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15"/>
  <workbookPr showInkAnnotation="0"/>
  <mc:AlternateContent xmlns:mc="http://schemas.openxmlformats.org/markup-compatibility/2006">
    <mc:Choice Requires="x15">
      <x15ac:absPath xmlns:x15ac="http://schemas.microsoft.com/office/spreadsheetml/2010/11/ac" url="/Users/apple/XHCY/辅助表/"/>
    </mc:Choice>
  </mc:AlternateContent>
  <bookViews>
    <workbookView xWindow="28800" yWindow="460" windowWidth="38400" windowHeight="20140" tabRatio="500" activeTab="1"/>
  </bookViews>
  <sheets>
    <sheet name="角色间职业划分" sheetId="3" r:id="rId1"/>
    <sheet name="各个系统的属性占比" sheetId="27" r:id="rId2"/>
    <sheet name="战斗属性结构" sheetId="32" r:id="rId3"/>
    <sheet name="玩家属性预估" sheetId="33" r:id="rId4"/>
    <sheet name="角色属性总表" sheetId="6" r:id="rId5"/>
    <sheet name="角色等级属性" sheetId="16" r:id="rId6"/>
    <sheet name="装备属性" sheetId="17" r:id="rId7"/>
    <sheet name="装备强化属性" sheetId="19" r:id="rId8"/>
    <sheet name="神器属性" sheetId="20" r:id="rId9"/>
    <sheet name="套装属性" sheetId="21" r:id="rId10"/>
    <sheet name="猎命属性" sheetId="22" r:id="rId11"/>
    <sheet name="坐骑属性" sheetId="23" r:id="rId12"/>
    <sheet name="怪物参考属性" sheetId="24" r:id="rId13"/>
    <sheet name="各个系统对应的等级" sheetId="29" r:id="rId14"/>
    <sheet name="工作表2" sheetId="28" r:id="rId15"/>
    <sheet name="防御值" sheetId="31" r:id="rId16"/>
  </sheets>
  <calcPr calcId="150001" calcOnSave="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Z7" i="33" l="1"/>
  <c r="T4" i="33"/>
  <c r="AA4" i="33"/>
  <c r="W4" i="33"/>
  <c r="S4" i="33"/>
  <c r="Z4" i="33"/>
  <c r="V4" i="33"/>
  <c r="X4" i="33"/>
  <c r="AB15" i="27"/>
  <c r="AB16" i="27"/>
  <c r="U22" i="27"/>
  <c r="U37" i="27"/>
  <c r="G6" i="27"/>
  <c r="N6" i="27"/>
  <c r="AR6" i="27"/>
  <c r="AS6" i="27"/>
  <c r="AT6" i="27"/>
  <c r="AU6" i="27"/>
  <c r="AV6" i="27"/>
  <c r="AW6" i="27"/>
  <c r="G7" i="27"/>
  <c r="N7" i="27"/>
  <c r="AR7" i="27"/>
  <c r="AS7" i="27"/>
  <c r="AT7" i="27"/>
  <c r="AU7" i="27"/>
  <c r="AV7" i="27"/>
  <c r="AW7" i="27"/>
  <c r="G8" i="27"/>
  <c r="N8" i="27"/>
  <c r="AR8" i="27"/>
  <c r="AS8" i="27"/>
  <c r="AT8" i="27"/>
  <c r="AU8" i="27"/>
  <c r="AV8" i="27"/>
  <c r="AW8" i="27"/>
  <c r="G9" i="27"/>
  <c r="N9" i="27"/>
  <c r="AR9" i="27"/>
  <c r="AS9" i="27"/>
  <c r="AT9" i="27"/>
  <c r="AU9" i="27"/>
  <c r="AV9" i="27"/>
  <c r="AW9" i="27"/>
  <c r="G10" i="27"/>
  <c r="N10" i="27"/>
  <c r="AR10" i="27"/>
  <c r="AS10" i="27"/>
  <c r="AT10" i="27"/>
  <c r="AU10" i="27"/>
  <c r="AV10" i="27"/>
  <c r="AW10" i="27"/>
  <c r="G11" i="27"/>
  <c r="N11" i="27"/>
  <c r="AR11" i="27"/>
  <c r="AS11" i="27"/>
  <c r="AT11" i="27"/>
  <c r="AU11" i="27"/>
  <c r="AV11" i="27"/>
  <c r="AW11" i="27"/>
  <c r="G12" i="27"/>
  <c r="N12" i="27"/>
  <c r="AR12" i="27"/>
  <c r="AS12" i="27"/>
  <c r="AT12" i="27"/>
  <c r="AU12" i="27"/>
  <c r="AV12" i="27"/>
  <c r="AW12" i="27"/>
  <c r="G13" i="27"/>
  <c r="N13" i="27"/>
  <c r="AR13" i="27"/>
  <c r="AS13" i="27"/>
  <c r="AT13" i="27"/>
  <c r="AU13" i="27"/>
  <c r="AV13" i="27"/>
  <c r="AW13" i="27"/>
  <c r="G14" i="27"/>
  <c r="N14" i="27"/>
  <c r="AR14" i="27"/>
  <c r="AS14" i="27"/>
  <c r="AT14" i="27"/>
  <c r="AU14" i="27"/>
  <c r="AV14" i="27"/>
  <c r="AW14" i="27"/>
  <c r="G15" i="27"/>
  <c r="N15" i="27"/>
  <c r="AR15" i="27"/>
  <c r="AS15" i="27"/>
  <c r="AT15" i="27"/>
  <c r="AU15" i="27"/>
  <c r="AV15" i="27"/>
  <c r="AW15" i="27"/>
  <c r="U23" i="27"/>
  <c r="U38" i="27"/>
  <c r="G16" i="27"/>
  <c r="V23" i="27"/>
  <c r="V22" i="27"/>
  <c r="V38" i="27"/>
  <c r="H16" i="27"/>
  <c r="W23" i="27"/>
  <c r="W22" i="27"/>
  <c r="W38" i="27"/>
  <c r="I16" i="27"/>
  <c r="X23" i="27"/>
  <c r="X22" i="27"/>
  <c r="X38" i="27"/>
  <c r="J16" i="27"/>
  <c r="Y23" i="27"/>
  <c r="Y22" i="27"/>
  <c r="Y38" i="27"/>
  <c r="K16" i="27"/>
  <c r="Z23" i="27"/>
  <c r="Z22" i="27"/>
  <c r="Z38" i="27"/>
  <c r="L16" i="27"/>
  <c r="N16" i="27"/>
  <c r="AR16" i="27"/>
  <c r="AS16" i="27"/>
  <c r="AT16" i="27"/>
  <c r="AU16" i="27"/>
  <c r="AV16" i="27"/>
  <c r="AW16" i="27"/>
  <c r="G17" i="27"/>
  <c r="H17" i="27"/>
  <c r="I17" i="27"/>
  <c r="J17" i="27"/>
  <c r="K17" i="27"/>
  <c r="L17" i="27"/>
  <c r="N17" i="27"/>
  <c r="AR17" i="27"/>
  <c r="AS17" i="27"/>
  <c r="AT17" i="27"/>
  <c r="AU17" i="27"/>
  <c r="AV17" i="27"/>
  <c r="AW17" i="27"/>
  <c r="G18" i="27"/>
  <c r="H18" i="27"/>
  <c r="I18" i="27"/>
  <c r="J18" i="27"/>
  <c r="K18" i="27"/>
  <c r="L18" i="27"/>
  <c r="N18" i="27"/>
  <c r="AR18" i="27"/>
  <c r="AS18" i="27"/>
  <c r="AT18" i="27"/>
  <c r="AU18" i="27"/>
  <c r="AV18" i="27"/>
  <c r="AW18" i="27"/>
  <c r="G19" i="27"/>
  <c r="H19" i="27"/>
  <c r="I19" i="27"/>
  <c r="J19" i="27"/>
  <c r="K19" i="27"/>
  <c r="L19" i="27"/>
  <c r="N19" i="27"/>
  <c r="AR19" i="27"/>
  <c r="AS19" i="27"/>
  <c r="AT19" i="27"/>
  <c r="AU19" i="27"/>
  <c r="AV19" i="27"/>
  <c r="AW19" i="27"/>
  <c r="G20" i="27"/>
  <c r="H20" i="27"/>
  <c r="I20" i="27"/>
  <c r="J20" i="27"/>
  <c r="K20" i="27"/>
  <c r="L20" i="27"/>
  <c r="N20" i="27"/>
  <c r="AR20" i="27"/>
  <c r="AS20" i="27"/>
  <c r="AT20" i="27"/>
  <c r="AU20" i="27"/>
  <c r="AV20" i="27"/>
  <c r="AW20" i="27"/>
  <c r="G21" i="27"/>
  <c r="H21" i="27"/>
  <c r="I21" i="27"/>
  <c r="J21" i="27"/>
  <c r="K21" i="27"/>
  <c r="L21" i="27"/>
  <c r="N21" i="27"/>
  <c r="AR21" i="27"/>
  <c r="AS21" i="27"/>
  <c r="AT21" i="27"/>
  <c r="AU21" i="27"/>
  <c r="AV21" i="27"/>
  <c r="AW21" i="27"/>
  <c r="G22" i="27"/>
  <c r="H22" i="27"/>
  <c r="I22" i="27"/>
  <c r="J22" i="27"/>
  <c r="K22" i="27"/>
  <c r="L22" i="27"/>
  <c r="N22" i="27"/>
  <c r="AR22" i="27"/>
  <c r="AS22" i="27"/>
  <c r="AT22" i="27"/>
  <c r="AU22" i="27"/>
  <c r="AV22" i="27"/>
  <c r="AW22" i="27"/>
  <c r="G23" i="27"/>
  <c r="H23" i="27"/>
  <c r="I23" i="27"/>
  <c r="J23" i="27"/>
  <c r="K23" i="27"/>
  <c r="L23" i="27"/>
  <c r="N23" i="27"/>
  <c r="AR23" i="27"/>
  <c r="AS23" i="27"/>
  <c r="AT23" i="27"/>
  <c r="AU23" i="27"/>
  <c r="AV23" i="27"/>
  <c r="AW23" i="27"/>
  <c r="G24" i="27"/>
  <c r="H24" i="27"/>
  <c r="I24" i="27"/>
  <c r="J24" i="27"/>
  <c r="K24" i="27"/>
  <c r="L24" i="27"/>
  <c r="N24" i="27"/>
  <c r="AR24" i="27"/>
  <c r="AS24" i="27"/>
  <c r="AT24" i="27"/>
  <c r="AU24" i="27"/>
  <c r="AV24" i="27"/>
  <c r="AW24" i="27"/>
  <c r="G25" i="27"/>
  <c r="H25" i="27"/>
  <c r="I25" i="27"/>
  <c r="J25" i="27"/>
  <c r="K25" i="27"/>
  <c r="L25" i="27"/>
  <c r="N25" i="27"/>
  <c r="AR25" i="27"/>
  <c r="AS25" i="27"/>
  <c r="AT25" i="27"/>
  <c r="AU25" i="27"/>
  <c r="AV25" i="27"/>
  <c r="AW25" i="27"/>
  <c r="U24" i="27"/>
  <c r="U39" i="27"/>
  <c r="G26" i="27"/>
  <c r="V24" i="27"/>
  <c r="V39" i="27"/>
  <c r="H26" i="27"/>
  <c r="W24" i="27"/>
  <c r="W39" i="27"/>
  <c r="I26" i="27"/>
  <c r="X24" i="27"/>
  <c r="X39" i="27"/>
  <c r="J26" i="27"/>
  <c r="Y24" i="27"/>
  <c r="Y39" i="27"/>
  <c r="K26" i="27"/>
  <c r="Z24" i="27"/>
  <c r="Z39" i="27"/>
  <c r="L26" i="27"/>
  <c r="N26" i="27"/>
  <c r="AR26" i="27"/>
  <c r="AS26" i="27"/>
  <c r="AT26" i="27"/>
  <c r="AU26" i="27"/>
  <c r="AV26" i="27"/>
  <c r="AW26" i="27"/>
  <c r="G27" i="27"/>
  <c r="H27" i="27"/>
  <c r="I27" i="27"/>
  <c r="J27" i="27"/>
  <c r="K27" i="27"/>
  <c r="L27" i="27"/>
  <c r="N27" i="27"/>
  <c r="AR27" i="27"/>
  <c r="AS27" i="27"/>
  <c r="AT27" i="27"/>
  <c r="AU27" i="27"/>
  <c r="AV27" i="27"/>
  <c r="AW27" i="27"/>
  <c r="G28" i="27"/>
  <c r="H28" i="27"/>
  <c r="I28" i="27"/>
  <c r="J28" i="27"/>
  <c r="K28" i="27"/>
  <c r="L28" i="27"/>
  <c r="N28" i="27"/>
  <c r="AR28" i="27"/>
  <c r="AS28" i="27"/>
  <c r="AT28" i="27"/>
  <c r="AU28" i="27"/>
  <c r="AV28" i="27"/>
  <c r="AW28" i="27"/>
  <c r="G29" i="27"/>
  <c r="H29" i="27"/>
  <c r="I29" i="27"/>
  <c r="J29" i="27"/>
  <c r="K29" i="27"/>
  <c r="L29" i="27"/>
  <c r="N29" i="27"/>
  <c r="AR29" i="27"/>
  <c r="AS29" i="27"/>
  <c r="AT29" i="27"/>
  <c r="AU29" i="27"/>
  <c r="AV29" i="27"/>
  <c r="AW29" i="27"/>
  <c r="G30" i="27"/>
  <c r="H30" i="27"/>
  <c r="I30" i="27"/>
  <c r="J30" i="27"/>
  <c r="K30" i="27"/>
  <c r="L30" i="27"/>
  <c r="N30" i="27"/>
  <c r="AR30" i="27"/>
  <c r="AS30" i="27"/>
  <c r="AT30" i="27"/>
  <c r="AU30" i="27"/>
  <c r="AV30" i="27"/>
  <c r="AW30" i="27"/>
  <c r="G31" i="27"/>
  <c r="H31" i="27"/>
  <c r="I31" i="27"/>
  <c r="J31" i="27"/>
  <c r="K31" i="27"/>
  <c r="L31" i="27"/>
  <c r="N31" i="27"/>
  <c r="AR31" i="27"/>
  <c r="AS31" i="27"/>
  <c r="AT31" i="27"/>
  <c r="AU31" i="27"/>
  <c r="AV31" i="27"/>
  <c r="AW31" i="27"/>
  <c r="G32" i="27"/>
  <c r="H32" i="27"/>
  <c r="I32" i="27"/>
  <c r="J32" i="27"/>
  <c r="K32" i="27"/>
  <c r="L32" i="27"/>
  <c r="N32" i="27"/>
  <c r="AR32" i="27"/>
  <c r="AS32" i="27"/>
  <c r="AT32" i="27"/>
  <c r="AU32" i="27"/>
  <c r="AV32" i="27"/>
  <c r="AW32" i="27"/>
  <c r="G33" i="27"/>
  <c r="H33" i="27"/>
  <c r="I33" i="27"/>
  <c r="J33" i="27"/>
  <c r="K33" i="27"/>
  <c r="L33" i="27"/>
  <c r="N33" i="27"/>
  <c r="AR33" i="27"/>
  <c r="AS33" i="27"/>
  <c r="AT33" i="27"/>
  <c r="AU33" i="27"/>
  <c r="AV33" i="27"/>
  <c r="AW33" i="27"/>
  <c r="G34" i="27"/>
  <c r="H34" i="27"/>
  <c r="I34" i="27"/>
  <c r="J34" i="27"/>
  <c r="K34" i="27"/>
  <c r="L34" i="27"/>
  <c r="N34" i="27"/>
  <c r="AR34" i="27"/>
  <c r="AS34" i="27"/>
  <c r="AT34" i="27"/>
  <c r="AU34" i="27"/>
  <c r="AV34" i="27"/>
  <c r="AW34" i="27"/>
  <c r="G35" i="27"/>
  <c r="H35" i="27"/>
  <c r="I35" i="27"/>
  <c r="J35" i="27"/>
  <c r="K35" i="27"/>
  <c r="L35" i="27"/>
  <c r="N35" i="27"/>
  <c r="AR35" i="27"/>
  <c r="AS35" i="27"/>
  <c r="AT35" i="27"/>
  <c r="AU35" i="27"/>
  <c r="AV35" i="27"/>
  <c r="AW35" i="27"/>
  <c r="U25" i="27"/>
  <c r="U40" i="27"/>
  <c r="G36" i="27"/>
  <c r="V25" i="27"/>
  <c r="V40" i="27"/>
  <c r="H36" i="27"/>
  <c r="W25" i="27"/>
  <c r="W40" i="27"/>
  <c r="I36" i="27"/>
  <c r="X25" i="27"/>
  <c r="X40" i="27"/>
  <c r="J36" i="27"/>
  <c r="Y25" i="27"/>
  <c r="Y40" i="27"/>
  <c r="K36" i="27"/>
  <c r="Z25" i="27"/>
  <c r="Z40" i="27"/>
  <c r="L36" i="27"/>
  <c r="N36" i="27"/>
  <c r="AR36" i="27"/>
  <c r="AS36" i="27"/>
  <c r="AT36" i="27"/>
  <c r="AU36" i="27"/>
  <c r="AV36" i="27"/>
  <c r="AW36" i="27"/>
  <c r="G37" i="27"/>
  <c r="H37" i="27"/>
  <c r="I37" i="27"/>
  <c r="J37" i="27"/>
  <c r="K37" i="27"/>
  <c r="L37" i="27"/>
  <c r="N37" i="27"/>
  <c r="AR37" i="27"/>
  <c r="AS37" i="27"/>
  <c r="AT37" i="27"/>
  <c r="AU37" i="27"/>
  <c r="AV37" i="27"/>
  <c r="AW37" i="27"/>
  <c r="G38" i="27"/>
  <c r="H38" i="27"/>
  <c r="I38" i="27"/>
  <c r="J38" i="27"/>
  <c r="K38" i="27"/>
  <c r="L38" i="27"/>
  <c r="N38" i="27"/>
  <c r="AR38" i="27"/>
  <c r="AS38" i="27"/>
  <c r="AT38" i="27"/>
  <c r="AU38" i="27"/>
  <c r="AV38" i="27"/>
  <c r="AW38" i="27"/>
  <c r="G39" i="27"/>
  <c r="H39" i="27"/>
  <c r="I39" i="27"/>
  <c r="J39" i="27"/>
  <c r="K39" i="27"/>
  <c r="L39" i="27"/>
  <c r="N39" i="27"/>
  <c r="AR39" i="27"/>
  <c r="AS39" i="27"/>
  <c r="AT39" i="27"/>
  <c r="AU39" i="27"/>
  <c r="AV39" i="27"/>
  <c r="AW39" i="27"/>
  <c r="G40" i="27"/>
  <c r="H40" i="27"/>
  <c r="I40" i="27"/>
  <c r="J40" i="27"/>
  <c r="K40" i="27"/>
  <c r="L40" i="27"/>
  <c r="N40" i="27"/>
  <c r="AR40" i="27"/>
  <c r="AS40" i="27"/>
  <c r="AT40" i="27"/>
  <c r="AU40" i="27"/>
  <c r="AV40" i="27"/>
  <c r="AW40" i="27"/>
  <c r="G41" i="27"/>
  <c r="H41" i="27"/>
  <c r="I41" i="27"/>
  <c r="J41" i="27"/>
  <c r="K41" i="27"/>
  <c r="L41" i="27"/>
  <c r="N41" i="27"/>
  <c r="AR41" i="27"/>
  <c r="AS41" i="27"/>
  <c r="AT41" i="27"/>
  <c r="AU41" i="27"/>
  <c r="AV41" i="27"/>
  <c r="AW41" i="27"/>
  <c r="G42" i="27"/>
  <c r="H42" i="27"/>
  <c r="I42" i="27"/>
  <c r="J42" i="27"/>
  <c r="K42" i="27"/>
  <c r="L42" i="27"/>
  <c r="N42" i="27"/>
  <c r="AR42" i="27"/>
  <c r="AS42" i="27"/>
  <c r="AT42" i="27"/>
  <c r="AU42" i="27"/>
  <c r="AV42" i="27"/>
  <c r="AW42" i="27"/>
  <c r="G43" i="27"/>
  <c r="H43" i="27"/>
  <c r="I43" i="27"/>
  <c r="J43" i="27"/>
  <c r="K43" i="27"/>
  <c r="L43" i="27"/>
  <c r="N43" i="27"/>
  <c r="AR43" i="27"/>
  <c r="AS43" i="27"/>
  <c r="AT43" i="27"/>
  <c r="AU43" i="27"/>
  <c r="AV43" i="27"/>
  <c r="AW43" i="27"/>
  <c r="G44" i="27"/>
  <c r="H44" i="27"/>
  <c r="I44" i="27"/>
  <c r="J44" i="27"/>
  <c r="K44" i="27"/>
  <c r="L44" i="27"/>
  <c r="N44" i="27"/>
  <c r="AR44" i="27"/>
  <c r="AS44" i="27"/>
  <c r="AT44" i="27"/>
  <c r="AU44" i="27"/>
  <c r="AV44" i="27"/>
  <c r="AW44" i="27"/>
  <c r="G45" i="27"/>
  <c r="H45" i="27"/>
  <c r="I45" i="27"/>
  <c r="J45" i="27"/>
  <c r="K45" i="27"/>
  <c r="L45" i="27"/>
  <c r="N45" i="27"/>
  <c r="AR45" i="27"/>
  <c r="AS45" i="27"/>
  <c r="AT45" i="27"/>
  <c r="AU45" i="27"/>
  <c r="AV45" i="27"/>
  <c r="AW45" i="27"/>
  <c r="G46" i="27"/>
  <c r="H46" i="27"/>
  <c r="I46" i="27"/>
  <c r="J46" i="27"/>
  <c r="K46" i="27"/>
  <c r="L46" i="27"/>
  <c r="N46" i="27"/>
  <c r="AR46" i="27"/>
  <c r="AS46" i="27"/>
  <c r="AT46" i="27"/>
  <c r="AU46" i="27"/>
  <c r="AV46" i="27"/>
  <c r="AW46" i="27"/>
  <c r="G47" i="27"/>
  <c r="H47" i="27"/>
  <c r="I47" i="27"/>
  <c r="J47" i="27"/>
  <c r="K47" i="27"/>
  <c r="L47" i="27"/>
  <c r="N47" i="27"/>
  <c r="AR47" i="27"/>
  <c r="AS47" i="27"/>
  <c r="AT47" i="27"/>
  <c r="AU47" i="27"/>
  <c r="AV47" i="27"/>
  <c r="AW47" i="27"/>
  <c r="G48" i="27"/>
  <c r="H48" i="27"/>
  <c r="I48" i="27"/>
  <c r="J48" i="27"/>
  <c r="K48" i="27"/>
  <c r="L48" i="27"/>
  <c r="N48" i="27"/>
  <c r="AR48" i="27"/>
  <c r="AS48" i="27"/>
  <c r="AT48" i="27"/>
  <c r="AU48" i="27"/>
  <c r="AV48" i="27"/>
  <c r="AW48" i="27"/>
  <c r="G49" i="27"/>
  <c r="H49" i="27"/>
  <c r="I49" i="27"/>
  <c r="J49" i="27"/>
  <c r="K49" i="27"/>
  <c r="L49" i="27"/>
  <c r="N49" i="27"/>
  <c r="AR49" i="27"/>
  <c r="AS49" i="27"/>
  <c r="AT49" i="27"/>
  <c r="AU49" i="27"/>
  <c r="AV49" i="27"/>
  <c r="AW49" i="27"/>
  <c r="G50" i="27"/>
  <c r="H50" i="27"/>
  <c r="I50" i="27"/>
  <c r="J50" i="27"/>
  <c r="K50" i="27"/>
  <c r="L50" i="27"/>
  <c r="N50" i="27"/>
  <c r="AR50" i="27"/>
  <c r="AS50" i="27"/>
  <c r="AT50" i="27"/>
  <c r="AU50" i="27"/>
  <c r="AV50" i="27"/>
  <c r="AW50" i="27"/>
  <c r="G51" i="27"/>
  <c r="H51" i="27"/>
  <c r="I51" i="27"/>
  <c r="J51" i="27"/>
  <c r="K51" i="27"/>
  <c r="L51" i="27"/>
  <c r="N51" i="27"/>
  <c r="AR51" i="27"/>
  <c r="AS51" i="27"/>
  <c r="AT51" i="27"/>
  <c r="AU51" i="27"/>
  <c r="AV51" i="27"/>
  <c r="AW51" i="27"/>
  <c r="G52" i="27"/>
  <c r="H52" i="27"/>
  <c r="I52" i="27"/>
  <c r="J52" i="27"/>
  <c r="K52" i="27"/>
  <c r="L52" i="27"/>
  <c r="N52" i="27"/>
  <c r="AR52" i="27"/>
  <c r="AS52" i="27"/>
  <c r="AT52" i="27"/>
  <c r="AU52" i="27"/>
  <c r="AV52" i="27"/>
  <c r="AW52" i="27"/>
  <c r="G53" i="27"/>
  <c r="H53" i="27"/>
  <c r="I53" i="27"/>
  <c r="J53" i="27"/>
  <c r="K53" i="27"/>
  <c r="L53" i="27"/>
  <c r="N53" i="27"/>
  <c r="AR53" i="27"/>
  <c r="AS53" i="27"/>
  <c r="AT53" i="27"/>
  <c r="AU53" i="27"/>
  <c r="AV53" i="27"/>
  <c r="AW53" i="27"/>
  <c r="G54" i="27"/>
  <c r="H54" i="27"/>
  <c r="I54" i="27"/>
  <c r="J54" i="27"/>
  <c r="K54" i="27"/>
  <c r="L54" i="27"/>
  <c r="N54" i="27"/>
  <c r="AR54" i="27"/>
  <c r="AS54" i="27"/>
  <c r="AT54" i="27"/>
  <c r="AU54" i="27"/>
  <c r="AV54" i="27"/>
  <c r="AW54" i="27"/>
  <c r="G55" i="27"/>
  <c r="H55" i="27"/>
  <c r="I55" i="27"/>
  <c r="J55" i="27"/>
  <c r="K55" i="27"/>
  <c r="L55" i="27"/>
  <c r="N55" i="27"/>
  <c r="AR55" i="27"/>
  <c r="AS55" i="27"/>
  <c r="AT55" i="27"/>
  <c r="AU55" i="27"/>
  <c r="AV55" i="27"/>
  <c r="AW55" i="27"/>
  <c r="U26" i="27"/>
  <c r="U41" i="27"/>
  <c r="G56" i="27"/>
  <c r="V26" i="27"/>
  <c r="V41" i="27"/>
  <c r="H56" i="27"/>
  <c r="W26" i="27"/>
  <c r="W41" i="27"/>
  <c r="I56" i="27"/>
  <c r="X26" i="27"/>
  <c r="X41" i="27"/>
  <c r="J56" i="27"/>
  <c r="Y26" i="27"/>
  <c r="Y41" i="27"/>
  <c r="K56" i="27"/>
  <c r="Z26" i="27"/>
  <c r="Z41" i="27"/>
  <c r="L56" i="27"/>
  <c r="N56" i="27"/>
  <c r="AR56" i="27"/>
  <c r="AS56" i="27"/>
  <c r="AT56" i="27"/>
  <c r="AU56" i="27"/>
  <c r="AV56" i="27"/>
  <c r="AW56" i="27"/>
  <c r="G57" i="27"/>
  <c r="H57" i="27"/>
  <c r="I57" i="27"/>
  <c r="J57" i="27"/>
  <c r="K57" i="27"/>
  <c r="L57" i="27"/>
  <c r="N57" i="27"/>
  <c r="AR57" i="27"/>
  <c r="AS57" i="27"/>
  <c r="AT57" i="27"/>
  <c r="AU57" i="27"/>
  <c r="AV57" i="27"/>
  <c r="AW57" i="27"/>
  <c r="G58" i="27"/>
  <c r="H58" i="27"/>
  <c r="I58" i="27"/>
  <c r="J58" i="27"/>
  <c r="K58" i="27"/>
  <c r="L58" i="27"/>
  <c r="N58" i="27"/>
  <c r="AR58" i="27"/>
  <c r="AS58" i="27"/>
  <c r="AT58" i="27"/>
  <c r="AU58" i="27"/>
  <c r="AV58" i="27"/>
  <c r="AW58" i="27"/>
  <c r="G59" i="27"/>
  <c r="H59" i="27"/>
  <c r="I59" i="27"/>
  <c r="J59" i="27"/>
  <c r="K59" i="27"/>
  <c r="L59" i="27"/>
  <c r="N59" i="27"/>
  <c r="AR59" i="27"/>
  <c r="AS59" i="27"/>
  <c r="AT59" i="27"/>
  <c r="AU59" i="27"/>
  <c r="AV59" i="27"/>
  <c r="AW59" i="27"/>
  <c r="G60" i="27"/>
  <c r="H60" i="27"/>
  <c r="I60" i="27"/>
  <c r="J60" i="27"/>
  <c r="K60" i="27"/>
  <c r="L60" i="27"/>
  <c r="N60" i="27"/>
  <c r="AR60" i="27"/>
  <c r="AS60" i="27"/>
  <c r="AT60" i="27"/>
  <c r="AU60" i="27"/>
  <c r="AV60" i="27"/>
  <c r="AW60" i="27"/>
  <c r="G61" i="27"/>
  <c r="H61" i="27"/>
  <c r="I61" i="27"/>
  <c r="J61" i="27"/>
  <c r="K61" i="27"/>
  <c r="L61" i="27"/>
  <c r="N61" i="27"/>
  <c r="AR61" i="27"/>
  <c r="AS61" i="27"/>
  <c r="AT61" i="27"/>
  <c r="AU61" i="27"/>
  <c r="AV61" i="27"/>
  <c r="AW61" i="27"/>
  <c r="G62" i="27"/>
  <c r="H62" i="27"/>
  <c r="I62" i="27"/>
  <c r="J62" i="27"/>
  <c r="K62" i="27"/>
  <c r="L62" i="27"/>
  <c r="N62" i="27"/>
  <c r="AR62" i="27"/>
  <c r="AS62" i="27"/>
  <c r="AT62" i="27"/>
  <c r="AU62" i="27"/>
  <c r="AV62" i="27"/>
  <c r="AW62" i="27"/>
  <c r="G63" i="27"/>
  <c r="H63" i="27"/>
  <c r="I63" i="27"/>
  <c r="J63" i="27"/>
  <c r="K63" i="27"/>
  <c r="L63" i="27"/>
  <c r="N63" i="27"/>
  <c r="AR63" i="27"/>
  <c r="AS63" i="27"/>
  <c r="AT63" i="27"/>
  <c r="AU63" i="27"/>
  <c r="AV63" i="27"/>
  <c r="AW63" i="27"/>
  <c r="G64" i="27"/>
  <c r="H64" i="27"/>
  <c r="I64" i="27"/>
  <c r="J64" i="27"/>
  <c r="K64" i="27"/>
  <c r="L64" i="27"/>
  <c r="N64" i="27"/>
  <c r="AR64" i="27"/>
  <c r="AS64" i="27"/>
  <c r="AT64" i="27"/>
  <c r="AU64" i="27"/>
  <c r="AV64" i="27"/>
  <c r="AW64" i="27"/>
  <c r="G65" i="27"/>
  <c r="H65" i="27"/>
  <c r="I65" i="27"/>
  <c r="J65" i="27"/>
  <c r="K65" i="27"/>
  <c r="L65" i="27"/>
  <c r="N65" i="27"/>
  <c r="AR65" i="27"/>
  <c r="AS65" i="27"/>
  <c r="AT65" i="27"/>
  <c r="AU65" i="27"/>
  <c r="AV65" i="27"/>
  <c r="AW65" i="27"/>
  <c r="G66" i="27"/>
  <c r="H66" i="27"/>
  <c r="I66" i="27"/>
  <c r="J66" i="27"/>
  <c r="K66" i="27"/>
  <c r="L66" i="27"/>
  <c r="N66" i="27"/>
  <c r="AR66" i="27"/>
  <c r="AS66" i="27"/>
  <c r="AT66" i="27"/>
  <c r="AU66" i="27"/>
  <c r="AV66" i="27"/>
  <c r="AW66" i="27"/>
  <c r="G67" i="27"/>
  <c r="H67" i="27"/>
  <c r="I67" i="27"/>
  <c r="J67" i="27"/>
  <c r="K67" i="27"/>
  <c r="L67" i="27"/>
  <c r="N67" i="27"/>
  <c r="AR67" i="27"/>
  <c r="AS67" i="27"/>
  <c r="AT67" i="27"/>
  <c r="AU67" i="27"/>
  <c r="AV67" i="27"/>
  <c r="AW67" i="27"/>
  <c r="G68" i="27"/>
  <c r="H68" i="27"/>
  <c r="I68" i="27"/>
  <c r="J68" i="27"/>
  <c r="K68" i="27"/>
  <c r="L68" i="27"/>
  <c r="N68" i="27"/>
  <c r="AR68" i="27"/>
  <c r="AS68" i="27"/>
  <c r="AT68" i="27"/>
  <c r="AU68" i="27"/>
  <c r="AV68" i="27"/>
  <c r="AW68" i="27"/>
  <c r="G69" i="27"/>
  <c r="H69" i="27"/>
  <c r="I69" i="27"/>
  <c r="J69" i="27"/>
  <c r="K69" i="27"/>
  <c r="L69" i="27"/>
  <c r="N69" i="27"/>
  <c r="AR69" i="27"/>
  <c r="AS69" i="27"/>
  <c r="AT69" i="27"/>
  <c r="AU69" i="27"/>
  <c r="AV69" i="27"/>
  <c r="AW69" i="27"/>
  <c r="G70" i="27"/>
  <c r="H70" i="27"/>
  <c r="I70" i="27"/>
  <c r="J70" i="27"/>
  <c r="K70" i="27"/>
  <c r="L70" i="27"/>
  <c r="N70" i="27"/>
  <c r="AR70" i="27"/>
  <c r="AS70" i="27"/>
  <c r="AT70" i="27"/>
  <c r="AU70" i="27"/>
  <c r="AV70" i="27"/>
  <c r="AW70" i="27"/>
  <c r="G71" i="27"/>
  <c r="H71" i="27"/>
  <c r="I71" i="27"/>
  <c r="J71" i="27"/>
  <c r="K71" i="27"/>
  <c r="L71" i="27"/>
  <c r="N71" i="27"/>
  <c r="AR71" i="27"/>
  <c r="AS71" i="27"/>
  <c r="AT71" i="27"/>
  <c r="AU71" i="27"/>
  <c r="AV71" i="27"/>
  <c r="AW71" i="27"/>
  <c r="G72" i="27"/>
  <c r="H72" i="27"/>
  <c r="I72" i="27"/>
  <c r="J72" i="27"/>
  <c r="K72" i="27"/>
  <c r="L72" i="27"/>
  <c r="N72" i="27"/>
  <c r="AR72" i="27"/>
  <c r="AS72" i="27"/>
  <c r="AT72" i="27"/>
  <c r="AU72" i="27"/>
  <c r="AV72" i="27"/>
  <c r="AW72" i="27"/>
  <c r="G73" i="27"/>
  <c r="H73" i="27"/>
  <c r="I73" i="27"/>
  <c r="J73" i="27"/>
  <c r="K73" i="27"/>
  <c r="L73" i="27"/>
  <c r="N73" i="27"/>
  <c r="AR73" i="27"/>
  <c r="AS73" i="27"/>
  <c r="AT73" i="27"/>
  <c r="AU73" i="27"/>
  <c r="AV73" i="27"/>
  <c r="AW73" i="27"/>
  <c r="G74" i="27"/>
  <c r="H74" i="27"/>
  <c r="I74" i="27"/>
  <c r="J74" i="27"/>
  <c r="K74" i="27"/>
  <c r="L74" i="27"/>
  <c r="N74" i="27"/>
  <c r="AR74" i="27"/>
  <c r="AS74" i="27"/>
  <c r="AT74" i="27"/>
  <c r="AU74" i="27"/>
  <c r="AV74" i="27"/>
  <c r="AW74" i="27"/>
  <c r="G75" i="27"/>
  <c r="H75" i="27"/>
  <c r="I75" i="27"/>
  <c r="J75" i="27"/>
  <c r="K75" i="27"/>
  <c r="L75" i="27"/>
  <c r="N75" i="27"/>
  <c r="AR75" i="27"/>
  <c r="AS75" i="27"/>
  <c r="AT75" i="27"/>
  <c r="AU75" i="27"/>
  <c r="AV75" i="27"/>
  <c r="AW75" i="27"/>
  <c r="U27" i="27"/>
  <c r="U42" i="27"/>
  <c r="G76" i="27"/>
  <c r="V27" i="27"/>
  <c r="V42" i="27"/>
  <c r="H76" i="27"/>
  <c r="W27" i="27"/>
  <c r="W42" i="27"/>
  <c r="I76" i="27"/>
  <c r="X27" i="27"/>
  <c r="X42" i="27"/>
  <c r="J76" i="27"/>
  <c r="Y27" i="27"/>
  <c r="Y42" i="27"/>
  <c r="K76" i="27"/>
  <c r="Z27" i="27"/>
  <c r="Z42" i="27"/>
  <c r="L76" i="27"/>
  <c r="N76" i="27"/>
  <c r="AR76" i="27"/>
  <c r="AS76" i="27"/>
  <c r="AT76" i="27"/>
  <c r="AU76" i="27"/>
  <c r="AV76" i="27"/>
  <c r="AW76" i="27"/>
  <c r="G77" i="27"/>
  <c r="H77" i="27"/>
  <c r="I77" i="27"/>
  <c r="J77" i="27"/>
  <c r="K77" i="27"/>
  <c r="L77" i="27"/>
  <c r="N77" i="27"/>
  <c r="AR77" i="27"/>
  <c r="AS77" i="27"/>
  <c r="AT77" i="27"/>
  <c r="AU77" i="27"/>
  <c r="AV77" i="27"/>
  <c r="AW77" i="27"/>
  <c r="G78" i="27"/>
  <c r="H78" i="27"/>
  <c r="I78" i="27"/>
  <c r="J78" i="27"/>
  <c r="K78" i="27"/>
  <c r="L78" i="27"/>
  <c r="N78" i="27"/>
  <c r="AR78" i="27"/>
  <c r="AS78" i="27"/>
  <c r="AT78" i="27"/>
  <c r="AU78" i="27"/>
  <c r="AV78" i="27"/>
  <c r="AW78" i="27"/>
  <c r="G79" i="27"/>
  <c r="H79" i="27"/>
  <c r="I79" i="27"/>
  <c r="J79" i="27"/>
  <c r="K79" i="27"/>
  <c r="L79" i="27"/>
  <c r="N79" i="27"/>
  <c r="AR79" i="27"/>
  <c r="AS79" i="27"/>
  <c r="AT79" i="27"/>
  <c r="AU79" i="27"/>
  <c r="AV79" i="27"/>
  <c r="AW79" i="27"/>
  <c r="G80" i="27"/>
  <c r="H80" i="27"/>
  <c r="I80" i="27"/>
  <c r="J80" i="27"/>
  <c r="K80" i="27"/>
  <c r="L80" i="27"/>
  <c r="N80" i="27"/>
  <c r="AR80" i="27"/>
  <c r="AS80" i="27"/>
  <c r="AT80" i="27"/>
  <c r="AU80" i="27"/>
  <c r="AV80" i="27"/>
  <c r="AW80" i="27"/>
  <c r="G81" i="27"/>
  <c r="H81" i="27"/>
  <c r="I81" i="27"/>
  <c r="J81" i="27"/>
  <c r="K81" i="27"/>
  <c r="L81" i="27"/>
  <c r="N81" i="27"/>
  <c r="AR81" i="27"/>
  <c r="AS81" i="27"/>
  <c r="AT81" i="27"/>
  <c r="AU81" i="27"/>
  <c r="AV81" i="27"/>
  <c r="AW81" i="27"/>
  <c r="G82" i="27"/>
  <c r="H82" i="27"/>
  <c r="I82" i="27"/>
  <c r="J82" i="27"/>
  <c r="K82" i="27"/>
  <c r="L82" i="27"/>
  <c r="N82" i="27"/>
  <c r="AR82" i="27"/>
  <c r="AS82" i="27"/>
  <c r="AT82" i="27"/>
  <c r="AU82" i="27"/>
  <c r="AV82" i="27"/>
  <c r="AW82" i="27"/>
  <c r="G83" i="27"/>
  <c r="H83" i="27"/>
  <c r="I83" i="27"/>
  <c r="J83" i="27"/>
  <c r="K83" i="27"/>
  <c r="L83" i="27"/>
  <c r="N83" i="27"/>
  <c r="AR83" i="27"/>
  <c r="AS83" i="27"/>
  <c r="AT83" i="27"/>
  <c r="AU83" i="27"/>
  <c r="AV83" i="27"/>
  <c r="AW83" i="27"/>
  <c r="G84" i="27"/>
  <c r="H84" i="27"/>
  <c r="I84" i="27"/>
  <c r="J84" i="27"/>
  <c r="K84" i="27"/>
  <c r="L84" i="27"/>
  <c r="N84" i="27"/>
  <c r="AR84" i="27"/>
  <c r="AS84" i="27"/>
  <c r="AT84" i="27"/>
  <c r="AU84" i="27"/>
  <c r="AV84" i="27"/>
  <c r="AW84" i="27"/>
  <c r="G85" i="27"/>
  <c r="H85" i="27"/>
  <c r="I85" i="27"/>
  <c r="J85" i="27"/>
  <c r="K85" i="27"/>
  <c r="L85" i="27"/>
  <c r="N85" i="27"/>
  <c r="AR85" i="27"/>
  <c r="AS85" i="27"/>
  <c r="AT85" i="27"/>
  <c r="AU85" i="27"/>
  <c r="AV85" i="27"/>
  <c r="AW85" i="27"/>
  <c r="G86" i="27"/>
  <c r="H86" i="27"/>
  <c r="I86" i="27"/>
  <c r="J86" i="27"/>
  <c r="K86" i="27"/>
  <c r="L86" i="27"/>
  <c r="N86" i="27"/>
  <c r="AR86" i="27"/>
  <c r="AS86" i="27"/>
  <c r="AT86" i="27"/>
  <c r="AU86" i="27"/>
  <c r="AV86" i="27"/>
  <c r="AW86" i="27"/>
  <c r="G87" i="27"/>
  <c r="H87" i="27"/>
  <c r="I87" i="27"/>
  <c r="J87" i="27"/>
  <c r="K87" i="27"/>
  <c r="L87" i="27"/>
  <c r="N87" i="27"/>
  <c r="AR87" i="27"/>
  <c r="AS87" i="27"/>
  <c r="AT87" i="27"/>
  <c r="AU87" i="27"/>
  <c r="AV87" i="27"/>
  <c r="AW87" i="27"/>
  <c r="G88" i="27"/>
  <c r="H88" i="27"/>
  <c r="I88" i="27"/>
  <c r="J88" i="27"/>
  <c r="K88" i="27"/>
  <c r="L88" i="27"/>
  <c r="N88" i="27"/>
  <c r="AR88" i="27"/>
  <c r="AS88" i="27"/>
  <c r="AT88" i="27"/>
  <c r="AU88" i="27"/>
  <c r="AV88" i="27"/>
  <c r="AW88" i="27"/>
  <c r="G89" i="27"/>
  <c r="H89" i="27"/>
  <c r="I89" i="27"/>
  <c r="J89" i="27"/>
  <c r="K89" i="27"/>
  <c r="L89" i="27"/>
  <c r="N89" i="27"/>
  <c r="AR89" i="27"/>
  <c r="AS89" i="27"/>
  <c r="AT89" i="27"/>
  <c r="AU89" i="27"/>
  <c r="AV89" i="27"/>
  <c r="AW89" i="27"/>
  <c r="G90" i="27"/>
  <c r="H90" i="27"/>
  <c r="I90" i="27"/>
  <c r="J90" i="27"/>
  <c r="K90" i="27"/>
  <c r="L90" i="27"/>
  <c r="N90" i="27"/>
  <c r="AR90" i="27"/>
  <c r="AS90" i="27"/>
  <c r="AT90" i="27"/>
  <c r="AU90" i="27"/>
  <c r="AV90" i="27"/>
  <c r="AW90" i="27"/>
  <c r="G91" i="27"/>
  <c r="H91" i="27"/>
  <c r="I91" i="27"/>
  <c r="J91" i="27"/>
  <c r="K91" i="27"/>
  <c r="L91" i="27"/>
  <c r="N91" i="27"/>
  <c r="AR91" i="27"/>
  <c r="AS91" i="27"/>
  <c r="AT91" i="27"/>
  <c r="AU91" i="27"/>
  <c r="AV91" i="27"/>
  <c r="AW91" i="27"/>
  <c r="G92" i="27"/>
  <c r="H92" i="27"/>
  <c r="I92" i="27"/>
  <c r="J92" i="27"/>
  <c r="K92" i="27"/>
  <c r="L92" i="27"/>
  <c r="N92" i="27"/>
  <c r="AR92" i="27"/>
  <c r="AS92" i="27"/>
  <c r="AT92" i="27"/>
  <c r="AU92" i="27"/>
  <c r="AV92" i="27"/>
  <c r="AW92" i="27"/>
  <c r="G93" i="27"/>
  <c r="H93" i="27"/>
  <c r="I93" i="27"/>
  <c r="J93" i="27"/>
  <c r="K93" i="27"/>
  <c r="L93" i="27"/>
  <c r="N93" i="27"/>
  <c r="AR93" i="27"/>
  <c r="AS93" i="27"/>
  <c r="AT93" i="27"/>
  <c r="AU93" i="27"/>
  <c r="AV93" i="27"/>
  <c r="AW93" i="27"/>
  <c r="G94" i="27"/>
  <c r="H94" i="27"/>
  <c r="I94" i="27"/>
  <c r="J94" i="27"/>
  <c r="K94" i="27"/>
  <c r="L94" i="27"/>
  <c r="N94" i="27"/>
  <c r="AR94" i="27"/>
  <c r="AS94" i="27"/>
  <c r="AT94" i="27"/>
  <c r="AU94" i="27"/>
  <c r="AV94" i="27"/>
  <c r="AW94" i="27"/>
  <c r="G95" i="27"/>
  <c r="H95" i="27"/>
  <c r="I95" i="27"/>
  <c r="J95" i="27"/>
  <c r="K95" i="27"/>
  <c r="L95" i="27"/>
  <c r="N95" i="27"/>
  <c r="AR95" i="27"/>
  <c r="AS95" i="27"/>
  <c r="AT95" i="27"/>
  <c r="AU95" i="27"/>
  <c r="AV95" i="27"/>
  <c r="AW95" i="27"/>
  <c r="G96" i="27"/>
  <c r="H96" i="27"/>
  <c r="I96" i="27"/>
  <c r="J96" i="27"/>
  <c r="K96" i="27"/>
  <c r="L96" i="27"/>
  <c r="N96" i="27"/>
  <c r="AR96" i="27"/>
  <c r="AS96" i="27"/>
  <c r="AT96" i="27"/>
  <c r="AU96" i="27"/>
  <c r="AV96" i="27"/>
  <c r="AW96" i="27"/>
  <c r="G97" i="27"/>
  <c r="H97" i="27"/>
  <c r="I97" i="27"/>
  <c r="J97" i="27"/>
  <c r="K97" i="27"/>
  <c r="L97" i="27"/>
  <c r="N97" i="27"/>
  <c r="AR97" i="27"/>
  <c r="AS97" i="27"/>
  <c r="AT97" i="27"/>
  <c r="AU97" i="27"/>
  <c r="AV97" i="27"/>
  <c r="AW97" i="27"/>
  <c r="G98" i="27"/>
  <c r="H98" i="27"/>
  <c r="I98" i="27"/>
  <c r="J98" i="27"/>
  <c r="K98" i="27"/>
  <c r="L98" i="27"/>
  <c r="N98" i="27"/>
  <c r="AR98" i="27"/>
  <c r="AS98" i="27"/>
  <c r="AT98" i="27"/>
  <c r="AU98" i="27"/>
  <c r="AV98" i="27"/>
  <c r="AW98" i="27"/>
  <c r="G99" i="27"/>
  <c r="H99" i="27"/>
  <c r="I99" i="27"/>
  <c r="J99" i="27"/>
  <c r="K99" i="27"/>
  <c r="L99" i="27"/>
  <c r="N99" i="27"/>
  <c r="AR99" i="27"/>
  <c r="AS99" i="27"/>
  <c r="AT99" i="27"/>
  <c r="AU99" i="27"/>
  <c r="AV99" i="27"/>
  <c r="AW99" i="27"/>
  <c r="G100" i="27"/>
  <c r="H100" i="27"/>
  <c r="I100" i="27"/>
  <c r="J100" i="27"/>
  <c r="K100" i="27"/>
  <c r="L100" i="27"/>
  <c r="N100" i="27"/>
  <c r="AR100" i="27"/>
  <c r="AS100" i="27"/>
  <c r="AT100" i="27"/>
  <c r="AU100" i="27"/>
  <c r="AV100" i="27"/>
  <c r="AW100" i="27"/>
  <c r="G101" i="27"/>
  <c r="H101" i="27"/>
  <c r="I101" i="27"/>
  <c r="J101" i="27"/>
  <c r="K101" i="27"/>
  <c r="L101" i="27"/>
  <c r="N101" i="27"/>
  <c r="AR101" i="27"/>
  <c r="AS101" i="27"/>
  <c r="AT101" i="27"/>
  <c r="AU101" i="27"/>
  <c r="AV101" i="27"/>
  <c r="AW101" i="27"/>
  <c r="G102" i="27"/>
  <c r="H102" i="27"/>
  <c r="I102" i="27"/>
  <c r="J102" i="27"/>
  <c r="K102" i="27"/>
  <c r="L102" i="27"/>
  <c r="N102" i="27"/>
  <c r="AR102" i="27"/>
  <c r="AS102" i="27"/>
  <c r="AT102" i="27"/>
  <c r="AU102" i="27"/>
  <c r="AV102" i="27"/>
  <c r="AW102" i="27"/>
  <c r="G103" i="27"/>
  <c r="H103" i="27"/>
  <c r="I103" i="27"/>
  <c r="J103" i="27"/>
  <c r="K103" i="27"/>
  <c r="L103" i="27"/>
  <c r="N103" i="27"/>
  <c r="AR103" i="27"/>
  <c r="AS103" i="27"/>
  <c r="AT103" i="27"/>
  <c r="AU103" i="27"/>
  <c r="AV103" i="27"/>
  <c r="AW103" i="27"/>
  <c r="G104" i="27"/>
  <c r="H104" i="27"/>
  <c r="I104" i="27"/>
  <c r="J104" i="27"/>
  <c r="K104" i="27"/>
  <c r="L104" i="27"/>
  <c r="N104" i="27"/>
  <c r="AR104" i="27"/>
  <c r="AS104" i="27"/>
  <c r="AT104" i="27"/>
  <c r="AU104" i="27"/>
  <c r="AV104" i="27"/>
  <c r="AW104" i="27"/>
  <c r="G105" i="27"/>
  <c r="H105" i="27"/>
  <c r="I105" i="27"/>
  <c r="J105" i="27"/>
  <c r="K105" i="27"/>
  <c r="L105" i="27"/>
  <c r="N105" i="27"/>
  <c r="AR105" i="27"/>
  <c r="AS105" i="27"/>
  <c r="AT105" i="27"/>
  <c r="AU105" i="27"/>
  <c r="AV105" i="27"/>
  <c r="AW105" i="27"/>
  <c r="U28" i="27"/>
  <c r="U43" i="27"/>
  <c r="G106" i="27"/>
  <c r="V28" i="27"/>
  <c r="V43" i="27"/>
  <c r="H106" i="27"/>
  <c r="W28" i="27"/>
  <c r="W43" i="27"/>
  <c r="I106" i="27"/>
  <c r="X28" i="27"/>
  <c r="X43" i="27"/>
  <c r="J106" i="27"/>
  <c r="Y28" i="27"/>
  <c r="Y43" i="27"/>
  <c r="K106" i="27"/>
  <c r="Z28" i="27"/>
  <c r="Z43" i="27"/>
  <c r="L106" i="27"/>
  <c r="N106" i="27"/>
  <c r="AR106" i="27"/>
  <c r="AS106" i="27"/>
  <c r="AT106" i="27"/>
  <c r="AU106" i="27"/>
  <c r="AV106" i="27"/>
  <c r="AW106" i="27"/>
  <c r="G107" i="27"/>
  <c r="H107" i="27"/>
  <c r="I107" i="27"/>
  <c r="J107" i="27"/>
  <c r="K107" i="27"/>
  <c r="L107" i="27"/>
  <c r="N107" i="27"/>
  <c r="AR107" i="27"/>
  <c r="AS107" i="27"/>
  <c r="AT107" i="27"/>
  <c r="AU107" i="27"/>
  <c r="AV107" i="27"/>
  <c r="AW107" i="27"/>
  <c r="G108" i="27"/>
  <c r="H108" i="27"/>
  <c r="I108" i="27"/>
  <c r="J108" i="27"/>
  <c r="K108" i="27"/>
  <c r="L108" i="27"/>
  <c r="N108" i="27"/>
  <c r="AR108" i="27"/>
  <c r="AS108" i="27"/>
  <c r="AT108" i="27"/>
  <c r="AU108" i="27"/>
  <c r="AV108" i="27"/>
  <c r="AW108" i="27"/>
  <c r="G109" i="27"/>
  <c r="H109" i="27"/>
  <c r="I109" i="27"/>
  <c r="J109" i="27"/>
  <c r="K109" i="27"/>
  <c r="L109" i="27"/>
  <c r="N109" i="27"/>
  <c r="AR109" i="27"/>
  <c r="AS109" i="27"/>
  <c r="AT109" i="27"/>
  <c r="AU109" i="27"/>
  <c r="AV109" i="27"/>
  <c r="AW109" i="27"/>
  <c r="G110" i="27"/>
  <c r="H110" i="27"/>
  <c r="I110" i="27"/>
  <c r="J110" i="27"/>
  <c r="K110" i="27"/>
  <c r="L110" i="27"/>
  <c r="N110" i="27"/>
  <c r="AR110" i="27"/>
  <c r="AS110" i="27"/>
  <c r="AT110" i="27"/>
  <c r="AU110" i="27"/>
  <c r="AV110" i="27"/>
  <c r="AW110" i="27"/>
  <c r="G111" i="27"/>
  <c r="H111" i="27"/>
  <c r="I111" i="27"/>
  <c r="J111" i="27"/>
  <c r="K111" i="27"/>
  <c r="L111" i="27"/>
  <c r="N111" i="27"/>
  <c r="AR111" i="27"/>
  <c r="AS111" i="27"/>
  <c r="AT111" i="27"/>
  <c r="AU111" i="27"/>
  <c r="AV111" i="27"/>
  <c r="AW111" i="27"/>
  <c r="G112" i="27"/>
  <c r="H112" i="27"/>
  <c r="I112" i="27"/>
  <c r="J112" i="27"/>
  <c r="K112" i="27"/>
  <c r="L112" i="27"/>
  <c r="N112" i="27"/>
  <c r="AR112" i="27"/>
  <c r="AS112" i="27"/>
  <c r="AT112" i="27"/>
  <c r="AU112" i="27"/>
  <c r="AV112" i="27"/>
  <c r="AW112" i="27"/>
  <c r="G113" i="27"/>
  <c r="H113" i="27"/>
  <c r="I113" i="27"/>
  <c r="J113" i="27"/>
  <c r="K113" i="27"/>
  <c r="L113" i="27"/>
  <c r="N113" i="27"/>
  <c r="AR113" i="27"/>
  <c r="AS113" i="27"/>
  <c r="AT113" i="27"/>
  <c r="AU113" i="27"/>
  <c r="AV113" i="27"/>
  <c r="AW113" i="27"/>
  <c r="G114" i="27"/>
  <c r="H114" i="27"/>
  <c r="I114" i="27"/>
  <c r="J114" i="27"/>
  <c r="K114" i="27"/>
  <c r="L114" i="27"/>
  <c r="N114" i="27"/>
  <c r="AR114" i="27"/>
  <c r="AS114" i="27"/>
  <c r="AT114" i="27"/>
  <c r="AU114" i="27"/>
  <c r="AV114" i="27"/>
  <c r="AW114" i="27"/>
  <c r="G115" i="27"/>
  <c r="H115" i="27"/>
  <c r="I115" i="27"/>
  <c r="J115" i="27"/>
  <c r="K115" i="27"/>
  <c r="L115" i="27"/>
  <c r="N115" i="27"/>
  <c r="AR115" i="27"/>
  <c r="AS115" i="27"/>
  <c r="AT115" i="27"/>
  <c r="AU115" i="27"/>
  <c r="AV115" i="27"/>
  <c r="AW115" i="27"/>
  <c r="G116" i="27"/>
  <c r="H116" i="27"/>
  <c r="I116" i="27"/>
  <c r="J116" i="27"/>
  <c r="K116" i="27"/>
  <c r="L116" i="27"/>
  <c r="N116" i="27"/>
  <c r="AR116" i="27"/>
  <c r="AS116" i="27"/>
  <c r="AT116" i="27"/>
  <c r="AU116" i="27"/>
  <c r="AV116" i="27"/>
  <c r="AW116" i="27"/>
  <c r="G117" i="27"/>
  <c r="H117" i="27"/>
  <c r="I117" i="27"/>
  <c r="J117" i="27"/>
  <c r="K117" i="27"/>
  <c r="L117" i="27"/>
  <c r="N117" i="27"/>
  <c r="AR117" i="27"/>
  <c r="AS117" i="27"/>
  <c r="AT117" i="27"/>
  <c r="AU117" i="27"/>
  <c r="AV117" i="27"/>
  <c r="AW117" i="27"/>
  <c r="G118" i="27"/>
  <c r="H118" i="27"/>
  <c r="I118" i="27"/>
  <c r="J118" i="27"/>
  <c r="K118" i="27"/>
  <c r="L118" i="27"/>
  <c r="N118" i="27"/>
  <c r="AR118" i="27"/>
  <c r="AS118" i="27"/>
  <c r="AT118" i="27"/>
  <c r="AU118" i="27"/>
  <c r="AV118" i="27"/>
  <c r="AW118" i="27"/>
  <c r="G119" i="27"/>
  <c r="H119" i="27"/>
  <c r="I119" i="27"/>
  <c r="J119" i="27"/>
  <c r="K119" i="27"/>
  <c r="L119" i="27"/>
  <c r="N119" i="27"/>
  <c r="AR119" i="27"/>
  <c r="AS119" i="27"/>
  <c r="AT119" i="27"/>
  <c r="AU119" i="27"/>
  <c r="AV119" i="27"/>
  <c r="AW119" i="27"/>
  <c r="G120" i="27"/>
  <c r="H120" i="27"/>
  <c r="I120" i="27"/>
  <c r="J120" i="27"/>
  <c r="K120" i="27"/>
  <c r="L120" i="27"/>
  <c r="N120" i="27"/>
  <c r="AR120" i="27"/>
  <c r="AS120" i="27"/>
  <c r="AT120" i="27"/>
  <c r="AU120" i="27"/>
  <c r="AV120" i="27"/>
  <c r="AW120" i="27"/>
  <c r="G121" i="27"/>
  <c r="H121" i="27"/>
  <c r="I121" i="27"/>
  <c r="J121" i="27"/>
  <c r="K121" i="27"/>
  <c r="L121" i="27"/>
  <c r="N121" i="27"/>
  <c r="AR121" i="27"/>
  <c r="AS121" i="27"/>
  <c r="AT121" i="27"/>
  <c r="AU121" i="27"/>
  <c r="AV121" i="27"/>
  <c r="AW121" i="27"/>
  <c r="G122" i="27"/>
  <c r="H122" i="27"/>
  <c r="I122" i="27"/>
  <c r="J122" i="27"/>
  <c r="K122" i="27"/>
  <c r="L122" i="27"/>
  <c r="N122" i="27"/>
  <c r="AR122" i="27"/>
  <c r="AS122" i="27"/>
  <c r="AT122" i="27"/>
  <c r="AU122" i="27"/>
  <c r="AV122" i="27"/>
  <c r="AW122" i="27"/>
  <c r="G123" i="27"/>
  <c r="H123" i="27"/>
  <c r="I123" i="27"/>
  <c r="J123" i="27"/>
  <c r="K123" i="27"/>
  <c r="L123" i="27"/>
  <c r="N123" i="27"/>
  <c r="AR123" i="27"/>
  <c r="AS123" i="27"/>
  <c r="AT123" i="27"/>
  <c r="AU123" i="27"/>
  <c r="AV123" i="27"/>
  <c r="AW123" i="27"/>
  <c r="G124" i="27"/>
  <c r="H124" i="27"/>
  <c r="I124" i="27"/>
  <c r="J124" i="27"/>
  <c r="K124" i="27"/>
  <c r="L124" i="27"/>
  <c r="N124" i="27"/>
  <c r="AR124" i="27"/>
  <c r="AS124" i="27"/>
  <c r="AT124" i="27"/>
  <c r="AU124" i="27"/>
  <c r="AV124" i="27"/>
  <c r="AW124" i="27"/>
  <c r="G125" i="27"/>
  <c r="H125" i="27"/>
  <c r="I125" i="27"/>
  <c r="J125" i="27"/>
  <c r="K125" i="27"/>
  <c r="L125" i="27"/>
  <c r="N125" i="27"/>
  <c r="AR125" i="27"/>
  <c r="AS125" i="27"/>
  <c r="AT125" i="27"/>
  <c r="AU125" i="27"/>
  <c r="AV125" i="27"/>
  <c r="AW125" i="27"/>
  <c r="G126" i="27"/>
  <c r="H126" i="27"/>
  <c r="I126" i="27"/>
  <c r="J126" i="27"/>
  <c r="K126" i="27"/>
  <c r="L126" i="27"/>
  <c r="N126" i="27"/>
  <c r="AR126" i="27"/>
  <c r="AS126" i="27"/>
  <c r="AT126" i="27"/>
  <c r="AU126" i="27"/>
  <c r="AV126" i="27"/>
  <c r="AW126" i="27"/>
  <c r="G127" i="27"/>
  <c r="H127" i="27"/>
  <c r="I127" i="27"/>
  <c r="J127" i="27"/>
  <c r="K127" i="27"/>
  <c r="L127" i="27"/>
  <c r="N127" i="27"/>
  <c r="AR127" i="27"/>
  <c r="AS127" i="27"/>
  <c r="AT127" i="27"/>
  <c r="AU127" i="27"/>
  <c r="AV127" i="27"/>
  <c r="AW127" i="27"/>
  <c r="G128" i="27"/>
  <c r="H128" i="27"/>
  <c r="I128" i="27"/>
  <c r="J128" i="27"/>
  <c r="K128" i="27"/>
  <c r="L128" i="27"/>
  <c r="N128" i="27"/>
  <c r="AR128" i="27"/>
  <c r="AS128" i="27"/>
  <c r="AT128" i="27"/>
  <c r="AU128" i="27"/>
  <c r="AV128" i="27"/>
  <c r="AW128" i="27"/>
  <c r="G129" i="27"/>
  <c r="H129" i="27"/>
  <c r="I129" i="27"/>
  <c r="J129" i="27"/>
  <c r="K129" i="27"/>
  <c r="L129" i="27"/>
  <c r="N129" i="27"/>
  <c r="AR129" i="27"/>
  <c r="AS129" i="27"/>
  <c r="AT129" i="27"/>
  <c r="AU129" i="27"/>
  <c r="AV129" i="27"/>
  <c r="AW129" i="27"/>
  <c r="G130" i="27"/>
  <c r="H130" i="27"/>
  <c r="I130" i="27"/>
  <c r="J130" i="27"/>
  <c r="K130" i="27"/>
  <c r="L130" i="27"/>
  <c r="N130" i="27"/>
  <c r="AR130" i="27"/>
  <c r="AS130" i="27"/>
  <c r="AT130" i="27"/>
  <c r="AU130" i="27"/>
  <c r="AV130" i="27"/>
  <c r="AW130" i="27"/>
  <c r="G131" i="27"/>
  <c r="H131" i="27"/>
  <c r="I131" i="27"/>
  <c r="J131" i="27"/>
  <c r="K131" i="27"/>
  <c r="L131" i="27"/>
  <c r="N131" i="27"/>
  <c r="AR131" i="27"/>
  <c r="AS131" i="27"/>
  <c r="AT131" i="27"/>
  <c r="AU131" i="27"/>
  <c r="AV131" i="27"/>
  <c r="AW131" i="27"/>
  <c r="G132" i="27"/>
  <c r="H132" i="27"/>
  <c r="I132" i="27"/>
  <c r="J132" i="27"/>
  <c r="K132" i="27"/>
  <c r="L132" i="27"/>
  <c r="N132" i="27"/>
  <c r="AR132" i="27"/>
  <c r="AS132" i="27"/>
  <c r="AT132" i="27"/>
  <c r="AU132" i="27"/>
  <c r="AV132" i="27"/>
  <c r="AW132" i="27"/>
  <c r="G133" i="27"/>
  <c r="H133" i="27"/>
  <c r="I133" i="27"/>
  <c r="J133" i="27"/>
  <c r="K133" i="27"/>
  <c r="L133" i="27"/>
  <c r="N133" i="27"/>
  <c r="AR133" i="27"/>
  <c r="AS133" i="27"/>
  <c r="AT133" i="27"/>
  <c r="AU133" i="27"/>
  <c r="AV133" i="27"/>
  <c r="AW133" i="27"/>
  <c r="G134" i="27"/>
  <c r="H134" i="27"/>
  <c r="I134" i="27"/>
  <c r="J134" i="27"/>
  <c r="K134" i="27"/>
  <c r="L134" i="27"/>
  <c r="N134" i="27"/>
  <c r="AR134" i="27"/>
  <c r="AS134" i="27"/>
  <c r="AT134" i="27"/>
  <c r="AU134" i="27"/>
  <c r="AV134" i="27"/>
  <c r="AW134" i="27"/>
  <c r="G135" i="27"/>
  <c r="H135" i="27"/>
  <c r="I135" i="27"/>
  <c r="J135" i="27"/>
  <c r="K135" i="27"/>
  <c r="L135" i="27"/>
  <c r="N135" i="27"/>
  <c r="AR135" i="27"/>
  <c r="AS135" i="27"/>
  <c r="AT135" i="27"/>
  <c r="AU135" i="27"/>
  <c r="AV135" i="27"/>
  <c r="AW135" i="27"/>
  <c r="G136" i="27"/>
  <c r="H136" i="27"/>
  <c r="I136" i="27"/>
  <c r="J136" i="27"/>
  <c r="K136" i="27"/>
  <c r="L136" i="27"/>
  <c r="N136" i="27"/>
  <c r="AR136" i="27"/>
  <c r="AS136" i="27"/>
  <c r="AT136" i="27"/>
  <c r="AU136" i="27"/>
  <c r="AV136" i="27"/>
  <c r="AW136" i="27"/>
  <c r="G137" i="27"/>
  <c r="H137" i="27"/>
  <c r="I137" i="27"/>
  <c r="J137" i="27"/>
  <c r="K137" i="27"/>
  <c r="L137" i="27"/>
  <c r="N137" i="27"/>
  <c r="AR137" i="27"/>
  <c r="AS137" i="27"/>
  <c r="AT137" i="27"/>
  <c r="AU137" i="27"/>
  <c r="AV137" i="27"/>
  <c r="AW137" i="27"/>
  <c r="G138" i="27"/>
  <c r="H138" i="27"/>
  <c r="I138" i="27"/>
  <c r="J138" i="27"/>
  <c r="K138" i="27"/>
  <c r="L138" i="27"/>
  <c r="N138" i="27"/>
  <c r="AR138" i="27"/>
  <c r="AS138" i="27"/>
  <c r="AT138" i="27"/>
  <c r="AU138" i="27"/>
  <c r="AV138" i="27"/>
  <c r="AW138" i="27"/>
  <c r="G139" i="27"/>
  <c r="H139" i="27"/>
  <c r="I139" i="27"/>
  <c r="J139" i="27"/>
  <c r="K139" i="27"/>
  <c r="L139" i="27"/>
  <c r="N139" i="27"/>
  <c r="AR139" i="27"/>
  <c r="AS139" i="27"/>
  <c r="AT139" i="27"/>
  <c r="AU139" i="27"/>
  <c r="AV139" i="27"/>
  <c r="AW139" i="27"/>
  <c r="G140" i="27"/>
  <c r="H140" i="27"/>
  <c r="I140" i="27"/>
  <c r="J140" i="27"/>
  <c r="K140" i="27"/>
  <c r="L140" i="27"/>
  <c r="N140" i="27"/>
  <c r="AR140" i="27"/>
  <c r="AS140" i="27"/>
  <c r="AT140" i="27"/>
  <c r="AU140" i="27"/>
  <c r="AV140" i="27"/>
  <c r="AW140" i="27"/>
  <c r="G141" i="27"/>
  <c r="H141" i="27"/>
  <c r="I141" i="27"/>
  <c r="J141" i="27"/>
  <c r="K141" i="27"/>
  <c r="L141" i="27"/>
  <c r="N141" i="27"/>
  <c r="AR141" i="27"/>
  <c r="AS141" i="27"/>
  <c r="AT141" i="27"/>
  <c r="AU141" i="27"/>
  <c r="AV141" i="27"/>
  <c r="AW141" i="27"/>
  <c r="G142" i="27"/>
  <c r="H142" i="27"/>
  <c r="I142" i="27"/>
  <c r="J142" i="27"/>
  <c r="K142" i="27"/>
  <c r="L142" i="27"/>
  <c r="N142" i="27"/>
  <c r="AR142" i="27"/>
  <c r="AS142" i="27"/>
  <c r="AT142" i="27"/>
  <c r="AU142" i="27"/>
  <c r="AV142" i="27"/>
  <c r="AW142" i="27"/>
  <c r="G143" i="27"/>
  <c r="H143" i="27"/>
  <c r="I143" i="27"/>
  <c r="J143" i="27"/>
  <c r="K143" i="27"/>
  <c r="L143" i="27"/>
  <c r="N143" i="27"/>
  <c r="AR143" i="27"/>
  <c r="AS143" i="27"/>
  <c r="AT143" i="27"/>
  <c r="AU143" i="27"/>
  <c r="AV143" i="27"/>
  <c r="AW143" i="27"/>
  <c r="G144" i="27"/>
  <c r="H144" i="27"/>
  <c r="I144" i="27"/>
  <c r="J144" i="27"/>
  <c r="K144" i="27"/>
  <c r="L144" i="27"/>
  <c r="N144" i="27"/>
  <c r="AR144" i="27"/>
  <c r="AS144" i="27"/>
  <c r="AT144" i="27"/>
  <c r="AU144" i="27"/>
  <c r="AV144" i="27"/>
  <c r="AW144" i="27"/>
  <c r="G145" i="27"/>
  <c r="H145" i="27"/>
  <c r="I145" i="27"/>
  <c r="J145" i="27"/>
  <c r="K145" i="27"/>
  <c r="L145" i="27"/>
  <c r="N145" i="27"/>
  <c r="AR145" i="27"/>
  <c r="AS145" i="27"/>
  <c r="AT145" i="27"/>
  <c r="AU145" i="27"/>
  <c r="AV145" i="27"/>
  <c r="AW145" i="27"/>
  <c r="G146" i="27"/>
  <c r="H146" i="27"/>
  <c r="I146" i="27"/>
  <c r="J146" i="27"/>
  <c r="K146" i="27"/>
  <c r="L146" i="27"/>
  <c r="N146" i="27"/>
  <c r="AR146" i="27"/>
  <c r="AS146" i="27"/>
  <c r="AT146" i="27"/>
  <c r="AU146" i="27"/>
  <c r="AV146" i="27"/>
  <c r="AW146" i="27"/>
  <c r="G147" i="27"/>
  <c r="H147" i="27"/>
  <c r="I147" i="27"/>
  <c r="J147" i="27"/>
  <c r="K147" i="27"/>
  <c r="L147" i="27"/>
  <c r="N147" i="27"/>
  <c r="AR147" i="27"/>
  <c r="AS147" i="27"/>
  <c r="AT147" i="27"/>
  <c r="AU147" i="27"/>
  <c r="AV147" i="27"/>
  <c r="AW147" i="27"/>
  <c r="G148" i="27"/>
  <c r="H148" i="27"/>
  <c r="I148" i="27"/>
  <c r="J148" i="27"/>
  <c r="K148" i="27"/>
  <c r="L148" i="27"/>
  <c r="N148" i="27"/>
  <c r="AR148" i="27"/>
  <c r="AS148" i="27"/>
  <c r="AT148" i="27"/>
  <c r="AU148" i="27"/>
  <c r="AV148" i="27"/>
  <c r="AW148" i="27"/>
  <c r="G149" i="27"/>
  <c r="H149" i="27"/>
  <c r="I149" i="27"/>
  <c r="J149" i="27"/>
  <c r="K149" i="27"/>
  <c r="L149" i="27"/>
  <c r="N149" i="27"/>
  <c r="AR149" i="27"/>
  <c r="AS149" i="27"/>
  <c r="AT149" i="27"/>
  <c r="AU149" i="27"/>
  <c r="AV149" i="27"/>
  <c r="AW149" i="27"/>
  <c r="G150" i="27"/>
  <c r="H150" i="27"/>
  <c r="I150" i="27"/>
  <c r="J150" i="27"/>
  <c r="K150" i="27"/>
  <c r="L150" i="27"/>
  <c r="N150" i="27"/>
  <c r="AR150" i="27"/>
  <c r="AS150" i="27"/>
  <c r="AT150" i="27"/>
  <c r="AU150" i="27"/>
  <c r="AV150" i="27"/>
  <c r="AW150" i="27"/>
  <c r="G151" i="27"/>
  <c r="H151" i="27"/>
  <c r="I151" i="27"/>
  <c r="J151" i="27"/>
  <c r="K151" i="27"/>
  <c r="L151" i="27"/>
  <c r="N151" i="27"/>
  <c r="AR151" i="27"/>
  <c r="AS151" i="27"/>
  <c r="AT151" i="27"/>
  <c r="AU151" i="27"/>
  <c r="AV151" i="27"/>
  <c r="AW151" i="27"/>
  <c r="G152" i="27"/>
  <c r="H152" i="27"/>
  <c r="I152" i="27"/>
  <c r="J152" i="27"/>
  <c r="K152" i="27"/>
  <c r="L152" i="27"/>
  <c r="N152" i="27"/>
  <c r="AR152" i="27"/>
  <c r="AS152" i="27"/>
  <c r="AT152" i="27"/>
  <c r="AU152" i="27"/>
  <c r="AV152" i="27"/>
  <c r="AW152" i="27"/>
  <c r="G153" i="27"/>
  <c r="H153" i="27"/>
  <c r="I153" i="27"/>
  <c r="J153" i="27"/>
  <c r="K153" i="27"/>
  <c r="L153" i="27"/>
  <c r="N153" i="27"/>
  <c r="AR153" i="27"/>
  <c r="AS153" i="27"/>
  <c r="AT153" i="27"/>
  <c r="AU153" i="27"/>
  <c r="AV153" i="27"/>
  <c r="AW153" i="27"/>
  <c r="G154" i="27"/>
  <c r="H154" i="27"/>
  <c r="I154" i="27"/>
  <c r="J154" i="27"/>
  <c r="K154" i="27"/>
  <c r="L154" i="27"/>
  <c r="N154" i="27"/>
  <c r="AR154" i="27"/>
  <c r="AS154" i="27"/>
  <c r="AT154" i="27"/>
  <c r="AU154" i="27"/>
  <c r="AV154" i="27"/>
  <c r="AW154" i="27"/>
  <c r="G155" i="27"/>
  <c r="H155" i="27"/>
  <c r="I155" i="27"/>
  <c r="J155" i="27"/>
  <c r="K155" i="27"/>
  <c r="L155" i="27"/>
  <c r="N155" i="27"/>
  <c r="AR155" i="27"/>
  <c r="AS155" i="27"/>
  <c r="AT155" i="27"/>
  <c r="AU155" i="27"/>
  <c r="AV155" i="27"/>
  <c r="AW155" i="27"/>
  <c r="AS5" i="27"/>
  <c r="AT5" i="27"/>
  <c r="AU5" i="27"/>
  <c r="AV5" i="27"/>
  <c r="AW5" i="27"/>
  <c r="AR5" i="27"/>
  <c r="L5" i="24"/>
  <c r="AI7" i="27"/>
  <c r="AJ12" i="6"/>
  <c r="AH12" i="6"/>
  <c r="V5" i="24"/>
  <c r="AF4" i="24"/>
  <c r="AF5" i="24"/>
  <c r="C5" i="24"/>
  <c r="AG4" i="24"/>
  <c r="AG5" i="24"/>
  <c r="D5" i="24"/>
  <c r="AH4" i="24"/>
  <c r="AH5" i="24"/>
  <c r="E5" i="24"/>
  <c r="AI5" i="24"/>
  <c r="F5" i="24"/>
  <c r="AJ5" i="24"/>
  <c r="G5" i="24"/>
  <c r="M5" i="24"/>
  <c r="AI12" i="6"/>
  <c r="K12" i="6"/>
  <c r="N12" i="31"/>
  <c r="AP5" i="17"/>
  <c r="AU5" i="17"/>
  <c r="BA5" i="17"/>
  <c r="BB5" i="17"/>
  <c r="D52" i="6"/>
  <c r="F11" i="31"/>
  <c r="O11" i="31"/>
  <c r="O12" i="31"/>
  <c r="R12" i="31"/>
  <c r="S12" i="31"/>
  <c r="T12" i="31"/>
  <c r="U12" i="31"/>
  <c r="S5" i="24"/>
  <c r="P5" i="24"/>
  <c r="L6" i="24"/>
  <c r="AI8" i="27"/>
  <c r="AJ13" i="6"/>
  <c r="AH13" i="6"/>
  <c r="V6" i="24"/>
  <c r="AF6" i="24"/>
  <c r="C6" i="24"/>
  <c r="AG6" i="24"/>
  <c r="D6" i="24"/>
  <c r="AH6" i="24"/>
  <c r="E6" i="24"/>
  <c r="AI6" i="24"/>
  <c r="F6" i="24"/>
  <c r="AJ6" i="24"/>
  <c r="G6" i="24"/>
  <c r="M6" i="24"/>
  <c r="AI13" i="6"/>
  <c r="K13" i="6"/>
  <c r="N13" i="31"/>
  <c r="O13" i="31"/>
  <c r="R13" i="31"/>
  <c r="S13" i="31"/>
  <c r="T13" i="31"/>
  <c r="U13" i="31"/>
  <c r="S6" i="24"/>
  <c r="P6" i="24"/>
  <c r="L7" i="24"/>
  <c r="AI9" i="27"/>
  <c r="AJ14" i="6"/>
  <c r="AH14" i="6"/>
  <c r="V7" i="24"/>
  <c r="AF7" i="24"/>
  <c r="C7" i="24"/>
  <c r="AG7" i="24"/>
  <c r="D7" i="24"/>
  <c r="AH7" i="24"/>
  <c r="E7" i="24"/>
  <c r="AI7" i="24"/>
  <c r="F7" i="24"/>
  <c r="AJ7" i="24"/>
  <c r="G7" i="24"/>
  <c r="M7" i="24"/>
  <c r="AI14" i="6"/>
  <c r="K14" i="6"/>
  <c r="N14" i="31"/>
  <c r="O14" i="31"/>
  <c r="R14" i="31"/>
  <c r="S14" i="31"/>
  <c r="T14" i="31"/>
  <c r="U14" i="31"/>
  <c r="S7" i="24"/>
  <c r="P7" i="24"/>
  <c r="L8" i="24"/>
  <c r="AI10" i="27"/>
  <c r="AJ15" i="6"/>
  <c r="AH15" i="6"/>
  <c r="V8" i="24"/>
  <c r="AF8" i="24"/>
  <c r="C8" i="24"/>
  <c r="AG8" i="24"/>
  <c r="D8" i="24"/>
  <c r="AH8" i="24"/>
  <c r="E8" i="24"/>
  <c r="AI8" i="24"/>
  <c r="F8" i="24"/>
  <c r="AJ8" i="24"/>
  <c r="G8" i="24"/>
  <c r="M8" i="24"/>
  <c r="AI15" i="6"/>
  <c r="K15" i="6"/>
  <c r="N15" i="31"/>
  <c r="O15" i="31"/>
  <c r="R15" i="31"/>
  <c r="S15" i="31"/>
  <c r="T15" i="31"/>
  <c r="U15" i="31"/>
  <c r="S8" i="24"/>
  <c r="P8" i="24"/>
  <c r="L9" i="24"/>
  <c r="AI11" i="27"/>
  <c r="AJ16" i="6"/>
  <c r="AH16" i="6"/>
  <c r="V9" i="24"/>
  <c r="AF9" i="24"/>
  <c r="C9" i="24"/>
  <c r="AG9" i="24"/>
  <c r="D9" i="24"/>
  <c r="AH9" i="24"/>
  <c r="E9" i="24"/>
  <c r="AI9" i="24"/>
  <c r="F9" i="24"/>
  <c r="AJ9" i="24"/>
  <c r="G9" i="24"/>
  <c r="M9" i="24"/>
  <c r="AI16" i="6"/>
  <c r="K16" i="6"/>
  <c r="N16" i="31"/>
  <c r="O16" i="31"/>
  <c r="R16" i="31"/>
  <c r="S16" i="31"/>
  <c r="T16" i="31"/>
  <c r="U16" i="31"/>
  <c r="S9" i="24"/>
  <c r="P9" i="24"/>
  <c r="L10" i="24"/>
  <c r="AI12" i="27"/>
  <c r="AJ17" i="6"/>
  <c r="AH17" i="6"/>
  <c r="V10" i="24"/>
  <c r="AF10" i="24"/>
  <c r="C10" i="24"/>
  <c r="AG10" i="24"/>
  <c r="D10" i="24"/>
  <c r="AH10" i="24"/>
  <c r="E10" i="24"/>
  <c r="AI10" i="24"/>
  <c r="F10" i="24"/>
  <c r="AJ10" i="24"/>
  <c r="G10" i="24"/>
  <c r="M10" i="24"/>
  <c r="AI17" i="6"/>
  <c r="K17" i="6"/>
  <c r="N17" i="31"/>
  <c r="O17" i="31"/>
  <c r="R17" i="31"/>
  <c r="S17" i="31"/>
  <c r="T17" i="31"/>
  <c r="U17" i="31"/>
  <c r="S10" i="24"/>
  <c r="P10" i="24"/>
  <c r="L11" i="24"/>
  <c r="AI13" i="27"/>
  <c r="AJ18" i="6"/>
  <c r="AH18" i="6"/>
  <c r="V11" i="24"/>
  <c r="AF11" i="24"/>
  <c r="C11" i="24"/>
  <c r="AG11" i="24"/>
  <c r="D11" i="24"/>
  <c r="AH11" i="24"/>
  <c r="E11" i="24"/>
  <c r="AI11" i="24"/>
  <c r="F11" i="24"/>
  <c r="AJ11" i="24"/>
  <c r="G11" i="24"/>
  <c r="M11" i="24"/>
  <c r="AI18" i="6"/>
  <c r="K18" i="6"/>
  <c r="N18" i="31"/>
  <c r="O18" i="31"/>
  <c r="R18" i="31"/>
  <c r="S18" i="31"/>
  <c r="T18" i="31"/>
  <c r="U18" i="31"/>
  <c r="S11" i="24"/>
  <c r="P11" i="24"/>
  <c r="L12" i="24"/>
  <c r="AI14" i="27"/>
  <c r="AJ19" i="6"/>
  <c r="AH19" i="6"/>
  <c r="V12" i="24"/>
  <c r="AF12" i="24"/>
  <c r="C12" i="24"/>
  <c r="AG12" i="24"/>
  <c r="D12" i="24"/>
  <c r="AH12" i="24"/>
  <c r="E12" i="24"/>
  <c r="AI12" i="24"/>
  <c r="F12" i="24"/>
  <c r="AJ12" i="24"/>
  <c r="G12" i="24"/>
  <c r="M12" i="24"/>
  <c r="AI19" i="6"/>
  <c r="K19" i="6"/>
  <c r="N19" i="31"/>
  <c r="O19" i="31"/>
  <c r="R19" i="31"/>
  <c r="S19" i="31"/>
  <c r="T19" i="31"/>
  <c r="U19" i="31"/>
  <c r="S12" i="24"/>
  <c r="P12" i="24"/>
  <c r="L13" i="24"/>
  <c r="AI15" i="27"/>
  <c r="AJ20" i="6"/>
  <c r="AH20" i="6"/>
  <c r="V13" i="24"/>
  <c r="AF13" i="24"/>
  <c r="C13" i="24"/>
  <c r="AG13" i="24"/>
  <c r="D13" i="24"/>
  <c r="AH13" i="24"/>
  <c r="E13" i="24"/>
  <c r="AI13" i="24"/>
  <c r="F13" i="24"/>
  <c r="AJ13" i="24"/>
  <c r="G13" i="24"/>
  <c r="M13" i="24"/>
  <c r="AI20" i="6"/>
  <c r="K20" i="6"/>
  <c r="N20" i="31"/>
  <c r="O20" i="31"/>
  <c r="R20" i="31"/>
  <c r="S20" i="31"/>
  <c r="T20" i="31"/>
  <c r="U20" i="31"/>
  <c r="S13" i="24"/>
  <c r="P13" i="24"/>
  <c r="L14" i="24"/>
  <c r="AI16" i="27"/>
  <c r="AJ21" i="6"/>
  <c r="AH21" i="6"/>
  <c r="V14" i="24"/>
  <c r="AF14" i="24"/>
  <c r="C14" i="24"/>
  <c r="AJ16" i="27"/>
  <c r="AQ21" i="6"/>
  <c r="AO21" i="6"/>
  <c r="W14" i="24"/>
  <c r="AG14" i="24"/>
  <c r="D14" i="24"/>
  <c r="AK16" i="27"/>
  <c r="BD21" i="6"/>
  <c r="BB21" i="6"/>
  <c r="X14" i="24"/>
  <c r="AH14" i="24"/>
  <c r="E14" i="24"/>
  <c r="AL16" i="27"/>
  <c r="BR21" i="6"/>
  <c r="BP21" i="6"/>
  <c r="Y14" i="24"/>
  <c r="AI14" i="24"/>
  <c r="F14" i="24"/>
  <c r="AM16" i="27"/>
  <c r="BK21" i="6"/>
  <c r="BI21" i="6"/>
  <c r="Z14" i="24"/>
  <c r="AJ14" i="24"/>
  <c r="G14" i="24"/>
  <c r="M14" i="24"/>
  <c r="AI21" i="6"/>
  <c r="K21" i="6"/>
  <c r="N21" i="31"/>
  <c r="O21" i="31"/>
  <c r="R21" i="31"/>
  <c r="S21" i="31"/>
  <c r="T21" i="31"/>
  <c r="U21" i="31"/>
  <c r="S14" i="24"/>
  <c r="P14" i="24"/>
  <c r="L15" i="24"/>
  <c r="AI17" i="27"/>
  <c r="AJ22" i="6"/>
  <c r="AH22" i="6"/>
  <c r="V15" i="24"/>
  <c r="AF15" i="24"/>
  <c r="C15" i="24"/>
  <c r="AJ17" i="27"/>
  <c r="AQ22" i="6"/>
  <c r="AO22" i="6"/>
  <c r="W15" i="24"/>
  <c r="AG15" i="24"/>
  <c r="D15" i="24"/>
  <c r="AK17" i="27"/>
  <c r="BD22" i="6"/>
  <c r="BB22" i="6"/>
  <c r="X15" i="24"/>
  <c r="AH15" i="24"/>
  <c r="E15" i="24"/>
  <c r="AL17" i="27"/>
  <c r="BR22" i="6"/>
  <c r="BP22" i="6"/>
  <c r="Y15" i="24"/>
  <c r="AI15" i="24"/>
  <c r="F15" i="24"/>
  <c r="AM17" i="27"/>
  <c r="BK22" i="6"/>
  <c r="BI22" i="6"/>
  <c r="Z15" i="24"/>
  <c r="AJ15" i="24"/>
  <c r="G15" i="24"/>
  <c r="M15" i="24"/>
  <c r="AI22" i="6"/>
  <c r="K22" i="6"/>
  <c r="N22" i="31"/>
  <c r="O22" i="31"/>
  <c r="R22" i="31"/>
  <c r="S22" i="31"/>
  <c r="T22" i="31"/>
  <c r="U22" i="31"/>
  <c r="S15" i="24"/>
  <c r="P15" i="24"/>
  <c r="L16" i="24"/>
  <c r="AI18" i="27"/>
  <c r="AJ23" i="6"/>
  <c r="AH23" i="6"/>
  <c r="V16" i="24"/>
  <c r="AF16" i="24"/>
  <c r="C16" i="24"/>
  <c r="AJ18" i="27"/>
  <c r="AQ23" i="6"/>
  <c r="AO23" i="6"/>
  <c r="W16" i="24"/>
  <c r="AG16" i="24"/>
  <c r="D16" i="24"/>
  <c r="AK18" i="27"/>
  <c r="BD23" i="6"/>
  <c r="BB23" i="6"/>
  <c r="X16" i="24"/>
  <c r="AH16" i="24"/>
  <c r="E16" i="24"/>
  <c r="AL18" i="27"/>
  <c r="BR23" i="6"/>
  <c r="BP23" i="6"/>
  <c r="Y16" i="24"/>
  <c r="AI16" i="24"/>
  <c r="F16" i="24"/>
  <c r="AM18" i="27"/>
  <c r="BK23" i="6"/>
  <c r="BI23" i="6"/>
  <c r="Z16" i="24"/>
  <c r="AJ16" i="24"/>
  <c r="G16" i="24"/>
  <c r="M16" i="24"/>
  <c r="AI23" i="6"/>
  <c r="K23" i="6"/>
  <c r="N23" i="31"/>
  <c r="O23" i="31"/>
  <c r="R23" i="31"/>
  <c r="S23" i="31"/>
  <c r="T23" i="31"/>
  <c r="U23" i="31"/>
  <c r="S16" i="24"/>
  <c r="P16" i="24"/>
  <c r="L17" i="24"/>
  <c r="AI19" i="27"/>
  <c r="AJ24" i="6"/>
  <c r="AH24" i="6"/>
  <c r="V17" i="24"/>
  <c r="AF17" i="24"/>
  <c r="C17" i="24"/>
  <c r="AJ19" i="27"/>
  <c r="AQ24" i="6"/>
  <c r="AO24" i="6"/>
  <c r="W17" i="24"/>
  <c r="AG17" i="24"/>
  <c r="D17" i="24"/>
  <c r="AK19" i="27"/>
  <c r="BD24" i="6"/>
  <c r="BB24" i="6"/>
  <c r="X17" i="24"/>
  <c r="AH17" i="24"/>
  <c r="E17" i="24"/>
  <c r="AL19" i="27"/>
  <c r="BR24" i="6"/>
  <c r="BP24" i="6"/>
  <c r="Y17" i="24"/>
  <c r="AI17" i="24"/>
  <c r="F17" i="24"/>
  <c r="AM19" i="27"/>
  <c r="BK24" i="6"/>
  <c r="BI24" i="6"/>
  <c r="Z17" i="24"/>
  <c r="AJ17" i="24"/>
  <c r="G17" i="24"/>
  <c r="M17" i="24"/>
  <c r="AI24" i="6"/>
  <c r="K24" i="6"/>
  <c r="N24" i="31"/>
  <c r="O24" i="31"/>
  <c r="R24" i="31"/>
  <c r="S24" i="31"/>
  <c r="T24" i="31"/>
  <c r="U24" i="31"/>
  <c r="S17" i="24"/>
  <c r="P17" i="24"/>
  <c r="L18" i="24"/>
  <c r="AI20" i="27"/>
  <c r="AJ25" i="6"/>
  <c r="AH25" i="6"/>
  <c r="V18" i="24"/>
  <c r="AF18" i="24"/>
  <c r="C18" i="24"/>
  <c r="AJ20" i="27"/>
  <c r="AQ25" i="6"/>
  <c r="AO25" i="6"/>
  <c r="W18" i="24"/>
  <c r="AG18" i="24"/>
  <c r="D18" i="24"/>
  <c r="AK20" i="27"/>
  <c r="BD25" i="6"/>
  <c r="BB25" i="6"/>
  <c r="X18" i="24"/>
  <c r="AH18" i="24"/>
  <c r="E18" i="24"/>
  <c r="AL20" i="27"/>
  <c r="BR25" i="6"/>
  <c r="BP25" i="6"/>
  <c r="Y18" i="24"/>
  <c r="AI18" i="24"/>
  <c r="F18" i="24"/>
  <c r="AM20" i="27"/>
  <c r="BK25" i="6"/>
  <c r="BI25" i="6"/>
  <c r="Z18" i="24"/>
  <c r="AJ18" i="24"/>
  <c r="G18" i="24"/>
  <c r="M18" i="24"/>
  <c r="AI25" i="6"/>
  <c r="K25" i="6"/>
  <c r="N25" i="31"/>
  <c r="O25" i="31"/>
  <c r="R25" i="31"/>
  <c r="S25" i="31"/>
  <c r="T25" i="31"/>
  <c r="U25" i="31"/>
  <c r="S18" i="24"/>
  <c r="P18" i="24"/>
  <c r="L19" i="24"/>
  <c r="AI21" i="27"/>
  <c r="AJ26" i="6"/>
  <c r="AH26" i="6"/>
  <c r="V19" i="24"/>
  <c r="AF19" i="24"/>
  <c r="C19" i="24"/>
  <c r="AJ21" i="27"/>
  <c r="AQ26" i="6"/>
  <c r="AO26" i="6"/>
  <c r="W19" i="24"/>
  <c r="AG19" i="24"/>
  <c r="D19" i="24"/>
  <c r="AK21" i="27"/>
  <c r="BD26" i="6"/>
  <c r="BB26" i="6"/>
  <c r="X19" i="24"/>
  <c r="AH19" i="24"/>
  <c r="E19" i="24"/>
  <c r="AL21" i="27"/>
  <c r="BR26" i="6"/>
  <c r="BP26" i="6"/>
  <c r="Y19" i="24"/>
  <c r="AI19" i="24"/>
  <c r="F19" i="24"/>
  <c r="AM21" i="27"/>
  <c r="BK26" i="6"/>
  <c r="BI26" i="6"/>
  <c r="Z19" i="24"/>
  <c r="AJ19" i="24"/>
  <c r="G19" i="24"/>
  <c r="M19" i="24"/>
  <c r="AI26" i="6"/>
  <c r="K26" i="6"/>
  <c r="N26" i="31"/>
  <c r="O26" i="31"/>
  <c r="R26" i="31"/>
  <c r="S26" i="31"/>
  <c r="T26" i="31"/>
  <c r="U26" i="31"/>
  <c r="S19" i="24"/>
  <c r="P19" i="24"/>
  <c r="L20" i="24"/>
  <c r="AI22" i="27"/>
  <c r="AJ27" i="6"/>
  <c r="AH27" i="6"/>
  <c r="V20" i="24"/>
  <c r="AF20" i="24"/>
  <c r="C20" i="24"/>
  <c r="AJ22" i="27"/>
  <c r="AQ27" i="6"/>
  <c r="AO27" i="6"/>
  <c r="W20" i="24"/>
  <c r="AG20" i="24"/>
  <c r="D20" i="24"/>
  <c r="AK22" i="27"/>
  <c r="BD27" i="6"/>
  <c r="BB27" i="6"/>
  <c r="X20" i="24"/>
  <c r="AH20" i="24"/>
  <c r="E20" i="24"/>
  <c r="AL22" i="27"/>
  <c r="BR27" i="6"/>
  <c r="BP27" i="6"/>
  <c r="Y20" i="24"/>
  <c r="AI20" i="24"/>
  <c r="F20" i="24"/>
  <c r="AM22" i="27"/>
  <c r="BK27" i="6"/>
  <c r="BI27" i="6"/>
  <c r="Z20" i="24"/>
  <c r="AJ20" i="24"/>
  <c r="G20" i="24"/>
  <c r="M20" i="24"/>
  <c r="AI27" i="6"/>
  <c r="K27" i="6"/>
  <c r="N27" i="31"/>
  <c r="O27" i="31"/>
  <c r="R27" i="31"/>
  <c r="S27" i="31"/>
  <c r="T27" i="31"/>
  <c r="U27" i="31"/>
  <c r="S20" i="24"/>
  <c r="P20" i="24"/>
  <c r="L21" i="24"/>
  <c r="AI23" i="27"/>
  <c r="AJ28" i="6"/>
  <c r="AH28" i="6"/>
  <c r="V21" i="24"/>
  <c r="AF21" i="24"/>
  <c r="C21" i="24"/>
  <c r="AJ23" i="27"/>
  <c r="AQ28" i="6"/>
  <c r="AO28" i="6"/>
  <c r="W21" i="24"/>
  <c r="AG21" i="24"/>
  <c r="D21" i="24"/>
  <c r="AK23" i="27"/>
  <c r="BD28" i="6"/>
  <c r="BB28" i="6"/>
  <c r="X21" i="24"/>
  <c r="AH21" i="24"/>
  <c r="E21" i="24"/>
  <c r="AL23" i="27"/>
  <c r="BR28" i="6"/>
  <c r="BP28" i="6"/>
  <c r="Y21" i="24"/>
  <c r="AI21" i="24"/>
  <c r="F21" i="24"/>
  <c r="AM23" i="27"/>
  <c r="BK28" i="6"/>
  <c r="BI28" i="6"/>
  <c r="Z21" i="24"/>
  <c r="AJ21" i="24"/>
  <c r="G21" i="24"/>
  <c r="M21" i="24"/>
  <c r="AI28" i="6"/>
  <c r="K28" i="6"/>
  <c r="N28" i="31"/>
  <c r="O28" i="31"/>
  <c r="R28" i="31"/>
  <c r="S28" i="31"/>
  <c r="T28" i="31"/>
  <c r="U28" i="31"/>
  <c r="S21" i="24"/>
  <c r="P21" i="24"/>
  <c r="L22" i="24"/>
  <c r="AI24" i="27"/>
  <c r="AJ29" i="6"/>
  <c r="AH29" i="6"/>
  <c r="V22" i="24"/>
  <c r="AF22" i="24"/>
  <c r="C22" i="24"/>
  <c r="AJ24" i="27"/>
  <c r="AQ29" i="6"/>
  <c r="AO29" i="6"/>
  <c r="W22" i="24"/>
  <c r="AG22" i="24"/>
  <c r="D22" i="24"/>
  <c r="AK24" i="27"/>
  <c r="BD29" i="6"/>
  <c r="BB29" i="6"/>
  <c r="X22" i="24"/>
  <c r="AH22" i="24"/>
  <c r="E22" i="24"/>
  <c r="AL24" i="27"/>
  <c r="BR29" i="6"/>
  <c r="BP29" i="6"/>
  <c r="Y22" i="24"/>
  <c r="AI22" i="24"/>
  <c r="F22" i="24"/>
  <c r="AM24" i="27"/>
  <c r="BK29" i="6"/>
  <c r="BI29" i="6"/>
  <c r="Z22" i="24"/>
  <c r="AJ22" i="24"/>
  <c r="G22" i="24"/>
  <c r="M22" i="24"/>
  <c r="AI29" i="6"/>
  <c r="K29" i="6"/>
  <c r="N29" i="31"/>
  <c r="O29" i="31"/>
  <c r="R29" i="31"/>
  <c r="S29" i="31"/>
  <c r="T29" i="31"/>
  <c r="U29" i="31"/>
  <c r="S22" i="24"/>
  <c r="P22" i="24"/>
  <c r="L23" i="24"/>
  <c r="AI25" i="27"/>
  <c r="AJ30" i="6"/>
  <c r="AH30" i="6"/>
  <c r="V23" i="24"/>
  <c r="AF23" i="24"/>
  <c r="C23" i="24"/>
  <c r="AJ25" i="27"/>
  <c r="AQ30" i="6"/>
  <c r="AO30" i="6"/>
  <c r="W23" i="24"/>
  <c r="AG23" i="24"/>
  <c r="D23" i="24"/>
  <c r="AK25" i="27"/>
  <c r="BD30" i="6"/>
  <c r="BB30" i="6"/>
  <c r="X23" i="24"/>
  <c r="AH23" i="24"/>
  <c r="E23" i="24"/>
  <c r="AL25" i="27"/>
  <c r="BR30" i="6"/>
  <c r="BP30" i="6"/>
  <c r="Y23" i="24"/>
  <c r="AI23" i="24"/>
  <c r="F23" i="24"/>
  <c r="AM25" i="27"/>
  <c r="BK30" i="6"/>
  <c r="BI30" i="6"/>
  <c r="Z23" i="24"/>
  <c r="AJ23" i="24"/>
  <c r="G23" i="24"/>
  <c r="M23" i="24"/>
  <c r="AI30" i="6"/>
  <c r="K30" i="6"/>
  <c r="N30" i="31"/>
  <c r="AP30" i="6"/>
  <c r="AP6" i="17"/>
  <c r="AU6" i="17"/>
  <c r="BA6" i="17"/>
  <c r="BB6" i="17"/>
  <c r="D53" i="6"/>
  <c r="F12" i="31"/>
  <c r="O30" i="31"/>
  <c r="R30" i="31"/>
  <c r="S30" i="31"/>
  <c r="T30" i="31"/>
  <c r="U30" i="31"/>
  <c r="S23" i="24"/>
  <c r="P23" i="24"/>
  <c r="L24" i="24"/>
  <c r="AI26" i="27"/>
  <c r="AJ31" i="6"/>
  <c r="AH31" i="6"/>
  <c r="V24" i="24"/>
  <c r="AF24" i="24"/>
  <c r="C24" i="24"/>
  <c r="AJ26" i="27"/>
  <c r="AQ31" i="6"/>
  <c r="AO31" i="6"/>
  <c r="W24" i="24"/>
  <c r="AG24" i="24"/>
  <c r="D24" i="24"/>
  <c r="AK26" i="27"/>
  <c r="BD31" i="6"/>
  <c r="BB31" i="6"/>
  <c r="X24" i="24"/>
  <c r="AH24" i="24"/>
  <c r="E24" i="24"/>
  <c r="AL26" i="27"/>
  <c r="BR31" i="6"/>
  <c r="BP31" i="6"/>
  <c r="Y24" i="24"/>
  <c r="AI24" i="24"/>
  <c r="F24" i="24"/>
  <c r="AM26" i="27"/>
  <c r="BK31" i="6"/>
  <c r="BI31" i="6"/>
  <c r="Z24" i="24"/>
  <c r="AJ24" i="24"/>
  <c r="G24" i="24"/>
  <c r="M24" i="24"/>
  <c r="AI31" i="6"/>
  <c r="K31" i="6"/>
  <c r="N31" i="31"/>
  <c r="O31" i="31"/>
  <c r="R31" i="31"/>
  <c r="S31" i="31"/>
  <c r="T31" i="31"/>
  <c r="U31" i="31"/>
  <c r="S24" i="24"/>
  <c r="P24" i="24"/>
  <c r="L25" i="24"/>
  <c r="AI27" i="27"/>
  <c r="AJ32" i="6"/>
  <c r="AH32" i="6"/>
  <c r="V25" i="24"/>
  <c r="AF25" i="24"/>
  <c r="C25" i="24"/>
  <c r="AJ27" i="27"/>
  <c r="AQ32" i="6"/>
  <c r="AO32" i="6"/>
  <c r="W25" i="24"/>
  <c r="AG25" i="24"/>
  <c r="D25" i="24"/>
  <c r="AK27" i="27"/>
  <c r="BD32" i="6"/>
  <c r="BB32" i="6"/>
  <c r="X25" i="24"/>
  <c r="AH25" i="24"/>
  <c r="E25" i="24"/>
  <c r="AL27" i="27"/>
  <c r="BR32" i="6"/>
  <c r="BP32" i="6"/>
  <c r="Y25" i="24"/>
  <c r="AI25" i="24"/>
  <c r="F25" i="24"/>
  <c r="AM27" i="27"/>
  <c r="BK32" i="6"/>
  <c r="BI32" i="6"/>
  <c r="Z25" i="24"/>
  <c r="AJ25" i="24"/>
  <c r="G25" i="24"/>
  <c r="M25" i="24"/>
  <c r="AI32" i="6"/>
  <c r="K32" i="6"/>
  <c r="N32" i="31"/>
  <c r="O32" i="31"/>
  <c r="R32" i="31"/>
  <c r="S32" i="31"/>
  <c r="T32" i="31"/>
  <c r="U32" i="31"/>
  <c r="S25" i="24"/>
  <c r="P25" i="24"/>
  <c r="L26" i="24"/>
  <c r="AI28" i="27"/>
  <c r="AJ33" i="6"/>
  <c r="AH33" i="6"/>
  <c r="V26" i="24"/>
  <c r="AF26" i="24"/>
  <c r="C26" i="24"/>
  <c r="AJ28" i="27"/>
  <c r="AQ33" i="6"/>
  <c r="AO33" i="6"/>
  <c r="W26" i="24"/>
  <c r="AG26" i="24"/>
  <c r="D26" i="24"/>
  <c r="AK28" i="27"/>
  <c r="BD33" i="6"/>
  <c r="BB33" i="6"/>
  <c r="X26" i="24"/>
  <c r="AH26" i="24"/>
  <c r="E26" i="24"/>
  <c r="AL28" i="27"/>
  <c r="BR33" i="6"/>
  <c r="BP33" i="6"/>
  <c r="Y26" i="24"/>
  <c r="AI26" i="24"/>
  <c r="F26" i="24"/>
  <c r="AM28" i="27"/>
  <c r="BK33" i="6"/>
  <c r="BI33" i="6"/>
  <c r="Z26" i="24"/>
  <c r="AJ26" i="24"/>
  <c r="G26" i="24"/>
  <c r="M26" i="24"/>
  <c r="AI33" i="6"/>
  <c r="K33" i="6"/>
  <c r="N33" i="31"/>
  <c r="O33" i="31"/>
  <c r="R33" i="31"/>
  <c r="S33" i="31"/>
  <c r="T33" i="31"/>
  <c r="U33" i="31"/>
  <c r="S26" i="24"/>
  <c r="P26" i="24"/>
  <c r="L27" i="24"/>
  <c r="AI29" i="27"/>
  <c r="AJ34" i="6"/>
  <c r="AH34" i="6"/>
  <c r="V27" i="24"/>
  <c r="AF27" i="24"/>
  <c r="C27" i="24"/>
  <c r="AJ29" i="27"/>
  <c r="AQ34" i="6"/>
  <c r="AO34" i="6"/>
  <c r="W27" i="24"/>
  <c r="AG27" i="24"/>
  <c r="D27" i="24"/>
  <c r="AK29" i="27"/>
  <c r="BD34" i="6"/>
  <c r="BB34" i="6"/>
  <c r="X27" i="24"/>
  <c r="AH27" i="24"/>
  <c r="E27" i="24"/>
  <c r="AL29" i="27"/>
  <c r="BR34" i="6"/>
  <c r="BP34" i="6"/>
  <c r="Y27" i="24"/>
  <c r="AI27" i="24"/>
  <c r="F27" i="24"/>
  <c r="AM29" i="27"/>
  <c r="BK34" i="6"/>
  <c r="BI34" i="6"/>
  <c r="Z27" i="24"/>
  <c r="AJ27" i="24"/>
  <c r="G27" i="24"/>
  <c r="M27" i="24"/>
  <c r="AI34" i="6"/>
  <c r="K34" i="6"/>
  <c r="N34" i="31"/>
  <c r="O34" i="31"/>
  <c r="R34" i="31"/>
  <c r="S34" i="31"/>
  <c r="T34" i="31"/>
  <c r="U34" i="31"/>
  <c r="S27" i="24"/>
  <c r="P27" i="24"/>
  <c r="L28" i="24"/>
  <c r="AI30" i="27"/>
  <c r="AJ35" i="6"/>
  <c r="AH35" i="6"/>
  <c r="V28" i="24"/>
  <c r="AF28" i="24"/>
  <c r="C28" i="24"/>
  <c r="AJ30" i="27"/>
  <c r="AQ35" i="6"/>
  <c r="AO35" i="6"/>
  <c r="W28" i="24"/>
  <c r="AG28" i="24"/>
  <c r="D28" i="24"/>
  <c r="AK30" i="27"/>
  <c r="BD35" i="6"/>
  <c r="BB35" i="6"/>
  <c r="X28" i="24"/>
  <c r="AH28" i="24"/>
  <c r="E28" i="24"/>
  <c r="AL30" i="27"/>
  <c r="BR35" i="6"/>
  <c r="BP35" i="6"/>
  <c r="Y28" i="24"/>
  <c r="AI28" i="24"/>
  <c r="F28" i="24"/>
  <c r="AM30" i="27"/>
  <c r="BK35" i="6"/>
  <c r="BI35" i="6"/>
  <c r="Z28" i="24"/>
  <c r="AJ28" i="24"/>
  <c r="G28" i="24"/>
  <c r="M28" i="24"/>
  <c r="AI35" i="6"/>
  <c r="K35" i="6"/>
  <c r="N35" i="31"/>
  <c r="O35" i="31"/>
  <c r="R35" i="31"/>
  <c r="S35" i="31"/>
  <c r="T35" i="31"/>
  <c r="U35" i="31"/>
  <c r="S28" i="24"/>
  <c r="P28" i="24"/>
  <c r="L29" i="24"/>
  <c r="AI31" i="27"/>
  <c r="AJ36" i="6"/>
  <c r="AH36" i="6"/>
  <c r="V29" i="24"/>
  <c r="AF29" i="24"/>
  <c r="C29" i="24"/>
  <c r="AJ31" i="27"/>
  <c r="AQ36" i="6"/>
  <c r="AO36" i="6"/>
  <c r="W29" i="24"/>
  <c r="AG29" i="24"/>
  <c r="D29" i="24"/>
  <c r="AK31" i="27"/>
  <c r="BD36" i="6"/>
  <c r="BB36" i="6"/>
  <c r="X29" i="24"/>
  <c r="AH29" i="24"/>
  <c r="E29" i="24"/>
  <c r="AL31" i="27"/>
  <c r="BR36" i="6"/>
  <c r="BP36" i="6"/>
  <c r="Y29" i="24"/>
  <c r="AI29" i="24"/>
  <c r="F29" i="24"/>
  <c r="AM31" i="27"/>
  <c r="BK36" i="6"/>
  <c r="BI36" i="6"/>
  <c r="Z29" i="24"/>
  <c r="AJ29" i="24"/>
  <c r="G29" i="24"/>
  <c r="M29" i="24"/>
  <c r="AI36" i="6"/>
  <c r="K36" i="6"/>
  <c r="N36" i="31"/>
  <c r="O36" i="31"/>
  <c r="R36" i="31"/>
  <c r="S36" i="31"/>
  <c r="T36" i="31"/>
  <c r="U36" i="31"/>
  <c r="S29" i="24"/>
  <c r="P29" i="24"/>
  <c r="L30" i="24"/>
  <c r="AI32" i="27"/>
  <c r="AJ37" i="6"/>
  <c r="AH37" i="6"/>
  <c r="V30" i="24"/>
  <c r="AF30" i="24"/>
  <c r="C30" i="24"/>
  <c r="AJ32" i="27"/>
  <c r="AQ37" i="6"/>
  <c r="AO37" i="6"/>
  <c r="W30" i="24"/>
  <c r="AG30" i="24"/>
  <c r="D30" i="24"/>
  <c r="AK32" i="27"/>
  <c r="BD37" i="6"/>
  <c r="BB37" i="6"/>
  <c r="X30" i="24"/>
  <c r="AH30" i="24"/>
  <c r="E30" i="24"/>
  <c r="AL32" i="27"/>
  <c r="BR37" i="6"/>
  <c r="BP37" i="6"/>
  <c r="Y30" i="24"/>
  <c r="AI30" i="24"/>
  <c r="F30" i="24"/>
  <c r="AM32" i="27"/>
  <c r="BK37" i="6"/>
  <c r="BI37" i="6"/>
  <c r="Z30" i="24"/>
  <c r="AJ30" i="24"/>
  <c r="G30" i="24"/>
  <c r="M30" i="24"/>
  <c r="AI37" i="6"/>
  <c r="K37" i="6"/>
  <c r="N37" i="31"/>
  <c r="O37" i="31"/>
  <c r="R37" i="31"/>
  <c r="S37" i="31"/>
  <c r="T37" i="31"/>
  <c r="U37" i="31"/>
  <c r="S30" i="24"/>
  <c r="P30" i="24"/>
  <c r="L31" i="24"/>
  <c r="AI33" i="27"/>
  <c r="AJ38" i="6"/>
  <c r="AH38" i="6"/>
  <c r="V31" i="24"/>
  <c r="AF31" i="24"/>
  <c r="C31" i="24"/>
  <c r="AJ33" i="27"/>
  <c r="AQ38" i="6"/>
  <c r="AO38" i="6"/>
  <c r="W31" i="24"/>
  <c r="AG31" i="24"/>
  <c r="D31" i="24"/>
  <c r="AK33" i="27"/>
  <c r="BD38" i="6"/>
  <c r="BB38" i="6"/>
  <c r="X31" i="24"/>
  <c r="AH31" i="24"/>
  <c r="E31" i="24"/>
  <c r="AL33" i="27"/>
  <c r="BR38" i="6"/>
  <c r="BP38" i="6"/>
  <c r="Y31" i="24"/>
  <c r="AI31" i="24"/>
  <c r="F31" i="24"/>
  <c r="AM33" i="27"/>
  <c r="BK38" i="6"/>
  <c r="BI38" i="6"/>
  <c r="Z31" i="24"/>
  <c r="AJ31" i="24"/>
  <c r="G31" i="24"/>
  <c r="M31" i="24"/>
  <c r="AI38" i="6"/>
  <c r="K38" i="6"/>
  <c r="N38" i="31"/>
  <c r="O38" i="31"/>
  <c r="R38" i="31"/>
  <c r="S38" i="31"/>
  <c r="T38" i="31"/>
  <c r="U38" i="31"/>
  <c r="S31" i="24"/>
  <c r="P31" i="24"/>
  <c r="L32" i="24"/>
  <c r="AI34" i="27"/>
  <c r="AJ39" i="6"/>
  <c r="AH39" i="6"/>
  <c r="V32" i="24"/>
  <c r="AF32" i="24"/>
  <c r="C32" i="24"/>
  <c r="AJ34" i="27"/>
  <c r="AQ39" i="6"/>
  <c r="AO39" i="6"/>
  <c r="W32" i="24"/>
  <c r="AG32" i="24"/>
  <c r="D32" i="24"/>
  <c r="AK34" i="27"/>
  <c r="BD39" i="6"/>
  <c r="BB39" i="6"/>
  <c r="X32" i="24"/>
  <c r="AH32" i="24"/>
  <c r="E32" i="24"/>
  <c r="AL34" i="27"/>
  <c r="BR39" i="6"/>
  <c r="BP39" i="6"/>
  <c r="Y32" i="24"/>
  <c r="AI32" i="24"/>
  <c r="F32" i="24"/>
  <c r="AM34" i="27"/>
  <c r="BK39" i="6"/>
  <c r="BI39" i="6"/>
  <c r="Z32" i="24"/>
  <c r="AJ32" i="24"/>
  <c r="G32" i="24"/>
  <c r="M32" i="24"/>
  <c r="AI39" i="6"/>
  <c r="K39" i="6"/>
  <c r="N39" i="31"/>
  <c r="O39" i="31"/>
  <c r="R39" i="31"/>
  <c r="S39" i="31"/>
  <c r="T39" i="31"/>
  <c r="U39" i="31"/>
  <c r="S32" i="24"/>
  <c r="P32" i="24"/>
  <c r="L33" i="24"/>
  <c r="AI35" i="27"/>
  <c r="AJ40" i="6"/>
  <c r="AH40" i="6"/>
  <c r="V33" i="24"/>
  <c r="AF33" i="24"/>
  <c r="C33" i="24"/>
  <c r="AJ35" i="27"/>
  <c r="AQ40" i="6"/>
  <c r="AO40" i="6"/>
  <c r="W33" i="24"/>
  <c r="AG33" i="24"/>
  <c r="D33" i="24"/>
  <c r="AK35" i="27"/>
  <c r="BD40" i="6"/>
  <c r="BB40" i="6"/>
  <c r="X33" i="24"/>
  <c r="AH33" i="24"/>
  <c r="E33" i="24"/>
  <c r="AL35" i="27"/>
  <c r="BR40" i="6"/>
  <c r="BP40" i="6"/>
  <c r="Y33" i="24"/>
  <c r="AI33" i="24"/>
  <c r="F33" i="24"/>
  <c r="AM35" i="27"/>
  <c r="BK40" i="6"/>
  <c r="BI40" i="6"/>
  <c r="Z33" i="24"/>
  <c r="AJ33" i="24"/>
  <c r="G33" i="24"/>
  <c r="M33" i="24"/>
  <c r="AI40" i="6"/>
  <c r="K40" i="6"/>
  <c r="N40" i="31"/>
  <c r="AP40" i="6"/>
  <c r="AP7" i="17"/>
  <c r="AU7" i="17"/>
  <c r="BA7" i="17"/>
  <c r="BB7" i="17"/>
  <c r="D54" i="6"/>
  <c r="F13" i="31"/>
  <c r="O40" i="31"/>
  <c r="R40" i="31"/>
  <c r="S40" i="31"/>
  <c r="T40" i="31"/>
  <c r="U40" i="31"/>
  <c r="S33" i="24"/>
  <c r="P33" i="24"/>
  <c r="L34" i="24"/>
  <c r="AI36" i="27"/>
  <c r="AJ41" i="6"/>
  <c r="AH41" i="6"/>
  <c r="V34" i="24"/>
  <c r="AF34" i="24"/>
  <c r="C34" i="24"/>
  <c r="AJ36" i="27"/>
  <c r="AQ41" i="6"/>
  <c r="AO41" i="6"/>
  <c r="W34" i="24"/>
  <c r="AG34" i="24"/>
  <c r="D34" i="24"/>
  <c r="AK36" i="27"/>
  <c r="BD41" i="6"/>
  <c r="BB41" i="6"/>
  <c r="X34" i="24"/>
  <c r="AH34" i="24"/>
  <c r="E34" i="24"/>
  <c r="AL36" i="27"/>
  <c r="BR41" i="6"/>
  <c r="BP41" i="6"/>
  <c r="Y34" i="24"/>
  <c r="AI34" i="24"/>
  <c r="F34" i="24"/>
  <c r="AM36" i="27"/>
  <c r="BK41" i="6"/>
  <c r="BI41" i="6"/>
  <c r="Z34" i="24"/>
  <c r="AJ34" i="24"/>
  <c r="G34" i="24"/>
  <c r="M34" i="24"/>
  <c r="AI41" i="6"/>
  <c r="K41" i="6"/>
  <c r="N41" i="31"/>
  <c r="O41" i="31"/>
  <c r="R41" i="31"/>
  <c r="S41" i="31"/>
  <c r="T41" i="31"/>
  <c r="U41" i="31"/>
  <c r="S34" i="24"/>
  <c r="P34" i="24"/>
  <c r="L35" i="24"/>
  <c r="AI37" i="27"/>
  <c r="AJ42" i="6"/>
  <c r="AH42" i="6"/>
  <c r="V35" i="24"/>
  <c r="AF35" i="24"/>
  <c r="C35" i="24"/>
  <c r="AJ37" i="27"/>
  <c r="AQ42" i="6"/>
  <c r="AO42" i="6"/>
  <c r="W35" i="24"/>
  <c r="AG35" i="24"/>
  <c r="D35" i="24"/>
  <c r="AK37" i="27"/>
  <c r="BD42" i="6"/>
  <c r="BB42" i="6"/>
  <c r="X35" i="24"/>
  <c r="AH35" i="24"/>
  <c r="E35" i="24"/>
  <c r="AL37" i="27"/>
  <c r="BR42" i="6"/>
  <c r="BP42" i="6"/>
  <c r="Y35" i="24"/>
  <c r="AI35" i="24"/>
  <c r="F35" i="24"/>
  <c r="AM37" i="27"/>
  <c r="BK42" i="6"/>
  <c r="BI42" i="6"/>
  <c r="Z35" i="24"/>
  <c r="AJ35" i="24"/>
  <c r="G35" i="24"/>
  <c r="M35" i="24"/>
  <c r="AI42" i="6"/>
  <c r="K42" i="6"/>
  <c r="N42" i="31"/>
  <c r="O42" i="31"/>
  <c r="R42" i="31"/>
  <c r="S42" i="31"/>
  <c r="T42" i="31"/>
  <c r="U42" i="31"/>
  <c r="S35" i="24"/>
  <c r="P35" i="24"/>
  <c r="L36" i="24"/>
  <c r="AI38" i="27"/>
  <c r="AJ43" i="6"/>
  <c r="AH43" i="6"/>
  <c r="V36" i="24"/>
  <c r="AF36" i="24"/>
  <c r="C36" i="24"/>
  <c r="AJ38" i="27"/>
  <c r="AQ43" i="6"/>
  <c r="AO43" i="6"/>
  <c r="W36" i="24"/>
  <c r="AG36" i="24"/>
  <c r="D36" i="24"/>
  <c r="AK38" i="27"/>
  <c r="BD43" i="6"/>
  <c r="BB43" i="6"/>
  <c r="X36" i="24"/>
  <c r="AH36" i="24"/>
  <c r="E36" i="24"/>
  <c r="AL38" i="27"/>
  <c r="BR43" i="6"/>
  <c r="BP43" i="6"/>
  <c r="Y36" i="24"/>
  <c r="AI36" i="24"/>
  <c r="F36" i="24"/>
  <c r="AM38" i="27"/>
  <c r="BK43" i="6"/>
  <c r="BI43" i="6"/>
  <c r="Z36" i="24"/>
  <c r="AJ36" i="24"/>
  <c r="G36" i="24"/>
  <c r="M36" i="24"/>
  <c r="AI43" i="6"/>
  <c r="K43" i="6"/>
  <c r="N43" i="31"/>
  <c r="O43" i="31"/>
  <c r="R43" i="31"/>
  <c r="S43" i="31"/>
  <c r="T43" i="31"/>
  <c r="U43" i="31"/>
  <c r="S36" i="24"/>
  <c r="P36" i="24"/>
  <c r="L37" i="24"/>
  <c r="AI39" i="27"/>
  <c r="AJ44" i="6"/>
  <c r="AH44" i="6"/>
  <c r="V37" i="24"/>
  <c r="AF37" i="24"/>
  <c r="C37" i="24"/>
  <c r="AJ39" i="27"/>
  <c r="AQ44" i="6"/>
  <c r="AO44" i="6"/>
  <c r="W37" i="24"/>
  <c r="AG37" i="24"/>
  <c r="D37" i="24"/>
  <c r="AK39" i="27"/>
  <c r="BD44" i="6"/>
  <c r="BB44" i="6"/>
  <c r="X37" i="24"/>
  <c r="AH37" i="24"/>
  <c r="E37" i="24"/>
  <c r="AL39" i="27"/>
  <c r="BR44" i="6"/>
  <c r="BP44" i="6"/>
  <c r="Y37" i="24"/>
  <c r="AI37" i="24"/>
  <c r="F37" i="24"/>
  <c r="AM39" i="27"/>
  <c r="BK44" i="6"/>
  <c r="BI44" i="6"/>
  <c r="Z37" i="24"/>
  <c r="AJ37" i="24"/>
  <c r="G37" i="24"/>
  <c r="M37" i="24"/>
  <c r="AI44" i="6"/>
  <c r="K44" i="6"/>
  <c r="N44" i="31"/>
  <c r="O44" i="31"/>
  <c r="R44" i="31"/>
  <c r="S44" i="31"/>
  <c r="T44" i="31"/>
  <c r="U44" i="31"/>
  <c r="S37" i="24"/>
  <c r="P37" i="24"/>
  <c r="L38" i="24"/>
  <c r="AI40" i="27"/>
  <c r="AJ45" i="6"/>
  <c r="AH45" i="6"/>
  <c r="V38" i="24"/>
  <c r="AF38" i="24"/>
  <c r="C38" i="24"/>
  <c r="AJ40" i="27"/>
  <c r="AQ45" i="6"/>
  <c r="AO45" i="6"/>
  <c r="W38" i="24"/>
  <c r="AG38" i="24"/>
  <c r="D38" i="24"/>
  <c r="AK40" i="27"/>
  <c r="BD45" i="6"/>
  <c r="BB45" i="6"/>
  <c r="X38" i="24"/>
  <c r="AH38" i="24"/>
  <c r="E38" i="24"/>
  <c r="AL40" i="27"/>
  <c r="BR45" i="6"/>
  <c r="BP45" i="6"/>
  <c r="Y38" i="24"/>
  <c r="AI38" i="24"/>
  <c r="F38" i="24"/>
  <c r="AM40" i="27"/>
  <c r="BK45" i="6"/>
  <c r="BI45" i="6"/>
  <c r="Z38" i="24"/>
  <c r="AJ38" i="24"/>
  <c r="G38" i="24"/>
  <c r="M38" i="24"/>
  <c r="AI45" i="6"/>
  <c r="K45" i="6"/>
  <c r="N45" i="31"/>
  <c r="O45" i="31"/>
  <c r="R45" i="31"/>
  <c r="S45" i="31"/>
  <c r="T45" i="31"/>
  <c r="U45" i="31"/>
  <c r="S38" i="24"/>
  <c r="P38" i="24"/>
  <c r="L39" i="24"/>
  <c r="AI41" i="27"/>
  <c r="AJ46" i="6"/>
  <c r="AH46" i="6"/>
  <c r="V39" i="24"/>
  <c r="AF39" i="24"/>
  <c r="C39" i="24"/>
  <c r="AJ41" i="27"/>
  <c r="AQ46" i="6"/>
  <c r="AO46" i="6"/>
  <c r="W39" i="24"/>
  <c r="AG39" i="24"/>
  <c r="D39" i="24"/>
  <c r="AK41" i="27"/>
  <c r="BD46" i="6"/>
  <c r="BB46" i="6"/>
  <c r="X39" i="24"/>
  <c r="AH39" i="24"/>
  <c r="E39" i="24"/>
  <c r="AL41" i="27"/>
  <c r="BR46" i="6"/>
  <c r="BP46" i="6"/>
  <c r="Y39" i="24"/>
  <c r="AI39" i="24"/>
  <c r="F39" i="24"/>
  <c r="AM41" i="27"/>
  <c r="BK46" i="6"/>
  <c r="BI46" i="6"/>
  <c r="Z39" i="24"/>
  <c r="AJ39" i="24"/>
  <c r="G39" i="24"/>
  <c r="M39" i="24"/>
  <c r="AI46" i="6"/>
  <c r="K46" i="6"/>
  <c r="N46" i="31"/>
  <c r="O46" i="31"/>
  <c r="R46" i="31"/>
  <c r="S46" i="31"/>
  <c r="T46" i="31"/>
  <c r="U46" i="31"/>
  <c r="S39" i="24"/>
  <c r="P39" i="24"/>
  <c r="L40" i="24"/>
  <c r="AI42" i="27"/>
  <c r="AJ47" i="6"/>
  <c r="AH47" i="6"/>
  <c r="V40" i="24"/>
  <c r="AF40" i="24"/>
  <c r="C40" i="24"/>
  <c r="AJ42" i="27"/>
  <c r="AQ47" i="6"/>
  <c r="AO47" i="6"/>
  <c r="W40" i="24"/>
  <c r="AG40" i="24"/>
  <c r="D40" i="24"/>
  <c r="AK42" i="27"/>
  <c r="BD47" i="6"/>
  <c r="BB47" i="6"/>
  <c r="X40" i="24"/>
  <c r="AH40" i="24"/>
  <c r="E40" i="24"/>
  <c r="AL42" i="27"/>
  <c r="BR47" i="6"/>
  <c r="BP47" i="6"/>
  <c r="Y40" i="24"/>
  <c r="AI40" i="24"/>
  <c r="F40" i="24"/>
  <c r="AM42" i="27"/>
  <c r="BK47" i="6"/>
  <c r="BI47" i="6"/>
  <c r="Z40" i="24"/>
  <c r="AJ40" i="24"/>
  <c r="G40" i="24"/>
  <c r="M40" i="24"/>
  <c r="AI47" i="6"/>
  <c r="K47" i="6"/>
  <c r="N47" i="31"/>
  <c r="O47" i="31"/>
  <c r="R47" i="31"/>
  <c r="S47" i="31"/>
  <c r="T47" i="31"/>
  <c r="U47" i="31"/>
  <c r="S40" i="24"/>
  <c r="P40" i="24"/>
  <c r="L41" i="24"/>
  <c r="AI43" i="27"/>
  <c r="AJ48" i="6"/>
  <c r="AH48" i="6"/>
  <c r="V41" i="24"/>
  <c r="AF41" i="24"/>
  <c r="C41" i="24"/>
  <c r="AJ43" i="27"/>
  <c r="AQ48" i="6"/>
  <c r="AO48" i="6"/>
  <c r="W41" i="24"/>
  <c r="AG41" i="24"/>
  <c r="D41" i="24"/>
  <c r="AK43" i="27"/>
  <c r="BD48" i="6"/>
  <c r="BB48" i="6"/>
  <c r="X41" i="24"/>
  <c r="AH41" i="24"/>
  <c r="E41" i="24"/>
  <c r="AL43" i="27"/>
  <c r="BR48" i="6"/>
  <c r="BP48" i="6"/>
  <c r="Y41" i="24"/>
  <c r="AI41" i="24"/>
  <c r="F41" i="24"/>
  <c r="AM43" i="27"/>
  <c r="BK48" i="6"/>
  <c r="BI48" i="6"/>
  <c r="Z41" i="24"/>
  <c r="AJ41" i="24"/>
  <c r="G41" i="24"/>
  <c r="M41" i="24"/>
  <c r="AI48" i="6"/>
  <c r="K48" i="6"/>
  <c r="N48" i="31"/>
  <c r="O48" i="31"/>
  <c r="R48" i="31"/>
  <c r="S48" i="31"/>
  <c r="T48" i="31"/>
  <c r="U48" i="31"/>
  <c r="S41" i="24"/>
  <c r="P41" i="24"/>
  <c r="L42" i="24"/>
  <c r="AI44" i="27"/>
  <c r="AJ49" i="6"/>
  <c r="AH49" i="6"/>
  <c r="V42" i="24"/>
  <c r="AF42" i="24"/>
  <c r="C42" i="24"/>
  <c r="AJ44" i="27"/>
  <c r="AQ49" i="6"/>
  <c r="AO49" i="6"/>
  <c r="W42" i="24"/>
  <c r="AG42" i="24"/>
  <c r="D42" i="24"/>
  <c r="AK44" i="27"/>
  <c r="BD49" i="6"/>
  <c r="BB49" i="6"/>
  <c r="X42" i="24"/>
  <c r="AH42" i="24"/>
  <c r="E42" i="24"/>
  <c r="AL44" i="27"/>
  <c r="BR49" i="6"/>
  <c r="BP49" i="6"/>
  <c r="Y42" i="24"/>
  <c r="AI42" i="24"/>
  <c r="F42" i="24"/>
  <c r="AM44" i="27"/>
  <c r="BK49" i="6"/>
  <c r="BI49" i="6"/>
  <c r="Z42" i="24"/>
  <c r="AJ42" i="24"/>
  <c r="G42" i="24"/>
  <c r="M42" i="24"/>
  <c r="AI49" i="6"/>
  <c r="K49" i="6"/>
  <c r="N49" i="31"/>
  <c r="O49" i="31"/>
  <c r="R49" i="31"/>
  <c r="S49" i="31"/>
  <c r="T49" i="31"/>
  <c r="U49" i="31"/>
  <c r="S42" i="24"/>
  <c r="P42" i="24"/>
  <c r="L43" i="24"/>
  <c r="AI45" i="27"/>
  <c r="AJ50" i="6"/>
  <c r="AH50" i="6"/>
  <c r="V43" i="24"/>
  <c r="AF43" i="24"/>
  <c r="C43" i="24"/>
  <c r="AJ45" i="27"/>
  <c r="AQ50" i="6"/>
  <c r="AO50" i="6"/>
  <c r="W43" i="24"/>
  <c r="AG43" i="24"/>
  <c r="D43" i="24"/>
  <c r="AK45" i="27"/>
  <c r="BD50" i="6"/>
  <c r="BB50" i="6"/>
  <c r="X43" i="24"/>
  <c r="AH43" i="24"/>
  <c r="E43" i="24"/>
  <c r="AL45" i="27"/>
  <c r="BR50" i="6"/>
  <c r="BP50" i="6"/>
  <c r="Y43" i="24"/>
  <c r="AI43" i="24"/>
  <c r="F43" i="24"/>
  <c r="AM45" i="27"/>
  <c r="BK50" i="6"/>
  <c r="BI50" i="6"/>
  <c r="Z43" i="24"/>
  <c r="AJ43" i="24"/>
  <c r="G43" i="24"/>
  <c r="M43" i="24"/>
  <c r="AI50" i="6"/>
  <c r="K50" i="6"/>
  <c r="N50" i="31"/>
  <c r="AP50" i="6"/>
  <c r="AP8" i="17"/>
  <c r="AU8" i="17"/>
  <c r="BA8" i="17"/>
  <c r="BB8" i="17"/>
  <c r="D55" i="6"/>
  <c r="F14" i="31"/>
  <c r="O50" i="31"/>
  <c r="R50" i="31"/>
  <c r="S50" i="31"/>
  <c r="T50" i="31"/>
  <c r="U50" i="31"/>
  <c r="S43" i="24"/>
  <c r="P43" i="24"/>
  <c r="L44" i="24"/>
  <c r="AI46" i="27"/>
  <c r="AJ51" i="6"/>
  <c r="AH51" i="6"/>
  <c r="V44" i="24"/>
  <c r="AF44" i="24"/>
  <c r="C44" i="24"/>
  <c r="AJ46" i="27"/>
  <c r="AQ51" i="6"/>
  <c r="AO51" i="6"/>
  <c r="W44" i="24"/>
  <c r="AG44" i="24"/>
  <c r="D44" i="24"/>
  <c r="AK46" i="27"/>
  <c r="BD51" i="6"/>
  <c r="BB51" i="6"/>
  <c r="X44" i="24"/>
  <c r="AH44" i="24"/>
  <c r="E44" i="24"/>
  <c r="AL46" i="27"/>
  <c r="BR51" i="6"/>
  <c r="BP51" i="6"/>
  <c r="Y44" i="24"/>
  <c r="AI44" i="24"/>
  <c r="F44" i="24"/>
  <c r="AM46" i="27"/>
  <c r="BK51" i="6"/>
  <c r="BI51" i="6"/>
  <c r="Z44" i="24"/>
  <c r="AJ44" i="24"/>
  <c r="G44" i="24"/>
  <c r="M44" i="24"/>
  <c r="AI51" i="6"/>
  <c r="K51" i="6"/>
  <c r="N51" i="31"/>
  <c r="O51" i="31"/>
  <c r="R51" i="31"/>
  <c r="S51" i="31"/>
  <c r="T51" i="31"/>
  <c r="U51" i="31"/>
  <c r="S44" i="24"/>
  <c r="P44" i="24"/>
  <c r="L45" i="24"/>
  <c r="AI47" i="27"/>
  <c r="AJ52" i="6"/>
  <c r="AH52" i="6"/>
  <c r="V45" i="24"/>
  <c r="AF45" i="24"/>
  <c r="C45" i="24"/>
  <c r="AJ47" i="27"/>
  <c r="AQ52" i="6"/>
  <c r="AO52" i="6"/>
  <c r="W45" i="24"/>
  <c r="AG45" i="24"/>
  <c r="D45" i="24"/>
  <c r="AK47" i="27"/>
  <c r="BD52" i="6"/>
  <c r="BB52" i="6"/>
  <c r="X45" i="24"/>
  <c r="AH45" i="24"/>
  <c r="E45" i="24"/>
  <c r="AL47" i="27"/>
  <c r="BR52" i="6"/>
  <c r="BP52" i="6"/>
  <c r="Y45" i="24"/>
  <c r="AI45" i="24"/>
  <c r="F45" i="24"/>
  <c r="AM47" i="27"/>
  <c r="BK52" i="6"/>
  <c r="BI52" i="6"/>
  <c r="Z45" i="24"/>
  <c r="AJ45" i="24"/>
  <c r="G45" i="24"/>
  <c r="M45" i="24"/>
  <c r="AI52" i="6"/>
  <c r="K52" i="6"/>
  <c r="N52" i="31"/>
  <c r="O52" i="31"/>
  <c r="R52" i="31"/>
  <c r="S52" i="31"/>
  <c r="T52" i="31"/>
  <c r="U52" i="31"/>
  <c r="S45" i="24"/>
  <c r="P45" i="24"/>
  <c r="L46" i="24"/>
  <c r="AI48" i="27"/>
  <c r="AJ53" i="6"/>
  <c r="AH53" i="6"/>
  <c r="V46" i="24"/>
  <c r="AF46" i="24"/>
  <c r="C46" i="24"/>
  <c r="AJ48" i="27"/>
  <c r="AQ53" i="6"/>
  <c r="AO53" i="6"/>
  <c r="W46" i="24"/>
  <c r="AG46" i="24"/>
  <c r="D46" i="24"/>
  <c r="AK48" i="27"/>
  <c r="BD53" i="6"/>
  <c r="BB53" i="6"/>
  <c r="X46" i="24"/>
  <c r="AH46" i="24"/>
  <c r="E46" i="24"/>
  <c r="AL48" i="27"/>
  <c r="BR53" i="6"/>
  <c r="BP53" i="6"/>
  <c r="Y46" i="24"/>
  <c r="AI46" i="24"/>
  <c r="F46" i="24"/>
  <c r="AM48" i="27"/>
  <c r="BK53" i="6"/>
  <c r="BI53" i="6"/>
  <c r="Z46" i="24"/>
  <c r="AJ46" i="24"/>
  <c r="G46" i="24"/>
  <c r="M46" i="24"/>
  <c r="AI53" i="6"/>
  <c r="K53" i="6"/>
  <c r="N53" i="31"/>
  <c r="O53" i="31"/>
  <c r="R53" i="31"/>
  <c r="S53" i="31"/>
  <c r="T53" i="31"/>
  <c r="U53" i="31"/>
  <c r="S46" i="24"/>
  <c r="P46" i="24"/>
  <c r="L47" i="24"/>
  <c r="AI49" i="27"/>
  <c r="AJ54" i="6"/>
  <c r="AH54" i="6"/>
  <c r="V47" i="24"/>
  <c r="AF47" i="24"/>
  <c r="C47" i="24"/>
  <c r="AJ49" i="27"/>
  <c r="AQ54" i="6"/>
  <c r="AO54" i="6"/>
  <c r="W47" i="24"/>
  <c r="AG47" i="24"/>
  <c r="D47" i="24"/>
  <c r="AK49" i="27"/>
  <c r="BD54" i="6"/>
  <c r="BB54" i="6"/>
  <c r="X47" i="24"/>
  <c r="AH47" i="24"/>
  <c r="E47" i="24"/>
  <c r="AL49" i="27"/>
  <c r="BR54" i="6"/>
  <c r="BP54" i="6"/>
  <c r="Y47" i="24"/>
  <c r="AI47" i="24"/>
  <c r="F47" i="24"/>
  <c r="AM49" i="27"/>
  <c r="BK54" i="6"/>
  <c r="BI54" i="6"/>
  <c r="Z47" i="24"/>
  <c r="AJ47" i="24"/>
  <c r="G47" i="24"/>
  <c r="M47" i="24"/>
  <c r="AI54" i="6"/>
  <c r="K54" i="6"/>
  <c r="N54" i="31"/>
  <c r="O54" i="31"/>
  <c r="R54" i="31"/>
  <c r="S54" i="31"/>
  <c r="T54" i="31"/>
  <c r="U54" i="31"/>
  <c r="S47" i="24"/>
  <c r="P47" i="24"/>
  <c r="L48" i="24"/>
  <c r="AI50" i="27"/>
  <c r="AJ55" i="6"/>
  <c r="AH55" i="6"/>
  <c r="V48" i="24"/>
  <c r="AF48" i="24"/>
  <c r="C48" i="24"/>
  <c r="AJ50" i="27"/>
  <c r="AQ55" i="6"/>
  <c r="AO55" i="6"/>
  <c r="W48" i="24"/>
  <c r="AG48" i="24"/>
  <c r="D48" i="24"/>
  <c r="AK50" i="27"/>
  <c r="BD55" i="6"/>
  <c r="BB55" i="6"/>
  <c r="X48" i="24"/>
  <c r="AH48" i="24"/>
  <c r="E48" i="24"/>
  <c r="AL50" i="27"/>
  <c r="BR55" i="6"/>
  <c r="BP55" i="6"/>
  <c r="Y48" i="24"/>
  <c r="AI48" i="24"/>
  <c r="F48" i="24"/>
  <c r="AM50" i="27"/>
  <c r="BK55" i="6"/>
  <c r="BI55" i="6"/>
  <c r="Z48" i="24"/>
  <c r="AJ48" i="24"/>
  <c r="G48" i="24"/>
  <c r="M48" i="24"/>
  <c r="AI55" i="6"/>
  <c r="K55" i="6"/>
  <c r="N55" i="31"/>
  <c r="O55" i="31"/>
  <c r="R55" i="31"/>
  <c r="S55" i="31"/>
  <c r="T55" i="31"/>
  <c r="U55" i="31"/>
  <c r="S48" i="24"/>
  <c r="P48" i="24"/>
  <c r="L49" i="24"/>
  <c r="AI51" i="27"/>
  <c r="AJ56" i="6"/>
  <c r="AH56" i="6"/>
  <c r="V49" i="24"/>
  <c r="AF49" i="24"/>
  <c r="C49" i="24"/>
  <c r="AJ51" i="27"/>
  <c r="AQ56" i="6"/>
  <c r="AO56" i="6"/>
  <c r="W49" i="24"/>
  <c r="AG49" i="24"/>
  <c r="D49" i="24"/>
  <c r="AK51" i="27"/>
  <c r="BD56" i="6"/>
  <c r="BB56" i="6"/>
  <c r="X49" i="24"/>
  <c r="AH49" i="24"/>
  <c r="E49" i="24"/>
  <c r="AL51" i="27"/>
  <c r="BR56" i="6"/>
  <c r="BP56" i="6"/>
  <c r="Y49" i="24"/>
  <c r="AI49" i="24"/>
  <c r="F49" i="24"/>
  <c r="AM51" i="27"/>
  <c r="BK56" i="6"/>
  <c r="BI56" i="6"/>
  <c r="Z49" i="24"/>
  <c r="AJ49" i="24"/>
  <c r="G49" i="24"/>
  <c r="M49" i="24"/>
  <c r="AI56" i="6"/>
  <c r="K56" i="6"/>
  <c r="N56" i="31"/>
  <c r="O56" i="31"/>
  <c r="R56" i="31"/>
  <c r="S56" i="31"/>
  <c r="T56" i="31"/>
  <c r="U56" i="31"/>
  <c r="S49" i="24"/>
  <c r="P49" i="24"/>
  <c r="L50" i="24"/>
  <c r="AI52" i="27"/>
  <c r="AJ57" i="6"/>
  <c r="AH57" i="6"/>
  <c r="V50" i="24"/>
  <c r="AF50" i="24"/>
  <c r="C50" i="24"/>
  <c r="AJ52" i="27"/>
  <c r="AQ57" i="6"/>
  <c r="AO57" i="6"/>
  <c r="W50" i="24"/>
  <c r="AG50" i="24"/>
  <c r="D50" i="24"/>
  <c r="AK52" i="27"/>
  <c r="BD57" i="6"/>
  <c r="BB57" i="6"/>
  <c r="X50" i="24"/>
  <c r="AH50" i="24"/>
  <c r="E50" i="24"/>
  <c r="AL52" i="27"/>
  <c r="BR57" i="6"/>
  <c r="BP57" i="6"/>
  <c r="Y50" i="24"/>
  <c r="AI50" i="24"/>
  <c r="F50" i="24"/>
  <c r="AM52" i="27"/>
  <c r="BK57" i="6"/>
  <c r="BI57" i="6"/>
  <c r="Z50" i="24"/>
  <c r="AJ50" i="24"/>
  <c r="G50" i="24"/>
  <c r="M50" i="24"/>
  <c r="AI57" i="6"/>
  <c r="K57" i="6"/>
  <c r="N57" i="31"/>
  <c r="O57" i="31"/>
  <c r="R57" i="31"/>
  <c r="S57" i="31"/>
  <c r="T57" i="31"/>
  <c r="U57" i="31"/>
  <c r="S50" i="24"/>
  <c r="P50" i="24"/>
  <c r="L51" i="24"/>
  <c r="AI53" i="27"/>
  <c r="AJ58" i="6"/>
  <c r="AH58" i="6"/>
  <c r="V51" i="24"/>
  <c r="AF51" i="24"/>
  <c r="C51" i="24"/>
  <c r="AJ53" i="27"/>
  <c r="AQ58" i="6"/>
  <c r="AO58" i="6"/>
  <c r="W51" i="24"/>
  <c r="AG51" i="24"/>
  <c r="D51" i="24"/>
  <c r="AK53" i="27"/>
  <c r="BD58" i="6"/>
  <c r="BB58" i="6"/>
  <c r="X51" i="24"/>
  <c r="AH51" i="24"/>
  <c r="E51" i="24"/>
  <c r="AL53" i="27"/>
  <c r="BR58" i="6"/>
  <c r="BP58" i="6"/>
  <c r="Y51" i="24"/>
  <c r="AI51" i="24"/>
  <c r="F51" i="24"/>
  <c r="AM53" i="27"/>
  <c r="BK58" i="6"/>
  <c r="BI58" i="6"/>
  <c r="Z51" i="24"/>
  <c r="AJ51" i="24"/>
  <c r="G51" i="24"/>
  <c r="M51" i="24"/>
  <c r="AI58" i="6"/>
  <c r="K58" i="6"/>
  <c r="N58" i="31"/>
  <c r="O58" i="31"/>
  <c r="R58" i="31"/>
  <c r="S58" i="31"/>
  <c r="T58" i="31"/>
  <c r="U58" i="31"/>
  <c r="S51" i="24"/>
  <c r="P51" i="24"/>
  <c r="L52" i="24"/>
  <c r="AI54" i="27"/>
  <c r="AJ59" i="6"/>
  <c r="AH59" i="6"/>
  <c r="V52" i="24"/>
  <c r="AF52" i="24"/>
  <c r="C52" i="24"/>
  <c r="AJ54" i="27"/>
  <c r="AQ59" i="6"/>
  <c r="AO59" i="6"/>
  <c r="W52" i="24"/>
  <c r="AG52" i="24"/>
  <c r="D52" i="24"/>
  <c r="AK54" i="27"/>
  <c r="BD59" i="6"/>
  <c r="BB59" i="6"/>
  <c r="X52" i="24"/>
  <c r="AH52" i="24"/>
  <c r="E52" i="24"/>
  <c r="AL54" i="27"/>
  <c r="BR59" i="6"/>
  <c r="BP59" i="6"/>
  <c r="Y52" i="24"/>
  <c r="AI52" i="24"/>
  <c r="F52" i="24"/>
  <c r="AM54" i="27"/>
  <c r="BK59" i="6"/>
  <c r="BI59" i="6"/>
  <c r="Z52" i="24"/>
  <c r="AJ52" i="24"/>
  <c r="G52" i="24"/>
  <c r="M52" i="24"/>
  <c r="AI59" i="6"/>
  <c r="K59" i="6"/>
  <c r="N59" i="31"/>
  <c r="O59" i="31"/>
  <c r="R59" i="31"/>
  <c r="S59" i="31"/>
  <c r="T59" i="31"/>
  <c r="U59" i="31"/>
  <c r="S52" i="24"/>
  <c r="P52" i="24"/>
  <c r="L53" i="24"/>
  <c r="AI55" i="27"/>
  <c r="AJ60" i="6"/>
  <c r="AH60" i="6"/>
  <c r="V53" i="24"/>
  <c r="AF53" i="24"/>
  <c r="C53" i="24"/>
  <c r="AJ55" i="27"/>
  <c r="AQ60" i="6"/>
  <c r="AO60" i="6"/>
  <c r="W53" i="24"/>
  <c r="AG53" i="24"/>
  <c r="D53" i="24"/>
  <c r="AK55" i="27"/>
  <c r="BD60" i="6"/>
  <c r="BB60" i="6"/>
  <c r="X53" i="24"/>
  <c r="AH53" i="24"/>
  <c r="E53" i="24"/>
  <c r="AL55" i="27"/>
  <c r="BR60" i="6"/>
  <c r="BP60" i="6"/>
  <c r="Y53" i="24"/>
  <c r="AI53" i="24"/>
  <c r="F53" i="24"/>
  <c r="AM55" i="27"/>
  <c r="BK60" i="6"/>
  <c r="BI60" i="6"/>
  <c r="Z53" i="24"/>
  <c r="AJ53" i="24"/>
  <c r="G53" i="24"/>
  <c r="M53" i="24"/>
  <c r="AI60" i="6"/>
  <c r="K60" i="6"/>
  <c r="N60" i="31"/>
  <c r="AP60" i="6"/>
  <c r="AP9" i="17"/>
  <c r="AU9" i="17"/>
  <c r="BA9" i="17"/>
  <c r="BB9" i="17"/>
  <c r="D56" i="6"/>
  <c r="F15" i="31"/>
  <c r="O60" i="31"/>
  <c r="R60" i="31"/>
  <c r="S60" i="31"/>
  <c r="T60" i="31"/>
  <c r="U60" i="31"/>
  <c r="S53" i="24"/>
  <c r="P53" i="24"/>
  <c r="L54" i="24"/>
  <c r="AI56" i="27"/>
  <c r="AJ61" i="6"/>
  <c r="AH61" i="6"/>
  <c r="V54" i="24"/>
  <c r="AF54" i="24"/>
  <c r="C54" i="24"/>
  <c r="AJ56" i="27"/>
  <c r="AQ61" i="6"/>
  <c r="AO61" i="6"/>
  <c r="W54" i="24"/>
  <c r="AG54" i="24"/>
  <c r="D54" i="24"/>
  <c r="AK56" i="27"/>
  <c r="BD61" i="6"/>
  <c r="BB61" i="6"/>
  <c r="X54" i="24"/>
  <c r="AH54" i="24"/>
  <c r="E54" i="24"/>
  <c r="AL56" i="27"/>
  <c r="BR61" i="6"/>
  <c r="BP61" i="6"/>
  <c r="Y54" i="24"/>
  <c r="AI54" i="24"/>
  <c r="F54" i="24"/>
  <c r="AM56" i="27"/>
  <c r="BK61" i="6"/>
  <c r="BI61" i="6"/>
  <c r="Z54" i="24"/>
  <c r="AJ54" i="24"/>
  <c r="G54" i="24"/>
  <c r="M54" i="24"/>
  <c r="AI61" i="6"/>
  <c r="K61" i="6"/>
  <c r="N61" i="31"/>
  <c r="O61" i="31"/>
  <c r="R61" i="31"/>
  <c r="S61" i="31"/>
  <c r="T61" i="31"/>
  <c r="U61" i="31"/>
  <c r="S54" i="24"/>
  <c r="P54" i="24"/>
  <c r="L55" i="24"/>
  <c r="AI57" i="27"/>
  <c r="AJ62" i="6"/>
  <c r="AH62" i="6"/>
  <c r="V55" i="24"/>
  <c r="AF55" i="24"/>
  <c r="C55" i="24"/>
  <c r="AJ57" i="27"/>
  <c r="AQ62" i="6"/>
  <c r="AO62" i="6"/>
  <c r="W55" i="24"/>
  <c r="AG55" i="24"/>
  <c r="D55" i="24"/>
  <c r="AK57" i="27"/>
  <c r="BD62" i="6"/>
  <c r="BB62" i="6"/>
  <c r="X55" i="24"/>
  <c r="AH55" i="24"/>
  <c r="E55" i="24"/>
  <c r="AL57" i="27"/>
  <c r="BR62" i="6"/>
  <c r="BP62" i="6"/>
  <c r="Y55" i="24"/>
  <c r="AI55" i="24"/>
  <c r="F55" i="24"/>
  <c r="AM57" i="27"/>
  <c r="BK62" i="6"/>
  <c r="BI62" i="6"/>
  <c r="Z55" i="24"/>
  <c r="AJ55" i="24"/>
  <c r="G55" i="24"/>
  <c r="M55" i="24"/>
  <c r="AI62" i="6"/>
  <c r="K62" i="6"/>
  <c r="N62" i="31"/>
  <c r="O62" i="31"/>
  <c r="R62" i="31"/>
  <c r="S62" i="31"/>
  <c r="T62" i="31"/>
  <c r="U62" i="31"/>
  <c r="S55" i="24"/>
  <c r="P55" i="24"/>
  <c r="L56" i="24"/>
  <c r="AI58" i="27"/>
  <c r="AJ63" i="6"/>
  <c r="AH63" i="6"/>
  <c r="V56" i="24"/>
  <c r="AF56" i="24"/>
  <c r="C56" i="24"/>
  <c r="AJ58" i="27"/>
  <c r="AQ63" i="6"/>
  <c r="AO63" i="6"/>
  <c r="W56" i="24"/>
  <c r="AG56" i="24"/>
  <c r="D56" i="24"/>
  <c r="AK58" i="27"/>
  <c r="BD63" i="6"/>
  <c r="BB63" i="6"/>
  <c r="X56" i="24"/>
  <c r="AH56" i="24"/>
  <c r="E56" i="24"/>
  <c r="AL58" i="27"/>
  <c r="BR63" i="6"/>
  <c r="BP63" i="6"/>
  <c r="Y56" i="24"/>
  <c r="AI56" i="24"/>
  <c r="F56" i="24"/>
  <c r="AM58" i="27"/>
  <c r="BK63" i="6"/>
  <c r="BI63" i="6"/>
  <c r="Z56" i="24"/>
  <c r="AJ56" i="24"/>
  <c r="G56" i="24"/>
  <c r="M56" i="24"/>
  <c r="AI63" i="6"/>
  <c r="K63" i="6"/>
  <c r="N63" i="31"/>
  <c r="O63" i="31"/>
  <c r="R63" i="31"/>
  <c r="S63" i="31"/>
  <c r="T63" i="31"/>
  <c r="U63" i="31"/>
  <c r="S56" i="24"/>
  <c r="P56" i="24"/>
  <c r="L57" i="24"/>
  <c r="AI59" i="27"/>
  <c r="AJ64" i="6"/>
  <c r="AH64" i="6"/>
  <c r="V57" i="24"/>
  <c r="AF57" i="24"/>
  <c r="C57" i="24"/>
  <c r="AJ59" i="27"/>
  <c r="AQ64" i="6"/>
  <c r="AO64" i="6"/>
  <c r="W57" i="24"/>
  <c r="AG57" i="24"/>
  <c r="D57" i="24"/>
  <c r="AK59" i="27"/>
  <c r="BD64" i="6"/>
  <c r="BB64" i="6"/>
  <c r="X57" i="24"/>
  <c r="AH57" i="24"/>
  <c r="E57" i="24"/>
  <c r="AL59" i="27"/>
  <c r="BR64" i="6"/>
  <c r="BP64" i="6"/>
  <c r="Y57" i="24"/>
  <c r="AI57" i="24"/>
  <c r="F57" i="24"/>
  <c r="AM59" i="27"/>
  <c r="BK64" i="6"/>
  <c r="BI64" i="6"/>
  <c r="Z57" i="24"/>
  <c r="AJ57" i="24"/>
  <c r="G57" i="24"/>
  <c r="M57" i="24"/>
  <c r="AI64" i="6"/>
  <c r="K64" i="6"/>
  <c r="N64" i="31"/>
  <c r="O64" i="31"/>
  <c r="R64" i="31"/>
  <c r="S64" i="31"/>
  <c r="T64" i="31"/>
  <c r="U64" i="31"/>
  <c r="S57" i="24"/>
  <c r="P57" i="24"/>
  <c r="L58" i="24"/>
  <c r="AI60" i="27"/>
  <c r="AJ65" i="6"/>
  <c r="AH65" i="6"/>
  <c r="V58" i="24"/>
  <c r="AF58" i="24"/>
  <c r="C58" i="24"/>
  <c r="AJ60" i="27"/>
  <c r="AQ65" i="6"/>
  <c r="AO65" i="6"/>
  <c r="W58" i="24"/>
  <c r="AG58" i="24"/>
  <c r="D58" i="24"/>
  <c r="AK60" i="27"/>
  <c r="BD65" i="6"/>
  <c r="BB65" i="6"/>
  <c r="X58" i="24"/>
  <c r="AH58" i="24"/>
  <c r="E58" i="24"/>
  <c r="AL60" i="27"/>
  <c r="BR65" i="6"/>
  <c r="BP65" i="6"/>
  <c r="Y58" i="24"/>
  <c r="AI58" i="24"/>
  <c r="F58" i="24"/>
  <c r="AM60" i="27"/>
  <c r="BK65" i="6"/>
  <c r="BI65" i="6"/>
  <c r="Z58" i="24"/>
  <c r="AJ58" i="24"/>
  <c r="G58" i="24"/>
  <c r="M58" i="24"/>
  <c r="AI65" i="6"/>
  <c r="K65" i="6"/>
  <c r="N65" i="31"/>
  <c r="O65" i="31"/>
  <c r="R65" i="31"/>
  <c r="S65" i="31"/>
  <c r="T65" i="31"/>
  <c r="U65" i="31"/>
  <c r="S58" i="24"/>
  <c r="P58" i="24"/>
  <c r="L59" i="24"/>
  <c r="AI61" i="27"/>
  <c r="AJ66" i="6"/>
  <c r="AH66" i="6"/>
  <c r="V59" i="24"/>
  <c r="AF59" i="24"/>
  <c r="C59" i="24"/>
  <c r="AJ61" i="27"/>
  <c r="AQ66" i="6"/>
  <c r="AO66" i="6"/>
  <c r="W59" i="24"/>
  <c r="AG59" i="24"/>
  <c r="D59" i="24"/>
  <c r="AK61" i="27"/>
  <c r="BD66" i="6"/>
  <c r="BB66" i="6"/>
  <c r="X59" i="24"/>
  <c r="AH59" i="24"/>
  <c r="E59" i="24"/>
  <c r="AL61" i="27"/>
  <c r="BR66" i="6"/>
  <c r="BP66" i="6"/>
  <c r="Y59" i="24"/>
  <c r="AI59" i="24"/>
  <c r="F59" i="24"/>
  <c r="AM61" i="27"/>
  <c r="BK66" i="6"/>
  <c r="BI66" i="6"/>
  <c r="Z59" i="24"/>
  <c r="AJ59" i="24"/>
  <c r="G59" i="24"/>
  <c r="M59" i="24"/>
  <c r="AI66" i="6"/>
  <c r="K66" i="6"/>
  <c r="N66" i="31"/>
  <c r="O66" i="31"/>
  <c r="R66" i="31"/>
  <c r="S66" i="31"/>
  <c r="T66" i="31"/>
  <c r="U66" i="31"/>
  <c r="S59" i="24"/>
  <c r="P59" i="24"/>
  <c r="L60" i="24"/>
  <c r="AI62" i="27"/>
  <c r="AJ67" i="6"/>
  <c r="AH67" i="6"/>
  <c r="V60" i="24"/>
  <c r="AF60" i="24"/>
  <c r="C60" i="24"/>
  <c r="AJ62" i="27"/>
  <c r="AQ67" i="6"/>
  <c r="AO67" i="6"/>
  <c r="W60" i="24"/>
  <c r="AG60" i="24"/>
  <c r="D60" i="24"/>
  <c r="AK62" i="27"/>
  <c r="BD67" i="6"/>
  <c r="BB67" i="6"/>
  <c r="X60" i="24"/>
  <c r="AH60" i="24"/>
  <c r="E60" i="24"/>
  <c r="AL62" i="27"/>
  <c r="BR67" i="6"/>
  <c r="BP67" i="6"/>
  <c r="Y60" i="24"/>
  <c r="AI60" i="24"/>
  <c r="F60" i="24"/>
  <c r="AM62" i="27"/>
  <c r="BK67" i="6"/>
  <c r="BI67" i="6"/>
  <c r="Z60" i="24"/>
  <c r="AJ60" i="24"/>
  <c r="G60" i="24"/>
  <c r="M60" i="24"/>
  <c r="AI67" i="6"/>
  <c r="K67" i="6"/>
  <c r="N67" i="31"/>
  <c r="O67" i="31"/>
  <c r="R67" i="31"/>
  <c r="S67" i="31"/>
  <c r="T67" i="31"/>
  <c r="U67" i="31"/>
  <c r="S60" i="24"/>
  <c r="P60" i="24"/>
  <c r="L61" i="24"/>
  <c r="AI63" i="27"/>
  <c r="AJ68" i="6"/>
  <c r="AH68" i="6"/>
  <c r="V61" i="24"/>
  <c r="AF61" i="24"/>
  <c r="C61" i="24"/>
  <c r="AJ63" i="27"/>
  <c r="AQ68" i="6"/>
  <c r="AO68" i="6"/>
  <c r="W61" i="24"/>
  <c r="AG61" i="24"/>
  <c r="D61" i="24"/>
  <c r="AK63" i="27"/>
  <c r="BD68" i="6"/>
  <c r="BB68" i="6"/>
  <c r="X61" i="24"/>
  <c r="AH61" i="24"/>
  <c r="E61" i="24"/>
  <c r="AL63" i="27"/>
  <c r="BR68" i="6"/>
  <c r="BP68" i="6"/>
  <c r="Y61" i="24"/>
  <c r="AI61" i="24"/>
  <c r="F61" i="24"/>
  <c r="AM63" i="27"/>
  <c r="BK68" i="6"/>
  <c r="BI68" i="6"/>
  <c r="Z61" i="24"/>
  <c r="AJ61" i="24"/>
  <c r="G61" i="24"/>
  <c r="M61" i="24"/>
  <c r="AI68" i="6"/>
  <c r="K68" i="6"/>
  <c r="N68" i="31"/>
  <c r="O68" i="31"/>
  <c r="R68" i="31"/>
  <c r="S68" i="31"/>
  <c r="T68" i="31"/>
  <c r="U68" i="31"/>
  <c r="S61" i="24"/>
  <c r="P61" i="24"/>
  <c r="L62" i="24"/>
  <c r="AI64" i="27"/>
  <c r="AJ69" i="6"/>
  <c r="AH69" i="6"/>
  <c r="V62" i="24"/>
  <c r="AF62" i="24"/>
  <c r="C62" i="24"/>
  <c r="AJ64" i="27"/>
  <c r="AQ69" i="6"/>
  <c r="AO69" i="6"/>
  <c r="W62" i="24"/>
  <c r="AG62" i="24"/>
  <c r="D62" i="24"/>
  <c r="AK64" i="27"/>
  <c r="BD69" i="6"/>
  <c r="BB69" i="6"/>
  <c r="X62" i="24"/>
  <c r="AH62" i="24"/>
  <c r="E62" i="24"/>
  <c r="AL64" i="27"/>
  <c r="BR69" i="6"/>
  <c r="BP69" i="6"/>
  <c r="Y62" i="24"/>
  <c r="AI62" i="24"/>
  <c r="F62" i="24"/>
  <c r="AM64" i="27"/>
  <c r="BK69" i="6"/>
  <c r="BI69" i="6"/>
  <c r="Z62" i="24"/>
  <c r="AJ62" i="24"/>
  <c r="G62" i="24"/>
  <c r="M62" i="24"/>
  <c r="AI69" i="6"/>
  <c r="K69" i="6"/>
  <c r="N69" i="31"/>
  <c r="O69" i="31"/>
  <c r="R69" i="31"/>
  <c r="S69" i="31"/>
  <c r="T69" i="31"/>
  <c r="U69" i="31"/>
  <c r="S62" i="24"/>
  <c r="P62" i="24"/>
  <c r="L63" i="24"/>
  <c r="AI65" i="27"/>
  <c r="AJ70" i="6"/>
  <c r="AH70" i="6"/>
  <c r="V63" i="24"/>
  <c r="AF63" i="24"/>
  <c r="C63" i="24"/>
  <c r="AJ65" i="27"/>
  <c r="AQ70" i="6"/>
  <c r="AO70" i="6"/>
  <c r="W63" i="24"/>
  <c r="AG63" i="24"/>
  <c r="D63" i="24"/>
  <c r="AK65" i="27"/>
  <c r="BD70" i="6"/>
  <c r="BB70" i="6"/>
  <c r="X63" i="24"/>
  <c r="AH63" i="24"/>
  <c r="E63" i="24"/>
  <c r="AL65" i="27"/>
  <c r="BR70" i="6"/>
  <c r="BP70" i="6"/>
  <c r="Y63" i="24"/>
  <c r="AI63" i="24"/>
  <c r="F63" i="24"/>
  <c r="AM65" i="27"/>
  <c r="BK70" i="6"/>
  <c r="BI70" i="6"/>
  <c r="Z63" i="24"/>
  <c r="AJ63" i="24"/>
  <c r="G63" i="24"/>
  <c r="M63" i="24"/>
  <c r="AI70" i="6"/>
  <c r="K70" i="6"/>
  <c r="N70" i="31"/>
  <c r="AP70" i="6"/>
  <c r="AP10" i="17"/>
  <c r="AU10" i="17"/>
  <c r="BA10" i="17"/>
  <c r="BB10" i="17"/>
  <c r="D57" i="6"/>
  <c r="F16" i="31"/>
  <c r="O70" i="31"/>
  <c r="R70" i="31"/>
  <c r="S70" i="31"/>
  <c r="T70" i="31"/>
  <c r="U70" i="31"/>
  <c r="S63" i="24"/>
  <c r="P63" i="24"/>
  <c r="L64" i="24"/>
  <c r="AI66" i="27"/>
  <c r="AJ71" i="6"/>
  <c r="AH71" i="6"/>
  <c r="V64" i="24"/>
  <c r="AF64" i="24"/>
  <c r="C64" i="24"/>
  <c r="AJ66" i="27"/>
  <c r="AQ71" i="6"/>
  <c r="AO71" i="6"/>
  <c r="W64" i="24"/>
  <c r="AG64" i="24"/>
  <c r="D64" i="24"/>
  <c r="AK66" i="27"/>
  <c r="BD71" i="6"/>
  <c r="BB71" i="6"/>
  <c r="X64" i="24"/>
  <c r="AH64" i="24"/>
  <c r="E64" i="24"/>
  <c r="AL66" i="27"/>
  <c r="BR71" i="6"/>
  <c r="BP71" i="6"/>
  <c r="Y64" i="24"/>
  <c r="AI64" i="24"/>
  <c r="F64" i="24"/>
  <c r="AM66" i="27"/>
  <c r="BK71" i="6"/>
  <c r="BI71" i="6"/>
  <c r="Z64" i="24"/>
  <c r="AJ64" i="24"/>
  <c r="G64" i="24"/>
  <c r="M64" i="24"/>
  <c r="AI71" i="6"/>
  <c r="K71" i="6"/>
  <c r="N71" i="31"/>
  <c r="O71" i="31"/>
  <c r="R71" i="31"/>
  <c r="S71" i="31"/>
  <c r="T71" i="31"/>
  <c r="U71" i="31"/>
  <c r="S64" i="24"/>
  <c r="P64" i="24"/>
  <c r="L65" i="24"/>
  <c r="AI67" i="27"/>
  <c r="AJ72" i="6"/>
  <c r="AH72" i="6"/>
  <c r="V65" i="24"/>
  <c r="AF65" i="24"/>
  <c r="C65" i="24"/>
  <c r="AJ67" i="27"/>
  <c r="AQ72" i="6"/>
  <c r="AO72" i="6"/>
  <c r="W65" i="24"/>
  <c r="AG65" i="24"/>
  <c r="D65" i="24"/>
  <c r="AK67" i="27"/>
  <c r="BD72" i="6"/>
  <c r="BB72" i="6"/>
  <c r="X65" i="24"/>
  <c r="AH65" i="24"/>
  <c r="E65" i="24"/>
  <c r="AL67" i="27"/>
  <c r="BR72" i="6"/>
  <c r="BP72" i="6"/>
  <c r="Y65" i="24"/>
  <c r="AI65" i="24"/>
  <c r="F65" i="24"/>
  <c r="AM67" i="27"/>
  <c r="BK72" i="6"/>
  <c r="BI72" i="6"/>
  <c r="Z65" i="24"/>
  <c r="AJ65" i="24"/>
  <c r="G65" i="24"/>
  <c r="M65" i="24"/>
  <c r="AI72" i="6"/>
  <c r="K72" i="6"/>
  <c r="N72" i="31"/>
  <c r="O72" i="31"/>
  <c r="R72" i="31"/>
  <c r="S72" i="31"/>
  <c r="T72" i="31"/>
  <c r="U72" i="31"/>
  <c r="S65" i="24"/>
  <c r="P65" i="24"/>
  <c r="L66" i="24"/>
  <c r="AI68" i="27"/>
  <c r="AJ73" i="6"/>
  <c r="AH73" i="6"/>
  <c r="V66" i="24"/>
  <c r="AF66" i="24"/>
  <c r="C66" i="24"/>
  <c r="AJ68" i="27"/>
  <c r="AQ73" i="6"/>
  <c r="AO73" i="6"/>
  <c r="W66" i="24"/>
  <c r="AG66" i="24"/>
  <c r="D66" i="24"/>
  <c r="AK68" i="27"/>
  <c r="BD73" i="6"/>
  <c r="BB73" i="6"/>
  <c r="X66" i="24"/>
  <c r="AH66" i="24"/>
  <c r="E66" i="24"/>
  <c r="AL68" i="27"/>
  <c r="BR73" i="6"/>
  <c r="BP73" i="6"/>
  <c r="Y66" i="24"/>
  <c r="AI66" i="24"/>
  <c r="F66" i="24"/>
  <c r="AM68" i="27"/>
  <c r="BK73" i="6"/>
  <c r="BI73" i="6"/>
  <c r="Z66" i="24"/>
  <c r="AJ66" i="24"/>
  <c r="G66" i="24"/>
  <c r="M66" i="24"/>
  <c r="AI73" i="6"/>
  <c r="K73" i="6"/>
  <c r="N73" i="31"/>
  <c r="O73" i="31"/>
  <c r="R73" i="31"/>
  <c r="S73" i="31"/>
  <c r="T73" i="31"/>
  <c r="U73" i="31"/>
  <c r="S66" i="24"/>
  <c r="P66" i="24"/>
  <c r="L67" i="24"/>
  <c r="AI69" i="27"/>
  <c r="AJ74" i="6"/>
  <c r="AH74" i="6"/>
  <c r="V67" i="24"/>
  <c r="AF67" i="24"/>
  <c r="C67" i="24"/>
  <c r="AJ69" i="27"/>
  <c r="AQ74" i="6"/>
  <c r="AO74" i="6"/>
  <c r="W67" i="24"/>
  <c r="AG67" i="24"/>
  <c r="D67" i="24"/>
  <c r="AK69" i="27"/>
  <c r="BD74" i="6"/>
  <c r="BB74" i="6"/>
  <c r="X67" i="24"/>
  <c r="AH67" i="24"/>
  <c r="E67" i="24"/>
  <c r="AL69" i="27"/>
  <c r="BR74" i="6"/>
  <c r="BP74" i="6"/>
  <c r="Y67" i="24"/>
  <c r="AI67" i="24"/>
  <c r="F67" i="24"/>
  <c r="AM69" i="27"/>
  <c r="BK74" i="6"/>
  <c r="BI74" i="6"/>
  <c r="Z67" i="24"/>
  <c r="AJ67" i="24"/>
  <c r="G67" i="24"/>
  <c r="M67" i="24"/>
  <c r="AI74" i="6"/>
  <c r="K74" i="6"/>
  <c r="N74" i="31"/>
  <c r="O74" i="31"/>
  <c r="R74" i="31"/>
  <c r="S74" i="31"/>
  <c r="T74" i="31"/>
  <c r="U74" i="31"/>
  <c r="S67" i="24"/>
  <c r="P67" i="24"/>
  <c r="L68" i="24"/>
  <c r="AI70" i="27"/>
  <c r="AJ75" i="6"/>
  <c r="AH75" i="6"/>
  <c r="V68" i="24"/>
  <c r="AF68" i="24"/>
  <c r="C68" i="24"/>
  <c r="AJ70" i="27"/>
  <c r="AQ75" i="6"/>
  <c r="AO75" i="6"/>
  <c r="W68" i="24"/>
  <c r="AG68" i="24"/>
  <c r="D68" i="24"/>
  <c r="AK70" i="27"/>
  <c r="BD75" i="6"/>
  <c r="BB75" i="6"/>
  <c r="X68" i="24"/>
  <c r="AH68" i="24"/>
  <c r="E68" i="24"/>
  <c r="AL70" i="27"/>
  <c r="BR75" i="6"/>
  <c r="BP75" i="6"/>
  <c r="Y68" i="24"/>
  <c r="AI68" i="24"/>
  <c r="F68" i="24"/>
  <c r="AM70" i="27"/>
  <c r="BK75" i="6"/>
  <c r="BI75" i="6"/>
  <c r="Z68" i="24"/>
  <c r="AJ68" i="24"/>
  <c r="G68" i="24"/>
  <c r="M68" i="24"/>
  <c r="AI75" i="6"/>
  <c r="K75" i="6"/>
  <c r="N75" i="31"/>
  <c r="O75" i="31"/>
  <c r="R75" i="31"/>
  <c r="S75" i="31"/>
  <c r="T75" i="31"/>
  <c r="U75" i="31"/>
  <c r="S68" i="24"/>
  <c r="P68" i="24"/>
  <c r="L69" i="24"/>
  <c r="AI71" i="27"/>
  <c r="AJ76" i="6"/>
  <c r="AH76" i="6"/>
  <c r="V69" i="24"/>
  <c r="AF69" i="24"/>
  <c r="C69" i="24"/>
  <c r="AJ71" i="27"/>
  <c r="AQ76" i="6"/>
  <c r="AO76" i="6"/>
  <c r="W69" i="24"/>
  <c r="AG69" i="24"/>
  <c r="D69" i="24"/>
  <c r="AK71" i="27"/>
  <c r="BD76" i="6"/>
  <c r="BB76" i="6"/>
  <c r="X69" i="24"/>
  <c r="AH69" i="24"/>
  <c r="E69" i="24"/>
  <c r="AL71" i="27"/>
  <c r="BR76" i="6"/>
  <c r="BP76" i="6"/>
  <c r="Y69" i="24"/>
  <c r="AI69" i="24"/>
  <c r="F69" i="24"/>
  <c r="AM71" i="27"/>
  <c r="BK76" i="6"/>
  <c r="BI76" i="6"/>
  <c r="Z69" i="24"/>
  <c r="AJ69" i="24"/>
  <c r="G69" i="24"/>
  <c r="M69" i="24"/>
  <c r="AI76" i="6"/>
  <c r="K76" i="6"/>
  <c r="N76" i="31"/>
  <c r="O76" i="31"/>
  <c r="R76" i="31"/>
  <c r="S76" i="31"/>
  <c r="T76" i="31"/>
  <c r="U76" i="31"/>
  <c r="S69" i="24"/>
  <c r="P69" i="24"/>
  <c r="L70" i="24"/>
  <c r="AI72" i="27"/>
  <c r="AJ77" i="6"/>
  <c r="AH77" i="6"/>
  <c r="V70" i="24"/>
  <c r="AF70" i="24"/>
  <c r="C70" i="24"/>
  <c r="AJ72" i="27"/>
  <c r="AQ77" i="6"/>
  <c r="AO77" i="6"/>
  <c r="W70" i="24"/>
  <c r="AG70" i="24"/>
  <c r="D70" i="24"/>
  <c r="AK72" i="27"/>
  <c r="BD77" i="6"/>
  <c r="BB77" i="6"/>
  <c r="X70" i="24"/>
  <c r="AH70" i="24"/>
  <c r="E70" i="24"/>
  <c r="AL72" i="27"/>
  <c r="BR77" i="6"/>
  <c r="BP77" i="6"/>
  <c r="Y70" i="24"/>
  <c r="AI70" i="24"/>
  <c r="F70" i="24"/>
  <c r="AM72" i="27"/>
  <c r="BK77" i="6"/>
  <c r="BI77" i="6"/>
  <c r="Z70" i="24"/>
  <c r="AJ70" i="24"/>
  <c r="G70" i="24"/>
  <c r="M70" i="24"/>
  <c r="AI77" i="6"/>
  <c r="K77" i="6"/>
  <c r="N77" i="31"/>
  <c r="O77" i="31"/>
  <c r="R77" i="31"/>
  <c r="S77" i="31"/>
  <c r="T77" i="31"/>
  <c r="U77" i="31"/>
  <c r="S70" i="24"/>
  <c r="P70" i="24"/>
  <c r="L71" i="24"/>
  <c r="AI73" i="27"/>
  <c r="AJ78" i="6"/>
  <c r="AH78" i="6"/>
  <c r="V71" i="24"/>
  <c r="AF71" i="24"/>
  <c r="C71" i="24"/>
  <c r="AJ73" i="27"/>
  <c r="AQ78" i="6"/>
  <c r="AO78" i="6"/>
  <c r="W71" i="24"/>
  <c r="AG71" i="24"/>
  <c r="D71" i="24"/>
  <c r="AK73" i="27"/>
  <c r="BD78" i="6"/>
  <c r="BB78" i="6"/>
  <c r="X71" i="24"/>
  <c r="AH71" i="24"/>
  <c r="E71" i="24"/>
  <c r="AL73" i="27"/>
  <c r="BR78" i="6"/>
  <c r="BP78" i="6"/>
  <c r="Y71" i="24"/>
  <c r="AI71" i="24"/>
  <c r="F71" i="24"/>
  <c r="AM73" i="27"/>
  <c r="BK78" i="6"/>
  <c r="BI78" i="6"/>
  <c r="Z71" i="24"/>
  <c r="AJ71" i="24"/>
  <c r="G71" i="24"/>
  <c r="M71" i="24"/>
  <c r="AI78" i="6"/>
  <c r="K78" i="6"/>
  <c r="N78" i="31"/>
  <c r="O78" i="31"/>
  <c r="R78" i="31"/>
  <c r="S78" i="31"/>
  <c r="T78" i="31"/>
  <c r="U78" i="31"/>
  <c r="S71" i="24"/>
  <c r="P71" i="24"/>
  <c r="L72" i="24"/>
  <c r="AI74" i="27"/>
  <c r="AJ79" i="6"/>
  <c r="AH79" i="6"/>
  <c r="V72" i="24"/>
  <c r="AF72" i="24"/>
  <c r="C72" i="24"/>
  <c r="AJ74" i="27"/>
  <c r="AQ79" i="6"/>
  <c r="AO79" i="6"/>
  <c r="W72" i="24"/>
  <c r="AG72" i="24"/>
  <c r="D72" i="24"/>
  <c r="AK74" i="27"/>
  <c r="BD79" i="6"/>
  <c r="BB79" i="6"/>
  <c r="X72" i="24"/>
  <c r="AH72" i="24"/>
  <c r="E72" i="24"/>
  <c r="AL74" i="27"/>
  <c r="BR79" i="6"/>
  <c r="BP79" i="6"/>
  <c r="Y72" i="24"/>
  <c r="AI72" i="24"/>
  <c r="F72" i="24"/>
  <c r="AM74" i="27"/>
  <c r="BK79" i="6"/>
  <c r="BI79" i="6"/>
  <c r="Z72" i="24"/>
  <c r="AJ72" i="24"/>
  <c r="G72" i="24"/>
  <c r="M72" i="24"/>
  <c r="AI79" i="6"/>
  <c r="K79" i="6"/>
  <c r="N79" i="31"/>
  <c r="O79" i="31"/>
  <c r="R79" i="31"/>
  <c r="S79" i="31"/>
  <c r="T79" i="31"/>
  <c r="U79" i="31"/>
  <c r="S72" i="24"/>
  <c r="P72" i="24"/>
  <c r="L73" i="24"/>
  <c r="AI75" i="27"/>
  <c r="AJ80" i="6"/>
  <c r="AH80" i="6"/>
  <c r="V73" i="24"/>
  <c r="AF73" i="24"/>
  <c r="C73" i="24"/>
  <c r="AJ75" i="27"/>
  <c r="AQ80" i="6"/>
  <c r="AO80" i="6"/>
  <c r="W73" i="24"/>
  <c r="AG73" i="24"/>
  <c r="D73" i="24"/>
  <c r="AK75" i="27"/>
  <c r="BD80" i="6"/>
  <c r="BB80" i="6"/>
  <c r="X73" i="24"/>
  <c r="AH73" i="24"/>
  <c r="E73" i="24"/>
  <c r="AL75" i="27"/>
  <c r="BR80" i="6"/>
  <c r="BP80" i="6"/>
  <c r="Y73" i="24"/>
  <c r="AI73" i="24"/>
  <c r="F73" i="24"/>
  <c r="AM75" i="27"/>
  <c r="BK80" i="6"/>
  <c r="BI80" i="6"/>
  <c r="Z73" i="24"/>
  <c r="AJ73" i="24"/>
  <c r="G73" i="24"/>
  <c r="M73" i="24"/>
  <c r="AI80" i="6"/>
  <c r="K80" i="6"/>
  <c r="N80" i="31"/>
  <c r="AP80" i="6"/>
  <c r="AP11" i="17"/>
  <c r="AU11" i="17"/>
  <c r="BA11" i="17"/>
  <c r="BB11" i="17"/>
  <c r="D58" i="6"/>
  <c r="F17" i="31"/>
  <c r="O80" i="31"/>
  <c r="R80" i="31"/>
  <c r="S80" i="31"/>
  <c r="T80" i="31"/>
  <c r="U80" i="31"/>
  <c r="S73" i="24"/>
  <c r="P73" i="24"/>
  <c r="L74" i="24"/>
  <c r="AI76" i="27"/>
  <c r="AJ81" i="6"/>
  <c r="AH81" i="6"/>
  <c r="V74" i="24"/>
  <c r="AF74" i="24"/>
  <c r="C74" i="24"/>
  <c r="AJ76" i="27"/>
  <c r="AQ81" i="6"/>
  <c r="AO81" i="6"/>
  <c r="W74" i="24"/>
  <c r="AG74" i="24"/>
  <c r="D74" i="24"/>
  <c r="AK76" i="27"/>
  <c r="BD81" i="6"/>
  <c r="BB81" i="6"/>
  <c r="X74" i="24"/>
  <c r="AH74" i="24"/>
  <c r="E74" i="24"/>
  <c r="AL76" i="27"/>
  <c r="BR81" i="6"/>
  <c r="BP81" i="6"/>
  <c r="Y74" i="24"/>
  <c r="AI74" i="24"/>
  <c r="F74" i="24"/>
  <c r="AM76" i="27"/>
  <c r="BK81" i="6"/>
  <c r="BI81" i="6"/>
  <c r="Z74" i="24"/>
  <c r="AJ74" i="24"/>
  <c r="G74" i="24"/>
  <c r="M74" i="24"/>
  <c r="AI81" i="6"/>
  <c r="K81" i="6"/>
  <c r="N81" i="31"/>
  <c r="O81" i="31"/>
  <c r="R81" i="31"/>
  <c r="S81" i="31"/>
  <c r="T81" i="31"/>
  <c r="U81" i="31"/>
  <c r="S74" i="24"/>
  <c r="P74" i="24"/>
  <c r="L75" i="24"/>
  <c r="AI77" i="27"/>
  <c r="AJ82" i="6"/>
  <c r="AH82" i="6"/>
  <c r="V75" i="24"/>
  <c r="AF75" i="24"/>
  <c r="C75" i="24"/>
  <c r="AJ77" i="27"/>
  <c r="AQ82" i="6"/>
  <c r="AO82" i="6"/>
  <c r="W75" i="24"/>
  <c r="AG75" i="24"/>
  <c r="D75" i="24"/>
  <c r="AK77" i="27"/>
  <c r="BD82" i="6"/>
  <c r="BB82" i="6"/>
  <c r="X75" i="24"/>
  <c r="AH75" i="24"/>
  <c r="E75" i="24"/>
  <c r="AL77" i="27"/>
  <c r="BR82" i="6"/>
  <c r="BP82" i="6"/>
  <c r="Y75" i="24"/>
  <c r="AI75" i="24"/>
  <c r="F75" i="24"/>
  <c r="AM77" i="27"/>
  <c r="BK82" i="6"/>
  <c r="BI82" i="6"/>
  <c r="Z75" i="24"/>
  <c r="AJ75" i="24"/>
  <c r="G75" i="24"/>
  <c r="M75" i="24"/>
  <c r="AI82" i="6"/>
  <c r="K82" i="6"/>
  <c r="N82" i="31"/>
  <c r="O82" i="31"/>
  <c r="R82" i="31"/>
  <c r="S82" i="31"/>
  <c r="T82" i="31"/>
  <c r="U82" i="31"/>
  <c r="S75" i="24"/>
  <c r="P75" i="24"/>
  <c r="L76" i="24"/>
  <c r="AI78" i="27"/>
  <c r="AJ83" i="6"/>
  <c r="AH83" i="6"/>
  <c r="V76" i="24"/>
  <c r="AF76" i="24"/>
  <c r="C76" i="24"/>
  <c r="AJ78" i="27"/>
  <c r="AQ83" i="6"/>
  <c r="AO83" i="6"/>
  <c r="W76" i="24"/>
  <c r="AG76" i="24"/>
  <c r="D76" i="24"/>
  <c r="AK78" i="27"/>
  <c r="BD83" i="6"/>
  <c r="BB83" i="6"/>
  <c r="X76" i="24"/>
  <c r="AH76" i="24"/>
  <c r="E76" i="24"/>
  <c r="AL78" i="27"/>
  <c r="BR83" i="6"/>
  <c r="BP83" i="6"/>
  <c r="Y76" i="24"/>
  <c r="AI76" i="24"/>
  <c r="F76" i="24"/>
  <c r="AM78" i="27"/>
  <c r="BK83" i="6"/>
  <c r="BI83" i="6"/>
  <c r="Z76" i="24"/>
  <c r="AJ76" i="24"/>
  <c r="G76" i="24"/>
  <c r="M76" i="24"/>
  <c r="AI83" i="6"/>
  <c r="K83" i="6"/>
  <c r="N83" i="31"/>
  <c r="O83" i="31"/>
  <c r="R83" i="31"/>
  <c r="S83" i="31"/>
  <c r="T83" i="31"/>
  <c r="U83" i="31"/>
  <c r="S76" i="24"/>
  <c r="P76" i="24"/>
  <c r="L77" i="24"/>
  <c r="AI79" i="27"/>
  <c r="AJ84" i="6"/>
  <c r="AH84" i="6"/>
  <c r="V77" i="24"/>
  <c r="AF77" i="24"/>
  <c r="C77" i="24"/>
  <c r="AJ79" i="27"/>
  <c r="AQ84" i="6"/>
  <c r="AO84" i="6"/>
  <c r="W77" i="24"/>
  <c r="AG77" i="24"/>
  <c r="D77" i="24"/>
  <c r="AK79" i="27"/>
  <c r="BD84" i="6"/>
  <c r="BB84" i="6"/>
  <c r="X77" i="24"/>
  <c r="AH77" i="24"/>
  <c r="E77" i="24"/>
  <c r="AL79" i="27"/>
  <c r="BR84" i="6"/>
  <c r="BP84" i="6"/>
  <c r="Y77" i="24"/>
  <c r="AI77" i="24"/>
  <c r="F77" i="24"/>
  <c r="AM79" i="27"/>
  <c r="BK84" i="6"/>
  <c r="BI84" i="6"/>
  <c r="Z77" i="24"/>
  <c r="AJ77" i="24"/>
  <c r="G77" i="24"/>
  <c r="M77" i="24"/>
  <c r="AI84" i="6"/>
  <c r="K84" i="6"/>
  <c r="N84" i="31"/>
  <c r="O84" i="31"/>
  <c r="R84" i="31"/>
  <c r="S84" i="31"/>
  <c r="T84" i="31"/>
  <c r="U84" i="31"/>
  <c r="S77" i="24"/>
  <c r="P77" i="24"/>
  <c r="L78" i="24"/>
  <c r="AI80" i="27"/>
  <c r="AJ85" i="6"/>
  <c r="AH85" i="6"/>
  <c r="V78" i="24"/>
  <c r="AF78" i="24"/>
  <c r="C78" i="24"/>
  <c r="AJ80" i="27"/>
  <c r="AQ85" i="6"/>
  <c r="AO85" i="6"/>
  <c r="W78" i="24"/>
  <c r="AG78" i="24"/>
  <c r="D78" i="24"/>
  <c r="AK80" i="27"/>
  <c r="BD85" i="6"/>
  <c r="BB85" i="6"/>
  <c r="X78" i="24"/>
  <c r="AH78" i="24"/>
  <c r="E78" i="24"/>
  <c r="AL80" i="27"/>
  <c r="BR85" i="6"/>
  <c r="BP85" i="6"/>
  <c r="Y78" i="24"/>
  <c r="AI78" i="24"/>
  <c r="F78" i="24"/>
  <c r="AM80" i="27"/>
  <c r="BK85" i="6"/>
  <c r="BI85" i="6"/>
  <c r="Z78" i="24"/>
  <c r="AJ78" i="24"/>
  <c r="G78" i="24"/>
  <c r="M78" i="24"/>
  <c r="AI85" i="6"/>
  <c r="K85" i="6"/>
  <c r="N85" i="31"/>
  <c r="O85" i="31"/>
  <c r="R85" i="31"/>
  <c r="S85" i="31"/>
  <c r="T85" i="31"/>
  <c r="U85" i="31"/>
  <c r="S78" i="24"/>
  <c r="P78" i="24"/>
  <c r="L79" i="24"/>
  <c r="AI81" i="27"/>
  <c r="AJ86" i="6"/>
  <c r="AH86" i="6"/>
  <c r="V79" i="24"/>
  <c r="AF79" i="24"/>
  <c r="C79" i="24"/>
  <c r="AJ81" i="27"/>
  <c r="AQ86" i="6"/>
  <c r="AO86" i="6"/>
  <c r="W79" i="24"/>
  <c r="AG79" i="24"/>
  <c r="D79" i="24"/>
  <c r="AK81" i="27"/>
  <c r="BD86" i="6"/>
  <c r="BB86" i="6"/>
  <c r="X79" i="24"/>
  <c r="AH79" i="24"/>
  <c r="E79" i="24"/>
  <c r="AL81" i="27"/>
  <c r="BR86" i="6"/>
  <c r="BP86" i="6"/>
  <c r="Y79" i="24"/>
  <c r="AI79" i="24"/>
  <c r="F79" i="24"/>
  <c r="AM81" i="27"/>
  <c r="BK86" i="6"/>
  <c r="BI86" i="6"/>
  <c r="Z79" i="24"/>
  <c r="AJ79" i="24"/>
  <c r="G79" i="24"/>
  <c r="M79" i="24"/>
  <c r="AI86" i="6"/>
  <c r="K86" i="6"/>
  <c r="N86" i="31"/>
  <c r="O86" i="31"/>
  <c r="R86" i="31"/>
  <c r="S86" i="31"/>
  <c r="T86" i="31"/>
  <c r="U86" i="31"/>
  <c r="S79" i="24"/>
  <c r="P79" i="24"/>
  <c r="L80" i="24"/>
  <c r="AI82" i="27"/>
  <c r="AJ87" i="6"/>
  <c r="AH87" i="6"/>
  <c r="V80" i="24"/>
  <c r="AF80" i="24"/>
  <c r="C80" i="24"/>
  <c r="AJ82" i="27"/>
  <c r="AQ87" i="6"/>
  <c r="AO87" i="6"/>
  <c r="W80" i="24"/>
  <c r="AG80" i="24"/>
  <c r="D80" i="24"/>
  <c r="AK82" i="27"/>
  <c r="BD87" i="6"/>
  <c r="BB87" i="6"/>
  <c r="X80" i="24"/>
  <c r="AH80" i="24"/>
  <c r="E80" i="24"/>
  <c r="AL82" i="27"/>
  <c r="BR87" i="6"/>
  <c r="BP87" i="6"/>
  <c r="Y80" i="24"/>
  <c r="AI80" i="24"/>
  <c r="F80" i="24"/>
  <c r="AM82" i="27"/>
  <c r="BK87" i="6"/>
  <c r="BI87" i="6"/>
  <c r="Z80" i="24"/>
  <c r="AJ80" i="24"/>
  <c r="G80" i="24"/>
  <c r="M80" i="24"/>
  <c r="AI87" i="6"/>
  <c r="K87" i="6"/>
  <c r="N87" i="31"/>
  <c r="O87" i="31"/>
  <c r="R87" i="31"/>
  <c r="S87" i="31"/>
  <c r="T87" i="31"/>
  <c r="U87" i="31"/>
  <c r="S80" i="24"/>
  <c r="P80" i="24"/>
  <c r="L81" i="24"/>
  <c r="AI83" i="27"/>
  <c r="AJ88" i="6"/>
  <c r="AH88" i="6"/>
  <c r="V81" i="24"/>
  <c r="AF81" i="24"/>
  <c r="C81" i="24"/>
  <c r="AJ83" i="27"/>
  <c r="AQ88" i="6"/>
  <c r="AO88" i="6"/>
  <c r="W81" i="24"/>
  <c r="AG81" i="24"/>
  <c r="D81" i="24"/>
  <c r="AK83" i="27"/>
  <c r="BD88" i="6"/>
  <c r="BB88" i="6"/>
  <c r="X81" i="24"/>
  <c r="AH81" i="24"/>
  <c r="E81" i="24"/>
  <c r="AL83" i="27"/>
  <c r="BR88" i="6"/>
  <c r="BP88" i="6"/>
  <c r="Y81" i="24"/>
  <c r="AI81" i="24"/>
  <c r="F81" i="24"/>
  <c r="AM83" i="27"/>
  <c r="BK88" i="6"/>
  <c r="BI88" i="6"/>
  <c r="Z81" i="24"/>
  <c r="AJ81" i="24"/>
  <c r="G81" i="24"/>
  <c r="M81" i="24"/>
  <c r="AI88" i="6"/>
  <c r="K88" i="6"/>
  <c r="N88" i="31"/>
  <c r="O88" i="31"/>
  <c r="R88" i="31"/>
  <c r="S88" i="31"/>
  <c r="T88" i="31"/>
  <c r="U88" i="31"/>
  <c r="S81" i="24"/>
  <c r="P81" i="24"/>
  <c r="L82" i="24"/>
  <c r="AI84" i="27"/>
  <c r="AJ89" i="6"/>
  <c r="AH89" i="6"/>
  <c r="V82" i="24"/>
  <c r="AF82" i="24"/>
  <c r="C82" i="24"/>
  <c r="AJ84" i="27"/>
  <c r="AQ89" i="6"/>
  <c r="AO89" i="6"/>
  <c r="W82" i="24"/>
  <c r="AG82" i="24"/>
  <c r="D82" i="24"/>
  <c r="AK84" i="27"/>
  <c r="BD89" i="6"/>
  <c r="BB89" i="6"/>
  <c r="X82" i="24"/>
  <c r="AH82" i="24"/>
  <c r="E82" i="24"/>
  <c r="AL84" i="27"/>
  <c r="BR89" i="6"/>
  <c r="BP89" i="6"/>
  <c r="Y82" i="24"/>
  <c r="AI82" i="24"/>
  <c r="F82" i="24"/>
  <c r="AM84" i="27"/>
  <c r="BK89" i="6"/>
  <c r="BI89" i="6"/>
  <c r="Z82" i="24"/>
  <c r="AJ82" i="24"/>
  <c r="G82" i="24"/>
  <c r="M82" i="24"/>
  <c r="AI89" i="6"/>
  <c r="K89" i="6"/>
  <c r="N89" i="31"/>
  <c r="O89" i="31"/>
  <c r="R89" i="31"/>
  <c r="S89" i="31"/>
  <c r="T89" i="31"/>
  <c r="U89" i="31"/>
  <c r="S82" i="24"/>
  <c r="P82" i="24"/>
  <c r="L83" i="24"/>
  <c r="AI85" i="27"/>
  <c r="AJ90" i="6"/>
  <c r="AH90" i="6"/>
  <c r="V83" i="24"/>
  <c r="AF83" i="24"/>
  <c r="C83" i="24"/>
  <c r="AJ85" i="27"/>
  <c r="AQ90" i="6"/>
  <c r="AO90" i="6"/>
  <c r="W83" i="24"/>
  <c r="AG83" i="24"/>
  <c r="D83" i="24"/>
  <c r="AK85" i="27"/>
  <c r="BD90" i="6"/>
  <c r="BB90" i="6"/>
  <c r="X83" i="24"/>
  <c r="AH83" i="24"/>
  <c r="E83" i="24"/>
  <c r="AL85" i="27"/>
  <c r="BR90" i="6"/>
  <c r="BP90" i="6"/>
  <c r="Y83" i="24"/>
  <c r="AI83" i="24"/>
  <c r="F83" i="24"/>
  <c r="AM85" i="27"/>
  <c r="BK90" i="6"/>
  <c r="BI90" i="6"/>
  <c r="Z83" i="24"/>
  <c r="AJ83" i="24"/>
  <c r="G83" i="24"/>
  <c r="M83" i="24"/>
  <c r="AI90" i="6"/>
  <c r="K90" i="6"/>
  <c r="N90" i="31"/>
  <c r="AP90" i="6"/>
  <c r="AP12" i="17"/>
  <c r="AU12" i="17"/>
  <c r="BA12" i="17"/>
  <c r="BB12" i="17"/>
  <c r="D59" i="6"/>
  <c r="F18" i="31"/>
  <c r="O90" i="31"/>
  <c r="R90" i="31"/>
  <c r="S90" i="31"/>
  <c r="T90" i="31"/>
  <c r="U90" i="31"/>
  <c r="S83" i="24"/>
  <c r="P83" i="24"/>
  <c r="L84" i="24"/>
  <c r="AI86" i="27"/>
  <c r="AJ91" i="6"/>
  <c r="AH91" i="6"/>
  <c r="V84" i="24"/>
  <c r="AF84" i="24"/>
  <c r="C84" i="24"/>
  <c r="AJ86" i="27"/>
  <c r="AQ91" i="6"/>
  <c r="AO91" i="6"/>
  <c r="W84" i="24"/>
  <c r="AG84" i="24"/>
  <c r="D84" i="24"/>
  <c r="AK86" i="27"/>
  <c r="BD91" i="6"/>
  <c r="BB91" i="6"/>
  <c r="X84" i="24"/>
  <c r="AH84" i="24"/>
  <c r="E84" i="24"/>
  <c r="AL86" i="27"/>
  <c r="BR91" i="6"/>
  <c r="BP91" i="6"/>
  <c r="Y84" i="24"/>
  <c r="AI84" i="24"/>
  <c r="F84" i="24"/>
  <c r="AM86" i="27"/>
  <c r="BK91" i="6"/>
  <c r="BI91" i="6"/>
  <c r="Z84" i="24"/>
  <c r="AJ84" i="24"/>
  <c r="G84" i="24"/>
  <c r="M84" i="24"/>
  <c r="AI91" i="6"/>
  <c r="K91" i="6"/>
  <c r="N91" i="31"/>
  <c r="O91" i="31"/>
  <c r="R91" i="31"/>
  <c r="S91" i="31"/>
  <c r="T91" i="31"/>
  <c r="U91" i="31"/>
  <c r="S84" i="24"/>
  <c r="P84" i="24"/>
  <c r="L85" i="24"/>
  <c r="AI87" i="27"/>
  <c r="AJ92" i="6"/>
  <c r="AH92" i="6"/>
  <c r="V85" i="24"/>
  <c r="AF85" i="24"/>
  <c r="C85" i="24"/>
  <c r="AJ87" i="27"/>
  <c r="AQ92" i="6"/>
  <c r="AO92" i="6"/>
  <c r="W85" i="24"/>
  <c r="AG85" i="24"/>
  <c r="D85" i="24"/>
  <c r="AK87" i="27"/>
  <c r="BD92" i="6"/>
  <c r="BB92" i="6"/>
  <c r="X85" i="24"/>
  <c r="AH85" i="24"/>
  <c r="E85" i="24"/>
  <c r="AL87" i="27"/>
  <c r="BR92" i="6"/>
  <c r="BP92" i="6"/>
  <c r="Y85" i="24"/>
  <c r="AI85" i="24"/>
  <c r="F85" i="24"/>
  <c r="AM87" i="27"/>
  <c r="BK92" i="6"/>
  <c r="BI92" i="6"/>
  <c r="Z85" i="24"/>
  <c r="AJ85" i="24"/>
  <c r="G85" i="24"/>
  <c r="M85" i="24"/>
  <c r="AI92" i="6"/>
  <c r="K92" i="6"/>
  <c r="N92" i="31"/>
  <c r="O92" i="31"/>
  <c r="R92" i="31"/>
  <c r="S92" i="31"/>
  <c r="T92" i="31"/>
  <c r="U92" i="31"/>
  <c r="S85" i="24"/>
  <c r="P85" i="24"/>
  <c r="L86" i="24"/>
  <c r="AI88" i="27"/>
  <c r="AJ93" i="6"/>
  <c r="AH93" i="6"/>
  <c r="V86" i="24"/>
  <c r="AF86" i="24"/>
  <c r="C86" i="24"/>
  <c r="AJ88" i="27"/>
  <c r="AQ93" i="6"/>
  <c r="AO93" i="6"/>
  <c r="W86" i="24"/>
  <c r="AG86" i="24"/>
  <c r="D86" i="24"/>
  <c r="AK88" i="27"/>
  <c r="BD93" i="6"/>
  <c r="BB93" i="6"/>
  <c r="X86" i="24"/>
  <c r="AH86" i="24"/>
  <c r="E86" i="24"/>
  <c r="AL88" i="27"/>
  <c r="BR93" i="6"/>
  <c r="BP93" i="6"/>
  <c r="Y86" i="24"/>
  <c r="AI86" i="24"/>
  <c r="F86" i="24"/>
  <c r="AM88" i="27"/>
  <c r="BK93" i="6"/>
  <c r="BI93" i="6"/>
  <c r="Z86" i="24"/>
  <c r="AJ86" i="24"/>
  <c r="G86" i="24"/>
  <c r="M86" i="24"/>
  <c r="AI93" i="6"/>
  <c r="K93" i="6"/>
  <c r="N93" i="31"/>
  <c r="O93" i="31"/>
  <c r="R93" i="31"/>
  <c r="S93" i="31"/>
  <c r="T93" i="31"/>
  <c r="U93" i="31"/>
  <c r="S86" i="24"/>
  <c r="P86" i="24"/>
  <c r="L87" i="24"/>
  <c r="AI89" i="27"/>
  <c r="AJ94" i="6"/>
  <c r="AH94" i="6"/>
  <c r="V87" i="24"/>
  <c r="AF87" i="24"/>
  <c r="C87" i="24"/>
  <c r="AJ89" i="27"/>
  <c r="AQ94" i="6"/>
  <c r="AO94" i="6"/>
  <c r="W87" i="24"/>
  <c r="AG87" i="24"/>
  <c r="D87" i="24"/>
  <c r="AK89" i="27"/>
  <c r="BD94" i="6"/>
  <c r="BB94" i="6"/>
  <c r="X87" i="24"/>
  <c r="AH87" i="24"/>
  <c r="E87" i="24"/>
  <c r="AL89" i="27"/>
  <c r="BR94" i="6"/>
  <c r="BP94" i="6"/>
  <c r="Y87" i="24"/>
  <c r="AI87" i="24"/>
  <c r="F87" i="24"/>
  <c r="AM89" i="27"/>
  <c r="BK94" i="6"/>
  <c r="BI94" i="6"/>
  <c r="Z87" i="24"/>
  <c r="AJ87" i="24"/>
  <c r="G87" i="24"/>
  <c r="M87" i="24"/>
  <c r="AI94" i="6"/>
  <c r="K94" i="6"/>
  <c r="N94" i="31"/>
  <c r="O94" i="31"/>
  <c r="R94" i="31"/>
  <c r="S94" i="31"/>
  <c r="T94" i="31"/>
  <c r="U94" i="31"/>
  <c r="S87" i="24"/>
  <c r="P87" i="24"/>
  <c r="L88" i="24"/>
  <c r="AI90" i="27"/>
  <c r="AJ95" i="6"/>
  <c r="AH95" i="6"/>
  <c r="V88" i="24"/>
  <c r="AF88" i="24"/>
  <c r="C88" i="24"/>
  <c r="AJ90" i="27"/>
  <c r="AQ95" i="6"/>
  <c r="AO95" i="6"/>
  <c r="W88" i="24"/>
  <c r="AG88" i="24"/>
  <c r="D88" i="24"/>
  <c r="AK90" i="27"/>
  <c r="BD95" i="6"/>
  <c r="BB95" i="6"/>
  <c r="X88" i="24"/>
  <c r="AH88" i="24"/>
  <c r="E88" i="24"/>
  <c r="AL90" i="27"/>
  <c r="BR95" i="6"/>
  <c r="BP95" i="6"/>
  <c r="Y88" i="24"/>
  <c r="AI88" i="24"/>
  <c r="F88" i="24"/>
  <c r="AM90" i="27"/>
  <c r="BK95" i="6"/>
  <c r="BI95" i="6"/>
  <c r="Z88" i="24"/>
  <c r="AJ88" i="24"/>
  <c r="G88" i="24"/>
  <c r="M88" i="24"/>
  <c r="AI95" i="6"/>
  <c r="K95" i="6"/>
  <c r="N95" i="31"/>
  <c r="O95" i="31"/>
  <c r="R95" i="31"/>
  <c r="S95" i="31"/>
  <c r="T95" i="31"/>
  <c r="U95" i="31"/>
  <c r="S88" i="24"/>
  <c r="P88" i="24"/>
  <c r="L89" i="24"/>
  <c r="AI91" i="27"/>
  <c r="AJ96" i="6"/>
  <c r="AH96" i="6"/>
  <c r="V89" i="24"/>
  <c r="AF89" i="24"/>
  <c r="C89" i="24"/>
  <c r="AJ91" i="27"/>
  <c r="AQ96" i="6"/>
  <c r="AO96" i="6"/>
  <c r="W89" i="24"/>
  <c r="AG89" i="24"/>
  <c r="D89" i="24"/>
  <c r="AK91" i="27"/>
  <c r="BD96" i="6"/>
  <c r="BB96" i="6"/>
  <c r="X89" i="24"/>
  <c r="AH89" i="24"/>
  <c r="E89" i="24"/>
  <c r="AL91" i="27"/>
  <c r="BR96" i="6"/>
  <c r="BP96" i="6"/>
  <c r="Y89" i="24"/>
  <c r="AI89" i="24"/>
  <c r="F89" i="24"/>
  <c r="AM91" i="27"/>
  <c r="BK96" i="6"/>
  <c r="BI96" i="6"/>
  <c r="Z89" i="24"/>
  <c r="AJ89" i="24"/>
  <c r="G89" i="24"/>
  <c r="M89" i="24"/>
  <c r="AI96" i="6"/>
  <c r="K96" i="6"/>
  <c r="N96" i="31"/>
  <c r="O96" i="31"/>
  <c r="R96" i="31"/>
  <c r="S96" i="31"/>
  <c r="T96" i="31"/>
  <c r="U96" i="31"/>
  <c r="S89" i="24"/>
  <c r="P89" i="24"/>
  <c r="L90" i="24"/>
  <c r="AI92" i="27"/>
  <c r="AJ97" i="6"/>
  <c r="AH97" i="6"/>
  <c r="V90" i="24"/>
  <c r="AF90" i="24"/>
  <c r="C90" i="24"/>
  <c r="AJ92" i="27"/>
  <c r="AQ97" i="6"/>
  <c r="AO97" i="6"/>
  <c r="W90" i="24"/>
  <c r="AG90" i="24"/>
  <c r="D90" i="24"/>
  <c r="AK92" i="27"/>
  <c r="BD97" i="6"/>
  <c r="BB97" i="6"/>
  <c r="X90" i="24"/>
  <c r="AH90" i="24"/>
  <c r="E90" i="24"/>
  <c r="AL92" i="27"/>
  <c r="BR97" i="6"/>
  <c r="BP97" i="6"/>
  <c r="Y90" i="24"/>
  <c r="AI90" i="24"/>
  <c r="F90" i="24"/>
  <c r="AM92" i="27"/>
  <c r="BK97" i="6"/>
  <c r="BI97" i="6"/>
  <c r="Z90" i="24"/>
  <c r="AJ90" i="24"/>
  <c r="G90" i="24"/>
  <c r="M90" i="24"/>
  <c r="AI97" i="6"/>
  <c r="K97" i="6"/>
  <c r="N97" i="31"/>
  <c r="O97" i="31"/>
  <c r="R97" i="31"/>
  <c r="S97" i="31"/>
  <c r="T97" i="31"/>
  <c r="U97" i="31"/>
  <c r="S90" i="24"/>
  <c r="P90" i="24"/>
  <c r="L91" i="24"/>
  <c r="AI93" i="27"/>
  <c r="AJ98" i="6"/>
  <c r="AH98" i="6"/>
  <c r="V91" i="24"/>
  <c r="AF91" i="24"/>
  <c r="C91" i="24"/>
  <c r="AJ93" i="27"/>
  <c r="AQ98" i="6"/>
  <c r="AO98" i="6"/>
  <c r="W91" i="24"/>
  <c r="AG91" i="24"/>
  <c r="D91" i="24"/>
  <c r="AK93" i="27"/>
  <c r="BD98" i="6"/>
  <c r="BB98" i="6"/>
  <c r="X91" i="24"/>
  <c r="AH91" i="24"/>
  <c r="E91" i="24"/>
  <c r="AL93" i="27"/>
  <c r="BR98" i="6"/>
  <c r="BP98" i="6"/>
  <c r="Y91" i="24"/>
  <c r="AI91" i="24"/>
  <c r="F91" i="24"/>
  <c r="AM93" i="27"/>
  <c r="BK98" i="6"/>
  <c r="BI98" i="6"/>
  <c r="Z91" i="24"/>
  <c r="AJ91" i="24"/>
  <c r="G91" i="24"/>
  <c r="M91" i="24"/>
  <c r="AI98" i="6"/>
  <c r="K98" i="6"/>
  <c r="N98" i="31"/>
  <c r="O98" i="31"/>
  <c r="R98" i="31"/>
  <c r="S98" i="31"/>
  <c r="T98" i="31"/>
  <c r="U98" i="31"/>
  <c r="S91" i="24"/>
  <c r="P91" i="24"/>
  <c r="L92" i="24"/>
  <c r="AI94" i="27"/>
  <c r="AJ99" i="6"/>
  <c r="AH99" i="6"/>
  <c r="V92" i="24"/>
  <c r="AF92" i="24"/>
  <c r="C92" i="24"/>
  <c r="AJ94" i="27"/>
  <c r="AQ99" i="6"/>
  <c r="AO99" i="6"/>
  <c r="W92" i="24"/>
  <c r="AG92" i="24"/>
  <c r="D92" i="24"/>
  <c r="AK94" i="27"/>
  <c r="BD99" i="6"/>
  <c r="BB99" i="6"/>
  <c r="X92" i="24"/>
  <c r="AH92" i="24"/>
  <c r="E92" i="24"/>
  <c r="AL94" i="27"/>
  <c r="BR99" i="6"/>
  <c r="BP99" i="6"/>
  <c r="Y92" i="24"/>
  <c r="AI92" i="24"/>
  <c r="F92" i="24"/>
  <c r="AM94" i="27"/>
  <c r="BK99" i="6"/>
  <c r="BI99" i="6"/>
  <c r="Z92" i="24"/>
  <c r="AJ92" i="24"/>
  <c r="G92" i="24"/>
  <c r="M92" i="24"/>
  <c r="AI99" i="6"/>
  <c r="K99" i="6"/>
  <c r="N99" i="31"/>
  <c r="O99" i="31"/>
  <c r="R99" i="31"/>
  <c r="S99" i="31"/>
  <c r="T99" i="31"/>
  <c r="U99" i="31"/>
  <c r="S92" i="24"/>
  <c r="P92" i="24"/>
  <c r="L93" i="24"/>
  <c r="AI95" i="27"/>
  <c r="AJ100" i="6"/>
  <c r="AH100" i="6"/>
  <c r="V93" i="24"/>
  <c r="AF93" i="24"/>
  <c r="C93" i="24"/>
  <c r="AJ95" i="27"/>
  <c r="AQ100" i="6"/>
  <c r="AO100" i="6"/>
  <c r="W93" i="24"/>
  <c r="AG93" i="24"/>
  <c r="D93" i="24"/>
  <c r="AK95" i="27"/>
  <c r="BD100" i="6"/>
  <c r="BB100" i="6"/>
  <c r="X93" i="24"/>
  <c r="AH93" i="24"/>
  <c r="E93" i="24"/>
  <c r="AL95" i="27"/>
  <c r="BR100" i="6"/>
  <c r="BP100" i="6"/>
  <c r="Y93" i="24"/>
  <c r="AI93" i="24"/>
  <c r="F93" i="24"/>
  <c r="AM95" i="27"/>
  <c r="BK100" i="6"/>
  <c r="BI100" i="6"/>
  <c r="Z93" i="24"/>
  <c r="AJ93" i="24"/>
  <c r="G93" i="24"/>
  <c r="M93" i="24"/>
  <c r="AI100" i="6"/>
  <c r="K100" i="6"/>
  <c r="N100" i="31"/>
  <c r="O100" i="31"/>
  <c r="R100" i="31"/>
  <c r="S100" i="31"/>
  <c r="T100" i="31"/>
  <c r="U100" i="31"/>
  <c r="S93" i="24"/>
  <c r="P93" i="24"/>
  <c r="L94" i="24"/>
  <c r="AI96" i="27"/>
  <c r="AJ101" i="6"/>
  <c r="AH101" i="6"/>
  <c r="V94" i="24"/>
  <c r="AF94" i="24"/>
  <c r="C94" i="24"/>
  <c r="AJ96" i="27"/>
  <c r="AQ101" i="6"/>
  <c r="AO101" i="6"/>
  <c r="W94" i="24"/>
  <c r="AG94" i="24"/>
  <c r="D94" i="24"/>
  <c r="AK96" i="27"/>
  <c r="BD101" i="6"/>
  <c r="BB101" i="6"/>
  <c r="X94" i="24"/>
  <c r="AH94" i="24"/>
  <c r="E94" i="24"/>
  <c r="AL96" i="27"/>
  <c r="BR101" i="6"/>
  <c r="BP101" i="6"/>
  <c r="Y94" i="24"/>
  <c r="AI94" i="24"/>
  <c r="F94" i="24"/>
  <c r="AM96" i="27"/>
  <c r="BK101" i="6"/>
  <c r="BI101" i="6"/>
  <c r="Z94" i="24"/>
  <c r="AJ94" i="24"/>
  <c r="G94" i="24"/>
  <c r="M94" i="24"/>
  <c r="AI101" i="6"/>
  <c r="K101" i="6"/>
  <c r="N101" i="31"/>
  <c r="O101" i="31"/>
  <c r="R101" i="31"/>
  <c r="S101" i="31"/>
  <c r="T101" i="31"/>
  <c r="U101" i="31"/>
  <c r="S94" i="24"/>
  <c r="P94" i="24"/>
  <c r="L95" i="24"/>
  <c r="AI97" i="27"/>
  <c r="AJ102" i="6"/>
  <c r="AH102" i="6"/>
  <c r="V95" i="24"/>
  <c r="AF95" i="24"/>
  <c r="C95" i="24"/>
  <c r="AJ97" i="27"/>
  <c r="AQ102" i="6"/>
  <c r="AO102" i="6"/>
  <c r="W95" i="24"/>
  <c r="AG95" i="24"/>
  <c r="D95" i="24"/>
  <c r="AK97" i="27"/>
  <c r="BD102" i="6"/>
  <c r="BB102" i="6"/>
  <c r="X95" i="24"/>
  <c r="AH95" i="24"/>
  <c r="E95" i="24"/>
  <c r="AL97" i="27"/>
  <c r="BR102" i="6"/>
  <c r="BP102" i="6"/>
  <c r="Y95" i="24"/>
  <c r="AI95" i="24"/>
  <c r="F95" i="24"/>
  <c r="AM97" i="27"/>
  <c r="BK102" i="6"/>
  <c r="BI102" i="6"/>
  <c r="Z95" i="24"/>
  <c r="AJ95" i="24"/>
  <c r="G95" i="24"/>
  <c r="M95" i="24"/>
  <c r="AI102" i="6"/>
  <c r="K102" i="6"/>
  <c r="N102" i="31"/>
  <c r="O102" i="31"/>
  <c r="R102" i="31"/>
  <c r="S102" i="31"/>
  <c r="T102" i="31"/>
  <c r="U102" i="31"/>
  <c r="S95" i="24"/>
  <c r="P95" i="24"/>
  <c r="L96" i="24"/>
  <c r="AI98" i="27"/>
  <c r="AJ103" i="6"/>
  <c r="AH103" i="6"/>
  <c r="V96" i="24"/>
  <c r="AF96" i="24"/>
  <c r="C96" i="24"/>
  <c r="AJ98" i="27"/>
  <c r="AQ103" i="6"/>
  <c r="AO103" i="6"/>
  <c r="W96" i="24"/>
  <c r="AG96" i="24"/>
  <c r="D96" i="24"/>
  <c r="AK98" i="27"/>
  <c r="BD103" i="6"/>
  <c r="BB103" i="6"/>
  <c r="X96" i="24"/>
  <c r="AH96" i="24"/>
  <c r="E96" i="24"/>
  <c r="AL98" i="27"/>
  <c r="BR103" i="6"/>
  <c r="BP103" i="6"/>
  <c r="Y96" i="24"/>
  <c r="AI96" i="24"/>
  <c r="F96" i="24"/>
  <c r="AM98" i="27"/>
  <c r="BK103" i="6"/>
  <c r="BI103" i="6"/>
  <c r="Z96" i="24"/>
  <c r="AJ96" i="24"/>
  <c r="G96" i="24"/>
  <c r="M96" i="24"/>
  <c r="AI103" i="6"/>
  <c r="K103" i="6"/>
  <c r="N103" i="31"/>
  <c r="O103" i="31"/>
  <c r="R103" i="31"/>
  <c r="S103" i="31"/>
  <c r="T103" i="31"/>
  <c r="U103" i="31"/>
  <c r="S96" i="24"/>
  <c r="P96" i="24"/>
  <c r="L97" i="24"/>
  <c r="AI99" i="27"/>
  <c r="AJ104" i="6"/>
  <c r="AH104" i="6"/>
  <c r="V97" i="24"/>
  <c r="AF97" i="24"/>
  <c r="C97" i="24"/>
  <c r="AJ99" i="27"/>
  <c r="AQ104" i="6"/>
  <c r="AO104" i="6"/>
  <c r="W97" i="24"/>
  <c r="AG97" i="24"/>
  <c r="D97" i="24"/>
  <c r="AK99" i="27"/>
  <c r="BD104" i="6"/>
  <c r="BB104" i="6"/>
  <c r="X97" i="24"/>
  <c r="AH97" i="24"/>
  <c r="E97" i="24"/>
  <c r="AL99" i="27"/>
  <c r="BR104" i="6"/>
  <c r="BP104" i="6"/>
  <c r="Y97" i="24"/>
  <c r="AI97" i="24"/>
  <c r="F97" i="24"/>
  <c r="AM99" i="27"/>
  <c r="BK104" i="6"/>
  <c r="BI104" i="6"/>
  <c r="Z97" i="24"/>
  <c r="AJ97" i="24"/>
  <c r="G97" i="24"/>
  <c r="M97" i="24"/>
  <c r="AI104" i="6"/>
  <c r="K104" i="6"/>
  <c r="N104" i="31"/>
  <c r="O104" i="31"/>
  <c r="R104" i="31"/>
  <c r="S104" i="31"/>
  <c r="T104" i="31"/>
  <c r="U104" i="31"/>
  <c r="S97" i="24"/>
  <c r="P97" i="24"/>
  <c r="L98" i="24"/>
  <c r="AI100" i="27"/>
  <c r="AJ105" i="6"/>
  <c r="AH105" i="6"/>
  <c r="V98" i="24"/>
  <c r="AF98" i="24"/>
  <c r="C98" i="24"/>
  <c r="AJ100" i="27"/>
  <c r="AQ105" i="6"/>
  <c r="AO105" i="6"/>
  <c r="W98" i="24"/>
  <c r="AG98" i="24"/>
  <c r="D98" i="24"/>
  <c r="AK100" i="27"/>
  <c r="BD105" i="6"/>
  <c r="BB105" i="6"/>
  <c r="X98" i="24"/>
  <c r="AH98" i="24"/>
  <c r="E98" i="24"/>
  <c r="AL100" i="27"/>
  <c r="BR105" i="6"/>
  <c r="BP105" i="6"/>
  <c r="Y98" i="24"/>
  <c r="AI98" i="24"/>
  <c r="F98" i="24"/>
  <c r="AM100" i="27"/>
  <c r="BK105" i="6"/>
  <c r="BI105" i="6"/>
  <c r="Z98" i="24"/>
  <c r="AJ98" i="24"/>
  <c r="G98" i="24"/>
  <c r="M98" i="24"/>
  <c r="AI105" i="6"/>
  <c r="K105" i="6"/>
  <c r="N105" i="31"/>
  <c r="O105" i="31"/>
  <c r="R105" i="31"/>
  <c r="S105" i="31"/>
  <c r="T105" i="31"/>
  <c r="U105" i="31"/>
  <c r="S98" i="24"/>
  <c r="P98" i="24"/>
  <c r="L99" i="24"/>
  <c r="AI101" i="27"/>
  <c r="AJ106" i="6"/>
  <c r="AH106" i="6"/>
  <c r="V99" i="24"/>
  <c r="AF99" i="24"/>
  <c r="C99" i="24"/>
  <c r="AJ101" i="27"/>
  <c r="AQ106" i="6"/>
  <c r="AO106" i="6"/>
  <c r="W99" i="24"/>
  <c r="AG99" i="24"/>
  <c r="D99" i="24"/>
  <c r="AK101" i="27"/>
  <c r="BD106" i="6"/>
  <c r="BB106" i="6"/>
  <c r="X99" i="24"/>
  <c r="AH99" i="24"/>
  <c r="E99" i="24"/>
  <c r="AL101" i="27"/>
  <c r="BR106" i="6"/>
  <c r="BP106" i="6"/>
  <c r="Y99" i="24"/>
  <c r="AI99" i="24"/>
  <c r="F99" i="24"/>
  <c r="AM101" i="27"/>
  <c r="BK106" i="6"/>
  <c r="BI106" i="6"/>
  <c r="Z99" i="24"/>
  <c r="AJ99" i="24"/>
  <c r="G99" i="24"/>
  <c r="M99" i="24"/>
  <c r="AI106" i="6"/>
  <c r="K106" i="6"/>
  <c r="N106" i="31"/>
  <c r="O106" i="31"/>
  <c r="R106" i="31"/>
  <c r="S106" i="31"/>
  <c r="T106" i="31"/>
  <c r="U106" i="31"/>
  <c r="S99" i="24"/>
  <c r="P99" i="24"/>
  <c r="L100" i="24"/>
  <c r="AI102" i="27"/>
  <c r="AJ107" i="6"/>
  <c r="AH107" i="6"/>
  <c r="V100" i="24"/>
  <c r="AF100" i="24"/>
  <c r="C100" i="24"/>
  <c r="AJ102" i="27"/>
  <c r="AQ107" i="6"/>
  <c r="AO107" i="6"/>
  <c r="W100" i="24"/>
  <c r="AG100" i="24"/>
  <c r="D100" i="24"/>
  <c r="AK102" i="27"/>
  <c r="BD107" i="6"/>
  <c r="BB107" i="6"/>
  <c r="X100" i="24"/>
  <c r="AH100" i="24"/>
  <c r="E100" i="24"/>
  <c r="AL102" i="27"/>
  <c r="BR107" i="6"/>
  <c r="BP107" i="6"/>
  <c r="Y100" i="24"/>
  <c r="AI100" i="24"/>
  <c r="F100" i="24"/>
  <c r="AM102" i="27"/>
  <c r="BK107" i="6"/>
  <c r="BI107" i="6"/>
  <c r="Z100" i="24"/>
  <c r="AJ100" i="24"/>
  <c r="G100" i="24"/>
  <c r="M100" i="24"/>
  <c r="AI107" i="6"/>
  <c r="K107" i="6"/>
  <c r="N107" i="31"/>
  <c r="O107" i="31"/>
  <c r="R107" i="31"/>
  <c r="S107" i="31"/>
  <c r="T107" i="31"/>
  <c r="U107" i="31"/>
  <c r="S100" i="24"/>
  <c r="P100" i="24"/>
  <c r="L101" i="24"/>
  <c r="AI103" i="27"/>
  <c r="AJ108" i="6"/>
  <c r="AH108" i="6"/>
  <c r="V101" i="24"/>
  <c r="AF101" i="24"/>
  <c r="C101" i="24"/>
  <c r="AJ103" i="27"/>
  <c r="AQ108" i="6"/>
  <c r="AO108" i="6"/>
  <c r="W101" i="24"/>
  <c r="AG101" i="24"/>
  <c r="D101" i="24"/>
  <c r="AK103" i="27"/>
  <c r="BD108" i="6"/>
  <c r="BB108" i="6"/>
  <c r="X101" i="24"/>
  <c r="AH101" i="24"/>
  <c r="E101" i="24"/>
  <c r="AL103" i="27"/>
  <c r="BR108" i="6"/>
  <c r="BP108" i="6"/>
  <c r="Y101" i="24"/>
  <c r="AI101" i="24"/>
  <c r="F101" i="24"/>
  <c r="AM103" i="27"/>
  <c r="BK108" i="6"/>
  <c r="BI108" i="6"/>
  <c r="Z101" i="24"/>
  <c r="AJ101" i="24"/>
  <c r="G101" i="24"/>
  <c r="M101" i="24"/>
  <c r="AI108" i="6"/>
  <c r="K108" i="6"/>
  <c r="N108" i="31"/>
  <c r="O108" i="31"/>
  <c r="R108" i="31"/>
  <c r="S108" i="31"/>
  <c r="T108" i="31"/>
  <c r="U108" i="31"/>
  <c r="S101" i="24"/>
  <c r="P101" i="24"/>
  <c r="L102" i="24"/>
  <c r="AI104" i="27"/>
  <c r="AJ109" i="6"/>
  <c r="AH109" i="6"/>
  <c r="V102" i="24"/>
  <c r="AF102" i="24"/>
  <c r="C102" i="24"/>
  <c r="AJ104" i="27"/>
  <c r="AQ109" i="6"/>
  <c r="AO109" i="6"/>
  <c r="W102" i="24"/>
  <c r="AG102" i="24"/>
  <c r="D102" i="24"/>
  <c r="AK104" i="27"/>
  <c r="BD109" i="6"/>
  <c r="BB109" i="6"/>
  <c r="X102" i="24"/>
  <c r="AH102" i="24"/>
  <c r="E102" i="24"/>
  <c r="AL104" i="27"/>
  <c r="BR109" i="6"/>
  <c r="BP109" i="6"/>
  <c r="Y102" i="24"/>
  <c r="AI102" i="24"/>
  <c r="F102" i="24"/>
  <c r="AM104" i="27"/>
  <c r="BK109" i="6"/>
  <c r="BI109" i="6"/>
  <c r="Z102" i="24"/>
  <c r="AJ102" i="24"/>
  <c r="G102" i="24"/>
  <c r="M102" i="24"/>
  <c r="AI109" i="6"/>
  <c r="K109" i="6"/>
  <c r="N109" i="31"/>
  <c r="O109" i="31"/>
  <c r="R109" i="31"/>
  <c r="S109" i="31"/>
  <c r="T109" i="31"/>
  <c r="U109" i="31"/>
  <c r="S102" i="24"/>
  <c r="P102" i="24"/>
  <c r="L103" i="24"/>
  <c r="AI105" i="27"/>
  <c r="AJ110" i="6"/>
  <c r="AH110" i="6"/>
  <c r="V103" i="24"/>
  <c r="AF103" i="24"/>
  <c r="C103" i="24"/>
  <c r="AJ105" i="27"/>
  <c r="AQ110" i="6"/>
  <c r="AO110" i="6"/>
  <c r="W103" i="24"/>
  <c r="AG103" i="24"/>
  <c r="D103" i="24"/>
  <c r="AK105" i="27"/>
  <c r="BD110" i="6"/>
  <c r="BB110" i="6"/>
  <c r="X103" i="24"/>
  <c r="AH103" i="24"/>
  <c r="E103" i="24"/>
  <c r="AL105" i="27"/>
  <c r="BR110" i="6"/>
  <c r="BP110" i="6"/>
  <c r="Y103" i="24"/>
  <c r="AI103" i="24"/>
  <c r="F103" i="24"/>
  <c r="AM105" i="27"/>
  <c r="BK110" i="6"/>
  <c r="BI110" i="6"/>
  <c r="Z103" i="24"/>
  <c r="AJ103" i="24"/>
  <c r="G103" i="24"/>
  <c r="M103" i="24"/>
  <c r="AI110" i="6"/>
  <c r="K110" i="6"/>
  <c r="N110" i="31"/>
  <c r="O110" i="31"/>
  <c r="R110" i="31"/>
  <c r="S110" i="31"/>
  <c r="T110" i="31"/>
  <c r="U110" i="31"/>
  <c r="S103" i="24"/>
  <c r="P103" i="24"/>
  <c r="L104" i="24"/>
  <c r="AI106" i="27"/>
  <c r="AJ111" i="6"/>
  <c r="AH111" i="6"/>
  <c r="V104" i="24"/>
  <c r="AF104" i="24"/>
  <c r="C104" i="24"/>
  <c r="AJ106" i="27"/>
  <c r="AQ111" i="6"/>
  <c r="AO111" i="6"/>
  <c r="W104" i="24"/>
  <c r="AG104" i="24"/>
  <c r="D104" i="24"/>
  <c r="AK106" i="27"/>
  <c r="BD111" i="6"/>
  <c r="BB111" i="6"/>
  <c r="X104" i="24"/>
  <c r="AH104" i="24"/>
  <c r="E104" i="24"/>
  <c r="AL106" i="27"/>
  <c r="BR111" i="6"/>
  <c r="BP111" i="6"/>
  <c r="Y104" i="24"/>
  <c r="AI104" i="24"/>
  <c r="F104" i="24"/>
  <c r="AM106" i="27"/>
  <c r="BK111" i="6"/>
  <c r="BI111" i="6"/>
  <c r="Z104" i="24"/>
  <c r="AJ104" i="24"/>
  <c r="G104" i="24"/>
  <c r="M104" i="24"/>
  <c r="O111" i="31"/>
  <c r="R111" i="31"/>
  <c r="S111" i="31"/>
  <c r="T111" i="31"/>
  <c r="U111" i="31"/>
  <c r="S104" i="24"/>
  <c r="P104" i="24"/>
  <c r="L105" i="24"/>
  <c r="AI107" i="27"/>
  <c r="AJ112" i="6"/>
  <c r="AH112" i="6"/>
  <c r="V105" i="24"/>
  <c r="AF105" i="24"/>
  <c r="C105" i="24"/>
  <c r="AJ107" i="27"/>
  <c r="AQ112" i="6"/>
  <c r="AO112" i="6"/>
  <c r="W105" i="24"/>
  <c r="AG105" i="24"/>
  <c r="D105" i="24"/>
  <c r="AK107" i="27"/>
  <c r="BD112" i="6"/>
  <c r="BB112" i="6"/>
  <c r="X105" i="24"/>
  <c r="AH105" i="24"/>
  <c r="E105" i="24"/>
  <c r="AL107" i="27"/>
  <c r="BR112" i="6"/>
  <c r="BP112" i="6"/>
  <c r="Y105" i="24"/>
  <c r="AI105" i="24"/>
  <c r="F105" i="24"/>
  <c r="AM107" i="27"/>
  <c r="BK112" i="6"/>
  <c r="BI112" i="6"/>
  <c r="Z105" i="24"/>
  <c r="AJ105" i="24"/>
  <c r="G105" i="24"/>
  <c r="M105" i="24"/>
  <c r="O112" i="31"/>
  <c r="R112" i="31"/>
  <c r="S112" i="31"/>
  <c r="T112" i="31"/>
  <c r="U112" i="31"/>
  <c r="S105" i="24"/>
  <c r="P105" i="24"/>
  <c r="L106" i="24"/>
  <c r="AI108" i="27"/>
  <c r="AJ113" i="6"/>
  <c r="AH113" i="6"/>
  <c r="V106" i="24"/>
  <c r="AF106" i="24"/>
  <c r="C106" i="24"/>
  <c r="AJ108" i="27"/>
  <c r="AQ113" i="6"/>
  <c r="AO113" i="6"/>
  <c r="W106" i="24"/>
  <c r="AG106" i="24"/>
  <c r="D106" i="24"/>
  <c r="AK108" i="27"/>
  <c r="BD113" i="6"/>
  <c r="BB113" i="6"/>
  <c r="X106" i="24"/>
  <c r="AH106" i="24"/>
  <c r="E106" i="24"/>
  <c r="AL108" i="27"/>
  <c r="BR113" i="6"/>
  <c r="BP113" i="6"/>
  <c r="Y106" i="24"/>
  <c r="AI106" i="24"/>
  <c r="F106" i="24"/>
  <c r="AM108" i="27"/>
  <c r="BK113" i="6"/>
  <c r="BI113" i="6"/>
  <c r="Z106" i="24"/>
  <c r="AJ106" i="24"/>
  <c r="G106" i="24"/>
  <c r="M106" i="24"/>
  <c r="O113" i="31"/>
  <c r="R113" i="31"/>
  <c r="S113" i="31"/>
  <c r="T113" i="31"/>
  <c r="U113" i="31"/>
  <c r="S106" i="24"/>
  <c r="P106" i="24"/>
  <c r="L107" i="24"/>
  <c r="AI109" i="27"/>
  <c r="AJ114" i="6"/>
  <c r="AH114" i="6"/>
  <c r="V107" i="24"/>
  <c r="AF107" i="24"/>
  <c r="C107" i="24"/>
  <c r="AJ109" i="27"/>
  <c r="AQ114" i="6"/>
  <c r="AO114" i="6"/>
  <c r="W107" i="24"/>
  <c r="AG107" i="24"/>
  <c r="D107" i="24"/>
  <c r="AK109" i="27"/>
  <c r="BD114" i="6"/>
  <c r="BB114" i="6"/>
  <c r="X107" i="24"/>
  <c r="AH107" i="24"/>
  <c r="E107" i="24"/>
  <c r="AL109" i="27"/>
  <c r="BR114" i="6"/>
  <c r="BP114" i="6"/>
  <c r="Y107" i="24"/>
  <c r="AI107" i="24"/>
  <c r="F107" i="24"/>
  <c r="AM109" i="27"/>
  <c r="BK114" i="6"/>
  <c r="BI114" i="6"/>
  <c r="Z107" i="24"/>
  <c r="AJ107" i="24"/>
  <c r="G107" i="24"/>
  <c r="M107" i="24"/>
  <c r="O114" i="31"/>
  <c r="R114" i="31"/>
  <c r="S114" i="31"/>
  <c r="T114" i="31"/>
  <c r="U114" i="31"/>
  <c r="S107" i="24"/>
  <c r="P107" i="24"/>
  <c r="L108" i="24"/>
  <c r="AI110" i="27"/>
  <c r="AJ115" i="6"/>
  <c r="AH115" i="6"/>
  <c r="V108" i="24"/>
  <c r="AF108" i="24"/>
  <c r="C108" i="24"/>
  <c r="AJ110" i="27"/>
  <c r="AQ115" i="6"/>
  <c r="AO115" i="6"/>
  <c r="W108" i="24"/>
  <c r="AG108" i="24"/>
  <c r="D108" i="24"/>
  <c r="AK110" i="27"/>
  <c r="BD115" i="6"/>
  <c r="BB115" i="6"/>
  <c r="X108" i="24"/>
  <c r="AH108" i="24"/>
  <c r="E108" i="24"/>
  <c r="AL110" i="27"/>
  <c r="BR115" i="6"/>
  <c r="BP115" i="6"/>
  <c r="Y108" i="24"/>
  <c r="AI108" i="24"/>
  <c r="F108" i="24"/>
  <c r="AM110" i="27"/>
  <c r="BK115" i="6"/>
  <c r="BI115" i="6"/>
  <c r="Z108" i="24"/>
  <c r="AJ108" i="24"/>
  <c r="G108" i="24"/>
  <c r="M108" i="24"/>
  <c r="O115" i="31"/>
  <c r="R115" i="31"/>
  <c r="S115" i="31"/>
  <c r="T115" i="31"/>
  <c r="U115" i="31"/>
  <c r="S108" i="24"/>
  <c r="P108" i="24"/>
  <c r="L109" i="24"/>
  <c r="AI111" i="27"/>
  <c r="AJ116" i="6"/>
  <c r="AH116" i="6"/>
  <c r="V109" i="24"/>
  <c r="AF109" i="24"/>
  <c r="C109" i="24"/>
  <c r="AJ111" i="27"/>
  <c r="AQ116" i="6"/>
  <c r="AO116" i="6"/>
  <c r="W109" i="24"/>
  <c r="AG109" i="24"/>
  <c r="D109" i="24"/>
  <c r="AK111" i="27"/>
  <c r="BD116" i="6"/>
  <c r="BB116" i="6"/>
  <c r="X109" i="24"/>
  <c r="AH109" i="24"/>
  <c r="E109" i="24"/>
  <c r="AL111" i="27"/>
  <c r="BR116" i="6"/>
  <c r="BP116" i="6"/>
  <c r="Y109" i="24"/>
  <c r="AI109" i="24"/>
  <c r="F109" i="24"/>
  <c r="AM111" i="27"/>
  <c r="BK116" i="6"/>
  <c r="BI116" i="6"/>
  <c r="Z109" i="24"/>
  <c r="AJ109" i="24"/>
  <c r="G109" i="24"/>
  <c r="M109" i="24"/>
  <c r="O116" i="31"/>
  <c r="R116" i="31"/>
  <c r="S116" i="31"/>
  <c r="T116" i="31"/>
  <c r="U116" i="31"/>
  <c r="S109" i="24"/>
  <c r="P109" i="24"/>
  <c r="L110" i="24"/>
  <c r="AI112" i="27"/>
  <c r="AJ117" i="6"/>
  <c r="AH117" i="6"/>
  <c r="V110" i="24"/>
  <c r="AF110" i="24"/>
  <c r="C110" i="24"/>
  <c r="AJ112" i="27"/>
  <c r="AQ117" i="6"/>
  <c r="AO117" i="6"/>
  <c r="W110" i="24"/>
  <c r="AG110" i="24"/>
  <c r="D110" i="24"/>
  <c r="AK112" i="27"/>
  <c r="BD117" i="6"/>
  <c r="BB117" i="6"/>
  <c r="X110" i="24"/>
  <c r="AH110" i="24"/>
  <c r="E110" i="24"/>
  <c r="AL112" i="27"/>
  <c r="BR117" i="6"/>
  <c r="BP117" i="6"/>
  <c r="Y110" i="24"/>
  <c r="AI110" i="24"/>
  <c r="F110" i="24"/>
  <c r="AM112" i="27"/>
  <c r="BK117" i="6"/>
  <c r="BI117" i="6"/>
  <c r="Z110" i="24"/>
  <c r="AJ110" i="24"/>
  <c r="G110" i="24"/>
  <c r="M110" i="24"/>
  <c r="O117" i="31"/>
  <c r="R117" i="31"/>
  <c r="S117" i="31"/>
  <c r="T117" i="31"/>
  <c r="U117" i="31"/>
  <c r="S110" i="24"/>
  <c r="P110" i="24"/>
  <c r="L111" i="24"/>
  <c r="AI113" i="27"/>
  <c r="AJ118" i="6"/>
  <c r="AH118" i="6"/>
  <c r="V111" i="24"/>
  <c r="AF111" i="24"/>
  <c r="C111" i="24"/>
  <c r="AJ113" i="27"/>
  <c r="AQ118" i="6"/>
  <c r="AO118" i="6"/>
  <c r="W111" i="24"/>
  <c r="AG111" i="24"/>
  <c r="D111" i="24"/>
  <c r="AK113" i="27"/>
  <c r="BD118" i="6"/>
  <c r="BB118" i="6"/>
  <c r="X111" i="24"/>
  <c r="AH111" i="24"/>
  <c r="E111" i="24"/>
  <c r="AL113" i="27"/>
  <c r="BR118" i="6"/>
  <c r="BP118" i="6"/>
  <c r="Y111" i="24"/>
  <c r="AI111" i="24"/>
  <c r="F111" i="24"/>
  <c r="AM113" i="27"/>
  <c r="BK118" i="6"/>
  <c r="BI118" i="6"/>
  <c r="Z111" i="24"/>
  <c r="AJ111" i="24"/>
  <c r="G111" i="24"/>
  <c r="M111" i="24"/>
  <c r="O118" i="31"/>
  <c r="R118" i="31"/>
  <c r="S118" i="31"/>
  <c r="T118" i="31"/>
  <c r="U118" i="31"/>
  <c r="S111" i="24"/>
  <c r="P111" i="24"/>
  <c r="L112" i="24"/>
  <c r="AI114" i="27"/>
  <c r="AJ119" i="6"/>
  <c r="AH119" i="6"/>
  <c r="V112" i="24"/>
  <c r="AF112" i="24"/>
  <c r="C112" i="24"/>
  <c r="AJ114" i="27"/>
  <c r="AQ119" i="6"/>
  <c r="AO119" i="6"/>
  <c r="W112" i="24"/>
  <c r="AG112" i="24"/>
  <c r="D112" i="24"/>
  <c r="AK114" i="27"/>
  <c r="BD119" i="6"/>
  <c r="BB119" i="6"/>
  <c r="X112" i="24"/>
  <c r="AH112" i="24"/>
  <c r="E112" i="24"/>
  <c r="AL114" i="27"/>
  <c r="BR119" i="6"/>
  <c r="BP119" i="6"/>
  <c r="Y112" i="24"/>
  <c r="AI112" i="24"/>
  <c r="F112" i="24"/>
  <c r="AM114" i="27"/>
  <c r="BK119" i="6"/>
  <c r="BI119" i="6"/>
  <c r="Z112" i="24"/>
  <c r="AJ112" i="24"/>
  <c r="G112" i="24"/>
  <c r="M112" i="24"/>
  <c r="O119" i="31"/>
  <c r="R119" i="31"/>
  <c r="S119" i="31"/>
  <c r="T119" i="31"/>
  <c r="U119" i="31"/>
  <c r="S112" i="24"/>
  <c r="P112" i="24"/>
  <c r="L113" i="24"/>
  <c r="AI115" i="27"/>
  <c r="AJ120" i="6"/>
  <c r="AH120" i="6"/>
  <c r="V113" i="24"/>
  <c r="AF113" i="24"/>
  <c r="C113" i="24"/>
  <c r="AJ115" i="27"/>
  <c r="AQ120" i="6"/>
  <c r="AO120" i="6"/>
  <c r="W113" i="24"/>
  <c r="AG113" i="24"/>
  <c r="D113" i="24"/>
  <c r="AK115" i="27"/>
  <c r="BD120" i="6"/>
  <c r="BB120" i="6"/>
  <c r="X113" i="24"/>
  <c r="AH113" i="24"/>
  <c r="E113" i="24"/>
  <c r="AL115" i="27"/>
  <c r="BR120" i="6"/>
  <c r="BP120" i="6"/>
  <c r="Y113" i="24"/>
  <c r="AI113" i="24"/>
  <c r="F113" i="24"/>
  <c r="AM115" i="27"/>
  <c r="BK120" i="6"/>
  <c r="BI120" i="6"/>
  <c r="Z113" i="24"/>
  <c r="AJ113" i="24"/>
  <c r="G113" i="24"/>
  <c r="M113" i="24"/>
  <c r="O120" i="31"/>
  <c r="R120" i="31"/>
  <c r="S120" i="31"/>
  <c r="T120" i="31"/>
  <c r="U120" i="31"/>
  <c r="S113" i="24"/>
  <c r="P113" i="24"/>
  <c r="L114" i="24"/>
  <c r="AI116" i="27"/>
  <c r="AJ121" i="6"/>
  <c r="AH121" i="6"/>
  <c r="V114" i="24"/>
  <c r="AF114" i="24"/>
  <c r="C114" i="24"/>
  <c r="AJ116" i="27"/>
  <c r="AQ121" i="6"/>
  <c r="AO121" i="6"/>
  <c r="W114" i="24"/>
  <c r="AG114" i="24"/>
  <c r="D114" i="24"/>
  <c r="AK116" i="27"/>
  <c r="BD121" i="6"/>
  <c r="BB121" i="6"/>
  <c r="X114" i="24"/>
  <c r="AH114" i="24"/>
  <c r="E114" i="24"/>
  <c r="AL116" i="27"/>
  <c r="BR121" i="6"/>
  <c r="BP121" i="6"/>
  <c r="Y114" i="24"/>
  <c r="AI114" i="24"/>
  <c r="F114" i="24"/>
  <c r="AM116" i="27"/>
  <c r="BK121" i="6"/>
  <c r="BI121" i="6"/>
  <c r="Z114" i="24"/>
  <c r="AJ114" i="24"/>
  <c r="G114" i="24"/>
  <c r="M114" i="24"/>
  <c r="O121" i="31"/>
  <c r="R121" i="31"/>
  <c r="S121" i="31"/>
  <c r="T121" i="31"/>
  <c r="U121" i="31"/>
  <c r="S114" i="24"/>
  <c r="P114" i="24"/>
  <c r="L115" i="24"/>
  <c r="AI117" i="27"/>
  <c r="AJ122" i="6"/>
  <c r="AH122" i="6"/>
  <c r="V115" i="24"/>
  <c r="AF115" i="24"/>
  <c r="C115" i="24"/>
  <c r="AJ117" i="27"/>
  <c r="AQ122" i="6"/>
  <c r="AO122" i="6"/>
  <c r="W115" i="24"/>
  <c r="AG115" i="24"/>
  <c r="D115" i="24"/>
  <c r="AK117" i="27"/>
  <c r="BD122" i="6"/>
  <c r="BB122" i="6"/>
  <c r="X115" i="24"/>
  <c r="AH115" i="24"/>
  <c r="E115" i="24"/>
  <c r="AL117" i="27"/>
  <c r="BR122" i="6"/>
  <c r="BP122" i="6"/>
  <c r="Y115" i="24"/>
  <c r="AI115" i="24"/>
  <c r="F115" i="24"/>
  <c r="AM117" i="27"/>
  <c r="BK122" i="6"/>
  <c r="BI122" i="6"/>
  <c r="Z115" i="24"/>
  <c r="AJ115" i="24"/>
  <c r="G115" i="24"/>
  <c r="M115" i="24"/>
  <c r="O122" i="31"/>
  <c r="R122" i="31"/>
  <c r="S122" i="31"/>
  <c r="T122" i="31"/>
  <c r="U122" i="31"/>
  <c r="S115" i="24"/>
  <c r="P115" i="24"/>
  <c r="L116" i="24"/>
  <c r="AI118" i="27"/>
  <c r="AJ123" i="6"/>
  <c r="AH123" i="6"/>
  <c r="V116" i="24"/>
  <c r="AF116" i="24"/>
  <c r="C116" i="24"/>
  <c r="AJ118" i="27"/>
  <c r="AQ123" i="6"/>
  <c r="AO123" i="6"/>
  <c r="W116" i="24"/>
  <c r="AG116" i="24"/>
  <c r="D116" i="24"/>
  <c r="AK118" i="27"/>
  <c r="BD123" i="6"/>
  <c r="BB123" i="6"/>
  <c r="X116" i="24"/>
  <c r="AH116" i="24"/>
  <c r="E116" i="24"/>
  <c r="AL118" i="27"/>
  <c r="BR123" i="6"/>
  <c r="BP123" i="6"/>
  <c r="Y116" i="24"/>
  <c r="AI116" i="24"/>
  <c r="F116" i="24"/>
  <c r="AM118" i="27"/>
  <c r="BK123" i="6"/>
  <c r="BI123" i="6"/>
  <c r="Z116" i="24"/>
  <c r="AJ116" i="24"/>
  <c r="G116" i="24"/>
  <c r="M116" i="24"/>
  <c r="O123" i="31"/>
  <c r="R123" i="31"/>
  <c r="S123" i="31"/>
  <c r="T123" i="31"/>
  <c r="U123" i="31"/>
  <c r="S116" i="24"/>
  <c r="P116" i="24"/>
  <c r="L117" i="24"/>
  <c r="AI119" i="27"/>
  <c r="AJ124" i="6"/>
  <c r="AH124" i="6"/>
  <c r="V117" i="24"/>
  <c r="AF117" i="24"/>
  <c r="C117" i="24"/>
  <c r="AJ119" i="27"/>
  <c r="AQ124" i="6"/>
  <c r="AO124" i="6"/>
  <c r="W117" i="24"/>
  <c r="AG117" i="24"/>
  <c r="D117" i="24"/>
  <c r="AK119" i="27"/>
  <c r="BD124" i="6"/>
  <c r="BB124" i="6"/>
  <c r="X117" i="24"/>
  <c r="AH117" i="24"/>
  <c r="E117" i="24"/>
  <c r="AL119" i="27"/>
  <c r="BR124" i="6"/>
  <c r="BP124" i="6"/>
  <c r="Y117" i="24"/>
  <c r="AI117" i="24"/>
  <c r="F117" i="24"/>
  <c r="AM119" i="27"/>
  <c r="BK124" i="6"/>
  <c r="BI124" i="6"/>
  <c r="Z117" i="24"/>
  <c r="AJ117" i="24"/>
  <c r="G117" i="24"/>
  <c r="M117" i="24"/>
  <c r="O124" i="31"/>
  <c r="R124" i="31"/>
  <c r="S124" i="31"/>
  <c r="T124" i="31"/>
  <c r="U124" i="31"/>
  <c r="S117" i="24"/>
  <c r="P117" i="24"/>
  <c r="L118" i="24"/>
  <c r="AI120" i="27"/>
  <c r="AJ125" i="6"/>
  <c r="AH125" i="6"/>
  <c r="V118" i="24"/>
  <c r="AF118" i="24"/>
  <c r="C118" i="24"/>
  <c r="AJ120" i="27"/>
  <c r="AQ125" i="6"/>
  <c r="AO125" i="6"/>
  <c r="W118" i="24"/>
  <c r="AG118" i="24"/>
  <c r="D118" i="24"/>
  <c r="AK120" i="27"/>
  <c r="BD125" i="6"/>
  <c r="BB125" i="6"/>
  <c r="X118" i="24"/>
  <c r="AH118" i="24"/>
  <c r="E118" i="24"/>
  <c r="AL120" i="27"/>
  <c r="BR125" i="6"/>
  <c r="BP125" i="6"/>
  <c r="Y118" i="24"/>
  <c r="AI118" i="24"/>
  <c r="F118" i="24"/>
  <c r="AM120" i="27"/>
  <c r="BK125" i="6"/>
  <c r="BI125" i="6"/>
  <c r="Z118" i="24"/>
  <c r="AJ118" i="24"/>
  <c r="G118" i="24"/>
  <c r="M118" i="24"/>
  <c r="O125" i="31"/>
  <c r="R125" i="31"/>
  <c r="S125" i="31"/>
  <c r="T125" i="31"/>
  <c r="U125" i="31"/>
  <c r="S118" i="24"/>
  <c r="P118" i="24"/>
  <c r="L119" i="24"/>
  <c r="AI121" i="27"/>
  <c r="AJ126" i="6"/>
  <c r="AH126" i="6"/>
  <c r="V119" i="24"/>
  <c r="AF119" i="24"/>
  <c r="C119" i="24"/>
  <c r="AJ121" i="27"/>
  <c r="AQ126" i="6"/>
  <c r="AO126" i="6"/>
  <c r="W119" i="24"/>
  <c r="AG119" i="24"/>
  <c r="D119" i="24"/>
  <c r="AK121" i="27"/>
  <c r="BD126" i="6"/>
  <c r="BB126" i="6"/>
  <c r="X119" i="24"/>
  <c r="AH119" i="24"/>
  <c r="E119" i="24"/>
  <c r="AL121" i="27"/>
  <c r="BR126" i="6"/>
  <c r="BP126" i="6"/>
  <c r="Y119" i="24"/>
  <c r="AI119" i="24"/>
  <c r="F119" i="24"/>
  <c r="AM121" i="27"/>
  <c r="BK126" i="6"/>
  <c r="BI126" i="6"/>
  <c r="Z119" i="24"/>
  <c r="AJ119" i="24"/>
  <c r="G119" i="24"/>
  <c r="M119" i="24"/>
  <c r="O126" i="31"/>
  <c r="R126" i="31"/>
  <c r="S126" i="31"/>
  <c r="T126" i="31"/>
  <c r="U126" i="31"/>
  <c r="S119" i="24"/>
  <c r="P119" i="24"/>
  <c r="L120" i="24"/>
  <c r="AI122" i="27"/>
  <c r="AJ127" i="6"/>
  <c r="AH127" i="6"/>
  <c r="V120" i="24"/>
  <c r="AF120" i="24"/>
  <c r="C120" i="24"/>
  <c r="AJ122" i="27"/>
  <c r="AQ127" i="6"/>
  <c r="AO127" i="6"/>
  <c r="W120" i="24"/>
  <c r="AG120" i="24"/>
  <c r="D120" i="24"/>
  <c r="AK122" i="27"/>
  <c r="BD127" i="6"/>
  <c r="BB127" i="6"/>
  <c r="X120" i="24"/>
  <c r="AH120" i="24"/>
  <c r="E120" i="24"/>
  <c r="AL122" i="27"/>
  <c r="BR127" i="6"/>
  <c r="BP127" i="6"/>
  <c r="Y120" i="24"/>
  <c r="AI120" i="24"/>
  <c r="F120" i="24"/>
  <c r="AM122" i="27"/>
  <c r="BK127" i="6"/>
  <c r="BI127" i="6"/>
  <c r="Z120" i="24"/>
  <c r="AJ120" i="24"/>
  <c r="G120" i="24"/>
  <c r="M120" i="24"/>
  <c r="O127" i="31"/>
  <c r="R127" i="31"/>
  <c r="S127" i="31"/>
  <c r="T127" i="31"/>
  <c r="U127" i="31"/>
  <c r="S120" i="24"/>
  <c r="P120" i="24"/>
  <c r="L121" i="24"/>
  <c r="AI123" i="27"/>
  <c r="AJ128" i="6"/>
  <c r="AH128" i="6"/>
  <c r="V121" i="24"/>
  <c r="AF121" i="24"/>
  <c r="C121" i="24"/>
  <c r="AJ123" i="27"/>
  <c r="AQ128" i="6"/>
  <c r="AO128" i="6"/>
  <c r="W121" i="24"/>
  <c r="AG121" i="24"/>
  <c r="D121" i="24"/>
  <c r="AK123" i="27"/>
  <c r="BD128" i="6"/>
  <c r="BB128" i="6"/>
  <c r="X121" i="24"/>
  <c r="AH121" i="24"/>
  <c r="E121" i="24"/>
  <c r="AL123" i="27"/>
  <c r="BR128" i="6"/>
  <c r="BP128" i="6"/>
  <c r="Y121" i="24"/>
  <c r="AI121" i="24"/>
  <c r="F121" i="24"/>
  <c r="AM123" i="27"/>
  <c r="BK128" i="6"/>
  <c r="BI128" i="6"/>
  <c r="Z121" i="24"/>
  <c r="AJ121" i="24"/>
  <c r="G121" i="24"/>
  <c r="M121" i="24"/>
  <c r="O128" i="31"/>
  <c r="R128" i="31"/>
  <c r="S128" i="31"/>
  <c r="T128" i="31"/>
  <c r="U128" i="31"/>
  <c r="S121" i="24"/>
  <c r="P121" i="24"/>
  <c r="L122" i="24"/>
  <c r="AI124" i="27"/>
  <c r="AJ129" i="6"/>
  <c r="AH129" i="6"/>
  <c r="V122" i="24"/>
  <c r="AF122" i="24"/>
  <c r="C122" i="24"/>
  <c r="AJ124" i="27"/>
  <c r="AQ129" i="6"/>
  <c r="AO129" i="6"/>
  <c r="W122" i="24"/>
  <c r="AG122" i="24"/>
  <c r="D122" i="24"/>
  <c r="AK124" i="27"/>
  <c r="BD129" i="6"/>
  <c r="BB129" i="6"/>
  <c r="X122" i="24"/>
  <c r="AH122" i="24"/>
  <c r="E122" i="24"/>
  <c r="AL124" i="27"/>
  <c r="BR129" i="6"/>
  <c r="BP129" i="6"/>
  <c r="Y122" i="24"/>
  <c r="AI122" i="24"/>
  <c r="F122" i="24"/>
  <c r="AM124" i="27"/>
  <c r="BK129" i="6"/>
  <c r="BI129" i="6"/>
  <c r="Z122" i="24"/>
  <c r="AJ122" i="24"/>
  <c r="G122" i="24"/>
  <c r="M122" i="24"/>
  <c r="O129" i="31"/>
  <c r="R129" i="31"/>
  <c r="S129" i="31"/>
  <c r="T129" i="31"/>
  <c r="U129" i="31"/>
  <c r="S122" i="24"/>
  <c r="P122" i="24"/>
  <c r="L123" i="24"/>
  <c r="AI125" i="27"/>
  <c r="AJ130" i="6"/>
  <c r="AH130" i="6"/>
  <c r="V123" i="24"/>
  <c r="AF123" i="24"/>
  <c r="C123" i="24"/>
  <c r="AJ125" i="27"/>
  <c r="AQ130" i="6"/>
  <c r="AO130" i="6"/>
  <c r="W123" i="24"/>
  <c r="AG123" i="24"/>
  <c r="D123" i="24"/>
  <c r="AK125" i="27"/>
  <c r="BD130" i="6"/>
  <c r="BB130" i="6"/>
  <c r="X123" i="24"/>
  <c r="AH123" i="24"/>
  <c r="E123" i="24"/>
  <c r="AL125" i="27"/>
  <c r="BR130" i="6"/>
  <c r="BP130" i="6"/>
  <c r="Y123" i="24"/>
  <c r="AI123" i="24"/>
  <c r="F123" i="24"/>
  <c r="AM125" i="27"/>
  <c r="BK130" i="6"/>
  <c r="BI130" i="6"/>
  <c r="Z123" i="24"/>
  <c r="AJ123" i="24"/>
  <c r="G123" i="24"/>
  <c r="M123" i="24"/>
  <c r="O130" i="31"/>
  <c r="R130" i="31"/>
  <c r="S130" i="31"/>
  <c r="T130" i="31"/>
  <c r="U130" i="31"/>
  <c r="S123" i="24"/>
  <c r="P123" i="24"/>
  <c r="L124" i="24"/>
  <c r="AI126" i="27"/>
  <c r="AJ131" i="6"/>
  <c r="AH131" i="6"/>
  <c r="V124" i="24"/>
  <c r="AF124" i="24"/>
  <c r="C124" i="24"/>
  <c r="AJ126" i="27"/>
  <c r="AQ131" i="6"/>
  <c r="AO131" i="6"/>
  <c r="W124" i="24"/>
  <c r="AG124" i="24"/>
  <c r="D124" i="24"/>
  <c r="AK126" i="27"/>
  <c r="BD131" i="6"/>
  <c r="BB131" i="6"/>
  <c r="X124" i="24"/>
  <c r="AH124" i="24"/>
  <c r="E124" i="24"/>
  <c r="AL126" i="27"/>
  <c r="BR131" i="6"/>
  <c r="BP131" i="6"/>
  <c r="Y124" i="24"/>
  <c r="AI124" i="24"/>
  <c r="F124" i="24"/>
  <c r="AM126" i="27"/>
  <c r="BK131" i="6"/>
  <c r="BI131" i="6"/>
  <c r="Z124" i="24"/>
  <c r="AJ124" i="24"/>
  <c r="G124" i="24"/>
  <c r="M124" i="24"/>
  <c r="O131" i="31"/>
  <c r="R131" i="31"/>
  <c r="S131" i="31"/>
  <c r="T131" i="31"/>
  <c r="U131" i="31"/>
  <c r="S124" i="24"/>
  <c r="P124" i="24"/>
  <c r="L125" i="24"/>
  <c r="AI127" i="27"/>
  <c r="AJ132" i="6"/>
  <c r="AH132" i="6"/>
  <c r="V125" i="24"/>
  <c r="AF125" i="24"/>
  <c r="C125" i="24"/>
  <c r="AJ127" i="27"/>
  <c r="AQ132" i="6"/>
  <c r="AO132" i="6"/>
  <c r="W125" i="24"/>
  <c r="AG125" i="24"/>
  <c r="D125" i="24"/>
  <c r="AK127" i="27"/>
  <c r="BD132" i="6"/>
  <c r="BB132" i="6"/>
  <c r="X125" i="24"/>
  <c r="AH125" i="24"/>
  <c r="E125" i="24"/>
  <c r="AL127" i="27"/>
  <c r="BR132" i="6"/>
  <c r="BP132" i="6"/>
  <c r="Y125" i="24"/>
  <c r="AI125" i="24"/>
  <c r="F125" i="24"/>
  <c r="AM127" i="27"/>
  <c r="BK132" i="6"/>
  <c r="BI132" i="6"/>
  <c r="Z125" i="24"/>
  <c r="AJ125" i="24"/>
  <c r="G125" i="24"/>
  <c r="M125" i="24"/>
  <c r="O132" i="31"/>
  <c r="R132" i="31"/>
  <c r="S132" i="31"/>
  <c r="T132" i="31"/>
  <c r="U132" i="31"/>
  <c r="S125" i="24"/>
  <c r="P125" i="24"/>
  <c r="L126" i="24"/>
  <c r="AI128" i="27"/>
  <c r="AJ133" i="6"/>
  <c r="AH133" i="6"/>
  <c r="V126" i="24"/>
  <c r="AF126" i="24"/>
  <c r="C126" i="24"/>
  <c r="AJ128" i="27"/>
  <c r="AQ133" i="6"/>
  <c r="AO133" i="6"/>
  <c r="W126" i="24"/>
  <c r="AG126" i="24"/>
  <c r="D126" i="24"/>
  <c r="AK128" i="27"/>
  <c r="BD133" i="6"/>
  <c r="BB133" i="6"/>
  <c r="X126" i="24"/>
  <c r="AH126" i="24"/>
  <c r="E126" i="24"/>
  <c r="AL128" i="27"/>
  <c r="BR133" i="6"/>
  <c r="BP133" i="6"/>
  <c r="Y126" i="24"/>
  <c r="AI126" i="24"/>
  <c r="F126" i="24"/>
  <c r="AM128" i="27"/>
  <c r="BK133" i="6"/>
  <c r="BI133" i="6"/>
  <c r="Z126" i="24"/>
  <c r="AJ126" i="24"/>
  <c r="G126" i="24"/>
  <c r="M126" i="24"/>
  <c r="O133" i="31"/>
  <c r="R133" i="31"/>
  <c r="S133" i="31"/>
  <c r="T133" i="31"/>
  <c r="U133" i="31"/>
  <c r="S126" i="24"/>
  <c r="P126" i="24"/>
  <c r="L127" i="24"/>
  <c r="AI129" i="27"/>
  <c r="AJ134" i="6"/>
  <c r="AH134" i="6"/>
  <c r="V127" i="24"/>
  <c r="AF127" i="24"/>
  <c r="C127" i="24"/>
  <c r="AJ129" i="27"/>
  <c r="AQ134" i="6"/>
  <c r="AO134" i="6"/>
  <c r="W127" i="24"/>
  <c r="AG127" i="24"/>
  <c r="D127" i="24"/>
  <c r="AK129" i="27"/>
  <c r="BD134" i="6"/>
  <c r="BB134" i="6"/>
  <c r="X127" i="24"/>
  <c r="AH127" i="24"/>
  <c r="E127" i="24"/>
  <c r="AL129" i="27"/>
  <c r="BR134" i="6"/>
  <c r="BP134" i="6"/>
  <c r="Y127" i="24"/>
  <c r="AI127" i="24"/>
  <c r="F127" i="24"/>
  <c r="AM129" i="27"/>
  <c r="BK134" i="6"/>
  <c r="BI134" i="6"/>
  <c r="Z127" i="24"/>
  <c r="AJ127" i="24"/>
  <c r="G127" i="24"/>
  <c r="M127" i="24"/>
  <c r="O134" i="31"/>
  <c r="R134" i="31"/>
  <c r="S134" i="31"/>
  <c r="T134" i="31"/>
  <c r="U134" i="31"/>
  <c r="S127" i="24"/>
  <c r="P127" i="24"/>
  <c r="L128" i="24"/>
  <c r="AI130" i="27"/>
  <c r="AJ135" i="6"/>
  <c r="AH135" i="6"/>
  <c r="V128" i="24"/>
  <c r="AF128" i="24"/>
  <c r="C128" i="24"/>
  <c r="AJ130" i="27"/>
  <c r="AQ135" i="6"/>
  <c r="AO135" i="6"/>
  <c r="W128" i="24"/>
  <c r="AG128" i="24"/>
  <c r="D128" i="24"/>
  <c r="AK130" i="27"/>
  <c r="BD135" i="6"/>
  <c r="BB135" i="6"/>
  <c r="X128" i="24"/>
  <c r="AH128" i="24"/>
  <c r="E128" i="24"/>
  <c r="AL130" i="27"/>
  <c r="BR135" i="6"/>
  <c r="BP135" i="6"/>
  <c r="Y128" i="24"/>
  <c r="AI128" i="24"/>
  <c r="F128" i="24"/>
  <c r="AM130" i="27"/>
  <c r="BK135" i="6"/>
  <c r="BI135" i="6"/>
  <c r="Z128" i="24"/>
  <c r="AJ128" i="24"/>
  <c r="G128" i="24"/>
  <c r="M128" i="24"/>
  <c r="O135" i="31"/>
  <c r="R135" i="31"/>
  <c r="S135" i="31"/>
  <c r="T135" i="31"/>
  <c r="U135" i="31"/>
  <c r="S128" i="24"/>
  <c r="P128" i="24"/>
  <c r="L129" i="24"/>
  <c r="AI131" i="27"/>
  <c r="AJ136" i="6"/>
  <c r="AH136" i="6"/>
  <c r="V129" i="24"/>
  <c r="AF129" i="24"/>
  <c r="C129" i="24"/>
  <c r="AJ131" i="27"/>
  <c r="AQ136" i="6"/>
  <c r="AO136" i="6"/>
  <c r="W129" i="24"/>
  <c r="AG129" i="24"/>
  <c r="D129" i="24"/>
  <c r="AK131" i="27"/>
  <c r="BD136" i="6"/>
  <c r="BB136" i="6"/>
  <c r="X129" i="24"/>
  <c r="AH129" i="24"/>
  <c r="E129" i="24"/>
  <c r="AL131" i="27"/>
  <c r="BR136" i="6"/>
  <c r="BP136" i="6"/>
  <c r="Y129" i="24"/>
  <c r="AI129" i="24"/>
  <c r="F129" i="24"/>
  <c r="AM131" i="27"/>
  <c r="BK136" i="6"/>
  <c r="BI136" i="6"/>
  <c r="Z129" i="24"/>
  <c r="AJ129" i="24"/>
  <c r="G129" i="24"/>
  <c r="M129" i="24"/>
  <c r="O136" i="31"/>
  <c r="R136" i="31"/>
  <c r="S136" i="31"/>
  <c r="T136" i="31"/>
  <c r="U136" i="31"/>
  <c r="S129" i="24"/>
  <c r="P129" i="24"/>
  <c r="L130" i="24"/>
  <c r="AI132" i="27"/>
  <c r="AJ137" i="6"/>
  <c r="AH137" i="6"/>
  <c r="V130" i="24"/>
  <c r="AF130" i="24"/>
  <c r="C130" i="24"/>
  <c r="AJ132" i="27"/>
  <c r="AQ137" i="6"/>
  <c r="AO137" i="6"/>
  <c r="W130" i="24"/>
  <c r="AG130" i="24"/>
  <c r="D130" i="24"/>
  <c r="AK132" i="27"/>
  <c r="BD137" i="6"/>
  <c r="BB137" i="6"/>
  <c r="X130" i="24"/>
  <c r="AH130" i="24"/>
  <c r="E130" i="24"/>
  <c r="AL132" i="27"/>
  <c r="BR137" i="6"/>
  <c r="BP137" i="6"/>
  <c r="Y130" i="24"/>
  <c r="AI130" i="24"/>
  <c r="F130" i="24"/>
  <c r="AM132" i="27"/>
  <c r="BK137" i="6"/>
  <c r="BI137" i="6"/>
  <c r="Z130" i="24"/>
  <c r="AJ130" i="24"/>
  <c r="G130" i="24"/>
  <c r="M130" i="24"/>
  <c r="O137" i="31"/>
  <c r="R137" i="31"/>
  <c r="S137" i="31"/>
  <c r="T137" i="31"/>
  <c r="U137" i="31"/>
  <c r="S130" i="24"/>
  <c r="P130" i="24"/>
  <c r="L131" i="24"/>
  <c r="AI133" i="27"/>
  <c r="AJ138" i="6"/>
  <c r="AH138" i="6"/>
  <c r="V131" i="24"/>
  <c r="AF131" i="24"/>
  <c r="C131" i="24"/>
  <c r="AJ133" i="27"/>
  <c r="AQ138" i="6"/>
  <c r="AO138" i="6"/>
  <c r="W131" i="24"/>
  <c r="AG131" i="24"/>
  <c r="D131" i="24"/>
  <c r="AK133" i="27"/>
  <c r="BD138" i="6"/>
  <c r="BB138" i="6"/>
  <c r="X131" i="24"/>
  <c r="AH131" i="24"/>
  <c r="E131" i="24"/>
  <c r="AL133" i="27"/>
  <c r="BR138" i="6"/>
  <c r="BP138" i="6"/>
  <c r="Y131" i="24"/>
  <c r="AI131" i="24"/>
  <c r="F131" i="24"/>
  <c r="AM133" i="27"/>
  <c r="BK138" i="6"/>
  <c r="BI138" i="6"/>
  <c r="Z131" i="24"/>
  <c r="AJ131" i="24"/>
  <c r="G131" i="24"/>
  <c r="M131" i="24"/>
  <c r="O138" i="31"/>
  <c r="R138" i="31"/>
  <c r="S138" i="31"/>
  <c r="T138" i="31"/>
  <c r="U138" i="31"/>
  <c r="S131" i="24"/>
  <c r="P131" i="24"/>
  <c r="L132" i="24"/>
  <c r="AI134" i="27"/>
  <c r="AJ139" i="6"/>
  <c r="AH139" i="6"/>
  <c r="V132" i="24"/>
  <c r="AF132" i="24"/>
  <c r="C132" i="24"/>
  <c r="AJ134" i="27"/>
  <c r="AQ139" i="6"/>
  <c r="AO139" i="6"/>
  <c r="W132" i="24"/>
  <c r="AG132" i="24"/>
  <c r="D132" i="24"/>
  <c r="AK134" i="27"/>
  <c r="BD139" i="6"/>
  <c r="BB139" i="6"/>
  <c r="X132" i="24"/>
  <c r="AH132" i="24"/>
  <c r="E132" i="24"/>
  <c r="AL134" i="27"/>
  <c r="BR139" i="6"/>
  <c r="BP139" i="6"/>
  <c r="Y132" i="24"/>
  <c r="AI132" i="24"/>
  <c r="F132" i="24"/>
  <c r="AM134" i="27"/>
  <c r="BK139" i="6"/>
  <c r="BI139" i="6"/>
  <c r="Z132" i="24"/>
  <c r="AJ132" i="24"/>
  <c r="G132" i="24"/>
  <c r="M132" i="24"/>
  <c r="O139" i="31"/>
  <c r="R139" i="31"/>
  <c r="S139" i="31"/>
  <c r="T139" i="31"/>
  <c r="U139" i="31"/>
  <c r="S132" i="24"/>
  <c r="P132" i="24"/>
  <c r="L133" i="24"/>
  <c r="AI135" i="27"/>
  <c r="AJ140" i="6"/>
  <c r="AH140" i="6"/>
  <c r="V133" i="24"/>
  <c r="AF133" i="24"/>
  <c r="C133" i="24"/>
  <c r="AJ135" i="27"/>
  <c r="AQ140" i="6"/>
  <c r="AO140" i="6"/>
  <c r="W133" i="24"/>
  <c r="AG133" i="24"/>
  <c r="D133" i="24"/>
  <c r="AK135" i="27"/>
  <c r="BD140" i="6"/>
  <c r="BB140" i="6"/>
  <c r="X133" i="24"/>
  <c r="AH133" i="24"/>
  <c r="E133" i="24"/>
  <c r="AL135" i="27"/>
  <c r="BR140" i="6"/>
  <c r="BP140" i="6"/>
  <c r="Y133" i="24"/>
  <c r="AI133" i="24"/>
  <c r="F133" i="24"/>
  <c r="AM135" i="27"/>
  <c r="BK140" i="6"/>
  <c r="BI140" i="6"/>
  <c r="Z133" i="24"/>
  <c r="AJ133" i="24"/>
  <c r="G133" i="24"/>
  <c r="M133" i="24"/>
  <c r="O140" i="31"/>
  <c r="R140" i="31"/>
  <c r="S140" i="31"/>
  <c r="T140" i="31"/>
  <c r="U140" i="31"/>
  <c r="S133" i="24"/>
  <c r="P133" i="24"/>
  <c r="L134" i="24"/>
  <c r="AI136" i="27"/>
  <c r="AJ141" i="6"/>
  <c r="AH141" i="6"/>
  <c r="V134" i="24"/>
  <c r="AF134" i="24"/>
  <c r="C134" i="24"/>
  <c r="AJ136" i="27"/>
  <c r="AQ141" i="6"/>
  <c r="AO141" i="6"/>
  <c r="W134" i="24"/>
  <c r="AG134" i="24"/>
  <c r="D134" i="24"/>
  <c r="AK136" i="27"/>
  <c r="BD141" i="6"/>
  <c r="BB141" i="6"/>
  <c r="X134" i="24"/>
  <c r="AH134" i="24"/>
  <c r="E134" i="24"/>
  <c r="AL136" i="27"/>
  <c r="BR141" i="6"/>
  <c r="BP141" i="6"/>
  <c r="Y134" i="24"/>
  <c r="AI134" i="24"/>
  <c r="F134" i="24"/>
  <c r="AM136" i="27"/>
  <c r="BK141" i="6"/>
  <c r="BI141" i="6"/>
  <c r="Z134" i="24"/>
  <c r="AJ134" i="24"/>
  <c r="G134" i="24"/>
  <c r="M134" i="24"/>
  <c r="O141" i="31"/>
  <c r="R141" i="31"/>
  <c r="S141" i="31"/>
  <c r="T141" i="31"/>
  <c r="U141" i="31"/>
  <c r="S134" i="24"/>
  <c r="P134" i="24"/>
  <c r="L135" i="24"/>
  <c r="AI137" i="27"/>
  <c r="AJ142" i="6"/>
  <c r="AH142" i="6"/>
  <c r="V135" i="24"/>
  <c r="AF135" i="24"/>
  <c r="C135" i="24"/>
  <c r="AJ137" i="27"/>
  <c r="AQ142" i="6"/>
  <c r="AO142" i="6"/>
  <c r="W135" i="24"/>
  <c r="AG135" i="24"/>
  <c r="D135" i="24"/>
  <c r="AK137" i="27"/>
  <c r="BD142" i="6"/>
  <c r="BB142" i="6"/>
  <c r="X135" i="24"/>
  <c r="AH135" i="24"/>
  <c r="E135" i="24"/>
  <c r="AL137" i="27"/>
  <c r="BR142" i="6"/>
  <c r="BP142" i="6"/>
  <c r="Y135" i="24"/>
  <c r="AI135" i="24"/>
  <c r="F135" i="24"/>
  <c r="AM137" i="27"/>
  <c r="BK142" i="6"/>
  <c r="BI142" i="6"/>
  <c r="Z135" i="24"/>
  <c r="AJ135" i="24"/>
  <c r="G135" i="24"/>
  <c r="M135" i="24"/>
  <c r="O142" i="31"/>
  <c r="R142" i="31"/>
  <c r="S142" i="31"/>
  <c r="T142" i="31"/>
  <c r="U142" i="31"/>
  <c r="S135" i="24"/>
  <c r="P135" i="24"/>
  <c r="L136" i="24"/>
  <c r="AI138" i="27"/>
  <c r="AJ143" i="6"/>
  <c r="AH143" i="6"/>
  <c r="V136" i="24"/>
  <c r="AF136" i="24"/>
  <c r="C136" i="24"/>
  <c r="AJ138" i="27"/>
  <c r="AQ143" i="6"/>
  <c r="AO143" i="6"/>
  <c r="W136" i="24"/>
  <c r="AG136" i="24"/>
  <c r="D136" i="24"/>
  <c r="AK138" i="27"/>
  <c r="BD143" i="6"/>
  <c r="BB143" i="6"/>
  <c r="X136" i="24"/>
  <c r="AH136" i="24"/>
  <c r="E136" i="24"/>
  <c r="AL138" i="27"/>
  <c r="BR143" i="6"/>
  <c r="BP143" i="6"/>
  <c r="Y136" i="24"/>
  <c r="AI136" i="24"/>
  <c r="F136" i="24"/>
  <c r="AM138" i="27"/>
  <c r="BK143" i="6"/>
  <c r="BI143" i="6"/>
  <c r="Z136" i="24"/>
  <c r="AJ136" i="24"/>
  <c r="G136" i="24"/>
  <c r="M136" i="24"/>
  <c r="O143" i="31"/>
  <c r="R143" i="31"/>
  <c r="S143" i="31"/>
  <c r="T143" i="31"/>
  <c r="U143" i="31"/>
  <c r="S136" i="24"/>
  <c r="P136" i="24"/>
  <c r="L137" i="24"/>
  <c r="AI139" i="27"/>
  <c r="AJ144" i="6"/>
  <c r="AH144" i="6"/>
  <c r="V137" i="24"/>
  <c r="AF137" i="24"/>
  <c r="C137" i="24"/>
  <c r="AJ139" i="27"/>
  <c r="AQ144" i="6"/>
  <c r="AO144" i="6"/>
  <c r="W137" i="24"/>
  <c r="AG137" i="24"/>
  <c r="D137" i="24"/>
  <c r="AK139" i="27"/>
  <c r="BD144" i="6"/>
  <c r="BB144" i="6"/>
  <c r="X137" i="24"/>
  <c r="AH137" i="24"/>
  <c r="E137" i="24"/>
  <c r="AL139" i="27"/>
  <c r="BR144" i="6"/>
  <c r="BP144" i="6"/>
  <c r="Y137" i="24"/>
  <c r="AI137" i="24"/>
  <c r="F137" i="24"/>
  <c r="AM139" i="27"/>
  <c r="BK144" i="6"/>
  <c r="BI144" i="6"/>
  <c r="Z137" i="24"/>
  <c r="AJ137" i="24"/>
  <c r="G137" i="24"/>
  <c r="M137" i="24"/>
  <c r="O144" i="31"/>
  <c r="R144" i="31"/>
  <c r="S144" i="31"/>
  <c r="T144" i="31"/>
  <c r="U144" i="31"/>
  <c r="S137" i="24"/>
  <c r="P137" i="24"/>
  <c r="L138" i="24"/>
  <c r="AI140" i="27"/>
  <c r="AJ145" i="6"/>
  <c r="AH145" i="6"/>
  <c r="V138" i="24"/>
  <c r="AF138" i="24"/>
  <c r="C138" i="24"/>
  <c r="AJ140" i="27"/>
  <c r="AQ145" i="6"/>
  <c r="AO145" i="6"/>
  <c r="W138" i="24"/>
  <c r="AG138" i="24"/>
  <c r="D138" i="24"/>
  <c r="AK140" i="27"/>
  <c r="BD145" i="6"/>
  <c r="BB145" i="6"/>
  <c r="X138" i="24"/>
  <c r="AH138" i="24"/>
  <c r="E138" i="24"/>
  <c r="AL140" i="27"/>
  <c r="BR145" i="6"/>
  <c r="BP145" i="6"/>
  <c r="Y138" i="24"/>
  <c r="AI138" i="24"/>
  <c r="F138" i="24"/>
  <c r="AM140" i="27"/>
  <c r="BK145" i="6"/>
  <c r="BI145" i="6"/>
  <c r="Z138" i="24"/>
  <c r="AJ138" i="24"/>
  <c r="G138" i="24"/>
  <c r="M138" i="24"/>
  <c r="O145" i="31"/>
  <c r="R145" i="31"/>
  <c r="S145" i="31"/>
  <c r="T145" i="31"/>
  <c r="U145" i="31"/>
  <c r="S138" i="24"/>
  <c r="P138" i="24"/>
  <c r="L139" i="24"/>
  <c r="AI141" i="27"/>
  <c r="AJ146" i="6"/>
  <c r="AH146" i="6"/>
  <c r="V139" i="24"/>
  <c r="AF139" i="24"/>
  <c r="C139" i="24"/>
  <c r="AJ141" i="27"/>
  <c r="AQ146" i="6"/>
  <c r="AO146" i="6"/>
  <c r="W139" i="24"/>
  <c r="AG139" i="24"/>
  <c r="D139" i="24"/>
  <c r="AK141" i="27"/>
  <c r="BD146" i="6"/>
  <c r="BB146" i="6"/>
  <c r="X139" i="24"/>
  <c r="AH139" i="24"/>
  <c r="E139" i="24"/>
  <c r="AL141" i="27"/>
  <c r="BR146" i="6"/>
  <c r="BP146" i="6"/>
  <c r="Y139" i="24"/>
  <c r="AI139" i="24"/>
  <c r="F139" i="24"/>
  <c r="AM141" i="27"/>
  <c r="BK146" i="6"/>
  <c r="BI146" i="6"/>
  <c r="Z139" i="24"/>
  <c r="AJ139" i="24"/>
  <c r="G139" i="24"/>
  <c r="M139" i="24"/>
  <c r="O146" i="31"/>
  <c r="R146" i="31"/>
  <c r="S146" i="31"/>
  <c r="T146" i="31"/>
  <c r="U146" i="31"/>
  <c r="S139" i="24"/>
  <c r="P139" i="24"/>
  <c r="L140" i="24"/>
  <c r="AI142" i="27"/>
  <c r="AJ147" i="6"/>
  <c r="AH147" i="6"/>
  <c r="V140" i="24"/>
  <c r="AF140" i="24"/>
  <c r="C140" i="24"/>
  <c r="AJ142" i="27"/>
  <c r="AQ147" i="6"/>
  <c r="AO147" i="6"/>
  <c r="W140" i="24"/>
  <c r="AG140" i="24"/>
  <c r="D140" i="24"/>
  <c r="AK142" i="27"/>
  <c r="BD147" i="6"/>
  <c r="BB147" i="6"/>
  <c r="X140" i="24"/>
  <c r="AH140" i="24"/>
  <c r="E140" i="24"/>
  <c r="AL142" i="27"/>
  <c r="BR147" i="6"/>
  <c r="BP147" i="6"/>
  <c r="Y140" i="24"/>
  <c r="AI140" i="24"/>
  <c r="F140" i="24"/>
  <c r="AM142" i="27"/>
  <c r="BK147" i="6"/>
  <c r="BI147" i="6"/>
  <c r="Z140" i="24"/>
  <c r="AJ140" i="24"/>
  <c r="G140" i="24"/>
  <c r="M140" i="24"/>
  <c r="O147" i="31"/>
  <c r="R147" i="31"/>
  <c r="S147" i="31"/>
  <c r="T147" i="31"/>
  <c r="U147" i="31"/>
  <c r="S140" i="24"/>
  <c r="P140" i="24"/>
  <c r="L141" i="24"/>
  <c r="AI143" i="27"/>
  <c r="AJ148" i="6"/>
  <c r="AH148" i="6"/>
  <c r="V141" i="24"/>
  <c r="AF141" i="24"/>
  <c r="C141" i="24"/>
  <c r="AJ143" i="27"/>
  <c r="AQ148" i="6"/>
  <c r="AO148" i="6"/>
  <c r="W141" i="24"/>
  <c r="AG141" i="24"/>
  <c r="D141" i="24"/>
  <c r="AK143" i="27"/>
  <c r="BD148" i="6"/>
  <c r="BB148" i="6"/>
  <c r="X141" i="24"/>
  <c r="AH141" i="24"/>
  <c r="E141" i="24"/>
  <c r="AL143" i="27"/>
  <c r="BR148" i="6"/>
  <c r="BP148" i="6"/>
  <c r="Y141" i="24"/>
  <c r="AI141" i="24"/>
  <c r="F141" i="24"/>
  <c r="AM143" i="27"/>
  <c r="BK148" i="6"/>
  <c r="BI148" i="6"/>
  <c r="Z141" i="24"/>
  <c r="AJ141" i="24"/>
  <c r="G141" i="24"/>
  <c r="M141" i="24"/>
  <c r="O148" i="31"/>
  <c r="R148" i="31"/>
  <c r="S148" i="31"/>
  <c r="T148" i="31"/>
  <c r="U148" i="31"/>
  <c r="S141" i="24"/>
  <c r="P141" i="24"/>
  <c r="L142" i="24"/>
  <c r="AI144" i="27"/>
  <c r="AJ149" i="6"/>
  <c r="AH149" i="6"/>
  <c r="V142" i="24"/>
  <c r="AF142" i="24"/>
  <c r="C142" i="24"/>
  <c r="AJ144" i="27"/>
  <c r="AQ149" i="6"/>
  <c r="AO149" i="6"/>
  <c r="W142" i="24"/>
  <c r="AG142" i="24"/>
  <c r="D142" i="24"/>
  <c r="AK144" i="27"/>
  <c r="BD149" i="6"/>
  <c r="BB149" i="6"/>
  <c r="X142" i="24"/>
  <c r="AH142" i="24"/>
  <c r="E142" i="24"/>
  <c r="AL144" i="27"/>
  <c r="BR149" i="6"/>
  <c r="BP149" i="6"/>
  <c r="Y142" i="24"/>
  <c r="AI142" i="24"/>
  <c r="F142" i="24"/>
  <c r="AM144" i="27"/>
  <c r="BK149" i="6"/>
  <c r="BI149" i="6"/>
  <c r="Z142" i="24"/>
  <c r="AJ142" i="24"/>
  <c r="G142" i="24"/>
  <c r="M142" i="24"/>
  <c r="O149" i="31"/>
  <c r="R149" i="31"/>
  <c r="S149" i="31"/>
  <c r="T149" i="31"/>
  <c r="U149" i="31"/>
  <c r="S142" i="24"/>
  <c r="P142" i="24"/>
  <c r="L143" i="24"/>
  <c r="AI145" i="27"/>
  <c r="AJ150" i="6"/>
  <c r="AH150" i="6"/>
  <c r="V143" i="24"/>
  <c r="AF143" i="24"/>
  <c r="C143" i="24"/>
  <c r="AJ145" i="27"/>
  <c r="AQ150" i="6"/>
  <c r="AO150" i="6"/>
  <c r="W143" i="24"/>
  <c r="AG143" i="24"/>
  <c r="D143" i="24"/>
  <c r="AK145" i="27"/>
  <c r="BD150" i="6"/>
  <c r="BB150" i="6"/>
  <c r="X143" i="24"/>
  <c r="AH143" i="24"/>
  <c r="E143" i="24"/>
  <c r="AL145" i="27"/>
  <c r="BR150" i="6"/>
  <c r="BP150" i="6"/>
  <c r="Y143" i="24"/>
  <c r="AI143" i="24"/>
  <c r="F143" i="24"/>
  <c r="AM145" i="27"/>
  <c r="BK150" i="6"/>
  <c r="BI150" i="6"/>
  <c r="Z143" i="24"/>
  <c r="AJ143" i="24"/>
  <c r="G143" i="24"/>
  <c r="M143" i="24"/>
  <c r="O150" i="31"/>
  <c r="R150" i="31"/>
  <c r="S150" i="31"/>
  <c r="T150" i="31"/>
  <c r="U150" i="31"/>
  <c r="S143" i="24"/>
  <c r="P143" i="24"/>
  <c r="L144" i="24"/>
  <c r="AI146" i="27"/>
  <c r="AJ151" i="6"/>
  <c r="AH151" i="6"/>
  <c r="V144" i="24"/>
  <c r="AF144" i="24"/>
  <c r="C144" i="24"/>
  <c r="AJ146" i="27"/>
  <c r="AQ151" i="6"/>
  <c r="AO151" i="6"/>
  <c r="W144" i="24"/>
  <c r="AG144" i="24"/>
  <c r="D144" i="24"/>
  <c r="AK146" i="27"/>
  <c r="BD151" i="6"/>
  <c r="BB151" i="6"/>
  <c r="X144" i="24"/>
  <c r="AH144" i="24"/>
  <c r="E144" i="24"/>
  <c r="AL146" i="27"/>
  <c r="BR151" i="6"/>
  <c r="BP151" i="6"/>
  <c r="Y144" i="24"/>
  <c r="AI144" i="24"/>
  <c r="F144" i="24"/>
  <c r="AM146" i="27"/>
  <c r="BK151" i="6"/>
  <c r="BI151" i="6"/>
  <c r="Z144" i="24"/>
  <c r="AJ144" i="24"/>
  <c r="G144" i="24"/>
  <c r="M144" i="24"/>
  <c r="O151" i="31"/>
  <c r="R151" i="31"/>
  <c r="S151" i="31"/>
  <c r="T151" i="31"/>
  <c r="U151" i="31"/>
  <c r="S144" i="24"/>
  <c r="P144" i="24"/>
  <c r="L145" i="24"/>
  <c r="AI147" i="27"/>
  <c r="AJ152" i="6"/>
  <c r="AH152" i="6"/>
  <c r="V145" i="24"/>
  <c r="AF145" i="24"/>
  <c r="C145" i="24"/>
  <c r="AJ147" i="27"/>
  <c r="AQ152" i="6"/>
  <c r="AO152" i="6"/>
  <c r="W145" i="24"/>
  <c r="AG145" i="24"/>
  <c r="D145" i="24"/>
  <c r="AK147" i="27"/>
  <c r="BD152" i="6"/>
  <c r="BB152" i="6"/>
  <c r="X145" i="24"/>
  <c r="AH145" i="24"/>
  <c r="E145" i="24"/>
  <c r="AL147" i="27"/>
  <c r="BR152" i="6"/>
  <c r="BP152" i="6"/>
  <c r="Y145" i="24"/>
  <c r="AI145" i="24"/>
  <c r="F145" i="24"/>
  <c r="AM147" i="27"/>
  <c r="BK152" i="6"/>
  <c r="BI152" i="6"/>
  <c r="Z145" i="24"/>
  <c r="AJ145" i="24"/>
  <c r="G145" i="24"/>
  <c r="M145" i="24"/>
  <c r="O152" i="31"/>
  <c r="R152" i="31"/>
  <c r="S152" i="31"/>
  <c r="T152" i="31"/>
  <c r="U152" i="31"/>
  <c r="S145" i="24"/>
  <c r="P145" i="24"/>
  <c r="L146" i="24"/>
  <c r="AI148" i="27"/>
  <c r="AJ153" i="6"/>
  <c r="AH153" i="6"/>
  <c r="V146" i="24"/>
  <c r="AF146" i="24"/>
  <c r="C146" i="24"/>
  <c r="AJ148" i="27"/>
  <c r="AQ153" i="6"/>
  <c r="AO153" i="6"/>
  <c r="W146" i="24"/>
  <c r="AG146" i="24"/>
  <c r="D146" i="24"/>
  <c r="AK148" i="27"/>
  <c r="BD153" i="6"/>
  <c r="BB153" i="6"/>
  <c r="X146" i="24"/>
  <c r="AH146" i="24"/>
  <c r="E146" i="24"/>
  <c r="AL148" i="27"/>
  <c r="BR153" i="6"/>
  <c r="BP153" i="6"/>
  <c r="Y146" i="24"/>
  <c r="AI146" i="24"/>
  <c r="F146" i="24"/>
  <c r="AM148" i="27"/>
  <c r="BK153" i="6"/>
  <c r="BI153" i="6"/>
  <c r="Z146" i="24"/>
  <c r="AJ146" i="24"/>
  <c r="G146" i="24"/>
  <c r="M146" i="24"/>
  <c r="O153" i="31"/>
  <c r="R153" i="31"/>
  <c r="S153" i="31"/>
  <c r="T153" i="31"/>
  <c r="U153" i="31"/>
  <c r="S146" i="24"/>
  <c r="P146" i="24"/>
  <c r="L147" i="24"/>
  <c r="AI149" i="27"/>
  <c r="AJ154" i="6"/>
  <c r="AH154" i="6"/>
  <c r="V147" i="24"/>
  <c r="AF147" i="24"/>
  <c r="C147" i="24"/>
  <c r="AJ149" i="27"/>
  <c r="AQ154" i="6"/>
  <c r="AO154" i="6"/>
  <c r="W147" i="24"/>
  <c r="AG147" i="24"/>
  <c r="D147" i="24"/>
  <c r="AK149" i="27"/>
  <c r="BD154" i="6"/>
  <c r="BB154" i="6"/>
  <c r="X147" i="24"/>
  <c r="AH147" i="24"/>
  <c r="E147" i="24"/>
  <c r="AL149" i="27"/>
  <c r="BR154" i="6"/>
  <c r="BP154" i="6"/>
  <c r="Y147" i="24"/>
  <c r="AI147" i="24"/>
  <c r="F147" i="24"/>
  <c r="AM149" i="27"/>
  <c r="BK154" i="6"/>
  <c r="BI154" i="6"/>
  <c r="Z147" i="24"/>
  <c r="AJ147" i="24"/>
  <c r="G147" i="24"/>
  <c r="M147" i="24"/>
  <c r="O154" i="31"/>
  <c r="R154" i="31"/>
  <c r="S154" i="31"/>
  <c r="T154" i="31"/>
  <c r="U154" i="31"/>
  <c r="S147" i="24"/>
  <c r="P147" i="24"/>
  <c r="L148" i="24"/>
  <c r="AI150" i="27"/>
  <c r="AJ155" i="6"/>
  <c r="AH155" i="6"/>
  <c r="V148" i="24"/>
  <c r="AF148" i="24"/>
  <c r="C148" i="24"/>
  <c r="AJ150" i="27"/>
  <c r="AQ155" i="6"/>
  <c r="AO155" i="6"/>
  <c r="W148" i="24"/>
  <c r="AG148" i="24"/>
  <c r="D148" i="24"/>
  <c r="AK150" i="27"/>
  <c r="BD155" i="6"/>
  <c r="BB155" i="6"/>
  <c r="X148" i="24"/>
  <c r="AH148" i="24"/>
  <c r="E148" i="24"/>
  <c r="AL150" i="27"/>
  <c r="BR155" i="6"/>
  <c r="BP155" i="6"/>
  <c r="Y148" i="24"/>
  <c r="AI148" i="24"/>
  <c r="F148" i="24"/>
  <c r="AM150" i="27"/>
  <c r="BK155" i="6"/>
  <c r="BI155" i="6"/>
  <c r="Z148" i="24"/>
  <c r="AJ148" i="24"/>
  <c r="G148" i="24"/>
  <c r="M148" i="24"/>
  <c r="O155" i="31"/>
  <c r="R155" i="31"/>
  <c r="S155" i="31"/>
  <c r="T155" i="31"/>
  <c r="U155" i="31"/>
  <c r="S148" i="24"/>
  <c r="P148" i="24"/>
  <c r="L149" i="24"/>
  <c r="AI151" i="27"/>
  <c r="AJ156" i="6"/>
  <c r="AH156" i="6"/>
  <c r="V149" i="24"/>
  <c r="AF149" i="24"/>
  <c r="C149" i="24"/>
  <c r="AJ151" i="27"/>
  <c r="AQ156" i="6"/>
  <c r="AO156" i="6"/>
  <c r="W149" i="24"/>
  <c r="AG149" i="24"/>
  <c r="D149" i="24"/>
  <c r="AK151" i="27"/>
  <c r="BD156" i="6"/>
  <c r="BB156" i="6"/>
  <c r="X149" i="24"/>
  <c r="AH149" i="24"/>
  <c r="E149" i="24"/>
  <c r="AL151" i="27"/>
  <c r="BR156" i="6"/>
  <c r="BP156" i="6"/>
  <c r="Y149" i="24"/>
  <c r="AI149" i="24"/>
  <c r="F149" i="24"/>
  <c r="AM151" i="27"/>
  <c r="BK156" i="6"/>
  <c r="BI156" i="6"/>
  <c r="Z149" i="24"/>
  <c r="AJ149" i="24"/>
  <c r="G149" i="24"/>
  <c r="M149" i="24"/>
  <c r="O156" i="31"/>
  <c r="R156" i="31"/>
  <c r="S156" i="31"/>
  <c r="T156" i="31"/>
  <c r="U156" i="31"/>
  <c r="S149" i="24"/>
  <c r="P149" i="24"/>
  <c r="L150" i="24"/>
  <c r="AI152" i="27"/>
  <c r="AJ157" i="6"/>
  <c r="AH157" i="6"/>
  <c r="V150" i="24"/>
  <c r="AF150" i="24"/>
  <c r="C150" i="24"/>
  <c r="AJ152" i="27"/>
  <c r="AQ157" i="6"/>
  <c r="AO157" i="6"/>
  <c r="W150" i="24"/>
  <c r="AG150" i="24"/>
  <c r="D150" i="24"/>
  <c r="AK152" i="27"/>
  <c r="BD157" i="6"/>
  <c r="BB157" i="6"/>
  <c r="X150" i="24"/>
  <c r="AH150" i="24"/>
  <c r="E150" i="24"/>
  <c r="AL152" i="27"/>
  <c r="BR157" i="6"/>
  <c r="BP157" i="6"/>
  <c r="Y150" i="24"/>
  <c r="AI150" i="24"/>
  <c r="F150" i="24"/>
  <c r="AM152" i="27"/>
  <c r="BK157" i="6"/>
  <c r="BI157" i="6"/>
  <c r="Z150" i="24"/>
  <c r="AJ150" i="24"/>
  <c r="G150" i="24"/>
  <c r="M150" i="24"/>
  <c r="O157" i="31"/>
  <c r="R157" i="31"/>
  <c r="S157" i="31"/>
  <c r="T157" i="31"/>
  <c r="U157" i="31"/>
  <c r="S150" i="24"/>
  <c r="P150" i="24"/>
  <c r="L151" i="24"/>
  <c r="AI153" i="27"/>
  <c r="AJ158" i="6"/>
  <c r="AH158" i="6"/>
  <c r="V151" i="24"/>
  <c r="AF151" i="24"/>
  <c r="C151" i="24"/>
  <c r="AJ153" i="27"/>
  <c r="AQ158" i="6"/>
  <c r="AO158" i="6"/>
  <c r="W151" i="24"/>
  <c r="AG151" i="24"/>
  <c r="D151" i="24"/>
  <c r="AK153" i="27"/>
  <c r="BD158" i="6"/>
  <c r="BB158" i="6"/>
  <c r="X151" i="24"/>
  <c r="AH151" i="24"/>
  <c r="E151" i="24"/>
  <c r="AL153" i="27"/>
  <c r="BR158" i="6"/>
  <c r="BP158" i="6"/>
  <c r="Y151" i="24"/>
  <c r="AI151" i="24"/>
  <c r="F151" i="24"/>
  <c r="AM153" i="27"/>
  <c r="BK158" i="6"/>
  <c r="BI158" i="6"/>
  <c r="Z151" i="24"/>
  <c r="AJ151" i="24"/>
  <c r="G151" i="24"/>
  <c r="M151" i="24"/>
  <c r="O158" i="31"/>
  <c r="R158" i="31"/>
  <c r="S158" i="31"/>
  <c r="T158" i="31"/>
  <c r="U158" i="31"/>
  <c r="S151" i="24"/>
  <c r="P151" i="24"/>
  <c r="L152" i="24"/>
  <c r="AI154" i="27"/>
  <c r="AJ159" i="6"/>
  <c r="AH159" i="6"/>
  <c r="V152" i="24"/>
  <c r="AF152" i="24"/>
  <c r="C152" i="24"/>
  <c r="AJ154" i="27"/>
  <c r="AQ159" i="6"/>
  <c r="AO159" i="6"/>
  <c r="W152" i="24"/>
  <c r="AG152" i="24"/>
  <c r="D152" i="24"/>
  <c r="AK154" i="27"/>
  <c r="BD159" i="6"/>
  <c r="BB159" i="6"/>
  <c r="X152" i="24"/>
  <c r="AH152" i="24"/>
  <c r="E152" i="24"/>
  <c r="AL154" i="27"/>
  <c r="BR159" i="6"/>
  <c r="BP159" i="6"/>
  <c r="Y152" i="24"/>
  <c r="AI152" i="24"/>
  <c r="F152" i="24"/>
  <c r="AM154" i="27"/>
  <c r="BK159" i="6"/>
  <c r="BI159" i="6"/>
  <c r="Z152" i="24"/>
  <c r="AJ152" i="24"/>
  <c r="G152" i="24"/>
  <c r="M152" i="24"/>
  <c r="O159" i="31"/>
  <c r="R159" i="31"/>
  <c r="S159" i="31"/>
  <c r="T159" i="31"/>
  <c r="U159" i="31"/>
  <c r="S152" i="24"/>
  <c r="P152" i="24"/>
  <c r="L153" i="24"/>
  <c r="AI155" i="27"/>
  <c r="AJ160" i="6"/>
  <c r="AH160" i="6"/>
  <c r="V153" i="24"/>
  <c r="AF153" i="24"/>
  <c r="C153" i="24"/>
  <c r="AJ155" i="27"/>
  <c r="AQ160" i="6"/>
  <c r="AO160" i="6"/>
  <c r="W153" i="24"/>
  <c r="AG153" i="24"/>
  <c r="D153" i="24"/>
  <c r="AK155" i="27"/>
  <c r="BD160" i="6"/>
  <c r="BB160" i="6"/>
  <c r="X153" i="24"/>
  <c r="AH153" i="24"/>
  <c r="E153" i="24"/>
  <c r="AL155" i="27"/>
  <c r="BR160" i="6"/>
  <c r="BP160" i="6"/>
  <c r="Y153" i="24"/>
  <c r="AI153" i="24"/>
  <c r="F153" i="24"/>
  <c r="AM155" i="27"/>
  <c r="BK160" i="6"/>
  <c r="BI160" i="6"/>
  <c r="Z153" i="24"/>
  <c r="AJ153" i="24"/>
  <c r="G153" i="24"/>
  <c r="M153" i="24"/>
  <c r="O160" i="31"/>
  <c r="R160" i="31"/>
  <c r="S160" i="31"/>
  <c r="T160" i="31"/>
  <c r="U160" i="31"/>
  <c r="S153" i="24"/>
  <c r="P153" i="24"/>
  <c r="AI6" i="27"/>
  <c r="AJ11" i="6"/>
  <c r="AH11" i="6"/>
  <c r="V4" i="24"/>
  <c r="C4" i="24"/>
  <c r="D4" i="24"/>
  <c r="E4" i="24"/>
  <c r="AI4" i="24"/>
  <c r="F4" i="24"/>
  <c r="AJ4" i="24"/>
  <c r="G4" i="24"/>
  <c r="M4" i="24"/>
  <c r="AI11" i="6"/>
  <c r="K11" i="6"/>
  <c r="N11" i="31"/>
  <c r="R11" i="31"/>
  <c r="S11" i="31"/>
  <c r="T11" i="31"/>
  <c r="U11" i="31"/>
  <c r="S4" i="24"/>
  <c r="P4" i="24"/>
  <c r="E11" i="31"/>
  <c r="E12" i="31"/>
  <c r="E13" i="31"/>
  <c r="E14" i="31"/>
  <c r="E15" i="31"/>
  <c r="E16" i="31"/>
  <c r="E17" i="31"/>
  <c r="E18" i="31"/>
  <c r="I11" i="31"/>
  <c r="I12" i="31"/>
  <c r="I13" i="31"/>
  <c r="I14" i="31"/>
  <c r="J11" i="31"/>
  <c r="J12" i="31"/>
  <c r="J13" i="31"/>
  <c r="J14" i="31"/>
  <c r="I15" i="31"/>
  <c r="J15" i="31"/>
  <c r="I16" i="31"/>
  <c r="J16" i="31"/>
  <c r="I17" i="31"/>
  <c r="J17" i="31"/>
  <c r="I18" i="31"/>
  <c r="J18" i="31"/>
  <c r="I19" i="31"/>
  <c r="J19" i="31"/>
  <c r="I20" i="31"/>
  <c r="J20" i="31"/>
  <c r="I21" i="31"/>
  <c r="J21" i="31"/>
  <c r="I22" i="31"/>
  <c r="J22" i="31"/>
  <c r="P11" i="31"/>
  <c r="P12" i="31"/>
  <c r="P13" i="31"/>
  <c r="P14" i="31"/>
  <c r="P15" i="31"/>
  <c r="P16" i="31"/>
  <c r="P17" i="31"/>
  <c r="P18" i="31"/>
  <c r="P19" i="31"/>
  <c r="P20" i="31"/>
  <c r="P21" i="31"/>
  <c r="P22" i="31"/>
  <c r="P23" i="31"/>
  <c r="P24" i="31"/>
  <c r="P25" i="31"/>
  <c r="P26" i="31"/>
  <c r="P27" i="31"/>
  <c r="P28" i="31"/>
  <c r="P29" i="31"/>
  <c r="P30" i="31"/>
  <c r="P31" i="31"/>
  <c r="P32" i="31"/>
  <c r="P33" i="31"/>
  <c r="P34" i="31"/>
  <c r="P35" i="31"/>
  <c r="P36" i="31"/>
  <c r="P37" i="31"/>
  <c r="P38" i="31"/>
  <c r="P39" i="31"/>
  <c r="P40" i="31"/>
  <c r="P41" i="31"/>
  <c r="P42" i="31"/>
  <c r="P43" i="31"/>
  <c r="P44" i="31"/>
  <c r="P45" i="31"/>
  <c r="P46" i="31"/>
  <c r="P47" i="31"/>
  <c r="P48" i="31"/>
  <c r="P49" i="31"/>
  <c r="P50" i="31"/>
  <c r="P51" i="31"/>
  <c r="P52" i="31"/>
  <c r="P53" i="31"/>
  <c r="P54" i="31"/>
  <c r="P55" i="31"/>
  <c r="P56" i="31"/>
  <c r="P57" i="31"/>
  <c r="P58" i="31"/>
  <c r="P59" i="31"/>
  <c r="P60" i="31"/>
  <c r="P61" i="31"/>
  <c r="P62" i="31"/>
  <c r="P63" i="31"/>
  <c r="P64" i="31"/>
  <c r="P65" i="31"/>
  <c r="P66" i="31"/>
  <c r="P67" i="31"/>
  <c r="P68" i="31"/>
  <c r="P69" i="31"/>
  <c r="P70" i="31"/>
  <c r="P71" i="31"/>
  <c r="P72" i="31"/>
  <c r="P73" i="31"/>
  <c r="P74" i="31"/>
  <c r="P75" i="31"/>
  <c r="P76" i="31"/>
  <c r="P77" i="31"/>
  <c r="P78" i="31"/>
  <c r="P79" i="31"/>
  <c r="P80" i="31"/>
  <c r="P81" i="31"/>
  <c r="P82" i="31"/>
  <c r="P83" i="31"/>
  <c r="P84" i="31"/>
  <c r="P85" i="31"/>
  <c r="P86" i="31"/>
  <c r="P87" i="31"/>
  <c r="P88" i="31"/>
  <c r="P89" i="31"/>
  <c r="P90" i="31"/>
  <c r="P91" i="31"/>
  <c r="P92" i="31"/>
  <c r="P93" i="31"/>
  <c r="P94" i="31"/>
  <c r="P95" i="31"/>
  <c r="P96" i="31"/>
  <c r="P97" i="31"/>
  <c r="P98" i="31"/>
  <c r="P99" i="31"/>
  <c r="P100" i="31"/>
  <c r="P101" i="31"/>
  <c r="P102" i="31"/>
  <c r="P103" i="31"/>
  <c r="P104" i="31"/>
  <c r="P105" i="31"/>
  <c r="P106" i="31"/>
  <c r="P107" i="31"/>
  <c r="P108" i="31"/>
  <c r="P109" i="31"/>
  <c r="P110" i="31"/>
  <c r="N111" i="31"/>
  <c r="P111" i="31"/>
  <c r="N112" i="31"/>
  <c r="P112" i="31"/>
  <c r="N113" i="31"/>
  <c r="P113" i="31"/>
  <c r="N114" i="31"/>
  <c r="P114" i="31"/>
  <c r="N115" i="31"/>
  <c r="P115" i="31"/>
  <c r="N116" i="31"/>
  <c r="P116" i="31"/>
  <c r="N117" i="31"/>
  <c r="P117" i="31"/>
  <c r="N118" i="31"/>
  <c r="P118" i="31"/>
  <c r="N119" i="31"/>
  <c r="P119" i="31"/>
  <c r="N120" i="31"/>
  <c r="P120" i="31"/>
  <c r="N121" i="31"/>
  <c r="P121" i="31"/>
  <c r="N122" i="31"/>
  <c r="P122" i="31"/>
  <c r="N123" i="31"/>
  <c r="P123" i="31"/>
  <c r="N124" i="31"/>
  <c r="P124" i="31"/>
  <c r="N125" i="31"/>
  <c r="P125" i="31"/>
  <c r="N126" i="31"/>
  <c r="P126" i="31"/>
  <c r="N127" i="31"/>
  <c r="P127" i="31"/>
  <c r="N128" i="31"/>
  <c r="P128" i="31"/>
  <c r="N129" i="31"/>
  <c r="P129" i="31"/>
  <c r="N130" i="31"/>
  <c r="P130" i="31"/>
  <c r="N131" i="31"/>
  <c r="P131" i="31"/>
  <c r="N132" i="31"/>
  <c r="P132" i="31"/>
  <c r="N133" i="31"/>
  <c r="P133" i="31"/>
  <c r="N134" i="31"/>
  <c r="P134" i="31"/>
  <c r="N135" i="31"/>
  <c r="P135" i="31"/>
  <c r="N136" i="31"/>
  <c r="P136" i="31"/>
  <c r="N137" i="31"/>
  <c r="P137" i="31"/>
  <c r="N138" i="31"/>
  <c r="P138" i="31"/>
  <c r="N139" i="31"/>
  <c r="P139" i="31"/>
  <c r="N140" i="31"/>
  <c r="P140" i="31"/>
  <c r="N141" i="31"/>
  <c r="P141" i="31"/>
  <c r="N142" i="31"/>
  <c r="P142" i="31"/>
  <c r="N143" i="31"/>
  <c r="P143" i="31"/>
  <c r="N144" i="31"/>
  <c r="P144" i="31"/>
  <c r="N145" i="31"/>
  <c r="P145" i="31"/>
  <c r="N146" i="31"/>
  <c r="P146" i="31"/>
  <c r="N147" i="31"/>
  <c r="P147" i="31"/>
  <c r="N148" i="31"/>
  <c r="P148" i="31"/>
  <c r="N149" i="31"/>
  <c r="P149" i="31"/>
  <c r="N150" i="31"/>
  <c r="P150" i="31"/>
  <c r="N151" i="31"/>
  <c r="P151" i="31"/>
  <c r="N152" i="31"/>
  <c r="P152" i="31"/>
  <c r="N153" i="31"/>
  <c r="P153" i="31"/>
  <c r="N154" i="31"/>
  <c r="P154" i="31"/>
  <c r="N155" i="31"/>
  <c r="P155" i="31"/>
  <c r="N156" i="31"/>
  <c r="P156" i="31"/>
  <c r="N157" i="31"/>
  <c r="P157" i="31"/>
  <c r="N158" i="31"/>
  <c r="P158" i="31"/>
  <c r="N159" i="31"/>
  <c r="P159" i="31"/>
  <c r="N160" i="31"/>
  <c r="P160" i="31"/>
  <c r="C70" i="6"/>
  <c r="C71" i="6"/>
  <c r="C72" i="6"/>
  <c r="C73" i="6"/>
  <c r="C74" i="6"/>
  <c r="C75" i="6"/>
  <c r="C76" i="6"/>
  <c r="C77" i="6"/>
  <c r="C78" i="6"/>
  <c r="C79" i="6"/>
  <c r="C80" i="6"/>
  <c r="C69" i="6"/>
  <c r="C53" i="6"/>
  <c r="C54" i="6"/>
  <c r="C55" i="6"/>
  <c r="C56" i="6"/>
  <c r="C57" i="6"/>
  <c r="C58" i="6"/>
  <c r="C59" i="6"/>
  <c r="C52" i="6"/>
  <c r="G5" i="29"/>
  <c r="G6" i="29"/>
  <c r="G7" i="29"/>
  <c r="G8" i="29"/>
  <c r="G9" i="29"/>
  <c r="G10" i="29"/>
  <c r="G11" i="29"/>
  <c r="G12" i="29"/>
  <c r="G13" i="29"/>
  <c r="G14" i="29"/>
  <c r="G15" i="29"/>
  <c r="G16" i="29"/>
  <c r="G17" i="29"/>
  <c r="G18" i="29"/>
  <c r="G19" i="29"/>
  <c r="G20" i="29"/>
  <c r="G21" i="29"/>
  <c r="G22" i="29"/>
  <c r="G23" i="29"/>
  <c r="G24" i="29"/>
  <c r="G25" i="29"/>
  <c r="G26" i="29"/>
  <c r="G27" i="29"/>
  <c r="G28" i="29"/>
  <c r="G29" i="29"/>
  <c r="G30" i="29"/>
  <c r="G31" i="29"/>
  <c r="G32" i="29"/>
  <c r="G33" i="29"/>
  <c r="G34" i="29"/>
  <c r="G35" i="29"/>
  <c r="G36" i="29"/>
  <c r="G37" i="29"/>
  <c r="G38" i="29"/>
  <c r="G39" i="29"/>
  <c r="G40" i="29"/>
  <c r="G41" i="29"/>
  <c r="G42" i="29"/>
  <c r="G43" i="29"/>
  <c r="G44" i="29"/>
  <c r="G45" i="29"/>
  <c r="G46" i="29"/>
  <c r="G47" i="29"/>
  <c r="G48" i="29"/>
  <c r="G49" i="29"/>
  <c r="G50" i="29"/>
  <c r="G51" i="29"/>
  <c r="G52" i="29"/>
  <c r="G53" i="29"/>
  <c r="G54" i="29"/>
  <c r="G55" i="29"/>
  <c r="G56" i="29"/>
  <c r="G57" i="29"/>
  <c r="G58" i="29"/>
  <c r="G59" i="29"/>
  <c r="G60" i="29"/>
  <c r="G61" i="29"/>
  <c r="G62" i="29"/>
  <c r="G63" i="29"/>
  <c r="G64" i="29"/>
  <c r="G65" i="29"/>
  <c r="G66" i="29"/>
  <c r="G67" i="29"/>
  <c r="G68" i="29"/>
  <c r="G69" i="29"/>
  <c r="G70" i="29"/>
  <c r="G71" i="29"/>
  <c r="G72" i="29"/>
  <c r="G73" i="29"/>
  <c r="G74" i="29"/>
  <c r="G75" i="29"/>
  <c r="G76" i="29"/>
  <c r="G77" i="29"/>
  <c r="G78" i="29"/>
  <c r="G79" i="29"/>
  <c r="G80" i="29"/>
  <c r="G81" i="29"/>
  <c r="G82" i="29"/>
  <c r="G83" i="29"/>
  <c r="G84" i="29"/>
  <c r="G85" i="29"/>
  <c r="G86" i="29"/>
  <c r="G87" i="29"/>
  <c r="G88" i="29"/>
  <c r="G89" i="29"/>
  <c r="G90" i="29"/>
  <c r="G91" i="29"/>
  <c r="G92" i="29"/>
  <c r="G93" i="29"/>
  <c r="G94" i="29"/>
  <c r="G95" i="29"/>
  <c r="G96" i="29"/>
  <c r="G97" i="29"/>
  <c r="G98" i="29"/>
  <c r="G99" i="29"/>
  <c r="G100" i="29"/>
  <c r="G101" i="29"/>
  <c r="G102" i="29"/>
  <c r="G103" i="29"/>
  <c r="G104" i="29"/>
  <c r="G105" i="29"/>
  <c r="G106" i="29"/>
  <c r="G107" i="29"/>
  <c r="G108" i="29"/>
  <c r="G109" i="29"/>
  <c r="G110" i="29"/>
  <c r="G111" i="29"/>
  <c r="G112" i="29"/>
  <c r="G113" i="29"/>
  <c r="G114" i="29"/>
  <c r="G115" i="29"/>
  <c r="G116" i="29"/>
  <c r="G117" i="29"/>
  <c r="G118" i="29"/>
  <c r="G119" i="29"/>
  <c r="G120" i="29"/>
  <c r="G121" i="29"/>
  <c r="G122" i="29"/>
  <c r="G123" i="29"/>
  <c r="G124" i="29"/>
  <c r="G125" i="29"/>
  <c r="G126" i="29"/>
  <c r="G127" i="29"/>
  <c r="G128" i="29"/>
  <c r="G129" i="29"/>
  <c r="G130" i="29"/>
  <c r="G131" i="29"/>
  <c r="G132" i="29"/>
  <c r="G133" i="29"/>
  <c r="G134" i="29"/>
  <c r="G135" i="29"/>
  <c r="G136" i="29"/>
  <c r="G137" i="29"/>
  <c r="G138" i="29"/>
  <c r="G139" i="29"/>
  <c r="G140" i="29"/>
  <c r="G141" i="29"/>
  <c r="G142" i="29"/>
  <c r="G143" i="29"/>
  <c r="G144" i="29"/>
  <c r="G145" i="29"/>
  <c r="G146" i="29"/>
  <c r="G147" i="29"/>
  <c r="G148" i="29"/>
  <c r="G149" i="29"/>
  <c r="G150" i="29"/>
  <c r="G151" i="29"/>
  <c r="G152" i="29"/>
  <c r="G153" i="29"/>
  <c r="G4" i="29"/>
  <c r="F4" i="29"/>
  <c r="F5" i="29"/>
  <c r="F6" i="29"/>
  <c r="F7" i="29"/>
  <c r="F8" i="29"/>
  <c r="F9" i="29"/>
  <c r="F10" i="29"/>
  <c r="F11" i="29"/>
  <c r="F12" i="29"/>
  <c r="F13" i="29"/>
  <c r="F14" i="29"/>
  <c r="F15" i="29"/>
  <c r="F16" i="29"/>
  <c r="F17" i="29"/>
  <c r="F18" i="29"/>
  <c r="F19" i="29"/>
  <c r="F20" i="29"/>
  <c r="F21" i="29"/>
  <c r="F22" i="29"/>
  <c r="F23" i="29"/>
  <c r="F24" i="29"/>
  <c r="F25" i="29"/>
  <c r="F26" i="29"/>
  <c r="F27" i="29"/>
  <c r="F28" i="29"/>
  <c r="F29" i="29"/>
  <c r="F30" i="29"/>
  <c r="F31" i="29"/>
  <c r="F32" i="29"/>
  <c r="F33" i="29"/>
  <c r="F34" i="29"/>
  <c r="F35" i="29"/>
  <c r="F36" i="29"/>
  <c r="F37" i="29"/>
  <c r="F38" i="29"/>
  <c r="F39" i="29"/>
  <c r="F40" i="29"/>
  <c r="F41" i="29"/>
  <c r="F42" i="29"/>
  <c r="F43" i="29"/>
  <c r="F44" i="29"/>
  <c r="F45" i="29"/>
  <c r="F46" i="29"/>
  <c r="F47" i="29"/>
  <c r="F48" i="29"/>
  <c r="F49" i="29"/>
  <c r="F50" i="29"/>
  <c r="F51" i="29"/>
  <c r="F52" i="29"/>
  <c r="F53" i="29"/>
  <c r="F54" i="29"/>
  <c r="F55" i="29"/>
  <c r="F56" i="29"/>
  <c r="F57" i="29"/>
  <c r="F58" i="29"/>
  <c r="F59" i="29"/>
  <c r="F60" i="29"/>
  <c r="F61" i="29"/>
  <c r="F62" i="29"/>
  <c r="F63" i="29"/>
  <c r="F64" i="29"/>
  <c r="F65" i="29"/>
  <c r="F66" i="29"/>
  <c r="F67" i="29"/>
  <c r="F68" i="29"/>
  <c r="F69" i="29"/>
  <c r="F70" i="29"/>
  <c r="F71" i="29"/>
  <c r="F72" i="29"/>
  <c r="F73" i="29"/>
  <c r="F74" i="29"/>
  <c r="F75" i="29"/>
  <c r="F76" i="29"/>
  <c r="F77" i="29"/>
  <c r="F78" i="29"/>
  <c r="F79" i="29"/>
  <c r="F80" i="29"/>
  <c r="F81" i="29"/>
  <c r="F82" i="29"/>
  <c r="F83" i="29"/>
  <c r="F84" i="29"/>
  <c r="F85" i="29"/>
  <c r="F86" i="29"/>
  <c r="F87" i="29"/>
  <c r="F88" i="29"/>
  <c r="F89" i="29"/>
  <c r="F90" i="29"/>
  <c r="F91" i="29"/>
  <c r="F92" i="29"/>
  <c r="F93" i="29"/>
  <c r="F94" i="29"/>
  <c r="F95" i="29"/>
  <c r="F96" i="29"/>
  <c r="F97" i="29"/>
  <c r="F98" i="29"/>
  <c r="F99" i="29"/>
  <c r="F100" i="29"/>
  <c r="F101" i="29"/>
  <c r="F102" i="29"/>
  <c r="F103" i="29"/>
  <c r="F104" i="29"/>
  <c r="F105" i="29"/>
  <c r="F106" i="29"/>
  <c r="F107" i="29"/>
  <c r="F108" i="29"/>
  <c r="F109" i="29"/>
  <c r="F110" i="29"/>
  <c r="F111" i="29"/>
  <c r="F112" i="29"/>
  <c r="F113" i="29"/>
  <c r="F114" i="29"/>
  <c r="F115" i="29"/>
  <c r="F116" i="29"/>
  <c r="F117" i="29"/>
  <c r="F118" i="29"/>
  <c r="F119" i="29"/>
  <c r="F120" i="29"/>
  <c r="F121" i="29"/>
  <c r="F122" i="29"/>
  <c r="F123" i="29"/>
  <c r="F124" i="29"/>
  <c r="F125" i="29"/>
  <c r="F126" i="29"/>
  <c r="F127" i="29"/>
  <c r="F128" i="29"/>
  <c r="F129" i="29"/>
  <c r="F130" i="29"/>
  <c r="F131" i="29"/>
  <c r="F132" i="29"/>
  <c r="F133" i="29"/>
  <c r="F134" i="29"/>
  <c r="F135" i="29"/>
  <c r="F136" i="29"/>
  <c r="F137" i="29"/>
  <c r="F138" i="29"/>
  <c r="F139" i="29"/>
  <c r="F140" i="29"/>
  <c r="F141" i="29"/>
  <c r="F142" i="29"/>
  <c r="F143" i="29"/>
  <c r="F144" i="29"/>
  <c r="F145" i="29"/>
  <c r="F146" i="29"/>
  <c r="F147" i="29"/>
  <c r="F148" i="29"/>
  <c r="F149" i="29"/>
  <c r="F150" i="29"/>
  <c r="F151" i="29"/>
  <c r="F152" i="29"/>
  <c r="F153" i="29"/>
  <c r="E4" i="29"/>
  <c r="E5" i="29"/>
  <c r="E6" i="29"/>
  <c r="E7" i="29"/>
  <c r="E8" i="29"/>
  <c r="E9" i="29"/>
  <c r="E10" i="29"/>
  <c r="E11" i="29"/>
  <c r="E12" i="29"/>
  <c r="E13" i="29"/>
  <c r="E14" i="29"/>
  <c r="E15" i="29"/>
  <c r="E16" i="29"/>
  <c r="E17" i="29"/>
  <c r="E18" i="29"/>
  <c r="E19" i="29"/>
  <c r="E20" i="29"/>
  <c r="E21" i="29"/>
  <c r="E22" i="29"/>
  <c r="E23" i="29"/>
  <c r="E24" i="29"/>
  <c r="E25" i="29"/>
  <c r="E26" i="29"/>
  <c r="E27" i="29"/>
  <c r="E28" i="29"/>
  <c r="E29" i="29"/>
  <c r="E30" i="29"/>
  <c r="E31" i="29"/>
  <c r="E32" i="29"/>
  <c r="E33" i="29"/>
  <c r="E34" i="29"/>
  <c r="E35" i="29"/>
  <c r="E36" i="29"/>
  <c r="E37" i="29"/>
  <c r="E38" i="29"/>
  <c r="E39" i="29"/>
  <c r="E40" i="29"/>
  <c r="E41" i="29"/>
  <c r="E42" i="29"/>
  <c r="E43" i="29"/>
  <c r="E44" i="29"/>
  <c r="E45" i="29"/>
  <c r="E46" i="29"/>
  <c r="E47" i="29"/>
  <c r="E48" i="29"/>
  <c r="E49" i="29"/>
  <c r="E50" i="29"/>
  <c r="E51" i="29"/>
  <c r="E52" i="29"/>
  <c r="E53" i="29"/>
  <c r="E54" i="29"/>
  <c r="E55" i="29"/>
  <c r="E56" i="29"/>
  <c r="E57" i="29"/>
  <c r="E58" i="29"/>
  <c r="E59" i="29"/>
  <c r="E60" i="29"/>
  <c r="E61" i="29"/>
  <c r="E62" i="29"/>
  <c r="E63" i="29"/>
  <c r="E64" i="29"/>
  <c r="E65" i="29"/>
  <c r="E66" i="29"/>
  <c r="E67" i="29"/>
  <c r="E68" i="29"/>
  <c r="E69" i="29"/>
  <c r="E70" i="29"/>
  <c r="E71" i="29"/>
  <c r="E72" i="29"/>
  <c r="E73" i="29"/>
  <c r="E74" i="29"/>
  <c r="E75" i="29"/>
  <c r="E76" i="29"/>
  <c r="E77" i="29"/>
  <c r="E78" i="29"/>
  <c r="E79" i="29"/>
  <c r="E80" i="29"/>
  <c r="E81" i="29"/>
  <c r="E82" i="29"/>
  <c r="E83" i="29"/>
  <c r="E84" i="29"/>
  <c r="E85" i="29"/>
  <c r="E86" i="29"/>
  <c r="E87" i="29"/>
  <c r="E88" i="29"/>
  <c r="E89" i="29"/>
  <c r="E90" i="29"/>
  <c r="E91" i="29"/>
  <c r="E92" i="29"/>
  <c r="E93" i="29"/>
  <c r="E94" i="29"/>
  <c r="E95" i="29"/>
  <c r="E96" i="29"/>
  <c r="E97" i="29"/>
  <c r="E98" i="29"/>
  <c r="E99" i="29"/>
  <c r="E100" i="29"/>
  <c r="E101" i="29"/>
  <c r="E102" i="29"/>
  <c r="E103" i="29"/>
  <c r="E104" i="29"/>
  <c r="E105" i="29"/>
  <c r="E106" i="29"/>
  <c r="E107" i="29"/>
  <c r="E108" i="29"/>
  <c r="E109" i="29"/>
  <c r="E110" i="29"/>
  <c r="E111" i="29"/>
  <c r="E112" i="29"/>
  <c r="E113" i="29"/>
  <c r="E114" i="29"/>
  <c r="E115" i="29"/>
  <c r="E116" i="29"/>
  <c r="E117" i="29"/>
  <c r="E118" i="29"/>
  <c r="E119" i="29"/>
  <c r="E120" i="29"/>
  <c r="E121" i="29"/>
  <c r="E122" i="29"/>
  <c r="E123" i="29"/>
  <c r="E124" i="29"/>
  <c r="E125" i="29"/>
  <c r="E126" i="29"/>
  <c r="E127" i="29"/>
  <c r="E128" i="29"/>
  <c r="E129" i="29"/>
  <c r="E130" i="29"/>
  <c r="E131" i="29"/>
  <c r="E132" i="29"/>
  <c r="E133" i="29"/>
  <c r="E134" i="29"/>
  <c r="E135" i="29"/>
  <c r="E136" i="29"/>
  <c r="E137" i="29"/>
  <c r="E138" i="29"/>
  <c r="E139" i="29"/>
  <c r="E140" i="29"/>
  <c r="E141" i="29"/>
  <c r="E142" i="29"/>
  <c r="E143" i="29"/>
  <c r="E144" i="29"/>
  <c r="E145" i="29"/>
  <c r="E146" i="29"/>
  <c r="E147" i="29"/>
  <c r="E148" i="29"/>
  <c r="E149" i="29"/>
  <c r="E150" i="29"/>
  <c r="E151" i="29"/>
  <c r="E152" i="29"/>
  <c r="E153" i="29"/>
  <c r="D4" i="29"/>
  <c r="D5" i="29"/>
  <c r="D6" i="29"/>
  <c r="D7" i="29"/>
  <c r="D8" i="29"/>
  <c r="D9" i="29"/>
  <c r="D10" i="29"/>
  <c r="D11" i="29"/>
  <c r="D12" i="29"/>
  <c r="D13" i="29"/>
  <c r="D14" i="29"/>
  <c r="D15" i="29"/>
  <c r="D16" i="29"/>
  <c r="D17" i="29"/>
  <c r="D18" i="29"/>
  <c r="D19" i="29"/>
  <c r="D20" i="29"/>
  <c r="D21" i="29"/>
  <c r="D22" i="29"/>
  <c r="D23" i="29"/>
  <c r="D24" i="29"/>
  <c r="D25" i="29"/>
  <c r="D26" i="29"/>
  <c r="D27" i="29"/>
  <c r="D28" i="29"/>
  <c r="D29" i="29"/>
  <c r="D30" i="29"/>
  <c r="D31" i="29"/>
  <c r="D32" i="29"/>
  <c r="D33" i="29"/>
  <c r="D34" i="29"/>
  <c r="D35" i="29"/>
  <c r="D36" i="29"/>
  <c r="D37" i="29"/>
  <c r="D38" i="29"/>
  <c r="D39" i="29"/>
  <c r="D40" i="29"/>
  <c r="D41" i="29"/>
  <c r="D42" i="29"/>
  <c r="D43" i="29"/>
  <c r="D44" i="29"/>
  <c r="D45" i="29"/>
  <c r="D46" i="29"/>
  <c r="D47" i="29"/>
  <c r="D48" i="29"/>
  <c r="D49" i="29"/>
  <c r="D50" i="29"/>
  <c r="D51" i="29"/>
  <c r="D52" i="29"/>
  <c r="D53" i="29"/>
  <c r="D54" i="29"/>
  <c r="D55" i="29"/>
  <c r="D56" i="29"/>
  <c r="D57" i="29"/>
  <c r="D58" i="29"/>
  <c r="D59" i="29"/>
  <c r="D60" i="29"/>
  <c r="D61" i="29"/>
  <c r="D62" i="29"/>
  <c r="D63" i="29"/>
  <c r="D64" i="29"/>
  <c r="D65" i="29"/>
  <c r="D66" i="29"/>
  <c r="D67" i="29"/>
  <c r="D68" i="29"/>
  <c r="D69" i="29"/>
  <c r="D70" i="29"/>
  <c r="D71" i="29"/>
  <c r="D72" i="29"/>
  <c r="D73" i="29"/>
  <c r="D74" i="29"/>
  <c r="D75" i="29"/>
  <c r="D76" i="29"/>
  <c r="D77" i="29"/>
  <c r="D78" i="29"/>
  <c r="D79" i="29"/>
  <c r="D80" i="29"/>
  <c r="D81" i="29"/>
  <c r="D82" i="29"/>
  <c r="D83" i="29"/>
  <c r="D84" i="29"/>
  <c r="D85" i="29"/>
  <c r="D86" i="29"/>
  <c r="D87" i="29"/>
  <c r="D88" i="29"/>
  <c r="D89" i="29"/>
  <c r="D90" i="29"/>
  <c r="D91" i="29"/>
  <c r="D92" i="29"/>
  <c r="D93" i="29"/>
  <c r="D94" i="29"/>
  <c r="D95" i="29"/>
  <c r="D96" i="29"/>
  <c r="D97" i="29"/>
  <c r="D98" i="29"/>
  <c r="D99" i="29"/>
  <c r="D100" i="29"/>
  <c r="D101" i="29"/>
  <c r="D102" i="29"/>
  <c r="D103" i="29"/>
  <c r="D104" i="29"/>
  <c r="D105" i="29"/>
  <c r="D106" i="29"/>
  <c r="D107" i="29"/>
  <c r="D108" i="29"/>
  <c r="D109" i="29"/>
  <c r="D110" i="29"/>
  <c r="D111" i="29"/>
  <c r="D112" i="29"/>
  <c r="D113" i="29"/>
  <c r="D114" i="29"/>
  <c r="D115" i="29"/>
  <c r="D116" i="29"/>
  <c r="D117" i="29"/>
  <c r="D118" i="29"/>
  <c r="D119" i="29"/>
  <c r="D120" i="29"/>
  <c r="D121" i="29"/>
  <c r="D122" i="29"/>
  <c r="D123" i="29"/>
  <c r="D124" i="29"/>
  <c r="D125" i="29"/>
  <c r="D126" i="29"/>
  <c r="D127" i="29"/>
  <c r="D128" i="29"/>
  <c r="D129" i="29"/>
  <c r="D130" i="29"/>
  <c r="D131" i="29"/>
  <c r="D132" i="29"/>
  <c r="D133" i="29"/>
  <c r="D134" i="29"/>
  <c r="D135" i="29"/>
  <c r="D136" i="29"/>
  <c r="D137" i="29"/>
  <c r="D138" i="29"/>
  <c r="D139" i="29"/>
  <c r="D140" i="29"/>
  <c r="D141" i="29"/>
  <c r="D142" i="29"/>
  <c r="D143" i="29"/>
  <c r="D144" i="29"/>
  <c r="D145" i="29"/>
  <c r="D146" i="29"/>
  <c r="D147" i="29"/>
  <c r="D148" i="29"/>
  <c r="D149" i="29"/>
  <c r="D150" i="29"/>
  <c r="D151" i="29"/>
  <c r="D152" i="29"/>
  <c r="D153" i="29"/>
  <c r="C4" i="29"/>
  <c r="C5" i="29"/>
  <c r="C6" i="29"/>
  <c r="C7" i="29"/>
  <c r="C8" i="29"/>
  <c r="C9" i="29"/>
  <c r="C10" i="29"/>
  <c r="C11" i="29"/>
  <c r="C12" i="29"/>
  <c r="C13" i="29"/>
  <c r="C14" i="29"/>
  <c r="C15" i="29"/>
  <c r="C16" i="29"/>
  <c r="C17" i="29"/>
  <c r="C18" i="29"/>
  <c r="C19" i="29"/>
  <c r="C20" i="29"/>
  <c r="C21" i="29"/>
  <c r="C22" i="29"/>
  <c r="C23" i="29"/>
  <c r="C24" i="29"/>
  <c r="C25" i="29"/>
  <c r="C26" i="29"/>
  <c r="C27" i="29"/>
  <c r="C28" i="29"/>
  <c r="C29" i="29"/>
  <c r="C30" i="29"/>
  <c r="C31" i="29"/>
  <c r="C32" i="29"/>
  <c r="C33" i="29"/>
  <c r="C34" i="29"/>
  <c r="C35" i="29"/>
  <c r="C36" i="29"/>
  <c r="C37" i="29"/>
  <c r="C38" i="29"/>
  <c r="C39" i="29"/>
  <c r="C40" i="29"/>
  <c r="C41" i="29"/>
  <c r="C42" i="29"/>
  <c r="C43" i="29"/>
  <c r="C44" i="29"/>
  <c r="C45" i="29"/>
  <c r="C46" i="29"/>
  <c r="C47" i="29"/>
  <c r="C48" i="29"/>
  <c r="C49" i="29"/>
  <c r="C50" i="29"/>
  <c r="C51" i="29"/>
  <c r="C52" i="29"/>
  <c r="C53" i="29"/>
  <c r="C54" i="29"/>
  <c r="C55" i="29"/>
  <c r="C56" i="29"/>
  <c r="C57" i="29"/>
  <c r="C58" i="29"/>
  <c r="C59" i="29"/>
  <c r="C60" i="29"/>
  <c r="C61" i="29"/>
  <c r="C62" i="29"/>
  <c r="C63" i="29"/>
  <c r="C64" i="29"/>
  <c r="C65" i="29"/>
  <c r="C66" i="29"/>
  <c r="C67" i="29"/>
  <c r="C68" i="29"/>
  <c r="C69" i="29"/>
  <c r="C70" i="29"/>
  <c r="C71" i="29"/>
  <c r="C72" i="29"/>
  <c r="C73" i="29"/>
  <c r="C74" i="29"/>
  <c r="C75" i="29"/>
  <c r="C76" i="29"/>
  <c r="C77" i="29"/>
  <c r="C78" i="29"/>
  <c r="C79" i="29"/>
  <c r="C80" i="29"/>
  <c r="C81" i="29"/>
  <c r="C82" i="29"/>
  <c r="C83" i="29"/>
  <c r="C84" i="29"/>
  <c r="C85" i="29"/>
  <c r="C86" i="29"/>
  <c r="C87" i="29"/>
  <c r="C88" i="29"/>
  <c r="C89" i="29"/>
  <c r="C90" i="29"/>
  <c r="C91" i="29"/>
  <c r="C92" i="29"/>
  <c r="C93" i="29"/>
  <c r="C94" i="29"/>
  <c r="C95" i="29"/>
  <c r="C96" i="29"/>
  <c r="C97" i="29"/>
  <c r="C98" i="29"/>
  <c r="C99" i="29"/>
  <c r="C100" i="29"/>
  <c r="C101" i="29"/>
  <c r="C102" i="29"/>
  <c r="C103" i="29"/>
  <c r="C104" i="29"/>
  <c r="C105" i="29"/>
  <c r="C106" i="29"/>
  <c r="C107" i="29"/>
  <c r="C108" i="29"/>
  <c r="C109" i="29"/>
  <c r="C110" i="29"/>
  <c r="C111" i="29"/>
  <c r="C112" i="29"/>
  <c r="C113" i="29"/>
  <c r="C114" i="29"/>
  <c r="C115" i="29"/>
  <c r="C116" i="29"/>
  <c r="C117" i="29"/>
  <c r="C118" i="29"/>
  <c r="C119" i="29"/>
  <c r="C120" i="29"/>
  <c r="C121" i="29"/>
  <c r="C122" i="29"/>
  <c r="C123" i="29"/>
  <c r="C124" i="29"/>
  <c r="C125" i="29"/>
  <c r="C126" i="29"/>
  <c r="C127" i="29"/>
  <c r="C128" i="29"/>
  <c r="C129" i="29"/>
  <c r="C130" i="29"/>
  <c r="C131" i="29"/>
  <c r="C132" i="29"/>
  <c r="C133" i="29"/>
  <c r="C134" i="29"/>
  <c r="C135" i="29"/>
  <c r="C136" i="29"/>
  <c r="C137" i="29"/>
  <c r="C138" i="29"/>
  <c r="C139" i="29"/>
  <c r="C140" i="29"/>
  <c r="C141" i="29"/>
  <c r="C142" i="29"/>
  <c r="C143" i="29"/>
  <c r="C144" i="29"/>
  <c r="C145" i="29"/>
  <c r="C146" i="29"/>
  <c r="C147" i="29"/>
  <c r="C148" i="29"/>
  <c r="C149" i="29"/>
  <c r="C150" i="29"/>
  <c r="C151" i="29"/>
  <c r="C152" i="29"/>
  <c r="C153" i="29"/>
  <c r="W5" i="24"/>
  <c r="X5" i="24"/>
  <c r="Y5" i="24"/>
  <c r="Z5" i="24"/>
  <c r="M2" i="24"/>
  <c r="N2" i="24"/>
  <c r="N5" i="24"/>
  <c r="Q5" i="24"/>
  <c r="W6" i="24"/>
  <c r="X6" i="24"/>
  <c r="Y6" i="24"/>
  <c r="Z6" i="24"/>
  <c r="N6" i="24"/>
  <c r="Q6" i="24"/>
  <c r="W7" i="24"/>
  <c r="X7" i="24"/>
  <c r="Y7" i="24"/>
  <c r="Z7" i="24"/>
  <c r="N7" i="24"/>
  <c r="Q7" i="24"/>
  <c r="W8" i="24"/>
  <c r="X8" i="24"/>
  <c r="Y8" i="24"/>
  <c r="Z8" i="24"/>
  <c r="N8" i="24"/>
  <c r="Q8" i="24"/>
  <c r="W9" i="24"/>
  <c r="X9" i="24"/>
  <c r="Y9" i="24"/>
  <c r="Z9" i="24"/>
  <c r="N9" i="24"/>
  <c r="Q9" i="24"/>
  <c r="W10" i="24"/>
  <c r="X10" i="24"/>
  <c r="Y10" i="24"/>
  <c r="Z10" i="24"/>
  <c r="N10" i="24"/>
  <c r="Q10" i="24"/>
  <c r="W11" i="24"/>
  <c r="X11" i="24"/>
  <c r="Y11" i="24"/>
  <c r="Z11" i="24"/>
  <c r="N11" i="24"/>
  <c r="Q11" i="24"/>
  <c r="W12" i="24"/>
  <c r="X12" i="24"/>
  <c r="Y12" i="24"/>
  <c r="Z12" i="24"/>
  <c r="N12" i="24"/>
  <c r="Q12" i="24"/>
  <c r="W13" i="24"/>
  <c r="X13" i="24"/>
  <c r="Y13" i="24"/>
  <c r="Z13" i="24"/>
  <c r="N13" i="24"/>
  <c r="Q13" i="24"/>
  <c r="N14" i="24"/>
  <c r="Q14" i="24"/>
  <c r="N15" i="24"/>
  <c r="Q15" i="24"/>
  <c r="N16" i="24"/>
  <c r="Q16" i="24"/>
  <c r="N17" i="24"/>
  <c r="Q17" i="24"/>
  <c r="N18" i="24"/>
  <c r="Q18" i="24"/>
  <c r="N19" i="24"/>
  <c r="Q19" i="24"/>
  <c r="N20" i="24"/>
  <c r="Q20" i="24"/>
  <c r="N21" i="24"/>
  <c r="Q21" i="24"/>
  <c r="N22" i="24"/>
  <c r="Q22" i="24"/>
  <c r="N23" i="24"/>
  <c r="Q23" i="24"/>
  <c r="N24" i="24"/>
  <c r="Q24" i="24"/>
  <c r="N25" i="24"/>
  <c r="Q25" i="24"/>
  <c r="N26" i="24"/>
  <c r="Q26" i="24"/>
  <c r="N27" i="24"/>
  <c r="Q27" i="24"/>
  <c r="N28" i="24"/>
  <c r="Q28" i="24"/>
  <c r="N29" i="24"/>
  <c r="Q29" i="24"/>
  <c r="N30" i="24"/>
  <c r="Q30" i="24"/>
  <c r="N31" i="24"/>
  <c r="Q31" i="24"/>
  <c r="N32" i="24"/>
  <c r="Q32" i="24"/>
  <c r="N33" i="24"/>
  <c r="Q33" i="24"/>
  <c r="N34" i="24"/>
  <c r="Q34" i="24"/>
  <c r="N35" i="24"/>
  <c r="Q35" i="24"/>
  <c r="N36" i="24"/>
  <c r="Q36" i="24"/>
  <c r="N37" i="24"/>
  <c r="Q37" i="24"/>
  <c r="N38" i="24"/>
  <c r="Q38" i="24"/>
  <c r="N39" i="24"/>
  <c r="Q39" i="24"/>
  <c r="N40" i="24"/>
  <c r="Q40" i="24"/>
  <c r="N41" i="24"/>
  <c r="Q41" i="24"/>
  <c r="N42" i="24"/>
  <c r="Q42" i="24"/>
  <c r="N43" i="24"/>
  <c r="Q43" i="24"/>
  <c r="N44" i="24"/>
  <c r="Q44" i="24"/>
  <c r="N45" i="24"/>
  <c r="Q45" i="24"/>
  <c r="N46" i="24"/>
  <c r="Q46" i="24"/>
  <c r="N47" i="24"/>
  <c r="Q47" i="24"/>
  <c r="N48" i="24"/>
  <c r="Q48" i="24"/>
  <c r="N49" i="24"/>
  <c r="Q49" i="24"/>
  <c r="N50" i="24"/>
  <c r="Q50" i="24"/>
  <c r="N51" i="24"/>
  <c r="Q51" i="24"/>
  <c r="N52" i="24"/>
  <c r="Q52" i="24"/>
  <c r="N53" i="24"/>
  <c r="Q53" i="24"/>
  <c r="N54" i="24"/>
  <c r="Q54" i="24"/>
  <c r="N55" i="24"/>
  <c r="Q55" i="24"/>
  <c r="N56" i="24"/>
  <c r="Q56" i="24"/>
  <c r="N57" i="24"/>
  <c r="Q57" i="24"/>
  <c r="N58" i="24"/>
  <c r="Q58" i="24"/>
  <c r="N59" i="24"/>
  <c r="Q59" i="24"/>
  <c r="N60" i="24"/>
  <c r="Q60" i="24"/>
  <c r="N61" i="24"/>
  <c r="Q61" i="24"/>
  <c r="N62" i="24"/>
  <c r="Q62" i="24"/>
  <c r="N63" i="24"/>
  <c r="Q63" i="24"/>
  <c r="N64" i="24"/>
  <c r="Q64" i="24"/>
  <c r="N65" i="24"/>
  <c r="Q65" i="24"/>
  <c r="N66" i="24"/>
  <c r="Q66" i="24"/>
  <c r="N67" i="24"/>
  <c r="Q67" i="24"/>
  <c r="N68" i="24"/>
  <c r="Q68" i="24"/>
  <c r="N69" i="24"/>
  <c r="Q69" i="24"/>
  <c r="N70" i="24"/>
  <c r="Q70" i="24"/>
  <c r="N71" i="24"/>
  <c r="Q71" i="24"/>
  <c r="N72" i="24"/>
  <c r="Q72" i="24"/>
  <c r="N73" i="24"/>
  <c r="Q73" i="24"/>
  <c r="N74" i="24"/>
  <c r="Q74" i="24"/>
  <c r="N75" i="24"/>
  <c r="Q75" i="24"/>
  <c r="N76" i="24"/>
  <c r="Q76" i="24"/>
  <c r="N77" i="24"/>
  <c r="Q77" i="24"/>
  <c r="N78" i="24"/>
  <c r="Q78" i="24"/>
  <c r="N79" i="24"/>
  <c r="Q79" i="24"/>
  <c r="N80" i="24"/>
  <c r="Q80" i="24"/>
  <c r="N81" i="24"/>
  <c r="Q81" i="24"/>
  <c r="N82" i="24"/>
  <c r="Q82" i="24"/>
  <c r="N83" i="24"/>
  <c r="Q83" i="24"/>
  <c r="N84" i="24"/>
  <c r="Q84" i="24"/>
  <c r="N85" i="24"/>
  <c r="Q85" i="24"/>
  <c r="N86" i="24"/>
  <c r="Q86" i="24"/>
  <c r="N87" i="24"/>
  <c r="Q87" i="24"/>
  <c r="N88" i="24"/>
  <c r="Q88" i="24"/>
  <c r="N89" i="24"/>
  <c r="Q89" i="24"/>
  <c r="N90" i="24"/>
  <c r="Q90" i="24"/>
  <c r="N91" i="24"/>
  <c r="Q91" i="24"/>
  <c r="N92" i="24"/>
  <c r="Q92" i="24"/>
  <c r="N93" i="24"/>
  <c r="Q93" i="24"/>
  <c r="N94" i="24"/>
  <c r="Q94" i="24"/>
  <c r="N95" i="24"/>
  <c r="Q95" i="24"/>
  <c r="N96" i="24"/>
  <c r="Q96" i="24"/>
  <c r="N97" i="24"/>
  <c r="Q97" i="24"/>
  <c r="N98" i="24"/>
  <c r="Q98" i="24"/>
  <c r="N99" i="24"/>
  <c r="Q99" i="24"/>
  <c r="N100" i="24"/>
  <c r="Q100" i="24"/>
  <c r="N101" i="24"/>
  <c r="Q101" i="24"/>
  <c r="N102" i="24"/>
  <c r="Q102" i="24"/>
  <c r="N103" i="24"/>
  <c r="Q103" i="24"/>
  <c r="N104" i="24"/>
  <c r="Q104" i="24"/>
  <c r="N105" i="24"/>
  <c r="Q105" i="24"/>
  <c r="N106" i="24"/>
  <c r="Q106" i="24"/>
  <c r="N107" i="24"/>
  <c r="Q107" i="24"/>
  <c r="N108" i="24"/>
  <c r="Q108" i="24"/>
  <c r="N109" i="24"/>
  <c r="Q109" i="24"/>
  <c r="N110" i="24"/>
  <c r="Q110" i="24"/>
  <c r="N111" i="24"/>
  <c r="Q111" i="24"/>
  <c r="N112" i="24"/>
  <c r="Q112" i="24"/>
  <c r="N113" i="24"/>
  <c r="Q113" i="24"/>
  <c r="N114" i="24"/>
  <c r="Q114" i="24"/>
  <c r="N115" i="24"/>
  <c r="Q115" i="24"/>
  <c r="N116" i="24"/>
  <c r="Q116" i="24"/>
  <c r="N117" i="24"/>
  <c r="Q117" i="24"/>
  <c r="N118" i="24"/>
  <c r="Q118" i="24"/>
  <c r="N119" i="24"/>
  <c r="Q119" i="24"/>
  <c r="N120" i="24"/>
  <c r="Q120" i="24"/>
  <c r="N121" i="24"/>
  <c r="Q121" i="24"/>
  <c r="N122" i="24"/>
  <c r="Q122" i="24"/>
  <c r="N123" i="24"/>
  <c r="Q123" i="24"/>
  <c r="N124" i="24"/>
  <c r="Q124" i="24"/>
  <c r="N125" i="24"/>
  <c r="Q125" i="24"/>
  <c r="N126" i="24"/>
  <c r="Q126" i="24"/>
  <c r="N127" i="24"/>
  <c r="Q127" i="24"/>
  <c r="N128" i="24"/>
  <c r="Q128" i="24"/>
  <c r="N129" i="24"/>
  <c r="Q129" i="24"/>
  <c r="N130" i="24"/>
  <c r="Q130" i="24"/>
  <c r="N131" i="24"/>
  <c r="Q131" i="24"/>
  <c r="N132" i="24"/>
  <c r="Q132" i="24"/>
  <c r="N133" i="24"/>
  <c r="Q133" i="24"/>
  <c r="N134" i="24"/>
  <c r="Q134" i="24"/>
  <c r="N135" i="24"/>
  <c r="Q135" i="24"/>
  <c r="N136" i="24"/>
  <c r="Q136" i="24"/>
  <c r="N137" i="24"/>
  <c r="Q137" i="24"/>
  <c r="N138" i="24"/>
  <c r="Q138" i="24"/>
  <c r="N139" i="24"/>
  <c r="Q139" i="24"/>
  <c r="N140" i="24"/>
  <c r="Q140" i="24"/>
  <c r="N141" i="24"/>
  <c r="Q141" i="24"/>
  <c r="N142" i="24"/>
  <c r="Q142" i="24"/>
  <c r="N143" i="24"/>
  <c r="Q143" i="24"/>
  <c r="N144" i="24"/>
  <c r="Q144" i="24"/>
  <c r="N145" i="24"/>
  <c r="Q145" i="24"/>
  <c r="N146" i="24"/>
  <c r="Q146" i="24"/>
  <c r="N147" i="24"/>
  <c r="Q147" i="24"/>
  <c r="N148" i="24"/>
  <c r="Q148" i="24"/>
  <c r="N149" i="24"/>
  <c r="Q149" i="24"/>
  <c r="N150" i="24"/>
  <c r="Q150" i="24"/>
  <c r="N151" i="24"/>
  <c r="Q151" i="24"/>
  <c r="N152" i="24"/>
  <c r="Q152" i="24"/>
  <c r="N153" i="24"/>
  <c r="Q153" i="24"/>
  <c r="W4" i="24"/>
  <c r="X4" i="24"/>
  <c r="Y4" i="24"/>
  <c r="Z4" i="24"/>
  <c r="N4" i="24"/>
  <c r="Q4" i="24"/>
  <c r="Q2" i="24"/>
  <c r="P2" i="24"/>
  <c r="J153" i="24"/>
  <c r="J152" i="24"/>
  <c r="J151" i="24"/>
  <c r="J150" i="24"/>
  <c r="J149" i="24"/>
  <c r="J148" i="24"/>
  <c r="J147" i="24"/>
  <c r="J146" i="24"/>
  <c r="J145" i="24"/>
  <c r="J144" i="24"/>
  <c r="J143" i="24"/>
  <c r="J142" i="24"/>
  <c r="J141" i="24"/>
  <c r="J140" i="24"/>
  <c r="J139" i="24"/>
  <c r="J138" i="24"/>
  <c r="J137" i="24"/>
  <c r="J136" i="24"/>
  <c r="J135" i="24"/>
  <c r="J134" i="24"/>
  <c r="J133" i="24"/>
  <c r="J132" i="24"/>
  <c r="J131" i="24"/>
  <c r="J130" i="24"/>
  <c r="J129" i="24"/>
  <c r="J128" i="24"/>
  <c r="J127" i="24"/>
  <c r="J126" i="24"/>
  <c r="J125" i="24"/>
  <c r="J124" i="24"/>
  <c r="J123" i="24"/>
  <c r="J122" i="24"/>
  <c r="J121" i="24"/>
  <c r="J120" i="24"/>
  <c r="J119" i="24"/>
  <c r="J118" i="24"/>
  <c r="J117" i="24"/>
  <c r="J116" i="24"/>
  <c r="J115" i="24"/>
  <c r="J114" i="24"/>
  <c r="J113" i="24"/>
  <c r="J112" i="24"/>
  <c r="J111" i="24"/>
  <c r="J110" i="24"/>
  <c r="J109" i="24"/>
  <c r="J108" i="24"/>
  <c r="J107" i="24"/>
  <c r="J106" i="24"/>
  <c r="J105" i="24"/>
  <c r="J104" i="24"/>
  <c r="J103" i="24"/>
  <c r="J102" i="24"/>
  <c r="J101" i="24"/>
  <c r="J100" i="24"/>
  <c r="J99" i="24"/>
  <c r="J98" i="24"/>
  <c r="J97" i="24"/>
  <c r="J96" i="24"/>
  <c r="J95" i="24"/>
  <c r="J94" i="24"/>
  <c r="J93" i="24"/>
  <c r="J92" i="24"/>
  <c r="J91" i="24"/>
  <c r="J90" i="24"/>
  <c r="J89" i="24"/>
  <c r="J88" i="24"/>
  <c r="J87" i="24"/>
  <c r="J86" i="24"/>
  <c r="J85" i="24"/>
  <c r="J84" i="24"/>
  <c r="J83" i="24"/>
  <c r="J82" i="24"/>
  <c r="J81" i="24"/>
  <c r="J80" i="24"/>
  <c r="J79" i="24"/>
  <c r="J78" i="24"/>
  <c r="J77" i="24"/>
  <c r="J76" i="24"/>
  <c r="J75" i="24"/>
  <c r="J74" i="24"/>
  <c r="J73" i="24"/>
  <c r="J72" i="24"/>
  <c r="J71" i="24"/>
  <c r="J70" i="24"/>
  <c r="J69" i="24"/>
  <c r="J68" i="24"/>
  <c r="J67" i="24"/>
  <c r="J66" i="24"/>
  <c r="J65" i="24"/>
  <c r="J64" i="24"/>
  <c r="J63" i="24"/>
  <c r="J62" i="24"/>
  <c r="J61" i="24"/>
  <c r="J60" i="24"/>
  <c r="J59" i="24"/>
  <c r="J58" i="24"/>
  <c r="J57" i="24"/>
  <c r="J56" i="24"/>
  <c r="J55" i="24"/>
  <c r="J54" i="24"/>
  <c r="J53" i="24"/>
  <c r="J52" i="24"/>
  <c r="J51" i="24"/>
  <c r="J50" i="24"/>
  <c r="J49" i="24"/>
  <c r="J48" i="24"/>
  <c r="J47" i="24"/>
  <c r="J46" i="24"/>
  <c r="J45" i="24"/>
  <c r="J44" i="24"/>
  <c r="J43" i="24"/>
  <c r="J42" i="24"/>
  <c r="J41" i="24"/>
  <c r="J40" i="24"/>
  <c r="J39" i="24"/>
  <c r="J38" i="24"/>
  <c r="J37" i="24"/>
  <c r="J36" i="24"/>
  <c r="J35" i="24"/>
  <c r="J34" i="24"/>
  <c r="J33" i="24"/>
  <c r="J32" i="24"/>
  <c r="J31" i="24"/>
  <c r="J30" i="24"/>
  <c r="J29" i="24"/>
  <c r="J28" i="24"/>
  <c r="J27" i="24"/>
  <c r="J26" i="24"/>
  <c r="J25" i="24"/>
  <c r="J24" i="24"/>
  <c r="J23" i="24"/>
  <c r="J22" i="24"/>
  <c r="J21" i="24"/>
  <c r="J20" i="24"/>
  <c r="J19" i="24"/>
  <c r="J18" i="24"/>
  <c r="J17" i="24"/>
  <c r="J16" i="24"/>
  <c r="J15" i="24"/>
  <c r="J14" i="24"/>
  <c r="J13" i="24"/>
  <c r="J12" i="24"/>
  <c r="J11" i="24"/>
  <c r="J10" i="24"/>
  <c r="J9" i="24"/>
  <c r="J8" i="24"/>
  <c r="J7" i="24"/>
  <c r="J6" i="24"/>
  <c r="J5" i="24"/>
  <c r="J4" i="24"/>
  <c r="E27" i="3"/>
  <c r="E26" i="3"/>
  <c r="E25" i="3"/>
  <c r="A28" i="3"/>
  <c r="A27" i="3"/>
  <c r="A26" i="3"/>
  <c r="B14" i="6"/>
  <c r="AH3" i="6"/>
  <c r="B18" i="6"/>
  <c r="AO3" i="6"/>
  <c r="AO11" i="6"/>
  <c r="BB3" i="6"/>
  <c r="BB11" i="6"/>
  <c r="BP3" i="6"/>
  <c r="BP11" i="6"/>
  <c r="BI3" i="6"/>
  <c r="BI11" i="6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K102" i="24"/>
  <c r="K103" i="24"/>
  <c r="K104" i="24"/>
  <c r="K105" i="24"/>
  <c r="K106" i="24"/>
  <c r="K107" i="24"/>
  <c r="K108" i="24"/>
  <c r="K109" i="24"/>
  <c r="K110" i="24"/>
  <c r="K111" i="24"/>
  <c r="K112" i="24"/>
  <c r="K113" i="24"/>
  <c r="K114" i="24"/>
  <c r="K115" i="24"/>
  <c r="K116" i="24"/>
  <c r="K117" i="24"/>
  <c r="K118" i="24"/>
  <c r="K119" i="24"/>
  <c r="K120" i="24"/>
  <c r="K121" i="24"/>
  <c r="K122" i="24"/>
  <c r="K123" i="24"/>
  <c r="K124" i="24"/>
  <c r="K125" i="24"/>
  <c r="K126" i="24"/>
  <c r="K127" i="24"/>
  <c r="K128" i="24"/>
  <c r="K129" i="24"/>
  <c r="K130" i="24"/>
  <c r="K131" i="24"/>
  <c r="K132" i="24"/>
  <c r="K133" i="24"/>
  <c r="K134" i="24"/>
  <c r="K135" i="24"/>
  <c r="K136" i="24"/>
  <c r="K137" i="24"/>
  <c r="K138" i="24"/>
  <c r="K139" i="24"/>
  <c r="K140" i="24"/>
  <c r="K141" i="24"/>
  <c r="K142" i="24"/>
  <c r="K143" i="24"/>
  <c r="K144" i="24"/>
  <c r="K145" i="24"/>
  <c r="K146" i="24"/>
  <c r="K147" i="24"/>
  <c r="K148" i="24"/>
  <c r="K149" i="24"/>
  <c r="K150" i="24"/>
  <c r="K151" i="24"/>
  <c r="K152" i="24"/>
  <c r="K153" i="24"/>
  <c r="K4" i="24"/>
  <c r="U9" i="3"/>
  <c r="C8" i="6"/>
  <c r="F8" i="6"/>
  <c r="B8" i="6"/>
  <c r="AO20" i="6"/>
  <c r="BB20" i="6"/>
  <c r="BP20" i="6"/>
  <c r="BI20" i="6"/>
  <c r="AO19" i="6"/>
  <c r="BB19" i="6"/>
  <c r="BP19" i="6"/>
  <c r="BI19" i="6"/>
  <c r="AO18" i="6"/>
  <c r="BB18" i="6"/>
  <c r="BP18" i="6"/>
  <c r="BI18" i="6"/>
  <c r="AO17" i="6"/>
  <c r="BB17" i="6"/>
  <c r="BP17" i="6"/>
  <c r="BI17" i="6"/>
  <c r="AO16" i="6"/>
  <c r="BB16" i="6"/>
  <c r="BP16" i="6"/>
  <c r="BI16" i="6"/>
  <c r="AO15" i="6"/>
  <c r="BB15" i="6"/>
  <c r="BP15" i="6"/>
  <c r="BI15" i="6"/>
  <c r="AO14" i="6"/>
  <c r="BB14" i="6"/>
  <c r="BP14" i="6"/>
  <c r="BI14" i="6"/>
  <c r="AO13" i="6"/>
  <c r="BB13" i="6"/>
  <c r="BP13" i="6"/>
  <c r="BI13" i="6"/>
  <c r="AO12" i="6"/>
  <c r="BB12" i="6"/>
  <c r="BP12" i="6"/>
  <c r="BI12" i="6"/>
  <c r="Y5" i="16"/>
  <c r="D8" i="6"/>
  <c r="C14" i="6"/>
  <c r="AI3" i="6"/>
  <c r="J12" i="6"/>
  <c r="L12" i="6"/>
  <c r="AP3" i="6"/>
  <c r="AP11" i="6"/>
  <c r="A53" i="6"/>
  <c r="E53" i="6"/>
  <c r="M11" i="6"/>
  <c r="B58" i="6"/>
  <c r="B55" i="6"/>
  <c r="B54" i="6"/>
  <c r="M12" i="6"/>
  <c r="N12" i="6"/>
  <c r="B78" i="6"/>
  <c r="B79" i="6"/>
  <c r="B80" i="6"/>
  <c r="B81" i="6"/>
  <c r="B73" i="6"/>
  <c r="B71" i="6"/>
  <c r="A70" i="6"/>
  <c r="E70" i="6"/>
  <c r="O12" i="6"/>
  <c r="P12" i="6"/>
  <c r="J13" i="6"/>
  <c r="L13" i="6"/>
  <c r="M13" i="6"/>
  <c r="N13" i="6"/>
  <c r="O13" i="6"/>
  <c r="P13" i="6"/>
  <c r="J14" i="6"/>
  <c r="L14" i="6"/>
  <c r="M14" i="6"/>
  <c r="N14" i="6"/>
  <c r="O14" i="6"/>
  <c r="P14" i="6"/>
  <c r="J15" i="6"/>
  <c r="L15" i="6"/>
  <c r="M15" i="6"/>
  <c r="N15" i="6"/>
  <c r="O15" i="6"/>
  <c r="P15" i="6"/>
  <c r="J16" i="6"/>
  <c r="L16" i="6"/>
  <c r="M16" i="6"/>
  <c r="N16" i="6"/>
  <c r="O16" i="6"/>
  <c r="P16" i="6"/>
  <c r="J17" i="6"/>
  <c r="L17" i="6"/>
  <c r="M17" i="6"/>
  <c r="N17" i="6"/>
  <c r="O17" i="6"/>
  <c r="P17" i="6"/>
  <c r="J18" i="6"/>
  <c r="L18" i="6"/>
  <c r="M18" i="6"/>
  <c r="N18" i="6"/>
  <c r="O18" i="6"/>
  <c r="P18" i="6"/>
  <c r="J19" i="6"/>
  <c r="L19" i="6"/>
  <c r="M19" i="6"/>
  <c r="N19" i="6"/>
  <c r="O19" i="6"/>
  <c r="P19" i="6"/>
  <c r="J20" i="6"/>
  <c r="L20" i="6"/>
  <c r="M20" i="6"/>
  <c r="N20" i="6"/>
  <c r="O20" i="6"/>
  <c r="P20" i="6"/>
  <c r="J21" i="6"/>
  <c r="L21" i="6"/>
  <c r="M21" i="6"/>
  <c r="N21" i="6"/>
  <c r="B72" i="6"/>
  <c r="A71" i="6"/>
  <c r="E71" i="6"/>
  <c r="O21" i="6"/>
  <c r="P21" i="6"/>
  <c r="J22" i="6"/>
  <c r="L22" i="6"/>
  <c r="M22" i="6"/>
  <c r="N22" i="6"/>
  <c r="O22" i="6"/>
  <c r="P22" i="6"/>
  <c r="J23" i="6"/>
  <c r="L23" i="6"/>
  <c r="M23" i="6"/>
  <c r="N23" i="6"/>
  <c r="O23" i="6"/>
  <c r="P23" i="6"/>
  <c r="J24" i="6"/>
  <c r="L24" i="6"/>
  <c r="M24" i="6"/>
  <c r="N24" i="6"/>
  <c r="O24" i="6"/>
  <c r="P24" i="6"/>
  <c r="J25" i="6"/>
  <c r="L25" i="6"/>
  <c r="M25" i="6"/>
  <c r="N25" i="6"/>
  <c r="O25" i="6"/>
  <c r="P25" i="6"/>
  <c r="J26" i="6"/>
  <c r="L26" i="6"/>
  <c r="M26" i="6"/>
  <c r="N26" i="6"/>
  <c r="O26" i="6"/>
  <c r="P26" i="6"/>
  <c r="J27" i="6"/>
  <c r="L27" i="6"/>
  <c r="M27" i="6"/>
  <c r="N27" i="6"/>
  <c r="O27" i="6"/>
  <c r="P27" i="6"/>
  <c r="J28" i="6"/>
  <c r="L28" i="6"/>
  <c r="M28" i="6"/>
  <c r="N28" i="6"/>
  <c r="O28" i="6"/>
  <c r="P28" i="6"/>
  <c r="J29" i="6"/>
  <c r="L29" i="6"/>
  <c r="M29" i="6"/>
  <c r="N29" i="6"/>
  <c r="O29" i="6"/>
  <c r="P29" i="6"/>
  <c r="J30" i="6"/>
  <c r="L30" i="6"/>
  <c r="M30" i="6"/>
  <c r="N30" i="6"/>
  <c r="O30" i="6"/>
  <c r="P30" i="6"/>
  <c r="J31" i="6"/>
  <c r="L31" i="6"/>
  <c r="A54" i="6"/>
  <c r="E54" i="6"/>
  <c r="M31" i="6"/>
  <c r="N31" i="6"/>
  <c r="A72" i="6"/>
  <c r="E72" i="6"/>
  <c r="O31" i="6"/>
  <c r="P31" i="6"/>
  <c r="J32" i="6"/>
  <c r="L32" i="6"/>
  <c r="M32" i="6"/>
  <c r="N32" i="6"/>
  <c r="O32" i="6"/>
  <c r="P32" i="6"/>
  <c r="J33" i="6"/>
  <c r="L33" i="6"/>
  <c r="M33" i="6"/>
  <c r="N33" i="6"/>
  <c r="O33" i="6"/>
  <c r="P33" i="6"/>
  <c r="J34" i="6"/>
  <c r="L34" i="6"/>
  <c r="M34" i="6"/>
  <c r="N34" i="6"/>
  <c r="O34" i="6"/>
  <c r="P34" i="6"/>
  <c r="J35" i="6"/>
  <c r="L35" i="6"/>
  <c r="M35" i="6"/>
  <c r="N35" i="6"/>
  <c r="O35" i="6"/>
  <c r="P35" i="6"/>
  <c r="J36" i="6"/>
  <c r="L36" i="6"/>
  <c r="M36" i="6"/>
  <c r="N36" i="6"/>
  <c r="O36" i="6"/>
  <c r="P36" i="6"/>
  <c r="J37" i="6"/>
  <c r="L37" i="6"/>
  <c r="M37" i="6"/>
  <c r="N37" i="6"/>
  <c r="O37" i="6"/>
  <c r="P37" i="6"/>
  <c r="J38" i="6"/>
  <c r="L38" i="6"/>
  <c r="M38" i="6"/>
  <c r="N38" i="6"/>
  <c r="O38" i="6"/>
  <c r="P38" i="6"/>
  <c r="J39" i="6"/>
  <c r="L39" i="6"/>
  <c r="M39" i="6"/>
  <c r="N39" i="6"/>
  <c r="O39" i="6"/>
  <c r="P39" i="6"/>
  <c r="J40" i="6"/>
  <c r="L40" i="6"/>
  <c r="M40" i="6"/>
  <c r="N40" i="6"/>
  <c r="O40" i="6"/>
  <c r="P40" i="6"/>
  <c r="J41" i="6"/>
  <c r="L41" i="6"/>
  <c r="A55" i="6"/>
  <c r="E55" i="6"/>
  <c r="B56" i="6"/>
  <c r="M41" i="6"/>
  <c r="N41" i="6"/>
  <c r="B74" i="6"/>
  <c r="A73" i="6"/>
  <c r="E73" i="6"/>
  <c r="O41" i="6"/>
  <c r="P41" i="6"/>
  <c r="J42" i="6"/>
  <c r="L42" i="6"/>
  <c r="M42" i="6"/>
  <c r="N42" i="6"/>
  <c r="B75" i="6"/>
  <c r="O42" i="6"/>
  <c r="P42" i="6"/>
  <c r="J43" i="6"/>
  <c r="L43" i="6"/>
  <c r="M43" i="6"/>
  <c r="N43" i="6"/>
  <c r="O43" i="6"/>
  <c r="P43" i="6"/>
  <c r="J44" i="6"/>
  <c r="L44" i="6"/>
  <c r="M44" i="6"/>
  <c r="N44" i="6"/>
  <c r="O44" i="6"/>
  <c r="P44" i="6"/>
  <c r="J45" i="6"/>
  <c r="L45" i="6"/>
  <c r="M45" i="6"/>
  <c r="N45" i="6"/>
  <c r="O45" i="6"/>
  <c r="P45" i="6"/>
  <c r="J46" i="6"/>
  <c r="L46" i="6"/>
  <c r="M46" i="6"/>
  <c r="N46" i="6"/>
  <c r="O46" i="6"/>
  <c r="P46" i="6"/>
  <c r="J47" i="6"/>
  <c r="L47" i="6"/>
  <c r="M47" i="6"/>
  <c r="N47" i="6"/>
  <c r="O47" i="6"/>
  <c r="P47" i="6"/>
  <c r="J48" i="6"/>
  <c r="L48" i="6"/>
  <c r="M48" i="6"/>
  <c r="N48" i="6"/>
  <c r="O48" i="6"/>
  <c r="P48" i="6"/>
  <c r="J49" i="6"/>
  <c r="L49" i="6"/>
  <c r="M49" i="6"/>
  <c r="N49" i="6"/>
  <c r="O49" i="6"/>
  <c r="P49" i="6"/>
  <c r="J50" i="6"/>
  <c r="L50" i="6"/>
  <c r="M50" i="6"/>
  <c r="N50" i="6"/>
  <c r="O50" i="6"/>
  <c r="P50" i="6"/>
  <c r="J51" i="6"/>
  <c r="L51" i="6"/>
  <c r="A56" i="6"/>
  <c r="E56" i="6"/>
  <c r="B57" i="6"/>
  <c r="M51" i="6"/>
  <c r="N51" i="6"/>
  <c r="A74" i="6"/>
  <c r="E74" i="6"/>
  <c r="O51" i="6"/>
  <c r="P51" i="6"/>
  <c r="J52" i="6"/>
  <c r="L52" i="6"/>
  <c r="M52" i="6"/>
  <c r="N52" i="6"/>
  <c r="O52" i="6"/>
  <c r="P52" i="6"/>
  <c r="J53" i="6"/>
  <c r="L53" i="6"/>
  <c r="M53" i="6"/>
  <c r="N53" i="6"/>
  <c r="O53" i="6"/>
  <c r="P53" i="6"/>
  <c r="J54" i="6"/>
  <c r="L54" i="6"/>
  <c r="M54" i="6"/>
  <c r="N54" i="6"/>
  <c r="O54" i="6"/>
  <c r="P54" i="6"/>
  <c r="J55" i="6"/>
  <c r="L55" i="6"/>
  <c r="M55" i="6"/>
  <c r="N55" i="6"/>
  <c r="O55" i="6"/>
  <c r="P55" i="6"/>
  <c r="J56" i="6"/>
  <c r="L56" i="6"/>
  <c r="M56" i="6"/>
  <c r="N56" i="6"/>
  <c r="O56" i="6"/>
  <c r="P56" i="6"/>
  <c r="J57" i="6"/>
  <c r="L57" i="6"/>
  <c r="M57" i="6"/>
  <c r="N57" i="6"/>
  <c r="O57" i="6"/>
  <c r="P57" i="6"/>
  <c r="J58" i="6"/>
  <c r="L58" i="6"/>
  <c r="M58" i="6"/>
  <c r="N58" i="6"/>
  <c r="O58" i="6"/>
  <c r="P58" i="6"/>
  <c r="J59" i="6"/>
  <c r="L59" i="6"/>
  <c r="M59" i="6"/>
  <c r="N59" i="6"/>
  <c r="O59" i="6"/>
  <c r="P59" i="6"/>
  <c r="J60" i="6"/>
  <c r="L60" i="6"/>
  <c r="M60" i="6"/>
  <c r="N60" i="6"/>
  <c r="O60" i="6"/>
  <c r="P60" i="6"/>
  <c r="J61" i="6"/>
  <c r="L61" i="6"/>
  <c r="A57" i="6"/>
  <c r="E57" i="6"/>
  <c r="M61" i="6"/>
  <c r="N61" i="6"/>
  <c r="B76" i="6"/>
  <c r="A75" i="6"/>
  <c r="E75" i="6"/>
  <c r="O61" i="6"/>
  <c r="P61" i="6"/>
  <c r="J62" i="6"/>
  <c r="L62" i="6"/>
  <c r="M62" i="6"/>
  <c r="N62" i="6"/>
  <c r="O62" i="6"/>
  <c r="P62" i="6"/>
  <c r="J63" i="6"/>
  <c r="L63" i="6"/>
  <c r="M63" i="6"/>
  <c r="N63" i="6"/>
  <c r="O63" i="6"/>
  <c r="P63" i="6"/>
  <c r="J64" i="6"/>
  <c r="L64" i="6"/>
  <c r="M64" i="6"/>
  <c r="N64" i="6"/>
  <c r="O64" i="6"/>
  <c r="P64" i="6"/>
  <c r="J65" i="6"/>
  <c r="L65" i="6"/>
  <c r="M65" i="6"/>
  <c r="N65" i="6"/>
  <c r="O65" i="6"/>
  <c r="P65" i="6"/>
  <c r="J66" i="6"/>
  <c r="L66" i="6"/>
  <c r="M66" i="6"/>
  <c r="N66" i="6"/>
  <c r="O66" i="6"/>
  <c r="P66" i="6"/>
  <c r="J67" i="6"/>
  <c r="L67" i="6"/>
  <c r="M67" i="6"/>
  <c r="N67" i="6"/>
  <c r="O67" i="6"/>
  <c r="P67" i="6"/>
  <c r="J68" i="6"/>
  <c r="L68" i="6"/>
  <c r="M68" i="6"/>
  <c r="N68" i="6"/>
  <c r="O68" i="6"/>
  <c r="P68" i="6"/>
  <c r="J69" i="6"/>
  <c r="L69" i="6"/>
  <c r="M69" i="6"/>
  <c r="N69" i="6"/>
  <c r="O69" i="6"/>
  <c r="P69" i="6"/>
  <c r="J70" i="6"/>
  <c r="L70" i="6"/>
  <c r="M70" i="6"/>
  <c r="N70" i="6"/>
  <c r="O70" i="6"/>
  <c r="P70" i="6"/>
  <c r="J71" i="6"/>
  <c r="L71" i="6"/>
  <c r="A58" i="6"/>
  <c r="E58" i="6"/>
  <c r="B59" i="6"/>
  <c r="M71" i="6"/>
  <c r="N71" i="6"/>
  <c r="B77" i="6"/>
  <c r="A76" i="6"/>
  <c r="E76" i="6"/>
  <c r="O71" i="6"/>
  <c r="P71" i="6"/>
  <c r="J72" i="6"/>
  <c r="L72" i="6"/>
  <c r="M72" i="6"/>
  <c r="N72" i="6"/>
  <c r="O72" i="6"/>
  <c r="P72" i="6"/>
  <c r="J73" i="6"/>
  <c r="L73" i="6"/>
  <c r="M73" i="6"/>
  <c r="N73" i="6"/>
  <c r="O73" i="6"/>
  <c r="P73" i="6"/>
  <c r="J74" i="6"/>
  <c r="L74" i="6"/>
  <c r="M74" i="6"/>
  <c r="N74" i="6"/>
  <c r="O74" i="6"/>
  <c r="P74" i="6"/>
  <c r="J75" i="6"/>
  <c r="L75" i="6"/>
  <c r="M75" i="6"/>
  <c r="N75" i="6"/>
  <c r="O75" i="6"/>
  <c r="P75" i="6"/>
  <c r="J76" i="6"/>
  <c r="L76" i="6"/>
  <c r="M76" i="6"/>
  <c r="N76" i="6"/>
  <c r="O76" i="6"/>
  <c r="P76" i="6"/>
  <c r="J77" i="6"/>
  <c r="L77" i="6"/>
  <c r="M77" i="6"/>
  <c r="N77" i="6"/>
  <c r="O77" i="6"/>
  <c r="P77" i="6"/>
  <c r="J78" i="6"/>
  <c r="L78" i="6"/>
  <c r="M78" i="6"/>
  <c r="N78" i="6"/>
  <c r="O78" i="6"/>
  <c r="P78" i="6"/>
  <c r="J79" i="6"/>
  <c r="L79" i="6"/>
  <c r="M79" i="6"/>
  <c r="N79" i="6"/>
  <c r="O79" i="6"/>
  <c r="P79" i="6"/>
  <c r="J80" i="6"/>
  <c r="L80" i="6"/>
  <c r="M80" i="6"/>
  <c r="N80" i="6"/>
  <c r="O80" i="6"/>
  <c r="P80" i="6"/>
  <c r="J81" i="6"/>
  <c r="L81" i="6"/>
  <c r="A59" i="6"/>
  <c r="E59" i="6"/>
  <c r="B60" i="6"/>
  <c r="M81" i="6"/>
  <c r="N81" i="6"/>
  <c r="A77" i="6"/>
  <c r="E77" i="6"/>
  <c r="O81" i="6"/>
  <c r="P81" i="6"/>
  <c r="J82" i="6"/>
  <c r="L82" i="6"/>
  <c r="M82" i="6"/>
  <c r="N82" i="6"/>
  <c r="O82" i="6"/>
  <c r="P82" i="6"/>
  <c r="J83" i="6"/>
  <c r="L83" i="6"/>
  <c r="M83" i="6"/>
  <c r="N83" i="6"/>
  <c r="O83" i="6"/>
  <c r="P83" i="6"/>
  <c r="J84" i="6"/>
  <c r="L84" i="6"/>
  <c r="M84" i="6"/>
  <c r="N84" i="6"/>
  <c r="O84" i="6"/>
  <c r="P84" i="6"/>
  <c r="J85" i="6"/>
  <c r="L85" i="6"/>
  <c r="M85" i="6"/>
  <c r="N85" i="6"/>
  <c r="O85" i="6"/>
  <c r="P85" i="6"/>
  <c r="J86" i="6"/>
  <c r="L86" i="6"/>
  <c r="M86" i="6"/>
  <c r="N86" i="6"/>
  <c r="O86" i="6"/>
  <c r="P86" i="6"/>
  <c r="J87" i="6"/>
  <c r="L87" i="6"/>
  <c r="M87" i="6"/>
  <c r="N87" i="6"/>
  <c r="O87" i="6"/>
  <c r="P87" i="6"/>
  <c r="J88" i="6"/>
  <c r="L88" i="6"/>
  <c r="M88" i="6"/>
  <c r="N88" i="6"/>
  <c r="O88" i="6"/>
  <c r="P88" i="6"/>
  <c r="J89" i="6"/>
  <c r="L89" i="6"/>
  <c r="M89" i="6"/>
  <c r="N89" i="6"/>
  <c r="O89" i="6"/>
  <c r="P89" i="6"/>
  <c r="J90" i="6"/>
  <c r="L90" i="6"/>
  <c r="M90" i="6"/>
  <c r="N90" i="6"/>
  <c r="O90" i="6"/>
  <c r="P90" i="6"/>
  <c r="J91" i="6"/>
  <c r="L91" i="6"/>
  <c r="M91" i="6"/>
  <c r="N91" i="6"/>
  <c r="A78" i="6"/>
  <c r="E78" i="6"/>
  <c r="O91" i="6"/>
  <c r="P91" i="6"/>
  <c r="J92" i="6"/>
  <c r="L92" i="6"/>
  <c r="M92" i="6"/>
  <c r="N92" i="6"/>
  <c r="O92" i="6"/>
  <c r="P92" i="6"/>
  <c r="J93" i="6"/>
  <c r="L93" i="6"/>
  <c r="M93" i="6"/>
  <c r="N93" i="6"/>
  <c r="O93" i="6"/>
  <c r="P93" i="6"/>
  <c r="J94" i="6"/>
  <c r="L94" i="6"/>
  <c r="M94" i="6"/>
  <c r="N94" i="6"/>
  <c r="O94" i="6"/>
  <c r="P94" i="6"/>
  <c r="J95" i="6"/>
  <c r="L95" i="6"/>
  <c r="M95" i="6"/>
  <c r="N95" i="6"/>
  <c r="O95" i="6"/>
  <c r="P95" i="6"/>
  <c r="J96" i="6"/>
  <c r="L96" i="6"/>
  <c r="M96" i="6"/>
  <c r="N96" i="6"/>
  <c r="O96" i="6"/>
  <c r="P96" i="6"/>
  <c r="J97" i="6"/>
  <c r="L97" i="6"/>
  <c r="M97" i="6"/>
  <c r="N97" i="6"/>
  <c r="O97" i="6"/>
  <c r="P97" i="6"/>
  <c r="J98" i="6"/>
  <c r="L98" i="6"/>
  <c r="M98" i="6"/>
  <c r="N98" i="6"/>
  <c r="O98" i="6"/>
  <c r="P98" i="6"/>
  <c r="J99" i="6"/>
  <c r="L99" i="6"/>
  <c r="M99" i="6"/>
  <c r="N99" i="6"/>
  <c r="O99" i="6"/>
  <c r="P99" i="6"/>
  <c r="J100" i="6"/>
  <c r="L100" i="6"/>
  <c r="M100" i="6"/>
  <c r="N100" i="6"/>
  <c r="O100" i="6"/>
  <c r="P100" i="6"/>
  <c r="J101" i="6"/>
  <c r="L101" i="6"/>
  <c r="M101" i="6"/>
  <c r="N101" i="6"/>
  <c r="A79" i="6"/>
  <c r="E79" i="6"/>
  <c r="O101" i="6"/>
  <c r="P101" i="6"/>
  <c r="J102" i="6"/>
  <c r="L102" i="6"/>
  <c r="M102" i="6"/>
  <c r="N102" i="6"/>
  <c r="O102" i="6"/>
  <c r="P102" i="6"/>
  <c r="J103" i="6"/>
  <c r="L103" i="6"/>
  <c r="M103" i="6"/>
  <c r="N103" i="6"/>
  <c r="O103" i="6"/>
  <c r="P103" i="6"/>
  <c r="J104" i="6"/>
  <c r="L104" i="6"/>
  <c r="M104" i="6"/>
  <c r="N104" i="6"/>
  <c r="O104" i="6"/>
  <c r="P104" i="6"/>
  <c r="J105" i="6"/>
  <c r="L105" i="6"/>
  <c r="M105" i="6"/>
  <c r="N105" i="6"/>
  <c r="O105" i="6"/>
  <c r="P105" i="6"/>
  <c r="J106" i="6"/>
  <c r="L106" i="6"/>
  <c r="M106" i="6"/>
  <c r="N106" i="6"/>
  <c r="O106" i="6"/>
  <c r="P106" i="6"/>
  <c r="J107" i="6"/>
  <c r="L107" i="6"/>
  <c r="M107" i="6"/>
  <c r="N107" i="6"/>
  <c r="O107" i="6"/>
  <c r="P107" i="6"/>
  <c r="J108" i="6"/>
  <c r="L108" i="6"/>
  <c r="M108" i="6"/>
  <c r="N108" i="6"/>
  <c r="O108" i="6"/>
  <c r="P108" i="6"/>
  <c r="J109" i="6"/>
  <c r="L109" i="6"/>
  <c r="M109" i="6"/>
  <c r="N109" i="6"/>
  <c r="O109" i="6"/>
  <c r="P109" i="6"/>
  <c r="J110" i="6"/>
  <c r="L110" i="6"/>
  <c r="M110" i="6"/>
  <c r="N110" i="6"/>
  <c r="O110" i="6"/>
  <c r="P110" i="6"/>
  <c r="M111" i="6"/>
  <c r="N111" i="6"/>
  <c r="A80" i="6"/>
  <c r="E80" i="6"/>
  <c r="O111" i="6"/>
  <c r="P111" i="6"/>
  <c r="M112" i="6"/>
  <c r="N112" i="6"/>
  <c r="O112" i="6"/>
  <c r="P112" i="6"/>
  <c r="M113" i="6"/>
  <c r="N113" i="6"/>
  <c r="O113" i="6"/>
  <c r="P113" i="6"/>
  <c r="M114" i="6"/>
  <c r="N114" i="6"/>
  <c r="O114" i="6"/>
  <c r="P114" i="6"/>
  <c r="M115" i="6"/>
  <c r="N115" i="6"/>
  <c r="O115" i="6"/>
  <c r="P115" i="6"/>
  <c r="M116" i="6"/>
  <c r="N116" i="6"/>
  <c r="O116" i="6"/>
  <c r="P116" i="6"/>
  <c r="M117" i="6"/>
  <c r="N117" i="6"/>
  <c r="O117" i="6"/>
  <c r="P117" i="6"/>
  <c r="M118" i="6"/>
  <c r="N118" i="6"/>
  <c r="O118" i="6"/>
  <c r="P118" i="6"/>
  <c r="M119" i="6"/>
  <c r="N119" i="6"/>
  <c r="O119" i="6"/>
  <c r="P119" i="6"/>
  <c r="M120" i="6"/>
  <c r="N120" i="6"/>
  <c r="O120" i="6"/>
  <c r="P120" i="6"/>
  <c r="M121" i="6"/>
  <c r="N121" i="6"/>
  <c r="O121" i="6"/>
  <c r="P121" i="6"/>
  <c r="M122" i="6"/>
  <c r="N122" i="6"/>
  <c r="O122" i="6"/>
  <c r="P122" i="6"/>
  <c r="M123" i="6"/>
  <c r="N123" i="6"/>
  <c r="O123" i="6"/>
  <c r="P123" i="6"/>
  <c r="M124" i="6"/>
  <c r="N124" i="6"/>
  <c r="O124" i="6"/>
  <c r="P124" i="6"/>
  <c r="M125" i="6"/>
  <c r="N125" i="6"/>
  <c r="O125" i="6"/>
  <c r="P125" i="6"/>
  <c r="M126" i="6"/>
  <c r="N126" i="6"/>
  <c r="O126" i="6"/>
  <c r="P126" i="6"/>
  <c r="M127" i="6"/>
  <c r="N127" i="6"/>
  <c r="O127" i="6"/>
  <c r="P127" i="6"/>
  <c r="M128" i="6"/>
  <c r="N128" i="6"/>
  <c r="O128" i="6"/>
  <c r="P128" i="6"/>
  <c r="M129" i="6"/>
  <c r="N129" i="6"/>
  <c r="O129" i="6"/>
  <c r="P129" i="6"/>
  <c r="M130" i="6"/>
  <c r="N130" i="6"/>
  <c r="O130" i="6"/>
  <c r="P130" i="6"/>
  <c r="M131" i="6"/>
  <c r="N131" i="6"/>
  <c r="O131" i="6"/>
  <c r="P131" i="6"/>
  <c r="M132" i="6"/>
  <c r="N132" i="6"/>
  <c r="O132" i="6"/>
  <c r="P132" i="6"/>
  <c r="M133" i="6"/>
  <c r="N133" i="6"/>
  <c r="O133" i="6"/>
  <c r="P133" i="6"/>
  <c r="M134" i="6"/>
  <c r="N134" i="6"/>
  <c r="O134" i="6"/>
  <c r="P134" i="6"/>
  <c r="M135" i="6"/>
  <c r="N135" i="6"/>
  <c r="O135" i="6"/>
  <c r="P135" i="6"/>
  <c r="M136" i="6"/>
  <c r="N136" i="6"/>
  <c r="O136" i="6"/>
  <c r="P136" i="6"/>
  <c r="M137" i="6"/>
  <c r="N137" i="6"/>
  <c r="O137" i="6"/>
  <c r="P137" i="6"/>
  <c r="M138" i="6"/>
  <c r="N138" i="6"/>
  <c r="O138" i="6"/>
  <c r="P138" i="6"/>
  <c r="M139" i="6"/>
  <c r="N139" i="6"/>
  <c r="O139" i="6"/>
  <c r="P139" i="6"/>
  <c r="M140" i="6"/>
  <c r="N140" i="6"/>
  <c r="O140" i="6"/>
  <c r="P140" i="6"/>
  <c r="M141" i="6"/>
  <c r="N141" i="6"/>
  <c r="O141" i="6"/>
  <c r="P141" i="6"/>
  <c r="M142" i="6"/>
  <c r="N142" i="6"/>
  <c r="O142" i="6"/>
  <c r="P142" i="6"/>
  <c r="M143" i="6"/>
  <c r="N143" i="6"/>
  <c r="O143" i="6"/>
  <c r="P143" i="6"/>
  <c r="M144" i="6"/>
  <c r="N144" i="6"/>
  <c r="O144" i="6"/>
  <c r="P144" i="6"/>
  <c r="M145" i="6"/>
  <c r="N145" i="6"/>
  <c r="O145" i="6"/>
  <c r="P145" i="6"/>
  <c r="M146" i="6"/>
  <c r="N146" i="6"/>
  <c r="O146" i="6"/>
  <c r="P146" i="6"/>
  <c r="M147" i="6"/>
  <c r="N147" i="6"/>
  <c r="O147" i="6"/>
  <c r="P147" i="6"/>
  <c r="M148" i="6"/>
  <c r="N148" i="6"/>
  <c r="O148" i="6"/>
  <c r="P148" i="6"/>
  <c r="M149" i="6"/>
  <c r="N149" i="6"/>
  <c r="O149" i="6"/>
  <c r="P149" i="6"/>
  <c r="M150" i="6"/>
  <c r="N150" i="6"/>
  <c r="O150" i="6"/>
  <c r="P150" i="6"/>
  <c r="M151" i="6"/>
  <c r="N151" i="6"/>
  <c r="O151" i="6"/>
  <c r="P151" i="6"/>
  <c r="M152" i="6"/>
  <c r="N152" i="6"/>
  <c r="O152" i="6"/>
  <c r="P152" i="6"/>
  <c r="M153" i="6"/>
  <c r="N153" i="6"/>
  <c r="O153" i="6"/>
  <c r="P153" i="6"/>
  <c r="M154" i="6"/>
  <c r="N154" i="6"/>
  <c r="O154" i="6"/>
  <c r="P154" i="6"/>
  <c r="M155" i="6"/>
  <c r="N155" i="6"/>
  <c r="O155" i="6"/>
  <c r="P155" i="6"/>
  <c r="M156" i="6"/>
  <c r="N156" i="6"/>
  <c r="O156" i="6"/>
  <c r="P156" i="6"/>
  <c r="M157" i="6"/>
  <c r="N157" i="6"/>
  <c r="O157" i="6"/>
  <c r="P157" i="6"/>
  <c r="M158" i="6"/>
  <c r="N158" i="6"/>
  <c r="O158" i="6"/>
  <c r="P158" i="6"/>
  <c r="M159" i="6"/>
  <c r="N159" i="6"/>
  <c r="O159" i="6"/>
  <c r="P159" i="6"/>
  <c r="M160" i="6"/>
  <c r="N160" i="6"/>
  <c r="O160" i="6"/>
  <c r="P160" i="6"/>
  <c r="J11" i="6"/>
  <c r="L11" i="6"/>
  <c r="N11" i="6"/>
  <c r="P11" i="6"/>
  <c r="O11" i="6"/>
  <c r="A81" i="6"/>
  <c r="C23" i="6"/>
  <c r="C22" i="6"/>
  <c r="D23" i="6"/>
  <c r="AQ11" i="6"/>
  <c r="AH2" i="16"/>
  <c r="AN80" i="27"/>
  <c r="AN81" i="27"/>
  <c r="AN82" i="27"/>
  <c r="AN83" i="27"/>
  <c r="AN84" i="27"/>
  <c r="AN85" i="27"/>
  <c r="AN86" i="27"/>
  <c r="AN87" i="27"/>
  <c r="AN88" i="27"/>
  <c r="AN89" i="27"/>
  <c r="AN90" i="27"/>
  <c r="AN91" i="27"/>
  <c r="AN92" i="27"/>
  <c r="AN93" i="27"/>
  <c r="AN94" i="27"/>
  <c r="AN95" i="27"/>
  <c r="AN96" i="27"/>
  <c r="AN97" i="27"/>
  <c r="AN98" i="27"/>
  <c r="AN99" i="27"/>
  <c r="AN100" i="27"/>
  <c r="AN101" i="27"/>
  <c r="AN102" i="27"/>
  <c r="AN103" i="27"/>
  <c r="AN104" i="27"/>
  <c r="AN105" i="27"/>
  <c r="AN106" i="27"/>
  <c r="AN107" i="27"/>
  <c r="AN108" i="27"/>
  <c r="AN109" i="27"/>
  <c r="AN110" i="27"/>
  <c r="AN111" i="27"/>
  <c r="AN112" i="27"/>
  <c r="AN113" i="27"/>
  <c r="AN114" i="27"/>
  <c r="AN115" i="27"/>
  <c r="AN116" i="27"/>
  <c r="AN117" i="27"/>
  <c r="AN118" i="27"/>
  <c r="AN119" i="27"/>
  <c r="AN120" i="27"/>
  <c r="AN121" i="27"/>
  <c r="AN122" i="27"/>
  <c r="AN123" i="27"/>
  <c r="AN124" i="27"/>
  <c r="AN125" i="27"/>
  <c r="AN126" i="27"/>
  <c r="AN127" i="27"/>
  <c r="AN128" i="27"/>
  <c r="AN129" i="27"/>
  <c r="AN130" i="27"/>
  <c r="AN131" i="27"/>
  <c r="AN132" i="27"/>
  <c r="AN133" i="27"/>
  <c r="AN134" i="27"/>
  <c r="AN135" i="27"/>
  <c r="AN136" i="27"/>
  <c r="AN137" i="27"/>
  <c r="AN138" i="27"/>
  <c r="AN139" i="27"/>
  <c r="AN140" i="27"/>
  <c r="AN141" i="27"/>
  <c r="AN142" i="27"/>
  <c r="AN143" i="27"/>
  <c r="AN144" i="27"/>
  <c r="AN145" i="27"/>
  <c r="AN146" i="27"/>
  <c r="AN147" i="27"/>
  <c r="AN148" i="27"/>
  <c r="AN149" i="27"/>
  <c r="AN150" i="27"/>
  <c r="AN151" i="27"/>
  <c r="AN152" i="27"/>
  <c r="AN153" i="27"/>
  <c r="AN154" i="27"/>
  <c r="AN155" i="27"/>
  <c r="T16" i="27"/>
  <c r="T28" i="27"/>
  <c r="T43" i="27"/>
  <c r="R44" i="27"/>
  <c r="Q43" i="27"/>
  <c r="R42" i="27"/>
  <c r="R43" i="27"/>
  <c r="Q42" i="27"/>
  <c r="Q41" i="27"/>
  <c r="F6" i="27"/>
  <c r="F7" i="27"/>
  <c r="F8" i="27"/>
  <c r="F9" i="27"/>
  <c r="F10" i="27"/>
  <c r="F11" i="27"/>
  <c r="F12" i="27"/>
  <c r="F13" i="27"/>
  <c r="F14" i="27"/>
  <c r="F15" i="27"/>
  <c r="F16" i="27"/>
  <c r="F17" i="27"/>
  <c r="F18" i="27"/>
  <c r="F19" i="27"/>
  <c r="F20" i="27"/>
  <c r="F21" i="27"/>
  <c r="F22" i="27"/>
  <c r="F23" i="27"/>
  <c r="F24" i="27"/>
  <c r="F25" i="27"/>
  <c r="F26" i="27"/>
  <c r="F27" i="27"/>
  <c r="F28" i="27"/>
  <c r="F29" i="27"/>
  <c r="F30" i="27"/>
  <c r="F31" i="27"/>
  <c r="F32" i="27"/>
  <c r="F33" i="27"/>
  <c r="F34" i="27"/>
  <c r="F35" i="27"/>
  <c r="F36" i="27"/>
  <c r="F37" i="27"/>
  <c r="F38" i="27"/>
  <c r="F39" i="27"/>
  <c r="F40" i="27"/>
  <c r="F41" i="27"/>
  <c r="F42" i="27"/>
  <c r="F43" i="27"/>
  <c r="F44" i="27"/>
  <c r="F45" i="27"/>
  <c r="F46" i="27"/>
  <c r="F47" i="27"/>
  <c r="F48" i="27"/>
  <c r="F49" i="27"/>
  <c r="F50" i="27"/>
  <c r="F51" i="27"/>
  <c r="F52" i="27"/>
  <c r="F53" i="27"/>
  <c r="F54" i="27"/>
  <c r="F55" i="27"/>
  <c r="T41" i="27"/>
  <c r="F56" i="27"/>
  <c r="F57" i="27"/>
  <c r="F58" i="27"/>
  <c r="F59" i="27"/>
  <c r="F60" i="27"/>
  <c r="F61" i="27"/>
  <c r="F62" i="27"/>
  <c r="F63" i="27"/>
  <c r="F64" i="27"/>
  <c r="F65" i="27"/>
  <c r="F66" i="27"/>
  <c r="F67" i="27"/>
  <c r="F68" i="27"/>
  <c r="F69" i="27"/>
  <c r="F70" i="27"/>
  <c r="F71" i="27"/>
  <c r="F72" i="27"/>
  <c r="F73" i="27"/>
  <c r="F74" i="27"/>
  <c r="F75" i="27"/>
  <c r="T42" i="27"/>
  <c r="F76" i="27"/>
  <c r="F77" i="27"/>
  <c r="F78" i="27"/>
  <c r="F79" i="27"/>
  <c r="F80" i="27"/>
  <c r="F81" i="27"/>
  <c r="F82" i="27"/>
  <c r="F83" i="27"/>
  <c r="F84" i="27"/>
  <c r="F85" i="27"/>
  <c r="F86" i="27"/>
  <c r="F87" i="27"/>
  <c r="F88" i="27"/>
  <c r="F89" i="27"/>
  <c r="F90" i="27"/>
  <c r="F91" i="27"/>
  <c r="F92" i="27"/>
  <c r="F93" i="27"/>
  <c r="F94" i="27"/>
  <c r="F95" i="27"/>
  <c r="F96" i="27"/>
  <c r="F97" i="27"/>
  <c r="F98" i="27"/>
  <c r="F99" i="27"/>
  <c r="F100" i="27"/>
  <c r="F101" i="27"/>
  <c r="F102" i="27"/>
  <c r="F103" i="27"/>
  <c r="F104" i="27"/>
  <c r="F105" i="27"/>
  <c r="F106" i="27"/>
  <c r="F107" i="27"/>
  <c r="F108" i="27"/>
  <c r="F109" i="27"/>
  <c r="F110" i="27"/>
  <c r="F111" i="27"/>
  <c r="F112" i="27"/>
  <c r="F113" i="27"/>
  <c r="F114" i="27"/>
  <c r="F115" i="27"/>
  <c r="F116" i="27"/>
  <c r="F117" i="27"/>
  <c r="F118" i="27"/>
  <c r="F119" i="27"/>
  <c r="F120" i="27"/>
  <c r="F121" i="27"/>
  <c r="F122" i="27"/>
  <c r="F123" i="27"/>
  <c r="F124" i="27"/>
  <c r="F125" i="27"/>
  <c r="F126" i="27"/>
  <c r="F127" i="27"/>
  <c r="F128" i="27"/>
  <c r="F129" i="27"/>
  <c r="F130" i="27"/>
  <c r="F131" i="27"/>
  <c r="F132" i="27"/>
  <c r="F133" i="27"/>
  <c r="F134" i="27"/>
  <c r="F135" i="27"/>
  <c r="F136" i="27"/>
  <c r="F137" i="27"/>
  <c r="F138" i="27"/>
  <c r="F139" i="27"/>
  <c r="F140" i="27"/>
  <c r="F141" i="27"/>
  <c r="F142" i="27"/>
  <c r="F143" i="27"/>
  <c r="F144" i="27"/>
  <c r="F145" i="27"/>
  <c r="F146" i="27"/>
  <c r="F147" i="27"/>
  <c r="F148" i="27"/>
  <c r="F149" i="27"/>
  <c r="F150" i="27"/>
  <c r="F151" i="27"/>
  <c r="F152" i="27"/>
  <c r="F153" i="27"/>
  <c r="F154" i="27"/>
  <c r="F155" i="27"/>
  <c r="K15" i="27"/>
  <c r="L15" i="27"/>
  <c r="J111" i="6"/>
  <c r="Q111" i="6"/>
  <c r="Z11" i="6"/>
  <c r="Z12" i="6"/>
  <c r="Z13" i="6"/>
  <c r="Z14" i="6"/>
  <c r="Z15" i="6"/>
  <c r="Z16" i="6"/>
  <c r="Z17" i="6"/>
  <c r="Z18" i="6"/>
  <c r="Z19" i="6"/>
  <c r="Z20" i="6"/>
  <c r="Z21" i="6"/>
  <c r="Z22" i="6"/>
  <c r="Z23" i="6"/>
  <c r="Z24" i="6"/>
  <c r="Z25" i="6"/>
  <c r="Z26" i="6"/>
  <c r="Z27" i="6"/>
  <c r="Z28" i="6"/>
  <c r="Z29" i="6"/>
  <c r="Z30" i="6"/>
  <c r="Z31" i="6"/>
  <c r="Z32" i="6"/>
  <c r="Z33" i="6"/>
  <c r="Z34" i="6"/>
  <c r="Z35" i="6"/>
  <c r="Z36" i="6"/>
  <c r="Z37" i="6"/>
  <c r="Z38" i="6"/>
  <c r="Z39" i="6"/>
  <c r="Z40" i="6"/>
  <c r="Z41" i="6"/>
  <c r="Z42" i="6"/>
  <c r="Z43" i="6"/>
  <c r="Z44" i="6"/>
  <c r="Z45" i="6"/>
  <c r="Z46" i="6"/>
  <c r="Z47" i="6"/>
  <c r="Z48" i="6"/>
  <c r="Z49" i="6"/>
  <c r="Z50" i="6"/>
  <c r="Z51" i="6"/>
  <c r="Z52" i="6"/>
  <c r="Z53" i="6"/>
  <c r="Z54" i="6"/>
  <c r="Z55" i="6"/>
  <c r="Z56" i="6"/>
  <c r="Z57" i="6"/>
  <c r="Z58" i="6"/>
  <c r="Z59" i="6"/>
  <c r="Z60" i="6"/>
  <c r="Z61" i="6"/>
  <c r="Z62" i="6"/>
  <c r="Z63" i="6"/>
  <c r="Z64" i="6"/>
  <c r="Z65" i="6"/>
  <c r="Z66" i="6"/>
  <c r="Z67" i="6"/>
  <c r="Z68" i="6"/>
  <c r="Z69" i="6"/>
  <c r="Z70" i="6"/>
  <c r="Z71" i="6"/>
  <c r="Z72" i="6"/>
  <c r="Z73" i="6"/>
  <c r="Z74" i="6"/>
  <c r="Z75" i="6"/>
  <c r="Z76" i="6"/>
  <c r="Z77" i="6"/>
  <c r="Z78" i="6"/>
  <c r="Z79" i="6"/>
  <c r="Z80" i="6"/>
  <c r="Z81" i="6"/>
  <c r="Z82" i="6"/>
  <c r="Z83" i="6"/>
  <c r="Z84" i="6"/>
  <c r="Z85" i="6"/>
  <c r="Z86" i="6"/>
  <c r="Z87" i="6"/>
  <c r="Z88" i="6"/>
  <c r="Z89" i="6"/>
  <c r="Z90" i="6"/>
  <c r="Z91" i="6"/>
  <c r="Z92" i="6"/>
  <c r="Z93" i="6"/>
  <c r="Z94" i="6"/>
  <c r="Z95" i="6"/>
  <c r="Z96" i="6"/>
  <c r="Z97" i="6"/>
  <c r="Z98" i="6"/>
  <c r="Z99" i="6"/>
  <c r="Z100" i="6"/>
  <c r="Z101" i="6"/>
  <c r="Z102" i="6"/>
  <c r="Z103" i="6"/>
  <c r="Z104" i="6"/>
  <c r="Z105" i="6"/>
  <c r="Z106" i="6"/>
  <c r="Z107" i="6"/>
  <c r="Z108" i="6"/>
  <c r="Z109" i="6"/>
  <c r="Z110" i="6"/>
  <c r="Z111" i="6"/>
  <c r="AA5" i="6"/>
  <c r="AA111" i="6"/>
  <c r="H15" i="27"/>
  <c r="H5" i="27"/>
  <c r="AJ3" i="27"/>
  <c r="AB5" i="6"/>
  <c r="AB111" i="6"/>
  <c r="K5" i="27"/>
  <c r="AM3" i="27"/>
  <c r="C26" i="6"/>
  <c r="D26" i="6"/>
  <c r="AC5" i="6"/>
  <c r="AC111" i="6"/>
  <c r="J15" i="27"/>
  <c r="J5" i="27"/>
  <c r="AL3" i="27"/>
  <c r="C27" i="6"/>
  <c r="D27" i="6"/>
  <c r="AD5" i="6"/>
  <c r="AD111" i="6"/>
  <c r="L5" i="27"/>
  <c r="AN3" i="27"/>
  <c r="C28" i="6"/>
  <c r="D28" i="6"/>
  <c r="AE5" i="6"/>
  <c r="AE111" i="6"/>
  <c r="AF111" i="6"/>
  <c r="AI111" i="6"/>
  <c r="AP111" i="6"/>
  <c r="D24" i="6"/>
  <c r="AV3" i="6"/>
  <c r="AV11" i="6"/>
  <c r="AV5" i="6"/>
  <c r="AV12" i="6"/>
  <c r="AV13" i="6"/>
  <c r="AV14" i="6"/>
  <c r="AV15" i="6"/>
  <c r="AV16" i="6"/>
  <c r="AV17" i="6"/>
  <c r="AV18" i="6"/>
  <c r="AV19" i="6"/>
  <c r="AV20" i="6"/>
  <c r="AV21" i="6"/>
  <c r="AV22" i="6"/>
  <c r="AV23" i="6"/>
  <c r="AV24" i="6"/>
  <c r="AV25" i="6"/>
  <c r="AV26" i="6"/>
  <c r="AV27" i="6"/>
  <c r="AV28" i="6"/>
  <c r="AV29" i="6"/>
  <c r="AV30" i="6"/>
  <c r="AV31" i="6"/>
  <c r="AV32" i="6"/>
  <c r="AV33" i="6"/>
  <c r="AV34" i="6"/>
  <c r="AV35" i="6"/>
  <c r="AV36" i="6"/>
  <c r="AV37" i="6"/>
  <c r="AV38" i="6"/>
  <c r="AV39" i="6"/>
  <c r="AV40" i="6"/>
  <c r="AV41" i="6"/>
  <c r="AV42" i="6"/>
  <c r="AV43" i="6"/>
  <c r="AV44" i="6"/>
  <c r="AV45" i="6"/>
  <c r="AV46" i="6"/>
  <c r="AV47" i="6"/>
  <c r="AV48" i="6"/>
  <c r="AV49" i="6"/>
  <c r="AV50" i="6"/>
  <c r="AV51" i="6"/>
  <c r="AV52" i="6"/>
  <c r="AV53" i="6"/>
  <c r="AV54" i="6"/>
  <c r="AV55" i="6"/>
  <c r="AV56" i="6"/>
  <c r="AV57" i="6"/>
  <c r="AV58" i="6"/>
  <c r="AV59" i="6"/>
  <c r="AV60" i="6"/>
  <c r="AV61" i="6"/>
  <c r="AV62" i="6"/>
  <c r="AV63" i="6"/>
  <c r="AV64" i="6"/>
  <c r="AV65" i="6"/>
  <c r="AV66" i="6"/>
  <c r="AV67" i="6"/>
  <c r="AV68" i="6"/>
  <c r="AV69" i="6"/>
  <c r="AV70" i="6"/>
  <c r="AV71" i="6"/>
  <c r="AV72" i="6"/>
  <c r="AV73" i="6"/>
  <c r="AV74" i="6"/>
  <c r="AV75" i="6"/>
  <c r="AV76" i="6"/>
  <c r="AV77" i="6"/>
  <c r="AV78" i="6"/>
  <c r="AV79" i="6"/>
  <c r="AV80" i="6"/>
  <c r="AV81" i="6"/>
  <c r="AV82" i="6"/>
  <c r="AV83" i="6"/>
  <c r="AV84" i="6"/>
  <c r="AV85" i="6"/>
  <c r="AV86" i="6"/>
  <c r="AV87" i="6"/>
  <c r="AV88" i="6"/>
  <c r="AV89" i="6"/>
  <c r="AV90" i="6"/>
  <c r="AV91" i="6"/>
  <c r="AV92" i="6"/>
  <c r="AV93" i="6"/>
  <c r="AV94" i="6"/>
  <c r="AV95" i="6"/>
  <c r="AV96" i="6"/>
  <c r="AV97" i="6"/>
  <c r="AV98" i="6"/>
  <c r="AV99" i="6"/>
  <c r="AV100" i="6"/>
  <c r="AV101" i="6"/>
  <c r="AV102" i="6"/>
  <c r="AV103" i="6"/>
  <c r="AV104" i="6"/>
  <c r="AV105" i="6"/>
  <c r="AV106" i="6"/>
  <c r="AV107" i="6"/>
  <c r="AV108" i="6"/>
  <c r="AV109" i="6"/>
  <c r="AV110" i="6"/>
  <c r="AV111" i="6"/>
  <c r="AW3" i="6"/>
  <c r="AW11" i="6"/>
  <c r="C18" i="6"/>
  <c r="AW5" i="6"/>
  <c r="AW12" i="6"/>
  <c r="AW13" i="6"/>
  <c r="AW14" i="6"/>
  <c r="AW15" i="6"/>
  <c r="AW16" i="6"/>
  <c r="AW17" i="6"/>
  <c r="AW18" i="6"/>
  <c r="AW19" i="6"/>
  <c r="AW20" i="6"/>
  <c r="AW21" i="6"/>
  <c r="AW22" i="6"/>
  <c r="AW23" i="6"/>
  <c r="AW24" i="6"/>
  <c r="AW25" i="6"/>
  <c r="AW26" i="6"/>
  <c r="AW27" i="6"/>
  <c r="AW28" i="6"/>
  <c r="AW29" i="6"/>
  <c r="AW30" i="6"/>
  <c r="AW31" i="6"/>
  <c r="AW32" i="6"/>
  <c r="AW33" i="6"/>
  <c r="AW34" i="6"/>
  <c r="AW35" i="6"/>
  <c r="AW36" i="6"/>
  <c r="AW37" i="6"/>
  <c r="AW38" i="6"/>
  <c r="AW39" i="6"/>
  <c r="AW40" i="6"/>
  <c r="AW41" i="6"/>
  <c r="AW42" i="6"/>
  <c r="AW43" i="6"/>
  <c r="AW44" i="6"/>
  <c r="AW45" i="6"/>
  <c r="AW46" i="6"/>
  <c r="AW47" i="6"/>
  <c r="AW48" i="6"/>
  <c r="AW49" i="6"/>
  <c r="AW50" i="6"/>
  <c r="AW51" i="6"/>
  <c r="AW52" i="6"/>
  <c r="AW53" i="6"/>
  <c r="AW54" i="6"/>
  <c r="AW55" i="6"/>
  <c r="AW56" i="6"/>
  <c r="AW57" i="6"/>
  <c r="AW58" i="6"/>
  <c r="AW59" i="6"/>
  <c r="AW60" i="6"/>
  <c r="AW61" i="6"/>
  <c r="AW62" i="6"/>
  <c r="AW63" i="6"/>
  <c r="AW64" i="6"/>
  <c r="AW65" i="6"/>
  <c r="AW66" i="6"/>
  <c r="AW67" i="6"/>
  <c r="AW68" i="6"/>
  <c r="AW69" i="6"/>
  <c r="AW70" i="6"/>
  <c r="AW71" i="6"/>
  <c r="AW72" i="6"/>
  <c r="AW73" i="6"/>
  <c r="AW74" i="6"/>
  <c r="AW75" i="6"/>
  <c r="AW76" i="6"/>
  <c r="AW77" i="6"/>
  <c r="AW78" i="6"/>
  <c r="AW79" i="6"/>
  <c r="AW80" i="6"/>
  <c r="AW81" i="6"/>
  <c r="AW82" i="6"/>
  <c r="AW83" i="6"/>
  <c r="AW84" i="6"/>
  <c r="AW85" i="6"/>
  <c r="AW86" i="6"/>
  <c r="AW87" i="6"/>
  <c r="AW88" i="6"/>
  <c r="AW89" i="6"/>
  <c r="AW90" i="6"/>
  <c r="AW91" i="6"/>
  <c r="AW92" i="6"/>
  <c r="AW93" i="6"/>
  <c r="AW94" i="6"/>
  <c r="AW95" i="6"/>
  <c r="AW96" i="6"/>
  <c r="AW97" i="6"/>
  <c r="AW98" i="6"/>
  <c r="AW99" i="6"/>
  <c r="AW100" i="6"/>
  <c r="AW101" i="6"/>
  <c r="AW102" i="6"/>
  <c r="AW103" i="6"/>
  <c r="AW104" i="6"/>
  <c r="AW105" i="6"/>
  <c r="AW106" i="6"/>
  <c r="AW107" i="6"/>
  <c r="AW108" i="6"/>
  <c r="AW109" i="6"/>
  <c r="AW110" i="6"/>
  <c r="AW111" i="6"/>
  <c r="I15" i="27"/>
  <c r="I5" i="27"/>
  <c r="AK3" i="27"/>
  <c r="C25" i="6"/>
  <c r="D25" i="6"/>
  <c r="BC3" i="6"/>
  <c r="BC111" i="6"/>
  <c r="BJ3" i="6"/>
  <c r="BJ111" i="6"/>
  <c r="BQ3" i="6"/>
  <c r="BQ111" i="6"/>
  <c r="BY111" i="6"/>
  <c r="BW3" i="6"/>
  <c r="BW111" i="6"/>
  <c r="BX3" i="6"/>
  <c r="BX111" i="6"/>
  <c r="CE111" i="6"/>
  <c r="CF111" i="6"/>
  <c r="CG111" i="6"/>
  <c r="CL111" i="6"/>
  <c r="CM111" i="6"/>
  <c r="CN111" i="6"/>
  <c r="CO111" i="6"/>
  <c r="CP111" i="6"/>
  <c r="CQ111" i="6"/>
  <c r="CR111" i="6"/>
  <c r="CS111" i="6"/>
  <c r="CV111" i="6"/>
  <c r="CW111" i="6"/>
  <c r="CX111" i="6"/>
  <c r="CY111" i="6"/>
  <c r="CZ111" i="6"/>
  <c r="DA111" i="6"/>
  <c r="DB111" i="6"/>
  <c r="J112" i="6"/>
  <c r="Q112" i="6"/>
  <c r="Z112" i="6"/>
  <c r="AA112" i="6"/>
  <c r="AB112" i="6"/>
  <c r="AC112" i="6"/>
  <c r="AD112" i="6"/>
  <c r="AE112" i="6"/>
  <c r="AF112" i="6"/>
  <c r="AI112" i="6"/>
  <c r="AP112" i="6"/>
  <c r="AV112" i="6"/>
  <c r="AW112" i="6"/>
  <c r="BC112" i="6"/>
  <c r="BJ112" i="6"/>
  <c r="BQ112" i="6"/>
  <c r="BY112" i="6"/>
  <c r="BW112" i="6"/>
  <c r="BX112" i="6"/>
  <c r="CE112" i="6"/>
  <c r="CF112" i="6"/>
  <c r="CG112" i="6"/>
  <c r="CL112" i="6"/>
  <c r="CM112" i="6"/>
  <c r="CN112" i="6"/>
  <c r="CO112" i="6"/>
  <c r="CP112" i="6"/>
  <c r="CQ112" i="6"/>
  <c r="CR112" i="6"/>
  <c r="CS112" i="6"/>
  <c r="CV112" i="6"/>
  <c r="CW112" i="6"/>
  <c r="CX112" i="6"/>
  <c r="CY112" i="6"/>
  <c r="CZ112" i="6"/>
  <c r="DA112" i="6"/>
  <c r="DB112" i="6"/>
  <c r="J113" i="6"/>
  <c r="Q113" i="6"/>
  <c r="Z113" i="6"/>
  <c r="AA113" i="6"/>
  <c r="AB113" i="6"/>
  <c r="AC113" i="6"/>
  <c r="AD113" i="6"/>
  <c r="AE113" i="6"/>
  <c r="AF113" i="6"/>
  <c r="AI113" i="6"/>
  <c r="AP113" i="6"/>
  <c r="AV113" i="6"/>
  <c r="AW113" i="6"/>
  <c r="BC113" i="6"/>
  <c r="BJ113" i="6"/>
  <c r="BQ113" i="6"/>
  <c r="BY113" i="6"/>
  <c r="BW113" i="6"/>
  <c r="BX113" i="6"/>
  <c r="CE113" i="6"/>
  <c r="CF113" i="6"/>
  <c r="CG113" i="6"/>
  <c r="CL113" i="6"/>
  <c r="CM113" i="6"/>
  <c r="CN113" i="6"/>
  <c r="CO113" i="6"/>
  <c r="CP113" i="6"/>
  <c r="CQ113" i="6"/>
  <c r="CR113" i="6"/>
  <c r="CS113" i="6"/>
  <c r="CV113" i="6"/>
  <c r="CW113" i="6"/>
  <c r="CX113" i="6"/>
  <c r="CY113" i="6"/>
  <c r="CZ113" i="6"/>
  <c r="DA113" i="6"/>
  <c r="DB113" i="6"/>
  <c r="J114" i="6"/>
  <c r="Q114" i="6"/>
  <c r="Z114" i="6"/>
  <c r="AA114" i="6"/>
  <c r="AB114" i="6"/>
  <c r="AC114" i="6"/>
  <c r="AD114" i="6"/>
  <c r="AE114" i="6"/>
  <c r="AF114" i="6"/>
  <c r="AI114" i="6"/>
  <c r="AP114" i="6"/>
  <c r="AV114" i="6"/>
  <c r="AW114" i="6"/>
  <c r="BC114" i="6"/>
  <c r="BJ114" i="6"/>
  <c r="BQ114" i="6"/>
  <c r="BY114" i="6"/>
  <c r="BW114" i="6"/>
  <c r="BX114" i="6"/>
  <c r="CE114" i="6"/>
  <c r="CF114" i="6"/>
  <c r="CG114" i="6"/>
  <c r="CL114" i="6"/>
  <c r="CM114" i="6"/>
  <c r="CN114" i="6"/>
  <c r="CO114" i="6"/>
  <c r="CP114" i="6"/>
  <c r="CQ114" i="6"/>
  <c r="CR114" i="6"/>
  <c r="CS114" i="6"/>
  <c r="CV114" i="6"/>
  <c r="CW114" i="6"/>
  <c r="CX114" i="6"/>
  <c r="CY114" i="6"/>
  <c r="CZ114" i="6"/>
  <c r="DA114" i="6"/>
  <c r="DB114" i="6"/>
  <c r="J115" i="6"/>
  <c r="Q115" i="6"/>
  <c r="Z115" i="6"/>
  <c r="AA115" i="6"/>
  <c r="AB115" i="6"/>
  <c r="AC115" i="6"/>
  <c r="AD115" i="6"/>
  <c r="AE115" i="6"/>
  <c r="AF115" i="6"/>
  <c r="AI115" i="6"/>
  <c r="AP115" i="6"/>
  <c r="AV115" i="6"/>
  <c r="AW115" i="6"/>
  <c r="BC115" i="6"/>
  <c r="BJ115" i="6"/>
  <c r="BQ115" i="6"/>
  <c r="BY115" i="6"/>
  <c r="BW115" i="6"/>
  <c r="BX115" i="6"/>
  <c r="CE115" i="6"/>
  <c r="CF115" i="6"/>
  <c r="CG115" i="6"/>
  <c r="CL115" i="6"/>
  <c r="CM115" i="6"/>
  <c r="CN115" i="6"/>
  <c r="CO115" i="6"/>
  <c r="CP115" i="6"/>
  <c r="CQ115" i="6"/>
  <c r="CR115" i="6"/>
  <c r="CS115" i="6"/>
  <c r="CV115" i="6"/>
  <c r="CW115" i="6"/>
  <c r="CX115" i="6"/>
  <c r="CY115" i="6"/>
  <c r="CZ115" i="6"/>
  <c r="DA115" i="6"/>
  <c r="DB115" i="6"/>
  <c r="J116" i="6"/>
  <c r="Q116" i="6"/>
  <c r="Z116" i="6"/>
  <c r="AA116" i="6"/>
  <c r="AB116" i="6"/>
  <c r="AC116" i="6"/>
  <c r="AD116" i="6"/>
  <c r="AE116" i="6"/>
  <c r="AF116" i="6"/>
  <c r="AI116" i="6"/>
  <c r="AP116" i="6"/>
  <c r="AV116" i="6"/>
  <c r="AW116" i="6"/>
  <c r="BC116" i="6"/>
  <c r="BJ116" i="6"/>
  <c r="BQ116" i="6"/>
  <c r="BY116" i="6"/>
  <c r="BW116" i="6"/>
  <c r="BX116" i="6"/>
  <c r="CE116" i="6"/>
  <c r="CF116" i="6"/>
  <c r="CG116" i="6"/>
  <c r="CL116" i="6"/>
  <c r="CM116" i="6"/>
  <c r="CN116" i="6"/>
  <c r="CO116" i="6"/>
  <c r="CP116" i="6"/>
  <c r="CQ116" i="6"/>
  <c r="CR116" i="6"/>
  <c r="CS116" i="6"/>
  <c r="CV116" i="6"/>
  <c r="CW116" i="6"/>
  <c r="CX116" i="6"/>
  <c r="CY116" i="6"/>
  <c r="CZ116" i="6"/>
  <c r="DA116" i="6"/>
  <c r="DB116" i="6"/>
  <c r="J117" i="6"/>
  <c r="Q117" i="6"/>
  <c r="Z117" i="6"/>
  <c r="AA117" i="6"/>
  <c r="AB117" i="6"/>
  <c r="AC117" i="6"/>
  <c r="AD117" i="6"/>
  <c r="AE117" i="6"/>
  <c r="AF117" i="6"/>
  <c r="AI117" i="6"/>
  <c r="AP117" i="6"/>
  <c r="AV117" i="6"/>
  <c r="AW117" i="6"/>
  <c r="BC117" i="6"/>
  <c r="BJ117" i="6"/>
  <c r="BQ117" i="6"/>
  <c r="BY117" i="6"/>
  <c r="BW117" i="6"/>
  <c r="BX117" i="6"/>
  <c r="CE117" i="6"/>
  <c r="CF117" i="6"/>
  <c r="CG117" i="6"/>
  <c r="CL117" i="6"/>
  <c r="CM117" i="6"/>
  <c r="CN117" i="6"/>
  <c r="CO117" i="6"/>
  <c r="CP117" i="6"/>
  <c r="CQ117" i="6"/>
  <c r="CR117" i="6"/>
  <c r="CS117" i="6"/>
  <c r="CV117" i="6"/>
  <c r="CW117" i="6"/>
  <c r="CX117" i="6"/>
  <c r="CY117" i="6"/>
  <c r="CZ117" i="6"/>
  <c r="DA117" i="6"/>
  <c r="DB117" i="6"/>
  <c r="J118" i="6"/>
  <c r="Q118" i="6"/>
  <c r="Z118" i="6"/>
  <c r="AA118" i="6"/>
  <c r="AB118" i="6"/>
  <c r="AC118" i="6"/>
  <c r="AD118" i="6"/>
  <c r="AE118" i="6"/>
  <c r="AF118" i="6"/>
  <c r="AI118" i="6"/>
  <c r="AP118" i="6"/>
  <c r="AV118" i="6"/>
  <c r="AW118" i="6"/>
  <c r="BC118" i="6"/>
  <c r="BJ118" i="6"/>
  <c r="BQ118" i="6"/>
  <c r="BY118" i="6"/>
  <c r="BW118" i="6"/>
  <c r="BX118" i="6"/>
  <c r="CE118" i="6"/>
  <c r="CF118" i="6"/>
  <c r="CG118" i="6"/>
  <c r="CL118" i="6"/>
  <c r="CM118" i="6"/>
  <c r="CN118" i="6"/>
  <c r="CO118" i="6"/>
  <c r="CP118" i="6"/>
  <c r="CQ118" i="6"/>
  <c r="CR118" i="6"/>
  <c r="CS118" i="6"/>
  <c r="CV118" i="6"/>
  <c r="CW118" i="6"/>
  <c r="CX118" i="6"/>
  <c r="CY118" i="6"/>
  <c r="CZ118" i="6"/>
  <c r="DA118" i="6"/>
  <c r="DB118" i="6"/>
  <c r="J119" i="6"/>
  <c r="Q119" i="6"/>
  <c r="Z119" i="6"/>
  <c r="AA119" i="6"/>
  <c r="AB119" i="6"/>
  <c r="AC119" i="6"/>
  <c r="AD119" i="6"/>
  <c r="AE119" i="6"/>
  <c r="AF119" i="6"/>
  <c r="AI119" i="6"/>
  <c r="AP119" i="6"/>
  <c r="AV119" i="6"/>
  <c r="AW119" i="6"/>
  <c r="BC119" i="6"/>
  <c r="BJ119" i="6"/>
  <c r="BQ119" i="6"/>
  <c r="BY119" i="6"/>
  <c r="BW119" i="6"/>
  <c r="BX119" i="6"/>
  <c r="CE119" i="6"/>
  <c r="CF119" i="6"/>
  <c r="CG119" i="6"/>
  <c r="CL119" i="6"/>
  <c r="CM119" i="6"/>
  <c r="CN119" i="6"/>
  <c r="CO119" i="6"/>
  <c r="CP119" i="6"/>
  <c r="CQ119" i="6"/>
  <c r="CR119" i="6"/>
  <c r="CS119" i="6"/>
  <c r="CV119" i="6"/>
  <c r="CW119" i="6"/>
  <c r="CX119" i="6"/>
  <c r="CY119" i="6"/>
  <c r="CZ119" i="6"/>
  <c r="DA119" i="6"/>
  <c r="DB119" i="6"/>
  <c r="J120" i="6"/>
  <c r="Q120" i="6"/>
  <c r="Z120" i="6"/>
  <c r="AA120" i="6"/>
  <c r="AB120" i="6"/>
  <c r="AC120" i="6"/>
  <c r="AD120" i="6"/>
  <c r="AE120" i="6"/>
  <c r="AF120" i="6"/>
  <c r="AI120" i="6"/>
  <c r="AP120" i="6"/>
  <c r="AV120" i="6"/>
  <c r="AW120" i="6"/>
  <c r="BC120" i="6"/>
  <c r="BJ120" i="6"/>
  <c r="BQ120" i="6"/>
  <c r="BY120" i="6"/>
  <c r="BW120" i="6"/>
  <c r="BX120" i="6"/>
  <c r="CE120" i="6"/>
  <c r="CF120" i="6"/>
  <c r="CG120" i="6"/>
  <c r="CL120" i="6"/>
  <c r="CM120" i="6"/>
  <c r="CN120" i="6"/>
  <c r="CO120" i="6"/>
  <c r="CP120" i="6"/>
  <c r="CQ120" i="6"/>
  <c r="CR120" i="6"/>
  <c r="CS120" i="6"/>
  <c r="CV120" i="6"/>
  <c r="CW120" i="6"/>
  <c r="CX120" i="6"/>
  <c r="CY120" i="6"/>
  <c r="CZ120" i="6"/>
  <c r="DA120" i="6"/>
  <c r="DB120" i="6"/>
  <c r="J121" i="6"/>
  <c r="Q121" i="6"/>
  <c r="Z121" i="6"/>
  <c r="AA121" i="6"/>
  <c r="AB121" i="6"/>
  <c r="AC121" i="6"/>
  <c r="AD121" i="6"/>
  <c r="AE121" i="6"/>
  <c r="AF121" i="6"/>
  <c r="AI121" i="6"/>
  <c r="AP121" i="6"/>
  <c r="AV121" i="6"/>
  <c r="AW121" i="6"/>
  <c r="BC121" i="6"/>
  <c r="BJ121" i="6"/>
  <c r="BQ121" i="6"/>
  <c r="BY121" i="6"/>
  <c r="BW121" i="6"/>
  <c r="BX121" i="6"/>
  <c r="CE121" i="6"/>
  <c r="CF121" i="6"/>
  <c r="CG121" i="6"/>
  <c r="CL121" i="6"/>
  <c r="CM121" i="6"/>
  <c r="CN121" i="6"/>
  <c r="CO121" i="6"/>
  <c r="CP121" i="6"/>
  <c r="CQ121" i="6"/>
  <c r="CR121" i="6"/>
  <c r="CS121" i="6"/>
  <c r="CV121" i="6"/>
  <c r="CW121" i="6"/>
  <c r="CX121" i="6"/>
  <c r="CY121" i="6"/>
  <c r="CZ121" i="6"/>
  <c r="DA121" i="6"/>
  <c r="DB121" i="6"/>
  <c r="J122" i="6"/>
  <c r="Q122" i="6"/>
  <c r="Z122" i="6"/>
  <c r="AA122" i="6"/>
  <c r="AB122" i="6"/>
  <c r="AC122" i="6"/>
  <c r="AD122" i="6"/>
  <c r="AE122" i="6"/>
  <c r="AF122" i="6"/>
  <c r="AI122" i="6"/>
  <c r="AP122" i="6"/>
  <c r="AV122" i="6"/>
  <c r="AW122" i="6"/>
  <c r="BC122" i="6"/>
  <c r="BJ122" i="6"/>
  <c r="BQ122" i="6"/>
  <c r="BY122" i="6"/>
  <c r="BW122" i="6"/>
  <c r="BX122" i="6"/>
  <c r="CE122" i="6"/>
  <c r="CF122" i="6"/>
  <c r="CG122" i="6"/>
  <c r="CL122" i="6"/>
  <c r="CM122" i="6"/>
  <c r="CN122" i="6"/>
  <c r="CO122" i="6"/>
  <c r="CP122" i="6"/>
  <c r="CQ122" i="6"/>
  <c r="CR122" i="6"/>
  <c r="CS122" i="6"/>
  <c r="CV122" i="6"/>
  <c r="CW122" i="6"/>
  <c r="CX122" i="6"/>
  <c r="CY122" i="6"/>
  <c r="CZ122" i="6"/>
  <c r="DA122" i="6"/>
  <c r="DB122" i="6"/>
  <c r="J123" i="6"/>
  <c r="Q123" i="6"/>
  <c r="Z123" i="6"/>
  <c r="AA123" i="6"/>
  <c r="AB123" i="6"/>
  <c r="AC123" i="6"/>
  <c r="AD123" i="6"/>
  <c r="AE123" i="6"/>
  <c r="AF123" i="6"/>
  <c r="AI123" i="6"/>
  <c r="AP123" i="6"/>
  <c r="AV123" i="6"/>
  <c r="AW123" i="6"/>
  <c r="BC123" i="6"/>
  <c r="BJ123" i="6"/>
  <c r="BQ123" i="6"/>
  <c r="BY123" i="6"/>
  <c r="BW123" i="6"/>
  <c r="BX123" i="6"/>
  <c r="CE123" i="6"/>
  <c r="CF123" i="6"/>
  <c r="CG123" i="6"/>
  <c r="CL123" i="6"/>
  <c r="CM123" i="6"/>
  <c r="CN123" i="6"/>
  <c r="CO123" i="6"/>
  <c r="CP123" i="6"/>
  <c r="CQ123" i="6"/>
  <c r="CR123" i="6"/>
  <c r="CS123" i="6"/>
  <c r="CV123" i="6"/>
  <c r="CW123" i="6"/>
  <c r="CX123" i="6"/>
  <c r="CY123" i="6"/>
  <c r="CZ123" i="6"/>
  <c r="DA123" i="6"/>
  <c r="DB123" i="6"/>
  <c r="J124" i="6"/>
  <c r="Q124" i="6"/>
  <c r="Z124" i="6"/>
  <c r="AA124" i="6"/>
  <c r="AB124" i="6"/>
  <c r="AC124" i="6"/>
  <c r="AD124" i="6"/>
  <c r="AE124" i="6"/>
  <c r="AF124" i="6"/>
  <c r="AI124" i="6"/>
  <c r="AP124" i="6"/>
  <c r="AV124" i="6"/>
  <c r="AW124" i="6"/>
  <c r="BC124" i="6"/>
  <c r="BJ124" i="6"/>
  <c r="BQ124" i="6"/>
  <c r="BY124" i="6"/>
  <c r="BW124" i="6"/>
  <c r="BX124" i="6"/>
  <c r="CE124" i="6"/>
  <c r="CF124" i="6"/>
  <c r="CG124" i="6"/>
  <c r="CL124" i="6"/>
  <c r="CM124" i="6"/>
  <c r="CN124" i="6"/>
  <c r="CO124" i="6"/>
  <c r="CP124" i="6"/>
  <c r="CQ124" i="6"/>
  <c r="CR124" i="6"/>
  <c r="CS124" i="6"/>
  <c r="CV124" i="6"/>
  <c r="CW124" i="6"/>
  <c r="CX124" i="6"/>
  <c r="CY124" i="6"/>
  <c r="CZ124" i="6"/>
  <c r="DA124" i="6"/>
  <c r="DB124" i="6"/>
  <c r="J125" i="6"/>
  <c r="Q125" i="6"/>
  <c r="Z125" i="6"/>
  <c r="AA125" i="6"/>
  <c r="AB125" i="6"/>
  <c r="AC125" i="6"/>
  <c r="AD125" i="6"/>
  <c r="AE125" i="6"/>
  <c r="AF125" i="6"/>
  <c r="AI125" i="6"/>
  <c r="AP125" i="6"/>
  <c r="AV125" i="6"/>
  <c r="AW125" i="6"/>
  <c r="BC125" i="6"/>
  <c r="BJ125" i="6"/>
  <c r="BQ125" i="6"/>
  <c r="BY125" i="6"/>
  <c r="BW125" i="6"/>
  <c r="BX125" i="6"/>
  <c r="CE125" i="6"/>
  <c r="CF125" i="6"/>
  <c r="CG125" i="6"/>
  <c r="CL125" i="6"/>
  <c r="CM125" i="6"/>
  <c r="CN125" i="6"/>
  <c r="CO125" i="6"/>
  <c r="CP125" i="6"/>
  <c r="CQ125" i="6"/>
  <c r="CR125" i="6"/>
  <c r="CS125" i="6"/>
  <c r="CV125" i="6"/>
  <c r="CW125" i="6"/>
  <c r="CX125" i="6"/>
  <c r="CY125" i="6"/>
  <c r="CZ125" i="6"/>
  <c r="DA125" i="6"/>
  <c r="DB125" i="6"/>
  <c r="J126" i="6"/>
  <c r="Q126" i="6"/>
  <c r="Z126" i="6"/>
  <c r="AA126" i="6"/>
  <c r="AB126" i="6"/>
  <c r="AC126" i="6"/>
  <c r="AD126" i="6"/>
  <c r="AE126" i="6"/>
  <c r="AF126" i="6"/>
  <c r="AI126" i="6"/>
  <c r="AP126" i="6"/>
  <c r="AV126" i="6"/>
  <c r="AW126" i="6"/>
  <c r="BC126" i="6"/>
  <c r="BJ126" i="6"/>
  <c r="BQ126" i="6"/>
  <c r="BY126" i="6"/>
  <c r="BW126" i="6"/>
  <c r="BX126" i="6"/>
  <c r="CE126" i="6"/>
  <c r="CF126" i="6"/>
  <c r="CG126" i="6"/>
  <c r="CL126" i="6"/>
  <c r="CM126" i="6"/>
  <c r="CN126" i="6"/>
  <c r="CO126" i="6"/>
  <c r="CP126" i="6"/>
  <c r="CQ126" i="6"/>
  <c r="CR126" i="6"/>
  <c r="CS126" i="6"/>
  <c r="CV126" i="6"/>
  <c r="CW126" i="6"/>
  <c r="CX126" i="6"/>
  <c r="CY126" i="6"/>
  <c r="CZ126" i="6"/>
  <c r="DA126" i="6"/>
  <c r="DB126" i="6"/>
  <c r="J127" i="6"/>
  <c r="Q127" i="6"/>
  <c r="Z127" i="6"/>
  <c r="AA127" i="6"/>
  <c r="AB127" i="6"/>
  <c r="AC127" i="6"/>
  <c r="AD127" i="6"/>
  <c r="AE127" i="6"/>
  <c r="AF127" i="6"/>
  <c r="AI127" i="6"/>
  <c r="AP127" i="6"/>
  <c r="AV127" i="6"/>
  <c r="AW127" i="6"/>
  <c r="BC127" i="6"/>
  <c r="BJ127" i="6"/>
  <c r="BQ127" i="6"/>
  <c r="BY127" i="6"/>
  <c r="BW127" i="6"/>
  <c r="BX127" i="6"/>
  <c r="CE127" i="6"/>
  <c r="CF127" i="6"/>
  <c r="CG127" i="6"/>
  <c r="CL127" i="6"/>
  <c r="CM127" i="6"/>
  <c r="CN127" i="6"/>
  <c r="CO127" i="6"/>
  <c r="CP127" i="6"/>
  <c r="CQ127" i="6"/>
  <c r="CR127" i="6"/>
  <c r="CS127" i="6"/>
  <c r="CV127" i="6"/>
  <c r="CW127" i="6"/>
  <c r="CX127" i="6"/>
  <c r="CY127" i="6"/>
  <c r="CZ127" i="6"/>
  <c r="DA127" i="6"/>
  <c r="DB127" i="6"/>
  <c r="J128" i="6"/>
  <c r="Q128" i="6"/>
  <c r="Z128" i="6"/>
  <c r="AA128" i="6"/>
  <c r="AB128" i="6"/>
  <c r="AC128" i="6"/>
  <c r="AD128" i="6"/>
  <c r="AE128" i="6"/>
  <c r="AF128" i="6"/>
  <c r="AI128" i="6"/>
  <c r="AP128" i="6"/>
  <c r="AV128" i="6"/>
  <c r="AW128" i="6"/>
  <c r="BC128" i="6"/>
  <c r="BJ128" i="6"/>
  <c r="BQ128" i="6"/>
  <c r="BY128" i="6"/>
  <c r="BW128" i="6"/>
  <c r="BX128" i="6"/>
  <c r="CE128" i="6"/>
  <c r="CF128" i="6"/>
  <c r="CG128" i="6"/>
  <c r="CL128" i="6"/>
  <c r="CM128" i="6"/>
  <c r="CN128" i="6"/>
  <c r="CO128" i="6"/>
  <c r="CP128" i="6"/>
  <c r="CQ128" i="6"/>
  <c r="CR128" i="6"/>
  <c r="CS128" i="6"/>
  <c r="CV128" i="6"/>
  <c r="CW128" i="6"/>
  <c r="CX128" i="6"/>
  <c r="CY128" i="6"/>
  <c r="CZ128" i="6"/>
  <c r="DA128" i="6"/>
  <c r="DB128" i="6"/>
  <c r="J129" i="6"/>
  <c r="Q129" i="6"/>
  <c r="Z129" i="6"/>
  <c r="AA129" i="6"/>
  <c r="AB129" i="6"/>
  <c r="AC129" i="6"/>
  <c r="AD129" i="6"/>
  <c r="AE129" i="6"/>
  <c r="AF129" i="6"/>
  <c r="AI129" i="6"/>
  <c r="AP129" i="6"/>
  <c r="AV129" i="6"/>
  <c r="AW129" i="6"/>
  <c r="BC129" i="6"/>
  <c r="BJ129" i="6"/>
  <c r="BQ129" i="6"/>
  <c r="BY129" i="6"/>
  <c r="BW129" i="6"/>
  <c r="BX129" i="6"/>
  <c r="CE129" i="6"/>
  <c r="CF129" i="6"/>
  <c r="CG129" i="6"/>
  <c r="CL129" i="6"/>
  <c r="CM129" i="6"/>
  <c r="CN129" i="6"/>
  <c r="CO129" i="6"/>
  <c r="CP129" i="6"/>
  <c r="CQ129" i="6"/>
  <c r="CR129" i="6"/>
  <c r="CS129" i="6"/>
  <c r="CV129" i="6"/>
  <c r="CW129" i="6"/>
  <c r="CX129" i="6"/>
  <c r="CY129" i="6"/>
  <c r="CZ129" i="6"/>
  <c r="DA129" i="6"/>
  <c r="DB129" i="6"/>
  <c r="J130" i="6"/>
  <c r="Q130" i="6"/>
  <c r="Z130" i="6"/>
  <c r="AA130" i="6"/>
  <c r="AB130" i="6"/>
  <c r="AC130" i="6"/>
  <c r="AD130" i="6"/>
  <c r="AE130" i="6"/>
  <c r="AF130" i="6"/>
  <c r="AI130" i="6"/>
  <c r="AP130" i="6"/>
  <c r="AV130" i="6"/>
  <c r="AW130" i="6"/>
  <c r="BC130" i="6"/>
  <c r="BJ130" i="6"/>
  <c r="BQ130" i="6"/>
  <c r="BY130" i="6"/>
  <c r="BW130" i="6"/>
  <c r="BX130" i="6"/>
  <c r="CE130" i="6"/>
  <c r="CF130" i="6"/>
  <c r="CG130" i="6"/>
  <c r="CL130" i="6"/>
  <c r="CM130" i="6"/>
  <c r="CN130" i="6"/>
  <c r="CO130" i="6"/>
  <c r="CP130" i="6"/>
  <c r="CQ130" i="6"/>
  <c r="CR130" i="6"/>
  <c r="CS130" i="6"/>
  <c r="CV130" i="6"/>
  <c r="CW130" i="6"/>
  <c r="CX130" i="6"/>
  <c r="CY130" i="6"/>
  <c r="CZ130" i="6"/>
  <c r="DA130" i="6"/>
  <c r="DB130" i="6"/>
  <c r="J131" i="6"/>
  <c r="Q131" i="6"/>
  <c r="Z131" i="6"/>
  <c r="AA131" i="6"/>
  <c r="AB131" i="6"/>
  <c r="AC131" i="6"/>
  <c r="AD131" i="6"/>
  <c r="AE131" i="6"/>
  <c r="AF131" i="6"/>
  <c r="AI131" i="6"/>
  <c r="AP131" i="6"/>
  <c r="AV131" i="6"/>
  <c r="AW131" i="6"/>
  <c r="BC131" i="6"/>
  <c r="BJ131" i="6"/>
  <c r="BQ131" i="6"/>
  <c r="BY131" i="6"/>
  <c r="BW131" i="6"/>
  <c r="BX131" i="6"/>
  <c r="CE131" i="6"/>
  <c r="CF131" i="6"/>
  <c r="CG131" i="6"/>
  <c r="CL131" i="6"/>
  <c r="CM131" i="6"/>
  <c r="CN131" i="6"/>
  <c r="CO131" i="6"/>
  <c r="CP131" i="6"/>
  <c r="CQ131" i="6"/>
  <c r="CR131" i="6"/>
  <c r="CS131" i="6"/>
  <c r="CV131" i="6"/>
  <c r="CW131" i="6"/>
  <c r="CX131" i="6"/>
  <c r="CY131" i="6"/>
  <c r="CZ131" i="6"/>
  <c r="DA131" i="6"/>
  <c r="DB131" i="6"/>
  <c r="J132" i="6"/>
  <c r="Q132" i="6"/>
  <c r="Z132" i="6"/>
  <c r="AA132" i="6"/>
  <c r="AB132" i="6"/>
  <c r="AC132" i="6"/>
  <c r="AD132" i="6"/>
  <c r="AE132" i="6"/>
  <c r="AF132" i="6"/>
  <c r="AI132" i="6"/>
  <c r="AP132" i="6"/>
  <c r="AV132" i="6"/>
  <c r="AW132" i="6"/>
  <c r="BC132" i="6"/>
  <c r="BJ132" i="6"/>
  <c r="BQ132" i="6"/>
  <c r="BY132" i="6"/>
  <c r="BW132" i="6"/>
  <c r="BX132" i="6"/>
  <c r="CE132" i="6"/>
  <c r="CF132" i="6"/>
  <c r="CG132" i="6"/>
  <c r="CL132" i="6"/>
  <c r="CM132" i="6"/>
  <c r="CN132" i="6"/>
  <c r="CO132" i="6"/>
  <c r="CP132" i="6"/>
  <c r="CQ132" i="6"/>
  <c r="CR132" i="6"/>
  <c r="CS132" i="6"/>
  <c r="CV132" i="6"/>
  <c r="CW132" i="6"/>
  <c r="CX132" i="6"/>
  <c r="CY132" i="6"/>
  <c r="CZ132" i="6"/>
  <c r="DA132" i="6"/>
  <c r="DB132" i="6"/>
  <c r="J133" i="6"/>
  <c r="Q133" i="6"/>
  <c r="Z133" i="6"/>
  <c r="AA133" i="6"/>
  <c r="AB133" i="6"/>
  <c r="AC133" i="6"/>
  <c r="AD133" i="6"/>
  <c r="AE133" i="6"/>
  <c r="AF133" i="6"/>
  <c r="AI133" i="6"/>
  <c r="AP133" i="6"/>
  <c r="AV133" i="6"/>
  <c r="AW133" i="6"/>
  <c r="BC133" i="6"/>
  <c r="BJ133" i="6"/>
  <c r="BQ133" i="6"/>
  <c r="BY133" i="6"/>
  <c r="BW133" i="6"/>
  <c r="BX133" i="6"/>
  <c r="CE133" i="6"/>
  <c r="CF133" i="6"/>
  <c r="CG133" i="6"/>
  <c r="CL133" i="6"/>
  <c r="CM133" i="6"/>
  <c r="CN133" i="6"/>
  <c r="CO133" i="6"/>
  <c r="CP133" i="6"/>
  <c r="CQ133" i="6"/>
  <c r="CR133" i="6"/>
  <c r="CS133" i="6"/>
  <c r="CV133" i="6"/>
  <c r="CW133" i="6"/>
  <c r="CX133" i="6"/>
  <c r="CY133" i="6"/>
  <c r="CZ133" i="6"/>
  <c r="DA133" i="6"/>
  <c r="DB133" i="6"/>
  <c r="J134" i="6"/>
  <c r="Q134" i="6"/>
  <c r="Z134" i="6"/>
  <c r="AA134" i="6"/>
  <c r="AB134" i="6"/>
  <c r="AC134" i="6"/>
  <c r="AD134" i="6"/>
  <c r="AE134" i="6"/>
  <c r="AF134" i="6"/>
  <c r="AI134" i="6"/>
  <c r="AP134" i="6"/>
  <c r="AV134" i="6"/>
  <c r="AW134" i="6"/>
  <c r="BC134" i="6"/>
  <c r="BJ134" i="6"/>
  <c r="BQ134" i="6"/>
  <c r="BY134" i="6"/>
  <c r="BW134" i="6"/>
  <c r="BX134" i="6"/>
  <c r="CE134" i="6"/>
  <c r="CF134" i="6"/>
  <c r="CG134" i="6"/>
  <c r="CL134" i="6"/>
  <c r="CM134" i="6"/>
  <c r="CN134" i="6"/>
  <c r="CO134" i="6"/>
  <c r="CP134" i="6"/>
  <c r="CQ134" i="6"/>
  <c r="CR134" i="6"/>
  <c r="CS134" i="6"/>
  <c r="CV134" i="6"/>
  <c r="CW134" i="6"/>
  <c r="CX134" i="6"/>
  <c r="CY134" i="6"/>
  <c r="CZ134" i="6"/>
  <c r="DA134" i="6"/>
  <c r="DB134" i="6"/>
  <c r="J135" i="6"/>
  <c r="Q135" i="6"/>
  <c r="Z135" i="6"/>
  <c r="AA135" i="6"/>
  <c r="AB135" i="6"/>
  <c r="AC135" i="6"/>
  <c r="AD135" i="6"/>
  <c r="AE135" i="6"/>
  <c r="AF135" i="6"/>
  <c r="AI135" i="6"/>
  <c r="AP135" i="6"/>
  <c r="AV135" i="6"/>
  <c r="AW135" i="6"/>
  <c r="BC135" i="6"/>
  <c r="BJ135" i="6"/>
  <c r="BQ135" i="6"/>
  <c r="BY135" i="6"/>
  <c r="BW135" i="6"/>
  <c r="BX135" i="6"/>
  <c r="CE135" i="6"/>
  <c r="CF135" i="6"/>
  <c r="CG135" i="6"/>
  <c r="CL135" i="6"/>
  <c r="CM135" i="6"/>
  <c r="CN135" i="6"/>
  <c r="CO135" i="6"/>
  <c r="CP135" i="6"/>
  <c r="CQ135" i="6"/>
  <c r="CR135" i="6"/>
  <c r="CS135" i="6"/>
  <c r="CV135" i="6"/>
  <c r="CW135" i="6"/>
  <c r="CX135" i="6"/>
  <c r="CY135" i="6"/>
  <c r="CZ135" i="6"/>
  <c r="DA135" i="6"/>
  <c r="DB135" i="6"/>
  <c r="J136" i="6"/>
  <c r="Q136" i="6"/>
  <c r="Z136" i="6"/>
  <c r="AA136" i="6"/>
  <c r="AB136" i="6"/>
  <c r="AC136" i="6"/>
  <c r="AD136" i="6"/>
  <c r="AE136" i="6"/>
  <c r="AF136" i="6"/>
  <c r="AI136" i="6"/>
  <c r="AP136" i="6"/>
  <c r="AV136" i="6"/>
  <c r="AW136" i="6"/>
  <c r="BC136" i="6"/>
  <c r="BJ136" i="6"/>
  <c r="BQ136" i="6"/>
  <c r="BY136" i="6"/>
  <c r="BW136" i="6"/>
  <c r="BX136" i="6"/>
  <c r="CE136" i="6"/>
  <c r="CF136" i="6"/>
  <c r="CG136" i="6"/>
  <c r="CL136" i="6"/>
  <c r="CM136" i="6"/>
  <c r="CN136" i="6"/>
  <c r="CO136" i="6"/>
  <c r="CP136" i="6"/>
  <c r="CQ136" i="6"/>
  <c r="CR136" i="6"/>
  <c r="CS136" i="6"/>
  <c r="CV136" i="6"/>
  <c r="CW136" i="6"/>
  <c r="CX136" i="6"/>
  <c r="CY136" i="6"/>
  <c r="CZ136" i="6"/>
  <c r="DA136" i="6"/>
  <c r="DB136" i="6"/>
  <c r="J137" i="6"/>
  <c r="Q137" i="6"/>
  <c r="Z137" i="6"/>
  <c r="AA137" i="6"/>
  <c r="AB137" i="6"/>
  <c r="AC137" i="6"/>
  <c r="AD137" i="6"/>
  <c r="AE137" i="6"/>
  <c r="AF137" i="6"/>
  <c r="AI137" i="6"/>
  <c r="AP137" i="6"/>
  <c r="AV137" i="6"/>
  <c r="AW137" i="6"/>
  <c r="BC137" i="6"/>
  <c r="BJ137" i="6"/>
  <c r="BQ137" i="6"/>
  <c r="BY137" i="6"/>
  <c r="BW137" i="6"/>
  <c r="BX137" i="6"/>
  <c r="CE137" i="6"/>
  <c r="CF137" i="6"/>
  <c r="CG137" i="6"/>
  <c r="CL137" i="6"/>
  <c r="CM137" i="6"/>
  <c r="CN137" i="6"/>
  <c r="CO137" i="6"/>
  <c r="CP137" i="6"/>
  <c r="CQ137" i="6"/>
  <c r="CR137" i="6"/>
  <c r="CS137" i="6"/>
  <c r="CV137" i="6"/>
  <c r="CW137" i="6"/>
  <c r="CX137" i="6"/>
  <c r="CY137" i="6"/>
  <c r="CZ137" i="6"/>
  <c r="DA137" i="6"/>
  <c r="DB137" i="6"/>
  <c r="J138" i="6"/>
  <c r="Q138" i="6"/>
  <c r="Z138" i="6"/>
  <c r="AA138" i="6"/>
  <c r="AB138" i="6"/>
  <c r="AC138" i="6"/>
  <c r="AD138" i="6"/>
  <c r="AE138" i="6"/>
  <c r="AF138" i="6"/>
  <c r="AI138" i="6"/>
  <c r="AP138" i="6"/>
  <c r="AV138" i="6"/>
  <c r="AW138" i="6"/>
  <c r="BC138" i="6"/>
  <c r="BJ138" i="6"/>
  <c r="BQ138" i="6"/>
  <c r="BY138" i="6"/>
  <c r="BW138" i="6"/>
  <c r="BX138" i="6"/>
  <c r="CE138" i="6"/>
  <c r="CF138" i="6"/>
  <c r="CG138" i="6"/>
  <c r="CL138" i="6"/>
  <c r="CM138" i="6"/>
  <c r="CN138" i="6"/>
  <c r="CO138" i="6"/>
  <c r="CP138" i="6"/>
  <c r="CQ138" i="6"/>
  <c r="CR138" i="6"/>
  <c r="CS138" i="6"/>
  <c r="CV138" i="6"/>
  <c r="CW138" i="6"/>
  <c r="CX138" i="6"/>
  <c r="CY138" i="6"/>
  <c r="CZ138" i="6"/>
  <c r="DA138" i="6"/>
  <c r="DB138" i="6"/>
  <c r="J139" i="6"/>
  <c r="Q139" i="6"/>
  <c r="Z139" i="6"/>
  <c r="AA139" i="6"/>
  <c r="AB139" i="6"/>
  <c r="AC139" i="6"/>
  <c r="AD139" i="6"/>
  <c r="AE139" i="6"/>
  <c r="AF139" i="6"/>
  <c r="AI139" i="6"/>
  <c r="AP139" i="6"/>
  <c r="AV139" i="6"/>
  <c r="AW139" i="6"/>
  <c r="BC139" i="6"/>
  <c r="BJ139" i="6"/>
  <c r="BQ139" i="6"/>
  <c r="BY139" i="6"/>
  <c r="BW139" i="6"/>
  <c r="BX139" i="6"/>
  <c r="CE139" i="6"/>
  <c r="CF139" i="6"/>
  <c r="CG139" i="6"/>
  <c r="CL139" i="6"/>
  <c r="CM139" i="6"/>
  <c r="CN139" i="6"/>
  <c r="CO139" i="6"/>
  <c r="CP139" i="6"/>
  <c r="CQ139" i="6"/>
  <c r="CR139" i="6"/>
  <c r="CS139" i="6"/>
  <c r="CV139" i="6"/>
  <c r="CW139" i="6"/>
  <c r="CX139" i="6"/>
  <c r="CY139" i="6"/>
  <c r="CZ139" i="6"/>
  <c r="DA139" i="6"/>
  <c r="DB139" i="6"/>
  <c r="J140" i="6"/>
  <c r="Q140" i="6"/>
  <c r="Z140" i="6"/>
  <c r="AA140" i="6"/>
  <c r="AB140" i="6"/>
  <c r="AC140" i="6"/>
  <c r="AD140" i="6"/>
  <c r="AE140" i="6"/>
  <c r="AF140" i="6"/>
  <c r="AI140" i="6"/>
  <c r="AP140" i="6"/>
  <c r="AV140" i="6"/>
  <c r="AW140" i="6"/>
  <c r="BC140" i="6"/>
  <c r="BJ140" i="6"/>
  <c r="BQ140" i="6"/>
  <c r="BY140" i="6"/>
  <c r="BW140" i="6"/>
  <c r="BX140" i="6"/>
  <c r="CE140" i="6"/>
  <c r="CF140" i="6"/>
  <c r="CG140" i="6"/>
  <c r="CL140" i="6"/>
  <c r="CM140" i="6"/>
  <c r="CN140" i="6"/>
  <c r="CO140" i="6"/>
  <c r="CP140" i="6"/>
  <c r="CQ140" i="6"/>
  <c r="CR140" i="6"/>
  <c r="CS140" i="6"/>
  <c r="CV140" i="6"/>
  <c r="CW140" i="6"/>
  <c r="CX140" i="6"/>
  <c r="CY140" i="6"/>
  <c r="CZ140" i="6"/>
  <c r="DA140" i="6"/>
  <c r="DB140" i="6"/>
  <c r="J141" i="6"/>
  <c r="Q141" i="6"/>
  <c r="Z141" i="6"/>
  <c r="AA141" i="6"/>
  <c r="AB141" i="6"/>
  <c r="AC141" i="6"/>
  <c r="AD141" i="6"/>
  <c r="AE141" i="6"/>
  <c r="AF141" i="6"/>
  <c r="AI141" i="6"/>
  <c r="AP141" i="6"/>
  <c r="AV141" i="6"/>
  <c r="AW141" i="6"/>
  <c r="BC141" i="6"/>
  <c r="BJ141" i="6"/>
  <c r="BQ141" i="6"/>
  <c r="BY141" i="6"/>
  <c r="BW141" i="6"/>
  <c r="BX141" i="6"/>
  <c r="CE141" i="6"/>
  <c r="CF141" i="6"/>
  <c r="CG141" i="6"/>
  <c r="CL141" i="6"/>
  <c r="CM141" i="6"/>
  <c r="CN141" i="6"/>
  <c r="CO141" i="6"/>
  <c r="CP141" i="6"/>
  <c r="CQ141" i="6"/>
  <c r="CR141" i="6"/>
  <c r="CS141" i="6"/>
  <c r="CV141" i="6"/>
  <c r="CW141" i="6"/>
  <c r="CX141" i="6"/>
  <c r="CY141" i="6"/>
  <c r="CZ141" i="6"/>
  <c r="DA141" i="6"/>
  <c r="DB141" i="6"/>
  <c r="J142" i="6"/>
  <c r="Q142" i="6"/>
  <c r="Z142" i="6"/>
  <c r="AA142" i="6"/>
  <c r="AB142" i="6"/>
  <c r="AC142" i="6"/>
  <c r="AD142" i="6"/>
  <c r="AE142" i="6"/>
  <c r="AF142" i="6"/>
  <c r="AI142" i="6"/>
  <c r="AP142" i="6"/>
  <c r="AV142" i="6"/>
  <c r="AW142" i="6"/>
  <c r="BC142" i="6"/>
  <c r="BJ142" i="6"/>
  <c r="BQ142" i="6"/>
  <c r="BY142" i="6"/>
  <c r="BW142" i="6"/>
  <c r="BX142" i="6"/>
  <c r="CE142" i="6"/>
  <c r="CF142" i="6"/>
  <c r="CG142" i="6"/>
  <c r="CL142" i="6"/>
  <c r="CM142" i="6"/>
  <c r="CN142" i="6"/>
  <c r="CO142" i="6"/>
  <c r="CP142" i="6"/>
  <c r="CQ142" i="6"/>
  <c r="CR142" i="6"/>
  <c r="CS142" i="6"/>
  <c r="CV142" i="6"/>
  <c r="CW142" i="6"/>
  <c r="CX142" i="6"/>
  <c r="CY142" i="6"/>
  <c r="CZ142" i="6"/>
  <c r="DA142" i="6"/>
  <c r="DB142" i="6"/>
  <c r="J143" i="6"/>
  <c r="Q143" i="6"/>
  <c r="Z143" i="6"/>
  <c r="AA143" i="6"/>
  <c r="AB143" i="6"/>
  <c r="AC143" i="6"/>
  <c r="AD143" i="6"/>
  <c r="AE143" i="6"/>
  <c r="AF143" i="6"/>
  <c r="AI143" i="6"/>
  <c r="AP143" i="6"/>
  <c r="AV143" i="6"/>
  <c r="AW143" i="6"/>
  <c r="BC143" i="6"/>
  <c r="BJ143" i="6"/>
  <c r="BQ143" i="6"/>
  <c r="BY143" i="6"/>
  <c r="BW143" i="6"/>
  <c r="BX143" i="6"/>
  <c r="CE143" i="6"/>
  <c r="CF143" i="6"/>
  <c r="CG143" i="6"/>
  <c r="CL143" i="6"/>
  <c r="CM143" i="6"/>
  <c r="CN143" i="6"/>
  <c r="CO143" i="6"/>
  <c r="CP143" i="6"/>
  <c r="CQ143" i="6"/>
  <c r="CR143" i="6"/>
  <c r="CS143" i="6"/>
  <c r="CV143" i="6"/>
  <c r="CW143" i="6"/>
  <c r="CX143" i="6"/>
  <c r="CY143" i="6"/>
  <c r="CZ143" i="6"/>
  <c r="DA143" i="6"/>
  <c r="DB143" i="6"/>
  <c r="J144" i="6"/>
  <c r="Q144" i="6"/>
  <c r="Z144" i="6"/>
  <c r="AA144" i="6"/>
  <c r="AB144" i="6"/>
  <c r="AC144" i="6"/>
  <c r="AD144" i="6"/>
  <c r="AE144" i="6"/>
  <c r="AF144" i="6"/>
  <c r="AI144" i="6"/>
  <c r="AP144" i="6"/>
  <c r="AV144" i="6"/>
  <c r="AW144" i="6"/>
  <c r="BC144" i="6"/>
  <c r="BJ144" i="6"/>
  <c r="BQ144" i="6"/>
  <c r="BY144" i="6"/>
  <c r="BW144" i="6"/>
  <c r="BX144" i="6"/>
  <c r="CE144" i="6"/>
  <c r="CF144" i="6"/>
  <c r="CG144" i="6"/>
  <c r="CL144" i="6"/>
  <c r="CM144" i="6"/>
  <c r="CN144" i="6"/>
  <c r="CO144" i="6"/>
  <c r="CP144" i="6"/>
  <c r="CQ144" i="6"/>
  <c r="CR144" i="6"/>
  <c r="CS144" i="6"/>
  <c r="CV144" i="6"/>
  <c r="CW144" i="6"/>
  <c r="CX144" i="6"/>
  <c r="CY144" i="6"/>
  <c r="CZ144" i="6"/>
  <c r="DA144" i="6"/>
  <c r="DB144" i="6"/>
  <c r="J145" i="6"/>
  <c r="Q145" i="6"/>
  <c r="Z145" i="6"/>
  <c r="AA145" i="6"/>
  <c r="AB145" i="6"/>
  <c r="AC145" i="6"/>
  <c r="AD145" i="6"/>
  <c r="AE145" i="6"/>
  <c r="AF145" i="6"/>
  <c r="AI145" i="6"/>
  <c r="AP145" i="6"/>
  <c r="AV145" i="6"/>
  <c r="AW145" i="6"/>
  <c r="BC145" i="6"/>
  <c r="BJ145" i="6"/>
  <c r="BQ145" i="6"/>
  <c r="BY145" i="6"/>
  <c r="BW145" i="6"/>
  <c r="BX145" i="6"/>
  <c r="CE145" i="6"/>
  <c r="CF145" i="6"/>
  <c r="CG145" i="6"/>
  <c r="CL145" i="6"/>
  <c r="CM145" i="6"/>
  <c r="CN145" i="6"/>
  <c r="CO145" i="6"/>
  <c r="CP145" i="6"/>
  <c r="CQ145" i="6"/>
  <c r="CR145" i="6"/>
  <c r="CS145" i="6"/>
  <c r="CV145" i="6"/>
  <c r="CW145" i="6"/>
  <c r="CX145" i="6"/>
  <c r="CY145" i="6"/>
  <c r="CZ145" i="6"/>
  <c r="DA145" i="6"/>
  <c r="DB145" i="6"/>
  <c r="J146" i="6"/>
  <c r="Q146" i="6"/>
  <c r="Z146" i="6"/>
  <c r="AA146" i="6"/>
  <c r="AB146" i="6"/>
  <c r="AC146" i="6"/>
  <c r="AD146" i="6"/>
  <c r="AE146" i="6"/>
  <c r="AF146" i="6"/>
  <c r="AI146" i="6"/>
  <c r="AP146" i="6"/>
  <c r="AV146" i="6"/>
  <c r="AW146" i="6"/>
  <c r="BC146" i="6"/>
  <c r="BJ146" i="6"/>
  <c r="BQ146" i="6"/>
  <c r="BY146" i="6"/>
  <c r="BW146" i="6"/>
  <c r="BX146" i="6"/>
  <c r="CE146" i="6"/>
  <c r="CF146" i="6"/>
  <c r="CG146" i="6"/>
  <c r="CL146" i="6"/>
  <c r="CM146" i="6"/>
  <c r="CN146" i="6"/>
  <c r="CO146" i="6"/>
  <c r="CP146" i="6"/>
  <c r="CQ146" i="6"/>
  <c r="CR146" i="6"/>
  <c r="CS146" i="6"/>
  <c r="CV146" i="6"/>
  <c r="CW146" i="6"/>
  <c r="CX146" i="6"/>
  <c r="CY146" i="6"/>
  <c r="CZ146" i="6"/>
  <c r="DA146" i="6"/>
  <c r="DB146" i="6"/>
  <c r="J147" i="6"/>
  <c r="Q147" i="6"/>
  <c r="Z147" i="6"/>
  <c r="AA147" i="6"/>
  <c r="AB147" i="6"/>
  <c r="AC147" i="6"/>
  <c r="AD147" i="6"/>
  <c r="AE147" i="6"/>
  <c r="AF147" i="6"/>
  <c r="AI147" i="6"/>
  <c r="AP147" i="6"/>
  <c r="AV147" i="6"/>
  <c r="AW147" i="6"/>
  <c r="BC147" i="6"/>
  <c r="BJ147" i="6"/>
  <c r="BQ147" i="6"/>
  <c r="BY147" i="6"/>
  <c r="BW147" i="6"/>
  <c r="BX147" i="6"/>
  <c r="CE147" i="6"/>
  <c r="CF147" i="6"/>
  <c r="CG147" i="6"/>
  <c r="CL147" i="6"/>
  <c r="CM147" i="6"/>
  <c r="CN147" i="6"/>
  <c r="CO147" i="6"/>
  <c r="CP147" i="6"/>
  <c r="CQ147" i="6"/>
  <c r="CR147" i="6"/>
  <c r="CS147" i="6"/>
  <c r="CV147" i="6"/>
  <c r="CW147" i="6"/>
  <c r="CX147" i="6"/>
  <c r="CY147" i="6"/>
  <c r="CZ147" i="6"/>
  <c r="DA147" i="6"/>
  <c r="DB147" i="6"/>
  <c r="J148" i="6"/>
  <c r="Q148" i="6"/>
  <c r="Z148" i="6"/>
  <c r="AA148" i="6"/>
  <c r="AB148" i="6"/>
  <c r="AC148" i="6"/>
  <c r="AD148" i="6"/>
  <c r="AE148" i="6"/>
  <c r="AF148" i="6"/>
  <c r="AI148" i="6"/>
  <c r="AP148" i="6"/>
  <c r="AV148" i="6"/>
  <c r="AW148" i="6"/>
  <c r="BC148" i="6"/>
  <c r="BJ148" i="6"/>
  <c r="BQ148" i="6"/>
  <c r="BY148" i="6"/>
  <c r="BW148" i="6"/>
  <c r="BX148" i="6"/>
  <c r="CE148" i="6"/>
  <c r="CF148" i="6"/>
  <c r="CG148" i="6"/>
  <c r="CL148" i="6"/>
  <c r="CM148" i="6"/>
  <c r="CN148" i="6"/>
  <c r="CO148" i="6"/>
  <c r="CP148" i="6"/>
  <c r="CQ148" i="6"/>
  <c r="CR148" i="6"/>
  <c r="CS148" i="6"/>
  <c r="CV148" i="6"/>
  <c r="CW148" i="6"/>
  <c r="CX148" i="6"/>
  <c r="CY148" i="6"/>
  <c r="CZ148" i="6"/>
  <c r="DA148" i="6"/>
  <c r="DB148" i="6"/>
  <c r="J149" i="6"/>
  <c r="Q149" i="6"/>
  <c r="Z149" i="6"/>
  <c r="AA149" i="6"/>
  <c r="AB149" i="6"/>
  <c r="AC149" i="6"/>
  <c r="AD149" i="6"/>
  <c r="AE149" i="6"/>
  <c r="AF149" i="6"/>
  <c r="AI149" i="6"/>
  <c r="AP149" i="6"/>
  <c r="AV149" i="6"/>
  <c r="AW149" i="6"/>
  <c r="BC149" i="6"/>
  <c r="BJ149" i="6"/>
  <c r="BQ149" i="6"/>
  <c r="BY149" i="6"/>
  <c r="BW149" i="6"/>
  <c r="BX149" i="6"/>
  <c r="CE149" i="6"/>
  <c r="CF149" i="6"/>
  <c r="CG149" i="6"/>
  <c r="CL149" i="6"/>
  <c r="CM149" i="6"/>
  <c r="CN149" i="6"/>
  <c r="CO149" i="6"/>
  <c r="CP149" i="6"/>
  <c r="CQ149" i="6"/>
  <c r="CR149" i="6"/>
  <c r="CS149" i="6"/>
  <c r="CV149" i="6"/>
  <c r="CW149" i="6"/>
  <c r="CX149" i="6"/>
  <c r="CY149" i="6"/>
  <c r="CZ149" i="6"/>
  <c r="DA149" i="6"/>
  <c r="DB149" i="6"/>
  <c r="J150" i="6"/>
  <c r="Q150" i="6"/>
  <c r="Z150" i="6"/>
  <c r="AA150" i="6"/>
  <c r="AB150" i="6"/>
  <c r="AC150" i="6"/>
  <c r="AD150" i="6"/>
  <c r="AE150" i="6"/>
  <c r="AF150" i="6"/>
  <c r="AI150" i="6"/>
  <c r="AP150" i="6"/>
  <c r="AV150" i="6"/>
  <c r="AW150" i="6"/>
  <c r="BC150" i="6"/>
  <c r="BJ150" i="6"/>
  <c r="BQ150" i="6"/>
  <c r="BY150" i="6"/>
  <c r="BW150" i="6"/>
  <c r="BX150" i="6"/>
  <c r="CE150" i="6"/>
  <c r="CF150" i="6"/>
  <c r="CG150" i="6"/>
  <c r="CL150" i="6"/>
  <c r="CM150" i="6"/>
  <c r="CN150" i="6"/>
  <c r="CO150" i="6"/>
  <c r="CP150" i="6"/>
  <c r="CQ150" i="6"/>
  <c r="CR150" i="6"/>
  <c r="CS150" i="6"/>
  <c r="CV150" i="6"/>
  <c r="CW150" i="6"/>
  <c r="CX150" i="6"/>
  <c r="CY150" i="6"/>
  <c r="CZ150" i="6"/>
  <c r="DA150" i="6"/>
  <c r="DB150" i="6"/>
  <c r="J151" i="6"/>
  <c r="Q151" i="6"/>
  <c r="Z151" i="6"/>
  <c r="AA151" i="6"/>
  <c r="AB151" i="6"/>
  <c r="AC151" i="6"/>
  <c r="AD151" i="6"/>
  <c r="AE151" i="6"/>
  <c r="AF151" i="6"/>
  <c r="AI151" i="6"/>
  <c r="AP151" i="6"/>
  <c r="AV151" i="6"/>
  <c r="AW151" i="6"/>
  <c r="BC151" i="6"/>
  <c r="BJ151" i="6"/>
  <c r="BQ151" i="6"/>
  <c r="BY151" i="6"/>
  <c r="BW151" i="6"/>
  <c r="BX151" i="6"/>
  <c r="CE151" i="6"/>
  <c r="CF151" i="6"/>
  <c r="CG151" i="6"/>
  <c r="CL151" i="6"/>
  <c r="CM151" i="6"/>
  <c r="CN151" i="6"/>
  <c r="CO151" i="6"/>
  <c r="CP151" i="6"/>
  <c r="CQ151" i="6"/>
  <c r="CR151" i="6"/>
  <c r="CS151" i="6"/>
  <c r="CV151" i="6"/>
  <c r="CW151" i="6"/>
  <c r="CX151" i="6"/>
  <c r="CY151" i="6"/>
  <c r="CZ151" i="6"/>
  <c r="DA151" i="6"/>
  <c r="DB151" i="6"/>
  <c r="J152" i="6"/>
  <c r="Q152" i="6"/>
  <c r="Z152" i="6"/>
  <c r="AA152" i="6"/>
  <c r="AB152" i="6"/>
  <c r="AC152" i="6"/>
  <c r="AD152" i="6"/>
  <c r="AE152" i="6"/>
  <c r="AF152" i="6"/>
  <c r="AI152" i="6"/>
  <c r="AP152" i="6"/>
  <c r="AV152" i="6"/>
  <c r="AW152" i="6"/>
  <c r="BC152" i="6"/>
  <c r="BJ152" i="6"/>
  <c r="BQ152" i="6"/>
  <c r="BY152" i="6"/>
  <c r="BW152" i="6"/>
  <c r="BX152" i="6"/>
  <c r="CE152" i="6"/>
  <c r="CF152" i="6"/>
  <c r="CG152" i="6"/>
  <c r="CL152" i="6"/>
  <c r="CM152" i="6"/>
  <c r="CN152" i="6"/>
  <c r="CO152" i="6"/>
  <c r="CP152" i="6"/>
  <c r="CQ152" i="6"/>
  <c r="CR152" i="6"/>
  <c r="CS152" i="6"/>
  <c r="CV152" i="6"/>
  <c r="CW152" i="6"/>
  <c r="CX152" i="6"/>
  <c r="CY152" i="6"/>
  <c r="CZ152" i="6"/>
  <c r="DA152" i="6"/>
  <c r="DB152" i="6"/>
  <c r="J153" i="6"/>
  <c r="Q153" i="6"/>
  <c r="Z153" i="6"/>
  <c r="AA153" i="6"/>
  <c r="AB153" i="6"/>
  <c r="AC153" i="6"/>
  <c r="AD153" i="6"/>
  <c r="AE153" i="6"/>
  <c r="AF153" i="6"/>
  <c r="AI153" i="6"/>
  <c r="AP153" i="6"/>
  <c r="AV153" i="6"/>
  <c r="AW153" i="6"/>
  <c r="BC153" i="6"/>
  <c r="BJ153" i="6"/>
  <c r="BQ153" i="6"/>
  <c r="BY153" i="6"/>
  <c r="BW153" i="6"/>
  <c r="BX153" i="6"/>
  <c r="CE153" i="6"/>
  <c r="CF153" i="6"/>
  <c r="CG153" i="6"/>
  <c r="CL153" i="6"/>
  <c r="CM153" i="6"/>
  <c r="CN153" i="6"/>
  <c r="CO153" i="6"/>
  <c r="CP153" i="6"/>
  <c r="CQ153" i="6"/>
  <c r="CR153" i="6"/>
  <c r="CS153" i="6"/>
  <c r="CV153" i="6"/>
  <c r="CW153" i="6"/>
  <c r="CX153" i="6"/>
  <c r="CY153" i="6"/>
  <c r="CZ153" i="6"/>
  <c r="DA153" i="6"/>
  <c r="DB153" i="6"/>
  <c r="J154" i="6"/>
  <c r="Q154" i="6"/>
  <c r="Z154" i="6"/>
  <c r="AA154" i="6"/>
  <c r="AB154" i="6"/>
  <c r="AC154" i="6"/>
  <c r="AD154" i="6"/>
  <c r="AE154" i="6"/>
  <c r="AF154" i="6"/>
  <c r="AI154" i="6"/>
  <c r="AP154" i="6"/>
  <c r="AV154" i="6"/>
  <c r="AW154" i="6"/>
  <c r="BC154" i="6"/>
  <c r="BJ154" i="6"/>
  <c r="BQ154" i="6"/>
  <c r="BY154" i="6"/>
  <c r="BW154" i="6"/>
  <c r="BX154" i="6"/>
  <c r="CE154" i="6"/>
  <c r="CF154" i="6"/>
  <c r="CG154" i="6"/>
  <c r="CL154" i="6"/>
  <c r="CM154" i="6"/>
  <c r="CN154" i="6"/>
  <c r="CO154" i="6"/>
  <c r="CP154" i="6"/>
  <c r="CQ154" i="6"/>
  <c r="CR154" i="6"/>
  <c r="CS154" i="6"/>
  <c r="CV154" i="6"/>
  <c r="CW154" i="6"/>
  <c r="CX154" i="6"/>
  <c r="CY154" i="6"/>
  <c r="CZ154" i="6"/>
  <c r="DA154" i="6"/>
  <c r="DB154" i="6"/>
  <c r="J155" i="6"/>
  <c r="Q155" i="6"/>
  <c r="Z155" i="6"/>
  <c r="AA155" i="6"/>
  <c r="AB155" i="6"/>
  <c r="AC155" i="6"/>
  <c r="AD155" i="6"/>
  <c r="AE155" i="6"/>
  <c r="AF155" i="6"/>
  <c r="AI155" i="6"/>
  <c r="AP155" i="6"/>
  <c r="AV155" i="6"/>
  <c r="AW155" i="6"/>
  <c r="BC155" i="6"/>
  <c r="BJ155" i="6"/>
  <c r="BQ155" i="6"/>
  <c r="BY155" i="6"/>
  <c r="BW155" i="6"/>
  <c r="BX155" i="6"/>
  <c r="CE155" i="6"/>
  <c r="CF155" i="6"/>
  <c r="CG155" i="6"/>
  <c r="CL155" i="6"/>
  <c r="CM155" i="6"/>
  <c r="CN155" i="6"/>
  <c r="CO155" i="6"/>
  <c r="CP155" i="6"/>
  <c r="CQ155" i="6"/>
  <c r="CR155" i="6"/>
  <c r="CS155" i="6"/>
  <c r="CV155" i="6"/>
  <c r="CW155" i="6"/>
  <c r="CX155" i="6"/>
  <c r="CY155" i="6"/>
  <c r="CZ155" i="6"/>
  <c r="DA155" i="6"/>
  <c r="DB155" i="6"/>
  <c r="J156" i="6"/>
  <c r="Q156" i="6"/>
  <c r="Z156" i="6"/>
  <c r="AA156" i="6"/>
  <c r="AB156" i="6"/>
  <c r="AC156" i="6"/>
  <c r="AD156" i="6"/>
  <c r="AE156" i="6"/>
  <c r="AF156" i="6"/>
  <c r="AI156" i="6"/>
  <c r="AP156" i="6"/>
  <c r="AV156" i="6"/>
  <c r="AW156" i="6"/>
  <c r="BC156" i="6"/>
  <c r="BJ156" i="6"/>
  <c r="BQ156" i="6"/>
  <c r="BY156" i="6"/>
  <c r="BW156" i="6"/>
  <c r="BX156" i="6"/>
  <c r="CE156" i="6"/>
  <c r="CF156" i="6"/>
  <c r="CG156" i="6"/>
  <c r="CL156" i="6"/>
  <c r="CM156" i="6"/>
  <c r="CN156" i="6"/>
  <c r="CO156" i="6"/>
  <c r="CP156" i="6"/>
  <c r="CQ156" i="6"/>
  <c r="CR156" i="6"/>
  <c r="CS156" i="6"/>
  <c r="CV156" i="6"/>
  <c r="CW156" i="6"/>
  <c r="CX156" i="6"/>
  <c r="CY156" i="6"/>
  <c r="CZ156" i="6"/>
  <c r="DA156" i="6"/>
  <c r="DB156" i="6"/>
  <c r="J157" i="6"/>
  <c r="Q157" i="6"/>
  <c r="Z157" i="6"/>
  <c r="AA157" i="6"/>
  <c r="AB157" i="6"/>
  <c r="AC157" i="6"/>
  <c r="AD157" i="6"/>
  <c r="AE157" i="6"/>
  <c r="AF157" i="6"/>
  <c r="AI157" i="6"/>
  <c r="AP157" i="6"/>
  <c r="AV157" i="6"/>
  <c r="AW157" i="6"/>
  <c r="BC157" i="6"/>
  <c r="BJ157" i="6"/>
  <c r="BQ157" i="6"/>
  <c r="BY157" i="6"/>
  <c r="BW157" i="6"/>
  <c r="BX157" i="6"/>
  <c r="CE157" i="6"/>
  <c r="CF157" i="6"/>
  <c r="CG157" i="6"/>
  <c r="CL157" i="6"/>
  <c r="CM157" i="6"/>
  <c r="CN157" i="6"/>
  <c r="CO157" i="6"/>
  <c r="CP157" i="6"/>
  <c r="CQ157" i="6"/>
  <c r="CR157" i="6"/>
  <c r="CS157" i="6"/>
  <c r="CV157" i="6"/>
  <c r="CW157" i="6"/>
  <c r="CX157" i="6"/>
  <c r="CY157" i="6"/>
  <c r="CZ157" i="6"/>
  <c r="DA157" i="6"/>
  <c r="DB157" i="6"/>
  <c r="J158" i="6"/>
  <c r="Q158" i="6"/>
  <c r="Z158" i="6"/>
  <c r="AA158" i="6"/>
  <c r="AB158" i="6"/>
  <c r="AC158" i="6"/>
  <c r="AD158" i="6"/>
  <c r="AE158" i="6"/>
  <c r="AF158" i="6"/>
  <c r="AI158" i="6"/>
  <c r="AP158" i="6"/>
  <c r="AV158" i="6"/>
  <c r="AW158" i="6"/>
  <c r="BC158" i="6"/>
  <c r="BJ158" i="6"/>
  <c r="BQ158" i="6"/>
  <c r="BY158" i="6"/>
  <c r="BW158" i="6"/>
  <c r="BX158" i="6"/>
  <c r="CE158" i="6"/>
  <c r="CF158" i="6"/>
  <c r="CG158" i="6"/>
  <c r="CL158" i="6"/>
  <c r="CM158" i="6"/>
  <c r="CN158" i="6"/>
  <c r="CO158" i="6"/>
  <c r="CP158" i="6"/>
  <c r="CQ158" i="6"/>
  <c r="CR158" i="6"/>
  <c r="CS158" i="6"/>
  <c r="CV158" i="6"/>
  <c r="CW158" i="6"/>
  <c r="CX158" i="6"/>
  <c r="CY158" i="6"/>
  <c r="CZ158" i="6"/>
  <c r="DA158" i="6"/>
  <c r="DB158" i="6"/>
  <c r="J159" i="6"/>
  <c r="Q159" i="6"/>
  <c r="Z159" i="6"/>
  <c r="AA159" i="6"/>
  <c r="AB159" i="6"/>
  <c r="AC159" i="6"/>
  <c r="AD159" i="6"/>
  <c r="AE159" i="6"/>
  <c r="AF159" i="6"/>
  <c r="AI159" i="6"/>
  <c r="AP159" i="6"/>
  <c r="AV159" i="6"/>
  <c r="AW159" i="6"/>
  <c r="BC159" i="6"/>
  <c r="BJ159" i="6"/>
  <c r="BQ159" i="6"/>
  <c r="BY159" i="6"/>
  <c r="BW159" i="6"/>
  <c r="BX159" i="6"/>
  <c r="CE159" i="6"/>
  <c r="CF159" i="6"/>
  <c r="CG159" i="6"/>
  <c r="CL159" i="6"/>
  <c r="CM159" i="6"/>
  <c r="CN159" i="6"/>
  <c r="CO159" i="6"/>
  <c r="CP159" i="6"/>
  <c r="CQ159" i="6"/>
  <c r="CR159" i="6"/>
  <c r="CS159" i="6"/>
  <c r="CV159" i="6"/>
  <c r="CW159" i="6"/>
  <c r="CX159" i="6"/>
  <c r="CY159" i="6"/>
  <c r="CZ159" i="6"/>
  <c r="DA159" i="6"/>
  <c r="DB159" i="6"/>
  <c r="J160" i="6"/>
  <c r="Q160" i="6"/>
  <c r="Z160" i="6"/>
  <c r="AA160" i="6"/>
  <c r="AB160" i="6"/>
  <c r="AC160" i="6"/>
  <c r="AD160" i="6"/>
  <c r="AE160" i="6"/>
  <c r="AF160" i="6"/>
  <c r="AI160" i="6"/>
  <c r="AP160" i="6"/>
  <c r="AV160" i="6"/>
  <c r="AW160" i="6"/>
  <c r="BC160" i="6"/>
  <c r="BJ160" i="6"/>
  <c r="BQ160" i="6"/>
  <c r="BY160" i="6"/>
  <c r="BW160" i="6"/>
  <c r="BX160" i="6"/>
  <c r="CE160" i="6"/>
  <c r="CF160" i="6"/>
  <c r="CG160" i="6"/>
  <c r="CL160" i="6"/>
  <c r="CM160" i="6"/>
  <c r="CN160" i="6"/>
  <c r="CO160" i="6"/>
  <c r="CP160" i="6"/>
  <c r="CQ160" i="6"/>
  <c r="CR160" i="6"/>
  <c r="CS160" i="6"/>
  <c r="CV160" i="6"/>
  <c r="CW160" i="6"/>
  <c r="CX160" i="6"/>
  <c r="CY160" i="6"/>
  <c r="CZ160" i="6"/>
  <c r="DA160" i="6"/>
  <c r="DB160" i="6"/>
  <c r="D6" i="16"/>
  <c r="AH6" i="16"/>
  <c r="D7" i="16"/>
  <c r="AH7" i="16"/>
  <c r="D8" i="16"/>
  <c r="AH8" i="16"/>
  <c r="D9" i="16"/>
  <c r="AH9" i="16"/>
  <c r="D10" i="16"/>
  <c r="AH10" i="16"/>
  <c r="D11" i="16"/>
  <c r="AH11" i="16"/>
  <c r="D12" i="16"/>
  <c r="AH12" i="16"/>
  <c r="D13" i="16"/>
  <c r="AH13" i="16"/>
  <c r="D14" i="16"/>
  <c r="AH14" i="16"/>
  <c r="D15" i="16"/>
  <c r="AH15" i="16"/>
  <c r="D16" i="16"/>
  <c r="AH16" i="16"/>
  <c r="D17" i="16"/>
  <c r="AH17" i="16"/>
  <c r="D18" i="16"/>
  <c r="AH18" i="16"/>
  <c r="D19" i="16"/>
  <c r="AH19" i="16"/>
  <c r="D20" i="16"/>
  <c r="AH20" i="16"/>
  <c r="D21" i="16"/>
  <c r="AH21" i="16"/>
  <c r="D22" i="16"/>
  <c r="AH22" i="16"/>
  <c r="D23" i="16"/>
  <c r="AH23" i="16"/>
  <c r="D24" i="16"/>
  <c r="AH24" i="16"/>
  <c r="D25" i="16"/>
  <c r="AH25" i="16"/>
  <c r="D26" i="16"/>
  <c r="AH26" i="16"/>
  <c r="D27" i="16"/>
  <c r="AH27" i="16"/>
  <c r="D28" i="16"/>
  <c r="AH28" i="16"/>
  <c r="D29" i="16"/>
  <c r="AH29" i="16"/>
  <c r="D30" i="16"/>
  <c r="AH30" i="16"/>
  <c r="D31" i="16"/>
  <c r="AH31" i="16"/>
  <c r="D32" i="16"/>
  <c r="AH32" i="16"/>
  <c r="D33" i="16"/>
  <c r="AH33" i="16"/>
  <c r="D34" i="16"/>
  <c r="AH34" i="16"/>
  <c r="D35" i="16"/>
  <c r="AH35" i="16"/>
  <c r="D36" i="16"/>
  <c r="AH36" i="16"/>
  <c r="D37" i="16"/>
  <c r="AH37" i="16"/>
  <c r="D38" i="16"/>
  <c r="AH38" i="16"/>
  <c r="D39" i="16"/>
  <c r="AH39" i="16"/>
  <c r="D40" i="16"/>
  <c r="AH40" i="16"/>
  <c r="D41" i="16"/>
  <c r="AH41" i="16"/>
  <c r="D42" i="16"/>
  <c r="AH42" i="16"/>
  <c r="D43" i="16"/>
  <c r="AH43" i="16"/>
  <c r="D44" i="16"/>
  <c r="AH44" i="16"/>
  <c r="D45" i="16"/>
  <c r="AH45" i="16"/>
  <c r="D46" i="16"/>
  <c r="AH46" i="16"/>
  <c r="D47" i="16"/>
  <c r="AH47" i="16"/>
  <c r="D48" i="16"/>
  <c r="AH48" i="16"/>
  <c r="D49" i="16"/>
  <c r="AH49" i="16"/>
  <c r="D50" i="16"/>
  <c r="AH50" i="16"/>
  <c r="D51" i="16"/>
  <c r="AH51" i="16"/>
  <c r="D52" i="16"/>
  <c r="AH52" i="16"/>
  <c r="D53" i="16"/>
  <c r="AH53" i="16"/>
  <c r="D54" i="16"/>
  <c r="AH54" i="16"/>
  <c r="D55" i="16"/>
  <c r="AH55" i="16"/>
  <c r="D56" i="16"/>
  <c r="AH56" i="16"/>
  <c r="D57" i="16"/>
  <c r="AH57" i="16"/>
  <c r="D58" i="16"/>
  <c r="AH58" i="16"/>
  <c r="D59" i="16"/>
  <c r="AH59" i="16"/>
  <c r="D60" i="16"/>
  <c r="AH60" i="16"/>
  <c r="D61" i="16"/>
  <c r="AH61" i="16"/>
  <c r="D62" i="16"/>
  <c r="AH62" i="16"/>
  <c r="D63" i="16"/>
  <c r="AH63" i="16"/>
  <c r="D64" i="16"/>
  <c r="AH64" i="16"/>
  <c r="D65" i="16"/>
  <c r="AH65" i="16"/>
  <c r="D66" i="16"/>
  <c r="AH66" i="16"/>
  <c r="D67" i="16"/>
  <c r="AH67" i="16"/>
  <c r="D68" i="16"/>
  <c r="AH68" i="16"/>
  <c r="D69" i="16"/>
  <c r="AH69" i="16"/>
  <c r="D70" i="16"/>
  <c r="AH70" i="16"/>
  <c r="D71" i="16"/>
  <c r="AH71" i="16"/>
  <c r="D72" i="16"/>
  <c r="AH72" i="16"/>
  <c r="D73" i="16"/>
  <c r="AH73" i="16"/>
  <c r="D74" i="16"/>
  <c r="AH74" i="16"/>
  <c r="D75" i="16"/>
  <c r="AH75" i="16"/>
  <c r="D76" i="16"/>
  <c r="AH76" i="16"/>
  <c r="D77" i="16"/>
  <c r="AH77" i="16"/>
  <c r="D78" i="16"/>
  <c r="AH78" i="16"/>
  <c r="D79" i="16"/>
  <c r="AH79" i="16"/>
  <c r="D80" i="16"/>
  <c r="AH80" i="16"/>
  <c r="D81" i="16"/>
  <c r="AH81" i="16"/>
  <c r="D82" i="16"/>
  <c r="AH82" i="16"/>
  <c r="D83" i="16"/>
  <c r="AH83" i="16"/>
  <c r="D84" i="16"/>
  <c r="AH84" i="16"/>
  <c r="D85" i="16"/>
  <c r="AH85" i="16"/>
  <c r="D86" i="16"/>
  <c r="AH86" i="16"/>
  <c r="D87" i="16"/>
  <c r="AH87" i="16"/>
  <c r="D88" i="16"/>
  <c r="AH88" i="16"/>
  <c r="D89" i="16"/>
  <c r="AH89" i="16"/>
  <c r="D90" i="16"/>
  <c r="AH90" i="16"/>
  <c r="D91" i="16"/>
  <c r="AH91" i="16"/>
  <c r="D92" i="16"/>
  <c r="AH92" i="16"/>
  <c r="D93" i="16"/>
  <c r="AH93" i="16"/>
  <c r="D94" i="16"/>
  <c r="AH94" i="16"/>
  <c r="D95" i="16"/>
  <c r="AH95" i="16"/>
  <c r="D96" i="16"/>
  <c r="AH96" i="16"/>
  <c r="D97" i="16"/>
  <c r="AH97" i="16"/>
  <c r="D98" i="16"/>
  <c r="AH98" i="16"/>
  <c r="D99" i="16"/>
  <c r="AH99" i="16"/>
  <c r="D100" i="16"/>
  <c r="AH100" i="16"/>
  <c r="D101" i="16"/>
  <c r="AH101" i="16"/>
  <c r="D102" i="16"/>
  <c r="AH102" i="16"/>
  <c r="D103" i="16"/>
  <c r="AH103" i="16"/>
  <c r="D104" i="16"/>
  <c r="AH104" i="16"/>
  <c r="D5" i="16"/>
  <c r="AH5" i="16"/>
  <c r="I5" i="16"/>
  <c r="I6" i="16"/>
  <c r="I7" i="16"/>
  <c r="I8" i="16"/>
  <c r="I9" i="16"/>
  <c r="I10" i="16"/>
  <c r="I11" i="16"/>
  <c r="I12" i="16"/>
  <c r="I13" i="16"/>
  <c r="I14" i="16"/>
  <c r="I15" i="16"/>
  <c r="I16" i="16"/>
  <c r="I17" i="16"/>
  <c r="I18" i="16"/>
  <c r="I19" i="16"/>
  <c r="I20" i="16"/>
  <c r="I21" i="16"/>
  <c r="I22" i="16"/>
  <c r="I23" i="16"/>
  <c r="I24" i="16"/>
  <c r="I25" i="16"/>
  <c r="I26" i="16"/>
  <c r="I27" i="16"/>
  <c r="I28" i="16"/>
  <c r="I29" i="16"/>
  <c r="I30" i="16"/>
  <c r="I31" i="16"/>
  <c r="I32" i="16"/>
  <c r="I33" i="16"/>
  <c r="I34" i="16"/>
  <c r="I35" i="16"/>
  <c r="I36" i="16"/>
  <c r="I37" i="16"/>
  <c r="I38" i="16"/>
  <c r="I39" i="16"/>
  <c r="I40" i="16"/>
  <c r="I41" i="16"/>
  <c r="I42" i="16"/>
  <c r="I43" i="16"/>
  <c r="I44" i="16"/>
  <c r="I45" i="16"/>
  <c r="I46" i="16"/>
  <c r="I47" i="16"/>
  <c r="I48" i="16"/>
  <c r="I49" i="16"/>
  <c r="I50" i="16"/>
  <c r="I51" i="16"/>
  <c r="I52" i="16"/>
  <c r="I53" i="16"/>
  <c r="I54" i="16"/>
  <c r="I55" i="16"/>
  <c r="I56" i="16"/>
  <c r="I57" i="16"/>
  <c r="I58" i="16"/>
  <c r="I59" i="16"/>
  <c r="I60" i="16"/>
  <c r="I61" i="16"/>
  <c r="I62" i="16"/>
  <c r="I63" i="16"/>
  <c r="I64" i="16"/>
  <c r="I65" i="16"/>
  <c r="I66" i="16"/>
  <c r="I67" i="16"/>
  <c r="I68" i="16"/>
  <c r="I69" i="16"/>
  <c r="I70" i="16"/>
  <c r="I71" i="16"/>
  <c r="I72" i="16"/>
  <c r="I73" i="16"/>
  <c r="I74" i="16"/>
  <c r="I75" i="16"/>
  <c r="I76" i="16"/>
  <c r="I77" i="16"/>
  <c r="I78" i="16"/>
  <c r="I79" i="16"/>
  <c r="I80" i="16"/>
  <c r="I81" i="16"/>
  <c r="I82" i="16"/>
  <c r="I83" i="16"/>
  <c r="I84" i="16"/>
  <c r="I85" i="16"/>
  <c r="I86" i="16"/>
  <c r="I87" i="16"/>
  <c r="I88" i="16"/>
  <c r="I89" i="16"/>
  <c r="I90" i="16"/>
  <c r="I91" i="16"/>
  <c r="I92" i="16"/>
  <c r="I93" i="16"/>
  <c r="I94" i="16"/>
  <c r="I95" i="16"/>
  <c r="I96" i="16"/>
  <c r="I97" i="16"/>
  <c r="I98" i="16"/>
  <c r="I99" i="16"/>
  <c r="I100" i="16"/>
  <c r="I101" i="16"/>
  <c r="I102" i="16"/>
  <c r="I103" i="16"/>
  <c r="I104" i="16"/>
  <c r="I105" i="16"/>
  <c r="I106" i="16"/>
  <c r="I107" i="16"/>
  <c r="I108" i="16"/>
  <c r="I109" i="16"/>
  <c r="I110" i="16"/>
  <c r="I111" i="16"/>
  <c r="I112" i="16"/>
  <c r="I113" i="16"/>
  <c r="I114" i="16"/>
  <c r="I115" i="16"/>
  <c r="I116" i="16"/>
  <c r="I117" i="16"/>
  <c r="I118" i="16"/>
  <c r="I119" i="16"/>
  <c r="I120" i="16"/>
  <c r="I121" i="16"/>
  <c r="I122" i="16"/>
  <c r="I123" i="16"/>
  <c r="I124" i="16"/>
  <c r="I125" i="16"/>
  <c r="I126" i="16"/>
  <c r="I127" i="16"/>
  <c r="I128" i="16"/>
  <c r="I129" i="16"/>
  <c r="I130" i="16"/>
  <c r="I131" i="16"/>
  <c r="I132" i="16"/>
  <c r="I133" i="16"/>
  <c r="I134" i="16"/>
  <c r="I135" i="16"/>
  <c r="I136" i="16"/>
  <c r="I137" i="16"/>
  <c r="I138" i="16"/>
  <c r="I139" i="16"/>
  <c r="I140" i="16"/>
  <c r="I141" i="16"/>
  <c r="I142" i="16"/>
  <c r="I143" i="16"/>
  <c r="I144" i="16"/>
  <c r="I145" i="16"/>
  <c r="I146" i="16"/>
  <c r="I147" i="16"/>
  <c r="I148" i="16"/>
  <c r="I149" i="16"/>
  <c r="I150" i="16"/>
  <c r="I151" i="16"/>
  <c r="I152" i="16"/>
  <c r="I153" i="16"/>
  <c r="I154" i="16"/>
  <c r="I155" i="16"/>
  <c r="I156" i="16"/>
  <c r="I157" i="16"/>
  <c r="I158" i="16"/>
  <c r="I159" i="16"/>
  <c r="I160" i="16"/>
  <c r="I161" i="16"/>
  <c r="I162" i="16"/>
  <c r="I163" i="16"/>
  <c r="I164" i="16"/>
  <c r="I165" i="16"/>
  <c r="I166" i="16"/>
  <c r="I167" i="16"/>
  <c r="I168" i="16"/>
  <c r="I169" i="16"/>
  <c r="I170" i="16"/>
  <c r="I171" i="16"/>
  <c r="I172" i="16"/>
  <c r="I173" i="16"/>
  <c r="I174" i="16"/>
  <c r="I175" i="16"/>
  <c r="I176" i="16"/>
  <c r="I177" i="16"/>
  <c r="I178" i="16"/>
  <c r="I179" i="16"/>
  <c r="I180" i="16"/>
  <c r="I181" i="16"/>
  <c r="I182" i="16"/>
  <c r="I183" i="16"/>
  <c r="I184" i="16"/>
  <c r="I185" i="16"/>
  <c r="I186" i="16"/>
  <c r="I187" i="16"/>
  <c r="I188" i="16"/>
  <c r="I189" i="16"/>
  <c r="I190" i="16"/>
  <c r="I191" i="16"/>
  <c r="I192" i="16"/>
  <c r="I193" i="16"/>
  <c r="I194" i="16"/>
  <c r="I195" i="16"/>
  <c r="I196" i="16"/>
  <c r="I197" i="16"/>
  <c r="I198" i="16"/>
  <c r="I199" i="16"/>
  <c r="I200" i="16"/>
  <c r="I201" i="16"/>
  <c r="I202" i="16"/>
  <c r="I203" i="16"/>
  <c r="I204" i="16"/>
  <c r="I205" i="16"/>
  <c r="I206" i="16"/>
  <c r="I207" i="16"/>
  <c r="I208" i="16"/>
  <c r="I209" i="16"/>
  <c r="I210" i="16"/>
  <c r="I211" i="16"/>
  <c r="I212" i="16"/>
  <c r="I213" i="16"/>
  <c r="I214" i="16"/>
  <c r="I215" i="16"/>
  <c r="I216" i="16"/>
  <c r="I217" i="16"/>
  <c r="I218" i="16"/>
  <c r="I219" i="16"/>
  <c r="I220" i="16"/>
  <c r="I221" i="16"/>
  <c r="I222" i="16"/>
  <c r="I223" i="16"/>
  <c r="I224" i="16"/>
  <c r="I225" i="16"/>
  <c r="I226" i="16"/>
  <c r="I227" i="16"/>
  <c r="I228" i="16"/>
  <c r="I229" i="16"/>
  <c r="I230" i="16"/>
  <c r="I231" i="16"/>
  <c r="I232" i="16"/>
  <c r="I233" i="16"/>
  <c r="I234" i="16"/>
  <c r="I235" i="16"/>
  <c r="I236" i="16"/>
  <c r="I237" i="16"/>
  <c r="I238" i="16"/>
  <c r="I239" i="16"/>
  <c r="I240" i="16"/>
  <c r="I241" i="16"/>
  <c r="I242" i="16"/>
  <c r="I243" i="16"/>
  <c r="I244" i="16"/>
  <c r="I245" i="16"/>
  <c r="I246" i="16"/>
  <c r="I247" i="16"/>
  <c r="I248" i="16"/>
  <c r="I249" i="16"/>
  <c r="I250" i="16"/>
  <c r="I251" i="16"/>
  <c r="I252" i="16"/>
  <c r="I253" i="16"/>
  <c r="I254" i="16"/>
  <c r="I255" i="16"/>
  <c r="I256" i="16"/>
  <c r="I257" i="16"/>
  <c r="I258" i="16"/>
  <c r="I259" i="16"/>
  <c r="I260" i="16"/>
  <c r="I261" i="16"/>
  <c r="I262" i="16"/>
  <c r="I263" i="16"/>
  <c r="I264" i="16"/>
  <c r="I265" i="16"/>
  <c r="I266" i="16"/>
  <c r="I267" i="16"/>
  <c r="I268" i="16"/>
  <c r="I269" i="16"/>
  <c r="I270" i="16"/>
  <c r="I271" i="16"/>
  <c r="I272" i="16"/>
  <c r="I273" i="16"/>
  <c r="I274" i="16"/>
  <c r="I275" i="16"/>
  <c r="I276" i="16"/>
  <c r="I277" i="16"/>
  <c r="I278" i="16"/>
  <c r="I279" i="16"/>
  <c r="I280" i="16"/>
  <c r="I281" i="16"/>
  <c r="I282" i="16"/>
  <c r="I283" i="16"/>
  <c r="I284" i="16"/>
  <c r="I285" i="16"/>
  <c r="I286" i="16"/>
  <c r="I287" i="16"/>
  <c r="I288" i="16"/>
  <c r="I289" i="16"/>
  <c r="I290" i="16"/>
  <c r="I291" i="16"/>
  <c r="I292" i="16"/>
  <c r="I293" i="16"/>
  <c r="I294" i="16"/>
  <c r="I295" i="16"/>
  <c r="I296" i="16"/>
  <c r="I297" i="16"/>
  <c r="I298" i="16"/>
  <c r="I299" i="16"/>
  <c r="I300" i="16"/>
  <c r="I301" i="16"/>
  <c r="I302" i="16"/>
  <c r="I303" i="16"/>
  <c r="I304" i="16"/>
  <c r="I305" i="16"/>
  <c r="I306" i="16"/>
  <c r="I307" i="16"/>
  <c r="I308" i="16"/>
  <c r="I309" i="16"/>
  <c r="I310" i="16"/>
  <c r="I311" i="16"/>
  <c r="I312" i="16"/>
  <c r="I313" i="16"/>
  <c r="I314" i="16"/>
  <c r="I315" i="16"/>
  <c r="I316" i="16"/>
  <c r="I317" i="16"/>
  <c r="I318" i="16"/>
  <c r="I319" i="16"/>
  <c r="I320" i="16"/>
  <c r="I321" i="16"/>
  <c r="I322" i="16"/>
  <c r="I323" i="16"/>
  <c r="I324" i="16"/>
  <c r="I325" i="16"/>
  <c r="I326" i="16"/>
  <c r="I327" i="16"/>
  <c r="I328" i="16"/>
  <c r="I329" i="16"/>
  <c r="I330" i="16"/>
  <c r="I331" i="16"/>
  <c r="I332" i="16"/>
  <c r="I333" i="16"/>
  <c r="I334" i="16"/>
  <c r="I335" i="16"/>
  <c r="I336" i="16"/>
  <c r="I337" i="16"/>
  <c r="I338" i="16"/>
  <c r="I339" i="16"/>
  <c r="I340" i="16"/>
  <c r="I341" i="16"/>
  <c r="I342" i="16"/>
  <c r="I343" i="16"/>
  <c r="I344" i="16"/>
  <c r="I345" i="16"/>
  <c r="I346" i="16"/>
  <c r="I347" i="16"/>
  <c r="I348" i="16"/>
  <c r="I349" i="16"/>
  <c r="I350" i="16"/>
  <c r="I351" i="16"/>
  <c r="I352" i="16"/>
  <c r="I353" i="16"/>
  <c r="I354" i="16"/>
  <c r="I355" i="16"/>
  <c r="I356" i="16"/>
  <c r="I357" i="16"/>
  <c r="I358" i="16"/>
  <c r="I359" i="16"/>
  <c r="I360" i="16"/>
  <c r="I361" i="16"/>
  <c r="I362" i="16"/>
  <c r="I363" i="16"/>
  <c r="I364" i="16"/>
  <c r="I365" i="16"/>
  <c r="I366" i="16"/>
  <c r="I367" i="16"/>
  <c r="I368" i="16"/>
  <c r="I369" i="16"/>
  <c r="I370" i="16"/>
  <c r="I371" i="16"/>
  <c r="I372" i="16"/>
  <c r="I373" i="16"/>
  <c r="I374" i="16"/>
  <c r="I375" i="16"/>
  <c r="I376" i="16"/>
  <c r="I377" i="16"/>
  <c r="I378" i="16"/>
  <c r="I379" i="16"/>
  <c r="I380" i="16"/>
  <c r="I381" i="16"/>
  <c r="I382" i="16"/>
  <c r="I383" i="16"/>
  <c r="I384" i="16"/>
  <c r="I385" i="16"/>
  <c r="I386" i="16"/>
  <c r="I387" i="16"/>
  <c r="I388" i="16"/>
  <c r="I389" i="16"/>
  <c r="I390" i="16"/>
  <c r="I391" i="16"/>
  <c r="I392" i="16"/>
  <c r="I393" i="16"/>
  <c r="I394" i="16"/>
  <c r="I395" i="16"/>
  <c r="I396" i="16"/>
  <c r="I397" i="16"/>
  <c r="I398" i="16"/>
  <c r="I399" i="16"/>
  <c r="I400" i="16"/>
  <c r="I401" i="16"/>
  <c r="I402" i="16"/>
  <c r="I403" i="16"/>
  <c r="I404" i="16"/>
  <c r="I405" i="16"/>
  <c r="I406" i="16"/>
  <c r="I407" i="16"/>
  <c r="I408" i="16"/>
  <c r="I409" i="16"/>
  <c r="I410" i="16"/>
  <c r="I411" i="16"/>
  <c r="I412" i="16"/>
  <c r="I413" i="16"/>
  <c r="I414" i="16"/>
  <c r="I415" i="16"/>
  <c r="I416" i="16"/>
  <c r="I417" i="16"/>
  <c r="I418" i="16"/>
  <c r="I419" i="16"/>
  <c r="I420" i="16"/>
  <c r="I421" i="16"/>
  <c r="I422" i="16"/>
  <c r="I423" i="16"/>
  <c r="I424" i="16"/>
  <c r="I425" i="16"/>
  <c r="I426" i="16"/>
  <c r="I427" i="16"/>
  <c r="I428" i="16"/>
  <c r="I429" i="16"/>
  <c r="I430" i="16"/>
  <c r="I431" i="16"/>
  <c r="I432" i="16"/>
  <c r="I433" i="16"/>
  <c r="I434" i="16"/>
  <c r="I435" i="16"/>
  <c r="I436" i="16"/>
  <c r="I437" i="16"/>
  <c r="I438" i="16"/>
  <c r="I439" i="16"/>
  <c r="I440" i="16"/>
  <c r="I441" i="16"/>
  <c r="I442" i="16"/>
  <c r="I443" i="16"/>
  <c r="I444" i="16"/>
  <c r="I445" i="16"/>
  <c r="I446" i="16"/>
  <c r="I447" i="16"/>
  <c r="I448" i="16"/>
  <c r="I449" i="16"/>
  <c r="I450" i="16"/>
  <c r="I451" i="16"/>
  <c r="I452" i="16"/>
  <c r="I453" i="16"/>
  <c r="I454" i="16"/>
  <c r="I455" i="16"/>
  <c r="I456" i="16"/>
  <c r="I457" i="16"/>
  <c r="I458" i="16"/>
  <c r="I459" i="16"/>
  <c r="I460" i="16"/>
  <c r="I461" i="16"/>
  <c r="I462" i="16"/>
  <c r="I463" i="16"/>
  <c r="I464" i="16"/>
  <c r="I465" i="16"/>
  <c r="I466" i="16"/>
  <c r="I467" i="16"/>
  <c r="I468" i="16"/>
  <c r="I469" i="16"/>
  <c r="I470" i="16"/>
  <c r="I471" i="16"/>
  <c r="I472" i="16"/>
  <c r="I473" i="16"/>
  <c r="I474" i="16"/>
  <c r="I475" i="16"/>
  <c r="I476" i="16"/>
  <c r="I477" i="16"/>
  <c r="I478" i="16"/>
  <c r="I479" i="16"/>
  <c r="I480" i="16"/>
  <c r="I481" i="16"/>
  <c r="I482" i="16"/>
  <c r="I483" i="16"/>
  <c r="I484" i="16"/>
  <c r="I485" i="16"/>
  <c r="I486" i="16"/>
  <c r="I487" i="16"/>
  <c r="I488" i="16"/>
  <c r="I489" i="16"/>
  <c r="I490" i="16"/>
  <c r="I491" i="16"/>
  <c r="I492" i="16"/>
  <c r="I493" i="16"/>
  <c r="I494" i="16"/>
  <c r="I495" i="16"/>
  <c r="I496" i="16"/>
  <c r="I497" i="16"/>
  <c r="I498" i="16"/>
  <c r="I499" i="16"/>
  <c r="I500" i="16"/>
  <c r="I501" i="16"/>
  <c r="I502" i="16"/>
  <c r="I503" i="16"/>
  <c r="I504" i="16"/>
  <c r="I505" i="16"/>
  <c r="I506" i="16"/>
  <c r="I507" i="16"/>
  <c r="I508" i="16"/>
  <c r="I509" i="16"/>
  <c r="I510" i="16"/>
  <c r="I511" i="16"/>
  <c r="I512" i="16"/>
  <c r="I513" i="16"/>
  <c r="I514" i="16"/>
  <c r="I515" i="16"/>
  <c r="I516" i="16"/>
  <c r="I517" i="16"/>
  <c r="I518" i="16"/>
  <c r="I519" i="16"/>
  <c r="I520" i="16"/>
  <c r="I521" i="16"/>
  <c r="I522" i="16"/>
  <c r="I523" i="16"/>
  <c r="I524" i="16"/>
  <c r="I525" i="16"/>
  <c r="I526" i="16"/>
  <c r="I527" i="16"/>
  <c r="I528" i="16"/>
  <c r="I529" i="16"/>
  <c r="I530" i="16"/>
  <c r="I531" i="16"/>
  <c r="I532" i="16"/>
  <c r="I533" i="16"/>
  <c r="I534" i="16"/>
  <c r="I535" i="16"/>
  <c r="I536" i="16"/>
  <c r="I537" i="16"/>
  <c r="I538" i="16"/>
  <c r="I539" i="16"/>
  <c r="I540" i="16"/>
  <c r="I541" i="16"/>
  <c r="I542" i="16"/>
  <c r="I543" i="16"/>
  <c r="I544" i="16"/>
  <c r="I545" i="16"/>
  <c r="I546" i="16"/>
  <c r="I547" i="16"/>
  <c r="I548" i="16"/>
  <c r="I549" i="16"/>
  <c r="I550" i="16"/>
  <c r="I551" i="16"/>
  <c r="I552" i="16"/>
  <c r="I553" i="16"/>
  <c r="I554" i="16"/>
  <c r="I555" i="16"/>
  <c r="I556" i="16"/>
  <c r="I557" i="16"/>
  <c r="I558" i="16"/>
  <c r="I559" i="16"/>
  <c r="I560" i="16"/>
  <c r="I561" i="16"/>
  <c r="I562" i="16"/>
  <c r="I563" i="16"/>
  <c r="I564" i="16"/>
  <c r="I565" i="16"/>
  <c r="I566" i="16"/>
  <c r="I567" i="16"/>
  <c r="I568" i="16"/>
  <c r="I569" i="16"/>
  <c r="I570" i="16"/>
  <c r="I571" i="16"/>
  <c r="I572" i="16"/>
  <c r="I573" i="16"/>
  <c r="I574" i="16"/>
  <c r="I575" i="16"/>
  <c r="I576" i="16"/>
  <c r="I577" i="16"/>
  <c r="I578" i="16"/>
  <c r="I579" i="16"/>
  <c r="I580" i="16"/>
  <c r="I581" i="16"/>
  <c r="I582" i="16"/>
  <c r="I583" i="16"/>
  <c r="I584" i="16"/>
  <c r="I585" i="16"/>
  <c r="I586" i="16"/>
  <c r="I587" i="16"/>
  <c r="I588" i="16"/>
  <c r="I589" i="16"/>
  <c r="I590" i="16"/>
  <c r="I591" i="16"/>
  <c r="I592" i="16"/>
  <c r="I593" i="16"/>
  <c r="I594" i="16"/>
  <c r="I595" i="16"/>
  <c r="I596" i="16"/>
  <c r="I597" i="16"/>
  <c r="I598" i="16"/>
  <c r="I599" i="16"/>
  <c r="I600" i="16"/>
  <c r="I601" i="16"/>
  <c r="I602" i="16"/>
  <c r="I603" i="16"/>
  <c r="I604" i="16"/>
  <c r="I605" i="16"/>
  <c r="I606" i="16"/>
  <c r="I607" i="16"/>
  <c r="I608" i="16"/>
  <c r="I609" i="16"/>
  <c r="I610" i="16"/>
  <c r="I611" i="16"/>
  <c r="I612" i="16"/>
  <c r="I613" i="16"/>
  <c r="I614" i="16"/>
  <c r="I615" i="16"/>
  <c r="I616" i="16"/>
  <c r="I617" i="16"/>
  <c r="I618" i="16"/>
  <c r="I619" i="16"/>
  <c r="I620" i="16"/>
  <c r="I621" i="16"/>
  <c r="I622" i="16"/>
  <c r="I623" i="16"/>
  <c r="I624" i="16"/>
  <c r="I625" i="16"/>
  <c r="I626" i="16"/>
  <c r="I627" i="16"/>
  <c r="I628" i="16"/>
  <c r="I629" i="16"/>
  <c r="I630" i="16"/>
  <c r="I631" i="16"/>
  <c r="I632" i="16"/>
  <c r="I633" i="16"/>
  <c r="I634" i="16"/>
  <c r="I635" i="16"/>
  <c r="I636" i="16"/>
  <c r="I637" i="16"/>
  <c r="I638" i="16"/>
  <c r="I639" i="16"/>
  <c r="I640" i="16"/>
  <c r="I641" i="16"/>
  <c r="I642" i="16"/>
  <c r="I643" i="16"/>
  <c r="I644" i="16"/>
  <c r="I645" i="16"/>
  <c r="I646" i="16"/>
  <c r="I647" i="16"/>
  <c r="I648" i="16"/>
  <c r="I649" i="16"/>
  <c r="I650" i="16"/>
  <c r="I651" i="16"/>
  <c r="I652" i="16"/>
  <c r="I653" i="16"/>
  <c r="I654" i="16"/>
  <c r="I655" i="16"/>
  <c r="I656" i="16"/>
  <c r="I657" i="16"/>
  <c r="I658" i="16"/>
  <c r="I659" i="16"/>
  <c r="I660" i="16"/>
  <c r="I661" i="16"/>
  <c r="I662" i="16"/>
  <c r="I663" i="16"/>
  <c r="I664" i="16"/>
  <c r="I665" i="16"/>
  <c r="I666" i="16"/>
  <c r="I667" i="16"/>
  <c r="I668" i="16"/>
  <c r="I669" i="16"/>
  <c r="I670" i="16"/>
  <c r="I671" i="16"/>
  <c r="I672" i="16"/>
  <c r="I673" i="16"/>
  <c r="I674" i="16"/>
  <c r="I675" i="16"/>
  <c r="I676" i="16"/>
  <c r="I677" i="16"/>
  <c r="I678" i="16"/>
  <c r="I679" i="16"/>
  <c r="I680" i="16"/>
  <c r="I681" i="16"/>
  <c r="I682" i="16"/>
  <c r="I683" i="16"/>
  <c r="I684" i="16"/>
  <c r="I685" i="16"/>
  <c r="I686" i="16"/>
  <c r="I687" i="16"/>
  <c r="I688" i="16"/>
  <c r="I689" i="16"/>
  <c r="I690" i="16"/>
  <c r="I691" i="16"/>
  <c r="I692" i="16"/>
  <c r="I693" i="16"/>
  <c r="I694" i="16"/>
  <c r="I695" i="16"/>
  <c r="I696" i="16"/>
  <c r="I697" i="16"/>
  <c r="I698" i="16"/>
  <c r="I699" i="16"/>
  <c r="I700" i="16"/>
  <c r="I701" i="16"/>
  <c r="I702" i="16"/>
  <c r="I703" i="16"/>
  <c r="I704" i="16"/>
  <c r="I705" i="16"/>
  <c r="I706" i="16"/>
  <c r="I707" i="16"/>
  <c r="I708" i="16"/>
  <c r="I709" i="16"/>
  <c r="I710" i="16"/>
  <c r="I711" i="16"/>
  <c r="I712" i="16"/>
  <c r="I713" i="16"/>
  <c r="I714" i="16"/>
  <c r="I715" i="16"/>
  <c r="I716" i="16"/>
  <c r="I717" i="16"/>
  <c r="I718" i="16"/>
  <c r="I719" i="16"/>
  <c r="I720" i="16"/>
  <c r="I721" i="16"/>
  <c r="I722" i="16"/>
  <c r="I723" i="16"/>
  <c r="I724" i="16"/>
  <c r="I725" i="16"/>
  <c r="I726" i="16"/>
  <c r="I727" i="16"/>
  <c r="I728" i="16"/>
  <c r="I729" i="16"/>
  <c r="I730" i="16"/>
  <c r="I731" i="16"/>
  <c r="I732" i="16"/>
  <c r="I733" i="16"/>
  <c r="I734" i="16"/>
  <c r="I735" i="16"/>
  <c r="I736" i="16"/>
  <c r="I737" i="16"/>
  <c r="I738" i="16"/>
  <c r="I739" i="16"/>
  <c r="I740" i="16"/>
  <c r="I741" i="16"/>
  <c r="I742" i="16"/>
  <c r="I743" i="16"/>
  <c r="I744" i="16"/>
  <c r="I745" i="16"/>
  <c r="I746" i="16"/>
  <c r="I747" i="16"/>
  <c r="I748" i="16"/>
  <c r="I749" i="16"/>
  <c r="I750" i="16"/>
  <c r="I751" i="16"/>
  <c r="I752" i="16"/>
  <c r="I753" i="16"/>
  <c r="I754" i="16"/>
  <c r="I755" i="16"/>
  <c r="I756" i="16"/>
  <c r="I757" i="16"/>
  <c r="I758" i="16"/>
  <c r="I759" i="16"/>
  <c r="I760" i="16"/>
  <c r="I761" i="16"/>
  <c r="I762" i="16"/>
  <c r="I763" i="16"/>
  <c r="I764" i="16"/>
  <c r="I765" i="16"/>
  <c r="I766" i="16"/>
  <c r="I767" i="16"/>
  <c r="I768" i="16"/>
  <c r="I769" i="16"/>
  <c r="I770" i="16"/>
  <c r="I771" i="16"/>
  <c r="I772" i="16"/>
  <c r="I773" i="16"/>
  <c r="I774" i="16"/>
  <c r="I775" i="16"/>
  <c r="I776" i="16"/>
  <c r="I777" i="16"/>
  <c r="I778" i="16"/>
  <c r="I779" i="16"/>
  <c r="I780" i="16"/>
  <c r="I781" i="16"/>
  <c r="I782" i="16"/>
  <c r="I783" i="16"/>
  <c r="I784" i="16"/>
  <c r="I785" i="16"/>
  <c r="I786" i="16"/>
  <c r="I787" i="16"/>
  <c r="I788" i="16"/>
  <c r="I789" i="16"/>
  <c r="I790" i="16"/>
  <c r="I791" i="16"/>
  <c r="I792" i="16"/>
  <c r="I793" i="16"/>
  <c r="I794" i="16"/>
  <c r="I795" i="16"/>
  <c r="I796" i="16"/>
  <c r="I797" i="16"/>
  <c r="I798" i="16"/>
  <c r="I799" i="16"/>
  <c r="I800" i="16"/>
  <c r="I801" i="16"/>
  <c r="I802" i="16"/>
  <c r="I803" i="16"/>
  <c r="I804" i="16"/>
  <c r="I805" i="16"/>
  <c r="I806" i="16"/>
  <c r="I807" i="16"/>
  <c r="I808" i="16"/>
  <c r="I809" i="16"/>
  <c r="I810" i="16"/>
  <c r="I811" i="16"/>
  <c r="I812" i="16"/>
  <c r="I813" i="16"/>
  <c r="I814" i="16"/>
  <c r="I815" i="16"/>
  <c r="I816" i="16"/>
  <c r="I817" i="16"/>
  <c r="I818" i="16"/>
  <c r="I819" i="16"/>
  <c r="I820" i="16"/>
  <c r="I821" i="16"/>
  <c r="I822" i="16"/>
  <c r="I823" i="16"/>
  <c r="I824" i="16"/>
  <c r="I825" i="16"/>
  <c r="I826" i="16"/>
  <c r="I827" i="16"/>
  <c r="I828" i="16"/>
  <c r="I829" i="16"/>
  <c r="I830" i="16"/>
  <c r="I831" i="16"/>
  <c r="I832" i="16"/>
  <c r="I833" i="16"/>
  <c r="I834" i="16"/>
  <c r="I835" i="16"/>
  <c r="I836" i="16"/>
  <c r="I837" i="16"/>
  <c r="I838" i="16"/>
  <c r="I839" i="16"/>
  <c r="I840" i="16"/>
  <c r="I841" i="16"/>
  <c r="I842" i="16"/>
  <c r="I843" i="16"/>
  <c r="I844" i="16"/>
  <c r="I845" i="16"/>
  <c r="I846" i="16"/>
  <c r="I847" i="16"/>
  <c r="I848" i="16"/>
  <c r="I849" i="16"/>
  <c r="I850" i="16"/>
  <c r="I851" i="16"/>
  <c r="I852" i="16"/>
  <c r="I853" i="16"/>
  <c r="I854" i="16"/>
  <c r="I855" i="16"/>
  <c r="I856" i="16"/>
  <c r="I857" i="16"/>
  <c r="I858" i="16"/>
  <c r="I859" i="16"/>
  <c r="I860" i="16"/>
  <c r="I861" i="16"/>
  <c r="I862" i="16"/>
  <c r="I863" i="16"/>
  <c r="I864" i="16"/>
  <c r="I865" i="16"/>
  <c r="I866" i="16"/>
  <c r="I867" i="16"/>
  <c r="I868" i="16"/>
  <c r="I869" i="16"/>
  <c r="I870" i="16"/>
  <c r="I871" i="16"/>
  <c r="I872" i="16"/>
  <c r="I873" i="16"/>
  <c r="I874" i="16"/>
  <c r="I875" i="16"/>
  <c r="I876" i="16"/>
  <c r="I877" i="16"/>
  <c r="I878" i="16"/>
  <c r="I879" i="16"/>
  <c r="I880" i="16"/>
  <c r="I881" i="16"/>
  <c r="I882" i="16"/>
  <c r="I883" i="16"/>
  <c r="I884" i="16"/>
  <c r="I885" i="16"/>
  <c r="I886" i="16"/>
  <c r="I887" i="16"/>
  <c r="I888" i="16"/>
  <c r="I889" i="16"/>
  <c r="I890" i="16"/>
  <c r="I891" i="16"/>
  <c r="I892" i="16"/>
  <c r="I893" i="16"/>
  <c r="I894" i="16"/>
  <c r="I895" i="16"/>
  <c r="I896" i="16"/>
  <c r="I897" i="16"/>
  <c r="I898" i="16"/>
  <c r="I899" i="16"/>
  <c r="I900" i="16"/>
  <c r="I901" i="16"/>
  <c r="I902" i="16"/>
  <c r="I903" i="16"/>
  <c r="I904" i="16"/>
  <c r="I905" i="16"/>
  <c r="I906" i="16"/>
  <c r="I907" i="16"/>
  <c r="I908" i="16"/>
  <c r="I909" i="16"/>
  <c r="I910" i="16"/>
  <c r="I911" i="16"/>
  <c r="I912" i="16"/>
  <c r="I913" i="16"/>
  <c r="I914" i="16"/>
  <c r="I915" i="16"/>
  <c r="I916" i="16"/>
  <c r="I917" i="16"/>
  <c r="I918" i="16"/>
  <c r="I919" i="16"/>
  <c r="I920" i="16"/>
  <c r="I921" i="16"/>
  <c r="I922" i="16"/>
  <c r="I923" i="16"/>
  <c r="I924" i="16"/>
  <c r="I925" i="16"/>
  <c r="I926" i="16"/>
  <c r="I927" i="16"/>
  <c r="I928" i="16"/>
  <c r="I929" i="16"/>
  <c r="I930" i="16"/>
  <c r="I931" i="16"/>
  <c r="I932" i="16"/>
  <c r="I933" i="16"/>
  <c r="I934" i="16"/>
  <c r="I935" i="16"/>
  <c r="I936" i="16"/>
  <c r="I937" i="16"/>
  <c r="I938" i="16"/>
  <c r="I939" i="16"/>
  <c r="I940" i="16"/>
  <c r="I941" i="16"/>
  <c r="I942" i="16"/>
  <c r="I943" i="16"/>
  <c r="I944" i="16"/>
  <c r="I945" i="16"/>
  <c r="I946" i="16"/>
  <c r="I947" i="16"/>
  <c r="I948" i="16"/>
  <c r="I949" i="16"/>
  <c r="I950" i="16"/>
  <c r="I951" i="16"/>
  <c r="I952" i="16"/>
  <c r="I953" i="16"/>
  <c r="I954" i="16"/>
  <c r="I955" i="16"/>
  <c r="I956" i="16"/>
  <c r="I957" i="16"/>
  <c r="I958" i="16"/>
  <c r="I959" i="16"/>
  <c r="I960" i="16"/>
  <c r="I961" i="16"/>
  <c r="I962" i="16"/>
  <c r="I963" i="16"/>
  <c r="I964" i="16"/>
  <c r="I965" i="16"/>
  <c r="I966" i="16"/>
  <c r="I967" i="16"/>
  <c r="I968" i="16"/>
  <c r="I969" i="16"/>
  <c r="I970" i="16"/>
  <c r="I971" i="16"/>
  <c r="I972" i="16"/>
  <c r="I973" i="16"/>
  <c r="I974" i="16"/>
  <c r="I975" i="16"/>
  <c r="I976" i="16"/>
  <c r="I977" i="16"/>
  <c r="I978" i="16"/>
  <c r="I979" i="16"/>
  <c r="I980" i="16"/>
  <c r="I981" i="16"/>
  <c r="I982" i="16"/>
  <c r="I983" i="16"/>
  <c r="I984" i="16"/>
  <c r="I985" i="16"/>
  <c r="I986" i="16"/>
  <c r="I987" i="16"/>
  <c r="I988" i="16"/>
  <c r="I989" i="16"/>
  <c r="I990" i="16"/>
  <c r="I991" i="16"/>
  <c r="I992" i="16"/>
  <c r="I993" i="16"/>
  <c r="I994" i="16"/>
  <c r="I995" i="16"/>
  <c r="I996" i="16"/>
  <c r="I997" i="16"/>
  <c r="I998" i="16"/>
  <c r="I999" i="16"/>
  <c r="I1000" i="16"/>
  <c r="I1001" i="16"/>
  <c r="I1002" i="16"/>
  <c r="I1003" i="16"/>
  <c r="I1004" i="16"/>
  <c r="I1005" i="16"/>
  <c r="I1006" i="16"/>
  <c r="I1007" i="16"/>
  <c r="I1008" i="16"/>
  <c r="I1009" i="16"/>
  <c r="I1010" i="16"/>
  <c r="I1011" i="16"/>
  <c r="I1012" i="16"/>
  <c r="I1013" i="16"/>
  <c r="I1014" i="16"/>
  <c r="I1015" i="16"/>
  <c r="I1016" i="16"/>
  <c r="I1017" i="16"/>
  <c r="I1018" i="16"/>
  <c r="I1019" i="16"/>
  <c r="I1020" i="16"/>
  <c r="I1021" i="16"/>
  <c r="I1022" i="16"/>
  <c r="I1023" i="16"/>
  <c r="I1024" i="16"/>
  <c r="I1025" i="16"/>
  <c r="I1026" i="16"/>
  <c r="I1027" i="16"/>
  <c r="I1028" i="16"/>
  <c r="I1029" i="16"/>
  <c r="I1030" i="16"/>
  <c r="I1031" i="16"/>
  <c r="I1032" i="16"/>
  <c r="I1033" i="16"/>
  <c r="I1034" i="16"/>
  <c r="I1035" i="16"/>
  <c r="I1036" i="16"/>
  <c r="I1037" i="16"/>
  <c r="I1038" i="16"/>
  <c r="I1039" i="16"/>
  <c r="I1040" i="16"/>
  <c r="I1041" i="16"/>
  <c r="I1042" i="16"/>
  <c r="I1043" i="16"/>
  <c r="I1044" i="16"/>
  <c r="I1045" i="16"/>
  <c r="I1046" i="16"/>
  <c r="I1047" i="16"/>
  <c r="I1048" i="16"/>
  <c r="I1049" i="16"/>
  <c r="I1050" i="16"/>
  <c r="I1051" i="16"/>
  <c r="I1052" i="16"/>
  <c r="I1053" i="16"/>
  <c r="I1054" i="16"/>
  <c r="I1055" i="16"/>
  <c r="I1056" i="16"/>
  <c r="I1057" i="16"/>
  <c r="I1058" i="16"/>
  <c r="I1059" i="16"/>
  <c r="I1060" i="16"/>
  <c r="I1061" i="16"/>
  <c r="I1062" i="16"/>
  <c r="I1063" i="16"/>
  <c r="I1064" i="16"/>
  <c r="I1065" i="16"/>
  <c r="I1066" i="16"/>
  <c r="I1067" i="16"/>
  <c r="I1068" i="16"/>
  <c r="I1069" i="16"/>
  <c r="I1070" i="16"/>
  <c r="I1071" i="16"/>
  <c r="I1072" i="16"/>
  <c r="I1073" i="16"/>
  <c r="I1074" i="16"/>
  <c r="I1075" i="16"/>
  <c r="I1076" i="16"/>
  <c r="I1077" i="16"/>
  <c r="I1078" i="16"/>
  <c r="I1079" i="16"/>
  <c r="I1080" i="16"/>
  <c r="I1081" i="16"/>
  <c r="I1082" i="16"/>
  <c r="I1083" i="16"/>
  <c r="I1084" i="16"/>
  <c r="I1085" i="16"/>
  <c r="I1086" i="16"/>
  <c r="I1087" i="16"/>
  <c r="I1088" i="16"/>
  <c r="I1089" i="16"/>
  <c r="I1090" i="16"/>
  <c r="I1091" i="16"/>
  <c r="I1092" i="16"/>
  <c r="I1093" i="16"/>
  <c r="I1094" i="16"/>
  <c r="I1095" i="16"/>
  <c r="I1096" i="16"/>
  <c r="I1097" i="16"/>
  <c r="I1098" i="16"/>
  <c r="I1099" i="16"/>
  <c r="I1100" i="16"/>
  <c r="I1101" i="16"/>
  <c r="I1102" i="16"/>
  <c r="I1103" i="16"/>
  <c r="I1104" i="16"/>
  <c r="I1105" i="16"/>
  <c r="I1106" i="16"/>
  <c r="I1107" i="16"/>
  <c r="I1108" i="16"/>
  <c r="I1109" i="16"/>
  <c r="I1110" i="16"/>
  <c r="I1111" i="16"/>
  <c r="I1112" i="16"/>
  <c r="I1113" i="16"/>
  <c r="I1114" i="16"/>
  <c r="I1115" i="16"/>
  <c r="I1116" i="16"/>
  <c r="I1117" i="16"/>
  <c r="I1118" i="16"/>
  <c r="I1119" i="16"/>
  <c r="I1120" i="16"/>
  <c r="I1121" i="16"/>
  <c r="I1122" i="16"/>
  <c r="I1123" i="16"/>
  <c r="I1124" i="16"/>
  <c r="I1125" i="16"/>
  <c r="I1126" i="16"/>
  <c r="I1127" i="16"/>
  <c r="I1128" i="16"/>
  <c r="I1129" i="16"/>
  <c r="I1130" i="16"/>
  <c r="I1131" i="16"/>
  <c r="I1132" i="16"/>
  <c r="I1133" i="16"/>
  <c r="I1134" i="16"/>
  <c r="I1135" i="16"/>
  <c r="I1136" i="16"/>
  <c r="I1137" i="16"/>
  <c r="I1138" i="16"/>
  <c r="I1139" i="16"/>
  <c r="I1140" i="16"/>
  <c r="I1141" i="16"/>
  <c r="I1142" i="16"/>
  <c r="I1143" i="16"/>
  <c r="I1144" i="16"/>
  <c r="I1145" i="16"/>
  <c r="I1146" i="16"/>
  <c r="I1147" i="16"/>
  <c r="I1148" i="16"/>
  <c r="I1149" i="16"/>
  <c r="I1150" i="16"/>
  <c r="I1151" i="16"/>
  <c r="I1152" i="16"/>
  <c r="I1153" i="16"/>
  <c r="I1154" i="16"/>
  <c r="I1155" i="16"/>
  <c r="I1156" i="16"/>
  <c r="I1157" i="16"/>
  <c r="I1158" i="16"/>
  <c r="I1159" i="16"/>
  <c r="I1160" i="16"/>
  <c r="I1161" i="16"/>
  <c r="I1162" i="16"/>
  <c r="I1163" i="16"/>
  <c r="I1164" i="16"/>
  <c r="I1165" i="16"/>
  <c r="I1166" i="16"/>
  <c r="I1167" i="16"/>
  <c r="I1168" i="16"/>
  <c r="I1169" i="16"/>
  <c r="I1170" i="16"/>
  <c r="I1171" i="16"/>
  <c r="I1172" i="16"/>
  <c r="I1173" i="16"/>
  <c r="I1174" i="16"/>
  <c r="I1175" i="16"/>
  <c r="I1176" i="16"/>
  <c r="I1177" i="16"/>
  <c r="I1178" i="16"/>
  <c r="I1179" i="16"/>
  <c r="I1180" i="16"/>
  <c r="I1181" i="16"/>
  <c r="I1182" i="16"/>
  <c r="I1183" i="16"/>
  <c r="I1184" i="16"/>
  <c r="I1185" i="16"/>
  <c r="I1186" i="16"/>
  <c r="I1187" i="16"/>
  <c r="I1188" i="16"/>
  <c r="I1189" i="16"/>
  <c r="I1190" i="16"/>
  <c r="I1191" i="16"/>
  <c r="I1192" i="16"/>
  <c r="I1193" i="16"/>
  <c r="I1194" i="16"/>
  <c r="I1195" i="16"/>
  <c r="I1196" i="16"/>
  <c r="I1197" i="16"/>
  <c r="I1198" i="16"/>
  <c r="I1199" i="16"/>
  <c r="I1200" i="16"/>
  <c r="I1201" i="16"/>
  <c r="I1202" i="16"/>
  <c r="I1203" i="16"/>
  <c r="I1204" i="16"/>
  <c r="I1205" i="16"/>
  <c r="I1206" i="16"/>
  <c r="I1207" i="16"/>
  <c r="I1208" i="16"/>
  <c r="I1209" i="16"/>
  <c r="I1210" i="16"/>
  <c r="I1211" i="16"/>
  <c r="I1212" i="16"/>
  <c r="I1213" i="16"/>
  <c r="I1214" i="16"/>
  <c r="I1215" i="16"/>
  <c r="I1216" i="16"/>
  <c r="I1217" i="16"/>
  <c r="I1218" i="16"/>
  <c r="I1219" i="16"/>
  <c r="I1220" i="16"/>
  <c r="I1221" i="16"/>
  <c r="I1222" i="16"/>
  <c r="I1223" i="16"/>
  <c r="I1224" i="16"/>
  <c r="I1225" i="16"/>
  <c r="I1226" i="16"/>
  <c r="I1227" i="16"/>
  <c r="I1228" i="16"/>
  <c r="I1229" i="16"/>
  <c r="I1230" i="16"/>
  <c r="I1231" i="16"/>
  <c r="I1232" i="16"/>
  <c r="I1233" i="16"/>
  <c r="I1234" i="16"/>
  <c r="I1235" i="16"/>
  <c r="I1236" i="16"/>
  <c r="I1237" i="16"/>
  <c r="I1238" i="16"/>
  <c r="I1239" i="16"/>
  <c r="I1240" i="16"/>
  <c r="I1241" i="16"/>
  <c r="I1242" i="16"/>
  <c r="I1243" i="16"/>
  <c r="I1244" i="16"/>
  <c r="I1245" i="16"/>
  <c r="I1246" i="16"/>
  <c r="I1247" i="16"/>
  <c r="I1248" i="16"/>
  <c r="I1249" i="16"/>
  <c r="I1250" i="16"/>
  <c r="I1251" i="16"/>
  <c r="I1252" i="16"/>
  <c r="I1253" i="16"/>
  <c r="I1254" i="16"/>
  <c r="I1255" i="16"/>
  <c r="I1256" i="16"/>
  <c r="I1257" i="16"/>
  <c r="I1258" i="16"/>
  <c r="I1259" i="16"/>
  <c r="I1260" i="16"/>
  <c r="I1261" i="16"/>
  <c r="I1262" i="16"/>
  <c r="I1263" i="16"/>
  <c r="I1264" i="16"/>
  <c r="I1265" i="16"/>
  <c r="I1266" i="16"/>
  <c r="I1267" i="16"/>
  <c r="I1268" i="16"/>
  <c r="I1269" i="16"/>
  <c r="I1270" i="16"/>
  <c r="I1271" i="16"/>
  <c r="I1272" i="16"/>
  <c r="I1273" i="16"/>
  <c r="I1274" i="16"/>
  <c r="I1275" i="16"/>
  <c r="I1276" i="16"/>
  <c r="I1277" i="16"/>
  <c r="I1278" i="16"/>
  <c r="I1279" i="16"/>
  <c r="I1280" i="16"/>
  <c r="I1281" i="16"/>
  <c r="I1282" i="16"/>
  <c r="I1283" i="16"/>
  <c r="I1284" i="16"/>
  <c r="I1285" i="16"/>
  <c r="I1286" i="16"/>
  <c r="I1287" i="16"/>
  <c r="I1288" i="16"/>
  <c r="I1289" i="16"/>
  <c r="I1290" i="16"/>
  <c r="I1291" i="16"/>
  <c r="I1292" i="16"/>
  <c r="I1293" i="16"/>
  <c r="I1294" i="16"/>
  <c r="I1295" i="16"/>
  <c r="I1296" i="16"/>
  <c r="I1297" i="16"/>
  <c r="I1298" i="16"/>
  <c r="I1299" i="16"/>
  <c r="I1300" i="16"/>
  <c r="I1301" i="16"/>
  <c r="I1302" i="16"/>
  <c r="I1303" i="16"/>
  <c r="I1304" i="16"/>
  <c r="I1305" i="16"/>
  <c r="I1306" i="16"/>
  <c r="I1307" i="16"/>
  <c r="I1308" i="16"/>
  <c r="I1309" i="16"/>
  <c r="I1310" i="16"/>
  <c r="I1311" i="16"/>
  <c r="I1312" i="16"/>
  <c r="I1313" i="16"/>
  <c r="I1314" i="16"/>
  <c r="I1315" i="16"/>
  <c r="I1316" i="16"/>
  <c r="I1317" i="16"/>
  <c r="I1318" i="16"/>
  <c r="I1319" i="16"/>
  <c r="I1320" i="16"/>
  <c r="I1321" i="16"/>
  <c r="I1322" i="16"/>
  <c r="I1323" i="16"/>
  <c r="I1324" i="16"/>
  <c r="I1325" i="16"/>
  <c r="I1326" i="16"/>
  <c r="I1327" i="16"/>
  <c r="I1328" i="16"/>
  <c r="I1329" i="16"/>
  <c r="I1330" i="16"/>
  <c r="I1331" i="16"/>
  <c r="I1332" i="16"/>
  <c r="I1333" i="16"/>
  <c r="I1334" i="16"/>
  <c r="I1335" i="16"/>
  <c r="I1336" i="16"/>
  <c r="I1337" i="16"/>
  <c r="I1338" i="16"/>
  <c r="I1339" i="16"/>
  <c r="I1340" i="16"/>
  <c r="I1341" i="16"/>
  <c r="I1342" i="16"/>
  <c r="I1343" i="16"/>
  <c r="I1344" i="16"/>
  <c r="I1345" i="16"/>
  <c r="I1346" i="16"/>
  <c r="I1347" i="16"/>
  <c r="I1348" i="16"/>
  <c r="I1349" i="16"/>
  <c r="I1350" i="16"/>
  <c r="I1351" i="16"/>
  <c r="I1352" i="16"/>
  <c r="I1353" i="16"/>
  <c r="I1354" i="16"/>
  <c r="I1355" i="16"/>
  <c r="I1356" i="16"/>
  <c r="I1357" i="16"/>
  <c r="I1358" i="16"/>
  <c r="I1359" i="16"/>
  <c r="I1360" i="16"/>
  <c r="I1361" i="16"/>
  <c r="I1362" i="16"/>
  <c r="I1363" i="16"/>
  <c r="I1364" i="16"/>
  <c r="I1365" i="16"/>
  <c r="I1366" i="16"/>
  <c r="I1367" i="16"/>
  <c r="I1368" i="16"/>
  <c r="I1369" i="16"/>
  <c r="I1370" i="16"/>
  <c r="I1371" i="16"/>
  <c r="I1372" i="16"/>
  <c r="I1373" i="16"/>
  <c r="I1374" i="16"/>
  <c r="I1375" i="16"/>
  <c r="I1376" i="16"/>
  <c r="I1377" i="16"/>
  <c r="I1378" i="16"/>
  <c r="I1379" i="16"/>
  <c r="I1380" i="16"/>
  <c r="I1381" i="16"/>
  <c r="I1382" i="16"/>
  <c r="I1383" i="16"/>
  <c r="I1384" i="16"/>
  <c r="I1385" i="16"/>
  <c r="I1386" i="16"/>
  <c r="I1387" i="16"/>
  <c r="I1388" i="16"/>
  <c r="I1389" i="16"/>
  <c r="I1390" i="16"/>
  <c r="I1391" i="16"/>
  <c r="I1392" i="16"/>
  <c r="I1393" i="16"/>
  <c r="I1394" i="16"/>
  <c r="I1395" i="16"/>
  <c r="I1396" i="16"/>
  <c r="I1397" i="16"/>
  <c r="I1398" i="16"/>
  <c r="I1399" i="16"/>
  <c r="I1400" i="16"/>
  <c r="I1401" i="16"/>
  <c r="I1402" i="16"/>
  <c r="I1403" i="16"/>
  <c r="I1404" i="16"/>
  <c r="I1405" i="16"/>
  <c r="I1406" i="16"/>
  <c r="I1407" i="16"/>
  <c r="I1408" i="16"/>
  <c r="I1409" i="16"/>
  <c r="I1410" i="16"/>
  <c r="I1411" i="16"/>
  <c r="I1412" i="16"/>
  <c r="I1413" i="16"/>
  <c r="I1414" i="16"/>
  <c r="I1415" i="16"/>
  <c r="I1416" i="16"/>
  <c r="I1417" i="16"/>
  <c r="I1418" i="16"/>
  <c r="I1419" i="16"/>
  <c r="I1420" i="16"/>
  <c r="I1421" i="16"/>
  <c r="I1422" i="16"/>
  <c r="I1423" i="16"/>
  <c r="I1424" i="16"/>
  <c r="I1425" i="16"/>
  <c r="I1426" i="16"/>
  <c r="I1427" i="16"/>
  <c r="I1428" i="16"/>
  <c r="I1429" i="16"/>
  <c r="I1430" i="16"/>
  <c r="I1431" i="16"/>
  <c r="I1432" i="16"/>
  <c r="I1433" i="16"/>
  <c r="I1434" i="16"/>
  <c r="I1435" i="16"/>
  <c r="I1436" i="16"/>
  <c r="I1437" i="16"/>
  <c r="I1438" i="16"/>
  <c r="I1439" i="16"/>
  <c r="I1440" i="16"/>
  <c r="I1441" i="16"/>
  <c r="I1442" i="16"/>
  <c r="I1443" i="16"/>
  <c r="I1444" i="16"/>
  <c r="I1445" i="16"/>
  <c r="I1446" i="16"/>
  <c r="I1447" i="16"/>
  <c r="I1448" i="16"/>
  <c r="I1449" i="16"/>
  <c r="I1450" i="16"/>
  <c r="I1451" i="16"/>
  <c r="I1452" i="16"/>
  <c r="I1453" i="16"/>
  <c r="I1454" i="16"/>
  <c r="I1455" i="16"/>
  <c r="I1456" i="16"/>
  <c r="I1457" i="16"/>
  <c r="I1458" i="16"/>
  <c r="I1459" i="16"/>
  <c r="I1460" i="16"/>
  <c r="I1461" i="16"/>
  <c r="I1462" i="16"/>
  <c r="I1463" i="16"/>
  <c r="I1464" i="16"/>
  <c r="I1465" i="16"/>
  <c r="I1466" i="16"/>
  <c r="I1467" i="16"/>
  <c r="I1468" i="16"/>
  <c r="I1469" i="16"/>
  <c r="I1470" i="16"/>
  <c r="I1471" i="16"/>
  <c r="I1472" i="16"/>
  <c r="I1473" i="16"/>
  <c r="I1474" i="16"/>
  <c r="I1475" i="16"/>
  <c r="I1476" i="16"/>
  <c r="I1477" i="16"/>
  <c r="I1478" i="16"/>
  <c r="I1479" i="16"/>
  <c r="I1480" i="16"/>
  <c r="I1481" i="16"/>
  <c r="I1482" i="16"/>
  <c r="I1483" i="16"/>
  <c r="I1484" i="16"/>
  <c r="I1485" i="16"/>
  <c r="I1486" i="16"/>
  <c r="I1487" i="16"/>
  <c r="I1488" i="16"/>
  <c r="I1489" i="16"/>
  <c r="I1490" i="16"/>
  <c r="I1491" i="16"/>
  <c r="I1492" i="16"/>
  <c r="I1493" i="16"/>
  <c r="I1494" i="16"/>
  <c r="I1495" i="16"/>
  <c r="I1496" i="16"/>
  <c r="I1497" i="16"/>
  <c r="I1498" i="16"/>
  <c r="I1499" i="16"/>
  <c r="I1500" i="16"/>
  <c r="I1501" i="16"/>
  <c r="I1502" i="16"/>
  <c r="I1503" i="16"/>
  <c r="I1504" i="16"/>
  <c r="I1505" i="16"/>
  <c r="I1506" i="16"/>
  <c r="I1507" i="16"/>
  <c r="I1508" i="16"/>
  <c r="I1509" i="16"/>
  <c r="I1510" i="16"/>
  <c r="I1511" i="16"/>
  <c r="I1512" i="16"/>
  <c r="I1513" i="16"/>
  <c r="I1514" i="16"/>
  <c r="I1515" i="16"/>
  <c r="I1516" i="16"/>
  <c r="I1517" i="16"/>
  <c r="I1518" i="16"/>
  <c r="I1519" i="16"/>
  <c r="I1520" i="16"/>
  <c r="I1521" i="16"/>
  <c r="I1522" i="16"/>
  <c r="I1523" i="16"/>
  <c r="I1524" i="16"/>
  <c r="I1525" i="16"/>
  <c r="I1526" i="16"/>
  <c r="I1527" i="16"/>
  <c r="I1528" i="16"/>
  <c r="I1529" i="16"/>
  <c r="I1530" i="16"/>
  <c r="I1531" i="16"/>
  <c r="I1532" i="16"/>
  <c r="I1533" i="16"/>
  <c r="I1534" i="16"/>
  <c r="I1535" i="16"/>
  <c r="I1536" i="16"/>
  <c r="I1537" i="16"/>
  <c r="I1538" i="16"/>
  <c r="I1539" i="16"/>
  <c r="I1540" i="16"/>
  <c r="I1541" i="16"/>
  <c r="I1542" i="16"/>
  <c r="I1543" i="16"/>
  <c r="I1544" i="16"/>
  <c r="I1545" i="16"/>
  <c r="I1546" i="16"/>
  <c r="I1547" i="16"/>
  <c r="I1548" i="16"/>
  <c r="I1549" i="16"/>
  <c r="I1550" i="16"/>
  <c r="I1551" i="16"/>
  <c r="I1552" i="16"/>
  <c r="I1553" i="16"/>
  <c r="I1554" i="16"/>
  <c r="I1555" i="16"/>
  <c r="I1556" i="16"/>
  <c r="I1557" i="16"/>
  <c r="I1558" i="16"/>
  <c r="I1559" i="16"/>
  <c r="I1560" i="16"/>
  <c r="I1561" i="16"/>
  <c r="I1562" i="16"/>
  <c r="I1563" i="16"/>
  <c r="I1564" i="16"/>
  <c r="I1565" i="16"/>
  <c r="I1566" i="16"/>
  <c r="I1567" i="16"/>
  <c r="I1568" i="16"/>
  <c r="I1569" i="16"/>
  <c r="I1570" i="16"/>
  <c r="I1571" i="16"/>
  <c r="I1572" i="16"/>
  <c r="I1573" i="16"/>
  <c r="I1574" i="16"/>
  <c r="I1575" i="16"/>
  <c r="I1576" i="16"/>
  <c r="I1577" i="16"/>
  <c r="I1578" i="16"/>
  <c r="I1579" i="16"/>
  <c r="I1580" i="16"/>
  <c r="I1581" i="16"/>
  <c r="I1582" i="16"/>
  <c r="I1583" i="16"/>
  <c r="I1584" i="16"/>
  <c r="I1585" i="16"/>
  <c r="I1586" i="16"/>
  <c r="I1587" i="16"/>
  <c r="I1588" i="16"/>
  <c r="I1589" i="16"/>
  <c r="I1590" i="16"/>
  <c r="I1591" i="16"/>
  <c r="I1592" i="16"/>
  <c r="I1593" i="16"/>
  <c r="I1594" i="16"/>
  <c r="I1595" i="16"/>
  <c r="I1596" i="16"/>
  <c r="I1597" i="16"/>
  <c r="I1598" i="16"/>
  <c r="I1599" i="16"/>
  <c r="I1600" i="16"/>
  <c r="I1601" i="16"/>
  <c r="I1602" i="16"/>
  <c r="I1603" i="16"/>
  <c r="I1604" i="16"/>
  <c r="I1605" i="16"/>
  <c r="I1606" i="16"/>
  <c r="I1607" i="16"/>
  <c r="I1608" i="16"/>
  <c r="I1609" i="16"/>
  <c r="I1610" i="16"/>
  <c r="I1611" i="16"/>
  <c r="I1612" i="16"/>
  <c r="I1613" i="16"/>
  <c r="I1614" i="16"/>
  <c r="I1615" i="16"/>
  <c r="I1616" i="16"/>
  <c r="I1617" i="16"/>
  <c r="I1618" i="16"/>
  <c r="I1619" i="16"/>
  <c r="I1620" i="16"/>
  <c r="I1621" i="16"/>
  <c r="I1622" i="16"/>
  <c r="I1623" i="16"/>
  <c r="I1624" i="16"/>
  <c r="I1625" i="16"/>
  <c r="I1626" i="16"/>
  <c r="I1627" i="16"/>
  <c r="I1628" i="16"/>
  <c r="I1629" i="16"/>
  <c r="I1630" i="16"/>
  <c r="I1631" i="16"/>
  <c r="I1632" i="16"/>
  <c r="I1633" i="16"/>
  <c r="I1634" i="16"/>
  <c r="I1635" i="16"/>
  <c r="I1636" i="16"/>
  <c r="I1637" i="16"/>
  <c r="I1638" i="16"/>
  <c r="I1639" i="16"/>
  <c r="I1640" i="16"/>
  <c r="I1641" i="16"/>
  <c r="I1642" i="16"/>
  <c r="I1643" i="16"/>
  <c r="I1644" i="16"/>
  <c r="I1645" i="16"/>
  <c r="I1646" i="16"/>
  <c r="I1647" i="16"/>
  <c r="I1648" i="16"/>
  <c r="I1649" i="16"/>
  <c r="I1650" i="16"/>
  <c r="I1651" i="16"/>
  <c r="I1652" i="16"/>
  <c r="I1653" i="16"/>
  <c r="I1654" i="16"/>
  <c r="I1655" i="16"/>
  <c r="I1656" i="16"/>
  <c r="I1657" i="16"/>
  <c r="I1658" i="16"/>
  <c r="I1659" i="16"/>
  <c r="I1660" i="16"/>
  <c r="I1661" i="16"/>
  <c r="I1662" i="16"/>
  <c r="I1663" i="16"/>
  <c r="I1664" i="16"/>
  <c r="I1665" i="16"/>
  <c r="I1666" i="16"/>
  <c r="I1667" i="16"/>
  <c r="I1668" i="16"/>
  <c r="I1669" i="16"/>
  <c r="I1670" i="16"/>
  <c r="I1671" i="16"/>
  <c r="I1672" i="16"/>
  <c r="I1673" i="16"/>
  <c r="I1674" i="16"/>
  <c r="I1675" i="16"/>
  <c r="I1676" i="16"/>
  <c r="I1677" i="16"/>
  <c r="I1678" i="16"/>
  <c r="I1679" i="16"/>
  <c r="I1680" i="16"/>
  <c r="I1681" i="16"/>
  <c r="I1682" i="16"/>
  <c r="I1683" i="16"/>
  <c r="I1684" i="16"/>
  <c r="I1685" i="16"/>
  <c r="I1686" i="16"/>
  <c r="I1687" i="16"/>
  <c r="I1688" i="16"/>
  <c r="I1689" i="16"/>
  <c r="I1690" i="16"/>
  <c r="I1691" i="16"/>
  <c r="I1692" i="16"/>
  <c r="I1693" i="16"/>
  <c r="I1694" i="16"/>
  <c r="I1695" i="16"/>
  <c r="I1696" i="16"/>
  <c r="I1697" i="16"/>
  <c r="I1698" i="16"/>
  <c r="I1699" i="16"/>
  <c r="I1700" i="16"/>
  <c r="I1701" i="16"/>
  <c r="I1702" i="16"/>
  <c r="I1703" i="16"/>
  <c r="I1704" i="16"/>
  <c r="I1705" i="16"/>
  <c r="I1706" i="16"/>
  <c r="I1707" i="16"/>
  <c r="I1708" i="16"/>
  <c r="I1709" i="16"/>
  <c r="I1710" i="16"/>
  <c r="I1711" i="16"/>
  <c r="I1712" i="16"/>
  <c r="I1713" i="16"/>
  <c r="I1714" i="16"/>
  <c r="I1715" i="16"/>
  <c r="I1716" i="16"/>
  <c r="I1717" i="16"/>
  <c r="I1718" i="16"/>
  <c r="I1719" i="16"/>
  <c r="I1720" i="16"/>
  <c r="I1721" i="16"/>
  <c r="I1722" i="16"/>
  <c r="I1723" i="16"/>
  <c r="I1724" i="16"/>
  <c r="I1725" i="16"/>
  <c r="I1726" i="16"/>
  <c r="I1727" i="16"/>
  <c r="I1728" i="16"/>
  <c r="I1729" i="16"/>
  <c r="I1730" i="16"/>
  <c r="I1731" i="16"/>
  <c r="I1732" i="16"/>
  <c r="I1733" i="16"/>
  <c r="I1734" i="16"/>
  <c r="I1735" i="16"/>
  <c r="I1736" i="16"/>
  <c r="I1737" i="16"/>
  <c r="I1738" i="16"/>
  <c r="I1739" i="16"/>
  <c r="I1740" i="16"/>
  <c r="I1741" i="16"/>
  <c r="I1742" i="16"/>
  <c r="I1743" i="16"/>
  <c r="I1744" i="16"/>
  <c r="I1745" i="16"/>
  <c r="I1746" i="16"/>
  <c r="I1747" i="16"/>
  <c r="I1748" i="16"/>
  <c r="I1749" i="16"/>
  <c r="I1750" i="16"/>
  <c r="I1751" i="16"/>
  <c r="I1752" i="16"/>
  <c r="I1753" i="16"/>
  <c r="I1754" i="16"/>
  <c r="I1755" i="16"/>
  <c r="I1756" i="16"/>
  <c r="I1757" i="16"/>
  <c r="I1758" i="16"/>
  <c r="I1759" i="16"/>
  <c r="I1760" i="16"/>
  <c r="I1761" i="16"/>
  <c r="I1762" i="16"/>
  <c r="I1763" i="16"/>
  <c r="I1764" i="16"/>
  <c r="I1765" i="16"/>
  <c r="I1766" i="16"/>
  <c r="I1767" i="16"/>
  <c r="I1768" i="16"/>
  <c r="I1769" i="16"/>
  <c r="I1770" i="16"/>
  <c r="I1771" i="16"/>
  <c r="I1772" i="16"/>
  <c r="I1773" i="16"/>
  <c r="I1774" i="16"/>
  <c r="I1775" i="16"/>
  <c r="I1776" i="16"/>
  <c r="I1777" i="16"/>
  <c r="I1778" i="16"/>
  <c r="I1779" i="16"/>
  <c r="I1780" i="16"/>
  <c r="I1781" i="16"/>
  <c r="I1782" i="16"/>
  <c r="I1783" i="16"/>
  <c r="I1784" i="16"/>
  <c r="I1785" i="16"/>
  <c r="I1786" i="16"/>
  <c r="I1787" i="16"/>
  <c r="I1788" i="16"/>
  <c r="I1789" i="16"/>
  <c r="I1790" i="16"/>
  <c r="I1791" i="16"/>
  <c r="I1792" i="16"/>
  <c r="I1793" i="16"/>
  <c r="I1794" i="16"/>
  <c r="I1795" i="16"/>
  <c r="I1796" i="16"/>
  <c r="I1797" i="16"/>
  <c r="I1798" i="16"/>
  <c r="I1799" i="16"/>
  <c r="I1800" i="16"/>
  <c r="I1801" i="16"/>
  <c r="I1802" i="16"/>
  <c r="I1803" i="16"/>
  <c r="I1804" i="16"/>
  <c r="I1805" i="16"/>
  <c r="I1806" i="16"/>
  <c r="I1807" i="16"/>
  <c r="I1808" i="16"/>
  <c r="I1809" i="16"/>
  <c r="I1810" i="16"/>
  <c r="I1811" i="16"/>
  <c r="I1812" i="16"/>
  <c r="I1813" i="16"/>
  <c r="I1814" i="16"/>
  <c r="I1815" i="16"/>
  <c r="I1816" i="16"/>
  <c r="I1817" i="16"/>
  <c r="I1818" i="16"/>
  <c r="I1819" i="16"/>
  <c r="I1820" i="16"/>
  <c r="I1821" i="16"/>
  <c r="I1822" i="16"/>
  <c r="I1823" i="16"/>
  <c r="I1824" i="16"/>
  <c r="I1825" i="16"/>
  <c r="I1826" i="16"/>
  <c r="I1827" i="16"/>
  <c r="I1828" i="16"/>
  <c r="I1829" i="16"/>
  <c r="I1830" i="16"/>
  <c r="I1831" i="16"/>
  <c r="I1832" i="16"/>
  <c r="I1833" i="16"/>
  <c r="I1834" i="16"/>
  <c r="I1835" i="16"/>
  <c r="I1836" i="16"/>
  <c r="I1837" i="16"/>
  <c r="I1838" i="16"/>
  <c r="I1839" i="16"/>
  <c r="I1840" i="16"/>
  <c r="I1841" i="16"/>
  <c r="I1842" i="16"/>
  <c r="I1843" i="16"/>
  <c r="I1844" i="16"/>
  <c r="I1845" i="16"/>
  <c r="I1846" i="16"/>
  <c r="I1847" i="16"/>
  <c r="I1848" i="16"/>
  <c r="I1849" i="16"/>
  <c r="I1850" i="16"/>
  <c r="I1851" i="16"/>
  <c r="I1852" i="16"/>
  <c r="I1853" i="16"/>
  <c r="I1854" i="16"/>
  <c r="I1855" i="16"/>
  <c r="I1856" i="16"/>
  <c r="I1857" i="16"/>
  <c r="I1858" i="16"/>
  <c r="I1859" i="16"/>
  <c r="I1860" i="16"/>
  <c r="I1861" i="16"/>
  <c r="I1862" i="16"/>
  <c r="I1863" i="16"/>
  <c r="I1864" i="16"/>
  <c r="I1865" i="16"/>
  <c r="I1866" i="16"/>
  <c r="I1867" i="16"/>
  <c r="I1868" i="16"/>
  <c r="I1869" i="16"/>
  <c r="I1870" i="16"/>
  <c r="I1871" i="16"/>
  <c r="I1872" i="16"/>
  <c r="I1873" i="16"/>
  <c r="I1874" i="16"/>
  <c r="I1875" i="16"/>
  <c r="I1876" i="16"/>
  <c r="I1877" i="16"/>
  <c r="I1878" i="16"/>
  <c r="I1879" i="16"/>
  <c r="I1880" i="16"/>
  <c r="I1881" i="16"/>
  <c r="I1882" i="16"/>
  <c r="I1883" i="16"/>
  <c r="I1884" i="16"/>
  <c r="I1885" i="16"/>
  <c r="I1886" i="16"/>
  <c r="I1887" i="16"/>
  <c r="I1888" i="16"/>
  <c r="I1889" i="16"/>
  <c r="I1890" i="16"/>
  <c r="I1891" i="16"/>
  <c r="I1892" i="16"/>
  <c r="I1893" i="16"/>
  <c r="I1894" i="16"/>
  <c r="I1895" i="16"/>
  <c r="I1896" i="16"/>
  <c r="I1897" i="16"/>
  <c r="I1898" i="16"/>
  <c r="I1899" i="16"/>
  <c r="I1900" i="16"/>
  <c r="I1901" i="16"/>
  <c r="I1902" i="16"/>
  <c r="I1903" i="16"/>
  <c r="I1904" i="16"/>
  <c r="I1905" i="16"/>
  <c r="I1906" i="16"/>
  <c r="I1907" i="16"/>
  <c r="I1908" i="16"/>
  <c r="I1909" i="16"/>
  <c r="I1910" i="16"/>
  <c r="I1911" i="16"/>
  <c r="I1912" i="16"/>
  <c r="I1913" i="16"/>
  <c r="I1914" i="16"/>
  <c r="I1915" i="16"/>
  <c r="I1916" i="16"/>
  <c r="I1917" i="16"/>
  <c r="I1918" i="16"/>
  <c r="I1919" i="16"/>
  <c r="I1920" i="16"/>
  <c r="I1921" i="16"/>
  <c r="I1922" i="16"/>
  <c r="I1923" i="16"/>
  <c r="I1924" i="16"/>
  <c r="I1925" i="16"/>
  <c r="I1926" i="16"/>
  <c r="I1927" i="16"/>
  <c r="I1928" i="16"/>
  <c r="I1929" i="16"/>
  <c r="I1930" i="16"/>
  <c r="I1931" i="16"/>
  <c r="I1932" i="16"/>
  <c r="I1933" i="16"/>
  <c r="I1934" i="16"/>
  <c r="I1935" i="16"/>
  <c r="I1936" i="16"/>
  <c r="I1937" i="16"/>
  <c r="I1938" i="16"/>
  <c r="I1939" i="16"/>
  <c r="I1940" i="16"/>
  <c r="I1941" i="16"/>
  <c r="I1942" i="16"/>
  <c r="I1943" i="16"/>
  <c r="I1944" i="16"/>
  <c r="I1945" i="16"/>
  <c r="I1946" i="16"/>
  <c r="I1947" i="16"/>
  <c r="I1948" i="16"/>
  <c r="I1949" i="16"/>
  <c r="I1950" i="16"/>
  <c r="I1951" i="16"/>
  <c r="I1952" i="16"/>
  <c r="I1953" i="16"/>
  <c r="I1954" i="16"/>
  <c r="I1955" i="16"/>
  <c r="I1956" i="16"/>
  <c r="I1957" i="16"/>
  <c r="I1958" i="16"/>
  <c r="I1959" i="16"/>
  <c r="I1960" i="16"/>
  <c r="I1961" i="16"/>
  <c r="I1962" i="16"/>
  <c r="I1963" i="16"/>
  <c r="I1964" i="16"/>
  <c r="I1965" i="16"/>
  <c r="I1966" i="16"/>
  <c r="I1967" i="16"/>
  <c r="I1968" i="16"/>
  <c r="I1969" i="16"/>
  <c r="I1970" i="16"/>
  <c r="I1971" i="16"/>
  <c r="I1972" i="16"/>
  <c r="I1973" i="16"/>
  <c r="I1974" i="16"/>
  <c r="I1975" i="16"/>
  <c r="I1976" i="16"/>
  <c r="I1977" i="16"/>
  <c r="I1978" i="16"/>
  <c r="I1979" i="16"/>
  <c r="I1980" i="16"/>
  <c r="I1981" i="16"/>
  <c r="I1982" i="16"/>
  <c r="I1983" i="16"/>
  <c r="I1984" i="16"/>
  <c r="I1985" i="16"/>
  <c r="I1986" i="16"/>
  <c r="I1987" i="16"/>
  <c r="I1988" i="16"/>
  <c r="I1989" i="16"/>
  <c r="I1990" i="16"/>
  <c r="I1991" i="16"/>
  <c r="I1992" i="16"/>
  <c r="I1993" i="16"/>
  <c r="I1994" i="16"/>
  <c r="I1995" i="16"/>
  <c r="I1996" i="16"/>
  <c r="I1997" i="16"/>
  <c r="I1998" i="16"/>
  <c r="I1999" i="16"/>
  <c r="I2000" i="16"/>
  <c r="I2001" i="16"/>
  <c r="I2002" i="16"/>
  <c r="I2003" i="16"/>
  <c r="I2004" i="16"/>
  <c r="I2005" i="16"/>
  <c r="I2006" i="16"/>
  <c r="I2007" i="16"/>
  <c r="I2008" i="16"/>
  <c r="I2009" i="16"/>
  <c r="I2010" i="16"/>
  <c r="I2011" i="16"/>
  <c r="I2012" i="16"/>
  <c r="I2013" i="16"/>
  <c r="I2014" i="16"/>
  <c r="I2015" i="16"/>
  <c r="I2016" i="16"/>
  <c r="I2017" i="16"/>
  <c r="I2018" i="16"/>
  <c r="I2019" i="16"/>
  <c r="I2020" i="16"/>
  <c r="I2021" i="16"/>
  <c r="I2022" i="16"/>
  <c r="I2023" i="16"/>
  <c r="I2024" i="16"/>
  <c r="I2025" i="16"/>
  <c r="I2026" i="16"/>
  <c r="I2027" i="16"/>
  <c r="I2028" i="16"/>
  <c r="I2029" i="16"/>
  <c r="I2030" i="16"/>
  <c r="I2031" i="16"/>
  <c r="I2032" i="16"/>
  <c r="I2033" i="16"/>
  <c r="I2034" i="16"/>
  <c r="I2035" i="16"/>
  <c r="I2036" i="16"/>
  <c r="I2037" i="16"/>
  <c r="I2038" i="16"/>
  <c r="I2039" i="16"/>
  <c r="I2040" i="16"/>
  <c r="I2041" i="16"/>
  <c r="I2042" i="16"/>
  <c r="I2043" i="16"/>
  <c r="I2044" i="16"/>
  <c r="I2045" i="16"/>
  <c r="I2046" i="16"/>
  <c r="I2047" i="16"/>
  <c r="I2048" i="16"/>
  <c r="I2049" i="16"/>
  <c r="I2050" i="16"/>
  <c r="I2051" i="16"/>
  <c r="I2052" i="16"/>
  <c r="I2053" i="16"/>
  <c r="I2054" i="16"/>
  <c r="I2055" i="16"/>
  <c r="I2056" i="16"/>
  <c r="I2057" i="16"/>
  <c r="I2058" i="16"/>
  <c r="I2059" i="16"/>
  <c r="I2060" i="16"/>
  <c r="I2061" i="16"/>
  <c r="I2062" i="16"/>
  <c r="I2063" i="16"/>
  <c r="I2064" i="16"/>
  <c r="I2065" i="16"/>
  <c r="I2066" i="16"/>
  <c r="I2067" i="16"/>
  <c r="I2068" i="16"/>
  <c r="I2069" i="16"/>
  <c r="I2070" i="16"/>
  <c r="I2071" i="16"/>
  <c r="I2072" i="16"/>
  <c r="I2073" i="16"/>
  <c r="I2074" i="16"/>
  <c r="I2075" i="16"/>
  <c r="I2076" i="16"/>
  <c r="I2077" i="16"/>
  <c r="I2078" i="16"/>
  <c r="I2079" i="16"/>
  <c r="I2080" i="16"/>
  <c r="I2081" i="16"/>
  <c r="I2082" i="16"/>
  <c r="I2083" i="16"/>
  <c r="I2084" i="16"/>
  <c r="I2085" i="16"/>
  <c r="I2086" i="16"/>
  <c r="I2087" i="16"/>
  <c r="I2088" i="16"/>
  <c r="I2089" i="16"/>
  <c r="I2090" i="16"/>
  <c r="I2091" i="16"/>
  <c r="I2092" i="16"/>
  <c r="I2093" i="16"/>
  <c r="I2094" i="16"/>
  <c r="I2095" i="16"/>
  <c r="I2096" i="16"/>
  <c r="I2097" i="16"/>
  <c r="I2098" i="16"/>
  <c r="I2099" i="16"/>
  <c r="I2100" i="16"/>
  <c r="I2101" i="16"/>
  <c r="I2102" i="16"/>
  <c r="I2103" i="16"/>
  <c r="I2104" i="16"/>
  <c r="I2105" i="16"/>
  <c r="I2106" i="16"/>
  <c r="I2107" i="16"/>
  <c r="I2108" i="16"/>
  <c r="I2109" i="16"/>
  <c r="I2110" i="16"/>
  <c r="I2111" i="16"/>
  <c r="I2112" i="16"/>
  <c r="I2113" i="16"/>
  <c r="I2114" i="16"/>
  <c r="I2115" i="16"/>
  <c r="I2116" i="16"/>
  <c r="I2117" i="16"/>
  <c r="I2118" i="16"/>
  <c r="I2119" i="16"/>
  <c r="I2120" i="16"/>
  <c r="I2121" i="16"/>
  <c r="I2122" i="16"/>
  <c r="I2123" i="16"/>
  <c r="I2124" i="16"/>
  <c r="I2125" i="16"/>
  <c r="I2126" i="16"/>
  <c r="I2127" i="16"/>
  <c r="I2128" i="16"/>
  <c r="I2129" i="16"/>
  <c r="I2130" i="16"/>
  <c r="I2131" i="16"/>
  <c r="I2132" i="16"/>
  <c r="I2133" i="16"/>
  <c r="I2134" i="16"/>
  <c r="I2135" i="16"/>
  <c r="I2136" i="16"/>
  <c r="I2137" i="16"/>
  <c r="I2138" i="16"/>
  <c r="I2139" i="16"/>
  <c r="I2140" i="16"/>
  <c r="I2141" i="16"/>
  <c r="I2142" i="16"/>
  <c r="I2143" i="16"/>
  <c r="I2144" i="16"/>
  <c r="I2145" i="16"/>
  <c r="I2146" i="16"/>
  <c r="I2147" i="16"/>
  <c r="I2148" i="16"/>
  <c r="I2149" i="16"/>
  <c r="I2150" i="16"/>
  <c r="I2151" i="16"/>
  <c r="I2152" i="16"/>
  <c r="I2153" i="16"/>
  <c r="I2154" i="16"/>
  <c r="I2155" i="16"/>
  <c r="I2156" i="16"/>
  <c r="I2157" i="16"/>
  <c r="I2158" i="16"/>
  <c r="I2159" i="16"/>
  <c r="I2160" i="16"/>
  <c r="I2161" i="16"/>
  <c r="I2162" i="16"/>
  <c r="I2163" i="16"/>
  <c r="I2164" i="16"/>
  <c r="I2165" i="16"/>
  <c r="I2166" i="16"/>
  <c r="I2167" i="16"/>
  <c r="I2168" i="16"/>
  <c r="I2169" i="16"/>
  <c r="I2170" i="16"/>
  <c r="I2171" i="16"/>
  <c r="I2172" i="16"/>
  <c r="I2173" i="16"/>
  <c r="I2174" i="16"/>
  <c r="I2175" i="16"/>
  <c r="I2176" i="16"/>
  <c r="I2177" i="16"/>
  <c r="I2178" i="16"/>
  <c r="I2179" i="16"/>
  <c r="I2180" i="16"/>
  <c r="I2181" i="16"/>
  <c r="I2182" i="16"/>
  <c r="I2183" i="16"/>
  <c r="I2184" i="16"/>
  <c r="I2185" i="16"/>
  <c r="I2186" i="16"/>
  <c r="I2187" i="16"/>
  <c r="I2188" i="16"/>
  <c r="I2189" i="16"/>
  <c r="I2190" i="16"/>
  <c r="I2191" i="16"/>
  <c r="I2192" i="16"/>
  <c r="I2193" i="16"/>
  <c r="I2194" i="16"/>
  <c r="I2195" i="16"/>
  <c r="I2196" i="16"/>
  <c r="I2197" i="16"/>
  <c r="I2198" i="16"/>
  <c r="I2199" i="16"/>
  <c r="I2200" i="16"/>
  <c r="I2201" i="16"/>
  <c r="I2202" i="16"/>
  <c r="I2203" i="16"/>
  <c r="I2204" i="16"/>
  <c r="I2205" i="16"/>
  <c r="I2206" i="16"/>
  <c r="I2207" i="16"/>
  <c r="I2208" i="16"/>
  <c r="I2209" i="16"/>
  <c r="I2210" i="16"/>
  <c r="I2211" i="16"/>
  <c r="I2212" i="16"/>
  <c r="I2213" i="16"/>
  <c r="I2214" i="16"/>
  <c r="I2215" i="16"/>
  <c r="I2216" i="16"/>
  <c r="I2217" i="16"/>
  <c r="I2218" i="16"/>
  <c r="I2219" i="16"/>
  <c r="I2220" i="16"/>
  <c r="I2221" i="16"/>
  <c r="I2222" i="16"/>
  <c r="I2223" i="16"/>
  <c r="I2224" i="16"/>
  <c r="I2225" i="16"/>
  <c r="I2226" i="16"/>
  <c r="I2227" i="16"/>
  <c r="I2228" i="16"/>
  <c r="I2229" i="16"/>
  <c r="I2230" i="16"/>
  <c r="I2231" i="16"/>
  <c r="I2232" i="16"/>
  <c r="I2233" i="16"/>
  <c r="I2234" i="16"/>
  <c r="I2235" i="16"/>
  <c r="I2236" i="16"/>
  <c r="I2237" i="16"/>
  <c r="I2238" i="16"/>
  <c r="I2239" i="16"/>
  <c r="I2240" i="16"/>
  <c r="I2241" i="16"/>
  <c r="I2242" i="16"/>
  <c r="I2243" i="16"/>
  <c r="I2244" i="16"/>
  <c r="I2245" i="16"/>
  <c r="I2246" i="16"/>
  <c r="I2247" i="16"/>
  <c r="I2248" i="16"/>
  <c r="I2249" i="16"/>
  <c r="I2250" i="16"/>
  <c r="I2251" i="16"/>
  <c r="I2252" i="16"/>
  <c r="I2253" i="16"/>
  <c r="I2254" i="16"/>
  <c r="I2255" i="16"/>
  <c r="I2256" i="16"/>
  <c r="I2257" i="16"/>
  <c r="I2258" i="16"/>
  <c r="I2259" i="16"/>
  <c r="I2260" i="16"/>
  <c r="I2261" i="16"/>
  <c r="I2262" i="16"/>
  <c r="I2263" i="16"/>
  <c r="I2264" i="16"/>
  <c r="I2265" i="16"/>
  <c r="I2266" i="16"/>
  <c r="I2267" i="16"/>
  <c r="I2268" i="16"/>
  <c r="I2269" i="16"/>
  <c r="I2270" i="16"/>
  <c r="I2271" i="16"/>
  <c r="I2272" i="16"/>
  <c r="I2273" i="16"/>
  <c r="I2274" i="16"/>
  <c r="I2275" i="16"/>
  <c r="I2276" i="16"/>
  <c r="I2277" i="16"/>
  <c r="I2278" i="16"/>
  <c r="I2279" i="16"/>
  <c r="I2280" i="16"/>
  <c r="I2281" i="16"/>
  <c r="I2282" i="16"/>
  <c r="I2283" i="16"/>
  <c r="I2284" i="16"/>
  <c r="I2285" i="16"/>
  <c r="I2286" i="16"/>
  <c r="I2287" i="16"/>
  <c r="I2288" i="16"/>
  <c r="I2289" i="16"/>
  <c r="I2290" i="16"/>
  <c r="I2291" i="16"/>
  <c r="I2292" i="16"/>
  <c r="I2293" i="16"/>
  <c r="I2294" i="16"/>
  <c r="I2295" i="16"/>
  <c r="I2296" i="16"/>
  <c r="I2297" i="16"/>
  <c r="I2298" i="16"/>
  <c r="I2299" i="16"/>
  <c r="I2300" i="16"/>
  <c r="I2301" i="16"/>
  <c r="I2302" i="16"/>
  <c r="I2303" i="16"/>
  <c r="I2304" i="16"/>
  <c r="I2305" i="16"/>
  <c r="I2306" i="16"/>
  <c r="I2307" i="16"/>
  <c r="I2308" i="16"/>
  <c r="I2309" i="16"/>
  <c r="I2310" i="16"/>
  <c r="I2311" i="16"/>
  <c r="I2312" i="16"/>
  <c r="I2313" i="16"/>
  <c r="I2314" i="16"/>
  <c r="I2315" i="16"/>
  <c r="I2316" i="16"/>
  <c r="I2317" i="16"/>
  <c r="I2318" i="16"/>
  <c r="I2319" i="16"/>
  <c r="I2320" i="16"/>
  <c r="I2321" i="16"/>
  <c r="I2322" i="16"/>
  <c r="I2323" i="16"/>
  <c r="I2324" i="16"/>
  <c r="I2325" i="16"/>
  <c r="I2326" i="16"/>
  <c r="I2327" i="16"/>
  <c r="AF2" i="16"/>
  <c r="AG6" i="16"/>
  <c r="AJ6" i="16"/>
  <c r="AG7" i="16"/>
  <c r="AJ7" i="16"/>
  <c r="AG8" i="16"/>
  <c r="AJ8" i="16"/>
  <c r="AG9" i="16"/>
  <c r="AJ9" i="16"/>
  <c r="AG10" i="16"/>
  <c r="AJ10" i="16"/>
  <c r="AG11" i="16"/>
  <c r="AJ11" i="16"/>
  <c r="AG12" i="16"/>
  <c r="AJ12" i="16"/>
  <c r="AG13" i="16"/>
  <c r="AJ13" i="16"/>
  <c r="AG14" i="16"/>
  <c r="AJ14" i="16"/>
  <c r="AG15" i="16"/>
  <c r="AJ15" i="16"/>
  <c r="AG16" i="16"/>
  <c r="AJ16" i="16"/>
  <c r="AG17" i="16"/>
  <c r="AJ17" i="16"/>
  <c r="AG18" i="16"/>
  <c r="AJ18" i="16"/>
  <c r="AG19" i="16"/>
  <c r="AJ19" i="16"/>
  <c r="AG20" i="16"/>
  <c r="AJ20" i="16"/>
  <c r="AG21" i="16"/>
  <c r="AJ21" i="16"/>
  <c r="AG22" i="16"/>
  <c r="AJ22" i="16"/>
  <c r="AG23" i="16"/>
  <c r="AJ23" i="16"/>
  <c r="AG24" i="16"/>
  <c r="AJ24" i="16"/>
  <c r="AG25" i="16"/>
  <c r="AJ25" i="16"/>
  <c r="AG26" i="16"/>
  <c r="AJ26" i="16"/>
  <c r="AG27" i="16"/>
  <c r="AJ27" i="16"/>
  <c r="AG28" i="16"/>
  <c r="AJ28" i="16"/>
  <c r="AG29" i="16"/>
  <c r="AJ29" i="16"/>
  <c r="AG30" i="16"/>
  <c r="AJ30" i="16"/>
  <c r="AG31" i="16"/>
  <c r="AJ31" i="16"/>
  <c r="AG32" i="16"/>
  <c r="AJ32" i="16"/>
  <c r="AG33" i="16"/>
  <c r="AJ33" i="16"/>
  <c r="AG34" i="16"/>
  <c r="AJ34" i="16"/>
  <c r="AG35" i="16"/>
  <c r="AJ35" i="16"/>
  <c r="AG36" i="16"/>
  <c r="AJ36" i="16"/>
  <c r="AG37" i="16"/>
  <c r="AJ37" i="16"/>
  <c r="AG38" i="16"/>
  <c r="AJ38" i="16"/>
  <c r="AG39" i="16"/>
  <c r="AJ39" i="16"/>
  <c r="AG40" i="16"/>
  <c r="AJ40" i="16"/>
  <c r="AG41" i="16"/>
  <c r="AJ41" i="16"/>
  <c r="AG42" i="16"/>
  <c r="AJ42" i="16"/>
  <c r="AG43" i="16"/>
  <c r="AJ43" i="16"/>
  <c r="AG44" i="16"/>
  <c r="AJ44" i="16"/>
  <c r="AG45" i="16"/>
  <c r="AJ45" i="16"/>
  <c r="AG46" i="16"/>
  <c r="AJ46" i="16"/>
  <c r="AG47" i="16"/>
  <c r="AJ47" i="16"/>
  <c r="AG48" i="16"/>
  <c r="AJ48" i="16"/>
  <c r="AG49" i="16"/>
  <c r="AJ49" i="16"/>
  <c r="AG50" i="16"/>
  <c r="AJ50" i="16"/>
  <c r="AG51" i="16"/>
  <c r="AJ51" i="16"/>
  <c r="AG52" i="16"/>
  <c r="AJ52" i="16"/>
  <c r="AG53" i="16"/>
  <c r="AJ53" i="16"/>
  <c r="AG54" i="16"/>
  <c r="AJ54" i="16"/>
  <c r="AG55" i="16"/>
  <c r="AJ55" i="16"/>
  <c r="AG56" i="16"/>
  <c r="AJ56" i="16"/>
  <c r="AG57" i="16"/>
  <c r="AJ57" i="16"/>
  <c r="AG58" i="16"/>
  <c r="AJ58" i="16"/>
  <c r="AG59" i="16"/>
  <c r="AJ59" i="16"/>
  <c r="AG60" i="16"/>
  <c r="AJ60" i="16"/>
  <c r="AG61" i="16"/>
  <c r="AJ61" i="16"/>
  <c r="AG62" i="16"/>
  <c r="AJ62" i="16"/>
  <c r="AG63" i="16"/>
  <c r="AJ63" i="16"/>
  <c r="AG64" i="16"/>
  <c r="AJ64" i="16"/>
  <c r="AG65" i="16"/>
  <c r="AJ65" i="16"/>
  <c r="AG66" i="16"/>
  <c r="AJ66" i="16"/>
  <c r="AG67" i="16"/>
  <c r="AJ67" i="16"/>
  <c r="AG68" i="16"/>
  <c r="AJ68" i="16"/>
  <c r="AG69" i="16"/>
  <c r="AJ69" i="16"/>
  <c r="AG70" i="16"/>
  <c r="AJ70" i="16"/>
  <c r="AG71" i="16"/>
  <c r="AJ71" i="16"/>
  <c r="AG72" i="16"/>
  <c r="AJ72" i="16"/>
  <c r="AG73" i="16"/>
  <c r="AJ73" i="16"/>
  <c r="AG74" i="16"/>
  <c r="AJ74" i="16"/>
  <c r="AG75" i="16"/>
  <c r="AJ75" i="16"/>
  <c r="AG76" i="16"/>
  <c r="AJ76" i="16"/>
  <c r="AG77" i="16"/>
  <c r="AJ77" i="16"/>
  <c r="AG78" i="16"/>
  <c r="AJ78" i="16"/>
  <c r="AG79" i="16"/>
  <c r="AJ79" i="16"/>
  <c r="AG80" i="16"/>
  <c r="AJ80" i="16"/>
  <c r="AG81" i="16"/>
  <c r="AJ81" i="16"/>
  <c r="AG82" i="16"/>
  <c r="AJ82" i="16"/>
  <c r="AG83" i="16"/>
  <c r="AJ83" i="16"/>
  <c r="AG84" i="16"/>
  <c r="AJ84" i="16"/>
  <c r="AG85" i="16"/>
  <c r="AJ85" i="16"/>
  <c r="AG86" i="16"/>
  <c r="AJ86" i="16"/>
  <c r="AG87" i="16"/>
  <c r="AJ87" i="16"/>
  <c r="AG88" i="16"/>
  <c r="AJ88" i="16"/>
  <c r="AG89" i="16"/>
  <c r="AJ89" i="16"/>
  <c r="AG90" i="16"/>
  <c r="AJ90" i="16"/>
  <c r="AG91" i="16"/>
  <c r="AJ91" i="16"/>
  <c r="AG92" i="16"/>
  <c r="AJ92" i="16"/>
  <c r="AG93" i="16"/>
  <c r="AJ93" i="16"/>
  <c r="AG94" i="16"/>
  <c r="AJ94" i="16"/>
  <c r="AG95" i="16"/>
  <c r="AJ95" i="16"/>
  <c r="AG96" i="16"/>
  <c r="AJ96" i="16"/>
  <c r="AG97" i="16"/>
  <c r="AJ97" i="16"/>
  <c r="AG98" i="16"/>
  <c r="AJ98" i="16"/>
  <c r="AG99" i="16"/>
  <c r="AJ99" i="16"/>
  <c r="AG100" i="16"/>
  <c r="AJ100" i="16"/>
  <c r="AG101" i="16"/>
  <c r="AJ101" i="16"/>
  <c r="AG102" i="16"/>
  <c r="AJ102" i="16"/>
  <c r="AG103" i="16"/>
  <c r="AJ103" i="16"/>
  <c r="AG104" i="16"/>
  <c r="AJ104" i="16"/>
  <c r="AG105" i="16"/>
  <c r="D105" i="16"/>
  <c r="AH105" i="16"/>
  <c r="AJ105" i="16"/>
  <c r="AG106" i="16"/>
  <c r="D106" i="16"/>
  <c r="AH106" i="16"/>
  <c r="AJ106" i="16"/>
  <c r="AG107" i="16"/>
  <c r="D107" i="16"/>
  <c r="AH107" i="16"/>
  <c r="AJ107" i="16"/>
  <c r="AG108" i="16"/>
  <c r="D108" i="16"/>
  <c r="AH108" i="16"/>
  <c r="AJ108" i="16"/>
  <c r="AG109" i="16"/>
  <c r="D109" i="16"/>
  <c r="AH109" i="16"/>
  <c r="AJ109" i="16"/>
  <c r="AG110" i="16"/>
  <c r="D110" i="16"/>
  <c r="AH110" i="16"/>
  <c r="AJ110" i="16"/>
  <c r="AG111" i="16"/>
  <c r="D111" i="16"/>
  <c r="AH111" i="16"/>
  <c r="AJ111" i="16"/>
  <c r="AG112" i="16"/>
  <c r="D112" i="16"/>
  <c r="AH112" i="16"/>
  <c r="AJ112" i="16"/>
  <c r="AG113" i="16"/>
  <c r="D113" i="16"/>
  <c r="AH113" i="16"/>
  <c r="AJ113" i="16"/>
  <c r="AG114" i="16"/>
  <c r="D114" i="16"/>
  <c r="AH114" i="16"/>
  <c r="AJ114" i="16"/>
  <c r="AG115" i="16"/>
  <c r="D115" i="16"/>
  <c r="AH115" i="16"/>
  <c r="AJ115" i="16"/>
  <c r="AG116" i="16"/>
  <c r="D116" i="16"/>
  <c r="AH116" i="16"/>
  <c r="AJ116" i="16"/>
  <c r="AG117" i="16"/>
  <c r="D117" i="16"/>
  <c r="AH117" i="16"/>
  <c r="AJ117" i="16"/>
  <c r="AG118" i="16"/>
  <c r="D118" i="16"/>
  <c r="AH118" i="16"/>
  <c r="AJ118" i="16"/>
  <c r="AG119" i="16"/>
  <c r="D119" i="16"/>
  <c r="AH119" i="16"/>
  <c r="AJ119" i="16"/>
  <c r="AG120" i="16"/>
  <c r="D120" i="16"/>
  <c r="AH120" i="16"/>
  <c r="AJ120" i="16"/>
  <c r="AG121" i="16"/>
  <c r="D121" i="16"/>
  <c r="AH121" i="16"/>
  <c r="AJ121" i="16"/>
  <c r="AG122" i="16"/>
  <c r="D122" i="16"/>
  <c r="AH122" i="16"/>
  <c r="AJ122" i="16"/>
  <c r="AG123" i="16"/>
  <c r="D123" i="16"/>
  <c r="AH123" i="16"/>
  <c r="AJ123" i="16"/>
  <c r="AG124" i="16"/>
  <c r="D124" i="16"/>
  <c r="AH124" i="16"/>
  <c r="AJ124" i="16"/>
  <c r="AG125" i="16"/>
  <c r="D125" i="16"/>
  <c r="AH125" i="16"/>
  <c r="AJ125" i="16"/>
  <c r="AG126" i="16"/>
  <c r="D126" i="16"/>
  <c r="AH126" i="16"/>
  <c r="AJ126" i="16"/>
  <c r="AG127" i="16"/>
  <c r="D127" i="16"/>
  <c r="AH127" i="16"/>
  <c r="AJ127" i="16"/>
  <c r="AG128" i="16"/>
  <c r="D128" i="16"/>
  <c r="AH128" i="16"/>
  <c r="AJ128" i="16"/>
  <c r="AG129" i="16"/>
  <c r="D129" i="16"/>
  <c r="AH129" i="16"/>
  <c r="AJ129" i="16"/>
  <c r="AG130" i="16"/>
  <c r="D130" i="16"/>
  <c r="AH130" i="16"/>
  <c r="AJ130" i="16"/>
  <c r="AG131" i="16"/>
  <c r="D131" i="16"/>
  <c r="AH131" i="16"/>
  <c r="AJ131" i="16"/>
  <c r="AG132" i="16"/>
  <c r="D132" i="16"/>
  <c r="AH132" i="16"/>
  <c r="AJ132" i="16"/>
  <c r="AG133" i="16"/>
  <c r="D133" i="16"/>
  <c r="AH133" i="16"/>
  <c r="AJ133" i="16"/>
  <c r="AG134" i="16"/>
  <c r="D134" i="16"/>
  <c r="AH134" i="16"/>
  <c r="AJ134" i="16"/>
  <c r="AG135" i="16"/>
  <c r="D135" i="16"/>
  <c r="AH135" i="16"/>
  <c r="AJ135" i="16"/>
  <c r="AG136" i="16"/>
  <c r="D136" i="16"/>
  <c r="AH136" i="16"/>
  <c r="AJ136" i="16"/>
  <c r="AG137" i="16"/>
  <c r="D137" i="16"/>
  <c r="AH137" i="16"/>
  <c r="AJ137" i="16"/>
  <c r="AG138" i="16"/>
  <c r="D138" i="16"/>
  <c r="AH138" i="16"/>
  <c r="AJ138" i="16"/>
  <c r="AG139" i="16"/>
  <c r="D139" i="16"/>
  <c r="AH139" i="16"/>
  <c r="AJ139" i="16"/>
  <c r="AG140" i="16"/>
  <c r="D140" i="16"/>
  <c r="AH140" i="16"/>
  <c r="AJ140" i="16"/>
  <c r="AG141" i="16"/>
  <c r="D141" i="16"/>
  <c r="AH141" i="16"/>
  <c r="AJ141" i="16"/>
  <c r="AG142" i="16"/>
  <c r="D142" i="16"/>
  <c r="AH142" i="16"/>
  <c r="AJ142" i="16"/>
  <c r="AG143" i="16"/>
  <c r="D143" i="16"/>
  <c r="AH143" i="16"/>
  <c r="AJ143" i="16"/>
  <c r="AG144" i="16"/>
  <c r="D144" i="16"/>
  <c r="AH144" i="16"/>
  <c r="AJ144" i="16"/>
  <c r="AG145" i="16"/>
  <c r="D145" i="16"/>
  <c r="AH145" i="16"/>
  <c r="AJ145" i="16"/>
  <c r="AG146" i="16"/>
  <c r="D146" i="16"/>
  <c r="AH146" i="16"/>
  <c r="AJ146" i="16"/>
  <c r="AG147" i="16"/>
  <c r="D147" i="16"/>
  <c r="AH147" i="16"/>
  <c r="AJ147" i="16"/>
  <c r="AG148" i="16"/>
  <c r="D148" i="16"/>
  <c r="AH148" i="16"/>
  <c r="AJ148" i="16"/>
  <c r="AG149" i="16"/>
  <c r="D149" i="16"/>
  <c r="AH149" i="16"/>
  <c r="AJ149" i="16"/>
  <c r="AG150" i="16"/>
  <c r="D150" i="16"/>
  <c r="AH150" i="16"/>
  <c r="AJ150" i="16"/>
  <c r="AG151" i="16"/>
  <c r="D151" i="16"/>
  <c r="AH151" i="16"/>
  <c r="AJ151" i="16"/>
  <c r="AG152" i="16"/>
  <c r="D152" i="16"/>
  <c r="AH152" i="16"/>
  <c r="AJ152" i="16"/>
  <c r="AG153" i="16"/>
  <c r="D153" i="16"/>
  <c r="AH153" i="16"/>
  <c r="AJ153" i="16"/>
  <c r="AG154" i="16"/>
  <c r="D154" i="16"/>
  <c r="AH154" i="16"/>
  <c r="AJ154" i="16"/>
  <c r="AG155" i="16"/>
  <c r="D155" i="16"/>
  <c r="AH155" i="16"/>
  <c r="AJ155" i="16"/>
  <c r="AG156" i="16"/>
  <c r="D156" i="16"/>
  <c r="AH156" i="16"/>
  <c r="AJ156" i="16"/>
  <c r="AG157" i="16"/>
  <c r="D157" i="16"/>
  <c r="AH157" i="16"/>
  <c r="AJ157" i="16"/>
  <c r="AG158" i="16"/>
  <c r="D158" i="16"/>
  <c r="AH158" i="16"/>
  <c r="AJ158" i="16"/>
  <c r="AG159" i="16"/>
  <c r="D159" i="16"/>
  <c r="AH159" i="16"/>
  <c r="AJ159" i="16"/>
  <c r="AG160" i="16"/>
  <c r="D160" i="16"/>
  <c r="AH160" i="16"/>
  <c r="AJ160" i="16"/>
  <c r="AG161" i="16"/>
  <c r="D161" i="16"/>
  <c r="AH161" i="16"/>
  <c r="AJ161" i="16"/>
  <c r="AG162" i="16"/>
  <c r="D162" i="16"/>
  <c r="AH162" i="16"/>
  <c r="AJ162" i="16"/>
  <c r="AG163" i="16"/>
  <c r="D163" i="16"/>
  <c r="AH163" i="16"/>
  <c r="AJ163" i="16"/>
  <c r="AG164" i="16"/>
  <c r="D164" i="16"/>
  <c r="AH164" i="16"/>
  <c r="AJ164" i="16"/>
  <c r="AG165" i="16"/>
  <c r="D165" i="16"/>
  <c r="AH165" i="16"/>
  <c r="AJ165" i="16"/>
  <c r="AG166" i="16"/>
  <c r="D166" i="16"/>
  <c r="AH166" i="16"/>
  <c r="AJ166" i="16"/>
  <c r="AG167" i="16"/>
  <c r="D167" i="16"/>
  <c r="AH167" i="16"/>
  <c r="AJ167" i="16"/>
  <c r="AG168" i="16"/>
  <c r="D168" i="16"/>
  <c r="AH168" i="16"/>
  <c r="AJ168" i="16"/>
  <c r="AG169" i="16"/>
  <c r="D169" i="16"/>
  <c r="AH169" i="16"/>
  <c r="AJ169" i="16"/>
  <c r="AG170" i="16"/>
  <c r="D170" i="16"/>
  <c r="AH170" i="16"/>
  <c r="AJ170" i="16"/>
  <c r="AG171" i="16"/>
  <c r="D171" i="16"/>
  <c r="AH171" i="16"/>
  <c r="AJ171" i="16"/>
  <c r="AG172" i="16"/>
  <c r="D172" i="16"/>
  <c r="AH172" i="16"/>
  <c r="AJ172" i="16"/>
  <c r="AG173" i="16"/>
  <c r="D173" i="16"/>
  <c r="AH173" i="16"/>
  <c r="AJ173" i="16"/>
  <c r="AG174" i="16"/>
  <c r="D174" i="16"/>
  <c r="AH174" i="16"/>
  <c r="AJ174" i="16"/>
  <c r="AG175" i="16"/>
  <c r="D175" i="16"/>
  <c r="AH175" i="16"/>
  <c r="AJ175" i="16"/>
  <c r="AG176" i="16"/>
  <c r="D176" i="16"/>
  <c r="AH176" i="16"/>
  <c r="AJ176" i="16"/>
  <c r="AG177" i="16"/>
  <c r="D177" i="16"/>
  <c r="AH177" i="16"/>
  <c r="AJ177" i="16"/>
  <c r="AG178" i="16"/>
  <c r="D178" i="16"/>
  <c r="AH178" i="16"/>
  <c r="AJ178" i="16"/>
  <c r="AG179" i="16"/>
  <c r="D179" i="16"/>
  <c r="AH179" i="16"/>
  <c r="AJ179" i="16"/>
  <c r="AG180" i="16"/>
  <c r="D180" i="16"/>
  <c r="AH180" i="16"/>
  <c r="AJ180" i="16"/>
  <c r="AG181" i="16"/>
  <c r="D181" i="16"/>
  <c r="AH181" i="16"/>
  <c r="AJ181" i="16"/>
  <c r="AG182" i="16"/>
  <c r="D182" i="16"/>
  <c r="AH182" i="16"/>
  <c r="AJ182" i="16"/>
  <c r="AG183" i="16"/>
  <c r="D183" i="16"/>
  <c r="AH183" i="16"/>
  <c r="AJ183" i="16"/>
  <c r="AG184" i="16"/>
  <c r="D184" i="16"/>
  <c r="AH184" i="16"/>
  <c r="AJ184" i="16"/>
  <c r="AG185" i="16"/>
  <c r="D185" i="16"/>
  <c r="AH185" i="16"/>
  <c r="AJ185" i="16"/>
  <c r="AG186" i="16"/>
  <c r="D186" i="16"/>
  <c r="AH186" i="16"/>
  <c r="AJ186" i="16"/>
  <c r="AG187" i="16"/>
  <c r="D187" i="16"/>
  <c r="AH187" i="16"/>
  <c r="AJ187" i="16"/>
  <c r="AG188" i="16"/>
  <c r="D188" i="16"/>
  <c r="AH188" i="16"/>
  <c r="AJ188" i="16"/>
  <c r="AG189" i="16"/>
  <c r="D189" i="16"/>
  <c r="AH189" i="16"/>
  <c r="AJ189" i="16"/>
  <c r="AG190" i="16"/>
  <c r="D190" i="16"/>
  <c r="AH190" i="16"/>
  <c r="AJ190" i="16"/>
  <c r="AG191" i="16"/>
  <c r="D191" i="16"/>
  <c r="AH191" i="16"/>
  <c r="AJ191" i="16"/>
  <c r="AG192" i="16"/>
  <c r="D192" i="16"/>
  <c r="AH192" i="16"/>
  <c r="AJ192" i="16"/>
  <c r="AG193" i="16"/>
  <c r="D193" i="16"/>
  <c r="AH193" i="16"/>
  <c r="AJ193" i="16"/>
  <c r="AG194" i="16"/>
  <c r="D194" i="16"/>
  <c r="AH194" i="16"/>
  <c r="AJ194" i="16"/>
  <c r="AG195" i="16"/>
  <c r="D195" i="16"/>
  <c r="AH195" i="16"/>
  <c r="AJ195" i="16"/>
  <c r="AG196" i="16"/>
  <c r="D196" i="16"/>
  <c r="AH196" i="16"/>
  <c r="AJ196" i="16"/>
  <c r="AG197" i="16"/>
  <c r="D197" i="16"/>
  <c r="AH197" i="16"/>
  <c r="AJ197" i="16"/>
  <c r="AG198" i="16"/>
  <c r="D198" i="16"/>
  <c r="AH198" i="16"/>
  <c r="AJ198" i="16"/>
  <c r="AG199" i="16"/>
  <c r="D199" i="16"/>
  <c r="AH199" i="16"/>
  <c r="AJ199" i="16"/>
  <c r="AG200" i="16"/>
  <c r="D200" i="16"/>
  <c r="AH200" i="16"/>
  <c r="AJ200" i="16"/>
  <c r="AG201" i="16"/>
  <c r="D201" i="16"/>
  <c r="AH201" i="16"/>
  <c r="AJ201" i="16"/>
  <c r="AG202" i="16"/>
  <c r="D202" i="16"/>
  <c r="AH202" i="16"/>
  <c r="AJ202" i="16"/>
  <c r="AG203" i="16"/>
  <c r="D203" i="16"/>
  <c r="AH203" i="16"/>
  <c r="AJ203" i="16"/>
  <c r="AG204" i="16"/>
  <c r="D204" i="16"/>
  <c r="AH204" i="16"/>
  <c r="AJ204" i="16"/>
  <c r="AG205" i="16"/>
  <c r="D205" i="16"/>
  <c r="AH205" i="16"/>
  <c r="AJ205" i="16"/>
  <c r="AG206" i="16"/>
  <c r="D206" i="16"/>
  <c r="AH206" i="16"/>
  <c r="AJ206" i="16"/>
  <c r="AG207" i="16"/>
  <c r="D207" i="16"/>
  <c r="AH207" i="16"/>
  <c r="AJ207" i="16"/>
  <c r="AG208" i="16"/>
  <c r="D208" i="16"/>
  <c r="AH208" i="16"/>
  <c r="AJ208" i="16"/>
  <c r="AG209" i="16"/>
  <c r="D209" i="16"/>
  <c r="AH209" i="16"/>
  <c r="AJ209" i="16"/>
  <c r="AG210" i="16"/>
  <c r="D210" i="16"/>
  <c r="AH210" i="16"/>
  <c r="AJ210" i="16"/>
  <c r="AG211" i="16"/>
  <c r="D211" i="16"/>
  <c r="AH211" i="16"/>
  <c r="AJ211" i="16"/>
  <c r="AG212" i="16"/>
  <c r="D212" i="16"/>
  <c r="AH212" i="16"/>
  <c r="AJ212" i="16"/>
  <c r="AG213" i="16"/>
  <c r="D213" i="16"/>
  <c r="AH213" i="16"/>
  <c r="AJ213" i="16"/>
  <c r="AG214" i="16"/>
  <c r="D214" i="16"/>
  <c r="AH214" i="16"/>
  <c r="AJ214" i="16"/>
  <c r="AG215" i="16"/>
  <c r="D215" i="16"/>
  <c r="AH215" i="16"/>
  <c r="AJ215" i="16"/>
  <c r="AG216" i="16"/>
  <c r="D216" i="16"/>
  <c r="AH216" i="16"/>
  <c r="AJ216" i="16"/>
  <c r="AG217" i="16"/>
  <c r="D217" i="16"/>
  <c r="AH217" i="16"/>
  <c r="AJ217" i="16"/>
  <c r="AG218" i="16"/>
  <c r="D218" i="16"/>
  <c r="AH218" i="16"/>
  <c r="AJ218" i="16"/>
  <c r="AG219" i="16"/>
  <c r="D219" i="16"/>
  <c r="AH219" i="16"/>
  <c r="AJ219" i="16"/>
  <c r="AG220" i="16"/>
  <c r="D220" i="16"/>
  <c r="AH220" i="16"/>
  <c r="AJ220" i="16"/>
  <c r="AG221" i="16"/>
  <c r="D221" i="16"/>
  <c r="AH221" i="16"/>
  <c r="AJ221" i="16"/>
  <c r="AG222" i="16"/>
  <c r="D222" i="16"/>
  <c r="AH222" i="16"/>
  <c r="AJ222" i="16"/>
  <c r="AG223" i="16"/>
  <c r="D223" i="16"/>
  <c r="AH223" i="16"/>
  <c r="AJ223" i="16"/>
  <c r="AG224" i="16"/>
  <c r="D224" i="16"/>
  <c r="AH224" i="16"/>
  <c r="AJ224" i="16"/>
  <c r="AG225" i="16"/>
  <c r="D225" i="16"/>
  <c r="AH225" i="16"/>
  <c r="AJ225" i="16"/>
  <c r="AG226" i="16"/>
  <c r="D226" i="16"/>
  <c r="AH226" i="16"/>
  <c r="AJ226" i="16"/>
  <c r="AG227" i="16"/>
  <c r="D227" i="16"/>
  <c r="AH227" i="16"/>
  <c r="AJ227" i="16"/>
  <c r="AG228" i="16"/>
  <c r="D228" i="16"/>
  <c r="AH228" i="16"/>
  <c r="AJ228" i="16"/>
  <c r="AG229" i="16"/>
  <c r="D229" i="16"/>
  <c r="AH229" i="16"/>
  <c r="AJ229" i="16"/>
  <c r="AG230" i="16"/>
  <c r="D230" i="16"/>
  <c r="AH230" i="16"/>
  <c r="AJ230" i="16"/>
  <c r="AG231" i="16"/>
  <c r="D231" i="16"/>
  <c r="AH231" i="16"/>
  <c r="AJ231" i="16"/>
  <c r="AG232" i="16"/>
  <c r="D232" i="16"/>
  <c r="AH232" i="16"/>
  <c r="AJ232" i="16"/>
  <c r="AG233" i="16"/>
  <c r="D233" i="16"/>
  <c r="AH233" i="16"/>
  <c r="AJ233" i="16"/>
  <c r="AG234" i="16"/>
  <c r="D234" i="16"/>
  <c r="AH234" i="16"/>
  <c r="AJ234" i="16"/>
  <c r="AG235" i="16"/>
  <c r="D235" i="16"/>
  <c r="AH235" i="16"/>
  <c r="AJ235" i="16"/>
  <c r="AG236" i="16"/>
  <c r="D236" i="16"/>
  <c r="AH236" i="16"/>
  <c r="AJ236" i="16"/>
  <c r="AG237" i="16"/>
  <c r="D237" i="16"/>
  <c r="AH237" i="16"/>
  <c r="AJ237" i="16"/>
  <c r="AG238" i="16"/>
  <c r="D238" i="16"/>
  <c r="AH238" i="16"/>
  <c r="AJ238" i="16"/>
  <c r="AG239" i="16"/>
  <c r="D239" i="16"/>
  <c r="AH239" i="16"/>
  <c r="AJ239" i="16"/>
  <c r="AG240" i="16"/>
  <c r="D240" i="16"/>
  <c r="AH240" i="16"/>
  <c r="AJ240" i="16"/>
  <c r="AG241" i="16"/>
  <c r="D241" i="16"/>
  <c r="AH241" i="16"/>
  <c r="AJ241" i="16"/>
  <c r="AG242" i="16"/>
  <c r="D242" i="16"/>
  <c r="AH242" i="16"/>
  <c r="AJ242" i="16"/>
  <c r="AG243" i="16"/>
  <c r="D243" i="16"/>
  <c r="AH243" i="16"/>
  <c r="AJ243" i="16"/>
  <c r="AG244" i="16"/>
  <c r="D244" i="16"/>
  <c r="AH244" i="16"/>
  <c r="AJ244" i="16"/>
  <c r="AG245" i="16"/>
  <c r="D245" i="16"/>
  <c r="AH245" i="16"/>
  <c r="AJ245" i="16"/>
  <c r="AG246" i="16"/>
  <c r="D246" i="16"/>
  <c r="AH246" i="16"/>
  <c r="AJ246" i="16"/>
  <c r="AG247" i="16"/>
  <c r="D247" i="16"/>
  <c r="AH247" i="16"/>
  <c r="AJ247" i="16"/>
  <c r="AG248" i="16"/>
  <c r="D248" i="16"/>
  <c r="AH248" i="16"/>
  <c r="AJ248" i="16"/>
  <c r="AG249" i="16"/>
  <c r="D249" i="16"/>
  <c r="AH249" i="16"/>
  <c r="AJ249" i="16"/>
  <c r="AG250" i="16"/>
  <c r="D250" i="16"/>
  <c r="AH250" i="16"/>
  <c r="AJ250" i="16"/>
  <c r="AG251" i="16"/>
  <c r="D251" i="16"/>
  <c r="AH251" i="16"/>
  <c r="AJ251" i="16"/>
  <c r="AG252" i="16"/>
  <c r="D252" i="16"/>
  <c r="AH252" i="16"/>
  <c r="AJ252" i="16"/>
  <c r="AG253" i="16"/>
  <c r="D253" i="16"/>
  <c r="AH253" i="16"/>
  <c r="AJ253" i="16"/>
  <c r="AG254" i="16"/>
  <c r="D254" i="16"/>
  <c r="AH254" i="16"/>
  <c r="AJ254" i="16"/>
  <c r="AG255" i="16"/>
  <c r="D255" i="16"/>
  <c r="AH255" i="16"/>
  <c r="AJ255" i="16"/>
  <c r="AG256" i="16"/>
  <c r="D256" i="16"/>
  <c r="AH256" i="16"/>
  <c r="AJ256" i="16"/>
  <c r="AG257" i="16"/>
  <c r="D257" i="16"/>
  <c r="AH257" i="16"/>
  <c r="AJ257" i="16"/>
  <c r="AG258" i="16"/>
  <c r="D258" i="16"/>
  <c r="AH258" i="16"/>
  <c r="AJ258" i="16"/>
  <c r="AG259" i="16"/>
  <c r="D259" i="16"/>
  <c r="AH259" i="16"/>
  <c r="AJ259" i="16"/>
  <c r="AG260" i="16"/>
  <c r="D260" i="16"/>
  <c r="AH260" i="16"/>
  <c r="AJ260" i="16"/>
  <c r="AG261" i="16"/>
  <c r="D261" i="16"/>
  <c r="AH261" i="16"/>
  <c r="AJ261" i="16"/>
  <c r="AG262" i="16"/>
  <c r="D262" i="16"/>
  <c r="AH262" i="16"/>
  <c r="AJ262" i="16"/>
  <c r="AG263" i="16"/>
  <c r="D263" i="16"/>
  <c r="AH263" i="16"/>
  <c r="AJ263" i="16"/>
  <c r="AG264" i="16"/>
  <c r="D264" i="16"/>
  <c r="AH264" i="16"/>
  <c r="AJ264" i="16"/>
  <c r="AG265" i="16"/>
  <c r="D265" i="16"/>
  <c r="AH265" i="16"/>
  <c r="AJ265" i="16"/>
  <c r="AG266" i="16"/>
  <c r="D266" i="16"/>
  <c r="AH266" i="16"/>
  <c r="AJ266" i="16"/>
  <c r="AG267" i="16"/>
  <c r="D267" i="16"/>
  <c r="AH267" i="16"/>
  <c r="AJ267" i="16"/>
  <c r="AG268" i="16"/>
  <c r="D268" i="16"/>
  <c r="AH268" i="16"/>
  <c r="AJ268" i="16"/>
  <c r="AG269" i="16"/>
  <c r="D269" i="16"/>
  <c r="AH269" i="16"/>
  <c r="AJ269" i="16"/>
  <c r="AG270" i="16"/>
  <c r="D270" i="16"/>
  <c r="AH270" i="16"/>
  <c r="AJ270" i="16"/>
  <c r="AG271" i="16"/>
  <c r="D271" i="16"/>
  <c r="AH271" i="16"/>
  <c r="AJ271" i="16"/>
  <c r="AG272" i="16"/>
  <c r="D272" i="16"/>
  <c r="AH272" i="16"/>
  <c r="AJ272" i="16"/>
  <c r="AG273" i="16"/>
  <c r="D273" i="16"/>
  <c r="AH273" i="16"/>
  <c r="AJ273" i="16"/>
  <c r="AG274" i="16"/>
  <c r="D274" i="16"/>
  <c r="AH274" i="16"/>
  <c r="AJ274" i="16"/>
  <c r="AG275" i="16"/>
  <c r="D275" i="16"/>
  <c r="AH275" i="16"/>
  <c r="AJ275" i="16"/>
  <c r="AG276" i="16"/>
  <c r="D276" i="16"/>
  <c r="AH276" i="16"/>
  <c r="AJ276" i="16"/>
  <c r="AG277" i="16"/>
  <c r="D277" i="16"/>
  <c r="AH277" i="16"/>
  <c r="AJ277" i="16"/>
  <c r="AG278" i="16"/>
  <c r="D278" i="16"/>
  <c r="AH278" i="16"/>
  <c r="AJ278" i="16"/>
  <c r="AG279" i="16"/>
  <c r="D279" i="16"/>
  <c r="AH279" i="16"/>
  <c r="AJ279" i="16"/>
  <c r="AG280" i="16"/>
  <c r="D280" i="16"/>
  <c r="AH280" i="16"/>
  <c r="AJ280" i="16"/>
  <c r="AG281" i="16"/>
  <c r="D281" i="16"/>
  <c r="AH281" i="16"/>
  <c r="AJ281" i="16"/>
  <c r="AG282" i="16"/>
  <c r="D282" i="16"/>
  <c r="AH282" i="16"/>
  <c r="AJ282" i="16"/>
  <c r="AG283" i="16"/>
  <c r="D283" i="16"/>
  <c r="AH283" i="16"/>
  <c r="AJ283" i="16"/>
  <c r="AG284" i="16"/>
  <c r="D284" i="16"/>
  <c r="AH284" i="16"/>
  <c r="AJ284" i="16"/>
  <c r="AG285" i="16"/>
  <c r="D285" i="16"/>
  <c r="AH285" i="16"/>
  <c r="AJ285" i="16"/>
  <c r="AG286" i="16"/>
  <c r="D286" i="16"/>
  <c r="AH286" i="16"/>
  <c r="AJ286" i="16"/>
  <c r="AG287" i="16"/>
  <c r="D287" i="16"/>
  <c r="AH287" i="16"/>
  <c r="AJ287" i="16"/>
  <c r="AG288" i="16"/>
  <c r="D288" i="16"/>
  <c r="AH288" i="16"/>
  <c r="AJ288" i="16"/>
  <c r="AG289" i="16"/>
  <c r="D289" i="16"/>
  <c r="AH289" i="16"/>
  <c r="AJ289" i="16"/>
  <c r="AG290" i="16"/>
  <c r="D290" i="16"/>
  <c r="AH290" i="16"/>
  <c r="AJ290" i="16"/>
  <c r="AG291" i="16"/>
  <c r="D291" i="16"/>
  <c r="AH291" i="16"/>
  <c r="AJ291" i="16"/>
  <c r="AG292" i="16"/>
  <c r="D292" i="16"/>
  <c r="AH292" i="16"/>
  <c r="AJ292" i="16"/>
  <c r="AG293" i="16"/>
  <c r="D293" i="16"/>
  <c r="AH293" i="16"/>
  <c r="AJ293" i="16"/>
  <c r="AG294" i="16"/>
  <c r="D294" i="16"/>
  <c r="AH294" i="16"/>
  <c r="AJ294" i="16"/>
  <c r="AG295" i="16"/>
  <c r="D295" i="16"/>
  <c r="AH295" i="16"/>
  <c r="AJ295" i="16"/>
  <c r="AG296" i="16"/>
  <c r="D296" i="16"/>
  <c r="AH296" i="16"/>
  <c r="AJ296" i="16"/>
  <c r="AG297" i="16"/>
  <c r="D297" i="16"/>
  <c r="AH297" i="16"/>
  <c r="AJ297" i="16"/>
  <c r="AG298" i="16"/>
  <c r="D298" i="16"/>
  <c r="AH298" i="16"/>
  <c r="AJ298" i="16"/>
  <c r="AG299" i="16"/>
  <c r="D299" i="16"/>
  <c r="AH299" i="16"/>
  <c r="AJ299" i="16"/>
  <c r="AG300" i="16"/>
  <c r="D300" i="16"/>
  <c r="AH300" i="16"/>
  <c r="AJ300" i="16"/>
  <c r="AG301" i="16"/>
  <c r="D301" i="16"/>
  <c r="AH301" i="16"/>
  <c r="AJ301" i="16"/>
  <c r="AG302" i="16"/>
  <c r="D302" i="16"/>
  <c r="AH302" i="16"/>
  <c r="AJ302" i="16"/>
  <c r="AG303" i="16"/>
  <c r="D303" i="16"/>
  <c r="AH303" i="16"/>
  <c r="AJ303" i="16"/>
  <c r="AG304" i="16"/>
  <c r="D304" i="16"/>
  <c r="AH304" i="16"/>
  <c r="AJ304" i="16"/>
  <c r="AG305" i="16"/>
  <c r="D305" i="16"/>
  <c r="AH305" i="16"/>
  <c r="AJ305" i="16"/>
  <c r="AG306" i="16"/>
  <c r="D306" i="16"/>
  <c r="AH306" i="16"/>
  <c r="AJ306" i="16"/>
  <c r="AG307" i="16"/>
  <c r="D307" i="16"/>
  <c r="AH307" i="16"/>
  <c r="AJ307" i="16"/>
  <c r="AG308" i="16"/>
  <c r="D308" i="16"/>
  <c r="AH308" i="16"/>
  <c r="AJ308" i="16"/>
  <c r="AG309" i="16"/>
  <c r="D309" i="16"/>
  <c r="AH309" i="16"/>
  <c r="AJ309" i="16"/>
  <c r="AG310" i="16"/>
  <c r="D310" i="16"/>
  <c r="AH310" i="16"/>
  <c r="AJ310" i="16"/>
  <c r="AG311" i="16"/>
  <c r="D311" i="16"/>
  <c r="AH311" i="16"/>
  <c r="AJ311" i="16"/>
  <c r="AG312" i="16"/>
  <c r="D312" i="16"/>
  <c r="AH312" i="16"/>
  <c r="AJ312" i="16"/>
  <c r="AG313" i="16"/>
  <c r="D313" i="16"/>
  <c r="AH313" i="16"/>
  <c r="AJ313" i="16"/>
  <c r="AG314" i="16"/>
  <c r="D314" i="16"/>
  <c r="AH314" i="16"/>
  <c r="AJ314" i="16"/>
  <c r="AG315" i="16"/>
  <c r="D315" i="16"/>
  <c r="AH315" i="16"/>
  <c r="AJ315" i="16"/>
  <c r="AG316" i="16"/>
  <c r="D316" i="16"/>
  <c r="AH316" i="16"/>
  <c r="AJ316" i="16"/>
  <c r="AG317" i="16"/>
  <c r="D317" i="16"/>
  <c r="AH317" i="16"/>
  <c r="AJ317" i="16"/>
  <c r="AG318" i="16"/>
  <c r="D318" i="16"/>
  <c r="AH318" i="16"/>
  <c r="AJ318" i="16"/>
  <c r="AG319" i="16"/>
  <c r="D319" i="16"/>
  <c r="AH319" i="16"/>
  <c r="AJ319" i="16"/>
  <c r="AG320" i="16"/>
  <c r="D320" i="16"/>
  <c r="AH320" i="16"/>
  <c r="AJ320" i="16"/>
  <c r="AG321" i="16"/>
  <c r="D321" i="16"/>
  <c r="AH321" i="16"/>
  <c r="AJ321" i="16"/>
  <c r="AG322" i="16"/>
  <c r="D322" i="16"/>
  <c r="AH322" i="16"/>
  <c r="AJ322" i="16"/>
  <c r="AG323" i="16"/>
  <c r="D323" i="16"/>
  <c r="AH323" i="16"/>
  <c r="AJ323" i="16"/>
  <c r="AG324" i="16"/>
  <c r="D324" i="16"/>
  <c r="AH324" i="16"/>
  <c r="AJ324" i="16"/>
  <c r="AG325" i="16"/>
  <c r="D325" i="16"/>
  <c r="AH325" i="16"/>
  <c r="AJ325" i="16"/>
  <c r="AG326" i="16"/>
  <c r="D326" i="16"/>
  <c r="AH326" i="16"/>
  <c r="AJ326" i="16"/>
  <c r="AG327" i="16"/>
  <c r="D327" i="16"/>
  <c r="AH327" i="16"/>
  <c r="AJ327" i="16"/>
  <c r="AG328" i="16"/>
  <c r="D328" i="16"/>
  <c r="AH328" i="16"/>
  <c r="AJ328" i="16"/>
  <c r="AG329" i="16"/>
  <c r="D329" i="16"/>
  <c r="AH329" i="16"/>
  <c r="AJ329" i="16"/>
  <c r="AG330" i="16"/>
  <c r="D330" i="16"/>
  <c r="AH330" i="16"/>
  <c r="AJ330" i="16"/>
  <c r="AG331" i="16"/>
  <c r="D331" i="16"/>
  <c r="AH331" i="16"/>
  <c r="AJ331" i="16"/>
  <c r="AG332" i="16"/>
  <c r="D332" i="16"/>
  <c r="AH332" i="16"/>
  <c r="AJ332" i="16"/>
  <c r="AG333" i="16"/>
  <c r="D333" i="16"/>
  <c r="AH333" i="16"/>
  <c r="AJ333" i="16"/>
  <c r="AG334" i="16"/>
  <c r="D334" i="16"/>
  <c r="AH334" i="16"/>
  <c r="AJ334" i="16"/>
  <c r="AG335" i="16"/>
  <c r="D335" i="16"/>
  <c r="AH335" i="16"/>
  <c r="AJ335" i="16"/>
  <c r="AG336" i="16"/>
  <c r="D336" i="16"/>
  <c r="AH336" i="16"/>
  <c r="AJ336" i="16"/>
  <c r="AG337" i="16"/>
  <c r="D337" i="16"/>
  <c r="AH337" i="16"/>
  <c r="AJ337" i="16"/>
  <c r="AG338" i="16"/>
  <c r="D338" i="16"/>
  <c r="AH338" i="16"/>
  <c r="AJ338" i="16"/>
  <c r="AG339" i="16"/>
  <c r="D339" i="16"/>
  <c r="AH339" i="16"/>
  <c r="AJ339" i="16"/>
  <c r="AG340" i="16"/>
  <c r="D340" i="16"/>
  <c r="AH340" i="16"/>
  <c r="AJ340" i="16"/>
  <c r="AG341" i="16"/>
  <c r="D341" i="16"/>
  <c r="AH341" i="16"/>
  <c r="AJ341" i="16"/>
  <c r="AG342" i="16"/>
  <c r="D342" i="16"/>
  <c r="AH342" i="16"/>
  <c r="AJ342" i="16"/>
  <c r="AG343" i="16"/>
  <c r="D343" i="16"/>
  <c r="AH343" i="16"/>
  <c r="AJ343" i="16"/>
  <c r="AG344" i="16"/>
  <c r="D344" i="16"/>
  <c r="AH344" i="16"/>
  <c r="AJ344" i="16"/>
  <c r="AG345" i="16"/>
  <c r="D345" i="16"/>
  <c r="AH345" i="16"/>
  <c r="AJ345" i="16"/>
  <c r="AG346" i="16"/>
  <c r="D346" i="16"/>
  <c r="AH346" i="16"/>
  <c r="AJ346" i="16"/>
  <c r="AG347" i="16"/>
  <c r="D347" i="16"/>
  <c r="AH347" i="16"/>
  <c r="AJ347" i="16"/>
  <c r="AG348" i="16"/>
  <c r="D348" i="16"/>
  <c r="AH348" i="16"/>
  <c r="AJ348" i="16"/>
  <c r="AG349" i="16"/>
  <c r="D349" i="16"/>
  <c r="AH349" i="16"/>
  <c r="AJ349" i="16"/>
  <c r="AG350" i="16"/>
  <c r="D350" i="16"/>
  <c r="AH350" i="16"/>
  <c r="AJ350" i="16"/>
  <c r="AG351" i="16"/>
  <c r="D351" i="16"/>
  <c r="AH351" i="16"/>
  <c r="AJ351" i="16"/>
  <c r="AG352" i="16"/>
  <c r="D352" i="16"/>
  <c r="AH352" i="16"/>
  <c r="AJ352" i="16"/>
  <c r="AG353" i="16"/>
  <c r="D353" i="16"/>
  <c r="AH353" i="16"/>
  <c r="AJ353" i="16"/>
  <c r="AG354" i="16"/>
  <c r="D354" i="16"/>
  <c r="AH354" i="16"/>
  <c r="AJ354" i="16"/>
  <c r="AG355" i="16"/>
  <c r="D355" i="16"/>
  <c r="AH355" i="16"/>
  <c r="AJ355" i="16"/>
  <c r="AG356" i="16"/>
  <c r="D356" i="16"/>
  <c r="AH356" i="16"/>
  <c r="AJ356" i="16"/>
  <c r="AG357" i="16"/>
  <c r="D357" i="16"/>
  <c r="AH357" i="16"/>
  <c r="AJ357" i="16"/>
  <c r="AG358" i="16"/>
  <c r="D358" i="16"/>
  <c r="AH358" i="16"/>
  <c r="AJ358" i="16"/>
  <c r="AG359" i="16"/>
  <c r="D359" i="16"/>
  <c r="AH359" i="16"/>
  <c r="AJ359" i="16"/>
  <c r="AG360" i="16"/>
  <c r="D360" i="16"/>
  <c r="AH360" i="16"/>
  <c r="AJ360" i="16"/>
  <c r="AG361" i="16"/>
  <c r="D361" i="16"/>
  <c r="AH361" i="16"/>
  <c r="AJ361" i="16"/>
  <c r="AG362" i="16"/>
  <c r="D362" i="16"/>
  <c r="AH362" i="16"/>
  <c r="AJ362" i="16"/>
  <c r="AG363" i="16"/>
  <c r="D363" i="16"/>
  <c r="AH363" i="16"/>
  <c r="AJ363" i="16"/>
  <c r="AG364" i="16"/>
  <c r="D364" i="16"/>
  <c r="AH364" i="16"/>
  <c r="AJ364" i="16"/>
  <c r="AG365" i="16"/>
  <c r="D365" i="16"/>
  <c r="AH365" i="16"/>
  <c r="AJ365" i="16"/>
  <c r="AG366" i="16"/>
  <c r="D366" i="16"/>
  <c r="AH366" i="16"/>
  <c r="AJ366" i="16"/>
  <c r="AG367" i="16"/>
  <c r="D367" i="16"/>
  <c r="AH367" i="16"/>
  <c r="AJ367" i="16"/>
  <c r="AG368" i="16"/>
  <c r="D368" i="16"/>
  <c r="AH368" i="16"/>
  <c r="AJ368" i="16"/>
  <c r="AG369" i="16"/>
  <c r="D369" i="16"/>
  <c r="AH369" i="16"/>
  <c r="AJ369" i="16"/>
  <c r="AG370" i="16"/>
  <c r="D370" i="16"/>
  <c r="AH370" i="16"/>
  <c r="AJ370" i="16"/>
  <c r="AG371" i="16"/>
  <c r="D371" i="16"/>
  <c r="AH371" i="16"/>
  <c r="AJ371" i="16"/>
  <c r="AG372" i="16"/>
  <c r="D372" i="16"/>
  <c r="AH372" i="16"/>
  <c r="AJ372" i="16"/>
  <c r="AG373" i="16"/>
  <c r="D373" i="16"/>
  <c r="AH373" i="16"/>
  <c r="AJ373" i="16"/>
  <c r="AG374" i="16"/>
  <c r="D374" i="16"/>
  <c r="AH374" i="16"/>
  <c r="AJ374" i="16"/>
  <c r="AG375" i="16"/>
  <c r="D375" i="16"/>
  <c r="AH375" i="16"/>
  <c r="AJ375" i="16"/>
  <c r="AG376" i="16"/>
  <c r="D376" i="16"/>
  <c r="AH376" i="16"/>
  <c r="AJ376" i="16"/>
  <c r="AG377" i="16"/>
  <c r="D377" i="16"/>
  <c r="AH377" i="16"/>
  <c r="AJ377" i="16"/>
  <c r="AG378" i="16"/>
  <c r="D378" i="16"/>
  <c r="AH378" i="16"/>
  <c r="AJ378" i="16"/>
  <c r="AG379" i="16"/>
  <c r="D379" i="16"/>
  <c r="AH379" i="16"/>
  <c r="AJ379" i="16"/>
  <c r="AG380" i="16"/>
  <c r="D380" i="16"/>
  <c r="AH380" i="16"/>
  <c r="AJ380" i="16"/>
  <c r="AG381" i="16"/>
  <c r="D381" i="16"/>
  <c r="AH381" i="16"/>
  <c r="AJ381" i="16"/>
  <c r="AG382" i="16"/>
  <c r="D382" i="16"/>
  <c r="AH382" i="16"/>
  <c r="AJ382" i="16"/>
  <c r="AG383" i="16"/>
  <c r="D383" i="16"/>
  <c r="AH383" i="16"/>
  <c r="AJ383" i="16"/>
  <c r="AG384" i="16"/>
  <c r="D384" i="16"/>
  <c r="AH384" i="16"/>
  <c r="AJ384" i="16"/>
  <c r="AG385" i="16"/>
  <c r="D385" i="16"/>
  <c r="AH385" i="16"/>
  <c r="AJ385" i="16"/>
  <c r="AG386" i="16"/>
  <c r="D386" i="16"/>
  <c r="AH386" i="16"/>
  <c r="AJ386" i="16"/>
  <c r="AG387" i="16"/>
  <c r="D387" i="16"/>
  <c r="AH387" i="16"/>
  <c r="AJ387" i="16"/>
  <c r="AG388" i="16"/>
  <c r="D388" i="16"/>
  <c r="AH388" i="16"/>
  <c r="AJ388" i="16"/>
  <c r="AG389" i="16"/>
  <c r="D389" i="16"/>
  <c r="AH389" i="16"/>
  <c r="AJ389" i="16"/>
  <c r="AG390" i="16"/>
  <c r="D390" i="16"/>
  <c r="AH390" i="16"/>
  <c r="AJ390" i="16"/>
  <c r="AG391" i="16"/>
  <c r="D391" i="16"/>
  <c r="AH391" i="16"/>
  <c r="AJ391" i="16"/>
  <c r="AG392" i="16"/>
  <c r="D392" i="16"/>
  <c r="AH392" i="16"/>
  <c r="AJ392" i="16"/>
  <c r="AG393" i="16"/>
  <c r="D393" i="16"/>
  <c r="AH393" i="16"/>
  <c r="AJ393" i="16"/>
  <c r="AG394" i="16"/>
  <c r="D394" i="16"/>
  <c r="AH394" i="16"/>
  <c r="AJ394" i="16"/>
  <c r="AG395" i="16"/>
  <c r="D395" i="16"/>
  <c r="AH395" i="16"/>
  <c r="AJ395" i="16"/>
  <c r="AG396" i="16"/>
  <c r="D396" i="16"/>
  <c r="AH396" i="16"/>
  <c r="AJ396" i="16"/>
  <c r="AG397" i="16"/>
  <c r="D397" i="16"/>
  <c r="AH397" i="16"/>
  <c r="AJ397" i="16"/>
  <c r="AG398" i="16"/>
  <c r="D398" i="16"/>
  <c r="AH398" i="16"/>
  <c r="AJ398" i="16"/>
  <c r="AG399" i="16"/>
  <c r="D399" i="16"/>
  <c r="AH399" i="16"/>
  <c r="AJ399" i="16"/>
  <c r="AG400" i="16"/>
  <c r="D400" i="16"/>
  <c r="AH400" i="16"/>
  <c r="AJ400" i="16"/>
  <c r="AG401" i="16"/>
  <c r="D401" i="16"/>
  <c r="AH401" i="16"/>
  <c r="AJ401" i="16"/>
  <c r="AG402" i="16"/>
  <c r="D402" i="16"/>
  <c r="AH402" i="16"/>
  <c r="AJ402" i="16"/>
  <c r="AG403" i="16"/>
  <c r="D403" i="16"/>
  <c r="AH403" i="16"/>
  <c r="AJ403" i="16"/>
  <c r="AG404" i="16"/>
  <c r="D404" i="16"/>
  <c r="AH404" i="16"/>
  <c r="AJ404" i="16"/>
  <c r="AG405" i="16"/>
  <c r="D405" i="16"/>
  <c r="AH405" i="16"/>
  <c r="AJ405" i="16"/>
  <c r="AG406" i="16"/>
  <c r="D406" i="16"/>
  <c r="AH406" i="16"/>
  <c r="AJ406" i="16"/>
  <c r="AG407" i="16"/>
  <c r="D407" i="16"/>
  <c r="AH407" i="16"/>
  <c r="AJ407" i="16"/>
  <c r="AG408" i="16"/>
  <c r="D408" i="16"/>
  <c r="AH408" i="16"/>
  <c r="AJ408" i="16"/>
  <c r="AG409" i="16"/>
  <c r="D409" i="16"/>
  <c r="AH409" i="16"/>
  <c r="AJ409" i="16"/>
  <c r="AG410" i="16"/>
  <c r="D410" i="16"/>
  <c r="AH410" i="16"/>
  <c r="AJ410" i="16"/>
  <c r="AG411" i="16"/>
  <c r="D411" i="16"/>
  <c r="AH411" i="16"/>
  <c r="AJ411" i="16"/>
  <c r="AG412" i="16"/>
  <c r="D412" i="16"/>
  <c r="AH412" i="16"/>
  <c r="AJ412" i="16"/>
  <c r="AG413" i="16"/>
  <c r="D413" i="16"/>
  <c r="AH413" i="16"/>
  <c r="AJ413" i="16"/>
  <c r="AG414" i="16"/>
  <c r="D414" i="16"/>
  <c r="AH414" i="16"/>
  <c r="AJ414" i="16"/>
  <c r="AG415" i="16"/>
  <c r="D415" i="16"/>
  <c r="AH415" i="16"/>
  <c r="AJ415" i="16"/>
  <c r="AG416" i="16"/>
  <c r="D416" i="16"/>
  <c r="AH416" i="16"/>
  <c r="AJ416" i="16"/>
  <c r="AG417" i="16"/>
  <c r="D417" i="16"/>
  <c r="AH417" i="16"/>
  <c r="AJ417" i="16"/>
  <c r="AG418" i="16"/>
  <c r="D418" i="16"/>
  <c r="AH418" i="16"/>
  <c r="AJ418" i="16"/>
  <c r="AG419" i="16"/>
  <c r="D419" i="16"/>
  <c r="AH419" i="16"/>
  <c r="AJ419" i="16"/>
  <c r="AG420" i="16"/>
  <c r="D420" i="16"/>
  <c r="AH420" i="16"/>
  <c r="AJ420" i="16"/>
  <c r="AG421" i="16"/>
  <c r="D421" i="16"/>
  <c r="AH421" i="16"/>
  <c r="AJ421" i="16"/>
  <c r="AG422" i="16"/>
  <c r="D422" i="16"/>
  <c r="AH422" i="16"/>
  <c r="AJ422" i="16"/>
  <c r="AG423" i="16"/>
  <c r="D423" i="16"/>
  <c r="AH423" i="16"/>
  <c r="AJ423" i="16"/>
  <c r="AG424" i="16"/>
  <c r="D424" i="16"/>
  <c r="AH424" i="16"/>
  <c r="AJ424" i="16"/>
  <c r="AG425" i="16"/>
  <c r="D425" i="16"/>
  <c r="AH425" i="16"/>
  <c r="AJ425" i="16"/>
  <c r="AG426" i="16"/>
  <c r="D426" i="16"/>
  <c r="AH426" i="16"/>
  <c r="AJ426" i="16"/>
  <c r="AG427" i="16"/>
  <c r="D427" i="16"/>
  <c r="AH427" i="16"/>
  <c r="AJ427" i="16"/>
  <c r="AG428" i="16"/>
  <c r="D428" i="16"/>
  <c r="AH428" i="16"/>
  <c r="AJ428" i="16"/>
  <c r="AG429" i="16"/>
  <c r="D429" i="16"/>
  <c r="AH429" i="16"/>
  <c r="AJ429" i="16"/>
  <c r="AG430" i="16"/>
  <c r="D430" i="16"/>
  <c r="AH430" i="16"/>
  <c r="AJ430" i="16"/>
  <c r="AG431" i="16"/>
  <c r="D431" i="16"/>
  <c r="AH431" i="16"/>
  <c r="AJ431" i="16"/>
  <c r="AG432" i="16"/>
  <c r="D432" i="16"/>
  <c r="AH432" i="16"/>
  <c r="AJ432" i="16"/>
  <c r="AG433" i="16"/>
  <c r="D433" i="16"/>
  <c r="AH433" i="16"/>
  <c r="AJ433" i="16"/>
  <c r="AG434" i="16"/>
  <c r="D434" i="16"/>
  <c r="AH434" i="16"/>
  <c r="AJ434" i="16"/>
  <c r="AG435" i="16"/>
  <c r="D435" i="16"/>
  <c r="AH435" i="16"/>
  <c r="AJ435" i="16"/>
  <c r="AG436" i="16"/>
  <c r="D436" i="16"/>
  <c r="AH436" i="16"/>
  <c r="AJ436" i="16"/>
  <c r="AG437" i="16"/>
  <c r="D437" i="16"/>
  <c r="AH437" i="16"/>
  <c r="AJ437" i="16"/>
  <c r="AG438" i="16"/>
  <c r="D438" i="16"/>
  <c r="AH438" i="16"/>
  <c r="AJ438" i="16"/>
  <c r="AG439" i="16"/>
  <c r="D439" i="16"/>
  <c r="AH439" i="16"/>
  <c r="AJ439" i="16"/>
  <c r="AG440" i="16"/>
  <c r="D440" i="16"/>
  <c r="AH440" i="16"/>
  <c r="AJ440" i="16"/>
  <c r="AG441" i="16"/>
  <c r="D441" i="16"/>
  <c r="AH441" i="16"/>
  <c r="AJ441" i="16"/>
  <c r="AG442" i="16"/>
  <c r="D442" i="16"/>
  <c r="AH442" i="16"/>
  <c r="AJ442" i="16"/>
  <c r="AG443" i="16"/>
  <c r="D443" i="16"/>
  <c r="AH443" i="16"/>
  <c r="AJ443" i="16"/>
  <c r="AG444" i="16"/>
  <c r="D444" i="16"/>
  <c r="AH444" i="16"/>
  <c r="AJ444" i="16"/>
  <c r="AG445" i="16"/>
  <c r="D445" i="16"/>
  <c r="AH445" i="16"/>
  <c r="AJ445" i="16"/>
  <c r="AG446" i="16"/>
  <c r="D446" i="16"/>
  <c r="AH446" i="16"/>
  <c r="AJ446" i="16"/>
  <c r="AG447" i="16"/>
  <c r="D447" i="16"/>
  <c r="AH447" i="16"/>
  <c r="AJ447" i="16"/>
  <c r="AG448" i="16"/>
  <c r="D448" i="16"/>
  <c r="AH448" i="16"/>
  <c r="AJ448" i="16"/>
  <c r="AG449" i="16"/>
  <c r="D449" i="16"/>
  <c r="AH449" i="16"/>
  <c r="AJ449" i="16"/>
  <c r="AG450" i="16"/>
  <c r="D450" i="16"/>
  <c r="AH450" i="16"/>
  <c r="AJ450" i="16"/>
  <c r="AG451" i="16"/>
  <c r="D451" i="16"/>
  <c r="AH451" i="16"/>
  <c r="AJ451" i="16"/>
  <c r="AG452" i="16"/>
  <c r="D452" i="16"/>
  <c r="AH452" i="16"/>
  <c r="AJ452" i="16"/>
  <c r="AG453" i="16"/>
  <c r="D453" i="16"/>
  <c r="AH453" i="16"/>
  <c r="AJ453" i="16"/>
  <c r="AG454" i="16"/>
  <c r="D454" i="16"/>
  <c r="AH454" i="16"/>
  <c r="AJ454" i="16"/>
  <c r="AG455" i="16"/>
  <c r="D455" i="16"/>
  <c r="AH455" i="16"/>
  <c r="AJ455" i="16"/>
  <c r="AG456" i="16"/>
  <c r="D456" i="16"/>
  <c r="AH456" i="16"/>
  <c r="AJ456" i="16"/>
  <c r="AG457" i="16"/>
  <c r="D457" i="16"/>
  <c r="AH457" i="16"/>
  <c r="AJ457" i="16"/>
  <c r="AG458" i="16"/>
  <c r="D458" i="16"/>
  <c r="AH458" i="16"/>
  <c r="AJ458" i="16"/>
  <c r="AG459" i="16"/>
  <c r="D459" i="16"/>
  <c r="AH459" i="16"/>
  <c r="AJ459" i="16"/>
  <c r="AG460" i="16"/>
  <c r="D460" i="16"/>
  <c r="AH460" i="16"/>
  <c r="AJ460" i="16"/>
  <c r="AG461" i="16"/>
  <c r="D461" i="16"/>
  <c r="AH461" i="16"/>
  <c r="AJ461" i="16"/>
  <c r="AG462" i="16"/>
  <c r="D462" i="16"/>
  <c r="AH462" i="16"/>
  <c r="AJ462" i="16"/>
  <c r="AG463" i="16"/>
  <c r="D463" i="16"/>
  <c r="AH463" i="16"/>
  <c r="AJ463" i="16"/>
  <c r="AG464" i="16"/>
  <c r="D464" i="16"/>
  <c r="AH464" i="16"/>
  <c r="AJ464" i="16"/>
  <c r="AG465" i="16"/>
  <c r="D465" i="16"/>
  <c r="AH465" i="16"/>
  <c r="AJ465" i="16"/>
  <c r="AG466" i="16"/>
  <c r="D466" i="16"/>
  <c r="AH466" i="16"/>
  <c r="AJ466" i="16"/>
  <c r="AG467" i="16"/>
  <c r="D467" i="16"/>
  <c r="AH467" i="16"/>
  <c r="AJ467" i="16"/>
  <c r="AG468" i="16"/>
  <c r="D468" i="16"/>
  <c r="AH468" i="16"/>
  <c r="AJ468" i="16"/>
  <c r="AG469" i="16"/>
  <c r="D469" i="16"/>
  <c r="AH469" i="16"/>
  <c r="AJ469" i="16"/>
  <c r="AG470" i="16"/>
  <c r="D470" i="16"/>
  <c r="AH470" i="16"/>
  <c r="AJ470" i="16"/>
  <c r="AG471" i="16"/>
  <c r="D471" i="16"/>
  <c r="AH471" i="16"/>
  <c r="AJ471" i="16"/>
  <c r="AG472" i="16"/>
  <c r="D472" i="16"/>
  <c r="AH472" i="16"/>
  <c r="AJ472" i="16"/>
  <c r="AG473" i="16"/>
  <c r="D473" i="16"/>
  <c r="AH473" i="16"/>
  <c r="AJ473" i="16"/>
  <c r="AG474" i="16"/>
  <c r="D474" i="16"/>
  <c r="AH474" i="16"/>
  <c r="AJ474" i="16"/>
  <c r="AG475" i="16"/>
  <c r="D475" i="16"/>
  <c r="AH475" i="16"/>
  <c r="AJ475" i="16"/>
  <c r="AG476" i="16"/>
  <c r="D476" i="16"/>
  <c r="AH476" i="16"/>
  <c r="AJ476" i="16"/>
  <c r="AG477" i="16"/>
  <c r="D477" i="16"/>
  <c r="AH477" i="16"/>
  <c r="AJ477" i="16"/>
  <c r="AG478" i="16"/>
  <c r="D478" i="16"/>
  <c r="AH478" i="16"/>
  <c r="AJ478" i="16"/>
  <c r="AG479" i="16"/>
  <c r="D479" i="16"/>
  <c r="AH479" i="16"/>
  <c r="AJ479" i="16"/>
  <c r="AG480" i="16"/>
  <c r="D480" i="16"/>
  <c r="AH480" i="16"/>
  <c r="AJ480" i="16"/>
  <c r="AG481" i="16"/>
  <c r="D481" i="16"/>
  <c r="AH481" i="16"/>
  <c r="AJ481" i="16"/>
  <c r="AG482" i="16"/>
  <c r="D482" i="16"/>
  <c r="AH482" i="16"/>
  <c r="AJ482" i="16"/>
  <c r="AG483" i="16"/>
  <c r="D483" i="16"/>
  <c r="AH483" i="16"/>
  <c r="AJ483" i="16"/>
  <c r="AG484" i="16"/>
  <c r="D484" i="16"/>
  <c r="AH484" i="16"/>
  <c r="AJ484" i="16"/>
  <c r="AG485" i="16"/>
  <c r="D485" i="16"/>
  <c r="AH485" i="16"/>
  <c r="AJ485" i="16"/>
  <c r="AG486" i="16"/>
  <c r="D486" i="16"/>
  <c r="AH486" i="16"/>
  <c r="AJ486" i="16"/>
  <c r="AG487" i="16"/>
  <c r="D487" i="16"/>
  <c r="AH487" i="16"/>
  <c r="AJ487" i="16"/>
  <c r="AG488" i="16"/>
  <c r="D488" i="16"/>
  <c r="AH488" i="16"/>
  <c r="AJ488" i="16"/>
  <c r="AG489" i="16"/>
  <c r="D489" i="16"/>
  <c r="AH489" i="16"/>
  <c r="AJ489" i="16"/>
  <c r="AG490" i="16"/>
  <c r="D490" i="16"/>
  <c r="AH490" i="16"/>
  <c r="AJ490" i="16"/>
  <c r="AG491" i="16"/>
  <c r="D491" i="16"/>
  <c r="AH491" i="16"/>
  <c r="AJ491" i="16"/>
  <c r="AG492" i="16"/>
  <c r="D492" i="16"/>
  <c r="AH492" i="16"/>
  <c r="AJ492" i="16"/>
  <c r="AG493" i="16"/>
  <c r="D493" i="16"/>
  <c r="AH493" i="16"/>
  <c r="AJ493" i="16"/>
  <c r="AG494" i="16"/>
  <c r="D494" i="16"/>
  <c r="AH494" i="16"/>
  <c r="AJ494" i="16"/>
  <c r="AG495" i="16"/>
  <c r="D495" i="16"/>
  <c r="AH495" i="16"/>
  <c r="AJ495" i="16"/>
  <c r="AG496" i="16"/>
  <c r="D496" i="16"/>
  <c r="AH496" i="16"/>
  <c r="AJ496" i="16"/>
  <c r="AG497" i="16"/>
  <c r="D497" i="16"/>
  <c r="AH497" i="16"/>
  <c r="AJ497" i="16"/>
  <c r="AG498" i="16"/>
  <c r="D498" i="16"/>
  <c r="AH498" i="16"/>
  <c r="AJ498" i="16"/>
  <c r="AG499" i="16"/>
  <c r="D499" i="16"/>
  <c r="AH499" i="16"/>
  <c r="AJ499" i="16"/>
  <c r="AG500" i="16"/>
  <c r="D500" i="16"/>
  <c r="AH500" i="16"/>
  <c r="AJ500" i="16"/>
  <c r="AG501" i="16"/>
  <c r="D501" i="16"/>
  <c r="AH501" i="16"/>
  <c r="AJ501" i="16"/>
  <c r="AG502" i="16"/>
  <c r="D502" i="16"/>
  <c r="AH502" i="16"/>
  <c r="AJ502" i="16"/>
  <c r="AG503" i="16"/>
  <c r="D503" i="16"/>
  <c r="AH503" i="16"/>
  <c r="AJ503" i="16"/>
  <c r="AG504" i="16"/>
  <c r="D504" i="16"/>
  <c r="AH504" i="16"/>
  <c r="AJ504" i="16"/>
  <c r="AG505" i="16"/>
  <c r="D505" i="16"/>
  <c r="AH505" i="16"/>
  <c r="AJ505" i="16"/>
  <c r="AG506" i="16"/>
  <c r="D506" i="16"/>
  <c r="AH506" i="16"/>
  <c r="AJ506" i="16"/>
  <c r="AG507" i="16"/>
  <c r="D507" i="16"/>
  <c r="AH507" i="16"/>
  <c r="AJ507" i="16"/>
  <c r="AG508" i="16"/>
  <c r="D508" i="16"/>
  <c r="AH508" i="16"/>
  <c r="AJ508" i="16"/>
  <c r="AG509" i="16"/>
  <c r="D509" i="16"/>
  <c r="AH509" i="16"/>
  <c r="AJ509" i="16"/>
  <c r="AG510" i="16"/>
  <c r="D510" i="16"/>
  <c r="AH510" i="16"/>
  <c r="AJ510" i="16"/>
  <c r="AG511" i="16"/>
  <c r="D511" i="16"/>
  <c r="AH511" i="16"/>
  <c r="AJ511" i="16"/>
  <c r="AG512" i="16"/>
  <c r="D512" i="16"/>
  <c r="AH512" i="16"/>
  <c r="AJ512" i="16"/>
  <c r="AG513" i="16"/>
  <c r="D513" i="16"/>
  <c r="AH513" i="16"/>
  <c r="AJ513" i="16"/>
  <c r="AG514" i="16"/>
  <c r="D514" i="16"/>
  <c r="AH514" i="16"/>
  <c r="AJ514" i="16"/>
  <c r="AG515" i="16"/>
  <c r="D515" i="16"/>
  <c r="AH515" i="16"/>
  <c r="AJ515" i="16"/>
  <c r="AG516" i="16"/>
  <c r="D516" i="16"/>
  <c r="AH516" i="16"/>
  <c r="AJ516" i="16"/>
  <c r="AG517" i="16"/>
  <c r="D517" i="16"/>
  <c r="AH517" i="16"/>
  <c r="AJ517" i="16"/>
  <c r="AG518" i="16"/>
  <c r="D518" i="16"/>
  <c r="AH518" i="16"/>
  <c r="AJ518" i="16"/>
  <c r="AG519" i="16"/>
  <c r="D519" i="16"/>
  <c r="AH519" i="16"/>
  <c r="AJ519" i="16"/>
  <c r="AG520" i="16"/>
  <c r="D520" i="16"/>
  <c r="AH520" i="16"/>
  <c r="AJ520" i="16"/>
  <c r="AG521" i="16"/>
  <c r="D521" i="16"/>
  <c r="AH521" i="16"/>
  <c r="AJ521" i="16"/>
  <c r="AG522" i="16"/>
  <c r="D522" i="16"/>
  <c r="AH522" i="16"/>
  <c r="AJ522" i="16"/>
  <c r="AG523" i="16"/>
  <c r="D523" i="16"/>
  <c r="AH523" i="16"/>
  <c r="AJ523" i="16"/>
  <c r="AG524" i="16"/>
  <c r="D524" i="16"/>
  <c r="AH524" i="16"/>
  <c r="AJ524" i="16"/>
  <c r="AG525" i="16"/>
  <c r="D525" i="16"/>
  <c r="AH525" i="16"/>
  <c r="AJ525" i="16"/>
  <c r="AG526" i="16"/>
  <c r="D526" i="16"/>
  <c r="AH526" i="16"/>
  <c r="AJ526" i="16"/>
  <c r="AG527" i="16"/>
  <c r="D527" i="16"/>
  <c r="AH527" i="16"/>
  <c r="AJ527" i="16"/>
  <c r="AG528" i="16"/>
  <c r="D528" i="16"/>
  <c r="AH528" i="16"/>
  <c r="AJ528" i="16"/>
  <c r="AG529" i="16"/>
  <c r="D529" i="16"/>
  <c r="AH529" i="16"/>
  <c r="AJ529" i="16"/>
  <c r="AG530" i="16"/>
  <c r="D530" i="16"/>
  <c r="AH530" i="16"/>
  <c r="AJ530" i="16"/>
  <c r="AG531" i="16"/>
  <c r="D531" i="16"/>
  <c r="AH531" i="16"/>
  <c r="AJ531" i="16"/>
  <c r="AG532" i="16"/>
  <c r="D532" i="16"/>
  <c r="AH532" i="16"/>
  <c r="AJ532" i="16"/>
  <c r="AG533" i="16"/>
  <c r="D533" i="16"/>
  <c r="AH533" i="16"/>
  <c r="AJ533" i="16"/>
  <c r="AG534" i="16"/>
  <c r="D534" i="16"/>
  <c r="AH534" i="16"/>
  <c r="AJ534" i="16"/>
  <c r="AG535" i="16"/>
  <c r="D535" i="16"/>
  <c r="AH535" i="16"/>
  <c r="AJ535" i="16"/>
  <c r="AG536" i="16"/>
  <c r="D536" i="16"/>
  <c r="AH536" i="16"/>
  <c r="AJ536" i="16"/>
  <c r="AG537" i="16"/>
  <c r="D537" i="16"/>
  <c r="AH537" i="16"/>
  <c r="AJ537" i="16"/>
  <c r="AG538" i="16"/>
  <c r="D538" i="16"/>
  <c r="AH538" i="16"/>
  <c r="AJ538" i="16"/>
  <c r="AG539" i="16"/>
  <c r="D539" i="16"/>
  <c r="AH539" i="16"/>
  <c r="AJ539" i="16"/>
  <c r="AG540" i="16"/>
  <c r="D540" i="16"/>
  <c r="AH540" i="16"/>
  <c r="AJ540" i="16"/>
  <c r="AG541" i="16"/>
  <c r="D541" i="16"/>
  <c r="AH541" i="16"/>
  <c r="AJ541" i="16"/>
  <c r="AG542" i="16"/>
  <c r="D542" i="16"/>
  <c r="AH542" i="16"/>
  <c r="AJ542" i="16"/>
  <c r="AG543" i="16"/>
  <c r="D543" i="16"/>
  <c r="AH543" i="16"/>
  <c r="AJ543" i="16"/>
  <c r="AG544" i="16"/>
  <c r="D544" i="16"/>
  <c r="AH544" i="16"/>
  <c r="AJ544" i="16"/>
  <c r="AG545" i="16"/>
  <c r="D545" i="16"/>
  <c r="AH545" i="16"/>
  <c r="AJ545" i="16"/>
  <c r="AG546" i="16"/>
  <c r="D546" i="16"/>
  <c r="AH546" i="16"/>
  <c r="AJ546" i="16"/>
  <c r="AG547" i="16"/>
  <c r="D547" i="16"/>
  <c r="AH547" i="16"/>
  <c r="AJ547" i="16"/>
  <c r="AG548" i="16"/>
  <c r="D548" i="16"/>
  <c r="AH548" i="16"/>
  <c r="AJ548" i="16"/>
  <c r="AG549" i="16"/>
  <c r="D549" i="16"/>
  <c r="AH549" i="16"/>
  <c r="AJ549" i="16"/>
  <c r="AG550" i="16"/>
  <c r="D550" i="16"/>
  <c r="AH550" i="16"/>
  <c r="AJ550" i="16"/>
  <c r="AG551" i="16"/>
  <c r="D551" i="16"/>
  <c r="AH551" i="16"/>
  <c r="AJ551" i="16"/>
  <c r="AG552" i="16"/>
  <c r="D552" i="16"/>
  <c r="AH552" i="16"/>
  <c r="AJ552" i="16"/>
  <c r="AG553" i="16"/>
  <c r="D553" i="16"/>
  <c r="AH553" i="16"/>
  <c r="AJ553" i="16"/>
  <c r="AG554" i="16"/>
  <c r="D554" i="16"/>
  <c r="AH554" i="16"/>
  <c r="AJ554" i="16"/>
  <c r="AG555" i="16"/>
  <c r="D555" i="16"/>
  <c r="AH555" i="16"/>
  <c r="AJ555" i="16"/>
  <c r="AG556" i="16"/>
  <c r="D556" i="16"/>
  <c r="AH556" i="16"/>
  <c r="AJ556" i="16"/>
  <c r="AG557" i="16"/>
  <c r="D557" i="16"/>
  <c r="AH557" i="16"/>
  <c r="AJ557" i="16"/>
  <c r="AG558" i="16"/>
  <c r="D558" i="16"/>
  <c r="AH558" i="16"/>
  <c r="AJ558" i="16"/>
  <c r="AG559" i="16"/>
  <c r="D559" i="16"/>
  <c r="AH559" i="16"/>
  <c r="AJ559" i="16"/>
  <c r="AG560" i="16"/>
  <c r="D560" i="16"/>
  <c r="AH560" i="16"/>
  <c r="AJ560" i="16"/>
  <c r="AG561" i="16"/>
  <c r="D561" i="16"/>
  <c r="AH561" i="16"/>
  <c r="AJ561" i="16"/>
  <c r="AG562" i="16"/>
  <c r="D562" i="16"/>
  <c r="AH562" i="16"/>
  <c r="AJ562" i="16"/>
  <c r="AG563" i="16"/>
  <c r="D563" i="16"/>
  <c r="AH563" i="16"/>
  <c r="AJ563" i="16"/>
  <c r="AG564" i="16"/>
  <c r="D564" i="16"/>
  <c r="AH564" i="16"/>
  <c r="AJ564" i="16"/>
  <c r="AG565" i="16"/>
  <c r="D565" i="16"/>
  <c r="AH565" i="16"/>
  <c r="AJ565" i="16"/>
  <c r="AG566" i="16"/>
  <c r="D566" i="16"/>
  <c r="AH566" i="16"/>
  <c r="AJ566" i="16"/>
  <c r="AG567" i="16"/>
  <c r="D567" i="16"/>
  <c r="AH567" i="16"/>
  <c r="AJ567" i="16"/>
  <c r="AG568" i="16"/>
  <c r="D568" i="16"/>
  <c r="AH568" i="16"/>
  <c r="AJ568" i="16"/>
  <c r="AG569" i="16"/>
  <c r="D569" i="16"/>
  <c r="AH569" i="16"/>
  <c r="AJ569" i="16"/>
  <c r="AG570" i="16"/>
  <c r="D570" i="16"/>
  <c r="AH570" i="16"/>
  <c r="AJ570" i="16"/>
  <c r="AG571" i="16"/>
  <c r="D571" i="16"/>
  <c r="AH571" i="16"/>
  <c r="AJ571" i="16"/>
  <c r="AG572" i="16"/>
  <c r="D572" i="16"/>
  <c r="AH572" i="16"/>
  <c r="AJ572" i="16"/>
  <c r="AG573" i="16"/>
  <c r="D573" i="16"/>
  <c r="AH573" i="16"/>
  <c r="AJ573" i="16"/>
  <c r="AG574" i="16"/>
  <c r="D574" i="16"/>
  <c r="AH574" i="16"/>
  <c r="AJ574" i="16"/>
  <c r="AG575" i="16"/>
  <c r="D575" i="16"/>
  <c r="AH575" i="16"/>
  <c r="AJ575" i="16"/>
  <c r="AG576" i="16"/>
  <c r="D576" i="16"/>
  <c r="AH576" i="16"/>
  <c r="AJ576" i="16"/>
  <c r="AG577" i="16"/>
  <c r="D577" i="16"/>
  <c r="AH577" i="16"/>
  <c r="AJ577" i="16"/>
  <c r="AG578" i="16"/>
  <c r="D578" i="16"/>
  <c r="AH578" i="16"/>
  <c r="AJ578" i="16"/>
  <c r="AG579" i="16"/>
  <c r="D579" i="16"/>
  <c r="AH579" i="16"/>
  <c r="AJ579" i="16"/>
  <c r="AG580" i="16"/>
  <c r="D580" i="16"/>
  <c r="AH580" i="16"/>
  <c r="AJ580" i="16"/>
  <c r="AG581" i="16"/>
  <c r="D581" i="16"/>
  <c r="AH581" i="16"/>
  <c r="AJ581" i="16"/>
  <c r="AG582" i="16"/>
  <c r="D582" i="16"/>
  <c r="AH582" i="16"/>
  <c r="AJ582" i="16"/>
  <c r="AG583" i="16"/>
  <c r="D583" i="16"/>
  <c r="AH583" i="16"/>
  <c r="AJ583" i="16"/>
  <c r="AG584" i="16"/>
  <c r="D584" i="16"/>
  <c r="AH584" i="16"/>
  <c r="AJ584" i="16"/>
  <c r="AG585" i="16"/>
  <c r="D585" i="16"/>
  <c r="AH585" i="16"/>
  <c r="AJ585" i="16"/>
  <c r="AG586" i="16"/>
  <c r="D586" i="16"/>
  <c r="AH586" i="16"/>
  <c r="AJ586" i="16"/>
  <c r="AG587" i="16"/>
  <c r="D587" i="16"/>
  <c r="AH587" i="16"/>
  <c r="AJ587" i="16"/>
  <c r="AG588" i="16"/>
  <c r="D588" i="16"/>
  <c r="AH588" i="16"/>
  <c r="AJ588" i="16"/>
  <c r="AG589" i="16"/>
  <c r="D589" i="16"/>
  <c r="AH589" i="16"/>
  <c r="AJ589" i="16"/>
  <c r="AG590" i="16"/>
  <c r="D590" i="16"/>
  <c r="AH590" i="16"/>
  <c r="AJ590" i="16"/>
  <c r="AG591" i="16"/>
  <c r="D591" i="16"/>
  <c r="AH591" i="16"/>
  <c r="AJ591" i="16"/>
  <c r="AG592" i="16"/>
  <c r="D592" i="16"/>
  <c r="AH592" i="16"/>
  <c r="AJ592" i="16"/>
  <c r="AG593" i="16"/>
  <c r="D593" i="16"/>
  <c r="AH593" i="16"/>
  <c r="AJ593" i="16"/>
  <c r="AG594" i="16"/>
  <c r="D594" i="16"/>
  <c r="AH594" i="16"/>
  <c r="AJ594" i="16"/>
  <c r="AG595" i="16"/>
  <c r="D595" i="16"/>
  <c r="AH595" i="16"/>
  <c r="AJ595" i="16"/>
  <c r="AG596" i="16"/>
  <c r="D596" i="16"/>
  <c r="AH596" i="16"/>
  <c r="AJ596" i="16"/>
  <c r="AG597" i="16"/>
  <c r="D597" i="16"/>
  <c r="AH597" i="16"/>
  <c r="AJ597" i="16"/>
  <c r="AG598" i="16"/>
  <c r="D598" i="16"/>
  <c r="AH598" i="16"/>
  <c r="AJ598" i="16"/>
  <c r="AG599" i="16"/>
  <c r="D599" i="16"/>
  <c r="AH599" i="16"/>
  <c r="AJ599" i="16"/>
  <c r="AG600" i="16"/>
  <c r="D600" i="16"/>
  <c r="AH600" i="16"/>
  <c r="AJ600" i="16"/>
  <c r="AG601" i="16"/>
  <c r="D601" i="16"/>
  <c r="AH601" i="16"/>
  <c r="AJ601" i="16"/>
  <c r="AG602" i="16"/>
  <c r="D602" i="16"/>
  <c r="AH602" i="16"/>
  <c r="AJ602" i="16"/>
  <c r="AG603" i="16"/>
  <c r="D603" i="16"/>
  <c r="AH603" i="16"/>
  <c r="AJ603" i="16"/>
  <c r="AG604" i="16"/>
  <c r="D604" i="16"/>
  <c r="AH604" i="16"/>
  <c r="AJ604" i="16"/>
  <c r="AG605" i="16"/>
  <c r="D605" i="16"/>
  <c r="AH605" i="16"/>
  <c r="AJ605" i="16"/>
  <c r="AG606" i="16"/>
  <c r="D606" i="16"/>
  <c r="AH606" i="16"/>
  <c r="AJ606" i="16"/>
  <c r="AG607" i="16"/>
  <c r="D607" i="16"/>
  <c r="AH607" i="16"/>
  <c r="AJ607" i="16"/>
  <c r="AG608" i="16"/>
  <c r="D608" i="16"/>
  <c r="AH608" i="16"/>
  <c r="AJ608" i="16"/>
  <c r="AG609" i="16"/>
  <c r="D609" i="16"/>
  <c r="AH609" i="16"/>
  <c r="AJ609" i="16"/>
  <c r="AG610" i="16"/>
  <c r="D610" i="16"/>
  <c r="AH610" i="16"/>
  <c r="AJ610" i="16"/>
  <c r="AG611" i="16"/>
  <c r="D611" i="16"/>
  <c r="AH611" i="16"/>
  <c r="AJ611" i="16"/>
  <c r="AG612" i="16"/>
  <c r="D612" i="16"/>
  <c r="AH612" i="16"/>
  <c r="AJ612" i="16"/>
  <c r="AG613" i="16"/>
  <c r="D613" i="16"/>
  <c r="AH613" i="16"/>
  <c r="AJ613" i="16"/>
  <c r="AG614" i="16"/>
  <c r="D614" i="16"/>
  <c r="AH614" i="16"/>
  <c r="AJ614" i="16"/>
  <c r="AG615" i="16"/>
  <c r="D615" i="16"/>
  <c r="AH615" i="16"/>
  <c r="AJ615" i="16"/>
  <c r="AG616" i="16"/>
  <c r="D616" i="16"/>
  <c r="AH616" i="16"/>
  <c r="AJ616" i="16"/>
  <c r="AG617" i="16"/>
  <c r="D617" i="16"/>
  <c r="AH617" i="16"/>
  <c r="AJ617" i="16"/>
  <c r="AG618" i="16"/>
  <c r="D618" i="16"/>
  <c r="AH618" i="16"/>
  <c r="AJ618" i="16"/>
  <c r="AG619" i="16"/>
  <c r="D619" i="16"/>
  <c r="AH619" i="16"/>
  <c r="AJ619" i="16"/>
  <c r="AG620" i="16"/>
  <c r="D620" i="16"/>
  <c r="AH620" i="16"/>
  <c r="AJ620" i="16"/>
  <c r="AG621" i="16"/>
  <c r="D621" i="16"/>
  <c r="AH621" i="16"/>
  <c r="AJ621" i="16"/>
  <c r="AG622" i="16"/>
  <c r="D622" i="16"/>
  <c r="AH622" i="16"/>
  <c r="AJ622" i="16"/>
  <c r="AG623" i="16"/>
  <c r="D623" i="16"/>
  <c r="AH623" i="16"/>
  <c r="AJ623" i="16"/>
  <c r="AG624" i="16"/>
  <c r="D624" i="16"/>
  <c r="AH624" i="16"/>
  <c r="AJ624" i="16"/>
  <c r="AG625" i="16"/>
  <c r="D625" i="16"/>
  <c r="AH625" i="16"/>
  <c r="AJ625" i="16"/>
  <c r="AG626" i="16"/>
  <c r="D626" i="16"/>
  <c r="AH626" i="16"/>
  <c r="AJ626" i="16"/>
  <c r="AG627" i="16"/>
  <c r="D627" i="16"/>
  <c r="AH627" i="16"/>
  <c r="AJ627" i="16"/>
  <c r="AG628" i="16"/>
  <c r="D628" i="16"/>
  <c r="AH628" i="16"/>
  <c r="AJ628" i="16"/>
  <c r="AG629" i="16"/>
  <c r="D629" i="16"/>
  <c r="AH629" i="16"/>
  <c r="AJ629" i="16"/>
  <c r="AG630" i="16"/>
  <c r="D630" i="16"/>
  <c r="AH630" i="16"/>
  <c r="AJ630" i="16"/>
  <c r="AG631" i="16"/>
  <c r="D631" i="16"/>
  <c r="AH631" i="16"/>
  <c r="AJ631" i="16"/>
  <c r="AG632" i="16"/>
  <c r="D632" i="16"/>
  <c r="AH632" i="16"/>
  <c r="AJ632" i="16"/>
  <c r="AG633" i="16"/>
  <c r="D633" i="16"/>
  <c r="AH633" i="16"/>
  <c r="AJ633" i="16"/>
  <c r="AG634" i="16"/>
  <c r="D634" i="16"/>
  <c r="AH634" i="16"/>
  <c r="AJ634" i="16"/>
  <c r="AG635" i="16"/>
  <c r="D635" i="16"/>
  <c r="AH635" i="16"/>
  <c r="AJ635" i="16"/>
  <c r="AG636" i="16"/>
  <c r="D636" i="16"/>
  <c r="AH636" i="16"/>
  <c r="AJ636" i="16"/>
  <c r="AG637" i="16"/>
  <c r="D637" i="16"/>
  <c r="AH637" i="16"/>
  <c r="AJ637" i="16"/>
  <c r="AG638" i="16"/>
  <c r="D638" i="16"/>
  <c r="AH638" i="16"/>
  <c r="AJ638" i="16"/>
  <c r="AG639" i="16"/>
  <c r="D639" i="16"/>
  <c r="AH639" i="16"/>
  <c r="AJ639" i="16"/>
  <c r="AG640" i="16"/>
  <c r="D640" i="16"/>
  <c r="AH640" i="16"/>
  <c r="AJ640" i="16"/>
  <c r="AG641" i="16"/>
  <c r="D641" i="16"/>
  <c r="AH641" i="16"/>
  <c r="AJ641" i="16"/>
  <c r="AG642" i="16"/>
  <c r="D642" i="16"/>
  <c r="AH642" i="16"/>
  <c r="AJ642" i="16"/>
  <c r="AG643" i="16"/>
  <c r="D643" i="16"/>
  <c r="AH643" i="16"/>
  <c r="AJ643" i="16"/>
  <c r="AG644" i="16"/>
  <c r="D644" i="16"/>
  <c r="AH644" i="16"/>
  <c r="AJ644" i="16"/>
  <c r="AG645" i="16"/>
  <c r="D645" i="16"/>
  <c r="AH645" i="16"/>
  <c r="AJ645" i="16"/>
  <c r="AG646" i="16"/>
  <c r="D646" i="16"/>
  <c r="AH646" i="16"/>
  <c r="AJ646" i="16"/>
  <c r="AG647" i="16"/>
  <c r="D647" i="16"/>
  <c r="AH647" i="16"/>
  <c r="AJ647" i="16"/>
  <c r="AG648" i="16"/>
  <c r="D648" i="16"/>
  <c r="AH648" i="16"/>
  <c r="AJ648" i="16"/>
  <c r="AG649" i="16"/>
  <c r="D649" i="16"/>
  <c r="AH649" i="16"/>
  <c r="AJ649" i="16"/>
  <c r="AG650" i="16"/>
  <c r="D650" i="16"/>
  <c r="AH650" i="16"/>
  <c r="AJ650" i="16"/>
  <c r="AG651" i="16"/>
  <c r="D651" i="16"/>
  <c r="AH651" i="16"/>
  <c r="AJ651" i="16"/>
  <c r="AG652" i="16"/>
  <c r="D652" i="16"/>
  <c r="AH652" i="16"/>
  <c r="AJ652" i="16"/>
  <c r="AG653" i="16"/>
  <c r="D653" i="16"/>
  <c r="AH653" i="16"/>
  <c r="AJ653" i="16"/>
  <c r="AG654" i="16"/>
  <c r="D654" i="16"/>
  <c r="AH654" i="16"/>
  <c r="AJ654" i="16"/>
  <c r="AG655" i="16"/>
  <c r="D655" i="16"/>
  <c r="AH655" i="16"/>
  <c r="AJ655" i="16"/>
  <c r="AG656" i="16"/>
  <c r="D656" i="16"/>
  <c r="AH656" i="16"/>
  <c r="AJ656" i="16"/>
  <c r="AG657" i="16"/>
  <c r="D657" i="16"/>
  <c r="AH657" i="16"/>
  <c r="AJ657" i="16"/>
  <c r="AG658" i="16"/>
  <c r="D658" i="16"/>
  <c r="AH658" i="16"/>
  <c r="AJ658" i="16"/>
  <c r="AG659" i="16"/>
  <c r="D659" i="16"/>
  <c r="AH659" i="16"/>
  <c r="AJ659" i="16"/>
  <c r="AG660" i="16"/>
  <c r="D660" i="16"/>
  <c r="AH660" i="16"/>
  <c r="AJ660" i="16"/>
  <c r="AG661" i="16"/>
  <c r="D661" i="16"/>
  <c r="AH661" i="16"/>
  <c r="AJ661" i="16"/>
  <c r="AG662" i="16"/>
  <c r="D662" i="16"/>
  <c r="AH662" i="16"/>
  <c r="AJ662" i="16"/>
  <c r="AG663" i="16"/>
  <c r="D663" i="16"/>
  <c r="AH663" i="16"/>
  <c r="AJ663" i="16"/>
  <c r="AG664" i="16"/>
  <c r="D664" i="16"/>
  <c r="AH664" i="16"/>
  <c r="AJ664" i="16"/>
  <c r="AG665" i="16"/>
  <c r="D665" i="16"/>
  <c r="AH665" i="16"/>
  <c r="AJ665" i="16"/>
  <c r="AG666" i="16"/>
  <c r="D666" i="16"/>
  <c r="AH666" i="16"/>
  <c r="AJ666" i="16"/>
  <c r="AG667" i="16"/>
  <c r="D667" i="16"/>
  <c r="AH667" i="16"/>
  <c r="AJ667" i="16"/>
  <c r="AG668" i="16"/>
  <c r="D668" i="16"/>
  <c r="AH668" i="16"/>
  <c r="AJ668" i="16"/>
  <c r="AG669" i="16"/>
  <c r="D669" i="16"/>
  <c r="AH669" i="16"/>
  <c r="AJ669" i="16"/>
  <c r="AG670" i="16"/>
  <c r="D670" i="16"/>
  <c r="AH670" i="16"/>
  <c r="AJ670" i="16"/>
  <c r="AG671" i="16"/>
  <c r="D671" i="16"/>
  <c r="AH671" i="16"/>
  <c r="AJ671" i="16"/>
  <c r="AG672" i="16"/>
  <c r="D672" i="16"/>
  <c r="AH672" i="16"/>
  <c r="AJ672" i="16"/>
  <c r="AG673" i="16"/>
  <c r="D673" i="16"/>
  <c r="AH673" i="16"/>
  <c r="AJ673" i="16"/>
  <c r="AG674" i="16"/>
  <c r="D674" i="16"/>
  <c r="AH674" i="16"/>
  <c r="AJ674" i="16"/>
  <c r="AG675" i="16"/>
  <c r="D675" i="16"/>
  <c r="AH675" i="16"/>
  <c r="AJ675" i="16"/>
  <c r="AG676" i="16"/>
  <c r="D676" i="16"/>
  <c r="AH676" i="16"/>
  <c r="AJ676" i="16"/>
  <c r="AG677" i="16"/>
  <c r="D677" i="16"/>
  <c r="AH677" i="16"/>
  <c r="AJ677" i="16"/>
  <c r="AG678" i="16"/>
  <c r="D678" i="16"/>
  <c r="AH678" i="16"/>
  <c r="AJ678" i="16"/>
  <c r="AG679" i="16"/>
  <c r="D679" i="16"/>
  <c r="AH679" i="16"/>
  <c r="AJ679" i="16"/>
  <c r="AG680" i="16"/>
  <c r="D680" i="16"/>
  <c r="AH680" i="16"/>
  <c r="AJ680" i="16"/>
  <c r="AG681" i="16"/>
  <c r="D681" i="16"/>
  <c r="AH681" i="16"/>
  <c r="AJ681" i="16"/>
  <c r="AG682" i="16"/>
  <c r="D682" i="16"/>
  <c r="AH682" i="16"/>
  <c r="AJ682" i="16"/>
  <c r="AG683" i="16"/>
  <c r="D683" i="16"/>
  <c r="AH683" i="16"/>
  <c r="AJ683" i="16"/>
  <c r="AG684" i="16"/>
  <c r="D684" i="16"/>
  <c r="AH684" i="16"/>
  <c r="AJ684" i="16"/>
  <c r="AG685" i="16"/>
  <c r="D685" i="16"/>
  <c r="AH685" i="16"/>
  <c r="AJ685" i="16"/>
  <c r="AG686" i="16"/>
  <c r="D686" i="16"/>
  <c r="AH686" i="16"/>
  <c r="AJ686" i="16"/>
  <c r="AG687" i="16"/>
  <c r="D687" i="16"/>
  <c r="AH687" i="16"/>
  <c r="AJ687" i="16"/>
  <c r="AG688" i="16"/>
  <c r="D688" i="16"/>
  <c r="AH688" i="16"/>
  <c r="AJ688" i="16"/>
  <c r="AG689" i="16"/>
  <c r="D689" i="16"/>
  <c r="AH689" i="16"/>
  <c r="AJ689" i="16"/>
  <c r="AG690" i="16"/>
  <c r="D690" i="16"/>
  <c r="AH690" i="16"/>
  <c r="AJ690" i="16"/>
  <c r="AG691" i="16"/>
  <c r="D691" i="16"/>
  <c r="AH691" i="16"/>
  <c r="AJ691" i="16"/>
  <c r="AG692" i="16"/>
  <c r="D692" i="16"/>
  <c r="AH692" i="16"/>
  <c r="AJ692" i="16"/>
  <c r="AG693" i="16"/>
  <c r="D693" i="16"/>
  <c r="AH693" i="16"/>
  <c r="AJ693" i="16"/>
  <c r="AG694" i="16"/>
  <c r="D694" i="16"/>
  <c r="AH694" i="16"/>
  <c r="AJ694" i="16"/>
  <c r="AG695" i="16"/>
  <c r="D695" i="16"/>
  <c r="AH695" i="16"/>
  <c r="AJ695" i="16"/>
  <c r="AG696" i="16"/>
  <c r="D696" i="16"/>
  <c r="AH696" i="16"/>
  <c r="AJ696" i="16"/>
  <c r="AG697" i="16"/>
  <c r="D697" i="16"/>
  <c r="AH697" i="16"/>
  <c r="AJ697" i="16"/>
  <c r="AG698" i="16"/>
  <c r="D698" i="16"/>
  <c r="AH698" i="16"/>
  <c r="AJ698" i="16"/>
  <c r="AG699" i="16"/>
  <c r="D699" i="16"/>
  <c r="AH699" i="16"/>
  <c r="AJ699" i="16"/>
  <c r="AG700" i="16"/>
  <c r="D700" i="16"/>
  <c r="AH700" i="16"/>
  <c r="AJ700" i="16"/>
  <c r="AG701" i="16"/>
  <c r="D701" i="16"/>
  <c r="AH701" i="16"/>
  <c r="AJ701" i="16"/>
  <c r="AG702" i="16"/>
  <c r="D702" i="16"/>
  <c r="AH702" i="16"/>
  <c r="AJ702" i="16"/>
  <c r="AG703" i="16"/>
  <c r="D703" i="16"/>
  <c r="AH703" i="16"/>
  <c r="AJ703" i="16"/>
  <c r="AG704" i="16"/>
  <c r="D704" i="16"/>
  <c r="AH704" i="16"/>
  <c r="AJ704" i="16"/>
  <c r="AG705" i="16"/>
  <c r="D705" i="16"/>
  <c r="AH705" i="16"/>
  <c r="AJ705" i="16"/>
  <c r="AG706" i="16"/>
  <c r="D706" i="16"/>
  <c r="AH706" i="16"/>
  <c r="AJ706" i="16"/>
  <c r="AG707" i="16"/>
  <c r="D707" i="16"/>
  <c r="AH707" i="16"/>
  <c r="AJ707" i="16"/>
  <c r="AG708" i="16"/>
  <c r="D708" i="16"/>
  <c r="AH708" i="16"/>
  <c r="AJ708" i="16"/>
  <c r="AG709" i="16"/>
  <c r="D709" i="16"/>
  <c r="AH709" i="16"/>
  <c r="AJ709" i="16"/>
  <c r="AG710" i="16"/>
  <c r="D710" i="16"/>
  <c r="AH710" i="16"/>
  <c r="AJ710" i="16"/>
  <c r="AG711" i="16"/>
  <c r="D711" i="16"/>
  <c r="AH711" i="16"/>
  <c r="AJ711" i="16"/>
  <c r="AG712" i="16"/>
  <c r="D712" i="16"/>
  <c r="AH712" i="16"/>
  <c r="AJ712" i="16"/>
  <c r="AG713" i="16"/>
  <c r="D713" i="16"/>
  <c r="AH713" i="16"/>
  <c r="AJ713" i="16"/>
  <c r="AG714" i="16"/>
  <c r="D714" i="16"/>
  <c r="AH714" i="16"/>
  <c r="AJ714" i="16"/>
  <c r="AG715" i="16"/>
  <c r="D715" i="16"/>
  <c r="AH715" i="16"/>
  <c r="AJ715" i="16"/>
  <c r="AG716" i="16"/>
  <c r="D716" i="16"/>
  <c r="AH716" i="16"/>
  <c r="AJ716" i="16"/>
  <c r="AG717" i="16"/>
  <c r="D717" i="16"/>
  <c r="AH717" i="16"/>
  <c r="AJ717" i="16"/>
  <c r="AG718" i="16"/>
  <c r="D718" i="16"/>
  <c r="AH718" i="16"/>
  <c r="AJ718" i="16"/>
  <c r="AG719" i="16"/>
  <c r="D719" i="16"/>
  <c r="AH719" i="16"/>
  <c r="AJ719" i="16"/>
  <c r="AG720" i="16"/>
  <c r="D720" i="16"/>
  <c r="AH720" i="16"/>
  <c r="AJ720" i="16"/>
  <c r="AG721" i="16"/>
  <c r="D721" i="16"/>
  <c r="AH721" i="16"/>
  <c r="AJ721" i="16"/>
  <c r="AG722" i="16"/>
  <c r="D722" i="16"/>
  <c r="AH722" i="16"/>
  <c r="AJ722" i="16"/>
  <c r="AG723" i="16"/>
  <c r="D723" i="16"/>
  <c r="AH723" i="16"/>
  <c r="AJ723" i="16"/>
  <c r="AG724" i="16"/>
  <c r="D724" i="16"/>
  <c r="AH724" i="16"/>
  <c r="AJ724" i="16"/>
  <c r="AG725" i="16"/>
  <c r="D725" i="16"/>
  <c r="AH725" i="16"/>
  <c r="AJ725" i="16"/>
  <c r="AG726" i="16"/>
  <c r="D726" i="16"/>
  <c r="AH726" i="16"/>
  <c r="AJ726" i="16"/>
  <c r="AG727" i="16"/>
  <c r="D727" i="16"/>
  <c r="AH727" i="16"/>
  <c r="AJ727" i="16"/>
  <c r="AG728" i="16"/>
  <c r="D728" i="16"/>
  <c r="AH728" i="16"/>
  <c r="AJ728" i="16"/>
  <c r="AG729" i="16"/>
  <c r="D729" i="16"/>
  <c r="AH729" i="16"/>
  <c r="AJ729" i="16"/>
  <c r="AG730" i="16"/>
  <c r="D730" i="16"/>
  <c r="AH730" i="16"/>
  <c r="AJ730" i="16"/>
  <c r="AG731" i="16"/>
  <c r="D731" i="16"/>
  <c r="AH731" i="16"/>
  <c r="AJ731" i="16"/>
  <c r="AG732" i="16"/>
  <c r="D732" i="16"/>
  <c r="AH732" i="16"/>
  <c r="AJ732" i="16"/>
  <c r="AG733" i="16"/>
  <c r="D733" i="16"/>
  <c r="AH733" i="16"/>
  <c r="AJ733" i="16"/>
  <c r="AG734" i="16"/>
  <c r="D734" i="16"/>
  <c r="AH734" i="16"/>
  <c r="AJ734" i="16"/>
  <c r="AG735" i="16"/>
  <c r="D735" i="16"/>
  <c r="AH735" i="16"/>
  <c r="AJ735" i="16"/>
  <c r="AG736" i="16"/>
  <c r="D736" i="16"/>
  <c r="AH736" i="16"/>
  <c r="AJ736" i="16"/>
  <c r="AG737" i="16"/>
  <c r="D737" i="16"/>
  <c r="AH737" i="16"/>
  <c r="AJ737" i="16"/>
  <c r="AG738" i="16"/>
  <c r="D738" i="16"/>
  <c r="AH738" i="16"/>
  <c r="AJ738" i="16"/>
  <c r="AG739" i="16"/>
  <c r="D739" i="16"/>
  <c r="AH739" i="16"/>
  <c r="AJ739" i="16"/>
  <c r="AG740" i="16"/>
  <c r="D740" i="16"/>
  <c r="AH740" i="16"/>
  <c r="AJ740" i="16"/>
  <c r="AG741" i="16"/>
  <c r="D741" i="16"/>
  <c r="AH741" i="16"/>
  <c r="AJ741" i="16"/>
  <c r="AG742" i="16"/>
  <c r="D742" i="16"/>
  <c r="AH742" i="16"/>
  <c r="AJ742" i="16"/>
  <c r="AG743" i="16"/>
  <c r="D743" i="16"/>
  <c r="AH743" i="16"/>
  <c r="AJ743" i="16"/>
  <c r="AG744" i="16"/>
  <c r="D744" i="16"/>
  <c r="AH744" i="16"/>
  <c r="AJ744" i="16"/>
  <c r="AG745" i="16"/>
  <c r="D745" i="16"/>
  <c r="AH745" i="16"/>
  <c r="AJ745" i="16"/>
  <c r="AG746" i="16"/>
  <c r="D746" i="16"/>
  <c r="AH746" i="16"/>
  <c r="AJ746" i="16"/>
  <c r="AG747" i="16"/>
  <c r="D747" i="16"/>
  <c r="AH747" i="16"/>
  <c r="AJ747" i="16"/>
  <c r="AG748" i="16"/>
  <c r="D748" i="16"/>
  <c r="AH748" i="16"/>
  <c r="AJ748" i="16"/>
  <c r="AG749" i="16"/>
  <c r="D749" i="16"/>
  <c r="AH749" i="16"/>
  <c r="AJ749" i="16"/>
  <c r="AG750" i="16"/>
  <c r="D750" i="16"/>
  <c r="AH750" i="16"/>
  <c r="AJ750" i="16"/>
  <c r="AG751" i="16"/>
  <c r="D751" i="16"/>
  <c r="AH751" i="16"/>
  <c r="AJ751" i="16"/>
  <c r="AG752" i="16"/>
  <c r="D752" i="16"/>
  <c r="AH752" i="16"/>
  <c r="AJ752" i="16"/>
  <c r="AG753" i="16"/>
  <c r="D753" i="16"/>
  <c r="AH753" i="16"/>
  <c r="AJ753" i="16"/>
  <c r="AG754" i="16"/>
  <c r="D754" i="16"/>
  <c r="AH754" i="16"/>
  <c r="AJ754" i="16"/>
  <c r="AG755" i="16"/>
  <c r="D755" i="16"/>
  <c r="AH755" i="16"/>
  <c r="AJ755" i="16"/>
  <c r="AG756" i="16"/>
  <c r="D756" i="16"/>
  <c r="AH756" i="16"/>
  <c r="AJ756" i="16"/>
  <c r="AG757" i="16"/>
  <c r="D757" i="16"/>
  <c r="AH757" i="16"/>
  <c r="AJ757" i="16"/>
  <c r="AG758" i="16"/>
  <c r="D758" i="16"/>
  <c r="AH758" i="16"/>
  <c r="AJ758" i="16"/>
  <c r="AG759" i="16"/>
  <c r="D759" i="16"/>
  <c r="AH759" i="16"/>
  <c r="AJ759" i="16"/>
  <c r="AG760" i="16"/>
  <c r="D760" i="16"/>
  <c r="AH760" i="16"/>
  <c r="AJ760" i="16"/>
  <c r="AG761" i="16"/>
  <c r="D761" i="16"/>
  <c r="AH761" i="16"/>
  <c r="AJ761" i="16"/>
  <c r="AG762" i="16"/>
  <c r="D762" i="16"/>
  <c r="AH762" i="16"/>
  <c r="AJ762" i="16"/>
  <c r="AG763" i="16"/>
  <c r="D763" i="16"/>
  <c r="AH763" i="16"/>
  <c r="AJ763" i="16"/>
  <c r="AG764" i="16"/>
  <c r="D764" i="16"/>
  <c r="AH764" i="16"/>
  <c r="AJ764" i="16"/>
  <c r="AG765" i="16"/>
  <c r="D765" i="16"/>
  <c r="AH765" i="16"/>
  <c r="AJ765" i="16"/>
  <c r="AG766" i="16"/>
  <c r="D766" i="16"/>
  <c r="AH766" i="16"/>
  <c r="AJ766" i="16"/>
  <c r="AG767" i="16"/>
  <c r="D767" i="16"/>
  <c r="AH767" i="16"/>
  <c r="AJ767" i="16"/>
  <c r="AG768" i="16"/>
  <c r="D768" i="16"/>
  <c r="AH768" i="16"/>
  <c r="AJ768" i="16"/>
  <c r="AG769" i="16"/>
  <c r="D769" i="16"/>
  <c r="AH769" i="16"/>
  <c r="AJ769" i="16"/>
  <c r="AG770" i="16"/>
  <c r="D770" i="16"/>
  <c r="AH770" i="16"/>
  <c r="AJ770" i="16"/>
  <c r="AG771" i="16"/>
  <c r="D771" i="16"/>
  <c r="AH771" i="16"/>
  <c r="AJ771" i="16"/>
  <c r="AG772" i="16"/>
  <c r="D772" i="16"/>
  <c r="AH772" i="16"/>
  <c r="AJ772" i="16"/>
  <c r="AG773" i="16"/>
  <c r="D773" i="16"/>
  <c r="AH773" i="16"/>
  <c r="AJ773" i="16"/>
  <c r="AG774" i="16"/>
  <c r="D774" i="16"/>
  <c r="AH774" i="16"/>
  <c r="AJ774" i="16"/>
  <c r="AG775" i="16"/>
  <c r="D775" i="16"/>
  <c r="AH775" i="16"/>
  <c r="AJ775" i="16"/>
  <c r="AG776" i="16"/>
  <c r="D776" i="16"/>
  <c r="AH776" i="16"/>
  <c r="AJ776" i="16"/>
  <c r="AG777" i="16"/>
  <c r="D777" i="16"/>
  <c r="AH777" i="16"/>
  <c r="AJ777" i="16"/>
  <c r="AG778" i="16"/>
  <c r="D778" i="16"/>
  <c r="AH778" i="16"/>
  <c r="AJ778" i="16"/>
  <c r="AG779" i="16"/>
  <c r="D779" i="16"/>
  <c r="AH779" i="16"/>
  <c r="AJ779" i="16"/>
  <c r="AG780" i="16"/>
  <c r="D780" i="16"/>
  <c r="AH780" i="16"/>
  <c r="AJ780" i="16"/>
  <c r="AG781" i="16"/>
  <c r="D781" i="16"/>
  <c r="AH781" i="16"/>
  <c r="AJ781" i="16"/>
  <c r="AG782" i="16"/>
  <c r="D782" i="16"/>
  <c r="AH782" i="16"/>
  <c r="AJ782" i="16"/>
  <c r="AG783" i="16"/>
  <c r="D783" i="16"/>
  <c r="AH783" i="16"/>
  <c r="AJ783" i="16"/>
  <c r="AG784" i="16"/>
  <c r="D784" i="16"/>
  <c r="AH784" i="16"/>
  <c r="AJ784" i="16"/>
  <c r="AG785" i="16"/>
  <c r="D785" i="16"/>
  <c r="AH785" i="16"/>
  <c r="AJ785" i="16"/>
  <c r="AG786" i="16"/>
  <c r="D786" i="16"/>
  <c r="AH786" i="16"/>
  <c r="AJ786" i="16"/>
  <c r="AG787" i="16"/>
  <c r="D787" i="16"/>
  <c r="AH787" i="16"/>
  <c r="AJ787" i="16"/>
  <c r="AG788" i="16"/>
  <c r="D788" i="16"/>
  <c r="AH788" i="16"/>
  <c r="AJ788" i="16"/>
  <c r="AG789" i="16"/>
  <c r="D789" i="16"/>
  <c r="AH789" i="16"/>
  <c r="AJ789" i="16"/>
  <c r="AG790" i="16"/>
  <c r="D790" i="16"/>
  <c r="AH790" i="16"/>
  <c r="AJ790" i="16"/>
  <c r="AG791" i="16"/>
  <c r="D791" i="16"/>
  <c r="AH791" i="16"/>
  <c r="AJ791" i="16"/>
  <c r="AG792" i="16"/>
  <c r="D792" i="16"/>
  <c r="AH792" i="16"/>
  <c r="AJ792" i="16"/>
  <c r="AG793" i="16"/>
  <c r="D793" i="16"/>
  <c r="AH793" i="16"/>
  <c r="AJ793" i="16"/>
  <c r="AG794" i="16"/>
  <c r="D794" i="16"/>
  <c r="AH794" i="16"/>
  <c r="AJ794" i="16"/>
  <c r="AG795" i="16"/>
  <c r="D795" i="16"/>
  <c r="AH795" i="16"/>
  <c r="AJ795" i="16"/>
  <c r="AG796" i="16"/>
  <c r="D796" i="16"/>
  <c r="AH796" i="16"/>
  <c r="AJ796" i="16"/>
  <c r="AG797" i="16"/>
  <c r="D797" i="16"/>
  <c r="AH797" i="16"/>
  <c r="AJ797" i="16"/>
  <c r="AG798" i="16"/>
  <c r="D798" i="16"/>
  <c r="AH798" i="16"/>
  <c r="AJ798" i="16"/>
  <c r="AG799" i="16"/>
  <c r="D799" i="16"/>
  <c r="AH799" i="16"/>
  <c r="AJ799" i="16"/>
  <c r="AG800" i="16"/>
  <c r="D800" i="16"/>
  <c r="AH800" i="16"/>
  <c r="AJ800" i="16"/>
  <c r="AG801" i="16"/>
  <c r="D801" i="16"/>
  <c r="AH801" i="16"/>
  <c r="AJ801" i="16"/>
  <c r="AG802" i="16"/>
  <c r="D802" i="16"/>
  <c r="AH802" i="16"/>
  <c r="AJ802" i="16"/>
  <c r="AG803" i="16"/>
  <c r="D803" i="16"/>
  <c r="AH803" i="16"/>
  <c r="AJ803" i="16"/>
  <c r="AG804" i="16"/>
  <c r="D804" i="16"/>
  <c r="AH804" i="16"/>
  <c r="AJ804" i="16"/>
  <c r="AG805" i="16"/>
  <c r="D805" i="16"/>
  <c r="AH805" i="16"/>
  <c r="AJ805" i="16"/>
  <c r="AG806" i="16"/>
  <c r="D806" i="16"/>
  <c r="AH806" i="16"/>
  <c r="AJ806" i="16"/>
  <c r="AG807" i="16"/>
  <c r="D807" i="16"/>
  <c r="AH807" i="16"/>
  <c r="AJ807" i="16"/>
  <c r="AG808" i="16"/>
  <c r="D808" i="16"/>
  <c r="AH808" i="16"/>
  <c r="AJ808" i="16"/>
  <c r="AG809" i="16"/>
  <c r="D809" i="16"/>
  <c r="AH809" i="16"/>
  <c r="AJ809" i="16"/>
  <c r="AG810" i="16"/>
  <c r="D810" i="16"/>
  <c r="AH810" i="16"/>
  <c r="AJ810" i="16"/>
  <c r="AG811" i="16"/>
  <c r="D811" i="16"/>
  <c r="AH811" i="16"/>
  <c r="AJ811" i="16"/>
  <c r="AG812" i="16"/>
  <c r="D812" i="16"/>
  <c r="AH812" i="16"/>
  <c r="AJ812" i="16"/>
  <c r="AG813" i="16"/>
  <c r="D813" i="16"/>
  <c r="AH813" i="16"/>
  <c r="AJ813" i="16"/>
  <c r="AG814" i="16"/>
  <c r="D814" i="16"/>
  <c r="AH814" i="16"/>
  <c r="AJ814" i="16"/>
  <c r="AG815" i="16"/>
  <c r="D815" i="16"/>
  <c r="AH815" i="16"/>
  <c r="AJ815" i="16"/>
  <c r="AG816" i="16"/>
  <c r="D816" i="16"/>
  <c r="AH816" i="16"/>
  <c r="AJ816" i="16"/>
  <c r="AG817" i="16"/>
  <c r="D817" i="16"/>
  <c r="AH817" i="16"/>
  <c r="AJ817" i="16"/>
  <c r="AG818" i="16"/>
  <c r="D818" i="16"/>
  <c r="AH818" i="16"/>
  <c r="AJ818" i="16"/>
  <c r="AG819" i="16"/>
  <c r="D819" i="16"/>
  <c r="AH819" i="16"/>
  <c r="AJ819" i="16"/>
  <c r="AG820" i="16"/>
  <c r="D820" i="16"/>
  <c r="AH820" i="16"/>
  <c r="AJ820" i="16"/>
  <c r="AG821" i="16"/>
  <c r="D821" i="16"/>
  <c r="AH821" i="16"/>
  <c r="AJ821" i="16"/>
  <c r="AG822" i="16"/>
  <c r="D822" i="16"/>
  <c r="AH822" i="16"/>
  <c r="AJ822" i="16"/>
  <c r="AG823" i="16"/>
  <c r="D823" i="16"/>
  <c r="AH823" i="16"/>
  <c r="AJ823" i="16"/>
  <c r="AG824" i="16"/>
  <c r="D824" i="16"/>
  <c r="AH824" i="16"/>
  <c r="AJ824" i="16"/>
  <c r="AG825" i="16"/>
  <c r="D825" i="16"/>
  <c r="AH825" i="16"/>
  <c r="AJ825" i="16"/>
  <c r="AG826" i="16"/>
  <c r="D826" i="16"/>
  <c r="AH826" i="16"/>
  <c r="AJ826" i="16"/>
  <c r="AG827" i="16"/>
  <c r="D827" i="16"/>
  <c r="AH827" i="16"/>
  <c r="AJ827" i="16"/>
  <c r="AG828" i="16"/>
  <c r="D828" i="16"/>
  <c r="AH828" i="16"/>
  <c r="AJ828" i="16"/>
  <c r="AG829" i="16"/>
  <c r="D829" i="16"/>
  <c r="AH829" i="16"/>
  <c r="AJ829" i="16"/>
  <c r="AG830" i="16"/>
  <c r="D830" i="16"/>
  <c r="AH830" i="16"/>
  <c r="AJ830" i="16"/>
  <c r="AG831" i="16"/>
  <c r="D831" i="16"/>
  <c r="AH831" i="16"/>
  <c r="AJ831" i="16"/>
  <c r="AG832" i="16"/>
  <c r="D832" i="16"/>
  <c r="AH832" i="16"/>
  <c r="AJ832" i="16"/>
  <c r="AG833" i="16"/>
  <c r="D833" i="16"/>
  <c r="AH833" i="16"/>
  <c r="AJ833" i="16"/>
  <c r="AG834" i="16"/>
  <c r="D834" i="16"/>
  <c r="AH834" i="16"/>
  <c r="AJ834" i="16"/>
  <c r="AG835" i="16"/>
  <c r="D835" i="16"/>
  <c r="AH835" i="16"/>
  <c r="AJ835" i="16"/>
  <c r="AG836" i="16"/>
  <c r="D836" i="16"/>
  <c r="AH836" i="16"/>
  <c r="AJ836" i="16"/>
  <c r="AG837" i="16"/>
  <c r="D837" i="16"/>
  <c r="AH837" i="16"/>
  <c r="AJ837" i="16"/>
  <c r="AG838" i="16"/>
  <c r="D838" i="16"/>
  <c r="AH838" i="16"/>
  <c r="AJ838" i="16"/>
  <c r="AG839" i="16"/>
  <c r="D839" i="16"/>
  <c r="AH839" i="16"/>
  <c r="AJ839" i="16"/>
  <c r="AG840" i="16"/>
  <c r="D840" i="16"/>
  <c r="AH840" i="16"/>
  <c r="AJ840" i="16"/>
  <c r="AG841" i="16"/>
  <c r="D841" i="16"/>
  <c r="AH841" i="16"/>
  <c r="AJ841" i="16"/>
  <c r="AG842" i="16"/>
  <c r="D842" i="16"/>
  <c r="AH842" i="16"/>
  <c r="AJ842" i="16"/>
  <c r="AG843" i="16"/>
  <c r="D843" i="16"/>
  <c r="AH843" i="16"/>
  <c r="AJ843" i="16"/>
  <c r="AG844" i="16"/>
  <c r="D844" i="16"/>
  <c r="AH844" i="16"/>
  <c r="AJ844" i="16"/>
  <c r="AG845" i="16"/>
  <c r="D845" i="16"/>
  <c r="AH845" i="16"/>
  <c r="AJ845" i="16"/>
  <c r="AG846" i="16"/>
  <c r="D846" i="16"/>
  <c r="AH846" i="16"/>
  <c r="AJ846" i="16"/>
  <c r="AG847" i="16"/>
  <c r="D847" i="16"/>
  <c r="AH847" i="16"/>
  <c r="AJ847" i="16"/>
  <c r="AG848" i="16"/>
  <c r="D848" i="16"/>
  <c r="AH848" i="16"/>
  <c r="AJ848" i="16"/>
  <c r="AG849" i="16"/>
  <c r="D849" i="16"/>
  <c r="AH849" i="16"/>
  <c r="AJ849" i="16"/>
  <c r="AG850" i="16"/>
  <c r="D850" i="16"/>
  <c r="AH850" i="16"/>
  <c r="AJ850" i="16"/>
  <c r="AG851" i="16"/>
  <c r="D851" i="16"/>
  <c r="AH851" i="16"/>
  <c r="AJ851" i="16"/>
  <c r="AG852" i="16"/>
  <c r="D852" i="16"/>
  <c r="AH852" i="16"/>
  <c r="AJ852" i="16"/>
  <c r="AG853" i="16"/>
  <c r="D853" i="16"/>
  <c r="AH853" i="16"/>
  <c r="AJ853" i="16"/>
  <c r="AG854" i="16"/>
  <c r="D854" i="16"/>
  <c r="AH854" i="16"/>
  <c r="AJ854" i="16"/>
  <c r="AG855" i="16"/>
  <c r="D855" i="16"/>
  <c r="AH855" i="16"/>
  <c r="AJ855" i="16"/>
  <c r="AG856" i="16"/>
  <c r="D856" i="16"/>
  <c r="AH856" i="16"/>
  <c r="AJ856" i="16"/>
  <c r="AG857" i="16"/>
  <c r="D857" i="16"/>
  <c r="AH857" i="16"/>
  <c r="AJ857" i="16"/>
  <c r="AG858" i="16"/>
  <c r="D858" i="16"/>
  <c r="AH858" i="16"/>
  <c r="AJ858" i="16"/>
  <c r="AG859" i="16"/>
  <c r="D859" i="16"/>
  <c r="AH859" i="16"/>
  <c r="AJ859" i="16"/>
  <c r="AG860" i="16"/>
  <c r="D860" i="16"/>
  <c r="AH860" i="16"/>
  <c r="AJ860" i="16"/>
  <c r="AG861" i="16"/>
  <c r="D861" i="16"/>
  <c r="AH861" i="16"/>
  <c r="AJ861" i="16"/>
  <c r="AG862" i="16"/>
  <c r="D862" i="16"/>
  <c r="AH862" i="16"/>
  <c r="AJ862" i="16"/>
  <c r="AG863" i="16"/>
  <c r="D863" i="16"/>
  <c r="AH863" i="16"/>
  <c r="AJ863" i="16"/>
  <c r="AG864" i="16"/>
  <c r="D864" i="16"/>
  <c r="AH864" i="16"/>
  <c r="AJ864" i="16"/>
  <c r="AG865" i="16"/>
  <c r="D865" i="16"/>
  <c r="AH865" i="16"/>
  <c r="AJ865" i="16"/>
  <c r="AG866" i="16"/>
  <c r="D866" i="16"/>
  <c r="AH866" i="16"/>
  <c r="AJ866" i="16"/>
  <c r="AG867" i="16"/>
  <c r="D867" i="16"/>
  <c r="AH867" i="16"/>
  <c r="AJ867" i="16"/>
  <c r="AG868" i="16"/>
  <c r="D868" i="16"/>
  <c r="AH868" i="16"/>
  <c r="AJ868" i="16"/>
  <c r="AG869" i="16"/>
  <c r="D869" i="16"/>
  <c r="AH869" i="16"/>
  <c r="AJ869" i="16"/>
  <c r="AG870" i="16"/>
  <c r="D870" i="16"/>
  <c r="AH870" i="16"/>
  <c r="AJ870" i="16"/>
  <c r="AG871" i="16"/>
  <c r="D871" i="16"/>
  <c r="AH871" i="16"/>
  <c r="AJ871" i="16"/>
  <c r="AG872" i="16"/>
  <c r="D872" i="16"/>
  <c r="AH872" i="16"/>
  <c r="AJ872" i="16"/>
  <c r="AG873" i="16"/>
  <c r="D873" i="16"/>
  <c r="AH873" i="16"/>
  <c r="AJ873" i="16"/>
  <c r="AG874" i="16"/>
  <c r="D874" i="16"/>
  <c r="AH874" i="16"/>
  <c r="AJ874" i="16"/>
  <c r="AG875" i="16"/>
  <c r="D875" i="16"/>
  <c r="AH875" i="16"/>
  <c r="AJ875" i="16"/>
  <c r="AG876" i="16"/>
  <c r="D876" i="16"/>
  <c r="AH876" i="16"/>
  <c r="AJ876" i="16"/>
  <c r="AG877" i="16"/>
  <c r="D877" i="16"/>
  <c r="AH877" i="16"/>
  <c r="AJ877" i="16"/>
  <c r="AG878" i="16"/>
  <c r="D878" i="16"/>
  <c r="AH878" i="16"/>
  <c r="AJ878" i="16"/>
  <c r="AG879" i="16"/>
  <c r="D879" i="16"/>
  <c r="AH879" i="16"/>
  <c r="AJ879" i="16"/>
  <c r="AG880" i="16"/>
  <c r="D880" i="16"/>
  <c r="AH880" i="16"/>
  <c r="AJ880" i="16"/>
  <c r="AG881" i="16"/>
  <c r="D881" i="16"/>
  <c r="AH881" i="16"/>
  <c r="AJ881" i="16"/>
  <c r="AG882" i="16"/>
  <c r="D882" i="16"/>
  <c r="AH882" i="16"/>
  <c r="AJ882" i="16"/>
  <c r="AG883" i="16"/>
  <c r="D883" i="16"/>
  <c r="AH883" i="16"/>
  <c r="AJ883" i="16"/>
  <c r="AG884" i="16"/>
  <c r="D884" i="16"/>
  <c r="AH884" i="16"/>
  <c r="AJ884" i="16"/>
  <c r="AG885" i="16"/>
  <c r="D885" i="16"/>
  <c r="AH885" i="16"/>
  <c r="AJ885" i="16"/>
  <c r="AG886" i="16"/>
  <c r="D886" i="16"/>
  <c r="AH886" i="16"/>
  <c r="AJ886" i="16"/>
  <c r="AG887" i="16"/>
  <c r="D887" i="16"/>
  <c r="AH887" i="16"/>
  <c r="AJ887" i="16"/>
  <c r="AG888" i="16"/>
  <c r="D888" i="16"/>
  <c r="AH888" i="16"/>
  <c r="AJ888" i="16"/>
  <c r="AG889" i="16"/>
  <c r="D889" i="16"/>
  <c r="AH889" i="16"/>
  <c r="AJ889" i="16"/>
  <c r="AG890" i="16"/>
  <c r="D890" i="16"/>
  <c r="AH890" i="16"/>
  <c r="AJ890" i="16"/>
  <c r="AG891" i="16"/>
  <c r="D891" i="16"/>
  <c r="AH891" i="16"/>
  <c r="AJ891" i="16"/>
  <c r="AG892" i="16"/>
  <c r="D892" i="16"/>
  <c r="AH892" i="16"/>
  <c r="AJ892" i="16"/>
  <c r="AG893" i="16"/>
  <c r="D893" i="16"/>
  <c r="AH893" i="16"/>
  <c r="AJ893" i="16"/>
  <c r="AG894" i="16"/>
  <c r="D894" i="16"/>
  <c r="AH894" i="16"/>
  <c r="AJ894" i="16"/>
  <c r="AG895" i="16"/>
  <c r="D895" i="16"/>
  <c r="AH895" i="16"/>
  <c r="AJ895" i="16"/>
  <c r="AG896" i="16"/>
  <c r="D896" i="16"/>
  <c r="AH896" i="16"/>
  <c r="AJ896" i="16"/>
  <c r="AG897" i="16"/>
  <c r="D897" i="16"/>
  <c r="AH897" i="16"/>
  <c r="AJ897" i="16"/>
  <c r="AG898" i="16"/>
  <c r="D898" i="16"/>
  <c r="AH898" i="16"/>
  <c r="AJ898" i="16"/>
  <c r="AG899" i="16"/>
  <c r="D899" i="16"/>
  <c r="AH899" i="16"/>
  <c r="AJ899" i="16"/>
  <c r="AG900" i="16"/>
  <c r="D900" i="16"/>
  <c r="AH900" i="16"/>
  <c r="AJ900" i="16"/>
  <c r="AG901" i="16"/>
  <c r="D901" i="16"/>
  <c r="AH901" i="16"/>
  <c r="AJ901" i="16"/>
  <c r="AG902" i="16"/>
  <c r="D902" i="16"/>
  <c r="AH902" i="16"/>
  <c r="AJ902" i="16"/>
  <c r="AG903" i="16"/>
  <c r="D903" i="16"/>
  <c r="AH903" i="16"/>
  <c r="AJ903" i="16"/>
  <c r="AG904" i="16"/>
  <c r="D904" i="16"/>
  <c r="AH904" i="16"/>
  <c r="AJ904" i="16"/>
  <c r="AG905" i="16"/>
  <c r="D905" i="16"/>
  <c r="AH905" i="16"/>
  <c r="AJ905" i="16"/>
  <c r="AG906" i="16"/>
  <c r="D906" i="16"/>
  <c r="AH906" i="16"/>
  <c r="AJ906" i="16"/>
  <c r="AG907" i="16"/>
  <c r="D907" i="16"/>
  <c r="AH907" i="16"/>
  <c r="AJ907" i="16"/>
  <c r="AG908" i="16"/>
  <c r="D908" i="16"/>
  <c r="AH908" i="16"/>
  <c r="AJ908" i="16"/>
  <c r="AG909" i="16"/>
  <c r="D909" i="16"/>
  <c r="AH909" i="16"/>
  <c r="AJ909" i="16"/>
  <c r="AG910" i="16"/>
  <c r="D910" i="16"/>
  <c r="AH910" i="16"/>
  <c r="AJ910" i="16"/>
  <c r="AG911" i="16"/>
  <c r="D911" i="16"/>
  <c r="AH911" i="16"/>
  <c r="AJ911" i="16"/>
  <c r="AG912" i="16"/>
  <c r="D912" i="16"/>
  <c r="AH912" i="16"/>
  <c r="AJ912" i="16"/>
  <c r="AG913" i="16"/>
  <c r="D913" i="16"/>
  <c r="AH913" i="16"/>
  <c r="AJ913" i="16"/>
  <c r="AG914" i="16"/>
  <c r="D914" i="16"/>
  <c r="AH914" i="16"/>
  <c r="AJ914" i="16"/>
  <c r="AG915" i="16"/>
  <c r="D915" i="16"/>
  <c r="AH915" i="16"/>
  <c r="AJ915" i="16"/>
  <c r="AG916" i="16"/>
  <c r="D916" i="16"/>
  <c r="AH916" i="16"/>
  <c r="AJ916" i="16"/>
  <c r="AG917" i="16"/>
  <c r="D917" i="16"/>
  <c r="AH917" i="16"/>
  <c r="AJ917" i="16"/>
  <c r="AG918" i="16"/>
  <c r="D918" i="16"/>
  <c r="AH918" i="16"/>
  <c r="AJ918" i="16"/>
  <c r="AG919" i="16"/>
  <c r="D919" i="16"/>
  <c r="AH919" i="16"/>
  <c r="AJ919" i="16"/>
  <c r="AG920" i="16"/>
  <c r="D920" i="16"/>
  <c r="AH920" i="16"/>
  <c r="AJ920" i="16"/>
  <c r="AG921" i="16"/>
  <c r="D921" i="16"/>
  <c r="AH921" i="16"/>
  <c r="AJ921" i="16"/>
  <c r="AG922" i="16"/>
  <c r="D922" i="16"/>
  <c r="AH922" i="16"/>
  <c r="AJ922" i="16"/>
  <c r="AG923" i="16"/>
  <c r="D923" i="16"/>
  <c r="AH923" i="16"/>
  <c r="AJ923" i="16"/>
  <c r="AG924" i="16"/>
  <c r="D924" i="16"/>
  <c r="AH924" i="16"/>
  <c r="AJ924" i="16"/>
  <c r="AG925" i="16"/>
  <c r="D925" i="16"/>
  <c r="AH925" i="16"/>
  <c r="AJ925" i="16"/>
  <c r="AG926" i="16"/>
  <c r="D926" i="16"/>
  <c r="AH926" i="16"/>
  <c r="AJ926" i="16"/>
  <c r="AG927" i="16"/>
  <c r="D927" i="16"/>
  <c r="AH927" i="16"/>
  <c r="AJ927" i="16"/>
  <c r="AG928" i="16"/>
  <c r="D928" i="16"/>
  <c r="AH928" i="16"/>
  <c r="AJ928" i="16"/>
  <c r="AG929" i="16"/>
  <c r="D929" i="16"/>
  <c r="AH929" i="16"/>
  <c r="AJ929" i="16"/>
  <c r="AG930" i="16"/>
  <c r="D930" i="16"/>
  <c r="AH930" i="16"/>
  <c r="AJ930" i="16"/>
  <c r="AG931" i="16"/>
  <c r="D931" i="16"/>
  <c r="AH931" i="16"/>
  <c r="AJ931" i="16"/>
  <c r="AG932" i="16"/>
  <c r="D932" i="16"/>
  <c r="AH932" i="16"/>
  <c r="AJ932" i="16"/>
  <c r="AG933" i="16"/>
  <c r="D933" i="16"/>
  <c r="AH933" i="16"/>
  <c r="AJ933" i="16"/>
  <c r="AG934" i="16"/>
  <c r="D934" i="16"/>
  <c r="AH934" i="16"/>
  <c r="AJ934" i="16"/>
  <c r="AG935" i="16"/>
  <c r="D935" i="16"/>
  <c r="AH935" i="16"/>
  <c r="AJ935" i="16"/>
  <c r="AG936" i="16"/>
  <c r="D936" i="16"/>
  <c r="AH936" i="16"/>
  <c r="AJ936" i="16"/>
  <c r="AG937" i="16"/>
  <c r="D937" i="16"/>
  <c r="AH937" i="16"/>
  <c r="AJ937" i="16"/>
  <c r="AG938" i="16"/>
  <c r="D938" i="16"/>
  <c r="AH938" i="16"/>
  <c r="AJ938" i="16"/>
  <c r="AG939" i="16"/>
  <c r="D939" i="16"/>
  <c r="AH939" i="16"/>
  <c r="AJ939" i="16"/>
  <c r="AG940" i="16"/>
  <c r="D940" i="16"/>
  <c r="AH940" i="16"/>
  <c r="AJ940" i="16"/>
  <c r="AG941" i="16"/>
  <c r="D941" i="16"/>
  <c r="AH941" i="16"/>
  <c r="AJ941" i="16"/>
  <c r="AG942" i="16"/>
  <c r="D942" i="16"/>
  <c r="AH942" i="16"/>
  <c r="AJ942" i="16"/>
  <c r="AG943" i="16"/>
  <c r="D943" i="16"/>
  <c r="AH943" i="16"/>
  <c r="AJ943" i="16"/>
  <c r="AG944" i="16"/>
  <c r="D944" i="16"/>
  <c r="AH944" i="16"/>
  <c r="AJ944" i="16"/>
  <c r="AG945" i="16"/>
  <c r="D945" i="16"/>
  <c r="AH945" i="16"/>
  <c r="AJ945" i="16"/>
  <c r="AG946" i="16"/>
  <c r="D946" i="16"/>
  <c r="AH946" i="16"/>
  <c r="AJ946" i="16"/>
  <c r="AG947" i="16"/>
  <c r="D947" i="16"/>
  <c r="AH947" i="16"/>
  <c r="AJ947" i="16"/>
  <c r="AG948" i="16"/>
  <c r="D948" i="16"/>
  <c r="AH948" i="16"/>
  <c r="AJ948" i="16"/>
  <c r="AG949" i="16"/>
  <c r="D949" i="16"/>
  <c r="AH949" i="16"/>
  <c r="AJ949" i="16"/>
  <c r="AG950" i="16"/>
  <c r="D950" i="16"/>
  <c r="AH950" i="16"/>
  <c r="AJ950" i="16"/>
  <c r="AG951" i="16"/>
  <c r="D951" i="16"/>
  <c r="AH951" i="16"/>
  <c r="AJ951" i="16"/>
  <c r="AG952" i="16"/>
  <c r="D952" i="16"/>
  <c r="AH952" i="16"/>
  <c r="AJ952" i="16"/>
  <c r="AG953" i="16"/>
  <c r="D953" i="16"/>
  <c r="AH953" i="16"/>
  <c r="AJ953" i="16"/>
  <c r="AG954" i="16"/>
  <c r="D954" i="16"/>
  <c r="AH954" i="16"/>
  <c r="AJ954" i="16"/>
  <c r="AG955" i="16"/>
  <c r="D955" i="16"/>
  <c r="AH955" i="16"/>
  <c r="AJ955" i="16"/>
  <c r="AG956" i="16"/>
  <c r="D956" i="16"/>
  <c r="AH956" i="16"/>
  <c r="AJ956" i="16"/>
  <c r="AG957" i="16"/>
  <c r="D957" i="16"/>
  <c r="AH957" i="16"/>
  <c r="AJ957" i="16"/>
  <c r="AG958" i="16"/>
  <c r="D958" i="16"/>
  <c r="AH958" i="16"/>
  <c r="AJ958" i="16"/>
  <c r="AG959" i="16"/>
  <c r="D959" i="16"/>
  <c r="AH959" i="16"/>
  <c r="AJ959" i="16"/>
  <c r="AG960" i="16"/>
  <c r="D960" i="16"/>
  <c r="AH960" i="16"/>
  <c r="AJ960" i="16"/>
  <c r="AG961" i="16"/>
  <c r="D961" i="16"/>
  <c r="AH961" i="16"/>
  <c r="AJ961" i="16"/>
  <c r="AG962" i="16"/>
  <c r="D962" i="16"/>
  <c r="AH962" i="16"/>
  <c r="AJ962" i="16"/>
  <c r="AG963" i="16"/>
  <c r="D963" i="16"/>
  <c r="AH963" i="16"/>
  <c r="AJ963" i="16"/>
  <c r="AG964" i="16"/>
  <c r="D964" i="16"/>
  <c r="AH964" i="16"/>
  <c r="AJ964" i="16"/>
  <c r="AG965" i="16"/>
  <c r="D965" i="16"/>
  <c r="AH965" i="16"/>
  <c r="AJ965" i="16"/>
  <c r="AG966" i="16"/>
  <c r="D966" i="16"/>
  <c r="AH966" i="16"/>
  <c r="AJ966" i="16"/>
  <c r="AG967" i="16"/>
  <c r="D967" i="16"/>
  <c r="AH967" i="16"/>
  <c r="AJ967" i="16"/>
  <c r="AG968" i="16"/>
  <c r="D968" i="16"/>
  <c r="AH968" i="16"/>
  <c r="AJ968" i="16"/>
  <c r="AG969" i="16"/>
  <c r="D969" i="16"/>
  <c r="AH969" i="16"/>
  <c r="AJ969" i="16"/>
  <c r="AG970" i="16"/>
  <c r="D970" i="16"/>
  <c r="AH970" i="16"/>
  <c r="AJ970" i="16"/>
  <c r="AG971" i="16"/>
  <c r="D971" i="16"/>
  <c r="AH971" i="16"/>
  <c r="AJ971" i="16"/>
  <c r="AG972" i="16"/>
  <c r="D972" i="16"/>
  <c r="AH972" i="16"/>
  <c r="AJ972" i="16"/>
  <c r="AG973" i="16"/>
  <c r="D973" i="16"/>
  <c r="AH973" i="16"/>
  <c r="AJ973" i="16"/>
  <c r="AG974" i="16"/>
  <c r="D974" i="16"/>
  <c r="AH974" i="16"/>
  <c r="AJ974" i="16"/>
  <c r="AG975" i="16"/>
  <c r="D975" i="16"/>
  <c r="AH975" i="16"/>
  <c r="AJ975" i="16"/>
  <c r="AG976" i="16"/>
  <c r="D976" i="16"/>
  <c r="AH976" i="16"/>
  <c r="AJ976" i="16"/>
  <c r="AG977" i="16"/>
  <c r="D977" i="16"/>
  <c r="AH977" i="16"/>
  <c r="AJ977" i="16"/>
  <c r="AG978" i="16"/>
  <c r="D978" i="16"/>
  <c r="AH978" i="16"/>
  <c r="AJ978" i="16"/>
  <c r="AG979" i="16"/>
  <c r="D979" i="16"/>
  <c r="AH979" i="16"/>
  <c r="AJ979" i="16"/>
  <c r="AG980" i="16"/>
  <c r="D980" i="16"/>
  <c r="AH980" i="16"/>
  <c r="AJ980" i="16"/>
  <c r="AG981" i="16"/>
  <c r="D981" i="16"/>
  <c r="AH981" i="16"/>
  <c r="AJ981" i="16"/>
  <c r="AG982" i="16"/>
  <c r="D982" i="16"/>
  <c r="AH982" i="16"/>
  <c r="AJ982" i="16"/>
  <c r="AG983" i="16"/>
  <c r="D983" i="16"/>
  <c r="AH983" i="16"/>
  <c r="AJ983" i="16"/>
  <c r="AG984" i="16"/>
  <c r="D984" i="16"/>
  <c r="AH984" i="16"/>
  <c r="AJ984" i="16"/>
  <c r="AG985" i="16"/>
  <c r="D985" i="16"/>
  <c r="AH985" i="16"/>
  <c r="AJ985" i="16"/>
  <c r="AG986" i="16"/>
  <c r="D986" i="16"/>
  <c r="AH986" i="16"/>
  <c r="AJ986" i="16"/>
  <c r="AG987" i="16"/>
  <c r="D987" i="16"/>
  <c r="AH987" i="16"/>
  <c r="AJ987" i="16"/>
  <c r="AG988" i="16"/>
  <c r="D988" i="16"/>
  <c r="AH988" i="16"/>
  <c r="AJ988" i="16"/>
  <c r="AG989" i="16"/>
  <c r="D989" i="16"/>
  <c r="AH989" i="16"/>
  <c r="AJ989" i="16"/>
  <c r="AG990" i="16"/>
  <c r="D990" i="16"/>
  <c r="AH990" i="16"/>
  <c r="AJ990" i="16"/>
  <c r="AG991" i="16"/>
  <c r="D991" i="16"/>
  <c r="AH991" i="16"/>
  <c r="AJ991" i="16"/>
  <c r="AG992" i="16"/>
  <c r="D992" i="16"/>
  <c r="AH992" i="16"/>
  <c r="AJ992" i="16"/>
  <c r="AG993" i="16"/>
  <c r="D993" i="16"/>
  <c r="AH993" i="16"/>
  <c r="AJ993" i="16"/>
  <c r="AG994" i="16"/>
  <c r="D994" i="16"/>
  <c r="AH994" i="16"/>
  <c r="AJ994" i="16"/>
  <c r="AG995" i="16"/>
  <c r="D995" i="16"/>
  <c r="AH995" i="16"/>
  <c r="AJ995" i="16"/>
  <c r="AG996" i="16"/>
  <c r="D996" i="16"/>
  <c r="AH996" i="16"/>
  <c r="AJ996" i="16"/>
  <c r="AG997" i="16"/>
  <c r="D997" i="16"/>
  <c r="AH997" i="16"/>
  <c r="AJ997" i="16"/>
  <c r="AG998" i="16"/>
  <c r="D998" i="16"/>
  <c r="AH998" i="16"/>
  <c r="AJ998" i="16"/>
  <c r="AG999" i="16"/>
  <c r="D999" i="16"/>
  <c r="AH999" i="16"/>
  <c r="AJ999" i="16"/>
  <c r="AG1000" i="16"/>
  <c r="D1000" i="16"/>
  <c r="AH1000" i="16"/>
  <c r="AJ1000" i="16"/>
  <c r="AG1001" i="16"/>
  <c r="D1001" i="16"/>
  <c r="AH1001" i="16"/>
  <c r="AJ1001" i="16"/>
  <c r="AG1002" i="16"/>
  <c r="D1002" i="16"/>
  <c r="AH1002" i="16"/>
  <c r="AJ1002" i="16"/>
  <c r="AG1003" i="16"/>
  <c r="D1003" i="16"/>
  <c r="AH1003" i="16"/>
  <c r="AJ1003" i="16"/>
  <c r="AG1004" i="16"/>
  <c r="D1004" i="16"/>
  <c r="AH1004" i="16"/>
  <c r="AJ1004" i="16"/>
  <c r="AG1005" i="16"/>
  <c r="D1005" i="16"/>
  <c r="AH1005" i="16"/>
  <c r="AJ1005" i="16"/>
  <c r="AG1006" i="16"/>
  <c r="D1006" i="16"/>
  <c r="AH1006" i="16"/>
  <c r="AJ1006" i="16"/>
  <c r="AG1007" i="16"/>
  <c r="D1007" i="16"/>
  <c r="AH1007" i="16"/>
  <c r="AJ1007" i="16"/>
  <c r="AG1008" i="16"/>
  <c r="D1008" i="16"/>
  <c r="AH1008" i="16"/>
  <c r="AJ1008" i="16"/>
  <c r="AG1009" i="16"/>
  <c r="D1009" i="16"/>
  <c r="AH1009" i="16"/>
  <c r="AJ1009" i="16"/>
  <c r="AG1010" i="16"/>
  <c r="D1010" i="16"/>
  <c r="AH1010" i="16"/>
  <c r="AJ1010" i="16"/>
  <c r="AG1011" i="16"/>
  <c r="D1011" i="16"/>
  <c r="AH1011" i="16"/>
  <c r="AJ1011" i="16"/>
  <c r="AG1012" i="16"/>
  <c r="D1012" i="16"/>
  <c r="AH1012" i="16"/>
  <c r="AJ1012" i="16"/>
  <c r="AG1013" i="16"/>
  <c r="D1013" i="16"/>
  <c r="AH1013" i="16"/>
  <c r="AJ1013" i="16"/>
  <c r="AG1014" i="16"/>
  <c r="D1014" i="16"/>
  <c r="AH1014" i="16"/>
  <c r="AJ1014" i="16"/>
  <c r="AG1015" i="16"/>
  <c r="D1015" i="16"/>
  <c r="AH1015" i="16"/>
  <c r="AJ1015" i="16"/>
  <c r="AG1016" i="16"/>
  <c r="D1016" i="16"/>
  <c r="AH1016" i="16"/>
  <c r="AJ1016" i="16"/>
  <c r="AG1017" i="16"/>
  <c r="D1017" i="16"/>
  <c r="AH1017" i="16"/>
  <c r="AJ1017" i="16"/>
  <c r="AG1018" i="16"/>
  <c r="D1018" i="16"/>
  <c r="AH1018" i="16"/>
  <c r="AJ1018" i="16"/>
  <c r="AG1019" i="16"/>
  <c r="D1019" i="16"/>
  <c r="AH1019" i="16"/>
  <c r="AJ1019" i="16"/>
  <c r="AG1020" i="16"/>
  <c r="D1020" i="16"/>
  <c r="AH1020" i="16"/>
  <c r="AJ1020" i="16"/>
  <c r="AG1021" i="16"/>
  <c r="D1021" i="16"/>
  <c r="AH1021" i="16"/>
  <c r="AJ1021" i="16"/>
  <c r="AG1022" i="16"/>
  <c r="D1022" i="16"/>
  <c r="AH1022" i="16"/>
  <c r="AJ1022" i="16"/>
  <c r="AG1023" i="16"/>
  <c r="D1023" i="16"/>
  <c r="AH1023" i="16"/>
  <c r="AJ1023" i="16"/>
  <c r="AG1024" i="16"/>
  <c r="D1024" i="16"/>
  <c r="AH1024" i="16"/>
  <c r="AJ1024" i="16"/>
  <c r="AG1025" i="16"/>
  <c r="D1025" i="16"/>
  <c r="AH1025" i="16"/>
  <c r="AJ1025" i="16"/>
  <c r="AG1026" i="16"/>
  <c r="D1026" i="16"/>
  <c r="AH1026" i="16"/>
  <c r="AJ1026" i="16"/>
  <c r="AG1027" i="16"/>
  <c r="D1027" i="16"/>
  <c r="AH1027" i="16"/>
  <c r="AJ1027" i="16"/>
  <c r="AG1028" i="16"/>
  <c r="D1028" i="16"/>
  <c r="AH1028" i="16"/>
  <c r="AJ1028" i="16"/>
  <c r="AG1029" i="16"/>
  <c r="D1029" i="16"/>
  <c r="AH1029" i="16"/>
  <c r="AJ1029" i="16"/>
  <c r="AG1030" i="16"/>
  <c r="D1030" i="16"/>
  <c r="AH1030" i="16"/>
  <c r="AJ1030" i="16"/>
  <c r="AG1031" i="16"/>
  <c r="D1031" i="16"/>
  <c r="AH1031" i="16"/>
  <c r="AJ1031" i="16"/>
  <c r="AG1032" i="16"/>
  <c r="D1032" i="16"/>
  <c r="AH1032" i="16"/>
  <c r="AJ1032" i="16"/>
  <c r="AG1033" i="16"/>
  <c r="D1033" i="16"/>
  <c r="AH1033" i="16"/>
  <c r="AJ1033" i="16"/>
  <c r="AG1034" i="16"/>
  <c r="D1034" i="16"/>
  <c r="AH1034" i="16"/>
  <c r="AJ1034" i="16"/>
  <c r="AG1035" i="16"/>
  <c r="D1035" i="16"/>
  <c r="AH1035" i="16"/>
  <c r="AJ1035" i="16"/>
  <c r="AG1036" i="16"/>
  <c r="D1036" i="16"/>
  <c r="AH1036" i="16"/>
  <c r="AJ1036" i="16"/>
  <c r="AG1037" i="16"/>
  <c r="D1037" i="16"/>
  <c r="AH1037" i="16"/>
  <c r="AJ1037" i="16"/>
  <c r="AG1038" i="16"/>
  <c r="D1038" i="16"/>
  <c r="AH1038" i="16"/>
  <c r="AJ1038" i="16"/>
  <c r="AG1039" i="16"/>
  <c r="D1039" i="16"/>
  <c r="AH1039" i="16"/>
  <c r="AJ1039" i="16"/>
  <c r="AG1040" i="16"/>
  <c r="D1040" i="16"/>
  <c r="AH1040" i="16"/>
  <c r="AJ1040" i="16"/>
  <c r="AG1041" i="16"/>
  <c r="D1041" i="16"/>
  <c r="AH1041" i="16"/>
  <c r="AJ1041" i="16"/>
  <c r="AG1042" i="16"/>
  <c r="D1042" i="16"/>
  <c r="AH1042" i="16"/>
  <c r="AJ1042" i="16"/>
  <c r="AG1043" i="16"/>
  <c r="D1043" i="16"/>
  <c r="AH1043" i="16"/>
  <c r="AJ1043" i="16"/>
  <c r="AG1044" i="16"/>
  <c r="D1044" i="16"/>
  <c r="AH1044" i="16"/>
  <c r="AJ1044" i="16"/>
  <c r="AG1045" i="16"/>
  <c r="D1045" i="16"/>
  <c r="AH1045" i="16"/>
  <c r="AJ1045" i="16"/>
  <c r="AG1046" i="16"/>
  <c r="D1046" i="16"/>
  <c r="AH1046" i="16"/>
  <c r="AJ1046" i="16"/>
  <c r="AG1047" i="16"/>
  <c r="D1047" i="16"/>
  <c r="AH1047" i="16"/>
  <c r="AJ1047" i="16"/>
  <c r="AG1048" i="16"/>
  <c r="D1048" i="16"/>
  <c r="AH1048" i="16"/>
  <c r="AJ1048" i="16"/>
  <c r="AG1049" i="16"/>
  <c r="D1049" i="16"/>
  <c r="AH1049" i="16"/>
  <c r="AJ1049" i="16"/>
  <c r="AG1050" i="16"/>
  <c r="D1050" i="16"/>
  <c r="AH1050" i="16"/>
  <c r="AJ1050" i="16"/>
  <c r="AG1051" i="16"/>
  <c r="D1051" i="16"/>
  <c r="AH1051" i="16"/>
  <c r="AJ1051" i="16"/>
  <c r="AG1052" i="16"/>
  <c r="D1052" i="16"/>
  <c r="AH1052" i="16"/>
  <c r="AJ1052" i="16"/>
  <c r="AG1053" i="16"/>
  <c r="D1053" i="16"/>
  <c r="AH1053" i="16"/>
  <c r="AJ1053" i="16"/>
  <c r="AG1054" i="16"/>
  <c r="D1054" i="16"/>
  <c r="AH1054" i="16"/>
  <c r="AJ1054" i="16"/>
  <c r="AG1055" i="16"/>
  <c r="D1055" i="16"/>
  <c r="AH1055" i="16"/>
  <c r="AJ1055" i="16"/>
  <c r="AG1056" i="16"/>
  <c r="D1056" i="16"/>
  <c r="AH1056" i="16"/>
  <c r="AJ1056" i="16"/>
  <c r="AG1057" i="16"/>
  <c r="D1057" i="16"/>
  <c r="AH1057" i="16"/>
  <c r="AJ1057" i="16"/>
  <c r="AG1058" i="16"/>
  <c r="D1058" i="16"/>
  <c r="AH1058" i="16"/>
  <c r="AJ1058" i="16"/>
  <c r="AG1059" i="16"/>
  <c r="D1059" i="16"/>
  <c r="AH1059" i="16"/>
  <c r="AJ1059" i="16"/>
  <c r="AG1060" i="16"/>
  <c r="D1060" i="16"/>
  <c r="AH1060" i="16"/>
  <c r="AJ1060" i="16"/>
  <c r="AG1061" i="16"/>
  <c r="D1061" i="16"/>
  <c r="AH1061" i="16"/>
  <c r="AJ1061" i="16"/>
  <c r="AG1062" i="16"/>
  <c r="D1062" i="16"/>
  <c r="AH1062" i="16"/>
  <c r="AJ1062" i="16"/>
  <c r="AG1063" i="16"/>
  <c r="D1063" i="16"/>
  <c r="AH1063" i="16"/>
  <c r="AJ1063" i="16"/>
  <c r="AG1064" i="16"/>
  <c r="D1064" i="16"/>
  <c r="AH1064" i="16"/>
  <c r="AJ1064" i="16"/>
  <c r="AG1065" i="16"/>
  <c r="D1065" i="16"/>
  <c r="AH1065" i="16"/>
  <c r="AJ1065" i="16"/>
  <c r="AG1066" i="16"/>
  <c r="D1066" i="16"/>
  <c r="AH1066" i="16"/>
  <c r="AJ1066" i="16"/>
  <c r="AG1067" i="16"/>
  <c r="D1067" i="16"/>
  <c r="AH1067" i="16"/>
  <c r="AJ1067" i="16"/>
  <c r="AG1068" i="16"/>
  <c r="D1068" i="16"/>
  <c r="AH1068" i="16"/>
  <c r="AJ1068" i="16"/>
  <c r="AG1069" i="16"/>
  <c r="D1069" i="16"/>
  <c r="AH1069" i="16"/>
  <c r="AJ1069" i="16"/>
  <c r="AG1070" i="16"/>
  <c r="D1070" i="16"/>
  <c r="AH1070" i="16"/>
  <c r="AJ1070" i="16"/>
  <c r="AG1071" i="16"/>
  <c r="D1071" i="16"/>
  <c r="AH1071" i="16"/>
  <c r="AJ1071" i="16"/>
  <c r="AG1072" i="16"/>
  <c r="D1072" i="16"/>
  <c r="AH1072" i="16"/>
  <c r="AJ1072" i="16"/>
  <c r="AG1073" i="16"/>
  <c r="D1073" i="16"/>
  <c r="AH1073" i="16"/>
  <c r="AJ1073" i="16"/>
  <c r="AG1074" i="16"/>
  <c r="D1074" i="16"/>
  <c r="AH1074" i="16"/>
  <c r="AJ1074" i="16"/>
  <c r="AG1075" i="16"/>
  <c r="D1075" i="16"/>
  <c r="AH1075" i="16"/>
  <c r="AJ1075" i="16"/>
  <c r="AG1076" i="16"/>
  <c r="D1076" i="16"/>
  <c r="AH1076" i="16"/>
  <c r="AJ1076" i="16"/>
  <c r="AG1077" i="16"/>
  <c r="D1077" i="16"/>
  <c r="AH1077" i="16"/>
  <c r="AJ1077" i="16"/>
  <c r="AG1078" i="16"/>
  <c r="D1078" i="16"/>
  <c r="AH1078" i="16"/>
  <c r="AJ1078" i="16"/>
  <c r="AG1079" i="16"/>
  <c r="D1079" i="16"/>
  <c r="AH1079" i="16"/>
  <c r="AJ1079" i="16"/>
  <c r="AG1080" i="16"/>
  <c r="D1080" i="16"/>
  <c r="AH1080" i="16"/>
  <c r="AJ1080" i="16"/>
  <c r="AG1081" i="16"/>
  <c r="D1081" i="16"/>
  <c r="AH1081" i="16"/>
  <c r="AJ1081" i="16"/>
  <c r="AG1082" i="16"/>
  <c r="D1082" i="16"/>
  <c r="AH1082" i="16"/>
  <c r="AJ1082" i="16"/>
  <c r="AG1083" i="16"/>
  <c r="D1083" i="16"/>
  <c r="AH1083" i="16"/>
  <c r="AJ1083" i="16"/>
  <c r="AG1084" i="16"/>
  <c r="D1084" i="16"/>
  <c r="AH1084" i="16"/>
  <c r="AJ1084" i="16"/>
  <c r="AG1085" i="16"/>
  <c r="D1085" i="16"/>
  <c r="AH1085" i="16"/>
  <c r="AJ1085" i="16"/>
  <c r="AG1086" i="16"/>
  <c r="D1086" i="16"/>
  <c r="AH1086" i="16"/>
  <c r="AJ1086" i="16"/>
  <c r="AG1087" i="16"/>
  <c r="D1087" i="16"/>
  <c r="AH1087" i="16"/>
  <c r="AJ1087" i="16"/>
  <c r="AG1088" i="16"/>
  <c r="D1088" i="16"/>
  <c r="AH1088" i="16"/>
  <c r="AJ1088" i="16"/>
  <c r="AG1089" i="16"/>
  <c r="D1089" i="16"/>
  <c r="AH1089" i="16"/>
  <c r="AJ1089" i="16"/>
  <c r="AG1090" i="16"/>
  <c r="D1090" i="16"/>
  <c r="AH1090" i="16"/>
  <c r="AJ1090" i="16"/>
  <c r="AG1091" i="16"/>
  <c r="D1091" i="16"/>
  <c r="AH1091" i="16"/>
  <c r="AJ1091" i="16"/>
  <c r="AG1092" i="16"/>
  <c r="D1092" i="16"/>
  <c r="AH1092" i="16"/>
  <c r="AJ1092" i="16"/>
  <c r="AG1093" i="16"/>
  <c r="D1093" i="16"/>
  <c r="AH1093" i="16"/>
  <c r="AJ1093" i="16"/>
  <c r="AG1094" i="16"/>
  <c r="D1094" i="16"/>
  <c r="AH1094" i="16"/>
  <c r="AJ1094" i="16"/>
  <c r="AG1095" i="16"/>
  <c r="D1095" i="16"/>
  <c r="AH1095" i="16"/>
  <c r="AJ1095" i="16"/>
  <c r="AG1096" i="16"/>
  <c r="D1096" i="16"/>
  <c r="AH1096" i="16"/>
  <c r="AJ1096" i="16"/>
  <c r="AG1097" i="16"/>
  <c r="D1097" i="16"/>
  <c r="AH1097" i="16"/>
  <c r="AJ1097" i="16"/>
  <c r="AG1098" i="16"/>
  <c r="D1098" i="16"/>
  <c r="AH1098" i="16"/>
  <c r="AJ1098" i="16"/>
  <c r="AG1099" i="16"/>
  <c r="D1099" i="16"/>
  <c r="AH1099" i="16"/>
  <c r="AJ1099" i="16"/>
  <c r="AG1100" i="16"/>
  <c r="D1100" i="16"/>
  <c r="AH1100" i="16"/>
  <c r="AJ1100" i="16"/>
  <c r="AG1101" i="16"/>
  <c r="D1101" i="16"/>
  <c r="AH1101" i="16"/>
  <c r="AJ1101" i="16"/>
  <c r="AG1102" i="16"/>
  <c r="D1102" i="16"/>
  <c r="AH1102" i="16"/>
  <c r="AJ1102" i="16"/>
  <c r="AG1103" i="16"/>
  <c r="D1103" i="16"/>
  <c r="AH1103" i="16"/>
  <c r="AJ1103" i="16"/>
  <c r="AG1104" i="16"/>
  <c r="D1104" i="16"/>
  <c r="AH1104" i="16"/>
  <c r="AJ1104" i="16"/>
  <c r="AG1105" i="16"/>
  <c r="D1105" i="16"/>
  <c r="AH1105" i="16"/>
  <c r="AJ1105" i="16"/>
  <c r="AG1106" i="16"/>
  <c r="D1106" i="16"/>
  <c r="AH1106" i="16"/>
  <c r="AJ1106" i="16"/>
  <c r="AG1107" i="16"/>
  <c r="D1107" i="16"/>
  <c r="AH1107" i="16"/>
  <c r="AJ1107" i="16"/>
  <c r="AG1108" i="16"/>
  <c r="D1108" i="16"/>
  <c r="AH1108" i="16"/>
  <c r="AJ1108" i="16"/>
  <c r="AG1109" i="16"/>
  <c r="D1109" i="16"/>
  <c r="AH1109" i="16"/>
  <c r="AJ1109" i="16"/>
  <c r="AG1110" i="16"/>
  <c r="D1110" i="16"/>
  <c r="AH1110" i="16"/>
  <c r="AJ1110" i="16"/>
  <c r="AG1111" i="16"/>
  <c r="D1111" i="16"/>
  <c r="AH1111" i="16"/>
  <c r="AJ1111" i="16"/>
  <c r="AG1112" i="16"/>
  <c r="D1112" i="16"/>
  <c r="AH1112" i="16"/>
  <c r="AJ1112" i="16"/>
  <c r="AG1113" i="16"/>
  <c r="D1113" i="16"/>
  <c r="AH1113" i="16"/>
  <c r="AJ1113" i="16"/>
  <c r="AG1114" i="16"/>
  <c r="D1114" i="16"/>
  <c r="AH1114" i="16"/>
  <c r="AJ1114" i="16"/>
  <c r="AG1115" i="16"/>
  <c r="D1115" i="16"/>
  <c r="AH1115" i="16"/>
  <c r="AJ1115" i="16"/>
  <c r="AG1116" i="16"/>
  <c r="D1116" i="16"/>
  <c r="AH1116" i="16"/>
  <c r="AJ1116" i="16"/>
  <c r="AG1117" i="16"/>
  <c r="D1117" i="16"/>
  <c r="AH1117" i="16"/>
  <c r="AJ1117" i="16"/>
  <c r="AG1118" i="16"/>
  <c r="D1118" i="16"/>
  <c r="AH1118" i="16"/>
  <c r="AJ1118" i="16"/>
  <c r="AG1119" i="16"/>
  <c r="D1119" i="16"/>
  <c r="AH1119" i="16"/>
  <c r="AJ1119" i="16"/>
  <c r="AG1120" i="16"/>
  <c r="D1120" i="16"/>
  <c r="AH1120" i="16"/>
  <c r="AJ1120" i="16"/>
  <c r="AG1121" i="16"/>
  <c r="D1121" i="16"/>
  <c r="AH1121" i="16"/>
  <c r="AJ1121" i="16"/>
  <c r="AG1122" i="16"/>
  <c r="D1122" i="16"/>
  <c r="AH1122" i="16"/>
  <c r="AJ1122" i="16"/>
  <c r="AG1123" i="16"/>
  <c r="D1123" i="16"/>
  <c r="AH1123" i="16"/>
  <c r="AJ1123" i="16"/>
  <c r="AG1124" i="16"/>
  <c r="D1124" i="16"/>
  <c r="AH1124" i="16"/>
  <c r="AJ1124" i="16"/>
  <c r="AG1125" i="16"/>
  <c r="D1125" i="16"/>
  <c r="AH1125" i="16"/>
  <c r="AJ1125" i="16"/>
  <c r="AG1126" i="16"/>
  <c r="D1126" i="16"/>
  <c r="AH1126" i="16"/>
  <c r="AJ1126" i="16"/>
  <c r="AG1127" i="16"/>
  <c r="D1127" i="16"/>
  <c r="AH1127" i="16"/>
  <c r="AJ1127" i="16"/>
  <c r="AG1128" i="16"/>
  <c r="D1128" i="16"/>
  <c r="AH1128" i="16"/>
  <c r="AJ1128" i="16"/>
  <c r="AG1129" i="16"/>
  <c r="D1129" i="16"/>
  <c r="AH1129" i="16"/>
  <c r="AJ1129" i="16"/>
  <c r="AG1130" i="16"/>
  <c r="D1130" i="16"/>
  <c r="AH1130" i="16"/>
  <c r="AJ1130" i="16"/>
  <c r="AG1131" i="16"/>
  <c r="D1131" i="16"/>
  <c r="AH1131" i="16"/>
  <c r="AJ1131" i="16"/>
  <c r="AG1132" i="16"/>
  <c r="D1132" i="16"/>
  <c r="AH1132" i="16"/>
  <c r="AJ1132" i="16"/>
  <c r="AG1133" i="16"/>
  <c r="D1133" i="16"/>
  <c r="AH1133" i="16"/>
  <c r="AJ1133" i="16"/>
  <c r="AG1134" i="16"/>
  <c r="D1134" i="16"/>
  <c r="AH1134" i="16"/>
  <c r="AJ1134" i="16"/>
  <c r="AG1135" i="16"/>
  <c r="D1135" i="16"/>
  <c r="AH1135" i="16"/>
  <c r="AJ1135" i="16"/>
  <c r="AG1136" i="16"/>
  <c r="D1136" i="16"/>
  <c r="AH1136" i="16"/>
  <c r="AJ1136" i="16"/>
  <c r="AG1137" i="16"/>
  <c r="D1137" i="16"/>
  <c r="AH1137" i="16"/>
  <c r="AJ1137" i="16"/>
  <c r="AG1138" i="16"/>
  <c r="D1138" i="16"/>
  <c r="AH1138" i="16"/>
  <c r="AJ1138" i="16"/>
  <c r="AG1139" i="16"/>
  <c r="D1139" i="16"/>
  <c r="AH1139" i="16"/>
  <c r="AJ1139" i="16"/>
  <c r="AG1140" i="16"/>
  <c r="D1140" i="16"/>
  <c r="AH1140" i="16"/>
  <c r="AJ1140" i="16"/>
  <c r="AG1141" i="16"/>
  <c r="D1141" i="16"/>
  <c r="AH1141" i="16"/>
  <c r="AJ1141" i="16"/>
  <c r="AG1142" i="16"/>
  <c r="D1142" i="16"/>
  <c r="AH1142" i="16"/>
  <c r="AJ1142" i="16"/>
  <c r="AG1143" i="16"/>
  <c r="D1143" i="16"/>
  <c r="AH1143" i="16"/>
  <c r="AJ1143" i="16"/>
  <c r="AG1144" i="16"/>
  <c r="D1144" i="16"/>
  <c r="AH1144" i="16"/>
  <c r="AJ1144" i="16"/>
  <c r="AG1145" i="16"/>
  <c r="D1145" i="16"/>
  <c r="AH1145" i="16"/>
  <c r="AJ1145" i="16"/>
  <c r="AG1146" i="16"/>
  <c r="D1146" i="16"/>
  <c r="AH1146" i="16"/>
  <c r="AJ1146" i="16"/>
  <c r="AG1147" i="16"/>
  <c r="D1147" i="16"/>
  <c r="AH1147" i="16"/>
  <c r="AJ1147" i="16"/>
  <c r="AG1148" i="16"/>
  <c r="D1148" i="16"/>
  <c r="AH1148" i="16"/>
  <c r="AJ1148" i="16"/>
  <c r="AG1149" i="16"/>
  <c r="D1149" i="16"/>
  <c r="AH1149" i="16"/>
  <c r="AJ1149" i="16"/>
  <c r="AG1150" i="16"/>
  <c r="D1150" i="16"/>
  <c r="AH1150" i="16"/>
  <c r="AJ1150" i="16"/>
  <c r="AG1151" i="16"/>
  <c r="D1151" i="16"/>
  <c r="AH1151" i="16"/>
  <c r="AJ1151" i="16"/>
  <c r="AG1152" i="16"/>
  <c r="D1152" i="16"/>
  <c r="AH1152" i="16"/>
  <c r="AJ1152" i="16"/>
  <c r="AG1153" i="16"/>
  <c r="D1153" i="16"/>
  <c r="AH1153" i="16"/>
  <c r="AJ1153" i="16"/>
  <c r="AG1154" i="16"/>
  <c r="D1154" i="16"/>
  <c r="AH1154" i="16"/>
  <c r="AJ1154" i="16"/>
  <c r="AG1155" i="16"/>
  <c r="D1155" i="16"/>
  <c r="AH1155" i="16"/>
  <c r="AJ1155" i="16"/>
  <c r="AG1156" i="16"/>
  <c r="D1156" i="16"/>
  <c r="AH1156" i="16"/>
  <c r="AJ1156" i="16"/>
  <c r="AG1157" i="16"/>
  <c r="D1157" i="16"/>
  <c r="AH1157" i="16"/>
  <c r="AJ1157" i="16"/>
  <c r="AG1158" i="16"/>
  <c r="D1158" i="16"/>
  <c r="AH1158" i="16"/>
  <c r="AJ1158" i="16"/>
  <c r="AG1159" i="16"/>
  <c r="D1159" i="16"/>
  <c r="AH1159" i="16"/>
  <c r="AJ1159" i="16"/>
  <c r="AG1160" i="16"/>
  <c r="D1160" i="16"/>
  <c r="AH1160" i="16"/>
  <c r="AJ1160" i="16"/>
  <c r="AG1161" i="16"/>
  <c r="D1161" i="16"/>
  <c r="AH1161" i="16"/>
  <c r="AJ1161" i="16"/>
  <c r="AG1162" i="16"/>
  <c r="D1162" i="16"/>
  <c r="AH1162" i="16"/>
  <c r="AJ1162" i="16"/>
  <c r="AG1163" i="16"/>
  <c r="D1163" i="16"/>
  <c r="AH1163" i="16"/>
  <c r="AJ1163" i="16"/>
  <c r="AG1164" i="16"/>
  <c r="D1164" i="16"/>
  <c r="AH1164" i="16"/>
  <c r="AJ1164" i="16"/>
  <c r="AG1165" i="16"/>
  <c r="D1165" i="16"/>
  <c r="AH1165" i="16"/>
  <c r="AJ1165" i="16"/>
  <c r="AG1166" i="16"/>
  <c r="D1166" i="16"/>
  <c r="AH1166" i="16"/>
  <c r="AJ1166" i="16"/>
  <c r="AG1167" i="16"/>
  <c r="D1167" i="16"/>
  <c r="AH1167" i="16"/>
  <c r="AJ1167" i="16"/>
  <c r="AG1168" i="16"/>
  <c r="D1168" i="16"/>
  <c r="AH1168" i="16"/>
  <c r="AJ1168" i="16"/>
  <c r="AG1169" i="16"/>
  <c r="D1169" i="16"/>
  <c r="AH1169" i="16"/>
  <c r="AJ1169" i="16"/>
  <c r="AG1170" i="16"/>
  <c r="D1170" i="16"/>
  <c r="AH1170" i="16"/>
  <c r="AJ1170" i="16"/>
  <c r="AG1171" i="16"/>
  <c r="D1171" i="16"/>
  <c r="AH1171" i="16"/>
  <c r="AJ1171" i="16"/>
  <c r="AG1172" i="16"/>
  <c r="D1172" i="16"/>
  <c r="AH1172" i="16"/>
  <c r="AJ1172" i="16"/>
  <c r="AG1173" i="16"/>
  <c r="D1173" i="16"/>
  <c r="AH1173" i="16"/>
  <c r="AJ1173" i="16"/>
  <c r="AG1174" i="16"/>
  <c r="D1174" i="16"/>
  <c r="AH1174" i="16"/>
  <c r="AJ1174" i="16"/>
  <c r="AG1175" i="16"/>
  <c r="D1175" i="16"/>
  <c r="AH1175" i="16"/>
  <c r="AJ1175" i="16"/>
  <c r="AG1176" i="16"/>
  <c r="D1176" i="16"/>
  <c r="AH1176" i="16"/>
  <c r="AJ1176" i="16"/>
  <c r="AG1177" i="16"/>
  <c r="D1177" i="16"/>
  <c r="AH1177" i="16"/>
  <c r="AJ1177" i="16"/>
  <c r="AG1178" i="16"/>
  <c r="D1178" i="16"/>
  <c r="AH1178" i="16"/>
  <c r="AJ1178" i="16"/>
  <c r="AG1179" i="16"/>
  <c r="D1179" i="16"/>
  <c r="AH1179" i="16"/>
  <c r="AJ1179" i="16"/>
  <c r="AG1180" i="16"/>
  <c r="D1180" i="16"/>
  <c r="AH1180" i="16"/>
  <c r="AJ1180" i="16"/>
  <c r="AG1181" i="16"/>
  <c r="D1181" i="16"/>
  <c r="AH1181" i="16"/>
  <c r="AJ1181" i="16"/>
  <c r="AG1182" i="16"/>
  <c r="D1182" i="16"/>
  <c r="AH1182" i="16"/>
  <c r="AJ1182" i="16"/>
  <c r="AG1183" i="16"/>
  <c r="D1183" i="16"/>
  <c r="AH1183" i="16"/>
  <c r="AJ1183" i="16"/>
  <c r="AG1184" i="16"/>
  <c r="D1184" i="16"/>
  <c r="AH1184" i="16"/>
  <c r="AJ1184" i="16"/>
  <c r="AG1185" i="16"/>
  <c r="D1185" i="16"/>
  <c r="AH1185" i="16"/>
  <c r="AJ1185" i="16"/>
  <c r="AG1186" i="16"/>
  <c r="D1186" i="16"/>
  <c r="AH1186" i="16"/>
  <c r="AJ1186" i="16"/>
  <c r="AG1187" i="16"/>
  <c r="D1187" i="16"/>
  <c r="AH1187" i="16"/>
  <c r="AJ1187" i="16"/>
  <c r="AG1188" i="16"/>
  <c r="D1188" i="16"/>
  <c r="AH1188" i="16"/>
  <c r="AJ1188" i="16"/>
  <c r="AG1189" i="16"/>
  <c r="D1189" i="16"/>
  <c r="AH1189" i="16"/>
  <c r="AJ1189" i="16"/>
  <c r="AG1190" i="16"/>
  <c r="D1190" i="16"/>
  <c r="AH1190" i="16"/>
  <c r="AJ1190" i="16"/>
  <c r="AG1191" i="16"/>
  <c r="D1191" i="16"/>
  <c r="AH1191" i="16"/>
  <c r="AJ1191" i="16"/>
  <c r="AG1192" i="16"/>
  <c r="D1192" i="16"/>
  <c r="AH1192" i="16"/>
  <c r="AJ1192" i="16"/>
  <c r="AG1193" i="16"/>
  <c r="D1193" i="16"/>
  <c r="AH1193" i="16"/>
  <c r="AJ1193" i="16"/>
  <c r="AG1194" i="16"/>
  <c r="D1194" i="16"/>
  <c r="AH1194" i="16"/>
  <c r="AJ1194" i="16"/>
  <c r="AG1195" i="16"/>
  <c r="D1195" i="16"/>
  <c r="AH1195" i="16"/>
  <c r="AJ1195" i="16"/>
  <c r="AG1196" i="16"/>
  <c r="D1196" i="16"/>
  <c r="AH1196" i="16"/>
  <c r="AJ1196" i="16"/>
  <c r="AG1197" i="16"/>
  <c r="D1197" i="16"/>
  <c r="AH1197" i="16"/>
  <c r="AJ1197" i="16"/>
  <c r="AG1198" i="16"/>
  <c r="D1198" i="16"/>
  <c r="AH1198" i="16"/>
  <c r="AJ1198" i="16"/>
  <c r="AG1199" i="16"/>
  <c r="D1199" i="16"/>
  <c r="AH1199" i="16"/>
  <c r="AJ1199" i="16"/>
  <c r="AG1200" i="16"/>
  <c r="D1200" i="16"/>
  <c r="AH1200" i="16"/>
  <c r="AJ1200" i="16"/>
  <c r="AG1201" i="16"/>
  <c r="D1201" i="16"/>
  <c r="AH1201" i="16"/>
  <c r="AJ1201" i="16"/>
  <c r="AG1202" i="16"/>
  <c r="D1202" i="16"/>
  <c r="AH1202" i="16"/>
  <c r="AJ1202" i="16"/>
  <c r="AG1203" i="16"/>
  <c r="D1203" i="16"/>
  <c r="AH1203" i="16"/>
  <c r="AJ1203" i="16"/>
  <c r="AG1204" i="16"/>
  <c r="D1204" i="16"/>
  <c r="AH1204" i="16"/>
  <c r="AJ1204" i="16"/>
  <c r="AG1205" i="16"/>
  <c r="D1205" i="16"/>
  <c r="AH1205" i="16"/>
  <c r="AJ1205" i="16"/>
  <c r="AG1206" i="16"/>
  <c r="D1206" i="16"/>
  <c r="AH1206" i="16"/>
  <c r="AJ1206" i="16"/>
  <c r="AG1207" i="16"/>
  <c r="D1207" i="16"/>
  <c r="AH1207" i="16"/>
  <c r="AJ1207" i="16"/>
  <c r="AG1208" i="16"/>
  <c r="D1208" i="16"/>
  <c r="AH1208" i="16"/>
  <c r="AJ1208" i="16"/>
  <c r="AG1209" i="16"/>
  <c r="D1209" i="16"/>
  <c r="AH1209" i="16"/>
  <c r="AJ1209" i="16"/>
  <c r="AG1210" i="16"/>
  <c r="D1210" i="16"/>
  <c r="AH1210" i="16"/>
  <c r="AJ1210" i="16"/>
  <c r="AG1211" i="16"/>
  <c r="D1211" i="16"/>
  <c r="AH1211" i="16"/>
  <c r="AJ1211" i="16"/>
  <c r="AG1212" i="16"/>
  <c r="D1212" i="16"/>
  <c r="AH1212" i="16"/>
  <c r="AJ1212" i="16"/>
  <c r="AG1213" i="16"/>
  <c r="D1213" i="16"/>
  <c r="AH1213" i="16"/>
  <c r="AJ1213" i="16"/>
  <c r="AG1214" i="16"/>
  <c r="D1214" i="16"/>
  <c r="AH1214" i="16"/>
  <c r="AJ1214" i="16"/>
  <c r="AG1215" i="16"/>
  <c r="D1215" i="16"/>
  <c r="AH1215" i="16"/>
  <c r="AJ1215" i="16"/>
  <c r="AG1216" i="16"/>
  <c r="D1216" i="16"/>
  <c r="AH1216" i="16"/>
  <c r="AJ1216" i="16"/>
  <c r="AG1217" i="16"/>
  <c r="D1217" i="16"/>
  <c r="AH1217" i="16"/>
  <c r="AJ1217" i="16"/>
  <c r="AG1218" i="16"/>
  <c r="D1218" i="16"/>
  <c r="AH1218" i="16"/>
  <c r="AJ1218" i="16"/>
  <c r="AG1219" i="16"/>
  <c r="D1219" i="16"/>
  <c r="AH1219" i="16"/>
  <c r="AJ1219" i="16"/>
  <c r="AG1220" i="16"/>
  <c r="D1220" i="16"/>
  <c r="AH1220" i="16"/>
  <c r="AJ1220" i="16"/>
  <c r="AG1221" i="16"/>
  <c r="D1221" i="16"/>
  <c r="AH1221" i="16"/>
  <c r="AJ1221" i="16"/>
  <c r="AG1222" i="16"/>
  <c r="D1222" i="16"/>
  <c r="AH1222" i="16"/>
  <c r="AJ1222" i="16"/>
  <c r="AG1223" i="16"/>
  <c r="D1223" i="16"/>
  <c r="AH1223" i="16"/>
  <c r="AJ1223" i="16"/>
  <c r="AG1224" i="16"/>
  <c r="D1224" i="16"/>
  <c r="AH1224" i="16"/>
  <c r="AJ1224" i="16"/>
  <c r="AG1225" i="16"/>
  <c r="D1225" i="16"/>
  <c r="AH1225" i="16"/>
  <c r="AJ1225" i="16"/>
  <c r="AG1226" i="16"/>
  <c r="D1226" i="16"/>
  <c r="AH1226" i="16"/>
  <c r="AJ1226" i="16"/>
  <c r="AG1227" i="16"/>
  <c r="D1227" i="16"/>
  <c r="AH1227" i="16"/>
  <c r="AJ1227" i="16"/>
  <c r="AG1228" i="16"/>
  <c r="D1228" i="16"/>
  <c r="AH1228" i="16"/>
  <c r="AJ1228" i="16"/>
  <c r="AG1229" i="16"/>
  <c r="D1229" i="16"/>
  <c r="AH1229" i="16"/>
  <c r="AJ1229" i="16"/>
  <c r="AG1230" i="16"/>
  <c r="D1230" i="16"/>
  <c r="AH1230" i="16"/>
  <c r="AJ1230" i="16"/>
  <c r="AG1231" i="16"/>
  <c r="D1231" i="16"/>
  <c r="AH1231" i="16"/>
  <c r="AJ1231" i="16"/>
  <c r="AG1232" i="16"/>
  <c r="D1232" i="16"/>
  <c r="AH1232" i="16"/>
  <c r="AJ1232" i="16"/>
  <c r="AG1233" i="16"/>
  <c r="D1233" i="16"/>
  <c r="AH1233" i="16"/>
  <c r="AJ1233" i="16"/>
  <c r="AG1234" i="16"/>
  <c r="D1234" i="16"/>
  <c r="AH1234" i="16"/>
  <c r="AJ1234" i="16"/>
  <c r="AG1235" i="16"/>
  <c r="D1235" i="16"/>
  <c r="AH1235" i="16"/>
  <c r="AJ1235" i="16"/>
  <c r="AG1236" i="16"/>
  <c r="D1236" i="16"/>
  <c r="AH1236" i="16"/>
  <c r="AJ1236" i="16"/>
  <c r="AG1237" i="16"/>
  <c r="D1237" i="16"/>
  <c r="AH1237" i="16"/>
  <c r="AJ1237" i="16"/>
  <c r="AG1238" i="16"/>
  <c r="D1238" i="16"/>
  <c r="AH1238" i="16"/>
  <c r="AJ1238" i="16"/>
  <c r="AG1239" i="16"/>
  <c r="D1239" i="16"/>
  <c r="AH1239" i="16"/>
  <c r="AJ1239" i="16"/>
  <c r="AG1240" i="16"/>
  <c r="D1240" i="16"/>
  <c r="AH1240" i="16"/>
  <c r="AJ1240" i="16"/>
  <c r="AG1241" i="16"/>
  <c r="D1241" i="16"/>
  <c r="AH1241" i="16"/>
  <c r="AJ1241" i="16"/>
  <c r="AG1242" i="16"/>
  <c r="D1242" i="16"/>
  <c r="AH1242" i="16"/>
  <c r="AJ1242" i="16"/>
  <c r="AG1243" i="16"/>
  <c r="D1243" i="16"/>
  <c r="AH1243" i="16"/>
  <c r="AJ1243" i="16"/>
  <c r="AG1244" i="16"/>
  <c r="D1244" i="16"/>
  <c r="AH1244" i="16"/>
  <c r="AJ1244" i="16"/>
  <c r="AG1245" i="16"/>
  <c r="D1245" i="16"/>
  <c r="AH1245" i="16"/>
  <c r="AJ1245" i="16"/>
  <c r="AG1246" i="16"/>
  <c r="D1246" i="16"/>
  <c r="AH1246" i="16"/>
  <c r="AJ1246" i="16"/>
  <c r="AG1247" i="16"/>
  <c r="D1247" i="16"/>
  <c r="AH1247" i="16"/>
  <c r="AJ1247" i="16"/>
  <c r="AG1248" i="16"/>
  <c r="D1248" i="16"/>
  <c r="AH1248" i="16"/>
  <c r="AJ1248" i="16"/>
  <c r="AG1249" i="16"/>
  <c r="D1249" i="16"/>
  <c r="AH1249" i="16"/>
  <c r="AJ1249" i="16"/>
  <c r="AG1250" i="16"/>
  <c r="D1250" i="16"/>
  <c r="AH1250" i="16"/>
  <c r="AJ1250" i="16"/>
  <c r="AG1251" i="16"/>
  <c r="D1251" i="16"/>
  <c r="AH1251" i="16"/>
  <c r="AJ1251" i="16"/>
  <c r="AG1252" i="16"/>
  <c r="D1252" i="16"/>
  <c r="AH1252" i="16"/>
  <c r="AJ1252" i="16"/>
  <c r="AG1253" i="16"/>
  <c r="D1253" i="16"/>
  <c r="AH1253" i="16"/>
  <c r="AJ1253" i="16"/>
  <c r="AG1254" i="16"/>
  <c r="D1254" i="16"/>
  <c r="AH1254" i="16"/>
  <c r="AJ1254" i="16"/>
  <c r="AG1255" i="16"/>
  <c r="D1255" i="16"/>
  <c r="AH1255" i="16"/>
  <c r="AJ1255" i="16"/>
  <c r="AG1256" i="16"/>
  <c r="D1256" i="16"/>
  <c r="AH1256" i="16"/>
  <c r="AJ1256" i="16"/>
  <c r="AG1257" i="16"/>
  <c r="D1257" i="16"/>
  <c r="AH1257" i="16"/>
  <c r="AJ1257" i="16"/>
  <c r="AG1258" i="16"/>
  <c r="D1258" i="16"/>
  <c r="AH1258" i="16"/>
  <c r="AJ1258" i="16"/>
  <c r="AG1259" i="16"/>
  <c r="D1259" i="16"/>
  <c r="AH1259" i="16"/>
  <c r="AJ1259" i="16"/>
  <c r="AG1260" i="16"/>
  <c r="D1260" i="16"/>
  <c r="AH1260" i="16"/>
  <c r="AJ1260" i="16"/>
  <c r="AG1261" i="16"/>
  <c r="D1261" i="16"/>
  <c r="AH1261" i="16"/>
  <c r="AJ1261" i="16"/>
  <c r="AG1262" i="16"/>
  <c r="D1262" i="16"/>
  <c r="AH1262" i="16"/>
  <c r="AJ1262" i="16"/>
  <c r="AG1263" i="16"/>
  <c r="D1263" i="16"/>
  <c r="AH1263" i="16"/>
  <c r="AJ1263" i="16"/>
  <c r="AG1264" i="16"/>
  <c r="D1264" i="16"/>
  <c r="AH1264" i="16"/>
  <c r="AJ1264" i="16"/>
  <c r="AG1265" i="16"/>
  <c r="D1265" i="16"/>
  <c r="AH1265" i="16"/>
  <c r="AJ1265" i="16"/>
  <c r="AG1266" i="16"/>
  <c r="D1266" i="16"/>
  <c r="AH1266" i="16"/>
  <c r="AJ1266" i="16"/>
  <c r="AG1267" i="16"/>
  <c r="D1267" i="16"/>
  <c r="AH1267" i="16"/>
  <c r="AJ1267" i="16"/>
  <c r="AG1268" i="16"/>
  <c r="D1268" i="16"/>
  <c r="AH1268" i="16"/>
  <c r="AJ1268" i="16"/>
  <c r="AG1269" i="16"/>
  <c r="D1269" i="16"/>
  <c r="AH1269" i="16"/>
  <c r="AJ1269" i="16"/>
  <c r="AG1270" i="16"/>
  <c r="D1270" i="16"/>
  <c r="AH1270" i="16"/>
  <c r="AJ1270" i="16"/>
  <c r="AG1271" i="16"/>
  <c r="D1271" i="16"/>
  <c r="AH1271" i="16"/>
  <c r="AJ1271" i="16"/>
  <c r="AG1272" i="16"/>
  <c r="D1272" i="16"/>
  <c r="AH1272" i="16"/>
  <c r="AJ1272" i="16"/>
  <c r="AG1273" i="16"/>
  <c r="D1273" i="16"/>
  <c r="AH1273" i="16"/>
  <c r="AJ1273" i="16"/>
  <c r="AG1274" i="16"/>
  <c r="D1274" i="16"/>
  <c r="AH1274" i="16"/>
  <c r="AJ1274" i="16"/>
  <c r="AG1275" i="16"/>
  <c r="D1275" i="16"/>
  <c r="AH1275" i="16"/>
  <c r="AJ1275" i="16"/>
  <c r="AG1276" i="16"/>
  <c r="D1276" i="16"/>
  <c r="AH1276" i="16"/>
  <c r="AJ1276" i="16"/>
  <c r="AG1277" i="16"/>
  <c r="D1277" i="16"/>
  <c r="AH1277" i="16"/>
  <c r="AJ1277" i="16"/>
  <c r="AG1278" i="16"/>
  <c r="D1278" i="16"/>
  <c r="AH1278" i="16"/>
  <c r="AJ1278" i="16"/>
  <c r="AG1279" i="16"/>
  <c r="D1279" i="16"/>
  <c r="AH1279" i="16"/>
  <c r="AJ1279" i="16"/>
  <c r="AG1280" i="16"/>
  <c r="D1280" i="16"/>
  <c r="AH1280" i="16"/>
  <c r="AJ1280" i="16"/>
  <c r="AG1281" i="16"/>
  <c r="D1281" i="16"/>
  <c r="AH1281" i="16"/>
  <c r="AJ1281" i="16"/>
  <c r="AG1282" i="16"/>
  <c r="D1282" i="16"/>
  <c r="AH1282" i="16"/>
  <c r="AJ1282" i="16"/>
  <c r="AG1283" i="16"/>
  <c r="D1283" i="16"/>
  <c r="AH1283" i="16"/>
  <c r="AJ1283" i="16"/>
  <c r="AG1284" i="16"/>
  <c r="D1284" i="16"/>
  <c r="AH1284" i="16"/>
  <c r="AJ1284" i="16"/>
  <c r="AG1285" i="16"/>
  <c r="D1285" i="16"/>
  <c r="AH1285" i="16"/>
  <c r="AJ1285" i="16"/>
  <c r="AG1286" i="16"/>
  <c r="D1286" i="16"/>
  <c r="AH1286" i="16"/>
  <c r="AJ1286" i="16"/>
  <c r="AG1287" i="16"/>
  <c r="D1287" i="16"/>
  <c r="AH1287" i="16"/>
  <c r="AJ1287" i="16"/>
  <c r="AG1288" i="16"/>
  <c r="D1288" i="16"/>
  <c r="AH1288" i="16"/>
  <c r="AJ1288" i="16"/>
  <c r="AG1289" i="16"/>
  <c r="D1289" i="16"/>
  <c r="AH1289" i="16"/>
  <c r="AJ1289" i="16"/>
  <c r="AG1290" i="16"/>
  <c r="D1290" i="16"/>
  <c r="AH1290" i="16"/>
  <c r="AJ1290" i="16"/>
  <c r="AG1291" i="16"/>
  <c r="D1291" i="16"/>
  <c r="AH1291" i="16"/>
  <c r="AJ1291" i="16"/>
  <c r="AG1292" i="16"/>
  <c r="D1292" i="16"/>
  <c r="AH1292" i="16"/>
  <c r="AJ1292" i="16"/>
  <c r="AG1293" i="16"/>
  <c r="D1293" i="16"/>
  <c r="AH1293" i="16"/>
  <c r="AJ1293" i="16"/>
  <c r="AG1294" i="16"/>
  <c r="D1294" i="16"/>
  <c r="AH1294" i="16"/>
  <c r="AJ1294" i="16"/>
  <c r="AG1295" i="16"/>
  <c r="D1295" i="16"/>
  <c r="AH1295" i="16"/>
  <c r="AJ1295" i="16"/>
  <c r="AG1296" i="16"/>
  <c r="D1296" i="16"/>
  <c r="AH1296" i="16"/>
  <c r="AJ1296" i="16"/>
  <c r="AG1297" i="16"/>
  <c r="D1297" i="16"/>
  <c r="AH1297" i="16"/>
  <c r="AJ1297" i="16"/>
  <c r="AG1298" i="16"/>
  <c r="D1298" i="16"/>
  <c r="AH1298" i="16"/>
  <c r="AJ1298" i="16"/>
  <c r="AG1299" i="16"/>
  <c r="D1299" i="16"/>
  <c r="AH1299" i="16"/>
  <c r="AJ1299" i="16"/>
  <c r="AG1300" i="16"/>
  <c r="D1300" i="16"/>
  <c r="AH1300" i="16"/>
  <c r="AJ1300" i="16"/>
  <c r="AG1301" i="16"/>
  <c r="D1301" i="16"/>
  <c r="AH1301" i="16"/>
  <c r="AJ1301" i="16"/>
  <c r="AG1302" i="16"/>
  <c r="D1302" i="16"/>
  <c r="AH1302" i="16"/>
  <c r="AJ1302" i="16"/>
  <c r="AG1303" i="16"/>
  <c r="D1303" i="16"/>
  <c r="AH1303" i="16"/>
  <c r="AJ1303" i="16"/>
  <c r="AG1304" i="16"/>
  <c r="D1304" i="16"/>
  <c r="AH1304" i="16"/>
  <c r="AJ1304" i="16"/>
  <c r="AG1305" i="16"/>
  <c r="D1305" i="16"/>
  <c r="AH1305" i="16"/>
  <c r="AJ1305" i="16"/>
  <c r="AG1306" i="16"/>
  <c r="D1306" i="16"/>
  <c r="AH1306" i="16"/>
  <c r="AJ1306" i="16"/>
  <c r="AG1307" i="16"/>
  <c r="D1307" i="16"/>
  <c r="AH1307" i="16"/>
  <c r="AJ1307" i="16"/>
  <c r="AG1308" i="16"/>
  <c r="D1308" i="16"/>
  <c r="AH1308" i="16"/>
  <c r="AJ1308" i="16"/>
  <c r="AG1309" i="16"/>
  <c r="D1309" i="16"/>
  <c r="AH1309" i="16"/>
  <c r="AJ1309" i="16"/>
  <c r="AG1310" i="16"/>
  <c r="D1310" i="16"/>
  <c r="AH1310" i="16"/>
  <c r="AJ1310" i="16"/>
  <c r="AG1311" i="16"/>
  <c r="D1311" i="16"/>
  <c r="AH1311" i="16"/>
  <c r="AJ1311" i="16"/>
  <c r="AG1312" i="16"/>
  <c r="D1312" i="16"/>
  <c r="AH1312" i="16"/>
  <c r="AJ1312" i="16"/>
  <c r="AG1313" i="16"/>
  <c r="D1313" i="16"/>
  <c r="AH1313" i="16"/>
  <c r="AJ1313" i="16"/>
  <c r="AG1314" i="16"/>
  <c r="D1314" i="16"/>
  <c r="AH1314" i="16"/>
  <c r="AJ1314" i="16"/>
  <c r="AG1315" i="16"/>
  <c r="D1315" i="16"/>
  <c r="AH1315" i="16"/>
  <c r="AJ1315" i="16"/>
  <c r="AG1316" i="16"/>
  <c r="D1316" i="16"/>
  <c r="AH1316" i="16"/>
  <c r="AJ1316" i="16"/>
  <c r="AG1317" i="16"/>
  <c r="D1317" i="16"/>
  <c r="AH1317" i="16"/>
  <c r="AJ1317" i="16"/>
  <c r="AG1318" i="16"/>
  <c r="D1318" i="16"/>
  <c r="AH1318" i="16"/>
  <c r="AJ1318" i="16"/>
  <c r="AG1319" i="16"/>
  <c r="D1319" i="16"/>
  <c r="AH1319" i="16"/>
  <c r="AJ1319" i="16"/>
  <c r="AG1320" i="16"/>
  <c r="D1320" i="16"/>
  <c r="AH1320" i="16"/>
  <c r="AJ1320" i="16"/>
  <c r="AG1321" i="16"/>
  <c r="D1321" i="16"/>
  <c r="AH1321" i="16"/>
  <c r="AJ1321" i="16"/>
  <c r="AG1322" i="16"/>
  <c r="D1322" i="16"/>
  <c r="AH1322" i="16"/>
  <c r="AJ1322" i="16"/>
  <c r="AG1323" i="16"/>
  <c r="D1323" i="16"/>
  <c r="AH1323" i="16"/>
  <c r="AJ1323" i="16"/>
  <c r="AG1324" i="16"/>
  <c r="D1324" i="16"/>
  <c r="AH1324" i="16"/>
  <c r="AJ1324" i="16"/>
  <c r="AG1325" i="16"/>
  <c r="D1325" i="16"/>
  <c r="AH1325" i="16"/>
  <c r="AJ1325" i="16"/>
  <c r="AG1326" i="16"/>
  <c r="D1326" i="16"/>
  <c r="AH1326" i="16"/>
  <c r="AJ1326" i="16"/>
  <c r="AG1327" i="16"/>
  <c r="D1327" i="16"/>
  <c r="AH1327" i="16"/>
  <c r="AJ1327" i="16"/>
  <c r="AG1328" i="16"/>
  <c r="D1328" i="16"/>
  <c r="AH1328" i="16"/>
  <c r="AJ1328" i="16"/>
  <c r="AG1329" i="16"/>
  <c r="D1329" i="16"/>
  <c r="AH1329" i="16"/>
  <c r="AJ1329" i="16"/>
  <c r="AG1330" i="16"/>
  <c r="D1330" i="16"/>
  <c r="AH1330" i="16"/>
  <c r="AJ1330" i="16"/>
  <c r="AG1331" i="16"/>
  <c r="D1331" i="16"/>
  <c r="AH1331" i="16"/>
  <c r="AJ1331" i="16"/>
  <c r="AG1332" i="16"/>
  <c r="D1332" i="16"/>
  <c r="AH1332" i="16"/>
  <c r="AJ1332" i="16"/>
  <c r="AG1333" i="16"/>
  <c r="D1333" i="16"/>
  <c r="AH1333" i="16"/>
  <c r="AJ1333" i="16"/>
  <c r="AG1334" i="16"/>
  <c r="D1334" i="16"/>
  <c r="AH1334" i="16"/>
  <c r="AJ1334" i="16"/>
  <c r="AG1335" i="16"/>
  <c r="D1335" i="16"/>
  <c r="AH1335" i="16"/>
  <c r="AJ1335" i="16"/>
  <c r="AG1336" i="16"/>
  <c r="D1336" i="16"/>
  <c r="AH1336" i="16"/>
  <c r="AJ1336" i="16"/>
  <c r="AG1337" i="16"/>
  <c r="D1337" i="16"/>
  <c r="AH1337" i="16"/>
  <c r="AJ1337" i="16"/>
  <c r="AG1338" i="16"/>
  <c r="D1338" i="16"/>
  <c r="AH1338" i="16"/>
  <c r="AJ1338" i="16"/>
  <c r="AG1339" i="16"/>
  <c r="D1339" i="16"/>
  <c r="AH1339" i="16"/>
  <c r="AJ1339" i="16"/>
  <c r="AG1340" i="16"/>
  <c r="D1340" i="16"/>
  <c r="AH1340" i="16"/>
  <c r="AJ1340" i="16"/>
  <c r="AG1341" i="16"/>
  <c r="D1341" i="16"/>
  <c r="AH1341" i="16"/>
  <c r="AJ1341" i="16"/>
  <c r="AG1342" i="16"/>
  <c r="D1342" i="16"/>
  <c r="AH1342" i="16"/>
  <c r="AJ1342" i="16"/>
  <c r="AG1343" i="16"/>
  <c r="D1343" i="16"/>
  <c r="AH1343" i="16"/>
  <c r="AJ1343" i="16"/>
  <c r="AG1344" i="16"/>
  <c r="D1344" i="16"/>
  <c r="AH1344" i="16"/>
  <c r="AJ1344" i="16"/>
  <c r="AG1345" i="16"/>
  <c r="D1345" i="16"/>
  <c r="AH1345" i="16"/>
  <c r="AJ1345" i="16"/>
  <c r="AG1346" i="16"/>
  <c r="D1346" i="16"/>
  <c r="AH1346" i="16"/>
  <c r="AJ1346" i="16"/>
  <c r="AG1347" i="16"/>
  <c r="D1347" i="16"/>
  <c r="AH1347" i="16"/>
  <c r="AJ1347" i="16"/>
  <c r="AG1348" i="16"/>
  <c r="D1348" i="16"/>
  <c r="AH1348" i="16"/>
  <c r="AJ1348" i="16"/>
  <c r="AG1349" i="16"/>
  <c r="D1349" i="16"/>
  <c r="AH1349" i="16"/>
  <c r="AJ1349" i="16"/>
  <c r="AG1350" i="16"/>
  <c r="D1350" i="16"/>
  <c r="AH1350" i="16"/>
  <c r="AJ1350" i="16"/>
  <c r="AG1351" i="16"/>
  <c r="D1351" i="16"/>
  <c r="AH1351" i="16"/>
  <c r="AJ1351" i="16"/>
  <c r="AG1352" i="16"/>
  <c r="D1352" i="16"/>
  <c r="AH1352" i="16"/>
  <c r="AJ1352" i="16"/>
  <c r="AG1353" i="16"/>
  <c r="D1353" i="16"/>
  <c r="AH1353" i="16"/>
  <c r="AJ1353" i="16"/>
  <c r="AG1354" i="16"/>
  <c r="D1354" i="16"/>
  <c r="AH1354" i="16"/>
  <c r="AJ1354" i="16"/>
  <c r="AG1355" i="16"/>
  <c r="D1355" i="16"/>
  <c r="AH1355" i="16"/>
  <c r="AJ1355" i="16"/>
  <c r="AG1356" i="16"/>
  <c r="D1356" i="16"/>
  <c r="AH1356" i="16"/>
  <c r="AJ1356" i="16"/>
  <c r="AG1357" i="16"/>
  <c r="D1357" i="16"/>
  <c r="AH1357" i="16"/>
  <c r="AJ1357" i="16"/>
  <c r="AG1358" i="16"/>
  <c r="D1358" i="16"/>
  <c r="AH1358" i="16"/>
  <c r="AJ1358" i="16"/>
  <c r="AG1359" i="16"/>
  <c r="D1359" i="16"/>
  <c r="AH1359" i="16"/>
  <c r="AJ1359" i="16"/>
  <c r="AG1360" i="16"/>
  <c r="D1360" i="16"/>
  <c r="AH1360" i="16"/>
  <c r="AJ1360" i="16"/>
  <c r="AG1361" i="16"/>
  <c r="D1361" i="16"/>
  <c r="AH1361" i="16"/>
  <c r="AJ1361" i="16"/>
  <c r="AG1362" i="16"/>
  <c r="D1362" i="16"/>
  <c r="AH1362" i="16"/>
  <c r="AJ1362" i="16"/>
  <c r="AG1363" i="16"/>
  <c r="D1363" i="16"/>
  <c r="AH1363" i="16"/>
  <c r="AJ1363" i="16"/>
  <c r="AG1364" i="16"/>
  <c r="D1364" i="16"/>
  <c r="AH1364" i="16"/>
  <c r="AJ1364" i="16"/>
  <c r="AG1365" i="16"/>
  <c r="D1365" i="16"/>
  <c r="AH1365" i="16"/>
  <c r="AJ1365" i="16"/>
  <c r="AG1366" i="16"/>
  <c r="D1366" i="16"/>
  <c r="AH1366" i="16"/>
  <c r="AJ1366" i="16"/>
  <c r="AG1367" i="16"/>
  <c r="D1367" i="16"/>
  <c r="AH1367" i="16"/>
  <c r="AJ1367" i="16"/>
  <c r="AG1368" i="16"/>
  <c r="D1368" i="16"/>
  <c r="AH1368" i="16"/>
  <c r="AJ1368" i="16"/>
  <c r="AG1369" i="16"/>
  <c r="D1369" i="16"/>
  <c r="AH1369" i="16"/>
  <c r="AJ1369" i="16"/>
  <c r="AG1370" i="16"/>
  <c r="D1370" i="16"/>
  <c r="AH1370" i="16"/>
  <c r="AJ1370" i="16"/>
  <c r="AG1371" i="16"/>
  <c r="D1371" i="16"/>
  <c r="AH1371" i="16"/>
  <c r="AJ1371" i="16"/>
  <c r="AG1372" i="16"/>
  <c r="D1372" i="16"/>
  <c r="AH1372" i="16"/>
  <c r="AJ1372" i="16"/>
  <c r="AG1373" i="16"/>
  <c r="D1373" i="16"/>
  <c r="AH1373" i="16"/>
  <c r="AJ1373" i="16"/>
  <c r="AG1374" i="16"/>
  <c r="D1374" i="16"/>
  <c r="AH1374" i="16"/>
  <c r="AJ1374" i="16"/>
  <c r="AG1375" i="16"/>
  <c r="D1375" i="16"/>
  <c r="AH1375" i="16"/>
  <c r="AJ1375" i="16"/>
  <c r="AG1376" i="16"/>
  <c r="D1376" i="16"/>
  <c r="AH1376" i="16"/>
  <c r="AJ1376" i="16"/>
  <c r="AG1377" i="16"/>
  <c r="D1377" i="16"/>
  <c r="AH1377" i="16"/>
  <c r="AJ1377" i="16"/>
  <c r="AG1378" i="16"/>
  <c r="D1378" i="16"/>
  <c r="AH1378" i="16"/>
  <c r="AJ1378" i="16"/>
  <c r="AG1379" i="16"/>
  <c r="D1379" i="16"/>
  <c r="AH1379" i="16"/>
  <c r="AJ1379" i="16"/>
  <c r="AG1380" i="16"/>
  <c r="D1380" i="16"/>
  <c r="AH1380" i="16"/>
  <c r="AJ1380" i="16"/>
  <c r="AG1381" i="16"/>
  <c r="D1381" i="16"/>
  <c r="AH1381" i="16"/>
  <c r="AJ1381" i="16"/>
  <c r="AG1382" i="16"/>
  <c r="D1382" i="16"/>
  <c r="AH1382" i="16"/>
  <c r="AJ1382" i="16"/>
  <c r="AG1383" i="16"/>
  <c r="D1383" i="16"/>
  <c r="AH1383" i="16"/>
  <c r="AJ1383" i="16"/>
  <c r="AG1384" i="16"/>
  <c r="D1384" i="16"/>
  <c r="AH1384" i="16"/>
  <c r="AJ1384" i="16"/>
  <c r="AG1385" i="16"/>
  <c r="D1385" i="16"/>
  <c r="AH1385" i="16"/>
  <c r="AJ1385" i="16"/>
  <c r="AG1386" i="16"/>
  <c r="D1386" i="16"/>
  <c r="AH1386" i="16"/>
  <c r="AJ1386" i="16"/>
  <c r="AG1387" i="16"/>
  <c r="D1387" i="16"/>
  <c r="AH1387" i="16"/>
  <c r="AJ1387" i="16"/>
  <c r="AG1388" i="16"/>
  <c r="D1388" i="16"/>
  <c r="AH1388" i="16"/>
  <c r="AJ1388" i="16"/>
  <c r="AG1389" i="16"/>
  <c r="D1389" i="16"/>
  <c r="AH1389" i="16"/>
  <c r="AJ1389" i="16"/>
  <c r="AG1390" i="16"/>
  <c r="D1390" i="16"/>
  <c r="AH1390" i="16"/>
  <c r="AJ1390" i="16"/>
  <c r="AG1391" i="16"/>
  <c r="D1391" i="16"/>
  <c r="AH1391" i="16"/>
  <c r="AJ1391" i="16"/>
  <c r="AG1392" i="16"/>
  <c r="D1392" i="16"/>
  <c r="AH1392" i="16"/>
  <c r="AJ1392" i="16"/>
  <c r="AG1393" i="16"/>
  <c r="D1393" i="16"/>
  <c r="AH1393" i="16"/>
  <c r="AJ1393" i="16"/>
  <c r="AG1394" i="16"/>
  <c r="D1394" i="16"/>
  <c r="AH1394" i="16"/>
  <c r="AJ1394" i="16"/>
  <c r="AG1395" i="16"/>
  <c r="D1395" i="16"/>
  <c r="AH1395" i="16"/>
  <c r="AJ1395" i="16"/>
  <c r="AG1396" i="16"/>
  <c r="D1396" i="16"/>
  <c r="AH1396" i="16"/>
  <c r="AJ1396" i="16"/>
  <c r="AG1397" i="16"/>
  <c r="D1397" i="16"/>
  <c r="AH1397" i="16"/>
  <c r="AJ1397" i="16"/>
  <c r="AG1398" i="16"/>
  <c r="D1398" i="16"/>
  <c r="AH1398" i="16"/>
  <c r="AJ1398" i="16"/>
  <c r="AG1399" i="16"/>
  <c r="D1399" i="16"/>
  <c r="AH1399" i="16"/>
  <c r="AJ1399" i="16"/>
  <c r="AG1400" i="16"/>
  <c r="D1400" i="16"/>
  <c r="AH1400" i="16"/>
  <c r="AJ1400" i="16"/>
  <c r="AG1401" i="16"/>
  <c r="D1401" i="16"/>
  <c r="AH1401" i="16"/>
  <c r="AJ1401" i="16"/>
  <c r="AG1402" i="16"/>
  <c r="D1402" i="16"/>
  <c r="AH1402" i="16"/>
  <c r="AJ1402" i="16"/>
  <c r="AG1403" i="16"/>
  <c r="D1403" i="16"/>
  <c r="AH1403" i="16"/>
  <c r="AJ1403" i="16"/>
  <c r="AG1404" i="16"/>
  <c r="D1404" i="16"/>
  <c r="AH1404" i="16"/>
  <c r="AJ1404" i="16"/>
  <c r="AG1405" i="16"/>
  <c r="D1405" i="16"/>
  <c r="AH1405" i="16"/>
  <c r="AJ1405" i="16"/>
  <c r="AG1406" i="16"/>
  <c r="D1406" i="16"/>
  <c r="AH1406" i="16"/>
  <c r="AJ1406" i="16"/>
  <c r="AG1407" i="16"/>
  <c r="D1407" i="16"/>
  <c r="AH1407" i="16"/>
  <c r="AJ1407" i="16"/>
  <c r="AG1408" i="16"/>
  <c r="D1408" i="16"/>
  <c r="AH1408" i="16"/>
  <c r="AJ1408" i="16"/>
  <c r="AG1409" i="16"/>
  <c r="D1409" i="16"/>
  <c r="AH1409" i="16"/>
  <c r="AJ1409" i="16"/>
  <c r="AG1410" i="16"/>
  <c r="D1410" i="16"/>
  <c r="AH1410" i="16"/>
  <c r="AJ1410" i="16"/>
  <c r="AG1411" i="16"/>
  <c r="D1411" i="16"/>
  <c r="AH1411" i="16"/>
  <c r="AJ1411" i="16"/>
  <c r="AG1412" i="16"/>
  <c r="D1412" i="16"/>
  <c r="AH1412" i="16"/>
  <c r="AJ1412" i="16"/>
  <c r="AG1413" i="16"/>
  <c r="D1413" i="16"/>
  <c r="AH1413" i="16"/>
  <c r="AJ1413" i="16"/>
  <c r="AG1414" i="16"/>
  <c r="D1414" i="16"/>
  <c r="AH1414" i="16"/>
  <c r="AJ1414" i="16"/>
  <c r="AG1415" i="16"/>
  <c r="D1415" i="16"/>
  <c r="AH1415" i="16"/>
  <c r="AJ1415" i="16"/>
  <c r="AG1416" i="16"/>
  <c r="D1416" i="16"/>
  <c r="AH1416" i="16"/>
  <c r="AJ1416" i="16"/>
  <c r="AG1417" i="16"/>
  <c r="D1417" i="16"/>
  <c r="AH1417" i="16"/>
  <c r="AJ1417" i="16"/>
  <c r="AG1418" i="16"/>
  <c r="D1418" i="16"/>
  <c r="AH1418" i="16"/>
  <c r="AJ1418" i="16"/>
  <c r="AG1419" i="16"/>
  <c r="D1419" i="16"/>
  <c r="AH1419" i="16"/>
  <c r="AJ1419" i="16"/>
  <c r="AG1420" i="16"/>
  <c r="D1420" i="16"/>
  <c r="AH1420" i="16"/>
  <c r="AJ1420" i="16"/>
  <c r="AG1421" i="16"/>
  <c r="D1421" i="16"/>
  <c r="AH1421" i="16"/>
  <c r="AJ1421" i="16"/>
  <c r="AG1422" i="16"/>
  <c r="D1422" i="16"/>
  <c r="AH1422" i="16"/>
  <c r="AJ1422" i="16"/>
  <c r="AG1423" i="16"/>
  <c r="D1423" i="16"/>
  <c r="AH1423" i="16"/>
  <c r="AJ1423" i="16"/>
  <c r="AG1424" i="16"/>
  <c r="D1424" i="16"/>
  <c r="AH1424" i="16"/>
  <c r="AJ1424" i="16"/>
  <c r="AG1425" i="16"/>
  <c r="D1425" i="16"/>
  <c r="AH1425" i="16"/>
  <c r="AJ1425" i="16"/>
  <c r="AG1426" i="16"/>
  <c r="D1426" i="16"/>
  <c r="AH1426" i="16"/>
  <c r="AJ1426" i="16"/>
  <c r="AG1427" i="16"/>
  <c r="D1427" i="16"/>
  <c r="AH1427" i="16"/>
  <c r="AJ1427" i="16"/>
  <c r="AG1428" i="16"/>
  <c r="D1428" i="16"/>
  <c r="AH1428" i="16"/>
  <c r="AJ1428" i="16"/>
  <c r="AG1429" i="16"/>
  <c r="D1429" i="16"/>
  <c r="AH1429" i="16"/>
  <c r="AJ1429" i="16"/>
  <c r="AG1430" i="16"/>
  <c r="D1430" i="16"/>
  <c r="AH1430" i="16"/>
  <c r="AJ1430" i="16"/>
  <c r="AG1431" i="16"/>
  <c r="D1431" i="16"/>
  <c r="AH1431" i="16"/>
  <c r="AJ1431" i="16"/>
  <c r="AG1432" i="16"/>
  <c r="D1432" i="16"/>
  <c r="AH1432" i="16"/>
  <c r="AJ1432" i="16"/>
  <c r="AG1433" i="16"/>
  <c r="D1433" i="16"/>
  <c r="AH1433" i="16"/>
  <c r="AJ1433" i="16"/>
  <c r="AG1434" i="16"/>
  <c r="D1434" i="16"/>
  <c r="AH1434" i="16"/>
  <c r="AJ1434" i="16"/>
  <c r="AG1435" i="16"/>
  <c r="D1435" i="16"/>
  <c r="AH1435" i="16"/>
  <c r="AJ1435" i="16"/>
  <c r="AG1436" i="16"/>
  <c r="D1436" i="16"/>
  <c r="AH1436" i="16"/>
  <c r="AJ1436" i="16"/>
  <c r="AG1437" i="16"/>
  <c r="D1437" i="16"/>
  <c r="AH1437" i="16"/>
  <c r="AJ1437" i="16"/>
  <c r="AG1438" i="16"/>
  <c r="D1438" i="16"/>
  <c r="AH1438" i="16"/>
  <c r="AJ1438" i="16"/>
  <c r="AG1439" i="16"/>
  <c r="D1439" i="16"/>
  <c r="AH1439" i="16"/>
  <c r="AJ1439" i="16"/>
  <c r="AG1440" i="16"/>
  <c r="D1440" i="16"/>
  <c r="AH1440" i="16"/>
  <c r="AJ1440" i="16"/>
  <c r="AG1441" i="16"/>
  <c r="D1441" i="16"/>
  <c r="AH1441" i="16"/>
  <c r="AJ1441" i="16"/>
  <c r="AG1442" i="16"/>
  <c r="D1442" i="16"/>
  <c r="AH1442" i="16"/>
  <c r="AJ1442" i="16"/>
  <c r="AG1443" i="16"/>
  <c r="D1443" i="16"/>
  <c r="AH1443" i="16"/>
  <c r="AJ1443" i="16"/>
  <c r="AG1444" i="16"/>
  <c r="D1444" i="16"/>
  <c r="AH1444" i="16"/>
  <c r="AJ1444" i="16"/>
  <c r="AG1445" i="16"/>
  <c r="D1445" i="16"/>
  <c r="AH1445" i="16"/>
  <c r="AJ1445" i="16"/>
  <c r="AG1446" i="16"/>
  <c r="D1446" i="16"/>
  <c r="AH1446" i="16"/>
  <c r="AJ1446" i="16"/>
  <c r="AG1447" i="16"/>
  <c r="D1447" i="16"/>
  <c r="AH1447" i="16"/>
  <c r="AJ1447" i="16"/>
  <c r="AG1448" i="16"/>
  <c r="D1448" i="16"/>
  <c r="AH1448" i="16"/>
  <c r="AJ1448" i="16"/>
  <c r="AG1449" i="16"/>
  <c r="D1449" i="16"/>
  <c r="AH1449" i="16"/>
  <c r="AJ1449" i="16"/>
  <c r="AG1450" i="16"/>
  <c r="D1450" i="16"/>
  <c r="AH1450" i="16"/>
  <c r="AJ1450" i="16"/>
  <c r="AG1451" i="16"/>
  <c r="D1451" i="16"/>
  <c r="AH1451" i="16"/>
  <c r="AJ1451" i="16"/>
  <c r="AG1452" i="16"/>
  <c r="D1452" i="16"/>
  <c r="AH1452" i="16"/>
  <c r="AJ1452" i="16"/>
  <c r="AG1453" i="16"/>
  <c r="D1453" i="16"/>
  <c r="AH1453" i="16"/>
  <c r="AJ1453" i="16"/>
  <c r="AG1454" i="16"/>
  <c r="D1454" i="16"/>
  <c r="AH1454" i="16"/>
  <c r="AJ1454" i="16"/>
  <c r="AG1455" i="16"/>
  <c r="D1455" i="16"/>
  <c r="AH1455" i="16"/>
  <c r="AJ1455" i="16"/>
  <c r="AG1456" i="16"/>
  <c r="D1456" i="16"/>
  <c r="AH1456" i="16"/>
  <c r="AJ1456" i="16"/>
  <c r="AG1457" i="16"/>
  <c r="D1457" i="16"/>
  <c r="AH1457" i="16"/>
  <c r="AJ1457" i="16"/>
  <c r="AG1458" i="16"/>
  <c r="D1458" i="16"/>
  <c r="AH1458" i="16"/>
  <c r="AJ1458" i="16"/>
  <c r="AG1459" i="16"/>
  <c r="D1459" i="16"/>
  <c r="AH1459" i="16"/>
  <c r="AJ1459" i="16"/>
  <c r="AG1460" i="16"/>
  <c r="D1460" i="16"/>
  <c r="AH1460" i="16"/>
  <c r="AJ1460" i="16"/>
  <c r="AG1461" i="16"/>
  <c r="D1461" i="16"/>
  <c r="AH1461" i="16"/>
  <c r="AJ1461" i="16"/>
  <c r="AG1462" i="16"/>
  <c r="D1462" i="16"/>
  <c r="AH1462" i="16"/>
  <c r="AJ1462" i="16"/>
  <c r="AG1463" i="16"/>
  <c r="D1463" i="16"/>
  <c r="AH1463" i="16"/>
  <c r="AJ1463" i="16"/>
  <c r="AG1464" i="16"/>
  <c r="D1464" i="16"/>
  <c r="AH1464" i="16"/>
  <c r="AJ1464" i="16"/>
  <c r="AG1465" i="16"/>
  <c r="D1465" i="16"/>
  <c r="AH1465" i="16"/>
  <c r="AJ1465" i="16"/>
  <c r="AG1466" i="16"/>
  <c r="D1466" i="16"/>
  <c r="AH1466" i="16"/>
  <c r="AJ1466" i="16"/>
  <c r="AG1467" i="16"/>
  <c r="D1467" i="16"/>
  <c r="AH1467" i="16"/>
  <c r="AJ1467" i="16"/>
  <c r="AG1468" i="16"/>
  <c r="D1468" i="16"/>
  <c r="AH1468" i="16"/>
  <c r="AJ1468" i="16"/>
  <c r="AG1469" i="16"/>
  <c r="D1469" i="16"/>
  <c r="AH1469" i="16"/>
  <c r="AJ1469" i="16"/>
  <c r="AG1470" i="16"/>
  <c r="D1470" i="16"/>
  <c r="AH1470" i="16"/>
  <c r="AJ1470" i="16"/>
  <c r="AG1471" i="16"/>
  <c r="D1471" i="16"/>
  <c r="AH1471" i="16"/>
  <c r="AJ1471" i="16"/>
  <c r="AG1472" i="16"/>
  <c r="D1472" i="16"/>
  <c r="AH1472" i="16"/>
  <c r="AJ1472" i="16"/>
  <c r="AG1473" i="16"/>
  <c r="D1473" i="16"/>
  <c r="AH1473" i="16"/>
  <c r="AJ1473" i="16"/>
  <c r="AG1474" i="16"/>
  <c r="D1474" i="16"/>
  <c r="AH1474" i="16"/>
  <c r="AJ1474" i="16"/>
  <c r="AG1475" i="16"/>
  <c r="D1475" i="16"/>
  <c r="AH1475" i="16"/>
  <c r="AJ1475" i="16"/>
  <c r="AG1476" i="16"/>
  <c r="D1476" i="16"/>
  <c r="AH1476" i="16"/>
  <c r="AJ1476" i="16"/>
  <c r="AG1477" i="16"/>
  <c r="D1477" i="16"/>
  <c r="AH1477" i="16"/>
  <c r="AJ1477" i="16"/>
  <c r="AG1478" i="16"/>
  <c r="D1478" i="16"/>
  <c r="AH1478" i="16"/>
  <c r="AJ1478" i="16"/>
  <c r="AG1479" i="16"/>
  <c r="D1479" i="16"/>
  <c r="AH1479" i="16"/>
  <c r="AJ1479" i="16"/>
  <c r="AG1480" i="16"/>
  <c r="D1480" i="16"/>
  <c r="AH1480" i="16"/>
  <c r="AJ1480" i="16"/>
  <c r="AG1481" i="16"/>
  <c r="D1481" i="16"/>
  <c r="AH1481" i="16"/>
  <c r="AJ1481" i="16"/>
  <c r="AG1482" i="16"/>
  <c r="D1482" i="16"/>
  <c r="AH1482" i="16"/>
  <c r="AJ1482" i="16"/>
  <c r="AG1483" i="16"/>
  <c r="D1483" i="16"/>
  <c r="AH1483" i="16"/>
  <c r="AJ1483" i="16"/>
  <c r="AG1484" i="16"/>
  <c r="D1484" i="16"/>
  <c r="AH1484" i="16"/>
  <c r="AJ1484" i="16"/>
  <c r="AG1485" i="16"/>
  <c r="D1485" i="16"/>
  <c r="AH1485" i="16"/>
  <c r="AJ1485" i="16"/>
  <c r="AG1486" i="16"/>
  <c r="D1486" i="16"/>
  <c r="AH1486" i="16"/>
  <c r="AJ1486" i="16"/>
  <c r="AG1487" i="16"/>
  <c r="D1487" i="16"/>
  <c r="AH1487" i="16"/>
  <c r="AJ1487" i="16"/>
  <c r="AG1488" i="16"/>
  <c r="D1488" i="16"/>
  <c r="AH1488" i="16"/>
  <c r="AJ1488" i="16"/>
  <c r="AG1489" i="16"/>
  <c r="D1489" i="16"/>
  <c r="AH1489" i="16"/>
  <c r="AJ1489" i="16"/>
  <c r="AG1490" i="16"/>
  <c r="D1490" i="16"/>
  <c r="AH1490" i="16"/>
  <c r="AJ1490" i="16"/>
  <c r="AG1491" i="16"/>
  <c r="D1491" i="16"/>
  <c r="AH1491" i="16"/>
  <c r="AJ1491" i="16"/>
  <c r="AG1492" i="16"/>
  <c r="D1492" i="16"/>
  <c r="AH1492" i="16"/>
  <c r="AJ1492" i="16"/>
  <c r="AG1493" i="16"/>
  <c r="D1493" i="16"/>
  <c r="AH1493" i="16"/>
  <c r="AJ1493" i="16"/>
  <c r="AG1494" i="16"/>
  <c r="D1494" i="16"/>
  <c r="AH1494" i="16"/>
  <c r="AJ1494" i="16"/>
  <c r="AG1495" i="16"/>
  <c r="D1495" i="16"/>
  <c r="AH1495" i="16"/>
  <c r="AJ1495" i="16"/>
  <c r="AG1496" i="16"/>
  <c r="D1496" i="16"/>
  <c r="AH1496" i="16"/>
  <c r="AJ1496" i="16"/>
  <c r="AG1497" i="16"/>
  <c r="D1497" i="16"/>
  <c r="AH1497" i="16"/>
  <c r="AJ1497" i="16"/>
  <c r="AG1498" i="16"/>
  <c r="D1498" i="16"/>
  <c r="AH1498" i="16"/>
  <c r="AJ1498" i="16"/>
  <c r="AG1499" i="16"/>
  <c r="D1499" i="16"/>
  <c r="AH1499" i="16"/>
  <c r="AJ1499" i="16"/>
  <c r="AG1500" i="16"/>
  <c r="D1500" i="16"/>
  <c r="AH1500" i="16"/>
  <c r="AJ1500" i="16"/>
  <c r="AG1501" i="16"/>
  <c r="D1501" i="16"/>
  <c r="AH1501" i="16"/>
  <c r="AJ1501" i="16"/>
  <c r="AG1502" i="16"/>
  <c r="D1502" i="16"/>
  <c r="AH1502" i="16"/>
  <c r="AJ1502" i="16"/>
  <c r="AG1503" i="16"/>
  <c r="D1503" i="16"/>
  <c r="AH1503" i="16"/>
  <c r="AJ1503" i="16"/>
  <c r="AG1504" i="16"/>
  <c r="D1504" i="16"/>
  <c r="AH1504" i="16"/>
  <c r="AJ1504" i="16"/>
  <c r="AG1505" i="16"/>
  <c r="D1505" i="16"/>
  <c r="AH1505" i="16"/>
  <c r="AJ1505" i="16"/>
  <c r="AG1506" i="16"/>
  <c r="D1506" i="16"/>
  <c r="AH1506" i="16"/>
  <c r="AJ1506" i="16"/>
  <c r="AG1507" i="16"/>
  <c r="D1507" i="16"/>
  <c r="AH1507" i="16"/>
  <c r="AJ1507" i="16"/>
  <c r="AG1508" i="16"/>
  <c r="D1508" i="16"/>
  <c r="AH1508" i="16"/>
  <c r="AJ1508" i="16"/>
  <c r="AG1509" i="16"/>
  <c r="D1509" i="16"/>
  <c r="AH1509" i="16"/>
  <c r="AJ1509" i="16"/>
  <c r="AG1510" i="16"/>
  <c r="D1510" i="16"/>
  <c r="AH1510" i="16"/>
  <c r="AJ1510" i="16"/>
  <c r="AG1511" i="16"/>
  <c r="D1511" i="16"/>
  <c r="AH1511" i="16"/>
  <c r="AJ1511" i="16"/>
  <c r="AG1512" i="16"/>
  <c r="D1512" i="16"/>
  <c r="AH1512" i="16"/>
  <c r="AJ1512" i="16"/>
  <c r="AG1513" i="16"/>
  <c r="D1513" i="16"/>
  <c r="AH1513" i="16"/>
  <c r="AJ1513" i="16"/>
  <c r="AG1514" i="16"/>
  <c r="D1514" i="16"/>
  <c r="AH1514" i="16"/>
  <c r="AJ1514" i="16"/>
  <c r="AG1515" i="16"/>
  <c r="D1515" i="16"/>
  <c r="AH1515" i="16"/>
  <c r="AJ1515" i="16"/>
  <c r="AG1516" i="16"/>
  <c r="D1516" i="16"/>
  <c r="AH1516" i="16"/>
  <c r="AJ1516" i="16"/>
  <c r="AG1517" i="16"/>
  <c r="D1517" i="16"/>
  <c r="AH1517" i="16"/>
  <c r="AJ1517" i="16"/>
  <c r="AG1518" i="16"/>
  <c r="D1518" i="16"/>
  <c r="AH1518" i="16"/>
  <c r="AJ1518" i="16"/>
  <c r="AG1519" i="16"/>
  <c r="D1519" i="16"/>
  <c r="AH1519" i="16"/>
  <c r="AJ1519" i="16"/>
  <c r="AG1520" i="16"/>
  <c r="D1520" i="16"/>
  <c r="AH1520" i="16"/>
  <c r="AJ1520" i="16"/>
  <c r="AG1521" i="16"/>
  <c r="D1521" i="16"/>
  <c r="AH1521" i="16"/>
  <c r="AJ1521" i="16"/>
  <c r="AG1522" i="16"/>
  <c r="D1522" i="16"/>
  <c r="AH1522" i="16"/>
  <c r="AJ1522" i="16"/>
  <c r="AG1523" i="16"/>
  <c r="D1523" i="16"/>
  <c r="AH1523" i="16"/>
  <c r="AJ1523" i="16"/>
  <c r="AG1524" i="16"/>
  <c r="D1524" i="16"/>
  <c r="AH1524" i="16"/>
  <c r="AJ1524" i="16"/>
  <c r="AG1525" i="16"/>
  <c r="D1525" i="16"/>
  <c r="AH1525" i="16"/>
  <c r="AJ1525" i="16"/>
  <c r="AG1526" i="16"/>
  <c r="D1526" i="16"/>
  <c r="AH1526" i="16"/>
  <c r="AJ1526" i="16"/>
  <c r="AG1527" i="16"/>
  <c r="D1527" i="16"/>
  <c r="AH1527" i="16"/>
  <c r="AJ1527" i="16"/>
  <c r="AG1528" i="16"/>
  <c r="D1528" i="16"/>
  <c r="AH1528" i="16"/>
  <c r="AJ1528" i="16"/>
  <c r="AG1529" i="16"/>
  <c r="D1529" i="16"/>
  <c r="AH1529" i="16"/>
  <c r="AJ1529" i="16"/>
  <c r="AG1530" i="16"/>
  <c r="D1530" i="16"/>
  <c r="AH1530" i="16"/>
  <c r="AJ1530" i="16"/>
  <c r="AG1531" i="16"/>
  <c r="D1531" i="16"/>
  <c r="AH1531" i="16"/>
  <c r="AJ1531" i="16"/>
  <c r="AG1532" i="16"/>
  <c r="D1532" i="16"/>
  <c r="AH1532" i="16"/>
  <c r="AJ1532" i="16"/>
  <c r="AG1533" i="16"/>
  <c r="D1533" i="16"/>
  <c r="AH1533" i="16"/>
  <c r="AJ1533" i="16"/>
  <c r="AG1534" i="16"/>
  <c r="D1534" i="16"/>
  <c r="AH1534" i="16"/>
  <c r="AJ1534" i="16"/>
  <c r="AG1535" i="16"/>
  <c r="D1535" i="16"/>
  <c r="AH1535" i="16"/>
  <c r="AJ1535" i="16"/>
  <c r="AG1536" i="16"/>
  <c r="D1536" i="16"/>
  <c r="AH1536" i="16"/>
  <c r="AJ1536" i="16"/>
  <c r="AG1537" i="16"/>
  <c r="D1537" i="16"/>
  <c r="AH1537" i="16"/>
  <c r="AJ1537" i="16"/>
  <c r="AG1538" i="16"/>
  <c r="D1538" i="16"/>
  <c r="AH1538" i="16"/>
  <c r="AJ1538" i="16"/>
  <c r="AG1539" i="16"/>
  <c r="D1539" i="16"/>
  <c r="AH1539" i="16"/>
  <c r="AJ1539" i="16"/>
  <c r="AG1540" i="16"/>
  <c r="D1540" i="16"/>
  <c r="AH1540" i="16"/>
  <c r="AJ1540" i="16"/>
  <c r="AG1541" i="16"/>
  <c r="D1541" i="16"/>
  <c r="AH1541" i="16"/>
  <c r="AJ1541" i="16"/>
  <c r="AG1542" i="16"/>
  <c r="D1542" i="16"/>
  <c r="AH1542" i="16"/>
  <c r="AJ1542" i="16"/>
  <c r="AG1543" i="16"/>
  <c r="D1543" i="16"/>
  <c r="AH1543" i="16"/>
  <c r="AJ1543" i="16"/>
  <c r="AG1544" i="16"/>
  <c r="D1544" i="16"/>
  <c r="AH1544" i="16"/>
  <c r="AJ1544" i="16"/>
  <c r="AG1545" i="16"/>
  <c r="D1545" i="16"/>
  <c r="AH1545" i="16"/>
  <c r="AJ1545" i="16"/>
  <c r="AG1546" i="16"/>
  <c r="D1546" i="16"/>
  <c r="AH1546" i="16"/>
  <c r="AJ1546" i="16"/>
  <c r="AG1547" i="16"/>
  <c r="D1547" i="16"/>
  <c r="AH1547" i="16"/>
  <c r="AJ1547" i="16"/>
  <c r="AG1548" i="16"/>
  <c r="D1548" i="16"/>
  <c r="AH1548" i="16"/>
  <c r="AJ1548" i="16"/>
  <c r="AG1549" i="16"/>
  <c r="D1549" i="16"/>
  <c r="AH1549" i="16"/>
  <c r="AJ1549" i="16"/>
  <c r="AG1550" i="16"/>
  <c r="D1550" i="16"/>
  <c r="AH1550" i="16"/>
  <c r="AJ1550" i="16"/>
  <c r="AG1551" i="16"/>
  <c r="D1551" i="16"/>
  <c r="AH1551" i="16"/>
  <c r="AJ1551" i="16"/>
  <c r="AG1552" i="16"/>
  <c r="D1552" i="16"/>
  <c r="AH1552" i="16"/>
  <c r="AJ1552" i="16"/>
  <c r="AG1553" i="16"/>
  <c r="D1553" i="16"/>
  <c r="AH1553" i="16"/>
  <c r="AJ1553" i="16"/>
  <c r="AG1554" i="16"/>
  <c r="D1554" i="16"/>
  <c r="AH1554" i="16"/>
  <c r="AJ1554" i="16"/>
  <c r="AG1555" i="16"/>
  <c r="D1555" i="16"/>
  <c r="AH1555" i="16"/>
  <c r="AJ1555" i="16"/>
  <c r="AG1556" i="16"/>
  <c r="D1556" i="16"/>
  <c r="AH1556" i="16"/>
  <c r="AJ1556" i="16"/>
  <c r="AG1557" i="16"/>
  <c r="D1557" i="16"/>
  <c r="AH1557" i="16"/>
  <c r="AJ1557" i="16"/>
  <c r="AG1558" i="16"/>
  <c r="D1558" i="16"/>
  <c r="AH1558" i="16"/>
  <c r="AJ1558" i="16"/>
  <c r="AG1559" i="16"/>
  <c r="D1559" i="16"/>
  <c r="AH1559" i="16"/>
  <c r="AJ1559" i="16"/>
  <c r="AG1560" i="16"/>
  <c r="D1560" i="16"/>
  <c r="AH1560" i="16"/>
  <c r="AJ1560" i="16"/>
  <c r="AG1561" i="16"/>
  <c r="D1561" i="16"/>
  <c r="AH1561" i="16"/>
  <c r="AJ1561" i="16"/>
  <c r="AG1562" i="16"/>
  <c r="D1562" i="16"/>
  <c r="AH1562" i="16"/>
  <c r="AJ1562" i="16"/>
  <c r="AG1563" i="16"/>
  <c r="D1563" i="16"/>
  <c r="AH1563" i="16"/>
  <c r="AJ1563" i="16"/>
  <c r="AG1564" i="16"/>
  <c r="D1564" i="16"/>
  <c r="AH1564" i="16"/>
  <c r="AJ1564" i="16"/>
  <c r="AG1565" i="16"/>
  <c r="D1565" i="16"/>
  <c r="AH1565" i="16"/>
  <c r="AJ1565" i="16"/>
  <c r="AG1566" i="16"/>
  <c r="D1566" i="16"/>
  <c r="AH1566" i="16"/>
  <c r="AJ1566" i="16"/>
  <c r="AG1567" i="16"/>
  <c r="D1567" i="16"/>
  <c r="AH1567" i="16"/>
  <c r="AJ1567" i="16"/>
  <c r="AG1568" i="16"/>
  <c r="D1568" i="16"/>
  <c r="AH1568" i="16"/>
  <c r="AJ1568" i="16"/>
  <c r="AG1569" i="16"/>
  <c r="D1569" i="16"/>
  <c r="AH1569" i="16"/>
  <c r="AJ1569" i="16"/>
  <c r="AG1570" i="16"/>
  <c r="D1570" i="16"/>
  <c r="AH1570" i="16"/>
  <c r="AJ1570" i="16"/>
  <c r="AG1571" i="16"/>
  <c r="D1571" i="16"/>
  <c r="AH1571" i="16"/>
  <c r="AJ1571" i="16"/>
  <c r="AG1572" i="16"/>
  <c r="D1572" i="16"/>
  <c r="AH1572" i="16"/>
  <c r="AJ1572" i="16"/>
  <c r="AG1573" i="16"/>
  <c r="D1573" i="16"/>
  <c r="AH1573" i="16"/>
  <c r="AJ1573" i="16"/>
  <c r="AG1574" i="16"/>
  <c r="D1574" i="16"/>
  <c r="AH1574" i="16"/>
  <c r="AJ1574" i="16"/>
  <c r="AG1575" i="16"/>
  <c r="D1575" i="16"/>
  <c r="AH1575" i="16"/>
  <c r="AJ1575" i="16"/>
  <c r="AG1576" i="16"/>
  <c r="D1576" i="16"/>
  <c r="AH1576" i="16"/>
  <c r="AJ1576" i="16"/>
  <c r="AG1577" i="16"/>
  <c r="D1577" i="16"/>
  <c r="AH1577" i="16"/>
  <c r="AJ1577" i="16"/>
  <c r="AG1578" i="16"/>
  <c r="D1578" i="16"/>
  <c r="AH1578" i="16"/>
  <c r="AJ1578" i="16"/>
  <c r="AG1579" i="16"/>
  <c r="D1579" i="16"/>
  <c r="AH1579" i="16"/>
  <c r="AJ1579" i="16"/>
  <c r="AG1580" i="16"/>
  <c r="D1580" i="16"/>
  <c r="AH1580" i="16"/>
  <c r="AJ1580" i="16"/>
  <c r="AG1581" i="16"/>
  <c r="D1581" i="16"/>
  <c r="AH1581" i="16"/>
  <c r="AJ1581" i="16"/>
  <c r="AG1582" i="16"/>
  <c r="D1582" i="16"/>
  <c r="AH1582" i="16"/>
  <c r="AJ1582" i="16"/>
  <c r="AG1583" i="16"/>
  <c r="D1583" i="16"/>
  <c r="AH1583" i="16"/>
  <c r="AJ1583" i="16"/>
  <c r="AG1584" i="16"/>
  <c r="D1584" i="16"/>
  <c r="AH1584" i="16"/>
  <c r="AJ1584" i="16"/>
  <c r="AG1585" i="16"/>
  <c r="D1585" i="16"/>
  <c r="AH1585" i="16"/>
  <c r="AJ1585" i="16"/>
  <c r="AG1586" i="16"/>
  <c r="D1586" i="16"/>
  <c r="AH1586" i="16"/>
  <c r="AJ1586" i="16"/>
  <c r="AG1587" i="16"/>
  <c r="D1587" i="16"/>
  <c r="AH1587" i="16"/>
  <c r="AJ1587" i="16"/>
  <c r="AG1588" i="16"/>
  <c r="D1588" i="16"/>
  <c r="AH1588" i="16"/>
  <c r="AJ1588" i="16"/>
  <c r="AG1589" i="16"/>
  <c r="D1589" i="16"/>
  <c r="AH1589" i="16"/>
  <c r="AJ1589" i="16"/>
  <c r="AG1590" i="16"/>
  <c r="D1590" i="16"/>
  <c r="AH1590" i="16"/>
  <c r="AJ1590" i="16"/>
  <c r="AG1591" i="16"/>
  <c r="D1591" i="16"/>
  <c r="AH1591" i="16"/>
  <c r="AJ1591" i="16"/>
  <c r="AG1592" i="16"/>
  <c r="D1592" i="16"/>
  <c r="AH1592" i="16"/>
  <c r="AJ1592" i="16"/>
  <c r="AG1593" i="16"/>
  <c r="D1593" i="16"/>
  <c r="AH1593" i="16"/>
  <c r="AJ1593" i="16"/>
  <c r="AG1594" i="16"/>
  <c r="D1594" i="16"/>
  <c r="AH1594" i="16"/>
  <c r="AJ1594" i="16"/>
  <c r="AG1595" i="16"/>
  <c r="D1595" i="16"/>
  <c r="AH1595" i="16"/>
  <c r="AJ1595" i="16"/>
  <c r="AG1596" i="16"/>
  <c r="D1596" i="16"/>
  <c r="AH1596" i="16"/>
  <c r="AJ1596" i="16"/>
  <c r="AG1597" i="16"/>
  <c r="D1597" i="16"/>
  <c r="AH1597" i="16"/>
  <c r="AJ1597" i="16"/>
  <c r="AG1598" i="16"/>
  <c r="D1598" i="16"/>
  <c r="AH1598" i="16"/>
  <c r="AJ1598" i="16"/>
  <c r="AG1599" i="16"/>
  <c r="D1599" i="16"/>
  <c r="AH1599" i="16"/>
  <c r="AJ1599" i="16"/>
  <c r="AG1600" i="16"/>
  <c r="D1600" i="16"/>
  <c r="AH1600" i="16"/>
  <c r="AJ1600" i="16"/>
  <c r="AG1601" i="16"/>
  <c r="D1601" i="16"/>
  <c r="AH1601" i="16"/>
  <c r="AJ1601" i="16"/>
  <c r="AG1602" i="16"/>
  <c r="D1602" i="16"/>
  <c r="AH1602" i="16"/>
  <c r="AJ1602" i="16"/>
  <c r="AG1603" i="16"/>
  <c r="D1603" i="16"/>
  <c r="AH1603" i="16"/>
  <c r="AJ1603" i="16"/>
  <c r="AG1604" i="16"/>
  <c r="D1604" i="16"/>
  <c r="AH1604" i="16"/>
  <c r="AJ1604" i="16"/>
  <c r="AG1605" i="16"/>
  <c r="D1605" i="16"/>
  <c r="AH1605" i="16"/>
  <c r="AJ1605" i="16"/>
  <c r="AG1606" i="16"/>
  <c r="D1606" i="16"/>
  <c r="AH1606" i="16"/>
  <c r="AJ1606" i="16"/>
  <c r="AG1607" i="16"/>
  <c r="D1607" i="16"/>
  <c r="AH1607" i="16"/>
  <c r="AJ1607" i="16"/>
  <c r="AG1608" i="16"/>
  <c r="D1608" i="16"/>
  <c r="AH1608" i="16"/>
  <c r="AJ1608" i="16"/>
  <c r="AG1609" i="16"/>
  <c r="D1609" i="16"/>
  <c r="AH1609" i="16"/>
  <c r="AJ1609" i="16"/>
  <c r="AG1610" i="16"/>
  <c r="D1610" i="16"/>
  <c r="AH1610" i="16"/>
  <c r="AJ1610" i="16"/>
  <c r="AG1611" i="16"/>
  <c r="D1611" i="16"/>
  <c r="AH1611" i="16"/>
  <c r="AJ1611" i="16"/>
  <c r="AG1612" i="16"/>
  <c r="D1612" i="16"/>
  <c r="AH1612" i="16"/>
  <c r="AJ1612" i="16"/>
  <c r="AG1613" i="16"/>
  <c r="D1613" i="16"/>
  <c r="AH1613" i="16"/>
  <c r="AJ1613" i="16"/>
  <c r="AG1614" i="16"/>
  <c r="D1614" i="16"/>
  <c r="AH1614" i="16"/>
  <c r="AJ1614" i="16"/>
  <c r="AG1615" i="16"/>
  <c r="D1615" i="16"/>
  <c r="AH1615" i="16"/>
  <c r="AJ1615" i="16"/>
  <c r="AG1616" i="16"/>
  <c r="D1616" i="16"/>
  <c r="AH1616" i="16"/>
  <c r="AJ1616" i="16"/>
  <c r="AG1617" i="16"/>
  <c r="D1617" i="16"/>
  <c r="AH1617" i="16"/>
  <c r="AJ1617" i="16"/>
  <c r="AG1618" i="16"/>
  <c r="D1618" i="16"/>
  <c r="AH1618" i="16"/>
  <c r="AJ1618" i="16"/>
  <c r="AG1619" i="16"/>
  <c r="D1619" i="16"/>
  <c r="AH1619" i="16"/>
  <c r="AJ1619" i="16"/>
  <c r="AG1620" i="16"/>
  <c r="D1620" i="16"/>
  <c r="AH1620" i="16"/>
  <c r="AJ1620" i="16"/>
  <c r="AG1621" i="16"/>
  <c r="D1621" i="16"/>
  <c r="AH1621" i="16"/>
  <c r="AJ1621" i="16"/>
  <c r="AG1622" i="16"/>
  <c r="D1622" i="16"/>
  <c r="AH1622" i="16"/>
  <c r="AJ1622" i="16"/>
  <c r="AG1623" i="16"/>
  <c r="D1623" i="16"/>
  <c r="AH1623" i="16"/>
  <c r="AJ1623" i="16"/>
  <c r="AG1624" i="16"/>
  <c r="D1624" i="16"/>
  <c r="AH1624" i="16"/>
  <c r="AJ1624" i="16"/>
  <c r="AG1625" i="16"/>
  <c r="D1625" i="16"/>
  <c r="AH1625" i="16"/>
  <c r="AJ1625" i="16"/>
  <c r="AG1626" i="16"/>
  <c r="D1626" i="16"/>
  <c r="AH1626" i="16"/>
  <c r="AJ1626" i="16"/>
  <c r="AG1627" i="16"/>
  <c r="D1627" i="16"/>
  <c r="AH1627" i="16"/>
  <c r="AJ1627" i="16"/>
  <c r="AG1628" i="16"/>
  <c r="D1628" i="16"/>
  <c r="AH1628" i="16"/>
  <c r="AJ1628" i="16"/>
  <c r="AG1629" i="16"/>
  <c r="D1629" i="16"/>
  <c r="AH1629" i="16"/>
  <c r="AJ1629" i="16"/>
  <c r="AG1630" i="16"/>
  <c r="D1630" i="16"/>
  <c r="AH1630" i="16"/>
  <c r="AJ1630" i="16"/>
  <c r="AG1631" i="16"/>
  <c r="D1631" i="16"/>
  <c r="AH1631" i="16"/>
  <c r="AJ1631" i="16"/>
  <c r="AG1632" i="16"/>
  <c r="D1632" i="16"/>
  <c r="AH1632" i="16"/>
  <c r="AJ1632" i="16"/>
  <c r="AG1633" i="16"/>
  <c r="D1633" i="16"/>
  <c r="AH1633" i="16"/>
  <c r="AJ1633" i="16"/>
  <c r="AG1634" i="16"/>
  <c r="D1634" i="16"/>
  <c r="AH1634" i="16"/>
  <c r="AJ1634" i="16"/>
  <c r="AG1635" i="16"/>
  <c r="D1635" i="16"/>
  <c r="AH1635" i="16"/>
  <c r="AJ1635" i="16"/>
  <c r="AG1636" i="16"/>
  <c r="D1636" i="16"/>
  <c r="AH1636" i="16"/>
  <c r="AJ1636" i="16"/>
  <c r="AG1637" i="16"/>
  <c r="D1637" i="16"/>
  <c r="AH1637" i="16"/>
  <c r="AJ1637" i="16"/>
  <c r="AG1638" i="16"/>
  <c r="D1638" i="16"/>
  <c r="AH1638" i="16"/>
  <c r="AJ1638" i="16"/>
  <c r="AG1639" i="16"/>
  <c r="D1639" i="16"/>
  <c r="AH1639" i="16"/>
  <c r="AJ1639" i="16"/>
  <c r="AG1640" i="16"/>
  <c r="D1640" i="16"/>
  <c r="AH1640" i="16"/>
  <c r="AJ1640" i="16"/>
  <c r="AG1641" i="16"/>
  <c r="D1641" i="16"/>
  <c r="AH1641" i="16"/>
  <c r="AJ1641" i="16"/>
  <c r="AG1642" i="16"/>
  <c r="D1642" i="16"/>
  <c r="AH1642" i="16"/>
  <c r="AJ1642" i="16"/>
  <c r="AG1643" i="16"/>
  <c r="D1643" i="16"/>
  <c r="AH1643" i="16"/>
  <c r="AJ1643" i="16"/>
  <c r="AG1644" i="16"/>
  <c r="D1644" i="16"/>
  <c r="AH1644" i="16"/>
  <c r="AJ1644" i="16"/>
  <c r="AG1645" i="16"/>
  <c r="D1645" i="16"/>
  <c r="AH1645" i="16"/>
  <c r="AJ1645" i="16"/>
  <c r="AG1646" i="16"/>
  <c r="D1646" i="16"/>
  <c r="AH1646" i="16"/>
  <c r="AJ1646" i="16"/>
  <c r="AG1647" i="16"/>
  <c r="D1647" i="16"/>
  <c r="AH1647" i="16"/>
  <c r="AJ1647" i="16"/>
  <c r="AG1648" i="16"/>
  <c r="D1648" i="16"/>
  <c r="AH1648" i="16"/>
  <c r="AJ1648" i="16"/>
  <c r="AG1649" i="16"/>
  <c r="D1649" i="16"/>
  <c r="AH1649" i="16"/>
  <c r="AJ1649" i="16"/>
  <c r="AG1650" i="16"/>
  <c r="D1650" i="16"/>
  <c r="AH1650" i="16"/>
  <c r="AJ1650" i="16"/>
  <c r="AG1651" i="16"/>
  <c r="D1651" i="16"/>
  <c r="AH1651" i="16"/>
  <c r="AJ1651" i="16"/>
  <c r="AG1652" i="16"/>
  <c r="D1652" i="16"/>
  <c r="AH1652" i="16"/>
  <c r="AJ1652" i="16"/>
  <c r="AG1653" i="16"/>
  <c r="D1653" i="16"/>
  <c r="AH1653" i="16"/>
  <c r="AJ1653" i="16"/>
  <c r="AG1654" i="16"/>
  <c r="D1654" i="16"/>
  <c r="AH1654" i="16"/>
  <c r="AJ1654" i="16"/>
  <c r="AG1655" i="16"/>
  <c r="D1655" i="16"/>
  <c r="AH1655" i="16"/>
  <c r="AJ1655" i="16"/>
  <c r="AG1656" i="16"/>
  <c r="D1656" i="16"/>
  <c r="AH1656" i="16"/>
  <c r="AJ1656" i="16"/>
  <c r="AG1657" i="16"/>
  <c r="D1657" i="16"/>
  <c r="AH1657" i="16"/>
  <c r="AJ1657" i="16"/>
  <c r="AG1658" i="16"/>
  <c r="D1658" i="16"/>
  <c r="AH1658" i="16"/>
  <c r="AJ1658" i="16"/>
  <c r="AG1659" i="16"/>
  <c r="D1659" i="16"/>
  <c r="AH1659" i="16"/>
  <c r="AJ1659" i="16"/>
  <c r="AG1660" i="16"/>
  <c r="D1660" i="16"/>
  <c r="AH1660" i="16"/>
  <c r="AJ1660" i="16"/>
  <c r="AG1661" i="16"/>
  <c r="D1661" i="16"/>
  <c r="AH1661" i="16"/>
  <c r="AJ1661" i="16"/>
  <c r="AG1662" i="16"/>
  <c r="D1662" i="16"/>
  <c r="AH1662" i="16"/>
  <c r="AJ1662" i="16"/>
  <c r="AG1663" i="16"/>
  <c r="D1663" i="16"/>
  <c r="AH1663" i="16"/>
  <c r="AJ1663" i="16"/>
  <c r="AG1664" i="16"/>
  <c r="D1664" i="16"/>
  <c r="AH1664" i="16"/>
  <c r="AJ1664" i="16"/>
  <c r="AG1665" i="16"/>
  <c r="D1665" i="16"/>
  <c r="AH1665" i="16"/>
  <c r="AJ1665" i="16"/>
  <c r="AG1666" i="16"/>
  <c r="D1666" i="16"/>
  <c r="AH1666" i="16"/>
  <c r="AJ1666" i="16"/>
  <c r="AG1667" i="16"/>
  <c r="D1667" i="16"/>
  <c r="AH1667" i="16"/>
  <c r="AJ1667" i="16"/>
  <c r="AG1668" i="16"/>
  <c r="D1668" i="16"/>
  <c r="AH1668" i="16"/>
  <c r="AJ1668" i="16"/>
  <c r="AG1669" i="16"/>
  <c r="D1669" i="16"/>
  <c r="AH1669" i="16"/>
  <c r="AJ1669" i="16"/>
  <c r="AG1670" i="16"/>
  <c r="D1670" i="16"/>
  <c r="AH1670" i="16"/>
  <c r="AJ1670" i="16"/>
  <c r="AG1671" i="16"/>
  <c r="D1671" i="16"/>
  <c r="AH1671" i="16"/>
  <c r="AJ1671" i="16"/>
  <c r="AG1672" i="16"/>
  <c r="D1672" i="16"/>
  <c r="AH1672" i="16"/>
  <c r="AJ1672" i="16"/>
  <c r="AG1673" i="16"/>
  <c r="D1673" i="16"/>
  <c r="AH1673" i="16"/>
  <c r="AJ1673" i="16"/>
  <c r="AG1674" i="16"/>
  <c r="D1674" i="16"/>
  <c r="AH1674" i="16"/>
  <c r="AJ1674" i="16"/>
  <c r="AG1675" i="16"/>
  <c r="D1675" i="16"/>
  <c r="AH1675" i="16"/>
  <c r="AJ1675" i="16"/>
  <c r="AG1676" i="16"/>
  <c r="D1676" i="16"/>
  <c r="AH1676" i="16"/>
  <c r="AJ1676" i="16"/>
  <c r="AG1677" i="16"/>
  <c r="D1677" i="16"/>
  <c r="AH1677" i="16"/>
  <c r="AJ1677" i="16"/>
  <c r="AG1678" i="16"/>
  <c r="D1678" i="16"/>
  <c r="AH1678" i="16"/>
  <c r="AJ1678" i="16"/>
  <c r="AG1679" i="16"/>
  <c r="D1679" i="16"/>
  <c r="AH1679" i="16"/>
  <c r="AJ1679" i="16"/>
  <c r="AG1680" i="16"/>
  <c r="D1680" i="16"/>
  <c r="AH1680" i="16"/>
  <c r="AJ1680" i="16"/>
  <c r="AG1681" i="16"/>
  <c r="D1681" i="16"/>
  <c r="AH1681" i="16"/>
  <c r="AJ1681" i="16"/>
  <c r="AG1682" i="16"/>
  <c r="D1682" i="16"/>
  <c r="AH1682" i="16"/>
  <c r="AJ1682" i="16"/>
  <c r="AG1683" i="16"/>
  <c r="D1683" i="16"/>
  <c r="AH1683" i="16"/>
  <c r="AJ1683" i="16"/>
  <c r="AG1684" i="16"/>
  <c r="D1684" i="16"/>
  <c r="AH1684" i="16"/>
  <c r="AJ1684" i="16"/>
  <c r="AG1685" i="16"/>
  <c r="D1685" i="16"/>
  <c r="AH1685" i="16"/>
  <c r="AJ1685" i="16"/>
  <c r="AG1686" i="16"/>
  <c r="D1686" i="16"/>
  <c r="AH1686" i="16"/>
  <c r="AJ1686" i="16"/>
  <c r="AG1687" i="16"/>
  <c r="D1687" i="16"/>
  <c r="AH1687" i="16"/>
  <c r="AJ1687" i="16"/>
  <c r="AG1688" i="16"/>
  <c r="D1688" i="16"/>
  <c r="AH1688" i="16"/>
  <c r="AJ1688" i="16"/>
  <c r="AG1689" i="16"/>
  <c r="D1689" i="16"/>
  <c r="AH1689" i="16"/>
  <c r="AJ1689" i="16"/>
  <c r="AG1690" i="16"/>
  <c r="D1690" i="16"/>
  <c r="AH1690" i="16"/>
  <c r="AJ1690" i="16"/>
  <c r="AG1691" i="16"/>
  <c r="D1691" i="16"/>
  <c r="AH1691" i="16"/>
  <c r="AJ1691" i="16"/>
  <c r="AG1692" i="16"/>
  <c r="D1692" i="16"/>
  <c r="AH1692" i="16"/>
  <c r="AJ1692" i="16"/>
  <c r="AG1693" i="16"/>
  <c r="D1693" i="16"/>
  <c r="AH1693" i="16"/>
  <c r="AJ1693" i="16"/>
  <c r="AG1694" i="16"/>
  <c r="D1694" i="16"/>
  <c r="AH1694" i="16"/>
  <c r="AJ1694" i="16"/>
  <c r="AG1695" i="16"/>
  <c r="D1695" i="16"/>
  <c r="AH1695" i="16"/>
  <c r="AJ1695" i="16"/>
  <c r="AG1696" i="16"/>
  <c r="D1696" i="16"/>
  <c r="AH1696" i="16"/>
  <c r="AJ1696" i="16"/>
  <c r="AG1697" i="16"/>
  <c r="D1697" i="16"/>
  <c r="AH1697" i="16"/>
  <c r="AJ1697" i="16"/>
  <c r="AG1698" i="16"/>
  <c r="D1698" i="16"/>
  <c r="AH1698" i="16"/>
  <c r="AJ1698" i="16"/>
  <c r="AG1699" i="16"/>
  <c r="D1699" i="16"/>
  <c r="AH1699" i="16"/>
  <c r="AJ1699" i="16"/>
  <c r="AG1700" i="16"/>
  <c r="D1700" i="16"/>
  <c r="AH1700" i="16"/>
  <c r="AJ1700" i="16"/>
  <c r="AG1701" i="16"/>
  <c r="D1701" i="16"/>
  <c r="AH1701" i="16"/>
  <c r="AJ1701" i="16"/>
  <c r="AG1702" i="16"/>
  <c r="D1702" i="16"/>
  <c r="AH1702" i="16"/>
  <c r="AJ1702" i="16"/>
  <c r="AG1703" i="16"/>
  <c r="D1703" i="16"/>
  <c r="AH1703" i="16"/>
  <c r="AJ1703" i="16"/>
  <c r="AG1704" i="16"/>
  <c r="D1704" i="16"/>
  <c r="AH1704" i="16"/>
  <c r="AJ1704" i="16"/>
  <c r="AG1705" i="16"/>
  <c r="D1705" i="16"/>
  <c r="AH1705" i="16"/>
  <c r="AJ1705" i="16"/>
  <c r="AG1706" i="16"/>
  <c r="D1706" i="16"/>
  <c r="AH1706" i="16"/>
  <c r="AJ1706" i="16"/>
  <c r="AG1707" i="16"/>
  <c r="D1707" i="16"/>
  <c r="AH1707" i="16"/>
  <c r="AJ1707" i="16"/>
  <c r="AG1708" i="16"/>
  <c r="D1708" i="16"/>
  <c r="AH1708" i="16"/>
  <c r="AJ1708" i="16"/>
  <c r="AG1709" i="16"/>
  <c r="D1709" i="16"/>
  <c r="AH1709" i="16"/>
  <c r="AJ1709" i="16"/>
  <c r="AG1710" i="16"/>
  <c r="D1710" i="16"/>
  <c r="AH1710" i="16"/>
  <c r="AJ1710" i="16"/>
  <c r="AG1711" i="16"/>
  <c r="D1711" i="16"/>
  <c r="AH1711" i="16"/>
  <c r="AJ1711" i="16"/>
  <c r="AG1712" i="16"/>
  <c r="D1712" i="16"/>
  <c r="AH1712" i="16"/>
  <c r="AJ1712" i="16"/>
  <c r="AG1713" i="16"/>
  <c r="D1713" i="16"/>
  <c r="AH1713" i="16"/>
  <c r="AJ1713" i="16"/>
  <c r="AG1714" i="16"/>
  <c r="D1714" i="16"/>
  <c r="AH1714" i="16"/>
  <c r="AJ1714" i="16"/>
  <c r="AG1715" i="16"/>
  <c r="D1715" i="16"/>
  <c r="AH1715" i="16"/>
  <c r="AJ1715" i="16"/>
  <c r="AG1716" i="16"/>
  <c r="D1716" i="16"/>
  <c r="AH1716" i="16"/>
  <c r="AJ1716" i="16"/>
  <c r="AG1717" i="16"/>
  <c r="D1717" i="16"/>
  <c r="AH1717" i="16"/>
  <c r="AJ1717" i="16"/>
  <c r="AG1718" i="16"/>
  <c r="D1718" i="16"/>
  <c r="AH1718" i="16"/>
  <c r="AJ1718" i="16"/>
  <c r="AG1719" i="16"/>
  <c r="D1719" i="16"/>
  <c r="AH1719" i="16"/>
  <c r="AJ1719" i="16"/>
  <c r="AG1720" i="16"/>
  <c r="D1720" i="16"/>
  <c r="AH1720" i="16"/>
  <c r="AJ1720" i="16"/>
  <c r="AG1721" i="16"/>
  <c r="D1721" i="16"/>
  <c r="AH1721" i="16"/>
  <c r="AJ1721" i="16"/>
  <c r="AG1722" i="16"/>
  <c r="D1722" i="16"/>
  <c r="AH1722" i="16"/>
  <c r="AJ1722" i="16"/>
  <c r="AG1723" i="16"/>
  <c r="D1723" i="16"/>
  <c r="AH1723" i="16"/>
  <c r="AJ1723" i="16"/>
  <c r="AG1724" i="16"/>
  <c r="D1724" i="16"/>
  <c r="AH1724" i="16"/>
  <c r="AJ1724" i="16"/>
  <c r="AG1725" i="16"/>
  <c r="D1725" i="16"/>
  <c r="AH1725" i="16"/>
  <c r="AJ1725" i="16"/>
  <c r="AG1726" i="16"/>
  <c r="D1726" i="16"/>
  <c r="AH1726" i="16"/>
  <c r="AJ1726" i="16"/>
  <c r="AG1727" i="16"/>
  <c r="D1727" i="16"/>
  <c r="AH1727" i="16"/>
  <c r="AJ1727" i="16"/>
  <c r="AG1728" i="16"/>
  <c r="D1728" i="16"/>
  <c r="AH1728" i="16"/>
  <c r="AJ1728" i="16"/>
  <c r="AG1729" i="16"/>
  <c r="D1729" i="16"/>
  <c r="AH1729" i="16"/>
  <c r="AJ1729" i="16"/>
  <c r="AG1730" i="16"/>
  <c r="D1730" i="16"/>
  <c r="AH1730" i="16"/>
  <c r="AJ1730" i="16"/>
  <c r="AG1731" i="16"/>
  <c r="D1731" i="16"/>
  <c r="AH1731" i="16"/>
  <c r="AJ1731" i="16"/>
  <c r="AG1732" i="16"/>
  <c r="D1732" i="16"/>
  <c r="AH1732" i="16"/>
  <c r="AJ1732" i="16"/>
  <c r="AG1733" i="16"/>
  <c r="D1733" i="16"/>
  <c r="AH1733" i="16"/>
  <c r="AJ1733" i="16"/>
  <c r="AG1734" i="16"/>
  <c r="D1734" i="16"/>
  <c r="AH1734" i="16"/>
  <c r="AJ1734" i="16"/>
  <c r="AG1735" i="16"/>
  <c r="D1735" i="16"/>
  <c r="AH1735" i="16"/>
  <c r="AJ1735" i="16"/>
  <c r="AG1736" i="16"/>
  <c r="D1736" i="16"/>
  <c r="AH1736" i="16"/>
  <c r="AJ1736" i="16"/>
  <c r="AG1737" i="16"/>
  <c r="D1737" i="16"/>
  <c r="AH1737" i="16"/>
  <c r="AJ1737" i="16"/>
  <c r="AG1738" i="16"/>
  <c r="D1738" i="16"/>
  <c r="AH1738" i="16"/>
  <c r="AJ1738" i="16"/>
  <c r="AG1739" i="16"/>
  <c r="D1739" i="16"/>
  <c r="AH1739" i="16"/>
  <c r="AJ1739" i="16"/>
  <c r="AG1740" i="16"/>
  <c r="D1740" i="16"/>
  <c r="AH1740" i="16"/>
  <c r="AJ1740" i="16"/>
  <c r="AG1741" i="16"/>
  <c r="D1741" i="16"/>
  <c r="AH1741" i="16"/>
  <c r="AJ1741" i="16"/>
  <c r="AG1742" i="16"/>
  <c r="D1742" i="16"/>
  <c r="AH1742" i="16"/>
  <c r="AJ1742" i="16"/>
  <c r="AG1743" i="16"/>
  <c r="D1743" i="16"/>
  <c r="AH1743" i="16"/>
  <c r="AJ1743" i="16"/>
  <c r="AG1744" i="16"/>
  <c r="D1744" i="16"/>
  <c r="AH1744" i="16"/>
  <c r="AJ1744" i="16"/>
  <c r="AG1745" i="16"/>
  <c r="D1745" i="16"/>
  <c r="AH1745" i="16"/>
  <c r="AJ1745" i="16"/>
  <c r="AG1746" i="16"/>
  <c r="D1746" i="16"/>
  <c r="AH1746" i="16"/>
  <c r="AJ1746" i="16"/>
  <c r="AG1747" i="16"/>
  <c r="D1747" i="16"/>
  <c r="AH1747" i="16"/>
  <c r="AJ1747" i="16"/>
  <c r="AG1748" i="16"/>
  <c r="D1748" i="16"/>
  <c r="AH1748" i="16"/>
  <c r="AJ1748" i="16"/>
  <c r="AG1749" i="16"/>
  <c r="D1749" i="16"/>
  <c r="AH1749" i="16"/>
  <c r="AJ1749" i="16"/>
  <c r="AG1750" i="16"/>
  <c r="D1750" i="16"/>
  <c r="AH1750" i="16"/>
  <c r="AJ1750" i="16"/>
  <c r="AG1751" i="16"/>
  <c r="D1751" i="16"/>
  <c r="AH1751" i="16"/>
  <c r="AJ1751" i="16"/>
  <c r="AG1752" i="16"/>
  <c r="D1752" i="16"/>
  <c r="AH1752" i="16"/>
  <c r="AJ1752" i="16"/>
  <c r="AG1753" i="16"/>
  <c r="D1753" i="16"/>
  <c r="AH1753" i="16"/>
  <c r="AJ1753" i="16"/>
  <c r="AG1754" i="16"/>
  <c r="D1754" i="16"/>
  <c r="AH1754" i="16"/>
  <c r="AJ1754" i="16"/>
  <c r="AG1755" i="16"/>
  <c r="D1755" i="16"/>
  <c r="AH1755" i="16"/>
  <c r="AJ1755" i="16"/>
  <c r="AG1756" i="16"/>
  <c r="D1756" i="16"/>
  <c r="AH1756" i="16"/>
  <c r="AJ1756" i="16"/>
  <c r="AG1757" i="16"/>
  <c r="D1757" i="16"/>
  <c r="AH1757" i="16"/>
  <c r="AJ1757" i="16"/>
  <c r="AG1758" i="16"/>
  <c r="D1758" i="16"/>
  <c r="AH1758" i="16"/>
  <c r="AJ1758" i="16"/>
  <c r="AG1759" i="16"/>
  <c r="D1759" i="16"/>
  <c r="AH1759" i="16"/>
  <c r="AJ1759" i="16"/>
  <c r="AG1760" i="16"/>
  <c r="D1760" i="16"/>
  <c r="AH1760" i="16"/>
  <c r="AJ1760" i="16"/>
  <c r="AG1761" i="16"/>
  <c r="D1761" i="16"/>
  <c r="AH1761" i="16"/>
  <c r="AJ1761" i="16"/>
  <c r="AG1762" i="16"/>
  <c r="D1762" i="16"/>
  <c r="AH1762" i="16"/>
  <c r="AJ1762" i="16"/>
  <c r="AG1763" i="16"/>
  <c r="D1763" i="16"/>
  <c r="AH1763" i="16"/>
  <c r="AJ1763" i="16"/>
  <c r="AG1764" i="16"/>
  <c r="D1764" i="16"/>
  <c r="AH1764" i="16"/>
  <c r="AJ1764" i="16"/>
  <c r="AG1765" i="16"/>
  <c r="D1765" i="16"/>
  <c r="AH1765" i="16"/>
  <c r="AJ1765" i="16"/>
  <c r="AG1766" i="16"/>
  <c r="D1766" i="16"/>
  <c r="AH1766" i="16"/>
  <c r="AJ1766" i="16"/>
  <c r="AG1767" i="16"/>
  <c r="D1767" i="16"/>
  <c r="AH1767" i="16"/>
  <c r="AJ1767" i="16"/>
  <c r="AG1768" i="16"/>
  <c r="D1768" i="16"/>
  <c r="AH1768" i="16"/>
  <c r="AJ1768" i="16"/>
  <c r="AG1769" i="16"/>
  <c r="D1769" i="16"/>
  <c r="AH1769" i="16"/>
  <c r="AJ1769" i="16"/>
  <c r="AG1770" i="16"/>
  <c r="D1770" i="16"/>
  <c r="AH1770" i="16"/>
  <c r="AJ1770" i="16"/>
  <c r="AG1771" i="16"/>
  <c r="D1771" i="16"/>
  <c r="AH1771" i="16"/>
  <c r="AJ1771" i="16"/>
  <c r="AG1772" i="16"/>
  <c r="D1772" i="16"/>
  <c r="AH1772" i="16"/>
  <c r="AJ1772" i="16"/>
  <c r="AG1773" i="16"/>
  <c r="D1773" i="16"/>
  <c r="AH1773" i="16"/>
  <c r="AJ1773" i="16"/>
  <c r="AG1774" i="16"/>
  <c r="D1774" i="16"/>
  <c r="AH1774" i="16"/>
  <c r="AJ1774" i="16"/>
  <c r="AG1775" i="16"/>
  <c r="D1775" i="16"/>
  <c r="AH1775" i="16"/>
  <c r="AJ1775" i="16"/>
  <c r="AG1776" i="16"/>
  <c r="D1776" i="16"/>
  <c r="AH1776" i="16"/>
  <c r="AJ1776" i="16"/>
  <c r="AG1777" i="16"/>
  <c r="D1777" i="16"/>
  <c r="AH1777" i="16"/>
  <c r="AJ1777" i="16"/>
  <c r="AG1778" i="16"/>
  <c r="D1778" i="16"/>
  <c r="AH1778" i="16"/>
  <c r="AJ1778" i="16"/>
  <c r="AG1779" i="16"/>
  <c r="D1779" i="16"/>
  <c r="AH1779" i="16"/>
  <c r="AJ1779" i="16"/>
  <c r="AG1780" i="16"/>
  <c r="D1780" i="16"/>
  <c r="AH1780" i="16"/>
  <c r="AJ1780" i="16"/>
  <c r="AG1781" i="16"/>
  <c r="D1781" i="16"/>
  <c r="AH1781" i="16"/>
  <c r="AJ1781" i="16"/>
  <c r="AG1782" i="16"/>
  <c r="D1782" i="16"/>
  <c r="AH1782" i="16"/>
  <c r="AJ1782" i="16"/>
  <c r="AG1783" i="16"/>
  <c r="D1783" i="16"/>
  <c r="AH1783" i="16"/>
  <c r="AJ1783" i="16"/>
  <c r="AG1784" i="16"/>
  <c r="D1784" i="16"/>
  <c r="AH1784" i="16"/>
  <c r="AJ1784" i="16"/>
  <c r="AG1785" i="16"/>
  <c r="D1785" i="16"/>
  <c r="AH1785" i="16"/>
  <c r="AJ1785" i="16"/>
  <c r="AG1786" i="16"/>
  <c r="D1786" i="16"/>
  <c r="AH1786" i="16"/>
  <c r="AJ1786" i="16"/>
  <c r="AG1787" i="16"/>
  <c r="D1787" i="16"/>
  <c r="AH1787" i="16"/>
  <c r="AJ1787" i="16"/>
  <c r="AG1788" i="16"/>
  <c r="D1788" i="16"/>
  <c r="AH1788" i="16"/>
  <c r="AJ1788" i="16"/>
  <c r="AG1789" i="16"/>
  <c r="D1789" i="16"/>
  <c r="AH1789" i="16"/>
  <c r="AJ1789" i="16"/>
  <c r="AG1790" i="16"/>
  <c r="D1790" i="16"/>
  <c r="AH1790" i="16"/>
  <c r="AJ1790" i="16"/>
  <c r="AG1791" i="16"/>
  <c r="D1791" i="16"/>
  <c r="AH1791" i="16"/>
  <c r="AJ1791" i="16"/>
  <c r="AG1792" i="16"/>
  <c r="D1792" i="16"/>
  <c r="AH1792" i="16"/>
  <c r="AJ1792" i="16"/>
  <c r="AG1793" i="16"/>
  <c r="D1793" i="16"/>
  <c r="AH1793" i="16"/>
  <c r="AJ1793" i="16"/>
  <c r="AG1794" i="16"/>
  <c r="D1794" i="16"/>
  <c r="AH1794" i="16"/>
  <c r="AJ1794" i="16"/>
  <c r="AG1795" i="16"/>
  <c r="D1795" i="16"/>
  <c r="AH1795" i="16"/>
  <c r="AJ1795" i="16"/>
  <c r="AG1796" i="16"/>
  <c r="D1796" i="16"/>
  <c r="AH1796" i="16"/>
  <c r="AJ1796" i="16"/>
  <c r="AG1797" i="16"/>
  <c r="D1797" i="16"/>
  <c r="AH1797" i="16"/>
  <c r="AJ1797" i="16"/>
  <c r="AG1798" i="16"/>
  <c r="D1798" i="16"/>
  <c r="AH1798" i="16"/>
  <c r="AJ1798" i="16"/>
  <c r="AG1799" i="16"/>
  <c r="D1799" i="16"/>
  <c r="AH1799" i="16"/>
  <c r="AJ1799" i="16"/>
  <c r="AG1800" i="16"/>
  <c r="D1800" i="16"/>
  <c r="AH1800" i="16"/>
  <c r="AJ1800" i="16"/>
  <c r="AG1801" i="16"/>
  <c r="D1801" i="16"/>
  <c r="AH1801" i="16"/>
  <c r="AJ1801" i="16"/>
  <c r="AG1802" i="16"/>
  <c r="D1802" i="16"/>
  <c r="AH1802" i="16"/>
  <c r="AJ1802" i="16"/>
  <c r="AG1803" i="16"/>
  <c r="D1803" i="16"/>
  <c r="AH1803" i="16"/>
  <c r="AJ1803" i="16"/>
  <c r="AG1804" i="16"/>
  <c r="D1804" i="16"/>
  <c r="AH1804" i="16"/>
  <c r="AJ1804" i="16"/>
  <c r="AG1805" i="16"/>
  <c r="D1805" i="16"/>
  <c r="AH1805" i="16"/>
  <c r="AJ1805" i="16"/>
  <c r="AG1806" i="16"/>
  <c r="D1806" i="16"/>
  <c r="AH1806" i="16"/>
  <c r="AJ1806" i="16"/>
  <c r="AG1807" i="16"/>
  <c r="D1807" i="16"/>
  <c r="AH1807" i="16"/>
  <c r="AJ1807" i="16"/>
  <c r="AG1808" i="16"/>
  <c r="D1808" i="16"/>
  <c r="AH1808" i="16"/>
  <c r="AJ1808" i="16"/>
  <c r="AG1809" i="16"/>
  <c r="D1809" i="16"/>
  <c r="AH1809" i="16"/>
  <c r="AJ1809" i="16"/>
  <c r="AG1810" i="16"/>
  <c r="D1810" i="16"/>
  <c r="AH1810" i="16"/>
  <c r="AJ1810" i="16"/>
  <c r="AG1811" i="16"/>
  <c r="D1811" i="16"/>
  <c r="AH1811" i="16"/>
  <c r="AJ1811" i="16"/>
  <c r="AG1812" i="16"/>
  <c r="D1812" i="16"/>
  <c r="AH1812" i="16"/>
  <c r="AJ1812" i="16"/>
  <c r="AG1813" i="16"/>
  <c r="D1813" i="16"/>
  <c r="AH1813" i="16"/>
  <c r="AJ1813" i="16"/>
  <c r="AG1814" i="16"/>
  <c r="D1814" i="16"/>
  <c r="AH1814" i="16"/>
  <c r="AJ1814" i="16"/>
  <c r="AG1815" i="16"/>
  <c r="D1815" i="16"/>
  <c r="AH1815" i="16"/>
  <c r="AJ1815" i="16"/>
  <c r="AG1816" i="16"/>
  <c r="D1816" i="16"/>
  <c r="AH1816" i="16"/>
  <c r="AJ1816" i="16"/>
  <c r="AG1817" i="16"/>
  <c r="D1817" i="16"/>
  <c r="AH1817" i="16"/>
  <c r="AJ1817" i="16"/>
  <c r="AG1818" i="16"/>
  <c r="D1818" i="16"/>
  <c r="AH1818" i="16"/>
  <c r="AJ1818" i="16"/>
  <c r="AG1819" i="16"/>
  <c r="D1819" i="16"/>
  <c r="AH1819" i="16"/>
  <c r="AJ1819" i="16"/>
  <c r="AG1820" i="16"/>
  <c r="D1820" i="16"/>
  <c r="AH1820" i="16"/>
  <c r="AJ1820" i="16"/>
  <c r="AG1821" i="16"/>
  <c r="D1821" i="16"/>
  <c r="AH1821" i="16"/>
  <c r="AJ1821" i="16"/>
  <c r="AG1822" i="16"/>
  <c r="D1822" i="16"/>
  <c r="AH1822" i="16"/>
  <c r="AJ1822" i="16"/>
  <c r="AG1823" i="16"/>
  <c r="D1823" i="16"/>
  <c r="AH1823" i="16"/>
  <c r="AJ1823" i="16"/>
  <c r="AG1824" i="16"/>
  <c r="D1824" i="16"/>
  <c r="AH1824" i="16"/>
  <c r="AJ1824" i="16"/>
  <c r="AG1825" i="16"/>
  <c r="D1825" i="16"/>
  <c r="AH1825" i="16"/>
  <c r="AJ1825" i="16"/>
  <c r="AG1826" i="16"/>
  <c r="D1826" i="16"/>
  <c r="AH1826" i="16"/>
  <c r="AJ1826" i="16"/>
  <c r="AG1827" i="16"/>
  <c r="D1827" i="16"/>
  <c r="AH1827" i="16"/>
  <c r="AJ1827" i="16"/>
  <c r="AG1828" i="16"/>
  <c r="D1828" i="16"/>
  <c r="AH1828" i="16"/>
  <c r="AJ1828" i="16"/>
  <c r="AG1829" i="16"/>
  <c r="D1829" i="16"/>
  <c r="AH1829" i="16"/>
  <c r="AJ1829" i="16"/>
  <c r="AG1830" i="16"/>
  <c r="D1830" i="16"/>
  <c r="AH1830" i="16"/>
  <c r="AJ1830" i="16"/>
  <c r="AG1831" i="16"/>
  <c r="D1831" i="16"/>
  <c r="AH1831" i="16"/>
  <c r="AJ1831" i="16"/>
  <c r="AG1832" i="16"/>
  <c r="D1832" i="16"/>
  <c r="AH1832" i="16"/>
  <c r="AJ1832" i="16"/>
  <c r="AG1833" i="16"/>
  <c r="D1833" i="16"/>
  <c r="AH1833" i="16"/>
  <c r="AJ1833" i="16"/>
  <c r="AG1834" i="16"/>
  <c r="D1834" i="16"/>
  <c r="AH1834" i="16"/>
  <c r="AJ1834" i="16"/>
  <c r="AG1835" i="16"/>
  <c r="D1835" i="16"/>
  <c r="AH1835" i="16"/>
  <c r="AJ1835" i="16"/>
  <c r="AG1836" i="16"/>
  <c r="D1836" i="16"/>
  <c r="AH1836" i="16"/>
  <c r="AJ1836" i="16"/>
  <c r="AG1837" i="16"/>
  <c r="D1837" i="16"/>
  <c r="AH1837" i="16"/>
  <c r="AJ1837" i="16"/>
  <c r="AG1838" i="16"/>
  <c r="D1838" i="16"/>
  <c r="AH1838" i="16"/>
  <c r="AJ1838" i="16"/>
  <c r="AG1839" i="16"/>
  <c r="D1839" i="16"/>
  <c r="AH1839" i="16"/>
  <c r="AJ1839" i="16"/>
  <c r="AG1840" i="16"/>
  <c r="D1840" i="16"/>
  <c r="AH1840" i="16"/>
  <c r="AJ1840" i="16"/>
  <c r="AG1841" i="16"/>
  <c r="D1841" i="16"/>
  <c r="AH1841" i="16"/>
  <c r="AJ1841" i="16"/>
  <c r="AG1842" i="16"/>
  <c r="D1842" i="16"/>
  <c r="AH1842" i="16"/>
  <c r="AJ1842" i="16"/>
  <c r="AG1843" i="16"/>
  <c r="D1843" i="16"/>
  <c r="AH1843" i="16"/>
  <c r="AJ1843" i="16"/>
  <c r="AG1844" i="16"/>
  <c r="D1844" i="16"/>
  <c r="AH1844" i="16"/>
  <c r="AJ1844" i="16"/>
  <c r="AG1845" i="16"/>
  <c r="D1845" i="16"/>
  <c r="AH1845" i="16"/>
  <c r="AJ1845" i="16"/>
  <c r="AG1846" i="16"/>
  <c r="D1846" i="16"/>
  <c r="AH1846" i="16"/>
  <c r="AJ1846" i="16"/>
  <c r="AG1847" i="16"/>
  <c r="D1847" i="16"/>
  <c r="AH1847" i="16"/>
  <c r="AJ1847" i="16"/>
  <c r="AG1848" i="16"/>
  <c r="D1848" i="16"/>
  <c r="AH1848" i="16"/>
  <c r="AJ1848" i="16"/>
  <c r="AG1849" i="16"/>
  <c r="D1849" i="16"/>
  <c r="AH1849" i="16"/>
  <c r="AJ1849" i="16"/>
  <c r="AG1850" i="16"/>
  <c r="D1850" i="16"/>
  <c r="AH1850" i="16"/>
  <c r="AJ1850" i="16"/>
  <c r="AG1851" i="16"/>
  <c r="D1851" i="16"/>
  <c r="AH1851" i="16"/>
  <c r="AJ1851" i="16"/>
  <c r="AG1852" i="16"/>
  <c r="D1852" i="16"/>
  <c r="AH1852" i="16"/>
  <c r="AJ1852" i="16"/>
  <c r="AG1853" i="16"/>
  <c r="D1853" i="16"/>
  <c r="AH1853" i="16"/>
  <c r="AJ1853" i="16"/>
  <c r="AG1854" i="16"/>
  <c r="D1854" i="16"/>
  <c r="AH1854" i="16"/>
  <c r="AJ1854" i="16"/>
  <c r="AG1855" i="16"/>
  <c r="D1855" i="16"/>
  <c r="AH1855" i="16"/>
  <c r="AJ1855" i="16"/>
  <c r="AG1856" i="16"/>
  <c r="D1856" i="16"/>
  <c r="AH1856" i="16"/>
  <c r="AJ1856" i="16"/>
  <c r="AG1857" i="16"/>
  <c r="D1857" i="16"/>
  <c r="AH1857" i="16"/>
  <c r="AJ1857" i="16"/>
  <c r="AG1858" i="16"/>
  <c r="D1858" i="16"/>
  <c r="AH1858" i="16"/>
  <c r="AJ1858" i="16"/>
  <c r="AG1859" i="16"/>
  <c r="D1859" i="16"/>
  <c r="AH1859" i="16"/>
  <c r="AJ1859" i="16"/>
  <c r="AG1860" i="16"/>
  <c r="D1860" i="16"/>
  <c r="AH1860" i="16"/>
  <c r="AJ1860" i="16"/>
  <c r="AG1861" i="16"/>
  <c r="D1861" i="16"/>
  <c r="AH1861" i="16"/>
  <c r="AJ1861" i="16"/>
  <c r="AG1862" i="16"/>
  <c r="D1862" i="16"/>
  <c r="AH1862" i="16"/>
  <c r="AJ1862" i="16"/>
  <c r="AG1863" i="16"/>
  <c r="D1863" i="16"/>
  <c r="AH1863" i="16"/>
  <c r="AJ1863" i="16"/>
  <c r="AG1864" i="16"/>
  <c r="D1864" i="16"/>
  <c r="AH1864" i="16"/>
  <c r="AJ1864" i="16"/>
  <c r="AG1865" i="16"/>
  <c r="D1865" i="16"/>
  <c r="AH1865" i="16"/>
  <c r="AJ1865" i="16"/>
  <c r="AG1866" i="16"/>
  <c r="D1866" i="16"/>
  <c r="AH1866" i="16"/>
  <c r="AJ1866" i="16"/>
  <c r="AG1867" i="16"/>
  <c r="D1867" i="16"/>
  <c r="AH1867" i="16"/>
  <c r="AJ1867" i="16"/>
  <c r="AG1868" i="16"/>
  <c r="D1868" i="16"/>
  <c r="AH1868" i="16"/>
  <c r="AJ1868" i="16"/>
  <c r="AG1869" i="16"/>
  <c r="D1869" i="16"/>
  <c r="AH1869" i="16"/>
  <c r="AJ1869" i="16"/>
  <c r="AG1870" i="16"/>
  <c r="D1870" i="16"/>
  <c r="AH1870" i="16"/>
  <c r="AJ1870" i="16"/>
  <c r="AG1871" i="16"/>
  <c r="D1871" i="16"/>
  <c r="AH1871" i="16"/>
  <c r="AJ1871" i="16"/>
  <c r="AG1872" i="16"/>
  <c r="D1872" i="16"/>
  <c r="AH1872" i="16"/>
  <c r="AJ1872" i="16"/>
  <c r="AG1873" i="16"/>
  <c r="D1873" i="16"/>
  <c r="AH1873" i="16"/>
  <c r="AJ1873" i="16"/>
  <c r="AG1874" i="16"/>
  <c r="D1874" i="16"/>
  <c r="AH1874" i="16"/>
  <c r="AJ1874" i="16"/>
  <c r="AG1875" i="16"/>
  <c r="D1875" i="16"/>
  <c r="AH1875" i="16"/>
  <c r="AJ1875" i="16"/>
  <c r="AG1876" i="16"/>
  <c r="D1876" i="16"/>
  <c r="AH1876" i="16"/>
  <c r="AJ1876" i="16"/>
  <c r="AG1877" i="16"/>
  <c r="D1877" i="16"/>
  <c r="AH1877" i="16"/>
  <c r="AJ1877" i="16"/>
  <c r="AG1878" i="16"/>
  <c r="D1878" i="16"/>
  <c r="AH1878" i="16"/>
  <c r="AJ1878" i="16"/>
  <c r="AG1879" i="16"/>
  <c r="D1879" i="16"/>
  <c r="AH1879" i="16"/>
  <c r="AJ1879" i="16"/>
  <c r="AG1880" i="16"/>
  <c r="D1880" i="16"/>
  <c r="AH1880" i="16"/>
  <c r="AJ1880" i="16"/>
  <c r="AG1881" i="16"/>
  <c r="D1881" i="16"/>
  <c r="AH1881" i="16"/>
  <c r="AJ1881" i="16"/>
  <c r="AG1882" i="16"/>
  <c r="D1882" i="16"/>
  <c r="AH1882" i="16"/>
  <c r="AJ1882" i="16"/>
  <c r="AG1883" i="16"/>
  <c r="D1883" i="16"/>
  <c r="AH1883" i="16"/>
  <c r="AJ1883" i="16"/>
  <c r="AG1884" i="16"/>
  <c r="D1884" i="16"/>
  <c r="AH1884" i="16"/>
  <c r="AJ1884" i="16"/>
  <c r="AG1885" i="16"/>
  <c r="D1885" i="16"/>
  <c r="AH1885" i="16"/>
  <c r="AJ1885" i="16"/>
  <c r="AG1886" i="16"/>
  <c r="D1886" i="16"/>
  <c r="AH1886" i="16"/>
  <c r="AJ1886" i="16"/>
  <c r="AG1887" i="16"/>
  <c r="D1887" i="16"/>
  <c r="AH1887" i="16"/>
  <c r="AJ1887" i="16"/>
  <c r="AG1888" i="16"/>
  <c r="D1888" i="16"/>
  <c r="AH1888" i="16"/>
  <c r="AJ1888" i="16"/>
  <c r="AG1889" i="16"/>
  <c r="D1889" i="16"/>
  <c r="AH1889" i="16"/>
  <c r="AJ1889" i="16"/>
  <c r="AG1890" i="16"/>
  <c r="D1890" i="16"/>
  <c r="AH1890" i="16"/>
  <c r="AJ1890" i="16"/>
  <c r="AG1891" i="16"/>
  <c r="D1891" i="16"/>
  <c r="AH1891" i="16"/>
  <c r="AJ1891" i="16"/>
  <c r="AG1892" i="16"/>
  <c r="D1892" i="16"/>
  <c r="AH1892" i="16"/>
  <c r="AJ1892" i="16"/>
  <c r="AG1893" i="16"/>
  <c r="D1893" i="16"/>
  <c r="AH1893" i="16"/>
  <c r="AJ1893" i="16"/>
  <c r="AG1894" i="16"/>
  <c r="D1894" i="16"/>
  <c r="AH1894" i="16"/>
  <c r="AJ1894" i="16"/>
  <c r="AG1895" i="16"/>
  <c r="D1895" i="16"/>
  <c r="AH1895" i="16"/>
  <c r="AJ1895" i="16"/>
  <c r="AG1896" i="16"/>
  <c r="D1896" i="16"/>
  <c r="AH1896" i="16"/>
  <c r="AJ1896" i="16"/>
  <c r="AG1897" i="16"/>
  <c r="D1897" i="16"/>
  <c r="AH1897" i="16"/>
  <c r="AJ1897" i="16"/>
  <c r="AG1898" i="16"/>
  <c r="D1898" i="16"/>
  <c r="AH1898" i="16"/>
  <c r="AJ1898" i="16"/>
  <c r="AG1899" i="16"/>
  <c r="D1899" i="16"/>
  <c r="AH1899" i="16"/>
  <c r="AJ1899" i="16"/>
  <c r="AG1900" i="16"/>
  <c r="D1900" i="16"/>
  <c r="AH1900" i="16"/>
  <c r="AJ1900" i="16"/>
  <c r="AG1901" i="16"/>
  <c r="D1901" i="16"/>
  <c r="AH1901" i="16"/>
  <c r="AJ1901" i="16"/>
  <c r="AG1902" i="16"/>
  <c r="D1902" i="16"/>
  <c r="AH1902" i="16"/>
  <c r="AJ1902" i="16"/>
  <c r="AG1903" i="16"/>
  <c r="D1903" i="16"/>
  <c r="AH1903" i="16"/>
  <c r="AJ1903" i="16"/>
  <c r="AG1904" i="16"/>
  <c r="D1904" i="16"/>
  <c r="AH1904" i="16"/>
  <c r="AJ1904" i="16"/>
  <c r="AG1905" i="16"/>
  <c r="D1905" i="16"/>
  <c r="AH1905" i="16"/>
  <c r="AJ1905" i="16"/>
  <c r="AG1906" i="16"/>
  <c r="D1906" i="16"/>
  <c r="AH1906" i="16"/>
  <c r="AJ1906" i="16"/>
  <c r="AG1907" i="16"/>
  <c r="D1907" i="16"/>
  <c r="AH1907" i="16"/>
  <c r="AJ1907" i="16"/>
  <c r="AG1908" i="16"/>
  <c r="D1908" i="16"/>
  <c r="AH1908" i="16"/>
  <c r="AJ1908" i="16"/>
  <c r="AG1909" i="16"/>
  <c r="D1909" i="16"/>
  <c r="AH1909" i="16"/>
  <c r="AJ1909" i="16"/>
  <c r="AG1910" i="16"/>
  <c r="D1910" i="16"/>
  <c r="AH1910" i="16"/>
  <c r="AJ1910" i="16"/>
  <c r="AG1911" i="16"/>
  <c r="D1911" i="16"/>
  <c r="AH1911" i="16"/>
  <c r="AJ1911" i="16"/>
  <c r="AG1912" i="16"/>
  <c r="D1912" i="16"/>
  <c r="AH1912" i="16"/>
  <c r="AJ1912" i="16"/>
  <c r="AG1913" i="16"/>
  <c r="D1913" i="16"/>
  <c r="AH1913" i="16"/>
  <c r="AJ1913" i="16"/>
  <c r="AG1914" i="16"/>
  <c r="D1914" i="16"/>
  <c r="AH1914" i="16"/>
  <c r="AJ1914" i="16"/>
  <c r="AG1915" i="16"/>
  <c r="D1915" i="16"/>
  <c r="AH1915" i="16"/>
  <c r="AJ1915" i="16"/>
  <c r="AG1916" i="16"/>
  <c r="D1916" i="16"/>
  <c r="AH1916" i="16"/>
  <c r="AJ1916" i="16"/>
  <c r="AG1917" i="16"/>
  <c r="D1917" i="16"/>
  <c r="AH1917" i="16"/>
  <c r="AJ1917" i="16"/>
  <c r="AG1918" i="16"/>
  <c r="D1918" i="16"/>
  <c r="AH1918" i="16"/>
  <c r="AJ1918" i="16"/>
  <c r="AG1919" i="16"/>
  <c r="D1919" i="16"/>
  <c r="AH1919" i="16"/>
  <c r="AJ1919" i="16"/>
  <c r="AG1920" i="16"/>
  <c r="D1920" i="16"/>
  <c r="AH1920" i="16"/>
  <c r="AJ1920" i="16"/>
  <c r="AG1921" i="16"/>
  <c r="D1921" i="16"/>
  <c r="AH1921" i="16"/>
  <c r="AJ1921" i="16"/>
  <c r="AG1922" i="16"/>
  <c r="D1922" i="16"/>
  <c r="AH1922" i="16"/>
  <c r="AJ1922" i="16"/>
  <c r="AG1923" i="16"/>
  <c r="D1923" i="16"/>
  <c r="AH1923" i="16"/>
  <c r="AJ1923" i="16"/>
  <c r="AG1924" i="16"/>
  <c r="D1924" i="16"/>
  <c r="AH1924" i="16"/>
  <c r="AJ1924" i="16"/>
  <c r="AG1925" i="16"/>
  <c r="D1925" i="16"/>
  <c r="AH1925" i="16"/>
  <c r="AJ1925" i="16"/>
  <c r="AG1926" i="16"/>
  <c r="D1926" i="16"/>
  <c r="AH1926" i="16"/>
  <c r="AJ1926" i="16"/>
  <c r="AG1927" i="16"/>
  <c r="D1927" i="16"/>
  <c r="AH1927" i="16"/>
  <c r="AJ1927" i="16"/>
  <c r="AG1928" i="16"/>
  <c r="D1928" i="16"/>
  <c r="AH1928" i="16"/>
  <c r="AJ1928" i="16"/>
  <c r="AG1929" i="16"/>
  <c r="D1929" i="16"/>
  <c r="AH1929" i="16"/>
  <c r="AJ1929" i="16"/>
  <c r="AG1930" i="16"/>
  <c r="D1930" i="16"/>
  <c r="AH1930" i="16"/>
  <c r="AJ1930" i="16"/>
  <c r="AG1931" i="16"/>
  <c r="D1931" i="16"/>
  <c r="AH1931" i="16"/>
  <c r="AJ1931" i="16"/>
  <c r="AG1932" i="16"/>
  <c r="D1932" i="16"/>
  <c r="AH1932" i="16"/>
  <c r="AJ1932" i="16"/>
  <c r="AG1933" i="16"/>
  <c r="D1933" i="16"/>
  <c r="AH1933" i="16"/>
  <c r="AJ1933" i="16"/>
  <c r="AG1934" i="16"/>
  <c r="D1934" i="16"/>
  <c r="AH1934" i="16"/>
  <c r="AJ1934" i="16"/>
  <c r="AG1935" i="16"/>
  <c r="D1935" i="16"/>
  <c r="AH1935" i="16"/>
  <c r="AJ1935" i="16"/>
  <c r="AG1936" i="16"/>
  <c r="D1936" i="16"/>
  <c r="AH1936" i="16"/>
  <c r="AJ1936" i="16"/>
  <c r="AG1937" i="16"/>
  <c r="D1937" i="16"/>
  <c r="AH1937" i="16"/>
  <c r="AJ1937" i="16"/>
  <c r="AG1938" i="16"/>
  <c r="D1938" i="16"/>
  <c r="AH1938" i="16"/>
  <c r="AJ1938" i="16"/>
  <c r="AG1939" i="16"/>
  <c r="D1939" i="16"/>
  <c r="AH1939" i="16"/>
  <c r="AJ1939" i="16"/>
  <c r="AG1940" i="16"/>
  <c r="D1940" i="16"/>
  <c r="AH1940" i="16"/>
  <c r="AJ1940" i="16"/>
  <c r="AG1941" i="16"/>
  <c r="D1941" i="16"/>
  <c r="AH1941" i="16"/>
  <c r="AJ1941" i="16"/>
  <c r="AG1942" i="16"/>
  <c r="D1942" i="16"/>
  <c r="AH1942" i="16"/>
  <c r="AJ1942" i="16"/>
  <c r="AG1943" i="16"/>
  <c r="D1943" i="16"/>
  <c r="AH1943" i="16"/>
  <c r="AJ1943" i="16"/>
  <c r="AG1944" i="16"/>
  <c r="D1944" i="16"/>
  <c r="AH1944" i="16"/>
  <c r="AJ1944" i="16"/>
  <c r="AG1945" i="16"/>
  <c r="D1945" i="16"/>
  <c r="AH1945" i="16"/>
  <c r="AJ1945" i="16"/>
  <c r="AG1946" i="16"/>
  <c r="D1946" i="16"/>
  <c r="AH1946" i="16"/>
  <c r="AJ1946" i="16"/>
  <c r="AG1947" i="16"/>
  <c r="D1947" i="16"/>
  <c r="AH1947" i="16"/>
  <c r="AJ1947" i="16"/>
  <c r="AG1948" i="16"/>
  <c r="D1948" i="16"/>
  <c r="AH1948" i="16"/>
  <c r="AJ1948" i="16"/>
  <c r="AG1949" i="16"/>
  <c r="D1949" i="16"/>
  <c r="AH1949" i="16"/>
  <c r="AJ1949" i="16"/>
  <c r="AG1950" i="16"/>
  <c r="D1950" i="16"/>
  <c r="AH1950" i="16"/>
  <c r="AJ1950" i="16"/>
  <c r="AG1951" i="16"/>
  <c r="D1951" i="16"/>
  <c r="AH1951" i="16"/>
  <c r="AJ1951" i="16"/>
  <c r="AG1952" i="16"/>
  <c r="D1952" i="16"/>
  <c r="AH1952" i="16"/>
  <c r="AJ1952" i="16"/>
  <c r="AG1953" i="16"/>
  <c r="D1953" i="16"/>
  <c r="AH1953" i="16"/>
  <c r="AJ1953" i="16"/>
  <c r="AG1954" i="16"/>
  <c r="D1954" i="16"/>
  <c r="AH1954" i="16"/>
  <c r="AJ1954" i="16"/>
  <c r="AG1955" i="16"/>
  <c r="D1955" i="16"/>
  <c r="AH1955" i="16"/>
  <c r="AJ1955" i="16"/>
  <c r="AG1956" i="16"/>
  <c r="D1956" i="16"/>
  <c r="AH1956" i="16"/>
  <c r="AJ1956" i="16"/>
  <c r="AG1957" i="16"/>
  <c r="D1957" i="16"/>
  <c r="AH1957" i="16"/>
  <c r="AJ1957" i="16"/>
  <c r="AG1958" i="16"/>
  <c r="D1958" i="16"/>
  <c r="AH1958" i="16"/>
  <c r="AJ1958" i="16"/>
  <c r="AG1959" i="16"/>
  <c r="D1959" i="16"/>
  <c r="AH1959" i="16"/>
  <c r="AJ1959" i="16"/>
  <c r="AG1960" i="16"/>
  <c r="D1960" i="16"/>
  <c r="AH1960" i="16"/>
  <c r="AJ1960" i="16"/>
  <c r="AG1961" i="16"/>
  <c r="D1961" i="16"/>
  <c r="AH1961" i="16"/>
  <c r="AJ1961" i="16"/>
  <c r="AG1962" i="16"/>
  <c r="D1962" i="16"/>
  <c r="AH1962" i="16"/>
  <c r="AJ1962" i="16"/>
  <c r="AG1963" i="16"/>
  <c r="D1963" i="16"/>
  <c r="AH1963" i="16"/>
  <c r="AJ1963" i="16"/>
  <c r="AG1964" i="16"/>
  <c r="D1964" i="16"/>
  <c r="AH1964" i="16"/>
  <c r="AJ1964" i="16"/>
  <c r="AG1965" i="16"/>
  <c r="D1965" i="16"/>
  <c r="AH1965" i="16"/>
  <c r="AJ1965" i="16"/>
  <c r="AG1966" i="16"/>
  <c r="D1966" i="16"/>
  <c r="AH1966" i="16"/>
  <c r="AJ1966" i="16"/>
  <c r="AG1967" i="16"/>
  <c r="D1967" i="16"/>
  <c r="AH1967" i="16"/>
  <c r="AJ1967" i="16"/>
  <c r="AG1968" i="16"/>
  <c r="D1968" i="16"/>
  <c r="AH1968" i="16"/>
  <c r="AJ1968" i="16"/>
  <c r="AG1969" i="16"/>
  <c r="D1969" i="16"/>
  <c r="AH1969" i="16"/>
  <c r="AJ1969" i="16"/>
  <c r="AG1970" i="16"/>
  <c r="D1970" i="16"/>
  <c r="AH1970" i="16"/>
  <c r="AJ1970" i="16"/>
  <c r="AG1971" i="16"/>
  <c r="D1971" i="16"/>
  <c r="AH1971" i="16"/>
  <c r="AJ1971" i="16"/>
  <c r="AG1972" i="16"/>
  <c r="D1972" i="16"/>
  <c r="AH1972" i="16"/>
  <c r="AJ1972" i="16"/>
  <c r="AG1973" i="16"/>
  <c r="D1973" i="16"/>
  <c r="AH1973" i="16"/>
  <c r="AJ1973" i="16"/>
  <c r="AG1974" i="16"/>
  <c r="D1974" i="16"/>
  <c r="AH1974" i="16"/>
  <c r="AJ1974" i="16"/>
  <c r="AG1975" i="16"/>
  <c r="D1975" i="16"/>
  <c r="AH1975" i="16"/>
  <c r="AJ1975" i="16"/>
  <c r="AG1976" i="16"/>
  <c r="D1976" i="16"/>
  <c r="AH1976" i="16"/>
  <c r="AJ1976" i="16"/>
  <c r="AG1977" i="16"/>
  <c r="D1977" i="16"/>
  <c r="AH1977" i="16"/>
  <c r="AJ1977" i="16"/>
  <c r="AG1978" i="16"/>
  <c r="D1978" i="16"/>
  <c r="AH1978" i="16"/>
  <c r="AJ1978" i="16"/>
  <c r="AG1979" i="16"/>
  <c r="D1979" i="16"/>
  <c r="AH1979" i="16"/>
  <c r="AJ1979" i="16"/>
  <c r="AG1980" i="16"/>
  <c r="D1980" i="16"/>
  <c r="AH1980" i="16"/>
  <c r="AJ1980" i="16"/>
  <c r="AG1981" i="16"/>
  <c r="D1981" i="16"/>
  <c r="AH1981" i="16"/>
  <c r="AJ1981" i="16"/>
  <c r="AG1982" i="16"/>
  <c r="D1982" i="16"/>
  <c r="AH1982" i="16"/>
  <c r="AJ1982" i="16"/>
  <c r="AG1983" i="16"/>
  <c r="D1983" i="16"/>
  <c r="AH1983" i="16"/>
  <c r="AJ1983" i="16"/>
  <c r="AG1984" i="16"/>
  <c r="D1984" i="16"/>
  <c r="AH1984" i="16"/>
  <c r="AJ1984" i="16"/>
  <c r="AG1985" i="16"/>
  <c r="D1985" i="16"/>
  <c r="AH1985" i="16"/>
  <c r="AJ1985" i="16"/>
  <c r="AG1986" i="16"/>
  <c r="D1986" i="16"/>
  <c r="AH1986" i="16"/>
  <c r="AJ1986" i="16"/>
  <c r="AG1987" i="16"/>
  <c r="D1987" i="16"/>
  <c r="AH1987" i="16"/>
  <c r="AJ1987" i="16"/>
  <c r="AG1988" i="16"/>
  <c r="D1988" i="16"/>
  <c r="AH1988" i="16"/>
  <c r="AJ1988" i="16"/>
  <c r="AG1989" i="16"/>
  <c r="D1989" i="16"/>
  <c r="AH1989" i="16"/>
  <c r="AJ1989" i="16"/>
  <c r="AG1990" i="16"/>
  <c r="D1990" i="16"/>
  <c r="AH1990" i="16"/>
  <c r="AJ1990" i="16"/>
  <c r="AG1991" i="16"/>
  <c r="D1991" i="16"/>
  <c r="AH1991" i="16"/>
  <c r="AJ1991" i="16"/>
  <c r="AG1992" i="16"/>
  <c r="D1992" i="16"/>
  <c r="AH1992" i="16"/>
  <c r="AJ1992" i="16"/>
  <c r="AG1993" i="16"/>
  <c r="D1993" i="16"/>
  <c r="AH1993" i="16"/>
  <c r="AJ1993" i="16"/>
  <c r="AG1994" i="16"/>
  <c r="D1994" i="16"/>
  <c r="AH1994" i="16"/>
  <c r="AJ1994" i="16"/>
  <c r="AG1995" i="16"/>
  <c r="D1995" i="16"/>
  <c r="AH1995" i="16"/>
  <c r="AJ1995" i="16"/>
  <c r="AG1996" i="16"/>
  <c r="D1996" i="16"/>
  <c r="AH1996" i="16"/>
  <c r="AJ1996" i="16"/>
  <c r="AG1997" i="16"/>
  <c r="D1997" i="16"/>
  <c r="AH1997" i="16"/>
  <c r="AJ1997" i="16"/>
  <c r="AG1998" i="16"/>
  <c r="D1998" i="16"/>
  <c r="AH1998" i="16"/>
  <c r="AJ1998" i="16"/>
  <c r="AG1999" i="16"/>
  <c r="D1999" i="16"/>
  <c r="AH1999" i="16"/>
  <c r="AJ1999" i="16"/>
  <c r="AG2000" i="16"/>
  <c r="D2000" i="16"/>
  <c r="AH2000" i="16"/>
  <c r="AJ2000" i="16"/>
  <c r="AG2001" i="16"/>
  <c r="D2001" i="16"/>
  <c r="AH2001" i="16"/>
  <c r="AJ2001" i="16"/>
  <c r="AG2002" i="16"/>
  <c r="D2002" i="16"/>
  <c r="AH2002" i="16"/>
  <c r="AJ2002" i="16"/>
  <c r="AG2003" i="16"/>
  <c r="D2003" i="16"/>
  <c r="AH2003" i="16"/>
  <c r="AJ2003" i="16"/>
  <c r="AG2004" i="16"/>
  <c r="D2004" i="16"/>
  <c r="AH2004" i="16"/>
  <c r="AJ2004" i="16"/>
  <c r="AG2005" i="16"/>
  <c r="D2005" i="16"/>
  <c r="AH2005" i="16"/>
  <c r="AJ2005" i="16"/>
  <c r="AG2006" i="16"/>
  <c r="D2006" i="16"/>
  <c r="AH2006" i="16"/>
  <c r="AJ2006" i="16"/>
  <c r="AG2007" i="16"/>
  <c r="D2007" i="16"/>
  <c r="AH2007" i="16"/>
  <c r="AJ2007" i="16"/>
  <c r="AG2008" i="16"/>
  <c r="D2008" i="16"/>
  <c r="AH2008" i="16"/>
  <c r="AJ2008" i="16"/>
  <c r="AG2009" i="16"/>
  <c r="D2009" i="16"/>
  <c r="AH2009" i="16"/>
  <c r="AJ2009" i="16"/>
  <c r="AG2010" i="16"/>
  <c r="D2010" i="16"/>
  <c r="AH2010" i="16"/>
  <c r="AJ2010" i="16"/>
  <c r="AG2011" i="16"/>
  <c r="D2011" i="16"/>
  <c r="AH2011" i="16"/>
  <c r="AJ2011" i="16"/>
  <c r="AG2012" i="16"/>
  <c r="D2012" i="16"/>
  <c r="AH2012" i="16"/>
  <c r="AJ2012" i="16"/>
  <c r="AG2013" i="16"/>
  <c r="D2013" i="16"/>
  <c r="AH2013" i="16"/>
  <c r="AJ2013" i="16"/>
  <c r="AG2014" i="16"/>
  <c r="D2014" i="16"/>
  <c r="AH2014" i="16"/>
  <c r="AJ2014" i="16"/>
  <c r="AG2015" i="16"/>
  <c r="D2015" i="16"/>
  <c r="AH2015" i="16"/>
  <c r="AJ2015" i="16"/>
  <c r="AG2016" i="16"/>
  <c r="D2016" i="16"/>
  <c r="AH2016" i="16"/>
  <c r="AJ2016" i="16"/>
  <c r="AG2017" i="16"/>
  <c r="D2017" i="16"/>
  <c r="AH2017" i="16"/>
  <c r="AJ2017" i="16"/>
  <c r="AG2018" i="16"/>
  <c r="D2018" i="16"/>
  <c r="AH2018" i="16"/>
  <c r="AJ2018" i="16"/>
  <c r="AG2019" i="16"/>
  <c r="D2019" i="16"/>
  <c r="AH2019" i="16"/>
  <c r="AJ2019" i="16"/>
  <c r="AG2020" i="16"/>
  <c r="D2020" i="16"/>
  <c r="AH2020" i="16"/>
  <c r="AJ2020" i="16"/>
  <c r="AG2021" i="16"/>
  <c r="D2021" i="16"/>
  <c r="AH2021" i="16"/>
  <c r="AJ2021" i="16"/>
  <c r="AG2022" i="16"/>
  <c r="D2022" i="16"/>
  <c r="AH2022" i="16"/>
  <c r="AJ2022" i="16"/>
  <c r="AG2023" i="16"/>
  <c r="D2023" i="16"/>
  <c r="AH2023" i="16"/>
  <c r="AJ2023" i="16"/>
  <c r="AG2024" i="16"/>
  <c r="D2024" i="16"/>
  <c r="AH2024" i="16"/>
  <c r="AJ2024" i="16"/>
  <c r="AG2025" i="16"/>
  <c r="D2025" i="16"/>
  <c r="AH2025" i="16"/>
  <c r="AJ2025" i="16"/>
  <c r="AG2026" i="16"/>
  <c r="D2026" i="16"/>
  <c r="AH2026" i="16"/>
  <c r="AJ2026" i="16"/>
  <c r="AG2027" i="16"/>
  <c r="D2027" i="16"/>
  <c r="AH2027" i="16"/>
  <c r="AJ2027" i="16"/>
  <c r="AG2028" i="16"/>
  <c r="D2028" i="16"/>
  <c r="AH2028" i="16"/>
  <c r="AJ2028" i="16"/>
  <c r="AG2029" i="16"/>
  <c r="D2029" i="16"/>
  <c r="AH2029" i="16"/>
  <c r="AJ2029" i="16"/>
  <c r="AG2030" i="16"/>
  <c r="D2030" i="16"/>
  <c r="AH2030" i="16"/>
  <c r="AJ2030" i="16"/>
  <c r="AG2031" i="16"/>
  <c r="D2031" i="16"/>
  <c r="AH2031" i="16"/>
  <c r="AJ2031" i="16"/>
  <c r="AG2032" i="16"/>
  <c r="D2032" i="16"/>
  <c r="AH2032" i="16"/>
  <c r="AJ2032" i="16"/>
  <c r="AG2033" i="16"/>
  <c r="D2033" i="16"/>
  <c r="AH2033" i="16"/>
  <c r="AJ2033" i="16"/>
  <c r="AG2034" i="16"/>
  <c r="D2034" i="16"/>
  <c r="AH2034" i="16"/>
  <c r="AJ2034" i="16"/>
  <c r="AG2035" i="16"/>
  <c r="D2035" i="16"/>
  <c r="AH2035" i="16"/>
  <c r="AJ2035" i="16"/>
  <c r="AG2036" i="16"/>
  <c r="D2036" i="16"/>
  <c r="AH2036" i="16"/>
  <c r="AJ2036" i="16"/>
  <c r="AG2037" i="16"/>
  <c r="D2037" i="16"/>
  <c r="AH2037" i="16"/>
  <c r="AJ2037" i="16"/>
  <c r="AG2038" i="16"/>
  <c r="D2038" i="16"/>
  <c r="AH2038" i="16"/>
  <c r="AJ2038" i="16"/>
  <c r="AG2039" i="16"/>
  <c r="D2039" i="16"/>
  <c r="AH2039" i="16"/>
  <c r="AJ2039" i="16"/>
  <c r="AG2040" i="16"/>
  <c r="D2040" i="16"/>
  <c r="AH2040" i="16"/>
  <c r="AJ2040" i="16"/>
  <c r="AG2041" i="16"/>
  <c r="D2041" i="16"/>
  <c r="AH2041" i="16"/>
  <c r="AJ2041" i="16"/>
  <c r="AG2042" i="16"/>
  <c r="D2042" i="16"/>
  <c r="AH2042" i="16"/>
  <c r="AJ2042" i="16"/>
  <c r="AG2043" i="16"/>
  <c r="D2043" i="16"/>
  <c r="AH2043" i="16"/>
  <c r="AJ2043" i="16"/>
  <c r="AG2044" i="16"/>
  <c r="D2044" i="16"/>
  <c r="AH2044" i="16"/>
  <c r="AJ2044" i="16"/>
  <c r="AG2045" i="16"/>
  <c r="D2045" i="16"/>
  <c r="AH2045" i="16"/>
  <c r="AJ2045" i="16"/>
  <c r="AG2046" i="16"/>
  <c r="D2046" i="16"/>
  <c r="AH2046" i="16"/>
  <c r="AJ2046" i="16"/>
  <c r="AG2047" i="16"/>
  <c r="D2047" i="16"/>
  <c r="AH2047" i="16"/>
  <c r="AJ2047" i="16"/>
  <c r="AG2048" i="16"/>
  <c r="D2048" i="16"/>
  <c r="AH2048" i="16"/>
  <c r="AJ2048" i="16"/>
  <c r="AG2049" i="16"/>
  <c r="D2049" i="16"/>
  <c r="AH2049" i="16"/>
  <c r="AJ2049" i="16"/>
  <c r="AG2050" i="16"/>
  <c r="D2050" i="16"/>
  <c r="AH2050" i="16"/>
  <c r="AJ2050" i="16"/>
  <c r="AG2051" i="16"/>
  <c r="D2051" i="16"/>
  <c r="AH2051" i="16"/>
  <c r="AJ2051" i="16"/>
  <c r="AG2052" i="16"/>
  <c r="D2052" i="16"/>
  <c r="AH2052" i="16"/>
  <c r="AJ2052" i="16"/>
  <c r="AG2053" i="16"/>
  <c r="D2053" i="16"/>
  <c r="AH2053" i="16"/>
  <c r="AJ2053" i="16"/>
  <c r="AG2054" i="16"/>
  <c r="D2054" i="16"/>
  <c r="AH2054" i="16"/>
  <c r="AJ2054" i="16"/>
  <c r="AG2055" i="16"/>
  <c r="D2055" i="16"/>
  <c r="AH2055" i="16"/>
  <c r="AJ2055" i="16"/>
  <c r="AG2056" i="16"/>
  <c r="D2056" i="16"/>
  <c r="AH2056" i="16"/>
  <c r="AJ2056" i="16"/>
  <c r="AG2057" i="16"/>
  <c r="D2057" i="16"/>
  <c r="AH2057" i="16"/>
  <c r="AJ2057" i="16"/>
  <c r="AG2058" i="16"/>
  <c r="D2058" i="16"/>
  <c r="AH2058" i="16"/>
  <c r="AJ2058" i="16"/>
  <c r="AG2059" i="16"/>
  <c r="D2059" i="16"/>
  <c r="AH2059" i="16"/>
  <c r="AJ2059" i="16"/>
  <c r="AG2060" i="16"/>
  <c r="D2060" i="16"/>
  <c r="AH2060" i="16"/>
  <c r="AJ2060" i="16"/>
  <c r="AG2061" i="16"/>
  <c r="D2061" i="16"/>
  <c r="AH2061" i="16"/>
  <c r="AJ2061" i="16"/>
  <c r="AG2062" i="16"/>
  <c r="D2062" i="16"/>
  <c r="AH2062" i="16"/>
  <c r="AJ2062" i="16"/>
  <c r="AG2063" i="16"/>
  <c r="D2063" i="16"/>
  <c r="AH2063" i="16"/>
  <c r="AJ2063" i="16"/>
  <c r="AG2064" i="16"/>
  <c r="D2064" i="16"/>
  <c r="AH2064" i="16"/>
  <c r="AJ2064" i="16"/>
  <c r="AG2065" i="16"/>
  <c r="D2065" i="16"/>
  <c r="AH2065" i="16"/>
  <c r="AJ2065" i="16"/>
  <c r="AG2066" i="16"/>
  <c r="D2066" i="16"/>
  <c r="AH2066" i="16"/>
  <c r="AJ2066" i="16"/>
  <c r="AG2067" i="16"/>
  <c r="D2067" i="16"/>
  <c r="AH2067" i="16"/>
  <c r="AJ2067" i="16"/>
  <c r="AG2068" i="16"/>
  <c r="D2068" i="16"/>
  <c r="AH2068" i="16"/>
  <c r="AJ2068" i="16"/>
  <c r="AG2069" i="16"/>
  <c r="D2069" i="16"/>
  <c r="AH2069" i="16"/>
  <c r="AJ2069" i="16"/>
  <c r="AG2070" i="16"/>
  <c r="D2070" i="16"/>
  <c r="AH2070" i="16"/>
  <c r="AJ2070" i="16"/>
  <c r="AG2071" i="16"/>
  <c r="D2071" i="16"/>
  <c r="AH2071" i="16"/>
  <c r="AJ2071" i="16"/>
  <c r="AG2072" i="16"/>
  <c r="D2072" i="16"/>
  <c r="AH2072" i="16"/>
  <c r="AJ2072" i="16"/>
  <c r="AG2073" i="16"/>
  <c r="D2073" i="16"/>
  <c r="AH2073" i="16"/>
  <c r="AJ2073" i="16"/>
  <c r="AG2074" i="16"/>
  <c r="D2074" i="16"/>
  <c r="AH2074" i="16"/>
  <c r="AJ2074" i="16"/>
  <c r="AG2075" i="16"/>
  <c r="D2075" i="16"/>
  <c r="AH2075" i="16"/>
  <c r="AJ2075" i="16"/>
  <c r="AG2076" i="16"/>
  <c r="D2076" i="16"/>
  <c r="AH2076" i="16"/>
  <c r="AJ2076" i="16"/>
  <c r="AG2077" i="16"/>
  <c r="D2077" i="16"/>
  <c r="AH2077" i="16"/>
  <c r="AJ2077" i="16"/>
  <c r="AG2078" i="16"/>
  <c r="D2078" i="16"/>
  <c r="AH2078" i="16"/>
  <c r="AJ2078" i="16"/>
  <c r="AG2079" i="16"/>
  <c r="D2079" i="16"/>
  <c r="AH2079" i="16"/>
  <c r="AJ2079" i="16"/>
  <c r="AG2080" i="16"/>
  <c r="D2080" i="16"/>
  <c r="AH2080" i="16"/>
  <c r="AJ2080" i="16"/>
  <c r="AG2081" i="16"/>
  <c r="D2081" i="16"/>
  <c r="AH2081" i="16"/>
  <c r="AJ2081" i="16"/>
  <c r="AG2082" i="16"/>
  <c r="D2082" i="16"/>
  <c r="AH2082" i="16"/>
  <c r="AJ2082" i="16"/>
  <c r="AG2083" i="16"/>
  <c r="D2083" i="16"/>
  <c r="AH2083" i="16"/>
  <c r="AJ2083" i="16"/>
  <c r="AG2084" i="16"/>
  <c r="D2084" i="16"/>
  <c r="AH2084" i="16"/>
  <c r="AJ2084" i="16"/>
  <c r="AG2085" i="16"/>
  <c r="D2085" i="16"/>
  <c r="AH2085" i="16"/>
  <c r="AJ2085" i="16"/>
  <c r="AG2086" i="16"/>
  <c r="D2086" i="16"/>
  <c r="AH2086" i="16"/>
  <c r="AJ2086" i="16"/>
  <c r="AG2087" i="16"/>
  <c r="D2087" i="16"/>
  <c r="AH2087" i="16"/>
  <c r="AJ2087" i="16"/>
  <c r="AG2088" i="16"/>
  <c r="D2088" i="16"/>
  <c r="AH2088" i="16"/>
  <c r="AJ2088" i="16"/>
  <c r="AG2089" i="16"/>
  <c r="D2089" i="16"/>
  <c r="AH2089" i="16"/>
  <c r="AJ2089" i="16"/>
  <c r="AG2090" i="16"/>
  <c r="D2090" i="16"/>
  <c r="AH2090" i="16"/>
  <c r="AJ2090" i="16"/>
  <c r="AG2091" i="16"/>
  <c r="D2091" i="16"/>
  <c r="AH2091" i="16"/>
  <c r="AJ2091" i="16"/>
  <c r="AG2092" i="16"/>
  <c r="D2092" i="16"/>
  <c r="AH2092" i="16"/>
  <c r="AJ2092" i="16"/>
  <c r="AG2093" i="16"/>
  <c r="D2093" i="16"/>
  <c r="AH2093" i="16"/>
  <c r="AJ2093" i="16"/>
  <c r="AG2094" i="16"/>
  <c r="D2094" i="16"/>
  <c r="AH2094" i="16"/>
  <c r="AJ2094" i="16"/>
  <c r="AG2095" i="16"/>
  <c r="D2095" i="16"/>
  <c r="AH2095" i="16"/>
  <c r="AJ2095" i="16"/>
  <c r="AG2096" i="16"/>
  <c r="D2096" i="16"/>
  <c r="AH2096" i="16"/>
  <c r="AJ2096" i="16"/>
  <c r="AG2097" i="16"/>
  <c r="D2097" i="16"/>
  <c r="AH2097" i="16"/>
  <c r="AJ2097" i="16"/>
  <c r="AG2098" i="16"/>
  <c r="D2098" i="16"/>
  <c r="AH2098" i="16"/>
  <c r="AJ2098" i="16"/>
  <c r="AG2099" i="16"/>
  <c r="D2099" i="16"/>
  <c r="AH2099" i="16"/>
  <c r="AJ2099" i="16"/>
  <c r="AG2100" i="16"/>
  <c r="D2100" i="16"/>
  <c r="AH2100" i="16"/>
  <c r="AJ2100" i="16"/>
  <c r="AG2101" i="16"/>
  <c r="D2101" i="16"/>
  <c r="AH2101" i="16"/>
  <c r="AJ2101" i="16"/>
  <c r="AG2102" i="16"/>
  <c r="D2102" i="16"/>
  <c r="AH2102" i="16"/>
  <c r="AJ2102" i="16"/>
  <c r="AG2103" i="16"/>
  <c r="D2103" i="16"/>
  <c r="AH2103" i="16"/>
  <c r="AJ2103" i="16"/>
  <c r="AG2104" i="16"/>
  <c r="D2104" i="16"/>
  <c r="AH2104" i="16"/>
  <c r="AJ2104" i="16"/>
  <c r="AG2105" i="16"/>
  <c r="D2105" i="16"/>
  <c r="AH2105" i="16"/>
  <c r="AJ2105" i="16"/>
  <c r="AG2106" i="16"/>
  <c r="D2106" i="16"/>
  <c r="AH2106" i="16"/>
  <c r="AJ2106" i="16"/>
  <c r="AG2107" i="16"/>
  <c r="D2107" i="16"/>
  <c r="AH2107" i="16"/>
  <c r="AJ2107" i="16"/>
  <c r="AG2108" i="16"/>
  <c r="D2108" i="16"/>
  <c r="AH2108" i="16"/>
  <c r="AJ2108" i="16"/>
  <c r="AG2109" i="16"/>
  <c r="D2109" i="16"/>
  <c r="AH2109" i="16"/>
  <c r="AJ2109" i="16"/>
  <c r="AG2110" i="16"/>
  <c r="D2110" i="16"/>
  <c r="AH2110" i="16"/>
  <c r="AJ2110" i="16"/>
  <c r="AG2111" i="16"/>
  <c r="D2111" i="16"/>
  <c r="AH2111" i="16"/>
  <c r="AJ2111" i="16"/>
  <c r="AG2112" i="16"/>
  <c r="D2112" i="16"/>
  <c r="AH2112" i="16"/>
  <c r="AJ2112" i="16"/>
  <c r="AG2113" i="16"/>
  <c r="D2113" i="16"/>
  <c r="AH2113" i="16"/>
  <c r="AJ2113" i="16"/>
  <c r="AG2114" i="16"/>
  <c r="D2114" i="16"/>
  <c r="AH2114" i="16"/>
  <c r="AJ2114" i="16"/>
  <c r="AG2115" i="16"/>
  <c r="D2115" i="16"/>
  <c r="AH2115" i="16"/>
  <c r="AJ2115" i="16"/>
  <c r="AG2116" i="16"/>
  <c r="D2116" i="16"/>
  <c r="AH2116" i="16"/>
  <c r="AJ2116" i="16"/>
  <c r="AG2117" i="16"/>
  <c r="D2117" i="16"/>
  <c r="AH2117" i="16"/>
  <c r="AJ2117" i="16"/>
  <c r="AG2118" i="16"/>
  <c r="D2118" i="16"/>
  <c r="AH2118" i="16"/>
  <c r="AJ2118" i="16"/>
  <c r="AG2119" i="16"/>
  <c r="D2119" i="16"/>
  <c r="AH2119" i="16"/>
  <c r="AJ2119" i="16"/>
  <c r="AG2120" i="16"/>
  <c r="D2120" i="16"/>
  <c r="AH2120" i="16"/>
  <c r="AJ2120" i="16"/>
  <c r="AG2121" i="16"/>
  <c r="D2121" i="16"/>
  <c r="AH2121" i="16"/>
  <c r="AJ2121" i="16"/>
  <c r="AG2122" i="16"/>
  <c r="D2122" i="16"/>
  <c r="AH2122" i="16"/>
  <c r="AJ2122" i="16"/>
  <c r="AG2123" i="16"/>
  <c r="D2123" i="16"/>
  <c r="AH2123" i="16"/>
  <c r="AJ2123" i="16"/>
  <c r="AG2124" i="16"/>
  <c r="D2124" i="16"/>
  <c r="AH2124" i="16"/>
  <c r="AJ2124" i="16"/>
  <c r="AG2125" i="16"/>
  <c r="D2125" i="16"/>
  <c r="AH2125" i="16"/>
  <c r="AJ2125" i="16"/>
  <c r="AG2126" i="16"/>
  <c r="D2126" i="16"/>
  <c r="AH2126" i="16"/>
  <c r="AJ2126" i="16"/>
  <c r="AG2127" i="16"/>
  <c r="D2127" i="16"/>
  <c r="AH2127" i="16"/>
  <c r="AJ2127" i="16"/>
  <c r="AG2128" i="16"/>
  <c r="D2128" i="16"/>
  <c r="AH2128" i="16"/>
  <c r="AJ2128" i="16"/>
  <c r="AG2129" i="16"/>
  <c r="D2129" i="16"/>
  <c r="AH2129" i="16"/>
  <c r="AJ2129" i="16"/>
  <c r="AG2130" i="16"/>
  <c r="D2130" i="16"/>
  <c r="AH2130" i="16"/>
  <c r="AJ2130" i="16"/>
  <c r="AG2131" i="16"/>
  <c r="D2131" i="16"/>
  <c r="AH2131" i="16"/>
  <c r="AJ2131" i="16"/>
  <c r="AG2132" i="16"/>
  <c r="D2132" i="16"/>
  <c r="AH2132" i="16"/>
  <c r="AJ2132" i="16"/>
  <c r="AG2133" i="16"/>
  <c r="D2133" i="16"/>
  <c r="AH2133" i="16"/>
  <c r="AJ2133" i="16"/>
  <c r="AG2134" i="16"/>
  <c r="D2134" i="16"/>
  <c r="AH2134" i="16"/>
  <c r="AJ2134" i="16"/>
  <c r="AG2135" i="16"/>
  <c r="D2135" i="16"/>
  <c r="AH2135" i="16"/>
  <c r="AJ2135" i="16"/>
  <c r="AG2136" i="16"/>
  <c r="D2136" i="16"/>
  <c r="AH2136" i="16"/>
  <c r="AJ2136" i="16"/>
  <c r="AG2137" i="16"/>
  <c r="D2137" i="16"/>
  <c r="AH2137" i="16"/>
  <c r="AJ2137" i="16"/>
  <c r="AG2138" i="16"/>
  <c r="D2138" i="16"/>
  <c r="AH2138" i="16"/>
  <c r="AJ2138" i="16"/>
  <c r="AG2139" i="16"/>
  <c r="D2139" i="16"/>
  <c r="AH2139" i="16"/>
  <c r="AJ2139" i="16"/>
  <c r="AG2140" i="16"/>
  <c r="D2140" i="16"/>
  <c r="AH2140" i="16"/>
  <c r="AJ2140" i="16"/>
  <c r="AG2141" i="16"/>
  <c r="D2141" i="16"/>
  <c r="AH2141" i="16"/>
  <c r="AJ2141" i="16"/>
  <c r="AG2142" i="16"/>
  <c r="D2142" i="16"/>
  <c r="AH2142" i="16"/>
  <c r="AJ2142" i="16"/>
  <c r="AG2143" i="16"/>
  <c r="D2143" i="16"/>
  <c r="AH2143" i="16"/>
  <c r="AJ2143" i="16"/>
  <c r="AG2144" i="16"/>
  <c r="D2144" i="16"/>
  <c r="AH2144" i="16"/>
  <c r="AJ2144" i="16"/>
  <c r="AG2145" i="16"/>
  <c r="D2145" i="16"/>
  <c r="AH2145" i="16"/>
  <c r="AJ2145" i="16"/>
  <c r="AG2146" i="16"/>
  <c r="D2146" i="16"/>
  <c r="AH2146" i="16"/>
  <c r="AJ2146" i="16"/>
  <c r="AG2147" i="16"/>
  <c r="D2147" i="16"/>
  <c r="AH2147" i="16"/>
  <c r="AJ2147" i="16"/>
  <c r="AG2148" i="16"/>
  <c r="D2148" i="16"/>
  <c r="AH2148" i="16"/>
  <c r="AJ2148" i="16"/>
  <c r="AG2149" i="16"/>
  <c r="D2149" i="16"/>
  <c r="AH2149" i="16"/>
  <c r="AJ2149" i="16"/>
  <c r="AG2150" i="16"/>
  <c r="D2150" i="16"/>
  <c r="AH2150" i="16"/>
  <c r="AJ2150" i="16"/>
  <c r="AG2151" i="16"/>
  <c r="D2151" i="16"/>
  <c r="AH2151" i="16"/>
  <c r="AJ2151" i="16"/>
  <c r="AG2152" i="16"/>
  <c r="D2152" i="16"/>
  <c r="AH2152" i="16"/>
  <c r="AJ2152" i="16"/>
  <c r="AG2153" i="16"/>
  <c r="D2153" i="16"/>
  <c r="AH2153" i="16"/>
  <c r="AJ2153" i="16"/>
  <c r="AG2154" i="16"/>
  <c r="D2154" i="16"/>
  <c r="AH2154" i="16"/>
  <c r="AJ2154" i="16"/>
  <c r="AG2155" i="16"/>
  <c r="D2155" i="16"/>
  <c r="AH2155" i="16"/>
  <c r="AJ2155" i="16"/>
  <c r="AG2156" i="16"/>
  <c r="D2156" i="16"/>
  <c r="AH2156" i="16"/>
  <c r="AJ2156" i="16"/>
  <c r="AG2157" i="16"/>
  <c r="D2157" i="16"/>
  <c r="AH2157" i="16"/>
  <c r="AJ2157" i="16"/>
  <c r="AG2158" i="16"/>
  <c r="D2158" i="16"/>
  <c r="AH2158" i="16"/>
  <c r="AJ2158" i="16"/>
  <c r="AG2159" i="16"/>
  <c r="D2159" i="16"/>
  <c r="AH2159" i="16"/>
  <c r="AJ2159" i="16"/>
  <c r="AG2160" i="16"/>
  <c r="D2160" i="16"/>
  <c r="AH2160" i="16"/>
  <c r="AJ2160" i="16"/>
  <c r="AG2161" i="16"/>
  <c r="D2161" i="16"/>
  <c r="AH2161" i="16"/>
  <c r="AJ2161" i="16"/>
  <c r="AG2162" i="16"/>
  <c r="D2162" i="16"/>
  <c r="AH2162" i="16"/>
  <c r="AJ2162" i="16"/>
  <c r="AG2163" i="16"/>
  <c r="D2163" i="16"/>
  <c r="AH2163" i="16"/>
  <c r="AJ2163" i="16"/>
  <c r="AG2164" i="16"/>
  <c r="D2164" i="16"/>
  <c r="AH2164" i="16"/>
  <c r="AJ2164" i="16"/>
  <c r="AG2165" i="16"/>
  <c r="D2165" i="16"/>
  <c r="AH2165" i="16"/>
  <c r="AJ2165" i="16"/>
  <c r="AG2166" i="16"/>
  <c r="D2166" i="16"/>
  <c r="AH2166" i="16"/>
  <c r="AJ2166" i="16"/>
  <c r="AG2167" i="16"/>
  <c r="D2167" i="16"/>
  <c r="AH2167" i="16"/>
  <c r="AJ2167" i="16"/>
  <c r="AG2168" i="16"/>
  <c r="D2168" i="16"/>
  <c r="AH2168" i="16"/>
  <c r="AJ2168" i="16"/>
  <c r="AG2169" i="16"/>
  <c r="D2169" i="16"/>
  <c r="AH2169" i="16"/>
  <c r="AJ2169" i="16"/>
  <c r="AG2170" i="16"/>
  <c r="D2170" i="16"/>
  <c r="AH2170" i="16"/>
  <c r="AJ2170" i="16"/>
  <c r="AG2171" i="16"/>
  <c r="D2171" i="16"/>
  <c r="AH2171" i="16"/>
  <c r="AJ2171" i="16"/>
  <c r="AG2172" i="16"/>
  <c r="D2172" i="16"/>
  <c r="AH2172" i="16"/>
  <c r="AJ2172" i="16"/>
  <c r="AG2173" i="16"/>
  <c r="D2173" i="16"/>
  <c r="AH2173" i="16"/>
  <c r="AJ2173" i="16"/>
  <c r="AG2174" i="16"/>
  <c r="D2174" i="16"/>
  <c r="AH2174" i="16"/>
  <c r="AJ2174" i="16"/>
  <c r="AG2175" i="16"/>
  <c r="D2175" i="16"/>
  <c r="AH2175" i="16"/>
  <c r="AJ2175" i="16"/>
  <c r="AG2176" i="16"/>
  <c r="D2176" i="16"/>
  <c r="AH2176" i="16"/>
  <c r="AJ2176" i="16"/>
  <c r="AG2177" i="16"/>
  <c r="D2177" i="16"/>
  <c r="AH2177" i="16"/>
  <c r="AJ2177" i="16"/>
  <c r="AG2178" i="16"/>
  <c r="D2178" i="16"/>
  <c r="AH2178" i="16"/>
  <c r="AJ2178" i="16"/>
  <c r="AG2179" i="16"/>
  <c r="D2179" i="16"/>
  <c r="AH2179" i="16"/>
  <c r="AJ2179" i="16"/>
  <c r="AG2180" i="16"/>
  <c r="D2180" i="16"/>
  <c r="AH2180" i="16"/>
  <c r="AJ2180" i="16"/>
  <c r="AG2181" i="16"/>
  <c r="D2181" i="16"/>
  <c r="AH2181" i="16"/>
  <c r="AJ2181" i="16"/>
  <c r="AG2182" i="16"/>
  <c r="D2182" i="16"/>
  <c r="AH2182" i="16"/>
  <c r="AJ2182" i="16"/>
  <c r="AG2183" i="16"/>
  <c r="D2183" i="16"/>
  <c r="AH2183" i="16"/>
  <c r="AJ2183" i="16"/>
  <c r="AG2184" i="16"/>
  <c r="D2184" i="16"/>
  <c r="AH2184" i="16"/>
  <c r="AJ2184" i="16"/>
  <c r="AG2185" i="16"/>
  <c r="D2185" i="16"/>
  <c r="AH2185" i="16"/>
  <c r="AJ2185" i="16"/>
  <c r="AG2186" i="16"/>
  <c r="D2186" i="16"/>
  <c r="AH2186" i="16"/>
  <c r="AJ2186" i="16"/>
  <c r="AG2187" i="16"/>
  <c r="D2187" i="16"/>
  <c r="AH2187" i="16"/>
  <c r="AJ2187" i="16"/>
  <c r="AG2188" i="16"/>
  <c r="D2188" i="16"/>
  <c r="AH2188" i="16"/>
  <c r="AJ2188" i="16"/>
  <c r="AG2189" i="16"/>
  <c r="D2189" i="16"/>
  <c r="AH2189" i="16"/>
  <c r="AJ2189" i="16"/>
  <c r="AG2190" i="16"/>
  <c r="D2190" i="16"/>
  <c r="AH2190" i="16"/>
  <c r="AJ2190" i="16"/>
  <c r="AG2191" i="16"/>
  <c r="D2191" i="16"/>
  <c r="AH2191" i="16"/>
  <c r="AJ2191" i="16"/>
  <c r="AG2192" i="16"/>
  <c r="D2192" i="16"/>
  <c r="AH2192" i="16"/>
  <c r="AJ2192" i="16"/>
  <c r="AG2193" i="16"/>
  <c r="D2193" i="16"/>
  <c r="AH2193" i="16"/>
  <c r="AJ2193" i="16"/>
  <c r="AG2194" i="16"/>
  <c r="D2194" i="16"/>
  <c r="AH2194" i="16"/>
  <c r="AJ2194" i="16"/>
  <c r="AG2195" i="16"/>
  <c r="D2195" i="16"/>
  <c r="AH2195" i="16"/>
  <c r="AJ2195" i="16"/>
  <c r="AG2196" i="16"/>
  <c r="D2196" i="16"/>
  <c r="AH2196" i="16"/>
  <c r="AJ2196" i="16"/>
  <c r="AG2197" i="16"/>
  <c r="D2197" i="16"/>
  <c r="AH2197" i="16"/>
  <c r="AJ2197" i="16"/>
  <c r="AG2198" i="16"/>
  <c r="D2198" i="16"/>
  <c r="AH2198" i="16"/>
  <c r="AJ2198" i="16"/>
  <c r="AG2199" i="16"/>
  <c r="D2199" i="16"/>
  <c r="AH2199" i="16"/>
  <c r="AJ2199" i="16"/>
  <c r="AG2200" i="16"/>
  <c r="D2200" i="16"/>
  <c r="AH2200" i="16"/>
  <c r="AJ2200" i="16"/>
  <c r="AG2201" i="16"/>
  <c r="D2201" i="16"/>
  <c r="AH2201" i="16"/>
  <c r="AJ2201" i="16"/>
  <c r="AG2202" i="16"/>
  <c r="D2202" i="16"/>
  <c r="AH2202" i="16"/>
  <c r="AJ2202" i="16"/>
  <c r="AG2203" i="16"/>
  <c r="D2203" i="16"/>
  <c r="AH2203" i="16"/>
  <c r="AJ2203" i="16"/>
  <c r="AG2204" i="16"/>
  <c r="D2204" i="16"/>
  <c r="AH2204" i="16"/>
  <c r="AJ2204" i="16"/>
  <c r="AG2205" i="16"/>
  <c r="D2205" i="16"/>
  <c r="AH2205" i="16"/>
  <c r="AJ2205" i="16"/>
  <c r="AG2206" i="16"/>
  <c r="D2206" i="16"/>
  <c r="AH2206" i="16"/>
  <c r="AJ2206" i="16"/>
  <c r="AG2207" i="16"/>
  <c r="D2207" i="16"/>
  <c r="AH2207" i="16"/>
  <c r="AJ2207" i="16"/>
  <c r="AG2208" i="16"/>
  <c r="D2208" i="16"/>
  <c r="AH2208" i="16"/>
  <c r="AJ2208" i="16"/>
  <c r="AG2209" i="16"/>
  <c r="D2209" i="16"/>
  <c r="AH2209" i="16"/>
  <c r="AJ2209" i="16"/>
  <c r="AG2210" i="16"/>
  <c r="D2210" i="16"/>
  <c r="AH2210" i="16"/>
  <c r="AJ2210" i="16"/>
  <c r="AG2211" i="16"/>
  <c r="D2211" i="16"/>
  <c r="AH2211" i="16"/>
  <c r="AJ2211" i="16"/>
  <c r="AG2212" i="16"/>
  <c r="D2212" i="16"/>
  <c r="AH2212" i="16"/>
  <c r="AJ2212" i="16"/>
  <c r="AG2213" i="16"/>
  <c r="D2213" i="16"/>
  <c r="AH2213" i="16"/>
  <c r="AJ2213" i="16"/>
  <c r="AG2214" i="16"/>
  <c r="D2214" i="16"/>
  <c r="AH2214" i="16"/>
  <c r="AJ2214" i="16"/>
  <c r="AG2215" i="16"/>
  <c r="D2215" i="16"/>
  <c r="AH2215" i="16"/>
  <c r="AJ2215" i="16"/>
  <c r="AG2216" i="16"/>
  <c r="D2216" i="16"/>
  <c r="AH2216" i="16"/>
  <c r="AJ2216" i="16"/>
  <c r="AG2217" i="16"/>
  <c r="D2217" i="16"/>
  <c r="AH2217" i="16"/>
  <c r="AJ2217" i="16"/>
  <c r="AG2218" i="16"/>
  <c r="D2218" i="16"/>
  <c r="AH2218" i="16"/>
  <c r="AJ2218" i="16"/>
  <c r="AG2219" i="16"/>
  <c r="D2219" i="16"/>
  <c r="AH2219" i="16"/>
  <c r="AJ2219" i="16"/>
  <c r="AG2220" i="16"/>
  <c r="D2220" i="16"/>
  <c r="AH2220" i="16"/>
  <c r="AJ2220" i="16"/>
  <c r="AG2221" i="16"/>
  <c r="D2221" i="16"/>
  <c r="AH2221" i="16"/>
  <c r="AJ2221" i="16"/>
  <c r="AG2222" i="16"/>
  <c r="D2222" i="16"/>
  <c r="AH2222" i="16"/>
  <c r="AJ2222" i="16"/>
  <c r="AG2223" i="16"/>
  <c r="D2223" i="16"/>
  <c r="AH2223" i="16"/>
  <c r="AJ2223" i="16"/>
  <c r="AG2224" i="16"/>
  <c r="D2224" i="16"/>
  <c r="AH2224" i="16"/>
  <c r="AJ2224" i="16"/>
  <c r="AG2225" i="16"/>
  <c r="D2225" i="16"/>
  <c r="AH2225" i="16"/>
  <c r="AJ2225" i="16"/>
  <c r="AG2226" i="16"/>
  <c r="D2226" i="16"/>
  <c r="AH2226" i="16"/>
  <c r="AJ2226" i="16"/>
  <c r="AG2227" i="16"/>
  <c r="D2227" i="16"/>
  <c r="AH2227" i="16"/>
  <c r="AJ2227" i="16"/>
  <c r="AG2228" i="16"/>
  <c r="D2228" i="16"/>
  <c r="AH2228" i="16"/>
  <c r="AJ2228" i="16"/>
  <c r="AG2229" i="16"/>
  <c r="D2229" i="16"/>
  <c r="AH2229" i="16"/>
  <c r="AJ2229" i="16"/>
  <c r="AG2230" i="16"/>
  <c r="D2230" i="16"/>
  <c r="AH2230" i="16"/>
  <c r="AJ2230" i="16"/>
  <c r="AG2231" i="16"/>
  <c r="D2231" i="16"/>
  <c r="AH2231" i="16"/>
  <c r="AJ2231" i="16"/>
  <c r="AG2232" i="16"/>
  <c r="D2232" i="16"/>
  <c r="AH2232" i="16"/>
  <c r="AJ2232" i="16"/>
  <c r="AG2233" i="16"/>
  <c r="D2233" i="16"/>
  <c r="AH2233" i="16"/>
  <c r="AJ2233" i="16"/>
  <c r="AG2234" i="16"/>
  <c r="D2234" i="16"/>
  <c r="AH2234" i="16"/>
  <c r="AJ2234" i="16"/>
  <c r="AG2235" i="16"/>
  <c r="D2235" i="16"/>
  <c r="AH2235" i="16"/>
  <c r="AJ2235" i="16"/>
  <c r="AG2236" i="16"/>
  <c r="D2236" i="16"/>
  <c r="AH2236" i="16"/>
  <c r="AJ2236" i="16"/>
  <c r="AG2237" i="16"/>
  <c r="D2237" i="16"/>
  <c r="AH2237" i="16"/>
  <c r="AJ2237" i="16"/>
  <c r="AG2238" i="16"/>
  <c r="D2238" i="16"/>
  <c r="AH2238" i="16"/>
  <c r="AJ2238" i="16"/>
  <c r="AG2239" i="16"/>
  <c r="D2239" i="16"/>
  <c r="AH2239" i="16"/>
  <c r="AJ2239" i="16"/>
  <c r="AG2240" i="16"/>
  <c r="D2240" i="16"/>
  <c r="AH2240" i="16"/>
  <c r="AJ2240" i="16"/>
  <c r="AG2241" i="16"/>
  <c r="D2241" i="16"/>
  <c r="AH2241" i="16"/>
  <c r="AJ2241" i="16"/>
  <c r="AG2242" i="16"/>
  <c r="D2242" i="16"/>
  <c r="AH2242" i="16"/>
  <c r="AJ2242" i="16"/>
  <c r="AG2243" i="16"/>
  <c r="D2243" i="16"/>
  <c r="AH2243" i="16"/>
  <c r="AJ2243" i="16"/>
  <c r="AG2244" i="16"/>
  <c r="D2244" i="16"/>
  <c r="AH2244" i="16"/>
  <c r="AJ2244" i="16"/>
  <c r="AG2245" i="16"/>
  <c r="D2245" i="16"/>
  <c r="AH2245" i="16"/>
  <c r="AJ2245" i="16"/>
  <c r="AG2246" i="16"/>
  <c r="D2246" i="16"/>
  <c r="AH2246" i="16"/>
  <c r="AJ2246" i="16"/>
  <c r="AG2247" i="16"/>
  <c r="D2247" i="16"/>
  <c r="AH2247" i="16"/>
  <c r="AJ2247" i="16"/>
  <c r="AG2248" i="16"/>
  <c r="D2248" i="16"/>
  <c r="AH2248" i="16"/>
  <c r="AJ2248" i="16"/>
  <c r="AG2249" i="16"/>
  <c r="D2249" i="16"/>
  <c r="AH2249" i="16"/>
  <c r="AJ2249" i="16"/>
  <c r="AG2250" i="16"/>
  <c r="D2250" i="16"/>
  <c r="AH2250" i="16"/>
  <c r="AJ2250" i="16"/>
  <c r="AG2251" i="16"/>
  <c r="D2251" i="16"/>
  <c r="AH2251" i="16"/>
  <c r="AJ2251" i="16"/>
  <c r="AG2252" i="16"/>
  <c r="D2252" i="16"/>
  <c r="AH2252" i="16"/>
  <c r="AJ2252" i="16"/>
  <c r="AG2253" i="16"/>
  <c r="D2253" i="16"/>
  <c r="AH2253" i="16"/>
  <c r="AJ2253" i="16"/>
  <c r="AG2254" i="16"/>
  <c r="D2254" i="16"/>
  <c r="AH2254" i="16"/>
  <c r="AJ2254" i="16"/>
  <c r="AG2255" i="16"/>
  <c r="D2255" i="16"/>
  <c r="AH2255" i="16"/>
  <c r="AJ2255" i="16"/>
  <c r="AG2256" i="16"/>
  <c r="D2256" i="16"/>
  <c r="AH2256" i="16"/>
  <c r="AJ2256" i="16"/>
  <c r="AG2257" i="16"/>
  <c r="D2257" i="16"/>
  <c r="AH2257" i="16"/>
  <c r="AJ2257" i="16"/>
  <c r="AG2258" i="16"/>
  <c r="D2258" i="16"/>
  <c r="AH2258" i="16"/>
  <c r="AJ2258" i="16"/>
  <c r="AG2259" i="16"/>
  <c r="D2259" i="16"/>
  <c r="AH2259" i="16"/>
  <c r="AJ2259" i="16"/>
  <c r="AG2260" i="16"/>
  <c r="D2260" i="16"/>
  <c r="AH2260" i="16"/>
  <c r="AJ2260" i="16"/>
  <c r="AG2261" i="16"/>
  <c r="D2261" i="16"/>
  <c r="AH2261" i="16"/>
  <c r="AJ2261" i="16"/>
  <c r="AG2262" i="16"/>
  <c r="D2262" i="16"/>
  <c r="AH2262" i="16"/>
  <c r="AJ2262" i="16"/>
  <c r="AG2263" i="16"/>
  <c r="D2263" i="16"/>
  <c r="AH2263" i="16"/>
  <c r="AJ2263" i="16"/>
  <c r="AG2264" i="16"/>
  <c r="D2264" i="16"/>
  <c r="AH2264" i="16"/>
  <c r="AJ2264" i="16"/>
  <c r="AG2265" i="16"/>
  <c r="D2265" i="16"/>
  <c r="AH2265" i="16"/>
  <c r="AJ2265" i="16"/>
  <c r="AG2266" i="16"/>
  <c r="D2266" i="16"/>
  <c r="AH2266" i="16"/>
  <c r="AJ2266" i="16"/>
  <c r="AG2267" i="16"/>
  <c r="D2267" i="16"/>
  <c r="AH2267" i="16"/>
  <c r="AJ2267" i="16"/>
  <c r="AG2268" i="16"/>
  <c r="D2268" i="16"/>
  <c r="AH2268" i="16"/>
  <c r="AJ2268" i="16"/>
  <c r="AG2269" i="16"/>
  <c r="D2269" i="16"/>
  <c r="AH2269" i="16"/>
  <c r="AJ2269" i="16"/>
  <c r="AG2270" i="16"/>
  <c r="D2270" i="16"/>
  <c r="AH2270" i="16"/>
  <c r="AJ2270" i="16"/>
  <c r="AG2271" i="16"/>
  <c r="D2271" i="16"/>
  <c r="AH2271" i="16"/>
  <c r="AJ2271" i="16"/>
  <c r="AG2272" i="16"/>
  <c r="D2272" i="16"/>
  <c r="AH2272" i="16"/>
  <c r="AJ2272" i="16"/>
  <c r="AG2273" i="16"/>
  <c r="D2273" i="16"/>
  <c r="AH2273" i="16"/>
  <c r="AJ2273" i="16"/>
  <c r="AG2274" i="16"/>
  <c r="D2274" i="16"/>
  <c r="AH2274" i="16"/>
  <c r="AJ2274" i="16"/>
  <c r="AG2275" i="16"/>
  <c r="D2275" i="16"/>
  <c r="AH2275" i="16"/>
  <c r="AJ2275" i="16"/>
  <c r="AG2276" i="16"/>
  <c r="D2276" i="16"/>
  <c r="AH2276" i="16"/>
  <c r="AJ2276" i="16"/>
  <c r="AG2277" i="16"/>
  <c r="D2277" i="16"/>
  <c r="AH2277" i="16"/>
  <c r="AJ2277" i="16"/>
  <c r="AG2278" i="16"/>
  <c r="D2278" i="16"/>
  <c r="AH2278" i="16"/>
  <c r="AJ2278" i="16"/>
  <c r="AG2279" i="16"/>
  <c r="D2279" i="16"/>
  <c r="AH2279" i="16"/>
  <c r="AJ2279" i="16"/>
  <c r="AG2280" i="16"/>
  <c r="D2280" i="16"/>
  <c r="AH2280" i="16"/>
  <c r="AJ2280" i="16"/>
  <c r="AG2281" i="16"/>
  <c r="D2281" i="16"/>
  <c r="AH2281" i="16"/>
  <c r="AJ2281" i="16"/>
  <c r="AG2282" i="16"/>
  <c r="D2282" i="16"/>
  <c r="AH2282" i="16"/>
  <c r="AJ2282" i="16"/>
  <c r="AG2283" i="16"/>
  <c r="D2283" i="16"/>
  <c r="AH2283" i="16"/>
  <c r="AJ2283" i="16"/>
  <c r="AG2284" i="16"/>
  <c r="D2284" i="16"/>
  <c r="AH2284" i="16"/>
  <c r="AJ2284" i="16"/>
  <c r="AG2285" i="16"/>
  <c r="D2285" i="16"/>
  <c r="AH2285" i="16"/>
  <c r="AJ2285" i="16"/>
  <c r="AG2286" i="16"/>
  <c r="D2286" i="16"/>
  <c r="AH2286" i="16"/>
  <c r="AJ2286" i="16"/>
  <c r="AG2287" i="16"/>
  <c r="D2287" i="16"/>
  <c r="AH2287" i="16"/>
  <c r="AJ2287" i="16"/>
  <c r="AG2288" i="16"/>
  <c r="D2288" i="16"/>
  <c r="AH2288" i="16"/>
  <c r="AJ2288" i="16"/>
  <c r="AG2289" i="16"/>
  <c r="D2289" i="16"/>
  <c r="AH2289" i="16"/>
  <c r="AJ2289" i="16"/>
  <c r="AG2290" i="16"/>
  <c r="D2290" i="16"/>
  <c r="AH2290" i="16"/>
  <c r="AJ2290" i="16"/>
  <c r="AG2291" i="16"/>
  <c r="D2291" i="16"/>
  <c r="AH2291" i="16"/>
  <c r="AJ2291" i="16"/>
  <c r="AG2292" i="16"/>
  <c r="D2292" i="16"/>
  <c r="AH2292" i="16"/>
  <c r="AJ2292" i="16"/>
  <c r="AG2293" i="16"/>
  <c r="D2293" i="16"/>
  <c r="AH2293" i="16"/>
  <c r="AJ2293" i="16"/>
  <c r="AG2294" i="16"/>
  <c r="D2294" i="16"/>
  <c r="AH2294" i="16"/>
  <c r="AJ2294" i="16"/>
  <c r="AG2295" i="16"/>
  <c r="D2295" i="16"/>
  <c r="AH2295" i="16"/>
  <c r="AJ2295" i="16"/>
  <c r="AG2296" i="16"/>
  <c r="D2296" i="16"/>
  <c r="AH2296" i="16"/>
  <c r="AJ2296" i="16"/>
  <c r="AG2297" i="16"/>
  <c r="D2297" i="16"/>
  <c r="AH2297" i="16"/>
  <c r="AJ2297" i="16"/>
  <c r="AG2298" i="16"/>
  <c r="D2298" i="16"/>
  <c r="AH2298" i="16"/>
  <c r="AJ2298" i="16"/>
  <c r="AG2299" i="16"/>
  <c r="D2299" i="16"/>
  <c r="AH2299" i="16"/>
  <c r="AJ2299" i="16"/>
  <c r="AG2300" i="16"/>
  <c r="D2300" i="16"/>
  <c r="AH2300" i="16"/>
  <c r="AJ2300" i="16"/>
  <c r="AG2301" i="16"/>
  <c r="D2301" i="16"/>
  <c r="AH2301" i="16"/>
  <c r="AJ2301" i="16"/>
  <c r="AG2302" i="16"/>
  <c r="D2302" i="16"/>
  <c r="AH2302" i="16"/>
  <c r="AJ2302" i="16"/>
  <c r="AG2303" i="16"/>
  <c r="D2303" i="16"/>
  <c r="AH2303" i="16"/>
  <c r="AJ2303" i="16"/>
  <c r="AG2304" i="16"/>
  <c r="D2304" i="16"/>
  <c r="AH2304" i="16"/>
  <c r="AJ2304" i="16"/>
  <c r="AG2305" i="16"/>
  <c r="D2305" i="16"/>
  <c r="AH2305" i="16"/>
  <c r="AJ2305" i="16"/>
  <c r="AG2306" i="16"/>
  <c r="D2306" i="16"/>
  <c r="AH2306" i="16"/>
  <c r="AJ2306" i="16"/>
  <c r="AG2307" i="16"/>
  <c r="D2307" i="16"/>
  <c r="AH2307" i="16"/>
  <c r="AJ2307" i="16"/>
  <c r="AG2308" i="16"/>
  <c r="D2308" i="16"/>
  <c r="AH2308" i="16"/>
  <c r="AJ2308" i="16"/>
  <c r="AG2309" i="16"/>
  <c r="D2309" i="16"/>
  <c r="AH2309" i="16"/>
  <c r="AJ2309" i="16"/>
  <c r="AG2310" i="16"/>
  <c r="D2310" i="16"/>
  <c r="AH2310" i="16"/>
  <c r="AJ2310" i="16"/>
  <c r="AG2311" i="16"/>
  <c r="D2311" i="16"/>
  <c r="AH2311" i="16"/>
  <c r="AJ2311" i="16"/>
  <c r="AG2312" i="16"/>
  <c r="D2312" i="16"/>
  <c r="AH2312" i="16"/>
  <c r="AJ2312" i="16"/>
  <c r="AG2313" i="16"/>
  <c r="D2313" i="16"/>
  <c r="AH2313" i="16"/>
  <c r="AJ2313" i="16"/>
  <c r="AG2314" i="16"/>
  <c r="D2314" i="16"/>
  <c r="AH2314" i="16"/>
  <c r="AJ2314" i="16"/>
  <c r="AG2315" i="16"/>
  <c r="D2315" i="16"/>
  <c r="AH2315" i="16"/>
  <c r="AJ2315" i="16"/>
  <c r="AG2316" i="16"/>
  <c r="D2316" i="16"/>
  <c r="AH2316" i="16"/>
  <c r="AJ2316" i="16"/>
  <c r="AG2317" i="16"/>
  <c r="D2317" i="16"/>
  <c r="AH2317" i="16"/>
  <c r="AJ2317" i="16"/>
  <c r="AG2318" i="16"/>
  <c r="D2318" i="16"/>
  <c r="AH2318" i="16"/>
  <c r="AJ2318" i="16"/>
  <c r="AG2319" i="16"/>
  <c r="D2319" i="16"/>
  <c r="AH2319" i="16"/>
  <c r="AJ2319" i="16"/>
  <c r="AG2320" i="16"/>
  <c r="D2320" i="16"/>
  <c r="AH2320" i="16"/>
  <c r="AJ2320" i="16"/>
  <c r="AG2321" i="16"/>
  <c r="D2321" i="16"/>
  <c r="AH2321" i="16"/>
  <c r="AJ2321" i="16"/>
  <c r="AG2322" i="16"/>
  <c r="D2322" i="16"/>
  <c r="AH2322" i="16"/>
  <c r="AJ2322" i="16"/>
  <c r="AG2323" i="16"/>
  <c r="D2323" i="16"/>
  <c r="AH2323" i="16"/>
  <c r="AJ2323" i="16"/>
  <c r="AG2324" i="16"/>
  <c r="D2324" i="16"/>
  <c r="AH2324" i="16"/>
  <c r="AJ2324" i="16"/>
  <c r="AG2325" i="16"/>
  <c r="D2325" i="16"/>
  <c r="AH2325" i="16"/>
  <c r="AJ2325" i="16"/>
  <c r="AG2326" i="16"/>
  <c r="D2326" i="16"/>
  <c r="AH2326" i="16"/>
  <c r="AJ2326" i="16"/>
  <c r="AG2327" i="16"/>
  <c r="D2327" i="16"/>
  <c r="AH2327" i="16"/>
  <c r="AJ2327" i="16"/>
  <c r="AG5" i="16"/>
  <c r="AJ5" i="16"/>
  <c r="L6" i="27"/>
  <c r="L7" i="27"/>
  <c r="AN7" i="27"/>
  <c r="BY12" i="6"/>
  <c r="BW12" i="6"/>
  <c r="BX12" i="6"/>
  <c r="L8" i="27"/>
  <c r="AN8" i="27"/>
  <c r="BY13" i="6"/>
  <c r="BW13" i="6"/>
  <c r="BX13" i="6"/>
  <c r="L9" i="27"/>
  <c r="AN9" i="27"/>
  <c r="BY14" i="6"/>
  <c r="BW14" i="6"/>
  <c r="BX14" i="6"/>
  <c r="L10" i="27"/>
  <c r="AN10" i="27"/>
  <c r="BY15" i="6"/>
  <c r="BW15" i="6"/>
  <c r="BX15" i="6"/>
  <c r="L11" i="27"/>
  <c r="AN11" i="27"/>
  <c r="BY16" i="6"/>
  <c r="BW16" i="6"/>
  <c r="BX16" i="6"/>
  <c r="L12" i="27"/>
  <c r="AN12" i="27"/>
  <c r="BY17" i="6"/>
  <c r="BW17" i="6"/>
  <c r="BX17" i="6"/>
  <c r="L13" i="27"/>
  <c r="AN13" i="27"/>
  <c r="BY18" i="6"/>
  <c r="BW18" i="6"/>
  <c r="BX18" i="6"/>
  <c r="L14" i="27"/>
  <c r="AN14" i="27"/>
  <c r="BY19" i="6"/>
  <c r="BW19" i="6"/>
  <c r="BX19" i="6"/>
  <c r="AN15" i="27"/>
  <c r="BY20" i="6"/>
  <c r="BW20" i="6"/>
  <c r="BX20" i="6"/>
  <c r="AN16" i="27"/>
  <c r="BY21" i="6"/>
  <c r="BW21" i="6"/>
  <c r="BX21" i="6"/>
  <c r="AN17" i="27"/>
  <c r="BY22" i="6"/>
  <c r="BW22" i="6"/>
  <c r="BX22" i="6"/>
  <c r="AN18" i="27"/>
  <c r="BY23" i="6"/>
  <c r="BW23" i="6"/>
  <c r="BX23" i="6"/>
  <c r="AN19" i="27"/>
  <c r="BY24" i="6"/>
  <c r="BW24" i="6"/>
  <c r="BX24" i="6"/>
  <c r="AN20" i="27"/>
  <c r="BY25" i="6"/>
  <c r="BW25" i="6"/>
  <c r="BX25" i="6"/>
  <c r="AN21" i="27"/>
  <c r="BY26" i="6"/>
  <c r="BW26" i="6"/>
  <c r="BX26" i="6"/>
  <c r="AN22" i="27"/>
  <c r="BY27" i="6"/>
  <c r="BW27" i="6"/>
  <c r="BX27" i="6"/>
  <c r="AN23" i="27"/>
  <c r="BY28" i="6"/>
  <c r="BW28" i="6"/>
  <c r="BX28" i="6"/>
  <c r="AN24" i="27"/>
  <c r="BY29" i="6"/>
  <c r="BW29" i="6"/>
  <c r="BX29" i="6"/>
  <c r="AN25" i="27"/>
  <c r="BY30" i="6"/>
  <c r="BW30" i="6"/>
  <c r="BX30" i="6"/>
  <c r="AN26" i="27"/>
  <c r="BY31" i="6"/>
  <c r="BW31" i="6"/>
  <c r="BX31" i="6"/>
  <c r="AN27" i="27"/>
  <c r="BY32" i="6"/>
  <c r="BW32" i="6"/>
  <c r="BX32" i="6"/>
  <c r="AN28" i="27"/>
  <c r="BY33" i="6"/>
  <c r="BW33" i="6"/>
  <c r="BX33" i="6"/>
  <c r="AN29" i="27"/>
  <c r="BY34" i="6"/>
  <c r="BW34" i="6"/>
  <c r="BX34" i="6"/>
  <c r="AN30" i="27"/>
  <c r="BY35" i="6"/>
  <c r="BW35" i="6"/>
  <c r="BX35" i="6"/>
  <c r="AN31" i="27"/>
  <c r="BY36" i="6"/>
  <c r="BW36" i="6"/>
  <c r="BX36" i="6"/>
  <c r="AN32" i="27"/>
  <c r="BY37" i="6"/>
  <c r="BW37" i="6"/>
  <c r="BX37" i="6"/>
  <c r="AN33" i="27"/>
  <c r="BY38" i="6"/>
  <c r="BW38" i="6"/>
  <c r="BX38" i="6"/>
  <c r="AN34" i="27"/>
  <c r="BY39" i="6"/>
  <c r="BW39" i="6"/>
  <c r="BX39" i="6"/>
  <c r="AN35" i="27"/>
  <c r="BY40" i="6"/>
  <c r="BW40" i="6"/>
  <c r="BX40" i="6"/>
  <c r="AN36" i="27"/>
  <c r="BY41" i="6"/>
  <c r="BW41" i="6"/>
  <c r="BX41" i="6"/>
  <c r="AN37" i="27"/>
  <c r="BY42" i="6"/>
  <c r="BW42" i="6"/>
  <c r="BX42" i="6"/>
  <c r="AN38" i="27"/>
  <c r="BY43" i="6"/>
  <c r="BW43" i="6"/>
  <c r="BX43" i="6"/>
  <c r="AN39" i="27"/>
  <c r="BY44" i="6"/>
  <c r="BW44" i="6"/>
  <c r="BX44" i="6"/>
  <c r="AN40" i="27"/>
  <c r="BY45" i="6"/>
  <c r="BW45" i="6"/>
  <c r="BX45" i="6"/>
  <c r="AN41" i="27"/>
  <c r="BY46" i="6"/>
  <c r="BW46" i="6"/>
  <c r="BX46" i="6"/>
  <c r="AN42" i="27"/>
  <c r="BY47" i="6"/>
  <c r="BW47" i="6"/>
  <c r="BX47" i="6"/>
  <c r="AN43" i="27"/>
  <c r="BY48" i="6"/>
  <c r="BW48" i="6"/>
  <c r="BX48" i="6"/>
  <c r="AN44" i="27"/>
  <c r="BY49" i="6"/>
  <c r="BW49" i="6"/>
  <c r="BX49" i="6"/>
  <c r="AN45" i="27"/>
  <c r="BY50" i="6"/>
  <c r="BW50" i="6"/>
  <c r="BX50" i="6"/>
  <c r="AN46" i="27"/>
  <c r="BY51" i="6"/>
  <c r="BW51" i="6"/>
  <c r="BX51" i="6"/>
  <c r="AN47" i="27"/>
  <c r="BY52" i="6"/>
  <c r="BW52" i="6"/>
  <c r="BX52" i="6"/>
  <c r="AN48" i="27"/>
  <c r="BY53" i="6"/>
  <c r="BW53" i="6"/>
  <c r="BX53" i="6"/>
  <c r="AN49" i="27"/>
  <c r="BY54" i="6"/>
  <c r="BW54" i="6"/>
  <c r="BX54" i="6"/>
  <c r="AN50" i="27"/>
  <c r="BY55" i="6"/>
  <c r="BW55" i="6"/>
  <c r="BX55" i="6"/>
  <c r="AN51" i="27"/>
  <c r="BY56" i="6"/>
  <c r="BW56" i="6"/>
  <c r="BX56" i="6"/>
  <c r="AN52" i="27"/>
  <c r="BY57" i="6"/>
  <c r="BW57" i="6"/>
  <c r="BX57" i="6"/>
  <c r="AN53" i="27"/>
  <c r="BY58" i="6"/>
  <c r="BW58" i="6"/>
  <c r="BX58" i="6"/>
  <c r="AN54" i="27"/>
  <c r="BY59" i="6"/>
  <c r="BW59" i="6"/>
  <c r="BX59" i="6"/>
  <c r="AN55" i="27"/>
  <c r="BY60" i="6"/>
  <c r="BW60" i="6"/>
  <c r="BX60" i="6"/>
  <c r="AN56" i="27"/>
  <c r="BY61" i="6"/>
  <c r="BW61" i="6"/>
  <c r="BX61" i="6"/>
  <c r="AN57" i="27"/>
  <c r="BY62" i="6"/>
  <c r="BW62" i="6"/>
  <c r="BX62" i="6"/>
  <c r="AN58" i="27"/>
  <c r="BY63" i="6"/>
  <c r="BW63" i="6"/>
  <c r="BX63" i="6"/>
  <c r="AN59" i="27"/>
  <c r="BY64" i="6"/>
  <c r="BW64" i="6"/>
  <c r="BX64" i="6"/>
  <c r="AN60" i="27"/>
  <c r="BY65" i="6"/>
  <c r="BW65" i="6"/>
  <c r="BX65" i="6"/>
  <c r="AN61" i="27"/>
  <c r="BY66" i="6"/>
  <c r="BW66" i="6"/>
  <c r="BX66" i="6"/>
  <c r="AN62" i="27"/>
  <c r="BY67" i="6"/>
  <c r="BW67" i="6"/>
  <c r="BX67" i="6"/>
  <c r="AN63" i="27"/>
  <c r="BY68" i="6"/>
  <c r="BW68" i="6"/>
  <c r="BX68" i="6"/>
  <c r="AN64" i="27"/>
  <c r="BY69" i="6"/>
  <c r="BW69" i="6"/>
  <c r="BX69" i="6"/>
  <c r="AN65" i="27"/>
  <c r="BY70" i="6"/>
  <c r="BW70" i="6"/>
  <c r="BX70" i="6"/>
  <c r="AN66" i="27"/>
  <c r="BY71" i="6"/>
  <c r="BW71" i="6"/>
  <c r="BX71" i="6"/>
  <c r="AN67" i="27"/>
  <c r="BY72" i="6"/>
  <c r="BW72" i="6"/>
  <c r="BX72" i="6"/>
  <c r="AN68" i="27"/>
  <c r="BY73" i="6"/>
  <c r="BW73" i="6"/>
  <c r="BX73" i="6"/>
  <c r="AN69" i="27"/>
  <c r="BY74" i="6"/>
  <c r="BW74" i="6"/>
  <c r="BX74" i="6"/>
  <c r="AN70" i="27"/>
  <c r="BY75" i="6"/>
  <c r="BW75" i="6"/>
  <c r="BX75" i="6"/>
  <c r="AN71" i="27"/>
  <c r="BY76" i="6"/>
  <c r="BW76" i="6"/>
  <c r="BX76" i="6"/>
  <c r="AN72" i="27"/>
  <c r="BY77" i="6"/>
  <c r="BW77" i="6"/>
  <c r="BX77" i="6"/>
  <c r="AN73" i="27"/>
  <c r="BY78" i="6"/>
  <c r="BW78" i="6"/>
  <c r="BX78" i="6"/>
  <c r="AN74" i="27"/>
  <c r="BY79" i="6"/>
  <c r="BW79" i="6"/>
  <c r="BX79" i="6"/>
  <c r="AN75" i="27"/>
  <c r="BY80" i="6"/>
  <c r="BW80" i="6"/>
  <c r="BX80" i="6"/>
  <c r="AN76" i="27"/>
  <c r="BY81" i="6"/>
  <c r="BW81" i="6"/>
  <c r="BX81" i="6"/>
  <c r="AN77" i="27"/>
  <c r="BY82" i="6"/>
  <c r="BW82" i="6"/>
  <c r="BX82" i="6"/>
  <c r="AN78" i="27"/>
  <c r="BY83" i="6"/>
  <c r="BW83" i="6"/>
  <c r="BX83" i="6"/>
  <c r="AN79" i="27"/>
  <c r="BY84" i="6"/>
  <c r="BW84" i="6"/>
  <c r="BX84" i="6"/>
  <c r="BY85" i="6"/>
  <c r="BW85" i="6"/>
  <c r="BX85" i="6"/>
  <c r="BY86" i="6"/>
  <c r="BW86" i="6"/>
  <c r="BX86" i="6"/>
  <c r="BY87" i="6"/>
  <c r="BW87" i="6"/>
  <c r="BX87" i="6"/>
  <c r="BY88" i="6"/>
  <c r="BW88" i="6"/>
  <c r="BX88" i="6"/>
  <c r="BY89" i="6"/>
  <c r="BW89" i="6"/>
  <c r="BX89" i="6"/>
  <c r="BY90" i="6"/>
  <c r="BW90" i="6"/>
  <c r="BX90" i="6"/>
  <c r="BY91" i="6"/>
  <c r="BW91" i="6"/>
  <c r="BX91" i="6"/>
  <c r="BY92" i="6"/>
  <c r="BW92" i="6"/>
  <c r="BX92" i="6"/>
  <c r="BY93" i="6"/>
  <c r="BW93" i="6"/>
  <c r="BX93" i="6"/>
  <c r="BY94" i="6"/>
  <c r="BW94" i="6"/>
  <c r="BX94" i="6"/>
  <c r="BY95" i="6"/>
  <c r="BW95" i="6"/>
  <c r="BX95" i="6"/>
  <c r="BY96" i="6"/>
  <c r="BW96" i="6"/>
  <c r="BX96" i="6"/>
  <c r="BY97" i="6"/>
  <c r="BW97" i="6"/>
  <c r="BX97" i="6"/>
  <c r="BY98" i="6"/>
  <c r="BW98" i="6"/>
  <c r="BX98" i="6"/>
  <c r="BY99" i="6"/>
  <c r="BW99" i="6"/>
  <c r="BX99" i="6"/>
  <c r="BY100" i="6"/>
  <c r="BW100" i="6"/>
  <c r="BX100" i="6"/>
  <c r="BY101" i="6"/>
  <c r="BW101" i="6"/>
  <c r="BX101" i="6"/>
  <c r="BY102" i="6"/>
  <c r="BW102" i="6"/>
  <c r="BX102" i="6"/>
  <c r="BY103" i="6"/>
  <c r="BW103" i="6"/>
  <c r="BX103" i="6"/>
  <c r="BY104" i="6"/>
  <c r="BW104" i="6"/>
  <c r="BX104" i="6"/>
  <c r="BY105" i="6"/>
  <c r="BW105" i="6"/>
  <c r="BX105" i="6"/>
  <c r="BY106" i="6"/>
  <c r="BW106" i="6"/>
  <c r="BX106" i="6"/>
  <c r="BY107" i="6"/>
  <c r="BW107" i="6"/>
  <c r="BX107" i="6"/>
  <c r="BY108" i="6"/>
  <c r="BW108" i="6"/>
  <c r="BX108" i="6"/>
  <c r="BY109" i="6"/>
  <c r="BW109" i="6"/>
  <c r="BX109" i="6"/>
  <c r="BY110" i="6"/>
  <c r="BW110" i="6"/>
  <c r="BX110" i="6"/>
  <c r="AN6" i="27"/>
  <c r="BY11" i="6"/>
  <c r="BX11" i="6"/>
  <c r="BW11" i="6"/>
  <c r="K6" i="27"/>
  <c r="K7" i="27"/>
  <c r="AM7" i="27"/>
  <c r="BK12" i="6"/>
  <c r="BJ12" i="6"/>
  <c r="K8" i="27"/>
  <c r="AM8" i="27"/>
  <c r="BK13" i="6"/>
  <c r="BJ13" i="6"/>
  <c r="K9" i="27"/>
  <c r="AM9" i="27"/>
  <c r="BK14" i="6"/>
  <c r="BJ14" i="6"/>
  <c r="K10" i="27"/>
  <c r="AM10" i="27"/>
  <c r="BK15" i="6"/>
  <c r="BJ15" i="6"/>
  <c r="K11" i="27"/>
  <c r="AM11" i="27"/>
  <c r="BK16" i="6"/>
  <c r="BJ16" i="6"/>
  <c r="K12" i="27"/>
  <c r="AM12" i="27"/>
  <c r="BK17" i="6"/>
  <c r="BJ17" i="6"/>
  <c r="K13" i="27"/>
  <c r="AM13" i="27"/>
  <c r="BK18" i="6"/>
  <c r="BJ18" i="6"/>
  <c r="K14" i="27"/>
  <c r="AM14" i="27"/>
  <c r="BK19" i="6"/>
  <c r="BJ19" i="6"/>
  <c r="AM15" i="27"/>
  <c r="BK20" i="6"/>
  <c r="BJ20" i="6"/>
  <c r="BJ21" i="6"/>
  <c r="BJ22" i="6"/>
  <c r="BJ23" i="6"/>
  <c r="BJ24" i="6"/>
  <c r="BJ25" i="6"/>
  <c r="BJ26" i="6"/>
  <c r="BJ27" i="6"/>
  <c r="BJ28" i="6"/>
  <c r="BJ29" i="6"/>
  <c r="BJ30" i="6"/>
  <c r="BJ31" i="6"/>
  <c r="BJ32" i="6"/>
  <c r="BJ33" i="6"/>
  <c r="BJ34" i="6"/>
  <c r="BJ35" i="6"/>
  <c r="BJ36" i="6"/>
  <c r="BJ37" i="6"/>
  <c r="BJ38" i="6"/>
  <c r="BJ39" i="6"/>
  <c r="BJ40" i="6"/>
  <c r="BJ41" i="6"/>
  <c r="BJ42" i="6"/>
  <c r="BJ43" i="6"/>
  <c r="BJ44" i="6"/>
  <c r="BJ45" i="6"/>
  <c r="BJ46" i="6"/>
  <c r="BJ47" i="6"/>
  <c r="BJ48" i="6"/>
  <c r="BJ49" i="6"/>
  <c r="BJ50" i="6"/>
  <c r="BJ51" i="6"/>
  <c r="BJ52" i="6"/>
  <c r="BJ53" i="6"/>
  <c r="BJ54" i="6"/>
  <c r="BJ55" i="6"/>
  <c r="BJ56" i="6"/>
  <c r="BJ57" i="6"/>
  <c r="BJ58" i="6"/>
  <c r="BJ59" i="6"/>
  <c r="BJ60" i="6"/>
  <c r="BJ61" i="6"/>
  <c r="BJ62" i="6"/>
  <c r="BJ63" i="6"/>
  <c r="BJ64" i="6"/>
  <c r="BJ65" i="6"/>
  <c r="BJ66" i="6"/>
  <c r="BJ67" i="6"/>
  <c r="BJ68" i="6"/>
  <c r="BJ69" i="6"/>
  <c r="BJ70" i="6"/>
  <c r="BJ71" i="6"/>
  <c r="BJ72" i="6"/>
  <c r="BJ73" i="6"/>
  <c r="BJ74" i="6"/>
  <c r="BJ75" i="6"/>
  <c r="BJ76" i="6"/>
  <c r="BJ77" i="6"/>
  <c r="BJ78" i="6"/>
  <c r="BJ79" i="6"/>
  <c r="BJ80" i="6"/>
  <c r="BJ81" i="6"/>
  <c r="BJ82" i="6"/>
  <c r="BJ83" i="6"/>
  <c r="BJ84" i="6"/>
  <c r="BJ85" i="6"/>
  <c r="BJ86" i="6"/>
  <c r="BJ87" i="6"/>
  <c r="BJ88" i="6"/>
  <c r="BJ89" i="6"/>
  <c r="BJ90" i="6"/>
  <c r="BJ91" i="6"/>
  <c r="BJ92" i="6"/>
  <c r="BJ93" i="6"/>
  <c r="BJ94" i="6"/>
  <c r="BJ95" i="6"/>
  <c r="BJ96" i="6"/>
  <c r="BJ97" i="6"/>
  <c r="BJ98" i="6"/>
  <c r="BJ99" i="6"/>
  <c r="BJ100" i="6"/>
  <c r="BJ101" i="6"/>
  <c r="BJ102" i="6"/>
  <c r="BJ103" i="6"/>
  <c r="BJ104" i="6"/>
  <c r="BJ105" i="6"/>
  <c r="BJ106" i="6"/>
  <c r="BJ107" i="6"/>
  <c r="BJ108" i="6"/>
  <c r="BJ109" i="6"/>
  <c r="BJ110" i="6"/>
  <c r="AM6" i="27"/>
  <c r="BK11" i="6"/>
  <c r="BJ11" i="6"/>
  <c r="J6" i="27"/>
  <c r="J7" i="27"/>
  <c r="AL7" i="27"/>
  <c r="BR12" i="6"/>
  <c r="BQ12" i="6"/>
  <c r="J8" i="27"/>
  <c r="AL8" i="27"/>
  <c r="BR13" i="6"/>
  <c r="BQ13" i="6"/>
  <c r="J9" i="27"/>
  <c r="AL9" i="27"/>
  <c r="BR14" i="6"/>
  <c r="BQ14" i="6"/>
  <c r="J10" i="27"/>
  <c r="AL10" i="27"/>
  <c r="BR15" i="6"/>
  <c r="BQ15" i="6"/>
  <c r="J11" i="27"/>
  <c r="AL11" i="27"/>
  <c r="BR16" i="6"/>
  <c r="BQ16" i="6"/>
  <c r="J12" i="27"/>
  <c r="AL12" i="27"/>
  <c r="BR17" i="6"/>
  <c r="BQ17" i="6"/>
  <c r="J13" i="27"/>
  <c r="AL13" i="27"/>
  <c r="BR18" i="6"/>
  <c r="BQ18" i="6"/>
  <c r="J14" i="27"/>
  <c r="AL14" i="27"/>
  <c r="BR19" i="6"/>
  <c r="BQ19" i="6"/>
  <c r="AL15" i="27"/>
  <c r="BR20" i="6"/>
  <c r="BQ20" i="6"/>
  <c r="BQ21" i="6"/>
  <c r="BQ22" i="6"/>
  <c r="BQ23" i="6"/>
  <c r="BQ24" i="6"/>
  <c r="BQ25" i="6"/>
  <c r="BQ26" i="6"/>
  <c r="BQ27" i="6"/>
  <c r="BQ28" i="6"/>
  <c r="BQ29" i="6"/>
  <c r="BQ30" i="6"/>
  <c r="BQ31" i="6"/>
  <c r="BQ32" i="6"/>
  <c r="BQ33" i="6"/>
  <c r="BQ34" i="6"/>
  <c r="BQ35" i="6"/>
  <c r="BQ36" i="6"/>
  <c r="BQ37" i="6"/>
  <c r="BQ38" i="6"/>
  <c r="BQ39" i="6"/>
  <c r="BQ40" i="6"/>
  <c r="BQ41" i="6"/>
  <c r="BQ42" i="6"/>
  <c r="BQ43" i="6"/>
  <c r="BQ44" i="6"/>
  <c r="BQ45" i="6"/>
  <c r="BQ46" i="6"/>
  <c r="BQ47" i="6"/>
  <c r="BQ48" i="6"/>
  <c r="BQ49" i="6"/>
  <c r="BQ50" i="6"/>
  <c r="BQ51" i="6"/>
  <c r="BQ52" i="6"/>
  <c r="BQ53" i="6"/>
  <c r="BQ54" i="6"/>
  <c r="BQ55" i="6"/>
  <c r="BQ56" i="6"/>
  <c r="BQ57" i="6"/>
  <c r="BQ58" i="6"/>
  <c r="BQ59" i="6"/>
  <c r="BQ60" i="6"/>
  <c r="BQ61" i="6"/>
  <c r="BQ62" i="6"/>
  <c r="BQ63" i="6"/>
  <c r="BQ64" i="6"/>
  <c r="BQ65" i="6"/>
  <c r="BQ66" i="6"/>
  <c r="BQ67" i="6"/>
  <c r="BQ68" i="6"/>
  <c r="BQ69" i="6"/>
  <c r="BQ70" i="6"/>
  <c r="BQ71" i="6"/>
  <c r="BQ72" i="6"/>
  <c r="BQ73" i="6"/>
  <c r="BQ74" i="6"/>
  <c r="BQ75" i="6"/>
  <c r="BQ76" i="6"/>
  <c r="BQ77" i="6"/>
  <c r="BQ78" i="6"/>
  <c r="BQ79" i="6"/>
  <c r="BQ80" i="6"/>
  <c r="BQ81" i="6"/>
  <c r="BQ82" i="6"/>
  <c r="BQ83" i="6"/>
  <c r="BQ84" i="6"/>
  <c r="BQ85" i="6"/>
  <c r="BQ86" i="6"/>
  <c r="BQ87" i="6"/>
  <c r="BQ88" i="6"/>
  <c r="BQ89" i="6"/>
  <c r="BQ90" i="6"/>
  <c r="BQ91" i="6"/>
  <c r="BQ92" i="6"/>
  <c r="BQ93" i="6"/>
  <c r="BQ94" i="6"/>
  <c r="BQ95" i="6"/>
  <c r="BQ96" i="6"/>
  <c r="BQ97" i="6"/>
  <c r="BQ98" i="6"/>
  <c r="BQ99" i="6"/>
  <c r="BQ100" i="6"/>
  <c r="BQ101" i="6"/>
  <c r="BQ102" i="6"/>
  <c r="BQ103" i="6"/>
  <c r="BQ104" i="6"/>
  <c r="BQ105" i="6"/>
  <c r="BQ106" i="6"/>
  <c r="BQ107" i="6"/>
  <c r="BQ108" i="6"/>
  <c r="BQ109" i="6"/>
  <c r="BQ110" i="6"/>
  <c r="AL6" i="27"/>
  <c r="BR11" i="6"/>
  <c r="BQ11" i="6"/>
  <c r="I6" i="27"/>
  <c r="I7" i="27"/>
  <c r="AK7" i="27"/>
  <c r="BD12" i="6"/>
  <c r="BC12" i="6"/>
  <c r="I8" i="27"/>
  <c r="AK8" i="27"/>
  <c r="BD13" i="6"/>
  <c r="BC13" i="6"/>
  <c r="I9" i="27"/>
  <c r="AK9" i="27"/>
  <c r="BD14" i="6"/>
  <c r="BC14" i="6"/>
  <c r="I10" i="27"/>
  <c r="AK10" i="27"/>
  <c r="BD15" i="6"/>
  <c r="BC15" i="6"/>
  <c r="I11" i="27"/>
  <c r="AK11" i="27"/>
  <c r="BD16" i="6"/>
  <c r="BC16" i="6"/>
  <c r="I12" i="27"/>
  <c r="AK12" i="27"/>
  <c r="BD17" i="6"/>
  <c r="BC17" i="6"/>
  <c r="I13" i="27"/>
  <c r="AK13" i="27"/>
  <c r="BD18" i="6"/>
  <c r="BC18" i="6"/>
  <c r="I14" i="27"/>
  <c r="AK14" i="27"/>
  <c r="BD19" i="6"/>
  <c r="BC19" i="6"/>
  <c r="AK15" i="27"/>
  <c r="BD20" i="6"/>
  <c r="BC20" i="6"/>
  <c r="BC21" i="6"/>
  <c r="BC22" i="6"/>
  <c r="BC23" i="6"/>
  <c r="BC24" i="6"/>
  <c r="BC25" i="6"/>
  <c r="BC26" i="6"/>
  <c r="BC27" i="6"/>
  <c r="BC28" i="6"/>
  <c r="BC29" i="6"/>
  <c r="BC30" i="6"/>
  <c r="BC31" i="6"/>
  <c r="BC32" i="6"/>
  <c r="BC33" i="6"/>
  <c r="BC34" i="6"/>
  <c r="BC35" i="6"/>
  <c r="BC36" i="6"/>
  <c r="BC37" i="6"/>
  <c r="BC38" i="6"/>
  <c r="BC39" i="6"/>
  <c r="BC40" i="6"/>
  <c r="BC41" i="6"/>
  <c r="BC42" i="6"/>
  <c r="BC43" i="6"/>
  <c r="BC44" i="6"/>
  <c r="BC45" i="6"/>
  <c r="BC46" i="6"/>
  <c r="BC47" i="6"/>
  <c r="BC48" i="6"/>
  <c r="BC49" i="6"/>
  <c r="BC50" i="6"/>
  <c r="BC51" i="6"/>
  <c r="BC52" i="6"/>
  <c r="BC53" i="6"/>
  <c r="BC54" i="6"/>
  <c r="BC55" i="6"/>
  <c r="BC56" i="6"/>
  <c r="BC57" i="6"/>
  <c r="BC58" i="6"/>
  <c r="BC59" i="6"/>
  <c r="BC60" i="6"/>
  <c r="BC61" i="6"/>
  <c r="BC62" i="6"/>
  <c r="BC63" i="6"/>
  <c r="BC64" i="6"/>
  <c r="BC65" i="6"/>
  <c r="BC66" i="6"/>
  <c r="BC67" i="6"/>
  <c r="BC68" i="6"/>
  <c r="BC69" i="6"/>
  <c r="BC70" i="6"/>
  <c r="BC71" i="6"/>
  <c r="BC72" i="6"/>
  <c r="BC73" i="6"/>
  <c r="BC74" i="6"/>
  <c r="BC75" i="6"/>
  <c r="BC76" i="6"/>
  <c r="BC77" i="6"/>
  <c r="BC78" i="6"/>
  <c r="BC79" i="6"/>
  <c r="BC80" i="6"/>
  <c r="BC81" i="6"/>
  <c r="BC82" i="6"/>
  <c r="BC83" i="6"/>
  <c r="BC84" i="6"/>
  <c r="BC85" i="6"/>
  <c r="BC86" i="6"/>
  <c r="BC87" i="6"/>
  <c r="BC88" i="6"/>
  <c r="BC89" i="6"/>
  <c r="BC90" i="6"/>
  <c r="BC91" i="6"/>
  <c r="BC92" i="6"/>
  <c r="BC93" i="6"/>
  <c r="BC94" i="6"/>
  <c r="BC95" i="6"/>
  <c r="BC96" i="6"/>
  <c r="BC97" i="6"/>
  <c r="BC98" i="6"/>
  <c r="BC99" i="6"/>
  <c r="BC100" i="6"/>
  <c r="BC101" i="6"/>
  <c r="BC102" i="6"/>
  <c r="BC103" i="6"/>
  <c r="BC104" i="6"/>
  <c r="BC105" i="6"/>
  <c r="BC106" i="6"/>
  <c r="BC107" i="6"/>
  <c r="BC108" i="6"/>
  <c r="BC109" i="6"/>
  <c r="BC110" i="6"/>
  <c r="AK6" i="27"/>
  <c r="BD11" i="6"/>
  <c r="BC11" i="6"/>
  <c r="H6" i="27"/>
  <c r="H7" i="27"/>
  <c r="AJ7" i="27"/>
  <c r="AQ12" i="6"/>
  <c r="AP12" i="6"/>
  <c r="H8" i="27"/>
  <c r="AJ8" i="27"/>
  <c r="AQ13" i="6"/>
  <c r="AP13" i="6"/>
  <c r="H9" i="27"/>
  <c r="AJ9" i="27"/>
  <c r="AQ14" i="6"/>
  <c r="AP14" i="6"/>
  <c r="H10" i="27"/>
  <c r="AJ10" i="27"/>
  <c r="AQ15" i="6"/>
  <c r="AP15" i="6"/>
  <c r="H11" i="27"/>
  <c r="AJ11" i="27"/>
  <c r="AQ16" i="6"/>
  <c r="AP16" i="6"/>
  <c r="H12" i="27"/>
  <c r="AJ12" i="27"/>
  <c r="AQ17" i="6"/>
  <c r="AP17" i="6"/>
  <c r="H13" i="27"/>
  <c r="AJ13" i="27"/>
  <c r="AQ18" i="6"/>
  <c r="AP18" i="6"/>
  <c r="H14" i="27"/>
  <c r="AJ14" i="27"/>
  <c r="AQ19" i="6"/>
  <c r="AP19" i="6"/>
  <c r="AJ15" i="27"/>
  <c r="AQ20" i="6"/>
  <c r="AP20" i="6"/>
  <c r="AP21" i="6"/>
  <c r="AP22" i="6"/>
  <c r="AP23" i="6"/>
  <c r="AP24" i="6"/>
  <c r="AP25" i="6"/>
  <c r="AP26" i="6"/>
  <c r="AP27" i="6"/>
  <c r="AP28" i="6"/>
  <c r="AP29" i="6"/>
  <c r="AP31" i="6"/>
  <c r="AP32" i="6"/>
  <c r="AP33" i="6"/>
  <c r="AP34" i="6"/>
  <c r="AP35" i="6"/>
  <c r="AP36" i="6"/>
  <c r="AP37" i="6"/>
  <c r="AP38" i="6"/>
  <c r="AP39" i="6"/>
  <c r="AP41" i="6"/>
  <c r="AP42" i="6"/>
  <c r="AP43" i="6"/>
  <c r="AP44" i="6"/>
  <c r="AP45" i="6"/>
  <c r="AP46" i="6"/>
  <c r="AP47" i="6"/>
  <c r="AP48" i="6"/>
  <c r="AP49" i="6"/>
  <c r="AP51" i="6"/>
  <c r="AP52" i="6"/>
  <c r="AP53" i="6"/>
  <c r="AP54" i="6"/>
  <c r="AP55" i="6"/>
  <c r="AP56" i="6"/>
  <c r="AP57" i="6"/>
  <c r="AP58" i="6"/>
  <c r="AP59" i="6"/>
  <c r="AP61" i="6"/>
  <c r="AP62" i="6"/>
  <c r="AP63" i="6"/>
  <c r="AP64" i="6"/>
  <c r="AP65" i="6"/>
  <c r="AP66" i="6"/>
  <c r="AP67" i="6"/>
  <c r="AP68" i="6"/>
  <c r="AP69" i="6"/>
  <c r="AP71" i="6"/>
  <c r="AP72" i="6"/>
  <c r="AP73" i="6"/>
  <c r="AP74" i="6"/>
  <c r="AP75" i="6"/>
  <c r="AP76" i="6"/>
  <c r="AP77" i="6"/>
  <c r="AP78" i="6"/>
  <c r="AP79" i="6"/>
  <c r="AP81" i="6"/>
  <c r="AP82" i="6"/>
  <c r="AP83" i="6"/>
  <c r="AP84" i="6"/>
  <c r="AP85" i="6"/>
  <c r="AP86" i="6"/>
  <c r="AP87" i="6"/>
  <c r="AP88" i="6"/>
  <c r="AP89" i="6"/>
  <c r="AP91" i="6"/>
  <c r="AP92" i="6"/>
  <c r="AP93" i="6"/>
  <c r="AP94" i="6"/>
  <c r="AP95" i="6"/>
  <c r="AP96" i="6"/>
  <c r="AP97" i="6"/>
  <c r="AP98" i="6"/>
  <c r="AP99" i="6"/>
  <c r="AP100" i="6"/>
  <c r="AP101" i="6"/>
  <c r="AP102" i="6"/>
  <c r="AP103" i="6"/>
  <c r="AP104" i="6"/>
  <c r="AP105" i="6"/>
  <c r="AP106" i="6"/>
  <c r="AP107" i="6"/>
  <c r="AP108" i="6"/>
  <c r="AP109" i="6"/>
  <c r="AP110" i="6"/>
  <c r="AJ6" i="27"/>
  <c r="AI3" i="27"/>
  <c r="R41" i="27"/>
  <c r="T37" i="27"/>
  <c r="F5" i="27"/>
  <c r="T10" i="27"/>
  <c r="T15" i="27"/>
  <c r="T14" i="27"/>
  <c r="AB11" i="27"/>
  <c r="AB12" i="27"/>
  <c r="AB13" i="27"/>
  <c r="AB14" i="27"/>
  <c r="AB10" i="27"/>
  <c r="R39" i="27"/>
  <c r="Q38" i="27"/>
  <c r="T38" i="27"/>
  <c r="T11" i="27"/>
  <c r="T12" i="27"/>
  <c r="T13" i="27"/>
  <c r="AD44" i="28"/>
  <c r="AD50" i="28"/>
  <c r="AD38" i="28"/>
  <c r="AD32" i="28"/>
  <c r="AD26" i="28"/>
  <c r="AD20" i="28"/>
  <c r="AD14" i="28"/>
  <c r="AD8" i="28"/>
  <c r="P4" i="28"/>
  <c r="P5" i="28"/>
  <c r="P6" i="28"/>
  <c r="P7" i="28"/>
  <c r="P8" i="28"/>
  <c r="P9" i="28"/>
  <c r="P10" i="28"/>
  <c r="P11" i="28"/>
  <c r="P12" i="28"/>
  <c r="P13" i="28"/>
  <c r="P14" i="28"/>
  <c r="P15" i="28"/>
  <c r="P16" i="28"/>
  <c r="P17" i="28"/>
  <c r="P18" i="28"/>
  <c r="P19" i="28"/>
  <c r="P20" i="28"/>
  <c r="P21" i="28"/>
  <c r="P22" i="28"/>
  <c r="P23" i="28"/>
  <c r="P24" i="28"/>
  <c r="P25" i="28"/>
  <c r="P26" i="28"/>
  <c r="P27" i="28"/>
  <c r="P28" i="28"/>
  <c r="P29" i="28"/>
  <c r="P30" i="28"/>
  <c r="P31" i="28"/>
  <c r="P32" i="28"/>
  <c r="P33" i="28"/>
  <c r="P34" i="28"/>
  <c r="P35" i="28"/>
  <c r="P36" i="28"/>
  <c r="P37" i="28"/>
  <c r="P38" i="28"/>
  <c r="P39" i="28"/>
  <c r="P40" i="28"/>
  <c r="P41" i="28"/>
  <c r="P42" i="28"/>
  <c r="P43" i="28"/>
  <c r="P44" i="28"/>
  <c r="P45" i="28"/>
  <c r="P46" i="28"/>
  <c r="P47" i="28"/>
  <c r="P48" i="28"/>
  <c r="P49" i="28"/>
  <c r="P50" i="28"/>
  <c r="P51" i="28"/>
  <c r="P52" i="28"/>
  <c r="P53" i="28"/>
  <c r="P54" i="28"/>
  <c r="P55" i="28"/>
  <c r="P56" i="28"/>
  <c r="P57" i="28"/>
  <c r="P58" i="28"/>
  <c r="P59" i="28"/>
  <c r="P60" i="28"/>
  <c r="P61" i="28"/>
  <c r="P62" i="28"/>
  <c r="P63" i="28"/>
  <c r="P64" i="28"/>
  <c r="P65" i="28"/>
  <c r="P66" i="28"/>
  <c r="P67" i="28"/>
  <c r="P68" i="28"/>
  <c r="P69" i="28"/>
  <c r="P70" i="28"/>
  <c r="P71" i="28"/>
  <c r="P72" i="28"/>
  <c r="P73" i="28"/>
  <c r="P74" i="28"/>
  <c r="P75" i="28"/>
  <c r="P76" i="28"/>
  <c r="P77" i="28"/>
  <c r="P78" i="28"/>
  <c r="P79" i="28"/>
  <c r="P80" i="28"/>
  <c r="P81" i="28"/>
  <c r="P82" i="28"/>
  <c r="P83" i="28"/>
  <c r="P84" i="28"/>
  <c r="P85" i="28"/>
  <c r="P86" i="28"/>
  <c r="P87" i="28"/>
  <c r="P88" i="28"/>
  <c r="P89" i="28"/>
  <c r="P90" i="28"/>
  <c r="P91" i="28"/>
  <c r="P92" i="28"/>
  <c r="P93" i="28"/>
  <c r="P94" i="28"/>
  <c r="P95" i="28"/>
  <c r="P96" i="28"/>
  <c r="P97" i="28"/>
  <c r="P98" i="28"/>
  <c r="P99" i="28"/>
  <c r="P100" i="28"/>
  <c r="P101" i="28"/>
  <c r="P102" i="28"/>
  <c r="P3" i="28"/>
  <c r="H4" i="28"/>
  <c r="I4" i="28"/>
  <c r="J4" i="28"/>
  <c r="K4" i="28"/>
  <c r="H5" i="28"/>
  <c r="I5" i="28"/>
  <c r="J5" i="28"/>
  <c r="K5" i="28"/>
  <c r="H6" i="28"/>
  <c r="I6" i="28"/>
  <c r="J6" i="28"/>
  <c r="K6" i="28"/>
  <c r="H7" i="28"/>
  <c r="I7" i="28"/>
  <c r="J7" i="28"/>
  <c r="K7" i="28"/>
  <c r="H8" i="28"/>
  <c r="I8" i="28"/>
  <c r="J8" i="28"/>
  <c r="K8" i="28"/>
  <c r="H9" i="28"/>
  <c r="I9" i="28"/>
  <c r="J9" i="28"/>
  <c r="K9" i="28"/>
  <c r="H10" i="28"/>
  <c r="I10" i="28"/>
  <c r="J10" i="28"/>
  <c r="K10" i="28"/>
  <c r="H11" i="28"/>
  <c r="I11" i="28"/>
  <c r="J11" i="28"/>
  <c r="K11" i="28"/>
  <c r="H12" i="28"/>
  <c r="I12" i="28"/>
  <c r="J12" i="28"/>
  <c r="K12" i="28"/>
  <c r="H13" i="28"/>
  <c r="I13" i="28"/>
  <c r="J13" i="28"/>
  <c r="K13" i="28"/>
  <c r="H14" i="28"/>
  <c r="I14" i="28"/>
  <c r="J14" i="28"/>
  <c r="K14" i="28"/>
  <c r="H15" i="28"/>
  <c r="I15" i="28"/>
  <c r="J15" i="28"/>
  <c r="K15" i="28"/>
  <c r="H16" i="28"/>
  <c r="I16" i="28"/>
  <c r="J16" i="28"/>
  <c r="K16" i="28"/>
  <c r="H17" i="28"/>
  <c r="I17" i="28"/>
  <c r="J17" i="28"/>
  <c r="K17" i="28"/>
  <c r="H18" i="28"/>
  <c r="I18" i="28"/>
  <c r="J18" i="28"/>
  <c r="K18" i="28"/>
  <c r="H19" i="28"/>
  <c r="I19" i="28"/>
  <c r="J19" i="28"/>
  <c r="K19" i="28"/>
  <c r="H20" i="28"/>
  <c r="I20" i="28"/>
  <c r="J20" i="28"/>
  <c r="K20" i="28"/>
  <c r="H21" i="28"/>
  <c r="I21" i="28"/>
  <c r="J21" i="28"/>
  <c r="K21" i="28"/>
  <c r="H22" i="28"/>
  <c r="I22" i="28"/>
  <c r="J22" i="28"/>
  <c r="K22" i="28"/>
  <c r="H23" i="28"/>
  <c r="I23" i="28"/>
  <c r="J23" i="28"/>
  <c r="K23" i="28"/>
  <c r="H24" i="28"/>
  <c r="I24" i="28"/>
  <c r="J24" i="28"/>
  <c r="K24" i="28"/>
  <c r="H25" i="28"/>
  <c r="I25" i="28"/>
  <c r="J25" i="28"/>
  <c r="K25" i="28"/>
  <c r="H26" i="28"/>
  <c r="I26" i="28"/>
  <c r="J26" i="28"/>
  <c r="K26" i="28"/>
  <c r="H27" i="28"/>
  <c r="I27" i="28"/>
  <c r="J27" i="28"/>
  <c r="K27" i="28"/>
  <c r="H28" i="28"/>
  <c r="I28" i="28"/>
  <c r="J28" i="28"/>
  <c r="K28" i="28"/>
  <c r="H29" i="28"/>
  <c r="I29" i="28"/>
  <c r="J29" i="28"/>
  <c r="K29" i="28"/>
  <c r="H30" i="28"/>
  <c r="I30" i="28"/>
  <c r="J30" i="28"/>
  <c r="K30" i="28"/>
  <c r="H31" i="28"/>
  <c r="I31" i="28"/>
  <c r="J31" i="28"/>
  <c r="K31" i="28"/>
  <c r="H32" i="28"/>
  <c r="I32" i="28"/>
  <c r="J32" i="28"/>
  <c r="K32" i="28"/>
  <c r="H33" i="28"/>
  <c r="I33" i="28"/>
  <c r="J33" i="28"/>
  <c r="K33" i="28"/>
  <c r="H34" i="28"/>
  <c r="I34" i="28"/>
  <c r="J34" i="28"/>
  <c r="K34" i="28"/>
  <c r="H35" i="28"/>
  <c r="I35" i="28"/>
  <c r="J35" i="28"/>
  <c r="K35" i="28"/>
  <c r="H36" i="28"/>
  <c r="I36" i="28"/>
  <c r="J36" i="28"/>
  <c r="K36" i="28"/>
  <c r="H37" i="28"/>
  <c r="I37" i="28"/>
  <c r="J37" i="28"/>
  <c r="K37" i="28"/>
  <c r="H38" i="28"/>
  <c r="I38" i="28"/>
  <c r="J38" i="28"/>
  <c r="K38" i="28"/>
  <c r="H39" i="28"/>
  <c r="I39" i="28"/>
  <c r="J39" i="28"/>
  <c r="K39" i="28"/>
  <c r="H40" i="28"/>
  <c r="I40" i="28"/>
  <c r="J40" i="28"/>
  <c r="K40" i="28"/>
  <c r="H41" i="28"/>
  <c r="I41" i="28"/>
  <c r="J41" i="28"/>
  <c r="K41" i="28"/>
  <c r="H42" i="28"/>
  <c r="I42" i="28"/>
  <c r="J42" i="28"/>
  <c r="K42" i="28"/>
  <c r="H43" i="28"/>
  <c r="I43" i="28"/>
  <c r="J43" i="28"/>
  <c r="K43" i="28"/>
  <c r="H44" i="28"/>
  <c r="I44" i="28"/>
  <c r="J44" i="28"/>
  <c r="K44" i="28"/>
  <c r="H45" i="28"/>
  <c r="I45" i="28"/>
  <c r="J45" i="28"/>
  <c r="K45" i="28"/>
  <c r="H46" i="28"/>
  <c r="I46" i="28"/>
  <c r="J46" i="28"/>
  <c r="K46" i="28"/>
  <c r="H47" i="28"/>
  <c r="I47" i="28"/>
  <c r="J47" i="28"/>
  <c r="K47" i="28"/>
  <c r="H48" i="28"/>
  <c r="I48" i="28"/>
  <c r="J48" i="28"/>
  <c r="K48" i="28"/>
  <c r="H49" i="28"/>
  <c r="I49" i="28"/>
  <c r="J49" i="28"/>
  <c r="K49" i="28"/>
  <c r="H50" i="28"/>
  <c r="I50" i="28"/>
  <c r="J50" i="28"/>
  <c r="K50" i="28"/>
  <c r="H51" i="28"/>
  <c r="I51" i="28"/>
  <c r="J51" i="28"/>
  <c r="K51" i="28"/>
  <c r="H52" i="28"/>
  <c r="I52" i="28"/>
  <c r="J52" i="28"/>
  <c r="K52" i="28"/>
  <c r="H53" i="28"/>
  <c r="I53" i="28"/>
  <c r="J53" i="28"/>
  <c r="K53" i="28"/>
  <c r="H54" i="28"/>
  <c r="I54" i="28"/>
  <c r="J54" i="28"/>
  <c r="K54" i="28"/>
  <c r="H55" i="28"/>
  <c r="I55" i="28"/>
  <c r="J55" i="28"/>
  <c r="K55" i="28"/>
  <c r="H56" i="28"/>
  <c r="I56" i="28"/>
  <c r="J56" i="28"/>
  <c r="K56" i="28"/>
  <c r="H57" i="28"/>
  <c r="I57" i="28"/>
  <c r="J57" i="28"/>
  <c r="K57" i="28"/>
  <c r="H58" i="28"/>
  <c r="I58" i="28"/>
  <c r="J58" i="28"/>
  <c r="K58" i="28"/>
  <c r="H59" i="28"/>
  <c r="I59" i="28"/>
  <c r="J59" i="28"/>
  <c r="K59" i="28"/>
  <c r="H60" i="28"/>
  <c r="I60" i="28"/>
  <c r="J60" i="28"/>
  <c r="K60" i="28"/>
  <c r="H61" i="28"/>
  <c r="I61" i="28"/>
  <c r="J61" i="28"/>
  <c r="K61" i="28"/>
  <c r="H62" i="28"/>
  <c r="I62" i="28"/>
  <c r="J62" i="28"/>
  <c r="K62" i="28"/>
  <c r="H63" i="28"/>
  <c r="I63" i="28"/>
  <c r="J63" i="28"/>
  <c r="K63" i="28"/>
  <c r="H64" i="28"/>
  <c r="I64" i="28"/>
  <c r="J64" i="28"/>
  <c r="K64" i="28"/>
  <c r="H65" i="28"/>
  <c r="I65" i="28"/>
  <c r="J65" i="28"/>
  <c r="K65" i="28"/>
  <c r="H66" i="28"/>
  <c r="I66" i="28"/>
  <c r="J66" i="28"/>
  <c r="K66" i="28"/>
  <c r="H67" i="28"/>
  <c r="I67" i="28"/>
  <c r="J67" i="28"/>
  <c r="K67" i="28"/>
  <c r="H68" i="28"/>
  <c r="I68" i="28"/>
  <c r="J68" i="28"/>
  <c r="K68" i="28"/>
  <c r="H69" i="28"/>
  <c r="I69" i="28"/>
  <c r="J69" i="28"/>
  <c r="K69" i="28"/>
  <c r="H70" i="28"/>
  <c r="I70" i="28"/>
  <c r="J70" i="28"/>
  <c r="K70" i="28"/>
  <c r="H71" i="28"/>
  <c r="I71" i="28"/>
  <c r="J71" i="28"/>
  <c r="K71" i="28"/>
  <c r="H72" i="28"/>
  <c r="I72" i="28"/>
  <c r="J72" i="28"/>
  <c r="K72" i="28"/>
  <c r="H73" i="28"/>
  <c r="I73" i="28"/>
  <c r="J73" i="28"/>
  <c r="K73" i="28"/>
  <c r="H74" i="28"/>
  <c r="I74" i="28"/>
  <c r="J74" i="28"/>
  <c r="K74" i="28"/>
  <c r="H75" i="28"/>
  <c r="I75" i="28"/>
  <c r="J75" i="28"/>
  <c r="K75" i="28"/>
  <c r="H76" i="28"/>
  <c r="I76" i="28"/>
  <c r="J76" i="28"/>
  <c r="K76" i="28"/>
  <c r="H77" i="28"/>
  <c r="I77" i="28"/>
  <c r="J77" i="28"/>
  <c r="K77" i="28"/>
  <c r="H78" i="28"/>
  <c r="I78" i="28"/>
  <c r="J78" i="28"/>
  <c r="K78" i="28"/>
  <c r="H79" i="28"/>
  <c r="I79" i="28"/>
  <c r="J79" i="28"/>
  <c r="K79" i="28"/>
  <c r="H80" i="28"/>
  <c r="I80" i="28"/>
  <c r="J80" i="28"/>
  <c r="K80" i="28"/>
  <c r="H81" i="28"/>
  <c r="I81" i="28"/>
  <c r="J81" i="28"/>
  <c r="K81" i="28"/>
  <c r="H82" i="28"/>
  <c r="I82" i="28"/>
  <c r="J82" i="28"/>
  <c r="K82" i="28"/>
  <c r="H83" i="28"/>
  <c r="I83" i="28"/>
  <c r="J83" i="28"/>
  <c r="K83" i="28"/>
  <c r="H84" i="28"/>
  <c r="I84" i="28"/>
  <c r="J84" i="28"/>
  <c r="K84" i="28"/>
  <c r="H85" i="28"/>
  <c r="I85" i="28"/>
  <c r="J85" i="28"/>
  <c r="K85" i="28"/>
  <c r="H86" i="28"/>
  <c r="I86" i="28"/>
  <c r="J86" i="28"/>
  <c r="K86" i="28"/>
  <c r="H87" i="28"/>
  <c r="I87" i="28"/>
  <c r="J87" i="28"/>
  <c r="K87" i="28"/>
  <c r="H88" i="28"/>
  <c r="I88" i="28"/>
  <c r="J88" i="28"/>
  <c r="K88" i="28"/>
  <c r="H89" i="28"/>
  <c r="I89" i="28"/>
  <c r="J89" i="28"/>
  <c r="K89" i="28"/>
  <c r="H90" i="28"/>
  <c r="I90" i="28"/>
  <c r="J90" i="28"/>
  <c r="K90" i="28"/>
  <c r="H91" i="28"/>
  <c r="I91" i="28"/>
  <c r="J91" i="28"/>
  <c r="K91" i="28"/>
  <c r="H92" i="28"/>
  <c r="I92" i="28"/>
  <c r="J92" i="28"/>
  <c r="K92" i="28"/>
  <c r="H93" i="28"/>
  <c r="I93" i="28"/>
  <c r="J93" i="28"/>
  <c r="K93" i="28"/>
  <c r="H94" i="28"/>
  <c r="I94" i="28"/>
  <c r="J94" i="28"/>
  <c r="K94" i="28"/>
  <c r="H95" i="28"/>
  <c r="I95" i="28"/>
  <c r="J95" i="28"/>
  <c r="K95" i="28"/>
  <c r="H96" i="28"/>
  <c r="I96" i="28"/>
  <c r="J96" i="28"/>
  <c r="K96" i="28"/>
  <c r="H97" i="28"/>
  <c r="I97" i="28"/>
  <c r="J97" i="28"/>
  <c r="K97" i="28"/>
  <c r="H98" i="28"/>
  <c r="I98" i="28"/>
  <c r="J98" i="28"/>
  <c r="K98" i="28"/>
  <c r="H99" i="28"/>
  <c r="I99" i="28"/>
  <c r="J99" i="28"/>
  <c r="K99" i="28"/>
  <c r="H100" i="28"/>
  <c r="I100" i="28"/>
  <c r="J100" i="28"/>
  <c r="K100" i="28"/>
  <c r="H101" i="28"/>
  <c r="I101" i="28"/>
  <c r="J101" i="28"/>
  <c r="K101" i="28"/>
  <c r="H102" i="28"/>
  <c r="I102" i="28"/>
  <c r="J102" i="28"/>
  <c r="K102" i="28"/>
  <c r="H3" i="28"/>
  <c r="I3" i="28"/>
  <c r="J3" i="28"/>
  <c r="K3" i="28"/>
  <c r="G4" i="28"/>
  <c r="G5" i="28"/>
  <c r="G6" i="28"/>
  <c r="G7" i="28"/>
  <c r="G8" i="28"/>
  <c r="G9" i="28"/>
  <c r="G10" i="28"/>
  <c r="G11" i="28"/>
  <c r="G12" i="28"/>
  <c r="G13" i="28"/>
  <c r="G14" i="28"/>
  <c r="G15" i="28"/>
  <c r="G16" i="28"/>
  <c r="G17" i="28"/>
  <c r="G18" i="28"/>
  <c r="G19" i="28"/>
  <c r="G20" i="28"/>
  <c r="G21" i="28"/>
  <c r="G22" i="28"/>
  <c r="G23" i="28"/>
  <c r="G24" i="28"/>
  <c r="G25" i="28"/>
  <c r="G26" i="28"/>
  <c r="G27" i="28"/>
  <c r="G28" i="28"/>
  <c r="G29" i="28"/>
  <c r="G30" i="28"/>
  <c r="G31" i="28"/>
  <c r="G32" i="28"/>
  <c r="G33" i="28"/>
  <c r="G34" i="28"/>
  <c r="G35" i="28"/>
  <c r="G36" i="28"/>
  <c r="G37" i="28"/>
  <c r="G38" i="28"/>
  <c r="G39" i="28"/>
  <c r="G40" i="28"/>
  <c r="G41" i="28"/>
  <c r="G42" i="28"/>
  <c r="G43" i="28"/>
  <c r="G44" i="28"/>
  <c r="G45" i="28"/>
  <c r="G46" i="28"/>
  <c r="G47" i="28"/>
  <c r="G48" i="28"/>
  <c r="G49" i="28"/>
  <c r="G50" i="28"/>
  <c r="G51" i="28"/>
  <c r="G52" i="28"/>
  <c r="G53" i="28"/>
  <c r="G54" i="28"/>
  <c r="G55" i="28"/>
  <c r="G56" i="28"/>
  <c r="G57" i="28"/>
  <c r="G58" i="28"/>
  <c r="G59" i="28"/>
  <c r="G60" i="28"/>
  <c r="G61" i="28"/>
  <c r="G62" i="28"/>
  <c r="G63" i="28"/>
  <c r="G64" i="28"/>
  <c r="G65" i="28"/>
  <c r="G66" i="28"/>
  <c r="G67" i="28"/>
  <c r="G68" i="28"/>
  <c r="G69" i="28"/>
  <c r="G70" i="28"/>
  <c r="G71" i="28"/>
  <c r="G72" i="28"/>
  <c r="G73" i="28"/>
  <c r="G74" i="28"/>
  <c r="G75" i="28"/>
  <c r="G76" i="28"/>
  <c r="G77" i="28"/>
  <c r="G78" i="28"/>
  <c r="G79" i="28"/>
  <c r="G80" i="28"/>
  <c r="G81" i="28"/>
  <c r="G82" i="28"/>
  <c r="G83" i="28"/>
  <c r="G84" i="28"/>
  <c r="G85" i="28"/>
  <c r="G86" i="28"/>
  <c r="G87" i="28"/>
  <c r="G88" i="28"/>
  <c r="G89" i="28"/>
  <c r="G90" i="28"/>
  <c r="G91" i="28"/>
  <c r="G92" i="28"/>
  <c r="G93" i="28"/>
  <c r="G94" i="28"/>
  <c r="G95" i="28"/>
  <c r="G96" i="28"/>
  <c r="G97" i="28"/>
  <c r="G98" i="28"/>
  <c r="G99" i="28"/>
  <c r="G100" i="28"/>
  <c r="G101" i="28"/>
  <c r="G102" i="28"/>
  <c r="G3" i="28"/>
  <c r="R40" i="27"/>
  <c r="Q39" i="27"/>
  <c r="Q40" i="27"/>
  <c r="T39" i="27"/>
  <c r="T40" i="27"/>
  <c r="CN11" i="6"/>
  <c r="CL11" i="6"/>
  <c r="CM11" i="6"/>
  <c r="CO11" i="6"/>
  <c r="CP11" i="6"/>
  <c r="CQ11" i="6"/>
  <c r="CR11" i="6"/>
  <c r="CS11" i="6"/>
  <c r="CX11" i="6"/>
  <c r="CN12" i="6"/>
  <c r="CL12" i="6"/>
  <c r="CM12" i="6"/>
  <c r="CO12" i="6"/>
  <c r="CP12" i="6"/>
  <c r="CQ12" i="6"/>
  <c r="CR12" i="6"/>
  <c r="CS12" i="6"/>
  <c r="CX12" i="6"/>
  <c r="CN13" i="6"/>
  <c r="CL13" i="6"/>
  <c r="CM13" i="6"/>
  <c r="CO13" i="6"/>
  <c r="CP13" i="6"/>
  <c r="CQ13" i="6"/>
  <c r="CR13" i="6"/>
  <c r="CS13" i="6"/>
  <c r="CX13" i="6"/>
  <c r="CN14" i="6"/>
  <c r="CL14" i="6"/>
  <c r="CM14" i="6"/>
  <c r="CO14" i="6"/>
  <c r="CP14" i="6"/>
  <c r="CQ14" i="6"/>
  <c r="CR14" i="6"/>
  <c r="CS14" i="6"/>
  <c r="CX14" i="6"/>
  <c r="CN15" i="6"/>
  <c r="CL15" i="6"/>
  <c r="CM15" i="6"/>
  <c r="CO15" i="6"/>
  <c r="CP15" i="6"/>
  <c r="CQ15" i="6"/>
  <c r="CR15" i="6"/>
  <c r="CS15" i="6"/>
  <c r="CX15" i="6"/>
  <c r="CN16" i="6"/>
  <c r="CL16" i="6"/>
  <c r="CM16" i="6"/>
  <c r="CO16" i="6"/>
  <c r="CP16" i="6"/>
  <c r="CQ16" i="6"/>
  <c r="CR16" i="6"/>
  <c r="CS16" i="6"/>
  <c r="CX16" i="6"/>
  <c r="CN17" i="6"/>
  <c r="CL17" i="6"/>
  <c r="CM17" i="6"/>
  <c r="CO17" i="6"/>
  <c r="CP17" i="6"/>
  <c r="CQ17" i="6"/>
  <c r="CR17" i="6"/>
  <c r="CS17" i="6"/>
  <c r="CX17" i="6"/>
  <c r="CN18" i="6"/>
  <c r="CL18" i="6"/>
  <c r="CM18" i="6"/>
  <c r="CO18" i="6"/>
  <c r="CP18" i="6"/>
  <c r="CQ18" i="6"/>
  <c r="CR18" i="6"/>
  <c r="CS18" i="6"/>
  <c r="CX18" i="6"/>
  <c r="CN19" i="6"/>
  <c r="CL19" i="6"/>
  <c r="CM19" i="6"/>
  <c r="CO19" i="6"/>
  <c r="CP19" i="6"/>
  <c r="CQ19" i="6"/>
  <c r="CR19" i="6"/>
  <c r="CS19" i="6"/>
  <c r="CX19" i="6"/>
  <c r="CN20" i="6"/>
  <c r="CL20" i="6"/>
  <c r="CM20" i="6"/>
  <c r="CO20" i="6"/>
  <c r="CP20" i="6"/>
  <c r="CQ20" i="6"/>
  <c r="CR20" i="6"/>
  <c r="CS20" i="6"/>
  <c r="CX20" i="6"/>
  <c r="CN21" i="6"/>
  <c r="CL21" i="6"/>
  <c r="CM21" i="6"/>
  <c r="CO21" i="6"/>
  <c r="CP21" i="6"/>
  <c r="CQ21" i="6"/>
  <c r="CR21" i="6"/>
  <c r="CS21" i="6"/>
  <c r="CX21" i="6"/>
  <c r="CN22" i="6"/>
  <c r="CL22" i="6"/>
  <c r="CM22" i="6"/>
  <c r="CO22" i="6"/>
  <c r="CP22" i="6"/>
  <c r="CQ22" i="6"/>
  <c r="CR22" i="6"/>
  <c r="CS22" i="6"/>
  <c r="CX22" i="6"/>
  <c r="CN23" i="6"/>
  <c r="CL23" i="6"/>
  <c r="CM23" i="6"/>
  <c r="CO23" i="6"/>
  <c r="CP23" i="6"/>
  <c r="CQ23" i="6"/>
  <c r="CR23" i="6"/>
  <c r="CS23" i="6"/>
  <c r="CX23" i="6"/>
  <c r="CN24" i="6"/>
  <c r="CL24" i="6"/>
  <c r="CM24" i="6"/>
  <c r="CO24" i="6"/>
  <c r="CP24" i="6"/>
  <c r="CQ24" i="6"/>
  <c r="CR24" i="6"/>
  <c r="CS24" i="6"/>
  <c r="CX24" i="6"/>
  <c r="CN25" i="6"/>
  <c r="CL25" i="6"/>
  <c r="CM25" i="6"/>
  <c r="CO25" i="6"/>
  <c r="CP25" i="6"/>
  <c r="CQ25" i="6"/>
  <c r="CR25" i="6"/>
  <c r="CS25" i="6"/>
  <c r="CX25" i="6"/>
  <c r="CN26" i="6"/>
  <c r="CL26" i="6"/>
  <c r="CM26" i="6"/>
  <c r="CO26" i="6"/>
  <c r="CP26" i="6"/>
  <c r="CQ26" i="6"/>
  <c r="CR26" i="6"/>
  <c r="CS26" i="6"/>
  <c r="CX26" i="6"/>
  <c r="CN27" i="6"/>
  <c r="CL27" i="6"/>
  <c r="CM27" i="6"/>
  <c r="CO27" i="6"/>
  <c r="CP27" i="6"/>
  <c r="CQ27" i="6"/>
  <c r="CR27" i="6"/>
  <c r="CS27" i="6"/>
  <c r="CX27" i="6"/>
  <c r="CN28" i="6"/>
  <c r="CL28" i="6"/>
  <c r="CM28" i="6"/>
  <c r="CO28" i="6"/>
  <c r="CP28" i="6"/>
  <c r="CQ28" i="6"/>
  <c r="CR28" i="6"/>
  <c r="CS28" i="6"/>
  <c r="CX28" i="6"/>
  <c r="CN29" i="6"/>
  <c r="CL29" i="6"/>
  <c r="CM29" i="6"/>
  <c r="CO29" i="6"/>
  <c r="CP29" i="6"/>
  <c r="CQ29" i="6"/>
  <c r="CR29" i="6"/>
  <c r="CS29" i="6"/>
  <c r="CX29" i="6"/>
  <c r="CN30" i="6"/>
  <c r="CL30" i="6"/>
  <c r="CM30" i="6"/>
  <c r="CO30" i="6"/>
  <c r="CP30" i="6"/>
  <c r="CQ30" i="6"/>
  <c r="CR30" i="6"/>
  <c r="CS30" i="6"/>
  <c r="CX30" i="6"/>
  <c r="CN31" i="6"/>
  <c r="CL31" i="6"/>
  <c r="CM31" i="6"/>
  <c r="CO31" i="6"/>
  <c r="CP31" i="6"/>
  <c r="CQ31" i="6"/>
  <c r="CR31" i="6"/>
  <c r="CS31" i="6"/>
  <c r="CX31" i="6"/>
  <c r="CN32" i="6"/>
  <c r="CL32" i="6"/>
  <c r="CM32" i="6"/>
  <c r="CO32" i="6"/>
  <c r="CP32" i="6"/>
  <c r="CQ32" i="6"/>
  <c r="CR32" i="6"/>
  <c r="CS32" i="6"/>
  <c r="CX32" i="6"/>
  <c r="CN33" i="6"/>
  <c r="CL33" i="6"/>
  <c r="CM33" i="6"/>
  <c r="CO33" i="6"/>
  <c r="CP33" i="6"/>
  <c r="CQ33" i="6"/>
  <c r="CR33" i="6"/>
  <c r="CS33" i="6"/>
  <c r="CX33" i="6"/>
  <c r="CN34" i="6"/>
  <c r="CL34" i="6"/>
  <c r="CM34" i="6"/>
  <c r="CO34" i="6"/>
  <c r="CP34" i="6"/>
  <c r="CQ34" i="6"/>
  <c r="CR34" i="6"/>
  <c r="CS34" i="6"/>
  <c r="CX34" i="6"/>
  <c r="CN35" i="6"/>
  <c r="CL35" i="6"/>
  <c r="CM35" i="6"/>
  <c r="CO35" i="6"/>
  <c r="CP35" i="6"/>
  <c r="CQ35" i="6"/>
  <c r="CR35" i="6"/>
  <c r="CS35" i="6"/>
  <c r="CX35" i="6"/>
  <c r="CN36" i="6"/>
  <c r="CL36" i="6"/>
  <c r="CM36" i="6"/>
  <c r="CO36" i="6"/>
  <c r="CP36" i="6"/>
  <c r="CQ36" i="6"/>
  <c r="CR36" i="6"/>
  <c r="CS36" i="6"/>
  <c r="CX36" i="6"/>
  <c r="CN37" i="6"/>
  <c r="CL37" i="6"/>
  <c r="CM37" i="6"/>
  <c r="CO37" i="6"/>
  <c r="CP37" i="6"/>
  <c r="CQ37" i="6"/>
  <c r="CR37" i="6"/>
  <c r="CS37" i="6"/>
  <c r="CX37" i="6"/>
  <c r="CN38" i="6"/>
  <c r="CL38" i="6"/>
  <c r="CM38" i="6"/>
  <c r="CO38" i="6"/>
  <c r="CP38" i="6"/>
  <c r="CQ38" i="6"/>
  <c r="CR38" i="6"/>
  <c r="CS38" i="6"/>
  <c r="CX38" i="6"/>
  <c r="CN39" i="6"/>
  <c r="CL39" i="6"/>
  <c r="CM39" i="6"/>
  <c r="CO39" i="6"/>
  <c r="CP39" i="6"/>
  <c r="CQ39" i="6"/>
  <c r="CR39" i="6"/>
  <c r="CS39" i="6"/>
  <c r="CX39" i="6"/>
  <c r="CN40" i="6"/>
  <c r="CL40" i="6"/>
  <c r="CM40" i="6"/>
  <c r="CO40" i="6"/>
  <c r="CP40" i="6"/>
  <c r="CQ40" i="6"/>
  <c r="CR40" i="6"/>
  <c r="CS40" i="6"/>
  <c r="CX40" i="6"/>
  <c r="CN41" i="6"/>
  <c r="CL41" i="6"/>
  <c r="CM41" i="6"/>
  <c r="CO41" i="6"/>
  <c r="CP41" i="6"/>
  <c r="CQ41" i="6"/>
  <c r="CR41" i="6"/>
  <c r="CS41" i="6"/>
  <c r="CX41" i="6"/>
  <c r="CN42" i="6"/>
  <c r="CL42" i="6"/>
  <c r="CM42" i="6"/>
  <c r="CO42" i="6"/>
  <c r="CP42" i="6"/>
  <c r="CQ42" i="6"/>
  <c r="CR42" i="6"/>
  <c r="CS42" i="6"/>
  <c r="CX42" i="6"/>
  <c r="CN43" i="6"/>
  <c r="CL43" i="6"/>
  <c r="CM43" i="6"/>
  <c r="CO43" i="6"/>
  <c r="CP43" i="6"/>
  <c r="CQ43" i="6"/>
  <c r="CR43" i="6"/>
  <c r="CS43" i="6"/>
  <c r="CX43" i="6"/>
  <c r="CN44" i="6"/>
  <c r="CL44" i="6"/>
  <c r="CM44" i="6"/>
  <c r="CO44" i="6"/>
  <c r="CP44" i="6"/>
  <c r="CQ44" i="6"/>
  <c r="CR44" i="6"/>
  <c r="CS44" i="6"/>
  <c r="CX44" i="6"/>
  <c r="CN45" i="6"/>
  <c r="CL45" i="6"/>
  <c r="CM45" i="6"/>
  <c r="CO45" i="6"/>
  <c r="CP45" i="6"/>
  <c r="CQ45" i="6"/>
  <c r="CR45" i="6"/>
  <c r="CS45" i="6"/>
  <c r="CX45" i="6"/>
  <c r="CN46" i="6"/>
  <c r="CL46" i="6"/>
  <c r="CM46" i="6"/>
  <c r="CO46" i="6"/>
  <c r="CP46" i="6"/>
  <c r="CQ46" i="6"/>
  <c r="CR46" i="6"/>
  <c r="CS46" i="6"/>
  <c r="CX46" i="6"/>
  <c r="CN47" i="6"/>
  <c r="CL47" i="6"/>
  <c r="CM47" i="6"/>
  <c r="CO47" i="6"/>
  <c r="CP47" i="6"/>
  <c r="CQ47" i="6"/>
  <c r="CR47" i="6"/>
  <c r="CS47" i="6"/>
  <c r="CX47" i="6"/>
  <c r="CN48" i="6"/>
  <c r="CL48" i="6"/>
  <c r="CM48" i="6"/>
  <c r="CO48" i="6"/>
  <c r="CP48" i="6"/>
  <c r="CQ48" i="6"/>
  <c r="CR48" i="6"/>
  <c r="CS48" i="6"/>
  <c r="CX48" i="6"/>
  <c r="CN49" i="6"/>
  <c r="CL49" i="6"/>
  <c r="CM49" i="6"/>
  <c r="CO49" i="6"/>
  <c r="CP49" i="6"/>
  <c r="CQ49" i="6"/>
  <c r="CR49" i="6"/>
  <c r="CS49" i="6"/>
  <c r="CX49" i="6"/>
  <c r="CN50" i="6"/>
  <c r="CL50" i="6"/>
  <c r="CM50" i="6"/>
  <c r="CO50" i="6"/>
  <c r="CP50" i="6"/>
  <c r="CQ50" i="6"/>
  <c r="CR50" i="6"/>
  <c r="CS50" i="6"/>
  <c r="CX50" i="6"/>
  <c r="CN51" i="6"/>
  <c r="CL51" i="6"/>
  <c r="CM51" i="6"/>
  <c r="CO51" i="6"/>
  <c r="CP51" i="6"/>
  <c r="CQ51" i="6"/>
  <c r="CR51" i="6"/>
  <c r="CS51" i="6"/>
  <c r="CX51" i="6"/>
  <c r="CN52" i="6"/>
  <c r="CL52" i="6"/>
  <c r="CM52" i="6"/>
  <c r="CO52" i="6"/>
  <c r="CP52" i="6"/>
  <c r="CQ52" i="6"/>
  <c r="CR52" i="6"/>
  <c r="CS52" i="6"/>
  <c r="CX52" i="6"/>
  <c r="CN53" i="6"/>
  <c r="CL53" i="6"/>
  <c r="CM53" i="6"/>
  <c r="CO53" i="6"/>
  <c r="CP53" i="6"/>
  <c r="CQ53" i="6"/>
  <c r="CR53" i="6"/>
  <c r="CS53" i="6"/>
  <c r="CX53" i="6"/>
  <c r="CN54" i="6"/>
  <c r="CL54" i="6"/>
  <c r="CM54" i="6"/>
  <c r="CO54" i="6"/>
  <c r="CP54" i="6"/>
  <c r="CQ54" i="6"/>
  <c r="CR54" i="6"/>
  <c r="CS54" i="6"/>
  <c r="CX54" i="6"/>
  <c r="CN55" i="6"/>
  <c r="CL55" i="6"/>
  <c r="CM55" i="6"/>
  <c r="CO55" i="6"/>
  <c r="CP55" i="6"/>
  <c r="CQ55" i="6"/>
  <c r="CR55" i="6"/>
  <c r="CS55" i="6"/>
  <c r="CX55" i="6"/>
  <c r="CN56" i="6"/>
  <c r="CL56" i="6"/>
  <c r="CM56" i="6"/>
  <c r="CO56" i="6"/>
  <c r="CP56" i="6"/>
  <c r="CQ56" i="6"/>
  <c r="CR56" i="6"/>
  <c r="CS56" i="6"/>
  <c r="CX56" i="6"/>
  <c r="CN57" i="6"/>
  <c r="CL57" i="6"/>
  <c r="CM57" i="6"/>
  <c r="CO57" i="6"/>
  <c r="CP57" i="6"/>
  <c r="CQ57" i="6"/>
  <c r="CR57" i="6"/>
  <c r="CS57" i="6"/>
  <c r="CX57" i="6"/>
  <c r="CN58" i="6"/>
  <c r="CL58" i="6"/>
  <c r="CM58" i="6"/>
  <c r="CO58" i="6"/>
  <c r="CP58" i="6"/>
  <c r="CQ58" i="6"/>
  <c r="CR58" i="6"/>
  <c r="CS58" i="6"/>
  <c r="CX58" i="6"/>
  <c r="CN59" i="6"/>
  <c r="CL59" i="6"/>
  <c r="CM59" i="6"/>
  <c r="CO59" i="6"/>
  <c r="CP59" i="6"/>
  <c r="CQ59" i="6"/>
  <c r="CR59" i="6"/>
  <c r="CS59" i="6"/>
  <c r="CX59" i="6"/>
  <c r="CN60" i="6"/>
  <c r="CL60" i="6"/>
  <c r="CM60" i="6"/>
  <c r="CO60" i="6"/>
  <c r="CP60" i="6"/>
  <c r="CQ60" i="6"/>
  <c r="CR60" i="6"/>
  <c r="CS60" i="6"/>
  <c r="CX60" i="6"/>
  <c r="CN61" i="6"/>
  <c r="CL61" i="6"/>
  <c r="CM61" i="6"/>
  <c r="CO61" i="6"/>
  <c r="CP61" i="6"/>
  <c r="CQ61" i="6"/>
  <c r="CR61" i="6"/>
  <c r="CS61" i="6"/>
  <c r="CX61" i="6"/>
  <c r="CN62" i="6"/>
  <c r="CL62" i="6"/>
  <c r="CM62" i="6"/>
  <c r="CO62" i="6"/>
  <c r="CP62" i="6"/>
  <c r="CQ62" i="6"/>
  <c r="CR62" i="6"/>
  <c r="CS62" i="6"/>
  <c r="CX62" i="6"/>
  <c r="CN63" i="6"/>
  <c r="CL63" i="6"/>
  <c r="CM63" i="6"/>
  <c r="CO63" i="6"/>
  <c r="CP63" i="6"/>
  <c r="CQ63" i="6"/>
  <c r="CR63" i="6"/>
  <c r="CS63" i="6"/>
  <c r="CX63" i="6"/>
  <c r="CN64" i="6"/>
  <c r="CL64" i="6"/>
  <c r="CM64" i="6"/>
  <c r="CO64" i="6"/>
  <c r="CP64" i="6"/>
  <c r="CQ64" i="6"/>
  <c r="CR64" i="6"/>
  <c r="CS64" i="6"/>
  <c r="CX64" i="6"/>
  <c r="CN65" i="6"/>
  <c r="CL65" i="6"/>
  <c r="CM65" i="6"/>
  <c r="CO65" i="6"/>
  <c r="CP65" i="6"/>
  <c r="CQ65" i="6"/>
  <c r="CR65" i="6"/>
  <c r="CS65" i="6"/>
  <c r="CX65" i="6"/>
  <c r="CN66" i="6"/>
  <c r="CL66" i="6"/>
  <c r="CM66" i="6"/>
  <c r="CO66" i="6"/>
  <c r="CP66" i="6"/>
  <c r="CQ66" i="6"/>
  <c r="CR66" i="6"/>
  <c r="CS66" i="6"/>
  <c r="CX66" i="6"/>
  <c r="CN67" i="6"/>
  <c r="CL67" i="6"/>
  <c r="CM67" i="6"/>
  <c r="CO67" i="6"/>
  <c r="CP67" i="6"/>
  <c r="CQ67" i="6"/>
  <c r="CR67" i="6"/>
  <c r="CS67" i="6"/>
  <c r="CX67" i="6"/>
  <c r="CN68" i="6"/>
  <c r="CL68" i="6"/>
  <c r="CM68" i="6"/>
  <c r="CO68" i="6"/>
  <c r="CP68" i="6"/>
  <c r="CQ68" i="6"/>
  <c r="CR68" i="6"/>
  <c r="CS68" i="6"/>
  <c r="CX68" i="6"/>
  <c r="CN69" i="6"/>
  <c r="CL69" i="6"/>
  <c r="CM69" i="6"/>
  <c r="CO69" i="6"/>
  <c r="CP69" i="6"/>
  <c r="CQ69" i="6"/>
  <c r="CR69" i="6"/>
  <c r="CS69" i="6"/>
  <c r="CX69" i="6"/>
  <c r="CN70" i="6"/>
  <c r="CL70" i="6"/>
  <c r="CM70" i="6"/>
  <c r="CO70" i="6"/>
  <c r="CP70" i="6"/>
  <c r="CQ70" i="6"/>
  <c r="CR70" i="6"/>
  <c r="CS70" i="6"/>
  <c r="CX70" i="6"/>
  <c r="CN71" i="6"/>
  <c r="CL71" i="6"/>
  <c r="CM71" i="6"/>
  <c r="CO71" i="6"/>
  <c r="CP71" i="6"/>
  <c r="CQ71" i="6"/>
  <c r="CR71" i="6"/>
  <c r="CS71" i="6"/>
  <c r="CX71" i="6"/>
  <c r="CN72" i="6"/>
  <c r="CL72" i="6"/>
  <c r="CM72" i="6"/>
  <c r="CO72" i="6"/>
  <c r="CP72" i="6"/>
  <c r="CQ72" i="6"/>
  <c r="CR72" i="6"/>
  <c r="CS72" i="6"/>
  <c r="CX72" i="6"/>
  <c r="CN73" i="6"/>
  <c r="CL73" i="6"/>
  <c r="CM73" i="6"/>
  <c r="CO73" i="6"/>
  <c r="CP73" i="6"/>
  <c r="CQ73" i="6"/>
  <c r="CR73" i="6"/>
  <c r="CS73" i="6"/>
  <c r="CX73" i="6"/>
  <c r="CN74" i="6"/>
  <c r="CL74" i="6"/>
  <c r="CM74" i="6"/>
  <c r="CO74" i="6"/>
  <c r="CP74" i="6"/>
  <c r="CQ74" i="6"/>
  <c r="CR74" i="6"/>
  <c r="CS74" i="6"/>
  <c r="CX74" i="6"/>
  <c r="CN75" i="6"/>
  <c r="CL75" i="6"/>
  <c r="CM75" i="6"/>
  <c r="CO75" i="6"/>
  <c r="CP75" i="6"/>
  <c r="CQ75" i="6"/>
  <c r="CR75" i="6"/>
  <c r="CS75" i="6"/>
  <c r="CX75" i="6"/>
  <c r="CN76" i="6"/>
  <c r="CL76" i="6"/>
  <c r="CM76" i="6"/>
  <c r="CO76" i="6"/>
  <c r="CP76" i="6"/>
  <c r="CQ76" i="6"/>
  <c r="CR76" i="6"/>
  <c r="CS76" i="6"/>
  <c r="CX76" i="6"/>
  <c r="CN77" i="6"/>
  <c r="CL77" i="6"/>
  <c r="CM77" i="6"/>
  <c r="CO77" i="6"/>
  <c r="CP77" i="6"/>
  <c r="CQ77" i="6"/>
  <c r="CR77" i="6"/>
  <c r="CS77" i="6"/>
  <c r="CX77" i="6"/>
  <c r="CN78" i="6"/>
  <c r="CL78" i="6"/>
  <c r="CM78" i="6"/>
  <c r="CO78" i="6"/>
  <c r="CP78" i="6"/>
  <c r="CQ78" i="6"/>
  <c r="CR78" i="6"/>
  <c r="CS78" i="6"/>
  <c r="CX78" i="6"/>
  <c r="CN79" i="6"/>
  <c r="CL79" i="6"/>
  <c r="CM79" i="6"/>
  <c r="CO79" i="6"/>
  <c r="CP79" i="6"/>
  <c r="CQ79" i="6"/>
  <c r="CR79" i="6"/>
  <c r="CS79" i="6"/>
  <c r="CX79" i="6"/>
  <c r="CN80" i="6"/>
  <c r="CL80" i="6"/>
  <c r="CM80" i="6"/>
  <c r="CO80" i="6"/>
  <c r="CP80" i="6"/>
  <c r="CQ80" i="6"/>
  <c r="CR80" i="6"/>
  <c r="CS80" i="6"/>
  <c r="CX80" i="6"/>
  <c r="CN81" i="6"/>
  <c r="CL81" i="6"/>
  <c r="CM81" i="6"/>
  <c r="CO81" i="6"/>
  <c r="CP81" i="6"/>
  <c r="CQ81" i="6"/>
  <c r="CR81" i="6"/>
  <c r="CS81" i="6"/>
  <c r="CX81" i="6"/>
  <c r="CN82" i="6"/>
  <c r="CL82" i="6"/>
  <c r="CM82" i="6"/>
  <c r="CO82" i="6"/>
  <c r="CP82" i="6"/>
  <c r="CQ82" i="6"/>
  <c r="CR82" i="6"/>
  <c r="CS82" i="6"/>
  <c r="CX82" i="6"/>
  <c r="CN83" i="6"/>
  <c r="CL83" i="6"/>
  <c r="CM83" i="6"/>
  <c r="CO83" i="6"/>
  <c r="CP83" i="6"/>
  <c r="CQ83" i="6"/>
  <c r="CR83" i="6"/>
  <c r="CS83" i="6"/>
  <c r="CX83" i="6"/>
  <c r="CN84" i="6"/>
  <c r="CL84" i="6"/>
  <c r="CM84" i="6"/>
  <c r="CO84" i="6"/>
  <c r="CP84" i="6"/>
  <c r="CQ84" i="6"/>
  <c r="CR84" i="6"/>
  <c r="CS84" i="6"/>
  <c r="CX84" i="6"/>
  <c r="CN85" i="6"/>
  <c r="CL85" i="6"/>
  <c r="CM85" i="6"/>
  <c r="CO85" i="6"/>
  <c r="CP85" i="6"/>
  <c r="CQ85" i="6"/>
  <c r="CR85" i="6"/>
  <c r="CS85" i="6"/>
  <c r="CX85" i="6"/>
  <c r="CN86" i="6"/>
  <c r="CL86" i="6"/>
  <c r="CM86" i="6"/>
  <c r="CO86" i="6"/>
  <c r="CP86" i="6"/>
  <c r="CQ86" i="6"/>
  <c r="CR86" i="6"/>
  <c r="CS86" i="6"/>
  <c r="CX86" i="6"/>
  <c r="CN87" i="6"/>
  <c r="CL87" i="6"/>
  <c r="CM87" i="6"/>
  <c r="CO87" i="6"/>
  <c r="CP87" i="6"/>
  <c r="CQ87" i="6"/>
  <c r="CR87" i="6"/>
  <c r="CS87" i="6"/>
  <c r="CX87" i="6"/>
  <c r="CN88" i="6"/>
  <c r="CL88" i="6"/>
  <c r="CM88" i="6"/>
  <c r="CO88" i="6"/>
  <c r="CP88" i="6"/>
  <c r="CQ88" i="6"/>
  <c r="CR88" i="6"/>
  <c r="CS88" i="6"/>
  <c r="CX88" i="6"/>
  <c r="CN89" i="6"/>
  <c r="CL89" i="6"/>
  <c r="CM89" i="6"/>
  <c r="CO89" i="6"/>
  <c r="CP89" i="6"/>
  <c r="CQ89" i="6"/>
  <c r="CR89" i="6"/>
  <c r="CS89" i="6"/>
  <c r="CX89" i="6"/>
  <c r="CN90" i="6"/>
  <c r="CL90" i="6"/>
  <c r="CM90" i="6"/>
  <c r="CO90" i="6"/>
  <c r="CP90" i="6"/>
  <c r="CQ90" i="6"/>
  <c r="CR90" i="6"/>
  <c r="CS90" i="6"/>
  <c r="CX90" i="6"/>
  <c r="CN91" i="6"/>
  <c r="CL91" i="6"/>
  <c r="CM91" i="6"/>
  <c r="CO91" i="6"/>
  <c r="CP91" i="6"/>
  <c r="CQ91" i="6"/>
  <c r="CR91" i="6"/>
  <c r="CS91" i="6"/>
  <c r="CX91" i="6"/>
  <c r="CN92" i="6"/>
  <c r="CL92" i="6"/>
  <c r="CM92" i="6"/>
  <c r="CO92" i="6"/>
  <c r="CP92" i="6"/>
  <c r="CQ92" i="6"/>
  <c r="CR92" i="6"/>
  <c r="CS92" i="6"/>
  <c r="CX92" i="6"/>
  <c r="CN93" i="6"/>
  <c r="CL93" i="6"/>
  <c r="CM93" i="6"/>
  <c r="CO93" i="6"/>
  <c r="CP93" i="6"/>
  <c r="CQ93" i="6"/>
  <c r="CR93" i="6"/>
  <c r="CS93" i="6"/>
  <c r="CX93" i="6"/>
  <c r="CN94" i="6"/>
  <c r="CL94" i="6"/>
  <c r="CM94" i="6"/>
  <c r="CO94" i="6"/>
  <c r="CP94" i="6"/>
  <c r="CQ94" i="6"/>
  <c r="CR94" i="6"/>
  <c r="CS94" i="6"/>
  <c r="CX94" i="6"/>
  <c r="CN95" i="6"/>
  <c r="CL95" i="6"/>
  <c r="CM95" i="6"/>
  <c r="CO95" i="6"/>
  <c r="CP95" i="6"/>
  <c r="CQ95" i="6"/>
  <c r="CR95" i="6"/>
  <c r="CS95" i="6"/>
  <c r="CX95" i="6"/>
  <c r="CN96" i="6"/>
  <c r="CL96" i="6"/>
  <c r="CM96" i="6"/>
  <c r="CO96" i="6"/>
  <c r="CP96" i="6"/>
  <c r="CQ96" i="6"/>
  <c r="CR96" i="6"/>
  <c r="CS96" i="6"/>
  <c r="CX96" i="6"/>
  <c r="CN97" i="6"/>
  <c r="CL97" i="6"/>
  <c r="CM97" i="6"/>
  <c r="CO97" i="6"/>
  <c r="CP97" i="6"/>
  <c r="CQ97" i="6"/>
  <c r="CR97" i="6"/>
  <c r="CS97" i="6"/>
  <c r="CX97" i="6"/>
  <c r="CN98" i="6"/>
  <c r="CL98" i="6"/>
  <c r="CM98" i="6"/>
  <c r="CO98" i="6"/>
  <c r="CP98" i="6"/>
  <c r="CQ98" i="6"/>
  <c r="CR98" i="6"/>
  <c r="CS98" i="6"/>
  <c r="CX98" i="6"/>
  <c r="CN99" i="6"/>
  <c r="CL99" i="6"/>
  <c r="CM99" i="6"/>
  <c r="CO99" i="6"/>
  <c r="CP99" i="6"/>
  <c r="CQ99" i="6"/>
  <c r="CR99" i="6"/>
  <c r="CS99" i="6"/>
  <c r="CX99" i="6"/>
  <c r="CN100" i="6"/>
  <c r="CL100" i="6"/>
  <c r="CM100" i="6"/>
  <c r="CO100" i="6"/>
  <c r="CP100" i="6"/>
  <c r="CQ100" i="6"/>
  <c r="CR100" i="6"/>
  <c r="CS100" i="6"/>
  <c r="CX100" i="6"/>
  <c r="CN101" i="6"/>
  <c r="CL101" i="6"/>
  <c r="CM101" i="6"/>
  <c r="CO101" i="6"/>
  <c r="CP101" i="6"/>
  <c r="CQ101" i="6"/>
  <c r="CR101" i="6"/>
  <c r="CS101" i="6"/>
  <c r="CX101" i="6"/>
  <c r="CN102" i="6"/>
  <c r="CL102" i="6"/>
  <c r="CM102" i="6"/>
  <c r="CO102" i="6"/>
  <c r="CP102" i="6"/>
  <c r="CQ102" i="6"/>
  <c r="CR102" i="6"/>
  <c r="CS102" i="6"/>
  <c r="CX102" i="6"/>
  <c r="CN103" i="6"/>
  <c r="CL103" i="6"/>
  <c r="CM103" i="6"/>
  <c r="CO103" i="6"/>
  <c r="CP103" i="6"/>
  <c r="CQ103" i="6"/>
  <c r="CR103" i="6"/>
  <c r="CS103" i="6"/>
  <c r="CX103" i="6"/>
  <c r="CN104" i="6"/>
  <c r="CL104" i="6"/>
  <c r="CM104" i="6"/>
  <c r="CO104" i="6"/>
  <c r="CP104" i="6"/>
  <c r="CQ104" i="6"/>
  <c r="CR104" i="6"/>
  <c r="CS104" i="6"/>
  <c r="CX104" i="6"/>
  <c r="CN105" i="6"/>
  <c r="CL105" i="6"/>
  <c r="CM105" i="6"/>
  <c r="CO105" i="6"/>
  <c r="CP105" i="6"/>
  <c r="CQ105" i="6"/>
  <c r="CR105" i="6"/>
  <c r="CS105" i="6"/>
  <c r="CX105" i="6"/>
  <c r="CN106" i="6"/>
  <c r="CL106" i="6"/>
  <c r="CM106" i="6"/>
  <c r="CO106" i="6"/>
  <c r="CP106" i="6"/>
  <c r="CQ106" i="6"/>
  <c r="CR106" i="6"/>
  <c r="CS106" i="6"/>
  <c r="CX106" i="6"/>
  <c r="CN107" i="6"/>
  <c r="CL107" i="6"/>
  <c r="CM107" i="6"/>
  <c r="CO107" i="6"/>
  <c r="CP107" i="6"/>
  <c r="CQ107" i="6"/>
  <c r="CR107" i="6"/>
  <c r="CS107" i="6"/>
  <c r="CX107" i="6"/>
  <c r="CN108" i="6"/>
  <c r="CL108" i="6"/>
  <c r="CM108" i="6"/>
  <c r="CO108" i="6"/>
  <c r="CP108" i="6"/>
  <c r="CQ108" i="6"/>
  <c r="CR108" i="6"/>
  <c r="CS108" i="6"/>
  <c r="CX108" i="6"/>
  <c r="CN109" i="6"/>
  <c r="CL109" i="6"/>
  <c r="CM109" i="6"/>
  <c r="CO109" i="6"/>
  <c r="CP109" i="6"/>
  <c r="CQ109" i="6"/>
  <c r="CR109" i="6"/>
  <c r="CS109" i="6"/>
  <c r="CX109" i="6"/>
  <c r="CN110" i="6"/>
  <c r="CL110" i="6"/>
  <c r="CM110" i="6"/>
  <c r="CO110" i="6"/>
  <c r="CP110" i="6"/>
  <c r="CQ110" i="6"/>
  <c r="CR110" i="6"/>
  <c r="CS110" i="6"/>
  <c r="CX110" i="6"/>
  <c r="CN162" i="6"/>
  <c r="CL162" i="6"/>
  <c r="CM162" i="6"/>
  <c r="CO162" i="6"/>
  <c r="CP162" i="6"/>
  <c r="CQ162" i="6"/>
  <c r="CR162" i="6"/>
  <c r="CS162" i="6"/>
  <c r="CX162" i="6"/>
  <c r="CZ11" i="6"/>
  <c r="CZ12" i="6"/>
  <c r="CZ13" i="6"/>
  <c r="CZ14" i="6"/>
  <c r="CZ15" i="6"/>
  <c r="CZ16" i="6"/>
  <c r="CZ17" i="6"/>
  <c r="CZ18" i="6"/>
  <c r="CZ19" i="6"/>
  <c r="CZ20" i="6"/>
  <c r="CZ21" i="6"/>
  <c r="CZ22" i="6"/>
  <c r="CZ23" i="6"/>
  <c r="CZ24" i="6"/>
  <c r="CZ25" i="6"/>
  <c r="CZ26" i="6"/>
  <c r="CZ27" i="6"/>
  <c r="CZ28" i="6"/>
  <c r="CZ29" i="6"/>
  <c r="CZ30" i="6"/>
  <c r="CZ31" i="6"/>
  <c r="CZ32" i="6"/>
  <c r="CZ33" i="6"/>
  <c r="CZ34" i="6"/>
  <c r="CZ35" i="6"/>
  <c r="CZ36" i="6"/>
  <c r="CZ37" i="6"/>
  <c r="CZ38" i="6"/>
  <c r="CZ39" i="6"/>
  <c r="CZ40" i="6"/>
  <c r="CZ41" i="6"/>
  <c r="CZ42" i="6"/>
  <c r="CZ43" i="6"/>
  <c r="CZ44" i="6"/>
  <c r="CZ45" i="6"/>
  <c r="CZ46" i="6"/>
  <c r="CZ47" i="6"/>
  <c r="CZ48" i="6"/>
  <c r="CZ49" i="6"/>
  <c r="CZ50" i="6"/>
  <c r="CZ51" i="6"/>
  <c r="CZ52" i="6"/>
  <c r="CZ53" i="6"/>
  <c r="CZ54" i="6"/>
  <c r="CZ55" i="6"/>
  <c r="CZ56" i="6"/>
  <c r="CZ57" i="6"/>
  <c r="CZ58" i="6"/>
  <c r="CZ59" i="6"/>
  <c r="CZ60" i="6"/>
  <c r="CZ61" i="6"/>
  <c r="CZ62" i="6"/>
  <c r="CZ63" i="6"/>
  <c r="CZ64" i="6"/>
  <c r="CZ65" i="6"/>
  <c r="CZ66" i="6"/>
  <c r="CZ67" i="6"/>
  <c r="CZ68" i="6"/>
  <c r="CZ69" i="6"/>
  <c r="CZ70" i="6"/>
  <c r="CZ71" i="6"/>
  <c r="CZ72" i="6"/>
  <c r="CZ73" i="6"/>
  <c r="CZ74" i="6"/>
  <c r="CZ75" i="6"/>
  <c r="CZ76" i="6"/>
  <c r="CZ77" i="6"/>
  <c r="CZ78" i="6"/>
  <c r="CZ79" i="6"/>
  <c r="CZ80" i="6"/>
  <c r="CZ81" i="6"/>
  <c r="CZ82" i="6"/>
  <c r="CZ83" i="6"/>
  <c r="CZ84" i="6"/>
  <c r="CZ85" i="6"/>
  <c r="CZ86" i="6"/>
  <c r="CZ87" i="6"/>
  <c r="CZ88" i="6"/>
  <c r="CZ89" i="6"/>
  <c r="CZ90" i="6"/>
  <c r="CZ91" i="6"/>
  <c r="CZ92" i="6"/>
  <c r="CZ93" i="6"/>
  <c r="CZ94" i="6"/>
  <c r="CZ95" i="6"/>
  <c r="CZ96" i="6"/>
  <c r="CZ97" i="6"/>
  <c r="CZ98" i="6"/>
  <c r="CZ99" i="6"/>
  <c r="CZ100" i="6"/>
  <c r="CZ101" i="6"/>
  <c r="CZ102" i="6"/>
  <c r="CZ103" i="6"/>
  <c r="CZ104" i="6"/>
  <c r="CZ105" i="6"/>
  <c r="CZ106" i="6"/>
  <c r="CZ107" i="6"/>
  <c r="CZ108" i="6"/>
  <c r="CZ109" i="6"/>
  <c r="CZ110" i="6"/>
  <c r="CZ162" i="6"/>
  <c r="U12" i="3"/>
  <c r="U11" i="3"/>
  <c r="X6" i="16"/>
  <c r="X7" i="16"/>
  <c r="X8" i="16"/>
  <c r="X9" i="16"/>
  <c r="X10" i="16"/>
  <c r="X11" i="16"/>
  <c r="X12" i="16"/>
  <c r="X13" i="16"/>
  <c r="X14" i="16"/>
  <c r="X15" i="16"/>
  <c r="X16" i="16"/>
  <c r="X17" i="16"/>
  <c r="X18" i="16"/>
  <c r="X19" i="16"/>
  <c r="X20" i="16"/>
  <c r="X21" i="16"/>
  <c r="X22" i="16"/>
  <c r="X23" i="16"/>
  <c r="X24" i="16"/>
  <c r="X25" i="16"/>
  <c r="X26" i="16"/>
  <c r="X27" i="16"/>
  <c r="X28" i="16"/>
  <c r="X29" i="16"/>
  <c r="X30" i="16"/>
  <c r="X31" i="16"/>
  <c r="X32" i="16"/>
  <c r="X33" i="16"/>
  <c r="X34" i="16"/>
  <c r="X35" i="16"/>
  <c r="X36" i="16"/>
  <c r="X37" i="16"/>
  <c r="X38" i="16"/>
  <c r="X39" i="16"/>
  <c r="X40" i="16"/>
  <c r="X41" i="16"/>
  <c r="X42" i="16"/>
  <c r="X43" i="16"/>
  <c r="X44" i="16"/>
  <c r="X45" i="16"/>
  <c r="X46" i="16"/>
  <c r="X47" i="16"/>
  <c r="X48" i="16"/>
  <c r="X49" i="16"/>
  <c r="X50" i="16"/>
  <c r="X51" i="16"/>
  <c r="X52" i="16"/>
  <c r="X53" i="16"/>
  <c r="X54" i="16"/>
  <c r="X55" i="16"/>
  <c r="X56" i="16"/>
  <c r="X57" i="16"/>
  <c r="X58" i="16"/>
  <c r="X59" i="16"/>
  <c r="X60" i="16"/>
  <c r="X61" i="16"/>
  <c r="X62" i="16"/>
  <c r="X63" i="16"/>
  <c r="X64" i="16"/>
  <c r="X65" i="16"/>
  <c r="X66" i="16"/>
  <c r="X67" i="16"/>
  <c r="X68" i="16"/>
  <c r="X69" i="16"/>
  <c r="X70" i="16"/>
  <c r="X71" i="16"/>
  <c r="X72" i="16"/>
  <c r="X73" i="16"/>
  <c r="X74" i="16"/>
  <c r="X75" i="16"/>
  <c r="X76" i="16"/>
  <c r="X77" i="16"/>
  <c r="X78" i="16"/>
  <c r="X79" i="16"/>
  <c r="X80" i="16"/>
  <c r="X81" i="16"/>
  <c r="X82" i="16"/>
  <c r="X83" i="16"/>
  <c r="X84" i="16"/>
  <c r="X85" i="16"/>
  <c r="X86" i="16"/>
  <c r="X87" i="16"/>
  <c r="X88" i="16"/>
  <c r="X89" i="16"/>
  <c r="X90" i="16"/>
  <c r="X91" i="16"/>
  <c r="X92" i="16"/>
  <c r="X93" i="16"/>
  <c r="X94" i="16"/>
  <c r="X95" i="16"/>
  <c r="X96" i="16"/>
  <c r="X97" i="16"/>
  <c r="X98" i="16"/>
  <c r="X99" i="16"/>
  <c r="X100" i="16"/>
  <c r="X101" i="16"/>
  <c r="X102" i="16"/>
  <c r="X103" i="16"/>
  <c r="X104" i="16"/>
  <c r="X105" i="16"/>
  <c r="X106" i="16"/>
  <c r="X107" i="16"/>
  <c r="X108" i="16"/>
  <c r="X109" i="16"/>
  <c r="X110" i="16"/>
  <c r="X111" i="16"/>
  <c r="X112" i="16"/>
  <c r="X113" i="16"/>
  <c r="X114" i="16"/>
  <c r="X115" i="16"/>
  <c r="X116" i="16"/>
  <c r="X117" i="16"/>
  <c r="X118" i="16"/>
  <c r="X119" i="16"/>
  <c r="X120" i="16"/>
  <c r="X121" i="16"/>
  <c r="X122" i="16"/>
  <c r="X123" i="16"/>
  <c r="X124" i="16"/>
  <c r="X125" i="16"/>
  <c r="X126" i="16"/>
  <c r="X127" i="16"/>
  <c r="X128" i="16"/>
  <c r="X129" i="16"/>
  <c r="X130" i="16"/>
  <c r="X131" i="16"/>
  <c r="X132" i="16"/>
  <c r="X133" i="16"/>
  <c r="X134" i="16"/>
  <c r="X135" i="16"/>
  <c r="X136" i="16"/>
  <c r="X137" i="16"/>
  <c r="X138" i="16"/>
  <c r="X139" i="16"/>
  <c r="X140" i="16"/>
  <c r="X141" i="16"/>
  <c r="X142" i="16"/>
  <c r="X143" i="16"/>
  <c r="X144" i="16"/>
  <c r="X145" i="16"/>
  <c r="X146" i="16"/>
  <c r="X147" i="16"/>
  <c r="X148" i="16"/>
  <c r="X149" i="16"/>
  <c r="X150" i="16"/>
  <c r="X151" i="16"/>
  <c r="X152" i="16"/>
  <c r="X153" i="16"/>
  <c r="X154" i="16"/>
  <c r="X155" i="16"/>
  <c r="X156" i="16"/>
  <c r="X157" i="16"/>
  <c r="X158" i="16"/>
  <c r="X159" i="16"/>
  <c r="X160" i="16"/>
  <c r="X161" i="16"/>
  <c r="X162" i="16"/>
  <c r="X163" i="16"/>
  <c r="X164" i="16"/>
  <c r="X165" i="16"/>
  <c r="X166" i="16"/>
  <c r="X167" i="16"/>
  <c r="X168" i="16"/>
  <c r="X169" i="16"/>
  <c r="X170" i="16"/>
  <c r="X171" i="16"/>
  <c r="X172" i="16"/>
  <c r="X173" i="16"/>
  <c r="X174" i="16"/>
  <c r="X175" i="16"/>
  <c r="X176" i="16"/>
  <c r="X177" i="16"/>
  <c r="X178" i="16"/>
  <c r="X179" i="16"/>
  <c r="X180" i="16"/>
  <c r="X181" i="16"/>
  <c r="X182" i="16"/>
  <c r="X183" i="16"/>
  <c r="X184" i="16"/>
  <c r="X185" i="16"/>
  <c r="X186" i="16"/>
  <c r="X187" i="16"/>
  <c r="X188" i="16"/>
  <c r="X189" i="16"/>
  <c r="X190" i="16"/>
  <c r="X191" i="16"/>
  <c r="X192" i="16"/>
  <c r="X193" i="16"/>
  <c r="X194" i="16"/>
  <c r="X195" i="16"/>
  <c r="X196" i="16"/>
  <c r="X197" i="16"/>
  <c r="X198" i="16"/>
  <c r="X199" i="16"/>
  <c r="X200" i="16"/>
  <c r="X201" i="16"/>
  <c r="X202" i="16"/>
  <c r="X203" i="16"/>
  <c r="X204" i="16"/>
  <c r="X205" i="16"/>
  <c r="X206" i="16"/>
  <c r="X207" i="16"/>
  <c r="X208" i="16"/>
  <c r="X209" i="16"/>
  <c r="X210" i="16"/>
  <c r="X211" i="16"/>
  <c r="X212" i="16"/>
  <c r="X213" i="16"/>
  <c r="X214" i="16"/>
  <c r="X215" i="16"/>
  <c r="X216" i="16"/>
  <c r="X217" i="16"/>
  <c r="X218" i="16"/>
  <c r="X219" i="16"/>
  <c r="X220" i="16"/>
  <c r="X221" i="16"/>
  <c r="X222" i="16"/>
  <c r="X223" i="16"/>
  <c r="X224" i="16"/>
  <c r="X225" i="16"/>
  <c r="X226" i="16"/>
  <c r="X227" i="16"/>
  <c r="X228" i="16"/>
  <c r="X229" i="16"/>
  <c r="X230" i="16"/>
  <c r="X231" i="16"/>
  <c r="X232" i="16"/>
  <c r="X233" i="16"/>
  <c r="X234" i="16"/>
  <c r="X235" i="16"/>
  <c r="X236" i="16"/>
  <c r="X237" i="16"/>
  <c r="X238" i="16"/>
  <c r="X239" i="16"/>
  <c r="X240" i="16"/>
  <c r="X241" i="16"/>
  <c r="X242" i="16"/>
  <c r="X243" i="16"/>
  <c r="X244" i="16"/>
  <c r="X245" i="16"/>
  <c r="X246" i="16"/>
  <c r="X247" i="16"/>
  <c r="X248" i="16"/>
  <c r="X249" i="16"/>
  <c r="X250" i="16"/>
  <c r="X251" i="16"/>
  <c r="X252" i="16"/>
  <c r="X253" i="16"/>
  <c r="X254" i="16"/>
  <c r="X255" i="16"/>
  <c r="X256" i="16"/>
  <c r="X257" i="16"/>
  <c r="X258" i="16"/>
  <c r="X259" i="16"/>
  <c r="X260" i="16"/>
  <c r="X261" i="16"/>
  <c r="X262" i="16"/>
  <c r="X263" i="16"/>
  <c r="X264" i="16"/>
  <c r="X265" i="16"/>
  <c r="X266" i="16"/>
  <c r="X267" i="16"/>
  <c r="X268" i="16"/>
  <c r="X269" i="16"/>
  <c r="X270" i="16"/>
  <c r="X271" i="16"/>
  <c r="X272" i="16"/>
  <c r="X273" i="16"/>
  <c r="X274" i="16"/>
  <c r="X275" i="16"/>
  <c r="X276" i="16"/>
  <c r="X277" i="16"/>
  <c r="X278" i="16"/>
  <c r="X279" i="16"/>
  <c r="X280" i="16"/>
  <c r="X281" i="16"/>
  <c r="X282" i="16"/>
  <c r="X283" i="16"/>
  <c r="X284" i="16"/>
  <c r="X285" i="16"/>
  <c r="X286" i="16"/>
  <c r="X287" i="16"/>
  <c r="X288" i="16"/>
  <c r="X289" i="16"/>
  <c r="X290" i="16"/>
  <c r="X291" i="16"/>
  <c r="X292" i="16"/>
  <c r="X293" i="16"/>
  <c r="X294" i="16"/>
  <c r="X295" i="16"/>
  <c r="X296" i="16"/>
  <c r="X297" i="16"/>
  <c r="X298" i="16"/>
  <c r="X299" i="16"/>
  <c r="X300" i="16"/>
  <c r="X301" i="16"/>
  <c r="X302" i="16"/>
  <c r="X303" i="16"/>
  <c r="X304" i="16"/>
  <c r="X305" i="16"/>
  <c r="X306" i="16"/>
  <c r="X307" i="16"/>
  <c r="X308" i="16"/>
  <c r="X309" i="16"/>
  <c r="X310" i="16"/>
  <c r="X311" i="16"/>
  <c r="X312" i="16"/>
  <c r="X313" i="16"/>
  <c r="X314" i="16"/>
  <c r="X315" i="16"/>
  <c r="X316" i="16"/>
  <c r="X317" i="16"/>
  <c r="X318" i="16"/>
  <c r="X319" i="16"/>
  <c r="X320" i="16"/>
  <c r="X321" i="16"/>
  <c r="X322" i="16"/>
  <c r="X323" i="16"/>
  <c r="X324" i="16"/>
  <c r="X325" i="16"/>
  <c r="X326" i="16"/>
  <c r="X327" i="16"/>
  <c r="X328" i="16"/>
  <c r="X329" i="16"/>
  <c r="X330" i="16"/>
  <c r="X331" i="16"/>
  <c r="X332" i="16"/>
  <c r="X333" i="16"/>
  <c r="X334" i="16"/>
  <c r="X335" i="16"/>
  <c r="X336" i="16"/>
  <c r="X337" i="16"/>
  <c r="X338" i="16"/>
  <c r="X339" i="16"/>
  <c r="X340" i="16"/>
  <c r="X341" i="16"/>
  <c r="X342" i="16"/>
  <c r="X343" i="16"/>
  <c r="X344" i="16"/>
  <c r="X345" i="16"/>
  <c r="X346" i="16"/>
  <c r="X347" i="16"/>
  <c r="X348" i="16"/>
  <c r="X349" i="16"/>
  <c r="X350" i="16"/>
  <c r="X351" i="16"/>
  <c r="X352" i="16"/>
  <c r="X353" i="16"/>
  <c r="X354" i="16"/>
  <c r="X355" i="16"/>
  <c r="X356" i="16"/>
  <c r="X357" i="16"/>
  <c r="X358" i="16"/>
  <c r="X359" i="16"/>
  <c r="X360" i="16"/>
  <c r="X361" i="16"/>
  <c r="X362" i="16"/>
  <c r="X363" i="16"/>
  <c r="X364" i="16"/>
  <c r="X365" i="16"/>
  <c r="X366" i="16"/>
  <c r="X367" i="16"/>
  <c r="X368" i="16"/>
  <c r="X369" i="16"/>
  <c r="X370" i="16"/>
  <c r="X371" i="16"/>
  <c r="X372" i="16"/>
  <c r="X373" i="16"/>
  <c r="X374" i="16"/>
  <c r="X375" i="16"/>
  <c r="X376" i="16"/>
  <c r="X377" i="16"/>
  <c r="X378" i="16"/>
  <c r="X379" i="16"/>
  <c r="X380" i="16"/>
  <c r="X381" i="16"/>
  <c r="X382" i="16"/>
  <c r="X383" i="16"/>
  <c r="X384" i="16"/>
  <c r="X385" i="16"/>
  <c r="X386" i="16"/>
  <c r="X387" i="16"/>
  <c r="X388" i="16"/>
  <c r="X389" i="16"/>
  <c r="X390" i="16"/>
  <c r="X391" i="16"/>
  <c r="X392" i="16"/>
  <c r="X393" i="16"/>
  <c r="X394" i="16"/>
  <c r="X395" i="16"/>
  <c r="X396" i="16"/>
  <c r="X397" i="16"/>
  <c r="X398" i="16"/>
  <c r="X399" i="16"/>
  <c r="X400" i="16"/>
  <c r="X401" i="16"/>
  <c r="X402" i="16"/>
  <c r="X403" i="16"/>
  <c r="X404" i="16"/>
  <c r="X405" i="16"/>
  <c r="X406" i="16"/>
  <c r="X407" i="16"/>
  <c r="X408" i="16"/>
  <c r="X409" i="16"/>
  <c r="X410" i="16"/>
  <c r="X411" i="16"/>
  <c r="X412" i="16"/>
  <c r="X413" i="16"/>
  <c r="X414" i="16"/>
  <c r="X415" i="16"/>
  <c r="X416" i="16"/>
  <c r="X417" i="16"/>
  <c r="X418" i="16"/>
  <c r="X419" i="16"/>
  <c r="X420" i="16"/>
  <c r="X421" i="16"/>
  <c r="X422" i="16"/>
  <c r="X423" i="16"/>
  <c r="X424" i="16"/>
  <c r="X425" i="16"/>
  <c r="X426" i="16"/>
  <c r="X427" i="16"/>
  <c r="X428" i="16"/>
  <c r="X429" i="16"/>
  <c r="X430" i="16"/>
  <c r="X431" i="16"/>
  <c r="X432" i="16"/>
  <c r="X433" i="16"/>
  <c r="X434" i="16"/>
  <c r="X435" i="16"/>
  <c r="X436" i="16"/>
  <c r="X437" i="16"/>
  <c r="X438" i="16"/>
  <c r="X439" i="16"/>
  <c r="X440" i="16"/>
  <c r="X441" i="16"/>
  <c r="X442" i="16"/>
  <c r="X443" i="16"/>
  <c r="X444" i="16"/>
  <c r="X445" i="16"/>
  <c r="X446" i="16"/>
  <c r="X447" i="16"/>
  <c r="X448" i="16"/>
  <c r="X449" i="16"/>
  <c r="X450" i="16"/>
  <c r="X451" i="16"/>
  <c r="X452" i="16"/>
  <c r="X453" i="16"/>
  <c r="X454" i="16"/>
  <c r="X455" i="16"/>
  <c r="X456" i="16"/>
  <c r="X457" i="16"/>
  <c r="X458" i="16"/>
  <c r="X459" i="16"/>
  <c r="X460" i="16"/>
  <c r="X461" i="16"/>
  <c r="X462" i="16"/>
  <c r="X463" i="16"/>
  <c r="X464" i="16"/>
  <c r="X465" i="16"/>
  <c r="X466" i="16"/>
  <c r="X467" i="16"/>
  <c r="X468" i="16"/>
  <c r="X469" i="16"/>
  <c r="X470" i="16"/>
  <c r="X471" i="16"/>
  <c r="X472" i="16"/>
  <c r="X473" i="16"/>
  <c r="X474" i="16"/>
  <c r="X475" i="16"/>
  <c r="X476" i="16"/>
  <c r="X477" i="16"/>
  <c r="X478" i="16"/>
  <c r="X479" i="16"/>
  <c r="X480" i="16"/>
  <c r="X481" i="16"/>
  <c r="X482" i="16"/>
  <c r="X483" i="16"/>
  <c r="X484" i="16"/>
  <c r="X485" i="16"/>
  <c r="X486" i="16"/>
  <c r="X487" i="16"/>
  <c r="X488" i="16"/>
  <c r="X489" i="16"/>
  <c r="X490" i="16"/>
  <c r="X491" i="16"/>
  <c r="X492" i="16"/>
  <c r="X493" i="16"/>
  <c r="X494" i="16"/>
  <c r="X495" i="16"/>
  <c r="X496" i="16"/>
  <c r="X497" i="16"/>
  <c r="X498" i="16"/>
  <c r="X499" i="16"/>
  <c r="X500" i="16"/>
  <c r="X501" i="16"/>
  <c r="X502" i="16"/>
  <c r="X503" i="16"/>
  <c r="X504" i="16"/>
  <c r="X505" i="16"/>
  <c r="X506" i="16"/>
  <c r="X507" i="16"/>
  <c r="X508" i="16"/>
  <c r="X509" i="16"/>
  <c r="X510" i="16"/>
  <c r="X511" i="16"/>
  <c r="X512" i="16"/>
  <c r="X513" i="16"/>
  <c r="X514" i="16"/>
  <c r="X515" i="16"/>
  <c r="X516" i="16"/>
  <c r="X517" i="16"/>
  <c r="X518" i="16"/>
  <c r="X519" i="16"/>
  <c r="X520" i="16"/>
  <c r="X521" i="16"/>
  <c r="X522" i="16"/>
  <c r="X523" i="16"/>
  <c r="X524" i="16"/>
  <c r="X525" i="16"/>
  <c r="X526" i="16"/>
  <c r="X527" i="16"/>
  <c r="X528" i="16"/>
  <c r="X529" i="16"/>
  <c r="X530" i="16"/>
  <c r="X531" i="16"/>
  <c r="X532" i="16"/>
  <c r="X533" i="16"/>
  <c r="X534" i="16"/>
  <c r="X535" i="16"/>
  <c r="X536" i="16"/>
  <c r="X537" i="16"/>
  <c r="X538" i="16"/>
  <c r="X539" i="16"/>
  <c r="X540" i="16"/>
  <c r="X541" i="16"/>
  <c r="X542" i="16"/>
  <c r="X543" i="16"/>
  <c r="X544" i="16"/>
  <c r="X545" i="16"/>
  <c r="X546" i="16"/>
  <c r="X547" i="16"/>
  <c r="X548" i="16"/>
  <c r="X549" i="16"/>
  <c r="X550" i="16"/>
  <c r="X551" i="16"/>
  <c r="X552" i="16"/>
  <c r="X553" i="16"/>
  <c r="X554" i="16"/>
  <c r="X555" i="16"/>
  <c r="X556" i="16"/>
  <c r="X557" i="16"/>
  <c r="X558" i="16"/>
  <c r="X559" i="16"/>
  <c r="X560" i="16"/>
  <c r="X561" i="16"/>
  <c r="X562" i="16"/>
  <c r="X563" i="16"/>
  <c r="X564" i="16"/>
  <c r="X565" i="16"/>
  <c r="X566" i="16"/>
  <c r="X567" i="16"/>
  <c r="X568" i="16"/>
  <c r="X569" i="16"/>
  <c r="X570" i="16"/>
  <c r="X571" i="16"/>
  <c r="X572" i="16"/>
  <c r="X573" i="16"/>
  <c r="X574" i="16"/>
  <c r="X575" i="16"/>
  <c r="X576" i="16"/>
  <c r="X577" i="16"/>
  <c r="X578" i="16"/>
  <c r="X579" i="16"/>
  <c r="X580" i="16"/>
  <c r="X581" i="16"/>
  <c r="X582" i="16"/>
  <c r="X583" i="16"/>
  <c r="X584" i="16"/>
  <c r="X585" i="16"/>
  <c r="X586" i="16"/>
  <c r="X587" i="16"/>
  <c r="X588" i="16"/>
  <c r="X589" i="16"/>
  <c r="X590" i="16"/>
  <c r="X591" i="16"/>
  <c r="X592" i="16"/>
  <c r="X593" i="16"/>
  <c r="X594" i="16"/>
  <c r="X595" i="16"/>
  <c r="X596" i="16"/>
  <c r="X597" i="16"/>
  <c r="X598" i="16"/>
  <c r="X599" i="16"/>
  <c r="X600" i="16"/>
  <c r="X601" i="16"/>
  <c r="X602" i="16"/>
  <c r="X603" i="16"/>
  <c r="X604" i="16"/>
  <c r="X605" i="16"/>
  <c r="X606" i="16"/>
  <c r="X607" i="16"/>
  <c r="X608" i="16"/>
  <c r="X609" i="16"/>
  <c r="X610" i="16"/>
  <c r="X611" i="16"/>
  <c r="X612" i="16"/>
  <c r="X613" i="16"/>
  <c r="X614" i="16"/>
  <c r="X615" i="16"/>
  <c r="X616" i="16"/>
  <c r="X617" i="16"/>
  <c r="X618" i="16"/>
  <c r="X619" i="16"/>
  <c r="X620" i="16"/>
  <c r="X621" i="16"/>
  <c r="X622" i="16"/>
  <c r="X623" i="16"/>
  <c r="X624" i="16"/>
  <c r="X625" i="16"/>
  <c r="X626" i="16"/>
  <c r="X627" i="16"/>
  <c r="X628" i="16"/>
  <c r="X629" i="16"/>
  <c r="X630" i="16"/>
  <c r="X631" i="16"/>
  <c r="X632" i="16"/>
  <c r="X633" i="16"/>
  <c r="X634" i="16"/>
  <c r="X635" i="16"/>
  <c r="X636" i="16"/>
  <c r="X637" i="16"/>
  <c r="X638" i="16"/>
  <c r="X639" i="16"/>
  <c r="X640" i="16"/>
  <c r="X641" i="16"/>
  <c r="X642" i="16"/>
  <c r="X643" i="16"/>
  <c r="X644" i="16"/>
  <c r="X645" i="16"/>
  <c r="X646" i="16"/>
  <c r="X647" i="16"/>
  <c r="X648" i="16"/>
  <c r="X649" i="16"/>
  <c r="X650" i="16"/>
  <c r="X651" i="16"/>
  <c r="X652" i="16"/>
  <c r="X653" i="16"/>
  <c r="X654" i="16"/>
  <c r="X655" i="16"/>
  <c r="X656" i="16"/>
  <c r="X657" i="16"/>
  <c r="X658" i="16"/>
  <c r="X659" i="16"/>
  <c r="X660" i="16"/>
  <c r="X661" i="16"/>
  <c r="X662" i="16"/>
  <c r="X663" i="16"/>
  <c r="X664" i="16"/>
  <c r="X665" i="16"/>
  <c r="X666" i="16"/>
  <c r="X667" i="16"/>
  <c r="X668" i="16"/>
  <c r="X669" i="16"/>
  <c r="X670" i="16"/>
  <c r="X671" i="16"/>
  <c r="X672" i="16"/>
  <c r="X673" i="16"/>
  <c r="X674" i="16"/>
  <c r="X675" i="16"/>
  <c r="X676" i="16"/>
  <c r="X677" i="16"/>
  <c r="X678" i="16"/>
  <c r="X679" i="16"/>
  <c r="X680" i="16"/>
  <c r="X681" i="16"/>
  <c r="X682" i="16"/>
  <c r="X683" i="16"/>
  <c r="X684" i="16"/>
  <c r="X685" i="16"/>
  <c r="X686" i="16"/>
  <c r="X687" i="16"/>
  <c r="X688" i="16"/>
  <c r="X689" i="16"/>
  <c r="X690" i="16"/>
  <c r="X691" i="16"/>
  <c r="X692" i="16"/>
  <c r="X693" i="16"/>
  <c r="X694" i="16"/>
  <c r="X695" i="16"/>
  <c r="X696" i="16"/>
  <c r="X697" i="16"/>
  <c r="X698" i="16"/>
  <c r="X699" i="16"/>
  <c r="X700" i="16"/>
  <c r="X701" i="16"/>
  <c r="X702" i="16"/>
  <c r="X703" i="16"/>
  <c r="X704" i="16"/>
  <c r="X705" i="16"/>
  <c r="X706" i="16"/>
  <c r="X707" i="16"/>
  <c r="X708" i="16"/>
  <c r="X709" i="16"/>
  <c r="X710" i="16"/>
  <c r="X711" i="16"/>
  <c r="X712" i="16"/>
  <c r="X713" i="16"/>
  <c r="X714" i="16"/>
  <c r="X715" i="16"/>
  <c r="X716" i="16"/>
  <c r="X717" i="16"/>
  <c r="X718" i="16"/>
  <c r="X719" i="16"/>
  <c r="X720" i="16"/>
  <c r="X721" i="16"/>
  <c r="X722" i="16"/>
  <c r="X723" i="16"/>
  <c r="X724" i="16"/>
  <c r="X725" i="16"/>
  <c r="X726" i="16"/>
  <c r="X727" i="16"/>
  <c r="X728" i="16"/>
  <c r="X729" i="16"/>
  <c r="X730" i="16"/>
  <c r="X731" i="16"/>
  <c r="X732" i="16"/>
  <c r="X733" i="16"/>
  <c r="X734" i="16"/>
  <c r="X735" i="16"/>
  <c r="X736" i="16"/>
  <c r="X737" i="16"/>
  <c r="X738" i="16"/>
  <c r="X739" i="16"/>
  <c r="X740" i="16"/>
  <c r="X741" i="16"/>
  <c r="X742" i="16"/>
  <c r="X743" i="16"/>
  <c r="X744" i="16"/>
  <c r="X745" i="16"/>
  <c r="X746" i="16"/>
  <c r="X747" i="16"/>
  <c r="X748" i="16"/>
  <c r="X749" i="16"/>
  <c r="X750" i="16"/>
  <c r="X751" i="16"/>
  <c r="X752" i="16"/>
  <c r="X753" i="16"/>
  <c r="X754" i="16"/>
  <c r="X755" i="16"/>
  <c r="X756" i="16"/>
  <c r="X757" i="16"/>
  <c r="X758" i="16"/>
  <c r="X759" i="16"/>
  <c r="X760" i="16"/>
  <c r="X761" i="16"/>
  <c r="X762" i="16"/>
  <c r="X763" i="16"/>
  <c r="X764" i="16"/>
  <c r="X765" i="16"/>
  <c r="X766" i="16"/>
  <c r="X767" i="16"/>
  <c r="X768" i="16"/>
  <c r="X769" i="16"/>
  <c r="X770" i="16"/>
  <c r="X771" i="16"/>
  <c r="X772" i="16"/>
  <c r="X773" i="16"/>
  <c r="X774" i="16"/>
  <c r="X775" i="16"/>
  <c r="X776" i="16"/>
  <c r="X777" i="16"/>
  <c r="X778" i="16"/>
  <c r="X779" i="16"/>
  <c r="X780" i="16"/>
  <c r="X781" i="16"/>
  <c r="X782" i="16"/>
  <c r="X783" i="16"/>
  <c r="X784" i="16"/>
  <c r="X785" i="16"/>
  <c r="X786" i="16"/>
  <c r="X787" i="16"/>
  <c r="X788" i="16"/>
  <c r="X789" i="16"/>
  <c r="X790" i="16"/>
  <c r="X791" i="16"/>
  <c r="X792" i="16"/>
  <c r="X793" i="16"/>
  <c r="X794" i="16"/>
  <c r="X795" i="16"/>
  <c r="X796" i="16"/>
  <c r="X797" i="16"/>
  <c r="X798" i="16"/>
  <c r="X799" i="16"/>
  <c r="X800" i="16"/>
  <c r="X801" i="16"/>
  <c r="X802" i="16"/>
  <c r="X803" i="16"/>
  <c r="X804" i="16"/>
  <c r="X805" i="16"/>
  <c r="X806" i="16"/>
  <c r="X807" i="16"/>
  <c r="X808" i="16"/>
  <c r="X809" i="16"/>
  <c r="X810" i="16"/>
  <c r="X811" i="16"/>
  <c r="X812" i="16"/>
  <c r="X813" i="16"/>
  <c r="X814" i="16"/>
  <c r="X815" i="16"/>
  <c r="X816" i="16"/>
  <c r="X817" i="16"/>
  <c r="X818" i="16"/>
  <c r="X819" i="16"/>
  <c r="X820" i="16"/>
  <c r="X821" i="16"/>
  <c r="X822" i="16"/>
  <c r="X823" i="16"/>
  <c r="X824" i="16"/>
  <c r="X825" i="16"/>
  <c r="X826" i="16"/>
  <c r="X827" i="16"/>
  <c r="X828" i="16"/>
  <c r="X829" i="16"/>
  <c r="X830" i="16"/>
  <c r="X831" i="16"/>
  <c r="X832" i="16"/>
  <c r="X833" i="16"/>
  <c r="X834" i="16"/>
  <c r="X835" i="16"/>
  <c r="X836" i="16"/>
  <c r="X837" i="16"/>
  <c r="X838" i="16"/>
  <c r="X839" i="16"/>
  <c r="X840" i="16"/>
  <c r="X841" i="16"/>
  <c r="X842" i="16"/>
  <c r="X843" i="16"/>
  <c r="X844" i="16"/>
  <c r="X845" i="16"/>
  <c r="X846" i="16"/>
  <c r="X847" i="16"/>
  <c r="X848" i="16"/>
  <c r="X849" i="16"/>
  <c r="X850" i="16"/>
  <c r="X851" i="16"/>
  <c r="X852" i="16"/>
  <c r="X853" i="16"/>
  <c r="X854" i="16"/>
  <c r="X855" i="16"/>
  <c r="X856" i="16"/>
  <c r="X857" i="16"/>
  <c r="X858" i="16"/>
  <c r="X859" i="16"/>
  <c r="X860" i="16"/>
  <c r="X861" i="16"/>
  <c r="X862" i="16"/>
  <c r="X863" i="16"/>
  <c r="X864" i="16"/>
  <c r="X865" i="16"/>
  <c r="X866" i="16"/>
  <c r="X867" i="16"/>
  <c r="X868" i="16"/>
  <c r="X869" i="16"/>
  <c r="X870" i="16"/>
  <c r="X871" i="16"/>
  <c r="X872" i="16"/>
  <c r="X873" i="16"/>
  <c r="X874" i="16"/>
  <c r="X875" i="16"/>
  <c r="X876" i="16"/>
  <c r="X877" i="16"/>
  <c r="X878" i="16"/>
  <c r="X879" i="16"/>
  <c r="X880" i="16"/>
  <c r="X881" i="16"/>
  <c r="X882" i="16"/>
  <c r="X883" i="16"/>
  <c r="X884" i="16"/>
  <c r="X885" i="16"/>
  <c r="X886" i="16"/>
  <c r="X887" i="16"/>
  <c r="X888" i="16"/>
  <c r="X889" i="16"/>
  <c r="X890" i="16"/>
  <c r="X891" i="16"/>
  <c r="X892" i="16"/>
  <c r="X893" i="16"/>
  <c r="X894" i="16"/>
  <c r="X895" i="16"/>
  <c r="X896" i="16"/>
  <c r="X897" i="16"/>
  <c r="X898" i="16"/>
  <c r="X899" i="16"/>
  <c r="X900" i="16"/>
  <c r="X901" i="16"/>
  <c r="X902" i="16"/>
  <c r="X903" i="16"/>
  <c r="X904" i="16"/>
  <c r="X905" i="16"/>
  <c r="X906" i="16"/>
  <c r="X907" i="16"/>
  <c r="X908" i="16"/>
  <c r="X909" i="16"/>
  <c r="X910" i="16"/>
  <c r="X911" i="16"/>
  <c r="X912" i="16"/>
  <c r="X913" i="16"/>
  <c r="X914" i="16"/>
  <c r="X915" i="16"/>
  <c r="X916" i="16"/>
  <c r="X917" i="16"/>
  <c r="X918" i="16"/>
  <c r="X919" i="16"/>
  <c r="X920" i="16"/>
  <c r="X921" i="16"/>
  <c r="X922" i="16"/>
  <c r="X923" i="16"/>
  <c r="X924" i="16"/>
  <c r="X925" i="16"/>
  <c r="X926" i="16"/>
  <c r="X927" i="16"/>
  <c r="X928" i="16"/>
  <c r="X929" i="16"/>
  <c r="X930" i="16"/>
  <c r="X931" i="16"/>
  <c r="X932" i="16"/>
  <c r="X933" i="16"/>
  <c r="X934" i="16"/>
  <c r="X935" i="16"/>
  <c r="X936" i="16"/>
  <c r="X937" i="16"/>
  <c r="X938" i="16"/>
  <c r="X939" i="16"/>
  <c r="X940" i="16"/>
  <c r="X941" i="16"/>
  <c r="X942" i="16"/>
  <c r="X943" i="16"/>
  <c r="X944" i="16"/>
  <c r="X945" i="16"/>
  <c r="X946" i="16"/>
  <c r="X947" i="16"/>
  <c r="X948" i="16"/>
  <c r="X949" i="16"/>
  <c r="X950" i="16"/>
  <c r="X951" i="16"/>
  <c r="X952" i="16"/>
  <c r="X953" i="16"/>
  <c r="X954" i="16"/>
  <c r="X955" i="16"/>
  <c r="X956" i="16"/>
  <c r="X957" i="16"/>
  <c r="X958" i="16"/>
  <c r="X959" i="16"/>
  <c r="X960" i="16"/>
  <c r="X961" i="16"/>
  <c r="X962" i="16"/>
  <c r="X963" i="16"/>
  <c r="X964" i="16"/>
  <c r="X965" i="16"/>
  <c r="X966" i="16"/>
  <c r="X967" i="16"/>
  <c r="X968" i="16"/>
  <c r="X969" i="16"/>
  <c r="X970" i="16"/>
  <c r="X971" i="16"/>
  <c r="X972" i="16"/>
  <c r="X973" i="16"/>
  <c r="X974" i="16"/>
  <c r="X975" i="16"/>
  <c r="X976" i="16"/>
  <c r="X977" i="16"/>
  <c r="X978" i="16"/>
  <c r="X979" i="16"/>
  <c r="X980" i="16"/>
  <c r="X981" i="16"/>
  <c r="X982" i="16"/>
  <c r="X983" i="16"/>
  <c r="X984" i="16"/>
  <c r="X985" i="16"/>
  <c r="X986" i="16"/>
  <c r="X987" i="16"/>
  <c r="X988" i="16"/>
  <c r="X989" i="16"/>
  <c r="X990" i="16"/>
  <c r="X991" i="16"/>
  <c r="X992" i="16"/>
  <c r="X993" i="16"/>
  <c r="X994" i="16"/>
  <c r="X995" i="16"/>
  <c r="X996" i="16"/>
  <c r="X997" i="16"/>
  <c r="X998" i="16"/>
  <c r="X999" i="16"/>
  <c r="X1000" i="16"/>
  <c r="X1001" i="16"/>
  <c r="X1002" i="16"/>
  <c r="X1003" i="16"/>
  <c r="X1004" i="16"/>
  <c r="X1005" i="16"/>
  <c r="X1006" i="16"/>
  <c r="X1007" i="16"/>
  <c r="X1008" i="16"/>
  <c r="X1009" i="16"/>
  <c r="X1010" i="16"/>
  <c r="X1011" i="16"/>
  <c r="X1012" i="16"/>
  <c r="X1013" i="16"/>
  <c r="X1014" i="16"/>
  <c r="X1015" i="16"/>
  <c r="X1016" i="16"/>
  <c r="X1017" i="16"/>
  <c r="X1018" i="16"/>
  <c r="X1019" i="16"/>
  <c r="X1020" i="16"/>
  <c r="X1021" i="16"/>
  <c r="X1022" i="16"/>
  <c r="X1023" i="16"/>
  <c r="X1024" i="16"/>
  <c r="X1025" i="16"/>
  <c r="X1026" i="16"/>
  <c r="X1027" i="16"/>
  <c r="X1028" i="16"/>
  <c r="X1029" i="16"/>
  <c r="X1030" i="16"/>
  <c r="X1031" i="16"/>
  <c r="X1032" i="16"/>
  <c r="X1033" i="16"/>
  <c r="X1034" i="16"/>
  <c r="X1035" i="16"/>
  <c r="X1036" i="16"/>
  <c r="X1037" i="16"/>
  <c r="X1038" i="16"/>
  <c r="X1039" i="16"/>
  <c r="X1040" i="16"/>
  <c r="X1041" i="16"/>
  <c r="X1042" i="16"/>
  <c r="X1043" i="16"/>
  <c r="X1044" i="16"/>
  <c r="X1045" i="16"/>
  <c r="X1046" i="16"/>
  <c r="X1047" i="16"/>
  <c r="X1048" i="16"/>
  <c r="X1049" i="16"/>
  <c r="X1050" i="16"/>
  <c r="X1051" i="16"/>
  <c r="X1052" i="16"/>
  <c r="X1053" i="16"/>
  <c r="X1054" i="16"/>
  <c r="X1055" i="16"/>
  <c r="X1056" i="16"/>
  <c r="X1057" i="16"/>
  <c r="X1058" i="16"/>
  <c r="X1059" i="16"/>
  <c r="X1060" i="16"/>
  <c r="X1061" i="16"/>
  <c r="X1062" i="16"/>
  <c r="X1063" i="16"/>
  <c r="X1064" i="16"/>
  <c r="X1065" i="16"/>
  <c r="X1066" i="16"/>
  <c r="X1067" i="16"/>
  <c r="X1068" i="16"/>
  <c r="X1069" i="16"/>
  <c r="X1070" i="16"/>
  <c r="X1071" i="16"/>
  <c r="X1072" i="16"/>
  <c r="X1073" i="16"/>
  <c r="X1074" i="16"/>
  <c r="X1075" i="16"/>
  <c r="X1076" i="16"/>
  <c r="X1077" i="16"/>
  <c r="X1078" i="16"/>
  <c r="X1079" i="16"/>
  <c r="X1080" i="16"/>
  <c r="X1081" i="16"/>
  <c r="X1082" i="16"/>
  <c r="X1083" i="16"/>
  <c r="X1084" i="16"/>
  <c r="X1085" i="16"/>
  <c r="X1086" i="16"/>
  <c r="X1087" i="16"/>
  <c r="X1088" i="16"/>
  <c r="X1089" i="16"/>
  <c r="X1090" i="16"/>
  <c r="X1091" i="16"/>
  <c r="X1092" i="16"/>
  <c r="X1093" i="16"/>
  <c r="X1094" i="16"/>
  <c r="X1095" i="16"/>
  <c r="X1096" i="16"/>
  <c r="X1097" i="16"/>
  <c r="X1098" i="16"/>
  <c r="X1099" i="16"/>
  <c r="X1100" i="16"/>
  <c r="X1101" i="16"/>
  <c r="X1102" i="16"/>
  <c r="X1103" i="16"/>
  <c r="X1104" i="16"/>
  <c r="X1105" i="16"/>
  <c r="X1106" i="16"/>
  <c r="X1107" i="16"/>
  <c r="X1108" i="16"/>
  <c r="X1109" i="16"/>
  <c r="X1110" i="16"/>
  <c r="X1111" i="16"/>
  <c r="X1112" i="16"/>
  <c r="X1113" i="16"/>
  <c r="X1114" i="16"/>
  <c r="X1115" i="16"/>
  <c r="X1116" i="16"/>
  <c r="X1117" i="16"/>
  <c r="X1118" i="16"/>
  <c r="X1119" i="16"/>
  <c r="X1120" i="16"/>
  <c r="X1121" i="16"/>
  <c r="X1122" i="16"/>
  <c r="X1123" i="16"/>
  <c r="X1124" i="16"/>
  <c r="X1125" i="16"/>
  <c r="X1126" i="16"/>
  <c r="X1127" i="16"/>
  <c r="X1128" i="16"/>
  <c r="X1129" i="16"/>
  <c r="X1130" i="16"/>
  <c r="X1131" i="16"/>
  <c r="X1132" i="16"/>
  <c r="X1133" i="16"/>
  <c r="X1134" i="16"/>
  <c r="X1135" i="16"/>
  <c r="X1136" i="16"/>
  <c r="X1137" i="16"/>
  <c r="X1138" i="16"/>
  <c r="X1139" i="16"/>
  <c r="X1140" i="16"/>
  <c r="X1141" i="16"/>
  <c r="X1142" i="16"/>
  <c r="X1143" i="16"/>
  <c r="X1144" i="16"/>
  <c r="X1145" i="16"/>
  <c r="X1146" i="16"/>
  <c r="X1147" i="16"/>
  <c r="X1148" i="16"/>
  <c r="X1149" i="16"/>
  <c r="X1150" i="16"/>
  <c r="X1151" i="16"/>
  <c r="X1152" i="16"/>
  <c r="X1153" i="16"/>
  <c r="X1154" i="16"/>
  <c r="X1155" i="16"/>
  <c r="X1156" i="16"/>
  <c r="X1157" i="16"/>
  <c r="X1158" i="16"/>
  <c r="X1159" i="16"/>
  <c r="X1160" i="16"/>
  <c r="X1161" i="16"/>
  <c r="X1162" i="16"/>
  <c r="X1163" i="16"/>
  <c r="X1164" i="16"/>
  <c r="X1165" i="16"/>
  <c r="X1166" i="16"/>
  <c r="X1167" i="16"/>
  <c r="X1168" i="16"/>
  <c r="X1169" i="16"/>
  <c r="X1170" i="16"/>
  <c r="X1171" i="16"/>
  <c r="X1172" i="16"/>
  <c r="X1173" i="16"/>
  <c r="X1174" i="16"/>
  <c r="X1175" i="16"/>
  <c r="X1176" i="16"/>
  <c r="X1177" i="16"/>
  <c r="X1178" i="16"/>
  <c r="X1179" i="16"/>
  <c r="X1180" i="16"/>
  <c r="X1181" i="16"/>
  <c r="X1182" i="16"/>
  <c r="X1183" i="16"/>
  <c r="X1184" i="16"/>
  <c r="X1185" i="16"/>
  <c r="X1186" i="16"/>
  <c r="X1187" i="16"/>
  <c r="X1188" i="16"/>
  <c r="X1189" i="16"/>
  <c r="X1190" i="16"/>
  <c r="X1191" i="16"/>
  <c r="X1192" i="16"/>
  <c r="X1193" i="16"/>
  <c r="X1194" i="16"/>
  <c r="X1195" i="16"/>
  <c r="X1196" i="16"/>
  <c r="X1197" i="16"/>
  <c r="X1198" i="16"/>
  <c r="X1199" i="16"/>
  <c r="X1200" i="16"/>
  <c r="X1201" i="16"/>
  <c r="X1202" i="16"/>
  <c r="X1203" i="16"/>
  <c r="X1204" i="16"/>
  <c r="X1205" i="16"/>
  <c r="X1206" i="16"/>
  <c r="X1207" i="16"/>
  <c r="X1208" i="16"/>
  <c r="X1209" i="16"/>
  <c r="X1210" i="16"/>
  <c r="X1211" i="16"/>
  <c r="X1212" i="16"/>
  <c r="X1213" i="16"/>
  <c r="X1214" i="16"/>
  <c r="X1215" i="16"/>
  <c r="X1216" i="16"/>
  <c r="X1217" i="16"/>
  <c r="X1218" i="16"/>
  <c r="X1219" i="16"/>
  <c r="X1220" i="16"/>
  <c r="X1221" i="16"/>
  <c r="X1222" i="16"/>
  <c r="X1223" i="16"/>
  <c r="X1224" i="16"/>
  <c r="X1225" i="16"/>
  <c r="X1226" i="16"/>
  <c r="X1227" i="16"/>
  <c r="X1228" i="16"/>
  <c r="X1229" i="16"/>
  <c r="X1230" i="16"/>
  <c r="X1231" i="16"/>
  <c r="X1232" i="16"/>
  <c r="X1233" i="16"/>
  <c r="X1234" i="16"/>
  <c r="X1235" i="16"/>
  <c r="X1236" i="16"/>
  <c r="X1237" i="16"/>
  <c r="X1238" i="16"/>
  <c r="X1239" i="16"/>
  <c r="X1240" i="16"/>
  <c r="X1241" i="16"/>
  <c r="X1242" i="16"/>
  <c r="X1243" i="16"/>
  <c r="X1244" i="16"/>
  <c r="X1245" i="16"/>
  <c r="X1246" i="16"/>
  <c r="X1247" i="16"/>
  <c r="X1248" i="16"/>
  <c r="X1249" i="16"/>
  <c r="X1250" i="16"/>
  <c r="X1251" i="16"/>
  <c r="X1252" i="16"/>
  <c r="X1253" i="16"/>
  <c r="X1254" i="16"/>
  <c r="X1255" i="16"/>
  <c r="X1256" i="16"/>
  <c r="X1257" i="16"/>
  <c r="X1258" i="16"/>
  <c r="X1259" i="16"/>
  <c r="X1260" i="16"/>
  <c r="X1261" i="16"/>
  <c r="X1262" i="16"/>
  <c r="X1263" i="16"/>
  <c r="X1264" i="16"/>
  <c r="X1265" i="16"/>
  <c r="X1266" i="16"/>
  <c r="X1267" i="16"/>
  <c r="X1268" i="16"/>
  <c r="X1269" i="16"/>
  <c r="X1270" i="16"/>
  <c r="X1271" i="16"/>
  <c r="X1272" i="16"/>
  <c r="X1273" i="16"/>
  <c r="X1274" i="16"/>
  <c r="X1275" i="16"/>
  <c r="X1276" i="16"/>
  <c r="X1277" i="16"/>
  <c r="X1278" i="16"/>
  <c r="X1279" i="16"/>
  <c r="X1280" i="16"/>
  <c r="X1281" i="16"/>
  <c r="X1282" i="16"/>
  <c r="X1283" i="16"/>
  <c r="X1284" i="16"/>
  <c r="X1285" i="16"/>
  <c r="X1286" i="16"/>
  <c r="X1287" i="16"/>
  <c r="X1288" i="16"/>
  <c r="X1289" i="16"/>
  <c r="X1290" i="16"/>
  <c r="X1291" i="16"/>
  <c r="X1292" i="16"/>
  <c r="X1293" i="16"/>
  <c r="X1294" i="16"/>
  <c r="X1295" i="16"/>
  <c r="X1296" i="16"/>
  <c r="X1297" i="16"/>
  <c r="X1298" i="16"/>
  <c r="X1299" i="16"/>
  <c r="X1300" i="16"/>
  <c r="X1301" i="16"/>
  <c r="X1302" i="16"/>
  <c r="X1303" i="16"/>
  <c r="X1304" i="16"/>
  <c r="X1305" i="16"/>
  <c r="X1306" i="16"/>
  <c r="X1307" i="16"/>
  <c r="X1308" i="16"/>
  <c r="X1309" i="16"/>
  <c r="X1310" i="16"/>
  <c r="X1311" i="16"/>
  <c r="X1312" i="16"/>
  <c r="X1313" i="16"/>
  <c r="X1314" i="16"/>
  <c r="X1315" i="16"/>
  <c r="X1316" i="16"/>
  <c r="X1317" i="16"/>
  <c r="X1318" i="16"/>
  <c r="X1319" i="16"/>
  <c r="X1320" i="16"/>
  <c r="X1321" i="16"/>
  <c r="X1322" i="16"/>
  <c r="X1323" i="16"/>
  <c r="X1324" i="16"/>
  <c r="X1325" i="16"/>
  <c r="X1326" i="16"/>
  <c r="X1327" i="16"/>
  <c r="X1328" i="16"/>
  <c r="X1329" i="16"/>
  <c r="X1330" i="16"/>
  <c r="X1331" i="16"/>
  <c r="X1332" i="16"/>
  <c r="X1333" i="16"/>
  <c r="X1334" i="16"/>
  <c r="X1335" i="16"/>
  <c r="X1336" i="16"/>
  <c r="X1337" i="16"/>
  <c r="X1338" i="16"/>
  <c r="X1339" i="16"/>
  <c r="X1340" i="16"/>
  <c r="X1341" i="16"/>
  <c r="X1342" i="16"/>
  <c r="X1343" i="16"/>
  <c r="X1344" i="16"/>
  <c r="X1345" i="16"/>
  <c r="X1346" i="16"/>
  <c r="X1347" i="16"/>
  <c r="X1348" i="16"/>
  <c r="X1349" i="16"/>
  <c r="X1350" i="16"/>
  <c r="X1351" i="16"/>
  <c r="X1352" i="16"/>
  <c r="X1353" i="16"/>
  <c r="X1354" i="16"/>
  <c r="X1355" i="16"/>
  <c r="X1356" i="16"/>
  <c r="X1357" i="16"/>
  <c r="X1358" i="16"/>
  <c r="X1359" i="16"/>
  <c r="X1360" i="16"/>
  <c r="X1361" i="16"/>
  <c r="X1362" i="16"/>
  <c r="X1363" i="16"/>
  <c r="X1364" i="16"/>
  <c r="X1365" i="16"/>
  <c r="X1366" i="16"/>
  <c r="X1367" i="16"/>
  <c r="X1368" i="16"/>
  <c r="X1369" i="16"/>
  <c r="X1370" i="16"/>
  <c r="X1371" i="16"/>
  <c r="X1372" i="16"/>
  <c r="X1373" i="16"/>
  <c r="X1374" i="16"/>
  <c r="X1375" i="16"/>
  <c r="X1376" i="16"/>
  <c r="X1377" i="16"/>
  <c r="X1378" i="16"/>
  <c r="X1379" i="16"/>
  <c r="X1380" i="16"/>
  <c r="X1381" i="16"/>
  <c r="X1382" i="16"/>
  <c r="X1383" i="16"/>
  <c r="X1384" i="16"/>
  <c r="X1385" i="16"/>
  <c r="X1386" i="16"/>
  <c r="X1387" i="16"/>
  <c r="X1388" i="16"/>
  <c r="X1389" i="16"/>
  <c r="X1390" i="16"/>
  <c r="X1391" i="16"/>
  <c r="X1392" i="16"/>
  <c r="X1393" i="16"/>
  <c r="X1394" i="16"/>
  <c r="X1395" i="16"/>
  <c r="X1396" i="16"/>
  <c r="X1397" i="16"/>
  <c r="X1398" i="16"/>
  <c r="X1399" i="16"/>
  <c r="X1400" i="16"/>
  <c r="X1401" i="16"/>
  <c r="X1402" i="16"/>
  <c r="X1403" i="16"/>
  <c r="X1404" i="16"/>
  <c r="X1405" i="16"/>
  <c r="X1406" i="16"/>
  <c r="X1407" i="16"/>
  <c r="X1408" i="16"/>
  <c r="X1409" i="16"/>
  <c r="X1410" i="16"/>
  <c r="X1411" i="16"/>
  <c r="X1412" i="16"/>
  <c r="X1413" i="16"/>
  <c r="X1414" i="16"/>
  <c r="X1415" i="16"/>
  <c r="X1416" i="16"/>
  <c r="X1417" i="16"/>
  <c r="X1418" i="16"/>
  <c r="X1419" i="16"/>
  <c r="X1420" i="16"/>
  <c r="X1421" i="16"/>
  <c r="X1422" i="16"/>
  <c r="X1423" i="16"/>
  <c r="X1424" i="16"/>
  <c r="X1425" i="16"/>
  <c r="X1426" i="16"/>
  <c r="X1427" i="16"/>
  <c r="X1428" i="16"/>
  <c r="X1429" i="16"/>
  <c r="X1430" i="16"/>
  <c r="X1431" i="16"/>
  <c r="X1432" i="16"/>
  <c r="X1433" i="16"/>
  <c r="X1434" i="16"/>
  <c r="X1435" i="16"/>
  <c r="X1436" i="16"/>
  <c r="X1437" i="16"/>
  <c r="X1438" i="16"/>
  <c r="X1439" i="16"/>
  <c r="X1440" i="16"/>
  <c r="X1441" i="16"/>
  <c r="X1442" i="16"/>
  <c r="X1443" i="16"/>
  <c r="X1444" i="16"/>
  <c r="X1445" i="16"/>
  <c r="X1446" i="16"/>
  <c r="X1447" i="16"/>
  <c r="X1448" i="16"/>
  <c r="X1449" i="16"/>
  <c r="X1450" i="16"/>
  <c r="X1451" i="16"/>
  <c r="X1452" i="16"/>
  <c r="X1453" i="16"/>
  <c r="X1454" i="16"/>
  <c r="X1455" i="16"/>
  <c r="X1456" i="16"/>
  <c r="X1457" i="16"/>
  <c r="X1458" i="16"/>
  <c r="X1459" i="16"/>
  <c r="X1460" i="16"/>
  <c r="X1461" i="16"/>
  <c r="X1462" i="16"/>
  <c r="X1463" i="16"/>
  <c r="X1464" i="16"/>
  <c r="X1465" i="16"/>
  <c r="X1466" i="16"/>
  <c r="X1467" i="16"/>
  <c r="X1468" i="16"/>
  <c r="X1469" i="16"/>
  <c r="X1470" i="16"/>
  <c r="X1471" i="16"/>
  <c r="X1472" i="16"/>
  <c r="X1473" i="16"/>
  <c r="X1474" i="16"/>
  <c r="X1475" i="16"/>
  <c r="X1476" i="16"/>
  <c r="X1477" i="16"/>
  <c r="X1478" i="16"/>
  <c r="X1479" i="16"/>
  <c r="X1480" i="16"/>
  <c r="X1481" i="16"/>
  <c r="X1482" i="16"/>
  <c r="X1483" i="16"/>
  <c r="X1484" i="16"/>
  <c r="X1485" i="16"/>
  <c r="X1486" i="16"/>
  <c r="X1487" i="16"/>
  <c r="X1488" i="16"/>
  <c r="X1489" i="16"/>
  <c r="X1490" i="16"/>
  <c r="X1491" i="16"/>
  <c r="X1492" i="16"/>
  <c r="X1493" i="16"/>
  <c r="X1494" i="16"/>
  <c r="X1495" i="16"/>
  <c r="X1496" i="16"/>
  <c r="X1497" i="16"/>
  <c r="X1498" i="16"/>
  <c r="X1499" i="16"/>
  <c r="X1500" i="16"/>
  <c r="X1501" i="16"/>
  <c r="X1502" i="16"/>
  <c r="X1503" i="16"/>
  <c r="X1504" i="16"/>
  <c r="X1505" i="16"/>
  <c r="X1506" i="16"/>
  <c r="X1507" i="16"/>
  <c r="X1508" i="16"/>
  <c r="X1509" i="16"/>
  <c r="X1510" i="16"/>
  <c r="X1511" i="16"/>
  <c r="X1512" i="16"/>
  <c r="X1513" i="16"/>
  <c r="X1514" i="16"/>
  <c r="X1515" i="16"/>
  <c r="X1516" i="16"/>
  <c r="X1517" i="16"/>
  <c r="X1518" i="16"/>
  <c r="X1519" i="16"/>
  <c r="X1520" i="16"/>
  <c r="X1521" i="16"/>
  <c r="X1522" i="16"/>
  <c r="X1523" i="16"/>
  <c r="X1524" i="16"/>
  <c r="X1525" i="16"/>
  <c r="X1526" i="16"/>
  <c r="X1527" i="16"/>
  <c r="X1528" i="16"/>
  <c r="X1529" i="16"/>
  <c r="X1530" i="16"/>
  <c r="X1531" i="16"/>
  <c r="X1532" i="16"/>
  <c r="X1533" i="16"/>
  <c r="X1534" i="16"/>
  <c r="X1535" i="16"/>
  <c r="X1536" i="16"/>
  <c r="X1537" i="16"/>
  <c r="X1538" i="16"/>
  <c r="X1539" i="16"/>
  <c r="X1540" i="16"/>
  <c r="X1541" i="16"/>
  <c r="X1542" i="16"/>
  <c r="X1543" i="16"/>
  <c r="X1544" i="16"/>
  <c r="X1545" i="16"/>
  <c r="X1546" i="16"/>
  <c r="X1547" i="16"/>
  <c r="X1548" i="16"/>
  <c r="X1549" i="16"/>
  <c r="X1550" i="16"/>
  <c r="X1551" i="16"/>
  <c r="X1552" i="16"/>
  <c r="X1553" i="16"/>
  <c r="X1554" i="16"/>
  <c r="X1555" i="16"/>
  <c r="X1556" i="16"/>
  <c r="X1557" i="16"/>
  <c r="X1558" i="16"/>
  <c r="X1559" i="16"/>
  <c r="X1560" i="16"/>
  <c r="X1561" i="16"/>
  <c r="X1562" i="16"/>
  <c r="X1563" i="16"/>
  <c r="X1564" i="16"/>
  <c r="X1565" i="16"/>
  <c r="X1566" i="16"/>
  <c r="X1567" i="16"/>
  <c r="X1568" i="16"/>
  <c r="X1569" i="16"/>
  <c r="X1570" i="16"/>
  <c r="X1571" i="16"/>
  <c r="X1572" i="16"/>
  <c r="X1573" i="16"/>
  <c r="X1574" i="16"/>
  <c r="X1575" i="16"/>
  <c r="X1576" i="16"/>
  <c r="X1577" i="16"/>
  <c r="X1578" i="16"/>
  <c r="X1579" i="16"/>
  <c r="X1580" i="16"/>
  <c r="X1581" i="16"/>
  <c r="X1582" i="16"/>
  <c r="X1583" i="16"/>
  <c r="X1584" i="16"/>
  <c r="X1585" i="16"/>
  <c r="X1586" i="16"/>
  <c r="X1587" i="16"/>
  <c r="X1588" i="16"/>
  <c r="X1589" i="16"/>
  <c r="X1590" i="16"/>
  <c r="X1591" i="16"/>
  <c r="X1592" i="16"/>
  <c r="X1593" i="16"/>
  <c r="X1594" i="16"/>
  <c r="X1595" i="16"/>
  <c r="X1596" i="16"/>
  <c r="X1597" i="16"/>
  <c r="X1598" i="16"/>
  <c r="X1599" i="16"/>
  <c r="X1600" i="16"/>
  <c r="X1601" i="16"/>
  <c r="X1602" i="16"/>
  <c r="X1603" i="16"/>
  <c r="X1604" i="16"/>
  <c r="X1605" i="16"/>
  <c r="X1606" i="16"/>
  <c r="X1607" i="16"/>
  <c r="X1608" i="16"/>
  <c r="X1609" i="16"/>
  <c r="X1610" i="16"/>
  <c r="X1611" i="16"/>
  <c r="X1612" i="16"/>
  <c r="X1613" i="16"/>
  <c r="X1614" i="16"/>
  <c r="X1615" i="16"/>
  <c r="X1616" i="16"/>
  <c r="X1617" i="16"/>
  <c r="X1618" i="16"/>
  <c r="X1619" i="16"/>
  <c r="X1620" i="16"/>
  <c r="X1621" i="16"/>
  <c r="X1622" i="16"/>
  <c r="X1623" i="16"/>
  <c r="X1624" i="16"/>
  <c r="X1625" i="16"/>
  <c r="X1626" i="16"/>
  <c r="X1627" i="16"/>
  <c r="X1628" i="16"/>
  <c r="X1629" i="16"/>
  <c r="X1630" i="16"/>
  <c r="X1631" i="16"/>
  <c r="X1632" i="16"/>
  <c r="X1633" i="16"/>
  <c r="X1634" i="16"/>
  <c r="X1635" i="16"/>
  <c r="X1636" i="16"/>
  <c r="X1637" i="16"/>
  <c r="X1638" i="16"/>
  <c r="X1639" i="16"/>
  <c r="X1640" i="16"/>
  <c r="X1641" i="16"/>
  <c r="X1642" i="16"/>
  <c r="X1643" i="16"/>
  <c r="X1644" i="16"/>
  <c r="X1645" i="16"/>
  <c r="X1646" i="16"/>
  <c r="X1647" i="16"/>
  <c r="X1648" i="16"/>
  <c r="X1649" i="16"/>
  <c r="X1650" i="16"/>
  <c r="X1651" i="16"/>
  <c r="X1652" i="16"/>
  <c r="X1653" i="16"/>
  <c r="X1654" i="16"/>
  <c r="X1655" i="16"/>
  <c r="X1656" i="16"/>
  <c r="X1657" i="16"/>
  <c r="X1658" i="16"/>
  <c r="X1659" i="16"/>
  <c r="X1660" i="16"/>
  <c r="X1661" i="16"/>
  <c r="X1662" i="16"/>
  <c r="X1663" i="16"/>
  <c r="X1664" i="16"/>
  <c r="X1665" i="16"/>
  <c r="X1666" i="16"/>
  <c r="X1667" i="16"/>
  <c r="X1668" i="16"/>
  <c r="X1669" i="16"/>
  <c r="X1670" i="16"/>
  <c r="X1671" i="16"/>
  <c r="X1672" i="16"/>
  <c r="X1673" i="16"/>
  <c r="X1674" i="16"/>
  <c r="X1675" i="16"/>
  <c r="X1676" i="16"/>
  <c r="X1677" i="16"/>
  <c r="X1678" i="16"/>
  <c r="X1679" i="16"/>
  <c r="X1680" i="16"/>
  <c r="X1681" i="16"/>
  <c r="X1682" i="16"/>
  <c r="X1683" i="16"/>
  <c r="X1684" i="16"/>
  <c r="X1685" i="16"/>
  <c r="X1686" i="16"/>
  <c r="X1687" i="16"/>
  <c r="X1688" i="16"/>
  <c r="X1689" i="16"/>
  <c r="X1690" i="16"/>
  <c r="X1691" i="16"/>
  <c r="X1692" i="16"/>
  <c r="X1693" i="16"/>
  <c r="X1694" i="16"/>
  <c r="X1695" i="16"/>
  <c r="X1696" i="16"/>
  <c r="X1697" i="16"/>
  <c r="X1698" i="16"/>
  <c r="X1699" i="16"/>
  <c r="X1700" i="16"/>
  <c r="X1701" i="16"/>
  <c r="X1702" i="16"/>
  <c r="X1703" i="16"/>
  <c r="X1704" i="16"/>
  <c r="X1705" i="16"/>
  <c r="X1706" i="16"/>
  <c r="X1707" i="16"/>
  <c r="X1708" i="16"/>
  <c r="X1709" i="16"/>
  <c r="X1710" i="16"/>
  <c r="X1711" i="16"/>
  <c r="X1712" i="16"/>
  <c r="X1713" i="16"/>
  <c r="X1714" i="16"/>
  <c r="X1715" i="16"/>
  <c r="X1716" i="16"/>
  <c r="X1717" i="16"/>
  <c r="X1718" i="16"/>
  <c r="X1719" i="16"/>
  <c r="X1720" i="16"/>
  <c r="X1721" i="16"/>
  <c r="X1722" i="16"/>
  <c r="X1723" i="16"/>
  <c r="X1724" i="16"/>
  <c r="X1725" i="16"/>
  <c r="X1726" i="16"/>
  <c r="X1727" i="16"/>
  <c r="X1728" i="16"/>
  <c r="X1729" i="16"/>
  <c r="X1730" i="16"/>
  <c r="X1731" i="16"/>
  <c r="X1732" i="16"/>
  <c r="X1733" i="16"/>
  <c r="X1734" i="16"/>
  <c r="X1735" i="16"/>
  <c r="X1736" i="16"/>
  <c r="X1737" i="16"/>
  <c r="X1738" i="16"/>
  <c r="X1739" i="16"/>
  <c r="X1740" i="16"/>
  <c r="X1741" i="16"/>
  <c r="X1742" i="16"/>
  <c r="X1743" i="16"/>
  <c r="X1744" i="16"/>
  <c r="X1745" i="16"/>
  <c r="X1746" i="16"/>
  <c r="X1747" i="16"/>
  <c r="X1748" i="16"/>
  <c r="X1749" i="16"/>
  <c r="X1750" i="16"/>
  <c r="X1751" i="16"/>
  <c r="X1752" i="16"/>
  <c r="X1753" i="16"/>
  <c r="X1754" i="16"/>
  <c r="X1755" i="16"/>
  <c r="X1756" i="16"/>
  <c r="X1757" i="16"/>
  <c r="X1758" i="16"/>
  <c r="X1759" i="16"/>
  <c r="X1760" i="16"/>
  <c r="X1761" i="16"/>
  <c r="X1762" i="16"/>
  <c r="X1763" i="16"/>
  <c r="X1764" i="16"/>
  <c r="X1765" i="16"/>
  <c r="X1766" i="16"/>
  <c r="X1767" i="16"/>
  <c r="X1768" i="16"/>
  <c r="X1769" i="16"/>
  <c r="X1770" i="16"/>
  <c r="X1771" i="16"/>
  <c r="X1772" i="16"/>
  <c r="X1773" i="16"/>
  <c r="X1774" i="16"/>
  <c r="X1775" i="16"/>
  <c r="X1776" i="16"/>
  <c r="X1777" i="16"/>
  <c r="X1778" i="16"/>
  <c r="X1779" i="16"/>
  <c r="X1780" i="16"/>
  <c r="X1781" i="16"/>
  <c r="X1782" i="16"/>
  <c r="X1783" i="16"/>
  <c r="X1784" i="16"/>
  <c r="X1785" i="16"/>
  <c r="X1786" i="16"/>
  <c r="X1787" i="16"/>
  <c r="X1788" i="16"/>
  <c r="X1789" i="16"/>
  <c r="X1790" i="16"/>
  <c r="X1791" i="16"/>
  <c r="X1792" i="16"/>
  <c r="X1793" i="16"/>
  <c r="X1794" i="16"/>
  <c r="X1795" i="16"/>
  <c r="X1796" i="16"/>
  <c r="X1797" i="16"/>
  <c r="X1798" i="16"/>
  <c r="X1799" i="16"/>
  <c r="X1800" i="16"/>
  <c r="X1801" i="16"/>
  <c r="X1802" i="16"/>
  <c r="X1803" i="16"/>
  <c r="X1804" i="16"/>
  <c r="X1805" i="16"/>
  <c r="X1806" i="16"/>
  <c r="X1807" i="16"/>
  <c r="X1808" i="16"/>
  <c r="X1809" i="16"/>
  <c r="X1810" i="16"/>
  <c r="X1811" i="16"/>
  <c r="X1812" i="16"/>
  <c r="X1813" i="16"/>
  <c r="X1814" i="16"/>
  <c r="X1815" i="16"/>
  <c r="X1816" i="16"/>
  <c r="X1817" i="16"/>
  <c r="X1818" i="16"/>
  <c r="X1819" i="16"/>
  <c r="X1820" i="16"/>
  <c r="X1821" i="16"/>
  <c r="X1822" i="16"/>
  <c r="X1823" i="16"/>
  <c r="X1824" i="16"/>
  <c r="X1825" i="16"/>
  <c r="X1826" i="16"/>
  <c r="X1827" i="16"/>
  <c r="X1828" i="16"/>
  <c r="X1829" i="16"/>
  <c r="X1830" i="16"/>
  <c r="X1831" i="16"/>
  <c r="X1832" i="16"/>
  <c r="X1833" i="16"/>
  <c r="X1834" i="16"/>
  <c r="X1835" i="16"/>
  <c r="X1836" i="16"/>
  <c r="X1837" i="16"/>
  <c r="X1838" i="16"/>
  <c r="X1839" i="16"/>
  <c r="X1840" i="16"/>
  <c r="X1841" i="16"/>
  <c r="X1842" i="16"/>
  <c r="X1843" i="16"/>
  <c r="X1844" i="16"/>
  <c r="X1845" i="16"/>
  <c r="X1846" i="16"/>
  <c r="X1847" i="16"/>
  <c r="X1848" i="16"/>
  <c r="X1849" i="16"/>
  <c r="X1850" i="16"/>
  <c r="X1851" i="16"/>
  <c r="X1852" i="16"/>
  <c r="X1853" i="16"/>
  <c r="X1854" i="16"/>
  <c r="X1855" i="16"/>
  <c r="X1856" i="16"/>
  <c r="X1857" i="16"/>
  <c r="X1858" i="16"/>
  <c r="X1859" i="16"/>
  <c r="X1860" i="16"/>
  <c r="X1861" i="16"/>
  <c r="X1862" i="16"/>
  <c r="X1863" i="16"/>
  <c r="X1864" i="16"/>
  <c r="X1865" i="16"/>
  <c r="X1866" i="16"/>
  <c r="X1867" i="16"/>
  <c r="X1868" i="16"/>
  <c r="X1869" i="16"/>
  <c r="X1870" i="16"/>
  <c r="X1871" i="16"/>
  <c r="X1872" i="16"/>
  <c r="X1873" i="16"/>
  <c r="X1874" i="16"/>
  <c r="X1875" i="16"/>
  <c r="X1876" i="16"/>
  <c r="X1877" i="16"/>
  <c r="X1878" i="16"/>
  <c r="X1879" i="16"/>
  <c r="X1880" i="16"/>
  <c r="X1881" i="16"/>
  <c r="X1882" i="16"/>
  <c r="X1883" i="16"/>
  <c r="X1884" i="16"/>
  <c r="X1885" i="16"/>
  <c r="X1886" i="16"/>
  <c r="X1887" i="16"/>
  <c r="X1888" i="16"/>
  <c r="X1889" i="16"/>
  <c r="X1890" i="16"/>
  <c r="X1891" i="16"/>
  <c r="X1892" i="16"/>
  <c r="X1893" i="16"/>
  <c r="X1894" i="16"/>
  <c r="X1895" i="16"/>
  <c r="X1896" i="16"/>
  <c r="X1897" i="16"/>
  <c r="X1898" i="16"/>
  <c r="X1899" i="16"/>
  <c r="X1900" i="16"/>
  <c r="X1901" i="16"/>
  <c r="X1902" i="16"/>
  <c r="X1903" i="16"/>
  <c r="X1904" i="16"/>
  <c r="X1905" i="16"/>
  <c r="X1906" i="16"/>
  <c r="X1907" i="16"/>
  <c r="X1908" i="16"/>
  <c r="X1909" i="16"/>
  <c r="X1910" i="16"/>
  <c r="X1911" i="16"/>
  <c r="X1912" i="16"/>
  <c r="X1913" i="16"/>
  <c r="X1914" i="16"/>
  <c r="X1915" i="16"/>
  <c r="X1916" i="16"/>
  <c r="X1917" i="16"/>
  <c r="X1918" i="16"/>
  <c r="X1919" i="16"/>
  <c r="X1920" i="16"/>
  <c r="X1921" i="16"/>
  <c r="X1922" i="16"/>
  <c r="X1923" i="16"/>
  <c r="X1924" i="16"/>
  <c r="X1925" i="16"/>
  <c r="X1926" i="16"/>
  <c r="X1927" i="16"/>
  <c r="X1928" i="16"/>
  <c r="X1929" i="16"/>
  <c r="X1930" i="16"/>
  <c r="X1931" i="16"/>
  <c r="X1932" i="16"/>
  <c r="X1933" i="16"/>
  <c r="X1934" i="16"/>
  <c r="X1935" i="16"/>
  <c r="X1936" i="16"/>
  <c r="X1937" i="16"/>
  <c r="X1938" i="16"/>
  <c r="X1939" i="16"/>
  <c r="X1940" i="16"/>
  <c r="X1941" i="16"/>
  <c r="X1942" i="16"/>
  <c r="X1943" i="16"/>
  <c r="X1944" i="16"/>
  <c r="X1945" i="16"/>
  <c r="X1946" i="16"/>
  <c r="X1947" i="16"/>
  <c r="X1948" i="16"/>
  <c r="X1949" i="16"/>
  <c r="X1950" i="16"/>
  <c r="X1951" i="16"/>
  <c r="X1952" i="16"/>
  <c r="X1953" i="16"/>
  <c r="X1954" i="16"/>
  <c r="X1955" i="16"/>
  <c r="X1956" i="16"/>
  <c r="X1957" i="16"/>
  <c r="X1958" i="16"/>
  <c r="X1959" i="16"/>
  <c r="X1960" i="16"/>
  <c r="X1961" i="16"/>
  <c r="X1962" i="16"/>
  <c r="X1963" i="16"/>
  <c r="X1964" i="16"/>
  <c r="X1965" i="16"/>
  <c r="X1966" i="16"/>
  <c r="X1967" i="16"/>
  <c r="X1968" i="16"/>
  <c r="X1969" i="16"/>
  <c r="X1970" i="16"/>
  <c r="X1971" i="16"/>
  <c r="X1972" i="16"/>
  <c r="X1973" i="16"/>
  <c r="X1974" i="16"/>
  <c r="X1975" i="16"/>
  <c r="X1976" i="16"/>
  <c r="X1977" i="16"/>
  <c r="X1978" i="16"/>
  <c r="X1979" i="16"/>
  <c r="X1980" i="16"/>
  <c r="X1981" i="16"/>
  <c r="X1982" i="16"/>
  <c r="X1983" i="16"/>
  <c r="X1984" i="16"/>
  <c r="X1985" i="16"/>
  <c r="X1986" i="16"/>
  <c r="X1987" i="16"/>
  <c r="X1988" i="16"/>
  <c r="X1989" i="16"/>
  <c r="X1990" i="16"/>
  <c r="X1991" i="16"/>
  <c r="X1992" i="16"/>
  <c r="X1993" i="16"/>
  <c r="X1994" i="16"/>
  <c r="X1995" i="16"/>
  <c r="X1996" i="16"/>
  <c r="X1997" i="16"/>
  <c r="X1998" i="16"/>
  <c r="X1999" i="16"/>
  <c r="X2000" i="16"/>
  <c r="X2001" i="16"/>
  <c r="X2002" i="16"/>
  <c r="X2003" i="16"/>
  <c r="X2004" i="16"/>
  <c r="X2005" i="16"/>
  <c r="X2006" i="16"/>
  <c r="X2007" i="16"/>
  <c r="X2008" i="16"/>
  <c r="X2009" i="16"/>
  <c r="X2010" i="16"/>
  <c r="X2011" i="16"/>
  <c r="X2012" i="16"/>
  <c r="X2013" i="16"/>
  <c r="X2014" i="16"/>
  <c r="X2015" i="16"/>
  <c r="X2016" i="16"/>
  <c r="X2017" i="16"/>
  <c r="X2018" i="16"/>
  <c r="X2019" i="16"/>
  <c r="X2020" i="16"/>
  <c r="X2021" i="16"/>
  <c r="X2022" i="16"/>
  <c r="X2023" i="16"/>
  <c r="X2024" i="16"/>
  <c r="X2025" i="16"/>
  <c r="X2026" i="16"/>
  <c r="X2027" i="16"/>
  <c r="X2028" i="16"/>
  <c r="X2029" i="16"/>
  <c r="X2030" i="16"/>
  <c r="X2031" i="16"/>
  <c r="X2032" i="16"/>
  <c r="X2033" i="16"/>
  <c r="X2034" i="16"/>
  <c r="X2035" i="16"/>
  <c r="X2036" i="16"/>
  <c r="X2037" i="16"/>
  <c r="X2038" i="16"/>
  <c r="X2039" i="16"/>
  <c r="X2040" i="16"/>
  <c r="X2041" i="16"/>
  <c r="X2042" i="16"/>
  <c r="X2043" i="16"/>
  <c r="X2044" i="16"/>
  <c r="X2045" i="16"/>
  <c r="X2046" i="16"/>
  <c r="X2047" i="16"/>
  <c r="X2048" i="16"/>
  <c r="X2049" i="16"/>
  <c r="X2050" i="16"/>
  <c r="X2051" i="16"/>
  <c r="X2052" i="16"/>
  <c r="X2053" i="16"/>
  <c r="X2054" i="16"/>
  <c r="X2055" i="16"/>
  <c r="X2056" i="16"/>
  <c r="X2057" i="16"/>
  <c r="X2058" i="16"/>
  <c r="X2059" i="16"/>
  <c r="X2060" i="16"/>
  <c r="X2061" i="16"/>
  <c r="X2062" i="16"/>
  <c r="X2063" i="16"/>
  <c r="X2064" i="16"/>
  <c r="X2065" i="16"/>
  <c r="X2066" i="16"/>
  <c r="X2067" i="16"/>
  <c r="X2068" i="16"/>
  <c r="X2069" i="16"/>
  <c r="X2070" i="16"/>
  <c r="X2071" i="16"/>
  <c r="X2072" i="16"/>
  <c r="X2073" i="16"/>
  <c r="X2074" i="16"/>
  <c r="X2075" i="16"/>
  <c r="X2076" i="16"/>
  <c r="X2077" i="16"/>
  <c r="X2078" i="16"/>
  <c r="X2079" i="16"/>
  <c r="X2080" i="16"/>
  <c r="X2081" i="16"/>
  <c r="X2082" i="16"/>
  <c r="X2083" i="16"/>
  <c r="X2084" i="16"/>
  <c r="X2085" i="16"/>
  <c r="X2086" i="16"/>
  <c r="X2087" i="16"/>
  <c r="X2088" i="16"/>
  <c r="X2089" i="16"/>
  <c r="X2090" i="16"/>
  <c r="X2091" i="16"/>
  <c r="X2092" i="16"/>
  <c r="X2093" i="16"/>
  <c r="X2094" i="16"/>
  <c r="X2095" i="16"/>
  <c r="X2096" i="16"/>
  <c r="X2097" i="16"/>
  <c r="X2098" i="16"/>
  <c r="X2099" i="16"/>
  <c r="X2100" i="16"/>
  <c r="X2101" i="16"/>
  <c r="X2102" i="16"/>
  <c r="X2103" i="16"/>
  <c r="X2104" i="16"/>
  <c r="X2105" i="16"/>
  <c r="X2106" i="16"/>
  <c r="X2107" i="16"/>
  <c r="X2108" i="16"/>
  <c r="X2109" i="16"/>
  <c r="X2110" i="16"/>
  <c r="X2111" i="16"/>
  <c r="X2112" i="16"/>
  <c r="X2113" i="16"/>
  <c r="X2114" i="16"/>
  <c r="X2115" i="16"/>
  <c r="X2116" i="16"/>
  <c r="X2117" i="16"/>
  <c r="X2118" i="16"/>
  <c r="X2119" i="16"/>
  <c r="X2120" i="16"/>
  <c r="X2121" i="16"/>
  <c r="X2122" i="16"/>
  <c r="X2123" i="16"/>
  <c r="X2124" i="16"/>
  <c r="X2125" i="16"/>
  <c r="X2126" i="16"/>
  <c r="X2127" i="16"/>
  <c r="X2128" i="16"/>
  <c r="X2129" i="16"/>
  <c r="X2130" i="16"/>
  <c r="X2131" i="16"/>
  <c r="X2132" i="16"/>
  <c r="X2133" i="16"/>
  <c r="X2134" i="16"/>
  <c r="X2135" i="16"/>
  <c r="X2136" i="16"/>
  <c r="X2137" i="16"/>
  <c r="X2138" i="16"/>
  <c r="X2139" i="16"/>
  <c r="X2140" i="16"/>
  <c r="X2141" i="16"/>
  <c r="X2142" i="16"/>
  <c r="X2143" i="16"/>
  <c r="X2144" i="16"/>
  <c r="X2145" i="16"/>
  <c r="X2146" i="16"/>
  <c r="X2147" i="16"/>
  <c r="X2148" i="16"/>
  <c r="X2149" i="16"/>
  <c r="X2150" i="16"/>
  <c r="X2151" i="16"/>
  <c r="X2152" i="16"/>
  <c r="X2153" i="16"/>
  <c r="X2154" i="16"/>
  <c r="X2155" i="16"/>
  <c r="X2156" i="16"/>
  <c r="X2157" i="16"/>
  <c r="X2158" i="16"/>
  <c r="X2159" i="16"/>
  <c r="X2160" i="16"/>
  <c r="X2161" i="16"/>
  <c r="X2162" i="16"/>
  <c r="X2163" i="16"/>
  <c r="X2164" i="16"/>
  <c r="X2165" i="16"/>
  <c r="X2166" i="16"/>
  <c r="X2167" i="16"/>
  <c r="X2168" i="16"/>
  <c r="X2169" i="16"/>
  <c r="X2170" i="16"/>
  <c r="X2171" i="16"/>
  <c r="X2172" i="16"/>
  <c r="X2173" i="16"/>
  <c r="X2174" i="16"/>
  <c r="X2175" i="16"/>
  <c r="X2176" i="16"/>
  <c r="X2177" i="16"/>
  <c r="X2178" i="16"/>
  <c r="X2179" i="16"/>
  <c r="X2180" i="16"/>
  <c r="X2181" i="16"/>
  <c r="X2182" i="16"/>
  <c r="X2183" i="16"/>
  <c r="X2184" i="16"/>
  <c r="X2185" i="16"/>
  <c r="X2186" i="16"/>
  <c r="X2187" i="16"/>
  <c r="X2188" i="16"/>
  <c r="X2189" i="16"/>
  <c r="X2190" i="16"/>
  <c r="X2191" i="16"/>
  <c r="X2192" i="16"/>
  <c r="X2193" i="16"/>
  <c r="X2194" i="16"/>
  <c r="X2195" i="16"/>
  <c r="X2196" i="16"/>
  <c r="X2197" i="16"/>
  <c r="X2198" i="16"/>
  <c r="X2199" i="16"/>
  <c r="X2200" i="16"/>
  <c r="X2201" i="16"/>
  <c r="X2202" i="16"/>
  <c r="X2203" i="16"/>
  <c r="X2204" i="16"/>
  <c r="X2205" i="16"/>
  <c r="X2206" i="16"/>
  <c r="X2207" i="16"/>
  <c r="X2208" i="16"/>
  <c r="X2209" i="16"/>
  <c r="X2210" i="16"/>
  <c r="X2211" i="16"/>
  <c r="X2212" i="16"/>
  <c r="X2213" i="16"/>
  <c r="X2214" i="16"/>
  <c r="X2215" i="16"/>
  <c r="X2216" i="16"/>
  <c r="X2217" i="16"/>
  <c r="X2218" i="16"/>
  <c r="X2219" i="16"/>
  <c r="X2220" i="16"/>
  <c r="X2221" i="16"/>
  <c r="X2222" i="16"/>
  <c r="X2223" i="16"/>
  <c r="X2224" i="16"/>
  <c r="X2225" i="16"/>
  <c r="X2226" i="16"/>
  <c r="X2227" i="16"/>
  <c r="X2228" i="16"/>
  <c r="X2229" i="16"/>
  <c r="X2230" i="16"/>
  <c r="X2231" i="16"/>
  <c r="X2232" i="16"/>
  <c r="X2233" i="16"/>
  <c r="X2234" i="16"/>
  <c r="X2235" i="16"/>
  <c r="X2236" i="16"/>
  <c r="X2237" i="16"/>
  <c r="X2238" i="16"/>
  <c r="X2239" i="16"/>
  <c r="X2240" i="16"/>
  <c r="X2241" i="16"/>
  <c r="X2242" i="16"/>
  <c r="X2243" i="16"/>
  <c r="X2244" i="16"/>
  <c r="X2245" i="16"/>
  <c r="X2246" i="16"/>
  <c r="X2247" i="16"/>
  <c r="X2248" i="16"/>
  <c r="X2249" i="16"/>
  <c r="X2250" i="16"/>
  <c r="X2251" i="16"/>
  <c r="X2252" i="16"/>
  <c r="X2253" i="16"/>
  <c r="X2254" i="16"/>
  <c r="X2255" i="16"/>
  <c r="X2256" i="16"/>
  <c r="X2257" i="16"/>
  <c r="X2258" i="16"/>
  <c r="X2259" i="16"/>
  <c r="X2260" i="16"/>
  <c r="X2261" i="16"/>
  <c r="X2262" i="16"/>
  <c r="X2263" i="16"/>
  <c r="X2264" i="16"/>
  <c r="X2265" i="16"/>
  <c r="X2266" i="16"/>
  <c r="X2267" i="16"/>
  <c r="X2268" i="16"/>
  <c r="X2269" i="16"/>
  <c r="X2270" i="16"/>
  <c r="X2271" i="16"/>
  <c r="X2272" i="16"/>
  <c r="X2273" i="16"/>
  <c r="X2274" i="16"/>
  <c r="X2275" i="16"/>
  <c r="X2276" i="16"/>
  <c r="X2277" i="16"/>
  <c r="X2278" i="16"/>
  <c r="X2279" i="16"/>
  <c r="X2280" i="16"/>
  <c r="X2281" i="16"/>
  <c r="X2282" i="16"/>
  <c r="X2283" i="16"/>
  <c r="X2284" i="16"/>
  <c r="X2285" i="16"/>
  <c r="X2286" i="16"/>
  <c r="X2287" i="16"/>
  <c r="X2288" i="16"/>
  <c r="X2289" i="16"/>
  <c r="X2290" i="16"/>
  <c r="X2291" i="16"/>
  <c r="X2292" i="16"/>
  <c r="X2293" i="16"/>
  <c r="X2294" i="16"/>
  <c r="X2295" i="16"/>
  <c r="X2296" i="16"/>
  <c r="X2297" i="16"/>
  <c r="X2298" i="16"/>
  <c r="X2299" i="16"/>
  <c r="X2300" i="16"/>
  <c r="X2301" i="16"/>
  <c r="X2302" i="16"/>
  <c r="X2303" i="16"/>
  <c r="X2304" i="16"/>
  <c r="X2305" i="16"/>
  <c r="X2306" i="16"/>
  <c r="X2307" i="16"/>
  <c r="X2308" i="16"/>
  <c r="X2309" i="16"/>
  <c r="X2310" i="16"/>
  <c r="X2311" i="16"/>
  <c r="X2312" i="16"/>
  <c r="X2313" i="16"/>
  <c r="X2314" i="16"/>
  <c r="X2315" i="16"/>
  <c r="X2316" i="16"/>
  <c r="X2317" i="16"/>
  <c r="X2318" i="16"/>
  <c r="X2319" i="16"/>
  <c r="X2320" i="16"/>
  <c r="X2321" i="16"/>
  <c r="X2322" i="16"/>
  <c r="X2323" i="16"/>
  <c r="X2324" i="16"/>
  <c r="X2325" i="16"/>
  <c r="X2326" i="16"/>
  <c r="X2327" i="16"/>
  <c r="AA5" i="24"/>
  <c r="AK4" i="24"/>
  <c r="AK5" i="24"/>
  <c r="H5" i="24"/>
  <c r="AA6" i="24"/>
  <c r="AK6" i="24"/>
  <c r="H6" i="24"/>
  <c r="AA7" i="24"/>
  <c r="AK7" i="24"/>
  <c r="H7" i="24"/>
  <c r="AA8" i="24"/>
  <c r="AK8" i="24"/>
  <c r="H8" i="24"/>
  <c r="AA9" i="24"/>
  <c r="AK9" i="24"/>
  <c r="H9" i="24"/>
  <c r="AA10" i="24"/>
  <c r="AK10" i="24"/>
  <c r="H10" i="24"/>
  <c r="AA11" i="24"/>
  <c r="AK11" i="24"/>
  <c r="H11" i="24"/>
  <c r="AA12" i="24"/>
  <c r="AK12" i="24"/>
  <c r="H12" i="24"/>
  <c r="AA13" i="24"/>
  <c r="AK13" i="24"/>
  <c r="H13" i="24"/>
  <c r="AA14" i="24"/>
  <c r="AK14" i="24"/>
  <c r="H14" i="24"/>
  <c r="AA15" i="24"/>
  <c r="AK15" i="24"/>
  <c r="H15" i="24"/>
  <c r="AA16" i="24"/>
  <c r="AK16" i="24"/>
  <c r="H16" i="24"/>
  <c r="AA17" i="24"/>
  <c r="AK17" i="24"/>
  <c r="H17" i="24"/>
  <c r="AA18" i="24"/>
  <c r="AK18" i="24"/>
  <c r="H18" i="24"/>
  <c r="AA19" i="24"/>
  <c r="AK19" i="24"/>
  <c r="H19" i="24"/>
  <c r="AA20" i="24"/>
  <c r="AK20" i="24"/>
  <c r="H20" i="24"/>
  <c r="AA21" i="24"/>
  <c r="AK21" i="24"/>
  <c r="H21" i="24"/>
  <c r="AA22" i="24"/>
  <c r="AK22" i="24"/>
  <c r="H22" i="24"/>
  <c r="AA23" i="24"/>
  <c r="AK23" i="24"/>
  <c r="H23" i="24"/>
  <c r="AA24" i="24"/>
  <c r="AK24" i="24"/>
  <c r="H24" i="24"/>
  <c r="AA25" i="24"/>
  <c r="AK25" i="24"/>
  <c r="H25" i="24"/>
  <c r="AA26" i="24"/>
  <c r="AK26" i="24"/>
  <c r="H26" i="24"/>
  <c r="AA27" i="24"/>
  <c r="AK27" i="24"/>
  <c r="H27" i="24"/>
  <c r="AA28" i="24"/>
  <c r="AK28" i="24"/>
  <c r="H28" i="24"/>
  <c r="AA29" i="24"/>
  <c r="AK29" i="24"/>
  <c r="H29" i="24"/>
  <c r="AA30" i="24"/>
  <c r="AK30" i="24"/>
  <c r="H30" i="24"/>
  <c r="AA31" i="24"/>
  <c r="AK31" i="24"/>
  <c r="H31" i="24"/>
  <c r="AA32" i="24"/>
  <c r="AK32" i="24"/>
  <c r="H32" i="24"/>
  <c r="AA33" i="24"/>
  <c r="AK33" i="24"/>
  <c r="H33" i="24"/>
  <c r="AA34" i="24"/>
  <c r="AK34" i="24"/>
  <c r="H34" i="24"/>
  <c r="AA35" i="24"/>
  <c r="AK35" i="24"/>
  <c r="H35" i="24"/>
  <c r="AA36" i="24"/>
  <c r="AK36" i="24"/>
  <c r="H36" i="24"/>
  <c r="AA37" i="24"/>
  <c r="AK37" i="24"/>
  <c r="H37" i="24"/>
  <c r="AA38" i="24"/>
  <c r="AK38" i="24"/>
  <c r="H38" i="24"/>
  <c r="AA39" i="24"/>
  <c r="AK39" i="24"/>
  <c r="H39" i="24"/>
  <c r="AA40" i="24"/>
  <c r="AK40" i="24"/>
  <c r="H40" i="24"/>
  <c r="AA41" i="24"/>
  <c r="AK41" i="24"/>
  <c r="H41" i="24"/>
  <c r="AA42" i="24"/>
  <c r="AK42" i="24"/>
  <c r="H42" i="24"/>
  <c r="AA43" i="24"/>
  <c r="AK43" i="24"/>
  <c r="H43" i="24"/>
  <c r="AA44" i="24"/>
  <c r="AK44" i="24"/>
  <c r="H44" i="24"/>
  <c r="AA45" i="24"/>
  <c r="AK45" i="24"/>
  <c r="H45" i="24"/>
  <c r="AA46" i="24"/>
  <c r="AK46" i="24"/>
  <c r="H46" i="24"/>
  <c r="AA47" i="24"/>
  <c r="AK47" i="24"/>
  <c r="H47" i="24"/>
  <c r="AA48" i="24"/>
  <c r="AK48" i="24"/>
  <c r="H48" i="24"/>
  <c r="AA49" i="24"/>
  <c r="AK49" i="24"/>
  <c r="H49" i="24"/>
  <c r="AA50" i="24"/>
  <c r="AK50" i="24"/>
  <c r="H50" i="24"/>
  <c r="AA51" i="24"/>
  <c r="AK51" i="24"/>
  <c r="H51" i="24"/>
  <c r="AA52" i="24"/>
  <c r="AK52" i="24"/>
  <c r="H52" i="24"/>
  <c r="AA53" i="24"/>
  <c r="AK53" i="24"/>
  <c r="H53" i="24"/>
  <c r="AA54" i="24"/>
  <c r="AK54" i="24"/>
  <c r="H54" i="24"/>
  <c r="AA55" i="24"/>
  <c r="AK55" i="24"/>
  <c r="H55" i="24"/>
  <c r="AA56" i="24"/>
  <c r="AK56" i="24"/>
  <c r="H56" i="24"/>
  <c r="AA57" i="24"/>
  <c r="AK57" i="24"/>
  <c r="H57" i="24"/>
  <c r="AA58" i="24"/>
  <c r="AK58" i="24"/>
  <c r="H58" i="24"/>
  <c r="AA59" i="24"/>
  <c r="AK59" i="24"/>
  <c r="H59" i="24"/>
  <c r="AA60" i="24"/>
  <c r="AK60" i="24"/>
  <c r="H60" i="24"/>
  <c r="AA61" i="24"/>
  <c r="AK61" i="24"/>
  <c r="H61" i="24"/>
  <c r="AA62" i="24"/>
  <c r="AK62" i="24"/>
  <c r="H62" i="24"/>
  <c r="AA63" i="24"/>
  <c r="AK63" i="24"/>
  <c r="H63" i="24"/>
  <c r="AA64" i="24"/>
  <c r="AK64" i="24"/>
  <c r="H64" i="24"/>
  <c r="AA65" i="24"/>
  <c r="AK65" i="24"/>
  <c r="H65" i="24"/>
  <c r="AA66" i="24"/>
  <c r="AK66" i="24"/>
  <c r="H66" i="24"/>
  <c r="AA67" i="24"/>
  <c r="AK67" i="24"/>
  <c r="H67" i="24"/>
  <c r="AA68" i="24"/>
  <c r="AK68" i="24"/>
  <c r="H68" i="24"/>
  <c r="AA69" i="24"/>
  <c r="AK69" i="24"/>
  <c r="H69" i="24"/>
  <c r="AA70" i="24"/>
  <c r="AK70" i="24"/>
  <c r="H70" i="24"/>
  <c r="AA71" i="24"/>
  <c r="AK71" i="24"/>
  <c r="H71" i="24"/>
  <c r="AA72" i="24"/>
  <c r="AK72" i="24"/>
  <c r="H72" i="24"/>
  <c r="AA73" i="24"/>
  <c r="AK73" i="24"/>
  <c r="H73" i="24"/>
  <c r="AA74" i="24"/>
  <c r="AK74" i="24"/>
  <c r="H74" i="24"/>
  <c r="AA75" i="24"/>
  <c r="AK75" i="24"/>
  <c r="H75" i="24"/>
  <c r="AA76" i="24"/>
  <c r="AK76" i="24"/>
  <c r="H76" i="24"/>
  <c r="AA77" i="24"/>
  <c r="AK77" i="24"/>
  <c r="H77" i="24"/>
  <c r="AA78" i="24"/>
  <c r="AK78" i="24"/>
  <c r="H78" i="24"/>
  <c r="AA79" i="24"/>
  <c r="AK79" i="24"/>
  <c r="H79" i="24"/>
  <c r="AA80" i="24"/>
  <c r="AK80" i="24"/>
  <c r="H80" i="24"/>
  <c r="AA81" i="24"/>
  <c r="AK81" i="24"/>
  <c r="H81" i="24"/>
  <c r="AA82" i="24"/>
  <c r="AK82" i="24"/>
  <c r="H82" i="24"/>
  <c r="AA83" i="24"/>
  <c r="AK83" i="24"/>
  <c r="H83" i="24"/>
  <c r="AA84" i="24"/>
  <c r="AK84" i="24"/>
  <c r="H84" i="24"/>
  <c r="AA85" i="24"/>
  <c r="AK85" i="24"/>
  <c r="H85" i="24"/>
  <c r="AA86" i="24"/>
  <c r="AK86" i="24"/>
  <c r="H86" i="24"/>
  <c r="AA87" i="24"/>
  <c r="AK87" i="24"/>
  <c r="H87" i="24"/>
  <c r="AA88" i="24"/>
  <c r="AK88" i="24"/>
  <c r="H88" i="24"/>
  <c r="AA89" i="24"/>
  <c r="AK89" i="24"/>
  <c r="H89" i="24"/>
  <c r="AA90" i="24"/>
  <c r="AK90" i="24"/>
  <c r="H90" i="24"/>
  <c r="AA91" i="24"/>
  <c r="AK91" i="24"/>
  <c r="H91" i="24"/>
  <c r="AA92" i="24"/>
  <c r="AK92" i="24"/>
  <c r="H92" i="24"/>
  <c r="AA93" i="24"/>
  <c r="AK93" i="24"/>
  <c r="H93" i="24"/>
  <c r="AA94" i="24"/>
  <c r="AK94" i="24"/>
  <c r="H94" i="24"/>
  <c r="AA95" i="24"/>
  <c r="AK95" i="24"/>
  <c r="H95" i="24"/>
  <c r="AA96" i="24"/>
  <c r="AK96" i="24"/>
  <c r="H96" i="24"/>
  <c r="AA97" i="24"/>
  <c r="AK97" i="24"/>
  <c r="H97" i="24"/>
  <c r="AA98" i="24"/>
  <c r="AK98" i="24"/>
  <c r="H98" i="24"/>
  <c r="AA99" i="24"/>
  <c r="AK99" i="24"/>
  <c r="H99" i="24"/>
  <c r="AA100" i="24"/>
  <c r="AK100" i="24"/>
  <c r="H100" i="24"/>
  <c r="AA101" i="24"/>
  <c r="AK101" i="24"/>
  <c r="H101" i="24"/>
  <c r="AA102" i="24"/>
  <c r="AK102" i="24"/>
  <c r="H102" i="24"/>
  <c r="AA103" i="24"/>
  <c r="AK103" i="24"/>
  <c r="H103" i="24"/>
  <c r="AA104" i="24"/>
  <c r="AK104" i="24"/>
  <c r="H104" i="24"/>
  <c r="AA105" i="24"/>
  <c r="AK105" i="24"/>
  <c r="H105" i="24"/>
  <c r="AA106" i="24"/>
  <c r="AK106" i="24"/>
  <c r="H106" i="24"/>
  <c r="AA107" i="24"/>
  <c r="AK107" i="24"/>
  <c r="H107" i="24"/>
  <c r="AA108" i="24"/>
  <c r="AK108" i="24"/>
  <c r="H108" i="24"/>
  <c r="AA109" i="24"/>
  <c r="AK109" i="24"/>
  <c r="H109" i="24"/>
  <c r="AA110" i="24"/>
  <c r="AK110" i="24"/>
  <c r="H110" i="24"/>
  <c r="AA111" i="24"/>
  <c r="AK111" i="24"/>
  <c r="H111" i="24"/>
  <c r="AA112" i="24"/>
  <c r="AK112" i="24"/>
  <c r="H112" i="24"/>
  <c r="AA113" i="24"/>
  <c r="AK113" i="24"/>
  <c r="H113" i="24"/>
  <c r="AA114" i="24"/>
  <c r="AK114" i="24"/>
  <c r="H114" i="24"/>
  <c r="AA115" i="24"/>
  <c r="AK115" i="24"/>
  <c r="H115" i="24"/>
  <c r="AA116" i="24"/>
  <c r="AK116" i="24"/>
  <c r="H116" i="24"/>
  <c r="AA117" i="24"/>
  <c r="AK117" i="24"/>
  <c r="H117" i="24"/>
  <c r="AA118" i="24"/>
  <c r="AK118" i="24"/>
  <c r="H118" i="24"/>
  <c r="AA119" i="24"/>
  <c r="AK119" i="24"/>
  <c r="H119" i="24"/>
  <c r="AA120" i="24"/>
  <c r="AK120" i="24"/>
  <c r="H120" i="24"/>
  <c r="AA121" i="24"/>
  <c r="AK121" i="24"/>
  <c r="H121" i="24"/>
  <c r="AA122" i="24"/>
  <c r="AK122" i="24"/>
  <c r="H122" i="24"/>
  <c r="AA123" i="24"/>
  <c r="AK123" i="24"/>
  <c r="H123" i="24"/>
  <c r="AA124" i="24"/>
  <c r="AK124" i="24"/>
  <c r="H124" i="24"/>
  <c r="AA125" i="24"/>
  <c r="AK125" i="24"/>
  <c r="H125" i="24"/>
  <c r="AA126" i="24"/>
  <c r="AK126" i="24"/>
  <c r="H126" i="24"/>
  <c r="AA127" i="24"/>
  <c r="AK127" i="24"/>
  <c r="H127" i="24"/>
  <c r="AA128" i="24"/>
  <c r="AK128" i="24"/>
  <c r="H128" i="24"/>
  <c r="AA129" i="24"/>
  <c r="AK129" i="24"/>
  <c r="H129" i="24"/>
  <c r="AA130" i="24"/>
  <c r="AK130" i="24"/>
  <c r="H130" i="24"/>
  <c r="AA131" i="24"/>
  <c r="AK131" i="24"/>
  <c r="H131" i="24"/>
  <c r="AA132" i="24"/>
  <c r="AK132" i="24"/>
  <c r="H132" i="24"/>
  <c r="AA133" i="24"/>
  <c r="AK133" i="24"/>
  <c r="H133" i="24"/>
  <c r="AA134" i="24"/>
  <c r="AK134" i="24"/>
  <c r="H134" i="24"/>
  <c r="AA135" i="24"/>
  <c r="AK135" i="24"/>
  <c r="H135" i="24"/>
  <c r="AA136" i="24"/>
  <c r="AK136" i="24"/>
  <c r="H136" i="24"/>
  <c r="AA137" i="24"/>
  <c r="AK137" i="24"/>
  <c r="H137" i="24"/>
  <c r="AA138" i="24"/>
  <c r="AK138" i="24"/>
  <c r="H138" i="24"/>
  <c r="AA139" i="24"/>
  <c r="AK139" i="24"/>
  <c r="H139" i="24"/>
  <c r="AA140" i="24"/>
  <c r="AK140" i="24"/>
  <c r="H140" i="24"/>
  <c r="AA141" i="24"/>
  <c r="AK141" i="24"/>
  <c r="H141" i="24"/>
  <c r="AA142" i="24"/>
  <c r="AK142" i="24"/>
  <c r="H142" i="24"/>
  <c r="AA143" i="24"/>
  <c r="AK143" i="24"/>
  <c r="H143" i="24"/>
  <c r="AA144" i="24"/>
  <c r="AK144" i="24"/>
  <c r="H144" i="24"/>
  <c r="AA145" i="24"/>
  <c r="AK145" i="24"/>
  <c r="H145" i="24"/>
  <c r="AA146" i="24"/>
  <c r="AK146" i="24"/>
  <c r="H146" i="24"/>
  <c r="AA147" i="24"/>
  <c r="AK147" i="24"/>
  <c r="H147" i="24"/>
  <c r="AA148" i="24"/>
  <c r="AK148" i="24"/>
  <c r="H148" i="24"/>
  <c r="AA149" i="24"/>
  <c r="AK149" i="24"/>
  <c r="H149" i="24"/>
  <c r="AA150" i="24"/>
  <c r="AK150" i="24"/>
  <c r="H150" i="24"/>
  <c r="AA151" i="24"/>
  <c r="AK151" i="24"/>
  <c r="H151" i="24"/>
  <c r="AA152" i="24"/>
  <c r="AK152" i="24"/>
  <c r="H152" i="24"/>
  <c r="AA153" i="24"/>
  <c r="AK153" i="24"/>
  <c r="H153" i="24"/>
  <c r="AA4" i="24"/>
  <c r="H4" i="24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13" i="3"/>
  <c r="AB12" i="3"/>
  <c r="U13" i="3"/>
  <c r="AB13" i="3"/>
  <c r="U14" i="3"/>
  <c r="AB14" i="3"/>
  <c r="U15" i="3"/>
  <c r="AB15" i="3"/>
  <c r="U16" i="3"/>
  <c r="AB16" i="3"/>
  <c r="U17" i="3"/>
  <c r="AB17" i="3"/>
  <c r="U18" i="3"/>
  <c r="AB18" i="3"/>
  <c r="U19" i="3"/>
  <c r="AB19" i="3"/>
  <c r="U20" i="3"/>
  <c r="AB20" i="3"/>
  <c r="U21" i="3"/>
  <c r="AB21" i="3"/>
  <c r="U22" i="3"/>
  <c r="AB22" i="3"/>
  <c r="U23" i="3"/>
  <c r="AB23" i="3"/>
  <c r="U24" i="3"/>
  <c r="AB24" i="3"/>
  <c r="U25" i="3"/>
  <c r="AB25" i="3"/>
  <c r="U26" i="3"/>
  <c r="AB26" i="3"/>
  <c r="U27" i="3"/>
  <c r="AB27" i="3"/>
  <c r="U28" i="3"/>
  <c r="AB28" i="3"/>
  <c r="U29" i="3"/>
  <c r="AB29" i="3"/>
  <c r="U30" i="3"/>
  <c r="AB30" i="3"/>
  <c r="U31" i="3"/>
  <c r="AB31" i="3"/>
  <c r="U32" i="3"/>
  <c r="AB32" i="3"/>
  <c r="U10" i="3"/>
  <c r="AB10" i="3"/>
  <c r="AB11" i="3"/>
  <c r="AB9" i="3"/>
  <c r="W15" i="3"/>
  <c r="W16" i="3"/>
  <c r="W17" i="3"/>
  <c r="W18" i="3"/>
  <c r="W19" i="3"/>
  <c r="W20" i="3"/>
  <c r="W21" i="3"/>
  <c r="W22" i="3"/>
  <c r="W23" i="3"/>
  <c r="W24" i="3"/>
  <c r="W25" i="3"/>
  <c r="W26" i="3"/>
  <c r="W27" i="3"/>
  <c r="W28" i="3"/>
  <c r="W29" i="3"/>
  <c r="W30" i="3"/>
  <c r="W31" i="3"/>
  <c r="W32" i="3"/>
  <c r="W10" i="3"/>
  <c r="W11" i="3"/>
  <c r="W12" i="3"/>
  <c r="W13" i="3"/>
  <c r="W14" i="3"/>
  <c r="W9" i="3"/>
  <c r="AA6" i="16"/>
  <c r="AF6" i="16"/>
  <c r="AA7" i="16"/>
  <c r="AF7" i="16"/>
  <c r="AA8" i="16"/>
  <c r="AF8" i="16"/>
  <c r="AA9" i="16"/>
  <c r="AF9" i="16"/>
  <c r="AA10" i="16"/>
  <c r="AF10" i="16"/>
  <c r="AA11" i="16"/>
  <c r="AF11" i="16"/>
  <c r="AA12" i="16"/>
  <c r="AF12" i="16"/>
  <c r="AA13" i="16"/>
  <c r="AF13" i="16"/>
  <c r="AA14" i="16"/>
  <c r="AF14" i="16"/>
  <c r="AA15" i="16"/>
  <c r="AF15" i="16"/>
  <c r="AA16" i="16"/>
  <c r="AF16" i="16"/>
  <c r="AA17" i="16"/>
  <c r="AF17" i="16"/>
  <c r="AA18" i="16"/>
  <c r="AF18" i="16"/>
  <c r="AA19" i="16"/>
  <c r="AF19" i="16"/>
  <c r="AA20" i="16"/>
  <c r="AF20" i="16"/>
  <c r="AA21" i="16"/>
  <c r="AF21" i="16"/>
  <c r="AA22" i="16"/>
  <c r="AF22" i="16"/>
  <c r="AA23" i="16"/>
  <c r="AF23" i="16"/>
  <c r="AA24" i="16"/>
  <c r="AF24" i="16"/>
  <c r="AA25" i="16"/>
  <c r="AF25" i="16"/>
  <c r="AA26" i="16"/>
  <c r="AF26" i="16"/>
  <c r="AA27" i="16"/>
  <c r="AF27" i="16"/>
  <c r="AA28" i="16"/>
  <c r="AF28" i="16"/>
  <c r="AA29" i="16"/>
  <c r="AF29" i="16"/>
  <c r="AA30" i="16"/>
  <c r="AF30" i="16"/>
  <c r="AA31" i="16"/>
  <c r="AF31" i="16"/>
  <c r="AA32" i="16"/>
  <c r="AF32" i="16"/>
  <c r="AA33" i="16"/>
  <c r="AF33" i="16"/>
  <c r="AA34" i="16"/>
  <c r="AF34" i="16"/>
  <c r="AA35" i="16"/>
  <c r="AF35" i="16"/>
  <c r="AA36" i="16"/>
  <c r="AF36" i="16"/>
  <c r="AA37" i="16"/>
  <c r="AF37" i="16"/>
  <c r="AA38" i="16"/>
  <c r="AF38" i="16"/>
  <c r="AA39" i="16"/>
  <c r="AF39" i="16"/>
  <c r="AA40" i="16"/>
  <c r="AF40" i="16"/>
  <c r="AA41" i="16"/>
  <c r="AF41" i="16"/>
  <c r="AA42" i="16"/>
  <c r="AF42" i="16"/>
  <c r="AA43" i="16"/>
  <c r="AF43" i="16"/>
  <c r="AA44" i="16"/>
  <c r="AF44" i="16"/>
  <c r="AA45" i="16"/>
  <c r="AF45" i="16"/>
  <c r="AA46" i="16"/>
  <c r="AF46" i="16"/>
  <c r="AA47" i="16"/>
  <c r="AF47" i="16"/>
  <c r="AA48" i="16"/>
  <c r="AF48" i="16"/>
  <c r="AA49" i="16"/>
  <c r="AF49" i="16"/>
  <c r="AA50" i="16"/>
  <c r="AF50" i="16"/>
  <c r="AA51" i="16"/>
  <c r="AF51" i="16"/>
  <c r="AA52" i="16"/>
  <c r="AF52" i="16"/>
  <c r="AA53" i="16"/>
  <c r="AF53" i="16"/>
  <c r="AA54" i="16"/>
  <c r="AF54" i="16"/>
  <c r="AA55" i="16"/>
  <c r="AF55" i="16"/>
  <c r="AA56" i="16"/>
  <c r="AF56" i="16"/>
  <c r="AA57" i="16"/>
  <c r="AF57" i="16"/>
  <c r="AA58" i="16"/>
  <c r="AF58" i="16"/>
  <c r="AA59" i="16"/>
  <c r="AF59" i="16"/>
  <c r="AA60" i="16"/>
  <c r="AF60" i="16"/>
  <c r="AA61" i="16"/>
  <c r="AF61" i="16"/>
  <c r="AA62" i="16"/>
  <c r="AF62" i="16"/>
  <c r="AA63" i="16"/>
  <c r="AF63" i="16"/>
  <c r="AA64" i="16"/>
  <c r="AF64" i="16"/>
  <c r="AA65" i="16"/>
  <c r="AF65" i="16"/>
  <c r="AA66" i="16"/>
  <c r="AF66" i="16"/>
  <c r="AA67" i="16"/>
  <c r="AF67" i="16"/>
  <c r="AA68" i="16"/>
  <c r="AF68" i="16"/>
  <c r="AA69" i="16"/>
  <c r="AF69" i="16"/>
  <c r="AA70" i="16"/>
  <c r="AF70" i="16"/>
  <c r="AA71" i="16"/>
  <c r="AF71" i="16"/>
  <c r="AA72" i="16"/>
  <c r="AF72" i="16"/>
  <c r="AA73" i="16"/>
  <c r="AF73" i="16"/>
  <c r="AA74" i="16"/>
  <c r="AF74" i="16"/>
  <c r="AA75" i="16"/>
  <c r="AF75" i="16"/>
  <c r="AA76" i="16"/>
  <c r="AF76" i="16"/>
  <c r="AA77" i="16"/>
  <c r="AF77" i="16"/>
  <c r="AA78" i="16"/>
  <c r="AF78" i="16"/>
  <c r="AA79" i="16"/>
  <c r="AF79" i="16"/>
  <c r="AA80" i="16"/>
  <c r="AF80" i="16"/>
  <c r="AA81" i="16"/>
  <c r="AF81" i="16"/>
  <c r="AA82" i="16"/>
  <c r="AF82" i="16"/>
  <c r="AA83" i="16"/>
  <c r="AF83" i="16"/>
  <c r="AA84" i="16"/>
  <c r="AF84" i="16"/>
  <c r="AA85" i="16"/>
  <c r="AF85" i="16"/>
  <c r="AA86" i="16"/>
  <c r="AF86" i="16"/>
  <c r="AA87" i="16"/>
  <c r="AF87" i="16"/>
  <c r="AA88" i="16"/>
  <c r="AF88" i="16"/>
  <c r="AA89" i="16"/>
  <c r="AF89" i="16"/>
  <c r="AA90" i="16"/>
  <c r="AF90" i="16"/>
  <c r="AA91" i="16"/>
  <c r="AF91" i="16"/>
  <c r="AA92" i="16"/>
  <c r="AF92" i="16"/>
  <c r="AA93" i="16"/>
  <c r="AF93" i="16"/>
  <c r="AA94" i="16"/>
  <c r="AF94" i="16"/>
  <c r="AA95" i="16"/>
  <c r="AF95" i="16"/>
  <c r="AA96" i="16"/>
  <c r="AF96" i="16"/>
  <c r="AA97" i="16"/>
  <c r="AF97" i="16"/>
  <c r="AA98" i="16"/>
  <c r="AF98" i="16"/>
  <c r="AA99" i="16"/>
  <c r="AF99" i="16"/>
  <c r="AA100" i="16"/>
  <c r="AF100" i="16"/>
  <c r="AA101" i="16"/>
  <c r="AF101" i="16"/>
  <c r="AA102" i="16"/>
  <c r="AF102" i="16"/>
  <c r="AA103" i="16"/>
  <c r="AF103" i="16"/>
  <c r="AA104" i="16"/>
  <c r="AF104" i="16"/>
  <c r="AA105" i="16"/>
  <c r="AF105" i="16"/>
  <c r="AA106" i="16"/>
  <c r="AF106" i="16"/>
  <c r="AA107" i="16"/>
  <c r="AF107" i="16"/>
  <c r="AA108" i="16"/>
  <c r="AF108" i="16"/>
  <c r="AA109" i="16"/>
  <c r="AF109" i="16"/>
  <c r="AA110" i="16"/>
  <c r="AF110" i="16"/>
  <c r="AA111" i="16"/>
  <c r="AF111" i="16"/>
  <c r="AA112" i="16"/>
  <c r="AF112" i="16"/>
  <c r="AA113" i="16"/>
  <c r="AF113" i="16"/>
  <c r="AA114" i="16"/>
  <c r="AF114" i="16"/>
  <c r="AA115" i="16"/>
  <c r="AF115" i="16"/>
  <c r="AA116" i="16"/>
  <c r="AF116" i="16"/>
  <c r="AA117" i="16"/>
  <c r="AF117" i="16"/>
  <c r="AA118" i="16"/>
  <c r="AF118" i="16"/>
  <c r="AA119" i="16"/>
  <c r="AF119" i="16"/>
  <c r="AA120" i="16"/>
  <c r="AF120" i="16"/>
  <c r="AA121" i="16"/>
  <c r="AF121" i="16"/>
  <c r="AA122" i="16"/>
  <c r="AF122" i="16"/>
  <c r="AA123" i="16"/>
  <c r="AF123" i="16"/>
  <c r="AA124" i="16"/>
  <c r="AF124" i="16"/>
  <c r="AA125" i="16"/>
  <c r="AF125" i="16"/>
  <c r="AA126" i="16"/>
  <c r="AF126" i="16"/>
  <c r="AA127" i="16"/>
  <c r="AF127" i="16"/>
  <c r="AA128" i="16"/>
  <c r="AF128" i="16"/>
  <c r="AA129" i="16"/>
  <c r="AF129" i="16"/>
  <c r="AA130" i="16"/>
  <c r="AF130" i="16"/>
  <c r="AA131" i="16"/>
  <c r="AF131" i="16"/>
  <c r="AA132" i="16"/>
  <c r="AF132" i="16"/>
  <c r="AA133" i="16"/>
  <c r="AF133" i="16"/>
  <c r="AA134" i="16"/>
  <c r="AF134" i="16"/>
  <c r="AA135" i="16"/>
  <c r="AF135" i="16"/>
  <c r="AA136" i="16"/>
  <c r="AF136" i="16"/>
  <c r="AA137" i="16"/>
  <c r="AF137" i="16"/>
  <c r="AA138" i="16"/>
  <c r="AF138" i="16"/>
  <c r="AA139" i="16"/>
  <c r="AF139" i="16"/>
  <c r="AA140" i="16"/>
  <c r="AF140" i="16"/>
  <c r="AA141" i="16"/>
  <c r="AF141" i="16"/>
  <c r="AA142" i="16"/>
  <c r="AF142" i="16"/>
  <c r="AA143" i="16"/>
  <c r="AF143" i="16"/>
  <c r="AA144" i="16"/>
  <c r="AF144" i="16"/>
  <c r="AA145" i="16"/>
  <c r="AF145" i="16"/>
  <c r="AA146" i="16"/>
  <c r="AF146" i="16"/>
  <c r="AA147" i="16"/>
  <c r="AF147" i="16"/>
  <c r="AA148" i="16"/>
  <c r="AF148" i="16"/>
  <c r="AA149" i="16"/>
  <c r="AF149" i="16"/>
  <c r="AA150" i="16"/>
  <c r="AF150" i="16"/>
  <c r="AA151" i="16"/>
  <c r="AF151" i="16"/>
  <c r="AA152" i="16"/>
  <c r="AF152" i="16"/>
  <c r="AA153" i="16"/>
  <c r="AF153" i="16"/>
  <c r="AA154" i="16"/>
  <c r="AF154" i="16"/>
  <c r="AA155" i="16"/>
  <c r="AF155" i="16"/>
  <c r="AA156" i="16"/>
  <c r="AF156" i="16"/>
  <c r="AA157" i="16"/>
  <c r="AF157" i="16"/>
  <c r="AA158" i="16"/>
  <c r="AF158" i="16"/>
  <c r="AA159" i="16"/>
  <c r="AF159" i="16"/>
  <c r="AA160" i="16"/>
  <c r="AF160" i="16"/>
  <c r="AA161" i="16"/>
  <c r="AF161" i="16"/>
  <c r="AA162" i="16"/>
  <c r="AF162" i="16"/>
  <c r="AA163" i="16"/>
  <c r="AF163" i="16"/>
  <c r="AA164" i="16"/>
  <c r="AF164" i="16"/>
  <c r="AA165" i="16"/>
  <c r="AF165" i="16"/>
  <c r="AA166" i="16"/>
  <c r="AF166" i="16"/>
  <c r="AA167" i="16"/>
  <c r="AF167" i="16"/>
  <c r="AA168" i="16"/>
  <c r="AF168" i="16"/>
  <c r="AA169" i="16"/>
  <c r="AF169" i="16"/>
  <c r="AA170" i="16"/>
  <c r="AF170" i="16"/>
  <c r="AA171" i="16"/>
  <c r="AF171" i="16"/>
  <c r="AA172" i="16"/>
  <c r="AF172" i="16"/>
  <c r="AA173" i="16"/>
  <c r="AF173" i="16"/>
  <c r="AA174" i="16"/>
  <c r="AF174" i="16"/>
  <c r="AA175" i="16"/>
  <c r="AF175" i="16"/>
  <c r="AA176" i="16"/>
  <c r="AF176" i="16"/>
  <c r="AA177" i="16"/>
  <c r="AF177" i="16"/>
  <c r="AA178" i="16"/>
  <c r="AF178" i="16"/>
  <c r="AA179" i="16"/>
  <c r="AF179" i="16"/>
  <c r="AA180" i="16"/>
  <c r="AF180" i="16"/>
  <c r="AA181" i="16"/>
  <c r="AF181" i="16"/>
  <c r="AA182" i="16"/>
  <c r="AF182" i="16"/>
  <c r="AA183" i="16"/>
  <c r="AF183" i="16"/>
  <c r="AA184" i="16"/>
  <c r="AF184" i="16"/>
  <c r="AA185" i="16"/>
  <c r="AF185" i="16"/>
  <c r="AA186" i="16"/>
  <c r="AF186" i="16"/>
  <c r="AA187" i="16"/>
  <c r="AF187" i="16"/>
  <c r="AA188" i="16"/>
  <c r="AF188" i="16"/>
  <c r="AA189" i="16"/>
  <c r="AF189" i="16"/>
  <c r="AA190" i="16"/>
  <c r="AF190" i="16"/>
  <c r="AA191" i="16"/>
  <c r="AF191" i="16"/>
  <c r="AA192" i="16"/>
  <c r="AF192" i="16"/>
  <c r="AA193" i="16"/>
  <c r="AF193" i="16"/>
  <c r="AA194" i="16"/>
  <c r="AF194" i="16"/>
  <c r="AA195" i="16"/>
  <c r="AF195" i="16"/>
  <c r="AA196" i="16"/>
  <c r="AF196" i="16"/>
  <c r="AA197" i="16"/>
  <c r="AF197" i="16"/>
  <c r="AA198" i="16"/>
  <c r="AF198" i="16"/>
  <c r="AA199" i="16"/>
  <c r="AF199" i="16"/>
  <c r="AA200" i="16"/>
  <c r="AF200" i="16"/>
  <c r="AA201" i="16"/>
  <c r="AF201" i="16"/>
  <c r="AA202" i="16"/>
  <c r="AF202" i="16"/>
  <c r="AA203" i="16"/>
  <c r="AF203" i="16"/>
  <c r="AA204" i="16"/>
  <c r="AF204" i="16"/>
  <c r="AA205" i="16"/>
  <c r="AF205" i="16"/>
  <c r="AA206" i="16"/>
  <c r="AF206" i="16"/>
  <c r="AA207" i="16"/>
  <c r="AF207" i="16"/>
  <c r="AA208" i="16"/>
  <c r="AF208" i="16"/>
  <c r="AA209" i="16"/>
  <c r="AF209" i="16"/>
  <c r="AA210" i="16"/>
  <c r="AF210" i="16"/>
  <c r="AA211" i="16"/>
  <c r="AF211" i="16"/>
  <c r="AA212" i="16"/>
  <c r="AF212" i="16"/>
  <c r="AA213" i="16"/>
  <c r="AF213" i="16"/>
  <c r="AA214" i="16"/>
  <c r="AF214" i="16"/>
  <c r="AA215" i="16"/>
  <c r="AF215" i="16"/>
  <c r="AA216" i="16"/>
  <c r="AF216" i="16"/>
  <c r="AA217" i="16"/>
  <c r="AF217" i="16"/>
  <c r="AA218" i="16"/>
  <c r="AF218" i="16"/>
  <c r="AA219" i="16"/>
  <c r="AF219" i="16"/>
  <c r="AA220" i="16"/>
  <c r="AF220" i="16"/>
  <c r="AA221" i="16"/>
  <c r="AF221" i="16"/>
  <c r="AA222" i="16"/>
  <c r="AF222" i="16"/>
  <c r="AA223" i="16"/>
  <c r="AF223" i="16"/>
  <c r="AA224" i="16"/>
  <c r="AF224" i="16"/>
  <c r="AA225" i="16"/>
  <c r="AF225" i="16"/>
  <c r="AA226" i="16"/>
  <c r="AF226" i="16"/>
  <c r="AA227" i="16"/>
  <c r="AF227" i="16"/>
  <c r="AA228" i="16"/>
  <c r="AF228" i="16"/>
  <c r="AA229" i="16"/>
  <c r="AF229" i="16"/>
  <c r="AA230" i="16"/>
  <c r="AF230" i="16"/>
  <c r="AA231" i="16"/>
  <c r="AF231" i="16"/>
  <c r="AA232" i="16"/>
  <c r="AF232" i="16"/>
  <c r="AA233" i="16"/>
  <c r="AF233" i="16"/>
  <c r="AA234" i="16"/>
  <c r="AF234" i="16"/>
  <c r="AA235" i="16"/>
  <c r="AF235" i="16"/>
  <c r="AA236" i="16"/>
  <c r="AF236" i="16"/>
  <c r="AA237" i="16"/>
  <c r="AF237" i="16"/>
  <c r="AA238" i="16"/>
  <c r="AF238" i="16"/>
  <c r="AA239" i="16"/>
  <c r="AF239" i="16"/>
  <c r="AA240" i="16"/>
  <c r="AF240" i="16"/>
  <c r="AA241" i="16"/>
  <c r="AF241" i="16"/>
  <c r="AA242" i="16"/>
  <c r="AF242" i="16"/>
  <c r="AA243" i="16"/>
  <c r="AF243" i="16"/>
  <c r="AA244" i="16"/>
  <c r="AF244" i="16"/>
  <c r="AA245" i="16"/>
  <c r="AF245" i="16"/>
  <c r="AA246" i="16"/>
  <c r="AF246" i="16"/>
  <c r="AA247" i="16"/>
  <c r="AF247" i="16"/>
  <c r="AA248" i="16"/>
  <c r="AF248" i="16"/>
  <c r="AA249" i="16"/>
  <c r="AF249" i="16"/>
  <c r="AA250" i="16"/>
  <c r="AF250" i="16"/>
  <c r="AA251" i="16"/>
  <c r="AF251" i="16"/>
  <c r="AA252" i="16"/>
  <c r="AF252" i="16"/>
  <c r="AA253" i="16"/>
  <c r="AF253" i="16"/>
  <c r="AA254" i="16"/>
  <c r="AF254" i="16"/>
  <c r="AA255" i="16"/>
  <c r="AF255" i="16"/>
  <c r="AA256" i="16"/>
  <c r="AF256" i="16"/>
  <c r="AA257" i="16"/>
  <c r="AF257" i="16"/>
  <c r="AA258" i="16"/>
  <c r="AF258" i="16"/>
  <c r="AA259" i="16"/>
  <c r="AF259" i="16"/>
  <c r="AA260" i="16"/>
  <c r="AF260" i="16"/>
  <c r="AA261" i="16"/>
  <c r="AF261" i="16"/>
  <c r="AA262" i="16"/>
  <c r="AF262" i="16"/>
  <c r="AA263" i="16"/>
  <c r="AF263" i="16"/>
  <c r="AA264" i="16"/>
  <c r="AF264" i="16"/>
  <c r="AA265" i="16"/>
  <c r="AF265" i="16"/>
  <c r="AA266" i="16"/>
  <c r="AF266" i="16"/>
  <c r="AA267" i="16"/>
  <c r="AF267" i="16"/>
  <c r="AA268" i="16"/>
  <c r="AF268" i="16"/>
  <c r="AA269" i="16"/>
  <c r="AF269" i="16"/>
  <c r="AA270" i="16"/>
  <c r="AF270" i="16"/>
  <c r="AA271" i="16"/>
  <c r="AF271" i="16"/>
  <c r="AA272" i="16"/>
  <c r="AF272" i="16"/>
  <c r="AA273" i="16"/>
  <c r="AF273" i="16"/>
  <c r="AA274" i="16"/>
  <c r="AF274" i="16"/>
  <c r="AA275" i="16"/>
  <c r="AF275" i="16"/>
  <c r="AA276" i="16"/>
  <c r="AF276" i="16"/>
  <c r="AA277" i="16"/>
  <c r="AF277" i="16"/>
  <c r="AA278" i="16"/>
  <c r="AF278" i="16"/>
  <c r="AA279" i="16"/>
  <c r="AF279" i="16"/>
  <c r="AA280" i="16"/>
  <c r="AF280" i="16"/>
  <c r="AA281" i="16"/>
  <c r="AF281" i="16"/>
  <c r="AA282" i="16"/>
  <c r="AF282" i="16"/>
  <c r="AA283" i="16"/>
  <c r="AF283" i="16"/>
  <c r="AA284" i="16"/>
  <c r="AF284" i="16"/>
  <c r="AA285" i="16"/>
  <c r="AF285" i="16"/>
  <c r="AA286" i="16"/>
  <c r="AF286" i="16"/>
  <c r="AA287" i="16"/>
  <c r="AF287" i="16"/>
  <c r="AA288" i="16"/>
  <c r="AF288" i="16"/>
  <c r="AA289" i="16"/>
  <c r="AF289" i="16"/>
  <c r="AA290" i="16"/>
  <c r="AF290" i="16"/>
  <c r="AA291" i="16"/>
  <c r="AF291" i="16"/>
  <c r="AA292" i="16"/>
  <c r="AF292" i="16"/>
  <c r="AA293" i="16"/>
  <c r="AF293" i="16"/>
  <c r="AA294" i="16"/>
  <c r="AF294" i="16"/>
  <c r="AA295" i="16"/>
  <c r="AF295" i="16"/>
  <c r="AA296" i="16"/>
  <c r="AF296" i="16"/>
  <c r="AA297" i="16"/>
  <c r="AF297" i="16"/>
  <c r="AA298" i="16"/>
  <c r="AF298" i="16"/>
  <c r="AA299" i="16"/>
  <c r="AF299" i="16"/>
  <c r="AA300" i="16"/>
  <c r="AF300" i="16"/>
  <c r="AA301" i="16"/>
  <c r="AF301" i="16"/>
  <c r="AA302" i="16"/>
  <c r="AF302" i="16"/>
  <c r="AA303" i="16"/>
  <c r="AF303" i="16"/>
  <c r="AA304" i="16"/>
  <c r="AF304" i="16"/>
  <c r="AA305" i="16"/>
  <c r="AF305" i="16"/>
  <c r="AA306" i="16"/>
  <c r="AF306" i="16"/>
  <c r="AA307" i="16"/>
  <c r="AF307" i="16"/>
  <c r="AA308" i="16"/>
  <c r="AF308" i="16"/>
  <c r="AA309" i="16"/>
  <c r="AF309" i="16"/>
  <c r="AA310" i="16"/>
  <c r="AF310" i="16"/>
  <c r="AA311" i="16"/>
  <c r="AF311" i="16"/>
  <c r="AA312" i="16"/>
  <c r="AF312" i="16"/>
  <c r="AA313" i="16"/>
  <c r="AF313" i="16"/>
  <c r="AA314" i="16"/>
  <c r="AF314" i="16"/>
  <c r="AA315" i="16"/>
  <c r="AF315" i="16"/>
  <c r="AA316" i="16"/>
  <c r="AF316" i="16"/>
  <c r="AA317" i="16"/>
  <c r="AF317" i="16"/>
  <c r="AA318" i="16"/>
  <c r="AF318" i="16"/>
  <c r="AA319" i="16"/>
  <c r="AF319" i="16"/>
  <c r="AA320" i="16"/>
  <c r="AF320" i="16"/>
  <c r="AA321" i="16"/>
  <c r="AF321" i="16"/>
  <c r="AA322" i="16"/>
  <c r="AF322" i="16"/>
  <c r="AA323" i="16"/>
  <c r="AF323" i="16"/>
  <c r="AA324" i="16"/>
  <c r="AF324" i="16"/>
  <c r="AA325" i="16"/>
  <c r="AF325" i="16"/>
  <c r="AA326" i="16"/>
  <c r="AF326" i="16"/>
  <c r="AA327" i="16"/>
  <c r="AF327" i="16"/>
  <c r="AA328" i="16"/>
  <c r="AF328" i="16"/>
  <c r="AA329" i="16"/>
  <c r="AF329" i="16"/>
  <c r="AA330" i="16"/>
  <c r="AF330" i="16"/>
  <c r="AA331" i="16"/>
  <c r="AF331" i="16"/>
  <c r="AA332" i="16"/>
  <c r="AF332" i="16"/>
  <c r="AA333" i="16"/>
  <c r="AF333" i="16"/>
  <c r="AA334" i="16"/>
  <c r="AF334" i="16"/>
  <c r="AA335" i="16"/>
  <c r="AF335" i="16"/>
  <c r="AA336" i="16"/>
  <c r="AF336" i="16"/>
  <c r="AA337" i="16"/>
  <c r="AF337" i="16"/>
  <c r="AA338" i="16"/>
  <c r="AF338" i="16"/>
  <c r="AA339" i="16"/>
  <c r="AF339" i="16"/>
  <c r="AA340" i="16"/>
  <c r="AF340" i="16"/>
  <c r="AA341" i="16"/>
  <c r="AF341" i="16"/>
  <c r="AA342" i="16"/>
  <c r="AF342" i="16"/>
  <c r="AA343" i="16"/>
  <c r="AF343" i="16"/>
  <c r="AA344" i="16"/>
  <c r="AF344" i="16"/>
  <c r="AA345" i="16"/>
  <c r="AF345" i="16"/>
  <c r="AA346" i="16"/>
  <c r="AF346" i="16"/>
  <c r="AA347" i="16"/>
  <c r="AF347" i="16"/>
  <c r="AA348" i="16"/>
  <c r="AF348" i="16"/>
  <c r="AA349" i="16"/>
  <c r="AF349" i="16"/>
  <c r="AA350" i="16"/>
  <c r="AF350" i="16"/>
  <c r="AA351" i="16"/>
  <c r="AF351" i="16"/>
  <c r="AA352" i="16"/>
  <c r="AF352" i="16"/>
  <c r="AA353" i="16"/>
  <c r="AF353" i="16"/>
  <c r="AA354" i="16"/>
  <c r="AF354" i="16"/>
  <c r="AA355" i="16"/>
  <c r="AF355" i="16"/>
  <c r="AA356" i="16"/>
  <c r="AF356" i="16"/>
  <c r="AA357" i="16"/>
  <c r="AF357" i="16"/>
  <c r="AA358" i="16"/>
  <c r="AF358" i="16"/>
  <c r="AA359" i="16"/>
  <c r="AF359" i="16"/>
  <c r="AA360" i="16"/>
  <c r="AF360" i="16"/>
  <c r="AA361" i="16"/>
  <c r="AF361" i="16"/>
  <c r="AA362" i="16"/>
  <c r="AF362" i="16"/>
  <c r="AA363" i="16"/>
  <c r="AF363" i="16"/>
  <c r="AA364" i="16"/>
  <c r="AF364" i="16"/>
  <c r="AA365" i="16"/>
  <c r="AF365" i="16"/>
  <c r="AA366" i="16"/>
  <c r="AF366" i="16"/>
  <c r="AA367" i="16"/>
  <c r="AF367" i="16"/>
  <c r="AA368" i="16"/>
  <c r="AF368" i="16"/>
  <c r="AA369" i="16"/>
  <c r="AF369" i="16"/>
  <c r="AA370" i="16"/>
  <c r="AF370" i="16"/>
  <c r="AA371" i="16"/>
  <c r="AF371" i="16"/>
  <c r="AA372" i="16"/>
  <c r="AF372" i="16"/>
  <c r="AA373" i="16"/>
  <c r="AF373" i="16"/>
  <c r="AA374" i="16"/>
  <c r="AF374" i="16"/>
  <c r="AA375" i="16"/>
  <c r="AF375" i="16"/>
  <c r="AA376" i="16"/>
  <c r="AF376" i="16"/>
  <c r="AA377" i="16"/>
  <c r="AF377" i="16"/>
  <c r="AA378" i="16"/>
  <c r="AF378" i="16"/>
  <c r="AA379" i="16"/>
  <c r="AF379" i="16"/>
  <c r="AA380" i="16"/>
  <c r="AF380" i="16"/>
  <c r="AA381" i="16"/>
  <c r="AF381" i="16"/>
  <c r="AA382" i="16"/>
  <c r="AF382" i="16"/>
  <c r="AA383" i="16"/>
  <c r="AF383" i="16"/>
  <c r="AA384" i="16"/>
  <c r="AF384" i="16"/>
  <c r="AA385" i="16"/>
  <c r="AF385" i="16"/>
  <c r="AA386" i="16"/>
  <c r="AF386" i="16"/>
  <c r="AA387" i="16"/>
  <c r="AF387" i="16"/>
  <c r="AA388" i="16"/>
  <c r="AF388" i="16"/>
  <c r="AA389" i="16"/>
  <c r="AF389" i="16"/>
  <c r="AA390" i="16"/>
  <c r="AF390" i="16"/>
  <c r="AA391" i="16"/>
  <c r="AF391" i="16"/>
  <c r="AA392" i="16"/>
  <c r="AF392" i="16"/>
  <c r="AA393" i="16"/>
  <c r="AF393" i="16"/>
  <c r="AA394" i="16"/>
  <c r="AF394" i="16"/>
  <c r="AA395" i="16"/>
  <c r="AF395" i="16"/>
  <c r="AA396" i="16"/>
  <c r="AF396" i="16"/>
  <c r="AA397" i="16"/>
  <c r="AF397" i="16"/>
  <c r="AA398" i="16"/>
  <c r="AF398" i="16"/>
  <c r="AA399" i="16"/>
  <c r="AF399" i="16"/>
  <c r="AA400" i="16"/>
  <c r="AF400" i="16"/>
  <c r="AA401" i="16"/>
  <c r="AF401" i="16"/>
  <c r="AA402" i="16"/>
  <c r="AF402" i="16"/>
  <c r="AA403" i="16"/>
  <c r="AF403" i="16"/>
  <c r="AA404" i="16"/>
  <c r="AF404" i="16"/>
  <c r="AA405" i="16"/>
  <c r="AF405" i="16"/>
  <c r="AA406" i="16"/>
  <c r="AF406" i="16"/>
  <c r="AA407" i="16"/>
  <c r="AF407" i="16"/>
  <c r="AA408" i="16"/>
  <c r="AF408" i="16"/>
  <c r="AA409" i="16"/>
  <c r="AF409" i="16"/>
  <c r="AA410" i="16"/>
  <c r="AF410" i="16"/>
  <c r="AA411" i="16"/>
  <c r="AF411" i="16"/>
  <c r="AA412" i="16"/>
  <c r="AF412" i="16"/>
  <c r="AA413" i="16"/>
  <c r="AF413" i="16"/>
  <c r="AA414" i="16"/>
  <c r="AF414" i="16"/>
  <c r="AA415" i="16"/>
  <c r="AF415" i="16"/>
  <c r="AA416" i="16"/>
  <c r="AF416" i="16"/>
  <c r="AA417" i="16"/>
  <c r="AF417" i="16"/>
  <c r="AA418" i="16"/>
  <c r="AF418" i="16"/>
  <c r="AA419" i="16"/>
  <c r="AF419" i="16"/>
  <c r="AA420" i="16"/>
  <c r="AF420" i="16"/>
  <c r="AA421" i="16"/>
  <c r="AF421" i="16"/>
  <c r="AA422" i="16"/>
  <c r="AF422" i="16"/>
  <c r="AA423" i="16"/>
  <c r="AF423" i="16"/>
  <c r="AA424" i="16"/>
  <c r="AF424" i="16"/>
  <c r="AA425" i="16"/>
  <c r="AF425" i="16"/>
  <c r="AA426" i="16"/>
  <c r="AF426" i="16"/>
  <c r="AA427" i="16"/>
  <c r="AF427" i="16"/>
  <c r="AA428" i="16"/>
  <c r="AF428" i="16"/>
  <c r="AA429" i="16"/>
  <c r="AF429" i="16"/>
  <c r="AA430" i="16"/>
  <c r="AF430" i="16"/>
  <c r="AA431" i="16"/>
  <c r="AF431" i="16"/>
  <c r="AA432" i="16"/>
  <c r="AF432" i="16"/>
  <c r="AA433" i="16"/>
  <c r="AF433" i="16"/>
  <c r="AA434" i="16"/>
  <c r="AF434" i="16"/>
  <c r="AA435" i="16"/>
  <c r="AF435" i="16"/>
  <c r="AA436" i="16"/>
  <c r="AF436" i="16"/>
  <c r="AA437" i="16"/>
  <c r="AF437" i="16"/>
  <c r="AA438" i="16"/>
  <c r="AF438" i="16"/>
  <c r="AA439" i="16"/>
  <c r="AF439" i="16"/>
  <c r="AA440" i="16"/>
  <c r="AF440" i="16"/>
  <c r="AA441" i="16"/>
  <c r="AF441" i="16"/>
  <c r="AA442" i="16"/>
  <c r="AF442" i="16"/>
  <c r="AA443" i="16"/>
  <c r="AF443" i="16"/>
  <c r="AA444" i="16"/>
  <c r="AF444" i="16"/>
  <c r="AA445" i="16"/>
  <c r="AF445" i="16"/>
  <c r="AA446" i="16"/>
  <c r="AF446" i="16"/>
  <c r="AA447" i="16"/>
  <c r="AF447" i="16"/>
  <c r="AA448" i="16"/>
  <c r="AF448" i="16"/>
  <c r="AA449" i="16"/>
  <c r="AF449" i="16"/>
  <c r="AA450" i="16"/>
  <c r="AF450" i="16"/>
  <c r="AA451" i="16"/>
  <c r="AF451" i="16"/>
  <c r="AA452" i="16"/>
  <c r="AF452" i="16"/>
  <c r="AA453" i="16"/>
  <c r="AF453" i="16"/>
  <c r="AA454" i="16"/>
  <c r="AF454" i="16"/>
  <c r="AA455" i="16"/>
  <c r="AF455" i="16"/>
  <c r="AA456" i="16"/>
  <c r="AF456" i="16"/>
  <c r="AA457" i="16"/>
  <c r="AF457" i="16"/>
  <c r="AA458" i="16"/>
  <c r="AF458" i="16"/>
  <c r="AA459" i="16"/>
  <c r="AF459" i="16"/>
  <c r="AA460" i="16"/>
  <c r="AF460" i="16"/>
  <c r="AA461" i="16"/>
  <c r="AF461" i="16"/>
  <c r="AA462" i="16"/>
  <c r="AF462" i="16"/>
  <c r="AA463" i="16"/>
  <c r="AF463" i="16"/>
  <c r="AA464" i="16"/>
  <c r="AF464" i="16"/>
  <c r="AA465" i="16"/>
  <c r="AF465" i="16"/>
  <c r="AA466" i="16"/>
  <c r="AF466" i="16"/>
  <c r="AA467" i="16"/>
  <c r="AF467" i="16"/>
  <c r="AA468" i="16"/>
  <c r="AF468" i="16"/>
  <c r="AA469" i="16"/>
  <c r="AF469" i="16"/>
  <c r="AA470" i="16"/>
  <c r="AF470" i="16"/>
  <c r="AA471" i="16"/>
  <c r="AF471" i="16"/>
  <c r="AA472" i="16"/>
  <c r="AF472" i="16"/>
  <c r="AA473" i="16"/>
  <c r="AF473" i="16"/>
  <c r="AA474" i="16"/>
  <c r="AF474" i="16"/>
  <c r="AA475" i="16"/>
  <c r="AF475" i="16"/>
  <c r="AA476" i="16"/>
  <c r="AF476" i="16"/>
  <c r="AA477" i="16"/>
  <c r="AF477" i="16"/>
  <c r="AA478" i="16"/>
  <c r="AF478" i="16"/>
  <c r="AA479" i="16"/>
  <c r="AF479" i="16"/>
  <c r="AA480" i="16"/>
  <c r="AF480" i="16"/>
  <c r="AA481" i="16"/>
  <c r="AF481" i="16"/>
  <c r="AA482" i="16"/>
  <c r="AF482" i="16"/>
  <c r="AA483" i="16"/>
  <c r="AF483" i="16"/>
  <c r="AA484" i="16"/>
  <c r="AF484" i="16"/>
  <c r="AA485" i="16"/>
  <c r="AF485" i="16"/>
  <c r="AA486" i="16"/>
  <c r="AF486" i="16"/>
  <c r="AA487" i="16"/>
  <c r="AF487" i="16"/>
  <c r="AA488" i="16"/>
  <c r="AF488" i="16"/>
  <c r="AA489" i="16"/>
  <c r="AF489" i="16"/>
  <c r="AA490" i="16"/>
  <c r="AF490" i="16"/>
  <c r="AA491" i="16"/>
  <c r="AF491" i="16"/>
  <c r="AA492" i="16"/>
  <c r="AF492" i="16"/>
  <c r="AA493" i="16"/>
  <c r="AF493" i="16"/>
  <c r="AA494" i="16"/>
  <c r="AF494" i="16"/>
  <c r="AA495" i="16"/>
  <c r="AF495" i="16"/>
  <c r="AA496" i="16"/>
  <c r="AF496" i="16"/>
  <c r="AA497" i="16"/>
  <c r="AF497" i="16"/>
  <c r="AA498" i="16"/>
  <c r="AF498" i="16"/>
  <c r="AA499" i="16"/>
  <c r="AF499" i="16"/>
  <c r="AA500" i="16"/>
  <c r="AF500" i="16"/>
  <c r="AA501" i="16"/>
  <c r="AF501" i="16"/>
  <c r="AA502" i="16"/>
  <c r="AF502" i="16"/>
  <c r="AA503" i="16"/>
  <c r="AF503" i="16"/>
  <c r="AA504" i="16"/>
  <c r="AF504" i="16"/>
  <c r="AA505" i="16"/>
  <c r="AF505" i="16"/>
  <c r="AA506" i="16"/>
  <c r="AF506" i="16"/>
  <c r="AA507" i="16"/>
  <c r="AF507" i="16"/>
  <c r="AA508" i="16"/>
  <c r="AF508" i="16"/>
  <c r="AA509" i="16"/>
  <c r="AF509" i="16"/>
  <c r="AA510" i="16"/>
  <c r="AF510" i="16"/>
  <c r="AA511" i="16"/>
  <c r="AF511" i="16"/>
  <c r="AA512" i="16"/>
  <c r="AF512" i="16"/>
  <c r="AA513" i="16"/>
  <c r="AF513" i="16"/>
  <c r="AA514" i="16"/>
  <c r="AF514" i="16"/>
  <c r="AA515" i="16"/>
  <c r="AF515" i="16"/>
  <c r="AA516" i="16"/>
  <c r="AF516" i="16"/>
  <c r="AA517" i="16"/>
  <c r="AF517" i="16"/>
  <c r="AA518" i="16"/>
  <c r="AF518" i="16"/>
  <c r="AA519" i="16"/>
  <c r="AF519" i="16"/>
  <c r="AA520" i="16"/>
  <c r="AF520" i="16"/>
  <c r="AA521" i="16"/>
  <c r="AF521" i="16"/>
  <c r="AA522" i="16"/>
  <c r="AF522" i="16"/>
  <c r="AA523" i="16"/>
  <c r="AF523" i="16"/>
  <c r="AA524" i="16"/>
  <c r="AF524" i="16"/>
  <c r="AA525" i="16"/>
  <c r="AF525" i="16"/>
  <c r="AA526" i="16"/>
  <c r="AF526" i="16"/>
  <c r="AA527" i="16"/>
  <c r="AF527" i="16"/>
  <c r="AA528" i="16"/>
  <c r="AF528" i="16"/>
  <c r="AA529" i="16"/>
  <c r="AF529" i="16"/>
  <c r="AA530" i="16"/>
  <c r="AF530" i="16"/>
  <c r="AA531" i="16"/>
  <c r="AF531" i="16"/>
  <c r="AA532" i="16"/>
  <c r="AF532" i="16"/>
  <c r="AA533" i="16"/>
  <c r="AF533" i="16"/>
  <c r="AA534" i="16"/>
  <c r="AF534" i="16"/>
  <c r="AA535" i="16"/>
  <c r="AF535" i="16"/>
  <c r="AA536" i="16"/>
  <c r="AF536" i="16"/>
  <c r="AA537" i="16"/>
  <c r="AF537" i="16"/>
  <c r="AA538" i="16"/>
  <c r="AF538" i="16"/>
  <c r="AA539" i="16"/>
  <c r="AF539" i="16"/>
  <c r="AA540" i="16"/>
  <c r="AF540" i="16"/>
  <c r="AA541" i="16"/>
  <c r="AF541" i="16"/>
  <c r="AA542" i="16"/>
  <c r="AF542" i="16"/>
  <c r="AA543" i="16"/>
  <c r="AF543" i="16"/>
  <c r="AA544" i="16"/>
  <c r="AF544" i="16"/>
  <c r="AA545" i="16"/>
  <c r="AF545" i="16"/>
  <c r="AA546" i="16"/>
  <c r="AF546" i="16"/>
  <c r="AA547" i="16"/>
  <c r="AF547" i="16"/>
  <c r="AA548" i="16"/>
  <c r="AF548" i="16"/>
  <c r="AA549" i="16"/>
  <c r="AF549" i="16"/>
  <c r="AA550" i="16"/>
  <c r="AF550" i="16"/>
  <c r="AA551" i="16"/>
  <c r="AF551" i="16"/>
  <c r="AA552" i="16"/>
  <c r="AF552" i="16"/>
  <c r="AA553" i="16"/>
  <c r="AF553" i="16"/>
  <c r="AA554" i="16"/>
  <c r="AF554" i="16"/>
  <c r="AA555" i="16"/>
  <c r="AF555" i="16"/>
  <c r="AA556" i="16"/>
  <c r="AF556" i="16"/>
  <c r="AA557" i="16"/>
  <c r="AF557" i="16"/>
  <c r="AA558" i="16"/>
  <c r="AF558" i="16"/>
  <c r="AA559" i="16"/>
  <c r="AF559" i="16"/>
  <c r="AA560" i="16"/>
  <c r="AF560" i="16"/>
  <c r="AA561" i="16"/>
  <c r="AF561" i="16"/>
  <c r="AA562" i="16"/>
  <c r="AF562" i="16"/>
  <c r="AA563" i="16"/>
  <c r="AF563" i="16"/>
  <c r="AA564" i="16"/>
  <c r="AF564" i="16"/>
  <c r="AA565" i="16"/>
  <c r="AF565" i="16"/>
  <c r="AA566" i="16"/>
  <c r="AF566" i="16"/>
  <c r="AA567" i="16"/>
  <c r="AF567" i="16"/>
  <c r="AA568" i="16"/>
  <c r="AF568" i="16"/>
  <c r="AA569" i="16"/>
  <c r="AF569" i="16"/>
  <c r="AA570" i="16"/>
  <c r="AF570" i="16"/>
  <c r="AA571" i="16"/>
  <c r="AF571" i="16"/>
  <c r="AA572" i="16"/>
  <c r="AF572" i="16"/>
  <c r="AA573" i="16"/>
  <c r="AF573" i="16"/>
  <c r="AA574" i="16"/>
  <c r="AF574" i="16"/>
  <c r="AA575" i="16"/>
  <c r="AF575" i="16"/>
  <c r="AA576" i="16"/>
  <c r="AF576" i="16"/>
  <c r="AA577" i="16"/>
  <c r="AF577" i="16"/>
  <c r="AA578" i="16"/>
  <c r="AF578" i="16"/>
  <c r="AA579" i="16"/>
  <c r="AF579" i="16"/>
  <c r="AA580" i="16"/>
  <c r="AF580" i="16"/>
  <c r="AA581" i="16"/>
  <c r="AF581" i="16"/>
  <c r="AA582" i="16"/>
  <c r="AF582" i="16"/>
  <c r="AA583" i="16"/>
  <c r="AF583" i="16"/>
  <c r="AA584" i="16"/>
  <c r="AF584" i="16"/>
  <c r="AA585" i="16"/>
  <c r="AF585" i="16"/>
  <c r="AA586" i="16"/>
  <c r="AF586" i="16"/>
  <c r="AA587" i="16"/>
  <c r="AF587" i="16"/>
  <c r="AA588" i="16"/>
  <c r="AF588" i="16"/>
  <c r="AA589" i="16"/>
  <c r="AF589" i="16"/>
  <c r="AA590" i="16"/>
  <c r="AF590" i="16"/>
  <c r="AA591" i="16"/>
  <c r="AF591" i="16"/>
  <c r="AA592" i="16"/>
  <c r="AF592" i="16"/>
  <c r="AA593" i="16"/>
  <c r="AF593" i="16"/>
  <c r="AA594" i="16"/>
  <c r="AF594" i="16"/>
  <c r="AA595" i="16"/>
  <c r="AF595" i="16"/>
  <c r="AA596" i="16"/>
  <c r="AF596" i="16"/>
  <c r="AA597" i="16"/>
  <c r="AF597" i="16"/>
  <c r="AA598" i="16"/>
  <c r="AF598" i="16"/>
  <c r="AA599" i="16"/>
  <c r="AF599" i="16"/>
  <c r="AA600" i="16"/>
  <c r="AF600" i="16"/>
  <c r="AA601" i="16"/>
  <c r="AF601" i="16"/>
  <c r="AA602" i="16"/>
  <c r="AF602" i="16"/>
  <c r="AA603" i="16"/>
  <c r="AF603" i="16"/>
  <c r="AA604" i="16"/>
  <c r="AF604" i="16"/>
  <c r="AA605" i="16"/>
  <c r="AF605" i="16"/>
  <c r="AA606" i="16"/>
  <c r="AF606" i="16"/>
  <c r="AA607" i="16"/>
  <c r="AF607" i="16"/>
  <c r="AA608" i="16"/>
  <c r="AF608" i="16"/>
  <c r="AA609" i="16"/>
  <c r="AF609" i="16"/>
  <c r="AA610" i="16"/>
  <c r="AF610" i="16"/>
  <c r="AA611" i="16"/>
  <c r="AF611" i="16"/>
  <c r="AA612" i="16"/>
  <c r="AF612" i="16"/>
  <c r="AA613" i="16"/>
  <c r="AF613" i="16"/>
  <c r="AA614" i="16"/>
  <c r="AF614" i="16"/>
  <c r="AA615" i="16"/>
  <c r="AF615" i="16"/>
  <c r="AA616" i="16"/>
  <c r="AF616" i="16"/>
  <c r="AA617" i="16"/>
  <c r="AF617" i="16"/>
  <c r="AA618" i="16"/>
  <c r="AF618" i="16"/>
  <c r="AA619" i="16"/>
  <c r="AF619" i="16"/>
  <c r="AA620" i="16"/>
  <c r="AF620" i="16"/>
  <c r="AA621" i="16"/>
  <c r="AF621" i="16"/>
  <c r="AA622" i="16"/>
  <c r="AF622" i="16"/>
  <c r="AA623" i="16"/>
  <c r="AF623" i="16"/>
  <c r="AA624" i="16"/>
  <c r="AF624" i="16"/>
  <c r="AA625" i="16"/>
  <c r="AF625" i="16"/>
  <c r="AA626" i="16"/>
  <c r="AF626" i="16"/>
  <c r="AA627" i="16"/>
  <c r="AF627" i="16"/>
  <c r="AA628" i="16"/>
  <c r="AF628" i="16"/>
  <c r="AA629" i="16"/>
  <c r="AF629" i="16"/>
  <c r="AA630" i="16"/>
  <c r="AF630" i="16"/>
  <c r="AA631" i="16"/>
  <c r="AF631" i="16"/>
  <c r="AA632" i="16"/>
  <c r="AF632" i="16"/>
  <c r="AA633" i="16"/>
  <c r="AF633" i="16"/>
  <c r="AA634" i="16"/>
  <c r="AF634" i="16"/>
  <c r="AA635" i="16"/>
  <c r="AF635" i="16"/>
  <c r="AA636" i="16"/>
  <c r="AF636" i="16"/>
  <c r="AA637" i="16"/>
  <c r="AF637" i="16"/>
  <c r="AA638" i="16"/>
  <c r="AF638" i="16"/>
  <c r="AA639" i="16"/>
  <c r="AF639" i="16"/>
  <c r="AA640" i="16"/>
  <c r="AF640" i="16"/>
  <c r="AA641" i="16"/>
  <c r="AF641" i="16"/>
  <c r="AA642" i="16"/>
  <c r="AF642" i="16"/>
  <c r="AA643" i="16"/>
  <c r="AF643" i="16"/>
  <c r="AA644" i="16"/>
  <c r="AF644" i="16"/>
  <c r="AA645" i="16"/>
  <c r="AF645" i="16"/>
  <c r="AA646" i="16"/>
  <c r="AF646" i="16"/>
  <c r="AA647" i="16"/>
  <c r="AF647" i="16"/>
  <c r="AA648" i="16"/>
  <c r="AF648" i="16"/>
  <c r="AA649" i="16"/>
  <c r="AF649" i="16"/>
  <c r="AA650" i="16"/>
  <c r="AF650" i="16"/>
  <c r="AA651" i="16"/>
  <c r="AF651" i="16"/>
  <c r="AA652" i="16"/>
  <c r="AF652" i="16"/>
  <c r="AA653" i="16"/>
  <c r="AF653" i="16"/>
  <c r="AA654" i="16"/>
  <c r="AF654" i="16"/>
  <c r="AA655" i="16"/>
  <c r="AF655" i="16"/>
  <c r="AA656" i="16"/>
  <c r="AF656" i="16"/>
  <c r="AA657" i="16"/>
  <c r="AF657" i="16"/>
  <c r="AA658" i="16"/>
  <c r="AF658" i="16"/>
  <c r="AA659" i="16"/>
  <c r="AF659" i="16"/>
  <c r="AA660" i="16"/>
  <c r="AF660" i="16"/>
  <c r="AA661" i="16"/>
  <c r="AF661" i="16"/>
  <c r="AA662" i="16"/>
  <c r="AF662" i="16"/>
  <c r="AA663" i="16"/>
  <c r="AF663" i="16"/>
  <c r="AA664" i="16"/>
  <c r="AF664" i="16"/>
  <c r="AA665" i="16"/>
  <c r="AF665" i="16"/>
  <c r="AA666" i="16"/>
  <c r="AF666" i="16"/>
  <c r="AA667" i="16"/>
  <c r="AF667" i="16"/>
  <c r="AA668" i="16"/>
  <c r="AF668" i="16"/>
  <c r="AA669" i="16"/>
  <c r="AF669" i="16"/>
  <c r="AA670" i="16"/>
  <c r="AF670" i="16"/>
  <c r="AA671" i="16"/>
  <c r="AF671" i="16"/>
  <c r="AA672" i="16"/>
  <c r="AF672" i="16"/>
  <c r="AA673" i="16"/>
  <c r="AF673" i="16"/>
  <c r="AA674" i="16"/>
  <c r="AF674" i="16"/>
  <c r="AA675" i="16"/>
  <c r="AF675" i="16"/>
  <c r="AA676" i="16"/>
  <c r="AF676" i="16"/>
  <c r="AA677" i="16"/>
  <c r="AF677" i="16"/>
  <c r="AA678" i="16"/>
  <c r="AF678" i="16"/>
  <c r="AA679" i="16"/>
  <c r="AF679" i="16"/>
  <c r="AA680" i="16"/>
  <c r="AF680" i="16"/>
  <c r="AA681" i="16"/>
  <c r="AF681" i="16"/>
  <c r="AA682" i="16"/>
  <c r="AF682" i="16"/>
  <c r="AA683" i="16"/>
  <c r="AF683" i="16"/>
  <c r="AA684" i="16"/>
  <c r="AF684" i="16"/>
  <c r="AA685" i="16"/>
  <c r="AF685" i="16"/>
  <c r="AA686" i="16"/>
  <c r="AF686" i="16"/>
  <c r="AA687" i="16"/>
  <c r="AF687" i="16"/>
  <c r="AA688" i="16"/>
  <c r="AF688" i="16"/>
  <c r="AA689" i="16"/>
  <c r="AF689" i="16"/>
  <c r="AA690" i="16"/>
  <c r="AF690" i="16"/>
  <c r="AA691" i="16"/>
  <c r="AF691" i="16"/>
  <c r="AA692" i="16"/>
  <c r="AF692" i="16"/>
  <c r="AA693" i="16"/>
  <c r="AF693" i="16"/>
  <c r="AA694" i="16"/>
  <c r="AF694" i="16"/>
  <c r="AA695" i="16"/>
  <c r="AF695" i="16"/>
  <c r="AA696" i="16"/>
  <c r="AF696" i="16"/>
  <c r="AA697" i="16"/>
  <c r="AF697" i="16"/>
  <c r="AA698" i="16"/>
  <c r="AF698" i="16"/>
  <c r="AA699" i="16"/>
  <c r="AF699" i="16"/>
  <c r="AA700" i="16"/>
  <c r="AF700" i="16"/>
  <c r="AA701" i="16"/>
  <c r="AF701" i="16"/>
  <c r="AA702" i="16"/>
  <c r="AF702" i="16"/>
  <c r="AA703" i="16"/>
  <c r="AF703" i="16"/>
  <c r="AA704" i="16"/>
  <c r="AF704" i="16"/>
  <c r="AA705" i="16"/>
  <c r="AF705" i="16"/>
  <c r="AA706" i="16"/>
  <c r="AF706" i="16"/>
  <c r="AA707" i="16"/>
  <c r="AF707" i="16"/>
  <c r="AA708" i="16"/>
  <c r="AF708" i="16"/>
  <c r="AA709" i="16"/>
  <c r="AF709" i="16"/>
  <c r="AA710" i="16"/>
  <c r="AF710" i="16"/>
  <c r="AA711" i="16"/>
  <c r="AF711" i="16"/>
  <c r="AA712" i="16"/>
  <c r="AF712" i="16"/>
  <c r="AA713" i="16"/>
  <c r="AF713" i="16"/>
  <c r="AA714" i="16"/>
  <c r="AF714" i="16"/>
  <c r="AA715" i="16"/>
  <c r="AF715" i="16"/>
  <c r="AA716" i="16"/>
  <c r="AF716" i="16"/>
  <c r="AA717" i="16"/>
  <c r="AF717" i="16"/>
  <c r="AA718" i="16"/>
  <c r="AF718" i="16"/>
  <c r="AA719" i="16"/>
  <c r="AF719" i="16"/>
  <c r="AA720" i="16"/>
  <c r="AF720" i="16"/>
  <c r="AA721" i="16"/>
  <c r="AF721" i="16"/>
  <c r="AA722" i="16"/>
  <c r="AF722" i="16"/>
  <c r="AA723" i="16"/>
  <c r="AF723" i="16"/>
  <c r="AA724" i="16"/>
  <c r="AF724" i="16"/>
  <c r="AA725" i="16"/>
  <c r="AF725" i="16"/>
  <c r="AA726" i="16"/>
  <c r="AF726" i="16"/>
  <c r="AA727" i="16"/>
  <c r="AF727" i="16"/>
  <c r="AA728" i="16"/>
  <c r="AF728" i="16"/>
  <c r="AA729" i="16"/>
  <c r="AF729" i="16"/>
  <c r="AA730" i="16"/>
  <c r="AF730" i="16"/>
  <c r="AA731" i="16"/>
  <c r="AF731" i="16"/>
  <c r="AA732" i="16"/>
  <c r="AF732" i="16"/>
  <c r="AA733" i="16"/>
  <c r="AF733" i="16"/>
  <c r="AA734" i="16"/>
  <c r="AF734" i="16"/>
  <c r="AA735" i="16"/>
  <c r="AF735" i="16"/>
  <c r="AA736" i="16"/>
  <c r="AF736" i="16"/>
  <c r="AA737" i="16"/>
  <c r="AF737" i="16"/>
  <c r="AA738" i="16"/>
  <c r="AF738" i="16"/>
  <c r="AA739" i="16"/>
  <c r="AF739" i="16"/>
  <c r="AA740" i="16"/>
  <c r="AF740" i="16"/>
  <c r="AA741" i="16"/>
  <c r="AF741" i="16"/>
  <c r="AA742" i="16"/>
  <c r="AF742" i="16"/>
  <c r="AA743" i="16"/>
  <c r="AF743" i="16"/>
  <c r="AA744" i="16"/>
  <c r="AF744" i="16"/>
  <c r="AA745" i="16"/>
  <c r="AF745" i="16"/>
  <c r="AA746" i="16"/>
  <c r="AF746" i="16"/>
  <c r="AA747" i="16"/>
  <c r="AF747" i="16"/>
  <c r="AA748" i="16"/>
  <c r="AF748" i="16"/>
  <c r="AA749" i="16"/>
  <c r="AF749" i="16"/>
  <c r="AA750" i="16"/>
  <c r="AF750" i="16"/>
  <c r="AA751" i="16"/>
  <c r="AF751" i="16"/>
  <c r="AA752" i="16"/>
  <c r="AF752" i="16"/>
  <c r="AA753" i="16"/>
  <c r="AF753" i="16"/>
  <c r="AA754" i="16"/>
  <c r="AF754" i="16"/>
  <c r="AA755" i="16"/>
  <c r="AF755" i="16"/>
  <c r="AA756" i="16"/>
  <c r="AF756" i="16"/>
  <c r="AA757" i="16"/>
  <c r="AF757" i="16"/>
  <c r="AA758" i="16"/>
  <c r="AF758" i="16"/>
  <c r="AA759" i="16"/>
  <c r="AF759" i="16"/>
  <c r="AA760" i="16"/>
  <c r="AF760" i="16"/>
  <c r="AA761" i="16"/>
  <c r="AF761" i="16"/>
  <c r="AA762" i="16"/>
  <c r="AF762" i="16"/>
  <c r="AA763" i="16"/>
  <c r="AF763" i="16"/>
  <c r="AA764" i="16"/>
  <c r="AF764" i="16"/>
  <c r="AA765" i="16"/>
  <c r="AF765" i="16"/>
  <c r="AA766" i="16"/>
  <c r="AF766" i="16"/>
  <c r="AA767" i="16"/>
  <c r="AF767" i="16"/>
  <c r="AA768" i="16"/>
  <c r="AF768" i="16"/>
  <c r="AA769" i="16"/>
  <c r="AF769" i="16"/>
  <c r="AA770" i="16"/>
  <c r="AF770" i="16"/>
  <c r="AA771" i="16"/>
  <c r="AF771" i="16"/>
  <c r="AA772" i="16"/>
  <c r="AF772" i="16"/>
  <c r="AA773" i="16"/>
  <c r="AF773" i="16"/>
  <c r="AA774" i="16"/>
  <c r="AF774" i="16"/>
  <c r="AA775" i="16"/>
  <c r="AF775" i="16"/>
  <c r="AA776" i="16"/>
  <c r="AF776" i="16"/>
  <c r="AA777" i="16"/>
  <c r="AF777" i="16"/>
  <c r="AA778" i="16"/>
  <c r="AF778" i="16"/>
  <c r="AA779" i="16"/>
  <c r="AF779" i="16"/>
  <c r="AA780" i="16"/>
  <c r="AF780" i="16"/>
  <c r="AA781" i="16"/>
  <c r="AF781" i="16"/>
  <c r="AA782" i="16"/>
  <c r="AF782" i="16"/>
  <c r="AA783" i="16"/>
  <c r="AF783" i="16"/>
  <c r="AA784" i="16"/>
  <c r="AF784" i="16"/>
  <c r="AA785" i="16"/>
  <c r="AF785" i="16"/>
  <c r="AA786" i="16"/>
  <c r="AF786" i="16"/>
  <c r="AA787" i="16"/>
  <c r="AF787" i="16"/>
  <c r="AA788" i="16"/>
  <c r="AF788" i="16"/>
  <c r="AA789" i="16"/>
  <c r="AF789" i="16"/>
  <c r="AA790" i="16"/>
  <c r="AF790" i="16"/>
  <c r="AA791" i="16"/>
  <c r="AF791" i="16"/>
  <c r="AA792" i="16"/>
  <c r="AF792" i="16"/>
  <c r="AA793" i="16"/>
  <c r="AF793" i="16"/>
  <c r="AA794" i="16"/>
  <c r="AF794" i="16"/>
  <c r="AA795" i="16"/>
  <c r="AF795" i="16"/>
  <c r="AA796" i="16"/>
  <c r="AF796" i="16"/>
  <c r="AA797" i="16"/>
  <c r="AF797" i="16"/>
  <c r="AA798" i="16"/>
  <c r="AF798" i="16"/>
  <c r="AA799" i="16"/>
  <c r="AF799" i="16"/>
  <c r="AA800" i="16"/>
  <c r="AF800" i="16"/>
  <c r="AA801" i="16"/>
  <c r="AF801" i="16"/>
  <c r="AA802" i="16"/>
  <c r="AF802" i="16"/>
  <c r="AA803" i="16"/>
  <c r="AF803" i="16"/>
  <c r="AA804" i="16"/>
  <c r="AF804" i="16"/>
  <c r="AA805" i="16"/>
  <c r="AF805" i="16"/>
  <c r="AA806" i="16"/>
  <c r="AF806" i="16"/>
  <c r="AA807" i="16"/>
  <c r="AF807" i="16"/>
  <c r="AA808" i="16"/>
  <c r="AF808" i="16"/>
  <c r="AA809" i="16"/>
  <c r="AF809" i="16"/>
  <c r="AA810" i="16"/>
  <c r="AF810" i="16"/>
  <c r="AA811" i="16"/>
  <c r="AF811" i="16"/>
  <c r="AA812" i="16"/>
  <c r="AF812" i="16"/>
  <c r="AA813" i="16"/>
  <c r="AF813" i="16"/>
  <c r="AA814" i="16"/>
  <c r="AF814" i="16"/>
  <c r="AA815" i="16"/>
  <c r="AF815" i="16"/>
  <c r="AA816" i="16"/>
  <c r="AF816" i="16"/>
  <c r="AA817" i="16"/>
  <c r="AF817" i="16"/>
  <c r="AA818" i="16"/>
  <c r="AF818" i="16"/>
  <c r="AA819" i="16"/>
  <c r="AF819" i="16"/>
  <c r="AA820" i="16"/>
  <c r="AF820" i="16"/>
  <c r="AA821" i="16"/>
  <c r="AF821" i="16"/>
  <c r="AA822" i="16"/>
  <c r="AF822" i="16"/>
  <c r="AA823" i="16"/>
  <c r="AF823" i="16"/>
  <c r="AA824" i="16"/>
  <c r="AF824" i="16"/>
  <c r="AA825" i="16"/>
  <c r="AF825" i="16"/>
  <c r="AA826" i="16"/>
  <c r="AF826" i="16"/>
  <c r="AA827" i="16"/>
  <c r="AF827" i="16"/>
  <c r="AA828" i="16"/>
  <c r="AF828" i="16"/>
  <c r="AA829" i="16"/>
  <c r="AF829" i="16"/>
  <c r="AA830" i="16"/>
  <c r="AF830" i="16"/>
  <c r="AA831" i="16"/>
  <c r="AF831" i="16"/>
  <c r="AA832" i="16"/>
  <c r="AF832" i="16"/>
  <c r="AA833" i="16"/>
  <c r="AF833" i="16"/>
  <c r="AA834" i="16"/>
  <c r="AF834" i="16"/>
  <c r="AA835" i="16"/>
  <c r="AF835" i="16"/>
  <c r="AA836" i="16"/>
  <c r="AF836" i="16"/>
  <c r="AA837" i="16"/>
  <c r="AF837" i="16"/>
  <c r="AA838" i="16"/>
  <c r="AF838" i="16"/>
  <c r="AA839" i="16"/>
  <c r="AF839" i="16"/>
  <c r="AA840" i="16"/>
  <c r="AF840" i="16"/>
  <c r="AA841" i="16"/>
  <c r="AF841" i="16"/>
  <c r="AA842" i="16"/>
  <c r="AF842" i="16"/>
  <c r="AA843" i="16"/>
  <c r="AF843" i="16"/>
  <c r="AA844" i="16"/>
  <c r="AF844" i="16"/>
  <c r="AA845" i="16"/>
  <c r="AF845" i="16"/>
  <c r="AA846" i="16"/>
  <c r="AF846" i="16"/>
  <c r="AA847" i="16"/>
  <c r="AF847" i="16"/>
  <c r="AA848" i="16"/>
  <c r="AF848" i="16"/>
  <c r="AA849" i="16"/>
  <c r="AF849" i="16"/>
  <c r="AA850" i="16"/>
  <c r="AF850" i="16"/>
  <c r="AA851" i="16"/>
  <c r="AF851" i="16"/>
  <c r="AA852" i="16"/>
  <c r="AF852" i="16"/>
  <c r="AA853" i="16"/>
  <c r="AF853" i="16"/>
  <c r="AA854" i="16"/>
  <c r="AF854" i="16"/>
  <c r="AA855" i="16"/>
  <c r="AF855" i="16"/>
  <c r="AA856" i="16"/>
  <c r="AF856" i="16"/>
  <c r="AA857" i="16"/>
  <c r="AF857" i="16"/>
  <c r="AA858" i="16"/>
  <c r="AF858" i="16"/>
  <c r="AA859" i="16"/>
  <c r="AF859" i="16"/>
  <c r="AA860" i="16"/>
  <c r="AF860" i="16"/>
  <c r="AA861" i="16"/>
  <c r="AF861" i="16"/>
  <c r="AA862" i="16"/>
  <c r="AF862" i="16"/>
  <c r="AA863" i="16"/>
  <c r="AF863" i="16"/>
  <c r="AA864" i="16"/>
  <c r="AF864" i="16"/>
  <c r="AA865" i="16"/>
  <c r="AF865" i="16"/>
  <c r="AA866" i="16"/>
  <c r="AF866" i="16"/>
  <c r="AA867" i="16"/>
  <c r="AF867" i="16"/>
  <c r="AA868" i="16"/>
  <c r="AF868" i="16"/>
  <c r="AA869" i="16"/>
  <c r="AF869" i="16"/>
  <c r="AA870" i="16"/>
  <c r="AF870" i="16"/>
  <c r="AA871" i="16"/>
  <c r="AF871" i="16"/>
  <c r="AA872" i="16"/>
  <c r="AF872" i="16"/>
  <c r="AA873" i="16"/>
  <c r="AF873" i="16"/>
  <c r="AA874" i="16"/>
  <c r="AF874" i="16"/>
  <c r="AA875" i="16"/>
  <c r="AF875" i="16"/>
  <c r="AA876" i="16"/>
  <c r="AF876" i="16"/>
  <c r="AA877" i="16"/>
  <c r="AF877" i="16"/>
  <c r="AA878" i="16"/>
  <c r="AF878" i="16"/>
  <c r="AA879" i="16"/>
  <c r="AF879" i="16"/>
  <c r="AA880" i="16"/>
  <c r="AF880" i="16"/>
  <c r="AA881" i="16"/>
  <c r="AF881" i="16"/>
  <c r="AA882" i="16"/>
  <c r="AF882" i="16"/>
  <c r="AA883" i="16"/>
  <c r="AF883" i="16"/>
  <c r="AA884" i="16"/>
  <c r="AF884" i="16"/>
  <c r="AA885" i="16"/>
  <c r="AF885" i="16"/>
  <c r="AA886" i="16"/>
  <c r="AF886" i="16"/>
  <c r="AA887" i="16"/>
  <c r="AF887" i="16"/>
  <c r="AA888" i="16"/>
  <c r="AF888" i="16"/>
  <c r="AA889" i="16"/>
  <c r="AF889" i="16"/>
  <c r="AA890" i="16"/>
  <c r="AF890" i="16"/>
  <c r="AA891" i="16"/>
  <c r="AF891" i="16"/>
  <c r="AA892" i="16"/>
  <c r="AF892" i="16"/>
  <c r="AA893" i="16"/>
  <c r="AF893" i="16"/>
  <c r="AA894" i="16"/>
  <c r="AF894" i="16"/>
  <c r="AA895" i="16"/>
  <c r="AF895" i="16"/>
  <c r="AA896" i="16"/>
  <c r="AF896" i="16"/>
  <c r="AA897" i="16"/>
  <c r="AF897" i="16"/>
  <c r="AA898" i="16"/>
  <c r="AF898" i="16"/>
  <c r="AA899" i="16"/>
  <c r="AF899" i="16"/>
  <c r="AA900" i="16"/>
  <c r="AF900" i="16"/>
  <c r="AA901" i="16"/>
  <c r="AF901" i="16"/>
  <c r="AA902" i="16"/>
  <c r="AF902" i="16"/>
  <c r="AA903" i="16"/>
  <c r="AF903" i="16"/>
  <c r="AA904" i="16"/>
  <c r="AF904" i="16"/>
  <c r="AA905" i="16"/>
  <c r="AF905" i="16"/>
  <c r="AA906" i="16"/>
  <c r="AF906" i="16"/>
  <c r="AA907" i="16"/>
  <c r="AF907" i="16"/>
  <c r="AA908" i="16"/>
  <c r="AF908" i="16"/>
  <c r="AA909" i="16"/>
  <c r="AF909" i="16"/>
  <c r="AA910" i="16"/>
  <c r="AF910" i="16"/>
  <c r="AA911" i="16"/>
  <c r="AF911" i="16"/>
  <c r="AA912" i="16"/>
  <c r="AF912" i="16"/>
  <c r="AA913" i="16"/>
  <c r="AF913" i="16"/>
  <c r="AA914" i="16"/>
  <c r="AF914" i="16"/>
  <c r="AA915" i="16"/>
  <c r="AF915" i="16"/>
  <c r="AA916" i="16"/>
  <c r="AF916" i="16"/>
  <c r="AA917" i="16"/>
  <c r="AF917" i="16"/>
  <c r="AA918" i="16"/>
  <c r="AF918" i="16"/>
  <c r="AA919" i="16"/>
  <c r="AF919" i="16"/>
  <c r="AA920" i="16"/>
  <c r="AF920" i="16"/>
  <c r="AA921" i="16"/>
  <c r="AF921" i="16"/>
  <c r="AA922" i="16"/>
  <c r="AF922" i="16"/>
  <c r="AA923" i="16"/>
  <c r="AF923" i="16"/>
  <c r="AA924" i="16"/>
  <c r="AF924" i="16"/>
  <c r="AA925" i="16"/>
  <c r="AF925" i="16"/>
  <c r="AA926" i="16"/>
  <c r="AF926" i="16"/>
  <c r="AA927" i="16"/>
  <c r="AF927" i="16"/>
  <c r="AA928" i="16"/>
  <c r="AF928" i="16"/>
  <c r="AA929" i="16"/>
  <c r="AF929" i="16"/>
  <c r="AA930" i="16"/>
  <c r="AF930" i="16"/>
  <c r="AA931" i="16"/>
  <c r="AF931" i="16"/>
  <c r="AA932" i="16"/>
  <c r="AF932" i="16"/>
  <c r="AA933" i="16"/>
  <c r="AF933" i="16"/>
  <c r="AA934" i="16"/>
  <c r="AF934" i="16"/>
  <c r="AA935" i="16"/>
  <c r="AF935" i="16"/>
  <c r="AA936" i="16"/>
  <c r="AF936" i="16"/>
  <c r="AA937" i="16"/>
  <c r="AF937" i="16"/>
  <c r="AA938" i="16"/>
  <c r="AF938" i="16"/>
  <c r="AA939" i="16"/>
  <c r="AF939" i="16"/>
  <c r="AA940" i="16"/>
  <c r="AF940" i="16"/>
  <c r="AA941" i="16"/>
  <c r="AF941" i="16"/>
  <c r="AA942" i="16"/>
  <c r="AF942" i="16"/>
  <c r="AA943" i="16"/>
  <c r="AF943" i="16"/>
  <c r="AA944" i="16"/>
  <c r="AF944" i="16"/>
  <c r="AA945" i="16"/>
  <c r="AF945" i="16"/>
  <c r="AA946" i="16"/>
  <c r="AF946" i="16"/>
  <c r="AA947" i="16"/>
  <c r="AF947" i="16"/>
  <c r="AA948" i="16"/>
  <c r="AF948" i="16"/>
  <c r="AA949" i="16"/>
  <c r="AF949" i="16"/>
  <c r="AA950" i="16"/>
  <c r="AF950" i="16"/>
  <c r="AA951" i="16"/>
  <c r="AF951" i="16"/>
  <c r="AA952" i="16"/>
  <c r="AF952" i="16"/>
  <c r="AA953" i="16"/>
  <c r="AF953" i="16"/>
  <c r="AA954" i="16"/>
  <c r="AF954" i="16"/>
  <c r="AA955" i="16"/>
  <c r="AF955" i="16"/>
  <c r="AA956" i="16"/>
  <c r="AF956" i="16"/>
  <c r="AA957" i="16"/>
  <c r="AF957" i="16"/>
  <c r="AA958" i="16"/>
  <c r="AF958" i="16"/>
  <c r="AA959" i="16"/>
  <c r="AF959" i="16"/>
  <c r="AA960" i="16"/>
  <c r="AF960" i="16"/>
  <c r="AA961" i="16"/>
  <c r="AF961" i="16"/>
  <c r="AA962" i="16"/>
  <c r="AF962" i="16"/>
  <c r="AA963" i="16"/>
  <c r="AF963" i="16"/>
  <c r="AA964" i="16"/>
  <c r="AF964" i="16"/>
  <c r="AA965" i="16"/>
  <c r="AF965" i="16"/>
  <c r="AA966" i="16"/>
  <c r="AF966" i="16"/>
  <c r="AA967" i="16"/>
  <c r="AF967" i="16"/>
  <c r="AA968" i="16"/>
  <c r="AF968" i="16"/>
  <c r="AA969" i="16"/>
  <c r="AF969" i="16"/>
  <c r="AA970" i="16"/>
  <c r="AF970" i="16"/>
  <c r="AA971" i="16"/>
  <c r="AF971" i="16"/>
  <c r="AA972" i="16"/>
  <c r="AF972" i="16"/>
  <c r="AA973" i="16"/>
  <c r="AF973" i="16"/>
  <c r="AA974" i="16"/>
  <c r="AF974" i="16"/>
  <c r="AA975" i="16"/>
  <c r="AF975" i="16"/>
  <c r="AA976" i="16"/>
  <c r="AF976" i="16"/>
  <c r="AA977" i="16"/>
  <c r="AF977" i="16"/>
  <c r="AA978" i="16"/>
  <c r="AF978" i="16"/>
  <c r="AA979" i="16"/>
  <c r="AF979" i="16"/>
  <c r="AA980" i="16"/>
  <c r="AF980" i="16"/>
  <c r="AA981" i="16"/>
  <c r="AF981" i="16"/>
  <c r="AA982" i="16"/>
  <c r="AF982" i="16"/>
  <c r="AA983" i="16"/>
  <c r="AF983" i="16"/>
  <c r="AA984" i="16"/>
  <c r="AF984" i="16"/>
  <c r="AA985" i="16"/>
  <c r="AF985" i="16"/>
  <c r="AA986" i="16"/>
  <c r="AF986" i="16"/>
  <c r="AA987" i="16"/>
  <c r="AF987" i="16"/>
  <c r="AA988" i="16"/>
  <c r="AF988" i="16"/>
  <c r="AA989" i="16"/>
  <c r="AF989" i="16"/>
  <c r="AA990" i="16"/>
  <c r="AF990" i="16"/>
  <c r="AA991" i="16"/>
  <c r="AF991" i="16"/>
  <c r="AA992" i="16"/>
  <c r="AF992" i="16"/>
  <c r="AA993" i="16"/>
  <c r="AF993" i="16"/>
  <c r="AA994" i="16"/>
  <c r="AF994" i="16"/>
  <c r="AA995" i="16"/>
  <c r="AF995" i="16"/>
  <c r="AA996" i="16"/>
  <c r="AF996" i="16"/>
  <c r="AA997" i="16"/>
  <c r="AF997" i="16"/>
  <c r="AA998" i="16"/>
  <c r="AF998" i="16"/>
  <c r="AA999" i="16"/>
  <c r="AF999" i="16"/>
  <c r="AA1000" i="16"/>
  <c r="AF1000" i="16"/>
  <c r="AA1001" i="16"/>
  <c r="AF1001" i="16"/>
  <c r="AA1002" i="16"/>
  <c r="AF1002" i="16"/>
  <c r="AA1003" i="16"/>
  <c r="AF1003" i="16"/>
  <c r="AA1004" i="16"/>
  <c r="AF1004" i="16"/>
  <c r="AA1005" i="16"/>
  <c r="AF1005" i="16"/>
  <c r="AA1006" i="16"/>
  <c r="AF1006" i="16"/>
  <c r="AA1007" i="16"/>
  <c r="AF1007" i="16"/>
  <c r="AA1008" i="16"/>
  <c r="AF1008" i="16"/>
  <c r="AA1009" i="16"/>
  <c r="AF1009" i="16"/>
  <c r="AA1010" i="16"/>
  <c r="AF1010" i="16"/>
  <c r="AA1011" i="16"/>
  <c r="AF1011" i="16"/>
  <c r="AA1012" i="16"/>
  <c r="AF1012" i="16"/>
  <c r="AA1013" i="16"/>
  <c r="AF1013" i="16"/>
  <c r="AA1014" i="16"/>
  <c r="AF1014" i="16"/>
  <c r="AA1015" i="16"/>
  <c r="AF1015" i="16"/>
  <c r="AA1016" i="16"/>
  <c r="AF1016" i="16"/>
  <c r="AA1017" i="16"/>
  <c r="AF1017" i="16"/>
  <c r="AA1018" i="16"/>
  <c r="AF1018" i="16"/>
  <c r="AA1019" i="16"/>
  <c r="AF1019" i="16"/>
  <c r="AA1020" i="16"/>
  <c r="AF1020" i="16"/>
  <c r="AA1021" i="16"/>
  <c r="AF1021" i="16"/>
  <c r="AA1022" i="16"/>
  <c r="AF1022" i="16"/>
  <c r="AA1023" i="16"/>
  <c r="AF1023" i="16"/>
  <c r="AA1024" i="16"/>
  <c r="AF1024" i="16"/>
  <c r="AA1025" i="16"/>
  <c r="AF1025" i="16"/>
  <c r="AA1026" i="16"/>
  <c r="AF1026" i="16"/>
  <c r="AA1027" i="16"/>
  <c r="AF1027" i="16"/>
  <c r="AA1028" i="16"/>
  <c r="AF1028" i="16"/>
  <c r="AA1029" i="16"/>
  <c r="AF1029" i="16"/>
  <c r="AA1030" i="16"/>
  <c r="AF1030" i="16"/>
  <c r="AA1031" i="16"/>
  <c r="AF1031" i="16"/>
  <c r="AA1032" i="16"/>
  <c r="AF1032" i="16"/>
  <c r="AA1033" i="16"/>
  <c r="AF1033" i="16"/>
  <c r="AA1034" i="16"/>
  <c r="AF1034" i="16"/>
  <c r="AA1035" i="16"/>
  <c r="AF1035" i="16"/>
  <c r="AA1036" i="16"/>
  <c r="AF1036" i="16"/>
  <c r="AA1037" i="16"/>
  <c r="AF1037" i="16"/>
  <c r="AA1038" i="16"/>
  <c r="AF1038" i="16"/>
  <c r="AA1039" i="16"/>
  <c r="AF1039" i="16"/>
  <c r="AA1040" i="16"/>
  <c r="AF1040" i="16"/>
  <c r="AA1041" i="16"/>
  <c r="AF1041" i="16"/>
  <c r="AA1042" i="16"/>
  <c r="AF1042" i="16"/>
  <c r="AA1043" i="16"/>
  <c r="AF1043" i="16"/>
  <c r="AA1044" i="16"/>
  <c r="AF1044" i="16"/>
  <c r="AA1045" i="16"/>
  <c r="AF1045" i="16"/>
  <c r="AA1046" i="16"/>
  <c r="AF1046" i="16"/>
  <c r="AA1047" i="16"/>
  <c r="AF1047" i="16"/>
  <c r="AA1048" i="16"/>
  <c r="AF1048" i="16"/>
  <c r="AA1049" i="16"/>
  <c r="AF1049" i="16"/>
  <c r="AA1050" i="16"/>
  <c r="AF1050" i="16"/>
  <c r="AA1051" i="16"/>
  <c r="AF1051" i="16"/>
  <c r="AA1052" i="16"/>
  <c r="AF1052" i="16"/>
  <c r="AA1053" i="16"/>
  <c r="AF1053" i="16"/>
  <c r="AA1054" i="16"/>
  <c r="AF1054" i="16"/>
  <c r="AA1055" i="16"/>
  <c r="AF1055" i="16"/>
  <c r="AA1056" i="16"/>
  <c r="AF1056" i="16"/>
  <c r="AA1057" i="16"/>
  <c r="AF1057" i="16"/>
  <c r="AA1058" i="16"/>
  <c r="AF1058" i="16"/>
  <c r="AA1059" i="16"/>
  <c r="AF1059" i="16"/>
  <c r="AA1060" i="16"/>
  <c r="AF1060" i="16"/>
  <c r="AA1061" i="16"/>
  <c r="AF1061" i="16"/>
  <c r="AA1062" i="16"/>
  <c r="AF1062" i="16"/>
  <c r="AA1063" i="16"/>
  <c r="AF1063" i="16"/>
  <c r="AA1064" i="16"/>
  <c r="AF1064" i="16"/>
  <c r="AA1065" i="16"/>
  <c r="AF1065" i="16"/>
  <c r="AA1066" i="16"/>
  <c r="AF1066" i="16"/>
  <c r="AA1067" i="16"/>
  <c r="AF1067" i="16"/>
  <c r="AA1068" i="16"/>
  <c r="AF1068" i="16"/>
  <c r="AA1069" i="16"/>
  <c r="AF1069" i="16"/>
  <c r="AA1070" i="16"/>
  <c r="AF1070" i="16"/>
  <c r="AA1071" i="16"/>
  <c r="AF1071" i="16"/>
  <c r="AA1072" i="16"/>
  <c r="AF1072" i="16"/>
  <c r="AA1073" i="16"/>
  <c r="AF1073" i="16"/>
  <c r="AA1074" i="16"/>
  <c r="AF1074" i="16"/>
  <c r="AA1075" i="16"/>
  <c r="AF1075" i="16"/>
  <c r="AA1076" i="16"/>
  <c r="AF1076" i="16"/>
  <c r="AA1077" i="16"/>
  <c r="AF1077" i="16"/>
  <c r="AA1078" i="16"/>
  <c r="AF1078" i="16"/>
  <c r="AA1079" i="16"/>
  <c r="AF1079" i="16"/>
  <c r="AA1080" i="16"/>
  <c r="AF1080" i="16"/>
  <c r="AA1081" i="16"/>
  <c r="AF1081" i="16"/>
  <c r="AA1082" i="16"/>
  <c r="AF1082" i="16"/>
  <c r="AA1083" i="16"/>
  <c r="AF1083" i="16"/>
  <c r="AA1084" i="16"/>
  <c r="AF1084" i="16"/>
  <c r="AA1085" i="16"/>
  <c r="AF1085" i="16"/>
  <c r="AA1086" i="16"/>
  <c r="AF1086" i="16"/>
  <c r="AA1087" i="16"/>
  <c r="AF1087" i="16"/>
  <c r="AA1088" i="16"/>
  <c r="AF1088" i="16"/>
  <c r="AA1089" i="16"/>
  <c r="AF1089" i="16"/>
  <c r="AA1090" i="16"/>
  <c r="AF1090" i="16"/>
  <c r="AA1091" i="16"/>
  <c r="AF1091" i="16"/>
  <c r="AA1092" i="16"/>
  <c r="AF1092" i="16"/>
  <c r="AA1093" i="16"/>
  <c r="AF1093" i="16"/>
  <c r="AA1094" i="16"/>
  <c r="AF1094" i="16"/>
  <c r="AA1095" i="16"/>
  <c r="AF1095" i="16"/>
  <c r="AA1096" i="16"/>
  <c r="AF1096" i="16"/>
  <c r="AA1097" i="16"/>
  <c r="AF1097" i="16"/>
  <c r="AA1098" i="16"/>
  <c r="AF1098" i="16"/>
  <c r="AA1099" i="16"/>
  <c r="AF1099" i="16"/>
  <c r="AA1100" i="16"/>
  <c r="AF1100" i="16"/>
  <c r="AA1101" i="16"/>
  <c r="AF1101" i="16"/>
  <c r="AA1102" i="16"/>
  <c r="AF1102" i="16"/>
  <c r="AA1103" i="16"/>
  <c r="AF1103" i="16"/>
  <c r="AA1104" i="16"/>
  <c r="AF1104" i="16"/>
  <c r="AA1105" i="16"/>
  <c r="AF1105" i="16"/>
  <c r="AA1106" i="16"/>
  <c r="AF1106" i="16"/>
  <c r="AA1107" i="16"/>
  <c r="AF1107" i="16"/>
  <c r="AA1108" i="16"/>
  <c r="AF1108" i="16"/>
  <c r="AA1109" i="16"/>
  <c r="AF1109" i="16"/>
  <c r="AA1110" i="16"/>
  <c r="AF1110" i="16"/>
  <c r="AA1111" i="16"/>
  <c r="AF1111" i="16"/>
  <c r="AA1112" i="16"/>
  <c r="AF1112" i="16"/>
  <c r="AA1113" i="16"/>
  <c r="AF1113" i="16"/>
  <c r="AA1114" i="16"/>
  <c r="AF1114" i="16"/>
  <c r="AA1115" i="16"/>
  <c r="AF1115" i="16"/>
  <c r="AA1116" i="16"/>
  <c r="AF1116" i="16"/>
  <c r="AA1117" i="16"/>
  <c r="AF1117" i="16"/>
  <c r="AA1118" i="16"/>
  <c r="AF1118" i="16"/>
  <c r="AA1119" i="16"/>
  <c r="AF1119" i="16"/>
  <c r="AA1120" i="16"/>
  <c r="AF1120" i="16"/>
  <c r="AA1121" i="16"/>
  <c r="AF1121" i="16"/>
  <c r="AA1122" i="16"/>
  <c r="AF1122" i="16"/>
  <c r="AA1123" i="16"/>
  <c r="AF1123" i="16"/>
  <c r="AA1124" i="16"/>
  <c r="AF1124" i="16"/>
  <c r="AA1125" i="16"/>
  <c r="AF1125" i="16"/>
  <c r="AA1126" i="16"/>
  <c r="AF1126" i="16"/>
  <c r="AA1127" i="16"/>
  <c r="AF1127" i="16"/>
  <c r="AA1128" i="16"/>
  <c r="AF1128" i="16"/>
  <c r="AA1129" i="16"/>
  <c r="AF1129" i="16"/>
  <c r="AA1130" i="16"/>
  <c r="AF1130" i="16"/>
  <c r="AA1131" i="16"/>
  <c r="AF1131" i="16"/>
  <c r="AA1132" i="16"/>
  <c r="AF1132" i="16"/>
  <c r="AA1133" i="16"/>
  <c r="AF1133" i="16"/>
  <c r="AA1134" i="16"/>
  <c r="AF1134" i="16"/>
  <c r="AA1135" i="16"/>
  <c r="AF1135" i="16"/>
  <c r="AA1136" i="16"/>
  <c r="AF1136" i="16"/>
  <c r="AA1137" i="16"/>
  <c r="AF1137" i="16"/>
  <c r="AA1138" i="16"/>
  <c r="AF1138" i="16"/>
  <c r="AA1139" i="16"/>
  <c r="AF1139" i="16"/>
  <c r="AA1140" i="16"/>
  <c r="AF1140" i="16"/>
  <c r="AA1141" i="16"/>
  <c r="AF1141" i="16"/>
  <c r="AA1142" i="16"/>
  <c r="AF1142" i="16"/>
  <c r="AA1143" i="16"/>
  <c r="AF1143" i="16"/>
  <c r="AA1144" i="16"/>
  <c r="AF1144" i="16"/>
  <c r="AA1145" i="16"/>
  <c r="AF1145" i="16"/>
  <c r="AA1146" i="16"/>
  <c r="AF1146" i="16"/>
  <c r="AA1147" i="16"/>
  <c r="AF1147" i="16"/>
  <c r="AA1148" i="16"/>
  <c r="AF1148" i="16"/>
  <c r="AA1149" i="16"/>
  <c r="AF1149" i="16"/>
  <c r="AA1150" i="16"/>
  <c r="AF1150" i="16"/>
  <c r="AA1151" i="16"/>
  <c r="AF1151" i="16"/>
  <c r="AA1152" i="16"/>
  <c r="AF1152" i="16"/>
  <c r="AA1153" i="16"/>
  <c r="AF1153" i="16"/>
  <c r="AA1154" i="16"/>
  <c r="AF1154" i="16"/>
  <c r="AA1155" i="16"/>
  <c r="AF1155" i="16"/>
  <c r="AA1156" i="16"/>
  <c r="AF1156" i="16"/>
  <c r="AA1157" i="16"/>
  <c r="AF1157" i="16"/>
  <c r="AA1158" i="16"/>
  <c r="AF1158" i="16"/>
  <c r="AA1159" i="16"/>
  <c r="AF1159" i="16"/>
  <c r="AA1160" i="16"/>
  <c r="AF1160" i="16"/>
  <c r="AA1161" i="16"/>
  <c r="AF1161" i="16"/>
  <c r="AA1162" i="16"/>
  <c r="AF1162" i="16"/>
  <c r="AA1163" i="16"/>
  <c r="AF1163" i="16"/>
  <c r="AA1164" i="16"/>
  <c r="AF1164" i="16"/>
  <c r="AA1165" i="16"/>
  <c r="AF1165" i="16"/>
  <c r="AA1166" i="16"/>
  <c r="AF1166" i="16"/>
  <c r="AA1167" i="16"/>
  <c r="AF1167" i="16"/>
  <c r="AA1168" i="16"/>
  <c r="AF1168" i="16"/>
  <c r="AA1169" i="16"/>
  <c r="AF1169" i="16"/>
  <c r="AA1170" i="16"/>
  <c r="AF1170" i="16"/>
  <c r="AA1171" i="16"/>
  <c r="AF1171" i="16"/>
  <c r="AA1172" i="16"/>
  <c r="AF1172" i="16"/>
  <c r="AA1173" i="16"/>
  <c r="AF1173" i="16"/>
  <c r="AA1174" i="16"/>
  <c r="AF1174" i="16"/>
  <c r="AA1175" i="16"/>
  <c r="AF1175" i="16"/>
  <c r="AA1176" i="16"/>
  <c r="AF1176" i="16"/>
  <c r="AA1177" i="16"/>
  <c r="AF1177" i="16"/>
  <c r="AA1178" i="16"/>
  <c r="AF1178" i="16"/>
  <c r="AA1179" i="16"/>
  <c r="AF1179" i="16"/>
  <c r="AA1180" i="16"/>
  <c r="AF1180" i="16"/>
  <c r="AA1181" i="16"/>
  <c r="AF1181" i="16"/>
  <c r="AA1182" i="16"/>
  <c r="AF1182" i="16"/>
  <c r="AA1183" i="16"/>
  <c r="AF1183" i="16"/>
  <c r="AA1184" i="16"/>
  <c r="AF1184" i="16"/>
  <c r="AA1185" i="16"/>
  <c r="AF1185" i="16"/>
  <c r="AA1186" i="16"/>
  <c r="AF1186" i="16"/>
  <c r="AA1187" i="16"/>
  <c r="AF1187" i="16"/>
  <c r="AA1188" i="16"/>
  <c r="AF1188" i="16"/>
  <c r="AA1189" i="16"/>
  <c r="AF1189" i="16"/>
  <c r="AA1190" i="16"/>
  <c r="AF1190" i="16"/>
  <c r="AA1191" i="16"/>
  <c r="AF1191" i="16"/>
  <c r="AA1192" i="16"/>
  <c r="AF1192" i="16"/>
  <c r="AA1193" i="16"/>
  <c r="AF1193" i="16"/>
  <c r="AA1194" i="16"/>
  <c r="AF1194" i="16"/>
  <c r="AA1195" i="16"/>
  <c r="AF1195" i="16"/>
  <c r="AA1196" i="16"/>
  <c r="AF1196" i="16"/>
  <c r="AA1197" i="16"/>
  <c r="AF1197" i="16"/>
  <c r="AA1198" i="16"/>
  <c r="AF1198" i="16"/>
  <c r="AA1199" i="16"/>
  <c r="AF1199" i="16"/>
  <c r="AA1200" i="16"/>
  <c r="AF1200" i="16"/>
  <c r="AA1201" i="16"/>
  <c r="AF1201" i="16"/>
  <c r="AA1202" i="16"/>
  <c r="AF1202" i="16"/>
  <c r="AA1203" i="16"/>
  <c r="AF1203" i="16"/>
  <c r="AA1204" i="16"/>
  <c r="AF1204" i="16"/>
  <c r="AA1205" i="16"/>
  <c r="AF1205" i="16"/>
  <c r="AA1206" i="16"/>
  <c r="AF1206" i="16"/>
  <c r="AA1207" i="16"/>
  <c r="AF1207" i="16"/>
  <c r="AA1208" i="16"/>
  <c r="AF1208" i="16"/>
  <c r="AA1209" i="16"/>
  <c r="AF1209" i="16"/>
  <c r="AA1210" i="16"/>
  <c r="AF1210" i="16"/>
  <c r="AA1211" i="16"/>
  <c r="AF1211" i="16"/>
  <c r="AA1212" i="16"/>
  <c r="AF1212" i="16"/>
  <c r="AA1213" i="16"/>
  <c r="AF1213" i="16"/>
  <c r="AA1214" i="16"/>
  <c r="AF1214" i="16"/>
  <c r="AA1215" i="16"/>
  <c r="AF1215" i="16"/>
  <c r="AA1216" i="16"/>
  <c r="AF1216" i="16"/>
  <c r="AA1217" i="16"/>
  <c r="AF1217" i="16"/>
  <c r="AA1218" i="16"/>
  <c r="AF1218" i="16"/>
  <c r="AA1219" i="16"/>
  <c r="AF1219" i="16"/>
  <c r="AA1220" i="16"/>
  <c r="AF1220" i="16"/>
  <c r="AA1221" i="16"/>
  <c r="AF1221" i="16"/>
  <c r="AA1222" i="16"/>
  <c r="AF1222" i="16"/>
  <c r="AA1223" i="16"/>
  <c r="AF1223" i="16"/>
  <c r="AA1224" i="16"/>
  <c r="AF1224" i="16"/>
  <c r="AA1225" i="16"/>
  <c r="AF1225" i="16"/>
  <c r="AA1226" i="16"/>
  <c r="AF1226" i="16"/>
  <c r="AA1227" i="16"/>
  <c r="AF1227" i="16"/>
  <c r="AA1228" i="16"/>
  <c r="AF1228" i="16"/>
  <c r="AA1229" i="16"/>
  <c r="AF1229" i="16"/>
  <c r="AA1230" i="16"/>
  <c r="AF1230" i="16"/>
  <c r="AA1231" i="16"/>
  <c r="AF1231" i="16"/>
  <c r="AA1232" i="16"/>
  <c r="AF1232" i="16"/>
  <c r="AA1233" i="16"/>
  <c r="AF1233" i="16"/>
  <c r="AA1234" i="16"/>
  <c r="AF1234" i="16"/>
  <c r="AA1235" i="16"/>
  <c r="AF1235" i="16"/>
  <c r="AA1236" i="16"/>
  <c r="AF1236" i="16"/>
  <c r="AA1237" i="16"/>
  <c r="AF1237" i="16"/>
  <c r="AA1238" i="16"/>
  <c r="AF1238" i="16"/>
  <c r="AA1239" i="16"/>
  <c r="AF1239" i="16"/>
  <c r="AA1240" i="16"/>
  <c r="AF1240" i="16"/>
  <c r="AA1241" i="16"/>
  <c r="AF1241" i="16"/>
  <c r="AA1242" i="16"/>
  <c r="AF1242" i="16"/>
  <c r="AA1243" i="16"/>
  <c r="AF1243" i="16"/>
  <c r="AA1244" i="16"/>
  <c r="AF1244" i="16"/>
  <c r="AA1245" i="16"/>
  <c r="AF1245" i="16"/>
  <c r="AA1246" i="16"/>
  <c r="AF1246" i="16"/>
  <c r="AA1247" i="16"/>
  <c r="AF1247" i="16"/>
  <c r="AA1248" i="16"/>
  <c r="AF1248" i="16"/>
  <c r="AA1249" i="16"/>
  <c r="AF1249" i="16"/>
  <c r="AA1250" i="16"/>
  <c r="AF1250" i="16"/>
  <c r="AA1251" i="16"/>
  <c r="AF1251" i="16"/>
  <c r="AA1252" i="16"/>
  <c r="AF1252" i="16"/>
  <c r="AA1253" i="16"/>
  <c r="AF1253" i="16"/>
  <c r="AA1254" i="16"/>
  <c r="AF1254" i="16"/>
  <c r="AA1255" i="16"/>
  <c r="AF1255" i="16"/>
  <c r="AA1256" i="16"/>
  <c r="AF1256" i="16"/>
  <c r="AA1257" i="16"/>
  <c r="AF1257" i="16"/>
  <c r="AA1258" i="16"/>
  <c r="AF1258" i="16"/>
  <c r="AA1259" i="16"/>
  <c r="AF1259" i="16"/>
  <c r="AA1260" i="16"/>
  <c r="AF1260" i="16"/>
  <c r="AA1261" i="16"/>
  <c r="AF1261" i="16"/>
  <c r="AA1262" i="16"/>
  <c r="AF1262" i="16"/>
  <c r="AA1263" i="16"/>
  <c r="AF1263" i="16"/>
  <c r="AA1264" i="16"/>
  <c r="AF1264" i="16"/>
  <c r="AA1265" i="16"/>
  <c r="AF1265" i="16"/>
  <c r="AA1266" i="16"/>
  <c r="AF1266" i="16"/>
  <c r="AA1267" i="16"/>
  <c r="AF1267" i="16"/>
  <c r="AA1268" i="16"/>
  <c r="AF1268" i="16"/>
  <c r="AA1269" i="16"/>
  <c r="AF1269" i="16"/>
  <c r="AA1270" i="16"/>
  <c r="AF1270" i="16"/>
  <c r="AA1271" i="16"/>
  <c r="AF1271" i="16"/>
  <c r="AA1272" i="16"/>
  <c r="AF1272" i="16"/>
  <c r="AA1273" i="16"/>
  <c r="AF1273" i="16"/>
  <c r="AA1274" i="16"/>
  <c r="AF1274" i="16"/>
  <c r="AA1275" i="16"/>
  <c r="AF1275" i="16"/>
  <c r="AA1276" i="16"/>
  <c r="AF1276" i="16"/>
  <c r="AA1277" i="16"/>
  <c r="AF1277" i="16"/>
  <c r="AA1278" i="16"/>
  <c r="AF1278" i="16"/>
  <c r="AA1279" i="16"/>
  <c r="AF1279" i="16"/>
  <c r="AA1280" i="16"/>
  <c r="AF1280" i="16"/>
  <c r="AA1281" i="16"/>
  <c r="AF1281" i="16"/>
  <c r="AA1282" i="16"/>
  <c r="AF1282" i="16"/>
  <c r="AA1283" i="16"/>
  <c r="AF1283" i="16"/>
  <c r="AA1284" i="16"/>
  <c r="AF1284" i="16"/>
  <c r="AA1285" i="16"/>
  <c r="AF1285" i="16"/>
  <c r="AA1286" i="16"/>
  <c r="AF1286" i="16"/>
  <c r="AA1287" i="16"/>
  <c r="AF1287" i="16"/>
  <c r="AA1288" i="16"/>
  <c r="AF1288" i="16"/>
  <c r="AA1289" i="16"/>
  <c r="AF1289" i="16"/>
  <c r="AA1290" i="16"/>
  <c r="AF1290" i="16"/>
  <c r="AA1291" i="16"/>
  <c r="AF1291" i="16"/>
  <c r="AA1292" i="16"/>
  <c r="AF1292" i="16"/>
  <c r="AA1293" i="16"/>
  <c r="AF1293" i="16"/>
  <c r="AA1294" i="16"/>
  <c r="AF1294" i="16"/>
  <c r="AA1295" i="16"/>
  <c r="AF1295" i="16"/>
  <c r="AA1296" i="16"/>
  <c r="AF1296" i="16"/>
  <c r="AA1297" i="16"/>
  <c r="AF1297" i="16"/>
  <c r="AA1298" i="16"/>
  <c r="AF1298" i="16"/>
  <c r="AA1299" i="16"/>
  <c r="AF1299" i="16"/>
  <c r="AA1300" i="16"/>
  <c r="AF1300" i="16"/>
  <c r="AA1301" i="16"/>
  <c r="AF1301" i="16"/>
  <c r="AA1302" i="16"/>
  <c r="AF1302" i="16"/>
  <c r="AA1303" i="16"/>
  <c r="AF1303" i="16"/>
  <c r="AA1304" i="16"/>
  <c r="AF1304" i="16"/>
  <c r="AA1305" i="16"/>
  <c r="AF1305" i="16"/>
  <c r="AA1306" i="16"/>
  <c r="AF1306" i="16"/>
  <c r="AA1307" i="16"/>
  <c r="AF1307" i="16"/>
  <c r="AA1308" i="16"/>
  <c r="AF1308" i="16"/>
  <c r="AA1309" i="16"/>
  <c r="AF1309" i="16"/>
  <c r="AA1310" i="16"/>
  <c r="AF1310" i="16"/>
  <c r="AA1311" i="16"/>
  <c r="AF1311" i="16"/>
  <c r="AA1312" i="16"/>
  <c r="AF1312" i="16"/>
  <c r="AA1313" i="16"/>
  <c r="AF1313" i="16"/>
  <c r="AA1314" i="16"/>
  <c r="AF1314" i="16"/>
  <c r="AA1315" i="16"/>
  <c r="AF1315" i="16"/>
  <c r="AA1316" i="16"/>
  <c r="AF1316" i="16"/>
  <c r="AA1317" i="16"/>
  <c r="AF1317" i="16"/>
  <c r="AA1318" i="16"/>
  <c r="AF1318" i="16"/>
  <c r="AA1319" i="16"/>
  <c r="AF1319" i="16"/>
  <c r="AA1320" i="16"/>
  <c r="AF1320" i="16"/>
  <c r="AA1321" i="16"/>
  <c r="AF1321" i="16"/>
  <c r="AA1322" i="16"/>
  <c r="AF1322" i="16"/>
  <c r="AA1323" i="16"/>
  <c r="AF1323" i="16"/>
  <c r="AA1324" i="16"/>
  <c r="AF1324" i="16"/>
  <c r="AA1325" i="16"/>
  <c r="AF1325" i="16"/>
  <c r="AA1326" i="16"/>
  <c r="AF1326" i="16"/>
  <c r="AA1327" i="16"/>
  <c r="AF1327" i="16"/>
  <c r="AA1328" i="16"/>
  <c r="AF1328" i="16"/>
  <c r="AA1329" i="16"/>
  <c r="AF1329" i="16"/>
  <c r="AA1330" i="16"/>
  <c r="AF1330" i="16"/>
  <c r="AA1331" i="16"/>
  <c r="AF1331" i="16"/>
  <c r="AA1332" i="16"/>
  <c r="AF1332" i="16"/>
  <c r="AA1333" i="16"/>
  <c r="AF1333" i="16"/>
  <c r="AA1334" i="16"/>
  <c r="AF1334" i="16"/>
  <c r="AA1335" i="16"/>
  <c r="AF1335" i="16"/>
  <c r="AA1336" i="16"/>
  <c r="AF1336" i="16"/>
  <c r="AA1337" i="16"/>
  <c r="AF1337" i="16"/>
  <c r="AA1338" i="16"/>
  <c r="AF1338" i="16"/>
  <c r="AA1339" i="16"/>
  <c r="AF1339" i="16"/>
  <c r="AA1340" i="16"/>
  <c r="AF1340" i="16"/>
  <c r="AA1341" i="16"/>
  <c r="AF1341" i="16"/>
  <c r="AA1342" i="16"/>
  <c r="AF1342" i="16"/>
  <c r="AA1343" i="16"/>
  <c r="AF1343" i="16"/>
  <c r="AA1344" i="16"/>
  <c r="AF1344" i="16"/>
  <c r="AA1345" i="16"/>
  <c r="AF1345" i="16"/>
  <c r="AA1346" i="16"/>
  <c r="AF1346" i="16"/>
  <c r="AA1347" i="16"/>
  <c r="AF1347" i="16"/>
  <c r="AA1348" i="16"/>
  <c r="AF1348" i="16"/>
  <c r="AA1349" i="16"/>
  <c r="AF1349" i="16"/>
  <c r="AA1350" i="16"/>
  <c r="AF1350" i="16"/>
  <c r="AA1351" i="16"/>
  <c r="AF1351" i="16"/>
  <c r="AA1352" i="16"/>
  <c r="AF1352" i="16"/>
  <c r="AA1353" i="16"/>
  <c r="AF1353" i="16"/>
  <c r="AA1354" i="16"/>
  <c r="AF1354" i="16"/>
  <c r="AA1355" i="16"/>
  <c r="AF1355" i="16"/>
  <c r="AA1356" i="16"/>
  <c r="AF1356" i="16"/>
  <c r="AA1357" i="16"/>
  <c r="AF1357" i="16"/>
  <c r="AA1358" i="16"/>
  <c r="AF1358" i="16"/>
  <c r="AA1359" i="16"/>
  <c r="AF1359" i="16"/>
  <c r="AA1360" i="16"/>
  <c r="AF1360" i="16"/>
  <c r="AA1361" i="16"/>
  <c r="AF1361" i="16"/>
  <c r="AA1362" i="16"/>
  <c r="AF1362" i="16"/>
  <c r="AA1363" i="16"/>
  <c r="AF1363" i="16"/>
  <c r="AA1364" i="16"/>
  <c r="AF1364" i="16"/>
  <c r="AA1365" i="16"/>
  <c r="AF1365" i="16"/>
  <c r="AA1366" i="16"/>
  <c r="AF1366" i="16"/>
  <c r="AA1367" i="16"/>
  <c r="AF1367" i="16"/>
  <c r="AA1368" i="16"/>
  <c r="AF1368" i="16"/>
  <c r="AA1369" i="16"/>
  <c r="AF1369" i="16"/>
  <c r="AA1370" i="16"/>
  <c r="AF1370" i="16"/>
  <c r="AA1371" i="16"/>
  <c r="AF1371" i="16"/>
  <c r="AA1372" i="16"/>
  <c r="AF1372" i="16"/>
  <c r="AA1373" i="16"/>
  <c r="AF1373" i="16"/>
  <c r="AA1374" i="16"/>
  <c r="AF1374" i="16"/>
  <c r="AA1375" i="16"/>
  <c r="AF1375" i="16"/>
  <c r="AA1376" i="16"/>
  <c r="AF1376" i="16"/>
  <c r="AA1377" i="16"/>
  <c r="AF1377" i="16"/>
  <c r="AA1378" i="16"/>
  <c r="AF1378" i="16"/>
  <c r="AA1379" i="16"/>
  <c r="AF1379" i="16"/>
  <c r="AA1380" i="16"/>
  <c r="AF1380" i="16"/>
  <c r="AA1381" i="16"/>
  <c r="AF1381" i="16"/>
  <c r="AA1382" i="16"/>
  <c r="AF1382" i="16"/>
  <c r="AA1383" i="16"/>
  <c r="AF1383" i="16"/>
  <c r="AA1384" i="16"/>
  <c r="AF1384" i="16"/>
  <c r="AA1385" i="16"/>
  <c r="AF1385" i="16"/>
  <c r="AA1386" i="16"/>
  <c r="AF1386" i="16"/>
  <c r="AA1387" i="16"/>
  <c r="AF1387" i="16"/>
  <c r="AA1388" i="16"/>
  <c r="AF1388" i="16"/>
  <c r="AA1389" i="16"/>
  <c r="AF1389" i="16"/>
  <c r="AA1390" i="16"/>
  <c r="AF1390" i="16"/>
  <c r="AA1391" i="16"/>
  <c r="AF1391" i="16"/>
  <c r="AA1392" i="16"/>
  <c r="AF1392" i="16"/>
  <c r="AA1393" i="16"/>
  <c r="AF1393" i="16"/>
  <c r="AA1394" i="16"/>
  <c r="AF1394" i="16"/>
  <c r="AA1395" i="16"/>
  <c r="AF1395" i="16"/>
  <c r="AA1396" i="16"/>
  <c r="AF1396" i="16"/>
  <c r="AA1397" i="16"/>
  <c r="AF1397" i="16"/>
  <c r="AA1398" i="16"/>
  <c r="AF1398" i="16"/>
  <c r="AA1399" i="16"/>
  <c r="AF1399" i="16"/>
  <c r="AA1400" i="16"/>
  <c r="AF1400" i="16"/>
  <c r="AA1401" i="16"/>
  <c r="AF1401" i="16"/>
  <c r="AA1402" i="16"/>
  <c r="AF1402" i="16"/>
  <c r="AA1403" i="16"/>
  <c r="AF1403" i="16"/>
  <c r="AA1404" i="16"/>
  <c r="AF1404" i="16"/>
  <c r="AA1405" i="16"/>
  <c r="AF1405" i="16"/>
  <c r="AA1406" i="16"/>
  <c r="AF1406" i="16"/>
  <c r="AA1407" i="16"/>
  <c r="AF1407" i="16"/>
  <c r="AA1408" i="16"/>
  <c r="AF1408" i="16"/>
  <c r="AA1409" i="16"/>
  <c r="AF1409" i="16"/>
  <c r="AA1410" i="16"/>
  <c r="AF1410" i="16"/>
  <c r="AA1411" i="16"/>
  <c r="AF1411" i="16"/>
  <c r="AA1412" i="16"/>
  <c r="AF1412" i="16"/>
  <c r="AA1413" i="16"/>
  <c r="AF1413" i="16"/>
  <c r="AA1414" i="16"/>
  <c r="AF1414" i="16"/>
  <c r="AA1415" i="16"/>
  <c r="AF1415" i="16"/>
  <c r="AA1416" i="16"/>
  <c r="AF1416" i="16"/>
  <c r="AA1417" i="16"/>
  <c r="AF1417" i="16"/>
  <c r="AA1418" i="16"/>
  <c r="AF1418" i="16"/>
  <c r="AA1419" i="16"/>
  <c r="AF1419" i="16"/>
  <c r="AA1420" i="16"/>
  <c r="AF1420" i="16"/>
  <c r="AA1421" i="16"/>
  <c r="AF1421" i="16"/>
  <c r="AA1422" i="16"/>
  <c r="AF1422" i="16"/>
  <c r="AA1423" i="16"/>
  <c r="AF1423" i="16"/>
  <c r="AA1424" i="16"/>
  <c r="AF1424" i="16"/>
  <c r="AA1425" i="16"/>
  <c r="AF1425" i="16"/>
  <c r="AA1426" i="16"/>
  <c r="AF1426" i="16"/>
  <c r="AA1427" i="16"/>
  <c r="AF1427" i="16"/>
  <c r="AA1428" i="16"/>
  <c r="AF1428" i="16"/>
  <c r="AA1429" i="16"/>
  <c r="AF1429" i="16"/>
  <c r="AA1430" i="16"/>
  <c r="AF1430" i="16"/>
  <c r="AA1431" i="16"/>
  <c r="AF1431" i="16"/>
  <c r="AA1432" i="16"/>
  <c r="AF1432" i="16"/>
  <c r="AA1433" i="16"/>
  <c r="AF1433" i="16"/>
  <c r="AA1434" i="16"/>
  <c r="AF1434" i="16"/>
  <c r="AA1435" i="16"/>
  <c r="AF1435" i="16"/>
  <c r="AA1436" i="16"/>
  <c r="AF1436" i="16"/>
  <c r="AA1437" i="16"/>
  <c r="AF1437" i="16"/>
  <c r="AA1438" i="16"/>
  <c r="AF1438" i="16"/>
  <c r="AA1439" i="16"/>
  <c r="AF1439" i="16"/>
  <c r="AA1440" i="16"/>
  <c r="AF1440" i="16"/>
  <c r="AA1441" i="16"/>
  <c r="AF1441" i="16"/>
  <c r="AA1442" i="16"/>
  <c r="AF1442" i="16"/>
  <c r="AA1443" i="16"/>
  <c r="AF1443" i="16"/>
  <c r="AA1444" i="16"/>
  <c r="AF1444" i="16"/>
  <c r="AA1445" i="16"/>
  <c r="AF1445" i="16"/>
  <c r="AA1446" i="16"/>
  <c r="AF1446" i="16"/>
  <c r="AA1447" i="16"/>
  <c r="AF1447" i="16"/>
  <c r="AA1448" i="16"/>
  <c r="AF1448" i="16"/>
  <c r="AA1449" i="16"/>
  <c r="AF1449" i="16"/>
  <c r="AA1450" i="16"/>
  <c r="AF1450" i="16"/>
  <c r="AA1451" i="16"/>
  <c r="AF1451" i="16"/>
  <c r="AA1452" i="16"/>
  <c r="AF1452" i="16"/>
  <c r="AA1453" i="16"/>
  <c r="AF1453" i="16"/>
  <c r="AA1454" i="16"/>
  <c r="AF1454" i="16"/>
  <c r="AA1455" i="16"/>
  <c r="AF1455" i="16"/>
  <c r="AA1456" i="16"/>
  <c r="AF1456" i="16"/>
  <c r="AA1457" i="16"/>
  <c r="AF1457" i="16"/>
  <c r="AA1458" i="16"/>
  <c r="AF1458" i="16"/>
  <c r="AA1459" i="16"/>
  <c r="AF1459" i="16"/>
  <c r="AA1460" i="16"/>
  <c r="AF1460" i="16"/>
  <c r="AA1461" i="16"/>
  <c r="AF1461" i="16"/>
  <c r="AA1462" i="16"/>
  <c r="AF1462" i="16"/>
  <c r="AA1463" i="16"/>
  <c r="AF1463" i="16"/>
  <c r="AA1464" i="16"/>
  <c r="AF1464" i="16"/>
  <c r="AA1465" i="16"/>
  <c r="AF1465" i="16"/>
  <c r="AA1466" i="16"/>
  <c r="AF1466" i="16"/>
  <c r="AA1467" i="16"/>
  <c r="AF1467" i="16"/>
  <c r="AA1468" i="16"/>
  <c r="AF1468" i="16"/>
  <c r="AA1469" i="16"/>
  <c r="AF1469" i="16"/>
  <c r="AA1470" i="16"/>
  <c r="AF1470" i="16"/>
  <c r="AA1471" i="16"/>
  <c r="AF1471" i="16"/>
  <c r="AA1472" i="16"/>
  <c r="AF1472" i="16"/>
  <c r="AA1473" i="16"/>
  <c r="AF1473" i="16"/>
  <c r="AA1474" i="16"/>
  <c r="AF1474" i="16"/>
  <c r="AA1475" i="16"/>
  <c r="AF1475" i="16"/>
  <c r="AA1476" i="16"/>
  <c r="AF1476" i="16"/>
  <c r="AA1477" i="16"/>
  <c r="AF1477" i="16"/>
  <c r="AA1478" i="16"/>
  <c r="AF1478" i="16"/>
  <c r="AA1479" i="16"/>
  <c r="AF1479" i="16"/>
  <c r="AA1480" i="16"/>
  <c r="AF1480" i="16"/>
  <c r="AA1481" i="16"/>
  <c r="AF1481" i="16"/>
  <c r="AA1482" i="16"/>
  <c r="AF1482" i="16"/>
  <c r="AA1483" i="16"/>
  <c r="AF1483" i="16"/>
  <c r="AA1484" i="16"/>
  <c r="AF1484" i="16"/>
  <c r="AA1485" i="16"/>
  <c r="AF1485" i="16"/>
  <c r="AA1486" i="16"/>
  <c r="AF1486" i="16"/>
  <c r="AA1487" i="16"/>
  <c r="AF1487" i="16"/>
  <c r="AA1488" i="16"/>
  <c r="AF1488" i="16"/>
  <c r="AA1489" i="16"/>
  <c r="AF1489" i="16"/>
  <c r="AA1490" i="16"/>
  <c r="AF1490" i="16"/>
  <c r="AA1491" i="16"/>
  <c r="AF1491" i="16"/>
  <c r="AA1492" i="16"/>
  <c r="AF1492" i="16"/>
  <c r="AA1493" i="16"/>
  <c r="AF1493" i="16"/>
  <c r="AA1494" i="16"/>
  <c r="AF1494" i="16"/>
  <c r="AA1495" i="16"/>
  <c r="AF1495" i="16"/>
  <c r="AA1496" i="16"/>
  <c r="AF1496" i="16"/>
  <c r="AA1497" i="16"/>
  <c r="AF1497" i="16"/>
  <c r="AA1498" i="16"/>
  <c r="AF1498" i="16"/>
  <c r="AA1499" i="16"/>
  <c r="AF1499" i="16"/>
  <c r="AA1500" i="16"/>
  <c r="AF1500" i="16"/>
  <c r="AA1501" i="16"/>
  <c r="AF1501" i="16"/>
  <c r="AA1502" i="16"/>
  <c r="AF1502" i="16"/>
  <c r="AA1503" i="16"/>
  <c r="AF1503" i="16"/>
  <c r="AA1504" i="16"/>
  <c r="AF1504" i="16"/>
  <c r="AA1505" i="16"/>
  <c r="AF1505" i="16"/>
  <c r="AA1506" i="16"/>
  <c r="AF1506" i="16"/>
  <c r="AA1507" i="16"/>
  <c r="AF1507" i="16"/>
  <c r="AA1508" i="16"/>
  <c r="AF1508" i="16"/>
  <c r="AA1509" i="16"/>
  <c r="AF1509" i="16"/>
  <c r="AA1510" i="16"/>
  <c r="AF1510" i="16"/>
  <c r="AA1511" i="16"/>
  <c r="AF1511" i="16"/>
  <c r="AA1512" i="16"/>
  <c r="AF1512" i="16"/>
  <c r="AA1513" i="16"/>
  <c r="AF1513" i="16"/>
  <c r="AA1514" i="16"/>
  <c r="AF1514" i="16"/>
  <c r="AA1515" i="16"/>
  <c r="AF1515" i="16"/>
  <c r="AA1516" i="16"/>
  <c r="AF1516" i="16"/>
  <c r="AA1517" i="16"/>
  <c r="AF1517" i="16"/>
  <c r="AA1518" i="16"/>
  <c r="AF1518" i="16"/>
  <c r="AA1519" i="16"/>
  <c r="AF1519" i="16"/>
  <c r="AA1520" i="16"/>
  <c r="AF1520" i="16"/>
  <c r="AA1521" i="16"/>
  <c r="AF1521" i="16"/>
  <c r="AA1522" i="16"/>
  <c r="AF1522" i="16"/>
  <c r="AA1523" i="16"/>
  <c r="AF1523" i="16"/>
  <c r="AA1524" i="16"/>
  <c r="AF1524" i="16"/>
  <c r="AA1525" i="16"/>
  <c r="AF1525" i="16"/>
  <c r="AA1526" i="16"/>
  <c r="AF1526" i="16"/>
  <c r="AA1527" i="16"/>
  <c r="AF1527" i="16"/>
  <c r="AA1528" i="16"/>
  <c r="AF1528" i="16"/>
  <c r="AA1529" i="16"/>
  <c r="AF1529" i="16"/>
  <c r="AA1530" i="16"/>
  <c r="AF1530" i="16"/>
  <c r="AA1531" i="16"/>
  <c r="AF1531" i="16"/>
  <c r="AA1532" i="16"/>
  <c r="AF1532" i="16"/>
  <c r="AA1533" i="16"/>
  <c r="AF1533" i="16"/>
  <c r="AA1534" i="16"/>
  <c r="AF1534" i="16"/>
  <c r="AA1535" i="16"/>
  <c r="AF1535" i="16"/>
  <c r="AA1536" i="16"/>
  <c r="AF1536" i="16"/>
  <c r="AA1537" i="16"/>
  <c r="AF1537" i="16"/>
  <c r="AA1538" i="16"/>
  <c r="AF1538" i="16"/>
  <c r="AA1539" i="16"/>
  <c r="AF1539" i="16"/>
  <c r="AA1540" i="16"/>
  <c r="AF1540" i="16"/>
  <c r="AA1541" i="16"/>
  <c r="AF1541" i="16"/>
  <c r="AA1542" i="16"/>
  <c r="AF1542" i="16"/>
  <c r="AA1543" i="16"/>
  <c r="AF1543" i="16"/>
  <c r="AA1544" i="16"/>
  <c r="AF1544" i="16"/>
  <c r="AA1545" i="16"/>
  <c r="AF1545" i="16"/>
  <c r="AA1546" i="16"/>
  <c r="AF1546" i="16"/>
  <c r="AA1547" i="16"/>
  <c r="AF1547" i="16"/>
  <c r="AA1548" i="16"/>
  <c r="AF1548" i="16"/>
  <c r="AA1549" i="16"/>
  <c r="AF1549" i="16"/>
  <c r="AA1550" i="16"/>
  <c r="AF1550" i="16"/>
  <c r="AA1551" i="16"/>
  <c r="AF1551" i="16"/>
  <c r="AA1552" i="16"/>
  <c r="AF1552" i="16"/>
  <c r="AA1553" i="16"/>
  <c r="AF1553" i="16"/>
  <c r="AA1554" i="16"/>
  <c r="AF1554" i="16"/>
  <c r="AA1555" i="16"/>
  <c r="AF1555" i="16"/>
  <c r="AA1556" i="16"/>
  <c r="AF1556" i="16"/>
  <c r="AA1557" i="16"/>
  <c r="AF1557" i="16"/>
  <c r="AA1558" i="16"/>
  <c r="AF1558" i="16"/>
  <c r="AA1559" i="16"/>
  <c r="AF1559" i="16"/>
  <c r="AA1560" i="16"/>
  <c r="AF1560" i="16"/>
  <c r="AA1561" i="16"/>
  <c r="AF1561" i="16"/>
  <c r="AA1562" i="16"/>
  <c r="AF1562" i="16"/>
  <c r="AA1563" i="16"/>
  <c r="AF1563" i="16"/>
  <c r="AA1564" i="16"/>
  <c r="AF1564" i="16"/>
  <c r="AA1565" i="16"/>
  <c r="AF1565" i="16"/>
  <c r="AA1566" i="16"/>
  <c r="AF1566" i="16"/>
  <c r="AA1567" i="16"/>
  <c r="AF1567" i="16"/>
  <c r="AA1568" i="16"/>
  <c r="AF1568" i="16"/>
  <c r="AA1569" i="16"/>
  <c r="AF1569" i="16"/>
  <c r="AA1570" i="16"/>
  <c r="AF1570" i="16"/>
  <c r="AA1571" i="16"/>
  <c r="AF1571" i="16"/>
  <c r="AA1572" i="16"/>
  <c r="AF1572" i="16"/>
  <c r="AA1573" i="16"/>
  <c r="AF1573" i="16"/>
  <c r="AA1574" i="16"/>
  <c r="AF1574" i="16"/>
  <c r="AA1575" i="16"/>
  <c r="AF1575" i="16"/>
  <c r="AA1576" i="16"/>
  <c r="AF1576" i="16"/>
  <c r="AA1577" i="16"/>
  <c r="AF1577" i="16"/>
  <c r="AA1578" i="16"/>
  <c r="AF1578" i="16"/>
  <c r="AA1579" i="16"/>
  <c r="AF1579" i="16"/>
  <c r="AA1580" i="16"/>
  <c r="AF1580" i="16"/>
  <c r="AA1581" i="16"/>
  <c r="AF1581" i="16"/>
  <c r="AA1582" i="16"/>
  <c r="AF1582" i="16"/>
  <c r="AA1583" i="16"/>
  <c r="AF1583" i="16"/>
  <c r="AA1584" i="16"/>
  <c r="AF1584" i="16"/>
  <c r="AA1585" i="16"/>
  <c r="AF1585" i="16"/>
  <c r="AA1586" i="16"/>
  <c r="AF1586" i="16"/>
  <c r="AA1587" i="16"/>
  <c r="AF1587" i="16"/>
  <c r="AA1588" i="16"/>
  <c r="AF1588" i="16"/>
  <c r="AA1589" i="16"/>
  <c r="AF1589" i="16"/>
  <c r="AA1590" i="16"/>
  <c r="AF1590" i="16"/>
  <c r="AA1591" i="16"/>
  <c r="AF1591" i="16"/>
  <c r="AA1592" i="16"/>
  <c r="AF1592" i="16"/>
  <c r="AA1593" i="16"/>
  <c r="AF1593" i="16"/>
  <c r="AA1594" i="16"/>
  <c r="AF1594" i="16"/>
  <c r="AA1595" i="16"/>
  <c r="AF1595" i="16"/>
  <c r="AA1596" i="16"/>
  <c r="AF1596" i="16"/>
  <c r="AA1597" i="16"/>
  <c r="AF1597" i="16"/>
  <c r="AA1598" i="16"/>
  <c r="AF1598" i="16"/>
  <c r="AA1599" i="16"/>
  <c r="AF1599" i="16"/>
  <c r="AA1600" i="16"/>
  <c r="AF1600" i="16"/>
  <c r="AA1601" i="16"/>
  <c r="AF1601" i="16"/>
  <c r="AA1602" i="16"/>
  <c r="AF1602" i="16"/>
  <c r="AA1603" i="16"/>
  <c r="AF1603" i="16"/>
  <c r="AA1604" i="16"/>
  <c r="AF1604" i="16"/>
  <c r="AA1605" i="16"/>
  <c r="AF1605" i="16"/>
  <c r="AA1606" i="16"/>
  <c r="AF1606" i="16"/>
  <c r="AA1607" i="16"/>
  <c r="AF1607" i="16"/>
  <c r="AA1608" i="16"/>
  <c r="AF1608" i="16"/>
  <c r="AA1609" i="16"/>
  <c r="AF1609" i="16"/>
  <c r="AA1610" i="16"/>
  <c r="AF1610" i="16"/>
  <c r="AA1611" i="16"/>
  <c r="AF1611" i="16"/>
  <c r="AA1612" i="16"/>
  <c r="AF1612" i="16"/>
  <c r="AA1613" i="16"/>
  <c r="AF1613" i="16"/>
  <c r="AA1614" i="16"/>
  <c r="AF1614" i="16"/>
  <c r="AA1615" i="16"/>
  <c r="AF1615" i="16"/>
  <c r="AA1616" i="16"/>
  <c r="AF1616" i="16"/>
  <c r="AA1617" i="16"/>
  <c r="AF1617" i="16"/>
  <c r="AA1618" i="16"/>
  <c r="AF1618" i="16"/>
  <c r="AA1619" i="16"/>
  <c r="AF1619" i="16"/>
  <c r="AA1620" i="16"/>
  <c r="AF1620" i="16"/>
  <c r="AA1621" i="16"/>
  <c r="AF1621" i="16"/>
  <c r="AA1622" i="16"/>
  <c r="AF1622" i="16"/>
  <c r="AA1623" i="16"/>
  <c r="AF1623" i="16"/>
  <c r="AA1624" i="16"/>
  <c r="AF1624" i="16"/>
  <c r="AA1625" i="16"/>
  <c r="AF1625" i="16"/>
  <c r="AA1626" i="16"/>
  <c r="AF1626" i="16"/>
  <c r="AA1627" i="16"/>
  <c r="AF1627" i="16"/>
  <c r="AA1628" i="16"/>
  <c r="AF1628" i="16"/>
  <c r="AA1629" i="16"/>
  <c r="AF1629" i="16"/>
  <c r="AA1630" i="16"/>
  <c r="AF1630" i="16"/>
  <c r="AA1631" i="16"/>
  <c r="AF1631" i="16"/>
  <c r="AA1632" i="16"/>
  <c r="AF1632" i="16"/>
  <c r="AA1633" i="16"/>
  <c r="AF1633" i="16"/>
  <c r="AA1634" i="16"/>
  <c r="AF1634" i="16"/>
  <c r="AA1635" i="16"/>
  <c r="AF1635" i="16"/>
  <c r="AA1636" i="16"/>
  <c r="AF1636" i="16"/>
  <c r="AA1637" i="16"/>
  <c r="AF1637" i="16"/>
  <c r="AA1638" i="16"/>
  <c r="AF1638" i="16"/>
  <c r="AA1639" i="16"/>
  <c r="AF1639" i="16"/>
  <c r="AA1640" i="16"/>
  <c r="AF1640" i="16"/>
  <c r="AA1641" i="16"/>
  <c r="AF1641" i="16"/>
  <c r="AA1642" i="16"/>
  <c r="AF1642" i="16"/>
  <c r="AA1643" i="16"/>
  <c r="AF1643" i="16"/>
  <c r="AA1644" i="16"/>
  <c r="AF1644" i="16"/>
  <c r="AA1645" i="16"/>
  <c r="AF1645" i="16"/>
  <c r="AA1646" i="16"/>
  <c r="AF1646" i="16"/>
  <c r="AA1647" i="16"/>
  <c r="AF1647" i="16"/>
  <c r="AA1648" i="16"/>
  <c r="AF1648" i="16"/>
  <c r="AA1649" i="16"/>
  <c r="AF1649" i="16"/>
  <c r="AA1650" i="16"/>
  <c r="AF1650" i="16"/>
  <c r="AA1651" i="16"/>
  <c r="AF1651" i="16"/>
  <c r="AA1652" i="16"/>
  <c r="AF1652" i="16"/>
  <c r="AA1653" i="16"/>
  <c r="AF1653" i="16"/>
  <c r="AA1654" i="16"/>
  <c r="AF1654" i="16"/>
  <c r="AA1655" i="16"/>
  <c r="AF1655" i="16"/>
  <c r="AA1656" i="16"/>
  <c r="AF1656" i="16"/>
  <c r="AA1657" i="16"/>
  <c r="AF1657" i="16"/>
  <c r="AA1658" i="16"/>
  <c r="AF1658" i="16"/>
  <c r="AA1659" i="16"/>
  <c r="AF1659" i="16"/>
  <c r="AA1660" i="16"/>
  <c r="AF1660" i="16"/>
  <c r="AA1661" i="16"/>
  <c r="AF1661" i="16"/>
  <c r="AA1662" i="16"/>
  <c r="AF1662" i="16"/>
  <c r="AA1663" i="16"/>
  <c r="AF1663" i="16"/>
  <c r="AA1664" i="16"/>
  <c r="AF1664" i="16"/>
  <c r="AA1665" i="16"/>
  <c r="AF1665" i="16"/>
  <c r="AA1666" i="16"/>
  <c r="AF1666" i="16"/>
  <c r="AA1667" i="16"/>
  <c r="AF1667" i="16"/>
  <c r="AA1668" i="16"/>
  <c r="AF1668" i="16"/>
  <c r="AA1669" i="16"/>
  <c r="AF1669" i="16"/>
  <c r="AA1670" i="16"/>
  <c r="AF1670" i="16"/>
  <c r="AA1671" i="16"/>
  <c r="AF1671" i="16"/>
  <c r="AA1672" i="16"/>
  <c r="AF1672" i="16"/>
  <c r="AA1673" i="16"/>
  <c r="AF1673" i="16"/>
  <c r="AA1674" i="16"/>
  <c r="AF1674" i="16"/>
  <c r="AA1675" i="16"/>
  <c r="AF1675" i="16"/>
  <c r="AA1676" i="16"/>
  <c r="AF1676" i="16"/>
  <c r="AA1677" i="16"/>
  <c r="AF1677" i="16"/>
  <c r="AA1678" i="16"/>
  <c r="AF1678" i="16"/>
  <c r="AA1679" i="16"/>
  <c r="AF1679" i="16"/>
  <c r="AA1680" i="16"/>
  <c r="AF1680" i="16"/>
  <c r="AA1681" i="16"/>
  <c r="AF1681" i="16"/>
  <c r="AA1682" i="16"/>
  <c r="AF1682" i="16"/>
  <c r="AA1683" i="16"/>
  <c r="AF1683" i="16"/>
  <c r="AA1684" i="16"/>
  <c r="AF1684" i="16"/>
  <c r="AA1685" i="16"/>
  <c r="AF1685" i="16"/>
  <c r="AA1686" i="16"/>
  <c r="AF1686" i="16"/>
  <c r="AA1687" i="16"/>
  <c r="AF1687" i="16"/>
  <c r="AA1688" i="16"/>
  <c r="AF1688" i="16"/>
  <c r="AA1689" i="16"/>
  <c r="AF1689" i="16"/>
  <c r="AA1690" i="16"/>
  <c r="AF1690" i="16"/>
  <c r="AA1691" i="16"/>
  <c r="AF1691" i="16"/>
  <c r="AA1692" i="16"/>
  <c r="AF1692" i="16"/>
  <c r="AA1693" i="16"/>
  <c r="AF1693" i="16"/>
  <c r="AA1694" i="16"/>
  <c r="AF1694" i="16"/>
  <c r="AA1695" i="16"/>
  <c r="AF1695" i="16"/>
  <c r="AA1696" i="16"/>
  <c r="AF1696" i="16"/>
  <c r="AA1697" i="16"/>
  <c r="AF1697" i="16"/>
  <c r="AA1698" i="16"/>
  <c r="AF1698" i="16"/>
  <c r="AA1699" i="16"/>
  <c r="AF1699" i="16"/>
  <c r="AA1700" i="16"/>
  <c r="AF1700" i="16"/>
  <c r="AA1701" i="16"/>
  <c r="AF1701" i="16"/>
  <c r="AA1702" i="16"/>
  <c r="AF1702" i="16"/>
  <c r="AA1703" i="16"/>
  <c r="AF1703" i="16"/>
  <c r="AA1704" i="16"/>
  <c r="AF1704" i="16"/>
  <c r="AA1705" i="16"/>
  <c r="AF1705" i="16"/>
  <c r="AA1706" i="16"/>
  <c r="AF1706" i="16"/>
  <c r="AA1707" i="16"/>
  <c r="AF1707" i="16"/>
  <c r="AA1708" i="16"/>
  <c r="AF1708" i="16"/>
  <c r="AA1709" i="16"/>
  <c r="AF1709" i="16"/>
  <c r="AA1710" i="16"/>
  <c r="AF1710" i="16"/>
  <c r="AA1711" i="16"/>
  <c r="AF1711" i="16"/>
  <c r="AA1712" i="16"/>
  <c r="AF1712" i="16"/>
  <c r="AA1713" i="16"/>
  <c r="AF1713" i="16"/>
  <c r="AA1714" i="16"/>
  <c r="AF1714" i="16"/>
  <c r="AA1715" i="16"/>
  <c r="AF1715" i="16"/>
  <c r="AA1716" i="16"/>
  <c r="AF1716" i="16"/>
  <c r="AA1717" i="16"/>
  <c r="AF1717" i="16"/>
  <c r="AA1718" i="16"/>
  <c r="AF1718" i="16"/>
  <c r="AA1719" i="16"/>
  <c r="AF1719" i="16"/>
  <c r="AA1720" i="16"/>
  <c r="AF1720" i="16"/>
  <c r="AA1721" i="16"/>
  <c r="AF1721" i="16"/>
  <c r="AA1722" i="16"/>
  <c r="AF1722" i="16"/>
  <c r="AA1723" i="16"/>
  <c r="AF1723" i="16"/>
  <c r="AA1724" i="16"/>
  <c r="AF1724" i="16"/>
  <c r="AA1725" i="16"/>
  <c r="AF1725" i="16"/>
  <c r="AA1726" i="16"/>
  <c r="AF1726" i="16"/>
  <c r="AA1727" i="16"/>
  <c r="AF1727" i="16"/>
  <c r="AA1728" i="16"/>
  <c r="AF1728" i="16"/>
  <c r="AA1729" i="16"/>
  <c r="AF1729" i="16"/>
  <c r="AA1730" i="16"/>
  <c r="AF1730" i="16"/>
  <c r="AA1731" i="16"/>
  <c r="AF1731" i="16"/>
  <c r="AA1732" i="16"/>
  <c r="AF1732" i="16"/>
  <c r="AA1733" i="16"/>
  <c r="AF1733" i="16"/>
  <c r="AA1734" i="16"/>
  <c r="AF1734" i="16"/>
  <c r="AA1735" i="16"/>
  <c r="AF1735" i="16"/>
  <c r="AA1736" i="16"/>
  <c r="AF1736" i="16"/>
  <c r="AA1737" i="16"/>
  <c r="AF1737" i="16"/>
  <c r="AA1738" i="16"/>
  <c r="AF1738" i="16"/>
  <c r="AA1739" i="16"/>
  <c r="AF1739" i="16"/>
  <c r="AA1740" i="16"/>
  <c r="AF1740" i="16"/>
  <c r="AA1741" i="16"/>
  <c r="AF1741" i="16"/>
  <c r="AA1742" i="16"/>
  <c r="AF1742" i="16"/>
  <c r="AA1743" i="16"/>
  <c r="AF1743" i="16"/>
  <c r="AA1744" i="16"/>
  <c r="AF1744" i="16"/>
  <c r="AA1745" i="16"/>
  <c r="AF1745" i="16"/>
  <c r="AA1746" i="16"/>
  <c r="AF1746" i="16"/>
  <c r="AA1747" i="16"/>
  <c r="AF1747" i="16"/>
  <c r="AA1748" i="16"/>
  <c r="AF1748" i="16"/>
  <c r="AA1749" i="16"/>
  <c r="AF1749" i="16"/>
  <c r="AA1750" i="16"/>
  <c r="AF1750" i="16"/>
  <c r="AA1751" i="16"/>
  <c r="AF1751" i="16"/>
  <c r="AA1752" i="16"/>
  <c r="AF1752" i="16"/>
  <c r="AA1753" i="16"/>
  <c r="AF1753" i="16"/>
  <c r="AA1754" i="16"/>
  <c r="AF1754" i="16"/>
  <c r="AA1755" i="16"/>
  <c r="AF1755" i="16"/>
  <c r="AA1756" i="16"/>
  <c r="AF1756" i="16"/>
  <c r="AA1757" i="16"/>
  <c r="AF1757" i="16"/>
  <c r="AA1758" i="16"/>
  <c r="AF1758" i="16"/>
  <c r="AA1759" i="16"/>
  <c r="AF1759" i="16"/>
  <c r="AA1760" i="16"/>
  <c r="AF1760" i="16"/>
  <c r="AA1761" i="16"/>
  <c r="AF1761" i="16"/>
  <c r="AA1762" i="16"/>
  <c r="AF1762" i="16"/>
  <c r="AA1763" i="16"/>
  <c r="AF1763" i="16"/>
  <c r="AA1764" i="16"/>
  <c r="AF1764" i="16"/>
  <c r="AA1765" i="16"/>
  <c r="AF1765" i="16"/>
  <c r="AA1766" i="16"/>
  <c r="AF1766" i="16"/>
  <c r="AA1767" i="16"/>
  <c r="AF1767" i="16"/>
  <c r="AA1768" i="16"/>
  <c r="AF1768" i="16"/>
  <c r="AA1769" i="16"/>
  <c r="AF1769" i="16"/>
  <c r="AA1770" i="16"/>
  <c r="AF1770" i="16"/>
  <c r="AA1771" i="16"/>
  <c r="AF1771" i="16"/>
  <c r="AA1772" i="16"/>
  <c r="AF1772" i="16"/>
  <c r="AA1773" i="16"/>
  <c r="AF1773" i="16"/>
  <c r="AA1774" i="16"/>
  <c r="AF1774" i="16"/>
  <c r="AA1775" i="16"/>
  <c r="AF1775" i="16"/>
  <c r="AA1776" i="16"/>
  <c r="AF1776" i="16"/>
  <c r="AA1777" i="16"/>
  <c r="AF1777" i="16"/>
  <c r="AA1778" i="16"/>
  <c r="AF1778" i="16"/>
  <c r="AA1779" i="16"/>
  <c r="AF1779" i="16"/>
  <c r="AA1780" i="16"/>
  <c r="AF1780" i="16"/>
  <c r="AA1781" i="16"/>
  <c r="AF1781" i="16"/>
  <c r="AA1782" i="16"/>
  <c r="AF1782" i="16"/>
  <c r="AA1783" i="16"/>
  <c r="AF1783" i="16"/>
  <c r="AA1784" i="16"/>
  <c r="AF1784" i="16"/>
  <c r="AA1785" i="16"/>
  <c r="AF1785" i="16"/>
  <c r="AA1786" i="16"/>
  <c r="AF1786" i="16"/>
  <c r="AA1787" i="16"/>
  <c r="AF1787" i="16"/>
  <c r="AA1788" i="16"/>
  <c r="AF1788" i="16"/>
  <c r="AA1789" i="16"/>
  <c r="AF1789" i="16"/>
  <c r="AA1790" i="16"/>
  <c r="AF1790" i="16"/>
  <c r="AA1791" i="16"/>
  <c r="AF1791" i="16"/>
  <c r="AA1792" i="16"/>
  <c r="AF1792" i="16"/>
  <c r="AA1793" i="16"/>
  <c r="AF1793" i="16"/>
  <c r="AA1794" i="16"/>
  <c r="AF1794" i="16"/>
  <c r="AA1795" i="16"/>
  <c r="AF1795" i="16"/>
  <c r="AA1796" i="16"/>
  <c r="AF1796" i="16"/>
  <c r="AA1797" i="16"/>
  <c r="AF1797" i="16"/>
  <c r="AA1798" i="16"/>
  <c r="AF1798" i="16"/>
  <c r="AA1799" i="16"/>
  <c r="AF1799" i="16"/>
  <c r="AA1800" i="16"/>
  <c r="AF1800" i="16"/>
  <c r="AA1801" i="16"/>
  <c r="AF1801" i="16"/>
  <c r="AA1802" i="16"/>
  <c r="AF1802" i="16"/>
  <c r="AA1803" i="16"/>
  <c r="AF1803" i="16"/>
  <c r="AA1804" i="16"/>
  <c r="AF1804" i="16"/>
  <c r="AA1805" i="16"/>
  <c r="AF1805" i="16"/>
  <c r="AA1806" i="16"/>
  <c r="AF1806" i="16"/>
  <c r="AA1807" i="16"/>
  <c r="AF1807" i="16"/>
  <c r="AA1808" i="16"/>
  <c r="AF1808" i="16"/>
  <c r="AA1809" i="16"/>
  <c r="AF1809" i="16"/>
  <c r="AA1810" i="16"/>
  <c r="AF1810" i="16"/>
  <c r="AA1811" i="16"/>
  <c r="AF1811" i="16"/>
  <c r="AA1812" i="16"/>
  <c r="AF1812" i="16"/>
  <c r="AA1813" i="16"/>
  <c r="AF1813" i="16"/>
  <c r="AA1814" i="16"/>
  <c r="AF1814" i="16"/>
  <c r="AA1815" i="16"/>
  <c r="AF1815" i="16"/>
  <c r="AA1816" i="16"/>
  <c r="AF1816" i="16"/>
  <c r="AA1817" i="16"/>
  <c r="AF1817" i="16"/>
  <c r="AA1818" i="16"/>
  <c r="AF1818" i="16"/>
  <c r="AA1819" i="16"/>
  <c r="AF1819" i="16"/>
  <c r="AA1820" i="16"/>
  <c r="AF1820" i="16"/>
  <c r="AA1821" i="16"/>
  <c r="AF1821" i="16"/>
  <c r="AA1822" i="16"/>
  <c r="AF1822" i="16"/>
  <c r="AA1823" i="16"/>
  <c r="AF1823" i="16"/>
  <c r="AA1824" i="16"/>
  <c r="AF1824" i="16"/>
  <c r="AA1825" i="16"/>
  <c r="AF1825" i="16"/>
  <c r="AA1826" i="16"/>
  <c r="AF1826" i="16"/>
  <c r="AA1827" i="16"/>
  <c r="AF1827" i="16"/>
  <c r="AA1828" i="16"/>
  <c r="AF1828" i="16"/>
  <c r="AA1829" i="16"/>
  <c r="AF1829" i="16"/>
  <c r="AA1830" i="16"/>
  <c r="AF1830" i="16"/>
  <c r="AA1831" i="16"/>
  <c r="AF1831" i="16"/>
  <c r="AA1832" i="16"/>
  <c r="AF1832" i="16"/>
  <c r="AA1833" i="16"/>
  <c r="AF1833" i="16"/>
  <c r="AA1834" i="16"/>
  <c r="AF1834" i="16"/>
  <c r="AA1835" i="16"/>
  <c r="AF1835" i="16"/>
  <c r="AA1836" i="16"/>
  <c r="AF1836" i="16"/>
  <c r="AA1837" i="16"/>
  <c r="AF1837" i="16"/>
  <c r="AA1838" i="16"/>
  <c r="AF1838" i="16"/>
  <c r="AA1839" i="16"/>
  <c r="AF1839" i="16"/>
  <c r="AA1840" i="16"/>
  <c r="AF1840" i="16"/>
  <c r="AA1841" i="16"/>
  <c r="AF1841" i="16"/>
  <c r="AA1842" i="16"/>
  <c r="AF1842" i="16"/>
  <c r="AA1843" i="16"/>
  <c r="AF1843" i="16"/>
  <c r="AA1844" i="16"/>
  <c r="AF1844" i="16"/>
  <c r="AA1845" i="16"/>
  <c r="AF1845" i="16"/>
  <c r="AA1846" i="16"/>
  <c r="AF1846" i="16"/>
  <c r="AA1847" i="16"/>
  <c r="AF1847" i="16"/>
  <c r="AA1848" i="16"/>
  <c r="AF1848" i="16"/>
  <c r="AA1849" i="16"/>
  <c r="AF1849" i="16"/>
  <c r="AA1850" i="16"/>
  <c r="AF1850" i="16"/>
  <c r="AA1851" i="16"/>
  <c r="AF1851" i="16"/>
  <c r="AA1852" i="16"/>
  <c r="AF1852" i="16"/>
  <c r="AA1853" i="16"/>
  <c r="AF1853" i="16"/>
  <c r="AA1854" i="16"/>
  <c r="AF1854" i="16"/>
  <c r="AA1855" i="16"/>
  <c r="AF1855" i="16"/>
  <c r="AA1856" i="16"/>
  <c r="AF1856" i="16"/>
  <c r="AA1857" i="16"/>
  <c r="AF1857" i="16"/>
  <c r="AA1858" i="16"/>
  <c r="AF1858" i="16"/>
  <c r="AA1859" i="16"/>
  <c r="AF1859" i="16"/>
  <c r="AA1860" i="16"/>
  <c r="AF1860" i="16"/>
  <c r="AA1861" i="16"/>
  <c r="AF1861" i="16"/>
  <c r="AA1862" i="16"/>
  <c r="AF1862" i="16"/>
  <c r="AA1863" i="16"/>
  <c r="AF1863" i="16"/>
  <c r="AA1864" i="16"/>
  <c r="AF1864" i="16"/>
  <c r="AA1865" i="16"/>
  <c r="AF1865" i="16"/>
  <c r="AA1866" i="16"/>
  <c r="AF1866" i="16"/>
  <c r="AA1867" i="16"/>
  <c r="AF1867" i="16"/>
  <c r="AA1868" i="16"/>
  <c r="AF1868" i="16"/>
  <c r="AA1869" i="16"/>
  <c r="AF1869" i="16"/>
  <c r="AA1870" i="16"/>
  <c r="AF1870" i="16"/>
  <c r="AA1871" i="16"/>
  <c r="AF1871" i="16"/>
  <c r="AA1872" i="16"/>
  <c r="AF1872" i="16"/>
  <c r="AA1873" i="16"/>
  <c r="AF1873" i="16"/>
  <c r="AA1874" i="16"/>
  <c r="AF1874" i="16"/>
  <c r="AA1875" i="16"/>
  <c r="AF1875" i="16"/>
  <c r="AA1876" i="16"/>
  <c r="AF1876" i="16"/>
  <c r="AA1877" i="16"/>
  <c r="AF1877" i="16"/>
  <c r="AA1878" i="16"/>
  <c r="AF1878" i="16"/>
  <c r="AA1879" i="16"/>
  <c r="AF1879" i="16"/>
  <c r="AA1880" i="16"/>
  <c r="AF1880" i="16"/>
  <c r="AA1881" i="16"/>
  <c r="AF1881" i="16"/>
  <c r="AA1882" i="16"/>
  <c r="AF1882" i="16"/>
  <c r="AA1883" i="16"/>
  <c r="AF1883" i="16"/>
  <c r="AA1884" i="16"/>
  <c r="AF1884" i="16"/>
  <c r="AA1885" i="16"/>
  <c r="AF1885" i="16"/>
  <c r="AA1886" i="16"/>
  <c r="AF1886" i="16"/>
  <c r="AA1887" i="16"/>
  <c r="AF1887" i="16"/>
  <c r="AA1888" i="16"/>
  <c r="AF1888" i="16"/>
  <c r="AA1889" i="16"/>
  <c r="AF1889" i="16"/>
  <c r="AA1890" i="16"/>
  <c r="AF1890" i="16"/>
  <c r="AA1891" i="16"/>
  <c r="AF1891" i="16"/>
  <c r="AA1892" i="16"/>
  <c r="AF1892" i="16"/>
  <c r="AA1893" i="16"/>
  <c r="AF1893" i="16"/>
  <c r="AA1894" i="16"/>
  <c r="AF1894" i="16"/>
  <c r="AA1895" i="16"/>
  <c r="AF1895" i="16"/>
  <c r="AA1896" i="16"/>
  <c r="AF1896" i="16"/>
  <c r="AA1897" i="16"/>
  <c r="AF1897" i="16"/>
  <c r="AA1898" i="16"/>
  <c r="AF1898" i="16"/>
  <c r="AA1899" i="16"/>
  <c r="AF1899" i="16"/>
  <c r="AA1900" i="16"/>
  <c r="AF1900" i="16"/>
  <c r="AA1901" i="16"/>
  <c r="AF1901" i="16"/>
  <c r="AA1902" i="16"/>
  <c r="AF1902" i="16"/>
  <c r="AA1903" i="16"/>
  <c r="AF1903" i="16"/>
  <c r="AA1904" i="16"/>
  <c r="AF1904" i="16"/>
  <c r="AA1905" i="16"/>
  <c r="AF1905" i="16"/>
  <c r="AA1906" i="16"/>
  <c r="AF1906" i="16"/>
  <c r="AA1907" i="16"/>
  <c r="AF1907" i="16"/>
  <c r="AA1908" i="16"/>
  <c r="AF1908" i="16"/>
  <c r="AA1909" i="16"/>
  <c r="AF1909" i="16"/>
  <c r="AA1910" i="16"/>
  <c r="AF1910" i="16"/>
  <c r="AA1911" i="16"/>
  <c r="AF1911" i="16"/>
  <c r="AA1912" i="16"/>
  <c r="AF1912" i="16"/>
  <c r="AA1913" i="16"/>
  <c r="AF1913" i="16"/>
  <c r="AA1914" i="16"/>
  <c r="AF1914" i="16"/>
  <c r="AA1915" i="16"/>
  <c r="AF1915" i="16"/>
  <c r="AA1916" i="16"/>
  <c r="AF1916" i="16"/>
  <c r="AA1917" i="16"/>
  <c r="AF1917" i="16"/>
  <c r="AA1918" i="16"/>
  <c r="AF1918" i="16"/>
  <c r="AA1919" i="16"/>
  <c r="AF1919" i="16"/>
  <c r="AA1920" i="16"/>
  <c r="AF1920" i="16"/>
  <c r="AA1921" i="16"/>
  <c r="AF1921" i="16"/>
  <c r="AA1922" i="16"/>
  <c r="AF1922" i="16"/>
  <c r="AA1923" i="16"/>
  <c r="AF1923" i="16"/>
  <c r="AA1924" i="16"/>
  <c r="AF1924" i="16"/>
  <c r="AA1925" i="16"/>
  <c r="AF1925" i="16"/>
  <c r="AA1926" i="16"/>
  <c r="AF1926" i="16"/>
  <c r="AA1927" i="16"/>
  <c r="AF1927" i="16"/>
  <c r="AA1928" i="16"/>
  <c r="AF1928" i="16"/>
  <c r="AA1929" i="16"/>
  <c r="AF1929" i="16"/>
  <c r="AA1930" i="16"/>
  <c r="AF1930" i="16"/>
  <c r="AA1931" i="16"/>
  <c r="AF1931" i="16"/>
  <c r="AA1932" i="16"/>
  <c r="AF1932" i="16"/>
  <c r="AA1933" i="16"/>
  <c r="AF1933" i="16"/>
  <c r="AA1934" i="16"/>
  <c r="AF1934" i="16"/>
  <c r="AA1935" i="16"/>
  <c r="AF1935" i="16"/>
  <c r="AA1936" i="16"/>
  <c r="AF1936" i="16"/>
  <c r="AA1937" i="16"/>
  <c r="AF1937" i="16"/>
  <c r="AA1938" i="16"/>
  <c r="AF1938" i="16"/>
  <c r="AA1939" i="16"/>
  <c r="AF1939" i="16"/>
  <c r="AA1940" i="16"/>
  <c r="AF1940" i="16"/>
  <c r="AA1941" i="16"/>
  <c r="AF1941" i="16"/>
  <c r="AA1942" i="16"/>
  <c r="AF1942" i="16"/>
  <c r="AA1943" i="16"/>
  <c r="AF1943" i="16"/>
  <c r="AA1944" i="16"/>
  <c r="AF1944" i="16"/>
  <c r="AA1945" i="16"/>
  <c r="AF1945" i="16"/>
  <c r="AA1946" i="16"/>
  <c r="AF1946" i="16"/>
  <c r="AA1947" i="16"/>
  <c r="AF1947" i="16"/>
  <c r="AA1948" i="16"/>
  <c r="AF1948" i="16"/>
  <c r="AA1949" i="16"/>
  <c r="AF1949" i="16"/>
  <c r="AA1950" i="16"/>
  <c r="AF1950" i="16"/>
  <c r="AA1951" i="16"/>
  <c r="AF1951" i="16"/>
  <c r="AA1952" i="16"/>
  <c r="AF1952" i="16"/>
  <c r="AA1953" i="16"/>
  <c r="AF1953" i="16"/>
  <c r="AA1954" i="16"/>
  <c r="AF1954" i="16"/>
  <c r="AA1955" i="16"/>
  <c r="AF1955" i="16"/>
  <c r="AA1956" i="16"/>
  <c r="AF1956" i="16"/>
  <c r="AA1957" i="16"/>
  <c r="AF1957" i="16"/>
  <c r="AA1958" i="16"/>
  <c r="AF1958" i="16"/>
  <c r="AA1959" i="16"/>
  <c r="AF1959" i="16"/>
  <c r="AA1960" i="16"/>
  <c r="AF1960" i="16"/>
  <c r="AA1961" i="16"/>
  <c r="AF1961" i="16"/>
  <c r="AA1962" i="16"/>
  <c r="AF1962" i="16"/>
  <c r="AA1963" i="16"/>
  <c r="AF1963" i="16"/>
  <c r="AA1964" i="16"/>
  <c r="AF1964" i="16"/>
  <c r="AA1965" i="16"/>
  <c r="AF1965" i="16"/>
  <c r="AA1966" i="16"/>
  <c r="AF1966" i="16"/>
  <c r="AA1967" i="16"/>
  <c r="AF1967" i="16"/>
  <c r="AA1968" i="16"/>
  <c r="AF1968" i="16"/>
  <c r="AA1969" i="16"/>
  <c r="AF1969" i="16"/>
  <c r="AA1970" i="16"/>
  <c r="AF1970" i="16"/>
  <c r="AA1971" i="16"/>
  <c r="AF1971" i="16"/>
  <c r="AA1972" i="16"/>
  <c r="AF1972" i="16"/>
  <c r="AA1973" i="16"/>
  <c r="AF1973" i="16"/>
  <c r="AA1974" i="16"/>
  <c r="AF1974" i="16"/>
  <c r="AA1975" i="16"/>
  <c r="AF1975" i="16"/>
  <c r="AA1976" i="16"/>
  <c r="AF1976" i="16"/>
  <c r="AA1977" i="16"/>
  <c r="AF1977" i="16"/>
  <c r="AA1978" i="16"/>
  <c r="AF1978" i="16"/>
  <c r="AA1979" i="16"/>
  <c r="AF1979" i="16"/>
  <c r="AA1980" i="16"/>
  <c r="AF1980" i="16"/>
  <c r="AA1981" i="16"/>
  <c r="AF1981" i="16"/>
  <c r="AA1982" i="16"/>
  <c r="AF1982" i="16"/>
  <c r="AA1983" i="16"/>
  <c r="AF1983" i="16"/>
  <c r="AA1984" i="16"/>
  <c r="AF1984" i="16"/>
  <c r="AA1985" i="16"/>
  <c r="AF1985" i="16"/>
  <c r="AA1986" i="16"/>
  <c r="AF1986" i="16"/>
  <c r="AA1987" i="16"/>
  <c r="AF1987" i="16"/>
  <c r="AA1988" i="16"/>
  <c r="AF1988" i="16"/>
  <c r="AA1989" i="16"/>
  <c r="AF1989" i="16"/>
  <c r="AA1990" i="16"/>
  <c r="AF1990" i="16"/>
  <c r="AA1991" i="16"/>
  <c r="AF1991" i="16"/>
  <c r="AA1992" i="16"/>
  <c r="AF1992" i="16"/>
  <c r="AA1993" i="16"/>
  <c r="AF1993" i="16"/>
  <c r="AA1994" i="16"/>
  <c r="AF1994" i="16"/>
  <c r="AA1995" i="16"/>
  <c r="AF1995" i="16"/>
  <c r="AA1996" i="16"/>
  <c r="AF1996" i="16"/>
  <c r="AA1997" i="16"/>
  <c r="AF1997" i="16"/>
  <c r="AA1998" i="16"/>
  <c r="AF1998" i="16"/>
  <c r="AA1999" i="16"/>
  <c r="AF1999" i="16"/>
  <c r="AA2000" i="16"/>
  <c r="AF2000" i="16"/>
  <c r="AA2001" i="16"/>
  <c r="AF2001" i="16"/>
  <c r="AA2002" i="16"/>
  <c r="AF2002" i="16"/>
  <c r="AA2003" i="16"/>
  <c r="AF2003" i="16"/>
  <c r="AA2004" i="16"/>
  <c r="AF2004" i="16"/>
  <c r="AA2005" i="16"/>
  <c r="AF2005" i="16"/>
  <c r="AA2006" i="16"/>
  <c r="AF2006" i="16"/>
  <c r="AA2007" i="16"/>
  <c r="AF2007" i="16"/>
  <c r="AA2008" i="16"/>
  <c r="AF2008" i="16"/>
  <c r="AA2009" i="16"/>
  <c r="AF2009" i="16"/>
  <c r="AA2010" i="16"/>
  <c r="AF2010" i="16"/>
  <c r="AA2011" i="16"/>
  <c r="AF2011" i="16"/>
  <c r="AA2012" i="16"/>
  <c r="AF2012" i="16"/>
  <c r="AA2013" i="16"/>
  <c r="AF2013" i="16"/>
  <c r="AA2014" i="16"/>
  <c r="AF2014" i="16"/>
  <c r="AA2015" i="16"/>
  <c r="AF2015" i="16"/>
  <c r="AA2016" i="16"/>
  <c r="AF2016" i="16"/>
  <c r="AA2017" i="16"/>
  <c r="AF2017" i="16"/>
  <c r="AA2018" i="16"/>
  <c r="AF2018" i="16"/>
  <c r="AA2019" i="16"/>
  <c r="AF2019" i="16"/>
  <c r="AA2020" i="16"/>
  <c r="AF2020" i="16"/>
  <c r="AA2021" i="16"/>
  <c r="AF2021" i="16"/>
  <c r="AA2022" i="16"/>
  <c r="AF2022" i="16"/>
  <c r="AA2023" i="16"/>
  <c r="AF2023" i="16"/>
  <c r="AA2024" i="16"/>
  <c r="AF2024" i="16"/>
  <c r="AA2025" i="16"/>
  <c r="AF2025" i="16"/>
  <c r="AA2026" i="16"/>
  <c r="AF2026" i="16"/>
  <c r="AA2027" i="16"/>
  <c r="AF2027" i="16"/>
  <c r="AA2028" i="16"/>
  <c r="AF2028" i="16"/>
  <c r="AA2029" i="16"/>
  <c r="AF2029" i="16"/>
  <c r="AA2030" i="16"/>
  <c r="AF2030" i="16"/>
  <c r="AA2031" i="16"/>
  <c r="AF2031" i="16"/>
  <c r="AA2032" i="16"/>
  <c r="AF2032" i="16"/>
  <c r="AA2033" i="16"/>
  <c r="AF2033" i="16"/>
  <c r="AA2034" i="16"/>
  <c r="AF2034" i="16"/>
  <c r="AA2035" i="16"/>
  <c r="AF2035" i="16"/>
  <c r="AA2036" i="16"/>
  <c r="AF2036" i="16"/>
  <c r="AA2037" i="16"/>
  <c r="AF2037" i="16"/>
  <c r="AA2038" i="16"/>
  <c r="AF2038" i="16"/>
  <c r="AA2039" i="16"/>
  <c r="AF2039" i="16"/>
  <c r="AA2040" i="16"/>
  <c r="AF2040" i="16"/>
  <c r="AA2041" i="16"/>
  <c r="AF2041" i="16"/>
  <c r="AA2042" i="16"/>
  <c r="AF2042" i="16"/>
  <c r="AA2043" i="16"/>
  <c r="AF2043" i="16"/>
  <c r="AA2044" i="16"/>
  <c r="AF2044" i="16"/>
  <c r="AA2045" i="16"/>
  <c r="AF2045" i="16"/>
  <c r="AA2046" i="16"/>
  <c r="AF2046" i="16"/>
  <c r="AA2047" i="16"/>
  <c r="AF2047" i="16"/>
  <c r="AA2048" i="16"/>
  <c r="AF2048" i="16"/>
  <c r="AA2049" i="16"/>
  <c r="AF2049" i="16"/>
  <c r="AA2050" i="16"/>
  <c r="AF2050" i="16"/>
  <c r="AA2051" i="16"/>
  <c r="AF2051" i="16"/>
  <c r="AA2052" i="16"/>
  <c r="AF2052" i="16"/>
  <c r="AA2053" i="16"/>
  <c r="AF2053" i="16"/>
  <c r="AA2054" i="16"/>
  <c r="AF2054" i="16"/>
  <c r="AA2055" i="16"/>
  <c r="AF2055" i="16"/>
  <c r="AA2056" i="16"/>
  <c r="AF2056" i="16"/>
  <c r="AA2057" i="16"/>
  <c r="AF2057" i="16"/>
  <c r="AA2058" i="16"/>
  <c r="AF2058" i="16"/>
  <c r="AA2059" i="16"/>
  <c r="AF2059" i="16"/>
  <c r="AA2060" i="16"/>
  <c r="AF2060" i="16"/>
  <c r="AA2061" i="16"/>
  <c r="AF2061" i="16"/>
  <c r="AA2062" i="16"/>
  <c r="AF2062" i="16"/>
  <c r="AA2063" i="16"/>
  <c r="AF2063" i="16"/>
  <c r="AA2064" i="16"/>
  <c r="AF2064" i="16"/>
  <c r="AA2065" i="16"/>
  <c r="AF2065" i="16"/>
  <c r="AA2066" i="16"/>
  <c r="AF2066" i="16"/>
  <c r="AA2067" i="16"/>
  <c r="AF2067" i="16"/>
  <c r="AA2068" i="16"/>
  <c r="AF2068" i="16"/>
  <c r="AA2069" i="16"/>
  <c r="AF2069" i="16"/>
  <c r="AA2070" i="16"/>
  <c r="AF2070" i="16"/>
  <c r="AA2071" i="16"/>
  <c r="AF2071" i="16"/>
  <c r="AA2072" i="16"/>
  <c r="AF2072" i="16"/>
  <c r="AA2073" i="16"/>
  <c r="AF2073" i="16"/>
  <c r="AA2074" i="16"/>
  <c r="AF2074" i="16"/>
  <c r="AA2075" i="16"/>
  <c r="AF2075" i="16"/>
  <c r="AA2076" i="16"/>
  <c r="AF2076" i="16"/>
  <c r="AA2077" i="16"/>
  <c r="AF2077" i="16"/>
  <c r="AA2078" i="16"/>
  <c r="AF2078" i="16"/>
  <c r="AA2079" i="16"/>
  <c r="AF2079" i="16"/>
  <c r="AA2080" i="16"/>
  <c r="AF2080" i="16"/>
  <c r="AA2081" i="16"/>
  <c r="AF2081" i="16"/>
  <c r="AA2082" i="16"/>
  <c r="AF2082" i="16"/>
  <c r="AA2083" i="16"/>
  <c r="AF2083" i="16"/>
  <c r="AA2084" i="16"/>
  <c r="AF2084" i="16"/>
  <c r="AA2085" i="16"/>
  <c r="AF2085" i="16"/>
  <c r="AA2086" i="16"/>
  <c r="AF2086" i="16"/>
  <c r="AA2087" i="16"/>
  <c r="AF2087" i="16"/>
  <c r="AA2088" i="16"/>
  <c r="AF2088" i="16"/>
  <c r="AA2089" i="16"/>
  <c r="AF2089" i="16"/>
  <c r="AA2090" i="16"/>
  <c r="AF2090" i="16"/>
  <c r="AA2091" i="16"/>
  <c r="AF2091" i="16"/>
  <c r="AA2092" i="16"/>
  <c r="AF2092" i="16"/>
  <c r="AA2093" i="16"/>
  <c r="AF2093" i="16"/>
  <c r="AA2094" i="16"/>
  <c r="AF2094" i="16"/>
  <c r="AA2095" i="16"/>
  <c r="AF2095" i="16"/>
  <c r="AA2096" i="16"/>
  <c r="AF2096" i="16"/>
  <c r="AA2097" i="16"/>
  <c r="AF2097" i="16"/>
  <c r="AA2098" i="16"/>
  <c r="AF2098" i="16"/>
  <c r="AA2099" i="16"/>
  <c r="AF2099" i="16"/>
  <c r="AA2100" i="16"/>
  <c r="AF2100" i="16"/>
  <c r="AA2101" i="16"/>
  <c r="AF2101" i="16"/>
  <c r="AA2102" i="16"/>
  <c r="AF2102" i="16"/>
  <c r="AA2103" i="16"/>
  <c r="AF2103" i="16"/>
  <c r="AA2104" i="16"/>
  <c r="AF2104" i="16"/>
  <c r="AA2105" i="16"/>
  <c r="AF2105" i="16"/>
  <c r="AA2106" i="16"/>
  <c r="AF2106" i="16"/>
  <c r="AA2107" i="16"/>
  <c r="AF2107" i="16"/>
  <c r="AA2108" i="16"/>
  <c r="AF2108" i="16"/>
  <c r="AA2109" i="16"/>
  <c r="AF2109" i="16"/>
  <c r="AA2110" i="16"/>
  <c r="AF2110" i="16"/>
  <c r="AA2111" i="16"/>
  <c r="AF2111" i="16"/>
  <c r="AA2112" i="16"/>
  <c r="AF2112" i="16"/>
  <c r="AA2113" i="16"/>
  <c r="AF2113" i="16"/>
  <c r="AA2114" i="16"/>
  <c r="AF2114" i="16"/>
  <c r="AA2115" i="16"/>
  <c r="AF2115" i="16"/>
  <c r="AA2116" i="16"/>
  <c r="AF2116" i="16"/>
  <c r="AA2117" i="16"/>
  <c r="AF2117" i="16"/>
  <c r="AA2118" i="16"/>
  <c r="AF2118" i="16"/>
  <c r="AA2119" i="16"/>
  <c r="AF2119" i="16"/>
  <c r="AA2120" i="16"/>
  <c r="AF2120" i="16"/>
  <c r="AA2121" i="16"/>
  <c r="AF2121" i="16"/>
  <c r="AA2122" i="16"/>
  <c r="AF2122" i="16"/>
  <c r="AA2123" i="16"/>
  <c r="AF2123" i="16"/>
  <c r="AA2124" i="16"/>
  <c r="AF2124" i="16"/>
  <c r="AA2125" i="16"/>
  <c r="AF2125" i="16"/>
  <c r="AA2126" i="16"/>
  <c r="AF2126" i="16"/>
  <c r="AA2127" i="16"/>
  <c r="AF2127" i="16"/>
  <c r="AA2128" i="16"/>
  <c r="AF2128" i="16"/>
  <c r="AA2129" i="16"/>
  <c r="AF2129" i="16"/>
  <c r="AA2130" i="16"/>
  <c r="AF2130" i="16"/>
  <c r="AA2131" i="16"/>
  <c r="AF2131" i="16"/>
  <c r="AA2132" i="16"/>
  <c r="AF2132" i="16"/>
  <c r="AA2133" i="16"/>
  <c r="AF2133" i="16"/>
  <c r="AA2134" i="16"/>
  <c r="AF2134" i="16"/>
  <c r="AA2135" i="16"/>
  <c r="AF2135" i="16"/>
  <c r="AA2136" i="16"/>
  <c r="AF2136" i="16"/>
  <c r="AA2137" i="16"/>
  <c r="AF2137" i="16"/>
  <c r="AA2138" i="16"/>
  <c r="AF2138" i="16"/>
  <c r="AA2139" i="16"/>
  <c r="AF2139" i="16"/>
  <c r="AA2140" i="16"/>
  <c r="AF2140" i="16"/>
  <c r="AA2141" i="16"/>
  <c r="AF2141" i="16"/>
  <c r="AA2142" i="16"/>
  <c r="AF2142" i="16"/>
  <c r="AA2143" i="16"/>
  <c r="AF2143" i="16"/>
  <c r="AA2144" i="16"/>
  <c r="AF2144" i="16"/>
  <c r="AA2145" i="16"/>
  <c r="AF2145" i="16"/>
  <c r="AA2146" i="16"/>
  <c r="AF2146" i="16"/>
  <c r="AA2147" i="16"/>
  <c r="AF2147" i="16"/>
  <c r="AA2148" i="16"/>
  <c r="AF2148" i="16"/>
  <c r="AA2149" i="16"/>
  <c r="AF2149" i="16"/>
  <c r="AA2150" i="16"/>
  <c r="AF2150" i="16"/>
  <c r="AA2151" i="16"/>
  <c r="AF2151" i="16"/>
  <c r="AA2152" i="16"/>
  <c r="AF2152" i="16"/>
  <c r="AA2153" i="16"/>
  <c r="AF2153" i="16"/>
  <c r="AA2154" i="16"/>
  <c r="AF2154" i="16"/>
  <c r="AA2155" i="16"/>
  <c r="AF2155" i="16"/>
  <c r="AA2156" i="16"/>
  <c r="AF2156" i="16"/>
  <c r="AA2157" i="16"/>
  <c r="AF2157" i="16"/>
  <c r="AA2158" i="16"/>
  <c r="AF2158" i="16"/>
  <c r="AA2159" i="16"/>
  <c r="AF2159" i="16"/>
  <c r="AA2160" i="16"/>
  <c r="AF2160" i="16"/>
  <c r="AA2161" i="16"/>
  <c r="AF2161" i="16"/>
  <c r="AA2162" i="16"/>
  <c r="AF2162" i="16"/>
  <c r="AA2163" i="16"/>
  <c r="AF2163" i="16"/>
  <c r="AA2164" i="16"/>
  <c r="AF2164" i="16"/>
  <c r="AA2165" i="16"/>
  <c r="AF2165" i="16"/>
  <c r="AA2166" i="16"/>
  <c r="AF2166" i="16"/>
  <c r="AA2167" i="16"/>
  <c r="AF2167" i="16"/>
  <c r="AA2168" i="16"/>
  <c r="AF2168" i="16"/>
  <c r="AA2169" i="16"/>
  <c r="AF2169" i="16"/>
  <c r="AA2170" i="16"/>
  <c r="AF2170" i="16"/>
  <c r="AA2171" i="16"/>
  <c r="AF2171" i="16"/>
  <c r="AA2172" i="16"/>
  <c r="AF2172" i="16"/>
  <c r="AA2173" i="16"/>
  <c r="AF2173" i="16"/>
  <c r="AA2174" i="16"/>
  <c r="AF2174" i="16"/>
  <c r="AA2175" i="16"/>
  <c r="AF2175" i="16"/>
  <c r="AA2176" i="16"/>
  <c r="AF2176" i="16"/>
  <c r="AA2177" i="16"/>
  <c r="AF2177" i="16"/>
  <c r="AA2178" i="16"/>
  <c r="AF2178" i="16"/>
  <c r="AA2179" i="16"/>
  <c r="AF2179" i="16"/>
  <c r="AA2180" i="16"/>
  <c r="AF2180" i="16"/>
  <c r="AA2181" i="16"/>
  <c r="AF2181" i="16"/>
  <c r="AA2182" i="16"/>
  <c r="AF2182" i="16"/>
  <c r="AA2183" i="16"/>
  <c r="AF2183" i="16"/>
  <c r="AA2184" i="16"/>
  <c r="AF2184" i="16"/>
  <c r="AA2185" i="16"/>
  <c r="AF2185" i="16"/>
  <c r="AA2186" i="16"/>
  <c r="AF2186" i="16"/>
  <c r="AA2187" i="16"/>
  <c r="AF2187" i="16"/>
  <c r="AA2188" i="16"/>
  <c r="AF2188" i="16"/>
  <c r="AA2189" i="16"/>
  <c r="AF2189" i="16"/>
  <c r="AA2190" i="16"/>
  <c r="AF2190" i="16"/>
  <c r="AA2191" i="16"/>
  <c r="AF2191" i="16"/>
  <c r="AA2192" i="16"/>
  <c r="AF2192" i="16"/>
  <c r="AA2193" i="16"/>
  <c r="AF2193" i="16"/>
  <c r="AA2194" i="16"/>
  <c r="AF2194" i="16"/>
  <c r="AA2195" i="16"/>
  <c r="AF2195" i="16"/>
  <c r="AA2196" i="16"/>
  <c r="AF2196" i="16"/>
  <c r="AA2197" i="16"/>
  <c r="AF2197" i="16"/>
  <c r="AA2198" i="16"/>
  <c r="AF2198" i="16"/>
  <c r="AA2199" i="16"/>
  <c r="AF2199" i="16"/>
  <c r="AA2200" i="16"/>
  <c r="AF2200" i="16"/>
  <c r="AA2201" i="16"/>
  <c r="AF2201" i="16"/>
  <c r="AA2202" i="16"/>
  <c r="AF2202" i="16"/>
  <c r="AA2203" i="16"/>
  <c r="AF2203" i="16"/>
  <c r="AA2204" i="16"/>
  <c r="AF2204" i="16"/>
  <c r="AA2205" i="16"/>
  <c r="AF2205" i="16"/>
  <c r="AA2206" i="16"/>
  <c r="AF2206" i="16"/>
  <c r="AA2207" i="16"/>
  <c r="AF2207" i="16"/>
  <c r="AA2208" i="16"/>
  <c r="AF2208" i="16"/>
  <c r="AA2209" i="16"/>
  <c r="AF2209" i="16"/>
  <c r="AA2210" i="16"/>
  <c r="AF2210" i="16"/>
  <c r="AA2211" i="16"/>
  <c r="AF2211" i="16"/>
  <c r="AA2212" i="16"/>
  <c r="AF2212" i="16"/>
  <c r="AA2213" i="16"/>
  <c r="AF2213" i="16"/>
  <c r="AA2214" i="16"/>
  <c r="AF2214" i="16"/>
  <c r="AA2215" i="16"/>
  <c r="AF2215" i="16"/>
  <c r="AA2216" i="16"/>
  <c r="AF2216" i="16"/>
  <c r="AA2217" i="16"/>
  <c r="AF2217" i="16"/>
  <c r="AA2218" i="16"/>
  <c r="AF2218" i="16"/>
  <c r="AA2219" i="16"/>
  <c r="AF2219" i="16"/>
  <c r="AA2220" i="16"/>
  <c r="AF2220" i="16"/>
  <c r="AA2221" i="16"/>
  <c r="AF2221" i="16"/>
  <c r="AA2222" i="16"/>
  <c r="AF2222" i="16"/>
  <c r="AA2223" i="16"/>
  <c r="AF2223" i="16"/>
  <c r="AA2224" i="16"/>
  <c r="AF2224" i="16"/>
  <c r="AA2225" i="16"/>
  <c r="AF2225" i="16"/>
  <c r="AA2226" i="16"/>
  <c r="AF2226" i="16"/>
  <c r="AA2227" i="16"/>
  <c r="AF2227" i="16"/>
  <c r="AA2228" i="16"/>
  <c r="AF2228" i="16"/>
  <c r="AA2229" i="16"/>
  <c r="AF2229" i="16"/>
  <c r="AA2230" i="16"/>
  <c r="AF2230" i="16"/>
  <c r="AA2231" i="16"/>
  <c r="AF2231" i="16"/>
  <c r="AA2232" i="16"/>
  <c r="AF2232" i="16"/>
  <c r="AA2233" i="16"/>
  <c r="AF2233" i="16"/>
  <c r="AA2234" i="16"/>
  <c r="AF2234" i="16"/>
  <c r="AA2235" i="16"/>
  <c r="AF2235" i="16"/>
  <c r="AA2236" i="16"/>
  <c r="AF2236" i="16"/>
  <c r="AA2237" i="16"/>
  <c r="AF2237" i="16"/>
  <c r="AA2238" i="16"/>
  <c r="AF2238" i="16"/>
  <c r="AA2239" i="16"/>
  <c r="AF2239" i="16"/>
  <c r="AA2240" i="16"/>
  <c r="AF2240" i="16"/>
  <c r="AA2241" i="16"/>
  <c r="AF2241" i="16"/>
  <c r="AA2242" i="16"/>
  <c r="AF2242" i="16"/>
  <c r="AA2243" i="16"/>
  <c r="AF2243" i="16"/>
  <c r="AA2244" i="16"/>
  <c r="AF2244" i="16"/>
  <c r="AA2245" i="16"/>
  <c r="AF2245" i="16"/>
  <c r="AA2246" i="16"/>
  <c r="AF2246" i="16"/>
  <c r="AA2247" i="16"/>
  <c r="AF2247" i="16"/>
  <c r="AA2248" i="16"/>
  <c r="AF2248" i="16"/>
  <c r="AA2249" i="16"/>
  <c r="AF2249" i="16"/>
  <c r="AA2250" i="16"/>
  <c r="AF2250" i="16"/>
  <c r="AA2251" i="16"/>
  <c r="AF2251" i="16"/>
  <c r="AA2252" i="16"/>
  <c r="AF2252" i="16"/>
  <c r="AA2253" i="16"/>
  <c r="AF2253" i="16"/>
  <c r="AA2254" i="16"/>
  <c r="AF2254" i="16"/>
  <c r="AA2255" i="16"/>
  <c r="AF2255" i="16"/>
  <c r="AA2256" i="16"/>
  <c r="AF2256" i="16"/>
  <c r="AA2257" i="16"/>
  <c r="AF2257" i="16"/>
  <c r="AA2258" i="16"/>
  <c r="AF2258" i="16"/>
  <c r="AA2259" i="16"/>
  <c r="AF2259" i="16"/>
  <c r="AA2260" i="16"/>
  <c r="AF2260" i="16"/>
  <c r="AA2261" i="16"/>
  <c r="AF2261" i="16"/>
  <c r="AA2262" i="16"/>
  <c r="AF2262" i="16"/>
  <c r="AA2263" i="16"/>
  <c r="AF2263" i="16"/>
  <c r="AA2264" i="16"/>
  <c r="AF2264" i="16"/>
  <c r="AA2265" i="16"/>
  <c r="AF2265" i="16"/>
  <c r="AA2266" i="16"/>
  <c r="AF2266" i="16"/>
  <c r="AA2267" i="16"/>
  <c r="AF2267" i="16"/>
  <c r="AA2268" i="16"/>
  <c r="AF2268" i="16"/>
  <c r="AA2269" i="16"/>
  <c r="AF2269" i="16"/>
  <c r="AA2270" i="16"/>
  <c r="AF2270" i="16"/>
  <c r="AA2271" i="16"/>
  <c r="AF2271" i="16"/>
  <c r="AA2272" i="16"/>
  <c r="AF2272" i="16"/>
  <c r="AA2273" i="16"/>
  <c r="AF2273" i="16"/>
  <c r="AA2274" i="16"/>
  <c r="AF2274" i="16"/>
  <c r="AA2275" i="16"/>
  <c r="AF2275" i="16"/>
  <c r="AA2276" i="16"/>
  <c r="AF2276" i="16"/>
  <c r="AA2277" i="16"/>
  <c r="AF2277" i="16"/>
  <c r="AA2278" i="16"/>
  <c r="AF2278" i="16"/>
  <c r="AA2279" i="16"/>
  <c r="AF2279" i="16"/>
  <c r="AA2280" i="16"/>
  <c r="AF2280" i="16"/>
  <c r="AA2281" i="16"/>
  <c r="AF2281" i="16"/>
  <c r="AA2282" i="16"/>
  <c r="AF2282" i="16"/>
  <c r="AA2283" i="16"/>
  <c r="AF2283" i="16"/>
  <c r="AA2284" i="16"/>
  <c r="AF2284" i="16"/>
  <c r="AA2285" i="16"/>
  <c r="AF2285" i="16"/>
  <c r="AA2286" i="16"/>
  <c r="AF2286" i="16"/>
  <c r="AA2287" i="16"/>
  <c r="AF2287" i="16"/>
  <c r="AA2288" i="16"/>
  <c r="AF2288" i="16"/>
  <c r="AA2289" i="16"/>
  <c r="AF2289" i="16"/>
  <c r="AA2290" i="16"/>
  <c r="AF2290" i="16"/>
  <c r="AA2291" i="16"/>
  <c r="AF2291" i="16"/>
  <c r="AA2292" i="16"/>
  <c r="AF2292" i="16"/>
  <c r="AA2293" i="16"/>
  <c r="AF2293" i="16"/>
  <c r="AA2294" i="16"/>
  <c r="AF2294" i="16"/>
  <c r="AA2295" i="16"/>
  <c r="AF2295" i="16"/>
  <c r="AA2296" i="16"/>
  <c r="AF2296" i="16"/>
  <c r="AA2297" i="16"/>
  <c r="AF2297" i="16"/>
  <c r="AA2298" i="16"/>
  <c r="AF2298" i="16"/>
  <c r="AA2299" i="16"/>
  <c r="AF2299" i="16"/>
  <c r="AA2300" i="16"/>
  <c r="AF2300" i="16"/>
  <c r="AA2301" i="16"/>
  <c r="AF2301" i="16"/>
  <c r="AA2302" i="16"/>
  <c r="AF2302" i="16"/>
  <c r="AA2303" i="16"/>
  <c r="AF2303" i="16"/>
  <c r="AA2304" i="16"/>
  <c r="AF2304" i="16"/>
  <c r="AA2305" i="16"/>
  <c r="AF2305" i="16"/>
  <c r="AA2306" i="16"/>
  <c r="AF2306" i="16"/>
  <c r="AA2307" i="16"/>
  <c r="AF2307" i="16"/>
  <c r="AA2308" i="16"/>
  <c r="AF2308" i="16"/>
  <c r="AA2309" i="16"/>
  <c r="AF2309" i="16"/>
  <c r="AA2310" i="16"/>
  <c r="AF2310" i="16"/>
  <c r="AA2311" i="16"/>
  <c r="AF2311" i="16"/>
  <c r="AA2312" i="16"/>
  <c r="AF2312" i="16"/>
  <c r="AA2313" i="16"/>
  <c r="AF2313" i="16"/>
  <c r="AA2314" i="16"/>
  <c r="AF2314" i="16"/>
  <c r="AA2315" i="16"/>
  <c r="AF2315" i="16"/>
  <c r="AA2316" i="16"/>
  <c r="AF2316" i="16"/>
  <c r="AA2317" i="16"/>
  <c r="AF2317" i="16"/>
  <c r="AA2318" i="16"/>
  <c r="AF2318" i="16"/>
  <c r="AA2319" i="16"/>
  <c r="AF2319" i="16"/>
  <c r="AA2320" i="16"/>
  <c r="AF2320" i="16"/>
  <c r="AA2321" i="16"/>
  <c r="AF2321" i="16"/>
  <c r="AA2322" i="16"/>
  <c r="AF2322" i="16"/>
  <c r="AA2323" i="16"/>
  <c r="AF2323" i="16"/>
  <c r="AA2324" i="16"/>
  <c r="AF2324" i="16"/>
  <c r="AA2325" i="16"/>
  <c r="AF2325" i="16"/>
  <c r="AA2326" i="16"/>
  <c r="AF2326" i="16"/>
  <c r="AA2327" i="16"/>
  <c r="AF2327" i="16"/>
  <c r="AF5" i="16"/>
  <c r="AQ12" i="17"/>
  <c r="AQ11" i="17"/>
  <c r="AQ10" i="17"/>
  <c r="AQ9" i="17"/>
  <c r="AQ8" i="17"/>
  <c r="AQ7" i="17"/>
  <c r="AQ6" i="17"/>
  <c r="AQ5" i="17"/>
  <c r="Q30" i="6"/>
  <c r="Q40" i="6"/>
  <c r="Q50" i="6"/>
  <c r="Q60" i="6"/>
  <c r="Q70" i="6"/>
  <c r="Q80" i="6"/>
  <c r="Q90" i="6"/>
  <c r="Q100" i="6"/>
  <c r="Q110" i="6"/>
  <c r="Q20" i="6"/>
  <c r="AF6" i="22"/>
  <c r="AF7" i="22"/>
  <c r="AF8" i="22"/>
  <c r="AF9" i="22"/>
  <c r="AF10" i="22"/>
  <c r="AF11" i="22"/>
  <c r="AF12" i="22"/>
  <c r="AF13" i="22"/>
  <c r="AF14" i="22"/>
  <c r="AF15" i="22"/>
  <c r="AF16" i="22"/>
  <c r="AF17" i="22"/>
  <c r="AF18" i="22"/>
  <c r="AF19" i="22"/>
  <c r="AF20" i="22"/>
  <c r="AF21" i="22"/>
  <c r="AF22" i="22"/>
  <c r="AF23" i="22"/>
  <c r="AF24" i="22"/>
  <c r="AF25" i="22"/>
  <c r="AF26" i="22"/>
  <c r="AF27" i="22"/>
  <c r="AF28" i="22"/>
  <c r="AF29" i="22"/>
  <c r="AF30" i="22"/>
  <c r="AF31" i="22"/>
  <c r="AF32" i="22"/>
  <c r="AF33" i="22"/>
  <c r="AF34" i="22"/>
  <c r="AF35" i="22"/>
  <c r="AF36" i="22"/>
  <c r="AF37" i="22"/>
  <c r="AF38" i="22"/>
  <c r="AF39" i="22"/>
  <c r="AF40" i="22"/>
  <c r="AF41" i="22"/>
  <c r="AF42" i="22"/>
  <c r="AF43" i="22"/>
  <c r="AE6" i="22"/>
  <c r="AE7" i="22"/>
  <c r="AE8" i="22"/>
  <c r="AE9" i="22"/>
  <c r="AE10" i="22"/>
  <c r="AE11" i="22"/>
  <c r="AE12" i="22"/>
  <c r="AE13" i="22"/>
  <c r="AE14" i="22"/>
  <c r="AE15" i="22"/>
  <c r="AE16" i="22"/>
  <c r="AE17" i="22"/>
  <c r="AE18" i="22"/>
  <c r="AE19" i="22"/>
  <c r="AE20" i="22"/>
  <c r="AE21" i="22"/>
  <c r="AE22" i="22"/>
  <c r="AE23" i="22"/>
  <c r="AE24" i="22"/>
  <c r="AE25" i="22"/>
  <c r="AE26" i="22"/>
  <c r="AE27" i="22"/>
  <c r="AE28" i="22"/>
  <c r="AE29" i="22"/>
  <c r="AE30" i="22"/>
  <c r="AE31" i="22"/>
  <c r="AE32" i="22"/>
  <c r="AE33" i="22"/>
  <c r="AE34" i="22"/>
  <c r="AE35" i="22"/>
  <c r="AE36" i="22"/>
  <c r="AE37" i="22"/>
  <c r="AE38" i="22"/>
  <c r="AE39" i="22"/>
  <c r="AE40" i="22"/>
  <c r="AE41" i="22"/>
  <c r="AE42" i="22"/>
  <c r="AE43" i="22"/>
  <c r="AD43" i="22"/>
  <c r="AC43" i="22"/>
  <c r="BK5" i="22"/>
  <c r="BK6" i="22"/>
  <c r="BV3" i="22"/>
  <c r="BQ5" i="22"/>
  <c r="BR5" i="22"/>
  <c r="BV5" i="22"/>
  <c r="BW5" i="22"/>
  <c r="BX5" i="22"/>
  <c r="CN5" i="22"/>
  <c r="BQ6" i="22"/>
  <c r="BR6" i="22"/>
  <c r="BV6" i="22"/>
  <c r="BW6" i="22"/>
  <c r="BX6" i="22"/>
  <c r="CN6" i="22"/>
  <c r="BK7" i="22"/>
  <c r="BQ7" i="22"/>
  <c r="BR7" i="22"/>
  <c r="BV7" i="22"/>
  <c r="BW7" i="22"/>
  <c r="BX7" i="22"/>
  <c r="CN7" i="22"/>
  <c r="BK8" i="22"/>
  <c r="BQ8" i="22"/>
  <c r="BR8" i="22"/>
  <c r="BV8" i="22"/>
  <c r="BW8" i="22"/>
  <c r="BX8" i="22"/>
  <c r="CN8" i="22"/>
  <c r="BK9" i="22"/>
  <c r="BQ9" i="22"/>
  <c r="BR9" i="22"/>
  <c r="BV9" i="22"/>
  <c r="BW9" i="22"/>
  <c r="BX9" i="22"/>
  <c r="CN9" i="22"/>
  <c r="BK10" i="22"/>
  <c r="BQ10" i="22"/>
  <c r="BR10" i="22"/>
  <c r="BV10" i="22"/>
  <c r="BW10" i="22"/>
  <c r="BX10" i="22"/>
  <c r="CN10" i="22"/>
  <c r="BK11" i="22"/>
  <c r="BQ11" i="22"/>
  <c r="BR11" i="22"/>
  <c r="BV11" i="22"/>
  <c r="BW11" i="22"/>
  <c r="BX11" i="22"/>
  <c r="CN11" i="22"/>
  <c r="BK12" i="22"/>
  <c r="BQ12" i="22"/>
  <c r="BR12" i="22"/>
  <c r="BV12" i="22"/>
  <c r="BW12" i="22"/>
  <c r="BX12" i="22"/>
  <c r="CN12" i="22"/>
  <c r="BK13" i="22"/>
  <c r="BQ13" i="22"/>
  <c r="BR13" i="22"/>
  <c r="BV13" i="22"/>
  <c r="BW13" i="22"/>
  <c r="BX13" i="22"/>
  <c r="CN13" i="22"/>
  <c r="BK14" i="22"/>
  <c r="BQ14" i="22"/>
  <c r="BR14" i="22"/>
  <c r="BV14" i="22"/>
  <c r="BW14" i="22"/>
  <c r="BX14" i="22"/>
  <c r="CN14" i="22"/>
  <c r="BK15" i="22"/>
  <c r="BQ15" i="22"/>
  <c r="BR15" i="22"/>
  <c r="BV15" i="22"/>
  <c r="BW15" i="22"/>
  <c r="BX15" i="22"/>
  <c r="CN15" i="22"/>
  <c r="BK16" i="22"/>
  <c r="BQ16" i="22"/>
  <c r="BR16" i="22"/>
  <c r="BV16" i="22"/>
  <c r="BW16" i="22"/>
  <c r="BX16" i="22"/>
  <c r="CN16" i="22"/>
  <c r="BK17" i="22"/>
  <c r="BQ17" i="22"/>
  <c r="BR17" i="22"/>
  <c r="BV17" i="22"/>
  <c r="BW17" i="22"/>
  <c r="BX17" i="22"/>
  <c r="CN17" i="22"/>
  <c r="BK18" i="22"/>
  <c r="BQ18" i="22"/>
  <c r="BR18" i="22"/>
  <c r="BV18" i="22"/>
  <c r="BW18" i="22"/>
  <c r="BX18" i="22"/>
  <c r="CN18" i="22"/>
  <c r="BK19" i="22"/>
  <c r="BQ19" i="22"/>
  <c r="BR19" i="22"/>
  <c r="BV19" i="22"/>
  <c r="BW19" i="22"/>
  <c r="BX19" i="22"/>
  <c r="CN19" i="22"/>
  <c r="BK20" i="22"/>
  <c r="BQ20" i="22"/>
  <c r="BR20" i="22"/>
  <c r="BV20" i="22"/>
  <c r="BW20" i="22"/>
  <c r="BX20" i="22"/>
  <c r="CN20" i="22"/>
  <c r="BK21" i="22"/>
  <c r="BQ21" i="22"/>
  <c r="BR21" i="22"/>
  <c r="BV21" i="22"/>
  <c r="BW21" i="22"/>
  <c r="BX21" i="22"/>
  <c r="CN21" i="22"/>
  <c r="BK22" i="22"/>
  <c r="BQ22" i="22"/>
  <c r="BR22" i="22"/>
  <c r="BV22" i="22"/>
  <c r="BW22" i="22"/>
  <c r="BX22" i="22"/>
  <c r="CN22" i="22"/>
  <c r="BK23" i="22"/>
  <c r="BQ23" i="22"/>
  <c r="BR23" i="22"/>
  <c r="BV23" i="22"/>
  <c r="BW23" i="22"/>
  <c r="BX23" i="22"/>
  <c r="CN23" i="22"/>
  <c r="BK24" i="22"/>
  <c r="BQ24" i="22"/>
  <c r="BR24" i="22"/>
  <c r="BV24" i="22"/>
  <c r="BW24" i="22"/>
  <c r="BX24" i="22"/>
  <c r="CN24" i="22"/>
  <c r="BK25" i="22"/>
  <c r="BQ25" i="22"/>
  <c r="BR25" i="22"/>
  <c r="BV25" i="22"/>
  <c r="BW25" i="22"/>
  <c r="BX25" i="22"/>
  <c r="AD30" i="6"/>
  <c r="CA25" i="22"/>
  <c r="CN25" i="22"/>
  <c r="BK26" i="22"/>
  <c r="BQ26" i="22"/>
  <c r="BR26" i="22"/>
  <c r="BV26" i="22"/>
  <c r="BW26" i="22"/>
  <c r="BX26" i="22"/>
  <c r="AD40" i="6"/>
  <c r="CA26" i="22"/>
  <c r="CN26" i="22"/>
  <c r="BK27" i="22"/>
  <c r="BQ27" i="22"/>
  <c r="BR27" i="22"/>
  <c r="BV27" i="22"/>
  <c r="BW27" i="22"/>
  <c r="BX27" i="22"/>
  <c r="AD50" i="6"/>
  <c r="CA27" i="22"/>
  <c r="CN27" i="22"/>
  <c r="BK28" i="22"/>
  <c r="BQ28" i="22"/>
  <c r="BR28" i="22"/>
  <c r="BV28" i="22"/>
  <c r="BW28" i="22"/>
  <c r="BX28" i="22"/>
  <c r="AD60" i="6"/>
  <c r="CA28" i="22"/>
  <c r="CN28" i="22"/>
  <c r="BK29" i="22"/>
  <c r="BQ29" i="22"/>
  <c r="BR29" i="22"/>
  <c r="BV29" i="22"/>
  <c r="BW29" i="22"/>
  <c r="BX29" i="22"/>
  <c r="AD70" i="6"/>
  <c r="CA29" i="22"/>
  <c r="CN29" i="22"/>
  <c r="BK30" i="22"/>
  <c r="BQ30" i="22"/>
  <c r="BR30" i="22"/>
  <c r="BV30" i="22"/>
  <c r="BW30" i="22"/>
  <c r="BX30" i="22"/>
  <c r="AD80" i="6"/>
  <c r="CA30" i="22"/>
  <c r="CN30" i="22"/>
  <c r="BK31" i="22"/>
  <c r="BQ31" i="22"/>
  <c r="BR31" i="22"/>
  <c r="BV31" i="22"/>
  <c r="BW31" i="22"/>
  <c r="BX31" i="22"/>
  <c r="AD90" i="6"/>
  <c r="CA31" i="22"/>
  <c r="CN31" i="22"/>
  <c r="BK32" i="22"/>
  <c r="BQ32" i="22"/>
  <c r="BR32" i="22"/>
  <c r="BV32" i="22"/>
  <c r="BW32" i="22"/>
  <c r="BX32" i="22"/>
  <c r="AD100" i="6"/>
  <c r="CA32" i="22"/>
  <c r="CN32" i="22"/>
  <c r="BK33" i="22"/>
  <c r="BQ33" i="22"/>
  <c r="BR33" i="22"/>
  <c r="BV33" i="22"/>
  <c r="BW33" i="22"/>
  <c r="BX33" i="22"/>
  <c r="AD110" i="6"/>
  <c r="CA33" i="22"/>
  <c r="CN33" i="22"/>
  <c r="BK34" i="22"/>
  <c r="BQ34" i="22"/>
  <c r="BR34" i="22"/>
  <c r="BV34" i="22"/>
  <c r="BW34" i="22"/>
  <c r="BX34" i="22"/>
  <c r="CA34" i="22"/>
  <c r="CN34" i="22"/>
  <c r="I43" i="22"/>
  <c r="AF44" i="22"/>
  <c r="AE44" i="22"/>
  <c r="AD44" i="22"/>
  <c r="AC44" i="22"/>
  <c r="I44" i="22"/>
  <c r="AF45" i="22"/>
  <c r="AE45" i="22"/>
  <c r="AD45" i="22"/>
  <c r="AC45" i="22"/>
  <c r="I45" i="22"/>
  <c r="AF46" i="22"/>
  <c r="AE46" i="22"/>
  <c r="AD46" i="22"/>
  <c r="AC46" i="22"/>
  <c r="I46" i="22"/>
  <c r="AF47" i="22"/>
  <c r="AE47" i="22"/>
  <c r="AD47" i="22"/>
  <c r="AC47" i="22"/>
  <c r="I47" i="22"/>
  <c r="AF48" i="22"/>
  <c r="AE48" i="22"/>
  <c r="AD48" i="22"/>
  <c r="AC48" i="22"/>
  <c r="I48" i="22"/>
  <c r="AF49" i="22"/>
  <c r="AE49" i="22"/>
  <c r="AD49" i="22"/>
  <c r="AC49" i="22"/>
  <c r="I49" i="22"/>
  <c r="AF50" i="22"/>
  <c r="AE50" i="22"/>
  <c r="AD50" i="22"/>
  <c r="AC50" i="22"/>
  <c r="I50" i="22"/>
  <c r="AF51" i="22"/>
  <c r="AE51" i="22"/>
  <c r="AD51" i="22"/>
  <c r="AC51" i="22"/>
  <c r="I51" i="22"/>
  <c r="AF52" i="22"/>
  <c r="AE52" i="22"/>
  <c r="AD52" i="22"/>
  <c r="AC52" i="22"/>
  <c r="I52" i="22"/>
  <c r="AF53" i="22"/>
  <c r="AE53" i="22"/>
  <c r="AD53" i="22"/>
  <c r="AC53" i="22"/>
  <c r="I53" i="22"/>
  <c r="AU9" i="19"/>
  <c r="AU10" i="19"/>
  <c r="AU11" i="19"/>
  <c r="AU12" i="19"/>
  <c r="AU13" i="19"/>
  <c r="AU14" i="19"/>
  <c r="AU15" i="19"/>
  <c r="AU16" i="19"/>
  <c r="AU17" i="19"/>
  <c r="AU18" i="19"/>
  <c r="AU19" i="19"/>
  <c r="AU8" i="19"/>
  <c r="AE6" i="16"/>
  <c r="AE7" i="16"/>
  <c r="AE8" i="16"/>
  <c r="AE9" i="16"/>
  <c r="AE10" i="16"/>
  <c r="AE11" i="16"/>
  <c r="AE12" i="16"/>
  <c r="AE13" i="16"/>
  <c r="AE14" i="16"/>
  <c r="AE15" i="16"/>
  <c r="AE16" i="16"/>
  <c r="AE17" i="16"/>
  <c r="AE18" i="16"/>
  <c r="AE19" i="16"/>
  <c r="AE20" i="16"/>
  <c r="AE21" i="16"/>
  <c r="AE22" i="16"/>
  <c r="AE23" i="16"/>
  <c r="AE24" i="16"/>
  <c r="AE25" i="16"/>
  <c r="AE26" i="16"/>
  <c r="AE27" i="16"/>
  <c r="AE28" i="16"/>
  <c r="AE29" i="16"/>
  <c r="AE30" i="16"/>
  <c r="AE31" i="16"/>
  <c r="AE32" i="16"/>
  <c r="AE33" i="16"/>
  <c r="AE34" i="16"/>
  <c r="AE35" i="16"/>
  <c r="AE36" i="16"/>
  <c r="AE37" i="16"/>
  <c r="AE38" i="16"/>
  <c r="AE39" i="16"/>
  <c r="AE40" i="16"/>
  <c r="AE41" i="16"/>
  <c r="AE42" i="16"/>
  <c r="AE43" i="16"/>
  <c r="AE44" i="16"/>
  <c r="AE45" i="16"/>
  <c r="AE46" i="16"/>
  <c r="AE47" i="16"/>
  <c r="AE48" i="16"/>
  <c r="AE49" i="16"/>
  <c r="AE50" i="16"/>
  <c r="AE51" i="16"/>
  <c r="AE52" i="16"/>
  <c r="AE53" i="16"/>
  <c r="AE54" i="16"/>
  <c r="AE55" i="16"/>
  <c r="AE56" i="16"/>
  <c r="AE57" i="16"/>
  <c r="AE58" i="16"/>
  <c r="AE59" i="16"/>
  <c r="AE60" i="16"/>
  <c r="AE61" i="16"/>
  <c r="AE62" i="16"/>
  <c r="AE63" i="16"/>
  <c r="AE64" i="16"/>
  <c r="AE65" i="16"/>
  <c r="AE66" i="16"/>
  <c r="AE67" i="16"/>
  <c r="AE68" i="16"/>
  <c r="AE69" i="16"/>
  <c r="AE70" i="16"/>
  <c r="AE71" i="16"/>
  <c r="AE72" i="16"/>
  <c r="AE73" i="16"/>
  <c r="AE74" i="16"/>
  <c r="AE75" i="16"/>
  <c r="AE76" i="16"/>
  <c r="AE77" i="16"/>
  <c r="AE78" i="16"/>
  <c r="AE79" i="16"/>
  <c r="AE80" i="16"/>
  <c r="AE81" i="16"/>
  <c r="AE82" i="16"/>
  <c r="AE83" i="16"/>
  <c r="AE84" i="16"/>
  <c r="AE85" i="16"/>
  <c r="AE86" i="16"/>
  <c r="AE87" i="16"/>
  <c r="AE88" i="16"/>
  <c r="AE89" i="16"/>
  <c r="AE90" i="16"/>
  <c r="AE91" i="16"/>
  <c r="AE92" i="16"/>
  <c r="AE93" i="16"/>
  <c r="AE94" i="16"/>
  <c r="AE95" i="16"/>
  <c r="AE96" i="16"/>
  <c r="AE97" i="16"/>
  <c r="AE98" i="16"/>
  <c r="AE99" i="16"/>
  <c r="AE100" i="16"/>
  <c r="AE101" i="16"/>
  <c r="AE102" i="16"/>
  <c r="AE103" i="16"/>
  <c r="AE104" i="16"/>
  <c r="AE105" i="16"/>
  <c r="AE106" i="16"/>
  <c r="AE107" i="16"/>
  <c r="AE108" i="16"/>
  <c r="AE109" i="16"/>
  <c r="AE110" i="16"/>
  <c r="AE111" i="16"/>
  <c r="AE112" i="16"/>
  <c r="AE113" i="16"/>
  <c r="AE114" i="16"/>
  <c r="AE115" i="16"/>
  <c r="AE116" i="16"/>
  <c r="AE117" i="16"/>
  <c r="AE118" i="16"/>
  <c r="AE119" i="16"/>
  <c r="AE120" i="16"/>
  <c r="AE121" i="16"/>
  <c r="AE122" i="16"/>
  <c r="AE123" i="16"/>
  <c r="AE124" i="16"/>
  <c r="AE125" i="16"/>
  <c r="AE126" i="16"/>
  <c r="AE127" i="16"/>
  <c r="AE128" i="16"/>
  <c r="AE129" i="16"/>
  <c r="AE130" i="16"/>
  <c r="AE131" i="16"/>
  <c r="AE132" i="16"/>
  <c r="AE133" i="16"/>
  <c r="AE134" i="16"/>
  <c r="AE135" i="16"/>
  <c r="AE136" i="16"/>
  <c r="AE137" i="16"/>
  <c r="AE138" i="16"/>
  <c r="AE139" i="16"/>
  <c r="AE140" i="16"/>
  <c r="AE141" i="16"/>
  <c r="AE142" i="16"/>
  <c r="AE143" i="16"/>
  <c r="AE144" i="16"/>
  <c r="AE145" i="16"/>
  <c r="AE146" i="16"/>
  <c r="AE147" i="16"/>
  <c r="AE148" i="16"/>
  <c r="AE149" i="16"/>
  <c r="AE150" i="16"/>
  <c r="AE151" i="16"/>
  <c r="AE152" i="16"/>
  <c r="AE153" i="16"/>
  <c r="AE154" i="16"/>
  <c r="AE155" i="16"/>
  <c r="AE156" i="16"/>
  <c r="AE157" i="16"/>
  <c r="AE158" i="16"/>
  <c r="AE159" i="16"/>
  <c r="AE160" i="16"/>
  <c r="AE161" i="16"/>
  <c r="AE162" i="16"/>
  <c r="AE163" i="16"/>
  <c r="AE164" i="16"/>
  <c r="AE165" i="16"/>
  <c r="AE166" i="16"/>
  <c r="AE167" i="16"/>
  <c r="AE168" i="16"/>
  <c r="AE169" i="16"/>
  <c r="AE170" i="16"/>
  <c r="AE171" i="16"/>
  <c r="AE172" i="16"/>
  <c r="AE173" i="16"/>
  <c r="AE174" i="16"/>
  <c r="AE175" i="16"/>
  <c r="AE176" i="16"/>
  <c r="AE177" i="16"/>
  <c r="AE178" i="16"/>
  <c r="AE179" i="16"/>
  <c r="AE180" i="16"/>
  <c r="AE181" i="16"/>
  <c r="AE182" i="16"/>
  <c r="AE183" i="16"/>
  <c r="AE184" i="16"/>
  <c r="AE185" i="16"/>
  <c r="AE186" i="16"/>
  <c r="AE187" i="16"/>
  <c r="AE188" i="16"/>
  <c r="AE189" i="16"/>
  <c r="AE190" i="16"/>
  <c r="AE191" i="16"/>
  <c r="AE192" i="16"/>
  <c r="AE193" i="16"/>
  <c r="AE194" i="16"/>
  <c r="AE195" i="16"/>
  <c r="AE196" i="16"/>
  <c r="AE197" i="16"/>
  <c r="AE198" i="16"/>
  <c r="AE199" i="16"/>
  <c r="AE200" i="16"/>
  <c r="AE201" i="16"/>
  <c r="AE202" i="16"/>
  <c r="AE203" i="16"/>
  <c r="AE204" i="16"/>
  <c r="AE205" i="16"/>
  <c r="AE206" i="16"/>
  <c r="AE207" i="16"/>
  <c r="AE208" i="16"/>
  <c r="AE209" i="16"/>
  <c r="AE210" i="16"/>
  <c r="AE211" i="16"/>
  <c r="AE212" i="16"/>
  <c r="AE213" i="16"/>
  <c r="AE214" i="16"/>
  <c r="AE215" i="16"/>
  <c r="AE216" i="16"/>
  <c r="AE217" i="16"/>
  <c r="AE218" i="16"/>
  <c r="AE219" i="16"/>
  <c r="AE220" i="16"/>
  <c r="AE221" i="16"/>
  <c r="AE222" i="16"/>
  <c r="AE223" i="16"/>
  <c r="AE224" i="16"/>
  <c r="AE225" i="16"/>
  <c r="AE226" i="16"/>
  <c r="AE227" i="16"/>
  <c r="AE228" i="16"/>
  <c r="AE229" i="16"/>
  <c r="AE230" i="16"/>
  <c r="AE231" i="16"/>
  <c r="AE232" i="16"/>
  <c r="AE233" i="16"/>
  <c r="AE234" i="16"/>
  <c r="AE235" i="16"/>
  <c r="AE236" i="16"/>
  <c r="AE237" i="16"/>
  <c r="AE238" i="16"/>
  <c r="AE239" i="16"/>
  <c r="AE240" i="16"/>
  <c r="AE241" i="16"/>
  <c r="AE242" i="16"/>
  <c r="AE243" i="16"/>
  <c r="AE244" i="16"/>
  <c r="AE245" i="16"/>
  <c r="AE246" i="16"/>
  <c r="AE247" i="16"/>
  <c r="AE248" i="16"/>
  <c r="AE249" i="16"/>
  <c r="AE250" i="16"/>
  <c r="AE251" i="16"/>
  <c r="AE252" i="16"/>
  <c r="AE253" i="16"/>
  <c r="AE254" i="16"/>
  <c r="AE255" i="16"/>
  <c r="AE256" i="16"/>
  <c r="AE257" i="16"/>
  <c r="AE258" i="16"/>
  <c r="AE259" i="16"/>
  <c r="AE260" i="16"/>
  <c r="AE261" i="16"/>
  <c r="AE262" i="16"/>
  <c r="AE263" i="16"/>
  <c r="AE264" i="16"/>
  <c r="AE265" i="16"/>
  <c r="AE266" i="16"/>
  <c r="AE267" i="16"/>
  <c r="AE268" i="16"/>
  <c r="AE269" i="16"/>
  <c r="AE270" i="16"/>
  <c r="AE271" i="16"/>
  <c r="AE272" i="16"/>
  <c r="AE273" i="16"/>
  <c r="AE274" i="16"/>
  <c r="AE275" i="16"/>
  <c r="AE276" i="16"/>
  <c r="AE277" i="16"/>
  <c r="AE278" i="16"/>
  <c r="AE279" i="16"/>
  <c r="AE280" i="16"/>
  <c r="AE281" i="16"/>
  <c r="AE282" i="16"/>
  <c r="AE283" i="16"/>
  <c r="AE284" i="16"/>
  <c r="AE285" i="16"/>
  <c r="AE286" i="16"/>
  <c r="AE287" i="16"/>
  <c r="AE288" i="16"/>
  <c r="AE289" i="16"/>
  <c r="AE290" i="16"/>
  <c r="AE291" i="16"/>
  <c r="AE292" i="16"/>
  <c r="AE293" i="16"/>
  <c r="AE294" i="16"/>
  <c r="AE295" i="16"/>
  <c r="AE296" i="16"/>
  <c r="AE297" i="16"/>
  <c r="AE298" i="16"/>
  <c r="AE299" i="16"/>
  <c r="AE300" i="16"/>
  <c r="AE301" i="16"/>
  <c r="AE302" i="16"/>
  <c r="AE303" i="16"/>
  <c r="AE304" i="16"/>
  <c r="AE305" i="16"/>
  <c r="AE306" i="16"/>
  <c r="AE307" i="16"/>
  <c r="AE308" i="16"/>
  <c r="AE309" i="16"/>
  <c r="AE310" i="16"/>
  <c r="AE311" i="16"/>
  <c r="AE312" i="16"/>
  <c r="AE313" i="16"/>
  <c r="AE314" i="16"/>
  <c r="AE315" i="16"/>
  <c r="AE316" i="16"/>
  <c r="AE317" i="16"/>
  <c r="AE318" i="16"/>
  <c r="AE319" i="16"/>
  <c r="AE320" i="16"/>
  <c r="AE321" i="16"/>
  <c r="AE322" i="16"/>
  <c r="AE323" i="16"/>
  <c r="AE324" i="16"/>
  <c r="AE325" i="16"/>
  <c r="AE326" i="16"/>
  <c r="AE327" i="16"/>
  <c r="AE328" i="16"/>
  <c r="AE329" i="16"/>
  <c r="AE330" i="16"/>
  <c r="AE331" i="16"/>
  <c r="AE332" i="16"/>
  <c r="AE333" i="16"/>
  <c r="AE334" i="16"/>
  <c r="AE335" i="16"/>
  <c r="AE336" i="16"/>
  <c r="AE337" i="16"/>
  <c r="AE338" i="16"/>
  <c r="AE339" i="16"/>
  <c r="AE340" i="16"/>
  <c r="AE341" i="16"/>
  <c r="AE342" i="16"/>
  <c r="AE343" i="16"/>
  <c r="AE344" i="16"/>
  <c r="AE345" i="16"/>
  <c r="AE346" i="16"/>
  <c r="AE347" i="16"/>
  <c r="AE348" i="16"/>
  <c r="AE349" i="16"/>
  <c r="AE350" i="16"/>
  <c r="AE351" i="16"/>
  <c r="AE352" i="16"/>
  <c r="AE353" i="16"/>
  <c r="AE354" i="16"/>
  <c r="AE355" i="16"/>
  <c r="AE356" i="16"/>
  <c r="AE357" i="16"/>
  <c r="AE358" i="16"/>
  <c r="AE359" i="16"/>
  <c r="AE360" i="16"/>
  <c r="AE361" i="16"/>
  <c r="AE362" i="16"/>
  <c r="AE363" i="16"/>
  <c r="AE364" i="16"/>
  <c r="AE365" i="16"/>
  <c r="AE366" i="16"/>
  <c r="AE367" i="16"/>
  <c r="AE368" i="16"/>
  <c r="AE369" i="16"/>
  <c r="AE370" i="16"/>
  <c r="AE371" i="16"/>
  <c r="AE372" i="16"/>
  <c r="AE373" i="16"/>
  <c r="AE374" i="16"/>
  <c r="AE375" i="16"/>
  <c r="AE376" i="16"/>
  <c r="AE377" i="16"/>
  <c r="AE378" i="16"/>
  <c r="AE379" i="16"/>
  <c r="AE380" i="16"/>
  <c r="AE381" i="16"/>
  <c r="AE382" i="16"/>
  <c r="AE383" i="16"/>
  <c r="AE384" i="16"/>
  <c r="AE385" i="16"/>
  <c r="AE386" i="16"/>
  <c r="AE387" i="16"/>
  <c r="AE388" i="16"/>
  <c r="AE389" i="16"/>
  <c r="AE390" i="16"/>
  <c r="AE391" i="16"/>
  <c r="AE392" i="16"/>
  <c r="AE393" i="16"/>
  <c r="AE394" i="16"/>
  <c r="AE395" i="16"/>
  <c r="AE396" i="16"/>
  <c r="AE397" i="16"/>
  <c r="AE398" i="16"/>
  <c r="AE399" i="16"/>
  <c r="AE400" i="16"/>
  <c r="AE401" i="16"/>
  <c r="AE402" i="16"/>
  <c r="AE403" i="16"/>
  <c r="AE404" i="16"/>
  <c r="AE405" i="16"/>
  <c r="AE406" i="16"/>
  <c r="AE407" i="16"/>
  <c r="AE408" i="16"/>
  <c r="AE409" i="16"/>
  <c r="AE410" i="16"/>
  <c r="AE411" i="16"/>
  <c r="AE412" i="16"/>
  <c r="AE413" i="16"/>
  <c r="AE414" i="16"/>
  <c r="AE415" i="16"/>
  <c r="AE416" i="16"/>
  <c r="AE417" i="16"/>
  <c r="AE418" i="16"/>
  <c r="AE419" i="16"/>
  <c r="AE420" i="16"/>
  <c r="AE421" i="16"/>
  <c r="AE422" i="16"/>
  <c r="AE423" i="16"/>
  <c r="AE424" i="16"/>
  <c r="AE425" i="16"/>
  <c r="AE426" i="16"/>
  <c r="AE427" i="16"/>
  <c r="AE428" i="16"/>
  <c r="AE429" i="16"/>
  <c r="AE430" i="16"/>
  <c r="AE431" i="16"/>
  <c r="AE432" i="16"/>
  <c r="AE433" i="16"/>
  <c r="AE434" i="16"/>
  <c r="AE435" i="16"/>
  <c r="AE436" i="16"/>
  <c r="AE437" i="16"/>
  <c r="AE438" i="16"/>
  <c r="AE439" i="16"/>
  <c r="AE440" i="16"/>
  <c r="AE441" i="16"/>
  <c r="AE442" i="16"/>
  <c r="AE443" i="16"/>
  <c r="AE444" i="16"/>
  <c r="AE445" i="16"/>
  <c r="AE446" i="16"/>
  <c r="AE447" i="16"/>
  <c r="AE448" i="16"/>
  <c r="AE449" i="16"/>
  <c r="AE450" i="16"/>
  <c r="AE451" i="16"/>
  <c r="AE452" i="16"/>
  <c r="AE453" i="16"/>
  <c r="AE454" i="16"/>
  <c r="AE455" i="16"/>
  <c r="AE456" i="16"/>
  <c r="AE457" i="16"/>
  <c r="AE458" i="16"/>
  <c r="AE459" i="16"/>
  <c r="AE460" i="16"/>
  <c r="AE461" i="16"/>
  <c r="AE462" i="16"/>
  <c r="AE463" i="16"/>
  <c r="AE464" i="16"/>
  <c r="AE465" i="16"/>
  <c r="AE466" i="16"/>
  <c r="AE467" i="16"/>
  <c r="AE468" i="16"/>
  <c r="AE469" i="16"/>
  <c r="AE470" i="16"/>
  <c r="AE471" i="16"/>
  <c r="AE472" i="16"/>
  <c r="AE473" i="16"/>
  <c r="AE474" i="16"/>
  <c r="AE475" i="16"/>
  <c r="AE476" i="16"/>
  <c r="AE477" i="16"/>
  <c r="AE478" i="16"/>
  <c r="AE479" i="16"/>
  <c r="AE480" i="16"/>
  <c r="AE481" i="16"/>
  <c r="AE482" i="16"/>
  <c r="AE483" i="16"/>
  <c r="AE484" i="16"/>
  <c r="AE485" i="16"/>
  <c r="AE486" i="16"/>
  <c r="AE487" i="16"/>
  <c r="AE488" i="16"/>
  <c r="AE489" i="16"/>
  <c r="AE490" i="16"/>
  <c r="AE491" i="16"/>
  <c r="AE492" i="16"/>
  <c r="AE493" i="16"/>
  <c r="AE494" i="16"/>
  <c r="AE495" i="16"/>
  <c r="AE496" i="16"/>
  <c r="AE497" i="16"/>
  <c r="AE498" i="16"/>
  <c r="AE499" i="16"/>
  <c r="AE500" i="16"/>
  <c r="AE501" i="16"/>
  <c r="AE502" i="16"/>
  <c r="AE503" i="16"/>
  <c r="AE504" i="16"/>
  <c r="AE505" i="16"/>
  <c r="AE506" i="16"/>
  <c r="AE507" i="16"/>
  <c r="AE508" i="16"/>
  <c r="AE509" i="16"/>
  <c r="AE510" i="16"/>
  <c r="AE511" i="16"/>
  <c r="AE512" i="16"/>
  <c r="AE513" i="16"/>
  <c r="AE514" i="16"/>
  <c r="AE515" i="16"/>
  <c r="AE516" i="16"/>
  <c r="AE517" i="16"/>
  <c r="AE518" i="16"/>
  <c r="AE519" i="16"/>
  <c r="AE520" i="16"/>
  <c r="AE521" i="16"/>
  <c r="AE522" i="16"/>
  <c r="AE523" i="16"/>
  <c r="AE524" i="16"/>
  <c r="AE525" i="16"/>
  <c r="AE526" i="16"/>
  <c r="AE527" i="16"/>
  <c r="AE528" i="16"/>
  <c r="AE529" i="16"/>
  <c r="AE530" i="16"/>
  <c r="AE531" i="16"/>
  <c r="AE532" i="16"/>
  <c r="AE533" i="16"/>
  <c r="AE534" i="16"/>
  <c r="AE535" i="16"/>
  <c r="AE536" i="16"/>
  <c r="AE537" i="16"/>
  <c r="AE538" i="16"/>
  <c r="AE539" i="16"/>
  <c r="AE540" i="16"/>
  <c r="AE541" i="16"/>
  <c r="AE542" i="16"/>
  <c r="AE543" i="16"/>
  <c r="AE544" i="16"/>
  <c r="AE545" i="16"/>
  <c r="AE546" i="16"/>
  <c r="AE547" i="16"/>
  <c r="AE548" i="16"/>
  <c r="AE549" i="16"/>
  <c r="AE550" i="16"/>
  <c r="AE551" i="16"/>
  <c r="AE552" i="16"/>
  <c r="AE553" i="16"/>
  <c r="AE554" i="16"/>
  <c r="AE555" i="16"/>
  <c r="AE556" i="16"/>
  <c r="AE557" i="16"/>
  <c r="AE558" i="16"/>
  <c r="AE559" i="16"/>
  <c r="AE560" i="16"/>
  <c r="AE561" i="16"/>
  <c r="AE562" i="16"/>
  <c r="AE563" i="16"/>
  <c r="AE564" i="16"/>
  <c r="AE565" i="16"/>
  <c r="AE566" i="16"/>
  <c r="AE567" i="16"/>
  <c r="AE568" i="16"/>
  <c r="AE569" i="16"/>
  <c r="AE570" i="16"/>
  <c r="AE571" i="16"/>
  <c r="AE572" i="16"/>
  <c r="AE573" i="16"/>
  <c r="AE574" i="16"/>
  <c r="AE575" i="16"/>
  <c r="AE576" i="16"/>
  <c r="AE577" i="16"/>
  <c r="AE578" i="16"/>
  <c r="AE579" i="16"/>
  <c r="AE580" i="16"/>
  <c r="AE581" i="16"/>
  <c r="AE582" i="16"/>
  <c r="AE583" i="16"/>
  <c r="AE584" i="16"/>
  <c r="AE585" i="16"/>
  <c r="AE586" i="16"/>
  <c r="AE587" i="16"/>
  <c r="AE588" i="16"/>
  <c r="AE589" i="16"/>
  <c r="AE590" i="16"/>
  <c r="AE591" i="16"/>
  <c r="AE592" i="16"/>
  <c r="AE593" i="16"/>
  <c r="AE594" i="16"/>
  <c r="AE595" i="16"/>
  <c r="AE596" i="16"/>
  <c r="AE597" i="16"/>
  <c r="AE598" i="16"/>
  <c r="AE599" i="16"/>
  <c r="AE600" i="16"/>
  <c r="AE601" i="16"/>
  <c r="AE602" i="16"/>
  <c r="AE603" i="16"/>
  <c r="AE604" i="16"/>
  <c r="AE605" i="16"/>
  <c r="AE606" i="16"/>
  <c r="AE607" i="16"/>
  <c r="AE608" i="16"/>
  <c r="AE609" i="16"/>
  <c r="AE610" i="16"/>
  <c r="AE611" i="16"/>
  <c r="AE612" i="16"/>
  <c r="AE613" i="16"/>
  <c r="AE614" i="16"/>
  <c r="AE615" i="16"/>
  <c r="AE616" i="16"/>
  <c r="AE617" i="16"/>
  <c r="AE618" i="16"/>
  <c r="AE619" i="16"/>
  <c r="AE620" i="16"/>
  <c r="AE621" i="16"/>
  <c r="AE622" i="16"/>
  <c r="AE623" i="16"/>
  <c r="AE624" i="16"/>
  <c r="AE625" i="16"/>
  <c r="AE626" i="16"/>
  <c r="AE627" i="16"/>
  <c r="AE628" i="16"/>
  <c r="AE629" i="16"/>
  <c r="AE630" i="16"/>
  <c r="AE631" i="16"/>
  <c r="AE632" i="16"/>
  <c r="AE633" i="16"/>
  <c r="AE634" i="16"/>
  <c r="AE635" i="16"/>
  <c r="AE636" i="16"/>
  <c r="AE637" i="16"/>
  <c r="AE638" i="16"/>
  <c r="AE639" i="16"/>
  <c r="AE640" i="16"/>
  <c r="AE641" i="16"/>
  <c r="AE642" i="16"/>
  <c r="AE643" i="16"/>
  <c r="AE644" i="16"/>
  <c r="AE645" i="16"/>
  <c r="AE646" i="16"/>
  <c r="AE647" i="16"/>
  <c r="AE648" i="16"/>
  <c r="AE649" i="16"/>
  <c r="AE650" i="16"/>
  <c r="AE651" i="16"/>
  <c r="AE652" i="16"/>
  <c r="AE653" i="16"/>
  <c r="AE654" i="16"/>
  <c r="AE655" i="16"/>
  <c r="AE656" i="16"/>
  <c r="AE657" i="16"/>
  <c r="AE658" i="16"/>
  <c r="AE659" i="16"/>
  <c r="AE660" i="16"/>
  <c r="AE661" i="16"/>
  <c r="AE662" i="16"/>
  <c r="AE663" i="16"/>
  <c r="AE664" i="16"/>
  <c r="AE665" i="16"/>
  <c r="AE666" i="16"/>
  <c r="AE667" i="16"/>
  <c r="AE668" i="16"/>
  <c r="AE669" i="16"/>
  <c r="AE670" i="16"/>
  <c r="AE671" i="16"/>
  <c r="AE672" i="16"/>
  <c r="AE673" i="16"/>
  <c r="AE674" i="16"/>
  <c r="AE675" i="16"/>
  <c r="AE676" i="16"/>
  <c r="AE677" i="16"/>
  <c r="AE678" i="16"/>
  <c r="AE679" i="16"/>
  <c r="AE680" i="16"/>
  <c r="AE681" i="16"/>
  <c r="AE682" i="16"/>
  <c r="AE683" i="16"/>
  <c r="AE684" i="16"/>
  <c r="AE685" i="16"/>
  <c r="AE686" i="16"/>
  <c r="AE687" i="16"/>
  <c r="AE688" i="16"/>
  <c r="AE689" i="16"/>
  <c r="AE690" i="16"/>
  <c r="AE691" i="16"/>
  <c r="AE692" i="16"/>
  <c r="AE693" i="16"/>
  <c r="AE694" i="16"/>
  <c r="AE695" i="16"/>
  <c r="AE696" i="16"/>
  <c r="AE697" i="16"/>
  <c r="AE698" i="16"/>
  <c r="AE699" i="16"/>
  <c r="AE700" i="16"/>
  <c r="AE701" i="16"/>
  <c r="AE702" i="16"/>
  <c r="AE703" i="16"/>
  <c r="AE704" i="16"/>
  <c r="AE705" i="16"/>
  <c r="AE706" i="16"/>
  <c r="AE707" i="16"/>
  <c r="AE708" i="16"/>
  <c r="AE709" i="16"/>
  <c r="AE710" i="16"/>
  <c r="AE711" i="16"/>
  <c r="AE712" i="16"/>
  <c r="AE713" i="16"/>
  <c r="AE714" i="16"/>
  <c r="AE715" i="16"/>
  <c r="AE716" i="16"/>
  <c r="AE717" i="16"/>
  <c r="AE718" i="16"/>
  <c r="AE719" i="16"/>
  <c r="AE720" i="16"/>
  <c r="AE721" i="16"/>
  <c r="AE722" i="16"/>
  <c r="AE723" i="16"/>
  <c r="AE724" i="16"/>
  <c r="AE725" i="16"/>
  <c r="AE726" i="16"/>
  <c r="AE727" i="16"/>
  <c r="AE728" i="16"/>
  <c r="AE729" i="16"/>
  <c r="AE730" i="16"/>
  <c r="AE731" i="16"/>
  <c r="AE732" i="16"/>
  <c r="AE733" i="16"/>
  <c r="AE734" i="16"/>
  <c r="AE735" i="16"/>
  <c r="AE736" i="16"/>
  <c r="AE737" i="16"/>
  <c r="AE738" i="16"/>
  <c r="AE739" i="16"/>
  <c r="AE740" i="16"/>
  <c r="AE741" i="16"/>
  <c r="AE742" i="16"/>
  <c r="AE743" i="16"/>
  <c r="AE744" i="16"/>
  <c r="AE745" i="16"/>
  <c r="AE746" i="16"/>
  <c r="AE747" i="16"/>
  <c r="AE748" i="16"/>
  <c r="AE749" i="16"/>
  <c r="AE750" i="16"/>
  <c r="AE751" i="16"/>
  <c r="AE752" i="16"/>
  <c r="AE753" i="16"/>
  <c r="AE754" i="16"/>
  <c r="AE755" i="16"/>
  <c r="AE756" i="16"/>
  <c r="AE757" i="16"/>
  <c r="AE758" i="16"/>
  <c r="AE759" i="16"/>
  <c r="AE760" i="16"/>
  <c r="AE761" i="16"/>
  <c r="AE762" i="16"/>
  <c r="AE763" i="16"/>
  <c r="AE764" i="16"/>
  <c r="AE765" i="16"/>
  <c r="AE766" i="16"/>
  <c r="AE767" i="16"/>
  <c r="AE768" i="16"/>
  <c r="AE769" i="16"/>
  <c r="AE770" i="16"/>
  <c r="AE771" i="16"/>
  <c r="AE772" i="16"/>
  <c r="AE773" i="16"/>
  <c r="AE774" i="16"/>
  <c r="AE775" i="16"/>
  <c r="AE776" i="16"/>
  <c r="AE777" i="16"/>
  <c r="AE778" i="16"/>
  <c r="AE779" i="16"/>
  <c r="AE780" i="16"/>
  <c r="AE781" i="16"/>
  <c r="AE782" i="16"/>
  <c r="AE783" i="16"/>
  <c r="AE784" i="16"/>
  <c r="AE785" i="16"/>
  <c r="AE786" i="16"/>
  <c r="AE787" i="16"/>
  <c r="AE788" i="16"/>
  <c r="AE789" i="16"/>
  <c r="AE790" i="16"/>
  <c r="AE791" i="16"/>
  <c r="AE792" i="16"/>
  <c r="AE793" i="16"/>
  <c r="AE794" i="16"/>
  <c r="AE795" i="16"/>
  <c r="AE796" i="16"/>
  <c r="AE797" i="16"/>
  <c r="AE798" i="16"/>
  <c r="AE799" i="16"/>
  <c r="AE800" i="16"/>
  <c r="AE801" i="16"/>
  <c r="AE802" i="16"/>
  <c r="AE803" i="16"/>
  <c r="AE804" i="16"/>
  <c r="AE805" i="16"/>
  <c r="AE806" i="16"/>
  <c r="AE807" i="16"/>
  <c r="AE808" i="16"/>
  <c r="AE809" i="16"/>
  <c r="AE810" i="16"/>
  <c r="AE811" i="16"/>
  <c r="AE812" i="16"/>
  <c r="AE813" i="16"/>
  <c r="AE814" i="16"/>
  <c r="AE815" i="16"/>
  <c r="AE816" i="16"/>
  <c r="AE817" i="16"/>
  <c r="AE818" i="16"/>
  <c r="AE819" i="16"/>
  <c r="AE820" i="16"/>
  <c r="AE821" i="16"/>
  <c r="AE822" i="16"/>
  <c r="AE823" i="16"/>
  <c r="AE824" i="16"/>
  <c r="AE825" i="16"/>
  <c r="AE826" i="16"/>
  <c r="AE827" i="16"/>
  <c r="AE828" i="16"/>
  <c r="AE829" i="16"/>
  <c r="AE830" i="16"/>
  <c r="AE831" i="16"/>
  <c r="AE832" i="16"/>
  <c r="AE833" i="16"/>
  <c r="AE834" i="16"/>
  <c r="AE835" i="16"/>
  <c r="AE836" i="16"/>
  <c r="AE837" i="16"/>
  <c r="AE838" i="16"/>
  <c r="AE839" i="16"/>
  <c r="AE840" i="16"/>
  <c r="AE841" i="16"/>
  <c r="AE842" i="16"/>
  <c r="AE843" i="16"/>
  <c r="AE844" i="16"/>
  <c r="AE845" i="16"/>
  <c r="AE846" i="16"/>
  <c r="AE847" i="16"/>
  <c r="AE848" i="16"/>
  <c r="AE849" i="16"/>
  <c r="AE850" i="16"/>
  <c r="AE851" i="16"/>
  <c r="AE852" i="16"/>
  <c r="AE853" i="16"/>
  <c r="AE854" i="16"/>
  <c r="AE855" i="16"/>
  <c r="AE856" i="16"/>
  <c r="AE857" i="16"/>
  <c r="AE858" i="16"/>
  <c r="AE859" i="16"/>
  <c r="AE860" i="16"/>
  <c r="AE861" i="16"/>
  <c r="AE862" i="16"/>
  <c r="AE863" i="16"/>
  <c r="AE864" i="16"/>
  <c r="AE865" i="16"/>
  <c r="AE866" i="16"/>
  <c r="AE867" i="16"/>
  <c r="AE868" i="16"/>
  <c r="AE869" i="16"/>
  <c r="AE870" i="16"/>
  <c r="AE871" i="16"/>
  <c r="AE872" i="16"/>
  <c r="AE873" i="16"/>
  <c r="AE874" i="16"/>
  <c r="AE875" i="16"/>
  <c r="AE876" i="16"/>
  <c r="AE877" i="16"/>
  <c r="AE878" i="16"/>
  <c r="AE879" i="16"/>
  <c r="AE880" i="16"/>
  <c r="AE881" i="16"/>
  <c r="AE882" i="16"/>
  <c r="AE883" i="16"/>
  <c r="AE884" i="16"/>
  <c r="AE885" i="16"/>
  <c r="AE886" i="16"/>
  <c r="AE887" i="16"/>
  <c r="AE888" i="16"/>
  <c r="AE889" i="16"/>
  <c r="AE890" i="16"/>
  <c r="AE891" i="16"/>
  <c r="AE892" i="16"/>
  <c r="AE893" i="16"/>
  <c r="AE894" i="16"/>
  <c r="AE895" i="16"/>
  <c r="AE896" i="16"/>
  <c r="AE897" i="16"/>
  <c r="AE898" i="16"/>
  <c r="AE899" i="16"/>
  <c r="AE900" i="16"/>
  <c r="AE901" i="16"/>
  <c r="AE902" i="16"/>
  <c r="AE903" i="16"/>
  <c r="AE904" i="16"/>
  <c r="AE905" i="16"/>
  <c r="AE906" i="16"/>
  <c r="AE907" i="16"/>
  <c r="AE908" i="16"/>
  <c r="AE909" i="16"/>
  <c r="AE910" i="16"/>
  <c r="AE911" i="16"/>
  <c r="AE912" i="16"/>
  <c r="AE913" i="16"/>
  <c r="AE914" i="16"/>
  <c r="AE915" i="16"/>
  <c r="AE916" i="16"/>
  <c r="AE917" i="16"/>
  <c r="AE918" i="16"/>
  <c r="AE919" i="16"/>
  <c r="AE920" i="16"/>
  <c r="AE921" i="16"/>
  <c r="AE922" i="16"/>
  <c r="AE923" i="16"/>
  <c r="AE924" i="16"/>
  <c r="AE925" i="16"/>
  <c r="AE926" i="16"/>
  <c r="AE927" i="16"/>
  <c r="AE928" i="16"/>
  <c r="AE929" i="16"/>
  <c r="AE930" i="16"/>
  <c r="AE931" i="16"/>
  <c r="AE932" i="16"/>
  <c r="AE933" i="16"/>
  <c r="AE934" i="16"/>
  <c r="AE935" i="16"/>
  <c r="AE936" i="16"/>
  <c r="AE937" i="16"/>
  <c r="AE938" i="16"/>
  <c r="AE939" i="16"/>
  <c r="AE940" i="16"/>
  <c r="AE941" i="16"/>
  <c r="AE942" i="16"/>
  <c r="AE943" i="16"/>
  <c r="AE944" i="16"/>
  <c r="AE945" i="16"/>
  <c r="AE946" i="16"/>
  <c r="AE947" i="16"/>
  <c r="AE948" i="16"/>
  <c r="AE949" i="16"/>
  <c r="AE950" i="16"/>
  <c r="AE951" i="16"/>
  <c r="AE952" i="16"/>
  <c r="AE953" i="16"/>
  <c r="AE954" i="16"/>
  <c r="AE955" i="16"/>
  <c r="AE956" i="16"/>
  <c r="AE957" i="16"/>
  <c r="AE958" i="16"/>
  <c r="AE959" i="16"/>
  <c r="AE960" i="16"/>
  <c r="AE961" i="16"/>
  <c r="AE962" i="16"/>
  <c r="AE963" i="16"/>
  <c r="AE964" i="16"/>
  <c r="AE965" i="16"/>
  <c r="AE966" i="16"/>
  <c r="AE967" i="16"/>
  <c r="AE968" i="16"/>
  <c r="AE969" i="16"/>
  <c r="AE970" i="16"/>
  <c r="AE971" i="16"/>
  <c r="AE972" i="16"/>
  <c r="AE973" i="16"/>
  <c r="AE974" i="16"/>
  <c r="AE975" i="16"/>
  <c r="AE976" i="16"/>
  <c r="AE977" i="16"/>
  <c r="AE978" i="16"/>
  <c r="AE979" i="16"/>
  <c r="AE980" i="16"/>
  <c r="AE981" i="16"/>
  <c r="AE982" i="16"/>
  <c r="AE983" i="16"/>
  <c r="AE984" i="16"/>
  <c r="AE985" i="16"/>
  <c r="AE986" i="16"/>
  <c r="AE987" i="16"/>
  <c r="AE988" i="16"/>
  <c r="AE989" i="16"/>
  <c r="AE990" i="16"/>
  <c r="AE991" i="16"/>
  <c r="AE992" i="16"/>
  <c r="AE993" i="16"/>
  <c r="AE994" i="16"/>
  <c r="AE995" i="16"/>
  <c r="AE996" i="16"/>
  <c r="AE997" i="16"/>
  <c r="AE998" i="16"/>
  <c r="AE999" i="16"/>
  <c r="AE1000" i="16"/>
  <c r="AE1001" i="16"/>
  <c r="AE1002" i="16"/>
  <c r="AE1003" i="16"/>
  <c r="AE1004" i="16"/>
  <c r="AE1005" i="16"/>
  <c r="AE1006" i="16"/>
  <c r="AE1007" i="16"/>
  <c r="AE1008" i="16"/>
  <c r="AE1009" i="16"/>
  <c r="AE1010" i="16"/>
  <c r="AE1011" i="16"/>
  <c r="AE1012" i="16"/>
  <c r="AE1013" i="16"/>
  <c r="AE1014" i="16"/>
  <c r="AE1015" i="16"/>
  <c r="AE1016" i="16"/>
  <c r="AE1017" i="16"/>
  <c r="AE1018" i="16"/>
  <c r="AE1019" i="16"/>
  <c r="AE1020" i="16"/>
  <c r="AE1021" i="16"/>
  <c r="AE1022" i="16"/>
  <c r="AE1023" i="16"/>
  <c r="AE1024" i="16"/>
  <c r="AE1025" i="16"/>
  <c r="AE1026" i="16"/>
  <c r="AE1027" i="16"/>
  <c r="AE1028" i="16"/>
  <c r="AE1029" i="16"/>
  <c r="AE1030" i="16"/>
  <c r="AE1031" i="16"/>
  <c r="AE1032" i="16"/>
  <c r="AE1033" i="16"/>
  <c r="AE1034" i="16"/>
  <c r="AE1035" i="16"/>
  <c r="AE1036" i="16"/>
  <c r="AE1037" i="16"/>
  <c r="AE1038" i="16"/>
  <c r="AE1039" i="16"/>
  <c r="AE1040" i="16"/>
  <c r="AE1041" i="16"/>
  <c r="AE1042" i="16"/>
  <c r="AE1043" i="16"/>
  <c r="AE1044" i="16"/>
  <c r="AE1045" i="16"/>
  <c r="AE1046" i="16"/>
  <c r="AE1047" i="16"/>
  <c r="AE1048" i="16"/>
  <c r="AE1049" i="16"/>
  <c r="AE1050" i="16"/>
  <c r="AE1051" i="16"/>
  <c r="AE1052" i="16"/>
  <c r="AE1053" i="16"/>
  <c r="AE1054" i="16"/>
  <c r="AE1055" i="16"/>
  <c r="AE1056" i="16"/>
  <c r="AE1057" i="16"/>
  <c r="AE1058" i="16"/>
  <c r="AE1059" i="16"/>
  <c r="AE1060" i="16"/>
  <c r="AE1061" i="16"/>
  <c r="AE1062" i="16"/>
  <c r="AE1063" i="16"/>
  <c r="AE1064" i="16"/>
  <c r="AE1065" i="16"/>
  <c r="AE1066" i="16"/>
  <c r="AE1067" i="16"/>
  <c r="AE1068" i="16"/>
  <c r="AE1069" i="16"/>
  <c r="AE1070" i="16"/>
  <c r="AE1071" i="16"/>
  <c r="AE1072" i="16"/>
  <c r="AE1073" i="16"/>
  <c r="AE1074" i="16"/>
  <c r="AE1075" i="16"/>
  <c r="AE1076" i="16"/>
  <c r="AE1077" i="16"/>
  <c r="AE1078" i="16"/>
  <c r="AE1079" i="16"/>
  <c r="AE1080" i="16"/>
  <c r="AE1081" i="16"/>
  <c r="AE1082" i="16"/>
  <c r="AE1083" i="16"/>
  <c r="AE1084" i="16"/>
  <c r="AE1085" i="16"/>
  <c r="AE1086" i="16"/>
  <c r="AE1087" i="16"/>
  <c r="AE1088" i="16"/>
  <c r="AE1089" i="16"/>
  <c r="AE1090" i="16"/>
  <c r="AE1091" i="16"/>
  <c r="AE1092" i="16"/>
  <c r="AE1093" i="16"/>
  <c r="AE1094" i="16"/>
  <c r="AE1095" i="16"/>
  <c r="AE1096" i="16"/>
  <c r="AE1097" i="16"/>
  <c r="AE1098" i="16"/>
  <c r="AE1099" i="16"/>
  <c r="AE1100" i="16"/>
  <c r="AE1101" i="16"/>
  <c r="AE1102" i="16"/>
  <c r="AE1103" i="16"/>
  <c r="AE1104" i="16"/>
  <c r="AE1105" i="16"/>
  <c r="AE1106" i="16"/>
  <c r="AE1107" i="16"/>
  <c r="AE1108" i="16"/>
  <c r="AE1109" i="16"/>
  <c r="AE1110" i="16"/>
  <c r="AE1111" i="16"/>
  <c r="AE1112" i="16"/>
  <c r="AE1113" i="16"/>
  <c r="AE1114" i="16"/>
  <c r="AE1115" i="16"/>
  <c r="AE1116" i="16"/>
  <c r="AE1117" i="16"/>
  <c r="AE1118" i="16"/>
  <c r="AE1119" i="16"/>
  <c r="AE1120" i="16"/>
  <c r="AE1121" i="16"/>
  <c r="AE1122" i="16"/>
  <c r="AE1123" i="16"/>
  <c r="AE1124" i="16"/>
  <c r="AE1125" i="16"/>
  <c r="AE1126" i="16"/>
  <c r="AE1127" i="16"/>
  <c r="AE1128" i="16"/>
  <c r="AE1129" i="16"/>
  <c r="AE1130" i="16"/>
  <c r="AE1131" i="16"/>
  <c r="AE1132" i="16"/>
  <c r="AE1133" i="16"/>
  <c r="AE1134" i="16"/>
  <c r="AE1135" i="16"/>
  <c r="AE1136" i="16"/>
  <c r="AE1137" i="16"/>
  <c r="AE1138" i="16"/>
  <c r="AE1139" i="16"/>
  <c r="AE1140" i="16"/>
  <c r="AE1141" i="16"/>
  <c r="AE1142" i="16"/>
  <c r="AE1143" i="16"/>
  <c r="AE1144" i="16"/>
  <c r="AE1145" i="16"/>
  <c r="AE1146" i="16"/>
  <c r="AE1147" i="16"/>
  <c r="AE1148" i="16"/>
  <c r="AE1149" i="16"/>
  <c r="AE1150" i="16"/>
  <c r="AE1151" i="16"/>
  <c r="AE1152" i="16"/>
  <c r="AE1153" i="16"/>
  <c r="AE1154" i="16"/>
  <c r="AE1155" i="16"/>
  <c r="AE1156" i="16"/>
  <c r="AE1157" i="16"/>
  <c r="AE1158" i="16"/>
  <c r="AE1159" i="16"/>
  <c r="AE1160" i="16"/>
  <c r="AE1161" i="16"/>
  <c r="AE1162" i="16"/>
  <c r="AE1163" i="16"/>
  <c r="AE1164" i="16"/>
  <c r="AE1165" i="16"/>
  <c r="AE1166" i="16"/>
  <c r="AE1167" i="16"/>
  <c r="AE1168" i="16"/>
  <c r="AE1169" i="16"/>
  <c r="AE1170" i="16"/>
  <c r="AE1171" i="16"/>
  <c r="AE1172" i="16"/>
  <c r="AE1173" i="16"/>
  <c r="AE1174" i="16"/>
  <c r="AE1175" i="16"/>
  <c r="AE1176" i="16"/>
  <c r="AE1177" i="16"/>
  <c r="AE1178" i="16"/>
  <c r="AE1179" i="16"/>
  <c r="AE1180" i="16"/>
  <c r="AE1181" i="16"/>
  <c r="AE1182" i="16"/>
  <c r="AE1183" i="16"/>
  <c r="AE1184" i="16"/>
  <c r="AE1185" i="16"/>
  <c r="AE1186" i="16"/>
  <c r="AE1187" i="16"/>
  <c r="AE1188" i="16"/>
  <c r="AE1189" i="16"/>
  <c r="AE1190" i="16"/>
  <c r="AE1191" i="16"/>
  <c r="AE1192" i="16"/>
  <c r="AE1193" i="16"/>
  <c r="AE1194" i="16"/>
  <c r="AE1195" i="16"/>
  <c r="AE1196" i="16"/>
  <c r="AE1197" i="16"/>
  <c r="AE1198" i="16"/>
  <c r="AE1199" i="16"/>
  <c r="AE1200" i="16"/>
  <c r="AE1201" i="16"/>
  <c r="AE1202" i="16"/>
  <c r="AE1203" i="16"/>
  <c r="AE1204" i="16"/>
  <c r="AE1205" i="16"/>
  <c r="AE1206" i="16"/>
  <c r="AE1207" i="16"/>
  <c r="AE1208" i="16"/>
  <c r="AE1209" i="16"/>
  <c r="AE1210" i="16"/>
  <c r="AE1211" i="16"/>
  <c r="AE1212" i="16"/>
  <c r="AE1213" i="16"/>
  <c r="AE1214" i="16"/>
  <c r="AE1215" i="16"/>
  <c r="AE1216" i="16"/>
  <c r="AE1217" i="16"/>
  <c r="AE1218" i="16"/>
  <c r="AE1219" i="16"/>
  <c r="AE1220" i="16"/>
  <c r="AE1221" i="16"/>
  <c r="AE1222" i="16"/>
  <c r="AE1223" i="16"/>
  <c r="AE1224" i="16"/>
  <c r="AE1225" i="16"/>
  <c r="AE1226" i="16"/>
  <c r="AE1227" i="16"/>
  <c r="AE1228" i="16"/>
  <c r="AE1229" i="16"/>
  <c r="AE1230" i="16"/>
  <c r="AE1231" i="16"/>
  <c r="AE1232" i="16"/>
  <c r="AE1233" i="16"/>
  <c r="AE1234" i="16"/>
  <c r="AE1235" i="16"/>
  <c r="AE1236" i="16"/>
  <c r="AE1237" i="16"/>
  <c r="AE1238" i="16"/>
  <c r="AE1239" i="16"/>
  <c r="AE1240" i="16"/>
  <c r="AE1241" i="16"/>
  <c r="AE1242" i="16"/>
  <c r="AE1243" i="16"/>
  <c r="AE1244" i="16"/>
  <c r="AE1245" i="16"/>
  <c r="AE1246" i="16"/>
  <c r="AE1247" i="16"/>
  <c r="AE1248" i="16"/>
  <c r="AE1249" i="16"/>
  <c r="AE1250" i="16"/>
  <c r="AE1251" i="16"/>
  <c r="AE1252" i="16"/>
  <c r="AE1253" i="16"/>
  <c r="AE1254" i="16"/>
  <c r="AE1255" i="16"/>
  <c r="AE1256" i="16"/>
  <c r="AE1257" i="16"/>
  <c r="AE1258" i="16"/>
  <c r="AE1259" i="16"/>
  <c r="AE1260" i="16"/>
  <c r="AE1261" i="16"/>
  <c r="AE1262" i="16"/>
  <c r="AE1263" i="16"/>
  <c r="AE1264" i="16"/>
  <c r="AE1265" i="16"/>
  <c r="AE1266" i="16"/>
  <c r="AE1267" i="16"/>
  <c r="AE1268" i="16"/>
  <c r="AE1269" i="16"/>
  <c r="AE1270" i="16"/>
  <c r="AE1271" i="16"/>
  <c r="AE1272" i="16"/>
  <c r="AE1273" i="16"/>
  <c r="AE1274" i="16"/>
  <c r="AE1275" i="16"/>
  <c r="AE1276" i="16"/>
  <c r="AE1277" i="16"/>
  <c r="AE1278" i="16"/>
  <c r="AE1279" i="16"/>
  <c r="AE1280" i="16"/>
  <c r="AE1281" i="16"/>
  <c r="AE1282" i="16"/>
  <c r="AE1283" i="16"/>
  <c r="AE1284" i="16"/>
  <c r="AE1285" i="16"/>
  <c r="AE1286" i="16"/>
  <c r="AE1287" i="16"/>
  <c r="AE1288" i="16"/>
  <c r="AE1289" i="16"/>
  <c r="AE1290" i="16"/>
  <c r="AE1291" i="16"/>
  <c r="AE1292" i="16"/>
  <c r="AE1293" i="16"/>
  <c r="AE1294" i="16"/>
  <c r="AE1295" i="16"/>
  <c r="AE1296" i="16"/>
  <c r="AE1297" i="16"/>
  <c r="AE1298" i="16"/>
  <c r="AE1299" i="16"/>
  <c r="AE1300" i="16"/>
  <c r="AE1301" i="16"/>
  <c r="AE1302" i="16"/>
  <c r="AE1303" i="16"/>
  <c r="AE1304" i="16"/>
  <c r="AE1305" i="16"/>
  <c r="AE1306" i="16"/>
  <c r="AE1307" i="16"/>
  <c r="AE1308" i="16"/>
  <c r="AE1309" i="16"/>
  <c r="AE1310" i="16"/>
  <c r="AE1311" i="16"/>
  <c r="AE1312" i="16"/>
  <c r="AE1313" i="16"/>
  <c r="AE1314" i="16"/>
  <c r="AE1315" i="16"/>
  <c r="AE1316" i="16"/>
  <c r="AE1317" i="16"/>
  <c r="AE1318" i="16"/>
  <c r="AE1319" i="16"/>
  <c r="AE1320" i="16"/>
  <c r="AE1321" i="16"/>
  <c r="AE1322" i="16"/>
  <c r="AE1323" i="16"/>
  <c r="AE1324" i="16"/>
  <c r="AE1325" i="16"/>
  <c r="AE1326" i="16"/>
  <c r="AE1327" i="16"/>
  <c r="AE1328" i="16"/>
  <c r="AE1329" i="16"/>
  <c r="AE1330" i="16"/>
  <c r="AE1331" i="16"/>
  <c r="AE1332" i="16"/>
  <c r="AE1333" i="16"/>
  <c r="AE1334" i="16"/>
  <c r="AE1335" i="16"/>
  <c r="AE1336" i="16"/>
  <c r="AE1337" i="16"/>
  <c r="AE1338" i="16"/>
  <c r="AE1339" i="16"/>
  <c r="AE1340" i="16"/>
  <c r="AE1341" i="16"/>
  <c r="AE1342" i="16"/>
  <c r="AE1343" i="16"/>
  <c r="AE1344" i="16"/>
  <c r="AE1345" i="16"/>
  <c r="AE1346" i="16"/>
  <c r="AE1347" i="16"/>
  <c r="AE1348" i="16"/>
  <c r="AE1349" i="16"/>
  <c r="AE1350" i="16"/>
  <c r="AE1351" i="16"/>
  <c r="AE1352" i="16"/>
  <c r="AE1353" i="16"/>
  <c r="AE1354" i="16"/>
  <c r="AE1355" i="16"/>
  <c r="AE1356" i="16"/>
  <c r="AE1357" i="16"/>
  <c r="AE1358" i="16"/>
  <c r="AE1359" i="16"/>
  <c r="AE1360" i="16"/>
  <c r="AE1361" i="16"/>
  <c r="AE1362" i="16"/>
  <c r="AE1363" i="16"/>
  <c r="AE1364" i="16"/>
  <c r="AE1365" i="16"/>
  <c r="AE1366" i="16"/>
  <c r="AE1367" i="16"/>
  <c r="AE1368" i="16"/>
  <c r="AE1369" i="16"/>
  <c r="AE1370" i="16"/>
  <c r="AE1371" i="16"/>
  <c r="AE1372" i="16"/>
  <c r="AE1373" i="16"/>
  <c r="AE1374" i="16"/>
  <c r="AE1375" i="16"/>
  <c r="AE1376" i="16"/>
  <c r="AE1377" i="16"/>
  <c r="AE1378" i="16"/>
  <c r="AE1379" i="16"/>
  <c r="AE1380" i="16"/>
  <c r="AE1381" i="16"/>
  <c r="AE1382" i="16"/>
  <c r="AE1383" i="16"/>
  <c r="AE1384" i="16"/>
  <c r="AE1385" i="16"/>
  <c r="AE1386" i="16"/>
  <c r="AE1387" i="16"/>
  <c r="AE1388" i="16"/>
  <c r="AE1389" i="16"/>
  <c r="AE1390" i="16"/>
  <c r="AE1391" i="16"/>
  <c r="AE1392" i="16"/>
  <c r="AE1393" i="16"/>
  <c r="AE1394" i="16"/>
  <c r="AE1395" i="16"/>
  <c r="AE1396" i="16"/>
  <c r="AE1397" i="16"/>
  <c r="AE1398" i="16"/>
  <c r="AE1399" i="16"/>
  <c r="AE1400" i="16"/>
  <c r="AE1401" i="16"/>
  <c r="AE1402" i="16"/>
  <c r="AE1403" i="16"/>
  <c r="AE1404" i="16"/>
  <c r="AE1405" i="16"/>
  <c r="AE1406" i="16"/>
  <c r="AE1407" i="16"/>
  <c r="AE1408" i="16"/>
  <c r="AE1409" i="16"/>
  <c r="AE1410" i="16"/>
  <c r="AE1411" i="16"/>
  <c r="AE1412" i="16"/>
  <c r="AE1413" i="16"/>
  <c r="AE1414" i="16"/>
  <c r="AE1415" i="16"/>
  <c r="AE1416" i="16"/>
  <c r="AE1417" i="16"/>
  <c r="AE1418" i="16"/>
  <c r="AE1419" i="16"/>
  <c r="AE1420" i="16"/>
  <c r="AE1421" i="16"/>
  <c r="AE1422" i="16"/>
  <c r="AE1423" i="16"/>
  <c r="AE1424" i="16"/>
  <c r="AE1425" i="16"/>
  <c r="AE1426" i="16"/>
  <c r="AE1427" i="16"/>
  <c r="AE1428" i="16"/>
  <c r="AE1429" i="16"/>
  <c r="AE1430" i="16"/>
  <c r="AE1431" i="16"/>
  <c r="AE1432" i="16"/>
  <c r="AE1433" i="16"/>
  <c r="AE1434" i="16"/>
  <c r="AE1435" i="16"/>
  <c r="AE1436" i="16"/>
  <c r="AE1437" i="16"/>
  <c r="AE1438" i="16"/>
  <c r="AE1439" i="16"/>
  <c r="AE1440" i="16"/>
  <c r="AE1441" i="16"/>
  <c r="AE1442" i="16"/>
  <c r="AE1443" i="16"/>
  <c r="AE1444" i="16"/>
  <c r="AE1445" i="16"/>
  <c r="AE1446" i="16"/>
  <c r="AE1447" i="16"/>
  <c r="AE1448" i="16"/>
  <c r="AE1449" i="16"/>
  <c r="AE1450" i="16"/>
  <c r="AE1451" i="16"/>
  <c r="AE1452" i="16"/>
  <c r="AE1453" i="16"/>
  <c r="AE1454" i="16"/>
  <c r="AE1455" i="16"/>
  <c r="AE1456" i="16"/>
  <c r="AE1457" i="16"/>
  <c r="AE1458" i="16"/>
  <c r="AE1459" i="16"/>
  <c r="AE1460" i="16"/>
  <c r="AE1461" i="16"/>
  <c r="AE1462" i="16"/>
  <c r="AE1463" i="16"/>
  <c r="AE1464" i="16"/>
  <c r="AE1465" i="16"/>
  <c r="AE1466" i="16"/>
  <c r="AE1467" i="16"/>
  <c r="AE1468" i="16"/>
  <c r="AE1469" i="16"/>
  <c r="AE1470" i="16"/>
  <c r="AE1471" i="16"/>
  <c r="AE1472" i="16"/>
  <c r="AE1473" i="16"/>
  <c r="AE1474" i="16"/>
  <c r="AE1475" i="16"/>
  <c r="AE1476" i="16"/>
  <c r="AE1477" i="16"/>
  <c r="AE1478" i="16"/>
  <c r="AE1479" i="16"/>
  <c r="AE1480" i="16"/>
  <c r="AE1481" i="16"/>
  <c r="AE1482" i="16"/>
  <c r="AE1483" i="16"/>
  <c r="AE1484" i="16"/>
  <c r="AE1485" i="16"/>
  <c r="AE1486" i="16"/>
  <c r="AE1487" i="16"/>
  <c r="AE1488" i="16"/>
  <c r="AE1489" i="16"/>
  <c r="AE1490" i="16"/>
  <c r="AE1491" i="16"/>
  <c r="AE1492" i="16"/>
  <c r="AE1493" i="16"/>
  <c r="AE1494" i="16"/>
  <c r="AE1495" i="16"/>
  <c r="AE1496" i="16"/>
  <c r="AE1497" i="16"/>
  <c r="AE1498" i="16"/>
  <c r="AE1499" i="16"/>
  <c r="AE1500" i="16"/>
  <c r="AE1501" i="16"/>
  <c r="AE1502" i="16"/>
  <c r="AE1503" i="16"/>
  <c r="AE1504" i="16"/>
  <c r="AE1505" i="16"/>
  <c r="AE1506" i="16"/>
  <c r="AE1507" i="16"/>
  <c r="AE1508" i="16"/>
  <c r="AE1509" i="16"/>
  <c r="AE1510" i="16"/>
  <c r="AE1511" i="16"/>
  <c r="AE1512" i="16"/>
  <c r="AE1513" i="16"/>
  <c r="AE1514" i="16"/>
  <c r="AE1515" i="16"/>
  <c r="AE1516" i="16"/>
  <c r="AE1517" i="16"/>
  <c r="AE1518" i="16"/>
  <c r="AE1519" i="16"/>
  <c r="AE1520" i="16"/>
  <c r="AE1521" i="16"/>
  <c r="AE1522" i="16"/>
  <c r="AE1523" i="16"/>
  <c r="AE1524" i="16"/>
  <c r="AE1525" i="16"/>
  <c r="AE1526" i="16"/>
  <c r="AE1527" i="16"/>
  <c r="AE1528" i="16"/>
  <c r="AE1529" i="16"/>
  <c r="AE1530" i="16"/>
  <c r="AE1531" i="16"/>
  <c r="AE1532" i="16"/>
  <c r="AE1533" i="16"/>
  <c r="AE1534" i="16"/>
  <c r="AE1535" i="16"/>
  <c r="AE1536" i="16"/>
  <c r="AE1537" i="16"/>
  <c r="AE1538" i="16"/>
  <c r="AE1539" i="16"/>
  <c r="AE1540" i="16"/>
  <c r="AE1541" i="16"/>
  <c r="AE1542" i="16"/>
  <c r="AE1543" i="16"/>
  <c r="AE1544" i="16"/>
  <c r="AE1545" i="16"/>
  <c r="AE1546" i="16"/>
  <c r="AE1547" i="16"/>
  <c r="AE1548" i="16"/>
  <c r="AE1549" i="16"/>
  <c r="AE1550" i="16"/>
  <c r="AE1551" i="16"/>
  <c r="AE1552" i="16"/>
  <c r="AE1553" i="16"/>
  <c r="AE1554" i="16"/>
  <c r="AE1555" i="16"/>
  <c r="AE1556" i="16"/>
  <c r="AE1557" i="16"/>
  <c r="AE1558" i="16"/>
  <c r="AE1559" i="16"/>
  <c r="AE1560" i="16"/>
  <c r="AE1561" i="16"/>
  <c r="AE1562" i="16"/>
  <c r="AE1563" i="16"/>
  <c r="AE1564" i="16"/>
  <c r="AE1565" i="16"/>
  <c r="AE1566" i="16"/>
  <c r="AE1567" i="16"/>
  <c r="AE1568" i="16"/>
  <c r="AE1569" i="16"/>
  <c r="AE1570" i="16"/>
  <c r="AE1571" i="16"/>
  <c r="AE1572" i="16"/>
  <c r="AE1573" i="16"/>
  <c r="AE1574" i="16"/>
  <c r="AE1575" i="16"/>
  <c r="AE1576" i="16"/>
  <c r="AE1577" i="16"/>
  <c r="AE1578" i="16"/>
  <c r="AE1579" i="16"/>
  <c r="AE1580" i="16"/>
  <c r="AE1581" i="16"/>
  <c r="AE1582" i="16"/>
  <c r="AE1583" i="16"/>
  <c r="AE1584" i="16"/>
  <c r="AE1585" i="16"/>
  <c r="AE1586" i="16"/>
  <c r="AE1587" i="16"/>
  <c r="AE1588" i="16"/>
  <c r="AE1589" i="16"/>
  <c r="AE1590" i="16"/>
  <c r="AE1591" i="16"/>
  <c r="AE1592" i="16"/>
  <c r="AE1593" i="16"/>
  <c r="AE1594" i="16"/>
  <c r="AE1595" i="16"/>
  <c r="AE1596" i="16"/>
  <c r="AE1597" i="16"/>
  <c r="AE1598" i="16"/>
  <c r="AE1599" i="16"/>
  <c r="AE1600" i="16"/>
  <c r="AE1601" i="16"/>
  <c r="AE1602" i="16"/>
  <c r="AE1603" i="16"/>
  <c r="AE1604" i="16"/>
  <c r="AE1605" i="16"/>
  <c r="AE1606" i="16"/>
  <c r="AE1607" i="16"/>
  <c r="AE1608" i="16"/>
  <c r="AE1609" i="16"/>
  <c r="AE1610" i="16"/>
  <c r="AE1611" i="16"/>
  <c r="AE1612" i="16"/>
  <c r="AE1613" i="16"/>
  <c r="AE1614" i="16"/>
  <c r="AE1615" i="16"/>
  <c r="AE1616" i="16"/>
  <c r="AE1617" i="16"/>
  <c r="AE1618" i="16"/>
  <c r="AE1619" i="16"/>
  <c r="AE1620" i="16"/>
  <c r="AE1621" i="16"/>
  <c r="AE1622" i="16"/>
  <c r="AE1623" i="16"/>
  <c r="AE1624" i="16"/>
  <c r="AE1625" i="16"/>
  <c r="AE1626" i="16"/>
  <c r="AE1627" i="16"/>
  <c r="AE1628" i="16"/>
  <c r="AE1629" i="16"/>
  <c r="AE1630" i="16"/>
  <c r="AE1631" i="16"/>
  <c r="AE1632" i="16"/>
  <c r="AE1633" i="16"/>
  <c r="AE1634" i="16"/>
  <c r="AE1635" i="16"/>
  <c r="AE1636" i="16"/>
  <c r="AE1637" i="16"/>
  <c r="AE1638" i="16"/>
  <c r="AE1639" i="16"/>
  <c r="AE1640" i="16"/>
  <c r="AE1641" i="16"/>
  <c r="AE1642" i="16"/>
  <c r="AE1643" i="16"/>
  <c r="AE1644" i="16"/>
  <c r="AE1645" i="16"/>
  <c r="AE1646" i="16"/>
  <c r="AE1647" i="16"/>
  <c r="AE1648" i="16"/>
  <c r="AE1649" i="16"/>
  <c r="AE1650" i="16"/>
  <c r="AE1651" i="16"/>
  <c r="AE1652" i="16"/>
  <c r="AE1653" i="16"/>
  <c r="AE1654" i="16"/>
  <c r="AE1655" i="16"/>
  <c r="AE1656" i="16"/>
  <c r="AE1657" i="16"/>
  <c r="AE1658" i="16"/>
  <c r="AE1659" i="16"/>
  <c r="AE1660" i="16"/>
  <c r="AE1661" i="16"/>
  <c r="AE1662" i="16"/>
  <c r="AE1663" i="16"/>
  <c r="AE1664" i="16"/>
  <c r="AE1665" i="16"/>
  <c r="AE1666" i="16"/>
  <c r="AE1667" i="16"/>
  <c r="AE1668" i="16"/>
  <c r="AE1669" i="16"/>
  <c r="AE1670" i="16"/>
  <c r="AE1671" i="16"/>
  <c r="AE1672" i="16"/>
  <c r="AE1673" i="16"/>
  <c r="AE1674" i="16"/>
  <c r="AE1675" i="16"/>
  <c r="AE1676" i="16"/>
  <c r="AE1677" i="16"/>
  <c r="AE1678" i="16"/>
  <c r="AE1679" i="16"/>
  <c r="AE1680" i="16"/>
  <c r="AE1681" i="16"/>
  <c r="AE1682" i="16"/>
  <c r="AE1683" i="16"/>
  <c r="AE1684" i="16"/>
  <c r="AE1685" i="16"/>
  <c r="AE1686" i="16"/>
  <c r="AE1687" i="16"/>
  <c r="AE1688" i="16"/>
  <c r="AE1689" i="16"/>
  <c r="AE1690" i="16"/>
  <c r="AE1691" i="16"/>
  <c r="AE1692" i="16"/>
  <c r="AE1693" i="16"/>
  <c r="AE1694" i="16"/>
  <c r="AE1695" i="16"/>
  <c r="AE1696" i="16"/>
  <c r="AE1697" i="16"/>
  <c r="AE1698" i="16"/>
  <c r="AE1699" i="16"/>
  <c r="AE1700" i="16"/>
  <c r="AE1701" i="16"/>
  <c r="AE1702" i="16"/>
  <c r="AE1703" i="16"/>
  <c r="AE1704" i="16"/>
  <c r="AE1705" i="16"/>
  <c r="AE1706" i="16"/>
  <c r="AE1707" i="16"/>
  <c r="AE1708" i="16"/>
  <c r="AE1709" i="16"/>
  <c r="AE1710" i="16"/>
  <c r="AE1711" i="16"/>
  <c r="AE1712" i="16"/>
  <c r="AE1713" i="16"/>
  <c r="AE1714" i="16"/>
  <c r="AE1715" i="16"/>
  <c r="AE1716" i="16"/>
  <c r="AE1717" i="16"/>
  <c r="AE1718" i="16"/>
  <c r="AE1719" i="16"/>
  <c r="AE1720" i="16"/>
  <c r="AE1721" i="16"/>
  <c r="AE1722" i="16"/>
  <c r="AE1723" i="16"/>
  <c r="AE1724" i="16"/>
  <c r="AE1725" i="16"/>
  <c r="AE1726" i="16"/>
  <c r="AE1727" i="16"/>
  <c r="AE1728" i="16"/>
  <c r="AE1729" i="16"/>
  <c r="AE1730" i="16"/>
  <c r="AE1731" i="16"/>
  <c r="AE1732" i="16"/>
  <c r="AE1733" i="16"/>
  <c r="AE1734" i="16"/>
  <c r="AE1735" i="16"/>
  <c r="AE1736" i="16"/>
  <c r="AE1737" i="16"/>
  <c r="AE1738" i="16"/>
  <c r="AE1739" i="16"/>
  <c r="AE1740" i="16"/>
  <c r="AE1741" i="16"/>
  <c r="AE1742" i="16"/>
  <c r="AE1743" i="16"/>
  <c r="AE1744" i="16"/>
  <c r="AE1745" i="16"/>
  <c r="AE1746" i="16"/>
  <c r="AE1747" i="16"/>
  <c r="AE1748" i="16"/>
  <c r="AE1749" i="16"/>
  <c r="AE1750" i="16"/>
  <c r="AE1751" i="16"/>
  <c r="AE1752" i="16"/>
  <c r="AE1753" i="16"/>
  <c r="AE1754" i="16"/>
  <c r="AE1755" i="16"/>
  <c r="AE1756" i="16"/>
  <c r="AE1757" i="16"/>
  <c r="AE1758" i="16"/>
  <c r="AE1759" i="16"/>
  <c r="AE1760" i="16"/>
  <c r="AE1761" i="16"/>
  <c r="AE1762" i="16"/>
  <c r="AE1763" i="16"/>
  <c r="AE1764" i="16"/>
  <c r="AE1765" i="16"/>
  <c r="AE1766" i="16"/>
  <c r="AE1767" i="16"/>
  <c r="AE1768" i="16"/>
  <c r="AE1769" i="16"/>
  <c r="AE1770" i="16"/>
  <c r="AE1771" i="16"/>
  <c r="AE1772" i="16"/>
  <c r="AE1773" i="16"/>
  <c r="AE1774" i="16"/>
  <c r="AE1775" i="16"/>
  <c r="AE1776" i="16"/>
  <c r="AE1777" i="16"/>
  <c r="AE1778" i="16"/>
  <c r="AE1779" i="16"/>
  <c r="AE1780" i="16"/>
  <c r="AE1781" i="16"/>
  <c r="AE1782" i="16"/>
  <c r="AE1783" i="16"/>
  <c r="AE1784" i="16"/>
  <c r="AE1785" i="16"/>
  <c r="AE1786" i="16"/>
  <c r="AE1787" i="16"/>
  <c r="AE1788" i="16"/>
  <c r="AE1789" i="16"/>
  <c r="AE1790" i="16"/>
  <c r="AE1791" i="16"/>
  <c r="AE1792" i="16"/>
  <c r="AE1793" i="16"/>
  <c r="AE1794" i="16"/>
  <c r="AE1795" i="16"/>
  <c r="AE1796" i="16"/>
  <c r="AE1797" i="16"/>
  <c r="AE1798" i="16"/>
  <c r="AE1799" i="16"/>
  <c r="AE1800" i="16"/>
  <c r="AE1801" i="16"/>
  <c r="AE1802" i="16"/>
  <c r="AE1803" i="16"/>
  <c r="AE1804" i="16"/>
  <c r="AE1805" i="16"/>
  <c r="AE1806" i="16"/>
  <c r="AE1807" i="16"/>
  <c r="AE1808" i="16"/>
  <c r="AE1809" i="16"/>
  <c r="AE1810" i="16"/>
  <c r="AE1811" i="16"/>
  <c r="AE1812" i="16"/>
  <c r="AE1813" i="16"/>
  <c r="AE1814" i="16"/>
  <c r="AE1815" i="16"/>
  <c r="AE1816" i="16"/>
  <c r="AE1817" i="16"/>
  <c r="AE1818" i="16"/>
  <c r="AE1819" i="16"/>
  <c r="AE1820" i="16"/>
  <c r="AE1821" i="16"/>
  <c r="AE1822" i="16"/>
  <c r="AE1823" i="16"/>
  <c r="AE1824" i="16"/>
  <c r="AE1825" i="16"/>
  <c r="AE1826" i="16"/>
  <c r="AE1827" i="16"/>
  <c r="AE1828" i="16"/>
  <c r="AE1829" i="16"/>
  <c r="AE1830" i="16"/>
  <c r="AE1831" i="16"/>
  <c r="AE1832" i="16"/>
  <c r="AE1833" i="16"/>
  <c r="AE1834" i="16"/>
  <c r="AE1835" i="16"/>
  <c r="AE1836" i="16"/>
  <c r="AE1837" i="16"/>
  <c r="AE1838" i="16"/>
  <c r="AE1839" i="16"/>
  <c r="AE1840" i="16"/>
  <c r="AE1841" i="16"/>
  <c r="AE1842" i="16"/>
  <c r="AE1843" i="16"/>
  <c r="AE1844" i="16"/>
  <c r="AE1845" i="16"/>
  <c r="AE1846" i="16"/>
  <c r="AE1847" i="16"/>
  <c r="AE1848" i="16"/>
  <c r="AE1849" i="16"/>
  <c r="AE1850" i="16"/>
  <c r="AE1851" i="16"/>
  <c r="AE1852" i="16"/>
  <c r="AE1853" i="16"/>
  <c r="AE1854" i="16"/>
  <c r="AE1855" i="16"/>
  <c r="AE1856" i="16"/>
  <c r="AE1857" i="16"/>
  <c r="AE1858" i="16"/>
  <c r="AE1859" i="16"/>
  <c r="AE1860" i="16"/>
  <c r="AE1861" i="16"/>
  <c r="AE1862" i="16"/>
  <c r="AE1863" i="16"/>
  <c r="AE1864" i="16"/>
  <c r="AE1865" i="16"/>
  <c r="AE1866" i="16"/>
  <c r="AE1867" i="16"/>
  <c r="AE1868" i="16"/>
  <c r="AE1869" i="16"/>
  <c r="AE1870" i="16"/>
  <c r="AE1871" i="16"/>
  <c r="AE1872" i="16"/>
  <c r="AE1873" i="16"/>
  <c r="AE1874" i="16"/>
  <c r="AE1875" i="16"/>
  <c r="AE1876" i="16"/>
  <c r="AE1877" i="16"/>
  <c r="AE1878" i="16"/>
  <c r="AE1879" i="16"/>
  <c r="AE1880" i="16"/>
  <c r="AE1881" i="16"/>
  <c r="AE1882" i="16"/>
  <c r="AE1883" i="16"/>
  <c r="AE1884" i="16"/>
  <c r="AE1885" i="16"/>
  <c r="AE1886" i="16"/>
  <c r="AE1887" i="16"/>
  <c r="AE1888" i="16"/>
  <c r="AE1889" i="16"/>
  <c r="AE1890" i="16"/>
  <c r="AE1891" i="16"/>
  <c r="AE1892" i="16"/>
  <c r="AE1893" i="16"/>
  <c r="AE1894" i="16"/>
  <c r="AE1895" i="16"/>
  <c r="AE1896" i="16"/>
  <c r="AE1897" i="16"/>
  <c r="AE1898" i="16"/>
  <c r="AE1899" i="16"/>
  <c r="AE1900" i="16"/>
  <c r="AE1901" i="16"/>
  <c r="AE1902" i="16"/>
  <c r="AE1903" i="16"/>
  <c r="AE1904" i="16"/>
  <c r="AE1905" i="16"/>
  <c r="AE1906" i="16"/>
  <c r="AE1907" i="16"/>
  <c r="AE1908" i="16"/>
  <c r="AE1909" i="16"/>
  <c r="AE1910" i="16"/>
  <c r="AE1911" i="16"/>
  <c r="AE1912" i="16"/>
  <c r="AE1913" i="16"/>
  <c r="AE1914" i="16"/>
  <c r="AE1915" i="16"/>
  <c r="AE1916" i="16"/>
  <c r="AE1917" i="16"/>
  <c r="AE1918" i="16"/>
  <c r="AE1919" i="16"/>
  <c r="AE1920" i="16"/>
  <c r="AE1921" i="16"/>
  <c r="AE1922" i="16"/>
  <c r="AE1923" i="16"/>
  <c r="AE1924" i="16"/>
  <c r="AE1925" i="16"/>
  <c r="AE1926" i="16"/>
  <c r="AE1927" i="16"/>
  <c r="AE1928" i="16"/>
  <c r="AE1929" i="16"/>
  <c r="AE1930" i="16"/>
  <c r="AE1931" i="16"/>
  <c r="AE1932" i="16"/>
  <c r="AE1933" i="16"/>
  <c r="AE1934" i="16"/>
  <c r="AE1935" i="16"/>
  <c r="AE1936" i="16"/>
  <c r="AE1937" i="16"/>
  <c r="AE1938" i="16"/>
  <c r="AE1939" i="16"/>
  <c r="AE1940" i="16"/>
  <c r="AE1941" i="16"/>
  <c r="AE1942" i="16"/>
  <c r="AE1943" i="16"/>
  <c r="AE1944" i="16"/>
  <c r="AE1945" i="16"/>
  <c r="AE1946" i="16"/>
  <c r="AE1947" i="16"/>
  <c r="AE1948" i="16"/>
  <c r="AE1949" i="16"/>
  <c r="AE1950" i="16"/>
  <c r="AE1951" i="16"/>
  <c r="AE1952" i="16"/>
  <c r="AE1953" i="16"/>
  <c r="AE1954" i="16"/>
  <c r="AE1955" i="16"/>
  <c r="AE1956" i="16"/>
  <c r="AE1957" i="16"/>
  <c r="AE1958" i="16"/>
  <c r="AE1959" i="16"/>
  <c r="AE1960" i="16"/>
  <c r="AE1961" i="16"/>
  <c r="AE1962" i="16"/>
  <c r="AE1963" i="16"/>
  <c r="AE1964" i="16"/>
  <c r="AE1965" i="16"/>
  <c r="AE1966" i="16"/>
  <c r="AE1967" i="16"/>
  <c r="AE1968" i="16"/>
  <c r="AE1969" i="16"/>
  <c r="AE1970" i="16"/>
  <c r="AE1971" i="16"/>
  <c r="AE1972" i="16"/>
  <c r="AE1973" i="16"/>
  <c r="AE1974" i="16"/>
  <c r="AE1975" i="16"/>
  <c r="AE1976" i="16"/>
  <c r="AE1977" i="16"/>
  <c r="AE1978" i="16"/>
  <c r="AE1979" i="16"/>
  <c r="AE1980" i="16"/>
  <c r="AE1981" i="16"/>
  <c r="AE1982" i="16"/>
  <c r="AE1983" i="16"/>
  <c r="AE1984" i="16"/>
  <c r="AE1985" i="16"/>
  <c r="AE1986" i="16"/>
  <c r="AE1987" i="16"/>
  <c r="AE1988" i="16"/>
  <c r="AE1989" i="16"/>
  <c r="AE1990" i="16"/>
  <c r="AE1991" i="16"/>
  <c r="AE1992" i="16"/>
  <c r="AE1993" i="16"/>
  <c r="AE1994" i="16"/>
  <c r="AE1995" i="16"/>
  <c r="AE1996" i="16"/>
  <c r="AE1997" i="16"/>
  <c r="AE1998" i="16"/>
  <c r="AE1999" i="16"/>
  <c r="AE2000" i="16"/>
  <c r="AE2001" i="16"/>
  <c r="AE2002" i="16"/>
  <c r="AE2003" i="16"/>
  <c r="AE2004" i="16"/>
  <c r="AE2005" i="16"/>
  <c r="AE2006" i="16"/>
  <c r="AE2007" i="16"/>
  <c r="AE2008" i="16"/>
  <c r="AE2009" i="16"/>
  <c r="AE2010" i="16"/>
  <c r="AE2011" i="16"/>
  <c r="AE2012" i="16"/>
  <c r="AE2013" i="16"/>
  <c r="AE2014" i="16"/>
  <c r="AE2015" i="16"/>
  <c r="AE2016" i="16"/>
  <c r="AE2017" i="16"/>
  <c r="AE2018" i="16"/>
  <c r="AE2019" i="16"/>
  <c r="AE2020" i="16"/>
  <c r="AE2021" i="16"/>
  <c r="AE2022" i="16"/>
  <c r="AE2023" i="16"/>
  <c r="AE2024" i="16"/>
  <c r="AE2025" i="16"/>
  <c r="AE2026" i="16"/>
  <c r="AE2027" i="16"/>
  <c r="AE2028" i="16"/>
  <c r="AE2029" i="16"/>
  <c r="AE2030" i="16"/>
  <c r="AE2031" i="16"/>
  <c r="AE2032" i="16"/>
  <c r="AE2033" i="16"/>
  <c r="AE2034" i="16"/>
  <c r="AE2035" i="16"/>
  <c r="AE2036" i="16"/>
  <c r="AE2037" i="16"/>
  <c r="AE2038" i="16"/>
  <c r="AE2039" i="16"/>
  <c r="AE2040" i="16"/>
  <c r="AE2041" i="16"/>
  <c r="AE2042" i="16"/>
  <c r="AE2043" i="16"/>
  <c r="AE2044" i="16"/>
  <c r="AE2045" i="16"/>
  <c r="AE2046" i="16"/>
  <c r="AE2047" i="16"/>
  <c r="AE2048" i="16"/>
  <c r="AE2049" i="16"/>
  <c r="AE2050" i="16"/>
  <c r="AE2051" i="16"/>
  <c r="AE2052" i="16"/>
  <c r="AE2053" i="16"/>
  <c r="AE2054" i="16"/>
  <c r="AE2055" i="16"/>
  <c r="AE2056" i="16"/>
  <c r="AE2057" i="16"/>
  <c r="AE2058" i="16"/>
  <c r="AE2059" i="16"/>
  <c r="AE2060" i="16"/>
  <c r="AE2061" i="16"/>
  <c r="AE2062" i="16"/>
  <c r="AE2063" i="16"/>
  <c r="AE2064" i="16"/>
  <c r="AE2065" i="16"/>
  <c r="AE2066" i="16"/>
  <c r="AE2067" i="16"/>
  <c r="AE2068" i="16"/>
  <c r="AE2069" i="16"/>
  <c r="AE2070" i="16"/>
  <c r="AE2071" i="16"/>
  <c r="AE2072" i="16"/>
  <c r="AE2073" i="16"/>
  <c r="AE2074" i="16"/>
  <c r="AE2075" i="16"/>
  <c r="AE2076" i="16"/>
  <c r="AE2077" i="16"/>
  <c r="AE2078" i="16"/>
  <c r="AE2079" i="16"/>
  <c r="AE2080" i="16"/>
  <c r="AE2081" i="16"/>
  <c r="AE2082" i="16"/>
  <c r="AE2083" i="16"/>
  <c r="AE2084" i="16"/>
  <c r="AE2085" i="16"/>
  <c r="AE2086" i="16"/>
  <c r="AE2087" i="16"/>
  <c r="AE2088" i="16"/>
  <c r="AE2089" i="16"/>
  <c r="AE2090" i="16"/>
  <c r="AE2091" i="16"/>
  <c r="AE2092" i="16"/>
  <c r="AE2093" i="16"/>
  <c r="AE2094" i="16"/>
  <c r="AE2095" i="16"/>
  <c r="AE2096" i="16"/>
  <c r="AE2097" i="16"/>
  <c r="AE2098" i="16"/>
  <c r="AE2099" i="16"/>
  <c r="AE2100" i="16"/>
  <c r="AE2101" i="16"/>
  <c r="AE2102" i="16"/>
  <c r="AE2103" i="16"/>
  <c r="AE2104" i="16"/>
  <c r="AE2105" i="16"/>
  <c r="AE2106" i="16"/>
  <c r="AE2107" i="16"/>
  <c r="AE2108" i="16"/>
  <c r="AE2109" i="16"/>
  <c r="AE2110" i="16"/>
  <c r="AE2111" i="16"/>
  <c r="AE2112" i="16"/>
  <c r="AE2113" i="16"/>
  <c r="AE2114" i="16"/>
  <c r="AE2115" i="16"/>
  <c r="AE2116" i="16"/>
  <c r="AE2117" i="16"/>
  <c r="AE2118" i="16"/>
  <c r="AE2119" i="16"/>
  <c r="AE2120" i="16"/>
  <c r="AE2121" i="16"/>
  <c r="AE2122" i="16"/>
  <c r="AE2123" i="16"/>
  <c r="AE2124" i="16"/>
  <c r="AE2125" i="16"/>
  <c r="AE2126" i="16"/>
  <c r="AE2127" i="16"/>
  <c r="AE2128" i="16"/>
  <c r="AE2129" i="16"/>
  <c r="AE2130" i="16"/>
  <c r="AE2131" i="16"/>
  <c r="AE2132" i="16"/>
  <c r="AE2133" i="16"/>
  <c r="AE2134" i="16"/>
  <c r="AE2135" i="16"/>
  <c r="AE2136" i="16"/>
  <c r="AE2137" i="16"/>
  <c r="AE2138" i="16"/>
  <c r="AE2139" i="16"/>
  <c r="AE2140" i="16"/>
  <c r="AE2141" i="16"/>
  <c r="AE2142" i="16"/>
  <c r="AE2143" i="16"/>
  <c r="AE2144" i="16"/>
  <c r="AE2145" i="16"/>
  <c r="AE2146" i="16"/>
  <c r="AE2147" i="16"/>
  <c r="AE2148" i="16"/>
  <c r="AE2149" i="16"/>
  <c r="AE2150" i="16"/>
  <c r="AE2151" i="16"/>
  <c r="AE2152" i="16"/>
  <c r="AE2153" i="16"/>
  <c r="AE2154" i="16"/>
  <c r="AE2155" i="16"/>
  <c r="AE2156" i="16"/>
  <c r="AE2157" i="16"/>
  <c r="AE2158" i="16"/>
  <c r="AE2159" i="16"/>
  <c r="AE2160" i="16"/>
  <c r="AE2161" i="16"/>
  <c r="AE2162" i="16"/>
  <c r="AE2163" i="16"/>
  <c r="AE2164" i="16"/>
  <c r="AE2165" i="16"/>
  <c r="AE2166" i="16"/>
  <c r="AE2167" i="16"/>
  <c r="AE2168" i="16"/>
  <c r="AE2169" i="16"/>
  <c r="AE2170" i="16"/>
  <c r="AE2171" i="16"/>
  <c r="AE2172" i="16"/>
  <c r="AE2173" i="16"/>
  <c r="AE2174" i="16"/>
  <c r="AE2175" i="16"/>
  <c r="AE2176" i="16"/>
  <c r="AE2177" i="16"/>
  <c r="AE2178" i="16"/>
  <c r="AE2179" i="16"/>
  <c r="AE2180" i="16"/>
  <c r="AE2181" i="16"/>
  <c r="AE2182" i="16"/>
  <c r="AE2183" i="16"/>
  <c r="AE2184" i="16"/>
  <c r="AE2185" i="16"/>
  <c r="AE2186" i="16"/>
  <c r="AE2187" i="16"/>
  <c r="AE2188" i="16"/>
  <c r="AE2189" i="16"/>
  <c r="AE2190" i="16"/>
  <c r="AE2191" i="16"/>
  <c r="AE2192" i="16"/>
  <c r="AE2193" i="16"/>
  <c r="AE2194" i="16"/>
  <c r="AE2195" i="16"/>
  <c r="AE2196" i="16"/>
  <c r="AE2197" i="16"/>
  <c r="AE2198" i="16"/>
  <c r="AE2199" i="16"/>
  <c r="AE2200" i="16"/>
  <c r="AE2201" i="16"/>
  <c r="AE2202" i="16"/>
  <c r="AE2203" i="16"/>
  <c r="AE2204" i="16"/>
  <c r="AE2205" i="16"/>
  <c r="AE2206" i="16"/>
  <c r="AE2207" i="16"/>
  <c r="AE2208" i="16"/>
  <c r="AE2209" i="16"/>
  <c r="AE2210" i="16"/>
  <c r="AE2211" i="16"/>
  <c r="AE2212" i="16"/>
  <c r="AE2213" i="16"/>
  <c r="AE2214" i="16"/>
  <c r="AE2215" i="16"/>
  <c r="AE2216" i="16"/>
  <c r="AE2217" i="16"/>
  <c r="AE2218" i="16"/>
  <c r="AE2219" i="16"/>
  <c r="AE2220" i="16"/>
  <c r="AE2221" i="16"/>
  <c r="AE2222" i="16"/>
  <c r="AE2223" i="16"/>
  <c r="AE2224" i="16"/>
  <c r="AE2225" i="16"/>
  <c r="AE2226" i="16"/>
  <c r="AE2227" i="16"/>
  <c r="AE2228" i="16"/>
  <c r="AE2229" i="16"/>
  <c r="AE2230" i="16"/>
  <c r="AE2231" i="16"/>
  <c r="AE2232" i="16"/>
  <c r="AE2233" i="16"/>
  <c r="AE2234" i="16"/>
  <c r="AE2235" i="16"/>
  <c r="AE2236" i="16"/>
  <c r="AE2237" i="16"/>
  <c r="AE2238" i="16"/>
  <c r="AE2239" i="16"/>
  <c r="AE2240" i="16"/>
  <c r="AE2241" i="16"/>
  <c r="AE2242" i="16"/>
  <c r="AE2243" i="16"/>
  <c r="AE2244" i="16"/>
  <c r="AE2245" i="16"/>
  <c r="AE2246" i="16"/>
  <c r="AE2247" i="16"/>
  <c r="AE2248" i="16"/>
  <c r="AE2249" i="16"/>
  <c r="AE2250" i="16"/>
  <c r="AE2251" i="16"/>
  <c r="AE2252" i="16"/>
  <c r="AE2253" i="16"/>
  <c r="AE2254" i="16"/>
  <c r="AE2255" i="16"/>
  <c r="AE2256" i="16"/>
  <c r="AE2257" i="16"/>
  <c r="AE2258" i="16"/>
  <c r="AE2259" i="16"/>
  <c r="AE2260" i="16"/>
  <c r="AE2261" i="16"/>
  <c r="AE2262" i="16"/>
  <c r="AE2263" i="16"/>
  <c r="AE2264" i="16"/>
  <c r="AE2265" i="16"/>
  <c r="AE2266" i="16"/>
  <c r="AE2267" i="16"/>
  <c r="AE2268" i="16"/>
  <c r="AE2269" i="16"/>
  <c r="AE2270" i="16"/>
  <c r="AE2271" i="16"/>
  <c r="AE2272" i="16"/>
  <c r="AE2273" i="16"/>
  <c r="AE2274" i="16"/>
  <c r="AE2275" i="16"/>
  <c r="AE2276" i="16"/>
  <c r="AE2277" i="16"/>
  <c r="AE2278" i="16"/>
  <c r="AE2279" i="16"/>
  <c r="AE2280" i="16"/>
  <c r="AE2281" i="16"/>
  <c r="AE2282" i="16"/>
  <c r="AE2283" i="16"/>
  <c r="AE2284" i="16"/>
  <c r="AE2285" i="16"/>
  <c r="AE2286" i="16"/>
  <c r="AE2287" i="16"/>
  <c r="AE2288" i="16"/>
  <c r="AE2289" i="16"/>
  <c r="AE2290" i="16"/>
  <c r="AE2291" i="16"/>
  <c r="AE2292" i="16"/>
  <c r="AE2293" i="16"/>
  <c r="AE2294" i="16"/>
  <c r="AE2295" i="16"/>
  <c r="AE2296" i="16"/>
  <c r="AE2297" i="16"/>
  <c r="AE2298" i="16"/>
  <c r="AE2299" i="16"/>
  <c r="AE2300" i="16"/>
  <c r="AE2301" i="16"/>
  <c r="AE2302" i="16"/>
  <c r="AE2303" i="16"/>
  <c r="AE2304" i="16"/>
  <c r="AE2305" i="16"/>
  <c r="AE2306" i="16"/>
  <c r="AE2307" i="16"/>
  <c r="AE2308" i="16"/>
  <c r="AE2309" i="16"/>
  <c r="AE2310" i="16"/>
  <c r="AE2311" i="16"/>
  <c r="AE2312" i="16"/>
  <c r="AE2313" i="16"/>
  <c r="AE2314" i="16"/>
  <c r="AE2315" i="16"/>
  <c r="AE2316" i="16"/>
  <c r="AE2317" i="16"/>
  <c r="AE2318" i="16"/>
  <c r="AE2319" i="16"/>
  <c r="AE2320" i="16"/>
  <c r="AE2321" i="16"/>
  <c r="AE2322" i="16"/>
  <c r="AE2323" i="16"/>
  <c r="AE2324" i="16"/>
  <c r="AE2325" i="16"/>
  <c r="AE2326" i="16"/>
  <c r="AE2327" i="16"/>
  <c r="AE5" i="16"/>
  <c r="Q12" i="6"/>
  <c r="Q13" i="6"/>
  <c r="Q14" i="6"/>
  <c r="Q15" i="6"/>
  <c r="Q16" i="6"/>
  <c r="Q17" i="6"/>
  <c r="Q18" i="6"/>
  <c r="Q19" i="6"/>
  <c r="Q21" i="6"/>
  <c r="Q22" i="6"/>
  <c r="Q23" i="6"/>
  <c r="Q24" i="6"/>
  <c r="Q25" i="6"/>
  <c r="Q26" i="6"/>
  <c r="Q27" i="6"/>
  <c r="Q28" i="6"/>
  <c r="Q29" i="6"/>
  <c r="Q31" i="6"/>
  <c r="Q32" i="6"/>
  <c r="Q33" i="6"/>
  <c r="Q34" i="6"/>
  <c r="Q35" i="6"/>
  <c r="Q36" i="6"/>
  <c r="Q37" i="6"/>
  <c r="Q38" i="6"/>
  <c r="Q39" i="6"/>
  <c r="Q41" i="6"/>
  <c r="Q42" i="6"/>
  <c r="Q43" i="6"/>
  <c r="Q44" i="6"/>
  <c r="Q45" i="6"/>
  <c r="Q46" i="6"/>
  <c r="Q47" i="6"/>
  <c r="Q48" i="6"/>
  <c r="Q49" i="6"/>
  <c r="Q51" i="6"/>
  <c r="Q52" i="6"/>
  <c r="Q53" i="6"/>
  <c r="Q54" i="6"/>
  <c r="Q55" i="6"/>
  <c r="Q56" i="6"/>
  <c r="Q57" i="6"/>
  <c r="Q58" i="6"/>
  <c r="Q59" i="6"/>
  <c r="Q61" i="6"/>
  <c r="Q62" i="6"/>
  <c r="Q63" i="6"/>
  <c r="Q64" i="6"/>
  <c r="Q65" i="6"/>
  <c r="Q66" i="6"/>
  <c r="Q67" i="6"/>
  <c r="Q68" i="6"/>
  <c r="Q69" i="6"/>
  <c r="Q71" i="6"/>
  <c r="Q72" i="6"/>
  <c r="Q73" i="6"/>
  <c r="Q74" i="6"/>
  <c r="Q75" i="6"/>
  <c r="Q76" i="6"/>
  <c r="Q77" i="6"/>
  <c r="Q78" i="6"/>
  <c r="Q79" i="6"/>
  <c r="Q81" i="6"/>
  <c r="Q82" i="6"/>
  <c r="Q83" i="6"/>
  <c r="Q84" i="6"/>
  <c r="Q85" i="6"/>
  <c r="Q86" i="6"/>
  <c r="Q87" i="6"/>
  <c r="Q88" i="6"/>
  <c r="Q89" i="6"/>
  <c r="Q91" i="6"/>
  <c r="Q92" i="6"/>
  <c r="Q93" i="6"/>
  <c r="Q94" i="6"/>
  <c r="Q95" i="6"/>
  <c r="Q96" i="6"/>
  <c r="Q97" i="6"/>
  <c r="Q98" i="6"/>
  <c r="Q99" i="6"/>
  <c r="Q101" i="6"/>
  <c r="Q102" i="6"/>
  <c r="Q103" i="6"/>
  <c r="Q104" i="6"/>
  <c r="Q105" i="6"/>
  <c r="Q106" i="6"/>
  <c r="Q107" i="6"/>
  <c r="Q108" i="6"/>
  <c r="Q109" i="6"/>
  <c r="Q11" i="6"/>
  <c r="AG6" i="23"/>
  <c r="AI3" i="23"/>
  <c r="AI6" i="23"/>
  <c r="E6" i="23"/>
  <c r="AG7" i="23"/>
  <c r="AI7" i="23"/>
  <c r="E7" i="23"/>
  <c r="AG8" i="23"/>
  <c r="AI8" i="23"/>
  <c r="E8" i="23"/>
  <c r="AG9" i="23"/>
  <c r="AI9" i="23"/>
  <c r="E9" i="23"/>
  <c r="AG10" i="23"/>
  <c r="AI10" i="23"/>
  <c r="E10" i="23"/>
  <c r="AG11" i="23"/>
  <c r="AI11" i="23"/>
  <c r="E11" i="23"/>
  <c r="AG12" i="23"/>
  <c r="AI12" i="23"/>
  <c r="E12" i="23"/>
  <c r="AG13" i="23"/>
  <c r="AI13" i="23"/>
  <c r="E13" i="23"/>
  <c r="AG14" i="23"/>
  <c r="AI14" i="23"/>
  <c r="E14" i="23"/>
  <c r="AG15" i="23"/>
  <c r="AI15" i="23"/>
  <c r="E15" i="23"/>
  <c r="AG16" i="23"/>
  <c r="AI16" i="23"/>
  <c r="E16" i="23"/>
  <c r="AG17" i="23"/>
  <c r="AI17" i="23"/>
  <c r="E17" i="23"/>
  <c r="AG18" i="23"/>
  <c r="AI18" i="23"/>
  <c r="E18" i="23"/>
  <c r="AG19" i="23"/>
  <c r="AI19" i="23"/>
  <c r="E19" i="23"/>
  <c r="AG20" i="23"/>
  <c r="AI20" i="23"/>
  <c r="E20" i="23"/>
  <c r="AG21" i="23"/>
  <c r="AI21" i="23"/>
  <c r="E21" i="23"/>
  <c r="AG22" i="23"/>
  <c r="AI22" i="23"/>
  <c r="E22" i="23"/>
  <c r="AG23" i="23"/>
  <c r="AI23" i="23"/>
  <c r="E23" i="23"/>
  <c r="AG24" i="23"/>
  <c r="AI24" i="23"/>
  <c r="E24" i="23"/>
  <c r="AG25" i="23"/>
  <c r="AI25" i="23"/>
  <c r="E25" i="23"/>
  <c r="AG26" i="23"/>
  <c r="AI26" i="23"/>
  <c r="E26" i="23"/>
  <c r="AG27" i="23"/>
  <c r="AI27" i="23"/>
  <c r="E27" i="23"/>
  <c r="AG28" i="23"/>
  <c r="AI28" i="23"/>
  <c r="E28" i="23"/>
  <c r="AG29" i="23"/>
  <c r="AI29" i="23"/>
  <c r="E29" i="23"/>
  <c r="AG30" i="23"/>
  <c r="AI30" i="23"/>
  <c r="E30" i="23"/>
  <c r="AG31" i="23"/>
  <c r="AI31" i="23"/>
  <c r="E31" i="23"/>
  <c r="AG32" i="23"/>
  <c r="AI32" i="23"/>
  <c r="E32" i="23"/>
  <c r="AG33" i="23"/>
  <c r="AI33" i="23"/>
  <c r="E33" i="23"/>
  <c r="AG34" i="23"/>
  <c r="AI34" i="23"/>
  <c r="E34" i="23"/>
  <c r="AG35" i="23"/>
  <c r="AI35" i="23"/>
  <c r="E35" i="23"/>
  <c r="AG36" i="23"/>
  <c r="AI36" i="23"/>
  <c r="E36" i="23"/>
  <c r="AG37" i="23"/>
  <c r="AI37" i="23"/>
  <c r="E37" i="23"/>
  <c r="AG38" i="23"/>
  <c r="AI38" i="23"/>
  <c r="E38" i="23"/>
  <c r="AG39" i="23"/>
  <c r="AI39" i="23"/>
  <c r="E39" i="23"/>
  <c r="AG40" i="23"/>
  <c r="AI40" i="23"/>
  <c r="E40" i="23"/>
  <c r="AG41" i="23"/>
  <c r="AI41" i="23"/>
  <c r="E41" i="23"/>
  <c r="AG42" i="23"/>
  <c r="AI42" i="23"/>
  <c r="E42" i="23"/>
  <c r="AG43" i="23"/>
  <c r="AI43" i="23"/>
  <c r="E43" i="23"/>
  <c r="AG44" i="23"/>
  <c r="AI44" i="23"/>
  <c r="E44" i="23"/>
  <c r="AG45" i="23"/>
  <c r="AI45" i="23"/>
  <c r="E45" i="23"/>
  <c r="AG46" i="23"/>
  <c r="AI46" i="23"/>
  <c r="E46" i="23"/>
  <c r="AG47" i="23"/>
  <c r="AI47" i="23"/>
  <c r="E47" i="23"/>
  <c r="AG48" i="23"/>
  <c r="AI48" i="23"/>
  <c r="E48" i="23"/>
  <c r="AG49" i="23"/>
  <c r="AI49" i="23"/>
  <c r="E49" i="23"/>
  <c r="AG50" i="23"/>
  <c r="AI50" i="23"/>
  <c r="E50" i="23"/>
  <c r="AG51" i="23"/>
  <c r="AI51" i="23"/>
  <c r="E51" i="23"/>
  <c r="AG52" i="23"/>
  <c r="AI52" i="23"/>
  <c r="E52" i="23"/>
  <c r="AG53" i="23"/>
  <c r="AI53" i="23"/>
  <c r="E53" i="23"/>
  <c r="AG54" i="23"/>
  <c r="AI54" i="23"/>
  <c r="E54" i="23"/>
  <c r="AG55" i="23"/>
  <c r="AI55" i="23"/>
  <c r="E55" i="23"/>
  <c r="AG56" i="23"/>
  <c r="AI56" i="23"/>
  <c r="E56" i="23"/>
  <c r="AG57" i="23"/>
  <c r="AI57" i="23"/>
  <c r="E57" i="23"/>
  <c r="AG58" i="23"/>
  <c r="AI58" i="23"/>
  <c r="E58" i="23"/>
  <c r="AG59" i="23"/>
  <c r="AI59" i="23"/>
  <c r="E59" i="23"/>
  <c r="AG60" i="23"/>
  <c r="AI60" i="23"/>
  <c r="E60" i="23"/>
  <c r="AG61" i="23"/>
  <c r="AI61" i="23"/>
  <c r="E61" i="23"/>
  <c r="AG62" i="23"/>
  <c r="AI62" i="23"/>
  <c r="E62" i="23"/>
  <c r="AG63" i="23"/>
  <c r="AI63" i="23"/>
  <c r="E63" i="23"/>
  <c r="AG64" i="23"/>
  <c r="AI64" i="23"/>
  <c r="E64" i="23"/>
  <c r="AG65" i="23"/>
  <c r="AI65" i="23"/>
  <c r="E65" i="23"/>
  <c r="AG66" i="23"/>
  <c r="AI66" i="23"/>
  <c r="E66" i="23"/>
  <c r="AG67" i="23"/>
  <c r="AI67" i="23"/>
  <c r="E67" i="23"/>
  <c r="AG68" i="23"/>
  <c r="AI68" i="23"/>
  <c r="E68" i="23"/>
  <c r="AG69" i="23"/>
  <c r="AI69" i="23"/>
  <c r="E69" i="23"/>
  <c r="AG70" i="23"/>
  <c r="AI70" i="23"/>
  <c r="E70" i="23"/>
  <c r="AG71" i="23"/>
  <c r="AI71" i="23"/>
  <c r="E71" i="23"/>
  <c r="AG72" i="23"/>
  <c r="AI72" i="23"/>
  <c r="E72" i="23"/>
  <c r="AG73" i="23"/>
  <c r="AI73" i="23"/>
  <c r="E73" i="23"/>
  <c r="AG74" i="23"/>
  <c r="AI74" i="23"/>
  <c r="E74" i="23"/>
  <c r="AG75" i="23"/>
  <c r="AI75" i="23"/>
  <c r="E75" i="23"/>
  <c r="AG76" i="23"/>
  <c r="AI76" i="23"/>
  <c r="E76" i="23"/>
  <c r="AG77" i="23"/>
  <c r="AI77" i="23"/>
  <c r="E77" i="23"/>
  <c r="AG78" i="23"/>
  <c r="AI78" i="23"/>
  <c r="E78" i="23"/>
  <c r="AG79" i="23"/>
  <c r="AI79" i="23"/>
  <c r="E79" i="23"/>
  <c r="AG5" i="23"/>
  <c r="AI5" i="23"/>
  <c r="E5" i="23"/>
  <c r="G6" i="23"/>
  <c r="G7" i="23"/>
  <c r="G8" i="23"/>
  <c r="G9" i="23"/>
  <c r="G10" i="23"/>
  <c r="G11" i="23"/>
  <c r="G12" i="23"/>
  <c r="G13" i="23"/>
  <c r="G14" i="23"/>
  <c r="G15" i="23"/>
  <c r="G16" i="23"/>
  <c r="G17" i="23"/>
  <c r="G18" i="23"/>
  <c r="G19" i="23"/>
  <c r="G20" i="23"/>
  <c r="G21" i="23"/>
  <c r="G22" i="23"/>
  <c r="G23" i="23"/>
  <c r="G24" i="23"/>
  <c r="G25" i="23"/>
  <c r="G26" i="23"/>
  <c r="G27" i="23"/>
  <c r="G28" i="23"/>
  <c r="G29" i="23"/>
  <c r="G30" i="23"/>
  <c r="G31" i="23"/>
  <c r="G32" i="23"/>
  <c r="G33" i="23"/>
  <c r="G34" i="23"/>
  <c r="G35" i="23"/>
  <c r="G36" i="23"/>
  <c r="G37" i="23"/>
  <c r="G38" i="23"/>
  <c r="G39" i="23"/>
  <c r="G40" i="23"/>
  <c r="G41" i="23"/>
  <c r="G42" i="23"/>
  <c r="G43" i="23"/>
  <c r="G44" i="23"/>
  <c r="G45" i="23"/>
  <c r="G46" i="23"/>
  <c r="G47" i="23"/>
  <c r="G48" i="23"/>
  <c r="G49" i="23"/>
  <c r="G50" i="23"/>
  <c r="G51" i="23"/>
  <c r="G52" i="23"/>
  <c r="G53" i="23"/>
  <c r="G54" i="23"/>
  <c r="G55" i="23"/>
  <c r="G56" i="23"/>
  <c r="G57" i="23"/>
  <c r="G58" i="23"/>
  <c r="G59" i="23"/>
  <c r="G60" i="23"/>
  <c r="G61" i="23"/>
  <c r="G62" i="23"/>
  <c r="G63" i="23"/>
  <c r="G64" i="23"/>
  <c r="G65" i="23"/>
  <c r="G66" i="23"/>
  <c r="G67" i="23"/>
  <c r="G68" i="23"/>
  <c r="G69" i="23"/>
  <c r="G70" i="23"/>
  <c r="G71" i="23"/>
  <c r="G72" i="23"/>
  <c r="G73" i="23"/>
  <c r="G74" i="23"/>
  <c r="G75" i="23"/>
  <c r="G76" i="23"/>
  <c r="G77" i="23"/>
  <c r="G78" i="23"/>
  <c r="G79" i="23"/>
  <c r="G5" i="23"/>
  <c r="AH6" i="23"/>
  <c r="F6" i="23"/>
  <c r="AH7" i="23"/>
  <c r="F7" i="23"/>
  <c r="AH8" i="23"/>
  <c r="F8" i="23"/>
  <c r="AH9" i="23"/>
  <c r="F9" i="23"/>
  <c r="AH10" i="23"/>
  <c r="F10" i="23"/>
  <c r="AH11" i="23"/>
  <c r="F11" i="23"/>
  <c r="AH12" i="23"/>
  <c r="F12" i="23"/>
  <c r="AH13" i="23"/>
  <c r="F13" i="23"/>
  <c r="AH14" i="23"/>
  <c r="F14" i="23"/>
  <c r="AH15" i="23"/>
  <c r="F15" i="23"/>
  <c r="AH16" i="23"/>
  <c r="F16" i="23"/>
  <c r="AH17" i="23"/>
  <c r="F17" i="23"/>
  <c r="AH18" i="23"/>
  <c r="F18" i="23"/>
  <c r="AH19" i="23"/>
  <c r="F19" i="23"/>
  <c r="AH20" i="23"/>
  <c r="F20" i="23"/>
  <c r="AH21" i="23"/>
  <c r="F21" i="23"/>
  <c r="AH22" i="23"/>
  <c r="F22" i="23"/>
  <c r="AH23" i="23"/>
  <c r="F23" i="23"/>
  <c r="AH24" i="23"/>
  <c r="F24" i="23"/>
  <c r="AH25" i="23"/>
  <c r="F25" i="23"/>
  <c r="AH26" i="23"/>
  <c r="F26" i="23"/>
  <c r="AH27" i="23"/>
  <c r="F27" i="23"/>
  <c r="AH28" i="23"/>
  <c r="F28" i="23"/>
  <c r="AH29" i="23"/>
  <c r="F29" i="23"/>
  <c r="AH30" i="23"/>
  <c r="F30" i="23"/>
  <c r="AH31" i="23"/>
  <c r="F31" i="23"/>
  <c r="AH32" i="23"/>
  <c r="F32" i="23"/>
  <c r="AH33" i="23"/>
  <c r="F33" i="23"/>
  <c r="AH34" i="23"/>
  <c r="F34" i="23"/>
  <c r="AH35" i="23"/>
  <c r="F35" i="23"/>
  <c r="AH36" i="23"/>
  <c r="F36" i="23"/>
  <c r="AH37" i="23"/>
  <c r="F37" i="23"/>
  <c r="AH38" i="23"/>
  <c r="F38" i="23"/>
  <c r="AH39" i="23"/>
  <c r="F39" i="23"/>
  <c r="AH40" i="23"/>
  <c r="F40" i="23"/>
  <c r="AH41" i="23"/>
  <c r="F41" i="23"/>
  <c r="AH42" i="23"/>
  <c r="F42" i="23"/>
  <c r="AH43" i="23"/>
  <c r="F43" i="23"/>
  <c r="AH44" i="23"/>
  <c r="F44" i="23"/>
  <c r="AH45" i="23"/>
  <c r="F45" i="23"/>
  <c r="AH46" i="23"/>
  <c r="F46" i="23"/>
  <c r="AH47" i="23"/>
  <c r="F47" i="23"/>
  <c r="AH48" i="23"/>
  <c r="F48" i="23"/>
  <c r="AH49" i="23"/>
  <c r="F49" i="23"/>
  <c r="AH50" i="23"/>
  <c r="F50" i="23"/>
  <c r="AH51" i="23"/>
  <c r="F51" i="23"/>
  <c r="AH52" i="23"/>
  <c r="F52" i="23"/>
  <c r="AH53" i="23"/>
  <c r="F53" i="23"/>
  <c r="AH54" i="23"/>
  <c r="F54" i="23"/>
  <c r="AH55" i="23"/>
  <c r="F55" i="23"/>
  <c r="AH56" i="23"/>
  <c r="F56" i="23"/>
  <c r="AH57" i="23"/>
  <c r="F57" i="23"/>
  <c r="AH58" i="23"/>
  <c r="F58" i="23"/>
  <c r="AH59" i="23"/>
  <c r="F59" i="23"/>
  <c r="AH60" i="23"/>
  <c r="F60" i="23"/>
  <c r="AH61" i="23"/>
  <c r="F61" i="23"/>
  <c r="AH62" i="23"/>
  <c r="F62" i="23"/>
  <c r="AH63" i="23"/>
  <c r="F63" i="23"/>
  <c r="AH64" i="23"/>
  <c r="F64" i="23"/>
  <c r="AH65" i="23"/>
  <c r="F65" i="23"/>
  <c r="AH66" i="23"/>
  <c r="F66" i="23"/>
  <c r="AH67" i="23"/>
  <c r="F67" i="23"/>
  <c r="AH68" i="23"/>
  <c r="F68" i="23"/>
  <c r="AH69" i="23"/>
  <c r="F69" i="23"/>
  <c r="AH70" i="23"/>
  <c r="F70" i="23"/>
  <c r="AH71" i="23"/>
  <c r="F71" i="23"/>
  <c r="AH72" i="23"/>
  <c r="F72" i="23"/>
  <c r="AH73" i="23"/>
  <c r="F73" i="23"/>
  <c r="AH74" i="23"/>
  <c r="F74" i="23"/>
  <c r="AH75" i="23"/>
  <c r="F75" i="23"/>
  <c r="AH76" i="23"/>
  <c r="F76" i="23"/>
  <c r="AH77" i="23"/>
  <c r="F77" i="23"/>
  <c r="AH78" i="23"/>
  <c r="F78" i="23"/>
  <c r="AH79" i="23"/>
  <c r="F79" i="23"/>
  <c r="AH5" i="23"/>
  <c r="F5" i="23"/>
  <c r="AA6" i="23"/>
  <c r="AA7" i="23"/>
  <c r="AA8" i="23"/>
  <c r="AA9" i="23"/>
  <c r="AA10" i="23"/>
  <c r="AA11" i="23"/>
  <c r="AA12" i="23"/>
  <c r="AA13" i="23"/>
  <c r="AA14" i="23"/>
  <c r="AA15" i="23"/>
  <c r="AA16" i="23"/>
  <c r="AA17" i="23"/>
  <c r="AA18" i="23"/>
  <c r="AA19" i="23"/>
  <c r="AA20" i="23"/>
  <c r="AA21" i="23"/>
  <c r="AA22" i="23"/>
  <c r="AA23" i="23"/>
  <c r="AA24" i="23"/>
  <c r="AA25" i="23"/>
  <c r="AA26" i="23"/>
  <c r="AA27" i="23"/>
  <c r="AA28" i="23"/>
  <c r="AA29" i="23"/>
  <c r="AA30" i="23"/>
  <c r="AA31" i="23"/>
  <c r="AA32" i="23"/>
  <c r="AA33" i="23"/>
  <c r="AA34" i="23"/>
  <c r="AA35" i="23"/>
  <c r="AA36" i="23"/>
  <c r="AA37" i="23"/>
  <c r="AA38" i="23"/>
  <c r="AA39" i="23"/>
  <c r="AA40" i="23"/>
  <c r="AA41" i="23"/>
  <c r="AA42" i="23"/>
  <c r="AA43" i="23"/>
  <c r="AA44" i="23"/>
  <c r="AA45" i="23"/>
  <c r="AA46" i="23"/>
  <c r="AA47" i="23"/>
  <c r="AA48" i="23"/>
  <c r="AA49" i="23"/>
  <c r="AA50" i="23"/>
  <c r="AA51" i="23"/>
  <c r="AA52" i="23"/>
  <c r="AA53" i="23"/>
  <c r="AA54" i="23"/>
  <c r="AA55" i="23"/>
  <c r="AA56" i="23"/>
  <c r="AA57" i="23"/>
  <c r="AA58" i="23"/>
  <c r="AA59" i="23"/>
  <c r="AA60" i="23"/>
  <c r="AA61" i="23"/>
  <c r="AA62" i="23"/>
  <c r="AA63" i="23"/>
  <c r="AA64" i="23"/>
  <c r="AA65" i="23"/>
  <c r="AA66" i="23"/>
  <c r="AA67" i="23"/>
  <c r="AA68" i="23"/>
  <c r="AA69" i="23"/>
  <c r="AA70" i="23"/>
  <c r="AA71" i="23"/>
  <c r="AA72" i="23"/>
  <c r="AA73" i="23"/>
  <c r="AA74" i="23"/>
  <c r="AA75" i="23"/>
  <c r="AA76" i="23"/>
  <c r="AA77" i="23"/>
  <c r="AA78" i="23"/>
  <c r="AA79" i="23"/>
  <c r="AA5" i="23"/>
  <c r="AD6" i="22"/>
  <c r="AC6" i="22"/>
  <c r="B6" i="22"/>
  <c r="C6" i="22"/>
  <c r="D6" i="22"/>
  <c r="E6" i="22"/>
  <c r="F6" i="22"/>
  <c r="G6" i="22"/>
  <c r="H6" i="22"/>
  <c r="I6" i="22"/>
  <c r="J6" i="22"/>
  <c r="K6" i="22"/>
  <c r="L6" i="22"/>
  <c r="M6" i="22"/>
  <c r="N6" i="22"/>
  <c r="O6" i="22"/>
  <c r="P6" i="22"/>
  <c r="Q6" i="22"/>
  <c r="R6" i="22"/>
  <c r="S6" i="22"/>
  <c r="T6" i="22"/>
  <c r="U6" i="22"/>
  <c r="V6" i="22"/>
  <c r="AD7" i="22"/>
  <c r="AC7" i="22"/>
  <c r="B7" i="22"/>
  <c r="C7" i="22"/>
  <c r="D7" i="22"/>
  <c r="E7" i="22"/>
  <c r="F7" i="22"/>
  <c r="G7" i="22"/>
  <c r="H7" i="22"/>
  <c r="I7" i="22"/>
  <c r="J7" i="22"/>
  <c r="K7" i="22"/>
  <c r="L7" i="22"/>
  <c r="M7" i="22"/>
  <c r="N7" i="22"/>
  <c r="O7" i="22"/>
  <c r="P7" i="22"/>
  <c r="Q7" i="22"/>
  <c r="R7" i="22"/>
  <c r="S7" i="22"/>
  <c r="T7" i="22"/>
  <c r="U7" i="22"/>
  <c r="V7" i="22"/>
  <c r="AD8" i="22"/>
  <c r="AC8" i="22"/>
  <c r="B8" i="22"/>
  <c r="C8" i="22"/>
  <c r="D8" i="22"/>
  <c r="E8" i="22"/>
  <c r="F8" i="22"/>
  <c r="G8" i="22"/>
  <c r="H8" i="22"/>
  <c r="I8" i="22"/>
  <c r="J8" i="22"/>
  <c r="K8" i="22"/>
  <c r="L8" i="22"/>
  <c r="M8" i="22"/>
  <c r="N8" i="22"/>
  <c r="O8" i="22"/>
  <c r="P8" i="22"/>
  <c r="Q8" i="22"/>
  <c r="R8" i="22"/>
  <c r="S8" i="22"/>
  <c r="T8" i="22"/>
  <c r="U8" i="22"/>
  <c r="V8" i="22"/>
  <c r="AD9" i="22"/>
  <c r="AC9" i="22"/>
  <c r="B9" i="22"/>
  <c r="C9" i="22"/>
  <c r="D9" i="22"/>
  <c r="E9" i="22"/>
  <c r="F9" i="22"/>
  <c r="G9" i="22"/>
  <c r="H9" i="22"/>
  <c r="I9" i="22"/>
  <c r="J9" i="22"/>
  <c r="K9" i="22"/>
  <c r="L9" i="22"/>
  <c r="M9" i="22"/>
  <c r="N9" i="22"/>
  <c r="O9" i="22"/>
  <c r="P9" i="22"/>
  <c r="Q9" i="22"/>
  <c r="R9" i="22"/>
  <c r="S9" i="22"/>
  <c r="T9" i="22"/>
  <c r="U9" i="22"/>
  <c r="V9" i="22"/>
  <c r="AD10" i="22"/>
  <c r="AC10" i="22"/>
  <c r="B10" i="22"/>
  <c r="C10" i="22"/>
  <c r="D10" i="22"/>
  <c r="E10" i="22"/>
  <c r="F10" i="22"/>
  <c r="G10" i="22"/>
  <c r="H10" i="22"/>
  <c r="I10" i="22"/>
  <c r="J10" i="22"/>
  <c r="K10" i="22"/>
  <c r="L10" i="22"/>
  <c r="M10" i="22"/>
  <c r="N10" i="22"/>
  <c r="O10" i="22"/>
  <c r="P10" i="22"/>
  <c r="Q10" i="22"/>
  <c r="R10" i="22"/>
  <c r="S10" i="22"/>
  <c r="T10" i="22"/>
  <c r="U10" i="22"/>
  <c r="V10" i="22"/>
  <c r="AD11" i="22"/>
  <c r="AC11" i="22"/>
  <c r="B11" i="22"/>
  <c r="C11" i="22"/>
  <c r="D11" i="22"/>
  <c r="E11" i="22"/>
  <c r="F11" i="22"/>
  <c r="G11" i="22"/>
  <c r="H11" i="22"/>
  <c r="I11" i="22"/>
  <c r="J11" i="22"/>
  <c r="K11" i="22"/>
  <c r="L11" i="22"/>
  <c r="M11" i="22"/>
  <c r="N11" i="22"/>
  <c r="O11" i="22"/>
  <c r="P11" i="22"/>
  <c r="Q11" i="22"/>
  <c r="R11" i="22"/>
  <c r="S11" i="22"/>
  <c r="T11" i="22"/>
  <c r="U11" i="22"/>
  <c r="V11" i="22"/>
  <c r="AD12" i="22"/>
  <c r="AC12" i="22"/>
  <c r="B12" i="22"/>
  <c r="C12" i="22"/>
  <c r="D12" i="22"/>
  <c r="E12" i="22"/>
  <c r="F12" i="22"/>
  <c r="G12" i="22"/>
  <c r="H12" i="22"/>
  <c r="I12" i="22"/>
  <c r="J12" i="22"/>
  <c r="K12" i="22"/>
  <c r="L12" i="22"/>
  <c r="M12" i="22"/>
  <c r="N12" i="22"/>
  <c r="O12" i="22"/>
  <c r="P12" i="22"/>
  <c r="Q12" i="22"/>
  <c r="R12" i="22"/>
  <c r="S12" i="22"/>
  <c r="T12" i="22"/>
  <c r="U12" i="22"/>
  <c r="V12" i="22"/>
  <c r="AD13" i="22"/>
  <c r="AC13" i="22"/>
  <c r="B13" i="22"/>
  <c r="C13" i="22"/>
  <c r="D13" i="22"/>
  <c r="E13" i="22"/>
  <c r="F13" i="22"/>
  <c r="G13" i="22"/>
  <c r="H13" i="22"/>
  <c r="I13" i="22"/>
  <c r="J13" i="22"/>
  <c r="K13" i="22"/>
  <c r="L13" i="22"/>
  <c r="M13" i="22"/>
  <c r="N13" i="22"/>
  <c r="O13" i="22"/>
  <c r="P13" i="22"/>
  <c r="Q13" i="22"/>
  <c r="R13" i="22"/>
  <c r="S13" i="22"/>
  <c r="T13" i="22"/>
  <c r="U13" i="22"/>
  <c r="V13" i="22"/>
  <c r="AD14" i="22"/>
  <c r="AC14" i="22"/>
  <c r="B14" i="22"/>
  <c r="C14" i="22"/>
  <c r="D14" i="22"/>
  <c r="E14" i="22"/>
  <c r="F14" i="22"/>
  <c r="G14" i="22"/>
  <c r="H14" i="22"/>
  <c r="I14" i="22"/>
  <c r="J14" i="22"/>
  <c r="K14" i="22"/>
  <c r="L14" i="22"/>
  <c r="M14" i="22"/>
  <c r="N14" i="22"/>
  <c r="O14" i="22"/>
  <c r="P14" i="22"/>
  <c r="Q14" i="22"/>
  <c r="R14" i="22"/>
  <c r="S14" i="22"/>
  <c r="T14" i="22"/>
  <c r="U14" i="22"/>
  <c r="V14" i="22"/>
  <c r="AD15" i="22"/>
  <c r="AC15" i="22"/>
  <c r="B15" i="22"/>
  <c r="C15" i="22"/>
  <c r="D15" i="22"/>
  <c r="E15" i="22"/>
  <c r="F15" i="22"/>
  <c r="G15" i="22"/>
  <c r="H15" i="22"/>
  <c r="I15" i="22"/>
  <c r="J15" i="22"/>
  <c r="K15" i="22"/>
  <c r="L15" i="22"/>
  <c r="M15" i="22"/>
  <c r="N15" i="22"/>
  <c r="O15" i="22"/>
  <c r="P15" i="22"/>
  <c r="Q15" i="22"/>
  <c r="R15" i="22"/>
  <c r="S15" i="22"/>
  <c r="T15" i="22"/>
  <c r="U15" i="22"/>
  <c r="V15" i="22"/>
  <c r="AD16" i="22"/>
  <c r="AC16" i="22"/>
  <c r="B16" i="22"/>
  <c r="C16" i="22"/>
  <c r="D16" i="22"/>
  <c r="E16" i="22"/>
  <c r="F16" i="22"/>
  <c r="G16" i="22"/>
  <c r="H16" i="22"/>
  <c r="I16" i="22"/>
  <c r="J16" i="22"/>
  <c r="K16" i="22"/>
  <c r="L16" i="22"/>
  <c r="M16" i="22"/>
  <c r="N16" i="22"/>
  <c r="O16" i="22"/>
  <c r="P16" i="22"/>
  <c r="Q16" i="22"/>
  <c r="R16" i="22"/>
  <c r="S16" i="22"/>
  <c r="T16" i="22"/>
  <c r="U16" i="22"/>
  <c r="V16" i="22"/>
  <c r="AD17" i="22"/>
  <c r="AC17" i="22"/>
  <c r="B17" i="22"/>
  <c r="C17" i="22"/>
  <c r="D17" i="22"/>
  <c r="E17" i="22"/>
  <c r="F17" i="22"/>
  <c r="G17" i="22"/>
  <c r="H17" i="22"/>
  <c r="I17" i="22"/>
  <c r="J17" i="22"/>
  <c r="K17" i="22"/>
  <c r="L17" i="22"/>
  <c r="M17" i="22"/>
  <c r="N17" i="22"/>
  <c r="O17" i="22"/>
  <c r="P17" i="22"/>
  <c r="Q17" i="22"/>
  <c r="R17" i="22"/>
  <c r="S17" i="22"/>
  <c r="T17" i="22"/>
  <c r="U17" i="22"/>
  <c r="V17" i="22"/>
  <c r="AD18" i="22"/>
  <c r="AC18" i="22"/>
  <c r="B18" i="22"/>
  <c r="C18" i="22"/>
  <c r="D18" i="22"/>
  <c r="E18" i="22"/>
  <c r="F18" i="22"/>
  <c r="G18" i="22"/>
  <c r="H18" i="22"/>
  <c r="I18" i="22"/>
  <c r="J18" i="22"/>
  <c r="K18" i="22"/>
  <c r="L18" i="22"/>
  <c r="M18" i="22"/>
  <c r="N18" i="22"/>
  <c r="O18" i="22"/>
  <c r="P18" i="22"/>
  <c r="Q18" i="22"/>
  <c r="R18" i="22"/>
  <c r="S18" i="22"/>
  <c r="T18" i="22"/>
  <c r="U18" i="22"/>
  <c r="V18" i="22"/>
  <c r="AD19" i="22"/>
  <c r="AC19" i="22"/>
  <c r="B19" i="22"/>
  <c r="C19" i="22"/>
  <c r="D19" i="22"/>
  <c r="E19" i="22"/>
  <c r="F19" i="22"/>
  <c r="G19" i="22"/>
  <c r="H19" i="22"/>
  <c r="I19" i="22"/>
  <c r="J19" i="22"/>
  <c r="K19" i="22"/>
  <c r="L19" i="22"/>
  <c r="M19" i="22"/>
  <c r="N19" i="22"/>
  <c r="O19" i="22"/>
  <c r="P19" i="22"/>
  <c r="Q19" i="22"/>
  <c r="R19" i="22"/>
  <c r="S19" i="22"/>
  <c r="T19" i="22"/>
  <c r="U19" i="22"/>
  <c r="V19" i="22"/>
  <c r="AD20" i="22"/>
  <c r="AC20" i="22"/>
  <c r="B20" i="22"/>
  <c r="C20" i="22"/>
  <c r="D20" i="22"/>
  <c r="E20" i="22"/>
  <c r="F20" i="22"/>
  <c r="G20" i="22"/>
  <c r="H20" i="22"/>
  <c r="I20" i="22"/>
  <c r="J20" i="22"/>
  <c r="K20" i="22"/>
  <c r="L20" i="22"/>
  <c r="M20" i="22"/>
  <c r="N20" i="22"/>
  <c r="O20" i="22"/>
  <c r="P20" i="22"/>
  <c r="Q20" i="22"/>
  <c r="R20" i="22"/>
  <c r="S20" i="22"/>
  <c r="T20" i="22"/>
  <c r="U20" i="22"/>
  <c r="V20" i="22"/>
  <c r="AD21" i="22"/>
  <c r="AC21" i="22"/>
  <c r="B21" i="22"/>
  <c r="C21" i="22"/>
  <c r="D21" i="22"/>
  <c r="E21" i="22"/>
  <c r="F21" i="22"/>
  <c r="G21" i="22"/>
  <c r="H21" i="22"/>
  <c r="I21" i="22"/>
  <c r="J21" i="22"/>
  <c r="K21" i="22"/>
  <c r="L21" i="22"/>
  <c r="M21" i="22"/>
  <c r="N21" i="22"/>
  <c r="O21" i="22"/>
  <c r="P21" i="22"/>
  <c r="Q21" i="22"/>
  <c r="R21" i="22"/>
  <c r="S21" i="22"/>
  <c r="T21" i="22"/>
  <c r="U21" i="22"/>
  <c r="V21" i="22"/>
  <c r="AD22" i="22"/>
  <c r="AC22" i="22"/>
  <c r="B22" i="22"/>
  <c r="C22" i="22"/>
  <c r="D22" i="22"/>
  <c r="E22" i="22"/>
  <c r="F22" i="22"/>
  <c r="G22" i="22"/>
  <c r="H22" i="22"/>
  <c r="I22" i="22"/>
  <c r="J22" i="22"/>
  <c r="K22" i="22"/>
  <c r="L22" i="22"/>
  <c r="M22" i="22"/>
  <c r="N22" i="22"/>
  <c r="O22" i="22"/>
  <c r="P22" i="22"/>
  <c r="Q22" i="22"/>
  <c r="R22" i="22"/>
  <c r="S22" i="22"/>
  <c r="T22" i="22"/>
  <c r="U22" i="22"/>
  <c r="V22" i="22"/>
  <c r="AD23" i="22"/>
  <c r="AC23" i="22"/>
  <c r="B23" i="22"/>
  <c r="C23" i="22"/>
  <c r="D23" i="22"/>
  <c r="E23" i="22"/>
  <c r="F23" i="22"/>
  <c r="G23" i="22"/>
  <c r="H23" i="22"/>
  <c r="I23" i="22"/>
  <c r="J23" i="22"/>
  <c r="K23" i="22"/>
  <c r="L23" i="22"/>
  <c r="M23" i="22"/>
  <c r="N23" i="22"/>
  <c r="O23" i="22"/>
  <c r="P23" i="22"/>
  <c r="Q23" i="22"/>
  <c r="R23" i="22"/>
  <c r="S23" i="22"/>
  <c r="T23" i="22"/>
  <c r="U23" i="22"/>
  <c r="V23" i="22"/>
  <c r="AD24" i="22"/>
  <c r="AC24" i="22"/>
  <c r="B24" i="22"/>
  <c r="C24" i="22"/>
  <c r="D24" i="22"/>
  <c r="E24" i="22"/>
  <c r="F24" i="22"/>
  <c r="G24" i="22"/>
  <c r="H24" i="22"/>
  <c r="I24" i="22"/>
  <c r="J24" i="22"/>
  <c r="K24" i="22"/>
  <c r="L24" i="22"/>
  <c r="M24" i="22"/>
  <c r="N24" i="22"/>
  <c r="O24" i="22"/>
  <c r="P24" i="22"/>
  <c r="Q24" i="22"/>
  <c r="R24" i="22"/>
  <c r="S24" i="22"/>
  <c r="T24" i="22"/>
  <c r="U24" i="22"/>
  <c r="V24" i="22"/>
  <c r="AD25" i="22"/>
  <c r="AC25" i="22"/>
  <c r="B25" i="22"/>
  <c r="C25" i="22"/>
  <c r="D25" i="22"/>
  <c r="E25" i="22"/>
  <c r="F25" i="22"/>
  <c r="G25" i="22"/>
  <c r="H25" i="22"/>
  <c r="I25" i="22"/>
  <c r="J25" i="22"/>
  <c r="K25" i="22"/>
  <c r="L25" i="22"/>
  <c r="M25" i="22"/>
  <c r="N25" i="22"/>
  <c r="O25" i="22"/>
  <c r="P25" i="22"/>
  <c r="Q25" i="22"/>
  <c r="R25" i="22"/>
  <c r="S25" i="22"/>
  <c r="T25" i="22"/>
  <c r="U25" i="22"/>
  <c r="V25" i="22"/>
  <c r="AD26" i="22"/>
  <c r="AC26" i="22"/>
  <c r="B26" i="22"/>
  <c r="C26" i="22"/>
  <c r="D26" i="22"/>
  <c r="E26" i="22"/>
  <c r="F26" i="22"/>
  <c r="G26" i="22"/>
  <c r="H26" i="22"/>
  <c r="I26" i="22"/>
  <c r="J26" i="22"/>
  <c r="K26" i="22"/>
  <c r="L26" i="22"/>
  <c r="M26" i="22"/>
  <c r="N26" i="22"/>
  <c r="O26" i="22"/>
  <c r="P26" i="22"/>
  <c r="Q26" i="22"/>
  <c r="R26" i="22"/>
  <c r="S26" i="22"/>
  <c r="T26" i="22"/>
  <c r="U26" i="22"/>
  <c r="V26" i="22"/>
  <c r="AD27" i="22"/>
  <c r="AC27" i="22"/>
  <c r="B27" i="22"/>
  <c r="C27" i="22"/>
  <c r="D27" i="22"/>
  <c r="E27" i="22"/>
  <c r="F27" i="22"/>
  <c r="G27" i="22"/>
  <c r="H27" i="22"/>
  <c r="I27" i="22"/>
  <c r="J27" i="22"/>
  <c r="K27" i="22"/>
  <c r="L27" i="22"/>
  <c r="M27" i="22"/>
  <c r="N27" i="22"/>
  <c r="O27" i="22"/>
  <c r="P27" i="22"/>
  <c r="Q27" i="22"/>
  <c r="R27" i="22"/>
  <c r="S27" i="22"/>
  <c r="T27" i="22"/>
  <c r="U27" i="22"/>
  <c r="V27" i="22"/>
  <c r="AD28" i="22"/>
  <c r="AC28" i="22"/>
  <c r="B28" i="22"/>
  <c r="C28" i="22"/>
  <c r="D28" i="22"/>
  <c r="E28" i="22"/>
  <c r="F28" i="22"/>
  <c r="G28" i="22"/>
  <c r="H28" i="22"/>
  <c r="I28" i="22"/>
  <c r="J28" i="22"/>
  <c r="K28" i="22"/>
  <c r="L28" i="22"/>
  <c r="M28" i="22"/>
  <c r="N28" i="22"/>
  <c r="O28" i="22"/>
  <c r="P28" i="22"/>
  <c r="Q28" i="22"/>
  <c r="R28" i="22"/>
  <c r="S28" i="22"/>
  <c r="T28" i="22"/>
  <c r="U28" i="22"/>
  <c r="V28" i="22"/>
  <c r="AD29" i="22"/>
  <c r="AC29" i="22"/>
  <c r="B29" i="22"/>
  <c r="C29" i="22"/>
  <c r="D29" i="22"/>
  <c r="E29" i="22"/>
  <c r="F29" i="22"/>
  <c r="G29" i="22"/>
  <c r="H29" i="22"/>
  <c r="I29" i="22"/>
  <c r="J29" i="22"/>
  <c r="K29" i="22"/>
  <c r="L29" i="22"/>
  <c r="M29" i="22"/>
  <c r="N29" i="22"/>
  <c r="O29" i="22"/>
  <c r="P29" i="22"/>
  <c r="Q29" i="22"/>
  <c r="R29" i="22"/>
  <c r="S29" i="22"/>
  <c r="T29" i="22"/>
  <c r="U29" i="22"/>
  <c r="V29" i="22"/>
  <c r="AD30" i="22"/>
  <c r="AC30" i="22"/>
  <c r="B30" i="22"/>
  <c r="C30" i="22"/>
  <c r="D30" i="22"/>
  <c r="E30" i="22"/>
  <c r="F30" i="22"/>
  <c r="G30" i="22"/>
  <c r="H30" i="22"/>
  <c r="I30" i="22"/>
  <c r="J30" i="22"/>
  <c r="K30" i="22"/>
  <c r="L30" i="22"/>
  <c r="M30" i="22"/>
  <c r="N30" i="22"/>
  <c r="O30" i="22"/>
  <c r="P30" i="22"/>
  <c r="Q30" i="22"/>
  <c r="R30" i="22"/>
  <c r="S30" i="22"/>
  <c r="T30" i="22"/>
  <c r="U30" i="22"/>
  <c r="V30" i="22"/>
  <c r="AD31" i="22"/>
  <c r="AC31" i="22"/>
  <c r="B31" i="22"/>
  <c r="C31" i="22"/>
  <c r="D31" i="22"/>
  <c r="E31" i="22"/>
  <c r="F31" i="22"/>
  <c r="G31" i="22"/>
  <c r="H31" i="22"/>
  <c r="I31" i="22"/>
  <c r="J31" i="22"/>
  <c r="K31" i="22"/>
  <c r="L31" i="22"/>
  <c r="M31" i="22"/>
  <c r="N31" i="22"/>
  <c r="O31" i="22"/>
  <c r="P31" i="22"/>
  <c r="Q31" i="22"/>
  <c r="R31" i="22"/>
  <c r="S31" i="22"/>
  <c r="T31" i="22"/>
  <c r="U31" i="22"/>
  <c r="V31" i="22"/>
  <c r="AD32" i="22"/>
  <c r="AC32" i="22"/>
  <c r="B32" i="22"/>
  <c r="C32" i="22"/>
  <c r="D32" i="22"/>
  <c r="E32" i="22"/>
  <c r="F32" i="22"/>
  <c r="G32" i="22"/>
  <c r="H32" i="22"/>
  <c r="I32" i="22"/>
  <c r="J32" i="22"/>
  <c r="K32" i="22"/>
  <c r="L32" i="22"/>
  <c r="M32" i="22"/>
  <c r="N32" i="22"/>
  <c r="O32" i="22"/>
  <c r="P32" i="22"/>
  <c r="Q32" i="22"/>
  <c r="R32" i="22"/>
  <c r="S32" i="22"/>
  <c r="T32" i="22"/>
  <c r="U32" i="22"/>
  <c r="V32" i="22"/>
  <c r="AD33" i="22"/>
  <c r="AC33" i="22"/>
  <c r="B33" i="22"/>
  <c r="C33" i="22"/>
  <c r="D33" i="22"/>
  <c r="E33" i="22"/>
  <c r="F33" i="22"/>
  <c r="G33" i="22"/>
  <c r="H33" i="22"/>
  <c r="I33" i="22"/>
  <c r="J33" i="22"/>
  <c r="K33" i="22"/>
  <c r="L33" i="22"/>
  <c r="M33" i="22"/>
  <c r="N33" i="22"/>
  <c r="O33" i="22"/>
  <c r="P33" i="22"/>
  <c r="Q33" i="22"/>
  <c r="R33" i="22"/>
  <c r="S33" i="22"/>
  <c r="T33" i="22"/>
  <c r="U33" i="22"/>
  <c r="V33" i="22"/>
  <c r="AD34" i="22"/>
  <c r="AC34" i="22"/>
  <c r="B34" i="22"/>
  <c r="C34" i="22"/>
  <c r="D34" i="22"/>
  <c r="E34" i="22"/>
  <c r="F34" i="22"/>
  <c r="G34" i="22"/>
  <c r="H34" i="22"/>
  <c r="I34" i="22"/>
  <c r="J34" i="22"/>
  <c r="K34" i="22"/>
  <c r="L34" i="22"/>
  <c r="M34" i="22"/>
  <c r="N34" i="22"/>
  <c r="O34" i="22"/>
  <c r="P34" i="22"/>
  <c r="Q34" i="22"/>
  <c r="R34" i="22"/>
  <c r="S34" i="22"/>
  <c r="T34" i="22"/>
  <c r="U34" i="22"/>
  <c r="V34" i="22"/>
  <c r="AD35" i="22"/>
  <c r="AC35" i="22"/>
  <c r="B35" i="22"/>
  <c r="C35" i="22"/>
  <c r="D35" i="22"/>
  <c r="E35" i="22"/>
  <c r="F35" i="22"/>
  <c r="G35" i="22"/>
  <c r="H35" i="22"/>
  <c r="I35" i="22"/>
  <c r="J35" i="22"/>
  <c r="K35" i="22"/>
  <c r="L35" i="22"/>
  <c r="M35" i="22"/>
  <c r="N35" i="22"/>
  <c r="O35" i="22"/>
  <c r="P35" i="22"/>
  <c r="Q35" i="22"/>
  <c r="R35" i="22"/>
  <c r="S35" i="22"/>
  <c r="T35" i="22"/>
  <c r="U35" i="22"/>
  <c r="V35" i="22"/>
  <c r="AD36" i="22"/>
  <c r="AC36" i="22"/>
  <c r="B36" i="22"/>
  <c r="C36" i="22"/>
  <c r="D36" i="22"/>
  <c r="E36" i="22"/>
  <c r="F36" i="22"/>
  <c r="G36" i="22"/>
  <c r="H36" i="22"/>
  <c r="I36" i="22"/>
  <c r="J36" i="22"/>
  <c r="K36" i="22"/>
  <c r="L36" i="22"/>
  <c r="M36" i="22"/>
  <c r="N36" i="22"/>
  <c r="O36" i="22"/>
  <c r="P36" i="22"/>
  <c r="Q36" i="22"/>
  <c r="R36" i="22"/>
  <c r="S36" i="22"/>
  <c r="T36" i="22"/>
  <c r="U36" i="22"/>
  <c r="V36" i="22"/>
  <c r="AD37" i="22"/>
  <c r="AC37" i="22"/>
  <c r="B37" i="22"/>
  <c r="C37" i="22"/>
  <c r="D37" i="22"/>
  <c r="E37" i="22"/>
  <c r="F37" i="22"/>
  <c r="G37" i="22"/>
  <c r="H37" i="22"/>
  <c r="I37" i="22"/>
  <c r="J37" i="22"/>
  <c r="K37" i="22"/>
  <c r="L37" i="22"/>
  <c r="M37" i="22"/>
  <c r="N37" i="22"/>
  <c r="O37" i="22"/>
  <c r="P37" i="22"/>
  <c r="Q37" i="22"/>
  <c r="R37" i="22"/>
  <c r="S37" i="22"/>
  <c r="T37" i="22"/>
  <c r="U37" i="22"/>
  <c r="V37" i="22"/>
  <c r="AD38" i="22"/>
  <c r="AC38" i="22"/>
  <c r="B38" i="22"/>
  <c r="C38" i="22"/>
  <c r="D38" i="22"/>
  <c r="E38" i="22"/>
  <c r="F38" i="22"/>
  <c r="G38" i="22"/>
  <c r="H38" i="22"/>
  <c r="I38" i="22"/>
  <c r="J38" i="22"/>
  <c r="K38" i="22"/>
  <c r="L38" i="22"/>
  <c r="M38" i="22"/>
  <c r="N38" i="22"/>
  <c r="O38" i="22"/>
  <c r="P38" i="22"/>
  <c r="Q38" i="22"/>
  <c r="R38" i="22"/>
  <c r="S38" i="22"/>
  <c r="T38" i="22"/>
  <c r="U38" i="22"/>
  <c r="V38" i="22"/>
  <c r="AD39" i="22"/>
  <c r="AC39" i="22"/>
  <c r="B39" i="22"/>
  <c r="C39" i="22"/>
  <c r="D39" i="22"/>
  <c r="E39" i="22"/>
  <c r="F39" i="22"/>
  <c r="G39" i="22"/>
  <c r="H39" i="22"/>
  <c r="I39" i="22"/>
  <c r="J39" i="22"/>
  <c r="K39" i="22"/>
  <c r="L39" i="22"/>
  <c r="M39" i="22"/>
  <c r="N39" i="22"/>
  <c r="O39" i="22"/>
  <c r="P39" i="22"/>
  <c r="Q39" i="22"/>
  <c r="R39" i="22"/>
  <c r="S39" i="22"/>
  <c r="T39" i="22"/>
  <c r="U39" i="22"/>
  <c r="V39" i="22"/>
  <c r="AD40" i="22"/>
  <c r="AC40" i="22"/>
  <c r="B40" i="22"/>
  <c r="C40" i="22"/>
  <c r="D40" i="22"/>
  <c r="E40" i="22"/>
  <c r="F40" i="22"/>
  <c r="G40" i="22"/>
  <c r="H40" i="22"/>
  <c r="I40" i="22"/>
  <c r="J40" i="22"/>
  <c r="K40" i="22"/>
  <c r="L40" i="22"/>
  <c r="M40" i="22"/>
  <c r="N40" i="22"/>
  <c r="O40" i="22"/>
  <c r="P40" i="22"/>
  <c r="Q40" i="22"/>
  <c r="R40" i="22"/>
  <c r="S40" i="22"/>
  <c r="T40" i="22"/>
  <c r="U40" i="22"/>
  <c r="V40" i="22"/>
  <c r="AD41" i="22"/>
  <c r="AC41" i="22"/>
  <c r="B41" i="22"/>
  <c r="C41" i="22"/>
  <c r="D41" i="22"/>
  <c r="E41" i="22"/>
  <c r="F41" i="22"/>
  <c r="G41" i="22"/>
  <c r="H41" i="22"/>
  <c r="I41" i="22"/>
  <c r="J41" i="22"/>
  <c r="K41" i="22"/>
  <c r="L41" i="22"/>
  <c r="M41" i="22"/>
  <c r="N41" i="22"/>
  <c r="O41" i="22"/>
  <c r="P41" i="22"/>
  <c r="Q41" i="22"/>
  <c r="R41" i="22"/>
  <c r="S41" i="22"/>
  <c r="T41" i="22"/>
  <c r="U41" i="22"/>
  <c r="V41" i="22"/>
  <c r="AD42" i="22"/>
  <c r="AC42" i="22"/>
  <c r="B42" i="22"/>
  <c r="C42" i="22"/>
  <c r="D42" i="22"/>
  <c r="E42" i="22"/>
  <c r="F42" i="22"/>
  <c r="G42" i="22"/>
  <c r="H42" i="22"/>
  <c r="I42" i="22"/>
  <c r="J42" i="22"/>
  <c r="K42" i="22"/>
  <c r="L42" i="22"/>
  <c r="M42" i="22"/>
  <c r="N42" i="22"/>
  <c r="O42" i="22"/>
  <c r="P42" i="22"/>
  <c r="Q42" i="22"/>
  <c r="R42" i="22"/>
  <c r="S42" i="22"/>
  <c r="T42" i="22"/>
  <c r="U42" i="22"/>
  <c r="V42" i="22"/>
  <c r="B43" i="22"/>
  <c r="C43" i="22"/>
  <c r="D43" i="22"/>
  <c r="E43" i="22"/>
  <c r="F43" i="22"/>
  <c r="G43" i="22"/>
  <c r="H43" i="22"/>
  <c r="J43" i="22"/>
  <c r="K43" i="22"/>
  <c r="L43" i="22"/>
  <c r="M43" i="22"/>
  <c r="N43" i="22"/>
  <c r="O43" i="22"/>
  <c r="P43" i="22"/>
  <c r="Q43" i="22"/>
  <c r="R43" i="22"/>
  <c r="S43" i="22"/>
  <c r="T43" i="22"/>
  <c r="U43" i="22"/>
  <c r="V43" i="22"/>
  <c r="B44" i="22"/>
  <c r="C44" i="22"/>
  <c r="D44" i="22"/>
  <c r="E44" i="22"/>
  <c r="F44" i="22"/>
  <c r="G44" i="22"/>
  <c r="H44" i="22"/>
  <c r="J44" i="22"/>
  <c r="K44" i="22"/>
  <c r="L44" i="22"/>
  <c r="M44" i="22"/>
  <c r="N44" i="22"/>
  <c r="O44" i="22"/>
  <c r="P44" i="22"/>
  <c r="Q44" i="22"/>
  <c r="R44" i="22"/>
  <c r="S44" i="22"/>
  <c r="T44" i="22"/>
  <c r="U44" i="22"/>
  <c r="V44" i="22"/>
  <c r="B45" i="22"/>
  <c r="C45" i="22"/>
  <c r="D45" i="22"/>
  <c r="E45" i="22"/>
  <c r="F45" i="22"/>
  <c r="G45" i="22"/>
  <c r="H45" i="22"/>
  <c r="J45" i="22"/>
  <c r="K45" i="22"/>
  <c r="L45" i="22"/>
  <c r="M45" i="22"/>
  <c r="N45" i="22"/>
  <c r="O45" i="22"/>
  <c r="P45" i="22"/>
  <c r="Q45" i="22"/>
  <c r="R45" i="22"/>
  <c r="S45" i="22"/>
  <c r="T45" i="22"/>
  <c r="U45" i="22"/>
  <c r="V45" i="22"/>
  <c r="B46" i="22"/>
  <c r="C46" i="22"/>
  <c r="D46" i="22"/>
  <c r="E46" i="22"/>
  <c r="F46" i="22"/>
  <c r="G46" i="22"/>
  <c r="H46" i="22"/>
  <c r="J46" i="22"/>
  <c r="K46" i="22"/>
  <c r="L46" i="22"/>
  <c r="M46" i="22"/>
  <c r="N46" i="22"/>
  <c r="O46" i="22"/>
  <c r="P46" i="22"/>
  <c r="Q46" i="22"/>
  <c r="R46" i="22"/>
  <c r="S46" i="22"/>
  <c r="T46" i="22"/>
  <c r="U46" i="22"/>
  <c r="V46" i="22"/>
  <c r="B47" i="22"/>
  <c r="C47" i="22"/>
  <c r="D47" i="22"/>
  <c r="E47" i="22"/>
  <c r="F47" i="22"/>
  <c r="G47" i="22"/>
  <c r="H47" i="22"/>
  <c r="J47" i="22"/>
  <c r="K47" i="22"/>
  <c r="L47" i="22"/>
  <c r="M47" i="22"/>
  <c r="N47" i="22"/>
  <c r="O47" i="22"/>
  <c r="P47" i="22"/>
  <c r="Q47" i="22"/>
  <c r="R47" i="22"/>
  <c r="S47" i="22"/>
  <c r="T47" i="22"/>
  <c r="U47" i="22"/>
  <c r="V47" i="22"/>
  <c r="B48" i="22"/>
  <c r="C48" i="22"/>
  <c r="D48" i="22"/>
  <c r="E48" i="22"/>
  <c r="F48" i="22"/>
  <c r="G48" i="22"/>
  <c r="H48" i="22"/>
  <c r="J48" i="22"/>
  <c r="K48" i="22"/>
  <c r="L48" i="22"/>
  <c r="M48" i="22"/>
  <c r="N48" i="22"/>
  <c r="O48" i="22"/>
  <c r="P48" i="22"/>
  <c r="Q48" i="22"/>
  <c r="R48" i="22"/>
  <c r="S48" i="22"/>
  <c r="T48" i="22"/>
  <c r="U48" i="22"/>
  <c r="V48" i="22"/>
  <c r="B49" i="22"/>
  <c r="C49" i="22"/>
  <c r="D49" i="22"/>
  <c r="E49" i="22"/>
  <c r="F49" i="22"/>
  <c r="G49" i="22"/>
  <c r="H49" i="22"/>
  <c r="J49" i="22"/>
  <c r="K49" i="22"/>
  <c r="L49" i="22"/>
  <c r="M49" i="22"/>
  <c r="N49" i="22"/>
  <c r="O49" i="22"/>
  <c r="P49" i="22"/>
  <c r="Q49" i="22"/>
  <c r="R49" i="22"/>
  <c r="S49" i="22"/>
  <c r="T49" i="22"/>
  <c r="U49" i="22"/>
  <c r="V49" i="22"/>
  <c r="B50" i="22"/>
  <c r="C50" i="22"/>
  <c r="D50" i="22"/>
  <c r="E50" i="22"/>
  <c r="F50" i="22"/>
  <c r="G50" i="22"/>
  <c r="H50" i="22"/>
  <c r="J50" i="22"/>
  <c r="K50" i="22"/>
  <c r="L50" i="22"/>
  <c r="M50" i="22"/>
  <c r="N50" i="22"/>
  <c r="O50" i="22"/>
  <c r="P50" i="22"/>
  <c r="Q50" i="22"/>
  <c r="R50" i="22"/>
  <c r="S50" i="22"/>
  <c r="T50" i="22"/>
  <c r="U50" i="22"/>
  <c r="V50" i="22"/>
  <c r="B51" i="22"/>
  <c r="C51" i="22"/>
  <c r="D51" i="22"/>
  <c r="E51" i="22"/>
  <c r="F51" i="22"/>
  <c r="G51" i="22"/>
  <c r="H51" i="22"/>
  <c r="J51" i="22"/>
  <c r="K51" i="22"/>
  <c r="L51" i="22"/>
  <c r="M51" i="22"/>
  <c r="N51" i="22"/>
  <c r="O51" i="22"/>
  <c r="P51" i="22"/>
  <c r="Q51" i="22"/>
  <c r="R51" i="22"/>
  <c r="S51" i="22"/>
  <c r="T51" i="22"/>
  <c r="U51" i="22"/>
  <c r="V51" i="22"/>
  <c r="B52" i="22"/>
  <c r="C52" i="22"/>
  <c r="D52" i="22"/>
  <c r="E52" i="22"/>
  <c r="F52" i="22"/>
  <c r="G52" i="22"/>
  <c r="H52" i="22"/>
  <c r="J52" i="22"/>
  <c r="K52" i="22"/>
  <c r="L52" i="22"/>
  <c r="M52" i="22"/>
  <c r="N52" i="22"/>
  <c r="O52" i="22"/>
  <c r="P52" i="22"/>
  <c r="Q52" i="22"/>
  <c r="R52" i="22"/>
  <c r="S52" i="22"/>
  <c r="T52" i="22"/>
  <c r="U52" i="22"/>
  <c r="V52" i="22"/>
  <c r="B53" i="22"/>
  <c r="C53" i="22"/>
  <c r="D53" i="22"/>
  <c r="E53" i="22"/>
  <c r="F53" i="22"/>
  <c r="G53" i="22"/>
  <c r="H53" i="22"/>
  <c r="J53" i="22"/>
  <c r="K53" i="22"/>
  <c r="L53" i="22"/>
  <c r="M53" i="22"/>
  <c r="N53" i="22"/>
  <c r="O53" i="22"/>
  <c r="P53" i="22"/>
  <c r="Q53" i="22"/>
  <c r="R53" i="22"/>
  <c r="S53" i="22"/>
  <c r="T53" i="22"/>
  <c r="U53" i="22"/>
  <c r="V53" i="22"/>
  <c r="AF54" i="22"/>
  <c r="AE54" i="22"/>
  <c r="AD54" i="22"/>
  <c r="AC54" i="22"/>
  <c r="B54" i="22"/>
  <c r="C54" i="22"/>
  <c r="D54" i="22"/>
  <c r="E54" i="22"/>
  <c r="F54" i="22"/>
  <c r="G54" i="22"/>
  <c r="H54" i="22"/>
  <c r="I54" i="22"/>
  <c r="J54" i="22"/>
  <c r="K54" i="22"/>
  <c r="L54" i="22"/>
  <c r="M54" i="22"/>
  <c r="N54" i="22"/>
  <c r="O54" i="22"/>
  <c r="P54" i="22"/>
  <c r="Q54" i="22"/>
  <c r="R54" i="22"/>
  <c r="S54" i="22"/>
  <c r="T54" i="22"/>
  <c r="U54" i="22"/>
  <c r="V54" i="22"/>
  <c r="AF55" i="22"/>
  <c r="AE55" i="22"/>
  <c r="AD55" i="22"/>
  <c r="AC55" i="22"/>
  <c r="B55" i="22"/>
  <c r="C55" i="22"/>
  <c r="D55" i="22"/>
  <c r="E55" i="22"/>
  <c r="F55" i="22"/>
  <c r="G55" i="22"/>
  <c r="H55" i="22"/>
  <c r="I55" i="22"/>
  <c r="J55" i="22"/>
  <c r="K55" i="22"/>
  <c r="L55" i="22"/>
  <c r="M55" i="22"/>
  <c r="N55" i="22"/>
  <c r="O55" i="22"/>
  <c r="P55" i="22"/>
  <c r="Q55" i="22"/>
  <c r="R55" i="22"/>
  <c r="S55" i="22"/>
  <c r="T55" i="22"/>
  <c r="U55" i="22"/>
  <c r="V55" i="22"/>
  <c r="AF56" i="22"/>
  <c r="AE56" i="22"/>
  <c r="AD56" i="22"/>
  <c r="AC56" i="22"/>
  <c r="B56" i="22"/>
  <c r="C56" i="22"/>
  <c r="D56" i="22"/>
  <c r="E56" i="22"/>
  <c r="F56" i="22"/>
  <c r="G56" i="22"/>
  <c r="H56" i="22"/>
  <c r="I56" i="22"/>
  <c r="J56" i="22"/>
  <c r="K56" i="22"/>
  <c r="L56" i="22"/>
  <c r="M56" i="22"/>
  <c r="N56" i="22"/>
  <c r="O56" i="22"/>
  <c r="P56" i="22"/>
  <c r="Q56" i="22"/>
  <c r="R56" i="22"/>
  <c r="S56" i="22"/>
  <c r="T56" i="22"/>
  <c r="U56" i="22"/>
  <c r="V56" i="22"/>
  <c r="AF57" i="22"/>
  <c r="AE57" i="22"/>
  <c r="AD57" i="22"/>
  <c r="AC57" i="22"/>
  <c r="B57" i="22"/>
  <c r="C57" i="22"/>
  <c r="D57" i="22"/>
  <c r="E57" i="22"/>
  <c r="F57" i="22"/>
  <c r="G57" i="22"/>
  <c r="H57" i="22"/>
  <c r="I57" i="22"/>
  <c r="J57" i="22"/>
  <c r="K57" i="22"/>
  <c r="L57" i="22"/>
  <c r="M57" i="22"/>
  <c r="N57" i="22"/>
  <c r="O57" i="22"/>
  <c r="P57" i="22"/>
  <c r="Q57" i="22"/>
  <c r="R57" i="22"/>
  <c r="S57" i="22"/>
  <c r="T57" i="22"/>
  <c r="U57" i="22"/>
  <c r="V57" i="22"/>
  <c r="AF58" i="22"/>
  <c r="AE58" i="22"/>
  <c r="AD58" i="22"/>
  <c r="AC58" i="22"/>
  <c r="B58" i="22"/>
  <c r="C58" i="22"/>
  <c r="D58" i="22"/>
  <c r="E58" i="22"/>
  <c r="F58" i="22"/>
  <c r="G58" i="22"/>
  <c r="H58" i="22"/>
  <c r="I58" i="22"/>
  <c r="J58" i="22"/>
  <c r="K58" i="22"/>
  <c r="L58" i="22"/>
  <c r="M58" i="22"/>
  <c r="N58" i="22"/>
  <c r="O58" i="22"/>
  <c r="P58" i="22"/>
  <c r="Q58" i="22"/>
  <c r="R58" i="22"/>
  <c r="S58" i="22"/>
  <c r="T58" i="22"/>
  <c r="U58" i="22"/>
  <c r="V58" i="22"/>
  <c r="AF59" i="22"/>
  <c r="AE59" i="22"/>
  <c r="AD59" i="22"/>
  <c r="AC59" i="22"/>
  <c r="B59" i="22"/>
  <c r="C59" i="22"/>
  <c r="D59" i="22"/>
  <c r="E59" i="22"/>
  <c r="F59" i="22"/>
  <c r="G59" i="22"/>
  <c r="H59" i="22"/>
  <c r="I59" i="22"/>
  <c r="J59" i="22"/>
  <c r="K59" i="22"/>
  <c r="L59" i="22"/>
  <c r="M59" i="22"/>
  <c r="N59" i="22"/>
  <c r="O59" i="22"/>
  <c r="P59" i="22"/>
  <c r="Q59" i="22"/>
  <c r="R59" i="22"/>
  <c r="S59" i="22"/>
  <c r="T59" i="22"/>
  <c r="U59" i="22"/>
  <c r="V59" i="22"/>
  <c r="AF60" i="22"/>
  <c r="AE60" i="22"/>
  <c r="AD60" i="22"/>
  <c r="AC60" i="22"/>
  <c r="B60" i="22"/>
  <c r="C60" i="22"/>
  <c r="D60" i="22"/>
  <c r="E60" i="22"/>
  <c r="F60" i="22"/>
  <c r="G60" i="22"/>
  <c r="H60" i="22"/>
  <c r="I60" i="22"/>
  <c r="J60" i="22"/>
  <c r="K60" i="22"/>
  <c r="L60" i="22"/>
  <c r="M60" i="22"/>
  <c r="N60" i="22"/>
  <c r="O60" i="22"/>
  <c r="P60" i="22"/>
  <c r="Q60" i="22"/>
  <c r="R60" i="22"/>
  <c r="S60" i="22"/>
  <c r="T60" i="22"/>
  <c r="U60" i="22"/>
  <c r="V60" i="22"/>
  <c r="AF61" i="22"/>
  <c r="AE61" i="22"/>
  <c r="AD61" i="22"/>
  <c r="AC61" i="22"/>
  <c r="B61" i="22"/>
  <c r="C61" i="22"/>
  <c r="D61" i="22"/>
  <c r="E61" i="22"/>
  <c r="F61" i="22"/>
  <c r="G61" i="22"/>
  <c r="H61" i="22"/>
  <c r="I61" i="22"/>
  <c r="J61" i="22"/>
  <c r="K61" i="22"/>
  <c r="L61" i="22"/>
  <c r="M61" i="22"/>
  <c r="N61" i="22"/>
  <c r="O61" i="22"/>
  <c r="P61" i="22"/>
  <c r="Q61" i="22"/>
  <c r="R61" i="22"/>
  <c r="S61" i="22"/>
  <c r="T61" i="22"/>
  <c r="U61" i="22"/>
  <c r="V61" i="22"/>
  <c r="AF62" i="22"/>
  <c r="AE62" i="22"/>
  <c r="AD62" i="22"/>
  <c r="AC62" i="22"/>
  <c r="B62" i="22"/>
  <c r="C62" i="22"/>
  <c r="D62" i="22"/>
  <c r="E62" i="22"/>
  <c r="F62" i="22"/>
  <c r="G62" i="22"/>
  <c r="H62" i="22"/>
  <c r="I62" i="22"/>
  <c r="J62" i="22"/>
  <c r="K62" i="22"/>
  <c r="L62" i="22"/>
  <c r="M62" i="22"/>
  <c r="N62" i="22"/>
  <c r="O62" i="22"/>
  <c r="P62" i="22"/>
  <c r="Q62" i="22"/>
  <c r="R62" i="22"/>
  <c r="S62" i="22"/>
  <c r="T62" i="22"/>
  <c r="U62" i="22"/>
  <c r="V62" i="22"/>
  <c r="AF63" i="22"/>
  <c r="AE63" i="22"/>
  <c r="AD63" i="22"/>
  <c r="AC63" i="22"/>
  <c r="B63" i="22"/>
  <c r="C63" i="22"/>
  <c r="D63" i="22"/>
  <c r="E63" i="22"/>
  <c r="F63" i="22"/>
  <c r="G63" i="22"/>
  <c r="H63" i="22"/>
  <c r="I63" i="22"/>
  <c r="J63" i="22"/>
  <c r="K63" i="22"/>
  <c r="L63" i="22"/>
  <c r="M63" i="22"/>
  <c r="N63" i="22"/>
  <c r="O63" i="22"/>
  <c r="P63" i="22"/>
  <c r="Q63" i="22"/>
  <c r="R63" i="22"/>
  <c r="S63" i="22"/>
  <c r="T63" i="22"/>
  <c r="U63" i="22"/>
  <c r="V63" i="22"/>
  <c r="AF64" i="22"/>
  <c r="AE64" i="22"/>
  <c r="AD64" i="22"/>
  <c r="AC64" i="22"/>
  <c r="B64" i="22"/>
  <c r="C64" i="22"/>
  <c r="D64" i="22"/>
  <c r="E64" i="22"/>
  <c r="F64" i="22"/>
  <c r="G64" i="22"/>
  <c r="H64" i="22"/>
  <c r="I64" i="22"/>
  <c r="J64" i="22"/>
  <c r="K64" i="22"/>
  <c r="L64" i="22"/>
  <c r="M64" i="22"/>
  <c r="N64" i="22"/>
  <c r="O64" i="22"/>
  <c r="P64" i="22"/>
  <c r="Q64" i="22"/>
  <c r="R64" i="22"/>
  <c r="S64" i="22"/>
  <c r="T64" i="22"/>
  <c r="U64" i="22"/>
  <c r="V64" i="22"/>
  <c r="AF65" i="22"/>
  <c r="AE65" i="22"/>
  <c r="AD65" i="22"/>
  <c r="AC65" i="22"/>
  <c r="B65" i="22"/>
  <c r="C65" i="22"/>
  <c r="D65" i="22"/>
  <c r="E65" i="22"/>
  <c r="F65" i="22"/>
  <c r="G65" i="22"/>
  <c r="H65" i="22"/>
  <c r="I65" i="22"/>
  <c r="J65" i="22"/>
  <c r="K65" i="22"/>
  <c r="L65" i="22"/>
  <c r="M65" i="22"/>
  <c r="N65" i="22"/>
  <c r="O65" i="22"/>
  <c r="P65" i="22"/>
  <c r="Q65" i="22"/>
  <c r="R65" i="22"/>
  <c r="S65" i="22"/>
  <c r="T65" i="22"/>
  <c r="U65" i="22"/>
  <c r="V65" i="22"/>
  <c r="AF66" i="22"/>
  <c r="AE66" i="22"/>
  <c r="AD66" i="22"/>
  <c r="AC66" i="22"/>
  <c r="B66" i="22"/>
  <c r="C66" i="22"/>
  <c r="D66" i="22"/>
  <c r="E66" i="22"/>
  <c r="F66" i="22"/>
  <c r="G66" i="22"/>
  <c r="H66" i="22"/>
  <c r="I66" i="22"/>
  <c r="J66" i="22"/>
  <c r="K66" i="22"/>
  <c r="L66" i="22"/>
  <c r="M66" i="22"/>
  <c r="N66" i="22"/>
  <c r="O66" i="22"/>
  <c r="P66" i="22"/>
  <c r="Q66" i="22"/>
  <c r="R66" i="22"/>
  <c r="S66" i="22"/>
  <c r="T66" i="22"/>
  <c r="U66" i="22"/>
  <c r="V66" i="22"/>
  <c r="AF67" i="22"/>
  <c r="AE67" i="22"/>
  <c r="AD67" i="22"/>
  <c r="AC67" i="22"/>
  <c r="B67" i="22"/>
  <c r="C67" i="22"/>
  <c r="D67" i="22"/>
  <c r="E67" i="22"/>
  <c r="F67" i="22"/>
  <c r="G67" i="22"/>
  <c r="H67" i="22"/>
  <c r="I67" i="22"/>
  <c r="J67" i="22"/>
  <c r="K67" i="22"/>
  <c r="L67" i="22"/>
  <c r="M67" i="22"/>
  <c r="N67" i="22"/>
  <c r="O67" i="22"/>
  <c r="P67" i="22"/>
  <c r="Q67" i="22"/>
  <c r="R67" i="22"/>
  <c r="S67" i="22"/>
  <c r="T67" i="22"/>
  <c r="U67" i="22"/>
  <c r="V67" i="22"/>
  <c r="AF68" i="22"/>
  <c r="AE68" i="22"/>
  <c r="AD68" i="22"/>
  <c r="AC68" i="22"/>
  <c r="B68" i="22"/>
  <c r="C68" i="22"/>
  <c r="D68" i="22"/>
  <c r="E68" i="22"/>
  <c r="F68" i="22"/>
  <c r="G68" i="22"/>
  <c r="H68" i="22"/>
  <c r="I68" i="22"/>
  <c r="J68" i="22"/>
  <c r="K68" i="22"/>
  <c r="L68" i="22"/>
  <c r="M68" i="22"/>
  <c r="N68" i="22"/>
  <c r="O68" i="22"/>
  <c r="P68" i="22"/>
  <c r="Q68" i="22"/>
  <c r="R68" i="22"/>
  <c r="S68" i="22"/>
  <c r="T68" i="22"/>
  <c r="U68" i="22"/>
  <c r="V68" i="22"/>
  <c r="AF69" i="22"/>
  <c r="AE69" i="22"/>
  <c r="AD69" i="22"/>
  <c r="AC69" i="22"/>
  <c r="B69" i="22"/>
  <c r="C69" i="22"/>
  <c r="D69" i="22"/>
  <c r="E69" i="22"/>
  <c r="F69" i="22"/>
  <c r="G69" i="22"/>
  <c r="H69" i="22"/>
  <c r="I69" i="22"/>
  <c r="J69" i="22"/>
  <c r="K69" i="22"/>
  <c r="L69" i="22"/>
  <c r="M69" i="22"/>
  <c r="N69" i="22"/>
  <c r="O69" i="22"/>
  <c r="P69" i="22"/>
  <c r="Q69" i="22"/>
  <c r="R69" i="22"/>
  <c r="S69" i="22"/>
  <c r="T69" i="22"/>
  <c r="U69" i="22"/>
  <c r="V69" i="22"/>
  <c r="AF70" i="22"/>
  <c r="AE70" i="22"/>
  <c r="AD70" i="22"/>
  <c r="AC70" i="22"/>
  <c r="B70" i="22"/>
  <c r="C70" i="22"/>
  <c r="D70" i="22"/>
  <c r="E70" i="22"/>
  <c r="F70" i="22"/>
  <c r="G70" i="22"/>
  <c r="H70" i="22"/>
  <c r="I70" i="22"/>
  <c r="J70" i="22"/>
  <c r="K70" i="22"/>
  <c r="L70" i="22"/>
  <c r="M70" i="22"/>
  <c r="N70" i="22"/>
  <c r="O70" i="22"/>
  <c r="P70" i="22"/>
  <c r="Q70" i="22"/>
  <c r="R70" i="22"/>
  <c r="S70" i="22"/>
  <c r="T70" i="22"/>
  <c r="U70" i="22"/>
  <c r="V70" i="22"/>
  <c r="AF71" i="22"/>
  <c r="AE71" i="22"/>
  <c r="AD71" i="22"/>
  <c r="AC71" i="22"/>
  <c r="B71" i="22"/>
  <c r="C71" i="22"/>
  <c r="D71" i="22"/>
  <c r="E71" i="22"/>
  <c r="F71" i="22"/>
  <c r="G71" i="22"/>
  <c r="H71" i="22"/>
  <c r="I71" i="22"/>
  <c r="J71" i="22"/>
  <c r="K71" i="22"/>
  <c r="L71" i="22"/>
  <c r="M71" i="22"/>
  <c r="N71" i="22"/>
  <c r="O71" i="22"/>
  <c r="P71" i="22"/>
  <c r="Q71" i="22"/>
  <c r="R71" i="22"/>
  <c r="S71" i="22"/>
  <c r="T71" i="22"/>
  <c r="U71" i="22"/>
  <c r="V71" i="22"/>
  <c r="AF72" i="22"/>
  <c r="AE72" i="22"/>
  <c r="AD72" i="22"/>
  <c r="AC72" i="22"/>
  <c r="B72" i="22"/>
  <c r="C72" i="22"/>
  <c r="D72" i="22"/>
  <c r="E72" i="22"/>
  <c r="F72" i="22"/>
  <c r="G72" i="22"/>
  <c r="H72" i="22"/>
  <c r="I72" i="22"/>
  <c r="J72" i="22"/>
  <c r="K72" i="22"/>
  <c r="L72" i="22"/>
  <c r="M72" i="22"/>
  <c r="N72" i="22"/>
  <c r="O72" i="22"/>
  <c r="P72" i="22"/>
  <c r="Q72" i="22"/>
  <c r="R72" i="22"/>
  <c r="S72" i="22"/>
  <c r="T72" i="22"/>
  <c r="U72" i="22"/>
  <c r="V72" i="22"/>
  <c r="AF73" i="22"/>
  <c r="AE73" i="22"/>
  <c r="AD73" i="22"/>
  <c r="AC73" i="22"/>
  <c r="B73" i="22"/>
  <c r="C73" i="22"/>
  <c r="D73" i="22"/>
  <c r="E73" i="22"/>
  <c r="F73" i="22"/>
  <c r="G73" i="22"/>
  <c r="H73" i="22"/>
  <c r="I73" i="22"/>
  <c r="J73" i="22"/>
  <c r="K73" i="22"/>
  <c r="L73" i="22"/>
  <c r="M73" i="22"/>
  <c r="N73" i="22"/>
  <c r="O73" i="22"/>
  <c r="P73" i="22"/>
  <c r="Q73" i="22"/>
  <c r="R73" i="22"/>
  <c r="S73" i="22"/>
  <c r="T73" i="22"/>
  <c r="U73" i="22"/>
  <c r="V73" i="22"/>
  <c r="AF74" i="22"/>
  <c r="AE74" i="22"/>
  <c r="AD74" i="22"/>
  <c r="AC74" i="22"/>
  <c r="B74" i="22"/>
  <c r="C74" i="22"/>
  <c r="D74" i="22"/>
  <c r="E74" i="22"/>
  <c r="F74" i="22"/>
  <c r="G74" i="22"/>
  <c r="H74" i="22"/>
  <c r="I74" i="22"/>
  <c r="J74" i="22"/>
  <c r="K74" i="22"/>
  <c r="L74" i="22"/>
  <c r="M74" i="22"/>
  <c r="N74" i="22"/>
  <c r="O74" i="22"/>
  <c r="P74" i="22"/>
  <c r="Q74" i="22"/>
  <c r="R74" i="22"/>
  <c r="S74" i="22"/>
  <c r="T74" i="22"/>
  <c r="U74" i="22"/>
  <c r="V74" i="22"/>
  <c r="AF75" i="22"/>
  <c r="AE75" i="22"/>
  <c r="AD75" i="22"/>
  <c r="AC75" i="22"/>
  <c r="B75" i="22"/>
  <c r="C75" i="22"/>
  <c r="D75" i="22"/>
  <c r="E75" i="22"/>
  <c r="F75" i="22"/>
  <c r="G75" i="22"/>
  <c r="H75" i="22"/>
  <c r="I75" i="22"/>
  <c r="J75" i="22"/>
  <c r="K75" i="22"/>
  <c r="L75" i="22"/>
  <c r="M75" i="22"/>
  <c r="N75" i="22"/>
  <c r="O75" i="22"/>
  <c r="P75" i="22"/>
  <c r="Q75" i="22"/>
  <c r="R75" i="22"/>
  <c r="S75" i="22"/>
  <c r="T75" i="22"/>
  <c r="U75" i="22"/>
  <c r="V75" i="22"/>
  <c r="AF76" i="22"/>
  <c r="AE76" i="22"/>
  <c r="AD76" i="22"/>
  <c r="AC76" i="22"/>
  <c r="B76" i="22"/>
  <c r="C76" i="22"/>
  <c r="D76" i="22"/>
  <c r="E76" i="22"/>
  <c r="F76" i="22"/>
  <c r="G76" i="22"/>
  <c r="H76" i="22"/>
  <c r="I76" i="22"/>
  <c r="J76" i="22"/>
  <c r="K76" i="22"/>
  <c r="L76" i="22"/>
  <c r="M76" i="22"/>
  <c r="N76" i="22"/>
  <c r="O76" i="22"/>
  <c r="P76" i="22"/>
  <c r="Q76" i="22"/>
  <c r="R76" i="22"/>
  <c r="S76" i="22"/>
  <c r="T76" i="22"/>
  <c r="U76" i="22"/>
  <c r="V76" i="22"/>
  <c r="AF77" i="22"/>
  <c r="AE77" i="22"/>
  <c r="AD77" i="22"/>
  <c r="AC77" i="22"/>
  <c r="B77" i="22"/>
  <c r="C77" i="22"/>
  <c r="D77" i="22"/>
  <c r="E77" i="22"/>
  <c r="F77" i="22"/>
  <c r="G77" i="22"/>
  <c r="H77" i="22"/>
  <c r="I77" i="22"/>
  <c r="J77" i="22"/>
  <c r="K77" i="22"/>
  <c r="L77" i="22"/>
  <c r="M77" i="22"/>
  <c r="N77" i="22"/>
  <c r="O77" i="22"/>
  <c r="P77" i="22"/>
  <c r="Q77" i="22"/>
  <c r="R77" i="22"/>
  <c r="S77" i="22"/>
  <c r="T77" i="22"/>
  <c r="U77" i="22"/>
  <c r="V77" i="22"/>
  <c r="AF78" i="22"/>
  <c r="AE78" i="22"/>
  <c r="AD78" i="22"/>
  <c r="AC78" i="22"/>
  <c r="B78" i="22"/>
  <c r="C78" i="22"/>
  <c r="D78" i="22"/>
  <c r="E78" i="22"/>
  <c r="F78" i="22"/>
  <c r="G78" i="22"/>
  <c r="H78" i="22"/>
  <c r="I78" i="22"/>
  <c r="J78" i="22"/>
  <c r="K78" i="22"/>
  <c r="L78" i="22"/>
  <c r="M78" i="22"/>
  <c r="N78" i="22"/>
  <c r="O78" i="22"/>
  <c r="P78" i="22"/>
  <c r="Q78" i="22"/>
  <c r="R78" i="22"/>
  <c r="S78" i="22"/>
  <c r="T78" i="22"/>
  <c r="U78" i="22"/>
  <c r="V78" i="22"/>
  <c r="AF79" i="22"/>
  <c r="AE79" i="22"/>
  <c r="AD79" i="22"/>
  <c r="AC79" i="22"/>
  <c r="B79" i="22"/>
  <c r="C79" i="22"/>
  <c r="D79" i="22"/>
  <c r="E79" i="22"/>
  <c r="F79" i="22"/>
  <c r="G79" i="22"/>
  <c r="H79" i="22"/>
  <c r="I79" i="22"/>
  <c r="J79" i="22"/>
  <c r="K79" i="22"/>
  <c r="L79" i="22"/>
  <c r="M79" i="22"/>
  <c r="N79" i="22"/>
  <c r="O79" i="22"/>
  <c r="P79" i="22"/>
  <c r="Q79" i="22"/>
  <c r="R79" i="22"/>
  <c r="S79" i="22"/>
  <c r="T79" i="22"/>
  <c r="U79" i="22"/>
  <c r="V79" i="22"/>
  <c r="AF80" i="22"/>
  <c r="AE80" i="22"/>
  <c r="AD80" i="22"/>
  <c r="AC80" i="22"/>
  <c r="B80" i="22"/>
  <c r="C80" i="22"/>
  <c r="D80" i="22"/>
  <c r="E80" i="22"/>
  <c r="F80" i="22"/>
  <c r="G80" i="22"/>
  <c r="H80" i="22"/>
  <c r="I80" i="22"/>
  <c r="J80" i="22"/>
  <c r="K80" i="22"/>
  <c r="L80" i="22"/>
  <c r="M80" i="22"/>
  <c r="N80" i="22"/>
  <c r="O80" i="22"/>
  <c r="P80" i="22"/>
  <c r="Q80" i="22"/>
  <c r="R80" i="22"/>
  <c r="S80" i="22"/>
  <c r="T80" i="22"/>
  <c r="U80" i="22"/>
  <c r="V80" i="22"/>
  <c r="AF81" i="22"/>
  <c r="AE81" i="22"/>
  <c r="AD81" i="22"/>
  <c r="AC81" i="22"/>
  <c r="B81" i="22"/>
  <c r="C81" i="22"/>
  <c r="D81" i="22"/>
  <c r="E81" i="22"/>
  <c r="F81" i="22"/>
  <c r="G81" i="22"/>
  <c r="H81" i="22"/>
  <c r="I81" i="22"/>
  <c r="J81" i="22"/>
  <c r="K81" i="22"/>
  <c r="L81" i="22"/>
  <c r="M81" i="22"/>
  <c r="N81" i="22"/>
  <c r="O81" i="22"/>
  <c r="P81" i="22"/>
  <c r="Q81" i="22"/>
  <c r="R81" i="22"/>
  <c r="S81" i="22"/>
  <c r="T81" i="22"/>
  <c r="U81" i="22"/>
  <c r="V81" i="22"/>
  <c r="AF82" i="22"/>
  <c r="AE82" i="22"/>
  <c r="AD82" i="22"/>
  <c r="AC82" i="22"/>
  <c r="B82" i="22"/>
  <c r="C82" i="22"/>
  <c r="D82" i="22"/>
  <c r="E82" i="22"/>
  <c r="F82" i="22"/>
  <c r="G82" i="22"/>
  <c r="H82" i="22"/>
  <c r="I82" i="22"/>
  <c r="J82" i="22"/>
  <c r="K82" i="22"/>
  <c r="L82" i="22"/>
  <c r="M82" i="22"/>
  <c r="N82" i="22"/>
  <c r="O82" i="22"/>
  <c r="P82" i="22"/>
  <c r="Q82" i="22"/>
  <c r="R82" i="22"/>
  <c r="S82" i="22"/>
  <c r="T82" i="22"/>
  <c r="U82" i="22"/>
  <c r="V82" i="22"/>
  <c r="AF83" i="22"/>
  <c r="AE83" i="22"/>
  <c r="AD83" i="22"/>
  <c r="AC83" i="22"/>
  <c r="B83" i="22"/>
  <c r="C83" i="22"/>
  <c r="D83" i="22"/>
  <c r="E83" i="22"/>
  <c r="F83" i="22"/>
  <c r="G83" i="22"/>
  <c r="H83" i="22"/>
  <c r="I83" i="22"/>
  <c r="J83" i="22"/>
  <c r="K83" i="22"/>
  <c r="L83" i="22"/>
  <c r="M83" i="22"/>
  <c r="N83" i="22"/>
  <c r="O83" i="22"/>
  <c r="P83" i="22"/>
  <c r="Q83" i="22"/>
  <c r="R83" i="22"/>
  <c r="S83" i="22"/>
  <c r="T83" i="22"/>
  <c r="U83" i="22"/>
  <c r="V83" i="22"/>
  <c r="AF84" i="22"/>
  <c r="AE84" i="22"/>
  <c r="AD84" i="22"/>
  <c r="AC84" i="22"/>
  <c r="B84" i="22"/>
  <c r="C84" i="22"/>
  <c r="D84" i="22"/>
  <c r="E84" i="22"/>
  <c r="F84" i="22"/>
  <c r="G84" i="22"/>
  <c r="H84" i="22"/>
  <c r="I84" i="22"/>
  <c r="J84" i="22"/>
  <c r="K84" i="22"/>
  <c r="L84" i="22"/>
  <c r="M84" i="22"/>
  <c r="N84" i="22"/>
  <c r="O84" i="22"/>
  <c r="P84" i="22"/>
  <c r="Q84" i="22"/>
  <c r="R84" i="22"/>
  <c r="S84" i="22"/>
  <c r="T84" i="22"/>
  <c r="U84" i="22"/>
  <c r="V84" i="22"/>
  <c r="AF85" i="22"/>
  <c r="AE85" i="22"/>
  <c r="AD85" i="22"/>
  <c r="AC85" i="22"/>
  <c r="B85" i="22"/>
  <c r="C85" i="22"/>
  <c r="D85" i="22"/>
  <c r="E85" i="22"/>
  <c r="F85" i="22"/>
  <c r="G85" i="22"/>
  <c r="H85" i="22"/>
  <c r="I85" i="22"/>
  <c r="J85" i="22"/>
  <c r="K85" i="22"/>
  <c r="L85" i="22"/>
  <c r="M85" i="22"/>
  <c r="N85" i="22"/>
  <c r="O85" i="22"/>
  <c r="P85" i="22"/>
  <c r="Q85" i="22"/>
  <c r="R85" i="22"/>
  <c r="S85" i="22"/>
  <c r="T85" i="22"/>
  <c r="U85" i="22"/>
  <c r="V85" i="22"/>
  <c r="AF86" i="22"/>
  <c r="AE86" i="22"/>
  <c r="AD86" i="22"/>
  <c r="AC86" i="22"/>
  <c r="B86" i="22"/>
  <c r="C86" i="22"/>
  <c r="D86" i="22"/>
  <c r="E86" i="22"/>
  <c r="F86" i="22"/>
  <c r="G86" i="22"/>
  <c r="H86" i="22"/>
  <c r="I86" i="22"/>
  <c r="J86" i="22"/>
  <c r="K86" i="22"/>
  <c r="L86" i="22"/>
  <c r="M86" i="22"/>
  <c r="N86" i="22"/>
  <c r="O86" i="22"/>
  <c r="P86" i="22"/>
  <c r="Q86" i="22"/>
  <c r="R86" i="22"/>
  <c r="S86" i="22"/>
  <c r="T86" i="22"/>
  <c r="U86" i="22"/>
  <c r="V86" i="22"/>
  <c r="AF87" i="22"/>
  <c r="AE87" i="22"/>
  <c r="AD87" i="22"/>
  <c r="AC87" i="22"/>
  <c r="B87" i="22"/>
  <c r="C87" i="22"/>
  <c r="D87" i="22"/>
  <c r="E87" i="22"/>
  <c r="F87" i="22"/>
  <c r="G87" i="22"/>
  <c r="H87" i="22"/>
  <c r="I87" i="22"/>
  <c r="J87" i="22"/>
  <c r="K87" i="22"/>
  <c r="L87" i="22"/>
  <c r="M87" i="22"/>
  <c r="N87" i="22"/>
  <c r="O87" i="22"/>
  <c r="P87" i="22"/>
  <c r="Q87" i="22"/>
  <c r="R87" i="22"/>
  <c r="S87" i="22"/>
  <c r="T87" i="22"/>
  <c r="U87" i="22"/>
  <c r="V87" i="22"/>
  <c r="AF88" i="22"/>
  <c r="AE88" i="22"/>
  <c r="AD88" i="22"/>
  <c r="AC88" i="22"/>
  <c r="B88" i="22"/>
  <c r="C88" i="22"/>
  <c r="D88" i="22"/>
  <c r="E88" i="22"/>
  <c r="F88" i="22"/>
  <c r="G88" i="22"/>
  <c r="H88" i="22"/>
  <c r="I88" i="22"/>
  <c r="J88" i="22"/>
  <c r="K88" i="22"/>
  <c r="L88" i="22"/>
  <c r="M88" i="22"/>
  <c r="N88" i="22"/>
  <c r="O88" i="22"/>
  <c r="P88" i="22"/>
  <c r="Q88" i="22"/>
  <c r="R88" i="22"/>
  <c r="S88" i="22"/>
  <c r="T88" i="22"/>
  <c r="U88" i="22"/>
  <c r="V88" i="22"/>
  <c r="AF89" i="22"/>
  <c r="AE89" i="22"/>
  <c r="AD89" i="22"/>
  <c r="AC89" i="22"/>
  <c r="B89" i="22"/>
  <c r="C89" i="22"/>
  <c r="D89" i="22"/>
  <c r="E89" i="22"/>
  <c r="F89" i="22"/>
  <c r="G89" i="22"/>
  <c r="H89" i="22"/>
  <c r="I89" i="22"/>
  <c r="J89" i="22"/>
  <c r="K89" i="22"/>
  <c r="L89" i="22"/>
  <c r="M89" i="22"/>
  <c r="N89" i="22"/>
  <c r="O89" i="22"/>
  <c r="P89" i="22"/>
  <c r="Q89" i="22"/>
  <c r="R89" i="22"/>
  <c r="S89" i="22"/>
  <c r="T89" i="22"/>
  <c r="U89" i="22"/>
  <c r="V89" i="22"/>
  <c r="AF90" i="22"/>
  <c r="AE90" i="22"/>
  <c r="AD90" i="22"/>
  <c r="AC90" i="22"/>
  <c r="B90" i="22"/>
  <c r="C90" i="22"/>
  <c r="D90" i="22"/>
  <c r="E90" i="22"/>
  <c r="F90" i="22"/>
  <c r="G90" i="22"/>
  <c r="H90" i="22"/>
  <c r="I90" i="22"/>
  <c r="J90" i="22"/>
  <c r="K90" i="22"/>
  <c r="L90" i="22"/>
  <c r="M90" i="22"/>
  <c r="N90" i="22"/>
  <c r="O90" i="22"/>
  <c r="P90" i="22"/>
  <c r="Q90" i="22"/>
  <c r="R90" i="22"/>
  <c r="S90" i="22"/>
  <c r="T90" i="22"/>
  <c r="U90" i="22"/>
  <c r="V90" i="22"/>
  <c r="AF91" i="22"/>
  <c r="AE91" i="22"/>
  <c r="AD91" i="22"/>
  <c r="AC91" i="22"/>
  <c r="B91" i="22"/>
  <c r="C91" i="22"/>
  <c r="D91" i="22"/>
  <c r="E91" i="22"/>
  <c r="F91" i="22"/>
  <c r="G91" i="22"/>
  <c r="H91" i="22"/>
  <c r="I91" i="22"/>
  <c r="J91" i="22"/>
  <c r="K91" i="22"/>
  <c r="L91" i="22"/>
  <c r="M91" i="22"/>
  <c r="N91" i="22"/>
  <c r="O91" i="22"/>
  <c r="P91" i="22"/>
  <c r="Q91" i="22"/>
  <c r="R91" i="22"/>
  <c r="S91" i="22"/>
  <c r="T91" i="22"/>
  <c r="U91" i="22"/>
  <c r="V91" i="22"/>
  <c r="AF92" i="22"/>
  <c r="AE92" i="22"/>
  <c r="AD92" i="22"/>
  <c r="AC92" i="22"/>
  <c r="B92" i="22"/>
  <c r="C92" i="22"/>
  <c r="D92" i="22"/>
  <c r="E92" i="22"/>
  <c r="F92" i="22"/>
  <c r="G92" i="22"/>
  <c r="H92" i="22"/>
  <c r="I92" i="22"/>
  <c r="J92" i="22"/>
  <c r="K92" i="22"/>
  <c r="L92" i="22"/>
  <c r="M92" i="22"/>
  <c r="N92" i="22"/>
  <c r="O92" i="22"/>
  <c r="P92" i="22"/>
  <c r="Q92" i="22"/>
  <c r="R92" i="22"/>
  <c r="S92" i="22"/>
  <c r="T92" i="22"/>
  <c r="U92" i="22"/>
  <c r="V92" i="22"/>
  <c r="AF93" i="22"/>
  <c r="AE93" i="22"/>
  <c r="AD93" i="22"/>
  <c r="AC93" i="22"/>
  <c r="B93" i="22"/>
  <c r="C93" i="22"/>
  <c r="D93" i="22"/>
  <c r="E93" i="22"/>
  <c r="F93" i="22"/>
  <c r="G93" i="22"/>
  <c r="H93" i="22"/>
  <c r="I93" i="22"/>
  <c r="J93" i="22"/>
  <c r="K93" i="22"/>
  <c r="L93" i="22"/>
  <c r="M93" i="22"/>
  <c r="N93" i="22"/>
  <c r="O93" i="22"/>
  <c r="P93" i="22"/>
  <c r="Q93" i="22"/>
  <c r="R93" i="22"/>
  <c r="S93" i="22"/>
  <c r="T93" i="22"/>
  <c r="U93" i="22"/>
  <c r="V93" i="22"/>
  <c r="AF94" i="22"/>
  <c r="AE94" i="22"/>
  <c r="AD94" i="22"/>
  <c r="AC94" i="22"/>
  <c r="B94" i="22"/>
  <c r="C94" i="22"/>
  <c r="D94" i="22"/>
  <c r="E94" i="22"/>
  <c r="F94" i="22"/>
  <c r="G94" i="22"/>
  <c r="H94" i="22"/>
  <c r="I94" i="22"/>
  <c r="J94" i="22"/>
  <c r="K94" i="22"/>
  <c r="L94" i="22"/>
  <c r="M94" i="22"/>
  <c r="N94" i="22"/>
  <c r="O94" i="22"/>
  <c r="P94" i="22"/>
  <c r="Q94" i="22"/>
  <c r="R94" i="22"/>
  <c r="S94" i="22"/>
  <c r="T94" i="22"/>
  <c r="U94" i="22"/>
  <c r="V94" i="22"/>
  <c r="AF95" i="22"/>
  <c r="AE95" i="22"/>
  <c r="AD95" i="22"/>
  <c r="AC95" i="22"/>
  <c r="B95" i="22"/>
  <c r="C95" i="22"/>
  <c r="D95" i="22"/>
  <c r="E95" i="22"/>
  <c r="F95" i="22"/>
  <c r="G95" i="22"/>
  <c r="H95" i="22"/>
  <c r="I95" i="22"/>
  <c r="J95" i="22"/>
  <c r="K95" i="22"/>
  <c r="L95" i="22"/>
  <c r="M95" i="22"/>
  <c r="N95" i="22"/>
  <c r="O95" i="22"/>
  <c r="P95" i="22"/>
  <c r="Q95" i="22"/>
  <c r="R95" i="22"/>
  <c r="S95" i="22"/>
  <c r="T95" i="22"/>
  <c r="U95" i="22"/>
  <c r="V95" i="22"/>
  <c r="AF96" i="22"/>
  <c r="AE96" i="22"/>
  <c r="AD96" i="22"/>
  <c r="AC96" i="22"/>
  <c r="B96" i="22"/>
  <c r="C96" i="22"/>
  <c r="D96" i="22"/>
  <c r="E96" i="22"/>
  <c r="F96" i="22"/>
  <c r="G96" i="22"/>
  <c r="H96" i="22"/>
  <c r="I96" i="22"/>
  <c r="J96" i="22"/>
  <c r="K96" i="22"/>
  <c r="L96" i="22"/>
  <c r="M96" i="22"/>
  <c r="N96" i="22"/>
  <c r="O96" i="22"/>
  <c r="P96" i="22"/>
  <c r="Q96" i="22"/>
  <c r="R96" i="22"/>
  <c r="S96" i="22"/>
  <c r="T96" i="22"/>
  <c r="U96" i="22"/>
  <c r="V96" i="22"/>
  <c r="AF97" i="22"/>
  <c r="AE97" i="22"/>
  <c r="AD97" i="22"/>
  <c r="AC97" i="22"/>
  <c r="B97" i="22"/>
  <c r="C97" i="22"/>
  <c r="D97" i="22"/>
  <c r="E97" i="22"/>
  <c r="F97" i="22"/>
  <c r="G97" i="22"/>
  <c r="H97" i="22"/>
  <c r="I97" i="22"/>
  <c r="J97" i="22"/>
  <c r="K97" i="22"/>
  <c r="L97" i="22"/>
  <c r="M97" i="22"/>
  <c r="N97" i="22"/>
  <c r="O97" i="22"/>
  <c r="P97" i="22"/>
  <c r="Q97" i="22"/>
  <c r="R97" i="22"/>
  <c r="S97" i="22"/>
  <c r="T97" i="22"/>
  <c r="U97" i="22"/>
  <c r="V97" i="22"/>
  <c r="AF98" i="22"/>
  <c r="AE98" i="22"/>
  <c r="AD98" i="22"/>
  <c r="AC98" i="22"/>
  <c r="B98" i="22"/>
  <c r="C98" i="22"/>
  <c r="D98" i="22"/>
  <c r="E98" i="22"/>
  <c r="F98" i="22"/>
  <c r="G98" i="22"/>
  <c r="H98" i="22"/>
  <c r="I98" i="22"/>
  <c r="J98" i="22"/>
  <c r="K98" i="22"/>
  <c r="L98" i="22"/>
  <c r="M98" i="22"/>
  <c r="N98" i="22"/>
  <c r="O98" i="22"/>
  <c r="P98" i="22"/>
  <c r="Q98" i="22"/>
  <c r="R98" i="22"/>
  <c r="S98" i="22"/>
  <c r="T98" i="22"/>
  <c r="U98" i="22"/>
  <c r="V98" i="22"/>
  <c r="AF99" i="22"/>
  <c r="AE99" i="22"/>
  <c r="AD99" i="22"/>
  <c r="AC99" i="22"/>
  <c r="B99" i="22"/>
  <c r="C99" i="22"/>
  <c r="D99" i="22"/>
  <c r="E99" i="22"/>
  <c r="F99" i="22"/>
  <c r="G99" i="22"/>
  <c r="H99" i="22"/>
  <c r="I99" i="22"/>
  <c r="J99" i="22"/>
  <c r="K99" i="22"/>
  <c r="L99" i="22"/>
  <c r="M99" i="22"/>
  <c r="N99" i="22"/>
  <c r="O99" i="22"/>
  <c r="P99" i="22"/>
  <c r="Q99" i="22"/>
  <c r="R99" i="22"/>
  <c r="S99" i="22"/>
  <c r="T99" i="22"/>
  <c r="U99" i="22"/>
  <c r="V99" i="22"/>
  <c r="AF100" i="22"/>
  <c r="AE100" i="22"/>
  <c r="AD100" i="22"/>
  <c r="AC100" i="22"/>
  <c r="B100" i="22"/>
  <c r="C100" i="22"/>
  <c r="D100" i="22"/>
  <c r="E100" i="22"/>
  <c r="F100" i="22"/>
  <c r="G100" i="22"/>
  <c r="H100" i="22"/>
  <c r="I100" i="22"/>
  <c r="J100" i="22"/>
  <c r="K100" i="22"/>
  <c r="L100" i="22"/>
  <c r="M100" i="22"/>
  <c r="N100" i="22"/>
  <c r="O100" i="22"/>
  <c r="P100" i="22"/>
  <c r="Q100" i="22"/>
  <c r="R100" i="22"/>
  <c r="S100" i="22"/>
  <c r="T100" i="22"/>
  <c r="U100" i="22"/>
  <c r="V100" i="22"/>
  <c r="AF101" i="22"/>
  <c r="AE101" i="22"/>
  <c r="AD101" i="22"/>
  <c r="AC101" i="22"/>
  <c r="B101" i="22"/>
  <c r="C101" i="22"/>
  <c r="D101" i="22"/>
  <c r="E101" i="22"/>
  <c r="F101" i="22"/>
  <c r="G101" i="22"/>
  <c r="H101" i="22"/>
  <c r="I101" i="22"/>
  <c r="J101" i="22"/>
  <c r="K101" i="22"/>
  <c r="L101" i="22"/>
  <c r="M101" i="22"/>
  <c r="N101" i="22"/>
  <c r="O101" i="22"/>
  <c r="P101" i="22"/>
  <c r="Q101" i="22"/>
  <c r="R101" i="22"/>
  <c r="S101" i="22"/>
  <c r="T101" i="22"/>
  <c r="U101" i="22"/>
  <c r="V101" i="22"/>
  <c r="AF102" i="22"/>
  <c r="AE102" i="22"/>
  <c r="AD102" i="22"/>
  <c r="AC102" i="22"/>
  <c r="B102" i="22"/>
  <c r="C102" i="22"/>
  <c r="D102" i="22"/>
  <c r="E102" i="22"/>
  <c r="F102" i="22"/>
  <c r="G102" i="22"/>
  <c r="H102" i="22"/>
  <c r="I102" i="22"/>
  <c r="J102" i="22"/>
  <c r="K102" i="22"/>
  <c r="L102" i="22"/>
  <c r="M102" i="22"/>
  <c r="N102" i="22"/>
  <c r="O102" i="22"/>
  <c r="P102" i="22"/>
  <c r="Q102" i="22"/>
  <c r="R102" i="22"/>
  <c r="S102" i="22"/>
  <c r="T102" i="22"/>
  <c r="U102" i="22"/>
  <c r="V102" i="22"/>
  <c r="AF103" i="22"/>
  <c r="AE103" i="22"/>
  <c r="AD103" i="22"/>
  <c r="AC103" i="22"/>
  <c r="B103" i="22"/>
  <c r="C103" i="22"/>
  <c r="D103" i="22"/>
  <c r="E103" i="22"/>
  <c r="F103" i="22"/>
  <c r="G103" i="22"/>
  <c r="H103" i="22"/>
  <c r="I103" i="22"/>
  <c r="J103" i="22"/>
  <c r="K103" i="22"/>
  <c r="L103" i="22"/>
  <c r="M103" i="22"/>
  <c r="N103" i="22"/>
  <c r="O103" i="22"/>
  <c r="P103" i="22"/>
  <c r="Q103" i="22"/>
  <c r="R103" i="22"/>
  <c r="S103" i="22"/>
  <c r="T103" i="22"/>
  <c r="U103" i="22"/>
  <c r="V103" i="22"/>
  <c r="AF104" i="22"/>
  <c r="AE104" i="22"/>
  <c r="AD104" i="22"/>
  <c r="AC104" i="22"/>
  <c r="B104" i="22"/>
  <c r="C104" i="22"/>
  <c r="D104" i="22"/>
  <c r="E104" i="22"/>
  <c r="F104" i="22"/>
  <c r="G104" i="22"/>
  <c r="H104" i="22"/>
  <c r="I104" i="22"/>
  <c r="J104" i="22"/>
  <c r="K104" i="22"/>
  <c r="L104" i="22"/>
  <c r="M104" i="22"/>
  <c r="N104" i="22"/>
  <c r="O104" i="22"/>
  <c r="P104" i="22"/>
  <c r="Q104" i="22"/>
  <c r="R104" i="22"/>
  <c r="S104" i="22"/>
  <c r="T104" i="22"/>
  <c r="U104" i="22"/>
  <c r="V104" i="22"/>
  <c r="AF105" i="22"/>
  <c r="AE105" i="22"/>
  <c r="AD105" i="22"/>
  <c r="AC105" i="22"/>
  <c r="B105" i="22"/>
  <c r="C105" i="22"/>
  <c r="D105" i="22"/>
  <c r="E105" i="22"/>
  <c r="F105" i="22"/>
  <c r="G105" i="22"/>
  <c r="H105" i="22"/>
  <c r="I105" i="22"/>
  <c r="J105" i="22"/>
  <c r="K105" i="22"/>
  <c r="L105" i="22"/>
  <c r="M105" i="22"/>
  <c r="N105" i="22"/>
  <c r="O105" i="22"/>
  <c r="P105" i="22"/>
  <c r="Q105" i="22"/>
  <c r="R105" i="22"/>
  <c r="S105" i="22"/>
  <c r="T105" i="22"/>
  <c r="U105" i="22"/>
  <c r="V105" i="22"/>
  <c r="AF106" i="22"/>
  <c r="AE106" i="22"/>
  <c r="AD106" i="22"/>
  <c r="AC106" i="22"/>
  <c r="B106" i="22"/>
  <c r="C106" i="22"/>
  <c r="D106" i="22"/>
  <c r="E106" i="22"/>
  <c r="F106" i="22"/>
  <c r="G106" i="22"/>
  <c r="H106" i="22"/>
  <c r="I106" i="22"/>
  <c r="J106" i="22"/>
  <c r="K106" i="22"/>
  <c r="L106" i="22"/>
  <c r="M106" i="22"/>
  <c r="N106" i="22"/>
  <c r="O106" i="22"/>
  <c r="P106" i="22"/>
  <c r="Q106" i="22"/>
  <c r="R106" i="22"/>
  <c r="S106" i="22"/>
  <c r="T106" i="22"/>
  <c r="U106" i="22"/>
  <c r="V106" i="22"/>
  <c r="AF107" i="22"/>
  <c r="AE107" i="22"/>
  <c r="AD107" i="22"/>
  <c r="AC107" i="22"/>
  <c r="B107" i="22"/>
  <c r="C107" i="22"/>
  <c r="D107" i="22"/>
  <c r="E107" i="22"/>
  <c r="F107" i="22"/>
  <c r="G107" i="22"/>
  <c r="H107" i="22"/>
  <c r="I107" i="22"/>
  <c r="J107" i="22"/>
  <c r="K107" i="22"/>
  <c r="L107" i="22"/>
  <c r="M107" i="22"/>
  <c r="N107" i="22"/>
  <c r="O107" i="22"/>
  <c r="P107" i="22"/>
  <c r="Q107" i="22"/>
  <c r="R107" i="22"/>
  <c r="S107" i="22"/>
  <c r="T107" i="22"/>
  <c r="U107" i="22"/>
  <c r="V107" i="22"/>
  <c r="AF108" i="22"/>
  <c r="AE108" i="22"/>
  <c r="AD108" i="22"/>
  <c r="AC108" i="22"/>
  <c r="B108" i="22"/>
  <c r="C108" i="22"/>
  <c r="D108" i="22"/>
  <c r="E108" i="22"/>
  <c r="F108" i="22"/>
  <c r="G108" i="22"/>
  <c r="H108" i="22"/>
  <c r="I108" i="22"/>
  <c r="J108" i="22"/>
  <c r="K108" i="22"/>
  <c r="L108" i="22"/>
  <c r="M108" i="22"/>
  <c r="N108" i="22"/>
  <c r="O108" i="22"/>
  <c r="P108" i="22"/>
  <c r="Q108" i="22"/>
  <c r="R108" i="22"/>
  <c r="S108" i="22"/>
  <c r="T108" i="22"/>
  <c r="U108" i="22"/>
  <c r="V108" i="22"/>
  <c r="AF109" i="22"/>
  <c r="AE109" i="22"/>
  <c r="AD109" i="22"/>
  <c r="AC109" i="22"/>
  <c r="B109" i="22"/>
  <c r="C109" i="22"/>
  <c r="D109" i="22"/>
  <c r="E109" i="22"/>
  <c r="F109" i="22"/>
  <c r="G109" i="22"/>
  <c r="H109" i="22"/>
  <c r="I109" i="22"/>
  <c r="J109" i="22"/>
  <c r="K109" i="22"/>
  <c r="L109" i="22"/>
  <c r="M109" i="22"/>
  <c r="N109" i="22"/>
  <c r="O109" i="22"/>
  <c r="P109" i="22"/>
  <c r="Q109" i="22"/>
  <c r="R109" i="22"/>
  <c r="S109" i="22"/>
  <c r="T109" i="22"/>
  <c r="U109" i="22"/>
  <c r="V109" i="22"/>
  <c r="AF110" i="22"/>
  <c r="AE110" i="22"/>
  <c r="AD110" i="22"/>
  <c r="AC110" i="22"/>
  <c r="B110" i="22"/>
  <c r="C110" i="22"/>
  <c r="D110" i="22"/>
  <c r="E110" i="22"/>
  <c r="F110" i="22"/>
  <c r="G110" i="22"/>
  <c r="H110" i="22"/>
  <c r="I110" i="22"/>
  <c r="J110" i="22"/>
  <c r="K110" i="22"/>
  <c r="L110" i="22"/>
  <c r="M110" i="22"/>
  <c r="N110" i="22"/>
  <c r="O110" i="22"/>
  <c r="P110" i="22"/>
  <c r="Q110" i="22"/>
  <c r="R110" i="22"/>
  <c r="S110" i="22"/>
  <c r="T110" i="22"/>
  <c r="U110" i="22"/>
  <c r="V110" i="22"/>
  <c r="AF111" i="22"/>
  <c r="AE111" i="22"/>
  <c r="AD111" i="22"/>
  <c r="AC111" i="22"/>
  <c r="B111" i="22"/>
  <c r="C111" i="22"/>
  <c r="D111" i="22"/>
  <c r="E111" i="22"/>
  <c r="F111" i="22"/>
  <c r="G111" i="22"/>
  <c r="H111" i="22"/>
  <c r="I111" i="22"/>
  <c r="J111" i="22"/>
  <c r="K111" i="22"/>
  <c r="L111" i="22"/>
  <c r="M111" i="22"/>
  <c r="N111" i="22"/>
  <c r="O111" i="22"/>
  <c r="P111" i="22"/>
  <c r="Q111" i="22"/>
  <c r="R111" i="22"/>
  <c r="S111" i="22"/>
  <c r="T111" i="22"/>
  <c r="U111" i="22"/>
  <c r="V111" i="22"/>
  <c r="AF112" i="22"/>
  <c r="AE112" i="22"/>
  <c r="AD112" i="22"/>
  <c r="AC112" i="22"/>
  <c r="B112" i="22"/>
  <c r="C112" i="22"/>
  <c r="D112" i="22"/>
  <c r="E112" i="22"/>
  <c r="F112" i="22"/>
  <c r="G112" i="22"/>
  <c r="H112" i="22"/>
  <c r="I112" i="22"/>
  <c r="J112" i="22"/>
  <c r="K112" i="22"/>
  <c r="L112" i="22"/>
  <c r="M112" i="22"/>
  <c r="N112" i="22"/>
  <c r="O112" i="22"/>
  <c r="P112" i="22"/>
  <c r="Q112" i="22"/>
  <c r="R112" i="22"/>
  <c r="S112" i="22"/>
  <c r="T112" i="22"/>
  <c r="U112" i="22"/>
  <c r="V112" i="22"/>
  <c r="AF113" i="22"/>
  <c r="AE113" i="22"/>
  <c r="AD113" i="22"/>
  <c r="AC113" i="22"/>
  <c r="B113" i="22"/>
  <c r="C113" i="22"/>
  <c r="D113" i="22"/>
  <c r="E113" i="22"/>
  <c r="F113" i="22"/>
  <c r="G113" i="22"/>
  <c r="H113" i="22"/>
  <c r="I113" i="22"/>
  <c r="J113" i="22"/>
  <c r="K113" i="22"/>
  <c r="L113" i="22"/>
  <c r="M113" i="22"/>
  <c r="N113" i="22"/>
  <c r="O113" i="22"/>
  <c r="P113" i="22"/>
  <c r="Q113" i="22"/>
  <c r="R113" i="22"/>
  <c r="S113" i="22"/>
  <c r="T113" i="22"/>
  <c r="U113" i="22"/>
  <c r="V113" i="22"/>
  <c r="AF114" i="22"/>
  <c r="AE114" i="22"/>
  <c r="AD114" i="22"/>
  <c r="AC114" i="22"/>
  <c r="B114" i="22"/>
  <c r="C114" i="22"/>
  <c r="D114" i="22"/>
  <c r="E114" i="22"/>
  <c r="F114" i="22"/>
  <c r="G114" i="22"/>
  <c r="H114" i="22"/>
  <c r="I114" i="22"/>
  <c r="J114" i="22"/>
  <c r="K114" i="22"/>
  <c r="L114" i="22"/>
  <c r="M114" i="22"/>
  <c r="N114" i="22"/>
  <c r="O114" i="22"/>
  <c r="P114" i="22"/>
  <c r="Q114" i="22"/>
  <c r="R114" i="22"/>
  <c r="S114" i="22"/>
  <c r="T114" i="22"/>
  <c r="U114" i="22"/>
  <c r="V114" i="22"/>
  <c r="AF115" i="22"/>
  <c r="AE115" i="22"/>
  <c r="AD115" i="22"/>
  <c r="AC115" i="22"/>
  <c r="B115" i="22"/>
  <c r="C115" i="22"/>
  <c r="D115" i="22"/>
  <c r="E115" i="22"/>
  <c r="F115" i="22"/>
  <c r="G115" i="22"/>
  <c r="H115" i="22"/>
  <c r="I115" i="22"/>
  <c r="J115" i="22"/>
  <c r="K115" i="22"/>
  <c r="L115" i="22"/>
  <c r="M115" i="22"/>
  <c r="N115" i="22"/>
  <c r="O115" i="22"/>
  <c r="P115" i="22"/>
  <c r="Q115" i="22"/>
  <c r="R115" i="22"/>
  <c r="S115" i="22"/>
  <c r="T115" i="22"/>
  <c r="U115" i="22"/>
  <c r="V115" i="22"/>
  <c r="AF116" i="22"/>
  <c r="AE116" i="22"/>
  <c r="AD116" i="22"/>
  <c r="AC116" i="22"/>
  <c r="B116" i="22"/>
  <c r="C116" i="22"/>
  <c r="D116" i="22"/>
  <c r="E116" i="22"/>
  <c r="F116" i="22"/>
  <c r="G116" i="22"/>
  <c r="H116" i="22"/>
  <c r="I116" i="22"/>
  <c r="J116" i="22"/>
  <c r="K116" i="22"/>
  <c r="L116" i="22"/>
  <c r="M116" i="22"/>
  <c r="N116" i="22"/>
  <c r="O116" i="22"/>
  <c r="P116" i="22"/>
  <c r="Q116" i="22"/>
  <c r="R116" i="22"/>
  <c r="S116" i="22"/>
  <c r="T116" i="22"/>
  <c r="U116" i="22"/>
  <c r="V116" i="22"/>
  <c r="AF117" i="22"/>
  <c r="AE117" i="22"/>
  <c r="AD117" i="22"/>
  <c r="AC117" i="22"/>
  <c r="B117" i="22"/>
  <c r="C117" i="22"/>
  <c r="D117" i="22"/>
  <c r="E117" i="22"/>
  <c r="F117" i="22"/>
  <c r="G117" i="22"/>
  <c r="H117" i="22"/>
  <c r="I117" i="22"/>
  <c r="J117" i="22"/>
  <c r="K117" i="22"/>
  <c r="L117" i="22"/>
  <c r="M117" i="22"/>
  <c r="N117" i="22"/>
  <c r="O117" i="22"/>
  <c r="P117" i="22"/>
  <c r="Q117" i="22"/>
  <c r="R117" i="22"/>
  <c r="S117" i="22"/>
  <c r="T117" i="22"/>
  <c r="U117" i="22"/>
  <c r="V117" i="22"/>
  <c r="AF118" i="22"/>
  <c r="AE118" i="22"/>
  <c r="AD118" i="22"/>
  <c r="AC118" i="22"/>
  <c r="B118" i="22"/>
  <c r="C118" i="22"/>
  <c r="D118" i="22"/>
  <c r="E118" i="22"/>
  <c r="F118" i="22"/>
  <c r="G118" i="22"/>
  <c r="H118" i="22"/>
  <c r="I118" i="22"/>
  <c r="J118" i="22"/>
  <c r="K118" i="22"/>
  <c r="L118" i="22"/>
  <c r="M118" i="22"/>
  <c r="N118" i="22"/>
  <c r="O118" i="22"/>
  <c r="P118" i="22"/>
  <c r="Q118" i="22"/>
  <c r="R118" i="22"/>
  <c r="S118" i="22"/>
  <c r="T118" i="22"/>
  <c r="U118" i="22"/>
  <c r="V118" i="22"/>
  <c r="AF119" i="22"/>
  <c r="AE119" i="22"/>
  <c r="AD119" i="22"/>
  <c r="AC119" i="22"/>
  <c r="B119" i="22"/>
  <c r="C119" i="22"/>
  <c r="D119" i="22"/>
  <c r="E119" i="22"/>
  <c r="F119" i="22"/>
  <c r="G119" i="22"/>
  <c r="H119" i="22"/>
  <c r="I119" i="22"/>
  <c r="J119" i="22"/>
  <c r="K119" i="22"/>
  <c r="L119" i="22"/>
  <c r="M119" i="22"/>
  <c r="N119" i="22"/>
  <c r="O119" i="22"/>
  <c r="P119" i="22"/>
  <c r="Q119" i="22"/>
  <c r="R119" i="22"/>
  <c r="S119" i="22"/>
  <c r="T119" i="22"/>
  <c r="U119" i="22"/>
  <c r="V119" i="22"/>
  <c r="AF120" i="22"/>
  <c r="AE120" i="22"/>
  <c r="AD120" i="22"/>
  <c r="AC120" i="22"/>
  <c r="B120" i="22"/>
  <c r="C120" i="22"/>
  <c r="D120" i="22"/>
  <c r="E120" i="22"/>
  <c r="F120" i="22"/>
  <c r="G120" i="22"/>
  <c r="H120" i="22"/>
  <c r="I120" i="22"/>
  <c r="J120" i="22"/>
  <c r="K120" i="22"/>
  <c r="L120" i="22"/>
  <c r="M120" i="22"/>
  <c r="N120" i="22"/>
  <c r="O120" i="22"/>
  <c r="P120" i="22"/>
  <c r="Q120" i="22"/>
  <c r="R120" i="22"/>
  <c r="S120" i="22"/>
  <c r="T120" i="22"/>
  <c r="U120" i="22"/>
  <c r="V120" i="22"/>
  <c r="AF121" i="22"/>
  <c r="AE121" i="22"/>
  <c r="AD121" i="22"/>
  <c r="AC121" i="22"/>
  <c r="B121" i="22"/>
  <c r="C121" i="22"/>
  <c r="D121" i="22"/>
  <c r="E121" i="22"/>
  <c r="F121" i="22"/>
  <c r="G121" i="22"/>
  <c r="H121" i="22"/>
  <c r="I121" i="22"/>
  <c r="J121" i="22"/>
  <c r="K121" i="22"/>
  <c r="L121" i="22"/>
  <c r="M121" i="22"/>
  <c r="N121" i="22"/>
  <c r="O121" i="22"/>
  <c r="P121" i="22"/>
  <c r="Q121" i="22"/>
  <c r="R121" i="22"/>
  <c r="S121" i="22"/>
  <c r="T121" i="22"/>
  <c r="U121" i="22"/>
  <c r="V121" i="22"/>
  <c r="AF122" i="22"/>
  <c r="AE122" i="22"/>
  <c r="AD122" i="22"/>
  <c r="AC122" i="22"/>
  <c r="B122" i="22"/>
  <c r="C122" i="22"/>
  <c r="D122" i="22"/>
  <c r="E122" i="22"/>
  <c r="F122" i="22"/>
  <c r="G122" i="22"/>
  <c r="H122" i="22"/>
  <c r="I122" i="22"/>
  <c r="J122" i="22"/>
  <c r="K122" i="22"/>
  <c r="L122" i="22"/>
  <c r="M122" i="22"/>
  <c r="N122" i="22"/>
  <c r="O122" i="22"/>
  <c r="P122" i="22"/>
  <c r="Q122" i="22"/>
  <c r="R122" i="22"/>
  <c r="S122" i="22"/>
  <c r="T122" i="22"/>
  <c r="U122" i="22"/>
  <c r="V122" i="22"/>
  <c r="AF123" i="22"/>
  <c r="AE123" i="22"/>
  <c r="AD123" i="22"/>
  <c r="AC123" i="22"/>
  <c r="B123" i="22"/>
  <c r="C123" i="22"/>
  <c r="D123" i="22"/>
  <c r="E123" i="22"/>
  <c r="F123" i="22"/>
  <c r="G123" i="22"/>
  <c r="H123" i="22"/>
  <c r="I123" i="22"/>
  <c r="J123" i="22"/>
  <c r="K123" i="22"/>
  <c r="L123" i="22"/>
  <c r="M123" i="22"/>
  <c r="N123" i="22"/>
  <c r="O123" i="22"/>
  <c r="P123" i="22"/>
  <c r="Q123" i="22"/>
  <c r="R123" i="22"/>
  <c r="S123" i="22"/>
  <c r="T123" i="22"/>
  <c r="U123" i="22"/>
  <c r="V123" i="22"/>
  <c r="AF124" i="22"/>
  <c r="AE124" i="22"/>
  <c r="AD124" i="22"/>
  <c r="AC124" i="22"/>
  <c r="B124" i="22"/>
  <c r="C124" i="22"/>
  <c r="D124" i="22"/>
  <c r="E124" i="22"/>
  <c r="F124" i="22"/>
  <c r="G124" i="22"/>
  <c r="H124" i="22"/>
  <c r="I124" i="22"/>
  <c r="J124" i="22"/>
  <c r="K124" i="22"/>
  <c r="L124" i="22"/>
  <c r="M124" i="22"/>
  <c r="N124" i="22"/>
  <c r="O124" i="22"/>
  <c r="P124" i="22"/>
  <c r="Q124" i="22"/>
  <c r="R124" i="22"/>
  <c r="S124" i="22"/>
  <c r="T124" i="22"/>
  <c r="U124" i="22"/>
  <c r="V124" i="22"/>
  <c r="AF125" i="22"/>
  <c r="AE125" i="22"/>
  <c r="AD125" i="22"/>
  <c r="AC125" i="22"/>
  <c r="B125" i="22"/>
  <c r="C125" i="22"/>
  <c r="D125" i="22"/>
  <c r="E125" i="22"/>
  <c r="F125" i="22"/>
  <c r="G125" i="22"/>
  <c r="H125" i="22"/>
  <c r="I125" i="22"/>
  <c r="J125" i="22"/>
  <c r="K125" i="22"/>
  <c r="L125" i="22"/>
  <c r="M125" i="22"/>
  <c r="N125" i="22"/>
  <c r="O125" i="22"/>
  <c r="P125" i="22"/>
  <c r="Q125" i="22"/>
  <c r="R125" i="22"/>
  <c r="S125" i="22"/>
  <c r="T125" i="22"/>
  <c r="U125" i="22"/>
  <c r="V125" i="22"/>
  <c r="AF126" i="22"/>
  <c r="AE126" i="22"/>
  <c r="AD126" i="22"/>
  <c r="AC126" i="22"/>
  <c r="B126" i="22"/>
  <c r="C126" i="22"/>
  <c r="D126" i="22"/>
  <c r="E126" i="22"/>
  <c r="F126" i="22"/>
  <c r="G126" i="22"/>
  <c r="H126" i="22"/>
  <c r="I126" i="22"/>
  <c r="J126" i="22"/>
  <c r="K126" i="22"/>
  <c r="L126" i="22"/>
  <c r="M126" i="22"/>
  <c r="N126" i="22"/>
  <c r="O126" i="22"/>
  <c r="P126" i="22"/>
  <c r="Q126" i="22"/>
  <c r="R126" i="22"/>
  <c r="S126" i="22"/>
  <c r="T126" i="22"/>
  <c r="U126" i="22"/>
  <c r="V126" i="22"/>
  <c r="AF127" i="22"/>
  <c r="AE127" i="22"/>
  <c r="AD127" i="22"/>
  <c r="AC127" i="22"/>
  <c r="B127" i="22"/>
  <c r="C127" i="22"/>
  <c r="D127" i="22"/>
  <c r="E127" i="22"/>
  <c r="F127" i="22"/>
  <c r="G127" i="22"/>
  <c r="H127" i="22"/>
  <c r="I127" i="22"/>
  <c r="J127" i="22"/>
  <c r="K127" i="22"/>
  <c r="L127" i="22"/>
  <c r="M127" i="22"/>
  <c r="N127" i="22"/>
  <c r="O127" i="22"/>
  <c r="P127" i="22"/>
  <c r="Q127" i="22"/>
  <c r="R127" i="22"/>
  <c r="S127" i="22"/>
  <c r="T127" i="22"/>
  <c r="U127" i="22"/>
  <c r="V127" i="22"/>
  <c r="AF128" i="22"/>
  <c r="AE128" i="22"/>
  <c r="AD128" i="22"/>
  <c r="AC128" i="22"/>
  <c r="B128" i="22"/>
  <c r="C128" i="22"/>
  <c r="D128" i="22"/>
  <c r="E128" i="22"/>
  <c r="F128" i="22"/>
  <c r="G128" i="22"/>
  <c r="H128" i="22"/>
  <c r="I128" i="22"/>
  <c r="J128" i="22"/>
  <c r="K128" i="22"/>
  <c r="L128" i="22"/>
  <c r="M128" i="22"/>
  <c r="N128" i="22"/>
  <c r="O128" i="22"/>
  <c r="P128" i="22"/>
  <c r="Q128" i="22"/>
  <c r="R128" i="22"/>
  <c r="S128" i="22"/>
  <c r="T128" i="22"/>
  <c r="U128" i="22"/>
  <c r="V128" i="22"/>
  <c r="AF129" i="22"/>
  <c r="AE129" i="22"/>
  <c r="AD129" i="22"/>
  <c r="AC129" i="22"/>
  <c r="B129" i="22"/>
  <c r="C129" i="22"/>
  <c r="D129" i="22"/>
  <c r="E129" i="22"/>
  <c r="F129" i="22"/>
  <c r="G129" i="22"/>
  <c r="H129" i="22"/>
  <c r="I129" i="22"/>
  <c r="J129" i="22"/>
  <c r="K129" i="22"/>
  <c r="L129" i="22"/>
  <c r="M129" i="22"/>
  <c r="N129" i="22"/>
  <c r="O129" i="22"/>
  <c r="P129" i="22"/>
  <c r="Q129" i="22"/>
  <c r="R129" i="22"/>
  <c r="S129" i="22"/>
  <c r="T129" i="22"/>
  <c r="U129" i="22"/>
  <c r="V129" i="22"/>
  <c r="AF130" i="22"/>
  <c r="AE130" i="22"/>
  <c r="AD130" i="22"/>
  <c r="AC130" i="22"/>
  <c r="B130" i="22"/>
  <c r="C130" i="22"/>
  <c r="D130" i="22"/>
  <c r="E130" i="22"/>
  <c r="F130" i="22"/>
  <c r="G130" i="22"/>
  <c r="H130" i="22"/>
  <c r="I130" i="22"/>
  <c r="J130" i="22"/>
  <c r="K130" i="22"/>
  <c r="L130" i="22"/>
  <c r="M130" i="22"/>
  <c r="N130" i="22"/>
  <c r="O130" i="22"/>
  <c r="P130" i="22"/>
  <c r="Q130" i="22"/>
  <c r="R130" i="22"/>
  <c r="S130" i="22"/>
  <c r="T130" i="22"/>
  <c r="U130" i="22"/>
  <c r="V130" i="22"/>
  <c r="AF131" i="22"/>
  <c r="AE131" i="22"/>
  <c r="AD131" i="22"/>
  <c r="AC131" i="22"/>
  <c r="B131" i="22"/>
  <c r="C131" i="22"/>
  <c r="D131" i="22"/>
  <c r="E131" i="22"/>
  <c r="F131" i="22"/>
  <c r="G131" i="22"/>
  <c r="H131" i="22"/>
  <c r="I131" i="22"/>
  <c r="J131" i="22"/>
  <c r="K131" i="22"/>
  <c r="L131" i="22"/>
  <c r="M131" i="22"/>
  <c r="N131" i="22"/>
  <c r="O131" i="22"/>
  <c r="P131" i="22"/>
  <c r="Q131" i="22"/>
  <c r="R131" i="22"/>
  <c r="S131" i="22"/>
  <c r="T131" i="22"/>
  <c r="U131" i="22"/>
  <c r="V131" i="22"/>
  <c r="AF132" i="22"/>
  <c r="AE132" i="22"/>
  <c r="AD132" i="22"/>
  <c r="AC132" i="22"/>
  <c r="B132" i="22"/>
  <c r="C132" i="22"/>
  <c r="D132" i="22"/>
  <c r="E132" i="22"/>
  <c r="F132" i="22"/>
  <c r="G132" i="22"/>
  <c r="H132" i="22"/>
  <c r="I132" i="22"/>
  <c r="J132" i="22"/>
  <c r="K132" i="22"/>
  <c r="L132" i="22"/>
  <c r="M132" i="22"/>
  <c r="N132" i="22"/>
  <c r="O132" i="22"/>
  <c r="P132" i="22"/>
  <c r="Q132" i="22"/>
  <c r="R132" i="22"/>
  <c r="S132" i="22"/>
  <c r="T132" i="22"/>
  <c r="U132" i="22"/>
  <c r="V132" i="22"/>
  <c r="AF133" i="22"/>
  <c r="AE133" i="22"/>
  <c r="AD133" i="22"/>
  <c r="AC133" i="22"/>
  <c r="B133" i="22"/>
  <c r="C133" i="22"/>
  <c r="D133" i="22"/>
  <c r="E133" i="22"/>
  <c r="F133" i="22"/>
  <c r="G133" i="22"/>
  <c r="H133" i="22"/>
  <c r="I133" i="22"/>
  <c r="J133" i="22"/>
  <c r="K133" i="22"/>
  <c r="L133" i="22"/>
  <c r="M133" i="22"/>
  <c r="N133" i="22"/>
  <c r="O133" i="22"/>
  <c r="P133" i="22"/>
  <c r="Q133" i="22"/>
  <c r="R133" i="22"/>
  <c r="S133" i="22"/>
  <c r="T133" i="22"/>
  <c r="U133" i="22"/>
  <c r="V133" i="22"/>
  <c r="AF134" i="22"/>
  <c r="AE134" i="22"/>
  <c r="AD134" i="22"/>
  <c r="AC134" i="22"/>
  <c r="B134" i="22"/>
  <c r="C134" i="22"/>
  <c r="D134" i="22"/>
  <c r="E134" i="22"/>
  <c r="F134" i="22"/>
  <c r="G134" i="22"/>
  <c r="H134" i="22"/>
  <c r="I134" i="22"/>
  <c r="J134" i="22"/>
  <c r="K134" i="22"/>
  <c r="L134" i="22"/>
  <c r="M134" i="22"/>
  <c r="N134" i="22"/>
  <c r="O134" i="22"/>
  <c r="P134" i="22"/>
  <c r="Q134" i="22"/>
  <c r="R134" i="22"/>
  <c r="S134" i="22"/>
  <c r="T134" i="22"/>
  <c r="U134" i="22"/>
  <c r="V134" i="22"/>
  <c r="AF135" i="22"/>
  <c r="AE135" i="22"/>
  <c r="AD135" i="22"/>
  <c r="AC135" i="22"/>
  <c r="B135" i="22"/>
  <c r="C135" i="22"/>
  <c r="D135" i="22"/>
  <c r="E135" i="22"/>
  <c r="F135" i="22"/>
  <c r="G135" i="22"/>
  <c r="H135" i="22"/>
  <c r="I135" i="22"/>
  <c r="J135" i="22"/>
  <c r="K135" i="22"/>
  <c r="L135" i="22"/>
  <c r="M135" i="22"/>
  <c r="N135" i="22"/>
  <c r="O135" i="22"/>
  <c r="P135" i="22"/>
  <c r="Q135" i="22"/>
  <c r="R135" i="22"/>
  <c r="S135" i="22"/>
  <c r="T135" i="22"/>
  <c r="U135" i="22"/>
  <c r="V135" i="22"/>
  <c r="AF136" i="22"/>
  <c r="AE136" i="22"/>
  <c r="AD136" i="22"/>
  <c r="AC136" i="22"/>
  <c r="B136" i="22"/>
  <c r="C136" i="22"/>
  <c r="D136" i="22"/>
  <c r="E136" i="22"/>
  <c r="F136" i="22"/>
  <c r="G136" i="22"/>
  <c r="H136" i="22"/>
  <c r="I136" i="22"/>
  <c r="J136" i="22"/>
  <c r="K136" i="22"/>
  <c r="L136" i="22"/>
  <c r="M136" i="22"/>
  <c r="N136" i="22"/>
  <c r="O136" i="22"/>
  <c r="P136" i="22"/>
  <c r="Q136" i="22"/>
  <c r="R136" i="22"/>
  <c r="S136" i="22"/>
  <c r="T136" i="22"/>
  <c r="U136" i="22"/>
  <c r="V136" i="22"/>
  <c r="AF137" i="22"/>
  <c r="AE137" i="22"/>
  <c r="AD137" i="22"/>
  <c r="AC137" i="22"/>
  <c r="B137" i="22"/>
  <c r="C137" i="22"/>
  <c r="D137" i="22"/>
  <c r="E137" i="22"/>
  <c r="F137" i="22"/>
  <c r="G137" i="22"/>
  <c r="H137" i="22"/>
  <c r="I137" i="22"/>
  <c r="J137" i="22"/>
  <c r="K137" i="22"/>
  <c r="L137" i="22"/>
  <c r="M137" i="22"/>
  <c r="N137" i="22"/>
  <c r="O137" i="22"/>
  <c r="P137" i="22"/>
  <c r="Q137" i="22"/>
  <c r="R137" i="22"/>
  <c r="S137" i="22"/>
  <c r="T137" i="22"/>
  <c r="U137" i="22"/>
  <c r="V137" i="22"/>
  <c r="AF138" i="22"/>
  <c r="AE138" i="22"/>
  <c r="AD138" i="22"/>
  <c r="AC138" i="22"/>
  <c r="B138" i="22"/>
  <c r="C138" i="22"/>
  <c r="D138" i="22"/>
  <c r="E138" i="22"/>
  <c r="F138" i="22"/>
  <c r="G138" i="22"/>
  <c r="H138" i="22"/>
  <c r="I138" i="22"/>
  <c r="J138" i="22"/>
  <c r="K138" i="22"/>
  <c r="L138" i="22"/>
  <c r="M138" i="22"/>
  <c r="N138" i="22"/>
  <c r="O138" i="22"/>
  <c r="P138" i="22"/>
  <c r="Q138" i="22"/>
  <c r="R138" i="22"/>
  <c r="S138" i="22"/>
  <c r="T138" i="22"/>
  <c r="U138" i="22"/>
  <c r="V138" i="22"/>
  <c r="AF139" i="22"/>
  <c r="AE139" i="22"/>
  <c r="AD139" i="22"/>
  <c r="AC139" i="22"/>
  <c r="B139" i="22"/>
  <c r="C139" i="22"/>
  <c r="D139" i="22"/>
  <c r="E139" i="22"/>
  <c r="F139" i="22"/>
  <c r="G139" i="22"/>
  <c r="H139" i="22"/>
  <c r="I139" i="22"/>
  <c r="J139" i="22"/>
  <c r="K139" i="22"/>
  <c r="L139" i="22"/>
  <c r="M139" i="22"/>
  <c r="N139" i="22"/>
  <c r="O139" i="22"/>
  <c r="P139" i="22"/>
  <c r="Q139" i="22"/>
  <c r="R139" i="22"/>
  <c r="S139" i="22"/>
  <c r="T139" i="22"/>
  <c r="U139" i="22"/>
  <c r="V139" i="22"/>
  <c r="AF140" i="22"/>
  <c r="AE140" i="22"/>
  <c r="AD140" i="22"/>
  <c r="AC140" i="22"/>
  <c r="B140" i="22"/>
  <c r="C140" i="22"/>
  <c r="D140" i="22"/>
  <c r="E140" i="22"/>
  <c r="F140" i="22"/>
  <c r="G140" i="22"/>
  <c r="H140" i="22"/>
  <c r="I140" i="22"/>
  <c r="J140" i="22"/>
  <c r="K140" i="22"/>
  <c r="L140" i="22"/>
  <c r="M140" i="22"/>
  <c r="N140" i="22"/>
  <c r="O140" i="22"/>
  <c r="P140" i="22"/>
  <c r="Q140" i="22"/>
  <c r="R140" i="22"/>
  <c r="S140" i="22"/>
  <c r="T140" i="22"/>
  <c r="U140" i="22"/>
  <c r="V140" i="22"/>
  <c r="AF141" i="22"/>
  <c r="AE141" i="22"/>
  <c r="AD141" i="22"/>
  <c r="AC141" i="22"/>
  <c r="B141" i="22"/>
  <c r="C141" i="22"/>
  <c r="D141" i="22"/>
  <c r="E141" i="22"/>
  <c r="F141" i="22"/>
  <c r="G141" i="22"/>
  <c r="H141" i="22"/>
  <c r="I141" i="22"/>
  <c r="J141" i="22"/>
  <c r="K141" i="22"/>
  <c r="L141" i="22"/>
  <c r="M141" i="22"/>
  <c r="N141" i="22"/>
  <c r="O141" i="22"/>
  <c r="P141" i="22"/>
  <c r="Q141" i="22"/>
  <c r="R141" i="22"/>
  <c r="S141" i="22"/>
  <c r="T141" i="22"/>
  <c r="U141" i="22"/>
  <c r="V141" i="22"/>
  <c r="AF142" i="22"/>
  <c r="AE142" i="22"/>
  <c r="AD142" i="22"/>
  <c r="AC142" i="22"/>
  <c r="B142" i="22"/>
  <c r="C142" i="22"/>
  <c r="D142" i="22"/>
  <c r="E142" i="22"/>
  <c r="F142" i="22"/>
  <c r="G142" i="22"/>
  <c r="H142" i="22"/>
  <c r="I142" i="22"/>
  <c r="J142" i="22"/>
  <c r="K142" i="22"/>
  <c r="L142" i="22"/>
  <c r="M142" i="22"/>
  <c r="N142" i="22"/>
  <c r="O142" i="22"/>
  <c r="P142" i="22"/>
  <c r="Q142" i="22"/>
  <c r="R142" i="22"/>
  <c r="S142" i="22"/>
  <c r="T142" i="22"/>
  <c r="U142" i="22"/>
  <c r="V142" i="22"/>
  <c r="AF143" i="22"/>
  <c r="AE143" i="22"/>
  <c r="AD143" i="22"/>
  <c r="AC143" i="22"/>
  <c r="B143" i="22"/>
  <c r="C143" i="22"/>
  <c r="D143" i="22"/>
  <c r="E143" i="22"/>
  <c r="F143" i="22"/>
  <c r="G143" i="22"/>
  <c r="H143" i="22"/>
  <c r="I143" i="22"/>
  <c r="J143" i="22"/>
  <c r="K143" i="22"/>
  <c r="L143" i="22"/>
  <c r="M143" i="22"/>
  <c r="N143" i="22"/>
  <c r="O143" i="22"/>
  <c r="P143" i="22"/>
  <c r="Q143" i="22"/>
  <c r="R143" i="22"/>
  <c r="S143" i="22"/>
  <c r="T143" i="22"/>
  <c r="U143" i="22"/>
  <c r="V143" i="22"/>
  <c r="AF144" i="22"/>
  <c r="AE144" i="22"/>
  <c r="AD144" i="22"/>
  <c r="AC144" i="22"/>
  <c r="B144" i="22"/>
  <c r="C144" i="22"/>
  <c r="D144" i="22"/>
  <c r="E144" i="22"/>
  <c r="F144" i="22"/>
  <c r="G144" i="22"/>
  <c r="H144" i="22"/>
  <c r="I144" i="22"/>
  <c r="J144" i="22"/>
  <c r="K144" i="22"/>
  <c r="L144" i="22"/>
  <c r="M144" i="22"/>
  <c r="N144" i="22"/>
  <c r="O144" i="22"/>
  <c r="P144" i="22"/>
  <c r="Q144" i="22"/>
  <c r="R144" i="22"/>
  <c r="S144" i="22"/>
  <c r="T144" i="22"/>
  <c r="U144" i="22"/>
  <c r="V144" i="22"/>
  <c r="AF145" i="22"/>
  <c r="AE145" i="22"/>
  <c r="AD145" i="22"/>
  <c r="AC145" i="22"/>
  <c r="B145" i="22"/>
  <c r="C145" i="22"/>
  <c r="D145" i="22"/>
  <c r="E145" i="22"/>
  <c r="F145" i="22"/>
  <c r="G145" i="22"/>
  <c r="H145" i="22"/>
  <c r="I145" i="22"/>
  <c r="J145" i="22"/>
  <c r="K145" i="22"/>
  <c r="L145" i="22"/>
  <c r="M145" i="22"/>
  <c r="N145" i="22"/>
  <c r="O145" i="22"/>
  <c r="P145" i="22"/>
  <c r="Q145" i="22"/>
  <c r="R145" i="22"/>
  <c r="S145" i="22"/>
  <c r="T145" i="22"/>
  <c r="U145" i="22"/>
  <c r="V145" i="22"/>
  <c r="AF146" i="22"/>
  <c r="AE146" i="22"/>
  <c r="AD146" i="22"/>
  <c r="AC146" i="22"/>
  <c r="B146" i="22"/>
  <c r="C146" i="22"/>
  <c r="D146" i="22"/>
  <c r="E146" i="22"/>
  <c r="F146" i="22"/>
  <c r="G146" i="22"/>
  <c r="H146" i="22"/>
  <c r="I146" i="22"/>
  <c r="J146" i="22"/>
  <c r="K146" i="22"/>
  <c r="L146" i="22"/>
  <c r="M146" i="22"/>
  <c r="N146" i="22"/>
  <c r="O146" i="22"/>
  <c r="P146" i="22"/>
  <c r="Q146" i="22"/>
  <c r="R146" i="22"/>
  <c r="S146" i="22"/>
  <c r="T146" i="22"/>
  <c r="U146" i="22"/>
  <c r="V146" i="22"/>
  <c r="AF147" i="22"/>
  <c r="AE147" i="22"/>
  <c r="AD147" i="22"/>
  <c r="AC147" i="22"/>
  <c r="B147" i="22"/>
  <c r="C147" i="22"/>
  <c r="D147" i="22"/>
  <c r="E147" i="22"/>
  <c r="F147" i="22"/>
  <c r="G147" i="22"/>
  <c r="H147" i="22"/>
  <c r="I147" i="22"/>
  <c r="J147" i="22"/>
  <c r="K147" i="22"/>
  <c r="L147" i="22"/>
  <c r="M147" i="22"/>
  <c r="N147" i="22"/>
  <c r="O147" i="22"/>
  <c r="P147" i="22"/>
  <c r="Q147" i="22"/>
  <c r="R147" i="22"/>
  <c r="S147" i="22"/>
  <c r="T147" i="22"/>
  <c r="U147" i="22"/>
  <c r="V147" i="22"/>
  <c r="AF148" i="22"/>
  <c r="AE148" i="22"/>
  <c r="AD148" i="22"/>
  <c r="AC148" i="22"/>
  <c r="B148" i="22"/>
  <c r="C148" i="22"/>
  <c r="D148" i="22"/>
  <c r="E148" i="22"/>
  <c r="F148" i="22"/>
  <c r="G148" i="22"/>
  <c r="H148" i="22"/>
  <c r="I148" i="22"/>
  <c r="J148" i="22"/>
  <c r="K148" i="22"/>
  <c r="L148" i="22"/>
  <c r="M148" i="22"/>
  <c r="N148" i="22"/>
  <c r="O148" i="22"/>
  <c r="P148" i="22"/>
  <c r="Q148" i="22"/>
  <c r="R148" i="22"/>
  <c r="S148" i="22"/>
  <c r="T148" i="22"/>
  <c r="U148" i="22"/>
  <c r="V148" i="22"/>
  <c r="AF149" i="22"/>
  <c r="AE149" i="22"/>
  <c r="AD149" i="22"/>
  <c r="AC149" i="22"/>
  <c r="B149" i="22"/>
  <c r="C149" i="22"/>
  <c r="D149" i="22"/>
  <c r="E149" i="22"/>
  <c r="F149" i="22"/>
  <c r="G149" i="22"/>
  <c r="H149" i="22"/>
  <c r="I149" i="22"/>
  <c r="J149" i="22"/>
  <c r="K149" i="22"/>
  <c r="L149" i="22"/>
  <c r="M149" i="22"/>
  <c r="N149" i="22"/>
  <c r="O149" i="22"/>
  <c r="P149" i="22"/>
  <c r="Q149" i="22"/>
  <c r="R149" i="22"/>
  <c r="S149" i="22"/>
  <c r="T149" i="22"/>
  <c r="U149" i="22"/>
  <c r="V149" i="22"/>
  <c r="AF150" i="22"/>
  <c r="AE150" i="22"/>
  <c r="AD150" i="22"/>
  <c r="AC150" i="22"/>
  <c r="B150" i="22"/>
  <c r="C150" i="22"/>
  <c r="D150" i="22"/>
  <c r="E150" i="22"/>
  <c r="F150" i="22"/>
  <c r="G150" i="22"/>
  <c r="H150" i="22"/>
  <c r="I150" i="22"/>
  <c r="J150" i="22"/>
  <c r="K150" i="22"/>
  <c r="L150" i="22"/>
  <c r="M150" i="22"/>
  <c r="N150" i="22"/>
  <c r="O150" i="22"/>
  <c r="P150" i="22"/>
  <c r="Q150" i="22"/>
  <c r="R150" i="22"/>
  <c r="S150" i="22"/>
  <c r="T150" i="22"/>
  <c r="U150" i="22"/>
  <c r="V150" i="22"/>
  <c r="AF151" i="22"/>
  <c r="AE151" i="22"/>
  <c r="AD151" i="22"/>
  <c r="AC151" i="22"/>
  <c r="B151" i="22"/>
  <c r="C151" i="22"/>
  <c r="D151" i="22"/>
  <c r="E151" i="22"/>
  <c r="F151" i="22"/>
  <c r="G151" i="22"/>
  <c r="H151" i="22"/>
  <c r="I151" i="22"/>
  <c r="J151" i="22"/>
  <c r="K151" i="22"/>
  <c r="L151" i="22"/>
  <c r="M151" i="22"/>
  <c r="N151" i="22"/>
  <c r="O151" i="22"/>
  <c r="P151" i="22"/>
  <c r="Q151" i="22"/>
  <c r="R151" i="22"/>
  <c r="S151" i="22"/>
  <c r="T151" i="22"/>
  <c r="U151" i="22"/>
  <c r="V151" i="22"/>
  <c r="AF152" i="22"/>
  <c r="AE152" i="22"/>
  <c r="AD152" i="22"/>
  <c r="AC152" i="22"/>
  <c r="B152" i="22"/>
  <c r="C152" i="22"/>
  <c r="D152" i="22"/>
  <c r="E152" i="22"/>
  <c r="F152" i="22"/>
  <c r="G152" i="22"/>
  <c r="H152" i="22"/>
  <c r="I152" i="22"/>
  <c r="J152" i="22"/>
  <c r="K152" i="22"/>
  <c r="L152" i="22"/>
  <c r="M152" i="22"/>
  <c r="N152" i="22"/>
  <c r="O152" i="22"/>
  <c r="P152" i="22"/>
  <c r="Q152" i="22"/>
  <c r="R152" i="22"/>
  <c r="S152" i="22"/>
  <c r="T152" i="22"/>
  <c r="U152" i="22"/>
  <c r="V152" i="22"/>
  <c r="AF153" i="22"/>
  <c r="AE153" i="22"/>
  <c r="AD153" i="22"/>
  <c r="AC153" i="22"/>
  <c r="B153" i="22"/>
  <c r="C153" i="22"/>
  <c r="D153" i="22"/>
  <c r="E153" i="22"/>
  <c r="F153" i="22"/>
  <c r="G153" i="22"/>
  <c r="H153" i="22"/>
  <c r="I153" i="22"/>
  <c r="J153" i="22"/>
  <c r="K153" i="22"/>
  <c r="L153" i="22"/>
  <c r="M153" i="22"/>
  <c r="N153" i="22"/>
  <c r="O153" i="22"/>
  <c r="P153" i="22"/>
  <c r="Q153" i="22"/>
  <c r="R153" i="22"/>
  <c r="S153" i="22"/>
  <c r="T153" i="22"/>
  <c r="U153" i="22"/>
  <c r="V153" i="22"/>
  <c r="AF154" i="22"/>
  <c r="AE154" i="22"/>
  <c r="AD154" i="22"/>
  <c r="AC154" i="22"/>
  <c r="B154" i="22"/>
  <c r="C154" i="22"/>
  <c r="D154" i="22"/>
  <c r="E154" i="22"/>
  <c r="F154" i="22"/>
  <c r="G154" i="22"/>
  <c r="H154" i="22"/>
  <c r="I154" i="22"/>
  <c r="J154" i="22"/>
  <c r="K154" i="22"/>
  <c r="L154" i="22"/>
  <c r="M154" i="22"/>
  <c r="N154" i="22"/>
  <c r="O154" i="22"/>
  <c r="P154" i="22"/>
  <c r="Q154" i="22"/>
  <c r="R154" i="22"/>
  <c r="S154" i="22"/>
  <c r="T154" i="22"/>
  <c r="U154" i="22"/>
  <c r="V154" i="22"/>
  <c r="AF155" i="22"/>
  <c r="AE155" i="22"/>
  <c r="AD155" i="22"/>
  <c r="AC155" i="22"/>
  <c r="B155" i="22"/>
  <c r="C155" i="22"/>
  <c r="D155" i="22"/>
  <c r="E155" i="22"/>
  <c r="F155" i="22"/>
  <c r="G155" i="22"/>
  <c r="H155" i="22"/>
  <c r="I155" i="22"/>
  <c r="J155" i="22"/>
  <c r="K155" i="22"/>
  <c r="L155" i="22"/>
  <c r="M155" i="22"/>
  <c r="N155" i="22"/>
  <c r="O155" i="22"/>
  <c r="P155" i="22"/>
  <c r="Q155" i="22"/>
  <c r="R155" i="22"/>
  <c r="S155" i="22"/>
  <c r="T155" i="22"/>
  <c r="U155" i="22"/>
  <c r="V155" i="22"/>
  <c r="AF156" i="22"/>
  <c r="AE156" i="22"/>
  <c r="AD156" i="22"/>
  <c r="AC156" i="22"/>
  <c r="B156" i="22"/>
  <c r="C156" i="22"/>
  <c r="D156" i="22"/>
  <c r="E156" i="22"/>
  <c r="F156" i="22"/>
  <c r="G156" i="22"/>
  <c r="H156" i="22"/>
  <c r="I156" i="22"/>
  <c r="J156" i="22"/>
  <c r="K156" i="22"/>
  <c r="L156" i="22"/>
  <c r="M156" i="22"/>
  <c r="N156" i="22"/>
  <c r="O156" i="22"/>
  <c r="P156" i="22"/>
  <c r="Q156" i="22"/>
  <c r="R156" i="22"/>
  <c r="S156" i="22"/>
  <c r="T156" i="22"/>
  <c r="U156" i="22"/>
  <c r="V156" i="22"/>
  <c r="AF157" i="22"/>
  <c r="AE157" i="22"/>
  <c r="AD157" i="22"/>
  <c r="AC157" i="22"/>
  <c r="B157" i="22"/>
  <c r="C157" i="22"/>
  <c r="D157" i="22"/>
  <c r="E157" i="22"/>
  <c r="F157" i="22"/>
  <c r="G157" i="22"/>
  <c r="H157" i="22"/>
  <c r="I157" i="22"/>
  <c r="J157" i="22"/>
  <c r="K157" i="22"/>
  <c r="L157" i="22"/>
  <c r="M157" i="22"/>
  <c r="N157" i="22"/>
  <c r="O157" i="22"/>
  <c r="P157" i="22"/>
  <c r="Q157" i="22"/>
  <c r="R157" i="22"/>
  <c r="S157" i="22"/>
  <c r="T157" i="22"/>
  <c r="U157" i="22"/>
  <c r="V157" i="22"/>
  <c r="AF158" i="22"/>
  <c r="AE158" i="22"/>
  <c r="AD158" i="22"/>
  <c r="AC158" i="22"/>
  <c r="B158" i="22"/>
  <c r="C158" i="22"/>
  <c r="D158" i="22"/>
  <c r="E158" i="22"/>
  <c r="F158" i="22"/>
  <c r="G158" i="22"/>
  <c r="H158" i="22"/>
  <c r="I158" i="22"/>
  <c r="J158" i="22"/>
  <c r="K158" i="22"/>
  <c r="L158" i="22"/>
  <c r="M158" i="22"/>
  <c r="N158" i="22"/>
  <c r="O158" i="22"/>
  <c r="P158" i="22"/>
  <c r="Q158" i="22"/>
  <c r="R158" i="22"/>
  <c r="S158" i="22"/>
  <c r="T158" i="22"/>
  <c r="U158" i="22"/>
  <c r="V158" i="22"/>
  <c r="AF159" i="22"/>
  <c r="AE159" i="22"/>
  <c r="AD159" i="22"/>
  <c r="AC159" i="22"/>
  <c r="B159" i="22"/>
  <c r="C159" i="22"/>
  <c r="D159" i="22"/>
  <c r="E159" i="22"/>
  <c r="F159" i="22"/>
  <c r="G159" i="22"/>
  <c r="H159" i="22"/>
  <c r="I159" i="22"/>
  <c r="J159" i="22"/>
  <c r="K159" i="22"/>
  <c r="L159" i="22"/>
  <c r="M159" i="22"/>
  <c r="N159" i="22"/>
  <c r="O159" i="22"/>
  <c r="P159" i="22"/>
  <c r="Q159" i="22"/>
  <c r="R159" i="22"/>
  <c r="S159" i="22"/>
  <c r="T159" i="22"/>
  <c r="U159" i="22"/>
  <c r="V159" i="22"/>
  <c r="AF160" i="22"/>
  <c r="AE160" i="22"/>
  <c r="AD160" i="22"/>
  <c r="AC160" i="22"/>
  <c r="B160" i="22"/>
  <c r="C160" i="22"/>
  <c r="D160" i="22"/>
  <c r="E160" i="22"/>
  <c r="F160" i="22"/>
  <c r="G160" i="22"/>
  <c r="H160" i="22"/>
  <c r="I160" i="22"/>
  <c r="J160" i="22"/>
  <c r="K160" i="22"/>
  <c r="L160" i="22"/>
  <c r="M160" i="22"/>
  <c r="N160" i="22"/>
  <c r="O160" i="22"/>
  <c r="P160" i="22"/>
  <c r="Q160" i="22"/>
  <c r="R160" i="22"/>
  <c r="S160" i="22"/>
  <c r="T160" i="22"/>
  <c r="U160" i="22"/>
  <c r="V160" i="22"/>
  <c r="AF161" i="22"/>
  <c r="AE161" i="22"/>
  <c r="AD161" i="22"/>
  <c r="AC161" i="22"/>
  <c r="B161" i="22"/>
  <c r="C161" i="22"/>
  <c r="D161" i="22"/>
  <c r="E161" i="22"/>
  <c r="F161" i="22"/>
  <c r="G161" i="22"/>
  <c r="H161" i="22"/>
  <c r="I161" i="22"/>
  <c r="J161" i="22"/>
  <c r="K161" i="22"/>
  <c r="L161" i="22"/>
  <c r="M161" i="22"/>
  <c r="N161" i="22"/>
  <c r="O161" i="22"/>
  <c r="P161" i="22"/>
  <c r="Q161" i="22"/>
  <c r="R161" i="22"/>
  <c r="S161" i="22"/>
  <c r="T161" i="22"/>
  <c r="U161" i="22"/>
  <c r="V161" i="22"/>
  <c r="AF162" i="22"/>
  <c r="AE162" i="22"/>
  <c r="AD162" i="22"/>
  <c r="AC162" i="22"/>
  <c r="B162" i="22"/>
  <c r="C162" i="22"/>
  <c r="D162" i="22"/>
  <c r="E162" i="22"/>
  <c r="F162" i="22"/>
  <c r="G162" i="22"/>
  <c r="H162" i="22"/>
  <c r="I162" i="22"/>
  <c r="J162" i="22"/>
  <c r="K162" i="22"/>
  <c r="L162" i="22"/>
  <c r="M162" i="22"/>
  <c r="N162" i="22"/>
  <c r="O162" i="22"/>
  <c r="P162" i="22"/>
  <c r="Q162" i="22"/>
  <c r="R162" i="22"/>
  <c r="S162" i="22"/>
  <c r="T162" i="22"/>
  <c r="U162" i="22"/>
  <c r="V162" i="22"/>
  <c r="AF163" i="22"/>
  <c r="AE163" i="22"/>
  <c r="AD163" i="22"/>
  <c r="AC163" i="22"/>
  <c r="B163" i="22"/>
  <c r="C163" i="22"/>
  <c r="D163" i="22"/>
  <c r="E163" i="22"/>
  <c r="F163" i="22"/>
  <c r="G163" i="22"/>
  <c r="H163" i="22"/>
  <c r="I163" i="22"/>
  <c r="J163" i="22"/>
  <c r="K163" i="22"/>
  <c r="L163" i="22"/>
  <c r="M163" i="22"/>
  <c r="N163" i="22"/>
  <c r="O163" i="22"/>
  <c r="P163" i="22"/>
  <c r="Q163" i="22"/>
  <c r="R163" i="22"/>
  <c r="S163" i="22"/>
  <c r="T163" i="22"/>
  <c r="U163" i="22"/>
  <c r="V163" i="22"/>
  <c r="AF164" i="22"/>
  <c r="AE164" i="22"/>
  <c r="AD164" i="22"/>
  <c r="AC164" i="22"/>
  <c r="B164" i="22"/>
  <c r="C164" i="22"/>
  <c r="D164" i="22"/>
  <c r="E164" i="22"/>
  <c r="F164" i="22"/>
  <c r="G164" i="22"/>
  <c r="H164" i="22"/>
  <c r="I164" i="22"/>
  <c r="J164" i="22"/>
  <c r="K164" i="22"/>
  <c r="L164" i="22"/>
  <c r="M164" i="22"/>
  <c r="N164" i="22"/>
  <c r="O164" i="22"/>
  <c r="P164" i="22"/>
  <c r="Q164" i="22"/>
  <c r="R164" i="22"/>
  <c r="S164" i="22"/>
  <c r="T164" i="22"/>
  <c r="U164" i="22"/>
  <c r="V164" i="22"/>
  <c r="AF165" i="22"/>
  <c r="AE165" i="22"/>
  <c r="AD165" i="22"/>
  <c r="AC165" i="22"/>
  <c r="B165" i="22"/>
  <c r="C165" i="22"/>
  <c r="D165" i="22"/>
  <c r="E165" i="22"/>
  <c r="F165" i="22"/>
  <c r="G165" i="22"/>
  <c r="H165" i="22"/>
  <c r="I165" i="22"/>
  <c r="J165" i="22"/>
  <c r="K165" i="22"/>
  <c r="L165" i="22"/>
  <c r="M165" i="22"/>
  <c r="N165" i="22"/>
  <c r="O165" i="22"/>
  <c r="P165" i="22"/>
  <c r="Q165" i="22"/>
  <c r="R165" i="22"/>
  <c r="S165" i="22"/>
  <c r="T165" i="22"/>
  <c r="U165" i="22"/>
  <c r="V165" i="22"/>
  <c r="AF166" i="22"/>
  <c r="AE166" i="22"/>
  <c r="AD166" i="22"/>
  <c r="AC166" i="22"/>
  <c r="B166" i="22"/>
  <c r="C166" i="22"/>
  <c r="D166" i="22"/>
  <c r="E166" i="22"/>
  <c r="F166" i="22"/>
  <c r="G166" i="22"/>
  <c r="H166" i="22"/>
  <c r="I166" i="22"/>
  <c r="J166" i="22"/>
  <c r="K166" i="22"/>
  <c r="L166" i="22"/>
  <c r="M166" i="22"/>
  <c r="N166" i="22"/>
  <c r="O166" i="22"/>
  <c r="P166" i="22"/>
  <c r="Q166" i="22"/>
  <c r="R166" i="22"/>
  <c r="S166" i="22"/>
  <c r="T166" i="22"/>
  <c r="U166" i="22"/>
  <c r="V166" i="22"/>
  <c r="AF167" i="22"/>
  <c r="AE167" i="22"/>
  <c r="AD167" i="22"/>
  <c r="AC167" i="22"/>
  <c r="B167" i="22"/>
  <c r="C167" i="22"/>
  <c r="D167" i="22"/>
  <c r="E167" i="22"/>
  <c r="F167" i="22"/>
  <c r="G167" i="22"/>
  <c r="H167" i="22"/>
  <c r="I167" i="22"/>
  <c r="J167" i="22"/>
  <c r="K167" i="22"/>
  <c r="L167" i="22"/>
  <c r="M167" i="22"/>
  <c r="N167" i="22"/>
  <c r="O167" i="22"/>
  <c r="P167" i="22"/>
  <c r="Q167" i="22"/>
  <c r="R167" i="22"/>
  <c r="S167" i="22"/>
  <c r="T167" i="22"/>
  <c r="U167" i="22"/>
  <c r="V167" i="22"/>
  <c r="AF168" i="22"/>
  <c r="AE168" i="22"/>
  <c r="AD168" i="22"/>
  <c r="AC168" i="22"/>
  <c r="B168" i="22"/>
  <c r="C168" i="22"/>
  <c r="D168" i="22"/>
  <c r="E168" i="22"/>
  <c r="F168" i="22"/>
  <c r="G168" i="22"/>
  <c r="H168" i="22"/>
  <c r="I168" i="22"/>
  <c r="J168" i="22"/>
  <c r="K168" i="22"/>
  <c r="L168" i="22"/>
  <c r="M168" i="22"/>
  <c r="N168" i="22"/>
  <c r="O168" i="22"/>
  <c r="P168" i="22"/>
  <c r="Q168" i="22"/>
  <c r="R168" i="22"/>
  <c r="S168" i="22"/>
  <c r="T168" i="22"/>
  <c r="U168" i="22"/>
  <c r="V168" i="22"/>
  <c r="AF169" i="22"/>
  <c r="AE169" i="22"/>
  <c r="AD169" i="22"/>
  <c r="AC169" i="22"/>
  <c r="B169" i="22"/>
  <c r="C169" i="22"/>
  <c r="D169" i="22"/>
  <c r="E169" i="22"/>
  <c r="F169" i="22"/>
  <c r="G169" i="22"/>
  <c r="H169" i="22"/>
  <c r="I169" i="22"/>
  <c r="J169" i="22"/>
  <c r="K169" i="22"/>
  <c r="L169" i="22"/>
  <c r="M169" i="22"/>
  <c r="N169" i="22"/>
  <c r="O169" i="22"/>
  <c r="P169" i="22"/>
  <c r="Q169" i="22"/>
  <c r="R169" i="22"/>
  <c r="S169" i="22"/>
  <c r="T169" i="22"/>
  <c r="U169" i="22"/>
  <c r="V169" i="22"/>
  <c r="AF170" i="22"/>
  <c r="AE170" i="22"/>
  <c r="AD170" i="22"/>
  <c r="AC170" i="22"/>
  <c r="B170" i="22"/>
  <c r="C170" i="22"/>
  <c r="D170" i="22"/>
  <c r="E170" i="22"/>
  <c r="F170" i="22"/>
  <c r="G170" i="22"/>
  <c r="H170" i="22"/>
  <c r="I170" i="22"/>
  <c r="J170" i="22"/>
  <c r="K170" i="22"/>
  <c r="L170" i="22"/>
  <c r="M170" i="22"/>
  <c r="N170" i="22"/>
  <c r="O170" i="22"/>
  <c r="P170" i="22"/>
  <c r="Q170" i="22"/>
  <c r="R170" i="22"/>
  <c r="S170" i="22"/>
  <c r="T170" i="22"/>
  <c r="U170" i="22"/>
  <c r="V170" i="22"/>
  <c r="AF171" i="22"/>
  <c r="AE171" i="22"/>
  <c r="AD171" i="22"/>
  <c r="AC171" i="22"/>
  <c r="B171" i="22"/>
  <c r="C171" i="22"/>
  <c r="D171" i="22"/>
  <c r="E171" i="22"/>
  <c r="F171" i="22"/>
  <c r="G171" i="22"/>
  <c r="H171" i="22"/>
  <c r="I171" i="22"/>
  <c r="J171" i="22"/>
  <c r="K171" i="22"/>
  <c r="L171" i="22"/>
  <c r="M171" i="22"/>
  <c r="N171" i="22"/>
  <c r="O171" i="22"/>
  <c r="P171" i="22"/>
  <c r="Q171" i="22"/>
  <c r="R171" i="22"/>
  <c r="S171" i="22"/>
  <c r="T171" i="22"/>
  <c r="U171" i="22"/>
  <c r="V171" i="22"/>
  <c r="AF172" i="22"/>
  <c r="AE172" i="22"/>
  <c r="AD172" i="22"/>
  <c r="AC172" i="22"/>
  <c r="B172" i="22"/>
  <c r="C172" i="22"/>
  <c r="D172" i="22"/>
  <c r="E172" i="22"/>
  <c r="F172" i="22"/>
  <c r="G172" i="22"/>
  <c r="H172" i="22"/>
  <c r="I172" i="22"/>
  <c r="J172" i="22"/>
  <c r="K172" i="22"/>
  <c r="L172" i="22"/>
  <c r="M172" i="22"/>
  <c r="N172" i="22"/>
  <c r="O172" i="22"/>
  <c r="P172" i="22"/>
  <c r="Q172" i="22"/>
  <c r="R172" i="22"/>
  <c r="S172" i="22"/>
  <c r="T172" i="22"/>
  <c r="U172" i="22"/>
  <c r="V172" i="22"/>
  <c r="AF173" i="22"/>
  <c r="AE173" i="22"/>
  <c r="AD173" i="22"/>
  <c r="AC173" i="22"/>
  <c r="B173" i="22"/>
  <c r="C173" i="22"/>
  <c r="D173" i="22"/>
  <c r="E173" i="22"/>
  <c r="F173" i="22"/>
  <c r="G173" i="22"/>
  <c r="H173" i="22"/>
  <c r="I173" i="22"/>
  <c r="J173" i="22"/>
  <c r="K173" i="22"/>
  <c r="L173" i="22"/>
  <c r="M173" i="22"/>
  <c r="N173" i="22"/>
  <c r="O173" i="22"/>
  <c r="P173" i="22"/>
  <c r="Q173" i="22"/>
  <c r="R173" i="22"/>
  <c r="S173" i="22"/>
  <c r="T173" i="22"/>
  <c r="U173" i="22"/>
  <c r="V173" i="22"/>
  <c r="AF174" i="22"/>
  <c r="AE174" i="22"/>
  <c r="AD174" i="22"/>
  <c r="AC174" i="22"/>
  <c r="B174" i="22"/>
  <c r="C174" i="22"/>
  <c r="D174" i="22"/>
  <c r="E174" i="22"/>
  <c r="F174" i="22"/>
  <c r="G174" i="22"/>
  <c r="H174" i="22"/>
  <c r="I174" i="22"/>
  <c r="J174" i="22"/>
  <c r="K174" i="22"/>
  <c r="L174" i="22"/>
  <c r="M174" i="22"/>
  <c r="N174" i="22"/>
  <c r="O174" i="22"/>
  <c r="P174" i="22"/>
  <c r="Q174" i="22"/>
  <c r="R174" i="22"/>
  <c r="S174" i="22"/>
  <c r="T174" i="22"/>
  <c r="U174" i="22"/>
  <c r="V174" i="22"/>
  <c r="AF175" i="22"/>
  <c r="AE175" i="22"/>
  <c r="AD175" i="22"/>
  <c r="AC175" i="22"/>
  <c r="B175" i="22"/>
  <c r="C175" i="22"/>
  <c r="D175" i="22"/>
  <c r="E175" i="22"/>
  <c r="F175" i="22"/>
  <c r="G175" i="22"/>
  <c r="H175" i="22"/>
  <c r="I175" i="22"/>
  <c r="J175" i="22"/>
  <c r="K175" i="22"/>
  <c r="L175" i="22"/>
  <c r="M175" i="22"/>
  <c r="N175" i="22"/>
  <c r="O175" i="22"/>
  <c r="P175" i="22"/>
  <c r="Q175" i="22"/>
  <c r="R175" i="22"/>
  <c r="S175" i="22"/>
  <c r="T175" i="22"/>
  <c r="U175" i="22"/>
  <c r="V175" i="22"/>
  <c r="AF176" i="22"/>
  <c r="AE176" i="22"/>
  <c r="AD176" i="22"/>
  <c r="AC176" i="22"/>
  <c r="B176" i="22"/>
  <c r="C176" i="22"/>
  <c r="D176" i="22"/>
  <c r="E176" i="22"/>
  <c r="F176" i="22"/>
  <c r="G176" i="22"/>
  <c r="H176" i="22"/>
  <c r="I176" i="22"/>
  <c r="J176" i="22"/>
  <c r="K176" i="22"/>
  <c r="L176" i="22"/>
  <c r="M176" i="22"/>
  <c r="N176" i="22"/>
  <c r="O176" i="22"/>
  <c r="P176" i="22"/>
  <c r="Q176" i="22"/>
  <c r="R176" i="22"/>
  <c r="S176" i="22"/>
  <c r="T176" i="22"/>
  <c r="U176" i="22"/>
  <c r="V176" i="22"/>
  <c r="AF177" i="22"/>
  <c r="AE177" i="22"/>
  <c r="AD177" i="22"/>
  <c r="AC177" i="22"/>
  <c r="B177" i="22"/>
  <c r="C177" i="22"/>
  <c r="D177" i="22"/>
  <c r="E177" i="22"/>
  <c r="F177" i="22"/>
  <c r="G177" i="22"/>
  <c r="H177" i="22"/>
  <c r="I177" i="22"/>
  <c r="J177" i="22"/>
  <c r="K177" i="22"/>
  <c r="L177" i="22"/>
  <c r="M177" i="22"/>
  <c r="N177" i="22"/>
  <c r="O177" i="22"/>
  <c r="P177" i="22"/>
  <c r="Q177" i="22"/>
  <c r="R177" i="22"/>
  <c r="S177" i="22"/>
  <c r="T177" i="22"/>
  <c r="U177" i="22"/>
  <c r="V177" i="22"/>
  <c r="AF178" i="22"/>
  <c r="AE178" i="22"/>
  <c r="AD178" i="22"/>
  <c r="AC178" i="22"/>
  <c r="B178" i="22"/>
  <c r="C178" i="22"/>
  <c r="D178" i="22"/>
  <c r="E178" i="22"/>
  <c r="F178" i="22"/>
  <c r="G178" i="22"/>
  <c r="H178" i="22"/>
  <c r="I178" i="22"/>
  <c r="J178" i="22"/>
  <c r="K178" i="22"/>
  <c r="L178" i="22"/>
  <c r="M178" i="22"/>
  <c r="N178" i="22"/>
  <c r="O178" i="22"/>
  <c r="P178" i="22"/>
  <c r="Q178" i="22"/>
  <c r="R178" i="22"/>
  <c r="S178" i="22"/>
  <c r="T178" i="22"/>
  <c r="U178" i="22"/>
  <c r="V178" i="22"/>
  <c r="AF179" i="22"/>
  <c r="AE179" i="22"/>
  <c r="AD179" i="22"/>
  <c r="AC179" i="22"/>
  <c r="B179" i="22"/>
  <c r="C179" i="22"/>
  <c r="D179" i="22"/>
  <c r="E179" i="22"/>
  <c r="F179" i="22"/>
  <c r="G179" i="22"/>
  <c r="H179" i="22"/>
  <c r="I179" i="22"/>
  <c r="J179" i="22"/>
  <c r="K179" i="22"/>
  <c r="L179" i="22"/>
  <c r="M179" i="22"/>
  <c r="N179" i="22"/>
  <c r="O179" i="22"/>
  <c r="P179" i="22"/>
  <c r="Q179" i="22"/>
  <c r="R179" i="22"/>
  <c r="S179" i="22"/>
  <c r="T179" i="22"/>
  <c r="U179" i="22"/>
  <c r="V179" i="22"/>
  <c r="AF180" i="22"/>
  <c r="AE180" i="22"/>
  <c r="AD180" i="22"/>
  <c r="AC180" i="22"/>
  <c r="B180" i="22"/>
  <c r="C180" i="22"/>
  <c r="D180" i="22"/>
  <c r="E180" i="22"/>
  <c r="F180" i="22"/>
  <c r="G180" i="22"/>
  <c r="H180" i="22"/>
  <c r="I180" i="22"/>
  <c r="J180" i="22"/>
  <c r="K180" i="22"/>
  <c r="L180" i="22"/>
  <c r="M180" i="22"/>
  <c r="N180" i="22"/>
  <c r="O180" i="22"/>
  <c r="P180" i="22"/>
  <c r="Q180" i="22"/>
  <c r="R180" i="22"/>
  <c r="S180" i="22"/>
  <c r="T180" i="22"/>
  <c r="U180" i="22"/>
  <c r="V180" i="22"/>
  <c r="AF181" i="22"/>
  <c r="AE181" i="22"/>
  <c r="AD181" i="22"/>
  <c r="AC181" i="22"/>
  <c r="B181" i="22"/>
  <c r="C181" i="22"/>
  <c r="D181" i="22"/>
  <c r="E181" i="22"/>
  <c r="F181" i="22"/>
  <c r="G181" i="22"/>
  <c r="H181" i="22"/>
  <c r="I181" i="22"/>
  <c r="J181" i="22"/>
  <c r="K181" i="22"/>
  <c r="L181" i="22"/>
  <c r="M181" i="22"/>
  <c r="N181" i="22"/>
  <c r="O181" i="22"/>
  <c r="P181" i="22"/>
  <c r="Q181" i="22"/>
  <c r="R181" i="22"/>
  <c r="S181" i="22"/>
  <c r="T181" i="22"/>
  <c r="U181" i="22"/>
  <c r="V181" i="22"/>
  <c r="AF182" i="22"/>
  <c r="AE182" i="22"/>
  <c r="AD182" i="22"/>
  <c r="AC182" i="22"/>
  <c r="B182" i="22"/>
  <c r="C182" i="22"/>
  <c r="D182" i="22"/>
  <c r="E182" i="22"/>
  <c r="F182" i="22"/>
  <c r="G182" i="22"/>
  <c r="H182" i="22"/>
  <c r="I182" i="22"/>
  <c r="J182" i="22"/>
  <c r="K182" i="22"/>
  <c r="L182" i="22"/>
  <c r="M182" i="22"/>
  <c r="N182" i="22"/>
  <c r="O182" i="22"/>
  <c r="P182" i="22"/>
  <c r="Q182" i="22"/>
  <c r="R182" i="22"/>
  <c r="S182" i="22"/>
  <c r="T182" i="22"/>
  <c r="U182" i="22"/>
  <c r="V182" i="22"/>
  <c r="AF183" i="22"/>
  <c r="AE183" i="22"/>
  <c r="AD183" i="22"/>
  <c r="AC183" i="22"/>
  <c r="B183" i="22"/>
  <c r="C183" i="22"/>
  <c r="D183" i="22"/>
  <c r="E183" i="22"/>
  <c r="F183" i="22"/>
  <c r="G183" i="22"/>
  <c r="H183" i="22"/>
  <c r="I183" i="22"/>
  <c r="J183" i="22"/>
  <c r="K183" i="22"/>
  <c r="L183" i="22"/>
  <c r="M183" i="22"/>
  <c r="N183" i="22"/>
  <c r="O183" i="22"/>
  <c r="P183" i="22"/>
  <c r="Q183" i="22"/>
  <c r="R183" i="22"/>
  <c r="S183" i="22"/>
  <c r="T183" i="22"/>
  <c r="U183" i="22"/>
  <c r="V183" i="22"/>
  <c r="AF184" i="22"/>
  <c r="AE184" i="22"/>
  <c r="AD184" i="22"/>
  <c r="AC184" i="22"/>
  <c r="B184" i="22"/>
  <c r="C184" i="22"/>
  <c r="D184" i="22"/>
  <c r="E184" i="22"/>
  <c r="F184" i="22"/>
  <c r="G184" i="22"/>
  <c r="H184" i="22"/>
  <c r="I184" i="22"/>
  <c r="J184" i="22"/>
  <c r="K184" i="22"/>
  <c r="L184" i="22"/>
  <c r="M184" i="22"/>
  <c r="N184" i="22"/>
  <c r="O184" i="22"/>
  <c r="P184" i="22"/>
  <c r="Q184" i="22"/>
  <c r="R184" i="22"/>
  <c r="S184" i="22"/>
  <c r="T184" i="22"/>
  <c r="U184" i="22"/>
  <c r="V184" i="22"/>
  <c r="AF185" i="22"/>
  <c r="AE185" i="22"/>
  <c r="AD185" i="22"/>
  <c r="AC185" i="22"/>
  <c r="B185" i="22"/>
  <c r="C185" i="22"/>
  <c r="D185" i="22"/>
  <c r="E185" i="22"/>
  <c r="F185" i="22"/>
  <c r="G185" i="22"/>
  <c r="H185" i="22"/>
  <c r="I185" i="22"/>
  <c r="J185" i="22"/>
  <c r="K185" i="22"/>
  <c r="L185" i="22"/>
  <c r="M185" i="22"/>
  <c r="N185" i="22"/>
  <c r="O185" i="22"/>
  <c r="P185" i="22"/>
  <c r="Q185" i="22"/>
  <c r="R185" i="22"/>
  <c r="S185" i="22"/>
  <c r="T185" i="22"/>
  <c r="U185" i="22"/>
  <c r="V185" i="22"/>
  <c r="AF186" i="22"/>
  <c r="AE186" i="22"/>
  <c r="AD186" i="22"/>
  <c r="AC186" i="22"/>
  <c r="B186" i="22"/>
  <c r="C186" i="22"/>
  <c r="D186" i="22"/>
  <c r="E186" i="22"/>
  <c r="F186" i="22"/>
  <c r="G186" i="22"/>
  <c r="H186" i="22"/>
  <c r="I186" i="22"/>
  <c r="J186" i="22"/>
  <c r="K186" i="22"/>
  <c r="L186" i="22"/>
  <c r="M186" i="22"/>
  <c r="N186" i="22"/>
  <c r="O186" i="22"/>
  <c r="P186" i="22"/>
  <c r="Q186" i="22"/>
  <c r="R186" i="22"/>
  <c r="S186" i="22"/>
  <c r="T186" i="22"/>
  <c r="U186" i="22"/>
  <c r="V186" i="22"/>
  <c r="AF187" i="22"/>
  <c r="AE187" i="22"/>
  <c r="AD187" i="22"/>
  <c r="AC187" i="22"/>
  <c r="B187" i="22"/>
  <c r="C187" i="22"/>
  <c r="D187" i="22"/>
  <c r="E187" i="22"/>
  <c r="F187" i="22"/>
  <c r="G187" i="22"/>
  <c r="H187" i="22"/>
  <c r="I187" i="22"/>
  <c r="J187" i="22"/>
  <c r="K187" i="22"/>
  <c r="L187" i="22"/>
  <c r="M187" i="22"/>
  <c r="N187" i="22"/>
  <c r="O187" i="22"/>
  <c r="P187" i="22"/>
  <c r="Q187" i="22"/>
  <c r="R187" i="22"/>
  <c r="S187" i="22"/>
  <c r="T187" i="22"/>
  <c r="U187" i="22"/>
  <c r="V187" i="22"/>
  <c r="AF188" i="22"/>
  <c r="AE188" i="22"/>
  <c r="AD188" i="22"/>
  <c r="AC188" i="22"/>
  <c r="B188" i="22"/>
  <c r="C188" i="22"/>
  <c r="D188" i="22"/>
  <c r="E188" i="22"/>
  <c r="F188" i="22"/>
  <c r="G188" i="22"/>
  <c r="H188" i="22"/>
  <c r="I188" i="22"/>
  <c r="J188" i="22"/>
  <c r="K188" i="22"/>
  <c r="L188" i="22"/>
  <c r="M188" i="22"/>
  <c r="N188" i="22"/>
  <c r="O188" i="22"/>
  <c r="P188" i="22"/>
  <c r="Q188" i="22"/>
  <c r="R188" i="22"/>
  <c r="S188" i="22"/>
  <c r="T188" i="22"/>
  <c r="U188" i="22"/>
  <c r="V188" i="22"/>
  <c r="AF189" i="22"/>
  <c r="AE189" i="22"/>
  <c r="AD189" i="22"/>
  <c r="AC189" i="22"/>
  <c r="B189" i="22"/>
  <c r="C189" i="22"/>
  <c r="D189" i="22"/>
  <c r="E189" i="22"/>
  <c r="F189" i="22"/>
  <c r="G189" i="22"/>
  <c r="H189" i="22"/>
  <c r="I189" i="22"/>
  <c r="J189" i="22"/>
  <c r="K189" i="22"/>
  <c r="L189" i="22"/>
  <c r="M189" i="22"/>
  <c r="N189" i="22"/>
  <c r="O189" i="22"/>
  <c r="P189" i="22"/>
  <c r="Q189" i="22"/>
  <c r="R189" i="22"/>
  <c r="S189" i="22"/>
  <c r="T189" i="22"/>
  <c r="U189" i="22"/>
  <c r="V189" i="22"/>
  <c r="AF190" i="22"/>
  <c r="AE190" i="22"/>
  <c r="AD190" i="22"/>
  <c r="AC190" i="22"/>
  <c r="B190" i="22"/>
  <c r="C190" i="22"/>
  <c r="D190" i="22"/>
  <c r="E190" i="22"/>
  <c r="F190" i="22"/>
  <c r="G190" i="22"/>
  <c r="H190" i="22"/>
  <c r="I190" i="22"/>
  <c r="J190" i="22"/>
  <c r="K190" i="22"/>
  <c r="L190" i="22"/>
  <c r="M190" i="22"/>
  <c r="N190" i="22"/>
  <c r="O190" i="22"/>
  <c r="P190" i="22"/>
  <c r="Q190" i="22"/>
  <c r="R190" i="22"/>
  <c r="S190" i="22"/>
  <c r="T190" i="22"/>
  <c r="U190" i="22"/>
  <c r="V190" i="22"/>
  <c r="AF191" i="22"/>
  <c r="AE191" i="22"/>
  <c r="AD191" i="22"/>
  <c r="AC191" i="22"/>
  <c r="B191" i="22"/>
  <c r="C191" i="22"/>
  <c r="D191" i="22"/>
  <c r="E191" i="22"/>
  <c r="F191" i="22"/>
  <c r="G191" i="22"/>
  <c r="H191" i="22"/>
  <c r="I191" i="22"/>
  <c r="J191" i="22"/>
  <c r="K191" i="22"/>
  <c r="L191" i="22"/>
  <c r="M191" i="22"/>
  <c r="N191" i="22"/>
  <c r="O191" i="22"/>
  <c r="P191" i="22"/>
  <c r="Q191" i="22"/>
  <c r="R191" i="22"/>
  <c r="S191" i="22"/>
  <c r="T191" i="22"/>
  <c r="U191" i="22"/>
  <c r="V191" i="22"/>
  <c r="AF192" i="22"/>
  <c r="AE192" i="22"/>
  <c r="AD192" i="22"/>
  <c r="AC192" i="22"/>
  <c r="B192" i="22"/>
  <c r="C192" i="22"/>
  <c r="D192" i="22"/>
  <c r="E192" i="22"/>
  <c r="F192" i="22"/>
  <c r="G192" i="22"/>
  <c r="H192" i="22"/>
  <c r="I192" i="22"/>
  <c r="J192" i="22"/>
  <c r="K192" i="22"/>
  <c r="L192" i="22"/>
  <c r="M192" i="22"/>
  <c r="N192" i="22"/>
  <c r="O192" i="22"/>
  <c r="P192" i="22"/>
  <c r="Q192" i="22"/>
  <c r="R192" i="22"/>
  <c r="S192" i="22"/>
  <c r="T192" i="22"/>
  <c r="U192" i="22"/>
  <c r="V192" i="22"/>
  <c r="AF193" i="22"/>
  <c r="AE193" i="22"/>
  <c r="AD193" i="22"/>
  <c r="AC193" i="22"/>
  <c r="B193" i="22"/>
  <c r="C193" i="22"/>
  <c r="D193" i="22"/>
  <c r="E193" i="22"/>
  <c r="F193" i="22"/>
  <c r="G193" i="22"/>
  <c r="H193" i="22"/>
  <c r="I193" i="22"/>
  <c r="J193" i="22"/>
  <c r="K193" i="22"/>
  <c r="L193" i="22"/>
  <c r="M193" i="22"/>
  <c r="N193" i="22"/>
  <c r="O193" i="22"/>
  <c r="P193" i="22"/>
  <c r="Q193" i="22"/>
  <c r="R193" i="22"/>
  <c r="S193" i="22"/>
  <c r="T193" i="22"/>
  <c r="U193" i="22"/>
  <c r="V193" i="22"/>
  <c r="AF194" i="22"/>
  <c r="AE194" i="22"/>
  <c r="AD194" i="22"/>
  <c r="AC194" i="22"/>
  <c r="B194" i="22"/>
  <c r="C194" i="22"/>
  <c r="D194" i="22"/>
  <c r="E194" i="22"/>
  <c r="F194" i="22"/>
  <c r="G194" i="22"/>
  <c r="H194" i="22"/>
  <c r="I194" i="22"/>
  <c r="J194" i="22"/>
  <c r="K194" i="22"/>
  <c r="L194" i="22"/>
  <c r="M194" i="22"/>
  <c r="N194" i="22"/>
  <c r="O194" i="22"/>
  <c r="P194" i="22"/>
  <c r="Q194" i="22"/>
  <c r="R194" i="22"/>
  <c r="S194" i="22"/>
  <c r="T194" i="22"/>
  <c r="U194" i="22"/>
  <c r="V194" i="22"/>
  <c r="AF195" i="22"/>
  <c r="AE195" i="22"/>
  <c r="AD195" i="22"/>
  <c r="AC195" i="22"/>
  <c r="B195" i="22"/>
  <c r="C195" i="22"/>
  <c r="D195" i="22"/>
  <c r="E195" i="22"/>
  <c r="F195" i="22"/>
  <c r="G195" i="22"/>
  <c r="H195" i="22"/>
  <c r="I195" i="22"/>
  <c r="J195" i="22"/>
  <c r="K195" i="22"/>
  <c r="L195" i="22"/>
  <c r="M195" i="22"/>
  <c r="N195" i="22"/>
  <c r="O195" i="22"/>
  <c r="P195" i="22"/>
  <c r="Q195" i="22"/>
  <c r="R195" i="22"/>
  <c r="S195" i="22"/>
  <c r="T195" i="22"/>
  <c r="U195" i="22"/>
  <c r="V195" i="22"/>
  <c r="AF196" i="22"/>
  <c r="AE196" i="22"/>
  <c r="AD196" i="22"/>
  <c r="AC196" i="22"/>
  <c r="B196" i="22"/>
  <c r="C196" i="22"/>
  <c r="D196" i="22"/>
  <c r="E196" i="22"/>
  <c r="F196" i="22"/>
  <c r="G196" i="22"/>
  <c r="H196" i="22"/>
  <c r="I196" i="22"/>
  <c r="J196" i="22"/>
  <c r="K196" i="22"/>
  <c r="L196" i="22"/>
  <c r="M196" i="22"/>
  <c r="N196" i="22"/>
  <c r="O196" i="22"/>
  <c r="P196" i="22"/>
  <c r="Q196" i="22"/>
  <c r="R196" i="22"/>
  <c r="S196" i="22"/>
  <c r="T196" i="22"/>
  <c r="U196" i="22"/>
  <c r="V196" i="22"/>
  <c r="AF197" i="22"/>
  <c r="AE197" i="22"/>
  <c r="AD197" i="22"/>
  <c r="AC197" i="22"/>
  <c r="B197" i="22"/>
  <c r="C197" i="22"/>
  <c r="D197" i="22"/>
  <c r="E197" i="22"/>
  <c r="F197" i="22"/>
  <c r="G197" i="22"/>
  <c r="H197" i="22"/>
  <c r="I197" i="22"/>
  <c r="J197" i="22"/>
  <c r="K197" i="22"/>
  <c r="L197" i="22"/>
  <c r="M197" i="22"/>
  <c r="N197" i="22"/>
  <c r="O197" i="22"/>
  <c r="P197" i="22"/>
  <c r="Q197" i="22"/>
  <c r="R197" i="22"/>
  <c r="S197" i="22"/>
  <c r="T197" i="22"/>
  <c r="U197" i="22"/>
  <c r="V197" i="22"/>
  <c r="AF198" i="22"/>
  <c r="AE198" i="22"/>
  <c r="AD198" i="22"/>
  <c r="AC198" i="22"/>
  <c r="B198" i="22"/>
  <c r="C198" i="22"/>
  <c r="D198" i="22"/>
  <c r="E198" i="22"/>
  <c r="F198" i="22"/>
  <c r="G198" i="22"/>
  <c r="H198" i="22"/>
  <c r="I198" i="22"/>
  <c r="J198" i="22"/>
  <c r="K198" i="22"/>
  <c r="L198" i="22"/>
  <c r="M198" i="22"/>
  <c r="N198" i="22"/>
  <c r="O198" i="22"/>
  <c r="P198" i="22"/>
  <c r="Q198" i="22"/>
  <c r="R198" i="22"/>
  <c r="S198" i="22"/>
  <c r="T198" i="22"/>
  <c r="U198" i="22"/>
  <c r="V198" i="22"/>
  <c r="AF199" i="22"/>
  <c r="AE199" i="22"/>
  <c r="AD199" i="22"/>
  <c r="AC199" i="22"/>
  <c r="B199" i="22"/>
  <c r="C199" i="22"/>
  <c r="D199" i="22"/>
  <c r="E199" i="22"/>
  <c r="F199" i="22"/>
  <c r="G199" i="22"/>
  <c r="H199" i="22"/>
  <c r="I199" i="22"/>
  <c r="J199" i="22"/>
  <c r="K199" i="22"/>
  <c r="L199" i="22"/>
  <c r="M199" i="22"/>
  <c r="N199" i="22"/>
  <c r="O199" i="22"/>
  <c r="P199" i="22"/>
  <c r="Q199" i="22"/>
  <c r="R199" i="22"/>
  <c r="S199" i="22"/>
  <c r="T199" i="22"/>
  <c r="U199" i="22"/>
  <c r="V199" i="22"/>
  <c r="AF200" i="22"/>
  <c r="AE200" i="22"/>
  <c r="AD200" i="22"/>
  <c r="AC200" i="22"/>
  <c r="B200" i="22"/>
  <c r="C200" i="22"/>
  <c r="D200" i="22"/>
  <c r="E200" i="22"/>
  <c r="F200" i="22"/>
  <c r="G200" i="22"/>
  <c r="H200" i="22"/>
  <c r="I200" i="22"/>
  <c r="J200" i="22"/>
  <c r="K200" i="22"/>
  <c r="L200" i="22"/>
  <c r="M200" i="22"/>
  <c r="N200" i="22"/>
  <c r="O200" i="22"/>
  <c r="P200" i="22"/>
  <c r="Q200" i="22"/>
  <c r="R200" i="22"/>
  <c r="S200" i="22"/>
  <c r="T200" i="22"/>
  <c r="U200" i="22"/>
  <c r="V200" i="22"/>
  <c r="AF201" i="22"/>
  <c r="AE201" i="22"/>
  <c r="AD201" i="22"/>
  <c r="AC201" i="22"/>
  <c r="B201" i="22"/>
  <c r="C201" i="22"/>
  <c r="D201" i="22"/>
  <c r="E201" i="22"/>
  <c r="F201" i="22"/>
  <c r="G201" i="22"/>
  <c r="H201" i="22"/>
  <c r="I201" i="22"/>
  <c r="J201" i="22"/>
  <c r="K201" i="22"/>
  <c r="L201" i="22"/>
  <c r="M201" i="22"/>
  <c r="N201" i="22"/>
  <c r="O201" i="22"/>
  <c r="P201" i="22"/>
  <c r="Q201" i="22"/>
  <c r="R201" i="22"/>
  <c r="S201" i="22"/>
  <c r="T201" i="22"/>
  <c r="U201" i="22"/>
  <c r="V201" i="22"/>
  <c r="AF202" i="22"/>
  <c r="AE202" i="22"/>
  <c r="AD202" i="22"/>
  <c r="AC202" i="22"/>
  <c r="B202" i="22"/>
  <c r="C202" i="22"/>
  <c r="D202" i="22"/>
  <c r="E202" i="22"/>
  <c r="F202" i="22"/>
  <c r="G202" i="22"/>
  <c r="H202" i="22"/>
  <c r="I202" i="22"/>
  <c r="J202" i="22"/>
  <c r="K202" i="22"/>
  <c r="L202" i="22"/>
  <c r="M202" i="22"/>
  <c r="N202" i="22"/>
  <c r="O202" i="22"/>
  <c r="P202" i="22"/>
  <c r="Q202" i="22"/>
  <c r="R202" i="22"/>
  <c r="S202" i="22"/>
  <c r="T202" i="22"/>
  <c r="U202" i="22"/>
  <c r="V202" i="22"/>
  <c r="AF203" i="22"/>
  <c r="AE203" i="22"/>
  <c r="AD203" i="22"/>
  <c r="AC203" i="22"/>
  <c r="B203" i="22"/>
  <c r="C203" i="22"/>
  <c r="D203" i="22"/>
  <c r="E203" i="22"/>
  <c r="F203" i="22"/>
  <c r="G203" i="22"/>
  <c r="H203" i="22"/>
  <c r="I203" i="22"/>
  <c r="J203" i="22"/>
  <c r="K203" i="22"/>
  <c r="L203" i="22"/>
  <c r="M203" i="22"/>
  <c r="N203" i="22"/>
  <c r="O203" i="22"/>
  <c r="P203" i="22"/>
  <c r="Q203" i="22"/>
  <c r="R203" i="22"/>
  <c r="S203" i="22"/>
  <c r="T203" i="22"/>
  <c r="U203" i="22"/>
  <c r="V203" i="22"/>
  <c r="AF204" i="22"/>
  <c r="AE204" i="22"/>
  <c r="AD204" i="22"/>
  <c r="AC204" i="22"/>
  <c r="B204" i="22"/>
  <c r="C204" i="22"/>
  <c r="D204" i="22"/>
  <c r="E204" i="22"/>
  <c r="F204" i="22"/>
  <c r="G204" i="22"/>
  <c r="H204" i="22"/>
  <c r="I204" i="22"/>
  <c r="J204" i="22"/>
  <c r="K204" i="22"/>
  <c r="L204" i="22"/>
  <c r="M204" i="22"/>
  <c r="N204" i="22"/>
  <c r="O204" i="22"/>
  <c r="P204" i="22"/>
  <c r="Q204" i="22"/>
  <c r="R204" i="22"/>
  <c r="S204" i="22"/>
  <c r="T204" i="22"/>
  <c r="U204" i="22"/>
  <c r="V204" i="22"/>
  <c r="AF205" i="22"/>
  <c r="AE205" i="22"/>
  <c r="AD205" i="22"/>
  <c r="AC205" i="22"/>
  <c r="B205" i="22"/>
  <c r="C205" i="22"/>
  <c r="D205" i="22"/>
  <c r="E205" i="22"/>
  <c r="F205" i="22"/>
  <c r="G205" i="22"/>
  <c r="H205" i="22"/>
  <c r="I205" i="22"/>
  <c r="J205" i="22"/>
  <c r="K205" i="22"/>
  <c r="L205" i="22"/>
  <c r="M205" i="22"/>
  <c r="N205" i="22"/>
  <c r="O205" i="22"/>
  <c r="P205" i="22"/>
  <c r="Q205" i="22"/>
  <c r="R205" i="22"/>
  <c r="S205" i="22"/>
  <c r="T205" i="22"/>
  <c r="U205" i="22"/>
  <c r="V205" i="22"/>
  <c r="AF206" i="22"/>
  <c r="AE206" i="22"/>
  <c r="AD206" i="22"/>
  <c r="AC206" i="22"/>
  <c r="B206" i="22"/>
  <c r="C206" i="22"/>
  <c r="D206" i="22"/>
  <c r="E206" i="22"/>
  <c r="F206" i="22"/>
  <c r="G206" i="22"/>
  <c r="H206" i="22"/>
  <c r="I206" i="22"/>
  <c r="J206" i="22"/>
  <c r="K206" i="22"/>
  <c r="L206" i="22"/>
  <c r="M206" i="22"/>
  <c r="N206" i="22"/>
  <c r="O206" i="22"/>
  <c r="P206" i="22"/>
  <c r="Q206" i="22"/>
  <c r="R206" i="22"/>
  <c r="S206" i="22"/>
  <c r="T206" i="22"/>
  <c r="U206" i="22"/>
  <c r="V206" i="22"/>
  <c r="AF207" i="22"/>
  <c r="AE207" i="22"/>
  <c r="AD207" i="22"/>
  <c r="AC207" i="22"/>
  <c r="B207" i="22"/>
  <c r="C207" i="22"/>
  <c r="D207" i="22"/>
  <c r="E207" i="22"/>
  <c r="F207" i="22"/>
  <c r="G207" i="22"/>
  <c r="H207" i="22"/>
  <c r="I207" i="22"/>
  <c r="J207" i="22"/>
  <c r="K207" i="22"/>
  <c r="L207" i="22"/>
  <c r="M207" i="22"/>
  <c r="N207" i="22"/>
  <c r="O207" i="22"/>
  <c r="P207" i="22"/>
  <c r="Q207" i="22"/>
  <c r="R207" i="22"/>
  <c r="S207" i="22"/>
  <c r="T207" i="22"/>
  <c r="U207" i="22"/>
  <c r="V207" i="22"/>
  <c r="AF208" i="22"/>
  <c r="AE208" i="22"/>
  <c r="AD208" i="22"/>
  <c r="AC208" i="22"/>
  <c r="B208" i="22"/>
  <c r="C208" i="22"/>
  <c r="D208" i="22"/>
  <c r="E208" i="22"/>
  <c r="F208" i="22"/>
  <c r="G208" i="22"/>
  <c r="H208" i="22"/>
  <c r="I208" i="22"/>
  <c r="J208" i="22"/>
  <c r="K208" i="22"/>
  <c r="L208" i="22"/>
  <c r="M208" i="22"/>
  <c r="N208" i="22"/>
  <c r="O208" i="22"/>
  <c r="P208" i="22"/>
  <c r="Q208" i="22"/>
  <c r="R208" i="22"/>
  <c r="S208" i="22"/>
  <c r="T208" i="22"/>
  <c r="U208" i="22"/>
  <c r="V208" i="22"/>
  <c r="AF209" i="22"/>
  <c r="AE209" i="22"/>
  <c r="AD209" i="22"/>
  <c r="AC209" i="22"/>
  <c r="B209" i="22"/>
  <c r="C209" i="22"/>
  <c r="D209" i="22"/>
  <c r="E209" i="22"/>
  <c r="F209" i="22"/>
  <c r="G209" i="22"/>
  <c r="H209" i="22"/>
  <c r="I209" i="22"/>
  <c r="J209" i="22"/>
  <c r="K209" i="22"/>
  <c r="L209" i="22"/>
  <c r="M209" i="22"/>
  <c r="N209" i="22"/>
  <c r="O209" i="22"/>
  <c r="P209" i="22"/>
  <c r="Q209" i="22"/>
  <c r="R209" i="22"/>
  <c r="S209" i="22"/>
  <c r="T209" i="22"/>
  <c r="U209" i="22"/>
  <c r="V209" i="22"/>
  <c r="AF210" i="22"/>
  <c r="AE210" i="22"/>
  <c r="AD210" i="22"/>
  <c r="AC210" i="22"/>
  <c r="B210" i="22"/>
  <c r="C210" i="22"/>
  <c r="D210" i="22"/>
  <c r="E210" i="22"/>
  <c r="F210" i="22"/>
  <c r="G210" i="22"/>
  <c r="H210" i="22"/>
  <c r="I210" i="22"/>
  <c r="J210" i="22"/>
  <c r="K210" i="22"/>
  <c r="L210" i="22"/>
  <c r="M210" i="22"/>
  <c r="N210" i="22"/>
  <c r="O210" i="22"/>
  <c r="P210" i="22"/>
  <c r="Q210" i="22"/>
  <c r="R210" i="22"/>
  <c r="S210" i="22"/>
  <c r="T210" i="22"/>
  <c r="U210" i="22"/>
  <c r="V210" i="22"/>
  <c r="AF211" i="22"/>
  <c r="AE211" i="22"/>
  <c r="AD211" i="22"/>
  <c r="AC211" i="22"/>
  <c r="B211" i="22"/>
  <c r="C211" i="22"/>
  <c r="D211" i="22"/>
  <c r="E211" i="22"/>
  <c r="F211" i="22"/>
  <c r="G211" i="22"/>
  <c r="H211" i="22"/>
  <c r="I211" i="22"/>
  <c r="J211" i="22"/>
  <c r="K211" i="22"/>
  <c r="L211" i="22"/>
  <c r="M211" i="22"/>
  <c r="N211" i="22"/>
  <c r="O211" i="22"/>
  <c r="P211" i="22"/>
  <c r="Q211" i="22"/>
  <c r="R211" i="22"/>
  <c r="S211" i="22"/>
  <c r="T211" i="22"/>
  <c r="U211" i="22"/>
  <c r="V211" i="22"/>
  <c r="AF212" i="22"/>
  <c r="AE212" i="22"/>
  <c r="AD212" i="22"/>
  <c r="AC212" i="22"/>
  <c r="B212" i="22"/>
  <c r="C212" i="22"/>
  <c r="D212" i="22"/>
  <c r="E212" i="22"/>
  <c r="F212" i="22"/>
  <c r="G212" i="22"/>
  <c r="H212" i="22"/>
  <c r="I212" i="22"/>
  <c r="J212" i="22"/>
  <c r="K212" i="22"/>
  <c r="L212" i="22"/>
  <c r="M212" i="22"/>
  <c r="N212" i="22"/>
  <c r="O212" i="22"/>
  <c r="P212" i="22"/>
  <c r="Q212" i="22"/>
  <c r="R212" i="22"/>
  <c r="S212" i="22"/>
  <c r="T212" i="22"/>
  <c r="U212" i="22"/>
  <c r="V212" i="22"/>
  <c r="AF213" i="22"/>
  <c r="AE213" i="22"/>
  <c r="AD213" i="22"/>
  <c r="AC213" i="22"/>
  <c r="B213" i="22"/>
  <c r="C213" i="22"/>
  <c r="D213" i="22"/>
  <c r="E213" i="22"/>
  <c r="F213" i="22"/>
  <c r="G213" i="22"/>
  <c r="H213" i="22"/>
  <c r="I213" i="22"/>
  <c r="J213" i="22"/>
  <c r="K213" i="22"/>
  <c r="L213" i="22"/>
  <c r="M213" i="22"/>
  <c r="N213" i="22"/>
  <c r="O213" i="22"/>
  <c r="P213" i="22"/>
  <c r="Q213" i="22"/>
  <c r="R213" i="22"/>
  <c r="S213" i="22"/>
  <c r="T213" i="22"/>
  <c r="U213" i="22"/>
  <c r="V213" i="22"/>
  <c r="AF214" i="22"/>
  <c r="AE214" i="22"/>
  <c r="AD214" i="22"/>
  <c r="AC214" i="22"/>
  <c r="B214" i="22"/>
  <c r="C214" i="22"/>
  <c r="D214" i="22"/>
  <c r="E214" i="22"/>
  <c r="F214" i="22"/>
  <c r="G214" i="22"/>
  <c r="H214" i="22"/>
  <c r="I214" i="22"/>
  <c r="J214" i="22"/>
  <c r="K214" i="22"/>
  <c r="L214" i="22"/>
  <c r="M214" i="22"/>
  <c r="N214" i="22"/>
  <c r="O214" i="22"/>
  <c r="P214" i="22"/>
  <c r="Q214" i="22"/>
  <c r="R214" i="22"/>
  <c r="S214" i="22"/>
  <c r="T214" i="22"/>
  <c r="U214" i="22"/>
  <c r="V214" i="22"/>
  <c r="AF215" i="22"/>
  <c r="AE215" i="22"/>
  <c r="AD215" i="22"/>
  <c r="AC215" i="22"/>
  <c r="B215" i="22"/>
  <c r="C215" i="22"/>
  <c r="D215" i="22"/>
  <c r="E215" i="22"/>
  <c r="F215" i="22"/>
  <c r="G215" i="22"/>
  <c r="H215" i="22"/>
  <c r="I215" i="22"/>
  <c r="AD20" i="6"/>
  <c r="J215" i="22"/>
  <c r="K215" i="22"/>
  <c r="L215" i="22"/>
  <c r="M215" i="22"/>
  <c r="N215" i="22"/>
  <c r="O215" i="22"/>
  <c r="P215" i="22"/>
  <c r="Q215" i="22"/>
  <c r="R215" i="22"/>
  <c r="S215" i="22"/>
  <c r="T215" i="22"/>
  <c r="U215" i="22"/>
  <c r="V215" i="22"/>
  <c r="AF216" i="22"/>
  <c r="AE216" i="22"/>
  <c r="AD216" i="22"/>
  <c r="AC216" i="22"/>
  <c r="B216" i="22"/>
  <c r="C216" i="22"/>
  <c r="D216" i="22"/>
  <c r="E216" i="22"/>
  <c r="F216" i="22"/>
  <c r="G216" i="22"/>
  <c r="H216" i="22"/>
  <c r="I216" i="22"/>
  <c r="J216" i="22"/>
  <c r="K216" i="22"/>
  <c r="L216" i="22"/>
  <c r="M216" i="22"/>
  <c r="N216" i="22"/>
  <c r="O216" i="22"/>
  <c r="P216" i="22"/>
  <c r="Q216" i="22"/>
  <c r="R216" i="22"/>
  <c r="S216" i="22"/>
  <c r="T216" i="22"/>
  <c r="U216" i="22"/>
  <c r="V216" i="22"/>
  <c r="AF217" i="22"/>
  <c r="AE217" i="22"/>
  <c r="AD217" i="22"/>
  <c r="AC217" i="22"/>
  <c r="B217" i="22"/>
  <c r="C217" i="22"/>
  <c r="D217" i="22"/>
  <c r="E217" i="22"/>
  <c r="F217" i="22"/>
  <c r="G217" i="22"/>
  <c r="H217" i="22"/>
  <c r="I217" i="22"/>
  <c r="J217" i="22"/>
  <c r="K217" i="22"/>
  <c r="L217" i="22"/>
  <c r="M217" i="22"/>
  <c r="N217" i="22"/>
  <c r="O217" i="22"/>
  <c r="P217" i="22"/>
  <c r="Q217" i="22"/>
  <c r="R217" i="22"/>
  <c r="S217" i="22"/>
  <c r="T217" i="22"/>
  <c r="U217" i="22"/>
  <c r="V217" i="22"/>
  <c r="AF218" i="22"/>
  <c r="AE218" i="22"/>
  <c r="AD218" i="22"/>
  <c r="AC218" i="22"/>
  <c r="B218" i="22"/>
  <c r="C218" i="22"/>
  <c r="D218" i="22"/>
  <c r="E218" i="22"/>
  <c r="F218" i="22"/>
  <c r="G218" i="22"/>
  <c r="H218" i="22"/>
  <c r="I218" i="22"/>
  <c r="J218" i="22"/>
  <c r="K218" i="22"/>
  <c r="L218" i="22"/>
  <c r="M218" i="22"/>
  <c r="N218" i="22"/>
  <c r="O218" i="22"/>
  <c r="P218" i="22"/>
  <c r="Q218" i="22"/>
  <c r="R218" i="22"/>
  <c r="S218" i="22"/>
  <c r="T218" i="22"/>
  <c r="U218" i="22"/>
  <c r="V218" i="22"/>
  <c r="AF219" i="22"/>
  <c r="AE219" i="22"/>
  <c r="AD219" i="22"/>
  <c r="AC219" i="22"/>
  <c r="B219" i="22"/>
  <c r="C219" i="22"/>
  <c r="D219" i="22"/>
  <c r="E219" i="22"/>
  <c r="F219" i="22"/>
  <c r="G219" i="22"/>
  <c r="H219" i="22"/>
  <c r="I219" i="22"/>
  <c r="J219" i="22"/>
  <c r="K219" i="22"/>
  <c r="L219" i="22"/>
  <c r="M219" i="22"/>
  <c r="N219" i="22"/>
  <c r="O219" i="22"/>
  <c r="P219" i="22"/>
  <c r="Q219" i="22"/>
  <c r="R219" i="22"/>
  <c r="S219" i="22"/>
  <c r="T219" i="22"/>
  <c r="U219" i="22"/>
  <c r="V219" i="22"/>
  <c r="AF220" i="22"/>
  <c r="AE220" i="22"/>
  <c r="AD220" i="22"/>
  <c r="AC220" i="22"/>
  <c r="B220" i="22"/>
  <c r="C220" i="22"/>
  <c r="D220" i="22"/>
  <c r="E220" i="22"/>
  <c r="F220" i="22"/>
  <c r="G220" i="22"/>
  <c r="H220" i="22"/>
  <c r="I220" i="22"/>
  <c r="J220" i="22"/>
  <c r="K220" i="22"/>
  <c r="L220" i="22"/>
  <c r="M220" i="22"/>
  <c r="N220" i="22"/>
  <c r="O220" i="22"/>
  <c r="P220" i="22"/>
  <c r="Q220" i="22"/>
  <c r="R220" i="22"/>
  <c r="S220" i="22"/>
  <c r="T220" i="22"/>
  <c r="U220" i="22"/>
  <c r="V220" i="22"/>
  <c r="AF221" i="22"/>
  <c r="AE221" i="22"/>
  <c r="AD221" i="22"/>
  <c r="AC221" i="22"/>
  <c r="B221" i="22"/>
  <c r="C221" i="22"/>
  <c r="D221" i="22"/>
  <c r="E221" i="22"/>
  <c r="F221" i="22"/>
  <c r="G221" i="22"/>
  <c r="H221" i="22"/>
  <c r="I221" i="22"/>
  <c r="J221" i="22"/>
  <c r="K221" i="22"/>
  <c r="L221" i="22"/>
  <c r="M221" i="22"/>
  <c r="N221" i="22"/>
  <c r="O221" i="22"/>
  <c r="P221" i="22"/>
  <c r="Q221" i="22"/>
  <c r="R221" i="22"/>
  <c r="S221" i="22"/>
  <c r="T221" i="22"/>
  <c r="U221" i="22"/>
  <c r="V221" i="22"/>
  <c r="AF222" i="22"/>
  <c r="AE222" i="22"/>
  <c r="AD222" i="22"/>
  <c r="AC222" i="22"/>
  <c r="B222" i="22"/>
  <c r="C222" i="22"/>
  <c r="D222" i="22"/>
  <c r="E222" i="22"/>
  <c r="F222" i="22"/>
  <c r="G222" i="22"/>
  <c r="H222" i="22"/>
  <c r="I222" i="22"/>
  <c r="J222" i="22"/>
  <c r="K222" i="22"/>
  <c r="L222" i="22"/>
  <c r="M222" i="22"/>
  <c r="N222" i="22"/>
  <c r="O222" i="22"/>
  <c r="P222" i="22"/>
  <c r="Q222" i="22"/>
  <c r="R222" i="22"/>
  <c r="S222" i="22"/>
  <c r="T222" i="22"/>
  <c r="U222" i="22"/>
  <c r="V222" i="22"/>
  <c r="AF223" i="22"/>
  <c r="AE223" i="22"/>
  <c r="AD223" i="22"/>
  <c r="AC223" i="22"/>
  <c r="B223" i="22"/>
  <c r="C223" i="22"/>
  <c r="D223" i="22"/>
  <c r="E223" i="22"/>
  <c r="F223" i="22"/>
  <c r="G223" i="22"/>
  <c r="H223" i="22"/>
  <c r="I223" i="22"/>
  <c r="J223" i="22"/>
  <c r="K223" i="22"/>
  <c r="L223" i="22"/>
  <c r="M223" i="22"/>
  <c r="N223" i="22"/>
  <c r="O223" i="22"/>
  <c r="P223" i="22"/>
  <c r="Q223" i="22"/>
  <c r="R223" i="22"/>
  <c r="S223" i="22"/>
  <c r="T223" i="22"/>
  <c r="U223" i="22"/>
  <c r="V223" i="22"/>
  <c r="AF224" i="22"/>
  <c r="AE224" i="22"/>
  <c r="AD224" i="22"/>
  <c r="AC224" i="22"/>
  <c r="B224" i="22"/>
  <c r="C224" i="22"/>
  <c r="D224" i="22"/>
  <c r="E224" i="22"/>
  <c r="F224" i="22"/>
  <c r="G224" i="22"/>
  <c r="H224" i="22"/>
  <c r="I224" i="22"/>
  <c r="J224" i="22"/>
  <c r="K224" i="22"/>
  <c r="L224" i="22"/>
  <c r="M224" i="22"/>
  <c r="N224" i="22"/>
  <c r="O224" i="22"/>
  <c r="P224" i="22"/>
  <c r="Q224" i="22"/>
  <c r="R224" i="22"/>
  <c r="S224" i="22"/>
  <c r="T224" i="22"/>
  <c r="U224" i="22"/>
  <c r="V224" i="22"/>
  <c r="AF225" i="22"/>
  <c r="AE225" i="22"/>
  <c r="AD225" i="22"/>
  <c r="AC225" i="22"/>
  <c r="B225" i="22"/>
  <c r="C225" i="22"/>
  <c r="D225" i="22"/>
  <c r="E225" i="22"/>
  <c r="F225" i="22"/>
  <c r="G225" i="22"/>
  <c r="H225" i="22"/>
  <c r="I225" i="22"/>
  <c r="J225" i="22"/>
  <c r="K225" i="22"/>
  <c r="L225" i="22"/>
  <c r="M225" i="22"/>
  <c r="N225" i="22"/>
  <c r="O225" i="22"/>
  <c r="P225" i="22"/>
  <c r="Q225" i="22"/>
  <c r="R225" i="22"/>
  <c r="S225" i="22"/>
  <c r="T225" i="22"/>
  <c r="U225" i="22"/>
  <c r="V225" i="22"/>
  <c r="AF226" i="22"/>
  <c r="AE226" i="22"/>
  <c r="AD226" i="22"/>
  <c r="AC226" i="22"/>
  <c r="B226" i="22"/>
  <c r="C226" i="22"/>
  <c r="D226" i="22"/>
  <c r="E226" i="22"/>
  <c r="F226" i="22"/>
  <c r="G226" i="22"/>
  <c r="H226" i="22"/>
  <c r="I226" i="22"/>
  <c r="J226" i="22"/>
  <c r="K226" i="22"/>
  <c r="L226" i="22"/>
  <c r="M226" i="22"/>
  <c r="N226" i="22"/>
  <c r="O226" i="22"/>
  <c r="P226" i="22"/>
  <c r="Q226" i="22"/>
  <c r="R226" i="22"/>
  <c r="S226" i="22"/>
  <c r="T226" i="22"/>
  <c r="U226" i="22"/>
  <c r="V226" i="22"/>
  <c r="AF227" i="22"/>
  <c r="AE227" i="22"/>
  <c r="AD227" i="22"/>
  <c r="AC227" i="22"/>
  <c r="B227" i="22"/>
  <c r="C227" i="22"/>
  <c r="D227" i="22"/>
  <c r="E227" i="22"/>
  <c r="F227" i="22"/>
  <c r="G227" i="22"/>
  <c r="H227" i="22"/>
  <c r="I227" i="22"/>
  <c r="J227" i="22"/>
  <c r="K227" i="22"/>
  <c r="L227" i="22"/>
  <c r="M227" i="22"/>
  <c r="N227" i="22"/>
  <c r="O227" i="22"/>
  <c r="P227" i="22"/>
  <c r="Q227" i="22"/>
  <c r="R227" i="22"/>
  <c r="S227" i="22"/>
  <c r="T227" i="22"/>
  <c r="U227" i="22"/>
  <c r="V227" i="22"/>
  <c r="AF228" i="22"/>
  <c r="AE228" i="22"/>
  <c r="AD228" i="22"/>
  <c r="AC228" i="22"/>
  <c r="B228" i="22"/>
  <c r="C228" i="22"/>
  <c r="D228" i="22"/>
  <c r="E228" i="22"/>
  <c r="F228" i="22"/>
  <c r="G228" i="22"/>
  <c r="H228" i="22"/>
  <c r="I228" i="22"/>
  <c r="J228" i="22"/>
  <c r="K228" i="22"/>
  <c r="L228" i="22"/>
  <c r="M228" i="22"/>
  <c r="N228" i="22"/>
  <c r="O228" i="22"/>
  <c r="P228" i="22"/>
  <c r="Q228" i="22"/>
  <c r="R228" i="22"/>
  <c r="S228" i="22"/>
  <c r="T228" i="22"/>
  <c r="U228" i="22"/>
  <c r="V228" i="22"/>
  <c r="AF229" i="22"/>
  <c r="AE229" i="22"/>
  <c r="AD229" i="22"/>
  <c r="AC229" i="22"/>
  <c r="B229" i="22"/>
  <c r="C229" i="22"/>
  <c r="D229" i="22"/>
  <c r="E229" i="22"/>
  <c r="F229" i="22"/>
  <c r="G229" i="22"/>
  <c r="H229" i="22"/>
  <c r="I229" i="22"/>
  <c r="J229" i="22"/>
  <c r="K229" i="22"/>
  <c r="L229" i="22"/>
  <c r="M229" i="22"/>
  <c r="N229" i="22"/>
  <c r="O229" i="22"/>
  <c r="P229" i="22"/>
  <c r="Q229" i="22"/>
  <c r="R229" i="22"/>
  <c r="S229" i="22"/>
  <c r="T229" i="22"/>
  <c r="U229" i="22"/>
  <c r="V229" i="22"/>
  <c r="AF230" i="22"/>
  <c r="AE230" i="22"/>
  <c r="AD230" i="22"/>
  <c r="AC230" i="22"/>
  <c r="B230" i="22"/>
  <c r="C230" i="22"/>
  <c r="D230" i="22"/>
  <c r="E230" i="22"/>
  <c r="F230" i="22"/>
  <c r="G230" i="22"/>
  <c r="H230" i="22"/>
  <c r="I230" i="22"/>
  <c r="J230" i="22"/>
  <c r="K230" i="22"/>
  <c r="L230" i="22"/>
  <c r="M230" i="22"/>
  <c r="N230" i="22"/>
  <c r="O230" i="22"/>
  <c r="P230" i="22"/>
  <c r="Q230" i="22"/>
  <c r="R230" i="22"/>
  <c r="S230" i="22"/>
  <c r="T230" i="22"/>
  <c r="U230" i="22"/>
  <c r="V230" i="22"/>
  <c r="AF231" i="22"/>
  <c r="AE231" i="22"/>
  <c r="AD231" i="22"/>
  <c r="AC231" i="22"/>
  <c r="B231" i="22"/>
  <c r="C231" i="22"/>
  <c r="D231" i="22"/>
  <c r="E231" i="22"/>
  <c r="F231" i="22"/>
  <c r="G231" i="22"/>
  <c r="H231" i="22"/>
  <c r="I231" i="22"/>
  <c r="J231" i="22"/>
  <c r="K231" i="22"/>
  <c r="L231" i="22"/>
  <c r="M231" i="22"/>
  <c r="N231" i="22"/>
  <c r="O231" i="22"/>
  <c r="P231" i="22"/>
  <c r="Q231" i="22"/>
  <c r="R231" i="22"/>
  <c r="S231" i="22"/>
  <c r="T231" i="22"/>
  <c r="U231" i="22"/>
  <c r="V231" i="22"/>
  <c r="AF232" i="22"/>
  <c r="AE232" i="22"/>
  <c r="AD232" i="22"/>
  <c r="AC232" i="22"/>
  <c r="B232" i="22"/>
  <c r="C232" i="22"/>
  <c r="D232" i="22"/>
  <c r="E232" i="22"/>
  <c r="F232" i="22"/>
  <c r="G232" i="22"/>
  <c r="H232" i="22"/>
  <c r="I232" i="22"/>
  <c r="J232" i="22"/>
  <c r="K232" i="22"/>
  <c r="L232" i="22"/>
  <c r="M232" i="22"/>
  <c r="N232" i="22"/>
  <c r="O232" i="22"/>
  <c r="P232" i="22"/>
  <c r="Q232" i="22"/>
  <c r="R232" i="22"/>
  <c r="S232" i="22"/>
  <c r="T232" i="22"/>
  <c r="U232" i="22"/>
  <c r="V232" i="22"/>
  <c r="AF233" i="22"/>
  <c r="AE233" i="22"/>
  <c r="AD233" i="22"/>
  <c r="AC233" i="22"/>
  <c r="B233" i="22"/>
  <c r="C233" i="22"/>
  <c r="D233" i="22"/>
  <c r="E233" i="22"/>
  <c r="F233" i="22"/>
  <c r="G233" i="22"/>
  <c r="H233" i="22"/>
  <c r="I233" i="22"/>
  <c r="J233" i="22"/>
  <c r="K233" i="22"/>
  <c r="L233" i="22"/>
  <c r="M233" i="22"/>
  <c r="N233" i="22"/>
  <c r="O233" i="22"/>
  <c r="P233" i="22"/>
  <c r="Q233" i="22"/>
  <c r="R233" i="22"/>
  <c r="S233" i="22"/>
  <c r="T233" i="22"/>
  <c r="U233" i="22"/>
  <c r="V233" i="22"/>
  <c r="AF234" i="22"/>
  <c r="AE234" i="22"/>
  <c r="AD234" i="22"/>
  <c r="AC234" i="22"/>
  <c r="B234" i="22"/>
  <c r="C234" i="22"/>
  <c r="D234" i="22"/>
  <c r="E234" i="22"/>
  <c r="F234" i="22"/>
  <c r="G234" i="22"/>
  <c r="H234" i="22"/>
  <c r="I234" i="22"/>
  <c r="J234" i="22"/>
  <c r="K234" i="22"/>
  <c r="L234" i="22"/>
  <c r="M234" i="22"/>
  <c r="N234" i="22"/>
  <c r="O234" i="22"/>
  <c r="P234" i="22"/>
  <c r="Q234" i="22"/>
  <c r="R234" i="22"/>
  <c r="S234" i="22"/>
  <c r="T234" i="22"/>
  <c r="U234" i="22"/>
  <c r="V234" i="22"/>
  <c r="AF235" i="22"/>
  <c r="AE235" i="22"/>
  <c r="AD235" i="22"/>
  <c r="AC235" i="22"/>
  <c r="B235" i="22"/>
  <c r="C235" i="22"/>
  <c r="D235" i="22"/>
  <c r="E235" i="22"/>
  <c r="F235" i="22"/>
  <c r="G235" i="22"/>
  <c r="H235" i="22"/>
  <c r="I235" i="22"/>
  <c r="J235" i="22"/>
  <c r="K235" i="22"/>
  <c r="L235" i="22"/>
  <c r="M235" i="22"/>
  <c r="N235" i="22"/>
  <c r="O235" i="22"/>
  <c r="P235" i="22"/>
  <c r="Q235" i="22"/>
  <c r="R235" i="22"/>
  <c r="S235" i="22"/>
  <c r="T235" i="22"/>
  <c r="U235" i="22"/>
  <c r="V235" i="22"/>
  <c r="AF236" i="22"/>
  <c r="AE236" i="22"/>
  <c r="AD236" i="22"/>
  <c r="AC236" i="22"/>
  <c r="B236" i="22"/>
  <c r="C236" i="22"/>
  <c r="D236" i="22"/>
  <c r="E236" i="22"/>
  <c r="F236" i="22"/>
  <c r="G236" i="22"/>
  <c r="H236" i="22"/>
  <c r="I236" i="22"/>
  <c r="J236" i="22"/>
  <c r="K236" i="22"/>
  <c r="L236" i="22"/>
  <c r="M236" i="22"/>
  <c r="N236" i="22"/>
  <c r="O236" i="22"/>
  <c r="P236" i="22"/>
  <c r="Q236" i="22"/>
  <c r="R236" i="22"/>
  <c r="S236" i="22"/>
  <c r="T236" i="22"/>
  <c r="U236" i="22"/>
  <c r="V236" i="22"/>
  <c r="AF237" i="22"/>
  <c r="AE237" i="22"/>
  <c r="AD237" i="22"/>
  <c r="AC237" i="22"/>
  <c r="B237" i="22"/>
  <c r="C237" i="22"/>
  <c r="D237" i="22"/>
  <c r="E237" i="22"/>
  <c r="F237" i="22"/>
  <c r="G237" i="22"/>
  <c r="H237" i="22"/>
  <c r="I237" i="22"/>
  <c r="J237" i="22"/>
  <c r="K237" i="22"/>
  <c r="L237" i="22"/>
  <c r="M237" i="22"/>
  <c r="N237" i="22"/>
  <c r="O237" i="22"/>
  <c r="P237" i="22"/>
  <c r="Q237" i="22"/>
  <c r="R237" i="22"/>
  <c r="S237" i="22"/>
  <c r="T237" i="22"/>
  <c r="U237" i="22"/>
  <c r="V237" i="22"/>
  <c r="AF238" i="22"/>
  <c r="AE238" i="22"/>
  <c r="AD238" i="22"/>
  <c r="AC238" i="22"/>
  <c r="B238" i="22"/>
  <c r="C238" i="22"/>
  <c r="D238" i="22"/>
  <c r="E238" i="22"/>
  <c r="F238" i="22"/>
  <c r="G238" i="22"/>
  <c r="H238" i="22"/>
  <c r="I238" i="22"/>
  <c r="J238" i="22"/>
  <c r="K238" i="22"/>
  <c r="L238" i="22"/>
  <c r="M238" i="22"/>
  <c r="N238" i="22"/>
  <c r="O238" i="22"/>
  <c r="P238" i="22"/>
  <c r="Q238" i="22"/>
  <c r="R238" i="22"/>
  <c r="S238" i="22"/>
  <c r="T238" i="22"/>
  <c r="U238" i="22"/>
  <c r="V238" i="22"/>
  <c r="AF239" i="22"/>
  <c r="AE239" i="22"/>
  <c r="AD239" i="22"/>
  <c r="AC239" i="22"/>
  <c r="B239" i="22"/>
  <c r="C239" i="22"/>
  <c r="D239" i="22"/>
  <c r="E239" i="22"/>
  <c r="F239" i="22"/>
  <c r="G239" i="22"/>
  <c r="H239" i="22"/>
  <c r="I239" i="22"/>
  <c r="J239" i="22"/>
  <c r="K239" i="22"/>
  <c r="L239" i="22"/>
  <c r="M239" i="22"/>
  <c r="N239" i="22"/>
  <c r="O239" i="22"/>
  <c r="P239" i="22"/>
  <c r="Q239" i="22"/>
  <c r="R239" i="22"/>
  <c r="S239" i="22"/>
  <c r="T239" i="22"/>
  <c r="U239" i="22"/>
  <c r="V239" i="22"/>
  <c r="AF240" i="22"/>
  <c r="AE240" i="22"/>
  <c r="AD240" i="22"/>
  <c r="AC240" i="22"/>
  <c r="B240" i="22"/>
  <c r="C240" i="22"/>
  <c r="D240" i="22"/>
  <c r="E240" i="22"/>
  <c r="F240" i="22"/>
  <c r="G240" i="22"/>
  <c r="H240" i="22"/>
  <c r="I240" i="22"/>
  <c r="J240" i="22"/>
  <c r="K240" i="22"/>
  <c r="L240" i="22"/>
  <c r="M240" i="22"/>
  <c r="N240" i="22"/>
  <c r="O240" i="22"/>
  <c r="P240" i="22"/>
  <c r="Q240" i="22"/>
  <c r="R240" i="22"/>
  <c r="S240" i="22"/>
  <c r="T240" i="22"/>
  <c r="U240" i="22"/>
  <c r="V240" i="22"/>
  <c r="AF241" i="22"/>
  <c r="AE241" i="22"/>
  <c r="AD241" i="22"/>
  <c r="AC241" i="22"/>
  <c r="B241" i="22"/>
  <c r="C241" i="22"/>
  <c r="D241" i="22"/>
  <c r="E241" i="22"/>
  <c r="F241" i="22"/>
  <c r="G241" i="22"/>
  <c r="H241" i="22"/>
  <c r="I241" i="22"/>
  <c r="J241" i="22"/>
  <c r="K241" i="22"/>
  <c r="L241" i="22"/>
  <c r="M241" i="22"/>
  <c r="N241" i="22"/>
  <c r="O241" i="22"/>
  <c r="P241" i="22"/>
  <c r="Q241" i="22"/>
  <c r="R241" i="22"/>
  <c r="S241" i="22"/>
  <c r="T241" i="22"/>
  <c r="U241" i="22"/>
  <c r="V241" i="22"/>
  <c r="AF242" i="22"/>
  <c r="AE242" i="22"/>
  <c r="AD242" i="22"/>
  <c r="AC242" i="22"/>
  <c r="B242" i="22"/>
  <c r="C242" i="22"/>
  <c r="D242" i="22"/>
  <c r="E242" i="22"/>
  <c r="F242" i="22"/>
  <c r="G242" i="22"/>
  <c r="H242" i="22"/>
  <c r="I242" i="22"/>
  <c r="J242" i="22"/>
  <c r="K242" i="22"/>
  <c r="L242" i="22"/>
  <c r="M242" i="22"/>
  <c r="N242" i="22"/>
  <c r="O242" i="22"/>
  <c r="P242" i="22"/>
  <c r="Q242" i="22"/>
  <c r="R242" i="22"/>
  <c r="S242" i="22"/>
  <c r="T242" i="22"/>
  <c r="U242" i="22"/>
  <c r="V242" i="22"/>
  <c r="AF243" i="22"/>
  <c r="AE243" i="22"/>
  <c r="AD243" i="22"/>
  <c r="AC243" i="22"/>
  <c r="B243" i="22"/>
  <c r="C243" i="22"/>
  <c r="D243" i="22"/>
  <c r="E243" i="22"/>
  <c r="F243" i="22"/>
  <c r="G243" i="22"/>
  <c r="H243" i="22"/>
  <c r="I243" i="22"/>
  <c r="J243" i="22"/>
  <c r="K243" i="22"/>
  <c r="L243" i="22"/>
  <c r="M243" i="22"/>
  <c r="N243" i="22"/>
  <c r="O243" i="22"/>
  <c r="P243" i="22"/>
  <c r="Q243" i="22"/>
  <c r="R243" i="22"/>
  <c r="S243" i="22"/>
  <c r="T243" i="22"/>
  <c r="U243" i="22"/>
  <c r="V243" i="22"/>
  <c r="AF244" i="22"/>
  <c r="AE244" i="22"/>
  <c r="AD244" i="22"/>
  <c r="AC244" i="22"/>
  <c r="B244" i="22"/>
  <c r="C244" i="22"/>
  <c r="D244" i="22"/>
  <c r="E244" i="22"/>
  <c r="F244" i="22"/>
  <c r="G244" i="22"/>
  <c r="H244" i="22"/>
  <c r="I244" i="22"/>
  <c r="J244" i="22"/>
  <c r="K244" i="22"/>
  <c r="L244" i="22"/>
  <c r="M244" i="22"/>
  <c r="N244" i="22"/>
  <c r="O244" i="22"/>
  <c r="P244" i="22"/>
  <c r="Q244" i="22"/>
  <c r="R244" i="22"/>
  <c r="S244" i="22"/>
  <c r="T244" i="22"/>
  <c r="U244" i="22"/>
  <c r="V244" i="22"/>
  <c r="AF245" i="22"/>
  <c r="AE245" i="22"/>
  <c r="AD245" i="22"/>
  <c r="AC245" i="22"/>
  <c r="B245" i="22"/>
  <c r="C245" i="22"/>
  <c r="D245" i="22"/>
  <c r="E245" i="22"/>
  <c r="F245" i="22"/>
  <c r="G245" i="22"/>
  <c r="H245" i="22"/>
  <c r="I245" i="22"/>
  <c r="J245" i="22"/>
  <c r="K245" i="22"/>
  <c r="L245" i="22"/>
  <c r="M245" i="22"/>
  <c r="N245" i="22"/>
  <c r="O245" i="22"/>
  <c r="P245" i="22"/>
  <c r="Q245" i="22"/>
  <c r="R245" i="22"/>
  <c r="S245" i="22"/>
  <c r="T245" i="22"/>
  <c r="U245" i="22"/>
  <c r="V245" i="22"/>
  <c r="AF246" i="22"/>
  <c r="AE246" i="22"/>
  <c r="AD246" i="22"/>
  <c r="AC246" i="22"/>
  <c r="B246" i="22"/>
  <c r="C246" i="22"/>
  <c r="D246" i="22"/>
  <c r="E246" i="22"/>
  <c r="F246" i="22"/>
  <c r="G246" i="22"/>
  <c r="H246" i="22"/>
  <c r="I246" i="22"/>
  <c r="J246" i="22"/>
  <c r="K246" i="22"/>
  <c r="L246" i="22"/>
  <c r="M246" i="22"/>
  <c r="N246" i="22"/>
  <c r="O246" i="22"/>
  <c r="P246" i="22"/>
  <c r="Q246" i="22"/>
  <c r="R246" i="22"/>
  <c r="S246" i="22"/>
  <c r="T246" i="22"/>
  <c r="U246" i="22"/>
  <c r="V246" i="22"/>
  <c r="AF247" i="22"/>
  <c r="AE247" i="22"/>
  <c r="AD247" i="22"/>
  <c r="AC247" i="22"/>
  <c r="B247" i="22"/>
  <c r="C247" i="22"/>
  <c r="D247" i="22"/>
  <c r="E247" i="22"/>
  <c r="F247" i="22"/>
  <c r="G247" i="22"/>
  <c r="H247" i="22"/>
  <c r="I247" i="22"/>
  <c r="J247" i="22"/>
  <c r="K247" i="22"/>
  <c r="L247" i="22"/>
  <c r="M247" i="22"/>
  <c r="N247" i="22"/>
  <c r="O247" i="22"/>
  <c r="P247" i="22"/>
  <c r="Q247" i="22"/>
  <c r="R247" i="22"/>
  <c r="S247" i="22"/>
  <c r="T247" i="22"/>
  <c r="U247" i="22"/>
  <c r="V247" i="22"/>
  <c r="AF248" i="22"/>
  <c r="AE248" i="22"/>
  <c r="AD248" i="22"/>
  <c r="AC248" i="22"/>
  <c r="B248" i="22"/>
  <c r="C248" i="22"/>
  <c r="D248" i="22"/>
  <c r="E248" i="22"/>
  <c r="F248" i="22"/>
  <c r="G248" i="22"/>
  <c r="H248" i="22"/>
  <c r="I248" i="22"/>
  <c r="J248" i="22"/>
  <c r="K248" i="22"/>
  <c r="L248" i="22"/>
  <c r="M248" i="22"/>
  <c r="N248" i="22"/>
  <c r="O248" i="22"/>
  <c r="P248" i="22"/>
  <c r="Q248" i="22"/>
  <c r="R248" i="22"/>
  <c r="S248" i="22"/>
  <c r="T248" i="22"/>
  <c r="U248" i="22"/>
  <c r="V248" i="22"/>
  <c r="AF249" i="22"/>
  <c r="AE249" i="22"/>
  <c r="AD249" i="22"/>
  <c r="AC249" i="22"/>
  <c r="B249" i="22"/>
  <c r="C249" i="22"/>
  <c r="D249" i="22"/>
  <c r="E249" i="22"/>
  <c r="F249" i="22"/>
  <c r="G249" i="22"/>
  <c r="H249" i="22"/>
  <c r="I249" i="22"/>
  <c r="J249" i="22"/>
  <c r="K249" i="22"/>
  <c r="L249" i="22"/>
  <c r="M249" i="22"/>
  <c r="N249" i="22"/>
  <c r="O249" i="22"/>
  <c r="P249" i="22"/>
  <c r="Q249" i="22"/>
  <c r="R249" i="22"/>
  <c r="S249" i="22"/>
  <c r="T249" i="22"/>
  <c r="U249" i="22"/>
  <c r="V249" i="22"/>
  <c r="AF250" i="22"/>
  <c r="AE250" i="22"/>
  <c r="AD250" i="22"/>
  <c r="AC250" i="22"/>
  <c r="B250" i="22"/>
  <c r="C250" i="22"/>
  <c r="D250" i="22"/>
  <c r="E250" i="22"/>
  <c r="F250" i="22"/>
  <c r="G250" i="22"/>
  <c r="H250" i="22"/>
  <c r="I250" i="22"/>
  <c r="J250" i="22"/>
  <c r="K250" i="22"/>
  <c r="L250" i="22"/>
  <c r="M250" i="22"/>
  <c r="N250" i="22"/>
  <c r="O250" i="22"/>
  <c r="P250" i="22"/>
  <c r="Q250" i="22"/>
  <c r="R250" i="22"/>
  <c r="S250" i="22"/>
  <c r="T250" i="22"/>
  <c r="U250" i="22"/>
  <c r="V250" i="22"/>
  <c r="AF251" i="22"/>
  <c r="AE251" i="22"/>
  <c r="AD251" i="22"/>
  <c r="AC251" i="22"/>
  <c r="B251" i="22"/>
  <c r="C251" i="22"/>
  <c r="D251" i="22"/>
  <c r="E251" i="22"/>
  <c r="F251" i="22"/>
  <c r="G251" i="22"/>
  <c r="H251" i="22"/>
  <c r="I251" i="22"/>
  <c r="J251" i="22"/>
  <c r="K251" i="22"/>
  <c r="L251" i="22"/>
  <c r="M251" i="22"/>
  <c r="N251" i="22"/>
  <c r="O251" i="22"/>
  <c r="P251" i="22"/>
  <c r="Q251" i="22"/>
  <c r="R251" i="22"/>
  <c r="S251" i="22"/>
  <c r="T251" i="22"/>
  <c r="U251" i="22"/>
  <c r="V251" i="22"/>
  <c r="AF252" i="22"/>
  <c r="AE252" i="22"/>
  <c r="AD252" i="22"/>
  <c r="AC252" i="22"/>
  <c r="B252" i="22"/>
  <c r="C252" i="22"/>
  <c r="D252" i="22"/>
  <c r="E252" i="22"/>
  <c r="F252" i="22"/>
  <c r="G252" i="22"/>
  <c r="H252" i="22"/>
  <c r="I252" i="22"/>
  <c r="J252" i="22"/>
  <c r="K252" i="22"/>
  <c r="L252" i="22"/>
  <c r="M252" i="22"/>
  <c r="N252" i="22"/>
  <c r="O252" i="22"/>
  <c r="P252" i="22"/>
  <c r="Q252" i="22"/>
  <c r="R252" i="22"/>
  <c r="S252" i="22"/>
  <c r="T252" i="22"/>
  <c r="U252" i="22"/>
  <c r="V252" i="22"/>
  <c r="AF253" i="22"/>
  <c r="AE253" i="22"/>
  <c r="AD253" i="22"/>
  <c r="AC253" i="22"/>
  <c r="B253" i="22"/>
  <c r="C253" i="22"/>
  <c r="D253" i="22"/>
  <c r="E253" i="22"/>
  <c r="F253" i="22"/>
  <c r="G253" i="22"/>
  <c r="H253" i="22"/>
  <c r="I253" i="22"/>
  <c r="J253" i="22"/>
  <c r="K253" i="22"/>
  <c r="L253" i="22"/>
  <c r="M253" i="22"/>
  <c r="N253" i="22"/>
  <c r="O253" i="22"/>
  <c r="P253" i="22"/>
  <c r="Q253" i="22"/>
  <c r="R253" i="22"/>
  <c r="S253" i="22"/>
  <c r="T253" i="22"/>
  <c r="U253" i="22"/>
  <c r="V253" i="22"/>
  <c r="AF254" i="22"/>
  <c r="AE254" i="22"/>
  <c r="AD254" i="22"/>
  <c r="AC254" i="22"/>
  <c r="B254" i="22"/>
  <c r="C254" i="22"/>
  <c r="D254" i="22"/>
  <c r="E254" i="22"/>
  <c r="F254" i="22"/>
  <c r="G254" i="22"/>
  <c r="H254" i="22"/>
  <c r="I254" i="22"/>
  <c r="J254" i="22"/>
  <c r="K254" i="22"/>
  <c r="L254" i="22"/>
  <c r="M254" i="22"/>
  <c r="N254" i="22"/>
  <c r="O254" i="22"/>
  <c r="P254" i="22"/>
  <c r="Q254" i="22"/>
  <c r="R254" i="22"/>
  <c r="S254" i="22"/>
  <c r="T254" i="22"/>
  <c r="U254" i="22"/>
  <c r="V254" i="22"/>
  <c r="AF255" i="22"/>
  <c r="AE255" i="22"/>
  <c r="AD255" i="22"/>
  <c r="AC255" i="22"/>
  <c r="B255" i="22"/>
  <c r="C255" i="22"/>
  <c r="D255" i="22"/>
  <c r="E255" i="22"/>
  <c r="F255" i="22"/>
  <c r="G255" i="22"/>
  <c r="H255" i="22"/>
  <c r="I255" i="22"/>
  <c r="J255" i="22"/>
  <c r="K255" i="22"/>
  <c r="L255" i="22"/>
  <c r="M255" i="22"/>
  <c r="N255" i="22"/>
  <c r="O255" i="22"/>
  <c r="P255" i="22"/>
  <c r="Q255" i="22"/>
  <c r="R255" i="22"/>
  <c r="S255" i="22"/>
  <c r="T255" i="22"/>
  <c r="U255" i="22"/>
  <c r="V255" i="22"/>
  <c r="AF256" i="22"/>
  <c r="AE256" i="22"/>
  <c r="AD256" i="22"/>
  <c r="AC256" i="22"/>
  <c r="B256" i="22"/>
  <c r="C256" i="22"/>
  <c r="D256" i="22"/>
  <c r="E256" i="22"/>
  <c r="F256" i="22"/>
  <c r="G256" i="22"/>
  <c r="H256" i="22"/>
  <c r="I256" i="22"/>
  <c r="J256" i="22"/>
  <c r="K256" i="22"/>
  <c r="L256" i="22"/>
  <c r="M256" i="22"/>
  <c r="N256" i="22"/>
  <c r="O256" i="22"/>
  <c r="P256" i="22"/>
  <c r="Q256" i="22"/>
  <c r="R256" i="22"/>
  <c r="S256" i="22"/>
  <c r="T256" i="22"/>
  <c r="U256" i="22"/>
  <c r="V256" i="22"/>
  <c r="AF257" i="22"/>
  <c r="AE257" i="22"/>
  <c r="AD257" i="22"/>
  <c r="AC257" i="22"/>
  <c r="B257" i="22"/>
  <c r="C257" i="22"/>
  <c r="D257" i="22"/>
  <c r="E257" i="22"/>
  <c r="F257" i="22"/>
  <c r="G257" i="22"/>
  <c r="H257" i="22"/>
  <c r="I257" i="22"/>
  <c r="J257" i="22"/>
  <c r="K257" i="22"/>
  <c r="L257" i="22"/>
  <c r="M257" i="22"/>
  <c r="N257" i="22"/>
  <c r="O257" i="22"/>
  <c r="P257" i="22"/>
  <c r="Q257" i="22"/>
  <c r="R257" i="22"/>
  <c r="S257" i="22"/>
  <c r="T257" i="22"/>
  <c r="U257" i="22"/>
  <c r="V257" i="22"/>
  <c r="AF258" i="22"/>
  <c r="AE258" i="22"/>
  <c r="AD258" i="22"/>
  <c r="AC258" i="22"/>
  <c r="B258" i="22"/>
  <c r="C258" i="22"/>
  <c r="D258" i="22"/>
  <c r="E258" i="22"/>
  <c r="F258" i="22"/>
  <c r="G258" i="22"/>
  <c r="H258" i="22"/>
  <c r="I258" i="22"/>
  <c r="J258" i="22"/>
  <c r="K258" i="22"/>
  <c r="L258" i="22"/>
  <c r="M258" i="22"/>
  <c r="N258" i="22"/>
  <c r="O258" i="22"/>
  <c r="P258" i="22"/>
  <c r="Q258" i="22"/>
  <c r="R258" i="22"/>
  <c r="S258" i="22"/>
  <c r="T258" i="22"/>
  <c r="U258" i="22"/>
  <c r="V258" i="22"/>
  <c r="AF259" i="22"/>
  <c r="AE259" i="22"/>
  <c r="AD259" i="22"/>
  <c r="AC259" i="22"/>
  <c r="B259" i="22"/>
  <c r="C259" i="22"/>
  <c r="D259" i="22"/>
  <c r="E259" i="22"/>
  <c r="F259" i="22"/>
  <c r="G259" i="22"/>
  <c r="H259" i="22"/>
  <c r="I259" i="22"/>
  <c r="J259" i="22"/>
  <c r="K259" i="22"/>
  <c r="L259" i="22"/>
  <c r="M259" i="22"/>
  <c r="N259" i="22"/>
  <c r="O259" i="22"/>
  <c r="P259" i="22"/>
  <c r="Q259" i="22"/>
  <c r="R259" i="22"/>
  <c r="S259" i="22"/>
  <c r="T259" i="22"/>
  <c r="U259" i="22"/>
  <c r="V259" i="22"/>
  <c r="AF260" i="22"/>
  <c r="AE260" i="22"/>
  <c r="AD260" i="22"/>
  <c r="AC260" i="22"/>
  <c r="B260" i="22"/>
  <c r="C260" i="22"/>
  <c r="D260" i="22"/>
  <c r="E260" i="22"/>
  <c r="F260" i="22"/>
  <c r="G260" i="22"/>
  <c r="H260" i="22"/>
  <c r="I260" i="22"/>
  <c r="J260" i="22"/>
  <c r="K260" i="22"/>
  <c r="L260" i="22"/>
  <c r="M260" i="22"/>
  <c r="N260" i="22"/>
  <c r="O260" i="22"/>
  <c r="P260" i="22"/>
  <c r="Q260" i="22"/>
  <c r="R260" i="22"/>
  <c r="S260" i="22"/>
  <c r="T260" i="22"/>
  <c r="U260" i="22"/>
  <c r="V260" i="22"/>
  <c r="AF261" i="22"/>
  <c r="AE261" i="22"/>
  <c r="AD261" i="22"/>
  <c r="AC261" i="22"/>
  <c r="B261" i="22"/>
  <c r="C261" i="22"/>
  <c r="D261" i="22"/>
  <c r="E261" i="22"/>
  <c r="F261" i="22"/>
  <c r="G261" i="22"/>
  <c r="H261" i="22"/>
  <c r="I261" i="22"/>
  <c r="J261" i="22"/>
  <c r="K261" i="22"/>
  <c r="L261" i="22"/>
  <c r="M261" i="22"/>
  <c r="N261" i="22"/>
  <c r="O261" i="22"/>
  <c r="P261" i="22"/>
  <c r="Q261" i="22"/>
  <c r="R261" i="22"/>
  <c r="S261" i="22"/>
  <c r="T261" i="22"/>
  <c r="U261" i="22"/>
  <c r="V261" i="22"/>
  <c r="AF262" i="22"/>
  <c r="AE262" i="22"/>
  <c r="AD262" i="22"/>
  <c r="AC262" i="22"/>
  <c r="B262" i="22"/>
  <c r="C262" i="22"/>
  <c r="D262" i="22"/>
  <c r="E262" i="22"/>
  <c r="F262" i="22"/>
  <c r="G262" i="22"/>
  <c r="H262" i="22"/>
  <c r="I262" i="22"/>
  <c r="J262" i="22"/>
  <c r="K262" i="22"/>
  <c r="L262" i="22"/>
  <c r="M262" i="22"/>
  <c r="N262" i="22"/>
  <c r="O262" i="22"/>
  <c r="P262" i="22"/>
  <c r="Q262" i="22"/>
  <c r="R262" i="22"/>
  <c r="S262" i="22"/>
  <c r="T262" i="22"/>
  <c r="U262" i="22"/>
  <c r="V262" i="22"/>
  <c r="AF263" i="22"/>
  <c r="AE263" i="22"/>
  <c r="AD263" i="22"/>
  <c r="AC263" i="22"/>
  <c r="B263" i="22"/>
  <c r="C263" i="22"/>
  <c r="D263" i="22"/>
  <c r="E263" i="22"/>
  <c r="F263" i="22"/>
  <c r="G263" i="22"/>
  <c r="H263" i="22"/>
  <c r="I263" i="22"/>
  <c r="J263" i="22"/>
  <c r="K263" i="22"/>
  <c r="L263" i="22"/>
  <c r="M263" i="22"/>
  <c r="N263" i="22"/>
  <c r="O263" i="22"/>
  <c r="P263" i="22"/>
  <c r="Q263" i="22"/>
  <c r="R263" i="22"/>
  <c r="S263" i="22"/>
  <c r="T263" i="22"/>
  <c r="U263" i="22"/>
  <c r="V263" i="22"/>
  <c r="AF264" i="22"/>
  <c r="AE264" i="22"/>
  <c r="AD264" i="22"/>
  <c r="AC264" i="22"/>
  <c r="B264" i="22"/>
  <c r="C264" i="22"/>
  <c r="D264" i="22"/>
  <c r="E264" i="22"/>
  <c r="F264" i="22"/>
  <c r="G264" i="22"/>
  <c r="H264" i="22"/>
  <c r="I264" i="22"/>
  <c r="J264" i="22"/>
  <c r="K264" i="22"/>
  <c r="L264" i="22"/>
  <c r="M264" i="22"/>
  <c r="N264" i="22"/>
  <c r="O264" i="22"/>
  <c r="P264" i="22"/>
  <c r="Q264" i="22"/>
  <c r="R264" i="22"/>
  <c r="S264" i="22"/>
  <c r="T264" i="22"/>
  <c r="U264" i="22"/>
  <c r="V264" i="22"/>
  <c r="AF265" i="22"/>
  <c r="AE265" i="22"/>
  <c r="AD265" i="22"/>
  <c r="AC265" i="22"/>
  <c r="B265" i="22"/>
  <c r="C265" i="22"/>
  <c r="D265" i="22"/>
  <c r="E265" i="22"/>
  <c r="F265" i="22"/>
  <c r="G265" i="22"/>
  <c r="H265" i="22"/>
  <c r="I265" i="22"/>
  <c r="J265" i="22"/>
  <c r="K265" i="22"/>
  <c r="L265" i="22"/>
  <c r="M265" i="22"/>
  <c r="N265" i="22"/>
  <c r="O265" i="22"/>
  <c r="P265" i="22"/>
  <c r="Q265" i="22"/>
  <c r="R265" i="22"/>
  <c r="S265" i="22"/>
  <c r="T265" i="22"/>
  <c r="U265" i="22"/>
  <c r="V265" i="22"/>
  <c r="AF266" i="22"/>
  <c r="AE266" i="22"/>
  <c r="AD266" i="22"/>
  <c r="AC266" i="22"/>
  <c r="B266" i="22"/>
  <c r="C266" i="22"/>
  <c r="D266" i="22"/>
  <c r="E266" i="22"/>
  <c r="F266" i="22"/>
  <c r="G266" i="22"/>
  <c r="H266" i="22"/>
  <c r="I266" i="22"/>
  <c r="J266" i="22"/>
  <c r="K266" i="22"/>
  <c r="L266" i="22"/>
  <c r="M266" i="22"/>
  <c r="N266" i="22"/>
  <c r="O266" i="22"/>
  <c r="P266" i="22"/>
  <c r="Q266" i="22"/>
  <c r="R266" i="22"/>
  <c r="S266" i="22"/>
  <c r="T266" i="22"/>
  <c r="U266" i="22"/>
  <c r="V266" i="22"/>
  <c r="AF267" i="22"/>
  <c r="AE267" i="22"/>
  <c r="AD267" i="22"/>
  <c r="AC267" i="22"/>
  <c r="B267" i="22"/>
  <c r="C267" i="22"/>
  <c r="D267" i="22"/>
  <c r="E267" i="22"/>
  <c r="F267" i="22"/>
  <c r="G267" i="22"/>
  <c r="H267" i="22"/>
  <c r="I267" i="22"/>
  <c r="J267" i="22"/>
  <c r="K267" i="22"/>
  <c r="L267" i="22"/>
  <c r="M267" i="22"/>
  <c r="N267" i="22"/>
  <c r="O267" i="22"/>
  <c r="P267" i="22"/>
  <c r="Q267" i="22"/>
  <c r="R267" i="22"/>
  <c r="S267" i="22"/>
  <c r="T267" i="22"/>
  <c r="U267" i="22"/>
  <c r="V267" i="22"/>
  <c r="AF268" i="22"/>
  <c r="AE268" i="22"/>
  <c r="AD268" i="22"/>
  <c r="AC268" i="22"/>
  <c r="B268" i="22"/>
  <c r="C268" i="22"/>
  <c r="D268" i="22"/>
  <c r="E268" i="22"/>
  <c r="F268" i="22"/>
  <c r="G268" i="22"/>
  <c r="H268" i="22"/>
  <c r="I268" i="22"/>
  <c r="J268" i="22"/>
  <c r="K268" i="22"/>
  <c r="L268" i="22"/>
  <c r="M268" i="22"/>
  <c r="N268" i="22"/>
  <c r="O268" i="22"/>
  <c r="P268" i="22"/>
  <c r="Q268" i="22"/>
  <c r="R268" i="22"/>
  <c r="S268" i="22"/>
  <c r="T268" i="22"/>
  <c r="U268" i="22"/>
  <c r="V268" i="22"/>
  <c r="AF269" i="22"/>
  <c r="AE269" i="22"/>
  <c r="AD269" i="22"/>
  <c r="AC269" i="22"/>
  <c r="B269" i="22"/>
  <c r="C269" i="22"/>
  <c r="D269" i="22"/>
  <c r="E269" i="22"/>
  <c r="F269" i="22"/>
  <c r="G269" i="22"/>
  <c r="H269" i="22"/>
  <c r="I269" i="22"/>
  <c r="J269" i="22"/>
  <c r="K269" i="22"/>
  <c r="L269" i="22"/>
  <c r="M269" i="22"/>
  <c r="N269" i="22"/>
  <c r="O269" i="22"/>
  <c r="P269" i="22"/>
  <c r="Q269" i="22"/>
  <c r="R269" i="22"/>
  <c r="S269" i="22"/>
  <c r="T269" i="22"/>
  <c r="U269" i="22"/>
  <c r="V269" i="22"/>
  <c r="AF270" i="22"/>
  <c r="AE270" i="22"/>
  <c r="AD270" i="22"/>
  <c r="AC270" i="22"/>
  <c r="B270" i="22"/>
  <c r="C270" i="22"/>
  <c r="D270" i="22"/>
  <c r="E270" i="22"/>
  <c r="F270" i="22"/>
  <c r="G270" i="22"/>
  <c r="H270" i="22"/>
  <c r="I270" i="22"/>
  <c r="J270" i="22"/>
  <c r="K270" i="22"/>
  <c r="L270" i="22"/>
  <c r="M270" i="22"/>
  <c r="N270" i="22"/>
  <c r="O270" i="22"/>
  <c r="P270" i="22"/>
  <c r="Q270" i="22"/>
  <c r="R270" i="22"/>
  <c r="S270" i="22"/>
  <c r="T270" i="22"/>
  <c r="U270" i="22"/>
  <c r="V270" i="22"/>
  <c r="AF271" i="22"/>
  <c r="AE271" i="22"/>
  <c r="AD271" i="22"/>
  <c r="AC271" i="22"/>
  <c r="B271" i="22"/>
  <c r="C271" i="22"/>
  <c r="D271" i="22"/>
  <c r="E271" i="22"/>
  <c r="F271" i="22"/>
  <c r="G271" i="22"/>
  <c r="H271" i="22"/>
  <c r="I271" i="22"/>
  <c r="J271" i="22"/>
  <c r="K271" i="22"/>
  <c r="L271" i="22"/>
  <c r="M271" i="22"/>
  <c r="N271" i="22"/>
  <c r="O271" i="22"/>
  <c r="P271" i="22"/>
  <c r="Q271" i="22"/>
  <c r="R271" i="22"/>
  <c r="S271" i="22"/>
  <c r="T271" i="22"/>
  <c r="U271" i="22"/>
  <c r="V271" i="22"/>
  <c r="AF272" i="22"/>
  <c r="AE272" i="22"/>
  <c r="AD272" i="22"/>
  <c r="AC272" i="22"/>
  <c r="B272" i="22"/>
  <c r="C272" i="22"/>
  <c r="D272" i="22"/>
  <c r="E272" i="22"/>
  <c r="F272" i="22"/>
  <c r="G272" i="22"/>
  <c r="H272" i="22"/>
  <c r="I272" i="22"/>
  <c r="J272" i="22"/>
  <c r="K272" i="22"/>
  <c r="L272" i="22"/>
  <c r="M272" i="22"/>
  <c r="N272" i="22"/>
  <c r="O272" i="22"/>
  <c r="P272" i="22"/>
  <c r="Q272" i="22"/>
  <c r="R272" i="22"/>
  <c r="S272" i="22"/>
  <c r="T272" i="22"/>
  <c r="U272" i="22"/>
  <c r="V272" i="22"/>
  <c r="AF273" i="22"/>
  <c r="AE273" i="22"/>
  <c r="AD273" i="22"/>
  <c r="AC273" i="22"/>
  <c r="B273" i="22"/>
  <c r="C273" i="22"/>
  <c r="D273" i="22"/>
  <c r="E273" i="22"/>
  <c r="F273" i="22"/>
  <c r="G273" i="22"/>
  <c r="H273" i="22"/>
  <c r="I273" i="22"/>
  <c r="J273" i="22"/>
  <c r="K273" i="22"/>
  <c r="L273" i="22"/>
  <c r="M273" i="22"/>
  <c r="N273" i="22"/>
  <c r="O273" i="22"/>
  <c r="P273" i="22"/>
  <c r="Q273" i="22"/>
  <c r="R273" i="22"/>
  <c r="S273" i="22"/>
  <c r="T273" i="22"/>
  <c r="U273" i="22"/>
  <c r="V273" i="22"/>
  <c r="AF274" i="22"/>
  <c r="AE274" i="22"/>
  <c r="AD274" i="22"/>
  <c r="AC274" i="22"/>
  <c r="B274" i="22"/>
  <c r="C274" i="22"/>
  <c r="D274" i="22"/>
  <c r="E274" i="22"/>
  <c r="F274" i="22"/>
  <c r="G274" i="22"/>
  <c r="H274" i="22"/>
  <c r="I274" i="22"/>
  <c r="J274" i="22"/>
  <c r="K274" i="22"/>
  <c r="L274" i="22"/>
  <c r="M274" i="22"/>
  <c r="N274" i="22"/>
  <c r="O274" i="22"/>
  <c r="P274" i="22"/>
  <c r="Q274" i="22"/>
  <c r="R274" i="22"/>
  <c r="S274" i="22"/>
  <c r="T274" i="22"/>
  <c r="U274" i="22"/>
  <c r="V274" i="22"/>
  <c r="AF275" i="22"/>
  <c r="AE275" i="22"/>
  <c r="AD275" i="22"/>
  <c r="AC275" i="22"/>
  <c r="B275" i="22"/>
  <c r="C275" i="22"/>
  <c r="D275" i="22"/>
  <c r="E275" i="22"/>
  <c r="F275" i="22"/>
  <c r="G275" i="22"/>
  <c r="H275" i="22"/>
  <c r="I275" i="22"/>
  <c r="J275" i="22"/>
  <c r="K275" i="22"/>
  <c r="L275" i="22"/>
  <c r="M275" i="22"/>
  <c r="N275" i="22"/>
  <c r="O275" i="22"/>
  <c r="P275" i="22"/>
  <c r="Q275" i="22"/>
  <c r="R275" i="22"/>
  <c r="S275" i="22"/>
  <c r="T275" i="22"/>
  <c r="U275" i="22"/>
  <c r="V275" i="22"/>
  <c r="AF276" i="22"/>
  <c r="AE276" i="22"/>
  <c r="AD276" i="22"/>
  <c r="AC276" i="22"/>
  <c r="B276" i="22"/>
  <c r="C276" i="22"/>
  <c r="D276" i="22"/>
  <c r="E276" i="22"/>
  <c r="F276" i="22"/>
  <c r="G276" i="22"/>
  <c r="H276" i="22"/>
  <c r="I276" i="22"/>
  <c r="J276" i="22"/>
  <c r="K276" i="22"/>
  <c r="L276" i="22"/>
  <c r="M276" i="22"/>
  <c r="N276" i="22"/>
  <c r="O276" i="22"/>
  <c r="P276" i="22"/>
  <c r="Q276" i="22"/>
  <c r="R276" i="22"/>
  <c r="S276" i="22"/>
  <c r="T276" i="22"/>
  <c r="U276" i="22"/>
  <c r="V276" i="22"/>
  <c r="AF277" i="22"/>
  <c r="AE277" i="22"/>
  <c r="AD277" i="22"/>
  <c r="AC277" i="22"/>
  <c r="B277" i="22"/>
  <c r="C277" i="22"/>
  <c r="D277" i="22"/>
  <c r="E277" i="22"/>
  <c r="F277" i="22"/>
  <c r="G277" i="22"/>
  <c r="H277" i="22"/>
  <c r="I277" i="22"/>
  <c r="J277" i="22"/>
  <c r="K277" i="22"/>
  <c r="L277" i="22"/>
  <c r="M277" i="22"/>
  <c r="N277" i="22"/>
  <c r="O277" i="22"/>
  <c r="P277" i="22"/>
  <c r="Q277" i="22"/>
  <c r="R277" i="22"/>
  <c r="S277" i="22"/>
  <c r="T277" i="22"/>
  <c r="U277" i="22"/>
  <c r="V277" i="22"/>
  <c r="AF278" i="22"/>
  <c r="AE278" i="22"/>
  <c r="AD278" i="22"/>
  <c r="AC278" i="22"/>
  <c r="B278" i="22"/>
  <c r="C278" i="22"/>
  <c r="D278" i="22"/>
  <c r="E278" i="22"/>
  <c r="F278" i="22"/>
  <c r="G278" i="22"/>
  <c r="H278" i="22"/>
  <c r="I278" i="22"/>
  <c r="J278" i="22"/>
  <c r="K278" i="22"/>
  <c r="L278" i="22"/>
  <c r="M278" i="22"/>
  <c r="N278" i="22"/>
  <c r="O278" i="22"/>
  <c r="P278" i="22"/>
  <c r="Q278" i="22"/>
  <c r="R278" i="22"/>
  <c r="S278" i="22"/>
  <c r="T278" i="22"/>
  <c r="U278" i="22"/>
  <c r="V278" i="22"/>
  <c r="AF279" i="22"/>
  <c r="AE279" i="22"/>
  <c r="AD279" i="22"/>
  <c r="AC279" i="22"/>
  <c r="B279" i="22"/>
  <c r="C279" i="22"/>
  <c r="D279" i="22"/>
  <c r="E279" i="22"/>
  <c r="F279" i="22"/>
  <c r="G279" i="22"/>
  <c r="H279" i="22"/>
  <c r="I279" i="22"/>
  <c r="J279" i="22"/>
  <c r="K279" i="22"/>
  <c r="L279" i="22"/>
  <c r="M279" i="22"/>
  <c r="N279" i="22"/>
  <c r="O279" i="22"/>
  <c r="P279" i="22"/>
  <c r="Q279" i="22"/>
  <c r="R279" i="22"/>
  <c r="S279" i="22"/>
  <c r="T279" i="22"/>
  <c r="U279" i="22"/>
  <c r="V279" i="22"/>
  <c r="AF280" i="22"/>
  <c r="AE280" i="22"/>
  <c r="AD280" i="22"/>
  <c r="AC280" i="22"/>
  <c r="B280" i="22"/>
  <c r="C280" i="22"/>
  <c r="D280" i="22"/>
  <c r="E280" i="22"/>
  <c r="F280" i="22"/>
  <c r="G280" i="22"/>
  <c r="H280" i="22"/>
  <c r="I280" i="22"/>
  <c r="J280" i="22"/>
  <c r="K280" i="22"/>
  <c r="L280" i="22"/>
  <c r="M280" i="22"/>
  <c r="N280" i="22"/>
  <c r="O280" i="22"/>
  <c r="P280" i="22"/>
  <c r="Q280" i="22"/>
  <c r="R280" i="22"/>
  <c r="S280" i="22"/>
  <c r="T280" i="22"/>
  <c r="U280" i="22"/>
  <c r="V280" i="22"/>
  <c r="AF281" i="22"/>
  <c r="AE281" i="22"/>
  <c r="AD281" i="22"/>
  <c r="AC281" i="22"/>
  <c r="B281" i="22"/>
  <c r="C281" i="22"/>
  <c r="D281" i="22"/>
  <c r="E281" i="22"/>
  <c r="F281" i="22"/>
  <c r="G281" i="22"/>
  <c r="H281" i="22"/>
  <c r="I281" i="22"/>
  <c r="J281" i="22"/>
  <c r="K281" i="22"/>
  <c r="L281" i="22"/>
  <c r="M281" i="22"/>
  <c r="N281" i="22"/>
  <c r="O281" i="22"/>
  <c r="P281" i="22"/>
  <c r="Q281" i="22"/>
  <c r="R281" i="22"/>
  <c r="S281" i="22"/>
  <c r="T281" i="22"/>
  <c r="U281" i="22"/>
  <c r="V281" i="22"/>
  <c r="AF282" i="22"/>
  <c r="AE282" i="22"/>
  <c r="AD282" i="22"/>
  <c r="AC282" i="22"/>
  <c r="B282" i="22"/>
  <c r="C282" i="22"/>
  <c r="D282" i="22"/>
  <c r="E282" i="22"/>
  <c r="F282" i="22"/>
  <c r="G282" i="22"/>
  <c r="H282" i="22"/>
  <c r="I282" i="22"/>
  <c r="J282" i="22"/>
  <c r="K282" i="22"/>
  <c r="L282" i="22"/>
  <c r="M282" i="22"/>
  <c r="N282" i="22"/>
  <c r="O282" i="22"/>
  <c r="P282" i="22"/>
  <c r="Q282" i="22"/>
  <c r="R282" i="22"/>
  <c r="S282" i="22"/>
  <c r="T282" i="22"/>
  <c r="U282" i="22"/>
  <c r="V282" i="22"/>
  <c r="AF283" i="22"/>
  <c r="AE283" i="22"/>
  <c r="AD283" i="22"/>
  <c r="AC283" i="22"/>
  <c r="B283" i="22"/>
  <c r="C283" i="22"/>
  <c r="D283" i="22"/>
  <c r="E283" i="22"/>
  <c r="F283" i="22"/>
  <c r="G283" i="22"/>
  <c r="H283" i="22"/>
  <c r="I283" i="22"/>
  <c r="J283" i="22"/>
  <c r="K283" i="22"/>
  <c r="L283" i="22"/>
  <c r="M283" i="22"/>
  <c r="N283" i="22"/>
  <c r="O283" i="22"/>
  <c r="P283" i="22"/>
  <c r="Q283" i="22"/>
  <c r="R283" i="22"/>
  <c r="S283" i="22"/>
  <c r="T283" i="22"/>
  <c r="U283" i="22"/>
  <c r="V283" i="22"/>
  <c r="AF284" i="22"/>
  <c r="AE284" i="22"/>
  <c r="AD284" i="22"/>
  <c r="AC284" i="22"/>
  <c r="B284" i="22"/>
  <c r="C284" i="22"/>
  <c r="D284" i="22"/>
  <c r="E284" i="22"/>
  <c r="F284" i="22"/>
  <c r="G284" i="22"/>
  <c r="H284" i="22"/>
  <c r="I284" i="22"/>
  <c r="J284" i="22"/>
  <c r="K284" i="22"/>
  <c r="L284" i="22"/>
  <c r="M284" i="22"/>
  <c r="N284" i="22"/>
  <c r="O284" i="22"/>
  <c r="P284" i="22"/>
  <c r="Q284" i="22"/>
  <c r="R284" i="22"/>
  <c r="S284" i="22"/>
  <c r="T284" i="22"/>
  <c r="U284" i="22"/>
  <c r="V284" i="22"/>
  <c r="AF285" i="22"/>
  <c r="AE285" i="22"/>
  <c r="AD285" i="22"/>
  <c r="AC285" i="22"/>
  <c r="B285" i="22"/>
  <c r="C285" i="22"/>
  <c r="D285" i="22"/>
  <c r="E285" i="22"/>
  <c r="F285" i="22"/>
  <c r="G285" i="22"/>
  <c r="H285" i="22"/>
  <c r="I285" i="22"/>
  <c r="J285" i="22"/>
  <c r="K285" i="22"/>
  <c r="L285" i="22"/>
  <c r="M285" i="22"/>
  <c r="N285" i="22"/>
  <c r="O285" i="22"/>
  <c r="P285" i="22"/>
  <c r="Q285" i="22"/>
  <c r="R285" i="22"/>
  <c r="S285" i="22"/>
  <c r="T285" i="22"/>
  <c r="U285" i="22"/>
  <c r="V285" i="22"/>
  <c r="AF286" i="22"/>
  <c r="AE286" i="22"/>
  <c r="AD286" i="22"/>
  <c r="AC286" i="22"/>
  <c r="B286" i="22"/>
  <c r="C286" i="22"/>
  <c r="D286" i="22"/>
  <c r="E286" i="22"/>
  <c r="F286" i="22"/>
  <c r="G286" i="22"/>
  <c r="H286" i="22"/>
  <c r="I286" i="22"/>
  <c r="J286" i="22"/>
  <c r="K286" i="22"/>
  <c r="L286" i="22"/>
  <c r="M286" i="22"/>
  <c r="N286" i="22"/>
  <c r="O286" i="22"/>
  <c r="P286" i="22"/>
  <c r="Q286" i="22"/>
  <c r="R286" i="22"/>
  <c r="S286" i="22"/>
  <c r="T286" i="22"/>
  <c r="U286" i="22"/>
  <c r="V286" i="22"/>
  <c r="AF287" i="22"/>
  <c r="AE287" i="22"/>
  <c r="AD287" i="22"/>
  <c r="AC287" i="22"/>
  <c r="B287" i="22"/>
  <c r="C287" i="22"/>
  <c r="D287" i="22"/>
  <c r="E287" i="22"/>
  <c r="F287" i="22"/>
  <c r="G287" i="22"/>
  <c r="H287" i="22"/>
  <c r="I287" i="22"/>
  <c r="J287" i="22"/>
  <c r="K287" i="22"/>
  <c r="L287" i="22"/>
  <c r="M287" i="22"/>
  <c r="N287" i="22"/>
  <c r="O287" i="22"/>
  <c r="P287" i="22"/>
  <c r="Q287" i="22"/>
  <c r="R287" i="22"/>
  <c r="S287" i="22"/>
  <c r="T287" i="22"/>
  <c r="U287" i="22"/>
  <c r="V287" i="22"/>
  <c r="AF288" i="22"/>
  <c r="AE288" i="22"/>
  <c r="AD288" i="22"/>
  <c r="AC288" i="22"/>
  <c r="B288" i="22"/>
  <c r="C288" i="22"/>
  <c r="D288" i="22"/>
  <c r="E288" i="22"/>
  <c r="F288" i="22"/>
  <c r="G288" i="22"/>
  <c r="H288" i="22"/>
  <c r="I288" i="22"/>
  <c r="J288" i="22"/>
  <c r="K288" i="22"/>
  <c r="L288" i="22"/>
  <c r="M288" i="22"/>
  <c r="N288" i="22"/>
  <c r="O288" i="22"/>
  <c r="P288" i="22"/>
  <c r="Q288" i="22"/>
  <c r="R288" i="22"/>
  <c r="S288" i="22"/>
  <c r="T288" i="22"/>
  <c r="U288" i="22"/>
  <c r="V288" i="22"/>
  <c r="AF289" i="22"/>
  <c r="AE289" i="22"/>
  <c r="AD289" i="22"/>
  <c r="AC289" i="22"/>
  <c r="B289" i="22"/>
  <c r="C289" i="22"/>
  <c r="D289" i="22"/>
  <c r="E289" i="22"/>
  <c r="F289" i="22"/>
  <c r="G289" i="22"/>
  <c r="H289" i="22"/>
  <c r="I289" i="22"/>
  <c r="J289" i="22"/>
  <c r="K289" i="22"/>
  <c r="L289" i="22"/>
  <c r="M289" i="22"/>
  <c r="N289" i="22"/>
  <c r="O289" i="22"/>
  <c r="P289" i="22"/>
  <c r="Q289" i="22"/>
  <c r="R289" i="22"/>
  <c r="S289" i="22"/>
  <c r="T289" i="22"/>
  <c r="U289" i="22"/>
  <c r="V289" i="22"/>
  <c r="AF290" i="22"/>
  <c r="AE290" i="22"/>
  <c r="AD290" i="22"/>
  <c r="AC290" i="22"/>
  <c r="B290" i="22"/>
  <c r="C290" i="22"/>
  <c r="D290" i="22"/>
  <c r="E290" i="22"/>
  <c r="F290" i="22"/>
  <c r="G290" i="22"/>
  <c r="H290" i="22"/>
  <c r="I290" i="22"/>
  <c r="J290" i="22"/>
  <c r="K290" i="22"/>
  <c r="L290" i="22"/>
  <c r="M290" i="22"/>
  <c r="N290" i="22"/>
  <c r="O290" i="22"/>
  <c r="P290" i="22"/>
  <c r="Q290" i="22"/>
  <c r="R290" i="22"/>
  <c r="S290" i="22"/>
  <c r="T290" i="22"/>
  <c r="U290" i="22"/>
  <c r="V290" i="22"/>
  <c r="AF291" i="22"/>
  <c r="AE291" i="22"/>
  <c r="AD291" i="22"/>
  <c r="AC291" i="22"/>
  <c r="B291" i="22"/>
  <c r="C291" i="22"/>
  <c r="D291" i="22"/>
  <c r="E291" i="22"/>
  <c r="F291" i="22"/>
  <c r="G291" i="22"/>
  <c r="H291" i="22"/>
  <c r="I291" i="22"/>
  <c r="J291" i="22"/>
  <c r="K291" i="22"/>
  <c r="L291" i="22"/>
  <c r="M291" i="22"/>
  <c r="N291" i="22"/>
  <c r="O291" i="22"/>
  <c r="P291" i="22"/>
  <c r="Q291" i="22"/>
  <c r="R291" i="22"/>
  <c r="S291" i="22"/>
  <c r="T291" i="22"/>
  <c r="U291" i="22"/>
  <c r="V291" i="22"/>
  <c r="AF292" i="22"/>
  <c r="AE292" i="22"/>
  <c r="AD292" i="22"/>
  <c r="AC292" i="22"/>
  <c r="B292" i="22"/>
  <c r="C292" i="22"/>
  <c r="D292" i="22"/>
  <c r="E292" i="22"/>
  <c r="F292" i="22"/>
  <c r="G292" i="22"/>
  <c r="H292" i="22"/>
  <c r="I292" i="22"/>
  <c r="J292" i="22"/>
  <c r="K292" i="22"/>
  <c r="L292" i="22"/>
  <c r="M292" i="22"/>
  <c r="N292" i="22"/>
  <c r="O292" i="22"/>
  <c r="P292" i="22"/>
  <c r="Q292" i="22"/>
  <c r="R292" i="22"/>
  <c r="S292" i="22"/>
  <c r="T292" i="22"/>
  <c r="U292" i="22"/>
  <c r="V292" i="22"/>
  <c r="AF293" i="22"/>
  <c r="AE293" i="22"/>
  <c r="AD293" i="22"/>
  <c r="AC293" i="22"/>
  <c r="B293" i="22"/>
  <c r="C293" i="22"/>
  <c r="D293" i="22"/>
  <c r="E293" i="22"/>
  <c r="F293" i="22"/>
  <c r="G293" i="22"/>
  <c r="H293" i="22"/>
  <c r="I293" i="22"/>
  <c r="J293" i="22"/>
  <c r="K293" i="22"/>
  <c r="L293" i="22"/>
  <c r="M293" i="22"/>
  <c r="N293" i="22"/>
  <c r="O293" i="22"/>
  <c r="P293" i="22"/>
  <c r="Q293" i="22"/>
  <c r="R293" i="22"/>
  <c r="S293" i="22"/>
  <c r="T293" i="22"/>
  <c r="U293" i="22"/>
  <c r="V293" i="22"/>
  <c r="AF294" i="22"/>
  <c r="AE294" i="22"/>
  <c r="AD294" i="22"/>
  <c r="AC294" i="22"/>
  <c r="B294" i="22"/>
  <c r="C294" i="22"/>
  <c r="D294" i="22"/>
  <c r="E294" i="22"/>
  <c r="F294" i="22"/>
  <c r="G294" i="22"/>
  <c r="H294" i="22"/>
  <c r="I294" i="22"/>
  <c r="J294" i="22"/>
  <c r="K294" i="22"/>
  <c r="L294" i="22"/>
  <c r="M294" i="22"/>
  <c r="N294" i="22"/>
  <c r="O294" i="22"/>
  <c r="P294" i="22"/>
  <c r="Q294" i="22"/>
  <c r="R294" i="22"/>
  <c r="S294" i="22"/>
  <c r="T294" i="22"/>
  <c r="U294" i="22"/>
  <c r="V294" i="22"/>
  <c r="AF295" i="22"/>
  <c r="AE295" i="22"/>
  <c r="AD295" i="22"/>
  <c r="AC295" i="22"/>
  <c r="B295" i="22"/>
  <c r="C295" i="22"/>
  <c r="D295" i="22"/>
  <c r="E295" i="22"/>
  <c r="F295" i="22"/>
  <c r="G295" i="22"/>
  <c r="H295" i="22"/>
  <c r="I295" i="22"/>
  <c r="J295" i="22"/>
  <c r="K295" i="22"/>
  <c r="L295" i="22"/>
  <c r="M295" i="22"/>
  <c r="N295" i="22"/>
  <c r="O295" i="22"/>
  <c r="P295" i="22"/>
  <c r="Q295" i="22"/>
  <c r="R295" i="22"/>
  <c r="S295" i="22"/>
  <c r="T295" i="22"/>
  <c r="U295" i="22"/>
  <c r="V295" i="22"/>
  <c r="AF296" i="22"/>
  <c r="AE296" i="22"/>
  <c r="AD296" i="22"/>
  <c r="AC296" i="22"/>
  <c r="B296" i="22"/>
  <c r="C296" i="22"/>
  <c r="D296" i="22"/>
  <c r="E296" i="22"/>
  <c r="F296" i="22"/>
  <c r="G296" i="22"/>
  <c r="H296" i="22"/>
  <c r="I296" i="22"/>
  <c r="J296" i="22"/>
  <c r="K296" i="22"/>
  <c r="L296" i="22"/>
  <c r="M296" i="22"/>
  <c r="N296" i="22"/>
  <c r="O296" i="22"/>
  <c r="P296" i="22"/>
  <c r="Q296" i="22"/>
  <c r="R296" i="22"/>
  <c r="S296" i="22"/>
  <c r="T296" i="22"/>
  <c r="U296" i="22"/>
  <c r="V296" i="22"/>
  <c r="AF297" i="22"/>
  <c r="AE297" i="22"/>
  <c r="AD297" i="22"/>
  <c r="AC297" i="22"/>
  <c r="B297" i="22"/>
  <c r="C297" i="22"/>
  <c r="D297" i="22"/>
  <c r="E297" i="22"/>
  <c r="F297" i="22"/>
  <c r="G297" i="22"/>
  <c r="H297" i="22"/>
  <c r="I297" i="22"/>
  <c r="J297" i="22"/>
  <c r="K297" i="22"/>
  <c r="L297" i="22"/>
  <c r="M297" i="22"/>
  <c r="N297" i="22"/>
  <c r="O297" i="22"/>
  <c r="P297" i="22"/>
  <c r="Q297" i="22"/>
  <c r="R297" i="22"/>
  <c r="S297" i="22"/>
  <c r="T297" i="22"/>
  <c r="U297" i="22"/>
  <c r="V297" i="22"/>
  <c r="AF298" i="22"/>
  <c r="AE298" i="22"/>
  <c r="AD298" i="22"/>
  <c r="AC298" i="22"/>
  <c r="B298" i="22"/>
  <c r="C298" i="22"/>
  <c r="D298" i="22"/>
  <c r="E298" i="22"/>
  <c r="F298" i="22"/>
  <c r="G298" i="22"/>
  <c r="H298" i="22"/>
  <c r="I298" i="22"/>
  <c r="J298" i="22"/>
  <c r="K298" i="22"/>
  <c r="L298" i="22"/>
  <c r="M298" i="22"/>
  <c r="N298" i="22"/>
  <c r="O298" i="22"/>
  <c r="P298" i="22"/>
  <c r="Q298" i="22"/>
  <c r="R298" i="22"/>
  <c r="S298" i="22"/>
  <c r="T298" i="22"/>
  <c r="U298" i="22"/>
  <c r="V298" i="22"/>
  <c r="AF299" i="22"/>
  <c r="AE299" i="22"/>
  <c r="AD299" i="22"/>
  <c r="AC299" i="22"/>
  <c r="B299" i="22"/>
  <c r="C299" i="22"/>
  <c r="D299" i="22"/>
  <c r="E299" i="22"/>
  <c r="F299" i="22"/>
  <c r="G299" i="22"/>
  <c r="H299" i="22"/>
  <c r="I299" i="22"/>
  <c r="J299" i="22"/>
  <c r="K299" i="22"/>
  <c r="L299" i="22"/>
  <c r="M299" i="22"/>
  <c r="N299" i="22"/>
  <c r="O299" i="22"/>
  <c r="P299" i="22"/>
  <c r="Q299" i="22"/>
  <c r="R299" i="22"/>
  <c r="S299" i="22"/>
  <c r="T299" i="22"/>
  <c r="U299" i="22"/>
  <c r="V299" i="22"/>
  <c r="AF300" i="22"/>
  <c r="AE300" i="22"/>
  <c r="AD300" i="22"/>
  <c r="AC300" i="22"/>
  <c r="B300" i="22"/>
  <c r="C300" i="22"/>
  <c r="D300" i="22"/>
  <c r="E300" i="22"/>
  <c r="F300" i="22"/>
  <c r="G300" i="22"/>
  <c r="H300" i="22"/>
  <c r="I300" i="22"/>
  <c r="J300" i="22"/>
  <c r="K300" i="22"/>
  <c r="L300" i="22"/>
  <c r="M300" i="22"/>
  <c r="N300" i="22"/>
  <c r="O300" i="22"/>
  <c r="P300" i="22"/>
  <c r="Q300" i="22"/>
  <c r="R300" i="22"/>
  <c r="S300" i="22"/>
  <c r="T300" i="22"/>
  <c r="U300" i="22"/>
  <c r="V300" i="22"/>
  <c r="AF301" i="22"/>
  <c r="AE301" i="22"/>
  <c r="AD301" i="22"/>
  <c r="AC301" i="22"/>
  <c r="B301" i="22"/>
  <c r="C301" i="22"/>
  <c r="D301" i="22"/>
  <c r="E301" i="22"/>
  <c r="F301" i="22"/>
  <c r="G301" i="22"/>
  <c r="H301" i="22"/>
  <c r="I301" i="22"/>
  <c r="J301" i="22"/>
  <c r="K301" i="22"/>
  <c r="L301" i="22"/>
  <c r="M301" i="22"/>
  <c r="N301" i="22"/>
  <c r="O301" i="22"/>
  <c r="P301" i="22"/>
  <c r="Q301" i="22"/>
  <c r="R301" i="22"/>
  <c r="S301" i="22"/>
  <c r="T301" i="22"/>
  <c r="U301" i="22"/>
  <c r="V301" i="22"/>
  <c r="AF302" i="22"/>
  <c r="AE302" i="22"/>
  <c r="AD302" i="22"/>
  <c r="AC302" i="22"/>
  <c r="B302" i="22"/>
  <c r="C302" i="22"/>
  <c r="D302" i="22"/>
  <c r="E302" i="22"/>
  <c r="F302" i="22"/>
  <c r="G302" i="22"/>
  <c r="H302" i="22"/>
  <c r="I302" i="22"/>
  <c r="J302" i="22"/>
  <c r="K302" i="22"/>
  <c r="L302" i="22"/>
  <c r="M302" i="22"/>
  <c r="N302" i="22"/>
  <c r="O302" i="22"/>
  <c r="P302" i="22"/>
  <c r="Q302" i="22"/>
  <c r="R302" i="22"/>
  <c r="S302" i="22"/>
  <c r="T302" i="22"/>
  <c r="U302" i="22"/>
  <c r="V302" i="22"/>
  <c r="AF303" i="22"/>
  <c r="AE303" i="22"/>
  <c r="AD303" i="22"/>
  <c r="AC303" i="22"/>
  <c r="B303" i="22"/>
  <c r="C303" i="22"/>
  <c r="D303" i="22"/>
  <c r="E303" i="22"/>
  <c r="F303" i="22"/>
  <c r="G303" i="22"/>
  <c r="H303" i="22"/>
  <c r="I303" i="22"/>
  <c r="J303" i="22"/>
  <c r="K303" i="22"/>
  <c r="L303" i="22"/>
  <c r="M303" i="22"/>
  <c r="N303" i="22"/>
  <c r="O303" i="22"/>
  <c r="P303" i="22"/>
  <c r="Q303" i="22"/>
  <c r="R303" i="22"/>
  <c r="S303" i="22"/>
  <c r="T303" i="22"/>
  <c r="U303" i="22"/>
  <c r="V303" i="22"/>
  <c r="AF304" i="22"/>
  <c r="AE304" i="22"/>
  <c r="AD304" i="22"/>
  <c r="AC304" i="22"/>
  <c r="B304" i="22"/>
  <c r="C304" i="22"/>
  <c r="D304" i="22"/>
  <c r="E304" i="22"/>
  <c r="F304" i="22"/>
  <c r="G304" i="22"/>
  <c r="H304" i="22"/>
  <c r="I304" i="22"/>
  <c r="J304" i="22"/>
  <c r="K304" i="22"/>
  <c r="L304" i="22"/>
  <c r="M304" i="22"/>
  <c r="N304" i="22"/>
  <c r="O304" i="22"/>
  <c r="P304" i="22"/>
  <c r="Q304" i="22"/>
  <c r="R304" i="22"/>
  <c r="S304" i="22"/>
  <c r="T304" i="22"/>
  <c r="U304" i="22"/>
  <c r="V304" i="22"/>
  <c r="AF305" i="22"/>
  <c r="AE305" i="22"/>
  <c r="AD305" i="22"/>
  <c r="AC305" i="22"/>
  <c r="B305" i="22"/>
  <c r="C305" i="22"/>
  <c r="D305" i="22"/>
  <c r="E305" i="22"/>
  <c r="F305" i="22"/>
  <c r="G305" i="22"/>
  <c r="H305" i="22"/>
  <c r="I305" i="22"/>
  <c r="J305" i="22"/>
  <c r="K305" i="22"/>
  <c r="L305" i="22"/>
  <c r="M305" i="22"/>
  <c r="N305" i="22"/>
  <c r="O305" i="22"/>
  <c r="P305" i="22"/>
  <c r="Q305" i="22"/>
  <c r="R305" i="22"/>
  <c r="S305" i="22"/>
  <c r="T305" i="22"/>
  <c r="U305" i="22"/>
  <c r="V305" i="22"/>
  <c r="AF306" i="22"/>
  <c r="AE306" i="22"/>
  <c r="AD306" i="22"/>
  <c r="AC306" i="22"/>
  <c r="B306" i="22"/>
  <c r="C306" i="22"/>
  <c r="D306" i="22"/>
  <c r="E306" i="22"/>
  <c r="F306" i="22"/>
  <c r="G306" i="22"/>
  <c r="H306" i="22"/>
  <c r="I306" i="22"/>
  <c r="J306" i="22"/>
  <c r="K306" i="22"/>
  <c r="L306" i="22"/>
  <c r="M306" i="22"/>
  <c r="N306" i="22"/>
  <c r="O306" i="22"/>
  <c r="P306" i="22"/>
  <c r="Q306" i="22"/>
  <c r="R306" i="22"/>
  <c r="S306" i="22"/>
  <c r="T306" i="22"/>
  <c r="U306" i="22"/>
  <c r="V306" i="22"/>
  <c r="AF307" i="22"/>
  <c r="AE307" i="22"/>
  <c r="AD307" i="22"/>
  <c r="AC307" i="22"/>
  <c r="B307" i="22"/>
  <c r="C307" i="22"/>
  <c r="D307" i="22"/>
  <c r="E307" i="22"/>
  <c r="F307" i="22"/>
  <c r="G307" i="22"/>
  <c r="H307" i="22"/>
  <c r="I307" i="22"/>
  <c r="J307" i="22"/>
  <c r="K307" i="22"/>
  <c r="L307" i="22"/>
  <c r="M307" i="22"/>
  <c r="N307" i="22"/>
  <c r="O307" i="22"/>
  <c r="P307" i="22"/>
  <c r="Q307" i="22"/>
  <c r="R307" i="22"/>
  <c r="S307" i="22"/>
  <c r="T307" i="22"/>
  <c r="U307" i="22"/>
  <c r="V307" i="22"/>
  <c r="AF308" i="22"/>
  <c r="AE308" i="22"/>
  <c r="AD308" i="22"/>
  <c r="AC308" i="22"/>
  <c r="B308" i="22"/>
  <c r="C308" i="22"/>
  <c r="D308" i="22"/>
  <c r="E308" i="22"/>
  <c r="F308" i="22"/>
  <c r="G308" i="22"/>
  <c r="H308" i="22"/>
  <c r="I308" i="22"/>
  <c r="J308" i="22"/>
  <c r="K308" i="22"/>
  <c r="L308" i="22"/>
  <c r="M308" i="22"/>
  <c r="N308" i="22"/>
  <c r="O308" i="22"/>
  <c r="P308" i="22"/>
  <c r="Q308" i="22"/>
  <c r="R308" i="22"/>
  <c r="S308" i="22"/>
  <c r="T308" i="22"/>
  <c r="U308" i="22"/>
  <c r="V308" i="22"/>
  <c r="AF309" i="22"/>
  <c r="AE309" i="22"/>
  <c r="AD309" i="22"/>
  <c r="AC309" i="22"/>
  <c r="B309" i="22"/>
  <c r="C309" i="22"/>
  <c r="D309" i="22"/>
  <c r="E309" i="22"/>
  <c r="F309" i="22"/>
  <c r="G309" i="22"/>
  <c r="H309" i="22"/>
  <c r="I309" i="22"/>
  <c r="J309" i="22"/>
  <c r="K309" i="22"/>
  <c r="L309" i="22"/>
  <c r="M309" i="22"/>
  <c r="N309" i="22"/>
  <c r="O309" i="22"/>
  <c r="P309" i="22"/>
  <c r="Q309" i="22"/>
  <c r="R309" i="22"/>
  <c r="S309" i="22"/>
  <c r="T309" i="22"/>
  <c r="U309" i="22"/>
  <c r="V309" i="22"/>
  <c r="AF310" i="22"/>
  <c r="AE310" i="22"/>
  <c r="AD310" i="22"/>
  <c r="AC310" i="22"/>
  <c r="B310" i="22"/>
  <c r="C310" i="22"/>
  <c r="D310" i="22"/>
  <c r="E310" i="22"/>
  <c r="F310" i="22"/>
  <c r="G310" i="22"/>
  <c r="H310" i="22"/>
  <c r="I310" i="22"/>
  <c r="J310" i="22"/>
  <c r="K310" i="22"/>
  <c r="L310" i="22"/>
  <c r="M310" i="22"/>
  <c r="N310" i="22"/>
  <c r="O310" i="22"/>
  <c r="P310" i="22"/>
  <c r="Q310" i="22"/>
  <c r="R310" i="22"/>
  <c r="S310" i="22"/>
  <c r="T310" i="22"/>
  <c r="U310" i="22"/>
  <c r="V310" i="22"/>
  <c r="AF311" i="22"/>
  <c r="AE311" i="22"/>
  <c r="AD311" i="22"/>
  <c r="AC311" i="22"/>
  <c r="B311" i="22"/>
  <c r="C311" i="22"/>
  <c r="D311" i="22"/>
  <c r="E311" i="22"/>
  <c r="F311" i="22"/>
  <c r="G311" i="22"/>
  <c r="H311" i="22"/>
  <c r="I311" i="22"/>
  <c r="J311" i="22"/>
  <c r="K311" i="22"/>
  <c r="L311" i="22"/>
  <c r="M311" i="22"/>
  <c r="N311" i="22"/>
  <c r="O311" i="22"/>
  <c r="P311" i="22"/>
  <c r="Q311" i="22"/>
  <c r="R311" i="22"/>
  <c r="S311" i="22"/>
  <c r="T311" i="22"/>
  <c r="U311" i="22"/>
  <c r="V311" i="22"/>
  <c r="AF312" i="22"/>
  <c r="AE312" i="22"/>
  <c r="AD312" i="22"/>
  <c r="AC312" i="22"/>
  <c r="B312" i="22"/>
  <c r="C312" i="22"/>
  <c r="D312" i="22"/>
  <c r="E312" i="22"/>
  <c r="F312" i="22"/>
  <c r="G312" i="22"/>
  <c r="H312" i="22"/>
  <c r="I312" i="22"/>
  <c r="J312" i="22"/>
  <c r="K312" i="22"/>
  <c r="L312" i="22"/>
  <c r="M312" i="22"/>
  <c r="N312" i="22"/>
  <c r="O312" i="22"/>
  <c r="P312" i="22"/>
  <c r="Q312" i="22"/>
  <c r="R312" i="22"/>
  <c r="S312" i="22"/>
  <c r="T312" i="22"/>
  <c r="U312" i="22"/>
  <c r="V312" i="22"/>
  <c r="AF313" i="22"/>
  <c r="AE313" i="22"/>
  <c r="AD313" i="22"/>
  <c r="AC313" i="22"/>
  <c r="B313" i="22"/>
  <c r="C313" i="22"/>
  <c r="D313" i="22"/>
  <c r="E313" i="22"/>
  <c r="F313" i="22"/>
  <c r="G313" i="22"/>
  <c r="H313" i="22"/>
  <c r="I313" i="22"/>
  <c r="J313" i="22"/>
  <c r="K313" i="22"/>
  <c r="L313" i="22"/>
  <c r="M313" i="22"/>
  <c r="N313" i="22"/>
  <c r="O313" i="22"/>
  <c r="P313" i="22"/>
  <c r="Q313" i="22"/>
  <c r="R313" i="22"/>
  <c r="S313" i="22"/>
  <c r="T313" i="22"/>
  <c r="U313" i="22"/>
  <c r="V313" i="22"/>
  <c r="AF314" i="22"/>
  <c r="AE314" i="22"/>
  <c r="AD314" i="22"/>
  <c r="AC314" i="22"/>
  <c r="B314" i="22"/>
  <c r="C314" i="22"/>
  <c r="D314" i="22"/>
  <c r="E314" i="22"/>
  <c r="F314" i="22"/>
  <c r="G314" i="22"/>
  <c r="H314" i="22"/>
  <c r="I314" i="22"/>
  <c r="J314" i="22"/>
  <c r="K314" i="22"/>
  <c r="L314" i="22"/>
  <c r="M314" i="22"/>
  <c r="N314" i="22"/>
  <c r="O314" i="22"/>
  <c r="P314" i="22"/>
  <c r="Q314" i="22"/>
  <c r="R314" i="22"/>
  <c r="S314" i="22"/>
  <c r="T314" i="22"/>
  <c r="U314" i="22"/>
  <c r="V314" i="22"/>
  <c r="AF315" i="22"/>
  <c r="AE315" i="22"/>
  <c r="AD315" i="22"/>
  <c r="AC315" i="22"/>
  <c r="B315" i="22"/>
  <c r="C315" i="22"/>
  <c r="D315" i="22"/>
  <c r="E315" i="22"/>
  <c r="F315" i="22"/>
  <c r="G315" i="22"/>
  <c r="H315" i="22"/>
  <c r="I315" i="22"/>
  <c r="J315" i="22"/>
  <c r="K315" i="22"/>
  <c r="L315" i="22"/>
  <c r="M315" i="22"/>
  <c r="N315" i="22"/>
  <c r="O315" i="22"/>
  <c r="P315" i="22"/>
  <c r="Q315" i="22"/>
  <c r="R315" i="22"/>
  <c r="S315" i="22"/>
  <c r="T315" i="22"/>
  <c r="U315" i="22"/>
  <c r="V315" i="22"/>
  <c r="AF316" i="22"/>
  <c r="AE316" i="22"/>
  <c r="AD316" i="22"/>
  <c r="AC316" i="22"/>
  <c r="B316" i="22"/>
  <c r="C316" i="22"/>
  <c r="D316" i="22"/>
  <c r="E316" i="22"/>
  <c r="F316" i="22"/>
  <c r="G316" i="22"/>
  <c r="H316" i="22"/>
  <c r="I316" i="22"/>
  <c r="J316" i="22"/>
  <c r="K316" i="22"/>
  <c r="L316" i="22"/>
  <c r="M316" i="22"/>
  <c r="N316" i="22"/>
  <c r="O316" i="22"/>
  <c r="P316" i="22"/>
  <c r="Q316" i="22"/>
  <c r="R316" i="22"/>
  <c r="S316" i="22"/>
  <c r="T316" i="22"/>
  <c r="U316" i="22"/>
  <c r="V316" i="22"/>
  <c r="AF317" i="22"/>
  <c r="AE317" i="22"/>
  <c r="AD317" i="22"/>
  <c r="AC317" i="22"/>
  <c r="B317" i="22"/>
  <c r="C317" i="22"/>
  <c r="D317" i="22"/>
  <c r="E317" i="22"/>
  <c r="F317" i="22"/>
  <c r="G317" i="22"/>
  <c r="H317" i="22"/>
  <c r="I317" i="22"/>
  <c r="J317" i="22"/>
  <c r="K317" i="22"/>
  <c r="L317" i="22"/>
  <c r="M317" i="22"/>
  <c r="N317" i="22"/>
  <c r="O317" i="22"/>
  <c r="P317" i="22"/>
  <c r="Q317" i="22"/>
  <c r="R317" i="22"/>
  <c r="S317" i="22"/>
  <c r="T317" i="22"/>
  <c r="U317" i="22"/>
  <c r="V317" i="22"/>
  <c r="AF318" i="22"/>
  <c r="AE318" i="22"/>
  <c r="AD318" i="22"/>
  <c r="AC318" i="22"/>
  <c r="B318" i="22"/>
  <c r="C318" i="22"/>
  <c r="D318" i="22"/>
  <c r="E318" i="22"/>
  <c r="F318" i="22"/>
  <c r="G318" i="22"/>
  <c r="H318" i="22"/>
  <c r="I318" i="22"/>
  <c r="J318" i="22"/>
  <c r="K318" i="22"/>
  <c r="L318" i="22"/>
  <c r="M318" i="22"/>
  <c r="N318" i="22"/>
  <c r="O318" i="22"/>
  <c r="P318" i="22"/>
  <c r="Q318" i="22"/>
  <c r="R318" i="22"/>
  <c r="S318" i="22"/>
  <c r="T318" i="22"/>
  <c r="U318" i="22"/>
  <c r="V318" i="22"/>
  <c r="AF319" i="22"/>
  <c r="AE319" i="22"/>
  <c r="AD319" i="22"/>
  <c r="AC319" i="22"/>
  <c r="B319" i="22"/>
  <c r="C319" i="22"/>
  <c r="D319" i="22"/>
  <c r="E319" i="22"/>
  <c r="F319" i="22"/>
  <c r="G319" i="22"/>
  <c r="H319" i="22"/>
  <c r="I319" i="22"/>
  <c r="J319" i="22"/>
  <c r="K319" i="22"/>
  <c r="L319" i="22"/>
  <c r="M319" i="22"/>
  <c r="N319" i="22"/>
  <c r="O319" i="22"/>
  <c r="P319" i="22"/>
  <c r="Q319" i="22"/>
  <c r="R319" i="22"/>
  <c r="S319" i="22"/>
  <c r="T319" i="22"/>
  <c r="U319" i="22"/>
  <c r="V319" i="22"/>
  <c r="AF320" i="22"/>
  <c r="AE320" i="22"/>
  <c r="AD320" i="22"/>
  <c r="AC320" i="22"/>
  <c r="B320" i="22"/>
  <c r="C320" i="22"/>
  <c r="D320" i="22"/>
  <c r="E320" i="22"/>
  <c r="F320" i="22"/>
  <c r="G320" i="22"/>
  <c r="H320" i="22"/>
  <c r="I320" i="22"/>
  <c r="J320" i="22"/>
  <c r="K320" i="22"/>
  <c r="L320" i="22"/>
  <c r="M320" i="22"/>
  <c r="N320" i="22"/>
  <c r="O320" i="22"/>
  <c r="P320" i="22"/>
  <c r="Q320" i="22"/>
  <c r="R320" i="22"/>
  <c r="S320" i="22"/>
  <c r="T320" i="22"/>
  <c r="U320" i="22"/>
  <c r="V320" i="22"/>
  <c r="AF321" i="22"/>
  <c r="AE321" i="22"/>
  <c r="AD321" i="22"/>
  <c r="AC321" i="22"/>
  <c r="B321" i="22"/>
  <c r="C321" i="22"/>
  <c r="D321" i="22"/>
  <c r="E321" i="22"/>
  <c r="F321" i="22"/>
  <c r="G321" i="22"/>
  <c r="H321" i="22"/>
  <c r="I321" i="22"/>
  <c r="J321" i="22"/>
  <c r="K321" i="22"/>
  <c r="L321" i="22"/>
  <c r="M321" i="22"/>
  <c r="N321" i="22"/>
  <c r="O321" i="22"/>
  <c r="P321" i="22"/>
  <c r="Q321" i="22"/>
  <c r="R321" i="22"/>
  <c r="S321" i="22"/>
  <c r="T321" i="22"/>
  <c r="U321" i="22"/>
  <c r="V321" i="22"/>
  <c r="AF322" i="22"/>
  <c r="AE322" i="22"/>
  <c r="AD322" i="22"/>
  <c r="AC322" i="22"/>
  <c r="B322" i="22"/>
  <c r="C322" i="22"/>
  <c r="D322" i="22"/>
  <c r="E322" i="22"/>
  <c r="F322" i="22"/>
  <c r="G322" i="22"/>
  <c r="H322" i="22"/>
  <c r="I322" i="22"/>
  <c r="J322" i="22"/>
  <c r="K322" i="22"/>
  <c r="L322" i="22"/>
  <c r="M322" i="22"/>
  <c r="N322" i="22"/>
  <c r="O322" i="22"/>
  <c r="P322" i="22"/>
  <c r="Q322" i="22"/>
  <c r="R322" i="22"/>
  <c r="S322" i="22"/>
  <c r="T322" i="22"/>
  <c r="U322" i="22"/>
  <c r="V322" i="22"/>
  <c r="AF323" i="22"/>
  <c r="AE323" i="22"/>
  <c r="AD323" i="22"/>
  <c r="AC323" i="22"/>
  <c r="B323" i="22"/>
  <c r="C323" i="22"/>
  <c r="D323" i="22"/>
  <c r="E323" i="22"/>
  <c r="F323" i="22"/>
  <c r="G323" i="22"/>
  <c r="H323" i="22"/>
  <c r="I323" i="22"/>
  <c r="J323" i="22"/>
  <c r="K323" i="22"/>
  <c r="L323" i="22"/>
  <c r="M323" i="22"/>
  <c r="N323" i="22"/>
  <c r="O323" i="22"/>
  <c r="P323" i="22"/>
  <c r="Q323" i="22"/>
  <c r="R323" i="22"/>
  <c r="S323" i="22"/>
  <c r="T323" i="22"/>
  <c r="U323" i="22"/>
  <c r="V323" i="22"/>
  <c r="AF324" i="22"/>
  <c r="AE324" i="22"/>
  <c r="AD324" i="22"/>
  <c r="AC324" i="22"/>
  <c r="B324" i="22"/>
  <c r="C324" i="22"/>
  <c r="D324" i="22"/>
  <c r="E324" i="22"/>
  <c r="F324" i="22"/>
  <c r="G324" i="22"/>
  <c r="H324" i="22"/>
  <c r="I324" i="22"/>
  <c r="J324" i="22"/>
  <c r="K324" i="22"/>
  <c r="L324" i="22"/>
  <c r="M324" i="22"/>
  <c r="N324" i="22"/>
  <c r="O324" i="22"/>
  <c r="P324" i="22"/>
  <c r="Q324" i="22"/>
  <c r="R324" i="22"/>
  <c r="S324" i="22"/>
  <c r="T324" i="22"/>
  <c r="U324" i="22"/>
  <c r="V324" i="22"/>
  <c r="AF325" i="22"/>
  <c r="AE325" i="22"/>
  <c r="AD325" i="22"/>
  <c r="AC325" i="22"/>
  <c r="B325" i="22"/>
  <c r="C325" i="22"/>
  <c r="D325" i="22"/>
  <c r="E325" i="22"/>
  <c r="F325" i="22"/>
  <c r="G325" i="22"/>
  <c r="H325" i="22"/>
  <c r="I325" i="22"/>
  <c r="J325" i="22"/>
  <c r="K325" i="22"/>
  <c r="L325" i="22"/>
  <c r="M325" i="22"/>
  <c r="N325" i="22"/>
  <c r="O325" i="22"/>
  <c r="P325" i="22"/>
  <c r="Q325" i="22"/>
  <c r="R325" i="22"/>
  <c r="S325" i="22"/>
  <c r="T325" i="22"/>
  <c r="U325" i="22"/>
  <c r="V325" i="22"/>
  <c r="AF326" i="22"/>
  <c r="AE326" i="22"/>
  <c r="AD326" i="22"/>
  <c r="AC326" i="22"/>
  <c r="B326" i="22"/>
  <c r="C326" i="22"/>
  <c r="D326" i="22"/>
  <c r="E326" i="22"/>
  <c r="F326" i="22"/>
  <c r="G326" i="22"/>
  <c r="H326" i="22"/>
  <c r="I326" i="22"/>
  <c r="J326" i="22"/>
  <c r="K326" i="22"/>
  <c r="L326" i="22"/>
  <c r="M326" i="22"/>
  <c r="N326" i="22"/>
  <c r="O326" i="22"/>
  <c r="P326" i="22"/>
  <c r="Q326" i="22"/>
  <c r="R326" i="22"/>
  <c r="S326" i="22"/>
  <c r="T326" i="22"/>
  <c r="U326" i="22"/>
  <c r="V326" i="22"/>
  <c r="AF327" i="22"/>
  <c r="AE327" i="22"/>
  <c r="AD327" i="22"/>
  <c r="AC327" i="22"/>
  <c r="B327" i="22"/>
  <c r="C327" i="22"/>
  <c r="D327" i="22"/>
  <c r="E327" i="22"/>
  <c r="F327" i="22"/>
  <c r="G327" i="22"/>
  <c r="H327" i="22"/>
  <c r="I327" i="22"/>
  <c r="J327" i="22"/>
  <c r="K327" i="22"/>
  <c r="L327" i="22"/>
  <c r="M327" i="22"/>
  <c r="N327" i="22"/>
  <c r="O327" i="22"/>
  <c r="P327" i="22"/>
  <c r="Q327" i="22"/>
  <c r="R327" i="22"/>
  <c r="S327" i="22"/>
  <c r="T327" i="22"/>
  <c r="U327" i="22"/>
  <c r="V327" i="22"/>
  <c r="AF328" i="22"/>
  <c r="AE328" i="22"/>
  <c r="AD328" i="22"/>
  <c r="AC328" i="22"/>
  <c r="B328" i="22"/>
  <c r="C328" i="22"/>
  <c r="D328" i="22"/>
  <c r="E328" i="22"/>
  <c r="F328" i="22"/>
  <c r="G328" i="22"/>
  <c r="H328" i="22"/>
  <c r="I328" i="22"/>
  <c r="J328" i="22"/>
  <c r="K328" i="22"/>
  <c r="L328" i="22"/>
  <c r="M328" i="22"/>
  <c r="N328" i="22"/>
  <c r="O328" i="22"/>
  <c r="P328" i="22"/>
  <c r="Q328" i="22"/>
  <c r="R328" i="22"/>
  <c r="S328" i="22"/>
  <c r="T328" i="22"/>
  <c r="U328" i="22"/>
  <c r="V328" i="22"/>
  <c r="AF329" i="22"/>
  <c r="AE329" i="22"/>
  <c r="AD329" i="22"/>
  <c r="AC329" i="22"/>
  <c r="B329" i="22"/>
  <c r="C329" i="22"/>
  <c r="D329" i="22"/>
  <c r="E329" i="22"/>
  <c r="F329" i="22"/>
  <c r="G329" i="22"/>
  <c r="H329" i="22"/>
  <c r="I329" i="22"/>
  <c r="J329" i="22"/>
  <c r="K329" i="22"/>
  <c r="L329" i="22"/>
  <c r="M329" i="22"/>
  <c r="N329" i="22"/>
  <c r="O329" i="22"/>
  <c r="P329" i="22"/>
  <c r="Q329" i="22"/>
  <c r="R329" i="22"/>
  <c r="S329" i="22"/>
  <c r="T329" i="22"/>
  <c r="U329" i="22"/>
  <c r="V329" i="22"/>
  <c r="AF330" i="22"/>
  <c r="AE330" i="22"/>
  <c r="AD330" i="22"/>
  <c r="AC330" i="22"/>
  <c r="B330" i="22"/>
  <c r="C330" i="22"/>
  <c r="D330" i="22"/>
  <c r="E330" i="22"/>
  <c r="F330" i="22"/>
  <c r="G330" i="22"/>
  <c r="H330" i="22"/>
  <c r="I330" i="22"/>
  <c r="J330" i="22"/>
  <c r="K330" i="22"/>
  <c r="L330" i="22"/>
  <c r="M330" i="22"/>
  <c r="N330" i="22"/>
  <c r="O330" i="22"/>
  <c r="P330" i="22"/>
  <c r="Q330" i="22"/>
  <c r="R330" i="22"/>
  <c r="S330" i="22"/>
  <c r="T330" i="22"/>
  <c r="U330" i="22"/>
  <c r="V330" i="22"/>
  <c r="AF331" i="22"/>
  <c r="AE331" i="22"/>
  <c r="AD331" i="22"/>
  <c r="AC331" i="22"/>
  <c r="B331" i="22"/>
  <c r="C331" i="22"/>
  <c r="D331" i="22"/>
  <c r="E331" i="22"/>
  <c r="F331" i="22"/>
  <c r="G331" i="22"/>
  <c r="H331" i="22"/>
  <c r="I331" i="22"/>
  <c r="J331" i="22"/>
  <c r="K331" i="22"/>
  <c r="L331" i="22"/>
  <c r="M331" i="22"/>
  <c r="N331" i="22"/>
  <c r="O331" i="22"/>
  <c r="P331" i="22"/>
  <c r="Q331" i="22"/>
  <c r="R331" i="22"/>
  <c r="S331" i="22"/>
  <c r="T331" i="22"/>
  <c r="U331" i="22"/>
  <c r="V331" i="22"/>
  <c r="AF332" i="22"/>
  <c r="AE332" i="22"/>
  <c r="AD332" i="22"/>
  <c r="AC332" i="22"/>
  <c r="B332" i="22"/>
  <c r="C332" i="22"/>
  <c r="D332" i="22"/>
  <c r="E332" i="22"/>
  <c r="F332" i="22"/>
  <c r="G332" i="22"/>
  <c r="H332" i="22"/>
  <c r="I332" i="22"/>
  <c r="J332" i="22"/>
  <c r="K332" i="22"/>
  <c r="L332" i="22"/>
  <c r="M332" i="22"/>
  <c r="N332" i="22"/>
  <c r="O332" i="22"/>
  <c r="P332" i="22"/>
  <c r="Q332" i="22"/>
  <c r="R332" i="22"/>
  <c r="S332" i="22"/>
  <c r="T332" i="22"/>
  <c r="U332" i="22"/>
  <c r="V332" i="22"/>
  <c r="AF333" i="22"/>
  <c r="AE333" i="22"/>
  <c r="AD333" i="22"/>
  <c r="AC333" i="22"/>
  <c r="B333" i="22"/>
  <c r="C333" i="22"/>
  <c r="D333" i="22"/>
  <c r="E333" i="22"/>
  <c r="F333" i="22"/>
  <c r="G333" i="22"/>
  <c r="H333" i="22"/>
  <c r="I333" i="22"/>
  <c r="J333" i="22"/>
  <c r="K333" i="22"/>
  <c r="L333" i="22"/>
  <c r="M333" i="22"/>
  <c r="N333" i="22"/>
  <c r="O333" i="22"/>
  <c r="P333" i="22"/>
  <c r="Q333" i="22"/>
  <c r="R333" i="22"/>
  <c r="S333" i="22"/>
  <c r="T333" i="22"/>
  <c r="U333" i="22"/>
  <c r="V333" i="22"/>
  <c r="AF334" i="22"/>
  <c r="AE334" i="22"/>
  <c r="AD334" i="22"/>
  <c r="AC334" i="22"/>
  <c r="B334" i="22"/>
  <c r="C334" i="22"/>
  <c r="D334" i="22"/>
  <c r="E334" i="22"/>
  <c r="F334" i="22"/>
  <c r="G334" i="22"/>
  <c r="H334" i="22"/>
  <c r="I334" i="22"/>
  <c r="J334" i="22"/>
  <c r="K334" i="22"/>
  <c r="L334" i="22"/>
  <c r="M334" i="22"/>
  <c r="N334" i="22"/>
  <c r="O334" i="22"/>
  <c r="P334" i="22"/>
  <c r="Q334" i="22"/>
  <c r="R334" i="22"/>
  <c r="S334" i="22"/>
  <c r="T334" i="22"/>
  <c r="U334" i="22"/>
  <c r="V334" i="22"/>
  <c r="AF335" i="22"/>
  <c r="AE335" i="22"/>
  <c r="AD335" i="22"/>
  <c r="AC335" i="22"/>
  <c r="B335" i="22"/>
  <c r="C335" i="22"/>
  <c r="D335" i="22"/>
  <c r="E335" i="22"/>
  <c r="F335" i="22"/>
  <c r="G335" i="22"/>
  <c r="H335" i="22"/>
  <c r="I335" i="22"/>
  <c r="J335" i="22"/>
  <c r="K335" i="22"/>
  <c r="L335" i="22"/>
  <c r="M335" i="22"/>
  <c r="N335" i="22"/>
  <c r="O335" i="22"/>
  <c r="P335" i="22"/>
  <c r="Q335" i="22"/>
  <c r="R335" i="22"/>
  <c r="S335" i="22"/>
  <c r="T335" i="22"/>
  <c r="U335" i="22"/>
  <c r="V335" i="22"/>
  <c r="AF336" i="22"/>
  <c r="AE336" i="22"/>
  <c r="AD336" i="22"/>
  <c r="AC336" i="22"/>
  <c r="B336" i="22"/>
  <c r="C336" i="22"/>
  <c r="D336" i="22"/>
  <c r="E336" i="22"/>
  <c r="F336" i="22"/>
  <c r="G336" i="22"/>
  <c r="H336" i="22"/>
  <c r="I336" i="22"/>
  <c r="J336" i="22"/>
  <c r="K336" i="22"/>
  <c r="L336" i="22"/>
  <c r="M336" i="22"/>
  <c r="N336" i="22"/>
  <c r="O336" i="22"/>
  <c r="P336" i="22"/>
  <c r="Q336" i="22"/>
  <c r="R336" i="22"/>
  <c r="S336" i="22"/>
  <c r="T336" i="22"/>
  <c r="U336" i="22"/>
  <c r="V336" i="22"/>
  <c r="AF337" i="22"/>
  <c r="AE337" i="22"/>
  <c r="AD337" i="22"/>
  <c r="AC337" i="22"/>
  <c r="B337" i="22"/>
  <c r="C337" i="22"/>
  <c r="D337" i="22"/>
  <c r="E337" i="22"/>
  <c r="F337" i="22"/>
  <c r="G337" i="22"/>
  <c r="H337" i="22"/>
  <c r="I337" i="22"/>
  <c r="J337" i="22"/>
  <c r="K337" i="22"/>
  <c r="L337" i="22"/>
  <c r="M337" i="22"/>
  <c r="N337" i="22"/>
  <c r="O337" i="22"/>
  <c r="P337" i="22"/>
  <c r="Q337" i="22"/>
  <c r="R337" i="22"/>
  <c r="S337" i="22"/>
  <c r="T337" i="22"/>
  <c r="U337" i="22"/>
  <c r="V337" i="22"/>
  <c r="AF338" i="22"/>
  <c r="AE338" i="22"/>
  <c r="AD338" i="22"/>
  <c r="AC338" i="22"/>
  <c r="B338" i="22"/>
  <c r="C338" i="22"/>
  <c r="D338" i="22"/>
  <c r="E338" i="22"/>
  <c r="F338" i="22"/>
  <c r="G338" i="22"/>
  <c r="H338" i="22"/>
  <c r="I338" i="22"/>
  <c r="J338" i="22"/>
  <c r="K338" i="22"/>
  <c r="L338" i="22"/>
  <c r="M338" i="22"/>
  <c r="N338" i="22"/>
  <c r="O338" i="22"/>
  <c r="P338" i="22"/>
  <c r="Q338" i="22"/>
  <c r="R338" i="22"/>
  <c r="S338" i="22"/>
  <c r="T338" i="22"/>
  <c r="U338" i="22"/>
  <c r="V338" i="22"/>
  <c r="AF339" i="22"/>
  <c r="AE339" i="22"/>
  <c r="AD339" i="22"/>
  <c r="AC339" i="22"/>
  <c r="B339" i="22"/>
  <c r="C339" i="22"/>
  <c r="D339" i="22"/>
  <c r="E339" i="22"/>
  <c r="F339" i="22"/>
  <c r="G339" i="22"/>
  <c r="H339" i="22"/>
  <c r="I339" i="22"/>
  <c r="J339" i="22"/>
  <c r="K339" i="22"/>
  <c r="L339" i="22"/>
  <c r="M339" i="22"/>
  <c r="N339" i="22"/>
  <c r="O339" i="22"/>
  <c r="P339" i="22"/>
  <c r="Q339" i="22"/>
  <c r="R339" i="22"/>
  <c r="S339" i="22"/>
  <c r="T339" i="22"/>
  <c r="U339" i="22"/>
  <c r="V339" i="22"/>
  <c r="AF340" i="22"/>
  <c r="AE340" i="22"/>
  <c r="AD340" i="22"/>
  <c r="AC340" i="22"/>
  <c r="B340" i="22"/>
  <c r="C340" i="22"/>
  <c r="D340" i="22"/>
  <c r="E340" i="22"/>
  <c r="F340" i="22"/>
  <c r="G340" i="22"/>
  <c r="H340" i="22"/>
  <c r="I340" i="22"/>
  <c r="J340" i="22"/>
  <c r="K340" i="22"/>
  <c r="L340" i="22"/>
  <c r="M340" i="22"/>
  <c r="N340" i="22"/>
  <c r="O340" i="22"/>
  <c r="P340" i="22"/>
  <c r="Q340" i="22"/>
  <c r="R340" i="22"/>
  <c r="S340" i="22"/>
  <c r="T340" i="22"/>
  <c r="U340" i="22"/>
  <c r="V340" i="22"/>
  <c r="AF341" i="22"/>
  <c r="AE341" i="22"/>
  <c r="AD341" i="22"/>
  <c r="AC341" i="22"/>
  <c r="B341" i="22"/>
  <c r="C341" i="22"/>
  <c r="D341" i="22"/>
  <c r="E341" i="22"/>
  <c r="F341" i="22"/>
  <c r="G341" i="22"/>
  <c r="H341" i="22"/>
  <c r="I341" i="22"/>
  <c r="J341" i="22"/>
  <c r="K341" i="22"/>
  <c r="L341" i="22"/>
  <c r="M341" i="22"/>
  <c r="N341" i="22"/>
  <c r="O341" i="22"/>
  <c r="P341" i="22"/>
  <c r="Q341" i="22"/>
  <c r="R341" i="22"/>
  <c r="S341" i="22"/>
  <c r="T341" i="22"/>
  <c r="U341" i="22"/>
  <c r="V341" i="22"/>
  <c r="AF342" i="22"/>
  <c r="AE342" i="22"/>
  <c r="AD342" i="22"/>
  <c r="AC342" i="22"/>
  <c r="B342" i="22"/>
  <c r="C342" i="22"/>
  <c r="D342" i="22"/>
  <c r="E342" i="22"/>
  <c r="F342" i="22"/>
  <c r="G342" i="22"/>
  <c r="H342" i="22"/>
  <c r="I342" i="22"/>
  <c r="J342" i="22"/>
  <c r="K342" i="22"/>
  <c r="L342" i="22"/>
  <c r="M342" i="22"/>
  <c r="N342" i="22"/>
  <c r="O342" i="22"/>
  <c r="P342" i="22"/>
  <c r="Q342" i="22"/>
  <c r="R342" i="22"/>
  <c r="S342" i="22"/>
  <c r="T342" i="22"/>
  <c r="U342" i="22"/>
  <c r="V342" i="22"/>
  <c r="AF343" i="22"/>
  <c r="AE343" i="22"/>
  <c r="AD343" i="22"/>
  <c r="AC343" i="22"/>
  <c r="B343" i="22"/>
  <c r="C343" i="22"/>
  <c r="D343" i="22"/>
  <c r="E343" i="22"/>
  <c r="F343" i="22"/>
  <c r="G343" i="22"/>
  <c r="H343" i="22"/>
  <c r="I343" i="22"/>
  <c r="J343" i="22"/>
  <c r="K343" i="22"/>
  <c r="L343" i="22"/>
  <c r="M343" i="22"/>
  <c r="N343" i="22"/>
  <c r="O343" i="22"/>
  <c r="P343" i="22"/>
  <c r="Q343" i="22"/>
  <c r="R343" i="22"/>
  <c r="S343" i="22"/>
  <c r="T343" i="22"/>
  <c r="U343" i="22"/>
  <c r="V343" i="22"/>
  <c r="AF344" i="22"/>
  <c r="AE344" i="22"/>
  <c r="AD344" i="22"/>
  <c r="AC344" i="22"/>
  <c r="B344" i="22"/>
  <c r="C344" i="22"/>
  <c r="D344" i="22"/>
  <c r="E344" i="22"/>
  <c r="F344" i="22"/>
  <c r="G344" i="22"/>
  <c r="H344" i="22"/>
  <c r="I344" i="22"/>
  <c r="J344" i="22"/>
  <c r="K344" i="22"/>
  <c r="L344" i="22"/>
  <c r="M344" i="22"/>
  <c r="N344" i="22"/>
  <c r="O344" i="22"/>
  <c r="P344" i="22"/>
  <c r="Q344" i="22"/>
  <c r="R344" i="22"/>
  <c r="S344" i="22"/>
  <c r="T344" i="22"/>
  <c r="U344" i="22"/>
  <c r="V344" i="22"/>
  <c r="AF345" i="22"/>
  <c r="AE345" i="22"/>
  <c r="AD345" i="22"/>
  <c r="AC345" i="22"/>
  <c r="B345" i="22"/>
  <c r="C345" i="22"/>
  <c r="D345" i="22"/>
  <c r="E345" i="22"/>
  <c r="F345" i="22"/>
  <c r="G345" i="22"/>
  <c r="H345" i="22"/>
  <c r="I345" i="22"/>
  <c r="J345" i="22"/>
  <c r="K345" i="22"/>
  <c r="L345" i="22"/>
  <c r="M345" i="22"/>
  <c r="N345" i="22"/>
  <c r="O345" i="22"/>
  <c r="P345" i="22"/>
  <c r="Q345" i="22"/>
  <c r="R345" i="22"/>
  <c r="S345" i="22"/>
  <c r="T345" i="22"/>
  <c r="U345" i="22"/>
  <c r="V345" i="22"/>
  <c r="AF346" i="22"/>
  <c r="AE346" i="22"/>
  <c r="AD346" i="22"/>
  <c r="AC346" i="22"/>
  <c r="B346" i="22"/>
  <c r="C346" i="22"/>
  <c r="D346" i="22"/>
  <c r="E346" i="22"/>
  <c r="F346" i="22"/>
  <c r="G346" i="22"/>
  <c r="H346" i="22"/>
  <c r="I346" i="22"/>
  <c r="J346" i="22"/>
  <c r="K346" i="22"/>
  <c r="L346" i="22"/>
  <c r="M346" i="22"/>
  <c r="N346" i="22"/>
  <c r="O346" i="22"/>
  <c r="P346" i="22"/>
  <c r="Q346" i="22"/>
  <c r="R346" i="22"/>
  <c r="S346" i="22"/>
  <c r="T346" i="22"/>
  <c r="U346" i="22"/>
  <c r="V346" i="22"/>
  <c r="AF347" i="22"/>
  <c r="AE347" i="22"/>
  <c r="AD347" i="22"/>
  <c r="AC347" i="22"/>
  <c r="B347" i="22"/>
  <c r="C347" i="22"/>
  <c r="D347" i="22"/>
  <c r="E347" i="22"/>
  <c r="F347" i="22"/>
  <c r="G347" i="22"/>
  <c r="H347" i="22"/>
  <c r="I347" i="22"/>
  <c r="J347" i="22"/>
  <c r="K347" i="22"/>
  <c r="L347" i="22"/>
  <c r="M347" i="22"/>
  <c r="N347" i="22"/>
  <c r="O347" i="22"/>
  <c r="P347" i="22"/>
  <c r="Q347" i="22"/>
  <c r="R347" i="22"/>
  <c r="S347" i="22"/>
  <c r="T347" i="22"/>
  <c r="U347" i="22"/>
  <c r="V347" i="22"/>
  <c r="AF348" i="22"/>
  <c r="AE348" i="22"/>
  <c r="AD348" i="22"/>
  <c r="AC348" i="22"/>
  <c r="B348" i="22"/>
  <c r="C348" i="22"/>
  <c r="D348" i="22"/>
  <c r="E348" i="22"/>
  <c r="F348" i="22"/>
  <c r="G348" i="22"/>
  <c r="H348" i="22"/>
  <c r="I348" i="22"/>
  <c r="J348" i="22"/>
  <c r="K348" i="22"/>
  <c r="L348" i="22"/>
  <c r="M348" i="22"/>
  <c r="N348" i="22"/>
  <c r="O348" i="22"/>
  <c r="P348" i="22"/>
  <c r="Q348" i="22"/>
  <c r="R348" i="22"/>
  <c r="S348" i="22"/>
  <c r="T348" i="22"/>
  <c r="U348" i="22"/>
  <c r="V348" i="22"/>
  <c r="AF349" i="22"/>
  <c r="AE349" i="22"/>
  <c r="AD349" i="22"/>
  <c r="AC349" i="22"/>
  <c r="B349" i="22"/>
  <c r="C349" i="22"/>
  <c r="D349" i="22"/>
  <c r="E349" i="22"/>
  <c r="F349" i="22"/>
  <c r="G349" i="22"/>
  <c r="H349" i="22"/>
  <c r="I349" i="22"/>
  <c r="J349" i="22"/>
  <c r="K349" i="22"/>
  <c r="L349" i="22"/>
  <c r="M349" i="22"/>
  <c r="N349" i="22"/>
  <c r="O349" i="22"/>
  <c r="P349" i="22"/>
  <c r="Q349" i="22"/>
  <c r="R349" i="22"/>
  <c r="S349" i="22"/>
  <c r="T349" i="22"/>
  <c r="U349" i="22"/>
  <c r="V349" i="22"/>
  <c r="AF350" i="22"/>
  <c r="AE350" i="22"/>
  <c r="AD350" i="22"/>
  <c r="AC350" i="22"/>
  <c r="B350" i="22"/>
  <c r="C350" i="22"/>
  <c r="D350" i="22"/>
  <c r="E350" i="22"/>
  <c r="F350" i="22"/>
  <c r="G350" i="22"/>
  <c r="H350" i="22"/>
  <c r="I350" i="22"/>
  <c r="J350" i="22"/>
  <c r="K350" i="22"/>
  <c r="L350" i="22"/>
  <c r="M350" i="22"/>
  <c r="N350" i="22"/>
  <c r="O350" i="22"/>
  <c r="P350" i="22"/>
  <c r="Q350" i="22"/>
  <c r="R350" i="22"/>
  <c r="S350" i="22"/>
  <c r="T350" i="22"/>
  <c r="U350" i="22"/>
  <c r="V350" i="22"/>
  <c r="AF351" i="22"/>
  <c r="AE351" i="22"/>
  <c r="AD351" i="22"/>
  <c r="AC351" i="22"/>
  <c r="B351" i="22"/>
  <c r="C351" i="22"/>
  <c r="D351" i="22"/>
  <c r="E351" i="22"/>
  <c r="F351" i="22"/>
  <c r="G351" i="22"/>
  <c r="H351" i="22"/>
  <c r="I351" i="22"/>
  <c r="J351" i="22"/>
  <c r="K351" i="22"/>
  <c r="L351" i="22"/>
  <c r="M351" i="22"/>
  <c r="N351" i="22"/>
  <c r="O351" i="22"/>
  <c r="P351" i="22"/>
  <c r="Q351" i="22"/>
  <c r="R351" i="22"/>
  <c r="S351" i="22"/>
  <c r="T351" i="22"/>
  <c r="U351" i="22"/>
  <c r="V351" i="22"/>
  <c r="AF352" i="22"/>
  <c r="AE352" i="22"/>
  <c r="AD352" i="22"/>
  <c r="AC352" i="22"/>
  <c r="B352" i="22"/>
  <c r="C352" i="22"/>
  <c r="D352" i="22"/>
  <c r="E352" i="22"/>
  <c r="F352" i="22"/>
  <c r="G352" i="22"/>
  <c r="H352" i="22"/>
  <c r="I352" i="22"/>
  <c r="J352" i="22"/>
  <c r="K352" i="22"/>
  <c r="L352" i="22"/>
  <c r="M352" i="22"/>
  <c r="N352" i="22"/>
  <c r="O352" i="22"/>
  <c r="P352" i="22"/>
  <c r="Q352" i="22"/>
  <c r="R352" i="22"/>
  <c r="S352" i="22"/>
  <c r="T352" i="22"/>
  <c r="U352" i="22"/>
  <c r="V352" i="22"/>
  <c r="AF353" i="22"/>
  <c r="AE353" i="22"/>
  <c r="AD353" i="22"/>
  <c r="AC353" i="22"/>
  <c r="B353" i="22"/>
  <c r="C353" i="22"/>
  <c r="D353" i="22"/>
  <c r="E353" i="22"/>
  <c r="F353" i="22"/>
  <c r="G353" i="22"/>
  <c r="H353" i="22"/>
  <c r="I353" i="22"/>
  <c r="J353" i="22"/>
  <c r="K353" i="22"/>
  <c r="L353" i="22"/>
  <c r="M353" i="22"/>
  <c r="N353" i="22"/>
  <c r="O353" i="22"/>
  <c r="P353" i="22"/>
  <c r="Q353" i="22"/>
  <c r="R353" i="22"/>
  <c r="S353" i="22"/>
  <c r="T353" i="22"/>
  <c r="U353" i="22"/>
  <c r="V353" i="22"/>
  <c r="AF354" i="22"/>
  <c r="AE354" i="22"/>
  <c r="AD354" i="22"/>
  <c r="AC354" i="22"/>
  <c r="B354" i="22"/>
  <c r="C354" i="22"/>
  <c r="D354" i="22"/>
  <c r="E354" i="22"/>
  <c r="F354" i="22"/>
  <c r="G354" i="22"/>
  <c r="H354" i="22"/>
  <c r="I354" i="22"/>
  <c r="J354" i="22"/>
  <c r="K354" i="22"/>
  <c r="L354" i="22"/>
  <c r="M354" i="22"/>
  <c r="N354" i="22"/>
  <c r="O354" i="22"/>
  <c r="P354" i="22"/>
  <c r="Q354" i="22"/>
  <c r="R354" i="22"/>
  <c r="S354" i="22"/>
  <c r="T354" i="22"/>
  <c r="U354" i="22"/>
  <c r="V354" i="22"/>
  <c r="AF355" i="22"/>
  <c r="AE355" i="22"/>
  <c r="AD355" i="22"/>
  <c r="AC355" i="22"/>
  <c r="B355" i="22"/>
  <c r="C355" i="22"/>
  <c r="D355" i="22"/>
  <c r="E355" i="22"/>
  <c r="F355" i="22"/>
  <c r="G355" i="22"/>
  <c r="H355" i="22"/>
  <c r="I355" i="22"/>
  <c r="J355" i="22"/>
  <c r="K355" i="22"/>
  <c r="L355" i="22"/>
  <c r="M355" i="22"/>
  <c r="N355" i="22"/>
  <c r="O355" i="22"/>
  <c r="P355" i="22"/>
  <c r="Q355" i="22"/>
  <c r="R355" i="22"/>
  <c r="S355" i="22"/>
  <c r="T355" i="22"/>
  <c r="U355" i="22"/>
  <c r="V355" i="22"/>
  <c r="AF356" i="22"/>
  <c r="AE356" i="22"/>
  <c r="AD356" i="22"/>
  <c r="AC356" i="22"/>
  <c r="B356" i="22"/>
  <c r="C356" i="22"/>
  <c r="D356" i="22"/>
  <c r="E356" i="22"/>
  <c r="F356" i="22"/>
  <c r="G356" i="22"/>
  <c r="H356" i="22"/>
  <c r="I356" i="22"/>
  <c r="J356" i="22"/>
  <c r="K356" i="22"/>
  <c r="L356" i="22"/>
  <c r="M356" i="22"/>
  <c r="N356" i="22"/>
  <c r="O356" i="22"/>
  <c r="P356" i="22"/>
  <c r="Q356" i="22"/>
  <c r="R356" i="22"/>
  <c r="S356" i="22"/>
  <c r="T356" i="22"/>
  <c r="U356" i="22"/>
  <c r="V356" i="22"/>
  <c r="AF357" i="22"/>
  <c r="AE357" i="22"/>
  <c r="AD357" i="22"/>
  <c r="AC357" i="22"/>
  <c r="B357" i="22"/>
  <c r="C357" i="22"/>
  <c r="D357" i="22"/>
  <c r="E357" i="22"/>
  <c r="F357" i="22"/>
  <c r="G357" i="22"/>
  <c r="H357" i="22"/>
  <c r="I357" i="22"/>
  <c r="J357" i="22"/>
  <c r="K357" i="22"/>
  <c r="L357" i="22"/>
  <c r="M357" i="22"/>
  <c r="N357" i="22"/>
  <c r="O357" i="22"/>
  <c r="P357" i="22"/>
  <c r="Q357" i="22"/>
  <c r="R357" i="22"/>
  <c r="S357" i="22"/>
  <c r="T357" i="22"/>
  <c r="U357" i="22"/>
  <c r="V357" i="22"/>
  <c r="AF358" i="22"/>
  <c r="AE358" i="22"/>
  <c r="AD358" i="22"/>
  <c r="AC358" i="22"/>
  <c r="B358" i="22"/>
  <c r="C358" i="22"/>
  <c r="D358" i="22"/>
  <c r="E358" i="22"/>
  <c r="F358" i="22"/>
  <c r="G358" i="22"/>
  <c r="H358" i="22"/>
  <c r="I358" i="22"/>
  <c r="J358" i="22"/>
  <c r="K358" i="22"/>
  <c r="L358" i="22"/>
  <c r="M358" i="22"/>
  <c r="N358" i="22"/>
  <c r="O358" i="22"/>
  <c r="P358" i="22"/>
  <c r="Q358" i="22"/>
  <c r="R358" i="22"/>
  <c r="S358" i="22"/>
  <c r="T358" i="22"/>
  <c r="U358" i="22"/>
  <c r="V358" i="22"/>
  <c r="AF359" i="22"/>
  <c r="AE359" i="22"/>
  <c r="AD359" i="22"/>
  <c r="AC359" i="22"/>
  <c r="B359" i="22"/>
  <c r="C359" i="22"/>
  <c r="D359" i="22"/>
  <c r="E359" i="22"/>
  <c r="F359" i="22"/>
  <c r="G359" i="22"/>
  <c r="H359" i="22"/>
  <c r="I359" i="22"/>
  <c r="J359" i="22"/>
  <c r="K359" i="22"/>
  <c r="L359" i="22"/>
  <c r="M359" i="22"/>
  <c r="N359" i="22"/>
  <c r="O359" i="22"/>
  <c r="P359" i="22"/>
  <c r="Q359" i="22"/>
  <c r="R359" i="22"/>
  <c r="S359" i="22"/>
  <c r="T359" i="22"/>
  <c r="U359" i="22"/>
  <c r="V359" i="22"/>
  <c r="AF360" i="22"/>
  <c r="AE360" i="22"/>
  <c r="AD360" i="22"/>
  <c r="AC360" i="22"/>
  <c r="B360" i="22"/>
  <c r="C360" i="22"/>
  <c r="D360" i="22"/>
  <c r="E360" i="22"/>
  <c r="F360" i="22"/>
  <c r="G360" i="22"/>
  <c r="H360" i="22"/>
  <c r="I360" i="22"/>
  <c r="J360" i="22"/>
  <c r="K360" i="22"/>
  <c r="L360" i="22"/>
  <c r="M360" i="22"/>
  <c r="N360" i="22"/>
  <c r="O360" i="22"/>
  <c r="P360" i="22"/>
  <c r="Q360" i="22"/>
  <c r="R360" i="22"/>
  <c r="S360" i="22"/>
  <c r="T360" i="22"/>
  <c r="U360" i="22"/>
  <c r="V360" i="22"/>
  <c r="AF361" i="22"/>
  <c r="AE361" i="22"/>
  <c r="AD361" i="22"/>
  <c r="AC361" i="22"/>
  <c r="B361" i="22"/>
  <c r="C361" i="22"/>
  <c r="D361" i="22"/>
  <c r="E361" i="22"/>
  <c r="F361" i="22"/>
  <c r="G361" i="22"/>
  <c r="H361" i="22"/>
  <c r="I361" i="22"/>
  <c r="J361" i="22"/>
  <c r="K361" i="22"/>
  <c r="L361" i="22"/>
  <c r="M361" i="22"/>
  <c r="N361" i="22"/>
  <c r="O361" i="22"/>
  <c r="P361" i="22"/>
  <c r="Q361" i="22"/>
  <c r="R361" i="22"/>
  <c r="S361" i="22"/>
  <c r="T361" i="22"/>
  <c r="U361" i="22"/>
  <c r="V361" i="22"/>
  <c r="AF362" i="22"/>
  <c r="AE362" i="22"/>
  <c r="AD362" i="22"/>
  <c r="AC362" i="22"/>
  <c r="B362" i="22"/>
  <c r="C362" i="22"/>
  <c r="D362" i="22"/>
  <c r="E362" i="22"/>
  <c r="F362" i="22"/>
  <c r="G362" i="22"/>
  <c r="H362" i="22"/>
  <c r="I362" i="22"/>
  <c r="J362" i="22"/>
  <c r="K362" i="22"/>
  <c r="L362" i="22"/>
  <c r="M362" i="22"/>
  <c r="N362" i="22"/>
  <c r="O362" i="22"/>
  <c r="P362" i="22"/>
  <c r="Q362" i="22"/>
  <c r="R362" i="22"/>
  <c r="S362" i="22"/>
  <c r="T362" i="22"/>
  <c r="U362" i="22"/>
  <c r="V362" i="22"/>
  <c r="AF363" i="22"/>
  <c r="AE363" i="22"/>
  <c r="AD363" i="22"/>
  <c r="AC363" i="22"/>
  <c r="B363" i="22"/>
  <c r="C363" i="22"/>
  <c r="D363" i="22"/>
  <c r="E363" i="22"/>
  <c r="F363" i="22"/>
  <c r="G363" i="22"/>
  <c r="H363" i="22"/>
  <c r="I363" i="22"/>
  <c r="J363" i="22"/>
  <c r="K363" i="22"/>
  <c r="L363" i="22"/>
  <c r="M363" i="22"/>
  <c r="N363" i="22"/>
  <c r="O363" i="22"/>
  <c r="P363" i="22"/>
  <c r="Q363" i="22"/>
  <c r="R363" i="22"/>
  <c r="S363" i="22"/>
  <c r="T363" i="22"/>
  <c r="U363" i="22"/>
  <c r="V363" i="22"/>
  <c r="AF364" i="22"/>
  <c r="AE364" i="22"/>
  <c r="AD364" i="22"/>
  <c r="AC364" i="22"/>
  <c r="B364" i="22"/>
  <c r="C364" i="22"/>
  <c r="D364" i="22"/>
  <c r="E364" i="22"/>
  <c r="F364" i="22"/>
  <c r="G364" i="22"/>
  <c r="H364" i="22"/>
  <c r="I364" i="22"/>
  <c r="J364" i="22"/>
  <c r="K364" i="22"/>
  <c r="L364" i="22"/>
  <c r="M364" i="22"/>
  <c r="N364" i="22"/>
  <c r="O364" i="22"/>
  <c r="P364" i="22"/>
  <c r="Q364" i="22"/>
  <c r="R364" i="22"/>
  <c r="S364" i="22"/>
  <c r="T364" i="22"/>
  <c r="U364" i="22"/>
  <c r="V364" i="22"/>
  <c r="AD5" i="22"/>
  <c r="AC5" i="22"/>
  <c r="C5" i="22"/>
  <c r="D5" i="22"/>
  <c r="E5" i="22"/>
  <c r="F5" i="22"/>
  <c r="G5" i="22"/>
  <c r="H5" i="22"/>
  <c r="I5" i="22"/>
  <c r="J5" i="22"/>
  <c r="K5" i="22"/>
  <c r="L5" i="22"/>
  <c r="M5" i="22"/>
  <c r="N5" i="22"/>
  <c r="O5" i="22"/>
  <c r="P5" i="22"/>
  <c r="Q5" i="22"/>
  <c r="R5" i="22"/>
  <c r="S5" i="22"/>
  <c r="T5" i="22"/>
  <c r="U5" i="22"/>
  <c r="V5" i="22"/>
  <c r="B5" i="22"/>
  <c r="X6" i="22"/>
  <c r="X7" i="22"/>
  <c r="X8" i="22"/>
  <c r="X9" i="22"/>
  <c r="X10" i="22"/>
  <c r="X11" i="22"/>
  <c r="X12" i="22"/>
  <c r="X13" i="22"/>
  <c r="X14" i="22"/>
  <c r="X15" i="22"/>
  <c r="X16" i="22"/>
  <c r="X17" i="22"/>
  <c r="X18" i="22"/>
  <c r="X19" i="22"/>
  <c r="X20" i="22"/>
  <c r="X21" i="22"/>
  <c r="X22" i="22"/>
  <c r="X23" i="22"/>
  <c r="X24" i="22"/>
  <c r="X25" i="22"/>
  <c r="X26" i="22"/>
  <c r="X27" i="22"/>
  <c r="X28" i="22"/>
  <c r="X29" i="22"/>
  <c r="X30" i="22"/>
  <c r="X31" i="22"/>
  <c r="X32" i="22"/>
  <c r="X33" i="22"/>
  <c r="X34" i="22"/>
  <c r="X35" i="22"/>
  <c r="X36" i="22"/>
  <c r="X37" i="22"/>
  <c r="X38" i="22"/>
  <c r="X39" i="22"/>
  <c r="X40" i="22"/>
  <c r="X41" i="22"/>
  <c r="X42" i="22"/>
  <c r="X43" i="22"/>
  <c r="X44" i="22"/>
  <c r="X45" i="22"/>
  <c r="X46" i="22"/>
  <c r="X47" i="22"/>
  <c r="X48" i="22"/>
  <c r="X49" i="22"/>
  <c r="X50" i="22"/>
  <c r="X51" i="22"/>
  <c r="X52" i="22"/>
  <c r="X53" i="22"/>
  <c r="X54" i="22"/>
  <c r="X55" i="22"/>
  <c r="X56" i="22"/>
  <c r="X57" i="22"/>
  <c r="X58" i="22"/>
  <c r="X59" i="22"/>
  <c r="X60" i="22"/>
  <c r="X61" i="22"/>
  <c r="X62" i="22"/>
  <c r="X63" i="22"/>
  <c r="X64" i="22"/>
  <c r="X65" i="22"/>
  <c r="X66" i="22"/>
  <c r="X67" i="22"/>
  <c r="X68" i="22"/>
  <c r="X69" i="22"/>
  <c r="X70" i="22"/>
  <c r="X71" i="22"/>
  <c r="X72" i="22"/>
  <c r="X73" i="22"/>
  <c r="X74" i="22"/>
  <c r="X75" i="22"/>
  <c r="X76" i="22"/>
  <c r="X77" i="22"/>
  <c r="X78" i="22"/>
  <c r="X79" i="22"/>
  <c r="X80" i="22"/>
  <c r="X81" i="22"/>
  <c r="X82" i="22"/>
  <c r="X83" i="22"/>
  <c r="X84" i="22"/>
  <c r="X85" i="22"/>
  <c r="X86" i="22"/>
  <c r="X87" i="22"/>
  <c r="X88" i="22"/>
  <c r="X89" i="22"/>
  <c r="X90" i="22"/>
  <c r="X91" i="22"/>
  <c r="X92" i="22"/>
  <c r="X93" i="22"/>
  <c r="X94" i="22"/>
  <c r="X95" i="22"/>
  <c r="X96" i="22"/>
  <c r="X97" i="22"/>
  <c r="X98" i="22"/>
  <c r="X99" i="22"/>
  <c r="X100" i="22"/>
  <c r="X101" i="22"/>
  <c r="X102" i="22"/>
  <c r="X103" i="22"/>
  <c r="X104" i="22"/>
  <c r="X105" i="22"/>
  <c r="X106" i="22"/>
  <c r="X107" i="22"/>
  <c r="X108" i="22"/>
  <c r="X109" i="22"/>
  <c r="X110" i="22"/>
  <c r="X111" i="22"/>
  <c r="X112" i="22"/>
  <c r="X113" i="22"/>
  <c r="X114" i="22"/>
  <c r="X115" i="22"/>
  <c r="X116" i="22"/>
  <c r="X117" i="22"/>
  <c r="X118" i="22"/>
  <c r="X119" i="22"/>
  <c r="X120" i="22"/>
  <c r="X121" i="22"/>
  <c r="X122" i="22"/>
  <c r="X123" i="22"/>
  <c r="X124" i="22"/>
  <c r="X125" i="22"/>
  <c r="X126" i="22"/>
  <c r="X127" i="22"/>
  <c r="X128" i="22"/>
  <c r="X129" i="22"/>
  <c r="X130" i="22"/>
  <c r="X131" i="22"/>
  <c r="X132" i="22"/>
  <c r="X133" i="22"/>
  <c r="X134" i="22"/>
  <c r="X135" i="22"/>
  <c r="X136" i="22"/>
  <c r="X137" i="22"/>
  <c r="X138" i="22"/>
  <c r="X139" i="22"/>
  <c r="X140" i="22"/>
  <c r="X141" i="22"/>
  <c r="X142" i="22"/>
  <c r="X143" i="22"/>
  <c r="X144" i="22"/>
  <c r="X145" i="22"/>
  <c r="X146" i="22"/>
  <c r="X147" i="22"/>
  <c r="X148" i="22"/>
  <c r="X149" i="22"/>
  <c r="X150" i="22"/>
  <c r="X151" i="22"/>
  <c r="X152" i="22"/>
  <c r="X153" i="22"/>
  <c r="X154" i="22"/>
  <c r="X155" i="22"/>
  <c r="X156" i="22"/>
  <c r="X157" i="22"/>
  <c r="X158" i="22"/>
  <c r="X159" i="22"/>
  <c r="X160" i="22"/>
  <c r="X161" i="22"/>
  <c r="X162" i="22"/>
  <c r="X163" i="22"/>
  <c r="X164" i="22"/>
  <c r="X165" i="22"/>
  <c r="X166" i="22"/>
  <c r="X167" i="22"/>
  <c r="X168" i="22"/>
  <c r="X169" i="22"/>
  <c r="X170" i="22"/>
  <c r="X171" i="22"/>
  <c r="X172" i="22"/>
  <c r="X173" i="22"/>
  <c r="X174" i="22"/>
  <c r="X175" i="22"/>
  <c r="X176" i="22"/>
  <c r="X177" i="22"/>
  <c r="X178" i="22"/>
  <c r="X179" i="22"/>
  <c r="X180" i="22"/>
  <c r="X181" i="22"/>
  <c r="X182" i="22"/>
  <c r="X183" i="22"/>
  <c r="X184" i="22"/>
  <c r="X185" i="22"/>
  <c r="X186" i="22"/>
  <c r="X187" i="22"/>
  <c r="X188" i="22"/>
  <c r="X189" i="22"/>
  <c r="X190" i="22"/>
  <c r="X191" i="22"/>
  <c r="X192" i="22"/>
  <c r="X193" i="22"/>
  <c r="X194" i="22"/>
  <c r="X195" i="22"/>
  <c r="X196" i="22"/>
  <c r="X197" i="22"/>
  <c r="X198" i="22"/>
  <c r="X199" i="22"/>
  <c r="X200" i="22"/>
  <c r="X201" i="22"/>
  <c r="X202" i="22"/>
  <c r="X203" i="22"/>
  <c r="X204" i="22"/>
  <c r="X205" i="22"/>
  <c r="X206" i="22"/>
  <c r="X207" i="22"/>
  <c r="X208" i="22"/>
  <c r="X209" i="22"/>
  <c r="X210" i="22"/>
  <c r="X211" i="22"/>
  <c r="X212" i="22"/>
  <c r="X213" i="22"/>
  <c r="X214" i="22"/>
  <c r="X215" i="22"/>
  <c r="X216" i="22"/>
  <c r="X217" i="22"/>
  <c r="X218" i="22"/>
  <c r="X219" i="22"/>
  <c r="X220" i="22"/>
  <c r="X221" i="22"/>
  <c r="X222" i="22"/>
  <c r="X223" i="22"/>
  <c r="X224" i="22"/>
  <c r="X225" i="22"/>
  <c r="X226" i="22"/>
  <c r="X227" i="22"/>
  <c r="X228" i="22"/>
  <c r="X229" i="22"/>
  <c r="X230" i="22"/>
  <c r="X231" i="22"/>
  <c r="X232" i="22"/>
  <c r="X233" i="22"/>
  <c r="X234" i="22"/>
  <c r="X235" i="22"/>
  <c r="X236" i="22"/>
  <c r="X237" i="22"/>
  <c r="X238" i="22"/>
  <c r="X239" i="22"/>
  <c r="X240" i="22"/>
  <c r="X241" i="22"/>
  <c r="X242" i="22"/>
  <c r="X243" i="22"/>
  <c r="X244" i="22"/>
  <c r="X245" i="22"/>
  <c r="X246" i="22"/>
  <c r="X247" i="22"/>
  <c r="X248" i="22"/>
  <c r="X249" i="22"/>
  <c r="X250" i="22"/>
  <c r="X251" i="22"/>
  <c r="X252" i="22"/>
  <c r="X253" i="22"/>
  <c r="X254" i="22"/>
  <c r="X255" i="22"/>
  <c r="X256" i="22"/>
  <c r="X257" i="22"/>
  <c r="X258" i="22"/>
  <c r="X259" i="22"/>
  <c r="X260" i="22"/>
  <c r="X261" i="22"/>
  <c r="X262" i="22"/>
  <c r="X263" i="22"/>
  <c r="X264" i="22"/>
  <c r="X265" i="22"/>
  <c r="X266" i="22"/>
  <c r="X267" i="22"/>
  <c r="X268" i="22"/>
  <c r="X269" i="22"/>
  <c r="X270" i="22"/>
  <c r="X271" i="22"/>
  <c r="X272" i="22"/>
  <c r="X273" i="22"/>
  <c r="X274" i="22"/>
  <c r="X275" i="22"/>
  <c r="X276" i="22"/>
  <c r="X277" i="22"/>
  <c r="X278" i="22"/>
  <c r="X279" i="22"/>
  <c r="X280" i="22"/>
  <c r="X281" i="22"/>
  <c r="X282" i="22"/>
  <c r="X283" i="22"/>
  <c r="X284" i="22"/>
  <c r="X285" i="22"/>
  <c r="X286" i="22"/>
  <c r="X287" i="22"/>
  <c r="X288" i="22"/>
  <c r="X289" i="22"/>
  <c r="X290" i="22"/>
  <c r="X291" i="22"/>
  <c r="X292" i="22"/>
  <c r="X293" i="22"/>
  <c r="X294" i="22"/>
  <c r="X295" i="22"/>
  <c r="X296" i="22"/>
  <c r="X297" i="22"/>
  <c r="X298" i="22"/>
  <c r="X299" i="22"/>
  <c r="X300" i="22"/>
  <c r="X301" i="22"/>
  <c r="X302" i="22"/>
  <c r="X303" i="22"/>
  <c r="X304" i="22"/>
  <c r="X305" i="22"/>
  <c r="X306" i="22"/>
  <c r="X307" i="22"/>
  <c r="X308" i="22"/>
  <c r="X309" i="22"/>
  <c r="X310" i="22"/>
  <c r="X311" i="22"/>
  <c r="X312" i="22"/>
  <c r="X313" i="22"/>
  <c r="X314" i="22"/>
  <c r="X315" i="22"/>
  <c r="X316" i="22"/>
  <c r="X317" i="22"/>
  <c r="X318" i="22"/>
  <c r="X319" i="22"/>
  <c r="X320" i="22"/>
  <c r="X321" i="22"/>
  <c r="X322" i="22"/>
  <c r="X323" i="22"/>
  <c r="X324" i="22"/>
  <c r="X325" i="22"/>
  <c r="X326" i="22"/>
  <c r="X327" i="22"/>
  <c r="X328" i="22"/>
  <c r="X329" i="22"/>
  <c r="X330" i="22"/>
  <c r="X331" i="22"/>
  <c r="X332" i="22"/>
  <c r="X333" i="22"/>
  <c r="X334" i="22"/>
  <c r="X335" i="22"/>
  <c r="X336" i="22"/>
  <c r="X337" i="22"/>
  <c r="X338" i="22"/>
  <c r="X339" i="22"/>
  <c r="X340" i="22"/>
  <c r="X341" i="22"/>
  <c r="X342" i="22"/>
  <c r="X343" i="22"/>
  <c r="X344" i="22"/>
  <c r="X345" i="22"/>
  <c r="X346" i="22"/>
  <c r="X347" i="22"/>
  <c r="X348" i="22"/>
  <c r="X349" i="22"/>
  <c r="X350" i="22"/>
  <c r="X351" i="22"/>
  <c r="X352" i="22"/>
  <c r="X353" i="22"/>
  <c r="X354" i="22"/>
  <c r="X355" i="22"/>
  <c r="X356" i="22"/>
  <c r="X357" i="22"/>
  <c r="X358" i="22"/>
  <c r="X359" i="22"/>
  <c r="X360" i="22"/>
  <c r="X361" i="22"/>
  <c r="X362" i="22"/>
  <c r="X363" i="22"/>
  <c r="X364" i="22"/>
  <c r="X5" i="22"/>
  <c r="Z6" i="22"/>
  <c r="Z7" i="22"/>
  <c r="Z8" i="22"/>
  <c r="Z9" i="22"/>
  <c r="Z10" i="22"/>
  <c r="Z11" i="22"/>
  <c r="Z12" i="22"/>
  <c r="Z13" i="22"/>
  <c r="Z14" i="22"/>
  <c r="Z15" i="22"/>
  <c r="Z16" i="22"/>
  <c r="Z17" i="22"/>
  <c r="Z18" i="22"/>
  <c r="Z19" i="22"/>
  <c r="Z20" i="22"/>
  <c r="Z21" i="22"/>
  <c r="Z22" i="22"/>
  <c r="Z23" i="22"/>
  <c r="Z24" i="22"/>
  <c r="Z25" i="22"/>
  <c r="Z26" i="22"/>
  <c r="Z27" i="22"/>
  <c r="Z28" i="22"/>
  <c r="Z29" i="22"/>
  <c r="Z30" i="22"/>
  <c r="Z31" i="22"/>
  <c r="Z32" i="22"/>
  <c r="Z33" i="22"/>
  <c r="Z34" i="22"/>
  <c r="Z35" i="22"/>
  <c r="Z36" i="22"/>
  <c r="Z37" i="22"/>
  <c r="Z38" i="22"/>
  <c r="Z39" i="22"/>
  <c r="Z40" i="22"/>
  <c r="Z41" i="22"/>
  <c r="Z42" i="22"/>
  <c r="Z43" i="22"/>
  <c r="Z44" i="22"/>
  <c r="Z45" i="22"/>
  <c r="Z46" i="22"/>
  <c r="Z47" i="22"/>
  <c r="Z48" i="22"/>
  <c r="Z49" i="22"/>
  <c r="Z50" i="22"/>
  <c r="Z51" i="22"/>
  <c r="Z52" i="22"/>
  <c r="Z53" i="22"/>
  <c r="Z54" i="22"/>
  <c r="Z55" i="22"/>
  <c r="Z56" i="22"/>
  <c r="Z57" i="22"/>
  <c r="Z58" i="22"/>
  <c r="Z59" i="22"/>
  <c r="Z60" i="22"/>
  <c r="Z61" i="22"/>
  <c r="Z62" i="22"/>
  <c r="Z63" i="22"/>
  <c r="Z64" i="22"/>
  <c r="Z65" i="22"/>
  <c r="Z66" i="22"/>
  <c r="Z67" i="22"/>
  <c r="Z68" i="22"/>
  <c r="Z69" i="22"/>
  <c r="Z70" i="22"/>
  <c r="Z71" i="22"/>
  <c r="Z72" i="22"/>
  <c r="Z73" i="22"/>
  <c r="Z74" i="22"/>
  <c r="Z75" i="22"/>
  <c r="Z76" i="22"/>
  <c r="Z77" i="22"/>
  <c r="Z78" i="22"/>
  <c r="Z79" i="22"/>
  <c r="Z80" i="22"/>
  <c r="Z81" i="22"/>
  <c r="Z82" i="22"/>
  <c r="Z83" i="22"/>
  <c r="Z84" i="22"/>
  <c r="Z85" i="22"/>
  <c r="Z86" i="22"/>
  <c r="Z87" i="22"/>
  <c r="Z88" i="22"/>
  <c r="Z89" i="22"/>
  <c r="Z90" i="22"/>
  <c r="Z91" i="22"/>
  <c r="Z92" i="22"/>
  <c r="Z93" i="22"/>
  <c r="Z94" i="22"/>
  <c r="Z95" i="22"/>
  <c r="Z96" i="22"/>
  <c r="Z97" i="22"/>
  <c r="Z98" i="22"/>
  <c r="Z99" i="22"/>
  <c r="Z100" i="22"/>
  <c r="Z101" i="22"/>
  <c r="Z102" i="22"/>
  <c r="Z103" i="22"/>
  <c r="Z104" i="22"/>
  <c r="Z105" i="22"/>
  <c r="Z106" i="22"/>
  <c r="Z107" i="22"/>
  <c r="Z108" i="22"/>
  <c r="Z109" i="22"/>
  <c r="Z110" i="22"/>
  <c r="Z111" i="22"/>
  <c r="Z112" i="22"/>
  <c r="Z113" i="22"/>
  <c r="Z114" i="22"/>
  <c r="Z115" i="22"/>
  <c r="Z116" i="22"/>
  <c r="Z117" i="22"/>
  <c r="Z118" i="22"/>
  <c r="Z119" i="22"/>
  <c r="Z120" i="22"/>
  <c r="Z121" i="22"/>
  <c r="Z122" i="22"/>
  <c r="Z123" i="22"/>
  <c r="Z124" i="22"/>
  <c r="Z125" i="22"/>
  <c r="Z126" i="22"/>
  <c r="Z127" i="22"/>
  <c r="Z128" i="22"/>
  <c r="Z129" i="22"/>
  <c r="Z130" i="22"/>
  <c r="Z131" i="22"/>
  <c r="Z132" i="22"/>
  <c r="Z133" i="22"/>
  <c r="Z134" i="22"/>
  <c r="Z135" i="22"/>
  <c r="Z136" i="22"/>
  <c r="Z137" i="22"/>
  <c r="Z138" i="22"/>
  <c r="Z139" i="22"/>
  <c r="Z140" i="22"/>
  <c r="Z141" i="22"/>
  <c r="Z142" i="22"/>
  <c r="Z143" i="22"/>
  <c r="Z144" i="22"/>
  <c r="Z145" i="22"/>
  <c r="Z146" i="22"/>
  <c r="Z147" i="22"/>
  <c r="Z148" i="22"/>
  <c r="Z149" i="22"/>
  <c r="Z150" i="22"/>
  <c r="Z151" i="22"/>
  <c r="Z152" i="22"/>
  <c r="Z153" i="22"/>
  <c r="Z154" i="22"/>
  <c r="Z155" i="22"/>
  <c r="Z156" i="22"/>
  <c r="Z157" i="22"/>
  <c r="Z158" i="22"/>
  <c r="Z159" i="22"/>
  <c r="Z160" i="22"/>
  <c r="Z161" i="22"/>
  <c r="Z162" i="22"/>
  <c r="Z163" i="22"/>
  <c r="Z164" i="22"/>
  <c r="Z165" i="22"/>
  <c r="Z166" i="22"/>
  <c r="Z167" i="22"/>
  <c r="Z168" i="22"/>
  <c r="Z169" i="22"/>
  <c r="Z170" i="22"/>
  <c r="Z171" i="22"/>
  <c r="Z172" i="22"/>
  <c r="Z173" i="22"/>
  <c r="Z174" i="22"/>
  <c r="Z175" i="22"/>
  <c r="Z176" i="22"/>
  <c r="Z177" i="22"/>
  <c r="Z178" i="22"/>
  <c r="Z179" i="22"/>
  <c r="Z180" i="22"/>
  <c r="Z181" i="22"/>
  <c r="Z182" i="22"/>
  <c r="Z183" i="22"/>
  <c r="Z184" i="22"/>
  <c r="Z185" i="22"/>
  <c r="Z186" i="22"/>
  <c r="Z187" i="22"/>
  <c r="Z188" i="22"/>
  <c r="Z189" i="22"/>
  <c r="Z190" i="22"/>
  <c r="Z191" i="22"/>
  <c r="Z192" i="22"/>
  <c r="Z193" i="22"/>
  <c r="Z194" i="22"/>
  <c r="Z195" i="22"/>
  <c r="Z196" i="22"/>
  <c r="Z197" i="22"/>
  <c r="Z198" i="22"/>
  <c r="Z199" i="22"/>
  <c r="Z200" i="22"/>
  <c r="Z201" i="22"/>
  <c r="Z202" i="22"/>
  <c r="Z203" i="22"/>
  <c r="Z204" i="22"/>
  <c r="Z205" i="22"/>
  <c r="Z206" i="22"/>
  <c r="Z207" i="22"/>
  <c r="Z208" i="22"/>
  <c r="Z209" i="22"/>
  <c r="Z210" i="22"/>
  <c r="Z211" i="22"/>
  <c r="Z212" i="22"/>
  <c r="Z213" i="22"/>
  <c r="Z214" i="22"/>
  <c r="Z215" i="22"/>
  <c r="Z216" i="22"/>
  <c r="Z217" i="22"/>
  <c r="Z218" i="22"/>
  <c r="Z219" i="22"/>
  <c r="Z220" i="22"/>
  <c r="Z221" i="22"/>
  <c r="Z222" i="22"/>
  <c r="Z223" i="22"/>
  <c r="Z224" i="22"/>
  <c r="Z225" i="22"/>
  <c r="Z226" i="22"/>
  <c r="Z227" i="22"/>
  <c r="Z228" i="22"/>
  <c r="Z229" i="22"/>
  <c r="Z230" i="22"/>
  <c r="Z231" i="22"/>
  <c r="Z232" i="22"/>
  <c r="Z233" i="22"/>
  <c r="Z234" i="22"/>
  <c r="Z235" i="22"/>
  <c r="Z236" i="22"/>
  <c r="Z237" i="22"/>
  <c r="Z238" i="22"/>
  <c r="Z239" i="22"/>
  <c r="Z240" i="22"/>
  <c r="Z241" i="22"/>
  <c r="Z242" i="22"/>
  <c r="Z243" i="22"/>
  <c r="Z244" i="22"/>
  <c r="Z245" i="22"/>
  <c r="Z246" i="22"/>
  <c r="Z247" i="22"/>
  <c r="Z248" i="22"/>
  <c r="Z249" i="22"/>
  <c r="Z250" i="22"/>
  <c r="Z251" i="22"/>
  <c r="Z252" i="22"/>
  <c r="Z253" i="22"/>
  <c r="Z254" i="22"/>
  <c r="Z255" i="22"/>
  <c r="Z256" i="22"/>
  <c r="Z257" i="22"/>
  <c r="Z258" i="22"/>
  <c r="Z259" i="22"/>
  <c r="Z260" i="22"/>
  <c r="Z261" i="22"/>
  <c r="Z262" i="22"/>
  <c r="Z263" i="22"/>
  <c r="Z264" i="22"/>
  <c r="Z265" i="22"/>
  <c r="Z266" i="22"/>
  <c r="Z267" i="22"/>
  <c r="Z268" i="22"/>
  <c r="Z269" i="22"/>
  <c r="Z270" i="22"/>
  <c r="Z271" i="22"/>
  <c r="Z272" i="22"/>
  <c r="Z273" i="22"/>
  <c r="Z274" i="22"/>
  <c r="Z275" i="22"/>
  <c r="Z276" i="22"/>
  <c r="Z277" i="22"/>
  <c r="Z278" i="22"/>
  <c r="Z279" i="22"/>
  <c r="Z280" i="22"/>
  <c r="Z281" i="22"/>
  <c r="Z282" i="22"/>
  <c r="Z283" i="22"/>
  <c r="Z284" i="22"/>
  <c r="Z285" i="22"/>
  <c r="Z286" i="22"/>
  <c r="Z287" i="22"/>
  <c r="Z288" i="22"/>
  <c r="Z289" i="22"/>
  <c r="Z290" i="22"/>
  <c r="Z291" i="22"/>
  <c r="Z292" i="22"/>
  <c r="Z293" i="22"/>
  <c r="Z294" i="22"/>
  <c r="Z295" i="22"/>
  <c r="Z296" i="22"/>
  <c r="Z297" i="22"/>
  <c r="Z298" i="22"/>
  <c r="Z299" i="22"/>
  <c r="Z300" i="22"/>
  <c r="Z301" i="22"/>
  <c r="Z302" i="22"/>
  <c r="Z303" i="22"/>
  <c r="Z304" i="22"/>
  <c r="Z305" i="22"/>
  <c r="Z306" i="22"/>
  <c r="Z307" i="22"/>
  <c r="Z308" i="22"/>
  <c r="Z309" i="22"/>
  <c r="Z310" i="22"/>
  <c r="Z311" i="22"/>
  <c r="Z312" i="22"/>
  <c r="Z313" i="22"/>
  <c r="Z314" i="22"/>
  <c r="Z315" i="22"/>
  <c r="Z316" i="22"/>
  <c r="Z317" i="22"/>
  <c r="Z318" i="22"/>
  <c r="Z319" i="22"/>
  <c r="Z320" i="22"/>
  <c r="Z321" i="22"/>
  <c r="Z322" i="22"/>
  <c r="Z323" i="22"/>
  <c r="Z324" i="22"/>
  <c r="Z325" i="22"/>
  <c r="Z326" i="22"/>
  <c r="Z327" i="22"/>
  <c r="Z328" i="22"/>
  <c r="Z329" i="22"/>
  <c r="Z330" i="22"/>
  <c r="Z331" i="22"/>
  <c r="Z332" i="22"/>
  <c r="Z333" i="22"/>
  <c r="Z334" i="22"/>
  <c r="Z335" i="22"/>
  <c r="Z336" i="22"/>
  <c r="Z337" i="22"/>
  <c r="Z338" i="22"/>
  <c r="Z339" i="22"/>
  <c r="Z340" i="22"/>
  <c r="Z341" i="22"/>
  <c r="Z342" i="22"/>
  <c r="Z343" i="22"/>
  <c r="Z344" i="22"/>
  <c r="Z345" i="22"/>
  <c r="Z346" i="22"/>
  <c r="Z347" i="22"/>
  <c r="Z348" i="22"/>
  <c r="Z349" i="22"/>
  <c r="Z350" i="22"/>
  <c r="Z351" i="22"/>
  <c r="Z352" i="22"/>
  <c r="Z353" i="22"/>
  <c r="Z354" i="22"/>
  <c r="Z355" i="22"/>
  <c r="Z356" i="22"/>
  <c r="Z357" i="22"/>
  <c r="Z358" i="22"/>
  <c r="Z359" i="22"/>
  <c r="Z360" i="22"/>
  <c r="Z361" i="22"/>
  <c r="Z362" i="22"/>
  <c r="Z363" i="22"/>
  <c r="Z364" i="22"/>
  <c r="Z5" i="22"/>
  <c r="AQ9" i="20"/>
  <c r="AR9" i="20"/>
  <c r="AH6" i="20"/>
  <c r="X6" i="20"/>
  <c r="AC6" i="20"/>
  <c r="AQ10" i="20"/>
  <c r="AR10" i="20"/>
  <c r="AH7" i="20"/>
  <c r="X7" i="20"/>
  <c r="AC7" i="20"/>
  <c r="AQ11" i="20"/>
  <c r="AR11" i="20"/>
  <c r="AH8" i="20"/>
  <c r="X8" i="20"/>
  <c r="AC8" i="20"/>
  <c r="AQ12" i="20"/>
  <c r="AR12" i="20"/>
  <c r="AH9" i="20"/>
  <c r="X9" i="20"/>
  <c r="AC9" i="20"/>
  <c r="AQ13" i="20"/>
  <c r="AR13" i="20"/>
  <c r="AH10" i="20"/>
  <c r="X10" i="20"/>
  <c r="AC10" i="20"/>
  <c r="AQ14" i="20"/>
  <c r="AR14" i="20"/>
  <c r="AH11" i="20"/>
  <c r="X11" i="20"/>
  <c r="AC11" i="20"/>
  <c r="AQ15" i="20"/>
  <c r="AR15" i="20"/>
  <c r="AH12" i="20"/>
  <c r="X12" i="20"/>
  <c r="AC12" i="20"/>
  <c r="AQ16" i="20"/>
  <c r="AR16" i="20"/>
  <c r="AH13" i="20"/>
  <c r="X13" i="20"/>
  <c r="AC13" i="20"/>
  <c r="AQ17" i="20"/>
  <c r="AR17" i="20"/>
  <c r="AH14" i="20"/>
  <c r="X14" i="20"/>
  <c r="AC14" i="20"/>
  <c r="AQ18" i="20"/>
  <c r="AR18" i="20"/>
  <c r="AH15" i="20"/>
  <c r="X15" i="20"/>
  <c r="AC15" i="20"/>
  <c r="AQ19" i="20"/>
  <c r="AR19" i="20"/>
  <c r="AH16" i="20"/>
  <c r="X16" i="20"/>
  <c r="AC16" i="20"/>
  <c r="AQ20" i="20"/>
  <c r="AR20" i="20"/>
  <c r="AH17" i="20"/>
  <c r="X17" i="20"/>
  <c r="AC17" i="20"/>
  <c r="AQ21" i="20"/>
  <c r="AR21" i="20"/>
  <c r="AH18" i="20"/>
  <c r="X18" i="20"/>
  <c r="AC18" i="20"/>
  <c r="AQ22" i="20"/>
  <c r="AR22" i="20"/>
  <c r="AH19" i="20"/>
  <c r="X19" i="20"/>
  <c r="AC19" i="20"/>
  <c r="AQ23" i="20"/>
  <c r="AR23" i="20"/>
  <c r="AH20" i="20"/>
  <c r="X20" i="20"/>
  <c r="AC20" i="20"/>
  <c r="AQ24" i="20"/>
  <c r="AR24" i="20"/>
  <c r="AH21" i="20"/>
  <c r="X21" i="20"/>
  <c r="AC21" i="20"/>
  <c r="AQ25" i="20"/>
  <c r="AR25" i="20"/>
  <c r="AH22" i="20"/>
  <c r="X22" i="20"/>
  <c r="AC22" i="20"/>
  <c r="AQ26" i="20"/>
  <c r="AR26" i="20"/>
  <c r="AH23" i="20"/>
  <c r="X23" i="20"/>
  <c r="AC23" i="20"/>
  <c r="AQ27" i="20"/>
  <c r="AR27" i="20"/>
  <c r="AH24" i="20"/>
  <c r="X24" i="20"/>
  <c r="AC24" i="20"/>
  <c r="AQ28" i="20"/>
  <c r="AR28" i="20"/>
  <c r="AH25" i="20"/>
  <c r="X25" i="20"/>
  <c r="AC25" i="20"/>
  <c r="AQ29" i="20"/>
  <c r="AR29" i="20"/>
  <c r="AH26" i="20"/>
  <c r="X26" i="20"/>
  <c r="AC26" i="20"/>
  <c r="AQ30" i="20"/>
  <c r="AR30" i="20"/>
  <c r="AH27" i="20"/>
  <c r="X27" i="20"/>
  <c r="AC27" i="20"/>
  <c r="AQ31" i="20"/>
  <c r="AR31" i="20"/>
  <c r="AH28" i="20"/>
  <c r="X28" i="20"/>
  <c r="AC28" i="20"/>
  <c r="AQ32" i="20"/>
  <c r="AR32" i="20"/>
  <c r="AH29" i="20"/>
  <c r="X29" i="20"/>
  <c r="AC29" i="20"/>
  <c r="AQ33" i="20"/>
  <c r="AR33" i="20"/>
  <c r="AH30" i="20"/>
  <c r="X30" i="20"/>
  <c r="AC30" i="20"/>
  <c r="AQ34" i="20"/>
  <c r="AR34" i="20"/>
  <c r="AH31" i="20"/>
  <c r="X31" i="20"/>
  <c r="AC31" i="20"/>
  <c r="AQ35" i="20"/>
  <c r="AR35" i="20"/>
  <c r="AH32" i="20"/>
  <c r="X32" i="20"/>
  <c r="AC32" i="20"/>
  <c r="AQ36" i="20"/>
  <c r="AR36" i="20"/>
  <c r="AH33" i="20"/>
  <c r="X33" i="20"/>
  <c r="AC33" i="20"/>
  <c r="AQ37" i="20"/>
  <c r="AR37" i="20"/>
  <c r="AH34" i="20"/>
  <c r="X34" i="20"/>
  <c r="AC34" i="20"/>
  <c r="AQ38" i="20"/>
  <c r="AR38" i="20"/>
  <c r="AH35" i="20"/>
  <c r="X35" i="20"/>
  <c r="AC35" i="20"/>
  <c r="AQ39" i="20"/>
  <c r="AR39" i="20"/>
  <c r="AH36" i="20"/>
  <c r="X36" i="20"/>
  <c r="AC36" i="20"/>
  <c r="AQ40" i="20"/>
  <c r="AR40" i="20"/>
  <c r="AH37" i="20"/>
  <c r="X37" i="20"/>
  <c r="AC37" i="20"/>
  <c r="AQ41" i="20"/>
  <c r="AR41" i="20"/>
  <c r="AH38" i="20"/>
  <c r="X38" i="20"/>
  <c r="AC38" i="20"/>
  <c r="AQ42" i="20"/>
  <c r="AR42" i="20"/>
  <c r="AH39" i="20"/>
  <c r="X39" i="20"/>
  <c r="AC39" i="20"/>
  <c r="AQ43" i="20"/>
  <c r="AR43" i="20"/>
  <c r="AH40" i="20"/>
  <c r="X40" i="20"/>
  <c r="AC40" i="20"/>
  <c r="AQ44" i="20"/>
  <c r="AR44" i="20"/>
  <c r="AH41" i="20"/>
  <c r="X41" i="20"/>
  <c r="AC41" i="20"/>
  <c r="AQ45" i="20"/>
  <c r="AR45" i="20"/>
  <c r="AH42" i="20"/>
  <c r="X42" i="20"/>
  <c r="AC42" i="20"/>
  <c r="AQ46" i="20"/>
  <c r="AR46" i="20"/>
  <c r="AH43" i="20"/>
  <c r="X43" i="20"/>
  <c r="AC43" i="20"/>
  <c r="AQ47" i="20"/>
  <c r="AR47" i="20"/>
  <c r="AH44" i="20"/>
  <c r="X44" i="20"/>
  <c r="AC44" i="20"/>
  <c r="AQ48" i="20"/>
  <c r="AR48" i="20"/>
  <c r="AH45" i="20"/>
  <c r="X45" i="20"/>
  <c r="AC45" i="20"/>
  <c r="AQ49" i="20"/>
  <c r="AR49" i="20"/>
  <c r="AH46" i="20"/>
  <c r="X46" i="20"/>
  <c r="AC46" i="20"/>
  <c r="AQ50" i="20"/>
  <c r="AR50" i="20"/>
  <c r="AH47" i="20"/>
  <c r="X47" i="20"/>
  <c r="AC47" i="20"/>
  <c r="AQ51" i="20"/>
  <c r="AR51" i="20"/>
  <c r="AH48" i="20"/>
  <c r="X48" i="20"/>
  <c r="AC48" i="20"/>
  <c r="AQ52" i="20"/>
  <c r="AR52" i="20"/>
  <c r="AH49" i="20"/>
  <c r="X49" i="20"/>
  <c r="AC49" i="20"/>
  <c r="AQ53" i="20"/>
  <c r="AR53" i="20"/>
  <c r="AH50" i="20"/>
  <c r="X50" i="20"/>
  <c r="AC50" i="20"/>
  <c r="AQ54" i="20"/>
  <c r="AR54" i="20"/>
  <c r="AH51" i="20"/>
  <c r="X51" i="20"/>
  <c r="AC51" i="20"/>
  <c r="AQ55" i="20"/>
  <c r="AR55" i="20"/>
  <c r="AH52" i="20"/>
  <c r="X52" i="20"/>
  <c r="AC52" i="20"/>
  <c r="AQ56" i="20"/>
  <c r="AR56" i="20"/>
  <c r="AH53" i="20"/>
  <c r="X53" i="20"/>
  <c r="AC53" i="20"/>
  <c r="AQ57" i="20"/>
  <c r="AR57" i="20"/>
  <c r="AH54" i="20"/>
  <c r="X54" i="20"/>
  <c r="AC54" i="20"/>
  <c r="AQ58" i="20"/>
  <c r="AR58" i="20"/>
  <c r="AH55" i="20"/>
  <c r="X55" i="20"/>
  <c r="AC55" i="20"/>
  <c r="AQ59" i="20"/>
  <c r="AR59" i="20"/>
  <c r="AH56" i="20"/>
  <c r="X56" i="20"/>
  <c r="AC56" i="20"/>
  <c r="AQ60" i="20"/>
  <c r="AR60" i="20"/>
  <c r="AH57" i="20"/>
  <c r="X57" i="20"/>
  <c r="AC57" i="20"/>
  <c r="AQ61" i="20"/>
  <c r="AR61" i="20"/>
  <c r="AH58" i="20"/>
  <c r="X58" i="20"/>
  <c r="AC58" i="20"/>
  <c r="AQ62" i="20"/>
  <c r="AR62" i="20"/>
  <c r="AH59" i="20"/>
  <c r="X59" i="20"/>
  <c r="AC59" i="20"/>
  <c r="AQ63" i="20"/>
  <c r="AR63" i="20"/>
  <c r="AH60" i="20"/>
  <c r="X60" i="20"/>
  <c r="AC60" i="20"/>
  <c r="AQ64" i="20"/>
  <c r="AR64" i="20"/>
  <c r="AH61" i="20"/>
  <c r="X61" i="20"/>
  <c r="AC61" i="20"/>
  <c r="AQ65" i="20"/>
  <c r="AR65" i="20"/>
  <c r="AH62" i="20"/>
  <c r="X62" i="20"/>
  <c r="AC62" i="20"/>
  <c r="AQ66" i="20"/>
  <c r="AR66" i="20"/>
  <c r="AH63" i="20"/>
  <c r="X63" i="20"/>
  <c r="AC63" i="20"/>
  <c r="AQ67" i="20"/>
  <c r="AR67" i="20"/>
  <c r="AH64" i="20"/>
  <c r="X64" i="20"/>
  <c r="AC64" i="20"/>
  <c r="AQ68" i="20"/>
  <c r="AR68" i="20"/>
  <c r="AH65" i="20"/>
  <c r="X65" i="20"/>
  <c r="AC65" i="20"/>
  <c r="AR8" i="20"/>
  <c r="AH66" i="20"/>
  <c r="X66" i="20"/>
  <c r="AC66" i="20"/>
  <c r="AH67" i="20"/>
  <c r="X67" i="20"/>
  <c r="AC67" i="20"/>
  <c r="AH68" i="20"/>
  <c r="X68" i="20"/>
  <c r="AC68" i="20"/>
  <c r="AH69" i="20"/>
  <c r="X69" i="20"/>
  <c r="AC69" i="20"/>
  <c r="AH70" i="20"/>
  <c r="X70" i="20"/>
  <c r="AC70" i="20"/>
  <c r="AH71" i="20"/>
  <c r="X71" i="20"/>
  <c r="AC71" i="20"/>
  <c r="AH72" i="20"/>
  <c r="X72" i="20"/>
  <c r="AC72" i="20"/>
  <c r="AH73" i="20"/>
  <c r="X73" i="20"/>
  <c r="AC73" i="20"/>
  <c r="AH74" i="20"/>
  <c r="X74" i="20"/>
  <c r="AC74" i="20"/>
  <c r="AH75" i="20"/>
  <c r="X75" i="20"/>
  <c r="AC75" i="20"/>
  <c r="AH76" i="20"/>
  <c r="X76" i="20"/>
  <c r="AC76" i="20"/>
  <c r="AH77" i="20"/>
  <c r="X77" i="20"/>
  <c r="AC77" i="20"/>
  <c r="AH78" i="20"/>
  <c r="X78" i="20"/>
  <c r="AC78" i="20"/>
  <c r="AH79" i="20"/>
  <c r="X79" i="20"/>
  <c r="AC79" i="20"/>
  <c r="AH80" i="20"/>
  <c r="X80" i="20"/>
  <c r="AC80" i="20"/>
  <c r="AH81" i="20"/>
  <c r="X81" i="20"/>
  <c r="AC81" i="20"/>
  <c r="AH82" i="20"/>
  <c r="X82" i="20"/>
  <c r="AC82" i="20"/>
  <c r="AH83" i="20"/>
  <c r="X83" i="20"/>
  <c r="AC83" i="20"/>
  <c r="AH84" i="20"/>
  <c r="X84" i="20"/>
  <c r="AC84" i="20"/>
  <c r="AH85" i="20"/>
  <c r="X85" i="20"/>
  <c r="AC85" i="20"/>
  <c r="AH86" i="20"/>
  <c r="X86" i="20"/>
  <c r="AC86" i="20"/>
  <c r="AH87" i="20"/>
  <c r="X87" i="20"/>
  <c r="AC87" i="20"/>
  <c r="AH88" i="20"/>
  <c r="X88" i="20"/>
  <c r="AC88" i="20"/>
  <c r="AH89" i="20"/>
  <c r="X89" i="20"/>
  <c r="AC89" i="20"/>
  <c r="AH90" i="20"/>
  <c r="X90" i="20"/>
  <c r="AC90" i="20"/>
  <c r="AH91" i="20"/>
  <c r="X91" i="20"/>
  <c r="AC91" i="20"/>
  <c r="AH92" i="20"/>
  <c r="X92" i="20"/>
  <c r="AC92" i="20"/>
  <c r="AH93" i="20"/>
  <c r="X93" i="20"/>
  <c r="AC93" i="20"/>
  <c r="AH94" i="20"/>
  <c r="X94" i="20"/>
  <c r="AC94" i="20"/>
  <c r="AH95" i="20"/>
  <c r="X95" i="20"/>
  <c r="AC95" i="20"/>
  <c r="AH96" i="20"/>
  <c r="X96" i="20"/>
  <c r="AC96" i="20"/>
  <c r="AH97" i="20"/>
  <c r="X97" i="20"/>
  <c r="AC97" i="20"/>
  <c r="AH98" i="20"/>
  <c r="X98" i="20"/>
  <c r="AC98" i="20"/>
  <c r="AH99" i="20"/>
  <c r="X99" i="20"/>
  <c r="AC99" i="20"/>
  <c r="AH100" i="20"/>
  <c r="X100" i="20"/>
  <c r="AC100" i="20"/>
  <c r="AH101" i="20"/>
  <c r="X101" i="20"/>
  <c r="AC101" i="20"/>
  <c r="AH102" i="20"/>
  <c r="X102" i="20"/>
  <c r="AC102" i="20"/>
  <c r="AH103" i="20"/>
  <c r="X103" i="20"/>
  <c r="AC103" i="20"/>
  <c r="AH104" i="20"/>
  <c r="X104" i="20"/>
  <c r="AC104" i="20"/>
  <c r="AH105" i="20"/>
  <c r="X105" i="20"/>
  <c r="AC105" i="20"/>
  <c r="AH106" i="20"/>
  <c r="X106" i="20"/>
  <c r="AC106" i="20"/>
  <c r="AH107" i="20"/>
  <c r="X107" i="20"/>
  <c r="AC107" i="20"/>
  <c r="AH108" i="20"/>
  <c r="X108" i="20"/>
  <c r="AC108" i="20"/>
  <c r="AH109" i="20"/>
  <c r="X109" i="20"/>
  <c r="AC109" i="20"/>
  <c r="AH110" i="20"/>
  <c r="X110" i="20"/>
  <c r="AC110" i="20"/>
  <c r="AH111" i="20"/>
  <c r="X111" i="20"/>
  <c r="AC111" i="20"/>
  <c r="AH112" i="20"/>
  <c r="X112" i="20"/>
  <c r="AC112" i="20"/>
  <c r="AH113" i="20"/>
  <c r="X113" i="20"/>
  <c r="AC113" i="20"/>
  <c r="AH114" i="20"/>
  <c r="X114" i="20"/>
  <c r="AC114" i="20"/>
  <c r="AH115" i="20"/>
  <c r="X115" i="20"/>
  <c r="AC115" i="20"/>
  <c r="AH116" i="20"/>
  <c r="X116" i="20"/>
  <c r="AC116" i="20"/>
  <c r="AH117" i="20"/>
  <c r="X117" i="20"/>
  <c r="AC117" i="20"/>
  <c r="AH118" i="20"/>
  <c r="X118" i="20"/>
  <c r="AC118" i="20"/>
  <c r="AH119" i="20"/>
  <c r="X119" i="20"/>
  <c r="AC119" i="20"/>
  <c r="AH120" i="20"/>
  <c r="X120" i="20"/>
  <c r="AC120" i="20"/>
  <c r="AH121" i="20"/>
  <c r="X121" i="20"/>
  <c r="AC121" i="20"/>
  <c r="AH122" i="20"/>
  <c r="X122" i="20"/>
  <c r="AC122" i="20"/>
  <c r="AH123" i="20"/>
  <c r="X123" i="20"/>
  <c r="AC123" i="20"/>
  <c r="AH124" i="20"/>
  <c r="X124" i="20"/>
  <c r="AC124" i="20"/>
  <c r="AH125" i="20"/>
  <c r="X125" i="20"/>
  <c r="AC125" i="20"/>
  <c r="AH126" i="20"/>
  <c r="X126" i="20"/>
  <c r="AC126" i="20"/>
  <c r="AH127" i="20"/>
  <c r="X127" i="20"/>
  <c r="AC127" i="20"/>
  <c r="AH128" i="20"/>
  <c r="X128" i="20"/>
  <c r="AC128" i="20"/>
  <c r="AH129" i="20"/>
  <c r="X129" i="20"/>
  <c r="AC129" i="20"/>
  <c r="AH130" i="20"/>
  <c r="X130" i="20"/>
  <c r="AC130" i="20"/>
  <c r="AH131" i="20"/>
  <c r="X131" i="20"/>
  <c r="AC131" i="20"/>
  <c r="AH132" i="20"/>
  <c r="X132" i="20"/>
  <c r="AC132" i="20"/>
  <c r="AH133" i="20"/>
  <c r="X133" i="20"/>
  <c r="AC133" i="20"/>
  <c r="AH134" i="20"/>
  <c r="X134" i="20"/>
  <c r="AC134" i="20"/>
  <c r="AH135" i="20"/>
  <c r="X135" i="20"/>
  <c r="AC135" i="20"/>
  <c r="AH136" i="20"/>
  <c r="X136" i="20"/>
  <c r="AC136" i="20"/>
  <c r="AH137" i="20"/>
  <c r="X137" i="20"/>
  <c r="AC137" i="20"/>
  <c r="AH138" i="20"/>
  <c r="X138" i="20"/>
  <c r="AC138" i="20"/>
  <c r="AH139" i="20"/>
  <c r="X139" i="20"/>
  <c r="AC139" i="20"/>
  <c r="AH140" i="20"/>
  <c r="X140" i="20"/>
  <c r="AC140" i="20"/>
  <c r="AH141" i="20"/>
  <c r="X141" i="20"/>
  <c r="AC141" i="20"/>
  <c r="AH142" i="20"/>
  <c r="X142" i="20"/>
  <c r="AC142" i="20"/>
  <c r="AH143" i="20"/>
  <c r="X143" i="20"/>
  <c r="AC143" i="20"/>
  <c r="AH144" i="20"/>
  <c r="X144" i="20"/>
  <c r="AC144" i="20"/>
  <c r="AH145" i="20"/>
  <c r="X145" i="20"/>
  <c r="AC145" i="20"/>
  <c r="AH146" i="20"/>
  <c r="X146" i="20"/>
  <c r="AC146" i="20"/>
  <c r="AH147" i="20"/>
  <c r="X147" i="20"/>
  <c r="AC147" i="20"/>
  <c r="AH148" i="20"/>
  <c r="X148" i="20"/>
  <c r="AC148" i="20"/>
  <c r="AH149" i="20"/>
  <c r="X149" i="20"/>
  <c r="AC149" i="20"/>
  <c r="AH150" i="20"/>
  <c r="X150" i="20"/>
  <c r="AC150" i="20"/>
  <c r="AH151" i="20"/>
  <c r="X151" i="20"/>
  <c r="AC151" i="20"/>
  <c r="AH152" i="20"/>
  <c r="X152" i="20"/>
  <c r="AC152" i="20"/>
  <c r="AH153" i="20"/>
  <c r="X153" i="20"/>
  <c r="AC153" i="20"/>
  <c r="AH154" i="20"/>
  <c r="X154" i="20"/>
  <c r="AC154" i="20"/>
  <c r="AH155" i="20"/>
  <c r="X155" i="20"/>
  <c r="AC155" i="20"/>
  <c r="AH156" i="20"/>
  <c r="X156" i="20"/>
  <c r="AC156" i="20"/>
  <c r="AH157" i="20"/>
  <c r="X157" i="20"/>
  <c r="AC157" i="20"/>
  <c r="AH158" i="20"/>
  <c r="X158" i="20"/>
  <c r="AC158" i="20"/>
  <c r="AH159" i="20"/>
  <c r="X159" i="20"/>
  <c r="AC159" i="20"/>
  <c r="AH160" i="20"/>
  <c r="X160" i="20"/>
  <c r="AC160" i="20"/>
  <c r="AH161" i="20"/>
  <c r="X161" i="20"/>
  <c r="AC161" i="20"/>
  <c r="AH162" i="20"/>
  <c r="X162" i="20"/>
  <c r="AC162" i="20"/>
  <c r="AH163" i="20"/>
  <c r="X163" i="20"/>
  <c r="AC163" i="20"/>
  <c r="AH164" i="20"/>
  <c r="X164" i="20"/>
  <c r="AC164" i="20"/>
  <c r="AH165" i="20"/>
  <c r="X165" i="20"/>
  <c r="AC165" i="20"/>
  <c r="AH166" i="20"/>
  <c r="X166" i="20"/>
  <c r="AC166" i="20"/>
  <c r="AH167" i="20"/>
  <c r="X167" i="20"/>
  <c r="AC167" i="20"/>
  <c r="AH168" i="20"/>
  <c r="X168" i="20"/>
  <c r="AC168" i="20"/>
  <c r="AH169" i="20"/>
  <c r="X169" i="20"/>
  <c r="AC169" i="20"/>
  <c r="AH170" i="20"/>
  <c r="X170" i="20"/>
  <c r="AC170" i="20"/>
  <c r="AH171" i="20"/>
  <c r="X171" i="20"/>
  <c r="AC171" i="20"/>
  <c r="AH172" i="20"/>
  <c r="X172" i="20"/>
  <c r="AC172" i="20"/>
  <c r="AH173" i="20"/>
  <c r="X173" i="20"/>
  <c r="AC173" i="20"/>
  <c r="AH174" i="20"/>
  <c r="X174" i="20"/>
  <c r="AC174" i="20"/>
  <c r="AH175" i="20"/>
  <c r="X175" i="20"/>
  <c r="AC175" i="20"/>
  <c r="AH176" i="20"/>
  <c r="X176" i="20"/>
  <c r="AC176" i="20"/>
  <c r="AH177" i="20"/>
  <c r="X177" i="20"/>
  <c r="AC177" i="20"/>
  <c r="AH178" i="20"/>
  <c r="X178" i="20"/>
  <c r="AC178" i="20"/>
  <c r="AH179" i="20"/>
  <c r="X179" i="20"/>
  <c r="AC179" i="20"/>
  <c r="AH180" i="20"/>
  <c r="X180" i="20"/>
  <c r="AC180" i="20"/>
  <c r="AH181" i="20"/>
  <c r="X181" i="20"/>
  <c r="AC181" i="20"/>
  <c r="AH182" i="20"/>
  <c r="X182" i="20"/>
  <c r="AC182" i="20"/>
  <c r="AH183" i="20"/>
  <c r="X183" i="20"/>
  <c r="AC183" i="20"/>
  <c r="AH184" i="20"/>
  <c r="X184" i="20"/>
  <c r="AC184" i="20"/>
  <c r="AH185" i="20"/>
  <c r="X185" i="20"/>
  <c r="AC185" i="20"/>
  <c r="AH186" i="20"/>
  <c r="X186" i="20"/>
  <c r="AC186" i="20"/>
  <c r="AH187" i="20"/>
  <c r="X187" i="20"/>
  <c r="AC187" i="20"/>
  <c r="AH188" i="20"/>
  <c r="X188" i="20"/>
  <c r="AC188" i="20"/>
  <c r="AH189" i="20"/>
  <c r="X189" i="20"/>
  <c r="AC189" i="20"/>
  <c r="AH190" i="20"/>
  <c r="X190" i="20"/>
  <c r="AC190" i="20"/>
  <c r="AH191" i="20"/>
  <c r="X191" i="20"/>
  <c r="AC191" i="20"/>
  <c r="AH192" i="20"/>
  <c r="X192" i="20"/>
  <c r="AC192" i="20"/>
  <c r="AH193" i="20"/>
  <c r="X193" i="20"/>
  <c r="AC193" i="20"/>
  <c r="AH194" i="20"/>
  <c r="X194" i="20"/>
  <c r="AC194" i="20"/>
  <c r="AH195" i="20"/>
  <c r="X195" i="20"/>
  <c r="AC195" i="20"/>
  <c r="AH196" i="20"/>
  <c r="X196" i="20"/>
  <c r="AC196" i="20"/>
  <c r="AH197" i="20"/>
  <c r="X197" i="20"/>
  <c r="AC197" i="20"/>
  <c r="AH198" i="20"/>
  <c r="X198" i="20"/>
  <c r="AC198" i="20"/>
  <c r="AH199" i="20"/>
  <c r="X199" i="20"/>
  <c r="AC199" i="20"/>
  <c r="AH200" i="20"/>
  <c r="X200" i="20"/>
  <c r="AC200" i="20"/>
  <c r="AH201" i="20"/>
  <c r="X201" i="20"/>
  <c r="AC201" i="20"/>
  <c r="AH202" i="20"/>
  <c r="X202" i="20"/>
  <c r="AC202" i="20"/>
  <c r="AH203" i="20"/>
  <c r="X203" i="20"/>
  <c r="AC203" i="20"/>
  <c r="AH204" i="20"/>
  <c r="X204" i="20"/>
  <c r="AC204" i="20"/>
  <c r="AH205" i="20"/>
  <c r="X205" i="20"/>
  <c r="AC205" i="20"/>
  <c r="AH206" i="20"/>
  <c r="X206" i="20"/>
  <c r="AC206" i="20"/>
  <c r="AH207" i="20"/>
  <c r="X207" i="20"/>
  <c r="AC207" i="20"/>
  <c r="AH208" i="20"/>
  <c r="X208" i="20"/>
  <c r="AC208" i="20"/>
  <c r="AH209" i="20"/>
  <c r="X209" i="20"/>
  <c r="AC209" i="20"/>
  <c r="AH210" i="20"/>
  <c r="X210" i="20"/>
  <c r="AC210" i="20"/>
  <c r="AH211" i="20"/>
  <c r="X211" i="20"/>
  <c r="AC211" i="20"/>
  <c r="AH212" i="20"/>
  <c r="X212" i="20"/>
  <c r="AC212" i="20"/>
  <c r="AH213" i="20"/>
  <c r="X213" i="20"/>
  <c r="AC213" i="20"/>
  <c r="AH214" i="20"/>
  <c r="X214" i="20"/>
  <c r="AC214" i="20"/>
  <c r="AH215" i="20"/>
  <c r="X215" i="20"/>
  <c r="AC215" i="20"/>
  <c r="AH216" i="20"/>
  <c r="X216" i="20"/>
  <c r="AC216" i="20"/>
  <c r="AH217" i="20"/>
  <c r="X217" i="20"/>
  <c r="AC217" i="20"/>
  <c r="AH218" i="20"/>
  <c r="X218" i="20"/>
  <c r="AC218" i="20"/>
  <c r="AH219" i="20"/>
  <c r="X219" i="20"/>
  <c r="AC219" i="20"/>
  <c r="AH220" i="20"/>
  <c r="X220" i="20"/>
  <c r="AC220" i="20"/>
  <c r="AH221" i="20"/>
  <c r="X221" i="20"/>
  <c r="AC221" i="20"/>
  <c r="AH222" i="20"/>
  <c r="X222" i="20"/>
  <c r="AC222" i="20"/>
  <c r="AH223" i="20"/>
  <c r="X223" i="20"/>
  <c r="AC223" i="20"/>
  <c r="AH224" i="20"/>
  <c r="X224" i="20"/>
  <c r="AC224" i="20"/>
  <c r="AH225" i="20"/>
  <c r="X225" i="20"/>
  <c r="AC225" i="20"/>
  <c r="AH226" i="20"/>
  <c r="X226" i="20"/>
  <c r="AC226" i="20"/>
  <c r="AH227" i="20"/>
  <c r="X227" i="20"/>
  <c r="AC227" i="20"/>
  <c r="AH228" i="20"/>
  <c r="X228" i="20"/>
  <c r="AC228" i="20"/>
  <c r="AH229" i="20"/>
  <c r="X229" i="20"/>
  <c r="AC229" i="20"/>
  <c r="AH230" i="20"/>
  <c r="X230" i="20"/>
  <c r="AC230" i="20"/>
  <c r="AH231" i="20"/>
  <c r="X231" i="20"/>
  <c r="AC231" i="20"/>
  <c r="AH232" i="20"/>
  <c r="X232" i="20"/>
  <c r="AC232" i="20"/>
  <c r="AH233" i="20"/>
  <c r="X233" i="20"/>
  <c r="AC233" i="20"/>
  <c r="AH234" i="20"/>
  <c r="X234" i="20"/>
  <c r="AC234" i="20"/>
  <c r="AH235" i="20"/>
  <c r="X235" i="20"/>
  <c r="AC235" i="20"/>
  <c r="AH236" i="20"/>
  <c r="X236" i="20"/>
  <c r="AC236" i="20"/>
  <c r="AH237" i="20"/>
  <c r="X237" i="20"/>
  <c r="AC237" i="20"/>
  <c r="AH238" i="20"/>
  <c r="X238" i="20"/>
  <c r="AC238" i="20"/>
  <c r="AH239" i="20"/>
  <c r="X239" i="20"/>
  <c r="AC239" i="20"/>
  <c r="AH240" i="20"/>
  <c r="X240" i="20"/>
  <c r="AC240" i="20"/>
  <c r="AH241" i="20"/>
  <c r="X241" i="20"/>
  <c r="AC241" i="20"/>
  <c r="AH242" i="20"/>
  <c r="X242" i="20"/>
  <c r="AC242" i="20"/>
  <c r="AH243" i="20"/>
  <c r="X243" i="20"/>
  <c r="AC243" i="20"/>
  <c r="AH244" i="20"/>
  <c r="X244" i="20"/>
  <c r="AC244" i="20"/>
  <c r="AH245" i="20"/>
  <c r="X245" i="20"/>
  <c r="AC245" i="20"/>
  <c r="AH246" i="20"/>
  <c r="X246" i="20"/>
  <c r="AC246" i="20"/>
  <c r="AH247" i="20"/>
  <c r="X247" i="20"/>
  <c r="AC247" i="20"/>
  <c r="AH248" i="20"/>
  <c r="X248" i="20"/>
  <c r="AC248" i="20"/>
  <c r="AH249" i="20"/>
  <c r="X249" i="20"/>
  <c r="AC249" i="20"/>
  <c r="AH250" i="20"/>
  <c r="X250" i="20"/>
  <c r="AC250" i="20"/>
  <c r="AH251" i="20"/>
  <c r="X251" i="20"/>
  <c r="AC251" i="20"/>
  <c r="AH252" i="20"/>
  <c r="X252" i="20"/>
  <c r="AC252" i="20"/>
  <c r="AH253" i="20"/>
  <c r="X253" i="20"/>
  <c r="AC253" i="20"/>
  <c r="AH254" i="20"/>
  <c r="X254" i="20"/>
  <c r="AC254" i="20"/>
  <c r="AH255" i="20"/>
  <c r="X255" i="20"/>
  <c r="AC255" i="20"/>
  <c r="AH256" i="20"/>
  <c r="X256" i="20"/>
  <c r="AC256" i="20"/>
  <c r="AH257" i="20"/>
  <c r="X257" i="20"/>
  <c r="AC257" i="20"/>
  <c r="AH258" i="20"/>
  <c r="X258" i="20"/>
  <c r="AC258" i="20"/>
  <c r="AH259" i="20"/>
  <c r="X259" i="20"/>
  <c r="AC259" i="20"/>
  <c r="AH260" i="20"/>
  <c r="X260" i="20"/>
  <c r="AC260" i="20"/>
  <c r="AH261" i="20"/>
  <c r="X261" i="20"/>
  <c r="AC261" i="20"/>
  <c r="AH262" i="20"/>
  <c r="X262" i="20"/>
  <c r="AC262" i="20"/>
  <c r="AH263" i="20"/>
  <c r="X263" i="20"/>
  <c r="AC263" i="20"/>
  <c r="AH264" i="20"/>
  <c r="X264" i="20"/>
  <c r="AC264" i="20"/>
  <c r="AH265" i="20"/>
  <c r="X265" i="20"/>
  <c r="AC265" i="20"/>
  <c r="AH266" i="20"/>
  <c r="X266" i="20"/>
  <c r="AC266" i="20"/>
  <c r="AH267" i="20"/>
  <c r="X267" i="20"/>
  <c r="AC267" i="20"/>
  <c r="AH268" i="20"/>
  <c r="X268" i="20"/>
  <c r="AC268" i="20"/>
  <c r="AH269" i="20"/>
  <c r="X269" i="20"/>
  <c r="AC269" i="20"/>
  <c r="AH270" i="20"/>
  <c r="X270" i="20"/>
  <c r="AC270" i="20"/>
  <c r="AH271" i="20"/>
  <c r="X271" i="20"/>
  <c r="AC271" i="20"/>
  <c r="AH272" i="20"/>
  <c r="X272" i="20"/>
  <c r="AC272" i="20"/>
  <c r="AH273" i="20"/>
  <c r="X273" i="20"/>
  <c r="AC273" i="20"/>
  <c r="AH274" i="20"/>
  <c r="X274" i="20"/>
  <c r="AC274" i="20"/>
  <c r="AH275" i="20"/>
  <c r="X275" i="20"/>
  <c r="AC275" i="20"/>
  <c r="AH276" i="20"/>
  <c r="X276" i="20"/>
  <c r="AC276" i="20"/>
  <c r="AH277" i="20"/>
  <c r="X277" i="20"/>
  <c r="AC277" i="20"/>
  <c r="AH278" i="20"/>
  <c r="X278" i="20"/>
  <c r="AC278" i="20"/>
  <c r="AH279" i="20"/>
  <c r="X279" i="20"/>
  <c r="AC279" i="20"/>
  <c r="AH280" i="20"/>
  <c r="X280" i="20"/>
  <c r="AC280" i="20"/>
  <c r="AH281" i="20"/>
  <c r="X281" i="20"/>
  <c r="AC281" i="20"/>
  <c r="AH282" i="20"/>
  <c r="X282" i="20"/>
  <c r="AC282" i="20"/>
  <c r="AH283" i="20"/>
  <c r="X283" i="20"/>
  <c r="AC283" i="20"/>
  <c r="AH284" i="20"/>
  <c r="X284" i="20"/>
  <c r="AC284" i="20"/>
  <c r="AH285" i="20"/>
  <c r="X285" i="20"/>
  <c r="AC285" i="20"/>
  <c r="AH286" i="20"/>
  <c r="X286" i="20"/>
  <c r="AC286" i="20"/>
  <c r="AH287" i="20"/>
  <c r="X287" i="20"/>
  <c r="AC287" i="20"/>
  <c r="AH288" i="20"/>
  <c r="X288" i="20"/>
  <c r="AC288" i="20"/>
  <c r="AH289" i="20"/>
  <c r="X289" i="20"/>
  <c r="AC289" i="20"/>
  <c r="AH290" i="20"/>
  <c r="X290" i="20"/>
  <c r="AC290" i="20"/>
  <c r="AH291" i="20"/>
  <c r="X291" i="20"/>
  <c r="AC291" i="20"/>
  <c r="AH292" i="20"/>
  <c r="X292" i="20"/>
  <c r="AC292" i="20"/>
  <c r="AH293" i="20"/>
  <c r="X293" i="20"/>
  <c r="AC293" i="20"/>
  <c r="AH294" i="20"/>
  <c r="X294" i="20"/>
  <c r="AC294" i="20"/>
  <c r="AH295" i="20"/>
  <c r="X295" i="20"/>
  <c r="AC295" i="20"/>
  <c r="AH296" i="20"/>
  <c r="X296" i="20"/>
  <c r="AC296" i="20"/>
  <c r="AH297" i="20"/>
  <c r="X297" i="20"/>
  <c r="AC297" i="20"/>
  <c r="AH298" i="20"/>
  <c r="X298" i="20"/>
  <c r="AC298" i="20"/>
  <c r="AH299" i="20"/>
  <c r="X299" i="20"/>
  <c r="AC299" i="20"/>
  <c r="AH300" i="20"/>
  <c r="X300" i="20"/>
  <c r="AC300" i="20"/>
  <c r="AH301" i="20"/>
  <c r="X301" i="20"/>
  <c r="AC301" i="20"/>
  <c r="AH302" i="20"/>
  <c r="X302" i="20"/>
  <c r="AC302" i="20"/>
  <c r="AH303" i="20"/>
  <c r="X303" i="20"/>
  <c r="AC303" i="20"/>
  <c r="AH304" i="20"/>
  <c r="X304" i="20"/>
  <c r="AC304" i="20"/>
  <c r="AH305" i="20"/>
  <c r="X305" i="20"/>
  <c r="AC305" i="20"/>
  <c r="AH306" i="20"/>
  <c r="X306" i="20"/>
  <c r="AC306" i="20"/>
  <c r="AH307" i="20"/>
  <c r="X307" i="20"/>
  <c r="AC307" i="20"/>
  <c r="AH308" i="20"/>
  <c r="X308" i="20"/>
  <c r="AC308" i="20"/>
  <c r="AH309" i="20"/>
  <c r="X309" i="20"/>
  <c r="AC309" i="20"/>
  <c r="AH310" i="20"/>
  <c r="X310" i="20"/>
  <c r="AC310" i="20"/>
  <c r="AH311" i="20"/>
  <c r="X311" i="20"/>
  <c r="AC311" i="20"/>
  <c r="AH312" i="20"/>
  <c r="X312" i="20"/>
  <c r="AC312" i="20"/>
  <c r="AH313" i="20"/>
  <c r="X313" i="20"/>
  <c r="AC313" i="20"/>
  <c r="AH314" i="20"/>
  <c r="X314" i="20"/>
  <c r="AC314" i="20"/>
  <c r="AH315" i="20"/>
  <c r="X315" i="20"/>
  <c r="AC315" i="20"/>
  <c r="AH316" i="20"/>
  <c r="X316" i="20"/>
  <c r="AC316" i="20"/>
  <c r="AH317" i="20"/>
  <c r="X317" i="20"/>
  <c r="AC317" i="20"/>
  <c r="AH318" i="20"/>
  <c r="X318" i="20"/>
  <c r="AC318" i="20"/>
  <c r="AH319" i="20"/>
  <c r="X319" i="20"/>
  <c r="AC319" i="20"/>
  <c r="AH320" i="20"/>
  <c r="X320" i="20"/>
  <c r="AC320" i="20"/>
  <c r="AH321" i="20"/>
  <c r="X321" i="20"/>
  <c r="AC321" i="20"/>
  <c r="AH322" i="20"/>
  <c r="X322" i="20"/>
  <c r="AC322" i="20"/>
  <c r="AH323" i="20"/>
  <c r="X323" i="20"/>
  <c r="AC323" i="20"/>
  <c r="AH324" i="20"/>
  <c r="X324" i="20"/>
  <c r="AC324" i="20"/>
  <c r="AH325" i="20"/>
  <c r="X325" i="20"/>
  <c r="AC325" i="20"/>
  <c r="AH326" i="20"/>
  <c r="X326" i="20"/>
  <c r="AC326" i="20"/>
  <c r="AH327" i="20"/>
  <c r="X327" i="20"/>
  <c r="AC327" i="20"/>
  <c r="AH328" i="20"/>
  <c r="X328" i="20"/>
  <c r="AC328" i="20"/>
  <c r="AH329" i="20"/>
  <c r="X329" i="20"/>
  <c r="AC329" i="20"/>
  <c r="AH330" i="20"/>
  <c r="X330" i="20"/>
  <c r="AC330" i="20"/>
  <c r="AH331" i="20"/>
  <c r="X331" i="20"/>
  <c r="AC331" i="20"/>
  <c r="AH332" i="20"/>
  <c r="X332" i="20"/>
  <c r="AC332" i="20"/>
  <c r="AH333" i="20"/>
  <c r="X333" i="20"/>
  <c r="AC333" i="20"/>
  <c r="AH334" i="20"/>
  <c r="X334" i="20"/>
  <c r="AC334" i="20"/>
  <c r="AH335" i="20"/>
  <c r="X335" i="20"/>
  <c r="AC335" i="20"/>
  <c r="AH336" i="20"/>
  <c r="X336" i="20"/>
  <c r="AC336" i="20"/>
  <c r="AH337" i="20"/>
  <c r="X337" i="20"/>
  <c r="AC337" i="20"/>
  <c r="AH338" i="20"/>
  <c r="X338" i="20"/>
  <c r="AC338" i="20"/>
  <c r="AH339" i="20"/>
  <c r="X339" i="20"/>
  <c r="AC339" i="20"/>
  <c r="AH340" i="20"/>
  <c r="X340" i="20"/>
  <c r="AC340" i="20"/>
  <c r="AH341" i="20"/>
  <c r="X341" i="20"/>
  <c r="AC341" i="20"/>
  <c r="AH342" i="20"/>
  <c r="X342" i="20"/>
  <c r="AC342" i="20"/>
  <c r="AH343" i="20"/>
  <c r="X343" i="20"/>
  <c r="AC343" i="20"/>
  <c r="AH344" i="20"/>
  <c r="X344" i="20"/>
  <c r="AC344" i="20"/>
  <c r="AH345" i="20"/>
  <c r="X345" i="20"/>
  <c r="AC345" i="20"/>
  <c r="AH346" i="20"/>
  <c r="X346" i="20"/>
  <c r="AC346" i="20"/>
  <c r="AH347" i="20"/>
  <c r="X347" i="20"/>
  <c r="AC347" i="20"/>
  <c r="AH348" i="20"/>
  <c r="X348" i="20"/>
  <c r="AC348" i="20"/>
  <c r="AH349" i="20"/>
  <c r="X349" i="20"/>
  <c r="AC349" i="20"/>
  <c r="AH350" i="20"/>
  <c r="X350" i="20"/>
  <c r="AC350" i="20"/>
  <c r="AH351" i="20"/>
  <c r="X351" i="20"/>
  <c r="AC351" i="20"/>
  <c r="AH352" i="20"/>
  <c r="X352" i="20"/>
  <c r="AC352" i="20"/>
  <c r="AH353" i="20"/>
  <c r="X353" i="20"/>
  <c r="AC353" i="20"/>
  <c r="AH354" i="20"/>
  <c r="X354" i="20"/>
  <c r="AC354" i="20"/>
  <c r="AH355" i="20"/>
  <c r="X355" i="20"/>
  <c r="AC355" i="20"/>
  <c r="AH356" i="20"/>
  <c r="X356" i="20"/>
  <c r="AC356" i="20"/>
  <c r="AH357" i="20"/>
  <c r="X357" i="20"/>
  <c r="AC357" i="20"/>
  <c r="AH358" i="20"/>
  <c r="X358" i="20"/>
  <c r="AC358" i="20"/>
  <c r="AH359" i="20"/>
  <c r="X359" i="20"/>
  <c r="AC359" i="20"/>
  <c r="AH360" i="20"/>
  <c r="X360" i="20"/>
  <c r="AC360" i="20"/>
  <c r="AH361" i="20"/>
  <c r="X361" i="20"/>
  <c r="AC361" i="20"/>
  <c r="AH362" i="20"/>
  <c r="X362" i="20"/>
  <c r="AC362" i="20"/>
  <c r="AH363" i="20"/>
  <c r="X363" i="20"/>
  <c r="AC363" i="20"/>
  <c r="AH364" i="20"/>
  <c r="X364" i="20"/>
  <c r="AC364" i="20"/>
  <c r="AH365" i="20"/>
  <c r="X365" i="20"/>
  <c r="AC365" i="20"/>
  <c r="AH366" i="20"/>
  <c r="X366" i="20"/>
  <c r="AC366" i="20"/>
  <c r="AH367" i="20"/>
  <c r="X367" i="20"/>
  <c r="AC367" i="20"/>
  <c r="AH368" i="20"/>
  <c r="X368" i="20"/>
  <c r="AC368" i="20"/>
  <c r="AH369" i="20"/>
  <c r="X369" i="20"/>
  <c r="AC369" i="20"/>
  <c r="AH370" i="20"/>
  <c r="X370" i="20"/>
  <c r="AC370" i="20"/>
  <c r="AH371" i="20"/>
  <c r="X371" i="20"/>
  <c r="AC371" i="20"/>
  <c r="AH372" i="20"/>
  <c r="X372" i="20"/>
  <c r="AC372" i="20"/>
  <c r="AH373" i="20"/>
  <c r="X373" i="20"/>
  <c r="AC373" i="20"/>
  <c r="AH374" i="20"/>
  <c r="X374" i="20"/>
  <c r="AC374" i="20"/>
  <c r="AH375" i="20"/>
  <c r="X375" i="20"/>
  <c r="AC375" i="20"/>
  <c r="AH376" i="20"/>
  <c r="X376" i="20"/>
  <c r="AC376" i="20"/>
  <c r="AH377" i="20"/>
  <c r="X377" i="20"/>
  <c r="AC377" i="20"/>
  <c r="AH378" i="20"/>
  <c r="X378" i="20"/>
  <c r="AC378" i="20"/>
  <c r="AH379" i="20"/>
  <c r="X379" i="20"/>
  <c r="AC379" i="20"/>
  <c r="AH380" i="20"/>
  <c r="X380" i="20"/>
  <c r="AC380" i="20"/>
  <c r="AH381" i="20"/>
  <c r="X381" i="20"/>
  <c r="AC381" i="20"/>
  <c r="AH382" i="20"/>
  <c r="X382" i="20"/>
  <c r="AC382" i="20"/>
  <c r="AH383" i="20"/>
  <c r="X383" i="20"/>
  <c r="AC383" i="20"/>
  <c r="AH384" i="20"/>
  <c r="X384" i="20"/>
  <c r="AC384" i="20"/>
  <c r="AH385" i="20"/>
  <c r="X385" i="20"/>
  <c r="AC385" i="20"/>
  <c r="AH386" i="20"/>
  <c r="X386" i="20"/>
  <c r="AC386" i="20"/>
  <c r="AH387" i="20"/>
  <c r="X387" i="20"/>
  <c r="AC387" i="20"/>
  <c r="AH388" i="20"/>
  <c r="X388" i="20"/>
  <c r="AC388" i="20"/>
  <c r="AH389" i="20"/>
  <c r="X389" i="20"/>
  <c r="AC389" i="20"/>
  <c r="AH390" i="20"/>
  <c r="X390" i="20"/>
  <c r="AC390" i="20"/>
  <c r="AH391" i="20"/>
  <c r="X391" i="20"/>
  <c r="AC391" i="20"/>
  <c r="AH392" i="20"/>
  <c r="X392" i="20"/>
  <c r="AC392" i="20"/>
  <c r="AH393" i="20"/>
  <c r="X393" i="20"/>
  <c r="AC393" i="20"/>
  <c r="AH394" i="20"/>
  <c r="X394" i="20"/>
  <c r="AC394" i="20"/>
  <c r="AH395" i="20"/>
  <c r="X395" i="20"/>
  <c r="AC395" i="20"/>
  <c r="AH396" i="20"/>
  <c r="X396" i="20"/>
  <c r="AC396" i="20"/>
  <c r="AH397" i="20"/>
  <c r="X397" i="20"/>
  <c r="AC397" i="20"/>
  <c r="AH398" i="20"/>
  <c r="X398" i="20"/>
  <c r="AC398" i="20"/>
  <c r="AH399" i="20"/>
  <c r="X399" i="20"/>
  <c r="AC399" i="20"/>
  <c r="AH400" i="20"/>
  <c r="X400" i="20"/>
  <c r="AC400" i="20"/>
  <c r="AH401" i="20"/>
  <c r="X401" i="20"/>
  <c r="AC401" i="20"/>
  <c r="AH402" i="20"/>
  <c r="X402" i="20"/>
  <c r="AC402" i="20"/>
  <c r="AH403" i="20"/>
  <c r="X403" i="20"/>
  <c r="AC403" i="20"/>
  <c r="AH404" i="20"/>
  <c r="X404" i="20"/>
  <c r="AC404" i="20"/>
  <c r="AH405" i="20"/>
  <c r="X405" i="20"/>
  <c r="AC405" i="20"/>
  <c r="AH406" i="20"/>
  <c r="X406" i="20"/>
  <c r="AC406" i="20"/>
  <c r="AH407" i="20"/>
  <c r="X407" i="20"/>
  <c r="AC407" i="20"/>
  <c r="AH408" i="20"/>
  <c r="X408" i="20"/>
  <c r="AC408" i="20"/>
  <c r="AH409" i="20"/>
  <c r="X409" i="20"/>
  <c r="AC409" i="20"/>
  <c r="AH410" i="20"/>
  <c r="X410" i="20"/>
  <c r="AC410" i="20"/>
  <c r="AH411" i="20"/>
  <c r="X411" i="20"/>
  <c r="AC411" i="20"/>
  <c r="AH412" i="20"/>
  <c r="X412" i="20"/>
  <c r="AC412" i="20"/>
  <c r="AH413" i="20"/>
  <c r="X413" i="20"/>
  <c r="AC413" i="20"/>
  <c r="AH414" i="20"/>
  <c r="X414" i="20"/>
  <c r="AC414" i="20"/>
  <c r="AH415" i="20"/>
  <c r="X415" i="20"/>
  <c r="AC415" i="20"/>
  <c r="AH416" i="20"/>
  <c r="X416" i="20"/>
  <c r="AC416" i="20"/>
  <c r="AH417" i="20"/>
  <c r="X417" i="20"/>
  <c r="AC417" i="20"/>
  <c r="AH418" i="20"/>
  <c r="X418" i="20"/>
  <c r="AC418" i="20"/>
  <c r="AH419" i="20"/>
  <c r="X419" i="20"/>
  <c r="AC419" i="20"/>
  <c r="AH420" i="20"/>
  <c r="X420" i="20"/>
  <c r="AC420" i="20"/>
  <c r="AH421" i="20"/>
  <c r="X421" i="20"/>
  <c r="AC421" i="20"/>
  <c r="AH422" i="20"/>
  <c r="X422" i="20"/>
  <c r="AC422" i="20"/>
  <c r="AH423" i="20"/>
  <c r="X423" i="20"/>
  <c r="AC423" i="20"/>
  <c r="AH424" i="20"/>
  <c r="X424" i="20"/>
  <c r="AC424" i="20"/>
  <c r="AH425" i="20"/>
  <c r="X425" i="20"/>
  <c r="AC425" i="20"/>
  <c r="AH426" i="20"/>
  <c r="X426" i="20"/>
  <c r="AC426" i="20"/>
  <c r="AH427" i="20"/>
  <c r="X427" i="20"/>
  <c r="AC427" i="20"/>
  <c r="AH428" i="20"/>
  <c r="X428" i="20"/>
  <c r="AC428" i="20"/>
  <c r="AH429" i="20"/>
  <c r="X429" i="20"/>
  <c r="AC429" i="20"/>
  <c r="AH430" i="20"/>
  <c r="X430" i="20"/>
  <c r="AC430" i="20"/>
  <c r="AH431" i="20"/>
  <c r="X431" i="20"/>
  <c r="AC431" i="20"/>
  <c r="AH432" i="20"/>
  <c r="X432" i="20"/>
  <c r="AC432" i="20"/>
  <c r="AH433" i="20"/>
  <c r="X433" i="20"/>
  <c r="AC433" i="20"/>
  <c r="AH434" i="20"/>
  <c r="X434" i="20"/>
  <c r="AC434" i="20"/>
  <c r="AH435" i="20"/>
  <c r="X435" i="20"/>
  <c r="AC435" i="20"/>
  <c r="AH436" i="20"/>
  <c r="X436" i="20"/>
  <c r="AC436" i="20"/>
  <c r="AH437" i="20"/>
  <c r="X437" i="20"/>
  <c r="AC437" i="20"/>
  <c r="AH438" i="20"/>
  <c r="X438" i="20"/>
  <c r="AC438" i="20"/>
  <c r="AH439" i="20"/>
  <c r="X439" i="20"/>
  <c r="AC439" i="20"/>
  <c r="AH440" i="20"/>
  <c r="X440" i="20"/>
  <c r="AC440" i="20"/>
  <c r="AH441" i="20"/>
  <c r="X441" i="20"/>
  <c r="AC441" i="20"/>
  <c r="AH442" i="20"/>
  <c r="X442" i="20"/>
  <c r="AC442" i="20"/>
  <c r="AH443" i="20"/>
  <c r="X443" i="20"/>
  <c r="AC443" i="20"/>
  <c r="AH444" i="20"/>
  <c r="X444" i="20"/>
  <c r="AC444" i="20"/>
  <c r="AH445" i="20"/>
  <c r="X445" i="20"/>
  <c r="AC445" i="20"/>
  <c r="AH446" i="20"/>
  <c r="X446" i="20"/>
  <c r="AC446" i="20"/>
  <c r="AH447" i="20"/>
  <c r="X447" i="20"/>
  <c r="AC447" i="20"/>
  <c r="AH448" i="20"/>
  <c r="X448" i="20"/>
  <c r="AC448" i="20"/>
  <c r="AH449" i="20"/>
  <c r="X449" i="20"/>
  <c r="AC449" i="20"/>
  <c r="AH450" i="20"/>
  <c r="X450" i="20"/>
  <c r="AC450" i="20"/>
  <c r="AH451" i="20"/>
  <c r="X451" i="20"/>
  <c r="AC451" i="20"/>
  <c r="AH452" i="20"/>
  <c r="X452" i="20"/>
  <c r="AC452" i="20"/>
  <c r="AH453" i="20"/>
  <c r="X453" i="20"/>
  <c r="AC453" i="20"/>
  <c r="AH454" i="20"/>
  <c r="X454" i="20"/>
  <c r="AC454" i="20"/>
  <c r="AH455" i="20"/>
  <c r="X455" i="20"/>
  <c r="AC455" i="20"/>
  <c r="AH456" i="20"/>
  <c r="X456" i="20"/>
  <c r="AC456" i="20"/>
  <c r="AH457" i="20"/>
  <c r="X457" i="20"/>
  <c r="AC457" i="20"/>
  <c r="AH458" i="20"/>
  <c r="X458" i="20"/>
  <c r="AC458" i="20"/>
  <c r="AH459" i="20"/>
  <c r="X459" i="20"/>
  <c r="AC459" i="20"/>
  <c r="AH460" i="20"/>
  <c r="X460" i="20"/>
  <c r="AC460" i="20"/>
  <c r="AH461" i="20"/>
  <c r="X461" i="20"/>
  <c r="AC461" i="20"/>
  <c r="AH462" i="20"/>
  <c r="X462" i="20"/>
  <c r="AC462" i="20"/>
  <c r="AH463" i="20"/>
  <c r="X463" i="20"/>
  <c r="AC463" i="20"/>
  <c r="AH464" i="20"/>
  <c r="X464" i="20"/>
  <c r="AC464" i="20"/>
  <c r="AH465" i="20"/>
  <c r="X465" i="20"/>
  <c r="AC465" i="20"/>
  <c r="AH466" i="20"/>
  <c r="X466" i="20"/>
  <c r="AC466" i="20"/>
  <c r="AH467" i="20"/>
  <c r="X467" i="20"/>
  <c r="AC467" i="20"/>
  <c r="AH468" i="20"/>
  <c r="X468" i="20"/>
  <c r="AC468" i="20"/>
  <c r="AH469" i="20"/>
  <c r="X469" i="20"/>
  <c r="AC469" i="20"/>
  <c r="AH470" i="20"/>
  <c r="X470" i="20"/>
  <c r="AC470" i="20"/>
  <c r="AH471" i="20"/>
  <c r="X471" i="20"/>
  <c r="AC471" i="20"/>
  <c r="AH472" i="20"/>
  <c r="X472" i="20"/>
  <c r="AC472" i="20"/>
  <c r="AH473" i="20"/>
  <c r="X473" i="20"/>
  <c r="AC473" i="20"/>
  <c r="AH474" i="20"/>
  <c r="X474" i="20"/>
  <c r="AC474" i="20"/>
  <c r="AH475" i="20"/>
  <c r="X475" i="20"/>
  <c r="AC475" i="20"/>
  <c r="AH476" i="20"/>
  <c r="X476" i="20"/>
  <c r="AC476" i="20"/>
  <c r="AH477" i="20"/>
  <c r="X477" i="20"/>
  <c r="AC477" i="20"/>
  <c r="AH478" i="20"/>
  <c r="X478" i="20"/>
  <c r="AC478" i="20"/>
  <c r="AH479" i="20"/>
  <c r="X479" i="20"/>
  <c r="AC479" i="20"/>
  <c r="AH480" i="20"/>
  <c r="X480" i="20"/>
  <c r="AC480" i="20"/>
  <c r="AH481" i="20"/>
  <c r="X481" i="20"/>
  <c r="AC481" i="20"/>
  <c r="AH482" i="20"/>
  <c r="X482" i="20"/>
  <c r="AC482" i="20"/>
  <c r="AH483" i="20"/>
  <c r="X483" i="20"/>
  <c r="AC483" i="20"/>
  <c r="AH484" i="20"/>
  <c r="X484" i="20"/>
  <c r="AC484" i="20"/>
  <c r="AH485" i="20"/>
  <c r="X485" i="20"/>
  <c r="AC485" i="20"/>
  <c r="AH486" i="20"/>
  <c r="X486" i="20"/>
  <c r="AC486" i="20"/>
  <c r="AH487" i="20"/>
  <c r="X487" i="20"/>
  <c r="AC487" i="20"/>
  <c r="AH488" i="20"/>
  <c r="X488" i="20"/>
  <c r="AC488" i="20"/>
  <c r="AH489" i="20"/>
  <c r="X489" i="20"/>
  <c r="AC489" i="20"/>
  <c r="AH490" i="20"/>
  <c r="X490" i="20"/>
  <c r="AC490" i="20"/>
  <c r="AH491" i="20"/>
  <c r="X491" i="20"/>
  <c r="AC491" i="20"/>
  <c r="AH492" i="20"/>
  <c r="X492" i="20"/>
  <c r="AC492" i="20"/>
  <c r="AH493" i="20"/>
  <c r="X493" i="20"/>
  <c r="AC493" i="20"/>
  <c r="AH494" i="20"/>
  <c r="X494" i="20"/>
  <c r="AC494" i="20"/>
  <c r="AH495" i="20"/>
  <c r="X495" i="20"/>
  <c r="AC495" i="20"/>
  <c r="AH496" i="20"/>
  <c r="X496" i="20"/>
  <c r="AC496" i="20"/>
  <c r="AH497" i="20"/>
  <c r="X497" i="20"/>
  <c r="AC497" i="20"/>
  <c r="AH498" i="20"/>
  <c r="X498" i="20"/>
  <c r="AC498" i="20"/>
  <c r="AH499" i="20"/>
  <c r="X499" i="20"/>
  <c r="AC499" i="20"/>
  <c r="AH500" i="20"/>
  <c r="X500" i="20"/>
  <c r="AC500" i="20"/>
  <c r="AH501" i="20"/>
  <c r="X501" i="20"/>
  <c r="AC501" i="20"/>
  <c r="AH502" i="20"/>
  <c r="X502" i="20"/>
  <c r="AC502" i="20"/>
  <c r="AH503" i="20"/>
  <c r="X503" i="20"/>
  <c r="AC503" i="20"/>
  <c r="AH504" i="20"/>
  <c r="X504" i="20"/>
  <c r="AC504" i="20"/>
  <c r="AH505" i="20"/>
  <c r="X505" i="20"/>
  <c r="AC505" i="20"/>
  <c r="AH506" i="20"/>
  <c r="X506" i="20"/>
  <c r="AC506" i="20"/>
  <c r="AH507" i="20"/>
  <c r="X507" i="20"/>
  <c r="AC507" i="20"/>
  <c r="AH508" i="20"/>
  <c r="X508" i="20"/>
  <c r="AC508" i="20"/>
  <c r="AH509" i="20"/>
  <c r="X509" i="20"/>
  <c r="AC509" i="20"/>
  <c r="AH510" i="20"/>
  <c r="X510" i="20"/>
  <c r="AC510" i="20"/>
  <c r="AH511" i="20"/>
  <c r="X511" i="20"/>
  <c r="AC511" i="20"/>
  <c r="AH512" i="20"/>
  <c r="X512" i="20"/>
  <c r="AC512" i="20"/>
  <c r="AH513" i="20"/>
  <c r="X513" i="20"/>
  <c r="AC513" i="20"/>
  <c r="AH514" i="20"/>
  <c r="X514" i="20"/>
  <c r="AC514" i="20"/>
  <c r="AH515" i="20"/>
  <c r="X515" i="20"/>
  <c r="AC515" i="20"/>
  <c r="AH516" i="20"/>
  <c r="X516" i="20"/>
  <c r="AC516" i="20"/>
  <c r="AH517" i="20"/>
  <c r="X517" i="20"/>
  <c r="AC517" i="20"/>
  <c r="AH518" i="20"/>
  <c r="X518" i="20"/>
  <c r="AC518" i="20"/>
  <c r="AH519" i="20"/>
  <c r="X519" i="20"/>
  <c r="AC519" i="20"/>
  <c r="AH520" i="20"/>
  <c r="X520" i="20"/>
  <c r="AC520" i="20"/>
  <c r="AH521" i="20"/>
  <c r="X521" i="20"/>
  <c r="AC521" i="20"/>
  <c r="AH522" i="20"/>
  <c r="X522" i="20"/>
  <c r="AC522" i="20"/>
  <c r="AH523" i="20"/>
  <c r="X523" i="20"/>
  <c r="AC523" i="20"/>
  <c r="AH524" i="20"/>
  <c r="X524" i="20"/>
  <c r="AC524" i="20"/>
  <c r="AH525" i="20"/>
  <c r="X525" i="20"/>
  <c r="AC525" i="20"/>
  <c r="AH526" i="20"/>
  <c r="X526" i="20"/>
  <c r="AC526" i="20"/>
  <c r="AH527" i="20"/>
  <c r="X527" i="20"/>
  <c r="AC527" i="20"/>
  <c r="AH528" i="20"/>
  <c r="X528" i="20"/>
  <c r="AC528" i="20"/>
  <c r="AH529" i="20"/>
  <c r="X529" i="20"/>
  <c r="AC529" i="20"/>
  <c r="AH530" i="20"/>
  <c r="X530" i="20"/>
  <c r="AC530" i="20"/>
  <c r="AH531" i="20"/>
  <c r="X531" i="20"/>
  <c r="AC531" i="20"/>
  <c r="AH532" i="20"/>
  <c r="X532" i="20"/>
  <c r="AC532" i="20"/>
  <c r="AH533" i="20"/>
  <c r="X533" i="20"/>
  <c r="AC533" i="20"/>
  <c r="AH534" i="20"/>
  <c r="X534" i="20"/>
  <c r="AC534" i="20"/>
  <c r="AH535" i="20"/>
  <c r="X535" i="20"/>
  <c r="AC535" i="20"/>
  <c r="AH536" i="20"/>
  <c r="X536" i="20"/>
  <c r="AC536" i="20"/>
  <c r="AH537" i="20"/>
  <c r="X537" i="20"/>
  <c r="AC537" i="20"/>
  <c r="AH538" i="20"/>
  <c r="X538" i="20"/>
  <c r="AC538" i="20"/>
  <c r="AH539" i="20"/>
  <c r="X539" i="20"/>
  <c r="AC539" i="20"/>
  <c r="AH540" i="20"/>
  <c r="X540" i="20"/>
  <c r="AC540" i="20"/>
  <c r="AH541" i="20"/>
  <c r="X541" i="20"/>
  <c r="AC541" i="20"/>
  <c r="AH542" i="20"/>
  <c r="X542" i="20"/>
  <c r="AC542" i="20"/>
  <c r="AH543" i="20"/>
  <c r="X543" i="20"/>
  <c r="AC543" i="20"/>
  <c r="AH544" i="20"/>
  <c r="X544" i="20"/>
  <c r="AC544" i="20"/>
  <c r="AH545" i="20"/>
  <c r="X545" i="20"/>
  <c r="AC545" i="20"/>
  <c r="AH546" i="20"/>
  <c r="X546" i="20"/>
  <c r="AC546" i="20"/>
  <c r="AH547" i="20"/>
  <c r="X547" i="20"/>
  <c r="AC547" i="20"/>
  <c r="AH548" i="20"/>
  <c r="X548" i="20"/>
  <c r="AC548" i="20"/>
  <c r="AH549" i="20"/>
  <c r="X549" i="20"/>
  <c r="AC549" i="20"/>
  <c r="AH550" i="20"/>
  <c r="X550" i="20"/>
  <c r="AC550" i="20"/>
  <c r="AH551" i="20"/>
  <c r="X551" i="20"/>
  <c r="AC551" i="20"/>
  <c r="AH552" i="20"/>
  <c r="X552" i="20"/>
  <c r="AC552" i="20"/>
  <c r="AH553" i="20"/>
  <c r="X553" i="20"/>
  <c r="AC553" i="20"/>
  <c r="AH554" i="20"/>
  <c r="X554" i="20"/>
  <c r="AC554" i="20"/>
  <c r="AH555" i="20"/>
  <c r="X555" i="20"/>
  <c r="AC555" i="20"/>
  <c r="AH556" i="20"/>
  <c r="X556" i="20"/>
  <c r="AC556" i="20"/>
  <c r="AH557" i="20"/>
  <c r="X557" i="20"/>
  <c r="AC557" i="20"/>
  <c r="AH558" i="20"/>
  <c r="X558" i="20"/>
  <c r="AC558" i="20"/>
  <c r="AH559" i="20"/>
  <c r="X559" i="20"/>
  <c r="AC559" i="20"/>
  <c r="AH560" i="20"/>
  <c r="X560" i="20"/>
  <c r="AC560" i="20"/>
  <c r="AH561" i="20"/>
  <c r="X561" i="20"/>
  <c r="AC561" i="20"/>
  <c r="AH562" i="20"/>
  <c r="X562" i="20"/>
  <c r="AC562" i="20"/>
  <c r="AH563" i="20"/>
  <c r="X563" i="20"/>
  <c r="AC563" i="20"/>
  <c r="AH564" i="20"/>
  <c r="X564" i="20"/>
  <c r="AC564" i="20"/>
  <c r="AH565" i="20"/>
  <c r="X565" i="20"/>
  <c r="AC565" i="20"/>
  <c r="AH566" i="20"/>
  <c r="X566" i="20"/>
  <c r="AC566" i="20"/>
  <c r="AH567" i="20"/>
  <c r="X567" i="20"/>
  <c r="AC567" i="20"/>
  <c r="AH568" i="20"/>
  <c r="X568" i="20"/>
  <c r="AC568" i="20"/>
  <c r="AH569" i="20"/>
  <c r="X569" i="20"/>
  <c r="AC569" i="20"/>
  <c r="AH570" i="20"/>
  <c r="X570" i="20"/>
  <c r="AC570" i="20"/>
  <c r="AH571" i="20"/>
  <c r="X571" i="20"/>
  <c r="AC571" i="20"/>
  <c r="AH572" i="20"/>
  <c r="X572" i="20"/>
  <c r="AC572" i="20"/>
  <c r="AH573" i="20"/>
  <c r="X573" i="20"/>
  <c r="AC573" i="20"/>
  <c r="AH574" i="20"/>
  <c r="X574" i="20"/>
  <c r="AC574" i="20"/>
  <c r="AH575" i="20"/>
  <c r="X575" i="20"/>
  <c r="AC575" i="20"/>
  <c r="AH576" i="20"/>
  <c r="X576" i="20"/>
  <c r="AC576" i="20"/>
  <c r="AH577" i="20"/>
  <c r="X577" i="20"/>
  <c r="AC577" i="20"/>
  <c r="AH578" i="20"/>
  <c r="X578" i="20"/>
  <c r="AC578" i="20"/>
  <c r="AH579" i="20"/>
  <c r="X579" i="20"/>
  <c r="AC579" i="20"/>
  <c r="AH580" i="20"/>
  <c r="X580" i="20"/>
  <c r="AC580" i="20"/>
  <c r="AH581" i="20"/>
  <c r="X581" i="20"/>
  <c r="AC581" i="20"/>
  <c r="AH582" i="20"/>
  <c r="X582" i="20"/>
  <c r="AC582" i="20"/>
  <c r="AH583" i="20"/>
  <c r="X583" i="20"/>
  <c r="AC583" i="20"/>
  <c r="AH584" i="20"/>
  <c r="X584" i="20"/>
  <c r="AC584" i="20"/>
  <c r="AH585" i="20"/>
  <c r="X585" i="20"/>
  <c r="AC585" i="20"/>
  <c r="AH586" i="20"/>
  <c r="X586" i="20"/>
  <c r="AC586" i="20"/>
  <c r="AH587" i="20"/>
  <c r="X587" i="20"/>
  <c r="AC587" i="20"/>
  <c r="AH588" i="20"/>
  <c r="X588" i="20"/>
  <c r="AC588" i="20"/>
  <c r="AH589" i="20"/>
  <c r="X589" i="20"/>
  <c r="AC589" i="20"/>
  <c r="AH590" i="20"/>
  <c r="X590" i="20"/>
  <c r="AC590" i="20"/>
  <c r="AH591" i="20"/>
  <c r="X591" i="20"/>
  <c r="AC591" i="20"/>
  <c r="AH592" i="20"/>
  <c r="X592" i="20"/>
  <c r="AC592" i="20"/>
  <c r="AH593" i="20"/>
  <c r="X593" i="20"/>
  <c r="AC593" i="20"/>
  <c r="AH594" i="20"/>
  <c r="X594" i="20"/>
  <c r="AC594" i="20"/>
  <c r="AH595" i="20"/>
  <c r="X595" i="20"/>
  <c r="AC595" i="20"/>
  <c r="AH596" i="20"/>
  <c r="X596" i="20"/>
  <c r="AC596" i="20"/>
  <c r="AH597" i="20"/>
  <c r="X597" i="20"/>
  <c r="AC597" i="20"/>
  <c r="AH598" i="20"/>
  <c r="X598" i="20"/>
  <c r="AC598" i="20"/>
  <c r="AH599" i="20"/>
  <c r="X599" i="20"/>
  <c r="AC599" i="20"/>
  <c r="AH600" i="20"/>
  <c r="X600" i="20"/>
  <c r="AC600" i="20"/>
  <c r="AH601" i="20"/>
  <c r="X601" i="20"/>
  <c r="AC601" i="20"/>
  <c r="AH602" i="20"/>
  <c r="X602" i="20"/>
  <c r="AC602" i="20"/>
  <c r="AH603" i="20"/>
  <c r="X603" i="20"/>
  <c r="AC603" i="20"/>
  <c r="AH604" i="20"/>
  <c r="X604" i="20"/>
  <c r="AC604" i="20"/>
  <c r="AH605" i="20"/>
  <c r="X605" i="20"/>
  <c r="AC605" i="20"/>
  <c r="AH606" i="20"/>
  <c r="X606" i="20"/>
  <c r="AC606" i="20"/>
  <c r="AH607" i="20"/>
  <c r="X607" i="20"/>
  <c r="AC607" i="20"/>
  <c r="AH608" i="20"/>
  <c r="X608" i="20"/>
  <c r="AC608" i="20"/>
  <c r="AH609" i="20"/>
  <c r="X609" i="20"/>
  <c r="AC609" i="20"/>
  <c r="AH610" i="20"/>
  <c r="X610" i="20"/>
  <c r="AC610" i="20"/>
  <c r="AH611" i="20"/>
  <c r="X611" i="20"/>
  <c r="AC611" i="20"/>
  <c r="AH612" i="20"/>
  <c r="X612" i="20"/>
  <c r="AC612" i="20"/>
  <c r="AH613" i="20"/>
  <c r="X613" i="20"/>
  <c r="AC613" i="20"/>
  <c r="AH614" i="20"/>
  <c r="X614" i="20"/>
  <c r="AC614" i="20"/>
  <c r="AH615" i="20"/>
  <c r="X615" i="20"/>
  <c r="AC615" i="20"/>
  <c r="AH616" i="20"/>
  <c r="X616" i="20"/>
  <c r="AC616" i="20"/>
  <c r="AH617" i="20"/>
  <c r="X617" i="20"/>
  <c r="AC617" i="20"/>
  <c r="AH618" i="20"/>
  <c r="X618" i="20"/>
  <c r="AC618" i="20"/>
  <c r="AH619" i="20"/>
  <c r="X619" i="20"/>
  <c r="AC619" i="20"/>
  <c r="AH620" i="20"/>
  <c r="X620" i="20"/>
  <c r="AC620" i="20"/>
  <c r="AH621" i="20"/>
  <c r="X621" i="20"/>
  <c r="AC621" i="20"/>
  <c r="AH622" i="20"/>
  <c r="X622" i="20"/>
  <c r="AC622" i="20"/>
  <c r="AH623" i="20"/>
  <c r="X623" i="20"/>
  <c r="AC623" i="20"/>
  <c r="AH624" i="20"/>
  <c r="X624" i="20"/>
  <c r="AC624" i="20"/>
  <c r="AH625" i="20"/>
  <c r="X625" i="20"/>
  <c r="AC625" i="20"/>
  <c r="AH626" i="20"/>
  <c r="X626" i="20"/>
  <c r="AC626" i="20"/>
  <c r="AH627" i="20"/>
  <c r="X627" i="20"/>
  <c r="AC627" i="20"/>
  <c r="AH628" i="20"/>
  <c r="X628" i="20"/>
  <c r="AC628" i="20"/>
  <c r="AH629" i="20"/>
  <c r="X629" i="20"/>
  <c r="AC629" i="20"/>
  <c r="AH630" i="20"/>
  <c r="X630" i="20"/>
  <c r="AC630" i="20"/>
  <c r="AH631" i="20"/>
  <c r="X631" i="20"/>
  <c r="AC631" i="20"/>
  <c r="AH632" i="20"/>
  <c r="X632" i="20"/>
  <c r="AC632" i="20"/>
  <c r="AH633" i="20"/>
  <c r="X633" i="20"/>
  <c r="AC633" i="20"/>
  <c r="AH634" i="20"/>
  <c r="X634" i="20"/>
  <c r="AC634" i="20"/>
  <c r="AH635" i="20"/>
  <c r="X635" i="20"/>
  <c r="AC635" i="20"/>
  <c r="AH636" i="20"/>
  <c r="X636" i="20"/>
  <c r="AC636" i="20"/>
  <c r="AH637" i="20"/>
  <c r="X637" i="20"/>
  <c r="AC637" i="20"/>
  <c r="AH638" i="20"/>
  <c r="X638" i="20"/>
  <c r="AC638" i="20"/>
  <c r="AH639" i="20"/>
  <c r="X639" i="20"/>
  <c r="AC639" i="20"/>
  <c r="AH640" i="20"/>
  <c r="X640" i="20"/>
  <c r="AC640" i="20"/>
  <c r="AH641" i="20"/>
  <c r="X641" i="20"/>
  <c r="AC641" i="20"/>
  <c r="AH642" i="20"/>
  <c r="X642" i="20"/>
  <c r="AC642" i="20"/>
  <c r="AH643" i="20"/>
  <c r="X643" i="20"/>
  <c r="AC643" i="20"/>
  <c r="AH644" i="20"/>
  <c r="X644" i="20"/>
  <c r="AC644" i="20"/>
  <c r="AH645" i="20"/>
  <c r="X645" i="20"/>
  <c r="AC645" i="20"/>
  <c r="AH646" i="20"/>
  <c r="X646" i="20"/>
  <c r="AC646" i="20"/>
  <c r="AH647" i="20"/>
  <c r="X647" i="20"/>
  <c r="AC647" i="20"/>
  <c r="AH648" i="20"/>
  <c r="X648" i="20"/>
  <c r="AC648" i="20"/>
  <c r="AH649" i="20"/>
  <c r="X649" i="20"/>
  <c r="AC649" i="20"/>
  <c r="AH650" i="20"/>
  <c r="X650" i="20"/>
  <c r="AC650" i="20"/>
  <c r="AH651" i="20"/>
  <c r="X651" i="20"/>
  <c r="AC651" i="20"/>
  <c r="AH652" i="20"/>
  <c r="X652" i="20"/>
  <c r="AC652" i="20"/>
  <c r="AH653" i="20"/>
  <c r="X653" i="20"/>
  <c r="AC653" i="20"/>
  <c r="AH654" i="20"/>
  <c r="X654" i="20"/>
  <c r="AC654" i="20"/>
  <c r="AH655" i="20"/>
  <c r="X655" i="20"/>
  <c r="AC655" i="20"/>
  <c r="AH656" i="20"/>
  <c r="X656" i="20"/>
  <c r="AC656" i="20"/>
  <c r="AH657" i="20"/>
  <c r="X657" i="20"/>
  <c r="AC657" i="20"/>
  <c r="AH658" i="20"/>
  <c r="X658" i="20"/>
  <c r="AC658" i="20"/>
  <c r="AH659" i="20"/>
  <c r="X659" i="20"/>
  <c r="AC659" i="20"/>
  <c r="AH660" i="20"/>
  <c r="X660" i="20"/>
  <c r="AC660" i="20"/>
  <c r="AH661" i="20"/>
  <c r="X661" i="20"/>
  <c r="AC661" i="20"/>
  <c r="AH662" i="20"/>
  <c r="X662" i="20"/>
  <c r="AC662" i="20"/>
  <c r="AH663" i="20"/>
  <c r="X663" i="20"/>
  <c r="AC663" i="20"/>
  <c r="AH664" i="20"/>
  <c r="X664" i="20"/>
  <c r="AC664" i="20"/>
  <c r="AH665" i="20"/>
  <c r="X665" i="20"/>
  <c r="AC665" i="20"/>
  <c r="AH666" i="20"/>
  <c r="X666" i="20"/>
  <c r="AC666" i="20"/>
  <c r="AH667" i="20"/>
  <c r="X667" i="20"/>
  <c r="AC667" i="20"/>
  <c r="AH668" i="20"/>
  <c r="X668" i="20"/>
  <c r="AC668" i="20"/>
  <c r="AH669" i="20"/>
  <c r="X669" i="20"/>
  <c r="AC669" i="20"/>
  <c r="AH670" i="20"/>
  <c r="X670" i="20"/>
  <c r="AC670" i="20"/>
  <c r="AH671" i="20"/>
  <c r="X671" i="20"/>
  <c r="AC671" i="20"/>
  <c r="AH672" i="20"/>
  <c r="X672" i="20"/>
  <c r="AC672" i="20"/>
  <c r="AH673" i="20"/>
  <c r="X673" i="20"/>
  <c r="AC673" i="20"/>
  <c r="AH674" i="20"/>
  <c r="X674" i="20"/>
  <c r="AC674" i="20"/>
  <c r="AH675" i="20"/>
  <c r="X675" i="20"/>
  <c r="AC675" i="20"/>
  <c r="AH676" i="20"/>
  <c r="X676" i="20"/>
  <c r="AC676" i="20"/>
  <c r="AH677" i="20"/>
  <c r="X677" i="20"/>
  <c r="AC677" i="20"/>
  <c r="AH678" i="20"/>
  <c r="X678" i="20"/>
  <c r="AC678" i="20"/>
  <c r="AH679" i="20"/>
  <c r="X679" i="20"/>
  <c r="AC679" i="20"/>
  <c r="AH680" i="20"/>
  <c r="X680" i="20"/>
  <c r="AC680" i="20"/>
  <c r="AH681" i="20"/>
  <c r="X681" i="20"/>
  <c r="AC681" i="20"/>
  <c r="AH682" i="20"/>
  <c r="X682" i="20"/>
  <c r="AC682" i="20"/>
  <c r="AH683" i="20"/>
  <c r="X683" i="20"/>
  <c r="AC683" i="20"/>
  <c r="AH684" i="20"/>
  <c r="X684" i="20"/>
  <c r="AC684" i="20"/>
  <c r="AH685" i="20"/>
  <c r="X685" i="20"/>
  <c r="AC685" i="20"/>
  <c r="AH686" i="20"/>
  <c r="X686" i="20"/>
  <c r="AC686" i="20"/>
  <c r="AH687" i="20"/>
  <c r="X687" i="20"/>
  <c r="AC687" i="20"/>
  <c r="AH688" i="20"/>
  <c r="X688" i="20"/>
  <c r="AC688" i="20"/>
  <c r="AH689" i="20"/>
  <c r="X689" i="20"/>
  <c r="AC689" i="20"/>
  <c r="AH690" i="20"/>
  <c r="X690" i="20"/>
  <c r="AC690" i="20"/>
  <c r="AH691" i="20"/>
  <c r="X691" i="20"/>
  <c r="AC691" i="20"/>
  <c r="AH692" i="20"/>
  <c r="X692" i="20"/>
  <c r="AC692" i="20"/>
  <c r="AH693" i="20"/>
  <c r="X693" i="20"/>
  <c r="AC693" i="20"/>
  <c r="AH694" i="20"/>
  <c r="X694" i="20"/>
  <c r="AC694" i="20"/>
  <c r="AH695" i="20"/>
  <c r="X695" i="20"/>
  <c r="AC695" i="20"/>
  <c r="AH696" i="20"/>
  <c r="X696" i="20"/>
  <c r="AC696" i="20"/>
  <c r="AH697" i="20"/>
  <c r="X697" i="20"/>
  <c r="AC697" i="20"/>
  <c r="AH698" i="20"/>
  <c r="X698" i="20"/>
  <c r="AC698" i="20"/>
  <c r="AH699" i="20"/>
  <c r="X699" i="20"/>
  <c r="AC699" i="20"/>
  <c r="AH700" i="20"/>
  <c r="X700" i="20"/>
  <c r="AC700" i="20"/>
  <c r="AH701" i="20"/>
  <c r="X701" i="20"/>
  <c r="AC701" i="20"/>
  <c r="AH702" i="20"/>
  <c r="X702" i="20"/>
  <c r="AC702" i="20"/>
  <c r="AH703" i="20"/>
  <c r="X703" i="20"/>
  <c r="AC703" i="20"/>
  <c r="AH704" i="20"/>
  <c r="X704" i="20"/>
  <c r="AC704" i="20"/>
  <c r="AH705" i="20"/>
  <c r="X705" i="20"/>
  <c r="AC705" i="20"/>
  <c r="AH706" i="20"/>
  <c r="X706" i="20"/>
  <c r="AC706" i="20"/>
  <c r="AH707" i="20"/>
  <c r="X707" i="20"/>
  <c r="AC707" i="20"/>
  <c r="AH708" i="20"/>
  <c r="X708" i="20"/>
  <c r="AC708" i="20"/>
  <c r="AH709" i="20"/>
  <c r="X709" i="20"/>
  <c r="AC709" i="20"/>
  <c r="AH710" i="20"/>
  <c r="X710" i="20"/>
  <c r="AC710" i="20"/>
  <c r="AH711" i="20"/>
  <c r="X711" i="20"/>
  <c r="AC711" i="20"/>
  <c r="AH712" i="20"/>
  <c r="X712" i="20"/>
  <c r="AC712" i="20"/>
  <c r="AH713" i="20"/>
  <c r="X713" i="20"/>
  <c r="AC713" i="20"/>
  <c r="AH714" i="20"/>
  <c r="X714" i="20"/>
  <c r="AC714" i="20"/>
  <c r="AH715" i="20"/>
  <c r="X715" i="20"/>
  <c r="AC715" i="20"/>
  <c r="AH716" i="20"/>
  <c r="X716" i="20"/>
  <c r="AC716" i="20"/>
  <c r="AH717" i="20"/>
  <c r="X717" i="20"/>
  <c r="AC717" i="20"/>
  <c r="AH718" i="20"/>
  <c r="X718" i="20"/>
  <c r="AC718" i="20"/>
  <c r="AH719" i="20"/>
  <c r="X719" i="20"/>
  <c r="AC719" i="20"/>
  <c r="AH720" i="20"/>
  <c r="X720" i="20"/>
  <c r="AC720" i="20"/>
  <c r="AH721" i="20"/>
  <c r="X721" i="20"/>
  <c r="AC721" i="20"/>
  <c r="AH722" i="20"/>
  <c r="X722" i="20"/>
  <c r="AC722" i="20"/>
  <c r="AH723" i="20"/>
  <c r="X723" i="20"/>
  <c r="AC723" i="20"/>
  <c r="AH724" i="20"/>
  <c r="X724" i="20"/>
  <c r="AC724" i="20"/>
  <c r="AH725" i="20"/>
  <c r="X725" i="20"/>
  <c r="AC725" i="20"/>
  <c r="AH726" i="20"/>
  <c r="X726" i="20"/>
  <c r="AC726" i="20"/>
  <c r="AH727" i="20"/>
  <c r="X727" i="20"/>
  <c r="AC727" i="20"/>
  <c r="AH728" i="20"/>
  <c r="X728" i="20"/>
  <c r="AC728" i="20"/>
  <c r="AH729" i="20"/>
  <c r="X729" i="20"/>
  <c r="AC729" i="20"/>
  <c r="AH730" i="20"/>
  <c r="X730" i="20"/>
  <c r="AC730" i="20"/>
  <c r="AH731" i="20"/>
  <c r="X731" i="20"/>
  <c r="AC731" i="20"/>
  <c r="AH732" i="20"/>
  <c r="X732" i="20"/>
  <c r="AC732" i="20"/>
  <c r="AH733" i="20"/>
  <c r="X733" i="20"/>
  <c r="AC733" i="20"/>
  <c r="AH734" i="20"/>
  <c r="X734" i="20"/>
  <c r="AC734" i="20"/>
  <c r="AH735" i="20"/>
  <c r="X735" i="20"/>
  <c r="AC735" i="20"/>
  <c r="AH736" i="20"/>
  <c r="X736" i="20"/>
  <c r="AC736" i="20"/>
  <c r="AH737" i="20"/>
  <c r="X737" i="20"/>
  <c r="AC737" i="20"/>
  <c r="AH738" i="20"/>
  <c r="X738" i="20"/>
  <c r="AC738" i="20"/>
  <c r="AH739" i="20"/>
  <c r="X739" i="20"/>
  <c r="AC739" i="20"/>
  <c r="AH740" i="20"/>
  <c r="X740" i="20"/>
  <c r="AC740" i="20"/>
  <c r="AH741" i="20"/>
  <c r="X741" i="20"/>
  <c r="AC741" i="20"/>
  <c r="AH742" i="20"/>
  <c r="X742" i="20"/>
  <c r="AC742" i="20"/>
  <c r="AH743" i="20"/>
  <c r="X743" i="20"/>
  <c r="AC743" i="20"/>
  <c r="AH744" i="20"/>
  <c r="X744" i="20"/>
  <c r="AC744" i="20"/>
  <c r="AH745" i="20"/>
  <c r="X745" i="20"/>
  <c r="AC745" i="20"/>
  <c r="AH746" i="20"/>
  <c r="X746" i="20"/>
  <c r="AC746" i="20"/>
  <c r="AH747" i="20"/>
  <c r="X747" i="20"/>
  <c r="AC747" i="20"/>
  <c r="AH748" i="20"/>
  <c r="X748" i="20"/>
  <c r="AC748" i="20"/>
  <c r="AH749" i="20"/>
  <c r="X749" i="20"/>
  <c r="AC749" i="20"/>
  <c r="AH750" i="20"/>
  <c r="X750" i="20"/>
  <c r="AC750" i="20"/>
  <c r="AH751" i="20"/>
  <c r="X751" i="20"/>
  <c r="AC751" i="20"/>
  <c r="AH752" i="20"/>
  <c r="X752" i="20"/>
  <c r="AC752" i="20"/>
  <c r="AH753" i="20"/>
  <c r="X753" i="20"/>
  <c r="AC753" i="20"/>
  <c r="AH754" i="20"/>
  <c r="X754" i="20"/>
  <c r="AC754" i="20"/>
  <c r="AH755" i="20"/>
  <c r="X755" i="20"/>
  <c r="AC755" i="20"/>
  <c r="AH756" i="20"/>
  <c r="X756" i="20"/>
  <c r="AC756" i="20"/>
  <c r="AH757" i="20"/>
  <c r="X757" i="20"/>
  <c r="AC757" i="20"/>
  <c r="AH758" i="20"/>
  <c r="X758" i="20"/>
  <c r="AC758" i="20"/>
  <c r="AH759" i="20"/>
  <c r="X759" i="20"/>
  <c r="AC759" i="20"/>
  <c r="AH760" i="20"/>
  <c r="X760" i="20"/>
  <c r="AC760" i="20"/>
  <c r="AH761" i="20"/>
  <c r="X761" i="20"/>
  <c r="AC761" i="20"/>
  <c r="AH762" i="20"/>
  <c r="X762" i="20"/>
  <c r="AC762" i="20"/>
  <c r="AH763" i="20"/>
  <c r="X763" i="20"/>
  <c r="AC763" i="20"/>
  <c r="AH764" i="20"/>
  <c r="X764" i="20"/>
  <c r="AC764" i="20"/>
  <c r="AH765" i="20"/>
  <c r="X765" i="20"/>
  <c r="AC765" i="20"/>
  <c r="AH766" i="20"/>
  <c r="X766" i="20"/>
  <c r="AC766" i="20"/>
  <c r="AH767" i="20"/>
  <c r="X767" i="20"/>
  <c r="AC767" i="20"/>
  <c r="AH768" i="20"/>
  <c r="X768" i="20"/>
  <c r="AC768" i="20"/>
  <c r="AH769" i="20"/>
  <c r="X769" i="20"/>
  <c r="AC769" i="20"/>
  <c r="AH770" i="20"/>
  <c r="X770" i="20"/>
  <c r="AC770" i="20"/>
  <c r="AH771" i="20"/>
  <c r="X771" i="20"/>
  <c r="AC771" i="20"/>
  <c r="AH772" i="20"/>
  <c r="X772" i="20"/>
  <c r="AC772" i="20"/>
  <c r="AH773" i="20"/>
  <c r="X773" i="20"/>
  <c r="AC773" i="20"/>
  <c r="AH774" i="20"/>
  <c r="X774" i="20"/>
  <c r="AC774" i="20"/>
  <c r="AH775" i="20"/>
  <c r="X775" i="20"/>
  <c r="AC775" i="20"/>
  <c r="AH776" i="20"/>
  <c r="X776" i="20"/>
  <c r="AC776" i="20"/>
  <c r="AH777" i="20"/>
  <c r="X777" i="20"/>
  <c r="AC777" i="20"/>
  <c r="AH778" i="20"/>
  <c r="X778" i="20"/>
  <c r="AC778" i="20"/>
  <c r="AH779" i="20"/>
  <c r="X779" i="20"/>
  <c r="AC779" i="20"/>
  <c r="AH780" i="20"/>
  <c r="X780" i="20"/>
  <c r="AC780" i="20"/>
  <c r="AH781" i="20"/>
  <c r="X781" i="20"/>
  <c r="AC781" i="20"/>
  <c r="AH782" i="20"/>
  <c r="X782" i="20"/>
  <c r="AC782" i="20"/>
  <c r="AH783" i="20"/>
  <c r="X783" i="20"/>
  <c r="AC783" i="20"/>
  <c r="AH784" i="20"/>
  <c r="X784" i="20"/>
  <c r="AC784" i="20"/>
  <c r="AH785" i="20"/>
  <c r="X785" i="20"/>
  <c r="AC785" i="20"/>
  <c r="AH786" i="20"/>
  <c r="X786" i="20"/>
  <c r="AC786" i="20"/>
  <c r="AH787" i="20"/>
  <c r="X787" i="20"/>
  <c r="AC787" i="20"/>
  <c r="AH788" i="20"/>
  <c r="X788" i="20"/>
  <c r="AC788" i="20"/>
  <c r="AH789" i="20"/>
  <c r="X789" i="20"/>
  <c r="AC789" i="20"/>
  <c r="AH790" i="20"/>
  <c r="X790" i="20"/>
  <c r="AC790" i="20"/>
  <c r="AH791" i="20"/>
  <c r="X791" i="20"/>
  <c r="AC791" i="20"/>
  <c r="AH792" i="20"/>
  <c r="X792" i="20"/>
  <c r="AC792" i="20"/>
  <c r="AH793" i="20"/>
  <c r="X793" i="20"/>
  <c r="AC793" i="20"/>
  <c r="AH794" i="20"/>
  <c r="X794" i="20"/>
  <c r="AC794" i="20"/>
  <c r="AH795" i="20"/>
  <c r="X795" i="20"/>
  <c r="AC795" i="20"/>
  <c r="AH796" i="20"/>
  <c r="X796" i="20"/>
  <c r="AC796" i="20"/>
  <c r="AH797" i="20"/>
  <c r="X797" i="20"/>
  <c r="AC797" i="20"/>
  <c r="AH798" i="20"/>
  <c r="X798" i="20"/>
  <c r="AC798" i="20"/>
  <c r="AH799" i="20"/>
  <c r="X799" i="20"/>
  <c r="AC799" i="20"/>
  <c r="AH800" i="20"/>
  <c r="X800" i="20"/>
  <c r="AC800" i="20"/>
  <c r="AH801" i="20"/>
  <c r="X801" i="20"/>
  <c r="AC801" i="20"/>
  <c r="AH802" i="20"/>
  <c r="X802" i="20"/>
  <c r="AC802" i="20"/>
  <c r="AH803" i="20"/>
  <c r="X803" i="20"/>
  <c r="AC803" i="20"/>
  <c r="AH804" i="20"/>
  <c r="X804" i="20"/>
  <c r="AC804" i="20"/>
  <c r="AH805" i="20"/>
  <c r="X805" i="20"/>
  <c r="AC805" i="20"/>
  <c r="AH806" i="20"/>
  <c r="X806" i="20"/>
  <c r="AC806" i="20"/>
  <c r="AH807" i="20"/>
  <c r="X807" i="20"/>
  <c r="AC807" i="20"/>
  <c r="AH808" i="20"/>
  <c r="X808" i="20"/>
  <c r="AC808" i="20"/>
  <c r="AH809" i="20"/>
  <c r="X809" i="20"/>
  <c r="AC809" i="20"/>
  <c r="AH810" i="20"/>
  <c r="X810" i="20"/>
  <c r="AC810" i="20"/>
  <c r="AH811" i="20"/>
  <c r="X811" i="20"/>
  <c r="AC811" i="20"/>
  <c r="AH812" i="20"/>
  <c r="X812" i="20"/>
  <c r="AC812" i="20"/>
  <c r="AH813" i="20"/>
  <c r="X813" i="20"/>
  <c r="AC813" i="20"/>
  <c r="AH814" i="20"/>
  <c r="X814" i="20"/>
  <c r="AC814" i="20"/>
  <c r="AH815" i="20"/>
  <c r="X815" i="20"/>
  <c r="AC815" i="20"/>
  <c r="AH816" i="20"/>
  <c r="X816" i="20"/>
  <c r="AC816" i="20"/>
  <c r="AH817" i="20"/>
  <c r="X817" i="20"/>
  <c r="AC817" i="20"/>
  <c r="AH818" i="20"/>
  <c r="X818" i="20"/>
  <c r="AC818" i="20"/>
  <c r="AH819" i="20"/>
  <c r="X819" i="20"/>
  <c r="AC819" i="20"/>
  <c r="AH820" i="20"/>
  <c r="X820" i="20"/>
  <c r="AC820" i="20"/>
  <c r="AH821" i="20"/>
  <c r="X821" i="20"/>
  <c r="AC821" i="20"/>
  <c r="AH822" i="20"/>
  <c r="X822" i="20"/>
  <c r="AC822" i="20"/>
  <c r="AH823" i="20"/>
  <c r="X823" i="20"/>
  <c r="AC823" i="20"/>
  <c r="AH824" i="20"/>
  <c r="X824" i="20"/>
  <c r="AC824" i="20"/>
  <c r="AH825" i="20"/>
  <c r="X825" i="20"/>
  <c r="AC825" i="20"/>
  <c r="AH826" i="20"/>
  <c r="X826" i="20"/>
  <c r="AC826" i="20"/>
  <c r="AH827" i="20"/>
  <c r="X827" i="20"/>
  <c r="AC827" i="20"/>
  <c r="AH828" i="20"/>
  <c r="X828" i="20"/>
  <c r="AC828" i="20"/>
  <c r="AH829" i="20"/>
  <c r="X829" i="20"/>
  <c r="AC829" i="20"/>
  <c r="AH830" i="20"/>
  <c r="X830" i="20"/>
  <c r="AC830" i="20"/>
  <c r="AH831" i="20"/>
  <c r="X831" i="20"/>
  <c r="AC831" i="20"/>
  <c r="AH832" i="20"/>
  <c r="X832" i="20"/>
  <c r="AC832" i="20"/>
  <c r="AH833" i="20"/>
  <c r="X833" i="20"/>
  <c r="AC833" i="20"/>
  <c r="AH834" i="20"/>
  <c r="X834" i="20"/>
  <c r="AC834" i="20"/>
  <c r="AH835" i="20"/>
  <c r="X835" i="20"/>
  <c r="AC835" i="20"/>
  <c r="AH836" i="20"/>
  <c r="X836" i="20"/>
  <c r="AC836" i="20"/>
  <c r="AH837" i="20"/>
  <c r="X837" i="20"/>
  <c r="AC837" i="20"/>
  <c r="AH838" i="20"/>
  <c r="X838" i="20"/>
  <c r="AC838" i="20"/>
  <c r="AH839" i="20"/>
  <c r="X839" i="20"/>
  <c r="AC839" i="20"/>
  <c r="AH840" i="20"/>
  <c r="X840" i="20"/>
  <c r="AC840" i="20"/>
  <c r="AH841" i="20"/>
  <c r="X841" i="20"/>
  <c r="AC841" i="20"/>
  <c r="AH842" i="20"/>
  <c r="X842" i="20"/>
  <c r="AC842" i="20"/>
  <c r="AH843" i="20"/>
  <c r="X843" i="20"/>
  <c r="AC843" i="20"/>
  <c r="AH844" i="20"/>
  <c r="X844" i="20"/>
  <c r="AC844" i="20"/>
  <c r="AH845" i="20"/>
  <c r="X845" i="20"/>
  <c r="AC845" i="20"/>
  <c r="AH846" i="20"/>
  <c r="X846" i="20"/>
  <c r="AC846" i="20"/>
  <c r="AH847" i="20"/>
  <c r="X847" i="20"/>
  <c r="AC847" i="20"/>
  <c r="AH848" i="20"/>
  <c r="X848" i="20"/>
  <c r="AC848" i="20"/>
  <c r="AH849" i="20"/>
  <c r="X849" i="20"/>
  <c r="AC849" i="20"/>
  <c r="AH850" i="20"/>
  <c r="X850" i="20"/>
  <c r="AC850" i="20"/>
  <c r="AH851" i="20"/>
  <c r="X851" i="20"/>
  <c r="AC851" i="20"/>
  <c r="AH852" i="20"/>
  <c r="X852" i="20"/>
  <c r="AC852" i="20"/>
  <c r="AH853" i="20"/>
  <c r="X853" i="20"/>
  <c r="AC853" i="20"/>
  <c r="AH854" i="20"/>
  <c r="X854" i="20"/>
  <c r="AC854" i="20"/>
  <c r="AH855" i="20"/>
  <c r="X855" i="20"/>
  <c r="AC855" i="20"/>
  <c r="AH856" i="20"/>
  <c r="X856" i="20"/>
  <c r="AC856" i="20"/>
  <c r="AH857" i="20"/>
  <c r="X857" i="20"/>
  <c r="AC857" i="20"/>
  <c r="AH858" i="20"/>
  <c r="X858" i="20"/>
  <c r="AC858" i="20"/>
  <c r="AH859" i="20"/>
  <c r="X859" i="20"/>
  <c r="AC859" i="20"/>
  <c r="AH860" i="20"/>
  <c r="X860" i="20"/>
  <c r="AC860" i="20"/>
  <c r="AH861" i="20"/>
  <c r="X861" i="20"/>
  <c r="AC861" i="20"/>
  <c r="AH862" i="20"/>
  <c r="X862" i="20"/>
  <c r="AC862" i="20"/>
  <c r="AH863" i="20"/>
  <c r="X863" i="20"/>
  <c r="AC863" i="20"/>
  <c r="AH864" i="20"/>
  <c r="X864" i="20"/>
  <c r="AC864" i="20"/>
  <c r="AH865" i="20"/>
  <c r="X865" i="20"/>
  <c r="AC865" i="20"/>
  <c r="AH866" i="20"/>
  <c r="X866" i="20"/>
  <c r="AC866" i="20"/>
  <c r="AH867" i="20"/>
  <c r="X867" i="20"/>
  <c r="AC867" i="20"/>
  <c r="AH868" i="20"/>
  <c r="X868" i="20"/>
  <c r="AC868" i="20"/>
  <c r="AH869" i="20"/>
  <c r="X869" i="20"/>
  <c r="AC869" i="20"/>
  <c r="AH870" i="20"/>
  <c r="X870" i="20"/>
  <c r="AC870" i="20"/>
  <c r="AH871" i="20"/>
  <c r="X871" i="20"/>
  <c r="AC871" i="20"/>
  <c r="AH872" i="20"/>
  <c r="X872" i="20"/>
  <c r="AC872" i="20"/>
  <c r="AH873" i="20"/>
  <c r="X873" i="20"/>
  <c r="AC873" i="20"/>
  <c r="AH874" i="20"/>
  <c r="X874" i="20"/>
  <c r="AC874" i="20"/>
  <c r="AH875" i="20"/>
  <c r="X875" i="20"/>
  <c r="AC875" i="20"/>
  <c r="AH876" i="20"/>
  <c r="X876" i="20"/>
  <c r="AC876" i="20"/>
  <c r="AH877" i="20"/>
  <c r="X877" i="20"/>
  <c r="AC877" i="20"/>
  <c r="AH878" i="20"/>
  <c r="X878" i="20"/>
  <c r="AC878" i="20"/>
  <c r="AH879" i="20"/>
  <c r="X879" i="20"/>
  <c r="AC879" i="20"/>
  <c r="AH880" i="20"/>
  <c r="X880" i="20"/>
  <c r="AC880" i="20"/>
  <c r="AH881" i="20"/>
  <c r="X881" i="20"/>
  <c r="AC881" i="20"/>
  <c r="AH882" i="20"/>
  <c r="X882" i="20"/>
  <c r="AC882" i="20"/>
  <c r="AH883" i="20"/>
  <c r="X883" i="20"/>
  <c r="AC883" i="20"/>
  <c r="AH884" i="20"/>
  <c r="X884" i="20"/>
  <c r="AC884" i="20"/>
  <c r="AH885" i="20"/>
  <c r="X885" i="20"/>
  <c r="AC885" i="20"/>
  <c r="AH886" i="20"/>
  <c r="X886" i="20"/>
  <c r="AC886" i="20"/>
  <c r="AH887" i="20"/>
  <c r="X887" i="20"/>
  <c r="AC887" i="20"/>
  <c r="AH888" i="20"/>
  <c r="X888" i="20"/>
  <c r="AC888" i="20"/>
  <c r="AH889" i="20"/>
  <c r="X889" i="20"/>
  <c r="AC889" i="20"/>
  <c r="AH890" i="20"/>
  <c r="X890" i="20"/>
  <c r="AC890" i="20"/>
  <c r="AH891" i="20"/>
  <c r="X891" i="20"/>
  <c r="AC891" i="20"/>
  <c r="AH892" i="20"/>
  <c r="X892" i="20"/>
  <c r="AC892" i="20"/>
  <c r="AH893" i="20"/>
  <c r="X893" i="20"/>
  <c r="AC893" i="20"/>
  <c r="AH894" i="20"/>
  <c r="X894" i="20"/>
  <c r="AC894" i="20"/>
  <c r="AH895" i="20"/>
  <c r="X895" i="20"/>
  <c r="AC895" i="20"/>
  <c r="AH896" i="20"/>
  <c r="X896" i="20"/>
  <c r="AC896" i="20"/>
  <c r="AH897" i="20"/>
  <c r="X897" i="20"/>
  <c r="AC897" i="20"/>
  <c r="AH898" i="20"/>
  <c r="X898" i="20"/>
  <c r="AC898" i="20"/>
  <c r="AH899" i="20"/>
  <c r="X899" i="20"/>
  <c r="AC899" i="20"/>
  <c r="AH900" i="20"/>
  <c r="X900" i="20"/>
  <c r="AC900" i="20"/>
  <c r="AH901" i="20"/>
  <c r="X901" i="20"/>
  <c r="AC901" i="20"/>
  <c r="AH902" i="20"/>
  <c r="X902" i="20"/>
  <c r="AC902" i="20"/>
  <c r="AH903" i="20"/>
  <c r="X903" i="20"/>
  <c r="AC903" i="20"/>
  <c r="AH904" i="20"/>
  <c r="X904" i="20"/>
  <c r="AC904" i="20"/>
  <c r="AH905" i="20"/>
  <c r="X905" i="20"/>
  <c r="AC905" i="20"/>
  <c r="AH906" i="20"/>
  <c r="X906" i="20"/>
  <c r="AC906" i="20"/>
  <c r="AH907" i="20"/>
  <c r="X907" i="20"/>
  <c r="AC907" i="20"/>
  <c r="AH908" i="20"/>
  <c r="X908" i="20"/>
  <c r="AC908" i="20"/>
  <c r="AH909" i="20"/>
  <c r="X909" i="20"/>
  <c r="AC909" i="20"/>
  <c r="AH910" i="20"/>
  <c r="X910" i="20"/>
  <c r="AC910" i="20"/>
  <c r="AH911" i="20"/>
  <c r="X911" i="20"/>
  <c r="AC911" i="20"/>
  <c r="AH912" i="20"/>
  <c r="X912" i="20"/>
  <c r="AC912" i="20"/>
  <c r="AH913" i="20"/>
  <c r="X913" i="20"/>
  <c r="AC913" i="20"/>
  <c r="AH914" i="20"/>
  <c r="X914" i="20"/>
  <c r="AC914" i="20"/>
  <c r="AH915" i="20"/>
  <c r="X915" i="20"/>
  <c r="AC915" i="20"/>
  <c r="AH916" i="20"/>
  <c r="X916" i="20"/>
  <c r="AC916" i="20"/>
  <c r="AH917" i="20"/>
  <c r="X917" i="20"/>
  <c r="AC917" i="20"/>
  <c r="AH918" i="20"/>
  <c r="X918" i="20"/>
  <c r="AC918" i="20"/>
  <c r="AH919" i="20"/>
  <c r="X919" i="20"/>
  <c r="AC919" i="20"/>
  <c r="AH920" i="20"/>
  <c r="X920" i="20"/>
  <c r="AC920" i="20"/>
  <c r="AH921" i="20"/>
  <c r="X921" i="20"/>
  <c r="AC921" i="20"/>
  <c r="AH922" i="20"/>
  <c r="X922" i="20"/>
  <c r="AC922" i="20"/>
  <c r="AH923" i="20"/>
  <c r="X923" i="20"/>
  <c r="AC923" i="20"/>
  <c r="AH924" i="20"/>
  <c r="X924" i="20"/>
  <c r="AC924" i="20"/>
  <c r="AH925" i="20"/>
  <c r="X925" i="20"/>
  <c r="AC925" i="20"/>
  <c r="AH926" i="20"/>
  <c r="X926" i="20"/>
  <c r="AC926" i="20"/>
  <c r="AH927" i="20"/>
  <c r="X927" i="20"/>
  <c r="AC927" i="20"/>
  <c r="AH928" i="20"/>
  <c r="X928" i="20"/>
  <c r="AC928" i="20"/>
  <c r="AH929" i="20"/>
  <c r="X929" i="20"/>
  <c r="AC929" i="20"/>
  <c r="AH930" i="20"/>
  <c r="X930" i="20"/>
  <c r="AC930" i="20"/>
  <c r="AH931" i="20"/>
  <c r="X931" i="20"/>
  <c r="AC931" i="20"/>
  <c r="AH932" i="20"/>
  <c r="X932" i="20"/>
  <c r="AC932" i="20"/>
  <c r="AH933" i="20"/>
  <c r="X933" i="20"/>
  <c r="AC933" i="20"/>
  <c r="AH934" i="20"/>
  <c r="X934" i="20"/>
  <c r="AC934" i="20"/>
  <c r="AH935" i="20"/>
  <c r="X935" i="20"/>
  <c r="AC935" i="20"/>
  <c r="AH936" i="20"/>
  <c r="X936" i="20"/>
  <c r="AC936" i="20"/>
  <c r="AH937" i="20"/>
  <c r="X937" i="20"/>
  <c r="AC937" i="20"/>
  <c r="AH938" i="20"/>
  <c r="X938" i="20"/>
  <c r="AC938" i="20"/>
  <c r="AH939" i="20"/>
  <c r="X939" i="20"/>
  <c r="AC939" i="20"/>
  <c r="AH940" i="20"/>
  <c r="X940" i="20"/>
  <c r="AC940" i="20"/>
  <c r="AH941" i="20"/>
  <c r="X941" i="20"/>
  <c r="AC941" i="20"/>
  <c r="AH942" i="20"/>
  <c r="X942" i="20"/>
  <c r="AC942" i="20"/>
  <c r="AH943" i="20"/>
  <c r="X943" i="20"/>
  <c r="AC943" i="20"/>
  <c r="AH944" i="20"/>
  <c r="X944" i="20"/>
  <c r="AC944" i="20"/>
  <c r="AH945" i="20"/>
  <c r="X945" i="20"/>
  <c r="AC945" i="20"/>
  <c r="AH946" i="20"/>
  <c r="X946" i="20"/>
  <c r="AC946" i="20"/>
  <c r="AH947" i="20"/>
  <c r="X947" i="20"/>
  <c r="AC947" i="20"/>
  <c r="AH948" i="20"/>
  <c r="X948" i="20"/>
  <c r="AC948" i="20"/>
  <c r="AH949" i="20"/>
  <c r="X949" i="20"/>
  <c r="AC949" i="20"/>
  <c r="AH950" i="20"/>
  <c r="X950" i="20"/>
  <c r="AC950" i="20"/>
  <c r="AH951" i="20"/>
  <c r="X951" i="20"/>
  <c r="AC951" i="20"/>
  <c r="AH952" i="20"/>
  <c r="X952" i="20"/>
  <c r="AC952" i="20"/>
  <c r="AH953" i="20"/>
  <c r="X953" i="20"/>
  <c r="AC953" i="20"/>
  <c r="AH954" i="20"/>
  <c r="X954" i="20"/>
  <c r="AC954" i="20"/>
  <c r="AH955" i="20"/>
  <c r="X955" i="20"/>
  <c r="AC955" i="20"/>
  <c r="AH956" i="20"/>
  <c r="X956" i="20"/>
  <c r="AC956" i="20"/>
  <c r="AH957" i="20"/>
  <c r="X957" i="20"/>
  <c r="AC957" i="20"/>
  <c r="AH958" i="20"/>
  <c r="X958" i="20"/>
  <c r="AC958" i="20"/>
  <c r="AH959" i="20"/>
  <c r="X959" i="20"/>
  <c r="AC959" i="20"/>
  <c r="AH960" i="20"/>
  <c r="X960" i="20"/>
  <c r="AC960" i="20"/>
  <c r="AH961" i="20"/>
  <c r="X961" i="20"/>
  <c r="AC961" i="20"/>
  <c r="AH962" i="20"/>
  <c r="X962" i="20"/>
  <c r="AC962" i="20"/>
  <c r="AH963" i="20"/>
  <c r="X963" i="20"/>
  <c r="AC963" i="20"/>
  <c r="AH964" i="20"/>
  <c r="X964" i="20"/>
  <c r="AC964" i="20"/>
  <c r="AH965" i="20"/>
  <c r="X965" i="20"/>
  <c r="AC965" i="20"/>
  <c r="AH966" i="20"/>
  <c r="X966" i="20"/>
  <c r="AC966" i="20"/>
  <c r="AH967" i="20"/>
  <c r="X967" i="20"/>
  <c r="AC967" i="20"/>
  <c r="AH968" i="20"/>
  <c r="X968" i="20"/>
  <c r="AC968" i="20"/>
  <c r="AH969" i="20"/>
  <c r="X969" i="20"/>
  <c r="AC969" i="20"/>
  <c r="AH970" i="20"/>
  <c r="X970" i="20"/>
  <c r="AC970" i="20"/>
  <c r="AH971" i="20"/>
  <c r="X971" i="20"/>
  <c r="AC971" i="20"/>
  <c r="AH972" i="20"/>
  <c r="X972" i="20"/>
  <c r="AC972" i="20"/>
  <c r="AH973" i="20"/>
  <c r="X973" i="20"/>
  <c r="AC973" i="20"/>
  <c r="AH974" i="20"/>
  <c r="X974" i="20"/>
  <c r="AC974" i="20"/>
  <c r="AH975" i="20"/>
  <c r="X975" i="20"/>
  <c r="AC975" i="20"/>
  <c r="AH976" i="20"/>
  <c r="X976" i="20"/>
  <c r="AC976" i="20"/>
  <c r="AH977" i="20"/>
  <c r="X977" i="20"/>
  <c r="AC977" i="20"/>
  <c r="AH978" i="20"/>
  <c r="X978" i="20"/>
  <c r="AC978" i="20"/>
  <c r="AH979" i="20"/>
  <c r="X979" i="20"/>
  <c r="AC979" i="20"/>
  <c r="AH980" i="20"/>
  <c r="X980" i="20"/>
  <c r="AC980" i="20"/>
  <c r="AH981" i="20"/>
  <c r="X981" i="20"/>
  <c r="AC981" i="20"/>
  <c r="AH982" i="20"/>
  <c r="X982" i="20"/>
  <c r="AC982" i="20"/>
  <c r="AH983" i="20"/>
  <c r="X983" i="20"/>
  <c r="AC983" i="20"/>
  <c r="AH984" i="20"/>
  <c r="X984" i="20"/>
  <c r="AC984" i="20"/>
  <c r="AH985" i="20"/>
  <c r="X985" i="20"/>
  <c r="AC985" i="20"/>
  <c r="AH986" i="20"/>
  <c r="X986" i="20"/>
  <c r="AC986" i="20"/>
  <c r="AH987" i="20"/>
  <c r="X987" i="20"/>
  <c r="AC987" i="20"/>
  <c r="AH988" i="20"/>
  <c r="X988" i="20"/>
  <c r="AC988" i="20"/>
  <c r="AH989" i="20"/>
  <c r="X989" i="20"/>
  <c r="AC989" i="20"/>
  <c r="AH990" i="20"/>
  <c r="X990" i="20"/>
  <c r="AC990" i="20"/>
  <c r="AH991" i="20"/>
  <c r="X991" i="20"/>
  <c r="AC991" i="20"/>
  <c r="AH992" i="20"/>
  <c r="X992" i="20"/>
  <c r="AC992" i="20"/>
  <c r="AH993" i="20"/>
  <c r="X993" i="20"/>
  <c r="AC993" i="20"/>
  <c r="AH994" i="20"/>
  <c r="X994" i="20"/>
  <c r="AC994" i="20"/>
  <c r="AH995" i="20"/>
  <c r="X995" i="20"/>
  <c r="AC995" i="20"/>
  <c r="AH996" i="20"/>
  <c r="X996" i="20"/>
  <c r="AC996" i="20"/>
  <c r="AH997" i="20"/>
  <c r="X997" i="20"/>
  <c r="AC997" i="20"/>
  <c r="AH998" i="20"/>
  <c r="X998" i="20"/>
  <c r="AC998" i="20"/>
  <c r="AH999" i="20"/>
  <c r="X999" i="20"/>
  <c r="AC999" i="20"/>
  <c r="AH1000" i="20"/>
  <c r="X1000" i="20"/>
  <c r="AC1000" i="20"/>
  <c r="AH1001" i="20"/>
  <c r="X1001" i="20"/>
  <c r="AC1001" i="20"/>
  <c r="AH1002" i="20"/>
  <c r="X1002" i="20"/>
  <c r="AC1002" i="20"/>
  <c r="AH1003" i="20"/>
  <c r="X1003" i="20"/>
  <c r="AC1003" i="20"/>
  <c r="AH1004" i="20"/>
  <c r="X1004" i="20"/>
  <c r="AC1004" i="20"/>
  <c r="AH1005" i="20"/>
  <c r="X1005" i="20"/>
  <c r="AC1005" i="20"/>
  <c r="AH1006" i="20"/>
  <c r="X1006" i="20"/>
  <c r="AC1006" i="20"/>
  <c r="AH1007" i="20"/>
  <c r="X1007" i="20"/>
  <c r="AC1007" i="20"/>
  <c r="AH1008" i="20"/>
  <c r="X1008" i="20"/>
  <c r="AC1008" i="20"/>
  <c r="AH1009" i="20"/>
  <c r="X1009" i="20"/>
  <c r="AC1009" i="20"/>
  <c r="AH1010" i="20"/>
  <c r="X1010" i="20"/>
  <c r="AC1010" i="20"/>
  <c r="AH1011" i="20"/>
  <c r="X1011" i="20"/>
  <c r="AC1011" i="20"/>
  <c r="AH1012" i="20"/>
  <c r="X1012" i="20"/>
  <c r="AC1012" i="20"/>
  <c r="AH1013" i="20"/>
  <c r="X1013" i="20"/>
  <c r="AC1013" i="20"/>
  <c r="AH1014" i="20"/>
  <c r="X1014" i="20"/>
  <c r="AC1014" i="20"/>
  <c r="AH1015" i="20"/>
  <c r="X1015" i="20"/>
  <c r="AC1015" i="20"/>
  <c r="AH1016" i="20"/>
  <c r="X1016" i="20"/>
  <c r="AC1016" i="20"/>
  <c r="AH1017" i="20"/>
  <c r="X1017" i="20"/>
  <c r="AC1017" i="20"/>
  <c r="AH1018" i="20"/>
  <c r="X1018" i="20"/>
  <c r="AC1018" i="20"/>
  <c r="AH1019" i="20"/>
  <c r="X1019" i="20"/>
  <c r="AC1019" i="20"/>
  <c r="AH1020" i="20"/>
  <c r="X1020" i="20"/>
  <c r="AC1020" i="20"/>
  <c r="AH1021" i="20"/>
  <c r="X1021" i="20"/>
  <c r="AC1021" i="20"/>
  <c r="AH1022" i="20"/>
  <c r="X1022" i="20"/>
  <c r="AC1022" i="20"/>
  <c r="AH1023" i="20"/>
  <c r="X1023" i="20"/>
  <c r="AC1023" i="20"/>
  <c r="AH1024" i="20"/>
  <c r="X1024" i="20"/>
  <c r="AC1024" i="20"/>
  <c r="AH1025" i="20"/>
  <c r="X1025" i="20"/>
  <c r="AC1025" i="20"/>
  <c r="AH1026" i="20"/>
  <c r="X1026" i="20"/>
  <c r="AC1026" i="20"/>
  <c r="AH1027" i="20"/>
  <c r="X1027" i="20"/>
  <c r="AC1027" i="20"/>
  <c r="AH1028" i="20"/>
  <c r="X1028" i="20"/>
  <c r="AC1028" i="20"/>
  <c r="AH1029" i="20"/>
  <c r="X1029" i="20"/>
  <c r="AC1029" i="20"/>
  <c r="AH1030" i="20"/>
  <c r="X1030" i="20"/>
  <c r="AC1030" i="20"/>
  <c r="AH1031" i="20"/>
  <c r="X1031" i="20"/>
  <c r="AC1031" i="20"/>
  <c r="AH1032" i="20"/>
  <c r="X1032" i="20"/>
  <c r="AC1032" i="20"/>
  <c r="AH1033" i="20"/>
  <c r="X1033" i="20"/>
  <c r="AC1033" i="20"/>
  <c r="AH1034" i="20"/>
  <c r="X1034" i="20"/>
  <c r="AC1034" i="20"/>
  <c r="AH1035" i="20"/>
  <c r="X1035" i="20"/>
  <c r="AC1035" i="20"/>
  <c r="AH1036" i="20"/>
  <c r="X1036" i="20"/>
  <c r="AC1036" i="20"/>
  <c r="AH1037" i="20"/>
  <c r="X1037" i="20"/>
  <c r="AC1037" i="20"/>
  <c r="AH1038" i="20"/>
  <c r="X1038" i="20"/>
  <c r="AC1038" i="20"/>
  <c r="AH1039" i="20"/>
  <c r="X1039" i="20"/>
  <c r="AC1039" i="20"/>
  <c r="AH1040" i="20"/>
  <c r="X1040" i="20"/>
  <c r="AC1040" i="20"/>
  <c r="AH1041" i="20"/>
  <c r="X1041" i="20"/>
  <c r="AC1041" i="20"/>
  <c r="AH1042" i="20"/>
  <c r="X1042" i="20"/>
  <c r="AC1042" i="20"/>
  <c r="AH1043" i="20"/>
  <c r="X1043" i="20"/>
  <c r="AC1043" i="20"/>
  <c r="AH1044" i="20"/>
  <c r="X1044" i="20"/>
  <c r="AC1044" i="20"/>
  <c r="AH1045" i="20"/>
  <c r="X1045" i="20"/>
  <c r="AC1045" i="20"/>
  <c r="AH1046" i="20"/>
  <c r="X1046" i="20"/>
  <c r="AC1046" i="20"/>
  <c r="AH1047" i="20"/>
  <c r="X1047" i="20"/>
  <c r="AC1047" i="20"/>
  <c r="AH1048" i="20"/>
  <c r="X1048" i="20"/>
  <c r="AC1048" i="20"/>
  <c r="AH1049" i="20"/>
  <c r="X1049" i="20"/>
  <c r="AC1049" i="20"/>
  <c r="AH1050" i="20"/>
  <c r="X1050" i="20"/>
  <c r="AC1050" i="20"/>
  <c r="AH1051" i="20"/>
  <c r="X1051" i="20"/>
  <c r="AC1051" i="20"/>
  <c r="AH1052" i="20"/>
  <c r="X1052" i="20"/>
  <c r="AC1052" i="20"/>
  <c r="AH1053" i="20"/>
  <c r="X1053" i="20"/>
  <c r="AC1053" i="20"/>
  <c r="AH1054" i="20"/>
  <c r="X1054" i="20"/>
  <c r="AC1054" i="20"/>
  <c r="AH1055" i="20"/>
  <c r="X1055" i="20"/>
  <c r="AC1055" i="20"/>
  <c r="AH1056" i="20"/>
  <c r="X1056" i="20"/>
  <c r="AC1056" i="20"/>
  <c r="AH1057" i="20"/>
  <c r="X1057" i="20"/>
  <c r="AC1057" i="20"/>
  <c r="AH1058" i="20"/>
  <c r="X1058" i="20"/>
  <c r="AC1058" i="20"/>
  <c r="AH1059" i="20"/>
  <c r="X1059" i="20"/>
  <c r="AC1059" i="20"/>
  <c r="AH1060" i="20"/>
  <c r="X1060" i="20"/>
  <c r="AC1060" i="20"/>
  <c r="AH1061" i="20"/>
  <c r="X1061" i="20"/>
  <c r="AC1061" i="20"/>
  <c r="AH1062" i="20"/>
  <c r="X1062" i="20"/>
  <c r="AC1062" i="20"/>
  <c r="AH1063" i="20"/>
  <c r="X1063" i="20"/>
  <c r="AC1063" i="20"/>
  <c r="AH1064" i="20"/>
  <c r="X1064" i="20"/>
  <c r="AC1064" i="20"/>
  <c r="AH1065" i="20"/>
  <c r="X1065" i="20"/>
  <c r="AC1065" i="20"/>
  <c r="AH1066" i="20"/>
  <c r="X1066" i="20"/>
  <c r="AC1066" i="20"/>
  <c r="AH1067" i="20"/>
  <c r="X1067" i="20"/>
  <c r="AC1067" i="20"/>
  <c r="AH1068" i="20"/>
  <c r="X1068" i="20"/>
  <c r="AC1068" i="20"/>
  <c r="AH1069" i="20"/>
  <c r="X1069" i="20"/>
  <c r="AC1069" i="20"/>
  <c r="AH1070" i="20"/>
  <c r="X1070" i="20"/>
  <c r="AC1070" i="20"/>
  <c r="AH1071" i="20"/>
  <c r="X1071" i="20"/>
  <c r="AC1071" i="20"/>
  <c r="AH1072" i="20"/>
  <c r="X1072" i="20"/>
  <c r="AC1072" i="20"/>
  <c r="AH1073" i="20"/>
  <c r="X1073" i="20"/>
  <c r="AC1073" i="20"/>
  <c r="AH1074" i="20"/>
  <c r="X1074" i="20"/>
  <c r="AC1074" i="20"/>
  <c r="AH1075" i="20"/>
  <c r="X1075" i="20"/>
  <c r="AC1075" i="20"/>
  <c r="AH1076" i="20"/>
  <c r="X1076" i="20"/>
  <c r="AC1076" i="20"/>
  <c r="AH1077" i="20"/>
  <c r="X1077" i="20"/>
  <c r="AC1077" i="20"/>
  <c r="AH1078" i="20"/>
  <c r="X1078" i="20"/>
  <c r="AC1078" i="20"/>
  <c r="AH1079" i="20"/>
  <c r="X1079" i="20"/>
  <c r="AC1079" i="20"/>
  <c r="AH1080" i="20"/>
  <c r="X1080" i="20"/>
  <c r="AC1080" i="20"/>
  <c r="AH1081" i="20"/>
  <c r="X1081" i="20"/>
  <c r="AC1081" i="20"/>
  <c r="AH1082" i="20"/>
  <c r="X1082" i="20"/>
  <c r="AC1082" i="20"/>
  <c r="AH1083" i="20"/>
  <c r="X1083" i="20"/>
  <c r="AC1083" i="20"/>
  <c r="AH1084" i="20"/>
  <c r="X1084" i="20"/>
  <c r="AC1084" i="20"/>
  <c r="AH1085" i="20"/>
  <c r="X1085" i="20"/>
  <c r="AC1085" i="20"/>
  <c r="AH1086" i="20"/>
  <c r="X1086" i="20"/>
  <c r="AC1086" i="20"/>
  <c r="AH1087" i="20"/>
  <c r="X1087" i="20"/>
  <c r="AC1087" i="20"/>
  <c r="AH1088" i="20"/>
  <c r="X1088" i="20"/>
  <c r="AC1088" i="20"/>
  <c r="AH1089" i="20"/>
  <c r="X1089" i="20"/>
  <c r="AC1089" i="20"/>
  <c r="AH1090" i="20"/>
  <c r="X1090" i="20"/>
  <c r="AC1090" i="20"/>
  <c r="AH1091" i="20"/>
  <c r="X1091" i="20"/>
  <c r="AC1091" i="20"/>
  <c r="AH1092" i="20"/>
  <c r="X1092" i="20"/>
  <c r="AC1092" i="20"/>
  <c r="AH1093" i="20"/>
  <c r="X1093" i="20"/>
  <c r="AC1093" i="20"/>
  <c r="AH1094" i="20"/>
  <c r="X1094" i="20"/>
  <c r="AC1094" i="20"/>
  <c r="AH1095" i="20"/>
  <c r="X1095" i="20"/>
  <c r="AC1095" i="20"/>
  <c r="AH1096" i="20"/>
  <c r="X1096" i="20"/>
  <c r="AC1096" i="20"/>
  <c r="AH1097" i="20"/>
  <c r="X1097" i="20"/>
  <c r="AC1097" i="20"/>
  <c r="AH1098" i="20"/>
  <c r="X1098" i="20"/>
  <c r="AC1098" i="20"/>
  <c r="AH1099" i="20"/>
  <c r="X1099" i="20"/>
  <c r="AC1099" i="20"/>
  <c r="AH1100" i="20"/>
  <c r="X1100" i="20"/>
  <c r="AC1100" i="20"/>
  <c r="AH1101" i="20"/>
  <c r="X1101" i="20"/>
  <c r="AC1101" i="20"/>
  <c r="AH1102" i="20"/>
  <c r="X1102" i="20"/>
  <c r="AC1102" i="20"/>
  <c r="AH1103" i="20"/>
  <c r="X1103" i="20"/>
  <c r="AC1103" i="20"/>
  <c r="AH1104" i="20"/>
  <c r="X1104" i="20"/>
  <c r="AC1104" i="20"/>
  <c r="AH1105" i="20"/>
  <c r="X1105" i="20"/>
  <c r="AC1105" i="20"/>
  <c r="AH1106" i="20"/>
  <c r="X1106" i="20"/>
  <c r="AC1106" i="20"/>
  <c r="AH1107" i="20"/>
  <c r="X1107" i="20"/>
  <c r="AC1107" i="20"/>
  <c r="AH1108" i="20"/>
  <c r="X1108" i="20"/>
  <c r="AC1108" i="20"/>
  <c r="AH1109" i="20"/>
  <c r="X1109" i="20"/>
  <c r="AC1109" i="20"/>
  <c r="AH1110" i="20"/>
  <c r="X1110" i="20"/>
  <c r="AC1110" i="20"/>
  <c r="AH1111" i="20"/>
  <c r="X1111" i="20"/>
  <c r="AC1111" i="20"/>
  <c r="AH1112" i="20"/>
  <c r="X1112" i="20"/>
  <c r="AC1112" i="20"/>
  <c r="AH1113" i="20"/>
  <c r="X1113" i="20"/>
  <c r="AC1113" i="20"/>
  <c r="AH1114" i="20"/>
  <c r="X1114" i="20"/>
  <c r="AC1114" i="20"/>
  <c r="AH1115" i="20"/>
  <c r="X1115" i="20"/>
  <c r="AC1115" i="20"/>
  <c r="AH1116" i="20"/>
  <c r="X1116" i="20"/>
  <c r="AC1116" i="20"/>
  <c r="AH1117" i="20"/>
  <c r="X1117" i="20"/>
  <c r="AC1117" i="20"/>
  <c r="AH1118" i="20"/>
  <c r="X1118" i="20"/>
  <c r="AC1118" i="20"/>
  <c r="AH1119" i="20"/>
  <c r="X1119" i="20"/>
  <c r="AC1119" i="20"/>
  <c r="AH1120" i="20"/>
  <c r="X1120" i="20"/>
  <c r="AC1120" i="20"/>
  <c r="AH1121" i="20"/>
  <c r="X1121" i="20"/>
  <c r="AC1121" i="20"/>
  <c r="AH1122" i="20"/>
  <c r="X1122" i="20"/>
  <c r="AC1122" i="20"/>
  <c r="AH1123" i="20"/>
  <c r="X1123" i="20"/>
  <c r="AC1123" i="20"/>
  <c r="AH1124" i="20"/>
  <c r="X1124" i="20"/>
  <c r="AC1124" i="20"/>
  <c r="AH1125" i="20"/>
  <c r="X1125" i="20"/>
  <c r="AC1125" i="20"/>
  <c r="AH1126" i="20"/>
  <c r="X1126" i="20"/>
  <c r="AC1126" i="20"/>
  <c r="AH1127" i="20"/>
  <c r="X1127" i="20"/>
  <c r="AC1127" i="20"/>
  <c r="AH1128" i="20"/>
  <c r="X1128" i="20"/>
  <c r="AC1128" i="20"/>
  <c r="AH1129" i="20"/>
  <c r="X1129" i="20"/>
  <c r="AC1129" i="20"/>
  <c r="AH1130" i="20"/>
  <c r="X1130" i="20"/>
  <c r="AC1130" i="20"/>
  <c r="AH1131" i="20"/>
  <c r="X1131" i="20"/>
  <c r="AC1131" i="20"/>
  <c r="AH1132" i="20"/>
  <c r="X1132" i="20"/>
  <c r="AC1132" i="20"/>
  <c r="AH1133" i="20"/>
  <c r="X1133" i="20"/>
  <c r="AC1133" i="20"/>
  <c r="AH1134" i="20"/>
  <c r="X1134" i="20"/>
  <c r="AC1134" i="20"/>
  <c r="AH1135" i="20"/>
  <c r="X1135" i="20"/>
  <c r="AC1135" i="20"/>
  <c r="AH1136" i="20"/>
  <c r="X1136" i="20"/>
  <c r="AC1136" i="20"/>
  <c r="AH1137" i="20"/>
  <c r="X1137" i="20"/>
  <c r="AC1137" i="20"/>
  <c r="AH1138" i="20"/>
  <c r="X1138" i="20"/>
  <c r="AC1138" i="20"/>
  <c r="AH1139" i="20"/>
  <c r="X1139" i="20"/>
  <c r="AC1139" i="20"/>
  <c r="AH1140" i="20"/>
  <c r="X1140" i="20"/>
  <c r="AC1140" i="20"/>
  <c r="AH1141" i="20"/>
  <c r="X1141" i="20"/>
  <c r="AC1141" i="20"/>
  <c r="AH1142" i="20"/>
  <c r="X1142" i="20"/>
  <c r="AC1142" i="20"/>
  <c r="AH1143" i="20"/>
  <c r="X1143" i="20"/>
  <c r="AC1143" i="20"/>
  <c r="AH1144" i="20"/>
  <c r="X1144" i="20"/>
  <c r="AC1144" i="20"/>
  <c r="AH1145" i="20"/>
  <c r="X1145" i="20"/>
  <c r="AC1145" i="20"/>
  <c r="AH1146" i="20"/>
  <c r="X1146" i="20"/>
  <c r="AC1146" i="20"/>
  <c r="AH1147" i="20"/>
  <c r="X1147" i="20"/>
  <c r="AC1147" i="20"/>
  <c r="AH1148" i="20"/>
  <c r="X1148" i="20"/>
  <c r="AC1148" i="20"/>
  <c r="AH1149" i="20"/>
  <c r="X1149" i="20"/>
  <c r="AC1149" i="20"/>
  <c r="AH1150" i="20"/>
  <c r="X1150" i="20"/>
  <c r="AC1150" i="20"/>
  <c r="AH1151" i="20"/>
  <c r="X1151" i="20"/>
  <c r="AC1151" i="20"/>
  <c r="AH1152" i="20"/>
  <c r="X1152" i="20"/>
  <c r="AC1152" i="20"/>
  <c r="AH1153" i="20"/>
  <c r="X1153" i="20"/>
  <c r="AC1153" i="20"/>
  <c r="AH1154" i="20"/>
  <c r="X1154" i="20"/>
  <c r="AC1154" i="20"/>
  <c r="AH1155" i="20"/>
  <c r="X1155" i="20"/>
  <c r="AC1155" i="20"/>
  <c r="AH1156" i="20"/>
  <c r="X1156" i="20"/>
  <c r="AC1156" i="20"/>
  <c r="AH1157" i="20"/>
  <c r="X1157" i="20"/>
  <c r="AC1157" i="20"/>
  <c r="AH1158" i="20"/>
  <c r="X1158" i="20"/>
  <c r="AC1158" i="20"/>
  <c r="AH1159" i="20"/>
  <c r="X1159" i="20"/>
  <c r="AC1159" i="20"/>
  <c r="AH1160" i="20"/>
  <c r="X1160" i="20"/>
  <c r="AC1160" i="20"/>
  <c r="AH1161" i="20"/>
  <c r="X1161" i="20"/>
  <c r="AC1161" i="20"/>
  <c r="AH1162" i="20"/>
  <c r="X1162" i="20"/>
  <c r="AC1162" i="20"/>
  <c r="AH1163" i="20"/>
  <c r="X1163" i="20"/>
  <c r="AC1163" i="20"/>
  <c r="AH1164" i="20"/>
  <c r="X1164" i="20"/>
  <c r="AC1164" i="20"/>
  <c r="AH1165" i="20"/>
  <c r="X1165" i="20"/>
  <c r="AC1165" i="20"/>
  <c r="AH1166" i="20"/>
  <c r="X1166" i="20"/>
  <c r="AC1166" i="20"/>
  <c r="AH1167" i="20"/>
  <c r="X1167" i="20"/>
  <c r="AC1167" i="20"/>
  <c r="AH1168" i="20"/>
  <c r="X1168" i="20"/>
  <c r="AC1168" i="20"/>
  <c r="AH1169" i="20"/>
  <c r="X1169" i="20"/>
  <c r="AC1169" i="20"/>
  <c r="AH1170" i="20"/>
  <c r="X1170" i="20"/>
  <c r="AC1170" i="20"/>
  <c r="AH1171" i="20"/>
  <c r="X1171" i="20"/>
  <c r="AC1171" i="20"/>
  <c r="AH1172" i="20"/>
  <c r="X1172" i="20"/>
  <c r="AC1172" i="20"/>
  <c r="AH1173" i="20"/>
  <c r="X1173" i="20"/>
  <c r="AC1173" i="20"/>
  <c r="AH1174" i="20"/>
  <c r="X1174" i="20"/>
  <c r="AC1174" i="20"/>
  <c r="AH1175" i="20"/>
  <c r="X1175" i="20"/>
  <c r="AC1175" i="20"/>
  <c r="AH1176" i="20"/>
  <c r="X1176" i="20"/>
  <c r="AC1176" i="20"/>
  <c r="AH1177" i="20"/>
  <c r="X1177" i="20"/>
  <c r="AC1177" i="20"/>
  <c r="AH1178" i="20"/>
  <c r="X1178" i="20"/>
  <c r="AC1178" i="20"/>
  <c r="AH1179" i="20"/>
  <c r="X1179" i="20"/>
  <c r="AC1179" i="20"/>
  <c r="AH1180" i="20"/>
  <c r="X1180" i="20"/>
  <c r="AC1180" i="20"/>
  <c r="AH1181" i="20"/>
  <c r="X1181" i="20"/>
  <c r="AC1181" i="20"/>
  <c r="AH1182" i="20"/>
  <c r="X1182" i="20"/>
  <c r="AC1182" i="20"/>
  <c r="AH1183" i="20"/>
  <c r="X1183" i="20"/>
  <c r="AC1183" i="20"/>
  <c r="AH1184" i="20"/>
  <c r="X1184" i="20"/>
  <c r="AC1184" i="20"/>
  <c r="AH1185" i="20"/>
  <c r="X1185" i="20"/>
  <c r="AC1185" i="20"/>
  <c r="AH1186" i="20"/>
  <c r="X1186" i="20"/>
  <c r="AC1186" i="20"/>
  <c r="AH1187" i="20"/>
  <c r="X1187" i="20"/>
  <c r="AC1187" i="20"/>
  <c r="AH1188" i="20"/>
  <c r="X1188" i="20"/>
  <c r="AC1188" i="20"/>
  <c r="AH1189" i="20"/>
  <c r="X1189" i="20"/>
  <c r="AC1189" i="20"/>
  <c r="AH1190" i="20"/>
  <c r="X1190" i="20"/>
  <c r="AC1190" i="20"/>
  <c r="AH1191" i="20"/>
  <c r="X1191" i="20"/>
  <c r="AC1191" i="20"/>
  <c r="AH1192" i="20"/>
  <c r="X1192" i="20"/>
  <c r="AC1192" i="20"/>
  <c r="AH1193" i="20"/>
  <c r="X1193" i="20"/>
  <c r="AC1193" i="20"/>
  <c r="AH1194" i="20"/>
  <c r="X1194" i="20"/>
  <c r="AC1194" i="20"/>
  <c r="AH1195" i="20"/>
  <c r="X1195" i="20"/>
  <c r="AC1195" i="20"/>
  <c r="AH1196" i="20"/>
  <c r="X1196" i="20"/>
  <c r="AC1196" i="20"/>
  <c r="AH1197" i="20"/>
  <c r="X1197" i="20"/>
  <c r="AC1197" i="20"/>
  <c r="AH1198" i="20"/>
  <c r="X1198" i="20"/>
  <c r="AC1198" i="20"/>
  <c r="AH1199" i="20"/>
  <c r="X1199" i="20"/>
  <c r="AC1199" i="20"/>
  <c r="AH1200" i="20"/>
  <c r="X1200" i="20"/>
  <c r="AC1200" i="20"/>
  <c r="AH1201" i="20"/>
  <c r="X1201" i="20"/>
  <c r="AC1201" i="20"/>
  <c r="AH1202" i="20"/>
  <c r="X1202" i="20"/>
  <c r="AC1202" i="20"/>
  <c r="AH1203" i="20"/>
  <c r="X1203" i="20"/>
  <c r="AC1203" i="20"/>
  <c r="AH1204" i="20"/>
  <c r="X1204" i="20"/>
  <c r="AC1204" i="20"/>
  <c r="AH1205" i="20"/>
  <c r="X1205" i="20"/>
  <c r="AC1205" i="20"/>
  <c r="AH1206" i="20"/>
  <c r="X1206" i="20"/>
  <c r="AC1206" i="20"/>
  <c r="AH1207" i="20"/>
  <c r="X1207" i="20"/>
  <c r="AC1207" i="20"/>
  <c r="AH1208" i="20"/>
  <c r="X1208" i="20"/>
  <c r="AC1208" i="20"/>
  <c r="AH1209" i="20"/>
  <c r="X1209" i="20"/>
  <c r="AC1209" i="20"/>
  <c r="AH1210" i="20"/>
  <c r="X1210" i="20"/>
  <c r="AC1210" i="20"/>
  <c r="AH1211" i="20"/>
  <c r="X1211" i="20"/>
  <c r="AC1211" i="20"/>
  <c r="AH1212" i="20"/>
  <c r="X1212" i="20"/>
  <c r="AC1212" i="20"/>
  <c r="AH1213" i="20"/>
  <c r="X1213" i="20"/>
  <c r="AC1213" i="20"/>
  <c r="AH1214" i="20"/>
  <c r="X1214" i="20"/>
  <c r="AC1214" i="20"/>
  <c r="AH1215" i="20"/>
  <c r="X1215" i="20"/>
  <c r="AC1215" i="20"/>
  <c r="AH1216" i="20"/>
  <c r="X1216" i="20"/>
  <c r="AC1216" i="20"/>
  <c r="AH1217" i="20"/>
  <c r="X1217" i="20"/>
  <c r="AC1217" i="20"/>
  <c r="AH1218" i="20"/>
  <c r="X1218" i="20"/>
  <c r="AC1218" i="20"/>
  <c r="AH1219" i="20"/>
  <c r="X1219" i="20"/>
  <c r="AC1219" i="20"/>
  <c r="AH1220" i="20"/>
  <c r="X1220" i="20"/>
  <c r="AC1220" i="20"/>
  <c r="AH1221" i="20"/>
  <c r="X1221" i="20"/>
  <c r="AC1221" i="20"/>
  <c r="AH1222" i="20"/>
  <c r="X1222" i="20"/>
  <c r="AC1222" i="20"/>
  <c r="AH1223" i="20"/>
  <c r="X1223" i="20"/>
  <c r="AC1223" i="20"/>
  <c r="AH1224" i="20"/>
  <c r="X1224" i="20"/>
  <c r="AC1224" i="20"/>
  <c r="AH1225" i="20"/>
  <c r="X1225" i="20"/>
  <c r="AC1225" i="20"/>
  <c r="AH1226" i="20"/>
  <c r="X1226" i="20"/>
  <c r="AC1226" i="20"/>
  <c r="AH1227" i="20"/>
  <c r="X1227" i="20"/>
  <c r="AC1227" i="20"/>
  <c r="AH1228" i="20"/>
  <c r="X1228" i="20"/>
  <c r="AC1228" i="20"/>
  <c r="AH1229" i="20"/>
  <c r="X1229" i="20"/>
  <c r="AC1229" i="20"/>
  <c r="AH1230" i="20"/>
  <c r="X1230" i="20"/>
  <c r="AC1230" i="20"/>
  <c r="AH1231" i="20"/>
  <c r="X1231" i="20"/>
  <c r="AC1231" i="20"/>
  <c r="AH1232" i="20"/>
  <c r="X1232" i="20"/>
  <c r="AC1232" i="20"/>
  <c r="AH1233" i="20"/>
  <c r="X1233" i="20"/>
  <c r="AC1233" i="20"/>
  <c r="AH1234" i="20"/>
  <c r="X1234" i="20"/>
  <c r="AC1234" i="20"/>
  <c r="AH1235" i="20"/>
  <c r="X1235" i="20"/>
  <c r="AC1235" i="20"/>
  <c r="AH1236" i="20"/>
  <c r="X1236" i="20"/>
  <c r="AC1236" i="20"/>
  <c r="AH1237" i="20"/>
  <c r="X1237" i="20"/>
  <c r="AC1237" i="20"/>
  <c r="AH1238" i="20"/>
  <c r="X1238" i="20"/>
  <c r="AC1238" i="20"/>
  <c r="AH1239" i="20"/>
  <c r="X1239" i="20"/>
  <c r="AC1239" i="20"/>
  <c r="AH1240" i="20"/>
  <c r="X1240" i="20"/>
  <c r="AC1240" i="20"/>
  <c r="AH1241" i="20"/>
  <c r="X1241" i="20"/>
  <c r="AC1241" i="20"/>
  <c r="AH1242" i="20"/>
  <c r="X1242" i="20"/>
  <c r="AC1242" i="20"/>
  <c r="AH1243" i="20"/>
  <c r="X1243" i="20"/>
  <c r="AC1243" i="20"/>
  <c r="AH1244" i="20"/>
  <c r="X1244" i="20"/>
  <c r="AC1244" i="20"/>
  <c r="AH1245" i="20"/>
  <c r="X1245" i="20"/>
  <c r="AC1245" i="20"/>
  <c r="AH1246" i="20"/>
  <c r="X1246" i="20"/>
  <c r="AC1246" i="20"/>
  <c r="AH1247" i="20"/>
  <c r="X1247" i="20"/>
  <c r="AC1247" i="20"/>
  <c r="AH1248" i="20"/>
  <c r="X1248" i="20"/>
  <c r="AC1248" i="20"/>
  <c r="AH1249" i="20"/>
  <c r="X1249" i="20"/>
  <c r="AC1249" i="20"/>
  <c r="AH1250" i="20"/>
  <c r="X1250" i="20"/>
  <c r="AC1250" i="20"/>
  <c r="AH1251" i="20"/>
  <c r="X1251" i="20"/>
  <c r="AC1251" i="20"/>
  <c r="AH1252" i="20"/>
  <c r="X1252" i="20"/>
  <c r="AC1252" i="20"/>
  <c r="AH1253" i="20"/>
  <c r="X1253" i="20"/>
  <c r="AC1253" i="20"/>
  <c r="AH1254" i="20"/>
  <c r="X1254" i="20"/>
  <c r="AC1254" i="20"/>
  <c r="AH1255" i="20"/>
  <c r="X1255" i="20"/>
  <c r="AC1255" i="20"/>
  <c r="AH1256" i="20"/>
  <c r="X1256" i="20"/>
  <c r="AC1256" i="20"/>
  <c r="AH1257" i="20"/>
  <c r="X1257" i="20"/>
  <c r="AC1257" i="20"/>
  <c r="AH1258" i="20"/>
  <c r="X1258" i="20"/>
  <c r="AC1258" i="20"/>
  <c r="AH1259" i="20"/>
  <c r="X1259" i="20"/>
  <c r="AC1259" i="20"/>
  <c r="AH1260" i="20"/>
  <c r="X1260" i="20"/>
  <c r="AC1260" i="20"/>
  <c r="AH1261" i="20"/>
  <c r="X1261" i="20"/>
  <c r="AC1261" i="20"/>
  <c r="AH1262" i="20"/>
  <c r="X1262" i="20"/>
  <c r="AC1262" i="20"/>
  <c r="AH1263" i="20"/>
  <c r="X1263" i="20"/>
  <c r="AC1263" i="20"/>
  <c r="AH1264" i="20"/>
  <c r="X1264" i="20"/>
  <c r="AC1264" i="20"/>
  <c r="AH1265" i="20"/>
  <c r="X1265" i="20"/>
  <c r="AC1265" i="20"/>
  <c r="AH1266" i="20"/>
  <c r="X1266" i="20"/>
  <c r="AC1266" i="20"/>
  <c r="AH1267" i="20"/>
  <c r="X1267" i="20"/>
  <c r="AC1267" i="20"/>
  <c r="AH1268" i="20"/>
  <c r="X1268" i="20"/>
  <c r="AC1268" i="20"/>
  <c r="AH1269" i="20"/>
  <c r="X1269" i="20"/>
  <c r="AC1269" i="20"/>
  <c r="AH1270" i="20"/>
  <c r="X1270" i="20"/>
  <c r="AC1270" i="20"/>
  <c r="AH1271" i="20"/>
  <c r="X1271" i="20"/>
  <c r="AC1271" i="20"/>
  <c r="AH1272" i="20"/>
  <c r="X1272" i="20"/>
  <c r="AC1272" i="20"/>
  <c r="AH1273" i="20"/>
  <c r="X1273" i="20"/>
  <c r="AC1273" i="20"/>
  <c r="AH1274" i="20"/>
  <c r="X1274" i="20"/>
  <c r="AC1274" i="20"/>
  <c r="AH1275" i="20"/>
  <c r="X1275" i="20"/>
  <c r="AC1275" i="20"/>
  <c r="AH1276" i="20"/>
  <c r="X1276" i="20"/>
  <c r="AC1276" i="20"/>
  <c r="AH1277" i="20"/>
  <c r="X1277" i="20"/>
  <c r="AC1277" i="20"/>
  <c r="AH1278" i="20"/>
  <c r="X1278" i="20"/>
  <c r="AC1278" i="20"/>
  <c r="AH1279" i="20"/>
  <c r="X1279" i="20"/>
  <c r="AC1279" i="20"/>
  <c r="AH1280" i="20"/>
  <c r="X1280" i="20"/>
  <c r="AC1280" i="20"/>
  <c r="AH1281" i="20"/>
  <c r="X1281" i="20"/>
  <c r="AC1281" i="20"/>
  <c r="AH1282" i="20"/>
  <c r="X1282" i="20"/>
  <c r="AC1282" i="20"/>
  <c r="AH1283" i="20"/>
  <c r="X1283" i="20"/>
  <c r="AC1283" i="20"/>
  <c r="AH1284" i="20"/>
  <c r="X1284" i="20"/>
  <c r="AC1284" i="20"/>
  <c r="AH1285" i="20"/>
  <c r="X1285" i="20"/>
  <c r="AC1285" i="20"/>
  <c r="AH1286" i="20"/>
  <c r="X1286" i="20"/>
  <c r="AC1286" i="20"/>
  <c r="AH1287" i="20"/>
  <c r="X1287" i="20"/>
  <c r="AC1287" i="20"/>
  <c r="AH1288" i="20"/>
  <c r="X1288" i="20"/>
  <c r="AC1288" i="20"/>
  <c r="AH1289" i="20"/>
  <c r="X1289" i="20"/>
  <c r="AC1289" i="20"/>
  <c r="AH1290" i="20"/>
  <c r="X1290" i="20"/>
  <c r="AC1290" i="20"/>
  <c r="AH1291" i="20"/>
  <c r="X1291" i="20"/>
  <c r="AC1291" i="20"/>
  <c r="AH1292" i="20"/>
  <c r="X1292" i="20"/>
  <c r="AC1292" i="20"/>
  <c r="AH1293" i="20"/>
  <c r="X1293" i="20"/>
  <c r="AC1293" i="20"/>
  <c r="AH1294" i="20"/>
  <c r="X1294" i="20"/>
  <c r="AC1294" i="20"/>
  <c r="AH1295" i="20"/>
  <c r="X1295" i="20"/>
  <c r="AC1295" i="20"/>
  <c r="AH1296" i="20"/>
  <c r="X1296" i="20"/>
  <c r="AC1296" i="20"/>
  <c r="AH1297" i="20"/>
  <c r="X1297" i="20"/>
  <c r="AC1297" i="20"/>
  <c r="AH1298" i="20"/>
  <c r="X1298" i="20"/>
  <c r="AC1298" i="20"/>
  <c r="AH1299" i="20"/>
  <c r="X1299" i="20"/>
  <c r="AC1299" i="20"/>
  <c r="AH1300" i="20"/>
  <c r="X1300" i="20"/>
  <c r="AC1300" i="20"/>
  <c r="AH1301" i="20"/>
  <c r="X1301" i="20"/>
  <c r="AC1301" i="20"/>
  <c r="AH1302" i="20"/>
  <c r="X1302" i="20"/>
  <c r="AC1302" i="20"/>
  <c r="AH1303" i="20"/>
  <c r="X1303" i="20"/>
  <c r="AC1303" i="20"/>
  <c r="AH1304" i="20"/>
  <c r="X1304" i="20"/>
  <c r="AC1304" i="20"/>
  <c r="AH1305" i="20"/>
  <c r="X1305" i="20"/>
  <c r="AC1305" i="20"/>
  <c r="AH1306" i="20"/>
  <c r="X1306" i="20"/>
  <c r="AC1306" i="20"/>
  <c r="AH1307" i="20"/>
  <c r="X1307" i="20"/>
  <c r="AC1307" i="20"/>
  <c r="AH1308" i="20"/>
  <c r="X1308" i="20"/>
  <c r="AC1308" i="20"/>
  <c r="AH1309" i="20"/>
  <c r="X1309" i="20"/>
  <c r="AC1309" i="20"/>
  <c r="AH1310" i="20"/>
  <c r="X1310" i="20"/>
  <c r="AC1310" i="20"/>
  <c r="AH1311" i="20"/>
  <c r="X1311" i="20"/>
  <c r="AC1311" i="20"/>
  <c r="AH1312" i="20"/>
  <c r="X1312" i="20"/>
  <c r="AC1312" i="20"/>
  <c r="AH1313" i="20"/>
  <c r="X1313" i="20"/>
  <c r="AC1313" i="20"/>
  <c r="AH1314" i="20"/>
  <c r="X1314" i="20"/>
  <c r="AC1314" i="20"/>
  <c r="AH1315" i="20"/>
  <c r="X1315" i="20"/>
  <c r="AC1315" i="20"/>
  <c r="AH1316" i="20"/>
  <c r="X1316" i="20"/>
  <c r="AC1316" i="20"/>
  <c r="AH1317" i="20"/>
  <c r="X1317" i="20"/>
  <c r="AC1317" i="20"/>
  <c r="AH1318" i="20"/>
  <c r="X1318" i="20"/>
  <c r="AC1318" i="20"/>
  <c r="AH1319" i="20"/>
  <c r="X1319" i="20"/>
  <c r="AC1319" i="20"/>
  <c r="AH1320" i="20"/>
  <c r="X1320" i="20"/>
  <c r="AC1320" i="20"/>
  <c r="AH1321" i="20"/>
  <c r="X1321" i="20"/>
  <c r="AC1321" i="20"/>
  <c r="AH1322" i="20"/>
  <c r="X1322" i="20"/>
  <c r="AC1322" i="20"/>
  <c r="AH1323" i="20"/>
  <c r="X1323" i="20"/>
  <c r="AC1323" i="20"/>
  <c r="AH1324" i="20"/>
  <c r="X1324" i="20"/>
  <c r="AC1324" i="20"/>
  <c r="AH1325" i="20"/>
  <c r="X1325" i="20"/>
  <c r="AC1325" i="20"/>
  <c r="AH1326" i="20"/>
  <c r="X1326" i="20"/>
  <c r="AC1326" i="20"/>
  <c r="AH1327" i="20"/>
  <c r="X1327" i="20"/>
  <c r="AC1327" i="20"/>
  <c r="AH1328" i="20"/>
  <c r="X1328" i="20"/>
  <c r="AC1328" i="20"/>
  <c r="AH1329" i="20"/>
  <c r="X1329" i="20"/>
  <c r="AC1329" i="20"/>
  <c r="AH1330" i="20"/>
  <c r="X1330" i="20"/>
  <c r="AC1330" i="20"/>
  <c r="AH1331" i="20"/>
  <c r="X1331" i="20"/>
  <c r="AC1331" i="20"/>
  <c r="AH1332" i="20"/>
  <c r="X1332" i="20"/>
  <c r="AC1332" i="20"/>
  <c r="AH1333" i="20"/>
  <c r="X1333" i="20"/>
  <c r="AC1333" i="20"/>
  <c r="AH1334" i="20"/>
  <c r="X1334" i="20"/>
  <c r="AC1334" i="20"/>
  <c r="AH1335" i="20"/>
  <c r="X1335" i="20"/>
  <c r="AC1335" i="20"/>
  <c r="AH1336" i="20"/>
  <c r="X1336" i="20"/>
  <c r="AC1336" i="20"/>
  <c r="AH1337" i="20"/>
  <c r="X1337" i="20"/>
  <c r="AC1337" i="20"/>
  <c r="AH1338" i="20"/>
  <c r="X1338" i="20"/>
  <c r="AC1338" i="20"/>
  <c r="AH1339" i="20"/>
  <c r="X1339" i="20"/>
  <c r="AC1339" i="20"/>
  <c r="AH1340" i="20"/>
  <c r="X1340" i="20"/>
  <c r="AC1340" i="20"/>
  <c r="AH1341" i="20"/>
  <c r="X1341" i="20"/>
  <c r="AC1341" i="20"/>
  <c r="AH1342" i="20"/>
  <c r="X1342" i="20"/>
  <c r="AC1342" i="20"/>
  <c r="AH1343" i="20"/>
  <c r="X1343" i="20"/>
  <c r="AC1343" i="20"/>
  <c r="AH1344" i="20"/>
  <c r="X1344" i="20"/>
  <c r="AC1344" i="20"/>
  <c r="AH1345" i="20"/>
  <c r="X1345" i="20"/>
  <c r="AC1345" i="20"/>
  <c r="AH1346" i="20"/>
  <c r="X1346" i="20"/>
  <c r="AC1346" i="20"/>
  <c r="AH1347" i="20"/>
  <c r="X1347" i="20"/>
  <c r="AC1347" i="20"/>
  <c r="AH1348" i="20"/>
  <c r="X1348" i="20"/>
  <c r="AC1348" i="20"/>
  <c r="AH1349" i="20"/>
  <c r="X1349" i="20"/>
  <c r="AC1349" i="20"/>
  <c r="AH1350" i="20"/>
  <c r="X1350" i="20"/>
  <c r="AC1350" i="20"/>
  <c r="AH1351" i="20"/>
  <c r="X1351" i="20"/>
  <c r="AC1351" i="20"/>
  <c r="AH1352" i="20"/>
  <c r="X1352" i="20"/>
  <c r="AC1352" i="20"/>
  <c r="AH1353" i="20"/>
  <c r="X1353" i="20"/>
  <c r="AC1353" i="20"/>
  <c r="AH1354" i="20"/>
  <c r="X1354" i="20"/>
  <c r="AC1354" i="20"/>
  <c r="AH1355" i="20"/>
  <c r="X1355" i="20"/>
  <c r="AC1355" i="20"/>
  <c r="AH1356" i="20"/>
  <c r="X1356" i="20"/>
  <c r="AC1356" i="20"/>
  <c r="AH1357" i="20"/>
  <c r="X1357" i="20"/>
  <c r="AC1357" i="20"/>
  <c r="AH1358" i="20"/>
  <c r="X1358" i="20"/>
  <c r="AC1358" i="20"/>
  <c r="AH1359" i="20"/>
  <c r="X1359" i="20"/>
  <c r="AC1359" i="20"/>
  <c r="AH1360" i="20"/>
  <c r="X1360" i="20"/>
  <c r="AC1360" i="20"/>
  <c r="AH1361" i="20"/>
  <c r="X1361" i="20"/>
  <c r="AC1361" i="20"/>
  <c r="AH1362" i="20"/>
  <c r="X1362" i="20"/>
  <c r="AC1362" i="20"/>
  <c r="AH1363" i="20"/>
  <c r="X1363" i="20"/>
  <c r="AC1363" i="20"/>
  <c r="AH1364" i="20"/>
  <c r="X1364" i="20"/>
  <c r="AC1364" i="20"/>
  <c r="AH1365" i="20"/>
  <c r="X1365" i="20"/>
  <c r="AC1365" i="20"/>
  <c r="AH1366" i="20"/>
  <c r="X1366" i="20"/>
  <c r="AC1366" i="20"/>
  <c r="AH1367" i="20"/>
  <c r="X1367" i="20"/>
  <c r="AC1367" i="20"/>
  <c r="AH1368" i="20"/>
  <c r="X1368" i="20"/>
  <c r="AC1368" i="20"/>
  <c r="AH1369" i="20"/>
  <c r="X1369" i="20"/>
  <c r="AC1369" i="20"/>
  <c r="AH1370" i="20"/>
  <c r="X1370" i="20"/>
  <c r="AC1370" i="20"/>
  <c r="AH1371" i="20"/>
  <c r="X1371" i="20"/>
  <c r="AC1371" i="20"/>
  <c r="AH1372" i="20"/>
  <c r="X1372" i="20"/>
  <c r="AC1372" i="20"/>
  <c r="AH1373" i="20"/>
  <c r="X1373" i="20"/>
  <c r="AC1373" i="20"/>
  <c r="AH1374" i="20"/>
  <c r="X1374" i="20"/>
  <c r="AC1374" i="20"/>
  <c r="AH1375" i="20"/>
  <c r="X1375" i="20"/>
  <c r="AC1375" i="20"/>
  <c r="AH1376" i="20"/>
  <c r="X1376" i="20"/>
  <c r="AC1376" i="20"/>
  <c r="AH1377" i="20"/>
  <c r="X1377" i="20"/>
  <c r="AC1377" i="20"/>
  <c r="AH1378" i="20"/>
  <c r="X1378" i="20"/>
  <c r="AC1378" i="20"/>
  <c r="AH1379" i="20"/>
  <c r="X1379" i="20"/>
  <c r="AC1379" i="20"/>
  <c r="AH1380" i="20"/>
  <c r="X1380" i="20"/>
  <c r="AC1380" i="20"/>
  <c r="AH1381" i="20"/>
  <c r="X1381" i="20"/>
  <c r="AC1381" i="20"/>
  <c r="AH1382" i="20"/>
  <c r="X1382" i="20"/>
  <c r="AC1382" i="20"/>
  <c r="AH1383" i="20"/>
  <c r="X1383" i="20"/>
  <c r="AC1383" i="20"/>
  <c r="AH1384" i="20"/>
  <c r="X1384" i="20"/>
  <c r="AC1384" i="20"/>
  <c r="AH1385" i="20"/>
  <c r="X1385" i="20"/>
  <c r="AC1385" i="20"/>
  <c r="AH1386" i="20"/>
  <c r="X1386" i="20"/>
  <c r="AC1386" i="20"/>
  <c r="AH1387" i="20"/>
  <c r="X1387" i="20"/>
  <c r="AC1387" i="20"/>
  <c r="AH1388" i="20"/>
  <c r="X1388" i="20"/>
  <c r="AC1388" i="20"/>
  <c r="AH1389" i="20"/>
  <c r="X1389" i="20"/>
  <c r="AC1389" i="20"/>
  <c r="AH1390" i="20"/>
  <c r="X1390" i="20"/>
  <c r="AC1390" i="20"/>
  <c r="AH1391" i="20"/>
  <c r="X1391" i="20"/>
  <c r="AC1391" i="20"/>
  <c r="AH1392" i="20"/>
  <c r="X1392" i="20"/>
  <c r="AC1392" i="20"/>
  <c r="AH1393" i="20"/>
  <c r="X1393" i="20"/>
  <c r="AC1393" i="20"/>
  <c r="AH1394" i="20"/>
  <c r="X1394" i="20"/>
  <c r="AC1394" i="20"/>
  <c r="AH1395" i="20"/>
  <c r="X1395" i="20"/>
  <c r="AC1395" i="20"/>
  <c r="AH1396" i="20"/>
  <c r="X1396" i="20"/>
  <c r="AC1396" i="20"/>
  <c r="AH1397" i="20"/>
  <c r="X1397" i="20"/>
  <c r="AC1397" i="20"/>
  <c r="AH1398" i="20"/>
  <c r="X1398" i="20"/>
  <c r="AC1398" i="20"/>
  <c r="AH1399" i="20"/>
  <c r="X1399" i="20"/>
  <c r="AC1399" i="20"/>
  <c r="AH1400" i="20"/>
  <c r="X1400" i="20"/>
  <c r="AC1400" i="20"/>
  <c r="AH1401" i="20"/>
  <c r="X1401" i="20"/>
  <c r="AC1401" i="20"/>
  <c r="AH1402" i="20"/>
  <c r="X1402" i="20"/>
  <c r="AC1402" i="20"/>
  <c r="AH1403" i="20"/>
  <c r="X1403" i="20"/>
  <c r="AC1403" i="20"/>
  <c r="AH1404" i="20"/>
  <c r="X1404" i="20"/>
  <c r="AC1404" i="20"/>
  <c r="AH1405" i="20"/>
  <c r="X1405" i="20"/>
  <c r="AC1405" i="20"/>
  <c r="AH1406" i="20"/>
  <c r="X1406" i="20"/>
  <c r="AC1406" i="20"/>
  <c r="AH1407" i="20"/>
  <c r="X1407" i="20"/>
  <c r="AC1407" i="20"/>
  <c r="X5" i="20"/>
  <c r="AC5" i="20"/>
  <c r="W6" i="22"/>
  <c r="W7" i="22"/>
  <c r="W8" i="22"/>
  <c r="W9" i="22"/>
  <c r="W10" i="22"/>
  <c r="W11" i="22"/>
  <c r="W12" i="22"/>
  <c r="W13" i="22"/>
  <c r="W14" i="22"/>
  <c r="W15" i="22"/>
  <c r="W16" i="22"/>
  <c r="W17" i="22"/>
  <c r="W18" i="22"/>
  <c r="W19" i="22"/>
  <c r="W20" i="22"/>
  <c r="W21" i="22"/>
  <c r="W22" i="22"/>
  <c r="W23" i="22"/>
  <c r="W24" i="22"/>
  <c r="W25" i="22"/>
  <c r="W26" i="22"/>
  <c r="W27" i="22"/>
  <c r="W28" i="22"/>
  <c r="W29" i="22"/>
  <c r="W30" i="22"/>
  <c r="W31" i="22"/>
  <c r="W32" i="22"/>
  <c r="W33" i="22"/>
  <c r="W34" i="22"/>
  <c r="W35" i="22"/>
  <c r="W36" i="22"/>
  <c r="W37" i="22"/>
  <c r="W38" i="22"/>
  <c r="W39" i="22"/>
  <c r="W40" i="22"/>
  <c r="W41" i="22"/>
  <c r="W42" i="22"/>
  <c r="W43" i="22"/>
  <c r="W44" i="22"/>
  <c r="W45" i="22"/>
  <c r="W46" i="22"/>
  <c r="W47" i="22"/>
  <c r="W48" i="22"/>
  <c r="W49" i="22"/>
  <c r="W50" i="22"/>
  <c r="W51" i="22"/>
  <c r="W52" i="22"/>
  <c r="W53" i="22"/>
  <c r="W54" i="22"/>
  <c r="W55" i="22"/>
  <c r="W56" i="22"/>
  <c r="W57" i="22"/>
  <c r="W58" i="22"/>
  <c r="W59" i="22"/>
  <c r="W60" i="22"/>
  <c r="W61" i="22"/>
  <c r="W62" i="22"/>
  <c r="W63" i="22"/>
  <c r="W64" i="22"/>
  <c r="W65" i="22"/>
  <c r="W66" i="22"/>
  <c r="W67" i="22"/>
  <c r="W68" i="22"/>
  <c r="W69" i="22"/>
  <c r="W70" i="22"/>
  <c r="W71" i="22"/>
  <c r="W72" i="22"/>
  <c r="W73" i="22"/>
  <c r="W74" i="22"/>
  <c r="W75" i="22"/>
  <c r="W76" i="22"/>
  <c r="W77" i="22"/>
  <c r="W78" i="22"/>
  <c r="W79" i="22"/>
  <c r="W80" i="22"/>
  <c r="W81" i="22"/>
  <c r="W82" i="22"/>
  <c r="W83" i="22"/>
  <c r="W84" i="22"/>
  <c r="W85" i="22"/>
  <c r="W86" i="22"/>
  <c r="W87" i="22"/>
  <c r="W88" i="22"/>
  <c r="W89" i="22"/>
  <c r="W90" i="22"/>
  <c r="W91" i="22"/>
  <c r="W92" i="22"/>
  <c r="W93" i="22"/>
  <c r="W94" i="22"/>
  <c r="W95" i="22"/>
  <c r="W96" i="22"/>
  <c r="W97" i="22"/>
  <c r="W98" i="22"/>
  <c r="W99" i="22"/>
  <c r="W100" i="22"/>
  <c r="W101" i="22"/>
  <c r="W102" i="22"/>
  <c r="W103" i="22"/>
  <c r="W104" i="22"/>
  <c r="W105" i="22"/>
  <c r="W106" i="22"/>
  <c r="W107" i="22"/>
  <c r="W108" i="22"/>
  <c r="W109" i="22"/>
  <c r="W110" i="22"/>
  <c r="W111" i="22"/>
  <c r="W112" i="22"/>
  <c r="W113" i="22"/>
  <c r="W114" i="22"/>
  <c r="W115" i="22"/>
  <c r="W116" i="22"/>
  <c r="W117" i="22"/>
  <c r="W118" i="22"/>
  <c r="W119" i="22"/>
  <c r="W120" i="22"/>
  <c r="W121" i="22"/>
  <c r="W122" i="22"/>
  <c r="W123" i="22"/>
  <c r="W124" i="22"/>
  <c r="W125" i="22"/>
  <c r="W126" i="22"/>
  <c r="W127" i="22"/>
  <c r="W128" i="22"/>
  <c r="W129" i="22"/>
  <c r="W130" i="22"/>
  <c r="W131" i="22"/>
  <c r="W132" i="22"/>
  <c r="W133" i="22"/>
  <c r="W134" i="22"/>
  <c r="W135" i="22"/>
  <c r="W136" i="22"/>
  <c r="W137" i="22"/>
  <c r="W138" i="22"/>
  <c r="W139" i="22"/>
  <c r="W140" i="22"/>
  <c r="W141" i="22"/>
  <c r="W142" i="22"/>
  <c r="W143" i="22"/>
  <c r="W144" i="22"/>
  <c r="W145" i="22"/>
  <c r="W146" i="22"/>
  <c r="W147" i="22"/>
  <c r="W148" i="22"/>
  <c r="W149" i="22"/>
  <c r="W150" i="22"/>
  <c r="W151" i="22"/>
  <c r="W152" i="22"/>
  <c r="W153" i="22"/>
  <c r="W154" i="22"/>
  <c r="W155" i="22"/>
  <c r="W156" i="22"/>
  <c r="W157" i="22"/>
  <c r="W158" i="22"/>
  <c r="W159" i="22"/>
  <c r="W160" i="22"/>
  <c r="W161" i="22"/>
  <c r="W162" i="22"/>
  <c r="W163" i="22"/>
  <c r="W164" i="22"/>
  <c r="W165" i="22"/>
  <c r="W166" i="22"/>
  <c r="W167" i="22"/>
  <c r="W168" i="22"/>
  <c r="W169" i="22"/>
  <c r="W170" i="22"/>
  <c r="W171" i="22"/>
  <c r="W172" i="22"/>
  <c r="W173" i="22"/>
  <c r="W174" i="22"/>
  <c r="W175" i="22"/>
  <c r="W176" i="22"/>
  <c r="W177" i="22"/>
  <c r="W178" i="22"/>
  <c r="W179" i="22"/>
  <c r="W180" i="22"/>
  <c r="W181" i="22"/>
  <c r="W182" i="22"/>
  <c r="W183" i="22"/>
  <c r="W184" i="22"/>
  <c r="W185" i="22"/>
  <c r="W186" i="22"/>
  <c r="W187" i="22"/>
  <c r="W188" i="22"/>
  <c r="W189" i="22"/>
  <c r="W190" i="22"/>
  <c r="W191" i="22"/>
  <c r="W192" i="22"/>
  <c r="W193" i="22"/>
  <c r="W194" i="22"/>
  <c r="W195" i="22"/>
  <c r="W196" i="22"/>
  <c r="W197" i="22"/>
  <c r="W198" i="22"/>
  <c r="W199" i="22"/>
  <c r="W200" i="22"/>
  <c r="W201" i="22"/>
  <c r="W202" i="22"/>
  <c r="W203" i="22"/>
  <c r="W204" i="22"/>
  <c r="W205" i="22"/>
  <c r="W206" i="22"/>
  <c r="W207" i="22"/>
  <c r="W208" i="22"/>
  <c r="W209" i="22"/>
  <c r="W210" i="22"/>
  <c r="W211" i="22"/>
  <c r="W212" i="22"/>
  <c r="W213" i="22"/>
  <c r="W214" i="22"/>
  <c r="W215" i="22"/>
  <c r="W216" i="22"/>
  <c r="W217" i="22"/>
  <c r="W218" i="22"/>
  <c r="W219" i="22"/>
  <c r="W220" i="22"/>
  <c r="W221" i="22"/>
  <c r="W222" i="22"/>
  <c r="W223" i="22"/>
  <c r="W224" i="22"/>
  <c r="W225" i="22"/>
  <c r="W226" i="22"/>
  <c r="W227" i="22"/>
  <c r="W228" i="22"/>
  <c r="W229" i="22"/>
  <c r="W230" i="22"/>
  <c r="W231" i="22"/>
  <c r="W232" i="22"/>
  <c r="W233" i="22"/>
  <c r="W234" i="22"/>
  <c r="W235" i="22"/>
  <c r="W236" i="22"/>
  <c r="W237" i="22"/>
  <c r="W238" i="22"/>
  <c r="W239" i="22"/>
  <c r="W240" i="22"/>
  <c r="W241" i="22"/>
  <c r="W242" i="22"/>
  <c r="W243" i="22"/>
  <c r="W244" i="22"/>
  <c r="W245" i="22"/>
  <c r="W246" i="22"/>
  <c r="W247" i="22"/>
  <c r="W248" i="22"/>
  <c r="W249" i="22"/>
  <c r="W250" i="22"/>
  <c r="W251" i="22"/>
  <c r="W252" i="22"/>
  <c r="W253" i="22"/>
  <c r="W254" i="22"/>
  <c r="W255" i="22"/>
  <c r="W256" i="22"/>
  <c r="W257" i="22"/>
  <c r="W258" i="22"/>
  <c r="W259" i="22"/>
  <c r="W260" i="22"/>
  <c r="W261" i="22"/>
  <c r="W262" i="22"/>
  <c r="W263" i="22"/>
  <c r="W264" i="22"/>
  <c r="W265" i="22"/>
  <c r="W266" i="22"/>
  <c r="W267" i="22"/>
  <c r="W268" i="22"/>
  <c r="W269" i="22"/>
  <c r="W270" i="22"/>
  <c r="W271" i="22"/>
  <c r="W272" i="22"/>
  <c r="W273" i="22"/>
  <c r="W274" i="22"/>
  <c r="W275" i="22"/>
  <c r="W276" i="22"/>
  <c r="W277" i="22"/>
  <c r="W278" i="22"/>
  <c r="W279" i="22"/>
  <c r="W280" i="22"/>
  <c r="W281" i="22"/>
  <c r="W282" i="22"/>
  <c r="W283" i="22"/>
  <c r="W284" i="22"/>
  <c r="W285" i="22"/>
  <c r="W286" i="22"/>
  <c r="W287" i="22"/>
  <c r="W288" i="22"/>
  <c r="W289" i="22"/>
  <c r="W290" i="22"/>
  <c r="W291" i="22"/>
  <c r="W292" i="22"/>
  <c r="W293" i="22"/>
  <c r="W294" i="22"/>
  <c r="W295" i="22"/>
  <c r="W296" i="22"/>
  <c r="W297" i="22"/>
  <c r="W298" i="22"/>
  <c r="W299" i="22"/>
  <c r="W300" i="22"/>
  <c r="W301" i="22"/>
  <c r="W302" i="22"/>
  <c r="W303" i="22"/>
  <c r="W304" i="22"/>
  <c r="W305" i="22"/>
  <c r="W306" i="22"/>
  <c r="W307" i="22"/>
  <c r="W308" i="22"/>
  <c r="W309" i="22"/>
  <c r="W310" i="22"/>
  <c r="W311" i="22"/>
  <c r="W312" i="22"/>
  <c r="W313" i="22"/>
  <c r="W314" i="22"/>
  <c r="W315" i="22"/>
  <c r="W316" i="22"/>
  <c r="W317" i="22"/>
  <c r="W318" i="22"/>
  <c r="W319" i="22"/>
  <c r="W320" i="22"/>
  <c r="W321" i="22"/>
  <c r="W322" i="22"/>
  <c r="W323" i="22"/>
  <c r="W324" i="22"/>
  <c r="W325" i="22"/>
  <c r="W326" i="22"/>
  <c r="W327" i="22"/>
  <c r="W328" i="22"/>
  <c r="W329" i="22"/>
  <c r="W330" i="22"/>
  <c r="W331" i="22"/>
  <c r="W332" i="22"/>
  <c r="W333" i="22"/>
  <c r="W334" i="22"/>
  <c r="W335" i="22"/>
  <c r="W336" i="22"/>
  <c r="W337" i="22"/>
  <c r="W338" i="22"/>
  <c r="W339" i="22"/>
  <c r="W340" i="22"/>
  <c r="W341" i="22"/>
  <c r="W342" i="22"/>
  <c r="W343" i="22"/>
  <c r="W344" i="22"/>
  <c r="W345" i="22"/>
  <c r="W346" i="22"/>
  <c r="W347" i="22"/>
  <c r="W348" i="22"/>
  <c r="W349" i="22"/>
  <c r="W350" i="22"/>
  <c r="W351" i="22"/>
  <c r="W352" i="22"/>
  <c r="W353" i="22"/>
  <c r="W354" i="22"/>
  <c r="W355" i="22"/>
  <c r="W356" i="22"/>
  <c r="W357" i="22"/>
  <c r="W358" i="22"/>
  <c r="W359" i="22"/>
  <c r="W360" i="22"/>
  <c r="W361" i="22"/>
  <c r="W362" i="22"/>
  <c r="W363" i="22"/>
  <c r="W364" i="22"/>
  <c r="W5" i="22"/>
  <c r="Y6" i="22"/>
  <c r="Y7" i="22"/>
  <c r="Y8" i="22"/>
  <c r="Y9" i="22"/>
  <c r="Y10" i="22"/>
  <c r="Y11" i="22"/>
  <c r="Y12" i="22"/>
  <c r="Y13" i="22"/>
  <c r="Y14" i="22"/>
  <c r="Y15" i="22"/>
  <c r="Y16" i="22"/>
  <c r="Y17" i="22"/>
  <c r="Y18" i="22"/>
  <c r="Y19" i="22"/>
  <c r="Y20" i="22"/>
  <c r="Y21" i="22"/>
  <c r="Y22" i="22"/>
  <c r="Y23" i="22"/>
  <c r="Y24" i="22"/>
  <c r="Y25" i="22"/>
  <c r="Y26" i="22"/>
  <c r="Y27" i="22"/>
  <c r="Y28" i="22"/>
  <c r="Y29" i="22"/>
  <c r="Y30" i="22"/>
  <c r="Y31" i="22"/>
  <c r="Y32" i="22"/>
  <c r="Y33" i="22"/>
  <c r="Y34" i="22"/>
  <c r="Y35" i="22"/>
  <c r="Y36" i="22"/>
  <c r="Y37" i="22"/>
  <c r="Y38" i="22"/>
  <c r="Y39" i="22"/>
  <c r="Y40" i="22"/>
  <c r="Y41" i="22"/>
  <c r="Y42" i="22"/>
  <c r="Y43" i="22"/>
  <c r="Y44" i="22"/>
  <c r="Y45" i="22"/>
  <c r="Y46" i="22"/>
  <c r="Y47" i="22"/>
  <c r="Y48" i="22"/>
  <c r="Y49" i="22"/>
  <c r="Y50" i="22"/>
  <c r="Y51" i="22"/>
  <c r="Y52" i="22"/>
  <c r="Y53" i="22"/>
  <c r="Y54" i="22"/>
  <c r="Y55" i="22"/>
  <c r="Y56" i="22"/>
  <c r="Y57" i="22"/>
  <c r="Y58" i="22"/>
  <c r="Y59" i="22"/>
  <c r="Y60" i="22"/>
  <c r="Y61" i="22"/>
  <c r="Y62" i="22"/>
  <c r="Y63" i="22"/>
  <c r="Y64" i="22"/>
  <c r="Y65" i="22"/>
  <c r="Y66" i="22"/>
  <c r="Y67" i="22"/>
  <c r="Y68" i="22"/>
  <c r="Y69" i="22"/>
  <c r="Y70" i="22"/>
  <c r="Y71" i="22"/>
  <c r="Y72" i="22"/>
  <c r="Y73" i="22"/>
  <c r="Y74" i="22"/>
  <c r="Y75" i="22"/>
  <c r="Y76" i="22"/>
  <c r="Y77" i="22"/>
  <c r="Y78" i="22"/>
  <c r="Y79" i="22"/>
  <c r="Y80" i="22"/>
  <c r="Y81" i="22"/>
  <c r="Y82" i="22"/>
  <c r="Y83" i="22"/>
  <c r="Y84" i="22"/>
  <c r="Y85" i="22"/>
  <c r="Y86" i="22"/>
  <c r="Y87" i="22"/>
  <c r="Y88" i="22"/>
  <c r="Y89" i="22"/>
  <c r="Y90" i="22"/>
  <c r="Y91" i="22"/>
  <c r="Y92" i="22"/>
  <c r="Y93" i="22"/>
  <c r="Y94" i="22"/>
  <c r="Y95" i="22"/>
  <c r="Y96" i="22"/>
  <c r="Y97" i="22"/>
  <c r="Y98" i="22"/>
  <c r="Y99" i="22"/>
  <c r="Y100" i="22"/>
  <c r="Y101" i="22"/>
  <c r="Y102" i="22"/>
  <c r="Y103" i="22"/>
  <c r="Y104" i="22"/>
  <c r="Y105" i="22"/>
  <c r="Y106" i="22"/>
  <c r="Y107" i="22"/>
  <c r="Y108" i="22"/>
  <c r="Y109" i="22"/>
  <c r="Y110" i="22"/>
  <c r="Y111" i="22"/>
  <c r="Y112" i="22"/>
  <c r="Y113" i="22"/>
  <c r="Y114" i="22"/>
  <c r="Y115" i="22"/>
  <c r="Y116" i="22"/>
  <c r="Y117" i="22"/>
  <c r="Y118" i="22"/>
  <c r="Y119" i="22"/>
  <c r="Y120" i="22"/>
  <c r="Y121" i="22"/>
  <c r="Y122" i="22"/>
  <c r="Y123" i="22"/>
  <c r="Y124" i="22"/>
  <c r="Y125" i="22"/>
  <c r="Y126" i="22"/>
  <c r="Y127" i="22"/>
  <c r="Y128" i="22"/>
  <c r="Y129" i="22"/>
  <c r="Y130" i="22"/>
  <c r="Y131" i="22"/>
  <c r="Y132" i="22"/>
  <c r="Y133" i="22"/>
  <c r="Y134" i="22"/>
  <c r="Y135" i="22"/>
  <c r="Y136" i="22"/>
  <c r="Y137" i="22"/>
  <c r="Y138" i="22"/>
  <c r="Y139" i="22"/>
  <c r="Y140" i="22"/>
  <c r="Y141" i="22"/>
  <c r="Y142" i="22"/>
  <c r="Y143" i="22"/>
  <c r="Y144" i="22"/>
  <c r="Y145" i="22"/>
  <c r="Y146" i="22"/>
  <c r="Y147" i="22"/>
  <c r="Y148" i="22"/>
  <c r="Y149" i="22"/>
  <c r="Y150" i="22"/>
  <c r="Y151" i="22"/>
  <c r="Y152" i="22"/>
  <c r="Y153" i="22"/>
  <c r="Y154" i="22"/>
  <c r="Y155" i="22"/>
  <c r="Y156" i="22"/>
  <c r="Y157" i="22"/>
  <c r="Y158" i="22"/>
  <c r="Y159" i="22"/>
  <c r="Y160" i="22"/>
  <c r="Y161" i="22"/>
  <c r="Y162" i="22"/>
  <c r="Y163" i="22"/>
  <c r="Y164" i="22"/>
  <c r="Y165" i="22"/>
  <c r="Y166" i="22"/>
  <c r="Y167" i="22"/>
  <c r="Y168" i="22"/>
  <c r="Y169" i="22"/>
  <c r="Y170" i="22"/>
  <c r="Y171" i="22"/>
  <c r="Y172" i="22"/>
  <c r="Y173" i="22"/>
  <c r="Y174" i="22"/>
  <c r="Y175" i="22"/>
  <c r="Y176" i="22"/>
  <c r="Y177" i="22"/>
  <c r="Y178" i="22"/>
  <c r="Y179" i="22"/>
  <c r="Y180" i="22"/>
  <c r="Y181" i="22"/>
  <c r="Y182" i="22"/>
  <c r="Y183" i="22"/>
  <c r="Y184" i="22"/>
  <c r="Y185" i="22"/>
  <c r="Y186" i="22"/>
  <c r="Y187" i="22"/>
  <c r="Y188" i="22"/>
  <c r="Y189" i="22"/>
  <c r="Y190" i="22"/>
  <c r="Y191" i="22"/>
  <c r="Y192" i="22"/>
  <c r="Y193" i="22"/>
  <c r="Y194" i="22"/>
  <c r="Y195" i="22"/>
  <c r="Y196" i="22"/>
  <c r="Y197" i="22"/>
  <c r="Y198" i="22"/>
  <c r="Y199" i="22"/>
  <c r="Y200" i="22"/>
  <c r="Y201" i="22"/>
  <c r="Y202" i="22"/>
  <c r="Y203" i="22"/>
  <c r="Y204" i="22"/>
  <c r="Y205" i="22"/>
  <c r="Y206" i="22"/>
  <c r="Y207" i="22"/>
  <c r="Y208" i="22"/>
  <c r="Y209" i="22"/>
  <c r="Y210" i="22"/>
  <c r="Y211" i="22"/>
  <c r="Y212" i="22"/>
  <c r="Y213" i="22"/>
  <c r="Y214" i="22"/>
  <c r="Y215" i="22"/>
  <c r="Y216" i="22"/>
  <c r="Y217" i="22"/>
  <c r="Y218" i="22"/>
  <c r="Y219" i="22"/>
  <c r="Y220" i="22"/>
  <c r="Y221" i="22"/>
  <c r="Y222" i="22"/>
  <c r="Y223" i="22"/>
  <c r="Y224" i="22"/>
  <c r="Y225" i="22"/>
  <c r="Y226" i="22"/>
  <c r="Y227" i="22"/>
  <c r="Y228" i="22"/>
  <c r="Y229" i="22"/>
  <c r="Y230" i="22"/>
  <c r="Y231" i="22"/>
  <c r="Y232" i="22"/>
  <c r="Y233" i="22"/>
  <c r="Y234" i="22"/>
  <c r="Y235" i="22"/>
  <c r="Y236" i="22"/>
  <c r="Y237" i="22"/>
  <c r="Y238" i="22"/>
  <c r="Y239" i="22"/>
  <c r="Y240" i="22"/>
  <c r="Y241" i="22"/>
  <c r="Y242" i="22"/>
  <c r="Y243" i="22"/>
  <c r="Y244" i="22"/>
  <c r="Y245" i="22"/>
  <c r="Y246" i="22"/>
  <c r="Y247" i="22"/>
  <c r="Y248" i="22"/>
  <c r="Y249" i="22"/>
  <c r="Y250" i="22"/>
  <c r="Y251" i="22"/>
  <c r="Y252" i="22"/>
  <c r="Y253" i="22"/>
  <c r="Y254" i="22"/>
  <c r="Y255" i="22"/>
  <c r="Y256" i="22"/>
  <c r="Y257" i="22"/>
  <c r="Y258" i="22"/>
  <c r="Y259" i="22"/>
  <c r="Y260" i="22"/>
  <c r="Y261" i="22"/>
  <c r="Y262" i="22"/>
  <c r="Y263" i="22"/>
  <c r="Y264" i="22"/>
  <c r="Y265" i="22"/>
  <c r="Y266" i="22"/>
  <c r="Y267" i="22"/>
  <c r="Y268" i="22"/>
  <c r="Y269" i="22"/>
  <c r="Y270" i="22"/>
  <c r="Y271" i="22"/>
  <c r="Y272" i="22"/>
  <c r="Y273" i="22"/>
  <c r="Y274" i="22"/>
  <c r="Y275" i="22"/>
  <c r="Y276" i="22"/>
  <c r="Y277" i="22"/>
  <c r="Y278" i="22"/>
  <c r="Y279" i="22"/>
  <c r="Y280" i="22"/>
  <c r="Y281" i="22"/>
  <c r="Y282" i="22"/>
  <c r="Y283" i="22"/>
  <c r="Y284" i="22"/>
  <c r="Y285" i="22"/>
  <c r="Y286" i="22"/>
  <c r="Y287" i="22"/>
  <c r="Y288" i="22"/>
  <c r="Y289" i="22"/>
  <c r="Y290" i="22"/>
  <c r="Y291" i="22"/>
  <c r="Y292" i="22"/>
  <c r="Y293" i="22"/>
  <c r="Y294" i="22"/>
  <c r="Y295" i="22"/>
  <c r="Y296" i="22"/>
  <c r="Y297" i="22"/>
  <c r="Y298" i="22"/>
  <c r="Y299" i="22"/>
  <c r="Y300" i="22"/>
  <c r="Y301" i="22"/>
  <c r="Y302" i="22"/>
  <c r="Y303" i="22"/>
  <c r="Y304" i="22"/>
  <c r="Y305" i="22"/>
  <c r="Y306" i="22"/>
  <c r="Y307" i="22"/>
  <c r="Y308" i="22"/>
  <c r="Y309" i="22"/>
  <c r="Y310" i="22"/>
  <c r="Y311" i="22"/>
  <c r="Y312" i="22"/>
  <c r="Y313" i="22"/>
  <c r="Y314" i="22"/>
  <c r="Y315" i="22"/>
  <c r="Y316" i="22"/>
  <c r="Y317" i="22"/>
  <c r="Y318" i="22"/>
  <c r="Y319" i="22"/>
  <c r="Y320" i="22"/>
  <c r="Y321" i="22"/>
  <c r="Y322" i="22"/>
  <c r="Y323" i="22"/>
  <c r="Y324" i="22"/>
  <c r="Y325" i="22"/>
  <c r="Y326" i="22"/>
  <c r="Y327" i="22"/>
  <c r="Y328" i="22"/>
  <c r="Y329" i="22"/>
  <c r="Y330" i="22"/>
  <c r="Y331" i="22"/>
  <c r="Y332" i="22"/>
  <c r="Y333" i="22"/>
  <c r="Y334" i="22"/>
  <c r="Y335" i="22"/>
  <c r="Y336" i="22"/>
  <c r="Y337" i="22"/>
  <c r="Y338" i="22"/>
  <c r="Y339" i="22"/>
  <c r="Y340" i="22"/>
  <c r="Y341" i="22"/>
  <c r="Y342" i="22"/>
  <c r="Y343" i="22"/>
  <c r="Y344" i="22"/>
  <c r="Y345" i="22"/>
  <c r="Y346" i="22"/>
  <c r="Y347" i="22"/>
  <c r="Y348" i="22"/>
  <c r="Y349" i="22"/>
  <c r="Y350" i="22"/>
  <c r="Y351" i="22"/>
  <c r="Y352" i="22"/>
  <c r="Y353" i="22"/>
  <c r="Y354" i="22"/>
  <c r="Y355" i="22"/>
  <c r="Y356" i="22"/>
  <c r="Y357" i="22"/>
  <c r="Y358" i="22"/>
  <c r="Y359" i="22"/>
  <c r="Y360" i="22"/>
  <c r="Y361" i="22"/>
  <c r="Y362" i="22"/>
  <c r="Y363" i="22"/>
  <c r="Y364" i="22"/>
  <c r="Y5" i="22"/>
  <c r="Y6" i="21"/>
  <c r="M6" i="21"/>
  <c r="Y7" i="21"/>
  <c r="M7" i="21"/>
  <c r="Y8" i="21"/>
  <c r="M8" i="21"/>
  <c r="Y9" i="21"/>
  <c r="M9" i="21"/>
  <c r="Y10" i="21"/>
  <c r="M10" i="21"/>
  <c r="Y11" i="21"/>
  <c r="M11" i="21"/>
  <c r="Y12" i="21"/>
  <c r="M12" i="21"/>
  <c r="Y5" i="21"/>
  <c r="M5" i="21"/>
  <c r="V6" i="21"/>
  <c r="L6" i="21"/>
  <c r="V7" i="21"/>
  <c r="L7" i="21"/>
  <c r="V8" i="21"/>
  <c r="L8" i="21"/>
  <c r="V9" i="21"/>
  <c r="L9" i="21"/>
  <c r="V10" i="21"/>
  <c r="L10" i="21"/>
  <c r="V11" i="21"/>
  <c r="L11" i="21"/>
  <c r="V12" i="21"/>
  <c r="L12" i="21"/>
  <c r="V5" i="21"/>
  <c r="L5" i="21"/>
  <c r="S6" i="21"/>
  <c r="K6" i="21"/>
  <c r="S7" i="21"/>
  <c r="K7" i="21"/>
  <c r="S8" i="21"/>
  <c r="K8" i="21"/>
  <c r="S9" i="21"/>
  <c r="K9" i="21"/>
  <c r="S10" i="21"/>
  <c r="K10" i="21"/>
  <c r="S11" i="21"/>
  <c r="K11" i="21"/>
  <c r="S12" i="21"/>
  <c r="K12" i="21"/>
  <c r="S5" i="21"/>
  <c r="K5" i="21"/>
  <c r="Z6" i="21"/>
  <c r="I6" i="21"/>
  <c r="Z7" i="21"/>
  <c r="I7" i="21"/>
  <c r="Z8" i="21"/>
  <c r="I8" i="21"/>
  <c r="Z9" i="21"/>
  <c r="I9" i="21"/>
  <c r="Z10" i="21"/>
  <c r="I10" i="21"/>
  <c r="Z11" i="21"/>
  <c r="I11" i="21"/>
  <c r="Z12" i="21"/>
  <c r="I12" i="21"/>
  <c r="Z5" i="21"/>
  <c r="I5" i="21"/>
  <c r="W6" i="21"/>
  <c r="H6" i="21"/>
  <c r="W7" i="21"/>
  <c r="H7" i="21"/>
  <c r="W8" i="21"/>
  <c r="H8" i="21"/>
  <c r="W9" i="21"/>
  <c r="H9" i="21"/>
  <c r="W10" i="21"/>
  <c r="H10" i="21"/>
  <c r="W11" i="21"/>
  <c r="H11" i="21"/>
  <c r="W12" i="21"/>
  <c r="H12" i="21"/>
  <c r="W5" i="21"/>
  <c r="H5" i="21"/>
  <c r="R6" i="21"/>
  <c r="D6" i="21"/>
  <c r="R7" i="21"/>
  <c r="D7" i="21"/>
  <c r="R8" i="21"/>
  <c r="D8" i="21"/>
  <c r="R9" i="21"/>
  <c r="D9" i="21"/>
  <c r="R10" i="21"/>
  <c r="D10" i="21"/>
  <c r="R11" i="21"/>
  <c r="D11" i="21"/>
  <c r="R12" i="21"/>
  <c r="D12" i="21"/>
  <c r="D5" i="21"/>
  <c r="T6" i="21"/>
  <c r="G6" i="21"/>
  <c r="T7" i="21"/>
  <c r="G7" i="21"/>
  <c r="T8" i="21"/>
  <c r="G8" i="21"/>
  <c r="T9" i="21"/>
  <c r="G9" i="21"/>
  <c r="T10" i="21"/>
  <c r="G10" i="21"/>
  <c r="T11" i="21"/>
  <c r="G11" i="21"/>
  <c r="T12" i="21"/>
  <c r="G12" i="21"/>
  <c r="T5" i="21"/>
  <c r="G5" i="21"/>
  <c r="AS9" i="20"/>
  <c r="EA9" i="20"/>
  <c r="AF6" i="20"/>
  <c r="AG6" i="20"/>
  <c r="F6" i="20"/>
  <c r="EA10" i="20"/>
  <c r="AF7" i="20"/>
  <c r="AG7" i="20"/>
  <c r="F7" i="20"/>
  <c r="EA11" i="20"/>
  <c r="AF8" i="20"/>
  <c r="AG8" i="20"/>
  <c r="F8" i="20"/>
  <c r="EA12" i="20"/>
  <c r="AF9" i="20"/>
  <c r="AG9" i="20"/>
  <c r="F9" i="20"/>
  <c r="AS13" i="20"/>
  <c r="EA13" i="20"/>
  <c r="AF10" i="20"/>
  <c r="AG10" i="20"/>
  <c r="F10" i="20"/>
  <c r="EA14" i="20"/>
  <c r="AF11" i="20"/>
  <c r="AG11" i="20"/>
  <c r="F11" i="20"/>
  <c r="EA15" i="20"/>
  <c r="AF12" i="20"/>
  <c r="AG12" i="20"/>
  <c r="F12" i="20"/>
  <c r="EA16" i="20"/>
  <c r="AF13" i="20"/>
  <c r="AG13" i="20"/>
  <c r="F13" i="20"/>
  <c r="AS17" i="20"/>
  <c r="EA17" i="20"/>
  <c r="AF14" i="20"/>
  <c r="AG14" i="20"/>
  <c r="F14" i="20"/>
  <c r="EA18" i="20"/>
  <c r="AF15" i="20"/>
  <c r="AG15" i="20"/>
  <c r="F15" i="20"/>
  <c r="EA19" i="20"/>
  <c r="AF16" i="20"/>
  <c r="AG16" i="20"/>
  <c r="F16" i="20"/>
  <c r="EA20" i="20"/>
  <c r="AF17" i="20"/>
  <c r="AG17" i="20"/>
  <c r="F17" i="20"/>
  <c r="AS21" i="20"/>
  <c r="EA21" i="20"/>
  <c r="AF18" i="20"/>
  <c r="AG18" i="20"/>
  <c r="F18" i="20"/>
  <c r="EA22" i="20"/>
  <c r="AF19" i="20"/>
  <c r="AG19" i="20"/>
  <c r="F19" i="20"/>
  <c r="EA23" i="20"/>
  <c r="AF20" i="20"/>
  <c r="AG20" i="20"/>
  <c r="F20" i="20"/>
  <c r="EA24" i="20"/>
  <c r="AF21" i="20"/>
  <c r="AG21" i="20"/>
  <c r="F21" i="20"/>
  <c r="AS25" i="20"/>
  <c r="EA25" i="20"/>
  <c r="AF22" i="20"/>
  <c r="AG22" i="20"/>
  <c r="F22" i="20"/>
  <c r="EA26" i="20"/>
  <c r="AF23" i="20"/>
  <c r="AG23" i="20"/>
  <c r="F23" i="20"/>
  <c r="EA27" i="20"/>
  <c r="AF24" i="20"/>
  <c r="AG24" i="20"/>
  <c r="F24" i="20"/>
  <c r="EA28" i="20"/>
  <c r="AF25" i="20"/>
  <c r="AG25" i="20"/>
  <c r="F25" i="20"/>
  <c r="AS29" i="20"/>
  <c r="EA29" i="20"/>
  <c r="AF26" i="20"/>
  <c r="AG26" i="20"/>
  <c r="F26" i="20"/>
  <c r="EA30" i="20"/>
  <c r="AF27" i="20"/>
  <c r="AG27" i="20"/>
  <c r="F27" i="20"/>
  <c r="EA31" i="20"/>
  <c r="AF28" i="20"/>
  <c r="AG28" i="20"/>
  <c r="F28" i="20"/>
  <c r="EA32" i="20"/>
  <c r="AF29" i="20"/>
  <c r="AG29" i="20"/>
  <c r="F29" i="20"/>
  <c r="AS33" i="20"/>
  <c r="EA33" i="20"/>
  <c r="AF30" i="20"/>
  <c r="AG30" i="20"/>
  <c r="F30" i="20"/>
  <c r="EA34" i="20"/>
  <c r="AF31" i="20"/>
  <c r="AG31" i="20"/>
  <c r="F31" i="20"/>
  <c r="EA35" i="20"/>
  <c r="AF32" i="20"/>
  <c r="AG32" i="20"/>
  <c r="F32" i="20"/>
  <c r="EA36" i="20"/>
  <c r="AF33" i="20"/>
  <c r="AG33" i="20"/>
  <c r="F33" i="20"/>
  <c r="AS37" i="20"/>
  <c r="EA37" i="20"/>
  <c r="AF34" i="20"/>
  <c r="AG34" i="20"/>
  <c r="F34" i="20"/>
  <c r="EA38" i="20"/>
  <c r="AF35" i="20"/>
  <c r="AG35" i="20"/>
  <c r="F35" i="20"/>
  <c r="EA39" i="20"/>
  <c r="AF36" i="20"/>
  <c r="AG36" i="20"/>
  <c r="F36" i="20"/>
  <c r="EA40" i="20"/>
  <c r="AF37" i="20"/>
  <c r="AG37" i="20"/>
  <c r="F37" i="20"/>
  <c r="AS41" i="20"/>
  <c r="EA41" i="20"/>
  <c r="AF38" i="20"/>
  <c r="AG38" i="20"/>
  <c r="F38" i="20"/>
  <c r="EA42" i="20"/>
  <c r="AF39" i="20"/>
  <c r="AG39" i="20"/>
  <c r="F39" i="20"/>
  <c r="EA43" i="20"/>
  <c r="AF40" i="20"/>
  <c r="AG40" i="20"/>
  <c r="F40" i="20"/>
  <c r="EA44" i="20"/>
  <c r="AF41" i="20"/>
  <c r="AG41" i="20"/>
  <c r="F41" i="20"/>
  <c r="AS45" i="20"/>
  <c r="EA45" i="20"/>
  <c r="AF42" i="20"/>
  <c r="AG42" i="20"/>
  <c r="F42" i="20"/>
  <c r="EA46" i="20"/>
  <c r="AF43" i="20"/>
  <c r="AG43" i="20"/>
  <c r="F43" i="20"/>
  <c r="EA47" i="20"/>
  <c r="AF44" i="20"/>
  <c r="AG44" i="20"/>
  <c r="F44" i="20"/>
  <c r="EA48" i="20"/>
  <c r="AF45" i="20"/>
  <c r="AG45" i="20"/>
  <c r="F45" i="20"/>
  <c r="AS49" i="20"/>
  <c r="EA49" i="20"/>
  <c r="AF46" i="20"/>
  <c r="AG46" i="20"/>
  <c r="F46" i="20"/>
  <c r="EA50" i="20"/>
  <c r="AF47" i="20"/>
  <c r="AG47" i="20"/>
  <c r="F47" i="20"/>
  <c r="EA51" i="20"/>
  <c r="AF48" i="20"/>
  <c r="AG48" i="20"/>
  <c r="F48" i="20"/>
  <c r="EA52" i="20"/>
  <c r="AF49" i="20"/>
  <c r="AG49" i="20"/>
  <c r="F49" i="20"/>
  <c r="AS53" i="20"/>
  <c r="EA53" i="20"/>
  <c r="AF50" i="20"/>
  <c r="AG50" i="20"/>
  <c r="F50" i="20"/>
  <c r="EA54" i="20"/>
  <c r="AF51" i="20"/>
  <c r="AG51" i="20"/>
  <c r="F51" i="20"/>
  <c r="EA55" i="20"/>
  <c r="AF52" i="20"/>
  <c r="AG52" i="20"/>
  <c r="F52" i="20"/>
  <c r="EA56" i="20"/>
  <c r="AF53" i="20"/>
  <c r="AG53" i="20"/>
  <c r="F53" i="20"/>
  <c r="AS57" i="20"/>
  <c r="EA57" i="20"/>
  <c r="AF54" i="20"/>
  <c r="AG54" i="20"/>
  <c r="F54" i="20"/>
  <c r="EA58" i="20"/>
  <c r="AF55" i="20"/>
  <c r="AG55" i="20"/>
  <c r="F55" i="20"/>
  <c r="EA59" i="20"/>
  <c r="AF56" i="20"/>
  <c r="AG56" i="20"/>
  <c r="F56" i="20"/>
  <c r="EA60" i="20"/>
  <c r="AF57" i="20"/>
  <c r="AG57" i="20"/>
  <c r="F57" i="20"/>
  <c r="AS61" i="20"/>
  <c r="EA61" i="20"/>
  <c r="AF58" i="20"/>
  <c r="AG58" i="20"/>
  <c r="F58" i="20"/>
  <c r="EA62" i="20"/>
  <c r="AF59" i="20"/>
  <c r="AG59" i="20"/>
  <c r="F59" i="20"/>
  <c r="EA63" i="20"/>
  <c r="AF60" i="20"/>
  <c r="AG60" i="20"/>
  <c r="F60" i="20"/>
  <c r="EA64" i="20"/>
  <c r="AF61" i="20"/>
  <c r="AG61" i="20"/>
  <c r="F61" i="20"/>
  <c r="AS65" i="20"/>
  <c r="EA65" i="20"/>
  <c r="AF62" i="20"/>
  <c r="AG62" i="20"/>
  <c r="F62" i="20"/>
  <c r="EA66" i="20"/>
  <c r="AF63" i="20"/>
  <c r="AG63" i="20"/>
  <c r="F63" i="20"/>
  <c r="EA67" i="20"/>
  <c r="AF64" i="20"/>
  <c r="AG64" i="20"/>
  <c r="F64" i="20"/>
  <c r="EA68" i="20"/>
  <c r="AF65" i="20"/>
  <c r="AG65" i="20"/>
  <c r="F65" i="20"/>
  <c r="FZ8" i="20"/>
  <c r="AF66" i="20"/>
  <c r="AG66" i="20"/>
  <c r="F66" i="20"/>
  <c r="FZ9" i="20"/>
  <c r="AF67" i="20"/>
  <c r="AG67" i="20"/>
  <c r="F67" i="20"/>
  <c r="FZ10" i="20"/>
  <c r="AF68" i="20"/>
  <c r="AG68" i="20"/>
  <c r="F68" i="20"/>
  <c r="AS11" i="20"/>
  <c r="FZ11" i="20"/>
  <c r="AF69" i="20"/>
  <c r="AG69" i="20"/>
  <c r="F69" i="20"/>
  <c r="FZ12" i="20"/>
  <c r="AF70" i="20"/>
  <c r="AG70" i="20"/>
  <c r="F70" i="20"/>
  <c r="FZ13" i="20"/>
  <c r="AF71" i="20"/>
  <c r="AG71" i="20"/>
  <c r="F71" i="20"/>
  <c r="FZ14" i="20"/>
  <c r="AF72" i="20"/>
  <c r="AG72" i="20"/>
  <c r="F72" i="20"/>
  <c r="AS15" i="20"/>
  <c r="FZ15" i="20"/>
  <c r="AF73" i="20"/>
  <c r="AG73" i="20"/>
  <c r="F73" i="20"/>
  <c r="FZ16" i="20"/>
  <c r="AF74" i="20"/>
  <c r="AG74" i="20"/>
  <c r="F74" i="20"/>
  <c r="FZ17" i="20"/>
  <c r="AF75" i="20"/>
  <c r="AG75" i="20"/>
  <c r="F75" i="20"/>
  <c r="FZ18" i="20"/>
  <c r="AF76" i="20"/>
  <c r="AG76" i="20"/>
  <c r="F76" i="20"/>
  <c r="AS19" i="20"/>
  <c r="FZ19" i="20"/>
  <c r="AF77" i="20"/>
  <c r="AG77" i="20"/>
  <c r="F77" i="20"/>
  <c r="FZ20" i="20"/>
  <c r="AF78" i="20"/>
  <c r="AG78" i="20"/>
  <c r="F78" i="20"/>
  <c r="FZ21" i="20"/>
  <c r="AF79" i="20"/>
  <c r="AG79" i="20"/>
  <c r="F79" i="20"/>
  <c r="FZ22" i="20"/>
  <c r="AF80" i="20"/>
  <c r="AG80" i="20"/>
  <c r="F80" i="20"/>
  <c r="AS23" i="20"/>
  <c r="FZ23" i="20"/>
  <c r="AF81" i="20"/>
  <c r="AG81" i="20"/>
  <c r="F81" i="20"/>
  <c r="FZ24" i="20"/>
  <c r="AF82" i="20"/>
  <c r="AG82" i="20"/>
  <c r="F82" i="20"/>
  <c r="FZ25" i="20"/>
  <c r="AF83" i="20"/>
  <c r="AG83" i="20"/>
  <c r="F83" i="20"/>
  <c r="FZ26" i="20"/>
  <c r="AF84" i="20"/>
  <c r="AG84" i="20"/>
  <c r="F84" i="20"/>
  <c r="AS27" i="20"/>
  <c r="FZ27" i="20"/>
  <c r="AF85" i="20"/>
  <c r="AG85" i="20"/>
  <c r="F85" i="20"/>
  <c r="FZ28" i="20"/>
  <c r="AF86" i="20"/>
  <c r="AG86" i="20"/>
  <c r="F86" i="20"/>
  <c r="FZ29" i="20"/>
  <c r="AF87" i="20"/>
  <c r="AG87" i="20"/>
  <c r="F87" i="20"/>
  <c r="FZ30" i="20"/>
  <c r="AF88" i="20"/>
  <c r="AG88" i="20"/>
  <c r="F88" i="20"/>
  <c r="AS31" i="20"/>
  <c r="FZ31" i="20"/>
  <c r="AF89" i="20"/>
  <c r="AG89" i="20"/>
  <c r="F89" i="20"/>
  <c r="FZ32" i="20"/>
  <c r="AF90" i="20"/>
  <c r="AG90" i="20"/>
  <c r="F90" i="20"/>
  <c r="FZ33" i="20"/>
  <c r="AF91" i="20"/>
  <c r="AG91" i="20"/>
  <c r="F91" i="20"/>
  <c r="FZ34" i="20"/>
  <c r="AF92" i="20"/>
  <c r="AG92" i="20"/>
  <c r="F92" i="20"/>
  <c r="AS35" i="20"/>
  <c r="FZ35" i="20"/>
  <c r="AF93" i="20"/>
  <c r="AG93" i="20"/>
  <c r="F93" i="20"/>
  <c r="FZ36" i="20"/>
  <c r="AF94" i="20"/>
  <c r="AG94" i="20"/>
  <c r="F94" i="20"/>
  <c r="FZ37" i="20"/>
  <c r="AF95" i="20"/>
  <c r="AG95" i="20"/>
  <c r="F95" i="20"/>
  <c r="FZ38" i="20"/>
  <c r="AF96" i="20"/>
  <c r="AG96" i="20"/>
  <c r="F96" i="20"/>
  <c r="AS39" i="20"/>
  <c r="FZ39" i="20"/>
  <c r="AF97" i="20"/>
  <c r="AG97" i="20"/>
  <c r="F97" i="20"/>
  <c r="FZ40" i="20"/>
  <c r="AF98" i="20"/>
  <c r="AG98" i="20"/>
  <c r="F98" i="20"/>
  <c r="FZ41" i="20"/>
  <c r="AF99" i="20"/>
  <c r="AG99" i="20"/>
  <c r="F99" i="20"/>
  <c r="FZ42" i="20"/>
  <c r="AF100" i="20"/>
  <c r="AG100" i="20"/>
  <c r="F100" i="20"/>
  <c r="AS43" i="20"/>
  <c r="FZ43" i="20"/>
  <c r="AF101" i="20"/>
  <c r="AG101" i="20"/>
  <c r="F101" i="20"/>
  <c r="FZ44" i="20"/>
  <c r="AF102" i="20"/>
  <c r="AG102" i="20"/>
  <c r="F102" i="20"/>
  <c r="FZ45" i="20"/>
  <c r="AF103" i="20"/>
  <c r="AG103" i="20"/>
  <c r="F103" i="20"/>
  <c r="FZ46" i="20"/>
  <c r="AF104" i="20"/>
  <c r="AG104" i="20"/>
  <c r="F104" i="20"/>
  <c r="AS47" i="20"/>
  <c r="FZ47" i="20"/>
  <c r="AF105" i="20"/>
  <c r="AG105" i="20"/>
  <c r="F105" i="20"/>
  <c r="FZ48" i="20"/>
  <c r="AF106" i="20"/>
  <c r="AG106" i="20"/>
  <c r="F106" i="20"/>
  <c r="FZ49" i="20"/>
  <c r="AF107" i="20"/>
  <c r="AG107" i="20"/>
  <c r="F107" i="20"/>
  <c r="FZ50" i="20"/>
  <c r="AF108" i="20"/>
  <c r="AG108" i="20"/>
  <c r="F108" i="20"/>
  <c r="FZ51" i="20"/>
  <c r="AF109" i="20"/>
  <c r="AG109" i="20"/>
  <c r="F109" i="20"/>
  <c r="AS52" i="20"/>
  <c r="FZ52" i="20"/>
  <c r="AF110" i="20"/>
  <c r="AG110" i="20"/>
  <c r="F110" i="20"/>
  <c r="FZ53" i="20"/>
  <c r="AF111" i="20"/>
  <c r="AG111" i="20"/>
  <c r="F111" i="20"/>
  <c r="FZ54" i="20"/>
  <c r="AF112" i="20"/>
  <c r="AG112" i="20"/>
  <c r="F112" i="20"/>
  <c r="AS55" i="20"/>
  <c r="FZ55" i="20"/>
  <c r="AF113" i="20"/>
  <c r="AG113" i="20"/>
  <c r="F113" i="20"/>
  <c r="FZ56" i="20"/>
  <c r="AF114" i="20"/>
  <c r="AG114" i="20"/>
  <c r="F114" i="20"/>
  <c r="FZ57" i="20"/>
  <c r="AF115" i="20"/>
  <c r="AG115" i="20"/>
  <c r="F115" i="20"/>
  <c r="FZ58" i="20"/>
  <c r="AF116" i="20"/>
  <c r="AG116" i="20"/>
  <c r="F116" i="20"/>
  <c r="AS59" i="20"/>
  <c r="FZ59" i="20"/>
  <c r="AF117" i="20"/>
  <c r="AG117" i="20"/>
  <c r="F117" i="20"/>
  <c r="FZ60" i="20"/>
  <c r="AF118" i="20"/>
  <c r="AG118" i="20"/>
  <c r="F118" i="20"/>
  <c r="FZ61" i="20"/>
  <c r="AF119" i="20"/>
  <c r="AG119" i="20"/>
  <c r="F119" i="20"/>
  <c r="FZ62" i="20"/>
  <c r="AF120" i="20"/>
  <c r="AG120" i="20"/>
  <c r="F120" i="20"/>
  <c r="AS63" i="20"/>
  <c r="FZ63" i="20"/>
  <c r="AF121" i="20"/>
  <c r="AG121" i="20"/>
  <c r="F121" i="20"/>
  <c r="FZ64" i="20"/>
  <c r="AF122" i="20"/>
  <c r="AG122" i="20"/>
  <c r="F122" i="20"/>
  <c r="FZ65" i="20"/>
  <c r="AF123" i="20"/>
  <c r="AG123" i="20"/>
  <c r="F123" i="20"/>
  <c r="FZ66" i="20"/>
  <c r="AF124" i="20"/>
  <c r="AG124" i="20"/>
  <c r="F124" i="20"/>
  <c r="AS67" i="20"/>
  <c r="FZ67" i="20"/>
  <c r="AF125" i="20"/>
  <c r="AG125" i="20"/>
  <c r="F125" i="20"/>
  <c r="FZ68" i="20"/>
  <c r="AF126" i="20"/>
  <c r="AG126" i="20"/>
  <c r="F126" i="20"/>
  <c r="EZ8" i="20"/>
  <c r="AF127" i="20"/>
  <c r="AG127" i="20"/>
  <c r="F127" i="20"/>
  <c r="EZ9" i="20"/>
  <c r="AF128" i="20"/>
  <c r="AG128" i="20"/>
  <c r="F128" i="20"/>
  <c r="EZ10" i="20"/>
  <c r="AF129" i="20"/>
  <c r="AG129" i="20"/>
  <c r="F129" i="20"/>
  <c r="EZ11" i="20"/>
  <c r="AF130" i="20"/>
  <c r="AG130" i="20"/>
  <c r="F130" i="20"/>
  <c r="EZ12" i="20"/>
  <c r="AF131" i="20"/>
  <c r="AG131" i="20"/>
  <c r="F131" i="20"/>
  <c r="EZ13" i="20"/>
  <c r="AF132" i="20"/>
  <c r="AG132" i="20"/>
  <c r="F132" i="20"/>
  <c r="EZ14" i="20"/>
  <c r="AF133" i="20"/>
  <c r="AG133" i="20"/>
  <c r="F133" i="20"/>
  <c r="EZ15" i="20"/>
  <c r="AF134" i="20"/>
  <c r="AG134" i="20"/>
  <c r="F134" i="20"/>
  <c r="EZ16" i="20"/>
  <c r="AF135" i="20"/>
  <c r="AG135" i="20"/>
  <c r="F135" i="20"/>
  <c r="EZ17" i="20"/>
  <c r="AF136" i="20"/>
  <c r="AG136" i="20"/>
  <c r="F136" i="20"/>
  <c r="EZ18" i="20"/>
  <c r="AF137" i="20"/>
  <c r="AG137" i="20"/>
  <c r="F137" i="20"/>
  <c r="EZ19" i="20"/>
  <c r="AF138" i="20"/>
  <c r="AG138" i="20"/>
  <c r="F138" i="20"/>
  <c r="EZ20" i="20"/>
  <c r="AF139" i="20"/>
  <c r="AG139" i="20"/>
  <c r="F139" i="20"/>
  <c r="EZ21" i="20"/>
  <c r="AF140" i="20"/>
  <c r="AG140" i="20"/>
  <c r="F140" i="20"/>
  <c r="EZ22" i="20"/>
  <c r="AF141" i="20"/>
  <c r="AG141" i="20"/>
  <c r="F141" i="20"/>
  <c r="EZ23" i="20"/>
  <c r="AF142" i="20"/>
  <c r="AG142" i="20"/>
  <c r="F142" i="20"/>
  <c r="EZ24" i="20"/>
  <c r="AF143" i="20"/>
  <c r="AG143" i="20"/>
  <c r="F143" i="20"/>
  <c r="EZ25" i="20"/>
  <c r="AF144" i="20"/>
  <c r="AG144" i="20"/>
  <c r="F144" i="20"/>
  <c r="EZ26" i="20"/>
  <c r="AF145" i="20"/>
  <c r="AG145" i="20"/>
  <c r="F145" i="20"/>
  <c r="EZ27" i="20"/>
  <c r="AF146" i="20"/>
  <c r="AG146" i="20"/>
  <c r="F146" i="20"/>
  <c r="EZ28" i="20"/>
  <c r="AF147" i="20"/>
  <c r="AG147" i="20"/>
  <c r="F147" i="20"/>
  <c r="EZ29" i="20"/>
  <c r="AF148" i="20"/>
  <c r="AG148" i="20"/>
  <c r="F148" i="20"/>
  <c r="EZ30" i="20"/>
  <c r="AF149" i="20"/>
  <c r="AG149" i="20"/>
  <c r="F149" i="20"/>
  <c r="EZ31" i="20"/>
  <c r="AF150" i="20"/>
  <c r="AG150" i="20"/>
  <c r="F150" i="20"/>
  <c r="EZ32" i="20"/>
  <c r="AF151" i="20"/>
  <c r="AG151" i="20"/>
  <c r="F151" i="20"/>
  <c r="EZ33" i="20"/>
  <c r="AF152" i="20"/>
  <c r="AG152" i="20"/>
  <c r="F152" i="20"/>
  <c r="EZ34" i="20"/>
  <c r="AF153" i="20"/>
  <c r="AG153" i="20"/>
  <c r="F153" i="20"/>
  <c r="EZ35" i="20"/>
  <c r="AF154" i="20"/>
  <c r="AG154" i="20"/>
  <c r="F154" i="20"/>
  <c r="EZ36" i="20"/>
  <c r="AF155" i="20"/>
  <c r="AG155" i="20"/>
  <c r="F155" i="20"/>
  <c r="EZ37" i="20"/>
  <c r="AF156" i="20"/>
  <c r="AG156" i="20"/>
  <c r="F156" i="20"/>
  <c r="EZ38" i="20"/>
  <c r="AF157" i="20"/>
  <c r="AG157" i="20"/>
  <c r="F157" i="20"/>
  <c r="EZ39" i="20"/>
  <c r="AF158" i="20"/>
  <c r="AG158" i="20"/>
  <c r="F158" i="20"/>
  <c r="EZ40" i="20"/>
  <c r="AF159" i="20"/>
  <c r="AG159" i="20"/>
  <c r="F159" i="20"/>
  <c r="EZ41" i="20"/>
  <c r="AF160" i="20"/>
  <c r="AG160" i="20"/>
  <c r="F160" i="20"/>
  <c r="EZ42" i="20"/>
  <c r="AF161" i="20"/>
  <c r="AG161" i="20"/>
  <c r="F161" i="20"/>
  <c r="EZ43" i="20"/>
  <c r="AF162" i="20"/>
  <c r="AG162" i="20"/>
  <c r="F162" i="20"/>
  <c r="EZ44" i="20"/>
  <c r="AF163" i="20"/>
  <c r="AG163" i="20"/>
  <c r="F163" i="20"/>
  <c r="EZ45" i="20"/>
  <c r="AF164" i="20"/>
  <c r="AG164" i="20"/>
  <c r="F164" i="20"/>
  <c r="EZ46" i="20"/>
  <c r="AF165" i="20"/>
  <c r="AG165" i="20"/>
  <c r="F165" i="20"/>
  <c r="EZ47" i="20"/>
  <c r="AF166" i="20"/>
  <c r="AG166" i="20"/>
  <c r="F166" i="20"/>
  <c r="EZ48" i="20"/>
  <c r="AF167" i="20"/>
  <c r="AG167" i="20"/>
  <c r="F167" i="20"/>
  <c r="EZ49" i="20"/>
  <c r="AF168" i="20"/>
  <c r="AG168" i="20"/>
  <c r="F168" i="20"/>
  <c r="EZ50" i="20"/>
  <c r="AF169" i="20"/>
  <c r="AG169" i="20"/>
  <c r="F169" i="20"/>
  <c r="EZ51" i="20"/>
  <c r="AF170" i="20"/>
  <c r="AG170" i="20"/>
  <c r="F170" i="20"/>
  <c r="EZ52" i="20"/>
  <c r="AF171" i="20"/>
  <c r="AG171" i="20"/>
  <c r="F171" i="20"/>
  <c r="EZ53" i="20"/>
  <c r="AF172" i="20"/>
  <c r="AG172" i="20"/>
  <c r="F172" i="20"/>
  <c r="EZ54" i="20"/>
  <c r="AF173" i="20"/>
  <c r="AG173" i="20"/>
  <c r="F173" i="20"/>
  <c r="EZ55" i="20"/>
  <c r="AF174" i="20"/>
  <c r="AG174" i="20"/>
  <c r="F174" i="20"/>
  <c r="EZ56" i="20"/>
  <c r="AF175" i="20"/>
  <c r="AG175" i="20"/>
  <c r="F175" i="20"/>
  <c r="EZ57" i="20"/>
  <c r="AF176" i="20"/>
  <c r="AG176" i="20"/>
  <c r="F176" i="20"/>
  <c r="EZ58" i="20"/>
  <c r="AF177" i="20"/>
  <c r="AG177" i="20"/>
  <c r="F177" i="20"/>
  <c r="EZ59" i="20"/>
  <c r="AF178" i="20"/>
  <c r="AG178" i="20"/>
  <c r="F178" i="20"/>
  <c r="EZ60" i="20"/>
  <c r="AF179" i="20"/>
  <c r="AG179" i="20"/>
  <c r="F179" i="20"/>
  <c r="EZ61" i="20"/>
  <c r="AF180" i="20"/>
  <c r="AG180" i="20"/>
  <c r="F180" i="20"/>
  <c r="EZ62" i="20"/>
  <c r="AF181" i="20"/>
  <c r="AG181" i="20"/>
  <c r="F181" i="20"/>
  <c r="EZ63" i="20"/>
  <c r="AF182" i="20"/>
  <c r="AG182" i="20"/>
  <c r="F182" i="20"/>
  <c r="EZ64" i="20"/>
  <c r="AF183" i="20"/>
  <c r="AG183" i="20"/>
  <c r="F183" i="20"/>
  <c r="EZ65" i="20"/>
  <c r="AF184" i="20"/>
  <c r="AG184" i="20"/>
  <c r="F184" i="20"/>
  <c r="EZ66" i="20"/>
  <c r="AF185" i="20"/>
  <c r="AG185" i="20"/>
  <c r="F185" i="20"/>
  <c r="EZ67" i="20"/>
  <c r="AF186" i="20"/>
  <c r="AG186" i="20"/>
  <c r="F186" i="20"/>
  <c r="EZ68" i="20"/>
  <c r="AF187" i="20"/>
  <c r="AG187" i="20"/>
  <c r="F187" i="20"/>
  <c r="EA8" i="20"/>
  <c r="AF188" i="20"/>
  <c r="AG188" i="20"/>
  <c r="F188" i="20"/>
  <c r="AF189" i="20"/>
  <c r="AG189" i="20"/>
  <c r="F189" i="20"/>
  <c r="AF190" i="20"/>
  <c r="AG190" i="20"/>
  <c r="F190" i="20"/>
  <c r="AF191" i="20"/>
  <c r="AG191" i="20"/>
  <c r="F191" i="20"/>
  <c r="AF192" i="20"/>
  <c r="AG192" i="20"/>
  <c r="F192" i="20"/>
  <c r="AF193" i="20"/>
  <c r="AG193" i="20"/>
  <c r="F193" i="20"/>
  <c r="AF194" i="20"/>
  <c r="AG194" i="20"/>
  <c r="F194" i="20"/>
  <c r="AF195" i="20"/>
  <c r="AG195" i="20"/>
  <c r="F195" i="20"/>
  <c r="AF196" i="20"/>
  <c r="AG196" i="20"/>
  <c r="F196" i="20"/>
  <c r="AF197" i="20"/>
  <c r="AG197" i="20"/>
  <c r="F197" i="20"/>
  <c r="AF198" i="20"/>
  <c r="AG198" i="20"/>
  <c r="F198" i="20"/>
  <c r="AF199" i="20"/>
  <c r="AG199" i="20"/>
  <c r="F199" i="20"/>
  <c r="AF200" i="20"/>
  <c r="AG200" i="20"/>
  <c r="F200" i="20"/>
  <c r="AF201" i="20"/>
  <c r="AG201" i="20"/>
  <c r="F201" i="20"/>
  <c r="AF202" i="20"/>
  <c r="AG202" i="20"/>
  <c r="F202" i="20"/>
  <c r="AF203" i="20"/>
  <c r="AG203" i="20"/>
  <c r="F203" i="20"/>
  <c r="AF204" i="20"/>
  <c r="AG204" i="20"/>
  <c r="F204" i="20"/>
  <c r="AF205" i="20"/>
  <c r="AG205" i="20"/>
  <c r="F205" i="20"/>
  <c r="AF206" i="20"/>
  <c r="AG206" i="20"/>
  <c r="F206" i="20"/>
  <c r="AF207" i="20"/>
  <c r="AG207" i="20"/>
  <c r="F207" i="20"/>
  <c r="AF208" i="20"/>
  <c r="AG208" i="20"/>
  <c r="F208" i="20"/>
  <c r="AF209" i="20"/>
  <c r="AG209" i="20"/>
  <c r="F209" i="20"/>
  <c r="AF210" i="20"/>
  <c r="AG210" i="20"/>
  <c r="F210" i="20"/>
  <c r="AF211" i="20"/>
  <c r="AG211" i="20"/>
  <c r="F211" i="20"/>
  <c r="AF212" i="20"/>
  <c r="AG212" i="20"/>
  <c r="F212" i="20"/>
  <c r="AF213" i="20"/>
  <c r="AG213" i="20"/>
  <c r="F213" i="20"/>
  <c r="AF214" i="20"/>
  <c r="AG214" i="20"/>
  <c r="F214" i="20"/>
  <c r="AF215" i="20"/>
  <c r="AG215" i="20"/>
  <c r="F215" i="20"/>
  <c r="AF216" i="20"/>
  <c r="AG216" i="20"/>
  <c r="F216" i="20"/>
  <c r="AF217" i="20"/>
  <c r="AG217" i="20"/>
  <c r="F217" i="20"/>
  <c r="AF218" i="20"/>
  <c r="AG218" i="20"/>
  <c r="F218" i="20"/>
  <c r="AF219" i="20"/>
  <c r="AG219" i="20"/>
  <c r="F219" i="20"/>
  <c r="AF220" i="20"/>
  <c r="AG220" i="20"/>
  <c r="F220" i="20"/>
  <c r="AF221" i="20"/>
  <c r="AG221" i="20"/>
  <c r="F221" i="20"/>
  <c r="AF222" i="20"/>
  <c r="AG222" i="20"/>
  <c r="F222" i="20"/>
  <c r="AF223" i="20"/>
  <c r="AG223" i="20"/>
  <c r="F223" i="20"/>
  <c r="AF224" i="20"/>
  <c r="AG224" i="20"/>
  <c r="F224" i="20"/>
  <c r="AF225" i="20"/>
  <c r="AG225" i="20"/>
  <c r="F225" i="20"/>
  <c r="AF226" i="20"/>
  <c r="AG226" i="20"/>
  <c r="F226" i="20"/>
  <c r="AF227" i="20"/>
  <c r="AG227" i="20"/>
  <c r="F227" i="20"/>
  <c r="AF228" i="20"/>
  <c r="AG228" i="20"/>
  <c r="F228" i="20"/>
  <c r="AF229" i="20"/>
  <c r="AG229" i="20"/>
  <c r="F229" i="20"/>
  <c r="AF230" i="20"/>
  <c r="AG230" i="20"/>
  <c r="F230" i="20"/>
  <c r="AF231" i="20"/>
  <c r="AG231" i="20"/>
  <c r="F231" i="20"/>
  <c r="AF232" i="20"/>
  <c r="AG232" i="20"/>
  <c r="F232" i="20"/>
  <c r="AF233" i="20"/>
  <c r="AG233" i="20"/>
  <c r="F233" i="20"/>
  <c r="AF234" i="20"/>
  <c r="AG234" i="20"/>
  <c r="F234" i="20"/>
  <c r="AF235" i="20"/>
  <c r="AG235" i="20"/>
  <c r="F235" i="20"/>
  <c r="AF236" i="20"/>
  <c r="AG236" i="20"/>
  <c r="F236" i="20"/>
  <c r="AF237" i="20"/>
  <c r="AG237" i="20"/>
  <c r="F237" i="20"/>
  <c r="AF238" i="20"/>
  <c r="AG238" i="20"/>
  <c r="F238" i="20"/>
  <c r="AF239" i="20"/>
  <c r="AG239" i="20"/>
  <c r="F239" i="20"/>
  <c r="AF240" i="20"/>
  <c r="AG240" i="20"/>
  <c r="F240" i="20"/>
  <c r="AF241" i="20"/>
  <c r="AG241" i="20"/>
  <c r="F241" i="20"/>
  <c r="AF242" i="20"/>
  <c r="AG242" i="20"/>
  <c r="F242" i="20"/>
  <c r="AF243" i="20"/>
  <c r="AG243" i="20"/>
  <c r="F243" i="20"/>
  <c r="AF244" i="20"/>
  <c r="AG244" i="20"/>
  <c r="F244" i="20"/>
  <c r="AF245" i="20"/>
  <c r="AG245" i="20"/>
  <c r="F245" i="20"/>
  <c r="AF246" i="20"/>
  <c r="AG246" i="20"/>
  <c r="F246" i="20"/>
  <c r="AF247" i="20"/>
  <c r="AG247" i="20"/>
  <c r="F247" i="20"/>
  <c r="AF248" i="20"/>
  <c r="AG248" i="20"/>
  <c r="F248" i="20"/>
  <c r="AF249" i="20"/>
  <c r="AG249" i="20"/>
  <c r="F249" i="20"/>
  <c r="AF250" i="20"/>
  <c r="AG250" i="20"/>
  <c r="F250" i="20"/>
  <c r="AF251" i="20"/>
  <c r="AG251" i="20"/>
  <c r="F251" i="20"/>
  <c r="AF252" i="20"/>
  <c r="AG252" i="20"/>
  <c r="F252" i="20"/>
  <c r="AF253" i="20"/>
  <c r="AG253" i="20"/>
  <c r="F253" i="20"/>
  <c r="AF254" i="20"/>
  <c r="AG254" i="20"/>
  <c r="F254" i="20"/>
  <c r="AF255" i="20"/>
  <c r="AG255" i="20"/>
  <c r="F255" i="20"/>
  <c r="AF256" i="20"/>
  <c r="AG256" i="20"/>
  <c r="F256" i="20"/>
  <c r="AF257" i="20"/>
  <c r="AG257" i="20"/>
  <c r="F257" i="20"/>
  <c r="AF258" i="20"/>
  <c r="AG258" i="20"/>
  <c r="F258" i="20"/>
  <c r="AF259" i="20"/>
  <c r="AG259" i="20"/>
  <c r="F259" i="20"/>
  <c r="AF260" i="20"/>
  <c r="AG260" i="20"/>
  <c r="F260" i="20"/>
  <c r="AF261" i="20"/>
  <c r="AG261" i="20"/>
  <c r="F261" i="20"/>
  <c r="AF262" i="20"/>
  <c r="AG262" i="20"/>
  <c r="F262" i="20"/>
  <c r="AF263" i="20"/>
  <c r="AG263" i="20"/>
  <c r="F263" i="20"/>
  <c r="AF264" i="20"/>
  <c r="AG264" i="20"/>
  <c r="F264" i="20"/>
  <c r="AF265" i="20"/>
  <c r="AG265" i="20"/>
  <c r="F265" i="20"/>
  <c r="AF266" i="20"/>
  <c r="AG266" i="20"/>
  <c r="F266" i="20"/>
  <c r="AF267" i="20"/>
  <c r="AG267" i="20"/>
  <c r="F267" i="20"/>
  <c r="AF268" i="20"/>
  <c r="AG268" i="20"/>
  <c r="F268" i="20"/>
  <c r="AF269" i="20"/>
  <c r="AG269" i="20"/>
  <c r="F269" i="20"/>
  <c r="AF270" i="20"/>
  <c r="AG270" i="20"/>
  <c r="F270" i="20"/>
  <c r="AF271" i="20"/>
  <c r="AG271" i="20"/>
  <c r="F271" i="20"/>
  <c r="AF272" i="20"/>
  <c r="AG272" i="20"/>
  <c r="F272" i="20"/>
  <c r="AF273" i="20"/>
  <c r="AG273" i="20"/>
  <c r="F273" i="20"/>
  <c r="AF274" i="20"/>
  <c r="AG274" i="20"/>
  <c r="F274" i="20"/>
  <c r="AF275" i="20"/>
  <c r="AG275" i="20"/>
  <c r="F275" i="20"/>
  <c r="AF276" i="20"/>
  <c r="AG276" i="20"/>
  <c r="F276" i="20"/>
  <c r="AF277" i="20"/>
  <c r="AG277" i="20"/>
  <c r="F277" i="20"/>
  <c r="AF278" i="20"/>
  <c r="AG278" i="20"/>
  <c r="F278" i="20"/>
  <c r="AF279" i="20"/>
  <c r="AG279" i="20"/>
  <c r="F279" i="20"/>
  <c r="AF280" i="20"/>
  <c r="AG280" i="20"/>
  <c r="F280" i="20"/>
  <c r="AF281" i="20"/>
  <c r="AG281" i="20"/>
  <c r="F281" i="20"/>
  <c r="AF282" i="20"/>
  <c r="AG282" i="20"/>
  <c r="F282" i="20"/>
  <c r="AF283" i="20"/>
  <c r="AG283" i="20"/>
  <c r="F283" i="20"/>
  <c r="AF284" i="20"/>
  <c r="AG284" i="20"/>
  <c r="F284" i="20"/>
  <c r="AF285" i="20"/>
  <c r="AG285" i="20"/>
  <c r="F285" i="20"/>
  <c r="AF286" i="20"/>
  <c r="AG286" i="20"/>
  <c r="F286" i="20"/>
  <c r="AF287" i="20"/>
  <c r="AG287" i="20"/>
  <c r="F287" i="20"/>
  <c r="AF288" i="20"/>
  <c r="AG288" i="20"/>
  <c r="F288" i="20"/>
  <c r="AF289" i="20"/>
  <c r="AG289" i="20"/>
  <c r="F289" i="20"/>
  <c r="AF290" i="20"/>
  <c r="AG290" i="20"/>
  <c r="F290" i="20"/>
  <c r="AF291" i="20"/>
  <c r="AG291" i="20"/>
  <c r="F291" i="20"/>
  <c r="AF292" i="20"/>
  <c r="AG292" i="20"/>
  <c r="F292" i="20"/>
  <c r="AF293" i="20"/>
  <c r="AG293" i="20"/>
  <c r="F293" i="20"/>
  <c r="AF294" i="20"/>
  <c r="AG294" i="20"/>
  <c r="F294" i="20"/>
  <c r="AF295" i="20"/>
  <c r="AG295" i="20"/>
  <c r="F295" i="20"/>
  <c r="AF296" i="20"/>
  <c r="AG296" i="20"/>
  <c r="F296" i="20"/>
  <c r="AF297" i="20"/>
  <c r="AG297" i="20"/>
  <c r="F297" i="20"/>
  <c r="AF298" i="20"/>
  <c r="AG298" i="20"/>
  <c r="F298" i="20"/>
  <c r="AF299" i="20"/>
  <c r="AG299" i="20"/>
  <c r="F299" i="20"/>
  <c r="AF300" i="20"/>
  <c r="AG300" i="20"/>
  <c r="F300" i="20"/>
  <c r="AF301" i="20"/>
  <c r="AG301" i="20"/>
  <c r="F301" i="20"/>
  <c r="AF302" i="20"/>
  <c r="AG302" i="20"/>
  <c r="F302" i="20"/>
  <c r="AF303" i="20"/>
  <c r="AG303" i="20"/>
  <c r="F303" i="20"/>
  <c r="AF304" i="20"/>
  <c r="AG304" i="20"/>
  <c r="F304" i="20"/>
  <c r="AF305" i="20"/>
  <c r="AG305" i="20"/>
  <c r="F305" i="20"/>
  <c r="AF306" i="20"/>
  <c r="AG306" i="20"/>
  <c r="F306" i="20"/>
  <c r="AF307" i="20"/>
  <c r="AG307" i="20"/>
  <c r="F307" i="20"/>
  <c r="AF308" i="20"/>
  <c r="AG308" i="20"/>
  <c r="F308" i="20"/>
  <c r="AF309" i="20"/>
  <c r="AG309" i="20"/>
  <c r="F309" i="20"/>
  <c r="AF310" i="20"/>
  <c r="AG310" i="20"/>
  <c r="F310" i="20"/>
  <c r="AF311" i="20"/>
  <c r="AG311" i="20"/>
  <c r="F311" i="20"/>
  <c r="AF312" i="20"/>
  <c r="AG312" i="20"/>
  <c r="F312" i="20"/>
  <c r="AF313" i="20"/>
  <c r="AG313" i="20"/>
  <c r="F313" i="20"/>
  <c r="AF314" i="20"/>
  <c r="AG314" i="20"/>
  <c r="F314" i="20"/>
  <c r="AF315" i="20"/>
  <c r="AG315" i="20"/>
  <c r="F315" i="20"/>
  <c r="AF316" i="20"/>
  <c r="AG316" i="20"/>
  <c r="F316" i="20"/>
  <c r="AF317" i="20"/>
  <c r="AG317" i="20"/>
  <c r="F317" i="20"/>
  <c r="AF318" i="20"/>
  <c r="AG318" i="20"/>
  <c r="F318" i="20"/>
  <c r="AF319" i="20"/>
  <c r="AG319" i="20"/>
  <c r="F319" i="20"/>
  <c r="AF320" i="20"/>
  <c r="AG320" i="20"/>
  <c r="F320" i="20"/>
  <c r="AF321" i="20"/>
  <c r="AG321" i="20"/>
  <c r="F321" i="20"/>
  <c r="AF322" i="20"/>
  <c r="AG322" i="20"/>
  <c r="F322" i="20"/>
  <c r="AF323" i="20"/>
  <c r="AG323" i="20"/>
  <c r="F323" i="20"/>
  <c r="AF324" i="20"/>
  <c r="AG324" i="20"/>
  <c r="F324" i="20"/>
  <c r="AF325" i="20"/>
  <c r="AG325" i="20"/>
  <c r="F325" i="20"/>
  <c r="AF326" i="20"/>
  <c r="AG326" i="20"/>
  <c r="F326" i="20"/>
  <c r="AF327" i="20"/>
  <c r="AG327" i="20"/>
  <c r="F327" i="20"/>
  <c r="AF328" i="20"/>
  <c r="AG328" i="20"/>
  <c r="F328" i="20"/>
  <c r="AF329" i="20"/>
  <c r="AG329" i="20"/>
  <c r="F329" i="20"/>
  <c r="AF330" i="20"/>
  <c r="AG330" i="20"/>
  <c r="F330" i="20"/>
  <c r="AF331" i="20"/>
  <c r="AG331" i="20"/>
  <c r="F331" i="20"/>
  <c r="AF332" i="20"/>
  <c r="AG332" i="20"/>
  <c r="F332" i="20"/>
  <c r="AF333" i="20"/>
  <c r="AG333" i="20"/>
  <c r="F333" i="20"/>
  <c r="AF334" i="20"/>
  <c r="AG334" i="20"/>
  <c r="F334" i="20"/>
  <c r="AF335" i="20"/>
  <c r="AG335" i="20"/>
  <c r="F335" i="20"/>
  <c r="AF336" i="20"/>
  <c r="AG336" i="20"/>
  <c r="F336" i="20"/>
  <c r="AF337" i="20"/>
  <c r="AG337" i="20"/>
  <c r="F337" i="20"/>
  <c r="AF338" i="20"/>
  <c r="AG338" i="20"/>
  <c r="F338" i="20"/>
  <c r="AF339" i="20"/>
  <c r="AG339" i="20"/>
  <c r="F339" i="20"/>
  <c r="AF340" i="20"/>
  <c r="AG340" i="20"/>
  <c r="F340" i="20"/>
  <c r="AF341" i="20"/>
  <c r="AG341" i="20"/>
  <c r="F341" i="20"/>
  <c r="AF342" i="20"/>
  <c r="AG342" i="20"/>
  <c r="F342" i="20"/>
  <c r="AF343" i="20"/>
  <c r="AG343" i="20"/>
  <c r="F343" i="20"/>
  <c r="AF344" i="20"/>
  <c r="AG344" i="20"/>
  <c r="F344" i="20"/>
  <c r="AF345" i="20"/>
  <c r="AG345" i="20"/>
  <c r="F345" i="20"/>
  <c r="AF346" i="20"/>
  <c r="AG346" i="20"/>
  <c r="F346" i="20"/>
  <c r="AF347" i="20"/>
  <c r="AG347" i="20"/>
  <c r="F347" i="20"/>
  <c r="AF348" i="20"/>
  <c r="AG348" i="20"/>
  <c r="F348" i="20"/>
  <c r="AF349" i="20"/>
  <c r="AG349" i="20"/>
  <c r="F349" i="20"/>
  <c r="AF350" i="20"/>
  <c r="AG350" i="20"/>
  <c r="F350" i="20"/>
  <c r="AF351" i="20"/>
  <c r="AG351" i="20"/>
  <c r="F351" i="20"/>
  <c r="AF352" i="20"/>
  <c r="AG352" i="20"/>
  <c r="F352" i="20"/>
  <c r="AF353" i="20"/>
  <c r="AG353" i="20"/>
  <c r="F353" i="20"/>
  <c r="AF354" i="20"/>
  <c r="AG354" i="20"/>
  <c r="F354" i="20"/>
  <c r="AF355" i="20"/>
  <c r="AG355" i="20"/>
  <c r="F355" i="20"/>
  <c r="AF356" i="20"/>
  <c r="AG356" i="20"/>
  <c r="F356" i="20"/>
  <c r="AF357" i="20"/>
  <c r="AG357" i="20"/>
  <c r="F357" i="20"/>
  <c r="AF358" i="20"/>
  <c r="AG358" i="20"/>
  <c r="F358" i="20"/>
  <c r="AF359" i="20"/>
  <c r="AG359" i="20"/>
  <c r="F359" i="20"/>
  <c r="AF360" i="20"/>
  <c r="AG360" i="20"/>
  <c r="F360" i="20"/>
  <c r="AF361" i="20"/>
  <c r="AG361" i="20"/>
  <c r="F361" i="20"/>
  <c r="AF362" i="20"/>
  <c r="AG362" i="20"/>
  <c r="F362" i="20"/>
  <c r="AF363" i="20"/>
  <c r="AG363" i="20"/>
  <c r="F363" i="20"/>
  <c r="AF364" i="20"/>
  <c r="AG364" i="20"/>
  <c r="F364" i="20"/>
  <c r="AF365" i="20"/>
  <c r="AG365" i="20"/>
  <c r="F365" i="20"/>
  <c r="AF366" i="20"/>
  <c r="AG366" i="20"/>
  <c r="F366" i="20"/>
  <c r="AF367" i="20"/>
  <c r="AG367" i="20"/>
  <c r="F367" i="20"/>
  <c r="AF368" i="20"/>
  <c r="AG368" i="20"/>
  <c r="F368" i="20"/>
  <c r="AF369" i="20"/>
  <c r="AG369" i="20"/>
  <c r="F369" i="20"/>
  <c r="AF370" i="20"/>
  <c r="AG370" i="20"/>
  <c r="F370" i="20"/>
  <c r="AF371" i="20"/>
  <c r="AG371" i="20"/>
  <c r="F371" i="20"/>
  <c r="AF372" i="20"/>
  <c r="AG372" i="20"/>
  <c r="F372" i="20"/>
  <c r="AF373" i="20"/>
  <c r="AG373" i="20"/>
  <c r="F373" i="20"/>
  <c r="AF374" i="20"/>
  <c r="AG374" i="20"/>
  <c r="F374" i="20"/>
  <c r="AF375" i="20"/>
  <c r="AG375" i="20"/>
  <c r="F375" i="20"/>
  <c r="AF376" i="20"/>
  <c r="AG376" i="20"/>
  <c r="F376" i="20"/>
  <c r="AF377" i="20"/>
  <c r="AG377" i="20"/>
  <c r="F377" i="20"/>
  <c r="AF378" i="20"/>
  <c r="AG378" i="20"/>
  <c r="F378" i="20"/>
  <c r="AF379" i="20"/>
  <c r="AG379" i="20"/>
  <c r="F379" i="20"/>
  <c r="AF380" i="20"/>
  <c r="AG380" i="20"/>
  <c r="F380" i="20"/>
  <c r="AF381" i="20"/>
  <c r="AG381" i="20"/>
  <c r="F381" i="20"/>
  <c r="AF382" i="20"/>
  <c r="AG382" i="20"/>
  <c r="F382" i="20"/>
  <c r="AF383" i="20"/>
  <c r="AG383" i="20"/>
  <c r="F383" i="20"/>
  <c r="AF384" i="20"/>
  <c r="AG384" i="20"/>
  <c r="F384" i="20"/>
  <c r="AF385" i="20"/>
  <c r="AG385" i="20"/>
  <c r="F385" i="20"/>
  <c r="AF386" i="20"/>
  <c r="AG386" i="20"/>
  <c r="F386" i="20"/>
  <c r="AF387" i="20"/>
  <c r="AG387" i="20"/>
  <c r="F387" i="20"/>
  <c r="AF388" i="20"/>
  <c r="AG388" i="20"/>
  <c r="F388" i="20"/>
  <c r="AF389" i="20"/>
  <c r="AG389" i="20"/>
  <c r="F389" i="20"/>
  <c r="AF390" i="20"/>
  <c r="AG390" i="20"/>
  <c r="F390" i="20"/>
  <c r="AF391" i="20"/>
  <c r="AG391" i="20"/>
  <c r="F391" i="20"/>
  <c r="AF392" i="20"/>
  <c r="AG392" i="20"/>
  <c r="F392" i="20"/>
  <c r="AF393" i="20"/>
  <c r="AG393" i="20"/>
  <c r="F393" i="20"/>
  <c r="AF394" i="20"/>
  <c r="AG394" i="20"/>
  <c r="F394" i="20"/>
  <c r="AF395" i="20"/>
  <c r="AG395" i="20"/>
  <c r="F395" i="20"/>
  <c r="AF396" i="20"/>
  <c r="AG396" i="20"/>
  <c r="F396" i="20"/>
  <c r="AF397" i="20"/>
  <c r="AG397" i="20"/>
  <c r="F397" i="20"/>
  <c r="AF398" i="20"/>
  <c r="AG398" i="20"/>
  <c r="F398" i="20"/>
  <c r="AF399" i="20"/>
  <c r="AG399" i="20"/>
  <c r="F399" i="20"/>
  <c r="AF400" i="20"/>
  <c r="AG400" i="20"/>
  <c r="F400" i="20"/>
  <c r="AF401" i="20"/>
  <c r="AG401" i="20"/>
  <c r="F401" i="20"/>
  <c r="AF402" i="20"/>
  <c r="AG402" i="20"/>
  <c r="F402" i="20"/>
  <c r="AF403" i="20"/>
  <c r="AG403" i="20"/>
  <c r="F403" i="20"/>
  <c r="AF404" i="20"/>
  <c r="AG404" i="20"/>
  <c r="F404" i="20"/>
  <c r="AF405" i="20"/>
  <c r="AG405" i="20"/>
  <c r="F405" i="20"/>
  <c r="AF406" i="20"/>
  <c r="AG406" i="20"/>
  <c r="F406" i="20"/>
  <c r="AF407" i="20"/>
  <c r="AG407" i="20"/>
  <c r="F407" i="20"/>
  <c r="AF408" i="20"/>
  <c r="AG408" i="20"/>
  <c r="F408" i="20"/>
  <c r="AF409" i="20"/>
  <c r="AG409" i="20"/>
  <c r="F409" i="20"/>
  <c r="AF410" i="20"/>
  <c r="AG410" i="20"/>
  <c r="F410" i="20"/>
  <c r="AF411" i="20"/>
  <c r="AG411" i="20"/>
  <c r="F411" i="20"/>
  <c r="AF412" i="20"/>
  <c r="AG412" i="20"/>
  <c r="F412" i="20"/>
  <c r="AF413" i="20"/>
  <c r="AG413" i="20"/>
  <c r="F413" i="20"/>
  <c r="AF414" i="20"/>
  <c r="AG414" i="20"/>
  <c r="F414" i="20"/>
  <c r="AF415" i="20"/>
  <c r="AG415" i="20"/>
  <c r="F415" i="20"/>
  <c r="AF416" i="20"/>
  <c r="AG416" i="20"/>
  <c r="F416" i="20"/>
  <c r="AF417" i="20"/>
  <c r="AG417" i="20"/>
  <c r="F417" i="20"/>
  <c r="AF418" i="20"/>
  <c r="AG418" i="20"/>
  <c r="F418" i="20"/>
  <c r="AF419" i="20"/>
  <c r="AG419" i="20"/>
  <c r="F419" i="20"/>
  <c r="AF420" i="20"/>
  <c r="AG420" i="20"/>
  <c r="F420" i="20"/>
  <c r="AF421" i="20"/>
  <c r="AG421" i="20"/>
  <c r="F421" i="20"/>
  <c r="AF422" i="20"/>
  <c r="AG422" i="20"/>
  <c r="F422" i="20"/>
  <c r="AF423" i="20"/>
  <c r="AG423" i="20"/>
  <c r="F423" i="20"/>
  <c r="AF424" i="20"/>
  <c r="AG424" i="20"/>
  <c r="F424" i="20"/>
  <c r="AF425" i="20"/>
  <c r="AG425" i="20"/>
  <c r="F425" i="20"/>
  <c r="AF426" i="20"/>
  <c r="AG426" i="20"/>
  <c r="F426" i="20"/>
  <c r="AF427" i="20"/>
  <c r="AG427" i="20"/>
  <c r="F427" i="20"/>
  <c r="AF428" i="20"/>
  <c r="AG428" i="20"/>
  <c r="F428" i="20"/>
  <c r="AF429" i="20"/>
  <c r="AG429" i="20"/>
  <c r="F429" i="20"/>
  <c r="AF430" i="20"/>
  <c r="AG430" i="20"/>
  <c r="F430" i="20"/>
  <c r="AF431" i="20"/>
  <c r="AG431" i="20"/>
  <c r="F431" i="20"/>
  <c r="AF432" i="20"/>
  <c r="AG432" i="20"/>
  <c r="F432" i="20"/>
  <c r="AF433" i="20"/>
  <c r="AG433" i="20"/>
  <c r="F433" i="20"/>
  <c r="AF434" i="20"/>
  <c r="AG434" i="20"/>
  <c r="F434" i="20"/>
  <c r="AF435" i="20"/>
  <c r="AG435" i="20"/>
  <c r="F435" i="20"/>
  <c r="AF436" i="20"/>
  <c r="AG436" i="20"/>
  <c r="F436" i="20"/>
  <c r="AF437" i="20"/>
  <c r="AG437" i="20"/>
  <c r="F437" i="20"/>
  <c r="AF438" i="20"/>
  <c r="AG438" i="20"/>
  <c r="F438" i="20"/>
  <c r="AF439" i="20"/>
  <c r="AG439" i="20"/>
  <c r="F439" i="20"/>
  <c r="AF440" i="20"/>
  <c r="AG440" i="20"/>
  <c r="F440" i="20"/>
  <c r="AF441" i="20"/>
  <c r="AG441" i="20"/>
  <c r="F441" i="20"/>
  <c r="AF442" i="20"/>
  <c r="AG442" i="20"/>
  <c r="F442" i="20"/>
  <c r="AF443" i="20"/>
  <c r="AG443" i="20"/>
  <c r="F443" i="20"/>
  <c r="AF444" i="20"/>
  <c r="AG444" i="20"/>
  <c r="F444" i="20"/>
  <c r="AF445" i="20"/>
  <c r="AG445" i="20"/>
  <c r="F445" i="20"/>
  <c r="AF446" i="20"/>
  <c r="AG446" i="20"/>
  <c r="F446" i="20"/>
  <c r="AF447" i="20"/>
  <c r="AG447" i="20"/>
  <c r="F447" i="20"/>
  <c r="AF448" i="20"/>
  <c r="AG448" i="20"/>
  <c r="F448" i="20"/>
  <c r="AF449" i="20"/>
  <c r="AG449" i="20"/>
  <c r="F449" i="20"/>
  <c r="AF450" i="20"/>
  <c r="AG450" i="20"/>
  <c r="F450" i="20"/>
  <c r="AF451" i="20"/>
  <c r="AG451" i="20"/>
  <c r="F451" i="20"/>
  <c r="AF452" i="20"/>
  <c r="AG452" i="20"/>
  <c r="F452" i="20"/>
  <c r="AF453" i="20"/>
  <c r="AG453" i="20"/>
  <c r="F453" i="20"/>
  <c r="AF454" i="20"/>
  <c r="AG454" i="20"/>
  <c r="F454" i="20"/>
  <c r="AF455" i="20"/>
  <c r="AG455" i="20"/>
  <c r="F455" i="20"/>
  <c r="AF456" i="20"/>
  <c r="AG456" i="20"/>
  <c r="F456" i="20"/>
  <c r="AF457" i="20"/>
  <c r="AG457" i="20"/>
  <c r="F457" i="20"/>
  <c r="AF458" i="20"/>
  <c r="AG458" i="20"/>
  <c r="F458" i="20"/>
  <c r="AF459" i="20"/>
  <c r="AG459" i="20"/>
  <c r="F459" i="20"/>
  <c r="AF460" i="20"/>
  <c r="AG460" i="20"/>
  <c r="F460" i="20"/>
  <c r="AF461" i="20"/>
  <c r="AG461" i="20"/>
  <c r="F461" i="20"/>
  <c r="AF462" i="20"/>
  <c r="AG462" i="20"/>
  <c r="F462" i="20"/>
  <c r="AF463" i="20"/>
  <c r="AG463" i="20"/>
  <c r="F463" i="20"/>
  <c r="AF464" i="20"/>
  <c r="AG464" i="20"/>
  <c r="F464" i="20"/>
  <c r="AF465" i="20"/>
  <c r="AG465" i="20"/>
  <c r="F465" i="20"/>
  <c r="AF466" i="20"/>
  <c r="AG466" i="20"/>
  <c r="F466" i="20"/>
  <c r="AF467" i="20"/>
  <c r="AG467" i="20"/>
  <c r="F467" i="20"/>
  <c r="AF468" i="20"/>
  <c r="AG468" i="20"/>
  <c r="F468" i="20"/>
  <c r="AF469" i="20"/>
  <c r="AG469" i="20"/>
  <c r="F469" i="20"/>
  <c r="AF470" i="20"/>
  <c r="AG470" i="20"/>
  <c r="F470" i="20"/>
  <c r="AF471" i="20"/>
  <c r="AG471" i="20"/>
  <c r="F471" i="20"/>
  <c r="AF472" i="20"/>
  <c r="AG472" i="20"/>
  <c r="F472" i="20"/>
  <c r="AF473" i="20"/>
  <c r="AG473" i="20"/>
  <c r="F473" i="20"/>
  <c r="AF474" i="20"/>
  <c r="AG474" i="20"/>
  <c r="F474" i="20"/>
  <c r="AF475" i="20"/>
  <c r="AG475" i="20"/>
  <c r="F475" i="20"/>
  <c r="AF476" i="20"/>
  <c r="AG476" i="20"/>
  <c r="F476" i="20"/>
  <c r="AF477" i="20"/>
  <c r="AG477" i="20"/>
  <c r="F477" i="20"/>
  <c r="AF478" i="20"/>
  <c r="AG478" i="20"/>
  <c r="F478" i="20"/>
  <c r="AF479" i="20"/>
  <c r="AG479" i="20"/>
  <c r="F479" i="20"/>
  <c r="AF480" i="20"/>
  <c r="AG480" i="20"/>
  <c r="F480" i="20"/>
  <c r="AF481" i="20"/>
  <c r="AG481" i="20"/>
  <c r="F481" i="20"/>
  <c r="AF482" i="20"/>
  <c r="AG482" i="20"/>
  <c r="F482" i="20"/>
  <c r="AF483" i="20"/>
  <c r="AG483" i="20"/>
  <c r="F483" i="20"/>
  <c r="AF484" i="20"/>
  <c r="AG484" i="20"/>
  <c r="F484" i="20"/>
  <c r="AF485" i="20"/>
  <c r="AG485" i="20"/>
  <c r="F485" i="20"/>
  <c r="AF486" i="20"/>
  <c r="AG486" i="20"/>
  <c r="F486" i="20"/>
  <c r="AF487" i="20"/>
  <c r="AG487" i="20"/>
  <c r="F487" i="20"/>
  <c r="AF488" i="20"/>
  <c r="AG488" i="20"/>
  <c r="F488" i="20"/>
  <c r="AF489" i="20"/>
  <c r="AG489" i="20"/>
  <c r="F489" i="20"/>
  <c r="AF490" i="20"/>
  <c r="AG490" i="20"/>
  <c r="F490" i="20"/>
  <c r="AF491" i="20"/>
  <c r="AG491" i="20"/>
  <c r="F491" i="20"/>
  <c r="AF492" i="20"/>
  <c r="AG492" i="20"/>
  <c r="F492" i="20"/>
  <c r="AF493" i="20"/>
  <c r="AG493" i="20"/>
  <c r="F493" i="20"/>
  <c r="AF494" i="20"/>
  <c r="AG494" i="20"/>
  <c r="F494" i="20"/>
  <c r="AF495" i="20"/>
  <c r="AG495" i="20"/>
  <c r="F495" i="20"/>
  <c r="AF496" i="20"/>
  <c r="AG496" i="20"/>
  <c r="F496" i="20"/>
  <c r="AF497" i="20"/>
  <c r="AG497" i="20"/>
  <c r="F497" i="20"/>
  <c r="AF498" i="20"/>
  <c r="AG498" i="20"/>
  <c r="F498" i="20"/>
  <c r="AF499" i="20"/>
  <c r="AG499" i="20"/>
  <c r="F499" i="20"/>
  <c r="AF500" i="20"/>
  <c r="AG500" i="20"/>
  <c r="F500" i="20"/>
  <c r="AF501" i="20"/>
  <c r="AG501" i="20"/>
  <c r="F501" i="20"/>
  <c r="AF502" i="20"/>
  <c r="AG502" i="20"/>
  <c r="F502" i="20"/>
  <c r="AF503" i="20"/>
  <c r="AG503" i="20"/>
  <c r="F503" i="20"/>
  <c r="AF504" i="20"/>
  <c r="AG504" i="20"/>
  <c r="F504" i="20"/>
  <c r="AF505" i="20"/>
  <c r="AG505" i="20"/>
  <c r="F505" i="20"/>
  <c r="AF506" i="20"/>
  <c r="AG506" i="20"/>
  <c r="F506" i="20"/>
  <c r="AF507" i="20"/>
  <c r="AG507" i="20"/>
  <c r="F507" i="20"/>
  <c r="AF508" i="20"/>
  <c r="AG508" i="20"/>
  <c r="F508" i="20"/>
  <c r="AF509" i="20"/>
  <c r="AG509" i="20"/>
  <c r="F509" i="20"/>
  <c r="AF510" i="20"/>
  <c r="AG510" i="20"/>
  <c r="F510" i="20"/>
  <c r="AF511" i="20"/>
  <c r="AG511" i="20"/>
  <c r="F511" i="20"/>
  <c r="AF512" i="20"/>
  <c r="AG512" i="20"/>
  <c r="F512" i="20"/>
  <c r="AF513" i="20"/>
  <c r="AG513" i="20"/>
  <c r="F513" i="20"/>
  <c r="AF514" i="20"/>
  <c r="AG514" i="20"/>
  <c r="F514" i="20"/>
  <c r="AF515" i="20"/>
  <c r="AG515" i="20"/>
  <c r="F515" i="20"/>
  <c r="AF516" i="20"/>
  <c r="AG516" i="20"/>
  <c r="F516" i="20"/>
  <c r="AF517" i="20"/>
  <c r="AG517" i="20"/>
  <c r="F517" i="20"/>
  <c r="AF518" i="20"/>
  <c r="AG518" i="20"/>
  <c r="F518" i="20"/>
  <c r="AF519" i="20"/>
  <c r="AG519" i="20"/>
  <c r="F519" i="20"/>
  <c r="AF520" i="20"/>
  <c r="AG520" i="20"/>
  <c r="F520" i="20"/>
  <c r="AF521" i="20"/>
  <c r="AG521" i="20"/>
  <c r="F521" i="20"/>
  <c r="AF522" i="20"/>
  <c r="AG522" i="20"/>
  <c r="F522" i="20"/>
  <c r="AF523" i="20"/>
  <c r="AG523" i="20"/>
  <c r="F523" i="20"/>
  <c r="AF524" i="20"/>
  <c r="AG524" i="20"/>
  <c r="F524" i="20"/>
  <c r="AF525" i="20"/>
  <c r="AG525" i="20"/>
  <c r="F525" i="20"/>
  <c r="AF526" i="20"/>
  <c r="AG526" i="20"/>
  <c r="F526" i="20"/>
  <c r="AF527" i="20"/>
  <c r="AG527" i="20"/>
  <c r="F527" i="20"/>
  <c r="AF528" i="20"/>
  <c r="AG528" i="20"/>
  <c r="F528" i="20"/>
  <c r="AF529" i="20"/>
  <c r="AG529" i="20"/>
  <c r="F529" i="20"/>
  <c r="AF530" i="20"/>
  <c r="AG530" i="20"/>
  <c r="F530" i="20"/>
  <c r="AF531" i="20"/>
  <c r="AG531" i="20"/>
  <c r="F531" i="20"/>
  <c r="AF532" i="20"/>
  <c r="AG532" i="20"/>
  <c r="F532" i="20"/>
  <c r="AF533" i="20"/>
  <c r="AG533" i="20"/>
  <c r="F533" i="20"/>
  <c r="AF534" i="20"/>
  <c r="AG534" i="20"/>
  <c r="F534" i="20"/>
  <c r="AF535" i="20"/>
  <c r="AG535" i="20"/>
  <c r="F535" i="20"/>
  <c r="AF536" i="20"/>
  <c r="AG536" i="20"/>
  <c r="F536" i="20"/>
  <c r="AF537" i="20"/>
  <c r="AG537" i="20"/>
  <c r="F537" i="20"/>
  <c r="AF538" i="20"/>
  <c r="AG538" i="20"/>
  <c r="F538" i="20"/>
  <c r="AF539" i="20"/>
  <c r="AG539" i="20"/>
  <c r="F539" i="20"/>
  <c r="AF540" i="20"/>
  <c r="AG540" i="20"/>
  <c r="F540" i="20"/>
  <c r="AF541" i="20"/>
  <c r="AG541" i="20"/>
  <c r="F541" i="20"/>
  <c r="AF542" i="20"/>
  <c r="AG542" i="20"/>
  <c r="F542" i="20"/>
  <c r="AF543" i="20"/>
  <c r="AG543" i="20"/>
  <c r="F543" i="20"/>
  <c r="AF544" i="20"/>
  <c r="AG544" i="20"/>
  <c r="F544" i="20"/>
  <c r="AF545" i="20"/>
  <c r="AG545" i="20"/>
  <c r="F545" i="20"/>
  <c r="AF546" i="20"/>
  <c r="AG546" i="20"/>
  <c r="F546" i="20"/>
  <c r="AF547" i="20"/>
  <c r="AG547" i="20"/>
  <c r="F547" i="20"/>
  <c r="AF548" i="20"/>
  <c r="AG548" i="20"/>
  <c r="F548" i="20"/>
  <c r="AF549" i="20"/>
  <c r="AG549" i="20"/>
  <c r="F549" i="20"/>
  <c r="AF550" i="20"/>
  <c r="AG550" i="20"/>
  <c r="F550" i="20"/>
  <c r="AF551" i="20"/>
  <c r="AG551" i="20"/>
  <c r="F551" i="20"/>
  <c r="AF552" i="20"/>
  <c r="AG552" i="20"/>
  <c r="F552" i="20"/>
  <c r="AF553" i="20"/>
  <c r="AG553" i="20"/>
  <c r="F553" i="20"/>
  <c r="AF554" i="20"/>
  <c r="AG554" i="20"/>
  <c r="F554" i="20"/>
  <c r="AF555" i="20"/>
  <c r="AG555" i="20"/>
  <c r="F555" i="20"/>
  <c r="AF556" i="20"/>
  <c r="AG556" i="20"/>
  <c r="F556" i="20"/>
  <c r="AF557" i="20"/>
  <c r="AG557" i="20"/>
  <c r="F557" i="20"/>
  <c r="AF558" i="20"/>
  <c r="AG558" i="20"/>
  <c r="F558" i="20"/>
  <c r="AF559" i="20"/>
  <c r="AG559" i="20"/>
  <c r="F559" i="20"/>
  <c r="AF560" i="20"/>
  <c r="AG560" i="20"/>
  <c r="F560" i="20"/>
  <c r="AF561" i="20"/>
  <c r="AG561" i="20"/>
  <c r="F561" i="20"/>
  <c r="AF562" i="20"/>
  <c r="AG562" i="20"/>
  <c r="F562" i="20"/>
  <c r="AF563" i="20"/>
  <c r="AG563" i="20"/>
  <c r="F563" i="20"/>
  <c r="AF564" i="20"/>
  <c r="AG564" i="20"/>
  <c r="F564" i="20"/>
  <c r="AF565" i="20"/>
  <c r="AG565" i="20"/>
  <c r="F565" i="20"/>
  <c r="AF566" i="20"/>
  <c r="AG566" i="20"/>
  <c r="F566" i="20"/>
  <c r="AF567" i="20"/>
  <c r="AG567" i="20"/>
  <c r="F567" i="20"/>
  <c r="AF568" i="20"/>
  <c r="AG568" i="20"/>
  <c r="F568" i="20"/>
  <c r="AF569" i="20"/>
  <c r="AG569" i="20"/>
  <c r="F569" i="20"/>
  <c r="AF570" i="20"/>
  <c r="AG570" i="20"/>
  <c r="F570" i="20"/>
  <c r="AF571" i="20"/>
  <c r="AG571" i="20"/>
  <c r="F571" i="20"/>
  <c r="AF572" i="20"/>
  <c r="AG572" i="20"/>
  <c r="F572" i="20"/>
  <c r="AF573" i="20"/>
  <c r="AG573" i="20"/>
  <c r="F573" i="20"/>
  <c r="AF574" i="20"/>
  <c r="AG574" i="20"/>
  <c r="F574" i="20"/>
  <c r="AF575" i="20"/>
  <c r="AG575" i="20"/>
  <c r="F575" i="20"/>
  <c r="AF576" i="20"/>
  <c r="AG576" i="20"/>
  <c r="F576" i="20"/>
  <c r="AF577" i="20"/>
  <c r="AG577" i="20"/>
  <c r="F577" i="20"/>
  <c r="AF578" i="20"/>
  <c r="AG578" i="20"/>
  <c r="F578" i="20"/>
  <c r="AF579" i="20"/>
  <c r="AG579" i="20"/>
  <c r="F579" i="20"/>
  <c r="AF580" i="20"/>
  <c r="AG580" i="20"/>
  <c r="F580" i="20"/>
  <c r="AF581" i="20"/>
  <c r="AG581" i="20"/>
  <c r="F581" i="20"/>
  <c r="AF582" i="20"/>
  <c r="AG582" i="20"/>
  <c r="F582" i="20"/>
  <c r="AF583" i="20"/>
  <c r="AG583" i="20"/>
  <c r="F583" i="20"/>
  <c r="AF584" i="20"/>
  <c r="AG584" i="20"/>
  <c r="F584" i="20"/>
  <c r="AF585" i="20"/>
  <c r="AG585" i="20"/>
  <c r="F585" i="20"/>
  <c r="AF586" i="20"/>
  <c r="AG586" i="20"/>
  <c r="F586" i="20"/>
  <c r="AF587" i="20"/>
  <c r="AG587" i="20"/>
  <c r="F587" i="20"/>
  <c r="AF588" i="20"/>
  <c r="AG588" i="20"/>
  <c r="F588" i="20"/>
  <c r="AF589" i="20"/>
  <c r="AG589" i="20"/>
  <c r="F589" i="20"/>
  <c r="AF590" i="20"/>
  <c r="AG590" i="20"/>
  <c r="F590" i="20"/>
  <c r="AF591" i="20"/>
  <c r="AG591" i="20"/>
  <c r="F591" i="20"/>
  <c r="AF592" i="20"/>
  <c r="AG592" i="20"/>
  <c r="F592" i="20"/>
  <c r="AF593" i="20"/>
  <c r="AG593" i="20"/>
  <c r="F593" i="20"/>
  <c r="AF594" i="20"/>
  <c r="AG594" i="20"/>
  <c r="F594" i="20"/>
  <c r="AF595" i="20"/>
  <c r="AG595" i="20"/>
  <c r="F595" i="20"/>
  <c r="AF596" i="20"/>
  <c r="AG596" i="20"/>
  <c r="F596" i="20"/>
  <c r="AF597" i="20"/>
  <c r="AG597" i="20"/>
  <c r="F597" i="20"/>
  <c r="AF598" i="20"/>
  <c r="AG598" i="20"/>
  <c r="F598" i="20"/>
  <c r="AF599" i="20"/>
  <c r="AG599" i="20"/>
  <c r="F599" i="20"/>
  <c r="AF600" i="20"/>
  <c r="AG600" i="20"/>
  <c r="F600" i="20"/>
  <c r="AF601" i="20"/>
  <c r="AG601" i="20"/>
  <c r="F601" i="20"/>
  <c r="AF602" i="20"/>
  <c r="AG602" i="20"/>
  <c r="F602" i="20"/>
  <c r="AF603" i="20"/>
  <c r="AG603" i="20"/>
  <c r="F603" i="20"/>
  <c r="AF604" i="20"/>
  <c r="AG604" i="20"/>
  <c r="F604" i="20"/>
  <c r="AF605" i="20"/>
  <c r="AG605" i="20"/>
  <c r="F605" i="20"/>
  <c r="AF606" i="20"/>
  <c r="AG606" i="20"/>
  <c r="F606" i="20"/>
  <c r="AF607" i="20"/>
  <c r="AG607" i="20"/>
  <c r="F607" i="20"/>
  <c r="AF608" i="20"/>
  <c r="AG608" i="20"/>
  <c r="F608" i="20"/>
  <c r="AF609" i="20"/>
  <c r="AG609" i="20"/>
  <c r="F609" i="20"/>
  <c r="AF610" i="20"/>
  <c r="AG610" i="20"/>
  <c r="F610" i="20"/>
  <c r="AF611" i="20"/>
  <c r="AG611" i="20"/>
  <c r="F611" i="20"/>
  <c r="AF612" i="20"/>
  <c r="AG612" i="20"/>
  <c r="F612" i="20"/>
  <c r="AF613" i="20"/>
  <c r="AG613" i="20"/>
  <c r="F613" i="20"/>
  <c r="AF614" i="20"/>
  <c r="AG614" i="20"/>
  <c r="F614" i="20"/>
  <c r="AF615" i="20"/>
  <c r="AG615" i="20"/>
  <c r="F615" i="20"/>
  <c r="AF616" i="20"/>
  <c r="AG616" i="20"/>
  <c r="F616" i="20"/>
  <c r="AF617" i="20"/>
  <c r="AG617" i="20"/>
  <c r="F617" i="20"/>
  <c r="AF618" i="20"/>
  <c r="AG618" i="20"/>
  <c r="F618" i="20"/>
  <c r="AF619" i="20"/>
  <c r="AG619" i="20"/>
  <c r="F619" i="20"/>
  <c r="AF620" i="20"/>
  <c r="AG620" i="20"/>
  <c r="F620" i="20"/>
  <c r="AF621" i="20"/>
  <c r="AG621" i="20"/>
  <c r="F621" i="20"/>
  <c r="AF622" i="20"/>
  <c r="AG622" i="20"/>
  <c r="F622" i="20"/>
  <c r="AF623" i="20"/>
  <c r="AG623" i="20"/>
  <c r="F623" i="20"/>
  <c r="AF624" i="20"/>
  <c r="AG624" i="20"/>
  <c r="F624" i="20"/>
  <c r="AF625" i="20"/>
  <c r="AG625" i="20"/>
  <c r="F625" i="20"/>
  <c r="AF626" i="20"/>
  <c r="AG626" i="20"/>
  <c r="F626" i="20"/>
  <c r="AF627" i="20"/>
  <c r="AG627" i="20"/>
  <c r="F627" i="20"/>
  <c r="AF628" i="20"/>
  <c r="AG628" i="20"/>
  <c r="F628" i="20"/>
  <c r="AF629" i="20"/>
  <c r="AG629" i="20"/>
  <c r="F629" i="20"/>
  <c r="AF630" i="20"/>
  <c r="AG630" i="20"/>
  <c r="F630" i="20"/>
  <c r="AF631" i="20"/>
  <c r="AG631" i="20"/>
  <c r="F631" i="20"/>
  <c r="AF632" i="20"/>
  <c r="AG632" i="20"/>
  <c r="F632" i="20"/>
  <c r="AF633" i="20"/>
  <c r="AG633" i="20"/>
  <c r="F633" i="20"/>
  <c r="AF634" i="20"/>
  <c r="AG634" i="20"/>
  <c r="F634" i="20"/>
  <c r="AF635" i="20"/>
  <c r="AG635" i="20"/>
  <c r="F635" i="20"/>
  <c r="AF636" i="20"/>
  <c r="AG636" i="20"/>
  <c r="F636" i="20"/>
  <c r="AF637" i="20"/>
  <c r="AG637" i="20"/>
  <c r="F637" i="20"/>
  <c r="AF638" i="20"/>
  <c r="AG638" i="20"/>
  <c r="F638" i="20"/>
  <c r="AF639" i="20"/>
  <c r="AG639" i="20"/>
  <c r="F639" i="20"/>
  <c r="AF640" i="20"/>
  <c r="AG640" i="20"/>
  <c r="F640" i="20"/>
  <c r="AF641" i="20"/>
  <c r="AG641" i="20"/>
  <c r="F641" i="20"/>
  <c r="AF642" i="20"/>
  <c r="AG642" i="20"/>
  <c r="F642" i="20"/>
  <c r="AF643" i="20"/>
  <c r="AG643" i="20"/>
  <c r="F643" i="20"/>
  <c r="AF644" i="20"/>
  <c r="AG644" i="20"/>
  <c r="F644" i="20"/>
  <c r="AF645" i="20"/>
  <c r="AG645" i="20"/>
  <c r="F645" i="20"/>
  <c r="AF646" i="20"/>
  <c r="AG646" i="20"/>
  <c r="F646" i="20"/>
  <c r="AF647" i="20"/>
  <c r="AG647" i="20"/>
  <c r="F647" i="20"/>
  <c r="AF648" i="20"/>
  <c r="AG648" i="20"/>
  <c r="F648" i="20"/>
  <c r="AF649" i="20"/>
  <c r="AG649" i="20"/>
  <c r="F649" i="20"/>
  <c r="AF650" i="20"/>
  <c r="AG650" i="20"/>
  <c r="F650" i="20"/>
  <c r="AF651" i="20"/>
  <c r="AG651" i="20"/>
  <c r="F651" i="20"/>
  <c r="AF652" i="20"/>
  <c r="AG652" i="20"/>
  <c r="F652" i="20"/>
  <c r="AF653" i="20"/>
  <c r="AG653" i="20"/>
  <c r="F653" i="20"/>
  <c r="AF654" i="20"/>
  <c r="AG654" i="20"/>
  <c r="F654" i="20"/>
  <c r="AF655" i="20"/>
  <c r="AG655" i="20"/>
  <c r="F655" i="20"/>
  <c r="AF656" i="20"/>
  <c r="AG656" i="20"/>
  <c r="F656" i="20"/>
  <c r="AF657" i="20"/>
  <c r="AG657" i="20"/>
  <c r="F657" i="20"/>
  <c r="AF658" i="20"/>
  <c r="AG658" i="20"/>
  <c r="F658" i="20"/>
  <c r="AF659" i="20"/>
  <c r="AG659" i="20"/>
  <c r="F659" i="20"/>
  <c r="AF660" i="20"/>
  <c r="AG660" i="20"/>
  <c r="F660" i="20"/>
  <c r="AF661" i="20"/>
  <c r="AG661" i="20"/>
  <c r="F661" i="20"/>
  <c r="AF662" i="20"/>
  <c r="AG662" i="20"/>
  <c r="F662" i="20"/>
  <c r="AF663" i="20"/>
  <c r="AG663" i="20"/>
  <c r="F663" i="20"/>
  <c r="AF664" i="20"/>
  <c r="AG664" i="20"/>
  <c r="F664" i="20"/>
  <c r="AF665" i="20"/>
  <c r="AG665" i="20"/>
  <c r="F665" i="20"/>
  <c r="AF666" i="20"/>
  <c r="AG666" i="20"/>
  <c r="F666" i="20"/>
  <c r="AF667" i="20"/>
  <c r="AG667" i="20"/>
  <c r="F667" i="20"/>
  <c r="AF668" i="20"/>
  <c r="AG668" i="20"/>
  <c r="F668" i="20"/>
  <c r="AF669" i="20"/>
  <c r="AG669" i="20"/>
  <c r="F669" i="20"/>
  <c r="AF670" i="20"/>
  <c r="AG670" i="20"/>
  <c r="F670" i="20"/>
  <c r="AF671" i="20"/>
  <c r="AG671" i="20"/>
  <c r="F671" i="20"/>
  <c r="AF672" i="20"/>
  <c r="AG672" i="20"/>
  <c r="F672" i="20"/>
  <c r="AF673" i="20"/>
  <c r="AG673" i="20"/>
  <c r="F673" i="20"/>
  <c r="AF674" i="20"/>
  <c r="AG674" i="20"/>
  <c r="F674" i="20"/>
  <c r="AF675" i="20"/>
  <c r="AG675" i="20"/>
  <c r="F675" i="20"/>
  <c r="AF676" i="20"/>
  <c r="AG676" i="20"/>
  <c r="F676" i="20"/>
  <c r="AF677" i="20"/>
  <c r="AG677" i="20"/>
  <c r="F677" i="20"/>
  <c r="AF678" i="20"/>
  <c r="AG678" i="20"/>
  <c r="F678" i="20"/>
  <c r="AF679" i="20"/>
  <c r="AG679" i="20"/>
  <c r="F679" i="20"/>
  <c r="AF680" i="20"/>
  <c r="AG680" i="20"/>
  <c r="F680" i="20"/>
  <c r="AF681" i="20"/>
  <c r="AG681" i="20"/>
  <c r="F681" i="20"/>
  <c r="AF682" i="20"/>
  <c r="AG682" i="20"/>
  <c r="F682" i="20"/>
  <c r="AF683" i="20"/>
  <c r="AG683" i="20"/>
  <c r="F683" i="20"/>
  <c r="AF684" i="20"/>
  <c r="AG684" i="20"/>
  <c r="F684" i="20"/>
  <c r="AF685" i="20"/>
  <c r="AG685" i="20"/>
  <c r="F685" i="20"/>
  <c r="AF686" i="20"/>
  <c r="AG686" i="20"/>
  <c r="F686" i="20"/>
  <c r="AF687" i="20"/>
  <c r="AG687" i="20"/>
  <c r="F687" i="20"/>
  <c r="AF688" i="20"/>
  <c r="AG688" i="20"/>
  <c r="F688" i="20"/>
  <c r="AF689" i="20"/>
  <c r="AG689" i="20"/>
  <c r="F689" i="20"/>
  <c r="AF690" i="20"/>
  <c r="AG690" i="20"/>
  <c r="F690" i="20"/>
  <c r="AF691" i="20"/>
  <c r="AG691" i="20"/>
  <c r="F691" i="20"/>
  <c r="AF692" i="20"/>
  <c r="AG692" i="20"/>
  <c r="F692" i="20"/>
  <c r="AF693" i="20"/>
  <c r="AG693" i="20"/>
  <c r="F693" i="20"/>
  <c r="AF694" i="20"/>
  <c r="AG694" i="20"/>
  <c r="F694" i="20"/>
  <c r="AF695" i="20"/>
  <c r="AG695" i="20"/>
  <c r="F695" i="20"/>
  <c r="AF696" i="20"/>
  <c r="AG696" i="20"/>
  <c r="F696" i="20"/>
  <c r="AF697" i="20"/>
  <c r="AG697" i="20"/>
  <c r="F697" i="20"/>
  <c r="AF698" i="20"/>
  <c r="AG698" i="20"/>
  <c r="F698" i="20"/>
  <c r="AF699" i="20"/>
  <c r="AG699" i="20"/>
  <c r="F699" i="20"/>
  <c r="AF700" i="20"/>
  <c r="AG700" i="20"/>
  <c r="F700" i="20"/>
  <c r="AF701" i="20"/>
  <c r="AG701" i="20"/>
  <c r="F701" i="20"/>
  <c r="AF702" i="20"/>
  <c r="AG702" i="20"/>
  <c r="F702" i="20"/>
  <c r="AF703" i="20"/>
  <c r="AG703" i="20"/>
  <c r="F703" i="20"/>
  <c r="AF704" i="20"/>
  <c r="AG704" i="20"/>
  <c r="F704" i="20"/>
  <c r="AF705" i="20"/>
  <c r="AG705" i="20"/>
  <c r="F705" i="20"/>
  <c r="AF706" i="20"/>
  <c r="AG706" i="20"/>
  <c r="F706" i="20"/>
  <c r="AF707" i="20"/>
  <c r="AG707" i="20"/>
  <c r="F707" i="20"/>
  <c r="AF708" i="20"/>
  <c r="AG708" i="20"/>
  <c r="F708" i="20"/>
  <c r="AF709" i="20"/>
  <c r="AG709" i="20"/>
  <c r="F709" i="20"/>
  <c r="AF710" i="20"/>
  <c r="AG710" i="20"/>
  <c r="F710" i="20"/>
  <c r="AF711" i="20"/>
  <c r="AG711" i="20"/>
  <c r="F711" i="20"/>
  <c r="AF712" i="20"/>
  <c r="AG712" i="20"/>
  <c r="F712" i="20"/>
  <c r="AF713" i="20"/>
  <c r="AG713" i="20"/>
  <c r="F713" i="20"/>
  <c r="AF714" i="20"/>
  <c r="AG714" i="20"/>
  <c r="F714" i="20"/>
  <c r="AF715" i="20"/>
  <c r="AG715" i="20"/>
  <c r="F715" i="20"/>
  <c r="AF716" i="20"/>
  <c r="AG716" i="20"/>
  <c r="F716" i="20"/>
  <c r="AF717" i="20"/>
  <c r="AG717" i="20"/>
  <c r="F717" i="20"/>
  <c r="AF718" i="20"/>
  <c r="AG718" i="20"/>
  <c r="F718" i="20"/>
  <c r="AF719" i="20"/>
  <c r="AG719" i="20"/>
  <c r="F719" i="20"/>
  <c r="AF720" i="20"/>
  <c r="AG720" i="20"/>
  <c r="F720" i="20"/>
  <c r="AF721" i="20"/>
  <c r="AG721" i="20"/>
  <c r="F721" i="20"/>
  <c r="AF722" i="20"/>
  <c r="AG722" i="20"/>
  <c r="F722" i="20"/>
  <c r="AF723" i="20"/>
  <c r="AG723" i="20"/>
  <c r="F723" i="20"/>
  <c r="AF724" i="20"/>
  <c r="AG724" i="20"/>
  <c r="F724" i="20"/>
  <c r="AF725" i="20"/>
  <c r="AG725" i="20"/>
  <c r="F725" i="20"/>
  <c r="AF726" i="20"/>
  <c r="AG726" i="20"/>
  <c r="F726" i="20"/>
  <c r="AF727" i="20"/>
  <c r="AG727" i="20"/>
  <c r="F727" i="20"/>
  <c r="AF728" i="20"/>
  <c r="AG728" i="20"/>
  <c r="F728" i="20"/>
  <c r="AF729" i="20"/>
  <c r="AG729" i="20"/>
  <c r="F729" i="20"/>
  <c r="AF730" i="20"/>
  <c r="AG730" i="20"/>
  <c r="F730" i="20"/>
  <c r="AF731" i="20"/>
  <c r="AG731" i="20"/>
  <c r="F731" i="20"/>
  <c r="AF732" i="20"/>
  <c r="AG732" i="20"/>
  <c r="F732" i="20"/>
  <c r="AF733" i="20"/>
  <c r="AG733" i="20"/>
  <c r="F733" i="20"/>
  <c r="AF734" i="20"/>
  <c r="AG734" i="20"/>
  <c r="F734" i="20"/>
  <c r="AF735" i="20"/>
  <c r="AG735" i="20"/>
  <c r="F735" i="20"/>
  <c r="AF736" i="20"/>
  <c r="AG736" i="20"/>
  <c r="F736" i="20"/>
  <c r="AF737" i="20"/>
  <c r="AG737" i="20"/>
  <c r="F737" i="20"/>
  <c r="AF738" i="20"/>
  <c r="AG738" i="20"/>
  <c r="F738" i="20"/>
  <c r="AF739" i="20"/>
  <c r="AG739" i="20"/>
  <c r="F739" i="20"/>
  <c r="AF740" i="20"/>
  <c r="AG740" i="20"/>
  <c r="F740" i="20"/>
  <c r="AF741" i="20"/>
  <c r="AG741" i="20"/>
  <c r="F741" i="20"/>
  <c r="AF742" i="20"/>
  <c r="AG742" i="20"/>
  <c r="F742" i="20"/>
  <c r="AF743" i="20"/>
  <c r="AG743" i="20"/>
  <c r="F743" i="20"/>
  <c r="AF744" i="20"/>
  <c r="AG744" i="20"/>
  <c r="F744" i="20"/>
  <c r="AF745" i="20"/>
  <c r="AG745" i="20"/>
  <c r="F745" i="20"/>
  <c r="AF746" i="20"/>
  <c r="AG746" i="20"/>
  <c r="F746" i="20"/>
  <c r="AF747" i="20"/>
  <c r="AG747" i="20"/>
  <c r="F747" i="20"/>
  <c r="AF748" i="20"/>
  <c r="AG748" i="20"/>
  <c r="F748" i="20"/>
  <c r="AF749" i="20"/>
  <c r="AG749" i="20"/>
  <c r="F749" i="20"/>
  <c r="AF750" i="20"/>
  <c r="AG750" i="20"/>
  <c r="F750" i="20"/>
  <c r="AF751" i="20"/>
  <c r="AG751" i="20"/>
  <c r="F751" i="20"/>
  <c r="AF752" i="20"/>
  <c r="AG752" i="20"/>
  <c r="F752" i="20"/>
  <c r="AF753" i="20"/>
  <c r="AG753" i="20"/>
  <c r="F753" i="20"/>
  <c r="AF754" i="20"/>
  <c r="AG754" i="20"/>
  <c r="F754" i="20"/>
  <c r="AF755" i="20"/>
  <c r="AG755" i="20"/>
  <c r="F755" i="20"/>
  <c r="AF756" i="20"/>
  <c r="AG756" i="20"/>
  <c r="F756" i="20"/>
  <c r="AF757" i="20"/>
  <c r="AG757" i="20"/>
  <c r="F757" i="20"/>
  <c r="AF758" i="20"/>
  <c r="AG758" i="20"/>
  <c r="F758" i="20"/>
  <c r="AF759" i="20"/>
  <c r="AG759" i="20"/>
  <c r="F759" i="20"/>
  <c r="AF760" i="20"/>
  <c r="AG760" i="20"/>
  <c r="F760" i="20"/>
  <c r="AF761" i="20"/>
  <c r="AG761" i="20"/>
  <c r="F761" i="20"/>
  <c r="AF762" i="20"/>
  <c r="AG762" i="20"/>
  <c r="F762" i="20"/>
  <c r="AF763" i="20"/>
  <c r="AG763" i="20"/>
  <c r="F763" i="20"/>
  <c r="AF764" i="20"/>
  <c r="AG764" i="20"/>
  <c r="F764" i="20"/>
  <c r="AF765" i="20"/>
  <c r="AG765" i="20"/>
  <c r="F765" i="20"/>
  <c r="AF766" i="20"/>
  <c r="AG766" i="20"/>
  <c r="F766" i="20"/>
  <c r="AF767" i="20"/>
  <c r="AG767" i="20"/>
  <c r="F767" i="20"/>
  <c r="AF768" i="20"/>
  <c r="AG768" i="20"/>
  <c r="F768" i="20"/>
  <c r="AF769" i="20"/>
  <c r="AG769" i="20"/>
  <c r="F769" i="20"/>
  <c r="AF770" i="20"/>
  <c r="AG770" i="20"/>
  <c r="F770" i="20"/>
  <c r="AF771" i="20"/>
  <c r="AG771" i="20"/>
  <c r="F771" i="20"/>
  <c r="AF772" i="20"/>
  <c r="AG772" i="20"/>
  <c r="F772" i="20"/>
  <c r="AF773" i="20"/>
  <c r="AG773" i="20"/>
  <c r="F773" i="20"/>
  <c r="AF774" i="20"/>
  <c r="AG774" i="20"/>
  <c r="F774" i="20"/>
  <c r="AF775" i="20"/>
  <c r="AG775" i="20"/>
  <c r="F775" i="20"/>
  <c r="AF776" i="20"/>
  <c r="AG776" i="20"/>
  <c r="F776" i="20"/>
  <c r="AF777" i="20"/>
  <c r="AG777" i="20"/>
  <c r="F777" i="20"/>
  <c r="AF778" i="20"/>
  <c r="AG778" i="20"/>
  <c r="F778" i="20"/>
  <c r="AF779" i="20"/>
  <c r="AG779" i="20"/>
  <c r="F779" i="20"/>
  <c r="AF780" i="20"/>
  <c r="AG780" i="20"/>
  <c r="F780" i="20"/>
  <c r="AF781" i="20"/>
  <c r="AG781" i="20"/>
  <c r="F781" i="20"/>
  <c r="AF782" i="20"/>
  <c r="AG782" i="20"/>
  <c r="F782" i="20"/>
  <c r="AF783" i="20"/>
  <c r="AG783" i="20"/>
  <c r="F783" i="20"/>
  <c r="AF784" i="20"/>
  <c r="AG784" i="20"/>
  <c r="F784" i="20"/>
  <c r="AF785" i="20"/>
  <c r="AG785" i="20"/>
  <c r="F785" i="20"/>
  <c r="AF786" i="20"/>
  <c r="AG786" i="20"/>
  <c r="F786" i="20"/>
  <c r="AF787" i="20"/>
  <c r="AG787" i="20"/>
  <c r="F787" i="20"/>
  <c r="AF788" i="20"/>
  <c r="AG788" i="20"/>
  <c r="F788" i="20"/>
  <c r="AF789" i="20"/>
  <c r="AG789" i="20"/>
  <c r="F789" i="20"/>
  <c r="AF790" i="20"/>
  <c r="AG790" i="20"/>
  <c r="F790" i="20"/>
  <c r="AF791" i="20"/>
  <c r="AG791" i="20"/>
  <c r="F791" i="20"/>
  <c r="AF792" i="20"/>
  <c r="AG792" i="20"/>
  <c r="F792" i="20"/>
  <c r="AF793" i="20"/>
  <c r="AG793" i="20"/>
  <c r="F793" i="20"/>
  <c r="AF794" i="20"/>
  <c r="AG794" i="20"/>
  <c r="F794" i="20"/>
  <c r="AF795" i="20"/>
  <c r="AG795" i="20"/>
  <c r="F795" i="20"/>
  <c r="AF796" i="20"/>
  <c r="AG796" i="20"/>
  <c r="F796" i="20"/>
  <c r="AF797" i="20"/>
  <c r="AG797" i="20"/>
  <c r="F797" i="20"/>
  <c r="AF798" i="20"/>
  <c r="AG798" i="20"/>
  <c r="F798" i="20"/>
  <c r="AF799" i="20"/>
  <c r="AG799" i="20"/>
  <c r="F799" i="20"/>
  <c r="AF800" i="20"/>
  <c r="AG800" i="20"/>
  <c r="F800" i="20"/>
  <c r="AF801" i="20"/>
  <c r="AG801" i="20"/>
  <c r="F801" i="20"/>
  <c r="AF802" i="20"/>
  <c r="AG802" i="20"/>
  <c r="F802" i="20"/>
  <c r="AF803" i="20"/>
  <c r="AG803" i="20"/>
  <c r="F803" i="20"/>
  <c r="AF804" i="20"/>
  <c r="AG804" i="20"/>
  <c r="F804" i="20"/>
  <c r="AF805" i="20"/>
  <c r="AG805" i="20"/>
  <c r="F805" i="20"/>
  <c r="AF806" i="20"/>
  <c r="AG806" i="20"/>
  <c r="F806" i="20"/>
  <c r="AF807" i="20"/>
  <c r="AG807" i="20"/>
  <c r="F807" i="20"/>
  <c r="AF808" i="20"/>
  <c r="AG808" i="20"/>
  <c r="F808" i="20"/>
  <c r="AF809" i="20"/>
  <c r="AG809" i="20"/>
  <c r="F809" i="20"/>
  <c r="AF810" i="20"/>
  <c r="AG810" i="20"/>
  <c r="F810" i="20"/>
  <c r="AF811" i="20"/>
  <c r="AG811" i="20"/>
  <c r="F811" i="20"/>
  <c r="AF812" i="20"/>
  <c r="AG812" i="20"/>
  <c r="F812" i="20"/>
  <c r="AF813" i="20"/>
  <c r="AG813" i="20"/>
  <c r="F813" i="20"/>
  <c r="AF814" i="20"/>
  <c r="AG814" i="20"/>
  <c r="F814" i="20"/>
  <c r="AF815" i="20"/>
  <c r="AG815" i="20"/>
  <c r="F815" i="20"/>
  <c r="AF816" i="20"/>
  <c r="AG816" i="20"/>
  <c r="F816" i="20"/>
  <c r="AF817" i="20"/>
  <c r="AG817" i="20"/>
  <c r="F817" i="20"/>
  <c r="AF818" i="20"/>
  <c r="AG818" i="20"/>
  <c r="F818" i="20"/>
  <c r="AF819" i="20"/>
  <c r="AG819" i="20"/>
  <c r="F819" i="20"/>
  <c r="AF820" i="20"/>
  <c r="AG820" i="20"/>
  <c r="F820" i="20"/>
  <c r="AF821" i="20"/>
  <c r="AG821" i="20"/>
  <c r="F821" i="20"/>
  <c r="AF822" i="20"/>
  <c r="AG822" i="20"/>
  <c r="F822" i="20"/>
  <c r="AF823" i="20"/>
  <c r="AG823" i="20"/>
  <c r="F823" i="20"/>
  <c r="AF824" i="20"/>
  <c r="AG824" i="20"/>
  <c r="F824" i="20"/>
  <c r="AF825" i="20"/>
  <c r="AG825" i="20"/>
  <c r="F825" i="20"/>
  <c r="AF826" i="20"/>
  <c r="AG826" i="20"/>
  <c r="F826" i="20"/>
  <c r="AF827" i="20"/>
  <c r="AG827" i="20"/>
  <c r="F827" i="20"/>
  <c r="AF828" i="20"/>
  <c r="AG828" i="20"/>
  <c r="F828" i="20"/>
  <c r="AF829" i="20"/>
  <c r="AG829" i="20"/>
  <c r="F829" i="20"/>
  <c r="AF830" i="20"/>
  <c r="AG830" i="20"/>
  <c r="F830" i="20"/>
  <c r="AF831" i="20"/>
  <c r="AG831" i="20"/>
  <c r="F831" i="20"/>
  <c r="AF832" i="20"/>
  <c r="AG832" i="20"/>
  <c r="F832" i="20"/>
  <c r="AF833" i="20"/>
  <c r="AG833" i="20"/>
  <c r="F833" i="20"/>
  <c r="AF834" i="20"/>
  <c r="AG834" i="20"/>
  <c r="F834" i="20"/>
  <c r="AF835" i="20"/>
  <c r="AG835" i="20"/>
  <c r="F835" i="20"/>
  <c r="AF836" i="20"/>
  <c r="AG836" i="20"/>
  <c r="F836" i="20"/>
  <c r="AF837" i="20"/>
  <c r="AG837" i="20"/>
  <c r="F837" i="20"/>
  <c r="AF838" i="20"/>
  <c r="AG838" i="20"/>
  <c r="F838" i="20"/>
  <c r="AF839" i="20"/>
  <c r="AG839" i="20"/>
  <c r="F839" i="20"/>
  <c r="AF840" i="20"/>
  <c r="AG840" i="20"/>
  <c r="F840" i="20"/>
  <c r="AF841" i="20"/>
  <c r="AG841" i="20"/>
  <c r="F841" i="20"/>
  <c r="AF842" i="20"/>
  <c r="AG842" i="20"/>
  <c r="F842" i="20"/>
  <c r="AF843" i="20"/>
  <c r="AG843" i="20"/>
  <c r="F843" i="20"/>
  <c r="AF844" i="20"/>
  <c r="AG844" i="20"/>
  <c r="F844" i="20"/>
  <c r="AF845" i="20"/>
  <c r="AG845" i="20"/>
  <c r="F845" i="20"/>
  <c r="AF846" i="20"/>
  <c r="AG846" i="20"/>
  <c r="F846" i="20"/>
  <c r="AF847" i="20"/>
  <c r="AG847" i="20"/>
  <c r="F847" i="20"/>
  <c r="AF848" i="20"/>
  <c r="AG848" i="20"/>
  <c r="F848" i="20"/>
  <c r="AF849" i="20"/>
  <c r="AG849" i="20"/>
  <c r="F849" i="20"/>
  <c r="AF850" i="20"/>
  <c r="AG850" i="20"/>
  <c r="F850" i="20"/>
  <c r="AF851" i="20"/>
  <c r="AG851" i="20"/>
  <c r="F851" i="20"/>
  <c r="AF852" i="20"/>
  <c r="AG852" i="20"/>
  <c r="F852" i="20"/>
  <c r="AF853" i="20"/>
  <c r="AG853" i="20"/>
  <c r="F853" i="20"/>
  <c r="AF854" i="20"/>
  <c r="AG854" i="20"/>
  <c r="F854" i="20"/>
  <c r="AF855" i="20"/>
  <c r="AG855" i="20"/>
  <c r="F855" i="20"/>
  <c r="AF856" i="20"/>
  <c r="AG856" i="20"/>
  <c r="F856" i="20"/>
  <c r="AF857" i="20"/>
  <c r="AG857" i="20"/>
  <c r="F857" i="20"/>
  <c r="AF858" i="20"/>
  <c r="AG858" i="20"/>
  <c r="F858" i="20"/>
  <c r="AF859" i="20"/>
  <c r="AG859" i="20"/>
  <c r="F859" i="20"/>
  <c r="AF860" i="20"/>
  <c r="AG860" i="20"/>
  <c r="F860" i="20"/>
  <c r="AF861" i="20"/>
  <c r="AG861" i="20"/>
  <c r="F861" i="20"/>
  <c r="AF862" i="20"/>
  <c r="AG862" i="20"/>
  <c r="F862" i="20"/>
  <c r="AF863" i="20"/>
  <c r="AG863" i="20"/>
  <c r="F863" i="20"/>
  <c r="AF864" i="20"/>
  <c r="AG864" i="20"/>
  <c r="F864" i="20"/>
  <c r="AF865" i="20"/>
  <c r="AG865" i="20"/>
  <c r="F865" i="20"/>
  <c r="AF866" i="20"/>
  <c r="AG866" i="20"/>
  <c r="F866" i="20"/>
  <c r="AF867" i="20"/>
  <c r="AG867" i="20"/>
  <c r="F867" i="20"/>
  <c r="AF868" i="20"/>
  <c r="AG868" i="20"/>
  <c r="F868" i="20"/>
  <c r="AF869" i="20"/>
  <c r="AG869" i="20"/>
  <c r="F869" i="20"/>
  <c r="AF870" i="20"/>
  <c r="AG870" i="20"/>
  <c r="F870" i="20"/>
  <c r="AF871" i="20"/>
  <c r="AG871" i="20"/>
  <c r="F871" i="20"/>
  <c r="AF872" i="20"/>
  <c r="AG872" i="20"/>
  <c r="F872" i="20"/>
  <c r="AF873" i="20"/>
  <c r="AG873" i="20"/>
  <c r="F873" i="20"/>
  <c r="AF874" i="20"/>
  <c r="AG874" i="20"/>
  <c r="F874" i="20"/>
  <c r="AF875" i="20"/>
  <c r="AG875" i="20"/>
  <c r="F875" i="20"/>
  <c r="AF876" i="20"/>
  <c r="AG876" i="20"/>
  <c r="F876" i="20"/>
  <c r="AF877" i="20"/>
  <c r="AG877" i="20"/>
  <c r="F877" i="20"/>
  <c r="AF878" i="20"/>
  <c r="AG878" i="20"/>
  <c r="F878" i="20"/>
  <c r="AF879" i="20"/>
  <c r="AG879" i="20"/>
  <c r="F879" i="20"/>
  <c r="AF880" i="20"/>
  <c r="AG880" i="20"/>
  <c r="F880" i="20"/>
  <c r="AF881" i="20"/>
  <c r="AG881" i="20"/>
  <c r="F881" i="20"/>
  <c r="AF882" i="20"/>
  <c r="AG882" i="20"/>
  <c r="F882" i="20"/>
  <c r="AF883" i="20"/>
  <c r="AG883" i="20"/>
  <c r="F883" i="20"/>
  <c r="AF884" i="20"/>
  <c r="AG884" i="20"/>
  <c r="F884" i="20"/>
  <c r="AF885" i="20"/>
  <c r="AG885" i="20"/>
  <c r="F885" i="20"/>
  <c r="AF886" i="20"/>
  <c r="AG886" i="20"/>
  <c r="F886" i="20"/>
  <c r="AF887" i="20"/>
  <c r="AG887" i="20"/>
  <c r="F887" i="20"/>
  <c r="AF888" i="20"/>
  <c r="AG888" i="20"/>
  <c r="F888" i="20"/>
  <c r="AF889" i="20"/>
  <c r="AG889" i="20"/>
  <c r="F889" i="20"/>
  <c r="AF890" i="20"/>
  <c r="AG890" i="20"/>
  <c r="F890" i="20"/>
  <c r="AF891" i="20"/>
  <c r="AG891" i="20"/>
  <c r="F891" i="20"/>
  <c r="AF892" i="20"/>
  <c r="AG892" i="20"/>
  <c r="F892" i="20"/>
  <c r="AF893" i="20"/>
  <c r="AG893" i="20"/>
  <c r="F893" i="20"/>
  <c r="AF894" i="20"/>
  <c r="AG894" i="20"/>
  <c r="F894" i="20"/>
  <c r="AF895" i="20"/>
  <c r="AG895" i="20"/>
  <c r="F895" i="20"/>
  <c r="AF896" i="20"/>
  <c r="AG896" i="20"/>
  <c r="F896" i="20"/>
  <c r="AF897" i="20"/>
  <c r="AG897" i="20"/>
  <c r="F897" i="20"/>
  <c r="AF898" i="20"/>
  <c r="AG898" i="20"/>
  <c r="F898" i="20"/>
  <c r="AF899" i="20"/>
  <c r="AG899" i="20"/>
  <c r="F899" i="20"/>
  <c r="AF900" i="20"/>
  <c r="AG900" i="20"/>
  <c r="F900" i="20"/>
  <c r="AF901" i="20"/>
  <c r="AG901" i="20"/>
  <c r="F901" i="20"/>
  <c r="AF902" i="20"/>
  <c r="AG902" i="20"/>
  <c r="F902" i="20"/>
  <c r="AF903" i="20"/>
  <c r="AG903" i="20"/>
  <c r="F903" i="20"/>
  <c r="AF904" i="20"/>
  <c r="AG904" i="20"/>
  <c r="F904" i="20"/>
  <c r="AF905" i="20"/>
  <c r="AG905" i="20"/>
  <c r="F905" i="20"/>
  <c r="AF906" i="20"/>
  <c r="AG906" i="20"/>
  <c r="F906" i="20"/>
  <c r="AF907" i="20"/>
  <c r="AG907" i="20"/>
  <c r="F907" i="20"/>
  <c r="AF908" i="20"/>
  <c r="AG908" i="20"/>
  <c r="F908" i="20"/>
  <c r="AF909" i="20"/>
  <c r="AG909" i="20"/>
  <c r="F909" i="20"/>
  <c r="AF910" i="20"/>
  <c r="AG910" i="20"/>
  <c r="F910" i="20"/>
  <c r="AF911" i="20"/>
  <c r="AG911" i="20"/>
  <c r="F911" i="20"/>
  <c r="AF912" i="20"/>
  <c r="AG912" i="20"/>
  <c r="F912" i="20"/>
  <c r="AF913" i="20"/>
  <c r="AG913" i="20"/>
  <c r="F913" i="20"/>
  <c r="AF914" i="20"/>
  <c r="AG914" i="20"/>
  <c r="F914" i="20"/>
  <c r="AF915" i="20"/>
  <c r="AG915" i="20"/>
  <c r="F915" i="20"/>
  <c r="AF916" i="20"/>
  <c r="AG916" i="20"/>
  <c r="F916" i="20"/>
  <c r="AF917" i="20"/>
  <c r="AG917" i="20"/>
  <c r="F917" i="20"/>
  <c r="AF918" i="20"/>
  <c r="AG918" i="20"/>
  <c r="F918" i="20"/>
  <c r="AF919" i="20"/>
  <c r="AG919" i="20"/>
  <c r="F919" i="20"/>
  <c r="AF920" i="20"/>
  <c r="AG920" i="20"/>
  <c r="F920" i="20"/>
  <c r="AF921" i="20"/>
  <c r="AG921" i="20"/>
  <c r="F921" i="20"/>
  <c r="AF922" i="20"/>
  <c r="AG922" i="20"/>
  <c r="F922" i="20"/>
  <c r="AF923" i="20"/>
  <c r="AG923" i="20"/>
  <c r="F923" i="20"/>
  <c r="AF924" i="20"/>
  <c r="AG924" i="20"/>
  <c r="F924" i="20"/>
  <c r="AF925" i="20"/>
  <c r="AG925" i="20"/>
  <c r="F925" i="20"/>
  <c r="AF926" i="20"/>
  <c r="AG926" i="20"/>
  <c r="F926" i="20"/>
  <c r="AF927" i="20"/>
  <c r="AG927" i="20"/>
  <c r="F927" i="20"/>
  <c r="AF928" i="20"/>
  <c r="AG928" i="20"/>
  <c r="F928" i="20"/>
  <c r="AF929" i="20"/>
  <c r="AG929" i="20"/>
  <c r="F929" i="20"/>
  <c r="AF930" i="20"/>
  <c r="AG930" i="20"/>
  <c r="F930" i="20"/>
  <c r="AF931" i="20"/>
  <c r="AG931" i="20"/>
  <c r="F931" i="20"/>
  <c r="AF932" i="20"/>
  <c r="AG932" i="20"/>
  <c r="F932" i="20"/>
  <c r="AF933" i="20"/>
  <c r="AG933" i="20"/>
  <c r="F933" i="20"/>
  <c r="AF934" i="20"/>
  <c r="AG934" i="20"/>
  <c r="F934" i="20"/>
  <c r="AF935" i="20"/>
  <c r="AG935" i="20"/>
  <c r="F935" i="20"/>
  <c r="AF936" i="20"/>
  <c r="AG936" i="20"/>
  <c r="F936" i="20"/>
  <c r="AF937" i="20"/>
  <c r="AG937" i="20"/>
  <c r="F937" i="20"/>
  <c r="AF938" i="20"/>
  <c r="AG938" i="20"/>
  <c r="F938" i="20"/>
  <c r="AF939" i="20"/>
  <c r="AG939" i="20"/>
  <c r="F939" i="20"/>
  <c r="AF940" i="20"/>
  <c r="AG940" i="20"/>
  <c r="F940" i="20"/>
  <c r="AF941" i="20"/>
  <c r="AG941" i="20"/>
  <c r="F941" i="20"/>
  <c r="AF942" i="20"/>
  <c r="AG942" i="20"/>
  <c r="F942" i="20"/>
  <c r="AF943" i="20"/>
  <c r="AG943" i="20"/>
  <c r="F943" i="20"/>
  <c r="AF944" i="20"/>
  <c r="AG944" i="20"/>
  <c r="F944" i="20"/>
  <c r="AF945" i="20"/>
  <c r="AG945" i="20"/>
  <c r="F945" i="20"/>
  <c r="AF946" i="20"/>
  <c r="AG946" i="20"/>
  <c r="F946" i="20"/>
  <c r="AF947" i="20"/>
  <c r="AG947" i="20"/>
  <c r="F947" i="20"/>
  <c r="AF948" i="20"/>
  <c r="AG948" i="20"/>
  <c r="F948" i="20"/>
  <c r="AF949" i="20"/>
  <c r="AG949" i="20"/>
  <c r="F949" i="20"/>
  <c r="AF950" i="20"/>
  <c r="AG950" i="20"/>
  <c r="F950" i="20"/>
  <c r="AF951" i="20"/>
  <c r="AG951" i="20"/>
  <c r="F951" i="20"/>
  <c r="AF952" i="20"/>
  <c r="AG952" i="20"/>
  <c r="F952" i="20"/>
  <c r="AF953" i="20"/>
  <c r="AG953" i="20"/>
  <c r="F953" i="20"/>
  <c r="AF954" i="20"/>
  <c r="AG954" i="20"/>
  <c r="F954" i="20"/>
  <c r="AF955" i="20"/>
  <c r="AG955" i="20"/>
  <c r="F955" i="20"/>
  <c r="AF956" i="20"/>
  <c r="AG956" i="20"/>
  <c r="F956" i="20"/>
  <c r="AF957" i="20"/>
  <c r="AG957" i="20"/>
  <c r="F957" i="20"/>
  <c r="AF958" i="20"/>
  <c r="AG958" i="20"/>
  <c r="F958" i="20"/>
  <c r="AF959" i="20"/>
  <c r="AG959" i="20"/>
  <c r="F959" i="20"/>
  <c r="AF960" i="20"/>
  <c r="AG960" i="20"/>
  <c r="F960" i="20"/>
  <c r="AF961" i="20"/>
  <c r="AG961" i="20"/>
  <c r="F961" i="20"/>
  <c r="AF962" i="20"/>
  <c r="AG962" i="20"/>
  <c r="F962" i="20"/>
  <c r="AF963" i="20"/>
  <c r="AG963" i="20"/>
  <c r="F963" i="20"/>
  <c r="AF964" i="20"/>
  <c r="AG964" i="20"/>
  <c r="F964" i="20"/>
  <c r="AF965" i="20"/>
  <c r="AG965" i="20"/>
  <c r="F965" i="20"/>
  <c r="AF966" i="20"/>
  <c r="AG966" i="20"/>
  <c r="F966" i="20"/>
  <c r="AF967" i="20"/>
  <c r="AG967" i="20"/>
  <c r="F967" i="20"/>
  <c r="AF968" i="20"/>
  <c r="AG968" i="20"/>
  <c r="F968" i="20"/>
  <c r="AF969" i="20"/>
  <c r="AG969" i="20"/>
  <c r="F969" i="20"/>
  <c r="AF970" i="20"/>
  <c r="AG970" i="20"/>
  <c r="F970" i="20"/>
  <c r="AF971" i="20"/>
  <c r="AG971" i="20"/>
  <c r="F971" i="20"/>
  <c r="AF972" i="20"/>
  <c r="AG972" i="20"/>
  <c r="F972" i="20"/>
  <c r="AF973" i="20"/>
  <c r="AG973" i="20"/>
  <c r="F973" i="20"/>
  <c r="AF974" i="20"/>
  <c r="AG974" i="20"/>
  <c r="F974" i="20"/>
  <c r="AF975" i="20"/>
  <c r="AG975" i="20"/>
  <c r="F975" i="20"/>
  <c r="AF976" i="20"/>
  <c r="AG976" i="20"/>
  <c r="F976" i="20"/>
  <c r="AF977" i="20"/>
  <c r="AG977" i="20"/>
  <c r="F977" i="20"/>
  <c r="AF978" i="20"/>
  <c r="AG978" i="20"/>
  <c r="F978" i="20"/>
  <c r="AF979" i="20"/>
  <c r="AG979" i="20"/>
  <c r="F979" i="20"/>
  <c r="AF980" i="20"/>
  <c r="AG980" i="20"/>
  <c r="F980" i="20"/>
  <c r="AF981" i="20"/>
  <c r="AG981" i="20"/>
  <c r="F981" i="20"/>
  <c r="AF982" i="20"/>
  <c r="AG982" i="20"/>
  <c r="F982" i="20"/>
  <c r="AF983" i="20"/>
  <c r="AG983" i="20"/>
  <c r="F983" i="20"/>
  <c r="AF984" i="20"/>
  <c r="AG984" i="20"/>
  <c r="F984" i="20"/>
  <c r="AF985" i="20"/>
  <c r="AG985" i="20"/>
  <c r="F985" i="20"/>
  <c r="AF986" i="20"/>
  <c r="AG986" i="20"/>
  <c r="F986" i="20"/>
  <c r="AF987" i="20"/>
  <c r="AG987" i="20"/>
  <c r="F987" i="20"/>
  <c r="AF988" i="20"/>
  <c r="AG988" i="20"/>
  <c r="F988" i="20"/>
  <c r="AF989" i="20"/>
  <c r="AG989" i="20"/>
  <c r="F989" i="20"/>
  <c r="AF990" i="20"/>
  <c r="AG990" i="20"/>
  <c r="F990" i="20"/>
  <c r="AF991" i="20"/>
  <c r="AG991" i="20"/>
  <c r="F991" i="20"/>
  <c r="AF992" i="20"/>
  <c r="AG992" i="20"/>
  <c r="F992" i="20"/>
  <c r="AF993" i="20"/>
  <c r="AG993" i="20"/>
  <c r="F993" i="20"/>
  <c r="AF994" i="20"/>
  <c r="AG994" i="20"/>
  <c r="F994" i="20"/>
  <c r="AF995" i="20"/>
  <c r="AG995" i="20"/>
  <c r="F995" i="20"/>
  <c r="AF996" i="20"/>
  <c r="AG996" i="20"/>
  <c r="F996" i="20"/>
  <c r="AF997" i="20"/>
  <c r="AG997" i="20"/>
  <c r="F997" i="20"/>
  <c r="AF998" i="20"/>
  <c r="AG998" i="20"/>
  <c r="F998" i="20"/>
  <c r="AF999" i="20"/>
  <c r="AG999" i="20"/>
  <c r="F999" i="20"/>
  <c r="AF1000" i="20"/>
  <c r="AG1000" i="20"/>
  <c r="F1000" i="20"/>
  <c r="AF1001" i="20"/>
  <c r="AG1001" i="20"/>
  <c r="F1001" i="20"/>
  <c r="AF1002" i="20"/>
  <c r="AG1002" i="20"/>
  <c r="F1002" i="20"/>
  <c r="AF1003" i="20"/>
  <c r="AG1003" i="20"/>
  <c r="F1003" i="20"/>
  <c r="AF1004" i="20"/>
  <c r="AG1004" i="20"/>
  <c r="F1004" i="20"/>
  <c r="AF1005" i="20"/>
  <c r="AG1005" i="20"/>
  <c r="F1005" i="20"/>
  <c r="AF1006" i="20"/>
  <c r="AG1006" i="20"/>
  <c r="F1006" i="20"/>
  <c r="AF1007" i="20"/>
  <c r="AG1007" i="20"/>
  <c r="F1007" i="20"/>
  <c r="AF1008" i="20"/>
  <c r="AG1008" i="20"/>
  <c r="F1008" i="20"/>
  <c r="AF1009" i="20"/>
  <c r="AG1009" i="20"/>
  <c r="F1009" i="20"/>
  <c r="AF1010" i="20"/>
  <c r="AG1010" i="20"/>
  <c r="F1010" i="20"/>
  <c r="AF1011" i="20"/>
  <c r="AG1011" i="20"/>
  <c r="F1011" i="20"/>
  <c r="AF1012" i="20"/>
  <c r="AG1012" i="20"/>
  <c r="F1012" i="20"/>
  <c r="AF1013" i="20"/>
  <c r="AG1013" i="20"/>
  <c r="F1013" i="20"/>
  <c r="AF1014" i="20"/>
  <c r="AG1014" i="20"/>
  <c r="F1014" i="20"/>
  <c r="AF1015" i="20"/>
  <c r="AG1015" i="20"/>
  <c r="F1015" i="20"/>
  <c r="AF1016" i="20"/>
  <c r="AG1016" i="20"/>
  <c r="F1016" i="20"/>
  <c r="AF1017" i="20"/>
  <c r="AG1017" i="20"/>
  <c r="F1017" i="20"/>
  <c r="AF1018" i="20"/>
  <c r="AG1018" i="20"/>
  <c r="F1018" i="20"/>
  <c r="AF1019" i="20"/>
  <c r="AG1019" i="20"/>
  <c r="F1019" i="20"/>
  <c r="AF1020" i="20"/>
  <c r="AG1020" i="20"/>
  <c r="F1020" i="20"/>
  <c r="AF1021" i="20"/>
  <c r="AG1021" i="20"/>
  <c r="F1021" i="20"/>
  <c r="AF1022" i="20"/>
  <c r="AG1022" i="20"/>
  <c r="F1022" i="20"/>
  <c r="AF1023" i="20"/>
  <c r="AG1023" i="20"/>
  <c r="F1023" i="20"/>
  <c r="AF1024" i="20"/>
  <c r="AG1024" i="20"/>
  <c r="F1024" i="20"/>
  <c r="AF1025" i="20"/>
  <c r="AG1025" i="20"/>
  <c r="F1025" i="20"/>
  <c r="AF1026" i="20"/>
  <c r="AG1026" i="20"/>
  <c r="F1026" i="20"/>
  <c r="AF1027" i="20"/>
  <c r="AG1027" i="20"/>
  <c r="F1027" i="20"/>
  <c r="AF1028" i="20"/>
  <c r="AG1028" i="20"/>
  <c r="F1028" i="20"/>
  <c r="AF1029" i="20"/>
  <c r="AG1029" i="20"/>
  <c r="F1029" i="20"/>
  <c r="AF1030" i="20"/>
  <c r="AG1030" i="20"/>
  <c r="F1030" i="20"/>
  <c r="AF1031" i="20"/>
  <c r="AG1031" i="20"/>
  <c r="F1031" i="20"/>
  <c r="AF1032" i="20"/>
  <c r="AG1032" i="20"/>
  <c r="F1032" i="20"/>
  <c r="AF1033" i="20"/>
  <c r="AG1033" i="20"/>
  <c r="F1033" i="20"/>
  <c r="AF1034" i="20"/>
  <c r="AG1034" i="20"/>
  <c r="F1034" i="20"/>
  <c r="AF1035" i="20"/>
  <c r="AG1035" i="20"/>
  <c r="F1035" i="20"/>
  <c r="AF1036" i="20"/>
  <c r="AG1036" i="20"/>
  <c r="F1036" i="20"/>
  <c r="AF1037" i="20"/>
  <c r="AG1037" i="20"/>
  <c r="F1037" i="20"/>
  <c r="AF1038" i="20"/>
  <c r="AG1038" i="20"/>
  <c r="F1038" i="20"/>
  <c r="AF1039" i="20"/>
  <c r="AG1039" i="20"/>
  <c r="F1039" i="20"/>
  <c r="AF1040" i="20"/>
  <c r="AG1040" i="20"/>
  <c r="F1040" i="20"/>
  <c r="AF1041" i="20"/>
  <c r="AG1041" i="20"/>
  <c r="F1041" i="20"/>
  <c r="AF1042" i="20"/>
  <c r="AG1042" i="20"/>
  <c r="F1042" i="20"/>
  <c r="AF1043" i="20"/>
  <c r="AG1043" i="20"/>
  <c r="F1043" i="20"/>
  <c r="AF1044" i="20"/>
  <c r="AG1044" i="20"/>
  <c r="F1044" i="20"/>
  <c r="AF1045" i="20"/>
  <c r="AG1045" i="20"/>
  <c r="F1045" i="20"/>
  <c r="AF1046" i="20"/>
  <c r="AG1046" i="20"/>
  <c r="F1046" i="20"/>
  <c r="AF1047" i="20"/>
  <c r="AG1047" i="20"/>
  <c r="F1047" i="20"/>
  <c r="AF1048" i="20"/>
  <c r="AG1048" i="20"/>
  <c r="F1048" i="20"/>
  <c r="AF1049" i="20"/>
  <c r="AG1049" i="20"/>
  <c r="F1049" i="20"/>
  <c r="AF1050" i="20"/>
  <c r="AG1050" i="20"/>
  <c r="F1050" i="20"/>
  <c r="AF1051" i="20"/>
  <c r="AG1051" i="20"/>
  <c r="F1051" i="20"/>
  <c r="AF1052" i="20"/>
  <c r="AG1052" i="20"/>
  <c r="F1052" i="20"/>
  <c r="AF1053" i="20"/>
  <c r="AG1053" i="20"/>
  <c r="F1053" i="20"/>
  <c r="AF1054" i="20"/>
  <c r="AG1054" i="20"/>
  <c r="F1054" i="20"/>
  <c r="AF1055" i="20"/>
  <c r="AG1055" i="20"/>
  <c r="F1055" i="20"/>
  <c r="AF1056" i="20"/>
  <c r="AG1056" i="20"/>
  <c r="F1056" i="20"/>
  <c r="AF1057" i="20"/>
  <c r="AG1057" i="20"/>
  <c r="F1057" i="20"/>
  <c r="AF1058" i="20"/>
  <c r="AG1058" i="20"/>
  <c r="F1058" i="20"/>
  <c r="AF1059" i="20"/>
  <c r="AG1059" i="20"/>
  <c r="F1059" i="20"/>
  <c r="AF1060" i="20"/>
  <c r="AG1060" i="20"/>
  <c r="F1060" i="20"/>
  <c r="AF1061" i="20"/>
  <c r="AG1061" i="20"/>
  <c r="F1061" i="20"/>
  <c r="AF1062" i="20"/>
  <c r="AG1062" i="20"/>
  <c r="F1062" i="20"/>
  <c r="AF1063" i="20"/>
  <c r="AG1063" i="20"/>
  <c r="F1063" i="20"/>
  <c r="AF1064" i="20"/>
  <c r="AG1064" i="20"/>
  <c r="F1064" i="20"/>
  <c r="AF1065" i="20"/>
  <c r="AG1065" i="20"/>
  <c r="F1065" i="20"/>
  <c r="AF1066" i="20"/>
  <c r="AG1066" i="20"/>
  <c r="F1066" i="20"/>
  <c r="AF1067" i="20"/>
  <c r="AG1067" i="20"/>
  <c r="F1067" i="20"/>
  <c r="AF1068" i="20"/>
  <c r="AG1068" i="20"/>
  <c r="F1068" i="20"/>
  <c r="AF1069" i="20"/>
  <c r="AG1069" i="20"/>
  <c r="F1069" i="20"/>
  <c r="AF1070" i="20"/>
  <c r="AG1070" i="20"/>
  <c r="F1070" i="20"/>
  <c r="AF1071" i="20"/>
  <c r="AG1071" i="20"/>
  <c r="F1071" i="20"/>
  <c r="AF1072" i="20"/>
  <c r="AG1072" i="20"/>
  <c r="F1072" i="20"/>
  <c r="AF1073" i="20"/>
  <c r="AG1073" i="20"/>
  <c r="F1073" i="20"/>
  <c r="AF1074" i="20"/>
  <c r="AG1074" i="20"/>
  <c r="F1074" i="20"/>
  <c r="AF1075" i="20"/>
  <c r="AG1075" i="20"/>
  <c r="F1075" i="20"/>
  <c r="AF1076" i="20"/>
  <c r="AG1076" i="20"/>
  <c r="F1076" i="20"/>
  <c r="AF1077" i="20"/>
  <c r="AG1077" i="20"/>
  <c r="F1077" i="20"/>
  <c r="AF1078" i="20"/>
  <c r="AG1078" i="20"/>
  <c r="F1078" i="20"/>
  <c r="AF1079" i="20"/>
  <c r="AG1079" i="20"/>
  <c r="F1079" i="20"/>
  <c r="AF1080" i="20"/>
  <c r="AG1080" i="20"/>
  <c r="F1080" i="20"/>
  <c r="AF1081" i="20"/>
  <c r="AG1081" i="20"/>
  <c r="F1081" i="20"/>
  <c r="AF1082" i="20"/>
  <c r="AG1082" i="20"/>
  <c r="F1082" i="20"/>
  <c r="AF1083" i="20"/>
  <c r="AG1083" i="20"/>
  <c r="F1083" i="20"/>
  <c r="AF1084" i="20"/>
  <c r="AG1084" i="20"/>
  <c r="F1084" i="20"/>
  <c r="AF1085" i="20"/>
  <c r="AG1085" i="20"/>
  <c r="F1085" i="20"/>
  <c r="AF1086" i="20"/>
  <c r="AG1086" i="20"/>
  <c r="F1086" i="20"/>
  <c r="AF1087" i="20"/>
  <c r="AG1087" i="20"/>
  <c r="F1087" i="20"/>
  <c r="AF1088" i="20"/>
  <c r="AG1088" i="20"/>
  <c r="F1088" i="20"/>
  <c r="AF1089" i="20"/>
  <c r="AG1089" i="20"/>
  <c r="F1089" i="20"/>
  <c r="AF1090" i="20"/>
  <c r="AG1090" i="20"/>
  <c r="F1090" i="20"/>
  <c r="AF1091" i="20"/>
  <c r="AG1091" i="20"/>
  <c r="F1091" i="20"/>
  <c r="AF1092" i="20"/>
  <c r="AG1092" i="20"/>
  <c r="F1092" i="20"/>
  <c r="AF1093" i="20"/>
  <c r="AG1093" i="20"/>
  <c r="F1093" i="20"/>
  <c r="AF1094" i="20"/>
  <c r="AG1094" i="20"/>
  <c r="F1094" i="20"/>
  <c r="AF1095" i="20"/>
  <c r="AG1095" i="20"/>
  <c r="F1095" i="20"/>
  <c r="AF1096" i="20"/>
  <c r="AG1096" i="20"/>
  <c r="F1096" i="20"/>
  <c r="AF1097" i="20"/>
  <c r="AG1097" i="20"/>
  <c r="F1097" i="20"/>
  <c r="AF1098" i="20"/>
  <c r="AG1098" i="20"/>
  <c r="F1098" i="20"/>
  <c r="AF1099" i="20"/>
  <c r="AG1099" i="20"/>
  <c r="F1099" i="20"/>
  <c r="AF1100" i="20"/>
  <c r="AG1100" i="20"/>
  <c r="F1100" i="20"/>
  <c r="AF1101" i="20"/>
  <c r="AG1101" i="20"/>
  <c r="F1101" i="20"/>
  <c r="AF1102" i="20"/>
  <c r="AG1102" i="20"/>
  <c r="F1102" i="20"/>
  <c r="AF1103" i="20"/>
  <c r="AG1103" i="20"/>
  <c r="F1103" i="20"/>
  <c r="AF1104" i="20"/>
  <c r="AG1104" i="20"/>
  <c r="F1104" i="20"/>
  <c r="AF1105" i="20"/>
  <c r="AG1105" i="20"/>
  <c r="F1105" i="20"/>
  <c r="AF1106" i="20"/>
  <c r="AG1106" i="20"/>
  <c r="F1106" i="20"/>
  <c r="AF1107" i="20"/>
  <c r="AG1107" i="20"/>
  <c r="F1107" i="20"/>
  <c r="AF1108" i="20"/>
  <c r="AG1108" i="20"/>
  <c r="F1108" i="20"/>
  <c r="AF1109" i="20"/>
  <c r="AG1109" i="20"/>
  <c r="F1109" i="20"/>
  <c r="AF1110" i="20"/>
  <c r="AG1110" i="20"/>
  <c r="F1110" i="20"/>
  <c r="AF1111" i="20"/>
  <c r="AG1111" i="20"/>
  <c r="F1111" i="20"/>
  <c r="AF1112" i="20"/>
  <c r="AG1112" i="20"/>
  <c r="F1112" i="20"/>
  <c r="AF1113" i="20"/>
  <c r="AG1113" i="20"/>
  <c r="F1113" i="20"/>
  <c r="AF1114" i="20"/>
  <c r="AG1114" i="20"/>
  <c r="F1114" i="20"/>
  <c r="AF1115" i="20"/>
  <c r="AG1115" i="20"/>
  <c r="F1115" i="20"/>
  <c r="AF1116" i="20"/>
  <c r="AG1116" i="20"/>
  <c r="F1116" i="20"/>
  <c r="AF1117" i="20"/>
  <c r="AG1117" i="20"/>
  <c r="F1117" i="20"/>
  <c r="AF1118" i="20"/>
  <c r="AG1118" i="20"/>
  <c r="F1118" i="20"/>
  <c r="AF1119" i="20"/>
  <c r="AG1119" i="20"/>
  <c r="F1119" i="20"/>
  <c r="AF1120" i="20"/>
  <c r="AG1120" i="20"/>
  <c r="F1120" i="20"/>
  <c r="AF1121" i="20"/>
  <c r="AG1121" i="20"/>
  <c r="F1121" i="20"/>
  <c r="AF1122" i="20"/>
  <c r="AG1122" i="20"/>
  <c r="F1122" i="20"/>
  <c r="AF1123" i="20"/>
  <c r="AG1123" i="20"/>
  <c r="F1123" i="20"/>
  <c r="AF1124" i="20"/>
  <c r="AG1124" i="20"/>
  <c r="F1124" i="20"/>
  <c r="AF1125" i="20"/>
  <c r="AG1125" i="20"/>
  <c r="F1125" i="20"/>
  <c r="AF1126" i="20"/>
  <c r="AG1126" i="20"/>
  <c r="F1126" i="20"/>
  <c r="AF1127" i="20"/>
  <c r="AG1127" i="20"/>
  <c r="F1127" i="20"/>
  <c r="AF1128" i="20"/>
  <c r="AG1128" i="20"/>
  <c r="F1128" i="20"/>
  <c r="AF1129" i="20"/>
  <c r="AG1129" i="20"/>
  <c r="F1129" i="20"/>
  <c r="AF1130" i="20"/>
  <c r="AG1130" i="20"/>
  <c r="F1130" i="20"/>
  <c r="AF1131" i="20"/>
  <c r="AG1131" i="20"/>
  <c r="F1131" i="20"/>
  <c r="AF1132" i="20"/>
  <c r="AG1132" i="20"/>
  <c r="F1132" i="20"/>
  <c r="AF1133" i="20"/>
  <c r="AG1133" i="20"/>
  <c r="F1133" i="20"/>
  <c r="AF1134" i="20"/>
  <c r="AG1134" i="20"/>
  <c r="F1134" i="20"/>
  <c r="AF1135" i="20"/>
  <c r="AG1135" i="20"/>
  <c r="F1135" i="20"/>
  <c r="AF1136" i="20"/>
  <c r="AG1136" i="20"/>
  <c r="F1136" i="20"/>
  <c r="AF1137" i="20"/>
  <c r="AG1137" i="20"/>
  <c r="F1137" i="20"/>
  <c r="AF1138" i="20"/>
  <c r="AG1138" i="20"/>
  <c r="F1138" i="20"/>
  <c r="AF1139" i="20"/>
  <c r="AG1139" i="20"/>
  <c r="F1139" i="20"/>
  <c r="AF1140" i="20"/>
  <c r="AG1140" i="20"/>
  <c r="F1140" i="20"/>
  <c r="AF1141" i="20"/>
  <c r="AG1141" i="20"/>
  <c r="F1141" i="20"/>
  <c r="AF1142" i="20"/>
  <c r="AG1142" i="20"/>
  <c r="F1142" i="20"/>
  <c r="AF1143" i="20"/>
  <c r="AG1143" i="20"/>
  <c r="F1143" i="20"/>
  <c r="AF1144" i="20"/>
  <c r="AG1144" i="20"/>
  <c r="F1144" i="20"/>
  <c r="AF1145" i="20"/>
  <c r="AG1145" i="20"/>
  <c r="F1145" i="20"/>
  <c r="AF1146" i="20"/>
  <c r="AG1146" i="20"/>
  <c r="F1146" i="20"/>
  <c r="AF1147" i="20"/>
  <c r="AG1147" i="20"/>
  <c r="F1147" i="20"/>
  <c r="AF1148" i="20"/>
  <c r="AG1148" i="20"/>
  <c r="F1148" i="20"/>
  <c r="AF1149" i="20"/>
  <c r="AG1149" i="20"/>
  <c r="F1149" i="20"/>
  <c r="AF1150" i="20"/>
  <c r="AG1150" i="20"/>
  <c r="F1150" i="20"/>
  <c r="AF1151" i="20"/>
  <c r="AG1151" i="20"/>
  <c r="F1151" i="20"/>
  <c r="AF1152" i="20"/>
  <c r="AG1152" i="20"/>
  <c r="F1152" i="20"/>
  <c r="AF1153" i="20"/>
  <c r="AG1153" i="20"/>
  <c r="F1153" i="20"/>
  <c r="AF1154" i="20"/>
  <c r="AG1154" i="20"/>
  <c r="F1154" i="20"/>
  <c r="AF1155" i="20"/>
  <c r="AG1155" i="20"/>
  <c r="F1155" i="20"/>
  <c r="AF1156" i="20"/>
  <c r="AG1156" i="20"/>
  <c r="F1156" i="20"/>
  <c r="AF1157" i="20"/>
  <c r="AG1157" i="20"/>
  <c r="F1157" i="20"/>
  <c r="AF1158" i="20"/>
  <c r="AG1158" i="20"/>
  <c r="F1158" i="20"/>
  <c r="AF1159" i="20"/>
  <c r="AG1159" i="20"/>
  <c r="F1159" i="20"/>
  <c r="AF1160" i="20"/>
  <c r="AG1160" i="20"/>
  <c r="F1160" i="20"/>
  <c r="AF1161" i="20"/>
  <c r="AG1161" i="20"/>
  <c r="F1161" i="20"/>
  <c r="AF1162" i="20"/>
  <c r="AG1162" i="20"/>
  <c r="F1162" i="20"/>
  <c r="AF1163" i="20"/>
  <c r="AG1163" i="20"/>
  <c r="F1163" i="20"/>
  <c r="AF1164" i="20"/>
  <c r="AG1164" i="20"/>
  <c r="F1164" i="20"/>
  <c r="AF1165" i="20"/>
  <c r="AG1165" i="20"/>
  <c r="F1165" i="20"/>
  <c r="AF1166" i="20"/>
  <c r="AG1166" i="20"/>
  <c r="F1166" i="20"/>
  <c r="AF1167" i="20"/>
  <c r="AG1167" i="20"/>
  <c r="F1167" i="20"/>
  <c r="AF1168" i="20"/>
  <c r="AG1168" i="20"/>
  <c r="F1168" i="20"/>
  <c r="AF1169" i="20"/>
  <c r="AG1169" i="20"/>
  <c r="F1169" i="20"/>
  <c r="AF1170" i="20"/>
  <c r="AG1170" i="20"/>
  <c r="F1170" i="20"/>
  <c r="AF1171" i="20"/>
  <c r="AG1171" i="20"/>
  <c r="F1171" i="20"/>
  <c r="AF1172" i="20"/>
  <c r="AG1172" i="20"/>
  <c r="F1172" i="20"/>
  <c r="AF1173" i="20"/>
  <c r="AG1173" i="20"/>
  <c r="F1173" i="20"/>
  <c r="AF1174" i="20"/>
  <c r="AG1174" i="20"/>
  <c r="F1174" i="20"/>
  <c r="AF1175" i="20"/>
  <c r="AG1175" i="20"/>
  <c r="F1175" i="20"/>
  <c r="AF1176" i="20"/>
  <c r="AG1176" i="20"/>
  <c r="F1176" i="20"/>
  <c r="AF1177" i="20"/>
  <c r="AG1177" i="20"/>
  <c r="F1177" i="20"/>
  <c r="AF1178" i="20"/>
  <c r="AG1178" i="20"/>
  <c r="F1178" i="20"/>
  <c r="AF1179" i="20"/>
  <c r="AG1179" i="20"/>
  <c r="F1179" i="20"/>
  <c r="AF1180" i="20"/>
  <c r="AG1180" i="20"/>
  <c r="F1180" i="20"/>
  <c r="AF1181" i="20"/>
  <c r="AG1181" i="20"/>
  <c r="F1181" i="20"/>
  <c r="AF1182" i="20"/>
  <c r="AG1182" i="20"/>
  <c r="F1182" i="20"/>
  <c r="AF1183" i="20"/>
  <c r="AG1183" i="20"/>
  <c r="F1183" i="20"/>
  <c r="AF1184" i="20"/>
  <c r="AG1184" i="20"/>
  <c r="F1184" i="20"/>
  <c r="AF1185" i="20"/>
  <c r="AG1185" i="20"/>
  <c r="F1185" i="20"/>
  <c r="AF1186" i="20"/>
  <c r="AG1186" i="20"/>
  <c r="F1186" i="20"/>
  <c r="AF1187" i="20"/>
  <c r="AG1187" i="20"/>
  <c r="F1187" i="20"/>
  <c r="AF1188" i="20"/>
  <c r="AG1188" i="20"/>
  <c r="F1188" i="20"/>
  <c r="AF1189" i="20"/>
  <c r="AG1189" i="20"/>
  <c r="F1189" i="20"/>
  <c r="AF1190" i="20"/>
  <c r="AG1190" i="20"/>
  <c r="F1190" i="20"/>
  <c r="AF1191" i="20"/>
  <c r="AG1191" i="20"/>
  <c r="F1191" i="20"/>
  <c r="AF1192" i="20"/>
  <c r="AG1192" i="20"/>
  <c r="F1192" i="20"/>
  <c r="AF1193" i="20"/>
  <c r="AG1193" i="20"/>
  <c r="F1193" i="20"/>
  <c r="AF1194" i="20"/>
  <c r="AG1194" i="20"/>
  <c r="F1194" i="20"/>
  <c r="AF1195" i="20"/>
  <c r="AG1195" i="20"/>
  <c r="F1195" i="20"/>
  <c r="AF1196" i="20"/>
  <c r="AG1196" i="20"/>
  <c r="F1196" i="20"/>
  <c r="AF1197" i="20"/>
  <c r="AG1197" i="20"/>
  <c r="F1197" i="20"/>
  <c r="AF1198" i="20"/>
  <c r="AG1198" i="20"/>
  <c r="F1198" i="20"/>
  <c r="AF1199" i="20"/>
  <c r="AG1199" i="20"/>
  <c r="F1199" i="20"/>
  <c r="AF1200" i="20"/>
  <c r="AG1200" i="20"/>
  <c r="F1200" i="20"/>
  <c r="AF1201" i="20"/>
  <c r="AG1201" i="20"/>
  <c r="F1201" i="20"/>
  <c r="AF1202" i="20"/>
  <c r="AG1202" i="20"/>
  <c r="F1202" i="20"/>
  <c r="AF1203" i="20"/>
  <c r="AG1203" i="20"/>
  <c r="F1203" i="20"/>
  <c r="AF1204" i="20"/>
  <c r="AG1204" i="20"/>
  <c r="F1204" i="20"/>
  <c r="AF1205" i="20"/>
  <c r="AG1205" i="20"/>
  <c r="F1205" i="20"/>
  <c r="AF1206" i="20"/>
  <c r="AG1206" i="20"/>
  <c r="F1206" i="20"/>
  <c r="AF1207" i="20"/>
  <c r="AG1207" i="20"/>
  <c r="F1207" i="20"/>
  <c r="AF1208" i="20"/>
  <c r="AG1208" i="20"/>
  <c r="F1208" i="20"/>
  <c r="AF1209" i="20"/>
  <c r="AG1209" i="20"/>
  <c r="F1209" i="20"/>
  <c r="AF1210" i="20"/>
  <c r="AG1210" i="20"/>
  <c r="F1210" i="20"/>
  <c r="AF1211" i="20"/>
  <c r="AG1211" i="20"/>
  <c r="F1211" i="20"/>
  <c r="AF1212" i="20"/>
  <c r="AG1212" i="20"/>
  <c r="F1212" i="20"/>
  <c r="AF1213" i="20"/>
  <c r="AG1213" i="20"/>
  <c r="F1213" i="20"/>
  <c r="AF1214" i="20"/>
  <c r="AG1214" i="20"/>
  <c r="F1214" i="20"/>
  <c r="AF1215" i="20"/>
  <c r="AG1215" i="20"/>
  <c r="F1215" i="20"/>
  <c r="AF1216" i="20"/>
  <c r="AG1216" i="20"/>
  <c r="F1216" i="20"/>
  <c r="AF1217" i="20"/>
  <c r="AG1217" i="20"/>
  <c r="F1217" i="20"/>
  <c r="AF1218" i="20"/>
  <c r="AG1218" i="20"/>
  <c r="F1218" i="20"/>
  <c r="AF1219" i="20"/>
  <c r="AG1219" i="20"/>
  <c r="F1219" i="20"/>
  <c r="AF1220" i="20"/>
  <c r="AG1220" i="20"/>
  <c r="F1220" i="20"/>
  <c r="AF1221" i="20"/>
  <c r="AG1221" i="20"/>
  <c r="F1221" i="20"/>
  <c r="AF1222" i="20"/>
  <c r="AG1222" i="20"/>
  <c r="F1222" i="20"/>
  <c r="AF1223" i="20"/>
  <c r="AG1223" i="20"/>
  <c r="F1223" i="20"/>
  <c r="AF1224" i="20"/>
  <c r="AG1224" i="20"/>
  <c r="F1224" i="20"/>
  <c r="AF1225" i="20"/>
  <c r="AG1225" i="20"/>
  <c r="F1225" i="20"/>
  <c r="AF1226" i="20"/>
  <c r="AG1226" i="20"/>
  <c r="F1226" i="20"/>
  <c r="AF1227" i="20"/>
  <c r="AG1227" i="20"/>
  <c r="F1227" i="20"/>
  <c r="AF1228" i="20"/>
  <c r="AG1228" i="20"/>
  <c r="F1228" i="20"/>
  <c r="AF1229" i="20"/>
  <c r="AG1229" i="20"/>
  <c r="F1229" i="20"/>
  <c r="AF1230" i="20"/>
  <c r="AG1230" i="20"/>
  <c r="F1230" i="20"/>
  <c r="AF1231" i="20"/>
  <c r="AG1231" i="20"/>
  <c r="F1231" i="20"/>
  <c r="AF1232" i="20"/>
  <c r="AG1232" i="20"/>
  <c r="F1232" i="20"/>
  <c r="AF1233" i="20"/>
  <c r="AG1233" i="20"/>
  <c r="F1233" i="20"/>
  <c r="AF1234" i="20"/>
  <c r="AG1234" i="20"/>
  <c r="F1234" i="20"/>
  <c r="AF1235" i="20"/>
  <c r="AG1235" i="20"/>
  <c r="F1235" i="20"/>
  <c r="AF1236" i="20"/>
  <c r="AG1236" i="20"/>
  <c r="F1236" i="20"/>
  <c r="AF1237" i="20"/>
  <c r="AG1237" i="20"/>
  <c r="F1237" i="20"/>
  <c r="AF1238" i="20"/>
  <c r="AG1238" i="20"/>
  <c r="F1238" i="20"/>
  <c r="AF1239" i="20"/>
  <c r="AG1239" i="20"/>
  <c r="F1239" i="20"/>
  <c r="AF1240" i="20"/>
  <c r="AG1240" i="20"/>
  <c r="F1240" i="20"/>
  <c r="AF1241" i="20"/>
  <c r="AG1241" i="20"/>
  <c r="F1241" i="20"/>
  <c r="AF1242" i="20"/>
  <c r="AG1242" i="20"/>
  <c r="F1242" i="20"/>
  <c r="AF1243" i="20"/>
  <c r="AG1243" i="20"/>
  <c r="F1243" i="20"/>
  <c r="AF1244" i="20"/>
  <c r="AG1244" i="20"/>
  <c r="F1244" i="20"/>
  <c r="AF1245" i="20"/>
  <c r="AG1245" i="20"/>
  <c r="F1245" i="20"/>
  <c r="AF1246" i="20"/>
  <c r="AG1246" i="20"/>
  <c r="F1246" i="20"/>
  <c r="AF1247" i="20"/>
  <c r="AG1247" i="20"/>
  <c r="F1247" i="20"/>
  <c r="AF1248" i="20"/>
  <c r="AG1248" i="20"/>
  <c r="F1248" i="20"/>
  <c r="AF1249" i="20"/>
  <c r="AG1249" i="20"/>
  <c r="F1249" i="20"/>
  <c r="AF1250" i="20"/>
  <c r="AG1250" i="20"/>
  <c r="F1250" i="20"/>
  <c r="AF1251" i="20"/>
  <c r="AG1251" i="20"/>
  <c r="F1251" i="20"/>
  <c r="AF1252" i="20"/>
  <c r="AG1252" i="20"/>
  <c r="F1252" i="20"/>
  <c r="AF1253" i="20"/>
  <c r="AG1253" i="20"/>
  <c r="F1253" i="20"/>
  <c r="AF1254" i="20"/>
  <c r="AG1254" i="20"/>
  <c r="F1254" i="20"/>
  <c r="AF1255" i="20"/>
  <c r="AG1255" i="20"/>
  <c r="F1255" i="20"/>
  <c r="AF1256" i="20"/>
  <c r="AG1256" i="20"/>
  <c r="F1256" i="20"/>
  <c r="AF1257" i="20"/>
  <c r="AG1257" i="20"/>
  <c r="F1257" i="20"/>
  <c r="AF1258" i="20"/>
  <c r="AG1258" i="20"/>
  <c r="F1258" i="20"/>
  <c r="AF1259" i="20"/>
  <c r="AG1259" i="20"/>
  <c r="F1259" i="20"/>
  <c r="AF1260" i="20"/>
  <c r="AG1260" i="20"/>
  <c r="F1260" i="20"/>
  <c r="AF1261" i="20"/>
  <c r="AG1261" i="20"/>
  <c r="F1261" i="20"/>
  <c r="AF1262" i="20"/>
  <c r="AG1262" i="20"/>
  <c r="F1262" i="20"/>
  <c r="AF1263" i="20"/>
  <c r="AG1263" i="20"/>
  <c r="F1263" i="20"/>
  <c r="AF1264" i="20"/>
  <c r="AG1264" i="20"/>
  <c r="F1264" i="20"/>
  <c r="AF1265" i="20"/>
  <c r="AG1265" i="20"/>
  <c r="F1265" i="20"/>
  <c r="AF1266" i="20"/>
  <c r="AG1266" i="20"/>
  <c r="F1266" i="20"/>
  <c r="AF1267" i="20"/>
  <c r="AG1267" i="20"/>
  <c r="F1267" i="20"/>
  <c r="AF1268" i="20"/>
  <c r="AG1268" i="20"/>
  <c r="F1268" i="20"/>
  <c r="AF1269" i="20"/>
  <c r="AG1269" i="20"/>
  <c r="F1269" i="20"/>
  <c r="AF1270" i="20"/>
  <c r="AG1270" i="20"/>
  <c r="F1270" i="20"/>
  <c r="AF1271" i="20"/>
  <c r="AG1271" i="20"/>
  <c r="F1271" i="20"/>
  <c r="AF1272" i="20"/>
  <c r="AG1272" i="20"/>
  <c r="F1272" i="20"/>
  <c r="AF1273" i="20"/>
  <c r="AG1273" i="20"/>
  <c r="F1273" i="20"/>
  <c r="AF1274" i="20"/>
  <c r="AG1274" i="20"/>
  <c r="F1274" i="20"/>
  <c r="AF1275" i="20"/>
  <c r="AG1275" i="20"/>
  <c r="F1275" i="20"/>
  <c r="AF1276" i="20"/>
  <c r="AG1276" i="20"/>
  <c r="F1276" i="20"/>
  <c r="AF1277" i="20"/>
  <c r="AG1277" i="20"/>
  <c r="F1277" i="20"/>
  <c r="AF1278" i="20"/>
  <c r="AG1278" i="20"/>
  <c r="F1278" i="20"/>
  <c r="AF1279" i="20"/>
  <c r="AG1279" i="20"/>
  <c r="F1279" i="20"/>
  <c r="AF1280" i="20"/>
  <c r="AG1280" i="20"/>
  <c r="F1280" i="20"/>
  <c r="AF1281" i="20"/>
  <c r="AG1281" i="20"/>
  <c r="F1281" i="20"/>
  <c r="AF1282" i="20"/>
  <c r="AG1282" i="20"/>
  <c r="F1282" i="20"/>
  <c r="AF1283" i="20"/>
  <c r="AG1283" i="20"/>
  <c r="F1283" i="20"/>
  <c r="AF1284" i="20"/>
  <c r="AG1284" i="20"/>
  <c r="F1284" i="20"/>
  <c r="AF1285" i="20"/>
  <c r="AG1285" i="20"/>
  <c r="F1285" i="20"/>
  <c r="AF1286" i="20"/>
  <c r="AG1286" i="20"/>
  <c r="F1286" i="20"/>
  <c r="AF1287" i="20"/>
  <c r="AG1287" i="20"/>
  <c r="F1287" i="20"/>
  <c r="AF1288" i="20"/>
  <c r="AG1288" i="20"/>
  <c r="F1288" i="20"/>
  <c r="AF1289" i="20"/>
  <c r="AG1289" i="20"/>
  <c r="F1289" i="20"/>
  <c r="AF1290" i="20"/>
  <c r="AG1290" i="20"/>
  <c r="F1290" i="20"/>
  <c r="AF1291" i="20"/>
  <c r="AG1291" i="20"/>
  <c r="F1291" i="20"/>
  <c r="AF1292" i="20"/>
  <c r="AG1292" i="20"/>
  <c r="F1292" i="20"/>
  <c r="AF1293" i="20"/>
  <c r="AG1293" i="20"/>
  <c r="F1293" i="20"/>
  <c r="AF1294" i="20"/>
  <c r="AG1294" i="20"/>
  <c r="F1294" i="20"/>
  <c r="AF1295" i="20"/>
  <c r="AG1295" i="20"/>
  <c r="F1295" i="20"/>
  <c r="AF1296" i="20"/>
  <c r="AG1296" i="20"/>
  <c r="F1296" i="20"/>
  <c r="AF1297" i="20"/>
  <c r="AG1297" i="20"/>
  <c r="F1297" i="20"/>
  <c r="AF1298" i="20"/>
  <c r="AG1298" i="20"/>
  <c r="F1298" i="20"/>
  <c r="AF1299" i="20"/>
  <c r="AG1299" i="20"/>
  <c r="F1299" i="20"/>
  <c r="AF1300" i="20"/>
  <c r="AG1300" i="20"/>
  <c r="F1300" i="20"/>
  <c r="AF1301" i="20"/>
  <c r="AG1301" i="20"/>
  <c r="F1301" i="20"/>
  <c r="AF1302" i="20"/>
  <c r="AG1302" i="20"/>
  <c r="F1302" i="20"/>
  <c r="AF1303" i="20"/>
  <c r="AG1303" i="20"/>
  <c r="F1303" i="20"/>
  <c r="AF1304" i="20"/>
  <c r="AG1304" i="20"/>
  <c r="F1304" i="20"/>
  <c r="AF1305" i="20"/>
  <c r="AG1305" i="20"/>
  <c r="F1305" i="20"/>
  <c r="AF1306" i="20"/>
  <c r="AG1306" i="20"/>
  <c r="F1306" i="20"/>
  <c r="AF1307" i="20"/>
  <c r="AG1307" i="20"/>
  <c r="F1307" i="20"/>
  <c r="AF1308" i="20"/>
  <c r="AG1308" i="20"/>
  <c r="F1308" i="20"/>
  <c r="AF1309" i="20"/>
  <c r="AG1309" i="20"/>
  <c r="F1309" i="20"/>
  <c r="AF1310" i="20"/>
  <c r="AG1310" i="20"/>
  <c r="F1310" i="20"/>
  <c r="AF1311" i="20"/>
  <c r="AG1311" i="20"/>
  <c r="F1311" i="20"/>
  <c r="AF1312" i="20"/>
  <c r="AG1312" i="20"/>
  <c r="F1312" i="20"/>
  <c r="AF1313" i="20"/>
  <c r="AG1313" i="20"/>
  <c r="F1313" i="20"/>
  <c r="AF1314" i="20"/>
  <c r="AG1314" i="20"/>
  <c r="F1314" i="20"/>
  <c r="AF1315" i="20"/>
  <c r="AG1315" i="20"/>
  <c r="F1315" i="20"/>
  <c r="AF1316" i="20"/>
  <c r="AG1316" i="20"/>
  <c r="F1316" i="20"/>
  <c r="AF1317" i="20"/>
  <c r="AG1317" i="20"/>
  <c r="F1317" i="20"/>
  <c r="AF1318" i="20"/>
  <c r="AG1318" i="20"/>
  <c r="F1318" i="20"/>
  <c r="AF1319" i="20"/>
  <c r="AG1319" i="20"/>
  <c r="F1319" i="20"/>
  <c r="AF1320" i="20"/>
  <c r="AG1320" i="20"/>
  <c r="F1320" i="20"/>
  <c r="AF1321" i="20"/>
  <c r="AG1321" i="20"/>
  <c r="F1321" i="20"/>
  <c r="AF1322" i="20"/>
  <c r="AG1322" i="20"/>
  <c r="F1322" i="20"/>
  <c r="AF1323" i="20"/>
  <c r="AG1323" i="20"/>
  <c r="F1323" i="20"/>
  <c r="AF1324" i="20"/>
  <c r="AG1324" i="20"/>
  <c r="F1324" i="20"/>
  <c r="AF1325" i="20"/>
  <c r="AG1325" i="20"/>
  <c r="F1325" i="20"/>
  <c r="AF1326" i="20"/>
  <c r="AG1326" i="20"/>
  <c r="F1326" i="20"/>
  <c r="AF1327" i="20"/>
  <c r="AG1327" i="20"/>
  <c r="F1327" i="20"/>
  <c r="AF1328" i="20"/>
  <c r="AG1328" i="20"/>
  <c r="F1328" i="20"/>
  <c r="AF1329" i="20"/>
  <c r="AG1329" i="20"/>
  <c r="F1329" i="20"/>
  <c r="AF1330" i="20"/>
  <c r="AG1330" i="20"/>
  <c r="F1330" i="20"/>
  <c r="AF1331" i="20"/>
  <c r="AG1331" i="20"/>
  <c r="F1331" i="20"/>
  <c r="AF1332" i="20"/>
  <c r="AG1332" i="20"/>
  <c r="F1332" i="20"/>
  <c r="AF1333" i="20"/>
  <c r="AG1333" i="20"/>
  <c r="F1333" i="20"/>
  <c r="AF1334" i="20"/>
  <c r="AG1334" i="20"/>
  <c r="F1334" i="20"/>
  <c r="AF1335" i="20"/>
  <c r="AG1335" i="20"/>
  <c r="F1335" i="20"/>
  <c r="AF1336" i="20"/>
  <c r="AG1336" i="20"/>
  <c r="F1336" i="20"/>
  <c r="AF1337" i="20"/>
  <c r="AG1337" i="20"/>
  <c r="F1337" i="20"/>
  <c r="AF1338" i="20"/>
  <c r="AG1338" i="20"/>
  <c r="F1338" i="20"/>
  <c r="AF1339" i="20"/>
  <c r="AG1339" i="20"/>
  <c r="F1339" i="20"/>
  <c r="AF1340" i="20"/>
  <c r="AG1340" i="20"/>
  <c r="F1340" i="20"/>
  <c r="AF1341" i="20"/>
  <c r="AG1341" i="20"/>
  <c r="F1341" i="20"/>
  <c r="AF1342" i="20"/>
  <c r="AG1342" i="20"/>
  <c r="F1342" i="20"/>
  <c r="AF1343" i="20"/>
  <c r="AG1343" i="20"/>
  <c r="F1343" i="20"/>
  <c r="AF1344" i="20"/>
  <c r="AG1344" i="20"/>
  <c r="F1344" i="20"/>
  <c r="AF1345" i="20"/>
  <c r="AG1345" i="20"/>
  <c r="F1345" i="20"/>
  <c r="AF1346" i="20"/>
  <c r="AG1346" i="20"/>
  <c r="F1346" i="20"/>
  <c r="AF1347" i="20"/>
  <c r="AG1347" i="20"/>
  <c r="F1347" i="20"/>
  <c r="AF1348" i="20"/>
  <c r="AG1348" i="20"/>
  <c r="F1348" i="20"/>
  <c r="AF1349" i="20"/>
  <c r="AG1349" i="20"/>
  <c r="F1349" i="20"/>
  <c r="AF1350" i="20"/>
  <c r="AG1350" i="20"/>
  <c r="F1350" i="20"/>
  <c r="AF1351" i="20"/>
  <c r="AG1351" i="20"/>
  <c r="F1351" i="20"/>
  <c r="AF1352" i="20"/>
  <c r="AG1352" i="20"/>
  <c r="F1352" i="20"/>
  <c r="AF1353" i="20"/>
  <c r="AG1353" i="20"/>
  <c r="F1353" i="20"/>
  <c r="AF1354" i="20"/>
  <c r="AG1354" i="20"/>
  <c r="F1354" i="20"/>
  <c r="AF1355" i="20"/>
  <c r="AG1355" i="20"/>
  <c r="F1355" i="20"/>
  <c r="AF1356" i="20"/>
  <c r="AG1356" i="20"/>
  <c r="F1356" i="20"/>
  <c r="AF1357" i="20"/>
  <c r="AG1357" i="20"/>
  <c r="F1357" i="20"/>
  <c r="AF1358" i="20"/>
  <c r="AG1358" i="20"/>
  <c r="F1358" i="20"/>
  <c r="AF1359" i="20"/>
  <c r="AG1359" i="20"/>
  <c r="F1359" i="20"/>
  <c r="AF1360" i="20"/>
  <c r="AG1360" i="20"/>
  <c r="F1360" i="20"/>
  <c r="AF1361" i="20"/>
  <c r="AG1361" i="20"/>
  <c r="F1361" i="20"/>
  <c r="AF1362" i="20"/>
  <c r="AG1362" i="20"/>
  <c r="F1362" i="20"/>
  <c r="AF1363" i="20"/>
  <c r="AG1363" i="20"/>
  <c r="F1363" i="20"/>
  <c r="AF1364" i="20"/>
  <c r="AG1364" i="20"/>
  <c r="F1364" i="20"/>
  <c r="AF1365" i="20"/>
  <c r="AG1365" i="20"/>
  <c r="F1365" i="20"/>
  <c r="AF1366" i="20"/>
  <c r="AG1366" i="20"/>
  <c r="F1366" i="20"/>
  <c r="AF1367" i="20"/>
  <c r="AG1367" i="20"/>
  <c r="F1367" i="20"/>
  <c r="AF1368" i="20"/>
  <c r="AG1368" i="20"/>
  <c r="F1368" i="20"/>
  <c r="AF1369" i="20"/>
  <c r="AG1369" i="20"/>
  <c r="F1369" i="20"/>
  <c r="AF1370" i="20"/>
  <c r="AG1370" i="20"/>
  <c r="F1370" i="20"/>
  <c r="AF1371" i="20"/>
  <c r="AG1371" i="20"/>
  <c r="F1371" i="20"/>
  <c r="AF1372" i="20"/>
  <c r="AG1372" i="20"/>
  <c r="F1372" i="20"/>
  <c r="AF1373" i="20"/>
  <c r="AG1373" i="20"/>
  <c r="F1373" i="20"/>
  <c r="AF1374" i="20"/>
  <c r="AG1374" i="20"/>
  <c r="F1374" i="20"/>
  <c r="AF1375" i="20"/>
  <c r="AG1375" i="20"/>
  <c r="F1375" i="20"/>
  <c r="AF1376" i="20"/>
  <c r="AG1376" i="20"/>
  <c r="F1376" i="20"/>
  <c r="AF1377" i="20"/>
  <c r="AG1377" i="20"/>
  <c r="F1377" i="20"/>
  <c r="AF1378" i="20"/>
  <c r="AG1378" i="20"/>
  <c r="F1378" i="20"/>
  <c r="AF1379" i="20"/>
  <c r="AG1379" i="20"/>
  <c r="F1379" i="20"/>
  <c r="AF1380" i="20"/>
  <c r="AG1380" i="20"/>
  <c r="F1380" i="20"/>
  <c r="AF1381" i="20"/>
  <c r="AG1381" i="20"/>
  <c r="F1381" i="20"/>
  <c r="AF1382" i="20"/>
  <c r="AG1382" i="20"/>
  <c r="F1382" i="20"/>
  <c r="AF1383" i="20"/>
  <c r="AG1383" i="20"/>
  <c r="F1383" i="20"/>
  <c r="AF1384" i="20"/>
  <c r="AG1384" i="20"/>
  <c r="F1384" i="20"/>
  <c r="AF1385" i="20"/>
  <c r="AG1385" i="20"/>
  <c r="F1385" i="20"/>
  <c r="AF1386" i="20"/>
  <c r="AG1386" i="20"/>
  <c r="F1386" i="20"/>
  <c r="AF1387" i="20"/>
  <c r="AG1387" i="20"/>
  <c r="F1387" i="20"/>
  <c r="AF1388" i="20"/>
  <c r="AG1388" i="20"/>
  <c r="F1388" i="20"/>
  <c r="AF1389" i="20"/>
  <c r="AG1389" i="20"/>
  <c r="F1389" i="20"/>
  <c r="AF1390" i="20"/>
  <c r="AG1390" i="20"/>
  <c r="F1390" i="20"/>
  <c r="AF1391" i="20"/>
  <c r="AG1391" i="20"/>
  <c r="F1391" i="20"/>
  <c r="AF1392" i="20"/>
  <c r="AG1392" i="20"/>
  <c r="F1392" i="20"/>
  <c r="AF1393" i="20"/>
  <c r="AG1393" i="20"/>
  <c r="F1393" i="20"/>
  <c r="AF1394" i="20"/>
  <c r="AG1394" i="20"/>
  <c r="F1394" i="20"/>
  <c r="AF1395" i="20"/>
  <c r="AG1395" i="20"/>
  <c r="F1395" i="20"/>
  <c r="AF1396" i="20"/>
  <c r="AG1396" i="20"/>
  <c r="F1396" i="20"/>
  <c r="AF1397" i="20"/>
  <c r="AG1397" i="20"/>
  <c r="F1397" i="20"/>
  <c r="AF1398" i="20"/>
  <c r="AG1398" i="20"/>
  <c r="F1398" i="20"/>
  <c r="AF1399" i="20"/>
  <c r="AG1399" i="20"/>
  <c r="F1399" i="20"/>
  <c r="AF1400" i="20"/>
  <c r="AG1400" i="20"/>
  <c r="F1400" i="20"/>
  <c r="AF1401" i="20"/>
  <c r="AG1401" i="20"/>
  <c r="F1401" i="20"/>
  <c r="AF1402" i="20"/>
  <c r="AG1402" i="20"/>
  <c r="F1402" i="20"/>
  <c r="AF1403" i="20"/>
  <c r="AG1403" i="20"/>
  <c r="F1403" i="20"/>
  <c r="AF1404" i="20"/>
  <c r="AG1404" i="20"/>
  <c r="F1404" i="20"/>
  <c r="AF1405" i="20"/>
  <c r="AG1405" i="20"/>
  <c r="F1405" i="20"/>
  <c r="AF1406" i="20"/>
  <c r="AG1406" i="20"/>
  <c r="F1406" i="20"/>
  <c r="AF1407" i="20"/>
  <c r="AG1407" i="20"/>
  <c r="F1407" i="20"/>
  <c r="AG5" i="20"/>
  <c r="F5" i="20"/>
  <c r="EB9" i="20"/>
  <c r="G6" i="20"/>
  <c r="EB10" i="20"/>
  <c r="G7" i="20"/>
  <c r="EB11" i="20"/>
  <c r="G8" i="20"/>
  <c r="EB12" i="20"/>
  <c r="G9" i="20"/>
  <c r="EB13" i="20"/>
  <c r="G10" i="20"/>
  <c r="EB14" i="20"/>
  <c r="G11" i="20"/>
  <c r="EB15" i="20"/>
  <c r="G12" i="20"/>
  <c r="EB16" i="20"/>
  <c r="G13" i="20"/>
  <c r="EB17" i="20"/>
  <c r="G14" i="20"/>
  <c r="EB18" i="20"/>
  <c r="G15" i="20"/>
  <c r="EB19" i="20"/>
  <c r="G16" i="20"/>
  <c r="EB20" i="20"/>
  <c r="G17" i="20"/>
  <c r="EB21" i="20"/>
  <c r="G18" i="20"/>
  <c r="EB22" i="20"/>
  <c r="G19" i="20"/>
  <c r="EB23" i="20"/>
  <c r="G20" i="20"/>
  <c r="EB24" i="20"/>
  <c r="G21" i="20"/>
  <c r="EB25" i="20"/>
  <c r="G22" i="20"/>
  <c r="EB26" i="20"/>
  <c r="G23" i="20"/>
  <c r="EB27" i="20"/>
  <c r="G24" i="20"/>
  <c r="EB28" i="20"/>
  <c r="G25" i="20"/>
  <c r="EB29" i="20"/>
  <c r="G26" i="20"/>
  <c r="EB30" i="20"/>
  <c r="G27" i="20"/>
  <c r="EB31" i="20"/>
  <c r="G28" i="20"/>
  <c r="EB32" i="20"/>
  <c r="G29" i="20"/>
  <c r="EB33" i="20"/>
  <c r="G30" i="20"/>
  <c r="EB34" i="20"/>
  <c r="G31" i="20"/>
  <c r="EB35" i="20"/>
  <c r="G32" i="20"/>
  <c r="EB36" i="20"/>
  <c r="G33" i="20"/>
  <c r="EB37" i="20"/>
  <c r="G34" i="20"/>
  <c r="EB38" i="20"/>
  <c r="G35" i="20"/>
  <c r="EB39" i="20"/>
  <c r="G36" i="20"/>
  <c r="EB40" i="20"/>
  <c r="G37" i="20"/>
  <c r="EB41" i="20"/>
  <c r="G38" i="20"/>
  <c r="EB42" i="20"/>
  <c r="G39" i="20"/>
  <c r="EB43" i="20"/>
  <c r="G40" i="20"/>
  <c r="EB44" i="20"/>
  <c r="G41" i="20"/>
  <c r="EB45" i="20"/>
  <c r="G42" i="20"/>
  <c r="EB46" i="20"/>
  <c r="G43" i="20"/>
  <c r="EB47" i="20"/>
  <c r="G44" i="20"/>
  <c r="EB48" i="20"/>
  <c r="G45" i="20"/>
  <c r="EB49" i="20"/>
  <c r="G46" i="20"/>
  <c r="EB50" i="20"/>
  <c r="G47" i="20"/>
  <c r="EB51" i="20"/>
  <c r="G48" i="20"/>
  <c r="EB52" i="20"/>
  <c r="G49" i="20"/>
  <c r="EB53" i="20"/>
  <c r="G50" i="20"/>
  <c r="EB54" i="20"/>
  <c r="G51" i="20"/>
  <c r="EB55" i="20"/>
  <c r="G52" i="20"/>
  <c r="EB56" i="20"/>
  <c r="G53" i="20"/>
  <c r="EB57" i="20"/>
  <c r="G54" i="20"/>
  <c r="EB58" i="20"/>
  <c r="G55" i="20"/>
  <c r="EB59" i="20"/>
  <c r="G56" i="20"/>
  <c r="EB60" i="20"/>
  <c r="G57" i="20"/>
  <c r="EB61" i="20"/>
  <c r="G58" i="20"/>
  <c r="EB62" i="20"/>
  <c r="G59" i="20"/>
  <c r="EB63" i="20"/>
  <c r="G60" i="20"/>
  <c r="EB64" i="20"/>
  <c r="G61" i="20"/>
  <c r="EB65" i="20"/>
  <c r="G62" i="20"/>
  <c r="EB66" i="20"/>
  <c r="G63" i="20"/>
  <c r="EB67" i="20"/>
  <c r="G64" i="20"/>
  <c r="EB68" i="20"/>
  <c r="G65" i="20"/>
  <c r="GA8" i="20"/>
  <c r="G66" i="20"/>
  <c r="GA9" i="20"/>
  <c r="G67" i="20"/>
  <c r="GA10" i="20"/>
  <c r="G68" i="20"/>
  <c r="GA11" i="20"/>
  <c r="G69" i="20"/>
  <c r="GA12" i="20"/>
  <c r="G70" i="20"/>
  <c r="GA13" i="20"/>
  <c r="G71" i="20"/>
  <c r="GA14" i="20"/>
  <c r="G72" i="20"/>
  <c r="GA15" i="20"/>
  <c r="G73" i="20"/>
  <c r="GA16" i="20"/>
  <c r="G74" i="20"/>
  <c r="GA17" i="20"/>
  <c r="G75" i="20"/>
  <c r="GA18" i="20"/>
  <c r="G76" i="20"/>
  <c r="GA19" i="20"/>
  <c r="G77" i="20"/>
  <c r="GA20" i="20"/>
  <c r="G78" i="20"/>
  <c r="GA21" i="20"/>
  <c r="G79" i="20"/>
  <c r="GA22" i="20"/>
  <c r="G80" i="20"/>
  <c r="GA23" i="20"/>
  <c r="G81" i="20"/>
  <c r="GA24" i="20"/>
  <c r="G82" i="20"/>
  <c r="GA25" i="20"/>
  <c r="G83" i="20"/>
  <c r="GA26" i="20"/>
  <c r="G84" i="20"/>
  <c r="GA27" i="20"/>
  <c r="G85" i="20"/>
  <c r="GA28" i="20"/>
  <c r="G86" i="20"/>
  <c r="GA29" i="20"/>
  <c r="G87" i="20"/>
  <c r="GA30" i="20"/>
  <c r="G88" i="20"/>
  <c r="GA31" i="20"/>
  <c r="G89" i="20"/>
  <c r="GA32" i="20"/>
  <c r="G90" i="20"/>
  <c r="GA33" i="20"/>
  <c r="G91" i="20"/>
  <c r="GA34" i="20"/>
  <c r="G92" i="20"/>
  <c r="GA35" i="20"/>
  <c r="G93" i="20"/>
  <c r="GA36" i="20"/>
  <c r="G94" i="20"/>
  <c r="GA37" i="20"/>
  <c r="G95" i="20"/>
  <c r="GA38" i="20"/>
  <c r="G96" i="20"/>
  <c r="GA39" i="20"/>
  <c r="G97" i="20"/>
  <c r="GA40" i="20"/>
  <c r="G98" i="20"/>
  <c r="GA41" i="20"/>
  <c r="G99" i="20"/>
  <c r="GA42" i="20"/>
  <c r="G100" i="20"/>
  <c r="GA43" i="20"/>
  <c r="G101" i="20"/>
  <c r="GA44" i="20"/>
  <c r="G102" i="20"/>
  <c r="GA45" i="20"/>
  <c r="G103" i="20"/>
  <c r="GA46" i="20"/>
  <c r="G104" i="20"/>
  <c r="GA47" i="20"/>
  <c r="G105" i="20"/>
  <c r="GA48" i="20"/>
  <c r="G106" i="20"/>
  <c r="GA49" i="20"/>
  <c r="G107" i="20"/>
  <c r="GA50" i="20"/>
  <c r="G108" i="20"/>
  <c r="GA51" i="20"/>
  <c r="G109" i="20"/>
  <c r="GA52" i="20"/>
  <c r="G110" i="20"/>
  <c r="GA53" i="20"/>
  <c r="G111" i="20"/>
  <c r="GA54" i="20"/>
  <c r="G112" i="20"/>
  <c r="GA55" i="20"/>
  <c r="G113" i="20"/>
  <c r="GA56" i="20"/>
  <c r="G114" i="20"/>
  <c r="GA57" i="20"/>
  <c r="G115" i="20"/>
  <c r="GA58" i="20"/>
  <c r="G116" i="20"/>
  <c r="GA59" i="20"/>
  <c r="G117" i="20"/>
  <c r="GA60" i="20"/>
  <c r="G118" i="20"/>
  <c r="GA61" i="20"/>
  <c r="G119" i="20"/>
  <c r="GA62" i="20"/>
  <c r="G120" i="20"/>
  <c r="GA63" i="20"/>
  <c r="G121" i="20"/>
  <c r="GA64" i="20"/>
  <c r="G122" i="20"/>
  <c r="GA65" i="20"/>
  <c r="G123" i="20"/>
  <c r="GA66" i="20"/>
  <c r="G124" i="20"/>
  <c r="GA67" i="20"/>
  <c r="G125" i="20"/>
  <c r="GA68" i="20"/>
  <c r="G126" i="20"/>
  <c r="FA8" i="20"/>
  <c r="G127" i="20"/>
  <c r="FA9" i="20"/>
  <c r="G128" i="20"/>
  <c r="FA10" i="20"/>
  <c r="G129" i="20"/>
  <c r="FA11" i="20"/>
  <c r="G130" i="20"/>
  <c r="FA12" i="20"/>
  <c r="G131" i="20"/>
  <c r="FA13" i="20"/>
  <c r="G132" i="20"/>
  <c r="FA14" i="20"/>
  <c r="G133" i="20"/>
  <c r="FA15" i="20"/>
  <c r="G134" i="20"/>
  <c r="FA16" i="20"/>
  <c r="G135" i="20"/>
  <c r="FA17" i="20"/>
  <c r="G136" i="20"/>
  <c r="FA18" i="20"/>
  <c r="G137" i="20"/>
  <c r="FA19" i="20"/>
  <c r="G138" i="20"/>
  <c r="FA20" i="20"/>
  <c r="G139" i="20"/>
  <c r="FA21" i="20"/>
  <c r="G140" i="20"/>
  <c r="FA22" i="20"/>
  <c r="G141" i="20"/>
  <c r="FA23" i="20"/>
  <c r="G142" i="20"/>
  <c r="FA24" i="20"/>
  <c r="G143" i="20"/>
  <c r="FA25" i="20"/>
  <c r="G144" i="20"/>
  <c r="FA26" i="20"/>
  <c r="G145" i="20"/>
  <c r="FA27" i="20"/>
  <c r="G146" i="20"/>
  <c r="FA28" i="20"/>
  <c r="G147" i="20"/>
  <c r="FA29" i="20"/>
  <c r="G148" i="20"/>
  <c r="FA30" i="20"/>
  <c r="G149" i="20"/>
  <c r="FA31" i="20"/>
  <c r="G150" i="20"/>
  <c r="FA32" i="20"/>
  <c r="G151" i="20"/>
  <c r="FA33" i="20"/>
  <c r="G152" i="20"/>
  <c r="FA34" i="20"/>
  <c r="G153" i="20"/>
  <c r="FA35" i="20"/>
  <c r="G154" i="20"/>
  <c r="FA36" i="20"/>
  <c r="G155" i="20"/>
  <c r="FA37" i="20"/>
  <c r="G156" i="20"/>
  <c r="FA38" i="20"/>
  <c r="G157" i="20"/>
  <c r="FA39" i="20"/>
  <c r="G158" i="20"/>
  <c r="FA40" i="20"/>
  <c r="G159" i="20"/>
  <c r="FA41" i="20"/>
  <c r="G160" i="20"/>
  <c r="FA42" i="20"/>
  <c r="G161" i="20"/>
  <c r="FA43" i="20"/>
  <c r="G162" i="20"/>
  <c r="FA44" i="20"/>
  <c r="G163" i="20"/>
  <c r="FA45" i="20"/>
  <c r="G164" i="20"/>
  <c r="FA46" i="20"/>
  <c r="G165" i="20"/>
  <c r="FA47" i="20"/>
  <c r="G166" i="20"/>
  <c r="FA48" i="20"/>
  <c r="G167" i="20"/>
  <c r="FA49" i="20"/>
  <c r="G168" i="20"/>
  <c r="FA50" i="20"/>
  <c r="G169" i="20"/>
  <c r="FA51" i="20"/>
  <c r="G170" i="20"/>
  <c r="FA52" i="20"/>
  <c r="G171" i="20"/>
  <c r="FA53" i="20"/>
  <c r="G172" i="20"/>
  <c r="FA54" i="20"/>
  <c r="G173" i="20"/>
  <c r="FA55" i="20"/>
  <c r="G174" i="20"/>
  <c r="FA56" i="20"/>
  <c r="G175" i="20"/>
  <c r="FA57" i="20"/>
  <c r="G176" i="20"/>
  <c r="FA58" i="20"/>
  <c r="G177" i="20"/>
  <c r="FA59" i="20"/>
  <c r="G178" i="20"/>
  <c r="FA60" i="20"/>
  <c r="G179" i="20"/>
  <c r="FA61" i="20"/>
  <c r="G180" i="20"/>
  <c r="FA62" i="20"/>
  <c r="G181" i="20"/>
  <c r="FA63" i="20"/>
  <c r="G182" i="20"/>
  <c r="FA64" i="20"/>
  <c r="G183" i="20"/>
  <c r="FA65" i="20"/>
  <c r="G184" i="20"/>
  <c r="FA66" i="20"/>
  <c r="G185" i="20"/>
  <c r="FA67" i="20"/>
  <c r="G186" i="20"/>
  <c r="FA68" i="20"/>
  <c r="G187" i="20"/>
  <c r="EB8" i="20"/>
  <c r="G188" i="20"/>
  <c r="G189" i="20"/>
  <c r="G190" i="20"/>
  <c r="G191" i="20"/>
  <c r="G192" i="20"/>
  <c r="G193" i="20"/>
  <c r="G194" i="20"/>
  <c r="G195" i="20"/>
  <c r="G196" i="20"/>
  <c r="G197" i="20"/>
  <c r="G198" i="20"/>
  <c r="G199" i="20"/>
  <c r="G200" i="20"/>
  <c r="G201" i="20"/>
  <c r="G202" i="20"/>
  <c r="G203" i="20"/>
  <c r="G204" i="20"/>
  <c r="G205" i="20"/>
  <c r="G206" i="20"/>
  <c r="G207" i="20"/>
  <c r="G208" i="20"/>
  <c r="G209" i="20"/>
  <c r="G210" i="20"/>
  <c r="G211" i="20"/>
  <c r="G212" i="20"/>
  <c r="G213" i="20"/>
  <c r="G214" i="20"/>
  <c r="G215" i="20"/>
  <c r="G216" i="20"/>
  <c r="G217" i="20"/>
  <c r="G218" i="20"/>
  <c r="G219" i="20"/>
  <c r="G220" i="20"/>
  <c r="G221" i="20"/>
  <c r="G222" i="20"/>
  <c r="G223" i="20"/>
  <c r="G224" i="20"/>
  <c r="G225" i="20"/>
  <c r="G226" i="20"/>
  <c r="G227" i="20"/>
  <c r="G228" i="20"/>
  <c r="G229" i="20"/>
  <c r="G230" i="20"/>
  <c r="G231" i="20"/>
  <c r="G232" i="20"/>
  <c r="G233" i="20"/>
  <c r="G234" i="20"/>
  <c r="G235" i="20"/>
  <c r="G236" i="20"/>
  <c r="G237" i="20"/>
  <c r="G238" i="20"/>
  <c r="G239" i="20"/>
  <c r="G240" i="20"/>
  <c r="G241" i="20"/>
  <c r="G242" i="20"/>
  <c r="G243" i="20"/>
  <c r="G244" i="20"/>
  <c r="G245" i="20"/>
  <c r="G246" i="20"/>
  <c r="G247" i="20"/>
  <c r="G248" i="20"/>
  <c r="G249" i="20"/>
  <c r="G250" i="20"/>
  <c r="G251" i="20"/>
  <c r="G252" i="20"/>
  <c r="G253" i="20"/>
  <c r="G254" i="20"/>
  <c r="G255" i="20"/>
  <c r="G256" i="20"/>
  <c r="G257" i="20"/>
  <c r="G258" i="20"/>
  <c r="G259" i="20"/>
  <c r="G260" i="20"/>
  <c r="G261" i="20"/>
  <c r="G262" i="20"/>
  <c r="G263" i="20"/>
  <c r="G264" i="20"/>
  <c r="G265" i="20"/>
  <c r="G266" i="20"/>
  <c r="G267" i="20"/>
  <c r="G268" i="20"/>
  <c r="G269" i="20"/>
  <c r="G270" i="20"/>
  <c r="G271" i="20"/>
  <c r="G272" i="20"/>
  <c r="G273" i="20"/>
  <c r="G274" i="20"/>
  <c r="G275" i="20"/>
  <c r="G276" i="20"/>
  <c r="G277" i="20"/>
  <c r="G278" i="20"/>
  <c r="G279" i="20"/>
  <c r="G280" i="20"/>
  <c r="G281" i="20"/>
  <c r="G282" i="20"/>
  <c r="G283" i="20"/>
  <c r="G284" i="20"/>
  <c r="G285" i="20"/>
  <c r="G286" i="20"/>
  <c r="G287" i="20"/>
  <c r="G288" i="20"/>
  <c r="G289" i="20"/>
  <c r="G290" i="20"/>
  <c r="G291" i="20"/>
  <c r="G292" i="20"/>
  <c r="G293" i="20"/>
  <c r="G294" i="20"/>
  <c r="G295" i="20"/>
  <c r="G296" i="20"/>
  <c r="G297" i="20"/>
  <c r="G298" i="20"/>
  <c r="G299" i="20"/>
  <c r="G300" i="20"/>
  <c r="G301" i="20"/>
  <c r="G302" i="20"/>
  <c r="G303" i="20"/>
  <c r="G304" i="20"/>
  <c r="G305" i="20"/>
  <c r="G306" i="20"/>
  <c r="G307" i="20"/>
  <c r="G308" i="20"/>
  <c r="G309" i="20"/>
  <c r="G310" i="20"/>
  <c r="G311" i="20"/>
  <c r="G312" i="20"/>
  <c r="G313" i="20"/>
  <c r="G314" i="20"/>
  <c r="G315" i="20"/>
  <c r="G316" i="20"/>
  <c r="G317" i="20"/>
  <c r="G318" i="20"/>
  <c r="G319" i="20"/>
  <c r="G320" i="20"/>
  <c r="G321" i="20"/>
  <c r="G322" i="20"/>
  <c r="G323" i="20"/>
  <c r="G324" i="20"/>
  <c r="G325" i="20"/>
  <c r="G326" i="20"/>
  <c r="G327" i="20"/>
  <c r="G328" i="20"/>
  <c r="G329" i="20"/>
  <c r="G330" i="20"/>
  <c r="G331" i="20"/>
  <c r="G332" i="20"/>
  <c r="G333" i="20"/>
  <c r="G334" i="20"/>
  <c r="G335" i="20"/>
  <c r="G336" i="20"/>
  <c r="G337" i="20"/>
  <c r="G338" i="20"/>
  <c r="G339" i="20"/>
  <c r="G340" i="20"/>
  <c r="G341" i="20"/>
  <c r="G342" i="20"/>
  <c r="G343" i="20"/>
  <c r="G344" i="20"/>
  <c r="G345" i="20"/>
  <c r="G346" i="20"/>
  <c r="G347" i="20"/>
  <c r="G348" i="20"/>
  <c r="G349" i="20"/>
  <c r="G350" i="20"/>
  <c r="G351" i="20"/>
  <c r="G352" i="20"/>
  <c r="G353" i="20"/>
  <c r="G354" i="20"/>
  <c r="G355" i="20"/>
  <c r="G356" i="20"/>
  <c r="G357" i="20"/>
  <c r="G358" i="20"/>
  <c r="G359" i="20"/>
  <c r="G360" i="20"/>
  <c r="G361" i="20"/>
  <c r="G362" i="20"/>
  <c r="G363" i="20"/>
  <c r="G364" i="20"/>
  <c r="G365" i="20"/>
  <c r="G366" i="20"/>
  <c r="G367" i="20"/>
  <c r="G368" i="20"/>
  <c r="G369" i="20"/>
  <c r="G370" i="20"/>
  <c r="G371" i="20"/>
  <c r="G372" i="20"/>
  <c r="G373" i="20"/>
  <c r="G374" i="20"/>
  <c r="G375" i="20"/>
  <c r="G376" i="20"/>
  <c r="G377" i="20"/>
  <c r="G378" i="20"/>
  <c r="G379" i="20"/>
  <c r="G380" i="20"/>
  <c r="G381" i="20"/>
  <c r="G382" i="20"/>
  <c r="G383" i="20"/>
  <c r="G384" i="20"/>
  <c r="G385" i="20"/>
  <c r="G386" i="20"/>
  <c r="G387" i="20"/>
  <c r="G388" i="20"/>
  <c r="G389" i="20"/>
  <c r="G390" i="20"/>
  <c r="G391" i="20"/>
  <c r="G392" i="20"/>
  <c r="G393" i="20"/>
  <c r="G394" i="20"/>
  <c r="G395" i="20"/>
  <c r="G396" i="20"/>
  <c r="G397" i="20"/>
  <c r="G398" i="20"/>
  <c r="G399" i="20"/>
  <c r="G400" i="20"/>
  <c r="G401" i="20"/>
  <c r="G402" i="20"/>
  <c r="G403" i="20"/>
  <c r="G404" i="20"/>
  <c r="G405" i="20"/>
  <c r="G406" i="20"/>
  <c r="G407" i="20"/>
  <c r="G408" i="20"/>
  <c r="G409" i="20"/>
  <c r="G410" i="20"/>
  <c r="G411" i="20"/>
  <c r="G412" i="20"/>
  <c r="G413" i="20"/>
  <c r="G414" i="20"/>
  <c r="G415" i="20"/>
  <c r="G416" i="20"/>
  <c r="G417" i="20"/>
  <c r="G418" i="20"/>
  <c r="G419" i="20"/>
  <c r="G420" i="20"/>
  <c r="G421" i="20"/>
  <c r="G422" i="20"/>
  <c r="G423" i="20"/>
  <c r="G424" i="20"/>
  <c r="G425" i="20"/>
  <c r="G426" i="20"/>
  <c r="G427" i="20"/>
  <c r="G428" i="20"/>
  <c r="G429" i="20"/>
  <c r="G430" i="20"/>
  <c r="G431" i="20"/>
  <c r="G432" i="20"/>
  <c r="G433" i="20"/>
  <c r="G434" i="20"/>
  <c r="G435" i="20"/>
  <c r="G436" i="20"/>
  <c r="G437" i="20"/>
  <c r="G438" i="20"/>
  <c r="G439" i="20"/>
  <c r="G440" i="20"/>
  <c r="G441" i="20"/>
  <c r="G442" i="20"/>
  <c r="G443" i="20"/>
  <c r="G444" i="20"/>
  <c r="G445" i="20"/>
  <c r="G446" i="20"/>
  <c r="G447" i="20"/>
  <c r="G448" i="20"/>
  <c r="G449" i="20"/>
  <c r="G450" i="20"/>
  <c r="G451" i="20"/>
  <c r="G452" i="20"/>
  <c r="G453" i="20"/>
  <c r="G454" i="20"/>
  <c r="G455" i="20"/>
  <c r="G456" i="20"/>
  <c r="G457" i="20"/>
  <c r="G458" i="20"/>
  <c r="G459" i="20"/>
  <c r="G460" i="20"/>
  <c r="G461" i="20"/>
  <c r="G462" i="20"/>
  <c r="G463" i="20"/>
  <c r="G464" i="20"/>
  <c r="G465" i="20"/>
  <c r="G466" i="20"/>
  <c r="G467" i="20"/>
  <c r="G468" i="20"/>
  <c r="G469" i="20"/>
  <c r="G470" i="20"/>
  <c r="G471" i="20"/>
  <c r="G472" i="20"/>
  <c r="G473" i="20"/>
  <c r="G474" i="20"/>
  <c r="G475" i="20"/>
  <c r="G476" i="20"/>
  <c r="G477" i="20"/>
  <c r="G478" i="20"/>
  <c r="G479" i="20"/>
  <c r="G480" i="20"/>
  <c r="G481" i="20"/>
  <c r="G482" i="20"/>
  <c r="G483" i="20"/>
  <c r="G484" i="20"/>
  <c r="G485" i="20"/>
  <c r="G486" i="20"/>
  <c r="G487" i="20"/>
  <c r="G488" i="20"/>
  <c r="G489" i="20"/>
  <c r="G490" i="20"/>
  <c r="G491" i="20"/>
  <c r="G492" i="20"/>
  <c r="G493" i="20"/>
  <c r="G494" i="20"/>
  <c r="G495" i="20"/>
  <c r="G496" i="20"/>
  <c r="G497" i="20"/>
  <c r="G498" i="20"/>
  <c r="G499" i="20"/>
  <c r="G500" i="20"/>
  <c r="G501" i="20"/>
  <c r="G502" i="20"/>
  <c r="G503" i="20"/>
  <c r="G504" i="20"/>
  <c r="G505" i="20"/>
  <c r="G506" i="20"/>
  <c r="G507" i="20"/>
  <c r="G508" i="20"/>
  <c r="G509" i="20"/>
  <c r="G510" i="20"/>
  <c r="G511" i="20"/>
  <c r="G512" i="20"/>
  <c r="G513" i="20"/>
  <c r="G514" i="20"/>
  <c r="G515" i="20"/>
  <c r="G516" i="20"/>
  <c r="G517" i="20"/>
  <c r="G518" i="20"/>
  <c r="G519" i="20"/>
  <c r="G520" i="20"/>
  <c r="G521" i="20"/>
  <c r="G522" i="20"/>
  <c r="G523" i="20"/>
  <c r="G524" i="20"/>
  <c r="G525" i="20"/>
  <c r="G526" i="20"/>
  <c r="G527" i="20"/>
  <c r="G528" i="20"/>
  <c r="G529" i="20"/>
  <c r="G530" i="20"/>
  <c r="G531" i="20"/>
  <c r="G532" i="20"/>
  <c r="G533" i="20"/>
  <c r="G534" i="20"/>
  <c r="G535" i="20"/>
  <c r="G536" i="20"/>
  <c r="G537" i="20"/>
  <c r="G538" i="20"/>
  <c r="G539" i="20"/>
  <c r="G540" i="20"/>
  <c r="G541" i="20"/>
  <c r="G542" i="20"/>
  <c r="G543" i="20"/>
  <c r="G544" i="20"/>
  <c r="G545" i="20"/>
  <c r="G546" i="20"/>
  <c r="G547" i="20"/>
  <c r="G548" i="20"/>
  <c r="G549" i="20"/>
  <c r="G550" i="20"/>
  <c r="G551" i="20"/>
  <c r="G552" i="20"/>
  <c r="G553" i="20"/>
  <c r="G554" i="20"/>
  <c r="G555" i="20"/>
  <c r="G556" i="20"/>
  <c r="G557" i="20"/>
  <c r="G558" i="20"/>
  <c r="G559" i="20"/>
  <c r="G560" i="20"/>
  <c r="G561" i="20"/>
  <c r="G562" i="20"/>
  <c r="G563" i="20"/>
  <c r="G564" i="20"/>
  <c r="G565" i="20"/>
  <c r="G566" i="20"/>
  <c r="G567" i="20"/>
  <c r="G568" i="20"/>
  <c r="G569" i="20"/>
  <c r="G570" i="20"/>
  <c r="G571" i="20"/>
  <c r="G572" i="20"/>
  <c r="G573" i="20"/>
  <c r="G574" i="20"/>
  <c r="G575" i="20"/>
  <c r="G576" i="20"/>
  <c r="G577" i="20"/>
  <c r="G578" i="20"/>
  <c r="G579" i="20"/>
  <c r="G580" i="20"/>
  <c r="G581" i="20"/>
  <c r="G582" i="20"/>
  <c r="G583" i="20"/>
  <c r="G584" i="20"/>
  <c r="G585" i="20"/>
  <c r="G586" i="20"/>
  <c r="G587" i="20"/>
  <c r="G588" i="20"/>
  <c r="G589" i="20"/>
  <c r="G590" i="20"/>
  <c r="G591" i="20"/>
  <c r="G592" i="20"/>
  <c r="G593" i="20"/>
  <c r="G594" i="20"/>
  <c r="G595" i="20"/>
  <c r="G596" i="20"/>
  <c r="G597" i="20"/>
  <c r="G598" i="20"/>
  <c r="G599" i="20"/>
  <c r="G600" i="20"/>
  <c r="G601" i="20"/>
  <c r="G602" i="20"/>
  <c r="G603" i="20"/>
  <c r="G604" i="20"/>
  <c r="G605" i="20"/>
  <c r="G606" i="20"/>
  <c r="G607" i="20"/>
  <c r="G608" i="20"/>
  <c r="G609" i="20"/>
  <c r="G610" i="20"/>
  <c r="G611" i="20"/>
  <c r="G612" i="20"/>
  <c r="G613" i="20"/>
  <c r="G614" i="20"/>
  <c r="G615" i="20"/>
  <c r="G616" i="20"/>
  <c r="G617" i="20"/>
  <c r="G618" i="20"/>
  <c r="G619" i="20"/>
  <c r="G620" i="20"/>
  <c r="G621" i="20"/>
  <c r="G622" i="20"/>
  <c r="G623" i="20"/>
  <c r="G624" i="20"/>
  <c r="G625" i="20"/>
  <c r="G626" i="20"/>
  <c r="G627" i="20"/>
  <c r="G628" i="20"/>
  <c r="G629" i="20"/>
  <c r="G630" i="20"/>
  <c r="G631" i="20"/>
  <c r="G632" i="20"/>
  <c r="G633" i="20"/>
  <c r="G634" i="20"/>
  <c r="G635" i="20"/>
  <c r="G636" i="20"/>
  <c r="G637" i="20"/>
  <c r="G638" i="20"/>
  <c r="G639" i="20"/>
  <c r="G640" i="20"/>
  <c r="G641" i="20"/>
  <c r="G642" i="20"/>
  <c r="G643" i="20"/>
  <c r="G644" i="20"/>
  <c r="G645" i="20"/>
  <c r="G646" i="20"/>
  <c r="G647" i="20"/>
  <c r="G648" i="20"/>
  <c r="G649" i="20"/>
  <c r="G650" i="20"/>
  <c r="G651" i="20"/>
  <c r="G652" i="20"/>
  <c r="G653" i="20"/>
  <c r="G654" i="20"/>
  <c r="G655" i="20"/>
  <c r="G656" i="20"/>
  <c r="G657" i="20"/>
  <c r="G658" i="20"/>
  <c r="G659" i="20"/>
  <c r="G660" i="20"/>
  <c r="G661" i="20"/>
  <c r="G662" i="20"/>
  <c r="G663" i="20"/>
  <c r="G664" i="20"/>
  <c r="G665" i="20"/>
  <c r="G666" i="20"/>
  <c r="G667" i="20"/>
  <c r="G668" i="20"/>
  <c r="G669" i="20"/>
  <c r="G670" i="20"/>
  <c r="G671" i="20"/>
  <c r="G672" i="20"/>
  <c r="G673" i="20"/>
  <c r="G674" i="20"/>
  <c r="G675" i="20"/>
  <c r="G676" i="20"/>
  <c r="G677" i="20"/>
  <c r="G678" i="20"/>
  <c r="G679" i="20"/>
  <c r="G680" i="20"/>
  <c r="G681" i="20"/>
  <c r="G682" i="20"/>
  <c r="G683" i="20"/>
  <c r="G684" i="20"/>
  <c r="G685" i="20"/>
  <c r="G686" i="20"/>
  <c r="G687" i="20"/>
  <c r="G688" i="20"/>
  <c r="G689" i="20"/>
  <c r="G690" i="20"/>
  <c r="G691" i="20"/>
  <c r="G692" i="20"/>
  <c r="G693" i="20"/>
  <c r="G694" i="20"/>
  <c r="G695" i="20"/>
  <c r="G696" i="20"/>
  <c r="G697" i="20"/>
  <c r="G698" i="20"/>
  <c r="G699" i="20"/>
  <c r="G700" i="20"/>
  <c r="G701" i="20"/>
  <c r="G702" i="20"/>
  <c r="G703" i="20"/>
  <c r="G704" i="20"/>
  <c r="G705" i="20"/>
  <c r="G706" i="20"/>
  <c r="G707" i="20"/>
  <c r="G708" i="20"/>
  <c r="G709" i="20"/>
  <c r="G710" i="20"/>
  <c r="G711" i="20"/>
  <c r="G712" i="20"/>
  <c r="G713" i="20"/>
  <c r="G714" i="20"/>
  <c r="G715" i="20"/>
  <c r="G716" i="20"/>
  <c r="G717" i="20"/>
  <c r="G718" i="20"/>
  <c r="G719" i="20"/>
  <c r="G720" i="20"/>
  <c r="G721" i="20"/>
  <c r="G722" i="20"/>
  <c r="G723" i="20"/>
  <c r="G724" i="20"/>
  <c r="G725" i="20"/>
  <c r="G726" i="20"/>
  <c r="G727" i="20"/>
  <c r="G728" i="20"/>
  <c r="G729" i="20"/>
  <c r="G730" i="20"/>
  <c r="G731" i="20"/>
  <c r="G732" i="20"/>
  <c r="G733" i="20"/>
  <c r="G734" i="20"/>
  <c r="G735" i="20"/>
  <c r="G736" i="20"/>
  <c r="G737" i="20"/>
  <c r="G738" i="20"/>
  <c r="G739" i="20"/>
  <c r="G740" i="20"/>
  <c r="G741" i="20"/>
  <c r="G742" i="20"/>
  <c r="G743" i="20"/>
  <c r="G744" i="20"/>
  <c r="G745" i="20"/>
  <c r="G746" i="20"/>
  <c r="G747" i="20"/>
  <c r="G748" i="20"/>
  <c r="G749" i="20"/>
  <c r="G750" i="20"/>
  <c r="G751" i="20"/>
  <c r="G752" i="20"/>
  <c r="G753" i="20"/>
  <c r="G754" i="20"/>
  <c r="G755" i="20"/>
  <c r="G756" i="20"/>
  <c r="G757" i="20"/>
  <c r="G758" i="20"/>
  <c r="G759" i="20"/>
  <c r="G760" i="20"/>
  <c r="G761" i="20"/>
  <c r="G762" i="20"/>
  <c r="G763" i="20"/>
  <c r="G764" i="20"/>
  <c r="G765" i="20"/>
  <c r="G766" i="20"/>
  <c r="G767" i="20"/>
  <c r="G768" i="20"/>
  <c r="G769" i="20"/>
  <c r="G770" i="20"/>
  <c r="G771" i="20"/>
  <c r="G772" i="20"/>
  <c r="G773" i="20"/>
  <c r="G774" i="20"/>
  <c r="G775" i="20"/>
  <c r="G776" i="20"/>
  <c r="G777" i="20"/>
  <c r="G778" i="20"/>
  <c r="G779" i="20"/>
  <c r="G780" i="20"/>
  <c r="G781" i="20"/>
  <c r="G782" i="20"/>
  <c r="G783" i="20"/>
  <c r="G784" i="20"/>
  <c r="G785" i="20"/>
  <c r="G786" i="20"/>
  <c r="G787" i="20"/>
  <c r="G788" i="20"/>
  <c r="G789" i="20"/>
  <c r="G790" i="20"/>
  <c r="G791" i="20"/>
  <c r="G792" i="20"/>
  <c r="G793" i="20"/>
  <c r="G794" i="20"/>
  <c r="G795" i="20"/>
  <c r="G796" i="20"/>
  <c r="G797" i="20"/>
  <c r="G798" i="20"/>
  <c r="G799" i="20"/>
  <c r="G800" i="20"/>
  <c r="G801" i="20"/>
  <c r="G802" i="20"/>
  <c r="G803" i="20"/>
  <c r="G804" i="20"/>
  <c r="G805" i="20"/>
  <c r="G806" i="20"/>
  <c r="G807" i="20"/>
  <c r="G808" i="20"/>
  <c r="G809" i="20"/>
  <c r="G810" i="20"/>
  <c r="G811" i="20"/>
  <c r="G812" i="20"/>
  <c r="G813" i="20"/>
  <c r="G814" i="20"/>
  <c r="G815" i="20"/>
  <c r="G816" i="20"/>
  <c r="G817" i="20"/>
  <c r="G818" i="20"/>
  <c r="G819" i="20"/>
  <c r="G820" i="20"/>
  <c r="G821" i="20"/>
  <c r="G822" i="20"/>
  <c r="G823" i="20"/>
  <c r="G824" i="20"/>
  <c r="G825" i="20"/>
  <c r="G826" i="20"/>
  <c r="G827" i="20"/>
  <c r="G828" i="20"/>
  <c r="G829" i="20"/>
  <c r="G830" i="20"/>
  <c r="G831" i="20"/>
  <c r="G832" i="20"/>
  <c r="G833" i="20"/>
  <c r="G834" i="20"/>
  <c r="G835" i="20"/>
  <c r="G836" i="20"/>
  <c r="G837" i="20"/>
  <c r="G838" i="20"/>
  <c r="G839" i="20"/>
  <c r="G840" i="20"/>
  <c r="G841" i="20"/>
  <c r="G842" i="20"/>
  <c r="G843" i="20"/>
  <c r="G844" i="20"/>
  <c r="G845" i="20"/>
  <c r="G846" i="20"/>
  <c r="G847" i="20"/>
  <c r="G848" i="20"/>
  <c r="G849" i="20"/>
  <c r="G850" i="20"/>
  <c r="G851" i="20"/>
  <c r="G852" i="20"/>
  <c r="G853" i="20"/>
  <c r="G854" i="20"/>
  <c r="G855" i="20"/>
  <c r="G856" i="20"/>
  <c r="G857" i="20"/>
  <c r="G858" i="20"/>
  <c r="G859" i="20"/>
  <c r="G860" i="20"/>
  <c r="G861" i="20"/>
  <c r="G862" i="20"/>
  <c r="G863" i="20"/>
  <c r="G864" i="20"/>
  <c r="G865" i="20"/>
  <c r="G866" i="20"/>
  <c r="G867" i="20"/>
  <c r="G868" i="20"/>
  <c r="G869" i="20"/>
  <c r="G870" i="20"/>
  <c r="G871" i="20"/>
  <c r="G872" i="20"/>
  <c r="G873" i="20"/>
  <c r="G874" i="20"/>
  <c r="G875" i="20"/>
  <c r="G876" i="20"/>
  <c r="G877" i="20"/>
  <c r="G878" i="20"/>
  <c r="G879" i="20"/>
  <c r="G880" i="20"/>
  <c r="G881" i="20"/>
  <c r="G882" i="20"/>
  <c r="G883" i="20"/>
  <c r="G884" i="20"/>
  <c r="G885" i="20"/>
  <c r="G886" i="20"/>
  <c r="G887" i="20"/>
  <c r="G888" i="20"/>
  <c r="G889" i="20"/>
  <c r="G890" i="20"/>
  <c r="G891" i="20"/>
  <c r="G892" i="20"/>
  <c r="G893" i="20"/>
  <c r="G894" i="20"/>
  <c r="G895" i="20"/>
  <c r="G896" i="20"/>
  <c r="G897" i="20"/>
  <c r="G898" i="20"/>
  <c r="G899" i="20"/>
  <c r="G900" i="20"/>
  <c r="G901" i="20"/>
  <c r="G902" i="20"/>
  <c r="G903" i="20"/>
  <c r="G904" i="20"/>
  <c r="G905" i="20"/>
  <c r="G906" i="20"/>
  <c r="G907" i="20"/>
  <c r="G908" i="20"/>
  <c r="G909" i="20"/>
  <c r="G910" i="20"/>
  <c r="G911" i="20"/>
  <c r="G912" i="20"/>
  <c r="G913" i="20"/>
  <c r="G914" i="20"/>
  <c r="G915" i="20"/>
  <c r="G916" i="20"/>
  <c r="G917" i="20"/>
  <c r="G918" i="20"/>
  <c r="G919" i="20"/>
  <c r="G920" i="20"/>
  <c r="G921" i="20"/>
  <c r="G922" i="20"/>
  <c r="G923" i="20"/>
  <c r="G924" i="20"/>
  <c r="G925" i="20"/>
  <c r="G926" i="20"/>
  <c r="G927" i="20"/>
  <c r="G928" i="20"/>
  <c r="G929" i="20"/>
  <c r="G930" i="20"/>
  <c r="G931" i="20"/>
  <c r="G932" i="20"/>
  <c r="G933" i="20"/>
  <c r="G934" i="20"/>
  <c r="G935" i="20"/>
  <c r="G936" i="20"/>
  <c r="G937" i="20"/>
  <c r="G938" i="20"/>
  <c r="G939" i="20"/>
  <c r="G940" i="20"/>
  <c r="G941" i="20"/>
  <c r="G942" i="20"/>
  <c r="G943" i="20"/>
  <c r="G944" i="20"/>
  <c r="G945" i="20"/>
  <c r="G946" i="20"/>
  <c r="G947" i="20"/>
  <c r="G948" i="20"/>
  <c r="G949" i="20"/>
  <c r="G950" i="20"/>
  <c r="G951" i="20"/>
  <c r="G952" i="20"/>
  <c r="G953" i="20"/>
  <c r="G954" i="20"/>
  <c r="G955" i="20"/>
  <c r="G956" i="20"/>
  <c r="G957" i="20"/>
  <c r="G958" i="20"/>
  <c r="G959" i="20"/>
  <c r="G960" i="20"/>
  <c r="G961" i="20"/>
  <c r="G962" i="20"/>
  <c r="G963" i="20"/>
  <c r="G964" i="20"/>
  <c r="G965" i="20"/>
  <c r="G966" i="20"/>
  <c r="G967" i="20"/>
  <c r="G968" i="20"/>
  <c r="G969" i="20"/>
  <c r="G970" i="20"/>
  <c r="G971" i="20"/>
  <c r="G972" i="20"/>
  <c r="G973" i="20"/>
  <c r="G974" i="20"/>
  <c r="G975" i="20"/>
  <c r="G976" i="20"/>
  <c r="G977" i="20"/>
  <c r="G978" i="20"/>
  <c r="G979" i="20"/>
  <c r="G980" i="20"/>
  <c r="G981" i="20"/>
  <c r="G982" i="20"/>
  <c r="G983" i="20"/>
  <c r="G984" i="20"/>
  <c r="G985" i="20"/>
  <c r="G986" i="20"/>
  <c r="G987" i="20"/>
  <c r="G988" i="20"/>
  <c r="G989" i="20"/>
  <c r="G990" i="20"/>
  <c r="G991" i="20"/>
  <c r="G992" i="20"/>
  <c r="G993" i="20"/>
  <c r="G994" i="20"/>
  <c r="G995" i="20"/>
  <c r="G996" i="20"/>
  <c r="G997" i="20"/>
  <c r="G998" i="20"/>
  <c r="G999" i="20"/>
  <c r="G1000" i="20"/>
  <c r="G1001" i="20"/>
  <c r="G1002" i="20"/>
  <c r="G1003" i="20"/>
  <c r="G1004" i="20"/>
  <c r="G1005" i="20"/>
  <c r="G1006" i="20"/>
  <c r="G1007" i="20"/>
  <c r="G1008" i="20"/>
  <c r="G1009" i="20"/>
  <c r="G1010" i="20"/>
  <c r="G1011" i="20"/>
  <c r="G1012" i="20"/>
  <c r="G1013" i="20"/>
  <c r="G1014" i="20"/>
  <c r="G1015" i="20"/>
  <c r="G1016" i="20"/>
  <c r="G1017" i="20"/>
  <c r="G1018" i="20"/>
  <c r="G1019" i="20"/>
  <c r="G1020" i="20"/>
  <c r="G1021" i="20"/>
  <c r="G1022" i="20"/>
  <c r="G1023" i="20"/>
  <c r="G1024" i="20"/>
  <c r="G1025" i="20"/>
  <c r="G1026" i="20"/>
  <c r="G1027" i="20"/>
  <c r="G1028" i="20"/>
  <c r="G1029" i="20"/>
  <c r="G1030" i="20"/>
  <c r="G1031" i="20"/>
  <c r="G1032" i="20"/>
  <c r="G1033" i="20"/>
  <c r="G1034" i="20"/>
  <c r="G1035" i="20"/>
  <c r="G1036" i="20"/>
  <c r="G1037" i="20"/>
  <c r="G1038" i="20"/>
  <c r="G1039" i="20"/>
  <c r="G1040" i="20"/>
  <c r="G1041" i="20"/>
  <c r="G1042" i="20"/>
  <c r="G1043" i="20"/>
  <c r="G1044" i="20"/>
  <c r="G1045" i="20"/>
  <c r="G1046" i="20"/>
  <c r="G1047" i="20"/>
  <c r="G1048" i="20"/>
  <c r="G1049" i="20"/>
  <c r="G1050" i="20"/>
  <c r="G1051" i="20"/>
  <c r="G1052" i="20"/>
  <c r="G1053" i="20"/>
  <c r="G1054" i="20"/>
  <c r="G1055" i="20"/>
  <c r="G1056" i="20"/>
  <c r="G1057" i="20"/>
  <c r="G1058" i="20"/>
  <c r="G1059" i="20"/>
  <c r="G1060" i="20"/>
  <c r="G1061" i="20"/>
  <c r="G1062" i="20"/>
  <c r="G1063" i="20"/>
  <c r="G1064" i="20"/>
  <c r="G1065" i="20"/>
  <c r="G1066" i="20"/>
  <c r="G1067" i="20"/>
  <c r="G1068" i="20"/>
  <c r="G1069" i="20"/>
  <c r="G1070" i="20"/>
  <c r="G1071" i="20"/>
  <c r="G1072" i="20"/>
  <c r="G1073" i="20"/>
  <c r="G1074" i="20"/>
  <c r="G1075" i="20"/>
  <c r="G1076" i="20"/>
  <c r="G1077" i="20"/>
  <c r="G1078" i="20"/>
  <c r="G1079" i="20"/>
  <c r="G1080" i="20"/>
  <c r="G1081" i="20"/>
  <c r="G1082" i="20"/>
  <c r="G1083" i="20"/>
  <c r="G1084" i="20"/>
  <c r="G1085" i="20"/>
  <c r="G1086" i="20"/>
  <c r="G1087" i="20"/>
  <c r="G1088" i="20"/>
  <c r="G1089" i="20"/>
  <c r="G1090" i="20"/>
  <c r="G1091" i="20"/>
  <c r="G1092" i="20"/>
  <c r="G1093" i="20"/>
  <c r="G1094" i="20"/>
  <c r="G1095" i="20"/>
  <c r="G1096" i="20"/>
  <c r="G1097" i="20"/>
  <c r="G1098" i="20"/>
  <c r="G1099" i="20"/>
  <c r="G1100" i="20"/>
  <c r="G1101" i="20"/>
  <c r="G1102" i="20"/>
  <c r="G1103" i="20"/>
  <c r="G1104" i="20"/>
  <c r="G1105" i="20"/>
  <c r="G1106" i="20"/>
  <c r="G1107" i="20"/>
  <c r="G1108" i="20"/>
  <c r="G1109" i="20"/>
  <c r="G1110" i="20"/>
  <c r="G1111" i="20"/>
  <c r="G1112" i="20"/>
  <c r="G1113" i="20"/>
  <c r="G1114" i="20"/>
  <c r="G1115" i="20"/>
  <c r="G1116" i="20"/>
  <c r="G1117" i="20"/>
  <c r="G1118" i="20"/>
  <c r="G1119" i="20"/>
  <c r="G1120" i="20"/>
  <c r="G1121" i="20"/>
  <c r="G1122" i="20"/>
  <c r="G1123" i="20"/>
  <c r="G1124" i="20"/>
  <c r="G1125" i="20"/>
  <c r="G1126" i="20"/>
  <c r="G1127" i="20"/>
  <c r="G1128" i="20"/>
  <c r="G1129" i="20"/>
  <c r="G1130" i="20"/>
  <c r="G1131" i="20"/>
  <c r="G1132" i="20"/>
  <c r="G1133" i="20"/>
  <c r="G1134" i="20"/>
  <c r="G1135" i="20"/>
  <c r="G1136" i="20"/>
  <c r="G1137" i="20"/>
  <c r="G1138" i="20"/>
  <c r="G1139" i="20"/>
  <c r="G1140" i="20"/>
  <c r="G1141" i="20"/>
  <c r="G1142" i="20"/>
  <c r="G1143" i="20"/>
  <c r="G1144" i="20"/>
  <c r="G1145" i="20"/>
  <c r="G1146" i="20"/>
  <c r="G1147" i="20"/>
  <c r="G1148" i="20"/>
  <c r="G1149" i="20"/>
  <c r="G1150" i="20"/>
  <c r="G1151" i="20"/>
  <c r="G1152" i="20"/>
  <c r="G1153" i="20"/>
  <c r="G1154" i="20"/>
  <c r="G1155" i="20"/>
  <c r="G1156" i="20"/>
  <c r="G1157" i="20"/>
  <c r="G1158" i="20"/>
  <c r="G1159" i="20"/>
  <c r="G1160" i="20"/>
  <c r="G1161" i="20"/>
  <c r="G1162" i="20"/>
  <c r="G1163" i="20"/>
  <c r="G1164" i="20"/>
  <c r="G1165" i="20"/>
  <c r="G1166" i="20"/>
  <c r="G1167" i="20"/>
  <c r="G1168" i="20"/>
  <c r="G1169" i="20"/>
  <c r="G1170" i="20"/>
  <c r="G1171" i="20"/>
  <c r="G1172" i="20"/>
  <c r="G1173" i="20"/>
  <c r="G1174" i="20"/>
  <c r="G1175" i="20"/>
  <c r="G1176" i="20"/>
  <c r="G1177" i="20"/>
  <c r="G1178" i="20"/>
  <c r="G1179" i="20"/>
  <c r="G1180" i="20"/>
  <c r="G1181" i="20"/>
  <c r="G1182" i="20"/>
  <c r="G1183" i="20"/>
  <c r="G1184" i="20"/>
  <c r="G1185" i="20"/>
  <c r="G1186" i="20"/>
  <c r="G1187" i="20"/>
  <c r="G1188" i="20"/>
  <c r="G1189" i="20"/>
  <c r="G1190" i="20"/>
  <c r="G1191" i="20"/>
  <c r="G1192" i="20"/>
  <c r="G1193" i="20"/>
  <c r="G1194" i="20"/>
  <c r="G1195" i="20"/>
  <c r="G1196" i="20"/>
  <c r="G1197" i="20"/>
  <c r="G1198" i="20"/>
  <c r="G1199" i="20"/>
  <c r="G1200" i="20"/>
  <c r="G1201" i="20"/>
  <c r="G1202" i="20"/>
  <c r="G1203" i="20"/>
  <c r="G1204" i="20"/>
  <c r="G1205" i="20"/>
  <c r="G1206" i="20"/>
  <c r="G1207" i="20"/>
  <c r="G1208" i="20"/>
  <c r="G1209" i="20"/>
  <c r="G1210" i="20"/>
  <c r="G1211" i="20"/>
  <c r="G1212" i="20"/>
  <c r="G1213" i="20"/>
  <c r="G1214" i="20"/>
  <c r="G1215" i="20"/>
  <c r="G1216" i="20"/>
  <c r="G1217" i="20"/>
  <c r="G1218" i="20"/>
  <c r="G1219" i="20"/>
  <c r="G1220" i="20"/>
  <c r="G1221" i="20"/>
  <c r="G1222" i="20"/>
  <c r="G1223" i="20"/>
  <c r="G1224" i="20"/>
  <c r="G1225" i="20"/>
  <c r="G1226" i="20"/>
  <c r="G1227" i="20"/>
  <c r="G1228" i="20"/>
  <c r="G1229" i="20"/>
  <c r="G1230" i="20"/>
  <c r="G1231" i="20"/>
  <c r="G1232" i="20"/>
  <c r="G1233" i="20"/>
  <c r="G1234" i="20"/>
  <c r="G1235" i="20"/>
  <c r="G1236" i="20"/>
  <c r="G1237" i="20"/>
  <c r="G1238" i="20"/>
  <c r="G1239" i="20"/>
  <c r="G1240" i="20"/>
  <c r="G1241" i="20"/>
  <c r="G1242" i="20"/>
  <c r="G1243" i="20"/>
  <c r="G1244" i="20"/>
  <c r="G1245" i="20"/>
  <c r="G1246" i="20"/>
  <c r="G1247" i="20"/>
  <c r="G1248" i="20"/>
  <c r="G1249" i="20"/>
  <c r="G1250" i="20"/>
  <c r="G1251" i="20"/>
  <c r="G1252" i="20"/>
  <c r="G1253" i="20"/>
  <c r="G1254" i="20"/>
  <c r="G1255" i="20"/>
  <c r="G1256" i="20"/>
  <c r="G1257" i="20"/>
  <c r="G1258" i="20"/>
  <c r="G1259" i="20"/>
  <c r="G1260" i="20"/>
  <c r="G1261" i="20"/>
  <c r="G1262" i="20"/>
  <c r="G1263" i="20"/>
  <c r="G1264" i="20"/>
  <c r="G1265" i="20"/>
  <c r="G1266" i="20"/>
  <c r="G1267" i="20"/>
  <c r="G1268" i="20"/>
  <c r="G1269" i="20"/>
  <c r="G1270" i="20"/>
  <c r="G1271" i="20"/>
  <c r="G1272" i="20"/>
  <c r="G1273" i="20"/>
  <c r="G1274" i="20"/>
  <c r="G1275" i="20"/>
  <c r="G1276" i="20"/>
  <c r="G1277" i="20"/>
  <c r="G1278" i="20"/>
  <c r="G1279" i="20"/>
  <c r="G1280" i="20"/>
  <c r="G1281" i="20"/>
  <c r="G1282" i="20"/>
  <c r="G1283" i="20"/>
  <c r="G1284" i="20"/>
  <c r="G1285" i="20"/>
  <c r="G1286" i="20"/>
  <c r="G1287" i="20"/>
  <c r="G1288" i="20"/>
  <c r="G1289" i="20"/>
  <c r="G1290" i="20"/>
  <c r="G1291" i="20"/>
  <c r="G1292" i="20"/>
  <c r="G1293" i="20"/>
  <c r="G1294" i="20"/>
  <c r="G1295" i="20"/>
  <c r="G1296" i="20"/>
  <c r="G1297" i="20"/>
  <c r="G1298" i="20"/>
  <c r="G1299" i="20"/>
  <c r="G1300" i="20"/>
  <c r="G1301" i="20"/>
  <c r="G1302" i="20"/>
  <c r="G1303" i="20"/>
  <c r="G1304" i="20"/>
  <c r="G1305" i="20"/>
  <c r="G1306" i="20"/>
  <c r="G1307" i="20"/>
  <c r="G1308" i="20"/>
  <c r="G1309" i="20"/>
  <c r="G1310" i="20"/>
  <c r="G1311" i="20"/>
  <c r="G1312" i="20"/>
  <c r="G1313" i="20"/>
  <c r="G1314" i="20"/>
  <c r="G1315" i="20"/>
  <c r="G1316" i="20"/>
  <c r="G1317" i="20"/>
  <c r="G1318" i="20"/>
  <c r="G1319" i="20"/>
  <c r="G1320" i="20"/>
  <c r="G1321" i="20"/>
  <c r="G1322" i="20"/>
  <c r="G1323" i="20"/>
  <c r="G1324" i="20"/>
  <c r="G1325" i="20"/>
  <c r="G1326" i="20"/>
  <c r="G1327" i="20"/>
  <c r="G1328" i="20"/>
  <c r="G1329" i="20"/>
  <c r="G1330" i="20"/>
  <c r="G1331" i="20"/>
  <c r="G1332" i="20"/>
  <c r="G1333" i="20"/>
  <c r="G1334" i="20"/>
  <c r="G1335" i="20"/>
  <c r="G1336" i="20"/>
  <c r="G1337" i="20"/>
  <c r="G1338" i="20"/>
  <c r="G1339" i="20"/>
  <c r="G1340" i="20"/>
  <c r="G1341" i="20"/>
  <c r="G1342" i="20"/>
  <c r="G1343" i="20"/>
  <c r="G1344" i="20"/>
  <c r="G1345" i="20"/>
  <c r="G1346" i="20"/>
  <c r="G1347" i="20"/>
  <c r="G1348" i="20"/>
  <c r="G1349" i="20"/>
  <c r="G1350" i="20"/>
  <c r="G1351" i="20"/>
  <c r="G1352" i="20"/>
  <c r="G1353" i="20"/>
  <c r="G1354" i="20"/>
  <c r="G1355" i="20"/>
  <c r="G1356" i="20"/>
  <c r="G1357" i="20"/>
  <c r="G1358" i="20"/>
  <c r="G1359" i="20"/>
  <c r="G1360" i="20"/>
  <c r="G1361" i="20"/>
  <c r="G1362" i="20"/>
  <c r="G1363" i="20"/>
  <c r="G1364" i="20"/>
  <c r="G1365" i="20"/>
  <c r="G1366" i="20"/>
  <c r="G1367" i="20"/>
  <c r="G1368" i="20"/>
  <c r="G1369" i="20"/>
  <c r="G1370" i="20"/>
  <c r="G1371" i="20"/>
  <c r="G1372" i="20"/>
  <c r="G1373" i="20"/>
  <c r="G1374" i="20"/>
  <c r="G1375" i="20"/>
  <c r="G1376" i="20"/>
  <c r="G1377" i="20"/>
  <c r="G1378" i="20"/>
  <c r="G1379" i="20"/>
  <c r="G1380" i="20"/>
  <c r="G1381" i="20"/>
  <c r="G1382" i="20"/>
  <c r="G1383" i="20"/>
  <c r="G1384" i="20"/>
  <c r="G1385" i="20"/>
  <c r="G1386" i="20"/>
  <c r="G1387" i="20"/>
  <c r="G1388" i="20"/>
  <c r="G1389" i="20"/>
  <c r="G1390" i="20"/>
  <c r="G1391" i="20"/>
  <c r="G1392" i="20"/>
  <c r="G1393" i="20"/>
  <c r="G1394" i="20"/>
  <c r="G1395" i="20"/>
  <c r="G1396" i="20"/>
  <c r="G1397" i="20"/>
  <c r="G1398" i="20"/>
  <c r="G1399" i="20"/>
  <c r="G1400" i="20"/>
  <c r="G1401" i="20"/>
  <c r="G1402" i="20"/>
  <c r="G1403" i="20"/>
  <c r="G1404" i="20"/>
  <c r="G1405" i="20"/>
  <c r="G1406" i="20"/>
  <c r="G1407" i="20"/>
  <c r="G5" i="20"/>
  <c r="DZ9" i="20"/>
  <c r="E6" i="20"/>
  <c r="DZ10" i="20"/>
  <c r="E7" i="20"/>
  <c r="DZ11" i="20"/>
  <c r="E8" i="20"/>
  <c r="DZ12" i="20"/>
  <c r="E9" i="20"/>
  <c r="DZ13" i="20"/>
  <c r="E10" i="20"/>
  <c r="DZ14" i="20"/>
  <c r="E11" i="20"/>
  <c r="DZ15" i="20"/>
  <c r="E12" i="20"/>
  <c r="DZ16" i="20"/>
  <c r="E13" i="20"/>
  <c r="DZ17" i="20"/>
  <c r="E14" i="20"/>
  <c r="DZ18" i="20"/>
  <c r="E15" i="20"/>
  <c r="DZ19" i="20"/>
  <c r="E16" i="20"/>
  <c r="DZ20" i="20"/>
  <c r="E17" i="20"/>
  <c r="DZ21" i="20"/>
  <c r="E18" i="20"/>
  <c r="DZ22" i="20"/>
  <c r="E19" i="20"/>
  <c r="DZ23" i="20"/>
  <c r="E20" i="20"/>
  <c r="DZ24" i="20"/>
  <c r="E21" i="20"/>
  <c r="DZ25" i="20"/>
  <c r="E22" i="20"/>
  <c r="DZ26" i="20"/>
  <c r="E23" i="20"/>
  <c r="DZ27" i="20"/>
  <c r="E24" i="20"/>
  <c r="DZ28" i="20"/>
  <c r="E25" i="20"/>
  <c r="DZ29" i="20"/>
  <c r="E26" i="20"/>
  <c r="DZ30" i="20"/>
  <c r="E27" i="20"/>
  <c r="DZ31" i="20"/>
  <c r="E28" i="20"/>
  <c r="DZ32" i="20"/>
  <c r="E29" i="20"/>
  <c r="DZ33" i="20"/>
  <c r="E30" i="20"/>
  <c r="DZ34" i="20"/>
  <c r="E31" i="20"/>
  <c r="DZ35" i="20"/>
  <c r="E32" i="20"/>
  <c r="DZ36" i="20"/>
  <c r="E33" i="20"/>
  <c r="DZ37" i="20"/>
  <c r="E34" i="20"/>
  <c r="DZ38" i="20"/>
  <c r="E35" i="20"/>
  <c r="DZ39" i="20"/>
  <c r="E36" i="20"/>
  <c r="DZ40" i="20"/>
  <c r="E37" i="20"/>
  <c r="DZ41" i="20"/>
  <c r="E38" i="20"/>
  <c r="DZ42" i="20"/>
  <c r="E39" i="20"/>
  <c r="DZ43" i="20"/>
  <c r="E40" i="20"/>
  <c r="DZ44" i="20"/>
  <c r="E41" i="20"/>
  <c r="DZ45" i="20"/>
  <c r="E42" i="20"/>
  <c r="DZ46" i="20"/>
  <c r="E43" i="20"/>
  <c r="DZ47" i="20"/>
  <c r="E44" i="20"/>
  <c r="DZ48" i="20"/>
  <c r="E45" i="20"/>
  <c r="DZ49" i="20"/>
  <c r="E46" i="20"/>
  <c r="DZ50" i="20"/>
  <c r="E47" i="20"/>
  <c r="DZ51" i="20"/>
  <c r="E48" i="20"/>
  <c r="DZ52" i="20"/>
  <c r="E49" i="20"/>
  <c r="DZ53" i="20"/>
  <c r="E50" i="20"/>
  <c r="DZ54" i="20"/>
  <c r="E51" i="20"/>
  <c r="DZ55" i="20"/>
  <c r="E52" i="20"/>
  <c r="DZ56" i="20"/>
  <c r="E53" i="20"/>
  <c r="DZ57" i="20"/>
  <c r="E54" i="20"/>
  <c r="DZ58" i="20"/>
  <c r="E55" i="20"/>
  <c r="DZ59" i="20"/>
  <c r="E56" i="20"/>
  <c r="DZ60" i="20"/>
  <c r="E57" i="20"/>
  <c r="DZ61" i="20"/>
  <c r="E58" i="20"/>
  <c r="DZ62" i="20"/>
  <c r="E59" i="20"/>
  <c r="DZ63" i="20"/>
  <c r="E60" i="20"/>
  <c r="DZ64" i="20"/>
  <c r="E61" i="20"/>
  <c r="DZ65" i="20"/>
  <c r="E62" i="20"/>
  <c r="DZ66" i="20"/>
  <c r="E63" i="20"/>
  <c r="DZ67" i="20"/>
  <c r="E64" i="20"/>
  <c r="DZ68" i="20"/>
  <c r="E65" i="20"/>
  <c r="FY8" i="20"/>
  <c r="E66" i="20"/>
  <c r="FY9" i="20"/>
  <c r="E67" i="20"/>
  <c r="FY10" i="20"/>
  <c r="E68" i="20"/>
  <c r="FY11" i="20"/>
  <c r="E69" i="20"/>
  <c r="FY12" i="20"/>
  <c r="E70" i="20"/>
  <c r="FY13" i="20"/>
  <c r="E71" i="20"/>
  <c r="FY14" i="20"/>
  <c r="E72" i="20"/>
  <c r="FY15" i="20"/>
  <c r="E73" i="20"/>
  <c r="FY16" i="20"/>
  <c r="E74" i="20"/>
  <c r="FY17" i="20"/>
  <c r="E75" i="20"/>
  <c r="FY18" i="20"/>
  <c r="E76" i="20"/>
  <c r="FY19" i="20"/>
  <c r="E77" i="20"/>
  <c r="FY20" i="20"/>
  <c r="E78" i="20"/>
  <c r="FY21" i="20"/>
  <c r="E79" i="20"/>
  <c r="FY22" i="20"/>
  <c r="E80" i="20"/>
  <c r="FY23" i="20"/>
  <c r="E81" i="20"/>
  <c r="FY24" i="20"/>
  <c r="E82" i="20"/>
  <c r="FY25" i="20"/>
  <c r="E83" i="20"/>
  <c r="FY26" i="20"/>
  <c r="E84" i="20"/>
  <c r="FY27" i="20"/>
  <c r="E85" i="20"/>
  <c r="FY28" i="20"/>
  <c r="E86" i="20"/>
  <c r="FY29" i="20"/>
  <c r="E87" i="20"/>
  <c r="FY30" i="20"/>
  <c r="E88" i="20"/>
  <c r="FY31" i="20"/>
  <c r="E89" i="20"/>
  <c r="FY32" i="20"/>
  <c r="E90" i="20"/>
  <c r="FY33" i="20"/>
  <c r="E91" i="20"/>
  <c r="FY34" i="20"/>
  <c r="E92" i="20"/>
  <c r="FY35" i="20"/>
  <c r="E93" i="20"/>
  <c r="FY36" i="20"/>
  <c r="E94" i="20"/>
  <c r="FY37" i="20"/>
  <c r="E95" i="20"/>
  <c r="FY38" i="20"/>
  <c r="E96" i="20"/>
  <c r="FY39" i="20"/>
  <c r="E97" i="20"/>
  <c r="FY40" i="20"/>
  <c r="E98" i="20"/>
  <c r="FY41" i="20"/>
  <c r="E99" i="20"/>
  <c r="FY42" i="20"/>
  <c r="E100" i="20"/>
  <c r="FY43" i="20"/>
  <c r="E101" i="20"/>
  <c r="FY44" i="20"/>
  <c r="E102" i="20"/>
  <c r="FY45" i="20"/>
  <c r="E103" i="20"/>
  <c r="FY46" i="20"/>
  <c r="E104" i="20"/>
  <c r="FY47" i="20"/>
  <c r="E105" i="20"/>
  <c r="FY48" i="20"/>
  <c r="E106" i="20"/>
  <c r="FY49" i="20"/>
  <c r="E107" i="20"/>
  <c r="FY50" i="20"/>
  <c r="E108" i="20"/>
  <c r="FY51" i="20"/>
  <c r="E109" i="20"/>
  <c r="FY52" i="20"/>
  <c r="E110" i="20"/>
  <c r="FY53" i="20"/>
  <c r="E111" i="20"/>
  <c r="FY54" i="20"/>
  <c r="E112" i="20"/>
  <c r="FY55" i="20"/>
  <c r="E113" i="20"/>
  <c r="FY56" i="20"/>
  <c r="E114" i="20"/>
  <c r="FY57" i="20"/>
  <c r="E115" i="20"/>
  <c r="FY58" i="20"/>
  <c r="E116" i="20"/>
  <c r="FY59" i="20"/>
  <c r="E117" i="20"/>
  <c r="FY60" i="20"/>
  <c r="E118" i="20"/>
  <c r="FY61" i="20"/>
  <c r="E119" i="20"/>
  <c r="FY62" i="20"/>
  <c r="E120" i="20"/>
  <c r="FY63" i="20"/>
  <c r="E121" i="20"/>
  <c r="FY64" i="20"/>
  <c r="E122" i="20"/>
  <c r="FY65" i="20"/>
  <c r="E123" i="20"/>
  <c r="FY66" i="20"/>
  <c r="E124" i="20"/>
  <c r="FY67" i="20"/>
  <c r="E125" i="20"/>
  <c r="FY68" i="20"/>
  <c r="E126" i="20"/>
  <c r="EY8" i="20"/>
  <c r="E127" i="20"/>
  <c r="EY9" i="20"/>
  <c r="E128" i="20"/>
  <c r="EY10" i="20"/>
  <c r="E129" i="20"/>
  <c r="EY11" i="20"/>
  <c r="E130" i="20"/>
  <c r="EY12" i="20"/>
  <c r="E131" i="20"/>
  <c r="EY13" i="20"/>
  <c r="E132" i="20"/>
  <c r="EY14" i="20"/>
  <c r="E133" i="20"/>
  <c r="EY15" i="20"/>
  <c r="E134" i="20"/>
  <c r="EY16" i="20"/>
  <c r="E135" i="20"/>
  <c r="EY17" i="20"/>
  <c r="E136" i="20"/>
  <c r="EY18" i="20"/>
  <c r="E137" i="20"/>
  <c r="EY19" i="20"/>
  <c r="E138" i="20"/>
  <c r="EY20" i="20"/>
  <c r="E139" i="20"/>
  <c r="EY21" i="20"/>
  <c r="E140" i="20"/>
  <c r="EY22" i="20"/>
  <c r="E141" i="20"/>
  <c r="EY23" i="20"/>
  <c r="E142" i="20"/>
  <c r="EY24" i="20"/>
  <c r="E143" i="20"/>
  <c r="EY25" i="20"/>
  <c r="E144" i="20"/>
  <c r="EY26" i="20"/>
  <c r="E145" i="20"/>
  <c r="EY27" i="20"/>
  <c r="E146" i="20"/>
  <c r="EY28" i="20"/>
  <c r="E147" i="20"/>
  <c r="EY29" i="20"/>
  <c r="E148" i="20"/>
  <c r="EY30" i="20"/>
  <c r="E149" i="20"/>
  <c r="EY31" i="20"/>
  <c r="E150" i="20"/>
  <c r="EY32" i="20"/>
  <c r="E151" i="20"/>
  <c r="EY33" i="20"/>
  <c r="E152" i="20"/>
  <c r="EY34" i="20"/>
  <c r="E153" i="20"/>
  <c r="EY35" i="20"/>
  <c r="E154" i="20"/>
  <c r="EY36" i="20"/>
  <c r="E155" i="20"/>
  <c r="EY37" i="20"/>
  <c r="E156" i="20"/>
  <c r="EY38" i="20"/>
  <c r="E157" i="20"/>
  <c r="EY39" i="20"/>
  <c r="E158" i="20"/>
  <c r="EY40" i="20"/>
  <c r="E159" i="20"/>
  <c r="EY41" i="20"/>
  <c r="E160" i="20"/>
  <c r="EY42" i="20"/>
  <c r="E161" i="20"/>
  <c r="EY43" i="20"/>
  <c r="E162" i="20"/>
  <c r="EY44" i="20"/>
  <c r="E163" i="20"/>
  <c r="EY45" i="20"/>
  <c r="E164" i="20"/>
  <c r="EY46" i="20"/>
  <c r="E165" i="20"/>
  <c r="EY47" i="20"/>
  <c r="E166" i="20"/>
  <c r="EY48" i="20"/>
  <c r="E167" i="20"/>
  <c r="EY49" i="20"/>
  <c r="E168" i="20"/>
  <c r="EY50" i="20"/>
  <c r="E169" i="20"/>
  <c r="EY51" i="20"/>
  <c r="E170" i="20"/>
  <c r="EY52" i="20"/>
  <c r="E171" i="20"/>
  <c r="EY53" i="20"/>
  <c r="E172" i="20"/>
  <c r="EY54" i="20"/>
  <c r="E173" i="20"/>
  <c r="EY55" i="20"/>
  <c r="E174" i="20"/>
  <c r="EY56" i="20"/>
  <c r="E175" i="20"/>
  <c r="EY57" i="20"/>
  <c r="E176" i="20"/>
  <c r="EY58" i="20"/>
  <c r="E177" i="20"/>
  <c r="EY59" i="20"/>
  <c r="E178" i="20"/>
  <c r="EY60" i="20"/>
  <c r="E179" i="20"/>
  <c r="EY61" i="20"/>
  <c r="E180" i="20"/>
  <c r="EY62" i="20"/>
  <c r="E181" i="20"/>
  <c r="EY63" i="20"/>
  <c r="E182" i="20"/>
  <c r="EY64" i="20"/>
  <c r="E183" i="20"/>
  <c r="EY65" i="20"/>
  <c r="E184" i="20"/>
  <c r="EY66" i="20"/>
  <c r="E185" i="20"/>
  <c r="EY67" i="20"/>
  <c r="E186" i="20"/>
  <c r="EY68" i="20"/>
  <c r="E187" i="20"/>
  <c r="DZ8" i="20"/>
  <c r="E188" i="20"/>
  <c r="E189" i="20"/>
  <c r="E190" i="20"/>
  <c r="E191" i="20"/>
  <c r="E192" i="20"/>
  <c r="E193" i="20"/>
  <c r="E194" i="20"/>
  <c r="E195" i="20"/>
  <c r="E196" i="20"/>
  <c r="E197" i="20"/>
  <c r="E198" i="20"/>
  <c r="E199" i="20"/>
  <c r="E200" i="20"/>
  <c r="E201" i="20"/>
  <c r="E202" i="20"/>
  <c r="E203" i="20"/>
  <c r="E204" i="20"/>
  <c r="E205" i="20"/>
  <c r="E206" i="20"/>
  <c r="E207" i="20"/>
  <c r="E208" i="20"/>
  <c r="E209" i="20"/>
  <c r="E210" i="20"/>
  <c r="E211" i="20"/>
  <c r="E212" i="20"/>
  <c r="E213" i="20"/>
  <c r="E214" i="20"/>
  <c r="E215" i="20"/>
  <c r="E216" i="20"/>
  <c r="E217" i="20"/>
  <c r="E218" i="20"/>
  <c r="E219" i="20"/>
  <c r="E220" i="20"/>
  <c r="E221" i="20"/>
  <c r="E222" i="20"/>
  <c r="E223" i="20"/>
  <c r="E224" i="20"/>
  <c r="E225" i="20"/>
  <c r="E226" i="20"/>
  <c r="E227" i="20"/>
  <c r="E228" i="20"/>
  <c r="E229" i="20"/>
  <c r="E230" i="20"/>
  <c r="E231" i="20"/>
  <c r="E232" i="20"/>
  <c r="E233" i="20"/>
  <c r="E234" i="20"/>
  <c r="E235" i="20"/>
  <c r="E236" i="20"/>
  <c r="E237" i="20"/>
  <c r="E238" i="20"/>
  <c r="E239" i="20"/>
  <c r="E240" i="20"/>
  <c r="E241" i="20"/>
  <c r="E242" i="20"/>
  <c r="E243" i="20"/>
  <c r="E244" i="20"/>
  <c r="E245" i="20"/>
  <c r="E246" i="20"/>
  <c r="E247" i="20"/>
  <c r="E248" i="20"/>
  <c r="E249" i="20"/>
  <c r="E250" i="20"/>
  <c r="E251" i="20"/>
  <c r="E252" i="20"/>
  <c r="E253" i="20"/>
  <c r="E254" i="20"/>
  <c r="E255" i="20"/>
  <c r="E256" i="20"/>
  <c r="E257" i="20"/>
  <c r="E258" i="20"/>
  <c r="E259" i="20"/>
  <c r="E260" i="20"/>
  <c r="E261" i="20"/>
  <c r="E262" i="20"/>
  <c r="E263" i="20"/>
  <c r="E264" i="20"/>
  <c r="E265" i="20"/>
  <c r="E266" i="20"/>
  <c r="E267" i="20"/>
  <c r="E268" i="20"/>
  <c r="E269" i="20"/>
  <c r="E270" i="20"/>
  <c r="E271" i="20"/>
  <c r="E272" i="20"/>
  <c r="E273" i="20"/>
  <c r="E274" i="20"/>
  <c r="E275" i="20"/>
  <c r="E276" i="20"/>
  <c r="E277" i="20"/>
  <c r="E278" i="20"/>
  <c r="E279" i="20"/>
  <c r="E280" i="20"/>
  <c r="E281" i="20"/>
  <c r="E282" i="20"/>
  <c r="E283" i="20"/>
  <c r="E284" i="20"/>
  <c r="E285" i="20"/>
  <c r="E286" i="20"/>
  <c r="E287" i="20"/>
  <c r="E288" i="20"/>
  <c r="E289" i="20"/>
  <c r="E290" i="20"/>
  <c r="E291" i="20"/>
  <c r="E292" i="20"/>
  <c r="E293" i="20"/>
  <c r="E294" i="20"/>
  <c r="E295" i="20"/>
  <c r="E296" i="20"/>
  <c r="E297" i="20"/>
  <c r="E298" i="20"/>
  <c r="E299" i="20"/>
  <c r="E300" i="20"/>
  <c r="E301" i="20"/>
  <c r="E302" i="20"/>
  <c r="E303" i="20"/>
  <c r="E304" i="20"/>
  <c r="E305" i="20"/>
  <c r="E306" i="20"/>
  <c r="E307" i="20"/>
  <c r="E308" i="20"/>
  <c r="E309" i="20"/>
  <c r="E310" i="20"/>
  <c r="E311" i="20"/>
  <c r="E312" i="20"/>
  <c r="E313" i="20"/>
  <c r="E314" i="20"/>
  <c r="E315" i="20"/>
  <c r="E316" i="20"/>
  <c r="E317" i="20"/>
  <c r="E318" i="20"/>
  <c r="E319" i="20"/>
  <c r="E320" i="20"/>
  <c r="E321" i="20"/>
  <c r="E322" i="20"/>
  <c r="E323" i="20"/>
  <c r="E324" i="20"/>
  <c r="E325" i="20"/>
  <c r="E326" i="20"/>
  <c r="E327" i="20"/>
  <c r="E328" i="20"/>
  <c r="E329" i="20"/>
  <c r="E330" i="20"/>
  <c r="E331" i="20"/>
  <c r="E332" i="20"/>
  <c r="E333" i="20"/>
  <c r="E334" i="20"/>
  <c r="E335" i="20"/>
  <c r="E336" i="20"/>
  <c r="E337" i="20"/>
  <c r="E338" i="20"/>
  <c r="E339" i="20"/>
  <c r="E340" i="20"/>
  <c r="E341" i="20"/>
  <c r="E342" i="20"/>
  <c r="E343" i="20"/>
  <c r="E344" i="20"/>
  <c r="E345" i="20"/>
  <c r="E346" i="20"/>
  <c r="E347" i="20"/>
  <c r="E348" i="20"/>
  <c r="E349" i="20"/>
  <c r="E350" i="20"/>
  <c r="E351" i="20"/>
  <c r="E352" i="20"/>
  <c r="E353" i="20"/>
  <c r="E354" i="20"/>
  <c r="E355" i="20"/>
  <c r="E356" i="20"/>
  <c r="E357" i="20"/>
  <c r="E358" i="20"/>
  <c r="E359" i="20"/>
  <c r="E360" i="20"/>
  <c r="E361" i="20"/>
  <c r="E362" i="20"/>
  <c r="E363" i="20"/>
  <c r="E364" i="20"/>
  <c r="E365" i="20"/>
  <c r="E366" i="20"/>
  <c r="E367" i="20"/>
  <c r="E368" i="20"/>
  <c r="E369" i="20"/>
  <c r="E370" i="20"/>
  <c r="E371" i="20"/>
  <c r="E372" i="20"/>
  <c r="E373" i="20"/>
  <c r="E374" i="20"/>
  <c r="E375" i="20"/>
  <c r="E376" i="20"/>
  <c r="E377" i="20"/>
  <c r="E378" i="20"/>
  <c r="E379" i="20"/>
  <c r="E380" i="20"/>
  <c r="E381" i="20"/>
  <c r="E382" i="20"/>
  <c r="E383" i="20"/>
  <c r="E384" i="20"/>
  <c r="E385" i="20"/>
  <c r="E386" i="20"/>
  <c r="E387" i="20"/>
  <c r="E388" i="20"/>
  <c r="E389" i="20"/>
  <c r="E390" i="20"/>
  <c r="E391" i="20"/>
  <c r="E392" i="20"/>
  <c r="E393" i="20"/>
  <c r="E394" i="20"/>
  <c r="E395" i="20"/>
  <c r="E396" i="20"/>
  <c r="E397" i="20"/>
  <c r="E398" i="20"/>
  <c r="E399" i="20"/>
  <c r="E400" i="20"/>
  <c r="E401" i="20"/>
  <c r="E402" i="20"/>
  <c r="E403" i="20"/>
  <c r="E404" i="20"/>
  <c r="E405" i="20"/>
  <c r="E406" i="20"/>
  <c r="E407" i="20"/>
  <c r="E408" i="20"/>
  <c r="E409" i="20"/>
  <c r="E410" i="20"/>
  <c r="E411" i="20"/>
  <c r="E412" i="20"/>
  <c r="E413" i="20"/>
  <c r="E414" i="20"/>
  <c r="E415" i="20"/>
  <c r="E416" i="20"/>
  <c r="E417" i="20"/>
  <c r="E418" i="20"/>
  <c r="E419" i="20"/>
  <c r="E420" i="20"/>
  <c r="E421" i="20"/>
  <c r="E422" i="20"/>
  <c r="E423" i="20"/>
  <c r="E424" i="20"/>
  <c r="E425" i="20"/>
  <c r="E426" i="20"/>
  <c r="E427" i="20"/>
  <c r="E428" i="20"/>
  <c r="E429" i="20"/>
  <c r="E430" i="20"/>
  <c r="E431" i="20"/>
  <c r="E432" i="20"/>
  <c r="E433" i="20"/>
  <c r="E434" i="20"/>
  <c r="E435" i="20"/>
  <c r="E436" i="20"/>
  <c r="E437" i="20"/>
  <c r="E438" i="20"/>
  <c r="E439" i="20"/>
  <c r="E440" i="20"/>
  <c r="E441" i="20"/>
  <c r="E442" i="20"/>
  <c r="E443" i="20"/>
  <c r="E444" i="20"/>
  <c r="E445" i="20"/>
  <c r="E446" i="20"/>
  <c r="E447" i="20"/>
  <c r="E448" i="20"/>
  <c r="E449" i="20"/>
  <c r="E450" i="20"/>
  <c r="E451" i="20"/>
  <c r="E452" i="20"/>
  <c r="E453" i="20"/>
  <c r="E454" i="20"/>
  <c r="E455" i="20"/>
  <c r="E456" i="20"/>
  <c r="E457" i="20"/>
  <c r="E458" i="20"/>
  <c r="E459" i="20"/>
  <c r="E460" i="20"/>
  <c r="E461" i="20"/>
  <c r="E462" i="20"/>
  <c r="E463" i="20"/>
  <c r="E464" i="20"/>
  <c r="E465" i="20"/>
  <c r="E466" i="20"/>
  <c r="E467" i="20"/>
  <c r="E468" i="20"/>
  <c r="E469" i="20"/>
  <c r="E470" i="20"/>
  <c r="E471" i="20"/>
  <c r="E472" i="20"/>
  <c r="E473" i="20"/>
  <c r="E474" i="20"/>
  <c r="E475" i="20"/>
  <c r="E476" i="20"/>
  <c r="E477" i="20"/>
  <c r="E478" i="20"/>
  <c r="E479" i="20"/>
  <c r="E480" i="20"/>
  <c r="E481" i="20"/>
  <c r="E482" i="20"/>
  <c r="E483" i="20"/>
  <c r="E484" i="20"/>
  <c r="E485" i="20"/>
  <c r="E486" i="20"/>
  <c r="E487" i="20"/>
  <c r="E488" i="20"/>
  <c r="E489" i="20"/>
  <c r="E490" i="20"/>
  <c r="E491" i="20"/>
  <c r="E492" i="20"/>
  <c r="E493" i="20"/>
  <c r="E494" i="20"/>
  <c r="E495" i="20"/>
  <c r="E496" i="20"/>
  <c r="E497" i="20"/>
  <c r="E498" i="20"/>
  <c r="E499" i="20"/>
  <c r="E500" i="20"/>
  <c r="E501" i="20"/>
  <c r="E502" i="20"/>
  <c r="E503" i="20"/>
  <c r="E504" i="20"/>
  <c r="E505" i="20"/>
  <c r="E506" i="20"/>
  <c r="E507" i="20"/>
  <c r="E508" i="20"/>
  <c r="E509" i="20"/>
  <c r="E510" i="20"/>
  <c r="E511" i="20"/>
  <c r="E512" i="20"/>
  <c r="E513" i="20"/>
  <c r="E514" i="20"/>
  <c r="E515" i="20"/>
  <c r="E516" i="20"/>
  <c r="E517" i="20"/>
  <c r="E518" i="20"/>
  <c r="E519" i="20"/>
  <c r="E520" i="20"/>
  <c r="E521" i="20"/>
  <c r="E522" i="20"/>
  <c r="E523" i="20"/>
  <c r="E524" i="20"/>
  <c r="E525" i="20"/>
  <c r="E526" i="20"/>
  <c r="E527" i="20"/>
  <c r="E528" i="20"/>
  <c r="E529" i="20"/>
  <c r="E530" i="20"/>
  <c r="E531" i="20"/>
  <c r="E532" i="20"/>
  <c r="E533" i="20"/>
  <c r="E534" i="20"/>
  <c r="E535" i="20"/>
  <c r="E536" i="20"/>
  <c r="E537" i="20"/>
  <c r="E538" i="20"/>
  <c r="E539" i="20"/>
  <c r="E540" i="20"/>
  <c r="E541" i="20"/>
  <c r="E542" i="20"/>
  <c r="E543" i="20"/>
  <c r="E544" i="20"/>
  <c r="E545" i="20"/>
  <c r="E546" i="20"/>
  <c r="E547" i="20"/>
  <c r="E548" i="20"/>
  <c r="E549" i="20"/>
  <c r="E550" i="20"/>
  <c r="E551" i="20"/>
  <c r="E552" i="20"/>
  <c r="E553" i="20"/>
  <c r="E554" i="20"/>
  <c r="E555" i="20"/>
  <c r="E556" i="20"/>
  <c r="E557" i="20"/>
  <c r="E558" i="20"/>
  <c r="E559" i="20"/>
  <c r="E560" i="20"/>
  <c r="E561" i="20"/>
  <c r="E562" i="20"/>
  <c r="E563" i="20"/>
  <c r="E564" i="20"/>
  <c r="E565" i="20"/>
  <c r="E566" i="20"/>
  <c r="E567" i="20"/>
  <c r="E568" i="20"/>
  <c r="E569" i="20"/>
  <c r="E570" i="20"/>
  <c r="E571" i="20"/>
  <c r="E572" i="20"/>
  <c r="E573" i="20"/>
  <c r="E574" i="20"/>
  <c r="E575" i="20"/>
  <c r="E576" i="20"/>
  <c r="E577" i="20"/>
  <c r="E578" i="20"/>
  <c r="E579" i="20"/>
  <c r="E580" i="20"/>
  <c r="E581" i="20"/>
  <c r="E582" i="20"/>
  <c r="E583" i="20"/>
  <c r="E584" i="20"/>
  <c r="E585" i="20"/>
  <c r="E586" i="20"/>
  <c r="E587" i="20"/>
  <c r="E588" i="20"/>
  <c r="E589" i="20"/>
  <c r="E590" i="20"/>
  <c r="E591" i="20"/>
  <c r="E592" i="20"/>
  <c r="E593" i="20"/>
  <c r="E594" i="20"/>
  <c r="E595" i="20"/>
  <c r="E596" i="20"/>
  <c r="E597" i="20"/>
  <c r="E598" i="20"/>
  <c r="E599" i="20"/>
  <c r="E600" i="20"/>
  <c r="E601" i="20"/>
  <c r="E602" i="20"/>
  <c r="E603" i="20"/>
  <c r="E604" i="20"/>
  <c r="E605" i="20"/>
  <c r="E606" i="20"/>
  <c r="E607" i="20"/>
  <c r="E608" i="20"/>
  <c r="E609" i="20"/>
  <c r="E610" i="20"/>
  <c r="E611" i="20"/>
  <c r="E612" i="20"/>
  <c r="E613" i="20"/>
  <c r="E614" i="20"/>
  <c r="E615" i="20"/>
  <c r="E616" i="20"/>
  <c r="E617" i="20"/>
  <c r="E618" i="20"/>
  <c r="E619" i="20"/>
  <c r="E620" i="20"/>
  <c r="E621" i="20"/>
  <c r="E622" i="20"/>
  <c r="E623" i="20"/>
  <c r="E624" i="20"/>
  <c r="E625" i="20"/>
  <c r="E626" i="20"/>
  <c r="E627" i="20"/>
  <c r="E628" i="20"/>
  <c r="E629" i="20"/>
  <c r="E630" i="20"/>
  <c r="E631" i="20"/>
  <c r="E632" i="20"/>
  <c r="E633" i="20"/>
  <c r="E634" i="20"/>
  <c r="E635" i="20"/>
  <c r="E636" i="20"/>
  <c r="E637" i="20"/>
  <c r="E638" i="20"/>
  <c r="E639" i="20"/>
  <c r="E640" i="20"/>
  <c r="E641" i="20"/>
  <c r="E642" i="20"/>
  <c r="E643" i="20"/>
  <c r="E644" i="20"/>
  <c r="E645" i="20"/>
  <c r="E646" i="20"/>
  <c r="E647" i="20"/>
  <c r="E648" i="20"/>
  <c r="E649" i="20"/>
  <c r="E650" i="20"/>
  <c r="E651" i="20"/>
  <c r="E652" i="20"/>
  <c r="E653" i="20"/>
  <c r="E654" i="20"/>
  <c r="E655" i="20"/>
  <c r="E656" i="20"/>
  <c r="E657" i="20"/>
  <c r="E658" i="20"/>
  <c r="E659" i="20"/>
  <c r="E660" i="20"/>
  <c r="E661" i="20"/>
  <c r="E662" i="20"/>
  <c r="E663" i="20"/>
  <c r="E664" i="20"/>
  <c r="E665" i="20"/>
  <c r="E666" i="20"/>
  <c r="E667" i="20"/>
  <c r="E668" i="20"/>
  <c r="E669" i="20"/>
  <c r="E670" i="20"/>
  <c r="E671" i="20"/>
  <c r="E672" i="20"/>
  <c r="E673" i="20"/>
  <c r="E674" i="20"/>
  <c r="E675" i="20"/>
  <c r="E676" i="20"/>
  <c r="E677" i="20"/>
  <c r="E678" i="20"/>
  <c r="E679" i="20"/>
  <c r="E680" i="20"/>
  <c r="E681" i="20"/>
  <c r="E682" i="20"/>
  <c r="E683" i="20"/>
  <c r="E684" i="20"/>
  <c r="E685" i="20"/>
  <c r="E686" i="20"/>
  <c r="E687" i="20"/>
  <c r="E688" i="20"/>
  <c r="E689" i="20"/>
  <c r="E690" i="20"/>
  <c r="E691" i="20"/>
  <c r="E692" i="20"/>
  <c r="E693" i="20"/>
  <c r="E694" i="20"/>
  <c r="E695" i="20"/>
  <c r="E696" i="20"/>
  <c r="E697" i="20"/>
  <c r="E698" i="20"/>
  <c r="E699" i="20"/>
  <c r="E700" i="20"/>
  <c r="E701" i="20"/>
  <c r="E702" i="20"/>
  <c r="E703" i="20"/>
  <c r="E704" i="20"/>
  <c r="E705" i="20"/>
  <c r="E706" i="20"/>
  <c r="E707" i="20"/>
  <c r="E708" i="20"/>
  <c r="E709" i="20"/>
  <c r="E710" i="20"/>
  <c r="E711" i="20"/>
  <c r="E712" i="20"/>
  <c r="E713" i="20"/>
  <c r="E714" i="20"/>
  <c r="E715" i="20"/>
  <c r="E716" i="20"/>
  <c r="E717" i="20"/>
  <c r="E718" i="20"/>
  <c r="E719" i="20"/>
  <c r="E720" i="20"/>
  <c r="E721" i="20"/>
  <c r="E722" i="20"/>
  <c r="E723" i="20"/>
  <c r="E724" i="20"/>
  <c r="E725" i="20"/>
  <c r="E726" i="20"/>
  <c r="E727" i="20"/>
  <c r="E728" i="20"/>
  <c r="E729" i="20"/>
  <c r="E730" i="20"/>
  <c r="E731" i="20"/>
  <c r="E732" i="20"/>
  <c r="E733" i="20"/>
  <c r="E734" i="20"/>
  <c r="E735" i="20"/>
  <c r="E736" i="20"/>
  <c r="E737" i="20"/>
  <c r="E738" i="20"/>
  <c r="E739" i="20"/>
  <c r="E740" i="20"/>
  <c r="E741" i="20"/>
  <c r="E742" i="20"/>
  <c r="E743" i="20"/>
  <c r="E744" i="20"/>
  <c r="E745" i="20"/>
  <c r="E746" i="20"/>
  <c r="E747" i="20"/>
  <c r="E748" i="20"/>
  <c r="E749" i="20"/>
  <c r="E750" i="20"/>
  <c r="E751" i="20"/>
  <c r="E752" i="20"/>
  <c r="E753" i="20"/>
  <c r="E754" i="20"/>
  <c r="E755" i="20"/>
  <c r="E756" i="20"/>
  <c r="E757" i="20"/>
  <c r="E758" i="20"/>
  <c r="E759" i="20"/>
  <c r="E760" i="20"/>
  <c r="E761" i="20"/>
  <c r="E762" i="20"/>
  <c r="E763" i="20"/>
  <c r="E764" i="20"/>
  <c r="E765" i="20"/>
  <c r="E766" i="20"/>
  <c r="E767" i="20"/>
  <c r="E768" i="20"/>
  <c r="E769" i="20"/>
  <c r="E770" i="20"/>
  <c r="E771" i="20"/>
  <c r="E772" i="20"/>
  <c r="E773" i="20"/>
  <c r="E774" i="20"/>
  <c r="E775" i="20"/>
  <c r="E776" i="20"/>
  <c r="E777" i="20"/>
  <c r="E778" i="20"/>
  <c r="E779" i="20"/>
  <c r="E780" i="20"/>
  <c r="E781" i="20"/>
  <c r="E782" i="20"/>
  <c r="E783" i="20"/>
  <c r="E784" i="20"/>
  <c r="E785" i="20"/>
  <c r="E786" i="20"/>
  <c r="E787" i="20"/>
  <c r="E788" i="20"/>
  <c r="E789" i="20"/>
  <c r="E790" i="20"/>
  <c r="E791" i="20"/>
  <c r="E792" i="20"/>
  <c r="E793" i="20"/>
  <c r="E794" i="20"/>
  <c r="E795" i="20"/>
  <c r="E796" i="20"/>
  <c r="E797" i="20"/>
  <c r="E798" i="20"/>
  <c r="E799" i="20"/>
  <c r="E800" i="20"/>
  <c r="E801" i="20"/>
  <c r="E802" i="20"/>
  <c r="E803" i="20"/>
  <c r="E804" i="20"/>
  <c r="E805" i="20"/>
  <c r="E806" i="20"/>
  <c r="E807" i="20"/>
  <c r="E808" i="20"/>
  <c r="E809" i="20"/>
  <c r="E810" i="20"/>
  <c r="E811" i="20"/>
  <c r="E812" i="20"/>
  <c r="E813" i="20"/>
  <c r="E814" i="20"/>
  <c r="E815" i="20"/>
  <c r="E816" i="20"/>
  <c r="E817" i="20"/>
  <c r="E818" i="20"/>
  <c r="E819" i="20"/>
  <c r="E820" i="20"/>
  <c r="E821" i="20"/>
  <c r="E822" i="20"/>
  <c r="E823" i="20"/>
  <c r="E824" i="20"/>
  <c r="E825" i="20"/>
  <c r="E826" i="20"/>
  <c r="E827" i="20"/>
  <c r="E828" i="20"/>
  <c r="E829" i="20"/>
  <c r="E830" i="20"/>
  <c r="E831" i="20"/>
  <c r="E832" i="20"/>
  <c r="E833" i="20"/>
  <c r="E834" i="20"/>
  <c r="E835" i="20"/>
  <c r="E836" i="20"/>
  <c r="E837" i="20"/>
  <c r="E838" i="20"/>
  <c r="E839" i="20"/>
  <c r="E840" i="20"/>
  <c r="E841" i="20"/>
  <c r="E842" i="20"/>
  <c r="E843" i="20"/>
  <c r="E844" i="20"/>
  <c r="E845" i="20"/>
  <c r="E846" i="20"/>
  <c r="E847" i="20"/>
  <c r="E848" i="20"/>
  <c r="E849" i="20"/>
  <c r="E850" i="20"/>
  <c r="E851" i="20"/>
  <c r="E852" i="20"/>
  <c r="E853" i="20"/>
  <c r="E854" i="20"/>
  <c r="E855" i="20"/>
  <c r="E856" i="20"/>
  <c r="E857" i="20"/>
  <c r="E858" i="20"/>
  <c r="E859" i="20"/>
  <c r="E860" i="20"/>
  <c r="E861" i="20"/>
  <c r="E862" i="20"/>
  <c r="E863" i="20"/>
  <c r="E864" i="20"/>
  <c r="E865" i="20"/>
  <c r="E866" i="20"/>
  <c r="E867" i="20"/>
  <c r="E868" i="20"/>
  <c r="E869" i="20"/>
  <c r="E870" i="20"/>
  <c r="E871" i="20"/>
  <c r="E872" i="20"/>
  <c r="E873" i="20"/>
  <c r="E874" i="20"/>
  <c r="E875" i="20"/>
  <c r="E876" i="20"/>
  <c r="E877" i="20"/>
  <c r="E878" i="20"/>
  <c r="E879" i="20"/>
  <c r="E880" i="20"/>
  <c r="E881" i="20"/>
  <c r="E882" i="20"/>
  <c r="E883" i="20"/>
  <c r="E884" i="20"/>
  <c r="E885" i="20"/>
  <c r="E886" i="20"/>
  <c r="E887" i="20"/>
  <c r="E888" i="20"/>
  <c r="E889" i="20"/>
  <c r="E890" i="20"/>
  <c r="E891" i="20"/>
  <c r="E892" i="20"/>
  <c r="E893" i="20"/>
  <c r="E894" i="20"/>
  <c r="E895" i="20"/>
  <c r="E896" i="20"/>
  <c r="E897" i="20"/>
  <c r="E898" i="20"/>
  <c r="E899" i="20"/>
  <c r="E900" i="20"/>
  <c r="E901" i="20"/>
  <c r="E902" i="20"/>
  <c r="E903" i="20"/>
  <c r="E904" i="20"/>
  <c r="E905" i="20"/>
  <c r="E906" i="20"/>
  <c r="E907" i="20"/>
  <c r="E908" i="20"/>
  <c r="E909" i="20"/>
  <c r="E910" i="20"/>
  <c r="E911" i="20"/>
  <c r="E912" i="20"/>
  <c r="E913" i="20"/>
  <c r="E914" i="20"/>
  <c r="E915" i="20"/>
  <c r="E916" i="20"/>
  <c r="E917" i="20"/>
  <c r="E918" i="20"/>
  <c r="E919" i="20"/>
  <c r="E920" i="20"/>
  <c r="E921" i="20"/>
  <c r="E922" i="20"/>
  <c r="E923" i="20"/>
  <c r="E924" i="20"/>
  <c r="E925" i="20"/>
  <c r="E926" i="20"/>
  <c r="E927" i="20"/>
  <c r="E928" i="20"/>
  <c r="E929" i="20"/>
  <c r="E930" i="20"/>
  <c r="E931" i="20"/>
  <c r="E932" i="20"/>
  <c r="E933" i="20"/>
  <c r="E934" i="20"/>
  <c r="E935" i="20"/>
  <c r="E936" i="20"/>
  <c r="E937" i="20"/>
  <c r="E938" i="20"/>
  <c r="E939" i="20"/>
  <c r="E940" i="20"/>
  <c r="E941" i="20"/>
  <c r="E942" i="20"/>
  <c r="E943" i="20"/>
  <c r="E944" i="20"/>
  <c r="E945" i="20"/>
  <c r="E946" i="20"/>
  <c r="E947" i="20"/>
  <c r="E948" i="20"/>
  <c r="E949" i="20"/>
  <c r="E950" i="20"/>
  <c r="E951" i="20"/>
  <c r="E952" i="20"/>
  <c r="E953" i="20"/>
  <c r="E954" i="20"/>
  <c r="E955" i="20"/>
  <c r="E956" i="20"/>
  <c r="E957" i="20"/>
  <c r="E958" i="20"/>
  <c r="E959" i="20"/>
  <c r="E960" i="20"/>
  <c r="E961" i="20"/>
  <c r="E962" i="20"/>
  <c r="E963" i="20"/>
  <c r="E964" i="20"/>
  <c r="E965" i="20"/>
  <c r="E966" i="20"/>
  <c r="E967" i="20"/>
  <c r="E968" i="20"/>
  <c r="E969" i="20"/>
  <c r="E970" i="20"/>
  <c r="E971" i="20"/>
  <c r="E972" i="20"/>
  <c r="E973" i="20"/>
  <c r="E974" i="20"/>
  <c r="E975" i="20"/>
  <c r="E976" i="20"/>
  <c r="E977" i="20"/>
  <c r="E978" i="20"/>
  <c r="E979" i="20"/>
  <c r="E980" i="20"/>
  <c r="E981" i="20"/>
  <c r="E982" i="20"/>
  <c r="E983" i="20"/>
  <c r="E984" i="20"/>
  <c r="E985" i="20"/>
  <c r="E986" i="20"/>
  <c r="E987" i="20"/>
  <c r="E988" i="20"/>
  <c r="E989" i="20"/>
  <c r="E990" i="20"/>
  <c r="E991" i="20"/>
  <c r="E992" i="20"/>
  <c r="E993" i="20"/>
  <c r="E994" i="20"/>
  <c r="E995" i="20"/>
  <c r="E996" i="20"/>
  <c r="E997" i="20"/>
  <c r="E998" i="20"/>
  <c r="E999" i="20"/>
  <c r="E1000" i="20"/>
  <c r="E1001" i="20"/>
  <c r="E1002" i="20"/>
  <c r="E1003" i="20"/>
  <c r="E1004" i="20"/>
  <c r="E1005" i="20"/>
  <c r="E1006" i="20"/>
  <c r="E1007" i="20"/>
  <c r="E1008" i="20"/>
  <c r="E1009" i="20"/>
  <c r="E1010" i="20"/>
  <c r="E1011" i="20"/>
  <c r="E1012" i="20"/>
  <c r="E1013" i="20"/>
  <c r="E1014" i="20"/>
  <c r="E1015" i="20"/>
  <c r="E1016" i="20"/>
  <c r="E1017" i="20"/>
  <c r="E1018" i="20"/>
  <c r="E1019" i="20"/>
  <c r="E1020" i="20"/>
  <c r="E1021" i="20"/>
  <c r="E1022" i="20"/>
  <c r="E1023" i="20"/>
  <c r="E1024" i="20"/>
  <c r="E1025" i="20"/>
  <c r="E1026" i="20"/>
  <c r="E1027" i="20"/>
  <c r="E1028" i="20"/>
  <c r="E1029" i="20"/>
  <c r="E1030" i="20"/>
  <c r="E1031" i="20"/>
  <c r="E1032" i="20"/>
  <c r="E1033" i="20"/>
  <c r="E1034" i="20"/>
  <c r="E1035" i="20"/>
  <c r="E1036" i="20"/>
  <c r="E1037" i="20"/>
  <c r="E1038" i="20"/>
  <c r="E1039" i="20"/>
  <c r="E1040" i="20"/>
  <c r="E1041" i="20"/>
  <c r="E1042" i="20"/>
  <c r="E1043" i="20"/>
  <c r="E1044" i="20"/>
  <c r="E1045" i="20"/>
  <c r="E1046" i="20"/>
  <c r="E1047" i="20"/>
  <c r="E1048" i="20"/>
  <c r="E1049" i="20"/>
  <c r="E1050" i="20"/>
  <c r="E1051" i="20"/>
  <c r="E1052" i="20"/>
  <c r="E1053" i="20"/>
  <c r="E1054" i="20"/>
  <c r="E1055" i="20"/>
  <c r="E1056" i="20"/>
  <c r="E1057" i="20"/>
  <c r="E1058" i="20"/>
  <c r="E1059" i="20"/>
  <c r="E1060" i="20"/>
  <c r="E1061" i="20"/>
  <c r="E1062" i="20"/>
  <c r="E1063" i="20"/>
  <c r="E1064" i="20"/>
  <c r="E1065" i="20"/>
  <c r="E1066" i="20"/>
  <c r="E1067" i="20"/>
  <c r="E1068" i="20"/>
  <c r="E1069" i="20"/>
  <c r="E1070" i="20"/>
  <c r="E1071" i="20"/>
  <c r="E1072" i="20"/>
  <c r="E1073" i="20"/>
  <c r="E1074" i="20"/>
  <c r="E1075" i="20"/>
  <c r="E1076" i="20"/>
  <c r="E1077" i="20"/>
  <c r="E1078" i="20"/>
  <c r="E1079" i="20"/>
  <c r="E1080" i="20"/>
  <c r="E1081" i="20"/>
  <c r="E1082" i="20"/>
  <c r="E1083" i="20"/>
  <c r="E1084" i="20"/>
  <c r="E1085" i="20"/>
  <c r="E1086" i="20"/>
  <c r="E1087" i="20"/>
  <c r="E1088" i="20"/>
  <c r="E1089" i="20"/>
  <c r="E1090" i="20"/>
  <c r="E1091" i="20"/>
  <c r="E1092" i="20"/>
  <c r="E1093" i="20"/>
  <c r="E1094" i="20"/>
  <c r="E1095" i="20"/>
  <c r="E1096" i="20"/>
  <c r="E1097" i="20"/>
  <c r="E1098" i="20"/>
  <c r="E1099" i="20"/>
  <c r="E1100" i="20"/>
  <c r="E1101" i="20"/>
  <c r="E1102" i="20"/>
  <c r="E1103" i="20"/>
  <c r="E1104" i="20"/>
  <c r="E1105" i="20"/>
  <c r="E1106" i="20"/>
  <c r="E1107" i="20"/>
  <c r="E1108" i="20"/>
  <c r="E1109" i="20"/>
  <c r="E1110" i="20"/>
  <c r="E1111" i="20"/>
  <c r="E1112" i="20"/>
  <c r="E1113" i="20"/>
  <c r="E1114" i="20"/>
  <c r="E1115" i="20"/>
  <c r="E1116" i="20"/>
  <c r="E1117" i="20"/>
  <c r="E1118" i="20"/>
  <c r="E1119" i="20"/>
  <c r="E1120" i="20"/>
  <c r="E1121" i="20"/>
  <c r="E1122" i="20"/>
  <c r="E1123" i="20"/>
  <c r="E1124" i="20"/>
  <c r="E1125" i="20"/>
  <c r="E1126" i="20"/>
  <c r="E1127" i="20"/>
  <c r="E1128" i="20"/>
  <c r="E1129" i="20"/>
  <c r="E1130" i="20"/>
  <c r="E1131" i="20"/>
  <c r="E1132" i="20"/>
  <c r="E1133" i="20"/>
  <c r="E1134" i="20"/>
  <c r="E1135" i="20"/>
  <c r="E1136" i="20"/>
  <c r="E1137" i="20"/>
  <c r="E1138" i="20"/>
  <c r="E1139" i="20"/>
  <c r="E1140" i="20"/>
  <c r="E1141" i="20"/>
  <c r="E1142" i="20"/>
  <c r="E1143" i="20"/>
  <c r="E1144" i="20"/>
  <c r="E1145" i="20"/>
  <c r="E1146" i="20"/>
  <c r="E1147" i="20"/>
  <c r="E1148" i="20"/>
  <c r="E1149" i="20"/>
  <c r="E1150" i="20"/>
  <c r="E1151" i="20"/>
  <c r="E1152" i="20"/>
  <c r="E1153" i="20"/>
  <c r="E1154" i="20"/>
  <c r="E1155" i="20"/>
  <c r="E1156" i="20"/>
  <c r="E1157" i="20"/>
  <c r="E1158" i="20"/>
  <c r="E1159" i="20"/>
  <c r="E1160" i="20"/>
  <c r="E1161" i="20"/>
  <c r="E1162" i="20"/>
  <c r="E1163" i="20"/>
  <c r="E1164" i="20"/>
  <c r="E1165" i="20"/>
  <c r="E1166" i="20"/>
  <c r="E1167" i="20"/>
  <c r="E1168" i="20"/>
  <c r="E1169" i="20"/>
  <c r="E1170" i="20"/>
  <c r="E1171" i="20"/>
  <c r="E1172" i="20"/>
  <c r="E1173" i="20"/>
  <c r="E1174" i="20"/>
  <c r="E1175" i="20"/>
  <c r="E1176" i="20"/>
  <c r="E1177" i="20"/>
  <c r="E1178" i="20"/>
  <c r="E1179" i="20"/>
  <c r="E1180" i="20"/>
  <c r="E1181" i="20"/>
  <c r="E1182" i="20"/>
  <c r="E1183" i="20"/>
  <c r="E1184" i="20"/>
  <c r="E1185" i="20"/>
  <c r="E1186" i="20"/>
  <c r="E1187" i="20"/>
  <c r="E1188" i="20"/>
  <c r="E1189" i="20"/>
  <c r="E1190" i="20"/>
  <c r="E1191" i="20"/>
  <c r="E1192" i="20"/>
  <c r="E1193" i="20"/>
  <c r="E1194" i="20"/>
  <c r="E1195" i="20"/>
  <c r="E1196" i="20"/>
  <c r="E1197" i="20"/>
  <c r="E1198" i="20"/>
  <c r="E1199" i="20"/>
  <c r="E1200" i="20"/>
  <c r="E1201" i="20"/>
  <c r="E1202" i="20"/>
  <c r="E1203" i="20"/>
  <c r="E1204" i="20"/>
  <c r="E1205" i="20"/>
  <c r="E1206" i="20"/>
  <c r="E1207" i="20"/>
  <c r="E1208" i="20"/>
  <c r="E1209" i="20"/>
  <c r="E1210" i="20"/>
  <c r="E1211" i="20"/>
  <c r="E1212" i="20"/>
  <c r="E1213" i="20"/>
  <c r="E1214" i="20"/>
  <c r="E1215" i="20"/>
  <c r="E1216" i="20"/>
  <c r="E1217" i="20"/>
  <c r="E1218" i="20"/>
  <c r="E1219" i="20"/>
  <c r="E1220" i="20"/>
  <c r="E1221" i="20"/>
  <c r="E1222" i="20"/>
  <c r="E1223" i="20"/>
  <c r="E1224" i="20"/>
  <c r="E1225" i="20"/>
  <c r="E1226" i="20"/>
  <c r="E1227" i="20"/>
  <c r="E1228" i="20"/>
  <c r="E1229" i="20"/>
  <c r="E1230" i="20"/>
  <c r="E1231" i="20"/>
  <c r="E1232" i="20"/>
  <c r="E1233" i="20"/>
  <c r="E1234" i="20"/>
  <c r="E1235" i="20"/>
  <c r="E1236" i="20"/>
  <c r="E1237" i="20"/>
  <c r="E1238" i="20"/>
  <c r="E1239" i="20"/>
  <c r="E1240" i="20"/>
  <c r="E1241" i="20"/>
  <c r="E1242" i="20"/>
  <c r="E1243" i="20"/>
  <c r="E1244" i="20"/>
  <c r="E1245" i="20"/>
  <c r="E1246" i="20"/>
  <c r="E1247" i="20"/>
  <c r="E1248" i="20"/>
  <c r="E1249" i="20"/>
  <c r="E1250" i="20"/>
  <c r="E1251" i="20"/>
  <c r="E1252" i="20"/>
  <c r="E1253" i="20"/>
  <c r="E1254" i="20"/>
  <c r="E1255" i="20"/>
  <c r="E1256" i="20"/>
  <c r="E1257" i="20"/>
  <c r="E1258" i="20"/>
  <c r="E1259" i="20"/>
  <c r="E1260" i="20"/>
  <c r="E1261" i="20"/>
  <c r="E1262" i="20"/>
  <c r="E1263" i="20"/>
  <c r="E1264" i="20"/>
  <c r="E1265" i="20"/>
  <c r="E1266" i="20"/>
  <c r="E1267" i="20"/>
  <c r="E1268" i="20"/>
  <c r="E1269" i="20"/>
  <c r="E1270" i="20"/>
  <c r="E1271" i="20"/>
  <c r="E1272" i="20"/>
  <c r="E1273" i="20"/>
  <c r="E1274" i="20"/>
  <c r="E1275" i="20"/>
  <c r="E1276" i="20"/>
  <c r="E1277" i="20"/>
  <c r="E1278" i="20"/>
  <c r="E1279" i="20"/>
  <c r="E1280" i="20"/>
  <c r="E1281" i="20"/>
  <c r="E1282" i="20"/>
  <c r="E1283" i="20"/>
  <c r="E1284" i="20"/>
  <c r="E1285" i="20"/>
  <c r="E1286" i="20"/>
  <c r="E1287" i="20"/>
  <c r="E1288" i="20"/>
  <c r="E1289" i="20"/>
  <c r="E1290" i="20"/>
  <c r="E1291" i="20"/>
  <c r="E1292" i="20"/>
  <c r="E1293" i="20"/>
  <c r="E1294" i="20"/>
  <c r="E1295" i="20"/>
  <c r="E1296" i="20"/>
  <c r="E1297" i="20"/>
  <c r="E1298" i="20"/>
  <c r="E1299" i="20"/>
  <c r="E1300" i="20"/>
  <c r="E1301" i="20"/>
  <c r="E1302" i="20"/>
  <c r="E1303" i="20"/>
  <c r="E1304" i="20"/>
  <c r="E1305" i="20"/>
  <c r="E1306" i="20"/>
  <c r="E1307" i="20"/>
  <c r="E1308" i="20"/>
  <c r="E1309" i="20"/>
  <c r="E1310" i="20"/>
  <c r="E1311" i="20"/>
  <c r="E1312" i="20"/>
  <c r="E1313" i="20"/>
  <c r="E1314" i="20"/>
  <c r="E1315" i="20"/>
  <c r="E1316" i="20"/>
  <c r="E1317" i="20"/>
  <c r="E1318" i="20"/>
  <c r="E1319" i="20"/>
  <c r="E1320" i="20"/>
  <c r="E1321" i="20"/>
  <c r="E1322" i="20"/>
  <c r="E1323" i="20"/>
  <c r="E1324" i="20"/>
  <c r="E1325" i="20"/>
  <c r="E1326" i="20"/>
  <c r="E1327" i="20"/>
  <c r="E1328" i="20"/>
  <c r="E1329" i="20"/>
  <c r="E1330" i="20"/>
  <c r="E1331" i="20"/>
  <c r="E1332" i="20"/>
  <c r="E1333" i="20"/>
  <c r="E1334" i="20"/>
  <c r="E1335" i="20"/>
  <c r="E1336" i="20"/>
  <c r="E1337" i="20"/>
  <c r="E1338" i="20"/>
  <c r="E1339" i="20"/>
  <c r="E1340" i="20"/>
  <c r="E1341" i="20"/>
  <c r="E1342" i="20"/>
  <c r="E1343" i="20"/>
  <c r="E1344" i="20"/>
  <c r="E1345" i="20"/>
  <c r="E1346" i="20"/>
  <c r="E1347" i="20"/>
  <c r="E1348" i="20"/>
  <c r="E1349" i="20"/>
  <c r="E1350" i="20"/>
  <c r="E1351" i="20"/>
  <c r="E1352" i="20"/>
  <c r="E1353" i="20"/>
  <c r="E1354" i="20"/>
  <c r="E1355" i="20"/>
  <c r="E1356" i="20"/>
  <c r="E1357" i="20"/>
  <c r="E1358" i="20"/>
  <c r="E1359" i="20"/>
  <c r="E1360" i="20"/>
  <c r="E1361" i="20"/>
  <c r="E1362" i="20"/>
  <c r="E1363" i="20"/>
  <c r="E1364" i="20"/>
  <c r="E1365" i="20"/>
  <c r="E1366" i="20"/>
  <c r="E1367" i="20"/>
  <c r="E1368" i="20"/>
  <c r="E1369" i="20"/>
  <c r="E1370" i="20"/>
  <c r="E1371" i="20"/>
  <c r="E1372" i="20"/>
  <c r="E1373" i="20"/>
  <c r="E1374" i="20"/>
  <c r="E1375" i="20"/>
  <c r="E1376" i="20"/>
  <c r="E1377" i="20"/>
  <c r="E1378" i="20"/>
  <c r="E1379" i="20"/>
  <c r="E1380" i="20"/>
  <c r="E1381" i="20"/>
  <c r="E1382" i="20"/>
  <c r="E1383" i="20"/>
  <c r="E1384" i="20"/>
  <c r="E1385" i="20"/>
  <c r="E1386" i="20"/>
  <c r="E1387" i="20"/>
  <c r="E1388" i="20"/>
  <c r="E1389" i="20"/>
  <c r="E1390" i="20"/>
  <c r="E1391" i="20"/>
  <c r="E1392" i="20"/>
  <c r="E1393" i="20"/>
  <c r="E1394" i="20"/>
  <c r="E1395" i="20"/>
  <c r="E1396" i="20"/>
  <c r="E1397" i="20"/>
  <c r="E1398" i="20"/>
  <c r="E1399" i="20"/>
  <c r="E1400" i="20"/>
  <c r="E1401" i="20"/>
  <c r="E1402" i="20"/>
  <c r="E1403" i="20"/>
  <c r="E1404" i="20"/>
  <c r="E1405" i="20"/>
  <c r="E1406" i="20"/>
  <c r="E1407" i="20"/>
  <c r="E5" i="20"/>
  <c r="DX9" i="20"/>
  <c r="AI10" i="3"/>
  <c r="C6" i="20"/>
  <c r="DX10" i="20"/>
  <c r="C7" i="20"/>
  <c r="DX11" i="20"/>
  <c r="C8" i="20"/>
  <c r="DX12" i="20"/>
  <c r="C9" i="20"/>
  <c r="DX13" i="20"/>
  <c r="C10" i="20"/>
  <c r="DX14" i="20"/>
  <c r="C11" i="20"/>
  <c r="DX15" i="20"/>
  <c r="C12" i="20"/>
  <c r="DX16" i="20"/>
  <c r="C13" i="20"/>
  <c r="DX17" i="20"/>
  <c r="C14" i="20"/>
  <c r="AD42" i="6"/>
  <c r="AT18" i="20"/>
  <c r="DX18" i="20"/>
  <c r="C15" i="20"/>
  <c r="DX19" i="20"/>
  <c r="C16" i="20"/>
  <c r="AD46" i="6"/>
  <c r="AT20" i="20"/>
  <c r="DX20" i="20"/>
  <c r="C17" i="20"/>
  <c r="DX21" i="20"/>
  <c r="C18" i="20"/>
  <c r="DX22" i="20"/>
  <c r="C19" i="20"/>
  <c r="DX23" i="20"/>
  <c r="C20" i="20"/>
  <c r="DX24" i="20"/>
  <c r="C21" i="20"/>
  <c r="DX25" i="20"/>
  <c r="C22" i="20"/>
  <c r="AD58" i="6"/>
  <c r="AT26" i="20"/>
  <c r="DX26" i="20"/>
  <c r="C23" i="20"/>
  <c r="DX27" i="20"/>
  <c r="C24" i="20"/>
  <c r="DX28" i="20"/>
  <c r="C25" i="20"/>
  <c r="DX29" i="20"/>
  <c r="C26" i="20"/>
  <c r="DX30" i="20"/>
  <c r="C27" i="20"/>
  <c r="DX31" i="20"/>
  <c r="C28" i="20"/>
  <c r="AD65" i="6"/>
  <c r="AT32" i="20"/>
  <c r="DX32" i="20"/>
  <c r="C29" i="20"/>
  <c r="DX33" i="20"/>
  <c r="C30" i="20"/>
  <c r="DX34" i="20"/>
  <c r="C31" i="20"/>
  <c r="DX35" i="20"/>
  <c r="C32" i="20"/>
  <c r="DX36" i="20"/>
  <c r="C33" i="20"/>
  <c r="DX37" i="20"/>
  <c r="C34" i="20"/>
  <c r="AD71" i="6"/>
  <c r="AT38" i="20"/>
  <c r="DX38" i="20"/>
  <c r="C35" i="20"/>
  <c r="DX39" i="20"/>
  <c r="C36" i="20"/>
  <c r="DX40" i="20"/>
  <c r="C37" i="20"/>
  <c r="DX41" i="20"/>
  <c r="C38" i="20"/>
  <c r="DX42" i="20"/>
  <c r="C39" i="20"/>
  <c r="DX43" i="20"/>
  <c r="C40" i="20"/>
  <c r="AD77" i="6"/>
  <c r="AT44" i="20"/>
  <c r="DX44" i="20"/>
  <c r="C41" i="20"/>
  <c r="DX45" i="20"/>
  <c r="C42" i="20"/>
  <c r="DX46" i="20"/>
  <c r="C43" i="20"/>
  <c r="DX47" i="20"/>
  <c r="C44" i="20"/>
  <c r="DX48" i="20"/>
  <c r="C45" i="20"/>
  <c r="DX49" i="20"/>
  <c r="C46" i="20"/>
  <c r="AD83" i="6"/>
  <c r="AT50" i="20"/>
  <c r="DX50" i="20"/>
  <c r="C47" i="20"/>
  <c r="DX51" i="20"/>
  <c r="C48" i="20"/>
  <c r="DX52" i="20"/>
  <c r="C49" i="20"/>
  <c r="DX53" i="20"/>
  <c r="C50" i="20"/>
  <c r="DX54" i="20"/>
  <c r="C51" i="20"/>
  <c r="DX55" i="20"/>
  <c r="C52" i="20"/>
  <c r="AD89" i="6"/>
  <c r="AT56" i="20"/>
  <c r="DX56" i="20"/>
  <c r="C53" i="20"/>
  <c r="DX57" i="20"/>
  <c r="C54" i="20"/>
  <c r="DX58" i="20"/>
  <c r="C55" i="20"/>
  <c r="DX59" i="20"/>
  <c r="C56" i="20"/>
  <c r="DX60" i="20"/>
  <c r="C57" i="20"/>
  <c r="DX61" i="20"/>
  <c r="C58" i="20"/>
  <c r="AD95" i="6"/>
  <c r="AT62" i="20"/>
  <c r="DX62" i="20"/>
  <c r="C59" i="20"/>
  <c r="DX63" i="20"/>
  <c r="C60" i="20"/>
  <c r="DX64" i="20"/>
  <c r="C61" i="20"/>
  <c r="DX65" i="20"/>
  <c r="C62" i="20"/>
  <c r="DX66" i="20"/>
  <c r="C63" i="20"/>
  <c r="DX67" i="20"/>
  <c r="C64" i="20"/>
  <c r="AD101" i="6"/>
  <c r="AT68" i="20"/>
  <c r="DX68" i="20"/>
  <c r="C65" i="20"/>
  <c r="FW8" i="20"/>
  <c r="AI11" i="3"/>
  <c r="C66" i="20"/>
  <c r="FW9" i="20"/>
  <c r="C67" i="20"/>
  <c r="FW10" i="20"/>
  <c r="C68" i="20"/>
  <c r="FW11" i="20"/>
  <c r="C69" i="20"/>
  <c r="FW12" i="20"/>
  <c r="C70" i="20"/>
  <c r="FW13" i="20"/>
  <c r="C71" i="20"/>
  <c r="FW14" i="20"/>
  <c r="C72" i="20"/>
  <c r="FW15" i="20"/>
  <c r="C73" i="20"/>
  <c r="FW16" i="20"/>
  <c r="C74" i="20"/>
  <c r="FW17" i="20"/>
  <c r="C75" i="20"/>
  <c r="FW18" i="20"/>
  <c r="C76" i="20"/>
  <c r="FW19" i="20"/>
  <c r="C77" i="20"/>
  <c r="FW20" i="20"/>
  <c r="C78" i="20"/>
  <c r="FW21" i="20"/>
  <c r="C79" i="20"/>
  <c r="FW22" i="20"/>
  <c r="C80" i="20"/>
  <c r="FW23" i="20"/>
  <c r="C81" i="20"/>
  <c r="FW24" i="20"/>
  <c r="C82" i="20"/>
  <c r="FW25" i="20"/>
  <c r="C83" i="20"/>
  <c r="FW26" i="20"/>
  <c r="C84" i="20"/>
  <c r="FW27" i="20"/>
  <c r="C85" i="20"/>
  <c r="FW28" i="20"/>
  <c r="C86" i="20"/>
  <c r="FW29" i="20"/>
  <c r="C87" i="20"/>
  <c r="FW30" i="20"/>
  <c r="C88" i="20"/>
  <c r="FW31" i="20"/>
  <c r="C89" i="20"/>
  <c r="FW32" i="20"/>
  <c r="C90" i="20"/>
  <c r="FW33" i="20"/>
  <c r="C91" i="20"/>
  <c r="FW34" i="20"/>
  <c r="C92" i="20"/>
  <c r="FW35" i="20"/>
  <c r="C93" i="20"/>
  <c r="FW36" i="20"/>
  <c r="C94" i="20"/>
  <c r="FW37" i="20"/>
  <c r="C95" i="20"/>
  <c r="FW38" i="20"/>
  <c r="C96" i="20"/>
  <c r="FW39" i="20"/>
  <c r="C97" i="20"/>
  <c r="FW40" i="20"/>
  <c r="C98" i="20"/>
  <c r="FW41" i="20"/>
  <c r="C99" i="20"/>
  <c r="FW42" i="20"/>
  <c r="C100" i="20"/>
  <c r="FW43" i="20"/>
  <c r="C101" i="20"/>
  <c r="FW44" i="20"/>
  <c r="C102" i="20"/>
  <c r="FW45" i="20"/>
  <c r="C103" i="20"/>
  <c r="FW46" i="20"/>
  <c r="C104" i="20"/>
  <c r="FW47" i="20"/>
  <c r="C105" i="20"/>
  <c r="FW48" i="20"/>
  <c r="C106" i="20"/>
  <c r="FW49" i="20"/>
  <c r="C107" i="20"/>
  <c r="FW50" i="20"/>
  <c r="C108" i="20"/>
  <c r="FW51" i="20"/>
  <c r="C109" i="20"/>
  <c r="FW52" i="20"/>
  <c r="C110" i="20"/>
  <c r="FW53" i="20"/>
  <c r="C111" i="20"/>
  <c r="FW54" i="20"/>
  <c r="C112" i="20"/>
  <c r="FW55" i="20"/>
  <c r="C113" i="20"/>
  <c r="FW56" i="20"/>
  <c r="C114" i="20"/>
  <c r="FW57" i="20"/>
  <c r="C115" i="20"/>
  <c r="FW58" i="20"/>
  <c r="C116" i="20"/>
  <c r="FW59" i="20"/>
  <c r="C117" i="20"/>
  <c r="FW60" i="20"/>
  <c r="C118" i="20"/>
  <c r="FW61" i="20"/>
  <c r="C119" i="20"/>
  <c r="FW62" i="20"/>
  <c r="C120" i="20"/>
  <c r="FW63" i="20"/>
  <c r="C121" i="20"/>
  <c r="FW64" i="20"/>
  <c r="C122" i="20"/>
  <c r="FW65" i="20"/>
  <c r="C123" i="20"/>
  <c r="FW66" i="20"/>
  <c r="C124" i="20"/>
  <c r="FW67" i="20"/>
  <c r="C125" i="20"/>
  <c r="FW68" i="20"/>
  <c r="C126" i="20"/>
  <c r="EW8" i="20"/>
  <c r="AI12" i="3"/>
  <c r="C127" i="20"/>
  <c r="EW9" i="20"/>
  <c r="C128" i="20"/>
  <c r="EW10" i="20"/>
  <c r="C129" i="20"/>
  <c r="EW11" i="20"/>
  <c r="C130" i="20"/>
  <c r="EW12" i="20"/>
  <c r="C131" i="20"/>
  <c r="EW13" i="20"/>
  <c r="C132" i="20"/>
  <c r="EW14" i="20"/>
  <c r="C133" i="20"/>
  <c r="EW15" i="20"/>
  <c r="C134" i="20"/>
  <c r="EW16" i="20"/>
  <c r="C135" i="20"/>
  <c r="EW17" i="20"/>
  <c r="C136" i="20"/>
  <c r="EW18" i="20"/>
  <c r="C137" i="20"/>
  <c r="EW19" i="20"/>
  <c r="C138" i="20"/>
  <c r="EW20" i="20"/>
  <c r="C139" i="20"/>
  <c r="EW21" i="20"/>
  <c r="C140" i="20"/>
  <c r="EW22" i="20"/>
  <c r="C141" i="20"/>
  <c r="EW23" i="20"/>
  <c r="C142" i="20"/>
  <c r="EW24" i="20"/>
  <c r="C143" i="20"/>
  <c r="EW25" i="20"/>
  <c r="C144" i="20"/>
  <c r="EW26" i="20"/>
  <c r="C145" i="20"/>
  <c r="EW27" i="20"/>
  <c r="C146" i="20"/>
  <c r="EW28" i="20"/>
  <c r="C147" i="20"/>
  <c r="EW29" i="20"/>
  <c r="C148" i="20"/>
  <c r="EW30" i="20"/>
  <c r="C149" i="20"/>
  <c r="EW31" i="20"/>
  <c r="C150" i="20"/>
  <c r="EW32" i="20"/>
  <c r="C151" i="20"/>
  <c r="EW33" i="20"/>
  <c r="C152" i="20"/>
  <c r="EW34" i="20"/>
  <c r="C153" i="20"/>
  <c r="EW35" i="20"/>
  <c r="C154" i="20"/>
  <c r="EW36" i="20"/>
  <c r="C155" i="20"/>
  <c r="EW37" i="20"/>
  <c r="C156" i="20"/>
  <c r="EW38" i="20"/>
  <c r="C157" i="20"/>
  <c r="EW39" i="20"/>
  <c r="C158" i="20"/>
  <c r="EW40" i="20"/>
  <c r="C159" i="20"/>
  <c r="EW41" i="20"/>
  <c r="C160" i="20"/>
  <c r="EW42" i="20"/>
  <c r="C161" i="20"/>
  <c r="EW43" i="20"/>
  <c r="C162" i="20"/>
  <c r="EW44" i="20"/>
  <c r="C163" i="20"/>
  <c r="EW45" i="20"/>
  <c r="C164" i="20"/>
  <c r="EW46" i="20"/>
  <c r="C165" i="20"/>
  <c r="EW47" i="20"/>
  <c r="C166" i="20"/>
  <c r="EW48" i="20"/>
  <c r="C167" i="20"/>
  <c r="EW49" i="20"/>
  <c r="C168" i="20"/>
  <c r="EW50" i="20"/>
  <c r="C169" i="20"/>
  <c r="EW51" i="20"/>
  <c r="C170" i="20"/>
  <c r="EW52" i="20"/>
  <c r="C171" i="20"/>
  <c r="EW53" i="20"/>
  <c r="C172" i="20"/>
  <c r="EW54" i="20"/>
  <c r="C173" i="20"/>
  <c r="EW55" i="20"/>
  <c r="C174" i="20"/>
  <c r="EW56" i="20"/>
  <c r="C175" i="20"/>
  <c r="EW57" i="20"/>
  <c r="C176" i="20"/>
  <c r="EW58" i="20"/>
  <c r="C177" i="20"/>
  <c r="EW59" i="20"/>
  <c r="C178" i="20"/>
  <c r="EW60" i="20"/>
  <c r="C179" i="20"/>
  <c r="EW61" i="20"/>
  <c r="C180" i="20"/>
  <c r="EW62" i="20"/>
  <c r="C181" i="20"/>
  <c r="EW63" i="20"/>
  <c r="C182" i="20"/>
  <c r="EW64" i="20"/>
  <c r="C183" i="20"/>
  <c r="EW65" i="20"/>
  <c r="C184" i="20"/>
  <c r="EW66" i="20"/>
  <c r="C185" i="20"/>
  <c r="EW67" i="20"/>
  <c r="C186" i="20"/>
  <c r="EW68" i="20"/>
  <c r="C187" i="20"/>
  <c r="DX8" i="20"/>
  <c r="AI13" i="3"/>
  <c r="C188" i="20"/>
  <c r="C189" i="20"/>
  <c r="C190" i="20"/>
  <c r="C191" i="20"/>
  <c r="C192" i="20"/>
  <c r="C193" i="20"/>
  <c r="C194" i="20"/>
  <c r="C195" i="20"/>
  <c r="C196" i="20"/>
  <c r="C197" i="20"/>
  <c r="C198" i="20"/>
  <c r="C199" i="20"/>
  <c r="C200" i="20"/>
  <c r="C201" i="20"/>
  <c r="C202" i="20"/>
  <c r="C203" i="20"/>
  <c r="C204" i="20"/>
  <c r="C205" i="20"/>
  <c r="C206" i="20"/>
  <c r="C207" i="20"/>
  <c r="C208" i="20"/>
  <c r="C209" i="20"/>
  <c r="C210" i="20"/>
  <c r="C211" i="20"/>
  <c r="C212" i="20"/>
  <c r="C213" i="20"/>
  <c r="C214" i="20"/>
  <c r="C215" i="20"/>
  <c r="C216" i="20"/>
  <c r="C217" i="20"/>
  <c r="C218" i="20"/>
  <c r="C219" i="20"/>
  <c r="C220" i="20"/>
  <c r="C221" i="20"/>
  <c r="C222" i="20"/>
  <c r="C223" i="20"/>
  <c r="C224" i="20"/>
  <c r="C225" i="20"/>
  <c r="C226" i="20"/>
  <c r="C227" i="20"/>
  <c r="C228" i="20"/>
  <c r="C229" i="20"/>
  <c r="C230" i="20"/>
  <c r="C231" i="20"/>
  <c r="C232" i="20"/>
  <c r="C233" i="20"/>
  <c r="C234" i="20"/>
  <c r="C235" i="20"/>
  <c r="C236" i="20"/>
  <c r="C237" i="20"/>
  <c r="C238" i="20"/>
  <c r="C239" i="20"/>
  <c r="C240" i="20"/>
  <c r="C241" i="20"/>
  <c r="C242" i="20"/>
  <c r="C243" i="20"/>
  <c r="C244" i="20"/>
  <c r="C245" i="20"/>
  <c r="C246" i="20"/>
  <c r="C247" i="20"/>
  <c r="C248" i="20"/>
  <c r="AI14" i="3"/>
  <c r="C249" i="20"/>
  <c r="C250" i="20"/>
  <c r="C251" i="20"/>
  <c r="C252" i="20"/>
  <c r="C253" i="20"/>
  <c r="C254" i="20"/>
  <c r="C255" i="20"/>
  <c r="C256" i="20"/>
  <c r="C257" i="20"/>
  <c r="C258" i="20"/>
  <c r="C259" i="20"/>
  <c r="C260" i="20"/>
  <c r="C261" i="20"/>
  <c r="C262" i="20"/>
  <c r="C263" i="20"/>
  <c r="C264" i="20"/>
  <c r="C265" i="20"/>
  <c r="C266" i="20"/>
  <c r="C267" i="20"/>
  <c r="C268" i="20"/>
  <c r="C269" i="20"/>
  <c r="C270" i="20"/>
  <c r="C271" i="20"/>
  <c r="C272" i="20"/>
  <c r="C273" i="20"/>
  <c r="C274" i="20"/>
  <c r="C275" i="20"/>
  <c r="C276" i="20"/>
  <c r="C277" i="20"/>
  <c r="C278" i="20"/>
  <c r="C279" i="20"/>
  <c r="C280" i="20"/>
  <c r="C281" i="20"/>
  <c r="C282" i="20"/>
  <c r="C283" i="20"/>
  <c r="C284" i="20"/>
  <c r="C285" i="20"/>
  <c r="C286" i="20"/>
  <c r="C287" i="20"/>
  <c r="C288" i="20"/>
  <c r="C289" i="20"/>
  <c r="C290" i="20"/>
  <c r="C291" i="20"/>
  <c r="C292" i="20"/>
  <c r="C293" i="20"/>
  <c r="C294" i="20"/>
  <c r="C295" i="20"/>
  <c r="C296" i="20"/>
  <c r="C297" i="20"/>
  <c r="C298" i="20"/>
  <c r="C299" i="20"/>
  <c r="C300" i="20"/>
  <c r="C301" i="20"/>
  <c r="C302" i="20"/>
  <c r="C303" i="20"/>
  <c r="C304" i="20"/>
  <c r="C305" i="20"/>
  <c r="C306" i="20"/>
  <c r="C307" i="20"/>
  <c r="C308" i="20"/>
  <c r="C309" i="20"/>
  <c r="AI15" i="3"/>
  <c r="C310" i="20"/>
  <c r="C311" i="20"/>
  <c r="C312" i="20"/>
  <c r="C313" i="20"/>
  <c r="C314" i="20"/>
  <c r="C315" i="20"/>
  <c r="C316" i="20"/>
  <c r="C317" i="20"/>
  <c r="C318" i="20"/>
  <c r="C319" i="20"/>
  <c r="C320" i="20"/>
  <c r="C321" i="20"/>
  <c r="C322" i="20"/>
  <c r="C323" i="20"/>
  <c r="C324" i="20"/>
  <c r="C325" i="20"/>
  <c r="C326" i="20"/>
  <c r="C327" i="20"/>
  <c r="C328" i="20"/>
  <c r="C329" i="20"/>
  <c r="C330" i="20"/>
  <c r="C331" i="20"/>
  <c r="C332" i="20"/>
  <c r="C333" i="20"/>
  <c r="C334" i="20"/>
  <c r="C335" i="20"/>
  <c r="C336" i="20"/>
  <c r="C337" i="20"/>
  <c r="C338" i="20"/>
  <c r="C339" i="20"/>
  <c r="C340" i="20"/>
  <c r="C341" i="20"/>
  <c r="C342" i="20"/>
  <c r="C343" i="20"/>
  <c r="C344" i="20"/>
  <c r="C345" i="20"/>
  <c r="C346" i="20"/>
  <c r="C347" i="20"/>
  <c r="C348" i="20"/>
  <c r="C349" i="20"/>
  <c r="C350" i="20"/>
  <c r="C351" i="20"/>
  <c r="C352" i="20"/>
  <c r="C353" i="20"/>
  <c r="C354" i="20"/>
  <c r="C355" i="20"/>
  <c r="C356" i="20"/>
  <c r="C357" i="20"/>
  <c r="C358" i="20"/>
  <c r="C359" i="20"/>
  <c r="C360" i="20"/>
  <c r="C361" i="20"/>
  <c r="C362" i="20"/>
  <c r="C363" i="20"/>
  <c r="C364" i="20"/>
  <c r="C365" i="20"/>
  <c r="C366" i="20"/>
  <c r="C367" i="20"/>
  <c r="C368" i="20"/>
  <c r="C369" i="20"/>
  <c r="C370" i="20"/>
  <c r="AI16" i="3"/>
  <c r="C371" i="20"/>
  <c r="C372" i="20"/>
  <c r="C373" i="20"/>
  <c r="C374" i="20"/>
  <c r="C375" i="20"/>
  <c r="C376" i="20"/>
  <c r="C377" i="20"/>
  <c r="C378" i="20"/>
  <c r="C379" i="20"/>
  <c r="C380" i="20"/>
  <c r="C381" i="20"/>
  <c r="C382" i="20"/>
  <c r="C383" i="20"/>
  <c r="C384" i="20"/>
  <c r="C385" i="20"/>
  <c r="C386" i="20"/>
  <c r="C387" i="20"/>
  <c r="C388" i="20"/>
  <c r="C389" i="20"/>
  <c r="C390" i="20"/>
  <c r="C391" i="20"/>
  <c r="C392" i="20"/>
  <c r="C393" i="20"/>
  <c r="C394" i="20"/>
  <c r="C395" i="20"/>
  <c r="C396" i="20"/>
  <c r="C397" i="20"/>
  <c r="C398" i="20"/>
  <c r="C399" i="20"/>
  <c r="C400" i="20"/>
  <c r="C401" i="20"/>
  <c r="C402" i="20"/>
  <c r="C403" i="20"/>
  <c r="C404" i="20"/>
  <c r="C405" i="20"/>
  <c r="C406" i="20"/>
  <c r="C407" i="20"/>
  <c r="C408" i="20"/>
  <c r="C409" i="20"/>
  <c r="C410" i="20"/>
  <c r="C411" i="20"/>
  <c r="C412" i="20"/>
  <c r="C413" i="20"/>
  <c r="C414" i="20"/>
  <c r="C415" i="20"/>
  <c r="C416" i="20"/>
  <c r="C417" i="20"/>
  <c r="C418" i="20"/>
  <c r="C419" i="20"/>
  <c r="C420" i="20"/>
  <c r="C421" i="20"/>
  <c r="C422" i="20"/>
  <c r="C423" i="20"/>
  <c r="C424" i="20"/>
  <c r="C425" i="20"/>
  <c r="C426" i="20"/>
  <c r="C427" i="20"/>
  <c r="C428" i="20"/>
  <c r="C429" i="20"/>
  <c r="C430" i="20"/>
  <c r="C431" i="20"/>
  <c r="AI17" i="3"/>
  <c r="C432" i="20"/>
  <c r="C433" i="20"/>
  <c r="C434" i="20"/>
  <c r="C435" i="20"/>
  <c r="C436" i="20"/>
  <c r="C437" i="20"/>
  <c r="C438" i="20"/>
  <c r="C439" i="20"/>
  <c r="C440" i="20"/>
  <c r="C441" i="20"/>
  <c r="C442" i="20"/>
  <c r="C443" i="20"/>
  <c r="C444" i="20"/>
  <c r="C445" i="20"/>
  <c r="C446" i="20"/>
  <c r="C447" i="20"/>
  <c r="C448" i="20"/>
  <c r="C449" i="20"/>
  <c r="C450" i="20"/>
  <c r="C451" i="20"/>
  <c r="C452" i="20"/>
  <c r="C453" i="20"/>
  <c r="C454" i="20"/>
  <c r="C455" i="20"/>
  <c r="C456" i="20"/>
  <c r="C457" i="20"/>
  <c r="C458" i="20"/>
  <c r="C459" i="20"/>
  <c r="C460" i="20"/>
  <c r="C461" i="20"/>
  <c r="C462" i="20"/>
  <c r="C463" i="20"/>
  <c r="C464" i="20"/>
  <c r="C465" i="20"/>
  <c r="C466" i="20"/>
  <c r="C467" i="20"/>
  <c r="C468" i="20"/>
  <c r="C469" i="20"/>
  <c r="C470" i="20"/>
  <c r="C471" i="20"/>
  <c r="C472" i="20"/>
  <c r="C473" i="20"/>
  <c r="C474" i="20"/>
  <c r="C475" i="20"/>
  <c r="C476" i="20"/>
  <c r="C477" i="20"/>
  <c r="C478" i="20"/>
  <c r="C479" i="20"/>
  <c r="C480" i="20"/>
  <c r="C481" i="20"/>
  <c r="C482" i="20"/>
  <c r="C483" i="20"/>
  <c r="C484" i="20"/>
  <c r="C485" i="20"/>
  <c r="C486" i="20"/>
  <c r="C487" i="20"/>
  <c r="C488" i="20"/>
  <c r="C489" i="20"/>
  <c r="C490" i="20"/>
  <c r="C491" i="20"/>
  <c r="C492" i="20"/>
  <c r="AI18" i="3"/>
  <c r="C493" i="20"/>
  <c r="C494" i="20"/>
  <c r="C495" i="20"/>
  <c r="C496" i="20"/>
  <c r="C497" i="20"/>
  <c r="C498" i="20"/>
  <c r="C499" i="20"/>
  <c r="C500" i="20"/>
  <c r="C501" i="20"/>
  <c r="C502" i="20"/>
  <c r="C503" i="20"/>
  <c r="C504" i="20"/>
  <c r="C505" i="20"/>
  <c r="C506" i="20"/>
  <c r="C507" i="20"/>
  <c r="C508" i="20"/>
  <c r="C509" i="20"/>
  <c r="C510" i="20"/>
  <c r="C511" i="20"/>
  <c r="C512" i="20"/>
  <c r="C513" i="20"/>
  <c r="C514" i="20"/>
  <c r="C515" i="20"/>
  <c r="C516" i="20"/>
  <c r="C517" i="20"/>
  <c r="C518" i="20"/>
  <c r="C519" i="20"/>
  <c r="C520" i="20"/>
  <c r="C521" i="20"/>
  <c r="C522" i="20"/>
  <c r="C523" i="20"/>
  <c r="C524" i="20"/>
  <c r="C525" i="20"/>
  <c r="C526" i="20"/>
  <c r="C527" i="20"/>
  <c r="C528" i="20"/>
  <c r="C529" i="20"/>
  <c r="C530" i="20"/>
  <c r="C531" i="20"/>
  <c r="C532" i="20"/>
  <c r="C533" i="20"/>
  <c r="C534" i="20"/>
  <c r="C535" i="20"/>
  <c r="C536" i="20"/>
  <c r="C537" i="20"/>
  <c r="C538" i="20"/>
  <c r="C539" i="20"/>
  <c r="C540" i="20"/>
  <c r="C541" i="20"/>
  <c r="C542" i="20"/>
  <c r="C543" i="20"/>
  <c r="C544" i="20"/>
  <c r="C545" i="20"/>
  <c r="C546" i="20"/>
  <c r="C547" i="20"/>
  <c r="C548" i="20"/>
  <c r="C549" i="20"/>
  <c r="C550" i="20"/>
  <c r="C551" i="20"/>
  <c r="C552" i="20"/>
  <c r="C553" i="20"/>
  <c r="AI19" i="3"/>
  <c r="C554" i="20"/>
  <c r="C555" i="20"/>
  <c r="C556" i="20"/>
  <c r="C557" i="20"/>
  <c r="C558" i="20"/>
  <c r="C559" i="20"/>
  <c r="C560" i="20"/>
  <c r="C561" i="20"/>
  <c r="C562" i="20"/>
  <c r="C563" i="20"/>
  <c r="C564" i="20"/>
  <c r="C565" i="20"/>
  <c r="C566" i="20"/>
  <c r="C567" i="20"/>
  <c r="C568" i="20"/>
  <c r="C569" i="20"/>
  <c r="C570" i="20"/>
  <c r="C571" i="20"/>
  <c r="C572" i="20"/>
  <c r="C573" i="20"/>
  <c r="C574" i="20"/>
  <c r="C575" i="20"/>
  <c r="C576" i="20"/>
  <c r="C577" i="20"/>
  <c r="C578" i="20"/>
  <c r="C579" i="20"/>
  <c r="C580" i="20"/>
  <c r="C581" i="20"/>
  <c r="C582" i="20"/>
  <c r="C583" i="20"/>
  <c r="C584" i="20"/>
  <c r="C585" i="20"/>
  <c r="C586" i="20"/>
  <c r="C587" i="20"/>
  <c r="C588" i="20"/>
  <c r="C589" i="20"/>
  <c r="C590" i="20"/>
  <c r="C591" i="20"/>
  <c r="C592" i="20"/>
  <c r="C593" i="20"/>
  <c r="C594" i="20"/>
  <c r="C595" i="20"/>
  <c r="C596" i="20"/>
  <c r="C597" i="20"/>
  <c r="C598" i="20"/>
  <c r="C599" i="20"/>
  <c r="C600" i="20"/>
  <c r="C601" i="20"/>
  <c r="C602" i="20"/>
  <c r="C603" i="20"/>
  <c r="C604" i="20"/>
  <c r="C605" i="20"/>
  <c r="C606" i="20"/>
  <c r="C607" i="20"/>
  <c r="C608" i="20"/>
  <c r="C609" i="20"/>
  <c r="C610" i="20"/>
  <c r="C611" i="20"/>
  <c r="C612" i="20"/>
  <c r="C613" i="20"/>
  <c r="C614" i="20"/>
  <c r="AI20" i="3"/>
  <c r="C615" i="20"/>
  <c r="C616" i="20"/>
  <c r="C617" i="20"/>
  <c r="C618" i="20"/>
  <c r="C619" i="20"/>
  <c r="C620" i="20"/>
  <c r="C621" i="20"/>
  <c r="C622" i="20"/>
  <c r="C623" i="20"/>
  <c r="C624" i="20"/>
  <c r="C625" i="20"/>
  <c r="C626" i="20"/>
  <c r="C627" i="20"/>
  <c r="C628" i="20"/>
  <c r="C629" i="20"/>
  <c r="C630" i="20"/>
  <c r="C631" i="20"/>
  <c r="C632" i="20"/>
  <c r="C633" i="20"/>
  <c r="C634" i="20"/>
  <c r="C635" i="20"/>
  <c r="C636" i="20"/>
  <c r="C637" i="20"/>
  <c r="C638" i="20"/>
  <c r="C639" i="20"/>
  <c r="C640" i="20"/>
  <c r="C641" i="20"/>
  <c r="C642" i="20"/>
  <c r="C643" i="20"/>
  <c r="C644" i="20"/>
  <c r="C645" i="20"/>
  <c r="C646" i="20"/>
  <c r="C647" i="20"/>
  <c r="C648" i="20"/>
  <c r="C649" i="20"/>
  <c r="C650" i="20"/>
  <c r="C651" i="20"/>
  <c r="C652" i="20"/>
  <c r="C653" i="20"/>
  <c r="C654" i="20"/>
  <c r="C655" i="20"/>
  <c r="C656" i="20"/>
  <c r="C657" i="20"/>
  <c r="C658" i="20"/>
  <c r="C659" i="20"/>
  <c r="C660" i="20"/>
  <c r="C661" i="20"/>
  <c r="C662" i="20"/>
  <c r="C663" i="20"/>
  <c r="C664" i="20"/>
  <c r="C665" i="20"/>
  <c r="C666" i="20"/>
  <c r="C667" i="20"/>
  <c r="C668" i="20"/>
  <c r="C669" i="20"/>
  <c r="C670" i="20"/>
  <c r="C671" i="20"/>
  <c r="C672" i="20"/>
  <c r="C673" i="20"/>
  <c r="C674" i="20"/>
  <c r="C675" i="20"/>
  <c r="AI21" i="3"/>
  <c r="C676" i="20"/>
  <c r="C677" i="20"/>
  <c r="C678" i="20"/>
  <c r="C679" i="20"/>
  <c r="C680" i="20"/>
  <c r="C681" i="20"/>
  <c r="C682" i="20"/>
  <c r="C683" i="20"/>
  <c r="C684" i="20"/>
  <c r="C685" i="20"/>
  <c r="C686" i="20"/>
  <c r="C687" i="20"/>
  <c r="C688" i="20"/>
  <c r="C689" i="20"/>
  <c r="C690" i="20"/>
  <c r="C691" i="20"/>
  <c r="C692" i="20"/>
  <c r="C693" i="20"/>
  <c r="C694" i="20"/>
  <c r="C695" i="20"/>
  <c r="C696" i="20"/>
  <c r="C697" i="20"/>
  <c r="C698" i="20"/>
  <c r="C699" i="20"/>
  <c r="C700" i="20"/>
  <c r="C701" i="20"/>
  <c r="C702" i="20"/>
  <c r="C703" i="20"/>
  <c r="C704" i="20"/>
  <c r="C705" i="20"/>
  <c r="C706" i="20"/>
  <c r="C707" i="20"/>
  <c r="C708" i="20"/>
  <c r="C709" i="20"/>
  <c r="C710" i="20"/>
  <c r="C711" i="20"/>
  <c r="C712" i="20"/>
  <c r="C713" i="20"/>
  <c r="C714" i="20"/>
  <c r="C715" i="20"/>
  <c r="C716" i="20"/>
  <c r="C717" i="20"/>
  <c r="C718" i="20"/>
  <c r="C719" i="20"/>
  <c r="C720" i="20"/>
  <c r="C721" i="20"/>
  <c r="C722" i="20"/>
  <c r="C723" i="20"/>
  <c r="C724" i="20"/>
  <c r="C725" i="20"/>
  <c r="C726" i="20"/>
  <c r="C727" i="20"/>
  <c r="C728" i="20"/>
  <c r="C729" i="20"/>
  <c r="C730" i="20"/>
  <c r="C731" i="20"/>
  <c r="C732" i="20"/>
  <c r="C733" i="20"/>
  <c r="C734" i="20"/>
  <c r="C735" i="20"/>
  <c r="C736" i="20"/>
  <c r="AI22" i="3"/>
  <c r="C737" i="20"/>
  <c r="C738" i="20"/>
  <c r="C739" i="20"/>
  <c r="C740" i="20"/>
  <c r="C741" i="20"/>
  <c r="C742" i="20"/>
  <c r="C743" i="20"/>
  <c r="C744" i="20"/>
  <c r="C745" i="20"/>
  <c r="C746" i="20"/>
  <c r="C747" i="20"/>
  <c r="C748" i="20"/>
  <c r="C749" i="20"/>
  <c r="C750" i="20"/>
  <c r="C751" i="20"/>
  <c r="C752" i="20"/>
  <c r="C753" i="20"/>
  <c r="C754" i="20"/>
  <c r="C755" i="20"/>
  <c r="C756" i="20"/>
  <c r="C757" i="20"/>
  <c r="C758" i="20"/>
  <c r="C759" i="20"/>
  <c r="C760" i="20"/>
  <c r="C761" i="20"/>
  <c r="C762" i="20"/>
  <c r="C763" i="20"/>
  <c r="C764" i="20"/>
  <c r="C765" i="20"/>
  <c r="C766" i="20"/>
  <c r="C767" i="20"/>
  <c r="C768" i="20"/>
  <c r="C769" i="20"/>
  <c r="C770" i="20"/>
  <c r="C771" i="20"/>
  <c r="C772" i="20"/>
  <c r="C773" i="20"/>
  <c r="C774" i="20"/>
  <c r="C775" i="20"/>
  <c r="C776" i="20"/>
  <c r="C777" i="20"/>
  <c r="C778" i="20"/>
  <c r="C779" i="20"/>
  <c r="C780" i="20"/>
  <c r="C781" i="20"/>
  <c r="C782" i="20"/>
  <c r="C783" i="20"/>
  <c r="C784" i="20"/>
  <c r="C785" i="20"/>
  <c r="C786" i="20"/>
  <c r="C787" i="20"/>
  <c r="C788" i="20"/>
  <c r="C789" i="20"/>
  <c r="C790" i="20"/>
  <c r="C791" i="20"/>
  <c r="C792" i="20"/>
  <c r="C793" i="20"/>
  <c r="C794" i="20"/>
  <c r="C795" i="20"/>
  <c r="C796" i="20"/>
  <c r="C797" i="20"/>
  <c r="AI23" i="3"/>
  <c r="C798" i="20"/>
  <c r="C799" i="20"/>
  <c r="C800" i="20"/>
  <c r="C801" i="20"/>
  <c r="C802" i="20"/>
  <c r="C803" i="20"/>
  <c r="C804" i="20"/>
  <c r="C805" i="20"/>
  <c r="C806" i="20"/>
  <c r="C807" i="20"/>
  <c r="C808" i="20"/>
  <c r="C809" i="20"/>
  <c r="C810" i="20"/>
  <c r="C811" i="20"/>
  <c r="C812" i="20"/>
  <c r="C813" i="20"/>
  <c r="C814" i="20"/>
  <c r="C815" i="20"/>
  <c r="C816" i="20"/>
  <c r="C817" i="20"/>
  <c r="C818" i="20"/>
  <c r="C819" i="20"/>
  <c r="C820" i="20"/>
  <c r="C821" i="20"/>
  <c r="C822" i="20"/>
  <c r="C823" i="20"/>
  <c r="C824" i="20"/>
  <c r="C825" i="20"/>
  <c r="C826" i="20"/>
  <c r="C827" i="20"/>
  <c r="C828" i="20"/>
  <c r="C829" i="20"/>
  <c r="C830" i="20"/>
  <c r="C831" i="20"/>
  <c r="C832" i="20"/>
  <c r="C833" i="20"/>
  <c r="C834" i="20"/>
  <c r="C835" i="20"/>
  <c r="C836" i="20"/>
  <c r="C837" i="20"/>
  <c r="C838" i="20"/>
  <c r="C839" i="20"/>
  <c r="C840" i="20"/>
  <c r="C841" i="20"/>
  <c r="C842" i="20"/>
  <c r="C843" i="20"/>
  <c r="C844" i="20"/>
  <c r="C845" i="20"/>
  <c r="C846" i="20"/>
  <c r="C847" i="20"/>
  <c r="C848" i="20"/>
  <c r="C849" i="20"/>
  <c r="C850" i="20"/>
  <c r="C851" i="20"/>
  <c r="C852" i="20"/>
  <c r="C853" i="20"/>
  <c r="C854" i="20"/>
  <c r="C855" i="20"/>
  <c r="C856" i="20"/>
  <c r="C857" i="20"/>
  <c r="C858" i="20"/>
  <c r="AI24" i="3"/>
  <c r="C859" i="20"/>
  <c r="C860" i="20"/>
  <c r="C861" i="20"/>
  <c r="C862" i="20"/>
  <c r="C863" i="20"/>
  <c r="C864" i="20"/>
  <c r="C865" i="20"/>
  <c r="C866" i="20"/>
  <c r="C867" i="20"/>
  <c r="C868" i="20"/>
  <c r="C869" i="20"/>
  <c r="C870" i="20"/>
  <c r="C871" i="20"/>
  <c r="C872" i="20"/>
  <c r="C873" i="20"/>
  <c r="C874" i="20"/>
  <c r="C875" i="20"/>
  <c r="C876" i="20"/>
  <c r="C877" i="20"/>
  <c r="C878" i="20"/>
  <c r="C879" i="20"/>
  <c r="C880" i="20"/>
  <c r="C881" i="20"/>
  <c r="C882" i="20"/>
  <c r="C883" i="20"/>
  <c r="C884" i="20"/>
  <c r="C885" i="20"/>
  <c r="C886" i="20"/>
  <c r="C887" i="20"/>
  <c r="C888" i="20"/>
  <c r="C889" i="20"/>
  <c r="C890" i="20"/>
  <c r="C891" i="20"/>
  <c r="C892" i="20"/>
  <c r="C893" i="20"/>
  <c r="C894" i="20"/>
  <c r="C895" i="20"/>
  <c r="C896" i="20"/>
  <c r="C897" i="20"/>
  <c r="C898" i="20"/>
  <c r="C899" i="20"/>
  <c r="C900" i="20"/>
  <c r="C901" i="20"/>
  <c r="C902" i="20"/>
  <c r="C903" i="20"/>
  <c r="C904" i="20"/>
  <c r="C905" i="20"/>
  <c r="C906" i="20"/>
  <c r="C907" i="20"/>
  <c r="C908" i="20"/>
  <c r="C909" i="20"/>
  <c r="C910" i="20"/>
  <c r="C911" i="20"/>
  <c r="C912" i="20"/>
  <c r="C913" i="20"/>
  <c r="C914" i="20"/>
  <c r="C915" i="20"/>
  <c r="C916" i="20"/>
  <c r="C917" i="20"/>
  <c r="C918" i="20"/>
  <c r="C919" i="20"/>
  <c r="AI25" i="3"/>
  <c r="C920" i="20"/>
  <c r="C921" i="20"/>
  <c r="C922" i="20"/>
  <c r="C923" i="20"/>
  <c r="C924" i="20"/>
  <c r="C925" i="20"/>
  <c r="C926" i="20"/>
  <c r="C927" i="20"/>
  <c r="C928" i="20"/>
  <c r="C929" i="20"/>
  <c r="C930" i="20"/>
  <c r="C931" i="20"/>
  <c r="C932" i="20"/>
  <c r="C933" i="20"/>
  <c r="C934" i="20"/>
  <c r="C935" i="20"/>
  <c r="C936" i="20"/>
  <c r="C937" i="20"/>
  <c r="C938" i="20"/>
  <c r="C939" i="20"/>
  <c r="C940" i="20"/>
  <c r="C941" i="20"/>
  <c r="C942" i="20"/>
  <c r="C943" i="20"/>
  <c r="C944" i="20"/>
  <c r="C945" i="20"/>
  <c r="C946" i="20"/>
  <c r="C947" i="20"/>
  <c r="C948" i="20"/>
  <c r="C949" i="20"/>
  <c r="C950" i="20"/>
  <c r="C951" i="20"/>
  <c r="C952" i="20"/>
  <c r="C953" i="20"/>
  <c r="C954" i="20"/>
  <c r="C955" i="20"/>
  <c r="C956" i="20"/>
  <c r="C957" i="20"/>
  <c r="C958" i="20"/>
  <c r="C959" i="20"/>
  <c r="C960" i="20"/>
  <c r="C961" i="20"/>
  <c r="C962" i="20"/>
  <c r="C963" i="20"/>
  <c r="C964" i="20"/>
  <c r="C965" i="20"/>
  <c r="C966" i="20"/>
  <c r="C967" i="20"/>
  <c r="C968" i="20"/>
  <c r="C969" i="20"/>
  <c r="C970" i="20"/>
  <c r="C971" i="20"/>
  <c r="C972" i="20"/>
  <c r="C973" i="20"/>
  <c r="C974" i="20"/>
  <c r="C975" i="20"/>
  <c r="C976" i="20"/>
  <c r="C977" i="20"/>
  <c r="C978" i="20"/>
  <c r="C979" i="20"/>
  <c r="C980" i="20"/>
  <c r="AI26" i="3"/>
  <c r="C981" i="20"/>
  <c r="C982" i="20"/>
  <c r="C983" i="20"/>
  <c r="C984" i="20"/>
  <c r="C985" i="20"/>
  <c r="C986" i="20"/>
  <c r="C987" i="20"/>
  <c r="C988" i="20"/>
  <c r="C989" i="20"/>
  <c r="C990" i="20"/>
  <c r="C991" i="20"/>
  <c r="C992" i="20"/>
  <c r="C993" i="20"/>
  <c r="C994" i="20"/>
  <c r="C995" i="20"/>
  <c r="C996" i="20"/>
  <c r="C997" i="20"/>
  <c r="C998" i="20"/>
  <c r="C999" i="20"/>
  <c r="C1000" i="20"/>
  <c r="C1001" i="20"/>
  <c r="C1002" i="20"/>
  <c r="C1003" i="20"/>
  <c r="C1004" i="20"/>
  <c r="C1005" i="20"/>
  <c r="C1006" i="20"/>
  <c r="C1007" i="20"/>
  <c r="C1008" i="20"/>
  <c r="C1009" i="20"/>
  <c r="C1010" i="20"/>
  <c r="C1011" i="20"/>
  <c r="C1012" i="20"/>
  <c r="C1013" i="20"/>
  <c r="C1014" i="20"/>
  <c r="C1015" i="20"/>
  <c r="C1016" i="20"/>
  <c r="C1017" i="20"/>
  <c r="C1018" i="20"/>
  <c r="C1019" i="20"/>
  <c r="C1020" i="20"/>
  <c r="C1021" i="20"/>
  <c r="C1022" i="20"/>
  <c r="C1023" i="20"/>
  <c r="C1024" i="20"/>
  <c r="C1025" i="20"/>
  <c r="C1026" i="20"/>
  <c r="C1027" i="20"/>
  <c r="C1028" i="20"/>
  <c r="C1029" i="20"/>
  <c r="C1030" i="20"/>
  <c r="C1031" i="20"/>
  <c r="C1032" i="20"/>
  <c r="C1033" i="20"/>
  <c r="C1034" i="20"/>
  <c r="C1035" i="20"/>
  <c r="C1036" i="20"/>
  <c r="C1037" i="20"/>
  <c r="C1038" i="20"/>
  <c r="C1039" i="20"/>
  <c r="C1040" i="20"/>
  <c r="C1041" i="20"/>
  <c r="AI27" i="3"/>
  <c r="C1042" i="20"/>
  <c r="C1043" i="20"/>
  <c r="C1044" i="20"/>
  <c r="C1045" i="20"/>
  <c r="C1046" i="20"/>
  <c r="C1047" i="20"/>
  <c r="C1048" i="20"/>
  <c r="C1049" i="20"/>
  <c r="C1050" i="20"/>
  <c r="C1051" i="20"/>
  <c r="C1052" i="20"/>
  <c r="C1053" i="20"/>
  <c r="C1054" i="20"/>
  <c r="C1055" i="20"/>
  <c r="C1056" i="20"/>
  <c r="C1057" i="20"/>
  <c r="C1058" i="20"/>
  <c r="C1059" i="20"/>
  <c r="C1060" i="20"/>
  <c r="C1061" i="20"/>
  <c r="C1062" i="20"/>
  <c r="C1063" i="20"/>
  <c r="C1064" i="20"/>
  <c r="C1065" i="20"/>
  <c r="C1066" i="20"/>
  <c r="C1067" i="20"/>
  <c r="C1068" i="20"/>
  <c r="C1069" i="20"/>
  <c r="C1070" i="20"/>
  <c r="C1071" i="20"/>
  <c r="C1072" i="20"/>
  <c r="C1073" i="20"/>
  <c r="C1074" i="20"/>
  <c r="C1075" i="20"/>
  <c r="C1076" i="20"/>
  <c r="C1077" i="20"/>
  <c r="C1078" i="20"/>
  <c r="C1079" i="20"/>
  <c r="C1080" i="20"/>
  <c r="C1081" i="20"/>
  <c r="C1082" i="20"/>
  <c r="C1083" i="20"/>
  <c r="C1084" i="20"/>
  <c r="C1085" i="20"/>
  <c r="C1086" i="20"/>
  <c r="C1087" i="20"/>
  <c r="C1088" i="20"/>
  <c r="C1089" i="20"/>
  <c r="C1090" i="20"/>
  <c r="C1091" i="20"/>
  <c r="C1092" i="20"/>
  <c r="C1093" i="20"/>
  <c r="C1094" i="20"/>
  <c r="C1095" i="20"/>
  <c r="C1096" i="20"/>
  <c r="C1097" i="20"/>
  <c r="C1098" i="20"/>
  <c r="C1099" i="20"/>
  <c r="C1100" i="20"/>
  <c r="C1101" i="20"/>
  <c r="C1102" i="20"/>
  <c r="AI28" i="3"/>
  <c r="C1103" i="20"/>
  <c r="C1104" i="20"/>
  <c r="C1105" i="20"/>
  <c r="C1106" i="20"/>
  <c r="C1107" i="20"/>
  <c r="C1108" i="20"/>
  <c r="C1109" i="20"/>
  <c r="C1110" i="20"/>
  <c r="C1111" i="20"/>
  <c r="C1112" i="20"/>
  <c r="C1113" i="20"/>
  <c r="C1114" i="20"/>
  <c r="C1115" i="20"/>
  <c r="C1116" i="20"/>
  <c r="C1117" i="20"/>
  <c r="C1118" i="20"/>
  <c r="C1119" i="20"/>
  <c r="C1120" i="20"/>
  <c r="C1121" i="20"/>
  <c r="C1122" i="20"/>
  <c r="C1123" i="20"/>
  <c r="C1124" i="20"/>
  <c r="C1125" i="20"/>
  <c r="C1126" i="20"/>
  <c r="C1127" i="20"/>
  <c r="C1128" i="20"/>
  <c r="C1129" i="20"/>
  <c r="C1130" i="20"/>
  <c r="C1131" i="20"/>
  <c r="C1132" i="20"/>
  <c r="C1133" i="20"/>
  <c r="C1134" i="20"/>
  <c r="C1135" i="20"/>
  <c r="C1136" i="20"/>
  <c r="C1137" i="20"/>
  <c r="C1138" i="20"/>
  <c r="C1139" i="20"/>
  <c r="C1140" i="20"/>
  <c r="C1141" i="20"/>
  <c r="C1142" i="20"/>
  <c r="C1143" i="20"/>
  <c r="C1144" i="20"/>
  <c r="C1145" i="20"/>
  <c r="C1146" i="20"/>
  <c r="C1147" i="20"/>
  <c r="C1148" i="20"/>
  <c r="C1149" i="20"/>
  <c r="C1150" i="20"/>
  <c r="C1151" i="20"/>
  <c r="C1152" i="20"/>
  <c r="C1153" i="20"/>
  <c r="C1154" i="20"/>
  <c r="C1155" i="20"/>
  <c r="C1156" i="20"/>
  <c r="C1157" i="20"/>
  <c r="C1158" i="20"/>
  <c r="C1159" i="20"/>
  <c r="C1160" i="20"/>
  <c r="C1161" i="20"/>
  <c r="C1162" i="20"/>
  <c r="C1163" i="20"/>
  <c r="AI29" i="3"/>
  <c r="C1164" i="20"/>
  <c r="C1165" i="20"/>
  <c r="C1166" i="20"/>
  <c r="C1167" i="20"/>
  <c r="C1168" i="20"/>
  <c r="C1169" i="20"/>
  <c r="C1170" i="20"/>
  <c r="C1171" i="20"/>
  <c r="C1172" i="20"/>
  <c r="C1173" i="20"/>
  <c r="C1174" i="20"/>
  <c r="C1175" i="20"/>
  <c r="C1176" i="20"/>
  <c r="C1177" i="20"/>
  <c r="C1178" i="20"/>
  <c r="C1179" i="20"/>
  <c r="C1180" i="20"/>
  <c r="C1181" i="20"/>
  <c r="C1182" i="20"/>
  <c r="C1183" i="20"/>
  <c r="C1184" i="20"/>
  <c r="C1185" i="20"/>
  <c r="C1186" i="20"/>
  <c r="C1187" i="20"/>
  <c r="C1188" i="20"/>
  <c r="C1189" i="20"/>
  <c r="C1190" i="20"/>
  <c r="C1191" i="20"/>
  <c r="C1192" i="20"/>
  <c r="C1193" i="20"/>
  <c r="C1194" i="20"/>
  <c r="C1195" i="20"/>
  <c r="C1196" i="20"/>
  <c r="C1197" i="20"/>
  <c r="C1198" i="20"/>
  <c r="C1199" i="20"/>
  <c r="C1200" i="20"/>
  <c r="C1201" i="20"/>
  <c r="C1202" i="20"/>
  <c r="C1203" i="20"/>
  <c r="C1204" i="20"/>
  <c r="C1205" i="20"/>
  <c r="C1206" i="20"/>
  <c r="C1207" i="20"/>
  <c r="C1208" i="20"/>
  <c r="C1209" i="20"/>
  <c r="C1210" i="20"/>
  <c r="C1211" i="20"/>
  <c r="C1212" i="20"/>
  <c r="C1213" i="20"/>
  <c r="C1214" i="20"/>
  <c r="C1215" i="20"/>
  <c r="C1216" i="20"/>
  <c r="C1217" i="20"/>
  <c r="C1218" i="20"/>
  <c r="C1219" i="20"/>
  <c r="C1220" i="20"/>
  <c r="C1221" i="20"/>
  <c r="C1222" i="20"/>
  <c r="C1223" i="20"/>
  <c r="C1224" i="20"/>
  <c r="AI30" i="3"/>
  <c r="C1225" i="20"/>
  <c r="C1226" i="20"/>
  <c r="C1227" i="20"/>
  <c r="C1228" i="20"/>
  <c r="C1229" i="20"/>
  <c r="C1230" i="20"/>
  <c r="C1231" i="20"/>
  <c r="C1232" i="20"/>
  <c r="C1233" i="20"/>
  <c r="C1234" i="20"/>
  <c r="C1235" i="20"/>
  <c r="C1236" i="20"/>
  <c r="C1237" i="20"/>
  <c r="C1238" i="20"/>
  <c r="C1239" i="20"/>
  <c r="C1240" i="20"/>
  <c r="C1241" i="20"/>
  <c r="C1242" i="20"/>
  <c r="C1243" i="20"/>
  <c r="C1244" i="20"/>
  <c r="C1245" i="20"/>
  <c r="C1246" i="20"/>
  <c r="C1247" i="20"/>
  <c r="C1248" i="20"/>
  <c r="C1249" i="20"/>
  <c r="C1250" i="20"/>
  <c r="C1251" i="20"/>
  <c r="C1252" i="20"/>
  <c r="C1253" i="20"/>
  <c r="C1254" i="20"/>
  <c r="C1255" i="20"/>
  <c r="C1256" i="20"/>
  <c r="C1257" i="20"/>
  <c r="C1258" i="20"/>
  <c r="C1259" i="20"/>
  <c r="C1260" i="20"/>
  <c r="C1261" i="20"/>
  <c r="C1262" i="20"/>
  <c r="C1263" i="20"/>
  <c r="C1264" i="20"/>
  <c r="C1265" i="20"/>
  <c r="C1266" i="20"/>
  <c r="C1267" i="20"/>
  <c r="C1268" i="20"/>
  <c r="C1269" i="20"/>
  <c r="C1270" i="20"/>
  <c r="C1271" i="20"/>
  <c r="C1272" i="20"/>
  <c r="C1273" i="20"/>
  <c r="C1274" i="20"/>
  <c r="C1275" i="20"/>
  <c r="C1276" i="20"/>
  <c r="C1277" i="20"/>
  <c r="C1278" i="20"/>
  <c r="C1279" i="20"/>
  <c r="C1280" i="20"/>
  <c r="C1281" i="20"/>
  <c r="C1282" i="20"/>
  <c r="C1283" i="20"/>
  <c r="C1284" i="20"/>
  <c r="C1285" i="20"/>
  <c r="AI31" i="3"/>
  <c r="C1286" i="20"/>
  <c r="C1287" i="20"/>
  <c r="C1288" i="20"/>
  <c r="C1289" i="20"/>
  <c r="C1290" i="20"/>
  <c r="C1291" i="20"/>
  <c r="C1292" i="20"/>
  <c r="C1293" i="20"/>
  <c r="C1294" i="20"/>
  <c r="C1295" i="20"/>
  <c r="C1296" i="20"/>
  <c r="C1297" i="20"/>
  <c r="C1298" i="20"/>
  <c r="C1299" i="20"/>
  <c r="C1300" i="20"/>
  <c r="C1301" i="20"/>
  <c r="C1302" i="20"/>
  <c r="C1303" i="20"/>
  <c r="C1304" i="20"/>
  <c r="C1305" i="20"/>
  <c r="C1306" i="20"/>
  <c r="C1307" i="20"/>
  <c r="C1308" i="20"/>
  <c r="C1309" i="20"/>
  <c r="C1310" i="20"/>
  <c r="C1311" i="20"/>
  <c r="C1312" i="20"/>
  <c r="C1313" i="20"/>
  <c r="C1314" i="20"/>
  <c r="C1315" i="20"/>
  <c r="C1316" i="20"/>
  <c r="C1317" i="20"/>
  <c r="C1318" i="20"/>
  <c r="C1319" i="20"/>
  <c r="C1320" i="20"/>
  <c r="C1321" i="20"/>
  <c r="C1322" i="20"/>
  <c r="C1323" i="20"/>
  <c r="C1324" i="20"/>
  <c r="C1325" i="20"/>
  <c r="C1326" i="20"/>
  <c r="C1327" i="20"/>
  <c r="C1328" i="20"/>
  <c r="C1329" i="20"/>
  <c r="C1330" i="20"/>
  <c r="C1331" i="20"/>
  <c r="C1332" i="20"/>
  <c r="C1333" i="20"/>
  <c r="C1334" i="20"/>
  <c r="C1335" i="20"/>
  <c r="C1336" i="20"/>
  <c r="C1337" i="20"/>
  <c r="C1338" i="20"/>
  <c r="C1339" i="20"/>
  <c r="C1340" i="20"/>
  <c r="C1341" i="20"/>
  <c r="C1342" i="20"/>
  <c r="C1343" i="20"/>
  <c r="C1344" i="20"/>
  <c r="C1345" i="20"/>
  <c r="C1346" i="20"/>
  <c r="AI32" i="3"/>
  <c r="C1347" i="20"/>
  <c r="C1348" i="20"/>
  <c r="C1349" i="20"/>
  <c r="C1350" i="20"/>
  <c r="C1351" i="20"/>
  <c r="C1352" i="20"/>
  <c r="C1353" i="20"/>
  <c r="C1354" i="20"/>
  <c r="C1355" i="20"/>
  <c r="C1356" i="20"/>
  <c r="C1357" i="20"/>
  <c r="C1358" i="20"/>
  <c r="C1359" i="20"/>
  <c r="C1360" i="20"/>
  <c r="C1361" i="20"/>
  <c r="C1362" i="20"/>
  <c r="C1363" i="20"/>
  <c r="C1364" i="20"/>
  <c r="C1365" i="20"/>
  <c r="C1366" i="20"/>
  <c r="C1367" i="20"/>
  <c r="C1368" i="20"/>
  <c r="C1369" i="20"/>
  <c r="C1370" i="20"/>
  <c r="C1371" i="20"/>
  <c r="C1372" i="20"/>
  <c r="C1373" i="20"/>
  <c r="C1374" i="20"/>
  <c r="C1375" i="20"/>
  <c r="C1376" i="20"/>
  <c r="C1377" i="20"/>
  <c r="C1378" i="20"/>
  <c r="C1379" i="20"/>
  <c r="C1380" i="20"/>
  <c r="C1381" i="20"/>
  <c r="C1382" i="20"/>
  <c r="C1383" i="20"/>
  <c r="C1384" i="20"/>
  <c r="C1385" i="20"/>
  <c r="C1386" i="20"/>
  <c r="C1387" i="20"/>
  <c r="C1388" i="20"/>
  <c r="C1389" i="20"/>
  <c r="C1390" i="20"/>
  <c r="C1391" i="20"/>
  <c r="C1392" i="20"/>
  <c r="C1393" i="20"/>
  <c r="C1394" i="20"/>
  <c r="C1395" i="20"/>
  <c r="C1396" i="20"/>
  <c r="C1397" i="20"/>
  <c r="C1398" i="20"/>
  <c r="C1399" i="20"/>
  <c r="C1400" i="20"/>
  <c r="C1401" i="20"/>
  <c r="C1402" i="20"/>
  <c r="C1403" i="20"/>
  <c r="C1404" i="20"/>
  <c r="C1405" i="20"/>
  <c r="C1406" i="20"/>
  <c r="C1407" i="20"/>
  <c r="C5" i="20"/>
  <c r="B6" i="20"/>
  <c r="D6" i="20"/>
  <c r="H6" i="20"/>
  <c r="I6" i="20"/>
  <c r="J6" i="20"/>
  <c r="K6" i="20"/>
  <c r="L6" i="20"/>
  <c r="M6" i="20"/>
  <c r="EI9" i="20"/>
  <c r="N6" i="20"/>
  <c r="EJ9" i="20"/>
  <c r="O6" i="20"/>
  <c r="EK9" i="20"/>
  <c r="P6" i="20"/>
  <c r="EL9" i="20"/>
  <c r="Q6" i="20"/>
  <c r="EM9" i="20"/>
  <c r="R6" i="20"/>
  <c r="EN9" i="20"/>
  <c r="S6" i="20"/>
  <c r="EO9" i="20"/>
  <c r="T6" i="20"/>
  <c r="EP9" i="20"/>
  <c r="U6" i="20"/>
  <c r="EQ9" i="20"/>
  <c r="V6" i="20"/>
  <c r="B7" i="20"/>
  <c r="D7" i="20"/>
  <c r="H7" i="20"/>
  <c r="I7" i="20"/>
  <c r="J7" i="20"/>
  <c r="K7" i="20"/>
  <c r="L7" i="20"/>
  <c r="M7" i="20"/>
  <c r="EI10" i="20"/>
  <c r="N7" i="20"/>
  <c r="EJ10" i="20"/>
  <c r="O7" i="20"/>
  <c r="EK10" i="20"/>
  <c r="P7" i="20"/>
  <c r="EL10" i="20"/>
  <c r="Q7" i="20"/>
  <c r="EM10" i="20"/>
  <c r="R7" i="20"/>
  <c r="EN10" i="20"/>
  <c r="S7" i="20"/>
  <c r="EO10" i="20"/>
  <c r="T7" i="20"/>
  <c r="EP10" i="20"/>
  <c r="U7" i="20"/>
  <c r="EQ10" i="20"/>
  <c r="V7" i="20"/>
  <c r="B8" i="20"/>
  <c r="D8" i="20"/>
  <c r="H8" i="20"/>
  <c r="I8" i="20"/>
  <c r="J8" i="20"/>
  <c r="K8" i="20"/>
  <c r="L8" i="20"/>
  <c r="M8" i="20"/>
  <c r="EI11" i="20"/>
  <c r="N8" i="20"/>
  <c r="EJ11" i="20"/>
  <c r="O8" i="20"/>
  <c r="EK11" i="20"/>
  <c r="P8" i="20"/>
  <c r="EL11" i="20"/>
  <c r="Q8" i="20"/>
  <c r="EM11" i="20"/>
  <c r="R8" i="20"/>
  <c r="EN11" i="20"/>
  <c r="S8" i="20"/>
  <c r="EO11" i="20"/>
  <c r="T8" i="20"/>
  <c r="EP11" i="20"/>
  <c r="U8" i="20"/>
  <c r="EQ11" i="20"/>
  <c r="V8" i="20"/>
  <c r="B9" i="20"/>
  <c r="D9" i="20"/>
  <c r="H9" i="20"/>
  <c r="I9" i="20"/>
  <c r="J9" i="20"/>
  <c r="K9" i="20"/>
  <c r="L9" i="20"/>
  <c r="M9" i="20"/>
  <c r="EI12" i="20"/>
  <c r="N9" i="20"/>
  <c r="EJ12" i="20"/>
  <c r="O9" i="20"/>
  <c r="EK12" i="20"/>
  <c r="P9" i="20"/>
  <c r="EL12" i="20"/>
  <c r="Q9" i="20"/>
  <c r="EM12" i="20"/>
  <c r="R9" i="20"/>
  <c r="EN12" i="20"/>
  <c r="S9" i="20"/>
  <c r="EO12" i="20"/>
  <c r="T9" i="20"/>
  <c r="EP12" i="20"/>
  <c r="U9" i="20"/>
  <c r="EQ12" i="20"/>
  <c r="V9" i="20"/>
  <c r="B10" i="20"/>
  <c r="D10" i="20"/>
  <c r="H10" i="20"/>
  <c r="I10" i="20"/>
  <c r="J10" i="20"/>
  <c r="K10" i="20"/>
  <c r="L10" i="20"/>
  <c r="M10" i="20"/>
  <c r="EI13" i="20"/>
  <c r="N10" i="20"/>
  <c r="EJ13" i="20"/>
  <c r="O10" i="20"/>
  <c r="EK13" i="20"/>
  <c r="P10" i="20"/>
  <c r="EL13" i="20"/>
  <c r="Q10" i="20"/>
  <c r="EM13" i="20"/>
  <c r="R10" i="20"/>
  <c r="EN13" i="20"/>
  <c r="S10" i="20"/>
  <c r="EO13" i="20"/>
  <c r="T10" i="20"/>
  <c r="EP13" i="20"/>
  <c r="U10" i="20"/>
  <c r="EQ13" i="20"/>
  <c r="V10" i="20"/>
  <c r="B11" i="20"/>
  <c r="D11" i="20"/>
  <c r="H11" i="20"/>
  <c r="I11" i="20"/>
  <c r="J11" i="20"/>
  <c r="K11" i="20"/>
  <c r="L11" i="20"/>
  <c r="M11" i="20"/>
  <c r="EI14" i="20"/>
  <c r="N11" i="20"/>
  <c r="EJ14" i="20"/>
  <c r="O11" i="20"/>
  <c r="EK14" i="20"/>
  <c r="P11" i="20"/>
  <c r="EL14" i="20"/>
  <c r="Q11" i="20"/>
  <c r="EM14" i="20"/>
  <c r="R11" i="20"/>
  <c r="EN14" i="20"/>
  <c r="S11" i="20"/>
  <c r="EO14" i="20"/>
  <c r="T11" i="20"/>
  <c r="EP14" i="20"/>
  <c r="U11" i="20"/>
  <c r="EQ14" i="20"/>
  <c r="V11" i="20"/>
  <c r="B12" i="20"/>
  <c r="D12" i="20"/>
  <c r="H12" i="20"/>
  <c r="I12" i="20"/>
  <c r="J12" i="20"/>
  <c r="K12" i="20"/>
  <c r="L12" i="20"/>
  <c r="M12" i="20"/>
  <c r="EI15" i="20"/>
  <c r="N12" i="20"/>
  <c r="EJ15" i="20"/>
  <c r="O12" i="20"/>
  <c r="EK15" i="20"/>
  <c r="P12" i="20"/>
  <c r="EL15" i="20"/>
  <c r="Q12" i="20"/>
  <c r="EM15" i="20"/>
  <c r="R12" i="20"/>
  <c r="EN15" i="20"/>
  <c r="S12" i="20"/>
  <c r="EO15" i="20"/>
  <c r="T12" i="20"/>
  <c r="EP15" i="20"/>
  <c r="U12" i="20"/>
  <c r="EQ15" i="20"/>
  <c r="V12" i="20"/>
  <c r="B13" i="20"/>
  <c r="D13" i="20"/>
  <c r="H13" i="20"/>
  <c r="I13" i="20"/>
  <c r="J13" i="20"/>
  <c r="K13" i="20"/>
  <c r="L13" i="20"/>
  <c r="M13" i="20"/>
  <c r="EI16" i="20"/>
  <c r="N13" i="20"/>
  <c r="EJ16" i="20"/>
  <c r="O13" i="20"/>
  <c r="EK16" i="20"/>
  <c r="P13" i="20"/>
  <c r="EL16" i="20"/>
  <c r="Q13" i="20"/>
  <c r="EM16" i="20"/>
  <c r="R13" i="20"/>
  <c r="EN16" i="20"/>
  <c r="S13" i="20"/>
  <c r="EO16" i="20"/>
  <c r="T13" i="20"/>
  <c r="EP16" i="20"/>
  <c r="U13" i="20"/>
  <c r="EQ16" i="20"/>
  <c r="V13" i="20"/>
  <c r="B14" i="20"/>
  <c r="D14" i="20"/>
  <c r="H14" i="20"/>
  <c r="I14" i="20"/>
  <c r="J14" i="20"/>
  <c r="K14" i="20"/>
  <c r="L14" i="20"/>
  <c r="M14" i="20"/>
  <c r="EI17" i="20"/>
  <c r="N14" i="20"/>
  <c r="EJ17" i="20"/>
  <c r="O14" i="20"/>
  <c r="EK17" i="20"/>
  <c r="P14" i="20"/>
  <c r="EL17" i="20"/>
  <c r="Q14" i="20"/>
  <c r="EM17" i="20"/>
  <c r="R14" i="20"/>
  <c r="EN17" i="20"/>
  <c r="S14" i="20"/>
  <c r="EO17" i="20"/>
  <c r="T14" i="20"/>
  <c r="EP17" i="20"/>
  <c r="U14" i="20"/>
  <c r="EQ17" i="20"/>
  <c r="V14" i="20"/>
  <c r="B15" i="20"/>
  <c r="D15" i="20"/>
  <c r="H15" i="20"/>
  <c r="I15" i="20"/>
  <c r="J15" i="20"/>
  <c r="K15" i="20"/>
  <c r="L15" i="20"/>
  <c r="M15" i="20"/>
  <c r="EI18" i="20"/>
  <c r="N15" i="20"/>
  <c r="EJ18" i="20"/>
  <c r="O15" i="20"/>
  <c r="EK18" i="20"/>
  <c r="P15" i="20"/>
  <c r="EL18" i="20"/>
  <c r="Q15" i="20"/>
  <c r="EM18" i="20"/>
  <c r="R15" i="20"/>
  <c r="EN18" i="20"/>
  <c r="S15" i="20"/>
  <c r="EO18" i="20"/>
  <c r="T15" i="20"/>
  <c r="EP18" i="20"/>
  <c r="U15" i="20"/>
  <c r="EQ18" i="20"/>
  <c r="V15" i="20"/>
  <c r="B16" i="20"/>
  <c r="D16" i="20"/>
  <c r="H16" i="20"/>
  <c r="I16" i="20"/>
  <c r="J16" i="20"/>
  <c r="K16" i="20"/>
  <c r="L16" i="20"/>
  <c r="M16" i="20"/>
  <c r="EI19" i="20"/>
  <c r="N16" i="20"/>
  <c r="EJ19" i="20"/>
  <c r="O16" i="20"/>
  <c r="EK19" i="20"/>
  <c r="P16" i="20"/>
  <c r="EL19" i="20"/>
  <c r="Q16" i="20"/>
  <c r="EM19" i="20"/>
  <c r="R16" i="20"/>
  <c r="EN19" i="20"/>
  <c r="S16" i="20"/>
  <c r="EO19" i="20"/>
  <c r="T16" i="20"/>
  <c r="EP19" i="20"/>
  <c r="U16" i="20"/>
  <c r="EQ19" i="20"/>
  <c r="V16" i="20"/>
  <c r="B17" i="20"/>
  <c r="D17" i="20"/>
  <c r="H17" i="20"/>
  <c r="I17" i="20"/>
  <c r="J17" i="20"/>
  <c r="K17" i="20"/>
  <c r="L17" i="20"/>
  <c r="M17" i="20"/>
  <c r="EI20" i="20"/>
  <c r="N17" i="20"/>
  <c r="EJ20" i="20"/>
  <c r="O17" i="20"/>
  <c r="EK20" i="20"/>
  <c r="P17" i="20"/>
  <c r="EL20" i="20"/>
  <c r="Q17" i="20"/>
  <c r="EM20" i="20"/>
  <c r="R17" i="20"/>
  <c r="EN20" i="20"/>
  <c r="S17" i="20"/>
  <c r="EO20" i="20"/>
  <c r="T17" i="20"/>
  <c r="EP20" i="20"/>
  <c r="U17" i="20"/>
  <c r="EQ20" i="20"/>
  <c r="V17" i="20"/>
  <c r="B18" i="20"/>
  <c r="D18" i="20"/>
  <c r="H18" i="20"/>
  <c r="I18" i="20"/>
  <c r="J18" i="20"/>
  <c r="K18" i="20"/>
  <c r="L18" i="20"/>
  <c r="M18" i="20"/>
  <c r="EI21" i="20"/>
  <c r="N18" i="20"/>
  <c r="EJ21" i="20"/>
  <c r="O18" i="20"/>
  <c r="EK21" i="20"/>
  <c r="P18" i="20"/>
  <c r="EL21" i="20"/>
  <c r="Q18" i="20"/>
  <c r="EM21" i="20"/>
  <c r="R18" i="20"/>
  <c r="EN21" i="20"/>
  <c r="S18" i="20"/>
  <c r="EO21" i="20"/>
  <c r="T18" i="20"/>
  <c r="EP21" i="20"/>
  <c r="U18" i="20"/>
  <c r="EQ21" i="20"/>
  <c r="V18" i="20"/>
  <c r="B19" i="20"/>
  <c r="D19" i="20"/>
  <c r="H19" i="20"/>
  <c r="I19" i="20"/>
  <c r="J19" i="20"/>
  <c r="K19" i="20"/>
  <c r="L19" i="20"/>
  <c r="M19" i="20"/>
  <c r="EI22" i="20"/>
  <c r="N19" i="20"/>
  <c r="EJ22" i="20"/>
  <c r="O19" i="20"/>
  <c r="EK22" i="20"/>
  <c r="P19" i="20"/>
  <c r="EL22" i="20"/>
  <c r="Q19" i="20"/>
  <c r="EM22" i="20"/>
  <c r="R19" i="20"/>
  <c r="EN22" i="20"/>
  <c r="S19" i="20"/>
  <c r="EO22" i="20"/>
  <c r="T19" i="20"/>
  <c r="EP22" i="20"/>
  <c r="U19" i="20"/>
  <c r="EQ22" i="20"/>
  <c r="V19" i="20"/>
  <c r="B20" i="20"/>
  <c r="D20" i="20"/>
  <c r="H20" i="20"/>
  <c r="I20" i="20"/>
  <c r="J20" i="20"/>
  <c r="K20" i="20"/>
  <c r="L20" i="20"/>
  <c r="M20" i="20"/>
  <c r="EI23" i="20"/>
  <c r="N20" i="20"/>
  <c r="EJ23" i="20"/>
  <c r="O20" i="20"/>
  <c r="EK23" i="20"/>
  <c r="P20" i="20"/>
  <c r="EL23" i="20"/>
  <c r="Q20" i="20"/>
  <c r="EM23" i="20"/>
  <c r="R20" i="20"/>
  <c r="EN23" i="20"/>
  <c r="S20" i="20"/>
  <c r="EO23" i="20"/>
  <c r="T20" i="20"/>
  <c r="EP23" i="20"/>
  <c r="U20" i="20"/>
  <c r="EQ23" i="20"/>
  <c r="V20" i="20"/>
  <c r="B21" i="20"/>
  <c r="D21" i="20"/>
  <c r="H21" i="20"/>
  <c r="I21" i="20"/>
  <c r="J21" i="20"/>
  <c r="K21" i="20"/>
  <c r="L21" i="20"/>
  <c r="M21" i="20"/>
  <c r="EI24" i="20"/>
  <c r="N21" i="20"/>
  <c r="EJ24" i="20"/>
  <c r="O21" i="20"/>
  <c r="EK24" i="20"/>
  <c r="P21" i="20"/>
  <c r="EL24" i="20"/>
  <c r="Q21" i="20"/>
  <c r="EM24" i="20"/>
  <c r="R21" i="20"/>
  <c r="EN24" i="20"/>
  <c r="S21" i="20"/>
  <c r="EO24" i="20"/>
  <c r="T21" i="20"/>
  <c r="EP24" i="20"/>
  <c r="U21" i="20"/>
  <c r="EQ24" i="20"/>
  <c r="V21" i="20"/>
  <c r="B22" i="20"/>
  <c r="D22" i="20"/>
  <c r="H22" i="20"/>
  <c r="I22" i="20"/>
  <c r="J22" i="20"/>
  <c r="K22" i="20"/>
  <c r="L22" i="20"/>
  <c r="M22" i="20"/>
  <c r="EI25" i="20"/>
  <c r="N22" i="20"/>
  <c r="EJ25" i="20"/>
  <c r="O22" i="20"/>
  <c r="EK25" i="20"/>
  <c r="P22" i="20"/>
  <c r="EL25" i="20"/>
  <c r="Q22" i="20"/>
  <c r="EM25" i="20"/>
  <c r="R22" i="20"/>
  <c r="EN25" i="20"/>
  <c r="S22" i="20"/>
  <c r="EO25" i="20"/>
  <c r="T22" i="20"/>
  <c r="EP25" i="20"/>
  <c r="U22" i="20"/>
  <c r="EQ25" i="20"/>
  <c r="V22" i="20"/>
  <c r="B23" i="20"/>
  <c r="D23" i="20"/>
  <c r="H23" i="20"/>
  <c r="I23" i="20"/>
  <c r="J23" i="20"/>
  <c r="K23" i="20"/>
  <c r="L23" i="20"/>
  <c r="M23" i="20"/>
  <c r="EI26" i="20"/>
  <c r="N23" i="20"/>
  <c r="EJ26" i="20"/>
  <c r="O23" i="20"/>
  <c r="EK26" i="20"/>
  <c r="P23" i="20"/>
  <c r="EL26" i="20"/>
  <c r="Q23" i="20"/>
  <c r="EM26" i="20"/>
  <c r="R23" i="20"/>
  <c r="EN26" i="20"/>
  <c r="S23" i="20"/>
  <c r="EO26" i="20"/>
  <c r="T23" i="20"/>
  <c r="EP26" i="20"/>
  <c r="U23" i="20"/>
  <c r="EQ26" i="20"/>
  <c r="V23" i="20"/>
  <c r="B24" i="20"/>
  <c r="D24" i="20"/>
  <c r="H24" i="20"/>
  <c r="I24" i="20"/>
  <c r="J24" i="20"/>
  <c r="K24" i="20"/>
  <c r="L24" i="20"/>
  <c r="M24" i="20"/>
  <c r="EI27" i="20"/>
  <c r="N24" i="20"/>
  <c r="EJ27" i="20"/>
  <c r="O24" i="20"/>
  <c r="EK27" i="20"/>
  <c r="P24" i="20"/>
  <c r="EL27" i="20"/>
  <c r="Q24" i="20"/>
  <c r="EM27" i="20"/>
  <c r="R24" i="20"/>
  <c r="EN27" i="20"/>
  <c r="S24" i="20"/>
  <c r="EO27" i="20"/>
  <c r="T24" i="20"/>
  <c r="EP27" i="20"/>
  <c r="U24" i="20"/>
  <c r="EQ27" i="20"/>
  <c r="V24" i="20"/>
  <c r="B25" i="20"/>
  <c r="D25" i="20"/>
  <c r="H25" i="20"/>
  <c r="I25" i="20"/>
  <c r="J25" i="20"/>
  <c r="K25" i="20"/>
  <c r="L25" i="20"/>
  <c r="M25" i="20"/>
  <c r="EI28" i="20"/>
  <c r="N25" i="20"/>
  <c r="EJ28" i="20"/>
  <c r="O25" i="20"/>
  <c r="EK28" i="20"/>
  <c r="P25" i="20"/>
  <c r="EL28" i="20"/>
  <c r="Q25" i="20"/>
  <c r="EM28" i="20"/>
  <c r="R25" i="20"/>
  <c r="EN28" i="20"/>
  <c r="S25" i="20"/>
  <c r="EO28" i="20"/>
  <c r="T25" i="20"/>
  <c r="EP28" i="20"/>
  <c r="U25" i="20"/>
  <c r="EQ28" i="20"/>
  <c r="V25" i="20"/>
  <c r="B26" i="20"/>
  <c r="D26" i="20"/>
  <c r="H26" i="20"/>
  <c r="I26" i="20"/>
  <c r="J26" i="20"/>
  <c r="K26" i="20"/>
  <c r="L26" i="20"/>
  <c r="M26" i="20"/>
  <c r="EI29" i="20"/>
  <c r="N26" i="20"/>
  <c r="EJ29" i="20"/>
  <c r="O26" i="20"/>
  <c r="EK29" i="20"/>
  <c r="P26" i="20"/>
  <c r="EL29" i="20"/>
  <c r="Q26" i="20"/>
  <c r="EM29" i="20"/>
  <c r="R26" i="20"/>
  <c r="EN29" i="20"/>
  <c r="S26" i="20"/>
  <c r="EO29" i="20"/>
  <c r="T26" i="20"/>
  <c r="EP29" i="20"/>
  <c r="U26" i="20"/>
  <c r="EQ29" i="20"/>
  <c r="V26" i="20"/>
  <c r="B27" i="20"/>
  <c r="D27" i="20"/>
  <c r="H27" i="20"/>
  <c r="I27" i="20"/>
  <c r="J27" i="20"/>
  <c r="K27" i="20"/>
  <c r="L27" i="20"/>
  <c r="M27" i="20"/>
  <c r="EI30" i="20"/>
  <c r="N27" i="20"/>
  <c r="EJ30" i="20"/>
  <c r="O27" i="20"/>
  <c r="EK30" i="20"/>
  <c r="P27" i="20"/>
  <c r="EL30" i="20"/>
  <c r="Q27" i="20"/>
  <c r="EM30" i="20"/>
  <c r="R27" i="20"/>
  <c r="EN30" i="20"/>
  <c r="S27" i="20"/>
  <c r="EO30" i="20"/>
  <c r="T27" i="20"/>
  <c r="EP30" i="20"/>
  <c r="U27" i="20"/>
  <c r="EQ30" i="20"/>
  <c r="V27" i="20"/>
  <c r="B28" i="20"/>
  <c r="D28" i="20"/>
  <c r="H28" i="20"/>
  <c r="I28" i="20"/>
  <c r="J28" i="20"/>
  <c r="K28" i="20"/>
  <c r="L28" i="20"/>
  <c r="M28" i="20"/>
  <c r="EI31" i="20"/>
  <c r="N28" i="20"/>
  <c r="EJ31" i="20"/>
  <c r="O28" i="20"/>
  <c r="EK31" i="20"/>
  <c r="P28" i="20"/>
  <c r="EL31" i="20"/>
  <c r="Q28" i="20"/>
  <c r="EM31" i="20"/>
  <c r="R28" i="20"/>
  <c r="EN31" i="20"/>
  <c r="S28" i="20"/>
  <c r="EO31" i="20"/>
  <c r="T28" i="20"/>
  <c r="EP31" i="20"/>
  <c r="U28" i="20"/>
  <c r="EQ31" i="20"/>
  <c r="V28" i="20"/>
  <c r="B29" i="20"/>
  <c r="D29" i="20"/>
  <c r="H29" i="20"/>
  <c r="I29" i="20"/>
  <c r="J29" i="20"/>
  <c r="K29" i="20"/>
  <c r="L29" i="20"/>
  <c r="M29" i="20"/>
  <c r="EI32" i="20"/>
  <c r="N29" i="20"/>
  <c r="EJ32" i="20"/>
  <c r="O29" i="20"/>
  <c r="EK32" i="20"/>
  <c r="P29" i="20"/>
  <c r="EL32" i="20"/>
  <c r="Q29" i="20"/>
  <c r="EM32" i="20"/>
  <c r="R29" i="20"/>
  <c r="EN32" i="20"/>
  <c r="S29" i="20"/>
  <c r="EO32" i="20"/>
  <c r="T29" i="20"/>
  <c r="EP32" i="20"/>
  <c r="U29" i="20"/>
  <c r="EQ32" i="20"/>
  <c r="V29" i="20"/>
  <c r="B30" i="20"/>
  <c r="D30" i="20"/>
  <c r="H30" i="20"/>
  <c r="I30" i="20"/>
  <c r="J30" i="20"/>
  <c r="K30" i="20"/>
  <c r="L30" i="20"/>
  <c r="M30" i="20"/>
  <c r="EI33" i="20"/>
  <c r="N30" i="20"/>
  <c r="EJ33" i="20"/>
  <c r="O30" i="20"/>
  <c r="EK33" i="20"/>
  <c r="P30" i="20"/>
  <c r="EL33" i="20"/>
  <c r="Q30" i="20"/>
  <c r="EM33" i="20"/>
  <c r="R30" i="20"/>
  <c r="EN33" i="20"/>
  <c r="S30" i="20"/>
  <c r="EO33" i="20"/>
  <c r="T30" i="20"/>
  <c r="EP33" i="20"/>
  <c r="U30" i="20"/>
  <c r="EQ33" i="20"/>
  <c r="V30" i="20"/>
  <c r="B31" i="20"/>
  <c r="D31" i="20"/>
  <c r="H31" i="20"/>
  <c r="I31" i="20"/>
  <c r="J31" i="20"/>
  <c r="K31" i="20"/>
  <c r="L31" i="20"/>
  <c r="M31" i="20"/>
  <c r="EI34" i="20"/>
  <c r="N31" i="20"/>
  <c r="EJ34" i="20"/>
  <c r="O31" i="20"/>
  <c r="EK34" i="20"/>
  <c r="P31" i="20"/>
  <c r="EL34" i="20"/>
  <c r="Q31" i="20"/>
  <c r="EM34" i="20"/>
  <c r="R31" i="20"/>
  <c r="EN34" i="20"/>
  <c r="S31" i="20"/>
  <c r="EO34" i="20"/>
  <c r="T31" i="20"/>
  <c r="EP34" i="20"/>
  <c r="U31" i="20"/>
  <c r="EQ34" i="20"/>
  <c r="V31" i="20"/>
  <c r="B32" i="20"/>
  <c r="D32" i="20"/>
  <c r="H32" i="20"/>
  <c r="I32" i="20"/>
  <c r="J32" i="20"/>
  <c r="K32" i="20"/>
  <c r="L32" i="20"/>
  <c r="M32" i="20"/>
  <c r="EI35" i="20"/>
  <c r="N32" i="20"/>
  <c r="EJ35" i="20"/>
  <c r="O32" i="20"/>
  <c r="EK35" i="20"/>
  <c r="P32" i="20"/>
  <c r="EL35" i="20"/>
  <c r="Q32" i="20"/>
  <c r="EM35" i="20"/>
  <c r="R32" i="20"/>
  <c r="EN35" i="20"/>
  <c r="S32" i="20"/>
  <c r="EO35" i="20"/>
  <c r="T32" i="20"/>
  <c r="EP35" i="20"/>
  <c r="U32" i="20"/>
  <c r="EQ35" i="20"/>
  <c r="V32" i="20"/>
  <c r="B33" i="20"/>
  <c r="D33" i="20"/>
  <c r="H33" i="20"/>
  <c r="I33" i="20"/>
  <c r="J33" i="20"/>
  <c r="K33" i="20"/>
  <c r="L33" i="20"/>
  <c r="M33" i="20"/>
  <c r="EI36" i="20"/>
  <c r="N33" i="20"/>
  <c r="EJ36" i="20"/>
  <c r="O33" i="20"/>
  <c r="EK36" i="20"/>
  <c r="P33" i="20"/>
  <c r="EL36" i="20"/>
  <c r="Q33" i="20"/>
  <c r="EM36" i="20"/>
  <c r="R33" i="20"/>
  <c r="EN36" i="20"/>
  <c r="S33" i="20"/>
  <c r="EO36" i="20"/>
  <c r="T33" i="20"/>
  <c r="EP36" i="20"/>
  <c r="U33" i="20"/>
  <c r="EQ36" i="20"/>
  <c r="V33" i="20"/>
  <c r="B34" i="20"/>
  <c r="D34" i="20"/>
  <c r="H34" i="20"/>
  <c r="I34" i="20"/>
  <c r="J34" i="20"/>
  <c r="K34" i="20"/>
  <c r="L34" i="20"/>
  <c r="M34" i="20"/>
  <c r="EI37" i="20"/>
  <c r="N34" i="20"/>
  <c r="EJ37" i="20"/>
  <c r="O34" i="20"/>
  <c r="EK37" i="20"/>
  <c r="P34" i="20"/>
  <c r="EL37" i="20"/>
  <c r="Q34" i="20"/>
  <c r="EM37" i="20"/>
  <c r="R34" i="20"/>
  <c r="EN37" i="20"/>
  <c r="S34" i="20"/>
  <c r="EO37" i="20"/>
  <c r="T34" i="20"/>
  <c r="EP37" i="20"/>
  <c r="U34" i="20"/>
  <c r="EQ37" i="20"/>
  <c r="V34" i="20"/>
  <c r="B35" i="20"/>
  <c r="D35" i="20"/>
  <c r="H35" i="20"/>
  <c r="I35" i="20"/>
  <c r="J35" i="20"/>
  <c r="K35" i="20"/>
  <c r="L35" i="20"/>
  <c r="M35" i="20"/>
  <c r="EI38" i="20"/>
  <c r="N35" i="20"/>
  <c r="EJ38" i="20"/>
  <c r="O35" i="20"/>
  <c r="EK38" i="20"/>
  <c r="P35" i="20"/>
  <c r="EL38" i="20"/>
  <c r="Q35" i="20"/>
  <c r="EM38" i="20"/>
  <c r="R35" i="20"/>
  <c r="EN38" i="20"/>
  <c r="S35" i="20"/>
  <c r="EO38" i="20"/>
  <c r="T35" i="20"/>
  <c r="EP38" i="20"/>
  <c r="U35" i="20"/>
  <c r="EQ38" i="20"/>
  <c r="V35" i="20"/>
  <c r="B36" i="20"/>
  <c r="D36" i="20"/>
  <c r="H36" i="20"/>
  <c r="I36" i="20"/>
  <c r="J36" i="20"/>
  <c r="K36" i="20"/>
  <c r="L36" i="20"/>
  <c r="M36" i="20"/>
  <c r="EI39" i="20"/>
  <c r="N36" i="20"/>
  <c r="EJ39" i="20"/>
  <c r="O36" i="20"/>
  <c r="EK39" i="20"/>
  <c r="P36" i="20"/>
  <c r="EL39" i="20"/>
  <c r="Q36" i="20"/>
  <c r="EM39" i="20"/>
  <c r="R36" i="20"/>
  <c r="EN39" i="20"/>
  <c r="S36" i="20"/>
  <c r="EO39" i="20"/>
  <c r="T36" i="20"/>
  <c r="EP39" i="20"/>
  <c r="U36" i="20"/>
  <c r="EQ39" i="20"/>
  <c r="V36" i="20"/>
  <c r="B37" i="20"/>
  <c r="D37" i="20"/>
  <c r="H37" i="20"/>
  <c r="I37" i="20"/>
  <c r="J37" i="20"/>
  <c r="K37" i="20"/>
  <c r="L37" i="20"/>
  <c r="M37" i="20"/>
  <c r="EI40" i="20"/>
  <c r="N37" i="20"/>
  <c r="EJ40" i="20"/>
  <c r="O37" i="20"/>
  <c r="EK40" i="20"/>
  <c r="P37" i="20"/>
  <c r="EL40" i="20"/>
  <c r="Q37" i="20"/>
  <c r="EM40" i="20"/>
  <c r="R37" i="20"/>
  <c r="EN40" i="20"/>
  <c r="S37" i="20"/>
  <c r="EO40" i="20"/>
  <c r="T37" i="20"/>
  <c r="EP40" i="20"/>
  <c r="U37" i="20"/>
  <c r="EQ40" i="20"/>
  <c r="V37" i="20"/>
  <c r="B38" i="20"/>
  <c r="D38" i="20"/>
  <c r="H38" i="20"/>
  <c r="I38" i="20"/>
  <c r="J38" i="20"/>
  <c r="K38" i="20"/>
  <c r="L38" i="20"/>
  <c r="M38" i="20"/>
  <c r="EI41" i="20"/>
  <c r="N38" i="20"/>
  <c r="EJ41" i="20"/>
  <c r="O38" i="20"/>
  <c r="EK41" i="20"/>
  <c r="P38" i="20"/>
  <c r="EL41" i="20"/>
  <c r="Q38" i="20"/>
  <c r="EM41" i="20"/>
  <c r="R38" i="20"/>
  <c r="EN41" i="20"/>
  <c r="S38" i="20"/>
  <c r="EO41" i="20"/>
  <c r="T38" i="20"/>
  <c r="EP41" i="20"/>
  <c r="U38" i="20"/>
  <c r="EQ41" i="20"/>
  <c r="V38" i="20"/>
  <c r="B39" i="20"/>
  <c r="D39" i="20"/>
  <c r="H39" i="20"/>
  <c r="I39" i="20"/>
  <c r="J39" i="20"/>
  <c r="K39" i="20"/>
  <c r="L39" i="20"/>
  <c r="M39" i="20"/>
  <c r="EI42" i="20"/>
  <c r="N39" i="20"/>
  <c r="EJ42" i="20"/>
  <c r="O39" i="20"/>
  <c r="EK42" i="20"/>
  <c r="P39" i="20"/>
  <c r="EL42" i="20"/>
  <c r="Q39" i="20"/>
  <c r="EM42" i="20"/>
  <c r="R39" i="20"/>
  <c r="EN42" i="20"/>
  <c r="S39" i="20"/>
  <c r="EO42" i="20"/>
  <c r="T39" i="20"/>
  <c r="EP42" i="20"/>
  <c r="U39" i="20"/>
  <c r="EQ42" i="20"/>
  <c r="V39" i="20"/>
  <c r="B40" i="20"/>
  <c r="D40" i="20"/>
  <c r="H40" i="20"/>
  <c r="I40" i="20"/>
  <c r="J40" i="20"/>
  <c r="K40" i="20"/>
  <c r="L40" i="20"/>
  <c r="M40" i="20"/>
  <c r="EI43" i="20"/>
  <c r="N40" i="20"/>
  <c r="EJ43" i="20"/>
  <c r="O40" i="20"/>
  <c r="EK43" i="20"/>
  <c r="P40" i="20"/>
  <c r="EL43" i="20"/>
  <c r="Q40" i="20"/>
  <c r="EM43" i="20"/>
  <c r="R40" i="20"/>
  <c r="EN43" i="20"/>
  <c r="S40" i="20"/>
  <c r="EO43" i="20"/>
  <c r="T40" i="20"/>
  <c r="EP43" i="20"/>
  <c r="U40" i="20"/>
  <c r="EQ43" i="20"/>
  <c r="V40" i="20"/>
  <c r="B41" i="20"/>
  <c r="D41" i="20"/>
  <c r="H41" i="20"/>
  <c r="I41" i="20"/>
  <c r="J41" i="20"/>
  <c r="K41" i="20"/>
  <c r="L41" i="20"/>
  <c r="M41" i="20"/>
  <c r="EI44" i="20"/>
  <c r="N41" i="20"/>
  <c r="EJ44" i="20"/>
  <c r="O41" i="20"/>
  <c r="EK44" i="20"/>
  <c r="P41" i="20"/>
  <c r="EL44" i="20"/>
  <c r="Q41" i="20"/>
  <c r="EM44" i="20"/>
  <c r="R41" i="20"/>
  <c r="EN44" i="20"/>
  <c r="S41" i="20"/>
  <c r="EO44" i="20"/>
  <c r="T41" i="20"/>
  <c r="EP44" i="20"/>
  <c r="U41" i="20"/>
  <c r="EQ44" i="20"/>
  <c r="V41" i="20"/>
  <c r="B42" i="20"/>
  <c r="D42" i="20"/>
  <c r="H42" i="20"/>
  <c r="I42" i="20"/>
  <c r="J42" i="20"/>
  <c r="K42" i="20"/>
  <c r="L42" i="20"/>
  <c r="M42" i="20"/>
  <c r="EI45" i="20"/>
  <c r="N42" i="20"/>
  <c r="EJ45" i="20"/>
  <c r="O42" i="20"/>
  <c r="EK45" i="20"/>
  <c r="P42" i="20"/>
  <c r="EL45" i="20"/>
  <c r="Q42" i="20"/>
  <c r="EM45" i="20"/>
  <c r="R42" i="20"/>
  <c r="EN45" i="20"/>
  <c r="S42" i="20"/>
  <c r="EO45" i="20"/>
  <c r="T42" i="20"/>
  <c r="EP45" i="20"/>
  <c r="U42" i="20"/>
  <c r="EQ45" i="20"/>
  <c r="V42" i="20"/>
  <c r="B43" i="20"/>
  <c r="D43" i="20"/>
  <c r="H43" i="20"/>
  <c r="I43" i="20"/>
  <c r="J43" i="20"/>
  <c r="K43" i="20"/>
  <c r="L43" i="20"/>
  <c r="M43" i="20"/>
  <c r="EI46" i="20"/>
  <c r="N43" i="20"/>
  <c r="EJ46" i="20"/>
  <c r="O43" i="20"/>
  <c r="EK46" i="20"/>
  <c r="P43" i="20"/>
  <c r="EL46" i="20"/>
  <c r="Q43" i="20"/>
  <c r="EM46" i="20"/>
  <c r="R43" i="20"/>
  <c r="EN46" i="20"/>
  <c r="S43" i="20"/>
  <c r="EO46" i="20"/>
  <c r="T43" i="20"/>
  <c r="EP46" i="20"/>
  <c r="U43" i="20"/>
  <c r="EQ46" i="20"/>
  <c r="V43" i="20"/>
  <c r="B44" i="20"/>
  <c r="D44" i="20"/>
  <c r="H44" i="20"/>
  <c r="I44" i="20"/>
  <c r="J44" i="20"/>
  <c r="K44" i="20"/>
  <c r="L44" i="20"/>
  <c r="M44" i="20"/>
  <c r="EI47" i="20"/>
  <c r="N44" i="20"/>
  <c r="EJ47" i="20"/>
  <c r="O44" i="20"/>
  <c r="EK47" i="20"/>
  <c r="P44" i="20"/>
  <c r="EL47" i="20"/>
  <c r="Q44" i="20"/>
  <c r="EM47" i="20"/>
  <c r="R44" i="20"/>
  <c r="EN47" i="20"/>
  <c r="S44" i="20"/>
  <c r="EO47" i="20"/>
  <c r="T44" i="20"/>
  <c r="EP47" i="20"/>
  <c r="U44" i="20"/>
  <c r="EQ47" i="20"/>
  <c r="V44" i="20"/>
  <c r="B45" i="20"/>
  <c r="D45" i="20"/>
  <c r="H45" i="20"/>
  <c r="I45" i="20"/>
  <c r="J45" i="20"/>
  <c r="K45" i="20"/>
  <c r="L45" i="20"/>
  <c r="M45" i="20"/>
  <c r="EI48" i="20"/>
  <c r="N45" i="20"/>
  <c r="EJ48" i="20"/>
  <c r="O45" i="20"/>
  <c r="EK48" i="20"/>
  <c r="P45" i="20"/>
  <c r="EL48" i="20"/>
  <c r="Q45" i="20"/>
  <c r="EM48" i="20"/>
  <c r="R45" i="20"/>
  <c r="EN48" i="20"/>
  <c r="S45" i="20"/>
  <c r="EO48" i="20"/>
  <c r="T45" i="20"/>
  <c r="EP48" i="20"/>
  <c r="U45" i="20"/>
  <c r="EQ48" i="20"/>
  <c r="V45" i="20"/>
  <c r="B46" i="20"/>
  <c r="D46" i="20"/>
  <c r="H46" i="20"/>
  <c r="I46" i="20"/>
  <c r="J46" i="20"/>
  <c r="K46" i="20"/>
  <c r="L46" i="20"/>
  <c r="M46" i="20"/>
  <c r="EI49" i="20"/>
  <c r="N46" i="20"/>
  <c r="EJ49" i="20"/>
  <c r="O46" i="20"/>
  <c r="EK49" i="20"/>
  <c r="P46" i="20"/>
  <c r="EL49" i="20"/>
  <c r="Q46" i="20"/>
  <c r="EM49" i="20"/>
  <c r="R46" i="20"/>
  <c r="EN49" i="20"/>
  <c r="S46" i="20"/>
  <c r="EO49" i="20"/>
  <c r="T46" i="20"/>
  <c r="EP49" i="20"/>
  <c r="U46" i="20"/>
  <c r="EQ49" i="20"/>
  <c r="V46" i="20"/>
  <c r="B47" i="20"/>
  <c r="D47" i="20"/>
  <c r="H47" i="20"/>
  <c r="I47" i="20"/>
  <c r="J47" i="20"/>
  <c r="K47" i="20"/>
  <c r="L47" i="20"/>
  <c r="M47" i="20"/>
  <c r="EI50" i="20"/>
  <c r="N47" i="20"/>
  <c r="EJ50" i="20"/>
  <c r="O47" i="20"/>
  <c r="EK50" i="20"/>
  <c r="P47" i="20"/>
  <c r="EL50" i="20"/>
  <c r="Q47" i="20"/>
  <c r="EM50" i="20"/>
  <c r="R47" i="20"/>
  <c r="EN50" i="20"/>
  <c r="S47" i="20"/>
  <c r="EO50" i="20"/>
  <c r="T47" i="20"/>
  <c r="EP50" i="20"/>
  <c r="U47" i="20"/>
  <c r="EQ50" i="20"/>
  <c r="V47" i="20"/>
  <c r="B48" i="20"/>
  <c r="D48" i="20"/>
  <c r="H48" i="20"/>
  <c r="I48" i="20"/>
  <c r="J48" i="20"/>
  <c r="K48" i="20"/>
  <c r="L48" i="20"/>
  <c r="M48" i="20"/>
  <c r="EI51" i="20"/>
  <c r="N48" i="20"/>
  <c r="EJ51" i="20"/>
  <c r="O48" i="20"/>
  <c r="EK51" i="20"/>
  <c r="P48" i="20"/>
  <c r="EL51" i="20"/>
  <c r="Q48" i="20"/>
  <c r="EM51" i="20"/>
  <c r="R48" i="20"/>
  <c r="EN51" i="20"/>
  <c r="S48" i="20"/>
  <c r="EO51" i="20"/>
  <c r="T48" i="20"/>
  <c r="EP51" i="20"/>
  <c r="U48" i="20"/>
  <c r="EQ51" i="20"/>
  <c r="V48" i="20"/>
  <c r="B49" i="20"/>
  <c r="D49" i="20"/>
  <c r="H49" i="20"/>
  <c r="I49" i="20"/>
  <c r="J49" i="20"/>
  <c r="K49" i="20"/>
  <c r="L49" i="20"/>
  <c r="M49" i="20"/>
  <c r="EI52" i="20"/>
  <c r="N49" i="20"/>
  <c r="EJ52" i="20"/>
  <c r="O49" i="20"/>
  <c r="EK52" i="20"/>
  <c r="P49" i="20"/>
  <c r="EL52" i="20"/>
  <c r="Q49" i="20"/>
  <c r="EM52" i="20"/>
  <c r="R49" i="20"/>
  <c r="EN52" i="20"/>
  <c r="S49" i="20"/>
  <c r="EO52" i="20"/>
  <c r="T49" i="20"/>
  <c r="EP52" i="20"/>
  <c r="U49" i="20"/>
  <c r="EQ52" i="20"/>
  <c r="V49" i="20"/>
  <c r="B50" i="20"/>
  <c r="D50" i="20"/>
  <c r="H50" i="20"/>
  <c r="I50" i="20"/>
  <c r="J50" i="20"/>
  <c r="K50" i="20"/>
  <c r="L50" i="20"/>
  <c r="M50" i="20"/>
  <c r="EI53" i="20"/>
  <c r="N50" i="20"/>
  <c r="EJ53" i="20"/>
  <c r="O50" i="20"/>
  <c r="EK53" i="20"/>
  <c r="P50" i="20"/>
  <c r="EL53" i="20"/>
  <c r="Q50" i="20"/>
  <c r="EM53" i="20"/>
  <c r="R50" i="20"/>
  <c r="EN53" i="20"/>
  <c r="S50" i="20"/>
  <c r="EO53" i="20"/>
  <c r="T50" i="20"/>
  <c r="EP53" i="20"/>
  <c r="U50" i="20"/>
  <c r="EQ53" i="20"/>
  <c r="V50" i="20"/>
  <c r="B51" i="20"/>
  <c r="D51" i="20"/>
  <c r="H51" i="20"/>
  <c r="I51" i="20"/>
  <c r="J51" i="20"/>
  <c r="K51" i="20"/>
  <c r="L51" i="20"/>
  <c r="M51" i="20"/>
  <c r="EI54" i="20"/>
  <c r="N51" i="20"/>
  <c r="EJ54" i="20"/>
  <c r="O51" i="20"/>
  <c r="EK54" i="20"/>
  <c r="P51" i="20"/>
  <c r="EL54" i="20"/>
  <c r="Q51" i="20"/>
  <c r="EM54" i="20"/>
  <c r="R51" i="20"/>
  <c r="EN54" i="20"/>
  <c r="S51" i="20"/>
  <c r="EO54" i="20"/>
  <c r="T51" i="20"/>
  <c r="EP54" i="20"/>
  <c r="U51" i="20"/>
  <c r="EQ54" i="20"/>
  <c r="V51" i="20"/>
  <c r="B52" i="20"/>
  <c r="D52" i="20"/>
  <c r="H52" i="20"/>
  <c r="I52" i="20"/>
  <c r="J52" i="20"/>
  <c r="K52" i="20"/>
  <c r="L52" i="20"/>
  <c r="M52" i="20"/>
  <c r="EI55" i="20"/>
  <c r="N52" i="20"/>
  <c r="EJ55" i="20"/>
  <c r="O52" i="20"/>
  <c r="EK55" i="20"/>
  <c r="P52" i="20"/>
  <c r="EL55" i="20"/>
  <c r="Q52" i="20"/>
  <c r="EM55" i="20"/>
  <c r="R52" i="20"/>
  <c r="EN55" i="20"/>
  <c r="S52" i="20"/>
  <c r="EO55" i="20"/>
  <c r="T52" i="20"/>
  <c r="EP55" i="20"/>
  <c r="U52" i="20"/>
  <c r="EQ55" i="20"/>
  <c r="V52" i="20"/>
  <c r="B53" i="20"/>
  <c r="D53" i="20"/>
  <c r="H53" i="20"/>
  <c r="I53" i="20"/>
  <c r="J53" i="20"/>
  <c r="K53" i="20"/>
  <c r="L53" i="20"/>
  <c r="M53" i="20"/>
  <c r="EI56" i="20"/>
  <c r="N53" i="20"/>
  <c r="EJ56" i="20"/>
  <c r="O53" i="20"/>
  <c r="EK56" i="20"/>
  <c r="P53" i="20"/>
  <c r="EL56" i="20"/>
  <c r="Q53" i="20"/>
  <c r="EM56" i="20"/>
  <c r="R53" i="20"/>
  <c r="EN56" i="20"/>
  <c r="S53" i="20"/>
  <c r="EO56" i="20"/>
  <c r="T53" i="20"/>
  <c r="EP56" i="20"/>
  <c r="U53" i="20"/>
  <c r="EQ56" i="20"/>
  <c r="V53" i="20"/>
  <c r="B54" i="20"/>
  <c r="D54" i="20"/>
  <c r="H54" i="20"/>
  <c r="I54" i="20"/>
  <c r="J54" i="20"/>
  <c r="K54" i="20"/>
  <c r="L54" i="20"/>
  <c r="M54" i="20"/>
  <c r="EI57" i="20"/>
  <c r="N54" i="20"/>
  <c r="EJ57" i="20"/>
  <c r="O54" i="20"/>
  <c r="EK57" i="20"/>
  <c r="P54" i="20"/>
  <c r="EL57" i="20"/>
  <c r="Q54" i="20"/>
  <c r="EM57" i="20"/>
  <c r="R54" i="20"/>
  <c r="EN57" i="20"/>
  <c r="S54" i="20"/>
  <c r="EO57" i="20"/>
  <c r="T54" i="20"/>
  <c r="EP57" i="20"/>
  <c r="U54" i="20"/>
  <c r="EQ57" i="20"/>
  <c r="V54" i="20"/>
  <c r="B55" i="20"/>
  <c r="D55" i="20"/>
  <c r="H55" i="20"/>
  <c r="I55" i="20"/>
  <c r="J55" i="20"/>
  <c r="K55" i="20"/>
  <c r="L55" i="20"/>
  <c r="M55" i="20"/>
  <c r="EI58" i="20"/>
  <c r="N55" i="20"/>
  <c r="EJ58" i="20"/>
  <c r="O55" i="20"/>
  <c r="EK58" i="20"/>
  <c r="P55" i="20"/>
  <c r="EL58" i="20"/>
  <c r="Q55" i="20"/>
  <c r="EM58" i="20"/>
  <c r="R55" i="20"/>
  <c r="EN58" i="20"/>
  <c r="S55" i="20"/>
  <c r="EO58" i="20"/>
  <c r="T55" i="20"/>
  <c r="EP58" i="20"/>
  <c r="U55" i="20"/>
  <c r="EQ58" i="20"/>
  <c r="V55" i="20"/>
  <c r="B56" i="20"/>
  <c r="D56" i="20"/>
  <c r="H56" i="20"/>
  <c r="I56" i="20"/>
  <c r="J56" i="20"/>
  <c r="K56" i="20"/>
  <c r="L56" i="20"/>
  <c r="M56" i="20"/>
  <c r="EI59" i="20"/>
  <c r="N56" i="20"/>
  <c r="EJ59" i="20"/>
  <c r="O56" i="20"/>
  <c r="EK59" i="20"/>
  <c r="P56" i="20"/>
  <c r="EL59" i="20"/>
  <c r="Q56" i="20"/>
  <c r="EM59" i="20"/>
  <c r="R56" i="20"/>
  <c r="EN59" i="20"/>
  <c r="S56" i="20"/>
  <c r="EO59" i="20"/>
  <c r="T56" i="20"/>
  <c r="EP59" i="20"/>
  <c r="U56" i="20"/>
  <c r="EQ59" i="20"/>
  <c r="V56" i="20"/>
  <c r="B57" i="20"/>
  <c r="D57" i="20"/>
  <c r="H57" i="20"/>
  <c r="I57" i="20"/>
  <c r="J57" i="20"/>
  <c r="K57" i="20"/>
  <c r="L57" i="20"/>
  <c r="M57" i="20"/>
  <c r="EI60" i="20"/>
  <c r="N57" i="20"/>
  <c r="EJ60" i="20"/>
  <c r="O57" i="20"/>
  <c r="EK60" i="20"/>
  <c r="P57" i="20"/>
  <c r="EL60" i="20"/>
  <c r="Q57" i="20"/>
  <c r="EM60" i="20"/>
  <c r="R57" i="20"/>
  <c r="EN60" i="20"/>
  <c r="S57" i="20"/>
  <c r="EO60" i="20"/>
  <c r="T57" i="20"/>
  <c r="EP60" i="20"/>
  <c r="U57" i="20"/>
  <c r="EQ60" i="20"/>
  <c r="V57" i="20"/>
  <c r="B58" i="20"/>
  <c r="D58" i="20"/>
  <c r="H58" i="20"/>
  <c r="I58" i="20"/>
  <c r="J58" i="20"/>
  <c r="K58" i="20"/>
  <c r="L58" i="20"/>
  <c r="M58" i="20"/>
  <c r="EI61" i="20"/>
  <c r="N58" i="20"/>
  <c r="EJ61" i="20"/>
  <c r="O58" i="20"/>
  <c r="EK61" i="20"/>
  <c r="P58" i="20"/>
  <c r="EL61" i="20"/>
  <c r="Q58" i="20"/>
  <c r="EM61" i="20"/>
  <c r="R58" i="20"/>
  <c r="EN61" i="20"/>
  <c r="S58" i="20"/>
  <c r="EO61" i="20"/>
  <c r="T58" i="20"/>
  <c r="EP61" i="20"/>
  <c r="U58" i="20"/>
  <c r="EQ61" i="20"/>
  <c r="V58" i="20"/>
  <c r="B59" i="20"/>
  <c r="D59" i="20"/>
  <c r="H59" i="20"/>
  <c r="I59" i="20"/>
  <c r="J59" i="20"/>
  <c r="K59" i="20"/>
  <c r="L59" i="20"/>
  <c r="M59" i="20"/>
  <c r="EI62" i="20"/>
  <c r="N59" i="20"/>
  <c r="EJ62" i="20"/>
  <c r="O59" i="20"/>
  <c r="EK62" i="20"/>
  <c r="P59" i="20"/>
  <c r="EL62" i="20"/>
  <c r="Q59" i="20"/>
  <c r="EM62" i="20"/>
  <c r="R59" i="20"/>
  <c r="EN62" i="20"/>
  <c r="S59" i="20"/>
  <c r="EO62" i="20"/>
  <c r="T59" i="20"/>
  <c r="EP62" i="20"/>
  <c r="U59" i="20"/>
  <c r="EQ62" i="20"/>
  <c r="V59" i="20"/>
  <c r="B60" i="20"/>
  <c r="D60" i="20"/>
  <c r="H60" i="20"/>
  <c r="I60" i="20"/>
  <c r="J60" i="20"/>
  <c r="K60" i="20"/>
  <c r="L60" i="20"/>
  <c r="M60" i="20"/>
  <c r="EI63" i="20"/>
  <c r="N60" i="20"/>
  <c r="EJ63" i="20"/>
  <c r="O60" i="20"/>
  <c r="EK63" i="20"/>
  <c r="P60" i="20"/>
  <c r="EL63" i="20"/>
  <c r="Q60" i="20"/>
  <c r="EM63" i="20"/>
  <c r="R60" i="20"/>
  <c r="EN63" i="20"/>
  <c r="S60" i="20"/>
  <c r="EO63" i="20"/>
  <c r="T60" i="20"/>
  <c r="EP63" i="20"/>
  <c r="U60" i="20"/>
  <c r="EQ63" i="20"/>
  <c r="V60" i="20"/>
  <c r="B61" i="20"/>
  <c r="D61" i="20"/>
  <c r="H61" i="20"/>
  <c r="I61" i="20"/>
  <c r="J61" i="20"/>
  <c r="K61" i="20"/>
  <c r="L61" i="20"/>
  <c r="M61" i="20"/>
  <c r="EI64" i="20"/>
  <c r="N61" i="20"/>
  <c r="EJ64" i="20"/>
  <c r="O61" i="20"/>
  <c r="EK64" i="20"/>
  <c r="P61" i="20"/>
  <c r="EL64" i="20"/>
  <c r="Q61" i="20"/>
  <c r="EM64" i="20"/>
  <c r="R61" i="20"/>
  <c r="EN64" i="20"/>
  <c r="S61" i="20"/>
  <c r="EO64" i="20"/>
  <c r="T61" i="20"/>
  <c r="EP64" i="20"/>
  <c r="U61" i="20"/>
  <c r="EQ64" i="20"/>
  <c r="V61" i="20"/>
  <c r="B62" i="20"/>
  <c r="D62" i="20"/>
  <c r="H62" i="20"/>
  <c r="I62" i="20"/>
  <c r="J62" i="20"/>
  <c r="K62" i="20"/>
  <c r="L62" i="20"/>
  <c r="M62" i="20"/>
  <c r="EI65" i="20"/>
  <c r="N62" i="20"/>
  <c r="EJ65" i="20"/>
  <c r="O62" i="20"/>
  <c r="EK65" i="20"/>
  <c r="P62" i="20"/>
  <c r="EL65" i="20"/>
  <c r="Q62" i="20"/>
  <c r="EM65" i="20"/>
  <c r="R62" i="20"/>
  <c r="EN65" i="20"/>
  <c r="S62" i="20"/>
  <c r="EO65" i="20"/>
  <c r="T62" i="20"/>
  <c r="EP65" i="20"/>
  <c r="U62" i="20"/>
  <c r="EQ65" i="20"/>
  <c r="V62" i="20"/>
  <c r="B63" i="20"/>
  <c r="D63" i="20"/>
  <c r="H63" i="20"/>
  <c r="I63" i="20"/>
  <c r="J63" i="20"/>
  <c r="K63" i="20"/>
  <c r="L63" i="20"/>
  <c r="M63" i="20"/>
  <c r="EI66" i="20"/>
  <c r="N63" i="20"/>
  <c r="EJ66" i="20"/>
  <c r="O63" i="20"/>
  <c r="EK66" i="20"/>
  <c r="P63" i="20"/>
  <c r="EL66" i="20"/>
  <c r="Q63" i="20"/>
  <c r="EM66" i="20"/>
  <c r="R63" i="20"/>
  <c r="EN66" i="20"/>
  <c r="S63" i="20"/>
  <c r="EO66" i="20"/>
  <c r="T63" i="20"/>
  <c r="EP66" i="20"/>
  <c r="U63" i="20"/>
  <c r="EQ66" i="20"/>
  <c r="V63" i="20"/>
  <c r="B64" i="20"/>
  <c r="D64" i="20"/>
  <c r="H64" i="20"/>
  <c r="I64" i="20"/>
  <c r="J64" i="20"/>
  <c r="K64" i="20"/>
  <c r="L64" i="20"/>
  <c r="M64" i="20"/>
  <c r="EI67" i="20"/>
  <c r="N64" i="20"/>
  <c r="EJ67" i="20"/>
  <c r="O64" i="20"/>
  <c r="EK67" i="20"/>
  <c r="P64" i="20"/>
  <c r="EL67" i="20"/>
  <c r="Q64" i="20"/>
  <c r="EM67" i="20"/>
  <c r="R64" i="20"/>
  <c r="EN67" i="20"/>
  <c r="S64" i="20"/>
  <c r="EO67" i="20"/>
  <c r="T64" i="20"/>
  <c r="EP67" i="20"/>
  <c r="U64" i="20"/>
  <c r="EQ67" i="20"/>
  <c r="V64" i="20"/>
  <c r="B65" i="20"/>
  <c r="D65" i="20"/>
  <c r="H65" i="20"/>
  <c r="I65" i="20"/>
  <c r="J65" i="20"/>
  <c r="K65" i="20"/>
  <c r="L65" i="20"/>
  <c r="M65" i="20"/>
  <c r="EI68" i="20"/>
  <c r="N65" i="20"/>
  <c r="EJ68" i="20"/>
  <c r="O65" i="20"/>
  <c r="EK68" i="20"/>
  <c r="P65" i="20"/>
  <c r="EL68" i="20"/>
  <c r="Q65" i="20"/>
  <c r="EM68" i="20"/>
  <c r="R65" i="20"/>
  <c r="EN68" i="20"/>
  <c r="S65" i="20"/>
  <c r="EO68" i="20"/>
  <c r="T65" i="20"/>
  <c r="EP68" i="20"/>
  <c r="U65" i="20"/>
  <c r="EQ68" i="20"/>
  <c r="V65" i="20"/>
  <c r="B66" i="20"/>
  <c r="D66" i="20"/>
  <c r="H66" i="20"/>
  <c r="I66" i="20"/>
  <c r="J66" i="20"/>
  <c r="K66" i="20"/>
  <c r="L66" i="20"/>
  <c r="M66" i="20"/>
  <c r="GH8" i="20"/>
  <c r="N66" i="20"/>
  <c r="GI8" i="20"/>
  <c r="O66" i="20"/>
  <c r="GJ8" i="20"/>
  <c r="P66" i="20"/>
  <c r="GK8" i="20"/>
  <c r="Q66" i="20"/>
  <c r="GL8" i="20"/>
  <c r="R66" i="20"/>
  <c r="GM8" i="20"/>
  <c r="S66" i="20"/>
  <c r="GN8" i="20"/>
  <c r="T66" i="20"/>
  <c r="GO8" i="20"/>
  <c r="U66" i="20"/>
  <c r="GP8" i="20"/>
  <c r="V66" i="20"/>
  <c r="B67" i="20"/>
  <c r="D67" i="20"/>
  <c r="H67" i="20"/>
  <c r="I67" i="20"/>
  <c r="J67" i="20"/>
  <c r="K67" i="20"/>
  <c r="L67" i="20"/>
  <c r="M67" i="20"/>
  <c r="GH9" i="20"/>
  <c r="N67" i="20"/>
  <c r="GI9" i="20"/>
  <c r="O67" i="20"/>
  <c r="GJ9" i="20"/>
  <c r="P67" i="20"/>
  <c r="GK9" i="20"/>
  <c r="Q67" i="20"/>
  <c r="GL9" i="20"/>
  <c r="R67" i="20"/>
  <c r="GM9" i="20"/>
  <c r="S67" i="20"/>
  <c r="GN9" i="20"/>
  <c r="T67" i="20"/>
  <c r="GO9" i="20"/>
  <c r="U67" i="20"/>
  <c r="GP9" i="20"/>
  <c r="V67" i="20"/>
  <c r="B68" i="20"/>
  <c r="D68" i="20"/>
  <c r="H68" i="20"/>
  <c r="I68" i="20"/>
  <c r="J68" i="20"/>
  <c r="K68" i="20"/>
  <c r="L68" i="20"/>
  <c r="M68" i="20"/>
  <c r="GH10" i="20"/>
  <c r="N68" i="20"/>
  <c r="GI10" i="20"/>
  <c r="O68" i="20"/>
  <c r="GJ10" i="20"/>
  <c r="P68" i="20"/>
  <c r="GK10" i="20"/>
  <c r="Q68" i="20"/>
  <c r="GL10" i="20"/>
  <c r="R68" i="20"/>
  <c r="GM10" i="20"/>
  <c r="S68" i="20"/>
  <c r="GN10" i="20"/>
  <c r="T68" i="20"/>
  <c r="GO10" i="20"/>
  <c r="U68" i="20"/>
  <c r="GP10" i="20"/>
  <c r="V68" i="20"/>
  <c r="B69" i="20"/>
  <c r="D69" i="20"/>
  <c r="H69" i="20"/>
  <c r="I69" i="20"/>
  <c r="J69" i="20"/>
  <c r="K69" i="20"/>
  <c r="L69" i="20"/>
  <c r="M69" i="20"/>
  <c r="GH11" i="20"/>
  <c r="N69" i="20"/>
  <c r="GI11" i="20"/>
  <c r="O69" i="20"/>
  <c r="GJ11" i="20"/>
  <c r="P69" i="20"/>
  <c r="GK11" i="20"/>
  <c r="Q69" i="20"/>
  <c r="GL11" i="20"/>
  <c r="R69" i="20"/>
  <c r="GM11" i="20"/>
  <c r="S69" i="20"/>
  <c r="GN11" i="20"/>
  <c r="T69" i="20"/>
  <c r="GO11" i="20"/>
  <c r="U69" i="20"/>
  <c r="GP11" i="20"/>
  <c r="V69" i="20"/>
  <c r="B70" i="20"/>
  <c r="D70" i="20"/>
  <c r="H70" i="20"/>
  <c r="I70" i="20"/>
  <c r="J70" i="20"/>
  <c r="K70" i="20"/>
  <c r="L70" i="20"/>
  <c r="M70" i="20"/>
  <c r="GH12" i="20"/>
  <c r="N70" i="20"/>
  <c r="GI12" i="20"/>
  <c r="O70" i="20"/>
  <c r="GJ12" i="20"/>
  <c r="P70" i="20"/>
  <c r="GK12" i="20"/>
  <c r="Q70" i="20"/>
  <c r="GL12" i="20"/>
  <c r="R70" i="20"/>
  <c r="GM12" i="20"/>
  <c r="S70" i="20"/>
  <c r="GN12" i="20"/>
  <c r="T70" i="20"/>
  <c r="GO12" i="20"/>
  <c r="U70" i="20"/>
  <c r="GP12" i="20"/>
  <c r="V70" i="20"/>
  <c r="B71" i="20"/>
  <c r="D71" i="20"/>
  <c r="H71" i="20"/>
  <c r="I71" i="20"/>
  <c r="J71" i="20"/>
  <c r="K71" i="20"/>
  <c r="L71" i="20"/>
  <c r="M71" i="20"/>
  <c r="GH13" i="20"/>
  <c r="N71" i="20"/>
  <c r="GI13" i="20"/>
  <c r="O71" i="20"/>
  <c r="GJ13" i="20"/>
  <c r="P71" i="20"/>
  <c r="GK13" i="20"/>
  <c r="Q71" i="20"/>
  <c r="GL13" i="20"/>
  <c r="R71" i="20"/>
  <c r="GM13" i="20"/>
  <c r="S71" i="20"/>
  <c r="GN13" i="20"/>
  <c r="T71" i="20"/>
  <c r="GO13" i="20"/>
  <c r="U71" i="20"/>
  <c r="GP13" i="20"/>
  <c r="V71" i="20"/>
  <c r="B72" i="20"/>
  <c r="D72" i="20"/>
  <c r="H72" i="20"/>
  <c r="I72" i="20"/>
  <c r="J72" i="20"/>
  <c r="K72" i="20"/>
  <c r="L72" i="20"/>
  <c r="M72" i="20"/>
  <c r="GH14" i="20"/>
  <c r="N72" i="20"/>
  <c r="GI14" i="20"/>
  <c r="O72" i="20"/>
  <c r="GJ14" i="20"/>
  <c r="P72" i="20"/>
  <c r="GK14" i="20"/>
  <c r="Q72" i="20"/>
  <c r="GL14" i="20"/>
  <c r="R72" i="20"/>
  <c r="GM14" i="20"/>
  <c r="S72" i="20"/>
  <c r="GN14" i="20"/>
  <c r="T72" i="20"/>
  <c r="GO14" i="20"/>
  <c r="U72" i="20"/>
  <c r="GP14" i="20"/>
  <c r="V72" i="20"/>
  <c r="B73" i="20"/>
  <c r="D73" i="20"/>
  <c r="H73" i="20"/>
  <c r="I73" i="20"/>
  <c r="J73" i="20"/>
  <c r="K73" i="20"/>
  <c r="L73" i="20"/>
  <c r="M73" i="20"/>
  <c r="GH15" i="20"/>
  <c r="N73" i="20"/>
  <c r="GI15" i="20"/>
  <c r="O73" i="20"/>
  <c r="GJ15" i="20"/>
  <c r="P73" i="20"/>
  <c r="GK15" i="20"/>
  <c r="Q73" i="20"/>
  <c r="GL15" i="20"/>
  <c r="R73" i="20"/>
  <c r="GM15" i="20"/>
  <c r="S73" i="20"/>
  <c r="GN15" i="20"/>
  <c r="T73" i="20"/>
  <c r="GO15" i="20"/>
  <c r="U73" i="20"/>
  <c r="GP15" i="20"/>
  <c r="V73" i="20"/>
  <c r="B74" i="20"/>
  <c r="D74" i="20"/>
  <c r="H74" i="20"/>
  <c r="I74" i="20"/>
  <c r="J74" i="20"/>
  <c r="K74" i="20"/>
  <c r="L74" i="20"/>
  <c r="M74" i="20"/>
  <c r="GH16" i="20"/>
  <c r="N74" i="20"/>
  <c r="GI16" i="20"/>
  <c r="O74" i="20"/>
  <c r="GJ16" i="20"/>
  <c r="P74" i="20"/>
  <c r="GK16" i="20"/>
  <c r="Q74" i="20"/>
  <c r="GL16" i="20"/>
  <c r="R74" i="20"/>
  <c r="GM16" i="20"/>
  <c r="S74" i="20"/>
  <c r="GN16" i="20"/>
  <c r="T74" i="20"/>
  <c r="GO16" i="20"/>
  <c r="U74" i="20"/>
  <c r="GP16" i="20"/>
  <c r="V74" i="20"/>
  <c r="B75" i="20"/>
  <c r="D75" i="20"/>
  <c r="H75" i="20"/>
  <c r="I75" i="20"/>
  <c r="J75" i="20"/>
  <c r="K75" i="20"/>
  <c r="L75" i="20"/>
  <c r="M75" i="20"/>
  <c r="GH17" i="20"/>
  <c r="N75" i="20"/>
  <c r="GI17" i="20"/>
  <c r="O75" i="20"/>
  <c r="GJ17" i="20"/>
  <c r="P75" i="20"/>
  <c r="GK17" i="20"/>
  <c r="Q75" i="20"/>
  <c r="GL17" i="20"/>
  <c r="R75" i="20"/>
  <c r="GM17" i="20"/>
  <c r="S75" i="20"/>
  <c r="GN17" i="20"/>
  <c r="T75" i="20"/>
  <c r="GO17" i="20"/>
  <c r="U75" i="20"/>
  <c r="GP17" i="20"/>
  <c r="V75" i="20"/>
  <c r="B76" i="20"/>
  <c r="D76" i="20"/>
  <c r="H76" i="20"/>
  <c r="I76" i="20"/>
  <c r="J76" i="20"/>
  <c r="K76" i="20"/>
  <c r="L76" i="20"/>
  <c r="M76" i="20"/>
  <c r="GH18" i="20"/>
  <c r="N76" i="20"/>
  <c r="GI18" i="20"/>
  <c r="O76" i="20"/>
  <c r="GJ18" i="20"/>
  <c r="P76" i="20"/>
  <c r="GK18" i="20"/>
  <c r="Q76" i="20"/>
  <c r="GL18" i="20"/>
  <c r="R76" i="20"/>
  <c r="GM18" i="20"/>
  <c r="S76" i="20"/>
  <c r="GN18" i="20"/>
  <c r="T76" i="20"/>
  <c r="GO18" i="20"/>
  <c r="U76" i="20"/>
  <c r="GP18" i="20"/>
  <c r="V76" i="20"/>
  <c r="B77" i="20"/>
  <c r="D77" i="20"/>
  <c r="H77" i="20"/>
  <c r="I77" i="20"/>
  <c r="J77" i="20"/>
  <c r="K77" i="20"/>
  <c r="L77" i="20"/>
  <c r="M77" i="20"/>
  <c r="GH19" i="20"/>
  <c r="N77" i="20"/>
  <c r="GI19" i="20"/>
  <c r="O77" i="20"/>
  <c r="GJ19" i="20"/>
  <c r="P77" i="20"/>
  <c r="GK19" i="20"/>
  <c r="Q77" i="20"/>
  <c r="GL19" i="20"/>
  <c r="R77" i="20"/>
  <c r="GM19" i="20"/>
  <c r="S77" i="20"/>
  <c r="GN19" i="20"/>
  <c r="T77" i="20"/>
  <c r="GO19" i="20"/>
  <c r="U77" i="20"/>
  <c r="GP19" i="20"/>
  <c r="V77" i="20"/>
  <c r="B78" i="20"/>
  <c r="D78" i="20"/>
  <c r="H78" i="20"/>
  <c r="I78" i="20"/>
  <c r="J78" i="20"/>
  <c r="K78" i="20"/>
  <c r="L78" i="20"/>
  <c r="M78" i="20"/>
  <c r="GH20" i="20"/>
  <c r="N78" i="20"/>
  <c r="GI20" i="20"/>
  <c r="O78" i="20"/>
  <c r="GJ20" i="20"/>
  <c r="P78" i="20"/>
  <c r="GK20" i="20"/>
  <c r="Q78" i="20"/>
  <c r="GL20" i="20"/>
  <c r="R78" i="20"/>
  <c r="GM20" i="20"/>
  <c r="S78" i="20"/>
  <c r="GN20" i="20"/>
  <c r="T78" i="20"/>
  <c r="GO20" i="20"/>
  <c r="U78" i="20"/>
  <c r="GP20" i="20"/>
  <c r="V78" i="20"/>
  <c r="B79" i="20"/>
  <c r="D79" i="20"/>
  <c r="H79" i="20"/>
  <c r="I79" i="20"/>
  <c r="J79" i="20"/>
  <c r="K79" i="20"/>
  <c r="L79" i="20"/>
  <c r="M79" i="20"/>
  <c r="GH21" i="20"/>
  <c r="N79" i="20"/>
  <c r="GI21" i="20"/>
  <c r="O79" i="20"/>
  <c r="GJ21" i="20"/>
  <c r="P79" i="20"/>
  <c r="GK21" i="20"/>
  <c r="Q79" i="20"/>
  <c r="GL21" i="20"/>
  <c r="R79" i="20"/>
  <c r="GM21" i="20"/>
  <c r="S79" i="20"/>
  <c r="GN21" i="20"/>
  <c r="T79" i="20"/>
  <c r="GO21" i="20"/>
  <c r="U79" i="20"/>
  <c r="GP21" i="20"/>
  <c r="V79" i="20"/>
  <c r="B80" i="20"/>
  <c r="D80" i="20"/>
  <c r="H80" i="20"/>
  <c r="I80" i="20"/>
  <c r="J80" i="20"/>
  <c r="K80" i="20"/>
  <c r="L80" i="20"/>
  <c r="M80" i="20"/>
  <c r="GH22" i="20"/>
  <c r="N80" i="20"/>
  <c r="GI22" i="20"/>
  <c r="O80" i="20"/>
  <c r="GJ22" i="20"/>
  <c r="P80" i="20"/>
  <c r="GK22" i="20"/>
  <c r="Q80" i="20"/>
  <c r="GL22" i="20"/>
  <c r="R80" i="20"/>
  <c r="GM22" i="20"/>
  <c r="S80" i="20"/>
  <c r="GN22" i="20"/>
  <c r="T80" i="20"/>
  <c r="GO22" i="20"/>
  <c r="U80" i="20"/>
  <c r="GP22" i="20"/>
  <c r="V80" i="20"/>
  <c r="B81" i="20"/>
  <c r="D81" i="20"/>
  <c r="H81" i="20"/>
  <c r="I81" i="20"/>
  <c r="J81" i="20"/>
  <c r="K81" i="20"/>
  <c r="L81" i="20"/>
  <c r="M81" i="20"/>
  <c r="GH23" i="20"/>
  <c r="N81" i="20"/>
  <c r="GI23" i="20"/>
  <c r="O81" i="20"/>
  <c r="GJ23" i="20"/>
  <c r="P81" i="20"/>
  <c r="GK23" i="20"/>
  <c r="Q81" i="20"/>
  <c r="GL23" i="20"/>
  <c r="R81" i="20"/>
  <c r="GM23" i="20"/>
  <c r="S81" i="20"/>
  <c r="GN23" i="20"/>
  <c r="T81" i="20"/>
  <c r="GO23" i="20"/>
  <c r="U81" i="20"/>
  <c r="GP23" i="20"/>
  <c r="V81" i="20"/>
  <c r="B82" i="20"/>
  <c r="D82" i="20"/>
  <c r="H82" i="20"/>
  <c r="I82" i="20"/>
  <c r="J82" i="20"/>
  <c r="K82" i="20"/>
  <c r="L82" i="20"/>
  <c r="M82" i="20"/>
  <c r="GH24" i="20"/>
  <c r="N82" i="20"/>
  <c r="GI24" i="20"/>
  <c r="O82" i="20"/>
  <c r="GJ24" i="20"/>
  <c r="P82" i="20"/>
  <c r="GK24" i="20"/>
  <c r="Q82" i="20"/>
  <c r="GL24" i="20"/>
  <c r="R82" i="20"/>
  <c r="GM24" i="20"/>
  <c r="S82" i="20"/>
  <c r="GN24" i="20"/>
  <c r="T82" i="20"/>
  <c r="GO24" i="20"/>
  <c r="U82" i="20"/>
  <c r="GP24" i="20"/>
  <c r="V82" i="20"/>
  <c r="B83" i="20"/>
  <c r="D83" i="20"/>
  <c r="H83" i="20"/>
  <c r="I83" i="20"/>
  <c r="J83" i="20"/>
  <c r="K83" i="20"/>
  <c r="L83" i="20"/>
  <c r="M83" i="20"/>
  <c r="GH25" i="20"/>
  <c r="N83" i="20"/>
  <c r="GI25" i="20"/>
  <c r="O83" i="20"/>
  <c r="GJ25" i="20"/>
  <c r="P83" i="20"/>
  <c r="GK25" i="20"/>
  <c r="Q83" i="20"/>
  <c r="GL25" i="20"/>
  <c r="R83" i="20"/>
  <c r="GM25" i="20"/>
  <c r="S83" i="20"/>
  <c r="GN25" i="20"/>
  <c r="T83" i="20"/>
  <c r="GO25" i="20"/>
  <c r="U83" i="20"/>
  <c r="GP25" i="20"/>
  <c r="V83" i="20"/>
  <c r="B84" i="20"/>
  <c r="D84" i="20"/>
  <c r="H84" i="20"/>
  <c r="I84" i="20"/>
  <c r="J84" i="20"/>
  <c r="K84" i="20"/>
  <c r="L84" i="20"/>
  <c r="M84" i="20"/>
  <c r="GH26" i="20"/>
  <c r="N84" i="20"/>
  <c r="GI26" i="20"/>
  <c r="O84" i="20"/>
  <c r="GJ26" i="20"/>
  <c r="P84" i="20"/>
  <c r="GK26" i="20"/>
  <c r="Q84" i="20"/>
  <c r="GL26" i="20"/>
  <c r="R84" i="20"/>
  <c r="GM26" i="20"/>
  <c r="S84" i="20"/>
  <c r="GN26" i="20"/>
  <c r="T84" i="20"/>
  <c r="GO26" i="20"/>
  <c r="U84" i="20"/>
  <c r="GP26" i="20"/>
  <c r="V84" i="20"/>
  <c r="B85" i="20"/>
  <c r="D85" i="20"/>
  <c r="H85" i="20"/>
  <c r="I85" i="20"/>
  <c r="J85" i="20"/>
  <c r="K85" i="20"/>
  <c r="L85" i="20"/>
  <c r="M85" i="20"/>
  <c r="GH27" i="20"/>
  <c r="N85" i="20"/>
  <c r="GI27" i="20"/>
  <c r="O85" i="20"/>
  <c r="GJ27" i="20"/>
  <c r="P85" i="20"/>
  <c r="GK27" i="20"/>
  <c r="Q85" i="20"/>
  <c r="GL27" i="20"/>
  <c r="R85" i="20"/>
  <c r="GM27" i="20"/>
  <c r="S85" i="20"/>
  <c r="GN27" i="20"/>
  <c r="T85" i="20"/>
  <c r="GO27" i="20"/>
  <c r="U85" i="20"/>
  <c r="GP27" i="20"/>
  <c r="V85" i="20"/>
  <c r="B86" i="20"/>
  <c r="D86" i="20"/>
  <c r="H86" i="20"/>
  <c r="I86" i="20"/>
  <c r="J86" i="20"/>
  <c r="K86" i="20"/>
  <c r="L86" i="20"/>
  <c r="M86" i="20"/>
  <c r="GH28" i="20"/>
  <c r="N86" i="20"/>
  <c r="GI28" i="20"/>
  <c r="O86" i="20"/>
  <c r="GJ28" i="20"/>
  <c r="P86" i="20"/>
  <c r="GK28" i="20"/>
  <c r="Q86" i="20"/>
  <c r="GL28" i="20"/>
  <c r="R86" i="20"/>
  <c r="GM28" i="20"/>
  <c r="S86" i="20"/>
  <c r="GN28" i="20"/>
  <c r="T86" i="20"/>
  <c r="GO28" i="20"/>
  <c r="U86" i="20"/>
  <c r="GP28" i="20"/>
  <c r="V86" i="20"/>
  <c r="B87" i="20"/>
  <c r="D87" i="20"/>
  <c r="H87" i="20"/>
  <c r="I87" i="20"/>
  <c r="J87" i="20"/>
  <c r="K87" i="20"/>
  <c r="L87" i="20"/>
  <c r="M87" i="20"/>
  <c r="GH29" i="20"/>
  <c r="N87" i="20"/>
  <c r="GI29" i="20"/>
  <c r="O87" i="20"/>
  <c r="GJ29" i="20"/>
  <c r="P87" i="20"/>
  <c r="GK29" i="20"/>
  <c r="Q87" i="20"/>
  <c r="GL29" i="20"/>
  <c r="R87" i="20"/>
  <c r="GM29" i="20"/>
  <c r="S87" i="20"/>
  <c r="GN29" i="20"/>
  <c r="T87" i="20"/>
  <c r="GO29" i="20"/>
  <c r="U87" i="20"/>
  <c r="GP29" i="20"/>
  <c r="V87" i="20"/>
  <c r="B88" i="20"/>
  <c r="D88" i="20"/>
  <c r="H88" i="20"/>
  <c r="I88" i="20"/>
  <c r="J88" i="20"/>
  <c r="K88" i="20"/>
  <c r="L88" i="20"/>
  <c r="M88" i="20"/>
  <c r="GH30" i="20"/>
  <c r="N88" i="20"/>
  <c r="GI30" i="20"/>
  <c r="O88" i="20"/>
  <c r="GJ30" i="20"/>
  <c r="P88" i="20"/>
  <c r="GK30" i="20"/>
  <c r="Q88" i="20"/>
  <c r="GL30" i="20"/>
  <c r="R88" i="20"/>
  <c r="GM30" i="20"/>
  <c r="S88" i="20"/>
  <c r="GN30" i="20"/>
  <c r="T88" i="20"/>
  <c r="GO30" i="20"/>
  <c r="U88" i="20"/>
  <c r="GP30" i="20"/>
  <c r="V88" i="20"/>
  <c r="B89" i="20"/>
  <c r="D89" i="20"/>
  <c r="H89" i="20"/>
  <c r="I89" i="20"/>
  <c r="J89" i="20"/>
  <c r="K89" i="20"/>
  <c r="L89" i="20"/>
  <c r="M89" i="20"/>
  <c r="GH31" i="20"/>
  <c r="N89" i="20"/>
  <c r="GI31" i="20"/>
  <c r="O89" i="20"/>
  <c r="GJ31" i="20"/>
  <c r="P89" i="20"/>
  <c r="GK31" i="20"/>
  <c r="Q89" i="20"/>
  <c r="GL31" i="20"/>
  <c r="R89" i="20"/>
  <c r="GM31" i="20"/>
  <c r="S89" i="20"/>
  <c r="GN31" i="20"/>
  <c r="T89" i="20"/>
  <c r="GO31" i="20"/>
  <c r="U89" i="20"/>
  <c r="GP31" i="20"/>
  <c r="V89" i="20"/>
  <c r="B90" i="20"/>
  <c r="D90" i="20"/>
  <c r="H90" i="20"/>
  <c r="I90" i="20"/>
  <c r="J90" i="20"/>
  <c r="K90" i="20"/>
  <c r="L90" i="20"/>
  <c r="M90" i="20"/>
  <c r="GH32" i="20"/>
  <c r="N90" i="20"/>
  <c r="GI32" i="20"/>
  <c r="O90" i="20"/>
  <c r="GJ32" i="20"/>
  <c r="P90" i="20"/>
  <c r="GK32" i="20"/>
  <c r="Q90" i="20"/>
  <c r="GL32" i="20"/>
  <c r="R90" i="20"/>
  <c r="GM32" i="20"/>
  <c r="S90" i="20"/>
  <c r="GN32" i="20"/>
  <c r="T90" i="20"/>
  <c r="GO32" i="20"/>
  <c r="U90" i="20"/>
  <c r="GP32" i="20"/>
  <c r="V90" i="20"/>
  <c r="B91" i="20"/>
  <c r="D91" i="20"/>
  <c r="H91" i="20"/>
  <c r="I91" i="20"/>
  <c r="J91" i="20"/>
  <c r="K91" i="20"/>
  <c r="L91" i="20"/>
  <c r="M91" i="20"/>
  <c r="GH33" i="20"/>
  <c r="N91" i="20"/>
  <c r="GI33" i="20"/>
  <c r="O91" i="20"/>
  <c r="GJ33" i="20"/>
  <c r="P91" i="20"/>
  <c r="GK33" i="20"/>
  <c r="Q91" i="20"/>
  <c r="GL33" i="20"/>
  <c r="R91" i="20"/>
  <c r="GM33" i="20"/>
  <c r="S91" i="20"/>
  <c r="GN33" i="20"/>
  <c r="T91" i="20"/>
  <c r="GO33" i="20"/>
  <c r="U91" i="20"/>
  <c r="GP33" i="20"/>
  <c r="V91" i="20"/>
  <c r="B92" i="20"/>
  <c r="D92" i="20"/>
  <c r="H92" i="20"/>
  <c r="I92" i="20"/>
  <c r="J92" i="20"/>
  <c r="K92" i="20"/>
  <c r="L92" i="20"/>
  <c r="M92" i="20"/>
  <c r="GH34" i="20"/>
  <c r="N92" i="20"/>
  <c r="GI34" i="20"/>
  <c r="O92" i="20"/>
  <c r="GJ34" i="20"/>
  <c r="P92" i="20"/>
  <c r="GK34" i="20"/>
  <c r="Q92" i="20"/>
  <c r="GL34" i="20"/>
  <c r="R92" i="20"/>
  <c r="GM34" i="20"/>
  <c r="S92" i="20"/>
  <c r="GN34" i="20"/>
  <c r="T92" i="20"/>
  <c r="GO34" i="20"/>
  <c r="U92" i="20"/>
  <c r="GP34" i="20"/>
  <c r="V92" i="20"/>
  <c r="B93" i="20"/>
  <c r="D93" i="20"/>
  <c r="H93" i="20"/>
  <c r="I93" i="20"/>
  <c r="J93" i="20"/>
  <c r="K93" i="20"/>
  <c r="L93" i="20"/>
  <c r="M93" i="20"/>
  <c r="GH35" i="20"/>
  <c r="N93" i="20"/>
  <c r="GI35" i="20"/>
  <c r="O93" i="20"/>
  <c r="GJ35" i="20"/>
  <c r="P93" i="20"/>
  <c r="GK35" i="20"/>
  <c r="Q93" i="20"/>
  <c r="GL35" i="20"/>
  <c r="R93" i="20"/>
  <c r="GM35" i="20"/>
  <c r="S93" i="20"/>
  <c r="GN35" i="20"/>
  <c r="T93" i="20"/>
  <c r="GO35" i="20"/>
  <c r="U93" i="20"/>
  <c r="GP35" i="20"/>
  <c r="V93" i="20"/>
  <c r="B94" i="20"/>
  <c r="D94" i="20"/>
  <c r="H94" i="20"/>
  <c r="I94" i="20"/>
  <c r="J94" i="20"/>
  <c r="K94" i="20"/>
  <c r="L94" i="20"/>
  <c r="M94" i="20"/>
  <c r="GH36" i="20"/>
  <c r="N94" i="20"/>
  <c r="GI36" i="20"/>
  <c r="O94" i="20"/>
  <c r="GJ36" i="20"/>
  <c r="P94" i="20"/>
  <c r="GK36" i="20"/>
  <c r="Q94" i="20"/>
  <c r="GL36" i="20"/>
  <c r="R94" i="20"/>
  <c r="GM36" i="20"/>
  <c r="S94" i="20"/>
  <c r="GN36" i="20"/>
  <c r="T94" i="20"/>
  <c r="GO36" i="20"/>
  <c r="U94" i="20"/>
  <c r="GP36" i="20"/>
  <c r="V94" i="20"/>
  <c r="B95" i="20"/>
  <c r="D95" i="20"/>
  <c r="H95" i="20"/>
  <c r="I95" i="20"/>
  <c r="J95" i="20"/>
  <c r="K95" i="20"/>
  <c r="L95" i="20"/>
  <c r="M95" i="20"/>
  <c r="GH37" i="20"/>
  <c r="N95" i="20"/>
  <c r="GI37" i="20"/>
  <c r="O95" i="20"/>
  <c r="GJ37" i="20"/>
  <c r="P95" i="20"/>
  <c r="GK37" i="20"/>
  <c r="Q95" i="20"/>
  <c r="GL37" i="20"/>
  <c r="R95" i="20"/>
  <c r="GM37" i="20"/>
  <c r="S95" i="20"/>
  <c r="GN37" i="20"/>
  <c r="T95" i="20"/>
  <c r="GO37" i="20"/>
  <c r="U95" i="20"/>
  <c r="GP37" i="20"/>
  <c r="V95" i="20"/>
  <c r="B96" i="20"/>
  <c r="D96" i="20"/>
  <c r="H96" i="20"/>
  <c r="I96" i="20"/>
  <c r="J96" i="20"/>
  <c r="K96" i="20"/>
  <c r="L96" i="20"/>
  <c r="M96" i="20"/>
  <c r="GH38" i="20"/>
  <c r="N96" i="20"/>
  <c r="GI38" i="20"/>
  <c r="O96" i="20"/>
  <c r="GJ38" i="20"/>
  <c r="P96" i="20"/>
  <c r="GK38" i="20"/>
  <c r="Q96" i="20"/>
  <c r="GL38" i="20"/>
  <c r="R96" i="20"/>
  <c r="GM38" i="20"/>
  <c r="S96" i="20"/>
  <c r="GN38" i="20"/>
  <c r="T96" i="20"/>
  <c r="GO38" i="20"/>
  <c r="U96" i="20"/>
  <c r="GP38" i="20"/>
  <c r="V96" i="20"/>
  <c r="B97" i="20"/>
  <c r="D97" i="20"/>
  <c r="H97" i="20"/>
  <c r="I97" i="20"/>
  <c r="J97" i="20"/>
  <c r="K97" i="20"/>
  <c r="L97" i="20"/>
  <c r="M97" i="20"/>
  <c r="GH39" i="20"/>
  <c r="N97" i="20"/>
  <c r="GI39" i="20"/>
  <c r="O97" i="20"/>
  <c r="GJ39" i="20"/>
  <c r="P97" i="20"/>
  <c r="GK39" i="20"/>
  <c r="Q97" i="20"/>
  <c r="GL39" i="20"/>
  <c r="R97" i="20"/>
  <c r="GM39" i="20"/>
  <c r="S97" i="20"/>
  <c r="GN39" i="20"/>
  <c r="T97" i="20"/>
  <c r="GO39" i="20"/>
  <c r="U97" i="20"/>
  <c r="GP39" i="20"/>
  <c r="V97" i="20"/>
  <c r="B98" i="20"/>
  <c r="D98" i="20"/>
  <c r="H98" i="20"/>
  <c r="I98" i="20"/>
  <c r="J98" i="20"/>
  <c r="K98" i="20"/>
  <c r="L98" i="20"/>
  <c r="M98" i="20"/>
  <c r="GH40" i="20"/>
  <c r="N98" i="20"/>
  <c r="GI40" i="20"/>
  <c r="O98" i="20"/>
  <c r="GJ40" i="20"/>
  <c r="P98" i="20"/>
  <c r="GK40" i="20"/>
  <c r="Q98" i="20"/>
  <c r="GL40" i="20"/>
  <c r="R98" i="20"/>
  <c r="GM40" i="20"/>
  <c r="S98" i="20"/>
  <c r="GN40" i="20"/>
  <c r="T98" i="20"/>
  <c r="GO40" i="20"/>
  <c r="U98" i="20"/>
  <c r="GP40" i="20"/>
  <c r="V98" i="20"/>
  <c r="B99" i="20"/>
  <c r="D99" i="20"/>
  <c r="H99" i="20"/>
  <c r="I99" i="20"/>
  <c r="J99" i="20"/>
  <c r="K99" i="20"/>
  <c r="L99" i="20"/>
  <c r="M99" i="20"/>
  <c r="GH41" i="20"/>
  <c r="N99" i="20"/>
  <c r="GI41" i="20"/>
  <c r="O99" i="20"/>
  <c r="GJ41" i="20"/>
  <c r="P99" i="20"/>
  <c r="GK41" i="20"/>
  <c r="Q99" i="20"/>
  <c r="GL41" i="20"/>
  <c r="R99" i="20"/>
  <c r="GM41" i="20"/>
  <c r="S99" i="20"/>
  <c r="GN41" i="20"/>
  <c r="T99" i="20"/>
  <c r="GO41" i="20"/>
  <c r="U99" i="20"/>
  <c r="GP41" i="20"/>
  <c r="V99" i="20"/>
  <c r="B100" i="20"/>
  <c r="D100" i="20"/>
  <c r="H100" i="20"/>
  <c r="I100" i="20"/>
  <c r="J100" i="20"/>
  <c r="K100" i="20"/>
  <c r="L100" i="20"/>
  <c r="M100" i="20"/>
  <c r="GH42" i="20"/>
  <c r="N100" i="20"/>
  <c r="GI42" i="20"/>
  <c r="O100" i="20"/>
  <c r="GJ42" i="20"/>
  <c r="P100" i="20"/>
  <c r="GK42" i="20"/>
  <c r="Q100" i="20"/>
  <c r="GL42" i="20"/>
  <c r="R100" i="20"/>
  <c r="GM42" i="20"/>
  <c r="S100" i="20"/>
  <c r="GN42" i="20"/>
  <c r="T100" i="20"/>
  <c r="GO42" i="20"/>
  <c r="U100" i="20"/>
  <c r="GP42" i="20"/>
  <c r="V100" i="20"/>
  <c r="B101" i="20"/>
  <c r="D101" i="20"/>
  <c r="H101" i="20"/>
  <c r="I101" i="20"/>
  <c r="J101" i="20"/>
  <c r="K101" i="20"/>
  <c r="L101" i="20"/>
  <c r="M101" i="20"/>
  <c r="GH43" i="20"/>
  <c r="N101" i="20"/>
  <c r="GI43" i="20"/>
  <c r="O101" i="20"/>
  <c r="GJ43" i="20"/>
  <c r="P101" i="20"/>
  <c r="GK43" i="20"/>
  <c r="Q101" i="20"/>
  <c r="GL43" i="20"/>
  <c r="R101" i="20"/>
  <c r="GM43" i="20"/>
  <c r="S101" i="20"/>
  <c r="GN43" i="20"/>
  <c r="T101" i="20"/>
  <c r="GO43" i="20"/>
  <c r="U101" i="20"/>
  <c r="GP43" i="20"/>
  <c r="V101" i="20"/>
  <c r="B102" i="20"/>
  <c r="D102" i="20"/>
  <c r="H102" i="20"/>
  <c r="I102" i="20"/>
  <c r="J102" i="20"/>
  <c r="K102" i="20"/>
  <c r="L102" i="20"/>
  <c r="M102" i="20"/>
  <c r="GH44" i="20"/>
  <c r="N102" i="20"/>
  <c r="GI44" i="20"/>
  <c r="O102" i="20"/>
  <c r="GJ44" i="20"/>
  <c r="P102" i="20"/>
  <c r="GK44" i="20"/>
  <c r="Q102" i="20"/>
  <c r="GL44" i="20"/>
  <c r="R102" i="20"/>
  <c r="GM44" i="20"/>
  <c r="S102" i="20"/>
  <c r="GN44" i="20"/>
  <c r="T102" i="20"/>
  <c r="GO44" i="20"/>
  <c r="U102" i="20"/>
  <c r="GP44" i="20"/>
  <c r="V102" i="20"/>
  <c r="B103" i="20"/>
  <c r="D103" i="20"/>
  <c r="H103" i="20"/>
  <c r="I103" i="20"/>
  <c r="J103" i="20"/>
  <c r="K103" i="20"/>
  <c r="L103" i="20"/>
  <c r="M103" i="20"/>
  <c r="GH45" i="20"/>
  <c r="N103" i="20"/>
  <c r="GI45" i="20"/>
  <c r="O103" i="20"/>
  <c r="GJ45" i="20"/>
  <c r="P103" i="20"/>
  <c r="GK45" i="20"/>
  <c r="Q103" i="20"/>
  <c r="GL45" i="20"/>
  <c r="R103" i="20"/>
  <c r="GM45" i="20"/>
  <c r="S103" i="20"/>
  <c r="GN45" i="20"/>
  <c r="T103" i="20"/>
  <c r="GO45" i="20"/>
  <c r="U103" i="20"/>
  <c r="GP45" i="20"/>
  <c r="V103" i="20"/>
  <c r="B104" i="20"/>
  <c r="D104" i="20"/>
  <c r="H104" i="20"/>
  <c r="I104" i="20"/>
  <c r="J104" i="20"/>
  <c r="K104" i="20"/>
  <c r="L104" i="20"/>
  <c r="M104" i="20"/>
  <c r="GH46" i="20"/>
  <c r="N104" i="20"/>
  <c r="GI46" i="20"/>
  <c r="O104" i="20"/>
  <c r="GJ46" i="20"/>
  <c r="P104" i="20"/>
  <c r="GK46" i="20"/>
  <c r="Q104" i="20"/>
  <c r="GL46" i="20"/>
  <c r="R104" i="20"/>
  <c r="GM46" i="20"/>
  <c r="S104" i="20"/>
  <c r="GN46" i="20"/>
  <c r="T104" i="20"/>
  <c r="GO46" i="20"/>
  <c r="U104" i="20"/>
  <c r="GP46" i="20"/>
  <c r="V104" i="20"/>
  <c r="B105" i="20"/>
  <c r="D105" i="20"/>
  <c r="H105" i="20"/>
  <c r="I105" i="20"/>
  <c r="J105" i="20"/>
  <c r="K105" i="20"/>
  <c r="L105" i="20"/>
  <c r="M105" i="20"/>
  <c r="GH47" i="20"/>
  <c r="N105" i="20"/>
  <c r="GI47" i="20"/>
  <c r="O105" i="20"/>
  <c r="GJ47" i="20"/>
  <c r="P105" i="20"/>
  <c r="GK47" i="20"/>
  <c r="Q105" i="20"/>
  <c r="GL47" i="20"/>
  <c r="R105" i="20"/>
  <c r="GM47" i="20"/>
  <c r="S105" i="20"/>
  <c r="GN47" i="20"/>
  <c r="T105" i="20"/>
  <c r="GO47" i="20"/>
  <c r="U105" i="20"/>
  <c r="GP47" i="20"/>
  <c r="V105" i="20"/>
  <c r="B106" i="20"/>
  <c r="D106" i="20"/>
  <c r="H106" i="20"/>
  <c r="I106" i="20"/>
  <c r="J106" i="20"/>
  <c r="K106" i="20"/>
  <c r="L106" i="20"/>
  <c r="M106" i="20"/>
  <c r="GH48" i="20"/>
  <c r="N106" i="20"/>
  <c r="GI48" i="20"/>
  <c r="O106" i="20"/>
  <c r="GJ48" i="20"/>
  <c r="P106" i="20"/>
  <c r="GK48" i="20"/>
  <c r="Q106" i="20"/>
  <c r="GL48" i="20"/>
  <c r="R106" i="20"/>
  <c r="GM48" i="20"/>
  <c r="S106" i="20"/>
  <c r="GN48" i="20"/>
  <c r="T106" i="20"/>
  <c r="GO48" i="20"/>
  <c r="U106" i="20"/>
  <c r="GP48" i="20"/>
  <c r="V106" i="20"/>
  <c r="B107" i="20"/>
  <c r="D107" i="20"/>
  <c r="H107" i="20"/>
  <c r="I107" i="20"/>
  <c r="J107" i="20"/>
  <c r="K107" i="20"/>
  <c r="L107" i="20"/>
  <c r="M107" i="20"/>
  <c r="GH49" i="20"/>
  <c r="N107" i="20"/>
  <c r="GI49" i="20"/>
  <c r="O107" i="20"/>
  <c r="GJ49" i="20"/>
  <c r="P107" i="20"/>
  <c r="GK49" i="20"/>
  <c r="Q107" i="20"/>
  <c r="GL49" i="20"/>
  <c r="R107" i="20"/>
  <c r="GM49" i="20"/>
  <c r="S107" i="20"/>
  <c r="GN49" i="20"/>
  <c r="T107" i="20"/>
  <c r="GO49" i="20"/>
  <c r="U107" i="20"/>
  <c r="GP49" i="20"/>
  <c r="V107" i="20"/>
  <c r="B108" i="20"/>
  <c r="D108" i="20"/>
  <c r="H108" i="20"/>
  <c r="I108" i="20"/>
  <c r="J108" i="20"/>
  <c r="K108" i="20"/>
  <c r="L108" i="20"/>
  <c r="M108" i="20"/>
  <c r="GH50" i="20"/>
  <c r="N108" i="20"/>
  <c r="GI50" i="20"/>
  <c r="O108" i="20"/>
  <c r="GJ50" i="20"/>
  <c r="P108" i="20"/>
  <c r="GK50" i="20"/>
  <c r="Q108" i="20"/>
  <c r="GL50" i="20"/>
  <c r="R108" i="20"/>
  <c r="GM50" i="20"/>
  <c r="S108" i="20"/>
  <c r="GN50" i="20"/>
  <c r="T108" i="20"/>
  <c r="GO50" i="20"/>
  <c r="U108" i="20"/>
  <c r="GP50" i="20"/>
  <c r="V108" i="20"/>
  <c r="B109" i="20"/>
  <c r="D109" i="20"/>
  <c r="H109" i="20"/>
  <c r="I109" i="20"/>
  <c r="J109" i="20"/>
  <c r="K109" i="20"/>
  <c r="L109" i="20"/>
  <c r="M109" i="20"/>
  <c r="GH51" i="20"/>
  <c r="N109" i="20"/>
  <c r="GI51" i="20"/>
  <c r="O109" i="20"/>
  <c r="GJ51" i="20"/>
  <c r="P109" i="20"/>
  <c r="GK51" i="20"/>
  <c r="Q109" i="20"/>
  <c r="GL51" i="20"/>
  <c r="R109" i="20"/>
  <c r="GM51" i="20"/>
  <c r="S109" i="20"/>
  <c r="GN51" i="20"/>
  <c r="T109" i="20"/>
  <c r="GO51" i="20"/>
  <c r="U109" i="20"/>
  <c r="GP51" i="20"/>
  <c r="V109" i="20"/>
  <c r="B110" i="20"/>
  <c r="D110" i="20"/>
  <c r="H110" i="20"/>
  <c r="I110" i="20"/>
  <c r="J110" i="20"/>
  <c r="K110" i="20"/>
  <c r="L110" i="20"/>
  <c r="M110" i="20"/>
  <c r="GH52" i="20"/>
  <c r="N110" i="20"/>
  <c r="GI52" i="20"/>
  <c r="O110" i="20"/>
  <c r="GJ52" i="20"/>
  <c r="P110" i="20"/>
  <c r="GK52" i="20"/>
  <c r="Q110" i="20"/>
  <c r="GL52" i="20"/>
  <c r="R110" i="20"/>
  <c r="GM52" i="20"/>
  <c r="S110" i="20"/>
  <c r="GN52" i="20"/>
  <c r="T110" i="20"/>
  <c r="GO52" i="20"/>
  <c r="U110" i="20"/>
  <c r="GP52" i="20"/>
  <c r="V110" i="20"/>
  <c r="B111" i="20"/>
  <c r="D111" i="20"/>
  <c r="H111" i="20"/>
  <c r="I111" i="20"/>
  <c r="J111" i="20"/>
  <c r="K111" i="20"/>
  <c r="L111" i="20"/>
  <c r="M111" i="20"/>
  <c r="GH53" i="20"/>
  <c r="N111" i="20"/>
  <c r="GI53" i="20"/>
  <c r="O111" i="20"/>
  <c r="GJ53" i="20"/>
  <c r="P111" i="20"/>
  <c r="GK53" i="20"/>
  <c r="Q111" i="20"/>
  <c r="GL53" i="20"/>
  <c r="R111" i="20"/>
  <c r="GM53" i="20"/>
  <c r="S111" i="20"/>
  <c r="GN53" i="20"/>
  <c r="T111" i="20"/>
  <c r="GO53" i="20"/>
  <c r="U111" i="20"/>
  <c r="GP53" i="20"/>
  <c r="V111" i="20"/>
  <c r="B112" i="20"/>
  <c r="D112" i="20"/>
  <c r="H112" i="20"/>
  <c r="I112" i="20"/>
  <c r="J112" i="20"/>
  <c r="K112" i="20"/>
  <c r="L112" i="20"/>
  <c r="M112" i="20"/>
  <c r="GH54" i="20"/>
  <c r="N112" i="20"/>
  <c r="GI54" i="20"/>
  <c r="O112" i="20"/>
  <c r="GJ54" i="20"/>
  <c r="P112" i="20"/>
  <c r="GK54" i="20"/>
  <c r="Q112" i="20"/>
  <c r="GL54" i="20"/>
  <c r="R112" i="20"/>
  <c r="GM54" i="20"/>
  <c r="S112" i="20"/>
  <c r="GN54" i="20"/>
  <c r="T112" i="20"/>
  <c r="GO54" i="20"/>
  <c r="U112" i="20"/>
  <c r="GP54" i="20"/>
  <c r="V112" i="20"/>
  <c r="B113" i="20"/>
  <c r="D113" i="20"/>
  <c r="H113" i="20"/>
  <c r="I113" i="20"/>
  <c r="J113" i="20"/>
  <c r="K113" i="20"/>
  <c r="L113" i="20"/>
  <c r="M113" i="20"/>
  <c r="GH55" i="20"/>
  <c r="N113" i="20"/>
  <c r="GI55" i="20"/>
  <c r="O113" i="20"/>
  <c r="GJ55" i="20"/>
  <c r="P113" i="20"/>
  <c r="GK55" i="20"/>
  <c r="Q113" i="20"/>
  <c r="GL55" i="20"/>
  <c r="R113" i="20"/>
  <c r="GM55" i="20"/>
  <c r="S113" i="20"/>
  <c r="GN55" i="20"/>
  <c r="T113" i="20"/>
  <c r="GO55" i="20"/>
  <c r="U113" i="20"/>
  <c r="GP55" i="20"/>
  <c r="V113" i="20"/>
  <c r="B114" i="20"/>
  <c r="D114" i="20"/>
  <c r="H114" i="20"/>
  <c r="I114" i="20"/>
  <c r="J114" i="20"/>
  <c r="K114" i="20"/>
  <c r="L114" i="20"/>
  <c r="M114" i="20"/>
  <c r="GH56" i="20"/>
  <c r="N114" i="20"/>
  <c r="GI56" i="20"/>
  <c r="O114" i="20"/>
  <c r="GJ56" i="20"/>
  <c r="P114" i="20"/>
  <c r="GK56" i="20"/>
  <c r="Q114" i="20"/>
  <c r="GL56" i="20"/>
  <c r="R114" i="20"/>
  <c r="GM56" i="20"/>
  <c r="S114" i="20"/>
  <c r="GN56" i="20"/>
  <c r="T114" i="20"/>
  <c r="GO56" i="20"/>
  <c r="U114" i="20"/>
  <c r="GP56" i="20"/>
  <c r="V114" i="20"/>
  <c r="B115" i="20"/>
  <c r="D115" i="20"/>
  <c r="H115" i="20"/>
  <c r="I115" i="20"/>
  <c r="J115" i="20"/>
  <c r="K115" i="20"/>
  <c r="L115" i="20"/>
  <c r="M115" i="20"/>
  <c r="GH57" i="20"/>
  <c r="N115" i="20"/>
  <c r="GI57" i="20"/>
  <c r="O115" i="20"/>
  <c r="GJ57" i="20"/>
  <c r="P115" i="20"/>
  <c r="GK57" i="20"/>
  <c r="Q115" i="20"/>
  <c r="GL57" i="20"/>
  <c r="R115" i="20"/>
  <c r="GM57" i="20"/>
  <c r="S115" i="20"/>
  <c r="GN57" i="20"/>
  <c r="T115" i="20"/>
  <c r="GO57" i="20"/>
  <c r="U115" i="20"/>
  <c r="GP57" i="20"/>
  <c r="V115" i="20"/>
  <c r="B116" i="20"/>
  <c r="D116" i="20"/>
  <c r="H116" i="20"/>
  <c r="I116" i="20"/>
  <c r="J116" i="20"/>
  <c r="K116" i="20"/>
  <c r="L116" i="20"/>
  <c r="M116" i="20"/>
  <c r="GH58" i="20"/>
  <c r="N116" i="20"/>
  <c r="GI58" i="20"/>
  <c r="O116" i="20"/>
  <c r="GJ58" i="20"/>
  <c r="P116" i="20"/>
  <c r="GK58" i="20"/>
  <c r="Q116" i="20"/>
  <c r="GL58" i="20"/>
  <c r="R116" i="20"/>
  <c r="GM58" i="20"/>
  <c r="S116" i="20"/>
  <c r="GN58" i="20"/>
  <c r="T116" i="20"/>
  <c r="GO58" i="20"/>
  <c r="U116" i="20"/>
  <c r="GP58" i="20"/>
  <c r="V116" i="20"/>
  <c r="B117" i="20"/>
  <c r="D117" i="20"/>
  <c r="H117" i="20"/>
  <c r="I117" i="20"/>
  <c r="J117" i="20"/>
  <c r="K117" i="20"/>
  <c r="L117" i="20"/>
  <c r="M117" i="20"/>
  <c r="GH59" i="20"/>
  <c r="N117" i="20"/>
  <c r="GI59" i="20"/>
  <c r="O117" i="20"/>
  <c r="GJ59" i="20"/>
  <c r="P117" i="20"/>
  <c r="GK59" i="20"/>
  <c r="Q117" i="20"/>
  <c r="GL59" i="20"/>
  <c r="R117" i="20"/>
  <c r="GM59" i="20"/>
  <c r="S117" i="20"/>
  <c r="GN59" i="20"/>
  <c r="T117" i="20"/>
  <c r="GO59" i="20"/>
  <c r="U117" i="20"/>
  <c r="GP59" i="20"/>
  <c r="V117" i="20"/>
  <c r="B118" i="20"/>
  <c r="D118" i="20"/>
  <c r="H118" i="20"/>
  <c r="I118" i="20"/>
  <c r="J118" i="20"/>
  <c r="K118" i="20"/>
  <c r="L118" i="20"/>
  <c r="M118" i="20"/>
  <c r="GH60" i="20"/>
  <c r="N118" i="20"/>
  <c r="GI60" i="20"/>
  <c r="O118" i="20"/>
  <c r="GJ60" i="20"/>
  <c r="P118" i="20"/>
  <c r="GK60" i="20"/>
  <c r="Q118" i="20"/>
  <c r="GL60" i="20"/>
  <c r="R118" i="20"/>
  <c r="GM60" i="20"/>
  <c r="S118" i="20"/>
  <c r="GN60" i="20"/>
  <c r="T118" i="20"/>
  <c r="GO60" i="20"/>
  <c r="U118" i="20"/>
  <c r="GP60" i="20"/>
  <c r="V118" i="20"/>
  <c r="B119" i="20"/>
  <c r="D119" i="20"/>
  <c r="H119" i="20"/>
  <c r="I119" i="20"/>
  <c r="J119" i="20"/>
  <c r="K119" i="20"/>
  <c r="L119" i="20"/>
  <c r="M119" i="20"/>
  <c r="GH61" i="20"/>
  <c r="N119" i="20"/>
  <c r="GI61" i="20"/>
  <c r="O119" i="20"/>
  <c r="GJ61" i="20"/>
  <c r="P119" i="20"/>
  <c r="GK61" i="20"/>
  <c r="Q119" i="20"/>
  <c r="GL61" i="20"/>
  <c r="R119" i="20"/>
  <c r="GM61" i="20"/>
  <c r="S119" i="20"/>
  <c r="GN61" i="20"/>
  <c r="T119" i="20"/>
  <c r="GO61" i="20"/>
  <c r="U119" i="20"/>
  <c r="GP61" i="20"/>
  <c r="V119" i="20"/>
  <c r="B120" i="20"/>
  <c r="D120" i="20"/>
  <c r="H120" i="20"/>
  <c r="I120" i="20"/>
  <c r="J120" i="20"/>
  <c r="K120" i="20"/>
  <c r="L120" i="20"/>
  <c r="M120" i="20"/>
  <c r="GH62" i="20"/>
  <c r="N120" i="20"/>
  <c r="GI62" i="20"/>
  <c r="O120" i="20"/>
  <c r="GJ62" i="20"/>
  <c r="P120" i="20"/>
  <c r="GK62" i="20"/>
  <c r="Q120" i="20"/>
  <c r="GL62" i="20"/>
  <c r="R120" i="20"/>
  <c r="GM62" i="20"/>
  <c r="S120" i="20"/>
  <c r="GN62" i="20"/>
  <c r="T120" i="20"/>
  <c r="GO62" i="20"/>
  <c r="U120" i="20"/>
  <c r="GP62" i="20"/>
  <c r="V120" i="20"/>
  <c r="B121" i="20"/>
  <c r="D121" i="20"/>
  <c r="H121" i="20"/>
  <c r="I121" i="20"/>
  <c r="J121" i="20"/>
  <c r="K121" i="20"/>
  <c r="L121" i="20"/>
  <c r="M121" i="20"/>
  <c r="GH63" i="20"/>
  <c r="N121" i="20"/>
  <c r="GI63" i="20"/>
  <c r="O121" i="20"/>
  <c r="GJ63" i="20"/>
  <c r="P121" i="20"/>
  <c r="GK63" i="20"/>
  <c r="Q121" i="20"/>
  <c r="GL63" i="20"/>
  <c r="R121" i="20"/>
  <c r="GM63" i="20"/>
  <c r="S121" i="20"/>
  <c r="GN63" i="20"/>
  <c r="T121" i="20"/>
  <c r="GO63" i="20"/>
  <c r="U121" i="20"/>
  <c r="GP63" i="20"/>
  <c r="V121" i="20"/>
  <c r="B122" i="20"/>
  <c r="D122" i="20"/>
  <c r="H122" i="20"/>
  <c r="I122" i="20"/>
  <c r="J122" i="20"/>
  <c r="K122" i="20"/>
  <c r="L122" i="20"/>
  <c r="M122" i="20"/>
  <c r="GH64" i="20"/>
  <c r="N122" i="20"/>
  <c r="GI64" i="20"/>
  <c r="O122" i="20"/>
  <c r="GJ64" i="20"/>
  <c r="P122" i="20"/>
  <c r="GK64" i="20"/>
  <c r="Q122" i="20"/>
  <c r="GL64" i="20"/>
  <c r="R122" i="20"/>
  <c r="GM64" i="20"/>
  <c r="S122" i="20"/>
  <c r="GN64" i="20"/>
  <c r="T122" i="20"/>
  <c r="GO64" i="20"/>
  <c r="U122" i="20"/>
  <c r="GP64" i="20"/>
  <c r="V122" i="20"/>
  <c r="B123" i="20"/>
  <c r="D123" i="20"/>
  <c r="H123" i="20"/>
  <c r="I123" i="20"/>
  <c r="J123" i="20"/>
  <c r="K123" i="20"/>
  <c r="L123" i="20"/>
  <c r="M123" i="20"/>
  <c r="GH65" i="20"/>
  <c r="N123" i="20"/>
  <c r="GI65" i="20"/>
  <c r="O123" i="20"/>
  <c r="GJ65" i="20"/>
  <c r="P123" i="20"/>
  <c r="GK65" i="20"/>
  <c r="Q123" i="20"/>
  <c r="GL65" i="20"/>
  <c r="R123" i="20"/>
  <c r="GM65" i="20"/>
  <c r="S123" i="20"/>
  <c r="GN65" i="20"/>
  <c r="T123" i="20"/>
  <c r="GO65" i="20"/>
  <c r="U123" i="20"/>
  <c r="GP65" i="20"/>
  <c r="V123" i="20"/>
  <c r="B124" i="20"/>
  <c r="D124" i="20"/>
  <c r="H124" i="20"/>
  <c r="I124" i="20"/>
  <c r="J124" i="20"/>
  <c r="K124" i="20"/>
  <c r="L124" i="20"/>
  <c r="M124" i="20"/>
  <c r="GH66" i="20"/>
  <c r="N124" i="20"/>
  <c r="GI66" i="20"/>
  <c r="O124" i="20"/>
  <c r="GJ66" i="20"/>
  <c r="P124" i="20"/>
  <c r="GK66" i="20"/>
  <c r="Q124" i="20"/>
  <c r="GL66" i="20"/>
  <c r="R124" i="20"/>
  <c r="GM66" i="20"/>
  <c r="S124" i="20"/>
  <c r="GN66" i="20"/>
  <c r="T124" i="20"/>
  <c r="GO66" i="20"/>
  <c r="U124" i="20"/>
  <c r="GP66" i="20"/>
  <c r="V124" i="20"/>
  <c r="B125" i="20"/>
  <c r="D125" i="20"/>
  <c r="H125" i="20"/>
  <c r="I125" i="20"/>
  <c r="J125" i="20"/>
  <c r="K125" i="20"/>
  <c r="L125" i="20"/>
  <c r="M125" i="20"/>
  <c r="GH67" i="20"/>
  <c r="N125" i="20"/>
  <c r="GI67" i="20"/>
  <c r="O125" i="20"/>
  <c r="GJ67" i="20"/>
  <c r="P125" i="20"/>
  <c r="GK67" i="20"/>
  <c r="Q125" i="20"/>
  <c r="GL67" i="20"/>
  <c r="R125" i="20"/>
  <c r="GM67" i="20"/>
  <c r="S125" i="20"/>
  <c r="GN67" i="20"/>
  <c r="T125" i="20"/>
  <c r="GO67" i="20"/>
  <c r="U125" i="20"/>
  <c r="GP67" i="20"/>
  <c r="V125" i="20"/>
  <c r="B126" i="20"/>
  <c r="D126" i="20"/>
  <c r="H126" i="20"/>
  <c r="I126" i="20"/>
  <c r="J126" i="20"/>
  <c r="K126" i="20"/>
  <c r="L126" i="20"/>
  <c r="M126" i="20"/>
  <c r="GH68" i="20"/>
  <c r="N126" i="20"/>
  <c r="GI68" i="20"/>
  <c r="O126" i="20"/>
  <c r="GJ68" i="20"/>
  <c r="P126" i="20"/>
  <c r="GK68" i="20"/>
  <c r="Q126" i="20"/>
  <c r="GL68" i="20"/>
  <c r="R126" i="20"/>
  <c r="GM68" i="20"/>
  <c r="S126" i="20"/>
  <c r="GN68" i="20"/>
  <c r="T126" i="20"/>
  <c r="GO68" i="20"/>
  <c r="U126" i="20"/>
  <c r="GP68" i="20"/>
  <c r="V126" i="20"/>
  <c r="B127" i="20"/>
  <c r="D127" i="20"/>
  <c r="H127" i="20"/>
  <c r="I127" i="20"/>
  <c r="J127" i="20"/>
  <c r="K127" i="20"/>
  <c r="L127" i="20"/>
  <c r="M127" i="20"/>
  <c r="FH8" i="20"/>
  <c r="N127" i="20"/>
  <c r="FI8" i="20"/>
  <c r="O127" i="20"/>
  <c r="FJ8" i="20"/>
  <c r="P127" i="20"/>
  <c r="FK8" i="20"/>
  <c r="Q127" i="20"/>
  <c r="FL8" i="20"/>
  <c r="R127" i="20"/>
  <c r="FM8" i="20"/>
  <c r="S127" i="20"/>
  <c r="FN8" i="20"/>
  <c r="T127" i="20"/>
  <c r="FO8" i="20"/>
  <c r="U127" i="20"/>
  <c r="FP8" i="20"/>
  <c r="V127" i="20"/>
  <c r="B128" i="20"/>
  <c r="D128" i="20"/>
  <c r="H128" i="20"/>
  <c r="I128" i="20"/>
  <c r="J128" i="20"/>
  <c r="K128" i="20"/>
  <c r="L128" i="20"/>
  <c r="M128" i="20"/>
  <c r="FH9" i="20"/>
  <c r="N128" i="20"/>
  <c r="FI9" i="20"/>
  <c r="O128" i="20"/>
  <c r="FJ9" i="20"/>
  <c r="P128" i="20"/>
  <c r="FK9" i="20"/>
  <c r="Q128" i="20"/>
  <c r="FL9" i="20"/>
  <c r="R128" i="20"/>
  <c r="FM9" i="20"/>
  <c r="S128" i="20"/>
  <c r="FN9" i="20"/>
  <c r="T128" i="20"/>
  <c r="FO9" i="20"/>
  <c r="U128" i="20"/>
  <c r="FP9" i="20"/>
  <c r="V128" i="20"/>
  <c r="B129" i="20"/>
  <c r="D129" i="20"/>
  <c r="H129" i="20"/>
  <c r="I129" i="20"/>
  <c r="J129" i="20"/>
  <c r="K129" i="20"/>
  <c r="L129" i="20"/>
  <c r="M129" i="20"/>
  <c r="FH10" i="20"/>
  <c r="N129" i="20"/>
  <c r="FI10" i="20"/>
  <c r="O129" i="20"/>
  <c r="FJ10" i="20"/>
  <c r="P129" i="20"/>
  <c r="FK10" i="20"/>
  <c r="Q129" i="20"/>
  <c r="FL10" i="20"/>
  <c r="R129" i="20"/>
  <c r="FM10" i="20"/>
  <c r="S129" i="20"/>
  <c r="FN10" i="20"/>
  <c r="T129" i="20"/>
  <c r="FO10" i="20"/>
  <c r="U129" i="20"/>
  <c r="FP10" i="20"/>
  <c r="V129" i="20"/>
  <c r="B130" i="20"/>
  <c r="D130" i="20"/>
  <c r="H130" i="20"/>
  <c r="I130" i="20"/>
  <c r="J130" i="20"/>
  <c r="K130" i="20"/>
  <c r="L130" i="20"/>
  <c r="M130" i="20"/>
  <c r="FH11" i="20"/>
  <c r="N130" i="20"/>
  <c r="FI11" i="20"/>
  <c r="O130" i="20"/>
  <c r="FJ11" i="20"/>
  <c r="P130" i="20"/>
  <c r="FK11" i="20"/>
  <c r="Q130" i="20"/>
  <c r="FL11" i="20"/>
  <c r="R130" i="20"/>
  <c r="FM11" i="20"/>
  <c r="S130" i="20"/>
  <c r="FN11" i="20"/>
  <c r="T130" i="20"/>
  <c r="FO11" i="20"/>
  <c r="U130" i="20"/>
  <c r="FP11" i="20"/>
  <c r="V130" i="20"/>
  <c r="B131" i="20"/>
  <c r="D131" i="20"/>
  <c r="H131" i="20"/>
  <c r="I131" i="20"/>
  <c r="J131" i="20"/>
  <c r="K131" i="20"/>
  <c r="L131" i="20"/>
  <c r="M131" i="20"/>
  <c r="FH12" i="20"/>
  <c r="N131" i="20"/>
  <c r="FI12" i="20"/>
  <c r="O131" i="20"/>
  <c r="FJ12" i="20"/>
  <c r="P131" i="20"/>
  <c r="FK12" i="20"/>
  <c r="Q131" i="20"/>
  <c r="FL12" i="20"/>
  <c r="R131" i="20"/>
  <c r="FM12" i="20"/>
  <c r="S131" i="20"/>
  <c r="FN12" i="20"/>
  <c r="T131" i="20"/>
  <c r="FO12" i="20"/>
  <c r="U131" i="20"/>
  <c r="FP12" i="20"/>
  <c r="V131" i="20"/>
  <c r="B132" i="20"/>
  <c r="D132" i="20"/>
  <c r="H132" i="20"/>
  <c r="I132" i="20"/>
  <c r="J132" i="20"/>
  <c r="K132" i="20"/>
  <c r="L132" i="20"/>
  <c r="M132" i="20"/>
  <c r="FH13" i="20"/>
  <c r="N132" i="20"/>
  <c r="FI13" i="20"/>
  <c r="O132" i="20"/>
  <c r="FJ13" i="20"/>
  <c r="P132" i="20"/>
  <c r="FK13" i="20"/>
  <c r="Q132" i="20"/>
  <c r="FL13" i="20"/>
  <c r="R132" i="20"/>
  <c r="FM13" i="20"/>
  <c r="S132" i="20"/>
  <c r="FN13" i="20"/>
  <c r="T132" i="20"/>
  <c r="FO13" i="20"/>
  <c r="U132" i="20"/>
  <c r="FP13" i="20"/>
  <c r="V132" i="20"/>
  <c r="B133" i="20"/>
  <c r="D133" i="20"/>
  <c r="H133" i="20"/>
  <c r="I133" i="20"/>
  <c r="J133" i="20"/>
  <c r="K133" i="20"/>
  <c r="L133" i="20"/>
  <c r="M133" i="20"/>
  <c r="FH14" i="20"/>
  <c r="N133" i="20"/>
  <c r="FI14" i="20"/>
  <c r="O133" i="20"/>
  <c r="FJ14" i="20"/>
  <c r="P133" i="20"/>
  <c r="FK14" i="20"/>
  <c r="Q133" i="20"/>
  <c r="FL14" i="20"/>
  <c r="R133" i="20"/>
  <c r="FM14" i="20"/>
  <c r="S133" i="20"/>
  <c r="FN14" i="20"/>
  <c r="T133" i="20"/>
  <c r="FO14" i="20"/>
  <c r="U133" i="20"/>
  <c r="FP14" i="20"/>
  <c r="V133" i="20"/>
  <c r="B134" i="20"/>
  <c r="D134" i="20"/>
  <c r="H134" i="20"/>
  <c r="I134" i="20"/>
  <c r="J134" i="20"/>
  <c r="K134" i="20"/>
  <c r="L134" i="20"/>
  <c r="M134" i="20"/>
  <c r="FH15" i="20"/>
  <c r="N134" i="20"/>
  <c r="FI15" i="20"/>
  <c r="O134" i="20"/>
  <c r="FJ15" i="20"/>
  <c r="P134" i="20"/>
  <c r="FK15" i="20"/>
  <c r="Q134" i="20"/>
  <c r="FL15" i="20"/>
  <c r="R134" i="20"/>
  <c r="FM15" i="20"/>
  <c r="S134" i="20"/>
  <c r="FN15" i="20"/>
  <c r="T134" i="20"/>
  <c r="FO15" i="20"/>
  <c r="U134" i="20"/>
  <c r="FP15" i="20"/>
  <c r="V134" i="20"/>
  <c r="B135" i="20"/>
  <c r="D135" i="20"/>
  <c r="H135" i="20"/>
  <c r="I135" i="20"/>
  <c r="J135" i="20"/>
  <c r="K135" i="20"/>
  <c r="L135" i="20"/>
  <c r="M135" i="20"/>
  <c r="FH16" i="20"/>
  <c r="N135" i="20"/>
  <c r="FI16" i="20"/>
  <c r="O135" i="20"/>
  <c r="FJ16" i="20"/>
  <c r="P135" i="20"/>
  <c r="FK16" i="20"/>
  <c r="Q135" i="20"/>
  <c r="FL16" i="20"/>
  <c r="R135" i="20"/>
  <c r="FM16" i="20"/>
  <c r="S135" i="20"/>
  <c r="FN16" i="20"/>
  <c r="T135" i="20"/>
  <c r="FO16" i="20"/>
  <c r="U135" i="20"/>
  <c r="FP16" i="20"/>
  <c r="V135" i="20"/>
  <c r="B136" i="20"/>
  <c r="D136" i="20"/>
  <c r="H136" i="20"/>
  <c r="I136" i="20"/>
  <c r="J136" i="20"/>
  <c r="K136" i="20"/>
  <c r="L136" i="20"/>
  <c r="M136" i="20"/>
  <c r="FH17" i="20"/>
  <c r="N136" i="20"/>
  <c r="FI17" i="20"/>
  <c r="O136" i="20"/>
  <c r="FJ17" i="20"/>
  <c r="P136" i="20"/>
  <c r="FK17" i="20"/>
  <c r="Q136" i="20"/>
  <c r="FL17" i="20"/>
  <c r="R136" i="20"/>
  <c r="FM17" i="20"/>
  <c r="S136" i="20"/>
  <c r="FN17" i="20"/>
  <c r="T136" i="20"/>
  <c r="FO17" i="20"/>
  <c r="U136" i="20"/>
  <c r="FP17" i="20"/>
  <c r="V136" i="20"/>
  <c r="B137" i="20"/>
  <c r="D137" i="20"/>
  <c r="H137" i="20"/>
  <c r="I137" i="20"/>
  <c r="J137" i="20"/>
  <c r="K137" i="20"/>
  <c r="L137" i="20"/>
  <c r="M137" i="20"/>
  <c r="FH18" i="20"/>
  <c r="N137" i="20"/>
  <c r="FI18" i="20"/>
  <c r="O137" i="20"/>
  <c r="FJ18" i="20"/>
  <c r="P137" i="20"/>
  <c r="FK18" i="20"/>
  <c r="Q137" i="20"/>
  <c r="FL18" i="20"/>
  <c r="R137" i="20"/>
  <c r="FM18" i="20"/>
  <c r="S137" i="20"/>
  <c r="FN18" i="20"/>
  <c r="T137" i="20"/>
  <c r="FO18" i="20"/>
  <c r="U137" i="20"/>
  <c r="FP18" i="20"/>
  <c r="V137" i="20"/>
  <c r="B138" i="20"/>
  <c r="D138" i="20"/>
  <c r="H138" i="20"/>
  <c r="I138" i="20"/>
  <c r="J138" i="20"/>
  <c r="K138" i="20"/>
  <c r="L138" i="20"/>
  <c r="M138" i="20"/>
  <c r="FH19" i="20"/>
  <c r="N138" i="20"/>
  <c r="FI19" i="20"/>
  <c r="O138" i="20"/>
  <c r="FJ19" i="20"/>
  <c r="P138" i="20"/>
  <c r="FK19" i="20"/>
  <c r="Q138" i="20"/>
  <c r="FL19" i="20"/>
  <c r="R138" i="20"/>
  <c r="FM19" i="20"/>
  <c r="S138" i="20"/>
  <c r="FN19" i="20"/>
  <c r="T138" i="20"/>
  <c r="FO19" i="20"/>
  <c r="U138" i="20"/>
  <c r="FP19" i="20"/>
  <c r="V138" i="20"/>
  <c r="B139" i="20"/>
  <c r="D139" i="20"/>
  <c r="H139" i="20"/>
  <c r="I139" i="20"/>
  <c r="J139" i="20"/>
  <c r="K139" i="20"/>
  <c r="L139" i="20"/>
  <c r="M139" i="20"/>
  <c r="FH20" i="20"/>
  <c r="N139" i="20"/>
  <c r="FI20" i="20"/>
  <c r="O139" i="20"/>
  <c r="FJ20" i="20"/>
  <c r="P139" i="20"/>
  <c r="FK20" i="20"/>
  <c r="Q139" i="20"/>
  <c r="FL20" i="20"/>
  <c r="R139" i="20"/>
  <c r="FM20" i="20"/>
  <c r="S139" i="20"/>
  <c r="FN20" i="20"/>
  <c r="T139" i="20"/>
  <c r="FO20" i="20"/>
  <c r="U139" i="20"/>
  <c r="FP20" i="20"/>
  <c r="V139" i="20"/>
  <c r="B140" i="20"/>
  <c r="D140" i="20"/>
  <c r="H140" i="20"/>
  <c r="I140" i="20"/>
  <c r="J140" i="20"/>
  <c r="K140" i="20"/>
  <c r="L140" i="20"/>
  <c r="M140" i="20"/>
  <c r="FH21" i="20"/>
  <c r="N140" i="20"/>
  <c r="FI21" i="20"/>
  <c r="O140" i="20"/>
  <c r="FJ21" i="20"/>
  <c r="P140" i="20"/>
  <c r="FK21" i="20"/>
  <c r="Q140" i="20"/>
  <c r="FL21" i="20"/>
  <c r="R140" i="20"/>
  <c r="FM21" i="20"/>
  <c r="S140" i="20"/>
  <c r="FN21" i="20"/>
  <c r="T140" i="20"/>
  <c r="FO21" i="20"/>
  <c r="U140" i="20"/>
  <c r="FP21" i="20"/>
  <c r="V140" i="20"/>
  <c r="B141" i="20"/>
  <c r="D141" i="20"/>
  <c r="H141" i="20"/>
  <c r="I141" i="20"/>
  <c r="J141" i="20"/>
  <c r="K141" i="20"/>
  <c r="L141" i="20"/>
  <c r="M141" i="20"/>
  <c r="FH22" i="20"/>
  <c r="N141" i="20"/>
  <c r="FI22" i="20"/>
  <c r="O141" i="20"/>
  <c r="FJ22" i="20"/>
  <c r="P141" i="20"/>
  <c r="FK22" i="20"/>
  <c r="Q141" i="20"/>
  <c r="FL22" i="20"/>
  <c r="R141" i="20"/>
  <c r="FM22" i="20"/>
  <c r="S141" i="20"/>
  <c r="FN22" i="20"/>
  <c r="T141" i="20"/>
  <c r="FO22" i="20"/>
  <c r="U141" i="20"/>
  <c r="FP22" i="20"/>
  <c r="V141" i="20"/>
  <c r="B142" i="20"/>
  <c r="D142" i="20"/>
  <c r="H142" i="20"/>
  <c r="I142" i="20"/>
  <c r="J142" i="20"/>
  <c r="K142" i="20"/>
  <c r="L142" i="20"/>
  <c r="M142" i="20"/>
  <c r="FH23" i="20"/>
  <c r="N142" i="20"/>
  <c r="FI23" i="20"/>
  <c r="O142" i="20"/>
  <c r="FJ23" i="20"/>
  <c r="P142" i="20"/>
  <c r="FK23" i="20"/>
  <c r="Q142" i="20"/>
  <c r="FL23" i="20"/>
  <c r="R142" i="20"/>
  <c r="FM23" i="20"/>
  <c r="S142" i="20"/>
  <c r="FN23" i="20"/>
  <c r="T142" i="20"/>
  <c r="FO23" i="20"/>
  <c r="U142" i="20"/>
  <c r="FP23" i="20"/>
  <c r="V142" i="20"/>
  <c r="B143" i="20"/>
  <c r="D143" i="20"/>
  <c r="H143" i="20"/>
  <c r="I143" i="20"/>
  <c r="J143" i="20"/>
  <c r="K143" i="20"/>
  <c r="L143" i="20"/>
  <c r="M143" i="20"/>
  <c r="FH24" i="20"/>
  <c r="N143" i="20"/>
  <c r="FI24" i="20"/>
  <c r="O143" i="20"/>
  <c r="FJ24" i="20"/>
  <c r="P143" i="20"/>
  <c r="FK24" i="20"/>
  <c r="Q143" i="20"/>
  <c r="FL24" i="20"/>
  <c r="R143" i="20"/>
  <c r="FM24" i="20"/>
  <c r="S143" i="20"/>
  <c r="FN24" i="20"/>
  <c r="T143" i="20"/>
  <c r="FO24" i="20"/>
  <c r="U143" i="20"/>
  <c r="FP24" i="20"/>
  <c r="V143" i="20"/>
  <c r="B144" i="20"/>
  <c r="D144" i="20"/>
  <c r="H144" i="20"/>
  <c r="I144" i="20"/>
  <c r="J144" i="20"/>
  <c r="K144" i="20"/>
  <c r="L144" i="20"/>
  <c r="M144" i="20"/>
  <c r="FH25" i="20"/>
  <c r="N144" i="20"/>
  <c r="FI25" i="20"/>
  <c r="O144" i="20"/>
  <c r="FJ25" i="20"/>
  <c r="P144" i="20"/>
  <c r="FK25" i="20"/>
  <c r="Q144" i="20"/>
  <c r="FL25" i="20"/>
  <c r="R144" i="20"/>
  <c r="FM25" i="20"/>
  <c r="S144" i="20"/>
  <c r="FN25" i="20"/>
  <c r="T144" i="20"/>
  <c r="FO25" i="20"/>
  <c r="U144" i="20"/>
  <c r="FP25" i="20"/>
  <c r="V144" i="20"/>
  <c r="B145" i="20"/>
  <c r="D145" i="20"/>
  <c r="H145" i="20"/>
  <c r="I145" i="20"/>
  <c r="J145" i="20"/>
  <c r="K145" i="20"/>
  <c r="L145" i="20"/>
  <c r="M145" i="20"/>
  <c r="FH26" i="20"/>
  <c r="N145" i="20"/>
  <c r="FI26" i="20"/>
  <c r="O145" i="20"/>
  <c r="FJ26" i="20"/>
  <c r="P145" i="20"/>
  <c r="FK26" i="20"/>
  <c r="Q145" i="20"/>
  <c r="FL26" i="20"/>
  <c r="R145" i="20"/>
  <c r="FM26" i="20"/>
  <c r="S145" i="20"/>
  <c r="FN26" i="20"/>
  <c r="T145" i="20"/>
  <c r="FO26" i="20"/>
  <c r="U145" i="20"/>
  <c r="FP26" i="20"/>
  <c r="V145" i="20"/>
  <c r="B146" i="20"/>
  <c r="D146" i="20"/>
  <c r="H146" i="20"/>
  <c r="I146" i="20"/>
  <c r="J146" i="20"/>
  <c r="K146" i="20"/>
  <c r="L146" i="20"/>
  <c r="M146" i="20"/>
  <c r="FH27" i="20"/>
  <c r="N146" i="20"/>
  <c r="FI27" i="20"/>
  <c r="O146" i="20"/>
  <c r="FJ27" i="20"/>
  <c r="P146" i="20"/>
  <c r="FK27" i="20"/>
  <c r="Q146" i="20"/>
  <c r="FL27" i="20"/>
  <c r="R146" i="20"/>
  <c r="FM27" i="20"/>
  <c r="S146" i="20"/>
  <c r="FN27" i="20"/>
  <c r="T146" i="20"/>
  <c r="FO27" i="20"/>
  <c r="U146" i="20"/>
  <c r="FP27" i="20"/>
  <c r="V146" i="20"/>
  <c r="B147" i="20"/>
  <c r="D147" i="20"/>
  <c r="H147" i="20"/>
  <c r="I147" i="20"/>
  <c r="J147" i="20"/>
  <c r="K147" i="20"/>
  <c r="L147" i="20"/>
  <c r="M147" i="20"/>
  <c r="FH28" i="20"/>
  <c r="N147" i="20"/>
  <c r="FI28" i="20"/>
  <c r="O147" i="20"/>
  <c r="FJ28" i="20"/>
  <c r="P147" i="20"/>
  <c r="FK28" i="20"/>
  <c r="Q147" i="20"/>
  <c r="FL28" i="20"/>
  <c r="R147" i="20"/>
  <c r="FM28" i="20"/>
  <c r="S147" i="20"/>
  <c r="FN28" i="20"/>
  <c r="T147" i="20"/>
  <c r="FO28" i="20"/>
  <c r="U147" i="20"/>
  <c r="FP28" i="20"/>
  <c r="V147" i="20"/>
  <c r="B148" i="20"/>
  <c r="D148" i="20"/>
  <c r="H148" i="20"/>
  <c r="I148" i="20"/>
  <c r="J148" i="20"/>
  <c r="K148" i="20"/>
  <c r="L148" i="20"/>
  <c r="M148" i="20"/>
  <c r="FH29" i="20"/>
  <c r="N148" i="20"/>
  <c r="FI29" i="20"/>
  <c r="O148" i="20"/>
  <c r="FJ29" i="20"/>
  <c r="P148" i="20"/>
  <c r="FK29" i="20"/>
  <c r="Q148" i="20"/>
  <c r="FL29" i="20"/>
  <c r="R148" i="20"/>
  <c r="FM29" i="20"/>
  <c r="S148" i="20"/>
  <c r="FN29" i="20"/>
  <c r="T148" i="20"/>
  <c r="FO29" i="20"/>
  <c r="U148" i="20"/>
  <c r="FP29" i="20"/>
  <c r="V148" i="20"/>
  <c r="B149" i="20"/>
  <c r="D149" i="20"/>
  <c r="H149" i="20"/>
  <c r="I149" i="20"/>
  <c r="J149" i="20"/>
  <c r="K149" i="20"/>
  <c r="L149" i="20"/>
  <c r="M149" i="20"/>
  <c r="FH30" i="20"/>
  <c r="N149" i="20"/>
  <c r="FI30" i="20"/>
  <c r="O149" i="20"/>
  <c r="FJ30" i="20"/>
  <c r="P149" i="20"/>
  <c r="FK30" i="20"/>
  <c r="Q149" i="20"/>
  <c r="FL30" i="20"/>
  <c r="R149" i="20"/>
  <c r="FM30" i="20"/>
  <c r="S149" i="20"/>
  <c r="FN30" i="20"/>
  <c r="T149" i="20"/>
  <c r="FO30" i="20"/>
  <c r="U149" i="20"/>
  <c r="FP30" i="20"/>
  <c r="V149" i="20"/>
  <c r="B150" i="20"/>
  <c r="D150" i="20"/>
  <c r="H150" i="20"/>
  <c r="I150" i="20"/>
  <c r="J150" i="20"/>
  <c r="K150" i="20"/>
  <c r="L150" i="20"/>
  <c r="M150" i="20"/>
  <c r="FH31" i="20"/>
  <c r="N150" i="20"/>
  <c r="FI31" i="20"/>
  <c r="O150" i="20"/>
  <c r="FJ31" i="20"/>
  <c r="P150" i="20"/>
  <c r="FK31" i="20"/>
  <c r="Q150" i="20"/>
  <c r="FL31" i="20"/>
  <c r="R150" i="20"/>
  <c r="FM31" i="20"/>
  <c r="S150" i="20"/>
  <c r="FN31" i="20"/>
  <c r="T150" i="20"/>
  <c r="FO31" i="20"/>
  <c r="U150" i="20"/>
  <c r="FP31" i="20"/>
  <c r="V150" i="20"/>
  <c r="B151" i="20"/>
  <c r="D151" i="20"/>
  <c r="H151" i="20"/>
  <c r="I151" i="20"/>
  <c r="J151" i="20"/>
  <c r="K151" i="20"/>
  <c r="L151" i="20"/>
  <c r="M151" i="20"/>
  <c r="FH32" i="20"/>
  <c r="N151" i="20"/>
  <c r="FI32" i="20"/>
  <c r="O151" i="20"/>
  <c r="FJ32" i="20"/>
  <c r="P151" i="20"/>
  <c r="FK32" i="20"/>
  <c r="Q151" i="20"/>
  <c r="FL32" i="20"/>
  <c r="R151" i="20"/>
  <c r="FM32" i="20"/>
  <c r="S151" i="20"/>
  <c r="FN32" i="20"/>
  <c r="T151" i="20"/>
  <c r="FO32" i="20"/>
  <c r="U151" i="20"/>
  <c r="FP32" i="20"/>
  <c r="V151" i="20"/>
  <c r="B152" i="20"/>
  <c r="D152" i="20"/>
  <c r="H152" i="20"/>
  <c r="I152" i="20"/>
  <c r="J152" i="20"/>
  <c r="K152" i="20"/>
  <c r="L152" i="20"/>
  <c r="M152" i="20"/>
  <c r="FH33" i="20"/>
  <c r="N152" i="20"/>
  <c r="FI33" i="20"/>
  <c r="O152" i="20"/>
  <c r="FJ33" i="20"/>
  <c r="P152" i="20"/>
  <c r="FK33" i="20"/>
  <c r="Q152" i="20"/>
  <c r="FL33" i="20"/>
  <c r="R152" i="20"/>
  <c r="FM33" i="20"/>
  <c r="S152" i="20"/>
  <c r="FN33" i="20"/>
  <c r="T152" i="20"/>
  <c r="FO33" i="20"/>
  <c r="U152" i="20"/>
  <c r="FP33" i="20"/>
  <c r="V152" i="20"/>
  <c r="B153" i="20"/>
  <c r="D153" i="20"/>
  <c r="H153" i="20"/>
  <c r="I153" i="20"/>
  <c r="J153" i="20"/>
  <c r="K153" i="20"/>
  <c r="L153" i="20"/>
  <c r="M153" i="20"/>
  <c r="FH34" i="20"/>
  <c r="N153" i="20"/>
  <c r="FI34" i="20"/>
  <c r="O153" i="20"/>
  <c r="FJ34" i="20"/>
  <c r="P153" i="20"/>
  <c r="FK34" i="20"/>
  <c r="Q153" i="20"/>
  <c r="FL34" i="20"/>
  <c r="R153" i="20"/>
  <c r="FM34" i="20"/>
  <c r="S153" i="20"/>
  <c r="FN34" i="20"/>
  <c r="T153" i="20"/>
  <c r="FO34" i="20"/>
  <c r="U153" i="20"/>
  <c r="FP34" i="20"/>
  <c r="V153" i="20"/>
  <c r="B154" i="20"/>
  <c r="D154" i="20"/>
  <c r="H154" i="20"/>
  <c r="I154" i="20"/>
  <c r="J154" i="20"/>
  <c r="K154" i="20"/>
  <c r="L154" i="20"/>
  <c r="M154" i="20"/>
  <c r="FH35" i="20"/>
  <c r="N154" i="20"/>
  <c r="FI35" i="20"/>
  <c r="O154" i="20"/>
  <c r="FJ35" i="20"/>
  <c r="P154" i="20"/>
  <c r="FK35" i="20"/>
  <c r="Q154" i="20"/>
  <c r="FL35" i="20"/>
  <c r="R154" i="20"/>
  <c r="FM35" i="20"/>
  <c r="S154" i="20"/>
  <c r="FN35" i="20"/>
  <c r="T154" i="20"/>
  <c r="FO35" i="20"/>
  <c r="U154" i="20"/>
  <c r="FP35" i="20"/>
  <c r="V154" i="20"/>
  <c r="B155" i="20"/>
  <c r="D155" i="20"/>
  <c r="H155" i="20"/>
  <c r="I155" i="20"/>
  <c r="J155" i="20"/>
  <c r="K155" i="20"/>
  <c r="L155" i="20"/>
  <c r="M155" i="20"/>
  <c r="FH36" i="20"/>
  <c r="N155" i="20"/>
  <c r="FI36" i="20"/>
  <c r="O155" i="20"/>
  <c r="FJ36" i="20"/>
  <c r="P155" i="20"/>
  <c r="FK36" i="20"/>
  <c r="Q155" i="20"/>
  <c r="FL36" i="20"/>
  <c r="R155" i="20"/>
  <c r="FM36" i="20"/>
  <c r="S155" i="20"/>
  <c r="FN36" i="20"/>
  <c r="T155" i="20"/>
  <c r="FO36" i="20"/>
  <c r="U155" i="20"/>
  <c r="FP36" i="20"/>
  <c r="V155" i="20"/>
  <c r="B156" i="20"/>
  <c r="D156" i="20"/>
  <c r="H156" i="20"/>
  <c r="I156" i="20"/>
  <c r="J156" i="20"/>
  <c r="K156" i="20"/>
  <c r="L156" i="20"/>
  <c r="M156" i="20"/>
  <c r="FH37" i="20"/>
  <c r="N156" i="20"/>
  <c r="FI37" i="20"/>
  <c r="O156" i="20"/>
  <c r="FJ37" i="20"/>
  <c r="P156" i="20"/>
  <c r="FK37" i="20"/>
  <c r="Q156" i="20"/>
  <c r="FL37" i="20"/>
  <c r="R156" i="20"/>
  <c r="FM37" i="20"/>
  <c r="S156" i="20"/>
  <c r="FN37" i="20"/>
  <c r="T156" i="20"/>
  <c r="FO37" i="20"/>
  <c r="U156" i="20"/>
  <c r="FP37" i="20"/>
  <c r="V156" i="20"/>
  <c r="B157" i="20"/>
  <c r="D157" i="20"/>
  <c r="H157" i="20"/>
  <c r="I157" i="20"/>
  <c r="J157" i="20"/>
  <c r="K157" i="20"/>
  <c r="L157" i="20"/>
  <c r="M157" i="20"/>
  <c r="FH38" i="20"/>
  <c r="N157" i="20"/>
  <c r="FI38" i="20"/>
  <c r="O157" i="20"/>
  <c r="FJ38" i="20"/>
  <c r="P157" i="20"/>
  <c r="FK38" i="20"/>
  <c r="Q157" i="20"/>
  <c r="FL38" i="20"/>
  <c r="R157" i="20"/>
  <c r="FM38" i="20"/>
  <c r="S157" i="20"/>
  <c r="FN38" i="20"/>
  <c r="T157" i="20"/>
  <c r="FO38" i="20"/>
  <c r="U157" i="20"/>
  <c r="FP38" i="20"/>
  <c r="V157" i="20"/>
  <c r="B158" i="20"/>
  <c r="D158" i="20"/>
  <c r="H158" i="20"/>
  <c r="I158" i="20"/>
  <c r="J158" i="20"/>
  <c r="K158" i="20"/>
  <c r="L158" i="20"/>
  <c r="M158" i="20"/>
  <c r="FH39" i="20"/>
  <c r="N158" i="20"/>
  <c r="FI39" i="20"/>
  <c r="O158" i="20"/>
  <c r="FJ39" i="20"/>
  <c r="P158" i="20"/>
  <c r="FK39" i="20"/>
  <c r="Q158" i="20"/>
  <c r="FL39" i="20"/>
  <c r="R158" i="20"/>
  <c r="FM39" i="20"/>
  <c r="S158" i="20"/>
  <c r="FN39" i="20"/>
  <c r="T158" i="20"/>
  <c r="FO39" i="20"/>
  <c r="U158" i="20"/>
  <c r="FP39" i="20"/>
  <c r="V158" i="20"/>
  <c r="B159" i="20"/>
  <c r="D159" i="20"/>
  <c r="H159" i="20"/>
  <c r="I159" i="20"/>
  <c r="J159" i="20"/>
  <c r="K159" i="20"/>
  <c r="L159" i="20"/>
  <c r="M159" i="20"/>
  <c r="FH40" i="20"/>
  <c r="N159" i="20"/>
  <c r="FI40" i="20"/>
  <c r="O159" i="20"/>
  <c r="FJ40" i="20"/>
  <c r="P159" i="20"/>
  <c r="FK40" i="20"/>
  <c r="Q159" i="20"/>
  <c r="FL40" i="20"/>
  <c r="R159" i="20"/>
  <c r="FM40" i="20"/>
  <c r="S159" i="20"/>
  <c r="FN40" i="20"/>
  <c r="T159" i="20"/>
  <c r="FO40" i="20"/>
  <c r="U159" i="20"/>
  <c r="FP40" i="20"/>
  <c r="V159" i="20"/>
  <c r="B160" i="20"/>
  <c r="D160" i="20"/>
  <c r="H160" i="20"/>
  <c r="I160" i="20"/>
  <c r="J160" i="20"/>
  <c r="K160" i="20"/>
  <c r="L160" i="20"/>
  <c r="M160" i="20"/>
  <c r="FH41" i="20"/>
  <c r="N160" i="20"/>
  <c r="FI41" i="20"/>
  <c r="O160" i="20"/>
  <c r="FJ41" i="20"/>
  <c r="P160" i="20"/>
  <c r="FK41" i="20"/>
  <c r="Q160" i="20"/>
  <c r="FL41" i="20"/>
  <c r="R160" i="20"/>
  <c r="FM41" i="20"/>
  <c r="S160" i="20"/>
  <c r="FN41" i="20"/>
  <c r="T160" i="20"/>
  <c r="FO41" i="20"/>
  <c r="U160" i="20"/>
  <c r="FP41" i="20"/>
  <c r="V160" i="20"/>
  <c r="B161" i="20"/>
  <c r="D161" i="20"/>
  <c r="H161" i="20"/>
  <c r="I161" i="20"/>
  <c r="J161" i="20"/>
  <c r="K161" i="20"/>
  <c r="L161" i="20"/>
  <c r="M161" i="20"/>
  <c r="FH42" i="20"/>
  <c r="N161" i="20"/>
  <c r="FI42" i="20"/>
  <c r="O161" i="20"/>
  <c r="FJ42" i="20"/>
  <c r="P161" i="20"/>
  <c r="FK42" i="20"/>
  <c r="Q161" i="20"/>
  <c r="FL42" i="20"/>
  <c r="R161" i="20"/>
  <c r="FM42" i="20"/>
  <c r="S161" i="20"/>
  <c r="FN42" i="20"/>
  <c r="T161" i="20"/>
  <c r="FO42" i="20"/>
  <c r="U161" i="20"/>
  <c r="FP42" i="20"/>
  <c r="V161" i="20"/>
  <c r="B162" i="20"/>
  <c r="D162" i="20"/>
  <c r="H162" i="20"/>
  <c r="I162" i="20"/>
  <c r="J162" i="20"/>
  <c r="K162" i="20"/>
  <c r="L162" i="20"/>
  <c r="M162" i="20"/>
  <c r="FH43" i="20"/>
  <c r="N162" i="20"/>
  <c r="FI43" i="20"/>
  <c r="O162" i="20"/>
  <c r="FJ43" i="20"/>
  <c r="P162" i="20"/>
  <c r="FK43" i="20"/>
  <c r="Q162" i="20"/>
  <c r="FL43" i="20"/>
  <c r="R162" i="20"/>
  <c r="FM43" i="20"/>
  <c r="S162" i="20"/>
  <c r="FN43" i="20"/>
  <c r="T162" i="20"/>
  <c r="FO43" i="20"/>
  <c r="U162" i="20"/>
  <c r="FP43" i="20"/>
  <c r="V162" i="20"/>
  <c r="B163" i="20"/>
  <c r="D163" i="20"/>
  <c r="H163" i="20"/>
  <c r="I163" i="20"/>
  <c r="J163" i="20"/>
  <c r="K163" i="20"/>
  <c r="L163" i="20"/>
  <c r="M163" i="20"/>
  <c r="FH44" i="20"/>
  <c r="N163" i="20"/>
  <c r="FI44" i="20"/>
  <c r="O163" i="20"/>
  <c r="FJ44" i="20"/>
  <c r="P163" i="20"/>
  <c r="FK44" i="20"/>
  <c r="Q163" i="20"/>
  <c r="FL44" i="20"/>
  <c r="R163" i="20"/>
  <c r="FM44" i="20"/>
  <c r="S163" i="20"/>
  <c r="FN44" i="20"/>
  <c r="T163" i="20"/>
  <c r="FO44" i="20"/>
  <c r="U163" i="20"/>
  <c r="FP44" i="20"/>
  <c r="V163" i="20"/>
  <c r="B164" i="20"/>
  <c r="D164" i="20"/>
  <c r="H164" i="20"/>
  <c r="I164" i="20"/>
  <c r="J164" i="20"/>
  <c r="K164" i="20"/>
  <c r="L164" i="20"/>
  <c r="M164" i="20"/>
  <c r="FH45" i="20"/>
  <c r="N164" i="20"/>
  <c r="FI45" i="20"/>
  <c r="O164" i="20"/>
  <c r="FJ45" i="20"/>
  <c r="P164" i="20"/>
  <c r="FK45" i="20"/>
  <c r="Q164" i="20"/>
  <c r="FL45" i="20"/>
  <c r="R164" i="20"/>
  <c r="FM45" i="20"/>
  <c r="S164" i="20"/>
  <c r="FN45" i="20"/>
  <c r="T164" i="20"/>
  <c r="FO45" i="20"/>
  <c r="U164" i="20"/>
  <c r="FP45" i="20"/>
  <c r="V164" i="20"/>
  <c r="B165" i="20"/>
  <c r="D165" i="20"/>
  <c r="H165" i="20"/>
  <c r="I165" i="20"/>
  <c r="J165" i="20"/>
  <c r="K165" i="20"/>
  <c r="L165" i="20"/>
  <c r="M165" i="20"/>
  <c r="FH46" i="20"/>
  <c r="N165" i="20"/>
  <c r="FI46" i="20"/>
  <c r="O165" i="20"/>
  <c r="FJ46" i="20"/>
  <c r="P165" i="20"/>
  <c r="FK46" i="20"/>
  <c r="Q165" i="20"/>
  <c r="FL46" i="20"/>
  <c r="R165" i="20"/>
  <c r="FM46" i="20"/>
  <c r="S165" i="20"/>
  <c r="FN46" i="20"/>
  <c r="T165" i="20"/>
  <c r="FO46" i="20"/>
  <c r="U165" i="20"/>
  <c r="FP46" i="20"/>
  <c r="V165" i="20"/>
  <c r="B166" i="20"/>
  <c r="D166" i="20"/>
  <c r="H166" i="20"/>
  <c r="I166" i="20"/>
  <c r="J166" i="20"/>
  <c r="K166" i="20"/>
  <c r="L166" i="20"/>
  <c r="M166" i="20"/>
  <c r="FH47" i="20"/>
  <c r="N166" i="20"/>
  <c r="FI47" i="20"/>
  <c r="O166" i="20"/>
  <c r="FJ47" i="20"/>
  <c r="P166" i="20"/>
  <c r="FK47" i="20"/>
  <c r="Q166" i="20"/>
  <c r="FL47" i="20"/>
  <c r="R166" i="20"/>
  <c r="FM47" i="20"/>
  <c r="S166" i="20"/>
  <c r="FN47" i="20"/>
  <c r="T166" i="20"/>
  <c r="FO47" i="20"/>
  <c r="U166" i="20"/>
  <c r="FP47" i="20"/>
  <c r="V166" i="20"/>
  <c r="B167" i="20"/>
  <c r="D167" i="20"/>
  <c r="H167" i="20"/>
  <c r="I167" i="20"/>
  <c r="J167" i="20"/>
  <c r="K167" i="20"/>
  <c r="L167" i="20"/>
  <c r="M167" i="20"/>
  <c r="FH48" i="20"/>
  <c r="N167" i="20"/>
  <c r="FI48" i="20"/>
  <c r="O167" i="20"/>
  <c r="FJ48" i="20"/>
  <c r="P167" i="20"/>
  <c r="FK48" i="20"/>
  <c r="Q167" i="20"/>
  <c r="FL48" i="20"/>
  <c r="R167" i="20"/>
  <c r="FM48" i="20"/>
  <c r="S167" i="20"/>
  <c r="FN48" i="20"/>
  <c r="T167" i="20"/>
  <c r="FO48" i="20"/>
  <c r="U167" i="20"/>
  <c r="FP48" i="20"/>
  <c r="V167" i="20"/>
  <c r="B168" i="20"/>
  <c r="D168" i="20"/>
  <c r="H168" i="20"/>
  <c r="I168" i="20"/>
  <c r="J168" i="20"/>
  <c r="K168" i="20"/>
  <c r="L168" i="20"/>
  <c r="M168" i="20"/>
  <c r="FH49" i="20"/>
  <c r="N168" i="20"/>
  <c r="FI49" i="20"/>
  <c r="O168" i="20"/>
  <c r="FJ49" i="20"/>
  <c r="P168" i="20"/>
  <c r="FK49" i="20"/>
  <c r="Q168" i="20"/>
  <c r="FL49" i="20"/>
  <c r="R168" i="20"/>
  <c r="FM49" i="20"/>
  <c r="S168" i="20"/>
  <c r="FN49" i="20"/>
  <c r="T168" i="20"/>
  <c r="FO49" i="20"/>
  <c r="U168" i="20"/>
  <c r="FP49" i="20"/>
  <c r="V168" i="20"/>
  <c r="B169" i="20"/>
  <c r="D169" i="20"/>
  <c r="H169" i="20"/>
  <c r="I169" i="20"/>
  <c r="J169" i="20"/>
  <c r="K169" i="20"/>
  <c r="L169" i="20"/>
  <c r="M169" i="20"/>
  <c r="FH50" i="20"/>
  <c r="N169" i="20"/>
  <c r="FI50" i="20"/>
  <c r="O169" i="20"/>
  <c r="FJ50" i="20"/>
  <c r="P169" i="20"/>
  <c r="FK50" i="20"/>
  <c r="Q169" i="20"/>
  <c r="FL50" i="20"/>
  <c r="R169" i="20"/>
  <c r="FM50" i="20"/>
  <c r="S169" i="20"/>
  <c r="FN50" i="20"/>
  <c r="T169" i="20"/>
  <c r="FO50" i="20"/>
  <c r="U169" i="20"/>
  <c r="FP50" i="20"/>
  <c r="V169" i="20"/>
  <c r="B170" i="20"/>
  <c r="D170" i="20"/>
  <c r="H170" i="20"/>
  <c r="I170" i="20"/>
  <c r="J170" i="20"/>
  <c r="K170" i="20"/>
  <c r="L170" i="20"/>
  <c r="M170" i="20"/>
  <c r="FH51" i="20"/>
  <c r="N170" i="20"/>
  <c r="FI51" i="20"/>
  <c r="O170" i="20"/>
  <c r="FJ51" i="20"/>
  <c r="P170" i="20"/>
  <c r="FK51" i="20"/>
  <c r="Q170" i="20"/>
  <c r="FL51" i="20"/>
  <c r="R170" i="20"/>
  <c r="FM51" i="20"/>
  <c r="S170" i="20"/>
  <c r="FN51" i="20"/>
  <c r="T170" i="20"/>
  <c r="FO51" i="20"/>
  <c r="U170" i="20"/>
  <c r="FP51" i="20"/>
  <c r="V170" i="20"/>
  <c r="B171" i="20"/>
  <c r="D171" i="20"/>
  <c r="H171" i="20"/>
  <c r="I171" i="20"/>
  <c r="J171" i="20"/>
  <c r="K171" i="20"/>
  <c r="L171" i="20"/>
  <c r="M171" i="20"/>
  <c r="FH52" i="20"/>
  <c r="N171" i="20"/>
  <c r="FI52" i="20"/>
  <c r="O171" i="20"/>
  <c r="FJ52" i="20"/>
  <c r="P171" i="20"/>
  <c r="FK52" i="20"/>
  <c r="Q171" i="20"/>
  <c r="FL52" i="20"/>
  <c r="R171" i="20"/>
  <c r="FM52" i="20"/>
  <c r="S171" i="20"/>
  <c r="FN52" i="20"/>
  <c r="T171" i="20"/>
  <c r="FO52" i="20"/>
  <c r="U171" i="20"/>
  <c r="FP52" i="20"/>
  <c r="V171" i="20"/>
  <c r="B172" i="20"/>
  <c r="D172" i="20"/>
  <c r="H172" i="20"/>
  <c r="I172" i="20"/>
  <c r="J172" i="20"/>
  <c r="K172" i="20"/>
  <c r="L172" i="20"/>
  <c r="M172" i="20"/>
  <c r="FH53" i="20"/>
  <c r="N172" i="20"/>
  <c r="FI53" i="20"/>
  <c r="O172" i="20"/>
  <c r="FJ53" i="20"/>
  <c r="P172" i="20"/>
  <c r="FK53" i="20"/>
  <c r="Q172" i="20"/>
  <c r="FL53" i="20"/>
  <c r="R172" i="20"/>
  <c r="FM53" i="20"/>
  <c r="S172" i="20"/>
  <c r="FN53" i="20"/>
  <c r="T172" i="20"/>
  <c r="FO53" i="20"/>
  <c r="U172" i="20"/>
  <c r="FP53" i="20"/>
  <c r="V172" i="20"/>
  <c r="B173" i="20"/>
  <c r="D173" i="20"/>
  <c r="H173" i="20"/>
  <c r="I173" i="20"/>
  <c r="J173" i="20"/>
  <c r="K173" i="20"/>
  <c r="L173" i="20"/>
  <c r="M173" i="20"/>
  <c r="FH54" i="20"/>
  <c r="N173" i="20"/>
  <c r="FI54" i="20"/>
  <c r="O173" i="20"/>
  <c r="FJ54" i="20"/>
  <c r="P173" i="20"/>
  <c r="FK54" i="20"/>
  <c r="Q173" i="20"/>
  <c r="FL54" i="20"/>
  <c r="R173" i="20"/>
  <c r="FM54" i="20"/>
  <c r="S173" i="20"/>
  <c r="FN54" i="20"/>
  <c r="T173" i="20"/>
  <c r="FO54" i="20"/>
  <c r="U173" i="20"/>
  <c r="FP54" i="20"/>
  <c r="V173" i="20"/>
  <c r="B174" i="20"/>
  <c r="D174" i="20"/>
  <c r="H174" i="20"/>
  <c r="I174" i="20"/>
  <c r="J174" i="20"/>
  <c r="K174" i="20"/>
  <c r="L174" i="20"/>
  <c r="M174" i="20"/>
  <c r="FH55" i="20"/>
  <c r="N174" i="20"/>
  <c r="FI55" i="20"/>
  <c r="O174" i="20"/>
  <c r="FJ55" i="20"/>
  <c r="P174" i="20"/>
  <c r="FK55" i="20"/>
  <c r="Q174" i="20"/>
  <c r="FL55" i="20"/>
  <c r="R174" i="20"/>
  <c r="FM55" i="20"/>
  <c r="S174" i="20"/>
  <c r="FN55" i="20"/>
  <c r="T174" i="20"/>
  <c r="FO55" i="20"/>
  <c r="U174" i="20"/>
  <c r="FP55" i="20"/>
  <c r="V174" i="20"/>
  <c r="B175" i="20"/>
  <c r="D175" i="20"/>
  <c r="H175" i="20"/>
  <c r="I175" i="20"/>
  <c r="J175" i="20"/>
  <c r="K175" i="20"/>
  <c r="L175" i="20"/>
  <c r="M175" i="20"/>
  <c r="FH56" i="20"/>
  <c r="N175" i="20"/>
  <c r="FI56" i="20"/>
  <c r="O175" i="20"/>
  <c r="FJ56" i="20"/>
  <c r="P175" i="20"/>
  <c r="FK56" i="20"/>
  <c r="Q175" i="20"/>
  <c r="FL56" i="20"/>
  <c r="R175" i="20"/>
  <c r="FM56" i="20"/>
  <c r="S175" i="20"/>
  <c r="FN56" i="20"/>
  <c r="T175" i="20"/>
  <c r="FO56" i="20"/>
  <c r="U175" i="20"/>
  <c r="FP56" i="20"/>
  <c r="V175" i="20"/>
  <c r="B176" i="20"/>
  <c r="D176" i="20"/>
  <c r="H176" i="20"/>
  <c r="I176" i="20"/>
  <c r="J176" i="20"/>
  <c r="K176" i="20"/>
  <c r="L176" i="20"/>
  <c r="M176" i="20"/>
  <c r="FH57" i="20"/>
  <c r="N176" i="20"/>
  <c r="FI57" i="20"/>
  <c r="O176" i="20"/>
  <c r="FJ57" i="20"/>
  <c r="P176" i="20"/>
  <c r="FK57" i="20"/>
  <c r="Q176" i="20"/>
  <c r="FL57" i="20"/>
  <c r="R176" i="20"/>
  <c r="FM57" i="20"/>
  <c r="S176" i="20"/>
  <c r="FN57" i="20"/>
  <c r="T176" i="20"/>
  <c r="FO57" i="20"/>
  <c r="U176" i="20"/>
  <c r="FP57" i="20"/>
  <c r="V176" i="20"/>
  <c r="B177" i="20"/>
  <c r="D177" i="20"/>
  <c r="H177" i="20"/>
  <c r="I177" i="20"/>
  <c r="J177" i="20"/>
  <c r="K177" i="20"/>
  <c r="L177" i="20"/>
  <c r="M177" i="20"/>
  <c r="FH58" i="20"/>
  <c r="N177" i="20"/>
  <c r="FI58" i="20"/>
  <c r="O177" i="20"/>
  <c r="FJ58" i="20"/>
  <c r="P177" i="20"/>
  <c r="FK58" i="20"/>
  <c r="Q177" i="20"/>
  <c r="FL58" i="20"/>
  <c r="R177" i="20"/>
  <c r="FM58" i="20"/>
  <c r="S177" i="20"/>
  <c r="FN58" i="20"/>
  <c r="T177" i="20"/>
  <c r="FO58" i="20"/>
  <c r="U177" i="20"/>
  <c r="FP58" i="20"/>
  <c r="V177" i="20"/>
  <c r="B178" i="20"/>
  <c r="D178" i="20"/>
  <c r="H178" i="20"/>
  <c r="I178" i="20"/>
  <c r="J178" i="20"/>
  <c r="K178" i="20"/>
  <c r="L178" i="20"/>
  <c r="M178" i="20"/>
  <c r="FH59" i="20"/>
  <c r="N178" i="20"/>
  <c r="FI59" i="20"/>
  <c r="O178" i="20"/>
  <c r="FJ59" i="20"/>
  <c r="P178" i="20"/>
  <c r="FK59" i="20"/>
  <c r="Q178" i="20"/>
  <c r="FL59" i="20"/>
  <c r="R178" i="20"/>
  <c r="FM59" i="20"/>
  <c r="S178" i="20"/>
  <c r="FN59" i="20"/>
  <c r="T178" i="20"/>
  <c r="FO59" i="20"/>
  <c r="U178" i="20"/>
  <c r="FP59" i="20"/>
  <c r="V178" i="20"/>
  <c r="B179" i="20"/>
  <c r="D179" i="20"/>
  <c r="H179" i="20"/>
  <c r="I179" i="20"/>
  <c r="J179" i="20"/>
  <c r="K179" i="20"/>
  <c r="L179" i="20"/>
  <c r="M179" i="20"/>
  <c r="FH60" i="20"/>
  <c r="N179" i="20"/>
  <c r="FI60" i="20"/>
  <c r="O179" i="20"/>
  <c r="FJ60" i="20"/>
  <c r="P179" i="20"/>
  <c r="FK60" i="20"/>
  <c r="Q179" i="20"/>
  <c r="FL60" i="20"/>
  <c r="R179" i="20"/>
  <c r="FM60" i="20"/>
  <c r="S179" i="20"/>
  <c r="FN60" i="20"/>
  <c r="T179" i="20"/>
  <c r="FO60" i="20"/>
  <c r="U179" i="20"/>
  <c r="FP60" i="20"/>
  <c r="V179" i="20"/>
  <c r="B180" i="20"/>
  <c r="D180" i="20"/>
  <c r="H180" i="20"/>
  <c r="I180" i="20"/>
  <c r="J180" i="20"/>
  <c r="K180" i="20"/>
  <c r="L180" i="20"/>
  <c r="M180" i="20"/>
  <c r="FH61" i="20"/>
  <c r="N180" i="20"/>
  <c r="FI61" i="20"/>
  <c r="O180" i="20"/>
  <c r="FJ61" i="20"/>
  <c r="P180" i="20"/>
  <c r="FK61" i="20"/>
  <c r="Q180" i="20"/>
  <c r="FL61" i="20"/>
  <c r="R180" i="20"/>
  <c r="FM61" i="20"/>
  <c r="S180" i="20"/>
  <c r="FN61" i="20"/>
  <c r="T180" i="20"/>
  <c r="FO61" i="20"/>
  <c r="U180" i="20"/>
  <c r="FP61" i="20"/>
  <c r="V180" i="20"/>
  <c r="B181" i="20"/>
  <c r="D181" i="20"/>
  <c r="H181" i="20"/>
  <c r="I181" i="20"/>
  <c r="J181" i="20"/>
  <c r="K181" i="20"/>
  <c r="L181" i="20"/>
  <c r="M181" i="20"/>
  <c r="FH62" i="20"/>
  <c r="N181" i="20"/>
  <c r="FI62" i="20"/>
  <c r="O181" i="20"/>
  <c r="FJ62" i="20"/>
  <c r="P181" i="20"/>
  <c r="FK62" i="20"/>
  <c r="Q181" i="20"/>
  <c r="FL62" i="20"/>
  <c r="R181" i="20"/>
  <c r="FM62" i="20"/>
  <c r="S181" i="20"/>
  <c r="FN62" i="20"/>
  <c r="T181" i="20"/>
  <c r="FO62" i="20"/>
  <c r="U181" i="20"/>
  <c r="FP62" i="20"/>
  <c r="V181" i="20"/>
  <c r="B182" i="20"/>
  <c r="D182" i="20"/>
  <c r="H182" i="20"/>
  <c r="I182" i="20"/>
  <c r="J182" i="20"/>
  <c r="K182" i="20"/>
  <c r="L182" i="20"/>
  <c r="M182" i="20"/>
  <c r="FH63" i="20"/>
  <c r="N182" i="20"/>
  <c r="FI63" i="20"/>
  <c r="O182" i="20"/>
  <c r="FJ63" i="20"/>
  <c r="P182" i="20"/>
  <c r="FK63" i="20"/>
  <c r="Q182" i="20"/>
  <c r="FL63" i="20"/>
  <c r="R182" i="20"/>
  <c r="FM63" i="20"/>
  <c r="S182" i="20"/>
  <c r="FN63" i="20"/>
  <c r="T182" i="20"/>
  <c r="FO63" i="20"/>
  <c r="U182" i="20"/>
  <c r="FP63" i="20"/>
  <c r="V182" i="20"/>
  <c r="B183" i="20"/>
  <c r="D183" i="20"/>
  <c r="H183" i="20"/>
  <c r="I183" i="20"/>
  <c r="J183" i="20"/>
  <c r="K183" i="20"/>
  <c r="L183" i="20"/>
  <c r="M183" i="20"/>
  <c r="FH64" i="20"/>
  <c r="N183" i="20"/>
  <c r="FI64" i="20"/>
  <c r="O183" i="20"/>
  <c r="FJ64" i="20"/>
  <c r="P183" i="20"/>
  <c r="FK64" i="20"/>
  <c r="Q183" i="20"/>
  <c r="FL64" i="20"/>
  <c r="R183" i="20"/>
  <c r="FM64" i="20"/>
  <c r="S183" i="20"/>
  <c r="FN64" i="20"/>
  <c r="T183" i="20"/>
  <c r="FO64" i="20"/>
  <c r="U183" i="20"/>
  <c r="FP64" i="20"/>
  <c r="V183" i="20"/>
  <c r="B184" i="20"/>
  <c r="D184" i="20"/>
  <c r="H184" i="20"/>
  <c r="I184" i="20"/>
  <c r="J184" i="20"/>
  <c r="K184" i="20"/>
  <c r="L184" i="20"/>
  <c r="M184" i="20"/>
  <c r="FH65" i="20"/>
  <c r="N184" i="20"/>
  <c r="FI65" i="20"/>
  <c r="O184" i="20"/>
  <c r="FJ65" i="20"/>
  <c r="P184" i="20"/>
  <c r="FK65" i="20"/>
  <c r="Q184" i="20"/>
  <c r="FL65" i="20"/>
  <c r="R184" i="20"/>
  <c r="FM65" i="20"/>
  <c r="S184" i="20"/>
  <c r="FN65" i="20"/>
  <c r="T184" i="20"/>
  <c r="FO65" i="20"/>
  <c r="U184" i="20"/>
  <c r="FP65" i="20"/>
  <c r="V184" i="20"/>
  <c r="B185" i="20"/>
  <c r="D185" i="20"/>
  <c r="H185" i="20"/>
  <c r="I185" i="20"/>
  <c r="J185" i="20"/>
  <c r="K185" i="20"/>
  <c r="L185" i="20"/>
  <c r="M185" i="20"/>
  <c r="FH66" i="20"/>
  <c r="N185" i="20"/>
  <c r="FI66" i="20"/>
  <c r="O185" i="20"/>
  <c r="FJ66" i="20"/>
  <c r="P185" i="20"/>
  <c r="FK66" i="20"/>
  <c r="Q185" i="20"/>
  <c r="FL66" i="20"/>
  <c r="R185" i="20"/>
  <c r="FM66" i="20"/>
  <c r="S185" i="20"/>
  <c r="FN66" i="20"/>
  <c r="T185" i="20"/>
  <c r="FO66" i="20"/>
  <c r="U185" i="20"/>
  <c r="FP66" i="20"/>
  <c r="V185" i="20"/>
  <c r="B186" i="20"/>
  <c r="D186" i="20"/>
  <c r="H186" i="20"/>
  <c r="I186" i="20"/>
  <c r="J186" i="20"/>
  <c r="K186" i="20"/>
  <c r="L186" i="20"/>
  <c r="M186" i="20"/>
  <c r="FH67" i="20"/>
  <c r="N186" i="20"/>
  <c r="FI67" i="20"/>
  <c r="O186" i="20"/>
  <c r="FJ67" i="20"/>
  <c r="P186" i="20"/>
  <c r="FK67" i="20"/>
  <c r="Q186" i="20"/>
  <c r="FL67" i="20"/>
  <c r="R186" i="20"/>
  <c r="FM67" i="20"/>
  <c r="S186" i="20"/>
  <c r="FN67" i="20"/>
  <c r="T186" i="20"/>
  <c r="FO67" i="20"/>
  <c r="U186" i="20"/>
  <c r="FP67" i="20"/>
  <c r="V186" i="20"/>
  <c r="B187" i="20"/>
  <c r="D187" i="20"/>
  <c r="H187" i="20"/>
  <c r="I187" i="20"/>
  <c r="J187" i="20"/>
  <c r="K187" i="20"/>
  <c r="L187" i="20"/>
  <c r="M187" i="20"/>
  <c r="FH68" i="20"/>
  <c r="N187" i="20"/>
  <c r="FI68" i="20"/>
  <c r="O187" i="20"/>
  <c r="FJ68" i="20"/>
  <c r="P187" i="20"/>
  <c r="FK68" i="20"/>
  <c r="Q187" i="20"/>
  <c r="FL68" i="20"/>
  <c r="R187" i="20"/>
  <c r="FM68" i="20"/>
  <c r="S187" i="20"/>
  <c r="FN68" i="20"/>
  <c r="T187" i="20"/>
  <c r="FO68" i="20"/>
  <c r="U187" i="20"/>
  <c r="FP68" i="20"/>
  <c r="V187" i="20"/>
  <c r="B188" i="20"/>
  <c r="D188" i="20"/>
  <c r="H188" i="20"/>
  <c r="I188" i="20"/>
  <c r="J188" i="20"/>
  <c r="K188" i="20"/>
  <c r="L188" i="20"/>
  <c r="M188" i="20"/>
  <c r="EI8" i="20"/>
  <c r="N188" i="20"/>
  <c r="EJ8" i="20"/>
  <c r="O188" i="20"/>
  <c r="EK8" i="20"/>
  <c r="P188" i="20"/>
  <c r="EL8" i="20"/>
  <c r="Q188" i="20"/>
  <c r="EM8" i="20"/>
  <c r="R188" i="20"/>
  <c r="EN8" i="20"/>
  <c r="S188" i="20"/>
  <c r="EO8" i="20"/>
  <c r="T188" i="20"/>
  <c r="EP8" i="20"/>
  <c r="U188" i="20"/>
  <c r="EQ8" i="20"/>
  <c r="V188" i="20"/>
  <c r="B189" i="20"/>
  <c r="D189" i="20"/>
  <c r="H189" i="20"/>
  <c r="I189" i="20"/>
  <c r="J189" i="20"/>
  <c r="K189" i="20"/>
  <c r="L189" i="20"/>
  <c r="M189" i="20"/>
  <c r="N189" i="20"/>
  <c r="O189" i="20"/>
  <c r="P189" i="20"/>
  <c r="Q189" i="20"/>
  <c r="R189" i="20"/>
  <c r="S189" i="20"/>
  <c r="T189" i="20"/>
  <c r="U189" i="20"/>
  <c r="V189" i="20"/>
  <c r="B190" i="20"/>
  <c r="D190" i="20"/>
  <c r="H190" i="20"/>
  <c r="I190" i="20"/>
  <c r="J190" i="20"/>
  <c r="K190" i="20"/>
  <c r="L190" i="20"/>
  <c r="M190" i="20"/>
  <c r="N190" i="20"/>
  <c r="O190" i="20"/>
  <c r="P190" i="20"/>
  <c r="Q190" i="20"/>
  <c r="R190" i="20"/>
  <c r="S190" i="20"/>
  <c r="T190" i="20"/>
  <c r="U190" i="20"/>
  <c r="V190" i="20"/>
  <c r="B191" i="20"/>
  <c r="D191" i="20"/>
  <c r="H191" i="20"/>
  <c r="I191" i="20"/>
  <c r="J191" i="20"/>
  <c r="K191" i="20"/>
  <c r="L191" i="20"/>
  <c r="M191" i="20"/>
  <c r="N191" i="20"/>
  <c r="O191" i="20"/>
  <c r="P191" i="20"/>
  <c r="Q191" i="20"/>
  <c r="R191" i="20"/>
  <c r="S191" i="20"/>
  <c r="T191" i="20"/>
  <c r="U191" i="20"/>
  <c r="V191" i="20"/>
  <c r="B192" i="20"/>
  <c r="D192" i="20"/>
  <c r="H192" i="20"/>
  <c r="I192" i="20"/>
  <c r="J192" i="20"/>
  <c r="K192" i="20"/>
  <c r="L192" i="20"/>
  <c r="M192" i="20"/>
  <c r="N192" i="20"/>
  <c r="O192" i="20"/>
  <c r="P192" i="20"/>
  <c r="Q192" i="20"/>
  <c r="R192" i="20"/>
  <c r="S192" i="20"/>
  <c r="T192" i="20"/>
  <c r="U192" i="20"/>
  <c r="V192" i="20"/>
  <c r="B193" i="20"/>
  <c r="D193" i="20"/>
  <c r="H193" i="20"/>
  <c r="I193" i="20"/>
  <c r="J193" i="20"/>
  <c r="K193" i="20"/>
  <c r="L193" i="20"/>
  <c r="M193" i="20"/>
  <c r="N193" i="20"/>
  <c r="O193" i="20"/>
  <c r="P193" i="20"/>
  <c r="Q193" i="20"/>
  <c r="R193" i="20"/>
  <c r="S193" i="20"/>
  <c r="T193" i="20"/>
  <c r="U193" i="20"/>
  <c r="V193" i="20"/>
  <c r="B194" i="20"/>
  <c r="D194" i="20"/>
  <c r="H194" i="20"/>
  <c r="I194" i="20"/>
  <c r="J194" i="20"/>
  <c r="K194" i="20"/>
  <c r="L194" i="20"/>
  <c r="M194" i="20"/>
  <c r="N194" i="20"/>
  <c r="O194" i="20"/>
  <c r="P194" i="20"/>
  <c r="Q194" i="20"/>
  <c r="R194" i="20"/>
  <c r="S194" i="20"/>
  <c r="T194" i="20"/>
  <c r="U194" i="20"/>
  <c r="V194" i="20"/>
  <c r="B195" i="20"/>
  <c r="D195" i="20"/>
  <c r="H195" i="20"/>
  <c r="I195" i="20"/>
  <c r="J195" i="20"/>
  <c r="K195" i="20"/>
  <c r="L195" i="20"/>
  <c r="M195" i="20"/>
  <c r="N195" i="20"/>
  <c r="O195" i="20"/>
  <c r="P195" i="20"/>
  <c r="Q195" i="20"/>
  <c r="R195" i="20"/>
  <c r="S195" i="20"/>
  <c r="T195" i="20"/>
  <c r="U195" i="20"/>
  <c r="V195" i="20"/>
  <c r="B196" i="20"/>
  <c r="D196" i="20"/>
  <c r="H196" i="20"/>
  <c r="I196" i="20"/>
  <c r="J196" i="20"/>
  <c r="K196" i="20"/>
  <c r="L196" i="20"/>
  <c r="M196" i="20"/>
  <c r="N196" i="20"/>
  <c r="O196" i="20"/>
  <c r="P196" i="20"/>
  <c r="Q196" i="20"/>
  <c r="R196" i="20"/>
  <c r="S196" i="20"/>
  <c r="T196" i="20"/>
  <c r="U196" i="20"/>
  <c r="V196" i="20"/>
  <c r="B197" i="20"/>
  <c r="D197" i="20"/>
  <c r="H197" i="20"/>
  <c r="I197" i="20"/>
  <c r="J197" i="20"/>
  <c r="K197" i="20"/>
  <c r="L197" i="20"/>
  <c r="M197" i="20"/>
  <c r="N197" i="20"/>
  <c r="O197" i="20"/>
  <c r="P197" i="20"/>
  <c r="Q197" i="20"/>
  <c r="R197" i="20"/>
  <c r="S197" i="20"/>
  <c r="T197" i="20"/>
  <c r="U197" i="20"/>
  <c r="V197" i="20"/>
  <c r="B198" i="20"/>
  <c r="D198" i="20"/>
  <c r="H198" i="20"/>
  <c r="I198" i="20"/>
  <c r="J198" i="20"/>
  <c r="K198" i="20"/>
  <c r="L198" i="20"/>
  <c r="M198" i="20"/>
  <c r="N198" i="20"/>
  <c r="O198" i="20"/>
  <c r="P198" i="20"/>
  <c r="Q198" i="20"/>
  <c r="R198" i="20"/>
  <c r="S198" i="20"/>
  <c r="T198" i="20"/>
  <c r="U198" i="20"/>
  <c r="V198" i="20"/>
  <c r="B199" i="20"/>
  <c r="D199" i="20"/>
  <c r="H199" i="20"/>
  <c r="I199" i="20"/>
  <c r="J199" i="20"/>
  <c r="K199" i="20"/>
  <c r="L199" i="20"/>
  <c r="M199" i="20"/>
  <c r="N199" i="20"/>
  <c r="O199" i="20"/>
  <c r="P199" i="20"/>
  <c r="Q199" i="20"/>
  <c r="R199" i="20"/>
  <c r="S199" i="20"/>
  <c r="T199" i="20"/>
  <c r="U199" i="20"/>
  <c r="V199" i="20"/>
  <c r="B200" i="20"/>
  <c r="D200" i="20"/>
  <c r="H200" i="20"/>
  <c r="I200" i="20"/>
  <c r="J200" i="20"/>
  <c r="K200" i="20"/>
  <c r="L200" i="20"/>
  <c r="M200" i="20"/>
  <c r="N200" i="20"/>
  <c r="O200" i="20"/>
  <c r="P200" i="20"/>
  <c r="Q200" i="20"/>
  <c r="R200" i="20"/>
  <c r="S200" i="20"/>
  <c r="T200" i="20"/>
  <c r="U200" i="20"/>
  <c r="V200" i="20"/>
  <c r="B201" i="20"/>
  <c r="D201" i="20"/>
  <c r="H201" i="20"/>
  <c r="I201" i="20"/>
  <c r="J201" i="20"/>
  <c r="K201" i="20"/>
  <c r="L201" i="20"/>
  <c r="M201" i="20"/>
  <c r="N201" i="20"/>
  <c r="O201" i="20"/>
  <c r="P201" i="20"/>
  <c r="Q201" i="20"/>
  <c r="R201" i="20"/>
  <c r="S201" i="20"/>
  <c r="T201" i="20"/>
  <c r="U201" i="20"/>
  <c r="V201" i="20"/>
  <c r="B202" i="20"/>
  <c r="D202" i="20"/>
  <c r="H202" i="20"/>
  <c r="I202" i="20"/>
  <c r="J202" i="20"/>
  <c r="K202" i="20"/>
  <c r="L202" i="20"/>
  <c r="M202" i="20"/>
  <c r="N202" i="20"/>
  <c r="O202" i="20"/>
  <c r="P202" i="20"/>
  <c r="Q202" i="20"/>
  <c r="R202" i="20"/>
  <c r="S202" i="20"/>
  <c r="T202" i="20"/>
  <c r="U202" i="20"/>
  <c r="V202" i="20"/>
  <c r="B203" i="20"/>
  <c r="D203" i="20"/>
  <c r="H203" i="20"/>
  <c r="I203" i="20"/>
  <c r="J203" i="20"/>
  <c r="K203" i="20"/>
  <c r="L203" i="20"/>
  <c r="M203" i="20"/>
  <c r="N203" i="20"/>
  <c r="O203" i="20"/>
  <c r="P203" i="20"/>
  <c r="Q203" i="20"/>
  <c r="R203" i="20"/>
  <c r="S203" i="20"/>
  <c r="T203" i="20"/>
  <c r="U203" i="20"/>
  <c r="V203" i="20"/>
  <c r="B204" i="20"/>
  <c r="D204" i="20"/>
  <c r="H204" i="20"/>
  <c r="I204" i="20"/>
  <c r="J204" i="20"/>
  <c r="K204" i="20"/>
  <c r="L204" i="20"/>
  <c r="M204" i="20"/>
  <c r="N204" i="20"/>
  <c r="O204" i="20"/>
  <c r="P204" i="20"/>
  <c r="Q204" i="20"/>
  <c r="R204" i="20"/>
  <c r="S204" i="20"/>
  <c r="T204" i="20"/>
  <c r="U204" i="20"/>
  <c r="V204" i="20"/>
  <c r="B205" i="20"/>
  <c r="D205" i="20"/>
  <c r="H205" i="20"/>
  <c r="I205" i="20"/>
  <c r="J205" i="20"/>
  <c r="K205" i="20"/>
  <c r="L205" i="20"/>
  <c r="M205" i="20"/>
  <c r="N205" i="20"/>
  <c r="O205" i="20"/>
  <c r="P205" i="20"/>
  <c r="Q205" i="20"/>
  <c r="R205" i="20"/>
  <c r="S205" i="20"/>
  <c r="T205" i="20"/>
  <c r="U205" i="20"/>
  <c r="V205" i="20"/>
  <c r="B206" i="20"/>
  <c r="D206" i="20"/>
  <c r="H206" i="20"/>
  <c r="I206" i="20"/>
  <c r="J206" i="20"/>
  <c r="K206" i="20"/>
  <c r="L206" i="20"/>
  <c r="M206" i="20"/>
  <c r="N206" i="20"/>
  <c r="O206" i="20"/>
  <c r="P206" i="20"/>
  <c r="Q206" i="20"/>
  <c r="R206" i="20"/>
  <c r="S206" i="20"/>
  <c r="T206" i="20"/>
  <c r="U206" i="20"/>
  <c r="V206" i="20"/>
  <c r="B207" i="20"/>
  <c r="D207" i="20"/>
  <c r="H207" i="20"/>
  <c r="I207" i="20"/>
  <c r="J207" i="20"/>
  <c r="K207" i="20"/>
  <c r="L207" i="20"/>
  <c r="M207" i="20"/>
  <c r="N207" i="20"/>
  <c r="O207" i="20"/>
  <c r="P207" i="20"/>
  <c r="Q207" i="20"/>
  <c r="R207" i="20"/>
  <c r="S207" i="20"/>
  <c r="T207" i="20"/>
  <c r="U207" i="20"/>
  <c r="V207" i="20"/>
  <c r="B208" i="20"/>
  <c r="D208" i="20"/>
  <c r="H208" i="20"/>
  <c r="I208" i="20"/>
  <c r="J208" i="20"/>
  <c r="K208" i="20"/>
  <c r="L208" i="20"/>
  <c r="M208" i="20"/>
  <c r="N208" i="20"/>
  <c r="O208" i="20"/>
  <c r="P208" i="20"/>
  <c r="Q208" i="20"/>
  <c r="R208" i="20"/>
  <c r="S208" i="20"/>
  <c r="T208" i="20"/>
  <c r="U208" i="20"/>
  <c r="V208" i="20"/>
  <c r="B209" i="20"/>
  <c r="D209" i="20"/>
  <c r="H209" i="20"/>
  <c r="I209" i="20"/>
  <c r="J209" i="20"/>
  <c r="K209" i="20"/>
  <c r="L209" i="20"/>
  <c r="M209" i="20"/>
  <c r="N209" i="20"/>
  <c r="O209" i="20"/>
  <c r="P209" i="20"/>
  <c r="Q209" i="20"/>
  <c r="R209" i="20"/>
  <c r="S209" i="20"/>
  <c r="T209" i="20"/>
  <c r="U209" i="20"/>
  <c r="V209" i="20"/>
  <c r="B210" i="20"/>
  <c r="D210" i="20"/>
  <c r="H210" i="20"/>
  <c r="I210" i="20"/>
  <c r="J210" i="20"/>
  <c r="K210" i="20"/>
  <c r="L210" i="20"/>
  <c r="M210" i="20"/>
  <c r="N210" i="20"/>
  <c r="O210" i="20"/>
  <c r="P210" i="20"/>
  <c r="Q210" i="20"/>
  <c r="R210" i="20"/>
  <c r="S210" i="20"/>
  <c r="T210" i="20"/>
  <c r="U210" i="20"/>
  <c r="V210" i="20"/>
  <c r="B211" i="20"/>
  <c r="D211" i="20"/>
  <c r="H211" i="20"/>
  <c r="I211" i="20"/>
  <c r="J211" i="20"/>
  <c r="K211" i="20"/>
  <c r="L211" i="20"/>
  <c r="M211" i="20"/>
  <c r="N211" i="20"/>
  <c r="O211" i="20"/>
  <c r="P211" i="20"/>
  <c r="Q211" i="20"/>
  <c r="R211" i="20"/>
  <c r="S211" i="20"/>
  <c r="T211" i="20"/>
  <c r="U211" i="20"/>
  <c r="V211" i="20"/>
  <c r="B212" i="20"/>
  <c r="D212" i="20"/>
  <c r="H212" i="20"/>
  <c r="I212" i="20"/>
  <c r="J212" i="20"/>
  <c r="K212" i="20"/>
  <c r="L212" i="20"/>
  <c r="M212" i="20"/>
  <c r="N212" i="20"/>
  <c r="O212" i="20"/>
  <c r="P212" i="20"/>
  <c r="Q212" i="20"/>
  <c r="R212" i="20"/>
  <c r="S212" i="20"/>
  <c r="T212" i="20"/>
  <c r="U212" i="20"/>
  <c r="V212" i="20"/>
  <c r="B213" i="20"/>
  <c r="D213" i="20"/>
  <c r="H213" i="20"/>
  <c r="I213" i="20"/>
  <c r="J213" i="20"/>
  <c r="K213" i="20"/>
  <c r="L213" i="20"/>
  <c r="M213" i="20"/>
  <c r="N213" i="20"/>
  <c r="O213" i="20"/>
  <c r="P213" i="20"/>
  <c r="Q213" i="20"/>
  <c r="R213" i="20"/>
  <c r="S213" i="20"/>
  <c r="T213" i="20"/>
  <c r="U213" i="20"/>
  <c r="V213" i="20"/>
  <c r="B214" i="20"/>
  <c r="D214" i="20"/>
  <c r="H214" i="20"/>
  <c r="I214" i="20"/>
  <c r="J214" i="20"/>
  <c r="K214" i="20"/>
  <c r="L214" i="20"/>
  <c r="M214" i="20"/>
  <c r="N214" i="20"/>
  <c r="O214" i="20"/>
  <c r="P214" i="20"/>
  <c r="Q214" i="20"/>
  <c r="R214" i="20"/>
  <c r="S214" i="20"/>
  <c r="T214" i="20"/>
  <c r="U214" i="20"/>
  <c r="V214" i="20"/>
  <c r="B215" i="20"/>
  <c r="D215" i="20"/>
  <c r="H215" i="20"/>
  <c r="I215" i="20"/>
  <c r="J215" i="20"/>
  <c r="K215" i="20"/>
  <c r="L215" i="20"/>
  <c r="M215" i="20"/>
  <c r="N215" i="20"/>
  <c r="O215" i="20"/>
  <c r="P215" i="20"/>
  <c r="Q215" i="20"/>
  <c r="R215" i="20"/>
  <c r="S215" i="20"/>
  <c r="T215" i="20"/>
  <c r="U215" i="20"/>
  <c r="V215" i="20"/>
  <c r="B216" i="20"/>
  <c r="D216" i="20"/>
  <c r="H216" i="20"/>
  <c r="I216" i="20"/>
  <c r="J216" i="20"/>
  <c r="K216" i="20"/>
  <c r="L216" i="20"/>
  <c r="M216" i="20"/>
  <c r="N216" i="20"/>
  <c r="O216" i="20"/>
  <c r="P216" i="20"/>
  <c r="Q216" i="20"/>
  <c r="R216" i="20"/>
  <c r="S216" i="20"/>
  <c r="T216" i="20"/>
  <c r="U216" i="20"/>
  <c r="V216" i="20"/>
  <c r="B217" i="20"/>
  <c r="D217" i="20"/>
  <c r="H217" i="20"/>
  <c r="I217" i="20"/>
  <c r="J217" i="20"/>
  <c r="K217" i="20"/>
  <c r="L217" i="20"/>
  <c r="M217" i="20"/>
  <c r="N217" i="20"/>
  <c r="O217" i="20"/>
  <c r="P217" i="20"/>
  <c r="Q217" i="20"/>
  <c r="R217" i="20"/>
  <c r="S217" i="20"/>
  <c r="T217" i="20"/>
  <c r="U217" i="20"/>
  <c r="V217" i="20"/>
  <c r="B218" i="20"/>
  <c r="D218" i="20"/>
  <c r="H218" i="20"/>
  <c r="I218" i="20"/>
  <c r="J218" i="20"/>
  <c r="K218" i="20"/>
  <c r="L218" i="20"/>
  <c r="M218" i="20"/>
  <c r="N218" i="20"/>
  <c r="O218" i="20"/>
  <c r="P218" i="20"/>
  <c r="Q218" i="20"/>
  <c r="R218" i="20"/>
  <c r="S218" i="20"/>
  <c r="T218" i="20"/>
  <c r="U218" i="20"/>
  <c r="V218" i="20"/>
  <c r="B219" i="20"/>
  <c r="D219" i="20"/>
  <c r="H219" i="20"/>
  <c r="I219" i="20"/>
  <c r="J219" i="20"/>
  <c r="K219" i="20"/>
  <c r="L219" i="20"/>
  <c r="M219" i="20"/>
  <c r="N219" i="20"/>
  <c r="O219" i="20"/>
  <c r="P219" i="20"/>
  <c r="Q219" i="20"/>
  <c r="R219" i="20"/>
  <c r="S219" i="20"/>
  <c r="T219" i="20"/>
  <c r="U219" i="20"/>
  <c r="V219" i="20"/>
  <c r="B220" i="20"/>
  <c r="D220" i="20"/>
  <c r="H220" i="20"/>
  <c r="I220" i="20"/>
  <c r="J220" i="20"/>
  <c r="K220" i="20"/>
  <c r="L220" i="20"/>
  <c r="M220" i="20"/>
  <c r="N220" i="20"/>
  <c r="O220" i="20"/>
  <c r="P220" i="20"/>
  <c r="Q220" i="20"/>
  <c r="R220" i="20"/>
  <c r="S220" i="20"/>
  <c r="T220" i="20"/>
  <c r="U220" i="20"/>
  <c r="V220" i="20"/>
  <c r="B221" i="20"/>
  <c r="D221" i="20"/>
  <c r="H221" i="20"/>
  <c r="I221" i="20"/>
  <c r="J221" i="20"/>
  <c r="K221" i="20"/>
  <c r="L221" i="20"/>
  <c r="M221" i="20"/>
  <c r="N221" i="20"/>
  <c r="O221" i="20"/>
  <c r="P221" i="20"/>
  <c r="Q221" i="20"/>
  <c r="R221" i="20"/>
  <c r="S221" i="20"/>
  <c r="T221" i="20"/>
  <c r="U221" i="20"/>
  <c r="V221" i="20"/>
  <c r="B222" i="20"/>
  <c r="D222" i="20"/>
  <c r="H222" i="20"/>
  <c r="I222" i="20"/>
  <c r="J222" i="20"/>
  <c r="K222" i="20"/>
  <c r="L222" i="20"/>
  <c r="M222" i="20"/>
  <c r="N222" i="20"/>
  <c r="O222" i="20"/>
  <c r="P222" i="20"/>
  <c r="Q222" i="20"/>
  <c r="R222" i="20"/>
  <c r="S222" i="20"/>
  <c r="T222" i="20"/>
  <c r="U222" i="20"/>
  <c r="V222" i="20"/>
  <c r="B223" i="20"/>
  <c r="D223" i="20"/>
  <c r="H223" i="20"/>
  <c r="I223" i="20"/>
  <c r="J223" i="20"/>
  <c r="K223" i="20"/>
  <c r="L223" i="20"/>
  <c r="M223" i="20"/>
  <c r="N223" i="20"/>
  <c r="O223" i="20"/>
  <c r="P223" i="20"/>
  <c r="Q223" i="20"/>
  <c r="R223" i="20"/>
  <c r="S223" i="20"/>
  <c r="T223" i="20"/>
  <c r="U223" i="20"/>
  <c r="V223" i="20"/>
  <c r="B224" i="20"/>
  <c r="D224" i="20"/>
  <c r="H224" i="20"/>
  <c r="I224" i="20"/>
  <c r="J224" i="20"/>
  <c r="K224" i="20"/>
  <c r="L224" i="20"/>
  <c r="M224" i="20"/>
  <c r="N224" i="20"/>
  <c r="O224" i="20"/>
  <c r="P224" i="20"/>
  <c r="Q224" i="20"/>
  <c r="R224" i="20"/>
  <c r="S224" i="20"/>
  <c r="T224" i="20"/>
  <c r="U224" i="20"/>
  <c r="V224" i="20"/>
  <c r="B225" i="20"/>
  <c r="D225" i="20"/>
  <c r="H225" i="20"/>
  <c r="I225" i="20"/>
  <c r="J225" i="20"/>
  <c r="K225" i="20"/>
  <c r="L225" i="20"/>
  <c r="M225" i="20"/>
  <c r="N225" i="20"/>
  <c r="O225" i="20"/>
  <c r="P225" i="20"/>
  <c r="Q225" i="20"/>
  <c r="R225" i="20"/>
  <c r="S225" i="20"/>
  <c r="T225" i="20"/>
  <c r="U225" i="20"/>
  <c r="V225" i="20"/>
  <c r="B226" i="20"/>
  <c r="D226" i="20"/>
  <c r="H226" i="20"/>
  <c r="I226" i="20"/>
  <c r="J226" i="20"/>
  <c r="K226" i="20"/>
  <c r="L226" i="20"/>
  <c r="M226" i="20"/>
  <c r="N226" i="20"/>
  <c r="O226" i="20"/>
  <c r="P226" i="20"/>
  <c r="Q226" i="20"/>
  <c r="R226" i="20"/>
  <c r="S226" i="20"/>
  <c r="T226" i="20"/>
  <c r="U226" i="20"/>
  <c r="V226" i="20"/>
  <c r="B227" i="20"/>
  <c r="D227" i="20"/>
  <c r="H227" i="20"/>
  <c r="I227" i="20"/>
  <c r="J227" i="20"/>
  <c r="K227" i="20"/>
  <c r="L227" i="20"/>
  <c r="M227" i="20"/>
  <c r="N227" i="20"/>
  <c r="O227" i="20"/>
  <c r="P227" i="20"/>
  <c r="Q227" i="20"/>
  <c r="R227" i="20"/>
  <c r="S227" i="20"/>
  <c r="T227" i="20"/>
  <c r="U227" i="20"/>
  <c r="V227" i="20"/>
  <c r="B228" i="20"/>
  <c r="D228" i="20"/>
  <c r="H228" i="20"/>
  <c r="I228" i="20"/>
  <c r="J228" i="20"/>
  <c r="K228" i="20"/>
  <c r="L228" i="20"/>
  <c r="M228" i="20"/>
  <c r="N228" i="20"/>
  <c r="O228" i="20"/>
  <c r="P228" i="20"/>
  <c r="Q228" i="20"/>
  <c r="R228" i="20"/>
  <c r="S228" i="20"/>
  <c r="T228" i="20"/>
  <c r="U228" i="20"/>
  <c r="V228" i="20"/>
  <c r="B229" i="20"/>
  <c r="D229" i="20"/>
  <c r="H229" i="20"/>
  <c r="I229" i="20"/>
  <c r="J229" i="20"/>
  <c r="K229" i="20"/>
  <c r="L229" i="20"/>
  <c r="M229" i="20"/>
  <c r="N229" i="20"/>
  <c r="O229" i="20"/>
  <c r="P229" i="20"/>
  <c r="Q229" i="20"/>
  <c r="R229" i="20"/>
  <c r="S229" i="20"/>
  <c r="T229" i="20"/>
  <c r="U229" i="20"/>
  <c r="V229" i="20"/>
  <c r="B230" i="20"/>
  <c r="D230" i="20"/>
  <c r="H230" i="20"/>
  <c r="I230" i="20"/>
  <c r="J230" i="20"/>
  <c r="K230" i="20"/>
  <c r="L230" i="20"/>
  <c r="M230" i="20"/>
  <c r="N230" i="20"/>
  <c r="O230" i="20"/>
  <c r="P230" i="20"/>
  <c r="Q230" i="20"/>
  <c r="R230" i="20"/>
  <c r="S230" i="20"/>
  <c r="T230" i="20"/>
  <c r="U230" i="20"/>
  <c r="V230" i="20"/>
  <c r="B231" i="20"/>
  <c r="D231" i="20"/>
  <c r="H231" i="20"/>
  <c r="I231" i="20"/>
  <c r="J231" i="20"/>
  <c r="K231" i="20"/>
  <c r="L231" i="20"/>
  <c r="M231" i="20"/>
  <c r="N231" i="20"/>
  <c r="O231" i="20"/>
  <c r="P231" i="20"/>
  <c r="Q231" i="20"/>
  <c r="R231" i="20"/>
  <c r="S231" i="20"/>
  <c r="T231" i="20"/>
  <c r="U231" i="20"/>
  <c r="V231" i="20"/>
  <c r="B232" i="20"/>
  <c r="D232" i="20"/>
  <c r="H232" i="20"/>
  <c r="I232" i="20"/>
  <c r="J232" i="20"/>
  <c r="K232" i="20"/>
  <c r="L232" i="20"/>
  <c r="M232" i="20"/>
  <c r="N232" i="20"/>
  <c r="O232" i="20"/>
  <c r="P232" i="20"/>
  <c r="Q232" i="20"/>
  <c r="R232" i="20"/>
  <c r="S232" i="20"/>
  <c r="T232" i="20"/>
  <c r="U232" i="20"/>
  <c r="V232" i="20"/>
  <c r="B233" i="20"/>
  <c r="D233" i="20"/>
  <c r="H233" i="20"/>
  <c r="I233" i="20"/>
  <c r="J233" i="20"/>
  <c r="K233" i="20"/>
  <c r="L233" i="20"/>
  <c r="M233" i="20"/>
  <c r="N233" i="20"/>
  <c r="O233" i="20"/>
  <c r="P233" i="20"/>
  <c r="Q233" i="20"/>
  <c r="R233" i="20"/>
  <c r="S233" i="20"/>
  <c r="T233" i="20"/>
  <c r="U233" i="20"/>
  <c r="V233" i="20"/>
  <c r="B234" i="20"/>
  <c r="D234" i="20"/>
  <c r="H234" i="20"/>
  <c r="I234" i="20"/>
  <c r="J234" i="20"/>
  <c r="K234" i="20"/>
  <c r="L234" i="20"/>
  <c r="M234" i="20"/>
  <c r="N234" i="20"/>
  <c r="O234" i="20"/>
  <c r="P234" i="20"/>
  <c r="Q234" i="20"/>
  <c r="R234" i="20"/>
  <c r="S234" i="20"/>
  <c r="T234" i="20"/>
  <c r="U234" i="20"/>
  <c r="V234" i="20"/>
  <c r="B235" i="20"/>
  <c r="D235" i="20"/>
  <c r="H235" i="20"/>
  <c r="I235" i="20"/>
  <c r="J235" i="20"/>
  <c r="K235" i="20"/>
  <c r="L235" i="20"/>
  <c r="M235" i="20"/>
  <c r="N235" i="20"/>
  <c r="O235" i="20"/>
  <c r="P235" i="20"/>
  <c r="Q235" i="20"/>
  <c r="R235" i="20"/>
  <c r="S235" i="20"/>
  <c r="T235" i="20"/>
  <c r="U235" i="20"/>
  <c r="V235" i="20"/>
  <c r="B236" i="20"/>
  <c r="D236" i="20"/>
  <c r="H236" i="20"/>
  <c r="I236" i="20"/>
  <c r="J236" i="20"/>
  <c r="K236" i="20"/>
  <c r="L236" i="20"/>
  <c r="M236" i="20"/>
  <c r="N236" i="20"/>
  <c r="O236" i="20"/>
  <c r="P236" i="20"/>
  <c r="Q236" i="20"/>
  <c r="R236" i="20"/>
  <c r="S236" i="20"/>
  <c r="T236" i="20"/>
  <c r="U236" i="20"/>
  <c r="V236" i="20"/>
  <c r="B237" i="20"/>
  <c r="D237" i="20"/>
  <c r="H237" i="20"/>
  <c r="I237" i="20"/>
  <c r="J237" i="20"/>
  <c r="K237" i="20"/>
  <c r="L237" i="20"/>
  <c r="M237" i="20"/>
  <c r="N237" i="20"/>
  <c r="O237" i="20"/>
  <c r="P237" i="20"/>
  <c r="Q237" i="20"/>
  <c r="R237" i="20"/>
  <c r="S237" i="20"/>
  <c r="T237" i="20"/>
  <c r="U237" i="20"/>
  <c r="V237" i="20"/>
  <c r="B238" i="20"/>
  <c r="D238" i="20"/>
  <c r="H238" i="20"/>
  <c r="I238" i="20"/>
  <c r="J238" i="20"/>
  <c r="K238" i="20"/>
  <c r="L238" i="20"/>
  <c r="M238" i="20"/>
  <c r="N238" i="20"/>
  <c r="O238" i="20"/>
  <c r="P238" i="20"/>
  <c r="Q238" i="20"/>
  <c r="R238" i="20"/>
  <c r="S238" i="20"/>
  <c r="T238" i="20"/>
  <c r="U238" i="20"/>
  <c r="V238" i="20"/>
  <c r="B239" i="20"/>
  <c r="D239" i="20"/>
  <c r="H239" i="20"/>
  <c r="I239" i="20"/>
  <c r="J239" i="20"/>
  <c r="K239" i="20"/>
  <c r="L239" i="20"/>
  <c r="M239" i="20"/>
  <c r="N239" i="20"/>
  <c r="O239" i="20"/>
  <c r="P239" i="20"/>
  <c r="Q239" i="20"/>
  <c r="R239" i="20"/>
  <c r="S239" i="20"/>
  <c r="T239" i="20"/>
  <c r="U239" i="20"/>
  <c r="V239" i="20"/>
  <c r="B240" i="20"/>
  <c r="D240" i="20"/>
  <c r="H240" i="20"/>
  <c r="I240" i="20"/>
  <c r="J240" i="20"/>
  <c r="K240" i="20"/>
  <c r="L240" i="20"/>
  <c r="M240" i="20"/>
  <c r="N240" i="20"/>
  <c r="O240" i="20"/>
  <c r="P240" i="20"/>
  <c r="Q240" i="20"/>
  <c r="R240" i="20"/>
  <c r="S240" i="20"/>
  <c r="T240" i="20"/>
  <c r="U240" i="20"/>
  <c r="V240" i="20"/>
  <c r="B241" i="20"/>
  <c r="D241" i="20"/>
  <c r="H241" i="20"/>
  <c r="I241" i="20"/>
  <c r="J241" i="20"/>
  <c r="K241" i="20"/>
  <c r="L241" i="20"/>
  <c r="M241" i="20"/>
  <c r="N241" i="20"/>
  <c r="O241" i="20"/>
  <c r="P241" i="20"/>
  <c r="Q241" i="20"/>
  <c r="R241" i="20"/>
  <c r="S241" i="20"/>
  <c r="T241" i="20"/>
  <c r="U241" i="20"/>
  <c r="V241" i="20"/>
  <c r="B242" i="20"/>
  <c r="D242" i="20"/>
  <c r="H242" i="20"/>
  <c r="I242" i="20"/>
  <c r="J242" i="20"/>
  <c r="K242" i="20"/>
  <c r="L242" i="20"/>
  <c r="M242" i="20"/>
  <c r="N242" i="20"/>
  <c r="O242" i="20"/>
  <c r="P242" i="20"/>
  <c r="Q242" i="20"/>
  <c r="R242" i="20"/>
  <c r="S242" i="20"/>
  <c r="T242" i="20"/>
  <c r="U242" i="20"/>
  <c r="V242" i="20"/>
  <c r="B243" i="20"/>
  <c r="D243" i="20"/>
  <c r="H243" i="20"/>
  <c r="I243" i="20"/>
  <c r="J243" i="20"/>
  <c r="K243" i="20"/>
  <c r="L243" i="20"/>
  <c r="M243" i="20"/>
  <c r="N243" i="20"/>
  <c r="O243" i="20"/>
  <c r="P243" i="20"/>
  <c r="Q243" i="20"/>
  <c r="R243" i="20"/>
  <c r="S243" i="20"/>
  <c r="T243" i="20"/>
  <c r="U243" i="20"/>
  <c r="V243" i="20"/>
  <c r="B244" i="20"/>
  <c r="D244" i="20"/>
  <c r="H244" i="20"/>
  <c r="I244" i="20"/>
  <c r="J244" i="20"/>
  <c r="K244" i="20"/>
  <c r="L244" i="20"/>
  <c r="M244" i="20"/>
  <c r="N244" i="20"/>
  <c r="O244" i="20"/>
  <c r="P244" i="20"/>
  <c r="Q244" i="20"/>
  <c r="R244" i="20"/>
  <c r="S244" i="20"/>
  <c r="T244" i="20"/>
  <c r="U244" i="20"/>
  <c r="V244" i="20"/>
  <c r="B245" i="20"/>
  <c r="D245" i="20"/>
  <c r="H245" i="20"/>
  <c r="I245" i="20"/>
  <c r="J245" i="20"/>
  <c r="K245" i="20"/>
  <c r="L245" i="20"/>
  <c r="M245" i="20"/>
  <c r="N245" i="20"/>
  <c r="O245" i="20"/>
  <c r="P245" i="20"/>
  <c r="Q245" i="20"/>
  <c r="R245" i="20"/>
  <c r="S245" i="20"/>
  <c r="T245" i="20"/>
  <c r="U245" i="20"/>
  <c r="V245" i="20"/>
  <c r="B246" i="20"/>
  <c r="D246" i="20"/>
  <c r="H246" i="20"/>
  <c r="I246" i="20"/>
  <c r="J246" i="20"/>
  <c r="K246" i="20"/>
  <c r="L246" i="20"/>
  <c r="M246" i="20"/>
  <c r="N246" i="20"/>
  <c r="O246" i="20"/>
  <c r="P246" i="20"/>
  <c r="Q246" i="20"/>
  <c r="R246" i="20"/>
  <c r="S246" i="20"/>
  <c r="T246" i="20"/>
  <c r="U246" i="20"/>
  <c r="V246" i="20"/>
  <c r="B247" i="20"/>
  <c r="D247" i="20"/>
  <c r="H247" i="20"/>
  <c r="I247" i="20"/>
  <c r="J247" i="20"/>
  <c r="K247" i="20"/>
  <c r="L247" i="20"/>
  <c r="M247" i="20"/>
  <c r="N247" i="20"/>
  <c r="O247" i="20"/>
  <c r="P247" i="20"/>
  <c r="Q247" i="20"/>
  <c r="R247" i="20"/>
  <c r="S247" i="20"/>
  <c r="T247" i="20"/>
  <c r="U247" i="20"/>
  <c r="V247" i="20"/>
  <c r="B248" i="20"/>
  <c r="D248" i="20"/>
  <c r="H248" i="20"/>
  <c r="I248" i="20"/>
  <c r="J248" i="20"/>
  <c r="K248" i="20"/>
  <c r="L248" i="20"/>
  <c r="M248" i="20"/>
  <c r="N248" i="20"/>
  <c r="O248" i="20"/>
  <c r="P248" i="20"/>
  <c r="Q248" i="20"/>
  <c r="R248" i="20"/>
  <c r="S248" i="20"/>
  <c r="T248" i="20"/>
  <c r="U248" i="20"/>
  <c r="V248" i="20"/>
  <c r="B249" i="20"/>
  <c r="D249" i="20"/>
  <c r="H249" i="20"/>
  <c r="I249" i="20"/>
  <c r="J249" i="20"/>
  <c r="K249" i="20"/>
  <c r="L249" i="20"/>
  <c r="M249" i="20"/>
  <c r="N249" i="20"/>
  <c r="O249" i="20"/>
  <c r="P249" i="20"/>
  <c r="Q249" i="20"/>
  <c r="R249" i="20"/>
  <c r="S249" i="20"/>
  <c r="T249" i="20"/>
  <c r="U249" i="20"/>
  <c r="V249" i="20"/>
  <c r="B250" i="20"/>
  <c r="D250" i="20"/>
  <c r="H250" i="20"/>
  <c r="I250" i="20"/>
  <c r="J250" i="20"/>
  <c r="K250" i="20"/>
  <c r="L250" i="20"/>
  <c r="M250" i="20"/>
  <c r="N250" i="20"/>
  <c r="O250" i="20"/>
  <c r="P250" i="20"/>
  <c r="Q250" i="20"/>
  <c r="R250" i="20"/>
  <c r="S250" i="20"/>
  <c r="T250" i="20"/>
  <c r="U250" i="20"/>
  <c r="V250" i="20"/>
  <c r="B251" i="20"/>
  <c r="D251" i="20"/>
  <c r="H251" i="20"/>
  <c r="I251" i="20"/>
  <c r="J251" i="20"/>
  <c r="K251" i="20"/>
  <c r="L251" i="20"/>
  <c r="M251" i="20"/>
  <c r="N251" i="20"/>
  <c r="O251" i="20"/>
  <c r="P251" i="20"/>
  <c r="Q251" i="20"/>
  <c r="R251" i="20"/>
  <c r="S251" i="20"/>
  <c r="T251" i="20"/>
  <c r="U251" i="20"/>
  <c r="V251" i="20"/>
  <c r="B252" i="20"/>
  <c r="D252" i="20"/>
  <c r="H252" i="20"/>
  <c r="I252" i="20"/>
  <c r="J252" i="20"/>
  <c r="K252" i="20"/>
  <c r="L252" i="20"/>
  <c r="M252" i="20"/>
  <c r="N252" i="20"/>
  <c r="O252" i="20"/>
  <c r="P252" i="20"/>
  <c r="Q252" i="20"/>
  <c r="R252" i="20"/>
  <c r="S252" i="20"/>
  <c r="T252" i="20"/>
  <c r="U252" i="20"/>
  <c r="V252" i="20"/>
  <c r="B253" i="20"/>
  <c r="D253" i="20"/>
  <c r="H253" i="20"/>
  <c r="I253" i="20"/>
  <c r="J253" i="20"/>
  <c r="K253" i="20"/>
  <c r="L253" i="20"/>
  <c r="M253" i="20"/>
  <c r="N253" i="20"/>
  <c r="O253" i="20"/>
  <c r="P253" i="20"/>
  <c r="Q253" i="20"/>
  <c r="R253" i="20"/>
  <c r="S253" i="20"/>
  <c r="T253" i="20"/>
  <c r="U253" i="20"/>
  <c r="V253" i="20"/>
  <c r="B254" i="20"/>
  <c r="D254" i="20"/>
  <c r="H254" i="20"/>
  <c r="I254" i="20"/>
  <c r="J254" i="20"/>
  <c r="K254" i="20"/>
  <c r="L254" i="20"/>
  <c r="M254" i="20"/>
  <c r="N254" i="20"/>
  <c r="O254" i="20"/>
  <c r="P254" i="20"/>
  <c r="Q254" i="20"/>
  <c r="R254" i="20"/>
  <c r="S254" i="20"/>
  <c r="T254" i="20"/>
  <c r="U254" i="20"/>
  <c r="V254" i="20"/>
  <c r="B255" i="20"/>
  <c r="D255" i="20"/>
  <c r="H255" i="20"/>
  <c r="I255" i="20"/>
  <c r="J255" i="20"/>
  <c r="K255" i="20"/>
  <c r="L255" i="20"/>
  <c r="M255" i="20"/>
  <c r="N255" i="20"/>
  <c r="O255" i="20"/>
  <c r="P255" i="20"/>
  <c r="Q255" i="20"/>
  <c r="R255" i="20"/>
  <c r="S255" i="20"/>
  <c r="T255" i="20"/>
  <c r="U255" i="20"/>
  <c r="V255" i="20"/>
  <c r="B256" i="20"/>
  <c r="D256" i="20"/>
  <c r="H256" i="20"/>
  <c r="I256" i="20"/>
  <c r="J256" i="20"/>
  <c r="K256" i="20"/>
  <c r="L256" i="20"/>
  <c r="M256" i="20"/>
  <c r="N256" i="20"/>
  <c r="O256" i="20"/>
  <c r="P256" i="20"/>
  <c r="Q256" i="20"/>
  <c r="R256" i="20"/>
  <c r="S256" i="20"/>
  <c r="T256" i="20"/>
  <c r="U256" i="20"/>
  <c r="V256" i="20"/>
  <c r="B257" i="20"/>
  <c r="D257" i="20"/>
  <c r="H257" i="20"/>
  <c r="I257" i="20"/>
  <c r="J257" i="20"/>
  <c r="K257" i="20"/>
  <c r="L257" i="20"/>
  <c r="M257" i="20"/>
  <c r="N257" i="20"/>
  <c r="O257" i="20"/>
  <c r="P257" i="20"/>
  <c r="Q257" i="20"/>
  <c r="R257" i="20"/>
  <c r="S257" i="20"/>
  <c r="T257" i="20"/>
  <c r="U257" i="20"/>
  <c r="V257" i="20"/>
  <c r="B258" i="20"/>
  <c r="D258" i="20"/>
  <c r="H258" i="20"/>
  <c r="I258" i="20"/>
  <c r="J258" i="20"/>
  <c r="K258" i="20"/>
  <c r="L258" i="20"/>
  <c r="M258" i="20"/>
  <c r="N258" i="20"/>
  <c r="O258" i="20"/>
  <c r="P258" i="20"/>
  <c r="Q258" i="20"/>
  <c r="R258" i="20"/>
  <c r="S258" i="20"/>
  <c r="T258" i="20"/>
  <c r="U258" i="20"/>
  <c r="V258" i="20"/>
  <c r="B259" i="20"/>
  <c r="D259" i="20"/>
  <c r="H259" i="20"/>
  <c r="I259" i="20"/>
  <c r="J259" i="20"/>
  <c r="K259" i="20"/>
  <c r="L259" i="20"/>
  <c r="M259" i="20"/>
  <c r="N259" i="20"/>
  <c r="O259" i="20"/>
  <c r="P259" i="20"/>
  <c r="Q259" i="20"/>
  <c r="R259" i="20"/>
  <c r="S259" i="20"/>
  <c r="T259" i="20"/>
  <c r="U259" i="20"/>
  <c r="V259" i="20"/>
  <c r="B260" i="20"/>
  <c r="D260" i="20"/>
  <c r="H260" i="20"/>
  <c r="I260" i="20"/>
  <c r="J260" i="20"/>
  <c r="K260" i="20"/>
  <c r="L260" i="20"/>
  <c r="M260" i="20"/>
  <c r="N260" i="20"/>
  <c r="O260" i="20"/>
  <c r="P260" i="20"/>
  <c r="Q260" i="20"/>
  <c r="R260" i="20"/>
  <c r="S260" i="20"/>
  <c r="T260" i="20"/>
  <c r="U260" i="20"/>
  <c r="V260" i="20"/>
  <c r="B261" i="20"/>
  <c r="D261" i="20"/>
  <c r="H261" i="20"/>
  <c r="I261" i="20"/>
  <c r="J261" i="20"/>
  <c r="K261" i="20"/>
  <c r="L261" i="20"/>
  <c r="M261" i="20"/>
  <c r="N261" i="20"/>
  <c r="O261" i="20"/>
  <c r="P261" i="20"/>
  <c r="Q261" i="20"/>
  <c r="R261" i="20"/>
  <c r="S261" i="20"/>
  <c r="T261" i="20"/>
  <c r="U261" i="20"/>
  <c r="V261" i="20"/>
  <c r="B262" i="20"/>
  <c r="D262" i="20"/>
  <c r="H262" i="20"/>
  <c r="I262" i="20"/>
  <c r="J262" i="20"/>
  <c r="K262" i="20"/>
  <c r="L262" i="20"/>
  <c r="M262" i="20"/>
  <c r="N262" i="20"/>
  <c r="O262" i="20"/>
  <c r="P262" i="20"/>
  <c r="Q262" i="20"/>
  <c r="R262" i="20"/>
  <c r="S262" i="20"/>
  <c r="T262" i="20"/>
  <c r="U262" i="20"/>
  <c r="V262" i="20"/>
  <c r="B263" i="20"/>
  <c r="D263" i="20"/>
  <c r="H263" i="20"/>
  <c r="I263" i="20"/>
  <c r="J263" i="20"/>
  <c r="K263" i="20"/>
  <c r="L263" i="20"/>
  <c r="M263" i="20"/>
  <c r="N263" i="20"/>
  <c r="O263" i="20"/>
  <c r="P263" i="20"/>
  <c r="Q263" i="20"/>
  <c r="R263" i="20"/>
  <c r="S263" i="20"/>
  <c r="T263" i="20"/>
  <c r="U263" i="20"/>
  <c r="V263" i="20"/>
  <c r="B264" i="20"/>
  <c r="D264" i="20"/>
  <c r="H264" i="20"/>
  <c r="I264" i="20"/>
  <c r="J264" i="20"/>
  <c r="K264" i="20"/>
  <c r="L264" i="20"/>
  <c r="M264" i="20"/>
  <c r="N264" i="20"/>
  <c r="O264" i="20"/>
  <c r="P264" i="20"/>
  <c r="Q264" i="20"/>
  <c r="R264" i="20"/>
  <c r="S264" i="20"/>
  <c r="T264" i="20"/>
  <c r="U264" i="20"/>
  <c r="V264" i="20"/>
  <c r="B265" i="20"/>
  <c r="D265" i="20"/>
  <c r="H265" i="20"/>
  <c r="I265" i="20"/>
  <c r="J265" i="20"/>
  <c r="K265" i="20"/>
  <c r="L265" i="20"/>
  <c r="M265" i="20"/>
  <c r="N265" i="20"/>
  <c r="O265" i="20"/>
  <c r="P265" i="20"/>
  <c r="Q265" i="20"/>
  <c r="R265" i="20"/>
  <c r="S265" i="20"/>
  <c r="T265" i="20"/>
  <c r="U265" i="20"/>
  <c r="V265" i="20"/>
  <c r="B266" i="20"/>
  <c r="D266" i="20"/>
  <c r="H266" i="20"/>
  <c r="I266" i="20"/>
  <c r="J266" i="20"/>
  <c r="K266" i="20"/>
  <c r="L266" i="20"/>
  <c r="M266" i="20"/>
  <c r="N266" i="20"/>
  <c r="O266" i="20"/>
  <c r="P266" i="20"/>
  <c r="Q266" i="20"/>
  <c r="R266" i="20"/>
  <c r="S266" i="20"/>
  <c r="T266" i="20"/>
  <c r="U266" i="20"/>
  <c r="V266" i="20"/>
  <c r="B267" i="20"/>
  <c r="D267" i="20"/>
  <c r="H267" i="20"/>
  <c r="I267" i="20"/>
  <c r="J267" i="20"/>
  <c r="K267" i="20"/>
  <c r="L267" i="20"/>
  <c r="M267" i="20"/>
  <c r="N267" i="20"/>
  <c r="O267" i="20"/>
  <c r="P267" i="20"/>
  <c r="Q267" i="20"/>
  <c r="R267" i="20"/>
  <c r="S267" i="20"/>
  <c r="T267" i="20"/>
  <c r="U267" i="20"/>
  <c r="V267" i="20"/>
  <c r="B268" i="20"/>
  <c r="D268" i="20"/>
  <c r="H268" i="20"/>
  <c r="I268" i="20"/>
  <c r="J268" i="20"/>
  <c r="K268" i="20"/>
  <c r="L268" i="20"/>
  <c r="M268" i="20"/>
  <c r="N268" i="20"/>
  <c r="O268" i="20"/>
  <c r="P268" i="20"/>
  <c r="Q268" i="20"/>
  <c r="R268" i="20"/>
  <c r="S268" i="20"/>
  <c r="T268" i="20"/>
  <c r="U268" i="20"/>
  <c r="V268" i="20"/>
  <c r="B269" i="20"/>
  <c r="D269" i="20"/>
  <c r="H269" i="20"/>
  <c r="I269" i="20"/>
  <c r="J269" i="20"/>
  <c r="K269" i="20"/>
  <c r="L269" i="20"/>
  <c r="M269" i="20"/>
  <c r="N269" i="20"/>
  <c r="O269" i="20"/>
  <c r="P269" i="20"/>
  <c r="Q269" i="20"/>
  <c r="R269" i="20"/>
  <c r="S269" i="20"/>
  <c r="T269" i="20"/>
  <c r="U269" i="20"/>
  <c r="V269" i="20"/>
  <c r="B270" i="20"/>
  <c r="D270" i="20"/>
  <c r="H270" i="20"/>
  <c r="I270" i="20"/>
  <c r="J270" i="20"/>
  <c r="K270" i="20"/>
  <c r="L270" i="20"/>
  <c r="M270" i="20"/>
  <c r="N270" i="20"/>
  <c r="O270" i="20"/>
  <c r="P270" i="20"/>
  <c r="Q270" i="20"/>
  <c r="R270" i="20"/>
  <c r="S270" i="20"/>
  <c r="T270" i="20"/>
  <c r="U270" i="20"/>
  <c r="V270" i="20"/>
  <c r="B271" i="20"/>
  <c r="D271" i="20"/>
  <c r="H271" i="20"/>
  <c r="I271" i="20"/>
  <c r="J271" i="20"/>
  <c r="K271" i="20"/>
  <c r="L271" i="20"/>
  <c r="M271" i="20"/>
  <c r="N271" i="20"/>
  <c r="O271" i="20"/>
  <c r="P271" i="20"/>
  <c r="Q271" i="20"/>
  <c r="R271" i="20"/>
  <c r="S271" i="20"/>
  <c r="T271" i="20"/>
  <c r="U271" i="20"/>
  <c r="V271" i="20"/>
  <c r="B272" i="20"/>
  <c r="D272" i="20"/>
  <c r="H272" i="20"/>
  <c r="I272" i="20"/>
  <c r="J272" i="20"/>
  <c r="K272" i="20"/>
  <c r="L272" i="20"/>
  <c r="M272" i="20"/>
  <c r="N272" i="20"/>
  <c r="O272" i="20"/>
  <c r="P272" i="20"/>
  <c r="Q272" i="20"/>
  <c r="R272" i="20"/>
  <c r="S272" i="20"/>
  <c r="T272" i="20"/>
  <c r="U272" i="20"/>
  <c r="V272" i="20"/>
  <c r="B273" i="20"/>
  <c r="D273" i="20"/>
  <c r="H273" i="20"/>
  <c r="I273" i="20"/>
  <c r="J273" i="20"/>
  <c r="K273" i="20"/>
  <c r="L273" i="20"/>
  <c r="M273" i="20"/>
  <c r="N273" i="20"/>
  <c r="O273" i="20"/>
  <c r="P273" i="20"/>
  <c r="Q273" i="20"/>
  <c r="R273" i="20"/>
  <c r="S273" i="20"/>
  <c r="T273" i="20"/>
  <c r="U273" i="20"/>
  <c r="V273" i="20"/>
  <c r="B274" i="20"/>
  <c r="D274" i="20"/>
  <c r="H274" i="20"/>
  <c r="I274" i="20"/>
  <c r="J274" i="20"/>
  <c r="K274" i="20"/>
  <c r="L274" i="20"/>
  <c r="M274" i="20"/>
  <c r="N274" i="20"/>
  <c r="O274" i="20"/>
  <c r="P274" i="20"/>
  <c r="Q274" i="20"/>
  <c r="R274" i="20"/>
  <c r="S274" i="20"/>
  <c r="T274" i="20"/>
  <c r="U274" i="20"/>
  <c r="V274" i="20"/>
  <c r="B275" i="20"/>
  <c r="D275" i="20"/>
  <c r="H275" i="20"/>
  <c r="I275" i="20"/>
  <c r="J275" i="20"/>
  <c r="K275" i="20"/>
  <c r="L275" i="20"/>
  <c r="M275" i="20"/>
  <c r="N275" i="20"/>
  <c r="O275" i="20"/>
  <c r="P275" i="20"/>
  <c r="Q275" i="20"/>
  <c r="R275" i="20"/>
  <c r="S275" i="20"/>
  <c r="T275" i="20"/>
  <c r="U275" i="20"/>
  <c r="V275" i="20"/>
  <c r="B276" i="20"/>
  <c r="D276" i="20"/>
  <c r="H276" i="20"/>
  <c r="I276" i="20"/>
  <c r="J276" i="20"/>
  <c r="K276" i="20"/>
  <c r="L276" i="20"/>
  <c r="M276" i="20"/>
  <c r="N276" i="20"/>
  <c r="O276" i="20"/>
  <c r="P276" i="20"/>
  <c r="Q276" i="20"/>
  <c r="R276" i="20"/>
  <c r="S276" i="20"/>
  <c r="T276" i="20"/>
  <c r="U276" i="20"/>
  <c r="V276" i="20"/>
  <c r="B277" i="20"/>
  <c r="D277" i="20"/>
  <c r="H277" i="20"/>
  <c r="I277" i="20"/>
  <c r="J277" i="20"/>
  <c r="K277" i="20"/>
  <c r="L277" i="20"/>
  <c r="M277" i="20"/>
  <c r="N277" i="20"/>
  <c r="O277" i="20"/>
  <c r="P277" i="20"/>
  <c r="Q277" i="20"/>
  <c r="R277" i="20"/>
  <c r="S277" i="20"/>
  <c r="T277" i="20"/>
  <c r="U277" i="20"/>
  <c r="V277" i="20"/>
  <c r="B278" i="20"/>
  <c r="D278" i="20"/>
  <c r="H278" i="20"/>
  <c r="I278" i="20"/>
  <c r="J278" i="20"/>
  <c r="K278" i="20"/>
  <c r="L278" i="20"/>
  <c r="M278" i="20"/>
  <c r="N278" i="20"/>
  <c r="O278" i="20"/>
  <c r="P278" i="20"/>
  <c r="Q278" i="20"/>
  <c r="R278" i="20"/>
  <c r="S278" i="20"/>
  <c r="T278" i="20"/>
  <c r="U278" i="20"/>
  <c r="V278" i="20"/>
  <c r="B279" i="20"/>
  <c r="D279" i="20"/>
  <c r="H279" i="20"/>
  <c r="I279" i="20"/>
  <c r="J279" i="20"/>
  <c r="K279" i="20"/>
  <c r="L279" i="20"/>
  <c r="M279" i="20"/>
  <c r="N279" i="20"/>
  <c r="O279" i="20"/>
  <c r="P279" i="20"/>
  <c r="Q279" i="20"/>
  <c r="R279" i="20"/>
  <c r="S279" i="20"/>
  <c r="T279" i="20"/>
  <c r="U279" i="20"/>
  <c r="V279" i="20"/>
  <c r="B280" i="20"/>
  <c r="D280" i="20"/>
  <c r="H280" i="20"/>
  <c r="I280" i="20"/>
  <c r="J280" i="20"/>
  <c r="K280" i="20"/>
  <c r="L280" i="20"/>
  <c r="M280" i="20"/>
  <c r="N280" i="20"/>
  <c r="O280" i="20"/>
  <c r="P280" i="20"/>
  <c r="Q280" i="20"/>
  <c r="R280" i="20"/>
  <c r="S280" i="20"/>
  <c r="T280" i="20"/>
  <c r="U280" i="20"/>
  <c r="V280" i="20"/>
  <c r="B281" i="20"/>
  <c r="D281" i="20"/>
  <c r="H281" i="20"/>
  <c r="I281" i="20"/>
  <c r="J281" i="20"/>
  <c r="K281" i="20"/>
  <c r="L281" i="20"/>
  <c r="M281" i="20"/>
  <c r="N281" i="20"/>
  <c r="O281" i="20"/>
  <c r="P281" i="20"/>
  <c r="Q281" i="20"/>
  <c r="R281" i="20"/>
  <c r="S281" i="20"/>
  <c r="T281" i="20"/>
  <c r="U281" i="20"/>
  <c r="V281" i="20"/>
  <c r="B282" i="20"/>
  <c r="D282" i="20"/>
  <c r="H282" i="20"/>
  <c r="I282" i="20"/>
  <c r="J282" i="20"/>
  <c r="K282" i="20"/>
  <c r="L282" i="20"/>
  <c r="M282" i="20"/>
  <c r="N282" i="20"/>
  <c r="O282" i="20"/>
  <c r="P282" i="20"/>
  <c r="Q282" i="20"/>
  <c r="R282" i="20"/>
  <c r="S282" i="20"/>
  <c r="T282" i="20"/>
  <c r="U282" i="20"/>
  <c r="V282" i="20"/>
  <c r="B283" i="20"/>
  <c r="D283" i="20"/>
  <c r="H283" i="20"/>
  <c r="I283" i="20"/>
  <c r="J283" i="20"/>
  <c r="K283" i="20"/>
  <c r="L283" i="20"/>
  <c r="M283" i="20"/>
  <c r="N283" i="20"/>
  <c r="O283" i="20"/>
  <c r="P283" i="20"/>
  <c r="Q283" i="20"/>
  <c r="R283" i="20"/>
  <c r="S283" i="20"/>
  <c r="T283" i="20"/>
  <c r="U283" i="20"/>
  <c r="V283" i="20"/>
  <c r="B284" i="20"/>
  <c r="D284" i="20"/>
  <c r="H284" i="20"/>
  <c r="I284" i="20"/>
  <c r="J284" i="20"/>
  <c r="K284" i="20"/>
  <c r="L284" i="20"/>
  <c r="M284" i="20"/>
  <c r="N284" i="20"/>
  <c r="O284" i="20"/>
  <c r="P284" i="20"/>
  <c r="Q284" i="20"/>
  <c r="R284" i="20"/>
  <c r="S284" i="20"/>
  <c r="T284" i="20"/>
  <c r="U284" i="20"/>
  <c r="V284" i="20"/>
  <c r="B285" i="20"/>
  <c r="D285" i="20"/>
  <c r="H285" i="20"/>
  <c r="I285" i="20"/>
  <c r="J285" i="20"/>
  <c r="K285" i="20"/>
  <c r="L285" i="20"/>
  <c r="M285" i="20"/>
  <c r="N285" i="20"/>
  <c r="O285" i="20"/>
  <c r="P285" i="20"/>
  <c r="Q285" i="20"/>
  <c r="R285" i="20"/>
  <c r="S285" i="20"/>
  <c r="T285" i="20"/>
  <c r="U285" i="20"/>
  <c r="V285" i="20"/>
  <c r="B286" i="20"/>
  <c r="D286" i="20"/>
  <c r="H286" i="20"/>
  <c r="I286" i="20"/>
  <c r="J286" i="20"/>
  <c r="K286" i="20"/>
  <c r="L286" i="20"/>
  <c r="M286" i="20"/>
  <c r="N286" i="20"/>
  <c r="O286" i="20"/>
  <c r="P286" i="20"/>
  <c r="Q286" i="20"/>
  <c r="R286" i="20"/>
  <c r="S286" i="20"/>
  <c r="T286" i="20"/>
  <c r="U286" i="20"/>
  <c r="V286" i="20"/>
  <c r="B287" i="20"/>
  <c r="D287" i="20"/>
  <c r="H287" i="20"/>
  <c r="I287" i="20"/>
  <c r="J287" i="20"/>
  <c r="K287" i="20"/>
  <c r="L287" i="20"/>
  <c r="M287" i="20"/>
  <c r="N287" i="20"/>
  <c r="O287" i="20"/>
  <c r="P287" i="20"/>
  <c r="Q287" i="20"/>
  <c r="R287" i="20"/>
  <c r="S287" i="20"/>
  <c r="T287" i="20"/>
  <c r="U287" i="20"/>
  <c r="V287" i="20"/>
  <c r="B288" i="20"/>
  <c r="D288" i="20"/>
  <c r="H288" i="20"/>
  <c r="I288" i="20"/>
  <c r="J288" i="20"/>
  <c r="K288" i="20"/>
  <c r="L288" i="20"/>
  <c r="M288" i="20"/>
  <c r="N288" i="20"/>
  <c r="O288" i="20"/>
  <c r="P288" i="20"/>
  <c r="Q288" i="20"/>
  <c r="R288" i="20"/>
  <c r="S288" i="20"/>
  <c r="T288" i="20"/>
  <c r="U288" i="20"/>
  <c r="V288" i="20"/>
  <c r="B289" i="20"/>
  <c r="D289" i="20"/>
  <c r="H289" i="20"/>
  <c r="I289" i="20"/>
  <c r="J289" i="20"/>
  <c r="K289" i="20"/>
  <c r="L289" i="20"/>
  <c r="M289" i="20"/>
  <c r="N289" i="20"/>
  <c r="O289" i="20"/>
  <c r="P289" i="20"/>
  <c r="Q289" i="20"/>
  <c r="R289" i="20"/>
  <c r="S289" i="20"/>
  <c r="T289" i="20"/>
  <c r="U289" i="20"/>
  <c r="V289" i="20"/>
  <c r="B290" i="20"/>
  <c r="D290" i="20"/>
  <c r="H290" i="20"/>
  <c r="I290" i="20"/>
  <c r="J290" i="20"/>
  <c r="K290" i="20"/>
  <c r="L290" i="20"/>
  <c r="M290" i="20"/>
  <c r="N290" i="20"/>
  <c r="O290" i="20"/>
  <c r="P290" i="20"/>
  <c r="Q290" i="20"/>
  <c r="R290" i="20"/>
  <c r="S290" i="20"/>
  <c r="T290" i="20"/>
  <c r="U290" i="20"/>
  <c r="V290" i="20"/>
  <c r="B291" i="20"/>
  <c r="D291" i="20"/>
  <c r="H291" i="20"/>
  <c r="I291" i="20"/>
  <c r="J291" i="20"/>
  <c r="K291" i="20"/>
  <c r="L291" i="20"/>
  <c r="M291" i="20"/>
  <c r="N291" i="20"/>
  <c r="O291" i="20"/>
  <c r="P291" i="20"/>
  <c r="Q291" i="20"/>
  <c r="R291" i="20"/>
  <c r="S291" i="20"/>
  <c r="T291" i="20"/>
  <c r="U291" i="20"/>
  <c r="V291" i="20"/>
  <c r="B292" i="20"/>
  <c r="D292" i="20"/>
  <c r="H292" i="20"/>
  <c r="I292" i="20"/>
  <c r="J292" i="20"/>
  <c r="K292" i="20"/>
  <c r="L292" i="20"/>
  <c r="M292" i="20"/>
  <c r="N292" i="20"/>
  <c r="O292" i="20"/>
  <c r="P292" i="20"/>
  <c r="Q292" i="20"/>
  <c r="R292" i="20"/>
  <c r="S292" i="20"/>
  <c r="T292" i="20"/>
  <c r="U292" i="20"/>
  <c r="V292" i="20"/>
  <c r="B293" i="20"/>
  <c r="D293" i="20"/>
  <c r="H293" i="20"/>
  <c r="I293" i="20"/>
  <c r="J293" i="20"/>
  <c r="K293" i="20"/>
  <c r="L293" i="20"/>
  <c r="M293" i="20"/>
  <c r="N293" i="20"/>
  <c r="O293" i="20"/>
  <c r="P293" i="20"/>
  <c r="Q293" i="20"/>
  <c r="R293" i="20"/>
  <c r="S293" i="20"/>
  <c r="T293" i="20"/>
  <c r="U293" i="20"/>
  <c r="V293" i="20"/>
  <c r="B294" i="20"/>
  <c r="D294" i="20"/>
  <c r="H294" i="20"/>
  <c r="I294" i="20"/>
  <c r="J294" i="20"/>
  <c r="K294" i="20"/>
  <c r="L294" i="20"/>
  <c r="M294" i="20"/>
  <c r="N294" i="20"/>
  <c r="O294" i="20"/>
  <c r="P294" i="20"/>
  <c r="Q294" i="20"/>
  <c r="R294" i="20"/>
  <c r="S294" i="20"/>
  <c r="T294" i="20"/>
  <c r="U294" i="20"/>
  <c r="V294" i="20"/>
  <c r="B295" i="20"/>
  <c r="D295" i="20"/>
  <c r="H295" i="20"/>
  <c r="I295" i="20"/>
  <c r="J295" i="20"/>
  <c r="K295" i="20"/>
  <c r="L295" i="20"/>
  <c r="M295" i="20"/>
  <c r="N295" i="20"/>
  <c r="O295" i="20"/>
  <c r="P295" i="20"/>
  <c r="Q295" i="20"/>
  <c r="R295" i="20"/>
  <c r="S295" i="20"/>
  <c r="T295" i="20"/>
  <c r="U295" i="20"/>
  <c r="V295" i="20"/>
  <c r="B296" i="20"/>
  <c r="D296" i="20"/>
  <c r="H296" i="20"/>
  <c r="I296" i="20"/>
  <c r="J296" i="20"/>
  <c r="K296" i="20"/>
  <c r="L296" i="20"/>
  <c r="M296" i="20"/>
  <c r="N296" i="20"/>
  <c r="O296" i="20"/>
  <c r="P296" i="20"/>
  <c r="Q296" i="20"/>
  <c r="R296" i="20"/>
  <c r="S296" i="20"/>
  <c r="T296" i="20"/>
  <c r="U296" i="20"/>
  <c r="V296" i="20"/>
  <c r="B297" i="20"/>
  <c r="D297" i="20"/>
  <c r="H297" i="20"/>
  <c r="I297" i="20"/>
  <c r="J297" i="20"/>
  <c r="K297" i="20"/>
  <c r="L297" i="20"/>
  <c r="M297" i="20"/>
  <c r="N297" i="20"/>
  <c r="O297" i="20"/>
  <c r="P297" i="20"/>
  <c r="Q297" i="20"/>
  <c r="R297" i="20"/>
  <c r="S297" i="20"/>
  <c r="T297" i="20"/>
  <c r="U297" i="20"/>
  <c r="V297" i="20"/>
  <c r="B298" i="20"/>
  <c r="D298" i="20"/>
  <c r="H298" i="20"/>
  <c r="I298" i="20"/>
  <c r="J298" i="20"/>
  <c r="K298" i="20"/>
  <c r="L298" i="20"/>
  <c r="M298" i="20"/>
  <c r="N298" i="20"/>
  <c r="O298" i="20"/>
  <c r="P298" i="20"/>
  <c r="Q298" i="20"/>
  <c r="R298" i="20"/>
  <c r="S298" i="20"/>
  <c r="T298" i="20"/>
  <c r="U298" i="20"/>
  <c r="V298" i="20"/>
  <c r="B299" i="20"/>
  <c r="D299" i="20"/>
  <c r="H299" i="20"/>
  <c r="I299" i="20"/>
  <c r="J299" i="20"/>
  <c r="K299" i="20"/>
  <c r="L299" i="20"/>
  <c r="M299" i="20"/>
  <c r="N299" i="20"/>
  <c r="O299" i="20"/>
  <c r="P299" i="20"/>
  <c r="Q299" i="20"/>
  <c r="R299" i="20"/>
  <c r="S299" i="20"/>
  <c r="T299" i="20"/>
  <c r="U299" i="20"/>
  <c r="V299" i="20"/>
  <c r="B300" i="20"/>
  <c r="D300" i="20"/>
  <c r="H300" i="20"/>
  <c r="I300" i="20"/>
  <c r="J300" i="20"/>
  <c r="K300" i="20"/>
  <c r="L300" i="20"/>
  <c r="M300" i="20"/>
  <c r="N300" i="20"/>
  <c r="O300" i="20"/>
  <c r="P300" i="20"/>
  <c r="Q300" i="20"/>
  <c r="R300" i="20"/>
  <c r="S300" i="20"/>
  <c r="T300" i="20"/>
  <c r="U300" i="20"/>
  <c r="V300" i="20"/>
  <c r="B301" i="20"/>
  <c r="D301" i="20"/>
  <c r="H301" i="20"/>
  <c r="I301" i="20"/>
  <c r="J301" i="20"/>
  <c r="K301" i="20"/>
  <c r="L301" i="20"/>
  <c r="M301" i="20"/>
  <c r="N301" i="20"/>
  <c r="O301" i="20"/>
  <c r="P301" i="20"/>
  <c r="Q301" i="20"/>
  <c r="R301" i="20"/>
  <c r="S301" i="20"/>
  <c r="T301" i="20"/>
  <c r="U301" i="20"/>
  <c r="V301" i="20"/>
  <c r="B302" i="20"/>
  <c r="D302" i="20"/>
  <c r="H302" i="20"/>
  <c r="I302" i="20"/>
  <c r="J302" i="20"/>
  <c r="K302" i="20"/>
  <c r="L302" i="20"/>
  <c r="M302" i="20"/>
  <c r="N302" i="20"/>
  <c r="O302" i="20"/>
  <c r="P302" i="20"/>
  <c r="Q302" i="20"/>
  <c r="R302" i="20"/>
  <c r="S302" i="20"/>
  <c r="T302" i="20"/>
  <c r="U302" i="20"/>
  <c r="V302" i="20"/>
  <c r="B303" i="20"/>
  <c r="D303" i="20"/>
  <c r="H303" i="20"/>
  <c r="I303" i="20"/>
  <c r="J303" i="20"/>
  <c r="K303" i="20"/>
  <c r="L303" i="20"/>
  <c r="M303" i="20"/>
  <c r="N303" i="20"/>
  <c r="O303" i="20"/>
  <c r="P303" i="20"/>
  <c r="Q303" i="20"/>
  <c r="R303" i="20"/>
  <c r="S303" i="20"/>
  <c r="T303" i="20"/>
  <c r="U303" i="20"/>
  <c r="V303" i="20"/>
  <c r="B304" i="20"/>
  <c r="D304" i="20"/>
  <c r="H304" i="20"/>
  <c r="I304" i="20"/>
  <c r="J304" i="20"/>
  <c r="K304" i="20"/>
  <c r="L304" i="20"/>
  <c r="M304" i="20"/>
  <c r="N304" i="20"/>
  <c r="O304" i="20"/>
  <c r="P304" i="20"/>
  <c r="Q304" i="20"/>
  <c r="R304" i="20"/>
  <c r="S304" i="20"/>
  <c r="T304" i="20"/>
  <c r="U304" i="20"/>
  <c r="V304" i="20"/>
  <c r="B305" i="20"/>
  <c r="D305" i="20"/>
  <c r="H305" i="20"/>
  <c r="I305" i="20"/>
  <c r="J305" i="20"/>
  <c r="K305" i="20"/>
  <c r="L305" i="20"/>
  <c r="M305" i="20"/>
  <c r="N305" i="20"/>
  <c r="O305" i="20"/>
  <c r="P305" i="20"/>
  <c r="Q305" i="20"/>
  <c r="R305" i="20"/>
  <c r="S305" i="20"/>
  <c r="T305" i="20"/>
  <c r="U305" i="20"/>
  <c r="V305" i="20"/>
  <c r="B306" i="20"/>
  <c r="D306" i="20"/>
  <c r="H306" i="20"/>
  <c r="I306" i="20"/>
  <c r="J306" i="20"/>
  <c r="K306" i="20"/>
  <c r="L306" i="20"/>
  <c r="M306" i="20"/>
  <c r="N306" i="20"/>
  <c r="O306" i="20"/>
  <c r="P306" i="20"/>
  <c r="Q306" i="20"/>
  <c r="R306" i="20"/>
  <c r="S306" i="20"/>
  <c r="T306" i="20"/>
  <c r="U306" i="20"/>
  <c r="V306" i="20"/>
  <c r="B307" i="20"/>
  <c r="D307" i="20"/>
  <c r="H307" i="20"/>
  <c r="I307" i="20"/>
  <c r="J307" i="20"/>
  <c r="K307" i="20"/>
  <c r="L307" i="20"/>
  <c r="M307" i="20"/>
  <c r="N307" i="20"/>
  <c r="O307" i="20"/>
  <c r="P307" i="20"/>
  <c r="Q307" i="20"/>
  <c r="R307" i="20"/>
  <c r="S307" i="20"/>
  <c r="T307" i="20"/>
  <c r="U307" i="20"/>
  <c r="V307" i="20"/>
  <c r="B308" i="20"/>
  <c r="D308" i="20"/>
  <c r="H308" i="20"/>
  <c r="I308" i="20"/>
  <c r="J308" i="20"/>
  <c r="K308" i="20"/>
  <c r="L308" i="20"/>
  <c r="M308" i="20"/>
  <c r="N308" i="20"/>
  <c r="O308" i="20"/>
  <c r="P308" i="20"/>
  <c r="Q308" i="20"/>
  <c r="R308" i="20"/>
  <c r="S308" i="20"/>
  <c r="T308" i="20"/>
  <c r="U308" i="20"/>
  <c r="V308" i="20"/>
  <c r="B309" i="20"/>
  <c r="D309" i="20"/>
  <c r="H309" i="20"/>
  <c r="I309" i="20"/>
  <c r="J309" i="20"/>
  <c r="K309" i="20"/>
  <c r="L309" i="20"/>
  <c r="M309" i="20"/>
  <c r="N309" i="20"/>
  <c r="O309" i="20"/>
  <c r="P309" i="20"/>
  <c r="Q309" i="20"/>
  <c r="R309" i="20"/>
  <c r="S309" i="20"/>
  <c r="T309" i="20"/>
  <c r="U309" i="20"/>
  <c r="V309" i="20"/>
  <c r="B310" i="20"/>
  <c r="D310" i="20"/>
  <c r="H310" i="20"/>
  <c r="I310" i="20"/>
  <c r="J310" i="20"/>
  <c r="K310" i="20"/>
  <c r="L310" i="20"/>
  <c r="M310" i="20"/>
  <c r="N310" i="20"/>
  <c r="O310" i="20"/>
  <c r="P310" i="20"/>
  <c r="Q310" i="20"/>
  <c r="R310" i="20"/>
  <c r="S310" i="20"/>
  <c r="T310" i="20"/>
  <c r="U310" i="20"/>
  <c r="V310" i="20"/>
  <c r="B311" i="20"/>
  <c r="D311" i="20"/>
  <c r="H311" i="20"/>
  <c r="I311" i="20"/>
  <c r="J311" i="20"/>
  <c r="K311" i="20"/>
  <c r="L311" i="20"/>
  <c r="M311" i="20"/>
  <c r="N311" i="20"/>
  <c r="O311" i="20"/>
  <c r="P311" i="20"/>
  <c r="Q311" i="20"/>
  <c r="R311" i="20"/>
  <c r="S311" i="20"/>
  <c r="T311" i="20"/>
  <c r="U311" i="20"/>
  <c r="V311" i="20"/>
  <c r="B312" i="20"/>
  <c r="D312" i="20"/>
  <c r="H312" i="20"/>
  <c r="I312" i="20"/>
  <c r="J312" i="20"/>
  <c r="K312" i="20"/>
  <c r="L312" i="20"/>
  <c r="M312" i="20"/>
  <c r="N312" i="20"/>
  <c r="O312" i="20"/>
  <c r="P312" i="20"/>
  <c r="Q312" i="20"/>
  <c r="R312" i="20"/>
  <c r="S312" i="20"/>
  <c r="T312" i="20"/>
  <c r="U312" i="20"/>
  <c r="V312" i="20"/>
  <c r="B313" i="20"/>
  <c r="D313" i="20"/>
  <c r="H313" i="20"/>
  <c r="I313" i="20"/>
  <c r="J313" i="20"/>
  <c r="K313" i="20"/>
  <c r="L313" i="20"/>
  <c r="M313" i="20"/>
  <c r="N313" i="20"/>
  <c r="O313" i="20"/>
  <c r="P313" i="20"/>
  <c r="Q313" i="20"/>
  <c r="R313" i="20"/>
  <c r="S313" i="20"/>
  <c r="T313" i="20"/>
  <c r="U313" i="20"/>
  <c r="V313" i="20"/>
  <c r="B314" i="20"/>
  <c r="D314" i="20"/>
  <c r="H314" i="20"/>
  <c r="I314" i="20"/>
  <c r="J314" i="20"/>
  <c r="K314" i="20"/>
  <c r="L314" i="20"/>
  <c r="M314" i="20"/>
  <c r="N314" i="20"/>
  <c r="O314" i="20"/>
  <c r="P314" i="20"/>
  <c r="Q314" i="20"/>
  <c r="R314" i="20"/>
  <c r="S314" i="20"/>
  <c r="T314" i="20"/>
  <c r="U314" i="20"/>
  <c r="V314" i="20"/>
  <c r="B315" i="20"/>
  <c r="D315" i="20"/>
  <c r="H315" i="20"/>
  <c r="I315" i="20"/>
  <c r="J315" i="20"/>
  <c r="K315" i="20"/>
  <c r="L315" i="20"/>
  <c r="M315" i="20"/>
  <c r="N315" i="20"/>
  <c r="O315" i="20"/>
  <c r="P315" i="20"/>
  <c r="Q315" i="20"/>
  <c r="R315" i="20"/>
  <c r="S315" i="20"/>
  <c r="T315" i="20"/>
  <c r="U315" i="20"/>
  <c r="V315" i="20"/>
  <c r="B316" i="20"/>
  <c r="D316" i="20"/>
  <c r="H316" i="20"/>
  <c r="I316" i="20"/>
  <c r="J316" i="20"/>
  <c r="K316" i="20"/>
  <c r="L316" i="20"/>
  <c r="M316" i="20"/>
  <c r="N316" i="20"/>
  <c r="O316" i="20"/>
  <c r="P316" i="20"/>
  <c r="Q316" i="20"/>
  <c r="R316" i="20"/>
  <c r="S316" i="20"/>
  <c r="T316" i="20"/>
  <c r="U316" i="20"/>
  <c r="V316" i="20"/>
  <c r="B317" i="20"/>
  <c r="D317" i="20"/>
  <c r="H317" i="20"/>
  <c r="I317" i="20"/>
  <c r="J317" i="20"/>
  <c r="K317" i="20"/>
  <c r="L317" i="20"/>
  <c r="M317" i="20"/>
  <c r="N317" i="20"/>
  <c r="O317" i="20"/>
  <c r="P317" i="20"/>
  <c r="Q317" i="20"/>
  <c r="R317" i="20"/>
  <c r="S317" i="20"/>
  <c r="T317" i="20"/>
  <c r="U317" i="20"/>
  <c r="V317" i="20"/>
  <c r="B318" i="20"/>
  <c r="D318" i="20"/>
  <c r="H318" i="20"/>
  <c r="I318" i="20"/>
  <c r="J318" i="20"/>
  <c r="K318" i="20"/>
  <c r="L318" i="20"/>
  <c r="M318" i="20"/>
  <c r="N318" i="20"/>
  <c r="O318" i="20"/>
  <c r="P318" i="20"/>
  <c r="Q318" i="20"/>
  <c r="R318" i="20"/>
  <c r="S318" i="20"/>
  <c r="T318" i="20"/>
  <c r="U318" i="20"/>
  <c r="V318" i="20"/>
  <c r="B319" i="20"/>
  <c r="D319" i="20"/>
  <c r="H319" i="20"/>
  <c r="I319" i="20"/>
  <c r="J319" i="20"/>
  <c r="K319" i="20"/>
  <c r="L319" i="20"/>
  <c r="M319" i="20"/>
  <c r="N319" i="20"/>
  <c r="O319" i="20"/>
  <c r="P319" i="20"/>
  <c r="Q319" i="20"/>
  <c r="R319" i="20"/>
  <c r="S319" i="20"/>
  <c r="T319" i="20"/>
  <c r="U319" i="20"/>
  <c r="V319" i="20"/>
  <c r="B320" i="20"/>
  <c r="D320" i="20"/>
  <c r="H320" i="20"/>
  <c r="I320" i="20"/>
  <c r="J320" i="20"/>
  <c r="K320" i="20"/>
  <c r="L320" i="20"/>
  <c r="M320" i="20"/>
  <c r="N320" i="20"/>
  <c r="O320" i="20"/>
  <c r="P320" i="20"/>
  <c r="Q320" i="20"/>
  <c r="R320" i="20"/>
  <c r="S320" i="20"/>
  <c r="T320" i="20"/>
  <c r="U320" i="20"/>
  <c r="V320" i="20"/>
  <c r="B321" i="20"/>
  <c r="D321" i="20"/>
  <c r="H321" i="20"/>
  <c r="I321" i="20"/>
  <c r="J321" i="20"/>
  <c r="K321" i="20"/>
  <c r="L321" i="20"/>
  <c r="M321" i="20"/>
  <c r="N321" i="20"/>
  <c r="O321" i="20"/>
  <c r="P321" i="20"/>
  <c r="Q321" i="20"/>
  <c r="R321" i="20"/>
  <c r="S321" i="20"/>
  <c r="T321" i="20"/>
  <c r="U321" i="20"/>
  <c r="V321" i="20"/>
  <c r="B322" i="20"/>
  <c r="D322" i="20"/>
  <c r="H322" i="20"/>
  <c r="I322" i="20"/>
  <c r="J322" i="20"/>
  <c r="K322" i="20"/>
  <c r="L322" i="20"/>
  <c r="M322" i="20"/>
  <c r="N322" i="20"/>
  <c r="O322" i="20"/>
  <c r="P322" i="20"/>
  <c r="Q322" i="20"/>
  <c r="R322" i="20"/>
  <c r="S322" i="20"/>
  <c r="T322" i="20"/>
  <c r="U322" i="20"/>
  <c r="V322" i="20"/>
  <c r="B323" i="20"/>
  <c r="D323" i="20"/>
  <c r="H323" i="20"/>
  <c r="I323" i="20"/>
  <c r="J323" i="20"/>
  <c r="K323" i="20"/>
  <c r="L323" i="20"/>
  <c r="M323" i="20"/>
  <c r="N323" i="20"/>
  <c r="O323" i="20"/>
  <c r="P323" i="20"/>
  <c r="Q323" i="20"/>
  <c r="R323" i="20"/>
  <c r="S323" i="20"/>
  <c r="T323" i="20"/>
  <c r="U323" i="20"/>
  <c r="V323" i="20"/>
  <c r="B324" i="20"/>
  <c r="D324" i="20"/>
  <c r="H324" i="20"/>
  <c r="I324" i="20"/>
  <c r="J324" i="20"/>
  <c r="K324" i="20"/>
  <c r="L324" i="20"/>
  <c r="M324" i="20"/>
  <c r="N324" i="20"/>
  <c r="O324" i="20"/>
  <c r="P324" i="20"/>
  <c r="Q324" i="20"/>
  <c r="R324" i="20"/>
  <c r="S324" i="20"/>
  <c r="T324" i="20"/>
  <c r="U324" i="20"/>
  <c r="V324" i="20"/>
  <c r="B325" i="20"/>
  <c r="D325" i="20"/>
  <c r="H325" i="20"/>
  <c r="I325" i="20"/>
  <c r="J325" i="20"/>
  <c r="K325" i="20"/>
  <c r="L325" i="20"/>
  <c r="M325" i="20"/>
  <c r="N325" i="20"/>
  <c r="O325" i="20"/>
  <c r="P325" i="20"/>
  <c r="Q325" i="20"/>
  <c r="R325" i="20"/>
  <c r="S325" i="20"/>
  <c r="T325" i="20"/>
  <c r="U325" i="20"/>
  <c r="V325" i="20"/>
  <c r="B326" i="20"/>
  <c r="D326" i="20"/>
  <c r="H326" i="20"/>
  <c r="I326" i="20"/>
  <c r="J326" i="20"/>
  <c r="K326" i="20"/>
  <c r="L326" i="20"/>
  <c r="M326" i="20"/>
  <c r="N326" i="20"/>
  <c r="O326" i="20"/>
  <c r="P326" i="20"/>
  <c r="Q326" i="20"/>
  <c r="R326" i="20"/>
  <c r="S326" i="20"/>
  <c r="T326" i="20"/>
  <c r="U326" i="20"/>
  <c r="V326" i="20"/>
  <c r="B327" i="20"/>
  <c r="D327" i="20"/>
  <c r="H327" i="20"/>
  <c r="I327" i="20"/>
  <c r="J327" i="20"/>
  <c r="K327" i="20"/>
  <c r="L327" i="20"/>
  <c r="M327" i="20"/>
  <c r="N327" i="20"/>
  <c r="O327" i="20"/>
  <c r="P327" i="20"/>
  <c r="Q327" i="20"/>
  <c r="R327" i="20"/>
  <c r="S327" i="20"/>
  <c r="T327" i="20"/>
  <c r="U327" i="20"/>
  <c r="V327" i="20"/>
  <c r="B328" i="20"/>
  <c r="D328" i="20"/>
  <c r="H328" i="20"/>
  <c r="I328" i="20"/>
  <c r="J328" i="20"/>
  <c r="K328" i="20"/>
  <c r="L328" i="20"/>
  <c r="M328" i="20"/>
  <c r="N328" i="20"/>
  <c r="O328" i="20"/>
  <c r="P328" i="20"/>
  <c r="Q328" i="20"/>
  <c r="R328" i="20"/>
  <c r="S328" i="20"/>
  <c r="T328" i="20"/>
  <c r="U328" i="20"/>
  <c r="V328" i="20"/>
  <c r="B329" i="20"/>
  <c r="D329" i="20"/>
  <c r="H329" i="20"/>
  <c r="I329" i="20"/>
  <c r="J329" i="20"/>
  <c r="K329" i="20"/>
  <c r="L329" i="20"/>
  <c r="M329" i="20"/>
  <c r="N329" i="20"/>
  <c r="O329" i="20"/>
  <c r="P329" i="20"/>
  <c r="Q329" i="20"/>
  <c r="R329" i="20"/>
  <c r="S329" i="20"/>
  <c r="T329" i="20"/>
  <c r="U329" i="20"/>
  <c r="V329" i="20"/>
  <c r="B330" i="20"/>
  <c r="D330" i="20"/>
  <c r="H330" i="20"/>
  <c r="I330" i="20"/>
  <c r="J330" i="20"/>
  <c r="K330" i="20"/>
  <c r="L330" i="20"/>
  <c r="M330" i="20"/>
  <c r="N330" i="20"/>
  <c r="O330" i="20"/>
  <c r="P330" i="20"/>
  <c r="Q330" i="20"/>
  <c r="R330" i="20"/>
  <c r="S330" i="20"/>
  <c r="T330" i="20"/>
  <c r="U330" i="20"/>
  <c r="V330" i="20"/>
  <c r="B331" i="20"/>
  <c r="D331" i="20"/>
  <c r="H331" i="20"/>
  <c r="I331" i="20"/>
  <c r="J331" i="20"/>
  <c r="K331" i="20"/>
  <c r="L331" i="20"/>
  <c r="M331" i="20"/>
  <c r="N331" i="20"/>
  <c r="O331" i="20"/>
  <c r="P331" i="20"/>
  <c r="Q331" i="20"/>
  <c r="R331" i="20"/>
  <c r="S331" i="20"/>
  <c r="T331" i="20"/>
  <c r="U331" i="20"/>
  <c r="V331" i="20"/>
  <c r="B332" i="20"/>
  <c r="D332" i="20"/>
  <c r="H332" i="20"/>
  <c r="I332" i="20"/>
  <c r="J332" i="20"/>
  <c r="K332" i="20"/>
  <c r="L332" i="20"/>
  <c r="M332" i="20"/>
  <c r="N332" i="20"/>
  <c r="O332" i="20"/>
  <c r="P332" i="20"/>
  <c r="Q332" i="20"/>
  <c r="R332" i="20"/>
  <c r="S332" i="20"/>
  <c r="T332" i="20"/>
  <c r="U332" i="20"/>
  <c r="V332" i="20"/>
  <c r="B333" i="20"/>
  <c r="D333" i="20"/>
  <c r="H333" i="20"/>
  <c r="I333" i="20"/>
  <c r="J333" i="20"/>
  <c r="K333" i="20"/>
  <c r="L333" i="20"/>
  <c r="M333" i="20"/>
  <c r="N333" i="20"/>
  <c r="O333" i="20"/>
  <c r="P333" i="20"/>
  <c r="Q333" i="20"/>
  <c r="R333" i="20"/>
  <c r="S333" i="20"/>
  <c r="T333" i="20"/>
  <c r="U333" i="20"/>
  <c r="V333" i="20"/>
  <c r="B334" i="20"/>
  <c r="D334" i="20"/>
  <c r="H334" i="20"/>
  <c r="I334" i="20"/>
  <c r="J334" i="20"/>
  <c r="K334" i="20"/>
  <c r="L334" i="20"/>
  <c r="M334" i="20"/>
  <c r="N334" i="20"/>
  <c r="O334" i="20"/>
  <c r="P334" i="20"/>
  <c r="Q334" i="20"/>
  <c r="R334" i="20"/>
  <c r="S334" i="20"/>
  <c r="T334" i="20"/>
  <c r="U334" i="20"/>
  <c r="V334" i="20"/>
  <c r="B335" i="20"/>
  <c r="D335" i="20"/>
  <c r="H335" i="20"/>
  <c r="I335" i="20"/>
  <c r="J335" i="20"/>
  <c r="K335" i="20"/>
  <c r="L335" i="20"/>
  <c r="M335" i="20"/>
  <c r="N335" i="20"/>
  <c r="O335" i="20"/>
  <c r="P335" i="20"/>
  <c r="Q335" i="20"/>
  <c r="R335" i="20"/>
  <c r="S335" i="20"/>
  <c r="T335" i="20"/>
  <c r="U335" i="20"/>
  <c r="V335" i="20"/>
  <c r="B336" i="20"/>
  <c r="D336" i="20"/>
  <c r="H336" i="20"/>
  <c r="I336" i="20"/>
  <c r="J336" i="20"/>
  <c r="K336" i="20"/>
  <c r="L336" i="20"/>
  <c r="M336" i="20"/>
  <c r="N336" i="20"/>
  <c r="O336" i="20"/>
  <c r="P336" i="20"/>
  <c r="Q336" i="20"/>
  <c r="R336" i="20"/>
  <c r="S336" i="20"/>
  <c r="T336" i="20"/>
  <c r="U336" i="20"/>
  <c r="V336" i="20"/>
  <c r="B337" i="20"/>
  <c r="D337" i="20"/>
  <c r="H337" i="20"/>
  <c r="I337" i="20"/>
  <c r="J337" i="20"/>
  <c r="K337" i="20"/>
  <c r="L337" i="20"/>
  <c r="M337" i="20"/>
  <c r="N337" i="20"/>
  <c r="O337" i="20"/>
  <c r="P337" i="20"/>
  <c r="Q337" i="20"/>
  <c r="R337" i="20"/>
  <c r="S337" i="20"/>
  <c r="T337" i="20"/>
  <c r="U337" i="20"/>
  <c r="V337" i="20"/>
  <c r="B338" i="20"/>
  <c r="D338" i="20"/>
  <c r="H338" i="20"/>
  <c r="I338" i="20"/>
  <c r="J338" i="20"/>
  <c r="K338" i="20"/>
  <c r="L338" i="20"/>
  <c r="M338" i="20"/>
  <c r="N338" i="20"/>
  <c r="O338" i="20"/>
  <c r="P338" i="20"/>
  <c r="Q338" i="20"/>
  <c r="R338" i="20"/>
  <c r="S338" i="20"/>
  <c r="T338" i="20"/>
  <c r="U338" i="20"/>
  <c r="V338" i="20"/>
  <c r="B339" i="20"/>
  <c r="D339" i="20"/>
  <c r="H339" i="20"/>
  <c r="I339" i="20"/>
  <c r="J339" i="20"/>
  <c r="K339" i="20"/>
  <c r="L339" i="20"/>
  <c r="M339" i="20"/>
  <c r="N339" i="20"/>
  <c r="O339" i="20"/>
  <c r="P339" i="20"/>
  <c r="Q339" i="20"/>
  <c r="R339" i="20"/>
  <c r="S339" i="20"/>
  <c r="T339" i="20"/>
  <c r="U339" i="20"/>
  <c r="V339" i="20"/>
  <c r="B340" i="20"/>
  <c r="D340" i="20"/>
  <c r="H340" i="20"/>
  <c r="I340" i="20"/>
  <c r="J340" i="20"/>
  <c r="K340" i="20"/>
  <c r="L340" i="20"/>
  <c r="M340" i="20"/>
  <c r="N340" i="20"/>
  <c r="O340" i="20"/>
  <c r="P340" i="20"/>
  <c r="Q340" i="20"/>
  <c r="R340" i="20"/>
  <c r="S340" i="20"/>
  <c r="T340" i="20"/>
  <c r="U340" i="20"/>
  <c r="V340" i="20"/>
  <c r="B341" i="20"/>
  <c r="D341" i="20"/>
  <c r="H341" i="20"/>
  <c r="I341" i="20"/>
  <c r="J341" i="20"/>
  <c r="K341" i="20"/>
  <c r="L341" i="20"/>
  <c r="M341" i="20"/>
  <c r="N341" i="20"/>
  <c r="O341" i="20"/>
  <c r="P341" i="20"/>
  <c r="Q341" i="20"/>
  <c r="R341" i="20"/>
  <c r="S341" i="20"/>
  <c r="T341" i="20"/>
  <c r="U341" i="20"/>
  <c r="V341" i="20"/>
  <c r="B342" i="20"/>
  <c r="D342" i="20"/>
  <c r="H342" i="20"/>
  <c r="I342" i="20"/>
  <c r="J342" i="20"/>
  <c r="K342" i="20"/>
  <c r="L342" i="20"/>
  <c r="M342" i="20"/>
  <c r="N342" i="20"/>
  <c r="O342" i="20"/>
  <c r="P342" i="20"/>
  <c r="Q342" i="20"/>
  <c r="R342" i="20"/>
  <c r="S342" i="20"/>
  <c r="T342" i="20"/>
  <c r="U342" i="20"/>
  <c r="V342" i="20"/>
  <c r="B343" i="20"/>
  <c r="D343" i="20"/>
  <c r="H343" i="20"/>
  <c r="I343" i="20"/>
  <c r="J343" i="20"/>
  <c r="K343" i="20"/>
  <c r="L343" i="20"/>
  <c r="M343" i="20"/>
  <c r="N343" i="20"/>
  <c r="O343" i="20"/>
  <c r="P343" i="20"/>
  <c r="Q343" i="20"/>
  <c r="R343" i="20"/>
  <c r="S343" i="20"/>
  <c r="T343" i="20"/>
  <c r="U343" i="20"/>
  <c r="V343" i="20"/>
  <c r="B344" i="20"/>
  <c r="D344" i="20"/>
  <c r="H344" i="20"/>
  <c r="I344" i="20"/>
  <c r="J344" i="20"/>
  <c r="K344" i="20"/>
  <c r="L344" i="20"/>
  <c r="M344" i="20"/>
  <c r="N344" i="20"/>
  <c r="O344" i="20"/>
  <c r="P344" i="20"/>
  <c r="Q344" i="20"/>
  <c r="R344" i="20"/>
  <c r="S344" i="20"/>
  <c r="T344" i="20"/>
  <c r="U344" i="20"/>
  <c r="V344" i="20"/>
  <c r="B345" i="20"/>
  <c r="D345" i="20"/>
  <c r="H345" i="20"/>
  <c r="I345" i="20"/>
  <c r="J345" i="20"/>
  <c r="K345" i="20"/>
  <c r="L345" i="20"/>
  <c r="M345" i="20"/>
  <c r="N345" i="20"/>
  <c r="O345" i="20"/>
  <c r="P345" i="20"/>
  <c r="Q345" i="20"/>
  <c r="R345" i="20"/>
  <c r="S345" i="20"/>
  <c r="T345" i="20"/>
  <c r="U345" i="20"/>
  <c r="V345" i="20"/>
  <c r="B346" i="20"/>
  <c r="D346" i="20"/>
  <c r="H346" i="20"/>
  <c r="I346" i="20"/>
  <c r="J346" i="20"/>
  <c r="K346" i="20"/>
  <c r="L346" i="20"/>
  <c r="M346" i="20"/>
  <c r="N346" i="20"/>
  <c r="O346" i="20"/>
  <c r="P346" i="20"/>
  <c r="Q346" i="20"/>
  <c r="R346" i="20"/>
  <c r="S346" i="20"/>
  <c r="T346" i="20"/>
  <c r="U346" i="20"/>
  <c r="V346" i="20"/>
  <c r="B347" i="20"/>
  <c r="D347" i="20"/>
  <c r="H347" i="20"/>
  <c r="I347" i="20"/>
  <c r="J347" i="20"/>
  <c r="K347" i="20"/>
  <c r="L347" i="20"/>
  <c r="M347" i="20"/>
  <c r="N347" i="20"/>
  <c r="O347" i="20"/>
  <c r="P347" i="20"/>
  <c r="Q347" i="20"/>
  <c r="R347" i="20"/>
  <c r="S347" i="20"/>
  <c r="T347" i="20"/>
  <c r="U347" i="20"/>
  <c r="V347" i="20"/>
  <c r="B348" i="20"/>
  <c r="D348" i="20"/>
  <c r="H348" i="20"/>
  <c r="I348" i="20"/>
  <c r="J348" i="20"/>
  <c r="K348" i="20"/>
  <c r="L348" i="20"/>
  <c r="M348" i="20"/>
  <c r="N348" i="20"/>
  <c r="O348" i="20"/>
  <c r="P348" i="20"/>
  <c r="Q348" i="20"/>
  <c r="R348" i="20"/>
  <c r="S348" i="20"/>
  <c r="T348" i="20"/>
  <c r="U348" i="20"/>
  <c r="V348" i="20"/>
  <c r="B349" i="20"/>
  <c r="D349" i="20"/>
  <c r="H349" i="20"/>
  <c r="I349" i="20"/>
  <c r="J349" i="20"/>
  <c r="K349" i="20"/>
  <c r="L349" i="20"/>
  <c r="M349" i="20"/>
  <c r="N349" i="20"/>
  <c r="O349" i="20"/>
  <c r="P349" i="20"/>
  <c r="Q349" i="20"/>
  <c r="R349" i="20"/>
  <c r="S349" i="20"/>
  <c r="T349" i="20"/>
  <c r="U349" i="20"/>
  <c r="V349" i="20"/>
  <c r="B350" i="20"/>
  <c r="D350" i="20"/>
  <c r="H350" i="20"/>
  <c r="I350" i="20"/>
  <c r="J350" i="20"/>
  <c r="K350" i="20"/>
  <c r="L350" i="20"/>
  <c r="M350" i="20"/>
  <c r="N350" i="20"/>
  <c r="O350" i="20"/>
  <c r="P350" i="20"/>
  <c r="Q350" i="20"/>
  <c r="R350" i="20"/>
  <c r="S350" i="20"/>
  <c r="T350" i="20"/>
  <c r="U350" i="20"/>
  <c r="V350" i="20"/>
  <c r="B351" i="20"/>
  <c r="D351" i="20"/>
  <c r="H351" i="20"/>
  <c r="I351" i="20"/>
  <c r="J351" i="20"/>
  <c r="K351" i="20"/>
  <c r="L351" i="20"/>
  <c r="M351" i="20"/>
  <c r="N351" i="20"/>
  <c r="O351" i="20"/>
  <c r="P351" i="20"/>
  <c r="Q351" i="20"/>
  <c r="R351" i="20"/>
  <c r="S351" i="20"/>
  <c r="T351" i="20"/>
  <c r="U351" i="20"/>
  <c r="V351" i="20"/>
  <c r="B352" i="20"/>
  <c r="D352" i="20"/>
  <c r="H352" i="20"/>
  <c r="I352" i="20"/>
  <c r="J352" i="20"/>
  <c r="K352" i="20"/>
  <c r="L352" i="20"/>
  <c r="M352" i="20"/>
  <c r="N352" i="20"/>
  <c r="O352" i="20"/>
  <c r="P352" i="20"/>
  <c r="Q352" i="20"/>
  <c r="R352" i="20"/>
  <c r="S352" i="20"/>
  <c r="T352" i="20"/>
  <c r="U352" i="20"/>
  <c r="V352" i="20"/>
  <c r="B353" i="20"/>
  <c r="D353" i="20"/>
  <c r="H353" i="20"/>
  <c r="I353" i="20"/>
  <c r="J353" i="20"/>
  <c r="K353" i="20"/>
  <c r="L353" i="20"/>
  <c r="M353" i="20"/>
  <c r="N353" i="20"/>
  <c r="O353" i="20"/>
  <c r="P353" i="20"/>
  <c r="Q353" i="20"/>
  <c r="R353" i="20"/>
  <c r="S353" i="20"/>
  <c r="T353" i="20"/>
  <c r="U353" i="20"/>
  <c r="V353" i="20"/>
  <c r="B354" i="20"/>
  <c r="D354" i="20"/>
  <c r="H354" i="20"/>
  <c r="I354" i="20"/>
  <c r="J354" i="20"/>
  <c r="K354" i="20"/>
  <c r="L354" i="20"/>
  <c r="M354" i="20"/>
  <c r="N354" i="20"/>
  <c r="O354" i="20"/>
  <c r="P354" i="20"/>
  <c r="Q354" i="20"/>
  <c r="R354" i="20"/>
  <c r="S354" i="20"/>
  <c r="T354" i="20"/>
  <c r="U354" i="20"/>
  <c r="V354" i="20"/>
  <c r="B355" i="20"/>
  <c r="D355" i="20"/>
  <c r="H355" i="20"/>
  <c r="I355" i="20"/>
  <c r="J355" i="20"/>
  <c r="K355" i="20"/>
  <c r="L355" i="20"/>
  <c r="M355" i="20"/>
  <c r="N355" i="20"/>
  <c r="O355" i="20"/>
  <c r="P355" i="20"/>
  <c r="Q355" i="20"/>
  <c r="R355" i="20"/>
  <c r="S355" i="20"/>
  <c r="T355" i="20"/>
  <c r="U355" i="20"/>
  <c r="V355" i="20"/>
  <c r="B356" i="20"/>
  <c r="D356" i="20"/>
  <c r="H356" i="20"/>
  <c r="I356" i="20"/>
  <c r="J356" i="20"/>
  <c r="K356" i="20"/>
  <c r="L356" i="20"/>
  <c r="M356" i="20"/>
  <c r="N356" i="20"/>
  <c r="O356" i="20"/>
  <c r="P356" i="20"/>
  <c r="Q356" i="20"/>
  <c r="R356" i="20"/>
  <c r="S356" i="20"/>
  <c r="T356" i="20"/>
  <c r="U356" i="20"/>
  <c r="V356" i="20"/>
  <c r="B357" i="20"/>
  <c r="D357" i="20"/>
  <c r="H357" i="20"/>
  <c r="I357" i="20"/>
  <c r="J357" i="20"/>
  <c r="K357" i="20"/>
  <c r="L357" i="20"/>
  <c r="M357" i="20"/>
  <c r="N357" i="20"/>
  <c r="O357" i="20"/>
  <c r="P357" i="20"/>
  <c r="Q357" i="20"/>
  <c r="R357" i="20"/>
  <c r="S357" i="20"/>
  <c r="T357" i="20"/>
  <c r="U357" i="20"/>
  <c r="V357" i="20"/>
  <c r="B358" i="20"/>
  <c r="D358" i="20"/>
  <c r="H358" i="20"/>
  <c r="I358" i="20"/>
  <c r="J358" i="20"/>
  <c r="K358" i="20"/>
  <c r="L358" i="20"/>
  <c r="M358" i="20"/>
  <c r="N358" i="20"/>
  <c r="O358" i="20"/>
  <c r="P358" i="20"/>
  <c r="Q358" i="20"/>
  <c r="R358" i="20"/>
  <c r="S358" i="20"/>
  <c r="T358" i="20"/>
  <c r="U358" i="20"/>
  <c r="V358" i="20"/>
  <c r="B359" i="20"/>
  <c r="D359" i="20"/>
  <c r="H359" i="20"/>
  <c r="I359" i="20"/>
  <c r="J359" i="20"/>
  <c r="K359" i="20"/>
  <c r="L359" i="20"/>
  <c r="M359" i="20"/>
  <c r="N359" i="20"/>
  <c r="O359" i="20"/>
  <c r="P359" i="20"/>
  <c r="Q359" i="20"/>
  <c r="R359" i="20"/>
  <c r="S359" i="20"/>
  <c r="T359" i="20"/>
  <c r="U359" i="20"/>
  <c r="V359" i="20"/>
  <c r="B360" i="20"/>
  <c r="D360" i="20"/>
  <c r="H360" i="20"/>
  <c r="I360" i="20"/>
  <c r="J360" i="20"/>
  <c r="K360" i="20"/>
  <c r="L360" i="20"/>
  <c r="M360" i="20"/>
  <c r="N360" i="20"/>
  <c r="O360" i="20"/>
  <c r="P360" i="20"/>
  <c r="Q360" i="20"/>
  <c r="R360" i="20"/>
  <c r="S360" i="20"/>
  <c r="T360" i="20"/>
  <c r="U360" i="20"/>
  <c r="V360" i="20"/>
  <c r="B361" i="20"/>
  <c r="D361" i="20"/>
  <c r="H361" i="20"/>
  <c r="I361" i="20"/>
  <c r="J361" i="20"/>
  <c r="K361" i="20"/>
  <c r="L361" i="20"/>
  <c r="M361" i="20"/>
  <c r="N361" i="20"/>
  <c r="O361" i="20"/>
  <c r="P361" i="20"/>
  <c r="Q361" i="20"/>
  <c r="R361" i="20"/>
  <c r="S361" i="20"/>
  <c r="T361" i="20"/>
  <c r="U361" i="20"/>
  <c r="V361" i="20"/>
  <c r="B362" i="20"/>
  <c r="D362" i="20"/>
  <c r="H362" i="20"/>
  <c r="I362" i="20"/>
  <c r="J362" i="20"/>
  <c r="K362" i="20"/>
  <c r="L362" i="20"/>
  <c r="M362" i="20"/>
  <c r="N362" i="20"/>
  <c r="O362" i="20"/>
  <c r="P362" i="20"/>
  <c r="Q362" i="20"/>
  <c r="R362" i="20"/>
  <c r="S362" i="20"/>
  <c r="T362" i="20"/>
  <c r="U362" i="20"/>
  <c r="V362" i="20"/>
  <c r="B363" i="20"/>
  <c r="D363" i="20"/>
  <c r="H363" i="20"/>
  <c r="I363" i="20"/>
  <c r="J363" i="20"/>
  <c r="K363" i="20"/>
  <c r="L363" i="20"/>
  <c r="M363" i="20"/>
  <c r="N363" i="20"/>
  <c r="O363" i="20"/>
  <c r="P363" i="20"/>
  <c r="Q363" i="20"/>
  <c r="R363" i="20"/>
  <c r="S363" i="20"/>
  <c r="T363" i="20"/>
  <c r="U363" i="20"/>
  <c r="V363" i="20"/>
  <c r="B364" i="20"/>
  <c r="D364" i="20"/>
  <c r="H364" i="20"/>
  <c r="I364" i="20"/>
  <c r="J364" i="20"/>
  <c r="K364" i="20"/>
  <c r="L364" i="20"/>
  <c r="M364" i="20"/>
  <c r="N364" i="20"/>
  <c r="O364" i="20"/>
  <c r="P364" i="20"/>
  <c r="Q364" i="20"/>
  <c r="R364" i="20"/>
  <c r="S364" i="20"/>
  <c r="T364" i="20"/>
  <c r="U364" i="20"/>
  <c r="V364" i="20"/>
  <c r="B365" i="20"/>
  <c r="D365" i="20"/>
  <c r="H365" i="20"/>
  <c r="I365" i="20"/>
  <c r="J365" i="20"/>
  <c r="K365" i="20"/>
  <c r="L365" i="20"/>
  <c r="M365" i="20"/>
  <c r="N365" i="20"/>
  <c r="O365" i="20"/>
  <c r="P365" i="20"/>
  <c r="Q365" i="20"/>
  <c r="R365" i="20"/>
  <c r="S365" i="20"/>
  <c r="T365" i="20"/>
  <c r="U365" i="20"/>
  <c r="V365" i="20"/>
  <c r="B366" i="20"/>
  <c r="D366" i="20"/>
  <c r="H366" i="20"/>
  <c r="I366" i="20"/>
  <c r="J366" i="20"/>
  <c r="K366" i="20"/>
  <c r="L366" i="20"/>
  <c r="M366" i="20"/>
  <c r="N366" i="20"/>
  <c r="O366" i="20"/>
  <c r="P366" i="20"/>
  <c r="Q366" i="20"/>
  <c r="R366" i="20"/>
  <c r="S366" i="20"/>
  <c r="T366" i="20"/>
  <c r="U366" i="20"/>
  <c r="V366" i="20"/>
  <c r="B367" i="20"/>
  <c r="D367" i="20"/>
  <c r="H367" i="20"/>
  <c r="I367" i="20"/>
  <c r="J367" i="20"/>
  <c r="K367" i="20"/>
  <c r="L367" i="20"/>
  <c r="M367" i="20"/>
  <c r="N367" i="20"/>
  <c r="O367" i="20"/>
  <c r="P367" i="20"/>
  <c r="Q367" i="20"/>
  <c r="R367" i="20"/>
  <c r="S367" i="20"/>
  <c r="T367" i="20"/>
  <c r="U367" i="20"/>
  <c r="V367" i="20"/>
  <c r="B368" i="20"/>
  <c r="D368" i="20"/>
  <c r="H368" i="20"/>
  <c r="I368" i="20"/>
  <c r="J368" i="20"/>
  <c r="K368" i="20"/>
  <c r="L368" i="20"/>
  <c r="M368" i="20"/>
  <c r="N368" i="20"/>
  <c r="O368" i="20"/>
  <c r="P368" i="20"/>
  <c r="Q368" i="20"/>
  <c r="R368" i="20"/>
  <c r="S368" i="20"/>
  <c r="T368" i="20"/>
  <c r="U368" i="20"/>
  <c r="V368" i="20"/>
  <c r="B369" i="20"/>
  <c r="D369" i="20"/>
  <c r="H369" i="20"/>
  <c r="I369" i="20"/>
  <c r="J369" i="20"/>
  <c r="K369" i="20"/>
  <c r="L369" i="20"/>
  <c r="M369" i="20"/>
  <c r="N369" i="20"/>
  <c r="O369" i="20"/>
  <c r="P369" i="20"/>
  <c r="Q369" i="20"/>
  <c r="R369" i="20"/>
  <c r="S369" i="20"/>
  <c r="T369" i="20"/>
  <c r="U369" i="20"/>
  <c r="V369" i="20"/>
  <c r="B370" i="20"/>
  <c r="D370" i="20"/>
  <c r="H370" i="20"/>
  <c r="I370" i="20"/>
  <c r="J370" i="20"/>
  <c r="K370" i="20"/>
  <c r="L370" i="20"/>
  <c r="M370" i="20"/>
  <c r="N370" i="20"/>
  <c r="O370" i="20"/>
  <c r="P370" i="20"/>
  <c r="Q370" i="20"/>
  <c r="R370" i="20"/>
  <c r="S370" i="20"/>
  <c r="T370" i="20"/>
  <c r="U370" i="20"/>
  <c r="V370" i="20"/>
  <c r="B371" i="20"/>
  <c r="D371" i="20"/>
  <c r="H371" i="20"/>
  <c r="I371" i="20"/>
  <c r="J371" i="20"/>
  <c r="K371" i="20"/>
  <c r="L371" i="20"/>
  <c r="M371" i="20"/>
  <c r="N371" i="20"/>
  <c r="O371" i="20"/>
  <c r="P371" i="20"/>
  <c r="Q371" i="20"/>
  <c r="R371" i="20"/>
  <c r="S371" i="20"/>
  <c r="T371" i="20"/>
  <c r="U371" i="20"/>
  <c r="V371" i="20"/>
  <c r="B372" i="20"/>
  <c r="D372" i="20"/>
  <c r="H372" i="20"/>
  <c r="I372" i="20"/>
  <c r="J372" i="20"/>
  <c r="K372" i="20"/>
  <c r="L372" i="20"/>
  <c r="M372" i="20"/>
  <c r="N372" i="20"/>
  <c r="O372" i="20"/>
  <c r="P372" i="20"/>
  <c r="Q372" i="20"/>
  <c r="R372" i="20"/>
  <c r="S372" i="20"/>
  <c r="T372" i="20"/>
  <c r="U372" i="20"/>
  <c r="V372" i="20"/>
  <c r="B373" i="20"/>
  <c r="D373" i="20"/>
  <c r="H373" i="20"/>
  <c r="I373" i="20"/>
  <c r="J373" i="20"/>
  <c r="K373" i="20"/>
  <c r="L373" i="20"/>
  <c r="M373" i="20"/>
  <c r="N373" i="20"/>
  <c r="O373" i="20"/>
  <c r="P373" i="20"/>
  <c r="Q373" i="20"/>
  <c r="R373" i="20"/>
  <c r="S373" i="20"/>
  <c r="T373" i="20"/>
  <c r="U373" i="20"/>
  <c r="V373" i="20"/>
  <c r="B374" i="20"/>
  <c r="D374" i="20"/>
  <c r="H374" i="20"/>
  <c r="I374" i="20"/>
  <c r="J374" i="20"/>
  <c r="K374" i="20"/>
  <c r="L374" i="20"/>
  <c r="M374" i="20"/>
  <c r="N374" i="20"/>
  <c r="O374" i="20"/>
  <c r="P374" i="20"/>
  <c r="Q374" i="20"/>
  <c r="R374" i="20"/>
  <c r="S374" i="20"/>
  <c r="T374" i="20"/>
  <c r="U374" i="20"/>
  <c r="V374" i="20"/>
  <c r="B375" i="20"/>
  <c r="D375" i="20"/>
  <c r="H375" i="20"/>
  <c r="I375" i="20"/>
  <c r="J375" i="20"/>
  <c r="K375" i="20"/>
  <c r="L375" i="20"/>
  <c r="M375" i="20"/>
  <c r="N375" i="20"/>
  <c r="O375" i="20"/>
  <c r="P375" i="20"/>
  <c r="Q375" i="20"/>
  <c r="R375" i="20"/>
  <c r="S375" i="20"/>
  <c r="T375" i="20"/>
  <c r="U375" i="20"/>
  <c r="V375" i="20"/>
  <c r="B376" i="20"/>
  <c r="D376" i="20"/>
  <c r="H376" i="20"/>
  <c r="I376" i="20"/>
  <c r="J376" i="20"/>
  <c r="K376" i="20"/>
  <c r="L376" i="20"/>
  <c r="M376" i="20"/>
  <c r="N376" i="20"/>
  <c r="O376" i="20"/>
  <c r="P376" i="20"/>
  <c r="Q376" i="20"/>
  <c r="R376" i="20"/>
  <c r="S376" i="20"/>
  <c r="T376" i="20"/>
  <c r="U376" i="20"/>
  <c r="V376" i="20"/>
  <c r="B377" i="20"/>
  <c r="D377" i="20"/>
  <c r="H377" i="20"/>
  <c r="I377" i="20"/>
  <c r="J377" i="20"/>
  <c r="K377" i="20"/>
  <c r="L377" i="20"/>
  <c r="M377" i="20"/>
  <c r="N377" i="20"/>
  <c r="O377" i="20"/>
  <c r="P377" i="20"/>
  <c r="Q377" i="20"/>
  <c r="R377" i="20"/>
  <c r="S377" i="20"/>
  <c r="T377" i="20"/>
  <c r="U377" i="20"/>
  <c r="V377" i="20"/>
  <c r="B378" i="20"/>
  <c r="D378" i="20"/>
  <c r="H378" i="20"/>
  <c r="I378" i="20"/>
  <c r="J378" i="20"/>
  <c r="K378" i="20"/>
  <c r="L378" i="20"/>
  <c r="M378" i="20"/>
  <c r="N378" i="20"/>
  <c r="O378" i="20"/>
  <c r="P378" i="20"/>
  <c r="Q378" i="20"/>
  <c r="R378" i="20"/>
  <c r="S378" i="20"/>
  <c r="T378" i="20"/>
  <c r="U378" i="20"/>
  <c r="V378" i="20"/>
  <c r="B379" i="20"/>
  <c r="D379" i="20"/>
  <c r="H379" i="20"/>
  <c r="I379" i="20"/>
  <c r="J379" i="20"/>
  <c r="K379" i="20"/>
  <c r="L379" i="20"/>
  <c r="M379" i="20"/>
  <c r="N379" i="20"/>
  <c r="O379" i="20"/>
  <c r="P379" i="20"/>
  <c r="Q379" i="20"/>
  <c r="R379" i="20"/>
  <c r="S379" i="20"/>
  <c r="T379" i="20"/>
  <c r="U379" i="20"/>
  <c r="V379" i="20"/>
  <c r="B380" i="20"/>
  <c r="D380" i="20"/>
  <c r="H380" i="20"/>
  <c r="I380" i="20"/>
  <c r="J380" i="20"/>
  <c r="K380" i="20"/>
  <c r="L380" i="20"/>
  <c r="M380" i="20"/>
  <c r="N380" i="20"/>
  <c r="O380" i="20"/>
  <c r="P380" i="20"/>
  <c r="Q380" i="20"/>
  <c r="R380" i="20"/>
  <c r="S380" i="20"/>
  <c r="T380" i="20"/>
  <c r="U380" i="20"/>
  <c r="V380" i="20"/>
  <c r="B381" i="20"/>
  <c r="D381" i="20"/>
  <c r="H381" i="20"/>
  <c r="I381" i="20"/>
  <c r="J381" i="20"/>
  <c r="K381" i="20"/>
  <c r="L381" i="20"/>
  <c r="M381" i="20"/>
  <c r="N381" i="20"/>
  <c r="O381" i="20"/>
  <c r="P381" i="20"/>
  <c r="Q381" i="20"/>
  <c r="R381" i="20"/>
  <c r="S381" i="20"/>
  <c r="T381" i="20"/>
  <c r="U381" i="20"/>
  <c r="V381" i="20"/>
  <c r="B382" i="20"/>
  <c r="D382" i="20"/>
  <c r="H382" i="20"/>
  <c r="I382" i="20"/>
  <c r="J382" i="20"/>
  <c r="K382" i="20"/>
  <c r="L382" i="20"/>
  <c r="M382" i="20"/>
  <c r="N382" i="20"/>
  <c r="O382" i="20"/>
  <c r="P382" i="20"/>
  <c r="Q382" i="20"/>
  <c r="R382" i="20"/>
  <c r="S382" i="20"/>
  <c r="T382" i="20"/>
  <c r="U382" i="20"/>
  <c r="V382" i="20"/>
  <c r="B383" i="20"/>
  <c r="D383" i="20"/>
  <c r="H383" i="20"/>
  <c r="I383" i="20"/>
  <c r="J383" i="20"/>
  <c r="K383" i="20"/>
  <c r="L383" i="20"/>
  <c r="M383" i="20"/>
  <c r="N383" i="20"/>
  <c r="O383" i="20"/>
  <c r="P383" i="20"/>
  <c r="Q383" i="20"/>
  <c r="R383" i="20"/>
  <c r="S383" i="20"/>
  <c r="T383" i="20"/>
  <c r="U383" i="20"/>
  <c r="V383" i="20"/>
  <c r="B384" i="20"/>
  <c r="D384" i="20"/>
  <c r="H384" i="20"/>
  <c r="I384" i="20"/>
  <c r="J384" i="20"/>
  <c r="K384" i="20"/>
  <c r="L384" i="20"/>
  <c r="M384" i="20"/>
  <c r="N384" i="20"/>
  <c r="O384" i="20"/>
  <c r="P384" i="20"/>
  <c r="Q384" i="20"/>
  <c r="R384" i="20"/>
  <c r="S384" i="20"/>
  <c r="T384" i="20"/>
  <c r="U384" i="20"/>
  <c r="V384" i="20"/>
  <c r="B385" i="20"/>
  <c r="D385" i="20"/>
  <c r="H385" i="20"/>
  <c r="I385" i="20"/>
  <c r="J385" i="20"/>
  <c r="K385" i="20"/>
  <c r="L385" i="20"/>
  <c r="M385" i="20"/>
  <c r="N385" i="20"/>
  <c r="O385" i="20"/>
  <c r="P385" i="20"/>
  <c r="Q385" i="20"/>
  <c r="R385" i="20"/>
  <c r="S385" i="20"/>
  <c r="T385" i="20"/>
  <c r="U385" i="20"/>
  <c r="V385" i="20"/>
  <c r="B386" i="20"/>
  <c r="D386" i="20"/>
  <c r="H386" i="20"/>
  <c r="I386" i="20"/>
  <c r="J386" i="20"/>
  <c r="K386" i="20"/>
  <c r="L386" i="20"/>
  <c r="M386" i="20"/>
  <c r="N386" i="20"/>
  <c r="O386" i="20"/>
  <c r="P386" i="20"/>
  <c r="Q386" i="20"/>
  <c r="R386" i="20"/>
  <c r="S386" i="20"/>
  <c r="T386" i="20"/>
  <c r="U386" i="20"/>
  <c r="V386" i="20"/>
  <c r="B387" i="20"/>
  <c r="D387" i="20"/>
  <c r="H387" i="20"/>
  <c r="I387" i="20"/>
  <c r="J387" i="20"/>
  <c r="K387" i="20"/>
  <c r="L387" i="20"/>
  <c r="M387" i="20"/>
  <c r="N387" i="20"/>
  <c r="O387" i="20"/>
  <c r="P387" i="20"/>
  <c r="Q387" i="20"/>
  <c r="R387" i="20"/>
  <c r="S387" i="20"/>
  <c r="T387" i="20"/>
  <c r="U387" i="20"/>
  <c r="V387" i="20"/>
  <c r="B388" i="20"/>
  <c r="D388" i="20"/>
  <c r="H388" i="20"/>
  <c r="I388" i="20"/>
  <c r="J388" i="20"/>
  <c r="K388" i="20"/>
  <c r="L388" i="20"/>
  <c r="M388" i="20"/>
  <c r="N388" i="20"/>
  <c r="O388" i="20"/>
  <c r="P388" i="20"/>
  <c r="Q388" i="20"/>
  <c r="R388" i="20"/>
  <c r="S388" i="20"/>
  <c r="T388" i="20"/>
  <c r="U388" i="20"/>
  <c r="V388" i="20"/>
  <c r="B389" i="20"/>
  <c r="D389" i="20"/>
  <c r="H389" i="20"/>
  <c r="I389" i="20"/>
  <c r="J389" i="20"/>
  <c r="K389" i="20"/>
  <c r="L389" i="20"/>
  <c r="M389" i="20"/>
  <c r="N389" i="20"/>
  <c r="O389" i="20"/>
  <c r="P389" i="20"/>
  <c r="Q389" i="20"/>
  <c r="R389" i="20"/>
  <c r="S389" i="20"/>
  <c r="T389" i="20"/>
  <c r="U389" i="20"/>
  <c r="V389" i="20"/>
  <c r="B390" i="20"/>
  <c r="D390" i="20"/>
  <c r="H390" i="20"/>
  <c r="I390" i="20"/>
  <c r="J390" i="20"/>
  <c r="K390" i="20"/>
  <c r="L390" i="20"/>
  <c r="M390" i="20"/>
  <c r="N390" i="20"/>
  <c r="O390" i="20"/>
  <c r="P390" i="20"/>
  <c r="Q390" i="20"/>
  <c r="R390" i="20"/>
  <c r="S390" i="20"/>
  <c r="T390" i="20"/>
  <c r="U390" i="20"/>
  <c r="V390" i="20"/>
  <c r="B391" i="20"/>
  <c r="D391" i="20"/>
  <c r="H391" i="20"/>
  <c r="I391" i="20"/>
  <c r="J391" i="20"/>
  <c r="K391" i="20"/>
  <c r="L391" i="20"/>
  <c r="M391" i="20"/>
  <c r="N391" i="20"/>
  <c r="O391" i="20"/>
  <c r="P391" i="20"/>
  <c r="Q391" i="20"/>
  <c r="R391" i="20"/>
  <c r="S391" i="20"/>
  <c r="T391" i="20"/>
  <c r="U391" i="20"/>
  <c r="V391" i="20"/>
  <c r="B392" i="20"/>
  <c r="D392" i="20"/>
  <c r="H392" i="20"/>
  <c r="I392" i="20"/>
  <c r="J392" i="20"/>
  <c r="K392" i="20"/>
  <c r="L392" i="20"/>
  <c r="M392" i="20"/>
  <c r="N392" i="20"/>
  <c r="O392" i="20"/>
  <c r="P392" i="20"/>
  <c r="Q392" i="20"/>
  <c r="R392" i="20"/>
  <c r="S392" i="20"/>
  <c r="T392" i="20"/>
  <c r="U392" i="20"/>
  <c r="V392" i="20"/>
  <c r="B393" i="20"/>
  <c r="D393" i="20"/>
  <c r="H393" i="20"/>
  <c r="I393" i="20"/>
  <c r="J393" i="20"/>
  <c r="K393" i="20"/>
  <c r="L393" i="20"/>
  <c r="M393" i="20"/>
  <c r="N393" i="20"/>
  <c r="O393" i="20"/>
  <c r="P393" i="20"/>
  <c r="Q393" i="20"/>
  <c r="R393" i="20"/>
  <c r="S393" i="20"/>
  <c r="T393" i="20"/>
  <c r="U393" i="20"/>
  <c r="V393" i="20"/>
  <c r="B394" i="20"/>
  <c r="D394" i="20"/>
  <c r="H394" i="20"/>
  <c r="I394" i="20"/>
  <c r="J394" i="20"/>
  <c r="K394" i="20"/>
  <c r="L394" i="20"/>
  <c r="M394" i="20"/>
  <c r="N394" i="20"/>
  <c r="O394" i="20"/>
  <c r="P394" i="20"/>
  <c r="Q394" i="20"/>
  <c r="R394" i="20"/>
  <c r="S394" i="20"/>
  <c r="T394" i="20"/>
  <c r="U394" i="20"/>
  <c r="V394" i="20"/>
  <c r="B395" i="20"/>
  <c r="D395" i="20"/>
  <c r="H395" i="20"/>
  <c r="I395" i="20"/>
  <c r="J395" i="20"/>
  <c r="K395" i="20"/>
  <c r="L395" i="20"/>
  <c r="M395" i="20"/>
  <c r="N395" i="20"/>
  <c r="O395" i="20"/>
  <c r="P395" i="20"/>
  <c r="Q395" i="20"/>
  <c r="R395" i="20"/>
  <c r="S395" i="20"/>
  <c r="T395" i="20"/>
  <c r="U395" i="20"/>
  <c r="V395" i="20"/>
  <c r="B396" i="20"/>
  <c r="D396" i="20"/>
  <c r="H396" i="20"/>
  <c r="I396" i="20"/>
  <c r="J396" i="20"/>
  <c r="K396" i="20"/>
  <c r="L396" i="20"/>
  <c r="M396" i="20"/>
  <c r="N396" i="20"/>
  <c r="O396" i="20"/>
  <c r="P396" i="20"/>
  <c r="Q396" i="20"/>
  <c r="R396" i="20"/>
  <c r="S396" i="20"/>
  <c r="T396" i="20"/>
  <c r="U396" i="20"/>
  <c r="V396" i="20"/>
  <c r="B397" i="20"/>
  <c r="D397" i="20"/>
  <c r="H397" i="20"/>
  <c r="I397" i="20"/>
  <c r="J397" i="20"/>
  <c r="K397" i="20"/>
  <c r="L397" i="20"/>
  <c r="M397" i="20"/>
  <c r="N397" i="20"/>
  <c r="O397" i="20"/>
  <c r="P397" i="20"/>
  <c r="Q397" i="20"/>
  <c r="R397" i="20"/>
  <c r="S397" i="20"/>
  <c r="T397" i="20"/>
  <c r="U397" i="20"/>
  <c r="V397" i="20"/>
  <c r="B398" i="20"/>
  <c r="D398" i="20"/>
  <c r="H398" i="20"/>
  <c r="I398" i="20"/>
  <c r="J398" i="20"/>
  <c r="K398" i="20"/>
  <c r="L398" i="20"/>
  <c r="M398" i="20"/>
  <c r="N398" i="20"/>
  <c r="O398" i="20"/>
  <c r="P398" i="20"/>
  <c r="Q398" i="20"/>
  <c r="R398" i="20"/>
  <c r="S398" i="20"/>
  <c r="T398" i="20"/>
  <c r="U398" i="20"/>
  <c r="V398" i="20"/>
  <c r="B399" i="20"/>
  <c r="D399" i="20"/>
  <c r="H399" i="20"/>
  <c r="I399" i="20"/>
  <c r="J399" i="20"/>
  <c r="K399" i="20"/>
  <c r="L399" i="20"/>
  <c r="M399" i="20"/>
  <c r="N399" i="20"/>
  <c r="O399" i="20"/>
  <c r="P399" i="20"/>
  <c r="Q399" i="20"/>
  <c r="R399" i="20"/>
  <c r="S399" i="20"/>
  <c r="T399" i="20"/>
  <c r="U399" i="20"/>
  <c r="V399" i="20"/>
  <c r="B400" i="20"/>
  <c r="D400" i="20"/>
  <c r="H400" i="20"/>
  <c r="I400" i="20"/>
  <c r="J400" i="20"/>
  <c r="K400" i="20"/>
  <c r="L400" i="20"/>
  <c r="M400" i="20"/>
  <c r="N400" i="20"/>
  <c r="O400" i="20"/>
  <c r="P400" i="20"/>
  <c r="Q400" i="20"/>
  <c r="R400" i="20"/>
  <c r="S400" i="20"/>
  <c r="T400" i="20"/>
  <c r="U400" i="20"/>
  <c r="V400" i="20"/>
  <c r="B401" i="20"/>
  <c r="D401" i="20"/>
  <c r="H401" i="20"/>
  <c r="I401" i="20"/>
  <c r="J401" i="20"/>
  <c r="K401" i="20"/>
  <c r="L401" i="20"/>
  <c r="M401" i="20"/>
  <c r="N401" i="20"/>
  <c r="O401" i="20"/>
  <c r="P401" i="20"/>
  <c r="Q401" i="20"/>
  <c r="R401" i="20"/>
  <c r="S401" i="20"/>
  <c r="T401" i="20"/>
  <c r="U401" i="20"/>
  <c r="V401" i="20"/>
  <c r="B402" i="20"/>
  <c r="D402" i="20"/>
  <c r="H402" i="20"/>
  <c r="I402" i="20"/>
  <c r="J402" i="20"/>
  <c r="K402" i="20"/>
  <c r="L402" i="20"/>
  <c r="M402" i="20"/>
  <c r="N402" i="20"/>
  <c r="O402" i="20"/>
  <c r="P402" i="20"/>
  <c r="Q402" i="20"/>
  <c r="R402" i="20"/>
  <c r="S402" i="20"/>
  <c r="T402" i="20"/>
  <c r="U402" i="20"/>
  <c r="V402" i="20"/>
  <c r="B403" i="20"/>
  <c r="D403" i="20"/>
  <c r="H403" i="20"/>
  <c r="I403" i="20"/>
  <c r="J403" i="20"/>
  <c r="K403" i="20"/>
  <c r="L403" i="20"/>
  <c r="M403" i="20"/>
  <c r="N403" i="20"/>
  <c r="O403" i="20"/>
  <c r="P403" i="20"/>
  <c r="Q403" i="20"/>
  <c r="R403" i="20"/>
  <c r="S403" i="20"/>
  <c r="T403" i="20"/>
  <c r="U403" i="20"/>
  <c r="V403" i="20"/>
  <c r="B404" i="20"/>
  <c r="D404" i="20"/>
  <c r="H404" i="20"/>
  <c r="I404" i="20"/>
  <c r="J404" i="20"/>
  <c r="K404" i="20"/>
  <c r="L404" i="20"/>
  <c r="M404" i="20"/>
  <c r="N404" i="20"/>
  <c r="O404" i="20"/>
  <c r="P404" i="20"/>
  <c r="Q404" i="20"/>
  <c r="R404" i="20"/>
  <c r="S404" i="20"/>
  <c r="T404" i="20"/>
  <c r="U404" i="20"/>
  <c r="V404" i="20"/>
  <c r="B405" i="20"/>
  <c r="D405" i="20"/>
  <c r="H405" i="20"/>
  <c r="I405" i="20"/>
  <c r="J405" i="20"/>
  <c r="K405" i="20"/>
  <c r="L405" i="20"/>
  <c r="M405" i="20"/>
  <c r="N405" i="20"/>
  <c r="O405" i="20"/>
  <c r="P405" i="20"/>
  <c r="Q405" i="20"/>
  <c r="R405" i="20"/>
  <c r="S405" i="20"/>
  <c r="T405" i="20"/>
  <c r="U405" i="20"/>
  <c r="V405" i="20"/>
  <c r="B406" i="20"/>
  <c r="D406" i="20"/>
  <c r="H406" i="20"/>
  <c r="I406" i="20"/>
  <c r="J406" i="20"/>
  <c r="K406" i="20"/>
  <c r="L406" i="20"/>
  <c r="M406" i="20"/>
  <c r="N406" i="20"/>
  <c r="O406" i="20"/>
  <c r="P406" i="20"/>
  <c r="Q406" i="20"/>
  <c r="R406" i="20"/>
  <c r="S406" i="20"/>
  <c r="T406" i="20"/>
  <c r="U406" i="20"/>
  <c r="V406" i="20"/>
  <c r="B407" i="20"/>
  <c r="D407" i="20"/>
  <c r="H407" i="20"/>
  <c r="I407" i="20"/>
  <c r="J407" i="20"/>
  <c r="K407" i="20"/>
  <c r="L407" i="20"/>
  <c r="M407" i="20"/>
  <c r="N407" i="20"/>
  <c r="O407" i="20"/>
  <c r="P407" i="20"/>
  <c r="Q407" i="20"/>
  <c r="R407" i="20"/>
  <c r="S407" i="20"/>
  <c r="T407" i="20"/>
  <c r="U407" i="20"/>
  <c r="V407" i="20"/>
  <c r="B408" i="20"/>
  <c r="D408" i="20"/>
  <c r="H408" i="20"/>
  <c r="I408" i="20"/>
  <c r="J408" i="20"/>
  <c r="K408" i="20"/>
  <c r="L408" i="20"/>
  <c r="M408" i="20"/>
  <c r="N408" i="20"/>
  <c r="O408" i="20"/>
  <c r="P408" i="20"/>
  <c r="Q408" i="20"/>
  <c r="R408" i="20"/>
  <c r="S408" i="20"/>
  <c r="T408" i="20"/>
  <c r="U408" i="20"/>
  <c r="V408" i="20"/>
  <c r="B409" i="20"/>
  <c r="D409" i="20"/>
  <c r="H409" i="20"/>
  <c r="I409" i="20"/>
  <c r="J409" i="20"/>
  <c r="K409" i="20"/>
  <c r="L409" i="20"/>
  <c r="M409" i="20"/>
  <c r="N409" i="20"/>
  <c r="O409" i="20"/>
  <c r="P409" i="20"/>
  <c r="Q409" i="20"/>
  <c r="R409" i="20"/>
  <c r="S409" i="20"/>
  <c r="T409" i="20"/>
  <c r="U409" i="20"/>
  <c r="V409" i="20"/>
  <c r="B410" i="20"/>
  <c r="D410" i="20"/>
  <c r="H410" i="20"/>
  <c r="I410" i="20"/>
  <c r="J410" i="20"/>
  <c r="K410" i="20"/>
  <c r="L410" i="20"/>
  <c r="M410" i="20"/>
  <c r="N410" i="20"/>
  <c r="O410" i="20"/>
  <c r="P410" i="20"/>
  <c r="Q410" i="20"/>
  <c r="R410" i="20"/>
  <c r="S410" i="20"/>
  <c r="T410" i="20"/>
  <c r="U410" i="20"/>
  <c r="V410" i="20"/>
  <c r="B411" i="20"/>
  <c r="D411" i="20"/>
  <c r="H411" i="20"/>
  <c r="I411" i="20"/>
  <c r="J411" i="20"/>
  <c r="K411" i="20"/>
  <c r="L411" i="20"/>
  <c r="M411" i="20"/>
  <c r="N411" i="20"/>
  <c r="O411" i="20"/>
  <c r="P411" i="20"/>
  <c r="Q411" i="20"/>
  <c r="R411" i="20"/>
  <c r="S411" i="20"/>
  <c r="T411" i="20"/>
  <c r="U411" i="20"/>
  <c r="V411" i="20"/>
  <c r="B412" i="20"/>
  <c r="D412" i="20"/>
  <c r="H412" i="20"/>
  <c r="I412" i="20"/>
  <c r="J412" i="20"/>
  <c r="K412" i="20"/>
  <c r="L412" i="20"/>
  <c r="M412" i="20"/>
  <c r="N412" i="20"/>
  <c r="O412" i="20"/>
  <c r="P412" i="20"/>
  <c r="Q412" i="20"/>
  <c r="R412" i="20"/>
  <c r="S412" i="20"/>
  <c r="T412" i="20"/>
  <c r="U412" i="20"/>
  <c r="V412" i="20"/>
  <c r="B413" i="20"/>
  <c r="D413" i="20"/>
  <c r="H413" i="20"/>
  <c r="I413" i="20"/>
  <c r="J413" i="20"/>
  <c r="K413" i="20"/>
  <c r="L413" i="20"/>
  <c r="M413" i="20"/>
  <c r="N413" i="20"/>
  <c r="O413" i="20"/>
  <c r="P413" i="20"/>
  <c r="Q413" i="20"/>
  <c r="R413" i="20"/>
  <c r="S413" i="20"/>
  <c r="T413" i="20"/>
  <c r="U413" i="20"/>
  <c r="V413" i="20"/>
  <c r="B414" i="20"/>
  <c r="D414" i="20"/>
  <c r="H414" i="20"/>
  <c r="I414" i="20"/>
  <c r="J414" i="20"/>
  <c r="K414" i="20"/>
  <c r="L414" i="20"/>
  <c r="M414" i="20"/>
  <c r="N414" i="20"/>
  <c r="O414" i="20"/>
  <c r="P414" i="20"/>
  <c r="Q414" i="20"/>
  <c r="R414" i="20"/>
  <c r="S414" i="20"/>
  <c r="T414" i="20"/>
  <c r="U414" i="20"/>
  <c r="V414" i="20"/>
  <c r="B415" i="20"/>
  <c r="D415" i="20"/>
  <c r="H415" i="20"/>
  <c r="I415" i="20"/>
  <c r="J415" i="20"/>
  <c r="K415" i="20"/>
  <c r="L415" i="20"/>
  <c r="M415" i="20"/>
  <c r="N415" i="20"/>
  <c r="O415" i="20"/>
  <c r="P415" i="20"/>
  <c r="Q415" i="20"/>
  <c r="R415" i="20"/>
  <c r="S415" i="20"/>
  <c r="T415" i="20"/>
  <c r="U415" i="20"/>
  <c r="V415" i="20"/>
  <c r="B416" i="20"/>
  <c r="D416" i="20"/>
  <c r="H416" i="20"/>
  <c r="I416" i="20"/>
  <c r="J416" i="20"/>
  <c r="K416" i="20"/>
  <c r="L416" i="20"/>
  <c r="M416" i="20"/>
  <c r="N416" i="20"/>
  <c r="O416" i="20"/>
  <c r="P416" i="20"/>
  <c r="Q416" i="20"/>
  <c r="R416" i="20"/>
  <c r="S416" i="20"/>
  <c r="T416" i="20"/>
  <c r="U416" i="20"/>
  <c r="V416" i="20"/>
  <c r="B417" i="20"/>
  <c r="D417" i="20"/>
  <c r="H417" i="20"/>
  <c r="I417" i="20"/>
  <c r="J417" i="20"/>
  <c r="K417" i="20"/>
  <c r="L417" i="20"/>
  <c r="M417" i="20"/>
  <c r="N417" i="20"/>
  <c r="O417" i="20"/>
  <c r="P417" i="20"/>
  <c r="Q417" i="20"/>
  <c r="R417" i="20"/>
  <c r="S417" i="20"/>
  <c r="T417" i="20"/>
  <c r="U417" i="20"/>
  <c r="V417" i="20"/>
  <c r="B418" i="20"/>
  <c r="D418" i="20"/>
  <c r="H418" i="20"/>
  <c r="I418" i="20"/>
  <c r="J418" i="20"/>
  <c r="K418" i="20"/>
  <c r="L418" i="20"/>
  <c r="M418" i="20"/>
  <c r="N418" i="20"/>
  <c r="O418" i="20"/>
  <c r="P418" i="20"/>
  <c r="Q418" i="20"/>
  <c r="R418" i="20"/>
  <c r="S418" i="20"/>
  <c r="T418" i="20"/>
  <c r="U418" i="20"/>
  <c r="V418" i="20"/>
  <c r="B419" i="20"/>
  <c r="D419" i="20"/>
  <c r="H419" i="20"/>
  <c r="I419" i="20"/>
  <c r="J419" i="20"/>
  <c r="K419" i="20"/>
  <c r="L419" i="20"/>
  <c r="M419" i="20"/>
  <c r="N419" i="20"/>
  <c r="O419" i="20"/>
  <c r="P419" i="20"/>
  <c r="Q419" i="20"/>
  <c r="R419" i="20"/>
  <c r="S419" i="20"/>
  <c r="T419" i="20"/>
  <c r="U419" i="20"/>
  <c r="V419" i="20"/>
  <c r="B420" i="20"/>
  <c r="D420" i="20"/>
  <c r="H420" i="20"/>
  <c r="I420" i="20"/>
  <c r="J420" i="20"/>
  <c r="K420" i="20"/>
  <c r="L420" i="20"/>
  <c r="M420" i="20"/>
  <c r="N420" i="20"/>
  <c r="O420" i="20"/>
  <c r="P420" i="20"/>
  <c r="Q420" i="20"/>
  <c r="R420" i="20"/>
  <c r="S420" i="20"/>
  <c r="T420" i="20"/>
  <c r="U420" i="20"/>
  <c r="V420" i="20"/>
  <c r="B421" i="20"/>
  <c r="D421" i="20"/>
  <c r="H421" i="20"/>
  <c r="I421" i="20"/>
  <c r="J421" i="20"/>
  <c r="K421" i="20"/>
  <c r="L421" i="20"/>
  <c r="M421" i="20"/>
  <c r="N421" i="20"/>
  <c r="O421" i="20"/>
  <c r="P421" i="20"/>
  <c r="Q421" i="20"/>
  <c r="R421" i="20"/>
  <c r="S421" i="20"/>
  <c r="T421" i="20"/>
  <c r="U421" i="20"/>
  <c r="V421" i="20"/>
  <c r="B422" i="20"/>
  <c r="D422" i="20"/>
  <c r="H422" i="20"/>
  <c r="I422" i="20"/>
  <c r="J422" i="20"/>
  <c r="K422" i="20"/>
  <c r="L422" i="20"/>
  <c r="M422" i="20"/>
  <c r="N422" i="20"/>
  <c r="O422" i="20"/>
  <c r="P422" i="20"/>
  <c r="Q422" i="20"/>
  <c r="R422" i="20"/>
  <c r="S422" i="20"/>
  <c r="T422" i="20"/>
  <c r="U422" i="20"/>
  <c r="V422" i="20"/>
  <c r="B423" i="20"/>
  <c r="D423" i="20"/>
  <c r="H423" i="20"/>
  <c r="I423" i="20"/>
  <c r="J423" i="20"/>
  <c r="K423" i="20"/>
  <c r="L423" i="20"/>
  <c r="M423" i="20"/>
  <c r="N423" i="20"/>
  <c r="O423" i="20"/>
  <c r="P423" i="20"/>
  <c r="Q423" i="20"/>
  <c r="R423" i="20"/>
  <c r="S423" i="20"/>
  <c r="T423" i="20"/>
  <c r="U423" i="20"/>
  <c r="V423" i="20"/>
  <c r="B424" i="20"/>
  <c r="D424" i="20"/>
  <c r="H424" i="20"/>
  <c r="I424" i="20"/>
  <c r="J424" i="20"/>
  <c r="K424" i="20"/>
  <c r="L424" i="20"/>
  <c r="M424" i="20"/>
  <c r="N424" i="20"/>
  <c r="O424" i="20"/>
  <c r="P424" i="20"/>
  <c r="Q424" i="20"/>
  <c r="R424" i="20"/>
  <c r="S424" i="20"/>
  <c r="T424" i="20"/>
  <c r="U424" i="20"/>
  <c r="V424" i="20"/>
  <c r="B425" i="20"/>
  <c r="D425" i="20"/>
  <c r="H425" i="20"/>
  <c r="I425" i="20"/>
  <c r="J425" i="20"/>
  <c r="K425" i="20"/>
  <c r="L425" i="20"/>
  <c r="M425" i="20"/>
  <c r="N425" i="20"/>
  <c r="O425" i="20"/>
  <c r="P425" i="20"/>
  <c r="Q425" i="20"/>
  <c r="R425" i="20"/>
  <c r="S425" i="20"/>
  <c r="T425" i="20"/>
  <c r="U425" i="20"/>
  <c r="V425" i="20"/>
  <c r="B426" i="20"/>
  <c r="D426" i="20"/>
  <c r="H426" i="20"/>
  <c r="I426" i="20"/>
  <c r="J426" i="20"/>
  <c r="K426" i="20"/>
  <c r="L426" i="20"/>
  <c r="M426" i="20"/>
  <c r="N426" i="20"/>
  <c r="O426" i="20"/>
  <c r="P426" i="20"/>
  <c r="Q426" i="20"/>
  <c r="R426" i="20"/>
  <c r="S426" i="20"/>
  <c r="T426" i="20"/>
  <c r="U426" i="20"/>
  <c r="V426" i="20"/>
  <c r="B427" i="20"/>
  <c r="D427" i="20"/>
  <c r="H427" i="20"/>
  <c r="I427" i="20"/>
  <c r="J427" i="20"/>
  <c r="K427" i="20"/>
  <c r="L427" i="20"/>
  <c r="M427" i="20"/>
  <c r="N427" i="20"/>
  <c r="O427" i="20"/>
  <c r="P427" i="20"/>
  <c r="Q427" i="20"/>
  <c r="R427" i="20"/>
  <c r="S427" i="20"/>
  <c r="T427" i="20"/>
  <c r="U427" i="20"/>
  <c r="V427" i="20"/>
  <c r="B428" i="20"/>
  <c r="D428" i="20"/>
  <c r="H428" i="20"/>
  <c r="I428" i="20"/>
  <c r="J428" i="20"/>
  <c r="K428" i="20"/>
  <c r="L428" i="20"/>
  <c r="M428" i="20"/>
  <c r="N428" i="20"/>
  <c r="O428" i="20"/>
  <c r="P428" i="20"/>
  <c r="Q428" i="20"/>
  <c r="R428" i="20"/>
  <c r="S428" i="20"/>
  <c r="T428" i="20"/>
  <c r="U428" i="20"/>
  <c r="V428" i="20"/>
  <c r="B429" i="20"/>
  <c r="D429" i="20"/>
  <c r="H429" i="20"/>
  <c r="I429" i="20"/>
  <c r="J429" i="20"/>
  <c r="K429" i="20"/>
  <c r="L429" i="20"/>
  <c r="M429" i="20"/>
  <c r="N429" i="20"/>
  <c r="O429" i="20"/>
  <c r="P429" i="20"/>
  <c r="Q429" i="20"/>
  <c r="R429" i="20"/>
  <c r="S429" i="20"/>
  <c r="T429" i="20"/>
  <c r="U429" i="20"/>
  <c r="V429" i="20"/>
  <c r="B430" i="20"/>
  <c r="D430" i="20"/>
  <c r="H430" i="20"/>
  <c r="I430" i="20"/>
  <c r="J430" i="20"/>
  <c r="K430" i="20"/>
  <c r="L430" i="20"/>
  <c r="M430" i="20"/>
  <c r="N430" i="20"/>
  <c r="O430" i="20"/>
  <c r="P430" i="20"/>
  <c r="Q430" i="20"/>
  <c r="R430" i="20"/>
  <c r="S430" i="20"/>
  <c r="T430" i="20"/>
  <c r="U430" i="20"/>
  <c r="V430" i="20"/>
  <c r="B431" i="20"/>
  <c r="D431" i="20"/>
  <c r="H431" i="20"/>
  <c r="I431" i="20"/>
  <c r="J431" i="20"/>
  <c r="K431" i="20"/>
  <c r="L431" i="20"/>
  <c r="M431" i="20"/>
  <c r="N431" i="20"/>
  <c r="O431" i="20"/>
  <c r="P431" i="20"/>
  <c r="Q431" i="20"/>
  <c r="R431" i="20"/>
  <c r="S431" i="20"/>
  <c r="T431" i="20"/>
  <c r="U431" i="20"/>
  <c r="V431" i="20"/>
  <c r="B432" i="20"/>
  <c r="D432" i="20"/>
  <c r="H432" i="20"/>
  <c r="I432" i="20"/>
  <c r="J432" i="20"/>
  <c r="K432" i="20"/>
  <c r="L432" i="20"/>
  <c r="M432" i="20"/>
  <c r="N432" i="20"/>
  <c r="O432" i="20"/>
  <c r="P432" i="20"/>
  <c r="Q432" i="20"/>
  <c r="R432" i="20"/>
  <c r="S432" i="20"/>
  <c r="T432" i="20"/>
  <c r="U432" i="20"/>
  <c r="V432" i="20"/>
  <c r="B433" i="20"/>
  <c r="D433" i="20"/>
  <c r="H433" i="20"/>
  <c r="I433" i="20"/>
  <c r="J433" i="20"/>
  <c r="K433" i="20"/>
  <c r="L433" i="20"/>
  <c r="M433" i="20"/>
  <c r="N433" i="20"/>
  <c r="O433" i="20"/>
  <c r="P433" i="20"/>
  <c r="Q433" i="20"/>
  <c r="R433" i="20"/>
  <c r="S433" i="20"/>
  <c r="T433" i="20"/>
  <c r="U433" i="20"/>
  <c r="V433" i="20"/>
  <c r="B434" i="20"/>
  <c r="D434" i="20"/>
  <c r="H434" i="20"/>
  <c r="I434" i="20"/>
  <c r="J434" i="20"/>
  <c r="K434" i="20"/>
  <c r="L434" i="20"/>
  <c r="M434" i="20"/>
  <c r="N434" i="20"/>
  <c r="O434" i="20"/>
  <c r="P434" i="20"/>
  <c r="Q434" i="20"/>
  <c r="R434" i="20"/>
  <c r="S434" i="20"/>
  <c r="T434" i="20"/>
  <c r="U434" i="20"/>
  <c r="V434" i="20"/>
  <c r="B435" i="20"/>
  <c r="D435" i="20"/>
  <c r="H435" i="20"/>
  <c r="I435" i="20"/>
  <c r="J435" i="20"/>
  <c r="K435" i="20"/>
  <c r="L435" i="20"/>
  <c r="M435" i="20"/>
  <c r="N435" i="20"/>
  <c r="O435" i="20"/>
  <c r="P435" i="20"/>
  <c r="Q435" i="20"/>
  <c r="R435" i="20"/>
  <c r="S435" i="20"/>
  <c r="T435" i="20"/>
  <c r="U435" i="20"/>
  <c r="V435" i="20"/>
  <c r="B436" i="20"/>
  <c r="D436" i="20"/>
  <c r="H436" i="20"/>
  <c r="I436" i="20"/>
  <c r="J436" i="20"/>
  <c r="K436" i="20"/>
  <c r="L436" i="20"/>
  <c r="M436" i="20"/>
  <c r="N436" i="20"/>
  <c r="O436" i="20"/>
  <c r="P436" i="20"/>
  <c r="Q436" i="20"/>
  <c r="R436" i="20"/>
  <c r="S436" i="20"/>
  <c r="T436" i="20"/>
  <c r="U436" i="20"/>
  <c r="V436" i="20"/>
  <c r="B437" i="20"/>
  <c r="D437" i="20"/>
  <c r="H437" i="20"/>
  <c r="I437" i="20"/>
  <c r="J437" i="20"/>
  <c r="K437" i="20"/>
  <c r="L437" i="20"/>
  <c r="M437" i="20"/>
  <c r="N437" i="20"/>
  <c r="O437" i="20"/>
  <c r="P437" i="20"/>
  <c r="Q437" i="20"/>
  <c r="R437" i="20"/>
  <c r="S437" i="20"/>
  <c r="T437" i="20"/>
  <c r="U437" i="20"/>
  <c r="V437" i="20"/>
  <c r="B438" i="20"/>
  <c r="D438" i="20"/>
  <c r="H438" i="20"/>
  <c r="I438" i="20"/>
  <c r="J438" i="20"/>
  <c r="K438" i="20"/>
  <c r="L438" i="20"/>
  <c r="M438" i="20"/>
  <c r="N438" i="20"/>
  <c r="O438" i="20"/>
  <c r="P438" i="20"/>
  <c r="Q438" i="20"/>
  <c r="R438" i="20"/>
  <c r="S438" i="20"/>
  <c r="T438" i="20"/>
  <c r="U438" i="20"/>
  <c r="V438" i="20"/>
  <c r="B439" i="20"/>
  <c r="D439" i="20"/>
  <c r="H439" i="20"/>
  <c r="I439" i="20"/>
  <c r="J439" i="20"/>
  <c r="K439" i="20"/>
  <c r="L439" i="20"/>
  <c r="M439" i="20"/>
  <c r="N439" i="20"/>
  <c r="O439" i="20"/>
  <c r="P439" i="20"/>
  <c r="Q439" i="20"/>
  <c r="R439" i="20"/>
  <c r="S439" i="20"/>
  <c r="T439" i="20"/>
  <c r="U439" i="20"/>
  <c r="V439" i="20"/>
  <c r="B440" i="20"/>
  <c r="D440" i="20"/>
  <c r="H440" i="20"/>
  <c r="I440" i="20"/>
  <c r="J440" i="20"/>
  <c r="K440" i="20"/>
  <c r="L440" i="20"/>
  <c r="M440" i="20"/>
  <c r="N440" i="20"/>
  <c r="O440" i="20"/>
  <c r="P440" i="20"/>
  <c r="Q440" i="20"/>
  <c r="R440" i="20"/>
  <c r="S440" i="20"/>
  <c r="T440" i="20"/>
  <c r="U440" i="20"/>
  <c r="V440" i="20"/>
  <c r="B441" i="20"/>
  <c r="D441" i="20"/>
  <c r="H441" i="20"/>
  <c r="I441" i="20"/>
  <c r="J441" i="20"/>
  <c r="K441" i="20"/>
  <c r="L441" i="20"/>
  <c r="M441" i="20"/>
  <c r="N441" i="20"/>
  <c r="O441" i="20"/>
  <c r="P441" i="20"/>
  <c r="Q441" i="20"/>
  <c r="R441" i="20"/>
  <c r="S441" i="20"/>
  <c r="T441" i="20"/>
  <c r="U441" i="20"/>
  <c r="V441" i="20"/>
  <c r="B442" i="20"/>
  <c r="D442" i="20"/>
  <c r="H442" i="20"/>
  <c r="I442" i="20"/>
  <c r="J442" i="20"/>
  <c r="K442" i="20"/>
  <c r="L442" i="20"/>
  <c r="M442" i="20"/>
  <c r="N442" i="20"/>
  <c r="O442" i="20"/>
  <c r="P442" i="20"/>
  <c r="Q442" i="20"/>
  <c r="R442" i="20"/>
  <c r="S442" i="20"/>
  <c r="T442" i="20"/>
  <c r="U442" i="20"/>
  <c r="V442" i="20"/>
  <c r="B443" i="20"/>
  <c r="D443" i="20"/>
  <c r="H443" i="20"/>
  <c r="I443" i="20"/>
  <c r="J443" i="20"/>
  <c r="K443" i="20"/>
  <c r="L443" i="20"/>
  <c r="M443" i="20"/>
  <c r="N443" i="20"/>
  <c r="O443" i="20"/>
  <c r="P443" i="20"/>
  <c r="Q443" i="20"/>
  <c r="R443" i="20"/>
  <c r="S443" i="20"/>
  <c r="T443" i="20"/>
  <c r="U443" i="20"/>
  <c r="V443" i="20"/>
  <c r="B444" i="20"/>
  <c r="D444" i="20"/>
  <c r="H444" i="20"/>
  <c r="I444" i="20"/>
  <c r="J444" i="20"/>
  <c r="K444" i="20"/>
  <c r="L444" i="20"/>
  <c r="M444" i="20"/>
  <c r="N444" i="20"/>
  <c r="O444" i="20"/>
  <c r="P444" i="20"/>
  <c r="Q444" i="20"/>
  <c r="R444" i="20"/>
  <c r="S444" i="20"/>
  <c r="T444" i="20"/>
  <c r="U444" i="20"/>
  <c r="V444" i="20"/>
  <c r="B445" i="20"/>
  <c r="D445" i="20"/>
  <c r="H445" i="20"/>
  <c r="I445" i="20"/>
  <c r="J445" i="20"/>
  <c r="K445" i="20"/>
  <c r="L445" i="20"/>
  <c r="M445" i="20"/>
  <c r="N445" i="20"/>
  <c r="O445" i="20"/>
  <c r="P445" i="20"/>
  <c r="Q445" i="20"/>
  <c r="R445" i="20"/>
  <c r="S445" i="20"/>
  <c r="T445" i="20"/>
  <c r="U445" i="20"/>
  <c r="V445" i="20"/>
  <c r="B446" i="20"/>
  <c r="D446" i="20"/>
  <c r="H446" i="20"/>
  <c r="I446" i="20"/>
  <c r="J446" i="20"/>
  <c r="K446" i="20"/>
  <c r="L446" i="20"/>
  <c r="M446" i="20"/>
  <c r="N446" i="20"/>
  <c r="O446" i="20"/>
  <c r="P446" i="20"/>
  <c r="Q446" i="20"/>
  <c r="R446" i="20"/>
  <c r="S446" i="20"/>
  <c r="T446" i="20"/>
  <c r="U446" i="20"/>
  <c r="V446" i="20"/>
  <c r="B447" i="20"/>
  <c r="D447" i="20"/>
  <c r="H447" i="20"/>
  <c r="I447" i="20"/>
  <c r="J447" i="20"/>
  <c r="K447" i="20"/>
  <c r="L447" i="20"/>
  <c r="M447" i="20"/>
  <c r="N447" i="20"/>
  <c r="O447" i="20"/>
  <c r="P447" i="20"/>
  <c r="Q447" i="20"/>
  <c r="R447" i="20"/>
  <c r="S447" i="20"/>
  <c r="T447" i="20"/>
  <c r="U447" i="20"/>
  <c r="V447" i="20"/>
  <c r="B448" i="20"/>
  <c r="D448" i="20"/>
  <c r="H448" i="20"/>
  <c r="I448" i="20"/>
  <c r="J448" i="20"/>
  <c r="K448" i="20"/>
  <c r="L448" i="20"/>
  <c r="M448" i="20"/>
  <c r="N448" i="20"/>
  <c r="O448" i="20"/>
  <c r="P448" i="20"/>
  <c r="Q448" i="20"/>
  <c r="R448" i="20"/>
  <c r="S448" i="20"/>
  <c r="T448" i="20"/>
  <c r="U448" i="20"/>
  <c r="V448" i="20"/>
  <c r="B449" i="20"/>
  <c r="D449" i="20"/>
  <c r="H449" i="20"/>
  <c r="I449" i="20"/>
  <c r="J449" i="20"/>
  <c r="K449" i="20"/>
  <c r="L449" i="20"/>
  <c r="M449" i="20"/>
  <c r="N449" i="20"/>
  <c r="O449" i="20"/>
  <c r="P449" i="20"/>
  <c r="Q449" i="20"/>
  <c r="R449" i="20"/>
  <c r="S449" i="20"/>
  <c r="T449" i="20"/>
  <c r="U449" i="20"/>
  <c r="V449" i="20"/>
  <c r="B450" i="20"/>
  <c r="D450" i="20"/>
  <c r="H450" i="20"/>
  <c r="I450" i="20"/>
  <c r="J450" i="20"/>
  <c r="K450" i="20"/>
  <c r="L450" i="20"/>
  <c r="M450" i="20"/>
  <c r="N450" i="20"/>
  <c r="O450" i="20"/>
  <c r="P450" i="20"/>
  <c r="Q450" i="20"/>
  <c r="R450" i="20"/>
  <c r="S450" i="20"/>
  <c r="T450" i="20"/>
  <c r="U450" i="20"/>
  <c r="V450" i="20"/>
  <c r="B451" i="20"/>
  <c r="D451" i="20"/>
  <c r="H451" i="20"/>
  <c r="I451" i="20"/>
  <c r="J451" i="20"/>
  <c r="K451" i="20"/>
  <c r="L451" i="20"/>
  <c r="M451" i="20"/>
  <c r="N451" i="20"/>
  <c r="O451" i="20"/>
  <c r="P451" i="20"/>
  <c r="Q451" i="20"/>
  <c r="R451" i="20"/>
  <c r="S451" i="20"/>
  <c r="T451" i="20"/>
  <c r="U451" i="20"/>
  <c r="V451" i="20"/>
  <c r="B452" i="20"/>
  <c r="D452" i="20"/>
  <c r="H452" i="20"/>
  <c r="I452" i="20"/>
  <c r="J452" i="20"/>
  <c r="K452" i="20"/>
  <c r="L452" i="20"/>
  <c r="M452" i="20"/>
  <c r="N452" i="20"/>
  <c r="O452" i="20"/>
  <c r="P452" i="20"/>
  <c r="Q452" i="20"/>
  <c r="R452" i="20"/>
  <c r="S452" i="20"/>
  <c r="T452" i="20"/>
  <c r="U452" i="20"/>
  <c r="V452" i="20"/>
  <c r="B453" i="20"/>
  <c r="D453" i="20"/>
  <c r="H453" i="20"/>
  <c r="I453" i="20"/>
  <c r="J453" i="20"/>
  <c r="K453" i="20"/>
  <c r="L453" i="20"/>
  <c r="M453" i="20"/>
  <c r="N453" i="20"/>
  <c r="O453" i="20"/>
  <c r="P453" i="20"/>
  <c r="Q453" i="20"/>
  <c r="R453" i="20"/>
  <c r="S453" i="20"/>
  <c r="T453" i="20"/>
  <c r="U453" i="20"/>
  <c r="V453" i="20"/>
  <c r="B454" i="20"/>
  <c r="D454" i="20"/>
  <c r="H454" i="20"/>
  <c r="I454" i="20"/>
  <c r="J454" i="20"/>
  <c r="K454" i="20"/>
  <c r="L454" i="20"/>
  <c r="M454" i="20"/>
  <c r="N454" i="20"/>
  <c r="O454" i="20"/>
  <c r="P454" i="20"/>
  <c r="Q454" i="20"/>
  <c r="R454" i="20"/>
  <c r="S454" i="20"/>
  <c r="T454" i="20"/>
  <c r="U454" i="20"/>
  <c r="V454" i="20"/>
  <c r="B455" i="20"/>
  <c r="D455" i="20"/>
  <c r="H455" i="20"/>
  <c r="I455" i="20"/>
  <c r="J455" i="20"/>
  <c r="K455" i="20"/>
  <c r="L455" i="20"/>
  <c r="M455" i="20"/>
  <c r="N455" i="20"/>
  <c r="O455" i="20"/>
  <c r="P455" i="20"/>
  <c r="Q455" i="20"/>
  <c r="R455" i="20"/>
  <c r="S455" i="20"/>
  <c r="T455" i="20"/>
  <c r="U455" i="20"/>
  <c r="V455" i="20"/>
  <c r="B456" i="20"/>
  <c r="D456" i="20"/>
  <c r="H456" i="20"/>
  <c r="I456" i="20"/>
  <c r="J456" i="20"/>
  <c r="K456" i="20"/>
  <c r="L456" i="20"/>
  <c r="M456" i="20"/>
  <c r="N456" i="20"/>
  <c r="O456" i="20"/>
  <c r="P456" i="20"/>
  <c r="Q456" i="20"/>
  <c r="R456" i="20"/>
  <c r="S456" i="20"/>
  <c r="T456" i="20"/>
  <c r="U456" i="20"/>
  <c r="V456" i="20"/>
  <c r="B457" i="20"/>
  <c r="D457" i="20"/>
  <c r="H457" i="20"/>
  <c r="I457" i="20"/>
  <c r="J457" i="20"/>
  <c r="K457" i="20"/>
  <c r="L457" i="20"/>
  <c r="M457" i="20"/>
  <c r="N457" i="20"/>
  <c r="O457" i="20"/>
  <c r="P457" i="20"/>
  <c r="Q457" i="20"/>
  <c r="R457" i="20"/>
  <c r="S457" i="20"/>
  <c r="T457" i="20"/>
  <c r="U457" i="20"/>
  <c r="V457" i="20"/>
  <c r="B458" i="20"/>
  <c r="D458" i="20"/>
  <c r="H458" i="20"/>
  <c r="I458" i="20"/>
  <c r="J458" i="20"/>
  <c r="K458" i="20"/>
  <c r="L458" i="20"/>
  <c r="M458" i="20"/>
  <c r="N458" i="20"/>
  <c r="O458" i="20"/>
  <c r="P458" i="20"/>
  <c r="Q458" i="20"/>
  <c r="R458" i="20"/>
  <c r="S458" i="20"/>
  <c r="T458" i="20"/>
  <c r="U458" i="20"/>
  <c r="V458" i="20"/>
  <c r="B459" i="20"/>
  <c r="D459" i="20"/>
  <c r="H459" i="20"/>
  <c r="I459" i="20"/>
  <c r="J459" i="20"/>
  <c r="K459" i="20"/>
  <c r="L459" i="20"/>
  <c r="M459" i="20"/>
  <c r="N459" i="20"/>
  <c r="O459" i="20"/>
  <c r="P459" i="20"/>
  <c r="Q459" i="20"/>
  <c r="R459" i="20"/>
  <c r="S459" i="20"/>
  <c r="T459" i="20"/>
  <c r="U459" i="20"/>
  <c r="V459" i="20"/>
  <c r="B460" i="20"/>
  <c r="D460" i="20"/>
  <c r="H460" i="20"/>
  <c r="I460" i="20"/>
  <c r="J460" i="20"/>
  <c r="K460" i="20"/>
  <c r="L460" i="20"/>
  <c r="M460" i="20"/>
  <c r="N460" i="20"/>
  <c r="O460" i="20"/>
  <c r="P460" i="20"/>
  <c r="Q460" i="20"/>
  <c r="R460" i="20"/>
  <c r="S460" i="20"/>
  <c r="T460" i="20"/>
  <c r="U460" i="20"/>
  <c r="V460" i="20"/>
  <c r="B461" i="20"/>
  <c r="D461" i="20"/>
  <c r="H461" i="20"/>
  <c r="I461" i="20"/>
  <c r="J461" i="20"/>
  <c r="K461" i="20"/>
  <c r="L461" i="20"/>
  <c r="M461" i="20"/>
  <c r="N461" i="20"/>
  <c r="O461" i="20"/>
  <c r="P461" i="20"/>
  <c r="Q461" i="20"/>
  <c r="R461" i="20"/>
  <c r="S461" i="20"/>
  <c r="T461" i="20"/>
  <c r="U461" i="20"/>
  <c r="V461" i="20"/>
  <c r="B462" i="20"/>
  <c r="D462" i="20"/>
  <c r="H462" i="20"/>
  <c r="I462" i="20"/>
  <c r="J462" i="20"/>
  <c r="K462" i="20"/>
  <c r="L462" i="20"/>
  <c r="M462" i="20"/>
  <c r="N462" i="20"/>
  <c r="O462" i="20"/>
  <c r="P462" i="20"/>
  <c r="Q462" i="20"/>
  <c r="R462" i="20"/>
  <c r="S462" i="20"/>
  <c r="T462" i="20"/>
  <c r="U462" i="20"/>
  <c r="V462" i="20"/>
  <c r="B463" i="20"/>
  <c r="D463" i="20"/>
  <c r="H463" i="20"/>
  <c r="I463" i="20"/>
  <c r="J463" i="20"/>
  <c r="K463" i="20"/>
  <c r="L463" i="20"/>
  <c r="M463" i="20"/>
  <c r="N463" i="20"/>
  <c r="O463" i="20"/>
  <c r="P463" i="20"/>
  <c r="Q463" i="20"/>
  <c r="R463" i="20"/>
  <c r="S463" i="20"/>
  <c r="T463" i="20"/>
  <c r="U463" i="20"/>
  <c r="V463" i="20"/>
  <c r="B464" i="20"/>
  <c r="D464" i="20"/>
  <c r="H464" i="20"/>
  <c r="I464" i="20"/>
  <c r="J464" i="20"/>
  <c r="K464" i="20"/>
  <c r="L464" i="20"/>
  <c r="M464" i="20"/>
  <c r="N464" i="20"/>
  <c r="O464" i="20"/>
  <c r="P464" i="20"/>
  <c r="Q464" i="20"/>
  <c r="R464" i="20"/>
  <c r="S464" i="20"/>
  <c r="T464" i="20"/>
  <c r="U464" i="20"/>
  <c r="V464" i="20"/>
  <c r="B465" i="20"/>
  <c r="D465" i="20"/>
  <c r="H465" i="20"/>
  <c r="I465" i="20"/>
  <c r="J465" i="20"/>
  <c r="K465" i="20"/>
  <c r="L465" i="20"/>
  <c r="M465" i="20"/>
  <c r="N465" i="20"/>
  <c r="O465" i="20"/>
  <c r="P465" i="20"/>
  <c r="Q465" i="20"/>
  <c r="R465" i="20"/>
  <c r="S465" i="20"/>
  <c r="T465" i="20"/>
  <c r="U465" i="20"/>
  <c r="V465" i="20"/>
  <c r="B466" i="20"/>
  <c r="D466" i="20"/>
  <c r="H466" i="20"/>
  <c r="I466" i="20"/>
  <c r="J466" i="20"/>
  <c r="K466" i="20"/>
  <c r="L466" i="20"/>
  <c r="M466" i="20"/>
  <c r="N466" i="20"/>
  <c r="O466" i="20"/>
  <c r="P466" i="20"/>
  <c r="Q466" i="20"/>
  <c r="R466" i="20"/>
  <c r="S466" i="20"/>
  <c r="T466" i="20"/>
  <c r="U466" i="20"/>
  <c r="V466" i="20"/>
  <c r="B467" i="20"/>
  <c r="D467" i="20"/>
  <c r="H467" i="20"/>
  <c r="I467" i="20"/>
  <c r="J467" i="20"/>
  <c r="K467" i="20"/>
  <c r="L467" i="20"/>
  <c r="M467" i="20"/>
  <c r="N467" i="20"/>
  <c r="O467" i="20"/>
  <c r="P467" i="20"/>
  <c r="Q467" i="20"/>
  <c r="R467" i="20"/>
  <c r="S467" i="20"/>
  <c r="T467" i="20"/>
  <c r="U467" i="20"/>
  <c r="V467" i="20"/>
  <c r="B468" i="20"/>
  <c r="D468" i="20"/>
  <c r="H468" i="20"/>
  <c r="I468" i="20"/>
  <c r="J468" i="20"/>
  <c r="K468" i="20"/>
  <c r="L468" i="20"/>
  <c r="M468" i="20"/>
  <c r="N468" i="20"/>
  <c r="O468" i="20"/>
  <c r="P468" i="20"/>
  <c r="Q468" i="20"/>
  <c r="R468" i="20"/>
  <c r="S468" i="20"/>
  <c r="T468" i="20"/>
  <c r="U468" i="20"/>
  <c r="V468" i="20"/>
  <c r="B469" i="20"/>
  <c r="D469" i="20"/>
  <c r="H469" i="20"/>
  <c r="I469" i="20"/>
  <c r="J469" i="20"/>
  <c r="K469" i="20"/>
  <c r="L469" i="20"/>
  <c r="M469" i="20"/>
  <c r="N469" i="20"/>
  <c r="O469" i="20"/>
  <c r="P469" i="20"/>
  <c r="Q469" i="20"/>
  <c r="R469" i="20"/>
  <c r="S469" i="20"/>
  <c r="T469" i="20"/>
  <c r="U469" i="20"/>
  <c r="V469" i="20"/>
  <c r="B470" i="20"/>
  <c r="D470" i="20"/>
  <c r="H470" i="20"/>
  <c r="I470" i="20"/>
  <c r="J470" i="20"/>
  <c r="K470" i="20"/>
  <c r="L470" i="20"/>
  <c r="M470" i="20"/>
  <c r="N470" i="20"/>
  <c r="O470" i="20"/>
  <c r="P470" i="20"/>
  <c r="Q470" i="20"/>
  <c r="R470" i="20"/>
  <c r="S470" i="20"/>
  <c r="T470" i="20"/>
  <c r="U470" i="20"/>
  <c r="V470" i="20"/>
  <c r="B471" i="20"/>
  <c r="D471" i="20"/>
  <c r="H471" i="20"/>
  <c r="I471" i="20"/>
  <c r="J471" i="20"/>
  <c r="K471" i="20"/>
  <c r="L471" i="20"/>
  <c r="M471" i="20"/>
  <c r="N471" i="20"/>
  <c r="O471" i="20"/>
  <c r="P471" i="20"/>
  <c r="Q471" i="20"/>
  <c r="R471" i="20"/>
  <c r="S471" i="20"/>
  <c r="T471" i="20"/>
  <c r="U471" i="20"/>
  <c r="V471" i="20"/>
  <c r="B472" i="20"/>
  <c r="D472" i="20"/>
  <c r="H472" i="20"/>
  <c r="I472" i="20"/>
  <c r="J472" i="20"/>
  <c r="K472" i="20"/>
  <c r="L472" i="20"/>
  <c r="M472" i="20"/>
  <c r="N472" i="20"/>
  <c r="O472" i="20"/>
  <c r="P472" i="20"/>
  <c r="Q472" i="20"/>
  <c r="R472" i="20"/>
  <c r="S472" i="20"/>
  <c r="T472" i="20"/>
  <c r="U472" i="20"/>
  <c r="V472" i="20"/>
  <c r="B473" i="20"/>
  <c r="D473" i="20"/>
  <c r="H473" i="20"/>
  <c r="I473" i="20"/>
  <c r="J473" i="20"/>
  <c r="K473" i="20"/>
  <c r="L473" i="20"/>
  <c r="M473" i="20"/>
  <c r="N473" i="20"/>
  <c r="O473" i="20"/>
  <c r="P473" i="20"/>
  <c r="Q473" i="20"/>
  <c r="R473" i="20"/>
  <c r="S473" i="20"/>
  <c r="T473" i="20"/>
  <c r="U473" i="20"/>
  <c r="V473" i="20"/>
  <c r="B474" i="20"/>
  <c r="D474" i="20"/>
  <c r="H474" i="20"/>
  <c r="I474" i="20"/>
  <c r="J474" i="20"/>
  <c r="K474" i="20"/>
  <c r="L474" i="20"/>
  <c r="M474" i="20"/>
  <c r="N474" i="20"/>
  <c r="O474" i="20"/>
  <c r="P474" i="20"/>
  <c r="Q474" i="20"/>
  <c r="R474" i="20"/>
  <c r="S474" i="20"/>
  <c r="T474" i="20"/>
  <c r="U474" i="20"/>
  <c r="V474" i="20"/>
  <c r="B475" i="20"/>
  <c r="D475" i="20"/>
  <c r="H475" i="20"/>
  <c r="I475" i="20"/>
  <c r="J475" i="20"/>
  <c r="K475" i="20"/>
  <c r="L475" i="20"/>
  <c r="M475" i="20"/>
  <c r="N475" i="20"/>
  <c r="O475" i="20"/>
  <c r="P475" i="20"/>
  <c r="Q475" i="20"/>
  <c r="R475" i="20"/>
  <c r="S475" i="20"/>
  <c r="T475" i="20"/>
  <c r="U475" i="20"/>
  <c r="V475" i="20"/>
  <c r="B476" i="20"/>
  <c r="D476" i="20"/>
  <c r="H476" i="20"/>
  <c r="I476" i="20"/>
  <c r="J476" i="20"/>
  <c r="K476" i="20"/>
  <c r="L476" i="20"/>
  <c r="M476" i="20"/>
  <c r="N476" i="20"/>
  <c r="O476" i="20"/>
  <c r="P476" i="20"/>
  <c r="Q476" i="20"/>
  <c r="R476" i="20"/>
  <c r="S476" i="20"/>
  <c r="T476" i="20"/>
  <c r="U476" i="20"/>
  <c r="V476" i="20"/>
  <c r="B477" i="20"/>
  <c r="D477" i="20"/>
  <c r="H477" i="20"/>
  <c r="I477" i="20"/>
  <c r="J477" i="20"/>
  <c r="K477" i="20"/>
  <c r="L477" i="20"/>
  <c r="M477" i="20"/>
  <c r="N477" i="20"/>
  <c r="O477" i="20"/>
  <c r="P477" i="20"/>
  <c r="Q477" i="20"/>
  <c r="R477" i="20"/>
  <c r="S477" i="20"/>
  <c r="T477" i="20"/>
  <c r="U477" i="20"/>
  <c r="V477" i="20"/>
  <c r="B478" i="20"/>
  <c r="D478" i="20"/>
  <c r="H478" i="20"/>
  <c r="I478" i="20"/>
  <c r="J478" i="20"/>
  <c r="K478" i="20"/>
  <c r="L478" i="20"/>
  <c r="M478" i="20"/>
  <c r="N478" i="20"/>
  <c r="O478" i="20"/>
  <c r="P478" i="20"/>
  <c r="Q478" i="20"/>
  <c r="R478" i="20"/>
  <c r="S478" i="20"/>
  <c r="T478" i="20"/>
  <c r="U478" i="20"/>
  <c r="V478" i="20"/>
  <c r="B479" i="20"/>
  <c r="D479" i="20"/>
  <c r="H479" i="20"/>
  <c r="I479" i="20"/>
  <c r="J479" i="20"/>
  <c r="K479" i="20"/>
  <c r="L479" i="20"/>
  <c r="M479" i="20"/>
  <c r="N479" i="20"/>
  <c r="O479" i="20"/>
  <c r="P479" i="20"/>
  <c r="Q479" i="20"/>
  <c r="R479" i="20"/>
  <c r="S479" i="20"/>
  <c r="T479" i="20"/>
  <c r="U479" i="20"/>
  <c r="V479" i="20"/>
  <c r="B480" i="20"/>
  <c r="D480" i="20"/>
  <c r="H480" i="20"/>
  <c r="I480" i="20"/>
  <c r="J480" i="20"/>
  <c r="K480" i="20"/>
  <c r="L480" i="20"/>
  <c r="M480" i="20"/>
  <c r="N480" i="20"/>
  <c r="O480" i="20"/>
  <c r="P480" i="20"/>
  <c r="Q480" i="20"/>
  <c r="R480" i="20"/>
  <c r="S480" i="20"/>
  <c r="T480" i="20"/>
  <c r="U480" i="20"/>
  <c r="V480" i="20"/>
  <c r="B481" i="20"/>
  <c r="D481" i="20"/>
  <c r="H481" i="20"/>
  <c r="I481" i="20"/>
  <c r="J481" i="20"/>
  <c r="K481" i="20"/>
  <c r="L481" i="20"/>
  <c r="M481" i="20"/>
  <c r="N481" i="20"/>
  <c r="O481" i="20"/>
  <c r="P481" i="20"/>
  <c r="Q481" i="20"/>
  <c r="R481" i="20"/>
  <c r="S481" i="20"/>
  <c r="T481" i="20"/>
  <c r="U481" i="20"/>
  <c r="V481" i="20"/>
  <c r="B482" i="20"/>
  <c r="D482" i="20"/>
  <c r="H482" i="20"/>
  <c r="I482" i="20"/>
  <c r="J482" i="20"/>
  <c r="K482" i="20"/>
  <c r="L482" i="20"/>
  <c r="M482" i="20"/>
  <c r="N482" i="20"/>
  <c r="O482" i="20"/>
  <c r="P482" i="20"/>
  <c r="Q482" i="20"/>
  <c r="R482" i="20"/>
  <c r="S482" i="20"/>
  <c r="T482" i="20"/>
  <c r="U482" i="20"/>
  <c r="V482" i="20"/>
  <c r="B483" i="20"/>
  <c r="D483" i="20"/>
  <c r="H483" i="20"/>
  <c r="I483" i="20"/>
  <c r="J483" i="20"/>
  <c r="K483" i="20"/>
  <c r="L483" i="20"/>
  <c r="M483" i="20"/>
  <c r="N483" i="20"/>
  <c r="O483" i="20"/>
  <c r="P483" i="20"/>
  <c r="Q483" i="20"/>
  <c r="R483" i="20"/>
  <c r="S483" i="20"/>
  <c r="T483" i="20"/>
  <c r="U483" i="20"/>
  <c r="V483" i="20"/>
  <c r="B484" i="20"/>
  <c r="D484" i="20"/>
  <c r="H484" i="20"/>
  <c r="I484" i="20"/>
  <c r="J484" i="20"/>
  <c r="K484" i="20"/>
  <c r="L484" i="20"/>
  <c r="M484" i="20"/>
  <c r="N484" i="20"/>
  <c r="O484" i="20"/>
  <c r="P484" i="20"/>
  <c r="Q484" i="20"/>
  <c r="R484" i="20"/>
  <c r="S484" i="20"/>
  <c r="T484" i="20"/>
  <c r="U484" i="20"/>
  <c r="V484" i="20"/>
  <c r="B485" i="20"/>
  <c r="D485" i="20"/>
  <c r="H485" i="20"/>
  <c r="I485" i="20"/>
  <c r="J485" i="20"/>
  <c r="K485" i="20"/>
  <c r="L485" i="20"/>
  <c r="M485" i="20"/>
  <c r="N485" i="20"/>
  <c r="O485" i="20"/>
  <c r="P485" i="20"/>
  <c r="Q485" i="20"/>
  <c r="R485" i="20"/>
  <c r="S485" i="20"/>
  <c r="T485" i="20"/>
  <c r="U485" i="20"/>
  <c r="V485" i="20"/>
  <c r="B486" i="20"/>
  <c r="D486" i="20"/>
  <c r="H486" i="20"/>
  <c r="I486" i="20"/>
  <c r="J486" i="20"/>
  <c r="K486" i="20"/>
  <c r="L486" i="20"/>
  <c r="M486" i="20"/>
  <c r="N486" i="20"/>
  <c r="O486" i="20"/>
  <c r="P486" i="20"/>
  <c r="Q486" i="20"/>
  <c r="R486" i="20"/>
  <c r="S486" i="20"/>
  <c r="T486" i="20"/>
  <c r="U486" i="20"/>
  <c r="V486" i="20"/>
  <c r="B487" i="20"/>
  <c r="D487" i="20"/>
  <c r="H487" i="20"/>
  <c r="I487" i="20"/>
  <c r="J487" i="20"/>
  <c r="K487" i="20"/>
  <c r="L487" i="20"/>
  <c r="M487" i="20"/>
  <c r="N487" i="20"/>
  <c r="O487" i="20"/>
  <c r="P487" i="20"/>
  <c r="Q487" i="20"/>
  <c r="R487" i="20"/>
  <c r="S487" i="20"/>
  <c r="T487" i="20"/>
  <c r="U487" i="20"/>
  <c r="V487" i="20"/>
  <c r="B488" i="20"/>
  <c r="D488" i="20"/>
  <c r="H488" i="20"/>
  <c r="I488" i="20"/>
  <c r="J488" i="20"/>
  <c r="K488" i="20"/>
  <c r="L488" i="20"/>
  <c r="M488" i="20"/>
  <c r="N488" i="20"/>
  <c r="O488" i="20"/>
  <c r="P488" i="20"/>
  <c r="Q488" i="20"/>
  <c r="R488" i="20"/>
  <c r="S488" i="20"/>
  <c r="T488" i="20"/>
  <c r="U488" i="20"/>
  <c r="V488" i="20"/>
  <c r="B489" i="20"/>
  <c r="D489" i="20"/>
  <c r="H489" i="20"/>
  <c r="I489" i="20"/>
  <c r="J489" i="20"/>
  <c r="K489" i="20"/>
  <c r="L489" i="20"/>
  <c r="M489" i="20"/>
  <c r="N489" i="20"/>
  <c r="O489" i="20"/>
  <c r="P489" i="20"/>
  <c r="Q489" i="20"/>
  <c r="R489" i="20"/>
  <c r="S489" i="20"/>
  <c r="T489" i="20"/>
  <c r="U489" i="20"/>
  <c r="V489" i="20"/>
  <c r="B490" i="20"/>
  <c r="D490" i="20"/>
  <c r="H490" i="20"/>
  <c r="I490" i="20"/>
  <c r="J490" i="20"/>
  <c r="K490" i="20"/>
  <c r="L490" i="20"/>
  <c r="M490" i="20"/>
  <c r="N490" i="20"/>
  <c r="O490" i="20"/>
  <c r="P490" i="20"/>
  <c r="Q490" i="20"/>
  <c r="R490" i="20"/>
  <c r="S490" i="20"/>
  <c r="T490" i="20"/>
  <c r="U490" i="20"/>
  <c r="V490" i="20"/>
  <c r="B491" i="20"/>
  <c r="D491" i="20"/>
  <c r="H491" i="20"/>
  <c r="I491" i="20"/>
  <c r="J491" i="20"/>
  <c r="K491" i="20"/>
  <c r="L491" i="20"/>
  <c r="M491" i="20"/>
  <c r="N491" i="20"/>
  <c r="O491" i="20"/>
  <c r="P491" i="20"/>
  <c r="Q491" i="20"/>
  <c r="R491" i="20"/>
  <c r="S491" i="20"/>
  <c r="T491" i="20"/>
  <c r="U491" i="20"/>
  <c r="V491" i="20"/>
  <c r="B492" i="20"/>
  <c r="D492" i="20"/>
  <c r="H492" i="20"/>
  <c r="I492" i="20"/>
  <c r="J492" i="20"/>
  <c r="K492" i="20"/>
  <c r="L492" i="20"/>
  <c r="M492" i="20"/>
  <c r="N492" i="20"/>
  <c r="O492" i="20"/>
  <c r="P492" i="20"/>
  <c r="Q492" i="20"/>
  <c r="R492" i="20"/>
  <c r="S492" i="20"/>
  <c r="T492" i="20"/>
  <c r="U492" i="20"/>
  <c r="V492" i="20"/>
  <c r="B493" i="20"/>
  <c r="D493" i="20"/>
  <c r="H493" i="20"/>
  <c r="I493" i="20"/>
  <c r="J493" i="20"/>
  <c r="K493" i="20"/>
  <c r="L493" i="20"/>
  <c r="M493" i="20"/>
  <c r="N493" i="20"/>
  <c r="O493" i="20"/>
  <c r="P493" i="20"/>
  <c r="Q493" i="20"/>
  <c r="R493" i="20"/>
  <c r="S493" i="20"/>
  <c r="T493" i="20"/>
  <c r="U493" i="20"/>
  <c r="V493" i="20"/>
  <c r="B494" i="20"/>
  <c r="D494" i="20"/>
  <c r="H494" i="20"/>
  <c r="I494" i="20"/>
  <c r="J494" i="20"/>
  <c r="K494" i="20"/>
  <c r="L494" i="20"/>
  <c r="M494" i="20"/>
  <c r="N494" i="20"/>
  <c r="O494" i="20"/>
  <c r="P494" i="20"/>
  <c r="Q494" i="20"/>
  <c r="R494" i="20"/>
  <c r="S494" i="20"/>
  <c r="T494" i="20"/>
  <c r="U494" i="20"/>
  <c r="V494" i="20"/>
  <c r="B495" i="20"/>
  <c r="D495" i="20"/>
  <c r="H495" i="20"/>
  <c r="I495" i="20"/>
  <c r="J495" i="20"/>
  <c r="K495" i="20"/>
  <c r="L495" i="20"/>
  <c r="M495" i="20"/>
  <c r="N495" i="20"/>
  <c r="O495" i="20"/>
  <c r="P495" i="20"/>
  <c r="Q495" i="20"/>
  <c r="R495" i="20"/>
  <c r="S495" i="20"/>
  <c r="T495" i="20"/>
  <c r="U495" i="20"/>
  <c r="V495" i="20"/>
  <c r="B496" i="20"/>
  <c r="D496" i="20"/>
  <c r="H496" i="20"/>
  <c r="I496" i="20"/>
  <c r="J496" i="20"/>
  <c r="K496" i="20"/>
  <c r="L496" i="20"/>
  <c r="M496" i="20"/>
  <c r="N496" i="20"/>
  <c r="O496" i="20"/>
  <c r="P496" i="20"/>
  <c r="Q496" i="20"/>
  <c r="R496" i="20"/>
  <c r="S496" i="20"/>
  <c r="T496" i="20"/>
  <c r="U496" i="20"/>
  <c r="V496" i="20"/>
  <c r="B497" i="20"/>
  <c r="D497" i="20"/>
  <c r="H497" i="20"/>
  <c r="I497" i="20"/>
  <c r="J497" i="20"/>
  <c r="K497" i="20"/>
  <c r="L497" i="20"/>
  <c r="M497" i="20"/>
  <c r="N497" i="20"/>
  <c r="O497" i="20"/>
  <c r="P497" i="20"/>
  <c r="Q497" i="20"/>
  <c r="R497" i="20"/>
  <c r="S497" i="20"/>
  <c r="T497" i="20"/>
  <c r="U497" i="20"/>
  <c r="V497" i="20"/>
  <c r="B498" i="20"/>
  <c r="D498" i="20"/>
  <c r="H498" i="20"/>
  <c r="I498" i="20"/>
  <c r="J498" i="20"/>
  <c r="K498" i="20"/>
  <c r="L498" i="20"/>
  <c r="M498" i="20"/>
  <c r="N498" i="20"/>
  <c r="O498" i="20"/>
  <c r="P498" i="20"/>
  <c r="Q498" i="20"/>
  <c r="R498" i="20"/>
  <c r="S498" i="20"/>
  <c r="T498" i="20"/>
  <c r="U498" i="20"/>
  <c r="V498" i="20"/>
  <c r="B499" i="20"/>
  <c r="D499" i="20"/>
  <c r="H499" i="20"/>
  <c r="I499" i="20"/>
  <c r="J499" i="20"/>
  <c r="K499" i="20"/>
  <c r="L499" i="20"/>
  <c r="M499" i="20"/>
  <c r="N499" i="20"/>
  <c r="O499" i="20"/>
  <c r="P499" i="20"/>
  <c r="Q499" i="20"/>
  <c r="R499" i="20"/>
  <c r="S499" i="20"/>
  <c r="T499" i="20"/>
  <c r="U499" i="20"/>
  <c r="V499" i="20"/>
  <c r="B500" i="20"/>
  <c r="D500" i="20"/>
  <c r="H500" i="20"/>
  <c r="I500" i="20"/>
  <c r="J500" i="20"/>
  <c r="K500" i="20"/>
  <c r="L500" i="20"/>
  <c r="M500" i="20"/>
  <c r="N500" i="20"/>
  <c r="O500" i="20"/>
  <c r="P500" i="20"/>
  <c r="Q500" i="20"/>
  <c r="R500" i="20"/>
  <c r="S500" i="20"/>
  <c r="T500" i="20"/>
  <c r="U500" i="20"/>
  <c r="V500" i="20"/>
  <c r="B501" i="20"/>
  <c r="D501" i="20"/>
  <c r="H501" i="20"/>
  <c r="I501" i="20"/>
  <c r="J501" i="20"/>
  <c r="K501" i="20"/>
  <c r="L501" i="20"/>
  <c r="M501" i="20"/>
  <c r="N501" i="20"/>
  <c r="O501" i="20"/>
  <c r="P501" i="20"/>
  <c r="Q501" i="20"/>
  <c r="R501" i="20"/>
  <c r="S501" i="20"/>
  <c r="T501" i="20"/>
  <c r="U501" i="20"/>
  <c r="V501" i="20"/>
  <c r="B502" i="20"/>
  <c r="D502" i="20"/>
  <c r="H502" i="20"/>
  <c r="I502" i="20"/>
  <c r="J502" i="20"/>
  <c r="K502" i="20"/>
  <c r="L502" i="20"/>
  <c r="M502" i="20"/>
  <c r="N502" i="20"/>
  <c r="O502" i="20"/>
  <c r="P502" i="20"/>
  <c r="Q502" i="20"/>
  <c r="R502" i="20"/>
  <c r="S502" i="20"/>
  <c r="T502" i="20"/>
  <c r="U502" i="20"/>
  <c r="V502" i="20"/>
  <c r="B503" i="20"/>
  <c r="D503" i="20"/>
  <c r="H503" i="20"/>
  <c r="I503" i="20"/>
  <c r="J503" i="20"/>
  <c r="K503" i="20"/>
  <c r="L503" i="20"/>
  <c r="M503" i="20"/>
  <c r="N503" i="20"/>
  <c r="O503" i="20"/>
  <c r="P503" i="20"/>
  <c r="Q503" i="20"/>
  <c r="R503" i="20"/>
  <c r="S503" i="20"/>
  <c r="T503" i="20"/>
  <c r="U503" i="20"/>
  <c r="V503" i="20"/>
  <c r="B504" i="20"/>
  <c r="D504" i="20"/>
  <c r="H504" i="20"/>
  <c r="I504" i="20"/>
  <c r="J504" i="20"/>
  <c r="K504" i="20"/>
  <c r="L504" i="20"/>
  <c r="M504" i="20"/>
  <c r="N504" i="20"/>
  <c r="O504" i="20"/>
  <c r="P504" i="20"/>
  <c r="Q504" i="20"/>
  <c r="R504" i="20"/>
  <c r="S504" i="20"/>
  <c r="T504" i="20"/>
  <c r="U504" i="20"/>
  <c r="V504" i="20"/>
  <c r="B505" i="20"/>
  <c r="D505" i="20"/>
  <c r="H505" i="20"/>
  <c r="I505" i="20"/>
  <c r="J505" i="20"/>
  <c r="K505" i="20"/>
  <c r="L505" i="20"/>
  <c r="M505" i="20"/>
  <c r="N505" i="20"/>
  <c r="O505" i="20"/>
  <c r="P505" i="20"/>
  <c r="Q505" i="20"/>
  <c r="R505" i="20"/>
  <c r="S505" i="20"/>
  <c r="T505" i="20"/>
  <c r="U505" i="20"/>
  <c r="V505" i="20"/>
  <c r="B506" i="20"/>
  <c r="D506" i="20"/>
  <c r="H506" i="20"/>
  <c r="I506" i="20"/>
  <c r="J506" i="20"/>
  <c r="K506" i="20"/>
  <c r="L506" i="20"/>
  <c r="M506" i="20"/>
  <c r="N506" i="20"/>
  <c r="O506" i="20"/>
  <c r="P506" i="20"/>
  <c r="Q506" i="20"/>
  <c r="R506" i="20"/>
  <c r="S506" i="20"/>
  <c r="T506" i="20"/>
  <c r="U506" i="20"/>
  <c r="V506" i="20"/>
  <c r="B507" i="20"/>
  <c r="D507" i="20"/>
  <c r="H507" i="20"/>
  <c r="I507" i="20"/>
  <c r="J507" i="20"/>
  <c r="K507" i="20"/>
  <c r="L507" i="20"/>
  <c r="M507" i="20"/>
  <c r="N507" i="20"/>
  <c r="O507" i="20"/>
  <c r="P507" i="20"/>
  <c r="Q507" i="20"/>
  <c r="R507" i="20"/>
  <c r="S507" i="20"/>
  <c r="T507" i="20"/>
  <c r="U507" i="20"/>
  <c r="V507" i="20"/>
  <c r="B508" i="20"/>
  <c r="D508" i="20"/>
  <c r="H508" i="20"/>
  <c r="I508" i="20"/>
  <c r="J508" i="20"/>
  <c r="K508" i="20"/>
  <c r="L508" i="20"/>
  <c r="M508" i="20"/>
  <c r="N508" i="20"/>
  <c r="O508" i="20"/>
  <c r="P508" i="20"/>
  <c r="Q508" i="20"/>
  <c r="R508" i="20"/>
  <c r="S508" i="20"/>
  <c r="T508" i="20"/>
  <c r="U508" i="20"/>
  <c r="V508" i="20"/>
  <c r="B509" i="20"/>
  <c r="D509" i="20"/>
  <c r="H509" i="20"/>
  <c r="I509" i="20"/>
  <c r="J509" i="20"/>
  <c r="K509" i="20"/>
  <c r="L509" i="20"/>
  <c r="M509" i="20"/>
  <c r="N509" i="20"/>
  <c r="O509" i="20"/>
  <c r="P509" i="20"/>
  <c r="Q509" i="20"/>
  <c r="R509" i="20"/>
  <c r="S509" i="20"/>
  <c r="T509" i="20"/>
  <c r="U509" i="20"/>
  <c r="V509" i="20"/>
  <c r="B510" i="20"/>
  <c r="D510" i="20"/>
  <c r="H510" i="20"/>
  <c r="I510" i="20"/>
  <c r="J510" i="20"/>
  <c r="K510" i="20"/>
  <c r="L510" i="20"/>
  <c r="M510" i="20"/>
  <c r="N510" i="20"/>
  <c r="O510" i="20"/>
  <c r="P510" i="20"/>
  <c r="Q510" i="20"/>
  <c r="R510" i="20"/>
  <c r="S510" i="20"/>
  <c r="T510" i="20"/>
  <c r="U510" i="20"/>
  <c r="V510" i="20"/>
  <c r="B511" i="20"/>
  <c r="D511" i="20"/>
  <c r="H511" i="20"/>
  <c r="I511" i="20"/>
  <c r="J511" i="20"/>
  <c r="K511" i="20"/>
  <c r="L511" i="20"/>
  <c r="M511" i="20"/>
  <c r="N511" i="20"/>
  <c r="O511" i="20"/>
  <c r="P511" i="20"/>
  <c r="Q511" i="20"/>
  <c r="R511" i="20"/>
  <c r="S511" i="20"/>
  <c r="T511" i="20"/>
  <c r="U511" i="20"/>
  <c r="V511" i="20"/>
  <c r="B512" i="20"/>
  <c r="D512" i="20"/>
  <c r="H512" i="20"/>
  <c r="I512" i="20"/>
  <c r="J512" i="20"/>
  <c r="K512" i="20"/>
  <c r="L512" i="20"/>
  <c r="M512" i="20"/>
  <c r="N512" i="20"/>
  <c r="O512" i="20"/>
  <c r="P512" i="20"/>
  <c r="Q512" i="20"/>
  <c r="R512" i="20"/>
  <c r="S512" i="20"/>
  <c r="T512" i="20"/>
  <c r="U512" i="20"/>
  <c r="V512" i="20"/>
  <c r="B513" i="20"/>
  <c r="D513" i="20"/>
  <c r="H513" i="20"/>
  <c r="I513" i="20"/>
  <c r="J513" i="20"/>
  <c r="K513" i="20"/>
  <c r="L513" i="20"/>
  <c r="M513" i="20"/>
  <c r="N513" i="20"/>
  <c r="O513" i="20"/>
  <c r="P513" i="20"/>
  <c r="Q513" i="20"/>
  <c r="R513" i="20"/>
  <c r="S513" i="20"/>
  <c r="T513" i="20"/>
  <c r="U513" i="20"/>
  <c r="V513" i="20"/>
  <c r="B514" i="20"/>
  <c r="D514" i="20"/>
  <c r="H514" i="20"/>
  <c r="I514" i="20"/>
  <c r="J514" i="20"/>
  <c r="K514" i="20"/>
  <c r="L514" i="20"/>
  <c r="M514" i="20"/>
  <c r="N514" i="20"/>
  <c r="O514" i="20"/>
  <c r="P514" i="20"/>
  <c r="Q514" i="20"/>
  <c r="R514" i="20"/>
  <c r="S514" i="20"/>
  <c r="T514" i="20"/>
  <c r="U514" i="20"/>
  <c r="V514" i="20"/>
  <c r="B515" i="20"/>
  <c r="D515" i="20"/>
  <c r="H515" i="20"/>
  <c r="I515" i="20"/>
  <c r="J515" i="20"/>
  <c r="K515" i="20"/>
  <c r="L515" i="20"/>
  <c r="M515" i="20"/>
  <c r="N515" i="20"/>
  <c r="O515" i="20"/>
  <c r="P515" i="20"/>
  <c r="Q515" i="20"/>
  <c r="R515" i="20"/>
  <c r="S515" i="20"/>
  <c r="T515" i="20"/>
  <c r="U515" i="20"/>
  <c r="V515" i="20"/>
  <c r="B516" i="20"/>
  <c r="D516" i="20"/>
  <c r="H516" i="20"/>
  <c r="I516" i="20"/>
  <c r="J516" i="20"/>
  <c r="K516" i="20"/>
  <c r="L516" i="20"/>
  <c r="M516" i="20"/>
  <c r="N516" i="20"/>
  <c r="O516" i="20"/>
  <c r="P516" i="20"/>
  <c r="Q516" i="20"/>
  <c r="R516" i="20"/>
  <c r="S516" i="20"/>
  <c r="T516" i="20"/>
  <c r="U516" i="20"/>
  <c r="V516" i="20"/>
  <c r="B517" i="20"/>
  <c r="D517" i="20"/>
  <c r="H517" i="20"/>
  <c r="I517" i="20"/>
  <c r="J517" i="20"/>
  <c r="K517" i="20"/>
  <c r="L517" i="20"/>
  <c r="M517" i="20"/>
  <c r="N517" i="20"/>
  <c r="O517" i="20"/>
  <c r="P517" i="20"/>
  <c r="Q517" i="20"/>
  <c r="R517" i="20"/>
  <c r="S517" i="20"/>
  <c r="T517" i="20"/>
  <c r="U517" i="20"/>
  <c r="V517" i="20"/>
  <c r="B518" i="20"/>
  <c r="D518" i="20"/>
  <c r="H518" i="20"/>
  <c r="I518" i="20"/>
  <c r="J518" i="20"/>
  <c r="K518" i="20"/>
  <c r="L518" i="20"/>
  <c r="M518" i="20"/>
  <c r="N518" i="20"/>
  <c r="O518" i="20"/>
  <c r="P518" i="20"/>
  <c r="Q518" i="20"/>
  <c r="R518" i="20"/>
  <c r="S518" i="20"/>
  <c r="T518" i="20"/>
  <c r="U518" i="20"/>
  <c r="V518" i="20"/>
  <c r="B519" i="20"/>
  <c r="D519" i="20"/>
  <c r="H519" i="20"/>
  <c r="I519" i="20"/>
  <c r="J519" i="20"/>
  <c r="K519" i="20"/>
  <c r="L519" i="20"/>
  <c r="M519" i="20"/>
  <c r="N519" i="20"/>
  <c r="O519" i="20"/>
  <c r="P519" i="20"/>
  <c r="Q519" i="20"/>
  <c r="R519" i="20"/>
  <c r="S519" i="20"/>
  <c r="T519" i="20"/>
  <c r="U519" i="20"/>
  <c r="V519" i="20"/>
  <c r="B520" i="20"/>
  <c r="D520" i="20"/>
  <c r="H520" i="20"/>
  <c r="I520" i="20"/>
  <c r="J520" i="20"/>
  <c r="K520" i="20"/>
  <c r="L520" i="20"/>
  <c r="M520" i="20"/>
  <c r="N520" i="20"/>
  <c r="O520" i="20"/>
  <c r="P520" i="20"/>
  <c r="Q520" i="20"/>
  <c r="R520" i="20"/>
  <c r="S520" i="20"/>
  <c r="T520" i="20"/>
  <c r="U520" i="20"/>
  <c r="V520" i="20"/>
  <c r="B521" i="20"/>
  <c r="D521" i="20"/>
  <c r="H521" i="20"/>
  <c r="I521" i="20"/>
  <c r="J521" i="20"/>
  <c r="K521" i="20"/>
  <c r="L521" i="20"/>
  <c r="M521" i="20"/>
  <c r="N521" i="20"/>
  <c r="O521" i="20"/>
  <c r="P521" i="20"/>
  <c r="Q521" i="20"/>
  <c r="R521" i="20"/>
  <c r="S521" i="20"/>
  <c r="T521" i="20"/>
  <c r="U521" i="20"/>
  <c r="V521" i="20"/>
  <c r="B522" i="20"/>
  <c r="D522" i="20"/>
  <c r="H522" i="20"/>
  <c r="I522" i="20"/>
  <c r="J522" i="20"/>
  <c r="K522" i="20"/>
  <c r="L522" i="20"/>
  <c r="M522" i="20"/>
  <c r="N522" i="20"/>
  <c r="O522" i="20"/>
  <c r="P522" i="20"/>
  <c r="Q522" i="20"/>
  <c r="R522" i="20"/>
  <c r="S522" i="20"/>
  <c r="T522" i="20"/>
  <c r="U522" i="20"/>
  <c r="V522" i="20"/>
  <c r="B523" i="20"/>
  <c r="D523" i="20"/>
  <c r="H523" i="20"/>
  <c r="I523" i="20"/>
  <c r="J523" i="20"/>
  <c r="K523" i="20"/>
  <c r="L523" i="20"/>
  <c r="M523" i="20"/>
  <c r="N523" i="20"/>
  <c r="O523" i="20"/>
  <c r="P523" i="20"/>
  <c r="Q523" i="20"/>
  <c r="R523" i="20"/>
  <c r="S523" i="20"/>
  <c r="T523" i="20"/>
  <c r="U523" i="20"/>
  <c r="V523" i="20"/>
  <c r="B524" i="20"/>
  <c r="D524" i="20"/>
  <c r="H524" i="20"/>
  <c r="I524" i="20"/>
  <c r="J524" i="20"/>
  <c r="K524" i="20"/>
  <c r="L524" i="20"/>
  <c r="M524" i="20"/>
  <c r="N524" i="20"/>
  <c r="O524" i="20"/>
  <c r="P524" i="20"/>
  <c r="Q524" i="20"/>
  <c r="R524" i="20"/>
  <c r="S524" i="20"/>
  <c r="T524" i="20"/>
  <c r="U524" i="20"/>
  <c r="V524" i="20"/>
  <c r="B525" i="20"/>
  <c r="D525" i="20"/>
  <c r="H525" i="20"/>
  <c r="I525" i="20"/>
  <c r="J525" i="20"/>
  <c r="K525" i="20"/>
  <c r="L525" i="20"/>
  <c r="M525" i="20"/>
  <c r="N525" i="20"/>
  <c r="O525" i="20"/>
  <c r="P525" i="20"/>
  <c r="Q525" i="20"/>
  <c r="R525" i="20"/>
  <c r="S525" i="20"/>
  <c r="T525" i="20"/>
  <c r="U525" i="20"/>
  <c r="V525" i="20"/>
  <c r="B526" i="20"/>
  <c r="D526" i="20"/>
  <c r="H526" i="20"/>
  <c r="I526" i="20"/>
  <c r="J526" i="20"/>
  <c r="K526" i="20"/>
  <c r="L526" i="20"/>
  <c r="M526" i="20"/>
  <c r="N526" i="20"/>
  <c r="O526" i="20"/>
  <c r="P526" i="20"/>
  <c r="Q526" i="20"/>
  <c r="R526" i="20"/>
  <c r="S526" i="20"/>
  <c r="T526" i="20"/>
  <c r="U526" i="20"/>
  <c r="V526" i="20"/>
  <c r="B527" i="20"/>
  <c r="D527" i="20"/>
  <c r="H527" i="20"/>
  <c r="I527" i="20"/>
  <c r="J527" i="20"/>
  <c r="K527" i="20"/>
  <c r="L527" i="20"/>
  <c r="M527" i="20"/>
  <c r="N527" i="20"/>
  <c r="O527" i="20"/>
  <c r="P527" i="20"/>
  <c r="Q527" i="20"/>
  <c r="R527" i="20"/>
  <c r="S527" i="20"/>
  <c r="T527" i="20"/>
  <c r="U527" i="20"/>
  <c r="V527" i="20"/>
  <c r="B528" i="20"/>
  <c r="D528" i="20"/>
  <c r="H528" i="20"/>
  <c r="I528" i="20"/>
  <c r="J528" i="20"/>
  <c r="K528" i="20"/>
  <c r="L528" i="20"/>
  <c r="M528" i="20"/>
  <c r="N528" i="20"/>
  <c r="O528" i="20"/>
  <c r="P528" i="20"/>
  <c r="Q528" i="20"/>
  <c r="R528" i="20"/>
  <c r="S528" i="20"/>
  <c r="T528" i="20"/>
  <c r="U528" i="20"/>
  <c r="V528" i="20"/>
  <c r="B529" i="20"/>
  <c r="D529" i="20"/>
  <c r="H529" i="20"/>
  <c r="I529" i="20"/>
  <c r="J529" i="20"/>
  <c r="K529" i="20"/>
  <c r="L529" i="20"/>
  <c r="M529" i="20"/>
  <c r="N529" i="20"/>
  <c r="O529" i="20"/>
  <c r="P529" i="20"/>
  <c r="Q529" i="20"/>
  <c r="R529" i="20"/>
  <c r="S529" i="20"/>
  <c r="T529" i="20"/>
  <c r="U529" i="20"/>
  <c r="V529" i="20"/>
  <c r="B530" i="20"/>
  <c r="D530" i="20"/>
  <c r="H530" i="20"/>
  <c r="I530" i="20"/>
  <c r="J530" i="20"/>
  <c r="K530" i="20"/>
  <c r="L530" i="20"/>
  <c r="M530" i="20"/>
  <c r="N530" i="20"/>
  <c r="O530" i="20"/>
  <c r="P530" i="20"/>
  <c r="Q530" i="20"/>
  <c r="R530" i="20"/>
  <c r="S530" i="20"/>
  <c r="T530" i="20"/>
  <c r="U530" i="20"/>
  <c r="V530" i="20"/>
  <c r="B531" i="20"/>
  <c r="D531" i="20"/>
  <c r="H531" i="20"/>
  <c r="I531" i="20"/>
  <c r="J531" i="20"/>
  <c r="K531" i="20"/>
  <c r="L531" i="20"/>
  <c r="M531" i="20"/>
  <c r="N531" i="20"/>
  <c r="O531" i="20"/>
  <c r="P531" i="20"/>
  <c r="Q531" i="20"/>
  <c r="R531" i="20"/>
  <c r="S531" i="20"/>
  <c r="T531" i="20"/>
  <c r="U531" i="20"/>
  <c r="V531" i="20"/>
  <c r="B532" i="20"/>
  <c r="D532" i="20"/>
  <c r="H532" i="20"/>
  <c r="I532" i="20"/>
  <c r="J532" i="20"/>
  <c r="K532" i="20"/>
  <c r="L532" i="20"/>
  <c r="M532" i="20"/>
  <c r="N532" i="20"/>
  <c r="O532" i="20"/>
  <c r="P532" i="20"/>
  <c r="Q532" i="20"/>
  <c r="R532" i="20"/>
  <c r="S532" i="20"/>
  <c r="T532" i="20"/>
  <c r="U532" i="20"/>
  <c r="V532" i="20"/>
  <c r="B533" i="20"/>
  <c r="D533" i="20"/>
  <c r="H533" i="20"/>
  <c r="I533" i="20"/>
  <c r="J533" i="20"/>
  <c r="K533" i="20"/>
  <c r="L533" i="20"/>
  <c r="M533" i="20"/>
  <c r="N533" i="20"/>
  <c r="O533" i="20"/>
  <c r="P533" i="20"/>
  <c r="Q533" i="20"/>
  <c r="R533" i="20"/>
  <c r="S533" i="20"/>
  <c r="T533" i="20"/>
  <c r="U533" i="20"/>
  <c r="V533" i="20"/>
  <c r="B534" i="20"/>
  <c r="D534" i="20"/>
  <c r="H534" i="20"/>
  <c r="I534" i="20"/>
  <c r="J534" i="20"/>
  <c r="K534" i="20"/>
  <c r="L534" i="20"/>
  <c r="M534" i="20"/>
  <c r="N534" i="20"/>
  <c r="O534" i="20"/>
  <c r="P534" i="20"/>
  <c r="Q534" i="20"/>
  <c r="R534" i="20"/>
  <c r="S534" i="20"/>
  <c r="T534" i="20"/>
  <c r="U534" i="20"/>
  <c r="V534" i="20"/>
  <c r="B535" i="20"/>
  <c r="D535" i="20"/>
  <c r="H535" i="20"/>
  <c r="I535" i="20"/>
  <c r="J535" i="20"/>
  <c r="K535" i="20"/>
  <c r="L535" i="20"/>
  <c r="M535" i="20"/>
  <c r="N535" i="20"/>
  <c r="O535" i="20"/>
  <c r="P535" i="20"/>
  <c r="Q535" i="20"/>
  <c r="R535" i="20"/>
  <c r="S535" i="20"/>
  <c r="T535" i="20"/>
  <c r="U535" i="20"/>
  <c r="V535" i="20"/>
  <c r="B536" i="20"/>
  <c r="D536" i="20"/>
  <c r="H536" i="20"/>
  <c r="I536" i="20"/>
  <c r="J536" i="20"/>
  <c r="K536" i="20"/>
  <c r="L536" i="20"/>
  <c r="M536" i="20"/>
  <c r="N536" i="20"/>
  <c r="O536" i="20"/>
  <c r="P536" i="20"/>
  <c r="Q536" i="20"/>
  <c r="R536" i="20"/>
  <c r="S536" i="20"/>
  <c r="T536" i="20"/>
  <c r="U536" i="20"/>
  <c r="V536" i="20"/>
  <c r="B537" i="20"/>
  <c r="D537" i="20"/>
  <c r="H537" i="20"/>
  <c r="I537" i="20"/>
  <c r="J537" i="20"/>
  <c r="K537" i="20"/>
  <c r="L537" i="20"/>
  <c r="M537" i="20"/>
  <c r="N537" i="20"/>
  <c r="O537" i="20"/>
  <c r="P537" i="20"/>
  <c r="Q537" i="20"/>
  <c r="R537" i="20"/>
  <c r="S537" i="20"/>
  <c r="T537" i="20"/>
  <c r="U537" i="20"/>
  <c r="V537" i="20"/>
  <c r="B538" i="20"/>
  <c r="D538" i="20"/>
  <c r="H538" i="20"/>
  <c r="I538" i="20"/>
  <c r="J538" i="20"/>
  <c r="K538" i="20"/>
  <c r="L538" i="20"/>
  <c r="M538" i="20"/>
  <c r="N538" i="20"/>
  <c r="O538" i="20"/>
  <c r="P538" i="20"/>
  <c r="Q538" i="20"/>
  <c r="R538" i="20"/>
  <c r="S538" i="20"/>
  <c r="T538" i="20"/>
  <c r="U538" i="20"/>
  <c r="V538" i="20"/>
  <c r="B539" i="20"/>
  <c r="D539" i="20"/>
  <c r="H539" i="20"/>
  <c r="I539" i="20"/>
  <c r="J539" i="20"/>
  <c r="K539" i="20"/>
  <c r="L539" i="20"/>
  <c r="M539" i="20"/>
  <c r="N539" i="20"/>
  <c r="O539" i="20"/>
  <c r="P539" i="20"/>
  <c r="Q539" i="20"/>
  <c r="R539" i="20"/>
  <c r="S539" i="20"/>
  <c r="T539" i="20"/>
  <c r="U539" i="20"/>
  <c r="V539" i="20"/>
  <c r="B540" i="20"/>
  <c r="D540" i="20"/>
  <c r="H540" i="20"/>
  <c r="I540" i="20"/>
  <c r="J540" i="20"/>
  <c r="K540" i="20"/>
  <c r="L540" i="20"/>
  <c r="M540" i="20"/>
  <c r="N540" i="20"/>
  <c r="O540" i="20"/>
  <c r="P540" i="20"/>
  <c r="Q540" i="20"/>
  <c r="R540" i="20"/>
  <c r="S540" i="20"/>
  <c r="T540" i="20"/>
  <c r="U540" i="20"/>
  <c r="V540" i="20"/>
  <c r="B541" i="20"/>
  <c r="D541" i="20"/>
  <c r="H541" i="20"/>
  <c r="I541" i="20"/>
  <c r="J541" i="20"/>
  <c r="K541" i="20"/>
  <c r="L541" i="20"/>
  <c r="M541" i="20"/>
  <c r="N541" i="20"/>
  <c r="O541" i="20"/>
  <c r="P541" i="20"/>
  <c r="Q541" i="20"/>
  <c r="R541" i="20"/>
  <c r="S541" i="20"/>
  <c r="T541" i="20"/>
  <c r="U541" i="20"/>
  <c r="V541" i="20"/>
  <c r="B542" i="20"/>
  <c r="D542" i="20"/>
  <c r="H542" i="20"/>
  <c r="I542" i="20"/>
  <c r="J542" i="20"/>
  <c r="K542" i="20"/>
  <c r="L542" i="20"/>
  <c r="M542" i="20"/>
  <c r="N542" i="20"/>
  <c r="O542" i="20"/>
  <c r="P542" i="20"/>
  <c r="Q542" i="20"/>
  <c r="R542" i="20"/>
  <c r="S542" i="20"/>
  <c r="T542" i="20"/>
  <c r="U542" i="20"/>
  <c r="V542" i="20"/>
  <c r="B543" i="20"/>
  <c r="D543" i="20"/>
  <c r="H543" i="20"/>
  <c r="I543" i="20"/>
  <c r="J543" i="20"/>
  <c r="K543" i="20"/>
  <c r="L543" i="20"/>
  <c r="M543" i="20"/>
  <c r="N543" i="20"/>
  <c r="O543" i="20"/>
  <c r="P543" i="20"/>
  <c r="Q543" i="20"/>
  <c r="R543" i="20"/>
  <c r="S543" i="20"/>
  <c r="T543" i="20"/>
  <c r="U543" i="20"/>
  <c r="V543" i="20"/>
  <c r="B544" i="20"/>
  <c r="D544" i="20"/>
  <c r="H544" i="20"/>
  <c r="I544" i="20"/>
  <c r="J544" i="20"/>
  <c r="K544" i="20"/>
  <c r="L544" i="20"/>
  <c r="M544" i="20"/>
  <c r="N544" i="20"/>
  <c r="O544" i="20"/>
  <c r="P544" i="20"/>
  <c r="Q544" i="20"/>
  <c r="R544" i="20"/>
  <c r="S544" i="20"/>
  <c r="T544" i="20"/>
  <c r="U544" i="20"/>
  <c r="V544" i="20"/>
  <c r="B545" i="20"/>
  <c r="D545" i="20"/>
  <c r="H545" i="20"/>
  <c r="I545" i="20"/>
  <c r="J545" i="20"/>
  <c r="K545" i="20"/>
  <c r="L545" i="20"/>
  <c r="M545" i="20"/>
  <c r="N545" i="20"/>
  <c r="O545" i="20"/>
  <c r="P545" i="20"/>
  <c r="Q545" i="20"/>
  <c r="R545" i="20"/>
  <c r="S545" i="20"/>
  <c r="T545" i="20"/>
  <c r="U545" i="20"/>
  <c r="V545" i="20"/>
  <c r="B546" i="20"/>
  <c r="D546" i="20"/>
  <c r="H546" i="20"/>
  <c r="I546" i="20"/>
  <c r="J546" i="20"/>
  <c r="K546" i="20"/>
  <c r="L546" i="20"/>
  <c r="M546" i="20"/>
  <c r="N546" i="20"/>
  <c r="O546" i="20"/>
  <c r="P546" i="20"/>
  <c r="Q546" i="20"/>
  <c r="R546" i="20"/>
  <c r="S546" i="20"/>
  <c r="T546" i="20"/>
  <c r="U546" i="20"/>
  <c r="V546" i="20"/>
  <c r="B547" i="20"/>
  <c r="D547" i="20"/>
  <c r="H547" i="20"/>
  <c r="I547" i="20"/>
  <c r="J547" i="20"/>
  <c r="K547" i="20"/>
  <c r="L547" i="20"/>
  <c r="M547" i="20"/>
  <c r="N547" i="20"/>
  <c r="O547" i="20"/>
  <c r="P547" i="20"/>
  <c r="Q547" i="20"/>
  <c r="R547" i="20"/>
  <c r="S547" i="20"/>
  <c r="T547" i="20"/>
  <c r="U547" i="20"/>
  <c r="V547" i="20"/>
  <c r="B548" i="20"/>
  <c r="D548" i="20"/>
  <c r="H548" i="20"/>
  <c r="I548" i="20"/>
  <c r="J548" i="20"/>
  <c r="K548" i="20"/>
  <c r="L548" i="20"/>
  <c r="M548" i="20"/>
  <c r="N548" i="20"/>
  <c r="O548" i="20"/>
  <c r="P548" i="20"/>
  <c r="Q548" i="20"/>
  <c r="R548" i="20"/>
  <c r="S548" i="20"/>
  <c r="T548" i="20"/>
  <c r="U548" i="20"/>
  <c r="V548" i="20"/>
  <c r="B549" i="20"/>
  <c r="D549" i="20"/>
  <c r="H549" i="20"/>
  <c r="I549" i="20"/>
  <c r="J549" i="20"/>
  <c r="K549" i="20"/>
  <c r="L549" i="20"/>
  <c r="M549" i="20"/>
  <c r="N549" i="20"/>
  <c r="O549" i="20"/>
  <c r="P549" i="20"/>
  <c r="Q549" i="20"/>
  <c r="R549" i="20"/>
  <c r="S549" i="20"/>
  <c r="T549" i="20"/>
  <c r="U549" i="20"/>
  <c r="V549" i="20"/>
  <c r="B550" i="20"/>
  <c r="D550" i="20"/>
  <c r="H550" i="20"/>
  <c r="I550" i="20"/>
  <c r="J550" i="20"/>
  <c r="K550" i="20"/>
  <c r="L550" i="20"/>
  <c r="M550" i="20"/>
  <c r="N550" i="20"/>
  <c r="O550" i="20"/>
  <c r="P550" i="20"/>
  <c r="Q550" i="20"/>
  <c r="R550" i="20"/>
  <c r="S550" i="20"/>
  <c r="T550" i="20"/>
  <c r="U550" i="20"/>
  <c r="V550" i="20"/>
  <c r="B551" i="20"/>
  <c r="D551" i="20"/>
  <c r="H551" i="20"/>
  <c r="I551" i="20"/>
  <c r="J551" i="20"/>
  <c r="K551" i="20"/>
  <c r="L551" i="20"/>
  <c r="M551" i="20"/>
  <c r="N551" i="20"/>
  <c r="O551" i="20"/>
  <c r="P551" i="20"/>
  <c r="Q551" i="20"/>
  <c r="R551" i="20"/>
  <c r="S551" i="20"/>
  <c r="T551" i="20"/>
  <c r="U551" i="20"/>
  <c r="V551" i="20"/>
  <c r="B552" i="20"/>
  <c r="D552" i="20"/>
  <c r="H552" i="20"/>
  <c r="I552" i="20"/>
  <c r="J552" i="20"/>
  <c r="K552" i="20"/>
  <c r="L552" i="20"/>
  <c r="M552" i="20"/>
  <c r="N552" i="20"/>
  <c r="O552" i="20"/>
  <c r="P552" i="20"/>
  <c r="Q552" i="20"/>
  <c r="R552" i="20"/>
  <c r="S552" i="20"/>
  <c r="T552" i="20"/>
  <c r="U552" i="20"/>
  <c r="V552" i="20"/>
  <c r="B553" i="20"/>
  <c r="D553" i="20"/>
  <c r="H553" i="20"/>
  <c r="I553" i="20"/>
  <c r="J553" i="20"/>
  <c r="K553" i="20"/>
  <c r="L553" i="20"/>
  <c r="M553" i="20"/>
  <c r="N553" i="20"/>
  <c r="O553" i="20"/>
  <c r="P553" i="20"/>
  <c r="Q553" i="20"/>
  <c r="R553" i="20"/>
  <c r="S553" i="20"/>
  <c r="T553" i="20"/>
  <c r="U553" i="20"/>
  <c r="V553" i="20"/>
  <c r="B554" i="20"/>
  <c r="D554" i="20"/>
  <c r="H554" i="20"/>
  <c r="I554" i="20"/>
  <c r="J554" i="20"/>
  <c r="K554" i="20"/>
  <c r="L554" i="20"/>
  <c r="M554" i="20"/>
  <c r="N554" i="20"/>
  <c r="O554" i="20"/>
  <c r="P554" i="20"/>
  <c r="Q554" i="20"/>
  <c r="R554" i="20"/>
  <c r="S554" i="20"/>
  <c r="T554" i="20"/>
  <c r="U554" i="20"/>
  <c r="V554" i="20"/>
  <c r="B555" i="20"/>
  <c r="D555" i="20"/>
  <c r="H555" i="20"/>
  <c r="I555" i="20"/>
  <c r="J555" i="20"/>
  <c r="K555" i="20"/>
  <c r="L555" i="20"/>
  <c r="M555" i="20"/>
  <c r="N555" i="20"/>
  <c r="O555" i="20"/>
  <c r="P555" i="20"/>
  <c r="Q555" i="20"/>
  <c r="R555" i="20"/>
  <c r="S555" i="20"/>
  <c r="T555" i="20"/>
  <c r="U555" i="20"/>
  <c r="V555" i="20"/>
  <c r="B556" i="20"/>
  <c r="D556" i="20"/>
  <c r="H556" i="20"/>
  <c r="I556" i="20"/>
  <c r="J556" i="20"/>
  <c r="K556" i="20"/>
  <c r="L556" i="20"/>
  <c r="M556" i="20"/>
  <c r="N556" i="20"/>
  <c r="O556" i="20"/>
  <c r="P556" i="20"/>
  <c r="Q556" i="20"/>
  <c r="R556" i="20"/>
  <c r="S556" i="20"/>
  <c r="T556" i="20"/>
  <c r="U556" i="20"/>
  <c r="V556" i="20"/>
  <c r="B557" i="20"/>
  <c r="D557" i="20"/>
  <c r="H557" i="20"/>
  <c r="I557" i="20"/>
  <c r="J557" i="20"/>
  <c r="K557" i="20"/>
  <c r="L557" i="20"/>
  <c r="M557" i="20"/>
  <c r="N557" i="20"/>
  <c r="O557" i="20"/>
  <c r="P557" i="20"/>
  <c r="Q557" i="20"/>
  <c r="R557" i="20"/>
  <c r="S557" i="20"/>
  <c r="T557" i="20"/>
  <c r="U557" i="20"/>
  <c r="V557" i="20"/>
  <c r="B558" i="20"/>
  <c r="D558" i="20"/>
  <c r="H558" i="20"/>
  <c r="I558" i="20"/>
  <c r="J558" i="20"/>
  <c r="K558" i="20"/>
  <c r="L558" i="20"/>
  <c r="M558" i="20"/>
  <c r="N558" i="20"/>
  <c r="O558" i="20"/>
  <c r="P558" i="20"/>
  <c r="Q558" i="20"/>
  <c r="R558" i="20"/>
  <c r="S558" i="20"/>
  <c r="T558" i="20"/>
  <c r="U558" i="20"/>
  <c r="V558" i="20"/>
  <c r="B559" i="20"/>
  <c r="D559" i="20"/>
  <c r="H559" i="20"/>
  <c r="I559" i="20"/>
  <c r="J559" i="20"/>
  <c r="K559" i="20"/>
  <c r="L559" i="20"/>
  <c r="M559" i="20"/>
  <c r="N559" i="20"/>
  <c r="O559" i="20"/>
  <c r="P559" i="20"/>
  <c r="Q559" i="20"/>
  <c r="R559" i="20"/>
  <c r="S559" i="20"/>
  <c r="T559" i="20"/>
  <c r="U559" i="20"/>
  <c r="V559" i="20"/>
  <c r="B560" i="20"/>
  <c r="D560" i="20"/>
  <c r="H560" i="20"/>
  <c r="I560" i="20"/>
  <c r="J560" i="20"/>
  <c r="K560" i="20"/>
  <c r="L560" i="20"/>
  <c r="M560" i="20"/>
  <c r="N560" i="20"/>
  <c r="O560" i="20"/>
  <c r="P560" i="20"/>
  <c r="Q560" i="20"/>
  <c r="R560" i="20"/>
  <c r="S560" i="20"/>
  <c r="T560" i="20"/>
  <c r="U560" i="20"/>
  <c r="V560" i="20"/>
  <c r="B561" i="20"/>
  <c r="D561" i="20"/>
  <c r="H561" i="20"/>
  <c r="I561" i="20"/>
  <c r="J561" i="20"/>
  <c r="K561" i="20"/>
  <c r="L561" i="20"/>
  <c r="M561" i="20"/>
  <c r="N561" i="20"/>
  <c r="O561" i="20"/>
  <c r="P561" i="20"/>
  <c r="Q561" i="20"/>
  <c r="R561" i="20"/>
  <c r="S561" i="20"/>
  <c r="T561" i="20"/>
  <c r="U561" i="20"/>
  <c r="V561" i="20"/>
  <c r="B562" i="20"/>
  <c r="D562" i="20"/>
  <c r="H562" i="20"/>
  <c r="I562" i="20"/>
  <c r="J562" i="20"/>
  <c r="K562" i="20"/>
  <c r="L562" i="20"/>
  <c r="M562" i="20"/>
  <c r="N562" i="20"/>
  <c r="O562" i="20"/>
  <c r="P562" i="20"/>
  <c r="Q562" i="20"/>
  <c r="R562" i="20"/>
  <c r="S562" i="20"/>
  <c r="T562" i="20"/>
  <c r="U562" i="20"/>
  <c r="V562" i="20"/>
  <c r="B563" i="20"/>
  <c r="D563" i="20"/>
  <c r="H563" i="20"/>
  <c r="I563" i="20"/>
  <c r="J563" i="20"/>
  <c r="K563" i="20"/>
  <c r="L563" i="20"/>
  <c r="M563" i="20"/>
  <c r="N563" i="20"/>
  <c r="O563" i="20"/>
  <c r="P563" i="20"/>
  <c r="Q563" i="20"/>
  <c r="R563" i="20"/>
  <c r="S563" i="20"/>
  <c r="T563" i="20"/>
  <c r="U563" i="20"/>
  <c r="V563" i="20"/>
  <c r="B564" i="20"/>
  <c r="D564" i="20"/>
  <c r="H564" i="20"/>
  <c r="I564" i="20"/>
  <c r="J564" i="20"/>
  <c r="K564" i="20"/>
  <c r="L564" i="20"/>
  <c r="M564" i="20"/>
  <c r="N564" i="20"/>
  <c r="O564" i="20"/>
  <c r="P564" i="20"/>
  <c r="Q564" i="20"/>
  <c r="R564" i="20"/>
  <c r="S564" i="20"/>
  <c r="T564" i="20"/>
  <c r="U564" i="20"/>
  <c r="V564" i="20"/>
  <c r="B565" i="20"/>
  <c r="D565" i="20"/>
  <c r="H565" i="20"/>
  <c r="I565" i="20"/>
  <c r="J565" i="20"/>
  <c r="K565" i="20"/>
  <c r="L565" i="20"/>
  <c r="M565" i="20"/>
  <c r="N565" i="20"/>
  <c r="O565" i="20"/>
  <c r="P565" i="20"/>
  <c r="Q565" i="20"/>
  <c r="R565" i="20"/>
  <c r="S565" i="20"/>
  <c r="T565" i="20"/>
  <c r="U565" i="20"/>
  <c r="V565" i="20"/>
  <c r="B566" i="20"/>
  <c r="D566" i="20"/>
  <c r="H566" i="20"/>
  <c r="I566" i="20"/>
  <c r="J566" i="20"/>
  <c r="K566" i="20"/>
  <c r="L566" i="20"/>
  <c r="M566" i="20"/>
  <c r="N566" i="20"/>
  <c r="O566" i="20"/>
  <c r="P566" i="20"/>
  <c r="Q566" i="20"/>
  <c r="R566" i="20"/>
  <c r="S566" i="20"/>
  <c r="T566" i="20"/>
  <c r="U566" i="20"/>
  <c r="V566" i="20"/>
  <c r="B567" i="20"/>
  <c r="D567" i="20"/>
  <c r="H567" i="20"/>
  <c r="I567" i="20"/>
  <c r="J567" i="20"/>
  <c r="K567" i="20"/>
  <c r="L567" i="20"/>
  <c r="M567" i="20"/>
  <c r="N567" i="20"/>
  <c r="O567" i="20"/>
  <c r="P567" i="20"/>
  <c r="Q567" i="20"/>
  <c r="R567" i="20"/>
  <c r="S567" i="20"/>
  <c r="T567" i="20"/>
  <c r="U567" i="20"/>
  <c r="V567" i="20"/>
  <c r="B568" i="20"/>
  <c r="D568" i="20"/>
  <c r="H568" i="20"/>
  <c r="I568" i="20"/>
  <c r="J568" i="20"/>
  <c r="K568" i="20"/>
  <c r="L568" i="20"/>
  <c r="M568" i="20"/>
  <c r="N568" i="20"/>
  <c r="O568" i="20"/>
  <c r="P568" i="20"/>
  <c r="Q568" i="20"/>
  <c r="R568" i="20"/>
  <c r="S568" i="20"/>
  <c r="T568" i="20"/>
  <c r="U568" i="20"/>
  <c r="V568" i="20"/>
  <c r="B569" i="20"/>
  <c r="D569" i="20"/>
  <c r="H569" i="20"/>
  <c r="I569" i="20"/>
  <c r="J569" i="20"/>
  <c r="K569" i="20"/>
  <c r="L569" i="20"/>
  <c r="M569" i="20"/>
  <c r="N569" i="20"/>
  <c r="O569" i="20"/>
  <c r="P569" i="20"/>
  <c r="Q569" i="20"/>
  <c r="R569" i="20"/>
  <c r="S569" i="20"/>
  <c r="T569" i="20"/>
  <c r="U569" i="20"/>
  <c r="V569" i="20"/>
  <c r="B570" i="20"/>
  <c r="D570" i="20"/>
  <c r="H570" i="20"/>
  <c r="I570" i="20"/>
  <c r="J570" i="20"/>
  <c r="K570" i="20"/>
  <c r="L570" i="20"/>
  <c r="M570" i="20"/>
  <c r="N570" i="20"/>
  <c r="O570" i="20"/>
  <c r="P570" i="20"/>
  <c r="Q570" i="20"/>
  <c r="R570" i="20"/>
  <c r="S570" i="20"/>
  <c r="T570" i="20"/>
  <c r="U570" i="20"/>
  <c r="V570" i="20"/>
  <c r="B571" i="20"/>
  <c r="D571" i="20"/>
  <c r="H571" i="20"/>
  <c r="I571" i="20"/>
  <c r="J571" i="20"/>
  <c r="K571" i="20"/>
  <c r="L571" i="20"/>
  <c r="M571" i="20"/>
  <c r="N571" i="20"/>
  <c r="O571" i="20"/>
  <c r="P571" i="20"/>
  <c r="Q571" i="20"/>
  <c r="R571" i="20"/>
  <c r="S571" i="20"/>
  <c r="T571" i="20"/>
  <c r="U571" i="20"/>
  <c r="V571" i="20"/>
  <c r="B572" i="20"/>
  <c r="D572" i="20"/>
  <c r="H572" i="20"/>
  <c r="I572" i="20"/>
  <c r="J572" i="20"/>
  <c r="K572" i="20"/>
  <c r="L572" i="20"/>
  <c r="M572" i="20"/>
  <c r="N572" i="20"/>
  <c r="O572" i="20"/>
  <c r="P572" i="20"/>
  <c r="Q572" i="20"/>
  <c r="R572" i="20"/>
  <c r="S572" i="20"/>
  <c r="T572" i="20"/>
  <c r="U572" i="20"/>
  <c r="V572" i="20"/>
  <c r="B573" i="20"/>
  <c r="D573" i="20"/>
  <c r="H573" i="20"/>
  <c r="I573" i="20"/>
  <c r="J573" i="20"/>
  <c r="K573" i="20"/>
  <c r="L573" i="20"/>
  <c r="M573" i="20"/>
  <c r="N573" i="20"/>
  <c r="O573" i="20"/>
  <c r="P573" i="20"/>
  <c r="Q573" i="20"/>
  <c r="R573" i="20"/>
  <c r="S573" i="20"/>
  <c r="T573" i="20"/>
  <c r="U573" i="20"/>
  <c r="V573" i="20"/>
  <c r="B574" i="20"/>
  <c r="D574" i="20"/>
  <c r="H574" i="20"/>
  <c r="I574" i="20"/>
  <c r="J574" i="20"/>
  <c r="K574" i="20"/>
  <c r="L574" i="20"/>
  <c r="M574" i="20"/>
  <c r="N574" i="20"/>
  <c r="O574" i="20"/>
  <c r="P574" i="20"/>
  <c r="Q574" i="20"/>
  <c r="R574" i="20"/>
  <c r="S574" i="20"/>
  <c r="T574" i="20"/>
  <c r="U574" i="20"/>
  <c r="V574" i="20"/>
  <c r="B575" i="20"/>
  <c r="D575" i="20"/>
  <c r="H575" i="20"/>
  <c r="I575" i="20"/>
  <c r="J575" i="20"/>
  <c r="K575" i="20"/>
  <c r="L575" i="20"/>
  <c r="M575" i="20"/>
  <c r="N575" i="20"/>
  <c r="O575" i="20"/>
  <c r="P575" i="20"/>
  <c r="Q575" i="20"/>
  <c r="R575" i="20"/>
  <c r="S575" i="20"/>
  <c r="T575" i="20"/>
  <c r="U575" i="20"/>
  <c r="V575" i="20"/>
  <c r="B576" i="20"/>
  <c r="D576" i="20"/>
  <c r="H576" i="20"/>
  <c r="I576" i="20"/>
  <c r="J576" i="20"/>
  <c r="K576" i="20"/>
  <c r="L576" i="20"/>
  <c r="M576" i="20"/>
  <c r="N576" i="20"/>
  <c r="O576" i="20"/>
  <c r="P576" i="20"/>
  <c r="Q576" i="20"/>
  <c r="R576" i="20"/>
  <c r="S576" i="20"/>
  <c r="T576" i="20"/>
  <c r="U576" i="20"/>
  <c r="V576" i="20"/>
  <c r="B577" i="20"/>
  <c r="D577" i="20"/>
  <c r="H577" i="20"/>
  <c r="I577" i="20"/>
  <c r="J577" i="20"/>
  <c r="K577" i="20"/>
  <c r="L577" i="20"/>
  <c r="M577" i="20"/>
  <c r="N577" i="20"/>
  <c r="O577" i="20"/>
  <c r="P577" i="20"/>
  <c r="Q577" i="20"/>
  <c r="R577" i="20"/>
  <c r="S577" i="20"/>
  <c r="T577" i="20"/>
  <c r="U577" i="20"/>
  <c r="V577" i="20"/>
  <c r="B578" i="20"/>
  <c r="D578" i="20"/>
  <c r="H578" i="20"/>
  <c r="I578" i="20"/>
  <c r="J578" i="20"/>
  <c r="K578" i="20"/>
  <c r="L578" i="20"/>
  <c r="M578" i="20"/>
  <c r="N578" i="20"/>
  <c r="O578" i="20"/>
  <c r="P578" i="20"/>
  <c r="Q578" i="20"/>
  <c r="R578" i="20"/>
  <c r="S578" i="20"/>
  <c r="T578" i="20"/>
  <c r="U578" i="20"/>
  <c r="V578" i="20"/>
  <c r="B579" i="20"/>
  <c r="D579" i="20"/>
  <c r="H579" i="20"/>
  <c r="I579" i="20"/>
  <c r="J579" i="20"/>
  <c r="K579" i="20"/>
  <c r="L579" i="20"/>
  <c r="M579" i="20"/>
  <c r="N579" i="20"/>
  <c r="O579" i="20"/>
  <c r="P579" i="20"/>
  <c r="Q579" i="20"/>
  <c r="R579" i="20"/>
  <c r="S579" i="20"/>
  <c r="T579" i="20"/>
  <c r="U579" i="20"/>
  <c r="V579" i="20"/>
  <c r="B580" i="20"/>
  <c r="D580" i="20"/>
  <c r="H580" i="20"/>
  <c r="I580" i="20"/>
  <c r="J580" i="20"/>
  <c r="K580" i="20"/>
  <c r="L580" i="20"/>
  <c r="M580" i="20"/>
  <c r="N580" i="20"/>
  <c r="O580" i="20"/>
  <c r="P580" i="20"/>
  <c r="Q580" i="20"/>
  <c r="R580" i="20"/>
  <c r="S580" i="20"/>
  <c r="T580" i="20"/>
  <c r="U580" i="20"/>
  <c r="V580" i="20"/>
  <c r="B581" i="20"/>
  <c r="D581" i="20"/>
  <c r="H581" i="20"/>
  <c r="I581" i="20"/>
  <c r="J581" i="20"/>
  <c r="K581" i="20"/>
  <c r="L581" i="20"/>
  <c r="M581" i="20"/>
  <c r="N581" i="20"/>
  <c r="O581" i="20"/>
  <c r="P581" i="20"/>
  <c r="Q581" i="20"/>
  <c r="R581" i="20"/>
  <c r="S581" i="20"/>
  <c r="T581" i="20"/>
  <c r="U581" i="20"/>
  <c r="V581" i="20"/>
  <c r="B582" i="20"/>
  <c r="D582" i="20"/>
  <c r="H582" i="20"/>
  <c r="I582" i="20"/>
  <c r="J582" i="20"/>
  <c r="K582" i="20"/>
  <c r="L582" i="20"/>
  <c r="M582" i="20"/>
  <c r="N582" i="20"/>
  <c r="O582" i="20"/>
  <c r="P582" i="20"/>
  <c r="Q582" i="20"/>
  <c r="R582" i="20"/>
  <c r="S582" i="20"/>
  <c r="T582" i="20"/>
  <c r="U582" i="20"/>
  <c r="V582" i="20"/>
  <c r="B583" i="20"/>
  <c r="D583" i="20"/>
  <c r="H583" i="20"/>
  <c r="I583" i="20"/>
  <c r="J583" i="20"/>
  <c r="K583" i="20"/>
  <c r="L583" i="20"/>
  <c r="M583" i="20"/>
  <c r="N583" i="20"/>
  <c r="O583" i="20"/>
  <c r="P583" i="20"/>
  <c r="Q583" i="20"/>
  <c r="R583" i="20"/>
  <c r="S583" i="20"/>
  <c r="T583" i="20"/>
  <c r="U583" i="20"/>
  <c r="V583" i="20"/>
  <c r="B584" i="20"/>
  <c r="D584" i="20"/>
  <c r="H584" i="20"/>
  <c r="I584" i="20"/>
  <c r="J584" i="20"/>
  <c r="K584" i="20"/>
  <c r="L584" i="20"/>
  <c r="M584" i="20"/>
  <c r="N584" i="20"/>
  <c r="O584" i="20"/>
  <c r="P584" i="20"/>
  <c r="Q584" i="20"/>
  <c r="R584" i="20"/>
  <c r="S584" i="20"/>
  <c r="T584" i="20"/>
  <c r="U584" i="20"/>
  <c r="V584" i="20"/>
  <c r="B585" i="20"/>
  <c r="D585" i="20"/>
  <c r="H585" i="20"/>
  <c r="I585" i="20"/>
  <c r="J585" i="20"/>
  <c r="K585" i="20"/>
  <c r="L585" i="20"/>
  <c r="M585" i="20"/>
  <c r="N585" i="20"/>
  <c r="O585" i="20"/>
  <c r="P585" i="20"/>
  <c r="Q585" i="20"/>
  <c r="R585" i="20"/>
  <c r="S585" i="20"/>
  <c r="T585" i="20"/>
  <c r="U585" i="20"/>
  <c r="V585" i="20"/>
  <c r="B586" i="20"/>
  <c r="D586" i="20"/>
  <c r="H586" i="20"/>
  <c r="I586" i="20"/>
  <c r="J586" i="20"/>
  <c r="K586" i="20"/>
  <c r="L586" i="20"/>
  <c r="M586" i="20"/>
  <c r="N586" i="20"/>
  <c r="O586" i="20"/>
  <c r="P586" i="20"/>
  <c r="Q586" i="20"/>
  <c r="R586" i="20"/>
  <c r="S586" i="20"/>
  <c r="T586" i="20"/>
  <c r="U586" i="20"/>
  <c r="V586" i="20"/>
  <c r="B587" i="20"/>
  <c r="D587" i="20"/>
  <c r="H587" i="20"/>
  <c r="I587" i="20"/>
  <c r="J587" i="20"/>
  <c r="K587" i="20"/>
  <c r="L587" i="20"/>
  <c r="M587" i="20"/>
  <c r="N587" i="20"/>
  <c r="O587" i="20"/>
  <c r="P587" i="20"/>
  <c r="Q587" i="20"/>
  <c r="R587" i="20"/>
  <c r="S587" i="20"/>
  <c r="T587" i="20"/>
  <c r="U587" i="20"/>
  <c r="V587" i="20"/>
  <c r="B588" i="20"/>
  <c r="D588" i="20"/>
  <c r="H588" i="20"/>
  <c r="I588" i="20"/>
  <c r="J588" i="20"/>
  <c r="K588" i="20"/>
  <c r="L588" i="20"/>
  <c r="M588" i="20"/>
  <c r="N588" i="20"/>
  <c r="O588" i="20"/>
  <c r="P588" i="20"/>
  <c r="Q588" i="20"/>
  <c r="R588" i="20"/>
  <c r="S588" i="20"/>
  <c r="T588" i="20"/>
  <c r="U588" i="20"/>
  <c r="V588" i="20"/>
  <c r="B589" i="20"/>
  <c r="D589" i="20"/>
  <c r="H589" i="20"/>
  <c r="I589" i="20"/>
  <c r="J589" i="20"/>
  <c r="K589" i="20"/>
  <c r="L589" i="20"/>
  <c r="M589" i="20"/>
  <c r="N589" i="20"/>
  <c r="O589" i="20"/>
  <c r="P589" i="20"/>
  <c r="Q589" i="20"/>
  <c r="R589" i="20"/>
  <c r="S589" i="20"/>
  <c r="T589" i="20"/>
  <c r="U589" i="20"/>
  <c r="V589" i="20"/>
  <c r="B590" i="20"/>
  <c r="D590" i="20"/>
  <c r="H590" i="20"/>
  <c r="I590" i="20"/>
  <c r="J590" i="20"/>
  <c r="K590" i="20"/>
  <c r="L590" i="20"/>
  <c r="M590" i="20"/>
  <c r="N590" i="20"/>
  <c r="O590" i="20"/>
  <c r="P590" i="20"/>
  <c r="Q590" i="20"/>
  <c r="R590" i="20"/>
  <c r="S590" i="20"/>
  <c r="T590" i="20"/>
  <c r="U590" i="20"/>
  <c r="V590" i="20"/>
  <c r="B591" i="20"/>
  <c r="D591" i="20"/>
  <c r="H591" i="20"/>
  <c r="I591" i="20"/>
  <c r="J591" i="20"/>
  <c r="K591" i="20"/>
  <c r="L591" i="20"/>
  <c r="M591" i="20"/>
  <c r="N591" i="20"/>
  <c r="O591" i="20"/>
  <c r="P591" i="20"/>
  <c r="Q591" i="20"/>
  <c r="R591" i="20"/>
  <c r="S591" i="20"/>
  <c r="T591" i="20"/>
  <c r="U591" i="20"/>
  <c r="V591" i="20"/>
  <c r="B592" i="20"/>
  <c r="D592" i="20"/>
  <c r="H592" i="20"/>
  <c r="I592" i="20"/>
  <c r="J592" i="20"/>
  <c r="K592" i="20"/>
  <c r="L592" i="20"/>
  <c r="M592" i="20"/>
  <c r="N592" i="20"/>
  <c r="O592" i="20"/>
  <c r="P592" i="20"/>
  <c r="Q592" i="20"/>
  <c r="R592" i="20"/>
  <c r="S592" i="20"/>
  <c r="T592" i="20"/>
  <c r="U592" i="20"/>
  <c r="V592" i="20"/>
  <c r="B593" i="20"/>
  <c r="D593" i="20"/>
  <c r="H593" i="20"/>
  <c r="I593" i="20"/>
  <c r="J593" i="20"/>
  <c r="K593" i="20"/>
  <c r="L593" i="20"/>
  <c r="M593" i="20"/>
  <c r="N593" i="20"/>
  <c r="O593" i="20"/>
  <c r="P593" i="20"/>
  <c r="Q593" i="20"/>
  <c r="R593" i="20"/>
  <c r="S593" i="20"/>
  <c r="T593" i="20"/>
  <c r="U593" i="20"/>
  <c r="V593" i="20"/>
  <c r="B594" i="20"/>
  <c r="D594" i="20"/>
  <c r="H594" i="20"/>
  <c r="I594" i="20"/>
  <c r="J594" i="20"/>
  <c r="K594" i="20"/>
  <c r="L594" i="20"/>
  <c r="M594" i="20"/>
  <c r="N594" i="20"/>
  <c r="O594" i="20"/>
  <c r="P594" i="20"/>
  <c r="Q594" i="20"/>
  <c r="R594" i="20"/>
  <c r="S594" i="20"/>
  <c r="T594" i="20"/>
  <c r="U594" i="20"/>
  <c r="V594" i="20"/>
  <c r="B595" i="20"/>
  <c r="D595" i="20"/>
  <c r="H595" i="20"/>
  <c r="I595" i="20"/>
  <c r="J595" i="20"/>
  <c r="K595" i="20"/>
  <c r="L595" i="20"/>
  <c r="M595" i="20"/>
  <c r="N595" i="20"/>
  <c r="O595" i="20"/>
  <c r="P595" i="20"/>
  <c r="Q595" i="20"/>
  <c r="R595" i="20"/>
  <c r="S595" i="20"/>
  <c r="T595" i="20"/>
  <c r="U595" i="20"/>
  <c r="V595" i="20"/>
  <c r="B596" i="20"/>
  <c r="D596" i="20"/>
  <c r="H596" i="20"/>
  <c r="I596" i="20"/>
  <c r="J596" i="20"/>
  <c r="K596" i="20"/>
  <c r="L596" i="20"/>
  <c r="M596" i="20"/>
  <c r="N596" i="20"/>
  <c r="O596" i="20"/>
  <c r="P596" i="20"/>
  <c r="Q596" i="20"/>
  <c r="R596" i="20"/>
  <c r="S596" i="20"/>
  <c r="T596" i="20"/>
  <c r="U596" i="20"/>
  <c r="V596" i="20"/>
  <c r="B597" i="20"/>
  <c r="D597" i="20"/>
  <c r="H597" i="20"/>
  <c r="I597" i="20"/>
  <c r="J597" i="20"/>
  <c r="K597" i="20"/>
  <c r="L597" i="20"/>
  <c r="M597" i="20"/>
  <c r="N597" i="20"/>
  <c r="O597" i="20"/>
  <c r="P597" i="20"/>
  <c r="Q597" i="20"/>
  <c r="R597" i="20"/>
  <c r="S597" i="20"/>
  <c r="T597" i="20"/>
  <c r="U597" i="20"/>
  <c r="V597" i="20"/>
  <c r="B598" i="20"/>
  <c r="D598" i="20"/>
  <c r="H598" i="20"/>
  <c r="I598" i="20"/>
  <c r="J598" i="20"/>
  <c r="K598" i="20"/>
  <c r="L598" i="20"/>
  <c r="M598" i="20"/>
  <c r="N598" i="20"/>
  <c r="O598" i="20"/>
  <c r="P598" i="20"/>
  <c r="Q598" i="20"/>
  <c r="R598" i="20"/>
  <c r="S598" i="20"/>
  <c r="T598" i="20"/>
  <c r="U598" i="20"/>
  <c r="V598" i="20"/>
  <c r="B599" i="20"/>
  <c r="D599" i="20"/>
  <c r="H599" i="20"/>
  <c r="I599" i="20"/>
  <c r="J599" i="20"/>
  <c r="K599" i="20"/>
  <c r="L599" i="20"/>
  <c r="M599" i="20"/>
  <c r="N599" i="20"/>
  <c r="O599" i="20"/>
  <c r="P599" i="20"/>
  <c r="Q599" i="20"/>
  <c r="R599" i="20"/>
  <c r="S599" i="20"/>
  <c r="T599" i="20"/>
  <c r="U599" i="20"/>
  <c r="V599" i="20"/>
  <c r="B600" i="20"/>
  <c r="D600" i="20"/>
  <c r="H600" i="20"/>
  <c r="I600" i="20"/>
  <c r="J600" i="20"/>
  <c r="K600" i="20"/>
  <c r="L600" i="20"/>
  <c r="M600" i="20"/>
  <c r="N600" i="20"/>
  <c r="O600" i="20"/>
  <c r="P600" i="20"/>
  <c r="Q600" i="20"/>
  <c r="R600" i="20"/>
  <c r="S600" i="20"/>
  <c r="T600" i="20"/>
  <c r="U600" i="20"/>
  <c r="V600" i="20"/>
  <c r="B601" i="20"/>
  <c r="D601" i="20"/>
  <c r="H601" i="20"/>
  <c r="I601" i="20"/>
  <c r="J601" i="20"/>
  <c r="K601" i="20"/>
  <c r="L601" i="20"/>
  <c r="M601" i="20"/>
  <c r="N601" i="20"/>
  <c r="O601" i="20"/>
  <c r="P601" i="20"/>
  <c r="Q601" i="20"/>
  <c r="R601" i="20"/>
  <c r="S601" i="20"/>
  <c r="T601" i="20"/>
  <c r="U601" i="20"/>
  <c r="V601" i="20"/>
  <c r="B602" i="20"/>
  <c r="D602" i="20"/>
  <c r="H602" i="20"/>
  <c r="I602" i="20"/>
  <c r="J602" i="20"/>
  <c r="K602" i="20"/>
  <c r="L602" i="20"/>
  <c r="M602" i="20"/>
  <c r="N602" i="20"/>
  <c r="O602" i="20"/>
  <c r="P602" i="20"/>
  <c r="Q602" i="20"/>
  <c r="R602" i="20"/>
  <c r="S602" i="20"/>
  <c r="T602" i="20"/>
  <c r="U602" i="20"/>
  <c r="V602" i="20"/>
  <c r="B603" i="20"/>
  <c r="D603" i="20"/>
  <c r="H603" i="20"/>
  <c r="I603" i="20"/>
  <c r="J603" i="20"/>
  <c r="K603" i="20"/>
  <c r="L603" i="20"/>
  <c r="M603" i="20"/>
  <c r="N603" i="20"/>
  <c r="O603" i="20"/>
  <c r="P603" i="20"/>
  <c r="Q603" i="20"/>
  <c r="R603" i="20"/>
  <c r="S603" i="20"/>
  <c r="T603" i="20"/>
  <c r="U603" i="20"/>
  <c r="V603" i="20"/>
  <c r="B604" i="20"/>
  <c r="D604" i="20"/>
  <c r="H604" i="20"/>
  <c r="I604" i="20"/>
  <c r="J604" i="20"/>
  <c r="K604" i="20"/>
  <c r="L604" i="20"/>
  <c r="M604" i="20"/>
  <c r="N604" i="20"/>
  <c r="O604" i="20"/>
  <c r="P604" i="20"/>
  <c r="Q604" i="20"/>
  <c r="R604" i="20"/>
  <c r="S604" i="20"/>
  <c r="T604" i="20"/>
  <c r="U604" i="20"/>
  <c r="V604" i="20"/>
  <c r="B605" i="20"/>
  <c r="D605" i="20"/>
  <c r="H605" i="20"/>
  <c r="I605" i="20"/>
  <c r="J605" i="20"/>
  <c r="K605" i="20"/>
  <c r="L605" i="20"/>
  <c r="M605" i="20"/>
  <c r="N605" i="20"/>
  <c r="O605" i="20"/>
  <c r="P605" i="20"/>
  <c r="Q605" i="20"/>
  <c r="R605" i="20"/>
  <c r="S605" i="20"/>
  <c r="T605" i="20"/>
  <c r="U605" i="20"/>
  <c r="V605" i="20"/>
  <c r="B606" i="20"/>
  <c r="D606" i="20"/>
  <c r="H606" i="20"/>
  <c r="I606" i="20"/>
  <c r="J606" i="20"/>
  <c r="K606" i="20"/>
  <c r="L606" i="20"/>
  <c r="M606" i="20"/>
  <c r="N606" i="20"/>
  <c r="O606" i="20"/>
  <c r="P606" i="20"/>
  <c r="Q606" i="20"/>
  <c r="R606" i="20"/>
  <c r="S606" i="20"/>
  <c r="T606" i="20"/>
  <c r="U606" i="20"/>
  <c r="V606" i="20"/>
  <c r="B607" i="20"/>
  <c r="D607" i="20"/>
  <c r="H607" i="20"/>
  <c r="I607" i="20"/>
  <c r="J607" i="20"/>
  <c r="K607" i="20"/>
  <c r="L607" i="20"/>
  <c r="M607" i="20"/>
  <c r="N607" i="20"/>
  <c r="O607" i="20"/>
  <c r="P607" i="20"/>
  <c r="Q607" i="20"/>
  <c r="R607" i="20"/>
  <c r="S607" i="20"/>
  <c r="T607" i="20"/>
  <c r="U607" i="20"/>
  <c r="V607" i="20"/>
  <c r="B608" i="20"/>
  <c r="D608" i="20"/>
  <c r="H608" i="20"/>
  <c r="I608" i="20"/>
  <c r="J608" i="20"/>
  <c r="K608" i="20"/>
  <c r="L608" i="20"/>
  <c r="M608" i="20"/>
  <c r="N608" i="20"/>
  <c r="O608" i="20"/>
  <c r="P608" i="20"/>
  <c r="Q608" i="20"/>
  <c r="R608" i="20"/>
  <c r="S608" i="20"/>
  <c r="T608" i="20"/>
  <c r="U608" i="20"/>
  <c r="V608" i="20"/>
  <c r="B609" i="20"/>
  <c r="D609" i="20"/>
  <c r="H609" i="20"/>
  <c r="I609" i="20"/>
  <c r="J609" i="20"/>
  <c r="K609" i="20"/>
  <c r="L609" i="20"/>
  <c r="M609" i="20"/>
  <c r="N609" i="20"/>
  <c r="O609" i="20"/>
  <c r="P609" i="20"/>
  <c r="Q609" i="20"/>
  <c r="R609" i="20"/>
  <c r="S609" i="20"/>
  <c r="T609" i="20"/>
  <c r="U609" i="20"/>
  <c r="V609" i="20"/>
  <c r="B610" i="20"/>
  <c r="D610" i="20"/>
  <c r="H610" i="20"/>
  <c r="I610" i="20"/>
  <c r="J610" i="20"/>
  <c r="K610" i="20"/>
  <c r="L610" i="20"/>
  <c r="M610" i="20"/>
  <c r="N610" i="20"/>
  <c r="O610" i="20"/>
  <c r="P610" i="20"/>
  <c r="Q610" i="20"/>
  <c r="R610" i="20"/>
  <c r="S610" i="20"/>
  <c r="T610" i="20"/>
  <c r="U610" i="20"/>
  <c r="V610" i="20"/>
  <c r="B611" i="20"/>
  <c r="D611" i="20"/>
  <c r="H611" i="20"/>
  <c r="I611" i="20"/>
  <c r="J611" i="20"/>
  <c r="K611" i="20"/>
  <c r="L611" i="20"/>
  <c r="M611" i="20"/>
  <c r="N611" i="20"/>
  <c r="O611" i="20"/>
  <c r="P611" i="20"/>
  <c r="Q611" i="20"/>
  <c r="R611" i="20"/>
  <c r="S611" i="20"/>
  <c r="T611" i="20"/>
  <c r="U611" i="20"/>
  <c r="V611" i="20"/>
  <c r="B612" i="20"/>
  <c r="D612" i="20"/>
  <c r="H612" i="20"/>
  <c r="I612" i="20"/>
  <c r="J612" i="20"/>
  <c r="K612" i="20"/>
  <c r="L612" i="20"/>
  <c r="M612" i="20"/>
  <c r="N612" i="20"/>
  <c r="O612" i="20"/>
  <c r="P612" i="20"/>
  <c r="Q612" i="20"/>
  <c r="R612" i="20"/>
  <c r="S612" i="20"/>
  <c r="T612" i="20"/>
  <c r="U612" i="20"/>
  <c r="V612" i="20"/>
  <c r="B613" i="20"/>
  <c r="D613" i="20"/>
  <c r="H613" i="20"/>
  <c r="I613" i="20"/>
  <c r="J613" i="20"/>
  <c r="K613" i="20"/>
  <c r="L613" i="20"/>
  <c r="M613" i="20"/>
  <c r="N613" i="20"/>
  <c r="O613" i="20"/>
  <c r="P613" i="20"/>
  <c r="Q613" i="20"/>
  <c r="R613" i="20"/>
  <c r="S613" i="20"/>
  <c r="T613" i="20"/>
  <c r="U613" i="20"/>
  <c r="V613" i="20"/>
  <c r="B614" i="20"/>
  <c r="D614" i="20"/>
  <c r="H614" i="20"/>
  <c r="I614" i="20"/>
  <c r="J614" i="20"/>
  <c r="K614" i="20"/>
  <c r="L614" i="20"/>
  <c r="M614" i="20"/>
  <c r="N614" i="20"/>
  <c r="O614" i="20"/>
  <c r="P614" i="20"/>
  <c r="Q614" i="20"/>
  <c r="R614" i="20"/>
  <c r="S614" i="20"/>
  <c r="T614" i="20"/>
  <c r="U614" i="20"/>
  <c r="V614" i="20"/>
  <c r="B615" i="20"/>
  <c r="D615" i="20"/>
  <c r="H615" i="20"/>
  <c r="I615" i="20"/>
  <c r="J615" i="20"/>
  <c r="K615" i="20"/>
  <c r="L615" i="20"/>
  <c r="M615" i="20"/>
  <c r="N615" i="20"/>
  <c r="O615" i="20"/>
  <c r="P615" i="20"/>
  <c r="Q615" i="20"/>
  <c r="R615" i="20"/>
  <c r="S615" i="20"/>
  <c r="T615" i="20"/>
  <c r="U615" i="20"/>
  <c r="V615" i="20"/>
  <c r="B616" i="20"/>
  <c r="D616" i="20"/>
  <c r="H616" i="20"/>
  <c r="I616" i="20"/>
  <c r="J616" i="20"/>
  <c r="K616" i="20"/>
  <c r="L616" i="20"/>
  <c r="M616" i="20"/>
  <c r="N616" i="20"/>
  <c r="O616" i="20"/>
  <c r="P616" i="20"/>
  <c r="Q616" i="20"/>
  <c r="R616" i="20"/>
  <c r="S616" i="20"/>
  <c r="T616" i="20"/>
  <c r="U616" i="20"/>
  <c r="V616" i="20"/>
  <c r="B617" i="20"/>
  <c r="D617" i="20"/>
  <c r="H617" i="20"/>
  <c r="I617" i="20"/>
  <c r="J617" i="20"/>
  <c r="K617" i="20"/>
  <c r="L617" i="20"/>
  <c r="M617" i="20"/>
  <c r="N617" i="20"/>
  <c r="O617" i="20"/>
  <c r="P617" i="20"/>
  <c r="Q617" i="20"/>
  <c r="R617" i="20"/>
  <c r="S617" i="20"/>
  <c r="T617" i="20"/>
  <c r="U617" i="20"/>
  <c r="V617" i="20"/>
  <c r="B618" i="20"/>
  <c r="D618" i="20"/>
  <c r="H618" i="20"/>
  <c r="I618" i="20"/>
  <c r="J618" i="20"/>
  <c r="K618" i="20"/>
  <c r="L618" i="20"/>
  <c r="M618" i="20"/>
  <c r="N618" i="20"/>
  <c r="O618" i="20"/>
  <c r="P618" i="20"/>
  <c r="Q618" i="20"/>
  <c r="R618" i="20"/>
  <c r="S618" i="20"/>
  <c r="T618" i="20"/>
  <c r="U618" i="20"/>
  <c r="V618" i="20"/>
  <c r="B619" i="20"/>
  <c r="D619" i="20"/>
  <c r="H619" i="20"/>
  <c r="I619" i="20"/>
  <c r="J619" i="20"/>
  <c r="K619" i="20"/>
  <c r="L619" i="20"/>
  <c r="M619" i="20"/>
  <c r="N619" i="20"/>
  <c r="O619" i="20"/>
  <c r="P619" i="20"/>
  <c r="Q619" i="20"/>
  <c r="R619" i="20"/>
  <c r="S619" i="20"/>
  <c r="T619" i="20"/>
  <c r="U619" i="20"/>
  <c r="V619" i="20"/>
  <c r="B620" i="20"/>
  <c r="D620" i="20"/>
  <c r="H620" i="20"/>
  <c r="I620" i="20"/>
  <c r="J620" i="20"/>
  <c r="K620" i="20"/>
  <c r="L620" i="20"/>
  <c r="M620" i="20"/>
  <c r="N620" i="20"/>
  <c r="O620" i="20"/>
  <c r="P620" i="20"/>
  <c r="Q620" i="20"/>
  <c r="R620" i="20"/>
  <c r="S620" i="20"/>
  <c r="T620" i="20"/>
  <c r="U620" i="20"/>
  <c r="V620" i="20"/>
  <c r="B621" i="20"/>
  <c r="D621" i="20"/>
  <c r="H621" i="20"/>
  <c r="I621" i="20"/>
  <c r="J621" i="20"/>
  <c r="K621" i="20"/>
  <c r="L621" i="20"/>
  <c r="M621" i="20"/>
  <c r="N621" i="20"/>
  <c r="O621" i="20"/>
  <c r="P621" i="20"/>
  <c r="Q621" i="20"/>
  <c r="R621" i="20"/>
  <c r="S621" i="20"/>
  <c r="T621" i="20"/>
  <c r="U621" i="20"/>
  <c r="V621" i="20"/>
  <c r="B622" i="20"/>
  <c r="D622" i="20"/>
  <c r="H622" i="20"/>
  <c r="I622" i="20"/>
  <c r="J622" i="20"/>
  <c r="K622" i="20"/>
  <c r="L622" i="20"/>
  <c r="M622" i="20"/>
  <c r="N622" i="20"/>
  <c r="O622" i="20"/>
  <c r="P622" i="20"/>
  <c r="Q622" i="20"/>
  <c r="R622" i="20"/>
  <c r="S622" i="20"/>
  <c r="T622" i="20"/>
  <c r="U622" i="20"/>
  <c r="V622" i="20"/>
  <c r="B623" i="20"/>
  <c r="D623" i="20"/>
  <c r="H623" i="20"/>
  <c r="I623" i="20"/>
  <c r="J623" i="20"/>
  <c r="K623" i="20"/>
  <c r="L623" i="20"/>
  <c r="M623" i="20"/>
  <c r="N623" i="20"/>
  <c r="O623" i="20"/>
  <c r="P623" i="20"/>
  <c r="Q623" i="20"/>
  <c r="R623" i="20"/>
  <c r="S623" i="20"/>
  <c r="T623" i="20"/>
  <c r="U623" i="20"/>
  <c r="V623" i="20"/>
  <c r="B624" i="20"/>
  <c r="D624" i="20"/>
  <c r="H624" i="20"/>
  <c r="I624" i="20"/>
  <c r="J624" i="20"/>
  <c r="K624" i="20"/>
  <c r="L624" i="20"/>
  <c r="M624" i="20"/>
  <c r="N624" i="20"/>
  <c r="O624" i="20"/>
  <c r="P624" i="20"/>
  <c r="Q624" i="20"/>
  <c r="R624" i="20"/>
  <c r="S624" i="20"/>
  <c r="T624" i="20"/>
  <c r="U624" i="20"/>
  <c r="V624" i="20"/>
  <c r="B625" i="20"/>
  <c r="D625" i="20"/>
  <c r="H625" i="20"/>
  <c r="I625" i="20"/>
  <c r="J625" i="20"/>
  <c r="K625" i="20"/>
  <c r="L625" i="20"/>
  <c r="M625" i="20"/>
  <c r="N625" i="20"/>
  <c r="O625" i="20"/>
  <c r="P625" i="20"/>
  <c r="Q625" i="20"/>
  <c r="R625" i="20"/>
  <c r="S625" i="20"/>
  <c r="T625" i="20"/>
  <c r="U625" i="20"/>
  <c r="V625" i="20"/>
  <c r="B626" i="20"/>
  <c r="D626" i="20"/>
  <c r="H626" i="20"/>
  <c r="I626" i="20"/>
  <c r="J626" i="20"/>
  <c r="K626" i="20"/>
  <c r="L626" i="20"/>
  <c r="M626" i="20"/>
  <c r="N626" i="20"/>
  <c r="O626" i="20"/>
  <c r="P626" i="20"/>
  <c r="Q626" i="20"/>
  <c r="R626" i="20"/>
  <c r="S626" i="20"/>
  <c r="T626" i="20"/>
  <c r="U626" i="20"/>
  <c r="V626" i="20"/>
  <c r="B627" i="20"/>
  <c r="D627" i="20"/>
  <c r="H627" i="20"/>
  <c r="I627" i="20"/>
  <c r="J627" i="20"/>
  <c r="K627" i="20"/>
  <c r="L627" i="20"/>
  <c r="M627" i="20"/>
  <c r="N627" i="20"/>
  <c r="O627" i="20"/>
  <c r="P627" i="20"/>
  <c r="Q627" i="20"/>
  <c r="R627" i="20"/>
  <c r="S627" i="20"/>
  <c r="T627" i="20"/>
  <c r="U627" i="20"/>
  <c r="V627" i="20"/>
  <c r="B628" i="20"/>
  <c r="D628" i="20"/>
  <c r="H628" i="20"/>
  <c r="I628" i="20"/>
  <c r="J628" i="20"/>
  <c r="K628" i="20"/>
  <c r="L628" i="20"/>
  <c r="M628" i="20"/>
  <c r="N628" i="20"/>
  <c r="O628" i="20"/>
  <c r="P628" i="20"/>
  <c r="Q628" i="20"/>
  <c r="R628" i="20"/>
  <c r="S628" i="20"/>
  <c r="T628" i="20"/>
  <c r="U628" i="20"/>
  <c r="V628" i="20"/>
  <c r="B629" i="20"/>
  <c r="D629" i="20"/>
  <c r="H629" i="20"/>
  <c r="I629" i="20"/>
  <c r="J629" i="20"/>
  <c r="K629" i="20"/>
  <c r="L629" i="20"/>
  <c r="M629" i="20"/>
  <c r="N629" i="20"/>
  <c r="O629" i="20"/>
  <c r="P629" i="20"/>
  <c r="Q629" i="20"/>
  <c r="R629" i="20"/>
  <c r="S629" i="20"/>
  <c r="T629" i="20"/>
  <c r="U629" i="20"/>
  <c r="V629" i="20"/>
  <c r="B630" i="20"/>
  <c r="D630" i="20"/>
  <c r="H630" i="20"/>
  <c r="I630" i="20"/>
  <c r="J630" i="20"/>
  <c r="K630" i="20"/>
  <c r="L630" i="20"/>
  <c r="M630" i="20"/>
  <c r="N630" i="20"/>
  <c r="O630" i="20"/>
  <c r="P630" i="20"/>
  <c r="Q630" i="20"/>
  <c r="R630" i="20"/>
  <c r="S630" i="20"/>
  <c r="T630" i="20"/>
  <c r="U630" i="20"/>
  <c r="V630" i="20"/>
  <c r="B631" i="20"/>
  <c r="D631" i="20"/>
  <c r="H631" i="20"/>
  <c r="I631" i="20"/>
  <c r="J631" i="20"/>
  <c r="K631" i="20"/>
  <c r="L631" i="20"/>
  <c r="M631" i="20"/>
  <c r="N631" i="20"/>
  <c r="O631" i="20"/>
  <c r="P631" i="20"/>
  <c r="Q631" i="20"/>
  <c r="R631" i="20"/>
  <c r="S631" i="20"/>
  <c r="T631" i="20"/>
  <c r="U631" i="20"/>
  <c r="V631" i="20"/>
  <c r="B632" i="20"/>
  <c r="D632" i="20"/>
  <c r="H632" i="20"/>
  <c r="I632" i="20"/>
  <c r="J632" i="20"/>
  <c r="K632" i="20"/>
  <c r="L632" i="20"/>
  <c r="M632" i="20"/>
  <c r="N632" i="20"/>
  <c r="O632" i="20"/>
  <c r="P632" i="20"/>
  <c r="Q632" i="20"/>
  <c r="R632" i="20"/>
  <c r="S632" i="20"/>
  <c r="T632" i="20"/>
  <c r="U632" i="20"/>
  <c r="V632" i="20"/>
  <c r="B633" i="20"/>
  <c r="D633" i="20"/>
  <c r="H633" i="20"/>
  <c r="I633" i="20"/>
  <c r="J633" i="20"/>
  <c r="K633" i="20"/>
  <c r="L633" i="20"/>
  <c r="M633" i="20"/>
  <c r="N633" i="20"/>
  <c r="O633" i="20"/>
  <c r="P633" i="20"/>
  <c r="Q633" i="20"/>
  <c r="R633" i="20"/>
  <c r="S633" i="20"/>
  <c r="T633" i="20"/>
  <c r="U633" i="20"/>
  <c r="V633" i="20"/>
  <c r="B634" i="20"/>
  <c r="D634" i="20"/>
  <c r="H634" i="20"/>
  <c r="I634" i="20"/>
  <c r="J634" i="20"/>
  <c r="K634" i="20"/>
  <c r="L634" i="20"/>
  <c r="M634" i="20"/>
  <c r="N634" i="20"/>
  <c r="O634" i="20"/>
  <c r="P634" i="20"/>
  <c r="Q634" i="20"/>
  <c r="R634" i="20"/>
  <c r="S634" i="20"/>
  <c r="T634" i="20"/>
  <c r="U634" i="20"/>
  <c r="V634" i="20"/>
  <c r="B635" i="20"/>
  <c r="D635" i="20"/>
  <c r="H635" i="20"/>
  <c r="I635" i="20"/>
  <c r="J635" i="20"/>
  <c r="K635" i="20"/>
  <c r="L635" i="20"/>
  <c r="M635" i="20"/>
  <c r="N635" i="20"/>
  <c r="O635" i="20"/>
  <c r="P635" i="20"/>
  <c r="Q635" i="20"/>
  <c r="R635" i="20"/>
  <c r="S635" i="20"/>
  <c r="T635" i="20"/>
  <c r="U635" i="20"/>
  <c r="V635" i="20"/>
  <c r="B636" i="20"/>
  <c r="D636" i="20"/>
  <c r="H636" i="20"/>
  <c r="I636" i="20"/>
  <c r="J636" i="20"/>
  <c r="K636" i="20"/>
  <c r="L636" i="20"/>
  <c r="M636" i="20"/>
  <c r="N636" i="20"/>
  <c r="O636" i="20"/>
  <c r="P636" i="20"/>
  <c r="Q636" i="20"/>
  <c r="R636" i="20"/>
  <c r="S636" i="20"/>
  <c r="T636" i="20"/>
  <c r="U636" i="20"/>
  <c r="V636" i="20"/>
  <c r="B637" i="20"/>
  <c r="D637" i="20"/>
  <c r="H637" i="20"/>
  <c r="I637" i="20"/>
  <c r="J637" i="20"/>
  <c r="K637" i="20"/>
  <c r="L637" i="20"/>
  <c r="M637" i="20"/>
  <c r="N637" i="20"/>
  <c r="O637" i="20"/>
  <c r="P637" i="20"/>
  <c r="Q637" i="20"/>
  <c r="R637" i="20"/>
  <c r="S637" i="20"/>
  <c r="T637" i="20"/>
  <c r="U637" i="20"/>
  <c r="V637" i="20"/>
  <c r="B638" i="20"/>
  <c r="D638" i="20"/>
  <c r="H638" i="20"/>
  <c r="I638" i="20"/>
  <c r="J638" i="20"/>
  <c r="K638" i="20"/>
  <c r="L638" i="20"/>
  <c r="M638" i="20"/>
  <c r="N638" i="20"/>
  <c r="O638" i="20"/>
  <c r="P638" i="20"/>
  <c r="Q638" i="20"/>
  <c r="R638" i="20"/>
  <c r="S638" i="20"/>
  <c r="T638" i="20"/>
  <c r="U638" i="20"/>
  <c r="V638" i="20"/>
  <c r="B639" i="20"/>
  <c r="D639" i="20"/>
  <c r="H639" i="20"/>
  <c r="I639" i="20"/>
  <c r="J639" i="20"/>
  <c r="K639" i="20"/>
  <c r="L639" i="20"/>
  <c r="M639" i="20"/>
  <c r="N639" i="20"/>
  <c r="O639" i="20"/>
  <c r="P639" i="20"/>
  <c r="Q639" i="20"/>
  <c r="R639" i="20"/>
  <c r="S639" i="20"/>
  <c r="T639" i="20"/>
  <c r="U639" i="20"/>
  <c r="V639" i="20"/>
  <c r="B640" i="20"/>
  <c r="D640" i="20"/>
  <c r="H640" i="20"/>
  <c r="I640" i="20"/>
  <c r="J640" i="20"/>
  <c r="K640" i="20"/>
  <c r="L640" i="20"/>
  <c r="M640" i="20"/>
  <c r="N640" i="20"/>
  <c r="O640" i="20"/>
  <c r="P640" i="20"/>
  <c r="Q640" i="20"/>
  <c r="R640" i="20"/>
  <c r="S640" i="20"/>
  <c r="T640" i="20"/>
  <c r="U640" i="20"/>
  <c r="V640" i="20"/>
  <c r="B641" i="20"/>
  <c r="D641" i="20"/>
  <c r="H641" i="20"/>
  <c r="I641" i="20"/>
  <c r="J641" i="20"/>
  <c r="K641" i="20"/>
  <c r="L641" i="20"/>
  <c r="M641" i="20"/>
  <c r="N641" i="20"/>
  <c r="O641" i="20"/>
  <c r="P641" i="20"/>
  <c r="Q641" i="20"/>
  <c r="R641" i="20"/>
  <c r="S641" i="20"/>
  <c r="T641" i="20"/>
  <c r="U641" i="20"/>
  <c r="V641" i="20"/>
  <c r="B642" i="20"/>
  <c r="D642" i="20"/>
  <c r="H642" i="20"/>
  <c r="I642" i="20"/>
  <c r="J642" i="20"/>
  <c r="K642" i="20"/>
  <c r="L642" i="20"/>
  <c r="M642" i="20"/>
  <c r="N642" i="20"/>
  <c r="O642" i="20"/>
  <c r="P642" i="20"/>
  <c r="Q642" i="20"/>
  <c r="R642" i="20"/>
  <c r="S642" i="20"/>
  <c r="T642" i="20"/>
  <c r="U642" i="20"/>
  <c r="V642" i="20"/>
  <c r="B643" i="20"/>
  <c r="D643" i="20"/>
  <c r="H643" i="20"/>
  <c r="I643" i="20"/>
  <c r="J643" i="20"/>
  <c r="K643" i="20"/>
  <c r="L643" i="20"/>
  <c r="M643" i="20"/>
  <c r="N643" i="20"/>
  <c r="O643" i="20"/>
  <c r="P643" i="20"/>
  <c r="Q643" i="20"/>
  <c r="R643" i="20"/>
  <c r="S643" i="20"/>
  <c r="T643" i="20"/>
  <c r="U643" i="20"/>
  <c r="V643" i="20"/>
  <c r="B644" i="20"/>
  <c r="D644" i="20"/>
  <c r="H644" i="20"/>
  <c r="I644" i="20"/>
  <c r="J644" i="20"/>
  <c r="K644" i="20"/>
  <c r="L644" i="20"/>
  <c r="M644" i="20"/>
  <c r="N644" i="20"/>
  <c r="O644" i="20"/>
  <c r="P644" i="20"/>
  <c r="Q644" i="20"/>
  <c r="R644" i="20"/>
  <c r="S644" i="20"/>
  <c r="T644" i="20"/>
  <c r="U644" i="20"/>
  <c r="V644" i="20"/>
  <c r="B645" i="20"/>
  <c r="D645" i="20"/>
  <c r="H645" i="20"/>
  <c r="I645" i="20"/>
  <c r="J645" i="20"/>
  <c r="K645" i="20"/>
  <c r="L645" i="20"/>
  <c r="M645" i="20"/>
  <c r="N645" i="20"/>
  <c r="O645" i="20"/>
  <c r="P645" i="20"/>
  <c r="Q645" i="20"/>
  <c r="R645" i="20"/>
  <c r="S645" i="20"/>
  <c r="T645" i="20"/>
  <c r="U645" i="20"/>
  <c r="V645" i="20"/>
  <c r="B646" i="20"/>
  <c r="D646" i="20"/>
  <c r="H646" i="20"/>
  <c r="I646" i="20"/>
  <c r="J646" i="20"/>
  <c r="K646" i="20"/>
  <c r="L646" i="20"/>
  <c r="M646" i="20"/>
  <c r="N646" i="20"/>
  <c r="O646" i="20"/>
  <c r="P646" i="20"/>
  <c r="Q646" i="20"/>
  <c r="R646" i="20"/>
  <c r="S646" i="20"/>
  <c r="T646" i="20"/>
  <c r="U646" i="20"/>
  <c r="V646" i="20"/>
  <c r="B647" i="20"/>
  <c r="D647" i="20"/>
  <c r="H647" i="20"/>
  <c r="I647" i="20"/>
  <c r="J647" i="20"/>
  <c r="K647" i="20"/>
  <c r="L647" i="20"/>
  <c r="M647" i="20"/>
  <c r="N647" i="20"/>
  <c r="O647" i="20"/>
  <c r="P647" i="20"/>
  <c r="Q647" i="20"/>
  <c r="R647" i="20"/>
  <c r="S647" i="20"/>
  <c r="T647" i="20"/>
  <c r="U647" i="20"/>
  <c r="V647" i="20"/>
  <c r="B648" i="20"/>
  <c r="D648" i="20"/>
  <c r="H648" i="20"/>
  <c r="I648" i="20"/>
  <c r="J648" i="20"/>
  <c r="K648" i="20"/>
  <c r="L648" i="20"/>
  <c r="M648" i="20"/>
  <c r="N648" i="20"/>
  <c r="O648" i="20"/>
  <c r="P648" i="20"/>
  <c r="Q648" i="20"/>
  <c r="R648" i="20"/>
  <c r="S648" i="20"/>
  <c r="T648" i="20"/>
  <c r="U648" i="20"/>
  <c r="V648" i="20"/>
  <c r="B649" i="20"/>
  <c r="D649" i="20"/>
  <c r="H649" i="20"/>
  <c r="I649" i="20"/>
  <c r="J649" i="20"/>
  <c r="K649" i="20"/>
  <c r="L649" i="20"/>
  <c r="M649" i="20"/>
  <c r="N649" i="20"/>
  <c r="O649" i="20"/>
  <c r="P649" i="20"/>
  <c r="Q649" i="20"/>
  <c r="R649" i="20"/>
  <c r="S649" i="20"/>
  <c r="T649" i="20"/>
  <c r="U649" i="20"/>
  <c r="V649" i="20"/>
  <c r="B650" i="20"/>
  <c r="D650" i="20"/>
  <c r="H650" i="20"/>
  <c r="I650" i="20"/>
  <c r="J650" i="20"/>
  <c r="K650" i="20"/>
  <c r="L650" i="20"/>
  <c r="M650" i="20"/>
  <c r="N650" i="20"/>
  <c r="O650" i="20"/>
  <c r="P650" i="20"/>
  <c r="Q650" i="20"/>
  <c r="R650" i="20"/>
  <c r="S650" i="20"/>
  <c r="T650" i="20"/>
  <c r="U650" i="20"/>
  <c r="V650" i="20"/>
  <c r="B651" i="20"/>
  <c r="D651" i="20"/>
  <c r="H651" i="20"/>
  <c r="I651" i="20"/>
  <c r="J651" i="20"/>
  <c r="K651" i="20"/>
  <c r="L651" i="20"/>
  <c r="M651" i="20"/>
  <c r="N651" i="20"/>
  <c r="O651" i="20"/>
  <c r="P651" i="20"/>
  <c r="Q651" i="20"/>
  <c r="R651" i="20"/>
  <c r="S651" i="20"/>
  <c r="T651" i="20"/>
  <c r="U651" i="20"/>
  <c r="V651" i="20"/>
  <c r="B652" i="20"/>
  <c r="D652" i="20"/>
  <c r="H652" i="20"/>
  <c r="I652" i="20"/>
  <c r="J652" i="20"/>
  <c r="K652" i="20"/>
  <c r="L652" i="20"/>
  <c r="M652" i="20"/>
  <c r="N652" i="20"/>
  <c r="O652" i="20"/>
  <c r="P652" i="20"/>
  <c r="Q652" i="20"/>
  <c r="R652" i="20"/>
  <c r="S652" i="20"/>
  <c r="T652" i="20"/>
  <c r="U652" i="20"/>
  <c r="V652" i="20"/>
  <c r="B653" i="20"/>
  <c r="D653" i="20"/>
  <c r="H653" i="20"/>
  <c r="I653" i="20"/>
  <c r="J653" i="20"/>
  <c r="K653" i="20"/>
  <c r="L653" i="20"/>
  <c r="M653" i="20"/>
  <c r="N653" i="20"/>
  <c r="O653" i="20"/>
  <c r="P653" i="20"/>
  <c r="Q653" i="20"/>
  <c r="R653" i="20"/>
  <c r="S653" i="20"/>
  <c r="T653" i="20"/>
  <c r="U653" i="20"/>
  <c r="V653" i="20"/>
  <c r="B654" i="20"/>
  <c r="D654" i="20"/>
  <c r="H654" i="20"/>
  <c r="I654" i="20"/>
  <c r="J654" i="20"/>
  <c r="K654" i="20"/>
  <c r="L654" i="20"/>
  <c r="M654" i="20"/>
  <c r="N654" i="20"/>
  <c r="O654" i="20"/>
  <c r="P654" i="20"/>
  <c r="Q654" i="20"/>
  <c r="R654" i="20"/>
  <c r="S654" i="20"/>
  <c r="T654" i="20"/>
  <c r="U654" i="20"/>
  <c r="V654" i="20"/>
  <c r="B655" i="20"/>
  <c r="D655" i="20"/>
  <c r="H655" i="20"/>
  <c r="I655" i="20"/>
  <c r="J655" i="20"/>
  <c r="K655" i="20"/>
  <c r="L655" i="20"/>
  <c r="M655" i="20"/>
  <c r="N655" i="20"/>
  <c r="O655" i="20"/>
  <c r="P655" i="20"/>
  <c r="Q655" i="20"/>
  <c r="R655" i="20"/>
  <c r="S655" i="20"/>
  <c r="T655" i="20"/>
  <c r="U655" i="20"/>
  <c r="V655" i="20"/>
  <c r="B656" i="20"/>
  <c r="D656" i="20"/>
  <c r="H656" i="20"/>
  <c r="I656" i="20"/>
  <c r="J656" i="20"/>
  <c r="K656" i="20"/>
  <c r="L656" i="20"/>
  <c r="M656" i="20"/>
  <c r="N656" i="20"/>
  <c r="O656" i="20"/>
  <c r="P656" i="20"/>
  <c r="Q656" i="20"/>
  <c r="R656" i="20"/>
  <c r="S656" i="20"/>
  <c r="T656" i="20"/>
  <c r="U656" i="20"/>
  <c r="V656" i="20"/>
  <c r="B657" i="20"/>
  <c r="D657" i="20"/>
  <c r="H657" i="20"/>
  <c r="I657" i="20"/>
  <c r="J657" i="20"/>
  <c r="K657" i="20"/>
  <c r="L657" i="20"/>
  <c r="M657" i="20"/>
  <c r="N657" i="20"/>
  <c r="O657" i="20"/>
  <c r="P657" i="20"/>
  <c r="Q657" i="20"/>
  <c r="R657" i="20"/>
  <c r="S657" i="20"/>
  <c r="T657" i="20"/>
  <c r="U657" i="20"/>
  <c r="V657" i="20"/>
  <c r="B658" i="20"/>
  <c r="D658" i="20"/>
  <c r="H658" i="20"/>
  <c r="I658" i="20"/>
  <c r="J658" i="20"/>
  <c r="K658" i="20"/>
  <c r="L658" i="20"/>
  <c r="M658" i="20"/>
  <c r="N658" i="20"/>
  <c r="O658" i="20"/>
  <c r="P658" i="20"/>
  <c r="Q658" i="20"/>
  <c r="R658" i="20"/>
  <c r="S658" i="20"/>
  <c r="T658" i="20"/>
  <c r="U658" i="20"/>
  <c r="V658" i="20"/>
  <c r="B659" i="20"/>
  <c r="D659" i="20"/>
  <c r="H659" i="20"/>
  <c r="I659" i="20"/>
  <c r="J659" i="20"/>
  <c r="K659" i="20"/>
  <c r="L659" i="20"/>
  <c r="M659" i="20"/>
  <c r="N659" i="20"/>
  <c r="O659" i="20"/>
  <c r="P659" i="20"/>
  <c r="Q659" i="20"/>
  <c r="R659" i="20"/>
  <c r="S659" i="20"/>
  <c r="T659" i="20"/>
  <c r="U659" i="20"/>
  <c r="V659" i="20"/>
  <c r="B660" i="20"/>
  <c r="D660" i="20"/>
  <c r="H660" i="20"/>
  <c r="I660" i="20"/>
  <c r="J660" i="20"/>
  <c r="K660" i="20"/>
  <c r="L660" i="20"/>
  <c r="M660" i="20"/>
  <c r="N660" i="20"/>
  <c r="O660" i="20"/>
  <c r="P660" i="20"/>
  <c r="Q660" i="20"/>
  <c r="R660" i="20"/>
  <c r="S660" i="20"/>
  <c r="T660" i="20"/>
  <c r="U660" i="20"/>
  <c r="V660" i="20"/>
  <c r="B661" i="20"/>
  <c r="D661" i="20"/>
  <c r="H661" i="20"/>
  <c r="I661" i="20"/>
  <c r="J661" i="20"/>
  <c r="K661" i="20"/>
  <c r="L661" i="20"/>
  <c r="M661" i="20"/>
  <c r="N661" i="20"/>
  <c r="O661" i="20"/>
  <c r="P661" i="20"/>
  <c r="Q661" i="20"/>
  <c r="R661" i="20"/>
  <c r="S661" i="20"/>
  <c r="T661" i="20"/>
  <c r="U661" i="20"/>
  <c r="V661" i="20"/>
  <c r="B662" i="20"/>
  <c r="D662" i="20"/>
  <c r="H662" i="20"/>
  <c r="I662" i="20"/>
  <c r="J662" i="20"/>
  <c r="K662" i="20"/>
  <c r="L662" i="20"/>
  <c r="M662" i="20"/>
  <c r="N662" i="20"/>
  <c r="O662" i="20"/>
  <c r="P662" i="20"/>
  <c r="Q662" i="20"/>
  <c r="R662" i="20"/>
  <c r="S662" i="20"/>
  <c r="T662" i="20"/>
  <c r="U662" i="20"/>
  <c r="V662" i="20"/>
  <c r="B663" i="20"/>
  <c r="D663" i="20"/>
  <c r="H663" i="20"/>
  <c r="I663" i="20"/>
  <c r="J663" i="20"/>
  <c r="K663" i="20"/>
  <c r="L663" i="20"/>
  <c r="M663" i="20"/>
  <c r="N663" i="20"/>
  <c r="O663" i="20"/>
  <c r="P663" i="20"/>
  <c r="Q663" i="20"/>
  <c r="R663" i="20"/>
  <c r="S663" i="20"/>
  <c r="T663" i="20"/>
  <c r="U663" i="20"/>
  <c r="V663" i="20"/>
  <c r="B664" i="20"/>
  <c r="D664" i="20"/>
  <c r="H664" i="20"/>
  <c r="I664" i="20"/>
  <c r="J664" i="20"/>
  <c r="K664" i="20"/>
  <c r="L664" i="20"/>
  <c r="M664" i="20"/>
  <c r="N664" i="20"/>
  <c r="O664" i="20"/>
  <c r="P664" i="20"/>
  <c r="Q664" i="20"/>
  <c r="R664" i="20"/>
  <c r="S664" i="20"/>
  <c r="T664" i="20"/>
  <c r="U664" i="20"/>
  <c r="V664" i="20"/>
  <c r="B665" i="20"/>
  <c r="D665" i="20"/>
  <c r="H665" i="20"/>
  <c r="I665" i="20"/>
  <c r="J665" i="20"/>
  <c r="K665" i="20"/>
  <c r="L665" i="20"/>
  <c r="M665" i="20"/>
  <c r="N665" i="20"/>
  <c r="O665" i="20"/>
  <c r="P665" i="20"/>
  <c r="Q665" i="20"/>
  <c r="R665" i="20"/>
  <c r="S665" i="20"/>
  <c r="T665" i="20"/>
  <c r="U665" i="20"/>
  <c r="V665" i="20"/>
  <c r="B666" i="20"/>
  <c r="D666" i="20"/>
  <c r="H666" i="20"/>
  <c r="I666" i="20"/>
  <c r="J666" i="20"/>
  <c r="K666" i="20"/>
  <c r="L666" i="20"/>
  <c r="M666" i="20"/>
  <c r="N666" i="20"/>
  <c r="O666" i="20"/>
  <c r="P666" i="20"/>
  <c r="Q666" i="20"/>
  <c r="R666" i="20"/>
  <c r="S666" i="20"/>
  <c r="T666" i="20"/>
  <c r="U666" i="20"/>
  <c r="V666" i="20"/>
  <c r="B667" i="20"/>
  <c r="D667" i="20"/>
  <c r="H667" i="20"/>
  <c r="I667" i="20"/>
  <c r="J667" i="20"/>
  <c r="K667" i="20"/>
  <c r="L667" i="20"/>
  <c r="M667" i="20"/>
  <c r="N667" i="20"/>
  <c r="O667" i="20"/>
  <c r="P667" i="20"/>
  <c r="Q667" i="20"/>
  <c r="R667" i="20"/>
  <c r="S667" i="20"/>
  <c r="T667" i="20"/>
  <c r="U667" i="20"/>
  <c r="V667" i="20"/>
  <c r="B668" i="20"/>
  <c r="D668" i="20"/>
  <c r="H668" i="20"/>
  <c r="I668" i="20"/>
  <c r="J668" i="20"/>
  <c r="K668" i="20"/>
  <c r="L668" i="20"/>
  <c r="M668" i="20"/>
  <c r="N668" i="20"/>
  <c r="O668" i="20"/>
  <c r="P668" i="20"/>
  <c r="Q668" i="20"/>
  <c r="R668" i="20"/>
  <c r="S668" i="20"/>
  <c r="T668" i="20"/>
  <c r="U668" i="20"/>
  <c r="V668" i="20"/>
  <c r="B669" i="20"/>
  <c r="D669" i="20"/>
  <c r="H669" i="20"/>
  <c r="I669" i="20"/>
  <c r="J669" i="20"/>
  <c r="K669" i="20"/>
  <c r="L669" i="20"/>
  <c r="M669" i="20"/>
  <c r="N669" i="20"/>
  <c r="O669" i="20"/>
  <c r="P669" i="20"/>
  <c r="Q669" i="20"/>
  <c r="R669" i="20"/>
  <c r="S669" i="20"/>
  <c r="T669" i="20"/>
  <c r="U669" i="20"/>
  <c r="V669" i="20"/>
  <c r="B670" i="20"/>
  <c r="D670" i="20"/>
  <c r="H670" i="20"/>
  <c r="I670" i="20"/>
  <c r="J670" i="20"/>
  <c r="K670" i="20"/>
  <c r="L670" i="20"/>
  <c r="M670" i="20"/>
  <c r="N670" i="20"/>
  <c r="O670" i="20"/>
  <c r="P670" i="20"/>
  <c r="Q670" i="20"/>
  <c r="R670" i="20"/>
  <c r="S670" i="20"/>
  <c r="T670" i="20"/>
  <c r="U670" i="20"/>
  <c r="V670" i="20"/>
  <c r="B671" i="20"/>
  <c r="D671" i="20"/>
  <c r="H671" i="20"/>
  <c r="I671" i="20"/>
  <c r="J671" i="20"/>
  <c r="K671" i="20"/>
  <c r="L671" i="20"/>
  <c r="M671" i="20"/>
  <c r="N671" i="20"/>
  <c r="O671" i="20"/>
  <c r="P671" i="20"/>
  <c r="Q671" i="20"/>
  <c r="R671" i="20"/>
  <c r="S671" i="20"/>
  <c r="T671" i="20"/>
  <c r="U671" i="20"/>
  <c r="V671" i="20"/>
  <c r="B672" i="20"/>
  <c r="D672" i="20"/>
  <c r="H672" i="20"/>
  <c r="I672" i="20"/>
  <c r="J672" i="20"/>
  <c r="K672" i="20"/>
  <c r="L672" i="20"/>
  <c r="M672" i="20"/>
  <c r="N672" i="20"/>
  <c r="O672" i="20"/>
  <c r="P672" i="20"/>
  <c r="Q672" i="20"/>
  <c r="R672" i="20"/>
  <c r="S672" i="20"/>
  <c r="T672" i="20"/>
  <c r="U672" i="20"/>
  <c r="V672" i="20"/>
  <c r="B673" i="20"/>
  <c r="D673" i="20"/>
  <c r="H673" i="20"/>
  <c r="I673" i="20"/>
  <c r="J673" i="20"/>
  <c r="K673" i="20"/>
  <c r="L673" i="20"/>
  <c r="M673" i="20"/>
  <c r="N673" i="20"/>
  <c r="O673" i="20"/>
  <c r="P673" i="20"/>
  <c r="Q673" i="20"/>
  <c r="R673" i="20"/>
  <c r="S673" i="20"/>
  <c r="T673" i="20"/>
  <c r="U673" i="20"/>
  <c r="V673" i="20"/>
  <c r="B674" i="20"/>
  <c r="D674" i="20"/>
  <c r="H674" i="20"/>
  <c r="I674" i="20"/>
  <c r="J674" i="20"/>
  <c r="K674" i="20"/>
  <c r="L674" i="20"/>
  <c r="M674" i="20"/>
  <c r="N674" i="20"/>
  <c r="O674" i="20"/>
  <c r="P674" i="20"/>
  <c r="Q674" i="20"/>
  <c r="R674" i="20"/>
  <c r="S674" i="20"/>
  <c r="T674" i="20"/>
  <c r="U674" i="20"/>
  <c r="V674" i="20"/>
  <c r="B675" i="20"/>
  <c r="D675" i="20"/>
  <c r="H675" i="20"/>
  <c r="I675" i="20"/>
  <c r="J675" i="20"/>
  <c r="K675" i="20"/>
  <c r="L675" i="20"/>
  <c r="M675" i="20"/>
  <c r="N675" i="20"/>
  <c r="O675" i="20"/>
  <c r="P675" i="20"/>
  <c r="Q675" i="20"/>
  <c r="R675" i="20"/>
  <c r="S675" i="20"/>
  <c r="T675" i="20"/>
  <c r="U675" i="20"/>
  <c r="V675" i="20"/>
  <c r="B676" i="20"/>
  <c r="D676" i="20"/>
  <c r="H676" i="20"/>
  <c r="I676" i="20"/>
  <c r="J676" i="20"/>
  <c r="K676" i="20"/>
  <c r="L676" i="20"/>
  <c r="M676" i="20"/>
  <c r="N676" i="20"/>
  <c r="O676" i="20"/>
  <c r="P676" i="20"/>
  <c r="Q676" i="20"/>
  <c r="R676" i="20"/>
  <c r="S676" i="20"/>
  <c r="T676" i="20"/>
  <c r="U676" i="20"/>
  <c r="V676" i="20"/>
  <c r="B677" i="20"/>
  <c r="D677" i="20"/>
  <c r="H677" i="20"/>
  <c r="I677" i="20"/>
  <c r="J677" i="20"/>
  <c r="K677" i="20"/>
  <c r="L677" i="20"/>
  <c r="M677" i="20"/>
  <c r="N677" i="20"/>
  <c r="O677" i="20"/>
  <c r="P677" i="20"/>
  <c r="Q677" i="20"/>
  <c r="R677" i="20"/>
  <c r="S677" i="20"/>
  <c r="T677" i="20"/>
  <c r="U677" i="20"/>
  <c r="V677" i="20"/>
  <c r="B678" i="20"/>
  <c r="D678" i="20"/>
  <c r="H678" i="20"/>
  <c r="I678" i="20"/>
  <c r="J678" i="20"/>
  <c r="K678" i="20"/>
  <c r="L678" i="20"/>
  <c r="M678" i="20"/>
  <c r="N678" i="20"/>
  <c r="O678" i="20"/>
  <c r="P678" i="20"/>
  <c r="Q678" i="20"/>
  <c r="R678" i="20"/>
  <c r="S678" i="20"/>
  <c r="T678" i="20"/>
  <c r="U678" i="20"/>
  <c r="V678" i="20"/>
  <c r="B679" i="20"/>
  <c r="D679" i="20"/>
  <c r="H679" i="20"/>
  <c r="I679" i="20"/>
  <c r="J679" i="20"/>
  <c r="K679" i="20"/>
  <c r="L679" i="20"/>
  <c r="M679" i="20"/>
  <c r="N679" i="20"/>
  <c r="O679" i="20"/>
  <c r="P679" i="20"/>
  <c r="Q679" i="20"/>
  <c r="R679" i="20"/>
  <c r="S679" i="20"/>
  <c r="T679" i="20"/>
  <c r="U679" i="20"/>
  <c r="V679" i="20"/>
  <c r="B680" i="20"/>
  <c r="D680" i="20"/>
  <c r="H680" i="20"/>
  <c r="I680" i="20"/>
  <c r="J680" i="20"/>
  <c r="K680" i="20"/>
  <c r="L680" i="20"/>
  <c r="M680" i="20"/>
  <c r="N680" i="20"/>
  <c r="O680" i="20"/>
  <c r="P680" i="20"/>
  <c r="Q680" i="20"/>
  <c r="R680" i="20"/>
  <c r="S680" i="20"/>
  <c r="T680" i="20"/>
  <c r="U680" i="20"/>
  <c r="V680" i="20"/>
  <c r="B681" i="20"/>
  <c r="D681" i="20"/>
  <c r="H681" i="20"/>
  <c r="I681" i="20"/>
  <c r="J681" i="20"/>
  <c r="K681" i="20"/>
  <c r="L681" i="20"/>
  <c r="M681" i="20"/>
  <c r="N681" i="20"/>
  <c r="O681" i="20"/>
  <c r="P681" i="20"/>
  <c r="Q681" i="20"/>
  <c r="R681" i="20"/>
  <c r="S681" i="20"/>
  <c r="T681" i="20"/>
  <c r="U681" i="20"/>
  <c r="V681" i="20"/>
  <c r="B682" i="20"/>
  <c r="D682" i="20"/>
  <c r="H682" i="20"/>
  <c r="I682" i="20"/>
  <c r="J682" i="20"/>
  <c r="K682" i="20"/>
  <c r="L682" i="20"/>
  <c r="M682" i="20"/>
  <c r="N682" i="20"/>
  <c r="O682" i="20"/>
  <c r="P682" i="20"/>
  <c r="Q682" i="20"/>
  <c r="R682" i="20"/>
  <c r="S682" i="20"/>
  <c r="T682" i="20"/>
  <c r="U682" i="20"/>
  <c r="V682" i="20"/>
  <c r="B683" i="20"/>
  <c r="D683" i="20"/>
  <c r="H683" i="20"/>
  <c r="I683" i="20"/>
  <c r="J683" i="20"/>
  <c r="K683" i="20"/>
  <c r="L683" i="20"/>
  <c r="M683" i="20"/>
  <c r="N683" i="20"/>
  <c r="O683" i="20"/>
  <c r="P683" i="20"/>
  <c r="Q683" i="20"/>
  <c r="R683" i="20"/>
  <c r="S683" i="20"/>
  <c r="T683" i="20"/>
  <c r="U683" i="20"/>
  <c r="V683" i="20"/>
  <c r="B684" i="20"/>
  <c r="D684" i="20"/>
  <c r="H684" i="20"/>
  <c r="I684" i="20"/>
  <c r="J684" i="20"/>
  <c r="K684" i="20"/>
  <c r="L684" i="20"/>
  <c r="M684" i="20"/>
  <c r="N684" i="20"/>
  <c r="O684" i="20"/>
  <c r="P684" i="20"/>
  <c r="Q684" i="20"/>
  <c r="R684" i="20"/>
  <c r="S684" i="20"/>
  <c r="T684" i="20"/>
  <c r="U684" i="20"/>
  <c r="V684" i="20"/>
  <c r="B685" i="20"/>
  <c r="D685" i="20"/>
  <c r="H685" i="20"/>
  <c r="I685" i="20"/>
  <c r="J685" i="20"/>
  <c r="K685" i="20"/>
  <c r="L685" i="20"/>
  <c r="M685" i="20"/>
  <c r="N685" i="20"/>
  <c r="O685" i="20"/>
  <c r="P685" i="20"/>
  <c r="Q685" i="20"/>
  <c r="R685" i="20"/>
  <c r="S685" i="20"/>
  <c r="T685" i="20"/>
  <c r="U685" i="20"/>
  <c r="V685" i="20"/>
  <c r="B686" i="20"/>
  <c r="D686" i="20"/>
  <c r="H686" i="20"/>
  <c r="I686" i="20"/>
  <c r="J686" i="20"/>
  <c r="K686" i="20"/>
  <c r="L686" i="20"/>
  <c r="M686" i="20"/>
  <c r="N686" i="20"/>
  <c r="O686" i="20"/>
  <c r="P686" i="20"/>
  <c r="Q686" i="20"/>
  <c r="R686" i="20"/>
  <c r="S686" i="20"/>
  <c r="T686" i="20"/>
  <c r="U686" i="20"/>
  <c r="V686" i="20"/>
  <c r="B687" i="20"/>
  <c r="D687" i="20"/>
  <c r="H687" i="20"/>
  <c r="I687" i="20"/>
  <c r="J687" i="20"/>
  <c r="K687" i="20"/>
  <c r="L687" i="20"/>
  <c r="M687" i="20"/>
  <c r="N687" i="20"/>
  <c r="O687" i="20"/>
  <c r="P687" i="20"/>
  <c r="Q687" i="20"/>
  <c r="R687" i="20"/>
  <c r="S687" i="20"/>
  <c r="T687" i="20"/>
  <c r="U687" i="20"/>
  <c r="V687" i="20"/>
  <c r="B688" i="20"/>
  <c r="D688" i="20"/>
  <c r="H688" i="20"/>
  <c r="I688" i="20"/>
  <c r="J688" i="20"/>
  <c r="K688" i="20"/>
  <c r="L688" i="20"/>
  <c r="M688" i="20"/>
  <c r="N688" i="20"/>
  <c r="O688" i="20"/>
  <c r="P688" i="20"/>
  <c r="Q688" i="20"/>
  <c r="R688" i="20"/>
  <c r="S688" i="20"/>
  <c r="T688" i="20"/>
  <c r="U688" i="20"/>
  <c r="V688" i="20"/>
  <c r="B689" i="20"/>
  <c r="D689" i="20"/>
  <c r="H689" i="20"/>
  <c r="I689" i="20"/>
  <c r="J689" i="20"/>
  <c r="K689" i="20"/>
  <c r="L689" i="20"/>
  <c r="M689" i="20"/>
  <c r="N689" i="20"/>
  <c r="O689" i="20"/>
  <c r="P689" i="20"/>
  <c r="Q689" i="20"/>
  <c r="R689" i="20"/>
  <c r="S689" i="20"/>
  <c r="T689" i="20"/>
  <c r="U689" i="20"/>
  <c r="V689" i="20"/>
  <c r="B690" i="20"/>
  <c r="D690" i="20"/>
  <c r="H690" i="20"/>
  <c r="I690" i="20"/>
  <c r="J690" i="20"/>
  <c r="K690" i="20"/>
  <c r="L690" i="20"/>
  <c r="M690" i="20"/>
  <c r="N690" i="20"/>
  <c r="O690" i="20"/>
  <c r="P690" i="20"/>
  <c r="Q690" i="20"/>
  <c r="R690" i="20"/>
  <c r="S690" i="20"/>
  <c r="T690" i="20"/>
  <c r="U690" i="20"/>
  <c r="V690" i="20"/>
  <c r="B691" i="20"/>
  <c r="D691" i="20"/>
  <c r="H691" i="20"/>
  <c r="I691" i="20"/>
  <c r="J691" i="20"/>
  <c r="K691" i="20"/>
  <c r="L691" i="20"/>
  <c r="M691" i="20"/>
  <c r="N691" i="20"/>
  <c r="O691" i="20"/>
  <c r="P691" i="20"/>
  <c r="Q691" i="20"/>
  <c r="R691" i="20"/>
  <c r="S691" i="20"/>
  <c r="T691" i="20"/>
  <c r="U691" i="20"/>
  <c r="V691" i="20"/>
  <c r="B692" i="20"/>
  <c r="D692" i="20"/>
  <c r="H692" i="20"/>
  <c r="I692" i="20"/>
  <c r="J692" i="20"/>
  <c r="K692" i="20"/>
  <c r="L692" i="20"/>
  <c r="M692" i="20"/>
  <c r="N692" i="20"/>
  <c r="O692" i="20"/>
  <c r="P692" i="20"/>
  <c r="Q692" i="20"/>
  <c r="R692" i="20"/>
  <c r="S692" i="20"/>
  <c r="T692" i="20"/>
  <c r="U692" i="20"/>
  <c r="V692" i="20"/>
  <c r="B693" i="20"/>
  <c r="D693" i="20"/>
  <c r="H693" i="20"/>
  <c r="I693" i="20"/>
  <c r="J693" i="20"/>
  <c r="K693" i="20"/>
  <c r="L693" i="20"/>
  <c r="M693" i="20"/>
  <c r="N693" i="20"/>
  <c r="O693" i="20"/>
  <c r="P693" i="20"/>
  <c r="Q693" i="20"/>
  <c r="R693" i="20"/>
  <c r="S693" i="20"/>
  <c r="T693" i="20"/>
  <c r="U693" i="20"/>
  <c r="V693" i="20"/>
  <c r="B694" i="20"/>
  <c r="D694" i="20"/>
  <c r="H694" i="20"/>
  <c r="I694" i="20"/>
  <c r="J694" i="20"/>
  <c r="K694" i="20"/>
  <c r="L694" i="20"/>
  <c r="M694" i="20"/>
  <c r="N694" i="20"/>
  <c r="O694" i="20"/>
  <c r="P694" i="20"/>
  <c r="Q694" i="20"/>
  <c r="R694" i="20"/>
  <c r="S694" i="20"/>
  <c r="T694" i="20"/>
  <c r="U694" i="20"/>
  <c r="V694" i="20"/>
  <c r="B695" i="20"/>
  <c r="D695" i="20"/>
  <c r="H695" i="20"/>
  <c r="I695" i="20"/>
  <c r="J695" i="20"/>
  <c r="K695" i="20"/>
  <c r="L695" i="20"/>
  <c r="M695" i="20"/>
  <c r="N695" i="20"/>
  <c r="O695" i="20"/>
  <c r="P695" i="20"/>
  <c r="Q695" i="20"/>
  <c r="R695" i="20"/>
  <c r="S695" i="20"/>
  <c r="T695" i="20"/>
  <c r="U695" i="20"/>
  <c r="V695" i="20"/>
  <c r="B696" i="20"/>
  <c r="D696" i="20"/>
  <c r="H696" i="20"/>
  <c r="I696" i="20"/>
  <c r="J696" i="20"/>
  <c r="K696" i="20"/>
  <c r="L696" i="20"/>
  <c r="M696" i="20"/>
  <c r="N696" i="20"/>
  <c r="O696" i="20"/>
  <c r="P696" i="20"/>
  <c r="Q696" i="20"/>
  <c r="R696" i="20"/>
  <c r="S696" i="20"/>
  <c r="T696" i="20"/>
  <c r="U696" i="20"/>
  <c r="V696" i="20"/>
  <c r="B697" i="20"/>
  <c r="D697" i="20"/>
  <c r="H697" i="20"/>
  <c r="I697" i="20"/>
  <c r="J697" i="20"/>
  <c r="K697" i="20"/>
  <c r="L697" i="20"/>
  <c r="M697" i="20"/>
  <c r="N697" i="20"/>
  <c r="O697" i="20"/>
  <c r="P697" i="20"/>
  <c r="Q697" i="20"/>
  <c r="R697" i="20"/>
  <c r="S697" i="20"/>
  <c r="T697" i="20"/>
  <c r="U697" i="20"/>
  <c r="V697" i="20"/>
  <c r="B698" i="20"/>
  <c r="D698" i="20"/>
  <c r="H698" i="20"/>
  <c r="I698" i="20"/>
  <c r="J698" i="20"/>
  <c r="K698" i="20"/>
  <c r="L698" i="20"/>
  <c r="M698" i="20"/>
  <c r="N698" i="20"/>
  <c r="O698" i="20"/>
  <c r="P698" i="20"/>
  <c r="Q698" i="20"/>
  <c r="R698" i="20"/>
  <c r="S698" i="20"/>
  <c r="T698" i="20"/>
  <c r="U698" i="20"/>
  <c r="V698" i="20"/>
  <c r="B699" i="20"/>
  <c r="D699" i="20"/>
  <c r="H699" i="20"/>
  <c r="I699" i="20"/>
  <c r="J699" i="20"/>
  <c r="K699" i="20"/>
  <c r="L699" i="20"/>
  <c r="M699" i="20"/>
  <c r="N699" i="20"/>
  <c r="O699" i="20"/>
  <c r="P699" i="20"/>
  <c r="Q699" i="20"/>
  <c r="R699" i="20"/>
  <c r="S699" i="20"/>
  <c r="T699" i="20"/>
  <c r="U699" i="20"/>
  <c r="V699" i="20"/>
  <c r="B700" i="20"/>
  <c r="D700" i="20"/>
  <c r="H700" i="20"/>
  <c r="I700" i="20"/>
  <c r="J700" i="20"/>
  <c r="K700" i="20"/>
  <c r="L700" i="20"/>
  <c r="M700" i="20"/>
  <c r="N700" i="20"/>
  <c r="O700" i="20"/>
  <c r="P700" i="20"/>
  <c r="Q700" i="20"/>
  <c r="R700" i="20"/>
  <c r="S700" i="20"/>
  <c r="T700" i="20"/>
  <c r="U700" i="20"/>
  <c r="V700" i="20"/>
  <c r="B701" i="20"/>
  <c r="D701" i="20"/>
  <c r="H701" i="20"/>
  <c r="I701" i="20"/>
  <c r="J701" i="20"/>
  <c r="K701" i="20"/>
  <c r="L701" i="20"/>
  <c r="M701" i="20"/>
  <c r="N701" i="20"/>
  <c r="O701" i="20"/>
  <c r="P701" i="20"/>
  <c r="Q701" i="20"/>
  <c r="R701" i="20"/>
  <c r="S701" i="20"/>
  <c r="T701" i="20"/>
  <c r="U701" i="20"/>
  <c r="V701" i="20"/>
  <c r="B702" i="20"/>
  <c r="D702" i="20"/>
  <c r="H702" i="20"/>
  <c r="I702" i="20"/>
  <c r="J702" i="20"/>
  <c r="K702" i="20"/>
  <c r="L702" i="20"/>
  <c r="M702" i="20"/>
  <c r="N702" i="20"/>
  <c r="O702" i="20"/>
  <c r="P702" i="20"/>
  <c r="Q702" i="20"/>
  <c r="R702" i="20"/>
  <c r="S702" i="20"/>
  <c r="T702" i="20"/>
  <c r="U702" i="20"/>
  <c r="V702" i="20"/>
  <c r="B703" i="20"/>
  <c r="D703" i="20"/>
  <c r="H703" i="20"/>
  <c r="I703" i="20"/>
  <c r="J703" i="20"/>
  <c r="K703" i="20"/>
  <c r="L703" i="20"/>
  <c r="M703" i="20"/>
  <c r="N703" i="20"/>
  <c r="O703" i="20"/>
  <c r="P703" i="20"/>
  <c r="Q703" i="20"/>
  <c r="R703" i="20"/>
  <c r="S703" i="20"/>
  <c r="T703" i="20"/>
  <c r="U703" i="20"/>
  <c r="V703" i="20"/>
  <c r="B704" i="20"/>
  <c r="D704" i="20"/>
  <c r="H704" i="20"/>
  <c r="I704" i="20"/>
  <c r="J704" i="20"/>
  <c r="K704" i="20"/>
  <c r="L704" i="20"/>
  <c r="M704" i="20"/>
  <c r="N704" i="20"/>
  <c r="O704" i="20"/>
  <c r="P704" i="20"/>
  <c r="Q704" i="20"/>
  <c r="R704" i="20"/>
  <c r="S704" i="20"/>
  <c r="T704" i="20"/>
  <c r="U704" i="20"/>
  <c r="V704" i="20"/>
  <c r="B705" i="20"/>
  <c r="D705" i="20"/>
  <c r="H705" i="20"/>
  <c r="I705" i="20"/>
  <c r="J705" i="20"/>
  <c r="K705" i="20"/>
  <c r="L705" i="20"/>
  <c r="M705" i="20"/>
  <c r="N705" i="20"/>
  <c r="O705" i="20"/>
  <c r="P705" i="20"/>
  <c r="Q705" i="20"/>
  <c r="R705" i="20"/>
  <c r="S705" i="20"/>
  <c r="T705" i="20"/>
  <c r="U705" i="20"/>
  <c r="V705" i="20"/>
  <c r="B706" i="20"/>
  <c r="D706" i="20"/>
  <c r="H706" i="20"/>
  <c r="I706" i="20"/>
  <c r="J706" i="20"/>
  <c r="K706" i="20"/>
  <c r="L706" i="20"/>
  <c r="M706" i="20"/>
  <c r="N706" i="20"/>
  <c r="O706" i="20"/>
  <c r="P706" i="20"/>
  <c r="Q706" i="20"/>
  <c r="R706" i="20"/>
  <c r="S706" i="20"/>
  <c r="T706" i="20"/>
  <c r="U706" i="20"/>
  <c r="V706" i="20"/>
  <c r="B707" i="20"/>
  <c r="D707" i="20"/>
  <c r="H707" i="20"/>
  <c r="I707" i="20"/>
  <c r="J707" i="20"/>
  <c r="K707" i="20"/>
  <c r="L707" i="20"/>
  <c r="M707" i="20"/>
  <c r="N707" i="20"/>
  <c r="O707" i="20"/>
  <c r="P707" i="20"/>
  <c r="Q707" i="20"/>
  <c r="R707" i="20"/>
  <c r="S707" i="20"/>
  <c r="T707" i="20"/>
  <c r="U707" i="20"/>
  <c r="V707" i="20"/>
  <c r="B708" i="20"/>
  <c r="D708" i="20"/>
  <c r="H708" i="20"/>
  <c r="I708" i="20"/>
  <c r="J708" i="20"/>
  <c r="K708" i="20"/>
  <c r="L708" i="20"/>
  <c r="M708" i="20"/>
  <c r="N708" i="20"/>
  <c r="O708" i="20"/>
  <c r="P708" i="20"/>
  <c r="Q708" i="20"/>
  <c r="R708" i="20"/>
  <c r="S708" i="20"/>
  <c r="T708" i="20"/>
  <c r="U708" i="20"/>
  <c r="V708" i="20"/>
  <c r="B709" i="20"/>
  <c r="D709" i="20"/>
  <c r="H709" i="20"/>
  <c r="I709" i="20"/>
  <c r="J709" i="20"/>
  <c r="K709" i="20"/>
  <c r="L709" i="20"/>
  <c r="M709" i="20"/>
  <c r="N709" i="20"/>
  <c r="O709" i="20"/>
  <c r="P709" i="20"/>
  <c r="Q709" i="20"/>
  <c r="R709" i="20"/>
  <c r="S709" i="20"/>
  <c r="T709" i="20"/>
  <c r="U709" i="20"/>
  <c r="V709" i="20"/>
  <c r="B710" i="20"/>
  <c r="D710" i="20"/>
  <c r="H710" i="20"/>
  <c r="I710" i="20"/>
  <c r="J710" i="20"/>
  <c r="K710" i="20"/>
  <c r="L710" i="20"/>
  <c r="M710" i="20"/>
  <c r="N710" i="20"/>
  <c r="O710" i="20"/>
  <c r="P710" i="20"/>
  <c r="Q710" i="20"/>
  <c r="R710" i="20"/>
  <c r="S710" i="20"/>
  <c r="T710" i="20"/>
  <c r="U710" i="20"/>
  <c r="V710" i="20"/>
  <c r="B711" i="20"/>
  <c r="D711" i="20"/>
  <c r="H711" i="20"/>
  <c r="I711" i="20"/>
  <c r="J711" i="20"/>
  <c r="K711" i="20"/>
  <c r="L711" i="20"/>
  <c r="M711" i="20"/>
  <c r="N711" i="20"/>
  <c r="O711" i="20"/>
  <c r="P711" i="20"/>
  <c r="Q711" i="20"/>
  <c r="R711" i="20"/>
  <c r="S711" i="20"/>
  <c r="T711" i="20"/>
  <c r="U711" i="20"/>
  <c r="V711" i="20"/>
  <c r="B712" i="20"/>
  <c r="D712" i="20"/>
  <c r="H712" i="20"/>
  <c r="I712" i="20"/>
  <c r="J712" i="20"/>
  <c r="K712" i="20"/>
  <c r="L712" i="20"/>
  <c r="M712" i="20"/>
  <c r="N712" i="20"/>
  <c r="O712" i="20"/>
  <c r="P712" i="20"/>
  <c r="Q712" i="20"/>
  <c r="R712" i="20"/>
  <c r="S712" i="20"/>
  <c r="T712" i="20"/>
  <c r="U712" i="20"/>
  <c r="V712" i="20"/>
  <c r="B713" i="20"/>
  <c r="D713" i="20"/>
  <c r="H713" i="20"/>
  <c r="I713" i="20"/>
  <c r="J713" i="20"/>
  <c r="K713" i="20"/>
  <c r="L713" i="20"/>
  <c r="M713" i="20"/>
  <c r="N713" i="20"/>
  <c r="O713" i="20"/>
  <c r="P713" i="20"/>
  <c r="Q713" i="20"/>
  <c r="R713" i="20"/>
  <c r="S713" i="20"/>
  <c r="T713" i="20"/>
  <c r="U713" i="20"/>
  <c r="V713" i="20"/>
  <c r="B714" i="20"/>
  <c r="D714" i="20"/>
  <c r="H714" i="20"/>
  <c r="I714" i="20"/>
  <c r="J714" i="20"/>
  <c r="K714" i="20"/>
  <c r="L714" i="20"/>
  <c r="M714" i="20"/>
  <c r="N714" i="20"/>
  <c r="O714" i="20"/>
  <c r="P714" i="20"/>
  <c r="Q714" i="20"/>
  <c r="R714" i="20"/>
  <c r="S714" i="20"/>
  <c r="T714" i="20"/>
  <c r="U714" i="20"/>
  <c r="V714" i="20"/>
  <c r="B715" i="20"/>
  <c r="D715" i="20"/>
  <c r="H715" i="20"/>
  <c r="I715" i="20"/>
  <c r="J715" i="20"/>
  <c r="K715" i="20"/>
  <c r="L715" i="20"/>
  <c r="M715" i="20"/>
  <c r="N715" i="20"/>
  <c r="O715" i="20"/>
  <c r="P715" i="20"/>
  <c r="Q715" i="20"/>
  <c r="R715" i="20"/>
  <c r="S715" i="20"/>
  <c r="T715" i="20"/>
  <c r="U715" i="20"/>
  <c r="V715" i="20"/>
  <c r="B716" i="20"/>
  <c r="D716" i="20"/>
  <c r="H716" i="20"/>
  <c r="I716" i="20"/>
  <c r="J716" i="20"/>
  <c r="K716" i="20"/>
  <c r="L716" i="20"/>
  <c r="M716" i="20"/>
  <c r="N716" i="20"/>
  <c r="O716" i="20"/>
  <c r="P716" i="20"/>
  <c r="Q716" i="20"/>
  <c r="R716" i="20"/>
  <c r="S716" i="20"/>
  <c r="T716" i="20"/>
  <c r="U716" i="20"/>
  <c r="V716" i="20"/>
  <c r="B717" i="20"/>
  <c r="D717" i="20"/>
  <c r="H717" i="20"/>
  <c r="I717" i="20"/>
  <c r="J717" i="20"/>
  <c r="K717" i="20"/>
  <c r="L717" i="20"/>
  <c r="M717" i="20"/>
  <c r="N717" i="20"/>
  <c r="O717" i="20"/>
  <c r="P717" i="20"/>
  <c r="Q717" i="20"/>
  <c r="R717" i="20"/>
  <c r="S717" i="20"/>
  <c r="T717" i="20"/>
  <c r="U717" i="20"/>
  <c r="V717" i="20"/>
  <c r="B718" i="20"/>
  <c r="D718" i="20"/>
  <c r="H718" i="20"/>
  <c r="I718" i="20"/>
  <c r="J718" i="20"/>
  <c r="K718" i="20"/>
  <c r="L718" i="20"/>
  <c r="M718" i="20"/>
  <c r="N718" i="20"/>
  <c r="O718" i="20"/>
  <c r="P718" i="20"/>
  <c r="Q718" i="20"/>
  <c r="R718" i="20"/>
  <c r="S718" i="20"/>
  <c r="T718" i="20"/>
  <c r="U718" i="20"/>
  <c r="V718" i="20"/>
  <c r="B719" i="20"/>
  <c r="D719" i="20"/>
  <c r="H719" i="20"/>
  <c r="I719" i="20"/>
  <c r="J719" i="20"/>
  <c r="K719" i="20"/>
  <c r="L719" i="20"/>
  <c r="M719" i="20"/>
  <c r="N719" i="20"/>
  <c r="O719" i="20"/>
  <c r="P719" i="20"/>
  <c r="Q719" i="20"/>
  <c r="R719" i="20"/>
  <c r="S719" i="20"/>
  <c r="T719" i="20"/>
  <c r="U719" i="20"/>
  <c r="V719" i="20"/>
  <c r="B720" i="20"/>
  <c r="D720" i="20"/>
  <c r="H720" i="20"/>
  <c r="I720" i="20"/>
  <c r="J720" i="20"/>
  <c r="K720" i="20"/>
  <c r="L720" i="20"/>
  <c r="M720" i="20"/>
  <c r="N720" i="20"/>
  <c r="O720" i="20"/>
  <c r="P720" i="20"/>
  <c r="Q720" i="20"/>
  <c r="R720" i="20"/>
  <c r="S720" i="20"/>
  <c r="T720" i="20"/>
  <c r="U720" i="20"/>
  <c r="V720" i="20"/>
  <c r="B721" i="20"/>
  <c r="D721" i="20"/>
  <c r="H721" i="20"/>
  <c r="I721" i="20"/>
  <c r="J721" i="20"/>
  <c r="K721" i="20"/>
  <c r="L721" i="20"/>
  <c r="M721" i="20"/>
  <c r="N721" i="20"/>
  <c r="O721" i="20"/>
  <c r="P721" i="20"/>
  <c r="Q721" i="20"/>
  <c r="R721" i="20"/>
  <c r="S721" i="20"/>
  <c r="T721" i="20"/>
  <c r="U721" i="20"/>
  <c r="V721" i="20"/>
  <c r="B722" i="20"/>
  <c r="D722" i="20"/>
  <c r="H722" i="20"/>
  <c r="I722" i="20"/>
  <c r="J722" i="20"/>
  <c r="K722" i="20"/>
  <c r="L722" i="20"/>
  <c r="M722" i="20"/>
  <c r="N722" i="20"/>
  <c r="O722" i="20"/>
  <c r="P722" i="20"/>
  <c r="Q722" i="20"/>
  <c r="R722" i="20"/>
  <c r="S722" i="20"/>
  <c r="T722" i="20"/>
  <c r="U722" i="20"/>
  <c r="V722" i="20"/>
  <c r="B723" i="20"/>
  <c r="D723" i="20"/>
  <c r="H723" i="20"/>
  <c r="I723" i="20"/>
  <c r="J723" i="20"/>
  <c r="K723" i="20"/>
  <c r="L723" i="20"/>
  <c r="M723" i="20"/>
  <c r="N723" i="20"/>
  <c r="O723" i="20"/>
  <c r="P723" i="20"/>
  <c r="Q723" i="20"/>
  <c r="R723" i="20"/>
  <c r="S723" i="20"/>
  <c r="T723" i="20"/>
  <c r="U723" i="20"/>
  <c r="V723" i="20"/>
  <c r="B724" i="20"/>
  <c r="D724" i="20"/>
  <c r="H724" i="20"/>
  <c r="I724" i="20"/>
  <c r="J724" i="20"/>
  <c r="K724" i="20"/>
  <c r="L724" i="20"/>
  <c r="M724" i="20"/>
  <c r="N724" i="20"/>
  <c r="O724" i="20"/>
  <c r="P724" i="20"/>
  <c r="Q724" i="20"/>
  <c r="R724" i="20"/>
  <c r="S724" i="20"/>
  <c r="T724" i="20"/>
  <c r="U724" i="20"/>
  <c r="V724" i="20"/>
  <c r="B725" i="20"/>
  <c r="D725" i="20"/>
  <c r="H725" i="20"/>
  <c r="I725" i="20"/>
  <c r="J725" i="20"/>
  <c r="K725" i="20"/>
  <c r="L725" i="20"/>
  <c r="M725" i="20"/>
  <c r="N725" i="20"/>
  <c r="O725" i="20"/>
  <c r="P725" i="20"/>
  <c r="Q725" i="20"/>
  <c r="R725" i="20"/>
  <c r="S725" i="20"/>
  <c r="T725" i="20"/>
  <c r="U725" i="20"/>
  <c r="V725" i="20"/>
  <c r="B726" i="20"/>
  <c r="D726" i="20"/>
  <c r="H726" i="20"/>
  <c r="I726" i="20"/>
  <c r="J726" i="20"/>
  <c r="K726" i="20"/>
  <c r="L726" i="20"/>
  <c r="M726" i="20"/>
  <c r="N726" i="20"/>
  <c r="O726" i="20"/>
  <c r="P726" i="20"/>
  <c r="Q726" i="20"/>
  <c r="R726" i="20"/>
  <c r="S726" i="20"/>
  <c r="T726" i="20"/>
  <c r="U726" i="20"/>
  <c r="V726" i="20"/>
  <c r="B727" i="20"/>
  <c r="D727" i="20"/>
  <c r="H727" i="20"/>
  <c r="I727" i="20"/>
  <c r="J727" i="20"/>
  <c r="K727" i="20"/>
  <c r="L727" i="20"/>
  <c r="M727" i="20"/>
  <c r="N727" i="20"/>
  <c r="O727" i="20"/>
  <c r="P727" i="20"/>
  <c r="Q727" i="20"/>
  <c r="R727" i="20"/>
  <c r="S727" i="20"/>
  <c r="T727" i="20"/>
  <c r="U727" i="20"/>
  <c r="V727" i="20"/>
  <c r="B728" i="20"/>
  <c r="D728" i="20"/>
  <c r="H728" i="20"/>
  <c r="I728" i="20"/>
  <c r="J728" i="20"/>
  <c r="K728" i="20"/>
  <c r="L728" i="20"/>
  <c r="M728" i="20"/>
  <c r="N728" i="20"/>
  <c r="O728" i="20"/>
  <c r="P728" i="20"/>
  <c r="Q728" i="20"/>
  <c r="R728" i="20"/>
  <c r="S728" i="20"/>
  <c r="T728" i="20"/>
  <c r="U728" i="20"/>
  <c r="V728" i="20"/>
  <c r="B729" i="20"/>
  <c r="D729" i="20"/>
  <c r="H729" i="20"/>
  <c r="I729" i="20"/>
  <c r="J729" i="20"/>
  <c r="K729" i="20"/>
  <c r="L729" i="20"/>
  <c r="M729" i="20"/>
  <c r="N729" i="20"/>
  <c r="O729" i="20"/>
  <c r="P729" i="20"/>
  <c r="Q729" i="20"/>
  <c r="R729" i="20"/>
  <c r="S729" i="20"/>
  <c r="T729" i="20"/>
  <c r="U729" i="20"/>
  <c r="V729" i="20"/>
  <c r="B730" i="20"/>
  <c r="D730" i="20"/>
  <c r="H730" i="20"/>
  <c r="I730" i="20"/>
  <c r="J730" i="20"/>
  <c r="K730" i="20"/>
  <c r="L730" i="20"/>
  <c r="M730" i="20"/>
  <c r="N730" i="20"/>
  <c r="O730" i="20"/>
  <c r="P730" i="20"/>
  <c r="Q730" i="20"/>
  <c r="R730" i="20"/>
  <c r="S730" i="20"/>
  <c r="T730" i="20"/>
  <c r="U730" i="20"/>
  <c r="V730" i="20"/>
  <c r="B731" i="20"/>
  <c r="D731" i="20"/>
  <c r="H731" i="20"/>
  <c r="I731" i="20"/>
  <c r="J731" i="20"/>
  <c r="K731" i="20"/>
  <c r="L731" i="20"/>
  <c r="M731" i="20"/>
  <c r="N731" i="20"/>
  <c r="O731" i="20"/>
  <c r="P731" i="20"/>
  <c r="Q731" i="20"/>
  <c r="R731" i="20"/>
  <c r="S731" i="20"/>
  <c r="T731" i="20"/>
  <c r="U731" i="20"/>
  <c r="V731" i="20"/>
  <c r="B732" i="20"/>
  <c r="D732" i="20"/>
  <c r="H732" i="20"/>
  <c r="I732" i="20"/>
  <c r="J732" i="20"/>
  <c r="K732" i="20"/>
  <c r="L732" i="20"/>
  <c r="M732" i="20"/>
  <c r="N732" i="20"/>
  <c r="O732" i="20"/>
  <c r="P732" i="20"/>
  <c r="Q732" i="20"/>
  <c r="R732" i="20"/>
  <c r="S732" i="20"/>
  <c r="T732" i="20"/>
  <c r="U732" i="20"/>
  <c r="V732" i="20"/>
  <c r="B733" i="20"/>
  <c r="D733" i="20"/>
  <c r="H733" i="20"/>
  <c r="I733" i="20"/>
  <c r="J733" i="20"/>
  <c r="K733" i="20"/>
  <c r="L733" i="20"/>
  <c r="M733" i="20"/>
  <c r="N733" i="20"/>
  <c r="O733" i="20"/>
  <c r="P733" i="20"/>
  <c r="Q733" i="20"/>
  <c r="R733" i="20"/>
  <c r="S733" i="20"/>
  <c r="T733" i="20"/>
  <c r="U733" i="20"/>
  <c r="V733" i="20"/>
  <c r="B734" i="20"/>
  <c r="D734" i="20"/>
  <c r="H734" i="20"/>
  <c r="I734" i="20"/>
  <c r="J734" i="20"/>
  <c r="K734" i="20"/>
  <c r="L734" i="20"/>
  <c r="M734" i="20"/>
  <c r="N734" i="20"/>
  <c r="O734" i="20"/>
  <c r="P734" i="20"/>
  <c r="Q734" i="20"/>
  <c r="R734" i="20"/>
  <c r="S734" i="20"/>
  <c r="T734" i="20"/>
  <c r="U734" i="20"/>
  <c r="V734" i="20"/>
  <c r="B735" i="20"/>
  <c r="D735" i="20"/>
  <c r="H735" i="20"/>
  <c r="I735" i="20"/>
  <c r="J735" i="20"/>
  <c r="K735" i="20"/>
  <c r="L735" i="20"/>
  <c r="M735" i="20"/>
  <c r="N735" i="20"/>
  <c r="O735" i="20"/>
  <c r="P735" i="20"/>
  <c r="Q735" i="20"/>
  <c r="R735" i="20"/>
  <c r="S735" i="20"/>
  <c r="T735" i="20"/>
  <c r="U735" i="20"/>
  <c r="V735" i="20"/>
  <c r="B736" i="20"/>
  <c r="D736" i="20"/>
  <c r="H736" i="20"/>
  <c r="I736" i="20"/>
  <c r="J736" i="20"/>
  <c r="K736" i="20"/>
  <c r="L736" i="20"/>
  <c r="M736" i="20"/>
  <c r="N736" i="20"/>
  <c r="O736" i="20"/>
  <c r="P736" i="20"/>
  <c r="Q736" i="20"/>
  <c r="R736" i="20"/>
  <c r="S736" i="20"/>
  <c r="T736" i="20"/>
  <c r="U736" i="20"/>
  <c r="V736" i="20"/>
  <c r="B737" i="20"/>
  <c r="D737" i="20"/>
  <c r="H737" i="20"/>
  <c r="I737" i="20"/>
  <c r="J737" i="20"/>
  <c r="K737" i="20"/>
  <c r="L737" i="20"/>
  <c r="M737" i="20"/>
  <c r="N737" i="20"/>
  <c r="O737" i="20"/>
  <c r="P737" i="20"/>
  <c r="Q737" i="20"/>
  <c r="R737" i="20"/>
  <c r="S737" i="20"/>
  <c r="T737" i="20"/>
  <c r="U737" i="20"/>
  <c r="V737" i="20"/>
  <c r="B738" i="20"/>
  <c r="D738" i="20"/>
  <c r="H738" i="20"/>
  <c r="I738" i="20"/>
  <c r="J738" i="20"/>
  <c r="K738" i="20"/>
  <c r="L738" i="20"/>
  <c r="M738" i="20"/>
  <c r="N738" i="20"/>
  <c r="O738" i="20"/>
  <c r="P738" i="20"/>
  <c r="Q738" i="20"/>
  <c r="R738" i="20"/>
  <c r="S738" i="20"/>
  <c r="T738" i="20"/>
  <c r="U738" i="20"/>
  <c r="V738" i="20"/>
  <c r="B739" i="20"/>
  <c r="D739" i="20"/>
  <c r="H739" i="20"/>
  <c r="I739" i="20"/>
  <c r="J739" i="20"/>
  <c r="K739" i="20"/>
  <c r="L739" i="20"/>
  <c r="M739" i="20"/>
  <c r="N739" i="20"/>
  <c r="O739" i="20"/>
  <c r="P739" i="20"/>
  <c r="Q739" i="20"/>
  <c r="R739" i="20"/>
  <c r="S739" i="20"/>
  <c r="T739" i="20"/>
  <c r="U739" i="20"/>
  <c r="V739" i="20"/>
  <c r="B740" i="20"/>
  <c r="D740" i="20"/>
  <c r="H740" i="20"/>
  <c r="I740" i="20"/>
  <c r="J740" i="20"/>
  <c r="K740" i="20"/>
  <c r="L740" i="20"/>
  <c r="M740" i="20"/>
  <c r="N740" i="20"/>
  <c r="O740" i="20"/>
  <c r="P740" i="20"/>
  <c r="Q740" i="20"/>
  <c r="R740" i="20"/>
  <c r="S740" i="20"/>
  <c r="T740" i="20"/>
  <c r="U740" i="20"/>
  <c r="V740" i="20"/>
  <c r="B741" i="20"/>
  <c r="D741" i="20"/>
  <c r="H741" i="20"/>
  <c r="I741" i="20"/>
  <c r="J741" i="20"/>
  <c r="K741" i="20"/>
  <c r="L741" i="20"/>
  <c r="M741" i="20"/>
  <c r="N741" i="20"/>
  <c r="O741" i="20"/>
  <c r="P741" i="20"/>
  <c r="Q741" i="20"/>
  <c r="R741" i="20"/>
  <c r="S741" i="20"/>
  <c r="T741" i="20"/>
  <c r="U741" i="20"/>
  <c r="V741" i="20"/>
  <c r="B742" i="20"/>
  <c r="D742" i="20"/>
  <c r="H742" i="20"/>
  <c r="I742" i="20"/>
  <c r="J742" i="20"/>
  <c r="K742" i="20"/>
  <c r="L742" i="20"/>
  <c r="M742" i="20"/>
  <c r="N742" i="20"/>
  <c r="O742" i="20"/>
  <c r="P742" i="20"/>
  <c r="Q742" i="20"/>
  <c r="R742" i="20"/>
  <c r="S742" i="20"/>
  <c r="T742" i="20"/>
  <c r="U742" i="20"/>
  <c r="V742" i="20"/>
  <c r="B743" i="20"/>
  <c r="D743" i="20"/>
  <c r="H743" i="20"/>
  <c r="I743" i="20"/>
  <c r="J743" i="20"/>
  <c r="K743" i="20"/>
  <c r="L743" i="20"/>
  <c r="M743" i="20"/>
  <c r="N743" i="20"/>
  <c r="O743" i="20"/>
  <c r="P743" i="20"/>
  <c r="Q743" i="20"/>
  <c r="R743" i="20"/>
  <c r="S743" i="20"/>
  <c r="T743" i="20"/>
  <c r="U743" i="20"/>
  <c r="V743" i="20"/>
  <c r="B744" i="20"/>
  <c r="D744" i="20"/>
  <c r="H744" i="20"/>
  <c r="I744" i="20"/>
  <c r="J744" i="20"/>
  <c r="K744" i="20"/>
  <c r="L744" i="20"/>
  <c r="M744" i="20"/>
  <c r="N744" i="20"/>
  <c r="O744" i="20"/>
  <c r="P744" i="20"/>
  <c r="Q744" i="20"/>
  <c r="R744" i="20"/>
  <c r="S744" i="20"/>
  <c r="T744" i="20"/>
  <c r="U744" i="20"/>
  <c r="V744" i="20"/>
  <c r="B745" i="20"/>
  <c r="D745" i="20"/>
  <c r="H745" i="20"/>
  <c r="I745" i="20"/>
  <c r="J745" i="20"/>
  <c r="K745" i="20"/>
  <c r="L745" i="20"/>
  <c r="M745" i="20"/>
  <c r="N745" i="20"/>
  <c r="O745" i="20"/>
  <c r="P745" i="20"/>
  <c r="Q745" i="20"/>
  <c r="R745" i="20"/>
  <c r="S745" i="20"/>
  <c r="T745" i="20"/>
  <c r="U745" i="20"/>
  <c r="V745" i="20"/>
  <c r="B746" i="20"/>
  <c r="D746" i="20"/>
  <c r="H746" i="20"/>
  <c r="I746" i="20"/>
  <c r="J746" i="20"/>
  <c r="K746" i="20"/>
  <c r="L746" i="20"/>
  <c r="M746" i="20"/>
  <c r="N746" i="20"/>
  <c r="O746" i="20"/>
  <c r="P746" i="20"/>
  <c r="Q746" i="20"/>
  <c r="R746" i="20"/>
  <c r="S746" i="20"/>
  <c r="T746" i="20"/>
  <c r="U746" i="20"/>
  <c r="V746" i="20"/>
  <c r="B747" i="20"/>
  <c r="D747" i="20"/>
  <c r="H747" i="20"/>
  <c r="I747" i="20"/>
  <c r="J747" i="20"/>
  <c r="K747" i="20"/>
  <c r="L747" i="20"/>
  <c r="M747" i="20"/>
  <c r="N747" i="20"/>
  <c r="O747" i="20"/>
  <c r="P747" i="20"/>
  <c r="Q747" i="20"/>
  <c r="R747" i="20"/>
  <c r="S747" i="20"/>
  <c r="T747" i="20"/>
  <c r="U747" i="20"/>
  <c r="V747" i="20"/>
  <c r="B748" i="20"/>
  <c r="D748" i="20"/>
  <c r="H748" i="20"/>
  <c r="I748" i="20"/>
  <c r="J748" i="20"/>
  <c r="K748" i="20"/>
  <c r="L748" i="20"/>
  <c r="M748" i="20"/>
  <c r="N748" i="20"/>
  <c r="O748" i="20"/>
  <c r="P748" i="20"/>
  <c r="Q748" i="20"/>
  <c r="R748" i="20"/>
  <c r="S748" i="20"/>
  <c r="T748" i="20"/>
  <c r="U748" i="20"/>
  <c r="V748" i="20"/>
  <c r="B749" i="20"/>
  <c r="D749" i="20"/>
  <c r="H749" i="20"/>
  <c r="I749" i="20"/>
  <c r="J749" i="20"/>
  <c r="K749" i="20"/>
  <c r="L749" i="20"/>
  <c r="M749" i="20"/>
  <c r="N749" i="20"/>
  <c r="O749" i="20"/>
  <c r="P749" i="20"/>
  <c r="Q749" i="20"/>
  <c r="R749" i="20"/>
  <c r="S749" i="20"/>
  <c r="T749" i="20"/>
  <c r="U749" i="20"/>
  <c r="V749" i="20"/>
  <c r="B750" i="20"/>
  <c r="D750" i="20"/>
  <c r="H750" i="20"/>
  <c r="I750" i="20"/>
  <c r="J750" i="20"/>
  <c r="K750" i="20"/>
  <c r="L750" i="20"/>
  <c r="M750" i="20"/>
  <c r="N750" i="20"/>
  <c r="O750" i="20"/>
  <c r="P750" i="20"/>
  <c r="Q750" i="20"/>
  <c r="R750" i="20"/>
  <c r="S750" i="20"/>
  <c r="T750" i="20"/>
  <c r="U750" i="20"/>
  <c r="V750" i="20"/>
  <c r="B751" i="20"/>
  <c r="D751" i="20"/>
  <c r="H751" i="20"/>
  <c r="I751" i="20"/>
  <c r="J751" i="20"/>
  <c r="K751" i="20"/>
  <c r="L751" i="20"/>
  <c r="M751" i="20"/>
  <c r="N751" i="20"/>
  <c r="O751" i="20"/>
  <c r="P751" i="20"/>
  <c r="Q751" i="20"/>
  <c r="R751" i="20"/>
  <c r="S751" i="20"/>
  <c r="T751" i="20"/>
  <c r="U751" i="20"/>
  <c r="V751" i="20"/>
  <c r="B752" i="20"/>
  <c r="D752" i="20"/>
  <c r="H752" i="20"/>
  <c r="I752" i="20"/>
  <c r="J752" i="20"/>
  <c r="K752" i="20"/>
  <c r="L752" i="20"/>
  <c r="M752" i="20"/>
  <c r="N752" i="20"/>
  <c r="O752" i="20"/>
  <c r="P752" i="20"/>
  <c r="Q752" i="20"/>
  <c r="R752" i="20"/>
  <c r="S752" i="20"/>
  <c r="T752" i="20"/>
  <c r="U752" i="20"/>
  <c r="V752" i="20"/>
  <c r="B753" i="20"/>
  <c r="D753" i="20"/>
  <c r="H753" i="20"/>
  <c r="I753" i="20"/>
  <c r="J753" i="20"/>
  <c r="K753" i="20"/>
  <c r="L753" i="20"/>
  <c r="M753" i="20"/>
  <c r="N753" i="20"/>
  <c r="O753" i="20"/>
  <c r="P753" i="20"/>
  <c r="Q753" i="20"/>
  <c r="R753" i="20"/>
  <c r="S753" i="20"/>
  <c r="T753" i="20"/>
  <c r="U753" i="20"/>
  <c r="V753" i="20"/>
  <c r="B754" i="20"/>
  <c r="D754" i="20"/>
  <c r="H754" i="20"/>
  <c r="I754" i="20"/>
  <c r="J754" i="20"/>
  <c r="K754" i="20"/>
  <c r="L754" i="20"/>
  <c r="M754" i="20"/>
  <c r="N754" i="20"/>
  <c r="O754" i="20"/>
  <c r="P754" i="20"/>
  <c r="Q754" i="20"/>
  <c r="R754" i="20"/>
  <c r="S754" i="20"/>
  <c r="T754" i="20"/>
  <c r="U754" i="20"/>
  <c r="V754" i="20"/>
  <c r="B755" i="20"/>
  <c r="D755" i="20"/>
  <c r="H755" i="20"/>
  <c r="I755" i="20"/>
  <c r="J755" i="20"/>
  <c r="K755" i="20"/>
  <c r="L755" i="20"/>
  <c r="M755" i="20"/>
  <c r="N755" i="20"/>
  <c r="O755" i="20"/>
  <c r="P755" i="20"/>
  <c r="Q755" i="20"/>
  <c r="R755" i="20"/>
  <c r="S755" i="20"/>
  <c r="T755" i="20"/>
  <c r="U755" i="20"/>
  <c r="V755" i="20"/>
  <c r="B756" i="20"/>
  <c r="D756" i="20"/>
  <c r="H756" i="20"/>
  <c r="I756" i="20"/>
  <c r="J756" i="20"/>
  <c r="K756" i="20"/>
  <c r="L756" i="20"/>
  <c r="M756" i="20"/>
  <c r="N756" i="20"/>
  <c r="O756" i="20"/>
  <c r="P756" i="20"/>
  <c r="Q756" i="20"/>
  <c r="R756" i="20"/>
  <c r="S756" i="20"/>
  <c r="T756" i="20"/>
  <c r="U756" i="20"/>
  <c r="V756" i="20"/>
  <c r="B757" i="20"/>
  <c r="D757" i="20"/>
  <c r="H757" i="20"/>
  <c r="I757" i="20"/>
  <c r="J757" i="20"/>
  <c r="K757" i="20"/>
  <c r="L757" i="20"/>
  <c r="M757" i="20"/>
  <c r="N757" i="20"/>
  <c r="O757" i="20"/>
  <c r="P757" i="20"/>
  <c r="Q757" i="20"/>
  <c r="R757" i="20"/>
  <c r="S757" i="20"/>
  <c r="T757" i="20"/>
  <c r="U757" i="20"/>
  <c r="V757" i="20"/>
  <c r="B758" i="20"/>
  <c r="D758" i="20"/>
  <c r="H758" i="20"/>
  <c r="I758" i="20"/>
  <c r="J758" i="20"/>
  <c r="K758" i="20"/>
  <c r="L758" i="20"/>
  <c r="M758" i="20"/>
  <c r="N758" i="20"/>
  <c r="O758" i="20"/>
  <c r="P758" i="20"/>
  <c r="Q758" i="20"/>
  <c r="R758" i="20"/>
  <c r="S758" i="20"/>
  <c r="T758" i="20"/>
  <c r="U758" i="20"/>
  <c r="V758" i="20"/>
  <c r="B759" i="20"/>
  <c r="D759" i="20"/>
  <c r="H759" i="20"/>
  <c r="I759" i="20"/>
  <c r="J759" i="20"/>
  <c r="K759" i="20"/>
  <c r="L759" i="20"/>
  <c r="M759" i="20"/>
  <c r="N759" i="20"/>
  <c r="O759" i="20"/>
  <c r="P759" i="20"/>
  <c r="Q759" i="20"/>
  <c r="R759" i="20"/>
  <c r="S759" i="20"/>
  <c r="T759" i="20"/>
  <c r="U759" i="20"/>
  <c r="V759" i="20"/>
  <c r="B760" i="20"/>
  <c r="D760" i="20"/>
  <c r="H760" i="20"/>
  <c r="I760" i="20"/>
  <c r="J760" i="20"/>
  <c r="K760" i="20"/>
  <c r="L760" i="20"/>
  <c r="M760" i="20"/>
  <c r="N760" i="20"/>
  <c r="O760" i="20"/>
  <c r="P760" i="20"/>
  <c r="Q760" i="20"/>
  <c r="R760" i="20"/>
  <c r="S760" i="20"/>
  <c r="T760" i="20"/>
  <c r="U760" i="20"/>
  <c r="V760" i="20"/>
  <c r="B761" i="20"/>
  <c r="D761" i="20"/>
  <c r="H761" i="20"/>
  <c r="I761" i="20"/>
  <c r="J761" i="20"/>
  <c r="K761" i="20"/>
  <c r="L761" i="20"/>
  <c r="M761" i="20"/>
  <c r="N761" i="20"/>
  <c r="O761" i="20"/>
  <c r="P761" i="20"/>
  <c r="Q761" i="20"/>
  <c r="R761" i="20"/>
  <c r="S761" i="20"/>
  <c r="T761" i="20"/>
  <c r="U761" i="20"/>
  <c r="V761" i="20"/>
  <c r="B762" i="20"/>
  <c r="D762" i="20"/>
  <c r="H762" i="20"/>
  <c r="I762" i="20"/>
  <c r="J762" i="20"/>
  <c r="K762" i="20"/>
  <c r="L762" i="20"/>
  <c r="M762" i="20"/>
  <c r="N762" i="20"/>
  <c r="O762" i="20"/>
  <c r="P762" i="20"/>
  <c r="Q762" i="20"/>
  <c r="R762" i="20"/>
  <c r="S762" i="20"/>
  <c r="T762" i="20"/>
  <c r="U762" i="20"/>
  <c r="V762" i="20"/>
  <c r="B763" i="20"/>
  <c r="D763" i="20"/>
  <c r="H763" i="20"/>
  <c r="I763" i="20"/>
  <c r="J763" i="20"/>
  <c r="K763" i="20"/>
  <c r="L763" i="20"/>
  <c r="M763" i="20"/>
  <c r="N763" i="20"/>
  <c r="O763" i="20"/>
  <c r="P763" i="20"/>
  <c r="Q763" i="20"/>
  <c r="R763" i="20"/>
  <c r="S763" i="20"/>
  <c r="T763" i="20"/>
  <c r="U763" i="20"/>
  <c r="V763" i="20"/>
  <c r="B764" i="20"/>
  <c r="D764" i="20"/>
  <c r="H764" i="20"/>
  <c r="I764" i="20"/>
  <c r="J764" i="20"/>
  <c r="K764" i="20"/>
  <c r="L764" i="20"/>
  <c r="M764" i="20"/>
  <c r="N764" i="20"/>
  <c r="O764" i="20"/>
  <c r="P764" i="20"/>
  <c r="Q764" i="20"/>
  <c r="R764" i="20"/>
  <c r="S764" i="20"/>
  <c r="T764" i="20"/>
  <c r="U764" i="20"/>
  <c r="V764" i="20"/>
  <c r="B765" i="20"/>
  <c r="D765" i="20"/>
  <c r="H765" i="20"/>
  <c r="I765" i="20"/>
  <c r="J765" i="20"/>
  <c r="K765" i="20"/>
  <c r="L765" i="20"/>
  <c r="M765" i="20"/>
  <c r="N765" i="20"/>
  <c r="O765" i="20"/>
  <c r="P765" i="20"/>
  <c r="Q765" i="20"/>
  <c r="R765" i="20"/>
  <c r="S765" i="20"/>
  <c r="T765" i="20"/>
  <c r="U765" i="20"/>
  <c r="V765" i="20"/>
  <c r="B766" i="20"/>
  <c r="D766" i="20"/>
  <c r="H766" i="20"/>
  <c r="I766" i="20"/>
  <c r="J766" i="20"/>
  <c r="K766" i="20"/>
  <c r="L766" i="20"/>
  <c r="M766" i="20"/>
  <c r="N766" i="20"/>
  <c r="O766" i="20"/>
  <c r="P766" i="20"/>
  <c r="Q766" i="20"/>
  <c r="R766" i="20"/>
  <c r="S766" i="20"/>
  <c r="T766" i="20"/>
  <c r="U766" i="20"/>
  <c r="V766" i="20"/>
  <c r="B767" i="20"/>
  <c r="D767" i="20"/>
  <c r="H767" i="20"/>
  <c r="I767" i="20"/>
  <c r="J767" i="20"/>
  <c r="K767" i="20"/>
  <c r="L767" i="20"/>
  <c r="M767" i="20"/>
  <c r="N767" i="20"/>
  <c r="O767" i="20"/>
  <c r="P767" i="20"/>
  <c r="Q767" i="20"/>
  <c r="R767" i="20"/>
  <c r="S767" i="20"/>
  <c r="T767" i="20"/>
  <c r="U767" i="20"/>
  <c r="V767" i="20"/>
  <c r="B768" i="20"/>
  <c r="D768" i="20"/>
  <c r="H768" i="20"/>
  <c r="I768" i="20"/>
  <c r="J768" i="20"/>
  <c r="K768" i="20"/>
  <c r="L768" i="20"/>
  <c r="M768" i="20"/>
  <c r="N768" i="20"/>
  <c r="O768" i="20"/>
  <c r="P768" i="20"/>
  <c r="Q768" i="20"/>
  <c r="R768" i="20"/>
  <c r="S768" i="20"/>
  <c r="T768" i="20"/>
  <c r="U768" i="20"/>
  <c r="V768" i="20"/>
  <c r="B769" i="20"/>
  <c r="D769" i="20"/>
  <c r="H769" i="20"/>
  <c r="I769" i="20"/>
  <c r="J769" i="20"/>
  <c r="K769" i="20"/>
  <c r="L769" i="20"/>
  <c r="M769" i="20"/>
  <c r="N769" i="20"/>
  <c r="O769" i="20"/>
  <c r="P769" i="20"/>
  <c r="Q769" i="20"/>
  <c r="R769" i="20"/>
  <c r="S769" i="20"/>
  <c r="T769" i="20"/>
  <c r="U769" i="20"/>
  <c r="V769" i="20"/>
  <c r="B770" i="20"/>
  <c r="D770" i="20"/>
  <c r="H770" i="20"/>
  <c r="I770" i="20"/>
  <c r="J770" i="20"/>
  <c r="K770" i="20"/>
  <c r="L770" i="20"/>
  <c r="M770" i="20"/>
  <c r="N770" i="20"/>
  <c r="O770" i="20"/>
  <c r="P770" i="20"/>
  <c r="Q770" i="20"/>
  <c r="R770" i="20"/>
  <c r="S770" i="20"/>
  <c r="T770" i="20"/>
  <c r="U770" i="20"/>
  <c r="V770" i="20"/>
  <c r="B771" i="20"/>
  <c r="D771" i="20"/>
  <c r="H771" i="20"/>
  <c r="I771" i="20"/>
  <c r="J771" i="20"/>
  <c r="K771" i="20"/>
  <c r="L771" i="20"/>
  <c r="M771" i="20"/>
  <c r="N771" i="20"/>
  <c r="O771" i="20"/>
  <c r="P771" i="20"/>
  <c r="Q771" i="20"/>
  <c r="R771" i="20"/>
  <c r="S771" i="20"/>
  <c r="T771" i="20"/>
  <c r="U771" i="20"/>
  <c r="V771" i="20"/>
  <c r="B772" i="20"/>
  <c r="D772" i="20"/>
  <c r="H772" i="20"/>
  <c r="I772" i="20"/>
  <c r="J772" i="20"/>
  <c r="K772" i="20"/>
  <c r="L772" i="20"/>
  <c r="M772" i="20"/>
  <c r="N772" i="20"/>
  <c r="O772" i="20"/>
  <c r="P772" i="20"/>
  <c r="Q772" i="20"/>
  <c r="R772" i="20"/>
  <c r="S772" i="20"/>
  <c r="T772" i="20"/>
  <c r="U772" i="20"/>
  <c r="V772" i="20"/>
  <c r="B773" i="20"/>
  <c r="D773" i="20"/>
  <c r="H773" i="20"/>
  <c r="I773" i="20"/>
  <c r="J773" i="20"/>
  <c r="K773" i="20"/>
  <c r="L773" i="20"/>
  <c r="M773" i="20"/>
  <c r="N773" i="20"/>
  <c r="O773" i="20"/>
  <c r="P773" i="20"/>
  <c r="Q773" i="20"/>
  <c r="R773" i="20"/>
  <c r="S773" i="20"/>
  <c r="T773" i="20"/>
  <c r="U773" i="20"/>
  <c r="V773" i="20"/>
  <c r="B774" i="20"/>
  <c r="D774" i="20"/>
  <c r="H774" i="20"/>
  <c r="I774" i="20"/>
  <c r="J774" i="20"/>
  <c r="K774" i="20"/>
  <c r="L774" i="20"/>
  <c r="M774" i="20"/>
  <c r="N774" i="20"/>
  <c r="O774" i="20"/>
  <c r="P774" i="20"/>
  <c r="Q774" i="20"/>
  <c r="R774" i="20"/>
  <c r="S774" i="20"/>
  <c r="T774" i="20"/>
  <c r="U774" i="20"/>
  <c r="V774" i="20"/>
  <c r="B775" i="20"/>
  <c r="D775" i="20"/>
  <c r="H775" i="20"/>
  <c r="I775" i="20"/>
  <c r="J775" i="20"/>
  <c r="K775" i="20"/>
  <c r="L775" i="20"/>
  <c r="M775" i="20"/>
  <c r="N775" i="20"/>
  <c r="O775" i="20"/>
  <c r="P775" i="20"/>
  <c r="Q775" i="20"/>
  <c r="R775" i="20"/>
  <c r="S775" i="20"/>
  <c r="T775" i="20"/>
  <c r="U775" i="20"/>
  <c r="V775" i="20"/>
  <c r="B776" i="20"/>
  <c r="D776" i="20"/>
  <c r="H776" i="20"/>
  <c r="I776" i="20"/>
  <c r="J776" i="20"/>
  <c r="K776" i="20"/>
  <c r="L776" i="20"/>
  <c r="M776" i="20"/>
  <c r="N776" i="20"/>
  <c r="O776" i="20"/>
  <c r="P776" i="20"/>
  <c r="Q776" i="20"/>
  <c r="R776" i="20"/>
  <c r="S776" i="20"/>
  <c r="T776" i="20"/>
  <c r="U776" i="20"/>
  <c r="V776" i="20"/>
  <c r="B777" i="20"/>
  <c r="D777" i="20"/>
  <c r="H777" i="20"/>
  <c r="I777" i="20"/>
  <c r="J777" i="20"/>
  <c r="K777" i="20"/>
  <c r="L777" i="20"/>
  <c r="M777" i="20"/>
  <c r="N777" i="20"/>
  <c r="O777" i="20"/>
  <c r="P777" i="20"/>
  <c r="Q777" i="20"/>
  <c r="R777" i="20"/>
  <c r="S777" i="20"/>
  <c r="T777" i="20"/>
  <c r="U777" i="20"/>
  <c r="V777" i="20"/>
  <c r="B778" i="20"/>
  <c r="D778" i="20"/>
  <c r="H778" i="20"/>
  <c r="I778" i="20"/>
  <c r="J778" i="20"/>
  <c r="K778" i="20"/>
  <c r="L778" i="20"/>
  <c r="M778" i="20"/>
  <c r="N778" i="20"/>
  <c r="O778" i="20"/>
  <c r="P778" i="20"/>
  <c r="Q778" i="20"/>
  <c r="R778" i="20"/>
  <c r="S778" i="20"/>
  <c r="T778" i="20"/>
  <c r="U778" i="20"/>
  <c r="V778" i="20"/>
  <c r="B779" i="20"/>
  <c r="D779" i="20"/>
  <c r="H779" i="20"/>
  <c r="I779" i="20"/>
  <c r="J779" i="20"/>
  <c r="K779" i="20"/>
  <c r="L779" i="20"/>
  <c r="M779" i="20"/>
  <c r="N779" i="20"/>
  <c r="O779" i="20"/>
  <c r="P779" i="20"/>
  <c r="Q779" i="20"/>
  <c r="R779" i="20"/>
  <c r="S779" i="20"/>
  <c r="T779" i="20"/>
  <c r="U779" i="20"/>
  <c r="V779" i="20"/>
  <c r="B780" i="20"/>
  <c r="D780" i="20"/>
  <c r="H780" i="20"/>
  <c r="I780" i="20"/>
  <c r="J780" i="20"/>
  <c r="K780" i="20"/>
  <c r="L780" i="20"/>
  <c r="M780" i="20"/>
  <c r="N780" i="20"/>
  <c r="O780" i="20"/>
  <c r="P780" i="20"/>
  <c r="Q780" i="20"/>
  <c r="R780" i="20"/>
  <c r="S780" i="20"/>
  <c r="T780" i="20"/>
  <c r="U780" i="20"/>
  <c r="V780" i="20"/>
  <c r="B781" i="20"/>
  <c r="D781" i="20"/>
  <c r="H781" i="20"/>
  <c r="I781" i="20"/>
  <c r="J781" i="20"/>
  <c r="K781" i="20"/>
  <c r="L781" i="20"/>
  <c r="M781" i="20"/>
  <c r="N781" i="20"/>
  <c r="O781" i="20"/>
  <c r="P781" i="20"/>
  <c r="Q781" i="20"/>
  <c r="R781" i="20"/>
  <c r="S781" i="20"/>
  <c r="T781" i="20"/>
  <c r="U781" i="20"/>
  <c r="V781" i="20"/>
  <c r="B782" i="20"/>
  <c r="D782" i="20"/>
  <c r="H782" i="20"/>
  <c r="I782" i="20"/>
  <c r="J782" i="20"/>
  <c r="K782" i="20"/>
  <c r="L782" i="20"/>
  <c r="M782" i="20"/>
  <c r="N782" i="20"/>
  <c r="O782" i="20"/>
  <c r="P782" i="20"/>
  <c r="Q782" i="20"/>
  <c r="R782" i="20"/>
  <c r="S782" i="20"/>
  <c r="T782" i="20"/>
  <c r="U782" i="20"/>
  <c r="V782" i="20"/>
  <c r="B783" i="20"/>
  <c r="D783" i="20"/>
  <c r="H783" i="20"/>
  <c r="I783" i="20"/>
  <c r="J783" i="20"/>
  <c r="K783" i="20"/>
  <c r="L783" i="20"/>
  <c r="M783" i="20"/>
  <c r="N783" i="20"/>
  <c r="O783" i="20"/>
  <c r="P783" i="20"/>
  <c r="Q783" i="20"/>
  <c r="R783" i="20"/>
  <c r="S783" i="20"/>
  <c r="T783" i="20"/>
  <c r="U783" i="20"/>
  <c r="V783" i="20"/>
  <c r="B784" i="20"/>
  <c r="D784" i="20"/>
  <c r="H784" i="20"/>
  <c r="I784" i="20"/>
  <c r="J784" i="20"/>
  <c r="K784" i="20"/>
  <c r="L784" i="20"/>
  <c r="M784" i="20"/>
  <c r="N784" i="20"/>
  <c r="O784" i="20"/>
  <c r="P784" i="20"/>
  <c r="Q784" i="20"/>
  <c r="R784" i="20"/>
  <c r="S784" i="20"/>
  <c r="T784" i="20"/>
  <c r="U784" i="20"/>
  <c r="V784" i="20"/>
  <c r="B785" i="20"/>
  <c r="D785" i="20"/>
  <c r="H785" i="20"/>
  <c r="I785" i="20"/>
  <c r="J785" i="20"/>
  <c r="K785" i="20"/>
  <c r="L785" i="20"/>
  <c r="M785" i="20"/>
  <c r="N785" i="20"/>
  <c r="O785" i="20"/>
  <c r="P785" i="20"/>
  <c r="Q785" i="20"/>
  <c r="R785" i="20"/>
  <c r="S785" i="20"/>
  <c r="T785" i="20"/>
  <c r="U785" i="20"/>
  <c r="V785" i="20"/>
  <c r="B786" i="20"/>
  <c r="D786" i="20"/>
  <c r="H786" i="20"/>
  <c r="I786" i="20"/>
  <c r="J786" i="20"/>
  <c r="K786" i="20"/>
  <c r="L786" i="20"/>
  <c r="M786" i="20"/>
  <c r="N786" i="20"/>
  <c r="O786" i="20"/>
  <c r="P786" i="20"/>
  <c r="Q786" i="20"/>
  <c r="R786" i="20"/>
  <c r="S786" i="20"/>
  <c r="T786" i="20"/>
  <c r="U786" i="20"/>
  <c r="V786" i="20"/>
  <c r="B787" i="20"/>
  <c r="D787" i="20"/>
  <c r="H787" i="20"/>
  <c r="I787" i="20"/>
  <c r="J787" i="20"/>
  <c r="K787" i="20"/>
  <c r="L787" i="20"/>
  <c r="M787" i="20"/>
  <c r="N787" i="20"/>
  <c r="O787" i="20"/>
  <c r="P787" i="20"/>
  <c r="Q787" i="20"/>
  <c r="R787" i="20"/>
  <c r="S787" i="20"/>
  <c r="T787" i="20"/>
  <c r="U787" i="20"/>
  <c r="V787" i="20"/>
  <c r="B788" i="20"/>
  <c r="D788" i="20"/>
  <c r="H788" i="20"/>
  <c r="I788" i="20"/>
  <c r="J788" i="20"/>
  <c r="K788" i="20"/>
  <c r="L788" i="20"/>
  <c r="M788" i="20"/>
  <c r="N788" i="20"/>
  <c r="O788" i="20"/>
  <c r="P788" i="20"/>
  <c r="Q788" i="20"/>
  <c r="R788" i="20"/>
  <c r="S788" i="20"/>
  <c r="T788" i="20"/>
  <c r="U788" i="20"/>
  <c r="V788" i="20"/>
  <c r="B789" i="20"/>
  <c r="D789" i="20"/>
  <c r="H789" i="20"/>
  <c r="I789" i="20"/>
  <c r="J789" i="20"/>
  <c r="K789" i="20"/>
  <c r="L789" i="20"/>
  <c r="M789" i="20"/>
  <c r="N789" i="20"/>
  <c r="O789" i="20"/>
  <c r="P789" i="20"/>
  <c r="Q789" i="20"/>
  <c r="R789" i="20"/>
  <c r="S789" i="20"/>
  <c r="T789" i="20"/>
  <c r="U789" i="20"/>
  <c r="V789" i="20"/>
  <c r="B790" i="20"/>
  <c r="D790" i="20"/>
  <c r="H790" i="20"/>
  <c r="I790" i="20"/>
  <c r="J790" i="20"/>
  <c r="K790" i="20"/>
  <c r="L790" i="20"/>
  <c r="M790" i="20"/>
  <c r="N790" i="20"/>
  <c r="O790" i="20"/>
  <c r="P790" i="20"/>
  <c r="Q790" i="20"/>
  <c r="R790" i="20"/>
  <c r="S790" i="20"/>
  <c r="T790" i="20"/>
  <c r="U790" i="20"/>
  <c r="V790" i="20"/>
  <c r="B791" i="20"/>
  <c r="D791" i="20"/>
  <c r="H791" i="20"/>
  <c r="I791" i="20"/>
  <c r="J791" i="20"/>
  <c r="K791" i="20"/>
  <c r="L791" i="20"/>
  <c r="M791" i="20"/>
  <c r="N791" i="20"/>
  <c r="O791" i="20"/>
  <c r="P791" i="20"/>
  <c r="Q791" i="20"/>
  <c r="R791" i="20"/>
  <c r="S791" i="20"/>
  <c r="T791" i="20"/>
  <c r="U791" i="20"/>
  <c r="V791" i="20"/>
  <c r="B792" i="20"/>
  <c r="D792" i="20"/>
  <c r="H792" i="20"/>
  <c r="I792" i="20"/>
  <c r="J792" i="20"/>
  <c r="K792" i="20"/>
  <c r="L792" i="20"/>
  <c r="M792" i="20"/>
  <c r="N792" i="20"/>
  <c r="O792" i="20"/>
  <c r="P792" i="20"/>
  <c r="Q792" i="20"/>
  <c r="R792" i="20"/>
  <c r="S792" i="20"/>
  <c r="T792" i="20"/>
  <c r="U792" i="20"/>
  <c r="V792" i="20"/>
  <c r="B793" i="20"/>
  <c r="D793" i="20"/>
  <c r="H793" i="20"/>
  <c r="I793" i="20"/>
  <c r="J793" i="20"/>
  <c r="K793" i="20"/>
  <c r="L793" i="20"/>
  <c r="M793" i="20"/>
  <c r="N793" i="20"/>
  <c r="O793" i="20"/>
  <c r="P793" i="20"/>
  <c r="Q793" i="20"/>
  <c r="R793" i="20"/>
  <c r="S793" i="20"/>
  <c r="T793" i="20"/>
  <c r="U793" i="20"/>
  <c r="V793" i="20"/>
  <c r="B794" i="20"/>
  <c r="D794" i="20"/>
  <c r="H794" i="20"/>
  <c r="I794" i="20"/>
  <c r="J794" i="20"/>
  <c r="K794" i="20"/>
  <c r="L794" i="20"/>
  <c r="M794" i="20"/>
  <c r="N794" i="20"/>
  <c r="O794" i="20"/>
  <c r="P794" i="20"/>
  <c r="Q794" i="20"/>
  <c r="R794" i="20"/>
  <c r="S794" i="20"/>
  <c r="T794" i="20"/>
  <c r="U794" i="20"/>
  <c r="V794" i="20"/>
  <c r="B795" i="20"/>
  <c r="D795" i="20"/>
  <c r="H795" i="20"/>
  <c r="I795" i="20"/>
  <c r="J795" i="20"/>
  <c r="K795" i="20"/>
  <c r="L795" i="20"/>
  <c r="M795" i="20"/>
  <c r="N795" i="20"/>
  <c r="O795" i="20"/>
  <c r="P795" i="20"/>
  <c r="Q795" i="20"/>
  <c r="R795" i="20"/>
  <c r="S795" i="20"/>
  <c r="T795" i="20"/>
  <c r="U795" i="20"/>
  <c r="V795" i="20"/>
  <c r="B796" i="20"/>
  <c r="D796" i="20"/>
  <c r="H796" i="20"/>
  <c r="I796" i="20"/>
  <c r="J796" i="20"/>
  <c r="K796" i="20"/>
  <c r="L796" i="20"/>
  <c r="M796" i="20"/>
  <c r="N796" i="20"/>
  <c r="O796" i="20"/>
  <c r="P796" i="20"/>
  <c r="Q796" i="20"/>
  <c r="R796" i="20"/>
  <c r="S796" i="20"/>
  <c r="T796" i="20"/>
  <c r="U796" i="20"/>
  <c r="V796" i="20"/>
  <c r="B797" i="20"/>
  <c r="D797" i="20"/>
  <c r="H797" i="20"/>
  <c r="I797" i="20"/>
  <c r="J797" i="20"/>
  <c r="K797" i="20"/>
  <c r="L797" i="20"/>
  <c r="M797" i="20"/>
  <c r="N797" i="20"/>
  <c r="O797" i="20"/>
  <c r="P797" i="20"/>
  <c r="Q797" i="20"/>
  <c r="R797" i="20"/>
  <c r="S797" i="20"/>
  <c r="T797" i="20"/>
  <c r="U797" i="20"/>
  <c r="V797" i="20"/>
  <c r="B798" i="20"/>
  <c r="D798" i="20"/>
  <c r="H798" i="20"/>
  <c r="I798" i="20"/>
  <c r="J798" i="20"/>
  <c r="K798" i="20"/>
  <c r="L798" i="20"/>
  <c r="M798" i="20"/>
  <c r="N798" i="20"/>
  <c r="O798" i="20"/>
  <c r="P798" i="20"/>
  <c r="Q798" i="20"/>
  <c r="R798" i="20"/>
  <c r="S798" i="20"/>
  <c r="T798" i="20"/>
  <c r="U798" i="20"/>
  <c r="V798" i="20"/>
  <c r="B799" i="20"/>
  <c r="D799" i="20"/>
  <c r="H799" i="20"/>
  <c r="I799" i="20"/>
  <c r="J799" i="20"/>
  <c r="K799" i="20"/>
  <c r="L799" i="20"/>
  <c r="M799" i="20"/>
  <c r="N799" i="20"/>
  <c r="O799" i="20"/>
  <c r="P799" i="20"/>
  <c r="Q799" i="20"/>
  <c r="R799" i="20"/>
  <c r="S799" i="20"/>
  <c r="T799" i="20"/>
  <c r="U799" i="20"/>
  <c r="V799" i="20"/>
  <c r="B800" i="20"/>
  <c r="D800" i="20"/>
  <c r="H800" i="20"/>
  <c r="I800" i="20"/>
  <c r="J800" i="20"/>
  <c r="K800" i="20"/>
  <c r="L800" i="20"/>
  <c r="M800" i="20"/>
  <c r="N800" i="20"/>
  <c r="O800" i="20"/>
  <c r="P800" i="20"/>
  <c r="Q800" i="20"/>
  <c r="R800" i="20"/>
  <c r="S800" i="20"/>
  <c r="T800" i="20"/>
  <c r="U800" i="20"/>
  <c r="V800" i="20"/>
  <c r="B801" i="20"/>
  <c r="D801" i="20"/>
  <c r="H801" i="20"/>
  <c r="I801" i="20"/>
  <c r="J801" i="20"/>
  <c r="K801" i="20"/>
  <c r="L801" i="20"/>
  <c r="M801" i="20"/>
  <c r="N801" i="20"/>
  <c r="O801" i="20"/>
  <c r="P801" i="20"/>
  <c r="Q801" i="20"/>
  <c r="R801" i="20"/>
  <c r="S801" i="20"/>
  <c r="T801" i="20"/>
  <c r="U801" i="20"/>
  <c r="V801" i="20"/>
  <c r="B802" i="20"/>
  <c r="D802" i="20"/>
  <c r="H802" i="20"/>
  <c r="I802" i="20"/>
  <c r="J802" i="20"/>
  <c r="K802" i="20"/>
  <c r="L802" i="20"/>
  <c r="M802" i="20"/>
  <c r="N802" i="20"/>
  <c r="O802" i="20"/>
  <c r="P802" i="20"/>
  <c r="Q802" i="20"/>
  <c r="R802" i="20"/>
  <c r="S802" i="20"/>
  <c r="T802" i="20"/>
  <c r="U802" i="20"/>
  <c r="V802" i="20"/>
  <c r="B803" i="20"/>
  <c r="D803" i="20"/>
  <c r="H803" i="20"/>
  <c r="I803" i="20"/>
  <c r="J803" i="20"/>
  <c r="K803" i="20"/>
  <c r="L803" i="20"/>
  <c r="M803" i="20"/>
  <c r="N803" i="20"/>
  <c r="O803" i="20"/>
  <c r="P803" i="20"/>
  <c r="Q803" i="20"/>
  <c r="R803" i="20"/>
  <c r="S803" i="20"/>
  <c r="T803" i="20"/>
  <c r="U803" i="20"/>
  <c r="V803" i="20"/>
  <c r="B804" i="20"/>
  <c r="D804" i="20"/>
  <c r="H804" i="20"/>
  <c r="I804" i="20"/>
  <c r="J804" i="20"/>
  <c r="K804" i="20"/>
  <c r="L804" i="20"/>
  <c r="M804" i="20"/>
  <c r="N804" i="20"/>
  <c r="O804" i="20"/>
  <c r="P804" i="20"/>
  <c r="Q804" i="20"/>
  <c r="R804" i="20"/>
  <c r="S804" i="20"/>
  <c r="T804" i="20"/>
  <c r="U804" i="20"/>
  <c r="V804" i="20"/>
  <c r="B805" i="20"/>
  <c r="D805" i="20"/>
  <c r="H805" i="20"/>
  <c r="I805" i="20"/>
  <c r="J805" i="20"/>
  <c r="K805" i="20"/>
  <c r="L805" i="20"/>
  <c r="M805" i="20"/>
  <c r="N805" i="20"/>
  <c r="O805" i="20"/>
  <c r="P805" i="20"/>
  <c r="Q805" i="20"/>
  <c r="R805" i="20"/>
  <c r="S805" i="20"/>
  <c r="T805" i="20"/>
  <c r="U805" i="20"/>
  <c r="V805" i="20"/>
  <c r="B806" i="20"/>
  <c r="D806" i="20"/>
  <c r="H806" i="20"/>
  <c r="I806" i="20"/>
  <c r="J806" i="20"/>
  <c r="K806" i="20"/>
  <c r="L806" i="20"/>
  <c r="M806" i="20"/>
  <c r="N806" i="20"/>
  <c r="O806" i="20"/>
  <c r="P806" i="20"/>
  <c r="Q806" i="20"/>
  <c r="R806" i="20"/>
  <c r="S806" i="20"/>
  <c r="T806" i="20"/>
  <c r="U806" i="20"/>
  <c r="V806" i="20"/>
  <c r="B807" i="20"/>
  <c r="D807" i="20"/>
  <c r="H807" i="20"/>
  <c r="I807" i="20"/>
  <c r="J807" i="20"/>
  <c r="K807" i="20"/>
  <c r="L807" i="20"/>
  <c r="M807" i="20"/>
  <c r="N807" i="20"/>
  <c r="O807" i="20"/>
  <c r="P807" i="20"/>
  <c r="Q807" i="20"/>
  <c r="R807" i="20"/>
  <c r="S807" i="20"/>
  <c r="T807" i="20"/>
  <c r="U807" i="20"/>
  <c r="V807" i="20"/>
  <c r="B808" i="20"/>
  <c r="D808" i="20"/>
  <c r="H808" i="20"/>
  <c r="I808" i="20"/>
  <c r="J808" i="20"/>
  <c r="K808" i="20"/>
  <c r="L808" i="20"/>
  <c r="M808" i="20"/>
  <c r="N808" i="20"/>
  <c r="O808" i="20"/>
  <c r="P808" i="20"/>
  <c r="Q808" i="20"/>
  <c r="R808" i="20"/>
  <c r="S808" i="20"/>
  <c r="T808" i="20"/>
  <c r="U808" i="20"/>
  <c r="V808" i="20"/>
  <c r="B809" i="20"/>
  <c r="D809" i="20"/>
  <c r="H809" i="20"/>
  <c r="I809" i="20"/>
  <c r="J809" i="20"/>
  <c r="K809" i="20"/>
  <c r="L809" i="20"/>
  <c r="M809" i="20"/>
  <c r="N809" i="20"/>
  <c r="O809" i="20"/>
  <c r="P809" i="20"/>
  <c r="Q809" i="20"/>
  <c r="R809" i="20"/>
  <c r="S809" i="20"/>
  <c r="T809" i="20"/>
  <c r="U809" i="20"/>
  <c r="V809" i="20"/>
  <c r="B810" i="20"/>
  <c r="D810" i="20"/>
  <c r="H810" i="20"/>
  <c r="I810" i="20"/>
  <c r="J810" i="20"/>
  <c r="K810" i="20"/>
  <c r="L810" i="20"/>
  <c r="M810" i="20"/>
  <c r="N810" i="20"/>
  <c r="O810" i="20"/>
  <c r="P810" i="20"/>
  <c r="Q810" i="20"/>
  <c r="R810" i="20"/>
  <c r="S810" i="20"/>
  <c r="T810" i="20"/>
  <c r="U810" i="20"/>
  <c r="V810" i="20"/>
  <c r="B811" i="20"/>
  <c r="D811" i="20"/>
  <c r="H811" i="20"/>
  <c r="I811" i="20"/>
  <c r="J811" i="20"/>
  <c r="K811" i="20"/>
  <c r="L811" i="20"/>
  <c r="M811" i="20"/>
  <c r="N811" i="20"/>
  <c r="O811" i="20"/>
  <c r="P811" i="20"/>
  <c r="Q811" i="20"/>
  <c r="R811" i="20"/>
  <c r="S811" i="20"/>
  <c r="T811" i="20"/>
  <c r="U811" i="20"/>
  <c r="V811" i="20"/>
  <c r="B812" i="20"/>
  <c r="D812" i="20"/>
  <c r="H812" i="20"/>
  <c r="I812" i="20"/>
  <c r="J812" i="20"/>
  <c r="K812" i="20"/>
  <c r="L812" i="20"/>
  <c r="M812" i="20"/>
  <c r="N812" i="20"/>
  <c r="O812" i="20"/>
  <c r="P812" i="20"/>
  <c r="Q812" i="20"/>
  <c r="R812" i="20"/>
  <c r="S812" i="20"/>
  <c r="T812" i="20"/>
  <c r="U812" i="20"/>
  <c r="V812" i="20"/>
  <c r="B813" i="20"/>
  <c r="D813" i="20"/>
  <c r="H813" i="20"/>
  <c r="I813" i="20"/>
  <c r="J813" i="20"/>
  <c r="K813" i="20"/>
  <c r="L813" i="20"/>
  <c r="M813" i="20"/>
  <c r="N813" i="20"/>
  <c r="O813" i="20"/>
  <c r="P813" i="20"/>
  <c r="Q813" i="20"/>
  <c r="R813" i="20"/>
  <c r="S813" i="20"/>
  <c r="T813" i="20"/>
  <c r="U813" i="20"/>
  <c r="V813" i="20"/>
  <c r="B814" i="20"/>
  <c r="D814" i="20"/>
  <c r="H814" i="20"/>
  <c r="I814" i="20"/>
  <c r="J814" i="20"/>
  <c r="K814" i="20"/>
  <c r="L814" i="20"/>
  <c r="M814" i="20"/>
  <c r="N814" i="20"/>
  <c r="O814" i="20"/>
  <c r="P814" i="20"/>
  <c r="Q814" i="20"/>
  <c r="R814" i="20"/>
  <c r="S814" i="20"/>
  <c r="T814" i="20"/>
  <c r="U814" i="20"/>
  <c r="V814" i="20"/>
  <c r="B815" i="20"/>
  <c r="D815" i="20"/>
  <c r="H815" i="20"/>
  <c r="I815" i="20"/>
  <c r="J815" i="20"/>
  <c r="K815" i="20"/>
  <c r="L815" i="20"/>
  <c r="M815" i="20"/>
  <c r="N815" i="20"/>
  <c r="O815" i="20"/>
  <c r="P815" i="20"/>
  <c r="Q815" i="20"/>
  <c r="R815" i="20"/>
  <c r="S815" i="20"/>
  <c r="T815" i="20"/>
  <c r="U815" i="20"/>
  <c r="V815" i="20"/>
  <c r="B816" i="20"/>
  <c r="D816" i="20"/>
  <c r="H816" i="20"/>
  <c r="I816" i="20"/>
  <c r="J816" i="20"/>
  <c r="K816" i="20"/>
  <c r="L816" i="20"/>
  <c r="M816" i="20"/>
  <c r="N816" i="20"/>
  <c r="O816" i="20"/>
  <c r="P816" i="20"/>
  <c r="Q816" i="20"/>
  <c r="R816" i="20"/>
  <c r="S816" i="20"/>
  <c r="T816" i="20"/>
  <c r="U816" i="20"/>
  <c r="V816" i="20"/>
  <c r="B817" i="20"/>
  <c r="D817" i="20"/>
  <c r="H817" i="20"/>
  <c r="I817" i="20"/>
  <c r="J817" i="20"/>
  <c r="K817" i="20"/>
  <c r="L817" i="20"/>
  <c r="M817" i="20"/>
  <c r="N817" i="20"/>
  <c r="O817" i="20"/>
  <c r="P817" i="20"/>
  <c r="Q817" i="20"/>
  <c r="R817" i="20"/>
  <c r="S817" i="20"/>
  <c r="T817" i="20"/>
  <c r="U817" i="20"/>
  <c r="V817" i="20"/>
  <c r="B818" i="20"/>
  <c r="D818" i="20"/>
  <c r="H818" i="20"/>
  <c r="I818" i="20"/>
  <c r="J818" i="20"/>
  <c r="K818" i="20"/>
  <c r="L818" i="20"/>
  <c r="M818" i="20"/>
  <c r="N818" i="20"/>
  <c r="O818" i="20"/>
  <c r="P818" i="20"/>
  <c r="Q818" i="20"/>
  <c r="R818" i="20"/>
  <c r="S818" i="20"/>
  <c r="T818" i="20"/>
  <c r="U818" i="20"/>
  <c r="V818" i="20"/>
  <c r="B819" i="20"/>
  <c r="D819" i="20"/>
  <c r="H819" i="20"/>
  <c r="I819" i="20"/>
  <c r="J819" i="20"/>
  <c r="K819" i="20"/>
  <c r="L819" i="20"/>
  <c r="M819" i="20"/>
  <c r="N819" i="20"/>
  <c r="O819" i="20"/>
  <c r="P819" i="20"/>
  <c r="Q819" i="20"/>
  <c r="R819" i="20"/>
  <c r="S819" i="20"/>
  <c r="T819" i="20"/>
  <c r="U819" i="20"/>
  <c r="V819" i="20"/>
  <c r="B820" i="20"/>
  <c r="D820" i="20"/>
  <c r="H820" i="20"/>
  <c r="I820" i="20"/>
  <c r="J820" i="20"/>
  <c r="K820" i="20"/>
  <c r="L820" i="20"/>
  <c r="M820" i="20"/>
  <c r="N820" i="20"/>
  <c r="O820" i="20"/>
  <c r="P820" i="20"/>
  <c r="Q820" i="20"/>
  <c r="R820" i="20"/>
  <c r="S820" i="20"/>
  <c r="T820" i="20"/>
  <c r="U820" i="20"/>
  <c r="V820" i="20"/>
  <c r="B821" i="20"/>
  <c r="D821" i="20"/>
  <c r="H821" i="20"/>
  <c r="I821" i="20"/>
  <c r="J821" i="20"/>
  <c r="K821" i="20"/>
  <c r="L821" i="20"/>
  <c r="M821" i="20"/>
  <c r="N821" i="20"/>
  <c r="O821" i="20"/>
  <c r="P821" i="20"/>
  <c r="Q821" i="20"/>
  <c r="R821" i="20"/>
  <c r="S821" i="20"/>
  <c r="T821" i="20"/>
  <c r="U821" i="20"/>
  <c r="V821" i="20"/>
  <c r="B822" i="20"/>
  <c r="D822" i="20"/>
  <c r="H822" i="20"/>
  <c r="I822" i="20"/>
  <c r="J822" i="20"/>
  <c r="K822" i="20"/>
  <c r="L822" i="20"/>
  <c r="M822" i="20"/>
  <c r="N822" i="20"/>
  <c r="O822" i="20"/>
  <c r="P822" i="20"/>
  <c r="Q822" i="20"/>
  <c r="R822" i="20"/>
  <c r="S822" i="20"/>
  <c r="T822" i="20"/>
  <c r="U822" i="20"/>
  <c r="V822" i="20"/>
  <c r="B823" i="20"/>
  <c r="D823" i="20"/>
  <c r="H823" i="20"/>
  <c r="I823" i="20"/>
  <c r="J823" i="20"/>
  <c r="K823" i="20"/>
  <c r="L823" i="20"/>
  <c r="M823" i="20"/>
  <c r="N823" i="20"/>
  <c r="O823" i="20"/>
  <c r="P823" i="20"/>
  <c r="Q823" i="20"/>
  <c r="R823" i="20"/>
  <c r="S823" i="20"/>
  <c r="T823" i="20"/>
  <c r="U823" i="20"/>
  <c r="V823" i="20"/>
  <c r="B824" i="20"/>
  <c r="D824" i="20"/>
  <c r="H824" i="20"/>
  <c r="I824" i="20"/>
  <c r="J824" i="20"/>
  <c r="K824" i="20"/>
  <c r="L824" i="20"/>
  <c r="M824" i="20"/>
  <c r="N824" i="20"/>
  <c r="O824" i="20"/>
  <c r="P824" i="20"/>
  <c r="Q824" i="20"/>
  <c r="R824" i="20"/>
  <c r="S824" i="20"/>
  <c r="T824" i="20"/>
  <c r="U824" i="20"/>
  <c r="V824" i="20"/>
  <c r="B825" i="20"/>
  <c r="D825" i="20"/>
  <c r="H825" i="20"/>
  <c r="I825" i="20"/>
  <c r="J825" i="20"/>
  <c r="K825" i="20"/>
  <c r="L825" i="20"/>
  <c r="M825" i="20"/>
  <c r="N825" i="20"/>
  <c r="O825" i="20"/>
  <c r="P825" i="20"/>
  <c r="Q825" i="20"/>
  <c r="R825" i="20"/>
  <c r="S825" i="20"/>
  <c r="T825" i="20"/>
  <c r="U825" i="20"/>
  <c r="V825" i="20"/>
  <c r="B826" i="20"/>
  <c r="D826" i="20"/>
  <c r="H826" i="20"/>
  <c r="I826" i="20"/>
  <c r="J826" i="20"/>
  <c r="K826" i="20"/>
  <c r="L826" i="20"/>
  <c r="M826" i="20"/>
  <c r="N826" i="20"/>
  <c r="O826" i="20"/>
  <c r="P826" i="20"/>
  <c r="Q826" i="20"/>
  <c r="R826" i="20"/>
  <c r="S826" i="20"/>
  <c r="T826" i="20"/>
  <c r="U826" i="20"/>
  <c r="V826" i="20"/>
  <c r="B827" i="20"/>
  <c r="D827" i="20"/>
  <c r="H827" i="20"/>
  <c r="I827" i="20"/>
  <c r="J827" i="20"/>
  <c r="K827" i="20"/>
  <c r="L827" i="20"/>
  <c r="M827" i="20"/>
  <c r="N827" i="20"/>
  <c r="O827" i="20"/>
  <c r="P827" i="20"/>
  <c r="Q827" i="20"/>
  <c r="R827" i="20"/>
  <c r="S827" i="20"/>
  <c r="T827" i="20"/>
  <c r="U827" i="20"/>
  <c r="V827" i="20"/>
  <c r="B828" i="20"/>
  <c r="D828" i="20"/>
  <c r="H828" i="20"/>
  <c r="I828" i="20"/>
  <c r="J828" i="20"/>
  <c r="K828" i="20"/>
  <c r="L828" i="20"/>
  <c r="M828" i="20"/>
  <c r="N828" i="20"/>
  <c r="O828" i="20"/>
  <c r="P828" i="20"/>
  <c r="Q828" i="20"/>
  <c r="R828" i="20"/>
  <c r="S828" i="20"/>
  <c r="T828" i="20"/>
  <c r="U828" i="20"/>
  <c r="V828" i="20"/>
  <c r="B829" i="20"/>
  <c r="D829" i="20"/>
  <c r="H829" i="20"/>
  <c r="I829" i="20"/>
  <c r="J829" i="20"/>
  <c r="K829" i="20"/>
  <c r="L829" i="20"/>
  <c r="M829" i="20"/>
  <c r="N829" i="20"/>
  <c r="O829" i="20"/>
  <c r="P829" i="20"/>
  <c r="Q829" i="20"/>
  <c r="R829" i="20"/>
  <c r="S829" i="20"/>
  <c r="T829" i="20"/>
  <c r="U829" i="20"/>
  <c r="V829" i="20"/>
  <c r="B830" i="20"/>
  <c r="D830" i="20"/>
  <c r="H830" i="20"/>
  <c r="I830" i="20"/>
  <c r="J830" i="20"/>
  <c r="K830" i="20"/>
  <c r="L830" i="20"/>
  <c r="M830" i="20"/>
  <c r="N830" i="20"/>
  <c r="O830" i="20"/>
  <c r="P830" i="20"/>
  <c r="Q830" i="20"/>
  <c r="R830" i="20"/>
  <c r="S830" i="20"/>
  <c r="T830" i="20"/>
  <c r="U830" i="20"/>
  <c r="V830" i="20"/>
  <c r="B831" i="20"/>
  <c r="D831" i="20"/>
  <c r="H831" i="20"/>
  <c r="I831" i="20"/>
  <c r="J831" i="20"/>
  <c r="K831" i="20"/>
  <c r="L831" i="20"/>
  <c r="M831" i="20"/>
  <c r="N831" i="20"/>
  <c r="O831" i="20"/>
  <c r="P831" i="20"/>
  <c r="Q831" i="20"/>
  <c r="R831" i="20"/>
  <c r="S831" i="20"/>
  <c r="T831" i="20"/>
  <c r="U831" i="20"/>
  <c r="V831" i="20"/>
  <c r="B832" i="20"/>
  <c r="D832" i="20"/>
  <c r="H832" i="20"/>
  <c r="I832" i="20"/>
  <c r="J832" i="20"/>
  <c r="K832" i="20"/>
  <c r="L832" i="20"/>
  <c r="M832" i="20"/>
  <c r="N832" i="20"/>
  <c r="O832" i="20"/>
  <c r="P832" i="20"/>
  <c r="Q832" i="20"/>
  <c r="R832" i="20"/>
  <c r="S832" i="20"/>
  <c r="T832" i="20"/>
  <c r="U832" i="20"/>
  <c r="V832" i="20"/>
  <c r="B833" i="20"/>
  <c r="D833" i="20"/>
  <c r="H833" i="20"/>
  <c r="I833" i="20"/>
  <c r="J833" i="20"/>
  <c r="K833" i="20"/>
  <c r="L833" i="20"/>
  <c r="M833" i="20"/>
  <c r="N833" i="20"/>
  <c r="O833" i="20"/>
  <c r="P833" i="20"/>
  <c r="Q833" i="20"/>
  <c r="R833" i="20"/>
  <c r="S833" i="20"/>
  <c r="T833" i="20"/>
  <c r="U833" i="20"/>
  <c r="V833" i="20"/>
  <c r="B834" i="20"/>
  <c r="D834" i="20"/>
  <c r="H834" i="20"/>
  <c r="I834" i="20"/>
  <c r="J834" i="20"/>
  <c r="K834" i="20"/>
  <c r="L834" i="20"/>
  <c r="M834" i="20"/>
  <c r="N834" i="20"/>
  <c r="O834" i="20"/>
  <c r="P834" i="20"/>
  <c r="Q834" i="20"/>
  <c r="R834" i="20"/>
  <c r="S834" i="20"/>
  <c r="T834" i="20"/>
  <c r="U834" i="20"/>
  <c r="V834" i="20"/>
  <c r="B835" i="20"/>
  <c r="D835" i="20"/>
  <c r="H835" i="20"/>
  <c r="I835" i="20"/>
  <c r="J835" i="20"/>
  <c r="K835" i="20"/>
  <c r="L835" i="20"/>
  <c r="M835" i="20"/>
  <c r="N835" i="20"/>
  <c r="O835" i="20"/>
  <c r="P835" i="20"/>
  <c r="Q835" i="20"/>
  <c r="R835" i="20"/>
  <c r="S835" i="20"/>
  <c r="T835" i="20"/>
  <c r="U835" i="20"/>
  <c r="V835" i="20"/>
  <c r="B836" i="20"/>
  <c r="D836" i="20"/>
  <c r="H836" i="20"/>
  <c r="I836" i="20"/>
  <c r="J836" i="20"/>
  <c r="K836" i="20"/>
  <c r="L836" i="20"/>
  <c r="M836" i="20"/>
  <c r="N836" i="20"/>
  <c r="O836" i="20"/>
  <c r="P836" i="20"/>
  <c r="Q836" i="20"/>
  <c r="R836" i="20"/>
  <c r="S836" i="20"/>
  <c r="T836" i="20"/>
  <c r="U836" i="20"/>
  <c r="V836" i="20"/>
  <c r="B837" i="20"/>
  <c r="D837" i="20"/>
  <c r="H837" i="20"/>
  <c r="I837" i="20"/>
  <c r="J837" i="20"/>
  <c r="K837" i="20"/>
  <c r="L837" i="20"/>
  <c r="M837" i="20"/>
  <c r="N837" i="20"/>
  <c r="O837" i="20"/>
  <c r="P837" i="20"/>
  <c r="Q837" i="20"/>
  <c r="R837" i="20"/>
  <c r="S837" i="20"/>
  <c r="T837" i="20"/>
  <c r="U837" i="20"/>
  <c r="V837" i="20"/>
  <c r="B838" i="20"/>
  <c r="D838" i="20"/>
  <c r="H838" i="20"/>
  <c r="I838" i="20"/>
  <c r="J838" i="20"/>
  <c r="K838" i="20"/>
  <c r="L838" i="20"/>
  <c r="M838" i="20"/>
  <c r="N838" i="20"/>
  <c r="O838" i="20"/>
  <c r="P838" i="20"/>
  <c r="Q838" i="20"/>
  <c r="R838" i="20"/>
  <c r="S838" i="20"/>
  <c r="T838" i="20"/>
  <c r="U838" i="20"/>
  <c r="V838" i="20"/>
  <c r="B839" i="20"/>
  <c r="D839" i="20"/>
  <c r="H839" i="20"/>
  <c r="I839" i="20"/>
  <c r="J839" i="20"/>
  <c r="K839" i="20"/>
  <c r="L839" i="20"/>
  <c r="M839" i="20"/>
  <c r="N839" i="20"/>
  <c r="O839" i="20"/>
  <c r="P839" i="20"/>
  <c r="Q839" i="20"/>
  <c r="R839" i="20"/>
  <c r="S839" i="20"/>
  <c r="T839" i="20"/>
  <c r="U839" i="20"/>
  <c r="V839" i="20"/>
  <c r="B840" i="20"/>
  <c r="D840" i="20"/>
  <c r="H840" i="20"/>
  <c r="I840" i="20"/>
  <c r="J840" i="20"/>
  <c r="K840" i="20"/>
  <c r="L840" i="20"/>
  <c r="M840" i="20"/>
  <c r="N840" i="20"/>
  <c r="O840" i="20"/>
  <c r="P840" i="20"/>
  <c r="Q840" i="20"/>
  <c r="R840" i="20"/>
  <c r="S840" i="20"/>
  <c r="T840" i="20"/>
  <c r="U840" i="20"/>
  <c r="V840" i="20"/>
  <c r="B841" i="20"/>
  <c r="D841" i="20"/>
  <c r="H841" i="20"/>
  <c r="I841" i="20"/>
  <c r="J841" i="20"/>
  <c r="K841" i="20"/>
  <c r="L841" i="20"/>
  <c r="M841" i="20"/>
  <c r="N841" i="20"/>
  <c r="O841" i="20"/>
  <c r="P841" i="20"/>
  <c r="Q841" i="20"/>
  <c r="R841" i="20"/>
  <c r="S841" i="20"/>
  <c r="T841" i="20"/>
  <c r="U841" i="20"/>
  <c r="V841" i="20"/>
  <c r="B842" i="20"/>
  <c r="D842" i="20"/>
  <c r="H842" i="20"/>
  <c r="I842" i="20"/>
  <c r="J842" i="20"/>
  <c r="K842" i="20"/>
  <c r="L842" i="20"/>
  <c r="M842" i="20"/>
  <c r="N842" i="20"/>
  <c r="O842" i="20"/>
  <c r="P842" i="20"/>
  <c r="Q842" i="20"/>
  <c r="R842" i="20"/>
  <c r="S842" i="20"/>
  <c r="T842" i="20"/>
  <c r="U842" i="20"/>
  <c r="V842" i="20"/>
  <c r="B843" i="20"/>
  <c r="D843" i="20"/>
  <c r="H843" i="20"/>
  <c r="I843" i="20"/>
  <c r="J843" i="20"/>
  <c r="K843" i="20"/>
  <c r="L843" i="20"/>
  <c r="M843" i="20"/>
  <c r="N843" i="20"/>
  <c r="O843" i="20"/>
  <c r="P843" i="20"/>
  <c r="Q843" i="20"/>
  <c r="R843" i="20"/>
  <c r="S843" i="20"/>
  <c r="T843" i="20"/>
  <c r="U843" i="20"/>
  <c r="V843" i="20"/>
  <c r="B844" i="20"/>
  <c r="D844" i="20"/>
  <c r="H844" i="20"/>
  <c r="I844" i="20"/>
  <c r="J844" i="20"/>
  <c r="K844" i="20"/>
  <c r="L844" i="20"/>
  <c r="M844" i="20"/>
  <c r="N844" i="20"/>
  <c r="O844" i="20"/>
  <c r="P844" i="20"/>
  <c r="Q844" i="20"/>
  <c r="R844" i="20"/>
  <c r="S844" i="20"/>
  <c r="T844" i="20"/>
  <c r="U844" i="20"/>
  <c r="V844" i="20"/>
  <c r="B845" i="20"/>
  <c r="D845" i="20"/>
  <c r="H845" i="20"/>
  <c r="I845" i="20"/>
  <c r="J845" i="20"/>
  <c r="K845" i="20"/>
  <c r="L845" i="20"/>
  <c r="M845" i="20"/>
  <c r="N845" i="20"/>
  <c r="O845" i="20"/>
  <c r="P845" i="20"/>
  <c r="Q845" i="20"/>
  <c r="R845" i="20"/>
  <c r="S845" i="20"/>
  <c r="T845" i="20"/>
  <c r="U845" i="20"/>
  <c r="V845" i="20"/>
  <c r="B846" i="20"/>
  <c r="D846" i="20"/>
  <c r="H846" i="20"/>
  <c r="I846" i="20"/>
  <c r="J846" i="20"/>
  <c r="K846" i="20"/>
  <c r="L846" i="20"/>
  <c r="M846" i="20"/>
  <c r="N846" i="20"/>
  <c r="O846" i="20"/>
  <c r="P846" i="20"/>
  <c r="Q846" i="20"/>
  <c r="R846" i="20"/>
  <c r="S846" i="20"/>
  <c r="T846" i="20"/>
  <c r="U846" i="20"/>
  <c r="V846" i="20"/>
  <c r="B847" i="20"/>
  <c r="D847" i="20"/>
  <c r="H847" i="20"/>
  <c r="I847" i="20"/>
  <c r="J847" i="20"/>
  <c r="K847" i="20"/>
  <c r="L847" i="20"/>
  <c r="M847" i="20"/>
  <c r="N847" i="20"/>
  <c r="O847" i="20"/>
  <c r="P847" i="20"/>
  <c r="Q847" i="20"/>
  <c r="R847" i="20"/>
  <c r="S847" i="20"/>
  <c r="T847" i="20"/>
  <c r="U847" i="20"/>
  <c r="V847" i="20"/>
  <c r="B848" i="20"/>
  <c r="D848" i="20"/>
  <c r="H848" i="20"/>
  <c r="I848" i="20"/>
  <c r="J848" i="20"/>
  <c r="K848" i="20"/>
  <c r="L848" i="20"/>
  <c r="M848" i="20"/>
  <c r="N848" i="20"/>
  <c r="O848" i="20"/>
  <c r="P848" i="20"/>
  <c r="Q848" i="20"/>
  <c r="R848" i="20"/>
  <c r="S848" i="20"/>
  <c r="T848" i="20"/>
  <c r="U848" i="20"/>
  <c r="V848" i="20"/>
  <c r="B849" i="20"/>
  <c r="D849" i="20"/>
  <c r="H849" i="20"/>
  <c r="I849" i="20"/>
  <c r="J849" i="20"/>
  <c r="K849" i="20"/>
  <c r="L849" i="20"/>
  <c r="M849" i="20"/>
  <c r="N849" i="20"/>
  <c r="O849" i="20"/>
  <c r="P849" i="20"/>
  <c r="Q849" i="20"/>
  <c r="R849" i="20"/>
  <c r="S849" i="20"/>
  <c r="T849" i="20"/>
  <c r="U849" i="20"/>
  <c r="V849" i="20"/>
  <c r="B850" i="20"/>
  <c r="D850" i="20"/>
  <c r="H850" i="20"/>
  <c r="I850" i="20"/>
  <c r="J850" i="20"/>
  <c r="K850" i="20"/>
  <c r="L850" i="20"/>
  <c r="M850" i="20"/>
  <c r="N850" i="20"/>
  <c r="O850" i="20"/>
  <c r="P850" i="20"/>
  <c r="Q850" i="20"/>
  <c r="R850" i="20"/>
  <c r="S850" i="20"/>
  <c r="T850" i="20"/>
  <c r="U850" i="20"/>
  <c r="V850" i="20"/>
  <c r="B851" i="20"/>
  <c r="D851" i="20"/>
  <c r="H851" i="20"/>
  <c r="I851" i="20"/>
  <c r="J851" i="20"/>
  <c r="K851" i="20"/>
  <c r="L851" i="20"/>
  <c r="M851" i="20"/>
  <c r="N851" i="20"/>
  <c r="O851" i="20"/>
  <c r="P851" i="20"/>
  <c r="Q851" i="20"/>
  <c r="R851" i="20"/>
  <c r="S851" i="20"/>
  <c r="T851" i="20"/>
  <c r="U851" i="20"/>
  <c r="V851" i="20"/>
  <c r="B852" i="20"/>
  <c r="D852" i="20"/>
  <c r="H852" i="20"/>
  <c r="I852" i="20"/>
  <c r="J852" i="20"/>
  <c r="K852" i="20"/>
  <c r="L852" i="20"/>
  <c r="M852" i="20"/>
  <c r="N852" i="20"/>
  <c r="O852" i="20"/>
  <c r="P852" i="20"/>
  <c r="Q852" i="20"/>
  <c r="R852" i="20"/>
  <c r="S852" i="20"/>
  <c r="T852" i="20"/>
  <c r="U852" i="20"/>
  <c r="V852" i="20"/>
  <c r="B853" i="20"/>
  <c r="D853" i="20"/>
  <c r="H853" i="20"/>
  <c r="I853" i="20"/>
  <c r="J853" i="20"/>
  <c r="K853" i="20"/>
  <c r="L853" i="20"/>
  <c r="M853" i="20"/>
  <c r="N853" i="20"/>
  <c r="O853" i="20"/>
  <c r="P853" i="20"/>
  <c r="Q853" i="20"/>
  <c r="R853" i="20"/>
  <c r="S853" i="20"/>
  <c r="T853" i="20"/>
  <c r="U853" i="20"/>
  <c r="V853" i="20"/>
  <c r="B854" i="20"/>
  <c r="D854" i="20"/>
  <c r="H854" i="20"/>
  <c r="I854" i="20"/>
  <c r="J854" i="20"/>
  <c r="K854" i="20"/>
  <c r="L854" i="20"/>
  <c r="M854" i="20"/>
  <c r="N854" i="20"/>
  <c r="O854" i="20"/>
  <c r="P854" i="20"/>
  <c r="Q854" i="20"/>
  <c r="R854" i="20"/>
  <c r="S854" i="20"/>
  <c r="T854" i="20"/>
  <c r="U854" i="20"/>
  <c r="V854" i="20"/>
  <c r="B855" i="20"/>
  <c r="D855" i="20"/>
  <c r="H855" i="20"/>
  <c r="I855" i="20"/>
  <c r="J855" i="20"/>
  <c r="K855" i="20"/>
  <c r="L855" i="20"/>
  <c r="M855" i="20"/>
  <c r="N855" i="20"/>
  <c r="O855" i="20"/>
  <c r="P855" i="20"/>
  <c r="Q855" i="20"/>
  <c r="R855" i="20"/>
  <c r="S855" i="20"/>
  <c r="T855" i="20"/>
  <c r="U855" i="20"/>
  <c r="V855" i="20"/>
  <c r="B856" i="20"/>
  <c r="D856" i="20"/>
  <c r="H856" i="20"/>
  <c r="I856" i="20"/>
  <c r="J856" i="20"/>
  <c r="K856" i="20"/>
  <c r="L856" i="20"/>
  <c r="M856" i="20"/>
  <c r="N856" i="20"/>
  <c r="O856" i="20"/>
  <c r="P856" i="20"/>
  <c r="Q856" i="20"/>
  <c r="R856" i="20"/>
  <c r="S856" i="20"/>
  <c r="T856" i="20"/>
  <c r="U856" i="20"/>
  <c r="V856" i="20"/>
  <c r="B857" i="20"/>
  <c r="D857" i="20"/>
  <c r="H857" i="20"/>
  <c r="I857" i="20"/>
  <c r="J857" i="20"/>
  <c r="K857" i="20"/>
  <c r="L857" i="20"/>
  <c r="M857" i="20"/>
  <c r="N857" i="20"/>
  <c r="O857" i="20"/>
  <c r="P857" i="20"/>
  <c r="Q857" i="20"/>
  <c r="R857" i="20"/>
  <c r="S857" i="20"/>
  <c r="T857" i="20"/>
  <c r="U857" i="20"/>
  <c r="V857" i="20"/>
  <c r="B858" i="20"/>
  <c r="D858" i="20"/>
  <c r="H858" i="20"/>
  <c r="I858" i="20"/>
  <c r="J858" i="20"/>
  <c r="K858" i="20"/>
  <c r="L858" i="20"/>
  <c r="M858" i="20"/>
  <c r="N858" i="20"/>
  <c r="O858" i="20"/>
  <c r="P858" i="20"/>
  <c r="Q858" i="20"/>
  <c r="R858" i="20"/>
  <c r="S858" i="20"/>
  <c r="T858" i="20"/>
  <c r="U858" i="20"/>
  <c r="V858" i="20"/>
  <c r="B859" i="20"/>
  <c r="D859" i="20"/>
  <c r="H859" i="20"/>
  <c r="I859" i="20"/>
  <c r="J859" i="20"/>
  <c r="K859" i="20"/>
  <c r="L859" i="20"/>
  <c r="M859" i="20"/>
  <c r="N859" i="20"/>
  <c r="O859" i="20"/>
  <c r="P859" i="20"/>
  <c r="Q859" i="20"/>
  <c r="R859" i="20"/>
  <c r="S859" i="20"/>
  <c r="T859" i="20"/>
  <c r="U859" i="20"/>
  <c r="V859" i="20"/>
  <c r="B860" i="20"/>
  <c r="D860" i="20"/>
  <c r="H860" i="20"/>
  <c r="I860" i="20"/>
  <c r="J860" i="20"/>
  <c r="K860" i="20"/>
  <c r="L860" i="20"/>
  <c r="M860" i="20"/>
  <c r="N860" i="20"/>
  <c r="O860" i="20"/>
  <c r="P860" i="20"/>
  <c r="Q860" i="20"/>
  <c r="R860" i="20"/>
  <c r="S860" i="20"/>
  <c r="T860" i="20"/>
  <c r="U860" i="20"/>
  <c r="V860" i="20"/>
  <c r="B861" i="20"/>
  <c r="D861" i="20"/>
  <c r="H861" i="20"/>
  <c r="I861" i="20"/>
  <c r="J861" i="20"/>
  <c r="K861" i="20"/>
  <c r="L861" i="20"/>
  <c r="M861" i="20"/>
  <c r="N861" i="20"/>
  <c r="O861" i="20"/>
  <c r="P861" i="20"/>
  <c r="Q861" i="20"/>
  <c r="R861" i="20"/>
  <c r="S861" i="20"/>
  <c r="T861" i="20"/>
  <c r="U861" i="20"/>
  <c r="V861" i="20"/>
  <c r="B862" i="20"/>
  <c r="D862" i="20"/>
  <c r="H862" i="20"/>
  <c r="I862" i="20"/>
  <c r="J862" i="20"/>
  <c r="K862" i="20"/>
  <c r="L862" i="20"/>
  <c r="M862" i="20"/>
  <c r="N862" i="20"/>
  <c r="O862" i="20"/>
  <c r="P862" i="20"/>
  <c r="Q862" i="20"/>
  <c r="R862" i="20"/>
  <c r="S862" i="20"/>
  <c r="T862" i="20"/>
  <c r="U862" i="20"/>
  <c r="V862" i="20"/>
  <c r="B863" i="20"/>
  <c r="D863" i="20"/>
  <c r="H863" i="20"/>
  <c r="I863" i="20"/>
  <c r="J863" i="20"/>
  <c r="K863" i="20"/>
  <c r="L863" i="20"/>
  <c r="M863" i="20"/>
  <c r="N863" i="20"/>
  <c r="O863" i="20"/>
  <c r="P863" i="20"/>
  <c r="Q863" i="20"/>
  <c r="R863" i="20"/>
  <c r="S863" i="20"/>
  <c r="T863" i="20"/>
  <c r="U863" i="20"/>
  <c r="V863" i="20"/>
  <c r="B864" i="20"/>
  <c r="D864" i="20"/>
  <c r="H864" i="20"/>
  <c r="I864" i="20"/>
  <c r="J864" i="20"/>
  <c r="K864" i="20"/>
  <c r="L864" i="20"/>
  <c r="M864" i="20"/>
  <c r="N864" i="20"/>
  <c r="O864" i="20"/>
  <c r="P864" i="20"/>
  <c r="Q864" i="20"/>
  <c r="R864" i="20"/>
  <c r="S864" i="20"/>
  <c r="T864" i="20"/>
  <c r="U864" i="20"/>
  <c r="V864" i="20"/>
  <c r="B865" i="20"/>
  <c r="D865" i="20"/>
  <c r="H865" i="20"/>
  <c r="I865" i="20"/>
  <c r="J865" i="20"/>
  <c r="K865" i="20"/>
  <c r="L865" i="20"/>
  <c r="M865" i="20"/>
  <c r="N865" i="20"/>
  <c r="O865" i="20"/>
  <c r="P865" i="20"/>
  <c r="Q865" i="20"/>
  <c r="R865" i="20"/>
  <c r="S865" i="20"/>
  <c r="T865" i="20"/>
  <c r="U865" i="20"/>
  <c r="V865" i="20"/>
  <c r="B866" i="20"/>
  <c r="D866" i="20"/>
  <c r="H866" i="20"/>
  <c r="I866" i="20"/>
  <c r="J866" i="20"/>
  <c r="K866" i="20"/>
  <c r="L866" i="20"/>
  <c r="M866" i="20"/>
  <c r="N866" i="20"/>
  <c r="O866" i="20"/>
  <c r="P866" i="20"/>
  <c r="Q866" i="20"/>
  <c r="R866" i="20"/>
  <c r="S866" i="20"/>
  <c r="T866" i="20"/>
  <c r="U866" i="20"/>
  <c r="V866" i="20"/>
  <c r="B867" i="20"/>
  <c r="D867" i="20"/>
  <c r="H867" i="20"/>
  <c r="I867" i="20"/>
  <c r="J867" i="20"/>
  <c r="K867" i="20"/>
  <c r="L867" i="20"/>
  <c r="M867" i="20"/>
  <c r="N867" i="20"/>
  <c r="O867" i="20"/>
  <c r="P867" i="20"/>
  <c r="Q867" i="20"/>
  <c r="R867" i="20"/>
  <c r="S867" i="20"/>
  <c r="T867" i="20"/>
  <c r="U867" i="20"/>
  <c r="V867" i="20"/>
  <c r="B868" i="20"/>
  <c r="D868" i="20"/>
  <c r="H868" i="20"/>
  <c r="I868" i="20"/>
  <c r="J868" i="20"/>
  <c r="K868" i="20"/>
  <c r="L868" i="20"/>
  <c r="M868" i="20"/>
  <c r="N868" i="20"/>
  <c r="O868" i="20"/>
  <c r="P868" i="20"/>
  <c r="Q868" i="20"/>
  <c r="R868" i="20"/>
  <c r="S868" i="20"/>
  <c r="T868" i="20"/>
  <c r="U868" i="20"/>
  <c r="V868" i="20"/>
  <c r="B869" i="20"/>
  <c r="D869" i="20"/>
  <c r="H869" i="20"/>
  <c r="I869" i="20"/>
  <c r="J869" i="20"/>
  <c r="K869" i="20"/>
  <c r="L869" i="20"/>
  <c r="M869" i="20"/>
  <c r="N869" i="20"/>
  <c r="O869" i="20"/>
  <c r="P869" i="20"/>
  <c r="Q869" i="20"/>
  <c r="R869" i="20"/>
  <c r="S869" i="20"/>
  <c r="T869" i="20"/>
  <c r="U869" i="20"/>
  <c r="V869" i="20"/>
  <c r="B870" i="20"/>
  <c r="D870" i="20"/>
  <c r="H870" i="20"/>
  <c r="I870" i="20"/>
  <c r="J870" i="20"/>
  <c r="K870" i="20"/>
  <c r="L870" i="20"/>
  <c r="M870" i="20"/>
  <c r="N870" i="20"/>
  <c r="O870" i="20"/>
  <c r="P870" i="20"/>
  <c r="Q870" i="20"/>
  <c r="R870" i="20"/>
  <c r="S870" i="20"/>
  <c r="T870" i="20"/>
  <c r="U870" i="20"/>
  <c r="V870" i="20"/>
  <c r="B871" i="20"/>
  <c r="D871" i="20"/>
  <c r="H871" i="20"/>
  <c r="I871" i="20"/>
  <c r="J871" i="20"/>
  <c r="K871" i="20"/>
  <c r="L871" i="20"/>
  <c r="M871" i="20"/>
  <c r="N871" i="20"/>
  <c r="O871" i="20"/>
  <c r="P871" i="20"/>
  <c r="Q871" i="20"/>
  <c r="R871" i="20"/>
  <c r="S871" i="20"/>
  <c r="T871" i="20"/>
  <c r="U871" i="20"/>
  <c r="V871" i="20"/>
  <c r="B872" i="20"/>
  <c r="D872" i="20"/>
  <c r="H872" i="20"/>
  <c r="I872" i="20"/>
  <c r="J872" i="20"/>
  <c r="K872" i="20"/>
  <c r="L872" i="20"/>
  <c r="M872" i="20"/>
  <c r="N872" i="20"/>
  <c r="O872" i="20"/>
  <c r="P872" i="20"/>
  <c r="Q872" i="20"/>
  <c r="R872" i="20"/>
  <c r="S872" i="20"/>
  <c r="T872" i="20"/>
  <c r="U872" i="20"/>
  <c r="V872" i="20"/>
  <c r="B873" i="20"/>
  <c r="D873" i="20"/>
  <c r="H873" i="20"/>
  <c r="I873" i="20"/>
  <c r="J873" i="20"/>
  <c r="K873" i="20"/>
  <c r="L873" i="20"/>
  <c r="M873" i="20"/>
  <c r="N873" i="20"/>
  <c r="O873" i="20"/>
  <c r="P873" i="20"/>
  <c r="Q873" i="20"/>
  <c r="R873" i="20"/>
  <c r="S873" i="20"/>
  <c r="T873" i="20"/>
  <c r="U873" i="20"/>
  <c r="V873" i="20"/>
  <c r="B874" i="20"/>
  <c r="D874" i="20"/>
  <c r="H874" i="20"/>
  <c r="I874" i="20"/>
  <c r="J874" i="20"/>
  <c r="K874" i="20"/>
  <c r="L874" i="20"/>
  <c r="M874" i="20"/>
  <c r="N874" i="20"/>
  <c r="O874" i="20"/>
  <c r="P874" i="20"/>
  <c r="Q874" i="20"/>
  <c r="R874" i="20"/>
  <c r="S874" i="20"/>
  <c r="T874" i="20"/>
  <c r="U874" i="20"/>
  <c r="V874" i="20"/>
  <c r="B875" i="20"/>
  <c r="D875" i="20"/>
  <c r="H875" i="20"/>
  <c r="I875" i="20"/>
  <c r="J875" i="20"/>
  <c r="K875" i="20"/>
  <c r="L875" i="20"/>
  <c r="M875" i="20"/>
  <c r="N875" i="20"/>
  <c r="O875" i="20"/>
  <c r="P875" i="20"/>
  <c r="Q875" i="20"/>
  <c r="R875" i="20"/>
  <c r="S875" i="20"/>
  <c r="T875" i="20"/>
  <c r="U875" i="20"/>
  <c r="V875" i="20"/>
  <c r="B876" i="20"/>
  <c r="D876" i="20"/>
  <c r="H876" i="20"/>
  <c r="I876" i="20"/>
  <c r="J876" i="20"/>
  <c r="K876" i="20"/>
  <c r="L876" i="20"/>
  <c r="M876" i="20"/>
  <c r="N876" i="20"/>
  <c r="O876" i="20"/>
  <c r="P876" i="20"/>
  <c r="Q876" i="20"/>
  <c r="R876" i="20"/>
  <c r="S876" i="20"/>
  <c r="T876" i="20"/>
  <c r="U876" i="20"/>
  <c r="V876" i="20"/>
  <c r="B877" i="20"/>
  <c r="D877" i="20"/>
  <c r="H877" i="20"/>
  <c r="I877" i="20"/>
  <c r="J877" i="20"/>
  <c r="K877" i="20"/>
  <c r="L877" i="20"/>
  <c r="M877" i="20"/>
  <c r="N877" i="20"/>
  <c r="O877" i="20"/>
  <c r="P877" i="20"/>
  <c r="Q877" i="20"/>
  <c r="R877" i="20"/>
  <c r="S877" i="20"/>
  <c r="T877" i="20"/>
  <c r="U877" i="20"/>
  <c r="V877" i="20"/>
  <c r="B878" i="20"/>
  <c r="D878" i="20"/>
  <c r="H878" i="20"/>
  <c r="I878" i="20"/>
  <c r="J878" i="20"/>
  <c r="K878" i="20"/>
  <c r="L878" i="20"/>
  <c r="M878" i="20"/>
  <c r="N878" i="20"/>
  <c r="O878" i="20"/>
  <c r="P878" i="20"/>
  <c r="Q878" i="20"/>
  <c r="R878" i="20"/>
  <c r="S878" i="20"/>
  <c r="T878" i="20"/>
  <c r="U878" i="20"/>
  <c r="V878" i="20"/>
  <c r="B879" i="20"/>
  <c r="D879" i="20"/>
  <c r="H879" i="20"/>
  <c r="I879" i="20"/>
  <c r="J879" i="20"/>
  <c r="K879" i="20"/>
  <c r="L879" i="20"/>
  <c r="M879" i="20"/>
  <c r="N879" i="20"/>
  <c r="O879" i="20"/>
  <c r="P879" i="20"/>
  <c r="Q879" i="20"/>
  <c r="R879" i="20"/>
  <c r="S879" i="20"/>
  <c r="T879" i="20"/>
  <c r="U879" i="20"/>
  <c r="V879" i="20"/>
  <c r="B880" i="20"/>
  <c r="D880" i="20"/>
  <c r="H880" i="20"/>
  <c r="I880" i="20"/>
  <c r="J880" i="20"/>
  <c r="K880" i="20"/>
  <c r="L880" i="20"/>
  <c r="M880" i="20"/>
  <c r="N880" i="20"/>
  <c r="O880" i="20"/>
  <c r="P880" i="20"/>
  <c r="Q880" i="20"/>
  <c r="R880" i="20"/>
  <c r="S880" i="20"/>
  <c r="T880" i="20"/>
  <c r="U880" i="20"/>
  <c r="V880" i="20"/>
  <c r="B881" i="20"/>
  <c r="D881" i="20"/>
  <c r="H881" i="20"/>
  <c r="I881" i="20"/>
  <c r="J881" i="20"/>
  <c r="K881" i="20"/>
  <c r="L881" i="20"/>
  <c r="M881" i="20"/>
  <c r="N881" i="20"/>
  <c r="O881" i="20"/>
  <c r="P881" i="20"/>
  <c r="Q881" i="20"/>
  <c r="R881" i="20"/>
  <c r="S881" i="20"/>
  <c r="T881" i="20"/>
  <c r="U881" i="20"/>
  <c r="V881" i="20"/>
  <c r="B882" i="20"/>
  <c r="D882" i="20"/>
  <c r="H882" i="20"/>
  <c r="I882" i="20"/>
  <c r="J882" i="20"/>
  <c r="K882" i="20"/>
  <c r="L882" i="20"/>
  <c r="M882" i="20"/>
  <c r="N882" i="20"/>
  <c r="O882" i="20"/>
  <c r="P882" i="20"/>
  <c r="Q882" i="20"/>
  <c r="R882" i="20"/>
  <c r="S882" i="20"/>
  <c r="T882" i="20"/>
  <c r="U882" i="20"/>
  <c r="V882" i="20"/>
  <c r="B883" i="20"/>
  <c r="D883" i="20"/>
  <c r="H883" i="20"/>
  <c r="I883" i="20"/>
  <c r="J883" i="20"/>
  <c r="K883" i="20"/>
  <c r="L883" i="20"/>
  <c r="M883" i="20"/>
  <c r="N883" i="20"/>
  <c r="O883" i="20"/>
  <c r="P883" i="20"/>
  <c r="Q883" i="20"/>
  <c r="R883" i="20"/>
  <c r="S883" i="20"/>
  <c r="T883" i="20"/>
  <c r="U883" i="20"/>
  <c r="V883" i="20"/>
  <c r="B884" i="20"/>
  <c r="D884" i="20"/>
  <c r="H884" i="20"/>
  <c r="I884" i="20"/>
  <c r="J884" i="20"/>
  <c r="K884" i="20"/>
  <c r="L884" i="20"/>
  <c r="M884" i="20"/>
  <c r="N884" i="20"/>
  <c r="O884" i="20"/>
  <c r="P884" i="20"/>
  <c r="Q884" i="20"/>
  <c r="R884" i="20"/>
  <c r="S884" i="20"/>
  <c r="T884" i="20"/>
  <c r="U884" i="20"/>
  <c r="V884" i="20"/>
  <c r="B885" i="20"/>
  <c r="D885" i="20"/>
  <c r="H885" i="20"/>
  <c r="I885" i="20"/>
  <c r="J885" i="20"/>
  <c r="K885" i="20"/>
  <c r="L885" i="20"/>
  <c r="M885" i="20"/>
  <c r="N885" i="20"/>
  <c r="O885" i="20"/>
  <c r="P885" i="20"/>
  <c r="Q885" i="20"/>
  <c r="R885" i="20"/>
  <c r="S885" i="20"/>
  <c r="T885" i="20"/>
  <c r="U885" i="20"/>
  <c r="V885" i="20"/>
  <c r="B886" i="20"/>
  <c r="D886" i="20"/>
  <c r="H886" i="20"/>
  <c r="I886" i="20"/>
  <c r="J886" i="20"/>
  <c r="K886" i="20"/>
  <c r="L886" i="20"/>
  <c r="M886" i="20"/>
  <c r="N886" i="20"/>
  <c r="O886" i="20"/>
  <c r="P886" i="20"/>
  <c r="Q886" i="20"/>
  <c r="R886" i="20"/>
  <c r="S886" i="20"/>
  <c r="T886" i="20"/>
  <c r="U886" i="20"/>
  <c r="V886" i="20"/>
  <c r="B887" i="20"/>
  <c r="D887" i="20"/>
  <c r="H887" i="20"/>
  <c r="I887" i="20"/>
  <c r="J887" i="20"/>
  <c r="K887" i="20"/>
  <c r="L887" i="20"/>
  <c r="M887" i="20"/>
  <c r="N887" i="20"/>
  <c r="O887" i="20"/>
  <c r="P887" i="20"/>
  <c r="Q887" i="20"/>
  <c r="R887" i="20"/>
  <c r="S887" i="20"/>
  <c r="T887" i="20"/>
  <c r="U887" i="20"/>
  <c r="V887" i="20"/>
  <c r="B888" i="20"/>
  <c r="D888" i="20"/>
  <c r="H888" i="20"/>
  <c r="I888" i="20"/>
  <c r="J888" i="20"/>
  <c r="K888" i="20"/>
  <c r="L888" i="20"/>
  <c r="M888" i="20"/>
  <c r="N888" i="20"/>
  <c r="O888" i="20"/>
  <c r="P888" i="20"/>
  <c r="Q888" i="20"/>
  <c r="R888" i="20"/>
  <c r="S888" i="20"/>
  <c r="T888" i="20"/>
  <c r="U888" i="20"/>
  <c r="V888" i="20"/>
  <c r="B889" i="20"/>
  <c r="D889" i="20"/>
  <c r="H889" i="20"/>
  <c r="I889" i="20"/>
  <c r="J889" i="20"/>
  <c r="K889" i="20"/>
  <c r="L889" i="20"/>
  <c r="M889" i="20"/>
  <c r="N889" i="20"/>
  <c r="O889" i="20"/>
  <c r="P889" i="20"/>
  <c r="Q889" i="20"/>
  <c r="R889" i="20"/>
  <c r="S889" i="20"/>
  <c r="T889" i="20"/>
  <c r="U889" i="20"/>
  <c r="V889" i="20"/>
  <c r="B890" i="20"/>
  <c r="D890" i="20"/>
  <c r="H890" i="20"/>
  <c r="I890" i="20"/>
  <c r="J890" i="20"/>
  <c r="K890" i="20"/>
  <c r="L890" i="20"/>
  <c r="M890" i="20"/>
  <c r="N890" i="20"/>
  <c r="O890" i="20"/>
  <c r="P890" i="20"/>
  <c r="Q890" i="20"/>
  <c r="R890" i="20"/>
  <c r="S890" i="20"/>
  <c r="T890" i="20"/>
  <c r="U890" i="20"/>
  <c r="V890" i="20"/>
  <c r="B891" i="20"/>
  <c r="D891" i="20"/>
  <c r="H891" i="20"/>
  <c r="I891" i="20"/>
  <c r="J891" i="20"/>
  <c r="K891" i="20"/>
  <c r="L891" i="20"/>
  <c r="M891" i="20"/>
  <c r="N891" i="20"/>
  <c r="O891" i="20"/>
  <c r="P891" i="20"/>
  <c r="Q891" i="20"/>
  <c r="R891" i="20"/>
  <c r="S891" i="20"/>
  <c r="T891" i="20"/>
  <c r="U891" i="20"/>
  <c r="V891" i="20"/>
  <c r="B892" i="20"/>
  <c r="D892" i="20"/>
  <c r="H892" i="20"/>
  <c r="I892" i="20"/>
  <c r="J892" i="20"/>
  <c r="K892" i="20"/>
  <c r="L892" i="20"/>
  <c r="M892" i="20"/>
  <c r="N892" i="20"/>
  <c r="O892" i="20"/>
  <c r="P892" i="20"/>
  <c r="Q892" i="20"/>
  <c r="R892" i="20"/>
  <c r="S892" i="20"/>
  <c r="T892" i="20"/>
  <c r="U892" i="20"/>
  <c r="V892" i="20"/>
  <c r="B893" i="20"/>
  <c r="D893" i="20"/>
  <c r="H893" i="20"/>
  <c r="I893" i="20"/>
  <c r="J893" i="20"/>
  <c r="K893" i="20"/>
  <c r="L893" i="20"/>
  <c r="M893" i="20"/>
  <c r="N893" i="20"/>
  <c r="O893" i="20"/>
  <c r="P893" i="20"/>
  <c r="Q893" i="20"/>
  <c r="R893" i="20"/>
  <c r="S893" i="20"/>
  <c r="T893" i="20"/>
  <c r="U893" i="20"/>
  <c r="V893" i="20"/>
  <c r="B894" i="20"/>
  <c r="D894" i="20"/>
  <c r="H894" i="20"/>
  <c r="I894" i="20"/>
  <c r="J894" i="20"/>
  <c r="K894" i="20"/>
  <c r="L894" i="20"/>
  <c r="M894" i="20"/>
  <c r="N894" i="20"/>
  <c r="O894" i="20"/>
  <c r="P894" i="20"/>
  <c r="Q894" i="20"/>
  <c r="R894" i="20"/>
  <c r="S894" i="20"/>
  <c r="T894" i="20"/>
  <c r="U894" i="20"/>
  <c r="V894" i="20"/>
  <c r="B895" i="20"/>
  <c r="D895" i="20"/>
  <c r="H895" i="20"/>
  <c r="I895" i="20"/>
  <c r="J895" i="20"/>
  <c r="K895" i="20"/>
  <c r="L895" i="20"/>
  <c r="M895" i="20"/>
  <c r="N895" i="20"/>
  <c r="O895" i="20"/>
  <c r="P895" i="20"/>
  <c r="Q895" i="20"/>
  <c r="R895" i="20"/>
  <c r="S895" i="20"/>
  <c r="T895" i="20"/>
  <c r="U895" i="20"/>
  <c r="V895" i="20"/>
  <c r="B896" i="20"/>
  <c r="D896" i="20"/>
  <c r="H896" i="20"/>
  <c r="I896" i="20"/>
  <c r="J896" i="20"/>
  <c r="K896" i="20"/>
  <c r="L896" i="20"/>
  <c r="M896" i="20"/>
  <c r="N896" i="20"/>
  <c r="O896" i="20"/>
  <c r="P896" i="20"/>
  <c r="Q896" i="20"/>
  <c r="R896" i="20"/>
  <c r="S896" i="20"/>
  <c r="T896" i="20"/>
  <c r="U896" i="20"/>
  <c r="V896" i="20"/>
  <c r="B897" i="20"/>
  <c r="D897" i="20"/>
  <c r="H897" i="20"/>
  <c r="I897" i="20"/>
  <c r="J897" i="20"/>
  <c r="K897" i="20"/>
  <c r="L897" i="20"/>
  <c r="M897" i="20"/>
  <c r="N897" i="20"/>
  <c r="O897" i="20"/>
  <c r="P897" i="20"/>
  <c r="Q897" i="20"/>
  <c r="R897" i="20"/>
  <c r="S897" i="20"/>
  <c r="T897" i="20"/>
  <c r="U897" i="20"/>
  <c r="V897" i="20"/>
  <c r="B898" i="20"/>
  <c r="D898" i="20"/>
  <c r="H898" i="20"/>
  <c r="I898" i="20"/>
  <c r="J898" i="20"/>
  <c r="K898" i="20"/>
  <c r="L898" i="20"/>
  <c r="M898" i="20"/>
  <c r="N898" i="20"/>
  <c r="O898" i="20"/>
  <c r="P898" i="20"/>
  <c r="Q898" i="20"/>
  <c r="R898" i="20"/>
  <c r="S898" i="20"/>
  <c r="T898" i="20"/>
  <c r="U898" i="20"/>
  <c r="V898" i="20"/>
  <c r="B899" i="20"/>
  <c r="D899" i="20"/>
  <c r="H899" i="20"/>
  <c r="I899" i="20"/>
  <c r="J899" i="20"/>
  <c r="K899" i="20"/>
  <c r="L899" i="20"/>
  <c r="M899" i="20"/>
  <c r="N899" i="20"/>
  <c r="O899" i="20"/>
  <c r="P899" i="20"/>
  <c r="Q899" i="20"/>
  <c r="R899" i="20"/>
  <c r="S899" i="20"/>
  <c r="T899" i="20"/>
  <c r="U899" i="20"/>
  <c r="V899" i="20"/>
  <c r="B900" i="20"/>
  <c r="D900" i="20"/>
  <c r="H900" i="20"/>
  <c r="I900" i="20"/>
  <c r="J900" i="20"/>
  <c r="K900" i="20"/>
  <c r="L900" i="20"/>
  <c r="M900" i="20"/>
  <c r="N900" i="20"/>
  <c r="O900" i="20"/>
  <c r="P900" i="20"/>
  <c r="Q900" i="20"/>
  <c r="R900" i="20"/>
  <c r="S900" i="20"/>
  <c r="T900" i="20"/>
  <c r="U900" i="20"/>
  <c r="V900" i="20"/>
  <c r="B901" i="20"/>
  <c r="D901" i="20"/>
  <c r="H901" i="20"/>
  <c r="I901" i="20"/>
  <c r="J901" i="20"/>
  <c r="K901" i="20"/>
  <c r="L901" i="20"/>
  <c r="M901" i="20"/>
  <c r="N901" i="20"/>
  <c r="O901" i="20"/>
  <c r="P901" i="20"/>
  <c r="Q901" i="20"/>
  <c r="R901" i="20"/>
  <c r="S901" i="20"/>
  <c r="T901" i="20"/>
  <c r="U901" i="20"/>
  <c r="V901" i="20"/>
  <c r="B902" i="20"/>
  <c r="D902" i="20"/>
  <c r="H902" i="20"/>
  <c r="I902" i="20"/>
  <c r="J902" i="20"/>
  <c r="K902" i="20"/>
  <c r="L902" i="20"/>
  <c r="M902" i="20"/>
  <c r="N902" i="20"/>
  <c r="O902" i="20"/>
  <c r="P902" i="20"/>
  <c r="Q902" i="20"/>
  <c r="R902" i="20"/>
  <c r="S902" i="20"/>
  <c r="T902" i="20"/>
  <c r="U902" i="20"/>
  <c r="V902" i="20"/>
  <c r="B903" i="20"/>
  <c r="D903" i="20"/>
  <c r="H903" i="20"/>
  <c r="I903" i="20"/>
  <c r="J903" i="20"/>
  <c r="K903" i="20"/>
  <c r="L903" i="20"/>
  <c r="M903" i="20"/>
  <c r="N903" i="20"/>
  <c r="O903" i="20"/>
  <c r="P903" i="20"/>
  <c r="Q903" i="20"/>
  <c r="R903" i="20"/>
  <c r="S903" i="20"/>
  <c r="T903" i="20"/>
  <c r="U903" i="20"/>
  <c r="V903" i="20"/>
  <c r="B904" i="20"/>
  <c r="D904" i="20"/>
  <c r="H904" i="20"/>
  <c r="I904" i="20"/>
  <c r="J904" i="20"/>
  <c r="K904" i="20"/>
  <c r="L904" i="20"/>
  <c r="M904" i="20"/>
  <c r="N904" i="20"/>
  <c r="O904" i="20"/>
  <c r="P904" i="20"/>
  <c r="Q904" i="20"/>
  <c r="R904" i="20"/>
  <c r="S904" i="20"/>
  <c r="T904" i="20"/>
  <c r="U904" i="20"/>
  <c r="V904" i="20"/>
  <c r="B905" i="20"/>
  <c r="D905" i="20"/>
  <c r="H905" i="20"/>
  <c r="I905" i="20"/>
  <c r="J905" i="20"/>
  <c r="K905" i="20"/>
  <c r="L905" i="20"/>
  <c r="M905" i="20"/>
  <c r="N905" i="20"/>
  <c r="O905" i="20"/>
  <c r="P905" i="20"/>
  <c r="Q905" i="20"/>
  <c r="R905" i="20"/>
  <c r="S905" i="20"/>
  <c r="T905" i="20"/>
  <c r="U905" i="20"/>
  <c r="V905" i="20"/>
  <c r="B906" i="20"/>
  <c r="D906" i="20"/>
  <c r="H906" i="20"/>
  <c r="I906" i="20"/>
  <c r="J906" i="20"/>
  <c r="K906" i="20"/>
  <c r="L906" i="20"/>
  <c r="M906" i="20"/>
  <c r="N906" i="20"/>
  <c r="O906" i="20"/>
  <c r="P906" i="20"/>
  <c r="Q906" i="20"/>
  <c r="R906" i="20"/>
  <c r="S906" i="20"/>
  <c r="T906" i="20"/>
  <c r="U906" i="20"/>
  <c r="V906" i="20"/>
  <c r="B907" i="20"/>
  <c r="D907" i="20"/>
  <c r="H907" i="20"/>
  <c r="I907" i="20"/>
  <c r="J907" i="20"/>
  <c r="K907" i="20"/>
  <c r="L907" i="20"/>
  <c r="M907" i="20"/>
  <c r="N907" i="20"/>
  <c r="O907" i="20"/>
  <c r="P907" i="20"/>
  <c r="Q907" i="20"/>
  <c r="R907" i="20"/>
  <c r="S907" i="20"/>
  <c r="T907" i="20"/>
  <c r="U907" i="20"/>
  <c r="V907" i="20"/>
  <c r="B908" i="20"/>
  <c r="D908" i="20"/>
  <c r="H908" i="20"/>
  <c r="I908" i="20"/>
  <c r="J908" i="20"/>
  <c r="K908" i="20"/>
  <c r="L908" i="20"/>
  <c r="M908" i="20"/>
  <c r="N908" i="20"/>
  <c r="O908" i="20"/>
  <c r="P908" i="20"/>
  <c r="Q908" i="20"/>
  <c r="R908" i="20"/>
  <c r="S908" i="20"/>
  <c r="T908" i="20"/>
  <c r="U908" i="20"/>
  <c r="V908" i="20"/>
  <c r="B909" i="20"/>
  <c r="D909" i="20"/>
  <c r="H909" i="20"/>
  <c r="I909" i="20"/>
  <c r="J909" i="20"/>
  <c r="K909" i="20"/>
  <c r="L909" i="20"/>
  <c r="M909" i="20"/>
  <c r="N909" i="20"/>
  <c r="O909" i="20"/>
  <c r="P909" i="20"/>
  <c r="Q909" i="20"/>
  <c r="R909" i="20"/>
  <c r="S909" i="20"/>
  <c r="T909" i="20"/>
  <c r="U909" i="20"/>
  <c r="V909" i="20"/>
  <c r="B910" i="20"/>
  <c r="D910" i="20"/>
  <c r="H910" i="20"/>
  <c r="I910" i="20"/>
  <c r="J910" i="20"/>
  <c r="K910" i="20"/>
  <c r="L910" i="20"/>
  <c r="M910" i="20"/>
  <c r="N910" i="20"/>
  <c r="O910" i="20"/>
  <c r="P910" i="20"/>
  <c r="Q910" i="20"/>
  <c r="R910" i="20"/>
  <c r="S910" i="20"/>
  <c r="T910" i="20"/>
  <c r="U910" i="20"/>
  <c r="V910" i="20"/>
  <c r="B911" i="20"/>
  <c r="D911" i="20"/>
  <c r="H911" i="20"/>
  <c r="I911" i="20"/>
  <c r="J911" i="20"/>
  <c r="K911" i="20"/>
  <c r="L911" i="20"/>
  <c r="M911" i="20"/>
  <c r="N911" i="20"/>
  <c r="O911" i="20"/>
  <c r="P911" i="20"/>
  <c r="Q911" i="20"/>
  <c r="R911" i="20"/>
  <c r="S911" i="20"/>
  <c r="T911" i="20"/>
  <c r="U911" i="20"/>
  <c r="V911" i="20"/>
  <c r="B912" i="20"/>
  <c r="D912" i="20"/>
  <c r="H912" i="20"/>
  <c r="I912" i="20"/>
  <c r="J912" i="20"/>
  <c r="K912" i="20"/>
  <c r="L912" i="20"/>
  <c r="M912" i="20"/>
  <c r="N912" i="20"/>
  <c r="O912" i="20"/>
  <c r="P912" i="20"/>
  <c r="Q912" i="20"/>
  <c r="R912" i="20"/>
  <c r="S912" i="20"/>
  <c r="T912" i="20"/>
  <c r="U912" i="20"/>
  <c r="V912" i="20"/>
  <c r="B913" i="20"/>
  <c r="D913" i="20"/>
  <c r="H913" i="20"/>
  <c r="I913" i="20"/>
  <c r="J913" i="20"/>
  <c r="K913" i="20"/>
  <c r="L913" i="20"/>
  <c r="M913" i="20"/>
  <c r="N913" i="20"/>
  <c r="O913" i="20"/>
  <c r="P913" i="20"/>
  <c r="Q913" i="20"/>
  <c r="R913" i="20"/>
  <c r="S913" i="20"/>
  <c r="T913" i="20"/>
  <c r="U913" i="20"/>
  <c r="V913" i="20"/>
  <c r="B914" i="20"/>
  <c r="D914" i="20"/>
  <c r="H914" i="20"/>
  <c r="I914" i="20"/>
  <c r="J914" i="20"/>
  <c r="K914" i="20"/>
  <c r="L914" i="20"/>
  <c r="M914" i="20"/>
  <c r="N914" i="20"/>
  <c r="O914" i="20"/>
  <c r="P914" i="20"/>
  <c r="Q914" i="20"/>
  <c r="R914" i="20"/>
  <c r="S914" i="20"/>
  <c r="T914" i="20"/>
  <c r="U914" i="20"/>
  <c r="V914" i="20"/>
  <c r="B915" i="20"/>
  <c r="D915" i="20"/>
  <c r="H915" i="20"/>
  <c r="I915" i="20"/>
  <c r="J915" i="20"/>
  <c r="K915" i="20"/>
  <c r="L915" i="20"/>
  <c r="M915" i="20"/>
  <c r="N915" i="20"/>
  <c r="O915" i="20"/>
  <c r="P915" i="20"/>
  <c r="Q915" i="20"/>
  <c r="R915" i="20"/>
  <c r="S915" i="20"/>
  <c r="T915" i="20"/>
  <c r="U915" i="20"/>
  <c r="V915" i="20"/>
  <c r="B916" i="20"/>
  <c r="D916" i="20"/>
  <c r="H916" i="20"/>
  <c r="I916" i="20"/>
  <c r="J916" i="20"/>
  <c r="K916" i="20"/>
  <c r="L916" i="20"/>
  <c r="M916" i="20"/>
  <c r="N916" i="20"/>
  <c r="O916" i="20"/>
  <c r="P916" i="20"/>
  <c r="Q916" i="20"/>
  <c r="R916" i="20"/>
  <c r="S916" i="20"/>
  <c r="T916" i="20"/>
  <c r="U916" i="20"/>
  <c r="V916" i="20"/>
  <c r="B917" i="20"/>
  <c r="D917" i="20"/>
  <c r="H917" i="20"/>
  <c r="I917" i="20"/>
  <c r="J917" i="20"/>
  <c r="K917" i="20"/>
  <c r="L917" i="20"/>
  <c r="M917" i="20"/>
  <c r="N917" i="20"/>
  <c r="O917" i="20"/>
  <c r="P917" i="20"/>
  <c r="Q917" i="20"/>
  <c r="R917" i="20"/>
  <c r="S917" i="20"/>
  <c r="T917" i="20"/>
  <c r="U917" i="20"/>
  <c r="V917" i="20"/>
  <c r="B918" i="20"/>
  <c r="D918" i="20"/>
  <c r="H918" i="20"/>
  <c r="I918" i="20"/>
  <c r="J918" i="20"/>
  <c r="K918" i="20"/>
  <c r="L918" i="20"/>
  <c r="M918" i="20"/>
  <c r="N918" i="20"/>
  <c r="O918" i="20"/>
  <c r="P918" i="20"/>
  <c r="Q918" i="20"/>
  <c r="R918" i="20"/>
  <c r="S918" i="20"/>
  <c r="T918" i="20"/>
  <c r="U918" i="20"/>
  <c r="V918" i="20"/>
  <c r="B919" i="20"/>
  <c r="D919" i="20"/>
  <c r="H919" i="20"/>
  <c r="I919" i="20"/>
  <c r="J919" i="20"/>
  <c r="K919" i="20"/>
  <c r="L919" i="20"/>
  <c r="M919" i="20"/>
  <c r="N919" i="20"/>
  <c r="O919" i="20"/>
  <c r="P919" i="20"/>
  <c r="Q919" i="20"/>
  <c r="R919" i="20"/>
  <c r="S919" i="20"/>
  <c r="T919" i="20"/>
  <c r="U919" i="20"/>
  <c r="V919" i="20"/>
  <c r="B920" i="20"/>
  <c r="D920" i="20"/>
  <c r="H920" i="20"/>
  <c r="I920" i="20"/>
  <c r="J920" i="20"/>
  <c r="K920" i="20"/>
  <c r="L920" i="20"/>
  <c r="M920" i="20"/>
  <c r="N920" i="20"/>
  <c r="O920" i="20"/>
  <c r="P920" i="20"/>
  <c r="Q920" i="20"/>
  <c r="R920" i="20"/>
  <c r="S920" i="20"/>
  <c r="T920" i="20"/>
  <c r="U920" i="20"/>
  <c r="V920" i="20"/>
  <c r="B921" i="20"/>
  <c r="D921" i="20"/>
  <c r="H921" i="20"/>
  <c r="I921" i="20"/>
  <c r="J921" i="20"/>
  <c r="K921" i="20"/>
  <c r="L921" i="20"/>
  <c r="M921" i="20"/>
  <c r="N921" i="20"/>
  <c r="O921" i="20"/>
  <c r="P921" i="20"/>
  <c r="Q921" i="20"/>
  <c r="R921" i="20"/>
  <c r="S921" i="20"/>
  <c r="T921" i="20"/>
  <c r="U921" i="20"/>
  <c r="V921" i="20"/>
  <c r="B922" i="20"/>
  <c r="D922" i="20"/>
  <c r="H922" i="20"/>
  <c r="I922" i="20"/>
  <c r="J922" i="20"/>
  <c r="K922" i="20"/>
  <c r="L922" i="20"/>
  <c r="M922" i="20"/>
  <c r="N922" i="20"/>
  <c r="O922" i="20"/>
  <c r="P922" i="20"/>
  <c r="Q922" i="20"/>
  <c r="R922" i="20"/>
  <c r="S922" i="20"/>
  <c r="T922" i="20"/>
  <c r="U922" i="20"/>
  <c r="V922" i="20"/>
  <c r="B923" i="20"/>
  <c r="D923" i="20"/>
  <c r="H923" i="20"/>
  <c r="I923" i="20"/>
  <c r="J923" i="20"/>
  <c r="K923" i="20"/>
  <c r="L923" i="20"/>
  <c r="M923" i="20"/>
  <c r="N923" i="20"/>
  <c r="O923" i="20"/>
  <c r="P923" i="20"/>
  <c r="Q923" i="20"/>
  <c r="R923" i="20"/>
  <c r="S923" i="20"/>
  <c r="T923" i="20"/>
  <c r="U923" i="20"/>
  <c r="V923" i="20"/>
  <c r="B924" i="20"/>
  <c r="D924" i="20"/>
  <c r="H924" i="20"/>
  <c r="I924" i="20"/>
  <c r="J924" i="20"/>
  <c r="K924" i="20"/>
  <c r="L924" i="20"/>
  <c r="M924" i="20"/>
  <c r="N924" i="20"/>
  <c r="O924" i="20"/>
  <c r="P924" i="20"/>
  <c r="Q924" i="20"/>
  <c r="R924" i="20"/>
  <c r="S924" i="20"/>
  <c r="T924" i="20"/>
  <c r="U924" i="20"/>
  <c r="V924" i="20"/>
  <c r="B925" i="20"/>
  <c r="D925" i="20"/>
  <c r="H925" i="20"/>
  <c r="I925" i="20"/>
  <c r="J925" i="20"/>
  <c r="K925" i="20"/>
  <c r="L925" i="20"/>
  <c r="M925" i="20"/>
  <c r="N925" i="20"/>
  <c r="O925" i="20"/>
  <c r="P925" i="20"/>
  <c r="Q925" i="20"/>
  <c r="R925" i="20"/>
  <c r="S925" i="20"/>
  <c r="T925" i="20"/>
  <c r="U925" i="20"/>
  <c r="V925" i="20"/>
  <c r="B926" i="20"/>
  <c r="D926" i="20"/>
  <c r="H926" i="20"/>
  <c r="I926" i="20"/>
  <c r="J926" i="20"/>
  <c r="K926" i="20"/>
  <c r="L926" i="20"/>
  <c r="M926" i="20"/>
  <c r="N926" i="20"/>
  <c r="O926" i="20"/>
  <c r="P926" i="20"/>
  <c r="Q926" i="20"/>
  <c r="R926" i="20"/>
  <c r="S926" i="20"/>
  <c r="T926" i="20"/>
  <c r="U926" i="20"/>
  <c r="V926" i="20"/>
  <c r="B927" i="20"/>
  <c r="D927" i="20"/>
  <c r="H927" i="20"/>
  <c r="I927" i="20"/>
  <c r="J927" i="20"/>
  <c r="K927" i="20"/>
  <c r="L927" i="20"/>
  <c r="M927" i="20"/>
  <c r="N927" i="20"/>
  <c r="O927" i="20"/>
  <c r="P927" i="20"/>
  <c r="Q927" i="20"/>
  <c r="R927" i="20"/>
  <c r="S927" i="20"/>
  <c r="T927" i="20"/>
  <c r="U927" i="20"/>
  <c r="V927" i="20"/>
  <c r="B928" i="20"/>
  <c r="D928" i="20"/>
  <c r="H928" i="20"/>
  <c r="I928" i="20"/>
  <c r="J928" i="20"/>
  <c r="K928" i="20"/>
  <c r="L928" i="20"/>
  <c r="M928" i="20"/>
  <c r="N928" i="20"/>
  <c r="O928" i="20"/>
  <c r="P928" i="20"/>
  <c r="Q928" i="20"/>
  <c r="R928" i="20"/>
  <c r="S928" i="20"/>
  <c r="T928" i="20"/>
  <c r="U928" i="20"/>
  <c r="V928" i="20"/>
  <c r="B929" i="20"/>
  <c r="D929" i="20"/>
  <c r="H929" i="20"/>
  <c r="I929" i="20"/>
  <c r="J929" i="20"/>
  <c r="K929" i="20"/>
  <c r="L929" i="20"/>
  <c r="M929" i="20"/>
  <c r="N929" i="20"/>
  <c r="O929" i="20"/>
  <c r="P929" i="20"/>
  <c r="Q929" i="20"/>
  <c r="R929" i="20"/>
  <c r="S929" i="20"/>
  <c r="T929" i="20"/>
  <c r="U929" i="20"/>
  <c r="V929" i="20"/>
  <c r="B930" i="20"/>
  <c r="D930" i="20"/>
  <c r="H930" i="20"/>
  <c r="I930" i="20"/>
  <c r="J930" i="20"/>
  <c r="K930" i="20"/>
  <c r="L930" i="20"/>
  <c r="M930" i="20"/>
  <c r="N930" i="20"/>
  <c r="O930" i="20"/>
  <c r="P930" i="20"/>
  <c r="Q930" i="20"/>
  <c r="R930" i="20"/>
  <c r="S930" i="20"/>
  <c r="T930" i="20"/>
  <c r="U930" i="20"/>
  <c r="V930" i="20"/>
  <c r="B931" i="20"/>
  <c r="D931" i="20"/>
  <c r="H931" i="20"/>
  <c r="I931" i="20"/>
  <c r="J931" i="20"/>
  <c r="K931" i="20"/>
  <c r="L931" i="20"/>
  <c r="M931" i="20"/>
  <c r="N931" i="20"/>
  <c r="O931" i="20"/>
  <c r="P931" i="20"/>
  <c r="Q931" i="20"/>
  <c r="R931" i="20"/>
  <c r="S931" i="20"/>
  <c r="T931" i="20"/>
  <c r="U931" i="20"/>
  <c r="V931" i="20"/>
  <c r="B932" i="20"/>
  <c r="D932" i="20"/>
  <c r="H932" i="20"/>
  <c r="I932" i="20"/>
  <c r="J932" i="20"/>
  <c r="K932" i="20"/>
  <c r="L932" i="20"/>
  <c r="M932" i="20"/>
  <c r="N932" i="20"/>
  <c r="O932" i="20"/>
  <c r="P932" i="20"/>
  <c r="Q932" i="20"/>
  <c r="R932" i="20"/>
  <c r="S932" i="20"/>
  <c r="T932" i="20"/>
  <c r="U932" i="20"/>
  <c r="V932" i="20"/>
  <c r="B933" i="20"/>
  <c r="D933" i="20"/>
  <c r="H933" i="20"/>
  <c r="I933" i="20"/>
  <c r="J933" i="20"/>
  <c r="K933" i="20"/>
  <c r="L933" i="20"/>
  <c r="M933" i="20"/>
  <c r="N933" i="20"/>
  <c r="O933" i="20"/>
  <c r="P933" i="20"/>
  <c r="Q933" i="20"/>
  <c r="R933" i="20"/>
  <c r="S933" i="20"/>
  <c r="T933" i="20"/>
  <c r="U933" i="20"/>
  <c r="V933" i="20"/>
  <c r="B934" i="20"/>
  <c r="D934" i="20"/>
  <c r="H934" i="20"/>
  <c r="I934" i="20"/>
  <c r="J934" i="20"/>
  <c r="K934" i="20"/>
  <c r="L934" i="20"/>
  <c r="M934" i="20"/>
  <c r="N934" i="20"/>
  <c r="O934" i="20"/>
  <c r="P934" i="20"/>
  <c r="Q934" i="20"/>
  <c r="R934" i="20"/>
  <c r="S934" i="20"/>
  <c r="T934" i="20"/>
  <c r="U934" i="20"/>
  <c r="V934" i="20"/>
  <c r="B935" i="20"/>
  <c r="D935" i="20"/>
  <c r="H935" i="20"/>
  <c r="I935" i="20"/>
  <c r="J935" i="20"/>
  <c r="K935" i="20"/>
  <c r="L935" i="20"/>
  <c r="M935" i="20"/>
  <c r="N935" i="20"/>
  <c r="O935" i="20"/>
  <c r="P935" i="20"/>
  <c r="Q935" i="20"/>
  <c r="R935" i="20"/>
  <c r="S935" i="20"/>
  <c r="T935" i="20"/>
  <c r="U935" i="20"/>
  <c r="V935" i="20"/>
  <c r="B936" i="20"/>
  <c r="D936" i="20"/>
  <c r="H936" i="20"/>
  <c r="I936" i="20"/>
  <c r="J936" i="20"/>
  <c r="K936" i="20"/>
  <c r="L936" i="20"/>
  <c r="M936" i="20"/>
  <c r="N936" i="20"/>
  <c r="O936" i="20"/>
  <c r="P936" i="20"/>
  <c r="Q936" i="20"/>
  <c r="R936" i="20"/>
  <c r="S936" i="20"/>
  <c r="T936" i="20"/>
  <c r="U936" i="20"/>
  <c r="V936" i="20"/>
  <c r="B937" i="20"/>
  <c r="D937" i="20"/>
  <c r="H937" i="20"/>
  <c r="I937" i="20"/>
  <c r="J937" i="20"/>
  <c r="K937" i="20"/>
  <c r="L937" i="20"/>
  <c r="M937" i="20"/>
  <c r="N937" i="20"/>
  <c r="O937" i="20"/>
  <c r="P937" i="20"/>
  <c r="Q937" i="20"/>
  <c r="R937" i="20"/>
  <c r="S937" i="20"/>
  <c r="T937" i="20"/>
  <c r="U937" i="20"/>
  <c r="V937" i="20"/>
  <c r="B938" i="20"/>
  <c r="D938" i="20"/>
  <c r="H938" i="20"/>
  <c r="I938" i="20"/>
  <c r="J938" i="20"/>
  <c r="K938" i="20"/>
  <c r="L938" i="20"/>
  <c r="M938" i="20"/>
  <c r="N938" i="20"/>
  <c r="O938" i="20"/>
  <c r="P938" i="20"/>
  <c r="Q938" i="20"/>
  <c r="R938" i="20"/>
  <c r="S938" i="20"/>
  <c r="T938" i="20"/>
  <c r="U938" i="20"/>
  <c r="V938" i="20"/>
  <c r="B939" i="20"/>
  <c r="D939" i="20"/>
  <c r="H939" i="20"/>
  <c r="I939" i="20"/>
  <c r="J939" i="20"/>
  <c r="K939" i="20"/>
  <c r="L939" i="20"/>
  <c r="M939" i="20"/>
  <c r="N939" i="20"/>
  <c r="O939" i="20"/>
  <c r="P939" i="20"/>
  <c r="Q939" i="20"/>
  <c r="R939" i="20"/>
  <c r="S939" i="20"/>
  <c r="T939" i="20"/>
  <c r="U939" i="20"/>
  <c r="V939" i="20"/>
  <c r="B940" i="20"/>
  <c r="D940" i="20"/>
  <c r="H940" i="20"/>
  <c r="I940" i="20"/>
  <c r="J940" i="20"/>
  <c r="K940" i="20"/>
  <c r="L940" i="20"/>
  <c r="M940" i="20"/>
  <c r="N940" i="20"/>
  <c r="O940" i="20"/>
  <c r="P940" i="20"/>
  <c r="Q940" i="20"/>
  <c r="R940" i="20"/>
  <c r="S940" i="20"/>
  <c r="T940" i="20"/>
  <c r="U940" i="20"/>
  <c r="V940" i="20"/>
  <c r="B941" i="20"/>
  <c r="D941" i="20"/>
  <c r="H941" i="20"/>
  <c r="I941" i="20"/>
  <c r="J941" i="20"/>
  <c r="K941" i="20"/>
  <c r="L941" i="20"/>
  <c r="M941" i="20"/>
  <c r="N941" i="20"/>
  <c r="O941" i="20"/>
  <c r="P941" i="20"/>
  <c r="Q941" i="20"/>
  <c r="R941" i="20"/>
  <c r="S941" i="20"/>
  <c r="T941" i="20"/>
  <c r="U941" i="20"/>
  <c r="V941" i="20"/>
  <c r="B942" i="20"/>
  <c r="D942" i="20"/>
  <c r="H942" i="20"/>
  <c r="I942" i="20"/>
  <c r="J942" i="20"/>
  <c r="K942" i="20"/>
  <c r="L942" i="20"/>
  <c r="M942" i="20"/>
  <c r="N942" i="20"/>
  <c r="O942" i="20"/>
  <c r="P942" i="20"/>
  <c r="Q942" i="20"/>
  <c r="R942" i="20"/>
  <c r="S942" i="20"/>
  <c r="T942" i="20"/>
  <c r="U942" i="20"/>
  <c r="V942" i="20"/>
  <c r="B943" i="20"/>
  <c r="D943" i="20"/>
  <c r="H943" i="20"/>
  <c r="I943" i="20"/>
  <c r="J943" i="20"/>
  <c r="K943" i="20"/>
  <c r="L943" i="20"/>
  <c r="M943" i="20"/>
  <c r="N943" i="20"/>
  <c r="O943" i="20"/>
  <c r="P943" i="20"/>
  <c r="Q943" i="20"/>
  <c r="R943" i="20"/>
  <c r="S943" i="20"/>
  <c r="T943" i="20"/>
  <c r="U943" i="20"/>
  <c r="V943" i="20"/>
  <c r="B944" i="20"/>
  <c r="D944" i="20"/>
  <c r="H944" i="20"/>
  <c r="I944" i="20"/>
  <c r="J944" i="20"/>
  <c r="K944" i="20"/>
  <c r="L944" i="20"/>
  <c r="M944" i="20"/>
  <c r="N944" i="20"/>
  <c r="O944" i="20"/>
  <c r="P944" i="20"/>
  <c r="Q944" i="20"/>
  <c r="R944" i="20"/>
  <c r="S944" i="20"/>
  <c r="T944" i="20"/>
  <c r="U944" i="20"/>
  <c r="V944" i="20"/>
  <c r="B945" i="20"/>
  <c r="D945" i="20"/>
  <c r="H945" i="20"/>
  <c r="I945" i="20"/>
  <c r="J945" i="20"/>
  <c r="K945" i="20"/>
  <c r="L945" i="20"/>
  <c r="M945" i="20"/>
  <c r="N945" i="20"/>
  <c r="O945" i="20"/>
  <c r="P945" i="20"/>
  <c r="Q945" i="20"/>
  <c r="R945" i="20"/>
  <c r="S945" i="20"/>
  <c r="T945" i="20"/>
  <c r="U945" i="20"/>
  <c r="V945" i="20"/>
  <c r="B946" i="20"/>
  <c r="D946" i="20"/>
  <c r="H946" i="20"/>
  <c r="I946" i="20"/>
  <c r="J946" i="20"/>
  <c r="K946" i="20"/>
  <c r="L946" i="20"/>
  <c r="M946" i="20"/>
  <c r="N946" i="20"/>
  <c r="O946" i="20"/>
  <c r="P946" i="20"/>
  <c r="Q946" i="20"/>
  <c r="R946" i="20"/>
  <c r="S946" i="20"/>
  <c r="T946" i="20"/>
  <c r="U946" i="20"/>
  <c r="V946" i="20"/>
  <c r="B947" i="20"/>
  <c r="D947" i="20"/>
  <c r="H947" i="20"/>
  <c r="I947" i="20"/>
  <c r="J947" i="20"/>
  <c r="K947" i="20"/>
  <c r="L947" i="20"/>
  <c r="M947" i="20"/>
  <c r="N947" i="20"/>
  <c r="O947" i="20"/>
  <c r="P947" i="20"/>
  <c r="Q947" i="20"/>
  <c r="R947" i="20"/>
  <c r="S947" i="20"/>
  <c r="T947" i="20"/>
  <c r="U947" i="20"/>
  <c r="V947" i="20"/>
  <c r="B948" i="20"/>
  <c r="D948" i="20"/>
  <c r="H948" i="20"/>
  <c r="I948" i="20"/>
  <c r="J948" i="20"/>
  <c r="K948" i="20"/>
  <c r="L948" i="20"/>
  <c r="M948" i="20"/>
  <c r="N948" i="20"/>
  <c r="O948" i="20"/>
  <c r="P948" i="20"/>
  <c r="Q948" i="20"/>
  <c r="R948" i="20"/>
  <c r="S948" i="20"/>
  <c r="T948" i="20"/>
  <c r="U948" i="20"/>
  <c r="V948" i="20"/>
  <c r="B949" i="20"/>
  <c r="D949" i="20"/>
  <c r="H949" i="20"/>
  <c r="I949" i="20"/>
  <c r="J949" i="20"/>
  <c r="K949" i="20"/>
  <c r="L949" i="20"/>
  <c r="M949" i="20"/>
  <c r="N949" i="20"/>
  <c r="O949" i="20"/>
  <c r="P949" i="20"/>
  <c r="Q949" i="20"/>
  <c r="R949" i="20"/>
  <c r="S949" i="20"/>
  <c r="T949" i="20"/>
  <c r="U949" i="20"/>
  <c r="V949" i="20"/>
  <c r="B950" i="20"/>
  <c r="D950" i="20"/>
  <c r="H950" i="20"/>
  <c r="I950" i="20"/>
  <c r="J950" i="20"/>
  <c r="K950" i="20"/>
  <c r="L950" i="20"/>
  <c r="M950" i="20"/>
  <c r="N950" i="20"/>
  <c r="O950" i="20"/>
  <c r="P950" i="20"/>
  <c r="Q950" i="20"/>
  <c r="R950" i="20"/>
  <c r="S950" i="20"/>
  <c r="T950" i="20"/>
  <c r="U950" i="20"/>
  <c r="V950" i="20"/>
  <c r="B951" i="20"/>
  <c r="D951" i="20"/>
  <c r="H951" i="20"/>
  <c r="I951" i="20"/>
  <c r="J951" i="20"/>
  <c r="K951" i="20"/>
  <c r="L951" i="20"/>
  <c r="M951" i="20"/>
  <c r="N951" i="20"/>
  <c r="O951" i="20"/>
  <c r="P951" i="20"/>
  <c r="Q951" i="20"/>
  <c r="R951" i="20"/>
  <c r="S951" i="20"/>
  <c r="T951" i="20"/>
  <c r="U951" i="20"/>
  <c r="V951" i="20"/>
  <c r="B952" i="20"/>
  <c r="D952" i="20"/>
  <c r="H952" i="20"/>
  <c r="I952" i="20"/>
  <c r="J952" i="20"/>
  <c r="K952" i="20"/>
  <c r="L952" i="20"/>
  <c r="M952" i="20"/>
  <c r="N952" i="20"/>
  <c r="O952" i="20"/>
  <c r="P952" i="20"/>
  <c r="Q952" i="20"/>
  <c r="R952" i="20"/>
  <c r="S952" i="20"/>
  <c r="T952" i="20"/>
  <c r="U952" i="20"/>
  <c r="V952" i="20"/>
  <c r="B953" i="20"/>
  <c r="D953" i="20"/>
  <c r="H953" i="20"/>
  <c r="I953" i="20"/>
  <c r="J953" i="20"/>
  <c r="K953" i="20"/>
  <c r="L953" i="20"/>
  <c r="M953" i="20"/>
  <c r="N953" i="20"/>
  <c r="O953" i="20"/>
  <c r="P953" i="20"/>
  <c r="Q953" i="20"/>
  <c r="R953" i="20"/>
  <c r="S953" i="20"/>
  <c r="T953" i="20"/>
  <c r="U953" i="20"/>
  <c r="V953" i="20"/>
  <c r="B954" i="20"/>
  <c r="D954" i="20"/>
  <c r="H954" i="20"/>
  <c r="I954" i="20"/>
  <c r="J954" i="20"/>
  <c r="K954" i="20"/>
  <c r="L954" i="20"/>
  <c r="M954" i="20"/>
  <c r="N954" i="20"/>
  <c r="O954" i="20"/>
  <c r="P954" i="20"/>
  <c r="Q954" i="20"/>
  <c r="R954" i="20"/>
  <c r="S954" i="20"/>
  <c r="T954" i="20"/>
  <c r="U954" i="20"/>
  <c r="V954" i="20"/>
  <c r="B955" i="20"/>
  <c r="D955" i="20"/>
  <c r="H955" i="20"/>
  <c r="I955" i="20"/>
  <c r="J955" i="20"/>
  <c r="K955" i="20"/>
  <c r="L955" i="20"/>
  <c r="M955" i="20"/>
  <c r="N955" i="20"/>
  <c r="O955" i="20"/>
  <c r="P955" i="20"/>
  <c r="Q955" i="20"/>
  <c r="R955" i="20"/>
  <c r="S955" i="20"/>
  <c r="T955" i="20"/>
  <c r="U955" i="20"/>
  <c r="V955" i="20"/>
  <c r="B956" i="20"/>
  <c r="D956" i="20"/>
  <c r="H956" i="20"/>
  <c r="I956" i="20"/>
  <c r="J956" i="20"/>
  <c r="K956" i="20"/>
  <c r="L956" i="20"/>
  <c r="M956" i="20"/>
  <c r="N956" i="20"/>
  <c r="O956" i="20"/>
  <c r="P956" i="20"/>
  <c r="Q956" i="20"/>
  <c r="R956" i="20"/>
  <c r="S956" i="20"/>
  <c r="T956" i="20"/>
  <c r="U956" i="20"/>
  <c r="V956" i="20"/>
  <c r="B957" i="20"/>
  <c r="D957" i="20"/>
  <c r="H957" i="20"/>
  <c r="I957" i="20"/>
  <c r="J957" i="20"/>
  <c r="K957" i="20"/>
  <c r="L957" i="20"/>
  <c r="M957" i="20"/>
  <c r="N957" i="20"/>
  <c r="O957" i="20"/>
  <c r="P957" i="20"/>
  <c r="Q957" i="20"/>
  <c r="R957" i="20"/>
  <c r="S957" i="20"/>
  <c r="T957" i="20"/>
  <c r="U957" i="20"/>
  <c r="V957" i="20"/>
  <c r="B958" i="20"/>
  <c r="D958" i="20"/>
  <c r="H958" i="20"/>
  <c r="I958" i="20"/>
  <c r="J958" i="20"/>
  <c r="K958" i="20"/>
  <c r="L958" i="20"/>
  <c r="M958" i="20"/>
  <c r="N958" i="20"/>
  <c r="O958" i="20"/>
  <c r="P958" i="20"/>
  <c r="Q958" i="20"/>
  <c r="R958" i="20"/>
  <c r="S958" i="20"/>
  <c r="T958" i="20"/>
  <c r="U958" i="20"/>
  <c r="V958" i="20"/>
  <c r="B959" i="20"/>
  <c r="D959" i="20"/>
  <c r="H959" i="20"/>
  <c r="I959" i="20"/>
  <c r="J959" i="20"/>
  <c r="K959" i="20"/>
  <c r="L959" i="20"/>
  <c r="M959" i="20"/>
  <c r="N959" i="20"/>
  <c r="O959" i="20"/>
  <c r="P959" i="20"/>
  <c r="Q959" i="20"/>
  <c r="R959" i="20"/>
  <c r="S959" i="20"/>
  <c r="T959" i="20"/>
  <c r="U959" i="20"/>
  <c r="V959" i="20"/>
  <c r="B960" i="20"/>
  <c r="D960" i="20"/>
  <c r="H960" i="20"/>
  <c r="I960" i="20"/>
  <c r="J960" i="20"/>
  <c r="K960" i="20"/>
  <c r="L960" i="20"/>
  <c r="M960" i="20"/>
  <c r="N960" i="20"/>
  <c r="O960" i="20"/>
  <c r="P960" i="20"/>
  <c r="Q960" i="20"/>
  <c r="R960" i="20"/>
  <c r="S960" i="20"/>
  <c r="T960" i="20"/>
  <c r="U960" i="20"/>
  <c r="V960" i="20"/>
  <c r="B961" i="20"/>
  <c r="D961" i="20"/>
  <c r="H961" i="20"/>
  <c r="I961" i="20"/>
  <c r="J961" i="20"/>
  <c r="K961" i="20"/>
  <c r="L961" i="20"/>
  <c r="M961" i="20"/>
  <c r="N961" i="20"/>
  <c r="O961" i="20"/>
  <c r="P961" i="20"/>
  <c r="Q961" i="20"/>
  <c r="R961" i="20"/>
  <c r="S961" i="20"/>
  <c r="T961" i="20"/>
  <c r="U961" i="20"/>
  <c r="V961" i="20"/>
  <c r="B962" i="20"/>
  <c r="D962" i="20"/>
  <c r="H962" i="20"/>
  <c r="I962" i="20"/>
  <c r="J962" i="20"/>
  <c r="K962" i="20"/>
  <c r="L962" i="20"/>
  <c r="M962" i="20"/>
  <c r="N962" i="20"/>
  <c r="O962" i="20"/>
  <c r="P962" i="20"/>
  <c r="Q962" i="20"/>
  <c r="R962" i="20"/>
  <c r="S962" i="20"/>
  <c r="T962" i="20"/>
  <c r="U962" i="20"/>
  <c r="V962" i="20"/>
  <c r="B963" i="20"/>
  <c r="D963" i="20"/>
  <c r="H963" i="20"/>
  <c r="I963" i="20"/>
  <c r="J963" i="20"/>
  <c r="K963" i="20"/>
  <c r="L963" i="20"/>
  <c r="M963" i="20"/>
  <c r="N963" i="20"/>
  <c r="O963" i="20"/>
  <c r="P963" i="20"/>
  <c r="Q963" i="20"/>
  <c r="R963" i="20"/>
  <c r="S963" i="20"/>
  <c r="T963" i="20"/>
  <c r="U963" i="20"/>
  <c r="V963" i="20"/>
  <c r="B964" i="20"/>
  <c r="D964" i="20"/>
  <c r="H964" i="20"/>
  <c r="I964" i="20"/>
  <c r="J964" i="20"/>
  <c r="K964" i="20"/>
  <c r="L964" i="20"/>
  <c r="M964" i="20"/>
  <c r="N964" i="20"/>
  <c r="O964" i="20"/>
  <c r="P964" i="20"/>
  <c r="Q964" i="20"/>
  <c r="R964" i="20"/>
  <c r="S964" i="20"/>
  <c r="T964" i="20"/>
  <c r="U964" i="20"/>
  <c r="V964" i="20"/>
  <c r="B965" i="20"/>
  <c r="D965" i="20"/>
  <c r="H965" i="20"/>
  <c r="I965" i="20"/>
  <c r="J965" i="20"/>
  <c r="K965" i="20"/>
  <c r="L965" i="20"/>
  <c r="M965" i="20"/>
  <c r="N965" i="20"/>
  <c r="O965" i="20"/>
  <c r="P965" i="20"/>
  <c r="Q965" i="20"/>
  <c r="R965" i="20"/>
  <c r="S965" i="20"/>
  <c r="T965" i="20"/>
  <c r="U965" i="20"/>
  <c r="V965" i="20"/>
  <c r="B966" i="20"/>
  <c r="D966" i="20"/>
  <c r="H966" i="20"/>
  <c r="I966" i="20"/>
  <c r="J966" i="20"/>
  <c r="K966" i="20"/>
  <c r="L966" i="20"/>
  <c r="M966" i="20"/>
  <c r="N966" i="20"/>
  <c r="O966" i="20"/>
  <c r="P966" i="20"/>
  <c r="Q966" i="20"/>
  <c r="R966" i="20"/>
  <c r="S966" i="20"/>
  <c r="T966" i="20"/>
  <c r="U966" i="20"/>
  <c r="V966" i="20"/>
  <c r="B967" i="20"/>
  <c r="D967" i="20"/>
  <c r="H967" i="20"/>
  <c r="I967" i="20"/>
  <c r="J967" i="20"/>
  <c r="K967" i="20"/>
  <c r="L967" i="20"/>
  <c r="M967" i="20"/>
  <c r="N967" i="20"/>
  <c r="O967" i="20"/>
  <c r="P967" i="20"/>
  <c r="Q967" i="20"/>
  <c r="R967" i="20"/>
  <c r="S967" i="20"/>
  <c r="T967" i="20"/>
  <c r="U967" i="20"/>
  <c r="V967" i="20"/>
  <c r="B968" i="20"/>
  <c r="D968" i="20"/>
  <c r="H968" i="20"/>
  <c r="I968" i="20"/>
  <c r="J968" i="20"/>
  <c r="K968" i="20"/>
  <c r="L968" i="20"/>
  <c r="M968" i="20"/>
  <c r="N968" i="20"/>
  <c r="O968" i="20"/>
  <c r="P968" i="20"/>
  <c r="Q968" i="20"/>
  <c r="R968" i="20"/>
  <c r="S968" i="20"/>
  <c r="T968" i="20"/>
  <c r="U968" i="20"/>
  <c r="V968" i="20"/>
  <c r="B969" i="20"/>
  <c r="D969" i="20"/>
  <c r="H969" i="20"/>
  <c r="I969" i="20"/>
  <c r="J969" i="20"/>
  <c r="K969" i="20"/>
  <c r="L969" i="20"/>
  <c r="M969" i="20"/>
  <c r="N969" i="20"/>
  <c r="O969" i="20"/>
  <c r="P969" i="20"/>
  <c r="Q969" i="20"/>
  <c r="R969" i="20"/>
  <c r="S969" i="20"/>
  <c r="T969" i="20"/>
  <c r="U969" i="20"/>
  <c r="V969" i="20"/>
  <c r="B970" i="20"/>
  <c r="D970" i="20"/>
  <c r="H970" i="20"/>
  <c r="I970" i="20"/>
  <c r="J970" i="20"/>
  <c r="K970" i="20"/>
  <c r="L970" i="20"/>
  <c r="M970" i="20"/>
  <c r="N970" i="20"/>
  <c r="O970" i="20"/>
  <c r="P970" i="20"/>
  <c r="Q970" i="20"/>
  <c r="R970" i="20"/>
  <c r="S970" i="20"/>
  <c r="T970" i="20"/>
  <c r="U970" i="20"/>
  <c r="V970" i="20"/>
  <c r="B971" i="20"/>
  <c r="D971" i="20"/>
  <c r="H971" i="20"/>
  <c r="I971" i="20"/>
  <c r="J971" i="20"/>
  <c r="K971" i="20"/>
  <c r="L971" i="20"/>
  <c r="M971" i="20"/>
  <c r="N971" i="20"/>
  <c r="O971" i="20"/>
  <c r="P971" i="20"/>
  <c r="Q971" i="20"/>
  <c r="R971" i="20"/>
  <c r="S971" i="20"/>
  <c r="T971" i="20"/>
  <c r="U971" i="20"/>
  <c r="V971" i="20"/>
  <c r="B972" i="20"/>
  <c r="D972" i="20"/>
  <c r="H972" i="20"/>
  <c r="I972" i="20"/>
  <c r="J972" i="20"/>
  <c r="K972" i="20"/>
  <c r="L972" i="20"/>
  <c r="M972" i="20"/>
  <c r="N972" i="20"/>
  <c r="O972" i="20"/>
  <c r="P972" i="20"/>
  <c r="Q972" i="20"/>
  <c r="R972" i="20"/>
  <c r="S972" i="20"/>
  <c r="T972" i="20"/>
  <c r="U972" i="20"/>
  <c r="V972" i="20"/>
  <c r="B973" i="20"/>
  <c r="D973" i="20"/>
  <c r="H973" i="20"/>
  <c r="I973" i="20"/>
  <c r="J973" i="20"/>
  <c r="K973" i="20"/>
  <c r="L973" i="20"/>
  <c r="M973" i="20"/>
  <c r="N973" i="20"/>
  <c r="O973" i="20"/>
  <c r="P973" i="20"/>
  <c r="Q973" i="20"/>
  <c r="R973" i="20"/>
  <c r="S973" i="20"/>
  <c r="T973" i="20"/>
  <c r="U973" i="20"/>
  <c r="V973" i="20"/>
  <c r="B974" i="20"/>
  <c r="D974" i="20"/>
  <c r="H974" i="20"/>
  <c r="I974" i="20"/>
  <c r="J974" i="20"/>
  <c r="K974" i="20"/>
  <c r="L974" i="20"/>
  <c r="M974" i="20"/>
  <c r="N974" i="20"/>
  <c r="O974" i="20"/>
  <c r="P974" i="20"/>
  <c r="Q974" i="20"/>
  <c r="R974" i="20"/>
  <c r="S974" i="20"/>
  <c r="T974" i="20"/>
  <c r="U974" i="20"/>
  <c r="V974" i="20"/>
  <c r="B975" i="20"/>
  <c r="D975" i="20"/>
  <c r="H975" i="20"/>
  <c r="I975" i="20"/>
  <c r="J975" i="20"/>
  <c r="K975" i="20"/>
  <c r="L975" i="20"/>
  <c r="M975" i="20"/>
  <c r="N975" i="20"/>
  <c r="O975" i="20"/>
  <c r="P975" i="20"/>
  <c r="Q975" i="20"/>
  <c r="R975" i="20"/>
  <c r="S975" i="20"/>
  <c r="T975" i="20"/>
  <c r="U975" i="20"/>
  <c r="V975" i="20"/>
  <c r="B976" i="20"/>
  <c r="D976" i="20"/>
  <c r="H976" i="20"/>
  <c r="I976" i="20"/>
  <c r="J976" i="20"/>
  <c r="K976" i="20"/>
  <c r="L976" i="20"/>
  <c r="M976" i="20"/>
  <c r="N976" i="20"/>
  <c r="O976" i="20"/>
  <c r="P976" i="20"/>
  <c r="Q976" i="20"/>
  <c r="R976" i="20"/>
  <c r="S976" i="20"/>
  <c r="T976" i="20"/>
  <c r="U976" i="20"/>
  <c r="V976" i="20"/>
  <c r="B977" i="20"/>
  <c r="D977" i="20"/>
  <c r="H977" i="20"/>
  <c r="I977" i="20"/>
  <c r="J977" i="20"/>
  <c r="K977" i="20"/>
  <c r="L977" i="20"/>
  <c r="M977" i="20"/>
  <c r="N977" i="20"/>
  <c r="O977" i="20"/>
  <c r="P977" i="20"/>
  <c r="Q977" i="20"/>
  <c r="R977" i="20"/>
  <c r="S977" i="20"/>
  <c r="T977" i="20"/>
  <c r="U977" i="20"/>
  <c r="V977" i="20"/>
  <c r="B978" i="20"/>
  <c r="D978" i="20"/>
  <c r="H978" i="20"/>
  <c r="I978" i="20"/>
  <c r="J978" i="20"/>
  <c r="K978" i="20"/>
  <c r="L978" i="20"/>
  <c r="M978" i="20"/>
  <c r="N978" i="20"/>
  <c r="O978" i="20"/>
  <c r="P978" i="20"/>
  <c r="Q978" i="20"/>
  <c r="R978" i="20"/>
  <c r="S978" i="20"/>
  <c r="T978" i="20"/>
  <c r="U978" i="20"/>
  <c r="V978" i="20"/>
  <c r="B979" i="20"/>
  <c r="D979" i="20"/>
  <c r="H979" i="20"/>
  <c r="I979" i="20"/>
  <c r="J979" i="20"/>
  <c r="K979" i="20"/>
  <c r="L979" i="20"/>
  <c r="M979" i="20"/>
  <c r="N979" i="20"/>
  <c r="O979" i="20"/>
  <c r="P979" i="20"/>
  <c r="Q979" i="20"/>
  <c r="R979" i="20"/>
  <c r="S979" i="20"/>
  <c r="T979" i="20"/>
  <c r="U979" i="20"/>
  <c r="V979" i="20"/>
  <c r="B980" i="20"/>
  <c r="D980" i="20"/>
  <c r="H980" i="20"/>
  <c r="I980" i="20"/>
  <c r="J980" i="20"/>
  <c r="K980" i="20"/>
  <c r="L980" i="20"/>
  <c r="M980" i="20"/>
  <c r="N980" i="20"/>
  <c r="O980" i="20"/>
  <c r="P980" i="20"/>
  <c r="Q980" i="20"/>
  <c r="R980" i="20"/>
  <c r="S980" i="20"/>
  <c r="T980" i="20"/>
  <c r="U980" i="20"/>
  <c r="V980" i="20"/>
  <c r="B981" i="20"/>
  <c r="D981" i="20"/>
  <c r="H981" i="20"/>
  <c r="I981" i="20"/>
  <c r="J981" i="20"/>
  <c r="K981" i="20"/>
  <c r="L981" i="20"/>
  <c r="M981" i="20"/>
  <c r="N981" i="20"/>
  <c r="O981" i="20"/>
  <c r="P981" i="20"/>
  <c r="Q981" i="20"/>
  <c r="R981" i="20"/>
  <c r="S981" i="20"/>
  <c r="T981" i="20"/>
  <c r="U981" i="20"/>
  <c r="V981" i="20"/>
  <c r="B982" i="20"/>
  <c r="D982" i="20"/>
  <c r="H982" i="20"/>
  <c r="I982" i="20"/>
  <c r="J982" i="20"/>
  <c r="K982" i="20"/>
  <c r="L982" i="20"/>
  <c r="M982" i="20"/>
  <c r="N982" i="20"/>
  <c r="O982" i="20"/>
  <c r="P982" i="20"/>
  <c r="Q982" i="20"/>
  <c r="R982" i="20"/>
  <c r="S982" i="20"/>
  <c r="T982" i="20"/>
  <c r="U982" i="20"/>
  <c r="V982" i="20"/>
  <c r="B983" i="20"/>
  <c r="D983" i="20"/>
  <c r="H983" i="20"/>
  <c r="I983" i="20"/>
  <c r="J983" i="20"/>
  <c r="K983" i="20"/>
  <c r="L983" i="20"/>
  <c r="M983" i="20"/>
  <c r="N983" i="20"/>
  <c r="O983" i="20"/>
  <c r="P983" i="20"/>
  <c r="Q983" i="20"/>
  <c r="R983" i="20"/>
  <c r="S983" i="20"/>
  <c r="T983" i="20"/>
  <c r="U983" i="20"/>
  <c r="V983" i="20"/>
  <c r="B984" i="20"/>
  <c r="D984" i="20"/>
  <c r="H984" i="20"/>
  <c r="I984" i="20"/>
  <c r="J984" i="20"/>
  <c r="K984" i="20"/>
  <c r="L984" i="20"/>
  <c r="M984" i="20"/>
  <c r="N984" i="20"/>
  <c r="O984" i="20"/>
  <c r="P984" i="20"/>
  <c r="Q984" i="20"/>
  <c r="R984" i="20"/>
  <c r="S984" i="20"/>
  <c r="T984" i="20"/>
  <c r="U984" i="20"/>
  <c r="V984" i="20"/>
  <c r="B985" i="20"/>
  <c r="D985" i="20"/>
  <c r="H985" i="20"/>
  <c r="I985" i="20"/>
  <c r="J985" i="20"/>
  <c r="K985" i="20"/>
  <c r="L985" i="20"/>
  <c r="M985" i="20"/>
  <c r="N985" i="20"/>
  <c r="O985" i="20"/>
  <c r="P985" i="20"/>
  <c r="Q985" i="20"/>
  <c r="R985" i="20"/>
  <c r="S985" i="20"/>
  <c r="T985" i="20"/>
  <c r="U985" i="20"/>
  <c r="V985" i="20"/>
  <c r="B986" i="20"/>
  <c r="D986" i="20"/>
  <c r="H986" i="20"/>
  <c r="I986" i="20"/>
  <c r="J986" i="20"/>
  <c r="K986" i="20"/>
  <c r="L986" i="20"/>
  <c r="M986" i="20"/>
  <c r="N986" i="20"/>
  <c r="O986" i="20"/>
  <c r="P986" i="20"/>
  <c r="Q986" i="20"/>
  <c r="R986" i="20"/>
  <c r="S986" i="20"/>
  <c r="T986" i="20"/>
  <c r="U986" i="20"/>
  <c r="V986" i="20"/>
  <c r="B987" i="20"/>
  <c r="D987" i="20"/>
  <c r="H987" i="20"/>
  <c r="I987" i="20"/>
  <c r="J987" i="20"/>
  <c r="K987" i="20"/>
  <c r="L987" i="20"/>
  <c r="M987" i="20"/>
  <c r="N987" i="20"/>
  <c r="O987" i="20"/>
  <c r="P987" i="20"/>
  <c r="Q987" i="20"/>
  <c r="R987" i="20"/>
  <c r="S987" i="20"/>
  <c r="T987" i="20"/>
  <c r="U987" i="20"/>
  <c r="V987" i="20"/>
  <c r="B988" i="20"/>
  <c r="D988" i="20"/>
  <c r="H988" i="20"/>
  <c r="I988" i="20"/>
  <c r="J988" i="20"/>
  <c r="K988" i="20"/>
  <c r="L988" i="20"/>
  <c r="M988" i="20"/>
  <c r="N988" i="20"/>
  <c r="O988" i="20"/>
  <c r="P988" i="20"/>
  <c r="Q988" i="20"/>
  <c r="R988" i="20"/>
  <c r="S988" i="20"/>
  <c r="T988" i="20"/>
  <c r="U988" i="20"/>
  <c r="V988" i="20"/>
  <c r="B989" i="20"/>
  <c r="D989" i="20"/>
  <c r="H989" i="20"/>
  <c r="I989" i="20"/>
  <c r="J989" i="20"/>
  <c r="K989" i="20"/>
  <c r="L989" i="20"/>
  <c r="M989" i="20"/>
  <c r="N989" i="20"/>
  <c r="O989" i="20"/>
  <c r="P989" i="20"/>
  <c r="Q989" i="20"/>
  <c r="R989" i="20"/>
  <c r="S989" i="20"/>
  <c r="T989" i="20"/>
  <c r="U989" i="20"/>
  <c r="V989" i="20"/>
  <c r="B990" i="20"/>
  <c r="D990" i="20"/>
  <c r="H990" i="20"/>
  <c r="I990" i="20"/>
  <c r="J990" i="20"/>
  <c r="K990" i="20"/>
  <c r="L990" i="20"/>
  <c r="M990" i="20"/>
  <c r="N990" i="20"/>
  <c r="O990" i="20"/>
  <c r="P990" i="20"/>
  <c r="Q990" i="20"/>
  <c r="R990" i="20"/>
  <c r="S990" i="20"/>
  <c r="T990" i="20"/>
  <c r="U990" i="20"/>
  <c r="V990" i="20"/>
  <c r="B991" i="20"/>
  <c r="D991" i="20"/>
  <c r="H991" i="20"/>
  <c r="I991" i="20"/>
  <c r="J991" i="20"/>
  <c r="K991" i="20"/>
  <c r="L991" i="20"/>
  <c r="M991" i="20"/>
  <c r="N991" i="20"/>
  <c r="O991" i="20"/>
  <c r="P991" i="20"/>
  <c r="Q991" i="20"/>
  <c r="R991" i="20"/>
  <c r="S991" i="20"/>
  <c r="T991" i="20"/>
  <c r="U991" i="20"/>
  <c r="V991" i="20"/>
  <c r="B992" i="20"/>
  <c r="D992" i="20"/>
  <c r="H992" i="20"/>
  <c r="I992" i="20"/>
  <c r="J992" i="20"/>
  <c r="K992" i="20"/>
  <c r="L992" i="20"/>
  <c r="M992" i="20"/>
  <c r="N992" i="20"/>
  <c r="O992" i="20"/>
  <c r="P992" i="20"/>
  <c r="Q992" i="20"/>
  <c r="R992" i="20"/>
  <c r="S992" i="20"/>
  <c r="T992" i="20"/>
  <c r="U992" i="20"/>
  <c r="V992" i="20"/>
  <c r="B993" i="20"/>
  <c r="D993" i="20"/>
  <c r="H993" i="20"/>
  <c r="I993" i="20"/>
  <c r="J993" i="20"/>
  <c r="K993" i="20"/>
  <c r="L993" i="20"/>
  <c r="M993" i="20"/>
  <c r="N993" i="20"/>
  <c r="O993" i="20"/>
  <c r="P993" i="20"/>
  <c r="Q993" i="20"/>
  <c r="R993" i="20"/>
  <c r="S993" i="20"/>
  <c r="T993" i="20"/>
  <c r="U993" i="20"/>
  <c r="V993" i="20"/>
  <c r="B994" i="20"/>
  <c r="D994" i="20"/>
  <c r="H994" i="20"/>
  <c r="I994" i="20"/>
  <c r="J994" i="20"/>
  <c r="K994" i="20"/>
  <c r="L994" i="20"/>
  <c r="M994" i="20"/>
  <c r="N994" i="20"/>
  <c r="O994" i="20"/>
  <c r="P994" i="20"/>
  <c r="Q994" i="20"/>
  <c r="R994" i="20"/>
  <c r="S994" i="20"/>
  <c r="T994" i="20"/>
  <c r="U994" i="20"/>
  <c r="V994" i="20"/>
  <c r="B995" i="20"/>
  <c r="D995" i="20"/>
  <c r="H995" i="20"/>
  <c r="I995" i="20"/>
  <c r="J995" i="20"/>
  <c r="K995" i="20"/>
  <c r="L995" i="20"/>
  <c r="M995" i="20"/>
  <c r="N995" i="20"/>
  <c r="O995" i="20"/>
  <c r="P995" i="20"/>
  <c r="Q995" i="20"/>
  <c r="R995" i="20"/>
  <c r="S995" i="20"/>
  <c r="T995" i="20"/>
  <c r="U995" i="20"/>
  <c r="V995" i="20"/>
  <c r="B996" i="20"/>
  <c r="D996" i="20"/>
  <c r="H996" i="20"/>
  <c r="I996" i="20"/>
  <c r="J996" i="20"/>
  <c r="K996" i="20"/>
  <c r="L996" i="20"/>
  <c r="M996" i="20"/>
  <c r="N996" i="20"/>
  <c r="O996" i="20"/>
  <c r="P996" i="20"/>
  <c r="Q996" i="20"/>
  <c r="R996" i="20"/>
  <c r="S996" i="20"/>
  <c r="T996" i="20"/>
  <c r="U996" i="20"/>
  <c r="V996" i="20"/>
  <c r="B997" i="20"/>
  <c r="D997" i="20"/>
  <c r="H997" i="20"/>
  <c r="I997" i="20"/>
  <c r="J997" i="20"/>
  <c r="K997" i="20"/>
  <c r="L997" i="20"/>
  <c r="M997" i="20"/>
  <c r="N997" i="20"/>
  <c r="O997" i="20"/>
  <c r="P997" i="20"/>
  <c r="Q997" i="20"/>
  <c r="R997" i="20"/>
  <c r="S997" i="20"/>
  <c r="T997" i="20"/>
  <c r="U997" i="20"/>
  <c r="V997" i="20"/>
  <c r="B998" i="20"/>
  <c r="D998" i="20"/>
  <c r="H998" i="20"/>
  <c r="I998" i="20"/>
  <c r="J998" i="20"/>
  <c r="K998" i="20"/>
  <c r="L998" i="20"/>
  <c r="M998" i="20"/>
  <c r="N998" i="20"/>
  <c r="O998" i="20"/>
  <c r="P998" i="20"/>
  <c r="Q998" i="20"/>
  <c r="R998" i="20"/>
  <c r="S998" i="20"/>
  <c r="T998" i="20"/>
  <c r="U998" i="20"/>
  <c r="V998" i="20"/>
  <c r="B999" i="20"/>
  <c r="D999" i="20"/>
  <c r="H999" i="20"/>
  <c r="I999" i="20"/>
  <c r="J999" i="20"/>
  <c r="K999" i="20"/>
  <c r="L999" i="20"/>
  <c r="M999" i="20"/>
  <c r="N999" i="20"/>
  <c r="O999" i="20"/>
  <c r="P999" i="20"/>
  <c r="Q999" i="20"/>
  <c r="R999" i="20"/>
  <c r="S999" i="20"/>
  <c r="T999" i="20"/>
  <c r="U999" i="20"/>
  <c r="V999" i="20"/>
  <c r="B1000" i="20"/>
  <c r="D1000" i="20"/>
  <c r="H1000" i="20"/>
  <c r="I1000" i="20"/>
  <c r="J1000" i="20"/>
  <c r="K1000" i="20"/>
  <c r="L1000" i="20"/>
  <c r="M1000" i="20"/>
  <c r="N1000" i="20"/>
  <c r="O1000" i="20"/>
  <c r="P1000" i="20"/>
  <c r="Q1000" i="20"/>
  <c r="R1000" i="20"/>
  <c r="S1000" i="20"/>
  <c r="T1000" i="20"/>
  <c r="U1000" i="20"/>
  <c r="V1000" i="20"/>
  <c r="B1001" i="20"/>
  <c r="D1001" i="20"/>
  <c r="H1001" i="20"/>
  <c r="I1001" i="20"/>
  <c r="J1001" i="20"/>
  <c r="K1001" i="20"/>
  <c r="L1001" i="20"/>
  <c r="M1001" i="20"/>
  <c r="N1001" i="20"/>
  <c r="O1001" i="20"/>
  <c r="P1001" i="20"/>
  <c r="Q1001" i="20"/>
  <c r="R1001" i="20"/>
  <c r="S1001" i="20"/>
  <c r="T1001" i="20"/>
  <c r="U1001" i="20"/>
  <c r="V1001" i="20"/>
  <c r="B1002" i="20"/>
  <c r="D1002" i="20"/>
  <c r="H1002" i="20"/>
  <c r="I1002" i="20"/>
  <c r="J1002" i="20"/>
  <c r="K1002" i="20"/>
  <c r="L1002" i="20"/>
  <c r="M1002" i="20"/>
  <c r="N1002" i="20"/>
  <c r="O1002" i="20"/>
  <c r="P1002" i="20"/>
  <c r="Q1002" i="20"/>
  <c r="R1002" i="20"/>
  <c r="S1002" i="20"/>
  <c r="T1002" i="20"/>
  <c r="U1002" i="20"/>
  <c r="V1002" i="20"/>
  <c r="B1003" i="20"/>
  <c r="D1003" i="20"/>
  <c r="H1003" i="20"/>
  <c r="I1003" i="20"/>
  <c r="J1003" i="20"/>
  <c r="K1003" i="20"/>
  <c r="L1003" i="20"/>
  <c r="M1003" i="20"/>
  <c r="N1003" i="20"/>
  <c r="O1003" i="20"/>
  <c r="P1003" i="20"/>
  <c r="Q1003" i="20"/>
  <c r="R1003" i="20"/>
  <c r="S1003" i="20"/>
  <c r="T1003" i="20"/>
  <c r="U1003" i="20"/>
  <c r="V1003" i="20"/>
  <c r="B1004" i="20"/>
  <c r="D1004" i="20"/>
  <c r="H1004" i="20"/>
  <c r="I1004" i="20"/>
  <c r="J1004" i="20"/>
  <c r="K1004" i="20"/>
  <c r="L1004" i="20"/>
  <c r="M1004" i="20"/>
  <c r="N1004" i="20"/>
  <c r="O1004" i="20"/>
  <c r="P1004" i="20"/>
  <c r="Q1004" i="20"/>
  <c r="R1004" i="20"/>
  <c r="S1004" i="20"/>
  <c r="T1004" i="20"/>
  <c r="U1004" i="20"/>
  <c r="V1004" i="20"/>
  <c r="B1005" i="20"/>
  <c r="D1005" i="20"/>
  <c r="H1005" i="20"/>
  <c r="I1005" i="20"/>
  <c r="J1005" i="20"/>
  <c r="K1005" i="20"/>
  <c r="L1005" i="20"/>
  <c r="M1005" i="20"/>
  <c r="N1005" i="20"/>
  <c r="O1005" i="20"/>
  <c r="P1005" i="20"/>
  <c r="Q1005" i="20"/>
  <c r="R1005" i="20"/>
  <c r="S1005" i="20"/>
  <c r="T1005" i="20"/>
  <c r="U1005" i="20"/>
  <c r="V1005" i="20"/>
  <c r="B1006" i="20"/>
  <c r="D1006" i="20"/>
  <c r="H1006" i="20"/>
  <c r="I1006" i="20"/>
  <c r="J1006" i="20"/>
  <c r="K1006" i="20"/>
  <c r="L1006" i="20"/>
  <c r="M1006" i="20"/>
  <c r="N1006" i="20"/>
  <c r="O1006" i="20"/>
  <c r="P1006" i="20"/>
  <c r="Q1006" i="20"/>
  <c r="R1006" i="20"/>
  <c r="S1006" i="20"/>
  <c r="T1006" i="20"/>
  <c r="U1006" i="20"/>
  <c r="V1006" i="20"/>
  <c r="B1007" i="20"/>
  <c r="D1007" i="20"/>
  <c r="H1007" i="20"/>
  <c r="I1007" i="20"/>
  <c r="J1007" i="20"/>
  <c r="K1007" i="20"/>
  <c r="L1007" i="20"/>
  <c r="M1007" i="20"/>
  <c r="N1007" i="20"/>
  <c r="O1007" i="20"/>
  <c r="P1007" i="20"/>
  <c r="Q1007" i="20"/>
  <c r="R1007" i="20"/>
  <c r="S1007" i="20"/>
  <c r="T1007" i="20"/>
  <c r="U1007" i="20"/>
  <c r="V1007" i="20"/>
  <c r="B1008" i="20"/>
  <c r="D1008" i="20"/>
  <c r="H1008" i="20"/>
  <c r="I1008" i="20"/>
  <c r="J1008" i="20"/>
  <c r="K1008" i="20"/>
  <c r="L1008" i="20"/>
  <c r="M1008" i="20"/>
  <c r="N1008" i="20"/>
  <c r="O1008" i="20"/>
  <c r="P1008" i="20"/>
  <c r="Q1008" i="20"/>
  <c r="R1008" i="20"/>
  <c r="S1008" i="20"/>
  <c r="T1008" i="20"/>
  <c r="U1008" i="20"/>
  <c r="V1008" i="20"/>
  <c r="B1009" i="20"/>
  <c r="D1009" i="20"/>
  <c r="H1009" i="20"/>
  <c r="I1009" i="20"/>
  <c r="J1009" i="20"/>
  <c r="K1009" i="20"/>
  <c r="L1009" i="20"/>
  <c r="M1009" i="20"/>
  <c r="N1009" i="20"/>
  <c r="O1009" i="20"/>
  <c r="P1009" i="20"/>
  <c r="Q1009" i="20"/>
  <c r="R1009" i="20"/>
  <c r="S1009" i="20"/>
  <c r="T1009" i="20"/>
  <c r="U1009" i="20"/>
  <c r="V1009" i="20"/>
  <c r="B1010" i="20"/>
  <c r="D1010" i="20"/>
  <c r="H1010" i="20"/>
  <c r="I1010" i="20"/>
  <c r="J1010" i="20"/>
  <c r="K1010" i="20"/>
  <c r="L1010" i="20"/>
  <c r="M1010" i="20"/>
  <c r="N1010" i="20"/>
  <c r="O1010" i="20"/>
  <c r="P1010" i="20"/>
  <c r="Q1010" i="20"/>
  <c r="R1010" i="20"/>
  <c r="S1010" i="20"/>
  <c r="T1010" i="20"/>
  <c r="U1010" i="20"/>
  <c r="V1010" i="20"/>
  <c r="B1011" i="20"/>
  <c r="D1011" i="20"/>
  <c r="H1011" i="20"/>
  <c r="I1011" i="20"/>
  <c r="J1011" i="20"/>
  <c r="K1011" i="20"/>
  <c r="L1011" i="20"/>
  <c r="M1011" i="20"/>
  <c r="N1011" i="20"/>
  <c r="O1011" i="20"/>
  <c r="P1011" i="20"/>
  <c r="Q1011" i="20"/>
  <c r="R1011" i="20"/>
  <c r="S1011" i="20"/>
  <c r="T1011" i="20"/>
  <c r="U1011" i="20"/>
  <c r="V1011" i="20"/>
  <c r="B1012" i="20"/>
  <c r="D1012" i="20"/>
  <c r="H1012" i="20"/>
  <c r="I1012" i="20"/>
  <c r="J1012" i="20"/>
  <c r="K1012" i="20"/>
  <c r="L1012" i="20"/>
  <c r="M1012" i="20"/>
  <c r="N1012" i="20"/>
  <c r="O1012" i="20"/>
  <c r="P1012" i="20"/>
  <c r="Q1012" i="20"/>
  <c r="R1012" i="20"/>
  <c r="S1012" i="20"/>
  <c r="T1012" i="20"/>
  <c r="U1012" i="20"/>
  <c r="V1012" i="20"/>
  <c r="B1013" i="20"/>
  <c r="D1013" i="20"/>
  <c r="H1013" i="20"/>
  <c r="I1013" i="20"/>
  <c r="J1013" i="20"/>
  <c r="K1013" i="20"/>
  <c r="L1013" i="20"/>
  <c r="M1013" i="20"/>
  <c r="N1013" i="20"/>
  <c r="O1013" i="20"/>
  <c r="P1013" i="20"/>
  <c r="Q1013" i="20"/>
  <c r="R1013" i="20"/>
  <c r="S1013" i="20"/>
  <c r="T1013" i="20"/>
  <c r="U1013" i="20"/>
  <c r="V1013" i="20"/>
  <c r="B1014" i="20"/>
  <c r="D1014" i="20"/>
  <c r="H1014" i="20"/>
  <c r="I1014" i="20"/>
  <c r="J1014" i="20"/>
  <c r="K1014" i="20"/>
  <c r="L1014" i="20"/>
  <c r="M1014" i="20"/>
  <c r="N1014" i="20"/>
  <c r="O1014" i="20"/>
  <c r="P1014" i="20"/>
  <c r="Q1014" i="20"/>
  <c r="R1014" i="20"/>
  <c r="S1014" i="20"/>
  <c r="T1014" i="20"/>
  <c r="U1014" i="20"/>
  <c r="V1014" i="20"/>
  <c r="B1015" i="20"/>
  <c r="D1015" i="20"/>
  <c r="H1015" i="20"/>
  <c r="I1015" i="20"/>
  <c r="J1015" i="20"/>
  <c r="K1015" i="20"/>
  <c r="L1015" i="20"/>
  <c r="M1015" i="20"/>
  <c r="N1015" i="20"/>
  <c r="O1015" i="20"/>
  <c r="P1015" i="20"/>
  <c r="Q1015" i="20"/>
  <c r="R1015" i="20"/>
  <c r="S1015" i="20"/>
  <c r="T1015" i="20"/>
  <c r="U1015" i="20"/>
  <c r="V1015" i="20"/>
  <c r="B1016" i="20"/>
  <c r="D1016" i="20"/>
  <c r="H1016" i="20"/>
  <c r="I1016" i="20"/>
  <c r="J1016" i="20"/>
  <c r="K1016" i="20"/>
  <c r="L1016" i="20"/>
  <c r="M1016" i="20"/>
  <c r="N1016" i="20"/>
  <c r="O1016" i="20"/>
  <c r="P1016" i="20"/>
  <c r="Q1016" i="20"/>
  <c r="R1016" i="20"/>
  <c r="S1016" i="20"/>
  <c r="T1016" i="20"/>
  <c r="U1016" i="20"/>
  <c r="V1016" i="20"/>
  <c r="B1017" i="20"/>
  <c r="D1017" i="20"/>
  <c r="H1017" i="20"/>
  <c r="I1017" i="20"/>
  <c r="J1017" i="20"/>
  <c r="K1017" i="20"/>
  <c r="L1017" i="20"/>
  <c r="M1017" i="20"/>
  <c r="N1017" i="20"/>
  <c r="O1017" i="20"/>
  <c r="P1017" i="20"/>
  <c r="Q1017" i="20"/>
  <c r="R1017" i="20"/>
  <c r="S1017" i="20"/>
  <c r="T1017" i="20"/>
  <c r="U1017" i="20"/>
  <c r="V1017" i="20"/>
  <c r="B1018" i="20"/>
  <c r="D1018" i="20"/>
  <c r="H1018" i="20"/>
  <c r="I1018" i="20"/>
  <c r="J1018" i="20"/>
  <c r="K1018" i="20"/>
  <c r="L1018" i="20"/>
  <c r="M1018" i="20"/>
  <c r="N1018" i="20"/>
  <c r="O1018" i="20"/>
  <c r="P1018" i="20"/>
  <c r="Q1018" i="20"/>
  <c r="R1018" i="20"/>
  <c r="S1018" i="20"/>
  <c r="T1018" i="20"/>
  <c r="U1018" i="20"/>
  <c r="V1018" i="20"/>
  <c r="B1019" i="20"/>
  <c r="D1019" i="20"/>
  <c r="H1019" i="20"/>
  <c r="I1019" i="20"/>
  <c r="J1019" i="20"/>
  <c r="K1019" i="20"/>
  <c r="L1019" i="20"/>
  <c r="M1019" i="20"/>
  <c r="N1019" i="20"/>
  <c r="O1019" i="20"/>
  <c r="P1019" i="20"/>
  <c r="Q1019" i="20"/>
  <c r="R1019" i="20"/>
  <c r="S1019" i="20"/>
  <c r="T1019" i="20"/>
  <c r="U1019" i="20"/>
  <c r="V1019" i="20"/>
  <c r="B1020" i="20"/>
  <c r="D1020" i="20"/>
  <c r="H1020" i="20"/>
  <c r="I1020" i="20"/>
  <c r="J1020" i="20"/>
  <c r="K1020" i="20"/>
  <c r="L1020" i="20"/>
  <c r="M1020" i="20"/>
  <c r="N1020" i="20"/>
  <c r="O1020" i="20"/>
  <c r="P1020" i="20"/>
  <c r="Q1020" i="20"/>
  <c r="R1020" i="20"/>
  <c r="S1020" i="20"/>
  <c r="T1020" i="20"/>
  <c r="U1020" i="20"/>
  <c r="V1020" i="20"/>
  <c r="B1021" i="20"/>
  <c r="D1021" i="20"/>
  <c r="H1021" i="20"/>
  <c r="I1021" i="20"/>
  <c r="J1021" i="20"/>
  <c r="K1021" i="20"/>
  <c r="L1021" i="20"/>
  <c r="M1021" i="20"/>
  <c r="N1021" i="20"/>
  <c r="O1021" i="20"/>
  <c r="P1021" i="20"/>
  <c r="Q1021" i="20"/>
  <c r="R1021" i="20"/>
  <c r="S1021" i="20"/>
  <c r="T1021" i="20"/>
  <c r="U1021" i="20"/>
  <c r="V1021" i="20"/>
  <c r="B1022" i="20"/>
  <c r="D1022" i="20"/>
  <c r="H1022" i="20"/>
  <c r="I1022" i="20"/>
  <c r="J1022" i="20"/>
  <c r="K1022" i="20"/>
  <c r="L1022" i="20"/>
  <c r="M1022" i="20"/>
  <c r="N1022" i="20"/>
  <c r="O1022" i="20"/>
  <c r="P1022" i="20"/>
  <c r="Q1022" i="20"/>
  <c r="R1022" i="20"/>
  <c r="S1022" i="20"/>
  <c r="T1022" i="20"/>
  <c r="U1022" i="20"/>
  <c r="V1022" i="20"/>
  <c r="B1023" i="20"/>
  <c r="D1023" i="20"/>
  <c r="H1023" i="20"/>
  <c r="I1023" i="20"/>
  <c r="J1023" i="20"/>
  <c r="K1023" i="20"/>
  <c r="L1023" i="20"/>
  <c r="M1023" i="20"/>
  <c r="N1023" i="20"/>
  <c r="O1023" i="20"/>
  <c r="P1023" i="20"/>
  <c r="Q1023" i="20"/>
  <c r="R1023" i="20"/>
  <c r="S1023" i="20"/>
  <c r="T1023" i="20"/>
  <c r="U1023" i="20"/>
  <c r="V1023" i="20"/>
  <c r="B1024" i="20"/>
  <c r="D1024" i="20"/>
  <c r="H1024" i="20"/>
  <c r="I1024" i="20"/>
  <c r="J1024" i="20"/>
  <c r="K1024" i="20"/>
  <c r="L1024" i="20"/>
  <c r="M1024" i="20"/>
  <c r="N1024" i="20"/>
  <c r="O1024" i="20"/>
  <c r="P1024" i="20"/>
  <c r="Q1024" i="20"/>
  <c r="R1024" i="20"/>
  <c r="S1024" i="20"/>
  <c r="T1024" i="20"/>
  <c r="U1024" i="20"/>
  <c r="V1024" i="20"/>
  <c r="B1025" i="20"/>
  <c r="D1025" i="20"/>
  <c r="H1025" i="20"/>
  <c r="I1025" i="20"/>
  <c r="J1025" i="20"/>
  <c r="K1025" i="20"/>
  <c r="L1025" i="20"/>
  <c r="M1025" i="20"/>
  <c r="N1025" i="20"/>
  <c r="O1025" i="20"/>
  <c r="P1025" i="20"/>
  <c r="Q1025" i="20"/>
  <c r="R1025" i="20"/>
  <c r="S1025" i="20"/>
  <c r="T1025" i="20"/>
  <c r="U1025" i="20"/>
  <c r="V1025" i="20"/>
  <c r="B1026" i="20"/>
  <c r="D1026" i="20"/>
  <c r="H1026" i="20"/>
  <c r="I1026" i="20"/>
  <c r="J1026" i="20"/>
  <c r="K1026" i="20"/>
  <c r="L1026" i="20"/>
  <c r="M1026" i="20"/>
  <c r="N1026" i="20"/>
  <c r="O1026" i="20"/>
  <c r="P1026" i="20"/>
  <c r="Q1026" i="20"/>
  <c r="R1026" i="20"/>
  <c r="S1026" i="20"/>
  <c r="T1026" i="20"/>
  <c r="U1026" i="20"/>
  <c r="V1026" i="20"/>
  <c r="B1027" i="20"/>
  <c r="D1027" i="20"/>
  <c r="H1027" i="20"/>
  <c r="I1027" i="20"/>
  <c r="J1027" i="20"/>
  <c r="K1027" i="20"/>
  <c r="L1027" i="20"/>
  <c r="M1027" i="20"/>
  <c r="N1027" i="20"/>
  <c r="O1027" i="20"/>
  <c r="P1027" i="20"/>
  <c r="Q1027" i="20"/>
  <c r="R1027" i="20"/>
  <c r="S1027" i="20"/>
  <c r="T1027" i="20"/>
  <c r="U1027" i="20"/>
  <c r="V1027" i="20"/>
  <c r="B1028" i="20"/>
  <c r="D1028" i="20"/>
  <c r="H1028" i="20"/>
  <c r="I1028" i="20"/>
  <c r="J1028" i="20"/>
  <c r="K1028" i="20"/>
  <c r="L1028" i="20"/>
  <c r="M1028" i="20"/>
  <c r="N1028" i="20"/>
  <c r="O1028" i="20"/>
  <c r="P1028" i="20"/>
  <c r="Q1028" i="20"/>
  <c r="R1028" i="20"/>
  <c r="S1028" i="20"/>
  <c r="T1028" i="20"/>
  <c r="U1028" i="20"/>
  <c r="V1028" i="20"/>
  <c r="B1029" i="20"/>
  <c r="D1029" i="20"/>
  <c r="H1029" i="20"/>
  <c r="I1029" i="20"/>
  <c r="J1029" i="20"/>
  <c r="K1029" i="20"/>
  <c r="L1029" i="20"/>
  <c r="M1029" i="20"/>
  <c r="N1029" i="20"/>
  <c r="O1029" i="20"/>
  <c r="P1029" i="20"/>
  <c r="Q1029" i="20"/>
  <c r="R1029" i="20"/>
  <c r="S1029" i="20"/>
  <c r="T1029" i="20"/>
  <c r="U1029" i="20"/>
  <c r="V1029" i="20"/>
  <c r="B1030" i="20"/>
  <c r="D1030" i="20"/>
  <c r="H1030" i="20"/>
  <c r="I1030" i="20"/>
  <c r="J1030" i="20"/>
  <c r="K1030" i="20"/>
  <c r="L1030" i="20"/>
  <c r="M1030" i="20"/>
  <c r="N1030" i="20"/>
  <c r="O1030" i="20"/>
  <c r="P1030" i="20"/>
  <c r="Q1030" i="20"/>
  <c r="R1030" i="20"/>
  <c r="S1030" i="20"/>
  <c r="T1030" i="20"/>
  <c r="U1030" i="20"/>
  <c r="V1030" i="20"/>
  <c r="B1031" i="20"/>
  <c r="D1031" i="20"/>
  <c r="H1031" i="20"/>
  <c r="I1031" i="20"/>
  <c r="J1031" i="20"/>
  <c r="K1031" i="20"/>
  <c r="L1031" i="20"/>
  <c r="M1031" i="20"/>
  <c r="N1031" i="20"/>
  <c r="O1031" i="20"/>
  <c r="P1031" i="20"/>
  <c r="Q1031" i="20"/>
  <c r="R1031" i="20"/>
  <c r="S1031" i="20"/>
  <c r="T1031" i="20"/>
  <c r="U1031" i="20"/>
  <c r="V1031" i="20"/>
  <c r="B1032" i="20"/>
  <c r="D1032" i="20"/>
  <c r="H1032" i="20"/>
  <c r="I1032" i="20"/>
  <c r="J1032" i="20"/>
  <c r="K1032" i="20"/>
  <c r="L1032" i="20"/>
  <c r="M1032" i="20"/>
  <c r="N1032" i="20"/>
  <c r="O1032" i="20"/>
  <c r="P1032" i="20"/>
  <c r="Q1032" i="20"/>
  <c r="R1032" i="20"/>
  <c r="S1032" i="20"/>
  <c r="T1032" i="20"/>
  <c r="U1032" i="20"/>
  <c r="V1032" i="20"/>
  <c r="B1033" i="20"/>
  <c r="D1033" i="20"/>
  <c r="H1033" i="20"/>
  <c r="I1033" i="20"/>
  <c r="J1033" i="20"/>
  <c r="K1033" i="20"/>
  <c r="L1033" i="20"/>
  <c r="M1033" i="20"/>
  <c r="N1033" i="20"/>
  <c r="O1033" i="20"/>
  <c r="P1033" i="20"/>
  <c r="Q1033" i="20"/>
  <c r="R1033" i="20"/>
  <c r="S1033" i="20"/>
  <c r="T1033" i="20"/>
  <c r="U1033" i="20"/>
  <c r="V1033" i="20"/>
  <c r="B1034" i="20"/>
  <c r="D1034" i="20"/>
  <c r="H1034" i="20"/>
  <c r="I1034" i="20"/>
  <c r="J1034" i="20"/>
  <c r="K1034" i="20"/>
  <c r="L1034" i="20"/>
  <c r="M1034" i="20"/>
  <c r="N1034" i="20"/>
  <c r="O1034" i="20"/>
  <c r="P1034" i="20"/>
  <c r="Q1034" i="20"/>
  <c r="R1034" i="20"/>
  <c r="S1034" i="20"/>
  <c r="T1034" i="20"/>
  <c r="U1034" i="20"/>
  <c r="V1034" i="20"/>
  <c r="B1035" i="20"/>
  <c r="D1035" i="20"/>
  <c r="H1035" i="20"/>
  <c r="I1035" i="20"/>
  <c r="J1035" i="20"/>
  <c r="K1035" i="20"/>
  <c r="L1035" i="20"/>
  <c r="M1035" i="20"/>
  <c r="N1035" i="20"/>
  <c r="O1035" i="20"/>
  <c r="P1035" i="20"/>
  <c r="Q1035" i="20"/>
  <c r="R1035" i="20"/>
  <c r="S1035" i="20"/>
  <c r="T1035" i="20"/>
  <c r="U1035" i="20"/>
  <c r="V1035" i="20"/>
  <c r="B1036" i="20"/>
  <c r="D1036" i="20"/>
  <c r="H1036" i="20"/>
  <c r="I1036" i="20"/>
  <c r="J1036" i="20"/>
  <c r="K1036" i="20"/>
  <c r="L1036" i="20"/>
  <c r="M1036" i="20"/>
  <c r="N1036" i="20"/>
  <c r="O1036" i="20"/>
  <c r="P1036" i="20"/>
  <c r="Q1036" i="20"/>
  <c r="R1036" i="20"/>
  <c r="S1036" i="20"/>
  <c r="T1036" i="20"/>
  <c r="U1036" i="20"/>
  <c r="V1036" i="20"/>
  <c r="B1037" i="20"/>
  <c r="D1037" i="20"/>
  <c r="H1037" i="20"/>
  <c r="I1037" i="20"/>
  <c r="J1037" i="20"/>
  <c r="K1037" i="20"/>
  <c r="L1037" i="20"/>
  <c r="M1037" i="20"/>
  <c r="N1037" i="20"/>
  <c r="O1037" i="20"/>
  <c r="P1037" i="20"/>
  <c r="Q1037" i="20"/>
  <c r="R1037" i="20"/>
  <c r="S1037" i="20"/>
  <c r="T1037" i="20"/>
  <c r="U1037" i="20"/>
  <c r="V1037" i="20"/>
  <c r="B1038" i="20"/>
  <c r="D1038" i="20"/>
  <c r="H1038" i="20"/>
  <c r="I1038" i="20"/>
  <c r="J1038" i="20"/>
  <c r="K1038" i="20"/>
  <c r="L1038" i="20"/>
  <c r="M1038" i="20"/>
  <c r="N1038" i="20"/>
  <c r="O1038" i="20"/>
  <c r="P1038" i="20"/>
  <c r="Q1038" i="20"/>
  <c r="R1038" i="20"/>
  <c r="S1038" i="20"/>
  <c r="T1038" i="20"/>
  <c r="U1038" i="20"/>
  <c r="V1038" i="20"/>
  <c r="B1039" i="20"/>
  <c r="D1039" i="20"/>
  <c r="H1039" i="20"/>
  <c r="I1039" i="20"/>
  <c r="J1039" i="20"/>
  <c r="K1039" i="20"/>
  <c r="L1039" i="20"/>
  <c r="M1039" i="20"/>
  <c r="N1039" i="20"/>
  <c r="O1039" i="20"/>
  <c r="P1039" i="20"/>
  <c r="Q1039" i="20"/>
  <c r="R1039" i="20"/>
  <c r="S1039" i="20"/>
  <c r="T1039" i="20"/>
  <c r="U1039" i="20"/>
  <c r="V1039" i="20"/>
  <c r="B1040" i="20"/>
  <c r="D1040" i="20"/>
  <c r="H1040" i="20"/>
  <c r="I1040" i="20"/>
  <c r="J1040" i="20"/>
  <c r="K1040" i="20"/>
  <c r="L1040" i="20"/>
  <c r="M1040" i="20"/>
  <c r="N1040" i="20"/>
  <c r="O1040" i="20"/>
  <c r="P1040" i="20"/>
  <c r="Q1040" i="20"/>
  <c r="R1040" i="20"/>
  <c r="S1040" i="20"/>
  <c r="T1040" i="20"/>
  <c r="U1040" i="20"/>
  <c r="V1040" i="20"/>
  <c r="B1041" i="20"/>
  <c r="D1041" i="20"/>
  <c r="H1041" i="20"/>
  <c r="I1041" i="20"/>
  <c r="J1041" i="20"/>
  <c r="K1041" i="20"/>
  <c r="L1041" i="20"/>
  <c r="M1041" i="20"/>
  <c r="N1041" i="20"/>
  <c r="O1041" i="20"/>
  <c r="P1041" i="20"/>
  <c r="Q1041" i="20"/>
  <c r="R1041" i="20"/>
  <c r="S1041" i="20"/>
  <c r="T1041" i="20"/>
  <c r="U1041" i="20"/>
  <c r="V1041" i="20"/>
  <c r="B1042" i="20"/>
  <c r="D1042" i="20"/>
  <c r="H1042" i="20"/>
  <c r="I1042" i="20"/>
  <c r="J1042" i="20"/>
  <c r="K1042" i="20"/>
  <c r="L1042" i="20"/>
  <c r="M1042" i="20"/>
  <c r="N1042" i="20"/>
  <c r="O1042" i="20"/>
  <c r="P1042" i="20"/>
  <c r="Q1042" i="20"/>
  <c r="R1042" i="20"/>
  <c r="S1042" i="20"/>
  <c r="T1042" i="20"/>
  <c r="U1042" i="20"/>
  <c r="V1042" i="20"/>
  <c r="B1043" i="20"/>
  <c r="D1043" i="20"/>
  <c r="H1043" i="20"/>
  <c r="I1043" i="20"/>
  <c r="J1043" i="20"/>
  <c r="K1043" i="20"/>
  <c r="L1043" i="20"/>
  <c r="M1043" i="20"/>
  <c r="N1043" i="20"/>
  <c r="O1043" i="20"/>
  <c r="P1043" i="20"/>
  <c r="Q1043" i="20"/>
  <c r="R1043" i="20"/>
  <c r="S1043" i="20"/>
  <c r="T1043" i="20"/>
  <c r="U1043" i="20"/>
  <c r="V1043" i="20"/>
  <c r="B1044" i="20"/>
  <c r="D1044" i="20"/>
  <c r="H1044" i="20"/>
  <c r="I1044" i="20"/>
  <c r="J1044" i="20"/>
  <c r="K1044" i="20"/>
  <c r="L1044" i="20"/>
  <c r="M1044" i="20"/>
  <c r="N1044" i="20"/>
  <c r="O1044" i="20"/>
  <c r="P1044" i="20"/>
  <c r="Q1044" i="20"/>
  <c r="R1044" i="20"/>
  <c r="S1044" i="20"/>
  <c r="T1044" i="20"/>
  <c r="U1044" i="20"/>
  <c r="V1044" i="20"/>
  <c r="B1045" i="20"/>
  <c r="D1045" i="20"/>
  <c r="H1045" i="20"/>
  <c r="I1045" i="20"/>
  <c r="J1045" i="20"/>
  <c r="K1045" i="20"/>
  <c r="L1045" i="20"/>
  <c r="M1045" i="20"/>
  <c r="N1045" i="20"/>
  <c r="O1045" i="20"/>
  <c r="P1045" i="20"/>
  <c r="Q1045" i="20"/>
  <c r="R1045" i="20"/>
  <c r="S1045" i="20"/>
  <c r="T1045" i="20"/>
  <c r="U1045" i="20"/>
  <c r="V1045" i="20"/>
  <c r="B1046" i="20"/>
  <c r="D1046" i="20"/>
  <c r="H1046" i="20"/>
  <c r="I1046" i="20"/>
  <c r="J1046" i="20"/>
  <c r="K1046" i="20"/>
  <c r="L1046" i="20"/>
  <c r="M1046" i="20"/>
  <c r="N1046" i="20"/>
  <c r="O1046" i="20"/>
  <c r="P1046" i="20"/>
  <c r="Q1046" i="20"/>
  <c r="R1046" i="20"/>
  <c r="S1046" i="20"/>
  <c r="T1046" i="20"/>
  <c r="U1046" i="20"/>
  <c r="V1046" i="20"/>
  <c r="B1047" i="20"/>
  <c r="D1047" i="20"/>
  <c r="H1047" i="20"/>
  <c r="I1047" i="20"/>
  <c r="J1047" i="20"/>
  <c r="K1047" i="20"/>
  <c r="L1047" i="20"/>
  <c r="M1047" i="20"/>
  <c r="N1047" i="20"/>
  <c r="O1047" i="20"/>
  <c r="P1047" i="20"/>
  <c r="Q1047" i="20"/>
  <c r="R1047" i="20"/>
  <c r="S1047" i="20"/>
  <c r="T1047" i="20"/>
  <c r="U1047" i="20"/>
  <c r="V1047" i="20"/>
  <c r="B1048" i="20"/>
  <c r="D1048" i="20"/>
  <c r="H1048" i="20"/>
  <c r="I1048" i="20"/>
  <c r="J1048" i="20"/>
  <c r="K1048" i="20"/>
  <c r="L1048" i="20"/>
  <c r="M1048" i="20"/>
  <c r="N1048" i="20"/>
  <c r="O1048" i="20"/>
  <c r="P1048" i="20"/>
  <c r="Q1048" i="20"/>
  <c r="R1048" i="20"/>
  <c r="S1048" i="20"/>
  <c r="T1048" i="20"/>
  <c r="U1048" i="20"/>
  <c r="V1048" i="20"/>
  <c r="B1049" i="20"/>
  <c r="D1049" i="20"/>
  <c r="H1049" i="20"/>
  <c r="I1049" i="20"/>
  <c r="J1049" i="20"/>
  <c r="K1049" i="20"/>
  <c r="L1049" i="20"/>
  <c r="M1049" i="20"/>
  <c r="N1049" i="20"/>
  <c r="O1049" i="20"/>
  <c r="P1049" i="20"/>
  <c r="Q1049" i="20"/>
  <c r="R1049" i="20"/>
  <c r="S1049" i="20"/>
  <c r="T1049" i="20"/>
  <c r="U1049" i="20"/>
  <c r="V1049" i="20"/>
  <c r="B1050" i="20"/>
  <c r="D1050" i="20"/>
  <c r="H1050" i="20"/>
  <c r="I1050" i="20"/>
  <c r="J1050" i="20"/>
  <c r="K1050" i="20"/>
  <c r="L1050" i="20"/>
  <c r="M1050" i="20"/>
  <c r="N1050" i="20"/>
  <c r="O1050" i="20"/>
  <c r="P1050" i="20"/>
  <c r="Q1050" i="20"/>
  <c r="R1050" i="20"/>
  <c r="S1050" i="20"/>
  <c r="T1050" i="20"/>
  <c r="U1050" i="20"/>
  <c r="V1050" i="20"/>
  <c r="B1051" i="20"/>
  <c r="D1051" i="20"/>
  <c r="H1051" i="20"/>
  <c r="I1051" i="20"/>
  <c r="J1051" i="20"/>
  <c r="K1051" i="20"/>
  <c r="L1051" i="20"/>
  <c r="M1051" i="20"/>
  <c r="N1051" i="20"/>
  <c r="O1051" i="20"/>
  <c r="P1051" i="20"/>
  <c r="Q1051" i="20"/>
  <c r="R1051" i="20"/>
  <c r="S1051" i="20"/>
  <c r="T1051" i="20"/>
  <c r="U1051" i="20"/>
  <c r="V1051" i="20"/>
  <c r="B1052" i="20"/>
  <c r="D1052" i="20"/>
  <c r="H1052" i="20"/>
  <c r="I1052" i="20"/>
  <c r="J1052" i="20"/>
  <c r="K1052" i="20"/>
  <c r="L1052" i="20"/>
  <c r="M1052" i="20"/>
  <c r="N1052" i="20"/>
  <c r="O1052" i="20"/>
  <c r="P1052" i="20"/>
  <c r="Q1052" i="20"/>
  <c r="R1052" i="20"/>
  <c r="S1052" i="20"/>
  <c r="T1052" i="20"/>
  <c r="U1052" i="20"/>
  <c r="V1052" i="20"/>
  <c r="B1053" i="20"/>
  <c r="D1053" i="20"/>
  <c r="H1053" i="20"/>
  <c r="I1053" i="20"/>
  <c r="J1053" i="20"/>
  <c r="K1053" i="20"/>
  <c r="L1053" i="20"/>
  <c r="M1053" i="20"/>
  <c r="N1053" i="20"/>
  <c r="O1053" i="20"/>
  <c r="P1053" i="20"/>
  <c r="Q1053" i="20"/>
  <c r="R1053" i="20"/>
  <c r="S1053" i="20"/>
  <c r="T1053" i="20"/>
  <c r="U1053" i="20"/>
  <c r="V1053" i="20"/>
  <c r="B1054" i="20"/>
  <c r="D1054" i="20"/>
  <c r="H1054" i="20"/>
  <c r="I1054" i="20"/>
  <c r="J1054" i="20"/>
  <c r="K1054" i="20"/>
  <c r="L1054" i="20"/>
  <c r="M1054" i="20"/>
  <c r="N1054" i="20"/>
  <c r="O1054" i="20"/>
  <c r="P1054" i="20"/>
  <c r="Q1054" i="20"/>
  <c r="R1054" i="20"/>
  <c r="S1054" i="20"/>
  <c r="T1054" i="20"/>
  <c r="U1054" i="20"/>
  <c r="V1054" i="20"/>
  <c r="B1055" i="20"/>
  <c r="D1055" i="20"/>
  <c r="H1055" i="20"/>
  <c r="I1055" i="20"/>
  <c r="J1055" i="20"/>
  <c r="K1055" i="20"/>
  <c r="L1055" i="20"/>
  <c r="M1055" i="20"/>
  <c r="N1055" i="20"/>
  <c r="O1055" i="20"/>
  <c r="P1055" i="20"/>
  <c r="Q1055" i="20"/>
  <c r="R1055" i="20"/>
  <c r="S1055" i="20"/>
  <c r="T1055" i="20"/>
  <c r="U1055" i="20"/>
  <c r="V1055" i="20"/>
  <c r="B1056" i="20"/>
  <c r="D1056" i="20"/>
  <c r="H1056" i="20"/>
  <c r="I1056" i="20"/>
  <c r="J1056" i="20"/>
  <c r="K1056" i="20"/>
  <c r="L1056" i="20"/>
  <c r="M1056" i="20"/>
  <c r="N1056" i="20"/>
  <c r="O1056" i="20"/>
  <c r="P1056" i="20"/>
  <c r="Q1056" i="20"/>
  <c r="R1056" i="20"/>
  <c r="S1056" i="20"/>
  <c r="T1056" i="20"/>
  <c r="U1056" i="20"/>
  <c r="V1056" i="20"/>
  <c r="B1057" i="20"/>
  <c r="D1057" i="20"/>
  <c r="H1057" i="20"/>
  <c r="I1057" i="20"/>
  <c r="J1057" i="20"/>
  <c r="K1057" i="20"/>
  <c r="L1057" i="20"/>
  <c r="M1057" i="20"/>
  <c r="N1057" i="20"/>
  <c r="O1057" i="20"/>
  <c r="P1057" i="20"/>
  <c r="Q1057" i="20"/>
  <c r="R1057" i="20"/>
  <c r="S1057" i="20"/>
  <c r="T1057" i="20"/>
  <c r="U1057" i="20"/>
  <c r="V1057" i="20"/>
  <c r="B1058" i="20"/>
  <c r="D1058" i="20"/>
  <c r="H1058" i="20"/>
  <c r="I1058" i="20"/>
  <c r="J1058" i="20"/>
  <c r="K1058" i="20"/>
  <c r="L1058" i="20"/>
  <c r="M1058" i="20"/>
  <c r="N1058" i="20"/>
  <c r="O1058" i="20"/>
  <c r="P1058" i="20"/>
  <c r="Q1058" i="20"/>
  <c r="R1058" i="20"/>
  <c r="S1058" i="20"/>
  <c r="T1058" i="20"/>
  <c r="U1058" i="20"/>
  <c r="V1058" i="20"/>
  <c r="B1059" i="20"/>
  <c r="D1059" i="20"/>
  <c r="H1059" i="20"/>
  <c r="I1059" i="20"/>
  <c r="J1059" i="20"/>
  <c r="K1059" i="20"/>
  <c r="L1059" i="20"/>
  <c r="M1059" i="20"/>
  <c r="N1059" i="20"/>
  <c r="O1059" i="20"/>
  <c r="P1059" i="20"/>
  <c r="Q1059" i="20"/>
  <c r="R1059" i="20"/>
  <c r="S1059" i="20"/>
  <c r="T1059" i="20"/>
  <c r="U1059" i="20"/>
  <c r="V1059" i="20"/>
  <c r="B1060" i="20"/>
  <c r="D1060" i="20"/>
  <c r="H1060" i="20"/>
  <c r="I1060" i="20"/>
  <c r="J1060" i="20"/>
  <c r="K1060" i="20"/>
  <c r="L1060" i="20"/>
  <c r="M1060" i="20"/>
  <c r="N1060" i="20"/>
  <c r="O1060" i="20"/>
  <c r="P1060" i="20"/>
  <c r="Q1060" i="20"/>
  <c r="R1060" i="20"/>
  <c r="S1060" i="20"/>
  <c r="T1060" i="20"/>
  <c r="U1060" i="20"/>
  <c r="V1060" i="20"/>
  <c r="B1061" i="20"/>
  <c r="D1061" i="20"/>
  <c r="H1061" i="20"/>
  <c r="I1061" i="20"/>
  <c r="J1061" i="20"/>
  <c r="K1061" i="20"/>
  <c r="L1061" i="20"/>
  <c r="M1061" i="20"/>
  <c r="N1061" i="20"/>
  <c r="O1061" i="20"/>
  <c r="P1061" i="20"/>
  <c r="Q1061" i="20"/>
  <c r="R1061" i="20"/>
  <c r="S1061" i="20"/>
  <c r="T1061" i="20"/>
  <c r="U1061" i="20"/>
  <c r="V1061" i="20"/>
  <c r="B1062" i="20"/>
  <c r="D1062" i="20"/>
  <c r="H1062" i="20"/>
  <c r="I1062" i="20"/>
  <c r="J1062" i="20"/>
  <c r="K1062" i="20"/>
  <c r="L1062" i="20"/>
  <c r="M1062" i="20"/>
  <c r="N1062" i="20"/>
  <c r="O1062" i="20"/>
  <c r="P1062" i="20"/>
  <c r="Q1062" i="20"/>
  <c r="R1062" i="20"/>
  <c r="S1062" i="20"/>
  <c r="T1062" i="20"/>
  <c r="U1062" i="20"/>
  <c r="V1062" i="20"/>
  <c r="B1063" i="20"/>
  <c r="D1063" i="20"/>
  <c r="H1063" i="20"/>
  <c r="I1063" i="20"/>
  <c r="J1063" i="20"/>
  <c r="K1063" i="20"/>
  <c r="L1063" i="20"/>
  <c r="M1063" i="20"/>
  <c r="N1063" i="20"/>
  <c r="O1063" i="20"/>
  <c r="P1063" i="20"/>
  <c r="Q1063" i="20"/>
  <c r="R1063" i="20"/>
  <c r="S1063" i="20"/>
  <c r="T1063" i="20"/>
  <c r="U1063" i="20"/>
  <c r="V1063" i="20"/>
  <c r="B1064" i="20"/>
  <c r="D1064" i="20"/>
  <c r="H1064" i="20"/>
  <c r="I1064" i="20"/>
  <c r="J1064" i="20"/>
  <c r="K1064" i="20"/>
  <c r="L1064" i="20"/>
  <c r="M1064" i="20"/>
  <c r="N1064" i="20"/>
  <c r="O1064" i="20"/>
  <c r="P1064" i="20"/>
  <c r="Q1064" i="20"/>
  <c r="R1064" i="20"/>
  <c r="S1064" i="20"/>
  <c r="T1064" i="20"/>
  <c r="U1064" i="20"/>
  <c r="V1064" i="20"/>
  <c r="B1065" i="20"/>
  <c r="D1065" i="20"/>
  <c r="H1065" i="20"/>
  <c r="I1065" i="20"/>
  <c r="J1065" i="20"/>
  <c r="K1065" i="20"/>
  <c r="L1065" i="20"/>
  <c r="M1065" i="20"/>
  <c r="N1065" i="20"/>
  <c r="O1065" i="20"/>
  <c r="P1065" i="20"/>
  <c r="Q1065" i="20"/>
  <c r="R1065" i="20"/>
  <c r="S1065" i="20"/>
  <c r="T1065" i="20"/>
  <c r="U1065" i="20"/>
  <c r="V1065" i="20"/>
  <c r="B1066" i="20"/>
  <c r="D1066" i="20"/>
  <c r="H1066" i="20"/>
  <c r="I1066" i="20"/>
  <c r="J1066" i="20"/>
  <c r="K1066" i="20"/>
  <c r="L1066" i="20"/>
  <c r="M1066" i="20"/>
  <c r="N1066" i="20"/>
  <c r="O1066" i="20"/>
  <c r="P1066" i="20"/>
  <c r="Q1066" i="20"/>
  <c r="R1066" i="20"/>
  <c r="S1066" i="20"/>
  <c r="T1066" i="20"/>
  <c r="U1066" i="20"/>
  <c r="V1066" i="20"/>
  <c r="B1067" i="20"/>
  <c r="D1067" i="20"/>
  <c r="H1067" i="20"/>
  <c r="I1067" i="20"/>
  <c r="J1067" i="20"/>
  <c r="K1067" i="20"/>
  <c r="L1067" i="20"/>
  <c r="M1067" i="20"/>
  <c r="N1067" i="20"/>
  <c r="O1067" i="20"/>
  <c r="P1067" i="20"/>
  <c r="Q1067" i="20"/>
  <c r="R1067" i="20"/>
  <c r="S1067" i="20"/>
  <c r="T1067" i="20"/>
  <c r="U1067" i="20"/>
  <c r="V1067" i="20"/>
  <c r="B1068" i="20"/>
  <c r="D1068" i="20"/>
  <c r="H1068" i="20"/>
  <c r="I1068" i="20"/>
  <c r="J1068" i="20"/>
  <c r="K1068" i="20"/>
  <c r="L1068" i="20"/>
  <c r="M1068" i="20"/>
  <c r="N1068" i="20"/>
  <c r="O1068" i="20"/>
  <c r="P1068" i="20"/>
  <c r="Q1068" i="20"/>
  <c r="R1068" i="20"/>
  <c r="S1068" i="20"/>
  <c r="T1068" i="20"/>
  <c r="U1068" i="20"/>
  <c r="V1068" i="20"/>
  <c r="B1069" i="20"/>
  <c r="D1069" i="20"/>
  <c r="H1069" i="20"/>
  <c r="I1069" i="20"/>
  <c r="J1069" i="20"/>
  <c r="K1069" i="20"/>
  <c r="L1069" i="20"/>
  <c r="M1069" i="20"/>
  <c r="N1069" i="20"/>
  <c r="O1069" i="20"/>
  <c r="P1069" i="20"/>
  <c r="Q1069" i="20"/>
  <c r="R1069" i="20"/>
  <c r="S1069" i="20"/>
  <c r="T1069" i="20"/>
  <c r="U1069" i="20"/>
  <c r="V1069" i="20"/>
  <c r="B1070" i="20"/>
  <c r="D1070" i="20"/>
  <c r="H1070" i="20"/>
  <c r="I1070" i="20"/>
  <c r="J1070" i="20"/>
  <c r="K1070" i="20"/>
  <c r="L1070" i="20"/>
  <c r="M1070" i="20"/>
  <c r="N1070" i="20"/>
  <c r="O1070" i="20"/>
  <c r="P1070" i="20"/>
  <c r="Q1070" i="20"/>
  <c r="R1070" i="20"/>
  <c r="S1070" i="20"/>
  <c r="T1070" i="20"/>
  <c r="U1070" i="20"/>
  <c r="V1070" i="20"/>
  <c r="B1071" i="20"/>
  <c r="D1071" i="20"/>
  <c r="H1071" i="20"/>
  <c r="I1071" i="20"/>
  <c r="J1071" i="20"/>
  <c r="K1071" i="20"/>
  <c r="L1071" i="20"/>
  <c r="M1071" i="20"/>
  <c r="N1071" i="20"/>
  <c r="O1071" i="20"/>
  <c r="P1071" i="20"/>
  <c r="Q1071" i="20"/>
  <c r="R1071" i="20"/>
  <c r="S1071" i="20"/>
  <c r="T1071" i="20"/>
  <c r="U1071" i="20"/>
  <c r="V1071" i="20"/>
  <c r="B1072" i="20"/>
  <c r="D1072" i="20"/>
  <c r="H1072" i="20"/>
  <c r="I1072" i="20"/>
  <c r="J1072" i="20"/>
  <c r="K1072" i="20"/>
  <c r="L1072" i="20"/>
  <c r="M1072" i="20"/>
  <c r="N1072" i="20"/>
  <c r="O1072" i="20"/>
  <c r="P1072" i="20"/>
  <c r="Q1072" i="20"/>
  <c r="R1072" i="20"/>
  <c r="S1072" i="20"/>
  <c r="T1072" i="20"/>
  <c r="U1072" i="20"/>
  <c r="V1072" i="20"/>
  <c r="B1073" i="20"/>
  <c r="D1073" i="20"/>
  <c r="H1073" i="20"/>
  <c r="I1073" i="20"/>
  <c r="J1073" i="20"/>
  <c r="K1073" i="20"/>
  <c r="L1073" i="20"/>
  <c r="M1073" i="20"/>
  <c r="N1073" i="20"/>
  <c r="O1073" i="20"/>
  <c r="P1073" i="20"/>
  <c r="Q1073" i="20"/>
  <c r="R1073" i="20"/>
  <c r="S1073" i="20"/>
  <c r="T1073" i="20"/>
  <c r="U1073" i="20"/>
  <c r="V1073" i="20"/>
  <c r="B1074" i="20"/>
  <c r="D1074" i="20"/>
  <c r="H1074" i="20"/>
  <c r="I1074" i="20"/>
  <c r="J1074" i="20"/>
  <c r="K1074" i="20"/>
  <c r="L1074" i="20"/>
  <c r="M1074" i="20"/>
  <c r="N1074" i="20"/>
  <c r="O1074" i="20"/>
  <c r="P1074" i="20"/>
  <c r="Q1074" i="20"/>
  <c r="R1074" i="20"/>
  <c r="S1074" i="20"/>
  <c r="T1074" i="20"/>
  <c r="U1074" i="20"/>
  <c r="V1074" i="20"/>
  <c r="B1075" i="20"/>
  <c r="D1075" i="20"/>
  <c r="H1075" i="20"/>
  <c r="I1075" i="20"/>
  <c r="J1075" i="20"/>
  <c r="K1075" i="20"/>
  <c r="L1075" i="20"/>
  <c r="M1075" i="20"/>
  <c r="N1075" i="20"/>
  <c r="O1075" i="20"/>
  <c r="P1075" i="20"/>
  <c r="Q1075" i="20"/>
  <c r="R1075" i="20"/>
  <c r="S1075" i="20"/>
  <c r="T1075" i="20"/>
  <c r="U1075" i="20"/>
  <c r="V1075" i="20"/>
  <c r="B1076" i="20"/>
  <c r="D1076" i="20"/>
  <c r="H1076" i="20"/>
  <c r="I1076" i="20"/>
  <c r="J1076" i="20"/>
  <c r="K1076" i="20"/>
  <c r="L1076" i="20"/>
  <c r="M1076" i="20"/>
  <c r="N1076" i="20"/>
  <c r="O1076" i="20"/>
  <c r="P1076" i="20"/>
  <c r="Q1076" i="20"/>
  <c r="R1076" i="20"/>
  <c r="S1076" i="20"/>
  <c r="T1076" i="20"/>
  <c r="U1076" i="20"/>
  <c r="V1076" i="20"/>
  <c r="B1077" i="20"/>
  <c r="D1077" i="20"/>
  <c r="H1077" i="20"/>
  <c r="I1077" i="20"/>
  <c r="J1077" i="20"/>
  <c r="K1077" i="20"/>
  <c r="L1077" i="20"/>
  <c r="M1077" i="20"/>
  <c r="N1077" i="20"/>
  <c r="O1077" i="20"/>
  <c r="P1077" i="20"/>
  <c r="Q1077" i="20"/>
  <c r="R1077" i="20"/>
  <c r="S1077" i="20"/>
  <c r="T1077" i="20"/>
  <c r="U1077" i="20"/>
  <c r="V1077" i="20"/>
  <c r="B1078" i="20"/>
  <c r="D1078" i="20"/>
  <c r="H1078" i="20"/>
  <c r="I1078" i="20"/>
  <c r="J1078" i="20"/>
  <c r="K1078" i="20"/>
  <c r="L1078" i="20"/>
  <c r="M1078" i="20"/>
  <c r="N1078" i="20"/>
  <c r="O1078" i="20"/>
  <c r="P1078" i="20"/>
  <c r="Q1078" i="20"/>
  <c r="R1078" i="20"/>
  <c r="S1078" i="20"/>
  <c r="T1078" i="20"/>
  <c r="U1078" i="20"/>
  <c r="V1078" i="20"/>
  <c r="B1079" i="20"/>
  <c r="D1079" i="20"/>
  <c r="H1079" i="20"/>
  <c r="I1079" i="20"/>
  <c r="J1079" i="20"/>
  <c r="K1079" i="20"/>
  <c r="L1079" i="20"/>
  <c r="M1079" i="20"/>
  <c r="N1079" i="20"/>
  <c r="O1079" i="20"/>
  <c r="P1079" i="20"/>
  <c r="Q1079" i="20"/>
  <c r="R1079" i="20"/>
  <c r="S1079" i="20"/>
  <c r="T1079" i="20"/>
  <c r="U1079" i="20"/>
  <c r="V1079" i="20"/>
  <c r="B1080" i="20"/>
  <c r="D1080" i="20"/>
  <c r="H1080" i="20"/>
  <c r="I1080" i="20"/>
  <c r="J1080" i="20"/>
  <c r="K1080" i="20"/>
  <c r="L1080" i="20"/>
  <c r="M1080" i="20"/>
  <c r="N1080" i="20"/>
  <c r="O1080" i="20"/>
  <c r="P1080" i="20"/>
  <c r="Q1080" i="20"/>
  <c r="R1080" i="20"/>
  <c r="S1080" i="20"/>
  <c r="T1080" i="20"/>
  <c r="U1080" i="20"/>
  <c r="V1080" i="20"/>
  <c r="B1081" i="20"/>
  <c r="D1081" i="20"/>
  <c r="H1081" i="20"/>
  <c r="I1081" i="20"/>
  <c r="J1081" i="20"/>
  <c r="K1081" i="20"/>
  <c r="L1081" i="20"/>
  <c r="M1081" i="20"/>
  <c r="N1081" i="20"/>
  <c r="O1081" i="20"/>
  <c r="P1081" i="20"/>
  <c r="Q1081" i="20"/>
  <c r="R1081" i="20"/>
  <c r="S1081" i="20"/>
  <c r="T1081" i="20"/>
  <c r="U1081" i="20"/>
  <c r="V1081" i="20"/>
  <c r="B1082" i="20"/>
  <c r="D1082" i="20"/>
  <c r="H1082" i="20"/>
  <c r="I1082" i="20"/>
  <c r="J1082" i="20"/>
  <c r="K1082" i="20"/>
  <c r="L1082" i="20"/>
  <c r="M1082" i="20"/>
  <c r="N1082" i="20"/>
  <c r="O1082" i="20"/>
  <c r="P1082" i="20"/>
  <c r="Q1082" i="20"/>
  <c r="R1082" i="20"/>
  <c r="S1082" i="20"/>
  <c r="T1082" i="20"/>
  <c r="U1082" i="20"/>
  <c r="V1082" i="20"/>
  <c r="B1083" i="20"/>
  <c r="D1083" i="20"/>
  <c r="H1083" i="20"/>
  <c r="I1083" i="20"/>
  <c r="J1083" i="20"/>
  <c r="K1083" i="20"/>
  <c r="L1083" i="20"/>
  <c r="M1083" i="20"/>
  <c r="N1083" i="20"/>
  <c r="O1083" i="20"/>
  <c r="P1083" i="20"/>
  <c r="Q1083" i="20"/>
  <c r="R1083" i="20"/>
  <c r="S1083" i="20"/>
  <c r="T1083" i="20"/>
  <c r="U1083" i="20"/>
  <c r="V1083" i="20"/>
  <c r="B1084" i="20"/>
  <c r="D1084" i="20"/>
  <c r="H1084" i="20"/>
  <c r="I1084" i="20"/>
  <c r="J1084" i="20"/>
  <c r="K1084" i="20"/>
  <c r="L1084" i="20"/>
  <c r="M1084" i="20"/>
  <c r="N1084" i="20"/>
  <c r="O1084" i="20"/>
  <c r="P1084" i="20"/>
  <c r="Q1084" i="20"/>
  <c r="R1084" i="20"/>
  <c r="S1084" i="20"/>
  <c r="T1084" i="20"/>
  <c r="U1084" i="20"/>
  <c r="V1084" i="20"/>
  <c r="B1085" i="20"/>
  <c r="D1085" i="20"/>
  <c r="H1085" i="20"/>
  <c r="I1085" i="20"/>
  <c r="J1085" i="20"/>
  <c r="K1085" i="20"/>
  <c r="L1085" i="20"/>
  <c r="M1085" i="20"/>
  <c r="N1085" i="20"/>
  <c r="O1085" i="20"/>
  <c r="P1085" i="20"/>
  <c r="Q1085" i="20"/>
  <c r="R1085" i="20"/>
  <c r="S1085" i="20"/>
  <c r="T1085" i="20"/>
  <c r="U1085" i="20"/>
  <c r="V1085" i="20"/>
  <c r="B1086" i="20"/>
  <c r="D1086" i="20"/>
  <c r="H1086" i="20"/>
  <c r="I1086" i="20"/>
  <c r="J1086" i="20"/>
  <c r="K1086" i="20"/>
  <c r="L1086" i="20"/>
  <c r="M1086" i="20"/>
  <c r="N1086" i="20"/>
  <c r="O1086" i="20"/>
  <c r="P1086" i="20"/>
  <c r="Q1086" i="20"/>
  <c r="R1086" i="20"/>
  <c r="S1086" i="20"/>
  <c r="T1086" i="20"/>
  <c r="U1086" i="20"/>
  <c r="V1086" i="20"/>
  <c r="B1087" i="20"/>
  <c r="D1087" i="20"/>
  <c r="H1087" i="20"/>
  <c r="I1087" i="20"/>
  <c r="J1087" i="20"/>
  <c r="K1087" i="20"/>
  <c r="L1087" i="20"/>
  <c r="M1087" i="20"/>
  <c r="N1087" i="20"/>
  <c r="O1087" i="20"/>
  <c r="P1087" i="20"/>
  <c r="Q1087" i="20"/>
  <c r="R1087" i="20"/>
  <c r="S1087" i="20"/>
  <c r="T1087" i="20"/>
  <c r="U1087" i="20"/>
  <c r="V1087" i="20"/>
  <c r="B1088" i="20"/>
  <c r="D1088" i="20"/>
  <c r="H1088" i="20"/>
  <c r="I1088" i="20"/>
  <c r="J1088" i="20"/>
  <c r="K1088" i="20"/>
  <c r="L1088" i="20"/>
  <c r="M1088" i="20"/>
  <c r="N1088" i="20"/>
  <c r="O1088" i="20"/>
  <c r="P1088" i="20"/>
  <c r="Q1088" i="20"/>
  <c r="R1088" i="20"/>
  <c r="S1088" i="20"/>
  <c r="T1088" i="20"/>
  <c r="U1088" i="20"/>
  <c r="V1088" i="20"/>
  <c r="B1089" i="20"/>
  <c r="D1089" i="20"/>
  <c r="H1089" i="20"/>
  <c r="I1089" i="20"/>
  <c r="J1089" i="20"/>
  <c r="K1089" i="20"/>
  <c r="L1089" i="20"/>
  <c r="M1089" i="20"/>
  <c r="N1089" i="20"/>
  <c r="O1089" i="20"/>
  <c r="P1089" i="20"/>
  <c r="Q1089" i="20"/>
  <c r="R1089" i="20"/>
  <c r="S1089" i="20"/>
  <c r="T1089" i="20"/>
  <c r="U1089" i="20"/>
  <c r="V1089" i="20"/>
  <c r="B1090" i="20"/>
  <c r="D1090" i="20"/>
  <c r="H1090" i="20"/>
  <c r="I1090" i="20"/>
  <c r="J1090" i="20"/>
  <c r="K1090" i="20"/>
  <c r="L1090" i="20"/>
  <c r="M1090" i="20"/>
  <c r="N1090" i="20"/>
  <c r="O1090" i="20"/>
  <c r="P1090" i="20"/>
  <c r="Q1090" i="20"/>
  <c r="R1090" i="20"/>
  <c r="S1090" i="20"/>
  <c r="T1090" i="20"/>
  <c r="U1090" i="20"/>
  <c r="V1090" i="20"/>
  <c r="B1091" i="20"/>
  <c r="D1091" i="20"/>
  <c r="H1091" i="20"/>
  <c r="I1091" i="20"/>
  <c r="J1091" i="20"/>
  <c r="K1091" i="20"/>
  <c r="L1091" i="20"/>
  <c r="M1091" i="20"/>
  <c r="N1091" i="20"/>
  <c r="O1091" i="20"/>
  <c r="P1091" i="20"/>
  <c r="Q1091" i="20"/>
  <c r="R1091" i="20"/>
  <c r="S1091" i="20"/>
  <c r="T1091" i="20"/>
  <c r="U1091" i="20"/>
  <c r="V1091" i="20"/>
  <c r="B1092" i="20"/>
  <c r="D1092" i="20"/>
  <c r="H1092" i="20"/>
  <c r="I1092" i="20"/>
  <c r="J1092" i="20"/>
  <c r="K1092" i="20"/>
  <c r="L1092" i="20"/>
  <c r="M1092" i="20"/>
  <c r="N1092" i="20"/>
  <c r="O1092" i="20"/>
  <c r="P1092" i="20"/>
  <c r="Q1092" i="20"/>
  <c r="R1092" i="20"/>
  <c r="S1092" i="20"/>
  <c r="T1092" i="20"/>
  <c r="U1092" i="20"/>
  <c r="V1092" i="20"/>
  <c r="B1093" i="20"/>
  <c r="D1093" i="20"/>
  <c r="H1093" i="20"/>
  <c r="I1093" i="20"/>
  <c r="J1093" i="20"/>
  <c r="K1093" i="20"/>
  <c r="L1093" i="20"/>
  <c r="M1093" i="20"/>
  <c r="N1093" i="20"/>
  <c r="O1093" i="20"/>
  <c r="P1093" i="20"/>
  <c r="Q1093" i="20"/>
  <c r="R1093" i="20"/>
  <c r="S1093" i="20"/>
  <c r="T1093" i="20"/>
  <c r="U1093" i="20"/>
  <c r="V1093" i="20"/>
  <c r="B1094" i="20"/>
  <c r="D1094" i="20"/>
  <c r="H1094" i="20"/>
  <c r="I1094" i="20"/>
  <c r="J1094" i="20"/>
  <c r="K1094" i="20"/>
  <c r="L1094" i="20"/>
  <c r="M1094" i="20"/>
  <c r="N1094" i="20"/>
  <c r="O1094" i="20"/>
  <c r="P1094" i="20"/>
  <c r="Q1094" i="20"/>
  <c r="R1094" i="20"/>
  <c r="S1094" i="20"/>
  <c r="T1094" i="20"/>
  <c r="U1094" i="20"/>
  <c r="V1094" i="20"/>
  <c r="B1095" i="20"/>
  <c r="D1095" i="20"/>
  <c r="H1095" i="20"/>
  <c r="I1095" i="20"/>
  <c r="J1095" i="20"/>
  <c r="K1095" i="20"/>
  <c r="L1095" i="20"/>
  <c r="M1095" i="20"/>
  <c r="N1095" i="20"/>
  <c r="O1095" i="20"/>
  <c r="P1095" i="20"/>
  <c r="Q1095" i="20"/>
  <c r="R1095" i="20"/>
  <c r="S1095" i="20"/>
  <c r="T1095" i="20"/>
  <c r="U1095" i="20"/>
  <c r="V1095" i="20"/>
  <c r="B1096" i="20"/>
  <c r="D1096" i="20"/>
  <c r="H1096" i="20"/>
  <c r="I1096" i="20"/>
  <c r="J1096" i="20"/>
  <c r="K1096" i="20"/>
  <c r="L1096" i="20"/>
  <c r="M1096" i="20"/>
  <c r="N1096" i="20"/>
  <c r="O1096" i="20"/>
  <c r="P1096" i="20"/>
  <c r="Q1096" i="20"/>
  <c r="R1096" i="20"/>
  <c r="S1096" i="20"/>
  <c r="T1096" i="20"/>
  <c r="U1096" i="20"/>
  <c r="V1096" i="20"/>
  <c r="B1097" i="20"/>
  <c r="D1097" i="20"/>
  <c r="H1097" i="20"/>
  <c r="I1097" i="20"/>
  <c r="J1097" i="20"/>
  <c r="K1097" i="20"/>
  <c r="L1097" i="20"/>
  <c r="M1097" i="20"/>
  <c r="N1097" i="20"/>
  <c r="O1097" i="20"/>
  <c r="P1097" i="20"/>
  <c r="Q1097" i="20"/>
  <c r="R1097" i="20"/>
  <c r="S1097" i="20"/>
  <c r="T1097" i="20"/>
  <c r="U1097" i="20"/>
  <c r="V1097" i="20"/>
  <c r="B1098" i="20"/>
  <c r="D1098" i="20"/>
  <c r="H1098" i="20"/>
  <c r="I1098" i="20"/>
  <c r="J1098" i="20"/>
  <c r="K1098" i="20"/>
  <c r="L1098" i="20"/>
  <c r="M1098" i="20"/>
  <c r="N1098" i="20"/>
  <c r="O1098" i="20"/>
  <c r="P1098" i="20"/>
  <c r="Q1098" i="20"/>
  <c r="R1098" i="20"/>
  <c r="S1098" i="20"/>
  <c r="T1098" i="20"/>
  <c r="U1098" i="20"/>
  <c r="V1098" i="20"/>
  <c r="B1099" i="20"/>
  <c r="D1099" i="20"/>
  <c r="H1099" i="20"/>
  <c r="I1099" i="20"/>
  <c r="J1099" i="20"/>
  <c r="K1099" i="20"/>
  <c r="L1099" i="20"/>
  <c r="M1099" i="20"/>
  <c r="N1099" i="20"/>
  <c r="O1099" i="20"/>
  <c r="P1099" i="20"/>
  <c r="Q1099" i="20"/>
  <c r="R1099" i="20"/>
  <c r="S1099" i="20"/>
  <c r="T1099" i="20"/>
  <c r="U1099" i="20"/>
  <c r="V1099" i="20"/>
  <c r="B1100" i="20"/>
  <c r="D1100" i="20"/>
  <c r="H1100" i="20"/>
  <c r="I1100" i="20"/>
  <c r="J1100" i="20"/>
  <c r="K1100" i="20"/>
  <c r="L1100" i="20"/>
  <c r="M1100" i="20"/>
  <c r="N1100" i="20"/>
  <c r="O1100" i="20"/>
  <c r="P1100" i="20"/>
  <c r="Q1100" i="20"/>
  <c r="R1100" i="20"/>
  <c r="S1100" i="20"/>
  <c r="T1100" i="20"/>
  <c r="U1100" i="20"/>
  <c r="V1100" i="20"/>
  <c r="B1101" i="20"/>
  <c r="D1101" i="20"/>
  <c r="H1101" i="20"/>
  <c r="I1101" i="20"/>
  <c r="J1101" i="20"/>
  <c r="K1101" i="20"/>
  <c r="L1101" i="20"/>
  <c r="M1101" i="20"/>
  <c r="N1101" i="20"/>
  <c r="O1101" i="20"/>
  <c r="P1101" i="20"/>
  <c r="Q1101" i="20"/>
  <c r="R1101" i="20"/>
  <c r="S1101" i="20"/>
  <c r="T1101" i="20"/>
  <c r="U1101" i="20"/>
  <c r="V1101" i="20"/>
  <c r="B1102" i="20"/>
  <c r="D1102" i="20"/>
  <c r="H1102" i="20"/>
  <c r="I1102" i="20"/>
  <c r="J1102" i="20"/>
  <c r="K1102" i="20"/>
  <c r="L1102" i="20"/>
  <c r="M1102" i="20"/>
  <c r="N1102" i="20"/>
  <c r="O1102" i="20"/>
  <c r="P1102" i="20"/>
  <c r="Q1102" i="20"/>
  <c r="R1102" i="20"/>
  <c r="S1102" i="20"/>
  <c r="T1102" i="20"/>
  <c r="U1102" i="20"/>
  <c r="V1102" i="20"/>
  <c r="B1103" i="20"/>
  <c r="D1103" i="20"/>
  <c r="H1103" i="20"/>
  <c r="I1103" i="20"/>
  <c r="J1103" i="20"/>
  <c r="K1103" i="20"/>
  <c r="L1103" i="20"/>
  <c r="M1103" i="20"/>
  <c r="N1103" i="20"/>
  <c r="O1103" i="20"/>
  <c r="P1103" i="20"/>
  <c r="Q1103" i="20"/>
  <c r="R1103" i="20"/>
  <c r="S1103" i="20"/>
  <c r="T1103" i="20"/>
  <c r="U1103" i="20"/>
  <c r="V1103" i="20"/>
  <c r="B1104" i="20"/>
  <c r="D1104" i="20"/>
  <c r="H1104" i="20"/>
  <c r="I1104" i="20"/>
  <c r="J1104" i="20"/>
  <c r="K1104" i="20"/>
  <c r="L1104" i="20"/>
  <c r="M1104" i="20"/>
  <c r="N1104" i="20"/>
  <c r="O1104" i="20"/>
  <c r="P1104" i="20"/>
  <c r="Q1104" i="20"/>
  <c r="R1104" i="20"/>
  <c r="S1104" i="20"/>
  <c r="T1104" i="20"/>
  <c r="U1104" i="20"/>
  <c r="V1104" i="20"/>
  <c r="B1105" i="20"/>
  <c r="D1105" i="20"/>
  <c r="H1105" i="20"/>
  <c r="I1105" i="20"/>
  <c r="J1105" i="20"/>
  <c r="K1105" i="20"/>
  <c r="L1105" i="20"/>
  <c r="M1105" i="20"/>
  <c r="N1105" i="20"/>
  <c r="O1105" i="20"/>
  <c r="P1105" i="20"/>
  <c r="Q1105" i="20"/>
  <c r="R1105" i="20"/>
  <c r="S1105" i="20"/>
  <c r="T1105" i="20"/>
  <c r="U1105" i="20"/>
  <c r="V1105" i="20"/>
  <c r="B1106" i="20"/>
  <c r="D1106" i="20"/>
  <c r="H1106" i="20"/>
  <c r="I1106" i="20"/>
  <c r="J1106" i="20"/>
  <c r="K1106" i="20"/>
  <c r="L1106" i="20"/>
  <c r="M1106" i="20"/>
  <c r="N1106" i="20"/>
  <c r="O1106" i="20"/>
  <c r="P1106" i="20"/>
  <c r="Q1106" i="20"/>
  <c r="R1106" i="20"/>
  <c r="S1106" i="20"/>
  <c r="T1106" i="20"/>
  <c r="U1106" i="20"/>
  <c r="V1106" i="20"/>
  <c r="B1107" i="20"/>
  <c r="D1107" i="20"/>
  <c r="H1107" i="20"/>
  <c r="I1107" i="20"/>
  <c r="J1107" i="20"/>
  <c r="K1107" i="20"/>
  <c r="L1107" i="20"/>
  <c r="M1107" i="20"/>
  <c r="N1107" i="20"/>
  <c r="O1107" i="20"/>
  <c r="P1107" i="20"/>
  <c r="Q1107" i="20"/>
  <c r="R1107" i="20"/>
  <c r="S1107" i="20"/>
  <c r="T1107" i="20"/>
  <c r="U1107" i="20"/>
  <c r="V1107" i="20"/>
  <c r="B1108" i="20"/>
  <c r="D1108" i="20"/>
  <c r="H1108" i="20"/>
  <c r="I1108" i="20"/>
  <c r="J1108" i="20"/>
  <c r="K1108" i="20"/>
  <c r="L1108" i="20"/>
  <c r="M1108" i="20"/>
  <c r="N1108" i="20"/>
  <c r="O1108" i="20"/>
  <c r="P1108" i="20"/>
  <c r="Q1108" i="20"/>
  <c r="R1108" i="20"/>
  <c r="S1108" i="20"/>
  <c r="T1108" i="20"/>
  <c r="U1108" i="20"/>
  <c r="V1108" i="20"/>
  <c r="B1109" i="20"/>
  <c r="D1109" i="20"/>
  <c r="H1109" i="20"/>
  <c r="I1109" i="20"/>
  <c r="J1109" i="20"/>
  <c r="K1109" i="20"/>
  <c r="L1109" i="20"/>
  <c r="M1109" i="20"/>
  <c r="N1109" i="20"/>
  <c r="O1109" i="20"/>
  <c r="P1109" i="20"/>
  <c r="Q1109" i="20"/>
  <c r="R1109" i="20"/>
  <c r="S1109" i="20"/>
  <c r="T1109" i="20"/>
  <c r="U1109" i="20"/>
  <c r="V1109" i="20"/>
  <c r="B1110" i="20"/>
  <c r="D1110" i="20"/>
  <c r="H1110" i="20"/>
  <c r="I1110" i="20"/>
  <c r="J1110" i="20"/>
  <c r="K1110" i="20"/>
  <c r="L1110" i="20"/>
  <c r="M1110" i="20"/>
  <c r="N1110" i="20"/>
  <c r="O1110" i="20"/>
  <c r="P1110" i="20"/>
  <c r="Q1110" i="20"/>
  <c r="R1110" i="20"/>
  <c r="S1110" i="20"/>
  <c r="T1110" i="20"/>
  <c r="U1110" i="20"/>
  <c r="V1110" i="20"/>
  <c r="B1111" i="20"/>
  <c r="D1111" i="20"/>
  <c r="H1111" i="20"/>
  <c r="I1111" i="20"/>
  <c r="J1111" i="20"/>
  <c r="K1111" i="20"/>
  <c r="L1111" i="20"/>
  <c r="M1111" i="20"/>
  <c r="N1111" i="20"/>
  <c r="O1111" i="20"/>
  <c r="P1111" i="20"/>
  <c r="Q1111" i="20"/>
  <c r="R1111" i="20"/>
  <c r="S1111" i="20"/>
  <c r="T1111" i="20"/>
  <c r="U1111" i="20"/>
  <c r="V1111" i="20"/>
  <c r="B1112" i="20"/>
  <c r="D1112" i="20"/>
  <c r="H1112" i="20"/>
  <c r="I1112" i="20"/>
  <c r="J1112" i="20"/>
  <c r="K1112" i="20"/>
  <c r="L1112" i="20"/>
  <c r="M1112" i="20"/>
  <c r="N1112" i="20"/>
  <c r="O1112" i="20"/>
  <c r="P1112" i="20"/>
  <c r="Q1112" i="20"/>
  <c r="R1112" i="20"/>
  <c r="S1112" i="20"/>
  <c r="T1112" i="20"/>
  <c r="U1112" i="20"/>
  <c r="V1112" i="20"/>
  <c r="B1113" i="20"/>
  <c r="D1113" i="20"/>
  <c r="H1113" i="20"/>
  <c r="I1113" i="20"/>
  <c r="J1113" i="20"/>
  <c r="K1113" i="20"/>
  <c r="L1113" i="20"/>
  <c r="M1113" i="20"/>
  <c r="N1113" i="20"/>
  <c r="O1113" i="20"/>
  <c r="P1113" i="20"/>
  <c r="Q1113" i="20"/>
  <c r="R1113" i="20"/>
  <c r="S1113" i="20"/>
  <c r="T1113" i="20"/>
  <c r="U1113" i="20"/>
  <c r="V1113" i="20"/>
  <c r="B1114" i="20"/>
  <c r="D1114" i="20"/>
  <c r="H1114" i="20"/>
  <c r="I1114" i="20"/>
  <c r="J1114" i="20"/>
  <c r="K1114" i="20"/>
  <c r="L1114" i="20"/>
  <c r="M1114" i="20"/>
  <c r="N1114" i="20"/>
  <c r="O1114" i="20"/>
  <c r="P1114" i="20"/>
  <c r="Q1114" i="20"/>
  <c r="R1114" i="20"/>
  <c r="S1114" i="20"/>
  <c r="T1114" i="20"/>
  <c r="U1114" i="20"/>
  <c r="V1114" i="20"/>
  <c r="B1115" i="20"/>
  <c r="D1115" i="20"/>
  <c r="H1115" i="20"/>
  <c r="I1115" i="20"/>
  <c r="J1115" i="20"/>
  <c r="K1115" i="20"/>
  <c r="L1115" i="20"/>
  <c r="M1115" i="20"/>
  <c r="N1115" i="20"/>
  <c r="O1115" i="20"/>
  <c r="P1115" i="20"/>
  <c r="Q1115" i="20"/>
  <c r="R1115" i="20"/>
  <c r="S1115" i="20"/>
  <c r="T1115" i="20"/>
  <c r="U1115" i="20"/>
  <c r="V1115" i="20"/>
  <c r="B1116" i="20"/>
  <c r="D1116" i="20"/>
  <c r="H1116" i="20"/>
  <c r="I1116" i="20"/>
  <c r="J1116" i="20"/>
  <c r="K1116" i="20"/>
  <c r="L1116" i="20"/>
  <c r="M1116" i="20"/>
  <c r="N1116" i="20"/>
  <c r="O1116" i="20"/>
  <c r="P1116" i="20"/>
  <c r="Q1116" i="20"/>
  <c r="R1116" i="20"/>
  <c r="S1116" i="20"/>
  <c r="T1116" i="20"/>
  <c r="U1116" i="20"/>
  <c r="V1116" i="20"/>
  <c r="B1117" i="20"/>
  <c r="D1117" i="20"/>
  <c r="H1117" i="20"/>
  <c r="I1117" i="20"/>
  <c r="J1117" i="20"/>
  <c r="K1117" i="20"/>
  <c r="L1117" i="20"/>
  <c r="M1117" i="20"/>
  <c r="N1117" i="20"/>
  <c r="O1117" i="20"/>
  <c r="P1117" i="20"/>
  <c r="Q1117" i="20"/>
  <c r="R1117" i="20"/>
  <c r="S1117" i="20"/>
  <c r="T1117" i="20"/>
  <c r="U1117" i="20"/>
  <c r="V1117" i="20"/>
  <c r="B1118" i="20"/>
  <c r="D1118" i="20"/>
  <c r="H1118" i="20"/>
  <c r="I1118" i="20"/>
  <c r="J1118" i="20"/>
  <c r="K1118" i="20"/>
  <c r="L1118" i="20"/>
  <c r="M1118" i="20"/>
  <c r="N1118" i="20"/>
  <c r="O1118" i="20"/>
  <c r="P1118" i="20"/>
  <c r="Q1118" i="20"/>
  <c r="R1118" i="20"/>
  <c r="S1118" i="20"/>
  <c r="T1118" i="20"/>
  <c r="U1118" i="20"/>
  <c r="V1118" i="20"/>
  <c r="B1119" i="20"/>
  <c r="D1119" i="20"/>
  <c r="H1119" i="20"/>
  <c r="I1119" i="20"/>
  <c r="J1119" i="20"/>
  <c r="K1119" i="20"/>
  <c r="L1119" i="20"/>
  <c r="M1119" i="20"/>
  <c r="N1119" i="20"/>
  <c r="O1119" i="20"/>
  <c r="P1119" i="20"/>
  <c r="Q1119" i="20"/>
  <c r="R1119" i="20"/>
  <c r="S1119" i="20"/>
  <c r="T1119" i="20"/>
  <c r="U1119" i="20"/>
  <c r="V1119" i="20"/>
  <c r="B1120" i="20"/>
  <c r="D1120" i="20"/>
  <c r="H1120" i="20"/>
  <c r="I1120" i="20"/>
  <c r="J1120" i="20"/>
  <c r="K1120" i="20"/>
  <c r="L1120" i="20"/>
  <c r="M1120" i="20"/>
  <c r="N1120" i="20"/>
  <c r="O1120" i="20"/>
  <c r="P1120" i="20"/>
  <c r="Q1120" i="20"/>
  <c r="R1120" i="20"/>
  <c r="S1120" i="20"/>
  <c r="T1120" i="20"/>
  <c r="U1120" i="20"/>
  <c r="V1120" i="20"/>
  <c r="B1121" i="20"/>
  <c r="D1121" i="20"/>
  <c r="H1121" i="20"/>
  <c r="I1121" i="20"/>
  <c r="J1121" i="20"/>
  <c r="K1121" i="20"/>
  <c r="L1121" i="20"/>
  <c r="M1121" i="20"/>
  <c r="N1121" i="20"/>
  <c r="O1121" i="20"/>
  <c r="P1121" i="20"/>
  <c r="Q1121" i="20"/>
  <c r="R1121" i="20"/>
  <c r="S1121" i="20"/>
  <c r="T1121" i="20"/>
  <c r="U1121" i="20"/>
  <c r="V1121" i="20"/>
  <c r="B1122" i="20"/>
  <c r="D1122" i="20"/>
  <c r="H1122" i="20"/>
  <c r="I1122" i="20"/>
  <c r="J1122" i="20"/>
  <c r="K1122" i="20"/>
  <c r="L1122" i="20"/>
  <c r="M1122" i="20"/>
  <c r="N1122" i="20"/>
  <c r="O1122" i="20"/>
  <c r="P1122" i="20"/>
  <c r="Q1122" i="20"/>
  <c r="R1122" i="20"/>
  <c r="S1122" i="20"/>
  <c r="T1122" i="20"/>
  <c r="U1122" i="20"/>
  <c r="V1122" i="20"/>
  <c r="B1123" i="20"/>
  <c r="D1123" i="20"/>
  <c r="H1123" i="20"/>
  <c r="I1123" i="20"/>
  <c r="J1123" i="20"/>
  <c r="K1123" i="20"/>
  <c r="L1123" i="20"/>
  <c r="M1123" i="20"/>
  <c r="N1123" i="20"/>
  <c r="O1123" i="20"/>
  <c r="P1123" i="20"/>
  <c r="Q1123" i="20"/>
  <c r="R1123" i="20"/>
  <c r="S1123" i="20"/>
  <c r="T1123" i="20"/>
  <c r="U1123" i="20"/>
  <c r="V1123" i="20"/>
  <c r="B1124" i="20"/>
  <c r="D1124" i="20"/>
  <c r="H1124" i="20"/>
  <c r="I1124" i="20"/>
  <c r="J1124" i="20"/>
  <c r="K1124" i="20"/>
  <c r="L1124" i="20"/>
  <c r="M1124" i="20"/>
  <c r="N1124" i="20"/>
  <c r="O1124" i="20"/>
  <c r="P1124" i="20"/>
  <c r="Q1124" i="20"/>
  <c r="R1124" i="20"/>
  <c r="S1124" i="20"/>
  <c r="T1124" i="20"/>
  <c r="U1124" i="20"/>
  <c r="V1124" i="20"/>
  <c r="B1125" i="20"/>
  <c r="D1125" i="20"/>
  <c r="H1125" i="20"/>
  <c r="I1125" i="20"/>
  <c r="J1125" i="20"/>
  <c r="K1125" i="20"/>
  <c r="L1125" i="20"/>
  <c r="M1125" i="20"/>
  <c r="N1125" i="20"/>
  <c r="O1125" i="20"/>
  <c r="P1125" i="20"/>
  <c r="Q1125" i="20"/>
  <c r="R1125" i="20"/>
  <c r="S1125" i="20"/>
  <c r="T1125" i="20"/>
  <c r="U1125" i="20"/>
  <c r="V1125" i="20"/>
  <c r="B1126" i="20"/>
  <c r="D1126" i="20"/>
  <c r="H1126" i="20"/>
  <c r="I1126" i="20"/>
  <c r="J1126" i="20"/>
  <c r="K1126" i="20"/>
  <c r="L1126" i="20"/>
  <c r="M1126" i="20"/>
  <c r="N1126" i="20"/>
  <c r="O1126" i="20"/>
  <c r="P1126" i="20"/>
  <c r="Q1126" i="20"/>
  <c r="R1126" i="20"/>
  <c r="S1126" i="20"/>
  <c r="T1126" i="20"/>
  <c r="U1126" i="20"/>
  <c r="V1126" i="20"/>
  <c r="B1127" i="20"/>
  <c r="D1127" i="20"/>
  <c r="H1127" i="20"/>
  <c r="I1127" i="20"/>
  <c r="J1127" i="20"/>
  <c r="K1127" i="20"/>
  <c r="L1127" i="20"/>
  <c r="M1127" i="20"/>
  <c r="N1127" i="20"/>
  <c r="O1127" i="20"/>
  <c r="P1127" i="20"/>
  <c r="Q1127" i="20"/>
  <c r="R1127" i="20"/>
  <c r="S1127" i="20"/>
  <c r="T1127" i="20"/>
  <c r="U1127" i="20"/>
  <c r="V1127" i="20"/>
  <c r="B1128" i="20"/>
  <c r="D1128" i="20"/>
  <c r="H1128" i="20"/>
  <c r="I1128" i="20"/>
  <c r="J1128" i="20"/>
  <c r="K1128" i="20"/>
  <c r="L1128" i="20"/>
  <c r="M1128" i="20"/>
  <c r="N1128" i="20"/>
  <c r="O1128" i="20"/>
  <c r="P1128" i="20"/>
  <c r="Q1128" i="20"/>
  <c r="R1128" i="20"/>
  <c r="S1128" i="20"/>
  <c r="T1128" i="20"/>
  <c r="U1128" i="20"/>
  <c r="V1128" i="20"/>
  <c r="B1129" i="20"/>
  <c r="D1129" i="20"/>
  <c r="H1129" i="20"/>
  <c r="I1129" i="20"/>
  <c r="J1129" i="20"/>
  <c r="K1129" i="20"/>
  <c r="L1129" i="20"/>
  <c r="M1129" i="20"/>
  <c r="N1129" i="20"/>
  <c r="O1129" i="20"/>
  <c r="P1129" i="20"/>
  <c r="Q1129" i="20"/>
  <c r="R1129" i="20"/>
  <c r="S1129" i="20"/>
  <c r="T1129" i="20"/>
  <c r="U1129" i="20"/>
  <c r="V1129" i="20"/>
  <c r="B1130" i="20"/>
  <c r="D1130" i="20"/>
  <c r="H1130" i="20"/>
  <c r="I1130" i="20"/>
  <c r="J1130" i="20"/>
  <c r="K1130" i="20"/>
  <c r="L1130" i="20"/>
  <c r="M1130" i="20"/>
  <c r="N1130" i="20"/>
  <c r="O1130" i="20"/>
  <c r="P1130" i="20"/>
  <c r="Q1130" i="20"/>
  <c r="R1130" i="20"/>
  <c r="S1130" i="20"/>
  <c r="T1130" i="20"/>
  <c r="U1130" i="20"/>
  <c r="V1130" i="20"/>
  <c r="B1131" i="20"/>
  <c r="D1131" i="20"/>
  <c r="H1131" i="20"/>
  <c r="I1131" i="20"/>
  <c r="J1131" i="20"/>
  <c r="K1131" i="20"/>
  <c r="L1131" i="20"/>
  <c r="M1131" i="20"/>
  <c r="N1131" i="20"/>
  <c r="O1131" i="20"/>
  <c r="P1131" i="20"/>
  <c r="Q1131" i="20"/>
  <c r="R1131" i="20"/>
  <c r="S1131" i="20"/>
  <c r="T1131" i="20"/>
  <c r="U1131" i="20"/>
  <c r="V1131" i="20"/>
  <c r="B1132" i="20"/>
  <c r="D1132" i="20"/>
  <c r="H1132" i="20"/>
  <c r="I1132" i="20"/>
  <c r="J1132" i="20"/>
  <c r="K1132" i="20"/>
  <c r="L1132" i="20"/>
  <c r="M1132" i="20"/>
  <c r="N1132" i="20"/>
  <c r="O1132" i="20"/>
  <c r="P1132" i="20"/>
  <c r="Q1132" i="20"/>
  <c r="R1132" i="20"/>
  <c r="S1132" i="20"/>
  <c r="T1132" i="20"/>
  <c r="U1132" i="20"/>
  <c r="V1132" i="20"/>
  <c r="B1133" i="20"/>
  <c r="D1133" i="20"/>
  <c r="H1133" i="20"/>
  <c r="I1133" i="20"/>
  <c r="J1133" i="20"/>
  <c r="K1133" i="20"/>
  <c r="L1133" i="20"/>
  <c r="M1133" i="20"/>
  <c r="N1133" i="20"/>
  <c r="O1133" i="20"/>
  <c r="P1133" i="20"/>
  <c r="Q1133" i="20"/>
  <c r="R1133" i="20"/>
  <c r="S1133" i="20"/>
  <c r="T1133" i="20"/>
  <c r="U1133" i="20"/>
  <c r="V1133" i="20"/>
  <c r="B1134" i="20"/>
  <c r="D1134" i="20"/>
  <c r="H1134" i="20"/>
  <c r="I1134" i="20"/>
  <c r="J1134" i="20"/>
  <c r="K1134" i="20"/>
  <c r="L1134" i="20"/>
  <c r="M1134" i="20"/>
  <c r="N1134" i="20"/>
  <c r="O1134" i="20"/>
  <c r="P1134" i="20"/>
  <c r="Q1134" i="20"/>
  <c r="R1134" i="20"/>
  <c r="S1134" i="20"/>
  <c r="T1134" i="20"/>
  <c r="U1134" i="20"/>
  <c r="V1134" i="20"/>
  <c r="B1135" i="20"/>
  <c r="D1135" i="20"/>
  <c r="H1135" i="20"/>
  <c r="I1135" i="20"/>
  <c r="J1135" i="20"/>
  <c r="K1135" i="20"/>
  <c r="L1135" i="20"/>
  <c r="M1135" i="20"/>
  <c r="N1135" i="20"/>
  <c r="O1135" i="20"/>
  <c r="P1135" i="20"/>
  <c r="Q1135" i="20"/>
  <c r="R1135" i="20"/>
  <c r="S1135" i="20"/>
  <c r="T1135" i="20"/>
  <c r="U1135" i="20"/>
  <c r="V1135" i="20"/>
  <c r="B1136" i="20"/>
  <c r="D1136" i="20"/>
  <c r="H1136" i="20"/>
  <c r="I1136" i="20"/>
  <c r="J1136" i="20"/>
  <c r="K1136" i="20"/>
  <c r="L1136" i="20"/>
  <c r="M1136" i="20"/>
  <c r="N1136" i="20"/>
  <c r="O1136" i="20"/>
  <c r="P1136" i="20"/>
  <c r="Q1136" i="20"/>
  <c r="R1136" i="20"/>
  <c r="S1136" i="20"/>
  <c r="T1136" i="20"/>
  <c r="U1136" i="20"/>
  <c r="V1136" i="20"/>
  <c r="B1137" i="20"/>
  <c r="D1137" i="20"/>
  <c r="H1137" i="20"/>
  <c r="I1137" i="20"/>
  <c r="J1137" i="20"/>
  <c r="K1137" i="20"/>
  <c r="L1137" i="20"/>
  <c r="M1137" i="20"/>
  <c r="N1137" i="20"/>
  <c r="O1137" i="20"/>
  <c r="P1137" i="20"/>
  <c r="Q1137" i="20"/>
  <c r="R1137" i="20"/>
  <c r="S1137" i="20"/>
  <c r="T1137" i="20"/>
  <c r="U1137" i="20"/>
  <c r="V1137" i="20"/>
  <c r="B1138" i="20"/>
  <c r="D1138" i="20"/>
  <c r="H1138" i="20"/>
  <c r="I1138" i="20"/>
  <c r="J1138" i="20"/>
  <c r="K1138" i="20"/>
  <c r="L1138" i="20"/>
  <c r="M1138" i="20"/>
  <c r="N1138" i="20"/>
  <c r="O1138" i="20"/>
  <c r="P1138" i="20"/>
  <c r="Q1138" i="20"/>
  <c r="R1138" i="20"/>
  <c r="S1138" i="20"/>
  <c r="T1138" i="20"/>
  <c r="U1138" i="20"/>
  <c r="V1138" i="20"/>
  <c r="B1139" i="20"/>
  <c r="D1139" i="20"/>
  <c r="H1139" i="20"/>
  <c r="I1139" i="20"/>
  <c r="J1139" i="20"/>
  <c r="K1139" i="20"/>
  <c r="L1139" i="20"/>
  <c r="M1139" i="20"/>
  <c r="N1139" i="20"/>
  <c r="O1139" i="20"/>
  <c r="P1139" i="20"/>
  <c r="Q1139" i="20"/>
  <c r="R1139" i="20"/>
  <c r="S1139" i="20"/>
  <c r="T1139" i="20"/>
  <c r="U1139" i="20"/>
  <c r="V1139" i="20"/>
  <c r="B1140" i="20"/>
  <c r="D1140" i="20"/>
  <c r="H1140" i="20"/>
  <c r="I1140" i="20"/>
  <c r="J1140" i="20"/>
  <c r="K1140" i="20"/>
  <c r="L1140" i="20"/>
  <c r="M1140" i="20"/>
  <c r="N1140" i="20"/>
  <c r="O1140" i="20"/>
  <c r="P1140" i="20"/>
  <c r="Q1140" i="20"/>
  <c r="R1140" i="20"/>
  <c r="S1140" i="20"/>
  <c r="T1140" i="20"/>
  <c r="U1140" i="20"/>
  <c r="V1140" i="20"/>
  <c r="B1141" i="20"/>
  <c r="D1141" i="20"/>
  <c r="H1141" i="20"/>
  <c r="I1141" i="20"/>
  <c r="J1141" i="20"/>
  <c r="K1141" i="20"/>
  <c r="L1141" i="20"/>
  <c r="M1141" i="20"/>
  <c r="N1141" i="20"/>
  <c r="O1141" i="20"/>
  <c r="P1141" i="20"/>
  <c r="Q1141" i="20"/>
  <c r="R1141" i="20"/>
  <c r="S1141" i="20"/>
  <c r="T1141" i="20"/>
  <c r="U1141" i="20"/>
  <c r="V1141" i="20"/>
  <c r="B1142" i="20"/>
  <c r="D1142" i="20"/>
  <c r="H1142" i="20"/>
  <c r="I1142" i="20"/>
  <c r="J1142" i="20"/>
  <c r="K1142" i="20"/>
  <c r="L1142" i="20"/>
  <c r="M1142" i="20"/>
  <c r="N1142" i="20"/>
  <c r="O1142" i="20"/>
  <c r="P1142" i="20"/>
  <c r="Q1142" i="20"/>
  <c r="R1142" i="20"/>
  <c r="S1142" i="20"/>
  <c r="T1142" i="20"/>
  <c r="U1142" i="20"/>
  <c r="V1142" i="20"/>
  <c r="B1143" i="20"/>
  <c r="D1143" i="20"/>
  <c r="H1143" i="20"/>
  <c r="I1143" i="20"/>
  <c r="J1143" i="20"/>
  <c r="K1143" i="20"/>
  <c r="L1143" i="20"/>
  <c r="M1143" i="20"/>
  <c r="N1143" i="20"/>
  <c r="O1143" i="20"/>
  <c r="P1143" i="20"/>
  <c r="Q1143" i="20"/>
  <c r="R1143" i="20"/>
  <c r="S1143" i="20"/>
  <c r="T1143" i="20"/>
  <c r="U1143" i="20"/>
  <c r="V1143" i="20"/>
  <c r="B1144" i="20"/>
  <c r="D1144" i="20"/>
  <c r="H1144" i="20"/>
  <c r="I1144" i="20"/>
  <c r="J1144" i="20"/>
  <c r="K1144" i="20"/>
  <c r="L1144" i="20"/>
  <c r="M1144" i="20"/>
  <c r="N1144" i="20"/>
  <c r="O1144" i="20"/>
  <c r="P1144" i="20"/>
  <c r="Q1144" i="20"/>
  <c r="R1144" i="20"/>
  <c r="S1144" i="20"/>
  <c r="T1144" i="20"/>
  <c r="U1144" i="20"/>
  <c r="V1144" i="20"/>
  <c r="B1145" i="20"/>
  <c r="D1145" i="20"/>
  <c r="H1145" i="20"/>
  <c r="I1145" i="20"/>
  <c r="J1145" i="20"/>
  <c r="K1145" i="20"/>
  <c r="L1145" i="20"/>
  <c r="M1145" i="20"/>
  <c r="N1145" i="20"/>
  <c r="O1145" i="20"/>
  <c r="P1145" i="20"/>
  <c r="Q1145" i="20"/>
  <c r="R1145" i="20"/>
  <c r="S1145" i="20"/>
  <c r="T1145" i="20"/>
  <c r="U1145" i="20"/>
  <c r="V1145" i="20"/>
  <c r="B1146" i="20"/>
  <c r="D1146" i="20"/>
  <c r="H1146" i="20"/>
  <c r="I1146" i="20"/>
  <c r="J1146" i="20"/>
  <c r="K1146" i="20"/>
  <c r="L1146" i="20"/>
  <c r="M1146" i="20"/>
  <c r="N1146" i="20"/>
  <c r="O1146" i="20"/>
  <c r="P1146" i="20"/>
  <c r="Q1146" i="20"/>
  <c r="R1146" i="20"/>
  <c r="S1146" i="20"/>
  <c r="T1146" i="20"/>
  <c r="U1146" i="20"/>
  <c r="V1146" i="20"/>
  <c r="B1147" i="20"/>
  <c r="D1147" i="20"/>
  <c r="H1147" i="20"/>
  <c r="I1147" i="20"/>
  <c r="J1147" i="20"/>
  <c r="K1147" i="20"/>
  <c r="L1147" i="20"/>
  <c r="M1147" i="20"/>
  <c r="N1147" i="20"/>
  <c r="O1147" i="20"/>
  <c r="P1147" i="20"/>
  <c r="Q1147" i="20"/>
  <c r="R1147" i="20"/>
  <c r="S1147" i="20"/>
  <c r="T1147" i="20"/>
  <c r="U1147" i="20"/>
  <c r="V1147" i="20"/>
  <c r="B1148" i="20"/>
  <c r="D1148" i="20"/>
  <c r="H1148" i="20"/>
  <c r="I1148" i="20"/>
  <c r="J1148" i="20"/>
  <c r="K1148" i="20"/>
  <c r="L1148" i="20"/>
  <c r="M1148" i="20"/>
  <c r="N1148" i="20"/>
  <c r="O1148" i="20"/>
  <c r="P1148" i="20"/>
  <c r="Q1148" i="20"/>
  <c r="R1148" i="20"/>
  <c r="S1148" i="20"/>
  <c r="T1148" i="20"/>
  <c r="U1148" i="20"/>
  <c r="V1148" i="20"/>
  <c r="B1149" i="20"/>
  <c r="D1149" i="20"/>
  <c r="H1149" i="20"/>
  <c r="I1149" i="20"/>
  <c r="J1149" i="20"/>
  <c r="K1149" i="20"/>
  <c r="L1149" i="20"/>
  <c r="M1149" i="20"/>
  <c r="N1149" i="20"/>
  <c r="O1149" i="20"/>
  <c r="P1149" i="20"/>
  <c r="Q1149" i="20"/>
  <c r="R1149" i="20"/>
  <c r="S1149" i="20"/>
  <c r="T1149" i="20"/>
  <c r="U1149" i="20"/>
  <c r="V1149" i="20"/>
  <c r="B1150" i="20"/>
  <c r="D1150" i="20"/>
  <c r="H1150" i="20"/>
  <c r="I1150" i="20"/>
  <c r="J1150" i="20"/>
  <c r="K1150" i="20"/>
  <c r="L1150" i="20"/>
  <c r="M1150" i="20"/>
  <c r="N1150" i="20"/>
  <c r="O1150" i="20"/>
  <c r="P1150" i="20"/>
  <c r="Q1150" i="20"/>
  <c r="R1150" i="20"/>
  <c r="S1150" i="20"/>
  <c r="T1150" i="20"/>
  <c r="U1150" i="20"/>
  <c r="V1150" i="20"/>
  <c r="B1151" i="20"/>
  <c r="D1151" i="20"/>
  <c r="H1151" i="20"/>
  <c r="I1151" i="20"/>
  <c r="J1151" i="20"/>
  <c r="K1151" i="20"/>
  <c r="L1151" i="20"/>
  <c r="M1151" i="20"/>
  <c r="N1151" i="20"/>
  <c r="O1151" i="20"/>
  <c r="P1151" i="20"/>
  <c r="Q1151" i="20"/>
  <c r="R1151" i="20"/>
  <c r="S1151" i="20"/>
  <c r="T1151" i="20"/>
  <c r="U1151" i="20"/>
  <c r="V1151" i="20"/>
  <c r="B1152" i="20"/>
  <c r="D1152" i="20"/>
  <c r="H1152" i="20"/>
  <c r="I1152" i="20"/>
  <c r="J1152" i="20"/>
  <c r="K1152" i="20"/>
  <c r="L1152" i="20"/>
  <c r="M1152" i="20"/>
  <c r="N1152" i="20"/>
  <c r="O1152" i="20"/>
  <c r="P1152" i="20"/>
  <c r="Q1152" i="20"/>
  <c r="R1152" i="20"/>
  <c r="S1152" i="20"/>
  <c r="T1152" i="20"/>
  <c r="U1152" i="20"/>
  <c r="V1152" i="20"/>
  <c r="B1153" i="20"/>
  <c r="D1153" i="20"/>
  <c r="H1153" i="20"/>
  <c r="I1153" i="20"/>
  <c r="J1153" i="20"/>
  <c r="K1153" i="20"/>
  <c r="L1153" i="20"/>
  <c r="M1153" i="20"/>
  <c r="N1153" i="20"/>
  <c r="O1153" i="20"/>
  <c r="P1153" i="20"/>
  <c r="Q1153" i="20"/>
  <c r="R1153" i="20"/>
  <c r="S1153" i="20"/>
  <c r="T1153" i="20"/>
  <c r="U1153" i="20"/>
  <c r="V1153" i="20"/>
  <c r="B1154" i="20"/>
  <c r="D1154" i="20"/>
  <c r="H1154" i="20"/>
  <c r="I1154" i="20"/>
  <c r="J1154" i="20"/>
  <c r="K1154" i="20"/>
  <c r="L1154" i="20"/>
  <c r="M1154" i="20"/>
  <c r="N1154" i="20"/>
  <c r="O1154" i="20"/>
  <c r="P1154" i="20"/>
  <c r="Q1154" i="20"/>
  <c r="R1154" i="20"/>
  <c r="S1154" i="20"/>
  <c r="T1154" i="20"/>
  <c r="U1154" i="20"/>
  <c r="V1154" i="20"/>
  <c r="B1155" i="20"/>
  <c r="D1155" i="20"/>
  <c r="H1155" i="20"/>
  <c r="I1155" i="20"/>
  <c r="J1155" i="20"/>
  <c r="K1155" i="20"/>
  <c r="L1155" i="20"/>
  <c r="M1155" i="20"/>
  <c r="N1155" i="20"/>
  <c r="O1155" i="20"/>
  <c r="P1155" i="20"/>
  <c r="Q1155" i="20"/>
  <c r="R1155" i="20"/>
  <c r="S1155" i="20"/>
  <c r="T1155" i="20"/>
  <c r="U1155" i="20"/>
  <c r="V1155" i="20"/>
  <c r="B1156" i="20"/>
  <c r="D1156" i="20"/>
  <c r="H1156" i="20"/>
  <c r="I1156" i="20"/>
  <c r="J1156" i="20"/>
  <c r="K1156" i="20"/>
  <c r="L1156" i="20"/>
  <c r="M1156" i="20"/>
  <c r="N1156" i="20"/>
  <c r="O1156" i="20"/>
  <c r="P1156" i="20"/>
  <c r="Q1156" i="20"/>
  <c r="R1156" i="20"/>
  <c r="S1156" i="20"/>
  <c r="T1156" i="20"/>
  <c r="U1156" i="20"/>
  <c r="V1156" i="20"/>
  <c r="B1157" i="20"/>
  <c r="D1157" i="20"/>
  <c r="H1157" i="20"/>
  <c r="I1157" i="20"/>
  <c r="J1157" i="20"/>
  <c r="K1157" i="20"/>
  <c r="L1157" i="20"/>
  <c r="M1157" i="20"/>
  <c r="N1157" i="20"/>
  <c r="O1157" i="20"/>
  <c r="P1157" i="20"/>
  <c r="Q1157" i="20"/>
  <c r="R1157" i="20"/>
  <c r="S1157" i="20"/>
  <c r="T1157" i="20"/>
  <c r="U1157" i="20"/>
  <c r="V1157" i="20"/>
  <c r="B1158" i="20"/>
  <c r="D1158" i="20"/>
  <c r="H1158" i="20"/>
  <c r="I1158" i="20"/>
  <c r="J1158" i="20"/>
  <c r="K1158" i="20"/>
  <c r="L1158" i="20"/>
  <c r="M1158" i="20"/>
  <c r="N1158" i="20"/>
  <c r="O1158" i="20"/>
  <c r="P1158" i="20"/>
  <c r="Q1158" i="20"/>
  <c r="R1158" i="20"/>
  <c r="S1158" i="20"/>
  <c r="T1158" i="20"/>
  <c r="U1158" i="20"/>
  <c r="V1158" i="20"/>
  <c r="B1159" i="20"/>
  <c r="D1159" i="20"/>
  <c r="H1159" i="20"/>
  <c r="I1159" i="20"/>
  <c r="J1159" i="20"/>
  <c r="K1159" i="20"/>
  <c r="L1159" i="20"/>
  <c r="M1159" i="20"/>
  <c r="N1159" i="20"/>
  <c r="O1159" i="20"/>
  <c r="P1159" i="20"/>
  <c r="Q1159" i="20"/>
  <c r="R1159" i="20"/>
  <c r="S1159" i="20"/>
  <c r="T1159" i="20"/>
  <c r="U1159" i="20"/>
  <c r="V1159" i="20"/>
  <c r="B1160" i="20"/>
  <c r="D1160" i="20"/>
  <c r="H1160" i="20"/>
  <c r="I1160" i="20"/>
  <c r="J1160" i="20"/>
  <c r="K1160" i="20"/>
  <c r="L1160" i="20"/>
  <c r="M1160" i="20"/>
  <c r="N1160" i="20"/>
  <c r="O1160" i="20"/>
  <c r="P1160" i="20"/>
  <c r="Q1160" i="20"/>
  <c r="R1160" i="20"/>
  <c r="S1160" i="20"/>
  <c r="T1160" i="20"/>
  <c r="U1160" i="20"/>
  <c r="V1160" i="20"/>
  <c r="B1161" i="20"/>
  <c r="D1161" i="20"/>
  <c r="H1161" i="20"/>
  <c r="I1161" i="20"/>
  <c r="J1161" i="20"/>
  <c r="K1161" i="20"/>
  <c r="L1161" i="20"/>
  <c r="M1161" i="20"/>
  <c r="N1161" i="20"/>
  <c r="O1161" i="20"/>
  <c r="P1161" i="20"/>
  <c r="Q1161" i="20"/>
  <c r="R1161" i="20"/>
  <c r="S1161" i="20"/>
  <c r="T1161" i="20"/>
  <c r="U1161" i="20"/>
  <c r="V1161" i="20"/>
  <c r="B1162" i="20"/>
  <c r="D1162" i="20"/>
  <c r="H1162" i="20"/>
  <c r="I1162" i="20"/>
  <c r="J1162" i="20"/>
  <c r="K1162" i="20"/>
  <c r="L1162" i="20"/>
  <c r="M1162" i="20"/>
  <c r="N1162" i="20"/>
  <c r="O1162" i="20"/>
  <c r="P1162" i="20"/>
  <c r="Q1162" i="20"/>
  <c r="R1162" i="20"/>
  <c r="S1162" i="20"/>
  <c r="T1162" i="20"/>
  <c r="U1162" i="20"/>
  <c r="V1162" i="20"/>
  <c r="B1163" i="20"/>
  <c r="D1163" i="20"/>
  <c r="H1163" i="20"/>
  <c r="I1163" i="20"/>
  <c r="J1163" i="20"/>
  <c r="K1163" i="20"/>
  <c r="L1163" i="20"/>
  <c r="M1163" i="20"/>
  <c r="N1163" i="20"/>
  <c r="O1163" i="20"/>
  <c r="P1163" i="20"/>
  <c r="Q1163" i="20"/>
  <c r="R1163" i="20"/>
  <c r="S1163" i="20"/>
  <c r="T1163" i="20"/>
  <c r="U1163" i="20"/>
  <c r="V1163" i="20"/>
  <c r="B1164" i="20"/>
  <c r="D1164" i="20"/>
  <c r="H1164" i="20"/>
  <c r="I1164" i="20"/>
  <c r="J1164" i="20"/>
  <c r="K1164" i="20"/>
  <c r="L1164" i="20"/>
  <c r="M1164" i="20"/>
  <c r="N1164" i="20"/>
  <c r="O1164" i="20"/>
  <c r="P1164" i="20"/>
  <c r="Q1164" i="20"/>
  <c r="R1164" i="20"/>
  <c r="S1164" i="20"/>
  <c r="T1164" i="20"/>
  <c r="U1164" i="20"/>
  <c r="V1164" i="20"/>
  <c r="B1165" i="20"/>
  <c r="D1165" i="20"/>
  <c r="H1165" i="20"/>
  <c r="I1165" i="20"/>
  <c r="J1165" i="20"/>
  <c r="K1165" i="20"/>
  <c r="L1165" i="20"/>
  <c r="M1165" i="20"/>
  <c r="N1165" i="20"/>
  <c r="O1165" i="20"/>
  <c r="P1165" i="20"/>
  <c r="Q1165" i="20"/>
  <c r="R1165" i="20"/>
  <c r="S1165" i="20"/>
  <c r="T1165" i="20"/>
  <c r="U1165" i="20"/>
  <c r="V1165" i="20"/>
  <c r="B1166" i="20"/>
  <c r="D1166" i="20"/>
  <c r="H1166" i="20"/>
  <c r="I1166" i="20"/>
  <c r="J1166" i="20"/>
  <c r="K1166" i="20"/>
  <c r="L1166" i="20"/>
  <c r="M1166" i="20"/>
  <c r="N1166" i="20"/>
  <c r="O1166" i="20"/>
  <c r="P1166" i="20"/>
  <c r="Q1166" i="20"/>
  <c r="R1166" i="20"/>
  <c r="S1166" i="20"/>
  <c r="T1166" i="20"/>
  <c r="U1166" i="20"/>
  <c r="V1166" i="20"/>
  <c r="B1167" i="20"/>
  <c r="D1167" i="20"/>
  <c r="H1167" i="20"/>
  <c r="I1167" i="20"/>
  <c r="J1167" i="20"/>
  <c r="K1167" i="20"/>
  <c r="L1167" i="20"/>
  <c r="M1167" i="20"/>
  <c r="N1167" i="20"/>
  <c r="O1167" i="20"/>
  <c r="P1167" i="20"/>
  <c r="Q1167" i="20"/>
  <c r="R1167" i="20"/>
  <c r="S1167" i="20"/>
  <c r="T1167" i="20"/>
  <c r="U1167" i="20"/>
  <c r="V1167" i="20"/>
  <c r="B1168" i="20"/>
  <c r="D1168" i="20"/>
  <c r="H1168" i="20"/>
  <c r="I1168" i="20"/>
  <c r="J1168" i="20"/>
  <c r="K1168" i="20"/>
  <c r="L1168" i="20"/>
  <c r="M1168" i="20"/>
  <c r="N1168" i="20"/>
  <c r="O1168" i="20"/>
  <c r="P1168" i="20"/>
  <c r="Q1168" i="20"/>
  <c r="R1168" i="20"/>
  <c r="S1168" i="20"/>
  <c r="T1168" i="20"/>
  <c r="U1168" i="20"/>
  <c r="V1168" i="20"/>
  <c r="B1169" i="20"/>
  <c r="D1169" i="20"/>
  <c r="H1169" i="20"/>
  <c r="I1169" i="20"/>
  <c r="J1169" i="20"/>
  <c r="K1169" i="20"/>
  <c r="L1169" i="20"/>
  <c r="M1169" i="20"/>
  <c r="N1169" i="20"/>
  <c r="O1169" i="20"/>
  <c r="P1169" i="20"/>
  <c r="Q1169" i="20"/>
  <c r="R1169" i="20"/>
  <c r="S1169" i="20"/>
  <c r="T1169" i="20"/>
  <c r="U1169" i="20"/>
  <c r="V1169" i="20"/>
  <c r="B1170" i="20"/>
  <c r="D1170" i="20"/>
  <c r="H1170" i="20"/>
  <c r="I1170" i="20"/>
  <c r="J1170" i="20"/>
  <c r="K1170" i="20"/>
  <c r="L1170" i="20"/>
  <c r="M1170" i="20"/>
  <c r="N1170" i="20"/>
  <c r="O1170" i="20"/>
  <c r="P1170" i="20"/>
  <c r="Q1170" i="20"/>
  <c r="R1170" i="20"/>
  <c r="S1170" i="20"/>
  <c r="T1170" i="20"/>
  <c r="U1170" i="20"/>
  <c r="V1170" i="20"/>
  <c r="B1171" i="20"/>
  <c r="D1171" i="20"/>
  <c r="H1171" i="20"/>
  <c r="I1171" i="20"/>
  <c r="J1171" i="20"/>
  <c r="K1171" i="20"/>
  <c r="L1171" i="20"/>
  <c r="M1171" i="20"/>
  <c r="N1171" i="20"/>
  <c r="O1171" i="20"/>
  <c r="P1171" i="20"/>
  <c r="Q1171" i="20"/>
  <c r="R1171" i="20"/>
  <c r="S1171" i="20"/>
  <c r="T1171" i="20"/>
  <c r="U1171" i="20"/>
  <c r="V1171" i="20"/>
  <c r="B1172" i="20"/>
  <c r="D1172" i="20"/>
  <c r="H1172" i="20"/>
  <c r="I1172" i="20"/>
  <c r="J1172" i="20"/>
  <c r="K1172" i="20"/>
  <c r="L1172" i="20"/>
  <c r="M1172" i="20"/>
  <c r="N1172" i="20"/>
  <c r="O1172" i="20"/>
  <c r="P1172" i="20"/>
  <c r="Q1172" i="20"/>
  <c r="R1172" i="20"/>
  <c r="S1172" i="20"/>
  <c r="T1172" i="20"/>
  <c r="U1172" i="20"/>
  <c r="V1172" i="20"/>
  <c r="B1173" i="20"/>
  <c r="D1173" i="20"/>
  <c r="H1173" i="20"/>
  <c r="I1173" i="20"/>
  <c r="J1173" i="20"/>
  <c r="K1173" i="20"/>
  <c r="L1173" i="20"/>
  <c r="M1173" i="20"/>
  <c r="N1173" i="20"/>
  <c r="O1173" i="20"/>
  <c r="P1173" i="20"/>
  <c r="Q1173" i="20"/>
  <c r="R1173" i="20"/>
  <c r="S1173" i="20"/>
  <c r="T1173" i="20"/>
  <c r="U1173" i="20"/>
  <c r="V1173" i="20"/>
  <c r="B1174" i="20"/>
  <c r="D1174" i="20"/>
  <c r="H1174" i="20"/>
  <c r="I1174" i="20"/>
  <c r="J1174" i="20"/>
  <c r="K1174" i="20"/>
  <c r="L1174" i="20"/>
  <c r="M1174" i="20"/>
  <c r="N1174" i="20"/>
  <c r="O1174" i="20"/>
  <c r="P1174" i="20"/>
  <c r="Q1174" i="20"/>
  <c r="R1174" i="20"/>
  <c r="S1174" i="20"/>
  <c r="T1174" i="20"/>
  <c r="U1174" i="20"/>
  <c r="V1174" i="20"/>
  <c r="B1175" i="20"/>
  <c r="D1175" i="20"/>
  <c r="H1175" i="20"/>
  <c r="I1175" i="20"/>
  <c r="J1175" i="20"/>
  <c r="K1175" i="20"/>
  <c r="L1175" i="20"/>
  <c r="M1175" i="20"/>
  <c r="N1175" i="20"/>
  <c r="O1175" i="20"/>
  <c r="P1175" i="20"/>
  <c r="Q1175" i="20"/>
  <c r="R1175" i="20"/>
  <c r="S1175" i="20"/>
  <c r="T1175" i="20"/>
  <c r="U1175" i="20"/>
  <c r="V1175" i="20"/>
  <c r="B1176" i="20"/>
  <c r="D1176" i="20"/>
  <c r="H1176" i="20"/>
  <c r="I1176" i="20"/>
  <c r="J1176" i="20"/>
  <c r="K1176" i="20"/>
  <c r="L1176" i="20"/>
  <c r="M1176" i="20"/>
  <c r="N1176" i="20"/>
  <c r="O1176" i="20"/>
  <c r="P1176" i="20"/>
  <c r="Q1176" i="20"/>
  <c r="R1176" i="20"/>
  <c r="S1176" i="20"/>
  <c r="T1176" i="20"/>
  <c r="U1176" i="20"/>
  <c r="V1176" i="20"/>
  <c r="B1177" i="20"/>
  <c r="D1177" i="20"/>
  <c r="H1177" i="20"/>
  <c r="I1177" i="20"/>
  <c r="J1177" i="20"/>
  <c r="K1177" i="20"/>
  <c r="L1177" i="20"/>
  <c r="M1177" i="20"/>
  <c r="N1177" i="20"/>
  <c r="O1177" i="20"/>
  <c r="P1177" i="20"/>
  <c r="Q1177" i="20"/>
  <c r="R1177" i="20"/>
  <c r="S1177" i="20"/>
  <c r="T1177" i="20"/>
  <c r="U1177" i="20"/>
  <c r="V1177" i="20"/>
  <c r="B1178" i="20"/>
  <c r="D1178" i="20"/>
  <c r="H1178" i="20"/>
  <c r="I1178" i="20"/>
  <c r="J1178" i="20"/>
  <c r="K1178" i="20"/>
  <c r="L1178" i="20"/>
  <c r="M1178" i="20"/>
  <c r="N1178" i="20"/>
  <c r="O1178" i="20"/>
  <c r="P1178" i="20"/>
  <c r="Q1178" i="20"/>
  <c r="R1178" i="20"/>
  <c r="S1178" i="20"/>
  <c r="T1178" i="20"/>
  <c r="U1178" i="20"/>
  <c r="V1178" i="20"/>
  <c r="B1179" i="20"/>
  <c r="D1179" i="20"/>
  <c r="H1179" i="20"/>
  <c r="I1179" i="20"/>
  <c r="J1179" i="20"/>
  <c r="K1179" i="20"/>
  <c r="L1179" i="20"/>
  <c r="M1179" i="20"/>
  <c r="N1179" i="20"/>
  <c r="O1179" i="20"/>
  <c r="P1179" i="20"/>
  <c r="Q1179" i="20"/>
  <c r="R1179" i="20"/>
  <c r="S1179" i="20"/>
  <c r="T1179" i="20"/>
  <c r="U1179" i="20"/>
  <c r="V1179" i="20"/>
  <c r="B1180" i="20"/>
  <c r="D1180" i="20"/>
  <c r="H1180" i="20"/>
  <c r="I1180" i="20"/>
  <c r="J1180" i="20"/>
  <c r="K1180" i="20"/>
  <c r="L1180" i="20"/>
  <c r="M1180" i="20"/>
  <c r="N1180" i="20"/>
  <c r="O1180" i="20"/>
  <c r="P1180" i="20"/>
  <c r="Q1180" i="20"/>
  <c r="R1180" i="20"/>
  <c r="S1180" i="20"/>
  <c r="T1180" i="20"/>
  <c r="U1180" i="20"/>
  <c r="V1180" i="20"/>
  <c r="B1181" i="20"/>
  <c r="D1181" i="20"/>
  <c r="H1181" i="20"/>
  <c r="I1181" i="20"/>
  <c r="J1181" i="20"/>
  <c r="K1181" i="20"/>
  <c r="L1181" i="20"/>
  <c r="M1181" i="20"/>
  <c r="N1181" i="20"/>
  <c r="O1181" i="20"/>
  <c r="P1181" i="20"/>
  <c r="Q1181" i="20"/>
  <c r="R1181" i="20"/>
  <c r="S1181" i="20"/>
  <c r="T1181" i="20"/>
  <c r="U1181" i="20"/>
  <c r="V1181" i="20"/>
  <c r="B1182" i="20"/>
  <c r="D1182" i="20"/>
  <c r="H1182" i="20"/>
  <c r="I1182" i="20"/>
  <c r="J1182" i="20"/>
  <c r="K1182" i="20"/>
  <c r="L1182" i="20"/>
  <c r="M1182" i="20"/>
  <c r="N1182" i="20"/>
  <c r="O1182" i="20"/>
  <c r="P1182" i="20"/>
  <c r="Q1182" i="20"/>
  <c r="R1182" i="20"/>
  <c r="S1182" i="20"/>
  <c r="T1182" i="20"/>
  <c r="U1182" i="20"/>
  <c r="V1182" i="20"/>
  <c r="B1183" i="20"/>
  <c r="D1183" i="20"/>
  <c r="H1183" i="20"/>
  <c r="I1183" i="20"/>
  <c r="J1183" i="20"/>
  <c r="K1183" i="20"/>
  <c r="L1183" i="20"/>
  <c r="M1183" i="20"/>
  <c r="N1183" i="20"/>
  <c r="O1183" i="20"/>
  <c r="P1183" i="20"/>
  <c r="Q1183" i="20"/>
  <c r="R1183" i="20"/>
  <c r="S1183" i="20"/>
  <c r="T1183" i="20"/>
  <c r="U1183" i="20"/>
  <c r="V1183" i="20"/>
  <c r="B1184" i="20"/>
  <c r="D1184" i="20"/>
  <c r="H1184" i="20"/>
  <c r="I1184" i="20"/>
  <c r="J1184" i="20"/>
  <c r="K1184" i="20"/>
  <c r="L1184" i="20"/>
  <c r="M1184" i="20"/>
  <c r="N1184" i="20"/>
  <c r="O1184" i="20"/>
  <c r="P1184" i="20"/>
  <c r="Q1184" i="20"/>
  <c r="R1184" i="20"/>
  <c r="S1184" i="20"/>
  <c r="T1184" i="20"/>
  <c r="U1184" i="20"/>
  <c r="V1184" i="20"/>
  <c r="B1185" i="20"/>
  <c r="D1185" i="20"/>
  <c r="H1185" i="20"/>
  <c r="I1185" i="20"/>
  <c r="J1185" i="20"/>
  <c r="K1185" i="20"/>
  <c r="L1185" i="20"/>
  <c r="M1185" i="20"/>
  <c r="N1185" i="20"/>
  <c r="O1185" i="20"/>
  <c r="P1185" i="20"/>
  <c r="Q1185" i="20"/>
  <c r="R1185" i="20"/>
  <c r="S1185" i="20"/>
  <c r="T1185" i="20"/>
  <c r="U1185" i="20"/>
  <c r="V1185" i="20"/>
  <c r="B1186" i="20"/>
  <c r="D1186" i="20"/>
  <c r="H1186" i="20"/>
  <c r="I1186" i="20"/>
  <c r="J1186" i="20"/>
  <c r="K1186" i="20"/>
  <c r="L1186" i="20"/>
  <c r="M1186" i="20"/>
  <c r="N1186" i="20"/>
  <c r="O1186" i="20"/>
  <c r="P1186" i="20"/>
  <c r="Q1186" i="20"/>
  <c r="R1186" i="20"/>
  <c r="S1186" i="20"/>
  <c r="T1186" i="20"/>
  <c r="U1186" i="20"/>
  <c r="V1186" i="20"/>
  <c r="B1187" i="20"/>
  <c r="D1187" i="20"/>
  <c r="H1187" i="20"/>
  <c r="I1187" i="20"/>
  <c r="J1187" i="20"/>
  <c r="K1187" i="20"/>
  <c r="L1187" i="20"/>
  <c r="M1187" i="20"/>
  <c r="N1187" i="20"/>
  <c r="O1187" i="20"/>
  <c r="P1187" i="20"/>
  <c r="Q1187" i="20"/>
  <c r="R1187" i="20"/>
  <c r="S1187" i="20"/>
  <c r="T1187" i="20"/>
  <c r="U1187" i="20"/>
  <c r="V1187" i="20"/>
  <c r="B1188" i="20"/>
  <c r="D1188" i="20"/>
  <c r="H1188" i="20"/>
  <c r="I1188" i="20"/>
  <c r="J1188" i="20"/>
  <c r="K1188" i="20"/>
  <c r="L1188" i="20"/>
  <c r="M1188" i="20"/>
  <c r="N1188" i="20"/>
  <c r="O1188" i="20"/>
  <c r="P1188" i="20"/>
  <c r="Q1188" i="20"/>
  <c r="R1188" i="20"/>
  <c r="S1188" i="20"/>
  <c r="T1188" i="20"/>
  <c r="U1188" i="20"/>
  <c r="V1188" i="20"/>
  <c r="B1189" i="20"/>
  <c r="D1189" i="20"/>
  <c r="H1189" i="20"/>
  <c r="I1189" i="20"/>
  <c r="J1189" i="20"/>
  <c r="K1189" i="20"/>
  <c r="L1189" i="20"/>
  <c r="M1189" i="20"/>
  <c r="N1189" i="20"/>
  <c r="O1189" i="20"/>
  <c r="P1189" i="20"/>
  <c r="Q1189" i="20"/>
  <c r="R1189" i="20"/>
  <c r="S1189" i="20"/>
  <c r="T1189" i="20"/>
  <c r="U1189" i="20"/>
  <c r="V1189" i="20"/>
  <c r="B1190" i="20"/>
  <c r="D1190" i="20"/>
  <c r="H1190" i="20"/>
  <c r="I1190" i="20"/>
  <c r="J1190" i="20"/>
  <c r="K1190" i="20"/>
  <c r="L1190" i="20"/>
  <c r="M1190" i="20"/>
  <c r="N1190" i="20"/>
  <c r="O1190" i="20"/>
  <c r="P1190" i="20"/>
  <c r="Q1190" i="20"/>
  <c r="R1190" i="20"/>
  <c r="S1190" i="20"/>
  <c r="T1190" i="20"/>
  <c r="U1190" i="20"/>
  <c r="V1190" i="20"/>
  <c r="B1191" i="20"/>
  <c r="D1191" i="20"/>
  <c r="H1191" i="20"/>
  <c r="I1191" i="20"/>
  <c r="J1191" i="20"/>
  <c r="K1191" i="20"/>
  <c r="L1191" i="20"/>
  <c r="M1191" i="20"/>
  <c r="N1191" i="20"/>
  <c r="O1191" i="20"/>
  <c r="P1191" i="20"/>
  <c r="Q1191" i="20"/>
  <c r="R1191" i="20"/>
  <c r="S1191" i="20"/>
  <c r="T1191" i="20"/>
  <c r="U1191" i="20"/>
  <c r="V1191" i="20"/>
  <c r="B1192" i="20"/>
  <c r="D1192" i="20"/>
  <c r="H1192" i="20"/>
  <c r="I1192" i="20"/>
  <c r="J1192" i="20"/>
  <c r="K1192" i="20"/>
  <c r="L1192" i="20"/>
  <c r="M1192" i="20"/>
  <c r="N1192" i="20"/>
  <c r="O1192" i="20"/>
  <c r="P1192" i="20"/>
  <c r="Q1192" i="20"/>
  <c r="R1192" i="20"/>
  <c r="S1192" i="20"/>
  <c r="T1192" i="20"/>
  <c r="U1192" i="20"/>
  <c r="V1192" i="20"/>
  <c r="B1193" i="20"/>
  <c r="D1193" i="20"/>
  <c r="H1193" i="20"/>
  <c r="I1193" i="20"/>
  <c r="J1193" i="20"/>
  <c r="K1193" i="20"/>
  <c r="L1193" i="20"/>
  <c r="M1193" i="20"/>
  <c r="N1193" i="20"/>
  <c r="O1193" i="20"/>
  <c r="P1193" i="20"/>
  <c r="Q1193" i="20"/>
  <c r="R1193" i="20"/>
  <c r="S1193" i="20"/>
  <c r="T1193" i="20"/>
  <c r="U1193" i="20"/>
  <c r="V1193" i="20"/>
  <c r="B1194" i="20"/>
  <c r="D1194" i="20"/>
  <c r="H1194" i="20"/>
  <c r="I1194" i="20"/>
  <c r="J1194" i="20"/>
  <c r="K1194" i="20"/>
  <c r="L1194" i="20"/>
  <c r="M1194" i="20"/>
  <c r="N1194" i="20"/>
  <c r="O1194" i="20"/>
  <c r="P1194" i="20"/>
  <c r="Q1194" i="20"/>
  <c r="R1194" i="20"/>
  <c r="S1194" i="20"/>
  <c r="T1194" i="20"/>
  <c r="U1194" i="20"/>
  <c r="V1194" i="20"/>
  <c r="B1195" i="20"/>
  <c r="D1195" i="20"/>
  <c r="H1195" i="20"/>
  <c r="I1195" i="20"/>
  <c r="J1195" i="20"/>
  <c r="K1195" i="20"/>
  <c r="L1195" i="20"/>
  <c r="M1195" i="20"/>
  <c r="N1195" i="20"/>
  <c r="O1195" i="20"/>
  <c r="P1195" i="20"/>
  <c r="Q1195" i="20"/>
  <c r="R1195" i="20"/>
  <c r="S1195" i="20"/>
  <c r="T1195" i="20"/>
  <c r="U1195" i="20"/>
  <c r="V1195" i="20"/>
  <c r="B1196" i="20"/>
  <c r="D1196" i="20"/>
  <c r="H1196" i="20"/>
  <c r="I1196" i="20"/>
  <c r="J1196" i="20"/>
  <c r="K1196" i="20"/>
  <c r="L1196" i="20"/>
  <c r="M1196" i="20"/>
  <c r="N1196" i="20"/>
  <c r="O1196" i="20"/>
  <c r="P1196" i="20"/>
  <c r="Q1196" i="20"/>
  <c r="R1196" i="20"/>
  <c r="S1196" i="20"/>
  <c r="T1196" i="20"/>
  <c r="U1196" i="20"/>
  <c r="V1196" i="20"/>
  <c r="B1197" i="20"/>
  <c r="D1197" i="20"/>
  <c r="H1197" i="20"/>
  <c r="I1197" i="20"/>
  <c r="J1197" i="20"/>
  <c r="K1197" i="20"/>
  <c r="L1197" i="20"/>
  <c r="M1197" i="20"/>
  <c r="N1197" i="20"/>
  <c r="O1197" i="20"/>
  <c r="P1197" i="20"/>
  <c r="Q1197" i="20"/>
  <c r="R1197" i="20"/>
  <c r="S1197" i="20"/>
  <c r="T1197" i="20"/>
  <c r="U1197" i="20"/>
  <c r="V1197" i="20"/>
  <c r="B1198" i="20"/>
  <c r="D1198" i="20"/>
  <c r="H1198" i="20"/>
  <c r="I1198" i="20"/>
  <c r="J1198" i="20"/>
  <c r="K1198" i="20"/>
  <c r="L1198" i="20"/>
  <c r="M1198" i="20"/>
  <c r="N1198" i="20"/>
  <c r="O1198" i="20"/>
  <c r="P1198" i="20"/>
  <c r="Q1198" i="20"/>
  <c r="R1198" i="20"/>
  <c r="S1198" i="20"/>
  <c r="T1198" i="20"/>
  <c r="U1198" i="20"/>
  <c r="V1198" i="20"/>
  <c r="B1199" i="20"/>
  <c r="D1199" i="20"/>
  <c r="H1199" i="20"/>
  <c r="I1199" i="20"/>
  <c r="J1199" i="20"/>
  <c r="K1199" i="20"/>
  <c r="L1199" i="20"/>
  <c r="M1199" i="20"/>
  <c r="N1199" i="20"/>
  <c r="O1199" i="20"/>
  <c r="P1199" i="20"/>
  <c r="Q1199" i="20"/>
  <c r="R1199" i="20"/>
  <c r="S1199" i="20"/>
  <c r="T1199" i="20"/>
  <c r="U1199" i="20"/>
  <c r="V1199" i="20"/>
  <c r="B1200" i="20"/>
  <c r="D1200" i="20"/>
  <c r="H1200" i="20"/>
  <c r="I1200" i="20"/>
  <c r="J1200" i="20"/>
  <c r="K1200" i="20"/>
  <c r="L1200" i="20"/>
  <c r="M1200" i="20"/>
  <c r="N1200" i="20"/>
  <c r="O1200" i="20"/>
  <c r="P1200" i="20"/>
  <c r="Q1200" i="20"/>
  <c r="R1200" i="20"/>
  <c r="S1200" i="20"/>
  <c r="T1200" i="20"/>
  <c r="U1200" i="20"/>
  <c r="V1200" i="20"/>
  <c r="B1201" i="20"/>
  <c r="D1201" i="20"/>
  <c r="H1201" i="20"/>
  <c r="I1201" i="20"/>
  <c r="J1201" i="20"/>
  <c r="K1201" i="20"/>
  <c r="L1201" i="20"/>
  <c r="M1201" i="20"/>
  <c r="N1201" i="20"/>
  <c r="O1201" i="20"/>
  <c r="P1201" i="20"/>
  <c r="Q1201" i="20"/>
  <c r="R1201" i="20"/>
  <c r="S1201" i="20"/>
  <c r="T1201" i="20"/>
  <c r="U1201" i="20"/>
  <c r="V1201" i="20"/>
  <c r="B1202" i="20"/>
  <c r="D1202" i="20"/>
  <c r="H1202" i="20"/>
  <c r="I1202" i="20"/>
  <c r="J1202" i="20"/>
  <c r="K1202" i="20"/>
  <c r="L1202" i="20"/>
  <c r="M1202" i="20"/>
  <c r="N1202" i="20"/>
  <c r="O1202" i="20"/>
  <c r="P1202" i="20"/>
  <c r="Q1202" i="20"/>
  <c r="R1202" i="20"/>
  <c r="S1202" i="20"/>
  <c r="T1202" i="20"/>
  <c r="U1202" i="20"/>
  <c r="V1202" i="20"/>
  <c r="B1203" i="20"/>
  <c r="D1203" i="20"/>
  <c r="H1203" i="20"/>
  <c r="I1203" i="20"/>
  <c r="J1203" i="20"/>
  <c r="K1203" i="20"/>
  <c r="L1203" i="20"/>
  <c r="M1203" i="20"/>
  <c r="N1203" i="20"/>
  <c r="O1203" i="20"/>
  <c r="P1203" i="20"/>
  <c r="Q1203" i="20"/>
  <c r="R1203" i="20"/>
  <c r="S1203" i="20"/>
  <c r="T1203" i="20"/>
  <c r="U1203" i="20"/>
  <c r="V1203" i="20"/>
  <c r="B1204" i="20"/>
  <c r="D1204" i="20"/>
  <c r="H1204" i="20"/>
  <c r="I1204" i="20"/>
  <c r="J1204" i="20"/>
  <c r="K1204" i="20"/>
  <c r="L1204" i="20"/>
  <c r="M1204" i="20"/>
  <c r="N1204" i="20"/>
  <c r="O1204" i="20"/>
  <c r="P1204" i="20"/>
  <c r="Q1204" i="20"/>
  <c r="R1204" i="20"/>
  <c r="S1204" i="20"/>
  <c r="T1204" i="20"/>
  <c r="U1204" i="20"/>
  <c r="V1204" i="20"/>
  <c r="B1205" i="20"/>
  <c r="D1205" i="20"/>
  <c r="H1205" i="20"/>
  <c r="I1205" i="20"/>
  <c r="J1205" i="20"/>
  <c r="K1205" i="20"/>
  <c r="L1205" i="20"/>
  <c r="M1205" i="20"/>
  <c r="N1205" i="20"/>
  <c r="O1205" i="20"/>
  <c r="P1205" i="20"/>
  <c r="Q1205" i="20"/>
  <c r="R1205" i="20"/>
  <c r="S1205" i="20"/>
  <c r="T1205" i="20"/>
  <c r="U1205" i="20"/>
  <c r="V1205" i="20"/>
  <c r="B1206" i="20"/>
  <c r="D1206" i="20"/>
  <c r="H1206" i="20"/>
  <c r="I1206" i="20"/>
  <c r="J1206" i="20"/>
  <c r="K1206" i="20"/>
  <c r="L1206" i="20"/>
  <c r="M1206" i="20"/>
  <c r="N1206" i="20"/>
  <c r="O1206" i="20"/>
  <c r="P1206" i="20"/>
  <c r="Q1206" i="20"/>
  <c r="R1206" i="20"/>
  <c r="S1206" i="20"/>
  <c r="T1206" i="20"/>
  <c r="U1206" i="20"/>
  <c r="V1206" i="20"/>
  <c r="B1207" i="20"/>
  <c r="D1207" i="20"/>
  <c r="H1207" i="20"/>
  <c r="I1207" i="20"/>
  <c r="J1207" i="20"/>
  <c r="K1207" i="20"/>
  <c r="L1207" i="20"/>
  <c r="M1207" i="20"/>
  <c r="N1207" i="20"/>
  <c r="O1207" i="20"/>
  <c r="P1207" i="20"/>
  <c r="Q1207" i="20"/>
  <c r="R1207" i="20"/>
  <c r="S1207" i="20"/>
  <c r="T1207" i="20"/>
  <c r="U1207" i="20"/>
  <c r="V1207" i="20"/>
  <c r="B1208" i="20"/>
  <c r="D1208" i="20"/>
  <c r="H1208" i="20"/>
  <c r="I1208" i="20"/>
  <c r="J1208" i="20"/>
  <c r="K1208" i="20"/>
  <c r="L1208" i="20"/>
  <c r="M1208" i="20"/>
  <c r="N1208" i="20"/>
  <c r="O1208" i="20"/>
  <c r="P1208" i="20"/>
  <c r="Q1208" i="20"/>
  <c r="R1208" i="20"/>
  <c r="S1208" i="20"/>
  <c r="T1208" i="20"/>
  <c r="U1208" i="20"/>
  <c r="V1208" i="20"/>
  <c r="B1209" i="20"/>
  <c r="D1209" i="20"/>
  <c r="H1209" i="20"/>
  <c r="I1209" i="20"/>
  <c r="J1209" i="20"/>
  <c r="K1209" i="20"/>
  <c r="L1209" i="20"/>
  <c r="M1209" i="20"/>
  <c r="N1209" i="20"/>
  <c r="O1209" i="20"/>
  <c r="P1209" i="20"/>
  <c r="Q1209" i="20"/>
  <c r="R1209" i="20"/>
  <c r="S1209" i="20"/>
  <c r="T1209" i="20"/>
  <c r="U1209" i="20"/>
  <c r="V1209" i="20"/>
  <c r="B1210" i="20"/>
  <c r="D1210" i="20"/>
  <c r="H1210" i="20"/>
  <c r="I1210" i="20"/>
  <c r="J1210" i="20"/>
  <c r="K1210" i="20"/>
  <c r="L1210" i="20"/>
  <c r="M1210" i="20"/>
  <c r="N1210" i="20"/>
  <c r="O1210" i="20"/>
  <c r="P1210" i="20"/>
  <c r="Q1210" i="20"/>
  <c r="R1210" i="20"/>
  <c r="S1210" i="20"/>
  <c r="T1210" i="20"/>
  <c r="U1210" i="20"/>
  <c r="V1210" i="20"/>
  <c r="B1211" i="20"/>
  <c r="D1211" i="20"/>
  <c r="H1211" i="20"/>
  <c r="I1211" i="20"/>
  <c r="J1211" i="20"/>
  <c r="K1211" i="20"/>
  <c r="L1211" i="20"/>
  <c r="M1211" i="20"/>
  <c r="N1211" i="20"/>
  <c r="O1211" i="20"/>
  <c r="P1211" i="20"/>
  <c r="Q1211" i="20"/>
  <c r="R1211" i="20"/>
  <c r="S1211" i="20"/>
  <c r="T1211" i="20"/>
  <c r="U1211" i="20"/>
  <c r="V1211" i="20"/>
  <c r="B1212" i="20"/>
  <c r="D1212" i="20"/>
  <c r="H1212" i="20"/>
  <c r="I1212" i="20"/>
  <c r="J1212" i="20"/>
  <c r="K1212" i="20"/>
  <c r="L1212" i="20"/>
  <c r="M1212" i="20"/>
  <c r="N1212" i="20"/>
  <c r="O1212" i="20"/>
  <c r="P1212" i="20"/>
  <c r="Q1212" i="20"/>
  <c r="R1212" i="20"/>
  <c r="S1212" i="20"/>
  <c r="T1212" i="20"/>
  <c r="U1212" i="20"/>
  <c r="V1212" i="20"/>
  <c r="B1213" i="20"/>
  <c r="D1213" i="20"/>
  <c r="H1213" i="20"/>
  <c r="I1213" i="20"/>
  <c r="J1213" i="20"/>
  <c r="K1213" i="20"/>
  <c r="L1213" i="20"/>
  <c r="M1213" i="20"/>
  <c r="N1213" i="20"/>
  <c r="O1213" i="20"/>
  <c r="P1213" i="20"/>
  <c r="Q1213" i="20"/>
  <c r="R1213" i="20"/>
  <c r="S1213" i="20"/>
  <c r="T1213" i="20"/>
  <c r="U1213" i="20"/>
  <c r="V1213" i="20"/>
  <c r="B1214" i="20"/>
  <c r="D1214" i="20"/>
  <c r="H1214" i="20"/>
  <c r="I1214" i="20"/>
  <c r="J1214" i="20"/>
  <c r="K1214" i="20"/>
  <c r="L1214" i="20"/>
  <c r="M1214" i="20"/>
  <c r="N1214" i="20"/>
  <c r="O1214" i="20"/>
  <c r="P1214" i="20"/>
  <c r="Q1214" i="20"/>
  <c r="R1214" i="20"/>
  <c r="S1214" i="20"/>
  <c r="T1214" i="20"/>
  <c r="U1214" i="20"/>
  <c r="V1214" i="20"/>
  <c r="B1215" i="20"/>
  <c r="D1215" i="20"/>
  <c r="H1215" i="20"/>
  <c r="I1215" i="20"/>
  <c r="J1215" i="20"/>
  <c r="K1215" i="20"/>
  <c r="L1215" i="20"/>
  <c r="M1215" i="20"/>
  <c r="N1215" i="20"/>
  <c r="O1215" i="20"/>
  <c r="P1215" i="20"/>
  <c r="Q1215" i="20"/>
  <c r="R1215" i="20"/>
  <c r="S1215" i="20"/>
  <c r="T1215" i="20"/>
  <c r="U1215" i="20"/>
  <c r="V1215" i="20"/>
  <c r="B1216" i="20"/>
  <c r="D1216" i="20"/>
  <c r="H1216" i="20"/>
  <c r="I1216" i="20"/>
  <c r="J1216" i="20"/>
  <c r="K1216" i="20"/>
  <c r="L1216" i="20"/>
  <c r="M1216" i="20"/>
  <c r="N1216" i="20"/>
  <c r="O1216" i="20"/>
  <c r="P1216" i="20"/>
  <c r="Q1216" i="20"/>
  <c r="R1216" i="20"/>
  <c r="S1216" i="20"/>
  <c r="T1216" i="20"/>
  <c r="U1216" i="20"/>
  <c r="V1216" i="20"/>
  <c r="B1217" i="20"/>
  <c r="D1217" i="20"/>
  <c r="H1217" i="20"/>
  <c r="I1217" i="20"/>
  <c r="J1217" i="20"/>
  <c r="K1217" i="20"/>
  <c r="L1217" i="20"/>
  <c r="M1217" i="20"/>
  <c r="N1217" i="20"/>
  <c r="O1217" i="20"/>
  <c r="P1217" i="20"/>
  <c r="Q1217" i="20"/>
  <c r="R1217" i="20"/>
  <c r="S1217" i="20"/>
  <c r="T1217" i="20"/>
  <c r="U1217" i="20"/>
  <c r="V1217" i="20"/>
  <c r="B1218" i="20"/>
  <c r="D1218" i="20"/>
  <c r="H1218" i="20"/>
  <c r="I1218" i="20"/>
  <c r="J1218" i="20"/>
  <c r="K1218" i="20"/>
  <c r="L1218" i="20"/>
  <c r="M1218" i="20"/>
  <c r="N1218" i="20"/>
  <c r="O1218" i="20"/>
  <c r="P1218" i="20"/>
  <c r="Q1218" i="20"/>
  <c r="R1218" i="20"/>
  <c r="S1218" i="20"/>
  <c r="T1218" i="20"/>
  <c r="U1218" i="20"/>
  <c r="V1218" i="20"/>
  <c r="B1219" i="20"/>
  <c r="D1219" i="20"/>
  <c r="H1219" i="20"/>
  <c r="I1219" i="20"/>
  <c r="J1219" i="20"/>
  <c r="K1219" i="20"/>
  <c r="L1219" i="20"/>
  <c r="M1219" i="20"/>
  <c r="N1219" i="20"/>
  <c r="O1219" i="20"/>
  <c r="P1219" i="20"/>
  <c r="Q1219" i="20"/>
  <c r="R1219" i="20"/>
  <c r="S1219" i="20"/>
  <c r="T1219" i="20"/>
  <c r="U1219" i="20"/>
  <c r="V1219" i="20"/>
  <c r="B1220" i="20"/>
  <c r="D1220" i="20"/>
  <c r="H1220" i="20"/>
  <c r="I1220" i="20"/>
  <c r="J1220" i="20"/>
  <c r="K1220" i="20"/>
  <c r="L1220" i="20"/>
  <c r="M1220" i="20"/>
  <c r="N1220" i="20"/>
  <c r="O1220" i="20"/>
  <c r="P1220" i="20"/>
  <c r="Q1220" i="20"/>
  <c r="R1220" i="20"/>
  <c r="S1220" i="20"/>
  <c r="T1220" i="20"/>
  <c r="U1220" i="20"/>
  <c r="V1220" i="20"/>
  <c r="B1221" i="20"/>
  <c r="D1221" i="20"/>
  <c r="H1221" i="20"/>
  <c r="I1221" i="20"/>
  <c r="J1221" i="20"/>
  <c r="K1221" i="20"/>
  <c r="L1221" i="20"/>
  <c r="M1221" i="20"/>
  <c r="N1221" i="20"/>
  <c r="O1221" i="20"/>
  <c r="P1221" i="20"/>
  <c r="Q1221" i="20"/>
  <c r="R1221" i="20"/>
  <c r="S1221" i="20"/>
  <c r="T1221" i="20"/>
  <c r="U1221" i="20"/>
  <c r="V1221" i="20"/>
  <c r="B1222" i="20"/>
  <c r="D1222" i="20"/>
  <c r="H1222" i="20"/>
  <c r="I1222" i="20"/>
  <c r="J1222" i="20"/>
  <c r="K1222" i="20"/>
  <c r="L1222" i="20"/>
  <c r="M1222" i="20"/>
  <c r="N1222" i="20"/>
  <c r="O1222" i="20"/>
  <c r="P1222" i="20"/>
  <c r="Q1222" i="20"/>
  <c r="R1222" i="20"/>
  <c r="S1222" i="20"/>
  <c r="T1222" i="20"/>
  <c r="U1222" i="20"/>
  <c r="V1222" i="20"/>
  <c r="B1223" i="20"/>
  <c r="D1223" i="20"/>
  <c r="H1223" i="20"/>
  <c r="I1223" i="20"/>
  <c r="J1223" i="20"/>
  <c r="K1223" i="20"/>
  <c r="L1223" i="20"/>
  <c r="M1223" i="20"/>
  <c r="N1223" i="20"/>
  <c r="O1223" i="20"/>
  <c r="P1223" i="20"/>
  <c r="Q1223" i="20"/>
  <c r="R1223" i="20"/>
  <c r="S1223" i="20"/>
  <c r="T1223" i="20"/>
  <c r="U1223" i="20"/>
  <c r="V1223" i="20"/>
  <c r="B1224" i="20"/>
  <c r="D1224" i="20"/>
  <c r="H1224" i="20"/>
  <c r="I1224" i="20"/>
  <c r="J1224" i="20"/>
  <c r="K1224" i="20"/>
  <c r="L1224" i="20"/>
  <c r="M1224" i="20"/>
  <c r="N1224" i="20"/>
  <c r="O1224" i="20"/>
  <c r="P1224" i="20"/>
  <c r="Q1224" i="20"/>
  <c r="R1224" i="20"/>
  <c r="S1224" i="20"/>
  <c r="T1224" i="20"/>
  <c r="U1224" i="20"/>
  <c r="V1224" i="20"/>
  <c r="B1225" i="20"/>
  <c r="D1225" i="20"/>
  <c r="H1225" i="20"/>
  <c r="I1225" i="20"/>
  <c r="J1225" i="20"/>
  <c r="K1225" i="20"/>
  <c r="L1225" i="20"/>
  <c r="M1225" i="20"/>
  <c r="N1225" i="20"/>
  <c r="O1225" i="20"/>
  <c r="P1225" i="20"/>
  <c r="Q1225" i="20"/>
  <c r="R1225" i="20"/>
  <c r="S1225" i="20"/>
  <c r="T1225" i="20"/>
  <c r="U1225" i="20"/>
  <c r="V1225" i="20"/>
  <c r="B1226" i="20"/>
  <c r="D1226" i="20"/>
  <c r="H1226" i="20"/>
  <c r="I1226" i="20"/>
  <c r="J1226" i="20"/>
  <c r="K1226" i="20"/>
  <c r="L1226" i="20"/>
  <c r="M1226" i="20"/>
  <c r="N1226" i="20"/>
  <c r="O1226" i="20"/>
  <c r="P1226" i="20"/>
  <c r="Q1226" i="20"/>
  <c r="R1226" i="20"/>
  <c r="S1226" i="20"/>
  <c r="T1226" i="20"/>
  <c r="U1226" i="20"/>
  <c r="V1226" i="20"/>
  <c r="B1227" i="20"/>
  <c r="D1227" i="20"/>
  <c r="H1227" i="20"/>
  <c r="I1227" i="20"/>
  <c r="J1227" i="20"/>
  <c r="K1227" i="20"/>
  <c r="L1227" i="20"/>
  <c r="M1227" i="20"/>
  <c r="N1227" i="20"/>
  <c r="O1227" i="20"/>
  <c r="P1227" i="20"/>
  <c r="Q1227" i="20"/>
  <c r="R1227" i="20"/>
  <c r="S1227" i="20"/>
  <c r="T1227" i="20"/>
  <c r="U1227" i="20"/>
  <c r="V1227" i="20"/>
  <c r="B1228" i="20"/>
  <c r="D1228" i="20"/>
  <c r="H1228" i="20"/>
  <c r="I1228" i="20"/>
  <c r="J1228" i="20"/>
  <c r="K1228" i="20"/>
  <c r="L1228" i="20"/>
  <c r="M1228" i="20"/>
  <c r="N1228" i="20"/>
  <c r="O1228" i="20"/>
  <c r="P1228" i="20"/>
  <c r="Q1228" i="20"/>
  <c r="R1228" i="20"/>
  <c r="S1228" i="20"/>
  <c r="T1228" i="20"/>
  <c r="U1228" i="20"/>
  <c r="V1228" i="20"/>
  <c r="B1229" i="20"/>
  <c r="D1229" i="20"/>
  <c r="H1229" i="20"/>
  <c r="I1229" i="20"/>
  <c r="J1229" i="20"/>
  <c r="K1229" i="20"/>
  <c r="L1229" i="20"/>
  <c r="M1229" i="20"/>
  <c r="N1229" i="20"/>
  <c r="O1229" i="20"/>
  <c r="P1229" i="20"/>
  <c r="Q1229" i="20"/>
  <c r="R1229" i="20"/>
  <c r="S1229" i="20"/>
  <c r="T1229" i="20"/>
  <c r="U1229" i="20"/>
  <c r="V1229" i="20"/>
  <c r="B1230" i="20"/>
  <c r="D1230" i="20"/>
  <c r="H1230" i="20"/>
  <c r="I1230" i="20"/>
  <c r="J1230" i="20"/>
  <c r="K1230" i="20"/>
  <c r="L1230" i="20"/>
  <c r="M1230" i="20"/>
  <c r="N1230" i="20"/>
  <c r="O1230" i="20"/>
  <c r="P1230" i="20"/>
  <c r="Q1230" i="20"/>
  <c r="R1230" i="20"/>
  <c r="S1230" i="20"/>
  <c r="T1230" i="20"/>
  <c r="U1230" i="20"/>
  <c r="V1230" i="20"/>
  <c r="B1231" i="20"/>
  <c r="D1231" i="20"/>
  <c r="H1231" i="20"/>
  <c r="I1231" i="20"/>
  <c r="J1231" i="20"/>
  <c r="K1231" i="20"/>
  <c r="L1231" i="20"/>
  <c r="M1231" i="20"/>
  <c r="N1231" i="20"/>
  <c r="O1231" i="20"/>
  <c r="P1231" i="20"/>
  <c r="Q1231" i="20"/>
  <c r="R1231" i="20"/>
  <c r="S1231" i="20"/>
  <c r="T1231" i="20"/>
  <c r="U1231" i="20"/>
  <c r="V1231" i="20"/>
  <c r="B1232" i="20"/>
  <c r="D1232" i="20"/>
  <c r="H1232" i="20"/>
  <c r="I1232" i="20"/>
  <c r="J1232" i="20"/>
  <c r="K1232" i="20"/>
  <c r="L1232" i="20"/>
  <c r="M1232" i="20"/>
  <c r="N1232" i="20"/>
  <c r="O1232" i="20"/>
  <c r="P1232" i="20"/>
  <c r="Q1232" i="20"/>
  <c r="R1232" i="20"/>
  <c r="S1232" i="20"/>
  <c r="T1232" i="20"/>
  <c r="U1232" i="20"/>
  <c r="V1232" i="20"/>
  <c r="B1233" i="20"/>
  <c r="D1233" i="20"/>
  <c r="H1233" i="20"/>
  <c r="I1233" i="20"/>
  <c r="J1233" i="20"/>
  <c r="K1233" i="20"/>
  <c r="L1233" i="20"/>
  <c r="M1233" i="20"/>
  <c r="N1233" i="20"/>
  <c r="O1233" i="20"/>
  <c r="P1233" i="20"/>
  <c r="Q1233" i="20"/>
  <c r="R1233" i="20"/>
  <c r="S1233" i="20"/>
  <c r="T1233" i="20"/>
  <c r="U1233" i="20"/>
  <c r="V1233" i="20"/>
  <c r="B1234" i="20"/>
  <c r="D1234" i="20"/>
  <c r="H1234" i="20"/>
  <c r="I1234" i="20"/>
  <c r="J1234" i="20"/>
  <c r="K1234" i="20"/>
  <c r="L1234" i="20"/>
  <c r="M1234" i="20"/>
  <c r="N1234" i="20"/>
  <c r="O1234" i="20"/>
  <c r="P1234" i="20"/>
  <c r="Q1234" i="20"/>
  <c r="R1234" i="20"/>
  <c r="S1234" i="20"/>
  <c r="T1234" i="20"/>
  <c r="U1234" i="20"/>
  <c r="V1234" i="20"/>
  <c r="B1235" i="20"/>
  <c r="D1235" i="20"/>
  <c r="H1235" i="20"/>
  <c r="I1235" i="20"/>
  <c r="J1235" i="20"/>
  <c r="K1235" i="20"/>
  <c r="L1235" i="20"/>
  <c r="M1235" i="20"/>
  <c r="N1235" i="20"/>
  <c r="O1235" i="20"/>
  <c r="P1235" i="20"/>
  <c r="Q1235" i="20"/>
  <c r="R1235" i="20"/>
  <c r="S1235" i="20"/>
  <c r="T1235" i="20"/>
  <c r="U1235" i="20"/>
  <c r="V1235" i="20"/>
  <c r="B1236" i="20"/>
  <c r="D1236" i="20"/>
  <c r="H1236" i="20"/>
  <c r="I1236" i="20"/>
  <c r="J1236" i="20"/>
  <c r="K1236" i="20"/>
  <c r="L1236" i="20"/>
  <c r="M1236" i="20"/>
  <c r="N1236" i="20"/>
  <c r="O1236" i="20"/>
  <c r="P1236" i="20"/>
  <c r="Q1236" i="20"/>
  <c r="R1236" i="20"/>
  <c r="S1236" i="20"/>
  <c r="T1236" i="20"/>
  <c r="U1236" i="20"/>
  <c r="V1236" i="20"/>
  <c r="B1237" i="20"/>
  <c r="D1237" i="20"/>
  <c r="H1237" i="20"/>
  <c r="I1237" i="20"/>
  <c r="J1237" i="20"/>
  <c r="K1237" i="20"/>
  <c r="L1237" i="20"/>
  <c r="M1237" i="20"/>
  <c r="N1237" i="20"/>
  <c r="O1237" i="20"/>
  <c r="P1237" i="20"/>
  <c r="Q1237" i="20"/>
  <c r="R1237" i="20"/>
  <c r="S1237" i="20"/>
  <c r="T1237" i="20"/>
  <c r="U1237" i="20"/>
  <c r="V1237" i="20"/>
  <c r="B1238" i="20"/>
  <c r="D1238" i="20"/>
  <c r="H1238" i="20"/>
  <c r="I1238" i="20"/>
  <c r="J1238" i="20"/>
  <c r="K1238" i="20"/>
  <c r="L1238" i="20"/>
  <c r="M1238" i="20"/>
  <c r="N1238" i="20"/>
  <c r="O1238" i="20"/>
  <c r="P1238" i="20"/>
  <c r="Q1238" i="20"/>
  <c r="R1238" i="20"/>
  <c r="S1238" i="20"/>
  <c r="T1238" i="20"/>
  <c r="U1238" i="20"/>
  <c r="V1238" i="20"/>
  <c r="B1239" i="20"/>
  <c r="D1239" i="20"/>
  <c r="H1239" i="20"/>
  <c r="I1239" i="20"/>
  <c r="J1239" i="20"/>
  <c r="K1239" i="20"/>
  <c r="L1239" i="20"/>
  <c r="M1239" i="20"/>
  <c r="N1239" i="20"/>
  <c r="O1239" i="20"/>
  <c r="P1239" i="20"/>
  <c r="Q1239" i="20"/>
  <c r="R1239" i="20"/>
  <c r="S1239" i="20"/>
  <c r="T1239" i="20"/>
  <c r="U1239" i="20"/>
  <c r="V1239" i="20"/>
  <c r="B1240" i="20"/>
  <c r="D1240" i="20"/>
  <c r="H1240" i="20"/>
  <c r="I1240" i="20"/>
  <c r="J1240" i="20"/>
  <c r="K1240" i="20"/>
  <c r="L1240" i="20"/>
  <c r="M1240" i="20"/>
  <c r="N1240" i="20"/>
  <c r="O1240" i="20"/>
  <c r="P1240" i="20"/>
  <c r="Q1240" i="20"/>
  <c r="R1240" i="20"/>
  <c r="S1240" i="20"/>
  <c r="T1240" i="20"/>
  <c r="U1240" i="20"/>
  <c r="V1240" i="20"/>
  <c r="B1241" i="20"/>
  <c r="D1241" i="20"/>
  <c r="H1241" i="20"/>
  <c r="I1241" i="20"/>
  <c r="J1241" i="20"/>
  <c r="K1241" i="20"/>
  <c r="L1241" i="20"/>
  <c r="M1241" i="20"/>
  <c r="N1241" i="20"/>
  <c r="O1241" i="20"/>
  <c r="P1241" i="20"/>
  <c r="Q1241" i="20"/>
  <c r="R1241" i="20"/>
  <c r="S1241" i="20"/>
  <c r="T1241" i="20"/>
  <c r="U1241" i="20"/>
  <c r="V1241" i="20"/>
  <c r="B1242" i="20"/>
  <c r="D1242" i="20"/>
  <c r="H1242" i="20"/>
  <c r="I1242" i="20"/>
  <c r="J1242" i="20"/>
  <c r="K1242" i="20"/>
  <c r="L1242" i="20"/>
  <c r="M1242" i="20"/>
  <c r="N1242" i="20"/>
  <c r="O1242" i="20"/>
  <c r="P1242" i="20"/>
  <c r="Q1242" i="20"/>
  <c r="R1242" i="20"/>
  <c r="S1242" i="20"/>
  <c r="T1242" i="20"/>
  <c r="U1242" i="20"/>
  <c r="V1242" i="20"/>
  <c r="B1243" i="20"/>
  <c r="D1243" i="20"/>
  <c r="H1243" i="20"/>
  <c r="I1243" i="20"/>
  <c r="J1243" i="20"/>
  <c r="K1243" i="20"/>
  <c r="L1243" i="20"/>
  <c r="M1243" i="20"/>
  <c r="N1243" i="20"/>
  <c r="O1243" i="20"/>
  <c r="P1243" i="20"/>
  <c r="Q1243" i="20"/>
  <c r="R1243" i="20"/>
  <c r="S1243" i="20"/>
  <c r="T1243" i="20"/>
  <c r="U1243" i="20"/>
  <c r="V1243" i="20"/>
  <c r="B1244" i="20"/>
  <c r="D1244" i="20"/>
  <c r="H1244" i="20"/>
  <c r="I1244" i="20"/>
  <c r="J1244" i="20"/>
  <c r="K1244" i="20"/>
  <c r="L1244" i="20"/>
  <c r="M1244" i="20"/>
  <c r="N1244" i="20"/>
  <c r="O1244" i="20"/>
  <c r="P1244" i="20"/>
  <c r="Q1244" i="20"/>
  <c r="R1244" i="20"/>
  <c r="S1244" i="20"/>
  <c r="T1244" i="20"/>
  <c r="U1244" i="20"/>
  <c r="V1244" i="20"/>
  <c r="B1245" i="20"/>
  <c r="D1245" i="20"/>
  <c r="H1245" i="20"/>
  <c r="I1245" i="20"/>
  <c r="J1245" i="20"/>
  <c r="K1245" i="20"/>
  <c r="L1245" i="20"/>
  <c r="M1245" i="20"/>
  <c r="N1245" i="20"/>
  <c r="O1245" i="20"/>
  <c r="P1245" i="20"/>
  <c r="Q1245" i="20"/>
  <c r="R1245" i="20"/>
  <c r="S1245" i="20"/>
  <c r="T1245" i="20"/>
  <c r="U1245" i="20"/>
  <c r="V1245" i="20"/>
  <c r="B1246" i="20"/>
  <c r="D1246" i="20"/>
  <c r="H1246" i="20"/>
  <c r="I1246" i="20"/>
  <c r="J1246" i="20"/>
  <c r="K1246" i="20"/>
  <c r="L1246" i="20"/>
  <c r="M1246" i="20"/>
  <c r="N1246" i="20"/>
  <c r="O1246" i="20"/>
  <c r="P1246" i="20"/>
  <c r="Q1246" i="20"/>
  <c r="R1246" i="20"/>
  <c r="S1246" i="20"/>
  <c r="T1246" i="20"/>
  <c r="U1246" i="20"/>
  <c r="V1246" i="20"/>
  <c r="B1247" i="20"/>
  <c r="D1247" i="20"/>
  <c r="H1247" i="20"/>
  <c r="I1247" i="20"/>
  <c r="J1247" i="20"/>
  <c r="K1247" i="20"/>
  <c r="L1247" i="20"/>
  <c r="M1247" i="20"/>
  <c r="N1247" i="20"/>
  <c r="O1247" i="20"/>
  <c r="P1247" i="20"/>
  <c r="Q1247" i="20"/>
  <c r="R1247" i="20"/>
  <c r="S1247" i="20"/>
  <c r="T1247" i="20"/>
  <c r="U1247" i="20"/>
  <c r="V1247" i="20"/>
  <c r="B1248" i="20"/>
  <c r="D1248" i="20"/>
  <c r="H1248" i="20"/>
  <c r="I1248" i="20"/>
  <c r="J1248" i="20"/>
  <c r="K1248" i="20"/>
  <c r="L1248" i="20"/>
  <c r="M1248" i="20"/>
  <c r="N1248" i="20"/>
  <c r="O1248" i="20"/>
  <c r="P1248" i="20"/>
  <c r="Q1248" i="20"/>
  <c r="R1248" i="20"/>
  <c r="S1248" i="20"/>
  <c r="T1248" i="20"/>
  <c r="U1248" i="20"/>
  <c r="V1248" i="20"/>
  <c r="B1249" i="20"/>
  <c r="D1249" i="20"/>
  <c r="H1249" i="20"/>
  <c r="I1249" i="20"/>
  <c r="J1249" i="20"/>
  <c r="K1249" i="20"/>
  <c r="L1249" i="20"/>
  <c r="M1249" i="20"/>
  <c r="N1249" i="20"/>
  <c r="O1249" i="20"/>
  <c r="P1249" i="20"/>
  <c r="Q1249" i="20"/>
  <c r="R1249" i="20"/>
  <c r="S1249" i="20"/>
  <c r="T1249" i="20"/>
  <c r="U1249" i="20"/>
  <c r="V1249" i="20"/>
  <c r="B1250" i="20"/>
  <c r="D1250" i="20"/>
  <c r="H1250" i="20"/>
  <c r="I1250" i="20"/>
  <c r="J1250" i="20"/>
  <c r="K1250" i="20"/>
  <c r="L1250" i="20"/>
  <c r="M1250" i="20"/>
  <c r="N1250" i="20"/>
  <c r="O1250" i="20"/>
  <c r="P1250" i="20"/>
  <c r="Q1250" i="20"/>
  <c r="R1250" i="20"/>
  <c r="S1250" i="20"/>
  <c r="T1250" i="20"/>
  <c r="U1250" i="20"/>
  <c r="V1250" i="20"/>
  <c r="B1251" i="20"/>
  <c r="D1251" i="20"/>
  <c r="H1251" i="20"/>
  <c r="I1251" i="20"/>
  <c r="J1251" i="20"/>
  <c r="K1251" i="20"/>
  <c r="L1251" i="20"/>
  <c r="M1251" i="20"/>
  <c r="N1251" i="20"/>
  <c r="O1251" i="20"/>
  <c r="P1251" i="20"/>
  <c r="Q1251" i="20"/>
  <c r="R1251" i="20"/>
  <c r="S1251" i="20"/>
  <c r="T1251" i="20"/>
  <c r="U1251" i="20"/>
  <c r="V1251" i="20"/>
  <c r="B1252" i="20"/>
  <c r="D1252" i="20"/>
  <c r="H1252" i="20"/>
  <c r="I1252" i="20"/>
  <c r="J1252" i="20"/>
  <c r="K1252" i="20"/>
  <c r="L1252" i="20"/>
  <c r="M1252" i="20"/>
  <c r="N1252" i="20"/>
  <c r="O1252" i="20"/>
  <c r="P1252" i="20"/>
  <c r="Q1252" i="20"/>
  <c r="R1252" i="20"/>
  <c r="S1252" i="20"/>
  <c r="T1252" i="20"/>
  <c r="U1252" i="20"/>
  <c r="V1252" i="20"/>
  <c r="B1253" i="20"/>
  <c r="D1253" i="20"/>
  <c r="H1253" i="20"/>
  <c r="I1253" i="20"/>
  <c r="J1253" i="20"/>
  <c r="K1253" i="20"/>
  <c r="L1253" i="20"/>
  <c r="M1253" i="20"/>
  <c r="N1253" i="20"/>
  <c r="O1253" i="20"/>
  <c r="P1253" i="20"/>
  <c r="Q1253" i="20"/>
  <c r="R1253" i="20"/>
  <c r="S1253" i="20"/>
  <c r="T1253" i="20"/>
  <c r="U1253" i="20"/>
  <c r="V1253" i="20"/>
  <c r="B1254" i="20"/>
  <c r="D1254" i="20"/>
  <c r="H1254" i="20"/>
  <c r="I1254" i="20"/>
  <c r="J1254" i="20"/>
  <c r="K1254" i="20"/>
  <c r="L1254" i="20"/>
  <c r="M1254" i="20"/>
  <c r="N1254" i="20"/>
  <c r="O1254" i="20"/>
  <c r="P1254" i="20"/>
  <c r="Q1254" i="20"/>
  <c r="R1254" i="20"/>
  <c r="S1254" i="20"/>
  <c r="T1254" i="20"/>
  <c r="U1254" i="20"/>
  <c r="V1254" i="20"/>
  <c r="B1255" i="20"/>
  <c r="D1255" i="20"/>
  <c r="H1255" i="20"/>
  <c r="I1255" i="20"/>
  <c r="J1255" i="20"/>
  <c r="K1255" i="20"/>
  <c r="L1255" i="20"/>
  <c r="M1255" i="20"/>
  <c r="N1255" i="20"/>
  <c r="O1255" i="20"/>
  <c r="P1255" i="20"/>
  <c r="Q1255" i="20"/>
  <c r="R1255" i="20"/>
  <c r="S1255" i="20"/>
  <c r="T1255" i="20"/>
  <c r="U1255" i="20"/>
  <c r="V1255" i="20"/>
  <c r="B1256" i="20"/>
  <c r="D1256" i="20"/>
  <c r="H1256" i="20"/>
  <c r="I1256" i="20"/>
  <c r="J1256" i="20"/>
  <c r="K1256" i="20"/>
  <c r="L1256" i="20"/>
  <c r="M1256" i="20"/>
  <c r="N1256" i="20"/>
  <c r="O1256" i="20"/>
  <c r="P1256" i="20"/>
  <c r="Q1256" i="20"/>
  <c r="R1256" i="20"/>
  <c r="S1256" i="20"/>
  <c r="T1256" i="20"/>
  <c r="U1256" i="20"/>
  <c r="V1256" i="20"/>
  <c r="B1257" i="20"/>
  <c r="D1257" i="20"/>
  <c r="H1257" i="20"/>
  <c r="I1257" i="20"/>
  <c r="J1257" i="20"/>
  <c r="K1257" i="20"/>
  <c r="L1257" i="20"/>
  <c r="M1257" i="20"/>
  <c r="N1257" i="20"/>
  <c r="O1257" i="20"/>
  <c r="P1257" i="20"/>
  <c r="Q1257" i="20"/>
  <c r="R1257" i="20"/>
  <c r="S1257" i="20"/>
  <c r="T1257" i="20"/>
  <c r="U1257" i="20"/>
  <c r="V1257" i="20"/>
  <c r="B1258" i="20"/>
  <c r="D1258" i="20"/>
  <c r="H1258" i="20"/>
  <c r="I1258" i="20"/>
  <c r="J1258" i="20"/>
  <c r="K1258" i="20"/>
  <c r="L1258" i="20"/>
  <c r="M1258" i="20"/>
  <c r="N1258" i="20"/>
  <c r="O1258" i="20"/>
  <c r="P1258" i="20"/>
  <c r="Q1258" i="20"/>
  <c r="R1258" i="20"/>
  <c r="S1258" i="20"/>
  <c r="T1258" i="20"/>
  <c r="U1258" i="20"/>
  <c r="V1258" i="20"/>
  <c r="B1259" i="20"/>
  <c r="D1259" i="20"/>
  <c r="H1259" i="20"/>
  <c r="I1259" i="20"/>
  <c r="J1259" i="20"/>
  <c r="K1259" i="20"/>
  <c r="L1259" i="20"/>
  <c r="M1259" i="20"/>
  <c r="N1259" i="20"/>
  <c r="O1259" i="20"/>
  <c r="P1259" i="20"/>
  <c r="Q1259" i="20"/>
  <c r="R1259" i="20"/>
  <c r="S1259" i="20"/>
  <c r="T1259" i="20"/>
  <c r="U1259" i="20"/>
  <c r="V1259" i="20"/>
  <c r="B1260" i="20"/>
  <c r="D1260" i="20"/>
  <c r="H1260" i="20"/>
  <c r="I1260" i="20"/>
  <c r="J1260" i="20"/>
  <c r="K1260" i="20"/>
  <c r="L1260" i="20"/>
  <c r="M1260" i="20"/>
  <c r="N1260" i="20"/>
  <c r="O1260" i="20"/>
  <c r="P1260" i="20"/>
  <c r="Q1260" i="20"/>
  <c r="R1260" i="20"/>
  <c r="S1260" i="20"/>
  <c r="T1260" i="20"/>
  <c r="U1260" i="20"/>
  <c r="V1260" i="20"/>
  <c r="B1261" i="20"/>
  <c r="D1261" i="20"/>
  <c r="H1261" i="20"/>
  <c r="I1261" i="20"/>
  <c r="J1261" i="20"/>
  <c r="K1261" i="20"/>
  <c r="L1261" i="20"/>
  <c r="M1261" i="20"/>
  <c r="N1261" i="20"/>
  <c r="O1261" i="20"/>
  <c r="P1261" i="20"/>
  <c r="Q1261" i="20"/>
  <c r="R1261" i="20"/>
  <c r="S1261" i="20"/>
  <c r="T1261" i="20"/>
  <c r="U1261" i="20"/>
  <c r="V1261" i="20"/>
  <c r="B1262" i="20"/>
  <c r="D1262" i="20"/>
  <c r="H1262" i="20"/>
  <c r="I1262" i="20"/>
  <c r="J1262" i="20"/>
  <c r="K1262" i="20"/>
  <c r="L1262" i="20"/>
  <c r="M1262" i="20"/>
  <c r="N1262" i="20"/>
  <c r="O1262" i="20"/>
  <c r="P1262" i="20"/>
  <c r="Q1262" i="20"/>
  <c r="R1262" i="20"/>
  <c r="S1262" i="20"/>
  <c r="T1262" i="20"/>
  <c r="U1262" i="20"/>
  <c r="V1262" i="20"/>
  <c r="B1263" i="20"/>
  <c r="D1263" i="20"/>
  <c r="H1263" i="20"/>
  <c r="I1263" i="20"/>
  <c r="J1263" i="20"/>
  <c r="K1263" i="20"/>
  <c r="L1263" i="20"/>
  <c r="M1263" i="20"/>
  <c r="N1263" i="20"/>
  <c r="O1263" i="20"/>
  <c r="P1263" i="20"/>
  <c r="Q1263" i="20"/>
  <c r="R1263" i="20"/>
  <c r="S1263" i="20"/>
  <c r="T1263" i="20"/>
  <c r="U1263" i="20"/>
  <c r="V1263" i="20"/>
  <c r="B1264" i="20"/>
  <c r="D1264" i="20"/>
  <c r="H1264" i="20"/>
  <c r="I1264" i="20"/>
  <c r="J1264" i="20"/>
  <c r="K1264" i="20"/>
  <c r="L1264" i="20"/>
  <c r="M1264" i="20"/>
  <c r="N1264" i="20"/>
  <c r="O1264" i="20"/>
  <c r="P1264" i="20"/>
  <c r="Q1264" i="20"/>
  <c r="R1264" i="20"/>
  <c r="S1264" i="20"/>
  <c r="T1264" i="20"/>
  <c r="U1264" i="20"/>
  <c r="V1264" i="20"/>
  <c r="B1265" i="20"/>
  <c r="D1265" i="20"/>
  <c r="H1265" i="20"/>
  <c r="I1265" i="20"/>
  <c r="J1265" i="20"/>
  <c r="K1265" i="20"/>
  <c r="L1265" i="20"/>
  <c r="M1265" i="20"/>
  <c r="N1265" i="20"/>
  <c r="O1265" i="20"/>
  <c r="P1265" i="20"/>
  <c r="Q1265" i="20"/>
  <c r="R1265" i="20"/>
  <c r="S1265" i="20"/>
  <c r="T1265" i="20"/>
  <c r="U1265" i="20"/>
  <c r="V1265" i="20"/>
  <c r="B1266" i="20"/>
  <c r="D1266" i="20"/>
  <c r="H1266" i="20"/>
  <c r="I1266" i="20"/>
  <c r="J1266" i="20"/>
  <c r="K1266" i="20"/>
  <c r="L1266" i="20"/>
  <c r="M1266" i="20"/>
  <c r="N1266" i="20"/>
  <c r="O1266" i="20"/>
  <c r="P1266" i="20"/>
  <c r="Q1266" i="20"/>
  <c r="R1266" i="20"/>
  <c r="S1266" i="20"/>
  <c r="T1266" i="20"/>
  <c r="U1266" i="20"/>
  <c r="V1266" i="20"/>
  <c r="B1267" i="20"/>
  <c r="D1267" i="20"/>
  <c r="H1267" i="20"/>
  <c r="I1267" i="20"/>
  <c r="J1267" i="20"/>
  <c r="K1267" i="20"/>
  <c r="L1267" i="20"/>
  <c r="M1267" i="20"/>
  <c r="N1267" i="20"/>
  <c r="O1267" i="20"/>
  <c r="P1267" i="20"/>
  <c r="Q1267" i="20"/>
  <c r="R1267" i="20"/>
  <c r="S1267" i="20"/>
  <c r="T1267" i="20"/>
  <c r="U1267" i="20"/>
  <c r="V1267" i="20"/>
  <c r="B1268" i="20"/>
  <c r="D1268" i="20"/>
  <c r="H1268" i="20"/>
  <c r="I1268" i="20"/>
  <c r="J1268" i="20"/>
  <c r="K1268" i="20"/>
  <c r="L1268" i="20"/>
  <c r="M1268" i="20"/>
  <c r="N1268" i="20"/>
  <c r="O1268" i="20"/>
  <c r="P1268" i="20"/>
  <c r="Q1268" i="20"/>
  <c r="R1268" i="20"/>
  <c r="S1268" i="20"/>
  <c r="T1268" i="20"/>
  <c r="U1268" i="20"/>
  <c r="V1268" i="20"/>
  <c r="B1269" i="20"/>
  <c r="D1269" i="20"/>
  <c r="H1269" i="20"/>
  <c r="I1269" i="20"/>
  <c r="J1269" i="20"/>
  <c r="K1269" i="20"/>
  <c r="L1269" i="20"/>
  <c r="M1269" i="20"/>
  <c r="N1269" i="20"/>
  <c r="O1269" i="20"/>
  <c r="P1269" i="20"/>
  <c r="Q1269" i="20"/>
  <c r="R1269" i="20"/>
  <c r="S1269" i="20"/>
  <c r="T1269" i="20"/>
  <c r="U1269" i="20"/>
  <c r="V1269" i="20"/>
  <c r="B1270" i="20"/>
  <c r="D1270" i="20"/>
  <c r="H1270" i="20"/>
  <c r="I1270" i="20"/>
  <c r="J1270" i="20"/>
  <c r="K1270" i="20"/>
  <c r="L1270" i="20"/>
  <c r="M1270" i="20"/>
  <c r="N1270" i="20"/>
  <c r="O1270" i="20"/>
  <c r="P1270" i="20"/>
  <c r="Q1270" i="20"/>
  <c r="R1270" i="20"/>
  <c r="S1270" i="20"/>
  <c r="T1270" i="20"/>
  <c r="U1270" i="20"/>
  <c r="V1270" i="20"/>
  <c r="B1271" i="20"/>
  <c r="D1271" i="20"/>
  <c r="H1271" i="20"/>
  <c r="I1271" i="20"/>
  <c r="J1271" i="20"/>
  <c r="K1271" i="20"/>
  <c r="L1271" i="20"/>
  <c r="M1271" i="20"/>
  <c r="N1271" i="20"/>
  <c r="O1271" i="20"/>
  <c r="P1271" i="20"/>
  <c r="Q1271" i="20"/>
  <c r="R1271" i="20"/>
  <c r="S1271" i="20"/>
  <c r="T1271" i="20"/>
  <c r="U1271" i="20"/>
  <c r="V1271" i="20"/>
  <c r="B1272" i="20"/>
  <c r="D1272" i="20"/>
  <c r="H1272" i="20"/>
  <c r="I1272" i="20"/>
  <c r="J1272" i="20"/>
  <c r="K1272" i="20"/>
  <c r="L1272" i="20"/>
  <c r="M1272" i="20"/>
  <c r="N1272" i="20"/>
  <c r="O1272" i="20"/>
  <c r="P1272" i="20"/>
  <c r="Q1272" i="20"/>
  <c r="R1272" i="20"/>
  <c r="S1272" i="20"/>
  <c r="T1272" i="20"/>
  <c r="U1272" i="20"/>
  <c r="V1272" i="20"/>
  <c r="B1273" i="20"/>
  <c r="D1273" i="20"/>
  <c r="H1273" i="20"/>
  <c r="I1273" i="20"/>
  <c r="J1273" i="20"/>
  <c r="K1273" i="20"/>
  <c r="L1273" i="20"/>
  <c r="M1273" i="20"/>
  <c r="N1273" i="20"/>
  <c r="O1273" i="20"/>
  <c r="P1273" i="20"/>
  <c r="Q1273" i="20"/>
  <c r="R1273" i="20"/>
  <c r="S1273" i="20"/>
  <c r="T1273" i="20"/>
  <c r="U1273" i="20"/>
  <c r="V1273" i="20"/>
  <c r="B1274" i="20"/>
  <c r="D1274" i="20"/>
  <c r="H1274" i="20"/>
  <c r="I1274" i="20"/>
  <c r="J1274" i="20"/>
  <c r="K1274" i="20"/>
  <c r="L1274" i="20"/>
  <c r="M1274" i="20"/>
  <c r="N1274" i="20"/>
  <c r="O1274" i="20"/>
  <c r="P1274" i="20"/>
  <c r="Q1274" i="20"/>
  <c r="R1274" i="20"/>
  <c r="S1274" i="20"/>
  <c r="T1274" i="20"/>
  <c r="U1274" i="20"/>
  <c r="V1274" i="20"/>
  <c r="B1275" i="20"/>
  <c r="D1275" i="20"/>
  <c r="H1275" i="20"/>
  <c r="I1275" i="20"/>
  <c r="J1275" i="20"/>
  <c r="K1275" i="20"/>
  <c r="L1275" i="20"/>
  <c r="M1275" i="20"/>
  <c r="N1275" i="20"/>
  <c r="O1275" i="20"/>
  <c r="P1275" i="20"/>
  <c r="Q1275" i="20"/>
  <c r="R1275" i="20"/>
  <c r="S1275" i="20"/>
  <c r="T1275" i="20"/>
  <c r="U1275" i="20"/>
  <c r="V1275" i="20"/>
  <c r="B1276" i="20"/>
  <c r="D1276" i="20"/>
  <c r="H1276" i="20"/>
  <c r="I1276" i="20"/>
  <c r="J1276" i="20"/>
  <c r="K1276" i="20"/>
  <c r="L1276" i="20"/>
  <c r="M1276" i="20"/>
  <c r="N1276" i="20"/>
  <c r="O1276" i="20"/>
  <c r="P1276" i="20"/>
  <c r="Q1276" i="20"/>
  <c r="R1276" i="20"/>
  <c r="S1276" i="20"/>
  <c r="T1276" i="20"/>
  <c r="U1276" i="20"/>
  <c r="V1276" i="20"/>
  <c r="B1277" i="20"/>
  <c r="D1277" i="20"/>
  <c r="H1277" i="20"/>
  <c r="I1277" i="20"/>
  <c r="J1277" i="20"/>
  <c r="K1277" i="20"/>
  <c r="L1277" i="20"/>
  <c r="M1277" i="20"/>
  <c r="N1277" i="20"/>
  <c r="O1277" i="20"/>
  <c r="P1277" i="20"/>
  <c r="Q1277" i="20"/>
  <c r="R1277" i="20"/>
  <c r="S1277" i="20"/>
  <c r="T1277" i="20"/>
  <c r="U1277" i="20"/>
  <c r="V1277" i="20"/>
  <c r="B1278" i="20"/>
  <c r="D1278" i="20"/>
  <c r="H1278" i="20"/>
  <c r="I1278" i="20"/>
  <c r="J1278" i="20"/>
  <c r="K1278" i="20"/>
  <c r="L1278" i="20"/>
  <c r="M1278" i="20"/>
  <c r="N1278" i="20"/>
  <c r="O1278" i="20"/>
  <c r="P1278" i="20"/>
  <c r="Q1278" i="20"/>
  <c r="R1278" i="20"/>
  <c r="S1278" i="20"/>
  <c r="T1278" i="20"/>
  <c r="U1278" i="20"/>
  <c r="V1278" i="20"/>
  <c r="B1279" i="20"/>
  <c r="D1279" i="20"/>
  <c r="H1279" i="20"/>
  <c r="I1279" i="20"/>
  <c r="J1279" i="20"/>
  <c r="K1279" i="20"/>
  <c r="L1279" i="20"/>
  <c r="M1279" i="20"/>
  <c r="N1279" i="20"/>
  <c r="O1279" i="20"/>
  <c r="P1279" i="20"/>
  <c r="Q1279" i="20"/>
  <c r="R1279" i="20"/>
  <c r="S1279" i="20"/>
  <c r="T1279" i="20"/>
  <c r="U1279" i="20"/>
  <c r="V1279" i="20"/>
  <c r="B1280" i="20"/>
  <c r="D1280" i="20"/>
  <c r="H1280" i="20"/>
  <c r="I1280" i="20"/>
  <c r="J1280" i="20"/>
  <c r="K1280" i="20"/>
  <c r="L1280" i="20"/>
  <c r="M1280" i="20"/>
  <c r="N1280" i="20"/>
  <c r="O1280" i="20"/>
  <c r="P1280" i="20"/>
  <c r="Q1280" i="20"/>
  <c r="R1280" i="20"/>
  <c r="S1280" i="20"/>
  <c r="T1280" i="20"/>
  <c r="U1280" i="20"/>
  <c r="V1280" i="20"/>
  <c r="B1281" i="20"/>
  <c r="D1281" i="20"/>
  <c r="H1281" i="20"/>
  <c r="I1281" i="20"/>
  <c r="J1281" i="20"/>
  <c r="K1281" i="20"/>
  <c r="L1281" i="20"/>
  <c r="M1281" i="20"/>
  <c r="N1281" i="20"/>
  <c r="O1281" i="20"/>
  <c r="P1281" i="20"/>
  <c r="Q1281" i="20"/>
  <c r="R1281" i="20"/>
  <c r="S1281" i="20"/>
  <c r="T1281" i="20"/>
  <c r="U1281" i="20"/>
  <c r="V1281" i="20"/>
  <c r="B1282" i="20"/>
  <c r="D1282" i="20"/>
  <c r="H1282" i="20"/>
  <c r="I1282" i="20"/>
  <c r="J1282" i="20"/>
  <c r="K1282" i="20"/>
  <c r="L1282" i="20"/>
  <c r="M1282" i="20"/>
  <c r="N1282" i="20"/>
  <c r="O1282" i="20"/>
  <c r="P1282" i="20"/>
  <c r="Q1282" i="20"/>
  <c r="R1282" i="20"/>
  <c r="S1282" i="20"/>
  <c r="T1282" i="20"/>
  <c r="U1282" i="20"/>
  <c r="V1282" i="20"/>
  <c r="B1283" i="20"/>
  <c r="D1283" i="20"/>
  <c r="H1283" i="20"/>
  <c r="I1283" i="20"/>
  <c r="J1283" i="20"/>
  <c r="K1283" i="20"/>
  <c r="L1283" i="20"/>
  <c r="M1283" i="20"/>
  <c r="N1283" i="20"/>
  <c r="O1283" i="20"/>
  <c r="P1283" i="20"/>
  <c r="Q1283" i="20"/>
  <c r="R1283" i="20"/>
  <c r="S1283" i="20"/>
  <c r="T1283" i="20"/>
  <c r="U1283" i="20"/>
  <c r="V1283" i="20"/>
  <c r="B1284" i="20"/>
  <c r="D1284" i="20"/>
  <c r="H1284" i="20"/>
  <c r="I1284" i="20"/>
  <c r="J1284" i="20"/>
  <c r="K1284" i="20"/>
  <c r="L1284" i="20"/>
  <c r="M1284" i="20"/>
  <c r="N1284" i="20"/>
  <c r="O1284" i="20"/>
  <c r="P1284" i="20"/>
  <c r="Q1284" i="20"/>
  <c r="R1284" i="20"/>
  <c r="S1284" i="20"/>
  <c r="T1284" i="20"/>
  <c r="U1284" i="20"/>
  <c r="V1284" i="20"/>
  <c r="B1285" i="20"/>
  <c r="D1285" i="20"/>
  <c r="H1285" i="20"/>
  <c r="I1285" i="20"/>
  <c r="J1285" i="20"/>
  <c r="K1285" i="20"/>
  <c r="L1285" i="20"/>
  <c r="M1285" i="20"/>
  <c r="N1285" i="20"/>
  <c r="O1285" i="20"/>
  <c r="P1285" i="20"/>
  <c r="Q1285" i="20"/>
  <c r="R1285" i="20"/>
  <c r="S1285" i="20"/>
  <c r="T1285" i="20"/>
  <c r="U1285" i="20"/>
  <c r="V1285" i="20"/>
  <c r="B1286" i="20"/>
  <c r="D1286" i="20"/>
  <c r="H1286" i="20"/>
  <c r="I1286" i="20"/>
  <c r="J1286" i="20"/>
  <c r="K1286" i="20"/>
  <c r="L1286" i="20"/>
  <c r="M1286" i="20"/>
  <c r="N1286" i="20"/>
  <c r="O1286" i="20"/>
  <c r="P1286" i="20"/>
  <c r="Q1286" i="20"/>
  <c r="R1286" i="20"/>
  <c r="S1286" i="20"/>
  <c r="T1286" i="20"/>
  <c r="U1286" i="20"/>
  <c r="V1286" i="20"/>
  <c r="B1287" i="20"/>
  <c r="D1287" i="20"/>
  <c r="H1287" i="20"/>
  <c r="I1287" i="20"/>
  <c r="J1287" i="20"/>
  <c r="K1287" i="20"/>
  <c r="L1287" i="20"/>
  <c r="M1287" i="20"/>
  <c r="N1287" i="20"/>
  <c r="O1287" i="20"/>
  <c r="P1287" i="20"/>
  <c r="Q1287" i="20"/>
  <c r="R1287" i="20"/>
  <c r="S1287" i="20"/>
  <c r="T1287" i="20"/>
  <c r="U1287" i="20"/>
  <c r="V1287" i="20"/>
  <c r="B1288" i="20"/>
  <c r="D1288" i="20"/>
  <c r="H1288" i="20"/>
  <c r="I1288" i="20"/>
  <c r="J1288" i="20"/>
  <c r="K1288" i="20"/>
  <c r="L1288" i="20"/>
  <c r="M1288" i="20"/>
  <c r="N1288" i="20"/>
  <c r="O1288" i="20"/>
  <c r="P1288" i="20"/>
  <c r="Q1288" i="20"/>
  <c r="R1288" i="20"/>
  <c r="S1288" i="20"/>
  <c r="T1288" i="20"/>
  <c r="U1288" i="20"/>
  <c r="V1288" i="20"/>
  <c r="B1289" i="20"/>
  <c r="D1289" i="20"/>
  <c r="H1289" i="20"/>
  <c r="I1289" i="20"/>
  <c r="J1289" i="20"/>
  <c r="K1289" i="20"/>
  <c r="L1289" i="20"/>
  <c r="M1289" i="20"/>
  <c r="N1289" i="20"/>
  <c r="O1289" i="20"/>
  <c r="P1289" i="20"/>
  <c r="Q1289" i="20"/>
  <c r="R1289" i="20"/>
  <c r="S1289" i="20"/>
  <c r="T1289" i="20"/>
  <c r="U1289" i="20"/>
  <c r="V1289" i="20"/>
  <c r="B1290" i="20"/>
  <c r="D1290" i="20"/>
  <c r="H1290" i="20"/>
  <c r="I1290" i="20"/>
  <c r="J1290" i="20"/>
  <c r="K1290" i="20"/>
  <c r="L1290" i="20"/>
  <c r="M1290" i="20"/>
  <c r="N1290" i="20"/>
  <c r="O1290" i="20"/>
  <c r="P1290" i="20"/>
  <c r="Q1290" i="20"/>
  <c r="R1290" i="20"/>
  <c r="S1290" i="20"/>
  <c r="T1290" i="20"/>
  <c r="U1290" i="20"/>
  <c r="V1290" i="20"/>
  <c r="B1291" i="20"/>
  <c r="D1291" i="20"/>
  <c r="H1291" i="20"/>
  <c r="I1291" i="20"/>
  <c r="J1291" i="20"/>
  <c r="K1291" i="20"/>
  <c r="L1291" i="20"/>
  <c r="M1291" i="20"/>
  <c r="N1291" i="20"/>
  <c r="O1291" i="20"/>
  <c r="P1291" i="20"/>
  <c r="Q1291" i="20"/>
  <c r="R1291" i="20"/>
  <c r="S1291" i="20"/>
  <c r="T1291" i="20"/>
  <c r="U1291" i="20"/>
  <c r="V1291" i="20"/>
  <c r="B1292" i="20"/>
  <c r="D1292" i="20"/>
  <c r="H1292" i="20"/>
  <c r="I1292" i="20"/>
  <c r="J1292" i="20"/>
  <c r="K1292" i="20"/>
  <c r="L1292" i="20"/>
  <c r="M1292" i="20"/>
  <c r="N1292" i="20"/>
  <c r="O1292" i="20"/>
  <c r="P1292" i="20"/>
  <c r="Q1292" i="20"/>
  <c r="R1292" i="20"/>
  <c r="S1292" i="20"/>
  <c r="T1292" i="20"/>
  <c r="U1292" i="20"/>
  <c r="V1292" i="20"/>
  <c r="B1293" i="20"/>
  <c r="D1293" i="20"/>
  <c r="H1293" i="20"/>
  <c r="I1293" i="20"/>
  <c r="J1293" i="20"/>
  <c r="K1293" i="20"/>
  <c r="L1293" i="20"/>
  <c r="M1293" i="20"/>
  <c r="N1293" i="20"/>
  <c r="O1293" i="20"/>
  <c r="P1293" i="20"/>
  <c r="Q1293" i="20"/>
  <c r="R1293" i="20"/>
  <c r="S1293" i="20"/>
  <c r="T1293" i="20"/>
  <c r="U1293" i="20"/>
  <c r="V1293" i="20"/>
  <c r="B1294" i="20"/>
  <c r="D1294" i="20"/>
  <c r="H1294" i="20"/>
  <c r="I1294" i="20"/>
  <c r="J1294" i="20"/>
  <c r="K1294" i="20"/>
  <c r="L1294" i="20"/>
  <c r="M1294" i="20"/>
  <c r="N1294" i="20"/>
  <c r="O1294" i="20"/>
  <c r="P1294" i="20"/>
  <c r="Q1294" i="20"/>
  <c r="R1294" i="20"/>
  <c r="S1294" i="20"/>
  <c r="T1294" i="20"/>
  <c r="U1294" i="20"/>
  <c r="V1294" i="20"/>
  <c r="B1295" i="20"/>
  <c r="D1295" i="20"/>
  <c r="H1295" i="20"/>
  <c r="I1295" i="20"/>
  <c r="J1295" i="20"/>
  <c r="K1295" i="20"/>
  <c r="L1295" i="20"/>
  <c r="M1295" i="20"/>
  <c r="N1295" i="20"/>
  <c r="O1295" i="20"/>
  <c r="P1295" i="20"/>
  <c r="Q1295" i="20"/>
  <c r="R1295" i="20"/>
  <c r="S1295" i="20"/>
  <c r="T1295" i="20"/>
  <c r="U1295" i="20"/>
  <c r="V1295" i="20"/>
  <c r="B1296" i="20"/>
  <c r="D1296" i="20"/>
  <c r="H1296" i="20"/>
  <c r="I1296" i="20"/>
  <c r="J1296" i="20"/>
  <c r="K1296" i="20"/>
  <c r="L1296" i="20"/>
  <c r="M1296" i="20"/>
  <c r="N1296" i="20"/>
  <c r="O1296" i="20"/>
  <c r="P1296" i="20"/>
  <c r="Q1296" i="20"/>
  <c r="R1296" i="20"/>
  <c r="S1296" i="20"/>
  <c r="T1296" i="20"/>
  <c r="U1296" i="20"/>
  <c r="V1296" i="20"/>
  <c r="B1297" i="20"/>
  <c r="D1297" i="20"/>
  <c r="H1297" i="20"/>
  <c r="I1297" i="20"/>
  <c r="J1297" i="20"/>
  <c r="K1297" i="20"/>
  <c r="L1297" i="20"/>
  <c r="M1297" i="20"/>
  <c r="N1297" i="20"/>
  <c r="O1297" i="20"/>
  <c r="P1297" i="20"/>
  <c r="Q1297" i="20"/>
  <c r="R1297" i="20"/>
  <c r="S1297" i="20"/>
  <c r="T1297" i="20"/>
  <c r="U1297" i="20"/>
  <c r="V1297" i="20"/>
  <c r="B1298" i="20"/>
  <c r="D1298" i="20"/>
  <c r="H1298" i="20"/>
  <c r="I1298" i="20"/>
  <c r="J1298" i="20"/>
  <c r="K1298" i="20"/>
  <c r="L1298" i="20"/>
  <c r="M1298" i="20"/>
  <c r="N1298" i="20"/>
  <c r="O1298" i="20"/>
  <c r="P1298" i="20"/>
  <c r="Q1298" i="20"/>
  <c r="R1298" i="20"/>
  <c r="S1298" i="20"/>
  <c r="T1298" i="20"/>
  <c r="U1298" i="20"/>
  <c r="V1298" i="20"/>
  <c r="B1299" i="20"/>
  <c r="D1299" i="20"/>
  <c r="H1299" i="20"/>
  <c r="I1299" i="20"/>
  <c r="J1299" i="20"/>
  <c r="K1299" i="20"/>
  <c r="L1299" i="20"/>
  <c r="M1299" i="20"/>
  <c r="N1299" i="20"/>
  <c r="O1299" i="20"/>
  <c r="P1299" i="20"/>
  <c r="Q1299" i="20"/>
  <c r="R1299" i="20"/>
  <c r="S1299" i="20"/>
  <c r="T1299" i="20"/>
  <c r="U1299" i="20"/>
  <c r="V1299" i="20"/>
  <c r="B1300" i="20"/>
  <c r="D1300" i="20"/>
  <c r="H1300" i="20"/>
  <c r="I1300" i="20"/>
  <c r="J1300" i="20"/>
  <c r="K1300" i="20"/>
  <c r="L1300" i="20"/>
  <c r="M1300" i="20"/>
  <c r="N1300" i="20"/>
  <c r="O1300" i="20"/>
  <c r="P1300" i="20"/>
  <c r="Q1300" i="20"/>
  <c r="R1300" i="20"/>
  <c r="S1300" i="20"/>
  <c r="T1300" i="20"/>
  <c r="U1300" i="20"/>
  <c r="V1300" i="20"/>
  <c r="B1301" i="20"/>
  <c r="D1301" i="20"/>
  <c r="H1301" i="20"/>
  <c r="I1301" i="20"/>
  <c r="J1301" i="20"/>
  <c r="K1301" i="20"/>
  <c r="L1301" i="20"/>
  <c r="M1301" i="20"/>
  <c r="N1301" i="20"/>
  <c r="O1301" i="20"/>
  <c r="P1301" i="20"/>
  <c r="Q1301" i="20"/>
  <c r="R1301" i="20"/>
  <c r="S1301" i="20"/>
  <c r="T1301" i="20"/>
  <c r="U1301" i="20"/>
  <c r="V1301" i="20"/>
  <c r="B1302" i="20"/>
  <c r="D1302" i="20"/>
  <c r="H1302" i="20"/>
  <c r="I1302" i="20"/>
  <c r="J1302" i="20"/>
  <c r="K1302" i="20"/>
  <c r="L1302" i="20"/>
  <c r="M1302" i="20"/>
  <c r="N1302" i="20"/>
  <c r="O1302" i="20"/>
  <c r="P1302" i="20"/>
  <c r="Q1302" i="20"/>
  <c r="R1302" i="20"/>
  <c r="S1302" i="20"/>
  <c r="T1302" i="20"/>
  <c r="U1302" i="20"/>
  <c r="V1302" i="20"/>
  <c r="B1303" i="20"/>
  <c r="D1303" i="20"/>
  <c r="H1303" i="20"/>
  <c r="I1303" i="20"/>
  <c r="J1303" i="20"/>
  <c r="K1303" i="20"/>
  <c r="L1303" i="20"/>
  <c r="M1303" i="20"/>
  <c r="N1303" i="20"/>
  <c r="O1303" i="20"/>
  <c r="P1303" i="20"/>
  <c r="Q1303" i="20"/>
  <c r="R1303" i="20"/>
  <c r="S1303" i="20"/>
  <c r="T1303" i="20"/>
  <c r="U1303" i="20"/>
  <c r="V1303" i="20"/>
  <c r="B1304" i="20"/>
  <c r="D1304" i="20"/>
  <c r="H1304" i="20"/>
  <c r="I1304" i="20"/>
  <c r="J1304" i="20"/>
  <c r="K1304" i="20"/>
  <c r="L1304" i="20"/>
  <c r="M1304" i="20"/>
  <c r="N1304" i="20"/>
  <c r="O1304" i="20"/>
  <c r="P1304" i="20"/>
  <c r="Q1304" i="20"/>
  <c r="R1304" i="20"/>
  <c r="S1304" i="20"/>
  <c r="T1304" i="20"/>
  <c r="U1304" i="20"/>
  <c r="V1304" i="20"/>
  <c r="B1305" i="20"/>
  <c r="D1305" i="20"/>
  <c r="H1305" i="20"/>
  <c r="I1305" i="20"/>
  <c r="J1305" i="20"/>
  <c r="K1305" i="20"/>
  <c r="L1305" i="20"/>
  <c r="M1305" i="20"/>
  <c r="N1305" i="20"/>
  <c r="O1305" i="20"/>
  <c r="P1305" i="20"/>
  <c r="Q1305" i="20"/>
  <c r="R1305" i="20"/>
  <c r="S1305" i="20"/>
  <c r="T1305" i="20"/>
  <c r="U1305" i="20"/>
  <c r="V1305" i="20"/>
  <c r="B1306" i="20"/>
  <c r="D1306" i="20"/>
  <c r="H1306" i="20"/>
  <c r="I1306" i="20"/>
  <c r="J1306" i="20"/>
  <c r="K1306" i="20"/>
  <c r="L1306" i="20"/>
  <c r="M1306" i="20"/>
  <c r="N1306" i="20"/>
  <c r="O1306" i="20"/>
  <c r="P1306" i="20"/>
  <c r="Q1306" i="20"/>
  <c r="R1306" i="20"/>
  <c r="S1306" i="20"/>
  <c r="T1306" i="20"/>
  <c r="U1306" i="20"/>
  <c r="V1306" i="20"/>
  <c r="B1307" i="20"/>
  <c r="D1307" i="20"/>
  <c r="H1307" i="20"/>
  <c r="I1307" i="20"/>
  <c r="J1307" i="20"/>
  <c r="K1307" i="20"/>
  <c r="L1307" i="20"/>
  <c r="M1307" i="20"/>
  <c r="N1307" i="20"/>
  <c r="O1307" i="20"/>
  <c r="P1307" i="20"/>
  <c r="Q1307" i="20"/>
  <c r="R1307" i="20"/>
  <c r="S1307" i="20"/>
  <c r="T1307" i="20"/>
  <c r="U1307" i="20"/>
  <c r="V1307" i="20"/>
  <c r="B1308" i="20"/>
  <c r="D1308" i="20"/>
  <c r="H1308" i="20"/>
  <c r="I1308" i="20"/>
  <c r="J1308" i="20"/>
  <c r="K1308" i="20"/>
  <c r="L1308" i="20"/>
  <c r="M1308" i="20"/>
  <c r="N1308" i="20"/>
  <c r="O1308" i="20"/>
  <c r="P1308" i="20"/>
  <c r="Q1308" i="20"/>
  <c r="R1308" i="20"/>
  <c r="S1308" i="20"/>
  <c r="T1308" i="20"/>
  <c r="U1308" i="20"/>
  <c r="V1308" i="20"/>
  <c r="B1309" i="20"/>
  <c r="D1309" i="20"/>
  <c r="H1309" i="20"/>
  <c r="I1309" i="20"/>
  <c r="J1309" i="20"/>
  <c r="K1309" i="20"/>
  <c r="L1309" i="20"/>
  <c r="M1309" i="20"/>
  <c r="N1309" i="20"/>
  <c r="O1309" i="20"/>
  <c r="P1309" i="20"/>
  <c r="Q1309" i="20"/>
  <c r="R1309" i="20"/>
  <c r="S1309" i="20"/>
  <c r="T1309" i="20"/>
  <c r="U1309" i="20"/>
  <c r="V1309" i="20"/>
  <c r="B1310" i="20"/>
  <c r="D1310" i="20"/>
  <c r="H1310" i="20"/>
  <c r="I1310" i="20"/>
  <c r="J1310" i="20"/>
  <c r="K1310" i="20"/>
  <c r="L1310" i="20"/>
  <c r="M1310" i="20"/>
  <c r="N1310" i="20"/>
  <c r="O1310" i="20"/>
  <c r="P1310" i="20"/>
  <c r="Q1310" i="20"/>
  <c r="R1310" i="20"/>
  <c r="S1310" i="20"/>
  <c r="T1310" i="20"/>
  <c r="U1310" i="20"/>
  <c r="V1310" i="20"/>
  <c r="B1311" i="20"/>
  <c r="D1311" i="20"/>
  <c r="H1311" i="20"/>
  <c r="I1311" i="20"/>
  <c r="J1311" i="20"/>
  <c r="K1311" i="20"/>
  <c r="L1311" i="20"/>
  <c r="M1311" i="20"/>
  <c r="N1311" i="20"/>
  <c r="O1311" i="20"/>
  <c r="P1311" i="20"/>
  <c r="Q1311" i="20"/>
  <c r="R1311" i="20"/>
  <c r="S1311" i="20"/>
  <c r="T1311" i="20"/>
  <c r="U1311" i="20"/>
  <c r="V1311" i="20"/>
  <c r="B1312" i="20"/>
  <c r="D1312" i="20"/>
  <c r="H1312" i="20"/>
  <c r="I1312" i="20"/>
  <c r="J1312" i="20"/>
  <c r="K1312" i="20"/>
  <c r="L1312" i="20"/>
  <c r="M1312" i="20"/>
  <c r="N1312" i="20"/>
  <c r="O1312" i="20"/>
  <c r="P1312" i="20"/>
  <c r="Q1312" i="20"/>
  <c r="R1312" i="20"/>
  <c r="S1312" i="20"/>
  <c r="T1312" i="20"/>
  <c r="U1312" i="20"/>
  <c r="V1312" i="20"/>
  <c r="B1313" i="20"/>
  <c r="D1313" i="20"/>
  <c r="H1313" i="20"/>
  <c r="I1313" i="20"/>
  <c r="J1313" i="20"/>
  <c r="K1313" i="20"/>
  <c r="L1313" i="20"/>
  <c r="M1313" i="20"/>
  <c r="N1313" i="20"/>
  <c r="O1313" i="20"/>
  <c r="P1313" i="20"/>
  <c r="Q1313" i="20"/>
  <c r="R1313" i="20"/>
  <c r="S1313" i="20"/>
  <c r="T1313" i="20"/>
  <c r="U1313" i="20"/>
  <c r="V1313" i="20"/>
  <c r="B1314" i="20"/>
  <c r="D1314" i="20"/>
  <c r="H1314" i="20"/>
  <c r="I1314" i="20"/>
  <c r="J1314" i="20"/>
  <c r="K1314" i="20"/>
  <c r="L1314" i="20"/>
  <c r="M1314" i="20"/>
  <c r="N1314" i="20"/>
  <c r="O1314" i="20"/>
  <c r="P1314" i="20"/>
  <c r="Q1314" i="20"/>
  <c r="R1314" i="20"/>
  <c r="S1314" i="20"/>
  <c r="T1314" i="20"/>
  <c r="U1314" i="20"/>
  <c r="V1314" i="20"/>
  <c r="B1315" i="20"/>
  <c r="D1315" i="20"/>
  <c r="H1315" i="20"/>
  <c r="I1315" i="20"/>
  <c r="J1315" i="20"/>
  <c r="K1315" i="20"/>
  <c r="L1315" i="20"/>
  <c r="M1315" i="20"/>
  <c r="N1315" i="20"/>
  <c r="O1315" i="20"/>
  <c r="P1315" i="20"/>
  <c r="Q1315" i="20"/>
  <c r="R1315" i="20"/>
  <c r="S1315" i="20"/>
  <c r="T1315" i="20"/>
  <c r="U1315" i="20"/>
  <c r="V1315" i="20"/>
  <c r="B1316" i="20"/>
  <c r="D1316" i="20"/>
  <c r="H1316" i="20"/>
  <c r="I1316" i="20"/>
  <c r="J1316" i="20"/>
  <c r="K1316" i="20"/>
  <c r="L1316" i="20"/>
  <c r="M1316" i="20"/>
  <c r="N1316" i="20"/>
  <c r="O1316" i="20"/>
  <c r="P1316" i="20"/>
  <c r="Q1316" i="20"/>
  <c r="R1316" i="20"/>
  <c r="S1316" i="20"/>
  <c r="T1316" i="20"/>
  <c r="U1316" i="20"/>
  <c r="V1316" i="20"/>
  <c r="B1317" i="20"/>
  <c r="D1317" i="20"/>
  <c r="H1317" i="20"/>
  <c r="I1317" i="20"/>
  <c r="J1317" i="20"/>
  <c r="K1317" i="20"/>
  <c r="L1317" i="20"/>
  <c r="M1317" i="20"/>
  <c r="N1317" i="20"/>
  <c r="O1317" i="20"/>
  <c r="P1317" i="20"/>
  <c r="Q1317" i="20"/>
  <c r="R1317" i="20"/>
  <c r="S1317" i="20"/>
  <c r="T1317" i="20"/>
  <c r="U1317" i="20"/>
  <c r="V1317" i="20"/>
  <c r="B1318" i="20"/>
  <c r="D1318" i="20"/>
  <c r="H1318" i="20"/>
  <c r="I1318" i="20"/>
  <c r="J1318" i="20"/>
  <c r="K1318" i="20"/>
  <c r="L1318" i="20"/>
  <c r="M1318" i="20"/>
  <c r="N1318" i="20"/>
  <c r="O1318" i="20"/>
  <c r="P1318" i="20"/>
  <c r="Q1318" i="20"/>
  <c r="R1318" i="20"/>
  <c r="S1318" i="20"/>
  <c r="T1318" i="20"/>
  <c r="U1318" i="20"/>
  <c r="V1318" i="20"/>
  <c r="B1319" i="20"/>
  <c r="D1319" i="20"/>
  <c r="H1319" i="20"/>
  <c r="I1319" i="20"/>
  <c r="J1319" i="20"/>
  <c r="K1319" i="20"/>
  <c r="L1319" i="20"/>
  <c r="M1319" i="20"/>
  <c r="N1319" i="20"/>
  <c r="O1319" i="20"/>
  <c r="P1319" i="20"/>
  <c r="Q1319" i="20"/>
  <c r="R1319" i="20"/>
  <c r="S1319" i="20"/>
  <c r="T1319" i="20"/>
  <c r="U1319" i="20"/>
  <c r="V1319" i="20"/>
  <c r="B1320" i="20"/>
  <c r="D1320" i="20"/>
  <c r="H1320" i="20"/>
  <c r="I1320" i="20"/>
  <c r="J1320" i="20"/>
  <c r="K1320" i="20"/>
  <c r="L1320" i="20"/>
  <c r="M1320" i="20"/>
  <c r="N1320" i="20"/>
  <c r="O1320" i="20"/>
  <c r="P1320" i="20"/>
  <c r="Q1320" i="20"/>
  <c r="R1320" i="20"/>
  <c r="S1320" i="20"/>
  <c r="T1320" i="20"/>
  <c r="U1320" i="20"/>
  <c r="V1320" i="20"/>
  <c r="B1321" i="20"/>
  <c r="D1321" i="20"/>
  <c r="H1321" i="20"/>
  <c r="I1321" i="20"/>
  <c r="J1321" i="20"/>
  <c r="K1321" i="20"/>
  <c r="L1321" i="20"/>
  <c r="M1321" i="20"/>
  <c r="N1321" i="20"/>
  <c r="O1321" i="20"/>
  <c r="P1321" i="20"/>
  <c r="Q1321" i="20"/>
  <c r="R1321" i="20"/>
  <c r="S1321" i="20"/>
  <c r="T1321" i="20"/>
  <c r="U1321" i="20"/>
  <c r="V1321" i="20"/>
  <c r="B1322" i="20"/>
  <c r="D1322" i="20"/>
  <c r="H1322" i="20"/>
  <c r="I1322" i="20"/>
  <c r="J1322" i="20"/>
  <c r="K1322" i="20"/>
  <c r="L1322" i="20"/>
  <c r="M1322" i="20"/>
  <c r="N1322" i="20"/>
  <c r="O1322" i="20"/>
  <c r="P1322" i="20"/>
  <c r="Q1322" i="20"/>
  <c r="R1322" i="20"/>
  <c r="S1322" i="20"/>
  <c r="T1322" i="20"/>
  <c r="U1322" i="20"/>
  <c r="V1322" i="20"/>
  <c r="B1323" i="20"/>
  <c r="D1323" i="20"/>
  <c r="H1323" i="20"/>
  <c r="I1323" i="20"/>
  <c r="J1323" i="20"/>
  <c r="K1323" i="20"/>
  <c r="L1323" i="20"/>
  <c r="M1323" i="20"/>
  <c r="N1323" i="20"/>
  <c r="O1323" i="20"/>
  <c r="P1323" i="20"/>
  <c r="Q1323" i="20"/>
  <c r="R1323" i="20"/>
  <c r="S1323" i="20"/>
  <c r="T1323" i="20"/>
  <c r="U1323" i="20"/>
  <c r="V1323" i="20"/>
  <c r="B1324" i="20"/>
  <c r="D1324" i="20"/>
  <c r="H1324" i="20"/>
  <c r="I1324" i="20"/>
  <c r="J1324" i="20"/>
  <c r="K1324" i="20"/>
  <c r="L1324" i="20"/>
  <c r="M1324" i="20"/>
  <c r="N1324" i="20"/>
  <c r="O1324" i="20"/>
  <c r="P1324" i="20"/>
  <c r="Q1324" i="20"/>
  <c r="R1324" i="20"/>
  <c r="S1324" i="20"/>
  <c r="T1324" i="20"/>
  <c r="U1324" i="20"/>
  <c r="V1324" i="20"/>
  <c r="B1325" i="20"/>
  <c r="D1325" i="20"/>
  <c r="H1325" i="20"/>
  <c r="I1325" i="20"/>
  <c r="J1325" i="20"/>
  <c r="K1325" i="20"/>
  <c r="L1325" i="20"/>
  <c r="M1325" i="20"/>
  <c r="N1325" i="20"/>
  <c r="O1325" i="20"/>
  <c r="P1325" i="20"/>
  <c r="Q1325" i="20"/>
  <c r="R1325" i="20"/>
  <c r="S1325" i="20"/>
  <c r="T1325" i="20"/>
  <c r="U1325" i="20"/>
  <c r="V1325" i="20"/>
  <c r="B1326" i="20"/>
  <c r="D1326" i="20"/>
  <c r="H1326" i="20"/>
  <c r="I1326" i="20"/>
  <c r="J1326" i="20"/>
  <c r="K1326" i="20"/>
  <c r="L1326" i="20"/>
  <c r="M1326" i="20"/>
  <c r="N1326" i="20"/>
  <c r="O1326" i="20"/>
  <c r="P1326" i="20"/>
  <c r="Q1326" i="20"/>
  <c r="R1326" i="20"/>
  <c r="S1326" i="20"/>
  <c r="T1326" i="20"/>
  <c r="U1326" i="20"/>
  <c r="V1326" i="20"/>
  <c r="B1327" i="20"/>
  <c r="D1327" i="20"/>
  <c r="H1327" i="20"/>
  <c r="I1327" i="20"/>
  <c r="J1327" i="20"/>
  <c r="K1327" i="20"/>
  <c r="L1327" i="20"/>
  <c r="M1327" i="20"/>
  <c r="N1327" i="20"/>
  <c r="O1327" i="20"/>
  <c r="P1327" i="20"/>
  <c r="Q1327" i="20"/>
  <c r="R1327" i="20"/>
  <c r="S1327" i="20"/>
  <c r="T1327" i="20"/>
  <c r="U1327" i="20"/>
  <c r="V1327" i="20"/>
  <c r="B1328" i="20"/>
  <c r="D1328" i="20"/>
  <c r="H1328" i="20"/>
  <c r="I1328" i="20"/>
  <c r="J1328" i="20"/>
  <c r="K1328" i="20"/>
  <c r="L1328" i="20"/>
  <c r="M1328" i="20"/>
  <c r="N1328" i="20"/>
  <c r="O1328" i="20"/>
  <c r="P1328" i="20"/>
  <c r="Q1328" i="20"/>
  <c r="R1328" i="20"/>
  <c r="S1328" i="20"/>
  <c r="T1328" i="20"/>
  <c r="U1328" i="20"/>
  <c r="V1328" i="20"/>
  <c r="B1329" i="20"/>
  <c r="D1329" i="20"/>
  <c r="H1329" i="20"/>
  <c r="I1329" i="20"/>
  <c r="J1329" i="20"/>
  <c r="K1329" i="20"/>
  <c r="L1329" i="20"/>
  <c r="M1329" i="20"/>
  <c r="N1329" i="20"/>
  <c r="O1329" i="20"/>
  <c r="P1329" i="20"/>
  <c r="Q1329" i="20"/>
  <c r="R1329" i="20"/>
  <c r="S1329" i="20"/>
  <c r="T1329" i="20"/>
  <c r="U1329" i="20"/>
  <c r="V1329" i="20"/>
  <c r="B1330" i="20"/>
  <c r="D1330" i="20"/>
  <c r="H1330" i="20"/>
  <c r="I1330" i="20"/>
  <c r="J1330" i="20"/>
  <c r="K1330" i="20"/>
  <c r="L1330" i="20"/>
  <c r="M1330" i="20"/>
  <c r="N1330" i="20"/>
  <c r="O1330" i="20"/>
  <c r="P1330" i="20"/>
  <c r="Q1330" i="20"/>
  <c r="R1330" i="20"/>
  <c r="S1330" i="20"/>
  <c r="T1330" i="20"/>
  <c r="U1330" i="20"/>
  <c r="V1330" i="20"/>
  <c r="B1331" i="20"/>
  <c r="D1331" i="20"/>
  <c r="H1331" i="20"/>
  <c r="I1331" i="20"/>
  <c r="J1331" i="20"/>
  <c r="K1331" i="20"/>
  <c r="L1331" i="20"/>
  <c r="M1331" i="20"/>
  <c r="N1331" i="20"/>
  <c r="O1331" i="20"/>
  <c r="P1331" i="20"/>
  <c r="Q1331" i="20"/>
  <c r="R1331" i="20"/>
  <c r="S1331" i="20"/>
  <c r="T1331" i="20"/>
  <c r="U1331" i="20"/>
  <c r="V1331" i="20"/>
  <c r="B1332" i="20"/>
  <c r="D1332" i="20"/>
  <c r="H1332" i="20"/>
  <c r="I1332" i="20"/>
  <c r="J1332" i="20"/>
  <c r="K1332" i="20"/>
  <c r="L1332" i="20"/>
  <c r="M1332" i="20"/>
  <c r="N1332" i="20"/>
  <c r="O1332" i="20"/>
  <c r="P1332" i="20"/>
  <c r="Q1332" i="20"/>
  <c r="R1332" i="20"/>
  <c r="S1332" i="20"/>
  <c r="T1332" i="20"/>
  <c r="U1332" i="20"/>
  <c r="V1332" i="20"/>
  <c r="B1333" i="20"/>
  <c r="D1333" i="20"/>
  <c r="H1333" i="20"/>
  <c r="I1333" i="20"/>
  <c r="J1333" i="20"/>
  <c r="K1333" i="20"/>
  <c r="L1333" i="20"/>
  <c r="M1333" i="20"/>
  <c r="N1333" i="20"/>
  <c r="O1333" i="20"/>
  <c r="P1333" i="20"/>
  <c r="Q1333" i="20"/>
  <c r="R1333" i="20"/>
  <c r="S1333" i="20"/>
  <c r="T1333" i="20"/>
  <c r="U1333" i="20"/>
  <c r="V1333" i="20"/>
  <c r="B1334" i="20"/>
  <c r="D1334" i="20"/>
  <c r="H1334" i="20"/>
  <c r="I1334" i="20"/>
  <c r="J1334" i="20"/>
  <c r="K1334" i="20"/>
  <c r="L1334" i="20"/>
  <c r="M1334" i="20"/>
  <c r="N1334" i="20"/>
  <c r="O1334" i="20"/>
  <c r="P1334" i="20"/>
  <c r="Q1334" i="20"/>
  <c r="R1334" i="20"/>
  <c r="S1334" i="20"/>
  <c r="T1334" i="20"/>
  <c r="U1334" i="20"/>
  <c r="V1334" i="20"/>
  <c r="B1335" i="20"/>
  <c r="D1335" i="20"/>
  <c r="H1335" i="20"/>
  <c r="I1335" i="20"/>
  <c r="J1335" i="20"/>
  <c r="K1335" i="20"/>
  <c r="L1335" i="20"/>
  <c r="M1335" i="20"/>
  <c r="N1335" i="20"/>
  <c r="O1335" i="20"/>
  <c r="P1335" i="20"/>
  <c r="Q1335" i="20"/>
  <c r="R1335" i="20"/>
  <c r="S1335" i="20"/>
  <c r="T1335" i="20"/>
  <c r="U1335" i="20"/>
  <c r="V1335" i="20"/>
  <c r="B1336" i="20"/>
  <c r="D1336" i="20"/>
  <c r="H1336" i="20"/>
  <c r="I1336" i="20"/>
  <c r="J1336" i="20"/>
  <c r="K1336" i="20"/>
  <c r="L1336" i="20"/>
  <c r="M1336" i="20"/>
  <c r="N1336" i="20"/>
  <c r="O1336" i="20"/>
  <c r="P1336" i="20"/>
  <c r="Q1336" i="20"/>
  <c r="R1336" i="20"/>
  <c r="S1336" i="20"/>
  <c r="T1336" i="20"/>
  <c r="U1336" i="20"/>
  <c r="V1336" i="20"/>
  <c r="B1337" i="20"/>
  <c r="D1337" i="20"/>
  <c r="H1337" i="20"/>
  <c r="I1337" i="20"/>
  <c r="J1337" i="20"/>
  <c r="K1337" i="20"/>
  <c r="L1337" i="20"/>
  <c r="M1337" i="20"/>
  <c r="N1337" i="20"/>
  <c r="O1337" i="20"/>
  <c r="P1337" i="20"/>
  <c r="Q1337" i="20"/>
  <c r="R1337" i="20"/>
  <c r="S1337" i="20"/>
  <c r="T1337" i="20"/>
  <c r="U1337" i="20"/>
  <c r="V1337" i="20"/>
  <c r="B1338" i="20"/>
  <c r="D1338" i="20"/>
  <c r="H1338" i="20"/>
  <c r="I1338" i="20"/>
  <c r="J1338" i="20"/>
  <c r="K1338" i="20"/>
  <c r="L1338" i="20"/>
  <c r="M1338" i="20"/>
  <c r="N1338" i="20"/>
  <c r="O1338" i="20"/>
  <c r="P1338" i="20"/>
  <c r="Q1338" i="20"/>
  <c r="R1338" i="20"/>
  <c r="S1338" i="20"/>
  <c r="T1338" i="20"/>
  <c r="U1338" i="20"/>
  <c r="V1338" i="20"/>
  <c r="B1339" i="20"/>
  <c r="D1339" i="20"/>
  <c r="H1339" i="20"/>
  <c r="I1339" i="20"/>
  <c r="J1339" i="20"/>
  <c r="K1339" i="20"/>
  <c r="L1339" i="20"/>
  <c r="M1339" i="20"/>
  <c r="N1339" i="20"/>
  <c r="O1339" i="20"/>
  <c r="P1339" i="20"/>
  <c r="Q1339" i="20"/>
  <c r="R1339" i="20"/>
  <c r="S1339" i="20"/>
  <c r="T1339" i="20"/>
  <c r="U1339" i="20"/>
  <c r="V1339" i="20"/>
  <c r="B1340" i="20"/>
  <c r="D1340" i="20"/>
  <c r="H1340" i="20"/>
  <c r="I1340" i="20"/>
  <c r="J1340" i="20"/>
  <c r="K1340" i="20"/>
  <c r="L1340" i="20"/>
  <c r="M1340" i="20"/>
  <c r="N1340" i="20"/>
  <c r="O1340" i="20"/>
  <c r="P1340" i="20"/>
  <c r="Q1340" i="20"/>
  <c r="R1340" i="20"/>
  <c r="S1340" i="20"/>
  <c r="T1340" i="20"/>
  <c r="U1340" i="20"/>
  <c r="V1340" i="20"/>
  <c r="B1341" i="20"/>
  <c r="D1341" i="20"/>
  <c r="H1341" i="20"/>
  <c r="I1341" i="20"/>
  <c r="J1341" i="20"/>
  <c r="K1341" i="20"/>
  <c r="L1341" i="20"/>
  <c r="M1341" i="20"/>
  <c r="N1341" i="20"/>
  <c r="O1341" i="20"/>
  <c r="P1341" i="20"/>
  <c r="Q1341" i="20"/>
  <c r="R1341" i="20"/>
  <c r="S1341" i="20"/>
  <c r="T1341" i="20"/>
  <c r="U1341" i="20"/>
  <c r="V1341" i="20"/>
  <c r="B1342" i="20"/>
  <c r="D1342" i="20"/>
  <c r="H1342" i="20"/>
  <c r="I1342" i="20"/>
  <c r="J1342" i="20"/>
  <c r="K1342" i="20"/>
  <c r="L1342" i="20"/>
  <c r="M1342" i="20"/>
  <c r="N1342" i="20"/>
  <c r="O1342" i="20"/>
  <c r="P1342" i="20"/>
  <c r="Q1342" i="20"/>
  <c r="R1342" i="20"/>
  <c r="S1342" i="20"/>
  <c r="T1342" i="20"/>
  <c r="U1342" i="20"/>
  <c r="V1342" i="20"/>
  <c r="B1343" i="20"/>
  <c r="D1343" i="20"/>
  <c r="H1343" i="20"/>
  <c r="I1343" i="20"/>
  <c r="J1343" i="20"/>
  <c r="K1343" i="20"/>
  <c r="L1343" i="20"/>
  <c r="M1343" i="20"/>
  <c r="N1343" i="20"/>
  <c r="O1343" i="20"/>
  <c r="P1343" i="20"/>
  <c r="Q1343" i="20"/>
  <c r="R1343" i="20"/>
  <c r="S1343" i="20"/>
  <c r="T1343" i="20"/>
  <c r="U1343" i="20"/>
  <c r="V1343" i="20"/>
  <c r="B1344" i="20"/>
  <c r="D1344" i="20"/>
  <c r="H1344" i="20"/>
  <c r="I1344" i="20"/>
  <c r="J1344" i="20"/>
  <c r="K1344" i="20"/>
  <c r="L1344" i="20"/>
  <c r="M1344" i="20"/>
  <c r="N1344" i="20"/>
  <c r="O1344" i="20"/>
  <c r="P1344" i="20"/>
  <c r="Q1344" i="20"/>
  <c r="R1344" i="20"/>
  <c r="S1344" i="20"/>
  <c r="T1344" i="20"/>
  <c r="U1344" i="20"/>
  <c r="V1344" i="20"/>
  <c r="B1345" i="20"/>
  <c r="D1345" i="20"/>
  <c r="H1345" i="20"/>
  <c r="I1345" i="20"/>
  <c r="J1345" i="20"/>
  <c r="K1345" i="20"/>
  <c r="L1345" i="20"/>
  <c r="M1345" i="20"/>
  <c r="N1345" i="20"/>
  <c r="O1345" i="20"/>
  <c r="P1345" i="20"/>
  <c r="Q1345" i="20"/>
  <c r="R1345" i="20"/>
  <c r="S1345" i="20"/>
  <c r="T1345" i="20"/>
  <c r="U1345" i="20"/>
  <c r="V1345" i="20"/>
  <c r="B1346" i="20"/>
  <c r="D1346" i="20"/>
  <c r="H1346" i="20"/>
  <c r="I1346" i="20"/>
  <c r="J1346" i="20"/>
  <c r="K1346" i="20"/>
  <c r="L1346" i="20"/>
  <c r="M1346" i="20"/>
  <c r="N1346" i="20"/>
  <c r="O1346" i="20"/>
  <c r="P1346" i="20"/>
  <c r="Q1346" i="20"/>
  <c r="R1346" i="20"/>
  <c r="S1346" i="20"/>
  <c r="T1346" i="20"/>
  <c r="U1346" i="20"/>
  <c r="V1346" i="20"/>
  <c r="B1347" i="20"/>
  <c r="D1347" i="20"/>
  <c r="H1347" i="20"/>
  <c r="I1347" i="20"/>
  <c r="J1347" i="20"/>
  <c r="K1347" i="20"/>
  <c r="L1347" i="20"/>
  <c r="M1347" i="20"/>
  <c r="N1347" i="20"/>
  <c r="O1347" i="20"/>
  <c r="P1347" i="20"/>
  <c r="Q1347" i="20"/>
  <c r="R1347" i="20"/>
  <c r="S1347" i="20"/>
  <c r="T1347" i="20"/>
  <c r="U1347" i="20"/>
  <c r="V1347" i="20"/>
  <c r="B1348" i="20"/>
  <c r="D1348" i="20"/>
  <c r="H1348" i="20"/>
  <c r="I1348" i="20"/>
  <c r="J1348" i="20"/>
  <c r="K1348" i="20"/>
  <c r="L1348" i="20"/>
  <c r="M1348" i="20"/>
  <c r="N1348" i="20"/>
  <c r="O1348" i="20"/>
  <c r="P1348" i="20"/>
  <c r="Q1348" i="20"/>
  <c r="R1348" i="20"/>
  <c r="S1348" i="20"/>
  <c r="T1348" i="20"/>
  <c r="U1348" i="20"/>
  <c r="V1348" i="20"/>
  <c r="B1349" i="20"/>
  <c r="D1349" i="20"/>
  <c r="H1349" i="20"/>
  <c r="I1349" i="20"/>
  <c r="J1349" i="20"/>
  <c r="K1349" i="20"/>
  <c r="L1349" i="20"/>
  <c r="M1349" i="20"/>
  <c r="N1349" i="20"/>
  <c r="O1349" i="20"/>
  <c r="P1349" i="20"/>
  <c r="Q1349" i="20"/>
  <c r="R1349" i="20"/>
  <c r="S1349" i="20"/>
  <c r="T1349" i="20"/>
  <c r="U1349" i="20"/>
  <c r="V1349" i="20"/>
  <c r="B1350" i="20"/>
  <c r="D1350" i="20"/>
  <c r="H1350" i="20"/>
  <c r="I1350" i="20"/>
  <c r="J1350" i="20"/>
  <c r="K1350" i="20"/>
  <c r="L1350" i="20"/>
  <c r="M1350" i="20"/>
  <c r="N1350" i="20"/>
  <c r="O1350" i="20"/>
  <c r="P1350" i="20"/>
  <c r="Q1350" i="20"/>
  <c r="R1350" i="20"/>
  <c r="S1350" i="20"/>
  <c r="T1350" i="20"/>
  <c r="U1350" i="20"/>
  <c r="V1350" i="20"/>
  <c r="B1351" i="20"/>
  <c r="D1351" i="20"/>
  <c r="H1351" i="20"/>
  <c r="I1351" i="20"/>
  <c r="J1351" i="20"/>
  <c r="K1351" i="20"/>
  <c r="L1351" i="20"/>
  <c r="M1351" i="20"/>
  <c r="N1351" i="20"/>
  <c r="O1351" i="20"/>
  <c r="P1351" i="20"/>
  <c r="Q1351" i="20"/>
  <c r="R1351" i="20"/>
  <c r="S1351" i="20"/>
  <c r="T1351" i="20"/>
  <c r="U1351" i="20"/>
  <c r="V1351" i="20"/>
  <c r="B1352" i="20"/>
  <c r="D1352" i="20"/>
  <c r="H1352" i="20"/>
  <c r="I1352" i="20"/>
  <c r="J1352" i="20"/>
  <c r="K1352" i="20"/>
  <c r="L1352" i="20"/>
  <c r="M1352" i="20"/>
  <c r="N1352" i="20"/>
  <c r="O1352" i="20"/>
  <c r="P1352" i="20"/>
  <c r="Q1352" i="20"/>
  <c r="R1352" i="20"/>
  <c r="S1352" i="20"/>
  <c r="T1352" i="20"/>
  <c r="U1352" i="20"/>
  <c r="V1352" i="20"/>
  <c r="B1353" i="20"/>
  <c r="D1353" i="20"/>
  <c r="H1353" i="20"/>
  <c r="I1353" i="20"/>
  <c r="J1353" i="20"/>
  <c r="K1353" i="20"/>
  <c r="L1353" i="20"/>
  <c r="M1353" i="20"/>
  <c r="N1353" i="20"/>
  <c r="O1353" i="20"/>
  <c r="P1353" i="20"/>
  <c r="Q1353" i="20"/>
  <c r="R1353" i="20"/>
  <c r="S1353" i="20"/>
  <c r="T1353" i="20"/>
  <c r="U1353" i="20"/>
  <c r="V1353" i="20"/>
  <c r="B1354" i="20"/>
  <c r="D1354" i="20"/>
  <c r="H1354" i="20"/>
  <c r="I1354" i="20"/>
  <c r="J1354" i="20"/>
  <c r="K1354" i="20"/>
  <c r="L1354" i="20"/>
  <c r="M1354" i="20"/>
  <c r="N1354" i="20"/>
  <c r="O1354" i="20"/>
  <c r="P1354" i="20"/>
  <c r="Q1354" i="20"/>
  <c r="R1354" i="20"/>
  <c r="S1354" i="20"/>
  <c r="T1354" i="20"/>
  <c r="U1354" i="20"/>
  <c r="V1354" i="20"/>
  <c r="B1355" i="20"/>
  <c r="D1355" i="20"/>
  <c r="H1355" i="20"/>
  <c r="I1355" i="20"/>
  <c r="J1355" i="20"/>
  <c r="K1355" i="20"/>
  <c r="L1355" i="20"/>
  <c r="M1355" i="20"/>
  <c r="N1355" i="20"/>
  <c r="O1355" i="20"/>
  <c r="P1355" i="20"/>
  <c r="Q1355" i="20"/>
  <c r="R1355" i="20"/>
  <c r="S1355" i="20"/>
  <c r="T1355" i="20"/>
  <c r="U1355" i="20"/>
  <c r="V1355" i="20"/>
  <c r="B1356" i="20"/>
  <c r="D1356" i="20"/>
  <c r="H1356" i="20"/>
  <c r="I1356" i="20"/>
  <c r="J1356" i="20"/>
  <c r="K1356" i="20"/>
  <c r="L1356" i="20"/>
  <c r="M1356" i="20"/>
  <c r="N1356" i="20"/>
  <c r="O1356" i="20"/>
  <c r="P1356" i="20"/>
  <c r="Q1356" i="20"/>
  <c r="R1356" i="20"/>
  <c r="S1356" i="20"/>
  <c r="T1356" i="20"/>
  <c r="U1356" i="20"/>
  <c r="V1356" i="20"/>
  <c r="B1357" i="20"/>
  <c r="D1357" i="20"/>
  <c r="H1357" i="20"/>
  <c r="I1357" i="20"/>
  <c r="J1357" i="20"/>
  <c r="K1357" i="20"/>
  <c r="L1357" i="20"/>
  <c r="M1357" i="20"/>
  <c r="N1357" i="20"/>
  <c r="O1357" i="20"/>
  <c r="P1357" i="20"/>
  <c r="Q1357" i="20"/>
  <c r="R1357" i="20"/>
  <c r="S1357" i="20"/>
  <c r="T1357" i="20"/>
  <c r="U1357" i="20"/>
  <c r="V1357" i="20"/>
  <c r="B1358" i="20"/>
  <c r="D1358" i="20"/>
  <c r="H1358" i="20"/>
  <c r="I1358" i="20"/>
  <c r="J1358" i="20"/>
  <c r="K1358" i="20"/>
  <c r="L1358" i="20"/>
  <c r="M1358" i="20"/>
  <c r="N1358" i="20"/>
  <c r="O1358" i="20"/>
  <c r="P1358" i="20"/>
  <c r="Q1358" i="20"/>
  <c r="R1358" i="20"/>
  <c r="S1358" i="20"/>
  <c r="T1358" i="20"/>
  <c r="U1358" i="20"/>
  <c r="V1358" i="20"/>
  <c r="B1359" i="20"/>
  <c r="D1359" i="20"/>
  <c r="H1359" i="20"/>
  <c r="I1359" i="20"/>
  <c r="J1359" i="20"/>
  <c r="K1359" i="20"/>
  <c r="L1359" i="20"/>
  <c r="M1359" i="20"/>
  <c r="N1359" i="20"/>
  <c r="O1359" i="20"/>
  <c r="P1359" i="20"/>
  <c r="Q1359" i="20"/>
  <c r="R1359" i="20"/>
  <c r="S1359" i="20"/>
  <c r="T1359" i="20"/>
  <c r="U1359" i="20"/>
  <c r="V1359" i="20"/>
  <c r="B1360" i="20"/>
  <c r="D1360" i="20"/>
  <c r="H1360" i="20"/>
  <c r="I1360" i="20"/>
  <c r="J1360" i="20"/>
  <c r="K1360" i="20"/>
  <c r="L1360" i="20"/>
  <c r="M1360" i="20"/>
  <c r="N1360" i="20"/>
  <c r="O1360" i="20"/>
  <c r="P1360" i="20"/>
  <c r="Q1360" i="20"/>
  <c r="R1360" i="20"/>
  <c r="S1360" i="20"/>
  <c r="T1360" i="20"/>
  <c r="U1360" i="20"/>
  <c r="V1360" i="20"/>
  <c r="B1361" i="20"/>
  <c r="D1361" i="20"/>
  <c r="H1361" i="20"/>
  <c r="I1361" i="20"/>
  <c r="J1361" i="20"/>
  <c r="K1361" i="20"/>
  <c r="L1361" i="20"/>
  <c r="M1361" i="20"/>
  <c r="N1361" i="20"/>
  <c r="O1361" i="20"/>
  <c r="P1361" i="20"/>
  <c r="Q1361" i="20"/>
  <c r="R1361" i="20"/>
  <c r="S1361" i="20"/>
  <c r="T1361" i="20"/>
  <c r="U1361" i="20"/>
  <c r="V1361" i="20"/>
  <c r="B1362" i="20"/>
  <c r="D1362" i="20"/>
  <c r="H1362" i="20"/>
  <c r="I1362" i="20"/>
  <c r="J1362" i="20"/>
  <c r="K1362" i="20"/>
  <c r="L1362" i="20"/>
  <c r="M1362" i="20"/>
  <c r="N1362" i="20"/>
  <c r="O1362" i="20"/>
  <c r="P1362" i="20"/>
  <c r="Q1362" i="20"/>
  <c r="R1362" i="20"/>
  <c r="S1362" i="20"/>
  <c r="T1362" i="20"/>
  <c r="U1362" i="20"/>
  <c r="V1362" i="20"/>
  <c r="B1363" i="20"/>
  <c r="D1363" i="20"/>
  <c r="H1363" i="20"/>
  <c r="I1363" i="20"/>
  <c r="J1363" i="20"/>
  <c r="K1363" i="20"/>
  <c r="L1363" i="20"/>
  <c r="M1363" i="20"/>
  <c r="N1363" i="20"/>
  <c r="O1363" i="20"/>
  <c r="P1363" i="20"/>
  <c r="Q1363" i="20"/>
  <c r="R1363" i="20"/>
  <c r="S1363" i="20"/>
  <c r="T1363" i="20"/>
  <c r="U1363" i="20"/>
  <c r="V1363" i="20"/>
  <c r="B1364" i="20"/>
  <c r="D1364" i="20"/>
  <c r="H1364" i="20"/>
  <c r="I1364" i="20"/>
  <c r="J1364" i="20"/>
  <c r="K1364" i="20"/>
  <c r="L1364" i="20"/>
  <c r="M1364" i="20"/>
  <c r="N1364" i="20"/>
  <c r="O1364" i="20"/>
  <c r="P1364" i="20"/>
  <c r="Q1364" i="20"/>
  <c r="R1364" i="20"/>
  <c r="S1364" i="20"/>
  <c r="T1364" i="20"/>
  <c r="U1364" i="20"/>
  <c r="V1364" i="20"/>
  <c r="B1365" i="20"/>
  <c r="D1365" i="20"/>
  <c r="H1365" i="20"/>
  <c r="I1365" i="20"/>
  <c r="J1365" i="20"/>
  <c r="K1365" i="20"/>
  <c r="L1365" i="20"/>
  <c r="M1365" i="20"/>
  <c r="N1365" i="20"/>
  <c r="O1365" i="20"/>
  <c r="P1365" i="20"/>
  <c r="Q1365" i="20"/>
  <c r="R1365" i="20"/>
  <c r="S1365" i="20"/>
  <c r="T1365" i="20"/>
  <c r="U1365" i="20"/>
  <c r="V1365" i="20"/>
  <c r="B1366" i="20"/>
  <c r="D1366" i="20"/>
  <c r="H1366" i="20"/>
  <c r="I1366" i="20"/>
  <c r="J1366" i="20"/>
  <c r="K1366" i="20"/>
  <c r="L1366" i="20"/>
  <c r="M1366" i="20"/>
  <c r="N1366" i="20"/>
  <c r="O1366" i="20"/>
  <c r="P1366" i="20"/>
  <c r="Q1366" i="20"/>
  <c r="R1366" i="20"/>
  <c r="S1366" i="20"/>
  <c r="T1366" i="20"/>
  <c r="U1366" i="20"/>
  <c r="V1366" i="20"/>
  <c r="B1367" i="20"/>
  <c r="D1367" i="20"/>
  <c r="H1367" i="20"/>
  <c r="I1367" i="20"/>
  <c r="J1367" i="20"/>
  <c r="K1367" i="20"/>
  <c r="L1367" i="20"/>
  <c r="M1367" i="20"/>
  <c r="N1367" i="20"/>
  <c r="O1367" i="20"/>
  <c r="P1367" i="20"/>
  <c r="Q1367" i="20"/>
  <c r="R1367" i="20"/>
  <c r="S1367" i="20"/>
  <c r="T1367" i="20"/>
  <c r="U1367" i="20"/>
  <c r="V1367" i="20"/>
  <c r="B1368" i="20"/>
  <c r="D1368" i="20"/>
  <c r="H1368" i="20"/>
  <c r="I1368" i="20"/>
  <c r="J1368" i="20"/>
  <c r="K1368" i="20"/>
  <c r="L1368" i="20"/>
  <c r="M1368" i="20"/>
  <c r="N1368" i="20"/>
  <c r="O1368" i="20"/>
  <c r="P1368" i="20"/>
  <c r="Q1368" i="20"/>
  <c r="R1368" i="20"/>
  <c r="S1368" i="20"/>
  <c r="T1368" i="20"/>
  <c r="U1368" i="20"/>
  <c r="V1368" i="20"/>
  <c r="B1369" i="20"/>
  <c r="D1369" i="20"/>
  <c r="H1369" i="20"/>
  <c r="I1369" i="20"/>
  <c r="J1369" i="20"/>
  <c r="K1369" i="20"/>
  <c r="L1369" i="20"/>
  <c r="M1369" i="20"/>
  <c r="N1369" i="20"/>
  <c r="O1369" i="20"/>
  <c r="P1369" i="20"/>
  <c r="Q1369" i="20"/>
  <c r="R1369" i="20"/>
  <c r="S1369" i="20"/>
  <c r="T1369" i="20"/>
  <c r="U1369" i="20"/>
  <c r="V1369" i="20"/>
  <c r="B1370" i="20"/>
  <c r="D1370" i="20"/>
  <c r="H1370" i="20"/>
  <c r="I1370" i="20"/>
  <c r="J1370" i="20"/>
  <c r="K1370" i="20"/>
  <c r="L1370" i="20"/>
  <c r="M1370" i="20"/>
  <c r="N1370" i="20"/>
  <c r="O1370" i="20"/>
  <c r="P1370" i="20"/>
  <c r="Q1370" i="20"/>
  <c r="R1370" i="20"/>
  <c r="S1370" i="20"/>
  <c r="T1370" i="20"/>
  <c r="U1370" i="20"/>
  <c r="V1370" i="20"/>
  <c r="B1371" i="20"/>
  <c r="D1371" i="20"/>
  <c r="H1371" i="20"/>
  <c r="I1371" i="20"/>
  <c r="J1371" i="20"/>
  <c r="K1371" i="20"/>
  <c r="L1371" i="20"/>
  <c r="M1371" i="20"/>
  <c r="N1371" i="20"/>
  <c r="O1371" i="20"/>
  <c r="P1371" i="20"/>
  <c r="Q1371" i="20"/>
  <c r="R1371" i="20"/>
  <c r="S1371" i="20"/>
  <c r="T1371" i="20"/>
  <c r="U1371" i="20"/>
  <c r="V1371" i="20"/>
  <c r="B1372" i="20"/>
  <c r="D1372" i="20"/>
  <c r="H1372" i="20"/>
  <c r="I1372" i="20"/>
  <c r="J1372" i="20"/>
  <c r="K1372" i="20"/>
  <c r="L1372" i="20"/>
  <c r="M1372" i="20"/>
  <c r="N1372" i="20"/>
  <c r="O1372" i="20"/>
  <c r="P1372" i="20"/>
  <c r="Q1372" i="20"/>
  <c r="R1372" i="20"/>
  <c r="S1372" i="20"/>
  <c r="T1372" i="20"/>
  <c r="U1372" i="20"/>
  <c r="V1372" i="20"/>
  <c r="B1373" i="20"/>
  <c r="D1373" i="20"/>
  <c r="H1373" i="20"/>
  <c r="I1373" i="20"/>
  <c r="J1373" i="20"/>
  <c r="K1373" i="20"/>
  <c r="L1373" i="20"/>
  <c r="M1373" i="20"/>
  <c r="N1373" i="20"/>
  <c r="O1373" i="20"/>
  <c r="P1373" i="20"/>
  <c r="Q1373" i="20"/>
  <c r="R1373" i="20"/>
  <c r="S1373" i="20"/>
  <c r="T1373" i="20"/>
  <c r="U1373" i="20"/>
  <c r="V1373" i="20"/>
  <c r="B1374" i="20"/>
  <c r="D1374" i="20"/>
  <c r="H1374" i="20"/>
  <c r="I1374" i="20"/>
  <c r="J1374" i="20"/>
  <c r="K1374" i="20"/>
  <c r="L1374" i="20"/>
  <c r="M1374" i="20"/>
  <c r="N1374" i="20"/>
  <c r="O1374" i="20"/>
  <c r="P1374" i="20"/>
  <c r="Q1374" i="20"/>
  <c r="R1374" i="20"/>
  <c r="S1374" i="20"/>
  <c r="T1374" i="20"/>
  <c r="U1374" i="20"/>
  <c r="V1374" i="20"/>
  <c r="B1375" i="20"/>
  <c r="D1375" i="20"/>
  <c r="H1375" i="20"/>
  <c r="I1375" i="20"/>
  <c r="J1375" i="20"/>
  <c r="K1375" i="20"/>
  <c r="L1375" i="20"/>
  <c r="M1375" i="20"/>
  <c r="N1375" i="20"/>
  <c r="O1375" i="20"/>
  <c r="P1375" i="20"/>
  <c r="Q1375" i="20"/>
  <c r="R1375" i="20"/>
  <c r="S1375" i="20"/>
  <c r="T1375" i="20"/>
  <c r="U1375" i="20"/>
  <c r="V1375" i="20"/>
  <c r="B1376" i="20"/>
  <c r="D1376" i="20"/>
  <c r="H1376" i="20"/>
  <c r="I1376" i="20"/>
  <c r="J1376" i="20"/>
  <c r="K1376" i="20"/>
  <c r="L1376" i="20"/>
  <c r="M1376" i="20"/>
  <c r="N1376" i="20"/>
  <c r="O1376" i="20"/>
  <c r="P1376" i="20"/>
  <c r="Q1376" i="20"/>
  <c r="R1376" i="20"/>
  <c r="S1376" i="20"/>
  <c r="T1376" i="20"/>
  <c r="U1376" i="20"/>
  <c r="V1376" i="20"/>
  <c r="B1377" i="20"/>
  <c r="D1377" i="20"/>
  <c r="H1377" i="20"/>
  <c r="I1377" i="20"/>
  <c r="J1377" i="20"/>
  <c r="K1377" i="20"/>
  <c r="L1377" i="20"/>
  <c r="M1377" i="20"/>
  <c r="N1377" i="20"/>
  <c r="O1377" i="20"/>
  <c r="P1377" i="20"/>
  <c r="Q1377" i="20"/>
  <c r="R1377" i="20"/>
  <c r="S1377" i="20"/>
  <c r="T1377" i="20"/>
  <c r="U1377" i="20"/>
  <c r="V1377" i="20"/>
  <c r="B1378" i="20"/>
  <c r="D1378" i="20"/>
  <c r="H1378" i="20"/>
  <c r="I1378" i="20"/>
  <c r="J1378" i="20"/>
  <c r="K1378" i="20"/>
  <c r="L1378" i="20"/>
  <c r="M1378" i="20"/>
  <c r="N1378" i="20"/>
  <c r="O1378" i="20"/>
  <c r="P1378" i="20"/>
  <c r="Q1378" i="20"/>
  <c r="R1378" i="20"/>
  <c r="S1378" i="20"/>
  <c r="T1378" i="20"/>
  <c r="U1378" i="20"/>
  <c r="V1378" i="20"/>
  <c r="B1379" i="20"/>
  <c r="D1379" i="20"/>
  <c r="H1379" i="20"/>
  <c r="I1379" i="20"/>
  <c r="J1379" i="20"/>
  <c r="K1379" i="20"/>
  <c r="L1379" i="20"/>
  <c r="M1379" i="20"/>
  <c r="N1379" i="20"/>
  <c r="O1379" i="20"/>
  <c r="P1379" i="20"/>
  <c r="Q1379" i="20"/>
  <c r="R1379" i="20"/>
  <c r="S1379" i="20"/>
  <c r="T1379" i="20"/>
  <c r="U1379" i="20"/>
  <c r="V1379" i="20"/>
  <c r="B1380" i="20"/>
  <c r="D1380" i="20"/>
  <c r="H1380" i="20"/>
  <c r="I1380" i="20"/>
  <c r="J1380" i="20"/>
  <c r="K1380" i="20"/>
  <c r="L1380" i="20"/>
  <c r="M1380" i="20"/>
  <c r="N1380" i="20"/>
  <c r="O1380" i="20"/>
  <c r="P1380" i="20"/>
  <c r="Q1380" i="20"/>
  <c r="R1380" i="20"/>
  <c r="S1380" i="20"/>
  <c r="T1380" i="20"/>
  <c r="U1380" i="20"/>
  <c r="V1380" i="20"/>
  <c r="B1381" i="20"/>
  <c r="D1381" i="20"/>
  <c r="H1381" i="20"/>
  <c r="I1381" i="20"/>
  <c r="J1381" i="20"/>
  <c r="K1381" i="20"/>
  <c r="L1381" i="20"/>
  <c r="M1381" i="20"/>
  <c r="N1381" i="20"/>
  <c r="O1381" i="20"/>
  <c r="P1381" i="20"/>
  <c r="Q1381" i="20"/>
  <c r="R1381" i="20"/>
  <c r="S1381" i="20"/>
  <c r="T1381" i="20"/>
  <c r="U1381" i="20"/>
  <c r="V1381" i="20"/>
  <c r="B1382" i="20"/>
  <c r="D1382" i="20"/>
  <c r="H1382" i="20"/>
  <c r="I1382" i="20"/>
  <c r="J1382" i="20"/>
  <c r="K1382" i="20"/>
  <c r="L1382" i="20"/>
  <c r="M1382" i="20"/>
  <c r="N1382" i="20"/>
  <c r="O1382" i="20"/>
  <c r="P1382" i="20"/>
  <c r="Q1382" i="20"/>
  <c r="R1382" i="20"/>
  <c r="S1382" i="20"/>
  <c r="T1382" i="20"/>
  <c r="U1382" i="20"/>
  <c r="V1382" i="20"/>
  <c r="B1383" i="20"/>
  <c r="D1383" i="20"/>
  <c r="H1383" i="20"/>
  <c r="I1383" i="20"/>
  <c r="J1383" i="20"/>
  <c r="K1383" i="20"/>
  <c r="L1383" i="20"/>
  <c r="M1383" i="20"/>
  <c r="N1383" i="20"/>
  <c r="O1383" i="20"/>
  <c r="P1383" i="20"/>
  <c r="Q1383" i="20"/>
  <c r="R1383" i="20"/>
  <c r="S1383" i="20"/>
  <c r="T1383" i="20"/>
  <c r="U1383" i="20"/>
  <c r="V1383" i="20"/>
  <c r="B1384" i="20"/>
  <c r="D1384" i="20"/>
  <c r="H1384" i="20"/>
  <c r="I1384" i="20"/>
  <c r="J1384" i="20"/>
  <c r="K1384" i="20"/>
  <c r="L1384" i="20"/>
  <c r="M1384" i="20"/>
  <c r="N1384" i="20"/>
  <c r="O1384" i="20"/>
  <c r="P1384" i="20"/>
  <c r="Q1384" i="20"/>
  <c r="R1384" i="20"/>
  <c r="S1384" i="20"/>
  <c r="T1384" i="20"/>
  <c r="U1384" i="20"/>
  <c r="V1384" i="20"/>
  <c r="B1385" i="20"/>
  <c r="D1385" i="20"/>
  <c r="H1385" i="20"/>
  <c r="I1385" i="20"/>
  <c r="J1385" i="20"/>
  <c r="K1385" i="20"/>
  <c r="L1385" i="20"/>
  <c r="M1385" i="20"/>
  <c r="N1385" i="20"/>
  <c r="O1385" i="20"/>
  <c r="P1385" i="20"/>
  <c r="Q1385" i="20"/>
  <c r="R1385" i="20"/>
  <c r="S1385" i="20"/>
  <c r="T1385" i="20"/>
  <c r="U1385" i="20"/>
  <c r="V1385" i="20"/>
  <c r="B1386" i="20"/>
  <c r="D1386" i="20"/>
  <c r="H1386" i="20"/>
  <c r="I1386" i="20"/>
  <c r="J1386" i="20"/>
  <c r="K1386" i="20"/>
  <c r="L1386" i="20"/>
  <c r="M1386" i="20"/>
  <c r="N1386" i="20"/>
  <c r="O1386" i="20"/>
  <c r="P1386" i="20"/>
  <c r="Q1386" i="20"/>
  <c r="R1386" i="20"/>
  <c r="S1386" i="20"/>
  <c r="T1386" i="20"/>
  <c r="U1386" i="20"/>
  <c r="V1386" i="20"/>
  <c r="B1387" i="20"/>
  <c r="D1387" i="20"/>
  <c r="H1387" i="20"/>
  <c r="I1387" i="20"/>
  <c r="J1387" i="20"/>
  <c r="K1387" i="20"/>
  <c r="L1387" i="20"/>
  <c r="M1387" i="20"/>
  <c r="N1387" i="20"/>
  <c r="O1387" i="20"/>
  <c r="P1387" i="20"/>
  <c r="Q1387" i="20"/>
  <c r="R1387" i="20"/>
  <c r="S1387" i="20"/>
  <c r="T1387" i="20"/>
  <c r="U1387" i="20"/>
  <c r="V1387" i="20"/>
  <c r="B1388" i="20"/>
  <c r="D1388" i="20"/>
  <c r="H1388" i="20"/>
  <c r="I1388" i="20"/>
  <c r="J1388" i="20"/>
  <c r="K1388" i="20"/>
  <c r="L1388" i="20"/>
  <c r="M1388" i="20"/>
  <c r="N1388" i="20"/>
  <c r="O1388" i="20"/>
  <c r="P1388" i="20"/>
  <c r="Q1388" i="20"/>
  <c r="R1388" i="20"/>
  <c r="S1388" i="20"/>
  <c r="T1388" i="20"/>
  <c r="U1388" i="20"/>
  <c r="V1388" i="20"/>
  <c r="B1389" i="20"/>
  <c r="D1389" i="20"/>
  <c r="H1389" i="20"/>
  <c r="I1389" i="20"/>
  <c r="J1389" i="20"/>
  <c r="K1389" i="20"/>
  <c r="L1389" i="20"/>
  <c r="M1389" i="20"/>
  <c r="N1389" i="20"/>
  <c r="O1389" i="20"/>
  <c r="P1389" i="20"/>
  <c r="Q1389" i="20"/>
  <c r="R1389" i="20"/>
  <c r="S1389" i="20"/>
  <c r="T1389" i="20"/>
  <c r="U1389" i="20"/>
  <c r="V1389" i="20"/>
  <c r="B1390" i="20"/>
  <c r="D1390" i="20"/>
  <c r="H1390" i="20"/>
  <c r="I1390" i="20"/>
  <c r="J1390" i="20"/>
  <c r="K1390" i="20"/>
  <c r="L1390" i="20"/>
  <c r="M1390" i="20"/>
  <c r="N1390" i="20"/>
  <c r="O1390" i="20"/>
  <c r="P1390" i="20"/>
  <c r="Q1390" i="20"/>
  <c r="R1390" i="20"/>
  <c r="S1390" i="20"/>
  <c r="T1390" i="20"/>
  <c r="U1390" i="20"/>
  <c r="V1390" i="20"/>
  <c r="B1391" i="20"/>
  <c r="D1391" i="20"/>
  <c r="H1391" i="20"/>
  <c r="I1391" i="20"/>
  <c r="J1391" i="20"/>
  <c r="K1391" i="20"/>
  <c r="L1391" i="20"/>
  <c r="M1391" i="20"/>
  <c r="N1391" i="20"/>
  <c r="O1391" i="20"/>
  <c r="P1391" i="20"/>
  <c r="Q1391" i="20"/>
  <c r="R1391" i="20"/>
  <c r="S1391" i="20"/>
  <c r="T1391" i="20"/>
  <c r="U1391" i="20"/>
  <c r="V1391" i="20"/>
  <c r="B1392" i="20"/>
  <c r="D1392" i="20"/>
  <c r="H1392" i="20"/>
  <c r="I1392" i="20"/>
  <c r="J1392" i="20"/>
  <c r="K1392" i="20"/>
  <c r="L1392" i="20"/>
  <c r="M1392" i="20"/>
  <c r="N1392" i="20"/>
  <c r="O1392" i="20"/>
  <c r="P1392" i="20"/>
  <c r="Q1392" i="20"/>
  <c r="R1392" i="20"/>
  <c r="S1392" i="20"/>
  <c r="T1392" i="20"/>
  <c r="U1392" i="20"/>
  <c r="V1392" i="20"/>
  <c r="B1393" i="20"/>
  <c r="D1393" i="20"/>
  <c r="H1393" i="20"/>
  <c r="I1393" i="20"/>
  <c r="J1393" i="20"/>
  <c r="K1393" i="20"/>
  <c r="L1393" i="20"/>
  <c r="M1393" i="20"/>
  <c r="N1393" i="20"/>
  <c r="O1393" i="20"/>
  <c r="P1393" i="20"/>
  <c r="Q1393" i="20"/>
  <c r="R1393" i="20"/>
  <c r="S1393" i="20"/>
  <c r="T1393" i="20"/>
  <c r="U1393" i="20"/>
  <c r="V1393" i="20"/>
  <c r="B1394" i="20"/>
  <c r="D1394" i="20"/>
  <c r="H1394" i="20"/>
  <c r="I1394" i="20"/>
  <c r="J1394" i="20"/>
  <c r="K1394" i="20"/>
  <c r="L1394" i="20"/>
  <c r="M1394" i="20"/>
  <c r="N1394" i="20"/>
  <c r="O1394" i="20"/>
  <c r="P1394" i="20"/>
  <c r="Q1394" i="20"/>
  <c r="R1394" i="20"/>
  <c r="S1394" i="20"/>
  <c r="T1394" i="20"/>
  <c r="U1394" i="20"/>
  <c r="V1394" i="20"/>
  <c r="B1395" i="20"/>
  <c r="D1395" i="20"/>
  <c r="H1395" i="20"/>
  <c r="I1395" i="20"/>
  <c r="J1395" i="20"/>
  <c r="K1395" i="20"/>
  <c r="L1395" i="20"/>
  <c r="M1395" i="20"/>
  <c r="N1395" i="20"/>
  <c r="O1395" i="20"/>
  <c r="P1395" i="20"/>
  <c r="Q1395" i="20"/>
  <c r="R1395" i="20"/>
  <c r="S1395" i="20"/>
  <c r="T1395" i="20"/>
  <c r="U1395" i="20"/>
  <c r="V1395" i="20"/>
  <c r="B1396" i="20"/>
  <c r="D1396" i="20"/>
  <c r="H1396" i="20"/>
  <c r="I1396" i="20"/>
  <c r="J1396" i="20"/>
  <c r="K1396" i="20"/>
  <c r="L1396" i="20"/>
  <c r="M1396" i="20"/>
  <c r="N1396" i="20"/>
  <c r="O1396" i="20"/>
  <c r="P1396" i="20"/>
  <c r="Q1396" i="20"/>
  <c r="R1396" i="20"/>
  <c r="S1396" i="20"/>
  <c r="T1396" i="20"/>
  <c r="U1396" i="20"/>
  <c r="V1396" i="20"/>
  <c r="B1397" i="20"/>
  <c r="D1397" i="20"/>
  <c r="H1397" i="20"/>
  <c r="I1397" i="20"/>
  <c r="J1397" i="20"/>
  <c r="K1397" i="20"/>
  <c r="L1397" i="20"/>
  <c r="M1397" i="20"/>
  <c r="N1397" i="20"/>
  <c r="O1397" i="20"/>
  <c r="P1397" i="20"/>
  <c r="Q1397" i="20"/>
  <c r="R1397" i="20"/>
  <c r="S1397" i="20"/>
  <c r="T1397" i="20"/>
  <c r="U1397" i="20"/>
  <c r="V1397" i="20"/>
  <c r="B1398" i="20"/>
  <c r="D1398" i="20"/>
  <c r="H1398" i="20"/>
  <c r="I1398" i="20"/>
  <c r="J1398" i="20"/>
  <c r="K1398" i="20"/>
  <c r="L1398" i="20"/>
  <c r="M1398" i="20"/>
  <c r="N1398" i="20"/>
  <c r="O1398" i="20"/>
  <c r="P1398" i="20"/>
  <c r="Q1398" i="20"/>
  <c r="R1398" i="20"/>
  <c r="S1398" i="20"/>
  <c r="T1398" i="20"/>
  <c r="U1398" i="20"/>
  <c r="V1398" i="20"/>
  <c r="B1399" i="20"/>
  <c r="D1399" i="20"/>
  <c r="H1399" i="20"/>
  <c r="I1399" i="20"/>
  <c r="J1399" i="20"/>
  <c r="K1399" i="20"/>
  <c r="L1399" i="20"/>
  <c r="M1399" i="20"/>
  <c r="N1399" i="20"/>
  <c r="O1399" i="20"/>
  <c r="P1399" i="20"/>
  <c r="Q1399" i="20"/>
  <c r="R1399" i="20"/>
  <c r="S1399" i="20"/>
  <c r="T1399" i="20"/>
  <c r="U1399" i="20"/>
  <c r="V1399" i="20"/>
  <c r="B1400" i="20"/>
  <c r="D1400" i="20"/>
  <c r="H1400" i="20"/>
  <c r="I1400" i="20"/>
  <c r="J1400" i="20"/>
  <c r="K1400" i="20"/>
  <c r="L1400" i="20"/>
  <c r="M1400" i="20"/>
  <c r="N1400" i="20"/>
  <c r="O1400" i="20"/>
  <c r="P1400" i="20"/>
  <c r="Q1400" i="20"/>
  <c r="R1400" i="20"/>
  <c r="S1400" i="20"/>
  <c r="T1400" i="20"/>
  <c r="U1400" i="20"/>
  <c r="V1400" i="20"/>
  <c r="B1401" i="20"/>
  <c r="D1401" i="20"/>
  <c r="H1401" i="20"/>
  <c r="I1401" i="20"/>
  <c r="J1401" i="20"/>
  <c r="K1401" i="20"/>
  <c r="L1401" i="20"/>
  <c r="M1401" i="20"/>
  <c r="N1401" i="20"/>
  <c r="O1401" i="20"/>
  <c r="P1401" i="20"/>
  <c r="Q1401" i="20"/>
  <c r="R1401" i="20"/>
  <c r="S1401" i="20"/>
  <c r="T1401" i="20"/>
  <c r="U1401" i="20"/>
  <c r="V1401" i="20"/>
  <c r="B1402" i="20"/>
  <c r="D1402" i="20"/>
  <c r="H1402" i="20"/>
  <c r="I1402" i="20"/>
  <c r="J1402" i="20"/>
  <c r="K1402" i="20"/>
  <c r="L1402" i="20"/>
  <c r="M1402" i="20"/>
  <c r="N1402" i="20"/>
  <c r="O1402" i="20"/>
  <c r="P1402" i="20"/>
  <c r="Q1402" i="20"/>
  <c r="R1402" i="20"/>
  <c r="S1402" i="20"/>
  <c r="T1402" i="20"/>
  <c r="U1402" i="20"/>
  <c r="V1402" i="20"/>
  <c r="B1403" i="20"/>
  <c r="D1403" i="20"/>
  <c r="H1403" i="20"/>
  <c r="I1403" i="20"/>
  <c r="J1403" i="20"/>
  <c r="K1403" i="20"/>
  <c r="L1403" i="20"/>
  <c r="M1403" i="20"/>
  <c r="N1403" i="20"/>
  <c r="O1403" i="20"/>
  <c r="P1403" i="20"/>
  <c r="Q1403" i="20"/>
  <c r="R1403" i="20"/>
  <c r="S1403" i="20"/>
  <c r="T1403" i="20"/>
  <c r="U1403" i="20"/>
  <c r="V1403" i="20"/>
  <c r="B1404" i="20"/>
  <c r="D1404" i="20"/>
  <c r="H1404" i="20"/>
  <c r="I1404" i="20"/>
  <c r="J1404" i="20"/>
  <c r="K1404" i="20"/>
  <c r="L1404" i="20"/>
  <c r="M1404" i="20"/>
  <c r="N1404" i="20"/>
  <c r="O1404" i="20"/>
  <c r="P1404" i="20"/>
  <c r="Q1404" i="20"/>
  <c r="R1404" i="20"/>
  <c r="S1404" i="20"/>
  <c r="T1404" i="20"/>
  <c r="U1404" i="20"/>
  <c r="V1404" i="20"/>
  <c r="B1405" i="20"/>
  <c r="D1405" i="20"/>
  <c r="H1405" i="20"/>
  <c r="I1405" i="20"/>
  <c r="J1405" i="20"/>
  <c r="K1405" i="20"/>
  <c r="L1405" i="20"/>
  <c r="M1405" i="20"/>
  <c r="N1405" i="20"/>
  <c r="O1405" i="20"/>
  <c r="P1405" i="20"/>
  <c r="Q1405" i="20"/>
  <c r="R1405" i="20"/>
  <c r="S1405" i="20"/>
  <c r="T1405" i="20"/>
  <c r="U1405" i="20"/>
  <c r="V1405" i="20"/>
  <c r="B1406" i="20"/>
  <c r="D1406" i="20"/>
  <c r="H1406" i="20"/>
  <c r="I1406" i="20"/>
  <c r="J1406" i="20"/>
  <c r="K1406" i="20"/>
  <c r="L1406" i="20"/>
  <c r="M1406" i="20"/>
  <c r="N1406" i="20"/>
  <c r="O1406" i="20"/>
  <c r="P1406" i="20"/>
  <c r="Q1406" i="20"/>
  <c r="R1406" i="20"/>
  <c r="S1406" i="20"/>
  <c r="T1406" i="20"/>
  <c r="U1406" i="20"/>
  <c r="V1406" i="20"/>
  <c r="B1407" i="20"/>
  <c r="D1407" i="20"/>
  <c r="H1407" i="20"/>
  <c r="I1407" i="20"/>
  <c r="J1407" i="20"/>
  <c r="K1407" i="20"/>
  <c r="L1407" i="20"/>
  <c r="M1407" i="20"/>
  <c r="N1407" i="20"/>
  <c r="O1407" i="20"/>
  <c r="P1407" i="20"/>
  <c r="Q1407" i="20"/>
  <c r="R1407" i="20"/>
  <c r="S1407" i="20"/>
  <c r="T1407" i="20"/>
  <c r="U1407" i="20"/>
  <c r="V1407" i="20"/>
  <c r="D5" i="20"/>
  <c r="H5" i="20"/>
  <c r="I5" i="20"/>
  <c r="J5" i="20"/>
  <c r="K5" i="20"/>
  <c r="L5" i="20"/>
  <c r="M5" i="20"/>
  <c r="N5" i="20"/>
  <c r="O5" i="20"/>
  <c r="P5" i="20"/>
  <c r="Q5" i="20"/>
  <c r="R5" i="20"/>
  <c r="S5" i="20"/>
  <c r="T5" i="20"/>
  <c r="U5" i="20"/>
  <c r="V5" i="20"/>
  <c r="B5" i="20"/>
  <c r="FW69" i="20"/>
  <c r="FY69" i="20"/>
  <c r="FZ69" i="20"/>
  <c r="GA69" i="20"/>
  <c r="EW69" i="20"/>
  <c r="EY69" i="20"/>
  <c r="EZ69" i="20"/>
  <c r="FA69" i="20"/>
  <c r="GH69" i="20"/>
  <c r="GI69" i="20"/>
  <c r="GJ69" i="20"/>
  <c r="GK69" i="20"/>
  <c r="GL69" i="20"/>
  <c r="GM69" i="20"/>
  <c r="GN69" i="20"/>
  <c r="GO69" i="20"/>
  <c r="GP69" i="20"/>
  <c r="FH69" i="20"/>
  <c r="FI69" i="20"/>
  <c r="FJ69" i="20"/>
  <c r="FK69" i="20"/>
  <c r="FL69" i="20"/>
  <c r="FM69" i="20"/>
  <c r="FN69" i="20"/>
  <c r="FO69" i="20"/>
  <c r="FP69" i="20"/>
  <c r="DX69" i="20"/>
  <c r="EB69" i="20"/>
  <c r="EA69" i="20"/>
  <c r="DZ69" i="20"/>
  <c r="EI69" i="20"/>
  <c r="EJ69" i="20"/>
  <c r="EK69" i="20"/>
  <c r="EL69" i="20"/>
  <c r="EM69" i="20"/>
  <c r="EN69" i="20"/>
  <c r="EO69" i="20"/>
  <c r="EP69" i="20"/>
  <c r="EQ69" i="20"/>
  <c r="GR69" i="20"/>
  <c r="GR68" i="20"/>
  <c r="GS69" i="20"/>
  <c r="FR69" i="20"/>
  <c r="FR68" i="20"/>
  <c r="FS69" i="20"/>
  <c r="ES69" i="20"/>
  <c r="GR67" i="20"/>
  <c r="GS68" i="20"/>
  <c r="FR67" i="20"/>
  <c r="FS68" i="20"/>
  <c r="ES68" i="20"/>
  <c r="GR66" i="20"/>
  <c r="GS67" i="20"/>
  <c r="FR66" i="20"/>
  <c r="FS67" i="20"/>
  <c r="ES67" i="20"/>
  <c r="GR65" i="20"/>
  <c r="GS66" i="20"/>
  <c r="FR65" i="20"/>
  <c r="FS66" i="20"/>
  <c r="ES66" i="20"/>
  <c r="GR64" i="20"/>
  <c r="GS65" i="20"/>
  <c r="FR64" i="20"/>
  <c r="FS65" i="20"/>
  <c r="ES65" i="20"/>
  <c r="GR63" i="20"/>
  <c r="GS64" i="20"/>
  <c r="FR63" i="20"/>
  <c r="FS64" i="20"/>
  <c r="ES64" i="20"/>
  <c r="GR62" i="20"/>
  <c r="GS63" i="20"/>
  <c r="FR62" i="20"/>
  <c r="FS63" i="20"/>
  <c r="ES63" i="20"/>
  <c r="GR61" i="20"/>
  <c r="GS62" i="20"/>
  <c r="FR61" i="20"/>
  <c r="FS62" i="20"/>
  <c r="ES62" i="20"/>
  <c r="GR60" i="20"/>
  <c r="GS61" i="20"/>
  <c r="FR60" i="20"/>
  <c r="FS61" i="20"/>
  <c r="ES61" i="20"/>
  <c r="GR59" i="20"/>
  <c r="GS60" i="20"/>
  <c r="FR59" i="20"/>
  <c r="FS60" i="20"/>
  <c r="ES60" i="20"/>
  <c r="GR58" i="20"/>
  <c r="GS59" i="20"/>
  <c r="FR58" i="20"/>
  <c r="FS59" i="20"/>
  <c r="ES59" i="20"/>
  <c r="GR57" i="20"/>
  <c r="GS58" i="20"/>
  <c r="FR57" i="20"/>
  <c r="FS58" i="20"/>
  <c r="ES58" i="20"/>
  <c r="GR56" i="20"/>
  <c r="GS57" i="20"/>
  <c r="FR56" i="20"/>
  <c r="FS57" i="20"/>
  <c r="ES57" i="20"/>
  <c r="GR55" i="20"/>
  <c r="GS56" i="20"/>
  <c r="FR55" i="20"/>
  <c r="FS56" i="20"/>
  <c r="ES56" i="20"/>
  <c r="GR54" i="20"/>
  <c r="GS55" i="20"/>
  <c r="FR54" i="20"/>
  <c r="FS55" i="20"/>
  <c r="ES55" i="20"/>
  <c r="GR53" i="20"/>
  <c r="GS54" i="20"/>
  <c r="FR53" i="20"/>
  <c r="FS54" i="20"/>
  <c r="ES54" i="20"/>
  <c r="GR52" i="20"/>
  <c r="GS53" i="20"/>
  <c r="FR52" i="20"/>
  <c r="FS53" i="20"/>
  <c r="ES53" i="20"/>
  <c r="GR51" i="20"/>
  <c r="GS52" i="20"/>
  <c r="FR51" i="20"/>
  <c r="FS52" i="20"/>
  <c r="ES52" i="20"/>
  <c r="GR50" i="20"/>
  <c r="GS51" i="20"/>
  <c r="FR50" i="20"/>
  <c r="FS51" i="20"/>
  <c r="ES51" i="20"/>
  <c r="GR49" i="20"/>
  <c r="GS50" i="20"/>
  <c r="FR49" i="20"/>
  <c r="FS50" i="20"/>
  <c r="ES50" i="20"/>
  <c r="GR48" i="20"/>
  <c r="GS49" i="20"/>
  <c r="FR48" i="20"/>
  <c r="FS49" i="20"/>
  <c r="ES49" i="20"/>
  <c r="GR47" i="20"/>
  <c r="GS48" i="20"/>
  <c r="FR47" i="20"/>
  <c r="FS48" i="20"/>
  <c r="ES48" i="20"/>
  <c r="GR46" i="20"/>
  <c r="GS47" i="20"/>
  <c r="FR46" i="20"/>
  <c r="FS47" i="20"/>
  <c r="ES47" i="20"/>
  <c r="GR45" i="20"/>
  <c r="GS46" i="20"/>
  <c r="FR45" i="20"/>
  <c r="FS46" i="20"/>
  <c r="ES46" i="20"/>
  <c r="GR44" i="20"/>
  <c r="GS45" i="20"/>
  <c r="FR44" i="20"/>
  <c r="FS45" i="20"/>
  <c r="ES45" i="20"/>
  <c r="GR43" i="20"/>
  <c r="GS44" i="20"/>
  <c r="FR43" i="20"/>
  <c r="FS44" i="20"/>
  <c r="ES44" i="20"/>
  <c r="GR42" i="20"/>
  <c r="GS43" i="20"/>
  <c r="FR42" i="20"/>
  <c r="FS43" i="20"/>
  <c r="ES43" i="20"/>
  <c r="GR41" i="20"/>
  <c r="GS42" i="20"/>
  <c r="FR41" i="20"/>
  <c r="FS42" i="20"/>
  <c r="ES42" i="20"/>
  <c r="GR40" i="20"/>
  <c r="GS41" i="20"/>
  <c r="FR40" i="20"/>
  <c r="FS41" i="20"/>
  <c r="ES41" i="20"/>
  <c r="GR39" i="20"/>
  <c r="GS40" i="20"/>
  <c r="FR39" i="20"/>
  <c r="FS40" i="20"/>
  <c r="ES40" i="20"/>
  <c r="GR38" i="20"/>
  <c r="GS39" i="20"/>
  <c r="FR38" i="20"/>
  <c r="FS39" i="20"/>
  <c r="ES39" i="20"/>
  <c r="GR37" i="20"/>
  <c r="GS38" i="20"/>
  <c r="FR37" i="20"/>
  <c r="FS38" i="20"/>
  <c r="ES38" i="20"/>
  <c r="GR36" i="20"/>
  <c r="GS37" i="20"/>
  <c r="FR36" i="20"/>
  <c r="FS37" i="20"/>
  <c r="ES37" i="20"/>
  <c r="GR35" i="20"/>
  <c r="GS36" i="20"/>
  <c r="FR35" i="20"/>
  <c r="FS36" i="20"/>
  <c r="ES36" i="20"/>
  <c r="GR34" i="20"/>
  <c r="GS35" i="20"/>
  <c r="FR34" i="20"/>
  <c r="FS35" i="20"/>
  <c r="ES35" i="20"/>
  <c r="GR33" i="20"/>
  <c r="GS34" i="20"/>
  <c r="FR33" i="20"/>
  <c r="FS34" i="20"/>
  <c r="ES34" i="20"/>
  <c r="GR32" i="20"/>
  <c r="GS33" i="20"/>
  <c r="FR32" i="20"/>
  <c r="FS33" i="20"/>
  <c r="ES33" i="20"/>
  <c r="GR31" i="20"/>
  <c r="GS32" i="20"/>
  <c r="FR31" i="20"/>
  <c r="FS32" i="20"/>
  <c r="ES32" i="20"/>
  <c r="GR30" i="20"/>
  <c r="GS31" i="20"/>
  <c r="FR30" i="20"/>
  <c r="FS31" i="20"/>
  <c r="ES31" i="20"/>
  <c r="GR29" i="20"/>
  <c r="GS30" i="20"/>
  <c r="FR29" i="20"/>
  <c r="FS30" i="20"/>
  <c r="ES30" i="20"/>
  <c r="GR28" i="20"/>
  <c r="GS29" i="20"/>
  <c r="FR28" i="20"/>
  <c r="FS29" i="20"/>
  <c r="ES29" i="20"/>
  <c r="GR27" i="20"/>
  <c r="GS28" i="20"/>
  <c r="FR27" i="20"/>
  <c r="FS28" i="20"/>
  <c r="ES28" i="20"/>
  <c r="GR26" i="20"/>
  <c r="GS27" i="20"/>
  <c r="FR26" i="20"/>
  <c r="FS27" i="20"/>
  <c r="ES27" i="20"/>
  <c r="GR25" i="20"/>
  <c r="GS26" i="20"/>
  <c r="FR25" i="20"/>
  <c r="FS26" i="20"/>
  <c r="ES26" i="20"/>
  <c r="GR24" i="20"/>
  <c r="GS25" i="20"/>
  <c r="FR24" i="20"/>
  <c r="FS25" i="20"/>
  <c r="ES25" i="20"/>
  <c r="GR23" i="20"/>
  <c r="GS24" i="20"/>
  <c r="FR23" i="20"/>
  <c r="FS24" i="20"/>
  <c r="ES24" i="20"/>
  <c r="GR22" i="20"/>
  <c r="GS23" i="20"/>
  <c r="FR22" i="20"/>
  <c r="FS23" i="20"/>
  <c r="ES23" i="20"/>
  <c r="GR21" i="20"/>
  <c r="GS22" i="20"/>
  <c r="FR21" i="20"/>
  <c r="FS22" i="20"/>
  <c r="ES22" i="20"/>
  <c r="GR20" i="20"/>
  <c r="GS21" i="20"/>
  <c r="FR20" i="20"/>
  <c r="FS21" i="20"/>
  <c r="ES21" i="20"/>
  <c r="GR19" i="20"/>
  <c r="GS20" i="20"/>
  <c r="FR19" i="20"/>
  <c r="FS20" i="20"/>
  <c r="ES20" i="20"/>
  <c r="GR18" i="20"/>
  <c r="GS19" i="20"/>
  <c r="FR18" i="20"/>
  <c r="FS19" i="20"/>
  <c r="ES19" i="20"/>
  <c r="GR17" i="20"/>
  <c r="GS18" i="20"/>
  <c r="FR17" i="20"/>
  <c r="FS18" i="20"/>
  <c r="ES18" i="20"/>
  <c r="GR16" i="20"/>
  <c r="GS17" i="20"/>
  <c r="FR16" i="20"/>
  <c r="FS17" i="20"/>
  <c r="ES17" i="20"/>
  <c r="GR15" i="20"/>
  <c r="GS16" i="20"/>
  <c r="FR15" i="20"/>
  <c r="FS16" i="20"/>
  <c r="ES16" i="20"/>
  <c r="GR14" i="20"/>
  <c r="GS15" i="20"/>
  <c r="FR14" i="20"/>
  <c r="FS15" i="20"/>
  <c r="ES15" i="20"/>
  <c r="GR13" i="20"/>
  <c r="GS14" i="20"/>
  <c r="FR13" i="20"/>
  <c r="FS14" i="20"/>
  <c r="ES14" i="20"/>
  <c r="GR12" i="20"/>
  <c r="GS13" i="20"/>
  <c r="FR12" i="20"/>
  <c r="FS13" i="20"/>
  <c r="ES13" i="20"/>
  <c r="GR11" i="20"/>
  <c r="GS12" i="20"/>
  <c r="FR11" i="20"/>
  <c r="FS12" i="20"/>
  <c r="ES12" i="20"/>
  <c r="GR10" i="20"/>
  <c r="GS11" i="20"/>
  <c r="FR10" i="20"/>
  <c r="FS11" i="20"/>
  <c r="ES11" i="20"/>
  <c r="GR9" i="20"/>
  <c r="GS10" i="20"/>
  <c r="FR9" i="20"/>
  <c r="FS10" i="20"/>
  <c r="ES10" i="20"/>
  <c r="GR8" i="20"/>
  <c r="GS9" i="20"/>
  <c r="FR8" i="20"/>
  <c r="FS9" i="20"/>
  <c r="ES9" i="20"/>
  <c r="ES8" i="20"/>
  <c r="W6" i="20"/>
  <c r="W7" i="20"/>
  <c r="W8" i="20"/>
  <c r="W9" i="20"/>
  <c r="W10" i="20"/>
  <c r="W11" i="20"/>
  <c r="W12" i="20"/>
  <c r="W13" i="20"/>
  <c r="W14" i="20"/>
  <c r="W15" i="20"/>
  <c r="W16" i="20"/>
  <c r="W17" i="20"/>
  <c r="W18" i="20"/>
  <c r="W19" i="20"/>
  <c r="W20" i="20"/>
  <c r="W21" i="20"/>
  <c r="W22" i="20"/>
  <c r="W23" i="20"/>
  <c r="W24" i="20"/>
  <c r="W25" i="20"/>
  <c r="W26" i="20"/>
  <c r="W27" i="20"/>
  <c r="W28" i="20"/>
  <c r="W29" i="20"/>
  <c r="W30" i="20"/>
  <c r="W31" i="20"/>
  <c r="W32" i="20"/>
  <c r="W33" i="20"/>
  <c r="W34" i="20"/>
  <c r="W35" i="20"/>
  <c r="W36" i="20"/>
  <c r="W37" i="20"/>
  <c r="W38" i="20"/>
  <c r="W39" i="20"/>
  <c r="W40" i="20"/>
  <c r="W41" i="20"/>
  <c r="W42" i="20"/>
  <c r="W43" i="20"/>
  <c r="W44" i="20"/>
  <c r="W45" i="20"/>
  <c r="W46" i="20"/>
  <c r="W47" i="20"/>
  <c r="W48" i="20"/>
  <c r="W49" i="20"/>
  <c r="W50" i="20"/>
  <c r="W51" i="20"/>
  <c r="W52" i="20"/>
  <c r="W53" i="20"/>
  <c r="W54" i="20"/>
  <c r="W55" i="20"/>
  <c r="W56" i="20"/>
  <c r="W57" i="20"/>
  <c r="W58" i="20"/>
  <c r="W59" i="20"/>
  <c r="W60" i="20"/>
  <c r="W61" i="20"/>
  <c r="W62" i="20"/>
  <c r="W63" i="20"/>
  <c r="W64" i="20"/>
  <c r="W65" i="20"/>
  <c r="W66" i="20"/>
  <c r="W67" i="20"/>
  <c r="W68" i="20"/>
  <c r="W69" i="20"/>
  <c r="W70" i="20"/>
  <c r="W71" i="20"/>
  <c r="W72" i="20"/>
  <c r="W73" i="20"/>
  <c r="W74" i="20"/>
  <c r="W75" i="20"/>
  <c r="W76" i="20"/>
  <c r="W77" i="20"/>
  <c r="W78" i="20"/>
  <c r="W79" i="20"/>
  <c r="W80" i="20"/>
  <c r="W81" i="20"/>
  <c r="W82" i="20"/>
  <c r="W83" i="20"/>
  <c r="W84" i="20"/>
  <c r="W85" i="20"/>
  <c r="W86" i="20"/>
  <c r="W87" i="20"/>
  <c r="W88" i="20"/>
  <c r="W89" i="20"/>
  <c r="W90" i="20"/>
  <c r="W91" i="20"/>
  <c r="W92" i="20"/>
  <c r="W93" i="20"/>
  <c r="W94" i="20"/>
  <c r="W95" i="20"/>
  <c r="W96" i="20"/>
  <c r="W97" i="20"/>
  <c r="W98" i="20"/>
  <c r="W99" i="20"/>
  <c r="W100" i="20"/>
  <c r="W101" i="20"/>
  <c r="W102" i="20"/>
  <c r="W103" i="20"/>
  <c r="W104" i="20"/>
  <c r="W105" i="20"/>
  <c r="W106" i="20"/>
  <c r="W107" i="20"/>
  <c r="W108" i="20"/>
  <c r="W109" i="20"/>
  <c r="W110" i="20"/>
  <c r="W111" i="20"/>
  <c r="W112" i="20"/>
  <c r="W113" i="20"/>
  <c r="W114" i="20"/>
  <c r="W115" i="20"/>
  <c r="W116" i="20"/>
  <c r="W117" i="20"/>
  <c r="W118" i="20"/>
  <c r="W119" i="20"/>
  <c r="W120" i="20"/>
  <c r="W121" i="20"/>
  <c r="W122" i="20"/>
  <c r="W123" i="20"/>
  <c r="W124" i="20"/>
  <c r="W125" i="20"/>
  <c r="W126" i="20"/>
  <c r="W127" i="20"/>
  <c r="W128" i="20"/>
  <c r="W129" i="20"/>
  <c r="W130" i="20"/>
  <c r="W131" i="20"/>
  <c r="W132" i="20"/>
  <c r="W133" i="20"/>
  <c r="W134" i="20"/>
  <c r="W135" i="20"/>
  <c r="W136" i="20"/>
  <c r="W137" i="20"/>
  <c r="W138" i="20"/>
  <c r="W139" i="20"/>
  <c r="W140" i="20"/>
  <c r="W141" i="20"/>
  <c r="W142" i="20"/>
  <c r="W143" i="20"/>
  <c r="W144" i="20"/>
  <c r="W145" i="20"/>
  <c r="W146" i="20"/>
  <c r="W147" i="20"/>
  <c r="W148" i="20"/>
  <c r="W149" i="20"/>
  <c r="W150" i="20"/>
  <c r="W151" i="20"/>
  <c r="W152" i="20"/>
  <c r="W153" i="20"/>
  <c r="W154" i="20"/>
  <c r="W155" i="20"/>
  <c r="W156" i="20"/>
  <c r="W157" i="20"/>
  <c r="W158" i="20"/>
  <c r="W159" i="20"/>
  <c r="W160" i="20"/>
  <c r="W161" i="20"/>
  <c r="W162" i="20"/>
  <c r="W163" i="20"/>
  <c r="W164" i="20"/>
  <c r="W165" i="20"/>
  <c r="W166" i="20"/>
  <c r="W167" i="20"/>
  <c r="W168" i="20"/>
  <c r="W169" i="20"/>
  <c r="W170" i="20"/>
  <c r="W171" i="20"/>
  <c r="W172" i="20"/>
  <c r="W173" i="20"/>
  <c r="W174" i="20"/>
  <c r="W175" i="20"/>
  <c r="W176" i="20"/>
  <c r="W177" i="20"/>
  <c r="W178" i="20"/>
  <c r="W179" i="20"/>
  <c r="W180" i="20"/>
  <c r="W181" i="20"/>
  <c r="W182" i="20"/>
  <c r="W183" i="20"/>
  <c r="W184" i="20"/>
  <c r="W185" i="20"/>
  <c r="W186" i="20"/>
  <c r="W187" i="20"/>
  <c r="W188" i="20"/>
  <c r="W189" i="20"/>
  <c r="W190" i="20"/>
  <c r="W191" i="20"/>
  <c r="W192" i="20"/>
  <c r="W193" i="20"/>
  <c r="W194" i="20"/>
  <c r="W195" i="20"/>
  <c r="W196" i="20"/>
  <c r="W197" i="20"/>
  <c r="W198" i="20"/>
  <c r="W199" i="20"/>
  <c r="W200" i="20"/>
  <c r="W201" i="20"/>
  <c r="W202" i="20"/>
  <c r="W203" i="20"/>
  <c r="W204" i="20"/>
  <c r="W205" i="20"/>
  <c r="W206" i="20"/>
  <c r="W207" i="20"/>
  <c r="W208" i="20"/>
  <c r="W209" i="20"/>
  <c r="W210" i="20"/>
  <c r="W211" i="20"/>
  <c r="W212" i="20"/>
  <c r="W213" i="20"/>
  <c r="W214" i="20"/>
  <c r="W215" i="20"/>
  <c r="W216" i="20"/>
  <c r="W217" i="20"/>
  <c r="W218" i="20"/>
  <c r="W219" i="20"/>
  <c r="W220" i="20"/>
  <c r="W221" i="20"/>
  <c r="W222" i="20"/>
  <c r="W223" i="20"/>
  <c r="W224" i="20"/>
  <c r="W225" i="20"/>
  <c r="W226" i="20"/>
  <c r="W227" i="20"/>
  <c r="W228" i="20"/>
  <c r="W229" i="20"/>
  <c r="W230" i="20"/>
  <c r="W231" i="20"/>
  <c r="W232" i="20"/>
  <c r="W233" i="20"/>
  <c r="W234" i="20"/>
  <c r="W235" i="20"/>
  <c r="W236" i="20"/>
  <c r="W237" i="20"/>
  <c r="W238" i="20"/>
  <c r="W239" i="20"/>
  <c r="W240" i="20"/>
  <c r="W241" i="20"/>
  <c r="W242" i="20"/>
  <c r="W243" i="20"/>
  <c r="W244" i="20"/>
  <c r="W245" i="20"/>
  <c r="W246" i="20"/>
  <c r="W247" i="20"/>
  <c r="W248" i="20"/>
  <c r="W249" i="20"/>
  <c r="W250" i="20"/>
  <c r="W251" i="20"/>
  <c r="W252" i="20"/>
  <c r="W253" i="20"/>
  <c r="W254" i="20"/>
  <c r="W255" i="20"/>
  <c r="W256" i="20"/>
  <c r="W257" i="20"/>
  <c r="W258" i="20"/>
  <c r="W259" i="20"/>
  <c r="W260" i="20"/>
  <c r="W261" i="20"/>
  <c r="W262" i="20"/>
  <c r="W263" i="20"/>
  <c r="W264" i="20"/>
  <c r="W265" i="20"/>
  <c r="W266" i="20"/>
  <c r="W267" i="20"/>
  <c r="W268" i="20"/>
  <c r="W269" i="20"/>
  <c r="W270" i="20"/>
  <c r="W271" i="20"/>
  <c r="W272" i="20"/>
  <c r="W273" i="20"/>
  <c r="W274" i="20"/>
  <c r="W275" i="20"/>
  <c r="W276" i="20"/>
  <c r="W277" i="20"/>
  <c r="W278" i="20"/>
  <c r="W279" i="20"/>
  <c r="W280" i="20"/>
  <c r="W281" i="20"/>
  <c r="W282" i="20"/>
  <c r="W283" i="20"/>
  <c r="W284" i="20"/>
  <c r="W285" i="20"/>
  <c r="W286" i="20"/>
  <c r="W287" i="20"/>
  <c r="W288" i="20"/>
  <c r="W289" i="20"/>
  <c r="W290" i="20"/>
  <c r="W291" i="20"/>
  <c r="W292" i="20"/>
  <c r="W293" i="20"/>
  <c r="W294" i="20"/>
  <c r="W295" i="20"/>
  <c r="W296" i="20"/>
  <c r="W297" i="20"/>
  <c r="W298" i="20"/>
  <c r="W299" i="20"/>
  <c r="W300" i="20"/>
  <c r="W301" i="20"/>
  <c r="W302" i="20"/>
  <c r="W303" i="20"/>
  <c r="W304" i="20"/>
  <c r="W305" i="20"/>
  <c r="W306" i="20"/>
  <c r="W307" i="20"/>
  <c r="W308" i="20"/>
  <c r="W309" i="20"/>
  <c r="W310" i="20"/>
  <c r="W311" i="20"/>
  <c r="W312" i="20"/>
  <c r="W313" i="20"/>
  <c r="W314" i="20"/>
  <c r="W315" i="20"/>
  <c r="W316" i="20"/>
  <c r="W317" i="20"/>
  <c r="W318" i="20"/>
  <c r="W319" i="20"/>
  <c r="W320" i="20"/>
  <c r="W321" i="20"/>
  <c r="W322" i="20"/>
  <c r="W323" i="20"/>
  <c r="W324" i="20"/>
  <c r="W325" i="20"/>
  <c r="W326" i="20"/>
  <c r="W327" i="20"/>
  <c r="W328" i="20"/>
  <c r="W329" i="20"/>
  <c r="W330" i="20"/>
  <c r="W331" i="20"/>
  <c r="W332" i="20"/>
  <c r="W333" i="20"/>
  <c r="W334" i="20"/>
  <c r="W335" i="20"/>
  <c r="W336" i="20"/>
  <c r="W337" i="20"/>
  <c r="W338" i="20"/>
  <c r="W339" i="20"/>
  <c r="W340" i="20"/>
  <c r="W341" i="20"/>
  <c r="W342" i="20"/>
  <c r="W343" i="20"/>
  <c r="W344" i="20"/>
  <c r="W345" i="20"/>
  <c r="W346" i="20"/>
  <c r="W347" i="20"/>
  <c r="W348" i="20"/>
  <c r="W349" i="20"/>
  <c r="W350" i="20"/>
  <c r="W351" i="20"/>
  <c r="W352" i="20"/>
  <c r="W353" i="20"/>
  <c r="W354" i="20"/>
  <c r="W355" i="20"/>
  <c r="W356" i="20"/>
  <c r="W357" i="20"/>
  <c r="W358" i="20"/>
  <c r="W359" i="20"/>
  <c r="W360" i="20"/>
  <c r="W361" i="20"/>
  <c r="W362" i="20"/>
  <c r="W363" i="20"/>
  <c r="W364" i="20"/>
  <c r="W365" i="20"/>
  <c r="W366" i="20"/>
  <c r="W367" i="20"/>
  <c r="W368" i="20"/>
  <c r="W369" i="20"/>
  <c r="W370" i="20"/>
  <c r="W371" i="20"/>
  <c r="W372" i="20"/>
  <c r="W373" i="20"/>
  <c r="W374" i="20"/>
  <c r="W375" i="20"/>
  <c r="W376" i="20"/>
  <c r="W377" i="20"/>
  <c r="W378" i="20"/>
  <c r="W379" i="20"/>
  <c r="W380" i="20"/>
  <c r="W381" i="20"/>
  <c r="W382" i="20"/>
  <c r="W383" i="20"/>
  <c r="W384" i="20"/>
  <c r="W385" i="20"/>
  <c r="W386" i="20"/>
  <c r="W387" i="20"/>
  <c r="W388" i="20"/>
  <c r="W389" i="20"/>
  <c r="W390" i="20"/>
  <c r="W391" i="20"/>
  <c r="W392" i="20"/>
  <c r="W393" i="20"/>
  <c r="W394" i="20"/>
  <c r="W395" i="20"/>
  <c r="W396" i="20"/>
  <c r="W397" i="20"/>
  <c r="W398" i="20"/>
  <c r="W399" i="20"/>
  <c r="W400" i="20"/>
  <c r="W401" i="20"/>
  <c r="W402" i="20"/>
  <c r="W403" i="20"/>
  <c r="W404" i="20"/>
  <c r="W405" i="20"/>
  <c r="W406" i="20"/>
  <c r="W407" i="20"/>
  <c r="W408" i="20"/>
  <c r="W409" i="20"/>
  <c r="W410" i="20"/>
  <c r="W411" i="20"/>
  <c r="W412" i="20"/>
  <c r="W413" i="20"/>
  <c r="W414" i="20"/>
  <c r="W415" i="20"/>
  <c r="W416" i="20"/>
  <c r="W417" i="20"/>
  <c r="W418" i="20"/>
  <c r="W419" i="20"/>
  <c r="W420" i="20"/>
  <c r="W421" i="20"/>
  <c r="W422" i="20"/>
  <c r="W423" i="20"/>
  <c r="W424" i="20"/>
  <c r="W425" i="20"/>
  <c r="W426" i="20"/>
  <c r="W427" i="20"/>
  <c r="W428" i="20"/>
  <c r="W429" i="20"/>
  <c r="W430" i="20"/>
  <c r="W431" i="20"/>
  <c r="W432" i="20"/>
  <c r="W433" i="20"/>
  <c r="W434" i="20"/>
  <c r="W435" i="20"/>
  <c r="W436" i="20"/>
  <c r="W437" i="20"/>
  <c r="W438" i="20"/>
  <c r="W439" i="20"/>
  <c r="W440" i="20"/>
  <c r="W441" i="20"/>
  <c r="W442" i="20"/>
  <c r="W443" i="20"/>
  <c r="W444" i="20"/>
  <c r="W445" i="20"/>
  <c r="W446" i="20"/>
  <c r="W447" i="20"/>
  <c r="W448" i="20"/>
  <c r="W449" i="20"/>
  <c r="W450" i="20"/>
  <c r="W451" i="20"/>
  <c r="W452" i="20"/>
  <c r="W453" i="20"/>
  <c r="W454" i="20"/>
  <c r="W455" i="20"/>
  <c r="W456" i="20"/>
  <c r="W457" i="20"/>
  <c r="W458" i="20"/>
  <c r="W459" i="20"/>
  <c r="W460" i="20"/>
  <c r="W461" i="20"/>
  <c r="W462" i="20"/>
  <c r="W463" i="20"/>
  <c r="W464" i="20"/>
  <c r="W465" i="20"/>
  <c r="W466" i="20"/>
  <c r="W467" i="20"/>
  <c r="W468" i="20"/>
  <c r="W469" i="20"/>
  <c r="W470" i="20"/>
  <c r="W471" i="20"/>
  <c r="W472" i="20"/>
  <c r="W473" i="20"/>
  <c r="W474" i="20"/>
  <c r="W475" i="20"/>
  <c r="W476" i="20"/>
  <c r="W477" i="20"/>
  <c r="W478" i="20"/>
  <c r="W479" i="20"/>
  <c r="W480" i="20"/>
  <c r="W481" i="20"/>
  <c r="W482" i="20"/>
  <c r="W483" i="20"/>
  <c r="W484" i="20"/>
  <c r="W485" i="20"/>
  <c r="W486" i="20"/>
  <c r="W487" i="20"/>
  <c r="W488" i="20"/>
  <c r="W489" i="20"/>
  <c r="W490" i="20"/>
  <c r="W491" i="20"/>
  <c r="W492" i="20"/>
  <c r="W493" i="20"/>
  <c r="W494" i="20"/>
  <c r="W495" i="20"/>
  <c r="W496" i="20"/>
  <c r="W497" i="20"/>
  <c r="W498" i="20"/>
  <c r="W499" i="20"/>
  <c r="W500" i="20"/>
  <c r="W501" i="20"/>
  <c r="W502" i="20"/>
  <c r="W503" i="20"/>
  <c r="W504" i="20"/>
  <c r="W505" i="20"/>
  <c r="W506" i="20"/>
  <c r="W507" i="20"/>
  <c r="W508" i="20"/>
  <c r="W509" i="20"/>
  <c r="W510" i="20"/>
  <c r="W511" i="20"/>
  <c r="W512" i="20"/>
  <c r="W513" i="20"/>
  <c r="W514" i="20"/>
  <c r="W515" i="20"/>
  <c r="W516" i="20"/>
  <c r="W517" i="20"/>
  <c r="W518" i="20"/>
  <c r="W519" i="20"/>
  <c r="W520" i="20"/>
  <c r="W521" i="20"/>
  <c r="W522" i="20"/>
  <c r="W523" i="20"/>
  <c r="W524" i="20"/>
  <c r="W525" i="20"/>
  <c r="W526" i="20"/>
  <c r="W527" i="20"/>
  <c r="W528" i="20"/>
  <c r="W529" i="20"/>
  <c r="W530" i="20"/>
  <c r="W531" i="20"/>
  <c r="W532" i="20"/>
  <c r="W533" i="20"/>
  <c r="W534" i="20"/>
  <c r="W535" i="20"/>
  <c r="W536" i="20"/>
  <c r="W537" i="20"/>
  <c r="W538" i="20"/>
  <c r="W539" i="20"/>
  <c r="W540" i="20"/>
  <c r="W541" i="20"/>
  <c r="W542" i="20"/>
  <c r="W543" i="20"/>
  <c r="W544" i="20"/>
  <c r="W545" i="20"/>
  <c r="W546" i="20"/>
  <c r="W547" i="20"/>
  <c r="W548" i="20"/>
  <c r="W549" i="20"/>
  <c r="W550" i="20"/>
  <c r="W551" i="20"/>
  <c r="W552" i="20"/>
  <c r="W553" i="20"/>
  <c r="W554" i="20"/>
  <c r="W555" i="20"/>
  <c r="W556" i="20"/>
  <c r="W557" i="20"/>
  <c r="W558" i="20"/>
  <c r="W559" i="20"/>
  <c r="W560" i="20"/>
  <c r="W561" i="20"/>
  <c r="W562" i="20"/>
  <c r="W563" i="20"/>
  <c r="W564" i="20"/>
  <c r="W565" i="20"/>
  <c r="W566" i="20"/>
  <c r="W567" i="20"/>
  <c r="W568" i="20"/>
  <c r="W569" i="20"/>
  <c r="W570" i="20"/>
  <c r="W571" i="20"/>
  <c r="W572" i="20"/>
  <c r="W573" i="20"/>
  <c r="W574" i="20"/>
  <c r="W575" i="20"/>
  <c r="W576" i="20"/>
  <c r="W577" i="20"/>
  <c r="W578" i="20"/>
  <c r="W579" i="20"/>
  <c r="W580" i="20"/>
  <c r="W581" i="20"/>
  <c r="W582" i="20"/>
  <c r="W583" i="20"/>
  <c r="W584" i="20"/>
  <c r="W585" i="20"/>
  <c r="W586" i="20"/>
  <c r="W587" i="20"/>
  <c r="W588" i="20"/>
  <c r="W589" i="20"/>
  <c r="W590" i="20"/>
  <c r="W591" i="20"/>
  <c r="W592" i="20"/>
  <c r="W593" i="20"/>
  <c r="W594" i="20"/>
  <c r="W595" i="20"/>
  <c r="W596" i="20"/>
  <c r="W597" i="20"/>
  <c r="W598" i="20"/>
  <c r="W599" i="20"/>
  <c r="W600" i="20"/>
  <c r="W601" i="20"/>
  <c r="W602" i="20"/>
  <c r="W603" i="20"/>
  <c r="W604" i="20"/>
  <c r="W605" i="20"/>
  <c r="W606" i="20"/>
  <c r="W607" i="20"/>
  <c r="W608" i="20"/>
  <c r="W609" i="20"/>
  <c r="W610" i="20"/>
  <c r="W611" i="20"/>
  <c r="W612" i="20"/>
  <c r="W613" i="20"/>
  <c r="W614" i="20"/>
  <c r="W615" i="20"/>
  <c r="W616" i="20"/>
  <c r="W617" i="20"/>
  <c r="W618" i="20"/>
  <c r="W619" i="20"/>
  <c r="W620" i="20"/>
  <c r="W621" i="20"/>
  <c r="W622" i="20"/>
  <c r="W623" i="20"/>
  <c r="W624" i="20"/>
  <c r="W625" i="20"/>
  <c r="W626" i="20"/>
  <c r="W627" i="20"/>
  <c r="W628" i="20"/>
  <c r="W629" i="20"/>
  <c r="W630" i="20"/>
  <c r="W631" i="20"/>
  <c r="W632" i="20"/>
  <c r="W633" i="20"/>
  <c r="W634" i="20"/>
  <c r="W635" i="20"/>
  <c r="W636" i="20"/>
  <c r="W637" i="20"/>
  <c r="W638" i="20"/>
  <c r="W639" i="20"/>
  <c r="W640" i="20"/>
  <c r="W641" i="20"/>
  <c r="W642" i="20"/>
  <c r="W643" i="20"/>
  <c r="W644" i="20"/>
  <c r="W645" i="20"/>
  <c r="W646" i="20"/>
  <c r="W647" i="20"/>
  <c r="W648" i="20"/>
  <c r="W649" i="20"/>
  <c r="W650" i="20"/>
  <c r="W651" i="20"/>
  <c r="W652" i="20"/>
  <c r="W653" i="20"/>
  <c r="W654" i="20"/>
  <c r="W655" i="20"/>
  <c r="W656" i="20"/>
  <c r="W657" i="20"/>
  <c r="W658" i="20"/>
  <c r="W659" i="20"/>
  <c r="W660" i="20"/>
  <c r="W661" i="20"/>
  <c r="W662" i="20"/>
  <c r="W663" i="20"/>
  <c r="W664" i="20"/>
  <c r="W665" i="20"/>
  <c r="W666" i="20"/>
  <c r="W667" i="20"/>
  <c r="W668" i="20"/>
  <c r="W669" i="20"/>
  <c r="W670" i="20"/>
  <c r="W671" i="20"/>
  <c r="W672" i="20"/>
  <c r="W673" i="20"/>
  <c r="W674" i="20"/>
  <c r="W675" i="20"/>
  <c r="W676" i="20"/>
  <c r="W677" i="20"/>
  <c r="W678" i="20"/>
  <c r="W679" i="20"/>
  <c r="W680" i="20"/>
  <c r="W681" i="20"/>
  <c r="W682" i="20"/>
  <c r="W683" i="20"/>
  <c r="W684" i="20"/>
  <c r="W685" i="20"/>
  <c r="W686" i="20"/>
  <c r="W687" i="20"/>
  <c r="W688" i="20"/>
  <c r="W689" i="20"/>
  <c r="W690" i="20"/>
  <c r="W691" i="20"/>
  <c r="W692" i="20"/>
  <c r="W693" i="20"/>
  <c r="W694" i="20"/>
  <c r="W695" i="20"/>
  <c r="W696" i="20"/>
  <c r="W697" i="20"/>
  <c r="W698" i="20"/>
  <c r="W699" i="20"/>
  <c r="W700" i="20"/>
  <c r="W701" i="20"/>
  <c r="W702" i="20"/>
  <c r="W703" i="20"/>
  <c r="W704" i="20"/>
  <c r="W705" i="20"/>
  <c r="W706" i="20"/>
  <c r="W707" i="20"/>
  <c r="W708" i="20"/>
  <c r="W709" i="20"/>
  <c r="W710" i="20"/>
  <c r="W711" i="20"/>
  <c r="W712" i="20"/>
  <c r="W713" i="20"/>
  <c r="W714" i="20"/>
  <c r="W715" i="20"/>
  <c r="W716" i="20"/>
  <c r="W717" i="20"/>
  <c r="W718" i="20"/>
  <c r="W719" i="20"/>
  <c r="W720" i="20"/>
  <c r="W721" i="20"/>
  <c r="W722" i="20"/>
  <c r="W723" i="20"/>
  <c r="W724" i="20"/>
  <c r="W725" i="20"/>
  <c r="W726" i="20"/>
  <c r="W727" i="20"/>
  <c r="W728" i="20"/>
  <c r="W729" i="20"/>
  <c r="W730" i="20"/>
  <c r="W731" i="20"/>
  <c r="W732" i="20"/>
  <c r="W733" i="20"/>
  <c r="W734" i="20"/>
  <c r="W735" i="20"/>
  <c r="W736" i="20"/>
  <c r="W737" i="20"/>
  <c r="W738" i="20"/>
  <c r="W739" i="20"/>
  <c r="W740" i="20"/>
  <c r="W741" i="20"/>
  <c r="W742" i="20"/>
  <c r="W743" i="20"/>
  <c r="W744" i="20"/>
  <c r="W745" i="20"/>
  <c r="W746" i="20"/>
  <c r="W747" i="20"/>
  <c r="W748" i="20"/>
  <c r="W749" i="20"/>
  <c r="W750" i="20"/>
  <c r="W751" i="20"/>
  <c r="W752" i="20"/>
  <c r="W753" i="20"/>
  <c r="W754" i="20"/>
  <c r="W755" i="20"/>
  <c r="W756" i="20"/>
  <c r="W757" i="20"/>
  <c r="W758" i="20"/>
  <c r="W759" i="20"/>
  <c r="W760" i="20"/>
  <c r="W761" i="20"/>
  <c r="W762" i="20"/>
  <c r="W763" i="20"/>
  <c r="W764" i="20"/>
  <c r="W765" i="20"/>
  <c r="W766" i="20"/>
  <c r="W767" i="20"/>
  <c r="W768" i="20"/>
  <c r="W769" i="20"/>
  <c r="W770" i="20"/>
  <c r="W771" i="20"/>
  <c r="W772" i="20"/>
  <c r="W773" i="20"/>
  <c r="W774" i="20"/>
  <c r="W775" i="20"/>
  <c r="W776" i="20"/>
  <c r="W777" i="20"/>
  <c r="W778" i="20"/>
  <c r="W779" i="20"/>
  <c r="W780" i="20"/>
  <c r="W781" i="20"/>
  <c r="W782" i="20"/>
  <c r="W783" i="20"/>
  <c r="W784" i="20"/>
  <c r="W785" i="20"/>
  <c r="W786" i="20"/>
  <c r="W787" i="20"/>
  <c r="W788" i="20"/>
  <c r="W789" i="20"/>
  <c r="W790" i="20"/>
  <c r="W791" i="20"/>
  <c r="W792" i="20"/>
  <c r="W793" i="20"/>
  <c r="W794" i="20"/>
  <c r="W795" i="20"/>
  <c r="W796" i="20"/>
  <c r="W797" i="20"/>
  <c r="W798" i="20"/>
  <c r="W799" i="20"/>
  <c r="W800" i="20"/>
  <c r="W801" i="20"/>
  <c r="W802" i="20"/>
  <c r="W803" i="20"/>
  <c r="W804" i="20"/>
  <c r="W805" i="20"/>
  <c r="W806" i="20"/>
  <c r="W807" i="20"/>
  <c r="W808" i="20"/>
  <c r="W809" i="20"/>
  <c r="W810" i="20"/>
  <c r="W811" i="20"/>
  <c r="W812" i="20"/>
  <c r="W813" i="20"/>
  <c r="W814" i="20"/>
  <c r="W815" i="20"/>
  <c r="W816" i="20"/>
  <c r="W817" i="20"/>
  <c r="W818" i="20"/>
  <c r="W819" i="20"/>
  <c r="W820" i="20"/>
  <c r="W821" i="20"/>
  <c r="W822" i="20"/>
  <c r="W823" i="20"/>
  <c r="W824" i="20"/>
  <c r="W825" i="20"/>
  <c r="W826" i="20"/>
  <c r="W827" i="20"/>
  <c r="W828" i="20"/>
  <c r="W829" i="20"/>
  <c r="W830" i="20"/>
  <c r="W831" i="20"/>
  <c r="W832" i="20"/>
  <c r="W833" i="20"/>
  <c r="W834" i="20"/>
  <c r="W835" i="20"/>
  <c r="W836" i="20"/>
  <c r="W837" i="20"/>
  <c r="W838" i="20"/>
  <c r="W839" i="20"/>
  <c r="W840" i="20"/>
  <c r="W841" i="20"/>
  <c r="W842" i="20"/>
  <c r="W843" i="20"/>
  <c r="W844" i="20"/>
  <c r="W845" i="20"/>
  <c r="W846" i="20"/>
  <c r="W847" i="20"/>
  <c r="W848" i="20"/>
  <c r="W849" i="20"/>
  <c r="W850" i="20"/>
  <c r="W851" i="20"/>
  <c r="W852" i="20"/>
  <c r="W853" i="20"/>
  <c r="W854" i="20"/>
  <c r="W855" i="20"/>
  <c r="W856" i="20"/>
  <c r="W857" i="20"/>
  <c r="W858" i="20"/>
  <c r="W859" i="20"/>
  <c r="W860" i="20"/>
  <c r="W861" i="20"/>
  <c r="W862" i="20"/>
  <c r="W863" i="20"/>
  <c r="W864" i="20"/>
  <c r="W865" i="20"/>
  <c r="W866" i="20"/>
  <c r="W867" i="20"/>
  <c r="W868" i="20"/>
  <c r="W869" i="20"/>
  <c r="W870" i="20"/>
  <c r="W871" i="20"/>
  <c r="W872" i="20"/>
  <c r="W873" i="20"/>
  <c r="W874" i="20"/>
  <c r="W875" i="20"/>
  <c r="W876" i="20"/>
  <c r="W877" i="20"/>
  <c r="W878" i="20"/>
  <c r="W879" i="20"/>
  <c r="W880" i="20"/>
  <c r="W881" i="20"/>
  <c r="W882" i="20"/>
  <c r="W883" i="20"/>
  <c r="W884" i="20"/>
  <c r="W885" i="20"/>
  <c r="W886" i="20"/>
  <c r="W887" i="20"/>
  <c r="W888" i="20"/>
  <c r="W889" i="20"/>
  <c r="W890" i="20"/>
  <c r="W891" i="20"/>
  <c r="W892" i="20"/>
  <c r="W893" i="20"/>
  <c r="W894" i="20"/>
  <c r="W895" i="20"/>
  <c r="W896" i="20"/>
  <c r="W897" i="20"/>
  <c r="W898" i="20"/>
  <c r="W899" i="20"/>
  <c r="W900" i="20"/>
  <c r="W901" i="20"/>
  <c r="W902" i="20"/>
  <c r="W903" i="20"/>
  <c r="W904" i="20"/>
  <c r="W905" i="20"/>
  <c r="W906" i="20"/>
  <c r="W907" i="20"/>
  <c r="W908" i="20"/>
  <c r="W909" i="20"/>
  <c r="W910" i="20"/>
  <c r="W911" i="20"/>
  <c r="W912" i="20"/>
  <c r="W913" i="20"/>
  <c r="W914" i="20"/>
  <c r="W915" i="20"/>
  <c r="W916" i="20"/>
  <c r="W917" i="20"/>
  <c r="W918" i="20"/>
  <c r="W919" i="20"/>
  <c r="W920" i="20"/>
  <c r="W921" i="20"/>
  <c r="W922" i="20"/>
  <c r="W923" i="20"/>
  <c r="W924" i="20"/>
  <c r="W925" i="20"/>
  <c r="W926" i="20"/>
  <c r="W927" i="20"/>
  <c r="W928" i="20"/>
  <c r="W929" i="20"/>
  <c r="W930" i="20"/>
  <c r="W931" i="20"/>
  <c r="W932" i="20"/>
  <c r="W933" i="20"/>
  <c r="W934" i="20"/>
  <c r="W935" i="20"/>
  <c r="W936" i="20"/>
  <c r="W937" i="20"/>
  <c r="W938" i="20"/>
  <c r="W939" i="20"/>
  <c r="W940" i="20"/>
  <c r="W941" i="20"/>
  <c r="W942" i="20"/>
  <c r="W943" i="20"/>
  <c r="W944" i="20"/>
  <c r="W945" i="20"/>
  <c r="W946" i="20"/>
  <c r="W947" i="20"/>
  <c r="W948" i="20"/>
  <c r="W949" i="20"/>
  <c r="W950" i="20"/>
  <c r="W951" i="20"/>
  <c r="W952" i="20"/>
  <c r="W953" i="20"/>
  <c r="W954" i="20"/>
  <c r="W955" i="20"/>
  <c r="W956" i="20"/>
  <c r="W957" i="20"/>
  <c r="W958" i="20"/>
  <c r="W959" i="20"/>
  <c r="W960" i="20"/>
  <c r="W961" i="20"/>
  <c r="W962" i="20"/>
  <c r="W963" i="20"/>
  <c r="W964" i="20"/>
  <c r="W965" i="20"/>
  <c r="W966" i="20"/>
  <c r="W967" i="20"/>
  <c r="W968" i="20"/>
  <c r="W969" i="20"/>
  <c r="W970" i="20"/>
  <c r="W971" i="20"/>
  <c r="W972" i="20"/>
  <c r="W973" i="20"/>
  <c r="W974" i="20"/>
  <c r="W975" i="20"/>
  <c r="W976" i="20"/>
  <c r="W977" i="20"/>
  <c r="W978" i="20"/>
  <c r="W979" i="20"/>
  <c r="W980" i="20"/>
  <c r="W981" i="20"/>
  <c r="W982" i="20"/>
  <c r="W983" i="20"/>
  <c r="W984" i="20"/>
  <c r="W985" i="20"/>
  <c r="W986" i="20"/>
  <c r="W987" i="20"/>
  <c r="W988" i="20"/>
  <c r="W989" i="20"/>
  <c r="W990" i="20"/>
  <c r="W991" i="20"/>
  <c r="W992" i="20"/>
  <c r="W993" i="20"/>
  <c r="W994" i="20"/>
  <c r="W995" i="20"/>
  <c r="W996" i="20"/>
  <c r="W997" i="20"/>
  <c r="W998" i="20"/>
  <c r="W999" i="20"/>
  <c r="W1000" i="20"/>
  <c r="W1001" i="20"/>
  <c r="W1002" i="20"/>
  <c r="W1003" i="20"/>
  <c r="W1004" i="20"/>
  <c r="W1005" i="20"/>
  <c r="W1006" i="20"/>
  <c r="W1007" i="20"/>
  <c r="W1008" i="20"/>
  <c r="W1009" i="20"/>
  <c r="W1010" i="20"/>
  <c r="W1011" i="20"/>
  <c r="W1012" i="20"/>
  <c r="W1013" i="20"/>
  <c r="W1014" i="20"/>
  <c r="W1015" i="20"/>
  <c r="W1016" i="20"/>
  <c r="W1017" i="20"/>
  <c r="W1018" i="20"/>
  <c r="W1019" i="20"/>
  <c r="W1020" i="20"/>
  <c r="W1021" i="20"/>
  <c r="W1022" i="20"/>
  <c r="W1023" i="20"/>
  <c r="W1024" i="20"/>
  <c r="W1025" i="20"/>
  <c r="W1026" i="20"/>
  <c r="W1027" i="20"/>
  <c r="W1028" i="20"/>
  <c r="W1029" i="20"/>
  <c r="W1030" i="20"/>
  <c r="W1031" i="20"/>
  <c r="W1032" i="20"/>
  <c r="W1033" i="20"/>
  <c r="W1034" i="20"/>
  <c r="W1035" i="20"/>
  <c r="W1036" i="20"/>
  <c r="W1037" i="20"/>
  <c r="W1038" i="20"/>
  <c r="W1039" i="20"/>
  <c r="W1040" i="20"/>
  <c r="W1041" i="20"/>
  <c r="W1042" i="20"/>
  <c r="W1043" i="20"/>
  <c r="W1044" i="20"/>
  <c r="W1045" i="20"/>
  <c r="W1046" i="20"/>
  <c r="W1047" i="20"/>
  <c r="W1048" i="20"/>
  <c r="W1049" i="20"/>
  <c r="W1050" i="20"/>
  <c r="W1051" i="20"/>
  <c r="W1052" i="20"/>
  <c r="W1053" i="20"/>
  <c r="W1054" i="20"/>
  <c r="W1055" i="20"/>
  <c r="W1056" i="20"/>
  <c r="W1057" i="20"/>
  <c r="W1058" i="20"/>
  <c r="W1059" i="20"/>
  <c r="W1060" i="20"/>
  <c r="W1061" i="20"/>
  <c r="W1062" i="20"/>
  <c r="W1063" i="20"/>
  <c r="W1064" i="20"/>
  <c r="W1065" i="20"/>
  <c r="W1066" i="20"/>
  <c r="W1067" i="20"/>
  <c r="W1068" i="20"/>
  <c r="W1069" i="20"/>
  <c r="W1070" i="20"/>
  <c r="W1071" i="20"/>
  <c r="W1072" i="20"/>
  <c r="W1073" i="20"/>
  <c r="W1074" i="20"/>
  <c r="W1075" i="20"/>
  <c r="W1076" i="20"/>
  <c r="W1077" i="20"/>
  <c r="W1078" i="20"/>
  <c r="W1079" i="20"/>
  <c r="W1080" i="20"/>
  <c r="W1081" i="20"/>
  <c r="W1082" i="20"/>
  <c r="W1083" i="20"/>
  <c r="W1084" i="20"/>
  <c r="W1085" i="20"/>
  <c r="W1086" i="20"/>
  <c r="W1087" i="20"/>
  <c r="W1088" i="20"/>
  <c r="W1089" i="20"/>
  <c r="W1090" i="20"/>
  <c r="W1091" i="20"/>
  <c r="W1092" i="20"/>
  <c r="W1093" i="20"/>
  <c r="W1094" i="20"/>
  <c r="W1095" i="20"/>
  <c r="W1096" i="20"/>
  <c r="W1097" i="20"/>
  <c r="W1098" i="20"/>
  <c r="W1099" i="20"/>
  <c r="W1100" i="20"/>
  <c r="W1101" i="20"/>
  <c r="W1102" i="20"/>
  <c r="W1103" i="20"/>
  <c r="W1104" i="20"/>
  <c r="W1105" i="20"/>
  <c r="W1106" i="20"/>
  <c r="W1107" i="20"/>
  <c r="W1108" i="20"/>
  <c r="W1109" i="20"/>
  <c r="W1110" i="20"/>
  <c r="W1111" i="20"/>
  <c r="W1112" i="20"/>
  <c r="W1113" i="20"/>
  <c r="W1114" i="20"/>
  <c r="W1115" i="20"/>
  <c r="W1116" i="20"/>
  <c r="W1117" i="20"/>
  <c r="W1118" i="20"/>
  <c r="W1119" i="20"/>
  <c r="W1120" i="20"/>
  <c r="W1121" i="20"/>
  <c r="W1122" i="20"/>
  <c r="W1123" i="20"/>
  <c r="W1124" i="20"/>
  <c r="W1125" i="20"/>
  <c r="W1126" i="20"/>
  <c r="W1127" i="20"/>
  <c r="W1128" i="20"/>
  <c r="W1129" i="20"/>
  <c r="W1130" i="20"/>
  <c r="W1131" i="20"/>
  <c r="W1132" i="20"/>
  <c r="W1133" i="20"/>
  <c r="W1134" i="20"/>
  <c r="W1135" i="20"/>
  <c r="W1136" i="20"/>
  <c r="W1137" i="20"/>
  <c r="W1138" i="20"/>
  <c r="W1139" i="20"/>
  <c r="W1140" i="20"/>
  <c r="W1141" i="20"/>
  <c r="W1142" i="20"/>
  <c r="W1143" i="20"/>
  <c r="W1144" i="20"/>
  <c r="W1145" i="20"/>
  <c r="W1146" i="20"/>
  <c r="W1147" i="20"/>
  <c r="W1148" i="20"/>
  <c r="W1149" i="20"/>
  <c r="W1150" i="20"/>
  <c r="W1151" i="20"/>
  <c r="W1152" i="20"/>
  <c r="W1153" i="20"/>
  <c r="W1154" i="20"/>
  <c r="W1155" i="20"/>
  <c r="W1156" i="20"/>
  <c r="W1157" i="20"/>
  <c r="W1158" i="20"/>
  <c r="W1159" i="20"/>
  <c r="W1160" i="20"/>
  <c r="W1161" i="20"/>
  <c r="W1162" i="20"/>
  <c r="W1163" i="20"/>
  <c r="W1164" i="20"/>
  <c r="W1165" i="20"/>
  <c r="W1166" i="20"/>
  <c r="W1167" i="20"/>
  <c r="W1168" i="20"/>
  <c r="W1169" i="20"/>
  <c r="W1170" i="20"/>
  <c r="W1171" i="20"/>
  <c r="W1172" i="20"/>
  <c r="W1173" i="20"/>
  <c r="W1174" i="20"/>
  <c r="W1175" i="20"/>
  <c r="W1176" i="20"/>
  <c r="W1177" i="20"/>
  <c r="W1178" i="20"/>
  <c r="W1179" i="20"/>
  <c r="W1180" i="20"/>
  <c r="W1181" i="20"/>
  <c r="W1182" i="20"/>
  <c r="W1183" i="20"/>
  <c r="W1184" i="20"/>
  <c r="W1185" i="20"/>
  <c r="W1186" i="20"/>
  <c r="W1187" i="20"/>
  <c r="W1188" i="20"/>
  <c r="W1189" i="20"/>
  <c r="W1190" i="20"/>
  <c r="W1191" i="20"/>
  <c r="W1192" i="20"/>
  <c r="W1193" i="20"/>
  <c r="W1194" i="20"/>
  <c r="W1195" i="20"/>
  <c r="W1196" i="20"/>
  <c r="W1197" i="20"/>
  <c r="W1198" i="20"/>
  <c r="W1199" i="20"/>
  <c r="W1200" i="20"/>
  <c r="W1201" i="20"/>
  <c r="W1202" i="20"/>
  <c r="W1203" i="20"/>
  <c r="W1204" i="20"/>
  <c r="W1205" i="20"/>
  <c r="W1206" i="20"/>
  <c r="W1207" i="20"/>
  <c r="W1208" i="20"/>
  <c r="W1209" i="20"/>
  <c r="W1210" i="20"/>
  <c r="W1211" i="20"/>
  <c r="W1212" i="20"/>
  <c r="W1213" i="20"/>
  <c r="W1214" i="20"/>
  <c r="W1215" i="20"/>
  <c r="W1216" i="20"/>
  <c r="W1217" i="20"/>
  <c r="W1218" i="20"/>
  <c r="W1219" i="20"/>
  <c r="W1220" i="20"/>
  <c r="W1221" i="20"/>
  <c r="W1222" i="20"/>
  <c r="W1223" i="20"/>
  <c r="W1224" i="20"/>
  <c r="W1225" i="20"/>
  <c r="W1226" i="20"/>
  <c r="W1227" i="20"/>
  <c r="W1228" i="20"/>
  <c r="W1229" i="20"/>
  <c r="W1230" i="20"/>
  <c r="W1231" i="20"/>
  <c r="W1232" i="20"/>
  <c r="W1233" i="20"/>
  <c r="W1234" i="20"/>
  <c r="W1235" i="20"/>
  <c r="W1236" i="20"/>
  <c r="W1237" i="20"/>
  <c r="W1238" i="20"/>
  <c r="W1239" i="20"/>
  <c r="W1240" i="20"/>
  <c r="W1241" i="20"/>
  <c r="W1242" i="20"/>
  <c r="W1243" i="20"/>
  <c r="W1244" i="20"/>
  <c r="W1245" i="20"/>
  <c r="W1246" i="20"/>
  <c r="W1247" i="20"/>
  <c r="W1248" i="20"/>
  <c r="W1249" i="20"/>
  <c r="W1250" i="20"/>
  <c r="W1251" i="20"/>
  <c r="W1252" i="20"/>
  <c r="W1253" i="20"/>
  <c r="W1254" i="20"/>
  <c r="W1255" i="20"/>
  <c r="W1256" i="20"/>
  <c r="W1257" i="20"/>
  <c r="W1258" i="20"/>
  <c r="W1259" i="20"/>
  <c r="W1260" i="20"/>
  <c r="W1261" i="20"/>
  <c r="W1262" i="20"/>
  <c r="W1263" i="20"/>
  <c r="W1264" i="20"/>
  <c r="W1265" i="20"/>
  <c r="W1266" i="20"/>
  <c r="W1267" i="20"/>
  <c r="W1268" i="20"/>
  <c r="W1269" i="20"/>
  <c r="W1270" i="20"/>
  <c r="W1271" i="20"/>
  <c r="W1272" i="20"/>
  <c r="W1273" i="20"/>
  <c r="W1274" i="20"/>
  <c r="W1275" i="20"/>
  <c r="W1276" i="20"/>
  <c r="W1277" i="20"/>
  <c r="W1278" i="20"/>
  <c r="W1279" i="20"/>
  <c r="W1280" i="20"/>
  <c r="W1281" i="20"/>
  <c r="W1282" i="20"/>
  <c r="W1283" i="20"/>
  <c r="W1284" i="20"/>
  <c r="W1285" i="20"/>
  <c r="W1286" i="20"/>
  <c r="W1287" i="20"/>
  <c r="W1288" i="20"/>
  <c r="W1289" i="20"/>
  <c r="W1290" i="20"/>
  <c r="W1291" i="20"/>
  <c r="W1292" i="20"/>
  <c r="W1293" i="20"/>
  <c r="W1294" i="20"/>
  <c r="W1295" i="20"/>
  <c r="W1296" i="20"/>
  <c r="W1297" i="20"/>
  <c r="W1298" i="20"/>
  <c r="W1299" i="20"/>
  <c r="W1300" i="20"/>
  <c r="W1301" i="20"/>
  <c r="W1302" i="20"/>
  <c r="W1303" i="20"/>
  <c r="W1304" i="20"/>
  <c r="W1305" i="20"/>
  <c r="W1306" i="20"/>
  <c r="W1307" i="20"/>
  <c r="W1308" i="20"/>
  <c r="W1309" i="20"/>
  <c r="W1310" i="20"/>
  <c r="W1311" i="20"/>
  <c r="W1312" i="20"/>
  <c r="W1313" i="20"/>
  <c r="W1314" i="20"/>
  <c r="W1315" i="20"/>
  <c r="W1316" i="20"/>
  <c r="W1317" i="20"/>
  <c r="W1318" i="20"/>
  <c r="W1319" i="20"/>
  <c r="W1320" i="20"/>
  <c r="W1321" i="20"/>
  <c r="W1322" i="20"/>
  <c r="W1323" i="20"/>
  <c r="W1324" i="20"/>
  <c r="W1325" i="20"/>
  <c r="W1326" i="20"/>
  <c r="W1327" i="20"/>
  <c r="W1328" i="20"/>
  <c r="W1329" i="20"/>
  <c r="W1330" i="20"/>
  <c r="W1331" i="20"/>
  <c r="W1332" i="20"/>
  <c r="W1333" i="20"/>
  <c r="W1334" i="20"/>
  <c r="W1335" i="20"/>
  <c r="W1336" i="20"/>
  <c r="W1337" i="20"/>
  <c r="W1338" i="20"/>
  <c r="W1339" i="20"/>
  <c r="W1340" i="20"/>
  <c r="W1341" i="20"/>
  <c r="W1342" i="20"/>
  <c r="W1343" i="20"/>
  <c r="W1344" i="20"/>
  <c r="W1345" i="20"/>
  <c r="W1346" i="20"/>
  <c r="W1347" i="20"/>
  <c r="W1348" i="20"/>
  <c r="W1349" i="20"/>
  <c r="W1350" i="20"/>
  <c r="W1351" i="20"/>
  <c r="W1352" i="20"/>
  <c r="W1353" i="20"/>
  <c r="W1354" i="20"/>
  <c r="W1355" i="20"/>
  <c r="W1356" i="20"/>
  <c r="W1357" i="20"/>
  <c r="W1358" i="20"/>
  <c r="W1359" i="20"/>
  <c r="W1360" i="20"/>
  <c r="W1361" i="20"/>
  <c r="W1362" i="20"/>
  <c r="W1363" i="20"/>
  <c r="W1364" i="20"/>
  <c r="W1365" i="20"/>
  <c r="W1366" i="20"/>
  <c r="W1367" i="20"/>
  <c r="W1368" i="20"/>
  <c r="W1369" i="20"/>
  <c r="W1370" i="20"/>
  <c r="W1371" i="20"/>
  <c r="W1372" i="20"/>
  <c r="W1373" i="20"/>
  <c r="W1374" i="20"/>
  <c r="W1375" i="20"/>
  <c r="W1376" i="20"/>
  <c r="W1377" i="20"/>
  <c r="W1378" i="20"/>
  <c r="W1379" i="20"/>
  <c r="W1380" i="20"/>
  <c r="W1381" i="20"/>
  <c r="W1382" i="20"/>
  <c r="W1383" i="20"/>
  <c r="W1384" i="20"/>
  <c r="W1385" i="20"/>
  <c r="W1386" i="20"/>
  <c r="W1387" i="20"/>
  <c r="W1388" i="20"/>
  <c r="W1389" i="20"/>
  <c r="W1390" i="20"/>
  <c r="W1391" i="20"/>
  <c r="W1392" i="20"/>
  <c r="W1393" i="20"/>
  <c r="W1394" i="20"/>
  <c r="W1395" i="20"/>
  <c r="W1396" i="20"/>
  <c r="W1397" i="20"/>
  <c r="W1398" i="20"/>
  <c r="W1399" i="20"/>
  <c r="W1400" i="20"/>
  <c r="W1401" i="20"/>
  <c r="W1402" i="20"/>
  <c r="W1403" i="20"/>
  <c r="W1404" i="20"/>
  <c r="W1405" i="20"/>
  <c r="W1406" i="20"/>
  <c r="W1407" i="20"/>
  <c r="W5" i="20"/>
  <c r="AB6" i="20"/>
  <c r="AB7" i="20"/>
  <c r="AB8" i="20"/>
  <c r="AB9" i="20"/>
  <c r="AB10" i="20"/>
  <c r="AB11" i="20"/>
  <c r="AB12" i="20"/>
  <c r="AB13" i="20"/>
  <c r="AB14" i="20"/>
  <c r="AB15" i="20"/>
  <c r="AB16" i="20"/>
  <c r="AB17" i="20"/>
  <c r="AB18" i="20"/>
  <c r="AB19" i="20"/>
  <c r="AB20" i="20"/>
  <c r="AB21" i="20"/>
  <c r="AB22" i="20"/>
  <c r="AB23" i="20"/>
  <c r="AB24" i="20"/>
  <c r="AB25" i="20"/>
  <c r="AB26" i="20"/>
  <c r="AB27" i="20"/>
  <c r="AB28" i="20"/>
  <c r="AB29" i="20"/>
  <c r="AB30" i="20"/>
  <c r="AB31" i="20"/>
  <c r="AB32" i="20"/>
  <c r="AB33" i="20"/>
  <c r="AB34" i="20"/>
  <c r="AB35" i="20"/>
  <c r="AB36" i="20"/>
  <c r="AB37" i="20"/>
  <c r="AB38" i="20"/>
  <c r="AB39" i="20"/>
  <c r="AB40" i="20"/>
  <c r="AB41" i="20"/>
  <c r="AB42" i="20"/>
  <c r="AB43" i="20"/>
  <c r="AB44" i="20"/>
  <c r="AB45" i="20"/>
  <c r="AB46" i="20"/>
  <c r="AB47" i="20"/>
  <c r="AB48" i="20"/>
  <c r="AB49" i="20"/>
  <c r="AB50" i="20"/>
  <c r="AB51" i="20"/>
  <c r="AB52" i="20"/>
  <c r="AB53" i="20"/>
  <c r="AB54" i="20"/>
  <c r="AB55" i="20"/>
  <c r="AB56" i="20"/>
  <c r="AB57" i="20"/>
  <c r="AB58" i="20"/>
  <c r="AB59" i="20"/>
  <c r="AB60" i="20"/>
  <c r="AB61" i="20"/>
  <c r="AB62" i="20"/>
  <c r="AB63" i="20"/>
  <c r="AB64" i="20"/>
  <c r="AB65" i="20"/>
  <c r="AB66" i="20"/>
  <c r="AB67" i="20"/>
  <c r="AB68" i="20"/>
  <c r="AB69" i="20"/>
  <c r="AB70" i="20"/>
  <c r="AB71" i="20"/>
  <c r="AB72" i="20"/>
  <c r="AB73" i="20"/>
  <c r="AB74" i="20"/>
  <c r="AB75" i="20"/>
  <c r="AB76" i="20"/>
  <c r="AB77" i="20"/>
  <c r="AB78" i="20"/>
  <c r="AB79" i="20"/>
  <c r="AB80" i="20"/>
  <c r="AB81" i="20"/>
  <c r="AB82" i="20"/>
  <c r="AB83" i="20"/>
  <c r="AB84" i="20"/>
  <c r="AB85" i="20"/>
  <c r="AB86" i="20"/>
  <c r="AB87" i="20"/>
  <c r="AB88" i="20"/>
  <c r="AB89" i="20"/>
  <c r="AB90" i="20"/>
  <c r="AB91" i="20"/>
  <c r="AB92" i="20"/>
  <c r="AB93" i="20"/>
  <c r="AB94" i="20"/>
  <c r="AB95" i="20"/>
  <c r="AB96" i="20"/>
  <c r="AB97" i="20"/>
  <c r="AB98" i="20"/>
  <c r="AB99" i="20"/>
  <c r="AB100" i="20"/>
  <c r="AB101" i="20"/>
  <c r="AB102" i="20"/>
  <c r="AB103" i="20"/>
  <c r="AB104" i="20"/>
  <c r="AB105" i="20"/>
  <c r="AB106" i="20"/>
  <c r="AB107" i="20"/>
  <c r="AB108" i="20"/>
  <c r="AB109" i="20"/>
  <c r="AB110" i="20"/>
  <c r="AB111" i="20"/>
  <c r="AB112" i="20"/>
  <c r="AB113" i="20"/>
  <c r="AB114" i="20"/>
  <c r="AB115" i="20"/>
  <c r="AB116" i="20"/>
  <c r="AB117" i="20"/>
  <c r="AB118" i="20"/>
  <c r="AB119" i="20"/>
  <c r="AB120" i="20"/>
  <c r="AB121" i="20"/>
  <c r="AB122" i="20"/>
  <c r="AB123" i="20"/>
  <c r="AB124" i="20"/>
  <c r="AB125" i="20"/>
  <c r="AB126" i="20"/>
  <c r="AB127" i="20"/>
  <c r="AB128" i="20"/>
  <c r="AB129" i="20"/>
  <c r="AB130" i="20"/>
  <c r="AB131" i="20"/>
  <c r="AB132" i="20"/>
  <c r="AB133" i="20"/>
  <c r="AB134" i="20"/>
  <c r="AB135" i="20"/>
  <c r="AB136" i="20"/>
  <c r="AB137" i="20"/>
  <c r="AB138" i="20"/>
  <c r="AB139" i="20"/>
  <c r="AB140" i="20"/>
  <c r="AB141" i="20"/>
  <c r="AB142" i="20"/>
  <c r="AB143" i="20"/>
  <c r="AB144" i="20"/>
  <c r="AB145" i="20"/>
  <c r="AB146" i="20"/>
  <c r="AB147" i="20"/>
  <c r="AB148" i="20"/>
  <c r="AB149" i="20"/>
  <c r="AB150" i="20"/>
  <c r="AB151" i="20"/>
  <c r="AB152" i="20"/>
  <c r="AB153" i="20"/>
  <c r="AB154" i="20"/>
  <c r="AB155" i="20"/>
  <c r="AB156" i="20"/>
  <c r="AB157" i="20"/>
  <c r="AB158" i="20"/>
  <c r="AB159" i="20"/>
  <c r="AB160" i="20"/>
  <c r="AB161" i="20"/>
  <c r="AB162" i="20"/>
  <c r="AB163" i="20"/>
  <c r="AB164" i="20"/>
  <c r="AB165" i="20"/>
  <c r="AB166" i="20"/>
  <c r="AB167" i="20"/>
  <c r="AB168" i="20"/>
  <c r="AB169" i="20"/>
  <c r="AB170" i="20"/>
  <c r="AB171" i="20"/>
  <c r="AB172" i="20"/>
  <c r="AB173" i="20"/>
  <c r="AB174" i="20"/>
  <c r="AB175" i="20"/>
  <c r="AB176" i="20"/>
  <c r="AB177" i="20"/>
  <c r="AB178" i="20"/>
  <c r="AB179" i="20"/>
  <c r="AB180" i="20"/>
  <c r="AB181" i="20"/>
  <c r="AB182" i="20"/>
  <c r="AB183" i="20"/>
  <c r="AB184" i="20"/>
  <c r="AB185" i="20"/>
  <c r="AB186" i="20"/>
  <c r="AB187" i="20"/>
  <c r="AB188" i="20"/>
  <c r="AB189" i="20"/>
  <c r="AB190" i="20"/>
  <c r="AB191" i="20"/>
  <c r="AB192" i="20"/>
  <c r="AB193" i="20"/>
  <c r="AB194" i="20"/>
  <c r="AB195" i="20"/>
  <c r="AB196" i="20"/>
  <c r="AB197" i="20"/>
  <c r="AB198" i="20"/>
  <c r="AB199" i="20"/>
  <c r="AB200" i="20"/>
  <c r="AB201" i="20"/>
  <c r="AB202" i="20"/>
  <c r="AB203" i="20"/>
  <c r="AB204" i="20"/>
  <c r="AB205" i="20"/>
  <c r="AB206" i="20"/>
  <c r="AB207" i="20"/>
  <c r="AB208" i="20"/>
  <c r="AB209" i="20"/>
  <c r="AB210" i="20"/>
  <c r="AB211" i="20"/>
  <c r="AB212" i="20"/>
  <c r="AB213" i="20"/>
  <c r="AB214" i="20"/>
  <c r="AB215" i="20"/>
  <c r="AB216" i="20"/>
  <c r="AB217" i="20"/>
  <c r="AB218" i="20"/>
  <c r="AB219" i="20"/>
  <c r="AB220" i="20"/>
  <c r="AB221" i="20"/>
  <c r="AB222" i="20"/>
  <c r="AB223" i="20"/>
  <c r="AB224" i="20"/>
  <c r="AB225" i="20"/>
  <c r="AB226" i="20"/>
  <c r="AB227" i="20"/>
  <c r="AB228" i="20"/>
  <c r="AB229" i="20"/>
  <c r="AB230" i="20"/>
  <c r="AB231" i="20"/>
  <c r="AB232" i="20"/>
  <c r="AB233" i="20"/>
  <c r="AB234" i="20"/>
  <c r="AB235" i="20"/>
  <c r="AB236" i="20"/>
  <c r="AB237" i="20"/>
  <c r="AB238" i="20"/>
  <c r="AB239" i="20"/>
  <c r="AB240" i="20"/>
  <c r="AB241" i="20"/>
  <c r="AB242" i="20"/>
  <c r="AB243" i="20"/>
  <c r="AB244" i="20"/>
  <c r="AB245" i="20"/>
  <c r="AB246" i="20"/>
  <c r="AB247" i="20"/>
  <c r="AB248" i="20"/>
  <c r="AB249" i="20"/>
  <c r="AB250" i="20"/>
  <c r="AB251" i="20"/>
  <c r="AB252" i="20"/>
  <c r="AB253" i="20"/>
  <c r="AB254" i="20"/>
  <c r="AB255" i="20"/>
  <c r="AB256" i="20"/>
  <c r="AB257" i="20"/>
  <c r="AB258" i="20"/>
  <c r="AB259" i="20"/>
  <c r="AB260" i="20"/>
  <c r="AB261" i="20"/>
  <c r="AB262" i="20"/>
  <c r="AB263" i="20"/>
  <c r="AB264" i="20"/>
  <c r="AB265" i="20"/>
  <c r="AB266" i="20"/>
  <c r="AB267" i="20"/>
  <c r="AB268" i="20"/>
  <c r="AB269" i="20"/>
  <c r="AB270" i="20"/>
  <c r="AB271" i="20"/>
  <c r="AB272" i="20"/>
  <c r="AB273" i="20"/>
  <c r="AB274" i="20"/>
  <c r="AB275" i="20"/>
  <c r="AB276" i="20"/>
  <c r="AB277" i="20"/>
  <c r="AB278" i="20"/>
  <c r="AB279" i="20"/>
  <c r="AB280" i="20"/>
  <c r="AB281" i="20"/>
  <c r="AB282" i="20"/>
  <c r="AB283" i="20"/>
  <c r="AB284" i="20"/>
  <c r="AB285" i="20"/>
  <c r="AB286" i="20"/>
  <c r="AB287" i="20"/>
  <c r="AB288" i="20"/>
  <c r="AB289" i="20"/>
  <c r="AB290" i="20"/>
  <c r="AB291" i="20"/>
  <c r="AB292" i="20"/>
  <c r="AB293" i="20"/>
  <c r="AB294" i="20"/>
  <c r="AB295" i="20"/>
  <c r="AB296" i="20"/>
  <c r="AB297" i="20"/>
  <c r="AB298" i="20"/>
  <c r="AB299" i="20"/>
  <c r="AB300" i="20"/>
  <c r="AB301" i="20"/>
  <c r="AB302" i="20"/>
  <c r="AB303" i="20"/>
  <c r="AB304" i="20"/>
  <c r="AB305" i="20"/>
  <c r="AB306" i="20"/>
  <c r="AB307" i="20"/>
  <c r="AB308" i="20"/>
  <c r="AB309" i="20"/>
  <c r="AB310" i="20"/>
  <c r="AB311" i="20"/>
  <c r="AB312" i="20"/>
  <c r="AB313" i="20"/>
  <c r="AB314" i="20"/>
  <c r="AB315" i="20"/>
  <c r="AB316" i="20"/>
  <c r="AB317" i="20"/>
  <c r="AB318" i="20"/>
  <c r="AB319" i="20"/>
  <c r="AB320" i="20"/>
  <c r="AB321" i="20"/>
  <c r="AB322" i="20"/>
  <c r="AB323" i="20"/>
  <c r="AB324" i="20"/>
  <c r="AB325" i="20"/>
  <c r="AB326" i="20"/>
  <c r="AB327" i="20"/>
  <c r="AB328" i="20"/>
  <c r="AB329" i="20"/>
  <c r="AB330" i="20"/>
  <c r="AB331" i="20"/>
  <c r="AB332" i="20"/>
  <c r="AB333" i="20"/>
  <c r="AB334" i="20"/>
  <c r="AB335" i="20"/>
  <c r="AB336" i="20"/>
  <c r="AB337" i="20"/>
  <c r="AB338" i="20"/>
  <c r="AB339" i="20"/>
  <c r="AB340" i="20"/>
  <c r="AB341" i="20"/>
  <c r="AB342" i="20"/>
  <c r="AB343" i="20"/>
  <c r="AB344" i="20"/>
  <c r="AB345" i="20"/>
  <c r="AB346" i="20"/>
  <c r="AB347" i="20"/>
  <c r="AB348" i="20"/>
  <c r="AB349" i="20"/>
  <c r="AB350" i="20"/>
  <c r="AB351" i="20"/>
  <c r="AB352" i="20"/>
  <c r="AB353" i="20"/>
  <c r="AB354" i="20"/>
  <c r="AB355" i="20"/>
  <c r="AB356" i="20"/>
  <c r="AB357" i="20"/>
  <c r="AB358" i="20"/>
  <c r="AB359" i="20"/>
  <c r="AB360" i="20"/>
  <c r="AB361" i="20"/>
  <c r="AB362" i="20"/>
  <c r="AB363" i="20"/>
  <c r="AB364" i="20"/>
  <c r="AB365" i="20"/>
  <c r="AB366" i="20"/>
  <c r="AB367" i="20"/>
  <c r="AB368" i="20"/>
  <c r="AB369" i="20"/>
  <c r="AB370" i="20"/>
  <c r="AB371" i="20"/>
  <c r="AB372" i="20"/>
  <c r="AB373" i="20"/>
  <c r="AB374" i="20"/>
  <c r="AB375" i="20"/>
  <c r="AB376" i="20"/>
  <c r="AB377" i="20"/>
  <c r="AB378" i="20"/>
  <c r="AB379" i="20"/>
  <c r="AB380" i="20"/>
  <c r="AB381" i="20"/>
  <c r="AB382" i="20"/>
  <c r="AB383" i="20"/>
  <c r="AB384" i="20"/>
  <c r="AB385" i="20"/>
  <c r="AB386" i="20"/>
  <c r="AB387" i="20"/>
  <c r="AB388" i="20"/>
  <c r="AB389" i="20"/>
  <c r="AB390" i="20"/>
  <c r="AB391" i="20"/>
  <c r="AB392" i="20"/>
  <c r="AB393" i="20"/>
  <c r="AB394" i="20"/>
  <c r="AB395" i="20"/>
  <c r="AB396" i="20"/>
  <c r="AB397" i="20"/>
  <c r="AB398" i="20"/>
  <c r="AB399" i="20"/>
  <c r="AB400" i="20"/>
  <c r="AB401" i="20"/>
  <c r="AB402" i="20"/>
  <c r="AB403" i="20"/>
  <c r="AB404" i="20"/>
  <c r="AB405" i="20"/>
  <c r="AB406" i="20"/>
  <c r="AB407" i="20"/>
  <c r="AB408" i="20"/>
  <c r="AB409" i="20"/>
  <c r="AB410" i="20"/>
  <c r="AB411" i="20"/>
  <c r="AB412" i="20"/>
  <c r="AB413" i="20"/>
  <c r="AB414" i="20"/>
  <c r="AB415" i="20"/>
  <c r="AB416" i="20"/>
  <c r="AB417" i="20"/>
  <c r="AB418" i="20"/>
  <c r="AB419" i="20"/>
  <c r="AB420" i="20"/>
  <c r="AB421" i="20"/>
  <c r="AB422" i="20"/>
  <c r="AB423" i="20"/>
  <c r="AB424" i="20"/>
  <c r="AB425" i="20"/>
  <c r="AB426" i="20"/>
  <c r="AB427" i="20"/>
  <c r="AB428" i="20"/>
  <c r="AB429" i="20"/>
  <c r="AB430" i="20"/>
  <c r="AB431" i="20"/>
  <c r="AB432" i="20"/>
  <c r="AB433" i="20"/>
  <c r="AB434" i="20"/>
  <c r="AB435" i="20"/>
  <c r="AB436" i="20"/>
  <c r="AB437" i="20"/>
  <c r="AB438" i="20"/>
  <c r="AB439" i="20"/>
  <c r="AB440" i="20"/>
  <c r="AB441" i="20"/>
  <c r="AB442" i="20"/>
  <c r="AB443" i="20"/>
  <c r="AB444" i="20"/>
  <c r="AB445" i="20"/>
  <c r="AB446" i="20"/>
  <c r="AB447" i="20"/>
  <c r="AB448" i="20"/>
  <c r="AB449" i="20"/>
  <c r="AB450" i="20"/>
  <c r="AB451" i="20"/>
  <c r="AB452" i="20"/>
  <c r="AB453" i="20"/>
  <c r="AB454" i="20"/>
  <c r="AB455" i="20"/>
  <c r="AB456" i="20"/>
  <c r="AB457" i="20"/>
  <c r="AB458" i="20"/>
  <c r="AB459" i="20"/>
  <c r="AB460" i="20"/>
  <c r="AB461" i="20"/>
  <c r="AB462" i="20"/>
  <c r="AB463" i="20"/>
  <c r="AB464" i="20"/>
  <c r="AB465" i="20"/>
  <c r="AB466" i="20"/>
  <c r="AB467" i="20"/>
  <c r="AB468" i="20"/>
  <c r="AB469" i="20"/>
  <c r="AB470" i="20"/>
  <c r="AB471" i="20"/>
  <c r="AB472" i="20"/>
  <c r="AB473" i="20"/>
  <c r="AB474" i="20"/>
  <c r="AB475" i="20"/>
  <c r="AB476" i="20"/>
  <c r="AB477" i="20"/>
  <c r="AB478" i="20"/>
  <c r="AB479" i="20"/>
  <c r="AB480" i="20"/>
  <c r="AB481" i="20"/>
  <c r="AB482" i="20"/>
  <c r="AB483" i="20"/>
  <c r="AB484" i="20"/>
  <c r="AB485" i="20"/>
  <c r="AB486" i="20"/>
  <c r="AB487" i="20"/>
  <c r="AB488" i="20"/>
  <c r="AB489" i="20"/>
  <c r="AB490" i="20"/>
  <c r="AB491" i="20"/>
  <c r="AB492" i="20"/>
  <c r="AB493" i="20"/>
  <c r="AB494" i="20"/>
  <c r="AB495" i="20"/>
  <c r="AB496" i="20"/>
  <c r="AB497" i="20"/>
  <c r="AB498" i="20"/>
  <c r="AB499" i="20"/>
  <c r="AB500" i="20"/>
  <c r="AB501" i="20"/>
  <c r="AB502" i="20"/>
  <c r="AB503" i="20"/>
  <c r="AB504" i="20"/>
  <c r="AB505" i="20"/>
  <c r="AB506" i="20"/>
  <c r="AB507" i="20"/>
  <c r="AB508" i="20"/>
  <c r="AB509" i="20"/>
  <c r="AB510" i="20"/>
  <c r="AB511" i="20"/>
  <c r="AB512" i="20"/>
  <c r="AB513" i="20"/>
  <c r="AB514" i="20"/>
  <c r="AB515" i="20"/>
  <c r="AB516" i="20"/>
  <c r="AB517" i="20"/>
  <c r="AB518" i="20"/>
  <c r="AB519" i="20"/>
  <c r="AB520" i="20"/>
  <c r="AB521" i="20"/>
  <c r="AB522" i="20"/>
  <c r="AB523" i="20"/>
  <c r="AB524" i="20"/>
  <c r="AB525" i="20"/>
  <c r="AB526" i="20"/>
  <c r="AB527" i="20"/>
  <c r="AB528" i="20"/>
  <c r="AB529" i="20"/>
  <c r="AB530" i="20"/>
  <c r="AB531" i="20"/>
  <c r="AB532" i="20"/>
  <c r="AB533" i="20"/>
  <c r="AB534" i="20"/>
  <c r="AB535" i="20"/>
  <c r="AB536" i="20"/>
  <c r="AB537" i="20"/>
  <c r="AB538" i="20"/>
  <c r="AB539" i="20"/>
  <c r="AB540" i="20"/>
  <c r="AB541" i="20"/>
  <c r="AB542" i="20"/>
  <c r="AB543" i="20"/>
  <c r="AB544" i="20"/>
  <c r="AB545" i="20"/>
  <c r="AB546" i="20"/>
  <c r="AB547" i="20"/>
  <c r="AB548" i="20"/>
  <c r="AB549" i="20"/>
  <c r="AB550" i="20"/>
  <c r="AB551" i="20"/>
  <c r="AB552" i="20"/>
  <c r="AB553" i="20"/>
  <c r="AB554" i="20"/>
  <c r="AB555" i="20"/>
  <c r="AB556" i="20"/>
  <c r="AB557" i="20"/>
  <c r="AB558" i="20"/>
  <c r="AB559" i="20"/>
  <c r="AB560" i="20"/>
  <c r="AB561" i="20"/>
  <c r="AB562" i="20"/>
  <c r="AB563" i="20"/>
  <c r="AB564" i="20"/>
  <c r="AB565" i="20"/>
  <c r="AB566" i="20"/>
  <c r="AB567" i="20"/>
  <c r="AB568" i="20"/>
  <c r="AB569" i="20"/>
  <c r="AB570" i="20"/>
  <c r="AB571" i="20"/>
  <c r="AB572" i="20"/>
  <c r="AB573" i="20"/>
  <c r="AB574" i="20"/>
  <c r="AB575" i="20"/>
  <c r="AB576" i="20"/>
  <c r="AB577" i="20"/>
  <c r="AB578" i="20"/>
  <c r="AB579" i="20"/>
  <c r="AB580" i="20"/>
  <c r="AB581" i="20"/>
  <c r="AB582" i="20"/>
  <c r="AB583" i="20"/>
  <c r="AB584" i="20"/>
  <c r="AB585" i="20"/>
  <c r="AB586" i="20"/>
  <c r="AB587" i="20"/>
  <c r="AB588" i="20"/>
  <c r="AB589" i="20"/>
  <c r="AB590" i="20"/>
  <c r="AB591" i="20"/>
  <c r="AB592" i="20"/>
  <c r="AB593" i="20"/>
  <c r="AB594" i="20"/>
  <c r="AB595" i="20"/>
  <c r="AB596" i="20"/>
  <c r="AB597" i="20"/>
  <c r="AB598" i="20"/>
  <c r="AB599" i="20"/>
  <c r="AB600" i="20"/>
  <c r="AB601" i="20"/>
  <c r="AB602" i="20"/>
  <c r="AB603" i="20"/>
  <c r="AB604" i="20"/>
  <c r="AB605" i="20"/>
  <c r="AB606" i="20"/>
  <c r="AB607" i="20"/>
  <c r="AB608" i="20"/>
  <c r="AB609" i="20"/>
  <c r="AB610" i="20"/>
  <c r="AB611" i="20"/>
  <c r="AB612" i="20"/>
  <c r="AB613" i="20"/>
  <c r="AB614" i="20"/>
  <c r="AB615" i="20"/>
  <c r="AB616" i="20"/>
  <c r="AB617" i="20"/>
  <c r="AB618" i="20"/>
  <c r="AB619" i="20"/>
  <c r="AB620" i="20"/>
  <c r="AB621" i="20"/>
  <c r="AB622" i="20"/>
  <c r="AB623" i="20"/>
  <c r="AB624" i="20"/>
  <c r="AB625" i="20"/>
  <c r="AB626" i="20"/>
  <c r="AB627" i="20"/>
  <c r="AB628" i="20"/>
  <c r="AB629" i="20"/>
  <c r="AB630" i="20"/>
  <c r="AB631" i="20"/>
  <c r="AB632" i="20"/>
  <c r="AB633" i="20"/>
  <c r="AB634" i="20"/>
  <c r="AB635" i="20"/>
  <c r="AB636" i="20"/>
  <c r="AB637" i="20"/>
  <c r="AB638" i="20"/>
  <c r="AB639" i="20"/>
  <c r="AB640" i="20"/>
  <c r="AB641" i="20"/>
  <c r="AB642" i="20"/>
  <c r="AB643" i="20"/>
  <c r="AB644" i="20"/>
  <c r="AB645" i="20"/>
  <c r="AB646" i="20"/>
  <c r="AB647" i="20"/>
  <c r="AB648" i="20"/>
  <c r="AB649" i="20"/>
  <c r="AB650" i="20"/>
  <c r="AB651" i="20"/>
  <c r="AB652" i="20"/>
  <c r="AB653" i="20"/>
  <c r="AB654" i="20"/>
  <c r="AB655" i="20"/>
  <c r="AB656" i="20"/>
  <c r="AB657" i="20"/>
  <c r="AB658" i="20"/>
  <c r="AB659" i="20"/>
  <c r="AB660" i="20"/>
  <c r="AB661" i="20"/>
  <c r="AB662" i="20"/>
  <c r="AB663" i="20"/>
  <c r="AB664" i="20"/>
  <c r="AB665" i="20"/>
  <c r="AB666" i="20"/>
  <c r="AB667" i="20"/>
  <c r="AB668" i="20"/>
  <c r="AB669" i="20"/>
  <c r="AB670" i="20"/>
  <c r="AB671" i="20"/>
  <c r="AB672" i="20"/>
  <c r="AB673" i="20"/>
  <c r="AB674" i="20"/>
  <c r="AB675" i="20"/>
  <c r="AB676" i="20"/>
  <c r="AB677" i="20"/>
  <c r="AB678" i="20"/>
  <c r="AB679" i="20"/>
  <c r="AB680" i="20"/>
  <c r="AB681" i="20"/>
  <c r="AB682" i="20"/>
  <c r="AB683" i="20"/>
  <c r="AB684" i="20"/>
  <c r="AB685" i="20"/>
  <c r="AB686" i="20"/>
  <c r="AB687" i="20"/>
  <c r="AB688" i="20"/>
  <c r="AB689" i="20"/>
  <c r="AB690" i="20"/>
  <c r="AB691" i="20"/>
  <c r="AB692" i="20"/>
  <c r="AB693" i="20"/>
  <c r="AB694" i="20"/>
  <c r="AB695" i="20"/>
  <c r="AB696" i="20"/>
  <c r="AB697" i="20"/>
  <c r="AB698" i="20"/>
  <c r="AB699" i="20"/>
  <c r="AB700" i="20"/>
  <c r="AB701" i="20"/>
  <c r="AB702" i="20"/>
  <c r="AB703" i="20"/>
  <c r="AB704" i="20"/>
  <c r="AB705" i="20"/>
  <c r="AB706" i="20"/>
  <c r="AB707" i="20"/>
  <c r="AB708" i="20"/>
  <c r="AB709" i="20"/>
  <c r="AB710" i="20"/>
  <c r="AB711" i="20"/>
  <c r="AB712" i="20"/>
  <c r="AB713" i="20"/>
  <c r="AB714" i="20"/>
  <c r="AB715" i="20"/>
  <c r="AB716" i="20"/>
  <c r="AB717" i="20"/>
  <c r="AB718" i="20"/>
  <c r="AB719" i="20"/>
  <c r="AB720" i="20"/>
  <c r="AB721" i="20"/>
  <c r="AB722" i="20"/>
  <c r="AB723" i="20"/>
  <c r="AB724" i="20"/>
  <c r="AB725" i="20"/>
  <c r="AB726" i="20"/>
  <c r="AB727" i="20"/>
  <c r="AB728" i="20"/>
  <c r="AB729" i="20"/>
  <c r="AB730" i="20"/>
  <c r="AB731" i="20"/>
  <c r="AB732" i="20"/>
  <c r="AB733" i="20"/>
  <c r="AB734" i="20"/>
  <c r="AB735" i="20"/>
  <c r="AB736" i="20"/>
  <c r="AB737" i="20"/>
  <c r="AB738" i="20"/>
  <c r="AB739" i="20"/>
  <c r="AB740" i="20"/>
  <c r="AB741" i="20"/>
  <c r="AB742" i="20"/>
  <c r="AB743" i="20"/>
  <c r="AB744" i="20"/>
  <c r="AB745" i="20"/>
  <c r="AB746" i="20"/>
  <c r="AB747" i="20"/>
  <c r="AB748" i="20"/>
  <c r="AB749" i="20"/>
  <c r="AB750" i="20"/>
  <c r="AB751" i="20"/>
  <c r="AB752" i="20"/>
  <c r="AB753" i="20"/>
  <c r="AB754" i="20"/>
  <c r="AB755" i="20"/>
  <c r="AB756" i="20"/>
  <c r="AB757" i="20"/>
  <c r="AB758" i="20"/>
  <c r="AB759" i="20"/>
  <c r="AB760" i="20"/>
  <c r="AB761" i="20"/>
  <c r="AB762" i="20"/>
  <c r="AB763" i="20"/>
  <c r="AB764" i="20"/>
  <c r="AB765" i="20"/>
  <c r="AB766" i="20"/>
  <c r="AB767" i="20"/>
  <c r="AB768" i="20"/>
  <c r="AB769" i="20"/>
  <c r="AB770" i="20"/>
  <c r="AB771" i="20"/>
  <c r="AB772" i="20"/>
  <c r="AB773" i="20"/>
  <c r="AB774" i="20"/>
  <c r="AB775" i="20"/>
  <c r="AB776" i="20"/>
  <c r="AB777" i="20"/>
  <c r="AB778" i="20"/>
  <c r="AB779" i="20"/>
  <c r="AB780" i="20"/>
  <c r="AB781" i="20"/>
  <c r="AB782" i="20"/>
  <c r="AB783" i="20"/>
  <c r="AB784" i="20"/>
  <c r="AB785" i="20"/>
  <c r="AB786" i="20"/>
  <c r="AB787" i="20"/>
  <c r="AB788" i="20"/>
  <c r="AB789" i="20"/>
  <c r="AB790" i="20"/>
  <c r="AB791" i="20"/>
  <c r="AB792" i="20"/>
  <c r="AB793" i="20"/>
  <c r="AB794" i="20"/>
  <c r="AB795" i="20"/>
  <c r="AB796" i="20"/>
  <c r="AB797" i="20"/>
  <c r="AB798" i="20"/>
  <c r="AB799" i="20"/>
  <c r="AB800" i="20"/>
  <c r="AB801" i="20"/>
  <c r="AB802" i="20"/>
  <c r="AB803" i="20"/>
  <c r="AB804" i="20"/>
  <c r="AB805" i="20"/>
  <c r="AB806" i="20"/>
  <c r="AB807" i="20"/>
  <c r="AB808" i="20"/>
  <c r="AB809" i="20"/>
  <c r="AB810" i="20"/>
  <c r="AB811" i="20"/>
  <c r="AB812" i="20"/>
  <c r="AB813" i="20"/>
  <c r="AB814" i="20"/>
  <c r="AB815" i="20"/>
  <c r="AB816" i="20"/>
  <c r="AB817" i="20"/>
  <c r="AB818" i="20"/>
  <c r="AB819" i="20"/>
  <c r="AB820" i="20"/>
  <c r="AB821" i="20"/>
  <c r="AB822" i="20"/>
  <c r="AB823" i="20"/>
  <c r="AB824" i="20"/>
  <c r="AB825" i="20"/>
  <c r="AB826" i="20"/>
  <c r="AB827" i="20"/>
  <c r="AB828" i="20"/>
  <c r="AB829" i="20"/>
  <c r="AB830" i="20"/>
  <c r="AB831" i="20"/>
  <c r="AB832" i="20"/>
  <c r="AB833" i="20"/>
  <c r="AB834" i="20"/>
  <c r="AB835" i="20"/>
  <c r="AB836" i="20"/>
  <c r="AB837" i="20"/>
  <c r="AB838" i="20"/>
  <c r="AB839" i="20"/>
  <c r="AB840" i="20"/>
  <c r="AB841" i="20"/>
  <c r="AB842" i="20"/>
  <c r="AB843" i="20"/>
  <c r="AB844" i="20"/>
  <c r="AB845" i="20"/>
  <c r="AB846" i="20"/>
  <c r="AB847" i="20"/>
  <c r="AB848" i="20"/>
  <c r="AB849" i="20"/>
  <c r="AB850" i="20"/>
  <c r="AB851" i="20"/>
  <c r="AB852" i="20"/>
  <c r="AB853" i="20"/>
  <c r="AB854" i="20"/>
  <c r="AB855" i="20"/>
  <c r="AB856" i="20"/>
  <c r="AB857" i="20"/>
  <c r="AB858" i="20"/>
  <c r="AB859" i="20"/>
  <c r="AB860" i="20"/>
  <c r="AB861" i="20"/>
  <c r="AB862" i="20"/>
  <c r="AB863" i="20"/>
  <c r="AB864" i="20"/>
  <c r="AB865" i="20"/>
  <c r="AB866" i="20"/>
  <c r="AB867" i="20"/>
  <c r="AB868" i="20"/>
  <c r="AB869" i="20"/>
  <c r="AB870" i="20"/>
  <c r="AB871" i="20"/>
  <c r="AB872" i="20"/>
  <c r="AB873" i="20"/>
  <c r="AB874" i="20"/>
  <c r="AB875" i="20"/>
  <c r="AB876" i="20"/>
  <c r="AB877" i="20"/>
  <c r="AB878" i="20"/>
  <c r="AB879" i="20"/>
  <c r="AB880" i="20"/>
  <c r="AB881" i="20"/>
  <c r="AB882" i="20"/>
  <c r="AB883" i="20"/>
  <c r="AB884" i="20"/>
  <c r="AB885" i="20"/>
  <c r="AB886" i="20"/>
  <c r="AB887" i="20"/>
  <c r="AB888" i="20"/>
  <c r="AB889" i="20"/>
  <c r="AB890" i="20"/>
  <c r="AB891" i="20"/>
  <c r="AB892" i="20"/>
  <c r="AB893" i="20"/>
  <c r="AB894" i="20"/>
  <c r="AB895" i="20"/>
  <c r="AB896" i="20"/>
  <c r="AB897" i="20"/>
  <c r="AB898" i="20"/>
  <c r="AB899" i="20"/>
  <c r="AB900" i="20"/>
  <c r="AB901" i="20"/>
  <c r="AB902" i="20"/>
  <c r="AB903" i="20"/>
  <c r="AB904" i="20"/>
  <c r="AB905" i="20"/>
  <c r="AB906" i="20"/>
  <c r="AB907" i="20"/>
  <c r="AB908" i="20"/>
  <c r="AB909" i="20"/>
  <c r="AB910" i="20"/>
  <c r="AB911" i="20"/>
  <c r="AB912" i="20"/>
  <c r="AB913" i="20"/>
  <c r="AB914" i="20"/>
  <c r="AB915" i="20"/>
  <c r="AB916" i="20"/>
  <c r="AB917" i="20"/>
  <c r="AB918" i="20"/>
  <c r="AB919" i="20"/>
  <c r="AB920" i="20"/>
  <c r="AB921" i="20"/>
  <c r="AB922" i="20"/>
  <c r="AB923" i="20"/>
  <c r="AB924" i="20"/>
  <c r="AB925" i="20"/>
  <c r="AB926" i="20"/>
  <c r="AB927" i="20"/>
  <c r="AB928" i="20"/>
  <c r="AB929" i="20"/>
  <c r="AB930" i="20"/>
  <c r="AB931" i="20"/>
  <c r="AB932" i="20"/>
  <c r="AB933" i="20"/>
  <c r="AB934" i="20"/>
  <c r="AB935" i="20"/>
  <c r="AB936" i="20"/>
  <c r="AB937" i="20"/>
  <c r="AB938" i="20"/>
  <c r="AB939" i="20"/>
  <c r="AB940" i="20"/>
  <c r="AB941" i="20"/>
  <c r="AB942" i="20"/>
  <c r="AB943" i="20"/>
  <c r="AB944" i="20"/>
  <c r="AB945" i="20"/>
  <c r="AB946" i="20"/>
  <c r="AB947" i="20"/>
  <c r="AB948" i="20"/>
  <c r="AB949" i="20"/>
  <c r="AB950" i="20"/>
  <c r="AB951" i="20"/>
  <c r="AB952" i="20"/>
  <c r="AB953" i="20"/>
  <c r="AB954" i="20"/>
  <c r="AB955" i="20"/>
  <c r="AB956" i="20"/>
  <c r="AB957" i="20"/>
  <c r="AB958" i="20"/>
  <c r="AB959" i="20"/>
  <c r="AB960" i="20"/>
  <c r="AB961" i="20"/>
  <c r="AB962" i="20"/>
  <c r="AB963" i="20"/>
  <c r="AB964" i="20"/>
  <c r="AB965" i="20"/>
  <c r="AB966" i="20"/>
  <c r="AB967" i="20"/>
  <c r="AB968" i="20"/>
  <c r="AB969" i="20"/>
  <c r="AB970" i="20"/>
  <c r="AB971" i="20"/>
  <c r="AB972" i="20"/>
  <c r="AB973" i="20"/>
  <c r="AB974" i="20"/>
  <c r="AB975" i="20"/>
  <c r="AB976" i="20"/>
  <c r="AB977" i="20"/>
  <c r="AB978" i="20"/>
  <c r="AB979" i="20"/>
  <c r="AB980" i="20"/>
  <c r="AB981" i="20"/>
  <c r="AB982" i="20"/>
  <c r="AB983" i="20"/>
  <c r="AB984" i="20"/>
  <c r="AB985" i="20"/>
  <c r="AB986" i="20"/>
  <c r="AB987" i="20"/>
  <c r="AB988" i="20"/>
  <c r="AB989" i="20"/>
  <c r="AB990" i="20"/>
  <c r="AB991" i="20"/>
  <c r="AB992" i="20"/>
  <c r="AB993" i="20"/>
  <c r="AB994" i="20"/>
  <c r="AB995" i="20"/>
  <c r="AB996" i="20"/>
  <c r="AB997" i="20"/>
  <c r="AB998" i="20"/>
  <c r="AB999" i="20"/>
  <c r="AB1000" i="20"/>
  <c r="AB1001" i="20"/>
  <c r="AB1002" i="20"/>
  <c r="AB1003" i="20"/>
  <c r="AB1004" i="20"/>
  <c r="AB1005" i="20"/>
  <c r="AB1006" i="20"/>
  <c r="AB1007" i="20"/>
  <c r="AB1008" i="20"/>
  <c r="AB1009" i="20"/>
  <c r="AB1010" i="20"/>
  <c r="AB1011" i="20"/>
  <c r="AB1012" i="20"/>
  <c r="AB1013" i="20"/>
  <c r="AB1014" i="20"/>
  <c r="AB1015" i="20"/>
  <c r="AB1016" i="20"/>
  <c r="AB1017" i="20"/>
  <c r="AB1018" i="20"/>
  <c r="AB1019" i="20"/>
  <c r="AB1020" i="20"/>
  <c r="AB1021" i="20"/>
  <c r="AB1022" i="20"/>
  <c r="AB1023" i="20"/>
  <c r="AB1024" i="20"/>
  <c r="AB1025" i="20"/>
  <c r="AB1026" i="20"/>
  <c r="AB1027" i="20"/>
  <c r="AB1028" i="20"/>
  <c r="AB1029" i="20"/>
  <c r="AB1030" i="20"/>
  <c r="AB1031" i="20"/>
  <c r="AB1032" i="20"/>
  <c r="AB1033" i="20"/>
  <c r="AB1034" i="20"/>
  <c r="AB1035" i="20"/>
  <c r="AB1036" i="20"/>
  <c r="AB1037" i="20"/>
  <c r="AB1038" i="20"/>
  <c r="AB1039" i="20"/>
  <c r="AB1040" i="20"/>
  <c r="AB1041" i="20"/>
  <c r="AB1042" i="20"/>
  <c r="AB1043" i="20"/>
  <c r="AB1044" i="20"/>
  <c r="AB1045" i="20"/>
  <c r="AB1046" i="20"/>
  <c r="AB1047" i="20"/>
  <c r="AB1048" i="20"/>
  <c r="AB1049" i="20"/>
  <c r="AB1050" i="20"/>
  <c r="AB1051" i="20"/>
  <c r="AB1052" i="20"/>
  <c r="AB1053" i="20"/>
  <c r="AB1054" i="20"/>
  <c r="AB1055" i="20"/>
  <c r="AB1056" i="20"/>
  <c r="AB1057" i="20"/>
  <c r="AB1058" i="20"/>
  <c r="AB1059" i="20"/>
  <c r="AB1060" i="20"/>
  <c r="AB1061" i="20"/>
  <c r="AB1062" i="20"/>
  <c r="AB1063" i="20"/>
  <c r="AB1064" i="20"/>
  <c r="AB1065" i="20"/>
  <c r="AB1066" i="20"/>
  <c r="AB1067" i="20"/>
  <c r="AB1068" i="20"/>
  <c r="AB1069" i="20"/>
  <c r="AB1070" i="20"/>
  <c r="AB1071" i="20"/>
  <c r="AB1072" i="20"/>
  <c r="AB1073" i="20"/>
  <c r="AB1074" i="20"/>
  <c r="AB1075" i="20"/>
  <c r="AB1076" i="20"/>
  <c r="AB1077" i="20"/>
  <c r="AB1078" i="20"/>
  <c r="AB1079" i="20"/>
  <c r="AB1080" i="20"/>
  <c r="AB1081" i="20"/>
  <c r="AB1082" i="20"/>
  <c r="AB1083" i="20"/>
  <c r="AB1084" i="20"/>
  <c r="AB1085" i="20"/>
  <c r="AB1086" i="20"/>
  <c r="AB1087" i="20"/>
  <c r="AB1088" i="20"/>
  <c r="AB1089" i="20"/>
  <c r="AB1090" i="20"/>
  <c r="AB1091" i="20"/>
  <c r="AB1092" i="20"/>
  <c r="AB1093" i="20"/>
  <c r="AB1094" i="20"/>
  <c r="AB1095" i="20"/>
  <c r="AB1096" i="20"/>
  <c r="AB1097" i="20"/>
  <c r="AB1098" i="20"/>
  <c r="AB1099" i="20"/>
  <c r="AB1100" i="20"/>
  <c r="AB1101" i="20"/>
  <c r="AB1102" i="20"/>
  <c r="AB1103" i="20"/>
  <c r="AB1104" i="20"/>
  <c r="AB1105" i="20"/>
  <c r="AB1106" i="20"/>
  <c r="AB1107" i="20"/>
  <c r="AB1108" i="20"/>
  <c r="AB1109" i="20"/>
  <c r="AB1110" i="20"/>
  <c r="AB1111" i="20"/>
  <c r="AB1112" i="20"/>
  <c r="AB1113" i="20"/>
  <c r="AB1114" i="20"/>
  <c r="AB1115" i="20"/>
  <c r="AB1116" i="20"/>
  <c r="AB1117" i="20"/>
  <c r="AB1118" i="20"/>
  <c r="AB1119" i="20"/>
  <c r="AB1120" i="20"/>
  <c r="AB1121" i="20"/>
  <c r="AB1122" i="20"/>
  <c r="AB1123" i="20"/>
  <c r="AB1124" i="20"/>
  <c r="AB1125" i="20"/>
  <c r="AB1126" i="20"/>
  <c r="AB1127" i="20"/>
  <c r="AB1128" i="20"/>
  <c r="AB1129" i="20"/>
  <c r="AB1130" i="20"/>
  <c r="AB1131" i="20"/>
  <c r="AB1132" i="20"/>
  <c r="AB1133" i="20"/>
  <c r="AB1134" i="20"/>
  <c r="AB1135" i="20"/>
  <c r="AB1136" i="20"/>
  <c r="AB1137" i="20"/>
  <c r="AB1138" i="20"/>
  <c r="AB1139" i="20"/>
  <c r="AB1140" i="20"/>
  <c r="AB1141" i="20"/>
  <c r="AB1142" i="20"/>
  <c r="AB1143" i="20"/>
  <c r="AB1144" i="20"/>
  <c r="AB1145" i="20"/>
  <c r="AB1146" i="20"/>
  <c r="AB1147" i="20"/>
  <c r="AB1148" i="20"/>
  <c r="AB1149" i="20"/>
  <c r="AB1150" i="20"/>
  <c r="AB1151" i="20"/>
  <c r="AB1152" i="20"/>
  <c r="AB1153" i="20"/>
  <c r="AB1154" i="20"/>
  <c r="AB1155" i="20"/>
  <c r="AB1156" i="20"/>
  <c r="AB1157" i="20"/>
  <c r="AB1158" i="20"/>
  <c r="AB1159" i="20"/>
  <c r="AB1160" i="20"/>
  <c r="AB1161" i="20"/>
  <c r="AB1162" i="20"/>
  <c r="AB1163" i="20"/>
  <c r="AB1164" i="20"/>
  <c r="AB1165" i="20"/>
  <c r="AB1166" i="20"/>
  <c r="AB1167" i="20"/>
  <c r="AB1168" i="20"/>
  <c r="AB1169" i="20"/>
  <c r="AB1170" i="20"/>
  <c r="AB1171" i="20"/>
  <c r="AB1172" i="20"/>
  <c r="AB1173" i="20"/>
  <c r="AB1174" i="20"/>
  <c r="AB1175" i="20"/>
  <c r="AB1176" i="20"/>
  <c r="AB1177" i="20"/>
  <c r="AB1178" i="20"/>
  <c r="AB1179" i="20"/>
  <c r="AB1180" i="20"/>
  <c r="AB1181" i="20"/>
  <c r="AB1182" i="20"/>
  <c r="AB1183" i="20"/>
  <c r="AB1184" i="20"/>
  <c r="AB1185" i="20"/>
  <c r="AB1186" i="20"/>
  <c r="AB1187" i="20"/>
  <c r="AB1188" i="20"/>
  <c r="AB1189" i="20"/>
  <c r="AB1190" i="20"/>
  <c r="AB1191" i="20"/>
  <c r="AB1192" i="20"/>
  <c r="AB1193" i="20"/>
  <c r="AB1194" i="20"/>
  <c r="AB1195" i="20"/>
  <c r="AB1196" i="20"/>
  <c r="AB1197" i="20"/>
  <c r="AB1198" i="20"/>
  <c r="AB1199" i="20"/>
  <c r="AB1200" i="20"/>
  <c r="AB1201" i="20"/>
  <c r="AB1202" i="20"/>
  <c r="AB1203" i="20"/>
  <c r="AB1204" i="20"/>
  <c r="AB1205" i="20"/>
  <c r="AB1206" i="20"/>
  <c r="AB1207" i="20"/>
  <c r="AB1208" i="20"/>
  <c r="AB1209" i="20"/>
  <c r="AB1210" i="20"/>
  <c r="AB1211" i="20"/>
  <c r="AB1212" i="20"/>
  <c r="AB1213" i="20"/>
  <c r="AB1214" i="20"/>
  <c r="AB1215" i="20"/>
  <c r="AB1216" i="20"/>
  <c r="AB1217" i="20"/>
  <c r="AB1218" i="20"/>
  <c r="AB1219" i="20"/>
  <c r="AB1220" i="20"/>
  <c r="AB1221" i="20"/>
  <c r="AB1222" i="20"/>
  <c r="AB1223" i="20"/>
  <c r="AB1224" i="20"/>
  <c r="AB1225" i="20"/>
  <c r="AB1226" i="20"/>
  <c r="AB1227" i="20"/>
  <c r="AB1228" i="20"/>
  <c r="AB1229" i="20"/>
  <c r="AB1230" i="20"/>
  <c r="AB1231" i="20"/>
  <c r="AB1232" i="20"/>
  <c r="AB1233" i="20"/>
  <c r="AB1234" i="20"/>
  <c r="AB1235" i="20"/>
  <c r="AB1236" i="20"/>
  <c r="AB1237" i="20"/>
  <c r="AB1238" i="20"/>
  <c r="AB1239" i="20"/>
  <c r="AB1240" i="20"/>
  <c r="AB1241" i="20"/>
  <c r="AB1242" i="20"/>
  <c r="AB1243" i="20"/>
  <c r="AB1244" i="20"/>
  <c r="AB1245" i="20"/>
  <c r="AB1246" i="20"/>
  <c r="AB1247" i="20"/>
  <c r="AB1248" i="20"/>
  <c r="AB1249" i="20"/>
  <c r="AB1250" i="20"/>
  <c r="AB1251" i="20"/>
  <c r="AB1252" i="20"/>
  <c r="AB1253" i="20"/>
  <c r="AB1254" i="20"/>
  <c r="AB1255" i="20"/>
  <c r="AB1256" i="20"/>
  <c r="AB1257" i="20"/>
  <c r="AB1258" i="20"/>
  <c r="AB1259" i="20"/>
  <c r="AB1260" i="20"/>
  <c r="AB1261" i="20"/>
  <c r="AB1262" i="20"/>
  <c r="AB1263" i="20"/>
  <c r="AB1264" i="20"/>
  <c r="AB1265" i="20"/>
  <c r="AB1266" i="20"/>
  <c r="AB1267" i="20"/>
  <c r="AB1268" i="20"/>
  <c r="AB1269" i="20"/>
  <c r="AB1270" i="20"/>
  <c r="AB1271" i="20"/>
  <c r="AB1272" i="20"/>
  <c r="AB1273" i="20"/>
  <c r="AB1274" i="20"/>
  <c r="AB1275" i="20"/>
  <c r="AB1276" i="20"/>
  <c r="AB1277" i="20"/>
  <c r="AB1278" i="20"/>
  <c r="AB1279" i="20"/>
  <c r="AB1280" i="20"/>
  <c r="AB1281" i="20"/>
  <c r="AB1282" i="20"/>
  <c r="AB1283" i="20"/>
  <c r="AB1284" i="20"/>
  <c r="AB1285" i="20"/>
  <c r="AB1286" i="20"/>
  <c r="AB1287" i="20"/>
  <c r="AB1288" i="20"/>
  <c r="AB1289" i="20"/>
  <c r="AB1290" i="20"/>
  <c r="AB1291" i="20"/>
  <c r="AB1292" i="20"/>
  <c r="AB1293" i="20"/>
  <c r="AB1294" i="20"/>
  <c r="AB1295" i="20"/>
  <c r="AB1296" i="20"/>
  <c r="AB1297" i="20"/>
  <c r="AB1298" i="20"/>
  <c r="AB1299" i="20"/>
  <c r="AB1300" i="20"/>
  <c r="AB1301" i="20"/>
  <c r="AB1302" i="20"/>
  <c r="AB1303" i="20"/>
  <c r="AB1304" i="20"/>
  <c r="AB1305" i="20"/>
  <c r="AB1306" i="20"/>
  <c r="AB1307" i="20"/>
  <c r="AB1308" i="20"/>
  <c r="AB1309" i="20"/>
  <c r="AB1310" i="20"/>
  <c r="AB1311" i="20"/>
  <c r="AB1312" i="20"/>
  <c r="AB1313" i="20"/>
  <c r="AB1314" i="20"/>
  <c r="AB1315" i="20"/>
  <c r="AB1316" i="20"/>
  <c r="AB1317" i="20"/>
  <c r="AB1318" i="20"/>
  <c r="AB1319" i="20"/>
  <c r="AB1320" i="20"/>
  <c r="AB1321" i="20"/>
  <c r="AB1322" i="20"/>
  <c r="AB1323" i="20"/>
  <c r="AB1324" i="20"/>
  <c r="AB1325" i="20"/>
  <c r="AB1326" i="20"/>
  <c r="AB1327" i="20"/>
  <c r="AB1328" i="20"/>
  <c r="AB1329" i="20"/>
  <c r="AB1330" i="20"/>
  <c r="AB1331" i="20"/>
  <c r="AB1332" i="20"/>
  <c r="AB1333" i="20"/>
  <c r="AB1334" i="20"/>
  <c r="AB1335" i="20"/>
  <c r="AB1336" i="20"/>
  <c r="AB1337" i="20"/>
  <c r="AB1338" i="20"/>
  <c r="AB1339" i="20"/>
  <c r="AB1340" i="20"/>
  <c r="AB1341" i="20"/>
  <c r="AB1342" i="20"/>
  <c r="AB1343" i="20"/>
  <c r="AB1344" i="20"/>
  <c r="AB1345" i="20"/>
  <c r="AB1346" i="20"/>
  <c r="AB1347" i="20"/>
  <c r="AB1348" i="20"/>
  <c r="AB1349" i="20"/>
  <c r="AB1350" i="20"/>
  <c r="AB1351" i="20"/>
  <c r="AB1352" i="20"/>
  <c r="AB1353" i="20"/>
  <c r="AB1354" i="20"/>
  <c r="AB1355" i="20"/>
  <c r="AB1356" i="20"/>
  <c r="AB1357" i="20"/>
  <c r="AB1358" i="20"/>
  <c r="AB1359" i="20"/>
  <c r="AB1360" i="20"/>
  <c r="AB1361" i="20"/>
  <c r="AB1362" i="20"/>
  <c r="AB1363" i="20"/>
  <c r="AB1364" i="20"/>
  <c r="AB1365" i="20"/>
  <c r="AB1366" i="20"/>
  <c r="AB1367" i="20"/>
  <c r="AB1368" i="20"/>
  <c r="AB1369" i="20"/>
  <c r="AB1370" i="20"/>
  <c r="AB1371" i="20"/>
  <c r="AB1372" i="20"/>
  <c r="AB1373" i="20"/>
  <c r="AB1374" i="20"/>
  <c r="AB1375" i="20"/>
  <c r="AB1376" i="20"/>
  <c r="AB1377" i="20"/>
  <c r="AB1378" i="20"/>
  <c r="AB1379" i="20"/>
  <c r="AB1380" i="20"/>
  <c r="AB1381" i="20"/>
  <c r="AB1382" i="20"/>
  <c r="AB1383" i="20"/>
  <c r="AB1384" i="20"/>
  <c r="AB1385" i="20"/>
  <c r="AB1386" i="20"/>
  <c r="AB1387" i="20"/>
  <c r="AB1388" i="20"/>
  <c r="AB1389" i="20"/>
  <c r="AB1390" i="20"/>
  <c r="AB1391" i="20"/>
  <c r="AB1392" i="20"/>
  <c r="AB1393" i="20"/>
  <c r="AB1394" i="20"/>
  <c r="AB1395" i="20"/>
  <c r="AB1396" i="20"/>
  <c r="AB1397" i="20"/>
  <c r="AB1398" i="20"/>
  <c r="AB1399" i="20"/>
  <c r="AB1400" i="20"/>
  <c r="AB1401" i="20"/>
  <c r="AB1402" i="20"/>
  <c r="AB1403" i="20"/>
  <c r="AB1404" i="20"/>
  <c r="AB1405" i="20"/>
  <c r="AB1406" i="20"/>
  <c r="AB1407" i="20"/>
  <c r="AB5" i="20"/>
  <c r="DS69" i="20"/>
  <c r="DS68" i="20"/>
  <c r="DT69" i="20"/>
  <c r="DS67" i="20"/>
  <c r="DT68" i="20"/>
  <c r="DS66" i="20"/>
  <c r="DT67" i="20"/>
  <c r="DS65" i="20"/>
  <c r="DT66" i="20"/>
  <c r="DS64" i="20"/>
  <c r="DT65" i="20"/>
  <c r="DS63" i="20"/>
  <c r="DT64" i="20"/>
  <c r="DS62" i="20"/>
  <c r="DT63" i="20"/>
  <c r="DS61" i="20"/>
  <c r="DT62" i="20"/>
  <c r="DS60" i="20"/>
  <c r="DT61" i="20"/>
  <c r="DS59" i="20"/>
  <c r="DT60" i="20"/>
  <c r="DS58" i="20"/>
  <c r="DT59" i="20"/>
  <c r="DS57" i="20"/>
  <c r="DT58" i="20"/>
  <c r="DS56" i="20"/>
  <c r="DT57" i="20"/>
  <c r="DS55" i="20"/>
  <c r="DT56" i="20"/>
  <c r="DS54" i="20"/>
  <c r="DT55" i="20"/>
  <c r="DS53" i="20"/>
  <c r="DT54" i="20"/>
  <c r="DS52" i="20"/>
  <c r="DT53" i="20"/>
  <c r="DS51" i="20"/>
  <c r="DT52" i="20"/>
  <c r="DS50" i="20"/>
  <c r="DT51" i="20"/>
  <c r="DS49" i="20"/>
  <c r="DT50" i="20"/>
  <c r="DS48" i="20"/>
  <c r="DT49" i="20"/>
  <c r="DS47" i="20"/>
  <c r="DT48" i="20"/>
  <c r="DS46" i="20"/>
  <c r="DT47" i="20"/>
  <c r="DS45" i="20"/>
  <c r="DT46" i="20"/>
  <c r="DS44" i="20"/>
  <c r="DT45" i="20"/>
  <c r="DS43" i="20"/>
  <c r="DT44" i="20"/>
  <c r="DS42" i="20"/>
  <c r="DT43" i="20"/>
  <c r="DS41" i="20"/>
  <c r="DT42" i="20"/>
  <c r="DS40" i="20"/>
  <c r="DT41" i="20"/>
  <c r="DS39" i="20"/>
  <c r="DT40" i="20"/>
  <c r="DS38" i="20"/>
  <c r="DT39" i="20"/>
  <c r="DS37" i="20"/>
  <c r="DT38" i="20"/>
  <c r="DS36" i="20"/>
  <c r="DT37" i="20"/>
  <c r="DS35" i="20"/>
  <c r="DT36" i="20"/>
  <c r="DS34" i="20"/>
  <c r="DT35" i="20"/>
  <c r="DS33" i="20"/>
  <c r="DT34" i="20"/>
  <c r="DS32" i="20"/>
  <c r="DT33" i="20"/>
  <c r="DS31" i="20"/>
  <c r="DT32" i="20"/>
  <c r="DS30" i="20"/>
  <c r="DT31" i="20"/>
  <c r="DS29" i="20"/>
  <c r="DT30" i="20"/>
  <c r="DS28" i="20"/>
  <c r="DT29" i="20"/>
  <c r="DS27" i="20"/>
  <c r="DT28" i="20"/>
  <c r="DS26" i="20"/>
  <c r="DT27" i="20"/>
  <c r="DS25" i="20"/>
  <c r="DT26" i="20"/>
  <c r="DS24" i="20"/>
  <c r="DT25" i="20"/>
  <c r="DS23" i="20"/>
  <c r="DT24" i="20"/>
  <c r="DS22" i="20"/>
  <c r="DT23" i="20"/>
  <c r="DS21" i="20"/>
  <c r="DT22" i="20"/>
  <c r="DS20" i="20"/>
  <c r="DT21" i="20"/>
  <c r="DS19" i="20"/>
  <c r="DT20" i="20"/>
  <c r="DS18" i="20"/>
  <c r="DT19" i="20"/>
  <c r="DS17" i="20"/>
  <c r="DT18" i="20"/>
  <c r="DS16" i="20"/>
  <c r="DT17" i="20"/>
  <c r="DS15" i="20"/>
  <c r="DT16" i="20"/>
  <c r="DS14" i="20"/>
  <c r="DT15" i="20"/>
  <c r="DS13" i="20"/>
  <c r="DT14" i="20"/>
  <c r="DS12" i="20"/>
  <c r="DT13" i="20"/>
  <c r="DS11" i="20"/>
  <c r="DT12" i="20"/>
  <c r="DS10" i="20"/>
  <c r="DT11" i="20"/>
  <c r="DS9" i="20"/>
  <c r="DT10" i="20"/>
  <c r="DS8" i="20"/>
  <c r="DT9" i="20"/>
  <c r="CS10" i="20"/>
  <c r="CS9" i="20"/>
  <c r="CT10" i="20"/>
  <c r="CS11" i="20"/>
  <c r="CT11" i="20"/>
  <c r="CS12" i="20"/>
  <c r="CT12" i="20"/>
  <c r="CS13" i="20"/>
  <c r="CT13" i="20"/>
  <c r="CS14" i="20"/>
  <c r="CT14" i="20"/>
  <c r="CS15" i="20"/>
  <c r="CT15" i="20"/>
  <c r="CS16" i="20"/>
  <c r="CT16" i="20"/>
  <c r="CS17" i="20"/>
  <c r="CT17" i="20"/>
  <c r="CS18" i="20"/>
  <c r="CT18" i="20"/>
  <c r="CS19" i="20"/>
  <c r="CT19" i="20"/>
  <c r="CS20" i="20"/>
  <c r="CT20" i="20"/>
  <c r="CS21" i="20"/>
  <c r="CT21" i="20"/>
  <c r="CS22" i="20"/>
  <c r="CT22" i="20"/>
  <c r="CS23" i="20"/>
  <c r="CT23" i="20"/>
  <c r="CS24" i="20"/>
  <c r="CT24" i="20"/>
  <c r="CS25" i="20"/>
  <c r="CT25" i="20"/>
  <c r="CS26" i="20"/>
  <c r="CT26" i="20"/>
  <c r="CS27" i="20"/>
  <c r="CT27" i="20"/>
  <c r="CS28" i="20"/>
  <c r="CT28" i="20"/>
  <c r="CS29" i="20"/>
  <c r="CT29" i="20"/>
  <c r="CS30" i="20"/>
  <c r="CT30" i="20"/>
  <c r="CS31" i="20"/>
  <c r="CT31" i="20"/>
  <c r="CS32" i="20"/>
  <c r="CT32" i="20"/>
  <c r="CS33" i="20"/>
  <c r="CT33" i="20"/>
  <c r="CS34" i="20"/>
  <c r="CT34" i="20"/>
  <c r="CS35" i="20"/>
  <c r="CT35" i="20"/>
  <c r="CS36" i="20"/>
  <c r="CT36" i="20"/>
  <c r="CS37" i="20"/>
  <c r="CT37" i="20"/>
  <c r="CS38" i="20"/>
  <c r="CT38" i="20"/>
  <c r="CS39" i="20"/>
  <c r="CT39" i="20"/>
  <c r="CS40" i="20"/>
  <c r="CT40" i="20"/>
  <c r="CS41" i="20"/>
  <c r="CT41" i="20"/>
  <c r="CS42" i="20"/>
  <c r="CT42" i="20"/>
  <c r="CS43" i="20"/>
  <c r="CT43" i="20"/>
  <c r="CS44" i="20"/>
  <c r="CT44" i="20"/>
  <c r="CS45" i="20"/>
  <c r="CT45" i="20"/>
  <c r="CS46" i="20"/>
  <c r="CT46" i="20"/>
  <c r="CS47" i="20"/>
  <c r="CT47" i="20"/>
  <c r="CS48" i="20"/>
  <c r="CT48" i="20"/>
  <c r="CS49" i="20"/>
  <c r="CT49" i="20"/>
  <c r="CS50" i="20"/>
  <c r="CT50" i="20"/>
  <c r="CS51" i="20"/>
  <c r="CT51" i="20"/>
  <c r="CS52" i="20"/>
  <c r="CT52" i="20"/>
  <c r="CS53" i="20"/>
  <c r="CT53" i="20"/>
  <c r="CS54" i="20"/>
  <c r="CT54" i="20"/>
  <c r="CS55" i="20"/>
  <c r="CT55" i="20"/>
  <c r="CS56" i="20"/>
  <c r="CT56" i="20"/>
  <c r="CS57" i="20"/>
  <c r="CT57" i="20"/>
  <c r="CS58" i="20"/>
  <c r="CT58" i="20"/>
  <c r="CS59" i="20"/>
  <c r="CT59" i="20"/>
  <c r="CS60" i="20"/>
  <c r="CT60" i="20"/>
  <c r="CS61" i="20"/>
  <c r="CT61" i="20"/>
  <c r="CS62" i="20"/>
  <c r="CT62" i="20"/>
  <c r="CS63" i="20"/>
  <c r="CT63" i="20"/>
  <c r="CS64" i="20"/>
  <c r="CT64" i="20"/>
  <c r="CS65" i="20"/>
  <c r="CT65" i="20"/>
  <c r="CS66" i="20"/>
  <c r="CT66" i="20"/>
  <c r="CS67" i="20"/>
  <c r="CT67" i="20"/>
  <c r="CS68" i="20"/>
  <c r="CT68" i="20"/>
  <c r="CS69" i="20"/>
  <c r="CT69" i="20"/>
  <c r="CS8" i="20"/>
  <c r="CT9" i="20"/>
  <c r="BT69" i="20"/>
  <c r="BT9" i="20"/>
  <c r="BT10" i="20"/>
  <c r="BT11" i="20"/>
  <c r="BT12" i="20"/>
  <c r="BT13" i="20"/>
  <c r="BT14" i="20"/>
  <c r="BT15" i="20"/>
  <c r="BT16" i="20"/>
  <c r="BT17" i="20"/>
  <c r="BT18" i="20"/>
  <c r="BT19" i="20"/>
  <c r="BT20" i="20"/>
  <c r="BT21" i="20"/>
  <c r="BT22" i="20"/>
  <c r="BT23" i="20"/>
  <c r="BT24" i="20"/>
  <c r="BT25" i="20"/>
  <c r="BT26" i="20"/>
  <c r="BT27" i="20"/>
  <c r="BT28" i="20"/>
  <c r="BT29" i="20"/>
  <c r="BT30" i="20"/>
  <c r="BT31" i="20"/>
  <c r="BT32" i="20"/>
  <c r="BT33" i="20"/>
  <c r="BT34" i="20"/>
  <c r="BT35" i="20"/>
  <c r="BT36" i="20"/>
  <c r="BT37" i="20"/>
  <c r="BT38" i="20"/>
  <c r="BT39" i="20"/>
  <c r="BT40" i="20"/>
  <c r="BT41" i="20"/>
  <c r="BT42" i="20"/>
  <c r="BT43" i="20"/>
  <c r="BT44" i="20"/>
  <c r="BT45" i="20"/>
  <c r="BT46" i="20"/>
  <c r="BT47" i="20"/>
  <c r="BT48" i="20"/>
  <c r="BT49" i="20"/>
  <c r="BT50" i="20"/>
  <c r="BT51" i="20"/>
  <c r="BT52" i="20"/>
  <c r="BT53" i="20"/>
  <c r="BT54" i="20"/>
  <c r="BT55" i="20"/>
  <c r="BT56" i="20"/>
  <c r="BT57" i="20"/>
  <c r="BT58" i="20"/>
  <c r="BT59" i="20"/>
  <c r="BT60" i="20"/>
  <c r="BT61" i="20"/>
  <c r="BT62" i="20"/>
  <c r="BT63" i="20"/>
  <c r="BT64" i="20"/>
  <c r="BT65" i="20"/>
  <c r="BT66" i="20"/>
  <c r="BT67" i="20"/>
  <c r="BT68" i="20"/>
  <c r="BT8" i="20"/>
  <c r="AD14" i="6"/>
  <c r="AT9" i="20"/>
  <c r="AD18" i="6"/>
  <c r="AT10" i="20"/>
  <c r="AD21" i="6"/>
  <c r="AT11" i="20"/>
  <c r="AD24" i="6"/>
  <c r="AT12" i="20"/>
  <c r="AD27" i="6"/>
  <c r="AT13" i="20"/>
  <c r="AT14" i="20"/>
  <c r="AD33" i="6"/>
  <c r="AT15" i="20"/>
  <c r="AD36" i="6"/>
  <c r="AT16" i="20"/>
  <c r="AD39" i="6"/>
  <c r="AT17" i="20"/>
  <c r="AD44" i="6"/>
  <c r="AT19" i="20"/>
  <c r="AD48" i="6"/>
  <c r="AT21" i="20"/>
  <c r="AT22" i="20"/>
  <c r="AD52" i="6"/>
  <c r="AT23" i="20"/>
  <c r="AD54" i="6"/>
  <c r="AT24" i="20"/>
  <c r="AD56" i="6"/>
  <c r="AT25" i="20"/>
  <c r="AT27" i="20"/>
  <c r="AD61" i="6"/>
  <c r="AT28" i="20"/>
  <c r="AD62" i="6"/>
  <c r="AT29" i="20"/>
  <c r="AD63" i="6"/>
  <c r="AT30" i="20"/>
  <c r="AD64" i="6"/>
  <c r="AT31" i="20"/>
  <c r="AD66" i="6"/>
  <c r="AT33" i="20"/>
  <c r="AD67" i="6"/>
  <c r="AT34" i="20"/>
  <c r="AD68" i="6"/>
  <c r="AT35" i="20"/>
  <c r="AD69" i="6"/>
  <c r="AT36" i="20"/>
  <c r="AT37" i="20"/>
  <c r="AD72" i="6"/>
  <c r="AT39" i="20"/>
  <c r="AD73" i="6"/>
  <c r="AT40" i="20"/>
  <c r="AD74" i="6"/>
  <c r="AT41" i="20"/>
  <c r="AD75" i="6"/>
  <c r="AT42" i="20"/>
  <c r="AD76" i="6"/>
  <c r="AT43" i="20"/>
  <c r="AD78" i="6"/>
  <c r="AT45" i="20"/>
  <c r="AD79" i="6"/>
  <c r="AT46" i="20"/>
  <c r="AT47" i="20"/>
  <c r="AD81" i="6"/>
  <c r="AT48" i="20"/>
  <c r="AD82" i="6"/>
  <c r="AT49" i="20"/>
  <c r="AD84" i="6"/>
  <c r="AT51" i="20"/>
  <c r="AD85" i="6"/>
  <c r="AT52" i="20"/>
  <c r="AD86" i="6"/>
  <c r="AT53" i="20"/>
  <c r="AD87" i="6"/>
  <c r="AT54" i="20"/>
  <c r="AD88" i="6"/>
  <c r="AT55" i="20"/>
  <c r="AT57" i="20"/>
  <c r="AD91" i="6"/>
  <c r="AT58" i="20"/>
  <c r="AD92" i="6"/>
  <c r="AT59" i="20"/>
  <c r="AD93" i="6"/>
  <c r="AT60" i="20"/>
  <c r="AD94" i="6"/>
  <c r="AT61" i="20"/>
  <c r="AD96" i="6"/>
  <c r="AT63" i="20"/>
  <c r="AD97" i="6"/>
  <c r="AT64" i="20"/>
  <c r="AD98" i="6"/>
  <c r="AT65" i="20"/>
  <c r="AD99" i="6"/>
  <c r="AT66" i="20"/>
  <c r="AT67" i="20"/>
  <c r="AT69" i="20"/>
  <c r="AT70" i="20"/>
  <c r="AT71" i="20"/>
  <c r="AT72" i="20"/>
  <c r="AT73" i="20"/>
  <c r="AT74" i="20"/>
  <c r="AT75" i="20"/>
  <c r="AT76" i="20"/>
  <c r="AT77" i="20"/>
  <c r="AT78" i="20"/>
  <c r="AT79" i="20"/>
  <c r="AT80" i="20"/>
  <c r="AT81" i="20"/>
  <c r="AT82" i="20"/>
  <c r="AT83" i="20"/>
  <c r="AT84" i="20"/>
  <c r="AT85" i="20"/>
  <c r="AT86" i="20"/>
  <c r="AT87" i="20"/>
  <c r="AT88" i="20"/>
  <c r="AT89" i="20"/>
  <c r="AT90" i="20"/>
  <c r="AT91" i="20"/>
  <c r="AT92" i="20"/>
  <c r="AT93" i="20"/>
  <c r="AT94" i="20"/>
  <c r="AT95" i="20"/>
  <c r="AT96" i="20"/>
  <c r="AT97" i="20"/>
  <c r="AT98" i="20"/>
  <c r="AT99" i="20"/>
  <c r="AT100" i="20"/>
  <c r="AT101" i="20"/>
  <c r="AT102" i="20"/>
  <c r="AT103" i="20"/>
  <c r="AT104" i="20"/>
  <c r="AT105" i="20"/>
  <c r="AT106" i="20"/>
  <c r="AT107" i="20"/>
  <c r="AT108" i="20"/>
  <c r="AT109" i="20"/>
  <c r="AT110" i="20"/>
  <c r="AT111" i="20"/>
  <c r="AT112" i="20"/>
  <c r="AT113" i="20"/>
  <c r="AT114" i="20"/>
  <c r="AT115" i="20"/>
  <c r="AT116" i="20"/>
  <c r="AT117" i="20"/>
  <c r="AT118" i="20"/>
  <c r="AT119" i="20"/>
  <c r="AT120" i="20"/>
  <c r="AT121" i="20"/>
  <c r="AT122" i="20"/>
  <c r="AT123" i="20"/>
  <c r="AT124" i="20"/>
  <c r="AT125" i="20"/>
  <c r="AT126" i="20"/>
  <c r="AT127" i="20"/>
  <c r="AT128" i="20"/>
  <c r="AT129" i="20"/>
  <c r="AT130" i="20"/>
  <c r="AT131" i="20"/>
  <c r="AT132" i="20"/>
  <c r="AT133" i="20"/>
  <c r="AT134" i="20"/>
  <c r="AT135" i="20"/>
  <c r="AT136" i="20"/>
  <c r="AT137" i="20"/>
  <c r="AT138" i="20"/>
  <c r="AT139" i="20"/>
  <c r="AT140" i="20"/>
  <c r="AT141" i="20"/>
  <c r="AT142" i="20"/>
  <c r="AT143" i="20"/>
  <c r="AT144" i="20"/>
  <c r="AT145" i="20"/>
  <c r="AT146" i="20"/>
  <c r="AT147" i="20"/>
  <c r="AT148" i="20"/>
  <c r="AT149" i="20"/>
  <c r="AT150" i="20"/>
  <c r="AT151" i="20"/>
  <c r="AT152" i="20"/>
  <c r="AT153" i="20"/>
  <c r="AT154" i="20"/>
  <c r="AT155" i="20"/>
  <c r="AT156" i="20"/>
  <c r="AT157" i="20"/>
  <c r="AT8" i="20"/>
  <c r="AS10" i="20"/>
  <c r="AS12" i="20"/>
  <c r="AS14" i="20"/>
  <c r="AS16" i="20"/>
  <c r="AS18" i="20"/>
  <c r="AS20" i="20"/>
  <c r="AS22" i="20"/>
  <c r="AS24" i="20"/>
  <c r="AS26" i="20"/>
  <c r="AS28" i="20"/>
  <c r="AS30" i="20"/>
  <c r="AS32" i="20"/>
  <c r="AS34" i="20"/>
  <c r="AS36" i="20"/>
  <c r="AS38" i="20"/>
  <c r="AS40" i="20"/>
  <c r="AS42" i="20"/>
  <c r="AS44" i="20"/>
  <c r="AS46" i="20"/>
  <c r="AS48" i="20"/>
  <c r="AS50" i="20"/>
  <c r="AS51" i="20"/>
  <c r="AS54" i="20"/>
  <c r="AS56" i="20"/>
  <c r="AS58" i="20"/>
  <c r="AS60" i="20"/>
  <c r="AS62" i="20"/>
  <c r="AS64" i="20"/>
  <c r="AS66" i="20"/>
  <c r="AS68" i="20"/>
  <c r="AS8" i="20"/>
  <c r="AB6" i="19"/>
  <c r="AC6" i="19"/>
  <c r="I6" i="19"/>
  <c r="AB7" i="19"/>
  <c r="AC7" i="19"/>
  <c r="I7" i="19"/>
  <c r="AB8" i="19"/>
  <c r="AC8" i="19"/>
  <c r="I8" i="19"/>
  <c r="AB9" i="19"/>
  <c r="AC9" i="19"/>
  <c r="I9" i="19"/>
  <c r="AB10" i="19"/>
  <c r="AC10" i="19"/>
  <c r="I10" i="19"/>
  <c r="AB11" i="19"/>
  <c r="AC11" i="19"/>
  <c r="I11" i="19"/>
  <c r="AB12" i="19"/>
  <c r="AC12" i="19"/>
  <c r="I12" i="19"/>
  <c r="AB13" i="19"/>
  <c r="AC13" i="19"/>
  <c r="I13" i="19"/>
  <c r="AB14" i="19"/>
  <c r="AC14" i="19"/>
  <c r="I14" i="19"/>
  <c r="AB15" i="19"/>
  <c r="AC15" i="19"/>
  <c r="I15" i="19"/>
  <c r="AB16" i="19"/>
  <c r="AC16" i="19"/>
  <c r="I16" i="19"/>
  <c r="AB17" i="19"/>
  <c r="AC17" i="19"/>
  <c r="I17" i="19"/>
  <c r="AB18" i="19"/>
  <c r="AC18" i="19"/>
  <c r="I18" i="19"/>
  <c r="AB19" i="19"/>
  <c r="AC19" i="19"/>
  <c r="I19" i="19"/>
  <c r="AB20" i="19"/>
  <c r="AC20" i="19"/>
  <c r="I20" i="19"/>
  <c r="AB21" i="19"/>
  <c r="AC21" i="19"/>
  <c r="I21" i="19"/>
  <c r="AB22" i="19"/>
  <c r="AC22" i="19"/>
  <c r="I22" i="19"/>
  <c r="AB23" i="19"/>
  <c r="AC23" i="19"/>
  <c r="I23" i="19"/>
  <c r="AB24" i="19"/>
  <c r="AC24" i="19"/>
  <c r="I24" i="19"/>
  <c r="AB25" i="19"/>
  <c r="AC25" i="19"/>
  <c r="I25" i="19"/>
  <c r="AB26" i="19"/>
  <c r="AC26" i="19"/>
  <c r="I26" i="19"/>
  <c r="AB27" i="19"/>
  <c r="AC27" i="19"/>
  <c r="I27" i="19"/>
  <c r="AB28" i="19"/>
  <c r="AC28" i="19"/>
  <c r="I28" i="19"/>
  <c r="AB29" i="19"/>
  <c r="AC29" i="19"/>
  <c r="I29" i="19"/>
  <c r="AB30" i="19"/>
  <c r="AC30" i="19"/>
  <c r="I30" i="19"/>
  <c r="AB31" i="19"/>
  <c r="AC31" i="19"/>
  <c r="I31" i="19"/>
  <c r="AB32" i="19"/>
  <c r="AC32" i="19"/>
  <c r="I32" i="19"/>
  <c r="AB33" i="19"/>
  <c r="AC33" i="19"/>
  <c r="I33" i="19"/>
  <c r="AB34" i="19"/>
  <c r="AC34" i="19"/>
  <c r="I34" i="19"/>
  <c r="AB35" i="19"/>
  <c r="AC35" i="19"/>
  <c r="I35" i="19"/>
  <c r="AB36" i="19"/>
  <c r="AC36" i="19"/>
  <c r="I36" i="19"/>
  <c r="AB37" i="19"/>
  <c r="AC37" i="19"/>
  <c r="I37" i="19"/>
  <c r="AB38" i="19"/>
  <c r="AC38" i="19"/>
  <c r="I38" i="19"/>
  <c r="AB39" i="19"/>
  <c r="AC39" i="19"/>
  <c r="I39" i="19"/>
  <c r="AB40" i="19"/>
  <c r="AC40" i="19"/>
  <c r="I40" i="19"/>
  <c r="AB41" i="19"/>
  <c r="AC41" i="19"/>
  <c r="I41" i="19"/>
  <c r="AB42" i="19"/>
  <c r="AC42" i="19"/>
  <c r="I42" i="19"/>
  <c r="AB43" i="19"/>
  <c r="AC43" i="19"/>
  <c r="I43" i="19"/>
  <c r="AB44" i="19"/>
  <c r="AC44" i="19"/>
  <c r="I44" i="19"/>
  <c r="AB45" i="19"/>
  <c r="AC45" i="19"/>
  <c r="I45" i="19"/>
  <c r="AB46" i="19"/>
  <c r="AC46" i="19"/>
  <c r="I46" i="19"/>
  <c r="AB47" i="19"/>
  <c r="AC47" i="19"/>
  <c r="I47" i="19"/>
  <c r="AB48" i="19"/>
  <c r="AC48" i="19"/>
  <c r="I48" i="19"/>
  <c r="AB49" i="19"/>
  <c r="AC49" i="19"/>
  <c r="I49" i="19"/>
  <c r="AB50" i="19"/>
  <c r="AC50" i="19"/>
  <c r="I50" i="19"/>
  <c r="AB51" i="19"/>
  <c r="AC51" i="19"/>
  <c r="I51" i="19"/>
  <c r="AB52" i="19"/>
  <c r="AC52" i="19"/>
  <c r="I52" i="19"/>
  <c r="AB53" i="19"/>
  <c r="AC53" i="19"/>
  <c r="I53" i="19"/>
  <c r="AB54" i="19"/>
  <c r="AC54" i="19"/>
  <c r="I54" i="19"/>
  <c r="AB55" i="19"/>
  <c r="AC55" i="19"/>
  <c r="I55" i="19"/>
  <c r="AB56" i="19"/>
  <c r="AC56" i="19"/>
  <c r="I56" i="19"/>
  <c r="AB57" i="19"/>
  <c r="AC57" i="19"/>
  <c r="I57" i="19"/>
  <c r="AB58" i="19"/>
  <c r="AC58" i="19"/>
  <c r="I58" i="19"/>
  <c r="AB59" i="19"/>
  <c r="AC59" i="19"/>
  <c r="I59" i="19"/>
  <c r="AB60" i="19"/>
  <c r="AC60" i="19"/>
  <c r="I60" i="19"/>
  <c r="AB61" i="19"/>
  <c r="AC61" i="19"/>
  <c r="I61" i="19"/>
  <c r="AB62" i="19"/>
  <c r="AC62" i="19"/>
  <c r="I62" i="19"/>
  <c r="AB63" i="19"/>
  <c r="AC63" i="19"/>
  <c r="I63" i="19"/>
  <c r="AB64" i="19"/>
  <c r="AC64" i="19"/>
  <c r="I64" i="19"/>
  <c r="AB65" i="19"/>
  <c r="AC65" i="19"/>
  <c r="I65" i="19"/>
  <c r="AB66" i="19"/>
  <c r="AC66" i="19"/>
  <c r="I66" i="19"/>
  <c r="AB67" i="19"/>
  <c r="AC67" i="19"/>
  <c r="I67" i="19"/>
  <c r="AB68" i="19"/>
  <c r="AC68" i="19"/>
  <c r="I68" i="19"/>
  <c r="AB69" i="19"/>
  <c r="AC69" i="19"/>
  <c r="I69" i="19"/>
  <c r="AB70" i="19"/>
  <c r="AC70" i="19"/>
  <c r="I70" i="19"/>
  <c r="AB71" i="19"/>
  <c r="AC71" i="19"/>
  <c r="I71" i="19"/>
  <c r="AB72" i="19"/>
  <c r="AC72" i="19"/>
  <c r="I72" i="19"/>
  <c r="AB73" i="19"/>
  <c r="AC73" i="19"/>
  <c r="I73" i="19"/>
  <c r="AB74" i="19"/>
  <c r="AC74" i="19"/>
  <c r="I74" i="19"/>
  <c r="AB75" i="19"/>
  <c r="AC75" i="19"/>
  <c r="I75" i="19"/>
  <c r="AB76" i="19"/>
  <c r="AC76" i="19"/>
  <c r="I76" i="19"/>
  <c r="I5" i="19"/>
  <c r="AI8" i="19"/>
  <c r="AS4" i="19"/>
  <c r="AS8" i="19"/>
  <c r="G6" i="19"/>
  <c r="G7" i="19"/>
  <c r="G8" i="19"/>
  <c r="G9" i="19"/>
  <c r="G10" i="19"/>
  <c r="AI9" i="19"/>
  <c r="AS9" i="19"/>
  <c r="G11" i="19"/>
  <c r="G12" i="19"/>
  <c r="G13" i="19"/>
  <c r="G14" i="19"/>
  <c r="G15" i="19"/>
  <c r="G16" i="19"/>
  <c r="AI10" i="19"/>
  <c r="AS10" i="19"/>
  <c r="G17" i="19"/>
  <c r="G18" i="19"/>
  <c r="G19" i="19"/>
  <c r="G20" i="19"/>
  <c r="G21" i="19"/>
  <c r="G22" i="19"/>
  <c r="AI11" i="19"/>
  <c r="AS11" i="19"/>
  <c r="G23" i="19"/>
  <c r="G24" i="19"/>
  <c r="G25" i="19"/>
  <c r="G26" i="19"/>
  <c r="G27" i="19"/>
  <c r="G28" i="19"/>
  <c r="AI12" i="19"/>
  <c r="AS12" i="19"/>
  <c r="G29" i="19"/>
  <c r="G30" i="19"/>
  <c r="G31" i="19"/>
  <c r="G32" i="19"/>
  <c r="G33" i="19"/>
  <c r="G34" i="19"/>
  <c r="AI13" i="19"/>
  <c r="AS13" i="19"/>
  <c r="G35" i="19"/>
  <c r="G36" i="19"/>
  <c r="G37" i="19"/>
  <c r="G38" i="19"/>
  <c r="G39" i="19"/>
  <c r="G40" i="19"/>
  <c r="AI14" i="19"/>
  <c r="AS14" i="19"/>
  <c r="G41" i="19"/>
  <c r="G42" i="19"/>
  <c r="G43" i="19"/>
  <c r="G44" i="19"/>
  <c r="G45" i="19"/>
  <c r="G46" i="19"/>
  <c r="AI15" i="19"/>
  <c r="AS15" i="19"/>
  <c r="G47" i="19"/>
  <c r="G48" i="19"/>
  <c r="G49" i="19"/>
  <c r="G50" i="19"/>
  <c r="G51" i="19"/>
  <c r="G52" i="19"/>
  <c r="AI16" i="19"/>
  <c r="AS16" i="19"/>
  <c r="G53" i="19"/>
  <c r="G54" i="19"/>
  <c r="G55" i="19"/>
  <c r="G56" i="19"/>
  <c r="G57" i="19"/>
  <c r="G58" i="19"/>
  <c r="AI17" i="19"/>
  <c r="AS17" i="19"/>
  <c r="G59" i="19"/>
  <c r="G60" i="19"/>
  <c r="G61" i="19"/>
  <c r="G62" i="19"/>
  <c r="G63" i="19"/>
  <c r="G64" i="19"/>
  <c r="AI18" i="19"/>
  <c r="AS18" i="19"/>
  <c r="G65" i="19"/>
  <c r="G66" i="19"/>
  <c r="G67" i="19"/>
  <c r="G68" i="19"/>
  <c r="G69" i="19"/>
  <c r="G70" i="19"/>
  <c r="AI19" i="19"/>
  <c r="AS19" i="19"/>
  <c r="G71" i="19"/>
  <c r="G72" i="19"/>
  <c r="G73" i="19"/>
  <c r="G74" i="19"/>
  <c r="G75" i="19"/>
  <c r="G76" i="19"/>
  <c r="G5" i="19"/>
  <c r="AJ8" i="19"/>
  <c r="AR8" i="19"/>
  <c r="F6" i="19"/>
  <c r="F7" i="19"/>
  <c r="F8" i="19"/>
  <c r="F9" i="19"/>
  <c r="F10" i="19"/>
  <c r="AJ9" i="19"/>
  <c r="AR9" i="19"/>
  <c r="F11" i="19"/>
  <c r="F12" i="19"/>
  <c r="F13" i="19"/>
  <c r="F14" i="19"/>
  <c r="F15" i="19"/>
  <c r="F16" i="19"/>
  <c r="AJ10" i="19"/>
  <c r="AR10" i="19"/>
  <c r="F17" i="19"/>
  <c r="F18" i="19"/>
  <c r="F19" i="19"/>
  <c r="F20" i="19"/>
  <c r="F21" i="19"/>
  <c r="F22" i="19"/>
  <c r="AJ11" i="19"/>
  <c r="AR11" i="19"/>
  <c r="F23" i="19"/>
  <c r="F24" i="19"/>
  <c r="F25" i="19"/>
  <c r="F26" i="19"/>
  <c r="F27" i="19"/>
  <c r="F28" i="19"/>
  <c r="AJ12" i="19"/>
  <c r="AR12" i="19"/>
  <c r="F29" i="19"/>
  <c r="F30" i="19"/>
  <c r="F31" i="19"/>
  <c r="F32" i="19"/>
  <c r="F33" i="19"/>
  <c r="F34" i="19"/>
  <c r="AJ13" i="19"/>
  <c r="AR13" i="19"/>
  <c r="F35" i="19"/>
  <c r="F36" i="19"/>
  <c r="F37" i="19"/>
  <c r="F38" i="19"/>
  <c r="F39" i="19"/>
  <c r="F40" i="19"/>
  <c r="AJ14" i="19"/>
  <c r="AR14" i="19"/>
  <c r="F41" i="19"/>
  <c r="F42" i="19"/>
  <c r="F43" i="19"/>
  <c r="F44" i="19"/>
  <c r="F45" i="19"/>
  <c r="F46" i="19"/>
  <c r="AJ15" i="19"/>
  <c r="AR15" i="19"/>
  <c r="F47" i="19"/>
  <c r="F48" i="19"/>
  <c r="F49" i="19"/>
  <c r="F50" i="19"/>
  <c r="F51" i="19"/>
  <c r="F52" i="19"/>
  <c r="AJ16" i="19"/>
  <c r="AR16" i="19"/>
  <c r="F53" i="19"/>
  <c r="F54" i="19"/>
  <c r="F55" i="19"/>
  <c r="F56" i="19"/>
  <c r="F57" i="19"/>
  <c r="F58" i="19"/>
  <c r="AJ17" i="19"/>
  <c r="AR17" i="19"/>
  <c r="F59" i="19"/>
  <c r="F60" i="19"/>
  <c r="F61" i="19"/>
  <c r="F62" i="19"/>
  <c r="F63" i="19"/>
  <c r="F64" i="19"/>
  <c r="AJ18" i="19"/>
  <c r="AR18" i="19"/>
  <c r="F65" i="19"/>
  <c r="F66" i="19"/>
  <c r="F67" i="19"/>
  <c r="F68" i="19"/>
  <c r="F69" i="19"/>
  <c r="F70" i="19"/>
  <c r="AJ19" i="19"/>
  <c r="AR19" i="19"/>
  <c r="F71" i="19"/>
  <c r="F72" i="19"/>
  <c r="F73" i="19"/>
  <c r="F74" i="19"/>
  <c r="F75" i="19"/>
  <c r="F76" i="19"/>
  <c r="F5" i="19"/>
  <c r="AQ4" i="19"/>
  <c r="AQ8" i="19"/>
  <c r="E6" i="19"/>
  <c r="E7" i="19"/>
  <c r="E8" i="19"/>
  <c r="E9" i="19"/>
  <c r="E10" i="19"/>
  <c r="AQ9" i="19"/>
  <c r="E11" i="19"/>
  <c r="E12" i="19"/>
  <c r="E13" i="19"/>
  <c r="E14" i="19"/>
  <c r="E15" i="19"/>
  <c r="E16" i="19"/>
  <c r="AQ10" i="19"/>
  <c r="E17" i="19"/>
  <c r="E18" i="19"/>
  <c r="E19" i="19"/>
  <c r="E20" i="19"/>
  <c r="E21" i="19"/>
  <c r="E22" i="19"/>
  <c r="AQ11" i="19"/>
  <c r="E23" i="19"/>
  <c r="E24" i="19"/>
  <c r="E25" i="19"/>
  <c r="E26" i="19"/>
  <c r="E27" i="19"/>
  <c r="E28" i="19"/>
  <c r="AQ12" i="19"/>
  <c r="E29" i="19"/>
  <c r="E30" i="19"/>
  <c r="E31" i="19"/>
  <c r="E32" i="19"/>
  <c r="E33" i="19"/>
  <c r="E34" i="19"/>
  <c r="AQ13" i="19"/>
  <c r="E35" i="19"/>
  <c r="E36" i="19"/>
  <c r="E37" i="19"/>
  <c r="E38" i="19"/>
  <c r="E39" i="19"/>
  <c r="E40" i="19"/>
  <c r="AQ14" i="19"/>
  <c r="E41" i="19"/>
  <c r="E42" i="19"/>
  <c r="E43" i="19"/>
  <c r="E44" i="19"/>
  <c r="E45" i="19"/>
  <c r="E46" i="19"/>
  <c r="AQ15" i="19"/>
  <c r="E47" i="19"/>
  <c r="E48" i="19"/>
  <c r="E49" i="19"/>
  <c r="E50" i="19"/>
  <c r="E51" i="19"/>
  <c r="E52" i="19"/>
  <c r="AQ16" i="19"/>
  <c r="E53" i="19"/>
  <c r="E54" i="19"/>
  <c r="E55" i="19"/>
  <c r="E56" i="19"/>
  <c r="E57" i="19"/>
  <c r="E58" i="19"/>
  <c r="AQ17" i="19"/>
  <c r="E59" i="19"/>
  <c r="E60" i="19"/>
  <c r="E61" i="19"/>
  <c r="E62" i="19"/>
  <c r="E63" i="19"/>
  <c r="E64" i="19"/>
  <c r="AQ18" i="19"/>
  <c r="E65" i="19"/>
  <c r="E66" i="19"/>
  <c r="E67" i="19"/>
  <c r="E68" i="19"/>
  <c r="E69" i="19"/>
  <c r="E70" i="19"/>
  <c r="AQ19" i="19"/>
  <c r="E71" i="19"/>
  <c r="E72" i="19"/>
  <c r="E73" i="19"/>
  <c r="E74" i="19"/>
  <c r="E75" i="19"/>
  <c r="E76" i="19"/>
  <c r="E5" i="19"/>
  <c r="AN8" i="19"/>
  <c r="B6" i="19"/>
  <c r="B7" i="19"/>
  <c r="B8" i="19"/>
  <c r="B9" i="19"/>
  <c r="B10" i="19"/>
  <c r="AN9" i="19"/>
  <c r="B11" i="19"/>
  <c r="B12" i="19"/>
  <c r="B13" i="19"/>
  <c r="B14" i="19"/>
  <c r="B15" i="19"/>
  <c r="B16" i="19"/>
  <c r="AN10" i="19"/>
  <c r="B17" i="19"/>
  <c r="B18" i="19"/>
  <c r="B19" i="19"/>
  <c r="B20" i="19"/>
  <c r="B21" i="19"/>
  <c r="B22" i="19"/>
  <c r="AN11" i="19"/>
  <c r="B23" i="19"/>
  <c r="B24" i="19"/>
  <c r="B25" i="19"/>
  <c r="B26" i="19"/>
  <c r="B27" i="19"/>
  <c r="B28" i="19"/>
  <c r="AN12" i="19"/>
  <c r="B29" i="19"/>
  <c r="B30" i="19"/>
  <c r="B31" i="19"/>
  <c r="B32" i="19"/>
  <c r="B33" i="19"/>
  <c r="B34" i="19"/>
  <c r="AN13" i="19"/>
  <c r="B35" i="19"/>
  <c r="B36" i="19"/>
  <c r="B37" i="19"/>
  <c r="B38" i="19"/>
  <c r="B39" i="19"/>
  <c r="B40" i="19"/>
  <c r="AN14" i="19"/>
  <c r="B41" i="19"/>
  <c r="B42" i="19"/>
  <c r="B43" i="19"/>
  <c r="B44" i="19"/>
  <c r="B45" i="19"/>
  <c r="B46" i="19"/>
  <c r="AN15" i="19"/>
  <c r="B47" i="19"/>
  <c r="B48" i="19"/>
  <c r="B49" i="19"/>
  <c r="B50" i="19"/>
  <c r="B51" i="19"/>
  <c r="B52" i="19"/>
  <c r="AN16" i="19"/>
  <c r="B53" i="19"/>
  <c r="B54" i="19"/>
  <c r="B55" i="19"/>
  <c r="B56" i="19"/>
  <c r="B57" i="19"/>
  <c r="B58" i="19"/>
  <c r="AN17" i="19"/>
  <c r="B59" i="19"/>
  <c r="B60" i="19"/>
  <c r="B61" i="19"/>
  <c r="B62" i="19"/>
  <c r="B63" i="19"/>
  <c r="B64" i="19"/>
  <c r="AN18" i="19"/>
  <c r="B65" i="19"/>
  <c r="B66" i="19"/>
  <c r="B67" i="19"/>
  <c r="B68" i="19"/>
  <c r="B69" i="19"/>
  <c r="B70" i="19"/>
  <c r="AN19" i="19"/>
  <c r="B71" i="19"/>
  <c r="B72" i="19"/>
  <c r="B73" i="19"/>
  <c r="B74" i="19"/>
  <c r="B75" i="19"/>
  <c r="B76" i="19"/>
  <c r="B5" i="19"/>
  <c r="Z6" i="19"/>
  <c r="Z7" i="19"/>
  <c r="Z8" i="19"/>
  <c r="Z9" i="19"/>
  <c r="Z10" i="19"/>
  <c r="Z11" i="19"/>
  <c r="Z12" i="19"/>
  <c r="Z13" i="19"/>
  <c r="Z14" i="19"/>
  <c r="Z15" i="19"/>
  <c r="Z16" i="19"/>
  <c r="Z17" i="19"/>
  <c r="Z18" i="19"/>
  <c r="Z19" i="19"/>
  <c r="Z20" i="19"/>
  <c r="Z21" i="19"/>
  <c r="Z22" i="19"/>
  <c r="Z23" i="19"/>
  <c r="Z24" i="19"/>
  <c r="Z25" i="19"/>
  <c r="Z26" i="19"/>
  <c r="Z27" i="19"/>
  <c r="Z28" i="19"/>
  <c r="Z29" i="19"/>
  <c r="Z30" i="19"/>
  <c r="Z31" i="19"/>
  <c r="Z32" i="19"/>
  <c r="Z33" i="19"/>
  <c r="Z34" i="19"/>
  <c r="Z35" i="19"/>
  <c r="Z36" i="19"/>
  <c r="Z37" i="19"/>
  <c r="Z38" i="19"/>
  <c r="Z39" i="19"/>
  <c r="Z40" i="19"/>
  <c r="Z41" i="19"/>
  <c r="Z42" i="19"/>
  <c r="Z43" i="19"/>
  <c r="Z44" i="19"/>
  <c r="Z45" i="19"/>
  <c r="Z46" i="19"/>
  <c r="Z47" i="19"/>
  <c r="Z48" i="19"/>
  <c r="Z49" i="19"/>
  <c r="Z50" i="19"/>
  <c r="Z51" i="19"/>
  <c r="Z52" i="19"/>
  <c r="Z53" i="19"/>
  <c r="Z54" i="19"/>
  <c r="Z55" i="19"/>
  <c r="Z56" i="19"/>
  <c r="Z57" i="19"/>
  <c r="Z58" i="19"/>
  <c r="Z59" i="19"/>
  <c r="Z60" i="19"/>
  <c r="Z61" i="19"/>
  <c r="Z62" i="19"/>
  <c r="Z63" i="19"/>
  <c r="Z64" i="19"/>
  <c r="Z65" i="19"/>
  <c r="Z66" i="19"/>
  <c r="Z67" i="19"/>
  <c r="Z68" i="19"/>
  <c r="Z69" i="19"/>
  <c r="Z70" i="19"/>
  <c r="Z71" i="19"/>
  <c r="Z72" i="19"/>
  <c r="Z73" i="19"/>
  <c r="Z74" i="19"/>
  <c r="Z75" i="19"/>
  <c r="Z76" i="19"/>
  <c r="Z5" i="19"/>
  <c r="Y6" i="19"/>
  <c r="Y7" i="19"/>
  <c r="Y8" i="19"/>
  <c r="Y9" i="19"/>
  <c r="Y10" i="19"/>
  <c r="Y11" i="19"/>
  <c r="Y12" i="19"/>
  <c r="Y13" i="19"/>
  <c r="Y14" i="19"/>
  <c r="Y15" i="19"/>
  <c r="Y16" i="19"/>
  <c r="Y17" i="19"/>
  <c r="Y18" i="19"/>
  <c r="Y19" i="19"/>
  <c r="Y20" i="19"/>
  <c r="Y21" i="19"/>
  <c r="Y22" i="19"/>
  <c r="Y23" i="19"/>
  <c r="Y24" i="19"/>
  <c r="Y25" i="19"/>
  <c r="Y26" i="19"/>
  <c r="Y27" i="19"/>
  <c r="Y28" i="19"/>
  <c r="Y29" i="19"/>
  <c r="Y30" i="19"/>
  <c r="Y31" i="19"/>
  <c r="Y32" i="19"/>
  <c r="Y33" i="19"/>
  <c r="Y34" i="19"/>
  <c r="Y35" i="19"/>
  <c r="Y36" i="19"/>
  <c r="Y37" i="19"/>
  <c r="Y38" i="19"/>
  <c r="Y39" i="19"/>
  <c r="Y40" i="19"/>
  <c r="Y41" i="19"/>
  <c r="Y42" i="19"/>
  <c r="Y43" i="19"/>
  <c r="Y44" i="19"/>
  <c r="Y45" i="19"/>
  <c r="Y46" i="19"/>
  <c r="Y47" i="19"/>
  <c r="Y48" i="19"/>
  <c r="Y49" i="19"/>
  <c r="Y50" i="19"/>
  <c r="Y51" i="19"/>
  <c r="Y52" i="19"/>
  <c r="Y53" i="19"/>
  <c r="Y54" i="19"/>
  <c r="Y55" i="19"/>
  <c r="Y56" i="19"/>
  <c r="Y57" i="19"/>
  <c r="Y58" i="19"/>
  <c r="Y59" i="19"/>
  <c r="Y60" i="19"/>
  <c r="Y61" i="19"/>
  <c r="Y62" i="19"/>
  <c r="Y63" i="19"/>
  <c r="Y64" i="19"/>
  <c r="Y65" i="19"/>
  <c r="Y66" i="19"/>
  <c r="Y67" i="19"/>
  <c r="Y68" i="19"/>
  <c r="Y69" i="19"/>
  <c r="Y70" i="19"/>
  <c r="Y71" i="19"/>
  <c r="Y72" i="19"/>
  <c r="Y73" i="19"/>
  <c r="Y74" i="19"/>
  <c r="Y75" i="19"/>
  <c r="Y76" i="19"/>
  <c r="Y5" i="19"/>
  <c r="X6" i="19"/>
  <c r="X7" i="19"/>
  <c r="X8" i="19"/>
  <c r="X9" i="19"/>
  <c r="X10" i="19"/>
  <c r="X11" i="19"/>
  <c r="X12" i="19"/>
  <c r="X13" i="19"/>
  <c r="X14" i="19"/>
  <c r="X15" i="19"/>
  <c r="X16" i="19"/>
  <c r="X17" i="19"/>
  <c r="X18" i="19"/>
  <c r="X19" i="19"/>
  <c r="X20" i="19"/>
  <c r="X21" i="19"/>
  <c r="X22" i="19"/>
  <c r="X23" i="19"/>
  <c r="X24" i="19"/>
  <c r="X25" i="19"/>
  <c r="X26" i="19"/>
  <c r="X27" i="19"/>
  <c r="X28" i="19"/>
  <c r="X29" i="19"/>
  <c r="X30" i="19"/>
  <c r="X31" i="19"/>
  <c r="X32" i="19"/>
  <c r="X33" i="19"/>
  <c r="X34" i="19"/>
  <c r="X35" i="19"/>
  <c r="X36" i="19"/>
  <c r="X37" i="19"/>
  <c r="X38" i="19"/>
  <c r="X39" i="19"/>
  <c r="X40" i="19"/>
  <c r="X41" i="19"/>
  <c r="X42" i="19"/>
  <c r="X43" i="19"/>
  <c r="X44" i="19"/>
  <c r="X45" i="19"/>
  <c r="X46" i="19"/>
  <c r="X47" i="19"/>
  <c r="X48" i="19"/>
  <c r="X49" i="19"/>
  <c r="X50" i="19"/>
  <c r="X51" i="19"/>
  <c r="X52" i="19"/>
  <c r="X53" i="19"/>
  <c r="X54" i="19"/>
  <c r="X55" i="19"/>
  <c r="X56" i="19"/>
  <c r="X57" i="19"/>
  <c r="X58" i="19"/>
  <c r="X59" i="19"/>
  <c r="X60" i="19"/>
  <c r="X61" i="19"/>
  <c r="X62" i="19"/>
  <c r="X63" i="19"/>
  <c r="X64" i="19"/>
  <c r="X65" i="19"/>
  <c r="X66" i="19"/>
  <c r="X67" i="19"/>
  <c r="X68" i="19"/>
  <c r="X69" i="19"/>
  <c r="X70" i="19"/>
  <c r="X71" i="19"/>
  <c r="X72" i="19"/>
  <c r="X73" i="19"/>
  <c r="X74" i="19"/>
  <c r="X75" i="19"/>
  <c r="X76" i="19"/>
  <c r="X5" i="19"/>
  <c r="AH6" i="17"/>
  <c r="AG6" i="17"/>
  <c r="I6" i="17"/>
  <c r="AH7" i="17"/>
  <c r="AG7" i="17"/>
  <c r="I7" i="17"/>
  <c r="AH8" i="17"/>
  <c r="AG8" i="17"/>
  <c r="I8" i="17"/>
  <c r="AH9" i="17"/>
  <c r="AG9" i="17"/>
  <c r="I9" i="17"/>
  <c r="AH10" i="17"/>
  <c r="AG10" i="17"/>
  <c r="I10" i="17"/>
  <c r="AH11" i="17"/>
  <c r="AG11" i="17"/>
  <c r="I11" i="17"/>
  <c r="AH12" i="17"/>
  <c r="AG12" i="17"/>
  <c r="I12" i="17"/>
  <c r="AH13" i="17"/>
  <c r="AG13" i="17"/>
  <c r="I13" i="17"/>
  <c r="AH14" i="17"/>
  <c r="AG14" i="17"/>
  <c r="I14" i="17"/>
  <c r="AH15" i="17"/>
  <c r="AG15" i="17"/>
  <c r="I15" i="17"/>
  <c r="AH16" i="17"/>
  <c r="AG16" i="17"/>
  <c r="I16" i="17"/>
  <c r="AH17" i="17"/>
  <c r="AG17" i="17"/>
  <c r="I17" i="17"/>
  <c r="AH18" i="17"/>
  <c r="AG18" i="17"/>
  <c r="I18" i="17"/>
  <c r="AH19" i="17"/>
  <c r="AG19" i="17"/>
  <c r="I19" i="17"/>
  <c r="AH20" i="17"/>
  <c r="AG20" i="17"/>
  <c r="I20" i="17"/>
  <c r="AH21" i="17"/>
  <c r="AG21" i="17"/>
  <c r="I21" i="17"/>
  <c r="AH22" i="17"/>
  <c r="AG22" i="17"/>
  <c r="I22" i="17"/>
  <c r="AH23" i="17"/>
  <c r="AG23" i="17"/>
  <c r="I23" i="17"/>
  <c r="AH24" i="17"/>
  <c r="AG24" i="17"/>
  <c r="I24" i="17"/>
  <c r="AH25" i="17"/>
  <c r="AG25" i="17"/>
  <c r="I25" i="17"/>
  <c r="AH26" i="17"/>
  <c r="AG26" i="17"/>
  <c r="I26" i="17"/>
  <c r="AH27" i="17"/>
  <c r="AG27" i="17"/>
  <c r="I27" i="17"/>
  <c r="AH28" i="17"/>
  <c r="AG28" i="17"/>
  <c r="I28" i="17"/>
  <c r="AH29" i="17"/>
  <c r="AG29" i="17"/>
  <c r="I29" i="17"/>
  <c r="AH30" i="17"/>
  <c r="AG30" i="17"/>
  <c r="I30" i="17"/>
  <c r="AH31" i="17"/>
  <c r="AG31" i="17"/>
  <c r="I31" i="17"/>
  <c r="AH32" i="17"/>
  <c r="AG32" i="17"/>
  <c r="I32" i="17"/>
  <c r="AH33" i="17"/>
  <c r="AG33" i="17"/>
  <c r="I33" i="17"/>
  <c r="AH34" i="17"/>
  <c r="AG34" i="17"/>
  <c r="I34" i="17"/>
  <c r="AH35" i="17"/>
  <c r="AG35" i="17"/>
  <c r="I35" i="17"/>
  <c r="AH36" i="17"/>
  <c r="AG36" i="17"/>
  <c r="I36" i="17"/>
  <c r="AH37" i="17"/>
  <c r="AG37" i="17"/>
  <c r="I37" i="17"/>
  <c r="AH38" i="17"/>
  <c r="AG38" i="17"/>
  <c r="I38" i="17"/>
  <c r="AH39" i="17"/>
  <c r="AG39" i="17"/>
  <c r="I39" i="17"/>
  <c r="AH40" i="17"/>
  <c r="AG40" i="17"/>
  <c r="I40" i="17"/>
  <c r="AH41" i="17"/>
  <c r="AG41" i="17"/>
  <c r="I41" i="17"/>
  <c r="AH42" i="17"/>
  <c r="AG42" i="17"/>
  <c r="I42" i="17"/>
  <c r="AH43" i="17"/>
  <c r="AG43" i="17"/>
  <c r="I43" i="17"/>
  <c r="AH44" i="17"/>
  <c r="AG44" i="17"/>
  <c r="I44" i="17"/>
  <c r="AH45" i="17"/>
  <c r="AG45" i="17"/>
  <c r="I45" i="17"/>
  <c r="AH46" i="17"/>
  <c r="AG46" i="17"/>
  <c r="I46" i="17"/>
  <c r="AH47" i="17"/>
  <c r="AG47" i="17"/>
  <c r="I47" i="17"/>
  <c r="AH48" i="17"/>
  <c r="AG48" i="17"/>
  <c r="I48" i="17"/>
  <c r="AH49" i="17"/>
  <c r="AG49" i="17"/>
  <c r="I49" i="17"/>
  <c r="AH50" i="17"/>
  <c r="AG50" i="17"/>
  <c r="I50" i="17"/>
  <c r="AH51" i="17"/>
  <c r="AG51" i="17"/>
  <c r="I51" i="17"/>
  <c r="AH52" i="17"/>
  <c r="AG52" i="17"/>
  <c r="I52" i="17"/>
  <c r="I5" i="17"/>
  <c r="AO5" i="17"/>
  <c r="AX3" i="17"/>
  <c r="AX5" i="17"/>
  <c r="G6" i="17"/>
  <c r="G7" i="17"/>
  <c r="G8" i="17"/>
  <c r="G9" i="17"/>
  <c r="G10" i="17"/>
  <c r="AO6" i="17"/>
  <c r="AX6" i="17"/>
  <c r="G11" i="17"/>
  <c r="G12" i="17"/>
  <c r="G13" i="17"/>
  <c r="G14" i="17"/>
  <c r="G15" i="17"/>
  <c r="G16" i="17"/>
  <c r="AO7" i="17"/>
  <c r="AX7" i="17"/>
  <c r="G17" i="17"/>
  <c r="G18" i="17"/>
  <c r="G19" i="17"/>
  <c r="G20" i="17"/>
  <c r="G21" i="17"/>
  <c r="G22" i="17"/>
  <c r="AO8" i="17"/>
  <c r="AX8" i="17"/>
  <c r="G23" i="17"/>
  <c r="G24" i="17"/>
  <c r="G25" i="17"/>
  <c r="G26" i="17"/>
  <c r="G27" i="17"/>
  <c r="G28" i="17"/>
  <c r="AO9" i="17"/>
  <c r="AX9" i="17"/>
  <c r="G29" i="17"/>
  <c r="G30" i="17"/>
  <c r="G31" i="17"/>
  <c r="G32" i="17"/>
  <c r="G33" i="17"/>
  <c r="G34" i="17"/>
  <c r="AO10" i="17"/>
  <c r="AX10" i="17"/>
  <c r="G35" i="17"/>
  <c r="G36" i="17"/>
  <c r="G37" i="17"/>
  <c r="G38" i="17"/>
  <c r="G39" i="17"/>
  <c r="G40" i="17"/>
  <c r="AO11" i="17"/>
  <c r="AX11" i="17"/>
  <c r="G41" i="17"/>
  <c r="G42" i="17"/>
  <c r="G43" i="17"/>
  <c r="G44" i="17"/>
  <c r="G45" i="17"/>
  <c r="G46" i="17"/>
  <c r="AO12" i="17"/>
  <c r="AX12" i="17"/>
  <c r="G47" i="17"/>
  <c r="G48" i="17"/>
  <c r="G49" i="17"/>
  <c r="G50" i="17"/>
  <c r="G51" i="17"/>
  <c r="G52" i="17"/>
  <c r="G5" i="17"/>
  <c r="AY3" i="17"/>
  <c r="AY5" i="17"/>
  <c r="F6" i="17"/>
  <c r="F7" i="17"/>
  <c r="F8" i="17"/>
  <c r="F9" i="17"/>
  <c r="F10" i="17"/>
  <c r="AY6" i="17"/>
  <c r="F11" i="17"/>
  <c r="F12" i="17"/>
  <c r="F13" i="17"/>
  <c r="F14" i="17"/>
  <c r="F15" i="17"/>
  <c r="F16" i="17"/>
  <c r="AY7" i="17"/>
  <c r="F17" i="17"/>
  <c r="F18" i="17"/>
  <c r="F19" i="17"/>
  <c r="F20" i="17"/>
  <c r="F21" i="17"/>
  <c r="F22" i="17"/>
  <c r="AY8" i="17"/>
  <c r="F23" i="17"/>
  <c r="F24" i="17"/>
  <c r="F25" i="17"/>
  <c r="F26" i="17"/>
  <c r="F27" i="17"/>
  <c r="F28" i="17"/>
  <c r="AY9" i="17"/>
  <c r="F29" i="17"/>
  <c r="F30" i="17"/>
  <c r="F31" i="17"/>
  <c r="F32" i="17"/>
  <c r="F33" i="17"/>
  <c r="F34" i="17"/>
  <c r="AY10" i="17"/>
  <c r="F35" i="17"/>
  <c r="F36" i="17"/>
  <c r="F37" i="17"/>
  <c r="F38" i="17"/>
  <c r="F39" i="17"/>
  <c r="F40" i="17"/>
  <c r="AY11" i="17"/>
  <c r="F41" i="17"/>
  <c r="F42" i="17"/>
  <c r="F43" i="17"/>
  <c r="F44" i="17"/>
  <c r="F45" i="17"/>
  <c r="F46" i="17"/>
  <c r="AY12" i="17"/>
  <c r="F47" i="17"/>
  <c r="F48" i="17"/>
  <c r="F49" i="17"/>
  <c r="F50" i="17"/>
  <c r="F51" i="17"/>
  <c r="F52" i="17"/>
  <c r="F5" i="17"/>
  <c r="AV3" i="17"/>
  <c r="AV5" i="17"/>
  <c r="E6" i="17"/>
  <c r="E7" i="17"/>
  <c r="E8" i="17"/>
  <c r="E9" i="17"/>
  <c r="E10" i="17"/>
  <c r="AV6" i="17"/>
  <c r="E11" i="17"/>
  <c r="E12" i="17"/>
  <c r="E13" i="17"/>
  <c r="E14" i="17"/>
  <c r="E15" i="17"/>
  <c r="E16" i="17"/>
  <c r="AV7" i="17"/>
  <c r="E17" i="17"/>
  <c r="E18" i="17"/>
  <c r="E19" i="17"/>
  <c r="E20" i="17"/>
  <c r="E21" i="17"/>
  <c r="E22" i="17"/>
  <c r="AV8" i="17"/>
  <c r="E23" i="17"/>
  <c r="E24" i="17"/>
  <c r="E25" i="17"/>
  <c r="E26" i="17"/>
  <c r="E27" i="17"/>
  <c r="E28" i="17"/>
  <c r="AV9" i="17"/>
  <c r="E29" i="17"/>
  <c r="E30" i="17"/>
  <c r="E31" i="17"/>
  <c r="E32" i="17"/>
  <c r="E33" i="17"/>
  <c r="E34" i="17"/>
  <c r="AV10" i="17"/>
  <c r="E35" i="17"/>
  <c r="E36" i="17"/>
  <c r="E37" i="17"/>
  <c r="E38" i="17"/>
  <c r="E39" i="17"/>
  <c r="E40" i="17"/>
  <c r="AV11" i="17"/>
  <c r="E41" i="17"/>
  <c r="E42" i="17"/>
  <c r="E43" i="17"/>
  <c r="E44" i="17"/>
  <c r="E45" i="17"/>
  <c r="E46" i="17"/>
  <c r="AV12" i="17"/>
  <c r="E47" i="17"/>
  <c r="E48" i="17"/>
  <c r="E49" i="17"/>
  <c r="E50" i="17"/>
  <c r="E51" i="17"/>
  <c r="E52" i="17"/>
  <c r="E5" i="17"/>
  <c r="D6" i="17"/>
  <c r="D7" i="17"/>
  <c r="D8" i="17"/>
  <c r="D9" i="17"/>
  <c r="D10" i="17"/>
  <c r="D11" i="17"/>
  <c r="D12" i="17"/>
  <c r="D13" i="17"/>
  <c r="D14" i="17"/>
  <c r="D15" i="17"/>
  <c r="D16" i="17"/>
  <c r="D17" i="17"/>
  <c r="D18" i="17"/>
  <c r="D19" i="17"/>
  <c r="D20" i="17"/>
  <c r="D21" i="17"/>
  <c r="D22" i="17"/>
  <c r="D23" i="17"/>
  <c r="D24" i="17"/>
  <c r="D25" i="17"/>
  <c r="D26" i="17"/>
  <c r="D27" i="17"/>
  <c r="D28" i="17"/>
  <c r="D29" i="17"/>
  <c r="D30" i="17"/>
  <c r="D31" i="17"/>
  <c r="D32" i="17"/>
  <c r="D33" i="17"/>
  <c r="D34" i="17"/>
  <c r="D35" i="17"/>
  <c r="D36" i="17"/>
  <c r="D37" i="17"/>
  <c r="D38" i="17"/>
  <c r="D39" i="17"/>
  <c r="D40" i="17"/>
  <c r="D41" i="17"/>
  <c r="D42" i="17"/>
  <c r="D43" i="17"/>
  <c r="D44" i="17"/>
  <c r="D45" i="17"/>
  <c r="D46" i="17"/>
  <c r="D47" i="17"/>
  <c r="D48" i="17"/>
  <c r="D49" i="17"/>
  <c r="D50" i="17"/>
  <c r="D51" i="17"/>
  <c r="D52" i="17"/>
  <c r="D5" i="17"/>
  <c r="AW3" i="17"/>
  <c r="AB20" i="6"/>
  <c r="AB11" i="6"/>
  <c r="AW5" i="17"/>
  <c r="C6" i="17"/>
  <c r="C7" i="17"/>
  <c r="C8" i="17"/>
  <c r="C9" i="17"/>
  <c r="C10" i="17"/>
  <c r="AB40" i="6"/>
  <c r="AB30" i="6"/>
  <c r="AW6" i="17"/>
  <c r="C11" i="17"/>
  <c r="C12" i="17"/>
  <c r="C13" i="17"/>
  <c r="C14" i="17"/>
  <c r="C15" i="17"/>
  <c r="C16" i="17"/>
  <c r="AB60" i="6"/>
  <c r="AW7" i="17"/>
  <c r="C17" i="17"/>
  <c r="C18" i="17"/>
  <c r="C19" i="17"/>
  <c r="C20" i="17"/>
  <c r="C21" i="17"/>
  <c r="C22" i="17"/>
  <c r="AB70" i="6"/>
  <c r="AB50" i="6"/>
  <c r="AW8" i="17"/>
  <c r="C23" i="17"/>
  <c r="C24" i="17"/>
  <c r="C25" i="17"/>
  <c r="C26" i="17"/>
  <c r="C27" i="17"/>
  <c r="C28" i="17"/>
  <c r="AB80" i="6"/>
  <c r="AW9" i="17"/>
  <c r="C29" i="17"/>
  <c r="C30" i="17"/>
  <c r="C31" i="17"/>
  <c r="C32" i="17"/>
  <c r="C33" i="17"/>
  <c r="C34" i="17"/>
  <c r="AB90" i="6"/>
  <c r="AW10" i="17"/>
  <c r="C35" i="17"/>
  <c r="C36" i="17"/>
  <c r="C37" i="17"/>
  <c r="C38" i="17"/>
  <c r="C39" i="17"/>
  <c r="C40" i="17"/>
  <c r="AB100" i="6"/>
  <c r="AW11" i="17"/>
  <c r="C41" i="17"/>
  <c r="C42" i="17"/>
  <c r="C43" i="17"/>
  <c r="C44" i="17"/>
  <c r="C45" i="17"/>
  <c r="C46" i="17"/>
  <c r="AB110" i="6"/>
  <c r="AW12" i="17"/>
  <c r="C47" i="17"/>
  <c r="C48" i="17"/>
  <c r="C49" i="17"/>
  <c r="C50" i="17"/>
  <c r="C51" i="17"/>
  <c r="C52" i="17"/>
  <c r="C5" i="17"/>
  <c r="AT5" i="17"/>
  <c r="B6" i="17"/>
  <c r="B7" i="17"/>
  <c r="B8" i="17"/>
  <c r="B9" i="17"/>
  <c r="B10" i="17"/>
  <c r="AT6" i="17"/>
  <c r="B11" i="17"/>
  <c r="B12" i="17"/>
  <c r="B13" i="17"/>
  <c r="B14" i="17"/>
  <c r="B15" i="17"/>
  <c r="B16" i="17"/>
  <c r="AT7" i="17"/>
  <c r="B17" i="17"/>
  <c r="B18" i="17"/>
  <c r="B19" i="17"/>
  <c r="B20" i="17"/>
  <c r="B21" i="17"/>
  <c r="B22" i="17"/>
  <c r="AT8" i="17"/>
  <c r="B23" i="17"/>
  <c r="B24" i="17"/>
  <c r="B25" i="17"/>
  <c r="B26" i="17"/>
  <c r="B27" i="17"/>
  <c r="B28" i="17"/>
  <c r="AT9" i="17"/>
  <c r="B29" i="17"/>
  <c r="B30" i="17"/>
  <c r="B31" i="17"/>
  <c r="B32" i="17"/>
  <c r="B33" i="17"/>
  <c r="B34" i="17"/>
  <c r="AT10" i="17"/>
  <c r="B35" i="17"/>
  <c r="B36" i="17"/>
  <c r="B37" i="17"/>
  <c r="B38" i="17"/>
  <c r="B39" i="17"/>
  <c r="B40" i="17"/>
  <c r="AT11" i="17"/>
  <c r="B41" i="17"/>
  <c r="B42" i="17"/>
  <c r="B43" i="17"/>
  <c r="B44" i="17"/>
  <c r="B45" i="17"/>
  <c r="B46" i="17"/>
  <c r="AT12" i="17"/>
  <c r="B47" i="17"/>
  <c r="B48" i="17"/>
  <c r="B49" i="17"/>
  <c r="B50" i="17"/>
  <c r="B51" i="17"/>
  <c r="B52" i="17"/>
  <c r="B5" i="17"/>
  <c r="W6" i="17"/>
  <c r="W7" i="17"/>
  <c r="W8" i="17"/>
  <c r="W9" i="17"/>
  <c r="W10" i="17"/>
  <c r="W11" i="17"/>
  <c r="W12" i="17"/>
  <c r="W13" i="17"/>
  <c r="W14" i="17"/>
  <c r="W15" i="17"/>
  <c r="W16" i="17"/>
  <c r="W17" i="17"/>
  <c r="W18" i="17"/>
  <c r="W19" i="17"/>
  <c r="W20" i="17"/>
  <c r="W21" i="17"/>
  <c r="W22" i="17"/>
  <c r="W23" i="17"/>
  <c r="W24" i="17"/>
  <c r="W25" i="17"/>
  <c r="W26" i="17"/>
  <c r="W27" i="17"/>
  <c r="W28" i="17"/>
  <c r="W29" i="17"/>
  <c r="W30" i="17"/>
  <c r="W31" i="17"/>
  <c r="W32" i="17"/>
  <c r="W33" i="17"/>
  <c r="W34" i="17"/>
  <c r="W35" i="17"/>
  <c r="W36" i="17"/>
  <c r="W37" i="17"/>
  <c r="W38" i="17"/>
  <c r="W39" i="17"/>
  <c r="W40" i="17"/>
  <c r="W41" i="17"/>
  <c r="W42" i="17"/>
  <c r="W43" i="17"/>
  <c r="W44" i="17"/>
  <c r="W45" i="17"/>
  <c r="W46" i="17"/>
  <c r="W47" i="17"/>
  <c r="W48" i="17"/>
  <c r="W49" i="17"/>
  <c r="W50" i="17"/>
  <c r="W51" i="17"/>
  <c r="W52" i="17"/>
  <c r="W5" i="17"/>
  <c r="Z6" i="17"/>
  <c r="AE6" i="17"/>
  <c r="Z7" i="17"/>
  <c r="AE7" i="17"/>
  <c r="Z8" i="17"/>
  <c r="AE8" i="17"/>
  <c r="Z9" i="17"/>
  <c r="AE9" i="17"/>
  <c r="Z10" i="17"/>
  <c r="AE10" i="17"/>
  <c r="Z11" i="17"/>
  <c r="AE11" i="17"/>
  <c r="Z12" i="17"/>
  <c r="AE12" i="17"/>
  <c r="Z13" i="17"/>
  <c r="AE13" i="17"/>
  <c r="Z14" i="17"/>
  <c r="AE14" i="17"/>
  <c r="Z15" i="17"/>
  <c r="AE15" i="17"/>
  <c r="Z16" i="17"/>
  <c r="AE16" i="17"/>
  <c r="Z17" i="17"/>
  <c r="AE17" i="17"/>
  <c r="Z18" i="17"/>
  <c r="AE18" i="17"/>
  <c r="Z19" i="17"/>
  <c r="AE19" i="17"/>
  <c r="Z20" i="17"/>
  <c r="AE20" i="17"/>
  <c r="Z21" i="17"/>
  <c r="AE21" i="17"/>
  <c r="Z22" i="17"/>
  <c r="AE22" i="17"/>
  <c r="Z23" i="17"/>
  <c r="AE23" i="17"/>
  <c r="Z24" i="17"/>
  <c r="AE24" i="17"/>
  <c r="Z25" i="17"/>
  <c r="AE25" i="17"/>
  <c r="Z26" i="17"/>
  <c r="AE26" i="17"/>
  <c r="Z27" i="17"/>
  <c r="AE27" i="17"/>
  <c r="Z28" i="17"/>
  <c r="AE28" i="17"/>
  <c r="Z29" i="17"/>
  <c r="AE29" i="17"/>
  <c r="Z30" i="17"/>
  <c r="AE30" i="17"/>
  <c r="Z31" i="17"/>
  <c r="AE31" i="17"/>
  <c r="Z32" i="17"/>
  <c r="AE32" i="17"/>
  <c r="Z33" i="17"/>
  <c r="AE33" i="17"/>
  <c r="Z34" i="17"/>
  <c r="AE34" i="17"/>
  <c r="Z35" i="17"/>
  <c r="AE35" i="17"/>
  <c r="Z36" i="17"/>
  <c r="AE36" i="17"/>
  <c r="Z37" i="17"/>
  <c r="AE37" i="17"/>
  <c r="Z38" i="17"/>
  <c r="AE38" i="17"/>
  <c r="Z39" i="17"/>
  <c r="AE39" i="17"/>
  <c r="Z40" i="17"/>
  <c r="AE40" i="17"/>
  <c r="Z41" i="17"/>
  <c r="AE41" i="17"/>
  <c r="Z42" i="17"/>
  <c r="AE42" i="17"/>
  <c r="Z43" i="17"/>
  <c r="AE43" i="17"/>
  <c r="Z44" i="17"/>
  <c r="AE44" i="17"/>
  <c r="Z45" i="17"/>
  <c r="AE45" i="17"/>
  <c r="Z46" i="17"/>
  <c r="AE46" i="17"/>
  <c r="Z47" i="17"/>
  <c r="AE47" i="17"/>
  <c r="Z48" i="17"/>
  <c r="AE48" i="17"/>
  <c r="Z49" i="17"/>
  <c r="AE49" i="17"/>
  <c r="Z50" i="17"/>
  <c r="AE50" i="17"/>
  <c r="Z51" i="17"/>
  <c r="AE51" i="17"/>
  <c r="Z52" i="17"/>
  <c r="AE52" i="17"/>
  <c r="Z5" i="17"/>
  <c r="AE5" i="17"/>
  <c r="Y6" i="16"/>
  <c r="Y7" i="16"/>
  <c r="Y8" i="16"/>
  <c r="Y9" i="16"/>
  <c r="Y10" i="16"/>
  <c r="Y11" i="16"/>
  <c r="Y12" i="16"/>
  <c r="Y13" i="16"/>
  <c r="Y14" i="16"/>
  <c r="Y15" i="16"/>
  <c r="Y16" i="16"/>
  <c r="Y17" i="16"/>
  <c r="Y18" i="16"/>
  <c r="Y19" i="16"/>
  <c r="Y20" i="16"/>
  <c r="Y21" i="16"/>
  <c r="Y22" i="16"/>
  <c r="Y23" i="16"/>
  <c r="Y24" i="16"/>
  <c r="Y25" i="16"/>
  <c r="Y26" i="16"/>
  <c r="Y27" i="16"/>
  <c r="Y28" i="16"/>
  <c r="Y29" i="16"/>
  <c r="Y30" i="16"/>
  <c r="Y31" i="16"/>
  <c r="Y32" i="16"/>
  <c r="Y33" i="16"/>
  <c r="Y34" i="16"/>
  <c r="Y35" i="16"/>
  <c r="Y36" i="16"/>
  <c r="Y37" i="16"/>
  <c r="Y38" i="16"/>
  <c r="Y39" i="16"/>
  <c r="Y40" i="16"/>
  <c r="Y41" i="16"/>
  <c r="Y42" i="16"/>
  <c r="Y43" i="16"/>
  <c r="Y44" i="16"/>
  <c r="Y45" i="16"/>
  <c r="Y46" i="16"/>
  <c r="Y47" i="16"/>
  <c r="Y48" i="16"/>
  <c r="Y49" i="16"/>
  <c r="Y50" i="16"/>
  <c r="Y51" i="16"/>
  <c r="Y52" i="16"/>
  <c r="Y53" i="16"/>
  <c r="Y54" i="16"/>
  <c r="Y55" i="16"/>
  <c r="Y56" i="16"/>
  <c r="Y57" i="16"/>
  <c r="Y58" i="16"/>
  <c r="Y59" i="16"/>
  <c r="Y60" i="16"/>
  <c r="Y61" i="16"/>
  <c r="Y62" i="16"/>
  <c r="Y63" i="16"/>
  <c r="Y64" i="16"/>
  <c r="Y65" i="16"/>
  <c r="Y66" i="16"/>
  <c r="Y67" i="16"/>
  <c r="Y68" i="16"/>
  <c r="Y69" i="16"/>
  <c r="Y70" i="16"/>
  <c r="Y71" i="16"/>
  <c r="Y72" i="16"/>
  <c r="Y73" i="16"/>
  <c r="Y74" i="16"/>
  <c r="Y75" i="16"/>
  <c r="Y76" i="16"/>
  <c r="Y77" i="16"/>
  <c r="Y78" i="16"/>
  <c r="Y79" i="16"/>
  <c r="Y80" i="16"/>
  <c r="Y81" i="16"/>
  <c r="Y82" i="16"/>
  <c r="Y83" i="16"/>
  <c r="Y84" i="16"/>
  <c r="Y85" i="16"/>
  <c r="Y86" i="16"/>
  <c r="Y87" i="16"/>
  <c r="Y88" i="16"/>
  <c r="Y89" i="16"/>
  <c r="Y90" i="16"/>
  <c r="Y91" i="16"/>
  <c r="Y92" i="16"/>
  <c r="Y93" i="16"/>
  <c r="Y94" i="16"/>
  <c r="Y95" i="16"/>
  <c r="Y96" i="16"/>
  <c r="Y97" i="16"/>
  <c r="Y98" i="16"/>
  <c r="Y99" i="16"/>
  <c r="Y100" i="16"/>
  <c r="Y101" i="16"/>
  <c r="Y102" i="16"/>
  <c r="Y103" i="16"/>
  <c r="Y104" i="16"/>
  <c r="Y105" i="16"/>
  <c r="Y106" i="16"/>
  <c r="Y107" i="16"/>
  <c r="Y108" i="16"/>
  <c r="Y109" i="16"/>
  <c r="Y110" i="16"/>
  <c r="Y111" i="16"/>
  <c r="Y112" i="16"/>
  <c r="Y113" i="16"/>
  <c r="Y114" i="16"/>
  <c r="Y115" i="16"/>
  <c r="Y116" i="16"/>
  <c r="Y117" i="16"/>
  <c r="Y118" i="16"/>
  <c r="Y119" i="16"/>
  <c r="Y120" i="16"/>
  <c r="Y121" i="16"/>
  <c r="Y122" i="16"/>
  <c r="Y123" i="16"/>
  <c r="Y124" i="16"/>
  <c r="Y125" i="16"/>
  <c r="Y126" i="16"/>
  <c r="Y127" i="16"/>
  <c r="Y128" i="16"/>
  <c r="Y129" i="16"/>
  <c r="Y130" i="16"/>
  <c r="Y131" i="16"/>
  <c r="Y132" i="16"/>
  <c r="Y133" i="16"/>
  <c r="Y134" i="16"/>
  <c r="Y135" i="16"/>
  <c r="Y136" i="16"/>
  <c r="Y137" i="16"/>
  <c r="Y138" i="16"/>
  <c r="Y139" i="16"/>
  <c r="Y140" i="16"/>
  <c r="Y141" i="16"/>
  <c r="Y142" i="16"/>
  <c r="Y143" i="16"/>
  <c r="Y144" i="16"/>
  <c r="Y145" i="16"/>
  <c r="Y146" i="16"/>
  <c r="Y147" i="16"/>
  <c r="Y148" i="16"/>
  <c r="Y149" i="16"/>
  <c r="Y150" i="16"/>
  <c r="Y151" i="16"/>
  <c r="Y152" i="16"/>
  <c r="Y153" i="16"/>
  <c r="Y154" i="16"/>
  <c r="Y155" i="16"/>
  <c r="Y156" i="16"/>
  <c r="Y157" i="16"/>
  <c r="Y158" i="16"/>
  <c r="Y159" i="16"/>
  <c r="Y160" i="16"/>
  <c r="Y161" i="16"/>
  <c r="Y162" i="16"/>
  <c r="Y163" i="16"/>
  <c r="Y164" i="16"/>
  <c r="Y165" i="16"/>
  <c r="Y166" i="16"/>
  <c r="Y167" i="16"/>
  <c r="Y168" i="16"/>
  <c r="Y169" i="16"/>
  <c r="Y170" i="16"/>
  <c r="Y171" i="16"/>
  <c r="Y172" i="16"/>
  <c r="Y173" i="16"/>
  <c r="Y174" i="16"/>
  <c r="Y175" i="16"/>
  <c r="Y176" i="16"/>
  <c r="Y177" i="16"/>
  <c r="Y178" i="16"/>
  <c r="Y179" i="16"/>
  <c r="Y180" i="16"/>
  <c r="Y181" i="16"/>
  <c r="Y182" i="16"/>
  <c r="Y183" i="16"/>
  <c r="Y184" i="16"/>
  <c r="Y185" i="16"/>
  <c r="Y186" i="16"/>
  <c r="Y187" i="16"/>
  <c r="Y188" i="16"/>
  <c r="Y189" i="16"/>
  <c r="Y190" i="16"/>
  <c r="Y191" i="16"/>
  <c r="Y192" i="16"/>
  <c r="Y193" i="16"/>
  <c r="Y194" i="16"/>
  <c r="Y195" i="16"/>
  <c r="Y196" i="16"/>
  <c r="Y197" i="16"/>
  <c r="Y198" i="16"/>
  <c r="Y199" i="16"/>
  <c r="Y200" i="16"/>
  <c r="Y201" i="16"/>
  <c r="Y202" i="16"/>
  <c r="Y203" i="16"/>
  <c r="Y204" i="16"/>
  <c r="Y205" i="16"/>
  <c r="Y206" i="16"/>
  <c r="Y207" i="16"/>
  <c r="Y208" i="16"/>
  <c r="Y209" i="16"/>
  <c r="Y210" i="16"/>
  <c r="Y211" i="16"/>
  <c r="Y212" i="16"/>
  <c r="Y213" i="16"/>
  <c r="Y214" i="16"/>
  <c r="Y215" i="16"/>
  <c r="Y216" i="16"/>
  <c r="Y217" i="16"/>
  <c r="Y218" i="16"/>
  <c r="Y219" i="16"/>
  <c r="Y220" i="16"/>
  <c r="Y221" i="16"/>
  <c r="Y222" i="16"/>
  <c r="Y223" i="16"/>
  <c r="Y224" i="16"/>
  <c r="Y225" i="16"/>
  <c r="Y226" i="16"/>
  <c r="Y227" i="16"/>
  <c r="Y228" i="16"/>
  <c r="Y229" i="16"/>
  <c r="Y230" i="16"/>
  <c r="Y231" i="16"/>
  <c r="Y232" i="16"/>
  <c r="Y233" i="16"/>
  <c r="Y234" i="16"/>
  <c r="Y235" i="16"/>
  <c r="Y236" i="16"/>
  <c r="Y237" i="16"/>
  <c r="Y238" i="16"/>
  <c r="Y239" i="16"/>
  <c r="Y240" i="16"/>
  <c r="Y241" i="16"/>
  <c r="Y242" i="16"/>
  <c r="Y243" i="16"/>
  <c r="Y244" i="16"/>
  <c r="Y245" i="16"/>
  <c r="Y246" i="16"/>
  <c r="Y247" i="16"/>
  <c r="Y248" i="16"/>
  <c r="Y249" i="16"/>
  <c r="Y250" i="16"/>
  <c r="Y251" i="16"/>
  <c r="Y252" i="16"/>
  <c r="Y253" i="16"/>
  <c r="Y254" i="16"/>
  <c r="Y255" i="16"/>
  <c r="Y256" i="16"/>
  <c r="Y257" i="16"/>
  <c r="Y258" i="16"/>
  <c r="Y259" i="16"/>
  <c r="Y260" i="16"/>
  <c r="Y261" i="16"/>
  <c r="Y262" i="16"/>
  <c r="Y263" i="16"/>
  <c r="Y264" i="16"/>
  <c r="Y265" i="16"/>
  <c r="Y266" i="16"/>
  <c r="Y267" i="16"/>
  <c r="Y268" i="16"/>
  <c r="Y269" i="16"/>
  <c r="Y270" i="16"/>
  <c r="Y271" i="16"/>
  <c r="Y272" i="16"/>
  <c r="Y273" i="16"/>
  <c r="Y274" i="16"/>
  <c r="Y275" i="16"/>
  <c r="Y276" i="16"/>
  <c r="Y277" i="16"/>
  <c r="Y278" i="16"/>
  <c r="Y279" i="16"/>
  <c r="Y280" i="16"/>
  <c r="Y281" i="16"/>
  <c r="Y282" i="16"/>
  <c r="Y283" i="16"/>
  <c r="Y284" i="16"/>
  <c r="Y285" i="16"/>
  <c r="Y286" i="16"/>
  <c r="Y287" i="16"/>
  <c r="Y288" i="16"/>
  <c r="Y289" i="16"/>
  <c r="Y290" i="16"/>
  <c r="Y291" i="16"/>
  <c r="Y292" i="16"/>
  <c r="Y293" i="16"/>
  <c r="Y294" i="16"/>
  <c r="Y295" i="16"/>
  <c r="Y296" i="16"/>
  <c r="Y297" i="16"/>
  <c r="Y298" i="16"/>
  <c r="Y299" i="16"/>
  <c r="Y300" i="16"/>
  <c r="Y301" i="16"/>
  <c r="Y302" i="16"/>
  <c r="Y303" i="16"/>
  <c r="Y304" i="16"/>
  <c r="Y305" i="16"/>
  <c r="Y306" i="16"/>
  <c r="Y307" i="16"/>
  <c r="Y308" i="16"/>
  <c r="Y309" i="16"/>
  <c r="Y310" i="16"/>
  <c r="Y311" i="16"/>
  <c r="Y312" i="16"/>
  <c r="Y313" i="16"/>
  <c r="Y314" i="16"/>
  <c r="Y315" i="16"/>
  <c r="Y316" i="16"/>
  <c r="Y317" i="16"/>
  <c r="Y318" i="16"/>
  <c r="Y319" i="16"/>
  <c r="Y320" i="16"/>
  <c r="Y321" i="16"/>
  <c r="Y322" i="16"/>
  <c r="Y323" i="16"/>
  <c r="Y324" i="16"/>
  <c r="Y325" i="16"/>
  <c r="Y326" i="16"/>
  <c r="Y327" i="16"/>
  <c r="Y328" i="16"/>
  <c r="Y329" i="16"/>
  <c r="Y330" i="16"/>
  <c r="Y331" i="16"/>
  <c r="Y332" i="16"/>
  <c r="Y333" i="16"/>
  <c r="Y334" i="16"/>
  <c r="Y335" i="16"/>
  <c r="Y336" i="16"/>
  <c r="Y337" i="16"/>
  <c r="Y338" i="16"/>
  <c r="Y339" i="16"/>
  <c r="Y340" i="16"/>
  <c r="Y341" i="16"/>
  <c r="Y342" i="16"/>
  <c r="Y343" i="16"/>
  <c r="Y344" i="16"/>
  <c r="Y345" i="16"/>
  <c r="Y346" i="16"/>
  <c r="Y347" i="16"/>
  <c r="Y348" i="16"/>
  <c r="Y349" i="16"/>
  <c r="Y350" i="16"/>
  <c r="Y351" i="16"/>
  <c r="Y352" i="16"/>
  <c r="Y353" i="16"/>
  <c r="Y354" i="16"/>
  <c r="Y355" i="16"/>
  <c r="Y356" i="16"/>
  <c r="Y357" i="16"/>
  <c r="Y358" i="16"/>
  <c r="Y359" i="16"/>
  <c r="Y360" i="16"/>
  <c r="Y361" i="16"/>
  <c r="Y362" i="16"/>
  <c r="Y363" i="16"/>
  <c r="Y364" i="16"/>
  <c r="Y365" i="16"/>
  <c r="Y366" i="16"/>
  <c r="Y367" i="16"/>
  <c r="Y368" i="16"/>
  <c r="Y369" i="16"/>
  <c r="Y370" i="16"/>
  <c r="Y371" i="16"/>
  <c r="Y372" i="16"/>
  <c r="Y373" i="16"/>
  <c r="Y374" i="16"/>
  <c r="Y375" i="16"/>
  <c r="Y376" i="16"/>
  <c r="Y377" i="16"/>
  <c r="Y378" i="16"/>
  <c r="Y379" i="16"/>
  <c r="Y380" i="16"/>
  <c r="Y381" i="16"/>
  <c r="Y382" i="16"/>
  <c r="Y383" i="16"/>
  <c r="Y384" i="16"/>
  <c r="Y385" i="16"/>
  <c r="Y386" i="16"/>
  <c r="Y387" i="16"/>
  <c r="Y388" i="16"/>
  <c r="Y389" i="16"/>
  <c r="Y390" i="16"/>
  <c r="Y391" i="16"/>
  <c r="Y392" i="16"/>
  <c r="Y393" i="16"/>
  <c r="Y394" i="16"/>
  <c r="Y395" i="16"/>
  <c r="Y396" i="16"/>
  <c r="Y397" i="16"/>
  <c r="Y398" i="16"/>
  <c r="Y399" i="16"/>
  <c r="Y400" i="16"/>
  <c r="Y401" i="16"/>
  <c r="Y402" i="16"/>
  <c r="Y403" i="16"/>
  <c r="Y404" i="16"/>
  <c r="Y405" i="16"/>
  <c r="Y406" i="16"/>
  <c r="Y407" i="16"/>
  <c r="Y408" i="16"/>
  <c r="Y409" i="16"/>
  <c r="Y410" i="16"/>
  <c r="Y411" i="16"/>
  <c r="Y412" i="16"/>
  <c r="Y413" i="16"/>
  <c r="Y414" i="16"/>
  <c r="Y415" i="16"/>
  <c r="Y416" i="16"/>
  <c r="Y417" i="16"/>
  <c r="Y418" i="16"/>
  <c r="Y419" i="16"/>
  <c r="Y420" i="16"/>
  <c r="Y421" i="16"/>
  <c r="Y422" i="16"/>
  <c r="Y423" i="16"/>
  <c r="Y424" i="16"/>
  <c r="Y425" i="16"/>
  <c r="Y426" i="16"/>
  <c r="Y427" i="16"/>
  <c r="Y428" i="16"/>
  <c r="Y429" i="16"/>
  <c r="Y430" i="16"/>
  <c r="Y431" i="16"/>
  <c r="Y432" i="16"/>
  <c r="Y433" i="16"/>
  <c r="Y434" i="16"/>
  <c r="Y435" i="16"/>
  <c r="Y436" i="16"/>
  <c r="Y437" i="16"/>
  <c r="Y438" i="16"/>
  <c r="Y439" i="16"/>
  <c r="Y440" i="16"/>
  <c r="Y441" i="16"/>
  <c r="Y442" i="16"/>
  <c r="Y443" i="16"/>
  <c r="Y444" i="16"/>
  <c r="Y445" i="16"/>
  <c r="Y446" i="16"/>
  <c r="Y447" i="16"/>
  <c r="Y448" i="16"/>
  <c r="Y449" i="16"/>
  <c r="Y450" i="16"/>
  <c r="Y451" i="16"/>
  <c r="Y452" i="16"/>
  <c r="Y453" i="16"/>
  <c r="Y454" i="16"/>
  <c r="Y455" i="16"/>
  <c r="Y456" i="16"/>
  <c r="Y457" i="16"/>
  <c r="Y458" i="16"/>
  <c r="Y459" i="16"/>
  <c r="Y460" i="16"/>
  <c r="Y461" i="16"/>
  <c r="Y462" i="16"/>
  <c r="Y463" i="16"/>
  <c r="Y464" i="16"/>
  <c r="Y465" i="16"/>
  <c r="Y466" i="16"/>
  <c r="Y467" i="16"/>
  <c r="Y468" i="16"/>
  <c r="Y469" i="16"/>
  <c r="Y470" i="16"/>
  <c r="Y471" i="16"/>
  <c r="Y472" i="16"/>
  <c r="Y473" i="16"/>
  <c r="Y474" i="16"/>
  <c r="Y475" i="16"/>
  <c r="Y476" i="16"/>
  <c r="Y477" i="16"/>
  <c r="Y478" i="16"/>
  <c r="Y479" i="16"/>
  <c r="Y480" i="16"/>
  <c r="Y481" i="16"/>
  <c r="Y482" i="16"/>
  <c r="Y483" i="16"/>
  <c r="Y484" i="16"/>
  <c r="Y485" i="16"/>
  <c r="Y486" i="16"/>
  <c r="Y487" i="16"/>
  <c r="Y488" i="16"/>
  <c r="Y489" i="16"/>
  <c r="Y490" i="16"/>
  <c r="Y491" i="16"/>
  <c r="Y492" i="16"/>
  <c r="Y493" i="16"/>
  <c r="Y494" i="16"/>
  <c r="Y495" i="16"/>
  <c r="Y496" i="16"/>
  <c r="Y497" i="16"/>
  <c r="Y498" i="16"/>
  <c r="Y499" i="16"/>
  <c r="Y500" i="16"/>
  <c r="Y501" i="16"/>
  <c r="Y502" i="16"/>
  <c r="Y503" i="16"/>
  <c r="Y504" i="16"/>
  <c r="Y505" i="16"/>
  <c r="Y506" i="16"/>
  <c r="Y507" i="16"/>
  <c r="Y508" i="16"/>
  <c r="Y509" i="16"/>
  <c r="Y510" i="16"/>
  <c r="Y511" i="16"/>
  <c r="Y512" i="16"/>
  <c r="Y513" i="16"/>
  <c r="Y514" i="16"/>
  <c r="Y515" i="16"/>
  <c r="Y516" i="16"/>
  <c r="Y517" i="16"/>
  <c r="Y518" i="16"/>
  <c r="Y519" i="16"/>
  <c r="Y520" i="16"/>
  <c r="Y521" i="16"/>
  <c r="Y522" i="16"/>
  <c r="Y523" i="16"/>
  <c r="Y524" i="16"/>
  <c r="Y525" i="16"/>
  <c r="Y526" i="16"/>
  <c r="Y527" i="16"/>
  <c r="Y528" i="16"/>
  <c r="Y529" i="16"/>
  <c r="Y530" i="16"/>
  <c r="Y531" i="16"/>
  <c r="Y532" i="16"/>
  <c r="Y533" i="16"/>
  <c r="Y534" i="16"/>
  <c r="Y535" i="16"/>
  <c r="Y536" i="16"/>
  <c r="Y537" i="16"/>
  <c r="Y538" i="16"/>
  <c r="Y539" i="16"/>
  <c r="Y540" i="16"/>
  <c r="Y541" i="16"/>
  <c r="Y542" i="16"/>
  <c r="Y543" i="16"/>
  <c r="Y544" i="16"/>
  <c r="Y545" i="16"/>
  <c r="Y546" i="16"/>
  <c r="Y547" i="16"/>
  <c r="Y548" i="16"/>
  <c r="Y549" i="16"/>
  <c r="Y550" i="16"/>
  <c r="Y551" i="16"/>
  <c r="Y552" i="16"/>
  <c r="Y553" i="16"/>
  <c r="Y554" i="16"/>
  <c r="Y555" i="16"/>
  <c r="Y556" i="16"/>
  <c r="Y557" i="16"/>
  <c r="Y558" i="16"/>
  <c r="Y559" i="16"/>
  <c r="Y560" i="16"/>
  <c r="Y561" i="16"/>
  <c r="Y562" i="16"/>
  <c r="Y563" i="16"/>
  <c r="Y564" i="16"/>
  <c r="Y565" i="16"/>
  <c r="Y566" i="16"/>
  <c r="Y567" i="16"/>
  <c r="Y568" i="16"/>
  <c r="Y569" i="16"/>
  <c r="Y570" i="16"/>
  <c r="Y571" i="16"/>
  <c r="Y572" i="16"/>
  <c r="Y573" i="16"/>
  <c r="Y574" i="16"/>
  <c r="Y575" i="16"/>
  <c r="Y576" i="16"/>
  <c r="Y577" i="16"/>
  <c r="Y578" i="16"/>
  <c r="Y579" i="16"/>
  <c r="Y580" i="16"/>
  <c r="Y581" i="16"/>
  <c r="Y582" i="16"/>
  <c r="Y583" i="16"/>
  <c r="Y584" i="16"/>
  <c r="Y585" i="16"/>
  <c r="Y586" i="16"/>
  <c r="Y587" i="16"/>
  <c r="Y588" i="16"/>
  <c r="Y589" i="16"/>
  <c r="Y590" i="16"/>
  <c r="Y591" i="16"/>
  <c r="Y592" i="16"/>
  <c r="Y593" i="16"/>
  <c r="Y594" i="16"/>
  <c r="Y595" i="16"/>
  <c r="Y596" i="16"/>
  <c r="Y597" i="16"/>
  <c r="Y598" i="16"/>
  <c r="Y599" i="16"/>
  <c r="Y600" i="16"/>
  <c r="Y601" i="16"/>
  <c r="Y602" i="16"/>
  <c r="Y603" i="16"/>
  <c r="Y604" i="16"/>
  <c r="Y605" i="16"/>
  <c r="Y606" i="16"/>
  <c r="Y607" i="16"/>
  <c r="Y608" i="16"/>
  <c r="Y609" i="16"/>
  <c r="Y610" i="16"/>
  <c r="Y611" i="16"/>
  <c r="Y612" i="16"/>
  <c r="Y613" i="16"/>
  <c r="Y614" i="16"/>
  <c r="Y615" i="16"/>
  <c r="Y616" i="16"/>
  <c r="Y617" i="16"/>
  <c r="Y618" i="16"/>
  <c r="Y619" i="16"/>
  <c r="Y620" i="16"/>
  <c r="Y621" i="16"/>
  <c r="Y622" i="16"/>
  <c r="Y623" i="16"/>
  <c r="Y624" i="16"/>
  <c r="Y625" i="16"/>
  <c r="Y626" i="16"/>
  <c r="Y627" i="16"/>
  <c r="Y628" i="16"/>
  <c r="Y629" i="16"/>
  <c r="Y630" i="16"/>
  <c r="Y631" i="16"/>
  <c r="Y632" i="16"/>
  <c r="Y633" i="16"/>
  <c r="Y634" i="16"/>
  <c r="Y635" i="16"/>
  <c r="Y636" i="16"/>
  <c r="Y637" i="16"/>
  <c r="Y638" i="16"/>
  <c r="Y639" i="16"/>
  <c r="Y640" i="16"/>
  <c r="Y641" i="16"/>
  <c r="Y642" i="16"/>
  <c r="Y643" i="16"/>
  <c r="Y644" i="16"/>
  <c r="Y645" i="16"/>
  <c r="Y646" i="16"/>
  <c r="Y647" i="16"/>
  <c r="Y648" i="16"/>
  <c r="Y649" i="16"/>
  <c r="Y650" i="16"/>
  <c r="Y651" i="16"/>
  <c r="Y652" i="16"/>
  <c r="Y653" i="16"/>
  <c r="Y654" i="16"/>
  <c r="Y655" i="16"/>
  <c r="Y656" i="16"/>
  <c r="Y657" i="16"/>
  <c r="Y658" i="16"/>
  <c r="Y659" i="16"/>
  <c r="Y660" i="16"/>
  <c r="Y661" i="16"/>
  <c r="Y662" i="16"/>
  <c r="Y663" i="16"/>
  <c r="Y664" i="16"/>
  <c r="Y665" i="16"/>
  <c r="Y666" i="16"/>
  <c r="Y667" i="16"/>
  <c r="Y668" i="16"/>
  <c r="Y669" i="16"/>
  <c r="Y670" i="16"/>
  <c r="Y671" i="16"/>
  <c r="Y672" i="16"/>
  <c r="Y673" i="16"/>
  <c r="Y674" i="16"/>
  <c r="Y675" i="16"/>
  <c r="Y676" i="16"/>
  <c r="Y677" i="16"/>
  <c r="Y678" i="16"/>
  <c r="Y679" i="16"/>
  <c r="Y680" i="16"/>
  <c r="Y681" i="16"/>
  <c r="Y682" i="16"/>
  <c r="Y683" i="16"/>
  <c r="Y684" i="16"/>
  <c r="Y685" i="16"/>
  <c r="Y686" i="16"/>
  <c r="Y687" i="16"/>
  <c r="Y688" i="16"/>
  <c r="Y689" i="16"/>
  <c r="Y690" i="16"/>
  <c r="Y691" i="16"/>
  <c r="Y692" i="16"/>
  <c r="Y693" i="16"/>
  <c r="Y694" i="16"/>
  <c r="Y695" i="16"/>
  <c r="Y696" i="16"/>
  <c r="Y697" i="16"/>
  <c r="Y698" i="16"/>
  <c r="Y699" i="16"/>
  <c r="Y700" i="16"/>
  <c r="Y701" i="16"/>
  <c r="Y702" i="16"/>
  <c r="Y703" i="16"/>
  <c r="Y704" i="16"/>
  <c r="Y705" i="16"/>
  <c r="Y706" i="16"/>
  <c r="Y707" i="16"/>
  <c r="Y708" i="16"/>
  <c r="Y709" i="16"/>
  <c r="Y710" i="16"/>
  <c r="Y711" i="16"/>
  <c r="Y712" i="16"/>
  <c r="Y713" i="16"/>
  <c r="Y714" i="16"/>
  <c r="Y715" i="16"/>
  <c r="Y716" i="16"/>
  <c r="Y717" i="16"/>
  <c r="Y718" i="16"/>
  <c r="Y719" i="16"/>
  <c r="Y720" i="16"/>
  <c r="Y721" i="16"/>
  <c r="Y722" i="16"/>
  <c r="Y723" i="16"/>
  <c r="Y724" i="16"/>
  <c r="Y725" i="16"/>
  <c r="Y726" i="16"/>
  <c r="Y727" i="16"/>
  <c r="Y728" i="16"/>
  <c r="Y729" i="16"/>
  <c r="Y730" i="16"/>
  <c r="Y731" i="16"/>
  <c r="Y732" i="16"/>
  <c r="Y733" i="16"/>
  <c r="Y734" i="16"/>
  <c r="Y735" i="16"/>
  <c r="Y736" i="16"/>
  <c r="Y737" i="16"/>
  <c r="Y738" i="16"/>
  <c r="Y739" i="16"/>
  <c r="Y740" i="16"/>
  <c r="Y741" i="16"/>
  <c r="Y742" i="16"/>
  <c r="Y743" i="16"/>
  <c r="Y744" i="16"/>
  <c r="Y745" i="16"/>
  <c r="Y746" i="16"/>
  <c r="Y747" i="16"/>
  <c r="Y748" i="16"/>
  <c r="Y749" i="16"/>
  <c r="Y750" i="16"/>
  <c r="Y751" i="16"/>
  <c r="Y752" i="16"/>
  <c r="Y753" i="16"/>
  <c r="Y754" i="16"/>
  <c r="Y755" i="16"/>
  <c r="Y756" i="16"/>
  <c r="Y757" i="16"/>
  <c r="Y758" i="16"/>
  <c r="Y759" i="16"/>
  <c r="Y760" i="16"/>
  <c r="Y761" i="16"/>
  <c r="Y762" i="16"/>
  <c r="Y763" i="16"/>
  <c r="Y764" i="16"/>
  <c r="Y765" i="16"/>
  <c r="Y766" i="16"/>
  <c r="Y767" i="16"/>
  <c r="Y768" i="16"/>
  <c r="Y769" i="16"/>
  <c r="Y770" i="16"/>
  <c r="Y771" i="16"/>
  <c r="Y772" i="16"/>
  <c r="Y773" i="16"/>
  <c r="Y774" i="16"/>
  <c r="Y775" i="16"/>
  <c r="Y776" i="16"/>
  <c r="Y777" i="16"/>
  <c r="Y778" i="16"/>
  <c r="Y779" i="16"/>
  <c r="Y780" i="16"/>
  <c r="Y781" i="16"/>
  <c r="Y782" i="16"/>
  <c r="Y783" i="16"/>
  <c r="Y784" i="16"/>
  <c r="Y785" i="16"/>
  <c r="Y786" i="16"/>
  <c r="Y787" i="16"/>
  <c r="Y788" i="16"/>
  <c r="Y789" i="16"/>
  <c r="Y790" i="16"/>
  <c r="Y791" i="16"/>
  <c r="Y792" i="16"/>
  <c r="Y793" i="16"/>
  <c r="Y794" i="16"/>
  <c r="Y795" i="16"/>
  <c r="Y796" i="16"/>
  <c r="Y797" i="16"/>
  <c r="Y798" i="16"/>
  <c r="Y799" i="16"/>
  <c r="Y800" i="16"/>
  <c r="Y801" i="16"/>
  <c r="Y802" i="16"/>
  <c r="Y803" i="16"/>
  <c r="Y804" i="16"/>
  <c r="Y805" i="16"/>
  <c r="Y806" i="16"/>
  <c r="Y807" i="16"/>
  <c r="Y808" i="16"/>
  <c r="Y809" i="16"/>
  <c r="Y810" i="16"/>
  <c r="Y811" i="16"/>
  <c r="Y812" i="16"/>
  <c r="Y813" i="16"/>
  <c r="Y814" i="16"/>
  <c r="Y815" i="16"/>
  <c r="Y816" i="16"/>
  <c r="Y817" i="16"/>
  <c r="Y818" i="16"/>
  <c r="Y819" i="16"/>
  <c r="Y820" i="16"/>
  <c r="Y821" i="16"/>
  <c r="Y822" i="16"/>
  <c r="Y823" i="16"/>
  <c r="Y824" i="16"/>
  <c r="Y825" i="16"/>
  <c r="Y826" i="16"/>
  <c r="Y827" i="16"/>
  <c r="Y828" i="16"/>
  <c r="Y829" i="16"/>
  <c r="Y830" i="16"/>
  <c r="Y831" i="16"/>
  <c r="Y832" i="16"/>
  <c r="Y833" i="16"/>
  <c r="Y834" i="16"/>
  <c r="Y835" i="16"/>
  <c r="Y836" i="16"/>
  <c r="Y837" i="16"/>
  <c r="Y838" i="16"/>
  <c r="Y839" i="16"/>
  <c r="Y840" i="16"/>
  <c r="Y841" i="16"/>
  <c r="Y842" i="16"/>
  <c r="Y843" i="16"/>
  <c r="Y844" i="16"/>
  <c r="Y845" i="16"/>
  <c r="Y846" i="16"/>
  <c r="Y847" i="16"/>
  <c r="Y848" i="16"/>
  <c r="Y849" i="16"/>
  <c r="Y850" i="16"/>
  <c r="Y851" i="16"/>
  <c r="Y852" i="16"/>
  <c r="Y853" i="16"/>
  <c r="Y854" i="16"/>
  <c r="Y855" i="16"/>
  <c r="Y856" i="16"/>
  <c r="Y857" i="16"/>
  <c r="Y858" i="16"/>
  <c r="Y859" i="16"/>
  <c r="Y860" i="16"/>
  <c r="Y861" i="16"/>
  <c r="Y862" i="16"/>
  <c r="Y863" i="16"/>
  <c r="Y864" i="16"/>
  <c r="Y865" i="16"/>
  <c r="Y866" i="16"/>
  <c r="Y867" i="16"/>
  <c r="Y868" i="16"/>
  <c r="Y869" i="16"/>
  <c r="Y870" i="16"/>
  <c r="Y871" i="16"/>
  <c r="Y872" i="16"/>
  <c r="Y873" i="16"/>
  <c r="Y874" i="16"/>
  <c r="Y875" i="16"/>
  <c r="Y876" i="16"/>
  <c r="Y877" i="16"/>
  <c r="Y878" i="16"/>
  <c r="Y879" i="16"/>
  <c r="Y880" i="16"/>
  <c r="Y881" i="16"/>
  <c r="Y882" i="16"/>
  <c r="Y883" i="16"/>
  <c r="Y884" i="16"/>
  <c r="Y885" i="16"/>
  <c r="Y886" i="16"/>
  <c r="Y887" i="16"/>
  <c r="Y888" i="16"/>
  <c r="Y889" i="16"/>
  <c r="Y890" i="16"/>
  <c r="Y891" i="16"/>
  <c r="Y892" i="16"/>
  <c r="Y893" i="16"/>
  <c r="Y894" i="16"/>
  <c r="Y895" i="16"/>
  <c r="Y896" i="16"/>
  <c r="Y897" i="16"/>
  <c r="Y898" i="16"/>
  <c r="Y899" i="16"/>
  <c r="Y900" i="16"/>
  <c r="Y901" i="16"/>
  <c r="Y902" i="16"/>
  <c r="Y903" i="16"/>
  <c r="Y904" i="16"/>
  <c r="Y905" i="16"/>
  <c r="Y906" i="16"/>
  <c r="Y907" i="16"/>
  <c r="Y908" i="16"/>
  <c r="Y909" i="16"/>
  <c r="Y910" i="16"/>
  <c r="Y911" i="16"/>
  <c r="Y912" i="16"/>
  <c r="Y913" i="16"/>
  <c r="Y914" i="16"/>
  <c r="Y915" i="16"/>
  <c r="Y916" i="16"/>
  <c r="Y917" i="16"/>
  <c r="Y918" i="16"/>
  <c r="Y919" i="16"/>
  <c r="Y920" i="16"/>
  <c r="Y921" i="16"/>
  <c r="Y922" i="16"/>
  <c r="Y923" i="16"/>
  <c r="Y924" i="16"/>
  <c r="Y925" i="16"/>
  <c r="Y926" i="16"/>
  <c r="Y927" i="16"/>
  <c r="Y928" i="16"/>
  <c r="Y929" i="16"/>
  <c r="Y930" i="16"/>
  <c r="Y931" i="16"/>
  <c r="Y932" i="16"/>
  <c r="Y933" i="16"/>
  <c r="Y934" i="16"/>
  <c r="Y935" i="16"/>
  <c r="Y936" i="16"/>
  <c r="Y937" i="16"/>
  <c r="Y938" i="16"/>
  <c r="Y939" i="16"/>
  <c r="Y940" i="16"/>
  <c r="Y941" i="16"/>
  <c r="Y942" i="16"/>
  <c r="Y943" i="16"/>
  <c r="Y944" i="16"/>
  <c r="Y945" i="16"/>
  <c r="Y946" i="16"/>
  <c r="Y947" i="16"/>
  <c r="Y948" i="16"/>
  <c r="Y949" i="16"/>
  <c r="Y950" i="16"/>
  <c r="Y951" i="16"/>
  <c r="Y952" i="16"/>
  <c r="Y953" i="16"/>
  <c r="Y954" i="16"/>
  <c r="Y955" i="16"/>
  <c r="Y956" i="16"/>
  <c r="Y957" i="16"/>
  <c r="Y958" i="16"/>
  <c r="Y959" i="16"/>
  <c r="Y960" i="16"/>
  <c r="Y961" i="16"/>
  <c r="Y962" i="16"/>
  <c r="Y963" i="16"/>
  <c r="Y964" i="16"/>
  <c r="Y965" i="16"/>
  <c r="Y966" i="16"/>
  <c r="Y967" i="16"/>
  <c r="Y968" i="16"/>
  <c r="Y969" i="16"/>
  <c r="Y970" i="16"/>
  <c r="Y971" i="16"/>
  <c r="Y972" i="16"/>
  <c r="Y973" i="16"/>
  <c r="Y974" i="16"/>
  <c r="Y975" i="16"/>
  <c r="Y976" i="16"/>
  <c r="Y977" i="16"/>
  <c r="Y978" i="16"/>
  <c r="Y979" i="16"/>
  <c r="Y980" i="16"/>
  <c r="Y981" i="16"/>
  <c r="Y982" i="16"/>
  <c r="Y983" i="16"/>
  <c r="Y984" i="16"/>
  <c r="Y985" i="16"/>
  <c r="Y986" i="16"/>
  <c r="Y987" i="16"/>
  <c r="Y988" i="16"/>
  <c r="Y989" i="16"/>
  <c r="Y990" i="16"/>
  <c r="Y991" i="16"/>
  <c r="Y992" i="16"/>
  <c r="Y993" i="16"/>
  <c r="Y994" i="16"/>
  <c r="Y995" i="16"/>
  <c r="Y996" i="16"/>
  <c r="Y997" i="16"/>
  <c r="Y998" i="16"/>
  <c r="Y999" i="16"/>
  <c r="Y1000" i="16"/>
  <c r="Y1001" i="16"/>
  <c r="Y1002" i="16"/>
  <c r="Y1003" i="16"/>
  <c r="Y1004" i="16"/>
  <c r="Y1005" i="16"/>
  <c r="Y1006" i="16"/>
  <c r="Y1007" i="16"/>
  <c r="Y1008" i="16"/>
  <c r="Y1009" i="16"/>
  <c r="Y1010" i="16"/>
  <c r="Y1011" i="16"/>
  <c r="Y1012" i="16"/>
  <c r="Y1013" i="16"/>
  <c r="Y1014" i="16"/>
  <c r="Y1015" i="16"/>
  <c r="Y1016" i="16"/>
  <c r="Y1017" i="16"/>
  <c r="Y1018" i="16"/>
  <c r="Y1019" i="16"/>
  <c r="Y1020" i="16"/>
  <c r="Y1021" i="16"/>
  <c r="Y1022" i="16"/>
  <c r="Y1023" i="16"/>
  <c r="Y1024" i="16"/>
  <c r="Y1025" i="16"/>
  <c r="Y1026" i="16"/>
  <c r="Y1027" i="16"/>
  <c r="Y1028" i="16"/>
  <c r="Y1029" i="16"/>
  <c r="Y1030" i="16"/>
  <c r="Y1031" i="16"/>
  <c r="Y1032" i="16"/>
  <c r="Y1033" i="16"/>
  <c r="Y1034" i="16"/>
  <c r="Y1035" i="16"/>
  <c r="Y1036" i="16"/>
  <c r="Y1037" i="16"/>
  <c r="Y1038" i="16"/>
  <c r="Y1039" i="16"/>
  <c r="Y1040" i="16"/>
  <c r="Y1041" i="16"/>
  <c r="Y1042" i="16"/>
  <c r="Y1043" i="16"/>
  <c r="Y1044" i="16"/>
  <c r="Y1045" i="16"/>
  <c r="Y1046" i="16"/>
  <c r="Y1047" i="16"/>
  <c r="Y1048" i="16"/>
  <c r="Y1049" i="16"/>
  <c r="Y1050" i="16"/>
  <c r="Y1051" i="16"/>
  <c r="Y1052" i="16"/>
  <c r="Y1053" i="16"/>
  <c r="Y1054" i="16"/>
  <c r="Y1055" i="16"/>
  <c r="Y1056" i="16"/>
  <c r="Y1057" i="16"/>
  <c r="Y1058" i="16"/>
  <c r="Y1059" i="16"/>
  <c r="Y1060" i="16"/>
  <c r="Y1061" i="16"/>
  <c r="Y1062" i="16"/>
  <c r="Y1063" i="16"/>
  <c r="Y1064" i="16"/>
  <c r="Y1065" i="16"/>
  <c r="Y1066" i="16"/>
  <c r="Y1067" i="16"/>
  <c r="Y1068" i="16"/>
  <c r="Y1069" i="16"/>
  <c r="Y1070" i="16"/>
  <c r="Y1071" i="16"/>
  <c r="Y1072" i="16"/>
  <c r="Y1073" i="16"/>
  <c r="Y1074" i="16"/>
  <c r="Y1075" i="16"/>
  <c r="Y1076" i="16"/>
  <c r="Y1077" i="16"/>
  <c r="Y1078" i="16"/>
  <c r="Y1079" i="16"/>
  <c r="Y1080" i="16"/>
  <c r="Y1081" i="16"/>
  <c r="Y1082" i="16"/>
  <c r="Y1083" i="16"/>
  <c r="Y1084" i="16"/>
  <c r="Y1085" i="16"/>
  <c r="Y1086" i="16"/>
  <c r="Y1087" i="16"/>
  <c r="Y1088" i="16"/>
  <c r="Y1089" i="16"/>
  <c r="Y1090" i="16"/>
  <c r="Y1091" i="16"/>
  <c r="Y1092" i="16"/>
  <c r="Y1093" i="16"/>
  <c r="Y1094" i="16"/>
  <c r="Y1095" i="16"/>
  <c r="Y1096" i="16"/>
  <c r="Y1097" i="16"/>
  <c r="Y1098" i="16"/>
  <c r="Y1099" i="16"/>
  <c r="Y1100" i="16"/>
  <c r="Y1101" i="16"/>
  <c r="Y1102" i="16"/>
  <c r="Y1103" i="16"/>
  <c r="Y1104" i="16"/>
  <c r="Y1105" i="16"/>
  <c r="Y1106" i="16"/>
  <c r="Y1107" i="16"/>
  <c r="Y1108" i="16"/>
  <c r="Y1109" i="16"/>
  <c r="Y1110" i="16"/>
  <c r="Y1111" i="16"/>
  <c r="Y1112" i="16"/>
  <c r="Y1113" i="16"/>
  <c r="Y1114" i="16"/>
  <c r="Y1115" i="16"/>
  <c r="Y1116" i="16"/>
  <c r="Y1117" i="16"/>
  <c r="Y1118" i="16"/>
  <c r="Y1119" i="16"/>
  <c r="Y1120" i="16"/>
  <c r="Y1121" i="16"/>
  <c r="Y1122" i="16"/>
  <c r="Y1123" i="16"/>
  <c r="Y1124" i="16"/>
  <c r="Y1125" i="16"/>
  <c r="Y1126" i="16"/>
  <c r="Y1127" i="16"/>
  <c r="Y1128" i="16"/>
  <c r="Y1129" i="16"/>
  <c r="Y1130" i="16"/>
  <c r="Y1131" i="16"/>
  <c r="Y1132" i="16"/>
  <c r="Y1133" i="16"/>
  <c r="Y1134" i="16"/>
  <c r="Y1135" i="16"/>
  <c r="Y1136" i="16"/>
  <c r="Y1137" i="16"/>
  <c r="Y1138" i="16"/>
  <c r="Y1139" i="16"/>
  <c r="Y1140" i="16"/>
  <c r="Y1141" i="16"/>
  <c r="Y1142" i="16"/>
  <c r="Y1143" i="16"/>
  <c r="Y1144" i="16"/>
  <c r="Y1145" i="16"/>
  <c r="Y1146" i="16"/>
  <c r="Y1147" i="16"/>
  <c r="Y1148" i="16"/>
  <c r="Y1149" i="16"/>
  <c r="Y1150" i="16"/>
  <c r="Y1151" i="16"/>
  <c r="Y1152" i="16"/>
  <c r="Y1153" i="16"/>
  <c r="Y1154" i="16"/>
  <c r="Y1155" i="16"/>
  <c r="Y1156" i="16"/>
  <c r="Y1157" i="16"/>
  <c r="Y1158" i="16"/>
  <c r="Y1159" i="16"/>
  <c r="Y1160" i="16"/>
  <c r="Y1161" i="16"/>
  <c r="Y1162" i="16"/>
  <c r="Y1163" i="16"/>
  <c r="Y1164" i="16"/>
  <c r="Y1165" i="16"/>
  <c r="Y1166" i="16"/>
  <c r="Y1167" i="16"/>
  <c r="Y1168" i="16"/>
  <c r="Y1169" i="16"/>
  <c r="Y1170" i="16"/>
  <c r="Y1171" i="16"/>
  <c r="Y1172" i="16"/>
  <c r="Y1173" i="16"/>
  <c r="Y1174" i="16"/>
  <c r="Y1175" i="16"/>
  <c r="Y1176" i="16"/>
  <c r="Y1177" i="16"/>
  <c r="Y1178" i="16"/>
  <c r="Y1179" i="16"/>
  <c r="Y1180" i="16"/>
  <c r="Y1181" i="16"/>
  <c r="Y1182" i="16"/>
  <c r="Y1183" i="16"/>
  <c r="Y1184" i="16"/>
  <c r="Y1185" i="16"/>
  <c r="Y1186" i="16"/>
  <c r="Y1187" i="16"/>
  <c r="Y1188" i="16"/>
  <c r="Y1189" i="16"/>
  <c r="Y1190" i="16"/>
  <c r="Y1191" i="16"/>
  <c r="Y1192" i="16"/>
  <c r="Y1193" i="16"/>
  <c r="Y1194" i="16"/>
  <c r="Y1195" i="16"/>
  <c r="Y1196" i="16"/>
  <c r="Y1197" i="16"/>
  <c r="Y1198" i="16"/>
  <c r="Y1199" i="16"/>
  <c r="Y1200" i="16"/>
  <c r="Y1201" i="16"/>
  <c r="Y1202" i="16"/>
  <c r="Y1203" i="16"/>
  <c r="Y1204" i="16"/>
  <c r="Y1205" i="16"/>
  <c r="Y1206" i="16"/>
  <c r="Y1207" i="16"/>
  <c r="Y1208" i="16"/>
  <c r="Y1209" i="16"/>
  <c r="Y1210" i="16"/>
  <c r="Y1211" i="16"/>
  <c r="Y1212" i="16"/>
  <c r="Y1213" i="16"/>
  <c r="Y1214" i="16"/>
  <c r="Y1215" i="16"/>
  <c r="Y1216" i="16"/>
  <c r="Y1217" i="16"/>
  <c r="Y1218" i="16"/>
  <c r="Y1219" i="16"/>
  <c r="Y1220" i="16"/>
  <c r="Y1221" i="16"/>
  <c r="Y1222" i="16"/>
  <c r="Y1223" i="16"/>
  <c r="Y1224" i="16"/>
  <c r="Y1225" i="16"/>
  <c r="Y1226" i="16"/>
  <c r="Y1227" i="16"/>
  <c r="Y1228" i="16"/>
  <c r="Y1229" i="16"/>
  <c r="Y1230" i="16"/>
  <c r="Y1231" i="16"/>
  <c r="Y1232" i="16"/>
  <c r="Y1233" i="16"/>
  <c r="Y1234" i="16"/>
  <c r="Y1235" i="16"/>
  <c r="Y1236" i="16"/>
  <c r="Y1237" i="16"/>
  <c r="Y1238" i="16"/>
  <c r="Y1239" i="16"/>
  <c r="Y1240" i="16"/>
  <c r="Y1241" i="16"/>
  <c r="Y1242" i="16"/>
  <c r="Y1243" i="16"/>
  <c r="Y1244" i="16"/>
  <c r="Y1245" i="16"/>
  <c r="Y1246" i="16"/>
  <c r="Y1247" i="16"/>
  <c r="Y1248" i="16"/>
  <c r="Y1249" i="16"/>
  <c r="Y1250" i="16"/>
  <c r="Y1251" i="16"/>
  <c r="Y1252" i="16"/>
  <c r="Y1253" i="16"/>
  <c r="Y1254" i="16"/>
  <c r="Y1255" i="16"/>
  <c r="Y1256" i="16"/>
  <c r="Y1257" i="16"/>
  <c r="Y1258" i="16"/>
  <c r="Y1259" i="16"/>
  <c r="Y1260" i="16"/>
  <c r="Y1261" i="16"/>
  <c r="Y1262" i="16"/>
  <c r="Y1263" i="16"/>
  <c r="Y1264" i="16"/>
  <c r="Y1265" i="16"/>
  <c r="Y1266" i="16"/>
  <c r="Y1267" i="16"/>
  <c r="Y1268" i="16"/>
  <c r="Y1269" i="16"/>
  <c r="Y1270" i="16"/>
  <c r="Y1271" i="16"/>
  <c r="Y1272" i="16"/>
  <c r="Y1273" i="16"/>
  <c r="Y1274" i="16"/>
  <c r="Y1275" i="16"/>
  <c r="Y1276" i="16"/>
  <c r="Y1277" i="16"/>
  <c r="Y1278" i="16"/>
  <c r="Y1279" i="16"/>
  <c r="Y1280" i="16"/>
  <c r="Y1281" i="16"/>
  <c r="Y1282" i="16"/>
  <c r="Y1283" i="16"/>
  <c r="Y1284" i="16"/>
  <c r="Y1285" i="16"/>
  <c r="Y1286" i="16"/>
  <c r="Y1287" i="16"/>
  <c r="Y1288" i="16"/>
  <c r="Y1289" i="16"/>
  <c r="Y1290" i="16"/>
  <c r="Y1291" i="16"/>
  <c r="Y1292" i="16"/>
  <c r="Y1293" i="16"/>
  <c r="Y1294" i="16"/>
  <c r="Y1295" i="16"/>
  <c r="Y1296" i="16"/>
  <c r="Y1297" i="16"/>
  <c r="Y1298" i="16"/>
  <c r="Y1299" i="16"/>
  <c r="Y1300" i="16"/>
  <c r="Y1301" i="16"/>
  <c r="Y1302" i="16"/>
  <c r="Y1303" i="16"/>
  <c r="Y1304" i="16"/>
  <c r="Y1305" i="16"/>
  <c r="Y1306" i="16"/>
  <c r="Y1307" i="16"/>
  <c r="Y1308" i="16"/>
  <c r="Y1309" i="16"/>
  <c r="Y1310" i="16"/>
  <c r="Y1311" i="16"/>
  <c r="Y1312" i="16"/>
  <c r="Y1313" i="16"/>
  <c r="Y1314" i="16"/>
  <c r="Y1315" i="16"/>
  <c r="Y1316" i="16"/>
  <c r="Y1317" i="16"/>
  <c r="Y1318" i="16"/>
  <c r="Y1319" i="16"/>
  <c r="Y1320" i="16"/>
  <c r="Y1321" i="16"/>
  <c r="Y1322" i="16"/>
  <c r="Y1323" i="16"/>
  <c r="Y1324" i="16"/>
  <c r="Y1325" i="16"/>
  <c r="Y1326" i="16"/>
  <c r="Y1327" i="16"/>
  <c r="Y1328" i="16"/>
  <c r="Y1329" i="16"/>
  <c r="Y1330" i="16"/>
  <c r="Y1331" i="16"/>
  <c r="Y1332" i="16"/>
  <c r="Y1333" i="16"/>
  <c r="Y1334" i="16"/>
  <c r="Y1335" i="16"/>
  <c r="Y1336" i="16"/>
  <c r="Y1337" i="16"/>
  <c r="Y1338" i="16"/>
  <c r="Y1339" i="16"/>
  <c r="Y1340" i="16"/>
  <c r="Y1341" i="16"/>
  <c r="Y1342" i="16"/>
  <c r="Y1343" i="16"/>
  <c r="Y1344" i="16"/>
  <c r="Y1345" i="16"/>
  <c r="Y1346" i="16"/>
  <c r="Y1347" i="16"/>
  <c r="Y1348" i="16"/>
  <c r="Y1349" i="16"/>
  <c r="Y1350" i="16"/>
  <c r="Y1351" i="16"/>
  <c r="Y1352" i="16"/>
  <c r="Y1353" i="16"/>
  <c r="Y1354" i="16"/>
  <c r="Y1355" i="16"/>
  <c r="Y1356" i="16"/>
  <c r="Y1357" i="16"/>
  <c r="Y1358" i="16"/>
  <c r="Y1359" i="16"/>
  <c r="Y1360" i="16"/>
  <c r="Y1361" i="16"/>
  <c r="Y1362" i="16"/>
  <c r="Y1363" i="16"/>
  <c r="Y1364" i="16"/>
  <c r="Y1365" i="16"/>
  <c r="Y1366" i="16"/>
  <c r="Y1367" i="16"/>
  <c r="Y1368" i="16"/>
  <c r="Y1369" i="16"/>
  <c r="Y1370" i="16"/>
  <c r="Y1371" i="16"/>
  <c r="Y1372" i="16"/>
  <c r="Y1373" i="16"/>
  <c r="Y1374" i="16"/>
  <c r="Y1375" i="16"/>
  <c r="Y1376" i="16"/>
  <c r="Y1377" i="16"/>
  <c r="Y1378" i="16"/>
  <c r="Y1379" i="16"/>
  <c r="Y1380" i="16"/>
  <c r="Y1381" i="16"/>
  <c r="Y1382" i="16"/>
  <c r="Y1383" i="16"/>
  <c r="Y1384" i="16"/>
  <c r="Y1385" i="16"/>
  <c r="Y1386" i="16"/>
  <c r="Y1387" i="16"/>
  <c r="Y1388" i="16"/>
  <c r="Y1389" i="16"/>
  <c r="Y1390" i="16"/>
  <c r="Y1391" i="16"/>
  <c r="Y1392" i="16"/>
  <c r="Y1393" i="16"/>
  <c r="Y1394" i="16"/>
  <c r="Y1395" i="16"/>
  <c r="Y1396" i="16"/>
  <c r="Y1397" i="16"/>
  <c r="Y1398" i="16"/>
  <c r="Y1399" i="16"/>
  <c r="Y1400" i="16"/>
  <c r="Y1401" i="16"/>
  <c r="Y1402" i="16"/>
  <c r="Y1403" i="16"/>
  <c r="Y1404" i="16"/>
  <c r="Y1405" i="16"/>
  <c r="Y1406" i="16"/>
  <c r="Y1407" i="16"/>
  <c r="Y1408" i="16"/>
  <c r="Y1409" i="16"/>
  <c r="Y1410" i="16"/>
  <c r="Y1411" i="16"/>
  <c r="Y1412" i="16"/>
  <c r="Y1413" i="16"/>
  <c r="Y1414" i="16"/>
  <c r="Y1415" i="16"/>
  <c r="Y1416" i="16"/>
  <c r="Y1417" i="16"/>
  <c r="Y1418" i="16"/>
  <c r="Y1419" i="16"/>
  <c r="Y1420" i="16"/>
  <c r="Y1421" i="16"/>
  <c r="Y1422" i="16"/>
  <c r="Y1423" i="16"/>
  <c r="Y1424" i="16"/>
  <c r="Y1425" i="16"/>
  <c r="Y1426" i="16"/>
  <c r="Y1427" i="16"/>
  <c r="Y1428" i="16"/>
  <c r="Y1429" i="16"/>
  <c r="Y1430" i="16"/>
  <c r="Y1431" i="16"/>
  <c r="Y1432" i="16"/>
  <c r="Y1433" i="16"/>
  <c r="Y1434" i="16"/>
  <c r="Y1435" i="16"/>
  <c r="Y1436" i="16"/>
  <c r="Y1437" i="16"/>
  <c r="Y1438" i="16"/>
  <c r="Y1439" i="16"/>
  <c r="Y1440" i="16"/>
  <c r="Y1441" i="16"/>
  <c r="Y1442" i="16"/>
  <c r="Y1443" i="16"/>
  <c r="Y1444" i="16"/>
  <c r="Y1445" i="16"/>
  <c r="Y1446" i="16"/>
  <c r="Y1447" i="16"/>
  <c r="Y1448" i="16"/>
  <c r="Y1449" i="16"/>
  <c r="Y1450" i="16"/>
  <c r="Y1451" i="16"/>
  <c r="Y1452" i="16"/>
  <c r="Y1453" i="16"/>
  <c r="Y1454" i="16"/>
  <c r="Y1455" i="16"/>
  <c r="Y1456" i="16"/>
  <c r="Y1457" i="16"/>
  <c r="Y1458" i="16"/>
  <c r="Y1459" i="16"/>
  <c r="Y1460" i="16"/>
  <c r="Y1461" i="16"/>
  <c r="Y1462" i="16"/>
  <c r="Y1463" i="16"/>
  <c r="Y1464" i="16"/>
  <c r="Y1465" i="16"/>
  <c r="Y1466" i="16"/>
  <c r="Y1467" i="16"/>
  <c r="Y1468" i="16"/>
  <c r="Y1469" i="16"/>
  <c r="Y1470" i="16"/>
  <c r="Y1471" i="16"/>
  <c r="Y1472" i="16"/>
  <c r="Y1473" i="16"/>
  <c r="Y1474" i="16"/>
  <c r="Y1475" i="16"/>
  <c r="Y1476" i="16"/>
  <c r="Y1477" i="16"/>
  <c r="Y1478" i="16"/>
  <c r="Y1479" i="16"/>
  <c r="Y1480" i="16"/>
  <c r="Y1481" i="16"/>
  <c r="Y1482" i="16"/>
  <c r="Y1483" i="16"/>
  <c r="Y1484" i="16"/>
  <c r="Y1485" i="16"/>
  <c r="Y1486" i="16"/>
  <c r="Y1487" i="16"/>
  <c r="Y1488" i="16"/>
  <c r="Y1489" i="16"/>
  <c r="Y1490" i="16"/>
  <c r="Y1491" i="16"/>
  <c r="Y1492" i="16"/>
  <c r="Y1493" i="16"/>
  <c r="Y1494" i="16"/>
  <c r="Y1495" i="16"/>
  <c r="Y1496" i="16"/>
  <c r="Y1497" i="16"/>
  <c r="Y1498" i="16"/>
  <c r="Y1499" i="16"/>
  <c r="Y1500" i="16"/>
  <c r="Y1501" i="16"/>
  <c r="Y1502" i="16"/>
  <c r="Y1503" i="16"/>
  <c r="Y1504" i="16"/>
  <c r="Y1505" i="16"/>
  <c r="Y1506" i="16"/>
  <c r="Y1507" i="16"/>
  <c r="Y1508" i="16"/>
  <c r="Y1509" i="16"/>
  <c r="Y1510" i="16"/>
  <c r="Y1511" i="16"/>
  <c r="Y1512" i="16"/>
  <c r="Y1513" i="16"/>
  <c r="Y1514" i="16"/>
  <c r="Y1515" i="16"/>
  <c r="Y1516" i="16"/>
  <c r="Y1517" i="16"/>
  <c r="Y1518" i="16"/>
  <c r="Y1519" i="16"/>
  <c r="Y1520" i="16"/>
  <c r="Y1521" i="16"/>
  <c r="Y1522" i="16"/>
  <c r="Y1523" i="16"/>
  <c r="Y1524" i="16"/>
  <c r="Y1525" i="16"/>
  <c r="Y1526" i="16"/>
  <c r="Y1527" i="16"/>
  <c r="Y1528" i="16"/>
  <c r="Y1529" i="16"/>
  <c r="Y1530" i="16"/>
  <c r="Y1531" i="16"/>
  <c r="Y1532" i="16"/>
  <c r="Y1533" i="16"/>
  <c r="Y1534" i="16"/>
  <c r="Y1535" i="16"/>
  <c r="Y1536" i="16"/>
  <c r="Y1537" i="16"/>
  <c r="Y1538" i="16"/>
  <c r="Y1539" i="16"/>
  <c r="Y1540" i="16"/>
  <c r="Y1541" i="16"/>
  <c r="Y1542" i="16"/>
  <c r="Y1543" i="16"/>
  <c r="Y1544" i="16"/>
  <c r="Y1545" i="16"/>
  <c r="Y1546" i="16"/>
  <c r="Y1547" i="16"/>
  <c r="Y1548" i="16"/>
  <c r="Y1549" i="16"/>
  <c r="Y1550" i="16"/>
  <c r="Y1551" i="16"/>
  <c r="Y1552" i="16"/>
  <c r="Y1553" i="16"/>
  <c r="Y1554" i="16"/>
  <c r="Y1555" i="16"/>
  <c r="Y1556" i="16"/>
  <c r="Y1557" i="16"/>
  <c r="Y1558" i="16"/>
  <c r="Y1559" i="16"/>
  <c r="Y1560" i="16"/>
  <c r="Y1561" i="16"/>
  <c r="Y1562" i="16"/>
  <c r="Y1563" i="16"/>
  <c r="Y1564" i="16"/>
  <c r="Y1565" i="16"/>
  <c r="Y1566" i="16"/>
  <c r="Y1567" i="16"/>
  <c r="Y1568" i="16"/>
  <c r="Y1569" i="16"/>
  <c r="Y1570" i="16"/>
  <c r="Y1571" i="16"/>
  <c r="Y1572" i="16"/>
  <c r="Y1573" i="16"/>
  <c r="Y1574" i="16"/>
  <c r="Y1575" i="16"/>
  <c r="Y1576" i="16"/>
  <c r="Y1577" i="16"/>
  <c r="Y1578" i="16"/>
  <c r="Y1579" i="16"/>
  <c r="Y1580" i="16"/>
  <c r="Y1581" i="16"/>
  <c r="Y1582" i="16"/>
  <c r="Y1583" i="16"/>
  <c r="Y1584" i="16"/>
  <c r="Y1585" i="16"/>
  <c r="Y1586" i="16"/>
  <c r="Y1587" i="16"/>
  <c r="Y1588" i="16"/>
  <c r="Y1589" i="16"/>
  <c r="Y1590" i="16"/>
  <c r="Y1591" i="16"/>
  <c r="Y1592" i="16"/>
  <c r="Y1593" i="16"/>
  <c r="Y1594" i="16"/>
  <c r="Y1595" i="16"/>
  <c r="Y1596" i="16"/>
  <c r="Y1597" i="16"/>
  <c r="Y1598" i="16"/>
  <c r="Y1599" i="16"/>
  <c r="Y1600" i="16"/>
  <c r="Y1601" i="16"/>
  <c r="Y1602" i="16"/>
  <c r="Y1603" i="16"/>
  <c r="Y1604" i="16"/>
  <c r="Y1605" i="16"/>
  <c r="Y1606" i="16"/>
  <c r="Y1607" i="16"/>
  <c r="Y1608" i="16"/>
  <c r="Y1609" i="16"/>
  <c r="Y1610" i="16"/>
  <c r="Y1611" i="16"/>
  <c r="Y1612" i="16"/>
  <c r="Y1613" i="16"/>
  <c r="Y1614" i="16"/>
  <c r="Y1615" i="16"/>
  <c r="Y1616" i="16"/>
  <c r="Y1617" i="16"/>
  <c r="Y1618" i="16"/>
  <c r="Y1619" i="16"/>
  <c r="Y1620" i="16"/>
  <c r="Y1621" i="16"/>
  <c r="Y1622" i="16"/>
  <c r="Y1623" i="16"/>
  <c r="Y1624" i="16"/>
  <c r="Y1625" i="16"/>
  <c r="Y1626" i="16"/>
  <c r="Y1627" i="16"/>
  <c r="Y1628" i="16"/>
  <c r="Y1629" i="16"/>
  <c r="Y1630" i="16"/>
  <c r="Y1631" i="16"/>
  <c r="Y1632" i="16"/>
  <c r="Y1633" i="16"/>
  <c r="Y1634" i="16"/>
  <c r="Y1635" i="16"/>
  <c r="Y1636" i="16"/>
  <c r="Y1637" i="16"/>
  <c r="Y1638" i="16"/>
  <c r="Y1639" i="16"/>
  <c r="Y1640" i="16"/>
  <c r="Y1641" i="16"/>
  <c r="Y1642" i="16"/>
  <c r="Y1643" i="16"/>
  <c r="Y1644" i="16"/>
  <c r="Y1645" i="16"/>
  <c r="Y1646" i="16"/>
  <c r="Y1647" i="16"/>
  <c r="Y1648" i="16"/>
  <c r="Y1649" i="16"/>
  <c r="Y1650" i="16"/>
  <c r="Y1651" i="16"/>
  <c r="Y1652" i="16"/>
  <c r="Y1653" i="16"/>
  <c r="Y1654" i="16"/>
  <c r="Y1655" i="16"/>
  <c r="Y1656" i="16"/>
  <c r="Y1657" i="16"/>
  <c r="Y1658" i="16"/>
  <c r="Y1659" i="16"/>
  <c r="Y1660" i="16"/>
  <c r="Y1661" i="16"/>
  <c r="Y1662" i="16"/>
  <c r="Y1663" i="16"/>
  <c r="Y1664" i="16"/>
  <c r="Y1665" i="16"/>
  <c r="Y1666" i="16"/>
  <c r="Y1667" i="16"/>
  <c r="Y1668" i="16"/>
  <c r="Y1669" i="16"/>
  <c r="Y1670" i="16"/>
  <c r="Y1671" i="16"/>
  <c r="Y1672" i="16"/>
  <c r="Y1673" i="16"/>
  <c r="Y1674" i="16"/>
  <c r="Y1675" i="16"/>
  <c r="Y1676" i="16"/>
  <c r="Y1677" i="16"/>
  <c r="Y1678" i="16"/>
  <c r="Y1679" i="16"/>
  <c r="Y1680" i="16"/>
  <c r="Y1681" i="16"/>
  <c r="Y1682" i="16"/>
  <c r="Y1683" i="16"/>
  <c r="Y1684" i="16"/>
  <c r="Y1685" i="16"/>
  <c r="Y1686" i="16"/>
  <c r="Y1687" i="16"/>
  <c r="Y1688" i="16"/>
  <c r="Y1689" i="16"/>
  <c r="Y1690" i="16"/>
  <c r="Y1691" i="16"/>
  <c r="Y1692" i="16"/>
  <c r="Y1693" i="16"/>
  <c r="Y1694" i="16"/>
  <c r="Y1695" i="16"/>
  <c r="Y1696" i="16"/>
  <c r="Y1697" i="16"/>
  <c r="Y1698" i="16"/>
  <c r="Y1699" i="16"/>
  <c r="Y1700" i="16"/>
  <c r="Y1701" i="16"/>
  <c r="Y1702" i="16"/>
  <c r="Y1703" i="16"/>
  <c r="Y1704" i="16"/>
  <c r="Y1705" i="16"/>
  <c r="Y1706" i="16"/>
  <c r="Y1707" i="16"/>
  <c r="Y1708" i="16"/>
  <c r="Y1709" i="16"/>
  <c r="Y1710" i="16"/>
  <c r="Y1711" i="16"/>
  <c r="Y1712" i="16"/>
  <c r="Y1713" i="16"/>
  <c r="Y1714" i="16"/>
  <c r="Y1715" i="16"/>
  <c r="Y1716" i="16"/>
  <c r="Y1717" i="16"/>
  <c r="Y1718" i="16"/>
  <c r="Y1719" i="16"/>
  <c r="Y1720" i="16"/>
  <c r="Y1721" i="16"/>
  <c r="Y1722" i="16"/>
  <c r="Y1723" i="16"/>
  <c r="Y1724" i="16"/>
  <c r="Y1725" i="16"/>
  <c r="Y1726" i="16"/>
  <c r="Y1727" i="16"/>
  <c r="Y1728" i="16"/>
  <c r="Y1729" i="16"/>
  <c r="Y1730" i="16"/>
  <c r="Y1731" i="16"/>
  <c r="Y1732" i="16"/>
  <c r="Y1733" i="16"/>
  <c r="Y1734" i="16"/>
  <c r="Y1735" i="16"/>
  <c r="Y1736" i="16"/>
  <c r="Y1737" i="16"/>
  <c r="Y1738" i="16"/>
  <c r="Y1739" i="16"/>
  <c r="Y1740" i="16"/>
  <c r="Y1741" i="16"/>
  <c r="Y1742" i="16"/>
  <c r="Y1743" i="16"/>
  <c r="Y1744" i="16"/>
  <c r="Y1745" i="16"/>
  <c r="Y1746" i="16"/>
  <c r="Y1747" i="16"/>
  <c r="Y1748" i="16"/>
  <c r="Y1749" i="16"/>
  <c r="Y1750" i="16"/>
  <c r="Y1751" i="16"/>
  <c r="Y1752" i="16"/>
  <c r="Y1753" i="16"/>
  <c r="Y1754" i="16"/>
  <c r="Y1755" i="16"/>
  <c r="Y1756" i="16"/>
  <c r="Y1757" i="16"/>
  <c r="Y1758" i="16"/>
  <c r="Y1759" i="16"/>
  <c r="Y1760" i="16"/>
  <c r="Y1761" i="16"/>
  <c r="Y1762" i="16"/>
  <c r="Y1763" i="16"/>
  <c r="Y1764" i="16"/>
  <c r="Y1765" i="16"/>
  <c r="Y1766" i="16"/>
  <c r="Y1767" i="16"/>
  <c r="Y1768" i="16"/>
  <c r="Y1769" i="16"/>
  <c r="Y1770" i="16"/>
  <c r="Y1771" i="16"/>
  <c r="Y1772" i="16"/>
  <c r="Y1773" i="16"/>
  <c r="Y1774" i="16"/>
  <c r="Y1775" i="16"/>
  <c r="Y1776" i="16"/>
  <c r="Y1777" i="16"/>
  <c r="Y1778" i="16"/>
  <c r="Y1779" i="16"/>
  <c r="Y1780" i="16"/>
  <c r="Y1781" i="16"/>
  <c r="Y1782" i="16"/>
  <c r="Y1783" i="16"/>
  <c r="Y1784" i="16"/>
  <c r="Y1785" i="16"/>
  <c r="Y1786" i="16"/>
  <c r="Y1787" i="16"/>
  <c r="Y1788" i="16"/>
  <c r="Y1789" i="16"/>
  <c r="Y1790" i="16"/>
  <c r="Y1791" i="16"/>
  <c r="Y1792" i="16"/>
  <c r="Y1793" i="16"/>
  <c r="Y1794" i="16"/>
  <c r="Y1795" i="16"/>
  <c r="Y1796" i="16"/>
  <c r="Y1797" i="16"/>
  <c r="Y1798" i="16"/>
  <c r="Y1799" i="16"/>
  <c r="Y1800" i="16"/>
  <c r="Y1801" i="16"/>
  <c r="Y1802" i="16"/>
  <c r="Y1803" i="16"/>
  <c r="Y1804" i="16"/>
  <c r="Y1805" i="16"/>
  <c r="Y1806" i="16"/>
  <c r="Y1807" i="16"/>
  <c r="Y1808" i="16"/>
  <c r="Y1809" i="16"/>
  <c r="Y1810" i="16"/>
  <c r="Y1811" i="16"/>
  <c r="Y1812" i="16"/>
  <c r="Y1813" i="16"/>
  <c r="Y1814" i="16"/>
  <c r="Y1815" i="16"/>
  <c r="Y1816" i="16"/>
  <c r="Y1817" i="16"/>
  <c r="Y1818" i="16"/>
  <c r="Y1819" i="16"/>
  <c r="Y1820" i="16"/>
  <c r="Y1821" i="16"/>
  <c r="Y1822" i="16"/>
  <c r="Y1823" i="16"/>
  <c r="Y1824" i="16"/>
  <c r="Y1825" i="16"/>
  <c r="Y1826" i="16"/>
  <c r="Y1827" i="16"/>
  <c r="Y1828" i="16"/>
  <c r="Y1829" i="16"/>
  <c r="Y1830" i="16"/>
  <c r="Y1831" i="16"/>
  <c r="Y1832" i="16"/>
  <c r="Y1833" i="16"/>
  <c r="Y1834" i="16"/>
  <c r="Y1835" i="16"/>
  <c r="Y1836" i="16"/>
  <c r="Y1837" i="16"/>
  <c r="Y1838" i="16"/>
  <c r="Y1839" i="16"/>
  <c r="Y1840" i="16"/>
  <c r="Y1841" i="16"/>
  <c r="Y1842" i="16"/>
  <c r="Y1843" i="16"/>
  <c r="Y1844" i="16"/>
  <c r="Y1845" i="16"/>
  <c r="Y1846" i="16"/>
  <c r="Y1847" i="16"/>
  <c r="Y1848" i="16"/>
  <c r="Y1849" i="16"/>
  <c r="Y1850" i="16"/>
  <c r="Y1851" i="16"/>
  <c r="Y1852" i="16"/>
  <c r="Y1853" i="16"/>
  <c r="Y1854" i="16"/>
  <c r="Y1855" i="16"/>
  <c r="Y1856" i="16"/>
  <c r="Y1857" i="16"/>
  <c r="Y1858" i="16"/>
  <c r="Y1859" i="16"/>
  <c r="Y1860" i="16"/>
  <c r="Y1861" i="16"/>
  <c r="Y1862" i="16"/>
  <c r="Y1863" i="16"/>
  <c r="Y1864" i="16"/>
  <c r="Y1865" i="16"/>
  <c r="Y1866" i="16"/>
  <c r="Y1867" i="16"/>
  <c r="Y1868" i="16"/>
  <c r="Y1869" i="16"/>
  <c r="Y1870" i="16"/>
  <c r="Y1871" i="16"/>
  <c r="Y1872" i="16"/>
  <c r="Y1873" i="16"/>
  <c r="Y1874" i="16"/>
  <c r="Y1875" i="16"/>
  <c r="Y1876" i="16"/>
  <c r="Y1877" i="16"/>
  <c r="Y1878" i="16"/>
  <c r="Y1879" i="16"/>
  <c r="Y1880" i="16"/>
  <c r="Y1881" i="16"/>
  <c r="Y1882" i="16"/>
  <c r="Y1883" i="16"/>
  <c r="Y1884" i="16"/>
  <c r="Y1885" i="16"/>
  <c r="Y1886" i="16"/>
  <c r="Y1887" i="16"/>
  <c r="Y1888" i="16"/>
  <c r="Y1889" i="16"/>
  <c r="Y1890" i="16"/>
  <c r="Y1891" i="16"/>
  <c r="Y1892" i="16"/>
  <c r="Y1893" i="16"/>
  <c r="Y1894" i="16"/>
  <c r="Y1895" i="16"/>
  <c r="Y1896" i="16"/>
  <c r="Y1897" i="16"/>
  <c r="Y1898" i="16"/>
  <c r="Y1899" i="16"/>
  <c r="Y1900" i="16"/>
  <c r="Y1901" i="16"/>
  <c r="Y1902" i="16"/>
  <c r="Y1903" i="16"/>
  <c r="Y1904" i="16"/>
  <c r="Y1905" i="16"/>
  <c r="Y1906" i="16"/>
  <c r="Y1907" i="16"/>
  <c r="Y1908" i="16"/>
  <c r="Y1909" i="16"/>
  <c r="Y1910" i="16"/>
  <c r="Y1911" i="16"/>
  <c r="Y1912" i="16"/>
  <c r="Y1913" i="16"/>
  <c r="Y1914" i="16"/>
  <c r="Y1915" i="16"/>
  <c r="Y1916" i="16"/>
  <c r="Y1917" i="16"/>
  <c r="Y1918" i="16"/>
  <c r="Y1919" i="16"/>
  <c r="Y1920" i="16"/>
  <c r="Y1921" i="16"/>
  <c r="Y1922" i="16"/>
  <c r="Y1923" i="16"/>
  <c r="Y1924" i="16"/>
  <c r="Y1925" i="16"/>
  <c r="Y1926" i="16"/>
  <c r="Y1927" i="16"/>
  <c r="Y1928" i="16"/>
  <c r="Y1929" i="16"/>
  <c r="Y1930" i="16"/>
  <c r="Y1931" i="16"/>
  <c r="Y1932" i="16"/>
  <c r="Y1933" i="16"/>
  <c r="Y1934" i="16"/>
  <c r="Y1935" i="16"/>
  <c r="Y1936" i="16"/>
  <c r="Y1937" i="16"/>
  <c r="Y1938" i="16"/>
  <c r="Y1939" i="16"/>
  <c r="Y1940" i="16"/>
  <c r="Y1941" i="16"/>
  <c r="Y1942" i="16"/>
  <c r="Y1943" i="16"/>
  <c r="Y1944" i="16"/>
  <c r="Y1945" i="16"/>
  <c r="Y1946" i="16"/>
  <c r="Y1947" i="16"/>
  <c r="Y1948" i="16"/>
  <c r="Y1949" i="16"/>
  <c r="Y1950" i="16"/>
  <c r="Y1951" i="16"/>
  <c r="Y1952" i="16"/>
  <c r="Y1953" i="16"/>
  <c r="Y1954" i="16"/>
  <c r="Y1955" i="16"/>
  <c r="Y1956" i="16"/>
  <c r="Y1957" i="16"/>
  <c r="Y1958" i="16"/>
  <c r="Y1959" i="16"/>
  <c r="Y1960" i="16"/>
  <c r="Y1961" i="16"/>
  <c r="Y1962" i="16"/>
  <c r="Y1963" i="16"/>
  <c r="Y1964" i="16"/>
  <c r="Y1965" i="16"/>
  <c r="Y1966" i="16"/>
  <c r="Y1967" i="16"/>
  <c r="Y1968" i="16"/>
  <c r="Y1969" i="16"/>
  <c r="Y1970" i="16"/>
  <c r="Y1971" i="16"/>
  <c r="Y1972" i="16"/>
  <c r="Y1973" i="16"/>
  <c r="Y1974" i="16"/>
  <c r="Y1975" i="16"/>
  <c r="Y1976" i="16"/>
  <c r="Y1977" i="16"/>
  <c r="Y1978" i="16"/>
  <c r="Y1979" i="16"/>
  <c r="Y1980" i="16"/>
  <c r="Y1981" i="16"/>
  <c r="Y1982" i="16"/>
  <c r="Y1983" i="16"/>
  <c r="Y1984" i="16"/>
  <c r="Y1985" i="16"/>
  <c r="Y1986" i="16"/>
  <c r="Y1987" i="16"/>
  <c r="Y1988" i="16"/>
  <c r="Y1989" i="16"/>
  <c r="Y1990" i="16"/>
  <c r="Y1991" i="16"/>
  <c r="Y1992" i="16"/>
  <c r="Y1993" i="16"/>
  <c r="Y1994" i="16"/>
  <c r="Y1995" i="16"/>
  <c r="Y1996" i="16"/>
  <c r="Y1997" i="16"/>
  <c r="Y1998" i="16"/>
  <c r="Y1999" i="16"/>
  <c r="Y2000" i="16"/>
  <c r="Y2001" i="16"/>
  <c r="Y2002" i="16"/>
  <c r="Y2003" i="16"/>
  <c r="Y2004" i="16"/>
  <c r="Y2005" i="16"/>
  <c r="Y2006" i="16"/>
  <c r="Y2007" i="16"/>
  <c r="Y2008" i="16"/>
  <c r="Y2009" i="16"/>
  <c r="Y2010" i="16"/>
  <c r="Y2011" i="16"/>
  <c r="Y2012" i="16"/>
  <c r="Y2013" i="16"/>
  <c r="Y2014" i="16"/>
  <c r="Y2015" i="16"/>
  <c r="Y2016" i="16"/>
  <c r="Y2017" i="16"/>
  <c r="Y2018" i="16"/>
  <c r="Y2019" i="16"/>
  <c r="Y2020" i="16"/>
  <c r="Y2021" i="16"/>
  <c r="Y2022" i="16"/>
  <c r="Y2023" i="16"/>
  <c r="Y2024" i="16"/>
  <c r="Y2025" i="16"/>
  <c r="Y2026" i="16"/>
  <c r="Y2027" i="16"/>
  <c r="Y2028" i="16"/>
  <c r="Y2029" i="16"/>
  <c r="Y2030" i="16"/>
  <c r="Y2031" i="16"/>
  <c r="Y2032" i="16"/>
  <c r="Y2033" i="16"/>
  <c r="Y2034" i="16"/>
  <c r="Y2035" i="16"/>
  <c r="Y2036" i="16"/>
  <c r="Y2037" i="16"/>
  <c r="Y2038" i="16"/>
  <c r="Y2039" i="16"/>
  <c r="Y2040" i="16"/>
  <c r="Y2041" i="16"/>
  <c r="Y2042" i="16"/>
  <c r="Y2043" i="16"/>
  <c r="Y2044" i="16"/>
  <c r="Y2045" i="16"/>
  <c r="Y2046" i="16"/>
  <c r="Y2047" i="16"/>
  <c r="Y2048" i="16"/>
  <c r="Y2049" i="16"/>
  <c r="Y2050" i="16"/>
  <c r="Y2051" i="16"/>
  <c r="Y2052" i="16"/>
  <c r="Y2053" i="16"/>
  <c r="Y2054" i="16"/>
  <c r="Y2055" i="16"/>
  <c r="Y2056" i="16"/>
  <c r="Y2057" i="16"/>
  <c r="Y2058" i="16"/>
  <c r="Y2059" i="16"/>
  <c r="Y2060" i="16"/>
  <c r="Y2061" i="16"/>
  <c r="Y2062" i="16"/>
  <c r="Y2063" i="16"/>
  <c r="Y2064" i="16"/>
  <c r="Y2065" i="16"/>
  <c r="Y2066" i="16"/>
  <c r="Y2067" i="16"/>
  <c r="Y2068" i="16"/>
  <c r="Y2069" i="16"/>
  <c r="Y2070" i="16"/>
  <c r="Y2071" i="16"/>
  <c r="Y2072" i="16"/>
  <c r="Y2073" i="16"/>
  <c r="Y2074" i="16"/>
  <c r="Y2075" i="16"/>
  <c r="Y2076" i="16"/>
  <c r="Y2077" i="16"/>
  <c r="Y2078" i="16"/>
  <c r="Y2079" i="16"/>
  <c r="Y2080" i="16"/>
  <c r="Y2081" i="16"/>
  <c r="Y2082" i="16"/>
  <c r="Y2083" i="16"/>
  <c r="Y2084" i="16"/>
  <c r="Y2085" i="16"/>
  <c r="Y2086" i="16"/>
  <c r="Y2087" i="16"/>
  <c r="Y2088" i="16"/>
  <c r="Y2089" i="16"/>
  <c r="Y2090" i="16"/>
  <c r="Y2091" i="16"/>
  <c r="Y2092" i="16"/>
  <c r="Y2093" i="16"/>
  <c r="Y2094" i="16"/>
  <c r="Y2095" i="16"/>
  <c r="Y2096" i="16"/>
  <c r="Y2097" i="16"/>
  <c r="Y2098" i="16"/>
  <c r="Y2099" i="16"/>
  <c r="Y2100" i="16"/>
  <c r="Y2101" i="16"/>
  <c r="Y2102" i="16"/>
  <c r="Y2103" i="16"/>
  <c r="Y2104" i="16"/>
  <c r="Y2105" i="16"/>
  <c r="Y2106" i="16"/>
  <c r="Y2107" i="16"/>
  <c r="Y2108" i="16"/>
  <c r="Y2109" i="16"/>
  <c r="Y2110" i="16"/>
  <c r="Y2111" i="16"/>
  <c r="Y2112" i="16"/>
  <c r="Y2113" i="16"/>
  <c r="Y2114" i="16"/>
  <c r="Y2115" i="16"/>
  <c r="Y2116" i="16"/>
  <c r="Y2117" i="16"/>
  <c r="Y2118" i="16"/>
  <c r="Y2119" i="16"/>
  <c r="Y2120" i="16"/>
  <c r="Y2121" i="16"/>
  <c r="Y2122" i="16"/>
  <c r="Y2123" i="16"/>
  <c r="Y2124" i="16"/>
  <c r="Y2125" i="16"/>
  <c r="Y2126" i="16"/>
  <c r="Y2127" i="16"/>
  <c r="Y2128" i="16"/>
  <c r="Y2129" i="16"/>
  <c r="Y2130" i="16"/>
  <c r="Y2131" i="16"/>
  <c r="Y2132" i="16"/>
  <c r="Y2133" i="16"/>
  <c r="Y2134" i="16"/>
  <c r="Y2135" i="16"/>
  <c r="Y2136" i="16"/>
  <c r="Y2137" i="16"/>
  <c r="Y2138" i="16"/>
  <c r="Y2139" i="16"/>
  <c r="Y2140" i="16"/>
  <c r="Y2141" i="16"/>
  <c r="Y2142" i="16"/>
  <c r="Y2143" i="16"/>
  <c r="Y2144" i="16"/>
  <c r="Y2145" i="16"/>
  <c r="Y2146" i="16"/>
  <c r="Y2147" i="16"/>
  <c r="Y2148" i="16"/>
  <c r="Y2149" i="16"/>
  <c r="Y2150" i="16"/>
  <c r="Y2151" i="16"/>
  <c r="Y2152" i="16"/>
  <c r="Y2153" i="16"/>
  <c r="Y2154" i="16"/>
  <c r="Y2155" i="16"/>
  <c r="Y2156" i="16"/>
  <c r="Y2157" i="16"/>
  <c r="Y2158" i="16"/>
  <c r="Y2159" i="16"/>
  <c r="Y2160" i="16"/>
  <c r="Y2161" i="16"/>
  <c r="Y2162" i="16"/>
  <c r="Y2163" i="16"/>
  <c r="Y2164" i="16"/>
  <c r="Y2165" i="16"/>
  <c r="Y2166" i="16"/>
  <c r="Y2167" i="16"/>
  <c r="Y2168" i="16"/>
  <c r="Y2169" i="16"/>
  <c r="Y2170" i="16"/>
  <c r="Y2171" i="16"/>
  <c r="Y2172" i="16"/>
  <c r="Y2173" i="16"/>
  <c r="Y2174" i="16"/>
  <c r="Y2175" i="16"/>
  <c r="Y2176" i="16"/>
  <c r="Y2177" i="16"/>
  <c r="Y2178" i="16"/>
  <c r="Y2179" i="16"/>
  <c r="Y2180" i="16"/>
  <c r="Y2181" i="16"/>
  <c r="Y2182" i="16"/>
  <c r="Y2183" i="16"/>
  <c r="Y2184" i="16"/>
  <c r="Y2185" i="16"/>
  <c r="Y2186" i="16"/>
  <c r="Y2187" i="16"/>
  <c r="Y2188" i="16"/>
  <c r="Y2189" i="16"/>
  <c r="Y2190" i="16"/>
  <c r="Y2191" i="16"/>
  <c r="Y2192" i="16"/>
  <c r="Y2193" i="16"/>
  <c r="Y2194" i="16"/>
  <c r="Y2195" i="16"/>
  <c r="Y2196" i="16"/>
  <c r="Y2197" i="16"/>
  <c r="Y2198" i="16"/>
  <c r="Y2199" i="16"/>
  <c r="Y2200" i="16"/>
  <c r="Y2201" i="16"/>
  <c r="Y2202" i="16"/>
  <c r="Y2203" i="16"/>
  <c r="Y2204" i="16"/>
  <c r="Y2205" i="16"/>
  <c r="Y2206" i="16"/>
  <c r="Y2207" i="16"/>
  <c r="Y2208" i="16"/>
  <c r="Y2209" i="16"/>
  <c r="Y2210" i="16"/>
  <c r="Y2211" i="16"/>
  <c r="Y2212" i="16"/>
  <c r="Y2213" i="16"/>
  <c r="Y2214" i="16"/>
  <c r="Y2215" i="16"/>
  <c r="Y2216" i="16"/>
  <c r="Y2217" i="16"/>
  <c r="Y2218" i="16"/>
  <c r="Y2219" i="16"/>
  <c r="Y2220" i="16"/>
  <c r="Y2221" i="16"/>
  <c r="Y2222" i="16"/>
  <c r="Y2223" i="16"/>
  <c r="Y2224" i="16"/>
  <c r="Y2225" i="16"/>
  <c r="Y2226" i="16"/>
  <c r="Y2227" i="16"/>
  <c r="Y2228" i="16"/>
  <c r="Y2229" i="16"/>
  <c r="Y2230" i="16"/>
  <c r="Y2231" i="16"/>
  <c r="Y2232" i="16"/>
  <c r="Y2233" i="16"/>
  <c r="Y2234" i="16"/>
  <c r="Y2235" i="16"/>
  <c r="Y2236" i="16"/>
  <c r="Y2237" i="16"/>
  <c r="Y2238" i="16"/>
  <c r="Y2239" i="16"/>
  <c r="Y2240" i="16"/>
  <c r="Y2241" i="16"/>
  <c r="Y2242" i="16"/>
  <c r="Y2243" i="16"/>
  <c r="Y2244" i="16"/>
  <c r="Y2245" i="16"/>
  <c r="Y2246" i="16"/>
  <c r="Y2247" i="16"/>
  <c r="Y2248" i="16"/>
  <c r="Y2249" i="16"/>
  <c r="Y2250" i="16"/>
  <c r="Y2251" i="16"/>
  <c r="Y2252" i="16"/>
  <c r="Y2253" i="16"/>
  <c r="Y2254" i="16"/>
  <c r="Y2255" i="16"/>
  <c r="Y2256" i="16"/>
  <c r="Y2257" i="16"/>
  <c r="Y2258" i="16"/>
  <c r="Y2259" i="16"/>
  <c r="Y2260" i="16"/>
  <c r="Y2261" i="16"/>
  <c r="Y2262" i="16"/>
  <c r="Y2263" i="16"/>
  <c r="Y2264" i="16"/>
  <c r="Y2265" i="16"/>
  <c r="Y2266" i="16"/>
  <c r="Y2267" i="16"/>
  <c r="Y2268" i="16"/>
  <c r="Y2269" i="16"/>
  <c r="Y2270" i="16"/>
  <c r="Y2271" i="16"/>
  <c r="Y2272" i="16"/>
  <c r="Y2273" i="16"/>
  <c r="Y2274" i="16"/>
  <c r="Y2275" i="16"/>
  <c r="Y2276" i="16"/>
  <c r="Y2277" i="16"/>
  <c r="Y2278" i="16"/>
  <c r="Y2279" i="16"/>
  <c r="Y2280" i="16"/>
  <c r="Y2281" i="16"/>
  <c r="Y2282" i="16"/>
  <c r="Y2283" i="16"/>
  <c r="Y2284" i="16"/>
  <c r="Y2285" i="16"/>
  <c r="Y2286" i="16"/>
  <c r="Y2287" i="16"/>
  <c r="Y2288" i="16"/>
  <c r="Y2289" i="16"/>
  <c r="Y2290" i="16"/>
  <c r="Y2291" i="16"/>
  <c r="Y2292" i="16"/>
  <c r="Y2293" i="16"/>
  <c r="Y2294" i="16"/>
  <c r="Y2295" i="16"/>
  <c r="Y2296" i="16"/>
  <c r="Y2297" i="16"/>
  <c r="Y2298" i="16"/>
  <c r="Y2299" i="16"/>
  <c r="Y2300" i="16"/>
  <c r="Y2301" i="16"/>
  <c r="Y2302" i="16"/>
  <c r="Y2303" i="16"/>
  <c r="Y2304" i="16"/>
  <c r="Y2305" i="16"/>
  <c r="Y2306" i="16"/>
  <c r="Y2307" i="16"/>
  <c r="Y2308" i="16"/>
  <c r="Y2309" i="16"/>
  <c r="Y2310" i="16"/>
  <c r="Y2311" i="16"/>
  <c r="Y2312" i="16"/>
  <c r="Y2313" i="16"/>
  <c r="Y2314" i="16"/>
  <c r="Y2315" i="16"/>
  <c r="Y2316" i="16"/>
  <c r="Y2317" i="16"/>
  <c r="Y2318" i="16"/>
  <c r="Y2319" i="16"/>
  <c r="Y2320" i="16"/>
  <c r="Y2321" i="16"/>
  <c r="Y2322" i="16"/>
  <c r="Y2323" i="16"/>
  <c r="Y2324" i="16"/>
  <c r="Y2325" i="16"/>
  <c r="Y2326" i="16"/>
  <c r="Y2327" i="16"/>
  <c r="AA6" i="17"/>
  <c r="AA7" i="17"/>
  <c r="AA8" i="17"/>
  <c r="AA9" i="17"/>
  <c r="AA10" i="17"/>
  <c r="AL6" i="17"/>
  <c r="AA11" i="17"/>
  <c r="AA12" i="17"/>
  <c r="AA13" i="17"/>
  <c r="AA14" i="17"/>
  <c r="AA15" i="17"/>
  <c r="AA16" i="17"/>
  <c r="AL7" i="17"/>
  <c r="AA17" i="17"/>
  <c r="AA18" i="17"/>
  <c r="AA19" i="17"/>
  <c r="AA20" i="17"/>
  <c r="AA21" i="17"/>
  <c r="AA22" i="17"/>
  <c r="AL8" i="17"/>
  <c r="AA23" i="17"/>
  <c r="AA24" i="17"/>
  <c r="AA25" i="17"/>
  <c r="AA26" i="17"/>
  <c r="AA27" i="17"/>
  <c r="AA28" i="17"/>
  <c r="AL9" i="17"/>
  <c r="AA29" i="17"/>
  <c r="AA30" i="17"/>
  <c r="AA31" i="17"/>
  <c r="AA32" i="17"/>
  <c r="AA33" i="17"/>
  <c r="AA34" i="17"/>
  <c r="AL10" i="17"/>
  <c r="AA35" i="17"/>
  <c r="AA36" i="17"/>
  <c r="AA37" i="17"/>
  <c r="AA38" i="17"/>
  <c r="AA39" i="17"/>
  <c r="AA40" i="17"/>
  <c r="AL11" i="17"/>
  <c r="AA41" i="17"/>
  <c r="AA42" i="17"/>
  <c r="AA43" i="17"/>
  <c r="AA44" i="17"/>
  <c r="AA45" i="17"/>
  <c r="AA46" i="17"/>
  <c r="AL12" i="17"/>
  <c r="AA47" i="17"/>
  <c r="AA48" i="17"/>
  <c r="AA49" i="17"/>
  <c r="AA50" i="17"/>
  <c r="AA51" i="17"/>
  <c r="AA52" i="17"/>
  <c r="AA5" i="17"/>
  <c r="AB6" i="17"/>
  <c r="AB7" i="17"/>
  <c r="AB8" i="17"/>
  <c r="AB9" i="17"/>
  <c r="AB10" i="17"/>
  <c r="AB11" i="17"/>
  <c r="AB12" i="17"/>
  <c r="AB13" i="17"/>
  <c r="AB14" i="17"/>
  <c r="AB15" i="17"/>
  <c r="AB16" i="17"/>
  <c r="AB17" i="17"/>
  <c r="AB18" i="17"/>
  <c r="AB19" i="17"/>
  <c r="AB20" i="17"/>
  <c r="AB21" i="17"/>
  <c r="AB22" i="17"/>
  <c r="AB23" i="17"/>
  <c r="AB24" i="17"/>
  <c r="AB25" i="17"/>
  <c r="AB26" i="17"/>
  <c r="AB27" i="17"/>
  <c r="AB28" i="17"/>
  <c r="AB29" i="17"/>
  <c r="AB30" i="17"/>
  <c r="AB31" i="17"/>
  <c r="AB32" i="17"/>
  <c r="AB33" i="17"/>
  <c r="AB34" i="17"/>
  <c r="AB35" i="17"/>
  <c r="AB36" i="17"/>
  <c r="AB37" i="17"/>
  <c r="AB38" i="17"/>
  <c r="AB39" i="17"/>
  <c r="AB40" i="17"/>
  <c r="AB41" i="17"/>
  <c r="AB42" i="17"/>
  <c r="AB43" i="17"/>
  <c r="AB44" i="17"/>
  <c r="AB45" i="17"/>
  <c r="AB46" i="17"/>
  <c r="AB47" i="17"/>
  <c r="AB48" i="17"/>
  <c r="AB49" i="17"/>
  <c r="AB50" i="17"/>
  <c r="AB51" i="17"/>
  <c r="AB52" i="17"/>
  <c r="AB5" i="17"/>
  <c r="BM13" i="17"/>
  <c r="BL13" i="17"/>
  <c r="BK13" i="17"/>
  <c r="BJ13" i="17"/>
  <c r="BI13" i="17"/>
  <c r="BH13" i="17"/>
  <c r="BG13" i="17"/>
  <c r="BF13" i="17"/>
  <c r="B6" i="16"/>
  <c r="B7" i="16"/>
  <c r="B8" i="16"/>
  <c r="B9" i="16"/>
  <c r="B10" i="16"/>
  <c r="B11" i="16"/>
  <c r="B12" i="16"/>
  <c r="B13" i="16"/>
  <c r="B14" i="16"/>
  <c r="B15" i="16"/>
  <c r="B16" i="16"/>
  <c r="B17" i="16"/>
  <c r="B18" i="16"/>
  <c r="B19" i="16"/>
  <c r="B20" i="16"/>
  <c r="B21" i="16"/>
  <c r="B22" i="16"/>
  <c r="B23" i="16"/>
  <c r="B24" i="16"/>
  <c r="B25" i="16"/>
  <c r="B26" i="16"/>
  <c r="B27" i="16"/>
  <c r="B28" i="16"/>
  <c r="B29" i="16"/>
  <c r="B30" i="16"/>
  <c r="B31" i="16"/>
  <c r="B32" i="16"/>
  <c r="B33" i="16"/>
  <c r="B34" i="16"/>
  <c r="B35" i="16"/>
  <c r="B36" i="16"/>
  <c r="B37" i="16"/>
  <c r="B38" i="16"/>
  <c r="B39" i="16"/>
  <c r="B40" i="16"/>
  <c r="B41" i="16"/>
  <c r="B42" i="16"/>
  <c r="B43" i="16"/>
  <c r="B44" i="16"/>
  <c r="B45" i="16"/>
  <c r="B46" i="16"/>
  <c r="B47" i="16"/>
  <c r="B48" i="16"/>
  <c r="B49" i="16"/>
  <c r="B50" i="16"/>
  <c r="B51" i="16"/>
  <c r="B52" i="16"/>
  <c r="B53" i="16"/>
  <c r="B54" i="16"/>
  <c r="B55" i="16"/>
  <c r="B56" i="16"/>
  <c r="B57" i="16"/>
  <c r="B58" i="16"/>
  <c r="B59" i="16"/>
  <c r="B60" i="16"/>
  <c r="B61" i="16"/>
  <c r="B62" i="16"/>
  <c r="B63" i="16"/>
  <c r="B64" i="16"/>
  <c r="B65" i="16"/>
  <c r="B66" i="16"/>
  <c r="B67" i="16"/>
  <c r="B68" i="16"/>
  <c r="B69" i="16"/>
  <c r="B70" i="16"/>
  <c r="B71" i="16"/>
  <c r="B72" i="16"/>
  <c r="B73" i="16"/>
  <c r="B74" i="16"/>
  <c r="B75" i="16"/>
  <c r="B76" i="16"/>
  <c r="B77" i="16"/>
  <c r="B78" i="16"/>
  <c r="B79" i="16"/>
  <c r="B80" i="16"/>
  <c r="B81" i="16"/>
  <c r="B82" i="16"/>
  <c r="B83" i="16"/>
  <c r="B84" i="16"/>
  <c r="B85" i="16"/>
  <c r="B86" i="16"/>
  <c r="B87" i="16"/>
  <c r="B88" i="16"/>
  <c r="B89" i="16"/>
  <c r="B90" i="16"/>
  <c r="B91" i="16"/>
  <c r="B92" i="16"/>
  <c r="B93" i="16"/>
  <c r="B94" i="16"/>
  <c r="B95" i="16"/>
  <c r="B96" i="16"/>
  <c r="B97" i="16"/>
  <c r="B98" i="16"/>
  <c r="B99" i="16"/>
  <c r="B100" i="16"/>
  <c r="B101" i="16"/>
  <c r="B102" i="16"/>
  <c r="B103" i="16"/>
  <c r="B104" i="16"/>
  <c r="B105" i="16"/>
  <c r="B106" i="16"/>
  <c r="B107" i="16"/>
  <c r="B108" i="16"/>
  <c r="B109" i="16"/>
  <c r="B110" i="16"/>
  <c r="B111" i="16"/>
  <c r="B112" i="16"/>
  <c r="B113" i="16"/>
  <c r="B114" i="16"/>
  <c r="B115" i="16"/>
  <c r="B116" i="16"/>
  <c r="B117" i="16"/>
  <c r="B118" i="16"/>
  <c r="B119" i="16"/>
  <c r="B120" i="16"/>
  <c r="B121" i="16"/>
  <c r="B122" i="16"/>
  <c r="B123" i="16"/>
  <c r="B124" i="16"/>
  <c r="B125" i="16"/>
  <c r="B126" i="16"/>
  <c r="B127" i="16"/>
  <c r="B128" i="16"/>
  <c r="B129" i="16"/>
  <c r="B130" i="16"/>
  <c r="B131" i="16"/>
  <c r="B132" i="16"/>
  <c r="B133" i="16"/>
  <c r="B134" i="16"/>
  <c r="B135" i="16"/>
  <c r="B136" i="16"/>
  <c r="B137" i="16"/>
  <c r="B138" i="16"/>
  <c r="B139" i="16"/>
  <c r="B140" i="16"/>
  <c r="B141" i="16"/>
  <c r="B142" i="16"/>
  <c r="B143" i="16"/>
  <c r="B144" i="16"/>
  <c r="B145" i="16"/>
  <c r="B146" i="16"/>
  <c r="B147" i="16"/>
  <c r="B148" i="16"/>
  <c r="B149" i="16"/>
  <c r="B150" i="16"/>
  <c r="B151" i="16"/>
  <c r="B152" i="16"/>
  <c r="B153" i="16"/>
  <c r="B154" i="16"/>
  <c r="B155" i="16"/>
  <c r="B156" i="16"/>
  <c r="B157" i="16"/>
  <c r="B158" i="16"/>
  <c r="B159" i="16"/>
  <c r="B160" i="16"/>
  <c r="B161" i="16"/>
  <c r="B162" i="16"/>
  <c r="B163" i="16"/>
  <c r="B164" i="16"/>
  <c r="B165" i="16"/>
  <c r="B166" i="16"/>
  <c r="B167" i="16"/>
  <c r="B168" i="16"/>
  <c r="B169" i="16"/>
  <c r="B170" i="16"/>
  <c r="B171" i="16"/>
  <c r="B172" i="16"/>
  <c r="B173" i="16"/>
  <c r="B174" i="16"/>
  <c r="B175" i="16"/>
  <c r="B176" i="16"/>
  <c r="B177" i="16"/>
  <c r="B178" i="16"/>
  <c r="B179" i="16"/>
  <c r="B180" i="16"/>
  <c r="B181" i="16"/>
  <c r="B182" i="16"/>
  <c r="B183" i="16"/>
  <c r="B184" i="16"/>
  <c r="B185" i="16"/>
  <c r="B186" i="16"/>
  <c r="B187" i="16"/>
  <c r="B188" i="16"/>
  <c r="B189" i="16"/>
  <c r="B190" i="16"/>
  <c r="B191" i="16"/>
  <c r="B192" i="16"/>
  <c r="B193" i="16"/>
  <c r="B194" i="16"/>
  <c r="B195" i="16"/>
  <c r="B196" i="16"/>
  <c r="B197" i="16"/>
  <c r="B198" i="16"/>
  <c r="B199" i="16"/>
  <c r="B200" i="16"/>
  <c r="B201" i="16"/>
  <c r="B202" i="16"/>
  <c r="B203" i="16"/>
  <c r="B204" i="16"/>
  <c r="B205" i="16"/>
  <c r="B206" i="16"/>
  <c r="B207" i="16"/>
  <c r="B208" i="16"/>
  <c r="B209" i="16"/>
  <c r="B210" i="16"/>
  <c r="B211" i="16"/>
  <c r="B212" i="16"/>
  <c r="B213" i="16"/>
  <c r="B214" i="16"/>
  <c r="B215" i="16"/>
  <c r="B216" i="16"/>
  <c r="B217" i="16"/>
  <c r="B218" i="16"/>
  <c r="B219" i="16"/>
  <c r="B220" i="16"/>
  <c r="B221" i="16"/>
  <c r="B222" i="16"/>
  <c r="B223" i="16"/>
  <c r="B224" i="16"/>
  <c r="B225" i="16"/>
  <c r="B226" i="16"/>
  <c r="B227" i="16"/>
  <c r="B228" i="16"/>
  <c r="B229" i="16"/>
  <c r="B230" i="16"/>
  <c r="B231" i="16"/>
  <c r="B232" i="16"/>
  <c r="B233" i="16"/>
  <c r="B234" i="16"/>
  <c r="B235" i="16"/>
  <c r="B236" i="16"/>
  <c r="B237" i="16"/>
  <c r="B238" i="16"/>
  <c r="B239" i="16"/>
  <c r="B240" i="16"/>
  <c r="B241" i="16"/>
  <c r="B242" i="16"/>
  <c r="B243" i="16"/>
  <c r="B244" i="16"/>
  <c r="B245" i="16"/>
  <c r="B246" i="16"/>
  <c r="B247" i="16"/>
  <c r="B248" i="16"/>
  <c r="B249" i="16"/>
  <c r="B250" i="16"/>
  <c r="B251" i="16"/>
  <c r="B252" i="16"/>
  <c r="B253" i="16"/>
  <c r="B254" i="16"/>
  <c r="B255" i="16"/>
  <c r="B256" i="16"/>
  <c r="B257" i="16"/>
  <c r="B258" i="16"/>
  <c r="B259" i="16"/>
  <c r="B260" i="16"/>
  <c r="B261" i="16"/>
  <c r="B262" i="16"/>
  <c r="B263" i="16"/>
  <c r="B264" i="16"/>
  <c r="B265" i="16"/>
  <c r="B266" i="16"/>
  <c r="B267" i="16"/>
  <c r="B268" i="16"/>
  <c r="B269" i="16"/>
  <c r="B270" i="16"/>
  <c r="B271" i="16"/>
  <c r="B272" i="16"/>
  <c r="B273" i="16"/>
  <c r="B274" i="16"/>
  <c r="B275" i="16"/>
  <c r="B276" i="16"/>
  <c r="B277" i="16"/>
  <c r="B278" i="16"/>
  <c r="B279" i="16"/>
  <c r="B280" i="16"/>
  <c r="B281" i="16"/>
  <c r="B282" i="16"/>
  <c r="B283" i="16"/>
  <c r="B284" i="16"/>
  <c r="B285" i="16"/>
  <c r="B286" i="16"/>
  <c r="B287" i="16"/>
  <c r="B288" i="16"/>
  <c r="B289" i="16"/>
  <c r="B290" i="16"/>
  <c r="B291" i="16"/>
  <c r="B292" i="16"/>
  <c r="B293" i="16"/>
  <c r="B294" i="16"/>
  <c r="B295" i="16"/>
  <c r="B296" i="16"/>
  <c r="B297" i="16"/>
  <c r="B298" i="16"/>
  <c r="B299" i="16"/>
  <c r="B300" i="16"/>
  <c r="B301" i="16"/>
  <c r="B302" i="16"/>
  <c r="B303" i="16"/>
  <c r="B304" i="16"/>
  <c r="B305" i="16"/>
  <c r="B306" i="16"/>
  <c r="B307" i="16"/>
  <c r="B308" i="16"/>
  <c r="B309" i="16"/>
  <c r="B310" i="16"/>
  <c r="B311" i="16"/>
  <c r="B312" i="16"/>
  <c r="B313" i="16"/>
  <c r="B314" i="16"/>
  <c r="B315" i="16"/>
  <c r="B316" i="16"/>
  <c r="B317" i="16"/>
  <c r="B318" i="16"/>
  <c r="B319" i="16"/>
  <c r="B320" i="16"/>
  <c r="B321" i="16"/>
  <c r="B322" i="16"/>
  <c r="B323" i="16"/>
  <c r="B324" i="16"/>
  <c r="B325" i="16"/>
  <c r="B326" i="16"/>
  <c r="B327" i="16"/>
  <c r="B328" i="16"/>
  <c r="B329" i="16"/>
  <c r="B330" i="16"/>
  <c r="B331" i="16"/>
  <c r="B332" i="16"/>
  <c r="B333" i="16"/>
  <c r="B334" i="16"/>
  <c r="B335" i="16"/>
  <c r="B336" i="16"/>
  <c r="B337" i="16"/>
  <c r="B338" i="16"/>
  <c r="B339" i="16"/>
  <c r="B340" i="16"/>
  <c r="B341" i="16"/>
  <c r="B342" i="16"/>
  <c r="B343" i="16"/>
  <c r="B344" i="16"/>
  <c r="B345" i="16"/>
  <c r="B346" i="16"/>
  <c r="B347" i="16"/>
  <c r="B348" i="16"/>
  <c r="B349" i="16"/>
  <c r="B350" i="16"/>
  <c r="B351" i="16"/>
  <c r="B352" i="16"/>
  <c r="B353" i="16"/>
  <c r="B354" i="16"/>
  <c r="B355" i="16"/>
  <c r="B356" i="16"/>
  <c r="B357" i="16"/>
  <c r="B358" i="16"/>
  <c r="B359" i="16"/>
  <c r="B360" i="16"/>
  <c r="B361" i="16"/>
  <c r="B362" i="16"/>
  <c r="B363" i="16"/>
  <c r="B364" i="16"/>
  <c r="B365" i="16"/>
  <c r="B366" i="16"/>
  <c r="B367" i="16"/>
  <c r="B368" i="16"/>
  <c r="B369" i="16"/>
  <c r="B370" i="16"/>
  <c r="B371" i="16"/>
  <c r="B372" i="16"/>
  <c r="B373" i="16"/>
  <c r="B374" i="16"/>
  <c r="B375" i="16"/>
  <c r="B376" i="16"/>
  <c r="B377" i="16"/>
  <c r="B378" i="16"/>
  <c r="B379" i="16"/>
  <c r="B380" i="16"/>
  <c r="B381" i="16"/>
  <c r="B382" i="16"/>
  <c r="B383" i="16"/>
  <c r="B384" i="16"/>
  <c r="B385" i="16"/>
  <c r="B386" i="16"/>
  <c r="B387" i="16"/>
  <c r="B388" i="16"/>
  <c r="B389" i="16"/>
  <c r="B390" i="16"/>
  <c r="B391" i="16"/>
  <c r="B392" i="16"/>
  <c r="B393" i="16"/>
  <c r="B394" i="16"/>
  <c r="B395" i="16"/>
  <c r="B396" i="16"/>
  <c r="B397" i="16"/>
  <c r="B398" i="16"/>
  <c r="B399" i="16"/>
  <c r="B400" i="16"/>
  <c r="B401" i="16"/>
  <c r="B402" i="16"/>
  <c r="B403" i="16"/>
  <c r="B404" i="16"/>
  <c r="B405" i="16"/>
  <c r="B406" i="16"/>
  <c r="B407" i="16"/>
  <c r="B408" i="16"/>
  <c r="B409" i="16"/>
  <c r="B410" i="16"/>
  <c r="B411" i="16"/>
  <c r="B412" i="16"/>
  <c r="B413" i="16"/>
  <c r="B414" i="16"/>
  <c r="B415" i="16"/>
  <c r="B416" i="16"/>
  <c r="B417" i="16"/>
  <c r="B418" i="16"/>
  <c r="B419" i="16"/>
  <c r="B420" i="16"/>
  <c r="B421" i="16"/>
  <c r="B422" i="16"/>
  <c r="B423" i="16"/>
  <c r="B424" i="16"/>
  <c r="B425" i="16"/>
  <c r="B426" i="16"/>
  <c r="B427" i="16"/>
  <c r="B428" i="16"/>
  <c r="B429" i="16"/>
  <c r="B430" i="16"/>
  <c r="B431" i="16"/>
  <c r="B432" i="16"/>
  <c r="B433" i="16"/>
  <c r="B434" i="16"/>
  <c r="B435" i="16"/>
  <c r="B436" i="16"/>
  <c r="B437" i="16"/>
  <c r="B438" i="16"/>
  <c r="B439" i="16"/>
  <c r="B440" i="16"/>
  <c r="B441" i="16"/>
  <c r="B442" i="16"/>
  <c r="B443" i="16"/>
  <c r="B444" i="16"/>
  <c r="B445" i="16"/>
  <c r="B446" i="16"/>
  <c r="B447" i="16"/>
  <c r="B448" i="16"/>
  <c r="B449" i="16"/>
  <c r="B450" i="16"/>
  <c r="B451" i="16"/>
  <c r="B452" i="16"/>
  <c r="B453" i="16"/>
  <c r="B454" i="16"/>
  <c r="B455" i="16"/>
  <c r="B456" i="16"/>
  <c r="B457" i="16"/>
  <c r="B458" i="16"/>
  <c r="B459" i="16"/>
  <c r="B460" i="16"/>
  <c r="B461" i="16"/>
  <c r="B462" i="16"/>
  <c r="B463" i="16"/>
  <c r="B464" i="16"/>
  <c r="B465" i="16"/>
  <c r="B466" i="16"/>
  <c r="B467" i="16"/>
  <c r="B468" i="16"/>
  <c r="B469" i="16"/>
  <c r="B470" i="16"/>
  <c r="B471" i="16"/>
  <c r="B472" i="16"/>
  <c r="B473" i="16"/>
  <c r="B474" i="16"/>
  <c r="B475" i="16"/>
  <c r="B476" i="16"/>
  <c r="B477" i="16"/>
  <c r="B478" i="16"/>
  <c r="B479" i="16"/>
  <c r="B480" i="16"/>
  <c r="B481" i="16"/>
  <c r="B482" i="16"/>
  <c r="B483" i="16"/>
  <c r="B484" i="16"/>
  <c r="B485" i="16"/>
  <c r="B486" i="16"/>
  <c r="B487" i="16"/>
  <c r="B488" i="16"/>
  <c r="B489" i="16"/>
  <c r="B490" i="16"/>
  <c r="B491" i="16"/>
  <c r="B492" i="16"/>
  <c r="B493" i="16"/>
  <c r="B494" i="16"/>
  <c r="B495" i="16"/>
  <c r="B496" i="16"/>
  <c r="B497" i="16"/>
  <c r="B498" i="16"/>
  <c r="B499" i="16"/>
  <c r="B500" i="16"/>
  <c r="B501" i="16"/>
  <c r="B502" i="16"/>
  <c r="B503" i="16"/>
  <c r="B504" i="16"/>
  <c r="B505" i="16"/>
  <c r="B506" i="16"/>
  <c r="B507" i="16"/>
  <c r="B508" i="16"/>
  <c r="B509" i="16"/>
  <c r="B510" i="16"/>
  <c r="B511" i="16"/>
  <c r="B512" i="16"/>
  <c r="B513" i="16"/>
  <c r="B514" i="16"/>
  <c r="B515" i="16"/>
  <c r="B516" i="16"/>
  <c r="B517" i="16"/>
  <c r="B518" i="16"/>
  <c r="B519" i="16"/>
  <c r="B520" i="16"/>
  <c r="B521" i="16"/>
  <c r="B522" i="16"/>
  <c r="B523" i="16"/>
  <c r="B524" i="16"/>
  <c r="B525" i="16"/>
  <c r="B526" i="16"/>
  <c r="B527" i="16"/>
  <c r="B528" i="16"/>
  <c r="B529" i="16"/>
  <c r="B530" i="16"/>
  <c r="B531" i="16"/>
  <c r="B532" i="16"/>
  <c r="B533" i="16"/>
  <c r="B534" i="16"/>
  <c r="B535" i="16"/>
  <c r="B536" i="16"/>
  <c r="B537" i="16"/>
  <c r="B538" i="16"/>
  <c r="B539" i="16"/>
  <c r="B540" i="16"/>
  <c r="B541" i="16"/>
  <c r="B542" i="16"/>
  <c r="B543" i="16"/>
  <c r="B544" i="16"/>
  <c r="B545" i="16"/>
  <c r="B546" i="16"/>
  <c r="B547" i="16"/>
  <c r="B548" i="16"/>
  <c r="B549" i="16"/>
  <c r="B550" i="16"/>
  <c r="B551" i="16"/>
  <c r="B552" i="16"/>
  <c r="B553" i="16"/>
  <c r="B554" i="16"/>
  <c r="B555" i="16"/>
  <c r="B556" i="16"/>
  <c r="B557" i="16"/>
  <c r="B558" i="16"/>
  <c r="B559" i="16"/>
  <c r="B560" i="16"/>
  <c r="B561" i="16"/>
  <c r="B562" i="16"/>
  <c r="B563" i="16"/>
  <c r="B564" i="16"/>
  <c r="B565" i="16"/>
  <c r="B566" i="16"/>
  <c r="B567" i="16"/>
  <c r="B568" i="16"/>
  <c r="B569" i="16"/>
  <c r="B570" i="16"/>
  <c r="B571" i="16"/>
  <c r="B572" i="16"/>
  <c r="B573" i="16"/>
  <c r="B574" i="16"/>
  <c r="B575" i="16"/>
  <c r="B576" i="16"/>
  <c r="B577" i="16"/>
  <c r="B578" i="16"/>
  <c r="B579" i="16"/>
  <c r="B580" i="16"/>
  <c r="B581" i="16"/>
  <c r="B582" i="16"/>
  <c r="B583" i="16"/>
  <c r="B584" i="16"/>
  <c r="B585" i="16"/>
  <c r="B586" i="16"/>
  <c r="B587" i="16"/>
  <c r="B588" i="16"/>
  <c r="B589" i="16"/>
  <c r="B590" i="16"/>
  <c r="B591" i="16"/>
  <c r="B592" i="16"/>
  <c r="B593" i="16"/>
  <c r="B594" i="16"/>
  <c r="B595" i="16"/>
  <c r="B596" i="16"/>
  <c r="B597" i="16"/>
  <c r="B598" i="16"/>
  <c r="B599" i="16"/>
  <c r="B600" i="16"/>
  <c r="B601" i="16"/>
  <c r="B602" i="16"/>
  <c r="B603" i="16"/>
  <c r="B604" i="16"/>
  <c r="B605" i="16"/>
  <c r="B606" i="16"/>
  <c r="B607" i="16"/>
  <c r="B608" i="16"/>
  <c r="B609" i="16"/>
  <c r="B610" i="16"/>
  <c r="B611" i="16"/>
  <c r="B612" i="16"/>
  <c r="B613" i="16"/>
  <c r="B614" i="16"/>
  <c r="B615" i="16"/>
  <c r="B616" i="16"/>
  <c r="B617" i="16"/>
  <c r="B618" i="16"/>
  <c r="B619" i="16"/>
  <c r="B620" i="16"/>
  <c r="B621" i="16"/>
  <c r="B622" i="16"/>
  <c r="B623" i="16"/>
  <c r="B624" i="16"/>
  <c r="B625" i="16"/>
  <c r="B626" i="16"/>
  <c r="B627" i="16"/>
  <c r="B628" i="16"/>
  <c r="B629" i="16"/>
  <c r="B630" i="16"/>
  <c r="B631" i="16"/>
  <c r="B632" i="16"/>
  <c r="B633" i="16"/>
  <c r="B634" i="16"/>
  <c r="B635" i="16"/>
  <c r="B636" i="16"/>
  <c r="B637" i="16"/>
  <c r="B638" i="16"/>
  <c r="B639" i="16"/>
  <c r="B640" i="16"/>
  <c r="B641" i="16"/>
  <c r="B642" i="16"/>
  <c r="B643" i="16"/>
  <c r="B644" i="16"/>
  <c r="B645" i="16"/>
  <c r="B646" i="16"/>
  <c r="B647" i="16"/>
  <c r="B648" i="16"/>
  <c r="B649" i="16"/>
  <c r="B650" i="16"/>
  <c r="B651" i="16"/>
  <c r="B652" i="16"/>
  <c r="B653" i="16"/>
  <c r="B654" i="16"/>
  <c r="B655" i="16"/>
  <c r="B656" i="16"/>
  <c r="B657" i="16"/>
  <c r="B658" i="16"/>
  <c r="B659" i="16"/>
  <c r="B660" i="16"/>
  <c r="B661" i="16"/>
  <c r="B662" i="16"/>
  <c r="B663" i="16"/>
  <c r="B664" i="16"/>
  <c r="B665" i="16"/>
  <c r="B666" i="16"/>
  <c r="B667" i="16"/>
  <c r="B668" i="16"/>
  <c r="B669" i="16"/>
  <c r="B670" i="16"/>
  <c r="B671" i="16"/>
  <c r="B672" i="16"/>
  <c r="B673" i="16"/>
  <c r="B674" i="16"/>
  <c r="B675" i="16"/>
  <c r="B676" i="16"/>
  <c r="B677" i="16"/>
  <c r="B678" i="16"/>
  <c r="B679" i="16"/>
  <c r="B680" i="16"/>
  <c r="B681" i="16"/>
  <c r="B682" i="16"/>
  <c r="B683" i="16"/>
  <c r="B684" i="16"/>
  <c r="B685" i="16"/>
  <c r="B686" i="16"/>
  <c r="B687" i="16"/>
  <c r="B688" i="16"/>
  <c r="B689" i="16"/>
  <c r="B690" i="16"/>
  <c r="B691" i="16"/>
  <c r="B692" i="16"/>
  <c r="B693" i="16"/>
  <c r="B694" i="16"/>
  <c r="B695" i="16"/>
  <c r="B696" i="16"/>
  <c r="B697" i="16"/>
  <c r="B698" i="16"/>
  <c r="B699" i="16"/>
  <c r="B700" i="16"/>
  <c r="B701" i="16"/>
  <c r="B702" i="16"/>
  <c r="B703" i="16"/>
  <c r="B704" i="16"/>
  <c r="B705" i="16"/>
  <c r="B706" i="16"/>
  <c r="B707" i="16"/>
  <c r="B708" i="16"/>
  <c r="B709" i="16"/>
  <c r="B710" i="16"/>
  <c r="B711" i="16"/>
  <c r="B712" i="16"/>
  <c r="B713" i="16"/>
  <c r="B714" i="16"/>
  <c r="B715" i="16"/>
  <c r="B716" i="16"/>
  <c r="B717" i="16"/>
  <c r="B718" i="16"/>
  <c r="B719" i="16"/>
  <c r="B720" i="16"/>
  <c r="B721" i="16"/>
  <c r="B722" i="16"/>
  <c r="B723" i="16"/>
  <c r="B724" i="16"/>
  <c r="B725" i="16"/>
  <c r="B726" i="16"/>
  <c r="B727" i="16"/>
  <c r="B728" i="16"/>
  <c r="B729" i="16"/>
  <c r="B730" i="16"/>
  <c r="B731" i="16"/>
  <c r="B732" i="16"/>
  <c r="B733" i="16"/>
  <c r="B734" i="16"/>
  <c r="B735" i="16"/>
  <c r="B736" i="16"/>
  <c r="B737" i="16"/>
  <c r="B738" i="16"/>
  <c r="B739" i="16"/>
  <c r="B740" i="16"/>
  <c r="B741" i="16"/>
  <c r="B742" i="16"/>
  <c r="B743" i="16"/>
  <c r="B744" i="16"/>
  <c r="B745" i="16"/>
  <c r="B746" i="16"/>
  <c r="B747" i="16"/>
  <c r="B748" i="16"/>
  <c r="B749" i="16"/>
  <c r="B750" i="16"/>
  <c r="B751" i="16"/>
  <c r="B752" i="16"/>
  <c r="B753" i="16"/>
  <c r="B754" i="16"/>
  <c r="B755" i="16"/>
  <c r="B756" i="16"/>
  <c r="B757" i="16"/>
  <c r="B758" i="16"/>
  <c r="B759" i="16"/>
  <c r="B760" i="16"/>
  <c r="B761" i="16"/>
  <c r="B762" i="16"/>
  <c r="B763" i="16"/>
  <c r="B764" i="16"/>
  <c r="B765" i="16"/>
  <c r="B766" i="16"/>
  <c r="B767" i="16"/>
  <c r="B768" i="16"/>
  <c r="B769" i="16"/>
  <c r="B770" i="16"/>
  <c r="B771" i="16"/>
  <c r="B772" i="16"/>
  <c r="B773" i="16"/>
  <c r="B774" i="16"/>
  <c r="B775" i="16"/>
  <c r="B776" i="16"/>
  <c r="B777" i="16"/>
  <c r="B778" i="16"/>
  <c r="B779" i="16"/>
  <c r="B780" i="16"/>
  <c r="B781" i="16"/>
  <c r="B782" i="16"/>
  <c r="B783" i="16"/>
  <c r="B784" i="16"/>
  <c r="B785" i="16"/>
  <c r="B786" i="16"/>
  <c r="B787" i="16"/>
  <c r="B788" i="16"/>
  <c r="B789" i="16"/>
  <c r="B790" i="16"/>
  <c r="B791" i="16"/>
  <c r="B792" i="16"/>
  <c r="B793" i="16"/>
  <c r="B794" i="16"/>
  <c r="B795" i="16"/>
  <c r="B796" i="16"/>
  <c r="B797" i="16"/>
  <c r="B798" i="16"/>
  <c r="B799" i="16"/>
  <c r="B800" i="16"/>
  <c r="B801" i="16"/>
  <c r="B802" i="16"/>
  <c r="B803" i="16"/>
  <c r="B804" i="16"/>
  <c r="B805" i="16"/>
  <c r="B806" i="16"/>
  <c r="B807" i="16"/>
  <c r="B808" i="16"/>
  <c r="B809" i="16"/>
  <c r="B810" i="16"/>
  <c r="B811" i="16"/>
  <c r="B812" i="16"/>
  <c r="B813" i="16"/>
  <c r="B814" i="16"/>
  <c r="B815" i="16"/>
  <c r="B816" i="16"/>
  <c r="B817" i="16"/>
  <c r="B818" i="16"/>
  <c r="B819" i="16"/>
  <c r="B820" i="16"/>
  <c r="B821" i="16"/>
  <c r="B822" i="16"/>
  <c r="B823" i="16"/>
  <c r="B824" i="16"/>
  <c r="B825" i="16"/>
  <c r="B826" i="16"/>
  <c r="B827" i="16"/>
  <c r="B828" i="16"/>
  <c r="B829" i="16"/>
  <c r="B830" i="16"/>
  <c r="B831" i="16"/>
  <c r="B832" i="16"/>
  <c r="B833" i="16"/>
  <c r="B834" i="16"/>
  <c r="B835" i="16"/>
  <c r="B836" i="16"/>
  <c r="B837" i="16"/>
  <c r="B838" i="16"/>
  <c r="B839" i="16"/>
  <c r="B840" i="16"/>
  <c r="B841" i="16"/>
  <c r="B842" i="16"/>
  <c r="B843" i="16"/>
  <c r="B844" i="16"/>
  <c r="B845" i="16"/>
  <c r="B846" i="16"/>
  <c r="B847" i="16"/>
  <c r="B848" i="16"/>
  <c r="B849" i="16"/>
  <c r="B850" i="16"/>
  <c r="B851" i="16"/>
  <c r="B852" i="16"/>
  <c r="B853" i="16"/>
  <c r="B854" i="16"/>
  <c r="B855" i="16"/>
  <c r="B856" i="16"/>
  <c r="B857" i="16"/>
  <c r="B858" i="16"/>
  <c r="B859" i="16"/>
  <c r="B860" i="16"/>
  <c r="B861" i="16"/>
  <c r="B862" i="16"/>
  <c r="B863" i="16"/>
  <c r="B864" i="16"/>
  <c r="B865" i="16"/>
  <c r="B866" i="16"/>
  <c r="B867" i="16"/>
  <c r="B868" i="16"/>
  <c r="B869" i="16"/>
  <c r="B870" i="16"/>
  <c r="B871" i="16"/>
  <c r="B872" i="16"/>
  <c r="B873" i="16"/>
  <c r="B874" i="16"/>
  <c r="B875" i="16"/>
  <c r="B876" i="16"/>
  <c r="B877" i="16"/>
  <c r="B878" i="16"/>
  <c r="B879" i="16"/>
  <c r="B880" i="16"/>
  <c r="B881" i="16"/>
  <c r="B882" i="16"/>
  <c r="B883" i="16"/>
  <c r="B884" i="16"/>
  <c r="B885" i="16"/>
  <c r="B886" i="16"/>
  <c r="B887" i="16"/>
  <c r="B888" i="16"/>
  <c r="B889" i="16"/>
  <c r="B890" i="16"/>
  <c r="B891" i="16"/>
  <c r="B892" i="16"/>
  <c r="B893" i="16"/>
  <c r="B894" i="16"/>
  <c r="B895" i="16"/>
  <c r="B896" i="16"/>
  <c r="B897" i="16"/>
  <c r="B898" i="16"/>
  <c r="B899" i="16"/>
  <c r="B900" i="16"/>
  <c r="B901" i="16"/>
  <c r="B902" i="16"/>
  <c r="B903" i="16"/>
  <c r="B904" i="16"/>
  <c r="B905" i="16"/>
  <c r="B906" i="16"/>
  <c r="B907" i="16"/>
  <c r="B908" i="16"/>
  <c r="B909" i="16"/>
  <c r="B910" i="16"/>
  <c r="B911" i="16"/>
  <c r="B912" i="16"/>
  <c r="B913" i="16"/>
  <c r="B914" i="16"/>
  <c r="B915" i="16"/>
  <c r="B916" i="16"/>
  <c r="B917" i="16"/>
  <c r="B918" i="16"/>
  <c r="B919" i="16"/>
  <c r="B920" i="16"/>
  <c r="B921" i="16"/>
  <c r="B922" i="16"/>
  <c r="B923" i="16"/>
  <c r="B924" i="16"/>
  <c r="B925" i="16"/>
  <c r="B926" i="16"/>
  <c r="B927" i="16"/>
  <c r="B928" i="16"/>
  <c r="B929" i="16"/>
  <c r="B930" i="16"/>
  <c r="B931" i="16"/>
  <c r="B932" i="16"/>
  <c r="B933" i="16"/>
  <c r="B934" i="16"/>
  <c r="B935" i="16"/>
  <c r="B936" i="16"/>
  <c r="B937" i="16"/>
  <c r="B938" i="16"/>
  <c r="B939" i="16"/>
  <c r="B940" i="16"/>
  <c r="B941" i="16"/>
  <c r="B942" i="16"/>
  <c r="B943" i="16"/>
  <c r="B944" i="16"/>
  <c r="B945" i="16"/>
  <c r="B946" i="16"/>
  <c r="B947" i="16"/>
  <c r="B948" i="16"/>
  <c r="B949" i="16"/>
  <c r="B950" i="16"/>
  <c r="B951" i="16"/>
  <c r="B952" i="16"/>
  <c r="B953" i="16"/>
  <c r="B954" i="16"/>
  <c r="B955" i="16"/>
  <c r="B956" i="16"/>
  <c r="B957" i="16"/>
  <c r="B958" i="16"/>
  <c r="B959" i="16"/>
  <c r="B960" i="16"/>
  <c r="B961" i="16"/>
  <c r="B962" i="16"/>
  <c r="B963" i="16"/>
  <c r="B964" i="16"/>
  <c r="B965" i="16"/>
  <c r="B966" i="16"/>
  <c r="B967" i="16"/>
  <c r="B968" i="16"/>
  <c r="B969" i="16"/>
  <c r="B970" i="16"/>
  <c r="B971" i="16"/>
  <c r="B972" i="16"/>
  <c r="B973" i="16"/>
  <c r="B974" i="16"/>
  <c r="B975" i="16"/>
  <c r="B976" i="16"/>
  <c r="B977" i="16"/>
  <c r="B978" i="16"/>
  <c r="B979" i="16"/>
  <c r="B980" i="16"/>
  <c r="B981" i="16"/>
  <c r="B982" i="16"/>
  <c r="B983" i="16"/>
  <c r="B984" i="16"/>
  <c r="B985" i="16"/>
  <c r="B986" i="16"/>
  <c r="B987" i="16"/>
  <c r="B988" i="16"/>
  <c r="B989" i="16"/>
  <c r="B990" i="16"/>
  <c r="B991" i="16"/>
  <c r="B992" i="16"/>
  <c r="B993" i="16"/>
  <c r="B994" i="16"/>
  <c r="B995" i="16"/>
  <c r="B996" i="16"/>
  <c r="B997" i="16"/>
  <c r="B998" i="16"/>
  <c r="B999" i="16"/>
  <c r="B1000" i="16"/>
  <c r="B1001" i="16"/>
  <c r="B1002" i="16"/>
  <c r="B1003" i="16"/>
  <c r="B1004" i="16"/>
  <c r="B1005" i="16"/>
  <c r="B1006" i="16"/>
  <c r="B1007" i="16"/>
  <c r="B1008" i="16"/>
  <c r="B1009" i="16"/>
  <c r="B1010" i="16"/>
  <c r="B1011" i="16"/>
  <c r="B1012" i="16"/>
  <c r="B1013" i="16"/>
  <c r="B1014" i="16"/>
  <c r="B1015" i="16"/>
  <c r="B1016" i="16"/>
  <c r="B1017" i="16"/>
  <c r="B1018" i="16"/>
  <c r="B1019" i="16"/>
  <c r="B1020" i="16"/>
  <c r="B1021" i="16"/>
  <c r="B1022" i="16"/>
  <c r="B1023" i="16"/>
  <c r="B1024" i="16"/>
  <c r="B1025" i="16"/>
  <c r="B1026" i="16"/>
  <c r="B1027" i="16"/>
  <c r="B1028" i="16"/>
  <c r="B1029" i="16"/>
  <c r="B1030" i="16"/>
  <c r="B1031" i="16"/>
  <c r="B1032" i="16"/>
  <c r="B1033" i="16"/>
  <c r="B1034" i="16"/>
  <c r="B1035" i="16"/>
  <c r="B1036" i="16"/>
  <c r="B1037" i="16"/>
  <c r="B1038" i="16"/>
  <c r="B1039" i="16"/>
  <c r="B1040" i="16"/>
  <c r="B1041" i="16"/>
  <c r="B1042" i="16"/>
  <c r="B1043" i="16"/>
  <c r="B1044" i="16"/>
  <c r="B1045" i="16"/>
  <c r="B1046" i="16"/>
  <c r="B1047" i="16"/>
  <c r="B1048" i="16"/>
  <c r="B1049" i="16"/>
  <c r="B1050" i="16"/>
  <c r="B1051" i="16"/>
  <c r="B1052" i="16"/>
  <c r="B1053" i="16"/>
  <c r="B1054" i="16"/>
  <c r="B1055" i="16"/>
  <c r="B1056" i="16"/>
  <c r="B1057" i="16"/>
  <c r="B1058" i="16"/>
  <c r="B1059" i="16"/>
  <c r="B1060" i="16"/>
  <c r="B1061" i="16"/>
  <c r="B1062" i="16"/>
  <c r="B1063" i="16"/>
  <c r="B1064" i="16"/>
  <c r="B1065" i="16"/>
  <c r="B1066" i="16"/>
  <c r="B1067" i="16"/>
  <c r="B1068" i="16"/>
  <c r="B1069" i="16"/>
  <c r="B1070" i="16"/>
  <c r="B1071" i="16"/>
  <c r="B1072" i="16"/>
  <c r="B1073" i="16"/>
  <c r="B1074" i="16"/>
  <c r="B1075" i="16"/>
  <c r="B1076" i="16"/>
  <c r="B1077" i="16"/>
  <c r="B1078" i="16"/>
  <c r="B1079" i="16"/>
  <c r="B1080" i="16"/>
  <c r="B1081" i="16"/>
  <c r="B1082" i="16"/>
  <c r="B1083" i="16"/>
  <c r="B1084" i="16"/>
  <c r="B1085" i="16"/>
  <c r="B1086" i="16"/>
  <c r="B1087" i="16"/>
  <c r="B1088" i="16"/>
  <c r="B1089" i="16"/>
  <c r="B1090" i="16"/>
  <c r="B1091" i="16"/>
  <c r="B1092" i="16"/>
  <c r="B1093" i="16"/>
  <c r="B1094" i="16"/>
  <c r="B1095" i="16"/>
  <c r="B1096" i="16"/>
  <c r="B1097" i="16"/>
  <c r="B1098" i="16"/>
  <c r="B1099" i="16"/>
  <c r="B1100" i="16"/>
  <c r="B1101" i="16"/>
  <c r="B1102" i="16"/>
  <c r="B1103" i="16"/>
  <c r="B1104" i="16"/>
  <c r="B1105" i="16"/>
  <c r="B1106" i="16"/>
  <c r="B1107" i="16"/>
  <c r="B1108" i="16"/>
  <c r="B1109" i="16"/>
  <c r="B1110" i="16"/>
  <c r="B1111" i="16"/>
  <c r="B1112" i="16"/>
  <c r="B1113" i="16"/>
  <c r="B1114" i="16"/>
  <c r="B1115" i="16"/>
  <c r="B1116" i="16"/>
  <c r="B1117" i="16"/>
  <c r="B1118" i="16"/>
  <c r="B1119" i="16"/>
  <c r="B1120" i="16"/>
  <c r="B1121" i="16"/>
  <c r="B1122" i="16"/>
  <c r="B1123" i="16"/>
  <c r="B1124" i="16"/>
  <c r="B1125" i="16"/>
  <c r="B1126" i="16"/>
  <c r="B1127" i="16"/>
  <c r="B1128" i="16"/>
  <c r="B1129" i="16"/>
  <c r="B1130" i="16"/>
  <c r="B1131" i="16"/>
  <c r="B1132" i="16"/>
  <c r="B1133" i="16"/>
  <c r="B1134" i="16"/>
  <c r="B1135" i="16"/>
  <c r="B1136" i="16"/>
  <c r="B1137" i="16"/>
  <c r="B1138" i="16"/>
  <c r="B1139" i="16"/>
  <c r="B1140" i="16"/>
  <c r="B1141" i="16"/>
  <c r="B1142" i="16"/>
  <c r="B1143" i="16"/>
  <c r="B1144" i="16"/>
  <c r="B1145" i="16"/>
  <c r="B1146" i="16"/>
  <c r="B1147" i="16"/>
  <c r="B1148" i="16"/>
  <c r="B1149" i="16"/>
  <c r="B1150" i="16"/>
  <c r="B1151" i="16"/>
  <c r="B1152" i="16"/>
  <c r="B1153" i="16"/>
  <c r="B1154" i="16"/>
  <c r="B1155" i="16"/>
  <c r="B1156" i="16"/>
  <c r="B1157" i="16"/>
  <c r="B1158" i="16"/>
  <c r="B1159" i="16"/>
  <c r="B1160" i="16"/>
  <c r="B1161" i="16"/>
  <c r="B1162" i="16"/>
  <c r="B1163" i="16"/>
  <c r="B1164" i="16"/>
  <c r="B1165" i="16"/>
  <c r="B1166" i="16"/>
  <c r="B1167" i="16"/>
  <c r="B1168" i="16"/>
  <c r="B1169" i="16"/>
  <c r="B1170" i="16"/>
  <c r="B1171" i="16"/>
  <c r="B1172" i="16"/>
  <c r="B1173" i="16"/>
  <c r="B1174" i="16"/>
  <c r="B1175" i="16"/>
  <c r="B1176" i="16"/>
  <c r="B1177" i="16"/>
  <c r="B1178" i="16"/>
  <c r="B1179" i="16"/>
  <c r="B1180" i="16"/>
  <c r="B1181" i="16"/>
  <c r="B1182" i="16"/>
  <c r="B1183" i="16"/>
  <c r="B1184" i="16"/>
  <c r="B1185" i="16"/>
  <c r="B1186" i="16"/>
  <c r="B1187" i="16"/>
  <c r="B1188" i="16"/>
  <c r="B1189" i="16"/>
  <c r="B1190" i="16"/>
  <c r="B1191" i="16"/>
  <c r="B1192" i="16"/>
  <c r="B1193" i="16"/>
  <c r="B1194" i="16"/>
  <c r="B1195" i="16"/>
  <c r="B1196" i="16"/>
  <c r="B1197" i="16"/>
  <c r="B1198" i="16"/>
  <c r="B1199" i="16"/>
  <c r="B1200" i="16"/>
  <c r="B1201" i="16"/>
  <c r="B1202" i="16"/>
  <c r="B1203" i="16"/>
  <c r="B1204" i="16"/>
  <c r="B1205" i="16"/>
  <c r="B1206" i="16"/>
  <c r="B1207" i="16"/>
  <c r="B1208" i="16"/>
  <c r="B1209" i="16"/>
  <c r="B1210" i="16"/>
  <c r="B1211" i="16"/>
  <c r="B1212" i="16"/>
  <c r="B1213" i="16"/>
  <c r="B1214" i="16"/>
  <c r="B1215" i="16"/>
  <c r="B1216" i="16"/>
  <c r="B1217" i="16"/>
  <c r="B1218" i="16"/>
  <c r="B1219" i="16"/>
  <c r="B1220" i="16"/>
  <c r="B1221" i="16"/>
  <c r="B1222" i="16"/>
  <c r="B1223" i="16"/>
  <c r="B1224" i="16"/>
  <c r="B1225" i="16"/>
  <c r="B1226" i="16"/>
  <c r="B1227" i="16"/>
  <c r="B1228" i="16"/>
  <c r="B1229" i="16"/>
  <c r="B1230" i="16"/>
  <c r="B1231" i="16"/>
  <c r="B1232" i="16"/>
  <c r="B1233" i="16"/>
  <c r="B1234" i="16"/>
  <c r="B1235" i="16"/>
  <c r="B1236" i="16"/>
  <c r="B1237" i="16"/>
  <c r="B1238" i="16"/>
  <c r="B1239" i="16"/>
  <c r="B1240" i="16"/>
  <c r="B1241" i="16"/>
  <c r="B1242" i="16"/>
  <c r="B1243" i="16"/>
  <c r="B1244" i="16"/>
  <c r="B1245" i="16"/>
  <c r="B1246" i="16"/>
  <c r="B1247" i="16"/>
  <c r="B1248" i="16"/>
  <c r="B1249" i="16"/>
  <c r="B1250" i="16"/>
  <c r="B1251" i="16"/>
  <c r="B1252" i="16"/>
  <c r="B1253" i="16"/>
  <c r="B1254" i="16"/>
  <c r="B1255" i="16"/>
  <c r="B1256" i="16"/>
  <c r="B1257" i="16"/>
  <c r="B1258" i="16"/>
  <c r="B1259" i="16"/>
  <c r="B1260" i="16"/>
  <c r="B1261" i="16"/>
  <c r="B1262" i="16"/>
  <c r="B1263" i="16"/>
  <c r="B1264" i="16"/>
  <c r="B1265" i="16"/>
  <c r="B1266" i="16"/>
  <c r="B1267" i="16"/>
  <c r="B1268" i="16"/>
  <c r="B1269" i="16"/>
  <c r="B1270" i="16"/>
  <c r="B1271" i="16"/>
  <c r="B1272" i="16"/>
  <c r="B1273" i="16"/>
  <c r="B1274" i="16"/>
  <c r="B1275" i="16"/>
  <c r="B1276" i="16"/>
  <c r="B1277" i="16"/>
  <c r="B1278" i="16"/>
  <c r="B1279" i="16"/>
  <c r="B1280" i="16"/>
  <c r="B1281" i="16"/>
  <c r="B1282" i="16"/>
  <c r="B1283" i="16"/>
  <c r="B1284" i="16"/>
  <c r="B1285" i="16"/>
  <c r="B1286" i="16"/>
  <c r="B1287" i="16"/>
  <c r="B1288" i="16"/>
  <c r="B1289" i="16"/>
  <c r="B1290" i="16"/>
  <c r="B1291" i="16"/>
  <c r="B1292" i="16"/>
  <c r="B1293" i="16"/>
  <c r="B1294" i="16"/>
  <c r="B1295" i="16"/>
  <c r="B1296" i="16"/>
  <c r="B1297" i="16"/>
  <c r="B1298" i="16"/>
  <c r="B1299" i="16"/>
  <c r="B1300" i="16"/>
  <c r="B1301" i="16"/>
  <c r="B1302" i="16"/>
  <c r="B1303" i="16"/>
  <c r="B1304" i="16"/>
  <c r="B1305" i="16"/>
  <c r="B1306" i="16"/>
  <c r="B1307" i="16"/>
  <c r="B1308" i="16"/>
  <c r="B1309" i="16"/>
  <c r="B1310" i="16"/>
  <c r="B1311" i="16"/>
  <c r="B1312" i="16"/>
  <c r="B1313" i="16"/>
  <c r="B1314" i="16"/>
  <c r="B1315" i="16"/>
  <c r="B1316" i="16"/>
  <c r="B1317" i="16"/>
  <c r="B1318" i="16"/>
  <c r="B1319" i="16"/>
  <c r="B1320" i="16"/>
  <c r="B1321" i="16"/>
  <c r="B1322" i="16"/>
  <c r="B1323" i="16"/>
  <c r="B1324" i="16"/>
  <c r="B1325" i="16"/>
  <c r="B1326" i="16"/>
  <c r="B1327" i="16"/>
  <c r="B1328" i="16"/>
  <c r="B1329" i="16"/>
  <c r="B1330" i="16"/>
  <c r="B1331" i="16"/>
  <c r="B1332" i="16"/>
  <c r="B1333" i="16"/>
  <c r="B1334" i="16"/>
  <c r="B1335" i="16"/>
  <c r="B1336" i="16"/>
  <c r="B1337" i="16"/>
  <c r="B1338" i="16"/>
  <c r="B1339" i="16"/>
  <c r="B1340" i="16"/>
  <c r="B1341" i="16"/>
  <c r="B1342" i="16"/>
  <c r="B1343" i="16"/>
  <c r="B1344" i="16"/>
  <c r="B1345" i="16"/>
  <c r="B1346" i="16"/>
  <c r="B1347" i="16"/>
  <c r="B1348" i="16"/>
  <c r="B1349" i="16"/>
  <c r="B1350" i="16"/>
  <c r="B1351" i="16"/>
  <c r="B1352" i="16"/>
  <c r="B1353" i="16"/>
  <c r="B1354" i="16"/>
  <c r="B1355" i="16"/>
  <c r="B1356" i="16"/>
  <c r="B1357" i="16"/>
  <c r="B1358" i="16"/>
  <c r="B1359" i="16"/>
  <c r="B1360" i="16"/>
  <c r="B1361" i="16"/>
  <c r="B1362" i="16"/>
  <c r="B1363" i="16"/>
  <c r="B1364" i="16"/>
  <c r="B1365" i="16"/>
  <c r="B1366" i="16"/>
  <c r="B1367" i="16"/>
  <c r="B1368" i="16"/>
  <c r="B1369" i="16"/>
  <c r="B1370" i="16"/>
  <c r="B1371" i="16"/>
  <c r="B1372" i="16"/>
  <c r="B1373" i="16"/>
  <c r="B1374" i="16"/>
  <c r="B1375" i="16"/>
  <c r="B1376" i="16"/>
  <c r="B1377" i="16"/>
  <c r="B1378" i="16"/>
  <c r="B1379" i="16"/>
  <c r="B1380" i="16"/>
  <c r="B1381" i="16"/>
  <c r="B1382" i="16"/>
  <c r="B1383" i="16"/>
  <c r="B1384" i="16"/>
  <c r="B1385" i="16"/>
  <c r="B1386" i="16"/>
  <c r="B1387" i="16"/>
  <c r="B1388" i="16"/>
  <c r="B1389" i="16"/>
  <c r="B1390" i="16"/>
  <c r="B1391" i="16"/>
  <c r="B1392" i="16"/>
  <c r="B1393" i="16"/>
  <c r="B1394" i="16"/>
  <c r="B1395" i="16"/>
  <c r="B1396" i="16"/>
  <c r="B1397" i="16"/>
  <c r="B1398" i="16"/>
  <c r="B1399" i="16"/>
  <c r="B1400" i="16"/>
  <c r="B1401" i="16"/>
  <c r="B1402" i="16"/>
  <c r="B1403" i="16"/>
  <c r="B1404" i="16"/>
  <c r="B1405" i="16"/>
  <c r="B1406" i="16"/>
  <c r="B1407" i="16"/>
  <c r="B1408" i="16"/>
  <c r="B1409" i="16"/>
  <c r="B1410" i="16"/>
  <c r="B1411" i="16"/>
  <c r="B1412" i="16"/>
  <c r="B1413" i="16"/>
  <c r="B1414" i="16"/>
  <c r="B1415" i="16"/>
  <c r="B1416" i="16"/>
  <c r="B1417" i="16"/>
  <c r="B1418" i="16"/>
  <c r="B1419" i="16"/>
  <c r="B1420" i="16"/>
  <c r="B1421" i="16"/>
  <c r="B1422" i="16"/>
  <c r="B1423" i="16"/>
  <c r="B1424" i="16"/>
  <c r="B1425" i="16"/>
  <c r="B1426" i="16"/>
  <c r="B1427" i="16"/>
  <c r="B1428" i="16"/>
  <c r="B1429" i="16"/>
  <c r="B1430" i="16"/>
  <c r="B1431" i="16"/>
  <c r="B1432" i="16"/>
  <c r="B1433" i="16"/>
  <c r="B1434" i="16"/>
  <c r="B1435" i="16"/>
  <c r="B1436" i="16"/>
  <c r="B1437" i="16"/>
  <c r="B1438" i="16"/>
  <c r="B1439" i="16"/>
  <c r="B1440" i="16"/>
  <c r="B1441" i="16"/>
  <c r="B1442" i="16"/>
  <c r="B1443" i="16"/>
  <c r="B1444" i="16"/>
  <c r="B1445" i="16"/>
  <c r="B1446" i="16"/>
  <c r="B1447" i="16"/>
  <c r="B1448" i="16"/>
  <c r="B1449" i="16"/>
  <c r="B1450" i="16"/>
  <c r="B1451" i="16"/>
  <c r="B1452" i="16"/>
  <c r="B1453" i="16"/>
  <c r="B1454" i="16"/>
  <c r="B1455" i="16"/>
  <c r="B1456" i="16"/>
  <c r="B1457" i="16"/>
  <c r="B1458" i="16"/>
  <c r="B1459" i="16"/>
  <c r="B1460" i="16"/>
  <c r="B1461" i="16"/>
  <c r="B1462" i="16"/>
  <c r="B1463" i="16"/>
  <c r="B1464" i="16"/>
  <c r="B1465" i="16"/>
  <c r="B1466" i="16"/>
  <c r="B1467" i="16"/>
  <c r="B1468" i="16"/>
  <c r="B1469" i="16"/>
  <c r="B1470" i="16"/>
  <c r="B1471" i="16"/>
  <c r="B1472" i="16"/>
  <c r="B1473" i="16"/>
  <c r="B1474" i="16"/>
  <c r="B1475" i="16"/>
  <c r="B1476" i="16"/>
  <c r="B1477" i="16"/>
  <c r="B1478" i="16"/>
  <c r="B1479" i="16"/>
  <c r="B1480" i="16"/>
  <c r="B1481" i="16"/>
  <c r="B1482" i="16"/>
  <c r="B1483" i="16"/>
  <c r="B1484" i="16"/>
  <c r="B1485" i="16"/>
  <c r="B1486" i="16"/>
  <c r="B1487" i="16"/>
  <c r="B1488" i="16"/>
  <c r="B1489" i="16"/>
  <c r="B1490" i="16"/>
  <c r="B1491" i="16"/>
  <c r="B1492" i="16"/>
  <c r="B1493" i="16"/>
  <c r="B1494" i="16"/>
  <c r="B1495" i="16"/>
  <c r="B1496" i="16"/>
  <c r="B1497" i="16"/>
  <c r="B1498" i="16"/>
  <c r="B1499" i="16"/>
  <c r="B1500" i="16"/>
  <c r="B1501" i="16"/>
  <c r="B1502" i="16"/>
  <c r="B1503" i="16"/>
  <c r="B1504" i="16"/>
  <c r="B1505" i="16"/>
  <c r="B1506" i="16"/>
  <c r="B1507" i="16"/>
  <c r="B1508" i="16"/>
  <c r="B1509" i="16"/>
  <c r="B1510" i="16"/>
  <c r="B1511" i="16"/>
  <c r="B1512" i="16"/>
  <c r="B1513" i="16"/>
  <c r="B1514" i="16"/>
  <c r="B1515" i="16"/>
  <c r="B1516" i="16"/>
  <c r="B1517" i="16"/>
  <c r="B1518" i="16"/>
  <c r="B1519" i="16"/>
  <c r="B1520" i="16"/>
  <c r="B1521" i="16"/>
  <c r="B1522" i="16"/>
  <c r="B1523" i="16"/>
  <c r="B1524" i="16"/>
  <c r="B1525" i="16"/>
  <c r="B1526" i="16"/>
  <c r="B1527" i="16"/>
  <c r="B1528" i="16"/>
  <c r="B1529" i="16"/>
  <c r="B1530" i="16"/>
  <c r="B1531" i="16"/>
  <c r="B1532" i="16"/>
  <c r="B1533" i="16"/>
  <c r="B1534" i="16"/>
  <c r="B1535" i="16"/>
  <c r="B1536" i="16"/>
  <c r="B1537" i="16"/>
  <c r="B1538" i="16"/>
  <c r="B1539" i="16"/>
  <c r="B1540" i="16"/>
  <c r="B1541" i="16"/>
  <c r="B1542" i="16"/>
  <c r="B1543" i="16"/>
  <c r="B1544" i="16"/>
  <c r="B1545" i="16"/>
  <c r="B1546" i="16"/>
  <c r="B1547" i="16"/>
  <c r="B1548" i="16"/>
  <c r="B1549" i="16"/>
  <c r="B1550" i="16"/>
  <c r="B1551" i="16"/>
  <c r="B1552" i="16"/>
  <c r="B1553" i="16"/>
  <c r="B1554" i="16"/>
  <c r="B1555" i="16"/>
  <c r="B1556" i="16"/>
  <c r="B1557" i="16"/>
  <c r="B1558" i="16"/>
  <c r="B1559" i="16"/>
  <c r="B1560" i="16"/>
  <c r="B1561" i="16"/>
  <c r="B1562" i="16"/>
  <c r="B1563" i="16"/>
  <c r="B1564" i="16"/>
  <c r="B1565" i="16"/>
  <c r="B1566" i="16"/>
  <c r="B1567" i="16"/>
  <c r="B1568" i="16"/>
  <c r="B1569" i="16"/>
  <c r="B1570" i="16"/>
  <c r="B1571" i="16"/>
  <c r="B1572" i="16"/>
  <c r="B1573" i="16"/>
  <c r="B1574" i="16"/>
  <c r="B1575" i="16"/>
  <c r="B1576" i="16"/>
  <c r="B1577" i="16"/>
  <c r="B1578" i="16"/>
  <c r="B1579" i="16"/>
  <c r="B1580" i="16"/>
  <c r="B1581" i="16"/>
  <c r="B1582" i="16"/>
  <c r="B1583" i="16"/>
  <c r="B1584" i="16"/>
  <c r="B1585" i="16"/>
  <c r="B1586" i="16"/>
  <c r="B1587" i="16"/>
  <c r="B1588" i="16"/>
  <c r="B1589" i="16"/>
  <c r="B1590" i="16"/>
  <c r="B1591" i="16"/>
  <c r="B1592" i="16"/>
  <c r="B1593" i="16"/>
  <c r="B1594" i="16"/>
  <c r="B1595" i="16"/>
  <c r="B1596" i="16"/>
  <c r="B1597" i="16"/>
  <c r="B1598" i="16"/>
  <c r="B1599" i="16"/>
  <c r="B1600" i="16"/>
  <c r="B1601" i="16"/>
  <c r="B1602" i="16"/>
  <c r="B1603" i="16"/>
  <c r="B1604" i="16"/>
  <c r="B1605" i="16"/>
  <c r="B1606" i="16"/>
  <c r="B1607" i="16"/>
  <c r="B1608" i="16"/>
  <c r="B1609" i="16"/>
  <c r="B1610" i="16"/>
  <c r="B1611" i="16"/>
  <c r="B1612" i="16"/>
  <c r="B1613" i="16"/>
  <c r="B1614" i="16"/>
  <c r="B1615" i="16"/>
  <c r="B1616" i="16"/>
  <c r="B1617" i="16"/>
  <c r="B1618" i="16"/>
  <c r="B1619" i="16"/>
  <c r="B1620" i="16"/>
  <c r="B1621" i="16"/>
  <c r="B1622" i="16"/>
  <c r="B1623" i="16"/>
  <c r="B1624" i="16"/>
  <c r="B1625" i="16"/>
  <c r="B1626" i="16"/>
  <c r="B1627" i="16"/>
  <c r="B1628" i="16"/>
  <c r="B1629" i="16"/>
  <c r="B1630" i="16"/>
  <c r="B1631" i="16"/>
  <c r="B1632" i="16"/>
  <c r="B1633" i="16"/>
  <c r="B1634" i="16"/>
  <c r="B1635" i="16"/>
  <c r="B1636" i="16"/>
  <c r="B1637" i="16"/>
  <c r="B1638" i="16"/>
  <c r="B1639" i="16"/>
  <c r="B1640" i="16"/>
  <c r="B1641" i="16"/>
  <c r="B1642" i="16"/>
  <c r="B1643" i="16"/>
  <c r="B1644" i="16"/>
  <c r="B1645" i="16"/>
  <c r="B1646" i="16"/>
  <c r="B1647" i="16"/>
  <c r="B1648" i="16"/>
  <c r="B1649" i="16"/>
  <c r="B1650" i="16"/>
  <c r="B1651" i="16"/>
  <c r="B1652" i="16"/>
  <c r="B1653" i="16"/>
  <c r="B1654" i="16"/>
  <c r="B1655" i="16"/>
  <c r="B1656" i="16"/>
  <c r="B1657" i="16"/>
  <c r="B1658" i="16"/>
  <c r="B1659" i="16"/>
  <c r="B1660" i="16"/>
  <c r="B1661" i="16"/>
  <c r="B1662" i="16"/>
  <c r="B1663" i="16"/>
  <c r="B1664" i="16"/>
  <c r="B1665" i="16"/>
  <c r="B1666" i="16"/>
  <c r="B1667" i="16"/>
  <c r="B1668" i="16"/>
  <c r="B1669" i="16"/>
  <c r="B1670" i="16"/>
  <c r="B1671" i="16"/>
  <c r="B1672" i="16"/>
  <c r="B1673" i="16"/>
  <c r="B1674" i="16"/>
  <c r="B1675" i="16"/>
  <c r="B1676" i="16"/>
  <c r="B1677" i="16"/>
  <c r="B1678" i="16"/>
  <c r="B1679" i="16"/>
  <c r="B1680" i="16"/>
  <c r="B1681" i="16"/>
  <c r="B1682" i="16"/>
  <c r="B1683" i="16"/>
  <c r="B1684" i="16"/>
  <c r="B1685" i="16"/>
  <c r="B1686" i="16"/>
  <c r="B1687" i="16"/>
  <c r="B1688" i="16"/>
  <c r="B1689" i="16"/>
  <c r="B1690" i="16"/>
  <c r="B1691" i="16"/>
  <c r="B1692" i="16"/>
  <c r="B1693" i="16"/>
  <c r="B1694" i="16"/>
  <c r="B1695" i="16"/>
  <c r="B1696" i="16"/>
  <c r="B1697" i="16"/>
  <c r="B1698" i="16"/>
  <c r="B1699" i="16"/>
  <c r="B1700" i="16"/>
  <c r="B1701" i="16"/>
  <c r="B1702" i="16"/>
  <c r="B1703" i="16"/>
  <c r="B1704" i="16"/>
  <c r="B1705" i="16"/>
  <c r="B1706" i="16"/>
  <c r="B1707" i="16"/>
  <c r="B1708" i="16"/>
  <c r="B1709" i="16"/>
  <c r="B1710" i="16"/>
  <c r="B1711" i="16"/>
  <c r="B1712" i="16"/>
  <c r="B1713" i="16"/>
  <c r="B1714" i="16"/>
  <c r="B1715" i="16"/>
  <c r="B1716" i="16"/>
  <c r="B1717" i="16"/>
  <c r="B1718" i="16"/>
  <c r="B1719" i="16"/>
  <c r="B1720" i="16"/>
  <c r="B1721" i="16"/>
  <c r="B1722" i="16"/>
  <c r="B1723" i="16"/>
  <c r="B1724" i="16"/>
  <c r="B1725" i="16"/>
  <c r="B1726" i="16"/>
  <c r="B1727" i="16"/>
  <c r="B1728" i="16"/>
  <c r="B1729" i="16"/>
  <c r="B1730" i="16"/>
  <c r="B1731" i="16"/>
  <c r="B1732" i="16"/>
  <c r="B1733" i="16"/>
  <c r="B1734" i="16"/>
  <c r="B1735" i="16"/>
  <c r="B1736" i="16"/>
  <c r="B1737" i="16"/>
  <c r="B1738" i="16"/>
  <c r="B1739" i="16"/>
  <c r="B1740" i="16"/>
  <c r="B1741" i="16"/>
  <c r="B1742" i="16"/>
  <c r="B1743" i="16"/>
  <c r="B1744" i="16"/>
  <c r="B1745" i="16"/>
  <c r="B1746" i="16"/>
  <c r="B1747" i="16"/>
  <c r="B1748" i="16"/>
  <c r="B1749" i="16"/>
  <c r="B1750" i="16"/>
  <c r="B1751" i="16"/>
  <c r="B1752" i="16"/>
  <c r="B1753" i="16"/>
  <c r="B1754" i="16"/>
  <c r="B1755" i="16"/>
  <c r="B1756" i="16"/>
  <c r="B1757" i="16"/>
  <c r="B1758" i="16"/>
  <c r="B1759" i="16"/>
  <c r="B1760" i="16"/>
  <c r="B1761" i="16"/>
  <c r="B1762" i="16"/>
  <c r="B1763" i="16"/>
  <c r="B1764" i="16"/>
  <c r="B1765" i="16"/>
  <c r="B1766" i="16"/>
  <c r="B1767" i="16"/>
  <c r="B1768" i="16"/>
  <c r="B1769" i="16"/>
  <c r="B1770" i="16"/>
  <c r="B1771" i="16"/>
  <c r="B1772" i="16"/>
  <c r="B1773" i="16"/>
  <c r="B1774" i="16"/>
  <c r="B1775" i="16"/>
  <c r="B1776" i="16"/>
  <c r="B1777" i="16"/>
  <c r="B1778" i="16"/>
  <c r="B1779" i="16"/>
  <c r="B1780" i="16"/>
  <c r="B1781" i="16"/>
  <c r="B1782" i="16"/>
  <c r="B1783" i="16"/>
  <c r="B1784" i="16"/>
  <c r="B1785" i="16"/>
  <c r="B1786" i="16"/>
  <c r="B1787" i="16"/>
  <c r="B1788" i="16"/>
  <c r="B1789" i="16"/>
  <c r="B1790" i="16"/>
  <c r="B1791" i="16"/>
  <c r="B1792" i="16"/>
  <c r="B1793" i="16"/>
  <c r="B1794" i="16"/>
  <c r="B1795" i="16"/>
  <c r="B1796" i="16"/>
  <c r="B1797" i="16"/>
  <c r="B1798" i="16"/>
  <c r="B1799" i="16"/>
  <c r="B1800" i="16"/>
  <c r="B1801" i="16"/>
  <c r="B1802" i="16"/>
  <c r="B1803" i="16"/>
  <c r="B1804" i="16"/>
  <c r="B1805" i="16"/>
  <c r="B1806" i="16"/>
  <c r="B1807" i="16"/>
  <c r="B1808" i="16"/>
  <c r="B1809" i="16"/>
  <c r="B1810" i="16"/>
  <c r="B1811" i="16"/>
  <c r="B1812" i="16"/>
  <c r="B1813" i="16"/>
  <c r="B1814" i="16"/>
  <c r="B1815" i="16"/>
  <c r="B1816" i="16"/>
  <c r="B1817" i="16"/>
  <c r="B1818" i="16"/>
  <c r="B1819" i="16"/>
  <c r="B1820" i="16"/>
  <c r="B1821" i="16"/>
  <c r="B1822" i="16"/>
  <c r="B1823" i="16"/>
  <c r="B1824" i="16"/>
  <c r="B1825" i="16"/>
  <c r="B1826" i="16"/>
  <c r="B1827" i="16"/>
  <c r="B1828" i="16"/>
  <c r="B1829" i="16"/>
  <c r="B1830" i="16"/>
  <c r="B1831" i="16"/>
  <c r="B1832" i="16"/>
  <c r="B1833" i="16"/>
  <c r="B1834" i="16"/>
  <c r="B1835" i="16"/>
  <c r="B1836" i="16"/>
  <c r="B1837" i="16"/>
  <c r="B1838" i="16"/>
  <c r="B1839" i="16"/>
  <c r="B1840" i="16"/>
  <c r="B1841" i="16"/>
  <c r="B1842" i="16"/>
  <c r="B1843" i="16"/>
  <c r="B1844" i="16"/>
  <c r="B1845" i="16"/>
  <c r="B1846" i="16"/>
  <c r="B1847" i="16"/>
  <c r="B1848" i="16"/>
  <c r="B1849" i="16"/>
  <c r="B1850" i="16"/>
  <c r="B1851" i="16"/>
  <c r="B1852" i="16"/>
  <c r="B1853" i="16"/>
  <c r="B1854" i="16"/>
  <c r="B1855" i="16"/>
  <c r="B1856" i="16"/>
  <c r="B1857" i="16"/>
  <c r="B1858" i="16"/>
  <c r="B1859" i="16"/>
  <c r="B1860" i="16"/>
  <c r="B1861" i="16"/>
  <c r="B1862" i="16"/>
  <c r="B1863" i="16"/>
  <c r="B1864" i="16"/>
  <c r="B1865" i="16"/>
  <c r="B1866" i="16"/>
  <c r="B1867" i="16"/>
  <c r="B1868" i="16"/>
  <c r="B1869" i="16"/>
  <c r="B1870" i="16"/>
  <c r="B1871" i="16"/>
  <c r="B1872" i="16"/>
  <c r="B1873" i="16"/>
  <c r="B1874" i="16"/>
  <c r="B1875" i="16"/>
  <c r="B1876" i="16"/>
  <c r="B1877" i="16"/>
  <c r="B1878" i="16"/>
  <c r="B1879" i="16"/>
  <c r="B1880" i="16"/>
  <c r="B1881" i="16"/>
  <c r="B1882" i="16"/>
  <c r="B1883" i="16"/>
  <c r="B1884" i="16"/>
  <c r="B1885" i="16"/>
  <c r="B1886" i="16"/>
  <c r="B1887" i="16"/>
  <c r="B1888" i="16"/>
  <c r="B1889" i="16"/>
  <c r="B1890" i="16"/>
  <c r="B1891" i="16"/>
  <c r="B1892" i="16"/>
  <c r="B1893" i="16"/>
  <c r="B1894" i="16"/>
  <c r="B1895" i="16"/>
  <c r="B1896" i="16"/>
  <c r="B1897" i="16"/>
  <c r="B1898" i="16"/>
  <c r="B1899" i="16"/>
  <c r="B1900" i="16"/>
  <c r="B1901" i="16"/>
  <c r="B1902" i="16"/>
  <c r="B1903" i="16"/>
  <c r="B1904" i="16"/>
  <c r="B1905" i="16"/>
  <c r="B1906" i="16"/>
  <c r="B1907" i="16"/>
  <c r="B1908" i="16"/>
  <c r="B1909" i="16"/>
  <c r="B1910" i="16"/>
  <c r="B1911" i="16"/>
  <c r="B1912" i="16"/>
  <c r="B1913" i="16"/>
  <c r="B1914" i="16"/>
  <c r="B1915" i="16"/>
  <c r="B1916" i="16"/>
  <c r="B1917" i="16"/>
  <c r="B1918" i="16"/>
  <c r="B1919" i="16"/>
  <c r="B1920" i="16"/>
  <c r="B1921" i="16"/>
  <c r="B1922" i="16"/>
  <c r="B1923" i="16"/>
  <c r="B1924" i="16"/>
  <c r="B1925" i="16"/>
  <c r="B1926" i="16"/>
  <c r="B1927" i="16"/>
  <c r="B1928" i="16"/>
  <c r="B1929" i="16"/>
  <c r="B1930" i="16"/>
  <c r="B1931" i="16"/>
  <c r="B1932" i="16"/>
  <c r="B1933" i="16"/>
  <c r="B1934" i="16"/>
  <c r="B1935" i="16"/>
  <c r="B1936" i="16"/>
  <c r="B1937" i="16"/>
  <c r="B1938" i="16"/>
  <c r="B1939" i="16"/>
  <c r="B1940" i="16"/>
  <c r="B1941" i="16"/>
  <c r="B1942" i="16"/>
  <c r="B1943" i="16"/>
  <c r="B1944" i="16"/>
  <c r="B1945" i="16"/>
  <c r="B1946" i="16"/>
  <c r="B1947" i="16"/>
  <c r="B1948" i="16"/>
  <c r="B1949" i="16"/>
  <c r="B1950" i="16"/>
  <c r="B1951" i="16"/>
  <c r="B1952" i="16"/>
  <c r="B1953" i="16"/>
  <c r="B1954" i="16"/>
  <c r="B1955" i="16"/>
  <c r="B1956" i="16"/>
  <c r="B1957" i="16"/>
  <c r="B1958" i="16"/>
  <c r="B1959" i="16"/>
  <c r="B1960" i="16"/>
  <c r="B1961" i="16"/>
  <c r="B1962" i="16"/>
  <c r="B1963" i="16"/>
  <c r="B1964" i="16"/>
  <c r="B1965" i="16"/>
  <c r="B1966" i="16"/>
  <c r="B1967" i="16"/>
  <c r="B1968" i="16"/>
  <c r="B1969" i="16"/>
  <c r="B1970" i="16"/>
  <c r="B1971" i="16"/>
  <c r="B1972" i="16"/>
  <c r="B1973" i="16"/>
  <c r="B1974" i="16"/>
  <c r="B1975" i="16"/>
  <c r="B1976" i="16"/>
  <c r="B1977" i="16"/>
  <c r="B1978" i="16"/>
  <c r="B1979" i="16"/>
  <c r="B1980" i="16"/>
  <c r="B1981" i="16"/>
  <c r="B1982" i="16"/>
  <c r="B1983" i="16"/>
  <c r="B1984" i="16"/>
  <c r="B1985" i="16"/>
  <c r="B1986" i="16"/>
  <c r="B1987" i="16"/>
  <c r="B1988" i="16"/>
  <c r="B1989" i="16"/>
  <c r="B1990" i="16"/>
  <c r="B1991" i="16"/>
  <c r="B1992" i="16"/>
  <c r="B1993" i="16"/>
  <c r="B1994" i="16"/>
  <c r="B1995" i="16"/>
  <c r="B1996" i="16"/>
  <c r="B1997" i="16"/>
  <c r="B1998" i="16"/>
  <c r="B1999" i="16"/>
  <c r="B2000" i="16"/>
  <c r="B2001" i="16"/>
  <c r="B2002" i="16"/>
  <c r="B2003" i="16"/>
  <c r="B2004" i="16"/>
  <c r="B2005" i="16"/>
  <c r="B2006" i="16"/>
  <c r="B2007" i="16"/>
  <c r="B2008" i="16"/>
  <c r="B2009" i="16"/>
  <c r="B2010" i="16"/>
  <c r="B2011" i="16"/>
  <c r="B2012" i="16"/>
  <c r="B2013" i="16"/>
  <c r="B2014" i="16"/>
  <c r="B2015" i="16"/>
  <c r="B2016" i="16"/>
  <c r="B2017" i="16"/>
  <c r="B2018" i="16"/>
  <c r="B2019" i="16"/>
  <c r="B2020" i="16"/>
  <c r="B2021" i="16"/>
  <c r="B2022" i="16"/>
  <c r="B2023" i="16"/>
  <c r="B2024" i="16"/>
  <c r="B2025" i="16"/>
  <c r="B2026" i="16"/>
  <c r="B2027" i="16"/>
  <c r="B2028" i="16"/>
  <c r="B2029" i="16"/>
  <c r="B2030" i="16"/>
  <c r="B2031" i="16"/>
  <c r="B2032" i="16"/>
  <c r="B2033" i="16"/>
  <c r="B2034" i="16"/>
  <c r="B2035" i="16"/>
  <c r="B2036" i="16"/>
  <c r="B2037" i="16"/>
  <c r="B2038" i="16"/>
  <c r="B2039" i="16"/>
  <c r="B2040" i="16"/>
  <c r="B2041" i="16"/>
  <c r="B2042" i="16"/>
  <c r="B2043" i="16"/>
  <c r="B2044" i="16"/>
  <c r="B2045" i="16"/>
  <c r="B2046" i="16"/>
  <c r="B2047" i="16"/>
  <c r="B2048" i="16"/>
  <c r="B2049" i="16"/>
  <c r="B2050" i="16"/>
  <c r="B2051" i="16"/>
  <c r="B2052" i="16"/>
  <c r="B2053" i="16"/>
  <c r="B2054" i="16"/>
  <c r="B2055" i="16"/>
  <c r="B2056" i="16"/>
  <c r="B2057" i="16"/>
  <c r="B2058" i="16"/>
  <c r="B2059" i="16"/>
  <c r="B2060" i="16"/>
  <c r="B2061" i="16"/>
  <c r="B2062" i="16"/>
  <c r="B2063" i="16"/>
  <c r="B2064" i="16"/>
  <c r="B2065" i="16"/>
  <c r="B2066" i="16"/>
  <c r="B2067" i="16"/>
  <c r="B2068" i="16"/>
  <c r="B2069" i="16"/>
  <c r="B2070" i="16"/>
  <c r="B2071" i="16"/>
  <c r="B2072" i="16"/>
  <c r="B2073" i="16"/>
  <c r="B2074" i="16"/>
  <c r="B2075" i="16"/>
  <c r="B2076" i="16"/>
  <c r="B2077" i="16"/>
  <c r="B2078" i="16"/>
  <c r="B2079" i="16"/>
  <c r="B2080" i="16"/>
  <c r="B2081" i="16"/>
  <c r="B2082" i="16"/>
  <c r="B2083" i="16"/>
  <c r="B2084" i="16"/>
  <c r="B2085" i="16"/>
  <c r="B2086" i="16"/>
  <c r="B2087" i="16"/>
  <c r="B2088" i="16"/>
  <c r="B2089" i="16"/>
  <c r="B2090" i="16"/>
  <c r="B2091" i="16"/>
  <c r="B2092" i="16"/>
  <c r="B2093" i="16"/>
  <c r="B2094" i="16"/>
  <c r="B2095" i="16"/>
  <c r="B2096" i="16"/>
  <c r="B2097" i="16"/>
  <c r="B2098" i="16"/>
  <c r="B2099" i="16"/>
  <c r="B2100" i="16"/>
  <c r="B2101" i="16"/>
  <c r="B2102" i="16"/>
  <c r="B2103" i="16"/>
  <c r="B2104" i="16"/>
  <c r="B2105" i="16"/>
  <c r="B2106" i="16"/>
  <c r="B2107" i="16"/>
  <c r="B2108" i="16"/>
  <c r="B2109" i="16"/>
  <c r="B2110" i="16"/>
  <c r="B2111" i="16"/>
  <c r="B2112" i="16"/>
  <c r="B2113" i="16"/>
  <c r="B2114" i="16"/>
  <c r="B2115" i="16"/>
  <c r="B2116" i="16"/>
  <c r="B2117" i="16"/>
  <c r="B2118" i="16"/>
  <c r="B2119" i="16"/>
  <c r="B2120" i="16"/>
  <c r="B2121" i="16"/>
  <c r="B2122" i="16"/>
  <c r="B2123" i="16"/>
  <c r="B2124" i="16"/>
  <c r="B2125" i="16"/>
  <c r="B2126" i="16"/>
  <c r="B2127" i="16"/>
  <c r="B2128" i="16"/>
  <c r="B2129" i="16"/>
  <c r="B2130" i="16"/>
  <c r="B2131" i="16"/>
  <c r="B2132" i="16"/>
  <c r="B2133" i="16"/>
  <c r="B2134" i="16"/>
  <c r="B2135" i="16"/>
  <c r="B2136" i="16"/>
  <c r="B2137" i="16"/>
  <c r="B2138" i="16"/>
  <c r="B2139" i="16"/>
  <c r="B2140" i="16"/>
  <c r="B2141" i="16"/>
  <c r="B2142" i="16"/>
  <c r="B2143" i="16"/>
  <c r="B2144" i="16"/>
  <c r="B2145" i="16"/>
  <c r="B2146" i="16"/>
  <c r="B2147" i="16"/>
  <c r="B2148" i="16"/>
  <c r="B2149" i="16"/>
  <c r="B2150" i="16"/>
  <c r="B2151" i="16"/>
  <c r="B2152" i="16"/>
  <c r="B2153" i="16"/>
  <c r="B2154" i="16"/>
  <c r="B2155" i="16"/>
  <c r="B2156" i="16"/>
  <c r="B2157" i="16"/>
  <c r="B2158" i="16"/>
  <c r="B2159" i="16"/>
  <c r="B2160" i="16"/>
  <c r="B2161" i="16"/>
  <c r="B2162" i="16"/>
  <c r="B2163" i="16"/>
  <c r="B2164" i="16"/>
  <c r="B2165" i="16"/>
  <c r="B2166" i="16"/>
  <c r="B2167" i="16"/>
  <c r="B2168" i="16"/>
  <c r="B2169" i="16"/>
  <c r="B2170" i="16"/>
  <c r="B2171" i="16"/>
  <c r="B2172" i="16"/>
  <c r="B2173" i="16"/>
  <c r="B2174" i="16"/>
  <c r="B2175" i="16"/>
  <c r="B2176" i="16"/>
  <c r="B2177" i="16"/>
  <c r="B2178" i="16"/>
  <c r="B2179" i="16"/>
  <c r="B2180" i="16"/>
  <c r="B2181" i="16"/>
  <c r="B2182" i="16"/>
  <c r="B2183" i="16"/>
  <c r="B2184" i="16"/>
  <c r="B2185" i="16"/>
  <c r="B2186" i="16"/>
  <c r="B2187" i="16"/>
  <c r="B2188" i="16"/>
  <c r="B2189" i="16"/>
  <c r="B2190" i="16"/>
  <c r="B2191" i="16"/>
  <c r="B2192" i="16"/>
  <c r="B2193" i="16"/>
  <c r="B2194" i="16"/>
  <c r="B2195" i="16"/>
  <c r="B2196" i="16"/>
  <c r="B2197" i="16"/>
  <c r="B2198" i="16"/>
  <c r="B2199" i="16"/>
  <c r="B2200" i="16"/>
  <c r="B2201" i="16"/>
  <c r="B2202" i="16"/>
  <c r="B2203" i="16"/>
  <c r="B2204" i="16"/>
  <c r="B2205" i="16"/>
  <c r="B2206" i="16"/>
  <c r="B2207" i="16"/>
  <c r="B2208" i="16"/>
  <c r="B2209" i="16"/>
  <c r="B2210" i="16"/>
  <c r="B2211" i="16"/>
  <c r="B2212" i="16"/>
  <c r="B2213" i="16"/>
  <c r="B2214" i="16"/>
  <c r="B2215" i="16"/>
  <c r="B2216" i="16"/>
  <c r="B2217" i="16"/>
  <c r="B2218" i="16"/>
  <c r="B2219" i="16"/>
  <c r="B2220" i="16"/>
  <c r="B2221" i="16"/>
  <c r="B2222" i="16"/>
  <c r="B2223" i="16"/>
  <c r="B2224" i="16"/>
  <c r="B2225" i="16"/>
  <c r="B2226" i="16"/>
  <c r="B2227" i="16"/>
  <c r="B2228" i="16"/>
  <c r="B2229" i="16"/>
  <c r="B2230" i="16"/>
  <c r="B2231" i="16"/>
  <c r="B2232" i="16"/>
  <c r="B2233" i="16"/>
  <c r="B2234" i="16"/>
  <c r="B2235" i="16"/>
  <c r="B2236" i="16"/>
  <c r="B2237" i="16"/>
  <c r="B2238" i="16"/>
  <c r="B2239" i="16"/>
  <c r="B2240" i="16"/>
  <c r="B2241" i="16"/>
  <c r="B2242" i="16"/>
  <c r="B2243" i="16"/>
  <c r="B2244" i="16"/>
  <c r="B2245" i="16"/>
  <c r="B2246" i="16"/>
  <c r="B2247" i="16"/>
  <c r="B2248" i="16"/>
  <c r="B2249" i="16"/>
  <c r="B2250" i="16"/>
  <c r="B2251" i="16"/>
  <c r="B2252" i="16"/>
  <c r="B2253" i="16"/>
  <c r="B2254" i="16"/>
  <c r="B2255" i="16"/>
  <c r="B2256" i="16"/>
  <c r="B2257" i="16"/>
  <c r="B2258" i="16"/>
  <c r="B2259" i="16"/>
  <c r="B2260" i="16"/>
  <c r="B2261" i="16"/>
  <c r="B2262" i="16"/>
  <c r="B2263" i="16"/>
  <c r="B2264" i="16"/>
  <c r="B2265" i="16"/>
  <c r="B2266" i="16"/>
  <c r="B2267" i="16"/>
  <c r="B2268" i="16"/>
  <c r="B2269" i="16"/>
  <c r="B2270" i="16"/>
  <c r="B2271" i="16"/>
  <c r="B2272" i="16"/>
  <c r="B2273" i="16"/>
  <c r="B2274" i="16"/>
  <c r="B2275" i="16"/>
  <c r="B2276" i="16"/>
  <c r="B2277" i="16"/>
  <c r="B2278" i="16"/>
  <c r="B2279" i="16"/>
  <c r="B2280" i="16"/>
  <c r="B2281" i="16"/>
  <c r="B2282" i="16"/>
  <c r="B2283" i="16"/>
  <c r="B2284" i="16"/>
  <c r="B2285" i="16"/>
  <c r="B2286" i="16"/>
  <c r="B2287" i="16"/>
  <c r="B2288" i="16"/>
  <c r="B2289" i="16"/>
  <c r="B2290" i="16"/>
  <c r="B2291" i="16"/>
  <c r="B2292" i="16"/>
  <c r="B2293" i="16"/>
  <c r="B2294" i="16"/>
  <c r="B2295" i="16"/>
  <c r="B2296" i="16"/>
  <c r="B2297" i="16"/>
  <c r="B2298" i="16"/>
  <c r="B2299" i="16"/>
  <c r="B2300" i="16"/>
  <c r="B2301" i="16"/>
  <c r="B2302" i="16"/>
  <c r="B2303" i="16"/>
  <c r="B2304" i="16"/>
  <c r="B2305" i="16"/>
  <c r="B2306" i="16"/>
  <c r="B2307" i="16"/>
  <c r="B2308" i="16"/>
  <c r="B2309" i="16"/>
  <c r="B2310" i="16"/>
  <c r="B2311" i="16"/>
  <c r="B2312" i="16"/>
  <c r="B2313" i="16"/>
  <c r="B2314" i="16"/>
  <c r="B2315" i="16"/>
  <c r="B2316" i="16"/>
  <c r="B2317" i="16"/>
  <c r="B2318" i="16"/>
  <c r="B2319" i="16"/>
  <c r="B2320" i="16"/>
  <c r="B2321" i="16"/>
  <c r="B2322" i="16"/>
  <c r="B2323" i="16"/>
  <c r="B2324" i="16"/>
  <c r="B2325" i="16"/>
  <c r="B2326" i="16"/>
  <c r="B2327" i="16"/>
  <c r="B5" i="16"/>
  <c r="J6" i="16"/>
  <c r="AA12" i="6"/>
  <c r="C6" i="16"/>
  <c r="J7" i="16"/>
  <c r="AA13" i="6"/>
  <c r="C7" i="16"/>
  <c r="J8" i="16"/>
  <c r="AA14" i="6"/>
  <c r="C8" i="16"/>
  <c r="J9" i="16"/>
  <c r="AA15" i="6"/>
  <c r="C9" i="16"/>
  <c r="J10" i="16"/>
  <c r="AA16" i="6"/>
  <c r="C10" i="16"/>
  <c r="J11" i="16"/>
  <c r="AA17" i="6"/>
  <c r="C11" i="16"/>
  <c r="J12" i="16"/>
  <c r="AA18" i="6"/>
  <c r="C12" i="16"/>
  <c r="J13" i="16"/>
  <c r="AA19" i="6"/>
  <c r="C13" i="16"/>
  <c r="J14" i="16"/>
  <c r="AA20" i="6"/>
  <c r="C14" i="16"/>
  <c r="J15" i="16"/>
  <c r="AA21" i="6"/>
  <c r="C15" i="16"/>
  <c r="J16" i="16"/>
  <c r="AA22" i="6"/>
  <c r="C16" i="16"/>
  <c r="J17" i="16"/>
  <c r="AA23" i="6"/>
  <c r="C17" i="16"/>
  <c r="J18" i="16"/>
  <c r="AA24" i="6"/>
  <c r="C18" i="16"/>
  <c r="J19" i="16"/>
  <c r="AA25" i="6"/>
  <c r="C19" i="16"/>
  <c r="J20" i="16"/>
  <c r="AA26" i="6"/>
  <c r="C20" i="16"/>
  <c r="J21" i="16"/>
  <c r="AA27" i="6"/>
  <c r="C21" i="16"/>
  <c r="J22" i="16"/>
  <c r="AA28" i="6"/>
  <c r="C22" i="16"/>
  <c r="J23" i="16"/>
  <c r="AA29" i="6"/>
  <c r="C23" i="16"/>
  <c r="J24" i="16"/>
  <c r="AA30" i="6"/>
  <c r="C24" i="16"/>
  <c r="J25" i="16"/>
  <c r="AA31" i="6"/>
  <c r="C25" i="16"/>
  <c r="J26" i="16"/>
  <c r="AA32" i="6"/>
  <c r="C26" i="16"/>
  <c r="J27" i="16"/>
  <c r="AA33" i="6"/>
  <c r="C27" i="16"/>
  <c r="J28" i="16"/>
  <c r="AA34" i="6"/>
  <c r="C28" i="16"/>
  <c r="J29" i="16"/>
  <c r="AA35" i="6"/>
  <c r="C29" i="16"/>
  <c r="J30" i="16"/>
  <c r="AA36" i="6"/>
  <c r="C30" i="16"/>
  <c r="J31" i="16"/>
  <c r="AA37" i="6"/>
  <c r="C31" i="16"/>
  <c r="J32" i="16"/>
  <c r="AA38" i="6"/>
  <c r="C32" i="16"/>
  <c r="J33" i="16"/>
  <c r="AA39" i="6"/>
  <c r="C33" i="16"/>
  <c r="J34" i="16"/>
  <c r="AA40" i="6"/>
  <c r="C34" i="16"/>
  <c r="J35" i="16"/>
  <c r="AA41" i="6"/>
  <c r="C35" i="16"/>
  <c r="J36" i="16"/>
  <c r="AA42" i="6"/>
  <c r="C36" i="16"/>
  <c r="J37" i="16"/>
  <c r="AA43" i="6"/>
  <c r="C37" i="16"/>
  <c r="J38" i="16"/>
  <c r="AA44" i="6"/>
  <c r="C38" i="16"/>
  <c r="J39" i="16"/>
  <c r="AA45" i="6"/>
  <c r="C39" i="16"/>
  <c r="J40" i="16"/>
  <c r="AA46" i="6"/>
  <c r="C40" i="16"/>
  <c r="J41" i="16"/>
  <c r="AA47" i="6"/>
  <c r="C41" i="16"/>
  <c r="J42" i="16"/>
  <c r="AA48" i="6"/>
  <c r="C42" i="16"/>
  <c r="J43" i="16"/>
  <c r="AA49" i="6"/>
  <c r="C43" i="16"/>
  <c r="J44" i="16"/>
  <c r="AA50" i="6"/>
  <c r="C44" i="16"/>
  <c r="J45" i="16"/>
  <c r="AA51" i="6"/>
  <c r="C45" i="16"/>
  <c r="J46" i="16"/>
  <c r="AA52" i="6"/>
  <c r="C46" i="16"/>
  <c r="J47" i="16"/>
  <c r="AA53" i="6"/>
  <c r="C47" i="16"/>
  <c r="J48" i="16"/>
  <c r="AA54" i="6"/>
  <c r="C48" i="16"/>
  <c r="J49" i="16"/>
  <c r="AA55" i="6"/>
  <c r="C49" i="16"/>
  <c r="J50" i="16"/>
  <c r="AA56" i="6"/>
  <c r="C50" i="16"/>
  <c r="J51" i="16"/>
  <c r="AA57" i="6"/>
  <c r="C51" i="16"/>
  <c r="J52" i="16"/>
  <c r="AA58" i="6"/>
  <c r="C52" i="16"/>
  <c r="J53" i="16"/>
  <c r="AA59" i="6"/>
  <c r="C53" i="16"/>
  <c r="J54" i="16"/>
  <c r="AA60" i="6"/>
  <c r="C54" i="16"/>
  <c r="J55" i="16"/>
  <c r="AA61" i="6"/>
  <c r="C55" i="16"/>
  <c r="J56" i="16"/>
  <c r="AA62" i="6"/>
  <c r="C56" i="16"/>
  <c r="J57" i="16"/>
  <c r="AA63" i="6"/>
  <c r="C57" i="16"/>
  <c r="J58" i="16"/>
  <c r="AA64" i="6"/>
  <c r="C58" i="16"/>
  <c r="J59" i="16"/>
  <c r="AA65" i="6"/>
  <c r="C59" i="16"/>
  <c r="J60" i="16"/>
  <c r="AA66" i="6"/>
  <c r="C60" i="16"/>
  <c r="J61" i="16"/>
  <c r="AA67" i="6"/>
  <c r="C61" i="16"/>
  <c r="J62" i="16"/>
  <c r="AA68" i="6"/>
  <c r="C62" i="16"/>
  <c r="J63" i="16"/>
  <c r="AA69" i="6"/>
  <c r="C63" i="16"/>
  <c r="J64" i="16"/>
  <c r="AA70" i="6"/>
  <c r="C64" i="16"/>
  <c r="J65" i="16"/>
  <c r="AA71" i="6"/>
  <c r="C65" i="16"/>
  <c r="J66" i="16"/>
  <c r="AA72" i="6"/>
  <c r="C66" i="16"/>
  <c r="J67" i="16"/>
  <c r="AA73" i="6"/>
  <c r="C67" i="16"/>
  <c r="J68" i="16"/>
  <c r="AA74" i="6"/>
  <c r="C68" i="16"/>
  <c r="J69" i="16"/>
  <c r="AA75" i="6"/>
  <c r="C69" i="16"/>
  <c r="J70" i="16"/>
  <c r="AA76" i="6"/>
  <c r="C70" i="16"/>
  <c r="J71" i="16"/>
  <c r="AA77" i="6"/>
  <c r="C71" i="16"/>
  <c r="J72" i="16"/>
  <c r="AA78" i="6"/>
  <c r="C72" i="16"/>
  <c r="J73" i="16"/>
  <c r="AA79" i="6"/>
  <c r="C73" i="16"/>
  <c r="J74" i="16"/>
  <c r="AA80" i="6"/>
  <c r="C74" i="16"/>
  <c r="J75" i="16"/>
  <c r="AA81" i="6"/>
  <c r="C75" i="16"/>
  <c r="J76" i="16"/>
  <c r="AA82" i="6"/>
  <c r="C76" i="16"/>
  <c r="J77" i="16"/>
  <c r="AA83" i="6"/>
  <c r="C77" i="16"/>
  <c r="J78" i="16"/>
  <c r="AA84" i="6"/>
  <c r="C78" i="16"/>
  <c r="J79" i="16"/>
  <c r="AA85" i="6"/>
  <c r="C79" i="16"/>
  <c r="J80" i="16"/>
  <c r="AA86" i="6"/>
  <c r="C80" i="16"/>
  <c r="J81" i="16"/>
  <c r="AA87" i="6"/>
  <c r="C81" i="16"/>
  <c r="J82" i="16"/>
  <c r="AA88" i="6"/>
  <c r="C82" i="16"/>
  <c r="J83" i="16"/>
  <c r="AA89" i="6"/>
  <c r="C83" i="16"/>
  <c r="J84" i="16"/>
  <c r="AA90" i="6"/>
  <c r="C84" i="16"/>
  <c r="J85" i="16"/>
  <c r="AA91" i="6"/>
  <c r="C85" i="16"/>
  <c r="J86" i="16"/>
  <c r="AA92" i="6"/>
  <c r="C86" i="16"/>
  <c r="J87" i="16"/>
  <c r="AA93" i="6"/>
  <c r="C87" i="16"/>
  <c r="J88" i="16"/>
  <c r="AA94" i="6"/>
  <c r="C88" i="16"/>
  <c r="J89" i="16"/>
  <c r="AA95" i="6"/>
  <c r="C89" i="16"/>
  <c r="J90" i="16"/>
  <c r="AA96" i="6"/>
  <c r="C90" i="16"/>
  <c r="J91" i="16"/>
  <c r="AA97" i="6"/>
  <c r="C91" i="16"/>
  <c r="J92" i="16"/>
  <c r="AA98" i="6"/>
  <c r="C92" i="16"/>
  <c r="J93" i="16"/>
  <c r="AA99" i="6"/>
  <c r="C93" i="16"/>
  <c r="J94" i="16"/>
  <c r="AA100" i="6"/>
  <c r="C94" i="16"/>
  <c r="J95" i="16"/>
  <c r="AA101" i="6"/>
  <c r="C95" i="16"/>
  <c r="J96" i="16"/>
  <c r="AA102" i="6"/>
  <c r="C96" i="16"/>
  <c r="J97" i="16"/>
  <c r="AA103" i="6"/>
  <c r="C97" i="16"/>
  <c r="J98" i="16"/>
  <c r="AA104" i="6"/>
  <c r="C98" i="16"/>
  <c r="J99" i="16"/>
  <c r="AA105" i="6"/>
  <c r="C99" i="16"/>
  <c r="J100" i="16"/>
  <c r="AA106" i="6"/>
  <c r="C100" i="16"/>
  <c r="J101" i="16"/>
  <c r="AA107" i="6"/>
  <c r="C101" i="16"/>
  <c r="J102" i="16"/>
  <c r="AA108" i="6"/>
  <c r="C102" i="16"/>
  <c r="J103" i="16"/>
  <c r="AA109" i="6"/>
  <c r="C103" i="16"/>
  <c r="J104" i="16"/>
  <c r="AA110" i="6"/>
  <c r="C104" i="16"/>
  <c r="J105" i="16"/>
  <c r="AA162" i="6"/>
  <c r="C105" i="16"/>
  <c r="J106" i="16"/>
  <c r="AA11" i="6"/>
  <c r="C106" i="16"/>
  <c r="J107" i="16"/>
  <c r="C107" i="16"/>
  <c r="J108" i="16"/>
  <c r="C108" i="16"/>
  <c r="J109" i="16"/>
  <c r="C109" i="16"/>
  <c r="J110" i="16"/>
  <c r="C110" i="16"/>
  <c r="J111" i="16"/>
  <c r="C111" i="16"/>
  <c r="J112" i="16"/>
  <c r="C112" i="16"/>
  <c r="J113" i="16"/>
  <c r="C113" i="16"/>
  <c r="J114" i="16"/>
  <c r="C114" i="16"/>
  <c r="J115" i="16"/>
  <c r="C115" i="16"/>
  <c r="J116" i="16"/>
  <c r="C116" i="16"/>
  <c r="J117" i="16"/>
  <c r="C117" i="16"/>
  <c r="J118" i="16"/>
  <c r="C118" i="16"/>
  <c r="J119" i="16"/>
  <c r="C119" i="16"/>
  <c r="J120" i="16"/>
  <c r="C120" i="16"/>
  <c r="J121" i="16"/>
  <c r="C121" i="16"/>
  <c r="J122" i="16"/>
  <c r="C122" i="16"/>
  <c r="J123" i="16"/>
  <c r="C123" i="16"/>
  <c r="J124" i="16"/>
  <c r="C124" i="16"/>
  <c r="J125" i="16"/>
  <c r="C125" i="16"/>
  <c r="J126" i="16"/>
  <c r="C126" i="16"/>
  <c r="J127" i="16"/>
  <c r="C127" i="16"/>
  <c r="J128" i="16"/>
  <c r="C128" i="16"/>
  <c r="J129" i="16"/>
  <c r="C129" i="16"/>
  <c r="J130" i="16"/>
  <c r="C130" i="16"/>
  <c r="J131" i="16"/>
  <c r="C131" i="16"/>
  <c r="J132" i="16"/>
  <c r="C132" i="16"/>
  <c r="J133" i="16"/>
  <c r="C133" i="16"/>
  <c r="J134" i="16"/>
  <c r="C134" i="16"/>
  <c r="J135" i="16"/>
  <c r="C135" i="16"/>
  <c r="J136" i="16"/>
  <c r="C136" i="16"/>
  <c r="J137" i="16"/>
  <c r="C137" i="16"/>
  <c r="J138" i="16"/>
  <c r="C138" i="16"/>
  <c r="J139" i="16"/>
  <c r="C139" i="16"/>
  <c r="J140" i="16"/>
  <c r="C140" i="16"/>
  <c r="J141" i="16"/>
  <c r="C141" i="16"/>
  <c r="J142" i="16"/>
  <c r="C142" i="16"/>
  <c r="J143" i="16"/>
  <c r="C143" i="16"/>
  <c r="J144" i="16"/>
  <c r="C144" i="16"/>
  <c r="J145" i="16"/>
  <c r="C145" i="16"/>
  <c r="J146" i="16"/>
  <c r="C146" i="16"/>
  <c r="J147" i="16"/>
  <c r="C147" i="16"/>
  <c r="J148" i="16"/>
  <c r="C148" i="16"/>
  <c r="J149" i="16"/>
  <c r="C149" i="16"/>
  <c r="J150" i="16"/>
  <c r="C150" i="16"/>
  <c r="J151" i="16"/>
  <c r="C151" i="16"/>
  <c r="J152" i="16"/>
  <c r="C152" i="16"/>
  <c r="J153" i="16"/>
  <c r="C153" i="16"/>
  <c r="J154" i="16"/>
  <c r="C154" i="16"/>
  <c r="J155" i="16"/>
  <c r="C155" i="16"/>
  <c r="J156" i="16"/>
  <c r="C156" i="16"/>
  <c r="J157" i="16"/>
  <c r="C157" i="16"/>
  <c r="J158" i="16"/>
  <c r="C158" i="16"/>
  <c r="J159" i="16"/>
  <c r="C159" i="16"/>
  <c r="J160" i="16"/>
  <c r="C160" i="16"/>
  <c r="J161" i="16"/>
  <c r="C161" i="16"/>
  <c r="J162" i="16"/>
  <c r="C162" i="16"/>
  <c r="J163" i="16"/>
  <c r="C163" i="16"/>
  <c r="J164" i="16"/>
  <c r="C164" i="16"/>
  <c r="J165" i="16"/>
  <c r="C165" i="16"/>
  <c r="J166" i="16"/>
  <c r="C166" i="16"/>
  <c r="J167" i="16"/>
  <c r="C167" i="16"/>
  <c r="J168" i="16"/>
  <c r="C168" i="16"/>
  <c r="J169" i="16"/>
  <c r="C169" i="16"/>
  <c r="J170" i="16"/>
  <c r="C170" i="16"/>
  <c r="J171" i="16"/>
  <c r="C171" i="16"/>
  <c r="J172" i="16"/>
  <c r="C172" i="16"/>
  <c r="J173" i="16"/>
  <c r="C173" i="16"/>
  <c r="J174" i="16"/>
  <c r="C174" i="16"/>
  <c r="J175" i="16"/>
  <c r="C175" i="16"/>
  <c r="J176" i="16"/>
  <c r="C176" i="16"/>
  <c r="J177" i="16"/>
  <c r="C177" i="16"/>
  <c r="J178" i="16"/>
  <c r="C178" i="16"/>
  <c r="J179" i="16"/>
  <c r="C179" i="16"/>
  <c r="J180" i="16"/>
  <c r="C180" i="16"/>
  <c r="J181" i="16"/>
  <c r="C181" i="16"/>
  <c r="J182" i="16"/>
  <c r="C182" i="16"/>
  <c r="J183" i="16"/>
  <c r="C183" i="16"/>
  <c r="J184" i="16"/>
  <c r="C184" i="16"/>
  <c r="J185" i="16"/>
  <c r="C185" i="16"/>
  <c r="J186" i="16"/>
  <c r="C186" i="16"/>
  <c r="J187" i="16"/>
  <c r="C187" i="16"/>
  <c r="J188" i="16"/>
  <c r="C188" i="16"/>
  <c r="J189" i="16"/>
  <c r="C189" i="16"/>
  <c r="J190" i="16"/>
  <c r="C190" i="16"/>
  <c r="J191" i="16"/>
  <c r="C191" i="16"/>
  <c r="J192" i="16"/>
  <c r="C192" i="16"/>
  <c r="J193" i="16"/>
  <c r="C193" i="16"/>
  <c r="J194" i="16"/>
  <c r="C194" i="16"/>
  <c r="J195" i="16"/>
  <c r="C195" i="16"/>
  <c r="J196" i="16"/>
  <c r="C196" i="16"/>
  <c r="J197" i="16"/>
  <c r="C197" i="16"/>
  <c r="J198" i="16"/>
  <c r="C198" i="16"/>
  <c r="J199" i="16"/>
  <c r="C199" i="16"/>
  <c r="J200" i="16"/>
  <c r="C200" i="16"/>
  <c r="J201" i="16"/>
  <c r="C201" i="16"/>
  <c r="J202" i="16"/>
  <c r="C202" i="16"/>
  <c r="J203" i="16"/>
  <c r="C203" i="16"/>
  <c r="J204" i="16"/>
  <c r="C204" i="16"/>
  <c r="J205" i="16"/>
  <c r="C205" i="16"/>
  <c r="J206" i="16"/>
  <c r="C206" i="16"/>
  <c r="J207" i="16"/>
  <c r="C207" i="16"/>
  <c r="J208" i="16"/>
  <c r="C208" i="16"/>
  <c r="J209" i="16"/>
  <c r="C209" i="16"/>
  <c r="J210" i="16"/>
  <c r="C210" i="16"/>
  <c r="J211" i="16"/>
  <c r="C211" i="16"/>
  <c r="J212" i="16"/>
  <c r="C212" i="16"/>
  <c r="J213" i="16"/>
  <c r="C213" i="16"/>
  <c r="J214" i="16"/>
  <c r="C214" i="16"/>
  <c r="J215" i="16"/>
  <c r="C215" i="16"/>
  <c r="J216" i="16"/>
  <c r="C216" i="16"/>
  <c r="J217" i="16"/>
  <c r="C217" i="16"/>
  <c r="J218" i="16"/>
  <c r="C218" i="16"/>
  <c r="J219" i="16"/>
  <c r="C219" i="16"/>
  <c r="J220" i="16"/>
  <c r="C220" i="16"/>
  <c r="J221" i="16"/>
  <c r="C221" i="16"/>
  <c r="J222" i="16"/>
  <c r="C222" i="16"/>
  <c r="J223" i="16"/>
  <c r="C223" i="16"/>
  <c r="J224" i="16"/>
  <c r="C224" i="16"/>
  <c r="J225" i="16"/>
  <c r="C225" i="16"/>
  <c r="J226" i="16"/>
  <c r="C226" i="16"/>
  <c r="J227" i="16"/>
  <c r="C227" i="16"/>
  <c r="J228" i="16"/>
  <c r="C228" i="16"/>
  <c r="J229" i="16"/>
  <c r="C229" i="16"/>
  <c r="J230" i="16"/>
  <c r="C230" i="16"/>
  <c r="J231" i="16"/>
  <c r="C231" i="16"/>
  <c r="J232" i="16"/>
  <c r="C232" i="16"/>
  <c r="J233" i="16"/>
  <c r="C233" i="16"/>
  <c r="J234" i="16"/>
  <c r="C234" i="16"/>
  <c r="J235" i="16"/>
  <c r="C235" i="16"/>
  <c r="J236" i="16"/>
  <c r="C236" i="16"/>
  <c r="J237" i="16"/>
  <c r="C237" i="16"/>
  <c r="J238" i="16"/>
  <c r="C238" i="16"/>
  <c r="J239" i="16"/>
  <c r="C239" i="16"/>
  <c r="J240" i="16"/>
  <c r="C240" i="16"/>
  <c r="J241" i="16"/>
  <c r="C241" i="16"/>
  <c r="J242" i="16"/>
  <c r="C242" i="16"/>
  <c r="J243" i="16"/>
  <c r="C243" i="16"/>
  <c r="J244" i="16"/>
  <c r="C244" i="16"/>
  <c r="J245" i="16"/>
  <c r="C245" i="16"/>
  <c r="J246" i="16"/>
  <c r="C246" i="16"/>
  <c r="J247" i="16"/>
  <c r="C247" i="16"/>
  <c r="J248" i="16"/>
  <c r="C248" i="16"/>
  <c r="J249" i="16"/>
  <c r="C249" i="16"/>
  <c r="J250" i="16"/>
  <c r="C250" i="16"/>
  <c r="J251" i="16"/>
  <c r="C251" i="16"/>
  <c r="J252" i="16"/>
  <c r="C252" i="16"/>
  <c r="J253" i="16"/>
  <c r="C253" i="16"/>
  <c r="J254" i="16"/>
  <c r="C254" i="16"/>
  <c r="J255" i="16"/>
  <c r="C255" i="16"/>
  <c r="J256" i="16"/>
  <c r="C256" i="16"/>
  <c r="J257" i="16"/>
  <c r="C257" i="16"/>
  <c r="J258" i="16"/>
  <c r="C258" i="16"/>
  <c r="J259" i="16"/>
  <c r="C259" i="16"/>
  <c r="J260" i="16"/>
  <c r="C260" i="16"/>
  <c r="J261" i="16"/>
  <c r="C261" i="16"/>
  <c r="J262" i="16"/>
  <c r="C262" i="16"/>
  <c r="J263" i="16"/>
  <c r="C263" i="16"/>
  <c r="J264" i="16"/>
  <c r="C264" i="16"/>
  <c r="J265" i="16"/>
  <c r="C265" i="16"/>
  <c r="J266" i="16"/>
  <c r="C266" i="16"/>
  <c r="J267" i="16"/>
  <c r="C267" i="16"/>
  <c r="J268" i="16"/>
  <c r="C268" i="16"/>
  <c r="J269" i="16"/>
  <c r="C269" i="16"/>
  <c r="J270" i="16"/>
  <c r="C270" i="16"/>
  <c r="J271" i="16"/>
  <c r="C271" i="16"/>
  <c r="J272" i="16"/>
  <c r="C272" i="16"/>
  <c r="J273" i="16"/>
  <c r="C273" i="16"/>
  <c r="J274" i="16"/>
  <c r="C274" i="16"/>
  <c r="J275" i="16"/>
  <c r="C275" i="16"/>
  <c r="J276" i="16"/>
  <c r="C276" i="16"/>
  <c r="J277" i="16"/>
  <c r="C277" i="16"/>
  <c r="J278" i="16"/>
  <c r="C278" i="16"/>
  <c r="J279" i="16"/>
  <c r="C279" i="16"/>
  <c r="J280" i="16"/>
  <c r="C280" i="16"/>
  <c r="J281" i="16"/>
  <c r="C281" i="16"/>
  <c r="J282" i="16"/>
  <c r="C282" i="16"/>
  <c r="J283" i="16"/>
  <c r="C283" i="16"/>
  <c r="J284" i="16"/>
  <c r="C284" i="16"/>
  <c r="J285" i="16"/>
  <c r="C285" i="16"/>
  <c r="J286" i="16"/>
  <c r="C286" i="16"/>
  <c r="J287" i="16"/>
  <c r="C287" i="16"/>
  <c r="J288" i="16"/>
  <c r="C288" i="16"/>
  <c r="J289" i="16"/>
  <c r="C289" i="16"/>
  <c r="J290" i="16"/>
  <c r="C290" i="16"/>
  <c r="J291" i="16"/>
  <c r="C291" i="16"/>
  <c r="J292" i="16"/>
  <c r="C292" i="16"/>
  <c r="J293" i="16"/>
  <c r="C293" i="16"/>
  <c r="J294" i="16"/>
  <c r="C294" i="16"/>
  <c r="J295" i="16"/>
  <c r="C295" i="16"/>
  <c r="J296" i="16"/>
  <c r="C296" i="16"/>
  <c r="J297" i="16"/>
  <c r="C297" i="16"/>
  <c r="J298" i="16"/>
  <c r="C298" i="16"/>
  <c r="J299" i="16"/>
  <c r="C299" i="16"/>
  <c r="J300" i="16"/>
  <c r="C300" i="16"/>
  <c r="J301" i="16"/>
  <c r="C301" i="16"/>
  <c r="J302" i="16"/>
  <c r="C302" i="16"/>
  <c r="J303" i="16"/>
  <c r="C303" i="16"/>
  <c r="J304" i="16"/>
  <c r="C304" i="16"/>
  <c r="J305" i="16"/>
  <c r="C305" i="16"/>
  <c r="J306" i="16"/>
  <c r="C306" i="16"/>
  <c r="J307" i="16"/>
  <c r="C307" i="16"/>
  <c r="J308" i="16"/>
  <c r="C308" i="16"/>
  <c r="J309" i="16"/>
  <c r="C309" i="16"/>
  <c r="J310" i="16"/>
  <c r="C310" i="16"/>
  <c r="J311" i="16"/>
  <c r="C311" i="16"/>
  <c r="J312" i="16"/>
  <c r="C312" i="16"/>
  <c r="J313" i="16"/>
  <c r="C313" i="16"/>
  <c r="J314" i="16"/>
  <c r="C314" i="16"/>
  <c r="J315" i="16"/>
  <c r="C315" i="16"/>
  <c r="J316" i="16"/>
  <c r="C316" i="16"/>
  <c r="J317" i="16"/>
  <c r="C317" i="16"/>
  <c r="J318" i="16"/>
  <c r="C318" i="16"/>
  <c r="J319" i="16"/>
  <c r="C319" i="16"/>
  <c r="J320" i="16"/>
  <c r="C320" i="16"/>
  <c r="J321" i="16"/>
  <c r="C321" i="16"/>
  <c r="J322" i="16"/>
  <c r="C322" i="16"/>
  <c r="J323" i="16"/>
  <c r="C323" i="16"/>
  <c r="J324" i="16"/>
  <c r="C324" i="16"/>
  <c r="J325" i="16"/>
  <c r="C325" i="16"/>
  <c r="J326" i="16"/>
  <c r="C326" i="16"/>
  <c r="J327" i="16"/>
  <c r="C327" i="16"/>
  <c r="J328" i="16"/>
  <c r="C328" i="16"/>
  <c r="J329" i="16"/>
  <c r="C329" i="16"/>
  <c r="J330" i="16"/>
  <c r="C330" i="16"/>
  <c r="J331" i="16"/>
  <c r="C331" i="16"/>
  <c r="J332" i="16"/>
  <c r="C332" i="16"/>
  <c r="J333" i="16"/>
  <c r="C333" i="16"/>
  <c r="J334" i="16"/>
  <c r="C334" i="16"/>
  <c r="J335" i="16"/>
  <c r="C335" i="16"/>
  <c r="J336" i="16"/>
  <c r="C336" i="16"/>
  <c r="J337" i="16"/>
  <c r="C337" i="16"/>
  <c r="J338" i="16"/>
  <c r="C338" i="16"/>
  <c r="J339" i="16"/>
  <c r="C339" i="16"/>
  <c r="J340" i="16"/>
  <c r="C340" i="16"/>
  <c r="J341" i="16"/>
  <c r="C341" i="16"/>
  <c r="J342" i="16"/>
  <c r="C342" i="16"/>
  <c r="J343" i="16"/>
  <c r="C343" i="16"/>
  <c r="J344" i="16"/>
  <c r="C344" i="16"/>
  <c r="J345" i="16"/>
  <c r="C345" i="16"/>
  <c r="J346" i="16"/>
  <c r="C346" i="16"/>
  <c r="J347" i="16"/>
  <c r="C347" i="16"/>
  <c r="J348" i="16"/>
  <c r="C348" i="16"/>
  <c r="J349" i="16"/>
  <c r="C349" i="16"/>
  <c r="J350" i="16"/>
  <c r="C350" i="16"/>
  <c r="J351" i="16"/>
  <c r="C351" i="16"/>
  <c r="J352" i="16"/>
  <c r="C352" i="16"/>
  <c r="J353" i="16"/>
  <c r="C353" i="16"/>
  <c r="J354" i="16"/>
  <c r="C354" i="16"/>
  <c r="J355" i="16"/>
  <c r="C355" i="16"/>
  <c r="J356" i="16"/>
  <c r="C356" i="16"/>
  <c r="J357" i="16"/>
  <c r="C357" i="16"/>
  <c r="J358" i="16"/>
  <c r="C358" i="16"/>
  <c r="J359" i="16"/>
  <c r="C359" i="16"/>
  <c r="J360" i="16"/>
  <c r="C360" i="16"/>
  <c r="J361" i="16"/>
  <c r="C361" i="16"/>
  <c r="J362" i="16"/>
  <c r="C362" i="16"/>
  <c r="J363" i="16"/>
  <c r="C363" i="16"/>
  <c r="J364" i="16"/>
  <c r="C364" i="16"/>
  <c r="J365" i="16"/>
  <c r="C365" i="16"/>
  <c r="J366" i="16"/>
  <c r="C366" i="16"/>
  <c r="J367" i="16"/>
  <c r="C367" i="16"/>
  <c r="J368" i="16"/>
  <c r="C368" i="16"/>
  <c r="J369" i="16"/>
  <c r="C369" i="16"/>
  <c r="J370" i="16"/>
  <c r="C370" i="16"/>
  <c r="J371" i="16"/>
  <c r="C371" i="16"/>
  <c r="J372" i="16"/>
  <c r="C372" i="16"/>
  <c r="J373" i="16"/>
  <c r="C373" i="16"/>
  <c r="J374" i="16"/>
  <c r="C374" i="16"/>
  <c r="J375" i="16"/>
  <c r="C375" i="16"/>
  <c r="J376" i="16"/>
  <c r="C376" i="16"/>
  <c r="J377" i="16"/>
  <c r="C377" i="16"/>
  <c r="J378" i="16"/>
  <c r="C378" i="16"/>
  <c r="J379" i="16"/>
  <c r="C379" i="16"/>
  <c r="J380" i="16"/>
  <c r="C380" i="16"/>
  <c r="J381" i="16"/>
  <c r="C381" i="16"/>
  <c r="J382" i="16"/>
  <c r="C382" i="16"/>
  <c r="J383" i="16"/>
  <c r="C383" i="16"/>
  <c r="J384" i="16"/>
  <c r="C384" i="16"/>
  <c r="J385" i="16"/>
  <c r="C385" i="16"/>
  <c r="J386" i="16"/>
  <c r="C386" i="16"/>
  <c r="J387" i="16"/>
  <c r="C387" i="16"/>
  <c r="J388" i="16"/>
  <c r="C388" i="16"/>
  <c r="J389" i="16"/>
  <c r="C389" i="16"/>
  <c r="J390" i="16"/>
  <c r="C390" i="16"/>
  <c r="J391" i="16"/>
  <c r="C391" i="16"/>
  <c r="J392" i="16"/>
  <c r="C392" i="16"/>
  <c r="J393" i="16"/>
  <c r="C393" i="16"/>
  <c r="J394" i="16"/>
  <c r="C394" i="16"/>
  <c r="J395" i="16"/>
  <c r="C395" i="16"/>
  <c r="J396" i="16"/>
  <c r="C396" i="16"/>
  <c r="J397" i="16"/>
  <c r="C397" i="16"/>
  <c r="J398" i="16"/>
  <c r="C398" i="16"/>
  <c r="J399" i="16"/>
  <c r="C399" i="16"/>
  <c r="J400" i="16"/>
  <c r="C400" i="16"/>
  <c r="J401" i="16"/>
  <c r="C401" i="16"/>
  <c r="J402" i="16"/>
  <c r="C402" i="16"/>
  <c r="J403" i="16"/>
  <c r="C403" i="16"/>
  <c r="J404" i="16"/>
  <c r="C404" i="16"/>
  <c r="J405" i="16"/>
  <c r="C405" i="16"/>
  <c r="J406" i="16"/>
  <c r="C406" i="16"/>
  <c r="J407" i="16"/>
  <c r="C407" i="16"/>
  <c r="J408" i="16"/>
  <c r="C408" i="16"/>
  <c r="J409" i="16"/>
  <c r="C409" i="16"/>
  <c r="J410" i="16"/>
  <c r="C410" i="16"/>
  <c r="J411" i="16"/>
  <c r="C411" i="16"/>
  <c r="J412" i="16"/>
  <c r="C412" i="16"/>
  <c r="J413" i="16"/>
  <c r="C413" i="16"/>
  <c r="J414" i="16"/>
  <c r="C414" i="16"/>
  <c r="J415" i="16"/>
  <c r="C415" i="16"/>
  <c r="J416" i="16"/>
  <c r="C416" i="16"/>
  <c r="J417" i="16"/>
  <c r="C417" i="16"/>
  <c r="J418" i="16"/>
  <c r="C418" i="16"/>
  <c r="J419" i="16"/>
  <c r="C419" i="16"/>
  <c r="J420" i="16"/>
  <c r="C420" i="16"/>
  <c r="J421" i="16"/>
  <c r="C421" i="16"/>
  <c r="J422" i="16"/>
  <c r="C422" i="16"/>
  <c r="J423" i="16"/>
  <c r="C423" i="16"/>
  <c r="J424" i="16"/>
  <c r="C424" i="16"/>
  <c r="J425" i="16"/>
  <c r="C425" i="16"/>
  <c r="J426" i="16"/>
  <c r="C426" i="16"/>
  <c r="J427" i="16"/>
  <c r="C427" i="16"/>
  <c r="J428" i="16"/>
  <c r="C428" i="16"/>
  <c r="J429" i="16"/>
  <c r="C429" i="16"/>
  <c r="J430" i="16"/>
  <c r="C430" i="16"/>
  <c r="J431" i="16"/>
  <c r="C431" i="16"/>
  <c r="J432" i="16"/>
  <c r="C432" i="16"/>
  <c r="J433" i="16"/>
  <c r="C433" i="16"/>
  <c r="J434" i="16"/>
  <c r="C434" i="16"/>
  <c r="J435" i="16"/>
  <c r="C435" i="16"/>
  <c r="J436" i="16"/>
  <c r="C436" i="16"/>
  <c r="J437" i="16"/>
  <c r="C437" i="16"/>
  <c r="J438" i="16"/>
  <c r="C438" i="16"/>
  <c r="J439" i="16"/>
  <c r="C439" i="16"/>
  <c r="J440" i="16"/>
  <c r="C440" i="16"/>
  <c r="J441" i="16"/>
  <c r="C441" i="16"/>
  <c r="J442" i="16"/>
  <c r="C442" i="16"/>
  <c r="J443" i="16"/>
  <c r="C443" i="16"/>
  <c r="J444" i="16"/>
  <c r="C444" i="16"/>
  <c r="J445" i="16"/>
  <c r="C445" i="16"/>
  <c r="J446" i="16"/>
  <c r="C446" i="16"/>
  <c r="J447" i="16"/>
  <c r="C447" i="16"/>
  <c r="J448" i="16"/>
  <c r="C448" i="16"/>
  <c r="J449" i="16"/>
  <c r="C449" i="16"/>
  <c r="J450" i="16"/>
  <c r="C450" i="16"/>
  <c r="J451" i="16"/>
  <c r="C451" i="16"/>
  <c r="J452" i="16"/>
  <c r="C452" i="16"/>
  <c r="J453" i="16"/>
  <c r="C453" i="16"/>
  <c r="J454" i="16"/>
  <c r="C454" i="16"/>
  <c r="J455" i="16"/>
  <c r="C455" i="16"/>
  <c r="J456" i="16"/>
  <c r="C456" i="16"/>
  <c r="J457" i="16"/>
  <c r="C457" i="16"/>
  <c r="J458" i="16"/>
  <c r="C458" i="16"/>
  <c r="J459" i="16"/>
  <c r="C459" i="16"/>
  <c r="J460" i="16"/>
  <c r="C460" i="16"/>
  <c r="J461" i="16"/>
  <c r="C461" i="16"/>
  <c r="J462" i="16"/>
  <c r="C462" i="16"/>
  <c r="J463" i="16"/>
  <c r="C463" i="16"/>
  <c r="J464" i="16"/>
  <c r="C464" i="16"/>
  <c r="J465" i="16"/>
  <c r="C465" i="16"/>
  <c r="J466" i="16"/>
  <c r="C466" i="16"/>
  <c r="J467" i="16"/>
  <c r="C467" i="16"/>
  <c r="J468" i="16"/>
  <c r="C468" i="16"/>
  <c r="J469" i="16"/>
  <c r="C469" i="16"/>
  <c r="J470" i="16"/>
  <c r="C470" i="16"/>
  <c r="J471" i="16"/>
  <c r="C471" i="16"/>
  <c r="J472" i="16"/>
  <c r="C472" i="16"/>
  <c r="J473" i="16"/>
  <c r="C473" i="16"/>
  <c r="J474" i="16"/>
  <c r="C474" i="16"/>
  <c r="J475" i="16"/>
  <c r="C475" i="16"/>
  <c r="J476" i="16"/>
  <c r="C476" i="16"/>
  <c r="J477" i="16"/>
  <c r="C477" i="16"/>
  <c r="J478" i="16"/>
  <c r="C478" i="16"/>
  <c r="J479" i="16"/>
  <c r="C479" i="16"/>
  <c r="J480" i="16"/>
  <c r="C480" i="16"/>
  <c r="J481" i="16"/>
  <c r="C481" i="16"/>
  <c r="J482" i="16"/>
  <c r="C482" i="16"/>
  <c r="J483" i="16"/>
  <c r="C483" i="16"/>
  <c r="J484" i="16"/>
  <c r="C484" i="16"/>
  <c r="J485" i="16"/>
  <c r="C485" i="16"/>
  <c r="J486" i="16"/>
  <c r="C486" i="16"/>
  <c r="J487" i="16"/>
  <c r="C487" i="16"/>
  <c r="J488" i="16"/>
  <c r="C488" i="16"/>
  <c r="J489" i="16"/>
  <c r="C489" i="16"/>
  <c r="J490" i="16"/>
  <c r="C490" i="16"/>
  <c r="J491" i="16"/>
  <c r="C491" i="16"/>
  <c r="J492" i="16"/>
  <c r="C492" i="16"/>
  <c r="J493" i="16"/>
  <c r="C493" i="16"/>
  <c r="J494" i="16"/>
  <c r="C494" i="16"/>
  <c r="J495" i="16"/>
  <c r="C495" i="16"/>
  <c r="J496" i="16"/>
  <c r="C496" i="16"/>
  <c r="J497" i="16"/>
  <c r="C497" i="16"/>
  <c r="J498" i="16"/>
  <c r="C498" i="16"/>
  <c r="J499" i="16"/>
  <c r="C499" i="16"/>
  <c r="J500" i="16"/>
  <c r="C500" i="16"/>
  <c r="J501" i="16"/>
  <c r="C501" i="16"/>
  <c r="J502" i="16"/>
  <c r="C502" i="16"/>
  <c r="J503" i="16"/>
  <c r="C503" i="16"/>
  <c r="J504" i="16"/>
  <c r="C504" i="16"/>
  <c r="J505" i="16"/>
  <c r="C505" i="16"/>
  <c r="J506" i="16"/>
  <c r="C506" i="16"/>
  <c r="J507" i="16"/>
  <c r="C507" i="16"/>
  <c r="J508" i="16"/>
  <c r="C508" i="16"/>
  <c r="J509" i="16"/>
  <c r="C509" i="16"/>
  <c r="J510" i="16"/>
  <c r="C510" i="16"/>
  <c r="J511" i="16"/>
  <c r="C511" i="16"/>
  <c r="J512" i="16"/>
  <c r="C512" i="16"/>
  <c r="J513" i="16"/>
  <c r="C513" i="16"/>
  <c r="J514" i="16"/>
  <c r="C514" i="16"/>
  <c r="J515" i="16"/>
  <c r="C515" i="16"/>
  <c r="J516" i="16"/>
  <c r="C516" i="16"/>
  <c r="J517" i="16"/>
  <c r="C517" i="16"/>
  <c r="J518" i="16"/>
  <c r="C518" i="16"/>
  <c r="J519" i="16"/>
  <c r="C519" i="16"/>
  <c r="J520" i="16"/>
  <c r="C520" i="16"/>
  <c r="J521" i="16"/>
  <c r="C521" i="16"/>
  <c r="J522" i="16"/>
  <c r="C522" i="16"/>
  <c r="J523" i="16"/>
  <c r="C523" i="16"/>
  <c r="J524" i="16"/>
  <c r="C524" i="16"/>
  <c r="J525" i="16"/>
  <c r="C525" i="16"/>
  <c r="J526" i="16"/>
  <c r="C526" i="16"/>
  <c r="J527" i="16"/>
  <c r="C527" i="16"/>
  <c r="J528" i="16"/>
  <c r="C528" i="16"/>
  <c r="J529" i="16"/>
  <c r="C529" i="16"/>
  <c r="J530" i="16"/>
  <c r="C530" i="16"/>
  <c r="J531" i="16"/>
  <c r="C531" i="16"/>
  <c r="J532" i="16"/>
  <c r="C532" i="16"/>
  <c r="J533" i="16"/>
  <c r="C533" i="16"/>
  <c r="J534" i="16"/>
  <c r="C534" i="16"/>
  <c r="J535" i="16"/>
  <c r="C535" i="16"/>
  <c r="J536" i="16"/>
  <c r="C536" i="16"/>
  <c r="J537" i="16"/>
  <c r="C537" i="16"/>
  <c r="J538" i="16"/>
  <c r="C538" i="16"/>
  <c r="J539" i="16"/>
  <c r="C539" i="16"/>
  <c r="J540" i="16"/>
  <c r="C540" i="16"/>
  <c r="J541" i="16"/>
  <c r="C541" i="16"/>
  <c r="J542" i="16"/>
  <c r="C542" i="16"/>
  <c r="J543" i="16"/>
  <c r="C543" i="16"/>
  <c r="J544" i="16"/>
  <c r="C544" i="16"/>
  <c r="J545" i="16"/>
  <c r="C545" i="16"/>
  <c r="J546" i="16"/>
  <c r="C546" i="16"/>
  <c r="J547" i="16"/>
  <c r="C547" i="16"/>
  <c r="J548" i="16"/>
  <c r="C548" i="16"/>
  <c r="J549" i="16"/>
  <c r="C549" i="16"/>
  <c r="J550" i="16"/>
  <c r="C550" i="16"/>
  <c r="J551" i="16"/>
  <c r="C551" i="16"/>
  <c r="J552" i="16"/>
  <c r="C552" i="16"/>
  <c r="J553" i="16"/>
  <c r="C553" i="16"/>
  <c r="J554" i="16"/>
  <c r="C554" i="16"/>
  <c r="J555" i="16"/>
  <c r="C555" i="16"/>
  <c r="J556" i="16"/>
  <c r="C556" i="16"/>
  <c r="J557" i="16"/>
  <c r="C557" i="16"/>
  <c r="J558" i="16"/>
  <c r="C558" i="16"/>
  <c r="J559" i="16"/>
  <c r="C559" i="16"/>
  <c r="J560" i="16"/>
  <c r="C560" i="16"/>
  <c r="J561" i="16"/>
  <c r="C561" i="16"/>
  <c r="J562" i="16"/>
  <c r="C562" i="16"/>
  <c r="J563" i="16"/>
  <c r="C563" i="16"/>
  <c r="J564" i="16"/>
  <c r="C564" i="16"/>
  <c r="J565" i="16"/>
  <c r="C565" i="16"/>
  <c r="J566" i="16"/>
  <c r="C566" i="16"/>
  <c r="J567" i="16"/>
  <c r="C567" i="16"/>
  <c r="J568" i="16"/>
  <c r="C568" i="16"/>
  <c r="J569" i="16"/>
  <c r="C569" i="16"/>
  <c r="J570" i="16"/>
  <c r="C570" i="16"/>
  <c r="J571" i="16"/>
  <c r="C571" i="16"/>
  <c r="J572" i="16"/>
  <c r="C572" i="16"/>
  <c r="J573" i="16"/>
  <c r="C573" i="16"/>
  <c r="J574" i="16"/>
  <c r="C574" i="16"/>
  <c r="J575" i="16"/>
  <c r="C575" i="16"/>
  <c r="J576" i="16"/>
  <c r="C576" i="16"/>
  <c r="J577" i="16"/>
  <c r="C577" i="16"/>
  <c r="J578" i="16"/>
  <c r="C578" i="16"/>
  <c r="J579" i="16"/>
  <c r="C579" i="16"/>
  <c r="J580" i="16"/>
  <c r="C580" i="16"/>
  <c r="J581" i="16"/>
  <c r="C581" i="16"/>
  <c r="J582" i="16"/>
  <c r="C582" i="16"/>
  <c r="J583" i="16"/>
  <c r="C583" i="16"/>
  <c r="J584" i="16"/>
  <c r="C584" i="16"/>
  <c r="J585" i="16"/>
  <c r="C585" i="16"/>
  <c r="J586" i="16"/>
  <c r="C586" i="16"/>
  <c r="J587" i="16"/>
  <c r="C587" i="16"/>
  <c r="J588" i="16"/>
  <c r="C588" i="16"/>
  <c r="J589" i="16"/>
  <c r="C589" i="16"/>
  <c r="J590" i="16"/>
  <c r="C590" i="16"/>
  <c r="J591" i="16"/>
  <c r="C591" i="16"/>
  <c r="J592" i="16"/>
  <c r="C592" i="16"/>
  <c r="J593" i="16"/>
  <c r="C593" i="16"/>
  <c r="J594" i="16"/>
  <c r="C594" i="16"/>
  <c r="J595" i="16"/>
  <c r="C595" i="16"/>
  <c r="J596" i="16"/>
  <c r="C596" i="16"/>
  <c r="J597" i="16"/>
  <c r="C597" i="16"/>
  <c r="J598" i="16"/>
  <c r="C598" i="16"/>
  <c r="J599" i="16"/>
  <c r="C599" i="16"/>
  <c r="J600" i="16"/>
  <c r="C600" i="16"/>
  <c r="J601" i="16"/>
  <c r="C601" i="16"/>
  <c r="J602" i="16"/>
  <c r="C602" i="16"/>
  <c r="J603" i="16"/>
  <c r="C603" i="16"/>
  <c r="J604" i="16"/>
  <c r="C604" i="16"/>
  <c r="J605" i="16"/>
  <c r="C605" i="16"/>
  <c r="J606" i="16"/>
  <c r="C606" i="16"/>
  <c r="J607" i="16"/>
  <c r="C607" i="16"/>
  <c r="J608" i="16"/>
  <c r="C608" i="16"/>
  <c r="J609" i="16"/>
  <c r="C609" i="16"/>
  <c r="J610" i="16"/>
  <c r="C610" i="16"/>
  <c r="J611" i="16"/>
  <c r="C611" i="16"/>
  <c r="J612" i="16"/>
  <c r="C612" i="16"/>
  <c r="J613" i="16"/>
  <c r="C613" i="16"/>
  <c r="J614" i="16"/>
  <c r="C614" i="16"/>
  <c r="J615" i="16"/>
  <c r="C615" i="16"/>
  <c r="J616" i="16"/>
  <c r="C616" i="16"/>
  <c r="J617" i="16"/>
  <c r="C617" i="16"/>
  <c r="J618" i="16"/>
  <c r="C618" i="16"/>
  <c r="J619" i="16"/>
  <c r="C619" i="16"/>
  <c r="J620" i="16"/>
  <c r="C620" i="16"/>
  <c r="J621" i="16"/>
  <c r="C621" i="16"/>
  <c r="J622" i="16"/>
  <c r="C622" i="16"/>
  <c r="J623" i="16"/>
  <c r="C623" i="16"/>
  <c r="J624" i="16"/>
  <c r="C624" i="16"/>
  <c r="J625" i="16"/>
  <c r="C625" i="16"/>
  <c r="J626" i="16"/>
  <c r="C626" i="16"/>
  <c r="J627" i="16"/>
  <c r="C627" i="16"/>
  <c r="J628" i="16"/>
  <c r="C628" i="16"/>
  <c r="J629" i="16"/>
  <c r="C629" i="16"/>
  <c r="J630" i="16"/>
  <c r="C630" i="16"/>
  <c r="J631" i="16"/>
  <c r="C631" i="16"/>
  <c r="J632" i="16"/>
  <c r="C632" i="16"/>
  <c r="J633" i="16"/>
  <c r="C633" i="16"/>
  <c r="J634" i="16"/>
  <c r="C634" i="16"/>
  <c r="J635" i="16"/>
  <c r="C635" i="16"/>
  <c r="J636" i="16"/>
  <c r="C636" i="16"/>
  <c r="J637" i="16"/>
  <c r="C637" i="16"/>
  <c r="J638" i="16"/>
  <c r="C638" i="16"/>
  <c r="J639" i="16"/>
  <c r="C639" i="16"/>
  <c r="J640" i="16"/>
  <c r="C640" i="16"/>
  <c r="J641" i="16"/>
  <c r="C641" i="16"/>
  <c r="J642" i="16"/>
  <c r="C642" i="16"/>
  <c r="J643" i="16"/>
  <c r="C643" i="16"/>
  <c r="J644" i="16"/>
  <c r="C644" i="16"/>
  <c r="J645" i="16"/>
  <c r="C645" i="16"/>
  <c r="J646" i="16"/>
  <c r="C646" i="16"/>
  <c r="J647" i="16"/>
  <c r="C647" i="16"/>
  <c r="J648" i="16"/>
  <c r="C648" i="16"/>
  <c r="J649" i="16"/>
  <c r="C649" i="16"/>
  <c r="J650" i="16"/>
  <c r="C650" i="16"/>
  <c r="J651" i="16"/>
  <c r="C651" i="16"/>
  <c r="J652" i="16"/>
  <c r="C652" i="16"/>
  <c r="J653" i="16"/>
  <c r="C653" i="16"/>
  <c r="J654" i="16"/>
  <c r="C654" i="16"/>
  <c r="J655" i="16"/>
  <c r="C655" i="16"/>
  <c r="J656" i="16"/>
  <c r="C656" i="16"/>
  <c r="J657" i="16"/>
  <c r="C657" i="16"/>
  <c r="J658" i="16"/>
  <c r="C658" i="16"/>
  <c r="J659" i="16"/>
  <c r="C659" i="16"/>
  <c r="J660" i="16"/>
  <c r="C660" i="16"/>
  <c r="J661" i="16"/>
  <c r="C661" i="16"/>
  <c r="J662" i="16"/>
  <c r="C662" i="16"/>
  <c r="J663" i="16"/>
  <c r="C663" i="16"/>
  <c r="J664" i="16"/>
  <c r="C664" i="16"/>
  <c r="J665" i="16"/>
  <c r="C665" i="16"/>
  <c r="J666" i="16"/>
  <c r="C666" i="16"/>
  <c r="J667" i="16"/>
  <c r="C667" i="16"/>
  <c r="J668" i="16"/>
  <c r="C668" i="16"/>
  <c r="J669" i="16"/>
  <c r="C669" i="16"/>
  <c r="J670" i="16"/>
  <c r="C670" i="16"/>
  <c r="J671" i="16"/>
  <c r="C671" i="16"/>
  <c r="J672" i="16"/>
  <c r="C672" i="16"/>
  <c r="J673" i="16"/>
  <c r="C673" i="16"/>
  <c r="J674" i="16"/>
  <c r="C674" i="16"/>
  <c r="J675" i="16"/>
  <c r="C675" i="16"/>
  <c r="J676" i="16"/>
  <c r="C676" i="16"/>
  <c r="J677" i="16"/>
  <c r="C677" i="16"/>
  <c r="J678" i="16"/>
  <c r="C678" i="16"/>
  <c r="J679" i="16"/>
  <c r="C679" i="16"/>
  <c r="J680" i="16"/>
  <c r="C680" i="16"/>
  <c r="J681" i="16"/>
  <c r="C681" i="16"/>
  <c r="J682" i="16"/>
  <c r="C682" i="16"/>
  <c r="J683" i="16"/>
  <c r="C683" i="16"/>
  <c r="J684" i="16"/>
  <c r="C684" i="16"/>
  <c r="J685" i="16"/>
  <c r="C685" i="16"/>
  <c r="J686" i="16"/>
  <c r="C686" i="16"/>
  <c r="J687" i="16"/>
  <c r="C687" i="16"/>
  <c r="J688" i="16"/>
  <c r="C688" i="16"/>
  <c r="J689" i="16"/>
  <c r="C689" i="16"/>
  <c r="J690" i="16"/>
  <c r="C690" i="16"/>
  <c r="J691" i="16"/>
  <c r="C691" i="16"/>
  <c r="J692" i="16"/>
  <c r="C692" i="16"/>
  <c r="J693" i="16"/>
  <c r="C693" i="16"/>
  <c r="J694" i="16"/>
  <c r="C694" i="16"/>
  <c r="J695" i="16"/>
  <c r="C695" i="16"/>
  <c r="J696" i="16"/>
  <c r="C696" i="16"/>
  <c r="J697" i="16"/>
  <c r="C697" i="16"/>
  <c r="J698" i="16"/>
  <c r="C698" i="16"/>
  <c r="J699" i="16"/>
  <c r="C699" i="16"/>
  <c r="J700" i="16"/>
  <c r="C700" i="16"/>
  <c r="J701" i="16"/>
  <c r="C701" i="16"/>
  <c r="J702" i="16"/>
  <c r="C702" i="16"/>
  <c r="J703" i="16"/>
  <c r="C703" i="16"/>
  <c r="J704" i="16"/>
  <c r="C704" i="16"/>
  <c r="J705" i="16"/>
  <c r="C705" i="16"/>
  <c r="J706" i="16"/>
  <c r="C706" i="16"/>
  <c r="J707" i="16"/>
  <c r="C707" i="16"/>
  <c r="J708" i="16"/>
  <c r="C708" i="16"/>
  <c r="J709" i="16"/>
  <c r="C709" i="16"/>
  <c r="J710" i="16"/>
  <c r="C710" i="16"/>
  <c r="J711" i="16"/>
  <c r="C711" i="16"/>
  <c r="J712" i="16"/>
  <c r="C712" i="16"/>
  <c r="J713" i="16"/>
  <c r="C713" i="16"/>
  <c r="J714" i="16"/>
  <c r="C714" i="16"/>
  <c r="J715" i="16"/>
  <c r="C715" i="16"/>
  <c r="J716" i="16"/>
  <c r="C716" i="16"/>
  <c r="J717" i="16"/>
  <c r="C717" i="16"/>
  <c r="J718" i="16"/>
  <c r="C718" i="16"/>
  <c r="J719" i="16"/>
  <c r="C719" i="16"/>
  <c r="J720" i="16"/>
  <c r="C720" i="16"/>
  <c r="J721" i="16"/>
  <c r="C721" i="16"/>
  <c r="J722" i="16"/>
  <c r="C722" i="16"/>
  <c r="J723" i="16"/>
  <c r="C723" i="16"/>
  <c r="J724" i="16"/>
  <c r="C724" i="16"/>
  <c r="J725" i="16"/>
  <c r="C725" i="16"/>
  <c r="J726" i="16"/>
  <c r="C726" i="16"/>
  <c r="J727" i="16"/>
  <c r="C727" i="16"/>
  <c r="J728" i="16"/>
  <c r="C728" i="16"/>
  <c r="J729" i="16"/>
  <c r="C729" i="16"/>
  <c r="J730" i="16"/>
  <c r="C730" i="16"/>
  <c r="J731" i="16"/>
  <c r="C731" i="16"/>
  <c r="J732" i="16"/>
  <c r="C732" i="16"/>
  <c r="J733" i="16"/>
  <c r="C733" i="16"/>
  <c r="J734" i="16"/>
  <c r="C734" i="16"/>
  <c r="J735" i="16"/>
  <c r="C735" i="16"/>
  <c r="J736" i="16"/>
  <c r="C736" i="16"/>
  <c r="J737" i="16"/>
  <c r="C737" i="16"/>
  <c r="J738" i="16"/>
  <c r="C738" i="16"/>
  <c r="J739" i="16"/>
  <c r="C739" i="16"/>
  <c r="J740" i="16"/>
  <c r="C740" i="16"/>
  <c r="J741" i="16"/>
  <c r="C741" i="16"/>
  <c r="J742" i="16"/>
  <c r="C742" i="16"/>
  <c r="J743" i="16"/>
  <c r="C743" i="16"/>
  <c r="J744" i="16"/>
  <c r="C744" i="16"/>
  <c r="J745" i="16"/>
  <c r="C745" i="16"/>
  <c r="J746" i="16"/>
  <c r="C746" i="16"/>
  <c r="J747" i="16"/>
  <c r="C747" i="16"/>
  <c r="J748" i="16"/>
  <c r="C748" i="16"/>
  <c r="J749" i="16"/>
  <c r="C749" i="16"/>
  <c r="J750" i="16"/>
  <c r="C750" i="16"/>
  <c r="J751" i="16"/>
  <c r="C751" i="16"/>
  <c r="J752" i="16"/>
  <c r="C752" i="16"/>
  <c r="J753" i="16"/>
  <c r="C753" i="16"/>
  <c r="J754" i="16"/>
  <c r="C754" i="16"/>
  <c r="J755" i="16"/>
  <c r="C755" i="16"/>
  <c r="J756" i="16"/>
  <c r="C756" i="16"/>
  <c r="J757" i="16"/>
  <c r="C757" i="16"/>
  <c r="J758" i="16"/>
  <c r="C758" i="16"/>
  <c r="J759" i="16"/>
  <c r="C759" i="16"/>
  <c r="J760" i="16"/>
  <c r="C760" i="16"/>
  <c r="J761" i="16"/>
  <c r="C761" i="16"/>
  <c r="J762" i="16"/>
  <c r="C762" i="16"/>
  <c r="J763" i="16"/>
  <c r="C763" i="16"/>
  <c r="J764" i="16"/>
  <c r="C764" i="16"/>
  <c r="J765" i="16"/>
  <c r="C765" i="16"/>
  <c r="J766" i="16"/>
  <c r="C766" i="16"/>
  <c r="J767" i="16"/>
  <c r="C767" i="16"/>
  <c r="J768" i="16"/>
  <c r="C768" i="16"/>
  <c r="J769" i="16"/>
  <c r="C769" i="16"/>
  <c r="J770" i="16"/>
  <c r="C770" i="16"/>
  <c r="J771" i="16"/>
  <c r="C771" i="16"/>
  <c r="J772" i="16"/>
  <c r="C772" i="16"/>
  <c r="J773" i="16"/>
  <c r="C773" i="16"/>
  <c r="J774" i="16"/>
  <c r="C774" i="16"/>
  <c r="J775" i="16"/>
  <c r="C775" i="16"/>
  <c r="J776" i="16"/>
  <c r="C776" i="16"/>
  <c r="J777" i="16"/>
  <c r="C777" i="16"/>
  <c r="J778" i="16"/>
  <c r="C778" i="16"/>
  <c r="J779" i="16"/>
  <c r="C779" i="16"/>
  <c r="J780" i="16"/>
  <c r="C780" i="16"/>
  <c r="J781" i="16"/>
  <c r="C781" i="16"/>
  <c r="J782" i="16"/>
  <c r="C782" i="16"/>
  <c r="J783" i="16"/>
  <c r="C783" i="16"/>
  <c r="J784" i="16"/>
  <c r="C784" i="16"/>
  <c r="J785" i="16"/>
  <c r="C785" i="16"/>
  <c r="J786" i="16"/>
  <c r="C786" i="16"/>
  <c r="J787" i="16"/>
  <c r="C787" i="16"/>
  <c r="J788" i="16"/>
  <c r="C788" i="16"/>
  <c r="J789" i="16"/>
  <c r="C789" i="16"/>
  <c r="J790" i="16"/>
  <c r="C790" i="16"/>
  <c r="J791" i="16"/>
  <c r="C791" i="16"/>
  <c r="J792" i="16"/>
  <c r="C792" i="16"/>
  <c r="J793" i="16"/>
  <c r="C793" i="16"/>
  <c r="J794" i="16"/>
  <c r="C794" i="16"/>
  <c r="J795" i="16"/>
  <c r="C795" i="16"/>
  <c r="J796" i="16"/>
  <c r="C796" i="16"/>
  <c r="J797" i="16"/>
  <c r="C797" i="16"/>
  <c r="J798" i="16"/>
  <c r="C798" i="16"/>
  <c r="J799" i="16"/>
  <c r="C799" i="16"/>
  <c r="J800" i="16"/>
  <c r="C800" i="16"/>
  <c r="J801" i="16"/>
  <c r="C801" i="16"/>
  <c r="J802" i="16"/>
  <c r="C802" i="16"/>
  <c r="J803" i="16"/>
  <c r="C803" i="16"/>
  <c r="J804" i="16"/>
  <c r="C804" i="16"/>
  <c r="J805" i="16"/>
  <c r="C805" i="16"/>
  <c r="J806" i="16"/>
  <c r="C806" i="16"/>
  <c r="J807" i="16"/>
  <c r="C807" i="16"/>
  <c r="J808" i="16"/>
  <c r="C808" i="16"/>
  <c r="J809" i="16"/>
  <c r="C809" i="16"/>
  <c r="J810" i="16"/>
  <c r="C810" i="16"/>
  <c r="J811" i="16"/>
  <c r="C811" i="16"/>
  <c r="J812" i="16"/>
  <c r="C812" i="16"/>
  <c r="J813" i="16"/>
  <c r="C813" i="16"/>
  <c r="J814" i="16"/>
  <c r="C814" i="16"/>
  <c r="J815" i="16"/>
  <c r="C815" i="16"/>
  <c r="J816" i="16"/>
  <c r="C816" i="16"/>
  <c r="J817" i="16"/>
  <c r="C817" i="16"/>
  <c r="J818" i="16"/>
  <c r="C818" i="16"/>
  <c r="J819" i="16"/>
  <c r="C819" i="16"/>
  <c r="J820" i="16"/>
  <c r="C820" i="16"/>
  <c r="J821" i="16"/>
  <c r="C821" i="16"/>
  <c r="J822" i="16"/>
  <c r="C822" i="16"/>
  <c r="J823" i="16"/>
  <c r="C823" i="16"/>
  <c r="J824" i="16"/>
  <c r="C824" i="16"/>
  <c r="J825" i="16"/>
  <c r="C825" i="16"/>
  <c r="J826" i="16"/>
  <c r="C826" i="16"/>
  <c r="J827" i="16"/>
  <c r="C827" i="16"/>
  <c r="J828" i="16"/>
  <c r="C828" i="16"/>
  <c r="J829" i="16"/>
  <c r="C829" i="16"/>
  <c r="J830" i="16"/>
  <c r="C830" i="16"/>
  <c r="J831" i="16"/>
  <c r="C831" i="16"/>
  <c r="J832" i="16"/>
  <c r="C832" i="16"/>
  <c r="J833" i="16"/>
  <c r="C833" i="16"/>
  <c r="J834" i="16"/>
  <c r="C834" i="16"/>
  <c r="J835" i="16"/>
  <c r="C835" i="16"/>
  <c r="J836" i="16"/>
  <c r="C836" i="16"/>
  <c r="J837" i="16"/>
  <c r="C837" i="16"/>
  <c r="J838" i="16"/>
  <c r="C838" i="16"/>
  <c r="J839" i="16"/>
  <c r="C839" i="16"/>
  <c r="J840" i="16"/>
  <c r="C840" i="16"/>
  <c r="J841" i="16"/>
  <c r="C841" i="16"/>
  <c r="J842" i="16"/>
  <c r="C842" i="16"/>
  <c r="J843" i="16"/>
  <c r="C843" i="16"/>
  <c r="J844" i="16"/>
  <c r="C844" i="16"/>
  <c r="J845" i="16"/>
  <c r="C845" i="16"/>
  <c r="J846" i="16"/>
  <c r="C846" i="16"/>
  <c r="J847" i="16"/>
  <c r="C847" i="16"/>
  <c r="J848" i="16"/>
  <c r="C848" i="16"/>
  <c r="J849" i="16"/>
  <c r="C849" i="16"/>
  <c r="J850" i="16"/>
  <c r="C850" i="16"/>
  <c r="J851" i="16"/>
  <c r="C851" i="16"/>
  <c r="J852" i="16"/>
  <c r="C852" i="16"/>
  <c r="J853" i="16"/>
  <c r="C853" i="16"/>
  <c r="J854" i="16"/>
  <c r="C854" i="16"/>
  <c r="J855" i="16"/>
  <c r="C855" i="16"/>
  <c r="J856" i="16"/>
  <c r="C856" i="16"/>
  <c r="J857" i="16"/>
  <c r="C857" i="16"/>
  <c r="J858" i="16"/>
  <c r="C858" i="16"/>
  <c r="J859" i="16"/>
  <c r="C859" i="16"/>
  <c r="J860" i="16"/>
  <c r="C860" i="16"/>
  <c r="J861" i="16"/>
  <c r="C861" i="16"/>
  <c r="J862" i="16"/>
  <c r="C862" i="16"/>
  <c r="J863" i="16"/>
  <c r="C863" i="16"/>
  <c r="J864" i="16"/>
  <c r="C864" i="16"/>
  <c r="J865" i="16"/>
  <c r="C865" i="16"/>
  <c r="J866" i="16"/>
  <c r="C866" i="16"/>
  <c r="J867" i="16"/>
  <c r="C867" i="16"/>
  <c r="J868" i="16"/>
  <c r="C868" i="16"/>
  <c r="J869" i="16"/>
  <c r="C869" i="16"/>
  <c r="J870" i="16"/>
  <c r="C870" i="16"/>
  <c r="J871" i="16"/>
  <c r="C871" i="16"/>
  <c r="J872" i="16"/>
  <c r="C872" i="16"/>
  <c r="J873" i="16"/>
  <c r="C873" i="16"/>
  <c r="J874" i="16"/>
  <c r="C874" i="16"/>
  <c r="J875" i="16"/>
  <c r="C875" i="16"/>
  <c r="J876" i="16"/>
  <c r="C876" i="16"/>
  <c r="J877" i="16"/>
  <c r="C877" i="16"/>
  <c r="J878" i="16"/>
  <c r="C878" i="16"/>
  <c r="J879" i="16"/>
  <c r="C879" i="16"/>
  <c r="J880" i="16"/>
  <c r="C880" i="16"/>
  <c r="J881" i="16"/>
  <c r="C881" i="16"/>
  <c r="J882" i="16"/>
  <c r="C882" i="16"/>
  <c r="J883" i="16"/>
  <c r="C883" i="16"/>
  <c r="J884" i="16"/>
  <c r="C884" i="16"/>
  <c r="J885" i="16"/>
  <c r="C885" i="16"/>
  <c r="J886" i="16"/>
  <c r="C886" i="16"/>
  <c r="J887" i="16"/>
  <c r="C887" i="16"/>
  <c r="J888" i="16"/>
  <c r="C888" i="16"/>
  <c r="J889" i="16"/>
  <c r="C889" i="16"/>
  <c r="J890" i="16"/>
  <c r="C890" i="16"/>
  <c r="J891" i="16"/>
  <c r="C891" i="16"/>
  <c r="J892" i="16"/>
  <c r="C892" i="16"/>
  <c r="J893" i="16"/>
  <c r="C893" i="16"/>
  <c r="J894" i="16"/>
  <c r="C894" i="16"/>
  <c r="J895" i="16"/>
  <c r="C895" i="16"/>
  <c r="J896" i="16"/>
  <c r="C896" i="16"/>
  <c r="J897" i="16"/>
  <c r="C897" i="16"/>
  <c r="J898" i="16"/>
  <c r="C898" i="16"/>
  <c r="J899" i="16"/>
  <c r="C899" i="16"/>
  <c r="J900" i="16"/>
  <c r="C900" i="16"/>
  <c r="J901" i="16"/>
  <c r="C901" i="16"/>
  <c r="J902" i="16"/>
  <c r="C902" i="16"/>
  <c r="J903" i="16"/>
  <c r="C903" i="16"/>
  <c r="J904" i="16"/>
  <c r="C904" i="16"/>
  <c r="J905" i="16"/>
  <c r="C905" i="16"/>
  <c r="J906" i="16"/>
  <c r="C906" i="16"/>
  <c r="J907" i="16"/>
  <c r="C907" i="16"/>
  <c r="J908" i="16"/>
  <c r="C908" i="16"/>
  <c r="J909" i="16"/>
  <c r="C909" i="16"/>
  <c r="J910" i="16"/>
  <c r="C910" i="16"/>
  <c r="J911" i="16"/>
  <c r="C911" i="16"/>
  <c r="J912" i="16"/>
  <c r="C912" i="16"/>
  <c r="J913" i="16"/>
  <c r="C913" i="16"/>
  <c r="J914" i="16"/>
  <c r="C914" i="16"/>
  <c r="J915" i="16"/>
  <c r="C915" i="16"/>
  <c r="J916" i="16"/>
  <c r="C916" i="16"/>
  <c r="J917" i="16"/>
  <c r="C917" i="16"/>
  <c r="J918" i="16"/>
  <c r="C918" i="16"/>
  <c r="J919" i="16"/>
  <c r="C919" i="16"/>
  <c r="J920" i="16"/>
  <c r="C920" i="16"/>
  <c r="J921" i="16"/>
  <c r="C921" i="16"/>
  <c r="J922" i="16"/>
  <c r="C922" i="16"/>
  <c r="J923" i="16"/>
  <c r="C923" i="16"/>
  <c r="J924" i="16"/>
  <c r="C924" i="16"/>
  <c r="J925" i="16"/>
  <c r="C925" i="16"/>
  <c r="J926" i="16"/>
  <c r="C926" i="16"/>
  <c r="J927" i="16"/>
  <c r="C927" i="16"/>
  <c r="J928" i="16"/>
  <c r="C928" i="16"/>
  <c r="J929" i="16"/>
  <c r="C929" i="16"/>
  <c r="J930" i="16"/>
  <c r="C930" i="16"/>
  <c r="J931" i="16"/>
  <c r="C931" i="16"/>
  <c r="J932" i="16"/>
  <c r="C932" i="16"/>
  <c r="J933" i="16"/>
  <c r="C933" i="16"/>
  <c r="J934" i="16"/>
  <c r="C934" i="16"/>
  <c r="J935" i="16"/>
  <c r="C935" i="16"/>
  <c r="J936" i="16"/>
  <c r="C936" i="16"/>
  <c r="J937" i="16"/>
  <c r="C937" i="16"/>
  <c r="J938" i="16"/>
  <c r="C938" i="16"/>
  <c r="J939" i="16"/>
  <c r="C939" i="16"/>
  <c r="J940" i="16"/>
  <c r="C940" i="16"/>
  <c r="J941" i="16"/>
  <c r="C941" i="16"/>
  <c r="J942" i="16"/>
  <c r="C942" i="16"/>
  <c r="J943" i="16"/>
  <c r="C943" i="16"/>
  <c r="J944" i="16"/>
  <c r="C944" i="16"/>
  <c r="J945" i="16"/>
  <c r="C945" i="16"/>
  <c r="J946" i="16"/>
  <c r="C946" i="16"/>
  <c r="J947" i="16"/>
  <c r="C947" i="16"/>
  <c r="J948" i="16"/>
  <c r="C948" i="16"/>
  <c r="J949" i="16"/>
  <c r="C949" i="16"/>
  <c r="J950" i="16"/>
  <c r="C950" i="16"/>
  <c r="J951" i="16"/>
  <c r="C951" i="16"/>
  <c r="J952" i="16"/>
  <c r="C952" i="16"/>
  <c r="J953" i="16"/>
  <c r="C953" i="16"/>
  <c r="J954" i="16"/>
  <c r="C954" i="16"/>
  <c r="J955" i="16"/>
  <c r="C955" i="16"/>
  <c r="J956" i="16"/>
  <c r="C956" i="16"/>
  <c r="J957" i="16"/>
  <c r="C957" i="16"/>
  <c r="J958" i="16"/>
  <c r="C958" i="16"/>
  <c r="J959" i="16"/>
  <c r="C959" i="16"/>
  <c r="J960" i="16"/>
  <c r="C960" i="16"/>
  <c r="J961" i="16"/>
  <c r="C961" i="16"/>
  <c r="J962" i="16"/>
  <c r="C962" i="16"/>
  <c r="J963" i="16"/>
  <c r="C963" i="16"/>
  <c r="J964" i="16"/>
  <c r="C964" i="16"/>
  <c r="J965" i="16"/>
  <c r="C965" i="16"/>
  <c r="J966" i="16"/>
  <c r="C966" i="16"/>
  <c r="J967" i="16"/>
  <c r="C967" i="16"/>
  <c r="J968" i="16"/>
  <c r="C968" i="16"/>
  <c r="J969" i="16"/>
  <c r="C969" i="16"/>
  <c r="J970" i="16"/>
  <c r="C970" i="16"/>
  <c r="J971" i="16"/>
  <c r="C971" i="16"/>
  <c r="J972" i="16"/>
  <c r="C972" i="16"/>
  <c r="J973" i="16"/>
  <c r="C973" i="16"/>
  <c r="J974" i="16"/>
  <c r="C974" i="16"/>
  <c r="J975" i="16"/>
  <c r="C975" i="16"/>
  <c r="J976" i="16"/>
  <c r="C976" i="16"/>
  <c r="J977" i="16"/>
  <c r="C977" i="16"/>
  <c r="J978" i="16"/>
  <c r="C978" i="16"/>
  <c r="J979" i="16"/>
  <c r="C979" i="16"/>
  <c r="J980" i="16"/>
  <c r="C980" i="16"/>
  <c r="J981" i="16"/>
  <c r="C981" i="16"/>
  <c r="J982" i="16"/>
  <c r="C982" i="16"/>
  <c r="J983" i="16"/>
  <c r="C983" i="16"/>
  <c r="J984" i="16"/>
  <c r="C984" i="16"/>
  <c r="J985" i="16"/>
  <c r="C985" i="16"/>
  <c r="J986" i="16"/>
  <c r="C986" i="16"/>
  <c r="J987" i="16"/>
  <c r="C987" i="16"/>
  <c r="J988" i="16"/>
  <c r="C988" i="16"/>
  <c r="J989" i="16"/>
  <c r="C989" i="16"/>
  <c r="J990" i="16"/>
  <c r="C990" i="16"/>
  <c r="J991" i="16"/>
  <c r="C991" i="16"/>
  <c r="J992" i="16"/>
  <c r="C992" i="16"/>
  <c r="J993" i="16"/>
  <c r="C993" i="16"/>
  <c r="J994" i="16"/>
  <c r="C994" i="16"/>
  <c r="J995" i="16"/>
  <c r="C995" i="16"/>
  <c r="J996" i="16"/>
  <c r="C996" i="16"/>
  <c r="J997" i="16"/>
  <c r="C997" i="16"/>
  <c r="J998" i="16"/>
  <c r="C998" i="16"/>
  <c r="J999" i="16"/>
  <c r="C999" i="16"/>
  <c r="J1000" i="16"/>
  <c r="C1000" i="16"/>
  <c r="J1001" i="16"/>
  <c r="C1001" i="16"/>
  <c r="J1002" i="16"/>
  <c r="C1002" i="16"/>
  <c r="J1003" i="16"/>
  <c r="C1003" i="16"/>
  <c r="J1004" i="16"/>
  <c r="C1004" i="16"/>
  <c r="J1005" i="16"/>
  <c r="C1005" i="16"/>
  <c r="J1006" i="16"/>
  <c r="C1006" i="16"/>
  <c r="J1007" i="16"/>
  <c r="C1007" i="16"/>
  <c r="J1008" i="16"/>
  <c r="C1008" i="16"/>
  <c r="J1009" i="16"/>
  <c r="C1009" i="16"/>
  <c r="J1010" i="16"/>
  <c r="C1010" i="16"/>
  <c r="J1011" i="16"/>
  <c r="C1011" i="16"/>
  <c r="J1012" i="16"/>
  <c r="C1012" i="16"/>
  <c r="J1013" i="16"/>
  <c r="C1013" i="16"/>
  <c r="J1014" i="16"/>
  <c r="C1014" i="16"/>
  <c r="J1015" i="16"/>
  <c r="C1015" i="16"/>
  <c r="J1016" i="16"/>
  <c r="C1016" i="16"/>
  <c r="J1017" i="16"/>
  <c r="C1017" i="16"/>
  <c r="J1018" i="16"/>
  <c r="C1018" i="16"/>
  <c r="J1019" i="16"/>
  <c r="C1019" i="16"/>
  <c r="J1020" i="16"/>
  <c r="C1020" i="16"/>
  <c r="J1021" i="16"/>
  <c r="C1021" i="16"/>
  <c r="J1022" i="16"/>
  <c r="C1022" i="16"/>
  <c r="J1023" i="16"/>
  <c r="C1023" i="16"/>
  <c r="J1024" i="16"/>
  <c r="C1024" i="16"/>
  <c r="J1025" i="16"/>
  <c r="C1025" i="16"/>
  <c r="J1026" i="16"/>
  <c r="C1026" i="16"/>
  <c r="J1027" i="16"/>
  <c r="C1027" i="16"/>
  <c r="J1028" i="16"/>
  <c r="C1028" i="16"/>
  <c r="J1029" i="16"/>
  <c r="C1029" i="16"/>
  <c r="J1030" i="16"/>
  <c r="C1030" i="16"/>
  <c r="J1031" i="16"/>
  <c r="C1031" i="16"/>
  <c r="J1032" i="16"/>
  <c r="C1032" i="16"/>
  <c r="J1033" i="16"/>
  <c r="C1033" i="16"/>
  <c r="J1034" i="16"/>
  <c r="C1034" i="16"/>
  <c r="J1035" i="16"/>
  <c r="C1035" i="16"/>
  <c r="J1036" i="16"/>
  <c r="C1036" i="16"/>
  <c r="J1037" i="16"/>
  <c r="C1037" i="16"/>
  <c r="J1038" i="16"/>
  <c r="C1038" i="16"/>
  <c r="J1039" i="16"/>
  <c r="C1039" i="16"/>
  <c r="J1040" i="16"/>
  <c r="C1040" i="16"/>
  <c r="J1041" i="16"/>
  <c r="C1041" i="16"/>
  <c r="J1042" i="16"/>
  <c r="C1042" i="16"/>
  <c r="J1043" i="16"/>
  <c r="C1043" i="16"/>
  <c r="J1044" i="16"/>
  <c r="C1044" i="16"/>
  <c r="J1045" i="16"/>
  <c r="C1045" i="16"/>
  <c r="J1046" i="16"/>
  <c r="C1046" i="16"/>
  <c r="J1047" i="16"/>
  <c r="C1047" i="16"/>
  <c r="J1048" i="16"/>
  <c r="C1048" i="16"/>
  <c r="J1049" i="16"/>
  <c r="C1049" i="16"/>
  <c r="J1050" i="16"/>
  <c r="C1050" i="16"/>
  <c r="J1051" i="16"/>
  <c r="C1051" i="16"/>
  <c r="J1052" i="16"/>
  <c r="C1052" i="16"/>
  <c r="J1053" i="16"/>
  <c r="C1053" i="16"/>
  <c r="J1054" i="16"/>
  <c r="C1054" i="16"/>
  <c r="J1055" i="16"/>
  <c r="C1055" i="16"/>
  <c r="J1056" i="16"/>
  <c r="C1056" i="16"/>
  <c r="J1057" i="16"/>
  <c r="C1057" i="16"/>
  <c r="J1058" i="16"/>
  <c r="C1058" i="16"/>
  <c r="J1059" i="16"/>
  <c r="C1059" i="16"/>
  <c r="J1060" i="16"/>
  <c r="C1060" i="16"/>
  <c r="J1061" i="16"/>
  <c r="C1061" i="16"/>
  <c r="J1062" i="16"/>
  <c r="C1062" i="16"/>
  <c r="J1063" i="16"/>
  <c r="C1063" i="16"/>
  <c r="J1064" i="16"/>
  <c r="C1064" i="16"/>
  <c r="J1065" i="16"/>
  <c r="C1065" i="16"/>
  <c r="J1066" i="16"/>
  <c r="C1066" i="16"/>
  <c r="J1067" i="16"/>
  <c r="C1067" i="16"/>
  <c r="J1068" i="16"/>
  <c r="C1068" i="16"/>
  <c r="J1069" i="16"/>
  <c r="C1069" i="16"/>
  <c r="J1070" i="16"/>
  <c r="C1070" i="16"/>
  <c r="J1071" i="16"/>
  <c r="C1071" i="16"/>
  <c r="J1072" i="16"/>
  <c r="C1072" i="16"/>
  <c r="J1073" i="16"/>
  <c r="C1073" i="16"/>
  <c r="J1074" i="16"/>
  <c r="C1074" i="16"/>
  <c r="J1075" i="16"/>
  <c r="C1075" i="16"/>
  <c r="J1076" i="16"/>
  <c r="C1076" i="16"/>
  <c r="J1077" i="16"/>
  <c r="C1077" i="16"/>
  <c r="J1078" i="16"/>
  <c r="C1078" i="16"/>
  <c r="J1079" i="16"/>
  <c r="C1079" i="16"/>
  <c r="J1080" i="16"/>
  <c r="C1080" i="16"/>
  <c r="J1081" i="16"/>
  <c r="C1081" i="16"/>
  <c r="J1082" i="16"/>
  <c r="C1082" i="16"/>
  <c r="J1083" i="16"/>
  <c r="C1083" i="16"/>
  <c r="J1084" i="16"/>
  <c r="C1084" i="16"/>
  <c r="J1085" i="16"/>
  <c r="C1085" i="16"/>
  <c r="J1086" i="16"/>
  <c r="C1086" i="16"/>
  <c r="J1087" i="16"/>
  <c r="C1087" i="16"/>
  <c r="J1088" i="16"/>
  <c r="C1088" i="16"/>
  <c r="J1089" i="16"/>
  <c r="C1089" i="16"/>
  <c r="J1090" i="16"/>
  <c r="C1090" i="16"/>
  <c r="J1091" i="16"/>
  <c r="C1091" i="16"/>
  <c r="J1092" i="16"/>
  <c r="C1092" i="16"/>
  <c r="J1093" i="16"/>
  <c r="C1093" i="16"/>
  <c r="J1094" i="16"/>
  <c r="C1094" i="16"/>
  <c r="J1095" i="16"/>
  <c r="C1095" i="16"/>
  <c r="J1096" i="16"/>
  <c r="C1096" i="16"/>
  <c r="J1097" i="16"/>
  <c r="C1097" i="16"/>
  <c r="J1098" i="16"/>
  <c r="C1098" i="16"/>
  <c r="J1099" i="16"/>
  <c r="C1099" i="16"/>
  <c r="J1100" i="16"/>
  <c r="C1100" i="16"/>
  <c r="J1101" i="16"/>
  <c r="C1101" i="16"/>
  <c r="J1102" i="16"/>
  <c r="C1102" i="16"/>
  <c r="J1103" i="16"/>
  <c r="C1103" i="16"/>
  <c r="J1104" i="16"/>
  <c r="C1104" i="16"/>
  <c r="J1105" i="16"/>
  <c r="C1105" i="16"/>
  <c r="J1106" i="16"/>
  <c r="C1106" i="16"/>
  <c r="J1107" i="16"/>
  <c r="C1107" i="16"/>
  <c r="J1108" i="16"/>
  <c r="C1108" i="16"/>
  <c r="J1109" i="16"/>
  <c r="C1109" i="16"/>
  <c r="J1110" i="16"/>
  <c r="C1110" i="16"/>
  <c r="J1111" i="16"/>
  <c r="C1111" i="16"/>
  <c r="J1112" i="16"/>
  <c r="C1112" i="16"/>
  <c r="J1113" i="16"/>
  <c r="C1113" i="16"/>
  <c r="J1114" i="16"/>
  <c r="C1114" i="16"/>
  <c r="J1115" i="16"/>
  <c r="C1115" i="16"/>
  <c r="J1116" i="16"/>
  <c r="C1116" i="16"/>
  <c r="J1117" i="16"/>
  <c r="C1117" i="16"/>
  <c r="J1118" i="16"/>
  <c r="C1118" i="16"/>
  <c r="J1119" i="16"/>
  <c r="C1119" i="16"/>
  <c r="J1120" i="16"/>
  <c r="C1120" i="16"/>
  <c r="J1121" i="16"/>
  <c r="C1121" i="16"/>
  <c r="J1122" i="16"/>
  <c r="C1122" i="16"/>
  <c r="J1123" i="16"/>
  <c r="C1123" i="16"/>
  <c r="J1124" i="16"/>
  <c r="C1124" i="16"/>
  <c r="J1125" i="16"/>
  <c r="C1125" i="16"/>
  <c r="J1126" i="16"/>
  <c r="C1126" i="16"/>
  <c r="J1127" i="16"/>
  <c r="C1127" i="16"/>
  <c r="J1128" i="16"/>
  <c r="C1128" i="16"/>
  <c r="J1129" i="16"/>
  <c r="C1129" i="16"/>
  <c r="J1130" i="16"/>
  <c r="C1130" i="16"/>
  <c r="J1131" i="16"/>
  <c r="C1131" i="16"/>
  <c r="J1132" i="16"/>
  <c r="C1132" i="16"/>
  <c r="J1133" i="16"/>
  <c r="C1133" i="16"/>
  <c r="J1134" i="16"/>
  <c r="C1134" i="16"/>
  <c r="J1135" i="16"/>
  <c r="C1135" i="16"/>
  <c r="J1136" i="16"/>
  <c r="C1136" i="16"/>
  <c r="J1137" i="16"/>
  <c r="C1137" i="16"/>
  <c r="J1138" i="16"/>
  <c r="C1138" i="16"/>
  <c r="J1139" i="16"/>
  <c r="C1139" i="16"/>
  <c r="J1140" i="16"/>
  <c r="C1140" i="16"/>
  <c r="J1141" i="16"/>
  <c r="C1141" i="16"/>
  <c r="J1142" i="16"/>
  <c r="C1142" i="16"/>
  <c r="J1143" i="16"/>
  <c r="C1143" i="16"/>
  <c r="J1144" i="16"/>
  <c r="C1144" i="16"/>
  <c r="J1145" i="16"/>
  <c r="C1145" i="16"/>
  <c r="J1146" i="16"/>
  <c r="C1146" i="16"/>
  <c r="J1147" i="16"/>
  <c r="C1147" i="16"/>
  <c r="J1148" i="16"/>
  <c r="C1148" i="16"/>
  <c r="J1149" i="16"/>
  <c r="C1149" i="16"/>
  <c r="J1150" i="16"/>
  <c r="C1150" i="16"/>
  <c r="J1151" i="16"/>
  <c r="C1151" i="16"/>
  <c r="J1152" i="16"/>
  <c r="C1152" i="16"/>
  <c r="J1153" i="16"/>
  <c r="C1153" i="16"/>
  <c r="J1154" i="16"/>
  <c r="C1154" i="16"/>
  <c r="J1155" i="16"/>
  <c r="C1155" i="16"/>
  <c r="J1156" i="16"/>
  <c r="C1156" i="16"/>
  <c r="J1157" i="16"/>
  <c r="C1157" i="16"/>
  <c r="J1158" i="16"/>
  <c r="C1158" i="16"/>
  <c r="J1159" i="16"/>
  <c r="C1159" i="16"/>
  <c r="J1160" i="16"/>
  <c r="C1160" i="16"/>
  <c r="J1161" i="16"/>
  <c r="C1161" i="16"/>
  <c r="J1162" i="16"/>
  <c r="C1162" i="16"/>
  <c r="J1163" i="16"/>
  <c r="C1163" i="16"/>
  <c r="J1164" i="16"/>
  <c r="C1164" i="16"/>
  <c r="J1165" i="16"/>
  <c r="C1165" i="16"/>
  <c r="J1166" i="16"/>
  <c r="C1166" i="16"/>
  <c r="J1167" i="16"/>
  <c r="C1167" i="16"/>
  <c r="J1168" i="16"/>
  <c r="C1168" i="16"/>
  <c r="J1169" i="16"/>
  <c r="C1169" i="16"/>
  <c r="J1170" i="16"/>
  <c r="C1170" i="16"/>
  <c r="J1171" i="16"/>
  <c r="C1171" i="16"/>
  <c r="J1172" i="16"/>
  <c r="C1172" i="16"/>
  <c r="J1173" i="16"/>
  <c r="C1173" i="16"/>
  <c r="J1174" i="16"/>
  <c r="C1174" i="16"/>
  <c r="J1175" i="16"/>
  <c r="C1175" i="16"/>
  <c r="J1176" i="16"/>
  <c r="C1176" i="16"/>
  <c r="J1177" i="16"/>
  <c r="C1177" i="16"/>
  <c r="J1178" i="16"/>
  <c r="C1178" i="16"/>
  <c r="J1179" i="16"/>
  <c r="C1179" i="16"/>
  <c r="J1180" i="16"/>
  <c r="C1180" i="16"/>
  <c r="J1181" i="16"/>
  <c r="C1181" i="16"/>
  <c r="J1182" i="16"/>
  <c r="C1182" i="16"/>
  <c r="J1183" i="16"/>
  <c r="C1183" i="16"/>
  <c r="J1184" i="16"/>
  <c r="C1184" i="16"/>
  <c r="J1185" i="16"/>
  <c r="C1185" i="16"/>
  <c r="J1186" i="16"/>
  <c r="C1186" i="16"/>
  <c r="J1187" i="16"/>
  <c r="C1187" i="16"/>
  <c r="J1188" i="16"/>
  <c r="C1188" i="16"/>
  <c r="J1189" i="16"/>
  <c r="C1189" i="16"/>
  <c r="J1190" i="16"/>
  <c r="C1190" i="16"/>
  <c r="J1191" i="16"/>
  <c r="C1191" i="16"/>
  <c r="J1192" i="16"/>
  <c r="C1192" i="16"/>
  <c r="J1193" i="16"/>
  <c r="C1193" i="16"/>
  <c r="J1194" i="16"/>
  <c r="C1194" i="16"/>
  <c r="J1195" i="16"/>
  <c r="C1195" i="16"/>
  <c r="J1196" i="16"/>
  <c r="C1196" i="16"/>
  <c r="J1197" i="16"/>
  <c r="C1197" i="16"/>
  <c r="J1198" i="16"/>
  <c r="C1198" i="16"/>
  <c r="J1199" i="16"/>
  <c r="C1199" i="16"/>
  <c r="J1200" i="16"/>
  <c r="C1200" i="16"/>
  <c r="J1201" i="16"/>
  <c r="C1201" i="16"/>
  <c r="J1202" i="16"/>
  <c r="C1202" i="16"/>
  <c r="J1203" i="16"/>
  <c r="C1203" i="16"/>
  <c r="J1204" i="16"/>
  <c r="C1204" i="16"/>
  <c r="J1205" i="16"/>
  <c r="C1205" i="16"/>
  <c r="J1206" i="16"/>
  <c r="C1206" i="16"/>
  <c r="J1207" i="16"/>
  <c r="C1207" i="16"/>
  <c r="J1208" i="16"/>
  <c r="C1208" i="16"/>
  <c r="J1209" i="16"/>
  <c r="C1209" i="16"/>
  <c r="J1210" i="16"/>
  <c r="C1210" i="16"/>
  <c r="J1211" i="16"/>
  <c r="C1211" i="16"/>
  <c r="J1212" i="16"/>
  <c r="C1212" i="16"/>
  <c r="J1213" i="16"/>
  <c r="C1213" i="16"/>
  <c r="J1214" i="16"/>
  <c r="C1214" i="16"/>
  <c r="J1215" i="16"/>
  <c r="C1215" i="16"/>
  <c r="J1216" i="16"/>
  <c r="C1216" i="16"/>
  <c r="J1217" i="16"/>
  <c r="C1217" i="16"/>
  <c r="J1218" i="16"/>
  <c r="C1218" i="16"/>
  <c r="J1219" i="16"/>
  <c r="C1219" i="16"/>
  <c r="J1220" i="16"/>
  <c r="C1220" i="16"/>
  <c r="J1221" i="16"/>
  <c r="C1221" i="16"/>
  <c r="J1222" i="16"/>
  <c r="C1222" i="16"/>
  <c r="J1223" i="16"/>
  <c r="C1223" i="16"/>
  <c r="J1224" i="16"/>
  <c r="C1224" i="16"/>
  <c r="J1225" i="16"/>
  <c r="C1225" i="16"/>
  <c r="J1226" i="16"/>
  <c r="C1226" i="16"/>
  <c r="J1227" i="16"/>
  <c r="C1227" i="16"/>
  <c r="J1228" i="16"/>
  <c r="C1228" i="16"/>
  <c r="J1229" i="16"/>
  <c r="C1229" i="16"/>
  <c r="J1230" i="16"/>
  <c r="C1230" i="16"/>
  <c r="J1231" i="16"/>
  <c r="C1231" i="16"/>
  <c r="J1232" i="16"/>
  <c r="C1232" i="16"/>
  <c r="J1233" i="16"/>
  <c r="C1233" i="16"/>
  <c r="J1234" i="16"/>
  <c r="C1234" i="16"/>
  <c r="J1235" i="16"/>
  <c r="C1235" i="16"/>
  <c r="J1236" i="16"/>
  <c r="C1236" i="16"/>
  <c r="J1237" i="16"/>
  <c r="C1237" i="16"/>
  <c r="J1238" i="16"/>
  <c r="C1238" i="16"/>
  <c r="J1239" i="16"/>
  <c r="C1239" i="16"/>
  <c r="J1240" i="16"/>
  <c r="C1240" i="16"/>
  <c r="J1241" i="16"/>
  <c r="C1241" i="16"/>
  <c r="J1242" i="16"/>
  <c r="C1242" i="16"/>
  <c r="J1243" i="16"/>
  <c r="C1243" i="16"/>
  <c r="J1244" i="16"/>
  <c r="C1244" i="16"/>
  <c r="J1245" i="16"/>
  <c r="C1245" i="16"/>
  <c r="J1246" i="16"/>
  <c r="C1246" i="16"/>
  <c r="J1247" i="16"/>
  <c r="C1247" i="16"/>
  <c r="J1248" i="16"/>
  <c r="C1248" i="16"/>
  <c r="J1249" i="16"/>
  <c r="C1249" i="16"/>
  <c r="J1250" i="16"/>
  <c r="C1250" i="16"/>
  <c r="J1251" i="16"/>
  <c r="C1251" i="16"/>
  <c r="J1252" i="16"/>
  <c r="C1252" i="16"/>
  <c r="J1253" i="16"/>
  <c r="C1253" i="16"/>
  <c r="J1254" i="16"/>
  <c r="C1254" i="16"/>
  <c r="J1255" i="16"/>
  <c r="C1255" i="16"/>
  <c r="J1256" i="16"/>
  <c r="C1256" i="16"/>
  <c r="J1257" i="16"/>
  <c r="C1257" i="16"/>
  <c r="J1258" i="16"/>
  <c r="C1258" i="16"/>
  <c r="J1259" i="16"/>
  <c r="C1259" i="16"/>
  <c r="J1260" i="16"/>
  <c r="C1260" i="16"/>
  <c r="J1261" i="16"/>
  <c r="C1261" i="16"/>
  <c r="J1262" i="16"/>
  <c r="C1262" i="16"/>
  <c r="J1263" i="16"/>
  <c r="C1263" i="16"/>
  <c r="J1264" i="16"/>
  <c r="C1264" i="16"/>
  <c r="J1265" i="16"/>
  <c r="C1265" i="16"/>
  <c r="J1266" i="16"/>
  <c r="C1266" i="16"/>
  <c r="J1267" i="16"/>
  <c r="C1267" i="16"/>
  <c r="J1268" i="16"/>
  <c r="C1268" i="16"/>
  <c r="J1269" i="16"/>
  <c r="C1269" i="16"/>
  <c r="J1270" i="16"/>
  <c r="C1270" i="16"/>
  <c r="J1271" i="16"/>
  <c r="C1271" i="16"/>
  <c r="J1272" i="16"/>
  <c r="C1272" i="16"/>
  <c r="J1273" i="16"/>
  <c r="C1273" i="16"/>
  <c r="J1274" i="16"/>
  <c r="C1274" i="16"/>
  <c r="J1275" i="16"/>
  <c r="C1275" i="16"/>
  <c r="J1276" i="16"/>
  <c r="C1276" i="16"/>
  <c r="J1277" i="16"/>
  <c r="C1277" i="16"/>
  <c r="J1278" i="16"/>
  <c r="C1278" i="16"/>
  <c r="J1279" i="16"/>
  <c r="C1279" i="16"/>
  <c r="J1280" i="16"/>
  <c r="C1280" i="16"/>
  <c r="J1281" i="16"/>
  <c r="C1281" i="16"/>
  <c r="J1282" i="16"/>
  <c r="C1282" i="16"/>
  <c r="J1283" i="16"/>
  <c r="C1283" i="16"/>
  <c r="J1284" i="16"/>
  <c r="C1284" i="16"/>
  <c r="J1285" i="16"/>
  <c r="C1285" i="16"/>
  <c r="J1286" i="16"/>
  <c r="C1286" i="16"/>
  <c r="J1287" i="16"/>
  <c r="C1287" i="16"/>
  <c r="J1288" i="16"/>
  <c r="C1288" i="16"/>
  <c r="J1289" i="16"/>
  <c r="C1289" i="16"/>
  <c r="J1290" i="16"/>
  <c r="C1290" i="16"/>
  <c r="J1291" i="16"/>
  <c r="C1291" i="16"/>
  <c r="J1292" i="16"/>
  <c r="C1292" i="16"/>
  <c r="J1293" i="16"/>
  <c r="C1293" i="16"/>
  <c r="J1294" i="16"/>
  <c r="C1294" i="16"/>
  <c r="J1295" i="16"/>
  <c r="C1295" i="16"/>
  <c r="J1296" i="16"/>
  <c r="C1296" i="16"/>
  <c r="J1297" i="16"/>
  <c r="C1297" i="16"/>
  <c r="J1298" i="16"/>
  <c r="C1298" i="16"/>
  <c r="J1299" i="16"/>
  <c r="C1299" i="16"/>
  <c r="J1300" i="16"/>
  <c r="C1300" i="16"/>
  <c r="J1301" i="16"/>
  <c r="C1301" i="16"/>
  <c r="J1302" i="16"/>
  <c r="C1302" i="16"/>
  <c r="J1303" i="16"/>
  <c r="C1303" i="16"/>
  <c r="J1304" i="16"/>
  <c r="C1304" i="16"/>
  <c r="J1305" i="16"/>
  <c r="C1305" i="16"/>
  <c r="J1306" i="16"/>
  <c r="C1306" i="16"/>
  <c r="J1307" i="16"/>
  <c r="C1307" i="16"/>
  <c r="J1308" i="16"/>
  <c r="C1308" i="16"/>
  <c r="J1309" i="16"/>
  <c r="C1309" i="16"/>
  <c r="J1310" i="16"/>
  <c r="C1310" i="16"/>
  <c r="J1311" i="16"/>
  <c r="C1311" i="16"/>
  <c r="J1312" i="16"/>
  <c r="C1312" i="16"/>
  <c r="J1313" i="16"/>
  <c r="C1313" i="16"/>
  <c r="J1314" i="16"/>
  <c r="C1314" i="16"/>
  <c r="J1315" i="16"/>
  <c r="C1315" i="16"/>
  <c r="J1316" i="16"/>
  <c r="C1316" i="16"/>
  <c r="J1317" i="16"/>
  <c r="C1317" i="16"/>
  <c r="J1318" i="16"/>
  <c r="C1318" i="16"/>
  <c r="J1319" i="16"/>
  <c r="C1319" i="16"/>
  <c r="J1320" i="16"/>
  <c r="C1320" i="16"/>
  <c r="J1321" i="16"/>
  <c r="C1321" i="16"/>
  <c r="J1322" i="16"/>
  <c r="C1322" i="16"/>
  <c r="J1323" i="16"/>
  <c r="C1323" i="16"/>
  <c r="J1324" i="16"/>
  <c r="C1324" i="16"/>
  <c r="J1325" i="16"/>
  <c r="C1325" i="16"/>
  <c r="J1326" i="16"/>
  <c r="C1326" i="16"/>
  <c r="J1327" i="16"/>
  <c r="C1327" i="16"/>
  <c r="J1328" i="16"/>
  <c r="C1328" i="16"/>
  <c r="J1329" i="16"/>
  <c r="C1329" i="16"/>
  <c r="J1330" i="16"/>
  <c r="C1330" i="16"/>
  <c r="J1331" i="16"/>
  <c r="C1331" i="16"/>
  <c r="J1332" i="16"/>
  <c r="C1332" i="16"/>
  <c r="J1333" i="16"/>
  <c r="C1333" i="16"/>
  <c r="J1334" i="16"/>
  <c r="C1334" i="16"/>
  <c r="J1335" i="16"/>
  <c r="C1335" i="16"/>
  <c r="J1336" i="16"/>
  <c r="C1336" i="16"/>
  <c r="J1337" i="16"/>
  <c r="C1337" i="16"/>
  <c r="J1338" i="16"/>
  <c r="C1338" i="16"/>
  <c r="J1339" i="16"/>
  <c r="C1339" i="16"/>
  <c r="J1340" i="16"/>
  <c r="C1340" i="16"/>
  <c r="J1341" i="16"/>
  <c r="C1341" i="16"/>
  <c r="J1342" i="16"/>
  <c r="C1342" i="16"/>
  <c r="J1343" i="16"/>
  <c r="C1343" i="16"/>
  <c r="J1344" i="16"/>
  <c r="C1344" i="16"/>
  <c r="J1345" i="16"/>
  <c r="C1345" i="16"/>
  <c r="J1346" i="16"/>
  <c r="C1346" i="16"/>
  <c r="J1347" i="16"/>
  <c r="C1347" i="16"/>
  <c r="J1348" i="16"/>
  <c r="C1348" i="16"/>
  <c r="J1349" i="16"/>
  <c r="C1349" i="16"/>
  <c r="J1350" i="16"/>
  <c r="C1350" i="16"/>
  <c r="J1351" i="16"/>
  <c r="C1351" i="16"/>
  <c r="J1352" i="16"/>
  <c r="C1352" i="16"/>
  <c r="J1353" i="16"/>
  <c r="C1353" i="16"/>
  <c r="J1354" i="16"/>
  <c r="C1354" i="16"/>
  <c r="J1355" i="16"/>
  <c r="C1355" i="16"/>
  <c r="J1356" i="16"/>
  <c r="C1356" i="16"/>
  <c r="J1357" i="16"/>
  <c r="C1357" i="16"/>
  <c r="J1358" i="16"/>
  <c r="C1358" i="16"/>
  <c r="J1359" i="16"/>
  <c r="C1359" i="16"/>
  <c r="J1360" i="16"/>
  <c r="C1360" i="16"/>
  <c r="J1361" i="16"/>
  <c r="C1361" i="16"/>
  <c r="J1362" i="16"/>
  <c r="C1362" i="16"/>
  <c r="J1363" i="16"/>
  <c r="C1363" i="16"/>
  <c r="J1364" i="16"/>
  <c r="C1364" i="16"/>
  <c r="J1365" i="16"/>
  <c r="C1365" i="16"/>
  <c r="J1366" i="16"/>
  <c r="C1366" i="16"/>
  <c r="J1367" i="16"/>
  <c r="C1367" i="16"/>
  <c r="J1368" i="16"/>
  <c r="C1368" i="16"/>
  <c r="J1369" i="16"/>
  <c r="C1369" i="16"/>
  <c r="J1370" i="16"/>
  <c r="C1370" i="16"/>
  <c r="J1371" i="16"/>
  <c r="C1371" i="16"/>
  <c r="J1372" i="16"/>
  <c r="C1372" i="16"/>
  <c r="J1373" i="16"/>
  <c r="C1373" i="16"/>
  <c r="J1374" i="16"/>
  <c r="C1374" i="16"/>
  <c r="J1375" i="16"/>
  <c r="C1375" i="16"/>
  <c r="J1376" i="16"/>
  <c r="C1376" i="16"/>
  <c r="J1377" i="16"/>
  <c r="C1377" i="16"/>
  <c r="J1378" i="16"/>
  <c r="C1378" i="16"/>
  <c r="J1379" i="16"/>
  <c r="C1379" i="16"/>
  <c r="J1380" i="16"/>
  <c r="C1380" i="16"/>
  <c r="J1381" i="16"/>
  <c r="C1381" i="16"/>
  <c r="J1382" i="16"/>
  <c r="C1382" i="16"/>
  <c r="J1383" i="16"/>
  <c r="C1383" i="16"/>
  <c r="J1384" i="16"/>
  <c r="C1384" i="16"/>
  <c r="J1385" i="16"/>
  <c r="C1385" i="16"/>
  <c r="J1386" i="16"/>
  <c r="C1386" i="16"/>
  <c r="J1387" i="16"/>
  <c r="C1387" i="16"/>
  <c r="J1388" i="16"/>
  <c r="C1388" i="16"/>
  <c r="J1389" i="16"/>
  <c r="C1389" i="16"/>
  <c r="J1390" i="16"/>
  <c r="C1390" i="16"/>
  <c r="J1391" i="16"/>
  <c r="C1391" i="16"/>
  <c r="J1392" i="16"/>
  <c r="C1392" i="16"/>
  <c r="J1393" i="16"/>
  <c r="C1393" i="16"/>
  <c r="J1394" i="16"/>
  <c r="C1394" i="16"/>
  <c r="J1395" i="16"/>
  <c r="C1395" i="16"/>
  <c r="J1396" i="16"/>
  <c r="C1396" i="16"/>
  <c r="J1397" i="16"/>
  <c r="C1397" i="16"/>
  <c r="J1398" i="16"/>
  <c r="C1398" i="16"/>
  <c r="J1399" i="16"/>
  <c r="C1399" i="16"/>
  <c r="J1400" i="16"/>
  <c r="C1400" i="16"/>
  <c r="J1401" i="16"/>
  <c r="C1401" i="16"/>
  <c r="J1402" i="16"/>
  <c r="C1402" i="16"/>
  <c r="J1403" i="16"/>
  <c r="C1403" i="16"/>
  <c r="J1404" i="16"/>
  <c r="C1404" i="16"/>
  <c r="J1405" i="16"/>
  <c r="C1405" i="16"/>
  <c r="J1406" i="16"/>
  <c r="C1406" i="16"/>
  <c r="J1407" i="16"/>
  <c r="C1407" i="16"/>
  <c r="J1408" i="16"/>
  <c r="C1408" i="16"/>
  <c r="J1409" i="16"/>
  <c r="C1409" i="16"/>
  <c r="J1410" i="16"/>
  <c r="C1410" i="16"/>
  <c r="J1411" i="16"/>
  <c r="C1411" i="16"/>
  <c r="J1412" i="16"/>
  <c r="C1412" i="16"/>
  <c r="J1413" i="16"/>
  <c r="C1413" i="16"/>
  <c r="J1414" i="16"/>
  <c r="C1414" i="16"/>
  <c r="J1415" i="16"/>
  <c r="C1415" i="16"/>
  <c r="J1416" i="16"/>
  <c r="C1416" i="16"/>
  <c r="J1417" i="16"/>
  <c r="C1417" i="16"/>
  <c r="J1418" i="16"/>
  <c r="C1418" i="16"/>
  <c r="J1419" i="16"/>
  <c r="C1419" i="16"/>
  <c r="J1420" i="16"/>
  <c r="C1420" i="16"/>
  <c r="J1421" i="16"/>
  <c r="C1421" i="16"/>
  <c r="J1422" i="16"/>
  <c r="C1422" i="16"/>
  <c r="J1423" i="16"/>
  <c r="C1423" i="16"/>
  <c r="J1424" i="16"/>
  <c r="C1424" i="16"/>
  <c r="J1425" i="16"/>
  <c r="C1425" i="16"/>
  <c r="J1426" i="16"/>
  <c r="C1426" i="16"/>
  <c r="J1427" i="16"/>
  <c r="C1427" i="16"/>
  <c r="J1428" i="16"/>
  <c r="C1428" i="16"/>
  <c r="J1429" i="16"/>
  <c r="C1429" i="16"/>
  <c r="J1430" i="16"/>
  <c r="C1430" i="16"/>
  <c r="J1431" i="16"/>
  <c r="C1431" i="16"/>
  <c r="J1432" i="16"/>
  <c r="C1432" i="16"/>
  <c r="J1433" i="16"/>
  <c r="C1433" i="16"/>
  <c r="J1434" i="16"/>
  <c r="C1434" i="16"/>
  <c r="J1435" i="16"/>
  <c r="C1435" i="16"/>
  <c r="J1436" i="16"/>
  <c r="C1436" i="16"/>
  <c r="J1437" i="16"/>
  <c r="C1437" i="16"/>
  <c r="J1438" i="16"/>
  <c r="C1438" i="16"/>
  <c r="J1439" i="16"/>
  <c r="C1439" i="16"/>
  <c r="J1440" i="16"/>
  <c r="C1440" i="16"/>
  <c r="J1441" i="16"/>
  <c r="C1441" i="16"/>
  <c r="J1442" i="16"/>
  <c r="C1442" i="16"/>
  <c r="J1443" i="16"/>
  <c r="C1443" i="16"/>
  <c r="J1444" i="16"/>
  <c r="C1444" i="16"/>
  <c r="J1445" i="16"/>
  <c r="C1445" i="16"/>
  <c r="J1446" i="16"/>
  <c r="C1446" i="16"/>
  <c r="J1447" i="16"/>
  <c r="C1447" i="16"/>
  <c r="J1448" i="16"/>
  <c r="C1448" i="16"/>
  <c r="J1449" i="16"/>
  <c r="C1449" i="16"/>
  <c r="J1450" i="16"/>
  <c r="C1450" i="16"/>
  <c r="J1451" i="16"/>
  <c r="C1451" i="16"/>
  <c r="J1452" i="16"/>
  <c r="C1452" i="16"/>
  <c r="J1453" i="16"/>
  <c r="C1453" i="16"/>
  <c r="J1454" i="16"/>
  <c r="C1454" i="16"/>
  <c r="J1455" i="16"/>
  <c r="C1455" i="16"/>
  <c r="J1456" i="16"/>
  <c r="C1456" i="16"/>
  <c r="J1457" i="16"/>
  <c r="C1457" i="16"/>
  <c r="J1458" i="16"/>
  <c r="C1458" i="16"/>
  <c r="J1459" i="16"/>
  <c r="C1459" i="16"/>
  <c r="J1460" i="16"/>
  <c r="C1460" i="16"/>
  <c r="J1461" i="16"/>
  <c r="C1461" i="16"/>
  <c r="J1462" i="16"/>
  <c r="C1462" i="16"/>
  <c r="J1463" i="16"/>
  <c r="C1463" i="16"/>
  <c r="J1464" i="16"/>
  <c r="C1464" i="16"/>
  <c r="J1465" i="16"/>
  <c r="C1465" i="16"/>
  <c r="J1466" i="16"/>
  <c r="C1466" i="16"/>
  <c r="J1467" i="16"/>
  <c r="C1467" i="16"/>
  <c r="J1468" i="16"/>
  <c r="C1468" i="16"/>
  <c r="J1469" i="16"/>
  <c r="C1469" i="16"/>
  <c r="J1470" i="16"/>
  <c r="C1470" i="16"/>
  <c r="J1471" i="16"/>
  <c r="C1471" i="16"/>
  <c r="J1472" i="16"/>
  <c r="C1472" i="16"/>
  <c r="J1473" i="16"/>
  <c r="C1473" i="16"/>
  <c r="J1474" i="16"/>
  <c r="C1474" i="16"/>
  <c r="J1475" i="16"/>
  <c r="C1475" i="16"/>
  <c r="J1476" i="16"/>
  <c r="C1476" i="16"/>
  <c r="J1477" i="16"/>
  <c r="C1477" i="16"/>
  <c r="J1478" i="16"/>
  <c r="C1478" i="16"/>
  <c r="J1479" i="16"/>
  <c r="C1479" i="16"/>
  <c r="J1480" i="16"/>
  <c r="C1480" i="16"/>
  <c r="J1481" i="16"/>
  <c r="C1481" i="16"/>
  <c r="J1482" i="16"/>
  <c r="C1482" i="16"/>
  <c r="J1483" i="16"/>
  <c r="C1483" i="16"/>
  <c r="J1484" i="16"/>
  <c r="C1484" i="16"/>
  <c r="J1485" i="16"/>
  <c r="C1485" i="16"/>
  <c r="J1486" i="16"/>
  <c r="C1486" i="16"/>
  <c r="J1487" i="16"/>
  <c r="C1487" i="16"/>
  <c r="J1488" i="16"/>
  <c r="C1488" i="16"/>
  <c r="J1489" i="16"/>
  <c r="C1489" i="16"/>
  <c r="J1490" i="16"/>
  <c r="C1490" i="16"/>
  <c r="J1491" i="16"/>
  <c r="C1491" i="16"/>
  <c r="J1492" i="16"/>
  <c r="C1492" i="16"/>
  <c r="J1493" i="16"/>
  <c r="C1493" i="16"/>
  <c r="J1494" i="16"/>
  <c r="C1494" i="16"/>
  <c r="J1495" i="16"/>
  <c r="C1495" i="16"/>
  <c r="J1496" i="16"/>
  <c r="C1496" i="16"/>
  <c r="J1497" i="16"/>
  <c r="C1497" i="16"/>
  <c r="J1498" i="16"/>
  <c r="C1498" i="16"/>
  <c r="J1499" i="16"/>
  <c r="C1499" i="16"/>
  <c r="J1500" i="16"/>
  <c r="C1500" i="16"/>
  <c r="J1501" i="16"/>
  <c r="C1501" i="16"/>
  <c r="J1502" i="16"/>
  <c r="C1502" i="16"/>
  <c r="J1503" i="16"/>
  <c r="C1503" i="16"/>
  <c r="J1504" i="16"/>
  <c r="C1504" i="16"/>
  <c r="J1505" i="16"/>
  <c r="C1505" i="16"/>
  <c r="J1506" i="16"/>
  <c r="C1506" i="16"/>
  <c r="J1507" i="16"/>
  <c r="C1507" i="16"/>
  <c r="J1508" i="16"/>
  <c r="C1508" i="16"/>
  <c r="J1509" i="16"/>
  <c r="C1509" i="16"/>
  <c r="J1510" i="16"/>
  <c r="C1510" i="16"/>
  <c r="J1511" i="16"/>
  <c r="C1511" i="16"/>
  <c r="J1512" i="16"/>
  <c r="C1512" i="16"/>
  <c r="J1513" i="16"/>
  <c r="C1513" i="16"/>
  <c r="J1514" i="16"/>
  <c r="C1514" i="16"/>
  <c r="J1515" i="16"/>
  <c r="C1515" i="16"/>
  <c r="J1516" i="16"/>
  <c r="C1516" i="16"/>
  <c r="J1517" i="16"/>
  <c r="C1517" i="16"/>
  <c r="J1518" i="16"/>
  <c r="C1518" i="16"/>
  <c r="J1519" i="16"/>
  <c r="C1519" i="16"/>
  <c r="J1520" i="16"/>
  <c r="C1520" i="16"/>
  <c r="J1521" i="16"/>
  <c r="C1521" i="16"/>
  <c r="J1522" i="16"/>
  <c r="C1522" i="16"/>
  <c r="J1523" i="16"/>
  <c r="C1523" i="16"/>
  <c r="J1524" i="16"/>
  <c r="C1524" i="16"/>
  <c r="J1525" i="16"/>
  <c r="C1525" i="16"/>
  <c r="J1526" i="16"/>
  <c r="C1526" i="16"/>
  <c r="J1527" i="16"/>
  <c r="C1527" i="16"/>
  <c r="J1528" i="16"/>
  <c r="C1528" i="16"/>
  <c r="J1529" i="16"/>
  <c r="C1529" i="16"/>
  <c r="J1530" i="16"/>
  <c r="C1530" i="16"/>
  <c r="J1531" i="16"/>
  <c r="C1531" i="16"/>
  <c r="J1532" i="16"/>
  <c r="C1532" i="16"/>
  <c r="J1533" i="16"/>
  <c r="C1533" i="16"/>
  <c r="J1534" i="16"/>
  <c r="C1534" i="16"/>
  <c r="J1535" i="16"/>
  <c r="C1535" i="16"/>
  <c r="J1536" i="16"/>
  <c r="C1536" i="16"/>
  <c r="J1537" i="16"/>
  <c r="C1537" i="16"/>
  <c r="J1538" i="16"/>
  <c r="C1538" i="16"/>
  <c r="J1539" i="16"/>
  <c r="C1539" i="16"/>
  <c r="J1540" i="16"/>
  <c r="C1540" i="16"/>
  <c r="J1541" i="16"/>
  <c r="C1541" i="16"/>
  <c r="J1542" i="16"/>
  <c r="C1542" i="16"/>
  <c r="J1543" i="16"/>
  <c r="C1543" i="16"/>
  <c r="J1544" i="16"/>
  <c r="C1544" i="16"/>
  <c r="J1545" i="16"/>
  <c r="C1545" i="16"/>
  <c r="J1546" i="16"/>
  <c r="C1546" i="16"/>
  <c r="J1547" i="16"/>
  <c r="C1547" i="16"/>
  <c r="J1548" i="16"/>
  <c r="C1548" i="16"/>
  <c r="J1549" i="16"/>
  <c r="C1549" i="16"/>
  <c r="J1550" i="16"/>
  <c r="C1550" i="16"/>
  <c r="J1551" i="16"/>
  <c r="C1551" i="16"/>
  <c r="J1552" i="16"/>
  <c r="C1552" i="16"/>
  <c r="J1553" i="16"/>
  <c r="C1553" i="16"/>
  <c r="J1554" i="16"/>
  <c r="C1554" i="16"/>
  <c r="J1555" i="16"/>
  <c r="C1555" i="16"/>
  <c r="J1556" i="16"/>
  <c r="C1556" i="16"/>
  <c r="J1557" i="16"/>
  <c r="C1557" i="16"/>
  <c r="J1558" i="16"/>
  <c r="C1558" i="16"/>
  <c r="J1559" i="16"/>
  <c r="C1559" i="16"/>
  <c r="J1560" i="16"/>
  <c r="C1560" i="16"/>
  <c r="J1561" i="16"/>
  <c r="C1561" i="16"/>
  <c r="J1562" i="16"/>
  <c r="C1562" i="16"/>
  <c r="J1563" i="16"/>
  <c r="C1563" i="16"/>
  <c r="J1564" i="16"/>
  <c r="C1564" i="16"/>
  <c r="J1565" i="16"/>
  <c r="C1565" i="16"/>
  <c r="J1566" i="16"/>
  <c r="C1566" i="16"/>
  <c r="J1567" i="16"/>
  <c r="C1567" i="16"/>
  <c r="J1568" i="16"/>
  <c r="C1568" i="16"/>
  <c r="J1569" i="16"/>
  <c r="C1569" i="16"/>
  <c r="J1570" i="16"/>
  <c r="C1570" i="16"/>
  <c r="J1571" i="16"/>
  <c r="C1571" i="16"/>
  <c r="J1572" i="16"/>
  <c r="C1572" i="16"/>
  <c r="J1573" i="16"/>
  <c r="C1573" i="16"/>
  <c r="J1574" i="16"/>
  <c r="C1574" i="16"/>
  <c r="J1575" i="16"/>
  <c r="C1575" i="16"/>
  <c r="J1576" i="16"/>
  <c r="C1576" i="16"/>
  <c r="J1577" i="16"/>
  <c r="C1577" i="16"/>
  <c r="J1578" i="16"/>
  <c r="C1578" i="16"/>
  <c r="J1579" i="16"/>
  <c r="C1579" i="16"/>
  <c r="J1580" i="16"/>
  <c r="C1580" i="16"/>
  <c r="J1581" i="16"/>
  <c r="C1581" i="16"/>
  <c r="J1582" i="16"/>
  <c r="C1582" i="16"/>
  <c r="J1583" i="16"/>
  <c r="C1583" i="16"/>
  <c r="J1584" i="16"/>
  <c r="C1584" i="16"/>
  <c r="J1585" i="16"/>
  <c r="C1585" i="16"/>
  <c r="J1586" i="16"/>
  <c r="C1586" i="16"/>
  <c r="J1587" i="16"/>
  <c r="C1587" i="16"/>
  <c r="J1588" i="16"/>
  <c r="C1588" i="16"/>
  <c r="J1589" i="16"/>
  <c r="C1589" i="16"/>
  <c r="J1590" i="16"/>
  <c r="C1590" i="16"/>
  <c r="J1591" i="16"/>
  <c r="C1591" i="16"/>
  <c r="J1592" i="16"/>
  <c r="C1592" i="16"/>
  <c r="J1593" i="16"/>
  <c r="C1593" i="16"/>
  <c r="J1594" i="16"/>
  <c r="C1594" i="16"/>
  <c r="J1595" i="16"/>
  <c r="C1595" i="16"/>
  <c r="J1596" i="16"/>
  <c r="C1596" i="16"/>
  <c r="J1597" i="16"/>
  <c r="C1597" i="16"/>
  <c r="J1598" i="16"/>
  <c r="C1598" i="16"/>
  <c r="J1599" i="16"/>
  <c r="C1599" i="16"/>
  <c r="J1600" i="16"/>
  <c r="C1600" i="16"/>
  <c r="J1601" i="16"/>
  <c r="C1601" i="16"/>
  <c r="J1602" i="16"/>
  <c r="C1602" i="16"/>
  <c r="J1603" i="16"/>
  <c r="C1603" i="16"/>
  <c r="J1604" i="16"/>
  <c r="C1604" i="16"/>
  <c r="J1605" i="16"/>
  <c r="C1605" i="16"/>
  <c r="J1606" i="16"/>
  <c r="C1606" i="16"/>
  <c r="J1607" i="16"/>
  <c r="C1607" i="16"/>
  <c r="J1608" i="16"/>
  <c r="C1608" i="16"/>
  <c r="J1609" i="16"/>
  <c r="C1609" i="16"/>
  <c r="J1610" i="16"/>
  <c r="C1610" i="16"/>
  <c r="J1611" i="16"/>
  <c r="C1611" i="16"/>
  <c r="J1612" i="16"/>
  <c r="C1612" i="16"/>
  <c r="J1613" i="16"/>
  <c r="C1613" i="16"/>
  <c r="J1614" i="16"/>
  <c r="C1614" i="16"/>
  <c r="J1615" i="16"/>
  <c r="C1615" i="16"/>
  <c r="J1616" i="16"/>
  <c r="C1616" i="16"/>
  <c r="J1617" i="16"/>
  <c r="C1617" i="16"/>
  <c r="J1618" i="16"/>
  <c r="C1618" i="16"/>
  <c r="J1619" i="16"/>
  <c r="C1619" i="16"/>
  <c r="J1620" i="16"/>
  <c r="C1620" i="16"/>
  <c r="J1621" i="16"/>
  <c r="C1621" i="16"/>
  <c r="J1622" i="16"/>
  <c r="C1622" i="16"/>
  <c r="J1623" i="16"/>
  <c r="C1623" i="16"/>
  <c r="J1624" i="16"/>
  <c r="C1624" i="16"/>
  <c r="J1625" i="16"/>
  <c r="C1625" i="16"/>
  <c r="J1626" i="16"/>
  <c r="C1626" i="16"/>
  <c r="J1627" i="16"/>
  <c r="C1627" i="16"/>
  <c r="J1628" i="16"/>
  <c r="C1628" i="16"/>
  <c r="J1629" i="16"/>
  <c r="C1629" i="16"/>
  <c r="J1630" i="16"/>
  <c r="C1630" i="16"/>
  <c r="J1631" i="16"/>
  <c r="C1631" i="16"/>
  <c r="J1632" i="16"/>
  <c r="C1632" i="16"/>
  <c r="J1633" i="16"/>
  <c r="C1633" i="16"/>
  <c r="J1634" i="16"/>
  <c r="C1634" i="16"/>
  <c r="J1635" i="16"/>
  <c r="C1635" i="16"/>
  <c r="J1636" i="16"/>
  <c r="C1636" i="16"/>
  <c r="J1637" i="16"/>
  <c r="C1637" i="16"/>
  <c r="J1638" i="16"/>
  <c r="C1638" i="16"/>
  <c r="J1639" i="16"/>
  <c r="C1639" i="16"/>
  <c r="J1640" i="16"/>
  <c r="C1640" i="16"/>
  <c r="J1641" i="16"/>
  <c r="C1641" i="16"/>
  <c r="J1642" i="16"/>
  <c r="C1642" i="16"/>
  <c r="J1643" i="16"/>
  <c r="C1643" i="16"/>
  <c r="J1644" i="16"/>
  <c r="C1644" i="16"/>
  <c r="J1645" i="16"/>
  <c r="C1645" i="16"/>
  <c r="J1646" i="16"/>
  <c r="C1646" i="16"/>
  <c r="J1647" i="16"/>
  <c r="C1647" i="16"/>
  <c r="J1648" i="16"/>
  <c r="C1648" i="16"/>
  <c r="J1649" i="16"/>
  <c r="C1649" i="16"/>
  <c r="J1650" i="16"/>
  <c r="C1650" i="16"/>
  <c r="J1651" i="16"/>
  <c r="C1651" i="16"/>
  <c r="J1652" i="16"/>
  <c r="C1652" i="16"/>
  <c r="J1653" i="16"/>
  <c r="C1653" i="16"/>
  <c r="J1654" i="16"/>
  <c r="C1654" i="16"/>
  <c r="J1655" i="16"/>
  <c r="C1655" i="16"/>
  <c r="J1656" i="16"/>
  <c r="C1656" i="16"/>
  <c r="J1657" i="16"/>
  <c r="C1657" i="16"/>
  <c r="J1658" i="16"/>
  <c r="C1658" i="16"/>
  <c r="J1659" i="16"/>
  <c r="C1659" i="16"/>
  <c r="J1660" i="16"/>
  <c r="C1660" i="16"/>
  <c r="J1661" i="16"/>
  <c r="C1661" i="16"/>
  <c r="J1662" i="16"/>
  <c r="C1662" i="16"/>
  <c r="J1663" i="16"/>
  <c r="C1663" i="16"/>
  <c r="J1664" i="16"/>
  <c r="C1664" i="16"/>
  <c r="J1665" i="16"/>
  <c r="C1665" i="16"/>
  <c r="J1666" i="16"/>
  <c r="C1666" i="16"/>
  <c r="J1667" i="16"/>
  <c r="C1667" i="16"/>
  <c r="J1668" i="16"/>
  <c r="C1668" i="16"/>
  <c r="J1669" i="16"/>
  <c r="C1669" i="16"/>
  <c r="J1670" i="16"/>
  <c r="C1670" i="16"/>
  <c r="J1671" i="16"/>
  <c r="C1671" i="16"/>
  <c r="J1672" i="16"/>
  <c r="C1672" i="16"/>
  <c r="J1673" i="16"/>
  <c r="C1673" i="16"/>
  <c r="J1674" i="16"/>
  <c r="C1674" i="16"/>
  <c r="J1675" i="16"/>
  <c r="C1675" i="16"/>
  <c r="J1676" i="16"/>
  <c r="C1676" i="16"/>
  <c r="J1677" i="16"/>
  <c r="C1677" i="16"/>
  <c r="J1678" i="16"/>
  <c r="C1678" i="16"/>
  <c r="J1679" i="16"/>
  <c r="C1679" i="16"/>
  <c r="J1680" i="16"/>
  <c r="C1680" i="16"/>
  <c r="J1681" i="16"/>
  <c r="C1681" i="16"/>
  <c r="J1682" i="16"/>
  <c r="C1682" i="16"/>
  <c r="J1683" i="16"/>
  <c r="C1683" i="16"/>
  <c r="J1684" i="16"/>
  <c r="C1684" i="16"/>
  <c r="J1685" i="16"/>
  <c r="C1685" i="16"/>
  <c r="J1686" i="16"/>
  <c r="C1686" i="16"/>
  <c r="J1687" i="16"/>
  <c r="C1687" i="16"/>
  <c r="J1688" i="16"/>
  <c r="C1688" i="16"/>
  <c r="J1689" i="16"/>
  <c r="C1689" i="16"/>
  <c r="J1690" i="16"/>
  <c r="C1690" i="16"/>
  <c r="J1691" i="16"/>
  <c r="C1691" i="16"/>
  <c r="J1692" i="16"/>
  <c r="C1692" i="16"/>
  <c r="J1693" i="16"/>
  <c r="C1693" i="16"/>
  <c r="J1694" i="16"/>
  <c r="C1694" i="16"/>
  <c r="J1695" i="16"/>
  <c r="C1695" i="16"/>
  <c r="J1696" i="16"/>
  <c r="C1696" i="16"/>
  <c r="J1697" i="16"/>
  <c r="C1697" i="16"/>
  <c r="J1698" i="16"/>
  <c r="C1698" i="16"/>
  <c r="J1699" i="16"/>
  <c r="C1699" i="16"/>
  <c r="J1700" i="16"/>
  <c r="C1700" i="16"/>
  <c r="J1701" i="16"/>
  <c r="C1701" i="16"/>
  <c r="J1702" i="16"/>
  <c r="C1702" i="16"/>
  <c r="J1703" i="16"/>
  <c r="C1703" i="16"/>
  <c r="J1704" i="16"/>
  <c r="C1704" i="16"/>
  <c r="J1705" i="16"/>
  <c r="C1705" i="16"/>
  <c r="J1706" i="16"/>
  <c r="C1706" i="16"/>
  <c r="J1707" i="16"/>
  <c r="C1707" i="16"/>
  <c r="J1708" i="16"/>
  <c r="C1708" i="16"/>
  <c r="J1709" i="16"/>
  <c r="C1709" i="16"/>
  <c r="J1710" i="16"/>
  <c r="C1710" i="16"/>
  <c r="J1711" i="16"/>
  <c r="C1711" i="16"/>
  <c r="J1712" i="16"/>
  <c r="C1712" i="16"/>
  <c r="J1713" i="16"/>
  <c r="C1713" i="16"/>
  <c r="J1714" i="16"/>
  <c r="C1714" i="16"/>
  <c r="J1715" i="16"/>
  <c r="C1715" i="16"/>
  <c r="J1716" i="16"/>
  <c r="C1716" i="16"/>
  <c r="J1717" i="16"/>
  <c r="C1717" i="16"/>
  <c r="J1718" i="16"/>
  <c r="C1718" i="16"/>
  <c r="J1719" i="16"/>
  <c r="C1719" i="16"/>
  <c r="J1720" i="16"/>
  <c r="C1720" i="16"/>
  <c r="J1721" i="16"/>
  <c r="C1721" i="16"/>
  <c r="J1722" i="16"/>
  <c r="C1722" i="16"/>
  <c r="J1723" i="16"/>
  <c r="C1723" i="16"/>
  <c r="J1724" i="16"/>
  <c r="C1724" i="16"/>
  <c r="J1725" i="16"/>
  <c r="C1725" i="16"/>
  <c r="J1726" i="16"/>
  <c r="C1726" i="16"/>
  <c r="J1727" i="16"/>
  <c r="C1727" i="16"/>
  <c r="J1728" i="16"/>
  <c r="C1728" i="16"/>
  <c r="J1729" i="16"/>
  <c r="C1729" i="16"/>
  <c r="J1730" i="16"/>
  <c r="C1730" i="16"/>
  <c r="J1731" i="16"/>
  <c r="C1731" i="16"/>
  <c r="J1732" i="16"/>
  <c r="C1732" i="16"/>
  <c r="J1733" i="16"/>
  <c r="C1733" i="16"/>
  <c r="J1734" i="16"/>
  <c r="C1734" i="16"/>
  <c r="J1735" i="16"/>
  <c r="C1735" i="16"/>
  <c r="J1736" i="16"/>
  <c r="C1736" i="16"/>
  <c r="J1737" i="16"/>
  <c r="C1737" i="16"/>
  <c r="J1738" i="16"/>
  <c r="C1738" i="16"/>
  <c r="J1739" i="16"/>
  <c r="C1739" i="16"/>
  <c r="J1740" i="16"/>
  <c r="C1740" i="16"/>
  <c r="J1741" i="16"/>
  <c r="C1741" i="16"/>
  <c r="J1742" i="16"/>
  <c r="C1742" i="16"/>
  <c r="J1743" i="16"/>
  <c r="C1743" i="16"/>
  <c r="J1744" i="16"/>
  <c r="C1744" i="16"/>
  <c r="J1745" i="16"/>
  <c r="C1745" i="16"/>
  <c r="J1746" i="16"/>
  <c r="C1746" i="16"/>
  <c r="J1747" i="16"/>
  <c r="C1747" i="16"/>
  <c r="J1748" i="16"/>
  <c r="C1748" i="16"/>
  <c r="J1749" i="16"/>
  <c r="C1749" i="16"/>
  <c r="J1750" i="16"/>
  <c r="C1750" i="16"/>
  <c r="J1751" i="16"/>
  <c r="C1751" i="16"/>
  <c r="J1752" i="16"/>
  <c r="C1752" i="16"/>
  <c r="J1753" i="16"/>
  <c r="C1753" i="16"/>
  <c r="J1754" i="16"/>
  <c r="C1754" i="16"/>
  <c r="J1755" i="16"/>
  <c r="C1755" i="16"/>
  <c r="J1756" i="16"/>
  <c r="C1756" i="16"/>
  <c r="J1757" i="16"/>
  <c r="C1757" i="16"/>
  <c r="J1758" i="16"/>
  <c r="C1758" i="16"/>
  <c r="J1759" i="16"/>
  <c r="C1759" i="16"/>
  <c r="J1760" i="16"/>
  <c r="C1760" i="16"/>
  <c r="J1761" i="16"/>
  <c r="C1761" i="16"/>
  <c r="J1762" i="16"/>
  <c r="C1762" i="16"/>
  <c r="J1763" i="16"/>
  <c r="C1763" i="16"/>
  <c r="J1764" i="16"/>
  <c r="C1764" i="16"/>
  <c r="J1765" i="16"/>
  <c r="C1765" i="16"/>
  <c r="J1766" i="16"/>
  <c r="C1766" i="16"/>
  <c r="J1767" i="16"/>
  <c r="C1767" i="16"/>
  <c r="J1768" i="16"/>
  <c r="C1768" i="16"/>
  <c r="J1769" i="16"/>
  <c r="C1769" i="16"/>
  <c r="J1770" i="16"/>
  <c r="C1770" i="16"/>
  <c r="J1771" i="16"/>
  <c r="C1771" i="16"/>
  <c r="J1772" i="16"/>
  <c r="C1772" i="16"/>
  <c r="J1773" i="16"/>
  <c r="C1773" i="16"/>
  <c r="J1774" i="16"/>
  <c r="C1774" i="16"/>
  <c r="J1775" i="16"/>
  <c r="C1775" i="16"/>
  <c r="J1776" i="16"/>
  <c r="C1776" i="16"/>
  <c r="J1777" i="16"/>
  <c r="C1777" i="16"/>
  <c r="J1778" i="16"/>
  <c r="C1778" i="16"/>
  <c r="J1779" i="16"/>
  <c r="C1779" i="16"/>
  <c r="J1780" i="16"/>
  <c r="C1780" i="16"/>
  <c r="J1781" i="16"/>
  <c r="C1781" i="16"/>
  <c r="J1782" i="16"/>
  <c r="C1782" i="16"/>
  <c r="J1783" i="16"/>
  <c r="C1783" i="16"/>
  <c r="J1784" i="16"/>
  <c r="C1784" i="16"/>
  <c r="J1785" i="16"/>
  <c r="C1785" i="16"/>
  <c r="J1786" i="16"/>
  <c r="C1786" i="16"/>
  <c r="J1787" i="16"/>
  <c r="C1787" i="16"/>
  <c r="J1788" i="16"/>
  <c r="C1788" i="16"/>
  <c r="J1789" i="16"/>
  <c r="C1789" i="16"/>
  <c r="J1790" i="16"/>
  <c r="C1790" i="16"/>
  <c r="J1791" i="16"/>
  <c r="C1791" i="16"/>
  <c r="J1792" i="16"/>
  <c r="C1792" i="16"/>
  <c r="J1793" i="16"/>
  <c r="C1793" i="16"/>
  <c r="J1794" i="16"/>
  <c r="C1794" i="16"/>
  <c r="J1795" i="16"/>
  <c r="C1795" i="16"/>
  <c r="J1796" i="16"/>
  <c r="C1796" i="16"/>
  <c r="J1797" i="16"/>
  <c r="C1797" i="16"/>
  <c r="J1798" i="16"/>
  <c r="C1798" i="16"/>
  <c r="J1799" i="16"/>
  <c r="C1799" i="16"/>
  <c r="J1800" i="16"/>
  <c r="C1800" i="16"/>
  <c r="J1801" i="16"/>
  <c r="C1801" i="16"/>
  <c r="J1802" i="16"/>
  <c r="C1802" i="16"/>
  <c r="J1803" i="16"/>
  <c r="C1803" i="16"/>
  <c r="J1804" i="16"/>
  <c r="C1804" i="16"/>
  <c r="J1805" i="16"/>
  <c r="C1805" i="16"/>
  <c r="J1806" i="16"/>
  <c r="C1806" i="16"/>
  <c r="J1807" i="16"/>
  <c r="C1807" i="16"/>
  <c r="J1808" i="16"/>
  <c r="C1808" i="16"/>
  <c r="J1809" i="16"/>
  <c r="C1809" i="16"/>
  <c r="J1810" i="16"/>
  <c r="C1810" i="16"/>
  <c r="J1811" i="16"/>
  <c r="C1811" i="16"/>
  <c r="J1812" i="16"/>
  <c r="C1812" i="16"/>
  <c r="J1813" i="16"/>
  <c r="C1813" i="16"/>
  <c r="J1814" i="16"/>
  <c r="C1814" i="16"/>
  <c r="J1815" i="16"/>
  <c r="C1815" i="16"/>
  <c r="J1816" i="16"/>
  <c r="C1816" i="16"/>
  <c r="J1817" i="16"/>
  <c r="C1817" i="16"/>
  <c r="J1818" i="16"/>
  <c r="C1818" i="16"/>
  <c r="J1819" i="16"/>
  <c r="C1819" i="16"/>
  <c r="J1820" i="16"/>
  <c r="C1820" i="16"/>
  <c r="J1821" i="16"/>
  <c r="C1821" i="16"/>
  <c r="J1822" i="16"/>
  <c r="C1822" i="16"/>
  <c r="J1823" i="16"/>
  <c r="C1823" i="16"/>
  <c r="J1824" i="16"/>
  <c r="C1824" i="16"/>
  <c r="J1825" i="16"/>
  <c r="C1825" i="16"/>
  <c r="J1826" i="16"/>
  <c r="C1826" i="16"/>
  <c r="J1827" i="16"/>
  <c r="C1827" i="16"/>
  <c r="J1828" i="16"/>
  <c r="C1828" i="16"/>
  <c r="J1829" i="16"/>
  <c r="C1829" i="16"/>
  <c r="J1830" i="16"/>
  <c r="C1830" i="16"/>
  <c r="J1831" i="16"/>
  <c r="C1831" i="16"/>
  <c r="J1832" i="16"/>
  <c r="C1832" i="16"/>
  <c r="J1833" i="16"/>
  <c r="C1833" i="16"/>
  <c r="J1834" i="16"/>
  <c r="C1834" i="16"/>
  <c r="J1835" i="16"/>
  <c r="C1835" i="16"/>
  <c r="J1836" i="16"/>
  <c r="C1836" i="16"/>
  <c r="J1837" i="16"/>
  <c r="C1837" i="16"/>
  <c r="J1838" i="16"/>
  <c r="C1838" i="16"/>
  <c r="J1839" i="16"/>
  <c r="C1839" i="16"/>
  <c r="J1840" i="16"/>
  <c r="C1840" i="16"/>
  <c r="J1841" i="16"/>
  <c r="C1841" i="16"/>
  <c r="J1842" i="16"/>
  <c r="C1842" i="16"/>
  <c r="J1843" i="16"/>
  <c r="C1843" i="16"/>
  <c r="J1844" i="16"/>
  <c r="C1844" i="16"/>
  <c r="J1845" i="16"/>
  <c r="C1845" i="16"/>
  <c r="J1846" i="16"/>
  <c r="C1846" i="16"/>
  <c r="J1847" i="16"/>
  <c r="C1847" i="16"/>
  <c r="J1848" i="16"/>
  <c r="C1848" i="16"/>
  <c r="J1849" i="16"/>
  <c r="C1849" i="16"/>
  <c r="J1850" i="16"/>
  <c r="C1850" i="16"/>
  <c r="J1851" i="16"/>
  <c r="C1851" i="16"/>
  <c r="J1852" i="16"/>
  <c r="C1852" i="16"/>
  <c r="J1853" i="16"/>
  <c r="C1853" i="16"/>
  <c r="J1854" i="16"/>
  <c r="C1854" i="16"/>
  <c r="J1855" i="16"/>
  <c r="C1855" i="16"/>
  <c r="J1856" i="16"/>
  <c r="C1856" i="16"/>
  <c r="J1857" i="16"/>
  <c r="C1857" i="16"/>
  <c r="J1858" i="16"/>
  <c r="C1858" i="16"/>
  <c r="J1859" i="16"/>
  <c r="C1859" i="16"/>
  <c r="J1860" i="16"/>
  <c r="C1860" i="16"/>
  <c r="J1861" i="16"/>
  <c r="C1861" i="16"/>
  <c r="J1862" i="16"/>
  <c r="C1862" i="16"/>
  <c r="J1863" i="16"/>
  <c r="C1863" i="16"/>
  <c r="J1864" i="16"/>
  <c r="C1864" i="16"/>
  <c r="J1865" i="16"/>
  <c r="C1865" i="16"/>
  <c r="J1866" i="16"/>
  <c r="C1866" i="16"/>
  <c r="J1867" i="16"/>
  <c r="C1867" i="16"/>
  <c r="J1868" i="16"/>
  <c r="C1868" i="16"/>
  <c r="J1869" i="16"/>
  <c r="C1869" i="16"/>
  <c r="J1870" i="16"/>
  <c r="C1870" i="16"/>
  <c r="J1871" i="16"/>
  <c r="C1871" i="16"/>
  <c r="J1872" i="16"/>
  <c r="C1872" i="16"/>
  <c r="J1873" i="16"/>
  <c r="C1873" i="16"/>
  <c r="J1874" i="16"/>
  <c r="C1874" i="16"/>
  <c r="J1875" i="16"/>
  <c r="C1875" i="16"/>
  <c r="J1876" i="16"/>
  <c r="C1876" i="16"/>
  <c r="J1877" i="16"/>
  <c r="C1877" i="16"/>
  <c r="J1878" i="16"/>
  <c r="C1878" i="16"/>
  <c r="J1879" i="16"/>
  <c r="C1879" i="16"/>
  <c r="J1880" i="16"/>
  <c r="C1880" i="16"/>
  <c r="J1881" i="16"/>
  <c r="C1881" i="16"/>
  <c r="J1882" i="16"/>
  <c r="C1882" i="16"/>
  <c r="J1883" i="16"/>
  <c r="C1883" i="16"/>
  <c r="J1884" i="16"/>
  <c r="C1884" i="16"/>
  <c r="J1885" i="16"/>
  <c r="C1885" i="16"/>
  <c r="J1886" i="16"/>
  <c r="C1886" i="16"/>
  <c r="J1887" i="16"/>
  <c r="C1887" i="16"/>
  <c r="J1888" i="16"/>
  <c r="C1888" i="16"/>
  <c r="J1889" i="16"/>
  <c r="C1889" i="16"/>
  <c r="J1890" i="16"/>
  <c r="C1890" i="16"/>
  <c r="J1891" i="16"/>
  <c r="C1891" i="16"/>
  <c r="J1892" i="16"/>
  <c r="C1892" i="16"/>
  <c r="J1893" i="16"/>
  <c r="C1893" i="16"/>
  <c r="J1894" i="16"/>
  <c r="C1894" i="16"/>
  <c r="J1895" i="16"/>
  <c r="C1895" i="16"/>
  <c r="J1896" i="16"/>
  <c r="C1896" i="16"/>
  <c r="J1897" i="16"/>
  <c r="C1897" i="16"/>
  <c r="J1898" i="16"/>
  <c r="C1898" i="16"/>
  <c r="J1899" i="16"/>
  <c r="C1899" i="16"/>
  <c r="J1900" i="16"/>
  <c r="C1900" i="16"/>
  <c r="J1901" i="16"/>
  <c r="C1901" i="16"/>
  <c r="J1902" i="16"/>
  <c r="C1902" i="16"/>
  <c r="J1903" i="16"/>
  <c r="C1903" i="16"/>
  <c r="J1904" i="16"/>
  <c r="C1904" i="16"/>
  <c r="J1905" i="16"/>
  <c r="C1905" i="16"/>
  <c r="J1906" i="16"/>
  <c r="C1906" i="16"/>
  <c r="J1907" i="16"/>
  <c r="C1907" i="16"/>
  <c r="J1908" i="16"/>
  <c r="C1908" i="16"/>
  <c r="J1909" i="16"/>
  <c r="C1909" i="16"/>
  <c r="J1910" i="16"/>
  <c r="C1910" i="16"/>
  <c r="J1911" i="16"/>
  <c r="C1911" i="16"/>
  <c r="J1912" i="16"/>
  <c r="C1912" i="16"/>
  <c r="J1913" i="16"/>
  <c r="C1913" i="16"/>
  <c r="J1914" i="16"/>
  <c r="C1914" i="16"/>
  <c r="J1915" i="16"/>
  <c r="C1915" i="16"/>
  <c r="J1916" i="16"/>
  <c r="C1916" i="16"/>
  <c r="J1917" i="16"/>
  <c r="C1917" i="16"/>
  <c r="J1918" i="16"/>
  <c r="C1918" i="16"/>
  <c r="J1919" i="16"/>
  <c r="C1919" i="16"/>
  <c r="J1920" i="16"/>
  <c r="C1920" i="16"/>
  <c r="J1921" i="16"/>
  <c r="C1921" i="16"/>
  <c r="J1922" i="16"/>
  <c r="C1922" i="16"/>
  <c r="J1923" i="16"/>
  <c r="C1923" i="16"/>
  <c r="J1924" i="16"/>
  <c r="C1924" i="16"/>
  <c r="J1925" i="16"/>
  <c r="C1925" i="16"/>
  <c r="J1926" i="16"/>
  <c r="C1926" i="16"/>
  <c r="J1927" i="16"/>
  <c r="C1927" i="16"/>
  <c r="J1928" i="16"/>
  <c r="C1928" i="16"/>
  <c r="J1929" i="16"/>
  <c r="C1929" i="16"/>
  <c r="J1930" i="16"/>
  <c r="C1930" i="16"/>
  <c r="J1931" i="16"/>
  <c r="C1931" i="16"/>
  <c r="J1932" i="16"/>
  <c r="C1932" i="16"/>
  <c r="J1933" i="16"/>
  <c r="C1933" i="16"/>
  <c r="J1934" i="16"/>
  <c r="C1934" i="16"/>
  <c r="J1935" i="16"/>
  <c r="C1935" i="16"/>
  <c r="J1936" i="16"/>
  <c r="C1936" i="16"/>
  <c r="J1937" i="16"/>
  <c r="C1937" i="16"/>
  <c r="J1938" i="16"/>
  <c r="C1938" i="16"/>
  <c r="J1939" i="16"/>
  <c r="C1939" i="16"/>
  <c r="J1940" i="16"/>
  <c r="C1940" i="16"/>
  <c r="J1941" i="16"/>
  <c r="C1941" i="16"/>
  <c r="J1942" i="16"/>
  <c r="C1942" i="16"/>
  <c r="J1943" i="16"/>
  <c r="C1943" i="16"/>
  <c r="J1944" i="16"/>
  <c r="C1944" i="16"/>
  <c r="J1945" i="16"/>
  <c r="C1945" i="16"/>
  <c r="J1946" i="16"/>
  <c r="C1946" i="16"/>
  <c r="J1947" i="16"/>
  <c r="C1947" i="16"/>
  <c r="J1948" i="16"/>
  <c r="C1948" i="16"/>
  <c r="J1949" i="16"/>
  <c r="C1949" i="16"/>
  <c r="J1950" i="16"/>
  <c r="C1950" i="16"/>
  <c r="J1951" i="16"/>
  <c r="C1951" i="16"/>
  <c r="J1952" i="16"/>
  <c r="C1952" i="16"/>
  <c r="J1953" i="16"/>
  <c r="C1953" i="16"/>
  <c r="J1954" i="16"/>
  <c r="C1954" i="16"/>
  <c r="J1955" i="16"/>
  <c r="C1955" i="16"/>
  <c r="J1956" i="16"/>
  <c r="C1956" i="16"/>
  <c r="J1957" i="16"/>
  <c r="C1957" i="16"/>
  <c r="J1958" i="16"/>
  <c r="C1958" i="16"/>
  <c r="J1959" i="16"/>
  <c r="C1959" i="16"/>
  <c r="J1960" i="16"/>
  <c r="C1960" i="16"/>
  <c r="J1961" i="16"/>
  <c r="C1961" i="16"/>
  <c r="J1962" i="16"/>
  <c r="C1962" i="16"/>
  <c r="J1963" i="16"/>
  <c r="C1963" i="16"/>
  <c r="J1964" i="16"/>
  <c r="C1964" i="16"/>
  <c r="J1965" i="16"/>
  <c r="C1965" i="16"/>
  <c r="J1966" i="16"/>
  <c r="C1966" i="16"/>
  <c r="J1967" i="16"/>
  <c r="C1967" i="16"/>
  <c r="J1968" i="16"/>
  <c r="C1968" i="16"/>
  <c r="J1969" i="16"/>
  <c r="C1969" i="16"/>
  <c r="J1970" i="16"/>
  <c r="C1970" i="16"/>
  <c r="J1971" i="16"/>
  <c r="C1971" i="16"/>
  <c r="J1972" i="16"/>
  <c r="C1972" i="16"/>
  <c r="J1973" i="16"/>
  <c r="C1973" i="16"/>
  <c r="J1974" i="16"/>
  <c r="C1974" i="16"/>
  <c r="J1975" i="16"/>
  <c r="C1975" i="16"/>
  <c r="J1976" i="16"/>
  <c r="C1976" i="16"/>
  <c r="J1977" i="16"/>
  <c r="C1977" i="16"/>
  <c r="J1978" i="16"/>
  <c r="C1978" i="16"/>
  <c r="J1979" i="16"/>
  <c r="C1979" i="16"/>
  <c r="J1980" i="16"/>
  <c r="C1980" i="16"/>
  <c r="J1981" i="16"/>
  <c r="C1981" i="16"/>
  <c r="J1982" i="16"/>
  <c r="C1982" i="16"/>
  <c r="J1983" i="16"/>
  <c r="C1983" i="16"/>
  <c r="J1984" i="16"/>
  <c r="C1984" i="16"/>
  <c r="J1985" i="16"/>
  <c r="C1985" i="16"/>
  <c r="J1986" i="16"/>
  <c r="C1986" i="16"/>
  <c r="J1987" i="16"/>
  <c r="C1987" i="16"/>
  <c r="J1988" i="16"/>
  <c r="C1988" i="16"/>
  <c r="J1989" i="16"/>
  <c r="C1989" i="16"/>
  <c r="J1990" i="16"/>
  <c r="C1990" i="16"/>
  <c r="J1991" i="16"/>
  <c r="C1991" i="16"/>
  <c r="J1992" i="16"/>
  <c r="C1992" i="16"/>
  <c r="J1993" i="16"/>
  <c r="C1993" i="16"/>
  <c r="J1994" i="16"/>
  <c r="C1994" i="16"/>
  <c r="J1995" i="16"/>
  <c r="C1995" i="16"/>
  <c r="J1996" i="16"/>
  <c r="C1996" i="16"/>
  <c r="J1997" i="16"/>
  <c r="C1997" i="16"/>
  <c r="J1998" i="16"/>
  <c r="C1998" i="16"/>
  <c r="J1999" i="16"/>
  <c r="C1999" i="16"/>
  <c r="J2000" i="16"/>
  <c r="C2000" i="16"/>
  <c r="J2001" i="16"/>
  <c r="C2001" i="16"/>
  <c r="J2002" i="16"/>
  <c r="C2002" i="16"/>
  <c r="J2003" i="16"/>
  <c r="C2003" i="16"/>
  <c r="J2004" i="16"/>
  <c r="C2004" i="16"/>
  <c r="J2005" i="16"/>
  <c r="C2005" i="16"/>
  <c r="J2006" i="16"/>
  <c r="C2006" i="16"/>
  <c r="J2007" i="16"/>
  <c r="C2007" i="16"/>
  <c r="J2008" i="16"/>
  <c r="C2008" i="16"/>
  <c r="J2009" i="16"/>
  <c r="C2009" i="16"/>
  <c r="J2010" i="16"/>
  <c r="C2010" i="16"/>
  <c r="J2011" i="16"/>
  <c r="C2011" i="16"/>
  <c r="J2012" i="16"/>
  <c r="C2012" i="16"/>
  <c r="J2013" i="16"/>
  <c r="C2013" i="16"/>
  <c r="J2014" i="16"/>
  <c r="C2014" i="16"/>
  <c r="J2015" i="16"/>
  <c r="C2015" i="16"/>
  <c r="J2016" i="16"/>
  <c r="C2016" i="16"/>
  <c r="J2017" i="16"/>
  <c r="C2017" i="16"/>
  <c r="J2018" i="16"/>
  <c r="C2018" i="16"/>
  <c r="J2019" i="16"/>
  <c r="C2019" i="16"/>
  <c r="J2020" i="16"/>
  <c r="C2020" i="16"/>
  <c r="J2021" i="16"/>
  <c r="C2021" i="16"/>
  <c r="J2022" i="16"/>
  <c r="C2022" i="16"/>
  <c r="J2023" i="16"/>
  <c r="C2023" i="16"/>
  <c r="J2024" i="16"/>
  <c r="C2024" i="16"/>
  <c r="J2025" i="16"/>
  <c r="C2025" i="16"/>
  <c r="J2026" i="16"/>
  <c r="C2026" i="16"/>
  <c r="J2027" i="16"/>
  <c r="C2027" i="16"/>
  <c r="J2028" i="16"/>
  <c r="C2028" i="16"/>
  <c r="J2029" i="16"/>
  <c r="C2029" i="16"/>
  <c r="J2030" i="16"/>
  <c r="C2030" i="16"/>
  <c r="J2031" i="16"/>
  <c r="C2031" i="16"/>
  <c r="J2032" i="16"/>
  <c r="C2032" i="16"/>
  <c r="J2033" i="16"/>
  <c r="C2033" i="16"/>
  <c r="J2034" i="16"/>
  <c r="C2034" i="16"/>
  <c r="J2035" i="16"/>
  <c r="C2035" i="16"/>
  <c r="J2036" i="16"/>
  <c r="C2036" i="16"/>
  <c r="J2037" i="16"/>
  <c r="C2037" i="16"/>
  <c r="J2038" i="16"/>
  <c r="C2038" i="16"/>
  <c r="J2039" i="16"/>
  <c r="C2039" i="16"/>
  <c r="J2040" i="16"/>
  <c r="C2040" i="16"/>
  <c r="J2041" i="16"/>
  <c r="C2041" i="16"/>
  <c r="J2042" i="16"/>
  <c r="C2042" i="16"/>
  <c r="J2043" i="16"/>
  <c r="C2043" i="16"/>
  <c r="J2044" i="16"/>
  <c r="C2044" i="16"/>
  <c r="J2045" i="16"/>
  <c r="C2045" i="16"/>
  <c r="J2046" i="16"/>
  <c r="C2046" i="16"/>
  <c r="J2047" i="16"/>
  <c r="C2047" i="16"/>
  <c r="J2048" i="16"/>
  <c r="C2048" i="16"/>
  <c r="J2049" i="16"/>
  <c r="C2049" i="16"/>
  <c r="J2050" i="16"/>
  <c r="C2050" i="16"/>
  <c r="J2051" i="16"/>
  <c r="C2051" i="16"/>
  <c r="J2052" i="16"/>
  <c r="C2052" i="16"/>
  <c r="J2053" i="16"/>
  <c r="C2053" i="16"/>
  <c r="J2054" i="16"/>
  <c r="C2054" i="16"/>
  <c r="J2055" i="16"/>
  <c r="C2055" i="16"/>
  <c r="J2056" i="16"/>
  <c r="C2056" i="16"/>
  <c r="J2057" i="16"/>
  <c r="C2057" i="16"/>
  <c r="J2058" i="16"/>
  <c r="C2058" i="16"/>
  <c r="J2059" i="16"/>
  <c r="C2059" i="16"/>
  <c r="J2060" i="16"/>
  <c r="C2060" i="16"/>
  <c r="J2061" i="16"/>
  <c r="C2061" i="16"/>
  <c r="J2062" i="16"/>
  <c r="C2062" i="16"/>
  <c r="J2063" i="16"/>
  <c r="C2063" i="16"/>
  <c r="J2064" i="16"/>
  <c r="C2064" i="16"/>
  <c r="J2065" i="16"/>
  <c r="C2065" i="16"/>
  <c r="J2066" i="16"/>
  <c r="C2066" i="16"/>
  <c r="J2067" i="16"/>
  <c r="C2067" i="16"/>
  <c r="J2068" i="16"/>
  <c r="C2068" i="16"/>
  <c r="J2069" i="16"/>
  <c r="C2069" i="16"/>
  <c r="J2070" i="16"/>
  <c r="C2070" i="16"/>
  <c r="J2071" i="16"/>
  <c r="C2071" i="16"/>
  <c r="J2072" i="16"/>
  <c r="C2072" i="16"/>
  <c r="J2073" i="16"/>
  <c r="C2073" i="16"/>
  <c r="J2074" i="16"/>
  <c r="C2074" i="16"/>
  <c r="J2075" i="16"/>
  <c r="C2075" i="16"/>
  <c r="J2076" i="16"/>
  <c r="C2076" i="16"/>
  <c r="J2077" i="16"/>
  <c r="C2077" i="16"/>
  <c r="J2078" i="16"/>
  <c r="C2078" i="16"/>
  <c r="J2079" i="16"/>
  <c r="C2079" i="16"/>
  <c r="J2080" i="16"/>
  <c r="C2080" i="16"/>
  <c r="J2081" i="16"/>
  <c r="C2081" i="16"/>
  <c r="J2082" i="16"/>
  <c r="C2082" i="16"/>
  <c r="J2083" i="16"/>
  <c r="C2083" i="16"/>
  <c r="J2084" i="16"/>
  <c r="C2084" i="16"/>
  <c r="J2085" i="16"/>
  <c r="C2085" i="16"/>
  <c r="J2086" i="16"/>
  <c r="C2086" i="16"/>
  <c r="J2087" i="16"/>
  <c r="C2087" i="16"/>
  <c r="J2088" i="16"/>
  <c r="C2088" i="16"/>
  <c r="J2089" i="16"/>
  <c r="C2089" i="16"/>
  <c r="J2090" i="16"/>
  <c r="C2090" i="16"/>
  <c r="J2091" i="16"/>
  <c r="C2091" i="16"/>
  <c r="J2092" i="16"/>
  <c r="C2092" i="16"/>
  <c r="J2093" i="16"/>
  <c r="C2093" i="16"/>
  <c r="J2094" i="16"/>
  <c r="C2094" i="16"/>
  <c r="J2095" i="16"/>
  <c r="C2095" i="16"/>
  <c r="J2096" i="16"/>
  <c r="C2096" i="16"/>
  <c r="J2097" i="16"/>
  <c r="C2097" i="16"/>
  <c r="J2098" i="16"/>
  <c r="C2098" i="16"/>
  <c r="J2099" i="16"/>
  <c r="C2099" i="16"/>
  <c r="J2100" i="16"/>
  <c r="C2100" i="16"/>
  <c r="J2101" i="16"/>
  <c r="C2101" i="16"/>
  <c r="J2102" i="16"/>
  <c r="C2102" i="16"/>
  <c r="J2103" i="16"/>
  <c r="C2103" i="16"/>
  <c r="J2104" i="16"/>
  <c r="C2104" i="16"/>
  <c r="J2105" i="16"/>
  <c r="C2105" i="16"/>
  <c r="J2106" i="16"/>
  <c r="C2106" i="16"/>
  <c r="J2107" i="16"/>
  <c r="C2107" i="16"/>
  <c r="J2108" i="16"/>
  <c r="C2108" i="16"/>
  <c r="J2109" i="16"/>
  <c r="C2109" i="16"/>
  <c r="J2110" i="16"/>
  <c r="C2110" i="16"/>
  <c r="J2111" i="16"/>
  <c r="C2111" i="16"/>
  <c r="J2112" i="16"/>
  <c r="C2112" i="16"/>
  <c r="J2113" i="16"/>
  <c r="C2113" i="16"/>
  <c r="J2114" i="16"/>
  <c r="C2114" i="16"/>
  <c r="J2115" i="16"/>
  <c r="C2115" i="16"/>
  <c r="J2116" i="16"/>
  <c r="C2116" i="16"/>
  <c r="J2117" i="16"/>
  <c r="C2117" i="16"/>
  <c r="J2118" i="16"/>
  <c r="C2118" i="16"/>
  <c r="J2119" i="16"/>
  <c r="C2119" i="16"/>
  <c r="J2120" i="16"/>
  <c r="C2120" i="16"/>
  <c r="J2121" i="16"/>
  <c r="C2121" i="16"/>
  <c r="J2122" i="16"/>
  <c r="C2122" i="16"/>
  <c r="J2123" i="16"/>
  <c r="C2123" i="16"/>
  <c r="J2124" i="16"/>
  <c r="C2124" i="16"/>
  <c r="J2125" i="16"/>
  <c r="C2125" i="16"/>
  <c r="J2126" i="16"/>
  <c r="C2126" i="16"/>
  <c r="J2127" i="16"/>
  <c r="C2127" i="16"/>
  <c r="J2128" i="16"/>
  <c r="C2128" i="16"/>
  <c r="J2129" i="16"/>
  <c r="C2129" i="16"/>
  <c r="J2130" i="16"/>
  <c r="C2130" i="16"/>
  <c r="J2131" i="16"/>
  <c r="C2131" i="16"/>
  <c r="J2132" i="16"/>
  <c r="C2132" i="16"/>
  <c r="J2133" i="16"/>
  <c r="C2133" i="16"/>
  <c r="J2134" i="16"/>
  <c r="C2134" i="16"/>
  <c r="J2135" i="16"/>
  <c r="C2135" i="16"/>
  <c r="J2136" i="16"/>
  <c r="C2136" i="16"/>
  <c r="J2137" i="16"/>
  <c r="C2137" i="16"/>
  <c r="J2138" i="16"/>
  <c r="C2138" i="16"/>
  <c r="J2139" i="16"/>
  <c r="C2139" i="16"/>
  <c r="J2140" i="16"/>
  <c r="C2140" i="16"/>
  <c r="J2141" i="16"/>
  <c r="C2141" i="16"/>
  <c r="J2142" i="16"/>
  <c r="C2142" i="16"/>
  <c r="J2143" i="16"/>
  <c r="C2143" i="16"/>
  <c r="J2144" i="16"/>
  <c r="C2144" i="16"/>
  <c r="J2145" i="16"/>
  <c r="C2145" i="16"/>
  <c r="J2146" i="16"/>
  <c r="C2146" i="16"/>
  <c r="J2147" i="16"/>
  <c r="C2147" i="16"/>
  <c r="J2148" i="16"/>
  <c r="C2148" i="16"/>
  <c r="J2149" i="16"/>
  <c r="C2149" i="16"/>
  <c r="J2150" i="16"/>
  <c r="C2150" i="16"/>
  <c r="J2151" i="16"/>
  <c r="C2151" i="16"/>
  <c r="J2152" i="16"/>
  <c r="C2152" i="16"/>
  <c r="J2153" i="16"/>
  <c r="C2153" i="16"/>
  <c r="J2154" i="16"/>
  <c r="C2154" i="16"/>
  <c r="J2155" i="16"/>
  <c r="C2155" i="16"/>
  <c r="J2156" i="16"/>
  <c r="C2156" i="16"/>
  <c r="J2157" i="16"/>
  <c r="C2157" i="16"/>
  <c r="J2158" i="16"/>
  <c r="C2158" i="16"/>
  <c r="J2159" i="16"/>
  <c r="C2159" i="16"/>
  <c r="J2160" i="16"/>
  <c r="C2160" i="16"/>
  <c r="J2161" i="16"/>
  <c r="C2161" i="16"/>
  <c r="J2162" i="16"/>
  <c r="C2162" i="16"/>
  <c r="J2163" i="16"/>
  <c r="C2163" i="16"/>
  <c r="J2164" i="16"/>
  <c r="C2164" i="16"/>
  <c r="J2165" i="16"/>
  <c r="C2165" i="16"/>
  <c r="J2166" i="16"/>
  <c r="C2166" i="16"/>
  <c r="J2167" i="16"/>
  <c r="C2167" i="16"/>
  <c r="J2168" i="16"/>
  <c r="C2168" i="16"/>
  <c r="J2169" i="16"/>
  <c r="C2169" i="16"/>
  <c r="J2170" i="16"/>
  <c r="C2170" i="16"/>
  <c r="J2171" i="16"/>
  <c r="C2171" i="16"/>
  <c r="J2172" i="16"/>
  <c r="C2172" i="16"/>
  <c r="J2173" i="16"/>
  <c r="C2173" i="16"/>
  <c r="J2174" i="16"/>
  <c r="C2174" i="16"/>
  <c r="J2175" i="16"/>
  <c r="C2175" i="16"/>
  <c r="J2176" i="16"/>
  <c r="C2176" i="16"/>
  <c r="J2177" i="16"/>
  <c r="C2177" i="16"/>
  <c r="J2178" i="16"/>
  <c r="C2178" i="16"/>
  <c r="J2179" i="16"/>
  <c r="C2179" i="16"/>
  <c r="J2180" i="16"/>
  <c r="C2180" i="16"/>
  <c r="J2181" i="16"/>
  <c r="C2181" i="16"/>
  <c r="J2182" i="16"/>
  <c r="C2182" i="16"/>
  <c r="J2183" i="16"/>
  <c r="C2183" i="16"/>
  <c r="J2184" i="16"/>
  <c r="C2184" i="16"/>
  <c r="J2185" i="16"/>
  <c r="C2185" i="16"/>
  <c r="J2186" i="16"/>
  <c r="C2186" i="16"/>
  <c r="J2187" i="16"/>
  <c r="C2187" i="16"/>
  <c r="J2188" i="16"/>
  <c r="C2188" i="16"/>
  <c r="J2189" i="16"/>
  <c r="C2189" i="16"/>
  <c r="J2190" i="16"/>
  <c r="C2190" i="16"/>
  <c r="J2191" i="16"/>
  <c r="C2191" i="16"/>
  <c r="J2192" i="16"/>
  <c r="C2192" i="16"/>
  <c r="J2193" i="16"/>
  <c r="C2193" i="16"/>
  <c r="J2194" i="16"/>
  <c r="C2194" i="16"/>
  <c r="J2195" i="16"/>
  <c r="C2195" i="16"/>
  <c r="J2196" i="16"/>
  <c r="C2196" i="16"/>
  <c r="J2197" i="16"/>
  <c r="C2197" i="16"/>
  <c r="J2198" i="16"/>
  <c r="C2198" i="16"/>
  <c r="J2199" i="16"/>
  <c r="C2199" i="16"/>
  <c r="J2200" i="16"/>
  <c r="C2200" i="16"/>
  <c r="J2201" i="16"/>
  <c r="C2201" i="16"/>
  <c r="J2202" i="16"/>
  <c r="C2202" i="16"/>
  <c r="J2203" i="16"/>
  <c r="C2203" i="16"/>
  <c r="J2204" i="16"/>
  <c r="C2204" i="16"/>
  <c r="J2205" i="16"/>
  <c r="C2205" i="16"/>
  <c r="J2206" i="16"/>
  <c r="C2206" i="16"/>
  <c r="J2207" i="16"/>
  <c r="C2207" i="16"/>
  <c r="J2208" i="16"/>
  <c r="C2208" i="16"/>
  <c r="J2209" i="16"/>
  <c r="C2209" i="16"/>
  <c r="J2210" i="16"/>
  <c r="C2210" i="16"/>
  <c r="J2211" i="16"/>
  <c r="C2211" i="16"/>
  <c r="J2212" i="16"/>
  <c r="C2212" i="16"/>
  <c r="J2213" i="16"/>
  <c r="C2213" i="16"/>
  <c r="J2214" i="16"/>
  <c r="C2214" i="16"/>
  <c r="J2215" i="16"/>
  <c r="C2215" i="16"/>
  <c r="J2216" i="16"/>
  <c r="C2216" i="16"/>
  <c r="J2217" i="16"/>
  <c r="C2217" i="16"/>
  <c r="J2218" i="16"/>
  <c r="C2218" i="16"/>
  <c r="J2219" i="16"/>
  <c r="C2219" i="16"/>
  <c r="J2220" i="16"/>
  <c r="C2220" i="16"/>
  <c r="J2221" i="16"/>
  <c r="C2221" i="16"/>
  <c r="J2222" i="16"/>
  <c r="C2222" i="16"/>
  <c r="J2223" i="16"/>
  <c r="C2223" i="16"/>
  <c r="J2224" i="16"/>
  <c r="C2224" i="16"/>
  <c r="J2225" i="16"/>
  <c r="C2225" i="16"/>
  <c r="J2226" i="16"/>
  <c r="C2226" i="16"/>
  <c r="J2227" i="16"/>
  <c r="C2227" i="16"/>
  <c r="J2228" i="16"/>
  <c r="C2228" i="16"/>
  <c r="J2229" i="16"/>
  <c r="C2229" i="16"/>
  <c r="J2230" i="16"/>
  <c r="C2230" i="16"/>
  <c r="J2231" i="16"/>
  <c r="C2231" i="16"/>
  <c r="J2232" i="16"/>
  <c r="C2232" i="16"/>
  <c r="J2233" i="16"/>
  <c r="C2233" i="16"/>
  <c r="J2234" i="16"/>
  <c r="C2234" i="16"/>
  <c r="J2235" i="16"/>
  <c r="C2235" i="16"/>
  <c r="J2236" i="16"/>
  <c r="C2236" i="16"/>
  <c r="J2237" i="16"/>
  <c r="C2237" i="16"/>
  <c r="J2238" i="16"/>
  <c r="C2238" i="16"/>
  <c r="J2239" i="16"/>
  <c r="C2239" i="16"/>
  <c r="J2240" i="16"/>
  <c r="C2240" i="16"/>
  <c r="J2241" i="16"/>
  <c r="C2241" i="16"/>
  <c r="J2242" i="16"/>
  <c r="C2242" i="16"/>
  <c r="J2243" i="16"/>
  <c r="C2243" i="16"/>
  <c r="J2244" i="16"/>
  <c r="C2244" i="16"/>
  <c r="J2245" i="16"/>
  <c r="C2245" i="16"/>
  <c r="J2246" i="16"/>
  <c r="C2246" i="16"/>
  <c r="J2247" i="16"/>
  <c r="C2247" i="16"/>
  <c r="J2248" i="16"/>
  <c r="C2248" i="16"/>
  <c r="J2249" i="16"/>
  <c r="C2249" i="16"/>
  <c r="J2250" i="16"/>
  <c r="C2250" i="16"/>
  <c r="J2251" i="16"/>
  <c r="C2251" i="16"/>
  <c r="J2252" i="16"/>
  <c r="C2252" i="16"/>
  <c r="J2253" i="16"/>
  <c r="C2253" i="16"/>
  <c r="J2254" i="16"/>
  <c r="C2254" i="16"/>
  <c r="J2255" i="16"/>
  <c r="C2255" i="16"/>
  <c r="J2256" i="16"/>
  <c r="C2256" i="16"/>
  <c r="J2257" i="16"/>
  <c r="C2257" i="16"/>
  <c r="J2258" i="16"/>
  <c r="C2258" i="16"/>
  <c r="J2259" i="16"/>
  <c r="C2259" i="16"/>
  <c r="J2260" i="16"/>
  <c r="C2260" i="16"/>
  <c r="J2261" i="16"/>
  <c r="C2261" i="16"/>
  <c r="J2262" i="16"/>
  <c r="C2262" i="16"/>
  <c r="J2263" i="16"/>
  <c r="C2263" i="16"/>
  <c r="J2264" i="16"/>
  <c r="C2264" i="16"/>
  <c r="J2265" i="16"/>
  <c r="C2265" i="16"/>
  <c r="J2266" i="16"/>
  <c r="C2266" i="16"/>
  <c r="J2267" i="16"/>
  <c r="C2267" i="16"/>
  <c r="J2268" i="16"/>
  <c r="C2268" i="16"/>
  <c r="J2269" i="16"/>
  <c r="C2269" i="16"/>
  <c r="J2270" i="16"/>
  <c r="C2270" i="16"/>
  <c r="J2271" i="16"/>
  <c r="C2271" i="16"/>
  <c r="J2272" i="16"/>
  <c r="C2272" i="16"/>
  <c r="J2273" i="16"/>
  <c r="C2273" i="16"/>
  <c r="J2274" i="16"/>
  <c r="C2274" i="16"/>
  <c r="J2275" i="16"/>
  <c r="C2275" i="16"/>
  <c r="J2276" i="16"/>
  <c r="C2276" i="16"/>
  <c r="J2277" i="16"/>
  <c r="C2277" i="16"/>
  <c r="J2278" i="16"/>
  <c r="C2278" i="16"/>
  <c r="J2279" i="16"/>
  <c r="C2279" i="16"/>
  <c r="J2280" i="16"/>
  <c r="C2280" i="16"/>
  <c r="J2281" i="16"/>
  <c r="C2281" i="16"/>
  <c r="J2282" i="16"/>
  <c r="C2282" i="16"/>
  <c r="J2283" i="16"/>
  <c r="C2283" i="16"/>
  <c r="J2284" i="16"/>
  <c r="C2284" i="16"/>
  <c r="J2285" i="16"/>
  <c r="C2285" i="16"/>
  <c r="J2286" i="16"/>
  <c r="C2286" i="16"/>
  <c r="J2287" i="16"/>
  <c r="C2287" i="16"/>
  <c r="J2288" i="16"/>
  <c r="C2288" i="16"/>
  <c r="J2289" i="16"/>
  <c r="C2289" i="16"/>
  <c r="J2290" i="16"/>
  <c r="C2290" i="16"/>
  <c r="J2291" i="16"/>
  <c r="C2291" i="16"/>
  <c r="J2292" i="16"/>
  <c r="C2292" i="16"/>
  <c r="J2293" i="16"/>
  <c r="C2293" i="16"/>
  <c r="J2294" i="16"/>
  <c r="C2294" i="16"/>
  <c r="J2295" i="16"/>
  <c r="C2295" i="16"/>
  <c r="J2296" i="16"/>
  <c r="C2296" i="16"/>
  <c r="J2297" i="16"/>
  <c r="C2297" i="16"/>
  <c r="J2298" i="16"/>
  <c r="C2298" i="16"/>
  <c r="J2299" i="16"/>
  <c r="C2299" i="16"/>
  <c r="J2300" i="16"/>
  <c r="C2300" i="16"/>
  <c r="J2301" i="16"/>
  <c r="C2301" i="16"/>
  <c r="J2302" i="16"/>
  <c r="C2302" i="16"/>
  <c r="J2303" i="16"/>
  <c r="C2303" i="16"/>
  <c r="J2304" i="16"/>
  <c r="C2304" i="16"/>
  <c r="J2305" i="16"/>
  <c r="C2305" i="16"/>
  <c r="J2306" i="16"/>
  <c r="C2306" i="16"/>
  <c r="J2307" i="16"/>
  <c r="C2307" i="16"/>
  <c r="J2308" i="16"/>
  <c r="C2308" i="16"/>
  <c r="J2309" i="16"/>
  <c r="C2309" i="16"/>
  <c r="J2310" i="16"/>
  <c r="C2310" i="16"/>
  <c r="J2311" i="16"/>
  <c r="C2311" i="16"/>
  <c r="J2312" i="16"/>
  <c r="C2312" i="16"/>
  <c r="J2313" i="16"/>
  <c r="C2313" i="16"/>
  <c r="J2314" i="16"/>
  <c r="C2314" i="16"/>
  <c r="J2315" i="16"/>
  <c r="C2315" i="16"/>
  <c r="J2316" i="16"/>
  <c r="C2316" i="16"/>
  <c r="J2317" i="16"/>
  <c r="C2317" i="16"/>
  <c r="J2318" i="16"/>
  <c r="C2318" i="16"/>
  <c r="J2319" i="16"/>
  <c r="C2319" i="16"/>
  <c r="J2320" i="16"/>
  <c r="C2320" i="16"/>
  <c r="J2321" i="16"/>
  <c r="C2321" i="16"/>
  <c r="J2322" i="16"/>
  <c r="C2322" i="16"/>
  <c r="J2323" i="16"/>
  <c r="C2323" i="16"/>
  <c r="J2324" i="16"/>
  <c r="C2324" i="16"/>
  <c r="J2325" i="16"/>
  <c r="C2325" i="16"/>
  <c r="J2326" i="16"/>
  <c r="C2326" i="16"/>
  <c r="J2327" i="16"/>
  <c r="C2327" i="16"/>
  <c r="J5" i="16"/>
  <c r="C5" i="16"/>
  <c r="AK10" i="3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K102" i="16"/>
  <c r="K103" i="16"/>
  <c r="K104" i="16"/>
  <c r="K105" i="16"/>
  <c r="AK11" i="3"/>
  <c r="K106" i="16"/>
  <c r="K107" i="16"/>
  <c r="K108" i="16"/>
  <c r="K109" i="16"/>
  <c r="K110" i="16"/>
  <c r="K111" i="16"/>
  <c r="K112" i="16"/>
  <c r="K113" i="16"/>
  <c r="K114" i="16"/>
  <c r="K115" i="16"/>
  <c r="K116" i="16"/>
  <c r="K117" i="16"/>
  <c r="K118" i="16"/>
  <c r="K119" i="16"/>
  <c r="K120" i="16"/>
  <c r="K121" i="16"/>
  <c r="K122" i="16"/>
  <c r="K123" i="16"/>
  <c r="K124" i="16"/>
  <c r="K125" i="16"/>
  <c r="K126" i="16"/>
  <c r="K127" i="16"/>
  <c r="K128" i="16"/>
  <c r="K129" i="16"/>
  <c r="K130" i="16"/>
  <c r="K131" i="16"/>
  <c r="K132" i="16"/>
  <c r="K133" i="16"/>
  <c r="K134" i="16"/>
  <c r="K135" i="16"/>
  <c r="K136" i="16"/>
  <c r="K137" i="16"/>
  <c r="K138" i="16"/>
  <c r="K139" i="16"/>
  <c r="K140" i="16"/>
  <c r="K141" i="16"/>
  <c r="K142" i="16"/>
  <c r="K143" i="16"/>
  <c r="K144" i="16"/>
  <c r="K145" i="16"/>
  <c r="K146" i="16"/>
  <c r="K147" i="16"/>
  <c r="K148" i="16"/>
  <c r="K149" i="16"/>
  <c r="K150" i="16"/>
  <c r="K151" i="16"/>
  <c r="K152" i="16"/>
  <c r="K153" i="16"/>
  <c r="K154" i="16"/>
  <c r="K155" i="16"/>
  <c r="K156" i="16"/>
  <c r="K157" i="16"/>
  <c r="K158" i="16"/>
  <c r="K159" i="16"/>
  <c r="K160" i="16"/>
  <c r="K161" i="16"/>
  <c r="K162" i="16"/>
  <c r="K163" i="16"/>
  <c r="K164" i="16"/>
  <c r="K165" i="16"/>
  <c r="K166" i="16"/>
  <c r="K167" i="16"/>
  <c r="K168" i="16"/>
  <c r="K169" i="16"/>
  <c r="K170" i="16"/>
  <c r="K171" i="16"/>
  <c r="K172" i="16"/>
  <c r="K173" i="16"/>
  <c r="K174" i="16"/>
  <c r="K175" i="16"/>
  <c r="K176" i="16"/>
  <c r="K177" i="16"/>
  <c r="K178" i="16"/>
  <c r="K179" i="16"/>
  <c r="K180" i="16"/>
  <c r="K181" i="16"/>
  <c r="K182" i="16"/>
  <c r="K183" i="16"/>
  <c r="K184" i="16"/>
  <c r="K185" i="16"/>
  <c r="K186" i="16"/>
  <c r="K187" i="16"/>
  <c r="K188" i="16"/>
  <c r="K189" i="16"/>
  <c r="K190" i="16"/>
  <c r="K191" i="16"/>
  <c r="K192" i="16"/>
  <c r="K193" i="16"/>
  <c r="K194" i="16"/>
  <c r="K195" i="16"/>
  <c r="K196" i="16"/>
  <c r="K197" i="16"/>
  <c r="K198" i="16"/>
  <c r="K199" i="16"/>
  <c r="K200" i="16"/>
  <c r="K201" i="16"/>
  <c r="K202" i="16"/>
  <c r="K203" i="16"/>
  <c r="K204" i="16"/>
  <c r="K205" i="16"/>
  <c r="K206" i="16"/>
  <c r="AK12" i="3"/>
  <c r="K207" i="16"/>
  <c r="K208" i="16"/>
  <c r="K209" i="16"/>
  <c r="K210" i="16"/>
  <c r="K211" i="16"/>
  <c r="K212" i="16"/>
  <c r="K213" i="16"/>
  <c r="K214" i="16"/>
  <c r="K215" i="16"/>
  <c r="K216" i="16"/>
  <c r="K217" i="16"/>
  <c r="K218" i="16"/>
  <c r="K219" i="16"/>
  <c r="K220" i="16"/>
  <c r="K221" i="16"/>
  <c r="K222" i="16"/>
  <c r="K223" i="16"/>
  <c r="K224" i="16"/>
  <c r="K225" i="16"/>
  <c r="K226" i="16"/>
  <c r="K227" i="16"/>
  <c r="K228" i="16"/>
  <c r="K229" i="16"/>
  <c r="K230" i="16"/>
  <c r="K231" i="16"/>
  <c r="K232" i="16"/>
  <c r="K233" i="16"/>
  <c r="K234" i="16"/>
  <c r="K235" i="16"/>
  <c r="K236" i="16"/>
  <c r="K237" i="16"/>
  <c r="K238" i="16"/>
  <c r="K239" i="16"/>
  <c r="K240" i="16"/>
  <c r="K241" i="16"/>
  <c r="K242" i="16"/>
  <c r="K243" i="16"/>
  <c r="K244" i="16"/>
  <c r="K245" i="16"/>
  <c r="K246" i="16"/>
  <c r="K247" i="16"/>
  <c r="K248" i="16"/>
  <c r="K249" i="16"/>
  <c r="K250" i="16"/>
  <c r="K251" i="16"/>
  <c r="K252" i="16"/>
  <c r="K253" i="16"/>
  <c r="K254" i="16"/>
  <c r="K255" i="16"/>
  <c r="K256" i="16"/>
  <c r="K257" i="16"/>
  <c r="K258" i="16"/>
  <c r="K259" i="16"/>
  <c r="K260" i="16"/>
  <c r="K261" i="16"/>
  <c r="K262" i="16"/>
  <c r="K263" i="16"/>
  <c r="K264" i="16"/>
  <c r="K265" i="16"/>
  <c r="K266" i="16"/>
  <c r="K267" i="16"/>
  <c r="K268" i="16"/>
  <c r="K269" i="16"/>
  <c r="K270" i="16"/>
  <c r="K271" i="16"/>
  <c r="K272" i="16"/>
  <c r="K273" i="16"/>
  <c r="K274" i="16"/>
  <c r="K275" i="16"/>
  <c r="K276" i="16"/>
  <c r="K277" i="16"/>
  <c r="K278" i="16"/>
  <c r="K279" i="16"/>
  <c r="K280" i="16"/>
  <c r="K281" i="16"/>
  <c r="K282" i="16"/>
  <c r="K283" i="16"/>
  <c r="K284" i="16"/>
  <c r="K285" i="16"/>
  <c r="K286" i="16"/>
  <c r="K287" i="16"/>
  <c r="K288" i="16"/>
  <c r="K289" i="16"/>
  <c r="K290" i="16"/>
  <c r="K291" i="16"/>
  <c r="K292" i="16"/>
  <c r="K293" i="16"/>
  <c r="K294" i="16"/>
  <c r="K295" i="16"/>
  <c r="K296" i="16"/>
  <c r="K297" i="16"/>
  <c r="K298" i="16"/>
  <c r="K299" i="16"/>
  <c r="K300" i="16"/>
  <c r="K301" i="16"/>
  <c r="K302" i="16"/>
  <c r="K303" i="16"/>
  <c r="K304" i="16"/>
  <c r="K305" i="16"/>
  <c r="K306" i="16"/>
  <c r="K307" i="16"/>
  <c r="AK13" i="3"/>
  <c r="K308" i="16"/>
  <c r="K309" i="16"/>
  <c r="K310" i="16"/>
  <c r="K311" i="16"/>
  <c r="K312" i="16"/>
  <c r="K313" i="16"/>
  <c r="K314" i="16"/>
  <c r="K315" i="16"/>
  <c r="K316" i="16"/>
  <c r="K317" i="16"/>
  <c r="K318" i="16"/>
  <c r="K319" i="16"/>
  <c r="K320" i="16"/>
  <c r="K321" i="16"/>
  <c r="K322" i="16"/>
  <c r="K323" i="16"/>
  <c r="K324" i="16"/>
  <c r="K325" i="16"/>
  <c r="K326" i="16"/>
  <c r="K327" i="16"/>
  <c r="K328" i="16"/>
  <c r="K329" i="16"/>
  <c r="K330" i="16"/>
  <c r="K331" i="16"/>
  <c r="K332" i="16"/>
  <c r="K333" i="16"/>
  <c r="K334" i="16"/>
  <c r="K335" i="16"/>
  <c r="K336" i="16"/>
  <c r="K337" i="16"/>
  <c r="K338" i="16"/>
  <c r="K339" i="16"/>
  <c r="K340" i="16"/>
  <c r="K341" i="16"/>
  <c r="K342" i="16"/>
  <c r="K343" i="16"/>
  <c r="K344" i="16"/>
  <c r="K345" i="16"/>
  <c r="K346" i="16"/>
  <c r="K347" i="16"/>
  <c r="K348" i="16"/>
  <c r="K349" i="16"/>
  <c r="K350" i="16"/>
  <c r="K351" i="16"/>
  <c r="K352" i="16"/>
  <c r="K353" i="16"/>
  <c r="K354" i="16"/>
  <c r="K355" i="16"/>
  <c r="K356" i="16"/>
  <c r="K357" i="16"/>
  <c r="K358" i="16"/>
  <c r="K359" i="16"/>
  <c r="K360" i="16"/>
  <c r="K361" i="16"/>
  <c r="K362" i="16"/>
  <c r="K363" i="16"/>
  <c r="K364" i="16"/>
  <c r="K365" i="16"/>
  <c r="K366" i="16"/>
  <c r="K367" i="16"/>
  <c r="K368" i="16"/>
  <c r="K369" i="16"/>
  <c r="K370" i="16"/>
  <c r="K371" i="16"/>
  <c r="K372" i="16"/>
  <c r="K373" i="16"/>
  <c r="K374" i="16"/>
  <c r="K375" i="16"/>
  <c r="K376" i="16"/>
  <c r="K377" i="16"/>
  <c r="K378" i="16"/>
  <c r="K379" i="16"/>
  <c r="K380" i="16"/>
  <c r="K381" i="16"/>
  <c r="K382" i="16"/>
  <c r="K383" i="16"/>
  <c r="K384" i="16"/>
  <c r="K385" i="16"/>
  <c r="K386" i="16"/>
  <c r="K387" i="16"/>
  <c r="K388" i="16"/>
  <c r="K389" i="16"/>
  <c r="K390" i="16"/>
  <c r="K391" i="16"/>
  <c r="K392" i="16"/>
  <c r="K393" i="16"/>
  <c r="K394" i="16"/>
  <c r="K395" i="16"/>
  <c r="K396" i="16"/>
  <c r="K397" i="16"/>
  <c r="K398" i="16"/>
  <c r="K399" i="16"/>
  <c r="K400" i="16"/>
  <c r="K401" i="16"/>
  <c r="K402" i="16"/>
  <c r="K403" i="16"/>
  <c r="K404" i="16"/>
  <c r="K405" i="16"/>
  <c r="K406" i="16"/>
  <c r="K407" i="16"/>
  <c r="K408" i="16"/>
  <c r="AK14" i="3"/>
  <c r="K409" i="16"/>
  <c r="K410" i="16"/>
  <c r="K411" i="16"/>
  <c r="K412" i="16"/>
  <c r="K413" i="16"/>
  <c r="K414" i="16"/>
  <c r="K415" i="16"/>
  <c r="K416" i="16"/>
  <c r="K417" i="16"/>
  <c r="K418" i="16"/>
  <c r="K419" i="16"/>
  <c r="K420" i="16"/>
  <c r="K421" i="16"/>
  <c r="K422" i="16"/>
  <c r="K423" i="16"/>
  <c r="K424" i="16"/>
  <c r="K425" i="16"/>
  <c r="K426" i="16"/>
  <c r="K427" i="16"/>
  <c r="K428" i="16"/>
  <c r="K429" i="16"/>
  <c r="K430" i="16"/>
  <c r="K431" i="16"/>
  <c r="K432" i="16"/>
  <c r="K433" i="16"/>
  <c r="K434" i="16"/>
  <c r="K435" i="16"/>
  <c r="K436" i="16"/>
  <c r="K437" i="16"/>
  <c r="K438" i="16"/>
  <c r="K439" i="16"/>
  <c r="K440" i="16"/>
  <c r="K441" i="16"/>
  <c r="K442" i="16"/>
  <c r="K443" i="16"/>
  <c r="K444" i="16"/>
  <c r="K445" i="16"/>
  <c r="K446" i="16"/>
  <c r="K447" i="16"/>
  <c r="K448" i="16"/>
  <c r="K449" i="16"/>
  <c r="K450" i="16"/>
  <c r="K451" i="16"/>
  <c r="K452" i="16"/>
  <c r="K453" i="16"/>
  <c r="K454" i="16"/>
  <c r="K455" i="16"/>
  <c r="K456" i="16"/>
  <c r="K457" i="16"/>
  <c r="K458" i="16"/>
  <c r="K459" i="16"/>
  <c r="K460" i="16"/>
  <c r="K461" i="16"/>
  <c r="K462" i="16"/>
  <c r="K463" i="16"/>
  <c r="K464" i="16"/>
  <c r="K465" i="16"/>
  <c r="K466" i="16"/>
  <c r="K467" i="16"/>
  <c r="K468" i="16"/>
  <c r="K469" i="16"/>
  <c r="K470" i="16"/>
  <c r="K471" i="16"/>
  <c r="K472" i="16"/>
  <c r="K473" i="16"/>
  <c r="K474" i="16"/>
  <c r="K475" i="16"/>
  <c r="K476" i="16"/>
  <c r="K477" i="16"/>
  <c r="K478" i="16"/>
  <c r="K479" i="16"/>
  <c r="K480" i="16"/>
  <c r="K481" i="16"/>
  <c r="K482" i="16"/>
  <c r="K483" i="16"/>
  <c r="K484" i="16"/>
  <c r="K485" i="16"/>
  <c r="K486" i="16"/>
  <c r="K487" i="16"/>
  <c r="K488" i="16"/>
  <c r="K489" i="16"/>
  <c r="K490" i="16"/>
  <c r="K491" i="16"/>
  <c r="K492" i="16"/>
  <c r="K493" i="16"/>
  <c r="K494" i="16"/>
  <c r="K495" i="16"/>
  <c r="K496" i="16"/>
  <c r="K497" i="16"/>
  <c r="K498" i="16"/>
  <c r="K499" i="16"/>
  <c r="K500" i="16"/>
  <c r="K501" i="16"/>
  <c r="K502" i="16"/>
  <c r="K503" i="16"/>
  <c r="K504" i="16"/>
  <c r="K505" i="16"/>
  <c r="K506" i="16"/>
  <c r="K507" i="16"/>
  <c r="K508" i="16"/>
  <c r="K509" i="16"/>
  <c r="AK15" i="3"/>
  <c r="K510" i="16"/>
  <c r="K511" i="16"/>
  <c r="K512" i="16"/>
  <c r="K513" i="16"/>
  <c r="K514" i="16"/>
  <c r="K515" i="16"/>
  <c r="K516" i="16"/>
  <c r="K517" i="16"/>
  <c r="K518" i="16"/>
  <c r="K519" i="16"/>
  <c r="K520" i="16"/>
  <c r="K521" i="16"/>
  <c r="K522" i="16"/>
  <c r="K523" i="16"/>
  <c r="K524" i="16"/>
  <c r="K525" i="16"/>
  <c r="K526" i="16"/>
  <c r="K527" i="16"/>
  <c r="K528" i="16"/>
  <c r="K529" i="16"/>
  <c r="K530" i="16"/>
  <c r="K531" i="16"/>
  <c r="K532" i="16"/>
  <c r="K533" i="16"/>
  <c r="K534" i="16"/>
  <c r="K535" i="16"/>
  <c r="K536" i="16"/>
  <c r="K537" i="16"/>
  <c r="K538" i="16"/>
  <c r="K539" i="16"/>
  <c r="K540" i="16"/>
  <c r="K541" i="16"/>
  <c r="K542" i="16"/>
  <c r="K543" i="16"/>
  <c r="K544" i="16"/>
  <c r="K545" i="16"/>
  <c r="K546" i="16"/>
  <c r="K547" i="16"/>
  <c r="K548" i="16"/>
  <c r="K549" i="16"/>
  <c r="K550" i="16"/>
  <c r="K551" i="16"/>
  <c r="K552" i="16"/>
  <c r="K553" i="16"/>
  <c r="K554" i="16"/>
  <c r="K555" i="16"/>
  <c r="K556" i="16"/>
  <c r="K557" i="16"/>
  <c r="K558" i="16"/>
  <c r="K559" i="16"/>
  <c r="K560" i="16"/>
  <c r="K561" i="16"/>
  <c r="K562" i="16"/>
  <c r="K563" i="16"/>
  <c r="K564" i="16"/>
  <c r="K565" i="16"/>
  <c r="K566" i="16"/>
  <c r="K567" i="16"/>
  <c r="K568" i="16"/>
  <c r="K569" i="16"/>
  <c r="K570" i="16"/>
  <c r="K571" i="16"/>
  <c r="K572" i="16"/>
  <c r="K573" i="16"/>
  <c r="K574" i="16"/>
  <c r="K575" i="16"/>
  <c r="K576" i="16"/>
  <c r="K577" i="16"/>
  <c r="K578" i="16"/>
  <c r="K579" i="16"/>
  <c r="K580" i="16"/>
  <c r="K581" i="16"/>
  <c r="K582" i="16"/>
  <c r="K583" i="16"/>
  <c r="K584" i="16"/>
  <c r="K585" i="16"/>
  <c r="K586" i="16"/>
  <c r="K587" i="16"/>
  <c r="K588" i="16"/>
  <c r="K589" i="16"/>
  <c r="K590" i="16"/>
  <c r="K591" i="16"/>
  <c r="K592" i="16"/>
  <c r="K593" i="16"/>
  <c r="K594" i="16"/>
  <c r="K595" i="16"/>
  <c r="K596" i="16"/>
  <c r="K597" i="16"/>
  <c r="K598" i="16"/>
  <c r="K599" i="16"/>
  <c r="K600" i="16"/>
  <c r="K601" i="16"/>
  <c r="K602" i="16"/>
  <c r="K603" i="16"/>
  <c r="K604" i="16"/>
  <c r="K605" i="16"/>
  <c r="K606" i="16"/>
  <c r="K607" i="16"/>
  <c r="K608" i="16"/>
  <c r="K609" i="16"/>
  <c r="K610" i="16"/>
  <c r="AK16" i="3"/>
  <c r="K611" i="16"/>
  <c r="K612" i="16"/>
  <c r="K613" i="16"/>
  <c r="K614" i="16"/>
  <c r="K615" i="16"/>
  <c r="K616" i="16"/>
  <c r="K617" i="16"/>
  <c r="K618" i="16"/>
  <c r="K619" i="16"/>
  <c r="K620" i="16"/>
  <c r="K621" i="16"/>
  <c r="K622" i="16"/>
  <c r="K623" i="16"/>
  <c r="K624" i="16"/>
  <c r="K625" i="16"/>
  <c r="K626" i="16"/>
  <c r="K627" i="16"/>
  <c r="K628" i="16"/>
  <c r="K629" i="16"/>
  <c r="K630" i="16"/>
  <c r="K631" i="16"/>
  <c r="K632" i="16"/>
  <c r="K633" i="16"/>
  <c r="K634" i="16"/>
  <c r="K635" i="16"/>
  <c r="K636" i="16"/>
  <c r="K637" i="16"/>
  <c r="K638" i="16"/>
  <c r="K639" i="16"/>
  <c r="K640" i="16"/>
  <c r="K641" i="16"/>
  <c r="K642" i="16"/>
  <c r="K643" i="16"/>
  <c r="K644" i="16"/>
  <c r="K645" i="16"/>
  <c r="K646" i="16"/>
  <c r="K647" i="16"/>
  <c r="K648" i="16"/>
  <c r="K649" i="16"/>
  <c r="K650" i="16"/>
  <c r="K651" i="16"/>
  <c r="K652" i="16"/>
  <c r="K653" i="16"/>
  <c r="K654" i="16"/>
  <c r="K655" i="16"/>
  <c r="K656" i="16"/>
  <c r="K657" i="16"/>
  <c r="K658" i="16"/>
  <c r="K659" i="16"/>
  <c r="K660" i="16"/>
  <c r="K661" i="16"/>
  <c r="K662" i="16"/>
  <c r="K663" i="16"/>
  <c r="K664" i="16"/>
  <c r="K665" i="16"/>
  <c r="K666" i="16"/>
  <c r="K667" i="16"/>
  <c r="K668" i="16"/>
  <c r="K669" i="16"/>
  <c r="K670" i="16"/>
  <c r="K671" i="16"/>
  <c r="K672" i="16"/>
  <c r="K673" i="16"/>
  <c r="K674" i="16"/>
  <c r="K675" i="16"/>
  <c r="K676" i="16"/>
  <c r="K677" i="16"/>
  <c r="K678" i="16"/>
  <c r="K679" i="16"/>
  <c r="K680" i="16"/>
  <c r="K681" i="16"/>
  <c r="K682" i="16"/>
  <c r="K683" i="16"/>
  <c r="K684" i="16"/>
  <c r="K685" i="16"/>
  <c r="K686" i="16"/>
  <c r="K687" i="16"/>
  <c r="K688" i="16"/>
  <c r="K689" i="16"/>
  <c r="K690" i="16"/>
  <c r="K691" i="16"/>
  <c r="K692" i="16"/>
  <c r="K693" i="16"/>
  <c r="K694" i="16"/>
  <c r="K695" i="16"/>
  <c r="K696" i="16"/>
  <c r="K697" i="16"/>
  <c r="K698" i="16"/>
  <c r="K699" i="16"/>
  <c r="K700" i="16"/>
  <c r="K701" i="16"/>
  <c r="K702" i="16"/>
  <c r="K703" i="16"/>
  <c r="K704" i="16"/>
  <c r="K705" i="16"/>
  <c r="K706" i="16"/>
  <c r="K707" i="16"/>
  <c r="K708" i="16"/>
  <c r="K709" i="16"/>
  <c r="K710" i="16"/>
  <c r="K711" i="16"/>
  <c r="AK17" i="3"/>
  <c r="K712" i="16"/>
  <c r="K713" i="16"/>
  <c r="K714" i="16"/>
  <c r="K715" i="16"/>
  <c r="K716" i="16"/>
  <c r="K717" i="16"/>
  <c r="K718" i="16"/>
  <c r="K719" i="16"/>
  <c r="K720" i="16"/>
  <c r="K721" i="16"/>
  <c r="K722" i="16"/>
  <c r="K723" i="16"/>
  <c r="K724" i="16"/>
  <c r="K725" i="16"/>
  <c r="K726" i="16"/>
  <c r="K727" i="16"/>
  <c r="K728" i="16"/>
  <c r="K729" i="16"/>
  <c r="K730" i="16"/>
  <c r="K731" i="16"/>
  <c r="K732" i="16"/>
  <c r="K733" i="16"/>
  <c r="K734" i="16"/>
  <c r="K735" i="16"/>
  <c r="K736" i="16"/>
  <c r="K737" i="16"/>
  <c r="K738" i="16"/>
  <c r="K739" i="16"/>
  <c r="K740" i="16"/>
  <c r="K741" i="16"/>
  <c r="K742" i="16"/>
  <c r="K743" i="16"/>
  <c r="K744" i="16"/>
  <c r="K745" i="16"/>
  <c r="K746" i="16"/>
  <c r="K747" i="16"/>
  <c r="K748" i="16"/>
  <c r="K749" i="16"/>
  <c r="K750" i="16"/>
  <c r="K751" i="16"/>
  <c r="K752" i="16"/>
  <c r="K753" i="16"/>
  <c r="K754" i="16"/>
  <c r="K755" i="16"/>
  <c r="K756" i="16"/>
  <c r="K757" i="16"/>
  <c r="K758" i="16"/>
  <c r="K759" i="16"/>
  <c r="K760" i="16"/>
  <c r="K761" i="16"/>
  <c r="K762" i="16"/>
  <c r="K763" i="16"/>
  <c r="K764" i="16"/>
  <c r="K765" i="16"/>
  <c r="K766" i="16"/>
  <c r="K767" i="16"/>
  <c r="K768" i="16"/>
  <c r="K769" i="16"/>
  <c r="K770" i="16"/>
  <c r="K771" i="16"/>
  <c r="K772" i="16"/>
  <c r="K773" i="16"/>
  <c r="K774" i="16"/>
  <c r="K775" i="16"/>
  <c r="K776" i="16"/>
  <c r="K777" i="16"/>
  <c r="K778" i="16"/>
  <c r="K779" i="16"/>
  <c r="K780" i="16"/>
  <c r="K781" i="16"/>
  <c r="K782" i="16"/>
  <c r="K783" i="16"/>
  <c r="K784" i="16"/>
  <c r="K785" i="16"/>
  <c r="K786" i="16"/>
  <c r="K787" i="16"/>
  <c r="K788" i="16"/>
  <c r="K789" i="16"/>
  <c r="K790" i="16"/>
  <c r="K791" i="16"/>
  <c r="K792" i="16"/>
  <c r="K793" i="16"/>
  <c r="K794" i="16"/>
  <c r="K795" i="16"/>
  <c r="K796" i="16"/>
  <c r="K797" i="16"/>
  <c r="K798" i="16"/>
  <c r="K799" i="16"/>
  <c r="K800" i="16"/>
  <c r="K801" i="16"/>
  <c r="K802" i="16"/>
  <c r="K803" i="16"/>
  <c r="K804" i="16"/>
  <c r="K805" i="16"/>
  <c r="K806" i="16"/>
  <c r="K807" i="16"/>
  <c r="K808" i="16"/>
  <c r="K809" i="16"/>
  <c r="K810" i="16"/>
  <c r="K811" i="16"/>
  <c r="K812" i="16"/>
  <c r="AK18" i="3"/>
  <c r="K813" i="16"/>
  <c r="K814" i="16"/>
  <c r="K815" i="16"/>
  <c r="K816" i="16"/>
  <c r="K817" i="16"/>
  <c r="K818" i="16"/>
  <c r="K819" i="16"/>
  <c r="K820" i="16"/>
  <c r="K821" i="16"/>
  <c r="K822" i="16"/>
  <c r="K823" i="16"/>
  <c r="K824" i="16"/>
  <c r="K825" i="16"/>
  <c r="K826" i="16"/>
  <c r="K827" i="16"/>
  <c r="K828" i="16"/>
  <c r="K829" i="16"/>
  <c r="K830" i="16"/>
  <c r="K831" i="16"/>
  <c r="K832" i="16"/>
  <c r="K833" i="16"/>
  <c r="K834" i="16"/>
  <c r="K835" i="16"/>
  <c r="K836" i="16"/>
  <c r="K837" i="16"/>
  <c r="K838" i="16"/>
  <c r="K839" i="16"/>
  <c r="K840" i="16"/>
  <c r="K841" i="16"/>
  <c r="K842" i="16"/>
  <c r="K843" i="16"/>
  <c r="K844" i="16"/>
  <c r="K845" i="16"/>
  <c r="K846" i="16"/>
  <c r="K847" i="16"/>
  <c r="K848" i="16"/>
  <c r="K849" i="16"/>
  <c r="K850" i="16"/>
  <c r="K851" i="16"/>
  <c r="K852" i="16"/>
  <c r="K853" i="16"/>
  <c r="K854" i="16"/>
  <c r="K855" i="16"/>
  <c r="K856" i="16"/>
  <c r="K857" i="16"/>
  <c r="K858" i="16"/>
  <c r="K859" i="16"/>
  <c r="K860" i="16"/>
  <c r="K861" i="16"/>
  <c r="K862" i="16"/>
  <c r="K863" i="16"/>
  <c r="K864" i="16"/>
  <c r="K865" i="16"/>
  <c r="K866" i="16"/>
  <c r="K867" i="16"/>
  <c r="K868" i="16"/>
  <c r="K869" i="16"/>
  <c r="K870" i="16"/>
  <c r="K871" i="16"/>
  <c r="K872" i="16"/>
  <c r="K873" i="16"/>
  <c r="K874" i="16"/>
  <c r="K875" i="16"/>
  <c r="K876" i="16"/>
  <c r="K877" i="16"/>
  <c r="K878" i="16"/>
  <c r="K879" i="16"/>
  <c r="K880" i="16"/>
  <c r="K881" i="16"/>
  <c r="K882" i="16"/>
  <c r="K883" i="16"/>
  <c r="K884" i="16"/>
  <c r="K885" i="16"/>
  <c r="K886" i="16"/>
  <c r="K887" i="16"/>
  <c r="K888" i="16"/>
  <c r="K889" i="16"/>
  <c r="K890" i="16"/>
  <c r="K891" i="16"/>
  <c r="K892" i="16"/>
  <c r="K893" i="16"/>
  <c r="K894" i="16"/>
  <c r="K895" i="16"/>
  <c r="K896" i="16"/>
  <c r="K897" i="16"/>
  <c r="K898" i="16"/>
  <c r="K899" i="16"/>
  <c r="K900" i="16"/>
  <c r="K901" i="16"/>
  <c r="K902" i="16"/>
  <c r="K903" i="16"/>
  <c r="K904" i="16"/>
  <c r="K905" i="16"/>
  <c r="K906" i="16"/>
  <c r="K907" i="16"/>
  <c r="K908" i="16"/>
  <c r="K909" i="16"/>
  <c r="K910" i="16"/>
  <c r="K911" i="16"/>
  <c r="K912" i="16"/>
  <c r="K913" i="16"/>
  <c r="AK19" i="3"/>
  <c r="K914" i="16"/>
  <c r="K915" i="16"/>
  <c r="K916" i="16"/>
  <c r="K917" i="16"/>
  <c r="K918" i="16"/>
  <c r="K919" i="16"/>
  <c r="K920" i="16"/>
  <c r="K921" i="16"/>
  <c r="K922" i="16"/>
  <c r="K923" i="16"/>
  <c r="K924" i="16"/>
  <c r="K925" i="16"/>
  <c r="K926" i="16"/>
  <c r="K927" i="16"/>
  <c r="K928" i="16"/>
  <c r="K929" i="16"/>
  <c r="K930" i="16"/>
  <c r="K931" i="16"/>
  <c r="K932" i="16"/>
  <c r="K933" i="16"/>
  <c r="K934" i="16"/>
  <c r="K935" i="16"/>
  <c r="K936" i="16"/>
  <c r="K937" i="16"/>
  <c r="K938" i="16"/>
  <c r="K939" i="16"/>
  <c r="K940" i="16"/>
  <c r="K941" i="16"/>
  <c r="K942" i="16"/>
  <c r="K943" i="16"/>
  <c r="K944" i="16"/>
  <c r="K945" i="16"/>
  <c r="K946" i="16"/>
  <c r="K947" i="16"/>
  <c r="K948" i="16"/>
  <c r="K949" i="16"/>
  <c r="K950" i="16"/>
  <c r="K951" i="16"/>
  <c r="K952" i="16"/>
  <c r="K953" i="16"/>
  <c r="K954" i="16"/>
  <c r="K955" i="16"/>
  <c r="K956" i="16"/>
  <c r="K957" i="16"/>
  <c r="K958" i="16"/>
  <c r="K959" i="16"/>
  <c r="K960" i="16"/>
  <c r="K961" i="16"/>
  <c r="K962" i="16"/>
  <c r="K963" i="16"/>
  <c r="K964" i="16"/>
  <c r="K965" i="16"/>
  <c r="K966" i="16"/>
  <c r="K967" i="16"/>
  <c r="K968" i="16"/>
  <c r="K969" i="16"/>
  <c r="K970" i="16"/>
  <c r="K971" i="16"/>
  <c r="K972" i="16"/>
  <c r="K973" i="16"/>
  <c r="K974" i="16"/>
  <c r="K975" i="16"/>
  <c r="K976" i="16"/>
  <c r="K977" i="16"/>
  <c r="K978" i="16"/>
  <c r="K979" i="16"/>
  <c r="K980" i="16"/>
  <c r="K981" i="16"/>
  <c r="K982" i="16"/>
  <c r="K983" i="16"/>
  <c r="K984" i="16"/>
  <c r="K985" i="16"/>
  <c r="K986" i="16"/>
  <c r="K987" i="16"/>
  <c r="K988" i="16"/>
  <c r="K989" i="16"/>
  <c r="K990" i="16"/>
  <c r="K991" i="16"/>
  <c r="K992" i="16"/>
  <c r="K993" i="16"/>
  <c r="K994" i="16"/>
  <c r="K995" i="16"/>
  <c r="K996" i="16"/>
  <c r="K997" i="16"/>
  <c r="K998" i="16"/>
  <c r="K999" i="16"/>
  <c r="K1000" i="16"/>
  <c r="K1001" i="16"/>
  <c r="K1002" i="16"/>
  <c r="K1003" i="16"/>
  <c r="K1004" i="16"/>
  <c r="K1005" i="16"/>
  <c r="K1006" i="16"/>
  <c r="K1007" i="16"/>
  <c r="K1008" i="16"/>
  <c r="K1009" i="16"/>
  <c r="K1010" i="16"/>
  <c r="K1011" i="16"/>
  <c r="K1012" i="16"/>
  <c r="K1013" i="16"/>
  <c r="K1014" i="16"/>
  <c r="AK20" i="3"/>
  <c r="K1015" i="16"/>
  <c r="K1016" i="16"/>
  <c r="K1017" i="16"/>
  <c r="K1018" i="16"/>
  <c r="K1019" i="16"/>
  <c r="K1020" i="16"/>
  <c r="K1021" i="16"/>
  <c r="K1022" i="16"/>
  <c r="K1023" i="16"/>
  <c r="K1024" i="16"/>
  <c r="K1025" i="16"/>
  <c r="K1026" i="16"/>
  <c r="K1027" i="16"/>
  <c r="K1028" i="16"/>
  <c r="K1029" i="16"/>
  <c r="K1030" i="16"/>
  <c r="K1031" i="16"/>
  <c r="K1032" i="16"/>
  <c r="K1033" i="16"/>
  <c r="K1034" i="16"/>
  <c r="K1035" i="16"/>
  <c r="K1036" i="16"/>
  <c r="K1037" i="16"/>
  <c r="K1038" i="16"/>
  <c r="K1039" i="16"/>
  <c r="K1040" i="16"/>
  <c r="K1041" i="16"/>
  <c r="K1042" i="16"/>
  <c r="K1043" i="16"/>
  <c r="K1044" i="16"/>
  <c r="K1045" i="16"/>
  <c r="K1046" i="16"/>
  <c r="K1047" i="16"/>
  <c r="K1048" i="16"/>
  <c r="K1049" i="16"/>
  <c r="K1050" i="16"/>
  <c r="K1051" i="16"/>
  <c r="K1052" i="16"/>
  <c r="K1053" i="16"/>
  <c r="K1054" i="16"/>
  <c r="K1055" i="16"/>
  <c r="K1056" i="16"/>
  <c r="K1057" i="16"/>
  <c r="K1058" i="16"/>
  <c r="K1059" i="16"/>
  <c r="K1060" i="16"/>
  <c r="K1061" i="16"/>
  <c r="K1062" i="16"/>
  <c r="K1063" i="16"/>
  <c r="K1064" i="16"/>
  <c r="K1065" i="16"/>
  <c r="K1066" i="16"/>
  <c r="K1067" i="16"/>
  <c r="K1068" i="16"/>
  <c r="K1069" i="16"/>
  <c r="K1070" i="16"/>
  <c r="K1071" i="16"/>
  <c r="K1072" i="16"/>
  <c r="K1073" i="16"/>
  <c r="K1074" i="16"/>
  <c r="K1075" i="16"/>
  <c r="K1076" i="16"/>
  <c r="K1077" i="16"/>
  <c r="K1078" i="16"/>
  <c r="K1079" i="16"/>
  <c r="K1080" i="16"/>
  <c r="K1081" i="16"/>
  <c r="K1082" i="16"/>
  <c r="K1083" i="16"/>
  <c r="K1084" i="16"/>
  <c r="K1085" i="16"/>
  <c r="K1086" i="16"/>
  <c r="K1087" i="16"/>
  <c r="K1088" i="16"/>
  <c r="K1089" i="16"/>
  <c r="K1090" i="16"/>
  <c r="K1091" i="16"/>
  <c r="K1092" i="16"/>
  <c r="K1093" i="16"/>
  <c r="K1094" i="16"/>
  <c r="K1095" i="16"/>
  <c r="K1096" i="16"/>
  <c r="K1097" i="16"/>
  <c r="K1098" i="16"/>
  <c r="K1099" i="16"/>
  <c r="K1100" i="16"/>
  <c r="K1101" i="16"/>
  <c r="K1102" i="16"/>
  <c r="K1103" i="16"/>
  <c r="K1104" i="16"/>
  <c r="K1105" i="16"/>
  <c r="K1106" i="16"/>
  <c r="K1107" i="16"/>
  <c r="K1108" i="16"/>
  <c r="K1109" i="16"/>
  <c r="K1110" i="16"/>
  <c r="K1111" i="16"/>
  <c r="K1112" i="16"/>
  <c r="K1113" i="16"/>
  <c r="K1114" i="16"/>
  <c r="K1115" i="16"/>
  <c r="AK21" i="3"/>
  <c r="K1116" i="16"/>
  <c r="K1117" i="16"/>
  <c r="K1118" i="16"/>
  <c r="K1119" i="16"/>
  <c r="K1120" i="16"/>
  <c r="K1121" i="16"/>
  <c r="K1122" i="16"/>
  <c r="K1123" i="16"/>
  <c r="K1124" i="16"/>
  <c r="K1125" i="16"/>
  <c r="K1126" i="16"/>
  <c r="K1127" i="16"/>
  <c r="K1128" i="16"/>
  <c r="K1129" i="16"/>
  <c r="K1130" i="16"/>
  <c r="K1131" i="16"/>
  <c r="K1132" i="16"/>
  <c r="K1133" i="16"/>
  <c r="K1134" i="16"/>
  <c r="K1135" i="16"/>
  <c r="K1136" i="16"/>
  <c r="K1137" i="16"/>
  <c r="K1138" i="16"/>
  <c r="K1139" i="16"/>
  <c r="K1140" i="16"/>
  <c r="K1141" i="16"/>
  <c r="K1142" i="16"/>
  <c r="K1143" i="16"/>
  <c r="K1144" i="16"/>
  <c r="K1145" i="16"/>
  <c r="K1146" i="16"/>
  <c r="K1147" i="16"/>
  <c r="K1148" i="16"/>
  <c r="K1149" i="16"/>
  <c r="K1150" i="16"/>
  <c r="K1151" i="16"/>
  <c r="K1152" i="16"/>
  <c r="K1153" i="16"/>
  <c r="K1154" i="16"/>
  <c r="K1155" i="16"/>
  <c r="K1156" i="16"/>
  <c r="K1157" i="16"/>
  <c r="K1158" i="16"/>
  <c r="K1159" i="16"/>
  <c r="K1160" i="16"/>
  <c r="K1161" i="16"/>
  <c r="K1162" i="16"/>
  <c r="K1163" i="16"/>
  <c r="K1164" i="16"/>
  <c r="K1165" i="16"/>
  <c r="K1166" i="16"/>
  <c r="K1167" i="16"/>
  <c r="K1168" i="16"/>
  <c r="K1169" i="16"/>
  <c r="K1170" i="16"/>
  <c r="K1171" i="16"/>
  <c r="K1172" i="16"/>
  <c r="K1173" i="16"/>
  <c r="K1174" i="16"/>
  <c r="K1175" i="16"/>
  <c r="K1176" i="16"/>
  <c r="K1177" i="16"/>
  <c r="K1178" i="16"/>
  <c r="K1179" i="16"/>
  <c r="K1180" i="16"/>
  <c r="K1181" i="16"/>
  <c r="K1182" i="16"/>
  <c r="K1183" i="16"/>
  <c r="K1184" i="16"/>
  <c r="K1185" i="16"/>
  <c r="K1186" i="16"/>
  <c r="K1187" i="16"/>
  <c r="K1188" i="16"/>
  <c r="K1189" i="16"/>
  <c r="K1190" i="16"/>
  <c r="K1191" i="16"/>
  <c r="K1192" i="16"/>
  <c r="K1193" i="16"/>
  <c r="K1194" i="16"/>
  <c r="K1195" i="16"/>
  <c r="K1196" i="16"/>
  <c r="K1197" i="16"/>
  <c r="K1198" i="16"/>
  <c r="K1199" i="16"/>
  <c r="K1200" i="16"/>
  <c r="K1201" i="16"/>
  <c r="K1202" i="16"/>
  <c r="K1203" i="16"/>
  <c r="K1204" i="16"/>
  <c r="K1205" i="16"/>
  <c r="K1206" i="16"/>
  <c r="K1207" i="16"/>
  <c r="K1208" i="16"/>
  <c r="K1209" i="16"/>
  <c r="K1210" i="16"/>
  <c r="K1211" i="16"/>
  <c r="K1212" i="16"/>
  <c r="K1213" i="16"/>
  <c r="K1214" i="16"/>
  <c r="K1215" i="16"/>
  <c r="K1216" i="16"/>
  <c r="AK22" i="3"/>
  <c r="K1217" i="16"/>
  <c r="K1218" i="16"/>
  <c r="K1219" i="16"/>
  <c r="K1220" i="16"/>
  <c r="K1221" i="16"/>
  <c r="K1222" i="16"/>
  <c r="K1223" i="16"/>
  <c r="K1224" i="16"/>
  <c r="K1225" i="16"/>
  <c r="K1226" i="16"/>
  <c r="K1227" i="16"/>
  <c r="K1228" i="16"/>
  <c r="K1229" i="16"/>
  <c r="K1230" i="16"/>
  <c r="K1231" i="16"/>
  <c r="K1232" i="16"/>
  <c r="K1233" i="16"/>
  <c r="K1234" i="16"/>
  <c r="K1235" i="16"/>
  <c r="K1236" i="16"/>
  <c r="K1237" i="16"/>
  <c r="K1238" i="16"/>
  <c r="K1239" i="16"/>
  <c r="K1240" i="16"/>
  <c r="K1241" i="16"/>
  <c r="K1242" i="16"/>
  <c r="K1243" i="16"/>
  <c r="K1244" i="16"/>
  <c r="K1245" i="16"/>
  <c r="K1246" i="16"/>
  <c r="K1247" i="16"/>
  <c r="K1248" i="16"/>
  <c r="K1249" i="16"/>
  <c r="K1250" i="16"/>
  <c r="K1251" i="16"/>
  <c r="K1252" i="16"/>
  <c r="K1253" i="16"/>
  <c r="K1254" i="16"/>
  <c r="K1255" i="16"/>
  <c r="K1256" i="16"/>
  <c r="K1257" i="16"/>
  <c r="K1258" i="16"/>
  <c r="K1259" i="16"/>
  <c r="K1260" i="16"/>
  <c r="K1261" i="16"/>
  <c r="K1262" i="16"/>
  <c r="K1263" i="16"/>
  <c r="K1264" i="16"/>
  <c r="K1265" i="16"/>
  <c r="K1266" i="16"/>
  <c r="K1267" i="16"/>
  <c r="K1268" i="16"/>
  <c r="K1269" i="16"/>
  <c r="K1270" i="16"/>
  <c r="K1271" i="16"/>
  <c r="K1272" i="16"/>
  <c r="K1273" i="16"/>
  <c r="K1274" i="16"/>
  <c r="K1275" i="16"/>
  <c r="K1276" i="16"/>
  <c r="K1277" i="16"/>
  <c r="K1278" i="16"/>
  <c r="K1279" i="16"/>
  <c r="K1280" i="16"/>
  <c r="K1281" i="16"/>
  <c r="K1282" i="16"/>
  <c r="K1283" i="16"/>
  <c r="K1284" i="16"/>
  <c r="K1285" i="16"/>
  <c r="K1286" i="16"/>
  <c r="K1287" i="16"/>
  <c r="K1288" i="16"/>
  <c r="K1289" i="16"/>
  <c r="K1290" i="16"/>
  <c r="K1291" i="16"/>
  <c r="K1292" i="16"/>
  <c r="K1293" i="16"/>
  <c r="K1294" i="16"/>
  <c r="K1295" i="16"/>
  <c r="K1296" i="16"/>
  <c r="K1297" i="16"/>
  <c r="K1298" i="16"/>
  <c r="K1299" i="16"/>
  <c r="K1300" i="16"/>
  <c r="K1301" i="16"/>
  <c r="K1302" i="16"/>
  <c r="K1303" i="16"/>
  <c r="K1304" i="16"/>
  <c r="K1305" i="16"/>
  <c r="K1306" i="16"/>
  <c r="K1307" i="16"/>
  <c r="K1308" i="16"/>
  <c r="K1309" i="16"/>
  <c r="K1310" i="16"/>
  <c r="K1311" i="16"/>
  <c r="K1312" i="16"/>
  <c r="K1313" i="16"/>
  <c r="K1314" i="16"/>
  <c r="K1315" i="16"/>
  <c r="K1316" i="16"/>
  <c r="K1317" i="16"/>
  <c r="AK23" i="3"/>
  <c r="K1318" i="16"/>
  <c r="K1319" i="16"/>
  <c r="K1320" i="16"/>
  <c r="K1321" i="16"/>
  <c r="K1322" i="16"/>
  <c r="K1323" i="16"/>
  <c r="K1324" i="16"/>
  <c r="K1325" i="16"/>
  <c r="K1326" i="16"/>
  <c r="K1327" i="16"/>
  <c r="K1328" i="16"/>
  <c r="K1329" i="16"/>
  <c r="K1330" i="16"/>
  <c r="K1331" i="16"/>
  <c r="K1332" i="16"/>
  <c r="K1333" i="16"/>
  <c r="K1334" i="16"/>
  <c r="K1335" i="16"/>
  <c r="K1336" i="16"/>
  <c r="K1337" i="16"/>
  <c r="K1338" i="16"/>
  <c r="K1339" i="16"/>
  <c r="K1340" i="16"/>
  <c r="K1341" i="16"/>
  <c r="K1342" i="16"/>
  <c r="K1343" i="16"/>
  <c r="K1344" i="16"/>
  <c r="K1345" i="16"/>
  <c r="K1346" i="16"/>
  <c r="K1347" i="16"/>
  <c r="K1348" i="16"/>
  <c r="K1349" i="16"/>
  <c r="K1350" i="16"/>
  <c r="K1351" i="16"/>
  <c r="K1352" i="16"/>
  <c r="K1353" i="16"/>
  <c r="K1354" i="16"/>
  <c r="K1355" i="16"/>
  <c r="K1356" i="16"/>
  <c r="K1357" i="16"/>
  <c r="K1358" i="16"/>
  <c r="K1359" i="16"/>
  <c r="K1360" i="16"/>
  <c r="K1361" i="16"/>
  <c r="K1362" i="16"/>
  <c r="K1363" i="16"/>
  <c r="K1364" i="16"/>
  <c r="K1365" i="16"/>
  <c r="K1366" i="16"/>
  <c r="K1367" i="16"/>
  <c r="K1368" i="16"/>
  <c r="K1369" i="16"/>
  <c r="K1370" i="16"/>
  <c r="K1371" i="16"/>
  <c r="K1372" i="16"/>
  <c r="K1373" i="16"/>
  <c r="K1374" i="16"/>
  <c r="K1375" i="16"/>
  <c r="K1376" i="16"/>
  <c r="K1377" i="16"/>
  <c r="K1378" i="16"/>
  <c r="K1379" i="16"/>
  <c r="K1380" i="16"/>
  <c r="K1381" i="16"/>
  <c r="K1382" i="16"/>
  <c r="K1383" i="16"/>
  <c r="K1384" i="16"/>
  <c r="K1385" i="16"/>
  <c r="K1386" i="16"/>
  <c r="K1387" i="16"/>
  <c r="K1388" i="16"/>
  <c r="K1389" i="16"/>
  <c r="K1390" i="16"/>
  <c r="K1391" i="16"/>
  <c r="K1392" i="16"/>
  <c r="K1393" i="16"/>
  <c r="K1394" i="16"/>
  <c r="K1395" i="16"/>
  <c r="K1396" i="16"/>
  <c r="K1397" i="16"/>
  <c r="K1398" i="16"/>
  <c r="K1399" i="16"/>
  <c r="K1400" i="16"/>
  <c r="K1401" i="16"/>
  <c r="K1402" i="16"/>
  <c r="K1403" i="16"/>
  <c r="K1404" i="16"/>
  <c r="K1405" i="16"/>
  <c r="K1406" i="16"/>
  <c r="K1407" i="16"/>
  <c r="K1408" i="16"/>
  <c r="K1409" i="16"/>
  <c r="K1410" i="16"/>
  <c r="K1411" i="16"/>
  <c r="K1412" i="16"/>
  <c r="K1413" i="16"/>
  <c r="K1414" i="16"/>
  <c r="K1415" i="16"/>
  <c r="K1416" i="16"/>
  <c r="K1417" i="16"/>
  <c r="K1418" i="16"/>
  <c r="AK24" i="3"/>
  <c r="K1419" i="16"/>
  <c r="K1420" i="16"/>
  <c r="K1421" i="16"/>
  <c r="K1422" i="16"/>
  <c r="K1423" i="16"/>
  <c r="K1424" i="16"/>
  <c r="K1425" i="16"/>
  <c r="K1426" i="16"/>
  <c r="K1427" i="16"/>
  <c r="K1428" i="16"/>
  <c r="K1429" i="16"/>
  <c r="K1430" i="16"/>
  <c r="K1431" i="16"/>
  <c r="K1432" i="16"/>
  <c r="K1433" i="16"/>
  <c r="K1434" i="16"/>
  <c r="K1435" i="16"/>
  <c r="K1436" i="16"/>
  <c r="K1437" i="16"/>
  <c r="K1438" i="16"/>
  <c r="K1439" i="16"/>
  <c r="K1440" i="16"/>
  <c r="K1441" i="16"/>
  <c r="K1442" i="16"/>
  <c r="K1443" i="16"/>
  <c r="K1444" i="16"/>
  <c r="K1445" i="16"/>
  <c r="K1446" i="16"/>
  <c r="K1447" i="16"/>
  <c r="K1448" i="16"/>
  <c r="K1449" i="16"/>
  <c r="K1450" i="16"/>
  <c r="K1451" i="16"/>
  <c r="K1452" i="16"/>
  <c r="K1453" i="16"/>
  <c r="K1454" i="16"/>
  <c r="K1455" i="16"/>
  <c r="K1456" i="16"/>
  <c r="K1457" i="16"/>
  <c r="K1458" i="16"/>
  <c r="K1459" i="16"/>
  <c r="K1460" i="16"/>
  <c r="K1461" i="16"/>
  <c r="K1462" i="16"/>
  <c r="K1463" i="16"/>
  <c r="K1464" i="16"/>
  <c r="K1465" i="16"/>
  <c r="K1466" i="16"/>
  <c r="K1467" i="16"/>
  <c r="K1468" i="16"/>
  <c r="K1469" i="16"/>
  <c r="K1470" i="16"/>
  <c r="K1471" i="16"/>
  <c r="K1472" i="16"/>
  <c r="K1473" i="16"/>
  <c r="K1474" i="16"/>
  <c r="K1475" i="16"/>
  <c r="K1476" i="16"/>
  <c r="K1477" i="16"/>
  <c r="K1478" i="16"/>
  <c r="K1479" i="16"/>
  <c r="K1480" i="16"/>
  <c r="K1481" i="16"/>
  <c r="K1482" i="16"/>
  <c r="K1483" i="16"/>
  <c r="K1484" i="16"/>
  <c r="K1485" i="16"/>
  <c r="K1486" i="16"/>
  <c r="K1487" i="16"/>
  <c r="K1488" i="16"/>
  <c r="K1489" i="16"/>
  <c r="K1490" i="16"/>
  <c r="K1491" i="16"/>
  <c r="K1492" i="16"/>
  <c r="K1493" i="16"/>
  <c r="K1494" i="16"/>
  <c r="K1495" i="16"/>
  <c r="K1496" i="16"/>
  <c r="K1497" i="16"/>
  <c r="K1498" i="16"/>
  <c r="K1499" i="16"/>
  <c r="K1500" i="16"/>
  <c r="K1501" i="16"/>
  <c r="K1502" i="16"/>
  <c r="K1503" i="16"/>
  <c r="K1504" i="16"/>
  <c r="K1505" i="16"/>
  <c r="K1506" i="16"/>
  <c r="K1507" i="16"/>
  <c r="K1508" i="16"/>
  <c r="K1509" i="16"/>
  <c r="K1510" i="16"/>
  <c r="K1511" i="16"/>
  <c r="K1512" i="16"/>
  <c r="K1513" i="16"/>
  <c r="K1514" i="16"/>
  <c r="K1515" i="16"/>
  <c r="K1516" i="16"/>
  <c r="K1517" i="16"/>
  <c r="K1518" i="16"/>
  <c r="K1519" i="16"/>
  <c r="AK25" i="3"/>
  <c r="K1520" i="16"/>
  <c r="K1521" i="16"/>
  <c r="K1522" i="16"/>
  <c r="K1523" i="16"/>
  <c r="K1524" i="16"/>
  <c r="K1525" i="16"/>
  <c r="K1526" i="16"/>
  <c r="K1527" i="16"/>
  <c r="K1528" i="16"/>
  <c r="K1529" i="16"/>
  <c r="K1530" i="16"/>
  <c r="K1531" i="16"/>
  <c r="K1532" i="16"/>
  <c r="K1533" i="16"/>
  <c r="K1534" i="16"/>
  <c r="K1535" i="16"/>
  <c r="K1536" i="16"/>
  <c r="K1537" i="16"/>
  <c r="K1538" i="16"/>
  <c r="K1539" i="16"/>
  <c r="K1540" i="16"/>
  <c r="K1541" i="16"/>
  <c r="K1542" i="16"/>
  <c r="K1543" i="16"/>
  <c r="K1544" i="16"/>
  <c r="K1545" i="16"/>
  <c r="K1546" i="16"/>
  <c r="K1547" i="16"/>
  <c r="K1548" i="16"/>
  <c r="K1549" i="16"/>
  <c r="K1550" i="16"/>
  <c r="K1551" i="16"/>
  <c r="K1552" i="16"/>
  <c r="K1553" i="16"/>
  <c r="K1554" i="16"/>
  <c r="K1555" i="16"/>
  <c r="K1556" i="16"/>
  <c r="K1557" i="16"/>
  <c r="K1558" i="16"/>
  <c r="K1559" i="16"/>
  <c r="K1560" i="16"/>
  <c r="K1561" i="16"/>
  <c r="K1562" i="16"/>
  <c r="K1563" i="16"/>
  <c r="K1564" i="16"/>
  <c r="K1565" i="16"/>
  <c r="K1566" i="16"/>
  <c r="K1567" i="16"/>
  <c r="K1568" i="16"/>
  <c r="K1569" i="16"/>
  <c r="K1570" i="16"/>
  <c r="K1571" i="16"/>
  <c r="K1572" i="16"/>
  <c r="K1573" i="16"/>
  <c r="K1574" i="16"/>
  <c r="K1575" i="16"/>
  <c r="K1576" i="16"/>
  <c r="K1577" i="16"/>
  <c r="K1578" i="16"/>
  <c r="K1579" i="16"/>
  <c r="K1580" i="16"/>
  <c r="K1581" i="16"/>
  <c r="K1582" i="16"/>
  <c r="K1583" i="16"/>
  <c r="K1584" i="16"/>
  <c r="K1585" i="16"/>
  <c r="K1586" i="16"/>
  <c r="K1587" i="16"/>
  <c r="K1588" i="16"/>
  <c r="K1589" i="16"/>
  <c r="K1590" i="16"/>
  <c r="K1591" i="16"/>
  <c r="K1592" i="16"/>
  <c r="K1593" i="16"/>
  <c r="K1594" i="16"/>
  <c r="K1595" i="16"/>
  <c r="K1596" i="16"/>
  <c r="K1597" i="16"/>
  <c r="K1598" i="16"/>
  <c r="K1599" i="16"/>
  <c r="K1600" i="16"/>
  <c r="K1601" i="16"/>
  <c r="K1602" i="16"/>
  <c r="K1603" i="16"/>
  <c r="K1604" i="16"/>
  <c r="K1605" i="16"/>
  <c r="K1606" i="16"/>
  <c r="K1607" i="16"/>
  <c r="K1608" i="16"/>
  <c r="K1609" i="16"/>
  <c r="K1610" i="16"/>
  <c r="K1611" i="16"/>
  <c r="K1612" i="16"/>
  <c r="K1613" i="16"/>
  <c r="K1614" i="16"/>
  <c r="K1615" i="16"/>
  <c r="K1616" i="16"/>
  <c r="K1617" i="16"/>
  <c r="K1618" i="16"/>
  <c r="K1619" i="16"/>
  <c r="K1620" i="16"/>
  <c r="AK26" i="3"/>
  <c r="K1621" i="16"/>
  <c r="K1622" i="16"/>
  <c r="K1623" i="16"/>
  <c r="K1624" i="16"/>
  <c r="K1625" i="16"/>
  <c r="K1626" i="16"/>
  <c r="K1627" i="16"/>
  <c r="K1628" i="16"/>
  <c r="K1629" i="16"/>
  <c r="K1630" i="16"/>
  <c r="K1631" i="16"/>
  <c r="K1632" i="16"/>
  <c r="K1633" i="16"/>
  <c r="K1634" i="16"/>
  <c r="K1635" i="16"/>
  <c r="K1636" i="16"/>
  <c r="K1637" i="16"/>
  <c r="K1638" i="16"/>
  <c r="K1639" i="16"/>
  <c r="K1640" i="16"/>
  <c r="K1641" i="16"/>
  <c r="K1642" i="16"/>
  <c r="K1643" i="16"/>
  <c r="K1644" i="16"/>
  <c r="K1645" i="16"/>
  <c r="K1646" i="16"/>
  <c r="K1647" i="16"/>
  <c r="K1648" i="16"/>
  <c r="K1649" i="16"/>
  <c r="K1650" i="16"/>
  <c r="K1651" i="16"/>
  <c r="K1652" i="16"/>
  <c r="K1653" i="16"/>
  <c r="K1654" i="16"/>
  <c r="K1655" i="16"/>
  <c r="K1656" i="16"/>
  <c r="K1657" i="16"/>
  <c r="K1658" i="16"/>
  <c r="K1659" i="16"/>
  <c r="K1660" i="16"/>
  <c r="K1661" i="16"/>
  <c r="K1662" i="16"/>
  <c r="K1663" i="16"/>
  <c r="K1664" i="16"/>
  <c r="K1665" i="16"/>
  <c r="K1666" i="16"/>
  <c r="K1667" i="16"/>
  <c r="K1668" i="16"/>
  <c r="K1669" i="16"/>
  <c r="K1670" i="16"/>
  <c r="K1671" i="16"/>
  <c r="K1672" i="16"/>
  <c r="K1673" i="16"/>
  <c r="K1674" i="16"/>
  <c r="K1675" i="16"/>
  <c r="K1676" i="16"/>
  <c r="K1677" i="16"/>
  <c r="K1678" i="16"/>
  <c r="K1679" i="16"/>
  <c r="K1680" i="16"/>
  <c r="K1681" i="16"/>
  <c r="K1682" i="16"/>
  <c r="K1683" i="16"/>
  <c r="K1684" i="16"/>
  <c r="K1685" i="16"/>
  <c r="K1686" i="16"/>
  <c r="K1687" i="16"/>
  <c r="K1688" i="16"/>
  <c r="K1689" i="16"/>
  <c r="K1690" i="16"/>
  <c r="K1691" i="16"/>
  <c r="K1692" i="16"/>
  <c r="K1693" i="16"/>
  <c r="K1694" i="16"/>
  <c r="K1695" i="16"/>
  <c r="K1696" i="16"/>
  <c r="K1697" i="16"/>
  <c r="K1698" i="16"/>
  <c r="K1699" i="16"/>
  <c r="K1700" i="16"/>
  <c r="K1701" i="16"/>
  <c r="K1702" i="16"/>
  <c r="K1703" i="16"/>
  <c r="K1704" i="16"/>
  <c r="K1705" i="16"/>
  <c r="K1706" i="16"/>
  <c r="K1707" i="16"/>
  <c r="K1708" i="16"/>
  <c r="K1709" i="16"/>
  <c r="K1710" i="16"/>
  <c r="K1711" i="16"/>
  <c r="K1712" i="16"/>
  <c r="K1713" i="16"/>
  <c r="K1714" i="16"/>
  <c r="K1715" i="16"/>
  <c r="K1716" i="16"/>
  <c r="K1717" i="16"/>
  <c r="K1718" i="16"/>
  <c r="K1719" i="16"/>
  <c r="K1720" i="16"/>
  <c r="K1721" i="16"/>
  <c r="AK27" i="3"/>
  <c r="K1722" i="16"/>
  <c r="K1723" i="16"/>
  <c r="K1724" i="16"/>
  <c r="K1725" i="16"/>
  <c r="K1726" i="16"/>
  <c r="K1727" i="16"/>
  <c r="K1728" i="16"/>
  <c r="K1729" i="16"/>
  <c r="K1730" i="16"/>
  <c r="K1731" i="16"/>
  <c r="K1732" i="16"/>
  <c r="K1733" i="16"/>
  <c r="K1734" i="16"/>
  <c r="K1735" i="16"/>
  <c r="K1736" i="16"/>
  <c r="K1737" i="16"/>
  <c r="K1738" i="16"/>
  <c r="K1739" i="16"/>
  <c r="K1740" i="16"/>
  <c r="K1741" i="16"/>
  <c r="K1742" i="16"/>
  <c r="K1743" i="16"/>
  <c r="K1744" i="16"/>
  <c r="K1745" i="16"/>
  <c r="K1746" i="16"/>
  <c r="K1747" i="16"/>
  <c r="K1748" i="16"/>
  <c r="K1749" i="16"/>
  <c r="K1750" i="16"/>
  <c r="K1751" i="16"/>
  <c r="K1752" i="16"/>
  <c r="K1753" i="16"/>
  <c r="K1754" i="16"/>
  <c r="K1755" i="16"/>
  <c r="K1756" i="16"/>
  <c r="K1757" i="16"/>
  <c r="K1758" i="16"/>
  <c r="K1759" i="16"/>
  <c r="K1760" i="16"/>
  <c r="K1761" i="16"/>
  <c r="K1762" i="16"/>
  <c r="K1763" i="16"/>
  <c r="K1764" i="16"/>
  <c r="K1765" i="16"/>
  <c r="K1766" i="16"/>
  <c r="K1767" i="16"/>
  <c r="K1768" i="16"/>
  <c r="K1769" i="16"/>
  <c r="K1770" i="16"/>
  <c r="K1771" i="16"/>
  <c r="K1772" i="16"/>
  <c r="K1773" i="16"/>
  <c r="K1774" i="16"/>
  <c r="K1775" i="16"/>
  <c r="K1776" i="16"/>
  <c r="K1777" i="16"/>
  <c r="K1778" i="16"/>
  <c r="K1779" i="16"/>
  <c r="K1780" i="16"/>
  <c r="K1781" i="16"/>
  <c r="K1782" i="16"/>
  <c r="K1783" i="16"/>
  <c r="K1784" i="16"/>
  <c r="K1785" i="16"/>
  <c r="K1786" i="16"/>
  <c r="K1787" i="16"/>
  <c r="K1788" i="16"/>
  <c r="K1789" i="16"/>
  <c r="K1790" i="16"/>
  <c r="K1791" i="16"/>
  <c r="K1792" i="16"/>
  <c r="K1793" i="16"/>
  <c r="K1794" i="16"/>
  <c r="K1795" i="16"/>
  <c r="K1796" i="16"/>
  <c r="K1797" i="16"/>
  <c r="K1798" i="16"/>
  <c r="K1799" i="16"/>
  <c r="K1800" i="16"/>
  <c r="K1801" i="16"/>
  <c r="K1802" i="16"/>
  <c r="K1803" i="16"/>
  <c r="K1804" i="16"/>
  <c r="K1805" i="16"/>
  <c r="K1806" i="16"/>
  <c r="K1807" i="16"/>
  <c r="K1808" i="16"/>
  <c r="K1809" i="16"/>
  <c r="K1810" i="16"/>
  <c r="K1811" i="16"/>
  <c r="K1812" i="16"/>
  <c r="K1813" i="16"/>
  <c r="K1814" i="16"/>
  <c r="K1815" i="16"/>
  <c r="K1816" i="16"/>
  <c r="K1817" i="16"/>
  <c r="K1818" i="16"/>
  <c r="K1819" i="16"/>
  <c r="K1820" i="16"/>
  <c r="K1821" i="16"/>
  <c r="K1822" i="16"/>
  <c r="AK28" i="3"/>
  <c r="K1823" i="16"/>
  <c r="K1824" i="16"/>
  <c r="K1825" i="16"/>
  <c r="K1826" i="16"/>
  <c r="K1827" i="16"/>
  <c r="K1828" i="16"/>
  <c r="K1829" i="16"/>
  <c r="K1830" i="16"/>
  <c r="K1831" i="16"/>
  <c r="K1832" i="16"/>
  <c r="K1833" i="16"/>
  <c r="K1834" i="16"/>
  <c r="K1835" i="16"/>
  <c r="K1836" i="16"/>
  <c r="K1837" i="16"/>
  <c r="K1838" i="16"/>
  <c r="K1839" i="16"/>
  <c r="K1840" i="16"/>
  <c r="K1841" i="16"/>
  <c r="K1842" i="16"/>
  <c r="K1843" i="16"/>
  <c r="K1844" i="16"/>
  <c r="K1845" i="16"/>
  <c r="K1846" i="16"/>
  <c r="K1847" i="16"/>
  <c r="K1848" i="16"/>
  <c r="K1849" i="16"/>
  <c r="K1850" i="16"/>
  <c r="K1851" i="16"/>
  <c r="K1852" i="16"/>
  <c r="K1853" i="16"/>
  <c r="K1854" i="16"/>
  <c r="K1855" i="16"/>
  <c r="K1856" i="16"/>
  <c r="K1857" i="16"/>
  <c r="K1858" i="16"/>
  <c r="K1859" i="16"/>
  <c r="K1860" i="16"/>
  <c r="K1861" i="16"/>
  <c r="K1862" i="16"/>
  <c r="K1863" i="16"/>
  <c r="K1864" i="16"/>
  <c r="K1865" i="16"/>
  <c r="K1866" i="16"/>
  <c r="K1867" i="16"/>
  <c r="K1868" i="16"/>
  <c r="K1869" i="16"/>
  <c r="K1870" i="16"/>
  <c r="K1871" i="16"/>
  <c r="K1872" i="16"/>
  <c r="K1873" i="16"/>
  <c r="K1874" i="16"/>
  <c r="K1875" i="16"/>
  <c r="K1876" i="16"/>
  <c r="K1877" i="16"/>
  <c r="K1878" i="16"/>
  <c r="K1879" i="16"/>
  <c r="K1880" i="16"/>
  <c r="K1881" i="16"/>
  <c r="K1882" i="16"/>
  <c r="K1883" i="16"/>
  <c r="K1884" i="16"/>
  <c r="K1885" i="16"/>
  <c r="K1886" i="16"/>
  <c r="K1887" i="16"/>
  <c r="K1888" i="16"/>
  <c r="K1889" i="16"/>
  <c r="K1890" i="16"/>
  <c r="K1891" i="16"/>
  <c r="K1892" i="16"/>
  <c r="K1893" i="16"/>
  <c r="K1894" i="16"/>
  <c r="K1895" i="16"/>
  <c r="K1896" i="16"/>
  <c r="K1897" i="16"/>
  <c r="K1898" i="16"/>
  <c r="K1899" i="16"/>
  <c r="K1900" i="16"/>
  <c r="K1901" i="16"/>
  <c r="K1902" i="16"/>
  <c r="K1903" i="16"/>
  <c r="K1904" i="16"/>
  <c r="K1905" i="16"/>
  <c r="K1906" i="16"/>
  <c r="K1907" i="16"/>
  <c r="K1908" i="16"/>
  <c r="K1909" i="16"/>
  <c r="K1910" i="16"/>
  <c r="K1911" i="16"/>
  <c r="K1912" i="16"/>
  <c r="K1913" i="16"/>
  <c r="K1914" i="16"/>
  <c r="K1915" i="16"/>
  <c r="K1916" i="16"/>
  <c r="K1917" i="16"/>
  <c r="K1918" i="16"/>
  <c r="K1919" i="16"/>
  <c r="K1920" i="16"/>
  <c r="K1921" i="16"/>
  <c r="K1922" i="16"/>
  <c r="K1923" i="16"/>
  <c r="AK29" i="3"/>
  <c r="K1924" i="16"/>
  <c r="K1925" i="16"/>
  <c r="K1926" i="16"/>
  <c r="K1927" i="16"/>
  <c r="K1928" i="16"/>
  <c r="K1929" i="16"/>
  <c r="K1930" i="16"/>
  <c r="K1931" i="16"/>
  <c r="K1932" i="16"/>
  <c r="K1933" i="16"/>
  <c r="K1934" i="16"/>
  <c r="K1935" i="16"/>
  <c r="K1936" i="16"/>
  <c r="K1937" i="16"/>
  <c r="K1938" i="16"/>
  <c r="K1939" i="16"/>
  <c r="K1940" i="16"/>
  <c r="K1941" i="16"/>
  <c r="K1942" i="16"/>
  <c r="K1943" i="16"/>
  <c r="K1944" i="16"/>
  <c r="K1945" i="16"/>
  <c r="K1946" i="16"/>
  <c r="K1947" i="16"/>
  <c r="K1948" i="16"/>
  <c r="K1949" i="16"/>
  <c r="K1950" i="16"/>
  <c r="K1951" i="16"/>
  <c r="K1952" i="16"/>
  <c r="K1953" i="16"/>
  <c r="K1954" i="16"/>
  <c r="K1955" i="16"/>
  <c r="K1956" i="16"/>
  <c r="K1957" i="16"/>
  <c r="K1958" i="16"/>
  <c r="K1959" i="16"/>
  <c r="K1960" i="16"/>
  <c r="K1961" i="16"/>
  <c r="K1962" i="16"/>
  <c r="K1963" i="16"/>
  <c r="K1964" i="16"/>
  <c r="K1965" i="16"/>
  <c r="K1966" i="16"/>
  <c r="K1967" i="16"/>
  <c r="K1968" i="16"/>
  <c r="K1969" i="16"/>
  <c r="K1970" i="16"/>
  <c r="K1971" i="16"/>
  <c r="K1972" i="16"/>
  <c r="K1973" i="16"/>
  <c r="K1974" i="16"/>
  <c r="K1975" i="16"/>
  <c r="K1976" i="16"/>
  <c r="K1977" i="16"/>
  <c r="K1978" i="16"/>
  <c r="K1979" i="16"/>
  <c r="K1980" i="16"/>
  <c r="K1981" i="16"/>
  <c r="K1982" i="16"/>
  <c r="K1983" i="16"/>
  <c r="K1984" i="16"/>
  <c r="K1985" i="16"/>
  <c r="K1986" i="16"/>
  <c r="K1987" i="16"/>
  <c r="K1988" i="16"/>
  <c r="K1989" i="16"/>
  <c r="K1990" i="16"/>
  <c r="K1991" i="16"/>
  <c r="K1992" i="16"/>
  <c r="K1993" i="16"/>
  <c r="K1994" i="16"/>
  <c r="K1995" i="16"/>
  <c r="K1996" i="16"/>
  <c r="K1997" i="16"/>
  <c r="K1998" i="16"/>
  <c r="K1999" i="16"/>
  <c r="K2000" i="16"/>
  <c r="K2001" i="16"/>
  <c r="K2002" i="16"/>
  <c r="K2003" i="16"/>
  <c r="K2004" i="16"/>
  <c r="K2005" i="16"/>
  <c r="K2006" i="16"/>
  <c r="K2007" i="16"/>
  <c r="K2008" i="16"/>
  <c r="K2009" i="16"/>
  <c r="K2010" i="16"/>
  <c r="K2011" i="16"/>
  <c r="K2012" i="16"/>
  <c r="K2013" i="16"/>
  <c r="K2014" i="16"/>
  <c r="K2015" i="16"/>
  <c r="K2016" i="16"/>
  <c r="K2017" i="16"/>
  <c r="K2018" i="16"/>
  <c r="K2019" i="16"/>
  <c r="K2020" i="16"/>
  <c r="K2021" i="16"/>
  <c r="K2022" i="16"/>
  <c r="K2023" i="16"/>
  <c r="K2024" i="16"/>
  <c r="AK30" i="3"/>
  <c r="K2025" i="16"/>
  <c r="K2026" i="16"/>
  <c r="K2027" i="16"/>
  <c r="K2028" i="16"/>
  <c r="K2029" i="16"/>
  <c r="K2030" i="16"/>
  <c r="K2031" i="16"/>
  <c r="K2032" i="16"/>
  <c r="K2033" i="16"/>
  <c r="K2034" i="16"/>
  <c r="K2035" i="16"/>
  <c r="K2036" i="16"/>
  <c r="K2037" i="16"/>
  <c r="K2038" i="16"/>
  <c r="K2039" i="16"/>
  <c r="K2040" i="16"/>
  <c r="K2041" i="16"/>
  <c r="K2042" i="16"/>
  <c r="K2043" i="16"/>
  <c r="K2044" i="16"/>
  <c r="K2045" i="16"/>
  <c r="K2046" i="16"/>
  <c r="K2047" i="16"/>
  <c r="K2048" i="16"/>
  <c r="K2049" i="16"/>
  <c r="K2050" i="16"/>
  <c r="K2051" i="16"/>
  <c r="K2052" i="16"/>
  <c r="K2053" i="16"/>
  <c r="K2054" i="16"/>
  <c r="K2055" i="16"/>
  <c r="K2056" i="16"/>
  <c r="K2057" i="16"/>
  <c r="K2058" i="16"/>
  <c r="K2059" i="16"/>
  <c r="K2060" i="16"/>
  <c r="K2061" i="16"/>
  <c r="K2062" i="16"/>
  <c r="K2063" i="16"/>
  <c r="K2064" i="16"/>
  <c r="K2065" i="16"/>
  <c r="K2066" i="16"/>
  <c r="K2067" i="16"/>
  <c r="K2068" i="16"/>
  <c r="K2069" i="16"/>
  <c r="K2070" i="16"/>
  <c r="K2071" i="16"/>
  <c r="K2072" i="16"/>
  <c r="K2073" i="16"/>
  <c r="K2074" i="16"/>
  <c r="K2075" i="16"/>
  <c r="K2076" i="16"/>
  <c r="K2077" i="16"/>
  <c r="K2078" i="16"/>
  <c r="K2079" i="16"/>
  <c r="K2080" i="16"/>
  <c r="K2081" i="16"/>
  <c r="K2082" i="16"/>
  <c r="K2083" i="16"/>
  <c r="K2084" i="16"/>
  <c r="K2085" i="16"/>
  <c r="K2086" i="16"/>
  <c r="K2087" i="16"/>
  <c r="K2088" i="16"/>
  <c r="K2089" i="16"/>
  <c r="K2090" i="16"/>
  <c r="K2091" i="16"/>
  <c r="K2092" i="16"/>
  <c r="K2093" i="16"/>
  <c r="K2094" i="16"/>
  <c r="K2095" i="16"/>
  <c r="K2096" i="16"/>
  <c r="K2097" i="16"/>
  <c r="K2098" i="16"/>
  <c r="K2099" i="16"/>
  <c r="K2100" i="16"/>
  <c r="K2101" i="16"/>
  <c r="K2102" i="16"/>
  <c r="K2103" i="16"/>
  <c r="K2104" i="16"/>
  <c r="K2105" i="16"/>
  <c r="K2106" i="16"/>
  <c r="K2107" i="16"/>
  <c r="K2108" i="16"/>
  <c r="K2109" i="16"/>
  <c r="K2110" i="16"/>
  <c r="K2111" i="16"/>
  <c r="K2112" i="16"/>
  <c r="K2113" i="16"/>
  <c r="K2114" i="16"/>
  <c r="K2115" i="16"/>
  <c r="K2116" i="16"/>
  <c r="K2117" i="16"/>
  <c r="K2118" i="16"/>
  <c r="K2119" i="16"/>
  <c r="K2120" i="16"/>
  <c r="K2121" i="16"/>
  <c r="K2122" i="16"/>
  <c r="K2123" i="16"/>
  <c r="K2124" i="16"/>
  <c r="K2125" i="16"/>
  <c r="AK31" i="3"/>
  <c r="K2126" i="16"/>
  <c r="K2127" i="16"/>
  <c r="K2128" i="16"/>
  <c r="K2129" i="16"/>
  <c r="K2130" i="16"/>
  <c r="K2131" i="16"/>
  <c r="K2132" i="16"/>
  <c r="K2133" i="16"/>
  <c r="K2134" i="16"/>
  <c r="K2135" i="16"/>
  <c r="K2136" i="16"/>
  <c r="K2137" i="16"/>
  <c r="K2138" i="16"/>
  <c r="K2139" i="16"/>
  <c r="K2140" i="16"/>
  <c r="K2141" i="16"/>
  <c r="K2142" i="16"/>
  <c r="K2143" i="16"/>
  <c r="K2144" i="16"/>
  <c r="K2145" i="16"/>
  <c r="K2146" i="16"/>
  <c r="K2147" i="16"/>
  <c r="K2148" i="16"/>
  <c r="K2149" i="16"/>
  <c r="K2150" i="16"/>
  <c r="K2151" i="16"/>
  <c r="K2152" i="16"/>
  <c r="K2153" i="16"/>
  <c r="K2154" i="16"/>
  <c r="K2155" i="16"/>
  <c r="K2156" i="16"/>
  <c r="K2157" i="16"/>
  <c r="K2158" i="16"/>
  <c r="K2159" i="16"/>
  <c r="K2160" i="16"/>
  <c r="K2161" i="16"/>
  <c r="K2162" i="16"/>
  <c r="K2163" i="16"/>
  <c r="K2164" i="16"/>
  <c r="K2165" i="16"/>
  <c r="K2166" i="16"/>
  <c r="K2167" i="16"/>
  <c r="K2168" i="16"/>
  <c r="K2169" i="16"/>
  <c r="K2170" i="16"/>
  <c r="K2171" i="16"/>
  <c r="K2172" i="16"/>
  <c r="K2173" i="16"/>
  <c r="K2174" i="16"/>
  <c r="K2175" i="16"/>
  <c r="K2176" i="16"/>
  <c r="K2177" i="16"/>
  <c r="K2178" i="16"/>
  <c r="K2179" i="16"/>
  <c r="K2180" i="16"/>
  <c r="K2181" i="16"/>
  <c r="K2182" i="16"/>
  <c r="K2183" i="16"/>
  <c r="K2184" i="16"/>
  <c r="K2185" i="16"/>
  <c r="K2186" i="16"/>
  <c r="K2187" i="16"/>
  <c r="K2188" i="16"/>
  <c r="K2189" i="16"/>
  <c r="K2190" i="16"/>
  <c r="K2191" i="16"/>
  <c r="K2192" i="16"/>
  <c r="K2193" i="16"/>
  <c r="K2194" i="16"/>
  <c r="K2195" i="16"/>
  <c r="K2196" i="16"/>
  <c r="K2197" i="16"/>
  <c r="K2198" i="16"/>
  <c r="K2199" i="16"/>
  <c r="K2200" i="16"/>
  <c r="K2201" i="16"/>
  <c r="K2202" i="16"/>
  <c r="K2203" i="16"/>
  <c r="K2204" i="16"/>
  <c r="K2205" i="16"/>
  <c r="K2206" i="16"/>
  <c r="K2207" i="16"/>
  <c r="K2208" i="16"/>
  <c r="K2209" i="16"/>
  <c r="K2210" i="16"/>
  <c r="K2211" i="16"/>
  <c r="K2212" i="16"/>
  <c r="K2213" i="16"/>
  <c r="K2214" i="16"/>
  <c r="K2215" i="16"/>
  <c r="K2216" i="16"/>
  <c r="K2217" i="16"/>
  <c r="K2218" i="16"/>
  <c r="K2219" i="16"/>
  <c r="K2220" i="16"/>
  <c r="K2221" i="16"/>
  <c r="K2222" i="16"/>
  <c r="K2223" i="16"/>
  <c r="K2224" i="16"/>
  <c r="K2225" i="16"/>
  <c r="K2226" i="16"/>
  <c r="AK32" i="3"/>
  <c r="K2227" i="16"/>
  <c r="K2228" i="16"/>
  <c r="K2229" i="16"/>
  <c r="K2230" i="16"/>
  <c r="K2231" i="16"/>
  <c r="K2232" i="16"/>
  <c r="K2233" i="16"/>
  <c r="K2234" i="16"/>
  <c r="K2235" i="16"/>
  <c r="K2236" i="16"/>
  <c r="K2237" i="16"/>
  <c r="K2238" i="16"/>
  <c r="K2239" i="16"/>
  <c r="K2240" i="16"/>
  <c r="K2241" i="16"/>
  <c r="K2242" i="16"/>
  <c r="K2243" i="16"/>
  <c r="K2244" i="16"/>
  <c r="K2245" i="16"/>
  <c r="K2246" i="16"/>
  <c r="K2247" i="16"/>
  <c r="K2248" i="16"/>
  <c r="K2249" i="16"/>
  <c r="K2250" i="16"/>
  <c r="K2251" i="16"/>
  <c r="K2252" i="16"/>
  <c r="K2253" i="16"/>
  <c r="K2254" i="16"/>
  <c r="K2255" i="16"/>
  <c r="K2256" i="16"/>
  <c r="K2257" i="16"/>
  <c r="K2258" i="16"/>
  <c r="K2259" i="16"/>
  <c r="K2260" i="16"/>
  <c r="K2261" i="16"/>
  <c r="K2262" i="16"/>
  <c r="K2263" i="16"/>
  <c r="K2264" i="16"/>
  <c r="K2265" i="16"/>
  <c r="K2266" i="16"/>
  <c r="K2267" i="16"/>
  <c r="K2268" i="16"/>
  <c r="K2269" i="16"/>
  <c r="K2270" i="16"/>
  <c r="K2271" i="16"/>
  <c r="K2272" i="16"/>
  <c r="K2273" i="16"/>
  <c r="K2274" i="16"/>
  <c r="K2275" i="16"/>
  <c r="K2276" i="16"/>
  <c r="K2277" i="16"/>
  <c r="K2278" i="16"/>
  <c r="K2279" i="16"/>
  <c r="K2280" i="16"/>
  <c r="K2281" i="16"/>
  <c r="K2282" i="16"/>
  <c r="K2283" i="16"/>
  <c r="K2284" i="16"/>
  <c r="K2285" i="16"/>
  <c r="K2286" i="16"/>
  <c r="K2287" i="16"/>
  <c r="K2288" i="16"/>
  <c r="K2289" i="16"/>
  <c r="K2290" i="16"/>
  <c r="K2291" i="16"/>
  <c r="K2292" i="16"/>
  <c r="K2293" i="16"/>
  <c r="K2294" i="16"/>
  <c r="K2295" i="16"/>
  <c r="K2296" i="16"/>
  <c r="K2297" i="16"/>
  <c r="K2298" i="16"/>
  <c r="K2299" i="16"/>
  <c r="K2300" i="16"/>
  <c r="K2301" i="16"/>
  <c r="K2302" i="16"/>
  <c r="K2303" i="16"/>
  <c r="K2304" i="16"/>
  <c r="K2305" i="16"/>
  <c r="K2306" i="16"/>
  <c r="K2307" i="16"/>
  <c r="K2308" i="16"/>
  <c r="K2309" i="16"/>
  <c r="K2310" i="16"/>
  <c r="K2311" i="16"/>
  <c r="K2312" i="16"/>
  <c r="K2313" i="16"/>
  <c r="K2314" i="16"/>
  <c r="K2315" i="16"/>
  <c r="K2316" i="16"/>
  <c r="K2317" i="16"/>
  <c r="K2318" i="16"/>
  <c r="K2319" i="16"/>
  <c r="K2320" i="16"/>
  <c r="K2321" i="16"/>
  <c r="K2322" i="16"/>
  <c r="K2323" i="16"/>
  <c r="K2324" i="16"/>
  <c r="K2325" i="16"/>
  <c r="K2326" i="16"/>
  <c r="K2327" i="16"/>
  <c r="K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L102" i="16"/>
  <c r="L103" i="16"/>
  <c r="L104" i="16"/>
  <c r="L105" i="16"/>
  <c r="L106" i="16"/>
  <c r="L107" i="16"/>
  <c r="L108" i="16"/>
  <c r="L109" i="16"/>
  <c r="L110" i="16"/>
  <c r="L111" i="16"/>
  <c r="L112" i="16"/>
  <c r="L113" i="16"/>
  <c r="L114" i="16"/>
  <c r="L115" i="16"/>
  <c r="L116" i="16"/>
  <c r="L117" i="16"/>
  <c r="L118" i="16"/>
  <c r="L119" i="16"/>
  <c r="L120" i="16"/>
  <c r="L121" i="16"/>
  <c r="L122" i="16"/>
  <c r="L123" i="16"/>
  <c r="L124" i="16"/>
  <c r="L125" i="16"/>
  <c r="L126" i="16"/>
  <c r="L127" i="16"/>
  <c r="L128" i="16"/>
  <c r="L129" i="16"/>
  <c r="L130" i="16"/>
  <c r="L131" i="16"/>
  <c r="L132" i="16"/>
  <c r="L133" i="16"/>
  <c r="L134" i="16"/>
  <c r="L135" i="16"/>
  <c r="L136" i="16"/>
  <c r="L137" i="16"/>
  <c r="L138" i="16"/>
  <c r="L139" i="16"/>
  <c r="L140" i="16"/>
  <c r="L141" i="16"/>
  <c r="L142" i="16"/>
  <c r="L143" i="16"/>
  <c r="L144" i="16"/>
  <c r="L145" i="16"/>
  <c r="L146" i="16"/>
  <c r="L147" i="16"/>
  <c r="L148" i="16"/>
  <c r="L149" i="16"/>
  <c r="L150" i="16"/>
  <c r="L151" i="16"/>
  <c r="L152" i="16"/>
  <c r="L153" i="16"/>
  <c r="L154" i="16"/>
  <c r="L155" i="16"/>
  <c r="L156" i="16"/>
  <c r="L157" i="16"/>
  <c r="L158" i="16"/>
  <c r="L159" i="16"/>
  <c r="L160" i="16"/>
  <c r="L161" i="16"/>
  <c r="L162" i="16"/>
  <c r="L163" i="16"/>
  <c r="L164" i="16"/>
  <c r="L165" i="16"/>
  <c r="L166" i="16"/>
  <c r="L167" i="16"/>
  <c r="L168" i="16"/>
  <c r="L169" i="16"/>
  <c r="L170" i="16"/>
  <c r="L171" i="16"/>
  <c r="L172" i="16"/>
  <c r="L173" i="16"/>
  <c r="L174" i="16"/>
  <c r="L175" i="16"/>
  <c r="L176" i="16"/>
  <c r="L177" i="16"/>
  <c r="L178" i="16"/>
  <c r="L179" i="16"/>
  <c r="L180" i="16"/>
  <c r="L181" i="16"/>
  <c r="L182" i="16"/>
  <c r="L183" i="16"/>
  <c r="L184" i="16"/>
  <c r="L185" i="16"/>
  <c r="L186" i="16"/>
  <c r="L187" i="16"/>
  <c r="L188" i="16"/>
  <c r="L189" i="16"/>
  <c r="L190" i="16"/>
  <c r="L191" i="16"/>
  <c r="L192" i="16"/>
  <c r="L193" i="16"/>
  <c r="L194" i="16"/>
  <c r="L195" i="16"/>
  <c r="L196" i="16"/>
  <c r="L197" i="16"/>
  <c r="L198" i="16"/>
  <c r="L199" i="16"/>
  <c r="L200" i="16"/>
  <c r="L201" i="16"/>
  <c r="L202" i="16"/>
  <c r="L203" i="16"/>
  <c r="L204" i="16"/>
  <c r="L205" i="16"/>
  <c r="L206" i="16"/>
  <c r="L207" i="16"/>
  <c r="L208" i="16"/>
  <c r="L209" i="16"/>
  <c r="L210" i="16"/>
  <c r="L211" i="16"/>
  <c r="L212" i="16"/>
  <c r="L213" i="16"/>
  <c r="L214" i="16"/>
  <c r="L215" i="16"/>
  <c r="L216" i="16"/>
  <c r="L217" i="16"/>
  <c r="L218" i="16"/>
  <c r="L219" i="16"/>
  <c r="L220" i="16"/>
  <c r="L221" i="16"/>
  <c r="L222" i="16"/>
  <c r="L223" i="16"/>
  <c r="L224" i="16"/>
  <c r="L225" i="16"/>
  <c r="L226" i="16"/>
  <c r="L227" i="16"/>
  <c r="L228" i="16"/>
  <c r="L229" i="16"/>
  <c r="L230" i="16"/>
  <c r="L231" i="16"/>
  <c r="L232" i="16"/>
  <c r="L233" i="16"/>
  <c r="L234" i="16"/>
  <c r="L235" i="16"/>
  <c r="L236" i="16"/>
  <c r="L237" i="16"/>
  <c r="L238" i="16"/>
  <c r="L239" i="16"/>
  <c r="L240" i="16"/>
  <c r="L241" i="16"/>
  <c r="L242" i="16"/>
  <c r="L243" i="16"/>
  <c r="L244" i="16"/>
  <c r="L245" i="16"/>
  <c r="L246" i="16"/>
  <c r="L247" i="16"/>
  <c r="L248" i="16"/>
  <c r="L249" i="16"/>
  <c r="L250" i="16"/>
  <c r="L251" i="16"/>
  <c r="L252" i="16"/>
  <c r="L253" i="16"/>
  <c r="L254" i="16"/>
  <c r="L255" i="16"/>
  <c r="L256" i="16"/>
  <c r="L257" i="16"/>
  <c r="L258" i="16"/>
  <c r="L259" i="16"/>
  <c r="L260" i="16"/>
  <c r="L261" i="16"/>
  <c r="L262" i="16"/>
  <c r="L263" i="16"/>
  <c r="L264" i="16"/>
  <c r="L265" i="16"/>
  <c r="L266" i="16"/>
  <c r="L267" i="16"/>
  <c r="L268" i="16"/>
  <c r="L269" i="16"/>
  <c r="L270" i="16"/>
  <c r="L271" i="16"/>
  <c r="L272" i="16"/>
  <c r="L273" i="16"/>
  <c r="L274" i="16"/>
  <c r="L275" i="16"/>
  <c r="L276" i="16"/>
  <c r="L277" i="16"/>
  <c r="L278" i="16"/>
  <c r="L279" i="16"/>
  <c r="L280" i="16"/>
  <c r="L281" i="16"/>
  <c r="L282" i="16"/>
  <c r="L283" i="16"/>
  <c r="L284" i="16"/>
  <c r="L285" i="16"/>
  <c r="L286" i="16"/>
  <c r="L287" i="16"/>
  <c r="L288" i="16"/>
  <c r="L289" i="16"/>
  <c r="L290" i="16"/>
  <c r="L291" i="16"/>
  <c r="L292" i="16"/>
  <c r="L293" i="16"/>
  <c r="L294" i="16"/>
  <c r="L295" i="16"/>
  <c r="L296" i="16"/>
  <c r="L297" i="16"/>
  <c r="L298" i="16"/>
  <c r="L299" i="16"/>
  <c r="L300" i="16"/>
  <c r="L301" i="16"/>
  <c r="L302" i="16"/>
  <c r="L303" i="16"/>
  <c r="L304" i="16"/>
  <c r="L305" i="16"/>
  <c r="L306" i="16"/>
  <c r="L307" i="16"/>
  <c r="L308" i="16"/>
  <c r="L309" i="16"/>
  <c r="L310" i="16"/>
  <c r="L311" i="16"/>
  <c r="L312" i="16"/>
  <c r="L313" i="16"/>
  <c r="L314" i="16"/>
  <c r="L315" i="16"/>
  <c r="L316" i="16"/>
  <c r="L317" i="16"/>
  <c r="L318" i="16"/>
  <c r="L319" i="16"/>
  <c r="L320" i="16"/>
  <c r="L321" i="16"/>
  <c r="L322" i="16"/>
  <c r="L323" i="16"/>
  <c r="L324" i="16"/>
  <c r="L325" i="16"/>
  <c r="L326" i="16"/>
  <c r="L327" i="16"/>
  <c r="L328" i="16"/>
  <c r="L329" i="16"/>
  <c r="L330" i="16"/>
  <c r="L331" i="16"/>
  <c r="L332" i="16"/>
  <c r="L333" i="16"/>
  <c r="L334" i="16"/>
  <c r="L335" i="16"/>
  <c r="L336" i="16"/>
  <c r="L337" i="16"/>
  <c r="L338" i="16"/>
  <c r="L339" i="16"/>
  <c r="L340" i="16"/>
  <c r="L341" i="16"/>
  <c r="L342" i="16"/>
  <c r="L343" i="16"/>
  <c r="L344" i="16"/>
  <c r="L345" i="16"/>
  <c r="L346" i="16"/>
  <c r="L347" i="16"/>
  <c r="L348" i="16"/>
  <c r="L349" i="16"/>
  <c r="L350" i="16"/>
  <c r="L351" i="16"/>
  <c r="L352" i="16"/>
  <c r="L353" i="16"/>
  <c r="L354" i="16"/>
  <c r="L355" i="16"/>
  <c r="L356" i="16"/>
  <c r="L357" i="16"/>
  <c r="L358" i="16"/>
  <c r="L359" i="16"/>
  <c r="L360" i="16"/>
  <c r="L361" i="16"/>
  <c r="L362" i="16"/>
  <c r="L363" i="16"/>
  <c r="L364" i="16"/>
  <c r="L365" i="16"/>
  <c r="L366" i="16"/>
  <c r="L367" i="16"/>
  <c r="L368" i="16"/>
  <c r="L369" i="16"/>
  <c r="L370" i="16"/>
  <c r="L371" i="16"/>
  <c r="L372" i="16"/>
  <c r="L373" i="16"/>
  <c r="L374" i="16"/>
  <c r="L375" i="16"/>
  <c r="L376" i="16"/>
  <c r="L377" i="16"/>
  <c r="L378" i="16"/>
  <c r="L379" i="16"/>
  <c r="L380" i="16"/>
  <c r="L381" i="16"/>
  <c r="L382" i="16"/>
  <c r="L383" i="16"/>
  <c r="L384" i="16"/>
  <c r="L385" i="16"/>
  <c r="L386" i="16"/>
  <c r="L387" i="16"/>
  <c r="L388" i="16"/>
  <c r="L389" i="16"/>
  <c r="L390" i="16"/>
  <c r="L391" i="16"/>
  <c r="L392" i="16"/>
  <c r="L393" i="16"/>
  <c r="L394" i="16"/>
  <c r="L395" i="16"/>
  <c r="L396" i="16"/>
  <c r="L397" i="16"/>
  <c r="L398" i="16"/>
  <c r="L399" i="16"/>
  <c r="L400" i="16"/>
  <c r="L401" i="16"/>
  <c r="L402" i="16"/>
  <c r="L403" i="16"/>
  <c r="L404" i="16"/>
  <c r="L405" i="16"/>
  <c r="L406" i="16"/>
  <c r="L407" i="16"/>
  <c r="L408" i="16"/>
  <c r="L409" i="16"/>
  <c r="L410" i="16"/>
  <c r="L411" i="16"/>
  <c r="L412" i="16"/>
  <c r="L413" i="16"/>
  <c r="L414" i="16"/>
  <c r="L415" i="16"/>
  <c r="L416" i="16"/>
  <c r="L417" i="16"/>
  <c r="L418" i="16"/>
  <c r="L419" i="16"/>
  <c r="L420" i="16"/>
  <c r="L421" i="16"/>
  <c r="L422" i="16"/>
  <c r="L423" i="16"/>
  <c r="L424" i="16"/>
  <c r="L425" i="16"/>
  <c r="L426" i="16"/>
  <c r="L427" i="16"/>
  <c r="L428" i="16"/>
  <c r="L429" i="16"/>
  <c r="L430" i="16"/>
  <c r="L431" i="16"/>
  <c r="L432" i="16"/>
  <c r="L433" i="16"/>
  <c r="L434" i="16"/>
  <c r="L435" i="16"/>
  <c r="L436" i="16"/>
  <c r="L437" i="16"/>
  <c r="L438" i="16"/>
  <c r="L439" i="16"/>
  <c r="L440" i="16"/>
  <c r="L441" i="16"/>
  <c r="L442" i="16"/>
  <c r="L443" i="16"/>
  <c r="L444" i="16"/>
  <c r="L445" i="16"/>
  <c r="L446" i="16"/>
  <c r="L447" i="16"/>
  <c r="L448" i="16"/>
  <c r="L449" i="16"/>
  <c r="L450" i="16"/>
  <c r="L451" i="16"/>
  <c r="L452" i="16"/>
  <c r="L453" i="16"/>
  <c r="L454" i="16"/>
  <c r="L455" i="16"/>
  <c r="L456" i="16"/>
  <c r="L457" i="16"/>
  <c r="L458" i="16"/>
  <c r="L459" i="16"/>
  <c r="L460" i="16"/>
  <c r="L461" i="16"/>
  <c r="L462" i="16"/>
  <c r="L463" i="16"/>
  <c r="L464" i="16"/>
  <c r="L465" i="16"/>
  <c r="L466" i="16"/>
  <c r="L467" i="16"/>
  <c r="L468" i="16"/>
  <c r="L469" i="16"/>
  <c r="L470" i="16"/>
  <c r="L471" i="16"/>
  <c r="L472" i="16"/>
  <c r="L473" i="16"/>
  <c r="L474" i="16"/>
  <c r="L475" i="16"/>
  <c r="L476" i="16"/>
  <c r="L477" i="16"/>
  <c r="L478" i="16"/>
  <c r="L479" i="16"/>
  <c r="L480" i="16"/>
  <c r="L481" i="16"/>
  <c r="L482" i="16"/>
  <c r="L483" i="16"/>
  <c r="L484" i="16"/>
  <c r="L485" i="16"/>
  <c r="L486" i="16"/>
  <c r="L487" i="16"/>
  <c r="L488" i="16"/>
  <c r="L489" i="16"/>
  <c r="L490" i="16"/>
  <c r="L491" i="16"/>
  <c r="L492" i="16"/>
  <c r="L493" i="16"/>
  <c r="L494" i="16"/>
  <c r="L495" i="16"/>
  <c r="L496" i="16"/>
  <c r="L497" i="16"/>
  <c r="L498" i="16"/>
  <c r="L499" i="16"/>
  <c r="L500" i="16"/>
  <c r="L501" i="16"/>
  <c r="L502" i="16"/>
  <c r="L503" i="16"/>
  <c r="L504" i="16"/>
  <c r="L505" i="16"/>
  <c r="L506" i="16"/>
  <c r="L507" i="16"/>
  <c r="L508" i="16"/>
  <c r="L509" i="16"/>
  <c r="L510" i="16"/>
  <c r="L511" i="16"/>
  <c r="L512" i="16"/>
  <c r="L513" i="16"/>
  <c r="L514" i="16"/>
  <c r="L515" i="16"/>
  <c r="L516" i="16"/>
  <c r="L517" i="16"/>
  <c r="L518" i="16"/>
  <c r="L519" i="16"/>
  <c r="L520" i="16"/>
  <c r="L521" i="16"/>
  <c r="L522" i="16"/>
  <c r="L523" i="16"/>
  <c r="L524" i="16"/>
  <c r="L525" i="16"/>
  <c r="L526" i="16"/>
  <c r="L527" i="16"/>
  <c r="L528" i="16"/>
  <c r="L529" i="16"/>
  <c r="L530" i="16"/>
  <c r="L531" i="16"/>
  <c r="L532" i="16"/>
  <c r="L533" i="16"/>
  <c r="L534" i="16"/>
  <c r="L535" i="16"/>
  <c r="L536" i="16"/>
  <c r="L537" i="16"/>
  <c r="L538" i="16"/>
  <c r="L539" i="16"/>
  <c r="L540" i="16"/>
  <c r="L541" i="16"/>
  <c r="L542" i="16"/>
  <c r="L543" i="16"/>
  <c r="L544" i="16"/>
  <c r="L545" i="16"/>
  <c r="L546" i="16"/>
  <c r="L547" i="16"/>
  <c r="L548" i="16"/>
  <c r="L549" i="16"/>
  <c r="L550" i="16"/>
  <c r="L551" i="16"/>
  <c r="L552" i="16"/>
  <c r="L553" i="16"/>
  <c r="L554" i="16"/>
  <c r="L555" i="16"/>
  <c r="L556" i="16"/>
  <c r="L557" i="16"/>
  <c r="L558" i="16"/>
  <c r="L559" i="16"/>
  <c r="L560" i="16"/>
  <c r="L561" i="16"/>
  <c r="L562" i="16"/>
  <c r="L563" i="16"/>
  <c r="L564" i="16"/>
  <c r="L565" i="16"/>
  <c r="L566" i="16"/>
  <c r="L567" i="16"/>
  <c r="L568" i="16"/>
  <c r="L569" i="16"/>
  <c r="L570" i="16"/>
  <c r="L571" i="16"/>
  <c r="L572" i="16"/>
  <c r="L573" i="16"/>
  <c r="L574" i="16"/>
  <c r="L575" i="16"/>
  <c r="L576" i="16"/>
  <c r="L577" i="16"/>
  <c r="L578" i="16"/>
  <c r="L579" i="16"/>
  <c r="L580" i="16"/>
  <c r="L581" i="16"/>
  <c r="L582" i="16"/>
  <c r="L583" i="16"/>
  <c r="L584" i="16"/>
  <c r="L585" i="16"/>
  <c r="L586" i="16"/>
  <c r="L587" i="16"/>
  <c r="L588" i="16"/>
  <c r="L589" i="16"/>
  <c r="L590" i="16"/>
  <c r="L591" i="16"/>
  <c r="L592" i="16"/>
  <c r="L593" i="16"/>
  <c r="L594" i="16"/>
  <c r="L595" i="16"/>
  <c r="L596" i="16"/>
  <c r="L597" i="16"/>
  <c r="L598" i="16"/>
  <c r="L599" i="16"/>
  <c r="L600" i="16"/>
  <c r="L601" i="16"/>
  <c r="L602" i="16"/>
  <c r="L603" i="16"/>
  <c r="L604" i="16"/>
  <c r="L605" i="16"/>
  <c r="L606" i="16"/>
  <c r="L607" i="16"/>
  <c r="L608" i="16"/>
  <c r="L609" i="16"/>
  <c r="L610" i="16"/>
  <c r="L611" i="16"/>
  <c r="L612" i="16"/>
  <c r="L613" i="16"/>
  <c r="L614" i="16"/>
  <c r="L615" i="16"/>
  <c r="L616" i="16"/>
  <c r="L617" i="16"/>
  <c r="L618" i="16"/>
  <c r="L619" i="16"/>
  <c r="L620" i="16"/>
  <c r="L621" i="16"/>
  <c r="L622" i="16"/>
  <c r="L623" i="16"/>
  <c r="L624" i="16"/>
  <c r="L625" i="16"/>
  <c r="L626" i="16"/>
  <c r="L627" i="16"/>
  <c r="L628" i="16"/>
  <c r="L629" i="16"/>
  <c r="L630" i="16"/>
  <c r="L631" i="16"/>
  <c r="L632" i="16"/>
  <c r="L633" i="16"/>
  <c r="L634" i="16"/>
  <c r="L635" i="16"/>
  <c r="L636" i="16"/>
  <c r="L637" i="16"/>
  <c r="L638" i="16"/>
  <c r="L639" i="16"/>
  <c r="L640" i="16"/>
  <c r="L641" i="16"/>
  <c r="L642" i="16"/>
  <c r="L643" i="16"/>
  <c r="L644" i="16"/>
  <c r="L645" i="16"/>
  <c r="L646" i="16"/>
  <c r="L647" i="16"/>
  <c r="L648" i="16"/>
  <c r="L649" i="16"/>
  <c r="L650" i="16"/>
  <c r="L651" i="16"/>
  <c r="L652" i="16"/>
  <c r="L653" i="16"/>
  <c r="L654" i="16"/>
  <c r="L655" i="16"/>
  <c r="L656" i="16"/>
  <c r="L657" i="16"/>
  <c r="L658" i="16"/>
  <c r="L659" i="16"/>
  <c r="L660" i="16"/>
  <c r="L661" i="16"/>
  <c r="L662" i="16"/>
  <c r="L663" i="16"/>
  <c r="L664" i="16"/>
  <c r="L665" i="16"/>
  <c r="L666" i="16"/>
  <c r="L667" i="16"/>
  <c r="L668" i="16"/>
  <c r="L669" i="16"/>
  <c r="L670" i="16"/>
  <c r="L671" i="16"/>
  <c r="L672" i="16"/>
  <c r="L673" i="16"/>
  <c r="L674" i="16"/>
  <c r="L675" i="16"/>
  <c r="L676" i="16"/>
  <c r="L677" i="16"/>
  <c r="L678" i="16"/>
  <c r="L679" i="16"/>
  <c r="L680" i="16"/>
  <c r="L681" i="16"/>
  <c r="L682" i="16"/>
  <c r="L683" i="16"/>
  <c r="L684" i="16"/>
  <c r="L685" i="16"/>
  <c r="L686" i="16"/>
  <c r="L687" i="16"/>
  <c r="L688" i="16"/>
  <c r="L689" i="16"/>
  <c r="L690" i="16"/>
  <c r="L691" i="16"/>
  <c r="L692" i="16"/>
  <c r="L693" i="16"/>
  <c r="L694" i="16"/>
  <c r="L695" i="16"/>
  <c r="L696" i="16"/>
  <c r="L697" i="16"/>
  <c r="L698" i="16"/>
  <c r="L699" i="16"/>
  <c r="L700" i="16"/>
  <c r="L701" i="16"/>
  <c r="L702" i="16"/>
  <c r="L703" i="16"/>
  <c r="L704" i="16"/>
  <c r="L705" i="16"/>
  <c r="L706" i="16"/>
  <c r="L707" i="16"/>
  <c r="L708" i="16"/>
  <c r="L709" i="16"/>
  <c r="L710" i="16"/>
  <c r="L711" i="16"/>
  <c r="L712" i="16"/>
  <c r="L713" i="16"/>
  <c r="L714" i="16"/>
  <c r="L715" i="16"/>
  <c r="L716" i="16"/>
  <c r="L717" i="16"/>
  <c r="L718" i="16"/>
  <c r="L719" i="16"/>
  <c r="L720" i="16"/>
  <c r="L721" i="16"/>
  <c r="L722" i="16"/>
  <c r="L723" i="16"/>
  <c r="L724" i="16"/>
  <c r="L725" i="16"/>
  <c r="L726" i="16"/>
  <c r="L727" i="16"/>
  <c r="L728" i="16"/>
  <c r="L729" i="16"/>
  <c r="L730" i="16"/>
  <c r="L731" i="16"/>
  <c r="L732" i="16"/>
  <c r="L733" i="16"/>
  <c r="L734" i="16"/>
  <c r="L735" i="16"/>
  <c r="L736" i="16"/>
  <c r="L737" i="16"/>
  <c r="L738" i="16"/>
  <c r="L739" i="16"/>
  <c r="L740" i="16"/>
  <c r="L741" i="16"/>
  <c r="L742" i="16"/>
  <c r="L743" i="16"/>
  <c r="L744" i="16"/>
  <c r="L745" i="16"/>
  <c r="L746" i="16"/>
  <c r="L747" i="16"/>
  <c r="L748" i="16"/>
  <c r="L749" i="16"/>
  <c r="L750" i="16"/>
  <c r="L751" i="16"/>
  <c r="L752" i="16"/>
  <c r="L753" i="16"/>
  <c r="L754" i="16"/>
  <c r="L755" i="16"/>
  <c r="L756" i="16"/>
  <c r="L757" i="16"/>
  <c r="L758" i="16"/>
  <c r="L759" i="16"/>
  <c r="L760" i="16"/>
  <c r="L761" i="16"/>
  <c r="L762" i="16"/>
  <c r="L763" i="16"/>
  <c r="L764" i="16"/>
  <c r="L765" i="16"/>
  <c r="L766" i="16"/>
  <c r="L767" i="16"/>
  <c r="L768" i="16"/>
  <c r="L769" i="16"/>
  <c r="L770" i="16"/>
  <c r="L771" i="16"/>
  <c r="L772" i="16"/>
  <c r="L773" i="16"/>
  <c r="L774" i="16"/>
  <c r="L775" i="16"/>
  <c r="L776" i="16"/>
  <c r="L777" i="16"/>
  <c r="L778" i="16"/>
  <c r="L779" i="16"/>
  <c r="L780" i="16"/>
  <c r="L781" i="16"/>
  <c r="L782" i="16"/>
  <c r="L783" i="16"/>
  <c r="L784" i="16"/>
  <c r="L785" i="16"/>
  <c r="L786" i="16"/>
  <c r="L787" i="16"/>
  <c r="L788" i="16"/>
  <c r="L789" i="16"/>
  <c r="L790" i="16"/>
  <c r="L791" i="16"/>
  <c r="L792" i="16"/>
  <c r="L793" i="16"/>
  <c r="L794" i="16"/>
  <c r="L795" i="16"/>
  <c r="L796" i="16"/>
  <c r="L797" i="16"/>
  <c r="L798" i="16"/>
  <c r="L799" i="16"/>
  <c r="L800" i="16"/>
  <c r="L801" i="16"/>
  <c r="L802" i="16"/>
  <c r="L803" i="16"/>
  <c r="L804" i="16"/>
  <c r="L805" i="16"/>
  <c r="L806" i="16"/>
  <c r="L807" i="16"/>
  <c r="L808" i="16"/>
  <c r="L809" i="16"/>
  <c r="L810" i="16"/>
  <c r="L811" i="16"/>
  <c r="L812" i="16"/>
  <c r="L813" i="16"/>
  <c r="L814" i="16"/>
  <c r="L815" i="16"/>
  <c r="L816" i="16"/>
  <c r="L817" i="16"/>
  <c r="L818" i="16"/>
  <c r="L819" i="16"/>
  <c r="L820" i="16"/>
  <c r="L821" i="16"/>
  <c r="L822" i="16"/>
  <c r="L823" i="16"/>
  <c r="L824" i="16"/>
  <c r="L825" i="16"/>
  <c r="L826" i="16"/>
  <c r="L827" i="16"/>
  <c r="L828" i="16"/>
  <c r="L829" i="16"/>
  <c r="L830" i="16"/>
  <c r="L831" i="16"/>
  <c r="L832" i="16"/>
  <c r="L833" i="16"/>
  <c r="L834" i="16"/>
  <c r="L835" i="16"/>
  <c r="L836" i="16"/>
  <c r="L837" i="16"/>
  <c r="L838" i="16"/>
  <c r="L839" i="16"/>
  <c r="L840" i="16"/>
  <c r="L841" i="16"/>
  <c r="L842" i="16"/>
  <c r="L843" i="16"/>
  <c r="L844" i="16"/>
  <c r="L845" i="16"/>
  <c r="L846" i="16"/>
  <c r="L847" i="16"/>
  <c r="L848" i="16"/>
  <c r="L849" i="16"/>
  <c r="L850" i="16"/>
  <c r="L851" i="16"/>
  <c r="L852" i="16"/>
  <c r="L853" i="16"/>
  <c r="L854" i="16"/>
  <c r="L855" i="16"/>
  <c r="L856" i="16"/>
  <c r="L857" i="16"/>
  <c r="L858" i="16"/>
  <c r="L859" i="16"/>
  <c r="L860" i="16"/>
  <c r="L861" i="16"/>
  <c r="L862" i="16"/>
  <c r="L863" i="16"/>
  <c r="L864" i="16"/>
  <c r="L865" i="16"/>
  <c r="L866" i="16"/>
  <c r="L867" i="16"/>
  <c r="L868" i="16"/>
  <c r="L869" i="16"/>
  <c r="L870" i="16"/>
  <c r="L871" i="16"/>
  <c r="L872" i="16"/>
  <c r="L873" i="16"/>
  <c r="L874" i="16"/>
  <c r="L875" i="16"/>
  <c r="L876" i="16"/>
  <c r="L877" i="16"/>
  <c r="L878" i="16"/>
  <c r="L879" i="16"/>
  <c r="L880" i="16"/>
  <c r="L881" i="16"/>
  <c r="L882" i="16"/>
  <c r="L883" i="16"/>
  <c r="L884" i="16"/>
  <c r="L885" i="16"/>
  <c r="L886" i="16"/>
  <c r="L887" i="16"/>
  <c r="L888" i="16"/>
  <c r="L889" i="16"/>
  <c r="L890" i="16"/>
  <c r="L891" i="16"/>
  <c r="L892" i="16"/>
  <c r="L893" i="16"/>
  <c r="L894" i="16"/>
  <c r="L895" i="16"/>
  <c r="L896" i="16"/>
  <c r="L897" i="16"/>
  <c r="L898" i="16"/>
  <c r="L899" i="16"/>
  <c r="L900" i="16"/>
  <c r="L901" i="16"/>
  <c r="L902" i="16"/>
  <c r="L903" i="16"/>
  <c r="L904" i="16"/>
  <c r="L905" i="16"/>
  <c r="L906" i="16"/>
  <c r="L907" i="16"/>
  <c r="L908" i="16"/>
  <c r="L909" i="16"/>
  <c r="L910" i="16"/>
  <c r="L911" i="16"/>
  <c r="L912" i="16"/>
  <c r="L913" i="16"/>
  <c r="L914" i="16"/>
  <c r="L915" i="16"/>
  <c r="L916" i="16"/>
  <c r="L917" i="16"/>
  <c r="L918" i="16"/>
  <c r="L919" i="16"/>
  <c r="L920" i="16"/>
  <c r="L921" i="16"/>
  <c r="L922" i="16"/>
  <c r="L923" i="16"/>
  <c r="L924" i="16"/>
  <c r="L925" i="16"/>
  <c r="L926" i="16"/>
  <c r="L927" i="16"/>
  <c r="L928" i="16"/>
  <c r="L929" i="16"/>
  <c r="L930" i="16"/>
  <c r="L931" i="16"/>
  <c r="L932" i="16"/>
  <c r="L933" i="16"/>
  <c r="L934" i="16"/>
  <c r="L935" i="16"/>
  <c r="L936" i="16"/>
  <c r="L937" i="16"/>
  <c r="L938" i="16"/>
  <c r="L939" i="16"/>
  <c r="L940" i="16"/>
  <c r="L941" i="16"/>
  <c r="L942" i="16"/>
  <c r="L943" i="16"/>
  <c r="L944" i="16"/>
  <c r="L945" i="16"/>
  <c r="L946" i="16"/>
  <c r="L947" i="16"/>
  <c r="L948" i="16"/>
  <c r="L949" i="16"/>
  <c r="L950" i="16"/>
  <c r="L951" i="16"/>
  <c r="L952" i="16"/>
  <c r="L953" i="16"/>
  <c r="L954" i="16"/>
  <c r="L955" i="16"/>
  <c r="L956" i="16"/>
  <c r="L957" i="16"/>
  <c r="L958" i="16"/>
  <c r="L959" i="16"/>
  <c r="L960" i="16"/>
  <c r="L961" i="16"/>
  <c r="L962" i="16"/>
  <c r="L963" i="16"/>
  <c r="L964" i="16"/>
  <c r="L965" i="16"/>
  <c r="L966" i="16"/>
  <c r="L967" i="16"/>
  <c r="L968" i="16"/>
  <c r="L969" i="16"/>
  <c r="L970" i="16"/>
  <c r="L971" i="16"/>
  <c r="L972" i="16"/>
  <c r="L973" i="16"/>
  <c r="L974" i="16"/>
  <c r="L975" i="16"/>
  <c r="L976" i="16"/>
  <c r="L977" i="16"/>
  <c r="L978" i="16"/>
  <c r="L979" i="16"/>
  <c r="L980" i="16"/>
  <c r="L981" i="16"/>
  <c r="L982" i="16"/>
  <c r="L983" i="16"/>
  <c r="L984" i="16"/>
  <c r="L985" i="16"/>
  <c r="L986" i="16"/>
  <c r="L987" i="16"/>
  <c r="L988" i="16"/>
  <c r="L989" i="16"/>
  <c r="L990" i="16"/>
  <c r="L991" i="16"/>
  <c r="L992" i="16"/>
  <c r="L993" i="16"/>
  <c r="L994" i="16"/>
  <c r="L995" i="16"/>
  <c r="L996" i="16"/>
  <c r="L997" i="16"/>
  <c r="L998" i="16"/>
  <c r="L999" i="16"/>
  <c r="L1000" i="16"/>
  <c r="L1001" i="16"/>
  <c r="L1002" i="16"/>
  <c r="L1003" i="16"/>
  <c r="L1004" i="16"/>
  <c r="L1005" i="16"/>
  <c r="L1006" i="16"/>
  <c r="L1007" i="16"/>
  <c r="L1008" i="16"/>
  <c r="L1009" i="16"/>
  <c r="L1010" i="16"/>
  <c r="L1011" i="16"/>
  <c r="L1012" i="16"/>
  <c r="L1013" i="16"/>
  <c r="L1014" i="16"/>
  <c r="L1015" i="16"/>
  <c r="L1016" i="16"/>
  <c r="L1017" i="16"/>
  <c r="L1018" i="16"/>
  <c r="L1019" i="16"/>
  <c r="L1020" i="16"/>
  <c r="L1021" i="16"/>
  <c r="L1022" i="16"/>
  <c r="L1023" i="16"/>
  <c r="L1024" i="16"/>
  <c r="L1025" i="16"/>
  <c r="L1026" i="16"/>
  <c r="L1027" i="16"/>
  <c r="L1028" i="16"/>
  <c r="L1029" i="16"/>
  <c r="L1030" i="16"/>
  <c r="L1031" i="16"/>
  <c r="L1032" i="16"/>
  <c r="L1033" i="16"/>
  <c r="L1034" i="16"/>
  <c r="L1035" i="16"/>
  <c r="L1036" i="16"/>
  <c r="L1037" i="16"/>
  <c r="L1038" i="16"/>
  <c r="L1039" i="16"/>
  <c r="L1040" i="16"/>
  <c r="L1041" i="16"/>
  <c r="L1042" i="16"/>
  <c r="L1043" i="16"/>
  <c r="L1044" i="16"/>
  <c r="L1045" i="16"/>
  <c r="L1046" i="16"/>
  <c r="L1047" i="16"/>
  <c r="L1048" i="16"/>
  <c r="L1049" i="16"/>
  <c r="L1050" i="16"/>
  <c r="L1051" i="16"/>
  <c r="L1052" i="16"/>
  <c r="L1053" i="16"/>
  <c r="L1054" i="16"/>
  <c r="L1055" i="16"/>
  <c r="L1056" i="16"/>
  <c r="L1057" i="16"/>
  <c r="L1058" i="16"/>
  <c r="L1059" i="16"/>
  <c r="L1060" i="16"/>
  <c r="L1061" i="16"/>
  <c r="L1062" i="16"/>
  <c r="L1063" i="16"/>
  <c r="L1064" i="16"/>
  <c r="L1065" i="16"/>
  <c r="L1066" i="16"/>
  <c r="L1067" i="16"/>
  <c r="L1068" i="16"/>
  <c r="L1069" i="16"/>
  <c r="L1070" i="16"/>
  <c r="L1071" i="16"/>
  <c r="L1072" i="16"/>
  <c r="L1073" i="16"/>
  <c r="L1074" i="16"/>
  <c r="L1075" i="16"/>
  <c r="L1076" i="16"/>
  <c r="L1077" i="16"/>
  <c r="L1078" i="16"/>
  <c r="L1079" i="16"/>
  <c r="L1080" i="16"/>
  <c r="L1081" i="16"/>
  <c r="L1082" i="16"/>
  <c r="L1083" i="16"/>
  <c r="L1084" i="16"/>
  <c r="L1085" i="16"/>
  <c r="L1086" i="16"/>
  <c r="L1087" i="16"/>
  <c r="L1088" i="16"/>
  <c r="L1089" i="16"/>
  <c r="L1090" i="16"/>
  <c r="L1091" i="16"/>
  <c r="L1092" i="16"/>
  <c r="L1093" i="16"/>
  <c r="L1094" i="16"/>
  <c r="L1095" i="16"/>
  <c r="L1096" i="16"/>
  <c r="L1097" i="16"/>
  <c r="L1098" i="16"/>
  <c r="L1099" i="16"/>
  <c r="L1100" i="16"/>
  <c r="L1101" i="16"/>
  <c r="L1102" i="16"/>
  <c r="L1103" i="16"/>
  <c r="L1104" i="16"/>
  <c r="L1105" i="16"/>
  <c r="L1106" i="16"/>
  <c r="L1107" i="16"/>
  <c r="L1108" i="16"/>
  <c r="L1109" i="16"/>
  <c r="L1110" i="16"/>
  <c r="L1111" i="16"/>
  <c r="L1112" i="16"/>
  <c r="L1113" i="16"/>
  <c r="L1114" i="16"/>
  <c r="L1115" i="16"/>
  <c r="L1116" i="16"/>
  <c r="L1117" i="16"/>
  <c r="L1118" i="16"/>
  <c r="L1119" i="16"/>
  <c r="L1120" i="16"/>
  <c r="L1121" i="16"/>
  <c r="L1122" i="16"/>
  <c r="L1123" i="16"/>
  <c r="L1124" i="16"/>
  <c r="L1125" i="16"/>
  <c r="L1126" i="16"/>
  <c r="L1127" i="16"/>
  <c r="L1128" i="16"/>
  <c r="L1129" i="16"/>
  <c r="L1130" i="16"/>
  <c r="L1131" i="16"/>
  <c r="L1132" i="16"/>
  <c r="L1133" i="16"/>
  <c r="L1134" i="16"/>
  <c r="L1135" i="16"/>
  <c r="L1136" i="16"/>
  <c r="L1137" i="16"/>
  <c r="L1138" i="16"/>
  <c r="L1139" i="16"/>
  <c r="L1140" i="16"/>
  <c r="L1141" i="16"/>
  <c r="L1142" i="16"/>
  <c r="L1143" i="16"/>
  <c r="L1144" i="16"/>
  <c r="L1145" i="16"/>
  <c r="L1146" i="16"/>
  <c r="L1147" i="16"/>
  <c r="L1148" i="16"/>
  <c r="L1149" i="16"/>
  <c r="L1150" i="16"/>
  <c r="L1151" i="16"/>
  <c r="L1152" i="16"/>
  <c r="L1153" i="16"/>
  <c r="L1154" i="16"/>
  <c r="L1155" i="16"/>
  <c r="L1156" i="16"/>
  <c r="L1157" i="16"/>
  <c r="L1158" i="16"/>
  <c r="L1159" i="16"/>
  <c r="L1160" i="16"/>
  <c r="L1161" i="16"/>
  <c r="L1162" i="16"/>
  <c r="L1163" i="16"/>
  <c r="L1164" i="16"/>
  <c r="L1165" i="16"/>
  <c r="L1166" i="16"/>
  <c r="L1167" i="16"/>
  <c r="L1168" i="16"/>
  <c r="L1169" i="16"/>
  <c r="L1170" i="16"/>
  <c r="L1171" i="16"/>
  <c r="L1172" i="16"/>
  <c r="L1173" i="16"/>
  <c r="L1174" i="16"/>
  <c r="L1175" i="16"/>
  <c r="L1176" i="16"/>
  <c r="L1177" i="16"/>
  <c r="L1178" i="16"/>
  <c r="L1179" i="16"/>
  <c r="L1180" i="16"/>
  <c r="L1181" i="16"/>
  <c r="L1182" i="16"/>
  <c r="L1183" i="16"/>
  <c r="L1184" i="16"/>
  <c r="L1185" i="16"/>
  <c r="L1186" i="16"/>
  <c r="L1187" i="16"/>
  <c r="L1188" i="16"/>
  <c r="L1189" i="16"/>
  <c r="L1190" i="16"/>
  <c r="L1191" i="16"/>
  <c r="L1192" i="16"/>
  <c r="L1193" i="16"/>
  <c r="L1194" i="16"/>
  <c r="L1195" i="16"/>
  <c r="L1196" i="16"/>
  <c r="L1197" i="16"/>
  <c r="L1198" i="16"/>
  <c r="L1199" i="16"/>
  <c r="L1200" i="16"/>
  <c r="L1201" i="16"/>
  <c r="L1202" i="16"/>
  <c r="L1203" i="16"/>
  <c r="L1204" i="16"/>
  <c r="L1205" i="16"/>
  <c r="L1206" i="16"/>
  <c r="L1207" i="16"/>
  <c r="L1208" i="16"/>
  <c r="L1209" i="16"/>
  <c r="L1210" i="16"/>
  <c r="L1211" i="16"/>
  <c r="L1212" i="16"/>
  <c r="L1213" i="16"/>
  <c r="L1214" i="16"/>
  <c r="L1215" i="16"/>
  <c r="L1216" i="16"/>
  <c r="L1217" i="16"/>
  <c r="L1218" i="16"/>
  <c r="L1219" i="16"/>
  <c r="L1220" i="16"/>
  <c r="L1221" i="16"/>
  <c r="L1222" i="16"/>
  <c r="L1223" i="16"/>
  <c r="L1224" i="16"/>
  <c r="L1225" i="16"/>
  <c r="L1226" i="16"/>
  <c r="L1227" i="16"/>
  <c r="L1228" i="16"/>
  <c r="L1229" i="16"/>
  <c r="L1230" i="16"/>
  <c r="L1231" i="16"/>
  <c r="L1232" i="16"/>
  <c r="L1233" i="16"/>
  <c r="L1234" i="16"/>
  <c r="L1235" i="16"/>
  <c r="L1236" i="16"/>
  <c r="L1237" i="16"/>
  <c r="L1238" i="16"/>
  <c r="L1239" i="16"/>
  <c r="L1240" i="16"/>
  <c r="L1241" i="16"/>
  <c r="L1242" i="16"/>
  <c r="L1243" i="16"/>
  <c r="L1244" i="16"/>
  <c r="L1245" i="16"/>
  <c r="L1246" i="16"/>
  <c r="L1247" i="16"/>
  <c r="L1248" i="16"/>
  <c r="L1249" i="16"/>
  <c r="L1250" i="16"/>
  <c r="L1251" i="16"/>
  <c r="L1252" i="16"/>
  <c r="L1253" i="16"/>
  <c r="L1254" i="16"/>
  <c r="L1255" i="16"/>
  <c r="L1256" i="16"/>
  <c r="L1257" i="16"/>
  <c r="L1258" i="16"/>
  <c r="L1259" i="16"/>
  <c r="L1260" i="16"/>
  <c r="L1261" i="16"/>
  <c r="L1262" i="16"/>
  <c r="L1263" i="16"/>
  <c r="L1264" i="16"/>
  <c r="L1265" i="16"/>
  <c r="L1266" i="16"/>
  <c r="L1267" i="16"/>
  <c r="L1268" i="16"/>
  <c r="L1269" i="16"/>
  <c r="L1270" i="16"/>
  <c r="L1271" i="16"/>
  <c r="L1272" i="16"/>
  <c r="L1273" i="16"/>
  <c r="L1274" i="16"/>
  <c r="L1275" i="16"/>
  <c r="L1276" i="16"/>
  <c r="L1277" i="16"/>
  <c r="L1278" i="16"/>
  <c r="L1279" i="16"/>
  <c r="L1280" i="16"/>
  <c r="L1281" i="16"/>
  <c r="L1282" i="16"/>
  <c r="L1283" i="16"/>
  <c r="L1284" i="16"/>
  <c r="L1285" i="16"/>
  <c r="L1286" i="16"/>
  <c r="L1287" i="16"/>
  <c r="L1288" i="16"/>
  <c r="L1289" i="16"/>
  <c r="L1290" i="16"/>
  <c r="L1291" i="16"/>
  <c r="L1292" i="16"/>
  <c r="L1293" i="16"/>
  <c r="L1294" i="16"/>
  <c r="L1295" i="16"/>
  <c r="L1296" i="16"/>
  <c r="L1297" i="16"/>
  <c r="L1298" i="16"/>
  <c r="L1299" i="16"/>
  <c r="L1300" i="16"/>
  <c r="L1301" i="16"/>
  <c r="L1302" i="16"/>
  <c r="L1303" i="16"/>
  <c r="L1304" i="16"/>
  <c r="L1305" i="16"/>
  <c r="L1306" i="16"/>
  <c r="L1307" i="16"/>
  <c r="L1308" i="16"/>
  <c r="L1309" i="16"/>
  <c r="L1310" i="16"/>
  <c r="L1311" i="16"/>
  <c r="L1312" i="16"/>
  <c r="L1313" i="16"/>
  <c r="L1314" i="16"/>
  <c r="L1315" i="16"/>
  <c r="L1316" i="16"/>
  <c r="L1317" i="16"/>
  <c r="L1318" i="16"/>
  <c r="L1319" i="16"/>
  <c r="L1320" i="16"/>
  <c r="L1321" i="16"/>
  <c r="L1322" i="16"/>
  <c r="L1323" i="16"/>
  <c r="L1324" i="16"/>
  <c r="L1325" i="16"/>
  <c r="L1326" i="16"/>
  <c r="L1327" i="16"/>
  <c r="L1328" i="16"/>
  <c r="L1329" i="16"/>
  <c r="L1330" i="16"/>
  <c r="L1331" i="16"/>
  <c r="L1332" i="16"/>
  <c r="L1333" i="16"/>
  <c r="L1334" i="16"/>
  <c r="L1335" i="16"/>
  <c r="L1336" i="16"/>
  <c r="L1337" i="16"/>
  <c r="L1338" i="16"/>
  <c r="L1339" i="16"/>
  <c r="L1340" i="16"/>
  <c r="L1341" i="16"/>
  <c r="L1342" i="16"/>
  <c r="L1343" i="16"/>
  <c r="L1344" i="16"/>
  <c r="L1345" i="16"/>
  <c r="L1346" i="16"/>
  <c r="L1347" i="16"/>
  <c r="L1348" i="16"/>
  <c r="L1349" i="16"/>
  <c r="L1350" i="16"/>
  <c r="L1351" i="16"/>
  <c r="L1352" i="16"/>
  <c r="L1353" i="16"/>
  <c r="L1354" i="16"/>
  <c r="L1355" i="16"/>
  <c r="L1356" i="16"/>
  <c r="L1357" i="16"/>
  <c r="L1358" i="16"/>
  <c r="L1359" i="16"/>
  <c r="L1360" i="16"/>
  <c r="L1361" i="16"/>
  <c r="L1362" i="16"/>
  <c r="L1363" i="16"/>
  <c r="L1364" i="16"/>
  <c r="L1365" i="16"/>
  <c r="L1366" i="16"/>
  <c r="L1367" i="16"/>
  <c r="L1368" i="16"/>
  <c r="L1369" i="16"/>
  <c r="L1370" i="16"/>
  <c r="L1371" i="16"/>
  <c r="L1372" i="16"/>
  <c r="L1373" i="16"/>
  <c r="L1374" i="16"/>
  <c r="L1375" i="16"/>
  <c r="L1376" i="16"/>
  <c r="L1377" i="16"/>
  <c r="L1378" i="16"/>
  <c r="L1379" i="16"/>
  <c r="L1380" i="16"/>
  <c r="L1381" i="16"/>
  <c r="L1382" i="16"/>
  <c r="L1383" i="16"/>
  <c r="L1384" i="16"/>
  <c r="L1385" i="16"/>
  <c r="L1386" i="16"/>
  <c r="L1387" i="16"/>
  <c r="L1388" i="16"/>
  <c r="L1389" i="16"/>
  <c r="L1390" i="16"/>
  <c r="L1391" i="16"/>
  <c r="L1392" i="16"/>
  <c r="L1393" i="16"/>
  <c r="L1394" i="16"/>
  <c r="L1395" i="16"/>
  <c r="L1396" i="16"/>
  <c r="L1397" i="16"/>
  <c r="L1398" i="16"/>
  <c r="L1399" i="16"/>
  <c r="L1400" i="16"/>
  <c r="L1401" i="16"/>
  <c r="L1402" i="16"/>
  <c r="L1403" i="16"/>
  <c r="L1404" i="16"/>
  <c r="L1405" i="16"/>
  <c r="L1406" i="16"/>
  <c r="L1407" i="16"/>
  <c r="L1408" i="16"/>
  <c r="L1409" i="16"/>
  <c r="L1410" i="16"/>
  <c r="L1411" i="16"/>
  <c r="L1412" i="16"/>
  <c r="L1413" i="16"/>
  <c r="L1414" i="16"/>
  <c r="L1415" i="16"/>
  <c r="L1416" i="16"/>
  <c r="L1417" i="16"/>
  <c r="L1418" i="16"/>
  <c r="L1419" i="16"/>
  <c r="L1420" i="16"/>
  <c r="L1421" i="16"/>
  <c r="L1422" i="16"/>
  <c r="L1423" i="16"/>
  <c r="L1424" i="16"/>
  <c r="L1425" i="16"/>
  <c r="L1426" i="16"/>
  <c r="L1427" i="16"/>
  <c r="L1428" i="16"/>
  <c r="L1429" i="16"/>
  <c r="L1430" i="16"/>
  <c r="L1431" i="16"/>
  <c r="L1432" i="16"/>
  <c r="L1433" i="16"/>
  <c r="L1434" i="16"/>
  <c r="L1435" i="16"/>
  <c r="L1436" i="16"/>
  <c r="L1437" i="16"/>
  <c r="L1438" i="16"/>
  <c r="L1439" i="16"/>
  <c r="L1440" i="16"/>
  <c r="L1441" i="16"/>
  <c r="L1442" i="16"/>
  <c r="L1443" i="16"/>
  <c r="L1444" i="16"/>
  <c r="L1445" i="16"/>
  <c r="L1446" i="16"/>
  <c r="L1447" i="16"/>
  <c r="L1448" i="16"/>
  <c r="L1449" i="16"/>
  <c r="L1450" i="16"/>
  <c r="L1451" i="16"/>
  <c r="L1452" i="16"/>
  <c r="L1453" i="16"/>
  <c r="L1454" i="16"/>
  <c r="L1455" i="16"/>
  <c r="L1456" i="16"/>
  <c r="L1457" i="16"/>
  <c r="L1458" i="16"/>
  <c r="L1459" i="16"/>
  <c r="L1460" i="16"/>
  <c r="L1461" i="16"/>
  <c r="L1462" i="16"/>
  <c r="L1463" i="16"/>
  <c r="L1464" i="16"/>
  <c r="L1465" i="16"/>
  <c r="L1466" i="16"/>
  <c r="L1467" i="16"/>
  <c r="L1468" i="16"/>
  <c r="L1469" i="16"/>
  <c r="L1470" i="16"/>
  <c r="L1471" i="16"/>
  <c r="L1472" i="16"/>
  <c r="L1473" i="16"/>
  <c r="L1474" i="16"/>
  <c r="L1475" i="16"/>
  <c r="L1476" i="16"/>
  <c r="L1477" i="16"/>
  <c r="L1478" i="16"/>
  <c r="L1479" i="16"/>
  <c r="L1480" i="16"/>
  <c r="L1481" i="16"/>
  <c r="L1482" i="16"/>
  <c r="L1483" i="16"/>
  <c r="L1484" i="16"/>
  <c r="L1485" i="16"/>
  <c r="L1486" i="16"/>
  <c r="L1487" i="16"/>
  <c r="L1488" i="16"/>
  <c r="L1489" i="16"/>
  <c r="L1490" i="16"/>
  <c r="L1491" i="16"/>
  <c r="L1492" i="16"/>
  <c r="L1493" i="16"/>
  <c r="L1494" i="16"/>
  <c r="L1495" i="16"/>
  <c r="L1496" i="16"/>
  <c r="L1497" i="16"/>
  <c r="L1498" i="16"/>
  <c r="L1499" i="16"/>
  <c r="L1500" i="16"/>
  <c r="L1501" i="16"/>
  <c r="L1502" i="16"/>
  <c r="L1503" i="16"/>
  <c r="L1504" i="16"/>
  <c r="L1505" i="16"/>
  <c r="L1506" i="16"/>
  <c r="L1507" i="16"/>
  <c r="L1508" i="16"/>
  <c r="L1509" i="16"/>
  <c r="L1510" i="16"/>
  <c r="L1511" i="16"/>
  <c r="L1512" i="16"/>
  <c r="L1513" i="16"/>
  <c r="L1514" i="16"/>
  <c r="L1515" i="16"/>
  <c r="L1516" i="16"/>
  <c r="L1517" i="16"/>
  <c r="L1518" i="16"/>
  <c r="L1519" i="16"/>
  <c r="L1520" i="16"/>
  <c r="L1521" i="16"/>
  <c r="L1522" i="16"/>
  <c r="L1523" i="16"/>
  <c r="L1524" i="16"/>
  <c r="L1525" i="16"/>
  <c r="L1526" i="16"/>
  <c r="L1527" i="16"/>
  <c r="L1528" i="16"/>
  <c r="L1529" i="16"/>
  <c r="L1530" i="16"/>
  <c r="L1531" i="16"/>
  <c r="L1532" i="16"/>
  <c r="L1533" i="16"/>
  <c r="L1534" i="16"/>
  <c r="L1535" i="16"/>
  <c r="L1536" i="16"/>
  <c r="L1537" i="16"/>
  <c r="L1538" i="16"/>
  <c r="L1539" i="16"/>
  <c r="L1540" i="16"/>
  <c r="L1541" i="16"/>
  <c r="L1542" i="16"/>
  <c r="L1543" i="16"/>
  <c r="L1544" i="16"/>
  <c r="L1545" i="16"/>
  <c r="L1546" i="16"/>
  <c r="L1547" i="16"/>
  <c r="L1548" i="16"/>
  <c r="L1549" i="16"/>
  <c r="L1550" i="16"/>
  <c r="L1551" i="16"/>
  <c r="L1552" i="16"/>
  <c r="L1553" i="16"/>
  <c r="L1554" i="16"/>
  <c r="L1555" i="16"/>
  <c r="L1556" i="16"/>
  <c r="L1557" i="16"/>
  <c r="L1558" i="16"/>
  <c r="L1559" i="16"/>
  <c r="L1560" i="16"/>
  <c r="L1561" i="16"/>
  <c r="L1562" i="16"/>
  <c r="L1563" i="16"/>
  <c r="L1564" i="16"/>
  <c r="L1565" i="16"/>
  <c r="L1566" i="16"/>
  <c r="L1567" i="16"/>
  <c r="L1568" i="16"/>
  <c r="L1569" i="16"/>
  <c r="L1570" i="16"/>
  <c r="L1571" i="16"/>
  <c r="L1572" i="16"/>
  <c r="L1573" i="16"/>
  <c r="L1574" i="16"/>
  <c r="L1575" i="16"/>
  <c r="L1576" i="16"/>
  <c r="L1577" i="16"/>
  <c r="L1578" i="16"/>
  <c r="L1579" i="16"/>
  <c r="L1580" i="16"/>
  <c r="L1581" i="16"/>
  <c r="L1582" i="16"/>
  <c r="L1583" i="16"/>
  <c r="L1584" i="16"/>
  <c r="L1585" i="16"/>
  <c r="L1586" i="16"/>
  <c r="L1587" i="16"/>
  <c r="L1588" i="16"/>
  <c r="L1589" i="16"/>
  <c r="L1590" i="16"/>
  <c r="L1591" i="16"/>
  <c r="L1592" i="16"/>
  <c r="L1593" i="16"/>
  <c r="L1594" i="16"/>
  <c r="L1595" i="16"/>
  <c r="L1596" i="16"/>
  <c r="L1597" i="16"/>
  <c r="L1598" i="16"/>
  <c r="L1599" i="16"/>
  <c r="L1600" i="16"/>
  <c r="L1601" i="16"/>
  <c r="L1602" i="16"/>
  <c r="L1603" i="16"/>
  <c r="L1604" i="16"/>
  <c r="L1605" i="16"/>
  <c r="L1606" i="16"/>
  <c r="L1607" i="16"/>
  <c r="L1608" i="16"/>
  <c r="L1609" i="16"/>
  <c r="L1610" i="16"/>
  <c r="L1611" i="16"/>
  <c r="L1612" i="16"/>
  <c r="L1613" i="16"/>
  <c r="L1614" i="16"/>
  <c r="L1615" i="16"/>
  <c r="L1616" i="16"/>
  <c r="L1617" i="16"/>
  <c r="L1618" i="16"/>
  <c r="L1619" i="16"/>
  <c r="L1620" i="16"/>
  <c r="L1621" i="16"/>
  <c r="L1622" i="16"/>
  <c r="L1623" i="16"/>
  <c r="L1624" i="16"/>
  <c r="L1625" i="16"/>
  <c r="L1626" i="16"/>
  <c r="L1627" i="16"/>
  <c r="L1628" i="16"/>
  <c r="L1629" i="16"/>
  <c r="L1630" i="16"/>
  <c r="L1631" i="16"/>
  <c r="L1632" i="16"/>
  <c r="L1633" i="16"/>
  <c r="L1634" i="16"/>
  <c r="L1635" i="16"/>
  <c r="L1636" i="16"/>
  <c r="L1637" i="16"/>
  <c r="L1638" i="16"/>
  <c r="L1639" i="16"/>
  <c r="L1640" i="16"/>
  <c r="L1641" i="16"/>
  <c r="L1642" i="16"/>
  <c r="L1643" i="16"/>
  <c r="L1644" i="16"/>
  <c r="L1645" i="16"/>
  <c r="L1646" i="16"/>
  <c r="L1647" i="16"/>
  <c r="L1648" i="16"/>
  <c r="L1649" i="16"/>
  <c r="L1650" i="16"/>
  <c r="L1651" i="16"/>
  <c r="L1652" i="16"/>
  <c r="L1653" i="16"/>
  <c r="L1654" i="16"/>
  <c r="L1655" i="16"/>
  <c r="L1656" i="16"/>
  <c r="L1657" i="16"/>
  <c r="L1658" i="16"/>
  <c r="L1659" i="16"/>
  <c r="L1660" i="16"/>
  <c r="L1661" i="16"/>
  <c r="L1662" i="16"/>
  <c r="L1663" i="16"/>
  <c r="L1664" i="16"/>
  <c r="L1665" i="16"/>
  <c r="L1666" i="16"/>
  <c r="L1667" i="16"/>
  <c r="L1668" i="16"/>
  <c r="L1669" i="16"/>
  <c r="L1670" i="16"/>
  <c r="L1671" i="16"/>
  <c r="L1672" i="16"/>
  <c r="L1673" i="16"/>
  <c r="L1674" i="16"/>
  <c r="L1675" i="16"/>
  <c r="L1676" i="16"/>
  <c r="L1677" i="16"/>
  <c r="L1678" i="16"/>
  <c r="L1679" i="16"/>
  <c r="L1680" i="16"/>
  <c r="L1681" i="16"/>
  <c r="L1682" i="16"/>
  <c r="L1683" i="16"/>
  <c r="L1684" i="16"/>
  <c r="L1685" i="16"/>
  <c r="L1686" i="16"/>
  <c r="L1687" i="16"/>
  <c r="L1688" i="16"/>
  <c r="L1689" i="16"/>
  <c r="L1690" i="16"/>
  <c r="L1691" i="16"/>
  <c r="L1692" i="16"/>
  <c r="L1693" i="16"/>
  <c r="L1694" i="16"/>
  <c r="L1695" i="16"/>
  <c r="L1696" i="16"/>
  <c r="L1697" i="16"/>
  <c r="L1698" i="16"/>
  <c r="L1699" i="16"/>
  <c r="L1700" i="16"/>
  <c r="L1701" i="16"/>
  <c r="L1702" i="16"/>
  <c r="L1703" i="16"/>
  <c r="L1704" i="16"/>
  <c r="L1705" i="16"/>
  <c r="L1706" i="16"/>
  <c r="L1707" i="16"/>
  <c r="L1708" i="16"/>
  <c r="L1709" i="16"/>
  <c r="L1710" i="16"/>
  <c r="L1711" i="16"/>
  <c r="L1712" i="16"/>
  <c r="L1713" i="16"/>
  <c r="L1714" i="16"/>
  <c r="L1715" i="16"/>
  <c r="L1716" i="16"/>
  <c r="L1717" i="16"/>
  <c r="L1718" i="16"/>
  <c r="L1719" i="16"/>
  <c r="L1720" i="16"/>
  <c r="L1721" i="16"/>
  <c r="L1722" i="16"/>
  <c r="L1723" i="16"/>
  <c r="L1724" i="16"/>
  <c r="L1725" i="16"/>
  <c r="L1726" i="16"/>
  <c r="L1727" i="16"/>
  <c r="L1728" i="16"/>
  <c r="L1729" i="16"/>
  <c r="L1730" i="16"/>
  <c r="L1731" i="16"/>
  <c r="L1732" i="16"/>
  <c r="L1733" i="16"/>
  <c r="L1734" i="16"/>
  <c r="L1735" i="16"/>
  <c r="L1736" i="16"/>
  <c r="L1737" i="16"/>
  <c r="L1738" i="16"/>
  <c r="L1739" i="16"/>
  <c r="L1740" i="16"/>
  <c r="L1741" i="16"/>
  <c r="L1742" i="16"/>
  <c r="L1743" i="16"/>
  <c r="L1744" i="16"/>
  <c r="L1745" i="16"/>
  <c r="L1746" i="16"/>
  <c r="L1747" i="16"/>
  <c r="L1748" i="16"/>
  <c r="L1749" i="16"/>
  <c r="L1750" i="16"/>
  <c r="L1751" i="16"/>
  <c r="L1752" i="16"/>
  <c r="L1753" i="16"/>
  <c r="L1754" i="16"/>
  <c r="L1755" i="16"/>
  <c r="L1756" i="16"/>
  <c r="L1757" i="16"/>
  <c r="L1758" i="16"/>
  <c r="L1759" i="16"/>
  <c r="L1760" i="16"/>
  <c r="L1761" i="16"/>
  <c r="L1762" i="16"/>
  <c r="L1763" i="16"/>
  <c r="L1764" i="16"/>
  <c r="L1765" i="16"/>
  <c r="L1766" i="16"/>
  <c r="L1767" i="16"/>
  <c r="L1768" i="16"/>
  <c r="L1769" i="16"/>
  <c r="L1770" i="16"/>
  <c r="L1771" i="16"/>
  <c r="L1772" i="16"/>
  <c r="L1773" i="16"/>
  <c r="L1774" i="16"/>
  <c r="L1775" i="16"/>
  <c r="L1776" i="16"/>
  <c r="L1777" i="16"/>
  <c r="L1778" i="16"/>
  <c r="L1779" i="16"/>
  <c r="L1780" i="16"/>
  <c r="L1781" i="16"/>
  <c r="L1782" i="16"/>
  <c r="L1783" i="16"/>
  <c r="L1784" i="16"/>
  <c r="L1785" i="16"/>
  <c r="L1786" i="16"/>
  <c r="L1787" i="16"/>
  <c r="L1788" i="16"/>
  <c r="L1789" i="16"/>
  <c r="L1790" i="16"/>
  <c r="L1791" i="16"/>
  <c r="L1792" i="16"/>
  <c r="L1793" i="16"/>
  <c r="L1794" i="16"/>
  <c r="L1795" i="16"/>
  <c r="L1796" i="16"/>
  <c r="L1797" i="16"/>
  <c r="L1798" i="16"/>
  <c r="L1799" i="16"/>
  <c r="L1800" i="16"/>
  <c r="L1801" i="16"/>
  <c r="L1802" i="16"/>
  <c r="L1803" i="16"/>
  <c r="L1804" i="16"/>
  <c r="L1805" i="16"/>
  <c r="L1806" i="16"/>
  <c r="L1807" i="16"/>
  <c r="L1808" i="16"/>
  <c r="L1809" i="16"/>
  <c r="L1810" i="16"/>
  <c r="L1811" i="16"/>
  <c r="L1812" i="16"/>
  <c r="L1813" i="16"/>
  <c r="L1814" i="16"/>
  <c r="L1815" i="16"/>
  <c r="L1816" i="16"/>
  <c r="L1817" i="16"/>
  <c r="L1818" i="16"/>
  <c r="L1819" i="16"/>
  <c r="L1820" i="16"/>
  <c r="L1821" i="16"/>
  <c r="L1822" i="16"/>
  <c r="L1823" i="16"/>
  <c r="L1824" i="16"/>
  <c r="L1825" i="16"/>
  <c r="L1826" i="16"/>
  <c r="L1827" i="16"/>
  <c r="L1828" i="16"/>
  <c r="L1829" i="16"/>
  <c r="L1830" i="16"/>
  <c r="L1831" i="16"/>
  <c r="L1832" i="16"/>
  <c r="L1833" i="16"/>
  <c r="L1834" i="16"/>
  <c r="L1835" i="16"/>
  <c r="L1836" i="16"/>
  <c r="L1837" i="16"/>
  <c r="L1838" i="16"/>
  <c r="L1839" i="16"/>
  <c r="L1840" i="16"/>
  <c r="L1841" i="16"/>
  <c r="L1842" i="16"/>
  <c r="L1843" i="16"/>
  <c r="L1844" i="16"/>
  <c r="L1845" i="16"/>
  <c r="L1846" i="16"/>
  <c r="L1847" i="16"/>
  <c r="L1848" i="16"/>
  <c r="L1849" i="16"/>
  <c r="L1850" i="16"/>
  <c r="L1851" i="16"/>
  <c r="L1852" i="16"/>
  <c r="L1853" i="16"/>
  <c r="L1854" i="16"/>
  <c r="L1855" i="16"/>
  <c r="L1856" i="16"/>
  <c r="L1857" i="16"/>
  <c r="L1858" i="16"/>
  <c r="L1859" i="16"/>
  <c r="L1860" i="16"/>
  <c r="L1861" i="16"/>
  <c r="L1862" i="16"/>
  <c r="L1863" i="16"/>
  <c r="L1864" i="16"/>
  <c r="L1865" i="16"/>
  <c r="L1866" i="16"/>
  <c r="L1867" i="16"/>
  <c r="L1868" i="16"/>
  <c r="L1869" i="16"/>
  <c r="L1870" i="16"/>
  <c r="L1871" i="16"/>
  <c r="L1872" i="16"/>
  <c r="L1873" i="16"/>
  <c r="L1874" i="16"/>
  <c r="L1875" i="16"/>
  <c r="L1876" i="16"/>
  <c r="L1877" i="16"/>
  <c r="L1878" i="16"/>
  <c r="L1879" i="16"/>
  <c r="L1880" i="16"/>
  <c r="L1881" i="16"/>
  <c r="L1882" i="16"/>
  <c r="L1883" i="16"/>
  <c r="L1884" i="16"/>
  <c r="L1885" i="16"/>
  <c r="L1886" i="16"/>
  <c r="L1887" i="16"/>
  <c r="L1888" i="16"/>
  <c r="L1889" i="16"/>
  <c r="L1890" i="16"/>
  <c r="L1891" i="16"/>
  <c r="L1892" i="16"/>
  <c r="L1893" i="16"/>
  <c r="L1894" i="16"/>
  <c r="L1895" i="16"/>
  <c r="L1896" i="16"/>
  <c r="L1897" i="16"/>
  <c r="L1898" i="16"/>
  <c r="L1899" i="16"/>
  <c r="L1900" i="16"/>
  <c r="L1901" i="16"/>
  <c r="L1902" i="16"/>
  <c r="L1903" i="16"/>
  <c r="L1904" i="16"/>
  <c r="L1905" i="16"/>
  <c r="L1906" i="16"/>
  <c r="L1907" i="16"/>
  <c r="L1908" i="16"/>
  <c r="L1909" i="16"/>
  <c r="L1910" i="16"/>
  <c r="L1911" i="16"/>
  <c r="L1912" i="16"/>
  <c r="L1913" i="16"/>
  <c r="L1914" i="16"/>
  <c r="L1915" i="16"/>
  <c r="L1916" i="16"/>
  <c r="L1917" i="16"/>
  <c r="L1918" i="16"/>
  <c r="L1919" i="16"/>
  <c r="L1920" i="16"/>
  <c r="L1921" i="16"/>
  <c r="L1922" i="16"/>
  <c r="L1923" i="16"/>
  <c r="L1924" i="16"/>
  <c r="L1925" i="16"/>
  <c r="L1926" i="16"/>
  <c r="L1927" i="16"/>
  <c r="L1928" i="16"/>
  <c r="L1929" i="16"/>
  <c r="L1930" i="16"/>
  <c r="L1931" i="16"/>
  <c r="L1932" i="16"/>
  <c r="L1933" i="16"/>
  <c r="L1934" i="16"/>
  <c r="L1935" i="16"/>
  <c r="L1936" i="16"/>
  <c r="L1937" i="16"/>
  <c r="L1938" i="16"/>
  <c r="L1939" i="16"/>
  <c r="L1940" i="16"/>
  <c r="L1941" i="16"/>
  <c r="L1942" i="16"/>
  <c r="L1943" i="16"/>
  <c r="L1944" i="16"/>
  <c r="L1945" i="16"/>
  <c r="L1946" i="16"/>
  <c r="L1947" i="16"/>
  <c r="L1948" i="16"/>
  <c r="L1949" i="16"/>
  <c r="L1950" i="16"/>
  <c r="L1951" i="16"/>
  <c r="L1952" i="16"/>
  <c r="L1953" i="16"/>
  <c r="L1954" i="16"/>
  <c r="L1955" i="16"/>
  <c r="L1956" i="16"/>
  <c r="L1957" i="16"/>
  <c r="L1958" i="16"/>
  <c r="L1959" i="16"/>
  <c r="L1960" i="16"/>
  <c r="L1961" i="16"/>
  <c r="L1962" i="16"/>
  <c r="L1963" i="16"/>
  <c r="L1964" i="16"/>
  <c r="L1965" i="16"/>
  <c r="L1966" i="16"/>
  <c r="L1967" i="16"/>
  <c r="L1968" i="16"/>
  <c r="L1969" i="16"/>
  <c r="L1970" i="16"/>
  <c r="L1971" i="16"/>
  <c r="L1972" i="16"/>
  <c r="L1973" i="16"/>
  <c r="L1974" i="16"/>
  <c r="L1975" i="16"/>
  <c r="L1976" i="16"/>
  <c r="L1977" i="16"/>
  <c r="L1978" i="16"/>
  <c r="L1979" i="16"/>
  <c r="L1980" i="16"/>
  <c r="L1981" i="16"/>
  <c r="L1982" i="16"/>
  <c r="L1983" i="16"/>
  <c r="L1984" i="16"/>
  <c r="L1985" i="16"/>
  <c r="L1986" i="16"/>
  <c r="L1987" i="16"/>
  <c r="L1988" i="16"/>
  <c r="L1989" i="16"/>
  <c r="L1990" i="16"/>
  <c r="L1991" i="16"/>
  <c r="L1992" i="16"/>
  <c r="L1993" i="16"/>
  <c r="L1994" i="16"/>
  <c r="L1995" i="16"/>
  <c r="L1996" i="16"/>
  <c r="L1997" i="16"/>
  <c r="L1998" i="16"/>
  <c r="L1999" i="16"/>
  <c r="L2000" i="16"/>
  <c r="L2001" i="16"/>
  <c r="L2002" i="16"/>
  <c r="L2003" i="16"/>
  <c r="L2004" i="16"/>
  <c r="L2005" i="16"/>
  <c r="L2006" i="16"/>
  <c r="L2007" i="16"/>
  <c r="L2008" i="16"/>
  <c r="L2009" i="16"/>
  <c r="L2010" i="16"/>
  <c r="L2011" i="16"/>
  <c r="L2012" i="16"/>
  <c r="L2013" i="16"/>
  <c r="L2014" i="16"/>
  <c r="L2015" i="16"/>
  <c r="L2016" i="16"/>
  <c r="L2017" i="16"/>
  <c r="L2018" i="16"/>
  <c r="L2019" i="16"/>
  <c r="L2020" i="16"/>
  <c r="L2021" i="16"/>
  <c r="L2022" i="16"/>
  <c r="L2023" i="16"/>
  <c r="L2024" i="16"/>
  <c r="L2025" i="16"/>
  <c r="L2026" i="16"/>
  <c r="L2027" i="16"/>
  <c r="L2028" i="16"/>
  <c r="L2029" i="16"/>
  <c r="L2030" i="16"/>
  <c r="L2031" i="16"/>
  <c r="L2032" i="16"/>
  <c r="L2033" i="16"/>
  <c r="L2034" i="16"/>
  <c r="L2035" i="16"/>
  <c r="L2036" i="16"/>
  <c r="L2037" i="16"/>
  <c r="L2038" i="16"/>
  <c r="L2039" i="16"/>
  <c r="L2040" i="16"/>
  <c r="L2041" i="16"/>
  <c r="L2042" i="16"/>
  <c r="L2043" i="16"/>
  <c r="L2044" i="16"/>
  <c r="L2045" i="16"/>
  <c r="L2046" i="16"/>
  <c r="L2047" i="16"/>
  <c r="L2048" i="16"/>
  <c r="L2049" i="16"/>
  <c r="L2050" i="16"/>
  <c r="L2051" i="16"/>
  <c r="L2052" i="16"/>
  <c r="L2053" i="16"/>
  <c r="L2054" i="16"/>
  <c r="L2055" i="16"/>
  <c r="L2056" i="16"/>
  <c r="L2057" i="16"/>
  <c r="L2058" i="16"/>
  <c r="L2059" i="16"/>
  <c r="L2060" i="16"/>
  <c r="L2061" i="16"/>
  <c r="L2062" i="16"/>
  <c r="L2063" i="16"/>
  <c r="L2064" i="16"/>
  <c r="L2065" i="16"/>
  <c r="L2066" i="16"/>
  <c r="L2067" i="16"/>
  <c r="L2068" i="16"/>
  <c r="L2069" i="16"/>
  <c r="L2070" i="16"/>
  <c r="L2071" i="16"/>
  <c r="L2072" i="16"/>
  <c r="L2073" i="16"/>
  <c r="L2074" i="16"/>
  <c r="L2075" i="16"/>
  <c r="L2076" i="16"/>
  <c r="L2077" i="16"/>
  <c r="L2078" i="16"/>
  <c r="L2079" i="16"/>
  <c r="L2080" i="16"/>
  <c r="L2081" i="16"/>
  <c r="L2082" i="16"/>
  <c r="L2083" i="16"/>
  <c r="L2084" i="16"/>
  <c r="L2085" i="16"/>
  <c r="L2086" i="16"/>
  <c r="L2087" i="16"/>
  <c r="L2088" i="16"/>
  <c r="L2089" i="16"/>
  <c r="L2090" i="16"/>
  <c r="L2091" i="16"/>
  <c r="L2092" i="16"/>
  <c r="L2093" i="16"/>
  <c r="L2094" i="16"/>
  <c r="L2095" i="16"/>
  <c r="L2096" i="16"/>
  <c r="L2097" i="16"/>
  <c r="L2098" i="16"/>
  <c r="L2099" i="16"/>
  <c r="L2100" i="16"/>
  <c r="L2101" i="16"/>
  <c r="L2102" i="16"/>
  <c r="L2103" i="16"/>
  <c r="L2104" i="16"/>
  <c r="L2105" i="16"/>
  <c r="L2106" i="16"/>
  <c r="L2107" i="16"/>
  <c r="L2108" i="16"/>
  <c r="L2109" i="16"/>
  <c r="L2110" i="16"/>
  <c r="L2111" i="16"/>
  <c r="L2112" i="16"/>
  <c r="L2113" i="16"/>
  <c r="L2114" i="16"/>
  <c r="L2115" i="16"/>
  <c r="L2116" i="16"/>
  <c r="L2117" i="16"/>
  <c r="L2118" i="16"/>
  <c r="L2119" i="16"/>
  <c r="L2120" i="16"/>
  <c r="L2121" i="16"/>
  <c r="L2122" i="16"/>
  <c r="L2123" i="16"/>
  <c r="L2124" i="16"/>
  <c r="L2125" i="16"/>
  <c r="L2126" i="16"/>
  <c r="L2127" i="16"/>
  <c r="L2128" i="16"/>
  <c r="L2129" i="16"/>
  <c r="L2130" i="16"/>
  <c r="L2131" i="16"/>
  <c r="L2132" i="16"/>
  <c r="L2133" i="16"/>
  <c r="L2134" i="16"/>
  <c r="L2135" i="16"/>
  <c r="L2136" i="16"/>
  <c r="L2137" i="16"/>
  <c r="L2138" i="16"/>
  <c r="L2139" i="16"/>
  <c r="L2140" i="16"/>
  <c r="L2141" i="16"/>
  <c r="L2142" i="16"/>
  <c r="L2143" i="16"/>
  <c r="L2144" i="16"/>
  <c r="L2145" i="16"/>
  <c r="L2146" i="16"/>
  <c r="L2147" i="16"/>
  <c r="L2148" i="16"/>
  <c r="L2149" i="16"/>
  <c r="L2150" i="16"/>
  <c r="L2151" i="16"/>
  <c r="L2152" i="16"/>
  <c r="L2153" i="16"/>
  <c r="L2154" i="16"/>
  <c r="L2155" i="16"/>
  <c r="L2156" i="16"/>
  <c r="L2157" i="16"/>
  <c r="L2158" i="16"/>
  <c r="L2159" i="16"/>
  <c r="L2160" i="16"/>
  <c r="L2161" i="16"/>
  <c r="L2162" i="16"/>
  <c r="L2163" i="16"/>
  <c r="L2164" i="16"/>
  <c r="L2165" i="16"/>
  <c r="L2166" i="16"/>
  <c r="L2167" i="16"/>
  <c r="L2168" i="16"/>
  <c r="L2169" i="16"/>
  <c r="L2170" i="16"/>
  <c r="L2171" i="16"/>
  <c r="L2172" i="16"/>
  <c r="L2173" i="16"/>
  <c r="L2174" i="16"/>
  <c r="L2175" i="16"/>
  <c r="L2176" i="16"/>
  <c r="L2177" i="16"/>
  <c r="L2178" i="16"/>
  <c r="L2179" i="16"/>
  <c r="L2180" i="16"/>
  <c r="L2181" i="16"/>
  <c r="L2182" i="16"/>
  <c r="L2183" i="16"/>
  <c r="L2184" i="16"/>
  <c r="L2185" i="16"/>
  <c r="L2186" i="16"/>
  <c r="L2187" i="16"/>
  <c r="L2188" i="16"/>
  <c r="L2189" i="16"/>
  <c r="L2190" i="16"/>
  <c r="L2191" i="16"/>
  <c r="L2192" i="16"/>
  <c r="L2193" i="16"/>
  <c r="L2194" i="16"/>
  <c r="L2195" i="16"/>
  <c r="L2196" i="16"/>
  <c r="L2197" i="16"/>
  <c r="L2198" i="16"/>
  <c r="L2199" i="16"/>
  <c r="L2200" i="16"/>
  <c r="L2201" i="16"/>
  <c r="L2202" i="16"/>
  <c r="L2203" i="16"/>
  <c r="L2204" i="16"/>
  <c r="L2205" i="16"/>
  <c r="L2206" i="16"/>
  <c r="L2207" i="16"/>
  <c r="L2208" i="16"/>
  <c r="L2209" i="16"/>
  <c r="L2210" i="16"/>
  <c r="L2211" i="16"/>
  <c r="L2212" i="16"/>
  <c r="L2213" i="16"/>
  <c r="L2214" i="16"/>
  <c r="L2215" i="16"/>
  <c r="L2216" i="16"/>
  <c r="L2217" i="16"/>
  <c r="L2218" i="16"/>
  <c r="L2219" i="16"/>
  <c r="L2220" i="16"/>
  <c r="L2221" i="16"/>
  <c r="L2222" i="16"/>
  <c r="L2223" i="16"/>
  <c r="L2224" i="16"/>
  <c r="L2225" i="16"/>
  <c r="L2226" i="16"/>
  <c r="L2227" i="16"/>
  <c r="L2228" i="16"/>
  <c r="L2229" i="16"/>
  <c r="L2230" i="16"/>
  <c r="L2231" i="16"/>
  <c r="L2232" i="16"/>
  <c r="L2233" i="16"/>
  <c r="L2234" i="16"/>
  <c r="L2235" i="16"/>
  <c r="L2236" i="16"/>
  <c r="L2237" i="16"/>
  <c r="L2238" i="16"/>
  <c r="L2239" i="16"/>
  <c r="L2240" i="16"/>
  <c r="L2241" i="16"/>
  <c r="L2242" i="16"/>
  <c r="L2243" i="16"/>
  <c r="L2244" i="16"/>
  <c r="L2245" i="16"/>
  <c r="L2246" i="16"/>
  <c r="L2247" i="16"/>
  <c r="L2248" i="16"/>
  <c r="L2249" i="16"/>
  <c r="L2250" i="16"/>
  <c r="L2251" i="16"/>
  <c r="L2252" i="16"/>
  <c r="L2253" i="16"/>
  <c r="L2254" i="16"/>
  <c r="L2255" i="16"/>
  <c r="L2256" i="16"/>
  <c r="L2257" i="16"/>
  <c r="L2258" i="16"/>
  <c r="L2259" i="16"/>
  <c r="L2260" i="16"/>
  <c r="L2261" i="16"/>
  <c r="L2262" i="16"/>
  <c r="L2263" i="16"/>
  <c r="L2264" i="16"/>
  <c r="L2265" i="16"/>
  <c r="L2266" i="16"/>
  <c r="L2267" i="16"/>
  <c r="L2268" i="16"/>
  <c r="L2269" i="16"/>
  <c r="L2270" i="16"/>
  <c r="L2271" i="16"/>
  <c r="L2272" i="16"/>
  <c r="L2273" i="16"/>
  <c r="L2274" i="16"/>
  <c r="L2275" i="16"/>
  <c r="L2276" i="16"/>
  <c r="L2277" i="16"/>
  <c r="L2278" i="16"/>
  <c r="L2279" i="16"/>
  <c r="L2280" i="16"/>
  <c r="L2281" i="16"/>
  <c r="L2282" i="16"/>
  <c r="L2283" i="16"/>
  <c r="L2284" i="16"/>
  <c r="L2285" i="16"/>
  <c r="L2286" i="16"/>
  <c r="L2287" i="16"/>
  <c r="L2288" i="16"/>
  <c r="L2289" i="16"/>
  <c r="L2290" i="16"/>
  <c r="L2291" i="16"/>
  <c r="L2292" i="16"/>
  <c r="L2293" i="16"/>
  <c r="L2294" i="16"/>
  <c r="L2295" i="16"/>
  <c r="L2296" i="16"/>
  <c r="L2297" i="16"/>
  <c r="L2298" i="16"/>
  <c r="L2299" i="16"/>
  <c r="L2300" i="16"/>
  <c r="L2301" i="16"/>
  <c r="L2302" i="16"/>
  <c r="L2303" i="16"/>
  <c r="L2304" i="16"/>
  <c r="L2305" i="16"/>
  <c r="L2306" i="16"/>
  <c r="L2307" i="16"/>
  <c r="L2308" i="16"/>
  <c r="L2309" i="16"/>
  <c r="L2310" i="16"/>
  <c r="L2311" i="16"/>
  <c r="L2312" i="16"/>
  <c r="L2313" i="16"/>
  <c r="L2314" i="16"/>
  <c r="L2315" i="16"/>
  <c r="L2316" i="16"/>
  <c r="L2317" i="16"/>
  <c r="L2318" i="16"/>
  <c r="L2319" i="16"/>
  <c r="L2320" i="16"/>
  <c r="L2321" i="16"/>
  <c r="L2322" i="16"/>
  <c r="L2323" i="16"/>
  <c r="L2324" i="16"/>
  <c r="L2325" i="16"/>
  <c r="L2326" i="16"/>
  <c r="L2327" i="16"/>
  <c r="L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M102" i="16"/>
  <c r="M103" i="16"/>
  <c r="M104" i="16"/>
  <c r="M105" i="16"/>
  <c r="M106" i="16"/>
  <c r="M107" i="16"/>
  <c r="M108" i="16"/>
  <c r="M109" i="16"/>
  <c r="M110" i="16"/>
  <c r="M111" i="16"/>
  <c r="M112" i="16"/>
  <c r="M113" i="16"/>
  <c r="M114" i="16"/>
  <c r="M115" i="16"/>
  <c r="M116" i="16"/>
  <c r="M117" i="16"/>
  <c r="M118" i="16"/>
  <c r="M119" i="16"/>
  <c r="M120" i="16"/>
  <c r="M121" i="16"/>
  <c r="M122" i="16"/>
  <c r="M123" i="16"/>
  <c r="M124" i="16"/>
  <c r="M125" i="16"/>
  <c r="M126" i="16"/>
  <c r="M127" i="16"/>
  <c r="M128" i="16"/>
  <c r="M129" i="16"/>
  <c r="M130" i="16"/>
  <c r="M131" i="16"/>
  <c r="M132" i="16"/>
  <c r="M133" i="16"/>
  <c r="M134" i="16"/>
  <c r="M135" i="16"/>
  <c r="M136" i="16"/>
  <c r="M137" i="16"/>
  <c r="M138" i="16"/>
  <c r="M139" i="16"/>
  <c r="M140" i="16"/>
  <c r="M141" i="16"/>
  <c r="M142" i="16"/>
  <c r="M143" i="16"/>
  <c r="M144" i="16"/>
  <c r="M145" i="16"/>
  <c r="M146" i="16"/>
  <c r="M147" i="16"/>
  <c r="M148" i="16"/>
  <c r="M149" i="16"/>
  <c r="M150" i="16"/>
  <c r="M151" i="16"/>
  <c r="M152" i="16"/>
  <c r="M153" i="16"/>
  <c r="M154" i="16"/>
  <c r="M155" i="16"/>
  <c r="M156" i="16"/>
  <c r="M157" i="16"/>
  <c r="M158" i="16"/>
  <c r="M159" i="16"/>
  <c r="M160" i="16"/>
  <c r="M161" i="16"/>
  <c r="M162" i="16"/>
  <c r="M163" i="16"/>
  <c r="M164" i="16"/>
  <c r="M165" i="16"/>
  <c r="M166" i="16"/>
  <c r="M167" i="16"/>
  <c r="M168" i="16"/>
  <c r="M169" i="16"/>
  <c r="M170" i="16"/>
  <c r="M171" i="16"/>
  <c r="M172" i="16"/>
  <c r="M173" i="16"/>
  <c r="M174" i="16"/>
  <c r="M175" i="16"/>
  <c r="M176" i="16"/>
  <c r="M177" i="16"/>
  <c r="M178" i="16"/>
  <c r="M179" i="16"/>
  <c r="M180" i="16"/>
  <c r="M181" i="16"/>
  <c r="M182" i="16"/>
  <c r="M183" i="16"/>
  <c r="M184" i="16"/>
  <c r="M185" i="16"/>
  <c r="M186" i="16"/>
  <c r="M187" i="16"/>
  <c r="M188" i="16"/>
  <c r="M189" i="16"/>
  <c r="M190" i="16"/>
  <c r="M191" i="16"/>
  <c r="M192" i="16"/>
  <c r="M193" i="16"/>
  <c r="M194" i="16"/>
  <c r="M195" i="16"/>
  <c r="M196" i="16"/>
  <c r="M197" i="16"/>
  <c r="M198" i="16"/>
  <c r="M199" i="16"/>
  <c r="M200" i="16"/>
  <c r="M201" i="16"/>
  <c r="M202" i="16"/>
  <c r="M203" i="16"/>
  <c r="M204" i="16"/>
  <c r="M205" i="16"/>
  <c r="M206" i="16"/>
  <c r="M207" i="16"/>
  <c r="M208" i="16"/>
  <c r="M209" i="16"/>
  <c r="M210" i="16"/>
  <c r="M211" i="16"/>
  <c r="M212" i="16"/>
  <c r="M213" i="16"/>
  <c r="M214" i="16"/>
  <c r="M215" i="16"/>
  <c r="M216" i="16"/>
  <c r="M217" i="16"/>
  <c r="M218" i="16"/>
  <c r="M219" i="16"/>
  <c r="M220" i="16"/>
  <c r="M221" i="16"/>
  <c r="M222" i="16"/>
  <c r="M223" i="16"/>
  <c r="M224" i="16"/>
  <c r="M225" i="16"/>
  <c r="M226" i="16"/>
  <c r="M227" i="16"/>
  <c r="M228" i="16"/>
  <c r="M229" i="16"/>
  <c r="M230" i="16"/>
  <c r="M231" i="16"/>
  <c r="M232" i="16"/>
  <c r="M233" i="16"/>
  <c r="M234" i="16"/>
  <c r="M235" i="16"/>
  <c r="M236" i="16"/>
  <c r="M237" i="16"/>
  <c r="M238" i="16"/>
  <c r="M239" i="16"/>
  <c r="M240" i="16"/>
  <c r="M241" i="16"/>
  <c r="M242" i="16"/>
  <c r="M243" i="16"/>
  <c r="M244" i="16"/>
  <c r="M245" i="16"/>
  <c r="M246" i="16"/>
  <c r="M247" i="16"/>
  <c r="M248" i="16"/>
  <c r="M249" i="16"/>
  <c r="M250" i="16"/>
  <c r="M251" i="16"/>
  <c r="M252" i="16"/>
  <c r="M253" i="16"/>
  <c r="M254" i="16"/>
  <c r="M255" i="16"/>
  <c r="M256" i="16"/>
  <c r="M257" i="16"/>
  <c r="M258" i="16"/>
  <c r="M259" i="16"/>
  <c r="M260" i="16"/>
  <c r="M261" i="16"/>
  <c r="M262" i="16"/>
  <c r="M263" i="16"/>
  <c r="M264" i="16"/>
  <c r="M265" i="16"/>
  <c r="M266" i="16"/>
  <c r="M267" i="16"/>
  <c r="M268" i="16"/>
  <c r="M269" i="16"/>
  <c r="M270" i="16"/>
  <c r="M271" i="16"/>
  <c r="M272" i="16"/>
  <c r="M273" i="16"/>
  <c r="M274" i="16"/>
  <c r="M275" i="16"/>
  <c r="M276" i="16"/>
  <c r="M277" i="16"/>
  <c r="M278" i="16"/>
  <c r="M279" i="16"/>
  <c r="M280" i="16"/>
  <c r="M281" i="16"/>
  <c r="M282" i="16"/>
  <c r="M283" i="16"/>
  <c r="M284" i="16"/>
  <c r="M285" i="16"/>
  <c r="M286" i="16"/>
  <c r="M287" i="16"/>
  <c r="M288" i="16"/>
  <c r="M289" i="16"/>
  <c r="M290" i="16"/>
  <c r="M291" i="16"/>
  <c r="M292" i="16"/>
  <c r="M293" i="16"/>
  <c r="M294" i="16"/>
  <c r="M295" i="16"/>
  <c r="M296" i="16"/>
  <c r="M297" i="16"/>
  <c r="M298" i="16"/>
  <c r="M299" i="16"/>
  <c r="M300" i="16"/>
  <c r="M301" i="16"/>
  <c r="M302" i="16"/>
  <c r="M303" i="16"/>
  <c r="M304" i="16"/>
  <c r="M305" i="16"/>
  <c r="M306" i="16"/>
  <c r="M307" i="16"/>
  <c r="M308" i="16"/>
  <c r="M309" i="16"/>
  <c r="M310" i="16"/>
  <c r="M311" i="16"/>
  <c r="M312" i="16"/>
  <c r="M313" i="16"/>
  <c r="M314" i="16"/>
  <c r="M315" i="16"/>
  <c r="M316" i="16"/>
  <c r="M317" i="16"/>
  <c r="M318" i="16"/>
  <c r="M319" i="16"/>
  <c r="M320" i="16"/>
  <c r="M321" i="16"/>
  <c r="M322" i="16"/>
  <c r="M323" i="16"/>
  <c r="M324" i="16"/>
  <c r="M325" i="16"/>
  <c r="M326" i="16"/>
  <c r="M327" i="16"/>
  <c r="M328" i="16"/>
  <c r="M329" i="16"/>
  <c r="M330" i="16"/>
  <c r="M331" i="16"/>
  <c r="M332" i="16"/>
  <c r="M333" i="16"/>
  <c r="M334" i="16"/>
  <c r="M335" i="16"/>
  <c r="M336" i="16"/>
  <c r="M337" i="16"/>
  <c r="M338" i="16"/>
  <c r="M339" i="16"/>
  <c r="M340" i="16"/>
  <c r="M341" i="16"/>
  <c r="M342" i="16"/>
  <c r="M343" i="16"/>
  <c r="M344" i="16"/>
  <c r="M345" i="16"/>
  <c r="M346" i="16"/>
  <c r="M347" i="16"/>
  <c r="M348" i="16"/>
  <c r="M349" i="16"/>
  <c r="M350" i="16"/>
  <c r="M351" i="16"/>
  <c r="M352" i="16"/>
  <c r="M353" i="16"/>
  <c r="M354" i="16"/>
  <c r="M355" i="16"/>
  <c r="M356" i="16"/>
  <c r="M357" i="16"/>
  <c r="M358" i="16"/>
  <c r="M359" i="16"/>
  <c r="M360" i="16"/>
  <c r="M361" i="16"/>
  <c r="M362" i="16"/>
  <c r="M363" i="16"/>
  <c r="M364" i="16"/>
  <c r="M365" i="16"/>
  <c r="M366" i="16"/>
  <c r="M367" i="16"/>
  <c r="M368" i="16"/>
  <c r="M369" i="16"/>
  <c r="M370" i="16"/>
  <c r="M371" i="16"/>
  <c r="M372" i="16"/>
  <c r="M373" i="16"/>
  <c r="M374" i="16"/>
  <c r="M375" i="16"/>
  <c r="M376" i="16"/>
  <c r="M377" i="16"/>
  <c r="M378" i="16"/>
  <c r="M379" i="16"/>
  <c r="M380" i="16"/>
  <c r="M381" i="16"/>
  <c r="M382" i="16"/>
  <c r="M383" i="16"/>
  <c r="M384" i="16"/>
  <c r="M385" i="16"/>
  <c r="M386" i="16"/>
  <c r="M387" i="16"/>
  <c r="M388" i="16"/>
  <c r="M389" i="16"/>
  <c r="M390" i="16"/>
  <c r="M391" i="16"/>
  <c r="M392" i="16"/>
  <c r="M393" i="16"/>
  <c r="M394" i="16"/>
  <c r="M395" i="16"/>
  <c r="M396" i="16"/>
  <c r="M397" i="16"/>
  <c r="M398" i="16"/>
  <c r="M399" i="16"/>
  <c r="M400" i="16"/>
  <c r="M401" i="16"/>
  <c r="M402" i="16"/>
  <c r="M403" i="16"/>
  <c r="M404" i="16"/>
  <c r="M405" i="16"/>
  <c r="M406" i="16"/>
  <c r="M407" i="16"/>
  <c r="M408" i="16"/>
  <c r="M409" i="16"/>
  <c r="M410" i="16"/>
  <c r="M411" i="16"/>
  <c r="M412" i="16"/>
  <c r="M413" i="16"/>
  <c r="M414" i="16"/>
  <c r="M415" i="16"/>
  <c r="M416" i="16"/>
  <c r="M417" i="16"/>
  <c r="M418" i="16"/>
  <c r="M419" i="16"/>
  <c r="M420" i="16"/>
  <c r="M421" i="16"/>
  <c r="M422" i="16"/>
  <c r="M423" i="16"/>
  <c r="M424" i="16"/>
  <c r="M425" i="16"/>
  <c r="M426" i="16"/>
  <c r="M427" i="16"/>
  <c r="M428" i="16"/>
  <c r="M429" i="16"/>
  <c r="M430" i="16"/>
  <c r="M431" i="16"/>
  <c r="M432" i="16"/>
  <c r="M433" i="16"/>
  <c r="M434" i="16"/>
  <c r="M435" i="16"/>
  <c r="M436" i="16"/>
  <c r="M437" i="16"/>
  <c r="M438" i="16"/>
  <c r="M439" i="16"/>
  <c r="M440" i="16"/>
  <c r="M441" i="16"/>
  <c r="M442" i="16"/>
  <c r="M443" i="16"/>
  <c r="M444" i="16"/>
  <c r="M445" i="16"/>
  <c r="M446" i="16"/>
  <c r="M447" i="16"/>
  <c r="M448" i="16"/>
  <c r="M449" i="16"/>
  <c r="M450" i="16"/>
  <c r="M451" i="16"/>
  <c r="M452" i="16"/>
  <c r="M453" i="16"/>
  <c r="M454" i="16"/>
  <c r="M455" i="16"/>
  <c r="M456" i="16"/>
  <c r="M457" i="16"/>
  <c r="M458" i="16"/>
  <c r="M459" i="16"/>
  <c r="M460" i="16"/>
  <c r="M461" i="16"/>
  <c r="M462" i="16"/>
  <c r="M463" i="16"/>
  <c r="M464" i="16"/>
  <c r="M465" i="16"/>
  <c r="M466" i="16"/>
  <c r="M467" i="16"/>
  <c r="M468" i="16"/>
  <c r="M469" i="16"/>
  <c r="M470" i="16"/>
  <c r="M471" i="16"/>
  <c r="M472" i="16"/>
  <c r="M473" i="16"/>
  <c r="M474" i="16"/>
  <c r="M475" i="16"/>
  <c r="M476" i="16"/>
  <c r="M477" i="16"/>
  <c r="M478" i="16"/>
  <c r="M479" i="16"/>
  <c r="M480" i="16"/>
  <c r="M481" i="16"/>
  <c r="M482" i="16"/>
  <c r="M483" i="16"/>
  <c r="M484" i="16"/>
  <c r="M485" i="16"/>
  <c r="M486" i="16"/>
  <c r="M487" i="16"/>
  <c r="M488" i="16"/>
  <c r="M489" i="16"/>
  <c r="M490" i="16"/>
  <c r="M491" i="16"/>
  <c r="M492" i="16"/>
  <c r="M493" i="16"/>
  <c r="M494" i="16"/>
  <c r="M495" i="16"/>
  <c r="M496" i="16"/>
  <c r="M497" i="16"/>
  <c r="M498" i="16"/>
  <c r="M499" i="16"/>
  <c r="M500" i="16"/>
  <c r="M501" i="16"/>
  <c r="M502" i="16"/>
  <c r="M503" i="16"/>
  <c r="M504" i="16"/>
  <c r="M505" i="16"/>
  <c r="M506" i="16"/>
  <c r="M507" i="16"/>
  <c r="M508" i="16"/>
  <c r="M509" i="16"/>
  <c r="M510" i="16"/>
  <c r="M511" i="16"/>
  <c r="M512" i="16"/>
  <c r="M513" i="16"/>
  <c r="M514" i="16"/>
  <c r="M515" i="16"/>
  <c r="M516" i="16"/>
  <c r="M517" i="16"/>
  <c r="M518" i="16"/>
  <c r="M519" i="16"/>
  <c r="M520" i="16"/>
  <c r="M521" i="16"/>
  <c r="M522" i="16"/>
  <c r="M523" i="16"/>
  <c r="M524" i="16"/>
  <c r="M525" i="16"/>
  <c r="M526" i="16"/>
  <c r="M527" i="16"/>
  <c r="M528" i="16"/>
  <c r="M529" i="16"/>
  <c r="M530" i="16"/>
  <c r="M531" i="16"/>
  <c r="M532" i="16"/>
  <c r="M533" i="16"/>
  <c r="M534" i="16"/>
  <c r="M535" i="16"/>
  <c r="M536" i="16"/>
  <c r="M537" i="16"/>
  <c r="M538" i="16"/>
  <c r="M539" i="16"/>
  <c r="M540" i="16"/>
  <c r="M541" i="16"/>
  <c r="M542" i="16"/>
  <c r="M543" i="16"/>
  <c r="M544" i="16"/>
  <c r="M545" i="16"/>
  <c r="M546" i="16"/>
  <c r="M547" i="16"/>
  <c r="M548" i="16"/>
  <c r="M549" i="16"/>
  <c r="M550" i="16"/>
  <c r="M551" i="16"/>
  <c r="M552" i="16"/>
  <c r="M553" i="16"/>
  <c r="M554" i="16"/>
  <c r="M555" i="16"/>
  <c r="M556" i="16"/>
  <c r="M557" i="16"/>
  <c r="M558" i="16"/>
  <c r="M559" i="16"/>
  <c r="M560" i="16"/>
  <c r="M561" i="16"/>
  <c r="M562" i="16"/>
  <c r="M563" i="16"/>
  <c r="M564" i="16"/>
  <c r="M565" i="16"/>
  <c r="M566" i="16"/>
  <c r="M567" i="16"/>
  <c r="M568" i="16"/>
  <c r="M569" i="16"/>
  <c r="M570" i="16"/>
  <c r="M571" i="16"/>
  <c r="M572" i="16"/>
  <c r="M573" i="16"/>
  <c r="M574" i="16"/>
  <c r="M575" i="16"/>
  <c r="M576" i="16"/>
  <c r="M577" i="16"/>
  <c r="M578" i="16"/>
  <c r="M579" i="16"/>
  <c r="M580" i="16"/>
  <c r="M581" i="16"/>
  <c r="M582" i="16"/>
  <c r="M583" i="16"/>
  <c r="M584" i="16"/>
  <c r="M585" i="16"/>
  <c r="M586" i="16"/>
  <c r="M587" i="16"/>
  <c r="M588" i="16"/>
  <c r="M589" i="16"/>
  <c r="M590" i="16"/>
  <c r="M591" i="16"/>
  <c r="M592" i="16"/>
  <c r="M593" i="16"/>
  <c r="M594" i="16"/>
  <c r="M595" i="16"/>
  <c r="M596" i="16"/>
  <c r="M597" i="16"/>
  <c r="M598" i="16"/>
  <c r="M599" i="16"/>
  <c r="M600" i="16"/>
  <c r="M601" i="16"/>
  <c r="M602" i="16"/>
  <c r="M603" i="16"/>
  <c r="M604" i="16"/>
  <c r="M605" i="16"/>
  <c r="M606" i="16"/>
  <c r="M607" i="16"/>
  <c r="M608" i="16"/>
  <c r="M609" i="16"/>
  <c r="M610" i="16"/>
  <c r="M611" i="16"/>
  <c r="M612" i="16"/>
  <c r="M613" i="16"/>
  <c r="M614" i="16"/>
  <c r="M615" i="16"/>
  <c r="M616" i="16"/>
  <c r="M617" i="16"/>
  <c r="M618" i="16"/>
  <c r="M619" i="16"/>
  <c r="M620" i="16"/>
  <c r="M621" i="16"/>
  <c r="M622" i="16"/>
  <c r="M623" i="16"/>
  <c r="M624" i="16"/>
  <c r="M625" i="16"/>
  <c r="M626" i="16"/>
  <c r="M627" i="16"/>
  <c r="M628" i="16"/>
  <c r="M629" i="16"/>
  <c r="M630" i="16"/>
  <c r="M631" i="16"/>
  <c r="M632" i="16"/>
  <c r="M633" i="16"/>
  <c r="M634" i="16"/>
  <c r="M635" i="16"/>
  <c r="M636" i="16"/>
  <c r="M637" i="16"/>
  <c r="M638" i="16"/>
  <c r="M639" i="16"/>
  <c r="M640" i="16"/>
  <c r="M641" i="16"/>
  <c r="M642" i="16"/>
  <c r="M643" i="16"/>
  <c r="M644" i="16"/>
  <c r="M645" i="16"/>
  <c r="M646" i="16"/>
  <c r="M647" i="16"/>
  <c r="M648" i="16"/>
  <c r="M649" i="16"/>
  <c r="M650" i="16"/>
  <c r="M651" i="16"/>
  <c r="M652" i="16"/>
  <c r="M653" i="16"/>
  <c r="M654" i="16"/>
  <c r="M655" i="16"/>
  <c r="M656" i="16"/>
  <c r="M657" i="16"/>
  <c r="M658" i="16"/>
  <c r="M659" i="16"/>
  <c r="M660" i="16"/>
  <c r="M661" i="16"/>
  <c r="M662" i="16"/>
  <c r="M663" i="16"/>
  <c r="M664" i="16"/>
  <c r="M665" i="16"/>
  <c r="M666" i="16"/>
  <c r="M667" i="16"/>
  <c r="M668" i="16"/>
  <c r="M669" i="16"/>
  <c r="M670" i="16"/>
  <c r="M671" i="16"/>
  <c r="M672" i="16"/>
  <c r="M673" i="16"/>
  <c r="M674" i="16"/>
  <c r="M675" i="16"/>
  <c r="M676" i="16"/>
  <c r="M677" i="16"/>
  <c r="M678" i="16"/>
  <c r="M679" i="16"/>
  <c r="M680" i="16"/>
  <c r="M681" i="16"/>
  <c r="M682" i="16"/>
  <c r="M683" i="16"/>
  <c r="M684" i="16"/>
  <c r="M685" i="16"/>
  <c r="M686" i="16"/>
  <c r="M687" i="16"/>
  <c r="M688" i="16"/>
  <c r="M689" i="16"/>
  <c r="M690" i="16"/>
  <c r="M691" i="16"/>
  <c r="M692" i="16"/>
  <c r="M693" i="16"/>
  <c r="M694" i="16"/>
  <c r="M695" i="16"/>
  <c r="M696" i="16"/>
  <c r="M697" i="16"/>
  <c r="M698" i="16"/>
  <c r="M699" i="16"/>
  <c r="M700" i="16"/>
  <c r="M701" i="16"/>
  <c r="M702" i="16"/>
  <c r="M703" i="16"/>
  <c r="M704" i="16"/>
  <c r="M705" i="16"/>
  <c r="M706" i="16"/>
  <c r="M707" i="16"/>
  <c r="M708" i="16"/>
  <c r="M709" i="16"/>
  <c r="M710" i="16"/>
  <c r="M711" i="16"/>
  <c r="M712" i="16"/>
  <c r="M713" i="16"/>
  <c r="M714" i="16"/>
  <c r="M715" i="16"/>
  <c r="M716" i="16"/>
  <c r="M717" i="16"/>
  <c r="M718" i="16"/>
  <c r="M719" i="16"/>
  <c r="M720" i="16"/>
  <c r="M721" i="16"/>
  <c r="M722" i="16"/>
  <c r="M723" i="16"/>
  <c r="M724" i="16"/>
  <c r="M725" i="16"/>
  <c r="M726" i="16"/>
  <c r="M727" i="16"/>
  <c r="M728" i="16"/>
  <c r="M729" i="16"/>
  <c r="M730" i="16"/>
  <c r="M731" i="16"/>
  <c r="M732" i="16"/>
  <c r="M733" i="16"/>
  <c r="M734" i="16"/>
  <c r="M735" i="16"/>
  <c r="M736" i="16"/>
  <c r="M737" i="16"/>
  <c r="M738" i="16"/>
  <c r="M739" i="16"/>
  <c r="M740" i="16"/>
  <c r="M741" i="16"/>
  <c r="M742" i="16"/>
  <c r="M743" i="16"/>
  <c r="M744" i="16"/>
  <c r="M745" i="16"/>
  <c r="M746" i="16"/>
  <c r="M747" i="16"/>
  <c r="M748" i="16"/>
  <c r="M749" i="16"/>
  <c r="M750" i="16"/>
  <c r="M751" i="16"/>
  <c r="M752" i="16"/>
  <c r="M753" i="16"/>
  <c r="M754" i="16"/>
  <c r="M755" i="16"/>
  <c r="M756" i="16"/>
  <c r="M757" i="16"/>
  <c r="M758" i="16"/>
  <c r="M759" i="16"/>
  <c r="M760" i="16"/>
  <c r="M761" i="16"/>
  <c r="M762" i="16"/>
  <c r="M763" i="16"/>
  <c r="M764" i="16"/>
  <c r="M765" i="16"/>
  <c r="M766" i="16"/>
  <c r="M767" i="16"/>
  <c r="M768" i="16"/>
  <c r="M769" i="16"/>
  <c r="M770" i="16"/>
  <c r="M771" i="16"/>
  <c r="M772" i="16"/>
  <c r="M773" i="16"/>
  <c r="M774" i="16"/>
  <c r="M775" i="16"/>
  <c r="M776" i="16"/>
  <c r="M777" i="16"/>
  <c r="M778" i="16"/>
  <c r="M779" i="16"/>
  <c r="M780" i="16"/>
  <c r="M781" i="16"/>
  <c r="M782" i="16"/>
  <c r="M783" i="16"/>
  <c r="M784" i="16"/>
  <c r="M785" i="16"/>
  <c r="M786" i="16"/>
  <c r="M787" i="16"/>
  <c r="M788" i="16"/>
  <c r="M789" i="16"/>
  <c r="M790" i="16"/>
  <c r="M791" i="16"/>
  <c r="M792" i="16"/>
  <c r="M793" i="16"/>
  <c r="M794" i="16"/>
  <c r="M795" i="16"/>
  <c r="M796" i="16"/>
  <c r="M797" i="16"/>
  <c r="M798" i="16"/>
  <c r="M799" i="16"/>
  <c r="M800" i="16"/>
  <c r="M801" i="16"/>
  <c r="M802" i="16"/>
  <c r="M803" i="16"/>
  <c r="M804" i="16"/>
  <c r="M805" i="16"/>
  <c r="M806" i="16"/>
  <c r="M807" i="16"/>
  <c r="M808" i="16"/>
  <c r="M809" i="16"/>
  <c r="M810" i="16"/>
  <c r="M811" i="16"/>
  <c r="M812" i="16"/>
  <c r="M813" i="16"/>
  <c r="M814" i="16"/>
  <c r="M815" i="16"/>
  <c r="M816" i="16"/>
  <c r="M817" i="16"/>
  <c r="M818" i="16"/>
  <c r="M819" i="16"/>
  <c r="M820" i="16"/>
  <c r="M821" i="16"/>
  <c r="M822" i="16"/>
  <c r="M823" i="16"/>
  <c r="M824" i="16"/>
  <c r="M825" i="16"/>
  <c r="M826" i="16"/>
  <c r="M827" i="16"/>
  <c r="M828" i="16"/>
  <c r="M829" i="16"/>
  <c r="M830" i="16"/>
  <c r="M831" i="16"/>
  <c r="M832" i="16"/>
  <c r="M833" i="16"/>
  <c r="M834" i="16"/>
  <c r="M835" i="16"/>
  <c r="M836" i="16"/>
  <c r="M837" i="16"/>
  <c r="M838" i="16"/>
  <c r="M839" i="16"/>
  <c r="M840" i="16"/>
  <c r="M841" i="16"/>
  <c r="M842" i="16"/>
  <c r="M843" i="16"/>
  <c r="M844" i="16"/>
  <c r="M845" i="16"/>
  <c r="M846" i="16"/>
  <c r="M847" i="16"/>
  <c r="M848" i="16"/>
  <c r="M849" i="16"/>
  <c r="M850" i="16"/>
  <c r="M851" i="16"/>
  <c r="M852" i="16"/>
  <c r="M853" i="16"/>
  <c r="M854" i="16"/>
  <c r="M855" i="16"/>
  <c r="M856" i="16"/>
  <c r="M857" i="16"/>
  <c r="M858" i="16"/>
  <c r="M859" i="16"/>
  <c r="M860" i="16"/>
  <c r="M861" i="16"/>
  <c r="M862" i="16"/>
  <c r="M863" i="16"/>
  <c r="M864" i="16"/>
  <c r="M865" i="16"/>
  <c r="M866" i="16"/>
  <c r="M867" i="16"/>
  <c r="M868" i="16"/>
  <c r="M869" i="16"/>
  <c r="M870" i="16"/>
  <c r="M871" i="16"/>
  <c r="M872" i="16"/>
  <c r="M873" i="16"/>
  <c r="M874" i="16"/>
  <c r="M875" i="16"/>
  <c r="M876" i="16"/>
  <c r="M877" i="16"/>
  <c r="M878" i="16"/>
  <c r="M879" i="16"/>
  <c r="M880" i="16"/>
  <c r="M881" i="16"/>
  <c r="M882" i="16"/>
  <c r="M883" i="16"/>
  <c r="M884" i="16"/>
  <c r="M885" i="16"/>
  <c r="M886" i="16"/>
  <c r="M887" i="16"/>
  <c r="M888" i="16"/>
  <c r="M889" i="16"/>
  <c r="M890" i="16"/>
  <c r="M891" i="16"/>
  <c r="M892" i="16"/>
  <c r="M893" i="16"/>
  <c r="M894" i="16"/>
  <c r="M895" i="16"/>
  <c r="M896" i="16"/>
  <c r="M897" i="16"/>
  <c r="M898" i="16"/>
  <c r="M899" i="16"/>
  <c r="M900" i="16"/>
  <c r="M901" i="16"/>
  <c r="M902" i="16"/>
  <c r="M903" i="16"/>
  <c r="M904" i="16"/>
  <c r="M905" i="16"/>
  <c r="M906" i="16"/>
  <c r="M907" i="16"/>
  <c r="M908" i="16"/>
  <c r="M909" i="16"/>
  <c r="M910" i="16"/>
  <c r="M911" i="16"/>
  <c r="M912" i="16"/>
  <c r="M913" i="16"/>
  <c r="M914" i="16"/>
  <c r="M915" i="16"/>
  <c r="M916" i="16"/>
  <c r="M917" i="16"/>
  <c r="M918" i="16"/>
  <c r="M919" i="16"/>
  <c r="M920" i="16"/>
  <c r="M921" i="16"/>
  <c r="M922" i="16"/>
  <c r="M923" i="16"/>
  <c r="M924" i="16"/>
  <c r="M925" i="16"/>
  <c r="M926" i="16"/>
  <c r="M927" i="16"/>
  <c r="M928" i="16"/>
  <c r="M929" i="16"/>
  <c r="M930" i="16"/>
  <c r="M931" i="16"/>
  <c r="M932" i="16"/>
  <c r="M933" i="16"/>
  <c r="M934" i="16"/>
  <c r="M935" i="16"/>
  <c r="M936" i="16"/>
  <c r="M937" i="16"/>
  <c r="M938" i="16"/>
  <c r="M939" i="16"/>
  <c r="M940" i="16"/>
  <c r="M941" i="16"/>
  <c r="M942" i="16"/>
  <c r="M943" i="16"/>
  <c r="M944" i="16"/>
  <c r="M945" i="16"/>
  <c r="M946" i="16"/>
  <c r="M947" i="16"/>
  <c r="M948" i="16"/>
  <c r="M949" i="16"/>
  <c r="M950" i="16"/>
  <c r="M951" i="16"/>
  <c r="M952" i="16"/>
  <c r="M953" i="16"/>
  <c r="M954" i="16"/>
  <c r="M955" i="16"/>
  <c r="M956" i="16"/>
  <c r="M957" i="16"/>
  <c r="M958" i="16"/>
  <c r="M959" i="16"/>
  <c r="M960" i="16"/>
  <c r="M961" i="16"/>
  <c r="M962" i="16"/>
  <c r="M963" i="16"/>
  <c r="M964" i="16"/>
  <c r="M965" i="16"/>
  <c r="M966" i="16"/>
  <c r="M967" i="16"/>
  <c r="M968" i="16"/>
  <c r="M969" i="16"/>
  <c r="M970" i="16"/>
  <c r="M971" i="16"/>
  <c r="M972" i="16"/>
  <c r="M973" i="16"/>
  <c r="M974" i="16"/>
  <c r="M975" i="16"/>
  <c r="M976" i="16"/>
  <c r="M977" i="16"/>
  <c r="M978" i="16"/>
  <c r="M979" i="16"/>
  <c r="M980" i="16"/>
  <c r="M981" i="16"/>
  <c r="M982" i="16"/>
  <c r="M983" i="16"/>
  <c r="M984" i="16"/>
  <c r="M985" i="16"/>
  <c r="M986" i="16"/>
  <c r="M987" i="16"/>
  <c r="M988" i="16"/>
  <c r="M989" i="16"/>
  <c r="M990" i="16"/>
  <c r="M991" i="16"/>
  <c r="M992" i="16"/>
  <c r="M993" i="16"/>
  <c r="M994" i="16"/>
  <c r="M995" i="16"/>
  <c r="M996" i="16"/>
  <c r="M997" i="16"/>
  <c r="M998" i="16"/>
  <c r="M999" i="16"/>
  <c r="M1000" i="16"/>
  <c r="M1001" i="16"/>
  <c r="M1002" i="16"/>
  <c r="M1003" i="16"/>
  <c r="M1004" i="16"/>
  <c r="M1005" i="16"/>
  <c r="M1006" i="16"/>
  <c r="M1007" i="16"/>
  <c r="M1008" i="16"/>
  <c r="M1009" i="16"/>
  <c r="M1010" i="16"/>
  <c r="M1011" i="16"/>
  <c r="M1012" i="16"/>
  <c r="M1013" i="16"/>
  <c r="M1014" i="16"/>
  <c r="M1015" i="16"/>
  <c r="M1016" i="16"/>
  <c r="M1017" i="16"/>
  <c r="M1018" i="16"/>
  <c r="M1019" i="16"/>
  <c r="M1020" i="16"/>
  <c r="M1021" i="16"/>
  <c r="M1022" i="16"/>
  <c r="M1023" i="16"/>
  <c r="M1024" i="16"/>
  <c r="M1025" i="16"/>
  <c r="M1026" i="16"/>
  <c r="M1027" i="16"/>
  <c r="M1028" i="16"/>
  <c r="M1029" i="16"/>
  <c r="M1030" i="16"/>
  <c r="M1031" i="16"/>
  <c r="M1032" i="16"/>
  <c r="M1033" i="16"/>
  <c r="M1034" i="16"/>
  <c r="M1035" i="16"/>
  <c r="M1036" i="16"/>
  <c r="M1037" i="16"/>
  <c r="M1038" i="16"/>
  <c r="M1039" i="16"/>
  <c r="M1040" i="16"/>
  <c r="M1041" i="16"/>
  <c r="M1042" i="16"/>
  <c r="M1043" i="16"/>
  <c r="M1044" i="16"/>
  <c r="M1045" i="16"/>
  <c r="M1046" i="16"/>
  <c r="M1047" i="16"/>
  <c r="M1048" i="16"/>
  <c r="M1049" i="16"/>
  <c r="M1050" i="16"/>
  <c r="M1051" i="16"/>
  <c r="M1052" i="16"/>
  <c r="M1053" i="16"/>
  <c r="M1054" i="16"/>
  <c r="M1055" i="16"/>
  <c r="M1056" i="16"/>
  <c r="M1057" i="16"/>
  <c r="M1058" i="16"/>
  <c r="M1059" i="16"/>
  <c r="M1060" i="16"/>
  <c r="M1061" i="16"/>
  <c r="M1062" i="16"/>
  <c r="M1063" i="16"/>
  <c r="M1064" i="16"/>
  <c r="M1065" i="16"/>
  <c r="M1066" i="16"/>
  <c r="M1067" i="16"/>
  <c r="M1068" i="16"/>
  <c r="M1069" i="16"/>
  <c r="M1070" i="16"/>
  <c r="M1071" i="16"/>
  <c r="M1072" i="16"/>
  <c r="M1073" i="16"/>
  <c r="M1074" i="16"/>
  <c r="M1075" i="16"/>
  <c r="M1076" i="16"/>
  <c r="M1077" i="16"/>
  <c r="M1078" i="16"/>
  <c r="M1079" i="16"/>
  <c r="M1080" i="16"/>
  <c r="M1081" i="16"/>
  <c r="M1082" i="16"/>
  <c r="M1083" i="16"/>
  <c r="M1084" i="16"/>
  <c r="M1085" i="16"/>
  <c r="M1086" i="16"/>
  <c r="M1087" i="16"/>
  <c r="M1088" i="16"/>
  <c r="M1089" i="16"/>
  <c r="M1090" i="16"/>
  <c r="M1091" i="16"/>
  <c r="M1092" i="16"/>
  <c r="M1093" i="16"/>
  <c r="M1094" i="16"/>
  <c r="M1095" i="16"/>
  <c r="M1096" i="16"/>
  <c r="M1097" i="16"/>
  <c r="M1098" i="16"/>
  <c r="M1099" i="16"/>
  <c r="M1100" i="16"/>
  <c r="M1101" i="16"/>
  <c r="M1102" i="16"/>
  <c r="M1103" i="16"/>
  <c r="M1104" i="16"/>
  <c r="M1105" i="16"/>
  <c r="M1106" i="16"/>
  <c r="M1107" i="16"/>
  <c r="M1108" i="16"/>
  <c r="M1109" i="16"/>
  <c r="M1110" i="16"/>
  <c r="M1111" i="16"/>
  <c r="M1112" i="16"/>
  <c r="M1113" i="16"/>
  <c r="M1114" i="16"/>
  <c r="M1115" i="16"/>
  <c r="M1116" i="16"/>
  <c r="M1117" i="16"/>
  <c r="M1118" i="16"/>
  <c r="M1119" i="16"/>
  <c r="M1120" i="16"/>
  <c r="M1121" i="16"/>
  <c r="M1122" i="16"/>
  <c r="M1123" i="16"/>
  <c r="M1124" i="16"/>
  <c r="M1125" i="16"/>
  <c r="M1126" i="16"/>
  <c r="M1127" i="16"/>
  <c r="M1128" i="16"/>
  <c r="M1129" i="16"/>
  <c r="M1130" i="16"/>
  <c r="M1131" i="16"/>
  <c r="M1132" i="16"/>
  <c r="M1133" i="16"/>
  <c r="M1134" i="16"/>
  <c r="M1135" i="16"/>
  <c r="M1136" i="16"/>
  <c r="M1137" i="16"/>
  <c r="M1138" i="16"/>
  <c r="M1139" i="16"/>
  <c r="M1140" i="16"/>
  <c r="M1141" i="16"/>
  <c r="M1142" i="16"/>
  <c r="M1143" i="16"/>
  <c r="M1144" i="16"/>
  <c r="M1145" i="16"/>
  <c r="M1146" i="16"/>
  <c r="M1147" i="16"/>
  <c r="M1148" i="16"/>
  <c r="M1149" i="16"/>
  <c r="M1150" i="16"/>
  <c r="M1151" i="16"/>
  <c r="M1152" i="16"/>
  <c r="M1153" i="16"/>
  <c r="M1154" i="16"/>
  <c r="M1155" i="16"/>
  <c r="M1156" i="16"/>
  <c r="M1157" i="16"/>
  <c r="M1158" i="16"/>
  <c r="M1159" i="16"/>
  <c r="M1160" i="16"/>
  <c r="M1161" i="16"/>
  <c r="M1162" i="16"/>
  <c r="M1163" i="16"/>
  <c r="M1164" i="16"/>
  <c r="M1165" i="16"/>
  <c r="M1166" i="16"/>
  <c r="M1167" i="16"/>
  <c r="M1168" i="16"/>
  <c r="M1169" i="16"/>
  <c r="M1170" i="16"/>
  <c r="M1171" i="16"/>
  <c r="M1172" i="16"/>
  <c r="M1173" i="16"/>
  <c r="M1174" i="16"/>
  <c r="M1175" i="16"/>
  <c r="M1176" i="16"/>
  <c r="M1177" i="16"/>
  <c r="M1178" i="16"/>
  <c r="M1179" i="16"/>
  <c r="M1180" i="16"/>
  <c r="M1181" i="16"/>
  <c r="M1182" i="16"/>
  <c r="M1183" i="16"/>
  <c r="M1184" i="16"/>
  <c r="M1185" i="16"/>
  <c r="M1186" i="16"/>
  <c r="M1187" i="16"/>
  <c r="M1188" i="16"/>
  <c r="M1189" i="16"/>
  <c r="M1190" i="16"/>
  <c r="M1191" i="16"/>
  <c r="M1192" i="16"/>
  <c r="M1193" i="16"/>
  <c r="M1194" i="16"/>
  <c r="M1195" i="16"/>
  <c r="M1196" i="16"/>
  <c r="M1197" i="16"/>
  <c r="M1198" i="16"/>
  <c r="M1199" i="16"/>
  <c r="M1200" i="16"/>
  <c r="M1201" i="16"/>
  <c r="M1202" i="16"/>
  <c r="M1203" i="16"/>
  <c r="M1204" i="16"/>
  <c r="M1205" i="16"/>
  <c r="M1206" i="16"/>
  <c r="M1207" i="16"/>
  <c r="M1208" i="16"/>
  <c r="M1209" i="16"/>
  <c r="M1210" i="16"/>
  <c r="M1211" i="16"/>
  <c r="M1212" i="16"/>
  <c r="M1213" i="16"/>
  <c r="M1214" i="16"/>
  <c r="M1215" i="16"/>
  <c r="M1216" i="16"/>
  <c r="M1217" i="16"/>
  <c r="M1218" i="16"/>
  <c r="M1219" i="16"/>
  <c r="M1220" i="16"/>
  <c r="M1221" i="16"/>
  <c r="M1222" i="16"/>
  <c r="M1223" i="16"/>
  <c r="M1224" i="16"/>
  <c r="M1225" i="16"/>
  <c r="M1226" i="16"/>
  <c r="M1227" i="16"/>
  <c r="M1228" i="16"/>
  <c r="M1229" i="16"/>
  <c r="M1230" i="16"/>
  <c r="M1231" i="16"/>
  <c r="M1232" i="16"/>
  <c r="M1233" i="16"/>
  <c r="M1234" i="16"/>
  <c r="M1235" i="16"/>
  <c r="M1236" i="16"/>
  <c r="M1237" i="16"/>
  <c r="M1238" i="16"/>
  <c r="M1239" i="16"/>
  <c r="M1240" i="16"/>
  <c r="M1241" i="16"/>
  <c r="M1242" i="16"/>
  <c r="M1243" i="16"/>
  <c r="M1244" i="16"/>
  <c r="M1245" i="16"/>
  <c r="M1246" i="16"/>
  <c r="M1247" i="16"/>
  <c r="M1248" i="16"/>
  <c r="M1249" i="16"/>
  <c r="M1250" i="16"/>
  <c r="M1251" i="16"/>
  <c r="M1252" i="16"/>
  <c r="M1253" i="16"/>
  <c r="M1254" i="16"/>
  <c r="M1255" i="16"/>
  <c r="M1256" i="16"/>
  <c r="M1257" i="16"/>
  <c r="M1258" i="16"/>
  <c r="M1259" i="16"/>
  <c r="M1260" i="16"/>
  <c r="M1261" i="16"/>
  <c r="M1262" i="16"/>
  <c r="M1263" i="16"/>
  <c r="M1264" i="16"/>
  <c r="M1265" i="16"/>
  <c r="M1266" i="16"/>
  <c r="M1267" i="16"/>
  <c r="M1268" i="16"/>
  <c r="M1269" i="16"/>
  <c r="M1270" i="16"/>
  <c r="M1271" i="16"/>
  <c r="M1272" i="16"/>
  <c r="M1273" i="16"/>
  <c r="M1274" i="16"/>
  <c r="M1275" i="16"/>
  <c r="M1276" i="16"/>
  <c r="M1277" i="16"/>
  <c r="M1278" i="16"/>
  <c r="M1279" i="16"/>
  <c r="M1280" i="16"/>
  <c r="M1281" i="16"/>
  <c r="M1282" i="16"/>
  <c r="M1283" i="16"/>
  <c r="M1284" i="16"/>
  <c r="M1285" i="16"/>
  <c r="M1286" i="16"/>
  <c r="M1287" i="16"/>
  <c r="M1288" i="16"/>
  <c r="M1289" i="16"/>
  <c r="M1290" i="16"/>
  <c r="M1291" i="16"/>
  <c r="M1292" i="16"/>
  <c r="M1293" i="16"/>
  <c r="M1294" i="16"/>
  <c r="M1295" i="16"/>
  <c r="M1296" i="16"/>
  <c r="M1297" i="16"/>
  <c r="M1298" i="16"/>
  <c r="M1299" i="16"/>
  <c r="M1300" i="16"/>
  <c r="M1301" i="16"/>
  <c r="M1302" i="16"/>
  <c r="M1303" i="16"/>
  <c r="M1304" i="16"/>
  <c r="M1305" i="16"/>
  <c r="M1306" i="16"/>
  <c r="M1307" i="16"/>
  <c r="M1308" i="16"/>
  <c r="M1309" i="16"/>
  <c r="M1310" i="16"/>
  <c r="M1311" i="16"/>
  <c r="M1312" i="16"/>
  <c r="M1313" i="16"/>
  <c r="M1314" i="16"/>
  <c r="M1315" i="16"/>
  <c r="M1316" i="16"/>
  <c r="M1317" i="16"/>
  <c r="M1318" i="16"/>
  <c r="M1319" i="16"/>
  <c r="M1320" i="16"/>
  <c r="M1321" i="16"/>
  <c r="M1322" i="16"/>
  <c r="M1323" i="16"/>
  <c r="M1324" i="16"/>
  <c r="M1325" i="16"/>
  <c r="M1326" i="16"/>
  <c r="M1327" i="16"/>
  <c r="M1328" i="16"/>
  <c r="M1329" i="16"/>
  <c r="M1330" i="16"/>
  <c r="M1331" i="16"/>
  <c r="M1332" i="16"/>
  <c r="M1333" i="16"/>
  <c r="M1334" i="16"/>
  <c r="M1335" i="16"/>
  <c r="M1336" i="16"/>
  <c r="M1337" i="16"/>
  <c r="M1338" i="16"/>
  <c r="M1339" i="16"/>
  <c r="M1340" i="16"/>
  <c r="M1341" i="16"/>
  <c r="M1342" i="16"/>
  <c r="M1343" i="16"/>
  <c r="M1344" i="16"/>
  <c r="M1345" i="16"/>
  <c r="M1346" i="16"/>
  <c r="M1347" i="16"/>
  <c r="M1348" i="16"/>
  <c r="M1349" i="16"/>
  <c r="M1350" i="16"/>
  <c r="M1351" i="16"/>
  <c r="M1352" i="16"/>
  <c r="M1353" i="16"/>
  <c r="M1354" i="16"/>
  <c r="M1355" i="16"/>
  <c r="M1356" i="16"/>
  <c r="M1357" i="16"/>
  <c r="M1358" i="16"/>
  <c r="M1359" i="16"/>
  <c r="M1360" i="16"/>
  <c r="M1361" i="16"/>
  <c r="M1362" i="16"/>
  <c r="M1363" i="16"/>
  <c r="M1364" i="16"/>
  <c r="M1365" i="16"/>
  <c r="M1366" i="16"/>
  <c r="M1367" i="16"/>
  <c r="M1368" i="16"/>
  <c r="M1369" i="16"/>
  <c r="M1370" i="16"/>
  <c r="M1371" i="16"/>
  <c r="M1372" i="16"/>
  <c r="M1373" i="16"/>
  <c r="M1374" i="16"/>
  <c r="M1375" i="16"/>
  <c r="M1376" i="16"/>
  <c r="M1377" i="16"/>
  <c r="M1378" i="16"/>
  <c r="M1379" i="16"/>
  <c r="M1380" i="16"/>
  <c r="M1381" i="16"/>
  <c r="M1382" i="16"/>
  <c r="M1383" i="16"/>
  <c r="M1384" i="16"/>
  <c r="M1385" i="16"/>
  <c r="M1386" i="16"/>
  <c r="M1387" i="16"/>
  <c r="M1388" i="16"/>
  <c r="M1389" i="16"/>
  <c r="M1390" i="16"/>
  <c r="M1391" i="16"/>
  <c r="M1392" i="16"/>
  <c r="M1393" i="16"/>
  <c r="M1394" i="16"/>
  <c r="M1395" i="16"/>
  <c r="M1396" i="16"/>
  <c r="M1397" i="16"/>
  <c r="M1398" i="16"/>
  <c r="M1399" i="16"/>
  <c r="M1400" i="16"/>
  <c r="M1401" i="16"/>
  <c r="M1402" i="16"/>
  <c r="M1403" i="16"/>
  <c r="M1404" i="16"/>
  <c r="M1405" i="16"/>
  <c r="M1406" i="16"/>
  <c r="M1407" i="16"/>
  <c r="M1408" i="16"/>
  <c r="M1409" i="16"/>
  <c r="M1410" i="16"/>
  <c r="M1411" i="16"/>
  <c r="M1412" i="16"/>
  <c r="M1413" i="16"/>
  <c r="M1414" i="16"/>
  <c r="M1415" i="16"/>
  <c r="M1416" i="16"/>
  <c r="M1417" i="16"/>
  <c r="M1418" i="16"/>
  <c r="M1419" i="16"/>
  <c r="M1420" i="16"/>
  <c r="M1421" i="16"/>
  <c r="M1422" i="16"/>
  <c r="M1423" i="16"/>
  <c r="M1424" i="16"/>
  <c r="M1425" i="16"/>
  <c r="M1426" i="16"/>
  <c r="M1427" i="16"/>
  <c r="M1428" i="16"/>
  <c r="M1429" i="16"/>
  <c r="M1430" i="16"/>
  <c r="M1431" i="16"/>
  <c r="M1432" i="16"/>
  <c r="M1433" i="16"/>
  <c r="M1434" i="16"/>
  <c r="M1435" i="16"/>
  <c r="M1436" i="16"/>
  <c r="M1437" i="16"/>
  <c r="M1438" i="16"/>
  <c r="M1439" i="16"/>
  <c r="M1440" i="16"/>
  <c r="M1441" i="16"/>
  <c r="M1442" i="16"/>
  <c r="M1443" i="16"/>
  <c r="M1444" i="16"/>
  <c r="M1445" i="16"/>
  <c r="M1446" i="16"/>
  <c r="M1447" i="16"/>
  <c r="M1448" i="16"/>
  <c r="M1449" i="16"/>
  <c r="M1450" i="16"/>
  <c r="M1451" i="16"/>
  <c r="M1452" i="16"/>
  <c r="M1453" i="16"/>
  <c r="M1454" i="16"/>
  <c r="M1455" i="16"/>
  <c r="M1456" i="16"/>
  <c r="M1457" i="16"/>
  <c r="M1458" i="16"/>
  <c r="M1459" i="16"/>
  <c r="M1460" i="16"/>
  <c r="M1461" i="16"/>
  <c r="M1462" i="16"/>
  <c r="M1463" i="16"/>
  <c r="M1464" i="16"/>
  <c r="M1465" i="16"/>
  <c r="M1466" i="16"/>
  <c r="M1467" i="16"/>
  <c r="M1468" i="16"/>
  <c r="M1469" i="16"/>
  <c r="M1470" i="16"/>
  <c r="M1471" i="16"/>
  <c r="M1472" i="16"/>
  <c r="M1473" i="16"/>
  <c r="M1474" i="16"/>
  <c r="M1475" i="16"/>
  <c r="M1476" i="16"/>
  <c r="M1477" i="16"/>
  <c r="M1478" i="16"/>
  <c r="M1479" i="16"/>
  <c r="M1480" i="16"/>
  <c r="M1481" i="16"/>
  <c r="M1482" i="16"/>
  <c r="M1483" i="16"/>
  <c r="M1484" i="16"/>
  <c r="M1485" i="16"/>
  <c r="M1486" i="16"/>
  <c r="M1487" i="16"/>
  <c r="M1488" i="16"/>
  <c r="M1489" i="16"/>
  <c r="M1490" i="16"/>
  <c r="M1491" i="16"/>
  <c r="M1492" i="16"/>
  <c r="M1493" i="16"/>
  <c r="M1494" i="16"/>
  <c r="M1495" i="16"/>
  <c r="M1496" i="16"/>
  <c r="M1497" i="16"/>
  <c r="M1498" i="16"/>
  <c r="M1499" i="16"/>
  <c r="M1500" i="16"/>
  <c r="M1501" i="16"/>
  <c r="M1502" i="16"/>
  <c r="M1503" i="16"/>
  <c r="M1504" i="16"/>
  <c r="M1505" i="16"/>
  <c r="M1506" i="16"/>
  <c r="M1507" i="16"/>
  <c r="M1508" i="16"/>
  <c r="M1509" i="16"/>
  <c r="M1510" i="16"/>
  <c r="M1511" i="16"/>
  <c r="M1512" i="16"/>
  <c r="M1513" i="16"/>
  <c r="M1514" i="16"/>
  <c r="M1515" i="16"/>
  <c r="M1516" i="16"/>
  <c r="M1517" i="16"/>
  <c r="M1518" i="16"/>
  <c r="M1519" i="16"/>
  <c r="M1520" i="16"/>
  <c r="M1521" i="16"/>
  <c r="M1522" i="16"/>
  <c r="M1523" i="16"/>
  <c r="M1524" i="16"/>
  <c r="M1525" i="16"/>
  <c r="M1526" i="16"/>
  <c r="M1527" i="16"/>
  <c r="M1528" i="16"/>
  <c r="M1529" i="16"/>
  <c r="M1530" i="16"/>
  <c r="M1531" i="16"/>
  <c r="M1532" i="16"/>
  <c r="M1533" i="16"/>
  <c r="M1534" i="16"/>
  <c r="M1535" i="16"/>
  <c r="M1536" i="16"/>
  <c r="M1537" i="16"/>
  <c r="M1538" i="16"/>
  <c r="M1539" i="16"/>
  <c r="M1540" i="16"/>
  <c r="M1541" i="16"/>
  <c r="M1542" i="16"/>
  <c r="M1543" i="16"/>
  <c r="M1544" i="16"/>
  <c r="M1545" i="16"/>
  <c r="M1546" i="16"/>
  <c r="M1547" i="16"/>
  <c r="M1548" i="16"/>
  <c r="M1549" i="16"/>
  <c r="M1550" i="16"/>
  <c r="M1551" i="16"/>
  <c r="M1552" i="16"/>
  <c r="M1553" i="16"/>
  <c r="M1554" i="16"/>
  <c r="M1555" i="16"/>
  <c r="M1556" i="16"/>
  <c r="M1557" i="16"/>
  <c r="M1558" i="16"/>
  <c r="M1559" i="16"/>
  <c r="M1560" i="16"/>
  <c r="M1561" i="16"/>
  <c r="M1562" i="16"/>
  <c r="M1563" i="16"/>
  <c r="M1564" i="16"/>
  <c r="M1565" i="16"/>
  <c r="M1566" i="16"/>
  <c r="M1567" i="16"/>
  <c r="M1568" i="16"/>
  <c r="M1569" i="16"/>
  <c r="M1570" i="16"/>
  <c r="M1571" i="16"/>
  <c r="M1572" i="16"/>
  <c r="M1573" i="16"/>
  <c r="M1574" i="16"/>
  <c r="M1575" i="16"/>
  <c r="M1576" i="16"/>
  <c r="M1577" i="16"/>
  <c r="M1578" i="16"/>
  <c r="M1579" i="16"/>
  <c r="M1580" i="16"/>
  <c r="M1581" i="16"/>
  <c r="M1582" i="16"/>
  <c r="M1583" i="16"/>
  <c r="M1584" i="16"/>
  <c r="M1585" i="16"/>
  <c r="M1586" i="16"/>
  <c r="M1587" i="16"/>
  <c r="M1588" i="16"/>
  <c r="M1589" i="16"/>
  <c r="M1590" i="16"/>
  <c r="M1591" i="16"/>
  <c r="M1592" i="16"/>
  <c r="M1593" i="16"/>
  <c r="M1594" i="16"/>
  <c r="M1595" i="16"/>
  <c r="M1596" i="16"/>
  <c r="M1597" i="16"/>
  <c r="M1598" i="16"/>
  <c r="M1599" i="16"/>
  <c r="M1600" i="16"/>
  <c r="M1601" i="16"/>
  <c r="M1602" i="16"/>
  <c r="M1603" i="16"/>
  <c r="M1604" i="16"/>
  <c r="M1605" i="16"/>
  <c r="M1606" i="16"/>
  <c r="M1607" i="16"/>
  <c r="M1608" i="16"/>
  <c r="M1609" i="16"/>
  <c r="M1610" i="16"/>
  <c r="M1611" i="16"/>
  <c r="M1612" i="16"/>
  <c r="M1613" i="16"/>
  <c r="M1614" i="16"/>
  <c r="M1615" i="16"/>
  <c r="M1616" i="16"/>
  <c r="M1617" i="16"/>
  <c r="M1618" i="16"/>
  <c r="M1619" i="16"/>
  <c r="M1620" i="16"/>
  <c r="M1621" i="16"/>
  <c r="M1622" i="16"/>
  <c r="M1623" i="16"/>
  <c r="M1624" i="16"/>
  <c r="M1625" i="16"/>
  <c r="M1626" i="16"/>
  <c r="M1627" i="16"/>
  <c r="M1628" i="16"/>
  <c r="M1629" i="16"/>
  <c r="M1630" i="16"/>
  <c r="M1631" i="16"/>
  <c r="M1632" i="16"/>
  <c r="M1633" i="16"/>
  <c r="M1634" i="16"/>
  <c r="M1635" i="16"/>
  <c r="M1636" i="16"/>
  <c r="M1637" i="16"/>
  <c r="M1638" i="16"/>
  <c r="M1639" i="16"/>
  <c r="M1640" i="16"/>
  <c r="M1641" i="16"/>
  <c r="M1642" i="16"/>
  <c r="M1643" i="16"/>
  <c r="M1644" i="16"/>
  <c r="M1645" i="16"/>
  <c r="M1646" i="16"/>
  <c r="M1647" i="16"/>
  <c r="M1648" i="16"/>
  <c r="M1649" i="16"/>
  <c r="M1650" i="16"/>
  <c r="M1651" i="16"/>
  <c r="M1652" i="16"/>
  <c r="M1653" i="16"/>
  <c r="M1654" i="16"/>
  <c r="M1655" i="16"/>
  <c r="M1656" i="16"/>
  <c r="M1657" i="16"/>
  <c r="M1658" i="16"/>
  <c r="M1659" i="16"/>
  <c r="M1660" i="16"/>
  <c r="M1661" i="16"/>
  <c r="M1662" i="16"/>
  <c r="M1663" i="16"/>
  <c r="M1664" i="16"/>
  <c r="M1665" i="16"/>
  <c r="M1666" i="16"/>
  <c r="M1667" i="16"/>
  <c r="M1668" i="16"/>
  <c r="M1669" i="16"/>
  <c r="M1670" i="16"/>
  <c r="M1671" i="16"/>
  <c r="M1672" i="16"/>
  <c r="M1673" i="16"/>
  <c r="M1674" i="16"/>
  <c r="M1675" i="16"/>
  <c r="M1676" i="16"/>
  <c r="M1677" i="16"/>
  <c r="M1678" i="16"/>
  <c r="M1679" i="16"/>
  <c r="M1680" i="16"/>
  <c r="M1681" i="16"/>
  <c r="M1682" i="16"/>
  <c r="M1683" i="16"/>
  <c r="M1684" i="16"/>
  <c r="M1685" i="16"/>
  <c r="M1686" i="16"/>
  <c r="M1687" i="16"/>
  <c r="M1688" i="16"/>
  <c r="M1689" i="16"/>
  <c r="M1690" i="16"/>
  <c r="M1691" i="16"/>
  <c r="M1692" i="16"/>
  <c r="M1693" i="16"/>
  <c r="M1694" i="16"/>
  <c r="M1695" i="16"/>
  <c r="M1696" i="16"/>
  <c r="M1697" i="16"/>
  <c r="M1698" i="16"/>
  <c r="M1699" i="16"/>
  <c r="M1700" i="16"/>
  <c r="M1701" i="16"/>
  <c r="M1702" i="16"/>
  <c r="M1703" i="16"/>
  <c r="M1704" i="16"/>
  <c r="M1705" i="16"/>
  <c r="M1706" i="16"/>
  <c r="M1707" i="16"/>
  <c r="M1708" i="16"/>
  <c r="M1709" i="16"/>
  <c r="M1710" i="16"/>
  <c r="M1711" i="16"/>
  <c r="M1712" i="16"/>
  <c r="M1713" i="16"/>
  <c r="M1714" i="16"/>
  <c r="M1715" i="16"/>
  <c r="M1716" i="16"/>
  <c r="M1717" i="16"/>
  <c r="M1718" i="16"/>
  <c r="M1719" i="16"/>
  <c r="M1720" i="16"/>
  <c r="M1721" i="16"/>
  <c r="M1722" i="16"/>
  <c r="M1723" i="16"/>
  <c r="M1724" i="16"/>
  <c r="M1725" i="16"/>
  <c r="M1726" i="16"/>
  <c r="M1727" i="16"/>
  <c r="M1728" i="16"/>
  <c r="M1729" i="16"/>
  <c r="M1730" i="16"/>
  <c r="M1731" i="16"/>
  <c r="M1732" i="16"/>
  <c r="M1733" i="16"/>
  <c r="M1734" i="16"/>
  <c r="M1735" i="16"/>
  <c r="M1736" i="16"/>
  <c r="M1737" i="16"/>
  <c r="M1738" i="16"/>
  <c r="M1739" i="16"/>
  <c r="M1740" i="16"/>
  <c r="M1741" i="16"/>
  <c r="M1742" i="16"/>
  <c r="M1743" i="16"/>
  <c r="M1744" i="16"/>
  <c r="M1745" i="16"/>
  <c r="M1746" i="16"/>
  <c r="M1747" i="16"/>
  <c r="M1748" i="16"/>
  <c r="M1749" i="16"/>
  <c r="M1750" i="16"/>
  <c r="M1751" i="16"/>
  <c r="M1752" i="16"/>
  <c r="M1753" i="16"/>
  <c r="M1754" i="16"/>
  <c r="M1755" i="16"/>
  <c r="M1756" i="16"/>
  <c r="M1757" i="16"/>
  <c r="M1758" i="16"/>
  <c r="M1759" i="16"/>
  <c r="M1760" i="16"/>
  <c r="M1761" i="16"/>
  <c r="M1762" i="16"/>
  <c r="M1763" i="16"/>
  <c r="M1764" i="16"/>
  <c r="M1765" i="16"/>
  <c r="M1766" i="16"/>
  <c r="M1767" i="16"/>
  <c r="M1768" i="16"/>
  <c r="M1769" i="16"/>
  <c r="M1770" i="16"/>
  <c r="M1771" i="16"/>
  <c r="M1772" i="16"/>
  <c r="M1773" i="16"/>
  <c r="M1774" i="16"/>
  <c r="M1775" i="16"/>
  <c r="M1776" i="16"/>
  <c r="M1777" i="16"/>
  <c r="M1778" i="16"/>
  <c r="M1779" i="16"/>
  <c r="M1780" i="16"/>
  <c r="M1781" i="16"/>
  <c r="M1782" i="16"/>
  <c r="M1783" i="16"/>
  <c r="M1784" i="16"/>
  <c r="M1785" i="16"/>
  <c r="M1786" i="16"/>
  <c r="M1787" i="16"/>
  <c r="M1788" i="16"/>
  <c r="M1789" i="16"/>
  <c r="M1790" i="16"/>
  <c r="M1791" i="16"/>
  <c r="M1792" i="16"/>
  <c r="M1793" i="16"/>
  <c r="M1794" i="16"/>
  <c r="M1795" i="16"/>
  <c r="M1796" i="16"/>
  <c r="M1797" i="16"/>
  <c r="M1798" i="16"/>
  <c r="M1799" i="16"/>
  <c r="M1800" i="16"/>
  <c r="M1801" i="16"/>
  <c r="M1802" i="16"/>
  <c r="M1803" i="16"/>
  <c r="M1804" i="16"/>
  <c r="M1805" i="16"/>
  <c r="M1806" i="16"/>
  <c r="M1807" i="16"/>
  <c r="M1808" i="16"/>
  <c r="M1809" i="16"/>
  <c r="M1810" i="16"/>
  <c r="M1811" i="16"/>
  <c r="M1812" i="16"/>
  <c r="M1813" i="16"/>
  <c r="M1814" i="16"/>
  <c r="M1815" i="16"/>
  <c r="M1816" i="16"/>
  <c r="M1817" i="16"/>
  <c r="M1818" i="16"/>
  <c r="M1819" i="16"/>
  <c r="M1820" i="16"/>
  <c r="M1821" i="16"/>
  <c r="M1822" i="16"/>
  <c r="M1823" i="16"/>
  <c r="M1824" i="16"/>
  <c r="M1825" i="16"/>
  <c r="M1826" i="16"/>
  <c r="M1827" i="16"/>
  <c r="M1828" i="16"/>
  <c r="M1829" i="16"/>
  <c r="M1830" i="16"/>
  <c r="M1831" i="16"/>
  <c r="M1832" i="16"/>
  <c r="M1833" i="16"/>
  <c r="M1834" i="16"/>
  <c r="M1835" i="16"/>
  <c r="M1836" i="16"/>
  <c r="M1837" i="16"/>
  <c r="M1838" i="16"/>
  <c r="M1839" i="16"/>
  <c r="M1840" i="16"/>
  <c r="M1841" i="16"/>
  <c r="M1842" i="16"/>
  <c r="M1843" i="16"/>
  <c r="M1844" i="16"/>
  <c r="M1845" i="16"/>
  <c r="M1846" i="16"/>
  <c r="M1847" i="16"/>
  <c r="M1848" i="16"/>
  <c r="M1849" i="16"/>
  <c r="M1850" i="16"/>
  <c r="M1851" i="16"/>
  <c r="M1852" i="16"/>
  <c r="M1853" i="16"/>
  <c r="M1854" i="16"/>
  <c r="M1855" i="16"/>
  <c r="M1856" i="16"/>
  <c r="M1857" i="16"/>
  <c r="M1858" i="16"/>
  <c r="M1859" i="16"/>
  <c r="M1860" i="16"/>
  <c r="M1861" i="16"/>
  <c r="M1862" i="16"/>
  <c r="M1863" i="16"/>
  <c r="M1864" i="16"/>
  <c r="M1865" i="16"/>
  <c r="M1866" i="16"/>
  <c r="M1867" i="16"/>
  <c r="M1868" i="16"/>
  <c r="M1869" i="16"/>
  <c r="M1870" i="16"/>
  <c r="M1871" i="16"/>
  <c r="M1872" i="16"/>
  <c r="M1873" i="16"/>
  <c r="M1874" i="16"/>
  <c r="M1875" i="16"/>
  <c r="M1876" i="16"/>
  <c r="M1877" i="16"/>
  <c r="M1878" i="16"/>
  <c r="M1879" i="16"/>
  <c r="M1880" i="16"/>
  <c r="M1881" i="16"/>
  <c r="M1882" i="16"/>
  <c r="M1883" i="16"/>
  <c r="M1884" i="16"/>
  <c r="M1885" i="16"/>
  <c r="M1886" i="16"/>
  <c r="M1887" i="16"/>
  <c r="M1888" i="16"/>
  <c r="M1889" i="16"/>
  <c r="M1890" i="16"/>
  <c r="M1891" i="16"/>
  <c r="M1892" i="16"/>
  <c r="M1893" i="16"/>
  <c r="M1894" i="16"/>
  <c r="M1895" i="16"/>
  <c r="M1896" i="16"/>
  <c r="M1897" i="16"/>
  <c r="M1898" i="16"/>
  <c r="M1899" i="16"/>
  <c r="M1900" i="16"/>
  <c r="M1901" i="16"/>
  <c r="M1902" i="16"/>
  <c r="M1903" i="16"/>
  <c r="M1904" i="16"/>
  <c r="M1905" i="16"/>
  <c r="M1906" i="16"/>
  <c r="M1907" i="16"/>
  <c r="M1908" i="16"/>
  <c r="M1909" i="16"/>
  <c r="M1910" i="16"/>
  <c r="M1911" i="16"/>
  <c r="M1912" i="16"/>
  <c r="M1913" i="16"/>
  <c r="M1914" i="16"/>
  <c r="M1915" i="16"/>
  <c r="M1916" i="16"/>
  <c r="M1917" i="16"/>
  <c r="M1918" i="16"/>
  <c r="M1919" i="16"/>
  <c r="M1920" i="16"/>
  <c r="M1921" i="16"/>
  <c r="M1922" i="16"/>
  <c r="M1923" i="16"/>
  <c r="M1924" i="16"/>
  <c r="M1925" i="16"/>
  <c r="M1926" i="16"/>
  <c r="M1927" i="16"/>
  <c r="M1928" i="16"/>
  <c r="M1929" i="16"/>
  <c r="M1930" i="16"/>
  <c r="M1931" i="16"/>
  <c r="M1932" i="16"/>
  <c r="M1933" i="16"/>
  <c r="M1934" i="16"/>
  <c r="M1935" i="16"/>
  <c r="M1936" i="16"/>
  <c r="M1937" i="16"/>
  <c r="M1938" i="16"/>
  <c r="M1939" i="16"/>
  <c r="M1940" i="16"/>
  <c r="M1941" i="16"/>
  <c r="M1942" i="16"/>
  <c r="M1943" i="16"/>
  <c r="M1944" i="16"/>
  <c r="M1945" i="16"/>
  <c r="M1946" i="16"/>
  <c r="M1947" i="16"/>
  <c r="M1948" i="16"/>
  <c r="M1949" i="16"/>
  <c r="M1950" i="16"/>
  <c r="M1951" i="16"/>
  <c r="M1952" i="16"/>
  <c r="M1953" i="16"/>
  <c r="M1954" i="16"/>
  <c r="M1955" i="16"/>
  <c r="M1956" i="16"/>
  <c r="M1957" i="16"/>
  <c r="M1958" i="16"/>
  <c r="M1959" i="16"/>
  <c r="M1960" i="16"/>
  <c r="M1961" i="16"/>
  <c r="M1962" i="16"/>
  <c r="M1963" i="16"/>
  <c r="M1964" i="16"/>
  <c r="M1965" i="16"/>
  <c r="M1966" i="16"/>
  <c r="M1967" i="16"/>
  <c r="M1968" i="16"/>
  <c r="M1969" i="16"/>
  <c r="M1970" i="16"/>
  <c r="M1971" i="16"/>
  <c r="M1972" i="16"/>
  <c r="M1973" i="16"/>
  <c r="M1974" i="16"/>
  <c r="M1975" i="16"/>
  <c r="M1976" i="16"/>
  <c r="M1977" i="16"/>
  <c r="M1978" i="16"/>
  <c r="M1979" i="16"/>
  <c r="M1980" i="16"/>
  <c r="M1981" i="16"/>
  <c r="M1982" i="16"/>
  <c r="M1983" i="16"/>
  <c r="M1984" i="16"/>
  <c r="M1985" i="16"/>
  <c r="M1986" i="16"/>
  <c r="M1987" i="16"/>
  <c r="M1988" i="16"/>
  <c r="M1989" i="16"/>
  <c r="M1990" i="16"/>
  <c r="M1991" i="16"/>
  <c r="M1992" i="16"/>
  <c r="M1993" i="16"/>
  <c r="M1994" i="16"/>
  <c r="M1995" i="16"/>
  <c r="M1996" i="16"/>
  <c r="M1997" i="16"/>
  <c r="M1998" i="16"/>
  <c r="M1999" i="16"/>
  <c r="M2000" i="16"/>
  <c r="M2001" i="16"/>
  <c r="M2002" i="16"/>
  <c r="M2003" i="16"/>
  <c r="M2004" i="16"/>
  <c r="M2005" i="16"/>
  <c r="M2006" i="16"/>
  <c r="M2007" i="16"/>
  <c r="M2008" i="16"/>
  <c r="M2009" i="16"/>
  <c r="M2010" i="16"/>
  <c r="M2011" i="16"/>
  <c r="M2012" i="16"/>
  <c r="M2013" i="16"/>
  <c r="M2014" i="16"/>
  <c r="M2015" i="16"/>
  <c r="M2016" i="16"/>
  <c r="M2017" i="16"/>
  <c r="M2018" i="16"/>
  <c r="M2019" i="16"/>
  <c r="M2020" i="16"/>
  <c r="M2021" i="16"/>
  <c r="M2022" i="16"/>
  <c r="M2023" i="16"/>
  <c r="M2024" i="16"/>
  <c r="M2025" i="16"/>
  <c r="M2026" i="16"/>
  <c r="M2027" i="16"/>
  <c r="M2028" i="16"/>
  <c r="M2029" i="16"/>
  <c r="M2030" i="16"/>
  <c r="M2031" i="16"/>
  <c r="M2032" i="16"/>
  <c r="M2033" i="16"/>
  <c r="M2034" i="16"/>
  <c r="M2035" i="16"/>
  <c r="M2036" i="16"/>
  <c r="M2037" i="16"/>
  <c r="M2038" i="16"/>
  <c r="M2039" i="16"/>
  <c r="M2040" i="16"/>
  <c r="M2041" i="16"/>
  <c r="M2042" i="16"/>
  <c r="M2043" i="16"/>
  <c r="M2044" i="16"/>
  <c r="M2045" i="16"/>
  <c r="M2046" i="16"/>
  <c r="M2047" i="16"/>
  <c r="M2048" i="16"/>
  <c r="M2049" i="16"/>
  <c r="M2050" i="16"/>
  <c r="M2051" i="16"/>
  <c r="M2052" i="16"/>
  <c r="M2053" i="16"/>
  <c r="M2054" i="16"/>
  <c r="M2055" i="16"/>
  <c r="M2056" i="16"/>
  <c r="M2057" i="16"/>
  <c r="M2058" i="16"/>
  <c r="M2059" i="16"/>
  <c r="M2060" i="16"/>
  <c r="M2061" i="16"/>
  <c r="M2062" i="16"/>
  <c r="M2063" i="16"/>
  <c r="M2064" i="16"/>
  <c r="M2065" i="16"/>
  <c r="M2066" i="16"/>
  <c r="M2067" i="16"/>
  <c r="M2068" i="16"/>
  <c r="M2069" i="16"/>
  <c r="M2070" i="16"/>
  <c r="M2071" i="16"/>
  <c r="M2072" i="16"/>
  <c r="M2073" i="16"/>
  <c r="M2074" i="16"/>
  <c r="M2075" i="16"/>
  <c r="M2076" i="16"/>
  <c r="M2077" i="16"/>
  <c r="M2078" i="16"/>
  <c r="M2079" i="16"/>
  <c r="M2080" i="16"/>
  <c r="M2081" i="16"/>
  <c r="M2082" i="16"/>
  <c r="M2083" i="16"/>
  <c r="M2084" i="16"/>
  <c r="M2085" i="16"/>
  <c r="M2086" i="16"/>
  <c r="M2087" i="16"/>
  <c r="M2088" i="16"/>
  <c r="M2089" i="16"/>
  <c r="M2090" i="16"/>
  <c r="M2091" i="16"/>
  <c r="M2092" i="16"/>
  <c r="M2093" i="16"/>
  <c r="M2094" i="16"/>
  <c r="M2095" i="16"/>
  <c r="M2096" i="16"/>
  <c r="M2097" i="16"/>
  <c r="M2098" i="16"/>
  <c r="M2099" i="16"/>
  <c r="M2100" i="16"/>
  <c r="M2101" i="16"/>
  <c r="M2102" i="16"/>
  <c r="M2103" i="16"/>
  <c r="M2104" i="16"/>
  <c r="M2105" i="16"/>
  <c r="M2106" i="16"/>
  <c r="M2107" i="16"/>
  <c r="M2108" i="16"/>
  <c r="M2109" i="16"/>
  <c r="M2110" i="16"/>
  <c r="M2111" i="16"/>
  <c r="M2112" i="16"/>
  <c r="M2113" i="16"/>
  <c r="M2114" i="16"/>
  <c r="M2115" i="16"/>
  <c r="M2116" i="16"/>
  <c r="M2117" i="16"/>
  <c r="M2118" i="16"/>
  <c r="M2119" i="16"/>
  <c r="M2120" i="16"/>
  <c r="M2121" i="16"/>
  <c r="M2122" i="16"/>
  <c r="M2123" i="16"/>
  <c r="M2124" i="16"/>
  <c r="M2125" i="16"/>
  <c r="M2126" i="16"/>
  <c r="M2127" i="16"/>
  <c r="M2128" i="16"/>
  <c r="M2129" i="16"/>
  <c r="M2130" i="16"/>
  <c r="M2131" i="16"/>
  <c r="M2132" i="16"/>
  <c r="M2133" i="16"/>
  <c r="M2134" i="16"/>
  <c r="M2135" i="16"/>
  <c r="M2136" i="16"/>
  <c r="M2137" i="16"/>
  <c r="M2138" i="16"/>
  <c r="M2139" i="16"/>
  <c r="M2140" i="16"/>
  <c r="M2141" i="16"/>
  <c r="M2142" i="16"/>
  <c r="M2143" i="16"/>
  <c r="M2144" i="16"/>
  <c r="M2145" i="16"/>
  <c r="M2146" i="16"/>
  <c r="M2147" i="16"/>
  <c r="M2148" i="16"/>
  <c r="M2149" i="16"/>
  <c r="M2150" i="16"/>
  <c r="M2151" i="16"/>
  <c r="M2152" i="16"/>
  <c r="M2153" i="16"/>
  <c r="M2154" i="16"/>
  <c r="M2155" i="16"/>
  <c r="M2156" i="16"/>
  <c r="M2157" i="16"/>
  <c r="M2158" i="16"/>
  <c r="M2159" i="16"/>
  <c r="M2160" i="16"/>
  <c r="M2161" i="16"/>
  <c r="M2162" i="16"/>
  <c r="M2163" i="16"/>
  <c r="M2164" i="16"/>
  <c r="M2165" i="16"/>
  <c r="M2166" i="16"/>
  <c r="M2167" i="16"/>
  <c r="M2168" i="16"/>
  <c r="M2169" i="16"/>
  <c r="M2170" i="16"/>
  <c r="M2171" i="16"/>
  <c r="M2172" i="16"/>
  <c r="M2173" i="16"/>
  <c r="M2174" i="16"/>
  <c r="M2175" i="16"/>
  <c r="M2176" i="16"/>
  <c r="M2177" i="16"/>
  <c r="M2178" i="16"/>
  <c r="M2179" i="16"/>
  <c r="M2180" i="16"/>
  <c r="M2181" i="16"/>
  <c r="M2182" i="16"/>
  <c r="M2183" i="16"/>
  <c r="M2184" i="16"/>
  <c r="M2185" i="16"/>
  <c r="M2186" i="16"/>
  <c r="M2187" i="16"/>
  <c r="M2188" i="16"/>
  <c r="M2189" i="16"/>
  <c r="M2190" i="16"/>
  <c r="M2191" i="16"/>
  <c r="M2192" i="16"/>
  <c r="M2193" i="16"/>
  <c r="M2194" i="16"/>
  <c r="M2195" i="16"/>
  <c r="M2196" i="16"/>
  <c r="M2197" i="16"/>
  <c r="M2198" i="16"/>
  <c r="M2199" i="16"/>
  <c r="M2200" i="16"/>
  <c r="M2201" i="16"/>
  <c r="M2202" i="16"/>
  <c r="M2203" i="16"/>
  <c r="M2204" i="16"/>
  <c r="M2205" i="16"/>
  <c r="M2206" i="16"/>
  <c r="M2207" i="16"/>
  <c r="M2208" i="16"/>
  <c r="M2209" i="16"/>
  <c r="M2210" i="16"/>
  <c r="M2211" i="16"/>
  <c r="M2212" i="16"/>
  <c r="M2213" i="16"/>
  <c r="M2214" i="16"/>
  <c r="M2215" i="16"/>
  <c r="M2216" i="16"/>
  <c r="M2217" i="16"/>
  <c r="M2218" i="16"/>
  <c r="M2219" i="16"/>
  <c r="M2220" i="16"/>
  <c r="M2221" i="16"/>
  <c r="M2222" i="16"/>
  <c r="M2223" i="16"/>
  <c r="M2224" i="16"/>
  <c r="M2225" i="16"/>
  <c r="M2226" i="16"/>
  <c r="M2227" i="16"/>
  <c r="M2228" i="16"/>
  <c r="M2229" i="16"/>
  <c r="M2230" i="16"/>
  <c r="M2231" i="16"/>
  <c r="M2232" i="16"/>
  <c r="M2233" i="16"/>
  <c r="M2234" i="16"/>
  <c r="M2235" i="16"/>
  <c r="M2236" i="16"/>
  <c r="M2237" i="16"/>
  <c r="M2238" i="16"/>
  <c r="M2239" i="16"/>
  <c r="M2240" i="16"/>
  <c r="M2241" i="16"/>
  <c r="M2242" i="16"/>
  <c r="M2243" i="16"/>
  <c r="M2244" i="16"/>
  <c r="M2245" i="16"/>
  <c r="M2246" i="16"/>
  <c r="M2247" i="16"/>
  <c r="M2248" i="16"/>
  <c r="M2249" i="16"/>
  <c r="M2250" i="16"/>
  <c r="M2251" i="16"/>
  <c r="M2252" i="16"/>
  <c r="M2253" i="16"/>
  <c r="M2254" i="16"/>
  <c r="M2255" i="16"/>
  <c r="M2256" i="16"/>
  <c r="M2257" i="16"/>
  <c r="M2258" i="16"/>
  <c r="M2259" i="16"/>
  <c r="M2260" i="16"/>
  <c r="M2261" i="16"/>
  <c r="M2262" i="16"/>
  <c r="M2263" i="16"/>
  <c r="M2264" i="16"/>
  <c r="M2265" i="16"/>
  <c r="M2266" i="16"/>
  <c r="M2267" i="16"/>
  <c r="M2268" i="16"/>
  <c r="M2269" i="16"/>
  <c r="M2270" i="16"/>
  <c r="M2271" i="16"/>
  <c r="M2272" i="16"/>
  <c r="M2273" i="16"/>
  <c r="M2274" i="16"/>
  <c r="M2275" i="16"/>
  <c r="M2276" i="16"/>
  <c r="M2277" i="16"/>
  <c r="M2278" i="16"/>
  <c r="M2279" i="16"/>
  <c r="M2280" i="16"/>
  <c r="M2281" i="16"/>
  <c r="M2282" i="16"/>
  <c r="M2283" i="16"/>
  <c r="M2284" i="16"/>
  <c r="M2285" i="16"/>
  <c r="M2286" i="16"/>
  <c r="M2287" i="16"/>
  <c r="M2288" i="16"/>
  <c r="M2289" i="16"/>
  <c r="M2290" i="16"/>
  <c r="M2291" i="16"/>
  <c r="M2292" i="16"/>
  <c r="M2293" i="16"/>
  <c r="M2294" i="16"/>
  <c r="M2295" i="16"/>
  <c r="M2296" i="16"/>
  <c r="M2297" i="16"/>
  <c r="M2298" i="16"/>
  <c r="M2299" i="16"/>
  <c r="M2300" i="16"/>
  <c r="M2301" i="16"/>
  <c r="M2302" i="16"/>
  <c r="M2303" i="16"/>
  <c r="M2304" i="16"/>
  <c r="M2305" i="16"/>
  <c r="M2306" i="16"/>
  <c r="M2307" i="16"/>
  <c r="M2308" i="16"/>
  <c r="M2309" i="16"/>
  <c r="M2310" i="16"/>
  <c r="M2311" i="16"/>
  <c r="M2312" i="16"/>
  <c r="M2313" i="16"/>
  <c r="M2314" i="16"/>
  <c r="M2315" i="16"/>
  <c r="M2316" i="16"/>
  <c r="M2317" i="16"/>
  <c r="M2318" i="16"/>
  <c r="M2319" i="16"/>
  <c r="M2320" i="16"/>
  <c r="M2321" i="16"/>
  <c r="M2322" i="16"/>
  <c r="M2323" i="16"/>
  <c r="M2324" i="16"/>
  <c r="M2325" i="16"/>
  <c r="M2326" i="16"/>
  <c r="M2327" i="16"/>
  <c r="M5" i="16"/>
  <c r="DB162" i="6"/>
  <c r="DA162" i="6"/>
  <c r="CY162" i="6"/>
  <c r="CW162" i="6"/>
  <c r="CV162" i="6"/>
  <c r="J162" i="6"/>
  <c r="AB162" i="6"/>
  <c r="AF162" i="6"/>
  <c r="AE162" i="6"/>
  <c r="AD162" i="6"/>
  <c r="AC162" i="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O102" i="16"/>
  <c r="O103" i="16"/>
  <c r="O104" i="16"/>
  <c r="O105" i="16"/>
  <c r="O106" i="16"/>
  <c r="O107" i="16"/>
  <c r="O108" i="16"/>
  <c r="O109" i="16"/>
  <c r="O110" i="16"/>
  <c r="O111" i="16"/>
  <c r="O112" i="16"/>
  <c r="O113" i="16"/>
  <c r="O114" i="16"/>
  <c r="O115" i="16"/>
  <c r="O116" i="16"/>
  <c r="O117" i="16"/>
  <c r="O118" i="16"/>
  <c r="O119" i="16"/>
  <c r="O120" i="16"/>
  <c r="O121" i="16"/>
  <c r="O122" i="16"/>
  <c r="O123" i="16"/>
  <c r="O124" i="16"/>
  <c r="O125" i="16"/>
  <c r="O126" i="16"/>
  <c r="O127" i="16"/>
  <c r="O128" i="16"/>
  <c r="O129" i="16"/>
  <c r="O130" i="16"/>
  <c r="O131" i="16"/>
  <c r="O132" i="16"/>
  <c r="O133" i="16"/>
  <c r="O134" i="16"/>
  <c r="O135" i="16"/>
  <c r="O136" i="16"/>
  <c r="O137" i="16"/>
  <c r="O138" i="16"/>
  <c r="O139" i="16"/>
  <c r="O140" i="16"/>
  <c r="O141" i="16"/>
  <c r="O142" i="16"/>
  <c r="O143" i="16"/>
  <c r="O144" i="16"/>
  <c r="O145" i="16"/>
  <c r="O146" i="16"/>
  <c r="O147" i="16"/>
  <c r="O148" i="16"/>
  <c r="O149" i="16"/>
  <c r="O150" i="16"/>
  <c r="O151" i="16"/>
  <c r="O152" i="16"/>
  <c r="O153" i="16"/>
  <c r="O154" i="16"/>
  <c r="O155" i="16"/>
  <c r="O156" i="16"/>
  <c r="O157" i="16"/>
  <c r="O158" i="16"/>
  <c r="O159" i="16"/>
  <c r="O160" i="16"/>
  <c r="O161" i="16"/>
  <c r="O162" i="16"/>
  <c r="O163" i="16"/>
  <c r="O164" i="16"/>
  <c r="O165" i="16"/>
  <c r="O166" i="16"/>
  <c r="O167" i="16"/>
  <c r="O168" i="16"/>
  <c r="O169" i="16"/>
  <c r="O170" i="16"/>
  <c r="O171" i="16"/>
  <c r="O172" i="16"/>
  <c r="O173" i="16"/>
  <c r="O174" i="16"/>
  <c r="O175" i="16"/>
  <c r="O176" i="16"/>
  <c r="O177" i="16"/>
  <c r="O178" i="16"/>
  <c r="O179" i="16"/>
  <c r="O180" i="16"/>
  <c r="O181" i="16"/>
  <c r="O182" i="16"/>
  <c r="O183" i="16"/>
  <c r="O184" i="16"/>
  <c r="O185" i="16"/>
  <c r="O186" i="16"/>
  <c r="O187" i="16"/>
  <c r="O188" i="16"/>
  <c r="O189" i="16"/>
  <c r="O190" i="16"/>
  <c r="O191" i="16"/>
  <c r="O192" i="16"/>
  <c r="O193" i="16"/>
  <c r="O194" i="16"/>
  <c r="O195" i="16"/>
  <c r="O196" i="16"/>
  <c r="O197" i="16"/>
  <c r="O198" i="16"/>
  <c r="O199" i="16"/>
  <c r="O200" i="16"/>
  <c r="O201" i="16"/>
  <c r="O202" i="16"/>
  <c r="O203" i="16"/>
  <c r="O204" i="16"/>
  <c r="O205" i="16"/>
  <c r="O206" i="16"/>
  <c r="O207" i="16"/>
  <c r="O208" i="16"/>
  <c r="O209" i="16"/>
  <c r="O210" i="16"/>
  <c r="O211" i="16"/>
  <c r="O212" i="16"/>
  <c r="O213" i="16"/>
  <c r="O214" i="16"/>
  <c r="O215" i="16"/>
  <c r="O216" i="16"/>
  <c r="O217" i="16"/>
  <c r="O218" i="16"/>
  <c r="O219" i="16"/>
  <c r="O220" i="16"/>
  <c r="O221" i="16"/>
  <c r="O222" i="16"/>
  <c r="O223" i="16"/>
  <c r="O224" i="16"/>
  <c r="O225" i="16"/>
  <c r="O226" i="16"/>
  <c r="O227" i="16"/>
  <c r="O228" i="16"/>
  <c r="O229" i="16"/>
  <c r="O230" i="16"/>
  <c r="O231" i="16"/>
  <c r="O232" i="16"/>
  <c r="O233" i="16"/>
  <c r="O234" i="16"/>
  <c r="O235" i="16"/>
  <c r="O236" i="16"/>
  <c r="O237" i="16"/>
  <c r="O238" i="16"/>
  <c r="O239" i="16"/>
  <c r="O240" i="16"/>
  <c r="O241" i="16"/>
  <c r="O242" i="16"/>
  <c r="O243" i="16"/>
  <c r="O244" i="16"/>
  <c r="O245" i="16"/>
  <c r="O246" i="16"/>
  <c r="O247" i="16"/>
  <c r="O248" i="16"/>
  <c r="O249" i="16"/>
  <c r="O250" i="16"/>
  <c r="O251" i="16"/>
  <c r="O252" i="16"/>
  <c r="O253" i="16"/>
  <c r="O254" i="16"/>
  <c r="O255" i="16"/>
  <c r="O256" i="16"/>
  <c r="O257" i="16"/>
  <c r="O258" i="16"/>
  <c r="O259" i="16"/>
  <c r="O260" i="16"/>
  <c r="O261" i="16"/>
  <c r="O262" i="16"/>
  <c r="O263" i="16"/>
  <c r="O264" i="16"/>
  <c r="O265" i="16"/>
  <c r="O266" i="16"/>
  <c r="O267" i="16"/>
  <c r="O268" i="16"/>
  <c r="O269" i="16"/>
  <c r="O270" i="16"/>
  <c r="O271" i="16"/>
  <c r="O272" i="16"/>
  <c r="O273" i="16"/>
  <c r="O274" i="16"/>
  <c r="O275" i="16"/>
  <c r="O276" i="16"/>
  <c r="O277" i="16"/>
  <c r="O278" i="16"/>
  <c r="O279" i="16"/>
  <c r="O280" i="16"/>
  <c r="O281" i="16"/>
  <c r="O282" i="16"/>
  <c r="O283" i="16"/>
  <c r="O284" i="16"/>
  <c r="O285" i="16"/>
  <c r="O286" i="16"/>
  <c r="O287" i="16"/>
  <c r="O288" i="16"/>
  <c r="O289" i="16"/>
  <c r="O290" i="16"/>
  <c r="O291" i="16"/>
  <c r="O292" i="16"/>
  <c r="O293" i="16"/>
  <c r="O294" i="16"/>
  <c r="O295" i="16"/>
  <c r="O296" i="16"/>
  <c r="O297" i="16"/>
  <c r="O298" i="16"/>
  <c r="O299" i="16"/>
  <c r="O300" i="16"/>
  <c r="O301" i="16"/>
  <c r="O302" i="16"/>
  <c r="O303" i="16"/>
  <c r="O304" i="16"/>
  <c r="O305" i="16"/>
  <c r="O306" i="16"/>
  <c r="O307" i="16"/>
  <c r="O308" i="16"/>
  <c r="O309" i="16"/>
  <c r="O310" i="16"/>
  <c r="O311" i="16"/>
  <c r="O312" i="16"/>
  <c r="O313" i="16"/>
  <c r="O314" i="16"/>
  <c r="O315" i="16"/>
  <c r="O316" i="16"/>
  <c r="O317" i="16"/>
  <c r="O318" i="16"/>
  <c r="O319" i="16"/>
  <c r="O320" i="16"/>
  <c r="O321" i="16"/>
  <c r="O322" i="16"/>
  <c r="O323" i="16"/>
  <c r="O324" i="16"/>
  <c r="O325" i="16"/>
  <c r="O326" i="16"/>
  <c r="O327" i="16"/>
  <c r="O328" i="16"/>
  <c r="O329" i="16"/>
  <c r="O330" i="16"/>
  <c r="O331" i="16"/>
  <c r="O332" i="16"/>
  <c r="O333" i="16"/>
  <c r="O334" i="16"/>
  <c r="O335" i="16"/>
  <c r="O336" i="16"/>
  <c r="O337" i="16"/>
  <c r="O338" i="16"/>
  <c r="O339" i="16"/>
  <c r="O340" i="16"/>
  <c r="O341" i="16"/>
  <c r="O342" i="16"/>
  <c r="O343" i="16"/>
  <c r="O344" i="16"/>
  <c r="O345" i="16"/>
  <c r="O346" i="16"/>
  <c r="O347" i="16"/>
  <c r="O348" i="16"/>
  <c r="O349" i="16"/>
  <c r="O350" i="16"/>
  <c r="O351" i="16"/>
  <c r="O352" i="16"/>
  <c r="O353" i="16"/>
  <c r="O354" i="16"/>
  <c r="O355" i="16"/>
  <c r="O356" i="16"/>
  <c r="O357" i="16"/>
  <c r="O358" i="16"/>
  <c r="O359" i="16"/>
  <c r="O360" i="16"/>
  <c r="O361" i="16"/>
  <c r="O362" i="16"/>
  <c r="O363" i="16"/>
  <c r="O364" i="16"/>
  <c r="O365" i="16"/>
  <c r="O366" i="16"/>
  <c r="O367" i="16"/>
  <c r="O368" i="16"/>
  <c r="O369" i="16"/>
  <c r="O370" i="16"/>
  <c r="O371" i="16"/>
  <c r="O372" i="16"/>
  <c r="O373" i="16"/>
  <c r="O374" i="16"/>
  <c r="O375" i="16"/>
  <c r="O376" i="16"/>
  <c r="O377" i="16"/>
  <c r="O378" i="16"/>
  <c r="O379" i="16"/>
  <c r="O380" i="16"/>
  <c r="O381" i="16"/>
  <c r="O382" i="16"/>
  <c r="O383" i="16"/>
  <c r="O384" i="16"/>
  <c r="O385" i="16"/>
  <c r="O386" i="16"/>
  <c r="O387" i="16"/>
  <c r="O388" i="16"/>
  <c r="O389" i="16"/>
  <c r="O390" i="16"/>
  <c r="O391" i="16"/>
  <c r="O392" i="16"/>
  <c r="O393" i="16"/>
  <c r="O394" i="16"/>
  <c r="O395" i="16"/>
  <c r="O396" i="16"/>
  <c r="O397" i="16"/>
  <c r="O398" i="16"/>
  <c r="O399" i="16"/>
  <c r="O400" i="16"/>
  <c r="O401" i="16"/>
  <c r="O402" i="16"/>
  <c r="O403" i="16"/>
  <c r="O404" i="16"/>
  <c r="O405" i="16"/>
  <c r="O406" i="16"/>
  <c r="O407" i="16"/>
  <c r="O408" i="16"/>
  <c r="O409" i="16"/>
  <c r="O410" i="16"/>
  <c r="O411" i="16"/>
  <c r="O412" i="16"/>
  <c r="O413" i="16"/>
  <c r="O414" i="16"/>
  <c r="O415" i="16"/>
  <c r="O416" i="16"/>
  <c r="O417" i="16"/>
  <c r="O418" i="16"/>
  <c r="O419" i="16"/>
  <c r="O420" i="16"/>
  <c r="O421" i="16"/>
  <c r="O422" i="16"/>
  <c r="O423" i="16"/>
  <c r="O424" i="16"/>
  <c r="O425" i="16"/>
  <c r="O426" i="16"/>
  <c r="O427" i="16"/>
  <c r="O428" i="16"/>
  <c r="O429" i="16"/>
  <c r="O430" i="16"/>
  <c r="O431" i="16"/>
  <c r="O432" i="16"/>
  <c r="O433" i="16"/>
  <c r="O434" i="16"/>
  <c r="O435" i="16"/>
  <c r="O436" i="16"/>
  <c r="O437" i="16"/>
  <c r="O438" i="16"/>
  <c r="O439" i="16"/>
  <c r="O440" i="16"/>
  <c r="O441" i="16"/>
  <c r="O442" i="16"/>
  <c r="O443" i="16"/>
  <c r="O444" i="16"/>
  <c r="O445" i="16"/>
  <c r="O446" i="16"/>
  <c r="O447" i="16"/>
  <c r="O448" i="16"/>
  <c r="O449" i="16"/>
  <c r="O450" i="16"/>
  <c r="O451" i="16"/>
  <c r="O452" i="16"/>
  <c r="O453" i="16"/>
  <c r="O454" i="16"/>
  <c r="O455" i="16"/>
  <c r="O456" i="16"/>
  <c r="O457" i="16"/>
  <c r="O458" i="16"/>
  <c r="O459" i="16"/>
  <c r="O460" i="16"/>
  <c r="O461" i="16"/>
  <c r="O462" i="16"/>
  <c r="O463" i="16"/>
  <c r="O464" i="16"/>
  <c r="O465" i="16"/>
  <c r="O466" i="16"/>
  <c r="O467" i="16"/>
  <c r="O468" i="16"/>
  <c r="O469" i="16"/>
  <c r="O470" i="16"/>
  <c r="O471" i="16"/>
  <c r="O472" i="16"/>
  <c r="O473" i="16"/>
  <c r="O474" i="16"/>
  <c r="O475" i="16"/>
  <c r="O476" i="16"/>
  <c r="O477" i="16"/>
  <c r="O478" i="16"/>
  <c r="O479" i="16"/>
  <c r="O480" i="16"/>
  <c r="O481" i="16"/>
  <c r="O482" i="16"/>
  <c r="O483" i="16"/>
  <c r="O484" i="16"/>
  <c r="O485" i="16"/>
  <c r="O486" i="16"/>
  <c r="O487" i="16"/>
  <c r="O488" i="16"/>
  <c r="O489" i="16"/>
  <c r="O490" i="16"/>
  <c r="O491" i="16"/>
  <c r="O492" i="16"/>
  <c r="O493" i="16"/>
  <c r="O494" i="16"/>
  <c r="O495" i="16"/>
  <c r="O496" i="16"/>
  <c r="O497" i="16"/>
  <c r="O498" i="16"/>
  <c r="O499" i="16"/>
  <c r="O500" i="16"/>
  <c r="O501" i="16"/>
  <c r="O502" i="16"/>
  <c r="O503" i="16"/>
  <c r="O504" i="16"/>
  <c r="O505" i="16"/>
  <c r="O506" i="16"/>
  <c r="O507" i="16"/>
  <c r="O508" i="16"/>
  <c r="O509" i="16"/>
  <c r="O510" i="16"/>
  <c r="O511" i="16"/>
  <c r="O512" i="16"/>
  <c r="O513" i="16"/>
  <c r="O514" i="16"/>
  <c r="O515" i="16"/>
  <c r="O516" i="16"/>
  <c r="O517" i="16"/>
  <c r="O518" i="16"/>
  <c r="O519" i="16"/>
  <c r="O520" i="16"/>
  <c r="O521" i="16"/>
  <c r="O522" i="16"/>
  <c r="O523" i="16"/>
  <c r="O524" i="16"/>
  <c r="O525" i="16"/>
  <c r="O526" i="16"/>
  <c r="O527" i="16"/>
  <c r="O528" i="16"/>
  <c r="O529" i="16"/>
  <c r="O530" i="16"/>
  <c r="O531" i="16"/>
  <c r="O532" i="16"/>
  <c r="O533" i="16"/>
  <c r="O534" i="16"/>
  <c r="O535" i="16"/>
  <c r="O536" i="16"/>
  <c r="O537" i="16"/>
  <c r="O538" i="16"/>
  <c r="O539" i="16"/>
  <c r="O540" i="16"/>
  <c r="O541" i="16"/>
  <c r="O542" i="16"/>
  <c r="O543" i="16"/>
  <c r="O544" i="16"/>
  <c r="O545" i="16"/>
  <c r="O546" i="16"/>
  <c r="O547" i="16"/>
  <c r="O548" i="16"/>
  <c r="O549" i="16"/>
  <c r="O550" i="16"/>
  <c r="O551" i="16"/>
  <c r="O552" i="16"/>
  <c r="O553" i="16"/>
  <c r="O554" i="16"/>
  <c r="O555" i="16"/>
  <c r="O556" i="16"/>
  <c r="O557" i="16"/>
  <c r="O558" i="16"/>
  <c r="O559" i="16"/>
  <c r="O560" i="16"/>
  <c r="O561" i="16"/>
  <c r="O562" i="16"/>
  <c r="O563" i="16"/>
  <c r="O564" i="16"/>
  <c r="O565" i="16"/>
  <c r="O566" i="16"/>
  <c r="O567" i="16"/>
  <c r="O568" i="16"/>
  <c r="O569" i="16"/>
  <c r="O570" i="16"/>
  <c r="O571" i="16"/>
  <c r="O572" i="16"/>
  <c r="O573" i="16"/>
  <c r="O574" i="16"/>
  <c r="O575" i="16"/>
  <c r="O576" i="16"/>
  <c r="O577" i="16"/>
  <c r="O578" i="16"/>
  <c r="O579" i="16"/>
  <c r="O580" i="16"/>
  <c r="O581" i="16"/>
  <c r="O582" i="16"/>
  <c r="O583" i="16"/>
  <c r="O584" i="16"/>
  <c r="O585" i="16"/>
  <c r="O586" i="16"/>
  <c r="O587" i="16"/>
  <c r="O588" i="16"/>
  <c r="O589" i="16"/>
  <c r="O590" i="16"/>
  <c r="O591" i="16"/>
  <c r="O592" i="16"/>
  <c r="O593" i="16"/>
  <c r="O594" i="16"/>
  <c r="O595" i="16"/>
  <c r="O596" i="16"/>
  <c r="O597" i="16"/>
  <c r="O598" i="16"/>
  <c r="O599" i="16"/>
  <c r="O600" i="16"/>
  <c r="O601" i="16"/>
  <c r="O602" i="16"/>
  <c r="O603" i="16"/>
  <c r="O604" i="16"/>
  <c r="O605" i="16"/>
  <c r="O606" i="16"/>
  <c r="O607" i="16"/>
  <c r="O608" i="16"/>
  <c r="O609" i="16"/>
  <c r="O610" i="16"/>
  <c r="O611" i="16"/>
  <c r="O612" i="16"/>
  <c r="O613" i="16"/>
  <c r="O614" i="16"/>
  <c r="O615" i="16"/>
  <c r="O616" i="16"/>
  <c r="O617" i="16"/>
  <c r="O618" i="16"/>
  <c r="O619" i="16"/>
  <c r="O620" i="16"/>
  <c r="O621" i="16"/>
  <c r="O622" i="16"/>
  <c r="O623" i="16"/>
  <c r="O624" i="16"/>
  <c r="O625" i="16"/>
  <c r="O626" i="16"/>
  <c r="O627" i="16"/>
  <c r="O628" i="16"/>
  <c r="O629" i="16"/>
  <c r="O630" i="16"/>
  <c r="O631" i="16"/>
  <c r="O632" i="16"/>
  <c r="O633" i="16"/>
  <c r="O634" i="16"/>
  <c r="O635" i="16"/>
  <c r="O636" i="16"/>
  <c r="O637" i="16"/>
  <c r="O638" i="16"/>
  <c r="O639" i="16"/>
  <c r="O640" i="16"/>
  <c r="O641" i="16"/>
  <c r="O642" i="16"/>
  <c r="O643" i="16"/>
  <c r="O644" i="16"/>
  <c r="O645" i="16"/>
  <c r="O646" i="16"/>
  <c r="O647" i="16"/>
  <c r="O648" i="16"/>
  <c r="O649" i="16"/>
  <c r="O650" i="16"/>
  <c r="O651" i="16"/>
  <c r="O652" i="16"/>
  <c r="O653" i="16"/>
  <c r="O654" i="16"/>
  <c r="O655" i="16"/>
  <c r="O656" i="16"/>
  <c r="O657" i="16"/>
  <c r="O658" i="16"/>
  <c r="O659" i="16"/>
  <c r="O660" i="16"/>
  <c r="O661" i="16"/>
  <c r="O662" i="16"/>
  <c r="O663" i="16"/>
  <c r="O664" i="16"/>
  <c r="O665" i="16"/>
  <c r="O666" i="16"/>
  <c r="O667" i="16"/>
  <c r="O668" i="16"/>
  <c r="O669" i="16"/>
  <c r="O670" i="16"/>
  <c r="O671" i="16"/>
  <c r="O672" i="16"/>
  <c r="O673" i="16"/>
  <c r="O674" i="16"/>
  <c r="O675" i="16"/>
  <c r="O676" i="16"/>
  <c r="O677" i="16"/>
  <c r="O678" i="16"/>
  <c r="O679" i="16"/>
  <c r="O680" i="16"/>
  <c r="O681" i="16"/>
  <c r="O682" i="16"/>
  <c r="O683" i="16"/>
  <c r="O684" i="16"/>
  <c r="O685" i="16"/>
  <c r="O686" i="16"/>
  <c r="O687" i="16"/>
  <c r="O688" i="16"/>
  <c r="O689" i="16"/>
  <c r="O690" i="16"/>
  <c r="O691" i="16"/>
  <c r="O692" i="16"/>
  <c r="O693" i="16"/>
  <c r="O694" i="16"/>
  <c r="O695" i="16"/>
  <c r="O696" i="16"/>
  <c r="O697" i="16"/>
  <c r="O698" i="16"/>
  <c r="O699" i="16"/>
  <c r="O700" i="16"/>
  <c r="O701" i="16"/>
  <c r="O702" i="16"/>
  <c r="O703" i="16"/>
  <c r="O704" i="16"/>
  <c r="O705" i="16"/>
  <c r="O706" i="16"/>
  <c r="O707" i="16"/>
  <c r="O708" i="16"/>
  <c r="O709" i="16"/>
  <c r="O710" i="16"/>
  <c r="O711" i="16"/>
  <c r="O712" i="16"/>
  <c r="O713" i="16"/>
  <c r="O714" i="16"/>
  <c r="O715" i="16"/>
  <c r="O716" i="16"/>
  <c r="O717" i="16"/>
  <c r="O718" i="16"/>
  <c r="O719" i="16"/>
  <c r="O720" i="16"/>
  <c r="O721" i="16"/>
  <c r="O722" i="16"/>
  <c r="O723" i="16"/>
  <c r="O724" i="16"/>
  <c r="O725" i="16"/>
  <c r="O726" i="16"/>
  <c r="O727" i="16"/>
  <c r="O728" i="16"/>
  <c r="O729" i="16"/>
  <c r="O730" i="16"/>
  <c r="O731" i="16"/>
  <c r="O732" i="16"/>
  <c r="O733" i="16"/>
  <c r="O734" i="16"/>
  <c r="O735" i="16"/>
  <c r="O736" i="16"/>
  <c r="O737" i="16"/>
  <c r="O738" i="16"/>
  <c r="O739" i="16"/>
  <c r="O740" i="16"/>
  <c r="O741" i="16"/>
  <c r="O742" i="16"/>
  <c r="O743" i="16"/>
  <c r="O744" i="16"/>
  <c r="O745" i="16"/>
  <c r="O746" i="16"/>
  <c r="O747" i="16"/>
  <c r="O748" i="16"/>
  <c r="O749" i="16"/>
  <c r="O750" i="16"/>
  <c r="O751" i="16"/>
  <c r="O752" i="16"/>
  <c r="O753" i="16"/>
  <c r="O754" i="16"/>
  <c r="O755" i="16"/>
  <c r="O756" i="16"/>
  <c r="O757" i="16"/>
  <c r="O758" i="16"/>
  <c r="O759" i="16"/>
  <c r="O760" i="16"/>
  <c r="O761" i="16"/>
  <c r="O762" i="16"/>
  <c r="O763" i="16"/>
  <c r="O764" i="16"/>
  <c r="O765" i="16"/>
  <c r="O766" i="16"/>
  <c r="O767" i="16"/>
  <c r="O768" i="16"/>
  <c r="O769" i="16"/>
  <c r="O770" i="16"/>
  <c r="O771" i="16"/>
  <c r="O772" i="16"/>
  <c r="O773" i="16"/>
  <c r="O774" i="16"/>
  <c r="O775" i="16"/>
  <c r="O776" i="16"/>
  <c r="O777" i="16"/>
  <c r="O778" i="16"/>
  <c r="O779" i="16"/>
  <c r="O780" i="16"/>
  <c r="O781" i="16"/>
  <c r="O782" i="16"/>
  <c r="O783" i="16"/>
  <c r="O784" i="16"/>
  <c r="O785" i="16"/>
  <c r="O786" i="16"/>
  <c r="O787" i="16"/>
  <c r="O788" i="16"/>
  <c r="O789" i="16"/>
  <c r="O790" i="16"/>
  <c r="O791" i="16"/>
  <c r="O792" i="16"/>
  <c r="O793" i="16"/>
  <c r="O794" i="16"/>
  <c r="O795" i="16"/>
  <c r="O796" i="16"/>
  <c r="O797" i="16"/>
  <c r="O798" i="16"/>
  <c r="O799" i="16"/>
  <c r="O800" i="16"/>
  <c r="O801" i="16"/>
  <c r="O802" i="16"/>
  <c r="O803" i="16"/>
  <c r="O804" i="16"/>
  <c r="O805" i="16"/>
  <c r="O806" i="16"/>
  <c r="O807" i="16"/>
  <c r="O808" i="16"/>
  <c r="O809" i="16"/>
  <c r="O810" i="16"/>
  <c r="O811" i="16"/>
  <c r="O812" i="16"/>
  <c r="O813" i="16"/>
  <c r="O814" i="16"/>
  <c r="O815" i="16"/>
  <c r="O816" i="16"/>
  <c r="O817" i="16"/>
  <c r="O818" i="16"/>
  <c r="O819" i="16"/>
  <c r="O820" i="16"/>
  <c r="O821" i="16"/>
  <c r="O822" i="16"/>
  <c r="O823" i="16"/>
  <c r="O824" i="16"/>
  <c r="O825" i="16"/>
  <c r="O826" i="16"/>
  <c r="O827" i="16"/>
  <c r="O828" i="16"/>
  <c r="O829" i="16"/>
  <c r="O830" i="16"/>
  <c r="O831" i="16"/>
  <c r="O832" i="16"/>
  <c r="O833" i="16"/>
  <c r="O834" i="16"/>
  <c r="O835" i="16"/>
  <c r="O836" i="16"/>
  <c r="O837" i="16"/>
  <c r="O838" i="16"/>
  <c r="O839" i="16"/>
  <c r="O840" i="16"/>
  <c r="O841" i="16"/>
  <c r="O842" i="16"/>
  <c r="O843" i="16"/>
  <c r="O844" i="16"/>
  <c r="O845" i="16"/>
  <c r="O846" i="16"/>
  <c r="O847" i="16"/>
  <c r="O848" i="16"/>
  <c r="O849" i="16"/>
  <c r="O850" i="16"/>
  <c r="O851" i="16"/>
  <c r="O852" i="16"/>
  <c r="O853" i="16"/>
  <c r="O854" i="16"/>
  <c r="O855" i="16"/>
  <c r="O856" i="16"/>
  <c r="O857" i="16"/>
  <c r="O858" i="16"/>
  <c r="O859" i="16"/>
  <c r="O860" i="16"/>
  <c r="O861" i="16"/>
  <c r="O862" i="16"/>
  <c r="O863" i="16"/>
  <c r="O864" i="16"/>
  <c r="O865" i="16"/>
  <c r="O866" i="16"/>
  <c r="O867" i="16"/>
  <c r="O868" i="16"/>
  <c r="O869" i="16"/>
  <c r="O870" i="16"/>
  <c r="O871" i="16"/>
  <c r="O872" i="16"/>
  <c r="O873" i="16"/>
  <c r="O874" i="16"/>
  <c r="O875" i="16"/>
  <c r="O876" i="16"/>
  <c r="O877" i="16"/>
  <c r="O878" i="16"/>
  <c r="O879" i="16"/>
  <c r="O880" i="16"/>
  <c r="O881" i="16"/>
  <c r="O882" i="16"/>
  <c r="O883" i="16"/>
  <c r="O884" i="16"/>
  <c r="O885" i="16"/>
  <c r="O886" i="16"/>
  <c r="O887" i="16"/>
  <c r="O888" i="16"/>
  <c r="O889" i="16"/>
  <c r="O890" i="16"/>
  <c r="O891" i="16"/>
  <c r="O892" i="16"/>
  <c r="O893" i="16"/>
  <c r="O894" i="16"/>
  <c r="O895" i="16"/>
  <c r="O896" i="16"/>
  <c r="O897" i="16"/>
  <c r="O898" i="16"/>
  <c r="O899" i="16"/>
  <c r="O900" i="16"/>
  <c r="O901" i="16"/>
  <c r="O902" i="16"/>
  <c r="O903" i="16"/>
  <c r="O904" i="16"/>
  <c r="O905" i="16"/>
  <c r="O906" i="16"/>
  <c r="O907" i="16"/>
  <c r="O908" i="16"/>
  <c r="O909" i="16"/>
  <c r="O910" i="16"/>
  <c r="O911" i="16"/>
  <c r="O912" i="16"/>
  <c r="O913" i="16"/>
  <c r="O914" i="16"/>
  <c r="O915" i="16"/>
  <c r="O916" i="16"/>
  <c r="O917" i="16"/>
  <c r="O918" i="16"/>
  <c r="O919" i="16"/>
  <c r="O920" i="16"/>
  <c r="O921" i="16"/>
  <c r="O922" i="16"/>
  <c r="O923" i="16"/>
  <c r="O924" i="16"/>
  <c r="O925" i="16"/>
  <c r="O926" i="16"/>
  <c r="O927" i="16"/>
  <c r="O928" i="16"/>
  <c r="O929" i="16"/>
  <c r="O930" i="16"/>
  <c r="O931" i="16"/>
  <c r="O932" i="16"/>
  <c r="O933" i="16"/>
  <c r="O934" i="16"/>
  <c r="O935" i="16"/>
  <c r="O936" i="16"/>
  <c r="O937" i="16"/>
  <c r="O938" i="16"/>
  <c r="O939" i="16"/>
  <c r="O940" i="16"/>
  <c r="O941" i="16"/>
  <c r="O942" i="16"/>
  <c r="O943" i="16"/>
  <c r="O944" i="16"/>
  <c r="O945" i="16"/>
  <c r="O946" i="16"/>
  <c r="O947" i="16"/>
  <c r="O948" i="16"/>
  <c r="O949" i="16"/>
  <c r="O950" i="16"/>
  <c r="O951" i="16"/>
  <c r="O952" i="16"/>
  <c r="O953" i="16"/>
  <c r="O954" i="16"/>
  <c r="O955" i="16"/>
  <c r="O956" i="16"/>
  <c r="O957" i="16"/>
  <c r="O958" i="16"/>
  <c r="O959" i="16"/>
  <c r="O960" i="16"/>
  <c r="O961" i="16"/>
  <c r="O962" i="16"/>
  <c r="O963" i="16"/>
  <c r="O964" i="16"/>
  <c r="O965" i="16"/>
  <c r="O966" i="16"/>
  <c r="O967" i="16"/>
  <c r="O968" i="16"/>
  <c r="O969" i="16"/>
  <c r="O970" i="16"/>
  <c r="O971" i="16"/>
  <c r="O972" i="16"/>
  <c r="O973" i="16"/>
  <c r="O974" i="16"/>
  <c r="O975" i="16"/>
  <c r="O976" i="16"/>
  <c r="O977" i="16"/>
  <c r="O978" i="16"/>
  <c r="O979" i="16"/>
  <c r="O980" i="16"/>
  <c r="O981" i="16"/>
  <c r="O982" i="16"/>
  <c r="O983" i="16"/>
  <c r="O984" i="16"/>
  <c r="O985" i="16"/>
  <c r="O986" i="16"/>
  <c r="O987" i="16"/>
  <c r="O988" i="16"/>
  <c r="O989" i="16"/>
  <c r="O990" i="16"/>
  <c r="O991" i="16"/>
  <c r="O992" i="16"/>
  <c r="O993" i="16"/>
  <c r="O994" i="16"/>
  <c r="O995" i="16"/>
  <c r="O996" i="16"/>
  <c r="O997" i="16"/>
  <c r="O998" i="16"/>
  <c r="O999" i="16"/>
  <c r="O1000" i="16"/>
  <c r="O1001" i="16"/>
  <c r="O1002" i="16"/>
  <c r="O1003" i="16"/>
  <c r="O1004" i="16"/>
  <c r="O1005" i="16"/>
  <c r="O1006" i="16"/>
  <c r="O1007" i="16"/>
  <c r="O1008" i="16"/>
  <c r="O1009" i="16"/>
  <c r="O1010" i="16"/>
  <c r="O1011" i="16"/>
  <c r="O1012" i="16"/>
  <c r="O1013" i="16"/>
  <c r="O1014" i="16"/>
  <c r="O1015" i="16"/>
  <c r="O1016" i="16"/>
  <c r="O1017" i="16"/>
  <c r="O1018" i="16"/>
  <c r="O1019" i="16"/>
  <c r="O1020" i="16"/>
  <c r="O1021" i="16"/>
  <c r="O1022" i="16"/>
  <c r="O1023" i="16"/>
  <c r="O1024" i="16"/>
  <c r="O1025" i="16"/>
  <c r="O1026" i="16"/>
  <c r="O1027" i="16"/>
  <c r="O1028" i="16"/>
  <c r="O1029" i="16"/>
  <c r="O1030" i="16"/>
  <c r="O1031" i="16"/>
  <c r="O1032" i="16"/>
  <c r="O1033" i="16"/>
  <c r="O1034" i="16"/>
  <c r="O1035" i="16"/>
  <c r="O1036" i="16"/>
  <c r="O1037" i="16"/>
  <c r="O1038" i="16"/>
  <c r="O1039" i="16"/>
  <c r="O1040" i="16"/>
  <c r="O1041" i="16"/>
  <c r="O1042" i="16"/>
  <c r="O1043" i="16"/>
  <c r="O1044" i="16"/>
  <c r="O1045" i="16"/>
  <c r="O1046" i="16"/>
  <c r="O1047" i="16"/>
  <c r="O1048" i="16"/>
  <c r="O1049" i="16"/>
  <c r="O1050" i="16"/>
  <c r="O1051" i="16"/>
  <c r="O1052" i="16"/>
  <c r="O1053" i="16"/>
  <c r="O1054" i="16"/>
  <c r="O1055" i="16"/>
  <c r="O1056" i="16"/>
  <c r="O1057" i="16"/>
  <c r="O1058" i="16"/>
  <c r="O1059" i="16"/>
  <c r="O1060" i="16"/>
  <c r="O1061" i="16"/>
  <c r="O1062" i="16"/>
  <c r="O1063" i="16"/>
  <c r="O1064" i="16"/>
  <c r="O1065" i="16"/>
  <c r="O1066" i="16"/>
  <c r="O1067" i="16"/>
  <c r="O1068" i="16"/>
  <c r="O1069" i="16"/>
  <c r="O1070" i="16"/>
  <c r="O1071" i="16"/>
  <c r="O1072" i="16"/>
  <c r="O1073" i="16"/>
  <c r="O1074" i="16"/>
  <c r="O1075" i="16"/>
  <c r="O1076" i="16"/>
  <c r="O1077" i="16"/>
  <c r="O1078" i="16"/>
  <c r="O1079" i="16"/>
  <c r="O1080" i="16"/>
  <c r="O1081" i="16"/>
  <c r="O1082" i="16"/>
  <c r="O1083" i="16"/>
  <c r="O1084" i="16"/>
  <c r="O1085" i="16"/>
  <c r="O1086" i="16"/>
  <c r="O1087" i="16"/>
  <c r="O1088" i="16"/>
  <c r="O1089" i="16"/>
  <c r="O1090" i="16"/>
  <c r="O1091" i="16"/>
  <c r="O1092" i="16"/>
  <c r="O1093" i="16"/>
  <c r="O1094" i="16"/>
  <c r="O1095" i="16"/>
  <c r="O1096" i="16"/>
  <c r="O1097" i="16"/>
  <c r="O1098" i="16"/>
  <c r="O1099" i="16"/>
  <c r="O1100" i="16"/>
  <c r="O1101" i="16"/>
  <c r="O1102" i="16"/>
  <c r="O1103" i="16"/>
  <c r="O1104" i="16"/>
  <c r="O1105" i="16"/>
  <c r="O1106" i="16"/>
  <c r="O1107" i="16"/>
  <c r="O1108" i="16"/>
  <c r="O1109" i="16"/>
  <c r="O1110" i="16"/>
  <c r="O1111" i="16"/>
  <c r="O1112" i="16"/>
  <c r="O1113" i="16"/>
  <c r="O1114" i="16"/>
  <c r="O1115" i="16"/>
  <c r="O1116" i="16"/>
  <c r="O1117" i="16"/>
  <c r="O1118" i="16"/>
  <c r="O1119" i="16"/>
  <c r="O1120" i="16"/>
  <c r="O1121" i="16"/>
  <c r="O1122" i="16"/>
  <c r="O1123" i="16"/>
  <c r="O1124" i="16"/>
  <c r="O1125" i="16"/>
  <c r="O1126" i="16"/>
  <c r="O1127" i="16"/>
  <c r="O1128" i="16"/>
  <c r="O1129" i="16"/>
  <c r="O1130" i="16"/>
  <c r="O1131" i="16"/>
  <c r="O1132" i="16"/>
  <c r="O1133" i="16"/>
  <c r="O1134" i="16"/>
  <c r="O1135" i="16"/>
  <c r="O1136" i="16"/>
  <c r="O1137" i="16"/>
  <c r="O1138" i="16"/>
  <c r="O1139" i="16"/>
  <c r="O1140" i="16"/>
  <c r="O1141" i="16"/>
  <c r="O1142" i="16"/>
  <c r="O1143" i="16"/>
  <c r="O1144" i="16"/>
  <c r="O1145" i="16"/>
  <c r="O1146" i="16"/>
  <c r="O1147" i="16"/>
  <c r="O1148" i="16"/>
  <c r="O1149" i="16"/>
  <c r="O1150" i="16"/>
  <c r="O1151" i="16"/>
  <c r="O1152" i="16"/>
  <c r="O1153" i="16"/>
  <c r="O1154" i="16"/>
  <c r="O1155" i="16"/>
  <c r="O1156" i="16"/>
  <c r="O1157" i="16"/>
  <c r="O1158" i="16"/>
  <c r="O1159" i="16"/>
  <c r="O1160" i="16"/>
  <c r="O1161" i="16"/>
  <c r="O1162" i="16"/>
  <c r="O1163" i="16"/>
  <c r="O1164" i="16"/>
  <c r="O1165" i="16"/>
  <c r="O1166" i="16"/>
  <c r="O1167" i="16"/>
  <c r="O1168" i="16"/>
  <c r="O1169" i="16"/>
  <c r="O1170" i="16"/>
  <c r="O1171" i="16"/>
  <c r="O1172" i="16"/>
  <c r="O1173" i="16"/>
  <c r="O1174" i="16"/>
  <c r="O1175" i="16"/>
  <c r="O1176" i="16"/>
  <c r="O1177" i="16"/>
  <c r="O1178" i="16"/>
  <c r="O1179" i="16"/>
  <c r="O1180" i="16"/>
  <c r="O1181" i="16"/>
  <c r="O1182" i="16"/>
  <c r="O1183" i="16"/>
  <c r="O1184" i="16"/>
  <c r="O1185" i="16"/>
  <c r="O1186" i="16"/>
  <c r="O1187" i="16"/>
  <c r="O1188" i="16"/>
  <c r="O1189" i="16"/>
  <c r="O1190" i="16"/>
  <c r="O1191" i="16"/>
  <c r="O1192" i="16"/>
  <c r="O1193" i="16"/>
  <c r="O1194" i="16"/>
  <c r="O1195" i="16"/>
  <c r="O1196" i="16"/>
  <c r="O1197" i="16"/>
  <c r="O1198" i="16"/>
  <c r="O1199" i="16"/>
  <c r="O1200" i="16"/>
  <c r="O1201" i="16"/>
  <c r="O1202" i="16"/>
  <c r="O1203" i="16"/>
  <c r="O1204" i="16"/>
  <c r="O1205" i="16"/>
  <c r="O1206" i="16"/>
  <c r="O1207" i="16"/>
  <c r="O1208" i="16"/>
  <c r="O1209" i="16"/>
  <c r="O1210" i="16"/>
  <c r="O1211" i="16"/>
  <c r="O1212" i="16"/>
  <c r="O1213" i="16"/>
  <c r="O1214" i="16"/>
  <c r="O1215" i="16"/>
  <c r="O1216" i="16"/>
  <c r="O1217" i="16"/>
  <c r="O1218" i="16"/>
  <c r="O1219" i="16"/>
  <c r="O1220" i="16"/>
  <c r="O1221" i="16"/>
  <c r="O1222" i="16"/>
  <c r="O1223" i="16"/>
  <c r="O1224" i="16"/>
  <c r="O1225" i="16"/>
  <c r="O1226" i="16"/>
  <c r="O1227" i="16"/>
  <c r="O1228" i="16"/>
  <c r="O1229" i="16"/>
  <c r="O1230" i="16"/>
  <c r="O1231" i="16"/>
  <c r="O1232" i="16"/>
  <c r="O1233" i="16"/>
  <c r="O1234" i="16"/>
  <c r="O1235" i="16"/>
  <c r="O1236" i="16"/>
  <c r="O1237" i="16"/>
  <c r="O1238" i="16"/>
  <c r="O1239" i="16"/>
  <c r="O1240" i="16"/>
  <c r="O1241" i="16"/>
  <c r="O1242" i="16"/>
  <c r="O1243" i="16"/>
  <c r="O1244" i="16"/>
  <c r="O1245" i="16"/>
  <c r="O1246" i="16"/>
  <c r="O1247" i="16"/>
  <c r="O1248" i="16"/>
  <c r="O1249" i="16"/>
  <c r="O1250" i="16"/>
  <c r="O1251" i="16"/>
  <c r="O1252" i="16"/>
  <c r="O1253" i="16"/>
  <c r="O1254" i="16"/>
  <c r="O1255" i="16"/>
  <c r="O1256" i="16"/>
  <c r="O1257" i="16"/>
  <c r="O1258" i="16"/>
  <c r="O1259" i="16"/>
  <c r="O1260" i="16"/>
  <c r="O1261" i="16"/>
  <c r="O1262" i="16"/>
  <c r="O1263" i="16"/>
  <c r="O1264" i="16"/>
  <c r="O1265" i="16"/>
  <c r="O1266" i="16"/>
  <c r="O1267" i="16"/>
  <c r="O1268" i="16"/>
  <c r="O1269" i="16"/>
  <c r="O1270" i="16"/>
  <c r="O1271" i="16"/>
  <c r="O1272" i="16"/>
  <c r="O1273" i="16"/>
  <c r="O1274" i="16"/>
  <c r="O1275" i="16"/>
  <c r="O1276" i="16"/>
  <c r="O1277" i="16"/>
  <c r="O1278" i="16"/>
  <c r="O1279" i="16"/>
  <c r="O1280" i="16"/>
  <c r="O1281" i="16"/>
  <c r="O1282" i="16"/>
  <c r="O1283" i="16"/>
  <c r="O1284" i="16"/>
  <c r="O1285" i="16"/>
  <c r="O1286" i="16"/>
  <c r="O1287" i="16"/>
  <c r="O1288" i="16"/>
  <c r="O1289" i="16"/>
  <c r="O1290" i="16"/>
  <c r="O1291" i="16"/>
  <c r="O1292" i="16"/>
  <c r="O1293" i="16"/>
  <c r="O1294" i="16"/>
  <c r="O1295" i="16"/>
  <c r="O1296" i="16"/>
  <c r="O1297" i="16"/>
  <c r="O1298" i="16"/>
  <c r="O1299" i="16"/>
  <c r="O1300" i="16"/>
  <c r="O1301" i="16"/>
  <c r="O1302" i="16"/>
  <c r="O1303" i="16"/>
  <c r="O1304" i="16"/>
  <c r="O1305" i="16"/>
  <c r="O1306" i="16"/>
  <c r="O1307" i="16"/>
  <c r="O1308" i="16"/>
  <c r="O1309" i="16"/>
  <c r="O1310" i="16"/>
  <c r="O1311" i="16"/>
  <c r="O1312" i="16"/>
  <c r="O1313" i="16"/>
  <c r="O1314" i="16"/>
  <c r="O1315" i="16"/>
  <c r="O1316" i="16"/>
  <c r="O1317" i="16"/>
  <c r="O1318" i="16"/>
  <c r="O1319" i="16"/>
  <c r="O1320" i="16"/>
  <c r="O1321" i="16"/>
  <c r="O1322" i="16"/>
  <c r="O1323" i="16"/>
  <c r="O1324" i="16"/>
  <c r="O1325" i="16"/>
  <c r="O1326" i="16"/>
  <c r="O1327" i="16"/>
  <c r="O1328" i="16"/>
  <c r="O1329" i="16"/>
  <c r="O1330" i="16"/>
  <c r="O1331" i="16"/>
  <c r="O1332" i="16"/>
  <c r="O1333" i="16"/>
  <c r="O1334" i="16"/>
  <c r="O1335" i="16"/>
  <c r="O1336" i="16"/>
  <c r="O1337" i="16"/>
  <c r="O1338" i="16"/>
  <c r="O1339" i="16"/>
  <c r="O1340" i="16"/>
  <c r="O1341" i="16"/>
  <c r="O1342" i="16"/>
  <c r="O1343" i="16"/>
  <c r="O1344" i="16"/>
  <c r="O1345" i="16"/>
  <c r="O1346" i="16"/>
  <c r="O1347" i="16"/>
  <c r="O1348" i="16"/>
  <c r="O1349" i="16"/>
  <c r="O1350" i="16"/>
  <c r="O1351" i="16"/>
  <c r="O1352" i="16"/>
  <c r="O1353" i="16"/>
  <c r="O1354" i="16"/>
  <c r="O1355" i="16"/>
  <c r="O1356" i="16"/>
  <c r="O1357" i="16"/>
  <c r="O1358" i="16"/>
  <c r="O1359" i="16"/>
  <c r="O1360" i="16"/>
  <c r="O1361" i="16"/>
  <c r="O1362" i="16"/>
  <c r="O1363" i="16"/>
  <c r="O1364" i="16"/>
  <c r="O1365" i="16"/>
  <c r="O1366" i="16"/>
  <c r="O1367" i="16"/>
  <c r="O1368" i="16"/>
  <c r="O1369" i="16"/>
  <c r="O1370" i="16"/>
  <c r="O1371" i="16"/>
  <c r="O1372" i="16"/>
  <c r="O1373" i="16"/>
  <c r="O1374" i="16"/>
  <c r="O1375" i="16"/>
  <c r="O1376" i="16"/>
  <c r="O1377" i="16"/>
  <c r="O1378" i="16"/>
  <c r="O1379" i="16"/>
  <c r="O1380" i="16"/>
  <c r="O1381" i="16"/>
  <c r="O1382" i="16"/>
  <c r="O1383" i="16"/>
  <c r="O1384" i="16"/>
  <c r="O1385" i="16"/>
  <c r="O1386" i="16"/>
  <c r="O1387" i="16"/>
  <c r="O1388" i="16"/>
  <c r="O1389" i="16"/>
  <c r="O1390" i="16"/>
  <c r="O1391" i="16"/>
  <c r="O1392" i="16"/>
  <c r="O1393" i="16"/>
  <c r="O1394" i="16"/>
  <c r="O1395" i="16"/>
  <c r="O1396" i="16"/>
  <c r="O1397" i="16"/>
  <c r="O1398" i="16"/>
  <c r="O1399" i="16"/>
  <c r="O1400" i="16"/>
  <c r="O1401" i="16"/>
  <c r="O1402" i="16"/>
  <c r="O1403" i="16"/>
  <c r="O1404" i="16"/>
  <c r="O1405" i="16"/>
  <c r="O1406" i="16"/>
  <c r="O1407" i="16"/>
  <c r="O1408" i="16"/>
  <c r="O1409" i="16"/>
  <c r="O1410" i="16"/>
  <c r="O1411" i="16"/>
  <c r="O1412" i="16"/>
  <c r="O1413" i="16"/>
  <c r="O1414" i="16"/>
  <c r="O1415" i="16"/>
  <c r="O1416" i="16"/>
  <c r="O1417" i="16"/>
  <c r="O1418" i="16"/>
  <c r="O1419" i="16"/>
  <c r="O1420" i="16"/>
  <c r="O1421" i="16"/>
  <c r="O1422" i="16"/>
  <c r="O1423" i="16"/>
  <c r="O1424" i="16"/>
  <c r="O1425" i="16"/>
  <c r="O1426" i="16"/>
  <c r="O1427" i="16"/>
  <c r="O1428" i="16"/>
  <c r="O1429" i="16"/>
  <c r="O1430" i="16"/>
  <c r="O1431" i="16"/>
  <c r="O1432" i="16"/>
  <c r="O1433" i="16"/>
  <c r="O1434" i="16"/>
  <c r="O1435" i="16"/>
  <c r="O1436" i="16"/>
  <c r="O1437" i="16"/>
  <c r="O1438" i="16"/>
  <c r="O1439" i="16"/>
  <c r="O1440" i="16"/>
  <c r="O1441" i="16"/>
  <c r="O1442" i="16"/>
  <c r="O1443" i="16"/>
  <c r="O1444" i="16"/>
  <c r="O1445" i="16"/>
  <c r="O1446" i="16"/>
  <c r="O1447" i="16"/>
  <c r="O1448" i="16"/>
  <c r="O1449" i="16"/>
  <c r="O1450" i="16"/>
  <c r="O1451" i="16"/>
  <c r="O1452" i="16"/>
  <c r="O1453" i="16"/>
  <c r="O1454" i="16"/>
  <c r="O1455" i="16"/>
  <c r="O1456" i="16"/>
  <c r="O1457" i="16"/>
  <c r="O1458" i="16"/>
  <c r="O1459" i="16"/>
  <c r="O1460" i="16"/>
  <c r="O1461" i="16"/>
  <c r="O1462" i="16"/>
  <c r="O1463" i="16"/>
  <c r="O1464" i="16"/>
  <c r="O1465" i="16"/>
  <c r="O1466" i="16"/>
  <c r="O1467" i="16"/>
  <c r="O1468" i="16"/>
  <c r="O1469" i="16"/>
  <c r="O1470" i="16"/>
  <c r="O1471" i="16"/>
  <c r="O1472" i="16"/>
  <c r="O1473" i="16"/>
  <c r="O1474" i="16"/>
  <c r="O1475" i="16"/>
  <c r="O1476" i="16"/>
  <c r="O1477" i="16"/>
  <c r="O1478" i="16"/>
  <c r="O1479" i="16"/>
  <c r="O1480" i="16"/>
  <c r="O1481" i="16"/>
  <c r="O1482" i="16"/>
  <c r="O1483" i="16"/>
  <c r="O1484" i="16"/>
  <c r="O1485" i="16"/>
  <c r="O1486" i="16"/>
  <c r="O1487" i="16"/>
  <c r="O1488" i="16"/>
  <c r="O1489" i="16"/>
  <c r="O1490" i="16"/>
  <c r="O1491" i="16"/>
  <c r="O1492" i="16"/>
  <c r="O1493" i="16"/>
  <c r="O1494" i="16"/>
  <c r="O1495" i="16"/>
  <c r="O1496" i="16"/>
  <c r="O1497" i="16"/>
  <c r="O1498" i="16"/>
  <c r="O1499" i="16"/>
  <c r="O1500" i="16"/>
  <c r="O1501" i="16"/>
  <c r="O1502" i="16"/>
  <c r="O1503" i="16"/>
  <c r="O1504" i="16"/>
  <c r="O1505" i="16"/>
  <c r="O1506" i="16"/>
  <c r="O1507" i="16"/>
  <c r="O1508" i="16"/>
  <c r="O1509" i="16"/>
  <c r="O1510" i="16"/>
  <c r="O1511" i="16"/>
  <c r="O1512" i="16"/>
  <c r="O1513" i="16"/>
  <c r="O1514" i="16"/>
  <c r="O1515" i="16"/>
  <c r="O1516" i="16"/>
  <c r="O1517" i="16"/>
  <c r="O1518" i="16"/>
  <c r="O1519" i="16"/>
  <c r="O1520" i="16"/>
  <c r="O1521" i="16"/>
  <c r="O1522" i="16"/>
  <c r="O1523" i="16"/>
  <c r="O1524" i="16"/>
  <c r="O1525" i="16"/>
  <c r="O1526" i="16"/>
  <c r="O1527" i="16"/>
  <c r="O1528" i="16"/>
  <c r="O1529" i="16"/>
  <c r="O1530" i="16"/>
  <c r="O1531" i="16"/>
  <c r="O1532" i="16"/>
  <c r="O1533" i="16"/>
  <c r="O1534" i="16"/>
  <c r="O1535" i="16"/>
  <c r="O1536" i="16"/>
  <c r="O1537" i="16"/>
  <c r="O1538" i="16"/>
  <c r="O1539" i="16"/>
  <c r="O1540" i="16"/>
  <c r="O1541" i="16"/>
  <c r="O1542" i="16"/>
  <c r="O1543" i="16"/>
  <c r="O1544" i="16"/>
  <c r="O1545" i="16"/>
  <c r="O1546" i="16"/>
  <c r="O1547" i="16"/>
  <c r="O1548" i="16"/>
  <c r="O1549" i="16"/>
  <c r="O1550" i="16"/>
  <c r="O1551" i="16"/>
  <c r="O1552" i="16"/>
  <c r="O1553" i="16"/>
  <c r="O1554" i="16"/>
  <c r="O1555" i="16"/>
  <c r="O1556" i="16"/>
  <c r="O1557" i="16"/>
  <c r="O1558" i="16"/>
  <c r="O1559" i="16"/>
  <c r="O1560" i="16"/>
  <c r="O1561" i="16"/>
  <c r="O1562" i="16"/>
  <c r="O1563" i="16"/>
  <c r="O1564" i="16"/>
  <c r="O1565" i="16"/>
  <c r="O1566" i="16"/>
  <c r="O1567" i="16"/>
  <c r="O1568" i="16"/>
  <c r="O1569" i="16"/>
  <c r="O1570" i="16"/>
  <c r="O1571" i="16"/>
  <c r="O1572" i="16"/>
  <c r="O1573" i="16"/>
  <c r="O1574" i="16"/>
  <c r="O1575" i="16"/>
  <c r="O1576" i="16"/>
  <c r="O1577" i="16"/>
  <c r="O1578" i="16"/>
  <c r="O1579" i="16"/>
  <c r="O1580" i="16"/>
  <c r="O1581" i="16"/>
  <c r="O1582" i="16"/>
  <c r="O1583" i="16"/>
  <c r="O1584" i="16"/>
  <c r="O1585" i="16"/>
  <c r="O1586" i="16"/>
  <c r="O1587" i="16"/>
  <c r="O1588" i="16"/>
  <c r="O1589" i="16"/>
  <c r="O1590" i="16"/>
  <c r="O1591" i="16"/>
  <c r="O1592" i="16"/>
  <c r="O1593" i="16"/>
  <c r="O1594" i="16"/>
  <c r="O1595" i="16"/>
  <c r="O1596" i="16"/>
  <c r="O1597" i="16"/>
  <c r="O1598" i="16"/>
  <c r="O1599" i="16"/>
  <c r="O1600" i="16"/>
  <c r="O1601" i="16"/>
  <c r="O1602" i="16"/>
  <c r="O1603" i="16"/>
  <c r="O1604" i="16"/>
  <c r="O1605" i="16"/>
  <c r="O1606" i="16"/>
  <c r="O1607" i="16"/>
  <c r="O1608" i="16"/>
  <c r="O1609" i="16"/>
  <c r="O1610" i="16"/>
  <c r="O1611" i="16"/>
  <c r="O1612" i="16"/>
  <c r="O1613" i="16"/>
  <c r="O1614" i="16"/>
  <c r="O1615" i="16"/>
  <c r="O1616" i="16"/>
  <c r="O1617" i="16"/>
  <c r="O1618" i="16"/>
  <c r="O1619" i="16"/>
  <c r="O1620" i="16"/>
  <c r="O1621" i="16"/>
  <c r="O1622" i="16"/>
  <c r="O1623" i="16"/>
  <c r="O1624" i="16"/>
  <c r="O1625" i="16"/>
  <c r="O1626" i="16"/>
  <c r="O1627" i="16"/>
  <c r="O1628" i="16"/>
  <c r="O1629" i="16"/>
  <c r="O1630" i="16"/>
  <c r="O1631" i="16"/>
  <c r="O1632" i="16"/>
  <c r="O1633" i="16"/>
  <c r="O1634" i="16"/>
  <c r="O1635" i="16"/>
  <c r="O1636" i="16"/>
  <c r="O1637" i="16"/>
  <c r="O1638" i="16"/>
  <c r="O1639" i="16"/>
  <c r="O1640" i="16"/>
  <c r="O1641" i="16"/>
  <c r="O1642" i="16"/>
  <c r="O1643" i="16"/>
  <c r="O1644" i="16"/>
  <c r="O1645" i="16"/>
  <c r="O1646" i="16"/>
  <c r="O1647" i="16"/>
  <c r="O1648" i="16"/>
  <c r="O1649" i="16"/>
  <c r="O1650" i="16"/>
  <c r="O1651" i="16"/>
  <c r="O1652" i="16"/>
  <c r="O1653" i="16"/>
  <c r="O1654" i="16"/>
  <c r="O1655" i="16"/>
  <c r="O1656" i="16"/>
  <c r="O1657" i="16"/>
  <c r="O1658" i="16"/>
  <c r="O1659" i="16"/>
  <c r="O1660" i="16"/>
  <c r="O1661" i="16"/>
  <c r="O1662" i="16"/>
  <c r="O1663" i="16"/>
  <c r="O1664" i="16"/>
  <c r="O1665" i="16"/>
  <c r="O1666" i="16"/>
  <c r="O1667" i="16"/>
  <c r="O1668" i="16"/>
  <c r="O1669" i="16"/>
  <c r="O1670" i="16"/>
  <c r="O1671" i="16"/>
  <c r="O1672" i="16"/>
  <c r="O1673" i="16"/>
  <c r="O1674" i="16"/>
  <c r="O1675" i="16"/>
  <c r="O1676" i="16"/>
  <c r="O1677" i="16"/>
  <c r="O1678" i="16"/>
  <c r="O1679" i="16"/>
  <c r="O1680" i="16"/>
  <c r="O1681" i="16"/>
  <c r="O1682" i="16"/>
  <c r="O1683" i="16"/>
  <c r="O1684" i="16"/>
  <c r="O1685" i="16"/>
  <c r="O1686" i="16"/>
  <c r="O1687" i="16"/>
  <c r="O1688" i="16"/>
  <c r="O1689" i="16"/>
  <c r="O1690" i="16"/>
  <c r="O1691" i="16"/>
  <c r="O1692" i="16"/>
  <c r="O1693" i="16"/>
  <c r="O1694" i="16"/>
  <c r="O1695" i="16"/>
  <c r="O1696" i="16"/>
  <c r="O1697" i="16"/>
  <c r="O1698" i="16"/>
  <c r="O1699" i="16"/>
  <c r="O1700" i="16"/>
  <c r="O1701" i="16"/>
  <c r="O1702" i="16"/>
  <c r="O1703" i="16"/>
  <c r="O1704" i="16"/>
  <c r="O1705" i="16"/>
  <c r="O1706" i="16"/>
  <c r="O1707" i="16"/>
  <c r="O1708" i="16"/>
  <c r="O1709" i="16"/>
  <c r="O1710" i="16"/>
  <c r="O1711" i="16"/>
  <c r="O1712" i="16"/>
  <c r="O1713" i="16"/>
  <c r="O1714" i="16"/>
  <c r="O1715" i="16"/>
  <c r="O1716" i="16"/>
  <c r="O1717" i="16"/>
  <c r="O1718" i="16"/>
  <c r="O1719" i="16"/>
  <c r="O1720" i="16"/>
  <c r="O1721" i="16"/>
  <c r="O1722" i="16"/>
  <c r="O1723" i="16"/>
  <c r="O1724" i="16"/>
  <c r="O1725" i="16"/>
  <c r="O1726" i="16"/>
  <c r="O1727" i="16"/>
  <c r="O1728" i="16"/>
  <c r="O1729" i="16"/>
  <c r="O1730" i="16"/>
  <c r="O1731" i="16"/>
  <c r="O1732" i="16"/>
  <c r="O1733" i="16"/>
  <c r="O1734" i="16"/>
  <c r="O1735" i="16"/>
  <c r="O1736" i="16"/>
  <c r="O1737" i="16"/>
  <c r="O1738" i="16"/>
  <c r="O1739" i="16"/>
  <c r="O1740" i="16"/>
  <c r="O1741" i="16"/>
  <c r="O1742" i="16"/>
  <c r="O1743" i="16"/>
  <c r="O1744" i="16"/>
  <c r="O1745" i="16"/>
  <c r="O1746" i="16"/>
  <c r="O1747" i="16"/>
  <c r="O1748" i="16"/>
  <c r="O1749" i="16"/>
  <c r="O1750" i="16"/>
  <c r="O1751" i="16"/>
  <c r="O1752" i="16"/>
  <c r="O1753" i="16"/>
  <c r="O1754" i="16"/>
  <c r="O1755" i="16"/>
  <c r="O1756" i="16"/>
  <c r="O1757" i="16"/>
  <c r="O1758" i="16"/>
  <c r="O1759" i="16"/>
  <c r="O1760" i="16"/>
  <c r="O1761" i="16"/>
  <c r="O1762" i="16"/>
  <c r="O1763" i="16"/>
  <c r="O1764" i="16"/>
  <c r="O1765" i="16"/>
  <c r="O1766" i="16"/>
  <c r="O1767" i="16"/>
  <c r="O1768" i="16"/>
  <c r="O1769" i="16"/>
  <c r="O1770" i="16"/>
  <c r="O1771" i="16"/>
  <c r="O1772" i="16"/>
  <c r="O1773" i="16"/>
  <c r="O1774" i="16"/>
  <c r="O1775" i="16"/>
  <c r="O1776" i="16"/>
  <c r="O1777" i="16"/>
  <c r="O1778" i="16"/>
  <c r="O1779" i="16"/>
  <c r="O1780" i="16"/>
  <c r="O1781" i="16"/>
  <c r="O1782" i="16"/>
  <c r="O1783" i="16"/>
  <c r="O1784" i="16"/>
  <c r="O1785" i="16"/>
  <c r="O1786" i="16"/>
  <c r="O1787" i="16"/>
  <c r="O1788" i="16"/>
  <c r="O1789" i="16"/>
  <c r="O1790" i="16"/>
  <c r="O1791" i="16"/>
  <c r="O1792" i="16"/>
  <c r="O1793" i="16"/>
  <c r="O1794" i="16"/>
  <c r="O1795" i="16"/>
  <c r="O1796" i="16"/>
  <c r="O1797" i="16"/>
  <c r="O1798" i="16"/>
  <c r="O1799" i="16"/>
  <c r="O1800" i="16"/>
  <c r="O1801" i="16"/>
  <c r="O1802" i="16"/>
  <c r="O1803" i="16"/>
  <c r="O1804" i="16"/>
  <c r="O1805" i="16"/>
  <c r="O1806" i="16"/>
  <c r="O1807" i="16"/>
  <c r="O1808" i="16"/>
  <c r="O1809" i="16"/>
  <c r="O1810" i="16"/>
  <c r="O1811" i="16"/>
  <c r="O1812" i="16"/>
  <c r="O1813" i="16"/>
  <c r="O1814" i="16"/>
  <c r="O1815" i="16"/>
  <c r="O1816" i="16"/>
  <c r="O1817" i="16"/>
  <c r="O1818" i="16"/>
  <c r="O1819" i="16"/>
  <c r="O1820" i="16"/>
  <c r="O1821" i="16"/>
  <c r="O1822" i="16"/>
  <c r="O1823" i="16"/>
  <c r="O1824" i="16"/>
  <c r="O1825" i="16"/>
  <c r="O1826" i="16"/>
  <c r="O1827" i="16"/>
  <c r="O1828" i="16"/>
  <c r="O1829" i="16"/>
  <c r="O1830" i="16"/>
  <c r="O1831" i="16"/>
  <c r="O1832" i="16"/>
  <c r="O1833" i="16"/>
  <c r="O1834" i="16"/>
  <c r="O1835" i="16"/>
  <c r="O1836" i="16"/>
  <c r="O1837" i="16"/>
  <c r="O1838" i="16"/>
  <c r="O1839" i="16"/>
  <c r="O1840" i="16"/>
  <c r="O1841" i="16"/>
  <c r="O1842" i="16"/>
  <c r="O1843" i="16"/>
  <c r="O1844" i="16"/>
  <c r="O1845" i="16"/>
  <c r="O1846" i="16"/>
  <c r="O1847" i="16"/>
  <c r="O1848" i="16"/>
  <c r="O1849" i="16"/>
  <c r="O1850" i="16"/>
  <c r="O1851" i="16"/>
  <c r="O1852" i="16"/>
  <c r="O1853" i="16"/>
  <c r="O1854" i="16"/>
  <c r="O1855" i="16"/>
  <c r="O1856" i="16"/>
  <c r="O1857" i="16"/>
  <c r="O1858" i="16"/>
  <c r="O1859" i="16"/>
  <c r="O1860" i="16"/>
  <c r="O1861" i="16"/>
  <c r="O1862" i="16"/>
  <c r="O1863" i="16"/>
  <c r="O1864" i="16"/>
  <c r="O1865" i="16"/>
  <c r="O1866" i="16"/>
  <c r="O1867" i="16"/>
  <c r="O1868" i="16"/>
  <c r="O1869" i="16"/>
  <c r="O1870" i="16"/>
  <c r="O1871" i="16"/>
  <c r="O1872" i="16"/>
  <c r="O1873" i="16"/>
  <c r="O1874" i="16"/>
  <c r="O1875" i="16"/>
  <c r="O1876" i="16"/>
  <c r="O1877" i="16"/>
  <c r="O1878" i="16"/>
  <c r="O1879" i="16"/>
  <c r="O1880" i="16"/>
  <c r="O1881" i="16"/>
  <c r="O1882" i="16"/>
  <c r="O1883" i="16"/>
  <c r="O1884" i="16"/>
  <c r="O1885" i="16"/>
  <c r="O1886" i="16"/>
  <c r="O1887" i="16"/>
  <c r="O1888" i="16"/>
  <c r="O1889" i="16"/>
  <c r="O1890" i="16"/>
  <c r="O1891" i="16"/>
  <c r="O1892" i="16"/>
  <c r="O1893" i="16"/>
  <c r="O1894" i="16"/>
  <c r="O1895" i="16"/>
  <c r="O1896" i="16"/>
  <c r="O1897" i="16"/>
  <c r="O1898" i="16"/>
  <c r="O1899" i="16"/>
  <c r="O1900" i="16"/>
  <c r="O1901" i="16"/>
  <c r="O1902" i="16"/>
  <c r="O1903" i="16"/>
  <c r="O1904" i="16"/>
  <c r="O1905" i="16"/>
  <c r="O1906" i="16"/>
  <c r="O1907" i="16"/>
  <c r="O1908" i="16"/>
  <c r="O1909" i="16"/>
  <c r="O1910" i="16"/>
  <c r="O1911" i="16"/>
  <c r="O1912" i="16"/>
  <c r="O1913" i="16"/>
  <c r="O1914" i="16"/>
  <c r="O1915" i="16"/>
  <c r="O1916" i="16"/>
  <c r="O1917" i="16"/>
  <c r="O1918" i="16"/>
  <c r="O1919" i="16"/>
  <c r="O1920" i="16"/>
  <c r="O1921" i="16"/>
  <c r="O1922" i="16"/>
  <c r="O1923" i="16"/>
  <c r="O1924" i="16"/>
  <c r="O1925" i="16"/>
  <c r="O1926" i="16"/>
  <c r="O1927" i="16"/>
  <c r="O1928" i="16"/>
  <c r="O1929" i="16"/>
  <c r="O1930" i="16"/>
  <c r="O1931" i="16"/>
  <c r="O1932" i="16"/>
  <c r="O1933" i="16"/>
  <c r="O1934" i="16"/>
  <c r="O1935" i="16"/>
  <c r="O1936" i="16"/>
  <c r="O1937" i="16"/>
  <c r="O1938" i="16"/>
  <c r="O1939" i="16"/>
  <c r="O1940" i="16"/>
  <c r="O1941" i="16"/>
  <c r="O1942" i="16"/>
  <c r="O1943" i="16"/>
  <c r="O1944" i="16"/>
  <c r="O1945" i="16"/>
  <c r="O1946" i="16"/>
  <c r="O1947" i="16"/>
  <c r="O1948" i="16"/>
  <c r="O1949" i="16"/>
  <c r="O1950" i="16"/>
  <c r="O1951" i="16"/>
  <c r="O1952" i="16"/>
  <c r="O1953" i="16"/>
  <c r="O1954" i="16"/>
  <c r="O1955" i="16"/>
  <c r="O1956" i="16"/>
  <c r="O1957" i="16"/>
  <c r="O1958" i="16"/>
  <c r="O1959" i="16"/>
  <c r="O1960" i="16"/>
  <c r="O1961" i="16"/>
  <c r="O1962" i="16"/>
  <c r="O1963" i="16"/>
  <c r="O1964" i="16"/>
  <c r="O1965" i="16"/>
  <c r="O1966" i="16"/>
  <c r="O1967" i="16"/>
  <c r="O1968" i="16"/>
  <c r="O1969" i="16"/>
  <c r="O1970" i="16"/>
  <c r="O1971" i="16"/>
  <c r="O1972" i="16"/>
  <c r="O1973" i="16"/>
  <c r="O1974" i="16"/>
  <c r="O1975" i="16"/>
  <c r="O1976" i="16"/>
  <c r="O1977" i="16"/>
  <c r="O1978" i="16"/>
  <c r="O1979" i="16"/>
  <c r="O1980" i="16"/>
  <c r="O1981" i="16"/>
  <c r="O1982" i="16"/>
  <c r="O1983" i="16"/>
  <c r="O1984" i="16"/>
  <c r="O1985" i="16"/>
  <c r="O1986" i="16"/>
  <c r="O1987" i="16"/>
  <c r="O1988" i="16"/>
  <c r="O1989" i="16"/>
  <c r="O1990" i="16"/>
  <c r="O1991" i="16"/>
  <c r="O1992" i="16"/>
  <c r="O1993" i="16"/>
  <c r="O1994" i="16"/>
  <c r="O1995" i="16"/>
  <c r="O1996" i="16"/>
  <c r="O1997" i="16"/>
  <c r="O1998" i="16"/>
  <c r="O1999" i="16"/>
  <c r="O2000" i="16"/>
  <c r="O2001" i="16"/>
  <c r="O2002" i="16"/>
  <c r="O2003" i="16"/>
  <c r="O2004" i="16"/>
  <c r="O2005" i="16"/>
  <c r="O2006" i="16"/>
  <c r="O2007" i="16"/>
  <c r="O2008" i="16"/>
  <c r="O2009" i="16"/>
  <c r="O2010" i="16"/>
  <c r="O2011" i="16"/>
  <c r="O2012" i="16"/>
  <c r="O2013" i="16"/>
  <c r="O2014" i="16"/>
  <c r="O2015" i="16"/>
  <c r="O2016" i="16"/>
  <c r="O2017" i="16"/>
  <c r="O2018" i="16"/>
  <c r="O2019" i="16"/>
  <c r="O2020" i="16"/>
  <c r="O2021" i="16"/>
  <c r="O2022" i="16"/>
  <c r="O2023" i="16"/>
  <c r="O2024" i="16"/>
  <c r="O2025" i="16"/>
  <c r="O2026" i="16"/>
  <c r="O2027" i="16"/>
  <c r="O2028" i="16"/>
  <c r="O2029" i="16"/>
  <c r="O2030" i="16"/>
  <c r="O2031" i="16"/>
  <c r="O2032" i="16"/>
  <c r="O2033" i="16"/>
  <c r="O2034" i="16"/>
  <c r="O2035" i="16"/>
  <c r="O2036" i="16"/>
  <c r="O2037" i="16"/>
  <c r="O2038" i="16"/>
  <c r="O2039" i="16"/>
  <c r="O2040" i="16"/>
  <c r="O2041" i="16"/>
  <c r="O2042" i="16"/>
  <c r="O2043" i="16"/>
  <c r="O2044" i="16"/>
  <c r="O2045" i="16"/>
  <c r="O2046" i="16"/>
  <c r="O2047" i="16"/>
  <c r="O2048" i="16"/>
  <c r="O2049" i="16"/>
  <c r="O2050" i="16"/>
  <c r="O2051" i="16"/>
  <c r="O2052" i="16"/>
  <c r="O2053" i="16"/>
  <c r="O2054" i="16"/>
  <c r="O2055" i="16"/>
  <c r="O2056" i="16"/>
  <c r="O2057" i="16"/>
  <c r="O2058" i="16"/>
  <c r="O2059" i="16"/>
  <c r="O2060" i="16"/>
  <c r="O2061" i="16"/>
  <c r="O2062" i="16"/>
  <c r="O2063" i="16"/>
  <c r="O2064" i="16"/>
  <c r="O2065" i="16"/>
  <c r="O2066" i="16"/>
  <c r="O2067" i="16"/>
  <c r="O2068" i="16"/>
  <c r="O2069" i="16"/>
  <c r="O2070" i="16"/>
  <c r="O2071" i="16"/>
  <c r="O2072" i="16"/>
  <c r="O2073" i="16"/>
  <c r="O2074" i="16"/>
  <c r="O2075" i="16"/>
  <c r="O2076" i="16"/>
  <c r="O2077" i="16"/>
  <c r="O2078" i="16"/>
  <c r="O2079" i="16"/>
  <c r="O2080" i="16"/>
  <c r="O2081" i="16"/>
  <c r="O2082" i="16"/>
  <c r="O2083" i="16"/>
  <c r="O2084" i="16"/>
  <c r="O2085" i="16"/>
  <c r="O2086" i="16"/>
  <c r="O2087" i="16"/>
  <c r="O2088" i="16"/>
  <c r="O2089" i="16"/>
  <c r="O2090" i="16"/>
  <c r="O2091" i="16"/>
  <c r="O2092" i="16"/>
  <c r="O2093" i="16"/>
  <c r="O2094" i="16"/>
  <c r="O2095" i="16"/>
  <c r="O2096" i="16"/>
  <c r="O2097" i="16"/>
  <c r="O2098" i="16"/>
  <c r="O2099" i="16"/>
  <c r="O2100" i="16"/>
  <c r="O2101" i="16"/>
  <c r="O2102" i="16"/>
  <c r="O2103" i="16"/>
  <c r="O2104" i="16"/>
  <c r="O2105" i="16"/>
  <c r="O2106" i="16"/>
  <c r="O2107" i="16"/>
  <c r="O2108" i="16"/>
  <c r="O2109" i="16"/>
  <c r="O2110" i="16"/>
  <c r="O2111" i="16"/>
  <c r="O2112" i="16"/>
  <c r="O2113" i="16"/>
  <c r="O2114" i="16"/>
  <c r="O2115" i="16"/>
  <c r="O2116" i="16"/>
  <c r="O2117" i="16"/>
  <c r="O2118" i="16"/>
  <c r="O2119" i="16"/>
  <c r="O2120" i="16"/>
  <c r="O2121" i="16"/>
  <c r="O2122" i="16"/>
  <c r="O2123" i="16"/>
  <c r="O2124" i="16"/>
  <c r="O2125" i="16"/>
  <c r="O2126" i="16"/>
  <c r="O2127" i="16"/>
  <c r="O2128" i="16"/>
  <c r="O2129" i="16"/>
  <c r="O2130" i="16"/>
  <c r="O2131" i="16"/>
  <c r="O2132" i="16"/>
  <c r="O2133" i="16"/>
  <c r="O2134" i="16"/>
  <c r="O2135" i="16"/>
  <c r="O2136" i="16"/>
  <c r="O2137" i="16"/>
  <c r="O2138" i="16"/>
  <c r="O2139" i="16"/>
  <c r="O2140" i="16"/>
  <c r="O2141" i="16"/>
  <c r="O2142" i="16"/>
  <c r="O2143" i="16"/>
  <c r="O2144" i="16"/>
  <c r="O2145" i="16"/>
  <c r="O2146" i="16"/>
  <c r="O2147" i="16"/>
  <c r="O2148" i="16"/>
  <c r="O2149" i="16"/>
  <c r="O2150" i="16"/>
  <c r="O2151" i="16"/>
  <c r="O2152" i="16"/>
  <c r="O2153" i="16"/>
  <c r="O2154" i="16"/>
  <c r="O2155" i="16"/>
  <c r="O2156" i="16"/>
  <c r="O2157" i="16"/>
  <c r="O2158" i="16"/>
  <c r="O2159" i="16"/>
  <c r="O2160" i="16"/>
  <c r="O2161" i="16"/>
  <c r="O2162" i="16"/>
  <c r="O2163" i="16"/>
  <c r="O2164" i="16"/>
  <c r="O2165" i="16"/>
  <c r="O2166" i="16"/>
  <c r="O2167" i="16"/>
  <c r="O2168" i="16"/>
  <c r="O2169" i="16"/>
  <c r="O2170" i="16"/>
  <c r="O2171" i="16"/>
  <c r="O2172" i="16"/>
  <c r="O2173" i="16"/>
  <c r="O2174" i="16"/>
  <c r="O2175" i="16"/>
  <c r="O2176" i="16"/>
  <c r="O2177" i="16"/>
  <c r="O2178" i="16"/>
  <c r="O2179" i="16"/>
  <c r="O2180" i="16"/>
  <c r="O2181" i="16"/>
  <c r="O2182" i="16"/>
  <c r="O2183" i="16"/>
  <c r="O2184" i="16"/>
  <c r="O2185" i="16"/>
  <c r="O2186" i="16"/>
  <c r="O2187" i="16"/>
  <c r="O2188" i="16"/>
  <c r="O2189" i="16"/>
  <c r="O2190" i="16"/>
  <c r="O2191" i="16"/>
  <c r="O2192" i="16"/>
  <c r="O2193" i="16"/>
  <c r="O2194" i="16"/>
  <c r="O2195" i="16"/>
  <c r="O2196" i="16"/>
  <c r="O2197" i="16"/>
  <c r="O2198" i="16"/>
  <c r="O2199" i="16"/>
  <c r="O2200" i="16"/>
  <c r="O2201" i="16"/>
  <c r="O2202" i="16"/>
  <c r="O2203" i="16"/>
  <c r="O2204" i="16"/>
  <c r="O2205" i="16"/>
  <c r="O2206" i="16"/>
  <c r="O2207" i="16"/>
  <c r="O2208" i="16"/>
  <c r="O2209" i="16"/>
  <c r="O2210" i="16"/>
  <c r="O2211" i="16"/>
  <c r="O2212" i="16"/>
  <c r="O2213" i="16"/>
  <c r="O2214" i="16"/>
  <c r="O2215" i="16"/>
  <c r="O2216" i="16"/>
  <c r="O2217" i="16"/>
  <c r="O2218" i="16"/>
  <c r="O2219" i="16"/>
  <c r="O2220" i="16"/>
  <c r="O2221" i="16"/>
  <c r="O2222" i="16"/>
  <c r="O2223" i="16"/>
  <c r="O2224" i="16"/>
  <c r="O2225" i="16"/>
  <c r="O2226" i="16"/>
  <c r="O2227" i="16"/>
  <c r="O2228" i="16"/>
  <c r="O2229" i="16"/>
  <c r="O2230" i="16"/>
  <c r="O2231" i="16"/>
  <c r="O2232" i="16"/>
  <c r="O2233" i="16"/>
  <c r="O2234" i="16"/>
  <c r="O2235" i="16"/>
  <c r="O2236" i="16"/>
  <c r="O2237" i="16"/>
  <c r="O2238" i="16"/>
  <c r="O2239" i="16"/>
  <c r="O2240" i="16"/>
  <c r="O2241" i="16"/>
  <c r="O2242" i="16"/>
  <c r="O2243" i="16"/>
  <c r="O2244" i="16"/>
  <c r="O2245" i="16"/>
  <c r="O2246" i="16"/>
  <c r="O2247" i="16"/>
  <c r="O2248" i="16"/>
  <c r="O2249" i="16"/>
  <c r="O2250" i="16"/>
  <c r="O2251" i="16"/>
  <c r="O2252" i="16"/>
  <c r="O2253" i="16"/>
  <c r="O2254" i="16"/>
  <c r="O2255" i="16"/>
  <c r="O2256" i="16"/>
  <c r="O2257" i="16"/>
  <c r="O2258" i="16"/>
  <c r="O2259" i="16"/>
  <c r="O2260" i="16"/>
  <c r="O2261" i="16"/>
  <c r="O2262" i="16"/>
  <c r="O2263" i="16"/>
  <c r="O2264" i="16"/>
  <c r="O2265" i="16"/>
  <c r="O2266" i="16"/>
  <c r="O2267" i="16"/>
  <c r="O2268" i="16"/>
  <c r="O2269" i="16"/>
  <c r="O2270" i="16"/>
  <c r="O2271" i="16"/>
  <c r="O2272" i="16"/>
  <c r="O2273" i="16"/>
  <c r="O2274" i="16"/>
  <c r="O2275" i="16"/>
  <c r="O2276" i="16"/>
  <c r="O2277" i="16"/>
  <c r="O2278" i="16"/>
  <c r="O2279" i="16"/>
  <c r="O2280" i="16"/>
  <c r="O2281" i="16"/>
  <c r="O2282" i="16"/>
  <c r="O2283" i="16"/>
  <c r="O2284" i="16"/>
  <c r="O2285" i="16"/>
  <c r="O2286" i="16"/>
  <c r="O2287" i="16"/>
  <c r="O2288" i="16"/>
  <c r="O2289" i="16"/>
  <c r="O2290" i="16"/>
  <c r="O2291" i="16"/>
  <c r="O2292" i="16"/>
  <c r="O2293" i="16"/>
  <c r="O2294" i="16"/>
  <c r="O2295" i="16"/>
  <c r="O2296" i="16"/>
  <c r="O2297" i="16"/>
  <c r="O2298" i="16"/>
  <c r="O2299" i="16"/>
  <c r="O2300" i="16"/>
  <c r="O2301" i="16"/>
  <c r="O2302" i="16"/>
  <c r="O2303" i="16"/>
  <c r="O2304" i="16"/>
  <c r="O2305" i="16"/>
  <c r="O2306" i="16"/>
  <c r="O2307" i="16"/>
  <c r="O2308" i="16"/>
  <c r="O2309" i="16"/>
  <c r="O2310" i="16"/>
  <c r="O2311" i="16"/>
  <c r="O2312" i="16"/>
  <c r="O2313" i="16"/>
  <c r="O2314" i="16"/>
  <c r="O2315" i="16"/>
  <c r="O2316" i="16"/>
  <c r="O2317" i="16"/>
  <c r="O2318" i="16"/>
  <c r="O2319" i="16"/>
  <c r="O2320" i="16"/>
  <c r="O2321" i="16"/>
  <c r="O2322" i="16"/>
  <c r="O2323" i="16"/>
  <c r="O2324" i="16"/>
  <c r="O2325" i="16"/>
  <c r="O2326" i="16"/>
  <c r="O2327" i="16"/>
  <c r="O5" i="16"/>
  <c r="P6" i="16"/>
  <c r="P7" i="16"/>
  <c r="P8" i="16"/>
  <c r="P9" i="16"/>
  <c r="P10" i="16"/>
  <c r="P11" i="16"/>
  <c r="P12" i="16"/>
  <c r="P13" i="16"/>
  <c r="P14" i="16"/>
  <c r="P15" i="16"/>
  <c r="P16" i="16"/>
  <c r="P17" i="16"/>
  <c r="P18" i="16"/>
  <c r="P19" i="16"/>
  <c r="P20" i="16"/>
  <c r="P21" i="16"/>
  <c r="P22" i="16"/>
  <c r="P23" i="16"/>
  <c r="P24" i="16"/>
  <c r="P25" i="16"/>
  <c r="P26" i="16"/>
  <c r="P27" i="16"/>
  <c r="P28" i="16"/>
  <c r="P29" i="16"/>
  <c r="P30" i="16"/>
  <c r="P31" i="16"/>
  <c r="P32" i="16"/>
  <c r="P33" i="16"/>
  <c r="P34" i="16"/>
  <c r="P35" i="16"/>
  <c r="P36" i="16"/>
  <c r="P37" i="16"/>
  <c r="P38" i="16"/>
  <c r="P39" i="16"/>
  <c r="P40" i="16"/>
  <c r="P41" i="16"/>
  <c r="P42" i="16"/>
  <c r="P43" i="16"/>
  <c r="P44" i="16"/>
  <c r="P45" i="16"/>
  <c r="P46" i="16"/>
  <c r="P47" i="16"/>
  <c r="P48" i="16"/>
  <c r="P49" i="16"/>
  <c r="P50" i="16"/>
  <c r="P51" i="16"/>
  <c r="P52" i="16"/>
  <c r="P53" i="16"/>
  <c r="P54" i="16"/>
  <c r="P55" i="16"/>
  <c r="P56" i="16"/>
  <c r="P57" i="16"/>
  <c r="P58" i="16"/>
  <c r="P59" i="16"/>
  <c r="P60" i="16"/>
  <c r="P61" i="16"/>
  <c r="P62" i="16"/>
  <c r="P63" i="16"/>
  <c r="P64" i="16"/>
  <c r="P65" i="16"/>
  <c r="P66" i="16"/>
  <c r="P67" i="16"/>
  <c r="P68" i="16"/>
  <c r="P69" i="16"/>
  <c r="P70" i="16"/>
  <c r="P71" i="16"/>
  <c r="P72" i="16"/>
  <c r="P73" i="16"/>
  <c r="P74" i="16"/>
  <c r="P75" i="16"/>
  <c r="P76" i="16"/>
  <c r="P77" i="16"/>
  <c r="P78" i="16"/>
  <c r="P79" i="16"/>
  <c r="P80" i="16"/>
  <c r="P81" i="16"/>
  <c r="P82" i="16"/>
  <c r="P83" i="16"/>
  <c r="P84" i="16"/>
  <c r="P85" i="16"/>
  <c r="P86" i="16"/>
  <c r="P87" i="16"/>
  <c r="P88" i="16"/>
  <c r="P89" i="16"/>
  <c r="P90" i="16"/>
  <c r="P91" i="16"/>
  <c r="P92" i="16"/>
  <c r="P93" i="16"/>
  <c r="P94" i="16"/>
  <c r="P95" i="16"/>
  <c r="P96" i="16"/>
  <c r="P97" i="16"/>
  <c r="P98" i="16"/>
  <c r="P99" i="16"/>
  <c r="P100" i="16"/>
  <c r="P101" i="16"/>
  <c r="P102" i="16"/>
  <c r="P103" i="16"/>
  <c r="P104" i="16"/>
  <c r="P105" i="16"/>
  <c r="P106" i="16"/>
  <c r="P107" i="16"/>
  <c r="P108" i="16"/>
  <c r="P109" i="16"/>
  <c r="P110" i="16"/>
  <c r="P111" i="16"/>
  <c r="P112" i="16"/>
  <c r="P113" i="16"/>
  <c r="P114" i="16"/>
  <c r="P115" i="16"/>
  <c r="P116" i="16"/>
  <c r="P117" i="16"/>
  <c r="P118" i="16"/>
  <c r="P119" i="16"/>
  <c r="P120" i="16"/>
  <c r="P121" i="16"/>
  <c r="P122" i="16"/>
  <c r="P123" i="16"/>
  <c r="P124" i="16"/>
  <c r="P125" i="16"/>
  <c r="P126" i="16"/>
  <c r="P127" i="16"/>
  <c r="P128" i="16"/>
  <c r="P129" i="16"/>
  <c r="P130" i="16"/>
  <c r="P131" i="16"/>
  <c r="P132" i="16"/>
  <c r="P133" i="16"/>
  <c r="P134" i="16"/>
  <c r="P135" i="16"/>
  <c r="P136" i="16"/>
  <c r="P137" i="16"/>
  <c r="P138" i="16"/>
  <c r="P139" i="16"/>
  <c r="P140" i="16"/>
  <c r="P141" i="16"/>
  <c r="P142" i="16"/>
  <c r="P143" i="16"/>
  <c r="P144" i="16"/>
  <c r="P145" i="16"/>
  <c r="P146" i="16"/>
  <c r="P147" i="16"/>
  <c r="P148" i="16"/>
  <c r="P149" i="16"/>
  <c r="P150" i="16"/>
  <c r="P151" i="16"/>
  <c r="P152" i="16"/>
  <c r="P153" i="16"/>
  <c r="P154" i="16"/>
  <c r="P155" i="16"/>
  <c r="P156" i="16"/>
  <c r="P157" i="16"/>
  <c r="P158" i="16"/>
  <c r="P159" i="16"/>
  <c r="P160" i="16"/>
  <c r="P161" i="16"/>
  <c r="P162" i="16"/>
  <c r="P163" i="16"/>
  <c r="P164" i="16"/>
  <c r="P165" i="16"/>
  <c r="P166" i="16"/>
  <c r="P167" i="16"/>
  <c r="P168" i="16"/>
  <c r="P169" i="16"/>
  <c r="P170" i="16"/>
  <c r="P171" i="16"/>
  <c r="P172" i="16"/>
  <c r="P173" i="16"/>
  <c r="P174" i="16"/>
  <c r="P175" i="16"/>
  <c r="P176" i="16"/>
  <c r="P177" i="16"/>
  <c r="P178" i="16"/>
  <c r="P179" i="16"/>
  <c r="P180" i="16"/>
  <c r="P181" i="16"/>
  <c r="P182" i="16"/>
  <c r="P183" i="16"/>
  <c r="P184" i="16"/>
  <c r="P185" i="16"/>
  <c r="P186" i="16"/>
  <c r="P187" i="16"/>
  <c r="P188" i="16"/>
  <c r="P189" i="16"/>
  <c r="P190" i="16"/>
  <c r="P191" i="16"/>
  <c r="P192" i="16"/>
  <c r="P193" i="16"/>
  <c r="P194" i="16"/>
  <c r="P195" i="16"/>
  <c r="P196" i="16"/>
  <c r="P197" i="16"/>
  <c r="P198" i="16"/>
  <c r="P199" i="16"/>
  <c r="P200" i="16"/>
  <c r="P201" i="16"/>
  <c r="P202" i="16"/>
  <c r="P203" i="16"/>
  <c r="P204" i="16"/>
  <c r="P205" i="16"/>
  <c r="P206" i="16"/>
  <c r="P207" i="16"/>
  <c r="P208" i="16"/>
  <c r="P209" i="16"/>
  <c r="P210" i="16"/>
  <c r="P211" i="16"/>
  <c r="P212" i="16"/>
  <c r="P213" i="16"/>
  <c r="P214" i="16"/>
  <c r="P215" i="16"/>
  <c r="P216" i="16"/>
  <c r="P217" i="16"/>
  <c r="P218" i="16"/>
  <c r="P219" i="16"/>
  <c r="P220" i="16"/>
  <c r="P221" i="16"/>
  <c r="P222" i="16"/>
  <c r="P223" i="16"/>
  <c r="P224" i="16"/>
  <c r="P225" i="16"/>
  <c r="P226" i="16"/>
  <c r="P227" i="16"/>
  <c r="P228" i="16"/>
  <c r="P229" i="16"/>
  <c r="P230" i="16"/>
  <c r="P231" i="16"/>
  <c r="P232" i="16"/>
  <c r="P233" i="16"/>
  <c r="P234" i="16"/>
  <c r="P235" i="16"/>
  <c r="P236" i="16"/>
  <c r="P237" i="16"/>
  <c r="P238" i="16"/>
  <c r="P239" i="16"/>
  <c r="P240" i="16"/>
  <c r="P241" i="16"/>
  <c r="P242" i="16"/>
  <c r="P243" i="16"/>
  <c r="P244" i="16"/>
  <c r="P245" i="16"/>
  <c r="P246" i="16"/>
  <c r="P247" i="16"/>
  <c r="P248" i="16"/>
  <c r="P249" i="16"/>
  <c r="P250" i="16"/>
  <c r="P251" i="16"/>
  <c r="P252" i="16"/>
  <c r="P253" i="16"/>
  <c r="P254" i="16"/>
  <c r="P255" i="16"/>
  <c r="P256" i="16"/>
  <c r="P257" i="16"/>
  <c r="P258" i="16"/>
  <c r="P259" i="16"/>
  <c r="P260" i="16"/>
  <c r="P261" i="16"/>
  <c r="P262" i="16"/>
  <c r="P263" i="16"/>
  <c r="P264" i="16"/>
  <c r="P265" i="16"/>
  <c r="P266" i="16"/>
  <c r="P267" i="16"/>
  <c r="P268" i="16"/>
  <c r="P269" i="16"/>
  <c r="P270" i="16"/>
  <c r="P271" i="16"/>
  <c r="P272" i="16"/>
  <c r="P273" i="16"/>
  <c r="P274" i="16"/>
  <c r="P275" i="16"/>
  <c r="P276" i="16"/>
  <c r="P277" i="16"/>
  <c r="P278" i="16"/>
  <c r="P279" i="16"/>
  <c r="P280" i="16"/>
  <c r="P281" i="16"/>
  <c r="P282" i="16"/>
  <c r="P283" i="16"/>
  <c r="P284" i="16"/>
  <c r="P285" i="16"/>
  <c r="P286" i="16"/>
  <c r="P287" i="16"/>
  <c r="P288" i="16"/>
  <c r="P289" i="16"/>
  <c r="P290" i="16"/>
  <c r="P291" i="16"/>
  <c r="P292" i="16"/>
  <c r="P293" i="16"/>
  <c r="P294" i="16"/>
  <c r="P295" i="16"/>
  <c r="P296" i="16"/>
  <c r="P297" i="16"/>
  <c r="P298" i="16"/>
  <c r="P299" i="16"/>
  <c r="P300" i="16"/>
  <c r="P301" i="16"/>
  <c r="P302" i="16"/>
  <c r="P303" i="16"/>
  <c r="P304" i="16"/>
  <c r="P305" i="16"/>
  <c r="P306" i="16"/>
  <c r="P307" i="16"/>
  <c r="P308" i="16"/>
  <c r="P309" i="16"/>
  <c r="P310" i="16"/>
  <c r="P311" i="16"/>
  <c r="P312" i="16"/>
  <c r="P313" i="16"/>
  <c r="P314" i="16"/>
  <c r="P315" i="16"/>
  <c r="P316" i="16"/>
  <c r="P317" i="16"/>
  <c r="P318" i="16"/>
  <c r="P319" i="16"/>
  <c r="P320" i="16"/>
  <c r="P321" i="16"/>
  <c r="P322" i="16"/>
  <c r="P323" i="16"/>
  <c r="P324" i="16"/>
  <c r="P325" i="16"/>
  <c r="P326" i="16"/>
  <c r="P327" i="16"/>
  <c r="P328" i="16"/>
  <c r="P329" i="16"/>
  <c r="P330" i="16"/>
  <c r="P331" i="16"/>
  <c r="P332" i="16"/>
  <c r="P333" i="16"/>
  <c r="P334" i="16"/>
  <c r="P335" i="16"/>
  <c r="P336" i="16"/>
  <c r="P337" i="16"/>
  <c r="P338" i="16"/>
  <c r="P339" i="16"/>
  <c r="P340" i="16"/>
  <c r="P341" i="16"/>
  <c r="P342" i="16"/>
  <c r="P343" i="16"/>
  <c r="P344" i="16"/>
  <c r="P345" i="16"/>
  <c r="P346" i="16"/>
  <c r="P347" i="16"/>
  <c r="P348" i="16"/>
  <c r="P349" i="16"/>
  <c r="P350" i="16"/>
  <c r="P351" i="16"/>
  <c r="P352" i="16"/>
  <c r="P353" i="16"/>
  <c r="P354" i="16"/>
  <c r="P355" i="16"/>
  <c r="P356" i="16"/>
  <c r="P357" i="16"/>
  <c r="P358" i="16"/>
  <c r="P359" i="16"/>
  <c r="P360" i="16"/>
  <c r="P361" i="16"/>
  <c r="P362" i="16"/>
  <c r="P363" i="16"/>
  <c r="P364" i="16"/>
  <c r="P365" i="16"/>
  <c r="P366" i="16"/>
  <c r="P367" i="16"/>
  <c r="P368" i="16"/>
  <c r="P369" i="16"/>
  <c r="P370" i="16"/>
  <c r="P371" i="16"/>
  <c r="P372" i="16"/>
  <c r="P373" i="16"/>
  <c r="P374" i="16"/>
  <c r="P375" i="16"/>
  <c r="P376" i="16"/>
  <c r="P377" i="16"/>
  <c r="P378" i="16"/>
  <c r="P379" i="16"/>
  <c r="P380" i="16"/>
  <c r="P381" i="16"/>
  <c r="P382" i="16"/>
  <c r="P383" i="16"/>
  <c r="P384" i="16"/>
  <c r="P385" i="16"/>
  <c r="P386" i="16"/>
  <c r="P387" i="16"/>
  <c r="P388" i="16"/>
  <c r="P389" i="16"/>
  <c r="P390" i="16"/>
  <c r="P391" i="16"/>
  <c r="P392" i="16"/>
  <c r="P393" i="16"/>
  <c r="P394" i="16"/>
  <c r="P395" i="16"/>
  <c r="P396" i="16"/>
  <c r="P397" i="16"/>
  <c r="P398" i="16"/>
  <c r="P399" i="16"/>
  <c r="P400" i="16"/>
  <c r="P401" i="16"/>
  <c r="P402" i="16"/>
  <c r="P403" i="16"/>
  <c r="P404" i="16"/>
  <c r="P405" i="16"/>
  <c r="P406" i="16"/>
  <c r="P407" i="16"/>
  <c r="P408" i="16"/>
  <c r="P409" i="16"/>
  <c r="P410" i="16"/>
  <c r="P411" i="16"/>
  <c r="P412" i="16"/>
  <c r="P413" i="16"/>
  <c r="P414" i="16"/>
  <c r="P415" i="16"/>
  <c r="P416" i="16"/>
  <c r="P417" i="16"/>
  <c r="P418" i="16"/>
  <c r="P419" i="16"/>
  <c r="P420" i="16"/>
  <c r="P421" i="16"/>
  <c r="P422" i="16"/>
  <c r="P423" i="16"/>
  <c r="P424" i="16"/>
  <c r="P425" i="16"/>
  <c r="P426" i="16"/>
  <c r="P427" i="16"/>
  <c r="P428" i="16"/>
  <c r="P429" i="16"/>
  <c r="P430" i="16"/>
  <c r="P431" i="16"/>
  <c r="P432" i="16"/>
  <c r="P433" i="16"/>
  <c r="P434" i="16"/>
  <c r="P435" i="16"/>
  <c r="P436" i="16"/>
  <c r="P437" i="16"/>
  <c r="P438" i="16"/>
  <c r="P439" i="16"/>
  <c r="P440" i="16"/>
  <c r="P441" i="16"/>
  <c r="P442" i="16"/>
  <c r="P443" i="16"/>
  <c r="P444" i="16"/>
  <c r="P445" i="16"/>
  <c r="P446" i="16"/>
  <c r="P447" i="16"/>
  <c r="P448" i="16"/>
  <c r="P449" i="16"/>
  <c r="P450" i="16"/>
  <c r="P451" i="16"/>
  <c r="P452" i="16"/>
  <c r="P453" i="16"/>
  <c r="P454" i="16"/>
  <c r="P455" i="16"/>
  <c r="P456" i="16"/>
  <c r="P457" i="16"/>
  <c r="P458" i="16"/>
  <c r="P459" i="16"/>
  <c r="P460" i="16"/>
  <c r="P461" i="16"/>
  <c r="P462" i="16"/>
  <c r="P463" i="16"/>
  <c r="P464" i="16"/>
  <c r="P465" i="16"/>
  <c r="P466" i="16"/>
  <c r="P467" i="16"/>
  <c r="P468" i="16"/>
  <c r="P469" i="16"/>
  <c r="P470" i="16"/>
  <c r="P471" i="16"/>
  <c r="P472" i="16"/>
  <c r="P473" i="16"/>
  <c r="P474" i="16"/>
  <c r="P475" i="16"/>
  <c r="P476" i="16"/>
  <c r="P477" i="16"/>
  <c r="P478" i="16"/>
  <c r="P479" i="16"/>
  <c r="P480" i="16"/>
  <c r="P481" i="16"/>
  <c r="P482" i="16"/>
  <c r="P483" i="16"/>
  <c r="P484" i="16"/>
  <c r="P485" i="16"/>
  <c r="P486" i="16"/>
  <c r="P487" i="16"/>
  <c r="P488" i="16"/>
  <c r="P489" i="16"/>
  <c r="P490" i="16"/>
  <c r="P491" i="16"/>
  <c r="P492" i="16"/>
  <c r="P493" i="16"/>
  <c r="P494" i="16"/>
  <c r="P495" i="16"/>
  <c r="P496" i="16"/>
  <c r="P497" i="16"/>
  <c r="P498" i="16"/>
  <c r="P499" i="16"/>
  <c r="P500" i="16"/>
  <c r="P501" i="16"/>
  <c r="P502" i="16"/>
  <c r="P503" i="16"/>
  <c r="P504" i="16"/>
  <c r="P505" i="16"/>
  <c r="P506" i="16"/>
  <c r="P507" i="16"/>
  <c r="P508" i="16"/>
  <c r="P509" i="16"/>
  <c r="P510" i="16"/>
  <c r="P511" i="16"/>
  <c r="P512" i="16"/>
  <c r="P513" i="16"/>
  <c r="P514" i="16"/>
  <c r="P515" i="16"/>
  <c r="P516" i="16"/>
  <c r="P517" i="16"/>
  <c r="P518" i="16"/>
  <c r="P519" i="16"/>
  <c r="P520" i="16"/>
  <c r="P521" i="16"/>
  <c r="P522" i="16"/>
  <c r="P523" i="16"/>
  <c r="P524" i="16"/>
  <c r="P525" i="16"/>
  <c r="P526" i="16"/>
  <c r="P527" i="16"/>
  <c r="P528" i="16"/>
  <c r="P529" i="16"/>
  <c r="P530" i="16"/>
  <c r="P531" i="16"/>
  <c r="P532" i="16"/>
  <c r="P533" i="16"/>
  <c r="P534" i="16"/>
  <c r="P535" i="16"/>
  <c r="P536" i="16"/>
  <c r="P537" i="16"/>
  <c r="P538" i="16"/>
  <c r="P539" i="16"/>
  <c r="P540" i="16"/>
  <c r="P541" i="16"/>
  <c r="P542" i="16"/>
  <c r="P543" i="16"/>
  <c r="P544" i="16"/>
  <c r="P545" i="16"/>
  <c r="P546" i="16"/>
  <c r="P547" i="16"/>
  <c r="P548" i="16"/>
  <c r="P549" i="16"/>
  <c r="P550" i="16"/>
  <c r="P551" i="16"/>
  <c r="P552" i="16"/>
  <c r="P553" i="16"/>
  <c r="P554" i="16"/>
  <c r="P555" i="16"/>
  <c r="P556" i="16"/>
  <c r="P557" i="16"/>
  <c r="P558" i="16"/>
  <c r="P559" i="16"/>
  <c r="P560" i="16"/>
  <c r="P561" i="16"/>
  <c r="P562" i="16"/>
  <c r="P563" i="16"/>
  <c r="P564" i="16"/>
  <c r="P565" i="16"/>
  <c r="P566" i="16"/>
  <c r="P567" i="16"/>
  <c r="P568" i="16"/>
  <c r="P569" i="16"/>
  <c r="P570" i="16"/>
  <c r="P571" i="16"/>
  <c r="P572" i="16"/>
  <c r="P573" i="16"/>
  <c r="P574" i="16"/>
  <c r="P575" i="16"/>
  <c r="P576" i="16"/>
  <c r="P577" i="16"/>
  <c r="P578" i="16"/>
  <c r="P579" i="16"/>
  <c r="P580" i="16"/>
  <c r="P581" i="16"/>
  <c r="P582" i="16"/>
  <c r="P583" i="16"/>
  <c r="P584" i="16"/>
  <c r="P585" i="16"/>
  <c r="P586" i="16"/>
  <c r="P587" i="16"/>
  <c r="P588" i="16"/>
  <c r="P589" i="16"/>
  <c r="P590" i="16"/>
  <c r="P591" i="16"/>
  <c r="P592" i="16"/>
  <c r="P593" i="16"/>
  <c r="P594" i="16"/>
  <c r="P595" i="16"/>
  <c r="P596" i="16"/>
  <c r="P597" i="16"/>
  <c r="P598" i="16"/>
  <c r="P599" i="16"/>
  <c r="P600" i="16"/>
  <c r="P601" i="16"/>
  <c r="P602" i="16"/>
  <c r="P603" i="16"/>
  <c r="P604" i="16"/>
  <c r="P605" i="16"/>
  <c r="P606" i="16"/>
  <c r="P607" i="16"/>
  <c r="P608" i="16"/>
  <c r="P609" i="16"/>
  <c r="P610" i="16"/>
  <c r="P611" i="16"/>
  <c r="P612" i="16"/>
  <c r="P613" i="16"/>
  <c r="P614" i="16"/>
  <c r="P615" i="16"/>
  <c r="P616" i="16"/>
  <c r="P617" i="16"/>
  <c r="P618" i="16"/>
  <c r="P619" i="16"/>
  <c r="P620" i="16"/>
  <c r="P621" i="16"/>
  <c r="P622" i="16"/>
  <c r="P623" i="16"/>
  <c r="P624" i="16"/>
  <c r="P625" i="16"/>
  <c r="P626" i="16"/>
  <c r="P627" i="16"/>
  <c r="P628" i="16"/>
  <c r="P629" i="16"/>
  <c r="P630" i="16"/>
  <c r="P631" i="16"/>
  <c r="P632" i="16"/>
  <c r="P633" i="16"/>
  <c r="P634" i="16"/>
  <c r="P635" i="16"/>
  <c r="P636" i="16"/>
  <c r="P637" i="16"/>
  <c r="P638" i="16"/>
  <c r="P639" i="16"/>
  <c r="P640" i="16"/>
  <c r="P641" i="16"/>
  <c r="P642" i="16"/>
  <c r="P643" i="16"/>
  <c r="P644" i="16"/>
  <c r="P645" i="16"/>
  <c r="P646" i="16"/>
  <c r="P647" i="16"/>
  <c r="P648" i="16"/>
  <c r="P649" i="16"/>
  <c r="P650" i="16"/>
  <c r="P651" i="16"/>
  <c r="P652" i="16"/>
  <c r="P653" i="16"/>
  <c r="P654" i="16"/>
  <c r="P655" i="16"/>
  <c r="P656" i="16"/>
  <c r="P657" i="16"/>
  <c r="P658" i="16"/>
  <c r="P659" i="16"/>
  <c r="P660" i="16"/>
  <c r="P661" i="16"/>
  <c r="P662" i="16"/>
  <c r="P663" i="16"/>
  <c r="P664" i="16"/>
  <c r="P665" i="16"/>
  <c r="P666" i="16"/>
  <c r="P667" i="16"/>
  <c r="P668" i="16"/>
  <c r="P669" i="16"/>
  <c r="P670" i="16"/>
  <c r="P671" i="16"/>
  <c r="P672" i="16"/>
  <c r="P673" i="16"/>
  <c r="P674" i="16"/>
  <c r="P675" i="16"/>
  <c r="P676" i="16"/>
  <c r="P677" i="16"/>
  <c r="P678" i="16"/>
  <c r="P679" i="16"/>
  <c r="P680" i="16"/>
  <c r="P681" i="16"/>
  <c r="P682" i="16"/>
  <c r="P683" i="16"/>
  <c r="P684" i="16"/>
  <c r="P685" i="16"/>
  <c r="P686" i="16"/>
  <c r="P687" i="16"/>
  <c r="P688" i="16"/>
  <c r="P689" i="16"/>
  <c r="P690" i="16"/>
  <c r="P691" i="16"/>
  <c r="P692" i="16"/>
  <c r="P693" i="16"/>
  <c r="P694" i="16"/>
  <c r="P695" i="16"/>
  <c r="P696" i="16"/>
  <c r="P697" i="16"/>
  <c r="P698" i="16"/>
  <c r="P699" i="16"/>
  <c r="P700" i="16"/>
  <c r="P701" i="16"/>
  <c r="P702" i="16"/>
  <c r="P703" i="16"/>
  <c r="P704" i="16"/>
  <c r="P705" i="16"/>
  <c r="P706" i="16"/>
  <c r="P707" i="16"/>
  <c r="P708" i="16"/>
  <c r="P709" i="16"/>
  <c r="P710" i="16"/>
  <c r="P711" i="16"/>
  <c r="P712" i="16"/>
  <c r="P713" i="16"/>
  <c r="P714" i="16"/>
  <c r="P715" i="16"/>
  <c r="P716" i="16"/>
  <c r="P717" i="16"/>
  <c r="P718" i="16"/>
  <c r="P719" i="16"/>
  <c r="P720" i="16"/>
  <c r="P721" i="16"/>
  <c r="P722" i="16"/>
  <c r="P723" i="16"/>
  <c r="P724" i="16"/>
  <c r="P725" i="16"/>
  <c r="P726" i="16"/>
  <c r="P727" i="16"/>
  <c r="P728" i="16"/>
  <c r="P729" i="16"/>
  <c r="P730" i="16"/>
  <c r="P731" i="16"/>
  <c r="P732" i="16"/>
  <c r="P733" i="16"/>
  <c r="P734" i="16"/>
  <c r="P735" i="16"/>
  <c r="P736" i="16"/>
  <c r="P737" i="16"/>
  <c r="P738" i="16"/>
  <c r="P739" i="16"/>
  <c r="P740" i="16"/>
  <c r="P741" i="16"/>
  <c r="P742" i="16"/>
  <c r="P743" i="16"/>
  <c r="P744" i="16"/>
  <c r="P745" i="16"/>
  <c r="P746" i="16"/>
  <c r="P747" i="16"/>
  <c r="P748" i="16"/>
  <c r="P749" i="16"/>
  <c r="P750" i="16"/>
  <c r="P751" i="16"/>
  <c r="P752" i="16"/>
  <c r="P753" i="16"/>
  <c r="P754" i="16"/>
  <c r="P755" i="16"/>
  <c r="P756" i="16"/>
  <c r="P757" i="16"/>
  <c r="P758" i="16"/>
  <c r="P759" i="16"/>
  <c r="P760" i="16"/>
  <c r="P761" i="16"/>
  <c r="P762" i="16"/>
  <c r="P763" i="16"/>
  <c r="P764" i="16"/>
  <c r="P765" i="16"/>
  <c r="P766" i="16"/>
  <c r="P767" i="16"/>
  <c r="P768" i="16"/>
  <c r="P769" i="16"/>
  <c r="P770" i="16"/>
  <c r="P771" i="16"/>
  <c r="P772" i="16"/>
  <c r="P773" i="16"/>
  <c r="P774" i="16"/>
  <c r="P775" i="16"/>
  <c r="P776" i="16"/>
  <c r="P777" i="16"/>
  <c r="P778" i="16"/>
  <c r="P779" i="16"/>
  <c r="P780" i="16"/>
  <c r="P781" i="16"/>
  <c r="P782" i="16"/>
  <c r="P783" i="16"/>
  <c r="P784" i="16"/>
  <c r="P785" i="16"/>
  <c r="P786" i="16"/>
  <c r="P787" i="16"/>
  <c r="P788" i="16"/>
  <c r="P789" i="16"/>
  <c r="P790" i="16"/>
  <c r="P791" i="16"/>
  <c r="P792" i="16"/>
  <c r="P793" i="16"/>
  <c r="P794" i="16"/>
  <c r="P795" i="16"/>
  <c r="P796" i="16"/>
  <c r="P797" i="16"/>
  <c r="P798" i="16"/>
  <c r="P799" i="16"/>
  <c r="P800" i="16"/>
  <c r="P801" i="16"/>
  <c r="P802" i="16"/>
  <c r="P803" i="16"/>
  <c r="P804" i="16"/>
  <c r="P805" i="16"/>
  <c r="P806" i="16"/>
  <c r="P807" i="16"/>
  <c r="P808" i="16"/>
  <c r="P809" i="16"/>
  <c r="P810" i="16"/>
  <c r="P811" i="16"/>
  <c r="P812" i="16"/>
  <c r="P813" i="16"/>
  <c r="P814" i="16"/>
  <c r="P815" i="16"/>
  <c r="P816" i="16"/>
  <c r="P817" i="16"/>
  <c r="P818" i="16"/>
  <c r="P819" i="16"/>
  <c r="P820" i="16"/>
  <c r="P821" i="16"/>
  <c r="P822" i="16"/>
  <c r="P823" i="16"/>
  <c r="P824" i="16"/>
  <c r="P825" i="16"/>
  <c r="P826" i="16"/>
  <c r="P827" i="16"/>
  <c r="P828" i="16"/>
  <c r="P829" i="16"/>
  <c r="P830" i="16"/>
  <c r="P831" i="16"/>
  <c r="P832" i="16"/>
  <c r="P833" i="16"/>
  <c r="P834" i="16"/>
  <c r="P835" i="16"/>
  <c r="P836" i="16"/>
  <c r="P837" i="16"/>
  <c r="P838" i="16"/>
  <c r="P839" i="16"/>
  <c r="P840" i="16"/>
  <c r="P841" i="16"/>
  <c r="P842" i="16"/>
  <c r="P843" i="16"/>
  <c r="P844" i="16"/>
  <c r="P845" i="16"/>
  <c r="P846" i="16"/>
  <c r="P847" i="16"/>
  <c r="P848" i="16"/>
  <c r="P849" i="16"/>
  <c r="P850" i="16"/>
  <c r="P851" i="16"/>
  <c r="P852" i="16"/>
  <c r="P853" i="16"/>
  <c r="P854" i="16"/>
  <c r="P855" i="16"/>
  <c r="P856" i="16"/>
  <c r="P857" i="16"/>
  <c r="P858" i="16"/>
  <c r="P859" i="16"/>
  <c r="P860" i="16"/>
  <c r="P861" i="16"/>
  <c r="P862" i="16"/>
  <c r="P863" i="16"/>
  <c r="P864" i="16"/>
  <c r="P865" i="16"/>
  <c r="P866" i="16"/>
  <c r="P867" i="16"/>
  <c r="P868" i="16"/>
  <c r="P869" i="16"/>
  <c r="P870" i="16"/>
  <c r="P871" i="16"/>
  <c r="P872" i="16"/>
  <c r="P873" i="16"/>
  <c r="P874" i="16"/>
  <c r="P875" i="16"/>
  <c r="P876" i="16"/>
  <c r="P877" i="16"/>
  <c r="P878" i="16"/>
  <c r="P879" i="16"/>
  <c r="P880" i="16"/>
  <c r="P881" i="16"/>
  <c r="P882" i="16"/>
  <c r="P883" i="16"/>
  <c r="P884" i="16"/>
  <c r="P885" i="16"/>
  <c r="P886" i="16"/>
  <c r="P887" i="16"/>
  <c r="P888" i="16"/>
  <c r="P889" i="16"/>
  <c r="P890" i="16"/>
  <c r="P891" i="16"/>
  <c r="P892" i="16"/>
  <c r="P893" i="16"/>
  <c r="P894" i="16"/>
  <c r="P895" i="16"/>
  <c r="P896" i="16"/>
  <c r="P897" i="16"/>
  <c r="P898" i="16"/>
  <c r="P899" i="16"/>
  <c r="P900" i="16"/>
  <c r="P901" i="16"/>
  <c r="P902" i="16"/>
  <c r="P903" i="16"/>
  <c r="P904" i="16"/>
  <c r="P905" i="16"/>
  <c r="P906" i="16"/>
  <c r="P907" i="16"/>
  <c r="P908" i="16"/>
  <c r="P909" i="16"/>
  <c r="P910" i="16"/>
  <c r="P911" i="16"/>
  <c r="P912" i="16"/>
  <c r="P913" i="16"/>
  <c r="P914" i="16"/>
  <c r="P915" i="16"/>
  <c r="P916" i="16"/>
  <c r="P917" i="16"/>
  <c r="P918" i="16"/>
  <c r="P919" i="16"/>
  <c r="P920" i="16"/>
  <c r="P921" i="16"/>
  <c r="P922" i="16"/>
  <c r="P923" i="16"/>
  <c r="P924" i="16"/>
  <c r="P925" i="16"/>
  <c r="P926" i="16"/>
  <c r="P927" i="16"/>
  <c r="P928" i="16"/>
  <c r="P929" i="16"/>
  <c r="P930" i="16"/>
  <c r="P931" i="16"/>
  <c r="P932" i="16"/>
  <c r="P933" i="16"/>
  <c r="P934" i="16"/>
  <c r="P935" i="16"/>
  <c r="P936" i="16"/>
  <c r="P937" i="16"/>
  <c r="P938" i="16"/>
  <c r="P939" i="16"/>
  <c r="P940" i="16"/>
  <c r="P941" i="16"/>
  <c r="P942" i="16"/>
  <c r="P943" i="16"/>
  <c r="P944" i="16"/>
  <c r="P945" i="16"/>
  <c r="P946" i="16"/>
  <c r="P947" i="16"/>
  <c r="P948" i="16"/>
  <c r="P949" i="16"/>
  <c r="P950" i="16"/>
  <c r="P951" i="16"/>
  <c r="P952" i="16"/>
  <c r="P953" i="16"/>
  <c r="P954" i="16"/>
  <c r="P955" i="16"/>
  <c r="P956" i="16"/>
  <c r="P957" i="16"/>
  <c r="P958" i="16"/>
  <c r="P959" i="16"/>
  <c r="P960" i="16"/>
  <c r="P961" i="16"/>
  <c r="P962" i="16"/>
  <c r="P963" i="16"/>
  <c r="P964" i="16"/>
  <c r="P965" i="16"/>
  <c r="P966" i="16"/>
  <c r="P967" i="16"/>
  <c r="P968" i="16"/>
  <c r="P969" i="16"/>
  <c r="P970" i="16"/>
  <c r="P971" i="16"/>
  <c r="P972" i="16"/>
  <c r="P973" i="16"/>
  <c r="P974" i="16"/>
  <c r="P975" i="16"/>
  <c r="P976" i="16"/>
  <c r="P977" i="16"/>
  <c r="P978" i="16"/>
  <c r="P979" i="16"/>
  <c r="P980" i="16"/>
  <c r="P981" i="16"/>
  <c r="P982" i="16"/>
  <c r="P983" i="16"/>
  <c r="P984" i="16"/>
  <c r="P985" i="16"/>
  <c r="P986" i="16"/>
  <c r="P987" i="16"/>
  <c r="P988" i="16"/>
  <c r="P989" i="16"/>
  <c r="P990" i="16"/>
  <c r="P991" i="16"/>
  <c r="P992" i="16"/>
  <c r="P993" i="16"/>
  <c r="P994" i="16"/>
  <c r="P995" i="16"/>
  <c r="P996" i="16"/>
  <c r="P997" i="16"/>
  <c r="P998" i="16"/>
  <c r="P999" i="16"/>
  <c r="P1000" i="16"/>
  <c r="P1001" i="16"/>
  <c r="P1002" i="16"/>
  <c r="P1003" i="16"/>
  <c r="P1004" i="16"/>
  <c r="P1005" i="16"/>
  <c r="P1006" i="16"/>
  <c r="P1007" i="16"/>
  <c r="P1008" i="16"/>
  <c r="P1009" i="16"/>
  <c r="P1010" i="16"/>
  <c r="P1011" i="16"/>
  <c r="P1012" i="16"/>
  <c r="P1013" i="16"/>
  <c r="P1014" i="16"/>
  <c r="P1015" i="16"/>
  <c r="P1016" i="16"/>
  <c r="P1017" i="16"/>
  <c r="P1018" i="16"/>
  <c r="P1019" i="16"/>
  <c r="P1020" i="16"/>
  <c r="P1021" i="16"/>
  <c r="P1022" i="16"/>
  <c r="P1023" i="16"/>
  <c r="P1024" i="16"/>
  <c r="P1025" i="16"/>
  <c r="P1026" i="16"/>
  <c r="P1027" i="16"/>
  <c r="P1028" i="16"/>
  <c r="P1029" i="16"/>
  <c r="P1030" i="16"/>
  <c r="P1031" i="16"/>
  <c r="P1032" i="16"/>
  <c r="P1033" i="16"/>
  <c r="P1034" i="16"/>
  <c r="P1035" i="16"/>
  <c r="P1036" i="16"/>
  <c r="P1037" i="16"/>
  <c r="P1038" i="16"/>
  <c r="P1039" i="16"/>
  <c r="P1040" i="16"/>
  <c r="P1041" i="16"/>
  <c r="P1042" i="16"/>
  <c r="P1043" i="16"/>
  <c r="P1044" i="16"/>
  <c r="P1045" i="16"/>
  <c r="P1046" i="16"/>
  <c r="P1047" i="16"/>
  <c r="P1048" i="16"/>
  <c r="P1049" i="16"/>
  <c r="P1050" i="16"/>
  <c r="P1051" i="16"/>
  <c r="P1052" i="16"/>
  <c r="P1053" i="16"/>
  <c r="P1054" i="16"/>
  <c r="P1055" i="16"/>
  <c r="P1056" i="16"/>
  <c r="P1057" i="16"/>
  <c r="P1058" i="16"/>
  <c r="P1059" i="16"/>
  <c r="P1060" i="16"/>
  <c r="P1061" i="16"/>
  <c r="P1062" i="16"/>
  <c r="P1063" i="16"/>
  <c r="P1064" i="16"/>
  <c r="P1065" i="16"/>
  <c r="P1066" i="16"/>
  <c r="P1067" i="16"/>
  <c r="P1068" i="16"/>
  <c r="P1069" i="16"/>
  <c r="P1070" i="16"/>
  <c r="P1071" i="16"/>
  <c r="P1072" i="16"/>
  <c r="P1073" i="16"/>
  <c r="P1074" i="16"/>
  <c r="P1075" i="16"/>
  <c r="P1076" i="16"/>
  <c r="P1077" i="16"/>
  <c r="P1078" i="16"/>
  <c r="P1079" i="16"/>
  <c r="P1080" i="16"/>
  <c r="P1081" i="16"/>
  <c r="P1082" i="16"/>
  <c r="P1083" i="16"/>
  <c r="P1084" i="16"/>
  <c r="P1085" i="16"/>
  <c r="P1086" i="16"/>
  <c r="P1087" i="16"/>
  <c r="P1088" i="16"/>
  <c r="P1089" i="16"/>
  <c r="P1090" i="16"/>
  <c r="P1091" i="16"/>
  <c r="P1092" i="16"/>
  <c r="P1093" i="16"/>
  <c r="P1094" i="16"/>
  <c r="P1095" i="16"/>
  <c r="P1096" i="16"/>
  <c r="P1097" i="16"/>
  <c r="P1098" i="16"/>
  <c r="P1099" i="16"/>
  <c r="P1100" i="16"/>
  <c r="P1101" i="16"/>
  <c r="P1102" i="16"/>
  <c r="P1103" i="16"/>
  <c r="P1104" i="16"/>
  <c r="P1105" i="16"/>
  <c r="P1106" i="16"/>
  <c r="P1107" i="16"/>
  <c r="P1108" i="16"/>
  <c r="P1109" i="16"/>
  <c r="P1110" i="16"/>
  <c r="P1111" i="16"/>
  <c r="P1112" i="16"/>
  <c r="P1113" i="16"/>
  <c r="P1114" i="16"/>
  <c r="P1115" i="16"/>
  <c r="P1116" i="16"/>
  <c r="P1117" i="16"/>
  <c r="P1118" i="16"/>
  <c r="P1119" i="16"/>
  <c r="P1120" i="16"/>
  <c r="P1121" i="16"/>
  <c r="P1122" i="16"/>
  <c r="P1123" i="16"/>
  <c r="P1124" i="16"/>
  <c r="P1125" i="16"/>
  <c r="P1126" i="16"/>
  <c r="P1127" i="16"/>
  <c r="P1128" i="16"/>
  <c r="P1129" i="16"/>
  <c r="P1130" i="16"/>
  <c r="P1131" i="16"/>
  <c r="P1132" i="16"/>
  <c r="P1133" i="16"/>
  <c r="P1134" i="16"/>
  <c r="P1135" i="16"/>
  <c r="P1136" i="16"/>
  <c r="P1137" i="16"/>
  <c r="P1138" i="16"/>
  <c r="P1139" i="16"/>
  <c r="P1140" i="16"/>
  <c r="P1141" i="16"/>
  <c r="P1142" i="16"/>
  <c r="P1143" i="16"/>
  <c r="P1144" i="16"/>
  <c r="P1145" i="16"/>
  <c r="P1146" i="16"/>
  <c r="P1147" i="16"/>
  <c r="P1148" i="16"/>
  <c r="P1149" i="16"/>
  <c r="P1150" i="16"/>
  <c r="P1151" i="16"/>
  <c r="P1152" i="16"/>
  <c r="P1153" i="16"/>
  <c r="P1154" i="16"/>
  <c r="P1155" i="16"/>
  <c r="P1156" i="16"/>
  <c r="P1157" i="16"/>
  <c r="P1158" i="16"/>
  <c r="P1159" i="16"/>
  <c r="P1160" i="16"/>
  <c r="P1161" i="16"/>
  <c r="P1162" i="16"/>
  <c r="P1163" i="16"/>
  <c r="P1164" i="16"/>
  <c r="P1165" i="16"/>
  <c r="P1166" i="16"/>
  <c r="P1167" i="16"/>
  <c r="P1168" i="16"/>
  <c r="P1169" i="16"/>
  <c r="P1170" i="16"/>
  <c r="P1171" i="16"/>
  <c r="P1172" i="16"/>
  <c r="P1173" i="16"/>
  <c r="P1174" i="16"/>
  <c r="P1175" i="16"/>
  <c r="P1176" i="16"/>
  <c r="P1177" i="16"/>
  <c r="P1178" i="16"/>
  <c r="P1179" i="16"/>
  <c r="P1180" i="16"/>
  <c r="P1181" i="16"/>
  <c r="P1182" i="16"/>
  <c r="P1183" i="16"/>
  <c r="P1184" i="16"/>
  <c r="P1185" i="16"/>
  <c r="P1186" i="16"/>
  <c r="P1187" i="16"/>
  <c r="P1188" i="16"/>
  <c r="P1189" i="16"/>
  <c r="P1190" i="16"/>
  <c r="P1191" i="16"/>
  <c r="P1192" i="16"/>
  <c r="P1193" i="16"/>
  <c r="P1194" i="16"/>
  <c r="P1195" i="16"/>
  <c r="P1196" i="16"/>
  <c r="P1197" i="16"/>
  <c r="P1198" i="16"/>
  <c r="P1199" i="16"/>
  <c r="P1200" i="16"/>
  <c r="P1201" i="16"/>
  <c r="P1202" i="16"/>
  <c r="P1203" i="16"/>
  <c r="P1204" i="16"/>
  <c r="P1205" i="16"/>
  <c r="P1206" i="16"/>
  <c r="P1207" i="16"/>
  <c r="P1208" i="16"/>
  <c r="P1209" i="16"/>
  <c r="P1210" i="16"/>
  <c r="P1211" i="16"/>
  <c r="P1212" i="16"/>
  <c r="P1213" i="16"/>
  <c r="P1214" i="16"/>
  <c r="P1215" i="16"/>
  <c r="P1216" i="16"/>
  <c r="P1217" i="16"/>
  <c r="P1218" i="16"/>
  <c r="P1219" i="16"/>
  <c r="P1220" i="16"/>
  <c r="P1221" i="16"/>
  <c r="P1222" i="16"/>
  <c r="P1223" i="16"/>
  <c r="P1224" i="16"/>
  <c r="P1225" i="16"/>
  <c r="P1226" i="16"/>
  <c r="P1227" i="16"/>
  <c r="P1228" i="16"/>
  <c r="P1229" i="16"/>
  <c r="P1230" i="16"/>
  <c r="P1231" i="16"/>
  <c r="P1232" i="16"/>
  <c r="P1233" i="16"/>
  <c r="P1234" i="16"/>
  <c r="P1235" i="16"/>
  <c r="P1236" i="16"/>
  <c r="P1237" i="16"/>
  <c r="P1238" i="16"/>
  <c r="P1239" i="16"/>
  <c r="P1240" i="16"/>
  <c r="P1241" i="16"/>
  <c r="P1242" i="16"/>
  <c r="P1243" i="16"/>
  <c r="P1244" i="16"/>
  <c r="P1245" i="16"/>
  <c r="P1246" i="16"/>
  <c r="P1247" i="16"/>
  <c r="P1248" i="16"/>
  <c r="P1249" i="16"/>
  <c r="P1250" i="16"/>
  <c r="P1251" i="16"/>
  <c r="P1252" i="16"/>
  <c r="P1253" i="16"/>
  <c r="P1254" i="16"/>
  <c r="P1255" i="16"/>
  <c r="P1256" i="16"/>
  <c r="P1257" i="16"/>
  <c r="P1258" i="16"/>
  <c r="P1259" i="16"/>
  <c r="P1260" i="16"/>
  <c r="P1261" i="16"/>
  <c r="P1262" i="16"/>
  <c r="P1263" i="16"/>
  <c r="P1264" i="16"/>
  <c r="P1265" i="16"/>
  <c r="P1266" i="16"/>
  <c r="P1267" i="16"/>
  <c r="P1268" i="16"/>
  <c r="P1269" i="16"/>
  <c r="P1270" i="16"/>
  <c r="P1271" i="16"/>
  <c r="P1272" i="16"/>
  <c r="P1273" i="16"/>
  <c r="P1274" i="16"/>
  <c r="P1275" i="16"/>
  <c r="P1276" i="16"/>
  <c r="P1277" i="16"/>
  <c r="P1278" i="16"/>
  <c r="P1279" i="16"/>
  <c r="P1280" i="16"/>
  <c r="P1281" i="16"/>
  <c r="P1282" i="16"/>
  <c r="P1283" i="16"/>
  <c r="P1284" i="16"/>
  <c r="P1285" i="16"/>
  <c r="P1286" i="16"/>
  <c r="P1287" i="16"/>
  <c r="P1288" i="16"/>
  <c r="P1289" i="16"/>
  <c r="P1290" i="16"/>
  <c r="P1291" i="16"/>
  <c r="P1292" i="16"/>
  <c r="P1293" i="16"/>
  <c r="P1294" i="16"/>
  <c r="P1295" i="16"/>
  <c r="P1296" i="16"/>
  <c r="P1297" i="16"/>
  <c r="P1298" i="16"/>
  <c r="P1299" i="16"/>
  <c r="P1300" i="16"/>
  <c r="P1301" i="16"/>
  <c r="P1302" i="16"/>
  <c r="P1303" i="16"/>
  <c r="P1304" i="16"/>
  <c r="P1305" i="16"/>
  <c r="P1306" i="16"/>
  <c r="P1307" i="16"/>
  <c r="P1308" i="16"/>
  <c r="P1309" i="16"/>
  <c r="P1310" i="16"/>
  <c r="P1311" i="16"/>
  <c r="P1312" i="16"/>
  <c r="P1313" i="16"/>
  <c r="P1314" i="16"/>
  <c r="P1315" i="16"/>
  <c r="P1316" i="16"/>
  <c r="P1317" i="16"/>
  <c r="P1318" i="16"/>
  <c r="P1319" i="16"/>
  <c r="P1320" i="16"/>
  <c r="P1321" i="16"/>
  <c r="P1322" i="16"/>
  <c r="P1323" i="16"/>
  <c r="P1324" i="16"/>
  <c r="P1325" i="16"/>
  <c r="P1326" i="16"/>
  <c r="P1327" i="16"/>
  <c r="P1328" i="16"/>
  <c r="P1329" i="16"/>
  <c r="P1330" i="16"/>
  <c r="P1331" i="16"/>
  <c r="P1332" i="16"/>
  <c r="P1333" i="16"/>
  <c r="P1334" i="16"/>
  <c r="P1335" i="16"/>
  <c r="P1336" i="16"/>
  <c r="P1337" i="16"/>
  <c r="P1338" i="16"/>
  <c r="P1339" i="16"/>
  <c r="P1340" i="16"/>
  <c r="P1341" i="16"/>
  <c r="P1342" i="16"/>
  <c r="P1343" i="16"/>
  <c r="P1344" i="16"/>
  <c r="P1345" i="16"/>
  <c r="P1346" i="16"/>
  <c r="P1347" i="16"/>
  <c r="P1348" i="16"/>
  <c r="P1349" i="16"/>
  <c r="P1350" i="16"/>
  <c r="P1351" i="16"/>
  <c r="P1352" i="16"/>
  <c r="P1353" i="16"/>
  <c r="P1354" i="16"/>
  <c r="P1355" i="16"/>
  <c r="P1356" i="16"/>
  <c r="P1357" i="16"/>
  <c r="P1358" i="16"/>
  <c r="P1359" i="16"/>
  <c r="P1360" i="16"/>
  <c r="P1361" i="16"/>
  <c r="P1362" i="16"/>
  <c r="P1363" i="16"/>
  <c r="P1364" i="16"/>
  <c r="P1365" i="16"/>
  <c r="P1366" i="16"/>
  <c r="P1367" i="16"/>
  <c r="P1368" i="16"/>
  <c r="P1369" i="16"/>
  <c r="P1370" i="16"/>
  <c r="P1371" i="16"/>
  <c r="P1372" i="16"/>
  <c r="P1373" i="16"/>
  <c r="P1374" i="16"/>
  <c r="P1375" i="16"/>
  <c r="P1376" i="16"/>
  <c r="P1377" i="16"/>
  <c r="P1378" i="16"/>
  <c r="P1379" i="16"/>
  <c r="P1380" i="16"/>
  <c r="P1381" i="16"/>
  <c r="P1382" i="16"/>
  <c r="P1383" i="16"/>
  <c r="P1384" i="16"/>
  <c r="P1385" i="16"/>
  <c r="P1386" i="16"/>
  <c r="P1387" i="16"/>
  <c r="P1388" i="16"/>
  <c r="P1389" i="16"/>
  <c r="P1390" i="16"/>
  <c r="P1391" i="16"/>
  <c r="P1392" i="16"/>
  <c r="P1393" i="16"/>
  <c r="P1394" i="16"/>
  <c r="P1395" i="16"/>
  <c r="P1396" i="16"/>
  <c r="P1397" i="16"/>
  <c r="P1398" i="16"/>
  <c r="P1399" i="16"/>
  <c r="P1400" i="16"/>
  <c r="P1401" i="16"/>
  <c r="P1402" i="16"/>
  <c r="P1403" i="16"/>
  <c r="P1404" i="16"/>
  <c r="P1405" i="16"/>
  <c r="P1406" i="16"/>
  <c r="P1407" i="16"/>
  <c r="P1408" i="16"/>
  <c r="P1409" i="16"/>
  <c r="P1410" i="16"/>
  <c r="P1411" i="16"/>
  <c r="P1412" i="16"/>
  <c r="P1413" i="16"/>
  <c r="P1414" i="16"/>
  <c r="P1415" i="16"/>
  <c r="P1416" i="16"/>
  <c r="P1417" i="16"/>
  <c r="P1418" i="16"/>
  <c r="P1419" i="16"/>
  <c r="P1420" i="16"/>
  <c r="P1421" i="16"/>
  <c r="P1422" i="16"/>
  <c r="P1423" i="16"/>
  <c r="P1424" i="16"/>
  <c r="P1425" i="16"/>
  <c r="P1426" i="16"/>
  <c r="P1427" i="16"/>
  <c r="P1428" i="16"/>
  <c r="P1429" i="16"/>
  <c r="P1430" i="16"/>
  <c r="P1431" i="16"/>
  <c r="P1432" i="16"/>
  <c r="P1433" i="16"/>
  <c r="P1434" i="16"/>
  <c r="P1435" i="16"/>
  <c r="P1436" i="16"/>
  <c r="P1437" i="16"/>
  <c r="P1438" i="16"/>
  <c r="P1439" i="16"/>
  <c r="P1440" i="16"/>
  <c r="P1441" i="16"/>
  <c r="P1442" i="16"/>
  <c r="P1443" i="16"/>
  <c r="P1444" i="16"/>
  <c r="P1445" i="16"/>
  <c r="P1446" i="16"/>
  <c r="P1447" i="16"/>
  <c r="P1448" i="16"/>
  <c r="P1449" i="16"/>
  <c r="P1450" i="16"/>
  <c r="P1451" i="16"/>
  <c r="P1452" i="16"/>
  <c r="P1453" i="16"/>
  <c r="P1454" i="16"/>
  <c r="P1455" i="16"/>
  <c r="P1456" i="16"/>
  <c r="P1457" i="16"/>
  <c r="P1458" i="16"/>
  <c r="P1459" i="16"/>
  <c r="P1460" i="16"/>
  <c r="P1461" i="16"/>
  <c r="P1462" i="16"/>
  <c r="P1463" i="16"/>
  <c r="P1464" i="16"/>
  <c r="P1465" i="16"/>
  <c r="P1466" i="16"/>
  <c r="P1467" i="16"/>
  <c r="P1468" i="16"/>
  <c r="P1469" i="16"/>
  <c r="P1470" i="16"/>
  <c r="P1471" i="16"/>
  <c r="P1472" i="16"/>
  <c r="P1473" i="16"/>
  <c r="P1474" i="16"/>
  <c r="P1475" i="16"/>
  <c r="P1476" i="16"/>
  <c r="P1477" i="16"/>
  <c r="P1478" i="16"/>
  <c r="P1479" i="16"/>
  <c r="P1480" i="16"/>
  <c r="P1481" i="16"/>
  <c r="P1482" i="16"/>
  <c r="P1483" i="16"/>
  <c r="P1484" i="16"/>
  <c r="P1485" i="16"/>
  <c r="P1486" i="16"/>
  <c r="P1487" i="16"/>
  <c r="P1488" i="16"/>
  <c r="P1489" i="16"/>
  <c r="P1490" i="16"/>
  <c r="P1491" i="16"/>
  <c r="P1492" i="16"/>
  <c r="P1493" i="16"/>
  <c r="P1494" i="16"/>
  <c r="P1495" i="16"/>
  <c r="P1496" i="16"/>
  <c r="P1497" i="16"/>
  <c r="P1498" i="16"/>
  <c r="P1499" i="16"/>
  <c r="P1500" i="16"/>
  <c r="P1501" i="16"/>
  <c r="P1502" i="16"/>
  <c r="P1503" i="16"/>
  <c r="P1504" i="16"/>
  <c r="P1505" i="16"/>
  <c r="P1506" i="16"/>
  <c r="P1507" i="16"/>
  <c r="P1508" i="16"/>
  <c r="P1509" i="16"/>
  <c r="P1510" i="16"/>
  <c r="P1511" i="16"/>
  <c r="P1512" i="16"/>
  <c r="P1513" i="16"/>
  <c r="P1514" i="16"/>
  <c r="P1515" i="16"/>
  <c r="P1516" i="16"/>
  <c r="P1517" i="16"/>
  <c r="P1518" i="16"/>
  <c r="P1519" i="16"/>
  <c r="P1520" i="16"/>
  <c r="P1521" i="16"/>
  <c r="P1522" i="16"/>
  <c r="P1523" i="16"/>
  <c r="P1524" i="16"/>
  <c r="P1525" i="16"/>
  <c r="P1526" i="16"/>
  <c r="P1527" i="16"/>
  <c r="P1528" i="16"/>
  <c r="P1529" i="16"/>
  <c r="P1530" i="16"/>
  <c r="P1531" i="16"/>
  <c r="P1532" i="16"/>
  <c r="P1533" i="16"/>
  <c r="P1534" i="16"/>
  <c r="P1535" i="16"/>
  <c r="P1536" i="16"/>
  <c r="P1537" i="16"/>
  <c r="P1538" i="16"/>
  <c r="P1539" i="16"/>
  <c r="P1540" i="16"/>
  <c r="P1541" i="16"/>
  <c r="P1542" i="16"/>
  <c r="P1543" i="16"/>
  <c r="P1544" i="16"/>
  <c r="P1545" i="16"/>
  <c r="P1546" i="16"/>
  <c r="P1547" i="16"/>
  <c r="P1548" i="16"/>
  <c r="P1549" i="16"/>
  <c r="P1550" i="16"/>
  <c r="P1551" i="16"/>
  <c r="P1552" i="16"/>
  <c r="P1553" i="16"/>
  <c r="P1554" i="16"/>
  <c r="P1555" i="16"/>
  <c r="P1556" i="16"/>
  <c r="P1557" i="16"/>
  <c r="P1558" i="16"/>
  <c r="P1559" i="16"/>
  <c r="P1560" i="16"/>
  <c r="P1561" i="16"/>
  <c r="P1562" i="16"/>
  <c r="P1563" i="16"/>
  <c r="P1564" i="16"/>
  <c r="P1565" i="16"/>
  <c r="P1566" i="16"/>
  <c r="P1567" i="16"/>
  <c r="P1568" i="16"/>
  <c r="P1569" i="16"/>
  <c r="P1570" i="16"/>
  <c r="P1571" i="16"/>
  <c r="P1572" i="16"/>
  <c r="P1573" i="16"/>
  <c r="P1574" i="16"/>
  <c r="P1575" i="16"/>
  <c r="P1576" i="16"/>
  <c r="P1577" i="16"/>
  <c r="P1578" i="16"/>
  <c r="P1579" i="16"/>
  <c r="P1580" i="16"/>
  <c r="P1581" i="16"/>
  <c r="P1582" i="16"/>
  <c r="P1583" i="16"/>
  <c r="P1584" i="16"/>
  <c r="P1585" i="16"/>
  <c r="P1586" i="16"/>
  <c r="P1587" i="16"/>
  <c r="P1588" i="16"/>
  <c r="P1589" i="16"/>
  <c r="P1590" i="16"/>
  <c r="P1591" i="16"/>
  <c r="P1592" i="16"/>
  <c r="P1593" i="16"/>
  <c r="P1594" i="16"/>
  <c r="P1595" i="16"/>
  <c r="P1596" i="16"/>
  <c r="P1597" i="16"/>
  <c r="P1598" i="16"/>
  <c r="P1599" i="16"/>
  <c r="P1600" i="16"/>
  <c r="P1601" i="16"/>
  <c r="P1602" i="16"/>
  <c r="P1603" i="16"/>
  <c r="P1604" i="16"/>
  <c r="P1605" i="16"/>
  <c r="P1606" i="16"/>
  <c r="P1607" i="16"/>
  <c r="P1608" i="16"/>
  <c r="P1609" i="16"/>
  <c r="P1610" i="16"/>
  <c r="P1611" i="16"/>
  <c r="P1612" i="16"/>
  <c r="P1613" i="16"/>
  <c r="P1614" i="16"/>
  <c r="P1615" i="16"/>
  <c r="P1616" i="16"/>
  <c r="P1617" i="16"/>
  <c r="P1618" i="16"/>
  <c r="P1619" i="16"/>
  <c r="P1620" i="16"/>
  <c r="P1621" i="16"/>
  <c r="P1622" i="16"/>
  <c r="P1623" i="16"/>
  <c r="P1624" i="16"/>
  <c r="P1625" i="16"/>
  <c r="P1626" i="16"/>
  <c r="P1627" i="16"/>
  <c r="P1628" i="16"/>
  <c r="P1629" i="16"/>
  <c r="P1630" i="16"/>
  <c r="P1631" i="16"/>
  <c r="P1632" i="16"/>
  <c r="P1633" i="16"/>
  <c r="P1634" i="16"/>
  <c r="P1635" i="16"/>
  <c r="P1636" i="16"/>
  <c r="P1637" i="16"/>
  <c r="P1638" i="16"/>
  <c r="P1639" i="16"/>
  <c r="P1640" i="16"/>
  <c r="P1641" i="16"/>
  <c r="P1642" i="16"/>
  <c r="P1643" i="16"/>
  <c r="P1644" i="16"/>
  <c r="P1645" i="16"/>
  <c r="P1646" i="16"/>
  <c r="P1647" i="16"/>
  <c r="P1648" i="16"/>
  <c r="P1649" i="16"/>
  <c r="P1650" i="16"/>
  <c r="P1651" i="16"/>
  <c r="P1652" i="16"/>
  <c r="P1653" i="16"/>
  <c r="P1654" i="16"/>
  <c r="P1655" i="16"/>
  <c r="P1656" i="16"/>
  <c r="P1657" i="16"/>
  <c r="P1658" i="16"/>
  <c r="P1659" i="16"/>
  <c r="P1660" i="16"/>
  <c r="P1661" i="16"/>
  <c r="P1662" i="16"/>
  <c r="P1663" i="16"/>
  <c r="P1664" i="16"/>
  <c r="P1665" i="16"/>
  <c r="P1666" i="16"/>
  <c r="P1667" i="16"/>
  <c r="P1668" i="16"/>
  <c r="P1669" i="16"/>
  <c r="P1670" i="16"/>
  <c r="P1671" i="16"/>
  <c r="P1672" i="16"/>
  <c r="P1673" i="16"/>
  <c r="P1674" i="16"/>
  <c r="P1675" i="16"/>
  <c r="P1676" i="16"/>
  <c r="P1677" i="16"/>
  <c r="P1678" i="16"/>
  <c r="P1679" i="16"/>
  <c r="P1680" i="16"/>
  <c r="P1681" i="16"/>
  <c r="P1682" i="16"/>
  <c r="P1683" i="16"/>
  <c r="P1684" i="16"/>
  <c r="P1685" i="16"/>
  <c r="P1686" i="16"/>
  <c r="P1687" i="16"/>
  <c r="P1688" i="16"/>
  <c r="P1689" i="16"/>
  <c r="P1690" i="16"/>
  <c r="P1691" i="16"/>
  <c r="P1692" i="16"/>
  <c r="P1693" i="16"/>
  <c r="P1694" i="16"/>
  <c r="P1695" i="16"/>
  <c r="P1696" i="16"/>
  <c r="P1697" i="16"/>
  <c r="P1698" i="16"/>
  <c r="P1699" i="16"/>
  <c r="P1700" i="16"/>
  <c r="P1701" i="16"/>
  <c r="P1702" i="16"/>
  <c r="P1703" i="16"/>
  <c r="P1704" i="16"/>
  <c r="P1705" i="16"/>
  <c r="P1706" i="16"/>
  <c r="P1707" i="16"/>
  <c r="P1708" i="16"/>
  <c r="P1709" i="16"/>
  <c r="P1710" i="16"/>
  <c r="P1711" i="16"/>
  <c r="P1712" i="16"/>
  <c r="P1713" i="16"/>
  <c r="P1714" i="16"/>
  <c r="P1715" i="16"/>
  <c r="P1716" i="16"/>
  <c r="P1717" i="16"/>
  <c r="P1718" i="16"/>
  <c r="P1719" i="16"/>
  <c r="P1720" i="16"/>
  <c r="P1721" i="16"/>
  <c r="P1722" i="16"/>
  <c r="P1723" i="16"/>
  <c r="P1724" i="16"/>
  <c r="P1725" i="16"/>
  <c r="P1726" i="16"/>
  <c r="P1727" i="16"/>
  <c r="P1728" i="16"/>
  <c r="P1729" i="16"/>
  <c r="P1730" i="16"/>
  <c r="P1731" i="16"/>
  <c r="P1732" i="16"/>
  <c r="P1733" i="16"/>
  <c r="P1734" i="16"/>
  <c r="P1735" i="16"/>
  <c r="P1736" i="16"/>
  <c r="P1737" i="16"/>
  <c r="P1738" i="16"/>
  <c r="P1739" i="16"/>
  <c r="P1740" i="16"/>
  <c r="P1741" i="16"/>
  <c r="P1742" i="16"/>
  <c r="P1743" i="16"/>
  <c r="P1744" i="16"/>
  <c r="P1745" i="16"/>
  <c r="P1746" i="16"/>
  <c r="P1747" i="16"/>
  <c r="P1748" i="16"/>
  <c r="P1749" i="16"/>
  <c r="P1750" i="16"/>
  <c r="P1751" i="16"/>
  <c r="P1752" i="16"/>
  <c r="P1753" i="16"/>
  <c r="P1754" i="16"/>
  <c r="P1755" i="16"/>
  <c r="P1756" i="16"/>
  <c r="P1757" i="16"/>
  <c r="P1758" i="16"/>
  <c r="P1759" i="16"/>
  <c r="P1760" i="16"/>
  <c r="P1761" i="16"/>
  <c r="P1762" i="16"/>
  <c r="P1763" i="16"/>
  <c r="P1764" i="16"/>
  <c r="P1765" i="16"/>
  <c r="P1766" i="16"/>
  <c r="P1767" i="16"/>
  <c r="P1768" i="16"/>
  <c r="P1769" i="16"/>
  <c r="P1770" i="16"/>
  <c r="P1771" i="16"/>
  <c r="P1772" i="16"/>
  <c r="P1773" i="16"/>
  <c r="P1774" i="16"/>
  <c r="P1775" i="16"/>
  <c r="P1776" i="16"/>
  <c r="P1777" i="16"/>
  <c r="P1778" i="16"/>
  <c r="P1779" i="16"/>
  <c r="P1780" i="16"/>
  <c r="P1781" i="16"/>
  <c r="P1782" i="16"/>
  <c r="P1783" i="16"/>
  <c r="P1784" i="16"/>
  <c r="P1785" i="16"/>
  <c r="P1786" i="16"/>
  <c r="P1787" i="16"/>
  <c r="P1788" i="16"/>
  <c r="P1789" i="16"/>
  <c r="P1790" i="16"/>
  <c r="P1791" i="16"/>
  <c r="P1792" i="16"/>
  <c r="P1793" i="16"/>
  <c r="P1794" i="16"/>
  <c r="P1795" i="16"/>
  <c r="P1796" i="16"/>
  <c r="P1797" i="16"/>
  <c r="P1798" i="16"/>
  <c r="P1799" i="16"/>
  <c r="P1800" i="16"/>
  <c r="P1801" i="16"/>
  <c r="P1802" i="16"/>
  <c r="P1803" i="16"/>
  <c r="P1804" i="16"/>
  <c r="P1805" i="16"/>
  <c r="P1806" i="16"/>
  <c r="P1807" i="16"/>
  <c r="P1808" i="16"/>
  <c r="P1809" i="16"/>
  <c r="P1810" i="16"/>
  <c r="P1811" i="16"/>
  <c r="P1812" i="16"/>
  <c r="P1813" i="16"/>
  <c r="P1814" i="16"/>
  <c r="P1815" i="16"/>
  <c r="P1816" i="16"/>
  <c r="P1817" i="16"/>
  <c r="P1818" i="16"/>
  <c r="P1819" i="16"/>
  <c r="P1820" i="16"/>
  <c r="P1821" i="16"/>
  <c r="P1822" i="16"/>
  <c r="P1823" i="16"/>
  <c r="P1824" i="16"/>
  <c r="P1825" i="16"/>
  <c r="P1826" i="16"/>
  <c r="P1827" i="16"/>
  <c r="P1828" i="16"/>
  <c r="P1829" i="16"/>
  <c r="P1830" i="16"/>
  <c r="P1831" i="16"/>
  <c r="P1832" i="16"/>
  <c r="P1833" i="16"/>
  <c r="P1834" i="16"/>
  <c r="P1835" i="16"/>
  <c r="P1836" i="16"/>
  <c r="P1837" i="16"/>
  <c r="P1838" i="16"/>
  <c r="P1839" i="16"/>
  <c r="P1840" i="16"/>
  <c r="P1841" i="16"/>
  <c r="P1842" i="16"/>
  <c r="P1843" i="16"/>
  <c r="P1844" i="16"/>
  <c r="P1845" i="16"/>
  <c r="P1846" i="16"/>
  <c r="P1847" i="16"/>
  <c r="P1848" i="16"/>
  <c r="P1849" i="16"/>
  <c r="P1850" i="16"/>
  <c r="P1851" i="16"/>
  <c r="P1852" i="16"/>
  <c r="P1853" i="16"/>
  <c r="P1854" i="16"/>
  <c r="P1855" i="16"/>
  <c r="P1856" i="16"/>
  <c r="P1857" i="16"/>
  <c r="P1858" i="16"/>
  <c r="P1859" i="16"/>
  <c r="P1860" i="16"/>
  <c r="P1861" i="16"/>
  <c r="P1862" i="16"/>
  <c r="P1863" i="16"/>
  <c r="P1864" i="16"/>
  <c r="P1865" i="16"/>
  <c r="P1866" i="16"/>
  <c r="P1867" i="16"/>
  <c r="P1868" i="16"/>
  <c r="P1869" i="16"/>
  <c r="P1870" i="16"/>
  <c r="P1871" i="16"/>
  <c r="P1872" i="16"/>
  <c r="P1873" i="16"/>
  <c r="P1874" i="16"/>
  <c r="P1875" i="16"/>
  <c r="P1876" i="16"/>
  <c r="P1877" i="16"/>
  <c r="P1878" i="16"/>
  <c r="P1879" i="16"/>
  <c r="P1880" i="16"/>
  <c r="P1881" i="16"/>
  <c r="P1882" i="16"/>
  <c r="P1883" i="16"/>
  <c r="P1884" i="16"/>
  <c r="P1885" i="16"/>
  <c r="P1886" i="16"/>
  <c r="P1887" i="16"/>
  <c r="P1888" i="16"/>
  <c r="P1889" i="16"/>
  <c r="P1890" i="16"/>
  <c r="P1891" i="16"/>
  <c r="P1892" i="16"/>
  <c r="P1893" i="16"/>
  <c r="P1894" i="16"/>
  <c r="P1895" i="16"/>
  <c r="P1896" i="16"/>
  <c r="P1897" i="16"/>
  <c r="P1898" i="16"/>
  <c r="P1899" i="16"/>
  <c r="P1900" i="16"/>
  <c r="P1901" i="16"/>
  <c r="P1902" i="16"/>
  <c r="P1903" i="16"/>
  <c r="P1904" i="16"/>
  <c r="P1905" i="16"/>
  <c r="P1906" i="16"/>
  <c r="P1907" i="16"/>
  <c r="P1908" i="16"/>
  <c r="P1909" i="16"/>
  <c r="P1910" i="16"/>
  <c r="P1911" i="16"/>
  <c r="P1912" i="16"/>
  <c r="P1913" i="16"/>
  <c r="P1914" i="16"/>
  <c r="P1915" i="16"/>
  <c r="P1916" i="16"/>
  <c r="P1917" i="16"/>
  <c r="P1918" i="16"/>
  <c r="P1919" i="16"/>
  <c r="P1920" i="16"/>
  <c r="P1921" i="16"/>
  <c r="P1922" i="16"/>
  <c r="P1923" i="16"/>
  <c r="P1924" i="16"/>
  <c r="P1925" i="16"/>
  <c r="P1926" i="16"/>
  <c r="P1927" i="16"/>
  <c r="P1928" i="16"/>
  <c r="P1929" i="16"/>
  <c r="P1930" i="16"/>
  <c r="P1931" i="16"/>
  <c r="P1932" i="16"/>
  <c r="P1933" i="16"/>
  <c r="P1934" i="16"/>
  <c r="P1935" i="16"/>
  <c r="P1936" i="16"/>
  <c r="P1937" i="16"/>
  <c r="P1938" i="16"/>
  <c r="P1939" i="16"/>
  <c r="P1940" i="16"/>
  <c r="P1941" i="16"/>
  <c r="P1942" i="16"/>
  <c r="P1943" i="16"/>
  <c r="P1944" i="16"/>
  <c r="P1945" i="16"/>
  <c r="P1946" i="16"/>
  <c r="P1947" i="16"/>
  <c r="P1948" i="16"/>
  <c r="P1949" i="16"/>
  <c r="P1950" i="16"/>
  <c r="P1951" i="16"/>
  <c r="P1952" i="16"/>
  <c r="P1953" i="16"/>
  <c r="P1954" i="16"/>
  <c r="P1955" i="16"/>
  <c r="P1956" i="16"/>
  <c r="P1957" i="16"/>
  <c r="P1958" i="16"/>
  <c r="P1959" i="16"/>
  <c r="P1960" i="16"/>
  <c r="P1961" i="16"/>
  <c r="P1962" i="16"/>
  <c r="P1963" i="16"/>
  <c r="P1964" i="16"/>
  <c r="P1965" i="16"/>
  <c r="P1966" i="16"/>
  <c r="P1967" i="16"/>
  <c r="P1968" i="16"/>
  <c r="P1969" i="16"/>
  <c r="P1970" i="16"/>
  <c r="P1971" i="16"/>
  <c r="P1972" i="16"/>
  <c r="P1973" i="16"/>
  <c r="P1974" i="16"/>
  <c r="P1975" i="16"/>
  <c r="P1976" i="16"/>
  <c r="P1977" i="16"/>
  <c r="P1978" i="16"/>
  <c r="P1979" i="16"/>
  <c r="P1980" i="16"/>
  <c r="P1981" i="16"/>
  <c r="P1982" i="16"/>
  <c r="P1983" i="16"/>
  <c r="P1984" i="16"/>
  <c r="P1985" i="16"/>
  <c r="P1986" i="16"/>
  <c r="P1987" i="16"/>
  <c r="P1988" i="16"/>
  <c r="P1989" i="16"/>
  <c r="P1990" i="16"/>
  <c r="P1991" i="16"/>
  <c r="P1992" i="16"/>
  <c r="P1993" i="16"/>
  <c r="P1994" i="16"/>
  <c r="P1995" i="16"/>
  <c r="P1996" i="16"/>
  <c r="P1997" i="16"/>
  <c r="P1998" i="16"/>
  <c r="P1999" i="16"/>
  <c r="P2000" i="16"/>
  <c r="P2001" i="16"/>
  <c r="P2002" i="16"/>
  <c r="P2003" i="16"/>
  <c r="P2004" i="16"/>
  <c r="P2005" i="16"/>
  <c r="P2006" i="16"/>
  <c r="P2007" i="16"/>
  <c r="P2008" i="16"/>
  <c r="P2009" i="16"/>
  <c r="P2010" i="16"/>
  <c r="P2011" i="16"/>
  <c r="P2012" i="16"/>
  <c r="P2013" i="16"/>
  <c r="P2014" i="16"/>
  <c r="P2015" i="16"/>
  <c r="P2016" i="16"/>
  <c r="P2017" i="16"/>
  <c r="P2018" i="16"/>
  <c r="P2019" i="16"/>
  <c r="P2020" i="16"/>
  <c r="P2021" i="16"/>
  <c r="P2022" i="16"/>
  <c r="P2023" i="16"/>
  <c r="P2024" i="16"/>
  <c r="P2025" i="16"/>
  <c r="P2026" i="16"/>
  <c r="P2027" i="16"/>
  <c r="P2028" i="16"/>
  <c r="P2029" i="16"/>
  <c r="P2030" i="16"/>
  <c r="P2031" i="16"/>
  <c r="P2032" i="16"/>
  <c r="P2033" i="16"/>
  <c r="P2034" i="16"/>
  <c r="P2035" i="16"/>
  <c r="P2036" i="16"/>
  <c r="P2037" i="16"/>
  <c r="P2038" i="16"/>
  <c r="P2039" i="16"/>
  <c r="P2040" i="16"/>
  <c r="P2041" i="16"/>
  <c r="P2042" i="16"/>
  <c r="P2043" i="16"/>
  <c r="P2044" i="16"/>
  <c r="P2045" i="16"/>
  <c r="P2046" i="16"/>
  <c r="P2047" i="16"/>
  <c r="P2048" i="16"/>
  <c r="P2049" i="16"/>
  <c r="P2050" i="16"/>
  <c r="P2051" i="16"/>
  <c r="P2052" i="16"/>
  <c r="P2053" i="16"/>
  <c r="P2054" i="16"/>
  <c r="P2055" i="16"/>
  <c r="P2056" i="16"/>
  <c r="P2057" i="16"/>
  <c r="P2058" i="16"/>
  <c r="P2059" i="16"/>
  <c r="P2060" i="16"/>
  <c r="P2061" i="16"/>
  <c r="P2062" i="16"/>
  <c r="P2063" i="16"/>
  <c r="P2064" i="16"/>
  <c r="P2065" i="16"/>
  <c r="P2066" i="16"/>
  <c r="P2067" i="16"/>
  <c r="P2068" i="16"/>
  <c r="P2069" i="16"/>
  <c r="P2070" i="16"/>
  <c r="P2071" i="16"/>
  <c r="P2072" i="16"/>
  <c r="P2073" i="16"/>
  <c r="P2074" i="16"/>
  <c r="P2075" i="16"/>
  <c r="P2076" i="16"/>
  <c r="P2077" i="16"/>
  <c r="P2078" i="16"/>
  <c r="P2079" i="16"/>
  <c r="P2080" i="16"/>
  <c r="P2081" i="16"/>
  <c r="P2082" i="16"/>
  <c r="P2083" i="16"/>
  <c r="P2084" i="16"/>
  <c r="P2085" i="16"/>
  <c r="P2086" i="16"/>
  <c r="P2087" i="16"/>
  <c r="P2088" i="16"/>
  <c r="P2089" i="16"/>
  <c r="P2090" i="16"/>
  <c r="P2091" i="16"/>
  <c r="P2092" i="16"/>
  <c r="P2093" i="16"/>
  <c r="P2094" i="16"/>
  <c r="P2095" i="16"/>
  <c r="P2096" i="16"/>
  <c r="P2097" i="16"/>
  <c r="P2098" i="16"/>
  <c r="P2099" i="16"/>
  <c r="P2100" i="16"/>
  <c r="P2101" i="16"/>
  <c r="P2102" i="16"/>
  <c r="P2103" i="16"/>
  <c r="P2104" i="16"/>
  <c r="P2105" i="16"/>
  <c r="P2106" i="16"/>
  <c r="P2107" i="16"/>
  <c r="P2108" i="16"/>
  <c r="P2109" i="16"/>
  <c r="P2110" i="16"/>
  <c r="P2111" i="16"/>
  <c r="P2112" i="16"/>
  <c r="P2113" i="16"/>
  <c r="P2114" i="16"/>
  <c r="P2115" i="16"/>
  <c r="P2116" i="16"/>
  <c r="P2117" i="16"/>
  <c r="P2118" i="16"/>
  <c r="P2119" i="16"/>
  <c r="P2120" i="16"/>
  <c r="P2121" i="16"/>
  <c r="P2122" i="16"/>
  <c r="P2123" i="16"/>
  <c r="P2124" i="16"/>
  <c r="P2125" i="16"/>
  <c r="P2126" i="16"/>
  <c r="P2127" i="16"/>
  <c r="P2128" i="16"/>
  <c r="P2129" i="16"/>
  <c r="P2130" i="16"/>
  <c r="P2131" i="16"/>
  <c r="P2132" i="16"/>
  <c r="P2133" i="16"/>
  <c r="P2134" i="16"/>
  <c r="P2135" i="16"/>
  <c r="P2136" i="16"/>
  <c r="P2137" i="16"/>
  <c r="P2138" i="16"/>
  <c r="P2139" i="16"/>
  <c r="P2140" i="16"/>
  <c r="P2141" i="16"/>
  <c r="P2142" i="16"/>
  <c r="P2143" i="16"/>
  <c r="P2144" i="16"/>
  <c r="P2145" i="16"/>
  <c r="P2146" i="16"/>
  <c r="P2147" i="16"/>
  <c r="P2148" i="16"/>
  <c r="P2149" i="16"/>
  <c r="P2150" i="16"/>
  <c r="P2151" i="16"/>
  <c r="P2152" i="16"/>
  <c r="P2153" i="16"/>
  <c r="P2154" i="16"/>
  <c r="P2155" i="16"/>
  <c r="P2156" i="16"/>
  <c r="P2157" i="16"/>
  <c r="P2158" i="16"/>
  <c r="P2159" i="16"/>
  <c r="P2160" i="16"/>
  <c r="P2161" i="16"/>
  <c r="P2162" i="16"/>
  <c r="P2163" i="16"/>
  <c r="P2164" i="16"/>
  <c r="P2165" i="16"/>
  <c r="P2166" i="16"/>
  <c r="P2167" i="16"/>
  <c r="P2168" i="16"/>
  <c r="P2169" i="16"/>
  <c r="P2170" i="16"/>
  <c r="P2171" i="16"/>
  <c r="P2172" i="16"/>
  <c r="P2173" i="16"/>
  <c r="P2174" i="16"/>
  <c r="P2175" i="16"/>
  <c r="P2176" i="16"/>
  <c r="P2177" i="16"/>
  <c r="P2178" i="16"/>
  <c r="P2179" i="16"/>
  <c r="P2180" i="16"/>
  <c r="P2181" i="16"/>
  <c r="P2182" i="16"/>
  <c r="P2183" i="16"/>
  <c r="P2184" i="16"/>
  <c r="P2185" i="16"/>
  <c r="P2186" i="16"/>
  <c r="P2187" i="16"/>
  <c r="P2188" i="16"/>
  <c r="P2189" i="16"/>
  <c r="P2190" i="16"/>
  <c r="P2191" i="16"/>
  <c r="P2192" i="16"/>
  <c r="P2193" i="16"/>
  <c r="P2194" i="16"/>
  <c r="P2195" i="16"/>
  <c r="P2196" i="16"/>
  <c r="P2197" i="16"/>
  <c r="P2198" i="16"/>
  <c r="P2199" i="16"/>
  <c r="P2200" i="16"/>
  <c r="P2201" i="16"/>
  <c r="P2202" i="16"/>
  <c r="P2203" i="16"/>
  <c r="P2204" i="16"/>
  <c r="P2205" i="16"/>
  <c r="P2206" i="16"/>
  <c r="P2207" i="16"/>
  <c r="P2208" i="16"/>
  <c r="P2209" i="16"/>
  <c r="P2210" i="16"/>
  <c r="P2211" i="16"/>
  <c r="P2212" i="16"/>
  <c r="P2213" i="16"/>
  <c r="P2214" i="16"/>
  <c r="P2215" i="16"/>
  <c r="P2216" i="16"/>
  <c r="P2217" i="16"/>
  <c r="P2218" i="16"/>
  <c r="P2219" i="16"/>
  <c r="P2220" i="16"/>
  <c r="P2221" i="16"/>
  <c r="P2222" i="16"/>
  <c r="P2223" i="16"/>
  <c r="P2224" i="16"/>
  <c r="P2225" i="16"/>
  <c r="P2226" i="16"/>
  <c r="P2227" i="16"/>
  <c r="P2228" i="16"/>
  <c r="P2229" i="16"/>
  <c r="P2230" i="16"/>
  <c r="P2231" i="16"/>
  <c r="P2232" i="16"/>
  <c r="P2233" i="16"/>
  <c r="P2234" i="16"/>
  <c r="P2235" i="16"/>
  <c r="P2236" i="16"/>
  <c r="P2237" i="16"/>
  <c r="P2238" i="16"/>
  <c r="P2239" i="16"/>
  <c r="P2240" i="16"/>
  <c r="P2241" i="16"/>
  <c r="P2242" i="16"/>
  <c r="P2243" i="16"/>
  <c r="P2244" i="16"/>
  <c r="P2245" i="16"/>
  <c r="P2246" i="16"/>
  <c r="P2247" i="16"/>
  <c r="P2248" i="16"/>
  <c r="P2249" i="16"/>
  <c r="P2250" i="16"/>
  <c r="P2251" i="16"/>
  <c r="P2252" i="16"/>
  <c r="P2253" i="16"/>
  <c r="P2254" i="16"/>
  <c r="P2255" i="16"/>
  <c r="P2256" i="16"/>
  <c r="P2257" i="16"/>
  <c r="P2258" i="16"/>
  <c r="P2259" i="16"/>
  <c r="P2260" i="16"/>
  <c r="P2261" i="16"/>
  <c r="P2262" i="16"/>
  <c r="P2263" i="16"/>
  <c r="P2264" i="16"/>
  <c r="P2265" i="16"/>
  <c r="P2266" i="16"/>
  <c r="P2267" i="16"/>
  <c r="P2268" i="16"/>
  <c r="P2269" i="16"/>
  <c r="P2270" i="16"/>
  <c r="P2271" i="16"/>
  <c r="P2272" i="16"/>
  <c r="P2273" i="16"/>
  <c r="P2274" i="16"/>
  <c r="P2275" i="16"/>
  <c r="P2276" i="16"/>
  <c r="P2277" i="16"/>
  <c r="P2278" i="16"/>
  <c r="P2279" i="16"/>
  <c r="P2280" i="16"/>
  <c r="P2281" i="16"/>
  <c r="P2282" i="16"/>
  <c r="P2283" i="16"/>
  <c r="P2284" i="16"/>
  <c r="P2285" i="16"/>
  <c r="P2286" i="16"/>
  <c r="P2287" i="16"/>
  <c r="P2288" i="16"/>
  <c r="P2289" i="16"/>
  <c r="P2290" i="16"/>
  <c r="P2291" i="16"/>
  <c r="P2292" i="16"/>
  <c r="P2293" i="16"/>
  <c r="P2294" i="16"/>
  <c r="P2295" i="16"/>
  <c r="P2296" i="16"/>
  <c r="P2297" i="16"/>
  <c r="P2298" i="16"/>
  <c r="P2299" i="16"/>
  <c r="P2300" i="16"/>
  <c r="P2301" i="16"/>
  <c r="P2302" i="16"/>
  <c r="P2303" i="16"/>
  <c r="P2304" i="16"/>
  <c r="P2305" i="16"/>
  <c r="P2306" i="16"/>
  <c r="P2307" i="16"/>
  <c r="P2308" i="16"/>
  <c r="P2309" i="16"/>
  <c r="P2310" i="16"/>
  <c r="P2311" i="16"/>
  <c r="P2312" i="16"/>
  <c r="P2313" i="16"/>
  <c r="P2314" i="16"/>
  <c r="P2315" i="16"/>
  <c r="P2316" i="16"/>
  <c r="P2317" i="16"/>
  <c r="P2318" i="16"/>
  <c r="P2319" i="16"/>
  <c r="P2320" i="16"/>
  <c r="P2321" i="16"/>
  <c r="P2322" i="16"/>
  <c r="P2323" i="16"/>
  <c r="P2324" i="16"/>
  <c r="P2325" i="16"/>
  <c r="P2326" i="16"/>
  <c r="P2327" i="16"/>
  <c r="P5" i="16"/>
  <c r="Q6" i="16"/>
  <c r="Q7" i="16"/>
  <c r="Q8" i="16"/>
  <c r="Q9" i="16"/>
  <c r="Q10" i="16"/>
  <c r="Q11" i="16"/>
  <c r="Q12" i="16"/>
  <c r="Q13" i="16"/>
  <c r="Q14" i="16"/>
  <c r="Q15" i="16"/>
  <c r="Q16" i="16"/>
  <c r="Q17" i="16"/>
  <c r="Q18" i="16"/>
  <c r="Q19" i="16"/>
  <c r="Q20" i="16"/>
  <c r="Q21" i="16"/>
  <c r="Q22" i="16"/>
  <c r="Q23" i="16"/>
  <c r="Q24" i="16"/>
  <c r="Q25" i="16"/>
  <c r="Q26" i="16"/>
  <c r="Q27" i="16"/>
  <c r="Q28" i="16"/>
  <c r="Q29" i="16"/>
  <c r="Q30" i="16"/>
  <c r="Q31" i="16"/>
  <c r="Q32" i="16"/>
  <c r="Q33" i="16"/>
  <c r="Q34" i="16"/>
  <c r="Q35" i="16"/>
  <c r="Q36" i="16"/>
  <c r="Q37" i="16"/>
  <c r="Q38" i="16"/>
  <c r="Q39" i="16"/>
  <c r="Q40" i="16"/>
  <c r="Q41" i="16"/>
  <c r="Q42" i="16"/>
  <c r="Q43" i="16"/>
  <c r="Q44" i="16"/>
  <c r="Q45" i="16"/>
  <c r="Q46" i="16"/>
  <c r="Q47" i="16"/>
  <c r="Q48" i="16"/>
  <c r="Q49" i="16"/>
  <c r="Q50" i="16"/>
  <c r="Q51" i="16"/>
  <c r="Q52" i="16"/>
  <c r="Q53" i="16"/>
  <c r="Q54" i="16"/>
  <c r="Q55" i="16"/>
  <c r="Q56" i="16"/>
  <c r="Q57" i="16"/>
  <c r="Q58" i="16"/>
  <c r="Q59" i="16"/>
  <c r="Q60" i="16"/>
  <c r="Q61" i="16"/>
  <c r="Q62" i="16"/>
  <c r="Q63" i="16"/>
  <c r="Q64" i="16"/>
  <c r="Q65" i="16"/>
  <c r="Q66" i="16"/>
  <c r="Q67" i="16"/>
  <c r="Q68" i="16"/>
  <c r="Q69" i="16"/>
  <c r="Q70" i="16"/>
  <c r="Q71" i="16"/>
  <c r="Q72" i="16"/>
  <c r="Q73" i="16"/>
  <c r="Q74" i="16"/>
  <c r="Q75" i="16"/>
  <c r="Q76" i="16"/>
  <c r="Q77" i="16"/>
  <c r="Q78" i="16"/>
  <c r="Q79" i="16"/>
  <c r="Q80" i="16"/>
  <c r="Q81" i="16"/>
  <c r="Q82" i="16"/>
  <c r="Q83" i="16"/>
  <c r="Q84" i="16"/>
  <c r="Q85" i="16"/>
  <c r="Q86" i="16"/>
  <c r="Q87" i="16"/>
  <c r="Q88" i="16"/>
  <c r="Q89" i="16"/>
  <c r="Q90" i="16"/>
  <c r="Q91" i="16"/>
  <c r="Q92" i="16"/>
  <c r="Q93" i="16"/>
  <c r="Q94" i="16"/>
  <c r="Q95" i="16"/>
  <c r="Q96" i="16"/>
  <c r="Q97" i="16"/>
  <c r="Q98" i="16"/>
  <c r="Q99" i="16"/>
  <c r="Q100" i="16"/>
  <c r="Q101" i="16"/>
  <c r="Q102" i="16"/>
  <c r="Q103" i="16"/>
  <c r="Q104" i="16"/>
  <c r="Q105" i="16"/>
  <c r="Q106" i="16"/>
  <c r="Q107" i="16"/>
  <c r="Q108" i="16"/>
  <c r="Q109" i="16"/>
  <c r="Q110" i="16"/>
  <c r="Q111" i="16"/>
  <c r="Q112" i="16"/>
  <c r="Q113" i="16"/>
  <c r="Q114" i="16"/>
  <c r="Q115" i="16"/>
  <c r="Q116" i="16"/>
  <c r="Q117" i="16"/>
  <c r="Q118" i="16"/>
  <c r="Q119" i="16"/>
  <c r="Q120" i="16"/>
  <c r="Q121" i="16"/>
  <c r="Q122" i="16"/>
  <c r="Q123" i="16"/>
  <c r="Q124" i="16"/>
  <c r="Q125" i="16"/>
  <c r="Q126" i="16"/>
  <c r="Q127" i="16"/>
  <c r="Q128" i="16"/>
  <c r="Q129" i="16"/>
  <c r="Q130" i="16"/>
  <c r="Q131" i="16"/>
  <c r="Q132" i="16"/>
  <c r="Q133" i="16"/>
  <c r="Q134" i="16"/>
  <c r="Q135" i="16"/>
  <c r="Q136" i="16"/>
  <c r="Q137" i="16"/>
  <c r="Q138" i="16"/>
  <c r="Q139" i="16"/>
  <c r="Q140" i="16"/>
  <c r="Q141" i="16"/>
  <c r="Q142" i="16"/>
  <c r="Q143" i="16"/>
  <c r="Q144" i="16"/>
  <c r="Q145" i="16"/>
  <c r="Q146" i="16"/>
  <c r="Q147" i="16"/>
  <c r="Q148" i="16"/>
  <c r="Q149" i="16"/>
  <c r="Q150" i="16"/>
  <c r="Q151" i="16"/>
  <c r="Q152" i="16"/>
  <c r="Q153" i="16"/>
  <c r="Q154" i="16"/>
  <c r="Q155" i="16"/>
  <c r="Q156" i="16"/>
  <c r="Q157" i="16"/>
  <c r="Q158" i="16"/>
  <c r="Q159" i="16"/>
  <c r="Q160" i="16"/>
  <c r="Q161" i="16"/>
  <c r="Q162" i="16"/>
  <c r="Q163" i="16"/>
  <c r="Q164" i="16"/>
  <c r="Q165" i="16"/>
  <c r="Q166" i="16"/>
  <c r="Q167" i="16"/>
  <c r="Q168" i="16"/>
  <c r="Q169" i="16"/>
  <c r="Q170" i="16"/>
  <c r="Q171" i="16"/>
  <c r="Q172" i="16"/>
  <c r="Q173" i="16"/>
  <c r="Q174" i="16"/>
  <c r="Q175" i="16"/>
  <c r="Q176" i="16"/>
  <c r="Q177" i="16"/>
  <c r="Q178" i="16"/>
  <c r="Q179" i="16"/>
  <c r="Q180" i="16"/>
  <c r="Q181" i="16"/>
  <c r="Q182" i="16"/>
  <c r="Q183" i="16"/>
  <c r="Q184" i="16"/>
  <c r="Q185" i="16"/>
  <c r="Q186" i="16"/>
  <c r="Q187" i="16"/>
  <c r="Q188" i="16"/>
  <c r="Q189" i="16"/>
  <c r="Q190" i="16"/>
  <c r="Q191" i="16"/>
  <c r="Q192" i="16"/>
  <c r="Q193" i="16"/>
  <c r="Q194" i="16"/>
  <c r="Q195" i="16"/>
  <c r="Q196" i="16"/>
  <c r="Q197" i="16"/>
  <c r="Q198" i="16"/>
  <c r="Q199" i="16"/>
  <c r="Q200" i="16"/>
  <c r="Q201" i="16"/>
  <c r="Q202" i="16"/>
  <c r="Q203" i="16"/>
  <c r="Q204" i="16"/>
  <c r="Q205" i="16"/>
  <c r="Q206" i="16"/>
  <c r="Q207" i="16"/>
  <c r="Q208" i="16"/>
  <c r="Q209" i="16"/>
  <c r="Q210" i="16"/>
  <c r="Q211" i="16"/>
  <c r="Q212" i="16"/>
  <c r="Q213" i="16"/>
  <c r="Q214" i="16"/>
  <c r="Q215" i="16"/>
  <c r="Q216" i="16"/>
  <c r="Q217" i="16"/>
  <c r="Q218" i="16"/>
  <c r="Q219" i="16"/>
  <c r="Q220" i="16"/>
  <c r="Q221" i="16"/>
  <c r="Q222" i="16"/>
  <c r="Q223" i="16"/>
  <c r="Q224" i="16"/>
  <c r="Q225" i="16"/>
  <c r="Q226" i="16"/>
  <c r="Q227" i="16"/>
  <c r="Q228" i="16"/>
  <c r="Q229" i="16"/>
  <c r="Q230" i="16"/>
  <c r="Q231" i="16"/>
  <c r="Q232" i="16"/>
  <c r="Q233" i="16"/>
  <c r="Q234" i="16"/>
  <c r="Q235" i="16"/>
  <c r="Q236" i="16"/>
  <c r="Q237" i="16"/>
  <c r="Q238" i="16"/>
  <c r="Q239" i="16"/>
  <c r="Q240" i="16"/>
  <c r="Q241" i="16"/>
  <c r="Q242" i="16"/>
  <c r="Q243" i="16"/>
  <c r="Q244" i="16"/>
  <c r="Q245" i="16"/>
  <c r="Q246" i="16"/>
  <c r="Q247" i="16"/>
  <c r="Q248" i="16"/>
  <c r="Q249" i="16"/>
  <c r="Q250" i="16"/>
  <c r="Q251" i="16"/>
  <c r="Q252" i="16"/>
  <c r="Q253" i="16"/>
  <c r="Q254" i="16"/>
  <c r="Q255" i="16"/>
  <c r="Q256" i="16"/>
  <c r="Q257" i="16"/>
  <c r="Q258" i="16"/>
  <c r="Q259" i="16"/>
  <c r="Q260" i="16"/>
  <c r="Q261" i="16"/>
  <c r="Q262" i="16"/>
  <c r="Q263" i="16"/>
  <c r="Q264" i="16"/>
  <c r="Q265" i="16"/>
  <c r="Q266" i="16"/>
  <c r="Q267" i="16"/>
  <c r="Q268" i="16"/>
  <c r="Q269" i="16"/>
  <c r="Q270" i="16"/>
  <c r="Q271" i="16"/>
  <c r="Q272" i="16"/>
  <c r="Q273" i="16"/>
  <c r="Q274" i="16"/>
  <c r="Q275" i="16"/>
  <c r="Q276" i="16"/>
  <c r="Q277" i="16"/>
  <c r="Q278" i="16"/>
  <c r="Q279" i="16"/>
  <c r="Q280" i="16"/>
  <c r="Q281" i="16"/>
  <c r="Q282" i="16"/>
  <c r="Q283" i="16"/>
  <c r="Q284" i="16"/>
  <c r="Q285" i="16"/>
  <c r="Q286" i="16"/>
  <c r="Q287" i="16"/>
  <c r="Q288" i="16"/>
  <c r="Q289" i="16"/>
  <c r="Q290" i="16"/>
  <c r="Q291" i="16"/>
  <c r="Q292" i="16"/>
  <c r="Q293" i="16"/>
  <c r="Q294" i="16"/>
  <c r="Q295" i="16"/>
  <c r="Q296" i="16"/>
  <c r="Q297" i="16"/>
  <c r="Q298" i="16"/>
  <c r="Q299" i="16"/>
  <c r="Q300" i="16"/>
  <c r="Q301" i="16"/>
  <c r="Q302" i="16"/>
  <c r="Q303" i="16"/>
  <c r="Q304" i="16"/>
  <c r="Q305" i="16"/>
  <c r="Q306" i="16"/>
  <c r="Q307" i="16"/>
  <c r="Q308" i="16"/>
  <c r="Q309" i="16"/>
  <c r="Q310" i="16"/>
  <c r="Q311" i="16"/>
  <c r="Q312" i="16"/>
  <c r="Q313" i="16"/>
  <c r="Q314" i="16"/>
  <c r="Q315" i="16"/>
  <c r="Q316" i="16"/>
  <c r="Q317" i="16"/>
  <c r="Q318" i="16"/>
  <c r="Q319" i="16"/>
  <c r="Q320" i="16"/>
  <c r="Q321" i="16"/>
  <c r="Q322" i="16"/>
  <c r="Q323" i="16"/>
  <c r="Q324" i="16"/>
  <c r="Q325" i="16"/>
  <c r="Q326" i="16"/>
  <c r="Q327" i="16"/>
  <c r="Q328" i="16"/>
  <c r="Q329" i="16"/>
  <c r="Q330" i="16"/>
  <c r="Q331" i="16"/>
  <c r="Q332" i="16"/>
  <c r="Q333" i="16"/>
  <c r="Q334" i="16"/>
  <c r="Q335" i="16"/>
  <c r="Q336" i="16"/>
  <c r="Q337" i="16"/>
  <c r="Q338" i="16"/>
  <c r="Q339" i="16"/>
  <c r="Q340" i="16"/>
  <c r="Q341" i="16"/>
  <c r="Q342" i="16"/>
  <c r="Q343" i="16"/>
  <c r="Q344" i="16"/>
  <c r="Q345" i="16"/>
  <c r="Q346" i="16"/>
  <c r="Q347" i="16"/>
  <c r="Q348" i="16"/>
  <c r="Q349" i="16"/>
  <c r="Q350" i="16"/>
  <c r="Q351" i="16"/>
  <c r="Q352" i="16"/>
  <c r="Q353" i="16"/>
  <c r="Q354" i="16"/>
  <c r="Q355" i="16"/>
  <c r="Q356" i="16"/>
  <c r="Q357" i="16"/>
  <c r="Q358" i="16"/>
  <c r="Q359" i="16"/>
  <c r="Q360" i="16"/>
  <c r="Q361" i="16"/>
  <c r="Q362" i="16"/>
  <c r="Q363" i="16"/>
  <c r="Q364" i="16"/>
  <c r="Q365" i="16"/>
  <c r="Q366" i="16"/>
  <c r="Q367" i="16"/>
  <c r="Q368" i="16"/>
  <c r="Q369" i="16"/>
  <c r="Q370" i="16"/>
  <c r="Q371" i="16"/>
  <c r="Q372" i="16"/>
  <c r="Q373" i="16"/>
  <c r="Q374" i="16"/>
  <c r="Q375" i="16"/>
  <c r="Q376" i="16"/>
  <c r="Q377" i="16"/>
  <c r="Q378" i="16"/>
  <c r="Q379" i="16"/>
  <c r="Q380" i="16"/>
  <c r="Q381" i="16"/>
  <c r="Q382" i="16"/>
  <c r="Q383" i="16"/>
  <c r="Q384" i="16"/>
  <c r="Q385" i="16"/>
  <c r="Q386" i="16"/>
  <c r="Q387" i="16"/>
  <c r="Q388" i="16"/>
  <c r="Q389" i="16"/>
  <c r="Q390" i="16"/>
  <c r="Q391" i="16"/>
  <c r="Q392" i="16"/>
  <c r="Q393" i="16"/>
  <c r="Q394" i="16"/>
  <c r="Q395" i="16"/>
  <c r="Q396" i="16"/>
  <c r="Q397" i="16"/>
  <c r="Q398" i="16"/>
  <c r="Q399" i="16"/>
  <c r="Q400" i="16"/>
  <c r="Q401" i="16"/>
  <c r="Q402" i="16"/>
  <c r="Q403" i="16"/>
  <c r="Q404" i="16"/>
  <c r="Q405" i="16"/>
  <c r="Q406" i="16"/>
  <c r="Q407" i="16"/>
  <c r="Q408" i="16"/>
  <c r="Q409" i="16"/>
  <c r="Q410" i="16"/>
  <c r="Q411" i="16"/>
  <c r="Q412" i="16"/>
  <c r="Q413" i="16"/>
  <c r="Q414" i="16"/>
  <c r="Q415" i="16"/>
  <c r="Q416" i="16"/>
  <c r="Q417" i="16"/>
  <c r="Q418" i="16"/>
  <c r="Q419" i="16"/>
  <c r="Q420" i="16"/>
  <c r="Q421" i="16"/>
  <c r="Q422" i="16"/>
  <c r="Q423" i="16"/>
  <c r="Q424" i="16"/>
  <c r="Q425" i="16"/>
  <c r="Q426" i="16"/>
  <c r="Q427" i="16"/>
  <c r="Q428" i="16"/>
  <c r="Q429" i="16"/>
  <c r="Q430" i="16"/>
  <c r="Q431" i="16"/>
  <c r="Q432" i="16"/>
  <c r="Q433" i="16"/>
  <c r="Q434" i="16"/>
  <c r="Q435" i="16"/>
  <c r="Q436" i="16"/>
  <c r="Q437" i="16"/>
  <c r="Q438" i="16"/>
  <c r="Q439" i="16"/>
  <c r="Q440" i="16"/>
  <c r="Q441" i="16"/>
  <c r="Q442" i="16"/>
  <c r="Q443" i="16"/>
  <c r="Q444" i="16"/>
  <c r="Q445" i="16"/>
  <c r="Q446" i="16"/>
  <c r="Q447" i="16"/>
  <c r="Q448" i="16"/>
  <c r="Q449" i="16"/>
  <c r="Q450" i="16"/>
  <c r="Q451" i="16"/>
  <c r="Q452" i="16"/>
  <c r="Q453" i="16"/>
  <c r="Q454" i="16"/>
  <c r="Q455" i="16"/>
  <c r="Q456" i="16"/>
  <c r="Q457" i="16"/>
  <c r="Q458" i="16"/>
  <c r="Q459" i="16"/>
  <c r="Q460" i="16"/>
  <c r="Q461" i="16"/>
  <c r="Q462" i="16"/>
  <c r="Q463" i="16"/>
  <c r="Q464" i="16"/>
  <c r="Q465" i="16"/>
  <c r="Q466" i="16"/>
  <c r="Q467" i="16"/>
  <c r="Q468" i="16"/>
  <c r="Q469" i="16"/>
  <c r="Q470" i="16"/>
  <c r="Q471" i="16"/>
  <c r="Q472" i="16"/>
  <c r="Q473" i="16"/>
  <c r="Q474" i="16"/>
  <c r="Q475" i="16"/>
  <c r="Q476" i="16"/>
  <c r="Q477" i="16"/>
  <c r="Q478" i="16"/>
  <c r="Q479" i="16"/>
  <c r="Q480" i="16"/>
  <c r="Q481" i="16"/>
  <c r="Q482" i="16"/>
  <c r="Q483" i="16"/>
  <c r="Q484" i="16"/>
  <c r="Q485" i="16"/>
  <c r="Q486" i="16"/>
  <c r="Q487" i="16"/>
  <c r="Q488" i="16"/>
  <c r="Q489" i="16"/>
  <c r="Q490" i="16"/>
  <c r="Q491" i="16"/>
  <c r="Q492" i="16"/>
  <c r="Q493" i="16"/>
  <c r="Q494" i="16"/>
  <c r="Q495" i="16"/>
  <c r="Q496" i="16"/>
  <c r="Q497" i="16"/>
  <c r="Q498" i="16"/>
  <c r="Q499" i="16"/>
  <c r="Q500" i="16"/>
  <c r="Q501" i="16"/>
  <c r="Q502" i="16"/>
  <c r="Q503" i="16"/>
  <c r="Q504" i="16"/>
  <c r="Q505" i="16"/>
  <c r="Q506" i="16"/>
  <c r="Q507" i="16"/>
  <c r="Q508" i="16"/>
  <c r="Q509" i="16"/>
  <c r="Q510" i="16"/>
  <c r="Q511" i="16"/>
  <c r="Q512" i="16"/>
  <c r="Q513" i="16"/>
  <c r="Q514" i="16"/>
  <c r="Q515" i="16"/>
  <c r="Q516" i="16"/>
  <c r="Q517" i="16"/>
  <c r="Q518" i="16"/>
  <c r="Q519" i="16"/>
  <c r="Q520" i="16"/>
  <c r="Q521" i="16"/>
  <c r="Q522" i="16"/>
  <c r="Q523" i="16"/>
  <c r="Q524" i="16"/>
  <c r="Q525" i="16"/>
  <c r="Q526" i="16"/>
  <c r="Q527" i="16"/>
  <c r="Q528" i="16"/>
  <c r="Q529" i="16"/>
  <c r="Q530" i="16"/>
  <c r="Q531" i="16"/>
  <c r="Q532" i="16"/>
  <c r="Q533" i="16"/>
  <c r="Q534" i="16"/>
  <c r="Q535" i="16"/>
  <c r="Q536" i="16"/>
  <c r="Q537" i="16"/>
  <c r="Q538" i="16"/>
  <c r="Q539" i="16"/>
  <c r="Q540" i="16"/>
  <c r="Q541" i="16"/>
  <c r="Q542" i="16"/>
  <c r="Q543" i="16"/>
  <c r="Q544" i="16"/>
  <c r="Q545" i="16"/>
  <c r="Q546" i="16"/>
  <c r="Q547" i="16"/>
  <c r="Q548" i="16"/>
  <c r="Q549" i="16"/>
  <c r="Q550" i="16"/>
  <c r="Q551" i="16"/>
  <c r="Q552" i="16"/>
  <c r="Q553" i="16"/>
  <c r="Q554" i="16"/>
  <c r="Q555" i="16"/>
  <c r="Q556" i="16"/>
  <c r="Q557" i="16"/>
  <c r="Q558" i="16"/>
  <c r="Q559" i="16"/>
  <c r="Q560" i="16"/>
  <c r="Q561" i="16"/>
  <c r="Q562" i="16"/>
  <c r="Q563" i="16"/>
  <c r="Q564" i="16"/>
  <c r="Q565" i="16"/>
  <c r="Q566" i="16"/>
  <c r="Q567" i="16"/>
  <c r="Q568" i="16"/>
  <c r="Q569" i="16"/>
  <c r="Q570" i="16"/>
  <c r="Q571" i="16"/>
  <c r="Q572" i="16"/>
  <c r="Q573" i="16"/>
  <c r="Q574" i="16"/>
  <c r="Q575" i="16"/>
  <c r="Q576" i="16"/>
  <c r="Q577" i="16"/>
  <c r="Q578" i="16"/>
  <c r="Q579" i="16"/>
  <c r="Q580" i="16"/>
  <c r="Q581" i="16"/>
  <c r="Q582" i="16"/>
  <c r="Q583" i="16"/>
  <c r="Q584" i="16"/>
  <c r="Q585" i="16"/>
  <c r="Q586" i="16"/>
  <c r="Q587" i="16"/>
  <c r="Q588" i="16"/>
  <c r="Q589" i="16"/>
  <c r="Q590" i="16"/>
  <c r="Q591" i="16"/>
  <c r="Q592" i="16"/>
  <c r="Q593" i="16"/>
  <c r="Q594" i="16"/>
  <c r="Q595" i="16"/>
  <c r="Q596" i="16"/>
  <c r="Q597" i="16"/>
  <c r="Q598" i="16"/>
  <c r="Q599" i="16"/>
  <c r="Q600" i="16"/>
  <c r="Q601" i="16"/>
  <c r="Q602" i="16"/>
  <c r="Q603" i="16"/>
  <c r="Q604" i="16"/>
  <c r="Q605" i="16"/>
  <c r="Q606" i="16"/>
  <c r="Q607" i="16"/>
  <c r="Q608" i="16"/>
  <c r="Q609" i="16"/>
  <c r="Q610" i="16"/>
  <c r="Q611" i="16"/>
  <c r="Q612" i="16"/>
  <c r="Q613" i="16"/>
  <c r="Q614" i="16"/>
  <c r="Q615" i="16"/>
  <c r="Q616" i="16"/>
  <c r="Q617" i="16"/>
  <c r="Q618" i="16"/>
  <c r="Q619" i="16"/>
  <c r="Q620" i="16"/>
  <c r="Q621" i="16"/>
  <c r="Q622" i="16"/>
  <c r="Q623" i="16"/>
  <c r="Q624" i="16"/>
  <c r="Q625" i="16"/>
  <c r="Q626" i="16"/>
  <c r="Q627" i="16"/>
  <c r="Q628" i="16"/>
  <c r="Q629" i="16"/>
  <c r="Q630" i="16"/>
  <c r="Q631" i="16"/>
  <c r="Q632" i="16"/>
  <c r="Q633" i="16"/>
  <c r="Q634" i="16"/>
  <c r="Q635" i="16"/>
  <c r="Q636" i="16"/>
  <c r="Q637" i="16"/>
  <c r="Q638" i="16"/>
  <c r="Q639" i="16"/>
  <c r="Q640" i="16"/>
  <c r="Q641" i="16"/>
  <c r="Q642" i="16"/>
  <c r="Q643" i="16"/>
  <c r="Q644" i="16"/>
  <c r="Q645" i="16"/>
  <c r="Q646" i="16"/>
  <c r="Q647" i="16"/>
  <c r="Q648" i="16"/>
  <c r="Q649" i="16"/>
  <c r="Q650" i="16"/>
  <c r="Q651" i="16"/>
  <c r="Q652" i="16"/>
  <c r="Q653" i="16"/>
  <c r="Q654" i="16"/>
  <c r="Q655" i="16"/>
  <c r="Q656" i="16"/>
  <c r="Q657" i="16"/>
  <c r="Q658" i="16"/>
  <c r="Q659" i="16"/>
  <c r="Q660" i="16"/>
  <c r="Q661" i="16"/>
  <c r="Q662" i="16"/>
  <c r="Q663" i="16"/>
  <c r="Q664" i="16"/>
  <c r="Q665" i="16"/>
  <c r="Q666" i="16"/>
  <c r="Q667" i="16"/>
  <c r="Q668" i="16"/>
  <c r="Q669" i="16"/>
  <c r="Q670" i="16"/>
  <c r="Q671" i="16"/>
  <c r="Q672" i="16"/>
  <c r="Q673" i="16"/>
  <c r="Q674" i="16"/>
  <c r="Q675" i="16"/>
  <c r="Q676" i="16"/>
  <c r="Q677" i="16"/>
  <c r="Q678" i="16"/>
  <c r="Q679" i="16"/>
  <c r="Q680" i="16"/>
  <c r="Q681" i="16"/>
  <c r="Q682" i="16"/>
  <c r="Q683" i="16"/>
  <c r="Q684" i="16"/>
  <c r="Q685" i="16"/>
  <c r="Q686" i="16"/>
  <c r="Q687" i="16"/>
  <c r="Q688" i="16"/>
  <c r="Q689" i="16"/>
  <c r="Q690" i="16"/>
  <c r="Q691" i="16"/>
  <c r="Q692" i="16"/>
  <c r="Q693" i="16"/>
  <c r="Q694" i="16"/>
  <c r="Q695" i="16"/>
  <c r="Q696" i="16"/>
  <c r="Q697" i="16"/>
  <c r="Q698" i="16"/>
  <c r="Q699" i="16"/>
  <c r="Q700" i="16"/>
  <c r="Q701" i="16"/>
  <c r="Q702" i="16"/>
  <c r="Q703" i="16"/>
  <c r="Q704" i="16"/>
  <c r="Q705" i="16"/>
  <c r="Q706" i="16"/>
  <c r="Q707" i="16"/>
  <c r="Q708" i="16"/>
  <c r="Q709" i="16"/>
  <c r="Q710" i="16"/>
  <c r="Q711" i="16"/>
  <c r="Q712" i="16"/>
  <c r="Q713" i="16"/>
  <c r="Q714" i="16"/>
  <c r="Q715" i="16"/>
  <c r="Q716" i="16"/>
  <c r="Q717" i="16"/>
  <c r="Q718" i="16"/>
  <c r="Q719" i="16"/>
  <c r="Q720" i="16"/>
  <c r="Q721" i="16"/>
  <c r="Q722" i="16"/>
  <c r="Q723" i="16"/>
  <c r="Q724" i="16"/>
  <c r="Q725" i="16"/>
  <c r="Q726" i="16"/>
  <c r="Q727" i="16"/>
  <c r="Q728" i="16"/>
  <c r="Q729" i="16"/>
  <c r="Q730" i="16"/>
  <c r="Q731" i="16"/>
  <c r="Q732" i="16"/>
  <c r="Q733" i="16"/>
  <c r="Q734" i="16"/>
  <c r="Q735" i="16"/>
  <c r="Q736" i="16"/>
  <c r="Q737" i="16"/>
  <c r="Q738" i="16"/>
  <c r="Q739" i="16"/>
  <c r="Q740" i="16"/>
  <c r="Q741" i="16"/>
  <c r="Q742" i="16"/>
  <c r="Q743" i="16"/>
  <c r="Q744" i="16"/>
  <c r="Q745" i="16"/>
  <c r="Q746" i="16"/>
  <c r="Q747" i="16"/>
  <c r="Q748" i="16"/>
  <c r="Q749" i="16"/>
  <c r="Q750" i="16"/>
  <c r="Q751" i="16"/>
  <c r="Q752" i="16"/>
  <c r="Q753" i="16"/>
  <c r="Q754" i="16"/>
  <c r="Q755" i="16"/>
  <c r="Q756" i="16"/>
  <c r="Q757" i="16"/>
  <c r="Q758" i="16"/>
  <c r="Q759" i="16"/>
  <c r="Q760" i="16"/>
  <c r="Q761" i="16"/>
  <c r="Q762" i="16"/>
  <c r="Q763" i="16"/>
  <c r="Q764" i="16"/>
  <c r="Q765" i="16"/>
  <c r="Q766" i="16"/>
  <c r="Q767" i="16"/>
  <c r="Q768" i="16"/>
  <c r="Q769" i="16"/>
  <c r="Q770" i="16"/>
  <c r="Q771" i="16"/>
  <c r="Q772" i="16"/>
  <c r="Q773" i="16"/>
  <c r="Q774" i="16"/>
  <c r="Q775" i="16"/>
  <c r="Q776" i="16"/>
  <c r="Q777" i="16"/>
  <c r="Q778" i="16"/>
  <c r="Q779" i="16"/>
  <c r="Q780" i="16"/>
  <c r="Q781" i="16"/>
  <c r="Q782" i="16"/>
  <c r="Q783" i="16"/>
  <c r="Q784" i="16"/>
  <c r="Q785" i="16"/>
  <c r="Q786" i="16"/>
  <c r="Q787" i="16"/>
  <c r="Q788" i="16"/>
  <c r="Q789" i="16"/>
  <c r="Q790" i="16"/>
  <c r="Q791" i="16"/>
  <c r="Q792" i="16"/>
  <c r="Q793" i="16"/>
  <c r="Q794" i="16"/>
  <c r="Q795" i="16"/>
  <c r="Q796" i="16"/>
  <c r="Q797" i="16"/>
  <c r="Q798" i="16"/>
  <c r="Q799" i="16"/>
  <c r="Q800" i="16"/>
  <c r="Q801" i="16"/>
  <c r="Q802" i="16"/>
  <c r="Q803" i="16"/>
  <c r="Q804" i="16"/>
  <c r="Q805" i="16"/>
  <c r="Q806" i="16"/>
  <c r="Q807" i="16"/>
  <c r="Q808" i="16"/>
  <c r="Q809" i="16"/>
  <c r="Q810" i="16"/>
  <c r="Q811" i="16"/>
  <c r="Q812" i="16"/>
  <c r="Q813" i="16"/>
  <c r="Q814" i="16"/>
  <c r="Q815" i="16"/>
  <c r="Q816" i="16"/>
  <c r="Q817" i="16"/>
  <c r="Q818" i="16"/>
  <c r="Q819" i="16"/>
  <c r="Q820" i="16"/>
  <c r="Q821" i="16"/>
  <c r="Q822" i="16"/>
  <c r="Q823" i="16"/>
  <c r="Q824" i="16"/>
  <c r="Q825" i="16"/>
  <c r="Q826" i="16"/>
  <c r="Q827" i="16"/>
  <c r="Q828" i="16"/>
  <c r="Q829" i="16"/>
  <c r="Q830" i="16"/>
  <c r="Q831" i="16"/>
  <c r="Q832" i="16"/>
  <c r="Q833" i="16"/>
  <c r="Q834" i="16"/>
  <c r="Q835" i="16"/>
  <c r="Q836" i="16"/>
  <c r="Q837" i="16"/>
  <c r="Q838" i="16"/>
  <c r="Q839" i="16"/>
  <c r="Q840" i="16"/>
  <c r="Q841" i="16"/>
  <c r="Q842" i="16"/>
  <c r="Q843" i="16"/>
  <c r="Q844" i="16"/>
  <c r="Q845" i="16"/>
  <c r="Q846" i="16"/>
  <c r="Q847" i="16"/>
  <c r="Q848" i="16"/>
  <c r="Q849" i="16"/>
  <c r="Q850" i="16"/>
  <c r="Q851" i="16"/>
  <c r="Q852" i="16"/>
  <c r="Q853" i="16"/>
  <c r="Q854" i="16"/>
  <c r="Q855" i="16"/>
  <c r="Q856" i="16"/>
  <c r="Q857" i="16"/>
  <c r="Q858" i="16"/>
  <c r="Q859" i="16"/>
  <c r="Q860" i="16"/>
  <c r="Q861" i="16"/>
  <c r="Q862" i="16"/>
  <c r="Q863" i="16"/>
  <c r="Q864" i="16"/>
  <c r="Q865" i="16"/>
  <c r="Q866" i="16"/>
  <c r="Q867" i="16"/>
  <c r="Q868" i="16"/>
  <c r="Q869" i="16"/>
  <c r="Q870" i="16"/>
  <c r="Q871" i="16"/>
  <c r="Q872" i="16"/>
  <c r="Q873" i="16"/>
  <c r="Q874" i="16"/>
  <c r="Q875" i="16"/>
  <c r="Q876" i="16"/>
  <c r="Q877" i="16"/>
  <c r="Q878" i="16"/>
  <c r="Q879" i="16"/>
  <c r="Q880" i="16"/>
  <c r="Q881" i="16"/>
  <c r="Q882" i="16"/>
  <c r="Q883" i="16"/>
  <c r="Q884" i="16"/>
  <c r="Q885" i="16"/>
  <c r="Q886" i="16"/>
  <c r="Q887" i="16"/>
  <c r="Q888" i="16"/>
  <c r="Q889" i="16"/>
  <c r="Q890" i="16"/>
  <c r="Q891" i="16"/>
  <c r="Q892" i="16"/>
  <c r="Q893" i="16"/>
  <c r="Q894" i="16"/>
  <c r="Q895" i="16"/>
  <c r="Q896" i="16"/>
  <c r="Q897" i="16"/>
  <c r="Q898" i="16"/>
  <c r="Q899" i="16"/>
  <c r="Q900" i="16"/>
  <c r="Q901" i="16"/>
  <c r="Q902" i="16"/>
  <c r="Q903" i="16"/>
  <c r="Q904" i="16"/>
  <c r="Q905" i="16"/>
  <c r="Q906" i="16"/>
  <c r="Q907" i="16"/>
  <c r="Q908" i="16"/>
  <c r="Q909" i="16"/>
  <c r="Q910" i="16"/>
  <c r="Q911" i="16"/>
  <c r="Q912" i="16"/>
  <c r="Q913" i="16"/>
  <c r="Q914" i="16"/>
  <c r="Q915" i="16"/>
  <c r="Q916" i="16"/>
  <c r="Q917" i="16"/>
  <c r="Q918" i="16"/>
  <c r="Q919" i="16"/>
  <c r="Q920" i="16"/>
  <c r="Q921" i="16"/>
  <c r="Q922" i="16"/>
  <c r="Q923" i="16"/>
  <c r="Q924" i="16"/>
  <c r="Q925" i="16"/>
  <c r="Q926" i="16"/>
  <c r="Q927" i="16"/>
  <c r="Q928" i="16"/>
  <c r="Q929" i="16"/>
  <c r="Q930" i="16"/>
  <c r="Q931" i="16"/>
  <c r="Q932" i="16"/>
  <c r="Q933" i="16"/>
  <c r="Q934" i="16"/>
  <c r="Q935" i="16"/>
  <c r="Q936" i="16"/>
  <c r="Q937" i="16"/>
  <c r="Q938" i="16"/>
  <c r="Q939" i="16"/>
  <c r="Q940" i="16"/>
  <c r="Q941" i="16"/>
  <c r="Q942" i="16"/>
  <c r="Q943" i="16"/>
  <c r="Q944" i="16"/>
  <c r="Q945" i="16"/>
  <c r="Q946" i="16"/>
  <c r="Q947" i="16"/>
  <c r="Q948" i="16"/>
  <c r="Q949" i="16"/>
  <c r="Q950" i="16"/>
  <c r="Q951" i="16"/>
  <c r="Q952" i="16"/>
  <c r="Q953" i="16"/>
  <c r="Q954" i="16"/>
  <c r="Q955" i="16"/>
  <c r="Q956" i="16"/>
  <c r="Q957" i="16"/>
  <c r="Q958" i="16"/>
  <c r="Q959" i="16"/>
  <c r="Q960" i="16"/>
  <c r="Q961" i="16"/>
  <c r="Q962" i="16"/>
  <c r="Q963" i="16"/>
  <c r="Q964" i="16"/>
  <c r="Q965" i="16"/>
  <c r="Q966" i="16"/>
  <c r="Q967" i="16"/>
  <c r="Q968" i="16"/>
  <c r="Q969" i="16"/>
  <c r="Q970" i="16"/>
  <c r="Q971" i="16"/>
  <c r="Q972" i="16"/>
  <c r="Q973" i="16"/>
  <c r="Q974" i="16"/>
  <c r="Q975" i="16"/>
  <c r="Q976" i="16"/>
  <c r="Q977" i="16"/>
  <c r="Q978" i="16"/>
  <c r="Q979" i="16"/>
  <c r="Q980" i="16"/>
  <c r="Q981" i="16"/>
  <c r="Q982" i="16"/>
  <c r="Q983" i="16"/>
  <c r="Q984" i="16"/>
  <c r="Q985" i="16"/>
  <c r="Q986" i="16"/>
  <c r="Q987" i="16"/>
  <c r="Q988" i="16"/>
  <c r="Q989" i="16"/>
  <c r="Q990" i="16"/>
  <c r="Q991" i="16"/>
  <c r="Q992" i="16"/>
  <c r="Q993" i="16"/>
  <c r="Q994" i="16"/>
  <c r="Q995" i="16"/>
  <c r="Q996" i="16"/>
  <c r="Q997" i="16"/>
  <c r="Q998" i="16"/>
  <c r="Q999" i="16"/>
  <c r="Q1000" i="16"/>
  <c r="Q1001" i="16"/>
  <c r="Q1002" i="16"/>
  <c r="Q1003" i="16"/>
  <c r="Q1004" i="16"/>
  <c r="Q1005" i="16"/>
  <c r="Q1006" i="16"/>
  <c r="Q1007" i="16"/>
  <c r="Q1008" i="16"/>
  <c r="Q1009" i="16"/>
  <c r="Q1010" i="16"/>
  <c r="Q1011" i="16"/>
  <c r="Q1012" i="16"/>
  <c r="Q1013" i="16"/>
  <c r="Q1014" i="16"/>
  <c r="Q1015" i="16"/>
  <c r="Q1016" i="16"/>
  <c r="Q1017" i="16"/>
  <c r="Q1018" i="16"/>
  <c r="Q1019" i="16"/>
  <c r="Q1020" i="16"/>
  <c r="Q1021" i="16"/>
  <c r="Q1022" i="16"/>
  <c r="Q1023" i="16"/>
  <c r="Q1024" i="16"/>
  <c r="Q1025" i="16"/>
  <c r="Q1026" i="16"/>
  <c r="Q1027" i="16"/>
  <c r="Q1028" i="16"/>
  <c r="Q1029" i="16"/>
  <c r="Q1030" i="16"/>
  <c r="Q1031" i="16"/>
  <c r="Q1032" i="16"/>
  <c r="Q1033" i="16"/>
  <c r="Q1034" i="16"/>
  <c r="Q1035" i="16"/>
  <c r="Q1036" i="16"/>
  <c r="Q1037" i="16"/>
  <c r="Q1038" i="16"/>
  <c r="Q1039" i="16"/>
  <c r="Q1040" i="16"/>
  <c r="Q1041" i="16"/>
  <c r="Q1042" i="16"/>
  <c r="Q1043" i="16"/>
  <c r="Q1044" i="16"/>
  <c r="Q1045" i="16"/>
  <c r="Q1046" i="16"/>
  <c r="Q1047" i="16"/>
  <c r="Q1048" i="16"/>
  <c r="Q1049" i="16"/>
  <c r="Q1050" i="16"/>
  <c r="Q1051" i="16"/>
  <c r="Q1052" i="16"/>
  <c r="Q1053" i="16"/>
  <c r="Q1054" i="16"/>
  <c r="Q1055" i="16"/>
  <c r="Q1056" i="16"/>
  <c r="Q1057" i="16"/>
  <c r="Q1058" i="16"/>
  <c r="Q1059" i="16"/>
  <c r="Q1060" i="16"/>
  <c r="Q1061" i="16"/>
  <c r="Q1062" i="16"/>
  <c r="Q1063" i="16"/>
  <c r="Q1064" i="16"/>
  <c r="Q1065" i="16"/>
  <c r="Q1066" i="16"/>
  <c r="Q1067" i="16"/>
  <c r="Q1068" i="16"/>
  <c r="Q1069" i="16"/>
  <c r="Q1070" i="16"/>
  <c r="Q1071" i="16"/>
  <c r="Q1072" i="16"/>
  <c r="Q1073" i="16"/>
  <c r="Q1074" i="16"/>
  <c r="Q1075" i="16"/>
  <c r="Q1076" i="16"/>
  <c r="Q1077" i="16"/>
  <c r="Q1078" i="16"/>
  <c r="Q1079" i="16"/>
  <c r="Q1080" i="16"/>
  <c r="Q1081" i="16"/>
  <c r="Q1082" i="16"/>
  <c r="Q1083" i="16"/>
  <c r="Q1084" i="16"/>
  <c r="Q1085" i="16"/>
  <c r="Q1086" i="16"/>
  <c r="Q1087" i="16"/>
  <c r="Q1088" i="16"/>
  <c r="Q1089" i="16"/>
  <c r="Q1090" i="16"/>
  <c r="Q1091" i="16"/>
  <c r="Q1092" i="16"/>
  <c r="Q1093" i="16"/>
  <c r="Q1094" i="16"/>
  <c r="Q1095" i="16"/>
  <c r="Q1096" i="16"/>
  <c r="Q1097" i="16"/>
  <c r="Q1098" i="16"/>
  <c r="Q1099" i="16"/>
  <c r="Q1100" i="16"/>
  <c r="Q1101" i="16"/>
  <c r="Q1102" i="16"/>
  <c r="Q1103" i="16"/>
  <c r="Q1104" i="16"/>
  <c r="Q1105" i="16"/>
  <c r="Q1106" i="16"/>
  <c r="Q1107" i="16"/>
  <c r="Q1108" i="16"/>
  <c r="Q1109" i="16"/>
  <c r="Q1110" i="16"/>
  <c r="Q1111" i="16"/>
  <c r="Q1112" i="16"/>
  <c r="Q1113" i="16"/>
  <c r="Q1114" i="16"/>
  <c r="Q1115" i="16"/>
  <c r="Q1116" i="16"/>
  <c r="Q1117" i="16"/>
  <c r="Q1118" i="16"/>
  <c r="Q1119" i="16"/>
  <c r="Q1120" i="16"/>
  <c r="Q1121" i="16"/>
  <c r="Q1122" i="16"/>
  <c r="Q1123" i="16"/>
  <c r="Q1124" i="16"/>
  <c r="Q1125" i="16"/>
  <c r="Q1126" i="16"/>
  <c r="Q1127" i="16"/>
  <c r="Q1128" i="16"/>
  <c r="Q1129" i="16"/>
  <c r="Q1130" i="16"/>
  <c r="Q1131" i="16"/>
  <c r="Q1132" i="16"/>
  <c r="Q1133" i="16"/>
  <c r="Q1134" i="16"/>
  <c r="Q1135" i="16"/>
  <c r="Q1136" i="16"/>
  <c r="Q1137" i="16"/>
  <c r="Q1138" i="16"/>
  <c r="Q1139" i="16"/>
  <c r="Q1140" i="16"/>
  <c r="Q1141" i="16"/>
  <c r="Q1142" i="16"/>
  <c r="Q1143" i="16"/>
  <c r="Q1144" i="16"/>
  <c r="Q1145" i="16"/>
  <c r="Q1146" i="16"/>
  <c r="Q1147" i="16"/>
  <c r="Q1148" i="16"/>
  <c r="Q1149" i="16"/>
  <c r="Q1150" i="16"/>
  <c r="Q1151" i="16"/>
  <c r="Q1152" i="16"/>
  <c r="Q1153" i="16"/>
  <c r="Q1154" i="16"/>
  <c r="Q1155" i="16"/>
  <c r="Q1156" i="16"/>
  <c r="Q1157" i="16"/>
  <c r="Q1158" i="16"/>
  <c r="Q1159" i="16"/>
  <c r="Q1160" i="16"/>
  <c r="Q1161" i="16"/>
  <c r="Q1162" i="16"/>
  <c r="Q1163" i="16"/>
  <c r="Q1164" i="16"/>
  <c r="Q1165" i="16"/>
  <c r="Q1166" i="16"/>
  <c r="Q1167" i="16"/>
  <c r="Q1168" i="16"/>
  <c r="Q1169" i="16"/>
  <c r="Q1170" i="16"/>
  <c r="Q1171" i="16"/>
  <c r="Q1172" i="16"/>
  <c r="Q1173" i="16"/>
  <c r="Q1174" i="16"/>
  <c r="Q1175" i="16"/>
  <c r="Q1176" i="16"/>
  <c r="Q1177" i="16"/>
  <c r="Q1178" i="16"/>
  <c r="Q1179" i="16"/>
  <c r="Q1180" i="16"/>
  <c r="Q1181" i="16"/>
  <c r="Q1182" i="16"/>
  <c r="Q1183" i="16"/>
  <c r="Q1184" i="16"/>
  <c r="Q1185" i="16"/>
  <c r="Q1186" i="16"/>
  <c r="Q1187" i="16"/>
  <c r="Q1188" i="16"/>
  <c r="Q1189" i="16"/>
  <c r="Q1190" i="16"/>
  <c r="Q1191" i="16"/>
  <c r="Q1192" i="16"/>
  <c r="Q1193" i="16"/>
  <c r="Q1194" i="16"/>
  <c r="Q1195" i="16"/>
  <c r="Q1196" i="16"/>
  <c r="Q1197" i="16"/>
  <c r="Q1198" i="16"/>
  <c r="Q1199" i="16"/>
  <c r="Q1200" i="16"/>
  <c r="Q1201" i="16"/>
  <c r="Q1202" i="16"/>
  <c r="Q1203" i="16"/>
  <c r="Q1204" i="16"/>
  <c r="Q1205" i="16"/>
  <c r="Q1206" i="16"/>
  <c r="Q1207" i="16"/>
  <c r="Q1208" i="16"/>
  <c r="Q1209" i="16"/>
  <c r="Q1210" i="16"/>
  <c r="Q1211" i="16"/>
  <c r="Q1212" i="16"/>
  <c r="Q1213" i="16"/>
  <c r="Q1214" i="16"/>
  <c r="Q1215" i="16"/>
  <c r="Q1216" i="16"/>
  <c r="Q1217" i="16"/>
  <c r="Q1218" i="16"/>
  <c r="Q1219" i="16"/>
  <c r="Q1220" i="16"/>
  <c r="Q1221" i="16"/>
  <c r="Q1222" i="16"/>
  <c r="Q1223" i="16"/>
  <c r="Q1224" i="16"/>
  <c r="Q1225" i="16"/>
  <c r="Q1226" i="16"/>
  <c r="Q1227" i="16"/>
  <c r="Q1228" i="16"/>
  <c r="Q1229" i="16"/>
  <c r="Q1230" i="16"/>
  <c r="Q1231" i="16"/>
  <c r="Q1232" i="16"/>
  <c r="Q1233" i="16"/>
  <c r="Q1234" i="16"/>
  <c r="Q1235" i="16"/>
  <c r="Q1236" i="16"/>
  <c r="Q1237" i="16"/>
  <c r="Q1238" i="16"/>
  <c r="Q1239" i="16"/>
  <c r="Q1240" i="16"/>
  <c r="Q1241" i="16"/>
  <c r="Q1242" i="16"/>
  <c r="Q1243" i="16"/>
  <c r="Q1244" i="16"/>
  <c r="Q1245" i="16"/>
  <c r="Q1246" i="16"/>
  <c r="Q1247" i="16"/>
  <c r="Q1248" i="16"/>
  <c r="Q1249" i="16"/>
  <c r="Q1250" i="16"/>
  <c r="Q1251" i="16"/>
  <c r="Q1252" i="16"/>
  <c r="Q1253" i="16"/>
  <c r="Q1254" i="16"/>
  <c r="Q1255" i="16"/>
  <c r="Q1256" i="16"/>
  <c r="Q1257" i="16"/>
  <c r="Q1258" i="16"/>
  <c r="Q1259" i="16"/>
  <c r="Q1260" i="16"/>
  <c r="Q1261" i="16"/>
  <c r="Q1262" i="16"/>
  <c r="Q1263" i="16"/>
  <c r="Q1264" i="16"/>
  <c r="Q1265" i="16"/>
  <c r="Q1266" i="16"/>
  <c r="Q1267" i="16"/>
  <c r="Q1268" i="16"/>
  <c r="Q1269" i="16"/>
  <c r="Q1270" i="16"/>
  <c r="Q1271" i="16"/>
  <c r="Q1272" i="16"/>
  <c r="Q1273" i="16"/>
  <c r="Q1274" i="16"/>
  <c r="Q1275" i="16"/>
  <c r="Q1276" i="16"/>
  <c r="Q1277" i="16"/>
  <c r="Q1278" i="16"/>
  <c r="Q1279" i="16"/>
  <c r="Q1280" i="16"/>
  <c r="Q1281" i="16"/>
  <c r="Q1282" i="16"/>
  <c r="Q1283" i="16"/>
  <c r="Q1284" i="16"/>
  <c r="Q1285" i="16"/>
  <c r="Q1286" i="16"/>
  <c r="Q1287" i="16"/>
  <c r="Q1288" i="16"/>
  <c r="Q1289" i="16"/>
  <c r="Q1290" i="16"/>
  <c r="Q1291" i="16"/>
  <c r="Q1292" i="16"/>
  <c r="Q1293" i="16"/>
  <c r="Q1294" i="16"/>
  <c r="Q1295" i="16"/>
  <c r="Q1296" i="16"/>
  <c r="Q1297" i="16"/>
  <c r="Q1298" i="16"/>
  <c r="Q1299" i="16"/>
  <c r="Q1300" i="16"/>
  <c r="Q1301" i="16"/>
  <c r="Q1302" i="16"/>
  <c r="Q1303" i="16"/>
  <c r="Q1304" i="16"/>
  <c r="Q1305" i="16"/>
  <c r="Q1306" i="16"/>
  <c r="Q1307" i="16"/>
  <c r="Q1308" i="16"/>
  <c r="Q1309" i="16"/>
  <c r="Q1310" i="16"/>
  <c r="Q1311" i="16"/>
  <c r="Q1312" i="16"/>
  <c r="Q1313" i="16"/>
  <c r="Q1314" i="16"/>
  <c r="Q1315" i="16"/>
  <c r="Q1316" i="16"/>
  <c r="Q1317" i="16"/>
  <c r="Q1318" i="16"/>
  <c r="Q1319" i="16"/>
  <c r="Q1320" i="16"/>
  <c r="Q1321" i="16"/>
  <c r="Q1322" i="16"/>
  <c r="Q1323" i="16"/>
  <c r="Q1324" i="16"/>
  <c r="Q1325" i="16"/>
  <c r="Q1326" i="16"/>
  <c r="Q1327" i="16"/>
  <c r="Q1328" i="16"/>
  <c r="Q1329" i="16"/>
  <c r="Q1330" i="16"/>
  <c r="Q1331" i="16"/>
  <c r="Q1332" i="16"/>
  <c r="Q1333" i="16"/>
  <c r="Q1334" i="16"/>
  <c r="Q1335" i="16"/>
  <c r="Q1336" i="16"/>
  <c r="Q1337" i="16"/>
  <c r="Q1338" i="16"/>
  <c r="Q1339" i="16"/>
  <c r="Q1340" i="16"/>
  <c r="Q1341" i="16"/>
  <c r="Q1342" i="16"/>
  <c r="Q1343" i="16"/>
  <c r="Q1344" i="16"/>
  <c r="Q1345" i="16"/>
  <c r="Q1346" i="16"/>
  <c r="Q1347" i="16"/>
  <c r="Q1348" i="16"/>
  <c r="Q1349" i="16"/>
  <c r="Q1350" i="16"/>
  <c r="Q1351" i="16"/>
  <c r="Q1352" i="16"/>
  <c r="Q1353" i="16"/>
  <c r="Q1354" i="16"/>
  <c r="Q1355" i="16"/>
  <c r="Q1356" i="16"/>
  <c r="Q1357" i="16"/>
  <c r="Q1358" i="16"/>
  <c r="Q1359" i="16"/>
  <c r="Q1360" i="16"/>
  <c r="Q1361" i="16"/>
  <c r="Q1362" i="16"/>
  <c r="Q1363" i="16"/>
  <c r="Q1364" i="16"/>
  <c r="Q1365" i="16"/>
  <c r="Q1366" i="16"/>
  <c r="Q1367" i="16"/>
  <c r="Q1368" i="16"/>
  <c r="Q1369" i="16"/>
  <c r="Q1370" i="16"/>
  <c r="Q1371" i="16"/>
  <c r="Q1372" i="16"/>
  <c r="Q1373" i="16"/>
  <c r="Q1374" i="16"/>
  <c r="Q1375" i="16"/>
  <c r="Q1376" i="16"/>
  <c r="Q1377" i="16"/>
  <c r="Q1378" i="16"/>
  <c r="Q1379" i="16"/>
  <c r="Q1380" i="16"/>
  <c r="Q1381" i="16"/>
  <c r="Q1382" i="16"/>
  <c r="Q1383" i="16"/>
  <c r="Q1384" i="16"/>
  <c r="Q1385" i="16"/>
  <c r="Q1386" i="16"/>
  <c r="Q1387" i="16"/>
  <c r="Q1388" i="16"/>
  <c r="Q1389" i="16"/>
  <c r="Q1390" i="16"/>
  <c r="Q1391" i="16"/>
  <c r="Q1392" i="16"/>
  <c r="Q1393" i="16"/>
  <c r="Q1394" i="16"/>
  <c r="Q1395" i="16"/>
  <c r="Q1396" i="16"/>
  <c r="Q1397" i="16"/>
  <c r="Q1398" i="16"/>
  <c r="Q1399" i="16"/>
  <c r="Q1400" i="16"/>
  <c r="Q1401" i="16"/>
  <c r="Q1402" i="16"/>
  <c r="Q1403" i="16"/>
  <c r="Q1404" i="16"/>
  <c r="Q1405" i="16"/>
  <c r="Q1406" i="16"/>
  <c r="Q1407" i="16"/>
  <c r="Q1408" i="16"/>
  <c r="Q1409" i="16"/>
  <c r="Q1410" i="16"/>
  <c r="Q1411" i="16"/>
  <c r="Q1412" i="16"/>
  <c r="Q1413" i="16"/>
  <c r="Q1414" i="16"/>
  <c r="Q1415" i="16"/>
  <c r="Q1416" i="16"/>
  <c r="Q1417" i="16"/>
  <c r="Q1418" i="16"/>
  <c r="Q1419" i="16"/>
  <c r="Q1420" i="16"/>
  <c r="Q1421" i="16"/>
  <c r="Q1422" i="16"/>
  <c r="Q1423" i="16"/>
  <c r="Q1424" i="16"/>
  <c r="Q1425" i="16"/>
  <c r="Q1426" i="16"/>
  <c r="Q1427" i="16"/>
  <c r="Q1428" i="16"/>
  <c r="Q1429" i="16"/>
  <c r="Q1430" i="16"/>
  <c r="Q1431" i="16"/>
  <c r="Q1432" i="16"/>
  <c r="Q1433" i="16"/>
  <c r="Q1434" i="16"/>
  <c r="Q1435" i="16"/>
  <c r="Q1436" i="16"/>
  <c r="Q1437" i="16"/>
  <c r="Q1438" i="16"/>
  <c r="Q1439" i="16"/>
  <c r="Q1440" i="16"/>
  <c r="Q1441" i="16"/>
  <c r="Q1442" i="16"/>
  <c r="Q1443" i="16"/>
  <c r="Q1444" i="16"/>
  <c r="Q1445" i="16"/>
  <c r="Q1446" i="16"/>
  <c r="Q1447" i="16"/>
  <c r="Q1448" i="16"/>
  <c r="Q1449" i="16"/>
  <c r="Q1450" i="16"/>
  <c r="Q1451" i="16"/>
  <c r="Q1452" i="16"/>
  <c r="Q1453" i="16"/>
  <c r="Q1454" i="16"/>
  <c r="Q1455" i="16"/>
  <c r="Q1456" i="16"/>
  <c r="Q1457" i="16"/>
  <c r="Q1458" i="16"/>
  <c r="Q1459" i="16"/>
  <c r="Q1460" i="16"/>
  <c r="Q1461" i="16"/>
  <c r="Q1462" i="16"/>
  <c r="Q1463" i="16"/>
  <c r="Q1464" i="16"/>
  <c r="Q1465" i="16"/>
  <c r="Q1466" i="16"/>
  <c r="Q1467" i="16"/>
  <c r="Q1468" i="16"/>
  <c r="Q1469" i="16"/>
  <c r="Q1470" i="16"/>
  <c r="Q1471" i="16"/>
  <c r="Q1472" i="16"/>
  <c r="Q1473" i="16"/>
  <c r="Q1474" i="16"/>
  <c r="Q1475" i="16"/>
  <c r="Q1476" i="16"/>
  <c r="Q1477" i="16"/>
  <c r="Q1478" i="16"/>
  <c r="Q1479" i="16"/>
  <c r="Q1480" i="16"/>
  <c r="Q1481" i="16"/>
  <c r="Q1482" i="16"/>
  <c r="Q1483" i="16"/>
  <c r="Q1484" i="16"/>
  <c r="Q1485" i="16"/>
  <c r="Q1486" i="16"/>
  <c r="Q1487" i="16"/>
  <c r="Q1488" i="16"/>
  <c r="Q1489" i="16"/>
  <c r="Q1490" i="16"/>
  <c r="Q1491" i="16"/>
  <c r="Q1492" i="16"/>
  <c r="Q1493" i="16"/>
  <c r="Q1494" i="16"/>
  <c r="Q1495" i="16"/>
  <c r="Q1496" i="16"/>
  <c r="Q1497" i="16"/>
  <c r="Q1498" i="16"/>
  <c r="Q1499" i="16"/>
  <c r="Q1500" i="16"/>
  <c r="Q1501" i="16"/>
  <c r="Q1502" i="16"/>
  <c r="Q1503" i="16"/>
  <c r="Q1504" i="16"/>
  <c r="Q1505" i="16"/>
  <c r="Q1506" i="16"/>
  <c r="Q1507" i="16"/>
  <c r="Q1508" i="16"/>
  <c r="Q1509" i="16"/>
  <c r="Q1510" i="16"/>
  <c r="Q1511" i="16"/>
  <c r="Q1512" i="16"/>
  <c r="Q1513" i="16"/>
  <c r="Q1514" i="16"/>
  <c r="Q1515" i="16"/>
  <c r="Q1516" i="16"/>
  <c r="Q1517" i="16"/>
  <c r="Q1518" i="16"/>
  <c r="Q1519" i="16"/>
  <c r="Q1520" i="16"/>
  <c r="Q1521" i="16"/>
  <c r="Q1522" i="16"/>
  <c r="Q1523" i="16"/>
  <c r="Q1524" i="16"/>
  <c r="Q1525" i="16"/>
  <c r="Q1526" i="16"/>
  <c r="Q1527" i="16"/>
  <c r="Q1528" i="16"/>
  <c r="Q1529" i="16"/>
  <c r="Q1530" i="16"/>
  <c r="Q1531" i="16"/>
  <c r="Q1532" i="16"/>
  <c r="Q1533" i="16"/>
  <c r="Q1534" i="16"/>
  <c r="Q1535" i="16"/>
  <c r="Q1536" i="16"/>
  <c r="Q1537" i="16"/>
  <c r="Q1538" i="16"/>
  <c r="Q1539" i="16"/>
  <c r="Q1540" i="16"/>
  <c r="Q1541" i="16"/>
  <c r="Q1542" i="16"/>
  <c r="Q1543" i="16"/>
  <c r="Q1544" i="16"/>
  <c r="Q1545" i="16"/>
  <c r="Q1546" i="16"/>
  <c r="Q1547" i="16"/>
  <c r="Q1548" i="16"/>
  <c r="Q1549" i="16"/>
  <c r="Q1550" i="16"/>
  <c r="Q1551" i="16"/>
  <c r="Q1552" i="16"/>
  <c r="Q1553" i="16"/>
  <c r="Q1554" i="16"/>
  <c r="Q1555" i="16"/>
  <c r="Q1556" i="16"/>
  <c r="Q1557" i="16"/>
  <c r="Q1558" i="16"/>
  <c r="Q1559" i="16"/>
  <c r="Q1560" i="16"/>
  <c r="Q1561" i="16"/>
  <c r="Q1562" i="16"/>
  <c r="Q1563" i="16"/>
  <c r="Q1564" i="16"/>
  <c r="Q1565" i="16"/>
  <c r="Q1566" i="16"/>
  <c r="Q1567" i="16"/>
  <c r="Q1568" i="16"/>
  <c r="Q1569" i="16"/>
  <c r="Q1570" i="16"/>
  <c r="Q1571" i="16"/>
  <c r="Q1572" i="16"/>
  <c r="Q1573" i="16"/>
  <c r="Q1574" i="16"/>
  <c r="Q1575" i="16"/>
  <c r="Q1576" i="16"/>
  <c r="Q1577" i="16"/>
  <c r="Q1578" i="16"/>
  <c r="Q1579" i="16"/>
  <c r="Q1580" i="16"/>
  <c r="Q1581" i="16"/>
  <c r="Q1582" i="16"/>
  <c r="Q1583" i="16"/>
  <c r="Q1584" i="16"/>
  <c r="Q1585" i="16"/>
  <c r="Q1586" i="16"/>
  <c r="Q1587" i="16"/>
  <c r="Q1588" i="16"/>
  <c r="Q1589" i="16"/>
  <c r="Q1590" i="16"/>
  <c r="Q1591" i="16"/>
  <c r="Q1592" i="16"/>
  <c r="Q1593" i="16"/>
  <c r="Q1594" i="16"/>
  <c r="Q1595" i="16"/>
  <c r="Q1596" i="16"/>
  <c r="Q1597" i="16"/>
  <c r="Q1598" i="16"/>
  <c r="Q1599" i="16"/>
  <c r="Q1600" i="16"/>
  <c r="Q1601" i="16"/>
  <c r="Q1602" i="16"/>
  <c r="Q1603" i="16"/>
  <c r="Q1604" i="16"/>
  <c r="Q1605" i="16"/>
  <c r="Q1606" i="16"/>
  <c r="Q1607" i="16"/>
  <c r="Q1608" i="16"/>
  <c r="Q1609" i="16"/>
  <c r="Q1610" i="16"/>
  <c r="Q1611" i="16"/>
  <c r="Q1612" i="16"/>
  <c r="Q1613" i="16"/>
  <c r="Q1614" i="16"/>
  <c r="Q1615" i="16"/>
  <c r="Q1616" i="16"/>
  <c r="Q1617" i="16"/>
  <c r="Q1618" i="16"/>
  <c r="Q1619" i="16"/>
  <c r="Q1620" i="16"/>
  <c r="Q1621" i="16"/>
  <c r="Q1622" i="16"/>
  <c r="Q1623" i="16"/>
  <c r="Q1624" i="16"/>
  <c r="Q1625" i="16"/>
  <c r="Q1626" i="16"/>
  <c r="Q1627" i="16"/>
  <c r="Q1628" i="16"/>
  <c r="Q1629" i="16"/>
  <c r="Q1630" i="16"/>
  <c r="Q1631" i="16"/>
  <c r="Q1632" i="16"/>
  <c r="Q1633" i="16"/>
  <c r="Q1634" i="16"/>
  <c r="Q1635" i="16"/>
  <c r="Q1636" i="16"/>
  <c r="Q1637" i="16"/>
  <c r="Q1638" i="16"/>
  <c r="Q1639" i="16"/>
  <c r="Q1640" i="16"/>
  <c r="Q1641" i="16"/>
  <c r="Q1642" i="16"/>
  <c r="Q1643" i="16"/>
  <c r="Q1644" i="16"/>
  <c r="Q1645" i="16"/>
  <c r="Q1646" i="16"/>
  <c r="Q1647" i="16"/>
  <c r="Q1648" i="16"/>
  <c r="Q1649" i="16"/>
  <c r="Q1650" i="16"/>
  <c r="Q1651" i="16"/>
  <c r="Q1652" i="16"/>
  <c r="Q1653" i="16"/>
  <c r="Q1654" i="16"/>
  <c r="Q1655" i="16"/>
  <c r="Q1656" i="16"/>
  <c r="Q1657" i="16"/>
  <c r="Q1658" i="16"/>
  <c r="Q1659" i="16"/>
  <c r="Q1660" i="16"/>
  <c r="Q1661" i="16"/>
  <c r="Q1662" i="16"/>
  <c r="Q1663" i="16"/>
  <c r="Q1664" i="16"/>
  <c r="Q1665" i="16"/>
  <c r="Q1666" i="16"/>
  <c r="Q1667" i="16"/>
  <c r="Q1668" i="16"/>
  <c r="Q1669" i="16"/>
  <c r="Q1670" i="16"/>
  <c r="Q1671" i="16"/>
  <c r="Q1672" i="16"/>
  <c r="Q1673" i="16"/>
  <c r="Q1674" i="16"/>
  <c r="Q1675" i="16"/>
  <c r="Q1676" i="16"/>
  <c r="Q1677" i="16"/>
  <c r="Q1678" i="16"/>
  <c r="Q1679" i="16"/>
  <c r="Q1680" i="16"/>
  <c r="Q1681" i="16"/>
  <c r="Q1682" i="16"/>
  <c r="Q1683" i="16"/>
  <c r="Q1684" i="16"/>
  <c r="Q1685" i="16"/>
  <c r="Q1686" i="16"/>
  <c r="Q1687" i="16"/>
  <c r="Q1688" i="16"/>
  <c r="Q1689" i="16"/>
  <c r="Q1690" i="16"/>
  <c r="Q1691" i="16"/>
  <c r="Q1692" i="16"/>
  <c r="Q1693" i="16"/>
  <c r="Q1694" i="16"/>
  <c r="Q1695" i="16"/>
  <c r="Q1696" i="16"/>
  <c r="Q1697" i="16"/>
  <c r="Q1698" i="16"/>
  <c r="Q1699" i="16"/>
  <c r="Q1700" i="16"/>
  <c r="Q1701" i="16"/>
  <c r="Q1702" i="16"/>
  <c r="Q1703" i="16"/>
  <c r="Q1704" i="16"/>
  <c r="Q1705" i="16"/>
  <c r="Q1706" i="16"/>
  <c r="Q1707" i="16"/>
  <c r="Q1708" i="16"/>
  <c r="Q1709" i="16"/>
  <c r="Q1710" i="16"/>
  <c r="Q1711" i="16"/>
  <c r="Q1712" i="16"/>
  <c r="Q1713" i="16"/>
  <c r="Q1714" i="16"/>
  <c r="Q1715" i="16"/>
  <c r="Q1716" i="16"/>
  <c r="Q1717" i="16"/>
  <c r="Q1718" i="16"/>
  <c r="Q1719" i="16"/>
  <c r="Q1720" i="16"/>
  <c r="Q1721" i="16"/>
  <c r="Q1722" i="16"/>
  <c r="Q1723" i="16"/>
  <c r="Q1724" i="16"/>
  <c r="Q1725" i="16"/>
  <c r="Q1726" i="16"/>
  <c r="Q1727" i="16"/>
  <c r="Q1728" i="16"/>
  <c r="Q1729" i="16"/>
  <c r="Q1730" i="16"/>
  <c r="Q1731" i="16"/>
  <c r="Q1732" i="16"/>
  <c r="Q1733" i="16"/>
  <c r="Q1734" i="16"/>
  <c r="Q1735" i="16"/>
  <c r="Q1736" i="16"/>
  <c r="Q1737" i="16"/>
  <c r="Q1738" i="16"/>
  <c r="Q1739" i="16"/>
  <c r="Q1740" i="16"/>
  <c r="Q1741" i="16"/>
  <c r="Q1742" i="16"/>
  <c r="Q1743" i="16"/>
  <c r="Q1744" i="16"/>
  <c r="Q1745" i="16"/>
  <c r="Q1746" i="16"/>
  <c r="Q1747" i="16"/>
  <c r="Q1748" i="16"/>
  <c r="Q1749" i="16"/>
  <c r="Q1750" i="16"/>
  <c r="Q1751" i="16"/>
  <c r="Q1752" i="16"/>
  <c r="Q1753" i="16"/>
  <c r="Q1754" i="16"/>
  <c r="Q1755" i="16"/>
  <c r="Q1756" i="16"/>
  <c r="Q1757" i="16"/>
  <c r="Q1758" i="16"/>
  <c r="Q1759" i="16"/>
  <c r="Q1760" i="16"/>
  <c r="Q1761" i="16"/>
  <c r="Q1762" i="16"/>
  <c r="Q1763" i="16"/>
  <c r="Q1764" i="16"/>
  <c r="Q1765" i="16"/>
  <c r="Q1766" i="16"/>
  <c r="Q1767" i="16"/>
  <c r="Q1768" i="16"/>
  <c r="Q1769" i="16"/>
  <c r="Q1770" i="16"/>
  <c r="Q1771" i="16"/>
  <c r="Q1772" i="16"/>
  <c r="Q1773" i="16"/>
  <c r="Q1774" i="16"/>
  <c r="Q1775" i="16"/>
  <c r="Q1776" i="16"/>
  <c r="Q1777" i="16"/>
  <c r="Q1778" i="16"/>
  <c r="Q1779" i="16"/>
  <c r="Q1780" i="16"/>
  <c r="Q1781" i="16"/>
  <c r="Q1782" i="16"/>
  <c r="Q1783" i="16"/>
  <c r="Q1784" i="16"/>
  <c r="Q1785" i="16"/>
  <c r="Q1786" i="16"/>
  <c r="Q1787" i="16"/>
  <c r="Q1788" i="16"/>
  <c r="Q1789" i="16"/>
  <c r="Q1790" i="16"/>
  <c r="Q1791" i="16"/>
  <c r="Q1792" i="16"/>
  <c r="Q1793" i="16"/>
  <c r="Q1794" i="16"/>
  <c r="Q1795" i="16"/>
  <c r="Q1796" i="16"/>
  <c r="Q1797" i="16"/>
  <c r="Q1798" i="16"/>
  <c r="Q1799" i="16"/>
  <c r="Q1800" i="16"/>
  <c r="Q1801" i="16"/>
  <c r="Q1802" i="16"/>
  <c r="Q1803" i="16"/>
  <c r="Q1804" i="16"/>
  <c r="Q1805" i="16"/>
  <c r="Q1806" i="16"/>
  <c r="Q1807" i="16"/>
  <c r="Q1808" i="16"/>
  <c r="Q1809" i="16"/>
  <c r="Q1810" i="16"/>
  <c r="Q1811" i="16"/>
  <c r="Q1812" i="16"/>
  <c r="Q1813" i="16"/>
  <c r="Q1814" i="16"/>
  <c r="Q1815" i="16"/>
  <c r="Q1816" i="16"/>
  <c r="Q1817" i="16"/>
  <c r="Q1818" i="16"/>
  <c r="Q1819" i="16"/>
  <c r="Q1820" i="16"/>
  <c r="Q1821" i="16"/>
  <c r="Q1822" i="16"/>
  <c r="Q1823" i="16"/>
  <c r="Q1824" i="16"/>
  <c r="Q1825" i="16"/>
  <c r="Q1826" i="16"/>
  <c r="Q1827" i="16"/>
  <c r="Q1828" i="16"/>
  <c r="Q1829" i="16"/>
  <c r="Q1830" i="16"/>
  <c r="Q1831" i="16"/>
  <c r="Q1832" i="16"/>
  <c r="Q1833" i="16"/>
  <c r="Q1834" i="16"/>
  <c r="Q1835" i="16"/>
  <c r="Q1836" i="16"/>
  <c r="Q1837" i="16"/>
  <c r="Q1838" i="16"/>
  <c r="Q1839" i="16"/>
  <c r="Q1840" i="16"/>
  <c r="Q1841" i="16"/>
  <c r="Q1842" i="16"/>
  <c r="Q1843" i="16"/>
  <c r="Q1844" i="16"/>
  <c r="Q1845" i="16"/>
  <c r="Q1846" i="16"/>
  <c r="Q1847" i="16"/>
  <c r="Q1848" i="16"/>
  <c r="Q1849" i="16"/>
  <c r="Q1850" i="16"/>
  <c r="Q1851" i="16"/>
  <c r="Q1852" i="16"/>
  <c r="Q1853" i="16"/>
  <c r="Q1854" i="16"/>
  <c r="Q1855" i="16"/>
  <c r="Q1856" i="16"/>
  <c r="Q1857" i="16"/>
  <c r="Q1858" i="16"/>
  <c r="Q1859" i="16"/>
  <c r="Q1860" i="16"/>
  <c r="Q1861" i="16"/>
  <c r="Q1862" i="16"/>
  <c r="Q1863" i="16"/>
  <c r="Q1864" i="16"/>
  <c r="Q1865" i="16"/>
  <c r="Q1866" i="16"/>
  <c r="Q1867" i="16"/>
  <c r="Q1868" i="16"/>
  <c r="Q1869" i="16"/>
  <c r="Q1870" i="16"/>
  <c r="Q1871" i="16"/>
  <c r="Q1872" i="16"/>
  <c r="Q1873" i="16"/>
  <c r="Q1874" i="16"/>
  <c r="Q1875" i="16"/>
  <c r="Q1876" i="16"/>
  <c r="Q1877" i="16"/>
  <c r="Q1878" i="16"/>
  <c r="Q1879" i="16"/>
  <c r="Q1880" i="16"/>
  <c r="Q1881" i="16"/>
  <c r="Q1882" i="16"/>
  <c r="Q1883" i="16"/>
  <c r="Q1884" i="16"/>
  <c r="Q1885" i="16"/>
  <c r="Q1886" i="16"/>
  <c r="Q1887" i="16"/>
  <c r="Q1888" i="16"/>
  <c r="Q1889" i="16"/>
  <c r="Q1890" i="16"/>
  <c r="Q1891" i="16"/>
  <c r="Q1892" i="16"/>
  <c r="Q1893" i="16"/>
  <c r="Q1894" i="16"/>
  <c r="Q1895" i="16"/>
  <c r="Q1896" i="16"/>
  <c r="Q1897" i="16"/>
  <c r="Q1898" i="16"/>
  <c r="Q1899" i="16"/>
  <c r="Q1900" i="16"/>
  <c r="Q1901" i="16"/>
  <c r="Q1902" i="16"/>
  <c r="Q1903" i="16"/>
  <c r="Q1904" i="16"/>
  <c r="Q1905" i="16"/>
  <c r="Q1906" i="16"/>
  <c r="Q1907" i="16"/>
  <c r="Q1908" i="16"/>
  <c r="Q1909" i="16"/>
  <c r="Q1910" i="16"/>
  <c r="Q1911" i="16"/>
  <c r="Q1912" i="16"/>
  <c r="Q1913" i="16"/>
  <c r="Q1914" i="16"/>
  <c r="Q1915" i="16"/>
  <c r="Q1916" i="16"/>
  <c r="Q1917" i="16"/>
  <c r="Q1918" i="16"/>
  <c r="Q1919" i="16"/>
  <c r="Q1920" i="16"/>
  <c r="Q1921" i="16"/>
  <c r="Q1922" i="16"/>
  <c r="Q1923" i="16"/>
  <c r="Q1924" i="16"/>
  <c r="Q1925" i="16"/>
  <c r="Q1926" i="16"/>
  <c r="Q1927" i="16"/>
  <c r="Q1928" i="16"/>
  <c r="Q1929" i="16"/>
  <c r="Q1930" i="16"/>
  <c r="Q1931" i="16"/>
  <c r="Q1932" i="16"/>
  <c r="Q1933" i="16"/>
  <c r="Q1934" i="16"/>
  <c r="Q1935" i="16"/>
  <c r="Q1936" i="16"/>
  <c r="Q1937" i="16"/>
  <c r="Q1938" i="16"/>
  <c r="Q1939" i="16"/>
  <c r="Q1940" i="16"/>
  <c r="Q1941" i="16"/>
  <c r="Q1942" i="16"/>
  <c r="Q1943" i="16"/>
  <c r="Q1944" i="16"/>
  <c r="Q1945" i="16"/>
  <c r="Q1946" i="16"/>
  <c r="Q1947" i="16"/>
  <c r="Q1948" i="16"/>
  <c r="Q1949" i="16"/>
  <c r="Q1950" i="16"/>
  <c r="Q1951" i="16"/>
  <c r="Q1952" i="16"/>
  <c r="Q1953" i="16"/>
  <c r="Q1954" i="16"/>
  <c r="Q1955" i="16"/>
  <c r="Q1956" i="16"/>
  <c r="Q1957" i="16"/>
  <c r="Q1958" i="16"/>
  <c r="Q1959" i="16"/>
  <c r="Q1960" i="16"/>
  <c r="Q1961" i="16"/>
  <c r="Q1962" i="16"/>
  <c r="Q1963" i="16"/>
  <c r="Q1964" i="16"/>
  <c r="Q1965" i="16"/>
  <c r="Q1966" i="16"/>
  <c r="Q1967" i="16"/>
  <c r="Q1968" i="16"/>
  <c r="Q1969" i="16"/>
  <c r="Q1970" i="16"/>
  <c r="Q1971" i="16"/>
  <c r="Q1972" i="16"/>
  <c r="Q1973" i="16"/>
  <c r="Q1974" i="16"/>
  <c r="Q1975" i="16"/>
  <c r="Q1976" i="16"/>
  <c r="Q1977" i="16"/>
  <c r="Q1978" i="16"/>
  <c r="Q1979" i="16"/>
  <c r="Q1980" i="16"/>
  <c r="Q1981" i="16"/>
  <c r="Q1982" i="16"/>
  <c r="Q1983" i="16"/>
  <c r="Q1984" i="16"/>
  <c r="Q1985" i="16"/>
  <c r="Q1986" i="16"/>
  <c r="Q1987" i="16"/>
  <c r="Q1988" i="16"/>
  <c r="Q1989" i="16"/>
  <c r="Q1990" i="16"/>
  <c r="Q1991" i="16"/>
  <c r="Q1992" i="16"/>
  <c r="Q1993" i="16"/>
  <c r="Q1994" i="16"/>
  <c r="Q1995" i="16"/>
  <c r="Q1996" i="16"/>
  <c r="Q1997" i="16"/>
  <c r="Q1998" i="16"/>
  <c r="Q1999" i="16"/>
  <c r="Q2000" i="16"/>
  <c r="Q2001" i="16"/>
  <c r="Q2002" i="16"/>
  <c r="Q2003" i="16"/>
  <c r="Q2004" i="16"/>
  <c r="Q2005" i="16"/>
  <c r="Q2006" i="16"/>
  <c r="Q2007" i="16"/>
  <c r="Q2008" i="16"/>
  <c r="Q2009" i="16"/>
  <c r="Q2010" i="16"/>
  <c r="Q2011" i="16"/>
  <c r="Q2012" i="16"/>
  <c r="Q2013" i="16"/>
  <c r="Q2014" i="16"/>
  <c r="Q2015" i="16"/>
  <c r="Q2016" i="16"/>
  <c r="Q2017" i="16"/>
  <c r="Q2018" i="16"/>
  <c r="Q2019" i="16"/>
  <c r="Q2020" i="16"/>
  <c r="Q2021" i="16"/>
  <c r="Q2022" i="16"/>
  <c r="Q2023" i="16"/>
  <c r="Q2024" i="16"/>
  <c r="Q2025" i="16"/>
  <c r="Q2026" i="16"/>
  <c r="Q2027" i="16"/>
  <c r="Q2028" i="16"/>
  <c r="Q2029" i="16"/>
  <c r="Q2030" i="16"/>
  <c r="Q2031" i="16"/>
  <c r="Q2032" i="16"/>
  <c r="Q2033" i="16"/>
  <c r="Q2034" i="16"/>
  <c r="Q2035" i="16"/>
  <c r="Q2036" i="16"/>
  <c r="Q2037" i="16"/>
  <c r="Q2038" i="16"/>
  <c r="Q2039" i="16"/>
  <c r="Q2040" i="16"/>
  <c r="Q2041" i="16"/>
  <c r="Q2042" i="16"/>
  <c r="Q2043" i="16"/>
  <c r="Q2044" i="16"/>
  <c r="Q2045" i="16"/>
  <c r="Q2046" i="16"/>
  <c r="Q2047" i="16"/>
  <c r="Q2048" i="16"/>
  <c r="Q2049" i="16"/>
  <c r="Q2050" i="16"/>
  <c r="Q2051" i="16"/>
  <c r="Q2052" i="16"/>
  <c r="Q2053" i="16"/>
  <c r="Q2054" i="16"/>
  <c r="Q2055" i="16"/>
  <c r="Q2056" i="16"/>
  <c r="Q2057" i="16"/>
  <c r="Q2058" i="16"/>
  <c r="Q2059" i="16"/>
  <c r="Q2060" i="16"/>
  <c r="Q2061" i="16"/>
  <c r="Q2062" i="16"/>
  <c r="Q2063" i="16"/>
  <c r="Q2064" i="16"/>
  <c r="Q2065" i="16"/>
  <c r="Q2066" i="16"/>
  <c r="Q2067" i="16"/>
  <c r="Q2068" i="16"/>
  <c r="Q2069" i="16"/>
  <c r="Q2070" i="16"/>
  <c r="Q2071" i="16"/>
  <c r="Q2072" i="16"/>
  <c r="Q2073" i="16"/>
  <c r="Q2074" i="16"/>
  <c r="Q2075" i="16"/>
  <c r="Q2076" i="16"/>
  <c r="Q2077" i="16"/>
  <c r="Q2078" i="16"/>
  <c r="Q2079" i="16"/>
  <c r="Q2080" i="16"/>
  <c r="Q2081" i="16"/>
  <c r="Q2082" i="16"/>
  <c r="Q2083" i="16"/>
  <c r="Q2084" i="16"/>
  <c r="Q2085" i="16"/>
  <c r="Q2086" i="16"/>
  <c r="Q2087" i="16"/>
  <c r="Q2088" i="16"/>
  <c r="Q2089" i="16"/>
  <c r="Q2090" i="16"/>
  <c r="Q2091" i="16"/>
  <c r="Q2092" i="16"/>
  <c r="Q2093" i="16"/>
  <c r="Q2094" i="16"/>
  <c r="Q2095" i="16"/>
  <c r="Q2096" i="16"/>
  <c r="Q2097" i="16"/>
  <c r="Q2098" i="16"/>
  <c r="Q2099" i="16"/>
  <c r="Q2100" i="16"/>
  <c r="Q2101" i="16"/>
  <c r="Q2102" i="16"/>
  <c r="Q2103" i="16"/>
  <c r="Q2104" i="16"/>
  <c r="Q2105" i="16"/>
  <c r="Q2106" i="16"/>
  <c r="Q2107" i="16"/>
  <c r="Q2108" i="16"/>
  <c r="Q2109" i="16"/>
  <c r="Q2110" i="16"/>
  <c r="Q2111" i="16"/>
  <c r="Q2112" i="16"/>
  <c r="Q2113" i="16"/>
  <c r="Q2114" i="16"/>
  <c r="Q2115" i="16"/>
  <c r="Q2116" i="16"/>
  <c r="Q2117" i="16"/>
  <c r="Q2118" i="16"/>
  <c r="Q2119" i="16"/>
  <c r="Q2120" i="16"/>
  <c r="Q2121" i="16"/>
  <c r="Q2122" i="16"/>
  <c r="Q2123" i="16"/>
  <c r="Q2124" i="16"/>
  <c r="Q2125" i="16"/>
  <c r="Q2126" i="16"/>
  <c r="Q2127" i="16"/>
  <c r="Q2128" i="16"/>
  <c r="Q2129" i="16"/>
  <c r="Q2130" i="16"/>
  <c r="Q2131" i="16"/>
  <c r="Q2132" i="16"/>
  <c r="Q2133" i="16"/>
  <c r="Q2134" i="16"/>
  <c r="Q2135" i="16"/>
  <c r="Q2136" i="16"/>
  <c r="Q2137" i="16"/>
  <c r="Q2138" i="16"/>
  <c r="Q2139" i="16"/>
  <c r="Q2140" i="16"/>
  <c r="Q2141" i="16"/>
  <c r="Q2142" i="16"/>
  <c r="Q2143" i="16"/>
  <c r="Q2144" i="16"/>
  <c r="Q2145" i="16"/>
  <c r="Q2146" i="16"/>
  <c r="Q2147" i="16"/>
  <c r="Q2148" i="16"/>
  <c r="Q2149" i="16"/>
  <c r="Q2150" i="16"/>
  <c r="Q2151" i="16"/>
  <c r="Q2152" i="16"/>
  <c r="Q2153" i="16"/>
  <c r="Q2154" i="16"/>
  <c r="Q2155" i="16"/>
  <c r="Q2156" i="16"/>
  <c r="Q2157" i="16"/>
  <c r="Q2158" i="16"/>
  <c r="Q2159" i="16"/>
  <c r="Q2160" i="16"/>
  <c r="Q2161" i="16"/>
  <c r="Q2162" i="16"/>
  <c r="Q2163" i="16"/>
  <c r="Q2164" i="16"/>
  <c r="Q2165" i="16"/>
  <c r="Q2166" i="16"/>
  <c r="Q2167" i="16"/>
  <c r="Q2168" i="16"/>
  <c r="Q2169" i="16"/>
  <c r="Q2170" i="16"/>
  <c r="Q2171" i="16"/>
  <c r="Q2172" i="16"/>
  <c r="Q2173" i="16"/>
  <c r="Q2174" i="16"/>
  <c r="Q2175" i="16"/>
  <c r="Q2176" i="16"/>
  <c r="Q2177" i="16"/>
  <c r="Q2178" i="16"/>
  <c r="Q2179" i="16"/>
  <c r="Q2180" i="16"/>
  <c r="Q2181" i="16"/>
  <c r="Q2182" i="16"/>
  <c r="Q2183" i="16"/>
  <c r="Q2184" i="16"/>
  <c r="Q2185" i="16"/>
  <c r="Q2186" i="16"/>
  <c r="Q2187" i="16"/>
  <c r="Q2188" i="16"/>
  <c r="Q2189" i="16"/>
  <c r="Q2190" i="16"/>
  <c r="Q2191" i="16"/>
  <c r="Q2192" i="16"/>
  <c r="Q2193" i="16"/>
  <c r="Q2194" i="16"/>
  <c r="Q2195" i="16"/>
  <c r="Q2196" i="16"/>
  <c r="Q2197" i="16"/>
  <c r="Q2198" i="16"/>
  <c r="Q2199" i="16"/>
  <c r="Q2200" i="16"/>
  <c r="Q2201" i="16"/>
  <c r="Q2202" i="16"/>
  <c r="Q2203" i="16"/>
  <c r="Q2204" i="16"/>
  <c r="Q2205" i="16"/>
  <c r="Q2206" i="16"/>
  <c r="Q2207" i="16"/>
  <c r="Q2208" i="16"/>
  <c r="Q2209" i="16"/>
  <c r="Q2210" i="16"/>
  <c r="Q2211" i="16"/>
  <c r="Q2212" i="16"/>
  <c r="Q2213" i="16"/>
  <c r="Q2214" i="16"/>
  <c r="Q2215" i="16"/>
  <c r="Q2216" i="16"/>
  <c r="Q2217" i="16"/>
  <c r="Q2218" i="16"/>
  <c r="Q2219" i="16"/>
  <c r="Q2220" i="16"/>
  <c r="Q2221" i="16"/>
  <c r="Q2222" i="16"/>
  <c r="Q2223" i="16"/>
  <c r="Q2224" i="16"/>
  <c r="Q2225" i="16"/>
  <c r="Q2226" i="16"/>
  <c r="Q2227" i="16"/>
  <c r="Q2228" i="16"/>
  <c r="Q2229" i="16"/>
  <c r="Q2230" i="16"/>
  <c r="Q2231" i="16"/>
  <c r="Q2232" i="16"/>
  <c r="Q2233" i="16"/>
  <c r="Q2234" i="16"/>
  <c r="Q2235" i="16"/>
  <c r="Q2236" i="16"/>
  <c r="Q2237" i="16"/>
  <c r="Q2238" i="16"/>
  <c r="Q2239" i="16"/>
  <c r="Q2240" i="16"/>
  <c r="Q2241" i="16"/>
  <c r="Q2242" i="16"/>
  <c r="Q2243" i="16"/>
  <c r="Q2244" i="16"/>
  <c r="Q2245" i="16"/>
  <c r="Q2246" i="16"/>
  <c r="Q2247" i="16"/>
  <c r="Q2248" i="16"/>
  <c r="Q2249" i="16"/>
  <c r="Q2250" i="16"/>
  <c r="Q2251" i="16"/>
  <c r="Q2252" i="16"/>
  <c r="Q2253" i="16"/>
  <c r="Q2254" i="16"/>
  <c r="Q2255" i="16"/>
  <c r="Q2256" i="16"/>
  <c r="Q2257" i="16"/>
  <c r="Q2258" i="16"/>
  <c r="Q2259" i="16"/>
  <c r="Q2260" i="16"/>
  <c r="Q2261" i="16"/>
  <c r="Q2262" i="16"/>
  <c r="Q2263" i="16"/>
  <c r="Q2264" i="16"/>
  <c r="Q2265" i="16"/>
  <c r="Q2266" i="16"/>
  <c r="Q2267" i="16"/>
  <c r="Q2268" i="16"/>
  <c r="Q2269" i="16"/>
  <c r="Q2270" i="16"/>
  <c r="Q2271" i="16"/>
  <c r="Q2272" i="16"/>
  <c r="Q2273" i="16"/>
  <c r="Q2274" i="16"/>
  <c r="Q2275" i="16"/>
  <c r="Q2276" i="16"/>
  <c r="Q2277" i="16"/>
  <c r="Q2278" i="16"/>
  <c r="Q2279" i="16"/>
  <c r="Q2280" i="16"/>
  <c r="Q2281" i="16"/>
  <c r="Q2282" i="16"/>
  <c r="Q2283" i="16"/>
  <c r="Q2284" i="16"/>
  <c r="Q2285" i="16"/>
  <c r="Q2286" i="16"/>
  <c r="Q2287" i="16"/>
  <c r="Q2288" i="16"/>
  <c r="Q2289" i="16"/>
  <c r="Q2290" i="16"/>
  <c r="Q2291" i="16"/>
  <c r="Q2292" i="16"/>
  <c r="Q2293" i="16"/>
  <c r="Q2294" i="16"/>
  <c r="Q2295" i="16"/>
  <c r="Q2296" i="16"/>
  <c r="Q2297" i="16"/>
  <c r="Q2298" i="16"/>
  <c r="Q2299" i="16"/>
  <c r="Q2300" i="16"/>
  <c r="Q2301" i="16"/>
  <c r="Q2302" i="16"/>
  <c r="Q2303" i="16"/>
  <c r="Q2304" i="16"/>
  <c r="Q2305" i="16"/>
  <c r="Q2306" i="16"/>
  <c r="Q2307" i="16"/>
  <c r="Q2308" i="16"/>
  <c r="Q2309" i="16"/>
  <c r="Q2310" i="16"/>
  <c r="Q2311" i="16"/>
  <c r="Q2312" i="16"/>
  <c r="Q2313" i="16"/>
  <c r="Q2314" i="16"/>
  <c r="Q2315" i="16"/>
  <c r="Q2316" i="16"/>
  <c r="Q2317" i="16"/>
  <c r="Q2318" i="16"/>
  <c r="Q2319" i="16"/>
  <c r="Q2320" i="16"/>
  <c r="Q2321" i="16"/>
  <c r="Q2322" i="16"/>
  <c r="Q2323" i="16"/>
  <c r="Q2324" i="16"/>
  <c r="Q2325" i="16"/>
  <c r="Q2326" i="16"/>
  <c r="Q2327" i="16"/>
  <c r="Q5" i="16"/>
  <c r="R6" i="16"/>
  <c r="R7" i="16"/>
  <c r="R8" i="16"/>
  <c r="R9" i="16"/>
  <c r="R10" i="16"/>
  <c r="R11" i="16"/>
  <c r="R12" i="16"/>
  <c r="R13" i="16"/>
  <c r="R14" i="16"/>
  <c r="R15" i="16"/>
  <c r="R16" i="16"/>
  <c r="R17" i="16"/>
  <c r="R18" i="16"/>
  <c r="R19" i="16"/>
  <c r="R20" i="16"/>
  <c r="R21" i="16"/>
  <c r="R22" i="16"/>
  <c r="R23" i="16"/>
  <c r="R24" i="16"/>
  <c r="R25" i="16"/>
  <c r="R26" i="16"/>
  <c r="R27" i="16"/>
  <c r="R28" i="16"/>
  <c r="R29" i="16"/>
  <c r="R30" i="16"/>
  <c r="R31" i="16"/>
  <c r="R32" i="16"/>
  <c r="R33" i="16"/>
  <c r="R34" i="16"/>
  <c r="R35" i="16"/>
  <c r="R36" i="16"/>
  <c r="R37" i="16"/>
  <c r="R38" i="16"/>
  <c r="R39" i="16"/>
  <c r="R40" i="16"/>
  <c r="R41" i="16"/>
  <c r="R42" i="16"/>
  <c r="R43" i="16"/>
  <c r="R44" i="16"/>
  <c r="R45" i="16"/>
  <c r="R46" i="16"/>
  <c r="R47" i="16"/>
  <c r="R48" i="16"/>
  <c r="R49" i="16"/>
  <c r="R50" i="16"/>
  <c r="R51" i="16"/>
  <c r="R52" i="16"/>
  <c r="R53" i="16"/>
  <c r="R54" i="16"/>
  <c r="R55" i="16"/>
  <c r="R56" i="16"/>
  <c r="R57" i="16"/>
  <c r="R58" i="16"/>
  <c r="R59" i="16"/>
  <c r="R60" i="16"/>
  <c r="R61" i="16"/>
  <c r="R62" i="16"/>
  <c r="R63" i="16"/>
  <c r="R64" i="16"/>
  <c r="R65" i="16"/>
  <c r="R66" i="16"/>
  <c r="R67" i="16"/>
  <c r="R68" i="16"/>
  <c r="R69" i="16"/>
  <c r="R70" i="16"/>
  <c r="R71" i="16"/>
  <c r="R72" i="16"/>
  <c r="R73" i="16"/>
  <c r="R74" i="16"/>
  <c r="R75" i="16"/>
  <c r="R76" i="16"/>
  <c r="R77" i="16"/>
  <c r="R78" i="16"/>
  <c r="R79" i="16"/>
  <c r="R80" i="16"/>
  <c r="R81" i="16"/>
  <c r="R82" i="16"/>
  <c r="R83" i="16"/>
  <c r="R84" i="16"/>
  <c r="R85" i="16"/>
  <c r="R86" i="16"/>
  <c r="R87" i="16"/>
  <c r="R88" i="16"/>
  <c r="R89" i="16"/>
  <c r="R90" i="16"/>
  <c r="R91" i="16"/>
  <c r="R92" i="16"/>
  <c r="R93" i="16"/>
  <c r="R94" i="16"/>
  <c r="R95" i="16"/>
  <c r="R96" i="16"/>
  <c r="R97" i="16"/>
  <c r="R98" i="16"/>
  <c r="R99" i="16"/>
  <c r="R100" i="16"/>
  <c r="R101" i="16"/>
  <c r="R102" i="16"/>
  <c r="R103" i="16"/>
  <c r="R104" i="16"/>
  <c r="R105" i="16"/>
  <c r="R106" i="16"/>
  <c r="R107" i="16"/>
  <c r="R108" i="16"/>
  <c r="R109" i="16"/>
  <c r="R110" i="16"/>
  <c r="R111" i="16"/>
  <c r="R112" i="16"/>
  <c r="R113" i="16"/>
  <c r="R114" i="16"/>
  <c r="R115" i="16"/>
  <c r="R116" i="16"/>
  <c r="R117" i="16"/>
  <c r="R118" i="16"/>
  <c r="R119" i="16"/>
  <c r="R120" i="16"/>
  <c r="R121" i="16"/>
  <c r="R122" i="16"/>
  <c r="R123" i="16"/>
  <c r="R124" i="16"/>
  <c r="R125" i="16"/>
  <c r="R126" i="16"/>
  <c r="R127" i="16"/>
  <c r="R128" i="16"/>
  <c r="R129" i="16"/>
  <c r="R130" i="16"/>
  <c r="R131" i="16"/>
  <c r="R132" i="16"/>
  <c r="R133" i="16"/>
  <c r="R134" i="16"/>
  <c r="R135" i="16"/>
  <c r="R136" i="16"/>
  <c r="R137" i="16"/>
  <c r="R138" i="16"/>
  <c r="R139" i="16"/>
  <c r="R140" i="16"/>
  <c r="R141" i="16"/>
  <c r="R142" i="16"/>
  <c r="R143" i="16"/>
  <c r="R144" i="16"/>
  <c r="R145" i="16"/>
  <c r="R146" i="16"/>
  <c r="R147" i="16"/>
  <c r="R148" i="16"/>
  <c r="R149" i="16"/>
  <c r="R150" i="16"/>
  <c r="R151" i="16"/>
  <c r="R152" i="16"/>
  <c r="R153" i="16"/>
  <c r="R154" i="16"/>
  <c r="R155" i="16"/>
  <c r="R156" i="16"/>
  <c r="R157" i="16"/>
  <c r="R158" i="16"/>
  <c r="R159" i="16"/>
  <c r="R160" i="16"/>
  <c r="R161" i="16"/>
  <c r="R162" i="16"/>
  <c r="R163" i="16"/>
  <c r="R164" i="16"/>
  <c r="R165" i="16"/>
  <c r="R166" i="16"/>
  <c r="R167" i="16"/>
  <c r="R168" i="16"/>
  <c r="R169" i="16"/>
  <c r="R170" i="16"/>
  <c r="R171" i="16"/>
  <c r="R172" i="16"/>
  <c r="R173" i="16"/>
  <c r="R174" i="16"/>
  <c r="R175" i="16"/>
  <c r="R176" i="16"/>
  <c r="R177" i="16"/>
  <c r="R178" i="16"/>
  <c r="R179" i="16"/>
  <c r="R180" i="16"/>
  <c r="R181" i="16"/>
  <c r="R182" i="16"/>
  <c r="R183" i="16"/>
  <c r="R184" i="16"/>
  <c r="R185" i="16"/>
  <c r="R186" i="16"/>
  <c r="R187" i="16"/>
  <c r="R188" i="16"/>
  <c r="R189" i="16"/>
  <c r="R190" i="16"/>
  <c r="R191" i="16"/>
  <c r="R192" i="16"/>
  <c r="R193" i="16"/>
  <c r="R194" i="16"/>
  <c r="R195" i="16"/>
  <c r="R196" i="16"/>
  <c r="R197" i="16"/>
  <c r="R198" i="16"/>
  <c r="R199" i="16"/>
  <c r="R200" i="16"/>
  <c r="R201" i="16"/>
  <c r="R202" i="16"/>
  <c r="R203" i="16"/>
  <c r="R204" i="16"/>
  <c r="R205" i="16"/>
  <c r="R206" i="16"/>
  <c r="R207" i="16"/>
  <c r="R208" i="16"/>
  <c r="R209" i="16"/>
  <c r="R210" i="16"/>
  <c r="R211" i="16"/>
  <c r="R212" i="16"/>
  <c r="R213" i="16"/>
  <c r="R214" i="16"/>
  <c r="R215" i="16"/>
  <c r="R216" i="16"/>
  <c r="R217" i="16"/>
  <c r="R218" i="16"/>
  <c r="R219" i="16"/>
  <c r="R220" i="16"/>
  <c r="R221" i="16"/>
  <c r="R222" i="16"/>
  <c r="R223" i="16"/>
  <c r="R224" i="16"/>
  <c r="R225" i="16"/>
  <c r="R226" i="16"/>
  <c r="R227" i="16"/>
  <c r="R228" i="16"/>
  <c r="R229" i="16"/>
  <c r="R230" i="16"/>
  <c r="R231" i="16"/>
  <c r="R232" i="16"/>
  <c r="R233" i="16"/>
  <c r="R234" i="16"/>
  <c r="R235" i="16"/>
  <c r="R236" i="16"/>
  <c r="R237" i="16"/>
  <c r="R238" i="16"/>
  <c r="R239" i="16"/>
  <c r="R240" i="16"/>
  <c r="R241" i="16"/>
  <c r="R242" i="16"/>
  <c r="R243" i="16"/>
  <c r="R244" i="16"/>
  <c r="R245" i="16"/>
  <c r="R246" i="16"/>
  <c r="R247" i="16"/>
  <c r="R248" i="16"/>
  <c r="R249" i="16"/>
  <c r="R250" i="16"/>
  <c r="R251" i="16"/>
  <c r="R252" i="16"/>
  <c r="R253" i="16"/>
  <c r="R254" i="16"/>
  <c r="R255" i="16"/>
  <c r="R256" i="16"/>
  <c r="R257" i="16"/>
  <c r="R258" i="16"/>
  <c r="R259" i="16"/>
  <c r="R260" i="16"/>
  <c r="R261" i="16"/>
  <c r="R262" i="16"/>
  <c r="R263" i="16"/>
  <c r="R264" i="16"/>
  <c r="R265" i="16"/>
  <c r="R266" i="16"/>
  <c r="R267" i="16"/>
  <c r="R268" i="16"/>
  <c r="R269" i="16"/>
  <c r="R270" i="16"/>
  <c r="R271" i="16"/>
  <c r="R272" i="16"/>
  <c r="R273" i="16"/>
  <c r="R274" i="16"/>
  <c r="R275" i="16"/>
  <c r="R276" i="16"/>
  <c r="R277" i="16"/>
  <c r="R278" i="16"/>
  <c r="R279" i="16"/>
  <c r="R280" i="16"/>
  <c r="R281" i="16"/>
  <c r="R282" i="16"/>
  <c r="R283" i="16"/>
  <c r="R284" i="16"/>
  <c r="R285" i="16"/>
  <c r="R286" i="16"/>
  <c r="R287" i="16"/>
  <c r="R288" i="16"/>
  <c r="R289" i="16"/>
  <c r="R290" i="16"/>
  <c r="R291" i="16"/>
  <c r="R292" i="16"/>
  <c r="R293" i="16"/>
  <c r="R294" i="16"/>
  <c r="R295" i="16"/>
  <c r="R296" i="16"/>
  <c r="R297" i="16"/>
  <c r="R298" i="16"/>
  <c r="R299" i="16"/>
  <c r="R300" i="16"/>
  <c r="R301" i="16"/>
  <c r="R302" i="16"/>
  <c r="R303" i="16"/>
  <c r="R304" i="16"/>
  <c r="R305" i="16"/>
  <c r="R306" i="16"/>
  <c r="R307" i="16"/>
  <c r="R308" i="16"/>
  <c r="R309" i="16"/>
  <c r="R310" i="16"/>
  <c r="R311" i="16"/>
  <c r="R312" i="16"/>
  <c r="R313" i="16"/>
  <c r="R314" i="16"/>
  <c r="R315" i="16"/>
  <c r="R316" i="16"/>
  <c r="R317" i="16"/>
  <c r="R318" i="16"/>
  <c r="R319" i="16"/>
  <c r="R320" i="16"/>
  <c r="R321" i="16"/>
  <c r="R322" i="16"/>
  <c r="R323" i="16"/>
  <c r="R324" i="16"/>
  <c r="R325" i="16"/>
  <c r="R326" i="16"/>
  <c r="R327" i="16"/>
  <c r="R328" i="16"/>
  <c r="R329" i="16"/>
  <c r="R330" i="16"/>
  <c r="R331" i="16"/>
  <c r="R332" i="16"/>
  <c r="R333" i="16"/>
  <c r="R334" i="16"/>
  <c r="R335" i="16"/>
  <c r="R336" i="16"/>
  <c r="R337" i="16"/>
  <c r="R338" i="16"/>
  <c r="R339" i="16"/>
  <c r="R340" i="16"/>
  <c r="R341" i="16"/>
  <c r="R342" i="16"/>
  <c r="R343" i="16"/>
  <c r="R344" i="16"/>
  <c r="R345" i="16"/>
  <c r="R346" i="16"/>
  <c r="R347" i="16"/>
  <c r="R348" i="16"/>
  <c r="R349" i="16"/>
  <c r="R350" i="16"/>
  <c r="R351" i="16"/>
  <c r="R352" i="16"/>
  <c r="R353" i="16"/>
  <c r="R354" i="16"/>
  <c r="R355" i="16"/>
  <c r="R356" i="16"/>
  <c r="R357" i="16"/>
  <c r="R358" i="16"/>
  <c r="R359" i="16"/>
  <c r="R360" i="16"/>
  <c r="R361" i="16"/>
  <c r="R362" i="16"/>
  <c r="R363" i="16"/>
  <c r="R364" i="16"/>
  <c r="R365" i="16"/>
  <c r="R366" i="16"/>
  <c r="R367" i="16"/>
  <c r="R368" i="16"/>
  <c r="R369" i="16"/>
  <c r="R370" i="16"/>
  <c r="R371" i="16"/>
  <c r="R372" i="16"/>
  <c r="R373" i="16"/>
  <c r="R374" i="16"/>
  <c r="R375" i="16"/>
  <c r="R376" i="16"/>
  <c r="R377" i="16"/>
  <c r="R378" i="16"/>
  <c r="R379" i="16"/>
  <c r="R380" i="16"/>
  <c r="R381" i="16"/>
  <c r="R382" i="16"/>
  <c r="R383" i="16"/>
  <c r="R384" i="16"/>
  <c r="R385" i="16"/>
  <c r="R386" i="16"/>
  <c r="R387" i="16"/>
  <c r="R388" i="16"/>
  <c r="R389" i="16"/>
  <c r="R390" i="16"/>
  <c r="R391" i="16"/>
  <c r="R392" i="16"/>
  <c r="R393" i="16"/>
  <c r="R394" i="16"/>
  <c r="R395" i="16"/>
  <c r="R396" i="16"/>
  <c r="R397" i="16"/>
  <c r="R398" i="16"/>
  <c r="R399" i="16"/>
  <c r="R400" i="16"/>
  <c r="R401" i="16"/>
  <c r="R402" i="16"/>
  <c r="R403" i="16"/>
  <c r="R404" i="16"/>
  <c r="R405" i="16"/>
  <c r="R406" i="16"/>
  <c r="R407" i="16"/>
  <c r="R408" i="16"/>
  <c r="R409" i="16"/>
  <c r="R410" i="16"/>
  <c r="R411" i="16"/>
  <c r="R412" i="16"/>
  <c r="R413" i="16"/>
  <c r="R414" i="16"/>
  <c r="R415" i="16"/>
  <c r="R416" i="16"/>
  <c r="R417" i="16"/>
  <c r="R418" i="16"/>
  <c r="R419" i="16"/>
  <c r="R420" i="16"/>
  <c r="R421" i="16"/>
  <c r="R422" i="16"/>
  <c r="R423" i="16"/>
  <c r="R424" i="16"/>
  <c r="R425" i="16"/>
  <c r="R426" i="16"/>
  <c r="R427" i="16"/>
  <c r="R428" i="16"/>
  <c r="R429" i="16"/>
  <c r="R430" i="16"/>
  <c r="R431" i="16"/>
  <c r="R432" i="16"/>
  <c r="R433" i="16"/>
  <c r="R434" i="16"/>
  <c r="R435" i="16"/>
  <c r="R436" i="16"/>
  <c r="R437" i="16"/>
  <c r="R438" i="16"/>
  <c r="R439" i="16"/>
  <c r="R440" i="16"/>
  <c r="R441" i="16"/>
  <c r="R442" i="16"/>
  <c r="R443" i="16"/>
  <c r="R444" i="16"/>
  <c r="R445" i="16"/>
  <c r="R446" i="16"/>
  <c r="R447" i="16"/>
  <c r="R448" i="16"/>
  <c r="R449" i="16"/>
  <c r="R450" i="16"/>
  <c r="R451" i="16"/>
  <c r="R452" i="16"/>
  <c r="R453" i="16"/>
  <c r="R454" i="16"/>
  <c r="R455" i="16"/>
  <c r="R456" i="16"/>
  <c r="R457" i="16"/>
  <c r="R458" i="16"/>
  <c r="R459" i="16"/>
  <c r="R460" i="16"/>
  <c r="R461" i="16"/>
  <c r="R462" i="16"/>
  <c r="R463" i="16"/>
  <c r="R464" i="16"/>
  <c r="R465" i="16"/>
  <c r="R466" i="16"/>
  <c r="R467" i="16"/>
  <c r="R468" i="16"/>
  <c r="R469" i="16"/>
  <c r="R470" i="16"/>
  <c r="R471" i="16"/>
  <c r="R472" i="16"/>
  <c r="R473" i="16"/>
  <c r="R474" i="16"/>
  <c r="R475" i="16"/>
  <c r="R476" i="16"/>
  <c r="R477" i="16"/>
  <c r="R478" i="16"/>
  <c r="R479" i="16"/>
  <c r="R480" i="16"/>
  <c r="R481" i="16"/>
  <c r="R482" i="16"/>
  <c r="R483" i="16"/>
  <c r="R484" i="16"/>
  <c r="R485" i="16"/>
  <c r="R486" i="16"/>
  <c r="R487" i="16"/>
  <c r="R488" i="16"/>
  <c r="R489" i="16"/>
  <c r="R490" i="16"/>
  <c r="R491" i="16"/>
  <c r="R492" i="16"/>
  <c r="R493" i="16"/>
  <c r="R494" i="16"/>
  <c r="R495" i="16"/>
  <c r="R496" i="16"/>
  <c r="R497" i="16"/>
  <c r="R498" i="16"/>
  <c r="R499" i="16"/>
  <c r="R500" i="16"/>
  <c r="R501" i="16"/>
  <c r="R502" i="16"/>
  <c r="R503" i="16"/>
  <c r="R504" i="16"/>
  <c r="R505" i="16"/>
  <c r="R506" i="16"/>
  <c r="R507" i="16"/>
  <c r="R508" i="16"/>
  <c r="R509" i="16"/>
  <c r="R510" i="16"/>
  <c r="R511" i="16"/>
  <c r="R512" i="16"/>
  <c r="R513" i="16"/>
  <c r="R514" i="16"/>
  <c r="R515" i="16"/>
  <c r="R516" i="16"/>
  <c r="R517" i="16"/>
  <c r="R518" i="16"/>
  <c r="R519" i="16"/>
  <c r="R520" i="16"/>
  <c r="R521" i="16"/>
  <c r="R522" i="16"/>
  <c r="R523" i="16"/>
  <c r="R524" i="16"/>
  <c r="R525" i="16"/>
  <c r="R526" i="16"/>
  <c r="R527" i="16"/>
  <c r="R528" i="16"/>
  <c r="R529" i="16"/>
  <c r="R530" i="16"/>
  <c r="R531" i="16"/>
  <c r="R532" i="16"/>
  <c r="R533" i="16"/>
  <c r="R534" i="16"/>
  <c r="R535" i="16"/>
  <c r="R536" i="16"/>
  <c r="R537" i="16"/>
  <c r="R538" i="16"/>
  <c r="R539" i="16"/>
  <c r="R540" i="16"/>
  <c r="R541" i="16"/>
  <c r="R542" i="16"/>
  <c r="R543" i="16"/>
  <c r="R544" i="16"/>
  <c r="R545" i="16"/>
  <c r="R546" i="16"/>
  <c r="R547" i="16"/>
  <c r="R548" i="16"/>
  <c r="R549" i="16"/>
  <c r="R550" i="16"/>
  <c r="R551" i="16"/>
  <c r="R552" i="16"/>
  <c r="R553" i="16"/>
  <c r="R554" i="16"/>
  <c r="R555" i="16"/>
  <c r="R556" i="16"/>
  <c r="R557" i="16"/>
  <c r="R558" i="16"/>
  <c r="R559" i="16"/>
  <c r="R560" i="16"/>
  <c r="R561" i="16"/>
  <c r="R562" i="16"/>
  <c r="R563" i="16"/>
  <c r="R564" i="16"/>
  <c r="R565" i="16"/>
  <c r="R566" i="16"/>
  <c r="R567" i="16"/>
  <c r="R568" i="16"/>
  <c r="R569" i="16"/>
  <c r="R570" i="16"/>
  <c r="R571" i="16"/>
  <c r="R572" i="16"/>
  <c r="R573" i="16"/>
  <c r="R574" i="16"/>
  <c r="R575" i="16"/>
  <c r="R576" i="16"/>
  <c r="R577" i="16"/>
  <c r="R578" i="16"/>
  <c r="R579" i="16"/>
  <c r="R580" i="16"/>
  <c r="R581" i="16"/>
  <c r="R582" i="16"/>
  <c r="R583" i="16"/>
  <c r="R584" i="16"/>
  <c r="R585" i="16"/>
  <c r="R586" i="16"/>
  <c r="R587" i="16"/>
  <c r="R588" i="16"/>
  <c r="R589" i="16"/>
  <c r="R590" i="16"/>
  <c r="R591" i="16"/>
  <c r="R592" i="16"/>
  <c r="R593" i="16"/>
  <c r="R594" i="16"/>
  <c r="R595" i="16"/>
  <c r="R596" i="16"/>
  <c r="R597" i="16"/>
  <c r="R598" i="16"/>
  <c r="R599" i="16"/>
  <c r="R600" i="16"/>
  <c r="R601" i="16"/>
  <c r="R602" i="16"/>
  <c r="R603" i="16"/>
  <c r="R604" i="16"/>
  <c r="R605" i="16"/>
  <c r="R606" i="16"/>
  <c r="R607" i="16"/>
  <c r="R608" i="16"/>
  <c r="R609" i="16"/>
  <c r="R610" i="16"/>
  <c r="R611" i="16"/>
  <c r="R612" i="16"/>
  <c r="R613" i="16"/>
  <c r="R614" i="16"/>
  <c r="R615" i="16"/>
  <c r="R616" i="16"/>
  <c r="R617" i="16"/>
  <c r="R618" i="16"/>
  <c r="R619" i="16"/>
  <c r="R620" i="16"/>
  <c r="R621" i="16"/>
  <c r="R622" i="16"/>
  <c r="R623" i="16"/>
  <c r="R624" i="16"/>
  <c r="R625" i="16"/>
  <c r="R626" i="16"/>
  <c r="R627" i="16"/>
  <c r="R628" i="16"/>
  <c r="R629" i="16"/>
  <c r="R630" i="16"/>
  <c r="R631" i="16"/>
  <c r="R632" i="16"/>
  <c r="R633" i="16"/>
  <c r="R634" i="16"/>
  <c r="R635" i="16"/>
  <c r="R636" i="16"/>
  <c r="R637" i="16"/>
  <c r="R638" i="16"/>
  <c r="R639" i="16"/>
  <c r="R640" i="16"/>
  <c r="R641" i="16"/>
  <c r="R642" i="16"/>
  <c r="R643" i="16"/>
  <c r="R644" i="16"/>
  <c r="R645" i="16"/>
  <c r="R646" i="16"/>
  <c r="R647" i="16"/>
  <c r="R648" i="16"/>
  <c r="R649" i="16"/>
  <c r="R650" i="16"/>
  <c r="R651" i="16"/>
  <c r="R652" i="16"/>
  <c r="R653" i="16"/>
  <c r="R654" i="16"/>
  <c r="R655" i="16"/>
  <c r="R656" i="16"/>
  <c r="R657" i="16"/>
  <c r="R658" i="16"/>
  <c r="R659" i="16"/>
  <c r="R660" i="16"/>
  <c r="R661" i="16"/>
  <c r="R662" i="16"/>
  <c r="R663" i="16"/>
  <c r="R664" i="16"/>
  <c r="R665" i="16"/>
  <c r="R666" i="16"/>
  <c r="R667" i="16"/>
  <c r="R668" i="16"/>
  <c r="R669" i="16"/>
  <c r="R670" i="16"/>
  <c r="R671" i="16"/>
  <c r="R672" i="16"/>
  <c r="R673" i="16"/>
  <c r="R674" i="16"/>
  <c r="R675" i="16"/>
  <c r="R676" i="16"/>
  <c r="R677" i="16"/>
  <c r="R678" i="16"/>
  <c r="R679" i="16"/>
  <c r="R680" i="16"/>
  <c r="R681" i="16"/>
  <c r="R682" i="16"/>
  <c r="R683" i="16"/>
  <c r="R684" i="16"/>
  <c r="R685" i="16"/>
  <c r="R686" i="16"/>
  <c r="R687" i="16"/>
  <c r="R688" i="16"/>
  <c r="R689" i="16"/>
  <c r="R690" i="16"/>
  <c r="R691" i="16"/>
  <c r="R692" i="16"/>
  <c r="R693" i="16"/>
  <c r="R694" i="16"/>
  <c r="R695" i="16"/>
  <c r="R696" i="16"/>
  <c r="R697" i="16"/>
  <c r="R698" i="16"/>
  <c r="R699" i="16"/>
  <c r="R700" i="16"/>
  <c r="R701" i="16"/>
  <c r="R702" i="16"/>
  <c r="R703" i="16"/>
  <c r="R704" i="16"/>
  <c r="R705" i="16"/>
  <c r="R706" i="16"/>
  <c r="R707" i="16"/>
  <c r="R708" i="16"/>
  <c r="R709" i="16"/>
  <c r="R710" i="16"/>
  <c r="R711" i="16"/>
  <c r="R712" i="16"/>
  <c r="R713" i="16"/>
  <c r="R714" i="16"/>
  <c r="R715" i="16"/>
  <c r="R716" i="16"/>
  <c r="R717" i="16"/>
  <c r="R718" i="16"/>
  <c r="R719" i="16"/>
  <c r="R720" i="16"/>
  <c r="R721" i="16"/>
  <c r="R722" i="16"/>
  <c r="R723" i="16"/>
  <c r="R724" i="16"/>
  <c r="R725" i="16"/>
  <c r="R726" i="16"/>
  <c r="R727" i="16"/>
  <c r="R728" i="16"/>
  <c r="R729" i="16"/>
  <c r="R730" i="16"/>
  <c r="R731" i="16"/>
  <c r="R732" i="16"/>
  <c r="R733" i="16"/>
  <c r="R734" i="16"/>
  <c r="R735" i="16"/>
  <c r="R736" i="16"/>
  <c r="R737" i="16"/>
  <c r="R738" i="16"/>
  <c r="R739" i="16"/>
  <c r="R740" i="16"/>
  <c r="R741" i="16"/>
  <c r="R742" i="16"/>
  <c r="R743" i="16"/>
  <c r="R744" i="16"/>
  <c r="R745" i="16"/>
  <c r="R746" i="16"/>
  <c r="R747" i="16"/>
  <c r="R748" i="16"/>
  <c r="R749" i="16"/>
  <c r="R750" i="16"/>
  <c r="R751" i="16"/>
  <c r="R752" i="16"/>
  <c r="R753" i="16"/>
  <c r="R754" i="16"/>
  <c r="R755" i="16"/>
  <c r="R756" i="16"/>
  <c r="R757" i="16"/>
  <c r="R758" i="16"/>
  <c r="R759" i="16"/>
  <c r="R760" i="16"/>
  <c r="R761" i="16"/>
  <c r="R762" i="16"/>
  <c r="R763" i="16"/>
  <c r="R764" i="16"/>
  <c r="R765" i="16"/>
  <c r="R766" i="16"/>
  <c r="R767" i="16"/>
  <c r="R768" i="16"/>
  <c r="R769" i="16"/>
  <c r="R770" i="16"/>
  <c r="R771" i="16"/>
  <c r="R772" i="16"/>
  <c r="R773" i="16"/>
  <c r="R774" i="16"/>
  <c r="R775" i="16"/>
  <c r="R776" i="16"/>
  <c r="R777" i="16"/>
  <c r="R778" i="16"/>
  <c r="R779" i="16"/>
  <c r="R780" i="16"/>
  <c r="R781" i="16"/>
  <c r="R782" i="16"/>
  <c r="R783" i="16"/>
  <c r="R784" i="16"/>
  <c r="R785" i="16"/>
  <c r="R786" i="16"/>
  <c r="R787" i="16"/>
  <c r="R788" i="16"/>
  <c r="R789" i="16"/>
  <c r="R790" i="16"/>
  <c r="R791" i="16"/>
  <c r="R792" i="16"/>
  <c r="R793" i="16"/>
  <c r="R794" i="16"/>
  <c r="R795" i="16"/>
  <c r="R796" i="16"/>
  <c r="R797" i="16"/>
  <c r="R798" i="16"/>
  <c r="R799" i="16"/>
  <c r="R800" i="16"/>
  <c r="R801" i="16"/>
  <c r="R802" i="16"/>
  <c r="R803" i="16"/>
  <c r="R804" i="16"/>
  <c r="R805" i="16"/>
  <c r="R806" i="16"/>
  <c r="R807" i="16"/>
  <c r="R808" i="16"/>
  <c r="R809" i="16"/>
  <c r="R810" i="16"/>
  <c r="R811" i="16"/>
  <c r="R812" i="16"/>
  <c r="R813" i="16"/>
  <c r="R814" i="16"/>
  <c r="R815" i="16"/>
  <c r="R816" i="16"/>
  <c r="R817" i="16"/>
  <c r="R818" i="16"/>
  <c r="R819" i="16"/>
  <c r="R820" i="16"/>
  <c r="R821" i="16"/>
  <c r="R822" i="16"/>
  <c r="R823" i="16"/>
  <c r="R824" i="16"/>
  <c r="R825" i="16"/>
  <c r="R826" i="16"/>
  <c r="R827" i="16"/>
  <c r="R828" i="16"/>
  <c r="R829" i="16"/>
  <c r="R830" i="16"/>
  <c r="R831" i="16"/>
  <c r="R832" i="16"/>
  <c r="R833" i="16"/>
  <c r="R834" i="16"/>
  <c r="R835" i="16"/>
  <c r="R836" i="16"/>
  <c r="R837" i="16"/>
  <c r="R838" i="16"/>
  <c r="R839" i="16"/>
  <c r="R840" i="16"/>
  <c r="R841" i="16"/>
  <c r="R842" i="16"/>
  <c r="R843" i="16"/>
  <c r="R844" i="16"/>
  <c r="R845" i="16"/>
  <c r="R846" i="16"/>
  <c r="R847" i="16"/>
  <c r="R848" i="16"/>
  <c r="R849" i="16"/>
  <c r="R850" i="16"/>
  <c r="R851" i="16"/>
  <c r="R852" i="16"/>
  <c r="R853" i="16"/>
  <c r="R854" i="16"/>
  <c r="R855" i="16"/>
  <c r="R856" i="16"/>
  <c r="R857" i="16"/>
  <c r="R858" i="16"/>
  <c r="R859" i="16"/>
  <c r="R860" i="16"/>
  <c r="R861" i="16"/>
  <c r="R862" i="16"/>
  <c r="R863" i="16"/>
  <c r="R864" i="16"/>
  <c r="R865" i="16"/>
  <c r="R866" i="16"/>
  <c r="R867" i="16"/>
  <c r="R868" i="16"/>
  <c r="R869" i="16"/>
  <c r="R870" i="16"/>
  <c r="R871" i="16"/>
  <c r="R872" i="16"/>
  <c r="R873" i="16"/>
  <c r="R874" i="16"/>
  <c r="R875" i="16"/>
  <c r="R876" i="16"/>
  <c r="R877" i="16"/>
  <c r="R878" i="16"/>
  <c r="R879" i="16"/>
  <c r="R880" i="16"/>
  <c r="R881" i="16"/>
  <c r="R882" i="16"/>
  <c r="R883" i="16"/>
  <c r="R884" i="16"/>
  <c r="R885" i="16"/>
  <c r="R886" i="16"/>
  <c r="R887" i="16"/>
  <c r="R888" i="16"/>
  <c r="R889" i="16"/>
  <c r="R890" i="16"/>
  <c r="R891" i="16"/>
  <c r="R892" i="16"/>
  <c r="R893" i="16"/>
  <c r="R894" i="16"/>
  <c r="R895" i="16"/>
  <c r="R896" i="16"/>
  <c r="R897" i="16"/>
  <c r="R898" i="16"/>
  <c r="R899" i="16"/>
  <c r="R900" i="16"/>
  <c r="R901" i="16"/>
  <c r="R902" i="16"/>
  <c r="R903" i="16"/>
  <c r="R904" i="16"/>
  <c r="R905" i="16"/>
  <c r="R906" i="16"/>
  <c r="R907" i="16"/>
  <c r="R908" i="16"/>
  <c r="R909" i="16"/>
  <c r="R910" i="16"/>
  <c r="R911" i="16"/>
  <c r="R912" i="16"/>
  <c r="R913" i="16"/>
  <c r="R914" i="16"/>
  <c r="R915" i="16"/>
  <c r="R916" i="16"/>
  <c r="R917" i="16"/>
  <c r="R918" i="16"/>
  <c r="R919" i="16"/>
  <c r="R920" i="16"/>
  <c r="R921" i="16"/>
  <c r="R922" i="16"/>
  <c r="R923" i="16"/>
  <c r="R924" i="16"/>
  <c r="R925" i="16"/>
  <c r="R926" i="16"/>
  <c r="R927" i="16"/>
  <c r="R928" i="16"/>
  <c r="R929" i="16"/>
  <c r="R930" i="16"/>
  <c r="R931" i="16"/>
  <c r="R932" i="16"/>
  <c r="R933" i="16"/>
  <c r="R934" i="16"/>
  <c r="R935" i="16"/>
  <c r="R936" i="16"/>
  <c r="R937" i="16"/>
  <c r="R938" i="16"/>
  <c r="R939" i="16"/>
  <c r="R940" i="16"/>
  <c r="R941" i="16"/>
  <c r="R942" i="16"/>
  <c r="R943" i="16"/>
  <c r="R944" i="16"/>
  <c r="R945" i="16"/>
  <c r="R946" i="16"/>
  <c r="R947" i="16"/>
  <c r="R948" i="16"/>
  <c r="R949" i="16"/>
  <c r="R950" i="16"/>
  <c r="R951" i="16"/>
  <c r="R952" i="16"/>
  <c r="R953" i="16"/>
  <c r="R954" i="16"/>
  <c r="R955" i="16"/>
  <c r="R956" i="16"/>
  <c r="R957" i="16"/>
  <c r="R958" i="16"/>
  <c r="R959" i="16"/>
  <c r="R960" i="16"/>
  <c r="R961" i="16"/>
  <c r="R962" i="16"/>
  <c r="R963" i="16"/>
  <c r="R964" i="16"/>
  <c r="R965" i="16"/>
  <c r="R966" i="16"/>
  <c r="R967" i="16"/>
  <c r="R968" i="16"/>
  <c r="R969" i="16"/>
  <c r="R970" i="16"/>
  <c r="R971" i="16"/>
  <c r="R972" i="16"/>
  <c r="R973" i="16"/>
  <c r="R974" i="16"/>
  <c r="R975" i="16"/>
  <c r="R976" i="16"/>
  <c r="R977" i="16"/>
  <c r="R978" i="16"/>
  <c r="R979" i="16"/>
  <c r="R980" i="16"/>
  <c r="R981" i="16"/>
  <c r="R982" i="16"/>
  <c r="R983" i="16"/>
  <c r="R984" i="16"/>
  <c r="R985" i="16"/>
  <c r="R986" i="16"/>
  <c r="R987" i="16"/>
  <c r="R988" i="16"/>
  <c r="R989" i="16"/>
  <c r="R990" i="16"/>
  <c r="R991" i="16"/>
  <c r="R992" i="16"/>
  <c r="R993" i="16"/>
  <c r="R994" i="16"/>
  <c r="R995" i="16"/>
  <c r="R996" i="16"/>
  <c r="R997" i="16"/>
  <c r="R998" i="16"/>
  <c r="R999" i="16"/>
  <c r="R1000" i="16"/>
  <c r="R1001" i="16"/>
  <c r="R1002" i="16"/>
  <c r="R1003" i="16"/>
  <c r="R1004" i="16"/>
  <c r="R1005" i="16"/>
  <c r="R1006" i="16"/>
  <c r="R1007" i="16"/>
  <c r="R1008" i="16"/>
  <c r="R1009" i="16"/>
  <c r="R1010" i="16"/>
  <c r="R1011" i="16"/>
  <c r="R1012" i="16"/>
  <c r="R1013" i="16"/>
  <c r="R1014" i="16"/>
  <c r="R1015" i="16"/>
  <c r="R1016" i="16"/>
  <c r="R1017" i="16"/>
  <c r="R1018" i="16"/>
  <c r="R1019" i="16"/>
  <c r="R1020" i="16"/>
  <c r="R1021" i="16"/>
  <c r="R1022" i="16"/>
  <c r="R1023" i="16"/>
  <c r="R1024" i="16"/>
  <c r="R1025" i="16"/>
  <c r="R1026" i="16"/>
  <c r="R1027" i="16"/>
  <c r="R1028" i="16"/>
  <c r="R1029" i="16"/>
  <c r="R1030" i="16"/>
  <c r="R1031" i="16"/>
  <c r="R1032" i="16"/>
  <c r="R1033" i="16"/>
  <c r="R1034" i="16"/>
  <c r="R1035" i="16"/>
  <c r="R1036" i="16"/>
  <c r="R1037" i="16"/>
  <c r="R1038" i="16"/>
  <c r="R1039" i="16"/>
  <c r="R1040" i="16"/>
  <c r="R1041" i="16"/>
  <c r="R1042" i="16"/>
  <c r="R1043" i="16"/>
  <c r="R1044" i="16"/>
  <c r="R1045" i="16"/>
  <c r="R1046" i="16"/>
  <c r="R1047" i="16"/>
  <c r="R1048" i="16"/>
  <c r="R1049" i="16"/>
  <c r="R1050" i="16"/>
  <c r="R1051" i="16"/>
  <c r="R1052" i="16"/>
  <c r="R1053" i="16"/>
  <c r="R1054" i="16"/>
  <c r="R1055" i="16"/>
  <c r="R1056" i="16"/>
  <c r="R1057" i="16"/>
  <c r="R1058" i="16"/>
  <c r="R1059" i="16"/>
  <c r="R1060" i="16"/>
  <c r="R1061" i="16"/>
  <c r="R1062" i="16"/>
  <c r="R1063" i="16"/>
  <c r="R1064" i="16"/>
  <c r="R1065" i="16"/>
  <c r="R1066" i="16"/>
  <c r="R1067" i="16"/>
  <c r="R1068" i="16"/>
  <c r="R1069" i="16"/>
  <c r="R1070" i="16"/>
  <c r="R1071" i="16"/>
  <c r="R1072" i="16"/>
  <c r="R1073" i="16"/>
  <c r="R1074" i="16"/>
  <c r="R1075" i="16"/>
  <c r="R1076" i="16"/>
  <c r="R1077" i="16"/>
  <c r="R1078" i="16"/>
  <c r="R1079" i="16"/>
  <c r="R1080" i="16"/>
  <c r="R1081" i="16"/>
  <c r="R1082" i="16"/>
  <c r="R1083" i="16"/>
  <c r="R1084" i="16"/>
  <c r="R1085" i="16"/>
  <c r="R1086" i="16"/>
  <c r="R1087" i="16"/>
  <c r="R1088" i="16"/>
  <c r="R1089" i="16"/>
  <c r="R1090" i="16"/>
  <c r="R1091" i="16"/>
  <c r="R1092" i="16"/>
  <c r="R1093" i="16"/>
  <c r="R1094" i="16"/>
  <c r="R1095" i="16"/>
  <c r="R1096" i="16"/>
  <c r="R1097" i="16"/>
  <c r="R1098" i="16"/>
  <c r="R1099" i="16"/>
  <c r="R1100" i="16"/>
  <c r="R1101" i="16"/>
  <c r="R1102" i="16"/>
  <c r="R1103" i="16"/>
  <c r="R1104" i="16"/>
  <c r="R1105" i="16"/>
  <c r="R1106" i="16"/>
  <c r="R1107" i="16"/>
  <c r="R1108" i="16"/>
  <c r="R1109" i="16"/>
  <c r="R1110" i="16"/>
  <c r="R1111" i="16"/>
  <c r="R1112" i="16"/>
  <c r="R1113" i="16"/>
  <c r="R1114" i="16"/>
  <c r="R1115" i="16"/>
  <c r="R1116" i="16"/>
  <c r="R1117" i="16"/>
  <c r="R1118" i="16"/>
  <c r="R1119" i="16"/>
  <c r="R1120" i="16"/>
  <c r="R1121" i="16"/>
  <c r="R1122" i="16"/>
  <c r="R1123" i="16"/>
  <c r="R1124" i="16"/>
  <c r="R1125" i="16"/>
  <c r="R1126" i="16"/>
  <c r="R1127" i="16"/>
  <c r="R1128" i="16"/>
  <c r="R1129" i="16"/>
  <c r="R1130" i="16"/>
  <c r="R1131" i="16"/>
  <c r="R1132" i="16"/>
  <c r="R1133" i="16"/>
  <c r="R1134" i="16"/>
  <c r="R1135" i="16"/>
  <c r="R1136" i="16"/>
  <c r="R1137" i="16"/>
  <c r="R1138" i="16"/>
  <c r="R1139" i="16"/>
  <c r="R1140" i="16"/>
  <c r="R1141" i="16"/>
  <c r="R1142" i="16"/>
  <c r="R1143" i="16"/>
  <c r="R1144" i="16"/>
  <c r="R1145" i="16"/>
  <c r="R1146" i="16"/>
  <c r="R1147" i="16"/>
  <c r="R1148" i="16"/>
  <c r="R1149" i="16"/>
  <c r="R1150" i="16"/>
  <c r="R1151" i="16"/>
  <c r="R1152" i="16"/>
  <c r="R1153" i="16"/>
  <c r="R1154" i="16"/>
  <c r="R1155" i="16"/>
  <c r="R1156" i="16"/>
  <c r="R1157" i="16"/>
  <c r="R1158" i="16"/>
  <c r="R1159" i="16"/>
  <c r="R1160" i="16"/>
  <c r="R1161" i="16"/>
  <c r="R1162" i="16"/>
  <c r="R1163" i="16"/>
  <c r="R1164" i="16"/>
  <c r="R1165" i="16"/>
  <c r="R1166" i="16"/>
  <c r="R1167" i="16"/>
  <c r="R1168" i="16"/>
  <c r="R1169" i="16"/>
  <c r="R1170" i="16"/>
  <c r="R1171" i="16"/>
  <c r="R1172" i="16"/>
  <c r="R1173" i="16"/>
  <c r="R1174" i="16"/>
  <c r="R1175" i="16"/>
  <c r="R1176" i="16"/>
  <c r="R1177" i="16"/>
  <c r="R1178" i="16"/>
  <c r="R1179" i="16"/>
  <c r="R1180" i="16"/>
  <c r="R1181" i="16"/>
  <c r="R1182" i="16"/>
  <c r="R1183" i="16"/>
  <c r="R1184" i="16"/>
  <c r="R1185" i="16"/>
  <c r="R1186" i="16"/>
  <c r="R1187" i="16"/>
  <c r="R1188" i="16"/>
  <c r="R1189" i="16"/>
  <c r="R1190" i="16"/>
  <c r="R1191" i="16"/>
  <c r="R1192" i="16"/>
  <c r="R1193" i="16"/>
  <c r="R1194" i="16"/>
  <c r="R1195" i="16"/>
  <c r="R1196" i="16"/>
  <c r="R1197" i="16"/>
  <c r="R1198" i="16"/>
  <c r="R1199" i="16"/>
  <c r="R1200" i="16"/>
  <c r="R1201" i="16"/>
  <c r="R1202" i="16"/>
  <c r="R1203" i="16"/>
  <c r="R1204" i="16"/>
  <c r="R1205" i="16"/>
  <c r="R1206" i="16"/>
  <c r="R1207" i="16"/>
  <c r="R1208" i="16"/>
  <c r="R1209" i="16"/>
  <c r="R1210" i="16"/>
  <c r="R1211" i="16"/>
  <c r="R1212" i="16"/>
  <c r="R1213" i="16"/>
  <c r="R1214" i="16"/>
  <c r="R1215" i="16"/>
  <c r="R1216" i="16"/>
  <c r="R1217" i="16"/>
  <c r="R1218" i="16"/>
  <c r="R1219" i="16"/>
  <c r="R1220" i="16"/>
  <c r="R1221" i="16"/>
  <c r="R1222" i="16"/>
  <c r="R1223" i="16"/>
  <c r="R1224" i="16"/>
  <c r="R1225" i="16"/>
  <c r="R1226" i="16"/>
  <c r="R1227" i="16"/>
  <c r="R1228" i="16"/>
  <c r="R1229" i="16"/>
  <c r="R1230" i="16"/>
  <c r="R1231" i="16"/>
  <c r="R1232" i="16"/>
  <c r="R1233" i="16"/>
  <c r="R1234" i="16"/>
  <c r="R1235" i="16"/>
  <c r="R1236" i="16"/>
  <c r="R1237" i="16"/>
  <c r="R1238" i="16"/>
  <c r="R1239" i="16"/>
  <c r="R1240" i="16"/>
  <c r="R1241" i="16"/>
  <c r="R1242" i="16"/>
  <c r="R1243" i="16"/>
  <c r="R1244" i="16"/>
  <c r="R1245" i="16"/>
  <c r="R1246" i="16"/>
  <c r="R1247" i="16"/>
  <c r="R1248" i="16"/>
  <c r="R1249" i="16"/>
  <c r="R1250" i="16"/>
  <c r="R1251" i="16"/>
  <c r="R1252" i="16"/>
  <c r="R1253" i="16"/>
  <c r="R1254" i="16"/>
  <c r="R1255" i="16"/>
  <c r="R1256" i="16"/>
  <c r="R1257" i="16"/>
  <c r="R1258" i="16"/>
  <c r="R1259" i="16"/>
  <c r="R1260" i="16"/>
  <c r="R1261" i="16"/>
  <c r="R1262" i="16"/>
  <c r="R1263" i="16"/>
  <c r="R1264" i="16"/>
  <c r="R1265" i="16"/>
  <c r="R1266" i="16"/>
  <c r="R1267" i="16"/>
  <c r="R1268" i="16"/>
  <c r="R1269" i="16"/>
  <c r="R1270" i="16"/>
  <c r="R1271" i="16"/>
  <c r="R1272" i="16"/>
  <c r="R1273" i="16"/>
  <c r="R1274" i="16"/>
  <c r="R1275" i="16"/>
  <c r="R1276" i="16"/>
  <c r="R1277" i="16"/>
  <c r="R1278" i="16"/>
  <c r="R1279" i="16"/>
  <c r="R1280" i="16"/>
  <c r="R1281" i="16"/>
  <c r="R1282" i="16"/>
  <c r="R1283" i="16"/>
  <c r="R1284" i="16"/>
  <c r="R1285" i="16"/>
  <c r="R1286" i="16"/>
  <c r="R1287" i="16"/>
  <c r="R1288" i="16"/>
  <c r="R1289" i="16"/>
  <c r="R1290" i="16"/>
  <c r="R1291" i="16"/>
  <c r="R1292" i="16"/>
  <c r="R1293" i="16"/>
  <c r="R1294" i="16"/>
  <c r="R1295" i="16"/>
  <c r="R1296" i="16"/>
  <c r="R1297" i="16"/>
  <c r="R1298" i="16"/>
  <c r="R1299" i="16"/>
  <c r="R1300" i="16"/>
  <c r="R1301" i="16"/>
  <c r="R1302" i="16"/>
  <c r="R1303" i="16"/>
  <c r="R1304" i="16"/>
  <c r="R1305" i="16"/>
  <c r="R1306" i="16"/>
  <c r="R1307" i="16"/>
  <c r="R1308" i="16"/>
  <c r="R1309" i="16"/>
  <c r="R1310" i="16"/>
  <c r="R1311" i="16"/>
  <c r="R1312" i="16"/>
  <c r="R1313" i="16"/>
  <c r="R1314" i="16"/>
  <c r="R1315" i="16"/>
  <c r="R1316" i="16"/>
  <c r="R1317" i="16"/>
  <c r="R1318" i="16"/>
  <c r="R1319" i="16"/>
  <c r="R1320" i="16"/>
  <c r="R1321" i="16"/>
  <c r="R1322" i="16"/>
  <c r="R1323" i="16"/>
  <c r="R1324" i="16"/>
  <c r="R1325" i="16"/>
  <c r="R1326" i="16"/>
  <c r="R1327" i="16"/>
  <c r="R1328" i="16"/>
  <c r="R1329" i="16"/>
  <c r="R1330" i="16"/>
  <c r="R1331" i="16"/>
  <c r="R1332" i="16"/>
  <c r="R1333" i="16"/>
  <c r="R1334" i="16"/>
  <c r="R1335" i="16"/>
  <c r="R1336" i="16"/>
  <c r="R1337" i="16"/>
  <c r="R1338" i="16"/>
  <c r="R1339" i="16"/>
  <c r="R1340" i="16"/>
  <c r="R1341" i="16"/>
  <c r="R1342" i="16"/>
  <c r="R1343" i="16"/>
  <c r="R1344" i="16"/>
  <c r="R1345" i="16"/>
  <c r="R1346" i="16"/>
  <c r="R1347" i="16"/>
  <c r="R1348" i="16"/>
  <c r="R1349" i="16"/>
  <c r="R1350" i="16"/>
  <c r="R1351" i="16"/>
  <c r="R1352" i="16"/>
  <c r="R1353" i="16"/>
  <c r="R1354" i="16"/>
  <c r="R1355" i="16"/>
  <c r="R1356" i="16"/>
  <c r="R1357" i="16"/>
  <c r="R1358" i="16"/>
  <c r="R1359" i="16"/>
  <c r="R1360" i="16"/>
  <c r="R1361" i="16"/>
  <c r="R1362" i="16"/>
  <c r="R1363" i="16"/>
  <c r="R1364" i="16"/>
  <c r="R1365" i="16"/>
  <c r="R1366" i="16"/>
  <c r="R1367" i="16"/>
  <c r="R1368" i="16"/>
  <c r="R1369" i="16"/>
  <c r="R1370" i="16"/>
  <c r="R1371" i="16"/>
  <c r="R1372" i="16"/>
  <c r="R1373" i="16"/>
  <c r="R1374" i="16"/>
  <c r="R1375" i="16"/>
  <c r="R1376" i="16"/>
  <c r="R1377" i="16"/>
  <c r="R1378" i="16"/>
  <c r="R1379" i="16"/>
  <c r="R1380" i="16"/>
  <c r="R1381" i="16"/>
  <c r="R1382" i="16"/>
  <c r="R1383" i="16"/>
  <c r="R1384" i="16"/>
  <c r="R1385" i="16"/>
  <c r="R1386" i="16"/>
  <c r="R1387" i="16"/>
  <c r="R1388" i="16"/>
  <c r="R1389" i="16"/>
  <c r="R1390" i="16"/>
  <c r="R1391" i="16"/>
  <c r="R1392" i="16"/>
  <c r="R1393" i="16"/>
  <c r="R1394" i="16"/>
  <c r="R1395" i="16"/>
  <c r="R1396" i="16"/>
  <c r="R1397" i="16"/>
  <c r="R1398" i="16"/>
  <c r="R1399" i="16"/>
  <c r="R1400" i="16"/>
  <c r="R1401" i="16"/>
  <c r="R1402" i="16"/>
  <c r="R1403" i="16"/>
  <c r="R1404" i="16"/>
  <c r="R1405" i="16"/>
  <c r="R1406" i="16"/>
  <c r="R1407" i="16"/>
  <c r="R1408" i="16"/>
  <c r="R1409" i="16"/>
  <c r="R1410" i="16"/>
  <c r="R1411" i="16"/>
  <c r="R1412" i="16"/>
  <c r="R1413" i="16"/>
  <c r="R1414" i="16"/>
  <c r="R1415" i="16"/>
  <c r="R1416" i="16"/>
  <c r="R1417" i="16"/>
  <c r="R1418" i="16"/>
  <c r="R1419" i="16"/>
  <c r="R1420" i="16"/>
  <c r="R1421" i="16"/>
  <c r="R1422" i="16"/>
  <c r="R1423" i="16"/>
  <c r="R1424" i="16"/>
  <c r="R1425" i="16"/>
  <c r="R1426" i="16"/>
  <c r="R1427" i="16"/>
  <c r="R1428" i="16"/>
  <c r="R1429" i="16"/>
  <c r="R1430" i="16"/>
  <c r="R1431" i="16"/>
  <c r="R1432" i="16"/>
  <c r="R1433" i="16"/>
  <c r="R1434" i="16"/>
  <c r="R1435" i="16"/>
  <c r="R1436" i="16"/>
  <c r="R1437" i="16"/>
  <c r="R1438" i="16"/>
  <c r="R1439" i="16"/>
  <c r="R1440" i="16"/>
  <c r="R1441" i="16"/>
  <c r="R1442" i="16"/>
  <c r="R1443" i="16"/>
  <c r="R1444" i="16"/>
  <c r="R1445" i="16"/>
  <c r="R1446" i="16"/>
  <c r="R1447" i="16"/>
  <c r="R1448" i="16"/>
  <c r="R1449" i="16"/>
  <c r="R1450" i="16"/>
  <c r="R1451" i="16"/>
  <c r="R1452" i="16"/>
  <c r="R1453" i="16"/>
  <c r="R1454" i="16"/>
  <c r="R1455" i="16"/>
  <c r="R1456" i="16"/>
  <c r="R1457" i="16"/>
  <c r="R1458" i="16"/>
  <c r="R1459" i="16"/>
  <c r="R1460" i="16"/>
  <c r="R1461" i="16"/>
  <c r="R1462" i="16"/>
  <c r="R1463" i="16"/>
  <c r="R1464" i="16"/>
  <c r="R1465" i="16"/>
  <c r="R1466" i="16"/>
  <c r="R1467" i="16"/>
  <c r="R1468" i="16"/>
  <c r="R1469" i="16"/>
  <c r="R1470" i="16"/>
  <c r="R1471" i="16"/>
  <c r="R1472" i="16"/>
  <c r="R1473" i="16"/>
  <c r="R1474" i="16"/>
  <c r="R1475" i="16"/>
  <c r="R1476" i="16"/>
  <c r="R1477" i="16"/>
  <c r="R1478" i="16"/>
  <c r="R1479" i="16"/>
  <c r="R1480" i="16"/>
  <c r="R1481" i="16"/>
  <c r="R1482" i="16"/>
  <c r="R1483" i="16"/>
  <c r="R1484" i="16"/>
  <c r="R1485" i="16"/>
  <c r="R1486" i="16"/>
  <c r="R1487" i="16"/>
  <c r="R1488" i="16"/>
  <c r="R1489" i="16"/>
  <c r="R1490" i="16"/>
  <c r="R1491" i="16"/>
  <c r="R1492" i="16"/>
  <c r="R1493" i="16"/>
  <c r="R1494" i="16"/>
  <c r="R1495" i="16"/>
  <c r="R1496" i="16"/>
  <c r="R1497" i="16"/>
  <c r="R1498" i="16"/>
  <c r="R1499" i="16"/>
  <c r="R1500" i="16"/>
  <c r="R1501" i="16"/>
  <c r="R1502" i="16"/>
  <c r="R1503" i="16"/>
  <c r="R1504" i="16"/>
  <c r="R1505" i="16"/>
  <c r="R1506" i="16"/>
  <c r="R1507" i="16"/>
  <c r="R1508" i="16"/>
  <c r="R1509" i="16"/>
  <c r="R1510" i="16"/>
  <c r="R1511" i="16"/>
  <c r="R1512" i="16"/>
  <c r="R1513" i="16"/>
  <c r="R1514" i="16"/>
  <c r="R1515" i="16"/>
  <c r="R1516" i="16"/>
  <c r="R1517" i="16"/>
  <c r="R1518" i="16"/>
  <c r="R1519" i="16"/>
  <c r="R1520" i="16"/>
  <c r="R1521" i="16"/>
  <c r="R1522" i="16"/>
  <c r="R1523" i="16"/>
  <c r="R1524" i="16"/>
  <c r="R1525" i="16"/>
  <c r="R1526" i="16"/>
  <c r="R1527" i="16"/>
  <c r="R1528" i="16"/>
  <c r="R1529" i="16"/>
  <c r="R1530" i="16"/>
  <c r="R1531" i="16"/>
  <c r="R1532" i="16"/>
  <c r="R1533" i="16"/>
  <c r="R1534" i="16"/>
  <c r="R1535" i="16"/>
  <c r="R1536" i="16"/>
  <c r="R1537" i="16"/>
  <c r="R1538" i="16"/>
  <c r="R1539" i="16"/>
  <c r="R1540" i="16"/>
  <c r="R1541" i="16"/>
  <c r="R1542" i="16"/>
  <c r="R1543" i="16"/>
  <c r="R1544" i="16"/>
  <c r="R1545" i="16"/>
  <c r="R1546" i="16"/>
  <c r="R1547" i="16"/>
  <c r="R1548" i="16"/>
  <c r="R1549" i="16"/>
  <c r="R1550" i="16"/>
  <c r="R1551" i="16"/>
  <c r="R1552" i="16"/>
  <c r="R1553" i="16"/>
  <c r="R1554" i="16"/>
  <c r="R1555" i="16"/>
  <c r="R1556" i="16"/>
  <c r="R1557" i="16"/>
  <c r="R1558" i="16"/>
  <c r="R1559" i="16"/>
  <c r="R1560" i="16"/>
  <c r="R1561" i="16"/>
  <c r="R1562" i="16"/>
  <c r="R1563" i="16"/>
  <c r="R1564" i="16"/>
  <c r="R1565" i="16"/>
  <c r="R1566" i="16"/>
  <c r="R1567" i="16"/>
  <c r="R1568" i="16"/>
  <c r="R1569" i="16"/>
  <c r="R1570" i="16"/>
  <c r="R1571" i="16"/>
  <c r="R1572" i="16"/>
  <c r="R1573" i="16"/>
  <c r="R1574" i="16"/>
  <c r="R1575" i="16"/>
  <c r="R1576" i="16"/>
  <c r="R1577" i="16"/>
  <c r="R1578" i="16"/>
  <c r="R1579" i="16"/>
  <c r="R1580" i="16"/>
  <c r="R1581" i="16"/>
  <c r="R1582" i="16"/>
  <c r="R1583" i="16"/>
  <c r="R1584" i="16"/>
  <c r="R1585" i="16"/>
  <c r="R1586" i="16"/>
  <c r="R1587" i="16"/>
  <c r="R1588" i="16"/>
  <c r="R1589" i="16"/>
  <c r="R1590" i="16"/>
  <c r="R1591" i="16"/>
  <c r="R1592" i="16"/>
  <c r="R1593" i="16"/>
  <c r="R1594" i="16"/>
  <c r="R1595" i="16"/>
  <c r="R1596" i="16"/>
  <c r="R1597" i="16"/>
  <c r="R1598" i="16"/>
  <c r="R1599" i="16"/>
  <c r="R1600" i="16"/>
  <c r="R1601" i="16"/>
  <c r="R1602" i="16"/>
  <c r="R1603" i="16"/>
  <c r="R1604" i="16"/>
  <c r="R1605" i="16"/>
  <c r="R1606" i="16"/>
  <c r="R1607" i="16"/>
  <c r="R1608" i="16"/>
  <c r="R1609" i="16"/>
  <c r="R1610" i="16"/>
  <c r="R1611" i="16"/>
  <c r="R1612" i="16"/>
  <c r="R1613" i="16"/>
  <c r="R1614" i="16"/>
  <c r="R1615" i="16"/>
  <c r="R1616" i="16"/>
  <c r="R1617" i="16"/>
  <c r="R1618" i="16"/>
  <c r="R1619" i="16"/>
  <c r="R1620" i="16"/>
  <c r="R1621" i="16"/>
  <c r="R1622" i="16"/>
  <c r="R1623" i="16"/>
  <c r="R1624" i="16"/>
  <c r="R1625" i="16"/>
  <c r="R1626" i="16"/>
  <c r="R1627" i="16"/>
  <c r="R1628" i="16"/>
  <c r="R1629" i="16"/>
  <c r="R1630" i="16"/>
  <c r="R1631" i="16"/>
  <c r="R1632" i="16"/>
  <c r="R1633" i="16"/>
  <c r="R1634" i="16"/>
  <c r="R1635" i="16"/>
  <c r="R1636" i="16"/>
  <c r="R1637" i="16"/>
  <c r="R1638" i="16"/>
  <c r="R1639" i="16"/>
  <c r="R1640" i="16"/>
  <c r="R1641" i="16"/>
  <c r="R1642" i="16"/>
  <c r="R1643" i="16"/>
  <c r="R1644" i="16"/>
  <c r="R1645" i="16"/>
  <c r="R1646" i="16"/>
  <c r="R1647" i="16"/>
  <c r="R1648" i="16"/>
  <c r="R1649" i="16"/>
  <c r="R1650" i="16"/>
  <c r="R1651" i="16"/>
  <c r="R1652" i="16"/>
  <c r="R1653" i="16"/>
  <c r="R1654" i="16"/>
  <c r="R1655" i="16"/>
  <c r="R1656" i="16"/>
  <c r="R1657" i="16"/>
  <c r="R1658" i="16"/>
  <c r="R1659" i="16"/>
  <c r="R1660" i="16"/>
  <c r="R1661" i="16"/>
  <c r="R1662" i="16"/>
  <c r="R1663" i="16"/>
  <c r="R1664" i="16"/>
  <c r="R1665" i="16"/>
  <c r="R1666" i="16"/>
  <c r="R1667" i="16"/>
  <c r="R1668" i="16"/>
  <c r="R1669" i="16"/>
  <c r="R1670" i="16"/>
  <c r="R1671" i="16"/>
  <c r="R1672" i="16"/>
  <c r="R1673" i="16"/>
  <c r="R1674" i="16"/>
  <c r="R1675" i="16"/>
  <c r="R1676" i="16"/>
  <c r="R1677" i="16"/>
  <c r="R1678" i="16"/>
  <c r="R1679" i="16"/>
  <c r="R1680" i="16"/>
  <c r="R1681" i="16"/>
  <c r="R1682" i="16"/>
  <c r="R1683" i="16"/>
  <c r="R1684" i="16"/>
  <c r="R1685" i="16"/>
  <c r="R1686" i="16"/>
  <c r="R1687" i="16"/>
  <c r="R1688" i="16"/>
  <c r="R1689" i="16"/>
  <c r="R1690" i="16"/>
  <c r="R1691" i="16"/>
  <c r="R1692" i="16"/>
  <c r="R1693" i="16"/>
  <c r="R1694" i="16"/>
  <c r="R1695" i="16"/>
  <c r="R1696" i="16"/>
  <c r="R1697" i="16"/>
  <c r="R1698" i="16"/>
  <c r="R1699" i="16"/>
  <c r="R1700" i="16"/>
  <c r="R1701" i="16"/>
  <c r="R1702" i="16"/>
  <c r="R1703" i="16"/>
  <c r="R1704" i="16"/>
  <c r="R1705" i="16"/>
  <c r="R1706" i="16"/>
  <c r="R1707" i="16"/>
  <c r="R1708" i="16"/>
  <c r="R1709" i="16"/>
  <c r="R1710" i="16"/>
  <c r="R1711" i="16"/>
  <c r="R1712" i="16"/>
  <c r="R1713" i="16"/>
  <c r="R1714" i="16"/>
  <c r="R1715" i="16"/>
  <c r="R1716" i="16"/>
  <c r="R1717" i="16"/>
  <c r="R1718" i="16"/>
  <c r="R1719" i="16"/>
  <c r="R1720" i="16"/>
  <c r="R1721" i="16"/>
  <c r="R1722" i="16"/>
  <c r="R1723" i="16"/>
  <c r="R1724" i="16"/>
  <c r="R1725" i="16"/>
  <c r="R1726" i="16"/>
  <c r="R1727" i="16"/>
  <c r="R1728" i="16"/>
  <c r="R1729" i="16"/>
  <c r="R1730" i="16"/>
  <c r="R1731" i="16"/>
  <c r="R1732" i="16"/>
  <c r="R1733" i="16"/>
  <c r="R1734" i="16"/>
  <c r="R1735" i="16"/>
  <c r="R1736" i="16"/>
  <c r="R1737" i="16"/>
  <c r="R1738" i="16"/>
  <c r="R1739" i="16"/>
  <c r="R1740" i="16"/>
  <c r="R1741" i="16"/>
  <c r="R1742" i="16"/>
  <c r="R1743" i="16"/>
  <c r="R1744" i="16"/>
  <c r="R1745" i="16"/>
  <c r="R1746" i="16"/>
  <c r="R1747" i="16"/>
  <c r="R1748" i="16"/>
  <c r="R1749" i="16"/>
  <c r="R1750" i="16"/>
  <c r="R1751" i="16"/>
  <c r="R1752" i="16"/>
  <c r="R1753" i="16"/>
  <c r="R1754" i="16"/>
  <c r="R1755" i="16"/>
  <c r="R1756" i="16"/>
  <c r="R1757" i="16"/>
  <c r="R1758" i="16"/>
  <c r="R1759" i="16"/>
  <c r="R1760" i="16"/>
  <c r="R1761" i="16"/>
  <c r="R1762" i="16"/>
  <c r="R1763" i="16"/>
  <c r="R1764" i="16"/>
  <c r="R1765" i="16"/>
  <c r="R1766" i="16"/>
  <c r="R1767" i="16"/>
  <c r="R1768" i="16"/>
  <c r="R1769" i="16"/>
  <c r="R1770" i="16"/>
  <c r="R1771" i="16"/>
  <c r="R1772" i="16"/>
  <c r="R1773" i="16"/>
  <c r="R1774" i="16"/>
  <c r="R1775" i="16"/>
  <c r="R1776" i="16"/>
  <c r="R1777" i="16"/>
  <c r="R1778" i="16"/>
  <c r="R1779" i="16"/>
  <c r="R1780" i="16"/>
  <c r="R1781" i="16"/>
  <c r="R1782" i="16"/>
  <c r="R1783" i="16"/>
  <c r="R1784" i="16"/>
  <c r="R1785" i="16"/>
  <c r="R1786" i="16"/>
  <c r="R1787" i="16"/>
  <c r="R1788" i="16"/>
  <c r="R1789" i="16"/>
  <c r="R1790" i="16"/>
  <c r="R1791" i="16"/>
  <c r="R1792" i="16"/>
  <c r="R1793" i="16"/>
  <c r="R1794" i="16"/>
  <c r="R1795" i="16"/>
  <c r="R1796" i="16"/>
  <c r="R1797" i="16"/>
  <c r="R1798" i="16"/>
  <c r="R1799" i="16"/>
  <c r="R1800" i="16"/>
  <c r="R1801" i="16"/>
  <c r="R1802" i="16"/>
  <c r="R1803" i="16"/>
  <c r="R1804" i="16"/>
  <c r="R1805" i="16"/>
  <c r="R1806" i="16"/>
  <c r="R1807" i="16"/>
  <c r="R1808" i="16"/>
  <c r="R1809" i="16"/>
  <c r="R1810" i="16"/>
  <c r="R1811" i="16"/>
  <c r="R1812" i="16"/>
  <c r="R1813" i="16"/>
  <c r="R1814" i="16"/>
  <c r="R1815" i="16"/>
  <c r="R1816" i="16"/>
  <c r="R1817" i="16"/>
  <c r="R1818" i="16"/>
  <c r="R1819" i="16"/>
  <c r="R1820" i="16"/>
  <c r="R1821" i="16"/>
  <c r="R1822" i="16"/>
  <c r="R1823" i="16"/>
  <c r="R1824" i="16"/>
  <c r="R1825" i="16"/>
  <c r="R1826" i="16"/>
  <c r="R1827" i="16"/>
  <c r="R1828" i="16"/>
  <c r="R1829" i="16"/>
  <c r="R1830" i="16"/>
  <c r="R1831" i="16"/>
  <c r="R1832" i="16"/>
  <c r="R1833" i="16"/>
  <c r="R1834" i="16"/>
  <c r="R1835" i="16"/>
  <c r="R1836" i="16"/>
  <c r="R1837" i="16"/>
  <c r="R1838" i="16"/>
  <c r="R1839" i="16"/>
  <c r="R1840" i="16"/>
  <c r="R1841" i="16"/>
  <c r="R1842" i="16"/>
  <c r="R1843" i="16"/>
  <c r="R1844" i="16"/>
  <c r="R1845" i="16"/>
  <c r="R1846" i="16"/>
  <c r="R1847" i="16"/>
  <c r="R1848" i="16"/>
  <c r="R1849" i="16"/>
  <c r="R1850" i="16"/>
  <c r="R1851" i="16"/>
  <c r="R1852" i="16"/>
  <c r="R1853" i="16"/>
  <c r="R1854" i="16"/>
  <c r="R1855" i="16"/>
  <c r="R1856" i="16"/>
  <c r="R1857" i="16"/>
  <c r="R1858" i="16"/>
  <c r="R1859" i="16"/>
  <c r="R1860" i="16"/>
  <c r="R1861" i="16"/>
  <c r="R1862" i="16"/>
  <c r="R1863" i="16"/>
  <c r="R1864" i="16"/>
  <c r="R1865" i="16"/>
  <c r="R1866" i="16"/>
  <c r="R1867" i="16"/>
  <c r="R1868" i="16"/>
  <c r="R1869" i="16"/>
  <c r="R1870" i="16"/>
  <c r="R1871" i="16"/>
  <c r="R1872" i="16"/>
  <c r="R1873" i="16"/>
  <c r="R1874" i="16"/>
  <c r="R1875" i="16"/>
  <c r="R1876" i="16"/>
  <c r="R1877" i="16"/>
  <c r="R1878" i="16"/>
  <c r="R1879" i="16"/>
  <c r="R1880" i="16"/>
  <c r="R1881" i="16"/>
  <c r="R1882" i="16"/>
  <c r="R1883" i="16"/>
  <c r="R1884" i="16"/>
  <c r="R1885" i="16"/>
  <c r="R1886" i="16"/>
  <c r="R1887" i="16"/>
  <c r="R1888" i="16"/>
  <c r="R1889" i="16"/>
  <c r="R1890" i="16"/>
  <c r="R1891" i="16"/>
  <c r="R1892" i="16"/>
  <c r="R1893" i="16"/>
  <c r="R1894" i="16"/>
  <c r="R1895" i="16"/>
  <c r="R1896" i="16"/>
  <c r="R1897" i="16"/>
  <c r="R1898" i="16"/>
  <c r="R1899" i="16"/>
  <c r="R1900" i="16"/>
  <c r="R1901" i="16"/>
  <c r="R1902" i="16"/>
  <c r="R1903" i="16"/>
  <c r="R1904" i="16"/>
  <c r="R1905" i="16"/>
  <c r="R1906" i="16"/>
  <c r="R1907" i="16"/>
  <c r="R1908" i="16"/>
  <c r="R1909" i="16"/>
  <c r="R1910" i="16"/>
  <c r="R1911" i="16"/>
  <c r="R1912" i="16"/>
  <c r="R1913" i="16"/>
  <c r="R1914" i="16"/>
  <c r="R1915" i="16"/>
  <c r="R1916" i="16"/>
  <c r="R1917" i="16"/>
  <c r="R1918" i="16"/>
  <c r="R1919" i="16"/>
  <c r="R1920" i="16"/>
  <c r="R1921" i="16"/>
  <c r="R1922" i="16"/>
  <c r="R1923" i="16"/>
  <c r="R1924" i="16"/>
  <c r="R1925" i="16"/>
  <c r="R1926" i="16"/>
  <c r="R1927" i="16"/>
  <c r="R1928" i="16"/>
  <c r="R1929" i="16"/>
  <c r="R1930" i="16"/>
  <c r="R1931" i="16"/>
  <c r="R1932" i="16"/>
  <c r="R1933" i="16"/>
  <c r="R1934" i="16"/>
  <c r="R1935" i="16"/>
  <c r="R1936" i="16"/>
  <c r="R1937" i="16"/>
  <c r="R1938" i="16"/>
  <c r="R1939" i="16"/>
  <c r="R1940" i="16"/>
  <c r="R1941" i="16"/>
  <c r="R1942" i="16"/>
  <c r="R1943" i="16"/>
  <c r="R1944" i="16"/>
  <c r="R1945" i="16"/>
  <c r="R1946" i="16"/>
  <c r="R1947" i="16"/>
  <c r="R1948" i="16"/>
  <c r="R1949" i="16"/>
  <c r="R1950" i="16"/>
  <c r="R1951" i="16"/>
  <c r="R1952" i="16"/>
  <c r="R1953" i="16"/>
  <c r="R1954" i="16"/>
  <c r="R1955" i="16"/>
  <c r="R1956" i="16"/>
  <c r="R1957" i="16"/>
  <c r="R1958" i="16"/>
  <c r="R1959" i="16"/>
  <c r="R1960" i="16"/>
  <c r="R1961" i="16"/>
  <c r="R1962" i="16"/>
  <c r="R1963" i="16"/>
  <c r="R1964" i="16"/>
  <c r="R1965" i="16"/>
  <c r="R1966" i="16"/>
  <c r="R1967" i="16"/>
  <c r="R1968" i="16"/>
  <c r="R1969" i="16"/>
  <c r="R1970" i="16"/>
  <c r="R1971" i="16"/>
  <c r="R1972" i="16"/>
  <c r="R1973" i="16"/>
  <c r="R1974" i="16"/>
  <c r="R1975" i="16"/>
  <c r="R1976" i="16"/>
  <c r="R1977" i="16"/>
  <c r="R1978" i="16"/>
  <c r="R1979" i="16"/>
  <c r="R1980" i="16"/>
  <c r="R1981" i="16"/>
  <c r="R1982" i="16"/>
  <c r="R1983" i="16"/>
  <c r="R1984" i="16"/>
  <c r="R1985" i="16"/>
  <c r="R1986" i="16"/>
  <c r="R1987" i="16"/>
  <c r="R1988" i="16"/>
  <c r="R1989" i="16"/>
  <c r="R1990" i="16"/>
  <c r="R1991" i="16"/>
  <c r="R1992" i="16"/>
  <c r="R1993" i="16"/>
  <c r="R1994" i="16"/>
  <c r="R1995" i="16"/>
  <c r="R1996" i="16"/>
  <c r="R1997" i="16"/>
  <c r="R1998" i="16"/>
  <c r="R1999" i="16"/>
  <c r="R2000" i="16"/>
  <c r="R2001" i="16"/>
  <c r="R2002" i="16"/>
  <c r="R2003" i="16"/>
  <c r="R2004" i="16"/>
  <c r="R2005" i="16"/>
  <c r="R2006" i="16"/>
  <c r="R2007" i="16"/>
  <c r="R2008" i="16"/>
  <c r="R2009" i="16"/>
  <c r="R2010" i="16"/>
  <c r="R2011" i="16"/>
  <c r="R2012" i="16"/>
  <c r="R2013" i="16"/>
  <c r="R2014" i="16"/>
  <c r="R2015" i="16"/>
  <c r="R2016" i="16"/>
  <c r="R2017" i="16"/>
  <c r="R2018" i="16"/>
  <c r="R2019" i="16"/>
  <c r="R2020" i="16"/>
  <c r="R2021" i="16"/>
  <c r="R2022" i="16"/>
  <c r="R2023" i="16"/>
  <c r="R2024" i="16"/>
  <c r="R2025" i="16"/>
  <c r="R2026" i="16"/>
  <c r="R2027" i="16"/>
  <c r="R2028" i="16"/>
  <c r="R2029" i="16"/>
  <c r="R2030" i="16"/>
  <c r="R2031" i="16"/>
  <c r="R2032" i="16"/>
  <c r="R2033" i="16"/>
  <c r="R2034" i="16"/>
  <c r="R2035" i="16"/>
  <c r="R2036" i="16"/>
  <c r="R2037" i="16"/>
  <c r="R2038" i="16"/>
  <c r="R2039" i="16"/>
  <c r="R2040" i="16"/>
  <c r="R2041" i="16"/>
  <c r="R2042" i="16"/>
  <c r="R2043" i="16"/>
  <c r="R2044" i="16"/>
  <c r="R2045" i="16"/>
  <c r="R2046" i="16"/>
  <c r="R2047" i="16"/>
  <c r="R2048" i="16"/>
  <c r="R2049" i="16"/>
  <c r="R2050" i="16"/>
  <c r="R2051" i="16"/>
  <c r="R2052" i="16"/>
  <c r="R2053" i="16"/>
  <c r="R2054" i="16"/>
  <c r="R2055" i="16"/>
  <c r="R2056" i="16"/>
  <c r="R2057" i="16"/>
  <c r="R2058" i="16"/>
  <c r="R2059" i="16"/>
  <c r="R2060" i="16"/>
  <c r="R2061" i="16"/>
  <c r="R2062" i="16"/>
  <c r="R2063" i="16"/>
  <c r="R2064" i="16"/>
  <c r="R2065" i="16"/>
  <c r="R2066" i="16"/>
  <c r="R2067" i="16"/>
  <c r="R2068" i="16"/>
  <c r="R2069" i="16"/>
  <c r="R2070" i="16"/>
  <c r="R2071" i="16"/>
  <c r="R2072" i="16"/>
  <c r="R2073" i="16"/>
  <c r="R2074" i="16"/>
  <c r="R2075" i="16"/>
  <c r="R2076" i="16"/>
  <c r="R2077" i="16"/>
  <c r="R2078" i="16"/>
  <c r="R2079" i="16"/>
  <c r="R2080" i="16"/>
  <c r="R2081" i="16"/>
  <c r="R2082" i="16"/>
  <c r="R2083" i="16"/>
  <c r="R2084" i="16"/>
  <c r="R2085" i="16"/>
  <c r="R2086" i="16"/>
  <c r="R2087" i="16"/>
  <c r="R2088" i="16"/>
  <c r="R2089" i="16"/>
  <c r="R2090" i="16"/>
  <c r="R2091" i="16"/>
  <c r="R2092" i="16"/>
  <c r="R2093" i="16"/>
  <c r="R2094" i="16"/>
  <c r="R2095" i="16"/>
  <c r="R2096" i="16"/>
  <c r="R2097" i="16"/>
  <c r="R2098" i="16"/>
  <c r="R2099" i="16"/>
  <c r="R2100" i="16"/>
  <c r="R2101" i="16"/>
  <c r="R2102" i="16"/>
  <c r="R2103" i="16"/>
  <c r="R2104" i="16"/>
  <c r="R2105" i="16"/>
  <c r="R2106" i="16"/>
  <c r="R2107" i="16"/>
  <c r="R2108" i="16"/>
  <c r="R2109" i="16"/>
  <c r="R2110" i="16"/>
  <c r="R2111" i="16"/>
  <c r="R2112" i="16"/>
  <c r="R2113" i="16"/>
  <c r="R2114" i="16"/>
  <c r="R2115" i="16"/>
  <c r="R2116" i="16"/>
  <c r="R2117" i="16"/>
  <c r="R2118" i="16"/>
  <c r="R2119" i="16"/>
  <c r="R2120" i="16"/>
  <c r="R2121" i="16"/>
  <c r="R2122" i="16"/>
  <c r="R2123" i="16"/>
  <c r="R2124" i="16"/>
  <c r="R2125" i="16"/>
  <c r="R2126" i="16"/>
  <c r="R2127" i="16"/>
  <c r="R2128" i="16"/>
  <c r="R2129" i="16"/>
  <c r="R2130" i="16"/>
  <c r="R2131" i="16"/>
  <c r="R2132" i="16"/>
  <c r="R2133" i="16"/>
  <c r="R2134" i="16"/>
  <c r="R2135" i="16"/>
  <c r="R2136" i="16"/>
  <c r="R2137" i="16"/>
  <c r="R2138" i="16"/>
  <c r="R2139" i="16"/>
  <c r="R2140" i="16"/>
  <c r="R2141" i="16"/>
  <c r="R2142" i="16"/>
  <c r="R2143" i="16"/>
  <c r="R2144" i="16"/>
  <c r="R2145" i="16"/>
  <c r="R2146" i="16"/>
  <c r="R2147" i="16"/>
  <c r="R2148" i="16"/>
  <c r="R2149" i="16"/>
  <c r="R2150" i="16"/>
  <c r="R2151" i="16"/>
  <c r="R2152" i="16"/>
  <c r="R2153" i="16"/>
  <c r="R2154" i="16"/>
  <c r="R2155" i="16"/>
  <c r="R2156" i="16"/>
  <c r="R2157" i="16"/>
  <c r="R2158" i="16"/>
  <c r="R2159" i="16"/>
  <c r="R2160" i="16"/>
  <c r="R2161" i="16"/>
  <c r="R2162" i="16"/>
  <c r="R2163" i="16"/>
  <c r="R2164" i="16"/>
  <c r="R2165" i="16"/>
  <c r="R2166" i="16"/>
  <c r="R2167" i="16"/>
  <c r="R2168" i="16"/>
  <c r="R2169" i="16"/>
  <c r="R2170" i="16"/>
  <c r="R2171" i="16"/>
  <c r="R2172" i="16"/>
  <c r="R2173" i="16"/>
  <c r="R2174" i="16"/>
  <c r="R2175" i="16"/>
  <c r="R2176" i="16"/>
  <c r="R2177" i="16"/>
  <c r="R2178" i="16"/>
  <c r="R2179" i="16"/>
  <c r="R2180" i="16"/>
  <c r="R2181" i="16"/>
  <c r="R2182" i="16"/>
  <c r="R2183" i="16"/>
  <c r="R2184" i="16"/>
  <c r="R2185" i="16"/>
  <c r="R2186" i="16"/>
  <c r="R2187" i="16"/>
  <c r="R2188" i="16"/>
  <c r="R2189" i="16"/>
  <c r="R2190" i="16"/>
  <c r="R2191" i="16"/>
  <c r="R2192" i="16"/>
  <c r="R2193" i="16"/>
  <c r="R2194" i="16"/>
  <c r="R2195" i="16"/>
  <c r="R2196" i="16"/>
  <c r="R2197" i="16"/>
  <c r="R2198" i="16"/>
  <c r="R2199" i="16"/>
  <c r="R2200" i="16"/>
  <c r="R2201" i="16"/>
  <c r="R2202" i="16"/>
  <c r="R2203" i="16"/>
  <c r="R2204" i="16"/>
  <c r="R2205" i="16"/>
  <c r="R2206" i="16"/>
  <c r="R2207" i="16"/>
  <c r="R2208" i="16"/>
  <c r="R2209" i="16"/>
  <c r="R2210" i="16"/>
  <c r="R2211" i="16"/>
  <c r="R2212" i="16"/>
  <c r="R2213" i="16"/>
  <c r="R2214" i="16"/>
  <c r="R2215" i="16"/>
  <c r="R2216" i="16"/>
  <c r="R2217" i="16"/>
  <c r="R2218" i="16"/>
  <c r="R2219" i="16"/>
  <c r="R2220" i="16"/>
  <c r="R2221" i="16"/>
  <c r="R2222" i="16"/>
  <c r="R2223" i="16"/>
  <c r="R2224" i="16"/>
  <c r="R2225" i="16"/>
  <c r="R2226" i="16"/>
  <c r="R2227" i="16"/>
  <c r="R2228" i="16"/>
  <c r="R2229" i="16"/>
  <c r="R2230" i="16"/>
  <c r="R2231" i="16"/>
  <c r="R2232" i="16"/>
  <c r="R2233" i="16"/>
  <c r="R2234" i="16"/>
  <c r="R2235" i="16"/>
  <c r="R2236" i="16"/>
  <c r="R2237" i="16"/>
  <c r="R2238" i="16"/>
  <c r="R2239" i="16"/>
  <c r="R2240" i="16"/>
  <c r="R2241" i="16"/>
  <c r="R2242" i="16"/>
  <c r="R2243" i="16"/>
  <c r="R2244" i="16"/>
  <c r="R2245" i="16"/>
  <c r="R2246" i="16"/>
  <c r="R2247" i="16"/>
  <c r="R2248" i="16"/>
  <c r="R2249" i="16"/>
  <c r="R2250" i="16"/>
  <c r="R2251" i="16"/>
  <c r="R2252" i="16"/>
  <c r="R2253" i="16"/>
  <c r="R2254" i="16"/>
  <c r="R2255" i="16"/>
  <c r="R2256" i="16"/>
  <c r="R2257" i="16"/>
  <c r="R2258" i="16"/>
  <c r="R2259" i="16"/>
  <c r="R2260" i="16"/>
  <c r="R2261" i="16"/>
  <c r="R2262" i="16"/>
  <c r="R2263" i="16"/>
  <c r="R2264" i="16"/>
  <c r="R2265" i="16"/>
  <c r="R2266" i="16"/>
  <c r="R2267" i="16"/>
  <c r="R2268" i="16"/>
  <c r="R2269" i="16"/>
  <c r="R2270" i="16"/>
  <c r="R2271" i="16"/>
  <c r="R2272" i="16"/>
  <c r="R2273" i="16"/>
  <c r="R2274" i="16"/>
  <c r="R2275" i="16"/>
  <c r="R2276" i="16"/>
  <c r="R2277" i="16"/>
  <c r="R2278" i="16"/>
  <c r="R2279" i="16"/>
  <c r="R2280" i="16"/>
  <c r="R2281" i="16"/>
  <c r="R2282" i="16"/>
  <c r="R2283" i="16"/>
  <c r="R2284" i="16"/>
  <c r="R2285" i="16"/>
  <c r="R2286" i="16"/>
  <c r="R2287" i="16"/>
  <c r="R2288" i="16"/>
  <c r="R2289" i="16"/>
  <c r="R2290" i="16"/>
  <c r="R2291" i="16"/>
  <c r="R2292" i="16"/>
  <c r="R2293" i="16"/>
  <c r="R2294" i="16"/>
  <c r="R2295" i="16"/>
  <c r="R2296" i="16"/>
  <c r="R2297" i="16"/>
  <c r="R2298" i="16"/>
  <c r="R2299" i="16"/>
  <c r="R2300" i="16"/>
  <c r="R2301" i="16"/>
  <c r="R2302" i="16"/>
  <c r="R2303" i="16"/>
  <c r="R2304" i="16"/>
  <c r="R2305" i="16"/>
  <c r="R2306" i="16"/>
  <c r="R2307" i="16"/>
  <c r="R2308" i="16"/>
  <c r="R2309" i="16"/>
  <c r="R2310" i="16"/>
  <c r="R2311" i="16"/>
  <c r="R2312" i="16"/>
  <c r="R2313" i="16"/>
  <c r="R2314" i="16"/>
  <c r="R2315" i="16"/>
  <c r="R2316" i="16"/>
  <c r="R2317" i="16"/>
  <c r="R2318" i="16"/>
  <c r="R2319" i="16"/>
  <c r="R2320" i="16"/>
  <c r="R2321" i="16"/>
  <c r="R2322" i="16"/>
  <c r="R2323" i="16"/>
  <c r="R2324" i="16"/>
  <c r="R2325" i="16"/>
  <c r="R2326" i="16"/>
  <c r="R2327" i="16"/>
  <c r="R5" i="16"/>
  <c r="S6" i="16"/>
  <c r="S7" i="16"/>
  <c r="S8" i="16"/>
  <c r="S9" i="16"/>
  <c r="S10" i="16"/>
  <c r="S11" i="16"/>
  <c r="S12" i="16"/>
  <c r="S13" i="16"/>
  <c r="S14" i="16"/>
  <c r="S15" i="16"/>
  <c r="S16" i="16"/>
  <c r="S17" i="16"/>
  <c r="S18" i="16"/>
  <c r="S19" i="16"/>
  <c r="S20" i="16"/>
  <c r="S21" i="16"/>
  <c r="S22" i="16"/>
  <c r="S23" i="16"/>
  <c r="S24" i="16"/>
  <c r="S25" i="16"/>
  <c r="S26" i="16"/>
  <c r="S27" i="16"/>
  <c r="S28" i="16"/>
  <c r="S29" i="16"/>
  <c r="S30" i="16"/>
  <c r="S31" i="16"/>
  <c r="S32" i="16"/>
  <c r="S33" i="16"/>
  <c r="S34" i="16"/>
  <c r="S35" i="16"/>
  <c r="S36" i="16"/>
  <c r="S37" i="16"/>
  <c r="S38" i="16"/>
  <c r="S39" i="16"/>
  <c r="S40" i="16"/>
  <c r="S41" i="16"/>
  <c r="S42" i="16"/>
  <c r="S43" i="16"/>
  <c r="S44" i="16"/>
  <c r="S45" i="16"/>
  <c r="S46" i="16"/>
  <c r="S47" i="16"/>
  <c r="S48" i="16"/>
  <c r="S49" i="16"/>
  <c r="S50" i="16"/>
  <c r="S51" i="16"/>
  <c r="S52" i="16"/>
  <c r="S53" i="16"/>
  <c r="S54" i="16"/>
  <c r="S55" i="16"/>
  <c r="S56" i="16"/>
  <c r="S57" i="16"/>
  <c r="S58" i="16"/>
  <c r="S59" i="16"/>
  <c r="S60" i="16"/>
  <c r="S61" i="16"/>
  <c r="S62" i="16"/>
  <c r="S63" i="16"/>
  <c r="S64" i="16"/>
  <c r="S65" i="16"/>
  <c r="S66" i="16"/>
  <c r="S67" i="16"/>
  <c r="S68" i="16"/>
  <c r="S69" i="16"/>
  <c r="S70" i="16"/>
  <c r="S71" i="16"/>
  <c r="S72" i="16"/>
  <c r="S73" i="16"/>
  <c r="S74" i="16"/>
  <c r="S75" i="16"/>
  <c r="S76" i="16"/>
  <c r="S77" i="16"/>
  <c r="S78" i="16"/>
  <c r="S79" i="16"/>
  <c r="S80" i="16"/>
  <c r="S81" i="16"/>
  <c r="S82" i="16"/>
  <c r="S83" i="16"/>
  <c r="S84" i="16"/>
  <c r="S85" i="16"/>
  <c r="S86" i="16"/>
  <c r="S87" i="16"/>
  <c r="S88" i="16"/>
  <c r="S89" i="16"/>
  <c r="S90" i="16"/>
  <c r="S91" i="16"/>
  <c r="S92" i="16"/>
  <c r="S93" i="16"/>
  <c r="S94" i="16"/>
  <c r="S95" i="16"/>
  <c r="S96" i="16"/>
  <c r="S97" i="16"/>
  <c r="S98" i="16"/>
  <c r="S99" i="16"/>
  <c r="S100" i="16"/>
  <c r="S101" i="16"/>
  <c r="S102" i="16"/>
  <c r="S103" i="16"/>
  <c r="S104" i="16"/>
  <c r="S105" i="16"/>
  <c r="S106" i="16"/>
  <c r="S107" i="16"/>
  <c r="S108" i="16"/>
  <c r="S109" i="16"/>
  <c r="S110" i="16"/>
  <c r="S111" i="16"/>
  <c r="S112" i="16"/>
  <c r="S113" i="16"/>
  <c r="S114" i="16"/>
  <c r="S115" i="16"/>
  <c r="S116" i="16"/>
  <c r="S117" i="16"/>
  <c r="S118" i="16"/>
  <c r="S119" i="16"/>
  <c r="S120" i="16"/>
  <c r="S121" i="16"/>
  <c r="S122" i="16"/>
  <c r="S123" i="16"/>
  <c r="S124" i="16"/>
  <c r="S125" i="16"/>
  <c r="S126" i="16"/>
  <c r="S127" i="16"/>
  <c r="S128" i="16"/>
  <c r="S129" i="16"/>
  <c r="S130" i="16"/>
  <c r="S131" i="16"/>
  <c r="S132" i="16"/>
  <c r="S133" i="16"/>
  <c r="S134" i="16"/>
  <c r="S135" i="16"/>
  <c r="S136" i="16"/>
  <c r="S137" i="16"/>
  <c r="S138" i="16"/>
  <c r="S139" i="16"/>
  <c r="S140" i="16"/>
  <c r="S141" i="16"/>
  <c r="S142" i="16"/>
  <c r="S143" i="16"/>
  <c r="S144" i="16"/>
  <c r="S145" i="16"/>
  <c r="S146" i="16"/>
  <c r="S147" i="16"/>
  <c r="S148" i="16"/>
  <c r="S149" i="16"/>
  <c r="S150" i="16"/>
  <c r="S151" i="16"/>
  <c r="S152" i="16"/>
  <c r="S153" i="16"/>
  <c r="S154" i="16"/>
  <c r="S155" i="16"/>
  <c r="S156" i="16"/>
  <c r="S157" i="16"/>
  <c r="S158" i="16"/>
  <c r="S159" i="16"/>
  <c r="S160" i="16"/>
  <c r="S161" i="16"/>
  <c r="S162" i="16"/>
  <c r="S163" i="16"/>
  <c r="S164" i="16"/>
  <c r="S165" i="16"/>
  <c r="S166" i="16"/>
  <c r="S167" i="16"/>
  <c r="S168" i="16"/>
  <c r="S169" i="16"/>
  <c r="S170" i="16"/>
  <c r="S171" i="16"/>
  <c r="S172" i="16"/>
  <c r="S173" i="16"/>
  <c r="S174" i="16"/>
  <c r="S175" i="16"/>
  <c r="S176" i="16"/>
  <c r="S177" i="16"/>
  <c r="S178" i="16"/>
  <c r="S179" i="16"/>
  <c r="S180" i="16"/>
  <c r="S181" i="16"/>
  <c r="S182" i="16"/>
  <c r="S183" i="16"/>
  <c r="S184" i="16"/>
  <c r="S185" i="16"/>
  <c r="S186" i="16"/>
  <c r="S187" i="16"/>
  <c r="S188" i="16"/>
  <c r="S189" i="16"/>
  <c r="S190" i="16"/>
  <c r="S191" i="16"/>
  <c r="S192" i="16"/>
  <c r="S193" i="16"/>
  <c r="S194" i="16"/>
  <c r="S195" i="16"/>
  <c r="S196" i="16"/>
  <c r="S197" i="16"/>
  <c r="S198" i="16"/>
  <c r="S199" i="16"/>
  <c r="S200" i="16"/>
  <c r="S201" i="16"/>
  <c r="S202" i="16"/>
  <c r="S203" i="16"/>
  <c r="S204" i="16"/>
  <c r="S205" i="16"/>
  <c r="S206" i="16"/>
  <c r="S207" i="16"/>
  <c r="S208" i="16"/>
  <c r="S209" i="16"/>
  <c r="S210" i="16"/>
  <c r="S211" i="16"/>
  <c r="S212" i="16"/>
  <c r="S213" i="16"/>
  <c r="S214" i="16"/>
  <c r="S215" i="16"/>
  <c r="S216" i="16"/>
  <c r="S217" i="16"/>
  <c r="S218" i="16"/>
  <c r="S219" i="16"/>
  <c r="S220" i="16"/>
  <c r="S221" i="16"/>
  <c r="S222" i="16"/>
  <c r="S223" i="16"/>
  <c r="S224" i="16"/>
  <c r="S225" i="16"/>
  <c r="S226" i="16"/>
  <c r="S227" i="16"/>
  <c r="S228" i="16"/>
  <c r="S229" i="16"/>
  <c r="S230" i="16"/>
  <c r="S231" i="16"/>
  <c r="S232" i="16"/>
  <c r="S233" i="16"/>
  <c r="S234" i="16"/>
  <c r="S235" i="16"/>
  <c r="S236" i="16"/>
  <c r="S237" i="16"/>
  <c r="S238" i="16"/>
  <c r="S239" i="16"/>
  <c r="S240" i="16"/>
  <c r="S241" i="16"/>
  <c r="S242" i="16"/>
  <c r="S243" i="16"/>
  <c r="S244" i="16"/>
  <c r="S245" i="16"/>
  <c r="S246" i="16"/>
  <c r="S247" i="16"/>
  <c r="S248" i="16"/>
  <c r="S249" i="16"/>
  <c r="S250" i="16"/>
  <c r="S251" i="16"/>
  <c r="S252" i="16"/>
  <c r="S253" i="16"/>
  <c r="S254" i="16"/>
  <c r="S255" i="16"/>
  <c r="S256" i="16"/>
  <c r="S257" i="16"/>
  <c r="S258" i="16"/>
  <c r="S259" i="16"/>
  <c r="S260" i="16"/>
  <c r="S261" i="16"/>
  <c r="S262" i="16"/>
  <c r="S263" i="16"/>
  <c r="S264" i="16"/>
  <c r="S265" i="16"/>
  <c r="S266" i="16"/>
  <c r="S267" i="16"/>
  <c r="S268" i="16"/>
  <c r="S269" i="16"/>
  <c r="S270" i="16"/>
  <c r="S271" i="16"/>
  <c r="S272" i="16"/>
  <c r="S273" i="16"/>
  <c r="S274" i="16"/>
  <c r="S275" i="16"/>
  <c r="S276" i="16"/>
  <c r="S277" i="16"/>
  <c r="S278" i="16"/>
  <c r="S279" i="16"/>
  <c r="S280" i="16"/>
  <c r="S281" i="16"/>
  <c r="S282" i="16"/>
  <c r="S283" i="16"/>
  <c r="S284" i="16"/>
  <c r="S285" i="16"/>
  <c r="S286" i="16"/>
  <c r="S287" i="16"/>
  <c r="S288" i="16"/>
  <c r="S289" i="16"/>
  <c r="S290" i="16"/>
  <c r="S291" i="16"/>
  <c r="S292" i="16"/>
  <c r="S293" i="16"/>
  <c r="S294" i="16"/>
  <c r="S295" i="16"/>
  <c r="S296" i="16"/>
  <c r="S297" i="16"/>
  <c r="S298" i="16"/>
  <c r="S299" i="16"/>
  <c r="S300" i="16"/>
  <c r="S301" i="16"/>
  <c r="S302" i="16"/>
  <c r="S303" i="16"/>
  <c r="S304" i="16"/>
  <c r="S305" i="16"/>
  <c r="S306" i="16"/>
  <c r="S307" i="16"/>
  <c r="S308" i="16"/>
  <c r="S309" i="16"/>
  <c r="S310" i="16"/>
  <c r="S311" i="16"/>
  <c r="S312" i="16"/>
  <c r="S313" i="16"/>
  <c r="S314" i="16"/>
  <c r="S315" i="16"/>
  <c r="S316" i="16"/>
  <c r="S317" i="16"/>
  <c r="S318" i="16"/>
  <c r="S319" i="16"/>
  <c r="S320" i="16"/>
  <c r="S321" i="16"/>
  <c r="S322" i="16"/>
  <c r="S323" i="16"/>
  <c r="S324" i="16"/>
  <c r="S325" i="16"/>
  <c r="S326" i="16"/>
  <c r="S327" i="16"/>
  <c r="S328" i="16"/>
  <c r="S329" i="16"/>
  <c r="S330" i="16"/>
  <c r="S331" i="16"/>
  <c r="S332" i="16"/>
  <c r="S333" i="16"/>
  <c r="S334" i="16"/>
  <c r="S335" i="16"/>
  <c r="S336" i="16"/>
  <c r="S337" i="16"/>
  <c r="S338" i="16"/>
  <c r="S339" i="16"/>
  <c r="S340" i="16"/>
  <c r="S341" i="16"/>
  <c r="S342" i="16"/>
  <c r="S343" i="16"/>
  <c r="S344" i="16"/>
  <c r="S345" i="16"/>
  <c r="S346" i="16"/>
  <c r="S347" i="16"/>
  <c r="S348" i="16"/>
  <c r="S349" i="16"/>
  <c r="S350" i="16"/>
  <c r="S351" i="16"/>
  <c r="S352" i="16"/>
  <c r="S353" i="16"/>
  <c r="S354" i="16"/>
  <c r="S355" i="16"/>
  <c r="S356" i="16"/>
  <c r="S357" i="16"/>
  <c r="S358" i="16"/>
  <c r="S359" i="16"/>
  <c r="S360" i="16"/>
  <c r="S361" i="16"/>
  <c r="S362" i="16"/>
  <c r="S363" i="16"/>
  <c r="S364" i="16"/>
  <c r="S365" i="16"/>
  <c r="S366" i="16"/>
  <c r="S367" i="16"/>
  <c r="S368" i="16"/>
  <c r="S369" i="16"/>
  <c r="S370" i="16"/>
  <c r="S371" i="16"/>
  <c r="S372" i="16"/>
  <c r="S373" i="16"/>
  <c r="S374" i="16"/>
  <c r="S375" i="16"/>
  <c r="S376" i="16"/>
  <c r="S377" i="16"/>
  <c r="S378" i="16"/>
  <c r="S379" i="16"/>
  <c r="S380" i="16"/>
  <c r="S381" i="16"/>
  <c r="S382" i="16"/>
  <c r="S383" i="16"/>
  <c r="S384" i="16"/>
  <c r="S385" i="16"/>
  <c r="S386" i="16"/>
  <c r="S387" i="16"/>
  <c r="S388" i="16"/>
  <c r="S389" i="16"/>
  <c r="S390" i="16"/>
  <c r="S391" i="16"/>
  <c r="S392" i="16"/>
  <c r="S393" i="16"/>
  <c r="S394" i="16"/>
  <c r="S395" i="16"/>
  <c r="S396" i="16"/>
  <c r="S397" i="16"/>
  <c r="S398" i="16"/>
  <c r="S399" i="16"/>
  <c r="S400" i="16"/>
  <c r="S401" i="16"/>
  <c r="S402" i="16"/>
  <c r="S403" i="16"/>
  <c r="S404" i="16"/>
  <c r="S405" i="16"/>
  <c r="S406" i="16"/>
  <c r="S407" i="16"/>
  <c r="S408" i="16"/>
  <c r="S409" i="16"/>
  <c r="S410" i="16"/>
  <c r="S411" i="16"/>
  <c r="S412" i="16"/>
  <c r="S413" i="16"/>
  <c r="S414" i="16"/>
  <c r="S415" i="16"/>
  <c r="S416" i="16"/>
  <c r="S417" i="16"/>
  <c r="S418" i="16"/>
  <c r="S419" i="16"/>
  <c r="S420" i="16"/>
  <c r="S421" i="16"/>
  <c r="S422" i="16"/>
  <c r="S423" i="16"/>
  <c r="S424" i="16"/>
  <c r="S425" i="16"/>
  <c r="S426" i="16"/>
  <c r="S427" i="16"/>
  <c r="S428" i="16"/>
  <c r="S429" i="16"/>
  <c r="S430" i="16"/>
  <c r="S431" i="16"/>
  <c r="S432" i="16"/>
  <c r="S433" i="16"/>
  <c r="S434" i="16"/>
  <c r="S435" i="16"/>
  <c r="S436" i="16"/>
  <c r="S437" i="16"/>
  <c r="S438" i="16"/>
  <c r="S439" i="16"/>
  <c r="S440" i="16"/>
  <c r="S441" i="16"/>
  <c r="S442" i="16"/>
  <c r="S443" i="16"/>
  <c r="S444" i="16"/>
  <c r="S445" i="16"/>
  <c r="S446" i="16"/>
  <c r="S447" i="16"/>
  <c r="S448" i="16"/>
  <c r="S449" i="16"/>
  <c r="S450" i="16"/>
  <c r="S451" i="16"/>
  <c r="S452" i="16"/>
  <c r="S453" i="16"/>
  <c r="S454" i="16"/>
  <c r="S455" i="16"/>
  <c r="S456" i="16"/>
  <c r="S457" i="16"/>
  <c r="S458" i="16"/>
  <c r="S459" i="16"/>
  <c r="S460" i="16"/>
  <c r="S461" i="16"/>
  <c r="S462" i="16"/>
  <c r="S463" i="16"/>
  <c r="S464" i="16"/>
  <c r="S465" i="16"/>
  <c r="S466" i="16"/>
  <c r="S467" i="16"/>
  <c r="S468" i="16"/>
  <c r="S469" i="16"/>
  <c r="S470" i="16"/>
  <c r="S471" i="16"/>
  <c r="S472" i="16"/>
  <c r="S473" i="16"/>
  <c r="S474" i="16"/>
  <c r="S475" i="16"/>
  <c r="S476" i="16"/>
  <c r="S477" i="16"/>
  <c r="S478" i="16"/>
  <c r="S479" i="16"/>
  <c r="S480" i="16"/>
  <c r="S481" i="16"/>
  <c r="S482" i="16"/>
  <c r="S483" i="16"/>
  <c r="S484" i="16"/>
  <c r="S485" i="16"/>
  <c r="S486" i="16"/>
  <c r="S487" i="16"/>
  <c r="S488" i="16"/>
  <c r="S489" i="16"/>
  <c r="S490" i="16"/>
  <c r="S491" i="16"/>
  <c r="S492" i="16"/>
  <c r="S493" i="16"/>
  <c r="S494" i="16"/>
  <c r="S495" i="16"/>
  <c r="S496" i="16"/>
  <c r="S497" i="16"/>
  <c r="S498" i="16"/>
  <c r="S499" i="16"/>
  <c r="S500" i="16"/>
  <c r="S501" i="16"/>
  <c r="S502" i="16"/>
  <c r="S503" i="16"/>
  <c r="S504" i="16"/>
  <c r="S505" i="16"/>
  <c r="S506" i="16"/>
  <c r="S507" i="16"/>
  <c r="S508" i="16"/>
  <c r="S509" i="16"/>
  <c r="S510" i="16"/>
  <c r="S511" i="16"/>
  <c r="S512" i="16"/>
  <c r="S513" i="16"/>
  <c r="S514" i="16"/>
  <c r="S515" i="16"/>
  <c r="S516" i="16"/>
  <c r="S517" i="16"/>
  <c r="S518" i="16"/>
  <c r="S519" i="16"/>
  <c r="S520" i="16"/>
  <c r="S521" i="16"/>
  <c r="S522" i="16"/>
  <c r="S523" i="16"/>
  <c r="S524" i="16"/>
  <c r="S525" i="16"/>
  <c r="S526" i="16"/>
  <c r="S527" i="16"/>
  <c r="S528" i="16"/>
  <c r="S529" i="16"/>
  <c r="S530" i="16"/>
  <c r="S531" i="16"/>
  <c r="S532" i="16"/>
  <c r="S533" i="16"/>
  <c r="S534" i="16"/>
  <c r="S535" i="16"/>
  <c r="S536" i="16"/>
  <c r="S537" i="16"/>
  <c r="S538" i="16"/>
  <c r="S539" i="16"/>
  <c r="S540" i="16"/>
  <c r="S541" i="16"/>
  <c r="S542" i="16"/>
  <c r="S543" i="16"/>
  <c r="S544" i="16"/>
  <c r="S545" i="16"/>
  <c r="S546" i="16"/>
  <c r="S547" i="16"/>
  <c r="S548" i="16"/>
  <c r="S549" i="16"/>
  <c r="S550" i="16"/>
  <c r="S551" i="16"/>
  <c r="S552" i="16"/>
  <c r="S553" i="16"/>
  <c r="S554" i="16"/>
  <c r="S555" i="16"/>
  <c r="S556" i="16"/>
  <c r="S557" i="16"/>
  <c r="S558" i="16"/>
  <c r="S559" i="16"/>
  <c r="S560" i="16"/>
  <c r="S561" i="16"/>
  <c r="S562" i="16"/>
  <c r="S563" i="16"/>
  <c r="S564" i="16"/>
  <c r="S565" i="16"/>
  <c r="S566" i="16"/>
  <c r="S567" i="16"/>
  <c r="S568" i="16"/>
  <c r="S569" i="16"/>
  <c r="S570" i="16"/>
  <c r="S571" i="16"/>
  <c r="S572" i="16"/>
  <c r="S573" i="16"/>
  <c r="S574" i="16"/>
  <c r="S575" i="16"/>
  <c r="S576" i="16"/>
  <c r="S577" i="16"/>
  <c r="S578" i="16"/>
  <c r="S579" i="16"/>
  <c r="S580" i="16"/>
  <c r="S581" i="16"/>
  <c r="S582" i="16"/>
  <c r="S583" i="16"/>
  <c r="S584" i="16"/>
  <c r="S585" i="16"/>
  <c r="S586" i="16"/>
  <c r="S587" i="16"/>
  <c r="S588" i="16"/>
  <c r="S589" i="16"/>
  <c r="S590" i="16"/>
  <c r="S591" i="16"/>
  <c r="S592" i="16"/>
  <c r="S593" i="16"/>
  <c r="S594" i="16"/>
  <c r="S595" i="16"/>
  <c r="S596" i="16"/>
  <c r="S597" i="16"/>
  <c r="S598" i="16"/>
  <c r="S599" i="16"/>
  <c r="S600" i="16"/>
  <c r="S601" i="16"/>
  <c r="S602" i="16"/>
  <c r="S603" i="16"/>
  <c r="S604" i="16"/>
  <c r="S605" i="16"/>
  <c r="S606" i="16"/>
  <c r="S607" i="16"/>
  <c r="S608" i="16"/>
  <c r="S609" i="16"/>
  <c r="S610" i="16"/>
  <c r="S611" i="16"/>
  <c r="S612" i="16"/>
  <c r="S613" i="16"/>
  <c r="S614" i="16"/>
  <c r="S615" i="16"/>
  <c r="S616" i="16"/>
  <c r="S617" i="16"/>
  <c r="S618" i="16"/>
  <c r="S619" i="16"/>
  <c r="S620" i="16"/>
  <c r="S621" i="16"/>
  <c r="S622" i="16"/>
  <c r="S623" i="16"/>
  <c r="S624" i="16"/>
  <c r="S625" i="16"/>
  <c r="S626" i="16"/>
  <c r="S627" i="16"/>
  <c r="S628" i="16"/>
  <c r="S629" i="16"/>
  <c r="S630" i="16"/>
  <c r="S631" i="16"/>
  <c r="S632" i="16"/>
  <c r="S633" i="16"/>
  <c r="S634" i="16"/>
  <c r="S635" i="16"/>
  <c r="S636" i="16"/>
  <c r="S637" i="16"/>
  <c r="S638" i="16"/>
  <c r="S639" i="16"/>
  <c r="S640" i="16"/>
  <c r="S641" i="16"/>
  <c r="S642" i="16"/>
  <c r="S643" i="16"/>
  <c r="S644" i="16"/>
  <c r="S645" i="16"/>
  <c r="S646" i="16"/>
  <c r="S647" i="16"/>
  <c r="S648" i="16"/>
  <c r="S649" i="16"/>
  <c r="S650" i="16"/>
  <c r="S651" i="16"/>
  <c r="S652" i="16"/>
  <c r="S653" i="16"/>
  <c r="S654" i="16"/>
  <c r="S655" i="16"/>
  <c r="S656" i="16"/>
  <c r="S657" i="16"/>
  <c r="S658" i="16"/>
  <c r="S659" i="16"/>
  <c r="S660" i="16"/>
  <c r="S661" i="16"/>
  <c r="S662" i="16"/>
  <c r="S663" i="16"/>
  <c r="S664" i="16"/>
  <c r="S665" i="16"/>
  <c r="S666" i="16"/>
  <c r="S667" i="16"/>
  <c r="S668" i="16"/>
  <c r="S669" i="16"/>
  <c r="S670" i="16"/>
  <c r="S671" i="16"/>
  <c r="S672" i="16"/>
  <c r="S673" i="16"/>
  <c r="S674" i="16"/>
  <c r="S675" i="16"/>
  <c r="S676" i="16"/>
  <c r="S677" i="16"/>
  <c r="S678" i="16"/>
  <c r="S679" i="16"/>
  <c r="S680" i="16"/>
  <c r="S681" i="16"/>
  <c r="S682" i="16"/>
  <c r="S683" i="16"/>
  <c r="S684" i="16"/>
  <c r="S685" i="16"/>
  <c r="S686" i="16"/>
  <c r="S687" i="16"/>
  <c r="S688" i="16"/>
  <c r="S689" i="16"/>
  <c r="S690" i="16"/>
  <c r="S691" i="16"/>
  <c r="S692" i="16"/>
  <c r="S693" i="16"/>
  <c r="S694" i="16"/>
  <c r="S695" i="16"/>
  <c r="S696" i="16"/>
  <c r="S697" i="16"/>
  <c r="S698" i="16"/>
  <c r="S699" i="16"/>
  <c r="S700" i="16"/>
  <c r="S701" i="16"/>
  <c r="S702" i="16"/>
  <c r="S703" i="16"/>
  <c r="S704" i="16"/>
  <c r="S705" i="16"/>
  <c r="S706" i="16"/>
  <c r="S707" i="16"/>
  <c r="S708" i="16"/>
  <c r="S709" i="16"/>
  <c r="S710" i="16"/>
  <c r="S711" i="16"/>
  <c r="S712" i="16"/>
  <c r="S713" i="16"/>
  <c r="S714" i="16"/>
  <c r="S715" i="16"/>
  <c r="S716" i="16"/>
  <c r="S717" i="16"/>
  <c r="S718" i="16"/>
  <c r="S719" i="16"/>
  <c r="S720" i="16"/>
  <c r="S721" i="16"/>
  <c r="S722" i="16"/>
  <c r="S723" i="16"/>
  <c r="S724" i="16"/>
  <c r="S725" i="16"/>
  <c r="S726" i="16"/>
  <c r="S727" i="16"/>
  <c r="S728" i="16"/>
  <c r="S729" i="16"/>
  <c r="S730" i="16"/>
  <c r="S731" i="16"/>
  <c r="S732" i="16"/>
  <c r="S733" i="16"/>
  <c r="S734" i="16"/>
  <c r="S735" i="16"/>
  <c r="S736" i="16"/>
  <c r="S737" i="16"/>
  <c r="S738" i="16"/>
  <c r="S739" i="16"/>
  <c r="S740" i="16"/>
  <c r="S741" i="16"/>
  <c r="S742" i="16"/>
  <c r="S743" i="16"/>
  <c r="S744" i="16"/>
  <c r="S745" i="16"/>
  <c r="S746" i="16"/>
  <c r="S747" i="16"/>
  <c r="S748" i="16"/>
  <c r="S749" i="16"/>
  <c r="S750" i="16"/>
  <c r="S751" i="16"/>
  <c r="S752" i="16"/>
  <c r="S753" i="16"/>
  <c r="S754" i="16"/>
  <c r="S755" i="16"/>
  <c r="S756" i="16"/>
  <c r="S757" i="16"/>
  <c r="S758" i="16"/>
  <c r="S759" i="16"/>
  <c r="S760" i="16"/>
  <c r="S761" i="16"/>
  <c r="S762" i="16"/>
  <c r="S763" i="16"/>
  <c r="S764" i="16"/>
  <c r="S765" i="16"/>
  <c r="S766" i="16"/>
  <c r="S767" i="16"/>
  <c r="S768" i="16"/>
  <c r="S769" i="16"/>
  <c r="S770" i="16"/>
  <c r="S771" i="16"/>
  <c r="S772" i="16"/>
  <c r="S773" i="16"/>
  <c r="S774" i="16"/>
  <c r="S775" i="16"/>
  <c r="S776" i="16"/>
  <c r="S777" i="16"/>
  <c r="S778" i="16"/>
  <c r="S779" i="16"/>
  <c r="S780" i="16"/>
  <c r="S781" i="16"/>
  <c r="S782" i="16"/>
  <c r="S783" i="16"/>
  <c r="S784" i="16"/>
  <c r="S785" i="16"/>
  <c r="S786" i="16"/>
  <c r="S787" i="16"/>
  <c r="S788" i="16"/>
  <c r="S789" i="16"/>
  <c r="S790" i="16"/>
  <c r="S791" i="16"/>
  <c r="S792" i="16"/>
  <c r="S793" i="16"/>
  <c r="S794" i="16"/>
  <c r="S795" i="16"/>
  <c r="S796" i="16"/>
  <c r="S797" i="16"/>
  <c r="S798" i="16"/>
  <c r="S799" i="16"/>
  <c r="S800" i="16"/>
  <c r="S801" i="16"/>
  <c r="S802" i="16"/>
  <c r="S803" i="16"/>
  <c r="S804" i="16"/>
  <c r="S805" i="16"/>
  <c r="S806" i="16"/>
  <c r="S807" i="16"/>
  <c r="S808" i="16"/>
  <c r="S809" i="16"/>
  <c r="S810" i="16"/>
  <c r="S811" i="16"/>
  <c r="S812" i="16"/>
  <c r="S813" i="16"/>
  <c r="S814" i="16"/>
  <c r="S815" i="16"/>
  <c r="S816" i="16"/>
  <c r="S817" i="16"/>
  <c r="S818" i="16"/>
  <c r="S819" i="16"/>
  <c r="S820" i="16"/>
  <c r="S821" i="16"/>
  <c r="S822" i="16"/>
  <c r="S823" i="16"/>
  <c r="S824" i="16"/>
  <c r="S825" i="16"/>
  <c r="S826" i="16"/>
  <c r="S827" i="16"/>
  <c r="S828" i="16"/>
  <c r="S829" i="16"/>
  <c r="S830" i="16"/>
  <c r="S831" i="16"/>
  <c r="S832" i="16"/>
  <c r="S833" i="16"/>
  <c r="S834" i="16"/>
  <c r="S835" i="16"/>
  <c r="S836" i="16"/>
  <c r="S837" i="16"/>
  <c r="S838" i="16"/>
  <c r="S839" i="16"/>
  <c r="S840" i="16"/>
  <c r="S841" i="16"/>
  <c r="S842" i="16"/>
  <c r="S843" i="16"/>
  <c r="S844" i="16"/>
  <c r="S845" i="16"/>
  <c r="S846" i="16"/>
  <c r="S847" i="16"/>
  <c r="S848" i="16"/>
  <c r="S849" i="16"/>
  <c r="S850" i="16"/>
  <c r="S851" i="16"/>
  <c r="S852" i="16"/>
  <c r="S853" i="16"/>
  <c r="S854" i="16"/>
  <c r="S855" i="16"/>
  <c r="S856" i="16"/>
  <c r="S857" i="16"/>
  <c r="S858" i="16"/>
  <c r="S859" i="16"/>
  <c r="S860" i="16"/>
  <c r="S861" i="16"/>
  <c r="S862" i="16"/>
  <c r="S863" i="16"/>
  <c r="S864" i="16"/>
  <c r="S865" i="16"/>
  <c r="S866" i="16"/>
  <c r="S867" i="16"/>
  <c r="S868" i="16"/>
  <c r="S869" i="16"/>
  <c r="S870" i="16"/>
  <c r="S871" i="16"/>
  <c r="S872" i="16"/>
  <c r="S873" i="16"/>
  <c r="S874" i="16"/>
  <c r="S875" i="16"/>
  <c r="S876" i="16"/>
  <c r="S877" i="16"/>
  <c r="S878" i="16"/>
  <c r="S879" i="16"/>
  <c r="S880" i="16"/>
  <c r="S881" i="16"/>
  <c r="S882" i="16"/>
  <c r="S883" i="16"/>
  <c r="S884" i="16"/>
  <c r="S885" i="16"/>
  <c r="S886" i="16"/>
  <c r="S887" i="16"/>
  <c r="S888" i="16"/>
  <c r="S889" i="16"/>
  <c r="S890" i="16"/>
  <c r="S891" i="16"/>
  <c r="S892" i="16"/>
  <c r="S893" i="16"/>
  <c r="S894" i="16"/>
  <c r="S895" i="16"/>
  <c r="S896" i="16"/>
  <c r="S897" i="16"/>
  <c r="S898" i="16"/>
  <c r="S899" i="16"/>
  <c r="S900" i="16"/>
  <c r="S901" i="16"/>
  <c r="S902" i="16"/>
  <c r="S903" i="16"/>
  <c r="S904" i="16"/>
  <c r="S905" i="16"/>
  <c r="S906" i="16"/>
  <c r="S907" i="16"/>
  <c r="S908" i="16"/>
  <c r="S909" i="16"/>
  <c r="S910" i="16"/>
  <c r="S911" i="16"/>
  <c r="S912" i="16"/>
  <c r="S913" i="16"/>
  <c r="S914" i="16"/>
  <c r="S915" i="16"/>
  <c r="S916" i="16"/>
  <c r="S917" i="16"/>
  <c r="S918" i="16"/>
  <c r="S919" i="16"/>
  <c r="S920" i="16"/>
  <c r="S921" i="16"/>
  <c r="S922" i="16"/>
  <c r="S923" i="16"/>
  <c r="S924" i="16"/>
  <c r="S925" i="16"/>
  <c r="S926" i="16"/>
  <c r="S927" i="16"/>
  <c r="S928" i="16"/>
  <c r="S929" i="16"/>
  <c r="S930" i="16"/>
  <c r="S931" i="16"/>
  <c r="S932" i="16"/>
  <c r="S933" i="16"/>
  <c r="S934" i="16"/>
  <c r="S935" i="16"/>
  <c r="S936" i="16"/>
  <c r="S937" i="16"/>
  <c r="S938" i="16"/>
  <c r="S939" i="16"/>
  <c r="S940" i="16"/>
  <c r="S941" i="16"/>
  <c r="S942" i="16"/>
  <c r="S943" i="16"/>
  <c r="S944" i="16"/>
  <c r="S945" i="16"/>
  <c r="S946" i="16"/>
  <c r="S947" i="16"/>
  <c r="S948" i="16"/>
  <c r="S949" i="16"/>
  <c r="S950" i="16"/>
  <c r="S951" i="16"/>
  <c r="S952" i="16"/>
  <c r="S953" i="16"/>
  <c r="S954" i="16"/>
  <c r="S955" i="16"/>
  <c r="S956" i="16"/>
  <c r="S957" i="16"/>
  <c r="S958" i="16"/>
  <c r="S959" i="16"/>
  <c r="S960" i="16"/>
  <c r="S961" i="16"/>
  <c r="S962" i="16"/>
  <c r="S963" i="16"/>
  <c r="S964" i="16"/>
  <c r="S965" i="16"/>
  <c r="S966" i="16"/>
  <c r="S967" i="16"/>
  <c r="S968" i="16"/>
  <c r="S969" i="16"/>
  <c r="S970" i="16"/>
  <c r="S971" i="16"/>
  <c r="S972" i="16"/>
  <c r="S973" i="16"/>
  <c r="S974" i="16"/>
  <c r="S975" i="16"/>
  <c r="S976" i="16"/>
  <c r="S977" i="16"/>
  <c r="S978" i="16"/>
  <c r="S979" i="16"/>
  <c r="S980" i="16"/>
  <c r="S981" i="16"/>
  <c r="S982" i="16"/>
  <c r="S983" i="16"/>
  <c r="S984" i="16"/>
  <c r="S985" i="16"/>
  <c r="S986" i="16"/>
  <c r="S987" i="16"/>
  <c r="S988" i="16"/>
  <c r="S989" i="16"/>
  <c r="S990" i="16"/>
  <c r="S991" i="16"/>
  <c r="S992" i="16"/>
  <c r="S993" i="16"/>
  <c r="S994" i="16"/>
  <c r="S995" i="16"/>
  <c r="S996" i="16"/>
  <c r="S997" i="16"/>
  <c r="S998" i="16"/>
  <c r="S999" i="16"/>
  <c r="S1000" i="16"/>
  <c r="S1001" i="16"/>
  <c r="S1002" i="16"/>
  <c r="S1003" i="16"/>
  <c r="S1004" i="16"/>
  <c r="S1005" i="16"/>
  <c r="S1006" i="16"/>
  <c r="S1007" i="16"/>
  <c r="S1008" i="16"/>
  <c r="S1009" i="16"/>
  <c r="S1010" i="16"/>
  <c r="S1011" i="16"/>
  <c r="S1012" i="16"/>
  <c r="S1013" i="16"/>
  <c r="S1014" i="16"/>
  <c r="S1015" i="16"/>
  <c r="S1016" i="16"/>
  <c r="S1017" i="16"/>
  <c r="S1018" i="16"/>
  <c r="S1019" i="16"/>
  <c r="S1020" i="16"/>
  <c r="S1021" i="16"/>
  <c r="S1022" i="16"/>
  <c r="S1023" i="16"/>
  <c r="S1024" i="16"/>
  <c r="S1025" i="16"/>
  <c r="S1026" i="16"/>
  <c r="S1027" i="16"/>
  <c r="S1028" i="16"/>
  <c r="S1029" i="16"/>
  <c r="S1030" i="16"/>
  <c r="S1031" i="16"/>
  <c r="S1032" i="16"/>
  <c r="S1033" i="16"/>
  <c r="S1034" i="16"/>
  <c r="S1035" i="16"/>
  <c r="S1036" i="16"/>
  <c r="S1037" i="16"/>
  <c r="S1038" i="16"/>
  <c r="S1039" i="16"/>
  <c r="S1040" i="16"/>
  <c r="S1041" i="16"/>
  <c r="S1042" i="16"/>
  <c r="S1043" i="16"/>
  <c r="S1044" i="16"/>
  <c r="S1045" i="16"/>
  <c r="S1046" i="16"/>
  <c r="S1047" i="16"/>
  <c r="S1048" i="16"/>
  <c r="S1049" i="16"/>
  <c r="S1050" i="16"/>
  <c r="S1051" i="16"/>
  <c r="S1052" i="16"/>
  <c r="S1053" i="16"/>
  <c r="S1054" i="16"/>
  <c r="S1055" i="16"/>
  <c r="S1056" i="16"/>
  <c r="S1057" i="16"/>
  <c r="S1058" i="16"/>
  <c r="S1059" i="16"/>
  <c r="S1060" i="16"/>
  <c r="S1061" i="16"/>
  <c r="S1062" i="16"/>
  <c r="S1063" i="16"/>
  <c r="S1064" i="16"/>
  <c r="S1065" i="16"/>
  <c r="S1066" i="16"/>
  <c r="S1067" i="16"/>
  <c r="S1068" i="16"/>
  <c r="S1069" i="16"/>
  <c r="S1070" i="16"/>
  <c r="S1071" i="16"/>
  <c r="S1072" i="16"/>
  <c r="S1073" i="16"/>
  <c r="S1074" i="16"/>
  <c r="S1075" i="16"/>
  <c r="S1076" i="16"/>
  <c r="S1077" i="16"/>
  <c r="S1078" i="16"/>
  <c r="S1079" i="16"/>
  <c r="S1080" i="16"/>
  <c r="S1081" i="16"/>
  <c r="S1082" i="16"/>
  <c r="S1083" i="16"/>
  <c r="S1084" i="16"/>
  <c r="S1085" i="16"/>
  <c r="S1086" i="16"/>
  <c r="S1087" i="16"/>
  <c r="S1088" i="16"/>
  <c r="S1089" i="16"/>
  <c r="S1090" i="16"/>
  <c r="S1091" i="16"/>
  <c r="S1092" i="16"/>
  <c r="S1093" i="16"/>
  <c r="S1094" i="16"/>
  <c r="S1095" i="16"/>
  <c r="S1096" i="16"/>
  <c r="S1097" i="16"/>
  <c r="S1098" i="16"/>
  <c r="S1099" i="16"/>
  <c r="S1100" i="16"/>
  <c r="S1101" i="16"/>
  <c r="S1102" i="16"/>
  <c r="S1103" i="16"/>
  <c r="S1104" i="16"/>
  <c r="S1105" i="16"/>
  <c r="S1106" i="16"/>
  <c r="S1107" i="16"/>
  <c r="S1108" i="16"/>
  <c r="S1109" i="16"/>
  <c r="S1110" i="16"/>
  <c r="S1111" i="16"/>
  <c r="S1112" i="16"/>
  <c r="S1113" i="16"/>
  <c r="S1114" i="16"/>
  <c r="S1115" i="16"/>
  <c r="S1116" i="16"/>
  <c r="S1117" i="16"/>
  <c r="S1118" i="16"/>
  <c r="S1119" i="16"/>
  <c r="S1120" i="16"/>
  <c r="S1121" i="16"/>
  <c r="S1122" i="16"/>
  <c r="S1123" i="16"/>
  <c r="S1124" i="16"/>
  <c r="S1125" i="16"/>
  <c r="S1126" i="16"/>
  <c r="S1127" i="16"/>
  <c r="S1128" i="16"/>
  <c r="S1129" i="16"/>
  <c r="S1130" i="16"/>
  <c r="S1131" i="16"/>
  <c r="S1132" i="16"/>
  <c r="S1133" i="16"/>
  <c r="S1134" i="16"/>
  <c r="S1135" i="16"/>
  <c r="S1136" i="16"/>
  <c r="S1137" i="16"/>
  <c r="S1138" i="16"/>
  <c r="S1139" i="16"/>
  <c r="S1140" i="16"/>
  <c r="S1141" i="16"/>
  <c r="S1142" i="16"/>
  <c r="S1143" i="16"/>
  <c r="S1144" i="16"/>
  <c r="S1145" i="16"/>
  <c r="S1146" i="16"/>
  <c r="S1147" i="16"/>
  <c r="S1148" i="16"/>
  <c r="S1149" i="16"/>
  <c r="S1150" i="16"/>
  <c r="S1151" i="16"/>
  <c r="S1152" i="16"/>
  <c r="S1153" i="16"/>
  <c r="S1154" i="16"/>
  <c r="S1155" i="16"/>
  <c r="S1156" i="16"/>
  <c r="S1157" i="16"/>
  <c r="S1158" i="16"/>
  <c r="S1159" i="16"/>
  <c r="S1160" i="16"/>
  <c r="S1161" i="16"/>
  <c r="S1162" i="16"/>
  <c r="S1163" i="16"/>
  <c r="S1164" i="16"/>
  <c r="S1165" i="16"/>
  <c r="S1166" i="16"/>
  <c r="S1167" i="16"/>
  <c r="S1168" i="16"/>
  <c r="S1169" i="16"/>
  <c r="S1170" i="16"/>
  <c r="S1171" i="16"/>
  <c r="S1172" i="16"/>
  <c r="S1173" i="16"/>
  <c r="S1174" i="16"/>
  <c r="S1175" i="16"/>
  <c r="S1176" i="16"/>
  <c r="S1177" i="16"/>
  <c r="S1178" i="16"/>
  <c r="S1179" i="16"/>
  <c r="S1180" i="16"/>
  <c r="S1181" i="16"/>
  <c r="S1182" i="16"/>
  <c r="S1183" i="16"/>
  <c r="S1184" i="16"/>
  <c r="S1185" i="16"/>
  <c r="S1186" i="16"/>
  <c r="S1187" i="16"/>
  <c r="S1188" i="16"/>
  <c r="S1189" i="16"/>
  <c r="S1190" i="16"/>
  <c r="S1191" i="16"/>
  <c r="S1192" i="16"/>
  <c r="S1193" i="16"/>
  <c r="S1194" i="16"/>
  <c r="S1195" i="16"/>
  <c r="S1196" i="16"/>
  <c r="S1197" i="16"/>
  <c r="S1198" i="16"/>
  <c r="S1199" i="16"/>
  <c r="S1200" i="16"/>
  <c r="S1201" i="16"/>
  <c r="S1202" i="16"/>
  <c r="S1203" i="16"/>
  <c r="S1204" i="16"/>
  <c r="S1205" i="16"/>
  <c r="S1206" i="16"/>
  <c r="S1207" i="16"/>
  <c r="S1208" i="16"/>
  <c r="S1209" i="16"/>
  <c r="S1210" i="16"/>
  <c r="S1211" i="16"/>
  <c r="S1212" i="16"/>
  <c r="S1213" i="16"/>
  <c r="S1214" i="16"/>
  <c r="S1215" i="16"/>
  <c r="S1216" i="16"/>
  <c r="S1217" i="16"/>
  <c r="S1218" i="16"/>
  <c r="S1219" i="16"/>
  <c r="S1220" i="16"/>
  <c r="S1221" i="16"/>
  <c r="S1222" i="16"/>
  <c r="S1223" i="16"/>
  <c r="S1224" i="16"/>
  <c r="S1225" i="16"/>
  <c r="S1226" i="16"/>
  <c r="S1227" i="16"/>
  <c r="S1228" i="16"/>
  <c r="S1229" i="16"/>
  <c r="S1230" i="16"/>
  <c r="S1231" i="16"/>
  <c r="S1232" i="16"/>
  <c r="S1233" i="16"/>
  <c r="S1234" i="16"/>
  <c r="S1235" i="16"/>
  <c r="S1236" i="16"/>
  <c r="S1237" i="16"/>
  <c r="S1238" i="16"/>
  <c r="S1239" i="16"/>
  <c r="S1240" i="16"/>
  <c r="S1241" i="16"/>
  <c r="S1242" i="16"/>
  <c r="S1243" i="16"/>
  <c r="S1244" i="16"/>
  <c r="S1245" i="16"/>
  <c r="S1246" i="16"/>
  <c r="S1247" i="16"/>
  <c r="S1248" i="16"/>
  <c r="S1249" i="16"/>
  <c r="S1250" i="16"/>
  <c r="S1251" i="16"/>
  <c r="S1252" i="16"/>
  <c r="S1253" i="16"/>
  <c r="S1254" i="16"/>
  <c r="S1255" i="16"/>
  <c r="S1256" i="16"/>
  <c r="S1257" i="16"/>
  <c r="S1258" i="16"/>
  <c r="S1259" i="16"/>
  <c r="S1260" i="16"/>
  <c r="S1261" i="16"/>
  <c r="S1262" i="16"/>
  <c r="S1263" i="16"/>
  <c r="S1264" i="16"/>
  <c r="S1265" i="16"/>
  <c r="S1266" i="16"/>
  <c r="S1267" i="16"/>
  <c r="S1268" i="16"/>
  <c r="S1269" i="16"/>
  <c r="S1270" i="16"/>
  <c r="S1271" i="16"/>
  <c r="S1272" i="16"/>
  <c r="S1273" i="16"/>
  <c r="S1274" i="16"/>
  <c r="S1275" i="16"/>
  <c r="S1276" i="16"/>
  <c r="S1277" i="16"/>
  <c r="S1278" i="16"/>
  <c r="S1279" i="16"/>
  <c r="S1280" i="16"/>
  <c r="S1281" i="16"/>
  <c r="S1282" i="16"/>
  <c r="S1283" i="16"/>
  <c r="S1284" i="16"/>
  <c r="S1285" i="16"/>
  <c r="S1286" i="16"/>
  <c r="S1287" i="16"/>
  <c r="S1288" i="16"/>
  <c r="S1289" i="16"/>
  <c r="S1290" i="16"/>
  <c r="S1291" i="16"/>
  <c r="S1292" i="16"/>
  <c r="S1293" i="16"/>
  <c r="S1294" i="16"/>
  <c r="S1295" i="16"/>
  <c r="S1296" i="16"/>
  <c r="S1297" i="16"/>
  <c r="S1298" i="16"/>
  <c r="S1299" i="16"/>
  <c r="S1300" i="16"/>
  <c r="S1301" i="16"/>
  <c r="S1302" i="16"/>
  <c r="S1303" i="16"/>
  <c r="S1304" i="16"/>
  <c r="S1305" i="16"/>
  <c r="S1306" i="16"/>
  <c r="S1307" i="16"/>
  <c r="S1308" i="16"/>
  <c r="S1309" i="16"/>
  <c r="S1310" i="16"/>
  <c r="S1311" i="16"/>
  <c r="S1312" i="16"/>
  <c r="S1313" i="16"/>
  <c r="S1314" i="16"/>
  <c r="S1315" i="16"/>
  <c r="S1316" i="16"/>
  <c r="S1317" i="16"/>
  <c r="S1318" i="16"/>
  <c r="S1319" i="16"/>
  <c r="S1320" i="16"/>
  <c r="S1321" i="16"/>
  <c r="S1322" i="16"/>
  <c r="S1323" i="16"/>
  <c r="S1324" i="16"/>
  <c r="S1325" i="16"/>
  <c r="S1326" i="16"/>
  <c r="S1327" i="16"/>
  <c r="S1328" i="16"/>
  <c r="S1329" i="16"/>
  <c r="S1330" i="16"/>
  <c r="S1331" i="16"/>
  <c r="S1332" i="16"/>
  <c r="S1333" i="16"/>
  <c r="S1334" i="16"/>
  <c r="S1335" i="16"/>
  <c r="S1336" i="16"/>
  <c r="S1337" i="16"/>
  <c r="S1338" i="16"/>
  <c r="S1339" i="16"/>
  <c r="S1340" i="16"/>
  <c r="S1341" i="16"/>
  <c r="S1342" i="16"/>
  <c r="S1343" i="16"/>
  <c r="S1344" i="16"/>
  <c r="S1345" i="16"/>
  <c r="S1346" i="16"/>
  <c r="S1347" i="16"/>
  <c r="S1348" i="16"/>
  <c r="S1349" i="16"/>
  <c r="S1350" i="16"/>
  <c r="S1351" i="16"/>
  <c r="S1352" i="16"/>
  <c r="S1353" i="16"/>
  <c r="S1354" i="16"/>
  <c r="S1355" i="16"/>
  <c r="S1356" i="16"/>
  <c r="S1357" i="16"/>
  <c r="S1358" i="16"/>
  <c r="S1359" i="16"/>
  <c r="S1360" i="16"/>
  <c r="S1361" i="16"/>
  <c r="S1362" i="16"/>
  <c r="S1363" i="16"/>
  <c r="S1364" i="16"/>
  <c r="S1365" i="16"/>
  <c r="S1366" i="16"/>
  <c r="S1367" i="16"/>
  <c r="S1368" i="16"/>
  <c r="S1369" i="16"/>
  <c r="S1370" i="16"/>
  <c r="S1371" i="16"/>
  <c r="S1372" i="16"/>
  <c r="S1373" i="16"/>
  <c r="S1374" i="16"/>
  <c r="S1375" i="16"/>
  <c r="S1376" i="16"/>
  <c r="S1377" i="16"/>
  <c r="S1378" i="16"/>
  <c r="S1379" i="16"/>
  <c r="S1380" i="16"/>
  <c r="S1381" i="16"/>
  <c r="S1382" i="16"/>
  <c r="S1383" i="16"/>
  <c r="S1384" i="16"/>
  <c r="S1385" i="16"/>
  <c r="S1386" i="16"/>
  <c r="S1387" i="16"/>
  <c r="S1388" i="16"/>
  <c r="S1389" i="16"/>
  <c r="S1390" i="16"/>
  <c r="S1391" i="16"/>
  <c r="S1392" i="16"/>
  <c r="S1393" i="16"/>
  <c r="S1394" i="16"/>
  <c r="S1395" i="16"/>
  <c r="S1396" i="16"/>
  <c r="S1397" i="16"/>
  <c r="S1398" i="16"/>
  <c r="S1399" i="16"/>
  <c r="S1400" i="16"/>
  <c r="S1401" i="16"/>
  <c r="S1402" i="16"/>
  <c r="S1403" i="16"/>
  <c r="S1404" i="16"/>
  <c r="S1405" i="16"/>
  <c r="S1406" i="16"/>
  <c r="S1407" i="16"/>
  <c r="S1408" i="16"/>
  <c r="S1409" i="16"/>
  <c r="S1410" i="16"/>
  <c r="S1411" i="16"/>
  <c r="S1412" i="16"/>
  <c r="S1413" i="16"/>
  <c r="S1414" i="16"/>
  <c r="S1415" i="16"/>
  <c r="S1416" i="16"/>
  <c r="S1417" i="16"/>
  <c r="S1418" i="16"/>
  <c r="S1419" i="16"/>
  <c r="S1420" i="16"/>
  <c r="S1421" i="16"/>
  <c r="S1422" i="16"/>
  <c r="S1423" i="16"/>
  <c r="S1424" i="16"/>
  <c r="S1425" i="16"/>
  <c r="S1426" i="16"/>
  <c r="S1427" i="16"/>
  <c r="S1428" i="16"/>
  <c r="S1429" i="16"/>
  <c r="S1430" i="16"/>
  <c r="S1431" i="16"/>
  <c r="S1432" i="16"/>
  <c r="S1433" i="16"/>
  <c r="S1434" i="16"/>
  <c r="S1435" i="16"/>
  <c r="S1436" i="16"/>
  <c r="S1437" i="16"/>
  <c r="S1438" i="16"/>
  <c r="S1439" i="16"/>
  <c r="S1440" i="16"/>
  <c r="S1441" i="16"/>
  <c r="S1442" i="16"/>
  <c r="S1443" i="16"/>
  <c r="S1444" i="16"/>
  <c r="S1445" i="16"/>
  <c r="S1446" i="16"/>
  <c r="S1447" i="16"/>
  <c r="S1448" i="16"/>
  <c r="S1449" i="16"/>
  <c r="S1450" i="16"/>
  <c r="S1451" i="16"/>
  <c r="S1452" i="16"/>
  <c r="S1453" i="16"/>
  <c r="S1454" i="16"/>
  <c r="S1455" i="16"/>
  <c r="S1456" i="16"/>
  <c r="S1457" i="16"/>
  <c r="S1458" i="16"/>
  <c r="S1459" i="16"/>
  <c r="S1460" i="16"/>
  <c r="S1461" i="16"/>
  <c r="S1462" i="16"/>
  <c r="S1463" i="16"/>
  <c r="S1464" i="16"/>
  <c r="S1465" i="16"/>
  <c r="S1466" i="16"/>
  <c r="S1467" i="16"/>
  <c r="S1468" i="16"/>
  <c r="S1469" i="16"/>
  <c r="S1470" i="16"/>
  <c r="S1471" i="16"/>
  <c r="S1472" i="16"/>
  <c r="S1473" i="16"/>
  <c r="S1474" i="16"/>
  <c r="S1475" i="16"/>
  <c r="S1476" i="16"/>
  <c r="S1477" i="16"/>
  <c r="S1478" i="16"/>
  <c r="S1479" i="16"/>
  <c r="S1480" i="16"/>
  <c r="S1481" i="16"/>
  <c r="S1482" i="16"/>
  <c r="S1483" i="16"/>
  <c r="S1484" i="16"/>
  <c r="S1485" i="16"/>
  <c r="S1486" i="16"/>
  <c r="S1487" i="16"/>
  <c r="S1488" i="16"/>
  <c r="S1489" i="16"/>
  <c r="S1490" i="16"/>
  <c r="S1491" i="16"/>
  <c r="S1492" i="16"/>
  <c r="S1493" i="16"/>
  <c r="S1494" i="16"/>
  <c r="S1495" i="16"/>
  <c r="S1496" i="16"/>
  <c r="S1497" i="16"/>
  <c r="S1498" i="16"/>
  <c r="S1499" i="16"/>
  <c r="S1500" i="16"/>
  <c r="S1501" i="16"/>
  <c r="S1502" i="16"/>
  <c r="S1503" i="16"/>
  <c r="S1504" i="16"/>
  <c r="S1505" i="16"/>
  <c r="S1506" i="16"/>
  <c r="S1507" i="16"/>
  <c r="S1508" i="16"/>
  <c r="S1509" i="16"/>
  <c r="S1510" i="16"/>
  <c r="S1511" i="16"/>
  <c r="S1512" i="16"/>
  <c r="S1513" i="16"/>
  <c r="S1514" i="16"/>
  <c r="S1515" i="16"/>
  <c r="S1516" i="16"/>
  <c r="S1517" i="16"/>
  <c r="S1518" i="16"/>
  <c r="S1519" i="16"/>
  <c r="S1520" i="16"/>
  <c r="S1521" i="16"/>
  <c r="S1522" i="16"/>
  <c r="S1523" i="16"/>
  <c r="S1524" i="16"/>
  <c r="S1525" i="16"/>
  <c r="S1526" i="16"/>
  <c r="S1527" i="16"/>
  <c r="S1528" i="16"/>
  <c r="S1529" i="16"/>
  <c r="S1530" i="16"/>
  <c r="S1531" i="16"/>
  <c r="S1532" i="16"/>
  <c r="S1533" i="16"/>
  <c r="S1534" i="16"/>
  <c r="S1535" i="16"/>
  <c r="S1536" i="16"/>
  <c r="S1537" i="16"/>
  <c r="S1538" i="16"/>
  <c r="S1539" i="16"/>
  <c r="S1540" i="16"/>
  <c r="S1541" i="16"/>
  <c r="S1542" i="16"/>
  <c r="S1543" i="16"/>
  <c r="S1544" i="16"/>
  <c r="S1545" i="16"/>
  <c r="S1546" i="16"/>
  <c r="S1547" i="16"/>
  <c r="S1548" i="16"/>
  <c r="S1549" i="16"/>
  <c r="S1550" i="16"/>
  <c r="S1551" i="16"/>
  <c r="S1552" i="16"/>
  <c r="S1553" i="16"/>
  <c r="S1554" i="16"/>
  <c r="S1555" i="16"/>
  <c r="S1556" i="16"/>
  <c r="S1557" i="16"/>
  <c r="S1558" i="16"/>
  <c r="S1559" i="16"/>
  <c r="S1560" i="16"/>
  <c r="S1561" i="16"/>
  <c r="S1562" i="16"/>
  <c r="S1563" i="16"/>
  <c r="S1564" i="16"/>
  <c r="S1565" i="16"/>
  <c r="S1566" i="16"/>
  <c r="S1567" i="16"/>
  <c r="S1568" i="16"/>
  <c r="S1569" i="16"/>
  <c r="S1570" i="16"/>
  <c r="S1571" i="16"/>
  <c r="S1572" i="16"/>
  <c r="S1573" i="16"/>
  <c r="S1574" i="16"/>
  <c r="S1575" i="16"/>
  <c r="S1576" i="16"/>
  <c r="S1577" i="16"/>
  <c r="S1578" i="16"/>
  <c r="S1579" i="16"/>
  <c r="S1580" i="16"/>
  <c r="S1581" i="16"/>
  <c r="S1582" i="16"/>
  <c r="S1583" i="16"/>
  <c r="S1584" i="16"/>
  <c r="S1585" i="16"/>
  <c r="S1586" i="16"/>
  <c r="S1587" i="16"/>
  <c r="S1588" i="16"/>
  <c r="S1589" i="16"/>
  <c r="S1590" i="16"/>
  <c r="S1591" i="16"/>
  <c r="S1592" i="16"/>
  <c r="S1593" i="16"/>
  <c r="S1594" i="16"/>
  <c r="S1595" i="16"/>
  <c r="S1596" i="16"/>
  <c r="S1597" i="16"/>
  <c r="S1598" i="16"/>
  <c r="S1599" i="16"/>
  <c r="S1600" i="16"/>
  <c r="S1601" i="16"/>
  <c r="S1602" i="16"/>
  <c r="S1603" i="16"/>
  <c r="S1604" i="16"/>
  <c r="S1605" i="16"/>
  <c r="S1606" i="16"/>
  <c r="S1607" i="16"/>
  <c r="S1608" i="16"/>
  <c r="S1609" i="16"/>
  <c r="S1610" i="16"/>
  <c r="S1611" i="16"/>
  <c r="S1612" i="16"/>
  <c r="S1613" i="16"/>
  <c r="S1614" i="16"/>
  <c r="S1615" i="16"/>
  <c r="S1616" i="16"/>
  <c r="S1617" i="16"/>
  <c r="S1618" i="16"/>
  <c r="S1619" i="16"/>
  <c r="S1620" i="16"/>
  <c r="S1621" i="16"/>
  <c r="S1622" i="16"/>
  <c r="S1623" i="16"/>
  <c r="S1624" i="16"/>
  <c r="S1625" i="16"/>
  <c r="S1626" i="16"/>
  <c r="S1627" i="16"/>
  <c r="S1628" i="16"/>
  <c r="S1629" i="16"/>
  <c r="S1630" i="16"/>
  <c r="S1631" i="16"/>
  <c r="S1632" i="16"/>
  <c r="S1633" i="16"/>
  <c r="S1634" i="16"/>
  <c r="S1635" i="16"/>
  <c r="S1636" i="16"/>
  <c r="S1637" i="16"/>
  <c r="S1638" i="16"/>
  <c r="S1639" i="16"/>
  <c r="S1640" i="16"/>
  <c r="S1641" i="16"/>
  <c r="S1642" i="16"/>
  <c r="S1643" i="16"/>
  <c r="S1644" i="16"/>
  <c r="S1645" i="16"/>
  <c r="S1646" i="16"/>
  <c r="S1647" i="16"/>
  <c r="S1648" i="16"/>
  <c r="S1649" i="16"/>
  <c r="S1650" i="16"/>
  <c r="S1651" i="16"/>
  <c r="S1652" i="16"/>
  <c r="S1653" i="16"/>
  <c r="S1654" i="16"/>
  <c r="S1655" i="16"/>
  <c r="S1656" i="16"/>
  <c r="S1657" i="16"/>
  <c r="S1658" i="16"/>
  <c r="S1659" i="16"/>
  <c r="S1660" i="16"/>
  <c r="S1661" i="16"/>
  <c r="S1662" i="16"/>
  <c r="S1663" i="16"/>
  <c r="S1664" i="16"/>
  <c r="S1665" i="16"/>
  <c r="S1666" i="16"/>
  <c r="S1667" i="16"/>
  <c r="S1668" i="16"/>
  <c r="S1669" i="16"/>
  <c r="S1670" i="16"/>
  <c r="S1671" i="16"/>
  <c r="S1672" i="16"/>
  <c r="S1673" i="16"/>
  <c r="S1674" i="16"/>
  <c r="S1675" i="16"/>
  <c r="S1676" i="16"/>
  <c r="S1677" i="16"/>
  <c r="S1678" i="16"/>
  <c r="S1679" i="16"/>
  <c r="S1680" i="16"/>
  <c r="S1681" i="16"/>
  <c r="S1682" i="16"/>
  <c r="S1683" i="16"/>
  <c r="S1684" i="16"/>
  <c r="S1685" i="16"/>
  <c r="S1686" i="16"/>
  <c r="S1687" i="16"/>
  <c r="S1688" i="16"/>
  <c r="S1689" i="16"/>
  <c r="S1690" i="16"/>
  <c r="S1691" i="16"/>
  <c r="S1692" i="16"/>
  <c r="S1693" i="16"/>
  <c r="S1694" i="16"/>
  <c r="S1695" i="16"/>
  <c r="S1696" i="16"/>
  <c r="S1697" i="16"/>
  <c r="S1698" i="16"/>
  <c r="S1699" i="16"/>
  <c r="S1700" i="16"/>
  <c r="S1701" i="16"/>
  <c r="S1702" i="16"/>
  <c r="S1703" i="16"/>
  <c r="S1704" i="16"/>
  <c r="S1705" i="16"/>
  <c r="S1706" i="16"/>
  <c r="S1707" i="16"/>
  <c r="S1708" i="16"/>
  <c r="S1709" i="16"/>
  <c r="S1710" i="16"/>
  <c r="S1711" i="16"/>
  <c r="S1712" i="16"/>
  <c r="S1713" i="16"/>
  <c r="S1714" i="16"/>
  <c r="S1715" i="16"/>
  <c r="S1716" i="16"/>
  <c r="S1717" i="16"/>
  <c r="S1718" i="16"/>
  <c r="S1719" i="16"/>
  <c r="S1720" i="16"/>
  <c r="S1721" i="16"/>
  <c r="S1722" i="16"/>
  <c r="S1723" i="16"/>
  <c r="S1724" i="16"/>
  <c r="S1725" i="16"/>
  <c r="S1726" i="16"/>
  <c r="S1727" i="16"/>
  <c r="S1728" i="16"/>
  <c r="S1729" i="16"/>
  <c r="S1730" i="16"/>
  <c r="S1731" i="16"/>
  <c r="S1732" i="16"/>
  <c r="S1733" i="16"/>
  <c r="S1734" i="16"/>
  <c r="S1735" i="16"/>
  <c r="S1736" i="16"/>
  <c r="S1737" i="16"/>
  <c r="S1738" i="16"/>
  <c r="S1739" i="16"/>
  <c r="S1740" i="16"/>
  <c r="S1741" i="16"/>
  <c r="S1742" i="16"/>
  <c r="S1743" i="16"/>
  <c r="S1744" i="16"/>
  <c r="S1745" i="16"/>
  <c r="S1746" i="16"/>
  <c r="S1747" i="16"/>
  <c r="S1748" i="16"/>
  <c r="S1749" i="16"/>
  <c r="S1750" i="16"/>
  <c r="S1751" i="16"/>
  <c r="S1752" i="16"/>
  <c r="S1753" i="16"/>
  <c r="S1754" i="16"/>
  <c r="S1755" i="16"/>
  <c r="S1756" i="16"/>
  <c r="S1757" i="16"/>
  <c r="S1758" i="16"/>
  <c r="S1759" i="16"/>
  <c r="S1760" i="16"/>
  <c r="S1761" i="16"/>
  <c r="S1762" i="16"/>
  <c r="S1763" i="16"/>
  <c r="S1764" i="16"/>
  <c r="S1765" i="16"/>
  <c r="S1766" i="16"/>
  <c r="S1767" i="16"/>
  <c r="S1768" i="16"/>
  <c r="S1769" i="16"/>
  <c r="S1770" i="16"/>
  <c r="S1771" i="16"/>
  <c r="S1772" i="16"/>
  <c r="S1773" i="16"/>
  <c r="S1774" i="16"/>
  <c r="S1775" i="16"/>
  <c r="S1776" i="16"/>
  <c r="S1777" i="16"/>
  <c r="S1778" i="16"/>
  <c r="S1779" i="16"/>
  <c r="S1780" i="16"/>
  <c r="S1781" i="16"/>
  <c r="S1782" i="16"/>
  <c r="S1783" i="16"/>
  <c r="S1784" i="16"/>
  <c r="S1785" i="16"/>
  <c r="S1786" i="16"/>
  <c r="S1787" i="16"/>
  <c r="S1788" i="16"/>
  <c r="S1789" i="16"/>
  <c r="S1790" i="16"/>
  <c r="S1791" i="16"/>
  <c r="S1792" i="16"/>
  <c r="S1793" i="16"/>
  <c r="S1794" i="16"/>
  <c r="S1795" i="16"/>
  <c r="S1796" i="16"/>
  <c r="S1797" i="16"/>
  <c r="S1798" i="16"/>
  <c r="S1799" i="16"/>
  <c r="S1800" i="16"/>
  <c r="S1801" i="16"/>
  <c r="S1802" i="16"/>
  <c r="S1803" i="16"/>
  <c r="S1804" i="16"/>
  <c r="S1805" i="16"/>
  <c r="S1806" i="16"/>
  <c r="S1807" i="16"/>
  <c r="S1808" i="16"/>
  <c r="S1809" i="16"/>
  <c r="S1810" i="16"/>
  <c r="S1811" i="16"/>
  <c r="S1812" i="16"/>
  <c r="S1813" i="16"/>
  <c r="S1814" i="16"/>
  <c r="S1815" i="16"/>
  <c r="S1816" i="16"/>
  <c r="S1817" i="16"/>
  <c r="S1818" i="16"/>
  <c r="S1819" i="16"/>
  <c r="S1820" i="16"/>
  <c r="S1821" i="16"/>
  <c r="S1822" i="16"/>
  <c r="S1823" i="16"/>
  <c r="S1824" i="16"/>
  <c r="S1825" i="16"/>
  <c r="S1826" i="16"/>
  <c r="S1827" i="16"/>
  <c r="S1828" i="16"/>
  <c r="S1829" i="16"/>
  <c r="S1830" i="16"/>
  <c r="S1831" i="16"/>
  <c r="S1832" i="16"/>
  <c r="S1833" i="16"/>
  <c r="S1834" i="16"/>
  <c r="S1835" i="16"/>
  <c r="S1836" i="16"/>
  <c r="S1837" i="16"/>
  <c r="S1838" i="16"/>
  <c r="S1839" i="16"/>
  <c r="S1840" i="16"/>
  <c r="S1841" i="16"/>
  <c r="S1842" i="16"/>
  <c r="S1843" i="16"/>
  <c r="S1844" i="16"/>
  <c r="S1845" i="16"/>
  <c r="S1846" i="16"/>
  <c r="S1847" i="16"/>
  <c r="S1848" i="16"/>
  <c r="S1849" i="16"/>
  <c r="S1850" i="16"/>
  <c r="S1851" i="16"/>
  <c r="S1852" i="16"/>
  <c r="S1853" i="16"/>
  <c r="S1854" i="16"/>
  <c r="S1855" i="16"/>
  <c r="S1856" i="16"/>
  <c r="S1857" i="16"/>
  <c r="S1858" i="16"/>
  <c r="S1859" i="16"/>
  <c r="S1860" i="16"/>
  <c r="S1861" i="16"/>
  <c r="S1862" i="16"/>
  <c r="S1863" i="16"/>
  <c r="S1864" i="16"/>
  <c r="S1865" i="16"/>
  <c r="S1866" i="16"/>
  <c r="S1867" i="16"/>
  <c r="S1868" i="16"/>
  <c r="S1869" i="16"/>
  <c r="S1870" i="16"/>
  <c r="S1871" i="16"/>
  <c r="S1872" i="16"/>
  <c r="S1873" i="16"/>
  <c r="S1874" i="16"/>
  <c r="S1875" i="16"/>
  <c r="S1876" i="16"/>
  <c r="S1877" i="16"/>
  <c r="S1878" i="16"/>
  <c r="S1879" i="16"/>
  <c r="S1880" i="16"/>
  <c r="S1881" i="16"/>
  <c r="S1882" i="16"/>
  <c r="S1883" i="16"/>
  <c r="S1884" i="16"/>
  <c r="S1885" i="16"/>
  <c r="S1886" i="16"/>
  <c r="S1887" i="16"/>
  <c r="S1888" i="16"/>
  <c r="S1889" i="16"/>
  <c r="S1890" i="16"/>
  <c r="S1891" i="16"/>
  <c r="S1892" i="16"/>
  <c r="S1893" i="16"/>
  <c r="S1894" i="16"/>
  <c r="S1895" i="16"/>
  <c r="S1896" i="16"/>
  <c r="S1897" i="16"/>
  <c r="S1898" i="16"/>
  <c r="S1899" i="16"/>
  <c r="S1900" i="16"/>
  <c r="S1901" i="16"/>
  <c r="S1902" i="16"/>
  <c r="S1903" i="16"/>
  <c r="S1904" i="16"/>
  <c r="S1905" i="16"/>
  <c r="S1906" i="16"/>
  <c r="S1907" i="16"/>
  <c r="S1908" i="16"/>
  <c r="S1909" i="16"/>
  <c r="S1910" i="16"/>
  <c r="S1911" i="16"/>
  <c r="S1912" i="16"/>
  <c r="S1913" i="16"/>
  <c r="S1914" i="16"/>
  <c r="S1915" i="16"/>
  <c r="S1916" i="16"/>
  <c r="S1917" i="16"/>
  <c r="S1918" i="16"/>
  <c r="S1919" i="16"/>
  <c r="S1920" i="16"/>
  <c r="S1921" i="16"/>
  <c r="S1922" i="16"/>
  <c r="S1923" i="16"/>
  <c r="S1924" i="16"/>
  <c r="S1925" i="16"/>
  <c r="S1926" i="16"/>
  <c r="S1927" i="16"/>
  <c r="S1928" i="16"/>
  <c r="S1929" i="16"/>
  <c r="S1930" i="16"/>
  <c r="S1931" i="16"/>
  <c r="S1932" i="16"/>
  <c r="S1933" i="16"/>
  <c r="S1934" i="16"/>
  <c r="S1935" i="16"/>
  <c r="S1936" i="16"/>
  <c r="S1937" i="16"/>
  <c r="S1938" i="16"/>
  <c r="S1939" i="16"/>
  <c r="S1940" i="16"/>
  <c r="S1941" i="16"/>
  <c r="S1942" i="16"/>
  <c r="S1943" i="16"/>
  <c r="S1944" i="16"/>
  <c r="S1945" i="16"/>
  <c r="S1946" i="16"/>
  <c r="S1947" i="16"/>
  <c r="S1948" i="16"/>
  <c r="S1949" i="16"/>
  <c r="S1950" i="16"/>
  <c r="S1951" i="16"/>
  <c r="S1952" i="16"/>
  <c r="S1953" i="16"/>
  <c r="S1954" i="16"/>
  <c r="S1955" i="16"/>
  <c r="S1956" i="16"/>
  <c r="S1957" i="16"/>
  <c r="S1958" i="16"/>
  <c r="S1959" i="16"/>
  <c r="S1960" i="16"/>
  <c r="S1961" i="16"/>
  <c r="S1962" i="16"/>
  <c r="S1963" i="16"/>
  <c r="S1964" i="16"/>
  <c r="S1965" i="16"/>
  <c r="S1966" i="16"/>
  <c r="S1967" i="16"/>
  <c r="S1968" i="16"/>
  <c r="S1969" i="16"/>
  <c r="S1970" i="16"/>
  <c r="S1971" i="16"/>
  <c r="S1972" i="16"/>
  <c r="S1973" i="16"/>
  <c r="S1974" i="16"/>
  <c r="S1975" i="16"/>
  <c r="S1976" i="16"/>
  <c r="S1977" i="16"/>
  <c r="S1978" i="16"/>
  <c r="S1979" i="16"/>
  <c r="S1980" i="16"/>
  <c r="S1981" i="16"/>
  <c r="S1982" i="16"/>
  <c r="S1983" i="16"/>
  <c r="S1984" i="16"/>
  <c r="S1985" i="16"/>
  <c r="S1986" i="16"/>
  <c r="S1987" i="16"/>
  <c r="S1988" i="16"/>
  <c r="S1989" i="16"/>
  <c r="S1990" i="16"/>
  <c r="S1991" i="16"/>
  <c r="S1992" i="16"/>
  <c r="S1993" i="16"/>
  <c r="S1994" i="16"/>
  <c r="S1995" i="16"/>
  <c r="S1996" i="16"/>
  <c r="S1997" i="16"/>
  <c r="S1998" i="16"/>
  <c r="S1999" i="16"/>
  <c r="S2000" i="16"/>
  <c r="S2001" i="16"/>
  <c r="S2002" i="16"/>
  <c r="S2003" i="16"/>
  <c r="S2004" i="16"/>
  <c r="S2005" i="16"/>
  <c r="S2006" i="16"/>
  <c r="S2007" i="16"/>
  <c r="S2008" i="16"/>
  <c r="S2009" i="16"/>
  <c r="S2010" i="16"/>
  <c r="S2011" i="16"/>
  <c r="S2012" i="16"/>
  <c r="S2013" i="16"/>
  <c r="S2014" i="16"/>
  <c r="S2015" i="16"/>
  <c r="S2016" i="16"/>
  <c r="S2017" i="16"/>
  <c r="S2018" i="16"/>
  <c r="S2019" i="16"/>
  <c r="S2020" i="16"/>
  <c r="S2021" i="16"/>
  <c r="S2022" i="16"/>
  <c r="S2023" i="16"/>
  <c r="S2024" i="16"/>
  <c r="S2025" i="16"/>
  <c r="S2026" i="16"/>
  <c r="S2027" i="16"/>
  <c r="S2028" i="16"/>
  <c r="S2029" i="16"/>
  <c r="S2030" i="16"/>
  <c r="S2031" i="16"/>
  <c r="S2032" i="16"/>
  <c r="S2033" i="16"/>
  <c r="S2034" i="16"/>
  <c r="S2035" i="16"/>
  <c r="S2036" i="16"/>
  <c r="S2037" i="16"/>
  <c r="S2038" i="16"/>
  <c r="S2039" i="16"/>
  <c r="S2040" i="16"/>
  <c r="S2041" i="16"/>
  <c r="S2042" i="16"/>
  <c r="S2043" i="16"/>
  <c r="S2044" i="16"/>
  <c r="S2045" i="16"/>
  <c r="S2046" i="16"/>
  <c r="S2047" i="16"/>
  <c r="S2048" i="16"/>
  <c r="S2049" i="16"/>
  <c r="S2050" i="16"/>
  <c r="S2051" i="16"/>
  <c r="S2052" i="16"/>
  <c r="S2053" i="16"/>
  <c r="S2054" i="16"/>
  <c r="S2055" i="16"/>
  <c r="S2056" i="16"/>
  <c r="S2057" i="16"/>
  <c r="S2058" i="16"/>
  <c r="S2059" i="16"/>
  <c r="S2060" i="16"/>
  <c r="S2061" i="16"/>
  <c r="S2062" i="16"/>
  <c r="S2063" i="16"/>
  <c r="S2064" i="16"/>
  <c r="S2065" i="16"/>
  <c r="S2066" i="16"/>
  <c r="S2067" i="16"/>
  <c r="S2068" i="16"/>
  <c r="S2069" i="16"/>
  <c r="S2070" i="16"/>
  <c r="S2071" i="16"/>
  <c r="S2072" i="16"/>
  <c r="S2073" i="16"/>
  <c r="S2074" i="16"/>
  <c r="S2075" i="16"/>
  <c r="S2076" i="16"/>
  <c r="S2077" i="16"/>
  <c r="S2078" i="16"/>
  <c r="S2079" i="16"/>
  <c r="S2080" i="16"/>
  <c r="S2081" i="16"/>
  <c r="S2082" i="16"/>
  <c r="S2083" i="16"/>
  <c r="S2084" i="16"/>
  <c r="S2085" i="16"/>
  <c r="S2086" i="16"/>
  <c r="S2087" i="16"/>
  <c r="S2088" i="16"/>
  <c r="S2089" i="16"/>
  <c r="S2090" i="16"/>
  <c r="S2091" i="16"/>
  <c r="S2092" i="16"/>
  <c r="S2093" i="16"/>
  <c r="S2094" i="16"/>
  <c r="S2095" i="16"/>
  <c r="S2096" i="16"/>
  <c r="S2097" i="16"/>
  <c r="S2098" i="16"/>
  <c r="S2099" i="16"/>
  <c r="S2100" i="16"/>
  <c r="S2101" i="16"/>
  <c r="S2102" i="16"/>
  <c r="S2103" i="16"/>
  <c r="S2104" i="16"/>
  <c r="S2105" i="16"/>
  <c r="S2106" i="16"/>
  <c r="S2107" i="16"/>
  <c r="S2108" i="16"/>
  <c r="S2109" i="16"/>
  <c r="S2110" i="16"/>
  <c r="S2111" i="16"/>
  <c r="S2112" i="16"/>
  <c r="S2113" i="16"/>
  <c r="S2114" i="16"/>
  <c r="S2115" i="16"/>
  <c r="S2116" i="16"/>
  <c r="S2117" i="16"/>
  <c r="S2118" i="16"/>
  <c r="S2119" i="16"/>
  <c r="S2120" i="16"/>
  <c r="S2121" i="16"/>
  <c r="S2122" i="16"/>
  <c r="S2123" i="16"/>
  <c r="S2124" i="16"/>
  <c r="S2125" i="16"/>
  <c r="S2126" i="16"/>
  <c r="S2127" i="16"/>
  <c r="S2128" i="16"/>
  <c r="S2129" i="16"/>
  <c r="S2130" i="16"/>
  <c r="S2131" i="16"/>
  <c r="S2132" i="16"/>
  <c r="S2133" i="16"/>
  <c r="S2134" i="16"/>
  <c r="S2135" i="16"/>
  <c r="S2136" i="16"/>
  <c r="S2137" i="16"/>
  <c r="S2138" i="16"/>
  <c r="S2139" i="16"/>
  <c r="S2140" i="16"/>
  <c r="S2141" i="16"/>
  <c r="S2142" i="16"/>
  <c r="S2143" i="16"/>
  <c r="S2144" i="16"/>
  <c r="S2145" i="16"/>
  <c r="S2146" i="16"/>
  <c r="S2147" i="16"/>
  <c r="S2148" i="16"/>
  <c r="S2149" i="16"/>
  <c r="S2150" i="16"/>
  <c r="S2151" i="16"/>
  <c r="S2152" i="16"/>
  <c r="S2153" i="16"/>
  <c r="S2154" i="16"/>
  <c r="S2155" i="16"/>
  <c r="S2156" i="16"/>
  <c r="S2157" i="16"/>
  <c r="S2158" i="16"/>
  <c r="S2159" i="16"/>
  <c r="S2160" i="16"/>
  <c r="S2161" i="16"/>
  <c r="S2162" i="16"/>
  <c r="S2163" i="16"/>
  <c r="S2164" i="16"/>
  <c r="S2165" i="16"/>
  <c r="S2166" i="16"/>
  <c r="S2167" i="16"/>
  <c r="S2168" i="16"/>
  <c r="S2169" i="16"/>
  <c r="S2170" i="16"/>
  <c r="S2171" i="16"/>
  <c r="S2172" i="16"/>
  <c r="S2173" i="16"/>
  <c r="S2174" i="16"/>
  <c r="S2175" i="16"/>
  <c r="S2176" i="16"/>
  <c r="S2177" i="16"/>
  <c r="S2178" i="16"/>
  <c r="S2179" i="16"/>
  <c r="S2180" i="16"/>
  <c r="S2181" i="16"/>
  <c r="S2182" i="16"/>
  <c r="S2183" i="16"/>
  <c r="S2184" i="16"/>
  <c r="S2185" i="16"/>
  <c r="S2186" i="16"/>
  <c r="S2187" i="16"/>
  <c r="S2188" i="16"/>
  <c r="S2189" i="16"/>
  <c r="S2190" i="16"/>
  <c r="S2191" i="16"/>
  <c r="S2192" i="16"/>
  <c r="S2193" i="16"/>
  <c r="S2194" i="16"/>
  <c r="S2195" i="16"/>
  <c r="S2196" i="16"/>
  <c r="S2197" i="16"/>
  <c r="S2198" i="16"/>
  <c r="S2199" i="16"/>
  <c r="S2200" i="16"/>
  <c r="S2201" i="16"/>
  <c r="S2202" i="16"/>
  <c r="S2203" i="16"/>
  <c r="S2204" i="16"/>
  <c r="S2205" i="16"/>
  <c r="S2206" i="16"/>
  <c r="S2207" i="16"/>
  <c r="S2208" i="16"/>
  <c r="S2209" i="16"/>
  <c r="S2210" i="16"/>
  <c r="S2211" i="16"/>
  <c r="S2212" i="16"/>
  <c r="S2213" i="16"/>
  <c r="S2214" i="16"/>
  <c r="S2215" i="16"/>
  <c r="S2216" i="16"/>
  <c r="S2217" i="16"/>
  <c r="S2218" i="16"/>
  <c r="S2219" i="16"/>
  <c r="S2220" i="16"/>
  <c r="S2221" i="16"/>
  <c r="S2222" i="16"/>
  <c r="S2223" i="16"/>
  <c r="S2224" i="16"/>
  <c r="S2225" i="16"/>
  <c r="S2226" i="16"/>
  <c r="S2227" i="16"/>
  <c r="S2228" i="16"/>
  <c r="S2229" i="16"/>
  <c r="S2230" i="16"/>
  <c r="S2231" i="16"/>
  <c r="S2232" i="16"/>
  <c r="S2233" i="16"/>
  <c r="S2234" i="16"/>
  <c r="S2235" i="16"/>
  <c r="S2236" i="16"/>
  <c r="S2237" i="16"/>
  <c r="S2238" i="16"/>
  <c r="S2239" i="16"/>
  <c r="S2240" i="16"/>
  <c r="S2241" i="16"/>
  <c r="S2242" i="16"/>
  <c r="S2243" i="16"/>
  <c r="S2244" i="16"/>
  <c r="S2245" i="16"/>
  <c r="S2246" i="16"/>
  <c r="S2247" i="16"/>
  <c r="S2248" i="16"/>
  <c r="S2249" i="16"/>
  <c r="S2250" i="16"/>
  <c r="S2251" i="16"/>
  <c r="S2252" i="16"/>
  <c r="S2253" i="16"/>
  <c r="S2254" i="16"/>
  <c r="S2255" i="16"/>
  <c r="S2256" i="16"/>
  <c r="S2257" i="16"/>
  <c r="S2258" i="16"/>
  <c r="S2259" i="16"/>
  <c r="S2260" i="16"/>
  <c r="S2261" i="16"/>
  <c r="S2262" i="16"/>
  <c r="S2263" i="16"/>
  <c r="S2264" i="16"/>
  <c r="S2265" i="16"/>
  <c r="S2266" i="16"/>
  <c r="S2267" i="16"/>
  <c r="S2268" i="16"/>
  <c r="S2269" i="16"/>
  <c r="S2270" i="16"/>
  <c r="S2271" i="16"/>
  <c r="S2272" i="16"/>
  <c r="S2273" i="16"/>
  <c r="S2274" i="16"/>
  <c r="S2275" i="16"/>
  <c r="S2276" i="16"/>
  <c r="S2277" i="16"/>
  <c r="S2278" i="16"/>
  <c r="S2279" i="16"/>
  <c r="S2280" i="16"/>
  <c r="S2281" i="16"/>
  <c r="S2282" i="16"/>
  <c r="S2283" i="16"/>
  <c r="S2284" i="16"/>
  <c r="S2285" i="16"/>
  <c r="S2286" i="16"/>
  <c r="S2287" i="16"/>
  <c r="S2288" i="16"/>
  <c r="S2289" i="16"/>
  <c r="S2290" i="16"/>
  <c r="S2291" i="16"/>
  <c r="S2292" i="16"/>
  <c r="S2293" i="16"/>
  <c r="S2294" i="16"/>
  <c r="S2295" i="16"/>
  <c r="S2296" i="16"/>
  <c r="S2297" i="16"/>
  <c r="S2298" i="16"/>
  <c r="S2299" i="16"/>
  <c r="S2300" i="16"/>
  <c r="S2301" i="16"/>
  <c r="S2302" i="16"/>
  <c r="S2303" i="16"/>
  <c r="S2304" i="16"/>
  <c r="S2305" i="16"/>
  <c r="S2306" i="16"/>
  <c r="S2307" i="16"/>
  <c r="S2308" i="16"/>
  <c r="S2309" i="16"/>
  <c r="S2310" i="16"/>
  <c r="S2311" i="16"/>
  <c r="S2312" i="16"/>
  <c r="S2313" i="16"/>
  <c r="S2314" i="16"/>
  <c r="S2315" i="16"/>
  <c r="S2316" i="16"/>
  <c r="S2317" i="16"/>
  <c r="S2318" i="16"/>
  <c r="S2319" i="16"/>
  <c r="S2320" i="16"/>
  <c r="S2321" i="16"/>
  <c r="S2322" i="16"/>
  <c r="S2323" i="16"/>
  <c r="S2324" i="16"/>
  <c r="S2325" i="16"/>
  <c r="S2326" i="16"/>
  <c r="S2327" i="16"/>
  <c r="S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N102" i="16"/>
  <c r="N103" i="16"/>
  <c r="N104" i="16"/>
  <c r="N105" i="16"/>
  <c r="N106" i="16"/>
  <c r="N107" i="16"/>
  <c r="N108" i="16"/>
  <c r="N109" i="16"/>
  <c r="N110" i="16"/>
  <c r="N111" i="16"/>
  <c r="N112" i="16"/>
  <c r="N113" i="16"/>
  <c r="N114" i="16"/>
  <c r="N115" i="16"/>
  <c r="N116" i="16"/>
  <c r="N117" i="16"/>
  <c r="N118" i="16"/>
  <c r="N119" i="16"/>
  <c r="N120" i="16"/>
  <c r="N121" i="16"/>
  <c r="N122" i="16"/>
  <c r="N123" i="16"/>
  <c r="N124" i="16"/>
  <c r="N125" i="16"/>
  <c r="N126" i="16"/>
  <c r="N127" i="16"/>
  <c r="N128" i="16"/>
  <c r="N129" i="16"/>
  <c r="N130" i="16"/>
  <c r="N131" i="16"/>
  <c r="N132" i="16"/>
  <c r="N133" i="16"/>
  <c r="N134" i="16"/>
  <c r="N135" i="16"/>
  <c r="N136" i="16"/>
  <c r="N137" i="16"/>
  <c r="N138" i="16"/>
  <c r="N139" i="16"/>
  <c r="N140" i="16"/>
  <c r="N141" i="16"/>
  <c r="N142" i="16"/>
  <c r="N143" i="16"/>
  <c r="N144" i="16"/>
  <c r="N145" i="16"/>
  <c r="N146" i="16"/>
  <c r="N147" i="16"/>
  <c r="N148" i="16"/>
  <c r="N149" i="16"/>
  <c r="N150" i="16"/>
  <c r="N151" i="16"/>
  <c r="N152" i="16"/>
  <c r="N153" i="16"/>
  <c r="N154" i="16"/>
  <c r="N155" i="16"/>
  <c r="N156" i="16"/>
  <c r="N157" i="16"/>
  <c r="N158" i="16"/>
  <c r="N159" i="16"/>
  <c r="N160" i="16"/>
  <c r="N161" i="16"/>
  <c r="N162" i="16"/>
  <c r="N163" i="16"/>
  <c r="N164" i="16"/>
  <c r="N165" i="16"/>
  <c r="N166" i="16"/>
  <c r="N167" i="16"/>
  <c r="N168" i="16"/>
  <c r="N169" i="16"/>
  <c r="N170" i="16"/>
  <c r="N171" i="16"/>
  <c r="N172" i="16"/>
  <c r="N173" i="16"/>
  <c r="N174" i="16"/>
  <c r="N175" i="16"/>
  <c r="N176" i="16"/>
  <c r="N177" i="16"/>
  <c r="N178" i="16"/>
  <c r="N179" i="16"/>
  <c r="N180" i="16"/>
  <c r="N181" i="16"/>
  <c r="N182" i="16"/>
  <c r="N183" i="16"/>
  <c r="N184" i="16"/>
  <c r="N185" i="16"/>
  <c r="N186" i="16"/>
  <c r="N187" i="16"/>
  <c r="N188" i="16"/>
  <c r="N189" i="16"/>
  <c r="N190" i="16"/>
  <c r="N191" i="16"/>
  <c r="N192" i="16"/>
  <c r="N193" i="16"/>
  <c r="N194" i="16"/>
  <c r="N195" i="16"/>
  <c r="N196" i="16"/>
  <c r="N197" i="16"/>
  <c r="N198" i="16"/>
  <c r="N199" i="16"/>
  <c r="N200" i="16"/>
  <c r="N201" i="16"/>
  <c r="N202" i="16"/>
  <c r="N203" i="16"/>
  <c r="N204" i="16"/>
  <c r="N205" i="16"/>
  <c r="N206" i="16"/>
  <c r="N207" i="16"/>
  <c r="N208" i="16"/>
  <c r="N209" i="16"/>
  <c r="N210" i="16"/>
  <c r="N211" i="16"/>
  <c r="N212" i="16"/>
  <c r="N213" i="16"/>
  <c r="N214" i="16"/>
  <c r="N215" i="16"/>
  <c r="N216" i="16"/>
  <c r="N217" i="16"/>
  <c r="N218" i="16"/>
  <c r="N219" i="16"/>
  <c r="N220" i="16"/>
  <c r="N221" i="16"/>
  <c r="N222" i="16"/>
  <c r="N223" i="16"/>
  <c r="N224" i="16"/>
  <c r="N225" i="16"/>
  <c r="N226" i="16"/>
  <c r="N227" i="16"/>
  <c r="N228" i="16"/>
  <c r="N229" i="16"/>
  <c r="N230" i="16"/>
  <c r="N231" i="16"/>
  <c r="N232" i="16"/>
  <c r="N233" i="16"/>
  <c r="N234" i="16"/>
  <c r="N235" i="16"/>
  <c r="N236" i="16"/>
  <c r="N237" i="16"/>
  <c r="N238" i="16"/>
  <c r="N239" i="16"/>
  <c r="N240" i="16"/>
  <c r="N241" i="16"/>
  <c r="N242" i="16"/>
  <c r="N243" i="16"/>
  <c r="N244" i="16"/>
  <c r="N245" i="16"/>
  <c r="N246" i="16"/>
  <c r="N247" i="16"/>
  <c r="N248" i="16"/>
  <c r="N249" i="16"/>
  <c r="N250" i="16"/>
  <c r="N251" i="16"/>
  <c r="N252" i="16"/>
  <c r="N253" i="16"/>
  <c r="N254" i="16"/>
  <c r="N255" i="16"/>
  <c r="N256" i="16"/>
  <c r="N257" i="16"/>
  <c r="N258" i="16"/>
  <c r="N259" i="16"/>
  <c r="N260" i="16"/>
  <c r="N261" i="16"/>
  <c r="N262" i="16"/>
  <c r="N263" i="16"/>
  <c r="N264" i="16"/>
  <c r="N265" i="16"/>
  <c r="N266" i="16"/>
  <c r="N267" i="16"/>
  <c r="N268" i="16"/>
  <c r="N269" i="16"/>
  <c r="N270" i="16"/>
  <c r="N271" i="16"/>
  <c r="N272" i="16"/>
  <c r="N273" i="16"/>
  <c r="N274" i="16"/>
  <c r="N275" i="16"/>
  <c r="N276" i="16"/>
  <c r="N277" i="16"/>
  <c r="N278" i="16"/>
  <c r="N279" i="16"/>
  <c r="N280" i="16"/>
  <c r="N281" i="16"/>
  <c r="N282" i="16"/>
  <c r="N283" i="16"/>
  <c r="N284" i="16"/>
  <c r="N285" i="16"/>
  <c r="N286" i="16"/>
  <c r="N287" i="16"/>
  <c r="N288" i="16"/>
  <c r="N289" i="16"/>
  <c r="N290" i="16"/>
  <c r="N291" i="16"/>
  <c r="N292" i="16"/>
  <c r="N293" i="16"/>
  <c r="N294" i="16"/>
  <c r="N295" i="16"/>
  <c r="N296" i="16"/>
  <c r="N297" i="16"/>
  <c r="N298" i="16"/>
  <c r="N299" i="16"/>
  <c r="N300" i="16"/>
  <c r="N301" i="16"/>
  <c r="N302" i="16"/>
  <c r="N303" i="16"/>
  <c r="N304" i="16"/>
  <c r="N305" i="16"/>
  <c r="N306" i="16"/>
  <c r="N307" i="16"/>
  <c r="N308" i="16"/>
  <c r="N309" i="16"/>
  <c r="N310" i="16"/>
  <c r="N311" i="16"/>
  <c r="N312" i="16"/>
  <c r="N313" i="16"/>
  <c r="N314" i="16"/>
  <c r="N315" i="16"/>
  <c r="N316" i="16"/>
  <c r="N317" i="16"/>
  <c r="N318" i="16"/>
  <c r="N319" i="16"/>
  <c r="N320" i="16"/>
  <c r="N321" i="16"/>
  <c r="N322" i="16"/>
  <c r="N323" i="16"/>
  <c r="N324" i="16"/>
  <c r="N325" i="16"/>
  <c r="N326" i="16"/>
  <c r="N327" i="16"/>
  <c r="N328" i="16"/>
  <c r="N329" i="16"/>
  <c r="N330" i="16"/>
  <c r="N331" i="16"/>
  <c r="N332" i="16"/>
  <c r="N333" i="16"/>
  <c r="N334" i="16"/>
  <c r="N335" i="16"/>
  <c r="N336" i="16"/>
  <c r="N337" i="16"/>
  <c r="N338" i="16"/>
  <c r="N339" i="16"/>
  <c r="N340" i="16"/>
  <c r="N341" i="16"/>
  <c r="N342" i="16"/>
  <c r="N343" i="16"/>
  <c r="N344" i="16"/>
  <c r="N345" i="16"/>
  <c r="N346" i="16"/>
  <c r="N347" i="16"/>
  <c r="N348" i="16"/>
  <c r="N349" i="16"/>
  <c r="N350" i="16"/>
  <c r="N351" i="16"/>
  <c r="N352" i="16"/>
  <c r="N353" i="16"/>
  <c r="N354" i="16"/>
  <c r="N355" i="16"/>
  <c r="N356" i="16"/>
  <c r="N357" i="16"/>
  <c r="N358" i="16"/>
  <c r="N359" i="16"/>
  <c r="N360" i="16"/>
  <c r="N361" i="16"/>
  <c r="N362" i="16"/>
  <c r="N363" i="16"/>
  <c r="N364" i="16"/>
  <c r="N365" i="16"/>
  <c r="N366" i="16"/>
  <c r="N367" i="16"/>
  <c r="N368" i="16"/>
  <c r="N369" i="16"/>
  <c r="N370" i="16"/>
  <c r="N371" i="16"/>
  <c r="N372" i="16"/>
  <c r="N373" i="16"/>
  <c r="N374" i="16"/>
  <c r="N375" i="16"/>
  <c r="N376" i="16"/>
  <c r="N377" i="16"/>
  <c r="N378" i="16"/>
  <c r="N379" i="16"/>
  <c r="N380" i="16"/>
  <c r="N381" i="16"/>
  <c r="N382" i="16"/>
  <c r="N383" i="16"/>
  <c r="N384" i="16"/>
  <c r="N385" i="16"/>
  <c r="N386" i="16"/>
  <c r="N387" i="16"/>
  <c r="N388" i="16"/>
  <c r="N389" i="16"/>
  <c r="N390" i="16"/>
  <c r="N391" i="16"/>
  <c r="N392" i="16"/>
  <c r="N393" i="16"/>
  <c r="N394" i="16"/>
  <c r="N395" i="16"/>
  <c r="N396" i="16"/>
  <c r="N397" i="16"/>
  <c r="N398" i="16"/>
  <c r="N399" i="16"/>
  <c r="N400" i="16"/>
  <c r="N401" i="16"/>
  <c r="N402" i="16"/>
  <c r="N403" i="16"/>
  <c r="N404" i="16"/>
  <c r="N405" i="16"/>
  <c r="N406" i="16"/>
  <c r="N407" i="16"/>
  <c r="N408" i="16"/>
  <c r="N409" i="16"/>
  <c r="N410" i="16"/>
  <c r="N411" i="16"/>
  <c r="N412" i="16"/>
  <c r="N413" i="16"/>
  <c r="N414" i="16"/>
  <c r="N415" i="16"/>
  <c r="N416" i="16"/>
  <c r="N417" i="16"/>
  <c r="N418" i="16"/>
  <c r="N419" i="16"/>
  <c r="N420" i="16"/>
  <c r="N421" i="16"/>
  <c r="N422" i="16"/>
  <c r="N423" i="16"/>
  <c r="N424" i="16"/>
  <c r="N425" i="16"/>
  <c r="N426" i="16"/>
  <c r="N427" i="16"/>
  <c r="N428" i="16"/>
  <c r="N429" i="16"/>
  <c r="N430" i="16"/>
  <c r="N431" i="16"/>
  <c r="N432" i="16"/>
  <c r="N433" i="16"/>
  <c r="N434" i="16"/>
  <c r="N435" i="16"/>
  <c r="N436" i="16"/>
  <c r="N437" i="16"/>
  <c r="N438" i="16"/>
  <c r="N439" i="16"/>
  <c r="N440" i="16"/>
  <c r="N441" i="16"/>
  <c r="N442" i="16"/>
  <c r="N443" i="16"/>
  <c r="N444" i="16"/>
  <c r="N445" i="16"/>
  <c r="N446" i="16"/>
  <c r="N447" i="16"/>
  <c r="N448" i="16"/>
  <c r="N449" i="16"/>
  <c r="N450" i="16"/>
  <c r="N451" i="16"/>
  <c r="N452" i="16"/>
  <c r="N453" i="16"/>
  <c r="N454" i="16"/>
  <c r="N455" i="16"/>
  <c r="N456" i="16"/>
  <c r="N457" i="16"/>
  <c r="N458" i="16"/>
  <c r="N459" i="16"/>
  <c r="N460" i="16"/>
  <c r="N461" i="16"/>
  <c r="N462" i="16"/>
  <c r="N463" i="16"/>
  <c r="N464" i="16"/>
  <c r="N465" i="16"/>
  <c r="N466" i="16"/>
  <c r="N467" i="16"/>
  <c r="N468" i="16"/>
  <c r="N469" i="16"/>
  <c r="N470" i="16"/>
  <c r="N471" i="16"/>
  <c r="N472" i="16"/>
  <c r="N473" i="16"/>
  <c r="N474" i="16"/>
  <c r="N475" i="16"/>
  <c r="N476" i="16"/>
  <c r="N477" i="16"/>
  <c r="N478" i="16"/>
  <c r="N479" i="16"/>
  <c r="N480" i="16"/>
  <c r="N481" i="16"/>
  <c r="N482" i="16"/>
  <c r="N483" i="16"/>
  <c r="N484" i="16"/>
  <c r="N485" i="16"/>
  <c r="N486" i="16"/>
  <c r="N487" i="16"/>
  <c r="N488" i="16"/>
  <c r="N489" i="16"/>
  <c r="N490" i="16"/>
  <c r="N491" i="16"/>
  <c r="N492" i="16"/>
  <c r="N493" i="16"/>
  <c r="N494" i="16"/>
  <c r="N495" i="16"/>
  <c r="N496" i="16"/>
  <c r="N497" i="16"/>
  <c r="N498" i="16"/>
  <c r="N499" i="16"/>
  <c r="N500" i="16"/>
  <c r="N501" i="16"/>
  <c r="N502" i="16"/>
  <c r="N503" i="16"/>
  <c r="N504" i="16"/>
  <c r="N505" i="16"/>
  <c r="N506" i="16"/>
  <c r="N507" i="16"/>
  <c r="N508" i="16"/>
  <c r="N509" i="16"/>
  <c r="N510" i="16"/>
  <c r="N511" i="16"/>
  <c r="N512" i="16"/>
  <c r="N513" i="16"/>
  <c r="N514" i="16"/>
  <c r="N515" i="16"/>
  <c r="N516" i="16"/>
  <c r="N517" i="16"/>
  <c r="N518" i="16"/>
  <c r="N519" i="16"/>
  <c r="N520" i="16"/>
  <c r="N521" i="16"/>
  <c r="N522" i="16"/>
  <c r="N523" i="16"/>
  <c r="N524" i="16"/>
  <c r="N525" i="16"/>
  <c r="N526" i="16"/>
  <c r="N527" i="16"/>
  <c r="N528" i="16"/>
  <c r="N529" i="16"/>
  <c r="N530" i="16"/>
  <c r="N531" i="16"/>
  <c r="N532" i="16"/>
  <c r="N533" i="16"/>
  <c r="N534" i="16"/>
  <c r="N535" i="16"/>
  <c r="N536" i="16"/>
  <c r="N537" i="16"/>
  <c r="N538" i="16"/>
  <c r="N539" i="16"/>
  <c r="N540" i="16"/>
  <c r="N541" i="16"/>
  <c r="N542" i="16"/>
  <c r="N543" i="16"/>
  <c r="N544" i="16"/>
  <c r="N545" i="16"/>
  <c r="N546" i="16"/>
  <c r="N547" i="16"/>
  <c r="N548" i="16"/>
  <c r="N549" i="16"/>
  <c r="N550" i="16"/>
  <c r="N551" i="16"/>
  <c r="N552" i="16"/>
  <c r="N553" i="16"/>
  <c r="N554" i="16"/>
  <c r="N555" i="16"/>
  <c r="N556" i="16"/>
  <c r="N557" i="16"/>
  <c r="N558" i="16"/>
  <c r="N559" i="16"/>
  <c r="N560" i="16"/>
  <c r="N561" i="16"/>
  <c r="N562" i="16"/>
  <c r="N563" i="16"/>
  <c r="N564" i="16"/>
  <c r="N565" i="16"/>
  <c r="N566" i="16"/>
  <c r="N567" i="16"/>
  <c r="N568" i="16"/>
  <c r="N569" i="16"/>
  <c r="N570" i="16"/>
  <c r="N571" i="16"/>
  <c r="N572" i="16"/>
  <c r="N573" i="16"/>
  <c r="N574" i="16"/>
  <c r="N575" i="16"/>
  <c r="N576" i="16"/>
  <c r="N577" i="16"/>
  <c r="N578" i="16"/>
  <c r="N579" i="16"/>
  <c r="N580" i="16"/>
  <c r="N581" i="16"/>
  <c r="N582" i="16"/>
  <c r="N583" i="16"/>
  <c r="N584" i="16"/>
  <c r="N585" i="16"/>
  <c r="N586" i="16"/>
  <c r="N587" i="16"/>
  <c r="N588" i="16"/>
  <c r="N589" i="16"/>
  <c r="N590" i="16"/>
  <c r="N591" i="16"/>
  <c r="N592" i="16"/>
  <c r="N593" i="16"/>
  <c r="N594" i="16"/>
  <c r="N595" i="16"/>
  <c r="N596" i="16"/>
  <c r="N597" i="16"/>
  <c r="N598" i="16"/>
  <c r="N599" i="16"/>
  <c r="N600" i="16"/>
  <c r="N601" i="16"/>
  <c r="N602" i="16"/>
  <c r="N603" i="16"/>
  <c r="N604" i="16"/>
  <c r="N605" i="16"/>
  <c r="N606" i="16"/>
  <c r="N607" i="16"/>
  <c r="N608" i="16"/>
  <c r="N609" i="16"/>
  <c r="N610" i="16"/>
  <c r="N611" i="16"/>
  <c r="N612" i="16"/>
  <c r="N613" i="16"/>
  <c r="N614" i="16"/>
  <c r="N615" i="16"/>
  <c r="N616" i="16"/>
  <c r="N617" i="16"/>
  <c r="N618" i="16"/>
  <c r="N619" i="16"/>
  <c r="N620" i="16"/>
  <c r="N621" i="16"/>
  <c r="N622" i="16"/>
  <c r="N623" i="16"/>
  <c r="N624" i="16"/>
  <c r="N625" i="16"/>
  <c r="N626" i="16"/>
  <c r="N627" i="16"/>
  <c r="N628" i="16"/>
  <c r="N629" i="16"/>
  <c r="N630" i="16"/>
  <c r="N631" i="16"/>
  <c r="N632" i="16"/>
  <c r="N633" i="16"/>
  <c r="N634" i="16"/>
  <c r="N635" i="16"/>
  <c r="N636" i="16"/>
  <c r="N637" i="16"/>
  <c r="N638" i="16"/>
  <c r="N639" i="16"/>
  <c r="N640" i="16"/>
  <c r="N641" i="16"/>
  <c r="N642" i="16"/>
  <c r="N643" i="16"/>
  <c r="N644" i="16"/>
  <c r="N645" i="16"/>
  <c r="N646" i="16"/>
  <c r="N647" i="16"/>
  <c r="N648" i="16"/>
  <c r="N649" i="16"/>
  <c r="N650" i="16"/>
  <c r="N651" i="16"/>
  <c r="N652" i="16"/>
  <c r="N653" i="16"/>
  <c r="N654" i="16"/>
  <c r="N655" i="16"/>
  <c r="N656" i="16"/>
  <c r="N657" i="16"/>
  <c r="N658" i="16"/>
  <c r="N659" i="16"/>
  <c r="N660" i="16"/>
  <c r="N661" i="16"/>
  <c r="N662" i="16"/>
  <c r="N663" i="16"/>
  <c r="N664" i="16"/>
  <c r="N665" i="16"/>
  <c r="N666" i="16"/>
  <c r="N667" i="16"/>
  <c r="N668" i="16"/>
  <c r="N669" i="16"/>
  <c r="N670" i="16"/>
  <c r="N671" i="16"/>
  <c r="N672" i="16"/>
  <c r="N673" i="16"/>
  <c r="N674" i="16"/>
  <c r="N675" i="16"/>
  <c r="N676" i="16"/>
  <c r="N677" i="16"/>
  <c r="N678" i="16"/>
  <c r="N679" i="16"/>
  <c r="N680" i="16"/>
  <c r="N681" i="16"/>
  <c r="N682" i="16"/>
  <c r="N683" i="16"/>
  <c r="N684" i="16"/>
  <c r="N685" i="16"/>
  <c r="N686" i="16"/>
  <c r="N687" i="16"/>
  <c r="N688" i="16"/>
  <c r="N689" i="16"/>
  <c r="N690" i="16"/>
  <c r="N691" i="16"/>
  <c r="N692" i="16"/>
  <c r="N693" i="16"/>
  <c r="N694" i="16"/>
  <c r="N695" i="16"/>
  <c r="N696" i="16"/>
  <c r="N697" i="16"/>
  <c r="N698" i="16"/>
  <c r="N699" i="16"/>
  <c r="N700" i="16"/>
  <c r="N701" i="16"/>
  <c r="N702" i="16"/>
  <c r="N703" i="16"/>
  <c r="N704" i="16"/>
  <c r="N705" i="16"/>
  <c r="N706" i="16"/>
  <c r="N707" i="16"/>
  <c r="N708" i="16"/>
  <c r="N709" i="16"/>
  <c r="N710" i="16"/>
  <c r="N711" i="16"/>
  <c r="N712" i="16"/>
  <c r="N713" i="16"/>
  <c r="N714" i="16"/>
  <c r="N715" i="16"/>
  <c r="N716" i="16"/>
  <c r="N717" i="16"/>
  <c r="N718" i="16"/>
  <c r="N719" i="16"/>
  <c r="N720" i="16"/>
  <c r="N721" i="16"/>
  <c r="N722" i="16"/>
  <c r="N723" i="16"/>
  <c r="N724" i="16"/>
  <c r="N725" i="16"/>
  <c r="N726" i="16"/>
  <c r="N727" i="16"/>
  <c r="N728" i="16"/>
  <c r="N729" i="16"/>
  <c r="N730" i="16"/>
  <c r="N731" i="16"/>
  <c r="N732" i="16"/>
  <c r="N733" i="16"/>
  <c r="N734" i="16"/>
  <c r="N735" i="16"/>
  <c r="N736" i="16"/>
  <c r="N737" i="16"/>
  <c r="N738" i="16"/>
  <c r="N739" i="16"/>
  <c r="N740" i="16"/>
  <c r="N741" i="16"/>
  <c r="N742" i="16"/>
  <c r="N743" i="16"/>
  <c r="N744" i="16"/>
  <c r="N745" i="16"/>
  <c r="N746" i="16"/>
  <c r="N747" i="16"/>
  <c r="N748" i="16"/>
  <c r="N749" i="16"/>
  <c r="N750" i="16"/>
  <c r="N751" i="16"/>
  <c r="N752" i="16"/>
  <c r="N753" i="16"/>
  <c r="N754" i="16"/>
  <c r="N755" i="16"/>
  <c r="N756" i="16"/>
  <c r="N757" i="16"/>
  <c r="N758" i="16"/>
  <c r="N759" i="16"/>
  <c r="N760" i="16"/>
  <c r="N761" i="16"/>
  <c r="N762" i="16"/>
  <c r="N763" i="16"/>
  <c r="N764" i="16"/>
  <c r="N765" i="16"/>
  <c r="N766" i="16"/>
  <c r="N767" i="16"/>
  <c r="N768" i="16"/>
  <c r="N769" i="16"/>
  <c r="N770" i="16"/>
  <c r="N771" i="16"/>
  <c r="N772" i="16"/>
  <c r="N773" i="16"/>
  <c r="N774" i="16"/>
  <c r="N775" i="16"/>
  <c r="N776" i="16"/>
  <c r="N777" i="16"/>
  <c r="N778" i="16"/>
  <c r="N779" i="16"/>
  <c r="N780" i="16"/>
  <c r="N781" i="16"/>
  <c r="N782" i="16"/>
  <c r="N783" i="16"/>
  <c r="N784" i="16"/>
  <c r="N785" i="16"/>
  <c r="N786" i="16"/>
  <c r="N787" i="16"/>
  <c r="N788" i="16"/>
  <c r="N789" i="16"/>
  <c r="N790" i="16"/>
  <c r="N791" i="16"/>
  <c r="N792" i="16"/>
  <c r="N793" i="16"/>
  <c r="N794" i="16"/>
  <c r="N795" i="16"/>
  <c r="N796" i="16"/>
  <c r="N797" i="16"/>
  <c r="N798" i="16"/>
  <c r="N799" i="16"/>
  <c r="N800" i="16"/>
  <c r="N801" i="16"/>
  <c r="N802" i="16"/>
  <c r="N803" i="16"/>
  <c r="N804" i="16"/>
  <c r="N805" i="16"/>
  <c r="N806" i="16"/>
  <c r="N807" i="16"/>
  <c r="N808" i="16"/>
  <c r="N809" i="16"/>
  <c r="N810" i="16"/>
  <c r="N811" i="16"/>
  <c r="N812" i="16"/>
  <c r="N813" i="16"/>
  <c r="N814" i="16"/>
  <c r="N815" i="16"/>
  <c r="N816" i="16"/>
  <c r="N817" i="16"/>
  <c r="N818" i="16"/>
  <c r="N819" i="16"/>
  <c r="N820" i="16"/>
  <c r="N821" i="16"/>
  <c r="N822" i="16"/>
  <c r="N823" i="16"/>
  <c r="N824" i="16"/>
  <c r="N825" i="16"/>
  <c r="N826" i="16"/>
  <c r="N827" i="16"/>
  <c r="N828" i="16"/>
  <c r="N829" i="16"/>
  <c r="N830" i="16"/>
  <c r="N831" i="16"/>
  <c r="N832" i="16"/>
  <c r="N833" i="16"/>
  <c r="N834" i="16"/>
  <c r="N835" i="16"/>
  <c r="N836" i="16"/>
  <c r="N837" i="16"/>
  <c r="N838" i="16"/>
  <c r="N839" i="16"/>
  <c r="N840" i="16"/>
  <c r="N841" i="16"/>
  <c r="N842" i="16"/>
  <c r="N843" i="16"/>
  <c r="N844" i="16"/>
  <c r="N845" i="16"/>
  <c r="N846" i="16"/>
  <c r="N847" i="16"/>
  <c r="N848" i="16"/>
  <c r="N849" i="16"/>
  <c r="N850" i="16"/>
  <c r="N851" i="16"/>
  <c r="N852" i="16"/>
  <c r="N853" i="16"/>
  <c r="N854" i="16"/>
  <c r="N855" i="16"/>
  <c r="N856" i="16"/>
  <c r="N857" i="16"/>
  <c r="N858" i="16"/>
  <c r="N859" i="16"/>
  <c r="N860" i="16"/>
  <c r="N861" i="16"/>
  <c r="N862" i="16"/>
  <c r="N863" i="16"/>
  <c r="N864" i="16"/>
  <c r="N865" i="16"/>
  <c r="N866" i="16"/>
  <c r="N867" i="16"/>
  <c r="N868" i="16"/>
  <c r="N869" i="16"/>
  <c r="N870" i="16"/>
  <c r="N871" i="16"/>
  <c r="N872" i="16"/>
  <c r="N873" i="16"/>
  <c r="N874" i="16"/>
  <c r="N875" i="16"/>
  <c r="N876" i="16"/>
  <c r="N877" i="16"/>
  <c r="N878" i="16"/>
  <c r="N879" i="16"/>
  <c r="N880" i="16"/>
  <c r="N881" i="16"/>
  <c r="N882" i="16"/>
  <c r="N883" i="16"/>
  <c r="N884" i="16"/>
  <c r="N885" i="16"/>
  <c r="N886" i="16"/>
  <c r="N887" i="16"/>
  <c r="N888" i="16"/>
  <c r="N889" i="16"/>
  <c r="N890" i="16"/>
  <c r="N891" i="16"/>
  <c r="N892" i="16"/>
  <c r="N893" i="16"/>
  <c r="N894" i="16"/>
  <c r="N895" i="16"/>
  <c r="N896" i="16"/>
  <c r="N897" i="16"/>
  <c r="N898" i="16"/>
  <c r="N899" i="16"/>
  <c r="N900" i="16"/>
  <c r="N901" i="16"/>
  <c r="N902" i="16"/>
  <c r="N903" i="16"/>
  <c r="N904" i="16"/>
  <c r="N905" i="16"/>
  <c r="N906" i="16"/>
  <c r="N907" i="16"/>
  <c r="N908" i="16"/>
  <c r="N909" i="16"/>
  <c r="N910" i="16"/>
  <c r="N911" i="16"/>
  <c r="N912" i="16"/>
  <c r="N913" i="16"/>
  <c r="N914" i="16"/>
  <c r="N915" i="16"/>
  <c r="N916" i="16"/>
  <c r="N917" i="16"/>
  <c r="N918" i="16"/>
  <c r="N919" i="16"/>
  <c r="N920" i="16"/>
  <c r="N921" i="16"/>
  <c r="N922" i="16"/>
  <c r="N923" i="16"/>
  <c r="N924" i="16"/>
  <c r="N925" i="16"/>
  <c r="N926" i="16"/>
  <c r="N927" i="16"/>
  <c r="N928" i="16"/>
  <c r="N929" i="16"/>
  <c r="N930" i="16"/>
  <c r="N931" i="16"/>
  <c r="N932" i="16"/>
  <c r="N933" i="16"/>
  <c r="N934" i="16"/>
  <c r="N935" i="16"/>
  <c r="N936" i="16"/>
  <c r="N937" i="16"/>
  <c r="N938" i="16"/>
  <c r="N939" i="16"/>
  <c r="N940" i="16"/>
  <c r="N941" i="16"/>
  <c r="N942" i="16"/>
  <c r="N943" i="16"/>
  <c r="N944" i="16"/>
  <c r="N945" i="16"/>
  <c r="N946" i="16"/>
  <c r="N947" i="16"/>
  <c r="N948" i="16"/>
  <c r="N949" i="16"/>
  <c r="N950" i="16"/>
  <c r="N951" i="16"/>
  <c r="N952" i="16"/>
  <c r="N953" i="16"/>
  <c r="N954" i="16"/>
  <c r="N955" i="16"/>
  <c r="N956" i="16"/>
  <c r="N957" i="16"/>
  <c r="N958" i="16"/>
  <c r="N959" i="16"/>
  <c r="N960" i="16"/>
  <c r="N961" i="16"/>
  <c r="N962" i="16"/>
  <c r="N963" i="16"/>
  <c r="N964" i="16"/>
  <c r="N965" i="16"/>
  <c r="N966" i="16"/>
  <c r="N967" i="16"/>
  <c r="N968" i="16"/>
  <c r="N969" i="16"/>
  <c r="N970" i="16"/>
  <c r="N971" i="16"/>
  <c r="N972" i="16"/>
  <c r="N973" i="16"/>
  <c r="N974" i="16"/>
  <c r="N975" i="16"/>
  <c r="N976" i="16"/>
  <c r="N977" i="16"/>
  <c r="N978" i="16"/>
  <c r="N979" i="16"/>
  <c r="N980" i="16"/>
  <c r="N981" i="16"/>
  <c r="N982" i="16"/>
  <c r="N983" i="16"/>
  <c r="N984" i="16"/>
  <c r="N985" i="16"/>
  <c r="N986" i="16"/>
  <c r="N987" i="16"/>
  <c r="N988" i="16"/>
  <c r="N989" i="16"/>
  <c r="N990" i="16"/>
  <c r="N991" i="16"/>
  <c r="N992" i="16"/>
  <c r="N993" i="16"/>
  <c r="N994" i="16"/>
  <c r="N995" i="16"/>
  <c r="N996" i="16"/>
  <c r="N997" i="16"/>
  <c r="N998" i="16"/>
  <c r="N999" i="16"/>
  <c r="N1000" i="16"/>
  <c r="N1001" i="16"/>
  <c r="N1002" i="16"/>
  <c r="N1003" i="16"/>
  <c r="N1004" i="16"/>
  <c r="N1005" i="16"/>
  <c r="N1006" i="16"/>
  <c r="N1007" i="16"/>
  <c r="N1008" i="16"/>
  <c r="N1009" i="16"/>
  <c r="N1010" i="16"/>
  <c r="N1011" i="16"/>
  <c r="N1012" i="16"/>
  <c r="N1013" i="16"/>
  <c r="N1014" i="16"/>
  <c r="N1015" i="16"/>
  <c r="N1016" i="16"/>
  <c r="N1017" i="16"/>
  <c r="N1018" i="16"/>
  <c r="N1019" i="16"/>
  <c r="N1020" i="16"/>
  <c r="N1021" i="16"/>
  <c r="N1022" i="16"/>
  <c r="N1023" i="16"/>
  <c r="N1024" i="16"/>
  <c r="N1025" i="16"/>
  <c r="N1026" i="16"/>
  <c r="N1027" i="16"/>
  <c r="N1028" i="16"/>
  <c r="N1029" i="16"/>
  <c r="N1030" i="16"/>
  <c r="N1031" i="16"/>
  <c r="N1032" i="16"/>
  <c r="N1033" i="16"/>
  <c r="N1034" i="16"/>
  <c r="N1035" i="16"/>
  <c r="N1036" i="16"/>
  <c r="N1037" i="16"/>
  <c r="N1038" i="16"/>
  <c r="N1039" i="16"/>
  <c r="N1040" i="16"/>
  <c r="N1041" i="16"/>
  <c r="N1042" i="16"/>
  <c r="N1043" i="16"/>
  <c r="N1044" i="16"/>
  <c r="N1045" i="16"/>
  <c r="N1046" i="16"/>
  <c r="N1047" i="16"/>
  <c r="N1048" i="16"/>
  <c r="N1049" i="16"/>
  <c r="N1050" i="16"/>
  <c r="N1051" i="16"/>
  <c r="N1052" i="16"/>
  <c r="N1053" i="16"/>
  <c r="N1054" i="16"/>
  <c r="N1055" i="16"/>
  <c r="N1056" i="16"/>
  <c r="N1057" i="16"/>
  <c r="N1058" i="16"/>
  <c r="N1059" i="16"/>
  <c r="N1060" i="16"/>
  <c r="N1061" i="16"/>
  <c r="N1062" i="16"/>
  <c r="N1063" i="16"/>
  <c r="N1064" i="16"/>
  <c r="N1065" i="16"/>
  <c r="N1066" i="16"/>
  <c r="N1067" i="16"/>
  <c r="N1068" i="16"/>
  <c r="N1069" i="16"/>
  <c r="N1070" i="16"/>
  <c r="N1071" i="16"/>
  <c r="N1072" i="16"/>
  <c r="N1073" i="16"/>
  <c r="N1074" i="16"/>
  <c r="N1075" i="16"/>
  <c r="N1076" i="16"/>
  <c r="N1077" i="16"/>
  <c r="N1078" i="16"/>
  <c r="N1079" i="16"/>
  <c r="N1080" i="16"/>
  <c r="N1081" i="16"/>
  <c r="N1082" i="16"/>
  <c r="N1083" i="16"/>
  <c r="N1084" i="16"/>
  <c r="N1085" i="16"/>
  <c r="N1086" i="16"/>
  <c r="N1087" i="16"/>
  <c r="N1088" i="16"/>
  <c r="N1089" i="16"/>
  <c r="N1090" i="16"/>
  <c r="N1091" i="16"/>
  <c r="N1092" i="16"/>
  <c r="N1093" i="16"/>
  <c r="N1094" i="16"/>
  <c r="N1095" i="16"/>
  <c r="N1096" i="16"/>
  <c r="N1097" i="16"/>
  <c r="N1098" i="16"/>
  <c r="N1099" i="16"/>
  <c r="N1100" i="16"/>
  <c r="N1101" i="16"/>
  <c r="N1102" i="16"/>
  <c r="N1103" i="16"/>
  <c r="N1104" i="16"/>
  <c r="N1105" i="16"/>
  <c r="N1106" i="16"/>
  <c r="N1107" i="16"/>
  <c r="N1108" i="16"/>
  <c r="N1109" i="16"/>
  <c r="N1110" i="16"/>
  <c r="N1111" i="16"/>
  <c r="N1112" i="16"/>
  <c r="N1113" i="16"/>
  <c r="N1114" i="16"/>
  <c r="N1115" i="16"/>
  <c r="N1116" i="16"/>
  <c r="N1117" i="16"/>
  <c r="N1118" i="16"/>
  <c r="N1119" i="16"/>
  <c r="N1120" i="16"/>
  <c r="N1121" i="16"/>
  <c r="N1122" i="16"/>
  <c r="N1123" i="16"/>
  <c r="N1124" i="16"/>
  <c r="N1125" i="16"/>
  <c r="N1126" i="16"/>
  <c r="N1127" i="16"/>
  <c r="N1128" i="16"/>
  <c r="N1129" i="16"/>
  <c r="N1130" i="16"/>
  <c r="N1131" i="16"/>
  <c r="N1132" i="16"/>
  <c r="N1133" i="16"/>
  <c r="N1134" i="16"/>
  <c r="N1135" i="16"/>
  <c r="N1136" i="16"/>
  <c r="N1137" i="16"/>
  <c r="N1138" i="16"/>
  <c r="N1139" i="16"/>
  <c r="N1140" i="16"/>
  <c r="N1141" i="16"/>
  <c r="N1142" i="16"/>
  <c r="N1143" i="16"/>
  <c r="N1144" i="16"/>
  <c r="N1145" i="16"/>
  <c r="N1146" i="16"/>
  <c r="N1147" i="16"/>
  <c r="N1148" i="16"/>
  <c r="N1149" i="16"/>
  <c r="N1150" i="16"/>
  <c r="N1151" i="16"/>
  <c r="N1152" i="16"/>
  <c r="N1153" i="16"/>
  <c r="N1154" i="16"/>
  <c r="N1155" i="16"/>
  <c r="N1156" i="16"/>
  <c r="N1157" i="16"/>
  <c r="N1158" i="16"/>
  <c r="N1159" i="16"/>
  <c r="N1160" i="16"/>
  <c r="N1161" i="16"/>
  <c r="N1162" i="16"/>
  <c r="N1163" i="16"/>
  <c r="N1164" i="16"/>
  <c r="N1165" i="16"/>
  <c r="N1166" i="16"/>
  <c r="N1167" i="16"/>
  <c r="N1168" i="16"/>
  <c r="N1169" i="16"/>
  <c r="N1170" i="16"/>
  <c r="N1171" i="16"/>
  <c r="N1172" i="16"/>
  <c r="N1173" i="16"/>
  <c r="N1174" i="16"/>
  <c r="N1175" i="16"/>
  <c r="N1176" i="16"/>
  <c r="N1177" i="16"/>
  <c r="N1178" i="16"/>
  <c r="N1179" i="16"/>
  <c r="N1180" i="16"/>
  <c r="N1181" i="16"/>
  <c r="N1182" i="16"/>
  <c r="N1183" i="16"/>
  <c r="N1184" i="16"/>
  <c r="N1185" i="16"/>
  <c r="N1186" i="16"/>
  <c r="N1187" i="16"/>
  <c r="N1188" i="16"/>
  <c r="N1189" i="16"/>
  <c r="N1190" i="16"/>
  <c r="N1191" i="16"/>
  <c r="N1192" i="16"/>
  <c r="N1193" i="16"/>
  <c r="N1194" i="16"/>
  <c r="N1195" i="16"/>
  <c r="N1196" i="16"/>
  <c r="N1197" i="16"/>
  <c r="N1198" i="16"/>
  <c r="N1199" i="16"/>
  <c r="N1200" i="16"/>
  <c r="N1201" i="16"/>
  <c r="N1202" i="16"/>
  <c r="N1203" i="16"/>
  <c r="N1204" i="16"/>
  <c r="N1205" i="16"/>
  <c r="N1206" i="16"/>
  <c r="N1207" i="16"/>
  <c r="N1208" i="16"/>
  <c r="N1209" i="16"/>
  <c r="N1210" i="16"/>
  <c r="N1211" i="16"/>
  <c r="N1212" i="16"/>
  <c r="N1213" i="16"/>
  <c r="N1214" i="16"/>
  <c r="N1215" i="16"/>
  <c r="N1216" i="16"/>
  <c r="N1217" i="16"/>
  <c r="N1218" i="16"/>
  <c r="N1219" i="16"/>
  <c r="N1220" i="16"/>
  <c r="N1221" i="16"/>
  <c r="N1222" i="16"/>
  <c r="N1223" i="16"/>
  <c r="N1224" i="16"/>
  <c r="N1225" i="16"/>
  <c r="N1226" i="16"/>
  <c r="N1227" i="16"/>
  <c r="N1228" i="16"/>
  <c r="N1229" i="16"/>
  <c r="N1230" i="16"/>
  <c r="N1231" i="16"/>
  <c r="N1232" i="16"/>
  <c r="N1233" i="16"/>
  <c r="N1234" i="16"/>
  <c r="N1235" i="16"/>
  <c r="N1236" i="16"/>
  <c r="N1237" i="16"/>
  <c r="N1238" i="16"/>
  <c r="N1239" i="16"/>
  <c r="N1240" i="16"/>
  <c r="N1241" i="16"/>
  <c r="N1242" i="16"/>
  <c r="N1243" i="16"/>
  <c r="N1244" i="16"/>
  <c r="N1245" i="16"/>
  <c r="N1246" i="16"/>
  <c r="N1247" i="16"/>
  <c r="N1248" i="16"/>
  <c r="N1249" i="16"/>
  <c r="N1250" i="16"/>
  <c r="N1251" i="16"/>
  <c r="N1252" i="16"/>
  <c r="N1253" i="16"/>
  <c r="N1254" i="16"/>
  <c r="N1255" i="16"/>
  <c r="N1256" i="16"/>
  <c r="N1257" i="16"/>
  <c r="N1258" i="16"/>
  <c r="N1259" i="16"/>
  <c r="N1260" i="16"/>
  <c r="N1261" i="16"/>
  <c r="N1262" i="16"/>
  <c r="N1263" i="16"/>
  <c r="N1264" i="16"/>
  <c r="N1265" i="16"/>
  <c r="N1266" i="16"/>
  <c r="N1267" i="16"/>
  <c r="N1268" i="16"/>
  <c r="N1269" i="16"/>
  <c r="N1270" i="16"/>
  <c r="N1271" i="16"/>
  <c r="N1272" i="16"/>
  <c r="N1273" i="16"/>
  <c r="N1274" i="16"/>
  <c r="N1275" i="16"/>
  <c r="N1276" i="16"/>
  <c r="N1277" i="16"/>
  <c r="N1278" i="16"/>
  <c r="N1279" i="16"/>
  <c r="N1280" i="16"/>
  <c r="N1281" i="16"/>
  <c r="N1282" i="16"/>
  <c r="N1283" i="16"/>
  <c r="N1284" i="16"/>
  <c r="N1285" i="16"/>
  <c r="N1286" i="16"/>
  <c r="N1287" i="16"/>
  <c r="N1288" i="16"/>
  <c r="N1289" i="16"/>
  <c r="N1290" i="16"/>
  <c r="N1291" i="16"/>
  <c r="N1292" i="16"/>
  <c r="N1293" i="16"/>
  <c r="N1294" i="16"/>
  <c r="N1295" i="16"/>
  <c r="N1296" i="16"/>
  <c r="N1297" i="16"/>
  <c r="N1298" i="16"/>
  <c r="N1299" i="16"/>
  <c r="N1300" i="16"/>
  <c r="N1301" i="16"/>
  <c r="N1302" i="16"/>
  <c r="N1303" i="16"/>
  <c r="N1304" i="16"/>
  <c r="N1305" i="16"/>
  <c r="N1306" i="16"/>
  <c r="N1307" i="16"/>
  <c r="N1308" i="16"/>
  <c r="N1309" i="16"/>
  <c r="N1310" i="16"/>
  <c r="N1311" i="16"/>
  <c r="N1312" i="16"/>
  <c r="N1313" i="16"/>
  <c r="N1314" i="16"/>
  <c r="N1315" i="16"/>
  <c r="N1316" i="16"/>
  <c r="N1317" i="16"/>
  <c r="N1318" i="16"/>
  <c r="N1319" i="16"/>
  <c r="N1320" i="16"/>
  <c r="N1321" i="16"/>
  <c r="N1322" i="16"/>
  <c r="N1323" i="16"/>
  <c r="N1324" i="16"/>
  <c r="N1325" i="16"/>
  <c r="N1326" i="16"/>
  <c r="N1327" i="16"/>
  <c r="N1328" i="16"/>
  <c r="N1329" i="16"/>
  <c r="N1330" i="16"/>
  <c r="N1331" i="16"/>
  <c r="N1332" i="16"/>
  <c r="N1333" i="16"/>
  <c r="N1334" i="16"/>
  <c r="N1335" i="16"/>
  <c r="N1336" i="16"/>
  <c r="N1337" i="16"/>
  <c r="N1338" i="16"/>
  <c r="N1339" i="16"/>
  <c r="N1340" i="16"/>
  <c r="N1341" i="16"/>
  <c r="N1342" i="16"/>
  <c r="N1343" i="16"/>
  <c r="N1344" i="16"/>
  <c r="N1345" i="16"/>
  <c r="N1346" i="16"/>
  <c r="N1347" i="16"/>
  <c r="N1348" i="16"/>
  <c r="N1349" i="16"/>
  <c r="N1350" i="16"/>
  <c r="N1351" i="16"/>
  <c r="N1352" i="16"/>
  <c r="N1353" i="16"/>
  <c r="N1354" i="16"/>
  <c r="N1355" i="16"/>
  <c r="N1356" i="16"/>
  <c r="N1357" i="16"/>
  <c r="N1358" i="16"/>
  <c r="N1359" i="16"/>
  <c r="N1360" i="16"/>
  <c r="N1361" i="16"/>
  <c r="N1362" i="16"/>
  <c r="N1363" i="16"/>
  <c r="N1364" i="16"/>
  <c r="N1365" i="16"/>
  <c r="N1366" i="16"/>
  <c r="N1367" i="16"/>
  <c r="N1368" i="16"/>
  <c r="N1369" i="16"/>
  <c r="N1370" i="16"/>
  <c r="N1371" i="16"/>
  <c r="N1372" i="16"/>
  <c r="N1373" i="16"/>
  <c r="N1374" i="16"/>
  <c r="N1375" i="16"/>
  <c r="N1376" i="16"/>
  <c r="N1377" i="16"/>
  <c r="N1378" i="16"/>
  <c r="N1379" i="16"/>
  <c r="N1380" i="16"/>
  <c r="N1381" i="16"/>
  <c r="N1382" i="16"/>
  <c r="N1383" i="16"/>
  <c r="N1384" i="16"/>
  <c r="N1385" i="16"/>
  <c r="N1386" i="16"/>
  <c r="N1387" i="16"/>
  <c r="N1388" i="16"/>
  <c r="N1389" i="16"/>
  <c r="N1390" i="16"/>
  <c r="N1391" i="16"/>
  <c r="N1392" i="16"/>
  <c r="N1393" i="16"/>
  <c r="N1394" i="16"/>
  <c r="N1395" i="16"/>
  <c r="N1396" i="16"/>
  <c r="N1397" i="16"/>
  <c r="N1398" i="16"/>
  <c r="N1399" i="16"/>
  <c r="N1400" i="16"/>
  <c r="N1401" i="16"/>
  <c r="N1402" i="16"/>
  <c r="N1403" i="16"/>
  <c r="N1404" i="16"/>
  <c r="N1405" i="16"/>
  <c r="N1406" i="16"/>
  <c r="N1407" i="16"/>
  <c r="N1408" i="16"/>
  <c r="N1409" i="16"/>
  <c r="N1410" i="16"/>
  <c r="N1411" i="16"/>
  <c r="N1412" i="16"/>
  <c r="N1413" i="16"/>
  <c r="N1414" i="16"/>
  <c r="N1415" i="16"/>
  <c r="N1416" i="16"/>
  <c r="N1417" i="16"/>
  <c r="N1418" i="16"/>
  <c r="N1419" i="16"/>
  <c r="N1420" i="16"/>
  <c r="N1421" i="16"/>
  <c r="N1422" i="16"/>
  <c r="N1423" i="16"/>
  <c r="N1424" i="16"/>
  <c r="N1425" i="16"/>
  <c r="N1426" i="16"/>
  <c r="N1427" i="16"/>
  <c r="N1428" i="16"/>
  <c r="N1429" i="16"/>
  <c r="N1430" i="16"/>
  <c r="N1431" i="16"/>
  <c r="N1432" i="16"/>
  <c r="N1433" i="16"/>
  <c r="N1434" i="16"/>
  <c r="N1435" i="16"/>
  <c r="N1436" i="16"/>
  <c r="N1437" i="16"/>
  <c r="N1438" i="16"/>
  <c r="N1439" i="16"/>
  <c r="N1440" i="16"/>
  <c r="N1441" i="16"/>
  <c r="N1442" i="16"/>
  <c r="N1443" i="16"/>
  <c r="N1444" i="16"/>
  <c r="N1445" i="16"/>
  <c r="N1446" i="16"/>
  <c r="N1447" i="16"/>
  <c r="N1448" i="16"/>
  <c r="N1449" i="16"/>
  <c r="N1450" i="16"/>
  <c r="N1451" i="16"/>
  <c r="N1452" i="16"/>
  <c r="N1453" i="16"/>
  <c r="N1454" i="16"/>
  <c r="N1455" i="16"/>
  <c r="N1456" i="16"/>
  <c r="N1457" i="16"/>
  <c r="N1458" i="16"/>
  <c r="N1459" i="16"/>
  <c r="N1460" i="16"/>
  <c r="N1461" i="16"/>
  <c r="N1462" i="16"/>
  <c r="N1463" i="16"/>
  <c r="N1464" i="16"/>
  <c r="N1465" i="16"/>
  <c r="N1466" i="16"/>
  <c r="N1467" i="16"/>
  <c r="N1468" i="16"/>
  <c r="N1469" i="16"/>
  <c r="N1470" i="16"/>
  <c r="N1471" i="16"/>
  <c r="N1472" i="16"/>
  <c r="N1473" i="16"/>
  <c r="N1474" i="16"/>
  <c r="N1475" i="16"/>
  <c r="N1476" i="16"/>
  <c r="N1477" i="16"/>
  <c r="N1478" i="16"/>
  <c r="N1479" i="16"/>
  <c r="N1480" i="16"/>
  <c r="N1481" i="16"/>
  <c r="N1482" i="16"/>
  <c r="N1483" i="16"/>
  <c r="N1484" i="16"/>
  <c r="N1485" i="16"/>
  <c r="N1486" i="16"/>
  <c r="N1487" i="16"/>
  <c r="N1488" i="16"/>
  <c r="N1489" i="16"/>
  <c r="N1490" i="16"/>
  <c r="N1491" i="16"/>
  <c r="N1492" i="16"/>
  <c r="N1493" i="16"/>
  <c r="N1494" i="16"/>
  <c r="N1495" i="16"/>
  <c r="N1496" i="16"/>
  <c r="N1497" i="16"/>
  <c r="N1498" i="16"/>
  <c r="N1499" i="16"/>
  <c r="N1500" i="16"/>
  <c r="N1501" i="16"/>
  <c r="N1502" i="16"/>
  <c r="N1503" i="16"/>
  <c r="N1504" i="16"/>
  <c r="N1505" i="16"/>
  <c r="N1506" i="16"/>
  <c r="N1507" i="16"/>
  <c r="N1508" i="16"/>
  <c r="N1509" i="16"/>
  <c r="N1510" i="16"/>
  <c r="N1511" i="16"/>
  <c r="N1512" i="16"/>
  <c r="N1513" i="16"/>
  <c r="N1514" i="16"/>
  <c r="N1515" i="16"/>
  <c r="N1516" i="16"/>
  <c r="N1517" i="16"/>
  <c r="N1518" i="16"/>
  <c r="N1519" i="16"/>
  <c r="N1520" i="16"/>
  <c r="N1521" i="16"/>
  <c r="N1522" i="16"/>
  <c r="N1523" i="16"/>
  <c r="N1524" i="16"/>
  <c r="N1525" i="16"/>
  <c r="N1526" i="16"/>
  <c r="N1527" i="16"/>
  <c r="N1528" i="16"/>
  <c r="N1529" i="16"/>
  <c r="N1530" i="16"/>
  <c r="N1531" i="16"/>
  <c r="N1532" i="16"/>
  <c r="N1533" i="16"/>
  <c r="N1534" i="16"/>
  <c r="N1535" i="16"/>
  <c r="N1536" i="16"/>
  <c r="N1537" i="16"/>
  <c r="N1538" i="16"/>
  <c r="N1539" i="16"/>
  <c r="N1540" i="16"/>
  <c r="N1541" i="16"/>
  <c r="N1542" i="16"/>
  <c r="N1543" i="16"/>
  <c r="N1544" i="16"/>
  <c r="N1545" i="16"/>
  <c r="N1546" i="16"/>
  <c r="N1547" i="16"/>
  <c r="N1548" i="16"/>
  <c r="N1549" i="16"/>
  <c r="N1550" i="16"/>
  <c r="N1551" i="16"/>
  <c r="N1552" i="16"/>
  <c r="N1553" i="16"/>
  <c r="N1554" i="16"/>
  <c r="N1555" i="16"/>
  <c r="N1556" i="16"/>
  <c r="N1557" i="16"/>
  <c r="N1558" i="16"/>
  <c r="N1559" i="16"/>
  <c r="N1560" i="16"/>
  <c r="N1561" i="16"/>
  <c r="N1562" i="16"/>
  <c r="N1563" i="16"/>
  <c r="N1564" i="16"/>
  <c r="N1565" i="16"/>
  <c r="N1566" i="16"/>
  <c r="N1567" i="16"/>
  <c r="N1568" i="16"/>
  <c r="N1569" i="16"/>
  <c r="N1570" i="16"/>
  <c r="N1571" i="16"/>
  <c r="N1572" i="16"/>
  <c r="N1573" i="16"/>
  <c r="N1574" i="16"/>
  <c r="N1575" i="16"/>
  <c r="N1576" i="16"/>
  <c r="N1577" i="16"/>
  <c r="N1578" i="16"/>
  <c r="N1579" i="16"/>
  <c r="N1580" i="16"/>
  <c r="N1581" i="16"/>
  <c r="N1582" i="16"/>
  <c r="N1583" i="16"/>
  <c r="N1584" i="16"/>
  <c r="N1585" i="16"/>
  <c r="N1586" i="16"/>
  <c r="N1587" i="16"/>
  <c r="N1588" i="16"/>
  <c r="N1589" i="16"/>
  <c r="N1590" i="16"/>
  <c r="N1591" i="16"/>
  <c r="N1592" i="16"/>
  <c r="N1593" i="16"/>
  <c r="N1594" i="16"/>
  <c r="N1595" i="16"/>
  <c r="N1596" i="16"/>
  <c r="N1597" i="16"/>
  <c r="N1598" i="16"/>
  <c r="N1599" i="16"/>
  <c r="N1600" i="16"/>
  <c r="N1601" i="16"/>
  <c r="N1602" i="16"/>
  <c r="N1603" i="16"/>
  <c r="N1604" i="16"/>
  <c r="N1605" i="16"/>
  <c r="N1606" i="16"/>
  <c r="N1607" i="16"/>
  <c r="N1608" i="16"/>
  <c r="N1609" i="16"/>
  <c r="N1610" i="16"/>
  <c r="N1611" i="16"/>
  <c r="N1612" i="16"/>
  <c r="N1613" i="16"/>
  <c r="N1614" i="16"/>
  <c r="N1615" i="16"/>
  <c r="N1616" i="16"/>
  <c r="N1617" i="16"/>
  <c r="N1618" i="16"/>
  <c r="N1619" i="16"/>
  <c r="N1620" i="16"/>
  <c r="N1621" i="16"/>
  <c r="N1622" i="16"/>
  <c r="N1623" i="16"/>
  <c r="N1624" i="16"/>
  <c r="N1625" i="16"/>
  <c r="N1626" i="16"/>
  <c r="N1627" i="16"/>
  <c r="N1628" i="16"/>
  <c r="N1629" i="16"/>
  <c r="N1630" i="16"/>
  <c r="N1631" i="16"/>
  <c r="N1632" i="16"/>
  <c r="N1633" i="16"/>
  <c r="N1634" i="16"/>
  <c r="N1635" i="16"/>
  <c r="N1636" i="16"/>
  <c r="N1637" i="16"/>
  <c r="N1638" i="16"/>
  <c r="N1639" i="16"/>
  <c r="N1640" i="16"/>
  <c r="N1641" i="16"/>
  <c r="N1642" i="16"/>
  <c r="N1643" i="16"/>
  <c r="N1644" i="16"/>
  <c r="N1645" i="16"/>
  <c r="N1646" i="16"/>
  <c r="N1647" i="16"/>
  <c r="N1648" i="16"/>
  <c r="N1649" i="16"/>
  <c r="N1650" i="16"/>
  <c r="N1651" i="16"/>
  <c r="N1652" i="16"/>
  <c r="N1653" i="16"/>
  <c r="N1654" i="16"/>
  <c r="N1655" i="16"/>
  <c r="N1656" i="16"/>
  <c r="N1657" i="16"/>
  <c r="N1658" i="16"/>
  <c r="N1659" i="16"/>
  <c r="N1660" i="16"/>
  <c r="N1661" i="16"/>
  <c r="N1662" i="16"/>
  <c r="N1663" i="16"/>
  <c r="N1664" i="16"/>
  <c r="N1665" i="16"/>
  <c r="N1666" i="16"/>
  <c r="N1667" i="16"/>
  <c r="N1668" i="16"/>
  <c r="N1669" i="16"/>
  <c r="N1670" i="16"/>
  <c r="N1671" i="16"/>
  <c r="N1672" i="16"/>
  <c r="N1673" i="16"/>
  <c r="N1674" i="16"/>
  <c r="N1675" i="16"/>
  <c r="N1676" i="16"/>
  <c r="N1677" i="16"/>
  <c r="N1678" i="16"/>
  <c r="N1679" i="16"/>
  <c r="N1680" i="16"/>
  <c r="N1681" i="16"/>
  <c r="N1682" i="16"/>
  <c r="N1683" i="16"/>
  <c r="N1684" i="16"/>
  <c r="N1685" i="16"/>
  <c r="N1686" i="16"/>
  <c r="N1687" i="16"/>
  <c r="N1688" i="16"/>
  <c r="N1689" i="16"/>
  <c r="N1690" i="16"/>
  <c r="N1691" i="16"/>
  <c r="N1692" i="16"/>
  <c r="N1693" i="16"/>
  <c r="N1694" i="16"/>
  <c r="N1695" i="16"/>
  <c r="N1696" i="16"/>
  <c r="N1697" i="16"/>
  <c r="N1698" i="16"/>
  <c r="N1699" i="16"/>
  <c r="N1700" i="16"/>
  <c r="N1701" i="16"/>
  <c r="N1702" i="16"/>
  <c r="N1703" i="16"/>
  <c r="N1704" i="16"/>
  <c r="N1705" i="16"/>
  <c r="N1706" i="16"/>
  <c r="N1707" i="16"/>
  <c r="N1708" i="16"/>
  <c r="N1709" i="16"/>
  <c r="N1710" i="16"/>
  <c r="N1711" i="16"/>
  <c r="N1712" i="16"/>
  <c r="N1713" i="16"/>
  <c r="N1714" i="16"/>
  <c r="N1715" i="16"/>
  <c r="N1716" i="16"/>
  <c r="N1717" i="16"/>
  <c r="N1718" i="16"/>
  <c r="N1719" i="16"/>
  <c r="N1720" i="16"/>
  <c r="N1721" i="16"/>
  <c r="N1722" i="16"/>
  <c r="N1723" i="16"/>
  <c r="N1724" i="16"/>
  <c r="N1725" i="16"/>
  <c r="N1726" i="16"/>
  <c r="N1727" i="16"/>
  <c r="N1728" i="16"/>
  <c r="N1729" i="16"/>
  <c r="N1730" i="16"/>
  <c r="N1731" i="16"/>
  <c r="N1732" i="16"/>
  <c r="N1733" i="16"/>
  <c r="N1734" i="16"/>
  <c r="N1735" i="16"/>
  <c r="N1736" i="16"/>
  <c r="N1737" i="16"/>
  <c r="N1738" i="16"/>
  <c r="N1739" i="16"/>
  <c r="N1740" i="16"/>
  <c r="N1741" i="16"/>
  <c r="N1742" i="16"/>
  <c r="N1743" i="16"/>
  <c r="N1744" i="16"/>
  <c r="N1745" i="16"/>
  <c r="N1746" i="16"/>
  <c r="N1747" i="16"/>
  <c r="N1748" i="16"/>
  <c r="N1749" i="16"/>
  <c r="N1750" i="16"/>
  <c r="N1751" i="16"/>
  <c r="N1752" i="16"/>
  <c r="N1753" i="16"/>
  <c r="N1754" i="16"/>
  <c r="N1755" i="16"/>
  <c r="N1756" i="16"/>
  <c r="N1757" i="16"/>
  <c r="N1758" i="16"/>
  <c r="N1759" i="16"/>
  <c r="N1760" i="16"/>
  <c r="N1761" i="16"/>
  <c r="N1762" i="16"/>
  <c r="N1763" i="16"/>
  <c r="N1764" i="16"/>
  <c r="N1765" i="16"/>
  <c r="N1766" i="16"/>
  <c r="N1767" i="16"/>
  <c r="N1768" i="16"/>
  <c r="N1769" i="16"/>
  <c r="N1770" i="16"/>
  <c r="N1771" i="16"/>
  <c r="N1772" i="16"/>
  <c r="N1773" i="16"/>
  <c r="N1774" i="16"/>
  <c r="N1775" i="16"/>
  <c r="N1776" i="16"/>
  <c r="N1777" i="16"/>
  <c r="N1778" i="16"/>
  <c r="N1779" i="16"/>
  <c r="N1780" i="16"/>
  <c r="N1781" i="16"/>
  <c r="N1782" i="16"/>
  <c r="N1783" i="16"/>
  <c r="N1784" i="16"/>
  <c r="N1785" i="16"/>
  <c r="N1786" i="16"/>
  <c r="N1787" i="16"/>
  <c r="N1788" i="16"/>
  <c r="N1789" i="16"/>
  <c r="N1790" i="16"/>
  <c r="N1791" i="16"/>
  <c r="N1792" i="16"/>
  <c r="N1793" i="16"/>
  <c r="N1794" i="16"/>
  <c r="N1795" i="16"/>
  <c r="N1796" i="16"/>
  <c r="N1797" i="16"/>
  <c r="N1798" i="16"/>
  <c r="N1799" i="16"/>
  <c r="N1800" i="16"/>
  <c r="N1801" i="16"/>
  <c r="N1802" i="16"/>
  <c r="N1803" i="16"/>
  <c r="N1804" i="16"/>
  <c r="N1805" i="16"/>
  <c r="N1806" i="16"/>
  <c r="N1807" i="16"/>
  <c r="N1808" i="16"/>
  <c r="N1809" i="16"/>
  <c r="N1810" i="16"/>
  <c r="N1811" i="16"/>
  <c r="N1812" i="16"/>
  <c r="N1813" i="16"/>
  <c r="N1814" i="16"/>
  <c r="N1815" i="16"/>
  <c r="N1816" i="16"/>
  <c r="N1817" i="16"/>
  <c r="N1818" i="16"/>
  <c r="N1819" i="16"/>
  <c r="N1820" i="16"/>
  <c r="N1821" i="16"/>
  <c r="N1822" i="16"/>
  <c r="N1823" i="16"/>
  <c r="N1824" i="16"/>
  <c r="N1825" i="16"/>
  <c r="N1826" i="16"/>
  <c r="N1827" i="16"/>
  <c r="N1828" i="16"/>
  <c r="N1829" i="16"/>
  <c r="N1830" i="16"/>
  <c r="N1831" i="16"/>
  <c r="N1832" i="16"/>
  <c r="N1833" i="16"/>
  <c r="N1834" i="16"/>
  <c r="N1835" i="16"/>
  <c r="N1836" i="16"/>
  <c r="N1837" i="16"/>
  <c r="N1838" i="16"/>
  <c r="N1839" i="16"/>
  <c r="N1840" i="16"/>
  <c r="N1841" i="16"/>
  <c r="N1842" i="16"/>
  <c r="N1843" i="16"/>
  <c r="N1844" i="16"/>
  <c r="N1845" i="16"/>
  <c r="N1846" i="16"/>
  <c r="N1847" i="16"/>
  <c r="N1848" i="16"/>
  <c r="N1849" i="16"/>
  <c r="N1850" i="16"/>
  <c r="N1851" i="16"/>
  <c r="N1852" i="16"/>
  <c r="N1853" i="16"/>
  <c r="N1854" i="16"/>
  <c r="N1855" i="16"/>
  <c r="N1856" i="16"/>
  <c r="N1857" i="16"/>
  <c r="N1858" i="16"/>
  <c r="N1859" i="16"/>
  <c r="N1860" i="16"/>
  <c r="N1861" i="16"/>
  <c r="N1862" i="16"/>
  <c r="N1863" i="16"/>
  <c r="N1864" i="16"/>
  <c r="N1865" i="16"/>
  <c r="N1866" i="16"/>
  <c r="N1867" i="16"/>
  <c r="N1868" i="16"/>
  <c r="N1869" i="16"/>
  <c r="N1870" i="16"/>
  <c r="N1871" i="16"/>
  <c r="N1872" i="16"/>
  <c r="N1873" i="16"/>
  <c r="N1874" i="16"/>
  <c r="N1875" i="16"/>
  <c r="N1876" i="16"/>
  <c r="N1877" i="16"/>
  <c r="N1878" i="16"/>
  <c r="N1879" i="16"/>
  <c r="N1880" i="16"/>
  <c r="N1881" i="16"/>
  <c r="N1882" i="16"/>
  <c r="N1883" i="16"/>
  <c r="N1884" i="16"/>
  <c r="N1885" i="16"/>
  <c r="N1886" i="16"/>
  <c r="N1887" i="16"/>
  <c r="N1888" i="16"/>
  <c r="N1889" i="16"/>
  <c r="N1890" i="16"/>
  <c r="N1891" i="16"/>
  <c r="N1892" i="16"/>
  <c r="N1893" i="16"/>
  <c r="N1894" i="16"/>
  <c r="N1895" i="16"/>
  <c r="N1896" i="16"/>
  <c r="N1897" i="16"/>
  <c r="N1898" i="16"/>
  <c r="N1899" i="16"/>
  <c r="N1900" i="16"/>
  <c r="N1901" i="16"/>
  <c r="N1902" i="16"/>
  <c r="N1903" i="16"/>
  <c r="N1904" i="16"/>
  <c r="N1905" i="16"/>
  <c r="N1906" i="16"/>
  <c r="N1907" i="16"/>
  <c r="N1908" i="16"/>
  <c r="N1909" i="16"/>
  <c r="N1910" i="16"/>
  <c r="N1911" i="16"/>
  <c r="N1912" i="16"/>
  <c r="N1913" i="16"/>
  <c r="N1914" i="16"/>
  <c r="N1915" i="16"/>
  <c r="N1916" i="16"/>
  <c r="N1917" i="16"/>
  <c r="N1918" i="16"/>
  <c r="N1919" i="16"/>
  <c r="N1920" i="16"/>
  <c r="N1921" i="16"/>
  <c r="N1922" i="16"/>
  <c r="N1923" i="16"/>
  <c r="N1924" i="16"/>
  <c r="N1925" i="16"/>
  <c r="N1926" i="16"/>
  <c r="N1927" i="16"/>
  <c r="N1928" i="16"/>
  <c r="N1929" i="16"/>
  <c r="N1930" i="16"/>
  <c r="N1931" i="16"/>
  <c r="N1932" i="16"/>
  <c r="N1933" i="16"/>
  <c r="N1934" i="16"/>
  <c r="N1935" i="16"/>
  <c r="N1936" i="16"/>
  <c r="N1937" i="16"/>
  <c r="N1938" i="16"/>
  <c r="N1939" i="16"/>
  <c r="N1940" i="16"/>
  <c r="N1941" i="16"/>
  <c r="N1942" i="16"/>
  <c r="N1943" i="16"/>
  <c r="N1944" i="16"/>
  <c r="N1945" i="16"/>
  <c r="N1946" i="16"/>
  <c r="N1947" i="16"/>
  <c r="N1948" i="16"/>
  <c r="N1949" i="16"/>
  <c r="N1950" i="16"/>
  <c r="N1951" i="16"/>
  <c r="N1952" i="16"/>
  <c r="N1953" i="16"/>
  <c r="N1954" i="16"/>
  <c r="N1955" i="16"/>
  <c r="N1956" i="16"/>
  <c r="N1957" i="16"/>
  <c r="N1958" i="16"/>
  <c r="N1959" i="16"/>
  <c r="N1960" i="16"/>
  <c r="N1961" i="16"/>
  <c r="N1962" i="16"/>
  <c r="N1963" i="16"/>
  <c r="N1964" i="16"/>
  <c r="N1965" i="16"/>
  <c r="N1966" i="16"/>
  <c r="N1967" i="16"/>
  <c r="N1968" i="16"/>
  <c r="N1969" i="16"/>
  <c r="N1970" i="16"/>
  <c r="N1971" i="16"/>
  <c r="N1972" i="16"/>
  <c r="N1973" i="16"/>
  <c r="N1974" i="16"/>
  <c r="N1975" i="16"/>
  <c r="N1976" i="16"/>
  <c r="N1977" i="16"/>
  <c r="N1978" i="16"/>
  <c r="N1979" i="16"/>
  <c r="N1980" i="16"/>
  <c r="N1981" i="16"/>
  <c r="N1982" i="16"/>
  <c r="N1983" i="16"/>
  <c r="N1984" i="16"/>
  <c r="N1985" i="16"/>
  <c r="N1986" i="16"/>
  <c r="N1987" i="16"/>
  <c r="N1988" i="16"/>
  <c r="N1989" i="16"/>
  <c r="N1990" i="16"/>
  <c r="N1991" i="16"/>
  <c r="N1992" i="16"/>
  <c r="N1993" i="16"/>
  <c r="N1994" i="16"/>
  <c r="N1995" i="16"/>
  <c r="N1996" i="16"/>
  <c r="N1997" i="16"/>
  <c r="N1998" i="16"/>
  <c r="N1999" i="16"/>
  <c r="N2000" i="16"/>
  <c r="N2001" i="16"/>
  <c r="N2002" i="16"/>
  <c r="N2003" i="16"/>
  <c r="N2004" i="16"/>
  <c r="N2005" i="16"/>
  <c r="N2006" i="16"/>
  <c r="N2007" i="16"/>
  <c r="N2008" i="16"/>
  <c r="N2009" i="16"/>
  <c r="N2010" i="16"/>
  <c r="N2011" i="16"/>
  <c r="N2012" i="16"/>
  <c r="N2013" i="16"/>
  <c r="N2014" i="16"/>
  <c r="N2015" i="16"/>
  <c r="N2016" i="16"/>
  <c r="N2017" i="16"/>
  <c r="N2018" i="16"/>
  <c r="N2019" i="16"/>
  <c r="N2020" i="16"/>
  <c r="N2021" i="16"/>
  <c r="N2022" i="16"/>
  <c r="N2023" i="16"/>
  <c r="N2024" i="16"/>
  <c r="N2025" i="16"/>
  <c r="N2026" i="16"/>
  <c r="N2027" i="16"/>
  <c r="N2028" i="16"/>
  <c r="N2029" i="16"/>
  <c r="N2030" i="16"/>
  <c r="N2031" i="16"/>
  <c r="N2032" i="16"/>
  <c r="N2033" i="16"/>
  <c r="N2034" i="16"/>
  <c r="N2035" i="16"/>
  <c r="N2036" i="16"/>
  <c r="N2037" i="16"/>
  <c r="N2038" i="16"/>
  <c r="N2039" i="16"/>
  <c r="N2040" i="16"/>
  <c r="N2041" i="16"/>
  <c r="N2042" i="16"/>
  <c r="N2043" i="16"/>
  <c r="N2044" i="16"/>
  <c r="N2045" i="16"/>
  <c r="N2046" i="16"/>
  <c r="N2047" i="16"/>
  <c r="N2048" i="16"/>
  <c r="N2049" i="16"/>
  <c r="N2050" i="16"/>
  <c r="N2051" i="16"/>
  <c r="N2052" i="16"/>
  <c r="N2053" i="16"/>
  <c r="N2054" i="16"/>
  <c r="N2055" i="16"/>
  <c r="N2056" i="16"/>
  <c r="N2057" i="16"/>
  <c r="N2058" i="16"/>
  <c r="N2059" i="16"/>
  <c r="N2060" i="16"/>
  <c r="N2061" i="16"/>
  <c r="N2062" i="16"/>
  <c r="N2063" i="16"/>
  <c r="N2064" i="16"/>
  <c r="N2065" i="16"/>
  <c r="N2066" i="16"/>
  <c r="N2067" i="16"/>
  <c r="N2068" i="16"/>
  <c r="N2069" i="16"/>
  <c r="N2070" i="16"/>
  <c r="N2071" i="16"/>
  <c r="N2072" i="16"/>
  <c r="N2073" i="16"/>
  <c r="N2074" i="16"/>
  <c r="N2075" i="16"/>
  <c r="N2076" i="16"/>
  <c r="N2077" i="16"/>
  <c r="N2078" i="16"/>
  <c r="N2079" i="16"/>
  <c r="N2080" i="16"/>
  <c r="N2081" i="16"/>
  <c r="N2082" i="16"/>
  <c r="N2083" i="16"/>
  <c r="N2084" i="16"/>
  <c r="N2085" i="16"/>
  <c r="N2086" i="16"/>
  <c r="N2087" i="16"/>
  <c r="N2088" i="16"/>
  <c r="N2089" i="16"/>
  <c r="N2090" i="16"/>
  <c r="N2091" i="16"/>
  <c r="N2092" i="16"/>
  <c r="N2093" i="16"/>
  <c r="N2094" i="16"/>
  <c r="N2095" i="16"/>
  <c r="N2096" i="16"/>
  <c r="N2097" i="16"/>
  <c r="N2098" i="16"/>
  <c r="N2099" i="16"/>
  <c r="N2100" i="16"/>
  <c r="N2101" i="16"/>
  <c r="N2102" i="16"/>
  <c r="N2103" i="16"/>
  <c r="N2104" i="16"/>
  <c r="N2105" i="16"/>
  <c r="N2106" i="16"/>
  <c r="N2107" i="16"/>
  <c r="N2108" i="16"/>
  <c r="N2109" i="16"/>
  <c r="N2110" i="16"/>
  <c r="N2111" i="16"/>
  <c r="N2112" i="16"/>
  <c r="N2113" i="16"/>
  <c r="N2114" i="16"/>
  <c r="N2115" i="16"/>
  <c r="N2116" i="16"/>
  <c r="N2117" i="16"/>
  <c r="N2118" i="16"/>
  <c r="N2119" i="16"/>
  <c r="N2120" i="16"/>
  <c r="N2121" i="16"/>
  <c r="N2122" i="16"/>
  <c r="N2123" i="16"/>
  <c r="N2124" i="16"/>
  <c r="N2125" i="16"/>
  <c r="N2126" i="16"/>
  <c r="N2127" i="16"/>
  <c r="N2128" i="16"/>
  <c r="N2129" i="16"/>
  <c r="N2130" i="16"/>
  <c r="N2131" i="16"/>
  <c r="N2132" i="16"/>
  <c r="N2133" i="16"/>
  <c r="N2134" i="16"/>
  <c r="N2135" i="16"/>
  <c r="N2136" i="16"/>
  <c r="N2137" i="16"/>
  <c r="N2138" i="16"/>
  <c r="N2139" i="16"/>
  <c r="N2140" i="16"/>
  <c r="N2141" i="16"/>
  <c r="N2142" i="16"/>
  <c r="N2143" i="16"/>
  <c r="N2144" i="16"/>
  <c r="N2145" i="16"/>
  <c r="N2146" i="16"/>
  <c r="N2147" i="16"/>
  <c r="N2148" i="16"/>
  <c r="N2149" i="16"/>
  <c r="N2150" i="16"/>
  <c r="N2151" i="16"/>
  <c r="N2152" i="16"/>
  <c r="N2153" i="16"/>
  <c r="N2154" i="16"/>
  <c r="N2155" i="16"/>
  <c r="N2156" i="16"/>
  <c r="N2157" i="16"/>
  <c r="N2158" i="16"/>
  <c r="N2159" i="16"/>
  <c r="N2160" i="16"/>
  <c r="N2161" i="16"/>
  <c r="N2162" i="16"/>
  <c r="N2163" i="16"/>
  <c r="N2164" i="16"/>
  <c r="N2165" i="16"/>
  <c r="N2166" i="16"/>
  <c r="N2167" i="16"/>
  <c r="N2168" i="16"/>
  <c r="N2169" i="16"/>
  <c r="N2170" i="16"/>
  <c r="N2171" i="16"/>
  <c r="N2172" i="16"/>
  <c r="N2173" i="16"/>
  <c r="N2174" i="16"/>
  <c r="N2175" i="16"/>
  <c r="N2176" i="16"/>
  <c r="N2177" i="16"/>
  <c r="N2178" i="16"/>
  <c r="N2179" i="16"/>
  <c r="N2180" i="16"/>
  <c r="N2181" i="16"/>
  <c r="N2182" i="16"/>
  <c r="N2183" i="16"/>
  <c r="N2184" i="16"/>
  <c r="N2185" i="16"/>
  <c r="N2186" i="16"/>
  <c r="N2187" i="16"/>
  <c r="N2188" i="16"/>
  <c r="N2189" i="16"/>
  <c r="N2190" i="16"/>
  <c r="N2191" i="16"/>
  <c r="N2192" i="16"/>
  <c r="N2193" i="16"/>
  <c r="N2194" i="16"/>
  <c r="N2195" i="16"/>
  <c r="N2196" i="16"/>
  <c r="N2197" i="16"/>
  <c r="N2198" i="16"/>
  <c r="N2199" i="16"/>
  <c r="N2200" i="16"/>
  <c r="N2201" i="16"/>
  <c r="N2202" i="16"/>
  <c r="N2203" i="16"/>
  <c r="N2204" i="16"/>
  <c r="N2205" i="16"/>
  <c r="N2206" i="16"/>
  <c r="N2207" i="16"/>
  <c r="N2208" i="16"/>
  <c r="N2209" i="16"/>
  <c r="N2210" i="16"/>
  <c r="N2211" i="16"/>
  <c r="N2212" i="16"/>
  <c r="N2213" i="16"/>
  <c r="N2214" i="16"/>
  <c r="N2215" i="16"/>
  <c r="N2216" i="16"/>
  <c r="N2217" i="16"/>
  <c r="N2218" i="16"/>
  <c r="N2219" i="16"/>
  <c r="N2220" i="16"/>
  <c r="N2221" i="16"/>
  <c r="N2222" i="16"/>
  <c r="N2223" i="16"/>
  <c r="N2224" i="16"/>
  <c r="N2225" i="16"/>
  <c r="N2226" i="16"/>
  <c r="N2227" i="16"/>
  <c r="N2228" i="16"/>
  <c r="N2229" i="16"/>
  <c r="N2230" i="16"/>
  <c r="N2231" i="16"/>
  <c r="N2232" i="16"/>
  <c r="N2233" i="16"/>
  <c r="N2234" i="16"/>
  <c r="N2235" i="16"/>
  <c r="N2236" i="16"/>
  <c r="N2237" i="16"/>
  <c r="N2238" i="16"/>
  <c r="N2239" i="16"/>
  <c r="N2240" i="16"/>
  <c r="N2241" i="16"/>
  <c r="N2242" i="16"/>
  <c r="N2243" i="16"/>
  <c r="N2244" i="16"/>
  <c r="N2245" i="16"/>
  <c r="N2246" i="16"/>
  <c r="N2247" i="16"/>
  <c r="N2248" i="16"/>
  <c r="N2249" i="16"/>
  <c r="N2250" i="16"/>
  <c r="N2251" i="16"/>
  <c r="N2252" i="16"/>
  <c r="N2253" i="16"/>
  <c r="N2254" i="16"/>
  <c r="N2255" i="16"/>
  <c r="N2256" i="16"/>
  <c r="N2257" i="16"/>
  <c r="N2258" i="16"/>
  <c r="N2259" i="16"/>
  <c r="N2260" i="16"/>
  <c r="N2261" i="16"/>
  <c r="N2262" i="16"/>
  <c r="N2263" i="16"/>
  <c r="N2264" i="16"/>
  <c r="N2265" i="16"/>
  <c r="N2266" i="16"/>
  <c r="N2267" i="16"/>
  <c r="N2268" i="16"/>
  <c r="N2269" i="16"/>
  <c r="N2270" i="16"/>
  <c r="N2271" i="16"/>
  <c r="N2272" i="16"/>
  <c r="N2273" i="16"/>
  <c r="N2274" i="16"/>
  <c r="N2275" i="16"/>
  <c r="N2276" i="16"/>
  <c r="N2277" i="16"/>
  <c r="N2278" i="16"/>
  <c r="N2279" i="16"/>
  <c r="N2280" i="16"/>
  <c r="N2281" i="16"/>
  <c r="N2282" i="16"/>
  <c r="N2283" i="16"/>
  <c r="N2284" i="16"/>
  <c r="N2285" i="16"/>
  <c r="N2286" i="16"/>
  <c r="N2287" i="16"/>
  <c r="N2288" i="16"/>
  <c r="N2289" i="16"/>
  <c r="N2290" i="16"/>
  <c r="N2291" i="16"/>
  <c r="N2292" i="16"/>
  <c r="N2293" i="16"/>
  <c r="N2294" i="16"/>
  <c r="N2295" i="16"/>
  <c r="N2296" i="16"/>
  <c r="N2297" i="16"/>
  <c r="N2298" i="16"/>
  <c r="N2299" i="16"/>
  <c r="N2300" i="16"/>
  <c r="N2301" i="16"/>
  <c r="N2302" i="16"/>
  <c r="N2303" i="16"/>
  <c r="N2304" i="16"/>
  <c r="N2305" i="16"/>
  <c r="N2306" i="16"/>
  <c r="N2307" i="16"/>
  <c r="N2308" i="16"/>
  <c r="N2309" i="16"/>
  <c r="N2310" i="16"/>
  <c r="N2311" i="16"/>
  <c r="N2312" i="16"/>
  <c r="N2313" i="16"/>
  <c r="N2314" i="16"/>
  <c r="N2315" i="16"/>
  <c r="N2316" i="16"/>
  <c r="N2317" i="16"/>
  <c r="N2318" i="16"/>
  <c r="N2319" i="16"/>
  <c r="N2320" i="16"/>
  <c r="N2321" i="16"/>
  <c r="N2322" i="16"/>
  <c r="N2323" i="16"/>
  <c r="N2324" i="16"/>
  <c r="N2325" i="16"/>
  <c r="N2326" i="16"/>
  <c r="N2327" i="16"/>
  <c r="N5" i="16"/>
  <c r="T6" i="16"/>
  <c r="T7" i="16"/>
  <c r="T8" i="16"/>
  <c r="T9" i="16"/>
  <c r="T10" i="16"/>
  <c r="T11" i="16"/>
  <c r="T12" i="16"/>
  <c r="T13" i="16"/>
  <c r="T14" i="16"/>
  <c r="T15" i="16"/>
  <c r="T16" i="16"/>
  <c r="T17" i="16"/>
  <c r="T18" i="16"/>
  <c r="T19" i="16"/>
  <c r="T20" i="16"/>
  <c r="T21" i="16"/>
  <c r="T22" i="16"/>
  <c r="T23" i="16"/>
  <c r="T24" i="16"/>
  <c r="T25" i="16"/>
  <c r="T26" i="16"/>
  <c r="T27" i="16"/>
  <c r="T28" i="16"/>
  <c r="T29" i="16"/>
  <c r="T30" i="16"/>
  <c r="T31" i="16"/>
  <c r="T32" i="16"/>
  <c r="T33" i="16"/>
  <c r="T34" i="16"/>
  <c r="T35" i="16"/>
  <c r="T36" i="16"/>
  <c r="T37" i="16"/>
  <c r="T38" i="16"/>
  <c r="T39" i="16"/>
  <c r="T40" i="16"/>
  <c r="T41" i="16"/>
  <c r="T42" i="16"/>
  <c r="T43" i="16"/>
  <c r="T44" i="16"/>
  <c r="T45" i="16"/>
  <c r="T46" i="16"/>
  <c r="T47" i="16"/>
  <c r="T48" i="16"/>
  <c r="T49" i="16"/>
  <c r="T50" i="16"/>
  <c r="T51" i="16"/>
  <c r="T52" i="16"/>
  <c r="T53" i="16"/>
  <c r="T54" i="16"/>
  <c r="T55" i="16"/>
  <c r="T56" i="16"/>
  <c r="T57" i="16"/>
  <c r="T58" i="16"/>
  <c r="T59" i="16"/>
  <c r="T60" i="16"/>
  <c r="T61" i="16"/>
  <c r="T62" i="16"/>
  <c r="T63" i="16"/>
  <c r="T64" i="16"/>
  <c r="T65" i="16"/>
  <c r="T66" i="16"/>
  <c r="T67" i="16"/>
  <c r="T68" i="16"/>
  <c r="T69" i="16"/>
  <c r="T70" i="16"/>
  <c r="T71" i="16"/>
  <c r="T72" i="16"/>
  <c r="T73" i="16"/>
  <c r="T74" i="16"/>
  <c r="T75" i="16"/>
  <c r="T76" i="16"/>
  <c r="T77" i="16"/>
  <c r="T78" i="16"/>
  <c r="T79" i="16"/>
  <c r="T80" i="16"/>
  <c r="T81" i="16"/>
  <c r="T82" i="16"/>
  <c r="T83" i="16"/>
  <c r="T84" i="16"/>
  <c r="T85" i="16"/>
  <c r="T86" i="16"/>
  <c r="T87" i="16"/>
  <c r="T88" i="16"/>
  <c r="T89" i="16"/>
  <c r="T90" i="16"/>
  <c r="T91" i="16"/>
  <c r="T92" i="16"/>
  <c r="T93" i="16"/>
  <c r="T94" i="16"/>
  <c r="T95" i="16"/>
  <c r="T96" i="16"/>
  <c r="T97" i="16"/>
  <c r="T98" i="16"/>
  <c r="T99" i="16"/>
  <c r="T100" i="16"/>
  <c r="T101" i="16"/>
  <c r="T102" i="16"/>
  <c r="T103" i="16"/>
  <c r="T104" i="16"/>
  <c r="T105" i="16"/>
  <c r="T106" i="16"/>
  <c r="T107" i="16"/>
  <c r="T108" i="16"/>
  <c r="T109" i="16"/>
  <c r="T110" i="16"/>
  <c r="T111" i="16"/>
  <c r="T112" i="16"/>
  <c r="T113" i="16"/>
  <c r="T114" i="16"/>
  <c r="T115" i="16"/>
  <c r="T116" i="16"/>
  <c r="T117" i="16"/>
  <c r="T118" i="16"/>
  <c r="T119" i="16"/>
  <c r="T120" i="16"/>
  <c r="T121" i="16"/>
  <c r="T122" i="16"/>
  <c r="T123" i="16"/>
  <c r="T124" i="16"/>
  <c r="T125" i="16"/>
  <c r="T126" i="16"/>
  <c r="T127" i="16"/>
  <c r="T128" i="16"/>
  <c r="T129" i="16"/>
  <c r="T130" i="16"/>
  <c r="T131" i="16"/>
  <c r="T132" i="16"/>
  <c r="T133" i="16"/>
  <c r="T134" i="16"/>
  <c r="T135" i="16"/>
  <c r="T136" i="16"/>
  <c r="T137" i="16"/>
  <c r="T138" i="16"/>
  <c r="T139" i="16"/>
  <c r="T140" i="16"/>
  <c r="T141" i="16"/>
  <c r="T142" i="16"/>
  <c r="T143" i="16"/>
  <c r="T144" i="16"/>
  <c r="T145" i="16"/>
  <c r="T146" i="16"/>
  <c r="T147" i="16"/>
  <c r="T148" i="16"/>
  <c r="T149" i="16"/>
  <c r="T150" i="16"/>
  <c r="T151" i="16"/>
  <c r="T152" i="16"/>
  <c r="T153" i="16"/>
  <c r="T154" i="16"/>
  <c r="T155" i="16"/>
  <c r="T156" i="16"/>
  <c r="T157" i="16"/>
  <c r="T158" i="16"/>
  <c r="T159" i="16"/>
  <c r="T160" i="16"/>
  <c r="T161" i="16"/>
  <c r="T162" i="16"/>
  <c r="T163" i="16"/>
  <c r="T164" i="16"/>
  <c r="T165" i="16"/>
  <c r="T166" i="16"/>
  <c r="T167" i="16"/>
  <c r="T168" i="16"/>
  <c r="T169" i="16"/>
  <c r="T170" i="16"/>
  <c r="T171" i="16"/>
  <c r="T172" i="16"/>
  <c r="T173" i="16"/>
  <c r="T174" i="16"/>
  <c r="T175" i="16"/>
  <c r="T176" i="16"/>
  <c r="T177" i="16"/>
  <c r="T178" i="16"/>
  <c r="T179" i="16"/>
  <c r="T180" i="16"/>
  <c r="T181" i="16"/>
  <c r="T182" i="16"/>
  <c r="T183" i="16"/>
  <c r="T184" i="16"/>
  <c r="T185" i="16"/>
  <c r="T186" i="16"/>
  <c r="T187" i="16"/>
  <c r="T188" i="16"/>
  <c r="T189" i="16"/>
  <c r="T190" i="16"/>
  <c r="T191" i="16"/>
  <c r="T192" i="16"/>
  <c r="T193" i="16"/>
  <c r="T194" i="16"/>
  <c r="T195" i="16"/>
  <c r="T196" i="16"/>
  <c r="T197" i="16"/>
  <c r="T198" i="16"/>
  <c r="T199" i="16"/>
  <c r="T200" i="16"/>
  <c r="T201" i="16"/>
  <c r="T202" i="16"/>
  <c r="T203" i="16"/>
  <c r="T204" i="16"/>
  <c r="T205" i="16"/>
  <c r="T206" i="16"/>
  <c r="T207" i="16"/>
  <c r="T208" i="16"/>
  <c r="T209" i="16"/>
  <c r="T210" i="16"/>
  <c r="T211" i="16"/>
  <c r="T212" i="16"/>
  <c r="T213" i="16"/>
  <c r="T214" i="16"/>
  <c r="T215" i="16"/>
  <c r="T216" i="16"/>
  <c r="T217" i="16"/>
  <c r="T218" i="16"/>
  <c r="T219" i="16"/>
  <c r="T220" i="16"/>
  <c r="T221" i="16"/>
  <c r="T222" i="16"/>
  <c r="T223" i="16"/>
  <c r="T224" i="16"/>
  <c r="T225" i="16"/>
  <c r="T226" i="16"/>
  <c r="T227" i="16"/>
  <c r="T228" i="16"/>
  <c r="T229" i="16"/>
  <c r="T230" i="16"/>
  <c r="T231" i="16"/>
  <c r="T232" i="16"/>
  <c r="T233" i="16"/>
  <c r="T234" i="16"/>
  <c r="T235" i="16"/>
  <c r="T236" i="16"/>
  <c r="T237" i="16"/>
  <c r="T238" i="16"/>
  <c r="T239" i="16"/>
  <c r="T240" i="16"/>
  <c r="T241" i="16"/>
  <c r="T242" i="16"/>
  <c r="T243" i="16"/>
  <c r="T244" i="16"/>
  <c r="T245" i="16"/>
  <c r="T246" i="16"/>
  <c r="T247" i="16"/>
  <c r="T248" i="16"/>
  <c r="T249" i="16"/>
  <c r="T250" i="16"/>
  <c r="T251" i="16"/>
  <c r="T252" i="16"/>
  <c r="T253" i="16"/>
  <c r="T254" i="16"/>
  <c r="T255" i="16"/>
  <c r="T256" i="16"/>
  <c r="T257" i="16"/>
  <c r="T258" i="16"/>
  <c r="T259" i="16"/>
  <c r="T260" i="16"/>
  <c r="T261" i="16"/>
  <c r="T262" i="16"/>
  <c r="T263" i="16"/>
  <c r="T264" i="16"/>
  <c r="T265" i="16"/>
  <c r="T266" i="16"/>
  <c r="T267" i="16"/>
  <c r="T268" i="16"/>
  <c r="T269" i="16"/>
  <c r="T270" i="16"/>
  <c r="T271" i="16"/>
  <c r="T272" i="16"/>
  <c r="T273" i="16"/>
  <c r="T274" i="16"/>
  <c r="T275" i="16"/>
  <c r="T276" i="16"/>
  <c r="T277" i="16"/>
  <c r="T278" i="16"/>
  <c r="T279" i="16"/>
  <c r="T280" i="16"/>
  <c r="T281" i="16"/>
  <c r="T282" i="16"/>
  <c r="T283" i="16"/>
  <c r="T284" i="16"/>
  <c r="T285" i="16"/>
  <c r="T286" i="16"/>
  <c r="T287" i="16"/>
  <c r="T288" i="16"/>
  <c r="T289" i="16"/>
  <c r="T290" i="16"/>
  <c r="T291" i="16"/>
  <c r="T292" i="16"/>
  <c r="T293" i="16"/>
  <c r="T294" i="16"/>
  <c r="T295" i="16"/>
  <c r="T296" i="16"/>
  <c r="T297" i="16"/>
  <c r="T298" i="16"/>
  <c r="T299" i="16"/>
  <c r="T300" i="16"/>
  <c r="T301" i="16"/>
  <c r="T302" i="16"/>
  <c r="T303" i="16"/>
  <c r="T304" i="16"/>
  <c r="T305" i="16"/>
  <c r="T306" i="16"/>
  <c r="T307" i="16"/>
  <c r="T308" i="16"/>
  <c r="T309" i="16"/>
  <c r="T310" i="16"/>
  <c r="T311" i="16"/>
  <c r="T312" i="16"/>
  <c r="T313" i="16"/>
  <c r="T314" i="16"/>
  <c r="T315" i="16"/>
  <c r="T316" i="16"/>
  <c r="T317" i="16"/>
  <c r="T318" i="16"/>
  <c r="T319" i="16"/>
  <c r="T320" i="16"/>
  <c r="T321" i="16"/>
  <c r="T322" i="16"/>
  <c r="T323" i="16"/>
  <c r="T324" i="16"/>
  <c r="T325" i="16"/>
  <c r="T326" i="16"/>
  <c r="T327" i="16"/>
  <c r="T328" i="16"/>
  <c r="T329" i="16"/>
  <c r="T330" i="16"/>
  <c r="T331" i="16"/>
  <c r="T332" i="16"/>
  <c r="T333" i="16"/>
  <c r="T334" i="16"/>
  <c r="T335" i="16"/>
  <c r="T336" i="16"/>
  <c r="T337" i="16"/>
  <c r="T338" i="16"/>
  <c r="T339" i="16"/>
  <c r="T340" i="16"/>
  <c r="T341" i="16"/>
  <c r="T342" i="16"/>
  <c r="T343" i="16"/>
  <c r="T344" i="16"/>
  <c r="T345" i="16"/>
  <c r="T346" i="16"/>
  <c r="T347" i="16"/>
  <c r="T348" i="16"/>
  <c r="T349" i="16"/>
  <c r="T350" i="16"/>
  <c r="T351" i="16"/>
  <c r="T352" i="16"/>
  <c r="T353" i="16"/>
  <c r="T354" i="16"/>
  <c r="T355" i="16"/>
  <c r="T356" i="16"/>
  <c r="T357" i="16"/>
  <c r="T358" i="16"/>
  <c r="T359" i="16"/>
  <c r="T360" i="16"/>
  <c r="T361" i="16"/>
  <c r="T362" i="16"/>
  <c r="T363" i="16"/>
  <c r="T364" i="16"/>
  <c r="T365" i="16"/>
  <c r="T366" i="16"/>
  <c r="T367" i="16"/>
  <c r="T368" i="16"/>
  <c r="T369" i="16"/>
  <c r="T370" i="16"/>
  <c r="T371" i="16"/>
  <c r="T372" i="16"/>
  <c r="T373" i="16"/>
  <c r="T374" i="16"/>
  <c r="T375" i="16"/>
  <c r="T376" i="16"/>
  <c r="T377" i="16"/>
  <c r="T378" i="16"/>
  <c r="T379" i="16"/>
  <c r="T380" i="16"/>
  <c r="T381" i="16"/>
  <c r="T382" i="16"/>
  <c r="T383" i="16"/>
  <c r="T384" i="16"/>
  <c r="T385" i="16"/>
  <c r="T386" i="16"/>
  <c r="T387" i="16"/>
  <c r="T388" i="16"/>
  <c r="T389" i="16"/>
  <c r="T390" i="16"/>
  <c r="T391" i="16"/>
  <c r="T392" i="16"/>
  <c r="T393" i="16"/>
  <c r="T394" i="16"/>
  <c r="T395" i="16"/>
  <c r="T396" i="16"/>
  <c r="T397" i="16"/>
  <c r="T398" i="16"/>
  <c r="T399" i="16"/>
  <c r="T400" i="16"/>
  <c r="T401" i="16"/>
  <c r="T402" i="16"/>
  <c r="T403" i="16"/>
  <c r="T404" i="16"/>
  <c r="T405" i="16"/>
  <c r="T406" i="16"/>
  <c r="T407" i="16"/>
  <c r="T408" i="16"/>
  <c r="T409" i="16"/>
  <c r="T410" i="16"/>
  <c r="T411" i="16"/>
  <c r="T412" i="16"/>
  <c r="T413" i="16"/>
  <c r="T414" i="16"/>
  <c r="T415" i="16"/>
  <c r="T416" i="16"/>
  <c r="T417" i="16"/>
  <c r="T418" i="16"/>
  <c r="T419" i="16"/>
  <c r="T420" i="16"/>
  <c r="T421" i="16"/>
  <c r="T422" i="16"/>
  <c r="T423" i="16"/>
  <c r="T424" i="16"/>
  <c r="T425" i="16"/>
  <c r="T426" i="16"/>
  <c r="T427" i="16"/>
  <c r="T428" i="16"/>
  <c r="T429" i="16"/>
  <c r="T430" i="16"/>
  <c r="T431" i="16"/>
  <c r="T432" i="16"/>
  <c r="T433" i="16"/>
  <c r="T434" i="16"/>
  <c r="T435" i="16"/>
  <c r="T436" i="16"/>
  <c r="T437" i="16"/>
  <c r="T438" i="16"/>
  <c r="T439" i="16"/>
  <c r="T440" i="16"/>
  <c r="T441" i="16"/>
  <c r="T442" i="16"/>
  <c r="T443" i="16"/>
  <c r="T444" i="16"/>
  <c r="T445" i="16"/>
  <c r="T446" i="16"/>
  <c r="T447" i="16"/>
  <c r="T448" i="16"/>
  <c r="T449" i="16"/>
  <c r="T450" i="16"/>
  <c r="T451" i="16"/>
  <c r="T452" i="16"/>
  <c r="T453" i="16"/>
  <c r="T454" i="16"/>
  <c r="T455" i="16"/>
  <c r="T456" i="16"/>
  <c r="T457" i="16"/>
  <c r="T458" i="16"/>
  <c r="T459" i="16"/>
  <c r="T460" i="16"/>
  <c r="T461" i="16"/>
  <c r="T462" i="16"/>
  <c r="T463" i="16"/>
  <c r="T464" i="16"/>
  <c r="T465" i="16"/>
  <c r="T466" i="16"/>
  <c r="T467" i="16"/>
  <c r="T468" i="16"/>
  <c r="T469" i="16"/>
  <c r="T470" i="16"/>
  <c r="T471" i="16"/>
  <c r="T472" i="16"/>
  <c r="T473" i="16"/>
  <c r="T474" i="16"/>
  <c r="T475" i="16"/>
  <c r="T476" i="16"/>
  <c r="T477" i="16"/>
  <c r="T478" i="16"/>
  <c r="T479" i="16"/>
  <c r="T480" i="16"/>
  <c r="T481" i="16"/>
  <c r="T482" i="16"/>
  <c r="T483" i="16"/>
  <c r="T484" i="16"/>
  <c r="T485" i="16"/>
  <c r="T486" i="16"/>
  <c r="T487" i="16"/>
  <c r="T488" i="16"/>
  <c r="T489" i="16"/>
  <c r="T490" i="16"/>
  <c r="T491" i="16"/>
  <c r="T492" i="16"/>
  <c r="T493" i="16"/>
  <c r="T494" i="16"/>
  <c r="T495" i="16"/>
  <c r="T496" i="16"/>
  <c r="T497" i="16"/>
  <c r="T498" i="16"/>
  <c r="T499" i="16"/>
  <c r="T500" i="16"/>
  <c r="T501" i="16"/>
  <c r="T502" i="16"/>
  <c r="T503" i="16"/>
  <c r="T504" i="16"/>
  <c r="T505" i="16"/>
  <c r="T506" i="16"/>
  <c r="T507" i="16"/>
  <c r="T508" i="16"/>
  <c r="T509" i="16"/>
  <c r="T510" i="16"/>
  <c r="T511" i="16"/>
  <c r="T512" i="16"/>
  <c r="T513" i="16"/>
  <c r="T514" i="16"/>
  <c r="T515" i="16"/>
  <c r="T516" i="16"/>
  <c r="T517" i="16"/>
  <c r="T518" i="16"/>
  <c r="T519" i="16"/>
  <c r="T520" i="16"/>
  <c r="T521" i="16"/>
  <c r="T522" i="16"/>
  <c r="T523" i="16"/>
  <c r="T524" i="16"/>
  <c r="T525" i="16"/>
  <c r="T526" i="16"/>
  <c r="T527" i="16"/>
  <c r="T528" i="16"/>
  <c r="T529" i="16"/>
  <c r="T530" i="16"/>
  <c r="T531" i="16"/>
  <c r="T532" i="16"/>
  <c r="T533" i="16"/>
  <c r="T534" i="16"/>
  <c r="T535" i="16"/>
  <c r="T536" i="16"/>
  <c r="T537" i="16"/>
  <c r="T538" i="16"/>
  <c r="T539" i="16"/>
  <c r="T540" i="16"/>
  <c r="T541" i="16"/>
  <c r="T542" i="16"/>
  <c r="T543" i="16"/>
  <c r="T544" i="16"/>
  <c r="T545" i="16"/>
  <c r="T546" i="16"/>
  <c r="T547" i="16"/>
  <c r="T548" i="16"/>
  <c r="T549" i="16"/>
  <c r="T550" i="16"/>
  <c r="T551" i="16"/>
  <c r="T552" i="16"/>
  <c r="T553" i="16"/>
  <c r="T554" i="16"/>
  <c r="T555" i="16"/>
  <c r="T556" i="16"/>
  <c r="T557" i="16"/>
  <c r="T558" i="16"/>
  <c r="T559" i="16"/>
  <c r="T560" i="16"/>
  <c r="T561" i="16"/>
  <c r="T562" i="16"/>
  <c r="T563" i="16"/>
  <c r="T564" i="16"/>
  <c r="T565" i="16"/>
  <c r="T566" i="16"/>
  <c r="T567" i="16"/>
  <c r="T568" i="16"/>
  <c r="T569" i="16"/>
  <c r="T570" i="16"/>
  <c r="T571" i="16"/>
  <c r="T572" i="16"/>
  <c r="T573" i="16"/>
  <c r="T574" i="16"/>
  <c r="T575" i="16"/>
  <c r="T576" i="16"/>
  <c r="T577" i="16"/>
  <c r="T578" i="16"/>
  <c r="T579" i="16"/>
  <c r="T580" i="16"/>
  <c r="T581" i="16"/>
  <c r="T582" i="16"/>
  <c r="T583" i="16"/>
  <c r="T584" i="16"/>
  <c r="T585" i="16"/>
  <c r="T586" i="16"/>
  <c r="T587" i="16"/>
  <c r="T588" i="16"/>
  <c r="T589" i="16"/>
  <c r="T590" i="16"/>
  <c r="T591" i="16"/>
  <c r="T592" i="16"/>
  <c r="T593" i="16"/>
  <c r="T594" i="16"/>
  <c r="T595" i="16"/>
  <c r="T596" i="16"/>
  <c r="T597" i="16"/>
  <c r="T598" i="16"/>
  <c r="T599" i="16"/>
  <c r="T600" i="16"/>
  <c r="T601" i="16"/>
  <c r="T602" i="16"/>
  <c r="T603" i="16"/>
  <c r="T604" i="16"/>
  <c r="T605" i="16"/>
  <c r="T606" i="16"/>
  <c r="T607" i="16"/>
  <c r="T608" i="16"/>
  <c r="T609" i="16"/>
  <c r="T610" i="16"/>
  <c r="T611" i="16"/>
  <c r="T612" i="16"/>
  <c r="T613" i="16"/>
  <c r="T614" i="16"/>
  <c r="T615" i="16"/>
  <c r="T616" i="16"/>
  <c r="T617" i="16"/>
  <c r="T618" i="16"/>
  <c r="T619" i="16"/>
  <c r="T620" i="16"/>
  <c r="T621" i="16"/>
  <c r="T622" i="16"/>
  <c r="T623" i="16"/>
  <c r="T624" i="16"/>
  <c r="T625" i="16"/>
  <c r="T626" i="16"/>
  <c r="T627" i="16"/>
  <c r="T628" i="16"/>
  <c r="T629" i="16"/>
  <c r="T630" i="16"/>
  <c r="T631" i="16"/>
  <c r="T632" i="16"/>
  <c r="T633" i="16"/>
  <c r="T634" i="16"/>
  <c r="T635" i="16"/>
  <c r="T636" i="16"/>
  <c r="T637" i="16"/>
  <c r="T638" i="16"/>
  <c r="T639" i="16"/>
  <c r="T640" i="16"/>
  <c r="T641" i="16"/>
  <c r="T642" i="16"/>
  <c r="T643" i="16"/>
  <c r="T644" i="16"/>
  <c r="T645" i="16"/>
  <c r="T646" i="16"/>
  <c r="T647" i="16"/>
  <c r="T648" i="16"/>
  <c r="T649" i="16"/>
  <c r="T650" i="16"/>
  <c r="T651" i="16"/>
  <c r="T652" i="16"/>
  <c r="T653" i="16"/>
  <c r="T654" i="16"/>
  <c r="T655" i="16"/>
  <c r="T656" i="16"/>
  <c r="T657" i="16"/>
  <c r="T658" i="16"/>
  <c r="T659" i="16"/>
  <c r="T660" i="16"/>
  <c r="T661" i="16"/>
  <c r="T662" i="16"/>
  <c r="T663" i="16"/>
  <c r="T664" i="16"/>
  <c r="T665" i="16"/>
  <c r="T666" i="16"/>
  <c r="T667" i="16"/>
  <c r="T668" i="16"/>
  <c r="T669" i="16"/>
  <c r="T670" i="16"/>
  <c r="T671" i="16"/>
  <c r="T672" i="16"/>
  <c r="T673" i="16"/>
  <c r="T674" i="16"/>
  <c r="T675" i="16"/>
  <c r="T676" i="16"/>
  <c r="T677" i="16"/>
  <c r="T678" i="16"/>
  <c r="T679" i="16"/>
  <c r="T680" i="16"/>
  <c r="T681" i="16"/>
  <c r="T682" i="16"/>
  <c r="T683" i="16"/>
  <c r="T684" i="16"/>
  <c r="T685" i="16"/>
  <c r="T686" i="16"/>
  <c r="T687" i="16"/>
  <c r="T688" i="16"/>
  <c r="T689" i="16"/>
  <c r="T690" i="16"/>
  <c r="T691" i="16"/>
  <c r="T692" i="16"/>
  <c r="T693" i="16"/>
  <c r="T694" i="16"/>
  <c r="T695" i="16"/>
  <c r="T696" i="16"/>
  <c r="T697" i="16"/>
  <c r="T698" i="16"/>
  <c r="T699" i="16"/>
  <c r="T700" i="16"/>
  <c r="T701" i="16"/>
  <c r="T702" i="16"/>
  <c r="T703" i="16"/>
  <c r="T704" i="16"/>
  <c r="T705" i="16"/>
  <c r="T706" i="16"/>
  <c r="T707" i="16"/>
  <c r="T708" i="16"/>
  <c r="T709" i="16"/>
  <c r="T710" i="16"/>
  <c r="T711" i="16"/>
  <c r="T712" i="16"/>
  <c r="T713" i="16"/>
  <c r="T714" i="16"/>
  <c r="T715" i="16"/>
  <c r="T716" i="16"/>
  <c r="T717" i="16"/>
  <c r="T718" i="16"/>
  <c r="T719" i="16"/>
  <c r="T720" i="16"/>
  <c r="T721" i="16"/>
  <c r="T722" i="16"/>
  <c r="T723" i="16"/>
  <c r="T724" i="16"/>
  <c r="T725" i="16"/>
  <c r="T726" i="16"/>
  <c r="T727" i="16"/>
  <c r="T728" i="16"/>
  <c r="T729" i="16"/>
  <c r="T730" i="16"/>
  <c r="T731" i="16"/>
  <c r="T732" i="16"/>
  <c r="T733" i="16"/>
  <c r="T734" i="16"/>
  <c r="T735" i="16"/>
  <c r="T736" i="16"/>
  <c r="T737" i="16"/>
  <c r="T738" i="16"/>
  <c r="T739" i="16"/>
  <c r="T740" i="16"/>
  <c r="T741" i="16"/>
  <c r="T742" i="16"/>
  <c r="T743" i="16"/>
  <c r="T744" i="16"/>
  <c r="T745" i="16"/>
  <c r="T746" i="16"/>
  <c r="T747" i="16"/>
  <c r="T748" i="16"/>
  <c r="T749" i="16"/>
  <c r="T750" i="16"/>
  <c r="T751" i="16"/>
  <c r="T752" i="16"/>
  <c r="T753" i="16"/>
  <c r="T754" i="16"/>
  <c r="T755" i="16"/>
  <c r="T756" i="16"/>
  <c r="T757" i="16"/>
  <c r="T758" i="16"/>
  <c r="T759" i="16"/>
  <c r="T760" i="16"/>
  <c r="T761" i="16"/>
  <c r="T762" i="16"/>
  <c r="T763" i="16"/>
  <c r="T764" i="16"/>
  <c r="T765" i="16"/>
  <c r="T766" i="16"/>
  <c r="T767" i="16"/>
  <c r="T768" i="16"/>
  <c r="T769" i="16"/>
  <c r="T770" i="16"/>
  <c r="T771" i="16"/>
  <c r="T772" i="16"/>
  <c r="T773" i="16"/>
  <c r="T774" i="16"/>
  <c r="T775" i="16"/>
  <c r="T776" i="16"/>
  <c r="T777" i="16"/>
  <c r="T778" i="16"/>
  <c r="T779" i="16"/>
  <c r="T780" i="16"/>
  <c r="T781" i="16"/>
  <c r="T782" i="16"/>
  <c r="T783" i="16"/>
  <c r="T784" i="16"/>
  <c r="T785" i="16"/>
  <c r="T786" i="16"/>
  <c r="T787" i="16"/>
  <c r="T788" i="16"/>
  <c r="T789" i="16"/>
  <c r="T790" i="16"/>
  <c r="T791" i="16"/>
  <c r="T792" i="16"/>
  <c r="T793" i="16"/>
  <c r="T794" i="16"/>
  <c r="T795" i="16"/>
  <c r="T796" i="16"/>
  <c r="T797" i="16"/>
  <c r="T798" i="16"/>
  <c r="T799" i="16"/>
  <c r="T800" i="16"/>
  <c r="T801" i="16"/>
  <c r="T802" i="16"/>
  <c r="T803" i="16"/>
  <c r="T804" i="16"/>
  <c r="T805" i="16"/>
  <c r="T806" i="16"/>
  <c r="T807" i="16"/>
  <c r="T808" i="16"/>
  <c r="T809" i="16"/>
  <c r="T810" i="16"/>
  <c r="T811" i="16"/>
  <c r="T812" i="16"/>
  <c r="T813" i="16"/>
  <c r="T814" i="16"/>
  <c r="T815" i="16"/>
  <c r="T816" i="16"/>
  <c r="T817" i="16"/>
  <c r="T818" i="16"/>
  <c r="T819" i="16"/>
  <c r="T820" i="16"/>
  <c r="T821" i="16"/>
  <c r="T822" i="16"/>
  <c r="T823" i="16"/>
  <c r="T824" i="16"/>
  <c r="T825" i="16"/>
  <c r="T826" i="16"/>
  <c r="T827" i="16"/>
  <c r="T828" i="16"/>
  <c r="T829" i="16"/>
  <c r="T830" i="16"/>
  <c r="T831" i="16"/>
  <c r="T832" i="16"/>
  <c r="T833" i="16"/>
  <c r="T834" i="16"/>
  <c r="T835" i="16"/>
  <c r="T836" i="16"/>
  <c r="T837" i="16"/>
  <c r="T838" i="16"/>
  <c r="T839" i="16"/>
  <c r="T840" i="16"/>
  <c r="T841" i="16"/>
  <c r="T842" i="16"/>
  <c r="T843" i="16"/>
  <c r="T844" i="16"/>
  <c r="T845" i="16"/>
  <c r="T846" i="16"/>
  <c r="T847" i="16"/>
  <c r="T848" i="16"/>
  <c r="T849" i="16"/>
  <c r="T850" i="16"/>
  <c r="T851" i="16"/>
  <c r="T852" i="16"/>
  <c r="T853" i="16"/>
  <c r="T854" i="16"/>
  <c r="T855" i="16"/>
  <c r="T856" i="16"/>
  <c r="T857" i="16"/>
  <c r="T858" i="16"/>
  <c r="T859" i="16"/>
  <c r="T860" i="16"/>
  <c r="T861" i="16"/>
  <c r="T862" i="16"/>
  <c r="T863" i="16"/>
  <c r="T864" i="16"/>
  <c r="T865" i="16"/>
  <c r="T866" i="16"/>
  <c r="T867" i="16"/>
  <c r="T868" i="16"/>
  <c r="T869" i="16"/>
  <c r="T870" i="16"/>
  <c r="T871" i="16"/>
  <c r="T872" i="16"/>
  <c r="T873" i="16"/>
  <c r="T874" i="16"/>
  <c r="T875" i="16"/>
  <c r="T876" i="16"/>
  <c r="T877" i="16"/>
  <c r="T878" i="16"/>
  <c r="T879" i="16"/>
  <c r="T880" i="16"/>
  <c r="T881" i="16"/>
  <c r="T882" i="16"/>
  <c r="T883" i="16"/>
  <c r="T884" i="16"/>
  <c r="T885" i="16"/>
  <c r="T886" i="16"/>
  <c r="T887" i="16"/>
  <c r="T888" i="16"/>
  <c r="T889" i="16"/>
  <c r="T890" i="16"/>
  <c r="T891" i="16"/>
  <c r="T892" i="16"/>
  <c r="T893" i="16"/>
  <c r="T894" i="16"/>
  <c r="T895" i="16"/>
  <c r="T896" i="16"/>
  <c r="T897" i="16"/>
  <c r="T898" i="16"/>
  <c r="T899" i="16"/>
  <c r="T900" i="16"/>
  <c r="T901" i="16"/>
  <c r="T902" i="16"/>
  <c r="T903" i="16"/>
  <c r="T904" i="16"/>
  <c r="T905" i="16"/>
  <c r="T906" i="16"/>
  <c r="T907" i="16"/>
  <c r="T908" i="16"/>
  <c r="T909" i="16"/>
  <c r="T910" i="16"/>
  <c r="T911" i="16"/>
  <c r="T912" i="16"/>
  <c r="T913" i="16"/>
  <c r="T914" i="16"/>
  <c r="T915" i="16"/>
  <c r="T916" i="16"/>
  <c r="T917" i="16"/>
  <c r="T918" i="16"/>
  <c r="T919" i="16"/>
  <c r="T920" i="16"/>
  <c r="T921" i="16"/>
  <c r="T922" i="16"/>
  <c r="T923" i="16"/>
  <c r="T924" i="16"/>
  <c r="T925" i="16"/>
  <c r="T926" i="16"/>
  <c r="T927" i="16"/>
  <c r="T928" i="16"/>
  <c r="T929" i="16"/>
  <c r="T930" i="16"/>
  <c r="T931" i="16"/>
  <c r="T932" i="16"/>
  <c r="T933" i="16"/>
  <c r="T934" i="16"/>
  <c r="T935" i="16"/>
  <c r="T936" i="16"/>
  <c r="T937" i="16"/>
  <c r="T938" i="16"/>
  <c r="T939" i="16"/>
  <c r="T940" i="16"/>
  <c r="T941" i="16"/>
  <c r="T942" i="16"/>
  <c r="T943" i="16"/>
  <c r="T944" i="16"/>
  <c r="T945" i="16"/>
  <c r="T946" i="16"/>
  <c r="T947" i="16"/>
  <c r="T948" i="16"/>
  <c r="T949" i="16"/>
  <c r="T950" i="16"/>
  <c r="T951" i="16"/>
  <c r="T952" i="16"/>
  <c r="T953" i="16"/>
  <c r="T954" i="16"/>
  <c r="T955" i="16"/>
  <c r="T956" i="16"/>
  <c r="T957" i="16"/>
  <c r="T958" i="16"/>
  <c r="T959" i="16"/>
  <c r="T960" i="16"/>
  <c r="T961" i="16"/>
  <c r="T962" i="16"/>
  <c r="T963" i="16"/>
  <c r="T964" i="16"/>
  <c r="T965" i="16"/>
  <c r="T966" i="16"/>
  <c r="T967" i="16"/>
  <c r="T968" i="16"/>
  <c r="T969" i="16"/>
  <c r="T970" i="16"/>
  <c r="T971" i="16"/>
  <c r="T972" i="16"/>
  <c r="T973" i="16"/>
  <c r="T974" i="16"/>
  <c r="T975" i="16"/>
  <c r="T976" i="16"/>
  <c r="T977" i="16"/>
  <c r="T978" i="16"/>
  <c r="T979" i="16"/>
  <c r="T980" i="16"/>
  <c r="T981" i="16"/>
  <c r="T982" i="16"/>
  <c r="T983" i="16"/>
  <c r="T984" i="16"/>
  <c r="T985" i="16"/>
  <c r="T986" i="16"/>
  <c r="T987" i="16"/>
  <c r="T988" i="16"/>
  <c r="T989" i="16"/>
  <c r="T990" i="16"/>
  <c r="T991" i="16"/>
  <c r="T992" i="16"/>
  <c r="T993" i="16"/>
  <c r="T994" i="16"/>
  <c r="T995" i="16"/>
  <c r="T996" i="16"/>
  <c r="T997" i="16"/>
  <c r="T998" i="16"/>
  <c r="T999" i="16"/>
  <c r="T1000" i="16"/>
  <c r="T1001" i="16"/>
  <c r="T1002" i="16"/>
  <c r="T1003" i="16"/>
  <c r="T1004" i="16"/>
  <c r="T1005" i="16"/>
  <c r="T1006" i="16"/>
  <c r="T1007" i="16"/>
  <c r="T1008" i="16"/>
  <c r="T1009" i="16"/>
  <c r="T1010" i="16"/>
  <c r="T1011" i="16"/>
  <c r="T1012" i="16"/>
  <c r="T1013" i="16"/>
  <c r="T1014" i="16"/>
  <c r="T1015" i="16"/>
  <c r="T1016" i="16"/>
  <c r="T1017" i="16"/>
  <c r="T1018" i="16"/>
  <c r="T1019" i="16"/>
  <c r="T1020" i="16"/>
  <c r="T1021" i="16"/>
  <c r="T1022" i="16"/>
  <c r="T1023" i="16"/>
  <c r="T1024" i="16"/>
  <c r="T1025" i="16"/>
  <c r="T1026" i="16"/>
  <c r="T1027" i="16"/>
  <c r="T1028" i="16"/>
  <c r="T1029" i="16"/>
  <c r="T1030" i="16"/>
  <c r="T1031" i="16"/>
  <c r="T1032" i="16"/>
  <c r="T1033" i="16"/>
  <c r="T1034" i="16"/>
  <c r="T1035" i="16"/>
  <c r="T1036" i="16"/>
  <c r="T1037" i="16"/>
  <c r="T1038" i="16"/>
  <c r="T1039" i="16"/>
  <c r="T1040" i="16"/>
  <c r="T1041" i="16"/>
  <c r="T1042" i="16"/>
  <c r="T1043" i="16"/>
  <c r="T1044" i="16"/>
  <c r="T1045" i="16"/>
  <c r="T1046" i="16"/>
  <c r="T1047" i="16"/>
  <c r="T1048" i="16"/>
  <c r="T1049" i="16"/>
  <c r="T1050" i="16"/>
  <c r="T1051" i="16"/>
  <c r="T1052" i="16"/>
  <c r="T1053" i="16"/>
  <c r="T1054" i="16"/>
  <c r="T1055" i="16"/>
  <c r="T1056" i="16"/>
  <c r="T1057" i="16"/>
  <c r="T1058" i="16"/>
  <c r="T1059" i="16"/>
  <c r="T1060" i="16"/>
  <c r="T1061" i="16"/>
  <c r="T1062" i="16"/>
  <c r="T1063" i="16"/>
  <c r="T1064" i="16"/>
  <c r="T1065" i="16"/>
  <c r="T1066" i="16"/>
  <c r="T1067" i="16"/>
  <c r="T1068" i="16"/>
  <c r="T1069" i="16"/>
  <c r="T1070" i="16"/>
  <c r="T1071" i="16"/>
  <c r="T1072" i="16"/>
  <c r="T1073" i="16"/>
  <c r="T1074" i="16"/>
  <c r="T1075" i="16"/>
  <c r="T1076" i="16"/>
  <c r="T1077" i="16"/>
  <c r="T1078" i="16"/>
  <c r="T1079" i="16"/>
  <c r="T1080" i="16"/>
  <c r="T1081" i="16"/>
  <c r="T1082" i="16"/>
  <c r="T1083" i="16"/>
  <c r="T1084" i="16"/>
  <c r="T1085" i="16"/>
  <c r="T1086" i="16"/>
  <c r="T1087" i="16"/>
  <c r="T1088" i="16"/>
  <c r="T1089" i="16"/>
  <c r="T1090" i="16"/>
  <c r="T1091" i="16"/>
  <c r="T1092" i="16"/>
  <c r="T1093" i="16"/>
  <c r="T1094" i="16"/>
  <c r="T1095" i="16"/>
  <c r="T1096" i="16"/>
  <c r="T1097" i="16"/>
  <c r="T1098" i="16"/>
  <c r="T1099" i="16"/>
  <c r="T1100" i="16"/>
  <c r="T1101" i="16"/>
  <c r="T1102" i="16"/>
  <c r="T1103" i="16"/>
  <c r="T1104" i="16"/>
  <c r="T1105" i="16"/>
  <c r="T1106" i="16"/>
  <c r="T1107" i="16"/>
  <c r="T1108" i="16"/>
  <c r="T1109" i="16"/>
  <c r="T1110" i="16"/>
  <c r="T1111" i="16"/>
  <c r="T1112" i="16"/>
  <c r="T1113" i="16"/>
  <c r="T1114" i="16"/>
  <c r="T1115" i="16"/>
  <c r="T1116" i="16"/>
  <c r="T1117" i="16"/>
  <c r="T1118" i="16"/>
  <c r="T1119" i="16"/>
  <c r="T1120" i="16"/>
  <c r="T1121" i="16"/>
  <c r="T1122" i="16"/>
  <c r="T1123" i="16"/>
  <c r="T1124" i="16"/>
  <c r="T1125" i="16"/>
  <c r="T1126" i="16"/>
  <c r="T1127" i="16"/>
  <c r="T1128" i="16"/>
  <c r="T1129" i="16"/>
  <c r="T1130" i="16"/>
  <c r="T1131" i="16"/>
  <c r="T1132" i="16"/>
  <c r="T1133" i="16"/>
  <c r="T1134" i="16"/>
  <c r="T1135" i="16"/>
  <c r="T1136" i="16"/>
  <c r="T1137" i="16"/>
  <c r="T1138" i="16"/>
  <c r="T1139" i="16"/>
  <c r="T1140" i="16"/>
  <c r="T1141" i="16"/>
  <c r="T1142" i="16"/>
  <c r="T1143" i="16"/>
  <c r="T1144" i="16"/>
  <c r="T1145" i="16"/>
  <c r="T1146" i="16"/>
  <c r="T1147" i="16"/>
  <c r="T1148" i="16"/>
  <c r="T1149" i="16"/>
  <c r="T1150" i="16"/>
  <c r="T1151" i="16"/>
  <c r="T1152" i="16"/>
  <c r="T1153" i="16"/>
  <c r="T1154" i="16"/>
  <c r="T1155" i="16"/>
  <c r="T1156" i="16"/>
  <c r="T1157" i="16"/>
  <c r="T1158" i="16"/>
  <c r="T1159" i="16"/>
  <c r="T1160" i="16"/>
  <c r="T1161" i="16"/>
  <c r="T1162" i="16"/>
  <c r="T1163" i="16"/>
  <c r="T1164" i="16"/>
  <c r="T1165" i="16"/>
  <c r="T1166" i="16"/>
  <c r="T1167" i="16"/>
  <c r="T1168" i="16"/>
  <c r="T1169" i="16"/>
  <c r="T1170" i="16"/>
  <c r="T1171" i="16"/>
  <c r="T1172" i="16"/>
  <c r="T1173" i="16"/>
  <c r="T1174" i="16"/>
  <c r="T1175" i="16"/>
  <c r="T1176" i="16"/>
  <c r="T1177" i="16"/>
  <c r="T1178" i="16"/>
  <c r="T1179" i="16"/>
  <c r="T1180" i="16"/>
  <c r="T1181" i="16"/>
  <c r="T1182" i="16"/>
  <c r="T1183" i="16"/>
  <c r="T1184" i="16"/>
  <c r="T1185" i="16"/>
  <c r="T1186" i="16"/>
  <c r="T1187" i="16"/>
  <c r="T1188" i="16"/>
  <c r="T1189" i="16"/>
  <c r="T1190" i="16"/>
  <c r="T1191" i="16"/>
  <c r="T1192" i="16"/>
  <c r="T1193" i="16"/>
  <c r="T1194" i="16"/>
  <c r="T1195" i="16"/>
  <c r="T1196" i="16"/>
  <c r="T1197" i="16"/>
  <c r="T1198" i="16"/>
  <c r="T1199" i="16"/>
  <c r="T1200" i="16"/>
  <c r="T1201" i="16"/>
  <c r="T1202" i="16"/>
  <c r="T1203" i="16"/>
  <c r="T1204" i="16"/>
  <c r="T1205" i="16"/>
  <c r="T1206" i="16"/>
  <c r="T1207" i="16"/>
  <c r="T1208" i="16"/>
  <c r="T1209" i="16"/>
  <c r="T1210" i="16"/>
  <c r="T1211" i="16"/>
  <c r="T1212" i="16"/>
  <c r="T1213" i="16"/>
  <c r="T1214" i="16"/>
  <c r="T1215" i="16"/>
  <c r="T1216" i="16"/>
  <c r="T1217" i="16"/>
  <c r="T1218" i="16"/>
  <c r="T1219" i="16"/>
  <c r="T1220" i="16"/>
  <c r="T1221" i="16"/>
  <c r="T1222" i="16"/>
  <c r="T1223" i="16"/>
  <c r="T1224" i="16"/>
  <c r="T1225" i="16"/>
  <c r="T1226" i="16"/>
  <c r="T1227" i="16"/>
  <c r="T1228" i="16"/>
  <c r="T1229" i="16"/>
  <c r="T1230" i="16"/>
  <c r="T1231" i="16"/>
  <c r="T1232" i="16"/>
  <c r="T1233" i="16"/>
  <c r="T1234" i="16"/>
  <c r="T1235" i="16"/>
  <c r="T1236" i="16"/>
  <c r="T1237" i="16"/>
  <c r="T1238" i="16"/>
  <c r="T1239" i="16"/>
  <c r="T1240" i="16"/>
  <c r="T1241" i="16"/>
  <c r="T1242" i="16"/>
  <c r="T1243" i="16"/>
  <c r="T1244" i="16"/>
  <c r="T1245" i="16"/>
  <c r="T1246" i="16"/>
  <c r="T1247" i="16"/>
  <c r="T1248" i="16"/>
  <c r="T1249" i="16"/>
  <c r="T1250" i="16"/>
  <c r="T1251" i="16"/>
  <c r="T1252" i="16"/>
  <c r="T1253" i="16"/>
  <c r="T1254" i="16"/>
  <c r="T1255" i="16"/>
  <c r="T1256" i="16"/>
  <c r="T1257" i="16"/>
  <c r="T1258" i="16"/>
  <c r="T1259" i="16"/>
  <c r="T1260" i="16"/>
  <c r="T1261" i="16"/>
  <c r="T1262" i="16"/>
  <c r="T1263" i="16"/>
  <c r="T1264" i="16"/>
  <c r="T1265" i="16"/>
  <c r="T1266" i="16"/>
  <c r="T1267" i="16"/>
  <c r="T1268" i="16"/>
  <c r="T1269" i="16"/>
  <c r="T1270" i="16"/>
  <c r="T1271" i="16"/>
  <c r="T1272" i="16"/>
  <c r="T1273" i="16"/>
  <c r="T1274" i="16"/>
  <c r="T1275" i="16"/>
  <c r="T1276" i="16"/>
  <c r="T1277" i="16"/>
  <c r="T1278" i="16"/>
  <c r="T1279" i="16"/>
  <c r="T1280" i="16"/>
  <c r="T1281" i="16"/>
  <c r="T1282" i="16"/>
  <c r="T1283" i="16"/>
  <c r="T1284" i="16"/>
  <c r="T1285" i="16"/>
  <c r="T1286" i="16"/>
  <c r="T1287" i="16"/>
  <c r="T1288" i="16"/>
  <c r="T1289" i="16"/>
  <c r="T1290" i="16"/>
  <c r="T1291" i="16"/>
  <c r="T1292" i="16"/>
  <c r="T1293" i="16"/>
  <c r="T1294" i="16"/>
  <c r="T1295" i="16"/>
  <c r="T1296" i="16"/>
  <c r="T1297" i="16"/>
  <c r="T1298" i="16"/>
  <c r="T1299" i="16"/>
  <c r="T1300" i="16"/>
  <c r="T1301" i="16"/>
  <c r="T1302" i="16"/>
  <c r="T1303" i="16"/>
  <c r="T1304" i="16"/>
  <c r="T1305" i="16"/>
  <c r="T1306" i="16"/>
  <c r="T1307" i="16"/>
  <c r="T1308" i="16"/>
  <c r="T1309" i="16"/>
  <c r="T1310" i="16"/>
  <c r="T1311" i="16"/>
  <c r="T1312" i="16"/>
  <c r="T1313" i="16"/>
  <c r="T1314" i="16"/>
  <c r="T1315" i="16"/>
  <c r="T1316" i="16"/>
  <c r="T1317" i="16"/>
  <c r="T1318" i="16"/>
  <c r="T1319" i="16"/>
  <c r="T1320" i="16"/>
  <c r="T1321" i="16"/>
  <c r="T1322" i="16"/>
  <c r="T1323" i="16"/>
  <c r="T1324" i="16"/>
  <c r="T1325" i="16"/>
  <c r="T1326" i="16"/>
  <c r="T1327" i="16"/>
  <c r="T1328" i="16"/>
  <c r="T1329" i="16"/>
  <c r="T1330" i="16"/>
  <c r="T1331" i="16"/>
  <c r="T1332" i="16"/>
  <c r="T1333" i="16"/>
  <c r="T1334" i="16"/>
  <c r="T1335" i="16"/>
  <c r="T1336" i="16"/>
  <c r="T1337" i="16"/>
  <c r="T1338" i="16"/>
  <c r="T1339" i="16"/>
  <c r="T1340" i="16"/>
  <c r="T1341" i="16"/>
  <c r="T1342" i="16"/>
  <c r="T1343" i="16"/>
  <c r="T1344" i="16"/>
  <c r="T1345" i="16"/>
  <c r="T1346" i="16"/>
  <c r="T1347" i="16"/>
  <c r="T1348" i="16"/>
  <c r="T1349" i="16"/>
  <c r="T1350" i="16"/>
  <c r="T1351" i="16"/>
  <c r="T1352" i="16"/>
  <c r="T1353" i="16"/>
  <c r="T1354" i="16"/>
  <c r="T1355" i="16"/>
  <c r="T1356" i="16"/>
  <c r="T1357" i="16"/>
  <c r="T1358" i="16"/>
  <c r="T1359" i="16"/>
  <c r="T1360" i="16"/>
  <c r="T1361" i="16"/>
  <c r="T1362" i="16"/>
  <c r="T1363" i="16"/>
  <c r="T1364" i="16"/>
  <c r="T1365" i="16"/>
  <c r="T1366" i="16"/>
  <c r="T1367" i="16"/>
  <c r="T1368" i="16"/>
  <c r="T1369" i="16"/>
  <c r="T1370" i="16"/>
  <c r="T1371" i="16"/>
  <c r="T1372" i="16"/>
  <c r="T1373" i="16"/>
  <c r="T1374" i="16"/>
  <c r="T1375" i="16"/>
  <c r="T1376" i="16"/>
  <c r="T1377" i="16"/>
  <c r="T1378" i="16"/>
  <c r="T1379" i="16"/>
  <c r="T1380" i="16"/>
  <c r="T1381" i="16"/>
  <c r="T1382" i="16"/>
  <c r="T1383" i="16"/>
  <c r="T1384" i="16"/>
  <c r="T1385" i="16"/>
  <c r="T1386" i="16"/>
  <c r="T1387" i="16"/>
  <c r="T1388" i="16"/>
  <c r="T1389" i="16"/>
  <c r="T1390" i="16"/>
  <c r="T1391" i="16"/>
  <c r="T1392" i="16"/>
  <c r="T1393" i="16"/>
  <c r="T1394" i="16"/>
  <c r="T1395" i="16"/>
  <c r="T1396" i="16"/>
  <c r="T1397" i="16"/>
  <c r="T1398" i="16"/>
  <c r="T1399" i="16"/>
  <c r="T1400" i="16"/>
  <c r="T1401" i="16"/>
  <c r="T1402" i="16"/>
  <c r="T1403" i="16"/>
  <c r="T1404" i="16"/>
  <c r="T1405" i="16"/>
  <c r="T1406" i="16"/>
  <c r="T1407" i="16"/>
  <c r="T1408" i="16"/>
  <c r="T1409" i="16"/>
  <c r="T1410" i="16"/>
  <c r="T1411" i="16"/>
  <c r="T1412" i="16"/>
  <c r="T1413" i="16"/>
  <c r="T1414" i="16"/>
  <c r="T1415" i="16"/>
  <c r="T1416" i="16"/>
  <c r="T1417" i="16"/>
  <c r="T1418" i="16"/>
  <c r="T1419" i="16"/>
  <c r="T1420" i="16"/>
  <c r="T1421" i="16"/>
  <c r="T1422" i="16"/>
  <c r="T1423" i="16"/>
  <c r="T1424" i="16"/>
  <c r="T1425" i="16"/>
  <c r="T1426" i="16"/>
  <c r="T1427" i="16"/>
  <c r="T1428" i="16"/>
  <c r="T1429" i="16"/>
  <c r="T1430" i="16"/>
  <c r="T1431" i="16"/>
  <c r="T1432" i="16"/>
  <c r="T1433" i="16"/>
  <c r="T1434" i="16"/>
  <c r="T1435" i="16"/>
  <c r="T1436" i="16"/>
  <c r="T1437" i="16"/>
  <c r="T1438" i="16"/>
  <c r="T1439" i="16"/>
  <c r="T1440" i="16"/>
  <c r="T1441" i="16"/>
  <c r="T1442" i="16"/>
  <c r="T1443" i="16"/>
  <c r="T1444" i="16"/>
  <c r="T1445" i="16"/>
  <c r="T1446" i="16"/>
  <c r="T1447" i="16"/>
  <c r="T1448" i="16"/>
  <c r="T1449" i="16"/>
  <c r="T1450" i="16"/>
  <c r="T1451" i="16"/>
  <c r="T1452" i="16"/>
  <c r="T1453" i="16"/>
  <c r="T1454" i="16"/>
  <c r="T1455" i="16"/>
  <c r="T1456" i="16"/>
  <c r="T1457" i="16"/>
  <c r="T1458" i="16"/>
  <c r="T1459" i="16"/>
  <c r="T1460" i="16"/>
  <c r="T1461" i="16"/>
  <c r="T1462" i="16"/>
  <c r="T1463" i="16"/>
  <c r="T1464" i="16"/>
  <c r="T1465" i="16"/>
  <c r="T1466" i="16"/>
  <c r="T1467" i="16"/>
  <c r="T1468" i="16"/>
  <c r="T1469" i="16"/>
  <c r="T1470" i="16"/>
  <c r="T1471" i="16"/>
  <c r="T1472" i="16"/>
  <c r="T1473" i="16"/>
  <c r="T1474" i="16"/>
  <c r="T1475" i="16"/>
  <c r="T1476" i="16"/>
  <c r="T1477" i="16"/>
  <c r="T1478" i="16"/>
  <c r="T1479" i="16"/>
  <c r="T1480" i="16"/>
  <c r="T1481" i="16"/>
  <c r="T1482" i="16"/>
  <c r="T1483" i="16"/>
  <c r="T1484" i="16"/>
  <c r="T1485" i="16"/>
  <c r="T1486" i="16"/>
  <c r="T1487" i="16"/>
  <c r="T1488" i="16"/>
  <c r="T1489" i="16"/>
  <c r="T1490" i="16"/>
  <c r="T1491" i="16"/>
  <c r="T1492" i="16"/>
  <c r="T1493" i="16"/>
  <c r="T1494" i="16"/>
  <c r="T1495" i="16"/>
  <c r="T1496" i="16"/>
  <c r="T1497" i="16"/>
  <c r="T1498" i="16"/>
  <c r="T1499" i="16"/>
  <c r="T1500" i="16"/>
  <c r="T1501" i="16"/>
  <c r="T1502" i="16"/>
  <c r="T1503" i="16"/>
  <c r="T1504" i="16"/>
  <c r="T1505" i="16"/>
  <c r="T1506" i="16"/>
  <c r="T1507" i="16"/>
  <c r="T1508" i="16"/>
  <c r="T1509" i="16"/>
  <c r="T1510" i="16"/>
  <c r="T1511" i="16"/>
  <c r="T1512" i="16"/>
  <c r="T1513" i="16"/>
  <c r="T1514" i="16"/>
  <c r="T1515" i="16"/>
  <c r="T1516" i="16"/>
  <c r="T1517" i="16"/>
  <c r="T1518" i="16"/>
  <c r="T1519" i="16"/>
  <c r="T1520" i="16"/>
  <c r="T1521" i="16"/>
  <c r="T1522" i="16"/>
  <c r="T1523" i="16"/>
  <c r="T1524" i="16"/>
  <c r="T1525" i="16"/>
  <c r="T1526" i="16"/>
  <c r="T1527" i="16"/>
  <c r="T1528" i="16"/>
  <c r="T1529" i="16"/>
  <c r="T1530" i="16"/>
  <c r="T1531" i="16"/>
  <c r="T1532" i="16"/>
  <c r="T1533" i="16"/>
  <c r="T1534" i="16"/>
  <c r="T1535" i="16"/>
  <c r="T1536" i="16"/>
  <c r="T1537" i="16"/>
  <c r="T1538" i="16"/>
  <c r="T1539" i="16"/>
  <c r="T1540" i="16"/>
  <c r="T1541" i="16"/>
  <c r="T1542" i="16"/>
  <c r="T1543" i="16"/>
  <c r="T1544" i="16"/>
  <c r="T1545" i="16"/>
  <c r="T1546" i="16"/>
  <c r="T1547" i="16"/>
  <c r="T1548" i="16"/>
  <c r="T1549" i="16"/>
  <c r="T1550" i="16"/>
  <c r="T1551" i="16"/>
  <c r="T1552" i="16"/>
  <c r="T1553" i="16"/>
  <c r="T1554" i="16"/>
  <c r="T1555" i="16"/>
  <c r="T1556" i="16"/>
  <c r="T1557" i="16"/>
  <c r="T1558" i="16"/>
  <c r="T1559" i="16"/>
  <c r="T1560" i="16"/>
  <c r="T1561" i="16"/>
  <c r="T1562" i="16"/>
  <c r="T1563" i="16"/>
  <c r="T1564" i="16"/>
  <c r="T1565" i="16"/>
  <c r="T1566" i="16"/>
  <c r="T1567" i="16"/>
  <c r="T1568" i="16"/>
  <c r="T1569" i="16"/>
  <c r="T1570" i="16"/>
  <c r="T1571" i="16"/>
  <c r="T1572" i="16"/>
  <c r="T1573" i="16"/>
  <c r="T1574" i="16"/>
  <c r="T1575" i="16"/>
  <c r="T1576" i="16"/>
  <c r="T1577" i="16"/>
  <c r="T1578" i="16"/>
  <c r="T1579" i="16"/>
  <c r="T1580" i="16"/>
  <c r="T1581" i="16"/>
  <c r="T1582" i="16"/>
  <c r="T1583" i="16"/>
  <c r="T1584" i="16"/>
  <c r="T1585" i="16"/>
  <c r="T1586" i="16"/>
  <c r="T1587" i="16"/>
  <c r="T1588" i="16"/>
  <c r="T1589" i="16"/>
  <c r="T1590" i="16"/>
  <c r="T1591" i="16"/>
  <c r="T1592" i="16"/>
  <c r="T1593" i="16"/>
  <c r="T1594" i="16"/>
  <c r="T1595" i="16"/>
  <c r="T1596" i="16"/>
  <c r="T1597" i="16"/>
  <c r="T1598" i="16"/>
  <c r="T1599" i="16"/>
  <c r="T1600" i="16"/>
  <c r="T1601" i="16"/>
  <c r="T1602" i="16"/>
  <c r="T1603" i="16"/>
  <c r="T1604" i="16"/>
  <c r="T1605" i="16"/>
  <c r="T1606" i="16"/>
  <c r="T1607" i="16"/>
  <c r="T1608" i="16"/>
  <c r="T1609" i="16"/>
  <c r="T1610" i="16"/>
  <c r="T1611" i="16"/>
  <c r="T1612" i="16"/>
  <c r="T1613" i="16"/>
  <c r="T1614" i="16"/>
  <c r="T1615" i="16"/>
  <c r="T1616" i="16"/>
  <c r="T1617" i="16"/>
  <c r="T1618" i="16"/>
  <c r="T1619" i="16"/>
  <c r="T1620" i="16"/>
  <c r="T1621" i="16"/>
  <c r="T1622" i="16"/>
  <c r="T1623" i="16"/>
  <c r="T1624" i="16"/>
  <c r="T1625" i="16"/>
  <c r="T1626" i="16"/>
  <c r="T1627" i="16"/>
  <c r="T1628" i="16"/>
  <c r="T1629" i="16"/>
  <c r="T1630" i="16"/>
  <c r="T1631" i="16"/>
  <c r="T1632" i="16"/>
  <c r="T1633" i="16"/>
  <c r="T1634" i="16"/>
  <c r="T1635" i="16"/>
  <c r="T1636" i="16"/>
  <c r="T1637" i="16"/>
  <c r="T1638" i="16"/>
  <c r="T1639" i="16"/>
  <c r="T1640" i="16"/>
  <c r="T1641" i="16"/>
  <c r="T1642" i="16"/>
  <c r="T1643" i="16"/>
  <c r="T1644" i="16"/>
  <c r="T1645" i="16"/>
  <c r="T1646" i="16"/>
  <c r="T1647" i="16"/>
  <c r="T1648" i="16"/>
  <c r="T1649" i="16"/>
  <c r="T1650" i="16"/>
  <c r="T1651" i="16"/>
  <c r="T1652" i="16"/>
  <c r="T1653" i="16"/>
  <c r="T1654" i="16"/>
  <c r="T1655" i="16"/>
  <c r="T1656" i="16"/>
  <c r="T1657" i="16"/>
  <c r="T1658" i="16"/>
  <c r="T1659" i="16"/>
  <c r="T1660" i="16"/>
  <c r="T1661" i="16"/>
  <c r="T1662" i="16"/>
  <c r="T1663" i="16"/>
  <c r="T1664" i="16"/>
  <c r="T1665" i="16"/>
  <c r="T1666" i="16"/>
  <c r="T1667" i="16"/>
  <c r="T1668" i="16"/>
  <c r="T1669" i="16"/>
  <c r="T1670" i="16"/>
  <c r="T1671" i="16"/>
  <c r="T1672" i="16"/>
  <c r="T1673" i="16"/>
  <c r="T1674" i="16"/>
  <c r="T1675" i="16"/>
  <c r="T1676" i="16"/>
  <c r="T1677" i="16"/>
  <c r="T1678" i="16"/>
  <c r="T1679" i="16"/>
  <c r="T1680" i="16"/>
  <c r="T1681" i="16"/>
  <c r="T1682" i="16"/>
  <c r="T1683" i="16"/>
  <c r="T1684" i="16"/>
  <c r="T1685" i="16"/>
  <c r="T1686" i="16"/>
  <c r="T1687" i="16"/>
  <c r="T1688" i="16"/>
  <c r="T1689" i="16"/>
  <c r="T1690" i="16"/>
  <c r="T1691" i="16"/>
  <c r="T1692" i="16"/>
  <c r="T1693" i="16"/>
  <c r="T1694" i="16"/>
  <c r="T1695" i="16"/>
  <c r="T1696" i="16"/>
  <c r="T1697" i="16"/>
  <c r="T1698" i="16"/>
  <c r="T1699" i="16"/>
  <c r="T1700" i="16"/>
  <c r="T1701" i="16"/>
  <c r="T1702" i="16"/>
  <c r="T1703" i="16"/>
  <c r="T1704" i="16"/>
  <c r="T1705" i="16"/>
  <c r="T1706" i="16"/>
  <c r="T1707" i="16"/>
  <c r="T1708" i="16"/>
  <c r="T1709" i="16"/>
  <c r="T1710" i="16"/>
  <c r="T1711" i="16"/>
  <c r="T1712" i="16"/>
  <c r="T1713" i="16"/>
  <c r="T1714" i="16"/>
  <c r="T1715" i="16"/>
  <c r="T1716" i="16"/>
  <c r="T1717" i="16"/>
  <c r="T1718" i="16"/>
  <c r="T1719" i="16"/>
  <c r="T1720" i="16"/>
  <c r="T1721" i="16"/>
  <c r="T1722" i="16"/>
  <c r="T1723" i="16"/>
  <c r="T1724" i="16"/>
  <c r="T1725" i="16"/>
  <c r="T1726" i="16"/>
  <c r="T1727" i="16"/>
  <c r="T1728" i="16"/>
  <c r="T1729" i="16"/>
  <c r="T1730" i="16"/>
  <c r="T1731" i="16"/>
  <c r="T1732" i="16"/>
  <c r="T1733" i="16"/>
  <c r="T1734" i="16"/>
  <c r="T1735" i="16"/>
  <c r="T1736" i="16"/>
  <c r="T1737" i="16"/>
  <c r="T1738" i="16"/>
  <c r="T1739" i="16"/>
  <c r="T1740" i="16"/>
  <c r="T1741" i="16"/>
  <c r="T1742" i="16"/>
  <c r="T1743" i="16"/>
  <c r="T1744" i="16"/>
  <c r="T1745" i="16"/>
  <c r="T1746" i="16"/>
  <c r="T1747" i="16"/>
  <c r="T1748" i="16"/>
  <c r="T1749" i="16"/>
  <c r="T1750" i="16"/>
  <c r="T1751" i="16"/>
  <c r="T1752" i="16"/>
  <c r="T1753" i="16"/>
  <c r="T1754" i="16"/>
  <c r="T1755" i="16"/>
  <c r="T1756" i="16"/>
  <c r="T1757" i="16"/>
  <c r="T1758" i="16"/>
  <c r="T1759" i="16"/>
  <c r="T1760" i="16"/>
  <c r="T1761" i="16"/>
  <c r="T1762" i="16"/>
  <c r="T1763" i="16"/>
  <c r="T1764" i="16"/>
  <c r="T1765" i="16"/>
  <c r="T1766" i="16"/>
  <c r="T1767" i="16"/>
  <c r="T1768" i="16"/>
  <c r="T1769" i="16"/>
  <c r="T1770" i="16"/>
  <c r="T1771" i="16"/>
  <c r="T1772" i="16"/>
  <c r="T1773" i="16"/>
  <c r="T1774" i="16"/>
  <c r="T1775" i="16"/>
  <c r="T1776" i="16"/>
  <c r="T1777" i="16"/>
  <c r="T1778" i="16"/>
  <c r="T1779" i="16"/>
  <c r="T1780" i="16"/>
  <c r="T1781" i="16"/>
  <c r="T1782" i="16"/>
  <c r="T1783" i="16"/>
  <c r="T1784" i="16"/>
  <c r="T1785" i="16"/>
  <c r="T1786" i="16"/>
  <c r="T1787" i="16"/>
  <c r="T1788" i="16"/>
  <c r="T1789" i="16"/>
  <c r="T1790" i="16"/>
  <c r="T1791" i="16"/>
  <c r="T1792" i="16"/>
  <c r="T1793" i="16"/>
  <c r="T1794" i="16"/>
  <c r="T1795" i="16"/>
  <c r="T1796" i="16"/>
  <c r="T1797" i="16"/>
  <c r="T1798" i="16"/>
  <c r="T1799" i="16"/>
  <c r="T1800" i="16"/>
  <c r="T1801" i="16"/>
  <c r="T1802" i="16"/>
  <c r="T1803" i="16"/>
  <c r="T1804" i="16"/>
  <c r="T1805" i="16"/>
  <c r="T1806" i="16"/>
  <c r="T1807" i="16"/>
  <c r="T1808" i="16"/>
  <c r="T1809" i="16"/>
  <c r="T1810" i="16"/>
  <c r="T1811" i="16"/>
  <c r="T1812" i="16"/>
  <c r="T1813" i="16"/>
  <c r="T1814" i="16"/>
  <c r="T1815" i="16"/>
  <c r="T1816" i="16"/>
  <c r="T1817" i="16"/>
  <c r="T1818" i="16"/>
  <c r="T1819" i="16"/>
  <c r="T1820" i="16"/>
  <c r="T1821" i="16"/>
  <c r="T1822" i="16"/>
  <c r="T1823" i="16"/>
  <c r="T1824" i="16"/>
  <c r="T1825" i="16"/>
  <c r="T1826" i="16"/>
  <c r="T1827" i="16"/>
  <c r="T1828" i="16"/>
  <c r="T1829" i="16"/>
  <c r="T1830" i="16"/>
  <c r="T1831" i="16"/>
  <c r="T1832" i="16"/>
  <c r="T1833" i="16"/>
  <c r="T1834" i="16"/>
  <c r="T1835" i="16"/>
  <c r="T1836" i="16"/>
  <c r="T1837" i="16"/>
  <c r="T1838" i="16"/>
  <c r="T1839" i="16"/>
  <c r="T1840" i="16"/>
  <c r="T1841" i="16"/>
  <c r="T1842" i="16"/>
  <c r="T1843" i="16"/>
  <c r="T1844" i="16"/>
  <c r="T1845" i="16"/>
  <c r="T1846" i="16"/>
  <c r="T1847" i="16"/>
  <c r="T1848" i="16"/>
  <c r="T1849" i="16"/>
  <c r="T1850" i="16"/>
  <c r="T1851" i="16"/>
  <c r="T1852" i="16"/>
  <c r="T1853" i="16"/>
  <c r="T1854" i="16"/>
  <c r="T1855" i="16"/>
  <c r="T1856" i="16"/>
  <c r="T1857" i="16"/>
  <c r="T1858" i="16"/>
  <c r="T1859" i="16"/>
  <c r="T1860" i="16"/>
  <c r="T1861" i="16"/>
  <c r="T1862" i="16"/>
  <c r="T1863" i="16"/>
  <c r="T1864" i="16"/>
  <c r="T1865" i="16"/>
  <c r="T1866" i="16"/>
  <c r="T1867" i="16"/>
  <c r="T1868" i="16"/>
  <c r="T1869" i="16"/>
  <c r="T1870" i="16"/>
  <c r="T1871" i="16"/>
  <c r="T1872" i="16"/>
  <c r="T1873" i="16"/>
  <c r="T1874" i="16"/>
  <c r="T1875" i="16"/>
  <c r="T1876" i="16"/>
  <c r="T1877" i="16"/>
  <c r="T1878" i="16"/>
  <c r="T1879" i="16"/>
  <c r="T1880" i="16"/>
  <c r="T1881" i="16"/>
  <c r="T1882" i="16"/>
  <c r="T1883" i="16"/>
  <c r="T1884" i="16"/>
  <c r="T1885" i="16"/>
  <c r="T1886" i="16"/>
  <c r="T1887" i="16"/>
  <c r="T1888" i="16"/>
  <c r="T1889" i="16"/>
  <c r="T1890" i="16"/>
  <c r="T1891" i="16"/>
  <c r="T1892" i="16"/>
  <c r="T1893" i="16"/>
  <c r="T1894" i="16"/>
  <c r="T1895" i="16"/>
  <c r="T1896" i="16"/>
  <c r="T1897" i="16"/>
  <c r="T1898" i="16"/>
  <c r="T1899" i="16"/>
  <c r="T1900" i="16"/>
  <c r="T1901" i="16"/>
  <c r="T1902" i="16"/>
  <c r="T1903" i="16"/>
  <c r="T1904" i="16"/>
  <c r="T1905" i="16"/>
  <c r="T1906" i="16"/>
  <c r="T1907" i="16"/>
  <c r="T1908" i="16"/>
  <c r="T1909" i="16"/>
  <c r="T1910" i="16"/>
  <c r="T1911" i="16"/>
  <c r="T1912" i="16"/>
  <c r="T1913" i="16"/>
  <c r="T1914" i="16"/>
  <c r="T1915" i="16"/>
  <c r="T1916" i="16"/>
  <c r="T1917" i="16"/>
  <c r="T1918" i="16"/>
  <c r="T1919" i="16"/>
  <c r="T1920" i="16"/>
  <c r="T1921" i="16"/>
  <c r="T1922" i="16"/>
  <c r="T1923" i="16"/>
  <c r="T1924" i="16"/>
  <c r="T1925" i="16"/>
  <c r="T1926" i="16"/>
  <c r="T1927" i="16"/>
  <c r="T1928" i="16"/>
  <c r="T1929" i="16"/>
  <c r="T1930" i="16"/>
  <c r="T1931" i="16"/>
  <c r="T1932" i="16"/>
  <c r="T1933" i="16"/>
  <c r="T1934" i="16"/>
  <c r="T1935" i="16"/>
  <c r="T1936" i="16"/>
  <c r="T1937" i="16"/>
  <c r="T1938" i="16"/>
  <c r="T1939" i="16"/>
  <c r="T1940" i="16"/>
  <c r="T1941" i="16"/>
  <c r="T1942" i="16"/>
  <c r="T1943" i="16"/>
  <c r="T1944" i="16"/>
  <c r="T1945" i="16"/>
  <c r="T1946" i="16"/>
  <c r="T1947" i="16"/>
  <c r="T1948" i="16"/>
  <c r="T1949" i="16"/>
  <c r="T1950" i="16"/>
  <c r="T1951" i="16"/>
  <c r="T1952" i="16"/>
  <c r="T1953" i="16"/>
  <c r="T1954" i="16"/>
  <c r="T1955" i="16"/>
  <c r="T1956" i="16"/>
  <c r="T1957" i="16"/>
  <c r="T1958" i="16"/>
  <c r="T1959" i="16"/>
  <c r="T1960" i="16"/>
  <c r="T1961" i="16"/>
  <c r="T1962" i="16"/>
  <c r="T1963" i="16"/>
  <c r="T1964" i="16"/>
  <c r="T1965" i="16"/>
  <c r="T1966" i="16"/>
  <c r="T1967" i="16"/>
  <c r="T1968" i="16"/>
  <c r="T1969" i="16"/>
  <c r="T1970" i="16"/>
  <c r="T1971" i="16"/>
  <c r="T1972" i="16"/>
  <c r="T1973" i="16"/>
  <c r="T1974" i="16"/>
  <c r="T1975" i="16"/>
  <c r="T1976" i="16"/>
  <c r="T1977" i="16"/>
  <c r="T1978" i="16"/>
  <c r="T1979" i="16"/>
  <c r="T1980" i="16"/>
  <c r="T1981" i="16"/>
  <c r="T1982" i="16"/>
  <c r="T1983" i="16"/>
  <c r="T1984" i="16"/>
  <c r="T1985" i="16"/>
  <c r="T1986" i="16"/>
  <c r="T1987" i="16"/>
  <c r="T1988" i="16"/>
  <c r="T1989" i="16"/>
  <c r="T1990" i="16"/>
  <c r="T1991" i="16"/>
  <c r="T1992" i="16"/>
  <c r="T1993" i="16"/>
  <c r="T1994" i="16"/>
  <c r="T1995" i="16"/>
  <c r="T1996" i="16"/>
  <c r="T1997" i="16"/>
  <c r="T1998" i="16"/>
  <c r="T1999" i="16"/>
  <c r="T2000" i="16"/>
  <c r="T2001" i="16"/>
  <c r="T2002" i="16"/>
  <c r="T2003" i="16"/>
  <c r="T2004" i="16"/>
  <c r="T2005" i="16"/>
  <c r="T2006" i="16"/>
  <c r="T2007" i="16"/>
  <c r="T2008" i="16"/>
  <c r="T2009" i="16"/>
  <c r="T2010" i="16"/>
  <c r="T2011" i="16"/>
  <c r="T2012" i="16"/>
  <c r="T2013" i="16"/>
  <c r="T2014" i="16"/>
  <c r="T2015" i="16"/>
  <c r="T2016" i="16"/>
  <c r="T2017" i="16"/>
  <c r="T2018" i="16"/>
  <c r="T2019" i="16"/>
  <c r="T2020" i="16"/>
  <c r="T2021" i="16"/>
  <c r="T2022" i="16"/>
  <c r="T2023" i="16"/>
  <c r="T2024" i="16"/>
  <c r="T2025" i="16"/>
  <c r="T2026" i="16"/>
  <c r="T2027" i="16"/>
  <c r="T2028" i="16"/>
  <c r="T2029" i="16"/>
  <c r="T2030" i="16"/>
  <c r="T2031" i="16"/>
  <c r="T2032" i="16"/>
  <c r="T2033" i="16"/>
  <c r="T2034" i="16"/>
  <c r="T2035" i="16"/>
  <c r="T2036" i="16"/>
  <c r="T2037" i="16"/>
  <c r="T2038" i="16"/>
  <c r="T2039" i="16"/>
  <c r="T2040" i="16"/>
  <c r="T2041" i="16"/>
  <c r="T2042" i="16"/>
  <c r="T2043" i="16"/>
  <c r="T2044" i="16"/>
  <c r="T2045" i="16"/>
  <c r="T2046" i="16"/>
  <c r="T2047" i="16"/>
  <c r="T2048" i="16"/>
  <c r="T2049" i="16"/>
  <c r="T2050" i="16"/>
  <c r="T2051" i="16"/>
  <c r="T2052" i="16"/>
  <c r="T2053" i="16"/>
  <c r="T2054" i="16"/>
  <c r="T2055" i="16"/>
  <c r="T2056" i="16"/>
  <c r="T2057" i="16"/>
  <c r="T2058" i="16"/>
  <c r="T2059" i="16"/>
  <c r="T2060" i="16"/>
  <c r="T2061" i="16"/>
  <c r="T2062" i="16"/>
  <c r="T2063" i="16"/>
  <c r="T2064" i="16"/>
  <c r="T2065" i="16"/>
  <c r="T2066" i="16"/>
  <c r="T2067" i="16"/>
  <c r="T2068" i="16"/>
  <c r="T2069" i="16"/>
  <c r="T2070" i="16"/>
  <c r="T2071" i="16"/>
  <c r="T2072" i="16"/>
  <c r="T2073" i="16"/>
  <c r="T2074" i="16"/>
  <c r="T2075" i="16"/>
  <c r="T2076" i="16"/>
  <c r="T2077" i="16"/>
  <c r="T2078" i="16"/>
  <c r="T2079" i="16"/>
  <c r="T2080" i="16"/>
  <c r="T2081" i="16"/>
  <c r="T2082" i="16"/>
  <c r="T2083" i="16"/>
  <c r="T2084" i="16"/>
  <c r="T2085" i="16"/>
  <c r="T2086" i="16"/>
  <c r="T2087" i="16"/>
  <c r="T2088" i="16"/>
  <c r="T2089" i="16"/>
  <c r="T2090" i="16"/>
  <c r="T2091" i="16"/>
  <c r="T2092" i="16"/>
  <c r="T2093" i="16"/>
  <c r="T2094" i="16"/>
  <c r="T2095" i="16"/>
  <c r="T2096" i="16"/>
  <c r="T2097" i="16"/>
  <c r="T2098" i="16"/>
  <c r="T2099" i="16"/>
  <c r="T2100" i="16"/>
  <c r="T2101" i="16"/>
  <c r="T2102" i="16"/>
  <c r="T2103" i="16"/>
  <c r="T2104" i="16"/>
  <c r="T2105" i="16"/>
  <c r="T2106" i="16"/>
  <c r="T2107" i="16"/>
  <c r="T2108" i="16"/>
  <c r="T2109" i="16"/>
  <c r="T2110" i="16"/>
  <c r="T2111" i="16"/>
  <c r="T2112" i="16"/>
  <c r="T2113" i="16"/>
  <c r="T2114" i="16"/>
  <c r="T2115" i="16"/>
  <c r="T2116" i="16"/>
  <c r="T2117" i="16"/>
  <c r="T2118" i="16"/>
  <c r="T2119" i="16"/>
  <c r="T2120" i="16"/>
  <c r="T2121" i="16"/>
  <c r="T2122" i="16"/>
  <c r="T2123" i="16"/>
  <c r="T2124" i="16"/>
  <c r="T2125" i="16"/>
  <c r="T2126" i="16"/>
  <c r="T2127" i="16"/>
  <c r="T2128" i="16"/>
  <c r="T2129" i="16"/>
  <c r="T2130" i="16"/>
  <c r="T2131" i="16"/>
  <c r="T2132" i="16"/>
  <c r="T2133" i="16"/>
  <c r="T2134" i="16"/>
  <c r="T2135" i="16"/>
  <c r="T2136" i="16"/>
  <c r="T2137" i="16"/>
  <c r="T2138" i="16"/>
  <c r="T2139" i="16"/>
  <c r="T2140" i="16"/>
  <c r="T2141" i="16"/>
  <c r="T2142" i="16"/>
  <c r="T2143" i="16"/>
  <c r="T2144" i="16"/>
  <c r="T2145" i="16"/>
  <c r="T2146" i="16"/>
  <c r="T2147" i="16"/>
  <c r="T2148" i="16"/>
  <c r="T2149" i="16"/>
  <c r="T2150" i="16"/>
  <c r="T2151" i="16"/>
  <c r="T2152" i="16"/>
  <c r="T2153" i="16"/>
  <c r="T2154" i="16"/>
  <c r="T2155" i="16"/>
  <c r="T2156" i="16"/>
  <c r="T2157" i="16"/>
  <c r="T2158" i="16"/>
  <c r="T2159" i="16"/>
  <c r="T2160" i="16"/>
  <c r="T2161" i="16"/>
  <c r="T2162" i="16"/>
  <c r="T2163" i="16"/>
  <c r="T2164" i="16"/>
  <c r="T2165" i="16"/>
  <c r="T2166" i="16"/>
  <c r="T2167" i="16"/>
  <c r="T2168" i="16"/>
  <c r="T2169" i="16"/>
  <c r="T2170" i="16"/>
  <c r="T2171" i="16"/>
  <c r="T2172" i="16"/>
  <c r="T2173" i="16"/>
  <c r="T2174" i="16"/>
  <c r="T2175" i="16"/>
  <c r="T2176" i="16"/>
  <c r="T2177" i="16"/>
  <c r="T2178" i="16"/>
  <c r="T2179" i="16"/>
  <c r="T2180" i="16"/>
  <c r="T2181" i="16"/>
  <c r="T2182" i="16"/>
  <c r="T2183" i="16"/>
  <c r="T2184" i="16"/>
  <c r="T2185" i="16"/>
  <c r="T2186" i="16"/>
  <c r="T2187" i="16"/>
  <c r="T2188" i="16"/>
  <c r="T2189" i="16"/>
  <c r="T2190" i="16"/>
  <c r="T2191" i="16"/>
  <c r="T2192" i="16"/>
  <c r="T2193" i="16"/>
  <c r="T2194" i="16"/>
  <c r="T2195" i="16"/>
  <c r="T2196" i="16"/>
  <c r="T2197" i="16"/>
  <c r="T2198" i="16"/>
  <c r="T2199" i="16"/>
  <c r="T2200" i="16"/>
  <c r="T2201" i="16"/>
  <c r="T2202" i="16"/>
  <c r="T2203" i="16"/>
  <c r="T2204" i="16"/>
  <c r="T2205" i="16"/>
  <c r="T2206" i="16"/>
  <c r="T2207" i="16"/>
  <c r="T2208" i="16"/>
  <c r="T2209" i="16"/>
  <c r="T2210" i="16"/>
  <c r="T2211" i="16"/>
  <c r="T2212" i="16"/>
  <c r="T2213" i="16"/>
  <c r="T2214" i="16"/>
  <c r="T2215" i="16"/>
  <c r="T2216" i="16"/>
  <c r="T2217" i="16"/>
  <c r="T2218" i="16"/>
  <c r="T2219" i="16"/>
  <c r="T2220" i="16"/>
  <c r="T2221" i="16"/>
  <c r="T2222" i="16"/>
  <c r="T2223" i="16"/>
  <c r="T2224" i="16"/>
  <c r="T2225" i="16"/>
  <c r="T2226" i="16"/>
  <c r="T2227" i="16"/>
  <c r="T2228" i="16"/>
  <c r="T2229" i="16"/>
  <c r="T2230" i="16"/>
  <c r="T2231" i="16"/>
  <c r="T2232" i="16"/>
  <c r="T2233" i="16"/>
  <c r="T2234" i="16"/>
  <c r="T2235" i="16"/>
  <c r="T2236" i="16"/>
  <c r="T2237" i="16"/>
  <c r="T2238" i="16"/>
  <c r="T2239" i="16"/>
  <c r="T2240" i="16"/>
  <c r="T2241" i="16"/>
  <c r="T2242" i="16"/>
  <c r="T2243" i="16"/>
  <c r="T2244" i="16"/>
  <c r="T2245" i="16"/>
  <c r="T2246" i="16"/>
  <c r="T2247" i="16"/>
  <c r="T2248" i="16"/>
  <c r="T2249" i="16"/>
  <c r="T2250" i="16"/>
  <c r="T2251" i="16"/>
  <c r="T2252" i="16"/>
  <c r="T2253" i="16"/>
  <c r="T2254" i="16"/>
  <c r="T2255" i="16"/>
  <c r="T2256" i="16"/>
  <c r="T2257" i="16"/>
  <c r="T2258" i="16"/>
  <c r="T2259" i="16"/>
  <c r="T2260" i="16"/>
  <c r="T2261" i="16"/>
  <c r="T2262" i="16"/>
  <c r="T2263" i="16"/>
  <c r="T2264" i="16"/>
  <c r="T2265" i="16"/>
  <c r="T2266" i="16"/>
  <c r="T2267" i="16"/>
  <c r="T2268" i="16"/>
  <c r="T2269" i="16"/>
  <c r="T2270" i="16"/>
  <c r="T2271" i="16"/>
  <c r="T2272" i="16"/>
  <c r="T2273" i="16"/>
  <c r="T2274" i="16"/>
  <c r="T2275" i="16"/>
  <c r="T2276" i="16"/>
  <c r="T2277" i="16"/>
  <c r="T2278" i="16"/>
  <c r="T2279" i="16"/>
  <c r="T2280" i="16"/>
  <c r="T2281" i="16"/>
  <c r="T2282" i="16"/>
  <c r="T2283" i="16"/>
  <c r="T2284" i="16"/>
  <c r="T2285" i="16"/>
  <c r="T2286" i="16"/>
  <c r="T2287" i="16"/>
  <c r="T2288" i="16"/>
  <c r="T2289" i="16"/>
  <c r="T2290" i="16"/>
  <c r="T2291" i="16"/>
  <c r="T2292" i="16"/>
  <c r="T2293" i="16"/>
  <c r="T2294" i="16"/>
  <c r="T2295" i="16"/>
  <c r="T2296" i="16"/>
  <c r="T2297" i="16"/>
  <c r="T2298" i="16"/>
  <c r="T2299" i="16"/>
  <c r="T2300" i="16"/>
  <c r="T2301" i="16"/>
  <c r="T2302" i="16"/>
  <c r="T2303" i="16"/>
  <c r="T2304" i="16"/>
  <c r="T2305" i="16"/>
  <c r="T2306" i="16"/>
  <c r="T2307" i="16"/>
  <c r="T2308" i="16"/>
  <c r="T2309" i="16"/>
  <c r="T2310" i="16"/>
  <c r="T2311" i="16"/>
  <c r="T2312" i="16"/>
  <c r="T2313" i="16"/>
  <c r="T2314" i="16"/>
  <c r="T2315" i="16"/>
  <c r="T2316" i="16"/>
  <c r="T2317" i="16"/>
  <c r="T2318" i="16"/>
  <c r="T2319" i="16"/>
  <c r="T2320" i="16"/>
  <c r="T2321" i="16"/>
  <c r="T2322" i="16"/>
  <c r="T2323" i="16"/>
  <c r="T2324" i="16"/>
  <c r="T2325" i="16"/>
  <c r="T2326" i="16"/>
  <c r="T2327" i="16"/>
  <c r="T5" i="16"/>
  <c r="U6" i="16"/>
  <c r="U7" i="16"/>
  <c r="U8" i="16"/>
  <c r="U9" i="16"/>
  <c r="U10" i="16"/>
  <c r="U11" i="16"/>
  <c r="U12" i="16"/>
  <c r="U13" i="16"/>
  <c r="U14" i="16"/>
  <c r="U15" i="16"/>
  <c r="U16" i="16"/>
  <c r="U17" i="16"/>
  <c r="U18" i="16"/>
  <c r="U19" i="16"/>
  <c r="U20" i="16"/>
  <c r="U21" i="16"/>
  <c r="U22" i="16"/>
  <c r="U23" i="16"/>
  <c r="U24" i="16"/>
  <c r="U25" i="16"/>
  <c r="U26" i="16"/>
  <c r="U27" i="16"/>
  <c r="U28" i="16"/>
  <c r="U29" i="16"/>
  <c r="U30" i="16"/>
  <c r="U31" i="16"/>
  <c r="U32" i="16"/>
  <c r="U33" i="16"/>
  <c r="U34" i="16"/>
  <c r="U35" i="16"/>
  <c r="U36" i="16"/>
  <c r="U37" i="16"/>
  <c r="U38" i="16"/>
  <c r="U39" i="16"/>
  <c r="U40" i="16"/>
  <c r="U41" i="16"/>
  <c r="U42" i="16"/>
  <c r="U43" i="16"/>
  <c r="U44" i="16"/>
  <c r="U45" i="16"/>
  <c r="U46" i="16"/>
  <c r="U47" i="16"/>
  <c r="U48" i="16"/>
  <c r="U49" i="16"/>
  <c r="U50" i="16"/>
  <c r="U51" i="16"/>
  <c r="U52" i="16"/>
  <c r="U53" i="16"/>
  <c r="U54" i="16"/>
  <c r="U55" i="16"/>
  <c r="U56" i="16"/>
  <c r="U57" i="16"/>
  <c r="U58" i="16"/>
  <c r="U59" i="16"/>
  <c r="U60" i="16"/>
  <c r="U61" i="16"/>
  <c r="U62" i="16"/>
  <c r="U63" i="16"/>
  <c r="U64" i="16"/>
  <c r="U65" i="16"/>
  <c r="U66" i="16"/>
  <c r="U67" i="16"/>
  <c r="U68" i="16"/>
  <c r="U69" i="16"/>
  <c r="U70" i="16"/>
  <c r="U71" i="16"/>
  <c r="U72" i="16"/>
  <c r="U73" i="16"/>
  <c r="U74" i="16"/>
  <c r="U75" i="16"/>
  <c r="U76" i="16"/>
  <c r="U77" i="16"/>
  <c r="U78" i="16"/>
  <c r="U79" i="16"/>
  <c r="U80" i="16"/>
  <c r="U81" i="16"/>
  <c r="U82" i="16"/>
  <c r="U83" i="16"/>
  <c r="U84" i="16"/>
  <c r="U85" i="16"/>
  <c r="U86" i="16"/>
  <c r="U87" i="16"/>
  <c r="U88" i="16"/>
  <c r="U89" i="16"/>
  <c r="U90" i="16"/>
  <c r="U91" i="16"/>
  <c r="U92" i="16"/>
  <c r="U93" i="16"/>
  <c r="U94" i="16"/>
  <c r="U95" i="16"/>
  <c r="U96" i="16"/>
  <c r="U97" i="16"/>
  <c r="U98" i="16"/>
  <c r="U99" i="16"/>
  <c r="U100" i="16"/>
  <c r="U101" i="16"/>
  <c r="U102" i="16"/>
  <c r="U103" i="16"/>
  <c r="U104" i="16"/>
  <c r="U105" i="16"/>
  <c r="U106" i="16"/>
  <c r="U107" i="16"/>
  <c r="U108" i="16"/>
  <c r="U109" i="16"/>
  <c r="U110" i="16"/>
  <c r="U111" i="16"/>
  <c r="U112" i="16"/>
  <c r="U113" i="16"/>
  <c r="U114" i="16"/>
  <c r="U115" i="16"/>
  <c r="U116" i="16"/>
  <c r="U117" i="16"/>
  <c r="U118" i="16"/>
  <c r="U119" i="16"/>
  <c r="U120" i="16"/>
  <c r="U121" i="16"/>
  <c r="U122" i="16"/>
  <c r="U123" i="16"/>
  <c r="U124" i="16"/>
  <c r="U125" i="16"/>
  <c r="U126" i="16"/>
  <c r="U127" i="16"/>
  <c r="U128" i="16"/>
  <c r="U129" i="16"/>
  <c r="U130" i="16"/>
  <c r="U131" i="16"/>
  <c r="U132" i="16"/>
  <c r="U133" i="16"/>
  <c r="U134" i="16"/>
  <c r="U135" i="16"/>
  <c r="U136" i="16"/>
  <c r="U137" i="16"/>
  <c r="U138" i="16"/>
  <c r="U139" i="16"/>
  <c r="U140" i="16"/>
  <c r="U141" i="16"/>
  <c r="U142" i="16"/>
  <c r="U143" i="16"/>
  <c r="U144" i="16"/>
  <c r="U145" i="16"/>
  <c r="U146" i="16"/>
  <c r="U147" i="16"/>
  <c r="U148" i="16"/>
  <c r="U149" i="16"/>
  <c r="U150" i="16"/>
  <c r="U151" i="16"/>
  <c r="U152" i="16"/>
  <c r="U153" i="16"/>
  <c r="U154" i="16"/>
  <c r="U155" i="16"/>
  <c r="U156" i="16"/>
  <c r="U157" i="16"/>
  <c r="U158" i="16"/>
  <c r="U159" i="16"/>
  <c r="U160" i="16"/>
  <c r="U161" i="16"/>
  <c r="U162" i="16"/>
  <c r="U163" i="16"/>
  <c r="U164" i="16"/>
  <c r="U165" i="16"/>
  <c r="U166" i="16"/>
  <c r="U167" i="16"/>
  <c r="U168" i="16"/>
  <c r="U169" i="16"/>
  <c r="U170" i="16"/>
  <c r="U171" i="16"/>
  <c r="U172" i="16"/>
  <c r="U173" i="16"/>
  <c r="U174" i="16"/>
  <c r="U175" i="16"/>
  <c r="U176" i="16"/>
  <c r="U177" i="16"/>
  <c r="U178" i="16"/>
  <c r="U179" i="16"/>
  <c r="U180" i="16"/>
  <c r="U181" i="16"/>
  <c r="U182" i="16"/>
  <c r="U183" i="16"/>
  <c r="U184" i="16"/>
  <c r="U185" i="16"/>
  <c r="U186" i="16"/>
  <c r="U187" i="16"/>
  <c r="U188" i="16"/>
  <c r="U189" i="16"/>
  <c r="U190" i="16"/>
  <c r="U191" i="16"/>
  <c r="U192" i="16"/>
  <c r="U193" i="16"/>
  <c r="U194" i="16"/>
  <c r="U195" i="16"/>
  <c r="U196" i="16"/>
  <c r="U197" i="16"/>
  <c r="U198" i="16"/>
  <c r="U199" i="16"/>
  <c r="U200" i="16"/>
  <c r="U201" i="16"/>
  <c r="U202" i="16"/>
  <c r="U203" i="16"/>
  <c r="U204" i="16"/>
  <c r="U205" i="16"/>
  <c r="U206" i="16"/>
  <c r="U207" i="16"/>
  <c r="U208" i="16"/>
  <c r="U209" i="16"/>
  <c r="U210" i="16"/>
  <c r="U211" i="16"/>
  <c r="U212" i="16"/>
  <c r="U213" i="16"/>
  <c r="U214" i="16"/>
  <c r="U215" i="16"/>
  <c r="U216" i="16"/>
  <c r="U217" i="16"/>
  <c r="U218" i="16"/>
  <c r="U219" i="16"/>
  <c r="U220" i="16"/>
  <c r="U221" i="16"/>
  <c r="U222" i="16"/>
  <c r="U223" i="16"/>
  <c r="U224" i="16"/>
  <c r="U225" i="16"/>
  <c r="U226" i="16"/>
  <c r="U227" i="16"/>
  <c r="U228" i="16"/>
  <c r="U229" i="16"/>
  <c r="U230" i="16"/>
  <c r="U231" i="16"/>
  <c r="U232" i="16"/>
  <c r="U233" i="16"/>
  <c r="U234" i="16"/>
  <c r="U235" i="16"/>
  <c r="U236" i="16"/>
  <c r="U237" i="16"/>
  <c r="U238" i="16"/>
  <c r="U239" i="16"/>
  <c r="U240" i="16"/>
  <c r="U241" i="16"/>
  <c r="U242" i="16"/>
  <c r="U243" i="16"/>
  <c r="U244" i="16"/>
  <c r="U245" i="16"/>
  <c r="U246" i="16"/>
  <c r="U247" i="16"/>
  <c r="U248" i="16"/>
  <c r="U249" i="16"/>
  <c r="U250" i="16"/>
  <c r="U251" i="16"/>
  <c r="U252" i="16"/>
  <c r="U253" i="16"/>
  <c r="U254" i="16"/>
  <c r="U255" i="16"/>
  <c r="U256" i="16"/>
  <c r="U257" i="16"/>
  <c r="U258" i="16"/>
  <c r="U259" i="16"/>
  <c r="U260" i="16"/>
  <c r="U261" i="16"/>
  <c r="U262" i="16"/>
  <c r="U263" i="16"/>
  <c r="U264" i="16"/>
  <c r="U265" i="16"/>
  <c r="U266" i="16"/>
  <c r="U267" i="16"/>
  <c r="U268" i="16"/>
  <c r="U269" i="16"/>
  <c r="U270" i="16"/>
  <c r="U271" i="16"/>
  <c r="U272" i="16"/>
  <c r="U273" i="16"/>
  <c r="U274" i="16"/>
  <c r="U275" i="16"/>
  <c r="U276" i="16"/>
  <c r="U277" i="16"/>
  <c r="U278" i="16"/>
  <c r="U279" i="16"/>
  <c r="U280" i="16"/>
  <c r="U281" i="16"/>
  <c r="U282" i="16"/>
  <c r="U283" i="16"/>
  <c r="U284" i="16"/>
  <c r="U285" i="16"/>
  <c r="U286" i="16"/>
  <c r="U287" i="16"/>
  <c r="U288" i="16"/>
  <c r="U289" i="16"/>
  <c r="U290" i="16"/>
  <c r="U291" i="16"/>
  <c r="U292" i="16"/>
  <c r="U293" i="16"/>
  <c r="U294" i="16"/>
  <c r="U295" i="16"/>
  <c r="U296" i="16"/>
  <c r="U297" i="16"/>
  <c r="U298" i="16"/>
  <c r="U299" i="16"/>
  <c r="U300" i="16"/>
  <c r="U301" i="16"/>
  <c r="U302" i="16"/>
  <c r="U303" i="16"/>
  <c r="U304" i="16"/>
  <c r="U305" i="16"/>
  <c r="U306" i="16"/>
  <c r="U307" i="16"/>
  <c r="U308" i="16"/>
  <c r="U309" i="16"/>
  <c r="U310" i="16"/>
  <c r="U311" i="16"/>
  <c r="U312" i="16"/>
  <c r="U313" i="16"/>
  <c r="U314" i="16"/>
  <c r="U315" i="16"/>
  <c r="U316" i="16"/>
  <c r="U317" i="16"/>
  <c r="U318" i="16"/>
  <c r="U319" i="16"/>
  <c r="U320" i="16"/>
  <c r="U321" i="16"/>
  <c r="U322" i="16"/>
  <c r="U323" i="16"/>
  <c r="U324" i="16"/>
  <c r="U325" i="16"/>
  <c r="U326" i="16"/>
  <c r="U327" i="16"/>
  <c r="U328" i="16"/>
  <c r="U329" i="16"/>
  <c r="U330" i="16"/>
  <c r="U331" i="16"/>
  <c r="U332" i="16"/>
  <c r="U333" i="16"/>
  <c r="U334" i="16"/>
  <c r="U335" i="16"/>
  <c r="U336" i="16"/>
  <c r="U337" i="16"/>
  <c r="U338" i="16"/>
  <c r="U339" i="16"/>
  <c r="U340" i="16"/>
  <c r="U341" i="16"/>
  <c r="U342" i="16"/>
  <c r="U343" i="16"/>
  <c r="U344" i="16"/>
  <c r="U345" i="16"/>
  <c r="U346" i="16"/>
  <c r="U347" i="16"/>
  <c r="U348" i="16"/>
  <c r="U349" i="16"/>
  <c r="U350" i="16"/>
  <c r="U351" i="16"/>
  <c r="U352" i="16"/>
  <c r="U353" i="16"/>
  <c r="U354" i="16"/>
  <c r="U355" i="16"/>
  <c r="U356" i="16"/>
  <c r="U357" i="16"/>
  <c r="U358" i="16"/>
  <c r="U359" i="16"/>
  <c r="U360" i="16"/>
  <c r="U361" i="16"/>
  <c r="U362" i="16"/>
  <c r="U363" i="16"/>
  <c r="U364" i="16"/>
  <c r="U365" i="16"/>
  <c r="U366" i="16"/>
  <c r="U367" i="16"/>
  <c r="U368" i="16"/>
  <c r="U369" i="16"/>
  <c r="U370" i="16"/>
  <c r="U371" i="16"/>
  <c r="U372" i="16"/>
  <c r="U373" i="16"/>
  <c r="U374" i="16"/>
  <c r="U375" i="16"/>
  <c r="U376" i="16"/>
  <c r="U377" i="16"/>
  <c r="U378" i="16"/>
  <c r="U379" i="16"/>
  <c r="U380" i="16"/>
  <c r="U381" i="16"/>
  <c r="U382" i="16"/>
  <c r="U383" i="16"/>
  <c r="U384" i="16"/>
  <c r="U385" i="16"/>
  <c r="U386" i="16"/>
  <c r="U387" i="16"/>
  <c r="U388" i="16"/>
  <c r="U389" i="16"/>
  <c r="U390" i="16"/>
  <c r="U391" i="16"/>
  <c r="U392" i="16"/>
  <c r="U393" i="16"/>
  <c r="U394" i="16"/>
  <c r="U395" i="16"/>
  <c r="U396" i="16"/>
  <c r="U397" i="16"/>
  <c r="U398" i="16"/>
  <c r="U399" i="16"/>
  <c r="U400" i="16"/>
  <c r="U401" i="16"/>
  <c r="U402" i="16"/>
  <c r="U403" i="16"/>
  <c r="U404" i="16"/>
  <c r="U405" i="16"/>
  <c r="U406" i="16"/>
  <c r="U407" i="16"/>
  <c r="U408" i="16"/>
  <c r="U409" i="16"/>
  <c r="U410" i="16"/>
  <c r="U411" i="16"/>
  <c r="U412" i="16"/>
  <c r="U413" i="16"/>
  <c r="U414" i="16"/>
  <c r="U415" i="16"/>
  <c r="U416" i="16"/>
  <c r="U417" i="16"/>
  <c r="U418" i="16"/>
  <c r="U419" i="16"/>
  <c r="U420" i="16"/>
  <c r="U421" i="16"/>
  <c r="U422" i="16"/>
  <c r="U423" i="16"/>
  <c r="U424" i="16"/>
  <c r="U425" i="16"/>
  <c r="U426" i="16"/>
  <c r="U427" i="16"/>
  <c r="U428" i="16"/>
  <c r="U429" i="16"/>
  <c r="U430" i="16"/>
  <c r="U431" i="16"/>
  <c r="U432" i="16"/>
  <c r="U433" i="16"/>
  <c r="U434" i="16"/>
  <c r="U435" i="16"/>
  <c r="U436" i="16"/>
  <c r="U437" i="16"/>
  <c r="U438" i="16"/>
  <c r="U439" i="16"/>
  <c r="U440" i="16"/>
  <c r="U441" i="16"/>
  <c r="U442" i="16"/>
  <c r="U443" i="16"/>
  <c r="U444" i="16"/>
  <c r="U445" i="16"/>
  <c r="U446" i="16"/>
  <c r="U447" i="16"/>
  <c r="U448" i="16"/>
  <c r="U449" i="16"/>
  <c r="U450" i="16"/>
  <c r="U451" i="16"/>
  <c r="U452" i="16"/>
  <c r="U453" i="16"/>
  <c r="U454" i="16"/>
  <c r="U455" i="16"/>
  <c r="U456" i="16"/>
  <c r="U457" i="16"/>
  <c r="U458" i="16"/>
  <c r="U459" i="16"/>
  <c r="U460" i="16"/>
  <c r="U461" i="16"/>
  <c r="U462" i="16"/>
  <c r="U463" i="16"/>
  <c r="U464" i="16"/>
  <c r="U465" i="16"/>
  <c r="U466" i="16"/>
  <c r="U467" i="16"/>
  <c r="U468" i="16"/>
  <c r="U469" i="16"/>
  <c r="U470" i="16"/>
  <c r="U471" i="16"/>
  <c r="U472" i="16"/>
  <c r="U473" i="16"/>
  <c r="U474" i="16"/>
  <c r="U475" i="16"/>
  <c r="U476" i="16"/>
  <c r="U477" i="16"/>
  <c r="U478" i="16"/>
  <c r="U479" i="16"/>
  <c r="U480" i="16"/>
  <c r="U481" i="16"/>
  <c r="U482" i="16"/>
  <c r="U483" i="16"/>
  <c r="U484" i="16"/>
  <c r="U485" i="16"/>
  <c r="U486" i="16"/>
  <c r="U487" i="16"/>
  <c r="U488" i="16"/>
  <c r="U489" i="16"/>
  <c r="U490" i="16"/>
  <c r="U491" i="16"/>
  <c r="U492" i="16"/>
  <c r="U493" i="16"/>
  <c r="U494" i="16"/>
  <c r="U495" i="16"/>
  <c r="U496" i="16"/>
  <c r="U497" i="16"/>
  <c r="U498" i="16"/>
  <c r="U499" i="16"/>
  <c r="U500" i="16"/>
  <c r="U501" i="16"/>
  <c r="U502" i="16"/>
  <c r="U503" i="16"/>
  <c r="U504" i="16"/>
  <c r="U505" i="16"/>
  <c r="U506" i="16"/>
  <c r="U507" i="16"/>
  <c r="U508" i="16"/>
  <c r="U509" i="16"/>
  <c r="U510" i="16"/>
  <c r="U511" i="16"/>
  <c r="U512" i="16"/>
  <c r="U513" i="16"/>
  <c r="U514" i="16"/>
  <c r="U515" i="16"/>
  <c r="U516" i="16"/>
  <c r="U517" i="16"/>
  <c r="U518" i="16"/>
  <c r="U519" i="16"/>
  <c r="U520" i="16"/>
  <c r="U521" i="16"/>
  <c r="U522" i="16"/>
  <c r="U523" i="16"/>
  <c r="U524" i="16"/>
  <c r="U525" i="16"/>
  <c r="U526" i="16"/>
  <c r="U527" i="16"/>
  <c r="U528" i="16"/>
  <c r="U529" i="16"/>
  <c r="U530" i="16"/>
  <c r="U531" i="16"/>
  <c r="U532" i="16"/>
  <c r="U533" i="16"/>
  <c r="U534" i="16"/>
  <c r="U535" i="16"/>
  <c r="U536" i="16"/>
  <c r="U537" i="16"/>
  <c r="U538" i="16"/>
  <c r="U539" i="16"/>
  <c r="U540" i="16"/>
  <c r="U541" i="16"/>
  <c r="U542" i="16"/>
  <c r="U543" i="16"/>
  <c r="U544" i="16"/>
  <c r="U545" i="16"/>
  <c r="U546" i="16"/>
  <c r="U547" i="16"/>
  <c r="U548" i="16"/>
  <c r="U549" i="16"/>
  <c r="U550" i="16"/>
  <c r="U551" i="16"/>
  <c r="U552" i="16"/>
  <c r="U553" i="16"/>
  <c r="U554" i="16"/>
  <c r="U555" i="16"/>
  <c r="U556" i="16"/>
  <c r="U557" i="16"/>
  <c r="U558" i="16"/>
  <c r="U559" i="16"/>
  <c r="U560" i="16"/>
  <c r="U561" i="16"/>
  <c r="U562" i="16"/>
  <c r="U563" i="16"/>
  <c r="U564" i="16"/>
  <c r="U565" i="16"/>
  <c r="U566" i="16"/>
  <c r="U567" i="16"/>
  <c r="U568" i="16"/>
  <c r="U569" i="16"/>
  <c r="U570" i="16"/>
  <c r="U571" i="16"/>
  <c r="U572" i="16"/>
  <c r="U573" i="16"/>
  <c r="U574" i="16"/>
  <c r="U575" i="16"/>
  <c r="U576" i="16"/>
  <c r="U577" i="16"/>
  <c r="U578" i="16"/>
  <c r="U579" i="16"/>
  <c r="U580" i="16"/>
  <c r="U581" i="16"/>
  <c r="U582" i="16"/>
  <c r="U583" i="16"/>
  <c r="U584" i="16"/>
  <c r="U585" i="16"/>
  <c r="U586" i="16"/>
  <c r="U587" i="16"/>
  <c r="U588" i="16"/>
  <c r="U589" i="16"/>
  <c r="U590" i="16"/>
  <c r="U591" i="16"/>
  <c r="U592" i="16"/>
  <c r="U593" i="16"/>
  <c r="U594" i="16"/>
  <c r="U595" i="16"/>
  <c r="U596" i="16"/>
  <c r="U597" i="16"/>
  <c r="U598" i="16"/>
  <c r="U599" i="16"/>
  <c r="U600" i="16"/>
  <c r="U601" i="16"/>
  <c r="U602" i="16"/>
  <c r="U603" i="16"/>
  <c r="U604" i="16"/>
  <c r="U605" i="16"/>
  <c r="U606" i="16"/>
  <c r="U607" i="16"/>
  <c r="U608" i="16"/>
  <c r="U609" i="16"/>
  <c r="U610" i="16"/>
  <c r="U611" i="16"/>
  <c r="U612" i="16"/>
  <c r="U613" i="16"/>
  <c r="U614" i="16"/>
  <c r="U615" i="16"/>
  <c r="U616" i="16"/>
  <c r="U617" i="16"/>
  <c r="U618" i="16"/>
  <c r="U619" i="16"/>
  <c r="U620" i="16"/>
  <c r="U621" i="16"/>
  <c r="U622" i="16"/>
  <c r="U623" i="16"/>
  <c r="U624" i="16"/>
  <c r="U625" i="16"/>
  <c r="U626" i="16"/>
  <c r="U627" i="16"/>
  <c r="U628" i="16"/>
  <c r="U629" i="16"/>
  <c r="U630" i="16"/>
  <c r="U631" i="16"/>
  <c r="U632" i="16"/>
  <c r="U633" i="16"/>
  <c r="U634" i="16"/>
  <c r="U635" i="16"/>
  <c r="U636" i="16"/>
  <c r="U637" i="16"/>
  <c r="U638" i="16"/>
  <c r="U639" i="16"/>
  <c r="U640" i="16"/>
  <c r="U641" i="16"/>
  <c r="U642" i="16"/>
  <c r="U643" i="16"/>
  <c r="U644" i="16"/>
  <c r="U645" i="16"/>
  <c r="U646" i="16"/>
  <c r="U647" i="16"/>
  <c r="U648" i="16"/>
  <c r="U649" i="16"/>
  <c r="U650" i="16"/>
  <c r="U651" i="16"/>
  <c r="U652" i="16"/>
  <c r="U653" i="16"/>
  <c r="U654" i="16"/>
  <c r="U655" i="16"/>
  <c r="U656" i="16"/>
  <c r="U657" i="16"/>
  <c r="U658" i="16"/>
  <c r="U659" i="16"/>
  <c r="U660" i="16"/>
  <c r="U661" i="16"/>
  <c r="U662" i="16"/>
  <c r="U663" i="16"/>
  <c r="U664" i="16"/>
  <c r="U665" i="16"/>
  <c r="U666" i="16"/>
  <c r="U667" i="16"/>
  <c r="U668" i="16"/>
  <c r="U669" i="16"/>
  <c r="U670" i="16"/>
  <c r="U671" i="16"/>
  <c r="U672" i="16"/>
  <c r="U673" i="16"/>
  <c r="U674" i="16"/>
  <c r="U675" i="16"/>
  <c r="U676" i="16"/>
  <c r="U677" i="16"/>
  <c r="U678" i="16"/>
  <c r="U679" i="16"/>
  <c r="U680" i="16"/>
  <c r="U681" i="16"/>
  <c r="U682" i="16"/>
  <c r="U683" i="16"/>
  <c r="U684" i="16"/>
  <c r="U685" i="16"/>
  <c r="U686" i="16"/>
  <c r="U687" i="16"/>
  <c r="U688" i="16"/>
  <c r="U689" i="16"/>
  <c r="U690" i="16"/>
  <c r="U691" i="16"/>
  <c r="U692" i="16"/>
  <c r="U693" i="16"/>
  <c r="U694" i="16"/>
  <c r="U695" i="16"/>
  <c r="U696" i="16"/>
  <c r="U697" i="16"/>
  <c r="U698" i="16"/>
  <c r="U699" i="16"/>
  <c r="U700" i="16"/>
  <c r="U701" i="16"/>
  <c r="U702" i="16"/>
  <c r="U703" i="16"/>
  <c r="U704" i="16"/>
  <c r="U705" i="16"/>
  <c r="U706" i="16"/>
  <c r="U707" i="16"/>
  <c r="U708" i="16"/>
  <c r="U709" i="16"/>
  <c r="U710" i="16"/>
  <c r="U711" i="16"/>
  <c r="U712" i="16"/>
  <c r="U713" i="16"/>
  <c r="U714" i="16"/>
  <c r="U715" i="16"/>
  <c r="U716" i="16"/>
  <c r="U717" i="16"/>
  <c r="U718" i="16"/>
  <c r="U719" i="16"/>
  <c r="U720" i="16"/>
  <c r="U721" i="16"/>
  <c r="U722" i="16"/>
  <c r="U723" i="16"/>
  <c r="U724" i="16"/>
  <c r="U725" i="16"/>
  <c r="U726" i="16"/>
  <c r="U727" i="16"/>
  <c r="U728" i="16"/>
  <c r="U729" i="16"/>
  <c r="U730" i="16"/>
  <c r="U731" i="16"/>
  <c r="U732" i="16"/>
  <c r="U733" i="16"/>
  <c r="U734" i="16"/>
  <c r="U735" i="16"/>
  <c r="U736" i="16"/>
  <c r="U737" i="16"/>
  <c r="U738" i="16"/>
  <c r="U739" i="16"/>
  <c r="U740" i="16"/>
  <c r="U741" i="16"/>
  <c r="U742" i="16"/>
  <c r="U743" i="16"/>
  <c r="U744" i="16"/>
  <c r="U745" i="16"/>
  <c r="U746" i="16"/>
  <c r="U747" i="16"/>
  <c r="U748" i="16"/>
  <c r="U749" i="16"/>
  <c r="U750" i="16"/>
  <c r="U751" i="16"/>
  <c r="U752" i="16"/>
  <c r="U753" i="16"/>
  <c r="U754" i="16"/>
  <c r="U755" i="16"/>
  <c r="U756" i="16"/>
  <c r="U757" i="16"/>
  <c r="U758" i="16"/>
  <c r="U759" i="16"/>
  <c r="U760" i="16"/>
  <c r="U761" i="16"/>
  <c r="U762" i="16"/>
  <c r="U763" i="16"/>
  <c r="U764" i="16"/>
  <c r="U765" i="16"/>
  <c r="U766" i="16"/>
  <c r="U767" i="16"/>
  <c r="U768" i="16"/>
  <c r="U769" i="16"/>
  <c r="U770" i="16"/>
  <c r="U771" i="16"/>
  <c r="U772" i="16"/>
  <c r="U773" i="16"/>
  <c r="U774" i="16"/>
  <c r="U775" i="16"/>
  <c r="U776" i="16"/>
  <c r="U777" i="16"/>
  <c r="U778" i="16"/>
  <c r="U779" i="16"/>
  <c r="U780" i="16"/>
  <c r="U781" i="16"/>
  <c r="U782" i="16"/>
  <c r="U783" i="16"/>
  <c r="U784" i="16"/>
  <c r="U785" i="16"/>
  <c r="U786" i="16"/>
  <c r="U787" i="16"/>
  <c r="U788" i="16"/>
  <c r="U789" i="16"/>
  <c r="U790" i="16"/>
  <c r="U791" i="16"/>
  <c r="U792" i="16"/>
  <c r="U793" i="16"/>
  <c r="U794" i="16"/>
  <c r="U795" i="16"/>
  <c r="U796" i="16"/>
  <c r="U797" i="16"/>
  <c r="U798" i="16"/>
  <c r="U799" i="16"/>
  <c r="U800" i="16"/>
  <c r="U801" i="16"/>
  <c r="U802" i="16"/>
  <c r="U803" i="16"/>
  <c r="U804" i="16"/>
  <c r="U805" i="16"/>
  <c r="U806" i="16"/>
  <c r="U807" i="16"/>
  <c r="U808" i="16"/>
  <c r="U809" i="16"/>
  <c r="U810" i="16"/>
  <c r="U811" i="16"/>
  <c r="U812" i="16"/>
  <c r="U813" i="16"/>
  <c r="U814" i="16"/>
  <c r="U815" i="16"/>
  <c r="U816" i="16"/>
  <c r="U817" i="16"/>
  <c r="U818" i="16"/>
  <c r="U819" i="16"/>
  <c r="U820" i="16"/>
  <c r="U821" i="16"/>
  <c r="U822" i="16"/>
  <c r="U823" i="16"/>
  <c r="U824" i="16"/>
  <c r="U825" i="16"/>
  <c r="U826" i="16"/>
  <c r="U827" i="16"/>
  <c r="U828" i="16"/>
  <c r="U829" i="16"/>
  <c r="U830" i="16"/>
  <c r="U831" i="16"/>
  <c r="U832" i="16"/>
  <c r="U833" i="16"/>
  <c r="U834" i="16"/>
  <c r="U835" i="16"/>
  <c r="U836" i="16"/>
  <c r="U837" i="16"/>
  <c r="U838" i="16"/>
  <c r="U839" i="16"/>
  <c r="U840" i="16"/>
  <c r="U841" i="16"/>
  <c r="U842" i="16"/>
  <c r="U843" i="16"/>
  <c r="U844" i="16"/>
  <c r="U845" i="16"/>
  <c r="U846" i="16"/>
  <c r="U847" i="16"/>
  <c r="U848" i="16"/>
  <c r="U849" i="16"/>
  <c r="U850" i="16"/>
  <c r="U851" i="16"/>
  <c r="U852" i="16"/>
  <c r="U853" i="16"/>
  <c r="U854" i="16"/>
  <c r="U855" i="16"/>
  <c r="U856" i="16"/>
  <c r="U857" i="16"/>
  <c r="U858" i="16"/>
  <c r="U859" i="16"/>
  <c r="U860" i="16"/>
  <c r="U861" i="16"/>
  <c r="U862" i="16"/>
  <c r="U863" i="16"/>
  <c r="U864" i="16"/>
  <c r="U865" i="16"/>
  <c r="U866" i="16"/>
  <c r="U867" i="16"/>
  <c r="U868" i="16"/>
  <c r="U869" i="16"/>
  <c r="U870" i="16"/>
  <c r="U871" i="16"/>
  <c r="U872" i="16"/>
  <c r="U873" i="16"/>
  <c r="U874" i="16"/>
  <c r="U875" i="16"/>
  <c r="U876" i="16"/>
  <c r="U877" i="16"/>
  <c r="U878" i="16"/>
  <c r="U879" i="16"/>
  <c r="U880" i="16"/>
  <c r="U881" i="16"/>
  <c r="U882" i="16"/>
  <c r="U883" i="16"/>
  <c r="U884" i="16"/>
  <c r="U885" i="16"/>
  <c r="U886" i="16"/>
  <c r="U887" i="16"/>
  <c r="U888" i="16"/>
  <c r="U889" i="16"/>
  <c r="U890" i="16"/>
  <c r="U891" i="16"/>
  <c r="U892" i="16"/>
  <c r="U893" i="16"/>
  <c r="U894" i="16"/>
  <c r="U895" i="16"/>
  <c r="U896" i="16"/>
  <c r="U897" i="16"/>
  <c r="U898" i="16"/>
  <c r="U899" i="16"/>
  <c r="U900" i="16"/>
  <c r="U901" i="16"/>
  <c r="U902" i="16"/>
  <c r="U903" i="16"/>
  <c r="U904" i="16"/>
  <c r="U905" i="16"/>
  <c r="U906" i="16"/>
  <c r="U907" i="16"/>
  <c r="U908" i="16"/>
  <c r="U909" i="16"/>
  <c r="U910" i="16"/>
  <c r="U911" i="16"/>
  <c r="U912" i="16"/>
  <c r="U913" i="16"/>
  <c r="U914" i="16"/>
  <c r="U915" i="16"/>
  <c r="U916" i="16"/>
  <c r="U917" i="16"/>
  <c r="U918" i="16"/>
  <c r="U919" i="16"/>
  <c r="U920" i="16"/>
  <c r="U921" i="16"/>
  <c r="U922" i="16"/>
  <c r="U923" i="16"/>
  <c r="U924" i="16"/>
  <c r="U925" i="16"/>
  <c r="U926" i="16"/>
  <c r="U927" i="16"/>
  <c r="U928" i="16"/>
  <c r="U929" i="16"/>
  <c r="U930" i="16"/>
  <c r="U931" i="16"/>
  <c r="U932" i="16"/>
  <c r="U933" i="16"/>
  <c r="U934" i="16"/>
  <c r="U935" i="16"/>
  <c r="U936" i="16"/>
  <c r="U937" i="16"/>
  <c r="U938" i="16"/>
  <c r="U939" i="16"/>
  <c r="U940" i="16"/>
  <c r="U941" i="16"/>
  <c r="U942" i="16"/>
  <c r="U943" i="16"/>
  <c r="U944" i="16"/>
  <c r="U945" i="16"/>
  <c r="U946" i="16"/>
  <c r="U947" i="16"/>
  <c r="U948" i="16"/>
  <c r="U949" i="16"/>
  <c r="U950" i="16"/>
  <c r="U951" i="16"/>
  <c r="U952" i="16"/>
  <c r="U953" i="16"/>
  <c r="U954" i="16"/>
  <c r="U955" i="16"/>
  <c r="U956" i="16"/>
  <c r="U957" i="16"/>
  <c r="U958" i="16"/>
  <c r="U959" i="16"/>
  <c r="U960" i="16"/>
  <c r="U961" i="16"/>
  <c r="U962" i="16"/>
  <c r="U963" i="16"/>
  <c r="U964" i="16"/>
  <c r="U965" i="16"/>
  <c r="U966" i="16"/>
  <c r="U967" i="16"/>
  <c r="U968" i="16"/>
  <c r="U969" i="16"/>
  <c r="U970" i="16"/>
  <c r="U971" i="16"/>
  <c r="U972" i="16"/>
  <c r="U973" i="16"/>
  <c r="U974" i="16"/>
  <c r="U975" i="16"/>
  <c r="U976" i="16"/>
  <c r="U977" i="16"/>
  <c r="U978" i="16"/>
  <c r="U979" i="16"/>
  <c r="U980" i="16"/>
  <c r="U981" i="16"/>
  <c r="U982" i="16"/>
  <c r="U983" i="16"/>
  <c r="U984" i="16"/>
  <c r="U985" i="16"/>
  <c r="U986" i="16"/>
  <c r="U987" i="16"/>
  <c r="U988" i="16"/>
  <c r="U989" i="16"/>
  <c r="U990" i="16"/>
  <c r="U991" i="16"/>
  <c r="U992" i="16"/>
  <c r="U993" i="16"/>
  <c r="U994" i="16"/>
  <c r="U995" i="16"/>
  <c r="U996" i="16"/>
  <c r="U997" i="16"/>
  <c r="U998" i="16"/>
  <c r="U999" i="16"/>
  <c r="U1000" i="16"/>
  <c r="U1001" i="16"/>
  <c r="U1002" i="16"/>
  <c r="U1003" i="16"/>
  <c r="U1004" i="16"/>
  <c r="U1005" i="16"/>
  <c r="U1006" i="16"/>
  <c r="U1007" i="16"/>
  <c r="U1008" i="16"/>
  <c r="U1009" i="16"/>
  <c r="U1010" i="16"/>
  <c r="U1011" i="16"/>
  <c r="U1012" i="16"/>
  <c r="U1013" i="16"/>
  <c r="U1014" i="16"/>
  <c r="U1015" i="16"/>
  <c r="U1016" i="16"/>
  <c r="U1017" i="16"/>
  <c r="U1018" i="16"/>
  <c r="U1019" i="16"/>
  <c r="U1020" i="16"/>
  <c r="U1021" i="16"/>
  <c r="U1022" i="16"/>
  <c r="U1023" i="16"/>
  <c r="U1024" i="16"/>
  <c r="U1025" i="16"/>
  <c r="U1026" i="16"/>
  <c r="U1027" i="16"/>
  <c r="U1028" i="16"/>
  <c r="U1029" i="16"/>
  <c r="U1030" i="16"/>
  <c r="U1031" i="16"/>
  <c r="U1032" i="16"/>
  <c r="U1033" i="16"/>
  <c r="U1034" i="16"/>
  <c r="U1035" i="16"/>
  <c r="U1036" i="16"/>
  <c r="U1037" i="16"/>
  <c r="U1038" i="16"/>
  <c r="U1039" i="16"/>
  <c r="U1040" i="16"/>
  <c r="U1041" i="16"/>
  <c r="U1042" i="16"/>
  <c r="U1043" i="16"/>
  <c r="U1044" i="16"/>
  <c r="U1045" i="16"/>
  <c r="U1046" i="16"/>
  <c r="U1047" i="16"/>
  <c r="U1048" i="16"/>
  <c r="U1049" i="16"/>
  <c r="U1050" i="16"/>
  <c r="U1051" i="16"/>
  <c r="U1052" i="16"/>
  <c r="U1053" i="16"/>
  <c r="U1054" i="16"/>
  <c r="U1055" i="16"/>
  <c r="U1056" i="16"/>
  <c r="U1057" i="16"/>
  <c r="U1058" i="16"/>
  <c r="U1059" i="16"/>
  <c r="U1060" i="16"/>
  <c r="U1061" i="16"/>
  <c r="U1062" i="16"/>
  <c r="U1063" i="16"/>
  <c r="U1064" i="16"/>
  <c r="U1065" i="16"/>
  <c r="U1066" i="16"/>
  <c r="U1067" i="16"/>
  <c r="U1068" i="16"/>
  <c r="U1069" i="16"/>
  <c r="U1070" i="16"/>
  <c r="U1071" i="16"/>
  <c r="U1072" i="16"/>
  <c r="U1073" i="16"/>
  <c r="U1074" i="16"/>
  <c r="U1075" i="16"/>
  <c r="U1076" i="16"/>
  <c r="U1077" i="16"/>
  <c r="U1078" i="16"/>
  <c r="U1079" i="16"/>
  <c r="U1080" i="16"/>
  <c r="U1081" i="16"/>
  <c r="U1082" i="16"/>
  <c r="U1083" i="16"/>
  <c r="U1084" i="16"/>
  <c r="U1085" i="16"/>
  <c r="U1086" i="16"/>
  <c r="U1087" i="16"/>
  <c r="U1088" i="16"/>
  <c r="U1089" i="16"/>
  <c r="U1090" i="16"/>
  <c r="U1091" i="16"/>
  <c r="U1092" i="16"/>
  <c r="U1093" i="16"/>
  <c r="U1094" i="16"/>
  <c r="U1095" i="16"/>
  <c r="U1096" i="16"/>
  <c r="U1097" i="16"/>
  <c r="U1098" i="16"/>
  <c r="U1099" i="16"/>
  <c r="U1100" i="16"/>
  <c r="U1101" i="16"/>
  <c r="U1102" i="16"/>
  <c r="U1103" i="16"/>
  <c r="U1104" i="16"/>
  <c r="U1105" i="16"/>
  <c r="U1106" i="16"/>
  <c r="U1107" i="16"/>
  <c r="U1108" i="16"/>
  <c r="U1109" i="16"/>
  <c r="U1110" i="16"/>
  <c r="U1111" i="16"/>
  <c r="U1112" i="16"/>
  <c r="U1113" i="16"/>
  <c r="U1114" i="16"/>
  <c r="U1115" i="16"/>
  <c r="U1116" i="16"/>
  <c r="U1117" i="16"/>
  <c r="U1118" i="16"/>
  <c r="U1119" i="16"/>
  <c r="U1120" i="16"/>
  <c r="U1121" i="16"/>
  <c r="U1122" i="16"/>
  <c r="U1123" i="16"/>
  <c r="U1124" i="16"/>
  <c r="U1125" i="16"/>
  <c r="U1126" i="16"/>
  <c r="U1127" i="16"/>
  <c r="U1128" i="16"/>
  <c r="U1129" i="16"/>
  <c r="U1130" i="16"/>
  <c r="U1131" i="16"/>
  <c r="U1132" i="16"/>
  <c r="U1133" i="16"/>
  <c r="U1134" i="16"/>
  <c r="U1135" i="16"/>
  <c r="U1136" i="16"/>
  <c r="U1137" i="16"/>
  <c r="U1138" i="16"/>
  <c r="U1139" i="16"/>
  <c r="U1140" i="16"/>
  <c r="U1141" i="16"/>
  <c r="U1142" i="16"/>
  <c r="U1143" i="16"/>
  <c r="U1144" i="16"/>
  <c r="U1145" i="16"/>
  <c r="U1146" i="16"/>
  <c r="U1147" i="16"/>
  <c r="U1148" i="16"/>
  <c r="U1149" i="16"/>
  <c r="U1150" i="16"/>
  <c r="U1151" i="16"/>
  <c r="U1152" i="16"/>
  <c r="U1153" i="16"/>
  <c r="U1154" i="16"/>
  <c r="U1155" i="16"/>
  <c r="U1156" i="16"/>
  <c r="U1157" i="16"/>
  <c r="U1158" i="16"/>
  <c r="U1159" i="16"/>
  <c r="U1160" i="16"/>
  <c r="U1161" i="16"/>
  <c r="U1162" i="16"/>
  <c r="U1163" i="16"/>
  <c r="U1164" i="16"/>
  <c r="U1165" i="16"/>
  <c r="U1166" i="16"/>
  <c r="U1167" i="16"/>
  <c r="U1168" i="16"/>
  <c r="U1169" i="16"/>
  <c r="U1170" i="16"/>
  <c r="U1171" i="16"/>
  <c r="U1172" i="16"/>
  <c r="U1173" i="16"/>
  <c r="U1174" i="16"/>
  <c r="U1175" i="16"/>
  <c r="U1176" i="16"/>
  <c r="U1177" i="16"/>
  <c r="U1178" i="16"/>
  <c r="U1179" i="16"/>
  <c r="U1180" i="16"/>
  <c r="U1181" i="16"/>
  <c r="U1182" i="16"/>
  <c r="U1183" i="16"/>
  <c r="U1184" i="16"/>
  <c r="U1185" i="16"/>
  <c r="U1186" i="16"/>
  <c r="U1187" i="16"/>
  <c r="U1188" i="16"/>
  <c r="U1189" i="16"/>
  <c r="U1190" i="16"/>
  <c r="U1191" i="16"/>
  <c r="U1192" i="16"/>
  <c r="U1193" i="16"/>
  <c r="U1194" i="16"/>
  <c r="U1195" i="16"/>
  <c r="U1196" i="16"/>
  <c r="U1197" i="16"/>
  <c r="U1198" i="16"/>
  <c r="U1199" i="16"/>
  <c r="U1200" i="16"/>
  <c r="U1201" i="16"/>
  <c r="U1202" i="16"/>
  <c r="U1203" i="16"/>
  <c r="U1204" i="16"/>
  <c r="U1205" i="16"/>
  <c r="U1206" i="16"/>
  <c r="U1207" i="16"/>
  <c r="U1208" i="16"/>
  <c r="U1209" i="16"/>
  <c r="U1210" i="16"/>
  <c r="U1211" i="16"/>
  <c r="U1212" i="16"/>
  <c r="U1213" i="16"/>
  <c r="U1214" i="16"/>
  <c r="U1215" i="16"/>
  <c r="U1216" i="16"/>
  <c r="U1217" i="16"/>
  <c r="U1218" i="16"/>
  <c r="U1219" i="16"/>
  <c r="U1220" i="16"/>
  <c r="U1221" i="16"/>
  <c r="U1222" i="16"/>
  <c r="U1223" i="16"/>
  <c r="U1224" i="16"/>
  <c r="U1225" i="16"/>
  <c r="U1226" i="16"/>
  <c r="U1227" i="16"/>
  <c r="U1228" i="16"/>
  <c r="U1229" i="16"/>
  <c r="U1230" i="16"/>
  <c r="U1231" i="16"/>
  <c r="U1232" i="16"/>
  <c r="U1233" i="16"/>
  <c r="U1234" i="16"/>
  <c r="U1235" i="16"/>
  <c r="U1236" i="16"/>
  <c r="U1237" i="16"/>
  <c r="U1238" i="16"/>
  <c r="U1239" i="16"/>
  <c r="U1240" i="16"/>
  <c r="U1241" i="16"/>
  <c r="U1242" i="16"/>
  <c r="U1243" i="16"/>
  <c r="U1244" i="16"/>
  <c r="U1245" i="16"/>
  <c r="U1246" i="16"/>
  <c r="U1247" i="16"/>
  <c r="U1248" i="16"/>
  <c r="U1249" i="16"/>
  <c r="U1250" i="16"/>
  <c r="U1251" i="16"/>
  <c r="U1252" i="16"/>
  <c r="U1253" i="16"/>
  <c r="U1254" i="16"/>
  <c r="U1255" i="16"/>
  <c r="U1256" i="16"/>
  <c r="U1257" i="16"/>
  <c r="U1258" i="16"/>
  <c r="U1259" i="16"/>
  <c r="U1260" i="16"/>
  <c r="U1261" i="16"/>
  <c r="U1262" i="16"/>
  <c r="U1263" i="16"/>
  <c r="U1264" i="16"/>
  <c r="U1265" i="16"/>
  <c r="U1266" i="16"/>
  <c r="U1267" i="16"/>
  <c r="U1268" i="16"/>
  <c r="U1269" i="16"/>
  <c r="U1270" i="16"/>
  <c r="U1271" i="16"/>
  <c r="U1272" i="16"/>
  <c r="U1273" i="16"/>
  <c r="U1274" i="16"/>
  <c r="U1275" i="16"/>
  <c r="U1276" i="16"/>
  <c r="U1277" i="16"/>
  <c r="U1278" i="16"/>
  <c r="U1279" i="16"/>
  <c r="U1280" i="16"/>
  <c r="U1281" i="16"/>
  <c r="U1282" i="16"/>
  <c r="U1283" i="16"/>
  <c r="U1284" i="16"/>
  <c r="U1285" i="16"/>
  <c r="U1286" i="16"/>
  <c r="U1287" i="16"/>
  <c r="U1288" i="16"/>
  <c r="U1289" i="16"/>
  <c r="U1290" i="16"/>
  <c r="U1291" i="16"/>
  <c r="U1292" i="16"/>
  <c r="U1293" i="16"/>
  <c r="U1294" i="16"/>
  <c r="U1295" i="16"/>
  <c r="U1296" i="16"/>
  <c r="U1297" i="16"/>
  <c r="U1298" i="16"/>
  <c r="U1299" i="16"/>
  <c r="U1300" i="16"/>
  <c r="U1301" i="16"/>
  <c r="U1302" i="16"/>
  <c r="U1303" i="16"/>
  <c r="U1304" i="16"/>
  <c r="U1305" i="16"/>
  <c r="U1306" i="16"/>
  <c r="U1307" i="16"/>
  <c r="U1308" i="16"/>
  <c r="U1309" i="16"/>
  <c r="U1310" i="16"/>
  <c r="U1311" i="16"/>
  <c r="U1312" i="16"/>
  <c r="U1313" i="16"/>
  <c r="U1314" i="16"/>
  <c r="U1315" i="16"/>
  <c r="U1316" i="16"/>
  <c r="U1317" i="16"/>
  <c r="U1318" i="16"/>
  <c r="U1319" i="16"/>
  <c r="U1320" i="16"/>
  <c r="U1321" i="16"/>
  <c r="U1322" i="16"/>
  <c r="U1323" i="16"/>
  <c r="U1324" i="16"/>
  <c r="U1325" i="16"/>
  <c r="U1326" i="16"/>
  <c r="U1327" i="16"/>
  <c r="U1328" i="16"/>
  <c r="U1329" i="16"/>
  <c r="U1330" i="16"/>
  <c r="U1331" i="16"/>
  <c r="U1332" i="16"/>
  <c r="U1333" i="16"/>
  <c r="U1334" i="16"/>
  <c r="U1335" i="16"/>
  <c r="U1336" i="16"/>
  <c r="U1337" i="16"/>
  <c r="U1338" i="16"/>
  <c r="U1339" i="16"/>
  <c r="U1340" i="16"/>
  <c r="U1341" i="16"/>
  <c r="U1342" i="16"/>
  <c r="U1343" i="16"/>
  <c r="U1344" i="16"/>
  <c r="U1345" i="16"/>
  <c r="U1346" i="16"/>
  <c r="U1347" i="16"/>
  <c r="U1348" i="16"/>
  <c r="U1349" i="16"/>
  <c r="U1350" i="16"/>
  <c r="U1351" i="16"/>
  <c r="U1352" i="16"/>
  <c r="U1353" i="16"/>
  <c r="U1354" i="16"/>
  <c r="U1355" i="16"/>
  <c r="U1356" i="16"/>
  <c r="U1357" i="16"/>
  <c r="U1358" i="16"/>
  <c r="U1359" i="16"/>
  <c r="U1360" i="16"/>
  <c r="U1361" i="16"/>
  <c r="U1362" i="16"/>
  <c r="U1363" i="16"/>
  <c r="U1364" i="16"/>
  <c r="U1365" i="16"/>
  <c r="U1366" i="16"/>
  <c r="U1367" i="16"/>
  <c r="U1368" i="16"/>
  <c r="U1369" i="16"/>
  <c r="U1370" i="16"/>
  <c r="U1371" i="16"/>
  <c r="U1372" i="16"/>
  <c r="U1373" i="16"/>
  <c r="U1374" i="16"/>
  <c r="U1375" i="16"/>
  <c r="U1376" i="16"/>
  <c r="U1377" i="16"/>
  <c r="U1378" i="16"/>
  <c r="U1379" i="16"/>
  <c r="U1380" i="16"/>
  <c r="U1381" i="16"/>
  <c r="U1382" i="16"/>
  <c r="U1383" i="16"/>
  <c r="U1384" i="16"/>
  <c r="U1385" i="16"/>
  <c r="U1386" i="16"/>
  <c r="U1387" i="16"/>
  <c r="U1388" i="16"/>
  <c r="U1389" i="16"/>
  <c r="U1390" i="16"/>
  <c r="U1391" i="16"/>
  <c r="U1392" i="16"/>
  <c r="U1393" i="16"/>
  <c r="U1394" i="16"/>
  <c r="U1395" i="16"/>
  <c r="U1396" i="16"/>
  <c r="U1397" i="16"/>
  <c r="U1398" i="16"/>
  <c r="U1399" i="16"/>
  <c r="U1400" i="16"/>
  <c r="U1401" i="16"/>
  <c r="U1402" i="16"/>
  <c r="U1403" i="16"/>
  <c r="U1404" i="16"/>
  <c r="U1405" i="16"/>
  <c r="U1406" i="16"/>
  <c r="U1407" i="16"/>
  <c r="U1408" i="16"/>
  <c r="U1409" i="16"/>
  <c r="U1410" i="16"/>
  <c r="U1411" i="16"/>
  <c r="U1412" i="16"/>
  <c r="U1413" i="16"/>
  <c r="U1414" i="16"/>
  <c r="U1415" i="16"/>
  <c r="U1416" i="16"/>
  <c r="U1417" i="16"/>
  <c r="U1418" i="16"/>
  <c r="U1419" i="16"/>
  <c r="U1420" i="16"/>
  <c r="U1421" i="16"/>
  <c r="U1422" i="16"/>
  <c r="U1423" i="16"/>
  <c r="U1424" i="16"/>
  <c r="U1425" i="16"/>
  <c r="U1426" i="16"/>
  <c r="U1427" i="16"/>
  <c r="U1428" i="16"/>
  <c r="U1429" i="16"/>
  <c r="U1430" i="16"/>
  <c r="U1431" i="16"/>
  <c r="U1432" i="16"/>
  <c r="U1433" i="16"/>
  <c r="U1434" i="16"/>
  <c r="U1435" i="16"/>
  <c r="U1436" i="16"/>
  <c r="U1437" i="16"/>
  <c r="U1438" i="16"/>
  <c r="U1439" i="16"/>
  <c r="U1440" i="16"/>
  <c r="U1441" i="16"/>
  <c r="U1442" i="16"/>
  <c r="U1443" i="16"/>
  <c r="U1444" i="16"/>
  <c r="U1445" i="16"/>
  <c r="U1446" i="16"/>
  <c r="U1447" i="16"/>
  <c r="U1448" i="16"/>
  <c r="U1449" i="16"/>
  <c r="U1450" i="16"/>
  <c r="U1451" i="16"/>
  <c r="U1452" i="16"/>
  <c r="U1453" i="16"/>
  <c r="U1454" i="16"/>
  <c r="U1455" i="16"/>
  <c r="U1456" i="16"/>
  <c r="U1457" i="16"/>
  <c r="U1458" i="16"/>
  <c r="U1459" i="16"/>
  <c r="U1460" i="16"/>
  <c r="U1461" i="16"/>
  <c r="U1462" i="16"/>
  <c r="U1463" i="16"/>
  <c r="U1464" i="16"/>
  <c r="U1465" i="16"/>
  <c r="U1466" i="16"/>
  <c r="U1467" i="16"/>
  <c r="U1468" i="16"/>
  <c r="U1469" i="16"/>
  <c r="U1470" i="16"/>
  <c r="U1471" i="16"/>
  <c r="U1472" i="16"/>
  <c r="U1473" i="16"/>
  <c r="U1474" i="16"/>
  <c r="U1475" i="16"/>
  <c r="U1476" i="16"/>
  <c r="U1477" i="16"/>
  <c r="U1478" i="16"/>
  <c r="U1479" i="16"/>
  <c r="U1480" i="16"/>
  <c r="U1481" i="16"/>
  <c r="U1482" i="16"/>
  <c r="U1483" i="16"/>
  <c r="U1484" i="16"/>
  <c r="U1485" i="16"/>
  <c r="U1486" i="16"/>
  <c r="U1487" i="16"/>
  <c r="U1488" i="16"/>
  <c r="U1489" i="16"/>
  <c r="U1490" i="16"/>
  <c r="U1491" i="16"/>
  <c r="U1492" i="16"/>
  <c r="U1493" i="16"/>
  <c r="U1494" i="16"/>
  <c r="U1495" i="16"/>
  <c r="U1496" i="16"/>
  <c r="U1497" i="16"/>
  <c r="U1498" i="16"/>
  <c r="U1499" i="16"/>
  <c r="U1500" i="16"/>
  <c r="U1501" i="16"/>
  <c r="U1502" i="16"/>
  <c r="U1503" i="16"/>
  <c r="U1504" i="16"/>
  <c r="U1505" i="16"/>
  <c r="U1506" i="16"/>
  <c r="U1507" i="16"/>
  <c r="U1508" i="16"/>
  <c r="U1509" i="16"/>
  <c r="U1510" i="16"/>
  <c r="U1511" i="16"/>
  <c r="U1512" i="16"/>
  <c r="U1513" i="16"/>
  <c r="U1514" i="16"/>
  <c r="U1515" i="16"/>
  <c r="U1516" i="16"/>
  <c r="U1517" i="16"/>
  <c r="U1518" i="16"/>
  <c r="U1519" i="16"/>
  <c r="U1520" i="16"/>
  <c r="U1521" i="16"/>
  <c r="U1522" i="16"/>
  <c r="U1523" i="16"/>
  <c r="U1524" i="16"/>
  <c r="U1525" i="16"/>
  <c r="U1526" i="16"/>
  <c r="U1527" i="16"/>
  <c r="U1528" i="16"/>
  <c r="U1529" i="16"/>
  <c r="U1530" i="16"/>
  <c r="U1531" i="16"/>
  <c r="U1532" i="16"/>
  <c r="U1533" i="16"/>
  <c r="U1534" i="16"/>
  <c r="U1535" i="16"/>
  <c r="U1536" i="16"/>
  <c r="U1537" i="16"/>
  <c r="U1538" i="16"/>
  <c r="U1539" i="16"/>
  <c r="U1540" i="16"/>
  <c r="U1541" i="16"/>
  <c r="U1542" i="16"/>
  <c r="U1543" i="16"/>
  <c r="U1544" i="16"/>
  <c r="U1545" i="16"/>
  <c r="U1546" i="16"/>
  <c r="U1547" i="16"/>
  <c r="U1548" i="16"/>
  <c r="U1549" i="16"/>
  <c r="U1550" i="16"/>
  <c r="U1551" i="16"/>
  <c r="U1552" i="16"/>
  <c r="U1553" i="16"/>
  <c r="U1554" i="16"/>
  <c r="U1555" i="16"/>
  <c r="U1556" i="16"/>
  <c r="U1557" i="16"/>
  <c r="U1558" i="16"/>
  <c r="U1559" i="16"/>
  <c r="U1560" i="16"/>
  <c r="U1561" i="16"/>
  <c r="U1562" i="16"/>
  <c r="U1563" i="16"/>
  <c r="U1564" i="16"/>
  <c r="U1565" i="16"/>
  <c r="U1566" i="16"/>
  <c r="U1567" i="16"/>
  <c r="U1568" i="16"/>
  <c r="U1569" i="16"/>
  <c r="U1570" i="16"/>
  <c r="U1571" i="16"/>
  <c r="U1572" i="16"/>
  <c r="U1573" i="16"/>
  <c r="U1574" i="16"/>
  <c r="U1575" i="16"/>
  <c r="U1576" i="16"/>
  <c r="U1577" i="16"/>
  <c r="U1578" i="16"/>
  <c r="U1579" i="16"/>
  <c r="U1580" i="16"/>
  <c r="U1581" i="16"/>
  <c r="U1582" i="16"/>
  <c r="U1583" i="16"/>
  <c r="U1584" i="16"/>
  <c r="U1585" i="16"/>
  <c r="U1586" i="16"/>
  <c r="U1587" i="16"/>
  <c r="U1588" i="16"/>
  <c r="U1589" i="16"/>
  <c r="U1590" i="16"/>
  <c r="U1591" i="16"/>
  <c r="U1592" i="16"/>
  <c r="U1593" i="16"/>
  <c r="U1594" i="16"/>
  <c r="U1595" i="16"/>
  <c r="U1596" i="16"/>
  <c r="U1597" i="16"/>
  <c r="U1598" i="16"/>
  <c r="U1599" i="16"/>
  <c r="U1600" i="16"/>
  <c r="U1601" i="16"/>
  <c r="U1602" i="16"/>
  <c r="U1603" i="16"/>
  <c r="U1604" i="16"/>
  <c r="U1605" i="16"/>
  <c r="U1606" i="16"/>
  <c r="U1607" i="16"/>
  <c r="U1608" i="16"/>
  <c r="U1609" i="16"/>
  <c r="U1610" i="16"/>
  <c r="U1611" i="16"/>
  <c r="U1612" i="16"/>
  <c r="U1613" i="16"/>
  <c r="U1614" i="16"/>
  <c r="U1615" i="16"/>
  <c r="U1616" i="16"/>
  <c r="U1617" i="16"/>
  <c r="U1618" i="16"/>
  <c r="U1619" i="16"/>
  <c r="U1620" i="16"/>
  <c r="U1621" i="16"/>
  <c r="U1622" i="16"/>
  <c r="U1623" i="16"/>
  <c r="U1624" i="16"/>
  <c r="U1625" i="16"/>
  <c r="U1626" i="16"/>
  <c r="U1627" i="16"/>
  <c r="U1628" i="16"/>
  <c r="U1629" i="16"/>
  <c r="U1630" i="16"/>
  <c r="U1631" i="16"/>
  <c r="U1632" i="16"/>
  <c r="U1633" i="16"/>
  <c r="U1634" i="16"/>
  <c r="U1635" i="16"/>
  <c r="U1636" i="16"/>
  <c r="U1637" i="16"/>
  <c r="U1638" i="16"/>
  <c r="U1639" i="16"/>
  <c r="U1640" i="16"/>
  <c r="U1641" i="16"/>
  <c r="U1642" i="16"/>
  <c r="U1643" i="16"/>
  <c r="U1644" i="16"/>
  <c r="U1645" i="16"/>
  <c r="U1646" i="16"/>
  <c r="U1647" i="16"/>
  <c r="U1648" i="16"/>
  <c r="U1649" i="16"/>
  <c r="U1650" i="16"/>
  <c r="U1651" i="16"/>
  <c r="U1652" i="16"/>
  <c r="U1653" i="16"/>
  <c r="U1654" i="16"/>
  <c r="U1655" i="16"/>
  <c r="U1656" i="16"/>
  <c r="U1657" i="16"/>
  <c r="U1658" i="16"/>
  <c r="U1659" i="16"/>
  <c r="U1660" i="16"/>
  <c r="U1661" i="16"/>
  <c r="U1662" i="16"/>
  <c r="U1663" i="16"/>
  <c r="U1664" i="16"/>
  <c r="U1665" i="16"/>
  <c r="U1666" i="16"/>
  <c r="U1667" i="16"/>
  <c r="U1668" i="16"/>
  <c r="U1669" i="16"/>
  <c r="U1670" i="16"/>
  <c r="U1671" i="16"/>
  <c r="U1672" i="16"/>
  <c r="U1673" i="16"/>
  <c r="U1674" i="16"/>
  <c r="U1675" i="16"/>
  <c r="U1676" i="16"/>
  <c r="U1677" i="16"/>
  <c r="U1678" i="16"/>
  <c r="U1679" i="16"/>
  <c r="U1680" i="16"/>
  <c r="U1681" i="16"/>
  <c r="U1682" i="16"/>
  <c r="U1683" i="16"/>
  <c r="U1684" i="16"/>
  <c r="U1685" i="16"/>
  <c r="U1686" i="16"/>
  <c r="U1687" i="16"/>
  <c r="U1688" i="16"/>
  <c r="U1689" i="16"/>
  <c r="U1690" i="16"/>
  <c r="U1691" i="16"/>
  <c r="U1692" i="16"/>
  <c r="U1693" i="16"/>
  <c r="U1694" i="16"/>
  <c r="U1695" i="16"/>
  <c r="U1696" i="16"/>
  <c r="U1697" i="16"/>
  <c r="U1698" i="16"/>
  <c r="U1699" i="16"/>
  <c r="U1700" i="16"/>
  <c r="U1701" i="16"/>
  <c r="U1702" i="16"/>
  <c r="U1703" i="16"/>
  <c r="U1704" i="16"/>
  <c r="U1705" i="16"/>
  <c r="U1706" i="16"/>
  <c r="U1707" i="16"/>
  <c r="U1708" i="16"/>
  <c r="U1709" i="16"/>
  <c r="U1710" i="16"/>
  <c r="U1711" i="16"/>
  <c r="U1712" i="16"/>
  <c r="U1713" i="16"/>
  <c r="U1714" i="16"/>
  <c r="U1715" i="16"/>
  <c r="U1716" i="16"/>
  <c r="U1717" i="16"/>
  <c r="U1718" i="16"/>
  <c r="U1719" i="16"/>
  <c r="U1720" i="16"/>
  <c r="U1721" i="16"/>
  <c r="U1722" i="16"/>
  <c r="U1723" i="16"/>
  <c r="U1724" i="16"/>
  <c r="U1725" i="16"/>
  <c r="U1726" i="16"/>
  <c r="U1727" i="16"/>
  <c r="U1728" i="16"/>
  <c r="U1729" i="16"/>
  <c r="U1730" i="16"/>
  <c r="U1731" i="16"/>
  <c r="U1732" i="16"/>
  <c r="U1733" i="16"/>
  <c r="U1734" i="16"/>
  <c r="U1735" i="16"/>
  <c r="U1736" i="16"/>
  <c r="U1737" i="16"/>
  <c r="U1738" i="16"/>
  <c r="U1739" i="16"/>
  <c r="U1740" i="16"/>
  <c r="U1741" i="16"/>
  <c r="U1742" i="16"/>
  <c r="U1743" i="16"/>
  <c r="U1744" i="16"/>
  <c r="U1745" i="16"/>
  <c r="U1746" i="16"/>
  <c r="U1747" i="16"/>
  <c r="U1748" i="16"/>
  <c r="U1749" i="16"/>
  <c r="U1750" i="16"/>
  <c r="U1751" i="16"/>
  <c r="U1752" i="16"/>
  <c r="U1753" i="16"/>
  <c r="U1754" i="16"/>
  <c r="U1755" i="16"/>
  <c r="U1756" i="16"/>
  <c r="U1757" i="16"/>
  <c r="U1758" i="16"/>
  <c r="U1759" i="16"/>
  <c r="U1760" i="16"/>
  <c r="U1761" i="16"/>
  <c r="U1762" i="16"/>
  <c r="U1763" i="16"/>
  <c r="U1764" i="16"/>
  <c r="U1765" i="16"/>
  <c r="U1766" i="16"/>
  <c r="U1767" i="16"/>
  <c r="U1768" i="16"/>
  <c r="U1769" i="16"/>
  <c r="U1770" i="16"/>
  <c r="U1771" i="16"/>
  <c r="U1772" i="16"/>
  <c r="U1773" i="16"/>
  <c r="U1774" i="16"/>
  <c r="U1775" i="16"/>
  <c r="U1776" i="16"/>
  <c r="U1777" i="16"/>
  <c r="U1778" i="16"/>
  <c r="U1779" i="16"/>
  <c r="U1780" i="16"/>
  <c r="U1781" i="16"/>
  <c r="U1782" i="16"/>
  <c r="U1783" i="16"/>
  <c r="U1784" i="16"/>
  <c r="U1785" i="16"/>
  <c r="U1786" i="16"/>
  <c r="U1787" i="16"/>
  <c r="U1788" i="16"/>
  <c r="U1789" i="16"/>
  <c r="U1790" i="16"/>
  <c r="U1791" i="16"/>
  <c r="U1792" i="16"/>
  <c r="U1793" i="16"/>
  <c r="U1794" i="16"/>
  <c r="U1795" i="16"/>
  <c r="U1796" i="16"/>
  <c r="U1797" i="16"/>
  <c r="U1798" i="16"/>
  <c r="U1799" i="16"/>
  <c r="U1800" i="16"/>
  <c r="U1801" i="16"/>
  <c r="U1802" i="16"/>
  <c r="U1803" i="16"/>
  <c r="U1804" i="16"/>
  <c r="U1805" i="16"/>
  <c r="U1806" i="16"/>
  <c r="U1807" i="16"/>
  <c r="U1808" i="16"/>
  <c r="U1809" i="16"/>
  <c r="U1810" i="16"/>
  <c r="U1811" i="16"/>
  <c r="U1812" i="16"/>
  <c r="U1813" i="16"/>
  <c r="U1814" i="16"/>
  <c r="U1815" i="16"/>
  <c r="U1816" i="16"/>
  <c r="U1817" i="16"/>
  <c r="U1818" i="16"/>
  <c r="U1819" i="16"/>
  <c r="U1820" i="16"/>
  <c r="U1821" i="16"/>
  <c r="U1822" i="16"/>
  <c r="U1823" i="16"/>
  <c r="U1824" i="16"/>
  <c r="U1825" i="16"/>
  <c r="U1826" i="16"/>
  <c r="U1827" i="16"/>
  <c r="U1828" i="16"/>
  <c r="U1829" i="16"/>
  <c r="U1830" i="16"/>
  <c r="U1831" i="16"/>
  <c r="U1832" i="16"/>
  <c r="U1833" i="16"/>
  <c r="U1834" i="16"/>
  <c r="U1835" i="16"/>
  <c r="U1836" i="16"/>
  <c r="U1837" i="16"/>
  <c r="U1838" i="16"/>
  <c r="U1839" i="16"/>
  <c r="U1840" i="16"/>
  <c r="U1841" i="16"/>
  <c r="U1842" i="16"/>
  <c r="U1843" i="16"/>
  <c r="U1844" i="16"/>
  <c r="U1845" i="16"/>
  <c r="U1846" i="16"/>
  <c r="U1847" i="16"/>
  <c r="U1848" i="16"/>
  <c r="U1849" i="16"/>
  <c r="U1850" i="16"/>
  <c r="U1851" i="16"/>
  <c r="U1852" i="16"/>
  <c r="U1853" i="16"/>
  <c r="U1854" i="16"/>
  <c r="U1855" i="16"/>
  <c r="U1856" i="16"/>
  <c r="U1857" i="16"/>
  <c r="U1858" i="16"/>
  <c r="U1859" i="16"/>
  <c r="U1860" i="16"/>
  <c r="U1861" i="16"/>
  <c r="U1862" i="16"/>
  <c r="U1863" i="16"/>
  <c r="U1864" i="16"/>
  <c r="U1865" i="16"/>
  <c r="U1866" i="16"/>
  <c r="U1867" i="16"/>
  <c r="U1868" i="16"/>
  <c r="U1869" i="16"/>
  <c r="U1870" i="16"/>
  <c r="U1871" i="16"/>
  <c r="U1872" i="16"/>
  <c r="U1873" i="16"/>
  <c r="U1874" i="16"/>
  <c r="U1875" i="16"/>
  <c r="U1876" i="16"/>
  <c r="U1877" i="16"/>
  <c r="U1878" i="16"/>
  <c r="U1879" i="16"/>
  <c r="U1880" i="16"/>
  <c r="U1881" i="16"/>
  <c r="U1882" i="16"/>
  <c r="U1883" i="16"/>
  <c r="U1884" i="16"/>
  <c r="U1885" i="16"/>
  <c r="U1886" i="16"/>
  <c r="U1887" i="16"/>
  <c r="U1888" i="16"/>
  <c r="U1889" i="16"/>
  <c r="U1890" i="16"/>
  <c r="U1891" i="16"/>
  <c r="U1892" i="16"/>
  <c r="U1893" i="16"/>
  <c r="U1894" i="16"/>
  <c r="U1895" i="16"/>
  <c r="U1896" i="16"/>
  <c r="U1897" i="16"/>
  <c r="U1898" i="16"/>
  <c r="U1899" i="16"/>
  <c r="U1900" i="16"/>
  <c r="U1901" i="16"/>
  <c r="U1902" i="16"/>
  <c r="U1903" i="16"/>
  <c r="U1904" i="16"/>
  <c r="U1905" i="16"/>
  <c r="U1906" i="16"/>
  <c r="U1907" i="16"/>
  <c r="U1908" i="16"/>
  <c r="U1909" i="16"/>
  <c r="U1910" i="16"/>
  <c r="U1911" i="16"/>
  <c r="U1912" i="16"/>
  <c r="U1913" i="16"/>
  <c r="U1914" i="16"/>
  <c r="U1915" i="16"/>
  <c r="U1916" i="16"/>
  <c r="U1917" i="16"/>
  <c r="U1918" i="16"/>
  <c r="U1919" i="16"/>
  <c r="U1920" i="16"/>
  <c r="U1921" i="16"/>
  <c r="U1922" i="16"/>
  <c r="U1923" i="16"/>
  <c r="U1924" i="16"/>
  <c r="U1925" i="16"/>
  <c r="U1926" i="16"/>
  <c r="U1927" i="16"/>
  <c r="U1928" i="16"/>
  <c r="U1929" i="16"/>
  <c r="U1930" i="16"/>
  <c r="U1931" i="16"/>
  <c r="U1932" i="16"/>
  <c r="U1933" i="16"/>
  <c r="U1934" i="16"/>
  <c r="U1935" i="16"/>
  <c r="U1936" i="16"/>
  <c r="U1937" i="16"/>
  <c r="U1938" i="16"/>
  <c r="U1939" i="16"/>
  <c r="U1940" i="16"/>
  <c r="U1941" i="16"/>
  <c r="U1942" i="16"/>
  <c r="U1943" i="16"/>
  <c r="U1944" i="16"/>
  <c r="U1945" i="16"/>
  <c r="U1946" i="16"/>
  <c r="U1947" i="16"/>
  <c r="U1948" i="16"/>
  <c r="U1949" i="16"/>
  <c r="U1950" i="16"/>
  <c r="U1951" i="16"/>
  <c r="U1952" i="16"/>
  <c r="U1953" i="16"/>
  <c r="U1954" i="16"/>
  <c r="U1955" i="16"/>
  <c r="U1956" i="16"/>
  <c r="U1957" i="16"/>
  <c r="U1958" i="16"/>
  <c r="U1959" i="16"/>
  <c r="U1960" i="16"/>
  <c r="U1961" i="16"/>
  <c r="U1962" i="16"/>
  <c r="U1963" i="16"/>
  <c r="U1964" i="16"/>
  <c r="U1965" i="16"/>
  <c r="U1966" i="16"/>
  <c r="U1967" i="16"/>
  <c r="U1968" i="16"/>
  <c r="U1969" i="16"/>
  <c r="U1970" i="16"/>
  <c r="U1971" i="16"/>
  <c r="U1972" i="16"/>
  <c r="U1973" i="16"/>
  <c r="U1974" i="16"/>
  <c r="U1975" i="16"/>
  <c r="U1976" i="16"/>
  <c r="U1977" i="16"/>
  <c r="U1978" i="16"/>
  <c r="U1979" i="16"/>
  <c r="U1980" i="16"/>
  <c r="U1981" i="16"/>
  <c r="U1982" i="16"/>
  <c r="U1983" i="16"/>
  <c r="U1984" i="16"/>
  <c r="U1985" i="16"/>
  <c r="U1986" i="16"/>
  <c r="U1987" i="16"/>
  <c r="U1988" i="16"/>
  <c r="U1989" i="16"/>
  <c r="U1990" i="16"/>
  <c r="U1991" i="16"/>
  <c r="U1992" i="16"/>
  <c r="U1993" i="16"/>
  <c r="U1994" i="16"/>
  <c r="U1995" i="16"/>
  <c r="U1996" i="16"/>
  <c r="U1997" i="16"/>
  <c r="U1998" i="16"/>
  <c r="U1999" i="16"/>
  <c r="U2000" i="16"/>
  <c r="U2001" i="16"/>
  <c r="U2002" i="16"/>
  <c r="U2003" i="16"/>
  <c r="U2004" i="16"/>
  <c r="U2005" i="16"/>
  <c r="U2006" i="16"/>
  <c r="U2007" i="16"/>
  <c r="U2008" i="16"/>
  <c r="U2009" i="16"/>
  <c r="U2010" i="16"/>
  <c r="U2011" i="16"/>
  <c r="U2012" i="16"/>
  <c r="U2013" i="16"/>
  <c r="U2014" i="16"/>
  <c r="U2015" i="16"/>
  <c r="U2016" i="16"/>
  <c r="U2017" i="16"/>
  <c r="U2018" i="16"/>
  <c r="U2019" i="16"/>
  <c r="U2020" i="16"/>
  <c r="U2021" i="16"/>
  <c r="U2022" i="16"/>
  <c r="U2023" i="16"/>
  <c r="U2024" i="16"/>
  <c r="U2025" i="16"/>
  <c r="U2026" i="16"/>
  <c r="U2027" i="16"/>
  <c r="U2028" i="16"/>
  <c r="U2029" i="16"/>
  <c r="U2030" i="16"/>
  <c r="U2031" i="16"/>
  <c r="U2032" i="16"/>
  <c r="U2033" i="16"/>
  <c r="U2034" i="16"/>
  <c r="U2035" i="16"/>
  <c r="U2036" i="16"/>
  <c r="U2037" i="16"/>
  <c r="U2038" i="16"/>
  <c r="U2039" i="16"/>
  <c r="U2040" i="16"/>
  <c r="U2041" i="16"/>
  <c r="U2042" i="16"/>
  <c r="U2043" i="16"/>
  <c r="U2044" i="16"/>
  <c r="U2045" i="16"/>
  <c r="U2046" i="16"/>
  <c r="U2047" i="16"/>
  <c r="U2048" i="16"/>
  <c r="U2049" i="16"/>
  <c r="U2050" i="16"/>
  <c r="U2051" i="16"/>
  <c r="U2052" i="16"/>
  <c r="U2053" i="16"/>
  <c r="U2054" i="16"/>
  <c r="U2055" i="16"/>
  <c r="U2056" i="16"/>
  <c r="U2057" i="16"/>
  <c r="U2058" i="16"/>
  <c r="U2059" i="16"/>
  <c r="U2060" i="16"/>
  <c r="U2061" i="16"/>
  <c r="U2062" i="16"/>
  <c r="U2063" i="16"/>
  <c r="U2064" i="16"/>
  <c r="U2065" i="16"/>
  <c r="U2066" i="16"/>
  <c r="U2067" i="16"/>
  <c r="U2068" i="16"/>
  <c r="U2069" i="16"/>
  <c r="U2070" i="16"/>
  <c r="U2071" i="16"/>
  <c r="U2072" i="16"/>
  <c r="U2073" i="16"/>
  <c r="U2074" i="16"/>
  <c r="U2075" i="16"/>
  <c r="U2076" i="16"/>
  <c r="U2077" i="16"/>
  <c r="U2078" i="16"/>
  <c r="U2079" i="16"/>
  <c r="U2080" i="16"/>
  <c r="U2081" i="16"/>
  <c r="U2082" i="16"/>
  <c r="U2083" i="16"/>
  <c r="U2084" i="16"/>
  <c r="U2085" i="16"/>
  <c r="U2086" i="16"/>
  <c r="U2087" i="16"/>
  <c r="U2088" i="16"/>
  <c r="U2089" i="16"/>
  <c r="U2090" i="16"/>
  <c r="U2091" i="16"/>
  <c r="U2092" i="16"/>
  <c r="U2093" i="16"/>
  <c r="U2094" i="16"/>
  <c r="U2095" i="16"/>
  <c r="U2096" i="16"/>
  <c r="U2097" i="16"/>
  <c r="U2098" i="16"/>
  <c r="U2099" i="16"/>
  <c r="U2100" i="16"/>
  <c r="U2101" i="16"/>
  <c r="U2102" i="16"/>
  <c r="U2103" i="16"/>
  <c r="U2104" i="16"/>
  <c r="U2105" i="16"/>
  <c r="U2106" i="16"/>
  <c r="U2107" i="16"/>
  <c r="U2108" i="16"/>
  <c r="U2109" i="16"/>
  <c r="U2110" i="16"/>
  <c r="U2111" i="16"/>
  <c r="U2112" i="16"/>
  <c r="U2113" i="16"/>
  <c r="U2114" i="16"/>
  <c r="U2115" i="16"/>
  <c r="U2116" i="16"/>
  <c r="U2117" i="16"/>
  <c r="U2118" i="16"/>
  <c r="U2119" i="16"/>
  <c r="U2120" i="16"/>
  <c r="U2121" i="16"/>
  <c r="U2122" i="16"/>
  <c r="U2123" i="16"/>
  <c r="U2124" i="16"/>
  <c r="U2125" i="16"/>
  <c r="U2126" i="16"/>
  <c r="U2127" i="16"/>
  <c r="U2128" i="16"/>
  <c r="U2129" i="16"/>
  <c r="U2130" i="16"/>
  <c r="U2131" i="16"/>
  <c r="U2132" i="16"/>
  <c r="U2133" i="16"/>
  <c r="U2134" i="16"/>
  <c r="U2135" i="16"/>
  <c r="U2136" i="16"/>
  <c r="U2137" i="16"/>
  <c r="U2138" i="16"/>
  <c r="U2139" i="16"/>
  <c r="U2140" i="16"/>
  <c r="U2141" i="16"/>
  <c r="U2142" i="16"/>
  <c r="U2143" i="16"/>
  <c r="U2144" i="16"/>
  <c r="U2145" i="16"/>
  <c r="U2146" i="16"/>
  <c r="U2147" i="16"/>
  <c r="U2148" i="16"/>
  <c r="U2149" i="16"/>
  <c r="U2150" i="16"/>
  <c r="U2151" i="16"/>
  <c r="U2152" i="16"/>
  <c r="U2153" i="16"/>
  <c r="U2154" i="16"/>
  <c r="U2155" i="16"/>
  <c r="U2156" i="16"/>
  <c r="U2157" i="16"/>
  <c r="U2158" i="16"/>
  <c r="U2159" i="16"/>
  <c r="U2160" i="16"/>
  <c r="U2161" i="16"/>
  <c r="U2162" i="16"/>
  <c r="U2163" i="16"/>
  <c r="U2164" i="16"/>
  <c r="U2165" i="16"/>
  <c r="U2166" i="16"/>
  <c r="U2167" i="16"/>
  <c r="U2168" i="16"/>
  <c r="U2169" i="16"/>
  <c r="U2170" i="16"/>
  <c r="U2171" i="16"/>
  <c r="U2172" i="16"/>
  <c r="U2173" i="16"/>
  <c r="U2174" i="16"/>
  <c r="U2175" i="16"/>
  <c r="U2176" i="16"/>
  <c r="U2177" i="16"/>
  <c r="U2178" i="16"/>
  <c r="U2179" i="16"/>
  <c r="U2180" i="16"/>
  <c r="U2181" i="16"/>
  <c r="U2182" i="16"/>
  <c r="U2183" i="16"/>
  <c r="U2184" i="16"/>
  <c r="U2185" i="16"/>
  <c r="U2186" i="16"/>
  <c r="U2187" i="16"/>
  <c r="U2188" i="16"/>
  <c r="U2189" i="16"/>
  <c r="U2190" i="16"/>
  <c r="U2191" i="16"/>
  <c r="U2192" i="16"/>
  <c r="U2193" i="16"/>
  <c r="U2194" i="16"/>
  <c r="U2195" i="16"/>
  <c r="U2196" i="16"/>
  <c r="U2197" i="16"/>
  <c r="U2198" i="16"/>
  <c r="U2199" i="16"/>
  <c r="U2200" i="16"/>
  <c r="U2201" i="16"/>
  <c r="U2202" i="16"/>
  <c r="U2203" i="16"/>
  <c r="U2204" i="16"/>
  <c r="U2205" i="16"/>
  <c r="U2206" i="16"/>
  <c r="U2207" i="16"/>
  <c r="U2208" i="16"/>
  <c r="U2209" i="16"/>
  <c r="U2210" i="16"/>
  <c r="U2211" i="16"/>
  <c r="U2212" i="16"/>
  <c r="U2213" i="16"/>
  <c r="U2214" i="16"/>
  <c r="U2215" i="16"/>
  <c r="U2216" i="16"/>
  <c r="U2217" i="16"/>
  <c r="U2218" i="16"/>
  <c r="U2219" i="16"/>
  <c r="U2220" i="16"/>
  <c r="U2221" i="16"/>
  <c r="U2222" i="16"/>
  <c r="U2223" i="16"/>
  <c r="U2224" i="16"/>
  <c r="U2225" i="16"/>
  <c r="U2226" i="16"/>
  <c r="U2227" i="16"/>
  <c r="U2228" i="16"/>
  <c r="U2229" i="16"/>
  <c r="U2230" i="16"/>
  <c r="U2231" i="16"/>
  <c r="U2232" i="16"/>
  <c r="U2233" i="16"/>
  <c r="U2234" i="16"/>
  <c r="U2235" i="16"/>
  <c r="U2236" i="16"/>
  <c r="U2237" i="16"/>
  <c r="U2238" i="16"/>
  <c r="U2239" i="16"/>
  <c r="U2240" i="16"/>
  <c r="U2241" i="16"/>
  <c r="U2242" i="16"/>
  <c r="U2243" i="16"/>
  <c r="U2244" i="16"/>
  <c r="U2245" i="16"/>
  <c r="U2246" i="16"/>
  <c r="U2247" i="16"/>
  <c r="U2248" i="16"/>
  <c r="U2249" i="16"/>
  <c r="U2250" i="16"/>
  <c r="U2251" i="16"/>
  <c r="U2252" i="16"/>
  <c r="U2253" i="16"/>
  <c r="U2254" i="16"/>
  <c r="U2255" i="16"/>
  <c r="U2256" i="16"/>
  <c r="U2257" i="16"/>
  <c r="U2258" i="16"/>
  <c r="U2259" i="16"/>
  <c r="U2260" i="16"/>
  <c r="U2261" i="16"/>
  <c r="U2262" i="16"/>
  <c r="U2263" i="16"/>
  <c r="U2264" i="16"/>
  <c r="U2265" i="16"/>
  <c r="U2266" i="16"/>
  <c r="U2267" i="16"/>
  <c r="U2268" i="16"/>
  <c r="U2269" i="16"/>
  <c r="U2270" i="16"/>
  <c r="U2271" i="16"/>
  <c r="U2272" i="16"/>
  <c r="U2273" i="16"/>
  <c r="U2274" i="16"/>
  <c r="U2275" i="16"/>
  <c r="U2276" i="16"/>
  <c r="U2277" i="16"/>
  <c r="U2278" i="16"/>
  <c r="U2279" i="16"/>
  <c r="U2280" i="16"/>
  <c r="U2281" i="16"/>
  <c r="U2282" i="16"/>
  <c r="U2283" i="16"/>
  <c r="U2284" i="16"/>
  <c r="U2285" i="16"/>
  <c r="U2286" i="16"/>
  <c r="U2287" i="16"/>
  <c r="U2288" i="16"/>
  <c r="U2289" i="16"/>
  <c r="U2290" i="16"/>
  <c r="U2291" i="16"/>
  <c r="U2292" i="16"/>
  <c r="U2293" i="16"/>
  <c r="U2294" i="16"/>
  <c r="U2295" i="16"/>
  <c r="U2296" i="16"/>
  <c r="U2297" i="16"/>
  <c r="U2298" i="16"/>
  <c r="U2299" i="16"/>
  <c r="U2300" i="16"/>
  <c r="U2301" i="16"/>
  <c r="U2302" i="16"/>
  <c r="U2303" i="16"/>
  <c r="U2304" i="16"/>
  <c r="U2305" i="16"/>
  <c r="U2306" i="16"/>
  <c r="U2307" i="16"/>
  <c r="U2308" i="16"/>
  <c r="U2309" i="16"/>
  <c r="U2310" i="16"/>
  <c r="U2311" i="16"/>
  <c r="U2312" i="16"/>
  <c r="U2313" i="16"/>
  <c r="U2314" i="16"/>
  <c r="U2315" i="16"/>
  <c r="U2316" i="16"/>
  <c r="U2317" i="16"/>
  <c r="U2318" i="16"/>
  <c r="U2319" i="16"/>
  <c r="U2320" i="16"/>
  <c r="U2321" i="16"/>
  <c r="U2322" i="16"/>
  <c r="U2323" i="16"/>
  <c r="U2324" i="16"/>
  <c r="U2325" i="16"/>
  <c r="U2326" i="16"/>
  <c r="U2327" i="16"/>
  <c r="U5" i="16"/>
  <c r="AD6" i="16"/>
  <c r="AD7" i="16"/>
  <c r="AD8" i="16"/>
  <c r="AD9" i="16"/>
  <c r="AD10" i="16"/>
  <c r="AD11" i="16"/>
  <c r="AD12" i="16"/>
  <c r="AD13" i="16"/>
  <c r="AD14" i="16"/>
  <c r="AD15" i="16"/>
  <c r="AD16" i="16"/>
  <c r="AD17" i="16"/>
  <c r="AD18" i="16"/>
  <c r="AD19" i="16"/>
  <c r="AD20" i="16"/>
  <c r="AD21" i="16"/>
  <c r="AD22" i="16"/>
  <c r="AD23" i="16"/>
  <c r="AD24" i="16"/>
  <c r="AD25" i="16"/>
  <c r="AD26" i="16"/>
  <c r="AD27" i="16"/>
  <c r="AD28" i="16"/>
  <c r="AD29" i="16"/>
  <c r="AD30" i="16"/>
  <c r="AD31" i="16"/>
  <c r="AD32" i="16"/>
  <c r="AD33" i="16"/>
  <c r="AD34" i="16"/>
  <c r="AD35" i="16"/>
  <c r="AD36" i="16"/>
  <c r="AD37" i="16"/>
  <c r="AD38" i="16"/>
  <c r="AD39" i="16"/>
  <c r="AD40" i="16"/>
  <c r="AD41" i="16"/>
  <c r="AD42" i="16"/>
  <c r="AD43" i="16"/>
  <c r="AD44" i="16"/>
  <c r="AD45" i="16"/>
  <c r="AD46" i="16"/>
  <c r="AD47" i="16"/>
  <c r="AD48" i="16"/>
  <c r="AD49" i="16"/>
  <c r="AD50" i="16"/>
  <c r="AD51" i="16"/>
  <c r="AD52" i="16"/>
  <c r="AD53" i="16"/>
  <c r="AD54" i="16"/>
  <c r="AD55" i="16"/>
  <c r="AD56" i="16"/>
  <c r="AD57" i="16"/>
  <c r="AD58" i="16"/>
  <c r="AD59" i="16"/>
  <c r="AD60" i="16"/>
  <c r="AD61" i="16"/>
  <c r="AD62" i="16"/>
  <c r="AD63" i="16"/>
  <c r="AD64" i="16"/>
  <c r="AD65" i="16"/>
  <c r="AD66" i="16"/>
  <c r="AD67" i="16"/>
  <c r="AD68" i="16"/>
  <c r="AD69" i="16"/>
  <c r="AD70" i="16"/>
  <c r="AD71" i="16"/>
  <c r="AD72" i="16"/>
  <c r="AD73" i="16"/>
  <c r="AD74" i="16"/>
  <c r="AD75" i="16"/>
  <c r="AD76" i="16"/>
  <c r="AD77" i="16"/>
  <c r="AD78" i="16"/>
  <c r="AD79" i="16"/>
  <c r="AD80" i="16"/>
  <c r="AD81" i="16"/>
  <c r="AD82" i="16"/>
  <c r="AD83" i="16"/>
  <c r="AD84" i="16"/>
  <c r="AD85" i="16"/>
  <c r="AD86" i="16"/>
  <c r="AD87" i="16"/>
  <c r="AD88" i="16"/>
  <c r="AD89" i="16"/>
  <c r="AD90" i="16"/>
  <c r="AD91" i="16"/>
  <c r="AD92" i="16"/>
  <c r="AD93" i="16"/>
  <c r="AD94" i="16"/>
  <c r="AD95" i="16"/>
  <c r="AD96" i="16"/>
  <c r="AD97" i="16"/>
  <c r="AD98" i="16"/>
  <c r="AD99" i="16"/>
  <c r="AD100" i="16"/>
  <c r="AD101" i="16"/>
  <c r="AD102" i="16"/>
  <c r="AD103" i="16"/>
  <c r="AD104" i="16"/>
  <c r="AD105" i="16"/>
  <c r="AD106" i="16"/>
  <c r="AD107" i="16"/>
  <c r="AD108" i="16"/>
  <c r="AD109" i="16"/>
  <c r="AD110" i="16"/>
  <c r="AD111" i="16"/>
  <c r="AD112" i="16"/>
  <c r="AD113" i="16"/>
  <c r="AD114" i="16"/>
  <c r="AD115" i="16"/>
  <c r="AD116" i="16"/>
  <c r="AD117" i="16"/>
  <c r="AD118" i="16"/>
  <c r="AD119" i="16"/>
  <c r="AD120" i="16"/>
  <c r="AD121" i="16"/>
  <c r="AD122" i="16"/>
  <c r="AD123" i="16"/>
  <c r="AD124" i="16"/>
  <c r="AD125" i="16"/>
  <c r="AD126" i="16"/>
  <c r="AD127" i="16"/>
  <c r="AD128" i="16"/>
  <c r="AD129" i="16"/>
  <c r="AD130" i="16"/>
  <c r="AD131" i="16"/>
  <c r="AD132" i="16"/>
  <c r="AD133" i="16"/>
  <c r="AD134" i="16"/>
  <c r="AD135" i="16"/>
  <c r="AD136" i="16"/>
  <c r="AD137" i="16"/>
  <c r="AD138" i="16"/>
  <c r="AD139" i="16"/>
  <c r="AD140" i="16"/>
  <c r="AD141" i="16"/>
  <c r="AD142" i="16"/>
  <c r="AD143" i="16"/>
  <c r="AD144" i="16"/>
  <c r="AD145" i="16"/>
  <c r="AD146" i="16"/>
  <c r="AD147" i="16"/>
  <c r="AD148" i="16"/>
  <c r="AD149" i="16"/>
  <c r="AD150" i="16"/>
  <c r="AD151" i="16"/>
  <c r="AD152" i="16"/>
  <c r="AD153" i="16"/>
  <c r="AD154" i="16"/>
  <c r="AD155" i="16"/>
  <c r="AD156" i="16"/>
  <c r="AD157" i="16"/>
  <c r="AD158" i="16"/>
  <c r="AD159" i="16"/>
  <c r="AD160" i="16"/>
  <c r="AD161" i="16"/>
  <c r="AD162" i="16"/>
  <c r="AD163" i="16"/>
  <c r="AD164" i="16"/>
  <c r="AD165" i="16"/>
  <c r="AD166" i="16"/>
  <c r="AD167" i="16"/>
  <c r="AD168" i="16"/>
  <c r="AD169" i="16"/>
  <c r="AD170" i="16"/>
  <c r="AD171" i="16"/>
  <c r="AD172" i="16"/>
  <c r="AD173" i="16"/>
  <c r="AD174" i="16"/>
  <c r="AD175" i="16"/>
  <c r="AD176" i="16"/>
  <c r="AD177" i="16"/>
  <c r="AD178" i="16"/>
  <c r="AD179" i="16"/>
  <c r="AD180" i="16"/>
  <c r="AD181" i="16"/>
  <c r="AD182" i="16"/>
  <c r="AD183" i="16"/>
  <c r="AD184" i="16"/>
  <c r="AD185" i="16"/>
  <c r="AD186" i="16"/>
  <c r="AD187" i="16"/>
  <c r="AD188" i="16"/>
  <c r="AD189" i="16"/>
  <c r="AD190" i="16"/>
  <c r="AD191" i="16"/>
  <c r="AD192" i="16"/>
  <c r="AD193" i="16"/>
  <c r="AD194" i="16"/>
  <c r="AD195" i="16"/>
  <c r="AD196" i="16"/>
  <c r="AD197" i="16"/>
  <c r="AD198" i="16"/>
  <c r="AD199" i="16"/>
  <c r="AD200" i="16"/>
  <c r="AD201" i="16"/>
  <c r="AD202" i="16"/>
  <c r="AD203" i="16"/>
  <c r="AD204" i="16"/>
  <c r="AD205" i="16"/>
  <c r="AD206" i="16"/>
  <c r="AD207" i="16"/>
  <c r="AD208" i="16"/>
  <c r="AD209" i="16"/>
  <c r="AD210" i="16"/>
  <c r="AD211" i="16"/>
  <c r="AD212" i="16"/>
  <c r="AD213" i="16"/>
  <c r="AD214" i="16"/>
  <c r="AD215" i="16"/>
  <c r="AD216" i="16"/>
  <c r="AD217" i="16"/>
  <c r="AD218" i="16"/>
  <c r="AD219" i="16"/>
  <c r="AD220" i="16"/>
  <c r="AD221" i="16"/>
  <c r="AD222" i="16"/>
  <c r="AD223" i="16"/>
  <c r="AD224" i="16"/>
  <c r="AD225" i="16"/>
  <c r="AD226" i="16"/>
  <c r="AD227" i="16"/>
  <c r="AD228" i="16"/>
  <c r="AD229" i="16"/>
  <c r="AD230" i="16"/>
  <c r="AD231" i="16"/>
  <c r="AD232" i="16"/>
  <c r="AD233" i="16"/>
  <c r="AD234" i="16"/>
  <c r="AD235" i="16"/>
  <c r="AD236" i="16"/>
  <c r="AD237" i="16"/>
  <c r="AD238" i="16"/>
  <c r="AD239" i="16"/>
  <c r="AD240" i="16"/>
  <c r="AD241" i="16"/>
  <c r="AD242" i="16"/>
  <c r="AD243" i="16"/>
  <c r="AD244" i="16"/>
  <c r="AD245" i="16"/>
  <c r="AD246" i="16"/>
  <c r="AD247" i="16"/>
  <c r="AD248" i="16"/>
  <c r="AD249" i="16"/>
  <c r="AD250" i="16"/>
  <c r="AD251" i="16"/>
  <c r="AD252" i="16"/>
  <c r="AD253" i="16"/>
  <c r="AD254" i="16"/>
  <c r="AD255" i="16"/>
  <c r="AD256" i="16"/>
  <c r="AD257" i="16"/>
  <c r="AD258" i="16"/>
  <c r="AD259" i="16"/>
  <c r="AD260" i="16"/>
  <c r="AD261" i="16"/>
  <c r="AD262" i="16"/>
  <c r="AD263" i="16"/>
  <c r="AD264" i="16"/>
  <c r="AD265" i="16"/>
  <c r="AD266" i="16"/>
  <c r="AD267" i="16"/>
  <c r="AD268" i="16"/>
  <c r="AD269" i="16"/>
  <c r="AD270" i="16"/>
  <c r="AD271" i="16"/>
  <c r="AD272" i="16"/>
  <c r="AD273" i="16"/>
  <c r="AD274" i="16"/>
  <c r="AD275" i="16"/>
  <c r="AD276" i="16"/>
  <c r="AD277" i="16"/>
  <c r="AD278" i="16"/>
  <c r="AD279" i="16"/>
  <c r="AD280" i="16"/>
  <c r="AD281" i="16"/>
  <c r="AD282" i="16"/>
  <c r="AD283" i="16"/>
  <c r="AD284" i="16"/>
  <c r="AD285" i="16"/>
  <c r="AD286" i="16"/>
  <c r="AD287" i="16"/>
  <c r="AD288" i="16"/>
  <c r="AD289" i="16"/>
  <c r="AD290" i="16"/>
  <c r="AD291" i="16"/>
  <c r="AD292" i="16"/>
  <c r="AD293" i="16"/>
  <c r="AD294" i="16"/>
  <c r="AD295" i="16"/>
  <c r="AD296" i="16"/>
  <c r="AD297" i="16"/>
  <c r="AD298" i="16"/>
  <c r="AD299" i="16"/>
  <c r="AD300" i="16"/>
  <c r="AD301" i="16"/>
  <c r="AD302" i="16"/>
  <c r="AD303" i="16"/>
  <c r="AD304" i="16"/>
  <c r="AD305" i="16"/>
  <c r="AD306" i="16"/>
  <c r="AD307" i="16"/>
  <c r="AD308" i="16"/>
  <c r="AD309" i="16"/>
  <c r="AD310" i="16"/>
  <c r="AD311" i="16"/>
  <c r="AD312" i="16"/>
  <c r="AD313" i="16"/>
  <c r="AD314" i="16"/>
  <c r="AD315" i="16"/>
  <c r="AD316" i="16"/>
  <c r="AD317" i="16"/>
  <c r="AD318" i="16"/>
  <c r="AD319" i="16"/>
  <c r="AD320" i="16"/>
  <c r="AD321" i="16"/>
  <c r="AD322" i="16"/>
  <c r="AD323" i="16"/>
  <c r="AD324" i="16"/>
  <c r="AD325" i="16"/>
  <c r="AD326" i="16"/>
  <c r="AD327" i="16"/>
  <c r="AD328" i="16"/>
  <c r="AD329" i="16"/>
  <c r="AD330" i="16"/>
  <c r="AD331" i="16"/>
  <c r="AD332" i="16"/>
  <c r="AD333" i="16"/>
  <c r="AD334" i="16"/>
  <c r="AD335" i="16"/>
  <c r="AD336" i="16"/>
  <c r="AD337" i="16"/>
  <c r="AD338" i="16"/>
  <c r="AD339" i="16"/>
  <c r="AD340" i="16"/>
  <c r="AD341" i="16"/>
  <c r="AD342" i="16"/>
  <c r="AD343" i="16"/>
  <c r="AD344" i="16"/>
  <c r="AD345" i="16"/>
  <c r="AD346" i="16"/>
  <c r="AD347" i="16"/>
  <c r="AD348" i="16"/>
  <c r="AD349" i="16"/>
  <c r="AD350" i="16"/>
  <c r="AD351" i="16"/>
  <c r="AD352" i="16"/>
  <c r="AD353" i="16"/>
  <c r="AD354" i="16"/>
  <c r="AD355" i="16"/>
  <c r="AD356" i="16"/>
  <c r="AD357" i="16"/>
  <c r="AD358" i="16"/>
  <c r="AD359" i="16"/>
  <c r="AD360" i="16"/>
  <c r="AD361" i="16"/>
  <c r="AD362" i="16"/>
  <c r="AD363" i="16"/>
  <c r="AD364" i="16"/>
  <c r="AD365" i="16"/>
  <c r="AD366" i="16"/>
  <c r="AD367" i="16"/>
  <c r="AD368" i="16"/>
  <c r="AD369" i="16"/>
  <c r="AD370" i="16"/>
  <c r="AD371" i="16"/>
  <c r="AD372" i="16"/>
  <c r="AD373" i="16"/>
  <c r="AD374" i="16"/>
  <c r="AD375" i="16"/>
  <c r="AD376" i="16"/>
  <c r="AD377" i="16"/>
  <c r="AD378" i="16"/>
  <c r="AD379" i="16"/>
  <c r="AD380" i="16"/>
  <c r="AD381" i="16"/>
  <c r="AD382" i="16"/>
  <c r="AD383" i="16"/>
  <c r="AD384" i="16"/>
  <c r="AD385" i="16"/>
  <c r="AD386" i="16"/>
  <c r="AD387" i="16"/>
  <c r="AD388" i="16"/>
  <c r="AD389" i="16"/>
  <c r="AD390" i="16"/>
  <c r="AD391" i="16"/>
  <c r="AD392" i="16"/>
  <c r="AD393" i="16"/>
  <c r="AD394" i="16"/>
  <c r="AD395" i="16"/>
  <c r="AD396" i="16"/>
  <c r="AD397" i="16"/>
  <c r="AD398" i="16"/>
  <c r="AD399" i="16"/>
  <c r="AD400" i="16"/>
  <c r="AD401" i="16"/>
  <c r="AD402" i="16"/>
  <c r="AD403" i="16"/>
  <c r="AD404" i="16"/>
  <c r="AD405" i="16"/>
  <c r="AD406" i="16"/>
  <c r="AD407" i="16"/>
  <c r="AD408" i="16"/>
  <c r="AD409" i="16"/>
  <c r="AD410" i="16"/>
  <c r="AD411" i="16"/>
  <c r="AD412" i="16"/>
  <c r="AD413" i="16"/>
  <c r="AD414" i="16"/>
  <c r="AD415" i="16"/>
  <c r="AD416" i="16"/>
  <c r="AD417" i="16"/>
  <c r="AD418" i="16"/>
  <c r="AD419" i="16"/>
  <c r="AD420" i="16"/>
  <c r="AD421" i="16"/>
  <c r="AD422" i="16"/>
  <c r="AD423" i="16"/>
  <c r="AD424" i="16"/>
  <c r="AD425" i="16"/>
  <c r="AD426" i="16"/>
  <c r="AD427" i="16"/>
  <c r="AD428" i="16"/>
  <c r="AD429" i="16"/>
  <c r="AD430" i="16"/>
  <c r="AD431" i="16"/>
  <c r="AD432" i="16"/>
  <c r="AD433" i="16"/>
  <c r="AD434" i="16"/>
  <c r="AD435" i="16"/>
  <c r="AD436" i="16"/>
  <c r="AD437" i="16"/>
  <c r="AD438" i="16"/>
  <c r="AD439" i="16"/>
  <c r="AD440" i="16"/>
  <c r="AD441" i="16"/>
  <c r="AD442" i="16"/>
  <c r="AD443" i="16"/>
  <c r="AD444" i="16"/>
  <c r="AD445" i="16"/>
  <c r="AD446" i="16"/>
  <c r="AD447" i="16"/>
  <c r="AD448" i="16"/>
  <c r="AD449" i="16"/>
  <c r="AD450" i="16"/>
  <c r="AD451" i="16"/>
  <c r="AD452" i="16"/>
  <c r="AD453" i="16"/>
  <c r="AD454" i="16"/>
  <c r="AD455" i="16"/>
  <c r="AD456" i="16"/>
  <c r="AD457" i="16"/>
  <c r="AD458" i="16"/>
  <c r="AD459" i="16"/>
  <c r="AD460" i="16"/>
  <c r="AD461" i="16"/>
  <c r="AD462" i="16"/>
  <c r="AD463" i="16"/>
  <c r="AD464" i="16"/>
  <c r="AD465" i="16"/>
  <c r="AD466" i="16"/>
  <c r="AD467" i="16"/>
  <c r="AD468" i="16"/>
  <c r="AD469" i="16"/>
  <c r="AD470" i="16"/>
  <c r="AD471" i="16"/>
  <c r="AD472" i="16"/>
  <c r="AD473" i="16"/>
  <c r="AD474" i="16"/>
  <c r="AD475" i="16"/>
  <c r="AD476" i="16"/>
  <c r="AD477" i="16"/>
  <c r="AD478" i="16"/>
  <c r="AD479" i="16"/>
  <c r="AD480" i="16"/>
  <c r="AD481" i="16"/>
  <c r="AD482" i="16"/>
  <c r="AD483" i="16"/>
  <c r="AD484" i="16"/>
  <c r="AD485" i="16"/>
  <c r="AD486" i="16"/>
  <c r="AD487" i="16"/>
  <c r="AD488" i="16"/>
  <c r="AD489" i="16"/>
  <c r="AD490" i="16"/>
  <c r="AD491" i="16"/>
  <c r="AD492" i="16"/>
  <c r="AD493" i="16"/>
  <c r="AD494" i="16"/>
  <c r="AD495" i="16"/>
  <c r="AD496" i="16"/>
  <c r="AD497" i="16"/>
  <c r="AD498" i="16"/>
  <c r="AD499" i="16"/>
  <c r="AD500" i="16"/>
  <c r="AD501" i="16"/>
  <c r="AD502" i="16"/>
  <c r="AD503" i="16"/>
  <c r="AD504" i="16"/>
  <c r="AD505" i="16"/>
  <c r="AD506" i="16"/>
  <c r="AD507" i="16"/>
  <c r="AD508" i="16"/>
  <c r="AD509" i="16"/>
  <c r="AD510" i="16"/>
  <c r="AD511" i="16"/>
  <c r="AD512" i="16"/>
  <c r="AD513" i="16"/>
  <c r="AD514" i="16"/>
  <c r="AD515" i="16"/>
  <c r="AD516" i="16"/>
  <c r="AD517" i="16"/>
  <c r="AD518" i="16"/>
  <c r="AD519" i="16"/>
  <c r="AD520" i="16"/>
  <c r="AD521" i="16"/>
  <c r="AD522" i="16"/>
  <c r="AD523" i="16"/>
  <c r="AD524" i="16"/>
  <c r="AD525" i="16"/>
  <c r="AD526" i="16"/>
  <c r="AD527" i="16"/>
  <c r="AD528" i="16"/>
  <c r="AD529" i="16"/>
  <c r="AD530" i="16"/>
  <c r="AD531" i="16"/>
  <c r="AD532" i="16"/>
  <c r="AD533" i="16"/>
  <c r="AD534" i="16"/>
  <c r="AD535" i="16"/>
  <c r="AD536" i="16"/>
  <c r="AD537" i="16"/>
  <c r="AD538" i="16"/>
  <c r="AD539" i="16"/>
  <c r="AD540" i="16"/>
  <c r="AD541" i="16"/>
  <c r="AD542" i="16"/>
  <c r="AD543" i="16"/>
  <c r="AD544" i="16"/>
  <c r="AD545" i="16"/>
  <c r="AD546" i="16"/>
  <c r="AD547" i="16"/>
  <c r="AD548" i="16"/>
  <c r="AD549" i="16"/>
  <c r="AD550" i="16"/>
  <c r="AD551" i="16"/>
  <c r="AD552" i="16"/>
  <c r="AD553" i="16"/>
  <c r="AD554" i="16"/>
  <c r="AD555" i="16"/>
  <c r="AD556" i="16"/>
  <c r="AD557" i="16"/>
  <c r="AD558" i="16"/>
  <c r="AD559" i="16"/>
  <c r="AD560" i="16"/>
  <c r="AD561" i="16"/>
  <c r="AD562" i="16"/>
  <c r="AD563" i="16"/>
  <c r="AD564" i="16"/>
  <c r="AD565" i="16"/>
  <c r="AD566" i="16"/>
  <c r="AD567" i="16"/>
  <c r="AD568" i="16"/>
  <c r="AD569" i="16"/>
  <c r="AD570" i="16"/>
  <c r="AD571" i="16"/>
  <c r="AD572" i="16"/>
  <c r="AD573" i="16"/>
  <c r="AD574" i="16"/>
  <c r="AD575" i="16"/>
  <c r="AD576" i="16"/>
  <c r="AD577" i="16"/>
  <c r="AD578" i="16"/>
  <c r="AD579" i="16"/>
  <c r="AD580" i="16"/>
  <c r="AD581" i="16"/>
  <c r="AD582" i="16"/>
  <c r="AD583" i="16"/>
  <c r="AD584" i="16"/>
  <c r="AD585" i="16"/>
  <c r="AD586" i="16"/>
  <c r="AD587" i="16"/>
  <c r="AD588" i="16"/>
  <c r="AD589" i="16"/>
  <c r="AD590" i="16"/>
  <c r="AD591" i="16"/>
  <c r="AD592" i="16"/>
  <c r="AD593" i="16"/>
  <c r="AD594" i="16"/>
  <c r="AD595" i="16"/>
  <c r="AD596" i="16"/>
  <c r="AD597" i="16"/>
  <c r="AD598" i="16"/>
  <c r="AD599" i="16"/>
  <c r="AD600" i="16"/>
  <c r="AD601" i="16"/>
  <c r="AD602" i="16"/>
  <c r="AD603" i="16"/>
  <c r="AD604" i="16"/>
  <c r="AD605" i="16"/>
  <c r="AD606" i="16"/>
  <c r="AD607" i="16"/>
  <c r="AD608" i="16"/>
  <c r="AD609" i="16"/>
  <c r="AD610" i="16"/>
  <c r="AD611" i="16"/>
  <c r="AD612" i="16"/>
  <c r="AD613" i="16"/>
  <c r="AD614" i="16"/>
  <c r="AD615" i="16"/>
  <c r="AD616" i="16"/>
  <c r="AD617" i="16"/>
  <c r="AD618" i="16"/>
  <c r="AD619" i="16"/>
  <c r="AD620" i="16"/>
  <c r="AD621" i="16"/>
  <c r="AD622" i="16"/>
  <c r="AD623" i="16"/>
  <c r="AD624" i="16"/>
  <c r="AD625" i="16"/>
  <c r="AD626" i="16"/>
  <c r="AD627" i="16"/>
  <c r="AD628" i="16"/>
  <c r="AD629" i="16"/>
  <c r="AD630" i="16"/>
  <c r="AD631" i="16"/>
  <c r="AD632" i="16"/>
  <c r="AD633" i="16"/>
  <c r="AD634" i="16"/>
  <c r="AD635" i="16"/>
  <c r="AD636" i="16"/>
  <c r="AD637" i="16"/>
  <c r="AD638" i="16"/>
  <c r="AD639" i="16"/>
  <c r="AD640" i="16"/>
  <c r="AD641" i="16"/>
  <c r="AD642" i="16"/>
  <c r="AD643" i="16"/>
  <c r="AD644" i="16"/>
  <c r="AD645" i="16"/>
  <c r="AD646" i="16"/>
  <c r="AD647" i="16"/>
  <c r="AD648" i="16"/>
  <c r="AD649" i="16"/>
  <c r="AD650" i="16"/>
  <c r="AD651" i="16"/>
  <c r="AD652" i="16"/>
  <c r="AD653" i="16"/>
  <c r="AD654" i="16"/>
  <c r="AD655" i="16"/>
  <c r="AD656" i="16"/>
  <c r="AD657" i="16"/>
  <c r="AD658" i="16"/>
  <c r="AD659" i="16"/>
  <c r="AD660" i="16"/>
  <c r="AD661" i="16"/>
  <c r="AD662" i="16"/>
  <c r="AD663" i="16"/>
  <c r="AD664" i="16"/>
  <c r="AD665" i="16"/>
  <c r="AD666" i="16"/>
  <c r="AD667" i="16"/>
  <c r="AD668" i="16"/>
  <c r="AD669" i="16"/>
  <c r="AD670" i="16"/>
  <c r="AD671" i="16"/>
  <c r="AD672" i="16"/>
  <c r="AD673" i="16"/>
  <c r="AD674" i="16"/>
  <c r="AD675" i="16"/>
  <c r="AD676" i="16"/>
  <c r="AD677" i="16"/>
  <c r="AD678" i="16"/>
  <c r="AD679" i="16"/>
  <c r="AD680" i="16"/>
  <c r="AD681" i="16"/>
  <c r="AD682" i="16"/>
  <c r="AD683" i="16"/>
  <c r="AD684" i="16"/>
  <c r="AD685" i="16"/>
  <c r="AD686" i="16"/>
  <c r="AD687" i="16"/>
  <c r="AD688" i="16"/>
  <c r="AD689" i="16"/>
  <c r="AD690" i="16"/>
  <c r="AD691" i="16"/>
  <c r="AD692" i="16"/>
  <c r="AD693" i="16"/>
  <c r="AD694" i="16"/>
  <c r="AD695" i="16"/>
  <c r="AD696" i="16"/>
  <c r="AD697" i="16"/>
  <c r="AD698" i="16"/>
  <c r="AD699" i="16"/>
  <c r="AD700" i="16"/>
  <c r="AD701" i="16"/>
  <c r="AD702" i="16"/>
  <c r="AD703" i="16"/>
  <c r="AD704" i="16"/>
  <c r="AD705" i="16"/>
  <c r="AD706" i="16"/>
  <c r="AD707" i="16"/>
  <c r="AD708" i="16"/>
  <c r="AD709" i="16"/>
  <c r="AD710" i="16"/>
  <c r="AD711" i="16"/>
  <c r="AD712" i="16"/>
  <c r="AD713" i="16"/>
  <c r="AD714" i="16"/>
  <c r="AD715" i="16"/>
  <c r="AD716" i="16"/>
  <c r="AD717" i="16"/>
  <c r="AD718" i="16"/>
  <c r="AD719" i="16"/>
  <c r="AD720" i="16"/>
  <c r="AD721" i="16"/>
  <c r="AD722" i="16"/>
  <c r="AD723" i="16"/>
  <c r="AD724" i="16"/>
  <c r="AD725" i="16"/>
  <c r="AD726" i="16"/>
  <c r="AD727" i="16"/>
  <c r="AD728" i="16"/>
  <c r="AD729" i="16"/>
  <c r="AD730" i="16"/>
  <c r="AD731" i="16"/>
  <c r="AD732" i="16"/>
  <c r="AD733" i="16"/>
  <c r="AD734" i="16"/>
  <c r="AD735" i="16"/>
  <c r="AD736" i="16"/>
  <c r="AD737" i="16"/>
  <c r="AD738" i="16"/>
  <c r="AD739" i="16"/>
  <c r="AD740" i="16"/>
  <c r="AD741" i="16"/>
  <c r="AD742" i="16"/>
  <c r="AD743" i="16"/>
  <c r="AD744" i="16"/>
  <c r="AD745" i="16"/>
  <c r="AD746" i="16"/>
  <c r="AD747" i="16"/>
  <c r="AD748" i="16"/>
  <c r="AD749" i="16"/>
  <c r="AD750" i="16"/>
  <c r="AD751" i="16"/>
  <c r="AD752" i="16"/>
  <c r="AD753" i="16"/>
  <c r="AD754" i="16"/>
  <c r="AD755" i="16"/>
  <c r="AD756" i="16"/>
  <c r="AD757" i="16"/>
  <c r="AD758" i="16"/>
  <c r="AD759" i="16"/>
  <c r="AD760" i="16"/>
  <c r="AD761" i="16"/>
  <c r="AD762" i="16"/>
  <c r="AD763" i="16"/>
  <c r="AD764" i="16"/>
  <c r="AD765" i="16"/>
  <c r="AD766" i="16"/>
  <c r="AD767" i="16"/>
  <c r="AD768" i="16"/>
  <c r="AD769" i="16"/>
  <c r="AD770" i="16"/>
  <c r="AD771" i="16"/>
  <c r="AD772" i="16"/>
  <c r="AD773" i="16"/>
  <c r="AD774" i="16"/>
  <c r="AD775" i="16"/>
  <c r="AD776" i="16"/>
  <c r="AD777" i="16"/>
  <c r="AD778" i="16"/>
  <c r="AD779" i="16"/>
  <c r="AD780" i="16"/>
  <c r="AD781" i="16"/>
  <c r="AD782" i="16"/>
  <c r="AD783" i="16"/>
  <c r="AD784" i="16"/>
  <c r="AD785" i="16"/>
  <c r="AD786" i="16"/>
  <c r="AD787" i="16"/>
  <c r="AD788" i="16"/>
  <c r="AD789" i="16"/>
  <c r="AD790" i="16"/>
  <c r="AD791" i="16"/>
  <c r="AD792" i="16"/>
  <c r="AD793" i="16"/>
  <c r="AD794" i="16"/>
  <c r="AD795" i="16"/>
  <c r="AD796" i="16"/>
  <c r="AD797" i="16"/>
  <c r="AD798" i="16"/>
  <c r="AD799" i="16"/>
  <c r="AD800" i="16"/>
  <c r="AD801" i="16"/>
  <c r="AD802" i="16"/>
  <c r="AD803" i="16"/>
  <c r="AD804" i="16"/>
  <c r="AD805" i="16"/>
  <c r="AD806" i="16"/>
  <c r="AD807" i="16"/>
  <c r="AD808" i="16"/>
  <c r="AD809" i="16"/>
  <c r="AD810" i="16"/>
  <c r="AD811" i="16"/>
  <c r="AD812" i="16"/>
  <c r="AD813" i="16"/>
  <c r="AD814" i="16"/>
  <c r="AD815" i="16"/>
  <c r="AD816" i="16"/>
  <c r="AD817" i="16"/>
  <c r="AD818" i="16"/>
  <c r="AD819" i="16"/>
  <c r="AD820" i="16"/>
  <c r="AD821" i="16"/>
  <c r="AD822" i="16"/>
  <c r="AD823" i="16"/>
  <c r="AD824" i="16"/>
  <c r="AD825" i="16"/>
  <c r="AD826" i="16"/>
  <c r="AD827" i="16"/>
  <c r="AD828" i="16"/>
  <c r="AD829" i="16"/>
  <c r="AD830" i="16"/>
  <c r="AD831" i="16"/>
  <c r="AD832" i="16"/>
  <c r="AD833" i="16"/>
  <c r="AD834" i="16"/>
  <c r="AD835" i="16"/>
  <c r="AD836" i="16"/>
  <c r="AD837" i="16"/>
  <c r="AD838" i="16"/>
  <c r="AD839" i="16"/>
  <c r="AD840" i="16"/>
  <c r="AD841" i="16"/>
  <c r="AD842" i="16"/>
  <c r="AD843" i="16"/>
  <c r="AD844" i="16"/>
  <c r="AD845" i="16"/>
  <c r="AD846" i="16"/>
  <c r="AD847" i="16"/>
  <c r="AD848" i="16"/>
  <c r="AD849" i="16"/>
  <c r="AD850" i="16"/>
  <c r="AD851" i="16"/>
  <c r="AD852" i="16"/>
  <c r="AD853" i="16"/>
  <c r="AD854" i="16"/>
  <c r="AD855" i="16"/>
  <c r="AD856" i="16"/>
  <c r="AD857" i="16"/>
  <c r="AD858" i="16"/>
  <c r="AD859" i="16"/>
  <c r="AD860" i="16"/>
  <c r="AD861" i="16"/>
  <c r="AD862" i="16"/>
  <c r="AD863" i="16"/>
  <c r="AD864" i="16"/>
  <c r="AD865" i="16"/>
  <c r="AD866" i="16"/>
  <c r="AD867" i="16"/>
  <c r="AD868" i="16"/>
  <c r="AD869" i="16"/>
  <c r="AD870" i="16"/>
  <c r="AD871" i="16"/>
  <c r="AD872" i="16"/>
  <c r="AD873" i="16"/>
  <c r="AD874" i="16"/>
  <c r="AD875" i="16"/>
  <c r="AD876" i="16"/>
  <c r="AD877" i="16"/>
  <c r="AD878" i="16"/>
  <c r="AD879" i="16"/>
  <c r="AD880" i="16"/>
  <c r="AD881" i="16"/>
  <c r="AD882" i="16"/>
  <c r="AD883" i="16"/>
  <c r="AD884" i="16"/>
  <c r="AD885" i="16"/>
  <c r="AD886" i="16"/>
  <c r="AD887" i="16"/>
  <c r="AD888" i="16"/>
  <c r="AD889" i="16"/>
  <c r="AD890" i="16"/>
  <c r="AD891" i="16"/>
  <c r="AD892" i="16"/>
  <c r="AD893" i="16"/>
  <c r="AD894" i="16"/>
  <c r="AD895" i="16"/>
  <c r="AD896" i="16"/>
  <c r="AD897" i="16"/>
  <c r="AD898" i="16"/>
  <c r="AD899" i="16"/>
  <c r="AD900" i="16"/>
  <c r="AD901" i="16"/>
  <c r="AD902" i="16"/>
  <c r="AD903" i="16"/>
  <c r="AD904" i="16"/>
  <c r="AD905" i="16"/>
  <c r="AD906" i="16"/>
  <c r="AD907" i="16"/>
  <c r="AD908" i="16"/>
  <c r="AD909" i="16"/>
  <c r="AD910" i="16"/>
  <c r="AD911" i="16"/>
  <c r="AD912" i="16"/>
  <c r="AD913" i="16"/>
  <c r="AD914" i="16"/>
  <c r="AD915" i="16"/>
  <c r="AD916" i="16"/>
  <c r="AD917" i="16"/>
  <c r="AD918" i="16"/>
  <c r="AD919" i="16"/>
  <c r="AD920" i="16"/>
  <c r="AD921" i="16"/>
  <c r="AD922" i="16"/>
  <c r="AD923" i="16"/>
  <c r="AD924" i="16"/>
  <c r="AD925" i="16"/>
  <c r="AD926" i="16"/>
  <c r="AD927" i="16"/>
  <c r="AD928" i="16"/>
  <c r="AD929" i="16"/>
  <c r="AD930" i="16"/>
  <c r="AD931" i="16"/>
  <c r="AD932" i="16"/>
  <c r="AD933" i="16"/>
  <c r="AD934" i="16"/>
  <c r="AD935" i="16"/>
  <c r="AD936" i="16"/>
  <c r="AD937" i="16"/>
  <c r="AD938" i="16"/>
  <c r="AD939" i="16"/>
  <c r="AD940" i="16"/>
  <c r="AD941" i="16"/>
  <c r="AD942" i="16"/>
  <c r="AD943" i="16"/>
  <c r="AD944" i="16"/>
  <c r="AD945" i="16"/>
  <c r="AD946" i="16"/>
  <c r="AD947" i="16"/>
  <c r="AD948" i="16"/>
  <c r="AD949" i="16"/>
  <c r="AD950" i="16"/>
  <c r="AD951" i="16"/>
  <c r="AD952" i="16"/>
  <c r="AD953" i="16"/>
  <c r="AD954" i="16"/>
  <c r="AD955" i="16"/>
  <c r="AD956" i="16"/>
  <c r="AD957" i="16"/>
  <c r="AD958" i="16"/>
  <c r="AD959" i="16"/>
  <c r="AD960" i="16"/>
  <c r="AD961" i="16"/>
  <c r="AD962" i="16"/>
  <c r="AD963" i="16"/>
  <c r="AD964" i="16"/>
  <c r="AD965" i="16"/>
  <c r="AD966" i="16"/>
  <c r="AD967" i="16"/>
  <c r="AD968" i="16"/>
  <c r="AD969" i="16"/>
  <c r="AD970" i="16"/>
  <c r="AD971" i="16"/>
  <c r="AD972" i="16"/>
  <c r="AD973" i="16"/>
  <c r="AD974" i="16"/>
  <c r="AD975" i="16"/>
  <c r="AD976" i="16"/>
  <c r="AD977" i="16"/>
  <c r="AD978" i="16"/>
  <c r="AD979" i="16"/>
  <c r="AD980" i="16"/>
  <c r="AD981" i="16"/>
  <c r="AD982" i="16"/>
  <c r="AD983" i="16"/>
  <c r="AD984" i="16"/>
  <c r="AD985" i="16"/>
  <c r="AD986" i="16"/>
  <c r="AD987" i="16"/>
  <c r="AD988" i="16"/>
  <c r="AD989" i="16"/>
  <c r="AD990" i="16"/>
  <c r="AD991" i="16"/>
  <c r="AD992" i="16"/>
  <c r="AD993" i="16"/>
  <c r="AD994" i="16"/>
  <c r="AD995" i="16"/>
  <c r="AD996" i="16"/>
  <c r="AD997" i="16"/>
  <c r="AD998" i="16"/>
  <c r="AD999" i="16"/>
  <c r="AD1000" i="16"/>
  <c r="AD1001" i="16"/>
  <c r="AD1002" i="16"/>
  <c r="AD1003" i="16"/>
  <c r="AD1004" i="16"/>
  <c r="AD1005" i="16"/>
  <c r="AD1006" i="16"/>
  <c r="AD1007" i="16"/>
  <c r="AD1008" i="16"/>
  <c r="AD1009" i="16"/>
  <c r="AD1010" i="16"/>
  <c r="AD1011" i="16"/>
  <c r="AD1012" i="16"/>
  <c r="AD1013" i="16"/>
  <c r="AD1014" i="16"/>
  <c r="AD1015" i="16"/>
  <c r="AD1016" i="16"/>
  <c r="AD1017" i="16"/>
  <c r="AD1018" i="16"/>
  <c r="AD1019" i="16"/>
  <c r="AD1020" i="16"/>
  <c r="AD1021" i="16"/>
  <c r="AD1022" i="16"/>
  <c r="AD1023" i="16"/>
  <c r="AD1024" i="16"/>
  <c r="AD1025" i="16"/>
  <c r="AD1026" i="16"/>
  <c r="AD1027" i="16"/>
  <c r="AD1028" i="16"/>
  <c r="AD1029" i="16"/>
  <c r="AD1030" i="16"/>
  <c r="AD1031" i="16"/>
  <c r="AD1032" i="16"/>
  <c r="AD1033" i="16"/>
  <c r="AD1034" i="16"/>
  <c r="AD1035" i="16"/>
  <c r="AD1036" i="16"/>
  <c r="AD1037" i="16"/>
  <c r="AD1038" i="16"/>
  <c r="AD1039" i="16"/>
  <c r="AD1040" i="16"/>
  <c r="AD1041" i="16"/>
  <c r="AD1042" i="16"/>
  <c r="AD1043" i="16"/>
  <c r="AD1044" i="16"/>
  <c r="AD1045" i="16"/>
  <c r="AD1046" i="16"/>
  <c r="AD1047" i="16"/>
  <c r="AD1048" i="16"/>
  <c r="AD1049" i="16"/>
  <c r="AD1050" i="16"/>
  <c r="AD1051" i="16"/>
  <c r="AD1052" i="16"/>
  <c r="AD1053" i="16"/>
  <c r="AD1054" i="16"/>
  <c r="AD1055" i="16"/>
  <c r="AD1056" i="16"/>
  <c r="AD1057" i="16"/>
  <c r="AD1058" i="16"/>
  <c r="AD1059" i="16"/>
  <c r="AD1060" i="16"/>
  <c r="AD1061" i="16"/>
  <c r="AD1062" i="16"/>
  <c r="AD1063" i="16"/>
  <c r="AD1064" i="16"/>
  <c r="AD1065" i="16"/>
  <c r="AD1066" i="16"/>
  <c r="AD1067" i="16"/>
  <c r="AD1068" i="16"/>
  <c r="AD1069" i="16"/>
  <c r="AD1070" i="16"/>
  <c r="AD1071" i="16"/>
  <c r="AD1072" i="16"/>
  <c r="AD1073" i="16"/>
  <c r="AD1074" i="16"/>
  <c r="AD1075" i="16"/>
  <c r="AD1076" i="16"/>
  <c r="AD1077" i="16"/>
  <c r="AD1078" i="16"/>
  <c r="AD1079" i="16"/>
  <c r="AD1080" i="16"/>
  <c r="AD1081" i="16"/>
  <c r="AD1082" i="16"/>
  <c r="AD1083" i="16"/>
  <c r="AD1084" i="16"/>
  <c r="AD1085" i="16"/>
  <c r="AD1086" i="16"/>
  <c r="AD1087" i="16"/>
  <c r="AD1088" i="16"/>
  <c r="AD1089" i="16"/>
  <c r="AD1090" i="16"/>
  <c r="AD1091" i="16"/>
  <c r="AD1092" i="16"/>
  <c r="AD1093" i="16"/>
  <c r="AD1094" i="16"/>
  <c r="AD1095" i="16"/>
  <c r="AD1096" i="16"/>
  <c r="AD1097" i="16"/>
  <c r="AD1098" i="16"/>
  <c r="AD1099" i="16"/>
  <c r="AD1100" i="16"/>
  <c r="AD1101" i="16"/>
  <c r="AD1102" i="16"/>
  <c r="AD1103" i="16"/>
  <c r="AD1104" i="16"/>
  <c r="AD1105" i="16"/>
  <c r="AD1106" i="16"/>
  <c r="AD1107" i="16"/>
  <c r="AD1108" i="16"/>
  <c r="AD1109" i="16"/>
  <c r="AD1110" i="16"/>
  <c r="AD1111" i="16"/>
  <c r="AD1112" i="16"/>
  <c r="AD1113" i="16"/>
  <c r="AD1114" i="16"/>
  <c r="AD1115" i="16"/>
  <c r="AD1116" i="16"/>
  <c r="AD1117" i="16"/>
  <c r="AD1118" i="16"/>
  <c r="AD1119" i="16"/>
  <c r="AD1120" i="16"/>
  <c r="AD1121" i="16"/>
  <c r="AD1122" i="16"/>
  <c r="AD1123" i="16"/>
  <c r="AD1124" i="16"/>
  <c r="AD1125" i="16"/>
  <c r="AD1126" i="16"/>
  <c r="AD1127" i="16"/>
  <c r="AD1128" i="16"/>
  <c r="AD1129" i="16"/>
  <c r="AD1130" i="16"/>
  <c r="AD1131" i="16"/>
  <c r="AD1132" i="16"/>
  <c r="AD1133" i="16"/>
  <c r="AD1134" i="16"/>
  <c r="AD1135" i="16"/>
  <c r="AD1136" i="16"/>
  <c r="AD1137" i="16"/>
  <c r="AD1138" i="16"/>
  <c r="AD1139" i="16"/>
  <c r="AD1140" i="16"/>
  <c r="AD1141" i="16"/>
  <c r="AD1142" i="16"/>
  <c r="AD1143" i="16"/>
  <c r="AD1144" i="16"/>
  <c r="AD1145" i="16"/>
  <c r="AD1146" i="16"/>
  <c r="AD1147" i="16"/>
  <c r="AD1148" i="16"/>
  <c r="AD1149" i="16"/>
  <c r="AD1150" i="16"/>
  <c r="AD1151" i="16"/>
  <c r="AD1152" i="16"/>
  <c r="AD1153" i="16"/>
  <c r="AD1154" i="16"/>
  <c r="AD1155" i="16"/>
  <c r="AD1156" i="16"/>
  <c r="AD1157" i="16"/>
  <c r="AD1158" i="16"/>
  <c r="AD1159" i="16"/>
  <c r="AD1160" i="16"/>
  <c r="AD1161" i="16"/>
  <c r="AD1162" i="16"/>
  <c r="AD1163" i="16"/>
  <c r="AD1164" i="16"/>
  <c r="AD1165" i="16"/>
  <c r="AD1166" i="16"/>
  <c r="AD1167" i="16"/>
  <c r="AD1168" i="16"/>
  <c r="AD1169" i="16"/>
  <c r="AD1170" i="16"/>
  <c r="AD1171" i="16"/>
  <c r="AD1172" i="16"/>
  <c r="AD1173" i="16"/>
  <c r="AD1174" i="16"/>
  <c r="AD1175" i="16"/>
  <c r="AD1176" i="16"/>
  <c r="AD1177" i="16"/>
  <c r="AD1178" i="16"/>
  <c r="AD1179" i="16"/>
  <c r="AD1180" i="16"/>
  <c r="AD1181" i="16"/>
  <c r="AD1182" i="16"/>
  <c r="AD1183" i="16"/>
  <c r="AD1184" i="16"/>
  <c r="AD1185" i="16"/>
  <c r="AD1186" i="16"/>
  <c r="AD1187" i="16"/>
  <c r="AD1188" i="16"/>
  <c r="AD1189" i="16"/>
  <c r="AD1190" i="16"/>
  <c r="AD1191" i="16"/>
  <c r="AD1192" i="16"/>
  <c r="AD1193" i="16"/>
  <c r="AD1194" i="16"/>
  <c r="AD1195" i="16"/>
  <c r="AD1196" i="16"/>
  <c r="AD1197" i="16"/>
  <c r="AD1198" i="16"/>
  <c r="AD1199" i="16"/>
  <c r="AD1200" i="16"/>
  <c r="AD1201" i="16"/>
  <c r="AD1202" i="16"/>
  <c r="AD1203" i="16"/>
  <c r="AD1204" i="16"/>
  <c r="AD1205" i="16"/>
  <c r="AD1206" i="16"/>
  <c r="AD1207" i="16"/>
  <c r="AD1208" i="16"/>
  <c r="AD1209" i="16"/>
  <c r="AD1210" i="16"/>
  <c r="AD1211" i="16"/>
  <c r="AD1212" i="16"/>
  <c r="AD1213" i="16"/>
  <c r="AD1214" i="16"/>
  <c r="AD1215" i="16"/>
  <c r="AD1216" i="16"/>
  <c r="AD1217" i="16"/>
  <c r="AD1218" i="16"/>
  <c r="AD1219" i="16"/>
  <c r="AD1220" i="16"/>
  <c r="AD1221" i="16"/>
  <c r="AD1222" i="16"/>
  <c r="AD1223" i="16"/>
  <c r="AD1224" i="16"/>
  <c r="AD1225" i="16"/>
  <c r="AD1226" i="16"/>
  <c r="AD1227" i="16"/>
  <c r="AD1228" i="16"/>
  <c r="AD1229" i="16"/>
  <c r="AD1230" i="16"/>
  <c r="AD1231" i="16"/>
  <c r="AD1232" i="16"/>
  <c r="AD1233" i="16"/>
  <c r="AD1234" i="16"/>
  <c r="AD1235" i="16"/>
  <c r="AD1236" i="16"/>
  <c r="AD1237" i="16"/>
  <c r="AD1238" i="16"/>
  <c r="AD1239" i="16"/>
  <c r="AD1240" i="16"/>
  <c r="AD1241" i="16"/>
  <c r="AD1242" i="16"/>
  <c r="AD1243" i="16"/>
  <c r="AD1244" i="16"/>
  <c r="AD1245" i="16"/>
  <c r="AD1246" i="16"/>
  <c r="AD1247" i="16"/>
  <c r="AD1248" i="16"/>
  <c r="AD1249" i="16"/>
  <c r="AD1250" i="16"/>
  <c r="AD1251" i="16"/>
  <c r="AD1252" i="16"/>
  <c r="AD1253" i="16"/>
  <c r="AD1254" i="16"/>
  <c r="AD1255" i="16"/>
  <c r="AD1256" i="16"/>
  <c r="AD1257" i="16"/>
  <c r="AD1258" i="16"/>
  <c r="AD1259" i="16"/>
  <c r="AD1260" i="16"/>
  <c r="AD1261" i="16"/>
  <c r="AD1262" i="16"/>
  <c r="AD1263" i="16"/>
  <c r="AD1264" i="16"/>
  <c r="AD1265" i="16"/>
  <c r="AD1266" i="16"/>
  <c r="AD1267" i="16"/>
  <c r="AD1268" i="16"/>
  <c r="AD1269" i="16"/>
  <c r="AD1270" i="16"/>
  <c r="AD1271" i="16"/>
  <c r="AD1272" i="16"/>
  <c r="AD1273" i="16"/>
  <c r="AD1274" i="16"/>
  <c r="AD1275" i="16"/>
  <c r="AD1276" i="16"/>
  <c r="AD1277" i="16"/>
  <c r="AD1278" i="16"/>
  <c r="AD1279" i="16"/>
  <c r="AD1280" i="16"/>
  <c r="AD1281" i="16"/>
  <c r="AD1282" i="16"/>
  <c r="AD1283" i="16"/>
  <c r="AD1284" i="16"/>
  <c r="AD1285" i="16"/>
  <c r="AD1286" i="16"/>
  <c r="AD1287" i="16"/>
  <c r="AD1288" i="16"/>
  <c r="AD1289" i="16"/>
  <c r="AD1290" i="16"/>
  <c r="AD1291" i="16"/>
  <c r="AD1292" i="16"/>
  <c r="AD1293" i="16"/>
  <c r="AD1294" i="16"/>
  <c r="AD1295" i="16"/>
  <c r="AD1296" i="16"/>
  <c r="AD1297" i="16"/>
  <c r="AD1298" i="16"/>
  <c r="AD1299" i="16"/>
  <c r="AD1300" i="16"/>
  <c r="AD1301" i="16"/>
  <c r="AD1302" i="16"/>
  <c r="AD1303" i="16"/>
  <c r="AD1304" i="16"/>
  <c r="AD1305" i="16"/>
  <c r="AD1306" i="16"/>
  <c r="AD1307" i="16"/>
  <c r="AD1308" i="16"/>
  <c r="AD1309" i="16"/>
  <c r="AD1310" i="16"/>
  <c r="AD1311" i="16"/>
  <c r="AD1312" i="16"/>
  <c r="AD1313" i="16"/>
  <c r="AD1314" i="16"/>
  <c r="AD1315" i="16"/>
  <c r="AD1316" i="16"/>
  <c r="AD1317" i="16"/>
  <c r="AD1318" i="16"/>
  <c r="AD1319" i="16"/>
  <c r="AD1320" i="16"/>
  <c r="AD1321" i="16"/>
  <c r="AD1322" i="16"/>
  <c r="AD1323" i="16"/>
  <c r="AD1324" i="16"/>
  <c r="AD1325" i="16"/>
  <c r="AD1326" i="16"/>
  <c r="AD1327" i="16"/>
  <c r="AD1328" i="16"/>
  <c r="AD1329" i="16"/>
  <c r="AD1330" i="16"/>
  <c r="AD1331" i="16"/>
  <c r="AD1332" i="16"/>
  <c r="AD1333" i="16"/>
  <c r="AD1334" i="16"/>
  <c r="AD1335" i="16"/>
  <c r="AD1336" i="16"/>
  <c r="AD1337" i="16"/>
  <c r="AD1338" i="16"/>
  <c r="AD1339" i="16"/>
  <c r="AD1340" i="16"/>
  <c r="AD1341" i="16"/>
  <c r="AD1342" i="16"/>
  <c r="AD1343" i="16"/>
  <c r="AD1344" i="16"/>
  <c r="AD1345" i="16"/>
  <c r="AD1346" i="16"/>
  <c r="AD1347" i="16"/>
  <c r="AD1348" i="16"/>
  <c r="AD1349" i="16"/>
  <c r="AD1350" i="16"/>
  <c r="AD1351" i="16"/>
  <c r="AD1352" i="16"/>
  <c r="AD1353" i="16"/>
  <c r="AD1354" i="16"/>
  <c r="AD1355" i="16"/>
  <c r="AD1356" i="16"/>
  <c r="AD1357" i="16"/>
  <c r="AD1358" i="16"/>
  <c r="AD1359" i="16"/>
  <c r="AD1360" i="16"/>
  <c r="AD1361" i="16"/>
  <c r="AD1362" i="16"/>
  <c r="AD1363" i="16"/>
  <c r="AD1364" i="16"/>
  <c r="AD1365" i="16"/>
  <c r="AD1366" i="16"/>
  <c r="AD1367" i="16"/>
  <c r="AD1368" i="16"/>
  <c r="AD1369" i="16"/>
  <c r="AD1370" i="16"/>
  <c r="AD1371" i="16"/>
  <c r="AD1372" i="16"/>
  <c r="AD1373" i="16"/>
  <c r="AD1374" i="16"/>
  <c r="AD1375" i="16"/>
  <c r="AD1376" i="16"/>
  <c r="AD1377" i="16"/>
  <c r="AD1378" i="16"/>
  <c r="AD1379" i="16"/>
  <c r="AD1380" i="16"/>
  <c r="AD1381" i="16"/>
  <c r="AD1382" i="16"/>
  <c r="AD1383" i="16"/>
  <c r="AD1384" i="16"/>
  <c r="AD1385" i="16"/>
  <c r="AD1386" i="16"/>
  <c r="AD1387" i="16"/>
  <c r="AD1388" i="16"/>
  <c r="AD1389" i="16"/>
  <c r="AD1390" i="16"/>
  <c r="AD1391" i="16"/>
  <c r="AD1392" i="16"/>
  <c r="AD1393" i="16"/>
  <c r="AD1394" i="16"/>
  <c r="AD1395" i="16"/>
  <c r="AD1396" i="16"/>
  <c r="AD1397" i="16"/>
  <c r="AD1398" i="16"/>
  <c r="AD1399" i="16"/>
  <c r="AD1400" i="16"/>
  <c r="AD1401" i="16"/>
  <c r="AD1402" i="16"/>
  <c r="AD1403" i="16"/>
  <c r="AD1404" i="16"/>
  <c r="AD1405" i="16"/>
  <c r="AD1406" i="16"/>
  <c r="AD1407" i="16"/>
  <c r="AD1408" i="16"/>
  <c r="AD1409" i="16"/>
  <c r="AD1410" i="16"/>
  <c r="AD1411" i="16"/>
  <c r="AD1412" i="16"/>
  <c r="AD1413" i="16"/>
  <c r="AD1414" i="16"/>
  <c r="AD1415" i="16"/>
  <c r="AD1416" i="16"/>
  <c r="AD1417" i="16"/>
  <c r="AD1418" i="16"/>
  <c r="AD1419" i="16"/>
  <c r="AD1420" i="16"/>
  <c r="AD1421" i="16"/>
  <c r="AD1422" i="16"/>
  <c r="AD1423" i="16"/>
  <c r="AD1424" i="16"/>
  <c r="AD1425" i="16"/>
  <c r="AD1426" i="16"/>
  <c r="AD1427" i="16"/>
  <c r="AD1428" i="16"/>
  <c r="AD1429" i="16"/>
  <c r="AD1430" i="16"/>
  <c r="AD1431" i="16"/>
  <c r="AD1432" i="16"/>
  <c r="AD1433" i="16"/>
  <c r="AD1434" i="16"/>
  <c r="AD1435" i="16"/>
  <c r="AD1436" i="16"/>
  <c r="AD1437" i="16"/>
  <c r="AD1438" i="16"/>
  <c r="AD1439" i="16"/>
  <c r="AD1440" i="16"/>
  <c r="AD1441" i="16"/>
  <c r="AD1442" i="16"/>
  <c r="AD1443" i="16"/>
  <c r="AD1444" i="16"/>
  <c r="AD1445" i="16"/>
  <c r="AD1446" i="16"/>
  <c r="AD1447" i="16"/>
  <c r="AD1448" i="16"/>
  <c r="AD1449" i="16"/>
  <c r="AD1450" i="16"/>
  <c r="AD1451" i="16"/>
  <c r="AD1452" i="16"/>
  <c r="AD1453" i="16"/>
  <c r="AD1454" i="16"/>
  <c r="AD1455" i="16"/>
  <c r="AD1456" i="16"/>
  <c r="AD1457" i="16"/>
  <c r="AD1458" i="16"/>
  <c r="AD1459" i="16"/>
  <c r="AD1460" i="16"/>
  <c r="AD1461" i="16"/>
  <c r="AD1462" i="16"/>
  <c r="AD1463" i="16"/>
  <c r="AD1464" i="16"/>
  <c r="AD1465" i="16"/>
  <c r="AD1466" i="16"/>
  <c r="AD1467" i="16"/>
  <c r="AD1468" i="16"/>
  <c r="AD1469" i="16"/>
  <c r="AD1470" i="16"/>
  <c r="AD1471" i="16"/>
  <c r="AD1472" i="16"/>
  <c r="AD1473" i="16"/>
  <c r="AD1474" i="16"/>
  <c r="AD1475" i="16"/>
  <c r="AD1476" i="16"/>
  <c r="AD1477" i="16"/>
  <c r="AD1478" i="16"/>
  <c r="AD1479" i="16"/>
  <c r="AD1480" i="16"/>
  <c r="AD1481" i="16"/>
  <c r="AD1482" i="16"/>
  <c r="AD1483" i="16"/>
  <c r="AD1484" i="16"/>
  <c r="AD1485" i="16"/>
  <c r="AD1486" i="16"/>
  <c r="AD1487" i="16"/>
  <c r="AD1488" i="16"/>
  <c r="AD1489" i="16"/>
  <c r="AD1490" i="16"/>
  <c r="AD1491" i="16"/>
  <c r="AD1492" i="16"/>
  <c r="AD1493" i="16"/>
  <c r="AD1494" i="16"/>
  <c r="AD1495" i="16"/>
  <c r="AD1496" i="16"/>
  <c r="AD1497" i="16"/>
  <c r="AD1498" i="16"/>
  <c r="AD1499" i="16"/>
  <c r="AD1500" i="16"/>
  <c r="AD1501" i="16"/>
  <c r="AD1502" i="16"/>
  <c r="AD1503" i="16"/>
  <c r="AD1504" i="16"/>
  <c r="AD1505" i="16"/>
  <c r="AD1506" i="16"/>
  <c r="AD1507" i="16"/>
  <c r="AD1508" i="16"/>
  <c r="AD1509" i="16"/>
  <c r="AD1510" i="16"/>
  <c r="AD1511" i="16"/>
  <c r="AD1512" i="16"/>
  <c r="AD1513" i="16"/>
  <c r="AD1514" i="16"/>
  <c r="AD1515" i="16"/>
  <c r="AD1516" i="16"/>
  <c r="AD1517" i="16"/>
  <c r="AD1518" i="16"/>
  <c r="AD1519" i="16"/>
  <c r="AD1520" i="16"/>
  <c r="AD1521" i="16"/>
  <c r="AD1522" i="16"/>
  <c r="AD1523" i="16"/>
  <c r="AD1524" i="16"/>
  <c r="AD1525" i="16"/>
  <c r="AD1526" i="16"/>
  <c r="AD1527" i="16"/>
  <c r="AD1528" i="16"/>
  <c r="AD1529" i="16"/>
  <c r="AD1530" i="16"/>
  <c r="AD1531" i="16"/>
  <c r="AD1532" i="16"/>
  <c r="AD1533" i="16"/>
  <c r="AD1534" i="16"/>
  <c r="AD1535" i="16"/>
  <c r="AD1536" i="16"/>
  <c r="AD1537" i="16"/>
  <c r="AD1538" i="16"/>
  <c r="AD1539" i="16"/>
  <c r="AD1540" i="16"/>
  <c r="AD1541" i="16"/>
  <c r="AD1542" i="16"/>
  <c r="AD1543" i="16"/>
  <c r="AD1544" i="16"/>
  <c r="AD1545" i="16"/>
  <c r="AD1546" i="16"/>
  <c r="AD1547" i="16"/>
  <c r="AD1548" i="16"/>
  <c r="AD1549" i="16"/>
  <c r="AD1550" i="16"/>
  <c r="AD1551" i="16"/>
  <c r="AD1552" i="16"/>
  <c r="AD1553" i="16"/>
  <c r="AD1554" i="16"/>
  <c r="AD1555" i="16"/>
  <c r="AD1556" i="16"/>
  <c r="AD1557" i="16"/>
  <c r="AD1558" i="16"/>
  <c r="AD1559" i="16"/>
  <c r="AD1560" i="16"/>
  <c r="AD1561" i="16"/>
  <c r="AD1562" i="16"/>
  <c r="AD1563" i="16"/>
  <c r="AD1564" i="16"/>
  <c r="AD1565" i="16"/>
  <c r="AD1566" i="16"/>
  <c r="AD1567" i="16"/>
  <c r="AD1568" i="16"/>
  <c r="AD1569" i="16"/>
  <c r="AD1570" i="16"/>
  <c r="AD1571" i="16"/>
  <c r="AD1572" i="16"/>
  <c r="AD1573" i="16"/>
  <c r="AD1574" i="16"/>
  <c r="AD1575" i="16"/>
  <c r="AD1576" i="16"/>
  <c r="AD1577" i="16"/>
  <c r="AD1578" i="16"/>
  <c r="AD1579" i="16"/>
  <c r="AD1580" i="16"/>
  <c r="AD1581" i="16"/>
  <c r="AD1582" i="16"/>
  <c r="AD1583" i="16"/>
  <c r="AD1584" i="16"/>
  <c r="AD1585" i="16"/>
  <c r="AD1586" i="16"/>
  <c r="AD1587" i="16"/>
  <c r="AD1588" i="16"/>
  <c r="AD1589" i="16"/>
  <c r="AD1590" i="16"/>
  <c r="AD1591" i="16"/>
  <c r="AD1592" i="16"/>
  <c r="AD1593" i="16"/>
  <c r="AD1594" i="16"/>
  <c r="AD1595" i="16"/>
  <c r="AD1596" i="16"/>
  <c r="AD1597" i="16"/>
  <c r="AD1598" i="16"/>
  <c r="AD1599" i="16"/>
  <c r="AD1600" i="16"/>
  <c r="AD1601" i="16"/>
  <c r="AD1602" i="16"/>
  <c r="AD1603" i="16"/>
  <c r="AD1604" i="16"/>
  <c r="AD1605" i="16"/>
  <c r="AD1606" i="16"/>
  <c r="AD1607" i="16"/>
  <c r="AD1608" i="16"/>
  <c r="AD1609" i="16"/>
  <c r="AD1610" i="16"/>
  <c r="AD1611" i="16"/>
  <c r="AD1612" i="16"/>
  <c r="AD1613" i="16"/>
  <c r="AD1614" i="16"/>
  <c r="AD1615" i="16"/>
  <c r="AD1616" i="16"/>
  <c r="AD1617" i="16"/>
  <c r="AD1618" i="16"/>
  <c r="AD1619" i="16"/>
  <c r="AD1620" i="16"/>
  <c r="AD1621" i="16"/>
  <c r="AD1622" i="16"/>
  <c r="AD1623" i="16"/>
  <c r="AD1624" i="16"/>
  <c r="AD1625" i="16"/>
  <c r="AD1626" i="16"/>
  <c r="AD1627" i="16"/>
  <c r="AD1628" i="16"/>
  <c r="AD1629" i="16"/>
  <c r="AD1630" i="16"/>
  <c r="AD1631" i="16"/>
  <c r="AD1632" i="16"/>
  <c r="AD1633" i="16"/>
  <c r="AD1634" i="16"/>
  <c r="AD1635" i="16"/>
  <c r="AD1636" i="16"/>
  <c r="AD1637" i="16"/>
  <c r="AD1638" i="16"/>
  <c r="AD1639" i="16"/>
  <c r="AD1640" i="16"/>
  <c r="AD1641" i="16"/>
  <c r="AD1642" i="16"/>
  <c r="AD1643" i="16"/>
  <c r="AD1644" i="16"/>
  <c r="AD1645" i="16"/>
  <c r="AD1646" i="16"/>
  <c r="AD1647" i="16"/>
  <c r="AD1648" i="16"/>
  <c r="AD1649" i="16"/>
  <c r="AD1650" i="16"/>
  <c r="AD1651" i="16"/>
  <c r="AD1652" i="16"/>
  <c r="AD1653" i="16"/>
  <c r="AD1654" i="16"/>
  <c r="AD1655" i="16"/>
  <c r="AD1656" i="16"/>
  <c r="AD1657" i="16"/>
  <c r="AD1658" i="16"/>
  <c r="AD1659" i="16"/>
  <c r="AD1660" i="16"/>
  <c r="AD1661" i="16"/>
  <c r="AD1662" i="16"/>
  <c r="AD1663" i="16"/>
  <c r="AD1664" i="16"/>
  <c r="AD1665" i="16"/>
  <c r="AD1666" i="16"/>
  <c r="AD1667" i="16"/>
  <c r="AD1668" i="16"/>
  <c r="AD1669" i="16"/>
  <c r="AD1670" i="16"/>
  <c r="AD1671" i="16"/>
  <c r="AD1672" i="16"/>
  <c r="AD1673" i="16"/>
  <c r="AD1674" i="16"/>
  <c r="AD1675" i="16"/>
  <c r="AD1676" i="16"/>
  <c r="AD1677" i="16"/>
  <c r="AD1678" i="16"/>
  <c r="AD1679" i="16"/>
  <c r="AD1680" i="16"/>
  <c r="AD1681" i="16"/>
  <c r="AD1682" i="16"/>
  <c r="AD1683" i="16"/>
  <c r="AD1684" i="16"/>
  <c r="AD1685" i="16"/>
  <c r="AD1686" i="16"/>
  <c r="AD1687" i="16"/>
  <c r="AD1688" i="16"/>
  <c r="AD1689" i="16"/>
  <c r="AD1690" i="16"/>
  <c r="AD1691" i="16"/>
  <c r="AD1692" i="16"/>
  <c r="AD1693" i="16"/>
  <c r="AD1694" i="16"/>
  <c r="AD1695" i="16"/>
  <c r="AD1696" i="16"/>
  <c r="AD1697" i="16"/>
  <c r="AD1698" i="16"/>
  <c r="AD1699" i="16"/>
  <c r="AD1700" i="16"/>
  <c r="AD1701" i="16"/>
  <c r="AD1702" i="16"/>
  <c r="AD1703" i="16"/>
  <c r="AD1704" i="16"/>
  <c r="AD1705" i="16"/>
  <c r="AD1706" i="16"/>
  <c r="AD1707" i="16"/>
  <c r="AD1708" i="16"/>
  <c r="AD1709" i="16"/>
  <c r="AD1710" i="16"/>
  <c r="AD1711" i="16"/>
  <c r="AD1712" i="16"/>
  <c r="AD1713" i="16"/>
  <c r="AD1714" i="16"/>
  <c r="AD1715" i="16"/>
  <c r="AD1716" i="16"/>
  <c r="AD1717" i="16"/>
  <c r="AD1718" i="16"/>
  <c r="AD1719" i="16"/>
  <c r="AD1720" i="16"/>
  <c r="AD1721" i="16"/>
  <c r="AD1722" i="16"/>
  <c r="AD1723" i="16"/>
  <c r="AD1724" i="16"/>
  <c r="AD1725" i="16"/>
  <c r="AD1726" i="16"/>
  <c r="AD1727" i="16"/>
  <c r="AD1728" i="16"/>
  <c r="AD1729" i="16"/>
  <c r="AD1730" i="16"/>
  <c r="AD1731" i="16"/>
  <c r="AD1732" i="16"/>
  <c r="AD1733" i="16"/>
  <c r="AD1734" i="16"/>
  <c r="AD1735" i="16"/>
  <c r="AD1736" i="16"/>
  <c r="AD1737" i="16"/>
  <c r="AD1738" i="16"/>
  <c r="AD1739" i="16"/>
  <c r="AD1740" i="16"/>
  <c r="AD1741" i="16"/>
  <c r="AD1742" i="16"/>
  <c r="AD1743" i="16"/>
  <c r="AD1744" i="16"/>
  <c r="AD1745" i="16"/>
  <c r="AD1746" i="16"/>
  <c r="AD1747" i="16"/>
  <c r="AD1748" i="16"/>
  <c r="AD1749" i="16"/>
  <c r="AD1750" i="16"/>
  <c r="AD1751" i="16"/>
  <c r="AD1752" i="16"/>
  <c r="AD1753" i="16"/>
  <c r="AD1754" i="16"/>
  <c r="AD1755" i="16"/>
  <c r="AD1756" i="16"/>
  <c r="AD1757" i="16"/>
  <c r="AD1758" i="16"/>
  <c r="AD1759" i="16"/>
  <c r="AD1760" i="16"/>
  <c r="AD1761" i="16"/>
  <c r="AD1762" i="16"/>
  <c r="AD1763" i="16"/>
  <c r="AD1764" i="16"/>
  <c r="AD1765" i="16"/>
  <c r="AD1766" i="16"/>
  <c r="AD1767" i="16"/>
  <c r="AD1768" i="16"/>
  <c r="AD1769" i="16"/>
  <c r="AD1770" i="16"/>
  <c r="AD1771" i="16"/>
  <c r="AD1772" i="16"/>
  <c r="AD1773" i="16"/>
  <c r="AD1774" i="16"/>
  <c r="AD1775" i="16"/>
  <c r="AD1776" i="16"/>
  <c r="AD1777" i="16"/>
  <c r="AD1778" i="16"/>
  <c r="AD1779" i="16"/>
  <c r="AD1780" i="16"/>
  <c r="AD1781" i="16"/>
  <c r="AD1782" i="16"/>
  <c r="AD1783" i="16"/>
  <c r="AD1784" i="16"/>
  <c r="AD1785" i="16"/>
  <c r="AD1786" i="16"/>
  <c r="AD1787" i="16"/>
  <c r="AD1788" i="16"/>
  <c r="AD1789" i="16"/>
  <c r="AD1790" i="16"/>
  <c r="AD1791" i="16"/>
  <c r="AD1792" i="16"/>
  <c r="AD1793" i="16"/>
  <c r="AD1794" i="16"/>
  <c r="AD1795" i="16"/>
  <c r="AD1796" i="16"/>
  <c r="AD1797" i="16"/>
  <c r="AD1798" i="16"/>
  <c r="AD1799" i="16"/>
  <c r="AD1800" i="16"/>
  <c r="AD1801" i="16"/>
  <c r="AD1802" i="16"/>
  <c r="AD1803" i="16"/>
  <c r="AD1804" i="16"/>
  <c r="AD1805" i="16"/>
  <c r="AD1806" i="16"/>
  <c r="AD1807" i="16"/>
  <c r="AD1808" i="16"/>
  <c r="AD1809" i="16"/>
  <c r="AD1810" i="16"/>
  <c r="AD1811" i="16"/>
  <c r="AD1812" i="16"/>
  <c r="AD1813" i="16"/>
  <c r="AD1814" i="16"/>
  <c r="AD1815" i="16"/>
  <c r="AD1816" i="16"/>
  <c r="AD1817" i="16"/>
  <c r="AD1818" i="16"/>
  <c r="AD1819" i="16"/>
  <c r="AD1820" i="16"/>
  <c r="AD1821" i="16"/>
  <c r="AD1822" i="16"/>
  <c r="AD1823" i="16"/>
  <c r="AD1824" i="16"/>
  <c r="AD1825" i="16"/>
  <c r="AD1826" i="16"/>
  <c r="AD1827" i="16"/>
  <c r="AD1828" i="16"/>
  <c r="AD1829" i="16"/>
  <c r="AD1830" i="16"/>
  <c r="AD1831" i="16"/>
  <c r="AD1832" i="16"/>
  <c r="AD1833" i="16"/>
  <c r="AD1834" i="16"/>
  <c r="AD1835" i="16"/>
  <c r="AD1836" i="16"/>
  <c r="AD1837" i="16"/>
  <c r="AD1838" i="16"/>
  <c r="AD1839" i="16"/>
  <c r="AD1840" i="16"/>
  <c r="AD1841" i="16"/>
  <c r="AD1842" i="16"/>
  <c r="AD1843" i="16"/>
  <c r="AD1844" i="16"/>
  <c r="AD1845" i="16"/>
  <c r="AD1846" i="16"/>
  <c r="AD1847" i="16"/>
  <c r="AD1848" i="16"/>
  <c r="AD1849" i="16"/>
  <c r="AD1850" i="16"/>
  <c r="AD1851" i="16"/>
  <c r="AD1852" i="16"/>
  <c r="AD1853" i="16"/>
  <c r="AD1854" i="16"/>
  <c r="AD1855" i="16"/>
  <c r="AD1856" i="16"/>
  <c r="AD1857" i="16"/>
  <c r="AD1858" i="16"/>
  <c r="AD1859" i="16"/>
  <c r="AD1860" i="16"/>
  <c r="AD1861" i="16"/>
  <c r="AD1862" i="16"/>
  <c r="AD1863" i="16"/>
  <c r="AD1864" i="16"/>
  <c r="AD1865" i="16"/>
  <c r="AD1866" i="16"/>
  <c r="AD1867" i="16"/>
  <c r="AD1868" i="16"/>
  <c r="AD1869" i="16"/>
  <c r="AD1870" i="16"/>
  <c r="AD1871" i="16"/>
  <c r="AD1872" i="16"/>
  <c r="AD1873" i="16"/>
  <c r="AD1874" i="16"/>
  <c r="AD1875" i="16"/>
  <c r="AD1876" i="16"/>
  <c r="AD1877" i="16"/>
  <c r="AD1878" i="16"/>
  <c r="AD1879" i="16"/>
  <c r="AD1880" i="16"/>
  <c r="AD1881" i="16"/>
  <c r="AD1882" i="16"/>
  <c r="AD1883" i="16"/>
  <c r="AD1884" i="16"/>
  <c r="AD1885" i="16"/>
  <c r="AD1886" i="16"/>
  <c r="AD1887" i="16"/>
  <c r="AD1888" i="16"/>
  <c r="AD1889" i="16"/>
  <c r="AD1890" i="16"/>
  <c r="AD1891" i="16"/>
  <c r="AD1892" i="16"/>
  <c r="AD1893" i="16"/>
  <c r="AD1894" i="16"/>
  <c r="AD1895" i="16"/>
  <c r="AD1896" i="16"/>
  <c r="AD1897" i="16"/>
  <c r="AD1898" i="16"/>
  <c r="AD1899" i="16"/>
  <c r="AD1900" i="16"/>
  <c r="AD1901" i="16"/>
  <c r="AD1902" i="16"/>
  <c r="AD1903" i="16"/>
  <c r="AD1904" i="16"/>
  <c r="AD1905" i="16"/>
  <c r="AD1906" i="16"/>
  <c r="AD1907" i="16"/>
  <c r="AD1908" i="16"/>
  <c r="AD1909" i="16"/>
  <c r="AD1910" i="16"/>
  <c r="AD1911" i="16"/>
  <c r="AD1912" i="16"/>
  <c r="AD1913" i="16"/>
  <c r="AD1914" i="16"/>
  <c r="AD1915" i="16"/>
  <c r="AD1916" i="16"/>
  <c r="AD1917" i="16"/>
  <c r="AD1918" i="16"/>
  <c r="AD1919" i="16"/>
  <c r="AD1920" i="16"/>
  <c r="AD1921" i="16"/>
  <c r="AD1922" i="16"/>
  <c r="AD1923" i="16"/>
  <c r="AD1924" i="16"/>
  <c r="AD1925" i="16"/>
  <c r="AD1926" i="16"/>
  <c r="AD1927" i="16"/>
  <c r="AD1928" i="16"/>
  <c r="AD1929" i="16"/>
  <c r="AD1930" i="16"/>
  <c r="AD1931" i="16"/>
  <c r="AD1932" i="16"/>
  <c r="AD1933" i="16"/>
  <c r="AD1934" i="16"/>
  <c r="AD1935" i="16"/>
  <c r="AD1936" i="16"/>
  <c r="AD1937" i="16"/>
  <c r="AD1938" i="16"/>
  <c r="AD1939" i="16"/>
  <c r="AD1940" i="16"/>
  <c r="AD1941" i="16"/>
  <c r="AD1942" i="16"/>
  <c r="AD1943" i="16"/>
  <c r="AD1944" i="16"/>
  <c r="AD1945" i="16"/>
  <c r="AD1946" i="16"/>
  <c r="AD1947" i="16"/>
  <c r="AD1948" i="16"/>
  <c r="AD1949" i="16"/>
  <c r="AD1950" i="16"/>
  <c r="AD1951" i="16"/>
  <c r="AD1952" i="16"/>
  <c r="AD1953" i="16"/>
  <c r="AD1954" i="16"/>
  <c r="AD1955" i="16"/>
  <c r="AD1956" i="16"/>
  <c r="AD1957" i="16"/>
  <c r="AD1958" i="16"/>
  <c r="AD1959" i="16"/>
  <c r="AD1960" i="16"/>
  <c r="AD1961" i="16"/>
  <c r="AD1962" i="16"/>
  <c r="AD1963" i="16"/>
  <c r="AD1964" i="16"/>
  <c r="AD1965" i="16"/>
  <c r="AD1966" i="16"/>
  <c r="AD1967" i="16"/>
  <c r="AD1968" i="16"/>
  <c r="AD1969" i="16"/>
  <c r="AD1970" i="16"/>
  <c r="AD1971" i="16"/>
  <c r="AD1972" i="16"/>
  <c r="AD1973" i="16"/>
  <c r="AD1974" i="16"/>
  <c r="AD1975" i="16"/>
  <c r="AD1976" i="16"/>
  <c r="AD1977" i="16"/>
  <c r="AD1978" i="16"/>
  <c r="AD1979" i="16"/>
  <c r="AD1980" i="16"/>
  <c r="AD1981" i="16"/>
  <c r="AD1982" i="16"/>
  <c r="AD1983" i="16"/>
  <c r="AD1984" i="16"/>
  <c r="AD1985" i="16"/>
  <c r="AD1986" i="16"/>
  <c r="AD1987" i="16"/>
  <c r="AD1988" i="16"/>
  <c r="AD1989" i="16"/>
  <c r="AD1990" i="16"/>
  <c r="AD1991" i="16"/>
  <c r="AD1992" i="16"/>
  <c r="AD1993" i="16"/>
  <c r="AD1994" i="16"/>
  <c r="AD1995" i="16"/>
  <c r="AD1996" i="16"/>
  <c r="AD1997" i="16"/>
  <c r="AD1998" i="16"/>
  <c r="AD1999" i="16"/>
  <c r="AD2000" i="16"/>
  <c r="AD2001" i="16"/>
  <c r="AD2002" i="16"/>
  <c r="AD2003" i="16"/>
  <c r="AD2004" i="16"/>
  <c r="AD2005" i="16"/>
  <c r="AD2006" i="16"/>
  <c r="AD2007" i="16"/>
  <c r="AD2008" i="16"/>
  <c r="AD2009" i="16"/>
  <c r="AD2010" i="16"/>
  <c r="AD2011" i="16"/>
  <c r="AD2012" i="16"/>
  <c r="AD2013" i="16"/>
  <c r="AD2014" i="16"/>
  <c r="AD2015" i="16"/>
  <c r="AD2016" i="16"/>
  <c r="AD2017" i="16"/>
  <c r="AD2018" i="16"/>
  <c r="AD2019" i="16"/>
  <c r="AD2020" i="16"/>
  <c r="AD2021" i="16"/>
  <c r="AD2022" i="16"/>
  <c r="AD2023" i="16"/>
  <c r="AD2024" i="16"/>
  <c r="AD2025" i="16"/>
  <c r="AD2026" i="16"/>
  <c r="AD2027" i="16"/>
  <c r="AD2028" i="16"/>
  <c r="AD2029" i="16"/>
  <c r="AD2030" i="16"/>
  <c r="AD2031" i="16"/>
  <c r="AD2032" i="16"/>
  <c r="AD2033" i="16"/>
  <c r="AD2034" i="16"/>
  <c r="AD2035" i="16"/>
  <c r="AD2036" i="16"/>
  <c r="AD2037" i="16"/>
  <c r="AD2038" i="16"/>
  <c r="AD2039" i="16"/>
  <c r="AD2040" i="16"/>
  <c r="AD2041" i="16"/>
  <c r="AD2042" i="16"/>
  <c r="AD2043" i="16"/>
  <c r="AD2044" i="16"/>
  <c r="AD2045" i="16"/>
  <c r="AD2046" i="16"/>
  <c r="AD2047" i="16"/>
  <c r="AD2048" i="16"/>
  <c r="AD2049" i="16"/>
  <c r="AD2050" i="16"/>
  <c r="AD2051" i="16"/>
  <c r="AD2052" i="16"/>
  <c r="AD2053" i="16"/>
  <c r="AD2054" i="16"/>
  <c r="AD2055" i="16"/>
  <c r="AD2056" i="16"/>
  <c r="AD2057" i="16"/>
  <c r="AD2058" i="16"/>
  <c r="AD2059" i="16"/>
  <c r="AD2060" i="16"/>
  <c r="AD2061" i="16"/>
  <c r="AD2062" i="16"/>
  <c r="AD2063" i="16"/>
  <c r="AD2064" i="16"/>
  <c r="AD2065" i="16"/>
  <c r="AD2066" i="16"/>
  <c r="AD2067" i="16"/>
  <c r="AD2068" i="16"/>
  <c r="AD2069" i="16"/>
  <c r="AD2070" i="16"/>
  <c r="AD2071" i="16"/>
  <c r="AD2072" i="16"/>
  <c r="AD2073" i="16"/>
  <c r="AD2074" i="16"/>
  <c r="AD2075" i="16"/>
  <c r="AD2076" i="16"/>
  <c r="AD2077" i="16"/>
  <c r="AD2078" i="16"/>
  <c r="AD2079" i="16"/>
  <c r="AD2080" i="16"/>
  <c r="AD2081" i="16"/>
  <c r="AD2082" i="16"/>
  <c r="AD2083" i="16"/>
  <c r="AD2084" i="16"/>
  <c r="AD2085" i="16"/>
  <c r="AD2086" i="16"/>
  <c r="AD2087" i="16"/>
  <c r="AD2088" i="16"/>
  <c r="AD2089" i="16"/>
  <c r="AD2090" i="16"/>
  <c r="AD2091" i="16"/>
  <c r="AD2092" i="16"/>
  <c r="AD2093" i="16"/>
  <c r="AD2094" i="16"/>
  <c r="AD2095" i="16"/>
  <c r="AD2096" i="16"/>
  <c r="AD2097" i="16"/>
  <c r="AD2098" i="16"/>
  <c r="AD2099" i="16"/>
  <c r="AD2100" i="16"/>
  <c r="AD2101" i="16"/>
  <c r="AD2102" i="16"/>
  <c r="AD2103" i="16"/>
  <c r="AD2104" i="16"/>
  <c r="AD2105" i="16"/>
  <c r="AD2106" i="16"/>
  <c r="AD2107" i="16"/>
  <c r="AD2108" i="16"/>
  <c r="AD2109" i="16"/>
  <c r="AD2110" i="16"/>
  <c r="AD2111" i="16"/>
  <c r="AD2112" i="16"/>
  <c r="AD2113" i="16"/>
  <c r="AD2114" i="16"/>
  <c r="AD2115" i="16"/>
  <c r="AD2116" i="16"/>
  <c r="AD2117" i="16"/>
  <c r="AD2118" i="16"/>
  <c r="AD2119" i="16"/>
  <c r="AD2120" i="16"/>
  <c r="AD2121" i="16"/>
  <c r="AD2122" i="16"/>
  <c r="AD2123" i="16"/>
  <c r="AD2124" i="16"/>
  <c r="AD2125" i="16"/>
  <c r="AD2126" i="16"/>
  <c r="AD2127" i="16"/>
  <c r="AD2128" i="16"/>
  <c r="AD2129" i="16"/>
  <c r="AD2130" i="16"/>
  <c r="AD2131" i="16"/>
  <c r="AD2132" i="16"/>
  <c r="AD2133" i="16"/>
  <c r="AD2134" i="16"/>
  <c r="AD2135" i="16"/>
  <c r="AD2136" i="16"/>
  <c r="AD2137" i="16"/>
  <c r="AD2138" i="16"/>
  <c r="AD2139" i="16"/>
  <c r="AD2140" i="16"/>
  <c r="AD2141" i="16"/>
  <c r="AD2142" i="16"/>
  <c r="AD2143" i="16"/>
  <c r="AD2144" i="16"/>
  <c r="AD2145" i="16"/>
  <c r="AD2146" i="16"/>
  <c r="AD2147" i="16"/>
  <c r="AD2148" i="16"/>
  <c r="AD2149" i="16"/>
  <c r="AD2150" i="16"/>
  <c r="AD2151" i="16"/>
  <c r="AD2152" i="16"/>
  <c r="AD2153" i="16"/>
  <c r="AD2154" i="16"/>
  <c r="AD2155" i="16"/>
  <c r="AD2156" i="16"/>
  <c r="AD2157" i="16"/>
  <c r="AD2158" i="16"/>
  <c r="AD2159" i="16"/>
  <c r="AD2160" i="16"/>
  <c r="AD2161" i="16"/>
  <c r="AD2162" i="16"/>
  <c r="AD2163" i="16"/>
  <c r="AD2164" i="16"/>
  <c r="AD2165" i="16"/>
  <c r="AD2166" i="16"/>
  <c r="AD2167" i="16"/>
  <c r="AD2168" i="16"/>
  <c r="AD2169" i="16"/>
  <c r="AD2170" i="16"/>
  <c r="AD2171" i="16"/>
  <c r="AD2172" i="16"/>
  <c r="AD2173" i="16"/>
  <c r="AD2174" i="16"/>
  <c r="AD2175" i="16"/>
  <c r="AD2176" i="16"/>
  <c r="AD2177" i="16"/>
  <c r="AD2178" i="16"/>
  <c r="AD2179" i="16"/>
  <c r="AD2180" i="16"/>
  <c r="AD2181" i="16"/>
  <c r="AD2182" i="16"/>
  <c r="AD2183" i="16"/>
  <c r="AD2184" i="16"/>
  <c r="AD2185" i="16"/>
  <c r="AD2186" i="16"/>
  <c r="AD2187" i="16"/>
  <c r="AD2188" i="16"/>
  <c r="AD2189" i="16"/>
  <c r="AD2190" i="16"/>
  <c r="AD2191" i="16"/>
  <c r="AD2192" i="16"/>
  <c r="AD2193" i="16"/>
  <c r="AD2194" i="16"/>
  <c r="AD2195" i="16"/>
  <c r="AD2196" i="16"/>
  <c r="AD2197" i="16"/>
  <c r="AD2198" i="16"/>
  <c r="AD2199" i="16"/>
  <c r="AD2200" i="16"/>
  <c r="AD2201" i="16"/>
  <c r="AD2202" i="16"/>
  <c r="AD2203" i="16"/>
  <c r="AD2204" i="16"/>
  <c r="AD2205" i="16"/>
  <c r="AD2206" i="16"/>
  <c r="AD2207" i="16"/>
  <c r="AD2208" i="16"/>
  <c r="AD2209" i="16"/>
  <c r="AD2210" i="16"/>
  <c r="AD2211" i="16"/>
  <c r="AD2212" i="16"/>
  <c r="AD2213" i="16"/>
  <c r="AD2214" i="16"/>
  <c r="AD2215" i="16"/>
  <c r="AD2216" i="16"/>
  <c r="AD2217" i="16"/>
  <c r="AD2218" i="16"/>
  <c r="AD2219" i="16"/>
  <c r="AD2220" i="16"/>
  <c r="AD2221" i="16"/>
  <c r="AD2222" i="16"/>
  <c r="AD2223" i="16"/>
  <c r="AD2224" i="16"/>
  <c r="AD2225" i="16"/>
  <c r="AD2226" i="16"/>
  <c r="AD2227" i="16"/>
  <c r="AD2228" i="16"/>
  <c r="AD2229" i="16"/>
  <c r="AD2230" i="16"/>
  <c r="AD2231" i="16"/>
  <c r="AD2232" i="16"/>
  <c r="AD2233" i="16"/>
  <c r="AD2234" i="16"/>
  <c r="AD2235" i="16"/>
  <c r="AD2236" i="16"/>
  <c r="AD2237" i="16"/>
  <c r="AD2238" i="16"/>
  <c r="AD2239" i="16"/>
  <c r="AD2240" i="16"/>
  <c r="AD2241" i="16"/>
  <c r="AD2242" i="16"/>
  <c r="AD2243" i="16"/>
  <c r="AD2244" i="16"/>
  <c r="AD2245" i="16"/>
  <c r="AD2246" i="16"/>
  <c r="AD2247" i="16"/>
  <c r="AD2248" i="16"/>
  <c r="AD2249" i="16"/>
  <c r="AD2250" i="16"/>
  <c r="AD2251" i="16"/>
  <c r="AD2252" i="16"/>
  <c r="AD2253" i="16"/>
  <c r="AD2254" i="16"/>
  <c r="AD2255" i="16"/>
  <c r="AD2256" i="16"/>
  <c r="AD2257" i="16"/>
  <c r="AD2258" i="16"/>
  <c r="AD2259" i="16"/>
  <c r="AD2260" i="16"/>
  <c r="AD2261" i="16"/>
  <c r="AD2262" i="16"/>
  <c r="AD2263" i="16"/>
  <c r="AD2264" i="16"/>
  <c r="AD2265" i="16"/>
  <c r="AD2266" i="16"/>
  <c r="AD2267" i="16"/>
  <c r="AD2268" i="16"/>
  <c r="AD2269" i="16"/>
  <c r="AD2270" i="16"/>
  <c r="AD2271" i="16"/>
  <c r="AD2272" i="16"/>
  <c r="AD2273" i="16"/>
  <c r="AD2274" i="16"/>
  <c r="AD2275" i="16"/>
  <c r="AD2276" i="16"/>
  <c r="AD2277" i="16"/>
  <c r="AD2278" i="16"/>
  <c r="AD2279" i="16"/>
  <c r="AD2280" i="16"/>
  <c r="AD2281" i="16"/>
  <c r="AD2282" i="16"/>
  <c r="AD2283" i="16"/>
  <c r="AD2284" i="16"/>
  <c r="AD2285" i="16"/>
  <c r="AD2286" i="16"/>
  <c r="AD2287" i="16"/>
  <c r="AD2288" i="16"/>
  <c r="AD2289" i="16"/>
  <c r="AD2290" i="16"/>
  <c r="AD2291" i="16"/>
  <c r="AD2292" i="16"/>
  <c r="AD2293" i="16"/>
  <c r="AD2294" i="16"/>
  <c r="AD2295" i="16"/>
  <c r="AD2296" i="16"/>
  <c r="AD2297" i="16"/>
  <c r="AD2298" i="16"/>
  <c r="AD2299" i="16"/>
  <c r="AD2300" i="16"/>
  <c r="AD2301" i="16"/>
  <c r="AD2302" i="16"/>
  <c r="AD2303" i="16"/>
  <c r="AD2304" i="16"/>
  <c r="AD2305" i="16"/>
  <c r="AD2306" i="16"/>
  <c r="AD2307" i="16"/>
  <c r="AD2308" i="16"/>
  <c r="AD2309" i="16"/>
  <c r="AD2310" i="16"/>
  <c r="AD2311" i="16"/>
  <c r="AD2312" i="16"/>
  <c r="AD2313" i="16"/>
  <c r="AD2314" i="16"/>
  <c r="AD2315" i="16"/>
  <c r="AD2316" i="16"/>
  <c r="AD2317" i="16"/>
  <c r="AD2318" i="16"/>
  <c r="AD2319" i="16"/>
  <c r="AD2320" i="16"/>
  <c r="AD2321" i="16"/>
  <c r="AD2322" i="16"/>
  <c r="AD2323" i="16"/>
  <c r="AD2324" i="16"/>
  <c r="AD2325" i="16"/>
  <c r="AD2326" i="16"/>
  <c r="AD2327" i="16"/>
  <c r="AD5" i="16"/>
  <c r="AC6" i="16"/>
  <c r="AC7" i="16"/>
  <c r="AC8" i="16"/>
  <c r="AC9" i="16"/>
  <c r="AC10" i="16"/>
  <c r="AC11" i="16"/>
  <c r="AC12" i="16"/>
  <c r="AC13" i="16"/>
  <c r="AC14" i="16"/>
  <c r="AC15" i="16"/>
  <c r="AC16" i="16"/>
  <c r="AC17" i="16"/>
  <c r="AC18" i="16"/>
  <c r="AC19" i="16"/>
  <c r="AC20" i="16"/>
  <c r="AC21" i="16"/>
  <c r="AC22" i="16"/>
  <c r="AC23" i="16"/>
  <c r="AC24" i="16"/>
  <c r="AC25" i="16"/>
  <c r="AC26" i="16"/>
  <c r="AC27" i="16"/>
  <c r="AC28" i="16"/>
  <c r="AC29" i="16"/>
  <c r="AC30" i="16"/>
  <c r="AC31" i="16"/>
  <c r="AC32" i="16"/>
  <c r="AC33" i="16"/>
  <c r="AC34" i="16"/>
  <c r="AC35" i="16"/>
  <c r="AC36" i="16"/>
  <c r="AC37" i="16"/>
  <c r="AC38" i="16"/>
  <c r="AC39" i="16"/>
  <c r="AC40" i="16"/>
  <c r="AC41" i="16"/>
  <c r="AC42" i="16"/>
  <c r="AC43" i="16"/>
  <c r="AC44" i="16"/>
  <c r="AC45" i="16"/>
  <c r="AC46" i="16"/>
  <c r="AC47" i="16"/>
  <c r="AC48" i="16"/>
  <c r="AC49" i="16"/>
  <c r="AC50" i="16"/>
  <c r="AC51" i="16"/>
  <c r="AC52" i="16"/>
  <c r="AC53" i="16"/>
  <c r="AC54" i="16"/>
  <c r="AC55" i="16"/>
  <c r="AC56" i="16"/>
  <c r="AC57" i="16"/>
  <c r="AC58" i="16"/>
  <c r="AC59" i="16"/>
  <c r="AC60" i="16"/>
  <c r="AC61" i="16"/>
  <c r="AC62" i="16"/>
  <c r="AC63" i="16"/>
  <c r="AC64" i="16"/>
  <c r="AC65" i="16"/>
  <c r="AC66" i="16"/>
  <c r="AC67" i="16"/>
  <c r="AC68" i="16"/>
  <c r="AC69" i="16"/>
  <c r="AC70" i="16"/>
  <c r="AC71" i="16"/>
  <c r="AC72" i="16"/>
  <c r="AC73" i="16"/>
  <c r="AC74" i="16"/>
  <c r="AC75" i="16"/>
  <c r="AC76" i="16"/>
  <c r="AC77" i="16"/>
  <c r="AC78" i="16"/>
  <c r="AC79" i="16"/>
  <c r="AC80" i="16"/>
  <c r="AC81" i="16"/>
  <c r="AC82" i="16"/>
  <c r="AC83" i="16"/>
  <c r="AC84" i="16"/>
  <c r="AC85" i="16"/>
  <c r="AC86" i="16"/>
  <c r="AC87" i="16"/>
  <c r="AC88" i="16"/>
  <c r="AC89" i="16"/>
  <c r="AC90" i="16"/>
  <c r="AC91" i="16"/>
  <c r="AC92" i="16"/>
  <c r="AC93" i="16"/>
  <c r="AC94" i="16"/>
  <c r="AC95" i="16"/>
  <c r="AC96" i="16"/>
  <c r="AC97" i="16"/>
  <c r="AC98" i="16"/>
  <c r="AC99" i="16"/>
  <c r="AC100" i="16"/>
  <c r="AC101" i="16"/>
  <c r="AC102" i="16"/>
  <c r="AC103" i="16"/>
  <c r="AC104" i="16"/>
  <c r="AC105" i="16"/>
  <c r="AC106" i="16"/>
  <c r="AC107" i="16"/>
  <c r="AC108" i="16"/>
  <c r="AC109" i="16"/>
  <c r="AC110" i="16"/>
  <c r="AC111" i="16"/>
  <c r="AC112" i="16"/>
  <c r="AC113" i="16"/>
  <c r="AC114" i="16"/>
  <c r="AC115" i="16"/>
  <c r="AC116" i="16"/>
  <c r="AC117" i="16"/>
  <c r="AC118" i="16"/>
  <c r="AC119" i="16"/>
  <c r="AC120" i="16"/>
  <c r="AC121" i="16"/>
  <c r="AC122" i="16"/>
  <c r="AC123" i="16"/>
  <c r="AC124" i="16"/>
  <c r="AC125" i="16"/>
  <c r="AC126" i="16"/>
  <c r="AC127" i="16"/>
  <c r="AC128" i="16"/>
  <c r="AC129" i="16"/>
  <c r="AC130" i="16"/>
  <c r="AC131" i="16"/>
  <c r="AC132" i="16"/>
  <c r="AC133" i="16"/>
  <c r="AC134" i="16"/>
  <c r="AC135" i="16"/>
  <c r="AC136" i="16"/>
  <c r="AC137" i="16"/>
  <c r="AC138" i="16"/>
  <c r="AC139" i="16"/>
  <c r="AC140" i="16"/>
  <c r="AC141" i="16"/>
  <c r="AC142" i="16"/>
  <c r="AC143" i="16"/>
  <c r="AC144" i="16"/>
  <c r="AC145" i="16"/>
  <c r="AC146" i="16"/>
  <c r="AC147" i="16"/>
  <c r="AC148" i="16"/>
  <c r="AC149" i="16"/>
  <c r="AC150" i="16"/>
  <c r="AC151" i="16"/>
  <c r="AC152" i="16"/>
  <c r="AC153" i="16"/>
  <c r="AC154" i="16"/>
  <c r="AC155" i="16"/>
  <c r="AC156" i="16"/>
  <c r="AC157" i="16"/>
  <c r="AC158" i="16"/>
  <c r="AC159" i="16"/>
  <c r="AC160" i="16"/>
  <c r="AC161" i="16"/>
  <c r="AC162" i="16"/>
  <c r="AC163" i="16"/>
  <c r="AC164" i="16"/>
  <c r="AC165" i="16"/>
  <c r="AC166" i="16"/>
  <c r="AC167" i="16"/>
  <c r="AC168" i="16"/>
  <c r="AC169" i="16"/>
  <c r="AC170" i="16"/>
  <c r="AC171" i="16"/>
  <c r="AC172" i="16"/>
  <c r="AC173" i="16"/>
  <c r="AC174" i="16"/>
  <c r="AC175" i="16"/>
  <c r="AC176" i="16"/>
  <c r="AC177" i="16"/>
  <c r="AC178" i="16"/>
  <c r="AC179" i="16"/>
  <c r="AC180" i="16"/>
  <c r="AC181" i="16"/>
  <c r="AC182" i="16"/>
  <c r="AC183" i="16"/>
  <c r="AC184" i="16"/>
  <c r="AC185" i="16"/>
  <c r="AC186" i="16"/>
  <c r="AC187" i="16"/>
  <c r="AC188" i="16"/>
  <c r="AC189" i="16"/>
  <c r="AC190" i="16"/>
  <c r="AC191" i="16"/>
  <c r="AC192" i="16"/>
  <c r="AC193" i="16"/>
  <c r="AC194" i="16"/>
  <c r="AC195" i="16"/>
  <c r="AC196" i="16"/>
  <c r="AC197" i="16"/>
  <c r="AC198" i="16"/>
  <c r="AC199" i="16"/>
  <c r="AC200" i="16"/>
  <c r="AC201" i="16"/>
  <c r="AC202" i="16"/>
  <c r="AC203" i="16"/>
  <c r="AC204" i="16"/>
  <c r="AC205" i="16"/>
  <c r="AC206" i="16"/>
  <c r="AC207" i="16"/>
  <c r="AC208" i="16"/>
  <c r="AC209" i="16"/>
  <c r="AC210" i="16"/>
  <c r="AC211" i="16"/>
  <c r="AC212" i="16"/>
  <c r="AC213" i="16"/>
  <c r="AC214" i="16"/>
  <c r="AC215" i="16"/>
  <c r="AC216" i="16"/>
  <c r="AC217" i="16"/>
  <c r="AC218" i="16"/>
  <c r="AC219" i="16"/>
  <c r="AC220" i="16"/>
  <c r="AC221" i="16"/>
  <c r="AC222" i="16"/>
  <c r="AC223" i="16"/>
  <c r="AC224" i="16"/>
  <c r="AC225" i="16"/>
  <c r="AC226" i="16"/>
  <c r="AC227" i="16"/>
  <c r="AC228" i="16"/>
  <c r="AC229" i="16"/>
  <c r="AC230" i="16"/>
  <c r="AC231" i="16"/>
  <c r="AC232" i="16"/>
  <c r="AC233" i="16"/>
  <c r="AC234" i="16"/>
  <c r="AC235" i="16"/>
  <c r="AC236" i="16"/>
  <c r="AC237" i="16"/>
  <c r="AC238" i="16"/>
  <c r="AC239" i="16"/>
  <c r="AC240" i="16"/>
  <c r="AC241" i="16"/>
  <c r="AC242" i="16"/>
  <c r="AC243" i="16"/>
  <c r="AC244" i="16"/>
  <c r="AC245" i="16"/>
  <c r="AC246" i="16"/>
  <c r="AC247" i="16"/>
  <c r="AC248" i="16"/>
  <c r="AC249" i="16"/>
  <c r="AC250" i="16"/>
  <c r="AC251" i="16"/>
  <c r="AC252" i="16"/>
  <c r="AC253" i="16"/>
  <c r="AC254" i="16"/>
  <c r="AC255" i="16"/>
  <c r="AC256" i="16"/>
  <c r="AC257" i="16"/>
  <c r="AC258" i="16"/>
  <c r="AC259" i="16"/>
  <c r="AC260" i="16"/>
  <c r="AC261" i="16"/>
  <c r="AC262" i="16"/>
  <c r="AC263" i="16"/>
  <c r="AC264" i="16"/>
  <c r="AC265" i="16"/>
  <c r="AC266" i="16"/>
  <c r="AC267" i="16"/>
  <c r="AC268" i="16"/>
  <c r="AC269" i="16"/>
  <c r="AC270" i="16"/>
  <c r="AC271" i="16"/>
  <c r="AC272" i="16"/>
  <c r="AC273" i="16"/>
  <c r="AC274" i="16"/>
  <c r="AC275" i="16"/>
  <c r="AC276" i="16"/>
  <c r="AC277" i="16"/>
  <c r="AC278" i="16"/>
  <c r="AC279" i="16"/>
  <c r="AC280" i="16"/>
  <c r="AC281" i="16"/>
  <c r="AC282" i="16"/>
  <c r="AC283" i="16"/>
  <c r="AC284" i="16"/>
  <c r="AC285" i="16"/>
  <c r="AC286" i="16"/>
  <c r="AC287" i="16"/>
  <c r="AC288" i="16"/>
  <c r="AC289" i="16"/>
  <c r="AC290" i="16"/>
  <c r="AC291" i="16"/>
  <c r="AC292" i="16"/>
  <c r="AC293" i="16"/>
  <c r="AC294" i="16"/>
  <c r="AC295" i="16"/>
  <c r="AC296" i="16"/>
  <c r="AC297" i="16"/>
  <c r="AC298" i="16"/>
  <c r="AC299" i="16"/>
  <c r="AC300" i="16"/>
  <c r="AC301" i="16"/>
  <c r="AC302" i="16"/>
  <c r="AC303" i="16"/>
  <c r="AC304" i="16"/>
  <c r="AC305" i="16"/>
  <c r="AC306" i="16"/>
  <c r="AC307" i="16"/>
  <c r="AC308" i="16"/>
  <c r="AC309" i="16"/>
  <c r="AC310" i="16"/>
  <c r="AC311" i="16"/>
  <c r="AC312" i="16"/>
  <c r="AC313" i="16"/>
  <c r="AC314" i="16"/>
  <c r="AC315" i="16"/>
  <c r="AC316" i="16"/>
  <c r="AC317" i="16"/>
  <c r="AC318" i="16"/>
  <c r="AC319" i="16"/>
  <c r="AC320" i="16"/>
  <c r="AC321" i="16"/>
  <c r="AC322" i="16"/>
  <c r="AC323" i="16"/>
  <c r="AC324" i="16"/>
  <c r="AC325" i="16"/>
  <c r="AC326" i="16"/>
  <c r="AC327" i="16"/>
  <c r="AC328" i="16"/>
  <c r="AC329" i="16"/>
  <c r="AC330" i="16"/>
  <c r="AC331" i="16"/>
  <c r="AC332" i="16"/>
  <c r="AC333" i="16"/>
  <c r="AC334" i="16"/>
  <c r="AC335" i="16"/>
  <c r="AC336" i="16"/>
  <c r="AC337" i="16"/>
  <c r="AC338" i="16"/>
  <c r="AC339" i="16"/>
  <c r="AC340" i="16"/>
  <c r="AC341" i="16"/>
  <c r="AC342" i="16"/>
  <c r="AC343" i="16"/>
  <c r="AC344" i="16"/>
  <c r="AC345" i="16"/>
  <c r="AC346" i="16"/>
  <c r="AC347" i="16"/>
  <c r="AC348" i="16"/>
  <c r="AC349" i="16"/>
  <c r="AC350" i="16"/>
  <c r="AC351" i="16"/>
  <c r="AC352" i="16"/>
  <c r="AC353" i="16"/>
  <c r="AC354" i="16"/>
  <c r="AC355" i="16"/>
  <c r="AC356" i="16"/>
  <c r="AC357" i="16"/>
  <c r="AC358" i="16"/>
  <c r="AC359" i="16"/>
  <c r="AC360" i="16"/>
  <c r="AC361" i="16"/>
  <c r="AC362" i="16"/>
  <c r="AC363" i="16"/>
  <c r="AC364" i="16"/>
  <c r="AC365" i="16"/>
  <c r="AC366" i="16"/>
  <c r="AC367" i="16"/>
  <c r="AC368" i="16"/>
  <c r="AC369" i="16"/>
  <c r="AC370" i="16"/>
  <c r="AC371" i="16"/>
  <c r="AC372" i="16"/>
  <c r="AC373" i="16"/>
  <c r="AC374" i="16"/>
  <c r="AC375" i="16"/>
  <c r="AC376" i="16"/>
  <c r="AC377" i="16"/>
  <c r="AC378" i="16"/>
  <c r="AC379" i="16"/>
  <c r="AC380" i="16"/>
  <c r="AC381" i="16"/>
  <c r="AC382" i="16"/>
  <c r="AC383" i="16"/>
  <c r="AC384" i="16"/>
  <c r="AC385" i="16"/>
  <c r="AC386" i="16"/>
  <c r="AC387" i="16"/>
  <c r="AC388" i="16"/>
  <c r="AC389" i="16"/>
  <c r="AC390" i="16"/>
  <c r="AC391" i="16"/>
  <c r="AC392" i="16"/>
  <c r="AC393" i="16"/>
  <c r="AC394" i="16"/>
  <c r="AC395" i="16"/>
  <c r="AC396" i="16"/>
  <c r="AC397" i="16"/>
  <c r="AC398" i="16"/>
  <c r="AC399" i="16"/>
  <c r="AC400" i="16"/>
  <c r="AC401" i="16"/>
  <c r="AC402" i="16"/>
  <c r="AC403" i="16"/>
  <c r="AC404" i="16"/>
  <c r="AC405" i="16"/>
  <c r="AC406" i="16"/>
  <c r="AC407" i="16"/>
  <c r="AC408" i="16"/>
  <c r="AC409" i="16"/>
  <c r="AC410" i="16"/>
  <c r="AC411" i="16"/>
  <c r="AC412" i="16"/>
  <c r="AC413" i="16"/>
  <c r="AC414" i="16"/>
  <c r="AC415" i="16"/>
  <c r="AC416" i="16"/>
  <c r="AC417" i="16"/>
  <c r="AC418" i="16"/>
  <c r="AC419" i="16"/>
  <c r="AC420" i="16"/>
  <c r="AC421" i="16"/>
  <c r="AC422" i="16"/>
  <c r="AC423" i="16"/>
  <c r="AC424" i="16"/>
  <c r="AC425" i="16"/>
  <c r="AC426" i="16"/>
  <c r="AC427" i="16"/>
  <c r="AC428" i="16"/>
  <c r="AC429" i="16"/>
  <c r="AC430" i="16"/>
  <c r="AC431" i="16"/>
  <c r="AC432" i="16"/>
  <c r="AC433" i="16"/>
  <c r="AC434" i="16"/>
  <c r="AC435" i="16"/>
  <c r="AC436" i="16"/>
  <c r="AC437" i="16"/>
  <c r="AC438" i="16"/>
  <c r="AC439" i="16"/>
  <c r="AC440" i="16"/>
  <c r="AC441" i="16"/>
  <c r="AC442" i="16"/>
  <c r="AC443" i="16"/>
  <c r="AC444" i="16"/>
  <c r="AC445" i="16"/>
  <c r="AC446" i="16"/>
  <c r="AC447" i="16"/>
  <c r="AC448" i="16"/>
  <c r="AC449" i="16"/>
  <c r="AC450" i="16"/>
  <c r="AC451" i="16"/>
  <c r="AC452" i="16"/>
  <c r="AC453" i="16"/>
  <c r="AC454" i="16"/>
  <c r="AC455" i="16"/>
  <c r="AC456" i="16"/>
  <c r="AC457" i="16"/>
  <c r="AC458" i="16"/>
  <c r="AC459" i="16"/>
  <c r="AC460" i="16"/>
  <c r="AC461" i="16"/>
  <c r="AC462" i="16"/>
  <c r="AC463" i="16"/>
  <c r="AC464" i="16"/>
  <c r="AC465" i="16"/>
  <c r="AC466" i="16"/>
  <c r="AC467" i="16"/>
  <c r="AC468" i="16"/>
  <c r="AC469" i="16"/>
  <c r="AC470" i="16"/>
  <c r="AC471" i="16"/>
  <c r="AC472" i="16"/>
  <c r="AC473" i="16"/>
  <c r="AC474" i="16"/>
  <c r="AC475" i="16"/>
  <c r="AC476" i="16"/>
  <c r="AC477" i="16"/>
  <c r="AC478" i="16"/>
  <c r="AC479" i="16"/>
  <c r="AC480" i="16"/>
  <c r="AC481" i="16"/>
  <c r="AC482" i="16"/>
  <c r="AC483" i="16"/>
  <c r="AC484" i="16"/>
  <c r="AC485" i="16"/>
  <c r="AC486" i="16"/>
  <c r="AC487" i="16"/>
  <c r="AC488" i="16"/>
  <c r="AC489" i="16"/>
  <c r="AC490" i="16"/>
  <c r="AC491" i="16"/>
  <c r="AC492" i="16"/>
  <c r="AC493" i="16"/>
  <c r="AC494" i="16"/>
  <c r="AC495" i="16"/>
  <c r="AC496" i="16"/>
  <c r="AC497" i="16"/>
  <c r="AC498" i="16"/>
  <c r="AC499" i="16"/>
  <c r="AC500" i="16"/>
  <c r="AC501" i="16"/>
  <c r="AC502" i="16"/>
  <c r="AC503" i="16"/>
  <c r="AC504" i="16"/>
  <c r="AC505" i="16"/>
  <c r="AC506" i="16"/>
  <c r="AC507" i="16"/>
  <c r="AC508" i="16"/>
  <c r="AC509" i="16"/>
  <c r="AC510" i="16"/>
  <c r="AC511" i="16"/>
  <c r="AC512" i="16"/>
  <c r="AC513" i="16"/>
  <c r="AC514" i="16"/>
  <c r="AC515" i="16"/>
  <c r="AC516" i="16"/>
  <c r="AC517" i="16"/>
  <c r="AC518" i="16"/>
  <c r="AC519" i="16"/>
  <c r="AC520" i="16"/>
  <c r="AC521" i="16"/>
  <c r="AC522" i="16"/>
  <c r="AC523" i="16"/>
  <c r="AC524" i="16"/>
  <c r="AC525" i="16"/>
  <c r="AC526" i="16"/>
  <c r="AC527" i="16"/>
  <c r="AC528" i="16"/>
  <c r="AC529" i="16"/>
  <c r="AC530" i="16"/>
  <c r="AC531" i="16"/>
  <c r="AC532" i="16"/>
  <c r="AC533" i="16"/>
  <c r="AC534" i="16"/>
  <c r="AC535" i="16"/>
  <c r="AC536" i="16"/>
  <c r="AC537" i="16"/>
  <c r="AC538" i="16"/>
  <c r="AC539" i="16"/>
  <c r="AC540" i="16"/>
  <c r="AC541" i="16"/>
  <c r="AC542" i="16"/>
  <c r="AC543" i="16"/>
  <c r="AC544" i="16"/>
  <c r="AC545" i="16"/>
  <c r="AC546" i="16"/>
  <c r="AC547" i="16"/>
  <c r="AC548" i="16"/>
  <c r="AC549" i="16"/>
  <c r="AC550" i="16"/>
  <c r="AC551" i="16"/>
  <c r="AC552" i="16"/>
  <c r="AC553" i="16"/>
  <c r="AC554" i="16"/>
  <c r="AC555" i="16"/>
  <c r="AC556" i="16"/>
  <c r="AC557" i="16"/>
  <c r="AC558" i="16"/>
  <c r="AC559" i="16"/>
  <c r="AC560" i="16"/>
  <c r="AC561" i="16"/>
  <c r="AC562" i="16"/>
  <c r="AC563" i="16"/>
  <c r="AC564" i="16"/>
  <c r="AC565" i="16"/>
  <c r="AC566" i="16"/>
  <c r="AC567" i="16"/>
  <c r="AC568" i="16"/>
  <c r="AC569" i="16"/>
  <c r="AC570" i="16"/>
  <c r="AC571" i="16"/>
  <c r="AC572" i="16"/>
  <c r="AC573" i="16"/>
  <c r="AC574" i="16"/>
  <c r="AC575" i="16"/>
  <c r="AC576" i="16"/>
  <c r="AC577" i="16"/>
  <c r="AC578" i="16"/>
  <c r="AC579" i="16"/>
  <c r="AC580" i="16"/>
  <c r="AC581" i="16"/>
  <c r="AC582" i="16"/>
  <c r="AC583" i="16"/>
  <c r="AC584" i="16"/>
  <c r="AC585" i="16"/>
  <c r="AC586" i="16"/>
  <c r="AC587" i="16"/>
  <c r="AC588" i="16"/>
  <c r="AC589" i="16"/>
  <c r="AC590" i="16"/>
  <c r="AC591" i="16"/>
  <c r="AC592" i="16"/>
  <c r="AC593" i="16"/>
  <c r="AC594" i="16"/>
  <c r="AC595" i="16"/>
  <c r="AC596" i="16"/>
  <c r="AC597" i="16"/>
  <c r="AC598" i="16"/>
  <c r="AC599" i="16"/>
  <c r="AC600" i="16"/>
  <c r="AC601" i="16"/>
  <c r="AC602" i="16"/>
  <c r="AC603" i="16"/>
  <c r="AC604" i="16"/>
  <c r="AC605" i="16"/>
  <c r="AC606" i="16"/>
  <c r="AC607" i="16"/>
  <c r="AC608" i="16"/>
  <c r="AC609" i="16"/>
  <c r="AC610" i="16"/>
  <c r="AC611" i="16"/>
  <c r="AC612" i="16"/>
  <c r="AC613" i="16"/>
  <c r="AC614" i="16"/>
  <c r="AC615" i="16"/>
  <c r="AC616" i="16"/>
  <c r="AC617" i="16"/>
  <c r="AC618" i="16"/>
  <c r="AC619" i="16"/>
  <c r="AC620" i="16"/>
  <c r="AC621" i="16"/>
  <c r="AC622" i="16"/>
  <c r="AC623" i="16"/>
  <c r="AC624" i="16"/>
  <c r="AC625" i="16"/>
  <c r="AC626" i="16"/>
  <c r="AC627" i="16"/>
  <c r="AC628" i="16"/>
  <c r="AC629" i="16"/>
  <c r="AC630" i="16"/>
  <c r="AC631" i="16"/>
  <c r="AC632" i="16"/>
  <c r="AC633" i="16"/>
  <c r="AC634" i="16"/>
  <c r="AC635" i="16"/>
  <c r="AC636" i="16"/>
  <c r="AC637" i="16"/>
  <c r="AC638" i="16"/>
  <c r="AC639" i="16"/>
  <c r="AC640" i="16"/>
  <c r="AC641" i="16"/>
  <c r="AC642" i="16"/>
  <c r="AC643" i="16"/>
  <c r="AC644" i="16"/>
  <c r="AC645" i="16"/>
  <c r="AC646" i="16"/>
  <c r="AC647" i="16"/>
  <c r="AC648" i="16"/>
  <c r="AC649" i="16"/>
  <c r="AC650" i="16"/>
  <c r="AC651" i="16"/>
  <c r="AC652" i="16"/>
  <c r="AC653" i="16"/>
  <c r="AC654" i="16"/>
  <c r="AC655" i="16"/>
  <c r="AC656" i="16"/>
  <c r="AC657" i="16"/>
  <c r="AC658" i="16"/>
  <c r="AC659" i="16"/>
  <c r="AC660" i="16"/>
  <c r="AC661" i="16"/>
  <c r="AC662" i="16"/>
  <c r="AC663" i="16"/>
  <c r="AC664" i="16"/>
  <c r="AC665" i="16"/>
  <c r="AC666" i="16"/>
  <c r="AC667" i="16"/>
  <c r="AC668" i="16"/>
  <c r="AC669" i="16"/>
  <c r="AC670" i="16"/>
  <c r="AC671" i="16"/>
  <c r="AC672" i="16"/>
  <c r="AC673" i="16"/>
  <c r="AC674" i="16"/>
  <c r="AC675" i="16"/>
  <c r="AC676" i="16"/>
  <c r="AC677" i="16"/>
  <c r="AC678" i="16"/>
  <c r="AC679" i="16"/>
  <c r="AC680" i="16"/>
  <c r="AC681" i="16"/>
  <c r="AC682" i="16"/>
  <c r="AC683" i="16"/>
  <c r="AC684" i="16"/>
  <c r="AC685" i="16"/>
  <c r="AC686" i="16"/>
  <c r="AC687" i="16"/>
  <c r="AC688" i="16"/>
  <c r="AC689" i="16"/>
  <c r="AC690" i="16"/>
  <c r="AC691" i="16"/>
  <c r="AC692" i="16"/>
  <c r="AC693" i="16"/>
  <c r="AC694" i="16"/>
  <c r="AC695" i="16"/>
  <c r="AC696" i="16"/>
  <c r="AC697" i="16"/>
  <c r="AC698" i="16"/>
  <c r="AC699" i="16"/>
  <c r="AC700" i="16"/>
  <c r="AC701" i="16"/>
  <c r="AC702" i="16"/>
  <c r="AC703" i="16"/>
  <c r="AC704" i="16"/>
  <c r="AC705" i="16"/>
  <c r="AC706" i="16"/>
  <c r="AC707" i="16"/>
  <c r="AC708" i="16"/>
  <c r="AC709" i="16"/>
  <c r="AC710" i="16"/>
  <c r="AC711" i="16"/>
  <c r="AC712" i="16"/>
  <c r="AC713" i="16"/>
  <c r="AC714" i="16"/>
  <c r="AC715" i="16"/>
  <c r="AC716" i="16"/>
  <c r="AC717" i="16"/>
  <c r="AC718" i="16"/>
  <c r="AC719" i="16"/>
  <c r="AC720" i="16"/>
  <c r="AC721" i="16"/>
  <c r="AC722" i="16"/>
  <c r="AC723" i="16"/>
  <c r="AC724" i="16"/>
  <c r="AC725" i="16"/>
  <c r="AC726" i="16"/>
  <c r="AC727" i="16"/>
  <c r="AC728" i="16"/>
  <c r="AC729" i="16"/>
  <c r="AC730" i="16"/>
  <c r="AC731" i="16"/>
  <c r="AC732" i="16"/>
  <c r="AC733" i="16"/>
  <c r="AC734" i="16"/>
  <c r="AC735" i="16"/>
  <c r="AC736" i="16"/>
  <c r="AC737" i="16"/>
  <c r="AC738" i="16"/>
  <c r="AC739" i="16"/>
  <c r="AC740" i="16"/>
  <c r="AC741" i="16"/>
  <c r="AC742" i="16"/>
  <c r="AC743" i="16"/>
  <c r="AC744" i="16"/>
  <c r="AC745" i="16"/>
  <c r="AC746" i="16"/>
  <c r="AC747" i="16"/>
  <c r="AC748" i="16"/>
  <c r="AC749" i="16"/>
  <c r="AC750" i="16"/>
  <c r="AC751" i="16"/>
  <c r="AC752" i="16"/>
  <c r="AC753" i="16"/>
  <c r="AC754" i="16"/>
  <c r="AC755" i="16"/>
  <c r="AC756" i="16"/>
  <c r="AC757" i="16"/>
  <c r="AC758" i="16"/>
  <c r="AC759" i="16"/>
  <c r="AC760" i="16"/>
  <c r="AC761" i="16"/>
  <c r="AC762" i="16"/>
  <c r="AC763" i="16"/>
  <c r="AC764" i="16"/>
  <c r="AC765" i="16"/>
  <c r="AC766" i="16"/>
  <c r="AC767" i="16"/>
  <c r="AC768" i="16"/>
  <c r="AC769" i="16"/>
  <c r="AC770" i="16"/>
  <c r="AC771" i="16"/>
  <c r="AC772" i="16"/>
  <c r="AC773" i="16"/>
  <c r="AC774" i="16"/>
  <c r="AC775" i="16"/>
  <c r="AC776" i="16"/>
  <c r="AC777" i="16"/>
  <c r="AC778" i="16"/>
  <c r="AC779" i="16"/>
  <c r="AC780" i="16"/>
  <c r="AC781" i="16"/>
  <c r="AC782" i="16"/>
  <c r="AC783" i="16"/>
  <c r="AC784" i="16"/>
  <c r="AC785" i="16"/>
  <c r="AC786" i="16"/>
  <c r="AC787" i="16"/>
  <c r="AC788" i="16"/>
  <c r="AC789" i="16"/>
  <c r="AC790" i="16"/>
  <c r="AC791" i="16"/>
  <c r="AC792" i="16"/>
  <c r="AC793" i="16"/>
  <c r="AC794" i="16"/>
  <c r="AC795" i="16"/>
  <c r="AC796" i="16"/>
  <c r="AC797" i="16"/>
  <c r="AC798" i="16"/>
  <c r="AC799" i="16"/>
  <c r="AC800" i="16"/>
  <c r="AC801" i="16"/>
  <c r="AC802" i="16"/>
  <c r="AC803" i="16"/>
  <c r="AC804" i="16"/>
  <c r="AC805" i="16"/>
  <c r="AC806" i="16"/>
  <c r="AC807" i="16"/>
  <c r="AC808" i="16"/>
  <c r="AC809" i="16"/>
  <c r="AC810" i="16"/>
  <c r="AC811" i="16"/>
  <c r="AC812" i="16"/>
  <c r="AC813" i="16"/>
  <c r="AC814" i="16"/>
  <c r="AC815" i="16"/>
  <c r="AC816" i="16"/>
  <c r="AC817" i="16"/>
  <c r="AC818" i="16"/>
  <c r="AC819" i="16"/>
  <c r="AC820" i="16"/>
  <c r="AC821" i="16"/>
  <c r="AC822" i="16"/>
  <c r="AC823" i="16"/>
  <c r="AC824" i="16"/>
  <c r="AC825" i="16"/>
  <c r="AC826" i="16"/>
  <c r="AC827" i="16"/>
  <c r="AC828" i="16"/>
  <c r="AC829" i="16"/>
  <c r="AC830" i="16"/>
  <c r="AC831" i="16"/>
  <c r="AC832" i="16"/>
  <c r="AC833" i="16"/>
  <c r="AC834" i="16"/>
  <c r="AC835" i="16"/>
  <c r="AC836" i="16"/>
  <c r="AC837" i="16"/>
  <c r="AC838" i="16"/>
  <c r="AC839" i="16"/>
  <c r="AC840" i="16"/>
  <c r="AC841" i="16"/>
  <c r="AC842" i="16"/>
  <c r="AC843" i="16"/>
  <c r="AC844" i="16"/>
  <c r="AC845" i="16"/>
  <c r="AC846" i="16"/>
  <c r="AC847" i="16"/>
  <c r="AC848" i="16"/>
  <c r="AC849" i="16"/>
  <c r="AC850" i="16"/>
  <c r="AC851" i="16"/>
  <c r="AC852" i="16"/>
  <c r="AC853" i="16"/>
  <c r="AC854" i="16"/>
  <c r="AC855" i="16"/>
  <c r="AC856" i="16"/>
  <c r="AC857" i="16"/>
  <c r="AC858" i="16"/>
  <c r="AC859" i="16"/>
  <c r="AC860" i="16"/>
  <c r="AC861" i="16"/>
  <c r="AC862" i="16"/>
  <c r="AC863" i="16"/>
  <c r="AC864" i="16"/>
  <c r="AC865" i="16"/>
  <c r="AC866" i="16"/>
  <c r="AC867" i="16"/>
  <c r="AC868" i="16"/>
  <c r="AC869" i="16"/>
  <c r="AC870" i="16"/>
  <c r="AC871" i="16"/>
  <c r="AC872" i="16"/>
  <c r="AC873" i="16"/>
  <c r="AC874" i="16"/>
  <c r="AC875" i="16"/>
  <c r="AC876" i="16"/>
  <c r="AC877" i="16"/>
  <c r="AC878" i="16"/>
  <c r="AC879" i="16"/>
  <c r="AC880" i="16"/>
  <c r="AC881" i="16"/>
  <c r="AC882" i="16"/>
  <c r="AC883" i="16"/>
  <c r="AC884" i="16"/>
  <c r="AC885" i="16"/>
  <c r="AC886" i="16"/>
  <c r="AC887" i="16"/>
  <c r="AC888" i="16"/>
  <c r="AC889" i="16"/>
  <c r="AC890" i="16"/>
  <c r="AC891" i="16"/>
  <c r="AC892" i="16"/>
  <c r="AC893" i="16"/>
  <c r="AC894" i="16"/>
  <c r="AC895" i="16"/>
  <c r="AC896" i="16"/>
  <c r="AC897" i="16"/>
  <c r="AC898" i="16"/>
  <c r="AC899" i="16"/>
  <c r="AC900" i="16"/>
  <c r="AC901" i="16"/>
  <c r="AC902" i="16"/>
  <c r="AC903" i="16"/>
  <c r="AC904" i="16"/>
  <c r="AC905" i="16"/>
  <c r="AC906" i="16"/>
  <c r="AC907" i="16"/>
  <c r="AC908" i="16"/>
  <c r="AC909" i="16"/>
  <c r="AC910" i="16"/>
  <c r="AC911" i="16"/>
  <c r="AC912" i="16"/>
  <c r="AC913" i="16"/>
  <c r="AC914" i="16"/>
  <c r="AC915" i="16"/>
  <c r="AC916" i="16"/>
  <c r="AC917" i="16"/>
  <c r="AC918" i="16"/>
  <c r="AC919" i="16"/>
  <c r="AC920" i="16"/>
  <c r="AC921" i="16"/>
  <c r="AC922" i="16"/>
  <c r="AC923" i="16"/>
  <c r="AC924" i="16"/>
  <c r="AC925" i="16"/>
  <c r="AC926" i="16"/>
  <c r="AC927" i="16"/>
  <c r="AC928" i="16"/>
  <c r="AC929" i="16"/>
  <c r="AC930" i="16"/>
  <c r="AC931" i="16"/>
  <c r="AC932" i="16"/>
  <c r="AC933" i="16"/>
  <c r="AC934" i="16"/>
  <c r="AC935" i="16"/>
  <c r="AC936" i="16"/>
  <c r="AC937" i="16"/>
  <c r="AC938" i="16"/>
  <c r="AC939" i="16"/>
  <c r="AC940" i="16"/>
  <c r="AC941" i="16"/>
  <c r="AC942" i="16"/>
  <c r="AC943" i="16"/>
  <c r="AC944" i="16"/>
  <c r="AC945" i="16"/>
  <c r="AC946" i="16"/>
  <c r="AC947" i="16"/>
  <c r="AC948" i="16"/>
  <c r="AC949" i="16"/>
  <c r="AC950" i="16"/>
  <c r="AC951" i="16"/>
  <c r="AC952" i="16"/>
  <c r="AC953" i="16"/>
  <c r="AC954" i="16"/>
  <c r="AC955" i="16"/>
  <c r="AC956" i="16"/>
  <c r="AC957" i="16"/>
  <c r="AC958" i="16"/>
  <c r="AC959" i="16"/>
  <c r="AC960" i="16"/>
  <c r="AC961" i="16"/>
  <c r="AC962" i="16"/>
  <c r="AC963" i="16"/>
  <c r="AC964" i="16"/>
  <c r="AC965" i="16"/>
  <c r="AC966" i="16"/>
  <c r="AC967" i="16"/>
  <c r="AC968" i="16"/>
  <c r="AC969" i="16"/>
  <c r="AC970" i="16"/>
  <c r="AC971" i="16"/>
  <c r="AC972" i="16"/>
  <c r="AC973" i="16"/>
  <c r="AC974" i="16"/>
  <c r="AC975" i="16"/>
  <c r="AC976" i="16"/>
  <c r="AC977" i="16"/>
  <c r="AC978" i="16"/>
  <c r="AC979" i="16"/>
  <c r="AC980" i="16"/>
  <c r="AC981" i="16"/>
  <c r="AC982" i="16"/>
  <c r="AC983" i="16"/>
  <c r="AC984" i="16"/>
  <c r="AC985" i="16"/>
  <c r="AC986" i="16"/>
  <c r="AC987" i="16"/>
  <c r="AC988" i="16"/>
  <c r="AC989" i="16"/>
  <c r="AC990" i="16"/>
  <c r="AC991" i="16"/>
  <c r="AC992" i="16"/>
  <c r="AC993" i="16"/>
  <c r="AC994" i="16"/>
  <c r="AC995" i="16"/>
  <c r="AC996" i="16"/>
  <c r="AC997" i="16"/>
  <c r="AC998" i="16"/>
  <c r="AC999" i="16"/>
  <c r="AC1000" i="16"/>
  <c r="AC1001" i="16"/>
  <c r="AC1002" i="16"/>
  <c r="AC1003" i="16"/>
  <c r="AC1004" i="16"/>
  <c r="AC1005" i="16"/>
  <c r="AC1006" i="16"/>
  <c r="AC1007" i="16"/>
  <c r="AC1008" i="16"/>
  <c r="AC1009" i="16"/>
  <c r="AC1010" i="16"/>
  <c r="AC1011" i="16"/>
  <c r="AC1012" i="16"/>
  <c r="AC1013" i="16"/>
  <c r="AC1014" i="16"/>
  <c r="AC1015" i="16"/>
  <c r="AC1016" i="16"/>
  <c r="AC1017" i="16"/>
  <c r="AC1018" i="16"/>
  <c r="AC1019" i="16"/>
  <c r="AC1020" i="16"/>
  <c r="AC1021" i="16"/>
  <c r="AC1022" i="16"/>
  <c r="AC1023" i="16"/>
  <c r="AC1024" i="16"/>
  <c r="AC1025" i="16"/>
  <c r="AC1026" i="16"/>
  <c r="AC1027" i="16"/>
  <c r="AC1028" i="16"/>
  <c r="AC1029" i="16"/>
  <c r="AC1030" i="16"/>
  <c r="AC1031" i="16"/>
  <c r="AC1032" i="16"/>
  <c r="AC1033" i="16"/>
  <c r="AC1034" i="16"/>
  <c r="AC1035" i="16"/>
  <c r="AC1036" i="16"/>
  <c r="AC1037" i="16"/>
  <c r="AC1038" i="16"/>
  <c r="AC1039" i="16"/>
  <c r="AC1040" i="16"/>
  <c r="AC1041" i="16"/>
  <c r="AC1042" i="16"/>
  <c r="AC1043" i="16"/>
  <c r="AC1044" i="16"/>
  <c r="AC1045" i="16"/>
  <c r="AC1046" i="16"/>
  <c r="AC1047" i="16"/>
  <c r="AC1048" i="16"/>
  <c r="AC1049" i="16"/>
  <c r="AC1050" i="16"/>
  <c r="AC1051" i="16"/>
  <c r="AC1052" i="16"/>
  <c r="AC1053" i="16"/>
  <c r="AC1054" i="16"/>
  <c r="AC1055" i="16"/>
  <c r="AC1056" i="16"/>
  <c r="AC1057" i="16"/>
  <c r="AC1058" i="16"/>
  <c r="AC1059" i="16"/>
  <c r="AC1060" i="16"/>
  <c r="AC1061" i="16"/>
  <c r="AC1062" i="16"/>
  <c r="AC1063" i="16"/>
  <c r="AC1064" i="16"/>
  <c r="AC1065" i="16"/>
  <c r="AC1066" i="16"/>
  <c r="AC1067" i="16"/>
  <c r="AC1068" i="16"/>
  <c r="AC1069" i="16"/>
  <c r="AC1070" i="16"/>
  <c r="AC1071" i="16"/>
  <c r="AC1072" i="16"/>
  <c r="AC1073" i="16"/>
  <c r="AC1074" i="16"/>
  <c r="AC1075" i="16"/>
  <c r="AC1076" i="16"/>
  <c r="AC1077" i="16"/>
  <c r="AC1078" i="16"/>
  <c r="AC1079" i="16"/>
  <c r="AC1080" i="16"/>
  <c r="AC1081" i="16"/>
  <c r="AC1082" i="16"/>
  <c r="AC1083" i="16"/>
  <c r="AC1084" i="16"/>
  <c r="AC1085" i="16"/>
  <c r="AC1086" i="16"/>
  <c r="AC1087" i="16"/>
  <c r="AC1088" i="16"/>
  <c r="AC1089" i="16"/>
  <c r="AC1090" i="16"/>
  <c r="AC1091" i="16"/>
  <c r="AC1092" i="16"/>
  <c r="AC1093" i="16"/>
  <c r="AC1094" i="16"/>
  <c r="AC1095" i="16"/>
  <c r="AC1096" i="16"/>
  <c r="AC1097" i="16"/>
  <c r="AC1098" i="16"/>
  <c r="AC1099" i="16"/>
  <c r="AC1100" i="16"/>
  <c r="AC1101" i="16"/>
  <c r="AC1102" i="16"/>
  <c r="AC1103" i="16"/>
  <c r="AC1104" i="16"/>
  <c r="AC1105" i="16"/>
  <c r="AC1106" i="16"/>
  <c r="AC1107" i="16"/>
  <c r="AC1108" i="16"/>
  <c r="AC1109" i="16"/>
  <c r="AC1110" i="16"/>
  <c r="AC1111" i="16"/>
  <c r="AC1112" i="16"/>
  <c r="AC1113" i="16"/>
  <c r="AC1114" i="16"/>
  <c r="AC1115" i="16"/>
  <c r="AC1116" i="16"/>
  <c r="AC1117" i="16"/>
  <c r="AC1118" i="16"/>
  <c r="AC1119" i="16"/>
  <c r="AC1120" i="16"/>
  <c r="AC1121" i="16"/>
  <c r="AC1122" i="16"/>
  <c r="AC1123" i="16"/>
  <c r="AC1124" i="16"/>
  <c r="AC1125" i="16"/>
  <c r="AC1126" i="16"/>
  <c r="AC1127" i="16"/>
  <c r="AC1128" i="16"/>
  <c r="AC1129" i="16"/>
  <c r="AC1130" i="16"/>
  <c r="AC1131" i="16"/>
  <c r="AC1132" i="16"/>
  <c r="AC1133" i="16"/>
  <c r="AC1134" i="16"/>
  <c r="AC1135" i="16"/>
  <c r="AC1136" i="16"/>
  <c r="AC1137" i="16"/>
  <c r="AC1138" i="16"/>
  <c r="AC1139" i="16"/>
  <c r="AC1140" i="16"/>
  <c r="AC1141" i="16"/>
  <c r="AC1142" i="16"/>
  <c r="AC1143" i="16"/>
  <c r="AC1144" i="16"/>
  <c r="AC1145" i="16"/>
  <c r="AC1146" i="16"/>
  <c r="AC1147" i="16"/>
  <c r="AC1148" i="16"/>
  <c r="AC1149" i="16"/>
  <c r="AC1150" i="16"/>
  <c r="AC1151" i="16"/>
  <c r="AC1152" i="16"/>
  <c r="AC1153" i="16"/>
  <c r="AC1154" i="16"/>
  <c r="AC1155" i="16"/>
  <c r="AC1156" i="16"/>
  <c r="AC1157" i="16"/>
  <c r="AC1158" i="16"/>
  <c r="AC1159" i="16"/>
  <c r="AC1160" i="16"/>
  <c r="AC1161" i="16"/>
  <c r="AC1162" i="16"/>
  <c r="AC1163" i="16"/>
  <c r="AC1164" i="16"/>
  <c r="AC1165" i="16"/>
  <c r="AC1166" i="16"/>
  <c r="AC1167" i="16"/>
  <c r="AC1168" i="16"/>
  <c r="AC1169" i="16"/>
  <c r="AC1170" i="16"/>
  <c r="AC1171" i="16"/>
  <c r="AC1172" i="16"/>
  <c r="AC1173" i="16"/>
  <c r="AC1174" i="16"/>
  <c r="AC1175" i="16"/>
  <c r="AC1176" i="16"/>
  <c r="AC1177" i="16"/>
  <c r="AC1178" i="16"/>
  <c r="AC1179" i="16"/>
  <c r="AC1180" i="16"/>
  <c r="AC1181" i="16"/>
  <c r="AC1182" i="16"/>
  <c r="AC1183" i="16"/>
  <c r="AC1184" i="16"/>
  <c r="AC1185" i="16"/>
  <c r="AC1186" i="16"/>
  <c r="AC1187" i="16"/>
  <c r="AC1188" i="16"/>
  <c r="AC1189" i="16"/>
  <c r="AC1190" i="16"/>
  <c r="AC1191" i="16"/>
  <c r="AC1192" i="16"/>
  <c r="AC1193" i="16"/>
  <c r="AC1194" i="16"/>
  <c r="AC1195" i="16"/>
  <c r="AC1196" i="16"/>
  <c r="AC1197" i="16"/>
  <c r="AC1198" i="16"/>
  <c r="AC1199" i="16"/>
  <c r="AC1200" i="16"/>
  <c r="AC1201" i="16"/>
  <c r="AC1202" i="16"/>
  <c r="AC1203" i="16"/>
  <c r="AC1204" i="16"/>
  <c r="AC1205" i="16"/>
  <c r="AC1206" i="16"/>
  <c r="AC1207" i="16"/>
  <c r="AC1208" i="16"/>
  <c r="AC1209" i="16"/>
  <c r="AC1210" i="16"/>
  <c r="AC1211" i="16"/>
  <c r="AC1212" i="16"/>
  <c r="AC1213" i="16"/>
  <c r="AC1214" i="16"/>
  <c r="AC1215" i="16"/>
  <c r="AC1216" i="16"/>
  <c r="AC1217" i="16"/>
  <c r="AC1218" i="16"/>
  <c r="AC1219" i="16"/>
  <c r="AC1220" i="16"/>
  <c r="AC1221" i="16"/>
  <c r="AC1222" i="16"/>
  <c r="AC1223" i="16"/>
  <c r="AC1224" i="16"/>
  <c r="AC1225" i="16"/>
  <c r="AC1226" i="16"/>
  <c r="AC1227" i="16"/>
  <c r="AC1228" i="16"/>
  <c r="AC1229" i="16"/>
  <c r="AC1230" i="16"/>
  <c r="AC1231" i="16"/>
  <c r="AC1232" i="16"/>
  <c r="AC1233" i="16"/>
  <c r="AC1234" i="16"/>
  <c r="AC1235" i="16"/>
  <c r="AC1236" i="16"/>
  <c r="AC1237" i="16"/>
  <c r="AC1238" i="16"/>
  <c r="AC1239" i="16"/>
  <c r="AC1240" i="16"/>
  <c r="AC1241" i="16"/>
  <c r="AC1242" i="16"/>
  <c r="AC1243" i="16"/>
  <c r="AC1244" i="16"/>
  <c r="AC1245" i="16"/>
  <c r="AC1246" i="16"/>
  <c r="AC1247" i="16"/>
  <c r="AC1248" i="16"/>
  <c r="AC1249" i="16"/>
  <c r="AC1250" i="16"/>
  <c r="AC1251" i="16"/>
  <c r="AC1252" i="16"/>
  <c r="AC1253" i="16"/>
  <c r="AC1254" i="16"/>
  <c r="AC1255" i="16"/>
  <c r="AC1256" i="16"/>
  <c r="AC1257" i="16"/>
  <c r="AC1258" i="16"/>
  <c r="AC1259" i="16"/>
  <c r="AC1260" i="16"/>
  <c r="AC1261" i="16"/>
  <c r="AC1262" i="16"/>
  <c r="AC1263" i="16"/>
  <c r="AC1264" i="16"/>
  <c r="AC1265" i="16"/>
  <c r="AC1266" i="16"/>
  <c r="AC1267" i="16"/>
  <c r="AC1268" i="16"/>
  <c r="AC1269" i="16"/>
  <c r="AC1270" i="16"/>
  <c r="AC1271" i="16"/>
  <c r="AC1272" i="16"/>
  <c r="AC1273" i="16"/>
  <c r="AC1274" i="16"/>
  <c r="AC1275" i="16"/>
  <c r="AC1276" i="16"/>
  <c r="AC1277" i="16"/>
  <c r="AC1278" i="16"/>
  <c r="AC1279" i="16"/>
  <c r="AC1280" i="16"/>
  <c r="AC1281" i="16"/>
  <c r="AC1282" i="16"/>
  <c r="AC1283" i="16"/>
  <c r="AC1284" i="16"/>
  <c r="AC1285" i="16"/>
  <c r="AC1286" i="16"/>
  <c r="AC1287" i="16"/>
  <c r="AC1288" i="16"/>
  <c r="AC1289" i="16"/>
  <c r="AC1290" i="16"/>
  <c r="AC1291" i="16"/>
  <c r="AC1292" i="16"/>
  <c r="AC1293" i="16"/>
  <c r="AC1294" i="16"/>
  <c r="AC1295" i="16"/>
  <c r="AC1296" i="16"/>
  <c r="AC1297" i="16"/>
  <c r="AC1298" i="16"/>
  <c r="AC1299" i="16"/>
  <c r="AC1300" i="16"/>
  <c r="AC1301" i="16"/>
  <c r="AC1302" i="16"/>
  <c r="AC1303" i="16"/>
  <c r="AC1304" i="16"/>
  <c r="AC1305" i="16"/>
  <c r="AC1306" i="16"/>
  <c r="AC1307" i="16"/>
  <c r="AC1308" i="16"/>
  <c r="AC1309" i="16"/>
  <c r="AC1310" i="16"/>
  <c r="AC1311" i="16"/>
  <c r="AC1312" i="16"/>
  <c r="AC1313" i="16"/>
  <c r="AC1314" i="16"/>
  <c r="AC1315" i="16"/>
  <c r="AC1316" i="16"/>
  <c r="AC1317" i="16"/>
  <c r="AC1318" i="16"/>
  <c r="AC1319" i="16"/>
  <c r="AC1320" i="16"/>
  <c r="AC1321" i="16"/>
  <c r="AC1322" i="16"/>
  <c r="AC1323" i="16"/>
  <c r="AC1324" i="16"/>
  <c r="AC1325" i="16"/>
  <c r="AC1326" i="16"/>
  <c r="AC1327" i="16"/>
  <c r="AC1328" i="16"/>
  <c r="AC1329" i="16"/>
  <c r="AC1330" i="16"/>
  <c r="AC1331" i="16"/>
  <c r="AC1332" i="16"/>
  <c r="AC1333" i="16"/>
  <c r="AC1334" i="16"/>
  <c r="AC1335" i="16"/>
  <c r="AC1336" i="16"/>
  <c r="AC1337" i="16"/>
  <c r="AC1338" i="16"/>
  <c r="AC1339" i="16"/>
  <c r="AC1340" i="16"/>
  <c r="AC1341" i="16"/>
  <c r="AC1342" i="16"/>
  <c r="AC1343" i="16"/>
  <c r="AC1344" i="16"/>
  <c r="AC1345" i="16"/>
  <c r="AC1346" i="16"/>
  <c r="AC1347" i="16"/>
  <c r="AC1348" i="16"/>
  <c r="AC1349" i="16"/>
  <c r="AC1350" i="16"/>
  <c r="AC1351" i="16"/>
  <c r="AC1352" i="16"/>
  <c r="AC1353" i="16"/>
  <c r="AC1354" i="16"/>
  <c r="AC1355" i="16"/>
  <c r="AC1356" i="16"/>
  <c r="AC1357" i="16"/>
  <c r="AC1358" i="16"/>
  <c r="AC1359" i="16"/>
  <c r="AC1360" i="16"/>
  <c r="AC1361" i="16"/>
  <c r="AC1362" i="16"/>
  <c r="AC1363" i="16"/>
  <c r="AC1364" i="16"/>
  <c r="AC1365" i="16"/>
  <c r="AC1366" i="16"/>
  <c r="AC1367" i="16"/>
  <c r="AC1368" i="16"/>
  <c r="AC1369" i="16"/>
  <c r="AC1370" i="16"/>
  <c r="AC1371" i="16"/>
  <c r="AC1372" i="16"/>
  <c r="AC1373" i="16"/>
  <c r="AC1374" i="16"/>
  <c r="AC1375" i="16"/>
  <c r="AC1376" i="16"/>
  <c r="AC1377" i="16"/>
  <c r="AC1378" i="16"/>
  <c r="AC1379" i="16"/>
  <c r="AC1380" i="16"/>
  <c r="AC1381" i="16"/>
  <c r="AC1382" i="16"/>
  <c r="AC1383" i="16"/>
  <c r="AC1384" i="16"/>
  <c r="AC1385" i="16"/>
  <c r="AC1386" i="16"/>
  <c r="AC1387" i="16"/>
  <c r="AC1388" i="16"/>
  <c r="AC1389" i="16"/>
  <c r="AC1390" i="16"/>
  <c r="AC1391" i="16"/>
  <c r="AC1392" i="16"/>
  <c r="AC1393" i="16"/>
  <c r="AC1394" i="16"/>
  <c r="AC1395" i="16"/>
  <c r="AC1396" i="16"/>
  <c r="AC1397" i="16"/>
  <c r="AC1398" i="16"/>
  <c r="AC1399" i="16"/>
  <c r="AC1400" i="16"/>
  <c r="AC1401" i="16"/>
  <c r="AC1402" i="16"/>
  <c r="AC1403" i="16"/>
  <c r="AC1404" i="16"/>
  <c r="AC1405" i="16"/>
  <c r="AC1406" i="16"/>
  <c r="AC1407" i="16"/>
  <c r="AC1408" i="16"/>
  <c r="AC1409" i="16"/>
  <c r="AC1410" i="16"/>
  <c r="AC1411" i="16"/>
  <c r="AC1412" i="16"/>
  <c r="AC1413" i="16"/>
  <c r="AC1414" i="16"/>
  <c r="AC1415" i="16"/>
  <c r="AC1416" i="16"/>
  <c r="AC1417" i="16"/>
  <c r="AC1418" i="16"/>
  <c r="AC1419" i="16"/>
  <c r="AC1420" i="16"/>
  <c r="AC1421" i="16"/>
  <c r="AC1422" i="16"/>
  <c r="AC1423" i="16"/>
  <c r="AC1424" i="16"/>
  <c r="AC1425" i="16"/>
  <c r="AC1426" i="16"/>
  <c r="AC1427" i="16"/>
  <c r="AC1428" i="16"/>
  <c r="AC1429" i="16"/>
  <c r="AC1430" i="16"/>
  <c r="AC1431" i="16"/>
  <c r="AC1432" i="16"/>
  <c r="AC1433" i="16"/>
  <c r="AC1434" i="16"/>
  <c r="AC1435" i="16"/>
  <c r="AC1436" i="16"/>
  <c r="AC1437" i="16"/>
  <c r="AC1438" i="16"/>
  <c r="AC1439" i="16"/>
  <c r="AC1440" i="16"/>
  <c r="AC1441" i="16"/>
  <c r="AC1442" i="16"/>
  <c r="AC1443" i="16"/>
  <c r="AC1444" i="16"/>
  <c r="AC1445" i="16"/>
  <c r="AC1446" i="16"/>
  <c r="AC1447" i="16"/>
  <c r="AC1448" i="16"/>
  <c r="AC1449" i="16"/>
  <c r="AC1450" i="16"/>
  <c r="AC1451" i="16"/>
  <c r="AC1452" i="16"/>
  <c r="AC1453" i="16"/>
  <c r="AC1454" i="16"/>
  <c r="AC1455" i="16"/>
  <c r="AC1456" i="16"/>
  <c r="AC1457" i="16"/>
  <c r="AC1458" i="16"/>
  <c r="AC1459" i="16"/>
  <c r="AC1460" i="16"/>
  <c r="AC1461" i="16"/>
  <c r="AC1462" i="16"/>
  <c r="AC1463" i="16"/>
  <c r="AC1464" i="16"/>
  <c r="AC1465" i="16"/>
  <c r="AC1466" i="16"/>
  <c r="AC1467" i="16"/>
  <c r="AC1468" i="16"/>
  <c r="AC1469" i="16"/>
  <c r="AC1470" i="16"/>
  <c r="AC1471" i="16"/>
  <c r="AC1472" i="16"/>
  <c r="AC1473" i="16"/>
  <c r="AC1474" i="16"/>
  <c r="AC1475" i="16"/>
  <c r="AC1476" i="16"/>
  <c r="AC1477" i="16"/>
  <c r="AC1478" i="16"/>
  <c r="AC1479" i="16"/>
  <c r="AC1480" i="16"/>
  <c r="AC1481" i="16"/>
  <c r="AC1482" i="16"/>
  <c r="AC1483" i="16"/>
  <c r="AC1484" i="16"/>
  <c r="AC1485" i="16"/>
  <c r="AC1486" i="16"/>
  <c r="AC1487" i="16"/>
  <c r="AC1488" i="16"/>
  <c r="AC1489" i="16"/>
  <c r="AC1490" i="16"/>
  <c r="AC1491" i="16"/>
  <c r="AC1492" i="16"/>
  <c r="AC1493" i="16"/>
  <c r="AC1494" i="16"/>
  <c r="AC1495" i="16"/>
  <c r="AC1496" i="16"/>
  <c r="AC1497" i="16"/>
  <c r="AC1498" i="16"/>
  <c r="AC1499" i="16"/>
  <c r="AC1500" i="16"/>
  <c r="AC1501" i="16"/>
  <c r="AC1502" i="16"/>
  <c r="AC1503" i="16"/>
  <c r="AC1504" i="16"/>
  <c r="AC1505" i="16"/>
  <c r="AC1506" i="16"/>
  <c r="AC1507" i="16"/>
  <c r="AC1508" i="16"/>
  <c r="AC1509" i="16"/>
  <c r="AC1510" i="16"/>
  <c r="AC1511" i="16"/>
  <c r="AC1512" i="16"/>
  <c r="AC1513" i="16"/>
  <c r="AC1514" i="16"/>
  <c r="AC1515" i="16"/>
  <c r="AC1516" i="16"/>
  <c r="AC1517" i="16"/>
  <c r="AC1518" i="16"/>
  <c r="AC1519" i="16"/>
  <c r="AC1520" i="16"/>
  <c r="AC1521" i="16"/>
  <c r="AC1522" i="16"/>
  <c r="AC1523" i="16"/>
  <c r="AC1524" i="16"/>
  <c r="AC1525" i="16"/>
  <c r="AC1526" i="16"/>
  <c r="AC1527" i="16"/>
  <c r="AC1528" i="16"/>
  <c r="AC1529" i="16"/>
  <c r="AC1530" i="16"/>
  <c r="AC1531" i="16"/>
  <c r="AC1532" i="16"/>
  <c r="AC1533" i="16"/>
  <c r="AC1534" i="16"/>
  <c r="AC1535" i="16"/>
  <c r="AC1536" i="16"/>
  <c r="AC1537" i="16"/>
  <c r="AC1538" i="16"/>
  <c r="AC1539" i="16"/>
  <c r="AC1540" i="16"/>
  <c r="AC1541" i="16"/>
  <c r="AC1542" i="16"/>
  <c r="AC1543" i="16"/>
  <c r="AC1544" i="16"/>
  <c r="AC1545" i="16"/>
  <c r="AC1546" i="16"/>
  <c r="AC1547" i="16"/>
  <c r="AC1548" i="16"/>
  <c r="AC1549" i="16"/>
  <c r="AC1550" i="16"/>
  <c r="AC1551" i="16"/>
  <c r="AC1552" i="16"/>
  <c r="AC1553" i="16"/>
  <c r="AC1554" i="16"/>
  <c r="AC1555" i="16"/>
  <c r="AC1556" i="16"/>
  <c r="AC1557" i="16"/>
  <c r="AC1558" i="16"/>
  <c r="AC1559" i="16"/>
  <c r="AC1560" i="16"/>
  <c r="AC1561" i="16"/>
  <c r="AC1562" i="16"/>
  <c r="AC1563" i="16"/>
  <c r="AC1564" i="16"/>
  <c r="AC1565" i="16"/>
  <c r="AC1566" i="16"/>
  <c r="AC1567" i="16"/>
  <c r="AC1568" i="16"/>
  <c r="AC1569" i="16"/>
  <c r="AC1570" i="16"/>
  <c r="AC1571" i="16"/>
  <c r="AC1572" i="16"/>
  <c r="AC1573" i="16"/>
  <c r="AC1574" i="16"/>
  <c r="AC1575" i="16"/>
  <c r="AC1576" i="16"/>
  <c r="AC1577" i="16"/>
  <c r="AC1578" i="16"/>
  <c r="AC1579" i="16"/>
  <c r="AC1580" i="16"/>
  <c r="AC1581" i="16"/>
  <c r="AC1582" i="16"/>
  <c r="AC1583" i="16"/>
  <c r="AC1584" i="16"/>
  <c r="AC1585" i="16"/>
  <c r="AC1586" i="16"/>
  <c r="AC1587" i="16"/>
  <c r="AC1588" i="16"/>
  <c r="AC1589" i="16"/>
  <c r="AC1590" i="16"/>
  <c r="AC1591" i="16"/>
  <c r="AC1592" i="16"/>
  <c r="AC1593" i="16"/>
  <c r="AC1594" i="16"/>
  <c r="AC1595" i="16"/>
  <c r="AC1596" i="16"/>
  <c r="AC1597" i="16"/>
  <c r="AC1598" i="16"/>
  <c r="AC1599" i="16"/>
  <c r="AC1600" i="16"/>
  <c r="AC1601" i="16"/>
  <c r="AC1602" i="16"/>
  <c r="AC1603" i="16"/>
  <c r="AC1604" i="16"/>
  <c r="AC1605" i="16"/>
  <c r="AC1606" i="16"/>
  <c r="AC1607" i="16"/>
  <c r="AC1608" i="16"/>
  <c r="AC1609" i="16"/>
  <c r="AC1610" i="16"/>
  <c r="AC1611" i="16"/>
  <c r="AC1612" i="16"/>
  <c r="AC1613" i="16"/>
  <c r="AC1614" i="16"/>
  <c r="AC1615" i="16"/>
  <c r="AC1616" i="16"/>
  <c r="AC1617" i="16"/>
  <c r="AC1618" i="16"/>
  <c r="AC1619" i="16"/>
  <c r="AC1620" i="16"/>
  <c r="AC1621" i="16"/>
  <c r="AC1622" i="16"/>
  <c r="AC1623" i="16"/>
  <c r="AC1624" i="16"/>
  <c r="AC1625" i="16"/>
  <c r="AC1626" i="16"/>
  <c r="AC1627" i="16"/>
  <c r="AC1628" i="16"/>
  <c r="AC1629" i="16"/>
  <c r="AC1630" i="16"/>
  <c r="AC1631" i="16"/>
  <c r="AC1632" i="16"/>
  <c r="AC1633" i="16"/>
  <c r="AC1634" i="16"/>
  <c r="AC1635" i="16"/>
  <c r="AC1636" i="16"/>
  <c r="AC1637" i="16"/>
  <c r="AC1638" i="16"/>
  <c r="AC1639" i="16"/>
  <c r="AC1640" i="16"/>
  <c r="AC1641" i="16"/>
  <c r="AC1642" i="16"/>
  <c r="AC1643" i="16"/>
  <c r="AC1644" i="16"/>
  <c r="AC1645" i="16"/>
  <c r="AC1646" i="16"/>
  <c r="AC1647" i="16"/>
  <c r="AC1648" i="16"/>
  <c r="AC1649" i="16"/>
  <c r="AC1650" i="16"/>
  <c r="AC1651" i="16"/>
  <c r="AC1652" i="16"/>
  <c r="AC1653" i="16"/>
  <c r="AC1654" i="16"/>
  <c r="AC1655" i="16"/>
  <c r="AC1656" i="16"/>
  <c r="AC1657" i="16"/>
  <c r="AC1658" i="16"/>
  <c r="AC1659" i="16"/>
  <c r="AC1660" i="16"/>
  <c r="AC1661" i="16"/>
  <c r="AC1662" i="16"/>
  <c r="AC1663" i="16"/>
  <c r="AC1664" i="16"/>
  <c r="AC1665" i="16"/>
  <c r="AC1666" i="16"/>
  <c r="AC1667" i="16"/>
  <c r="AC1668" i="16"/>
  <c r="AC1669" i="16"/>
  <c r="AC1670" i="16"/>
  <c r="AC1671" i="16"/>
  <c r="AC1672" i="16"/>
  <c r="AC1673" i="16"/>
  <c r="AC1674" i="16"/>
  <c r="AC1675" i="16"/>
  <c r="AC1676" i="16"/>
  <c r="AC1677" i="16"/>
  <c r="AC1678" i="16"/>
  <c r="AC1679" i="16"/>
  <c r="AC1680" i="16"/>
  <c r="AC1681" i="16"/>
  <c r="AC1682" i="16"/>
  <c r="AC1683" i="16"/>
  <c r="AC1684" i="16"/>
  <c r="AC1685" i="16"/>
  <c r="AC1686" i="16"/>
  <c r="AC1687" i="16"/>
  <c r="AC1688" i="16"/>
  <c r="AC1689" i="16"/>
  <c r="AC1690" i="16"/>
  <c r="AC1691" i="16"/>
  <c r="AC1692" i="16"/>
  <c r="AC1693" i="16"/>
  <c r="AC1694" i="16"/>
  <c r="AC1695" i="16"/>
  <c r="AC1696" i="16"/>
  <c r="AC1697" i="16"/>
  <c r="AC1698" i="16"/>
  <c r="AC1699" i="16"/>
  <c r="AC1700" i="16"/>
  <c r="AC1701" i="16"/>
  <c r="AC1702" i="16"/>
  <c r="AC1703" i="16"/>
  <c r="AC1704" i="16"/>
  <c r="AC1705" i="16"/>
  <c r="AC1706" i="16"/>
  <c r="AC1707" i="16"/>
  <c r="AC1708" i="16"/>
  <c r="AC1709" i="16"/>
  <c r="AC1710" i="16"/>
  <c r="AC1711" i="16"/>
  <c r="AC1712" i="16"/>
  <c r="AC1713" i="16"/>
  <c r="AC1714" i="16"/>
  <c r="AC1715" i="16"/>
  <c r="AC1716" i="16"/>
  <c r="AC1717" i="16"/>
  <c r="AC1718" i="16"/>
  <c r="AC1719" i="16"/>
  <c r="AC1720" i="16"/>
  <c r="AC1721" i="16"/>
  <c r="AC1722" i="16"/>
  <c r="AC1723" i="16"/>
  <c r="AC1724" i="16"/>
  <c r="AC1725" i="16"/>
  <c r="AC1726" i="16"/>
  <c r="AC1727" i="16"/>
  <c r="AC1728" i="16"/>
  <c r="AC1729" i="16"/>
  <c r="AC1730" i="16"/>
  <c r="AC1731" i="16"/>
  <c r="AC1732" i="16"/>
  <c r="AC1733" i="16"/>
  <c r="AC1734" i="16"/>
  <c r="AC1735" i="16"/>
  <c r="AC1736" i="16"/>
  <c r="AC1737" i="16"/>
  <c r="AC1738" i="16"/>
  <c r="AC1739" i="16"/>
  <c r="AC1740" i="16"/>
  <c r="AC1741" i="16"/>
  <c r="AC1742" i="16"/>
  <c r="AC1743" i="16"/>
  <c r="AC1744" i="16"/>
  <c r="AC1745" i="16"/>
  <c r="AC1746" i="16"/>
  <c r="AC1747" i="16"/>
  <c r="AC1748" i="16"/>
  <c r="AC1749" i="16"/>
  <c r="AC1750" i="16"/>
  <c r="AC1751" i="16"/>
  <c r="AC1752" i="16"/>
  <c r="AC1753" i="16"/>
  <c r="AC1754" i="16"/>
  <c r="AC1755" i="16"/>
  <c r="AC1756" i="16"/>
  <c r="AC1757" i="16"/>
  <c r="AC1758" i="16"/>
  <c r="AC1759" i="16"/>
  <c r="AC1760" i="16"/>
  <c r="AC1761" i="16"/>
  <c r="AC1762" i="16"/>
  <c r="AC1763" i="16"/>
  <c r="AC1764" i="16"/>
  <c r="AC1765" i="16"/>
  <c r="AC1766" i="16"/>
  <c r="AC1767" i="16"/>
  <c r="AC1768" i="16"/>
  <c r="AC1769" i="16"/>
  <c r="AC1770" i="16"/>
  <c r="AC1771" i="16"/>
  <c r="AC1772" i="16"/>
  <c r="AC1773" i="16"/>
  <c r="AC1774" i="16"/>
  <c r="AC1775" i="16"/>
  <c r="AC1776" i="16"/>
  <c r="AC1777" i="16"/>
  <c r="AC1778" i="16"/>
  <c r="AC1779" i="16"/>
  <c r="AC1780" i="16"/>
  <c r="AC1781" i="16"/>
  <c r="AC1782" i="16"/>
  <c r="AC1783" i="16"/>
  <c r="AC1784" i="16"/>
  <c r="AC1785" i="16"/>
  <c r="AC1786" i="16"/>
  <c r="AC1787" i="16"/>
  <c r="AC1788" i="16"/>
  <c r="AC1789" i="16"/>
  <c r="AC1790" i="16"/>
  <c r="AC1791" i="16"/>
  <c r="AC1792" i="16"/>
  <c r="AC1793" i="16"/>
  <c r="AC1794" i="16"/>
  <c r="AC1795" i="16"/>
  <c r="AC1796" i="16"/>
  <c r="AC1797" i="16"/>
  <c r="AC1798" i="16"/>
  <c r="AC1799" i="16"/>
  <c r="AC1800" i="16"/>
  <c r="AC1801" i="16"/>
  <c r="AC1802" i="16"/>
  <c r="AC1803" i="16"/>
  <c r="AC1804" i="16"/>
  <c r="AC1805" i="16"/>
  <c r="AC1806" i="16"/>
  <c r="AC1807" i="16"/>
  <c r="AC1808" i="16"/>
  <c r="AC1809" i="16"/>
  <c r="AC1810" i="16"/>
  <c r="AC1811" i="16"/>
  <c r="AC1812" i="16"/>
  <c r="AC1813" i="16"/>
  <c r="AC1814" i="16"/>
  <c r="AC1815" i="16"/>
  <c r="AC1816" i="16"/>
  <c r="AC1817" i="16"/>
  <c r="AC1818" i="16"/>
  <c r="AC1819" i="16"/>
  <c r="AC1820" i="16"/>
  <c r="AC1821" i="16"/>
  <c r="AC1822" i="16"/>
  <c r="AC1823" i="16"/>
  <c r="AC1824" i="16"/>
  <c r="AC1825" i="16"/>
  <c r="AC1826" i="16"/>
  <c r="AC1827" i="16"/>
  <c r="AC1828" i="16"/>
  <c r="AC1829" i="16"/>
  <c r="AC1830" i="16"/>
  <c r="AC1831" i="16"/>
  <c r="AC1832" i="16"/>
  <c r="AC1833" i="16"/>
  <c r="AC1834" i="16"/>
  <c r="AC1835" i="16"/>
  <c r="AC1836" i="16"/>
  <c r="AC1837" i="16"/>
  <c r="AC1838" i="16"/>
  <c r="AC1839" i="16"/>
  <c r="AC1840" i="16"/>
  <c r="AC1841" i="16"/>
  <c r="AC1842" i="16"/>
  <c r="AC1843" i="16"/>
  <c r="AC1844" i="16"/>
  <c r="AC1845" i="16"/>
  <c r="AC1846" i="16"/>
  <c r="AC1847" i="16"/>
  <c r="AC1848" i="16"/>
  <c r="AC1849" i="16"/>
  <c r="AC1850" i="16"/>
  <c r="AC1851" i="16"/>
  <c r="AC1852" i="16"/>
  <c r="AC1853" i="16"/>
  <c r="AC1854" i="16"/>
  <c r="AC1855" i="16"/>
  <c r="AC1856" i="16"/>
  <c r="AC1857" i="16"/>
  <c r="AC1858" i="16"/>
  <c r="AC1859" i="16"/>
  <c r="AC1860" i="16"/>
  <c r="AC1861" i="16"/>
  <c r="AC1862" i="16"/>
  <c r="AC1863" i="16"/>
  <c r="AC1864" i="16"/>
  <c r="AC1865" i="16"/>
  <c r="AC1866" i="16"/>
  <c r="AC1867" i="16"/>
  <c r="AC1868" i="16"/>
  <c r="AC1869" i="16"/>
  <c r="AC1870" i="16"/>
  <c r="AC1871" i="16"/>
  <c r="AC1872" i="16"/>
  <c r="AC1873" i="16"/>
  <c r="AC1874" i="16"/>
  <c r="AC1875" i="16"/>
  <c r="AC1876" i="16"/>
  <c r="AC1877" i="16"/>
  <c r="AC1878" i="16"/>
  <c r="AC1879" i="16"/>
  <c r="AC1880" i="16"/>
  <c r="AC1881" i="16"/>
  <c r="AC1882" i="16"/>
  <c r="AC1883" i="16"/>
  <c r="AC1884" i="16"/>
  <c r="AC1885" i="16"/>
  <c r="AC1886" i="16"/>
  <c r="AC1887" i="16"/>
  <c r="AC1888" i="16"/>
  <c r="AC1889" i="16"/>
  <c r="AC1890" i="16"/>
  <c r="AC1891" i="16"/>
  <c r="AC1892" i="16"/>
  <c r="AC1893" i="16"/>
  <c r="AC1894" i="16"/>
  <c r="AC1895" i="16"/>
  <c r="AC1896" i="16"/>
  <c r="AC1897" i="16"/>
  <c r="AC1898" i="16"/>
  <c r="AC1899" i="16"/>
  <c r="AC1900" i="16"/>
  <c r="AC1901" i="16"/>
  <c r="AC1902" i="16"/>
  <c r="AC1903" i="16"/>
  <c r="AC1904" i="16"/>
  <c r="AC1905" i="16"/>
  <c r="AC1906" i="16"/>
  <c r="AC1907" i="16"/>
  <c r="AC1908" i="16"/>
  <c r="AC1909" i="16"/>
  <c r="AC1910" i="16"/>
  <c r="AC1911" i="16"/>
  <c r="AC1912" i="16"/>
  <c r="AC1913" i="16"/>
  <c r="AC1914" i="16"/>
  <c r="AC1915" i="16"/>
  <c r="AC1916" i="16"/>
  <c r="AC1917" i="16"/>
  <c r="AC1918" i="16"/>
  <c r="AC1919" i="16"/>
  <c r="AC1920" i="16"/>
  <c r="AC1921" i="16"/>
  <c r="AC1922" i="16"/>
  <c r="AC1923" i="16"/>
  <c r="AC1924" i="16"/>
  <c r="AC1925" i="16"/>
  <c r="AC1926" i="16"/>
  <c r="AC1927" i="16"/>
  <c r="AC1928" i="16"/>
  <c r="AC1929" i="16"/>
  <c r="AC1930" i="16"/>
  <c r="AC1931" i="16"/>
  <c r="AC1932" i="16"/>
  <c r="AC1933" i="16"/>
  <c r="AC1934" i="16"/>
  <c r="AC1935" i="16"/>
  <c r="AC1936" i="16"/>
  <c r="AC1937" i="16"/>
  <c r="AC1938" i="16"/>
  <c r="AC1939" i="16"/>
  <c r="AC1940" i="16"/>
  <c r="AC1941" i="16"/>
  <c r="AC1942" i="16"/>
  <c r="AC1943" i="16"/>
  <c r="AC1944" i="16"/>
  <c r="AC1945" i="16"/>
  <c r="AC1946" i="16"/>
  <c r="AC1947" i="16"/>
  <c r="AC1948" i="16"/>
  <c r="AC1949" i="16"/>
  <c r="AC1950" i="16"/>
  <c r="AC1951" i="16"/>
  <c r="AC1952" i="16"/>
  <c r="AC1953" i="16"/>
  <c r="AC1954" i="16"/>
  <c r="AC1955" i="16"/>
  <c r="AC1956" i="16"/>
  <c r="AC1957" i="16"/>
  <c r="AC1958" i="16"/>
  <c r="AC1959" i="16"/>
  <c r="AC1960" i="16"/>
  <c r="AC1961" i="16"/>
  <c r="AC1962" i="16"/>
  <c r="AC1963" i="16"/>
  <c r="AC1964" i="16"/>
  <c r="AC1965" i="16"/>
  <c r="AC1966" i="16"/>
  <c r="AC1967" i="16"/>
  <c r="AC1968" i="16"/>
  <c r="AC1969" i="16"/>
  <c r="AC1970" i="16"/>
  <c r="AC1971" i="16"/>
  <c r="AC1972" i="16"/>
  <c r="AC1973" i="16"/>
  <c r="AC1974" i="16"/>
  <c r="AC1975" i="16"/>
  <c r="AC1976" i="16"/>
  <c r="AC1977" i="16"/>
  <c r="AC1978" i="16"/>
  <c r="AC1979" i="16"/>
  <c r="AC1980" i="16"/>
  <c r="AC1981" i="16"/>
  <c r="AC1982" i="16"/>
  <c r="AC1983" i="16"/>
  <c r="AC1984" i="16"/>
  <c r="AC1985" i="16"/>
  <c r="AC1986" i="16"/>
  <c r="AC1987" i="16"/>
  <c r="AC1988" i="16"/>
  <c r="AC1989" i="16"/>
  <c r="AC1990" i="16"/>
  <c r="AC1991" i="16"/>
  <c r="AC1992" i="16"/>
  <c r="AC1993" i="16"/>
  <c r="AC1994" i="16"/>
  <c r="AC1995" i="16"/>
  <c r="AC1996" i="16"/>
  <c r="AC1997" i="16"/>
  <c r="AC1998" i="16"/>
  <c r="AC1999" i="16"/>
  <c r="AC2000" i="16"/>
  <c r="AC2001" i="16"/>
  <c r="AC2002" i="16"/>
  <c r="AC2003" i="16"/>
  <c r="AC2004" i="16"/>
  <c r="AC2005" i="16"/>
  <c r="AC2006" i="16"/>
  <c r="AC2007" i="16"/>
  <c r="AC2008" i="16"/>
  <c r="AC2009" i="16"/>
  <c r="AC2010" i="16"/>
  <c r="AC2011" i="16"/>
  <c r="AC2012" i="16"/>
  <c r="AC2013" i="16"/>
  <c r="AC2014" i="16"/>
  <c r="AC2015" i="16"/>
  <c r="AC2016" i="16"/>
  <c r="AC2017" i="16"/>
  <c r="AC2018" i="16"/>
  <c r="AC2019" i="16"/>
  <c r="AC2020" i="16"/>
  <c r="AC2021" i="16"/>
  <c r="AC2022" i="16"/>
  <c r="AC2023" i="16"/>
  <c r="AC2024" i="16"/>
  <c r="AC2025" i="16"/>
  <c r="AC2026" i="16"/>
  <c r="AC2027" i="16"/>
  <c r="AC2028" i="16"/>
  <c r="AC2029" i="16"/>
  <c r="AC2030" i="16"/>
  <c r="AC2031" i="16"/>
  <c r="AC2032" i="16"/>
  <c r="AC2033" i="16"/>
  <c r="AC2034" i="16"/>
  <c r="AC2035" i="16"/>
  <c r="AC2036" i="16"/>
  <c r="AC2037" i="16"/>
  <c r="AC2038" i="16"/>
  <c r="AC2039" i="16"/>
  <c r="AC2040" i="16"/>
  <c r="AC2041" i="16"/>
  <c r="AC2042" i="16"/>
  <c r="AC2043" i="16"/>
  <c r="AC2044" i="16"/>
  <c r="AC2045" i="16"/>
  <c r="AC2046" i="16"/>
  <c r="AC2047" i="16"/>
  <c r="AC2048" i="16"/>
  <c r="AC2049" i="16"/>
  <c r="AC2050" i="16"/>
  <c r="AC2051" i="16"/>
  <c r="AC2052" i="16"/>
  <c r="AC2053" i="16"/>
  <c r="AC2054" i="16"/>
  <c r="AC2055" i="16"/>
  <c r="AC2056" i="16"/>
  <c r="AC2057" i="16"/>
  <c r="AC2058" i="16"/>
  <c r="AC2059" i="16"/>
  <c r="AC2060" i="16"/>
  <c r="AC2061" i="16"/>
  <c r="AC2062" i="16"/>
  <c r="AC2063" i="16"/>
  <c r="AC2064" i="16"/>
  <c r="AC2065" i="16"/>
  <c r="AC2066" i="16"/>
  <c r="AC2067" i="16"/>
  <c r="AC2068" i="16"/>
  <c r="AC2069" i="16"/>
  <c r="AC2070" i="16"/>
  <c r="AC2071" i="16"/>
  <c r="AC2072" i="16"/>
  <c r="AC2073" i="16"/>
  <c r="AC2074" i="16"/>
  <c r="AC2075" i="16"/>
  <c r="AC2076" i="16"/>
  <c r="AC2077" i="16"/>
  <c r="AC2078" i="16"/>
  <c r="AC2079" i="16"/>
  <c r="AC2080" i="16"/>
  <c r="AC2081" i="16"/>
  <c r="AC2082" i="16"/>
  <c r="AC2083" i="16"/>
  <c r="AC2084" i="16"/>
  <c r="AC2085" i="16"/>
  <c r="AC2086" i="16"/>
  <c r="AC2087" i="16"/>
  <c r="AC2088" i="16"/>
  <c r="AC2089" i="16"/>
  <c r="AC2090" i="16"/>
  <c r="AC2091" i="16"/>
  <c r="AC2092" i="16"/>
  <c r="AC2093" i="16"/>
  <c r="AC2094" i="16"/>
  <c r="AC2095" i="16"/>
  <c r="AC2096" i="16"/>
  <c r="AC2097" i="16"/>
  <c r="AC2098" i="16"/>
  <c r="AC2099" i="16"/>
  <c r="AC2100" i="16"/>
  <c r="AC2101" i="16"/>
  <c r="AC2102" i="16"/>
  <c r="AC2103" i="16"/>
  <c r="AC2104" i="16"/>
  <c r="AC2105" i="16"/>
  <c r="AC2106" i="16"/>
  <c r="AC2107" i="16"/>
  <c r="AC2108" i="16"/>
  <c r="AC2109" i="16"/>
  <c r="AC2110" i="16"/>
  <c r="AC2111" i="16"/>
  <c r="AC2112" i="16"/>
  <c r="AC2113" i="16"/>
  <c r="AC2114" i="16"/>
  <c r="AC2115" i="16"/>
  <c r="AC2116" i="16"/>
  <c r="AC2117" i="16"/>
  <c r="AC2118" i="16"/>
  <c r="AC2119" i="16"/>
  <c r="AC2120" i="16"/>
  <c r="AC2121" i="16"/>
  <c r="AC2122" i="16"/>
  <c r="AC2123" i="16"/>
  <c r="AC2124" i="16"/>
  <c r="AC2125" i="16"/>
  <c r="AC2126" i="16"/>
  <c r="AC2127" i="16"/>
  <c r="AC2128" i="16"/>
  <c r="AC2129" i="16"/>
  <c r="AC2130" i="16"/>
  <c r="AC2131" i="16"/>
  <c r="AC2132" i="16"/>
  <c r="AC2133" i="16"/>
  <c r="AC2134" i="16"/>
  <c r="AC2135" i="16"/>
  <c r="AC2136" i="16"/>
  <c r="AC2137" i="16"/>
  <c r="AC2138" i="16"/>
  <c r="AC2139" i="16"/>
  <c r="AC2140" i="16"/>
  <c r="AC2141" i="16"/>
  <c r="AC2142" i="16"/>
  <c r="AC2143" i="16"/>
  <c r="AC2144" i="16"/>
  <c r="AC2145" i="16"/>
  <c r="AC2146" i="16"/>
  <c r="AC2147" i="16"/>
  <c r="AC2148" i="16"/>
  <c r="AC2149" i="16"/>
  <c r="AC2150" i="16"/>
  <c r="AC2151" i="16"/>
  <c r="AC2152" i="16"/>
  <c r="AC2153" i="16"/>
  <c r="AC2154" i="16"/>
  <c r="AC2155" i="16"/>
  <c r="AC2156" i="16"/>
  <c r="AC2157" i="16"/>
  <c r="AC2158" i="16"/>
  <c r="AC2159" i="16"/>
  <c r="AC2160" i="16"/>
  <c r="AC2161" i="16"/>
  <c r="AC2162" i="16"/>
  <c r="AC2163" i="16"/>
  <c r="AC2164" i="16"/>
  <c r="AC2165" i="16"/>
  <c r="AC2166" i="16"/>
  <c r="AC2167" i="16"/>
  <c r="AC2168" i="16"/>
  <c r="AC2169" i="16"/>
  <c r="AC2170" i="16"/>
  <c r="AC2171" i="16"/>
  <c r="AC2172" i="16"/>
  <c r="AC2173" i="16"/>
  <c r="AC2174" i="16"/>
  <c r="AC2175" i="16"/>
  <c r="AC2176" i="16"/>
  <c r="AC2177" i="16"/>
  <c r="AC2178" i="16"/>
  <c r="AC2179" i="16"/>
  <c r="AC2180" i="16"/>
  <c r="AC2181" i="16"/>
  <c r="AC2182" i="16"/>
  <c r="AC2183" i="16"/>
  <c r="AC2184" i="16"/>
  <c r="AC2185" i="16"/>
  <c r="AC2186" i="16"/>
  <c r="AC2187" i="16"/>
  <c r="AC2188" i="16"/>
  <c r="AC2189" i="16"/>
  <c r="AC2190" i="16"/>
  <c r="AC2191" i="16"/>
  <c r="AC2192" i="16"/>
  <c r="AC2193" i="16"/>
  <c r="AC2194" i="16"/>
  <c r="AC2195" i="16"/>
  <c r="AC2196" i="16"/>
  <c r="AC2197" i="16"/>
  <c r="AC2198" i="16"/>
  <c r="AC2199" i="16"/>
  <c r="AC2200" i="16"/>
  <c r="AC2201" i="16"/>
  <c r="AC2202" i="16"/>
  <c r="AC2203" i="16"/>
  <c r="AC2204" i="16"/>
  <c r="AC2205" i="16"/>
  <c r="AC2206" i="16"/>
  <c r="AC2207" i="16"/>
  <c r="AC2208" i="16"/>
  <c r="AC2209" i="16"/>
  <c r="AC2210" i="16"/>
  <c r="AC2211" i="16"/>
  <c r="AC2212" i="16"/>
  <c r="AC2213" i="16"/>
  <c r="AC2214" i="16"/>
  <c r="AC2215" i="16"/>
  <c r="AC2216" i="16"/>
  <c r="AC2217" i="16"/>
  <c r="AC2218" i="16"/>
  <c r="AC2219" i="16"/>
  <c r="AC2220" i="16"/>
  <c r="AC2221" i="16"/>
  <c r="AC2222" i="16"/>
  <c r="AC2223" i="16"/>
  <c r="AC2224" i="16"/>
  <c r="AC2225" i="16"/>
  <c r="AC2226" i="16"/>
  <c r="AC2227" i="16"/>
  <c r="AC2228" i="16"/>
  <c r="AC2229" i="16"/>
  <c r="AC2230" i="16"/>
  <c r="AC2231" i="16"/>
  <c r="AC2232" i="16"/>
  <c r="AC2233" i="16"/>
  <c r="AC2234" i="16"/>
  <c r="AC2235" i="16"/>
  <c r="AC2236" i="16"/>
  <c r="AC2237" i="16"/>
  <c r="AC2238" i="16"/>
  <c r="AC2239" i="16"/>
  <c r="AC2240" i="16"/>
  <c r="AC2241" i="16"/>
  <c r="AC2242" i="16"/>
  <c r="AC2243" i="16"/>
  <c r="AC2244" i="16"/>
  <c r="AC2245" i="16"/>
  <c r="AC2246" i="16"/>
  <c r="AC2247" i="16"/>
  <c r="AC2248" i="16"/>
  <c r="AC2249" i="16"/>
  <c r="AC2250" i="16"/>
  <c r="AC2251" i="16"/>
  <c r="AC2252" i="16"/>
  <c r="AC2253" i="16"/>
  <c r="AC2254" i="16"/>
  <c r="AC2255" i="16"/>
  <c r="AC2256" i="16"/>
  <c r="AC2257" i="16"/>
  <c r="AC2258" i="16"/>
  <c r="AC2259" i="16"/>
  <c r="AC2260" i="16"/>
  <c r="AC2261" i="16"/>
  <c r="AC2262" i="16"/>
  <c r="AC2263" i="16"/>
  <c r="AC2264" i="16"/>
  <c r="AC2265" i="16"/>
  <c r="AC2266" i="16"/>
  <c r="AC2267" i="16"/>
  <c r="AC2268" i="16"/>
  <c r="AC2269" i="16"/>
  <c r="AC2270" i="16"/>
  <c r="AC2271" i="16"/>
  <c r="AC2272" i="16"/>
  <c r="AC2273" i="16"/>
  <c r="AC2274" i="16"/>
  <c r="AC2275" i="16"/>
  <c r="AC2276" i="16"/>
  <c r="AC2277" i="16"/>
  <c r="AC2278" i="16"/>
  <c r="AC2279" i="16"/>
  <c r="AC2280" i="16"/>
  <c r="AC2281" i="16"/>
  <c r="AC2282" i="16"/>
  <c r="AC2283" i="16"/>
  <c r="AC2284" i="16"/>
  <c r="AC2285" i="16"/>
  <c r="AC2286" i="16"/>
  <c r="AC2287" i="16"/>
  <c r="AC2288" i="16"/>
  <c r="AC2289" i="16"/>
  <c r="AC2290" i="16"/>
  <c r="AC2291" i="16"/>
  <c r="AC2292" i="16"/>
  <c r="AC2293" i="16"/>
  <c r="AC2294" i="16"/>
  <c r="AC2295" i="16"/>
  <c r="AC2296" i="16"/>
  <c r="AC2297" i="16"/>
  <c r="AC2298" i="16"/>
  <c r="AC2299" i="16"/>
  <c r="AC2300" i="16"/>
  <c r="AC2301" i="16"/>
  <c r="AC2302" i="16"/>
  <c r="AC2303" i="16"/>
  <c r="AC2304" i="16"/>
  <c r="AC2305" i="16"/>
  <c r="AC2306" i="16"/>
  <c r="AC2307" i="16"/>
  <c r="AC2308" i="16"/>
  <c r="AC2309" i="16"/>
  <c r="AC2310" i="16"/>
  <c r="AC2311" i="16"/>
  <c r="AC2312" i="16"/>
  <c r="AC2313" i="16"/>
  <c r="AC2314" i="16"/>
  <c r="AC2315" i="16"/>
  <c r="AC2316" i="16"/>
  <c r="AC2317" i="16"/>
  <c r="AC2318" i="16"/>
  <c r="AC2319" i="16"/>
  <c r="AC2320" i="16"/>
  <c r="AC2321" i="16"/>
  <c r="AC2322" i="16"/>
  <c r="AC2323" i="16"/>
  <c r="AC2324" i="16"/>
  <c r="AC2325" i="16"/>
  <c r="AC2326" i="16"/>
  <c r="AC2327" i="16"/>
  <c r="AC5" i="16"/>
  <c r="AB6" i="16"/>
  <c r="AB7" i="16"/>
  <c r="AB8" i="16"/>
  <c r="AB9" i="16"/>
  <c r="AB10" i="16"/>
  <c r="AB11" i="16"/>
  <c r="AB12" i="16"/>
  <c r="AB13" i="16"/>
  <c r="AB14" i="16"/>
  <c r="AB15" i="16"/>
  <c r="AB16" i="16"/>
  <c r="AB17" i="16"/>
  <c r="AB18" i="16"/>
  <c r="AB19" i="16"/>
  <c r="AB20" i="16"/>
  <c r="AB21" i="16"/>
  <c r="AB22" i="16"/>
  <c r="AB23" i="16"/>
  <c r="AB24" i="16"/>
  <c r="AB25" i="16"/>
  <c r="AB26" i="16"/>
  <c r="AB27" i="16"/>
  <c r="AB28" i="16"/>
  <c r="AB29" i="16"/>
  <c r="AB30" i="16"/>
  <c r="AB31" i="16"/>
  <c r="AB32" i="16"/>
  <c r="AB33" i="16"/>
  <c r="AB34" i="16"/>
  <c r="AB35" i="16"/>
  <c r="AB36" i="16"/>
  <c r="AB37" i="16"/>
  <c r="AB38" i="16"/>
  <c r="AB39" i="16"/>
  <c r="AB40" i="16"/>
  <c r="AB41" i="16"/>
  <c r="AB42" i="16"/>
  <c r="AB43" i="16"/>
  <c r="AB44" i="16"/>
  <c r="AB45" i="16"/>
  <c r="AB46" i="16"/>
  <c r="AB47" i="16"/>
  <c r="AB48" i="16"/>
  <c r="AB49" i="16"/>
  <c r="AB50" i="16"/>
  <c r="AB51" i="16"/>
  <c r="AB52" i="16"/>
  <c r="AB53" i="16"/>
  <c r="AB54" i="16"/>
  <c r="AB55" i="16"/>
  <c r="AB56" i="16"/>
  <c r="AB57" i="16"/>
  <c r="AB58" i="16"/>
  <c r="AB59" i="16"/>
  <c r="AB60" i="16"/>
  <c r="AB61" i="16"/>
  <c r="AB62" i="16"/>
  <c r="AB63" i="16"/>
  <c r="AB64" i="16"/>
  <c r="AB65" i="16"/>
  <c r="AB66" i="16"/>
  <c r="AB67" i="16"/>
  <c r="AB68" i="16"/>
  <c r="AB69" i="16"/>
  <c r="AB70" i="16"/>
  <c r="AB71" i="16"/>
  <c r="AB72" i="16"/>
  <c r="AB73" i="16"/>
  <c r="AB74" i="16"/>
  <c r="AB75" i="16"/>
  <c r="AB76" i="16"/>
  <c r="AB77" i="16"/>
  <c r="AB78" i="16"/>
  <c r="AB79" i="16"/>
  <c r="AB80" i="16"/>
  <c r="AB81" i="16"/>
  <c r="AB82" i="16"/>
  <c r="AB83" i="16"/>
  <c r="AB84" i="16"/>
  <c r="AB85" i="16"/>
  <c r="AB86" i="16"/>
  <c r="AB87" i="16"/>
  <c r="AB88" i="16"/>
  <c r="AB89" i="16"/>
  <c r="AB90" i="16"/>
  <c r="AB91" i="16"/>
  <c r="AB92" i="16"/>
  <c r="AB93" i="16"/>
  <c r="AB94" i="16"/>
  <c r="AB95" i="16"/>
  <c r="AB96" i="16"/>
  <c r="AB97" i="16"/>
  <c r="AB98" i="16"/>
  <c r="AB99" i="16"/>
  <c r="AB100" i="16"/>
  <c r="AB101" i="16"/>
  <c r="AB102" i="16"/>
  <c r="AB103" i="16"/>
  <c r="AB104" i="16"/>
  <c r="AB105" i="16"/>
  <c r="AB106" i="16"/>
  <c r="AB107" i="16"/>
  <c r="AB108" i="16"/>
  <c r="AB109" i="16"/>
  <c r="AB110" i="16"/>
  <c r="AB111" i="16"/>
  <c r="AB112" i="16"/>
  <c r="AB113" i="16"/>
  <c r="AB114" i="16"/>
  <c r="AB115" i="16"/>
  <c r="AB116" i="16"/>
  <c r="AB117" i="16"/>
  <c r="AB118" i="16"/>
  <c r="AB119" i="16"/>
  <c r="AB120" i="16"/>
  <c r="AB121" i="16"/>
  <c r="AB122" i="16"/>
  <c r="AB123" i="16"/>
  <c r="AB124" i="16"/>
  <c r="AB125" i="16"/>
  <c r="AB126" i="16"/>
  <c r="AB127" i="16"/>
  <c r="AB128" i="16"/>
  <c r="AB129" i="16"/>
  <c r="AB130" i="16"/>
  <c r="AB131" i="16"/>
  <c r="AB132" i="16"/>
  <c r="AB133" i="16"/>
  <c r="AB134" i="16"/>
  <c r="AB135" i="16"/>
  <c r="AB136" i="16"/>
  <c r="AB137" i="16"/>
  <c r="AB138" i="16"/>
  <c r="AB139" i="16"/>
  <c r="AB140" i="16"/>
  <c r="AB141" i="16"/>
  <c r="AB142" i="16"/>
  <c r="AB143" i="16"/>
  <c r="AB144" i="16"/>
  <c r="AB145" i="16"/>
  <c r="AB146" i="16"/>
  <c r="AB147" i="16"/>
  <c r="AB148" i="16"/>
  <c r="AB149" i="16"/>
  <c r="AB150" i="16"/>
  <c r="AB151" i="16"/>
  <c r="AB152" i="16"/>
  <c r="AB153" i="16"/>
  <c r="AB154" i="16"/>
  <c r="AB155" i="16"/>
  <c r="AB156" i="16"/>
  <c r="AB157" i="16"/>
  <c r="AB158" i="16"/>
  <c r="AB159" i="16"/>
  <c r="AB160" i="16"/>
  <c r="AB161" i="16"/>
  <c r="AB162" i="16"/>
  <c r="AB163" i="16"/>
  <c r="AB164" i="16"/>
  <c r="AB165" i="16"/>
  <c r="AB166" i="16"/>
  <c r="AB167" i="16"/>
  <c r="AB168" i="16"/>
  <c r="AB169" i="16"/>
  <c r="AB170" i="16"/>
  <c r="AB171" i="16"/>
  <c r="AB172" i="16"/>
  <c r="AB173" i="16"/>
  <c r="AB174" i="16"/>
  <c r="AB175" i="16"/>
  <c r="AB176" i="16"/>
  <c r="AB177" i="16"/>
  <c r="AB178" i="16"/>
  <c r="AB179" i="16"/>
  <c r="AB180" i="16"/>
  <c r="AB181" i="16"/>
  <c r="AB182" i="16"/>
  <c r="AB183" i="16"/>
  <c r="AB184" i="16"/>
  <c r="AB185" i="16"/>
  <c r="AB186" i="16"/>
  <c r="AB187" i="16"/>
  <c r="AB188" i="16"/>
  <c r="AB189" i="16"/>
  <c r="AB190" i="16"/>
  <c r="AB191" i="16"/>
  <c r="AB192" i="16"/>
  <c r="AB193" i="16"/>
  <c r="AB194" i="16"/>
  <c r="AB195" i="16"/>
  <c r="AB196" i="16"/>
  <c r="AB197" i="16"/>
  <c r="AB198" i="16"/>
  <c r="AB199" i="16"/>
  <c r="AB200" i="16"/>
  <c r="AB201" i="16"/>
  <c r="AB202" i="16"/>
  <c r="AB203" i="16"/>
  <c r="AB204" i="16"/>
  <c r="AB205" i="16"/>
  <c r="AB206" i="16"/>
  <c r="AB207" i="16"/>
  <c r="AB208" i="16"/>
  <c r="AB209" i="16"/>
  <c r="AB210" i="16"/>
  <c r="AB211" i="16"/>
  <c r="AB212" i="16"/>
  <c r="AB213" i="16"/>
  <c r="AB214" i="16"/>
  <c r="AB215" i="16"/>
  <c r="AB216" i="16"/>
  <c r="AB217" i="16"/>
  <c r="AB218" i="16"/>
  <c r="AB219" i="16"/>
  <c r="AB220" i="16"/>
  <c r="AB221" i="16"/>
  <c r="AB222" i="16"/>
  <c r="AB223" i="16"/>
  <c r="AB224" i="16"/>
  <c r="AB225" i="16"/>
  <c r="AB226" i="16"/>
  <c r="AB227" i="16"/>
  <c r="AB228" i="16"/>
  <c r="AB229" i="16"/>
  <c r="AB230" i="16"/>
  <c r="AB231" i="16"/>
  <c r="AB232" i="16"/>
  <c r="AB233" i="16"/>
  <c r="AB234" i="16"/>
  <c r="AB235" i="16"/>
  <c r="AB236" i="16"/>
  <c r="AB237" i="16"/>
  <c r="AB238" i="16"/>
  <c r="AB239" i="16"/>
  <c r="AB240" i="16"/>
  <c r="AB241" i="16"/>
  <c r="AB242" i="16"/>
  <c r="AB243" i="16"/>
  <c r="AB244" i="16"/>
  <c r="AB245" i="16"/>
  <c r="AB246" i="16"/>
  <c r="AB247" i="16"/>
  <c r="AB248" i="16"/>
  <c r="AB249" i="16"/>
  <c r="AB250" i="16"/>
  <c r="AB251" i="16"/>
  <c r="AB252" i="16"/>
  <c r="AB253" i="16"/>
  <c r="AB254" i="16"/>
  <c r="AB255" i="16"/>
  <c r="AB256" i="16"/>
  <c r="AB257" i="16"/>
  <c r="AB258" i="16"/>
  <c r="AB259" i="16"/>
  <c r="AB260" i="16"/>
  <c r="AB261" i="16"/>
  <c r="AB262" i="16"/>
  <c r="AB263" i="16"/>
  <c r="AB264" i="16"/>
  <c r="AB265" i="16"/>
  <c r="AB266" i="16"/>
  <c r="AB267" i="16"/>
  <c r="AB268" i="16"/>
  <c r="AB269" i="16"/>
  <c r="AB270" i="16"/>
  <c r="AB271" i="16"/>
  <c r="AB272" i="16"/>
  <c r="AB273" i="16"/>
  <c r="AB274" i="16"/>
  <c r="AB275" i="16"/>
  <c r="AB276" i="16"/>
  <c r="AB277" i="16"/>
  <c r="AB278" i="16"/>
  <c r="AB279" i="16"/>
  <c r="AB280" i="16"/>
  <c r="AB281" i="16"/>
  <c r="AB282" i="16"/>
  <c r="AB283" i="16"/>
  <c r="AB284" i="16"/>
  <c r="AB285" i="16"/>
  <c r="AB286" i="16"/>
  <c r="AB287" i="16"/>
  <c r="AB288" i="16"/>
  <c r="AB289" i="16"/>
  <c r="AB290" i="16"/>
  <c r="AB291" i="16"/>
  <c r="AB292" i="16"/>
  <c r="AB293" i="16"/>
  <c r="AB294" i="16"/>
  <c r="AB295" i="16"/>
  <c r="AB296" i="16"/>
  <c r="AB297" i="16"/>
  <c r="AB298" i="16"/>
  <c r="AB299" i="16"/>
  <c r="AB300" i="16"/>
  <c r="AB301" i="16"/>
  <c r="AB302" i="16"/>
  <c r="AB303" i="16"/>
  <c r="AB304" i="16"/>
  <c r="AB305" i="16"/>
  <c r="AB306" i="16"/>
  <c r="AB307" i="16"/>
  <c r="AB308" i="16"/>
  <c r="AB309" i="16"/>
  <c r="AB310" i="16"/>
  <c r="AB311" i="16"/>
  <c r="AB312" i="16"/>
  <c r="AB313" i="16"/>
  <c r="AB314" i="16"/>
  <c r="AB315" i="16"/>
  <c r="AB316" i="16"/>
  <c r="AB317" i="16"/>
  <c r="AB318" i="16"/>
  <c r="AB319" i="16"/>
  <c r="AB320" i="16"/>
  <c r="AB321" i="16"/>
  <c r="AB322" i="16"/>
  <c r="AB323" i="16"/>
  <c r="AB324" i="16"/>
  <c r="AB325" i="16"/>
  <c r="AB326" i="16"/>
  <c r="AB327" i="16"/>
  <c r="AB328" i="16"/>
  <c r="AB329" i="16"/>
  <c r="AB330" i="16"/>
  <c r="AB331" i="16"/>
  <c r="AB332" i="16"/>
  <c r="AB333" i="16"/>
  <c r="AB334" i="16"/>
  <c r="AB335" i="16"/>
  <c r="AB336" i="16"/>
  <c r="AB337" i="16"/>
  <c r="AB338" i="16"/>
  <c r="AB339" i="16"/>
  <c r="AB340" i="16"/>
  <c r="AB341" i="16"/>
  <c r="AB342" i="16"/>
  <c r="AB343" i="16"/>
  <c r="AB344" i="16"/>
  <c r="AB345" i="16"/>
  <c r="AB346" i="16"/>
  <c r="AB347" i="16"/>
  <c r="AB348" i="16"/>
  <c r="AB349" i="16"/>
  <c r="AB350" i="16"/>
  <c r="AB351" i="16"/>
  <c r="AB352" i="16"/>
  <c r="AB353" i="16"/>
  <c r="AB354" i="16"/>
  <c r="AB355" i="16"/>
  <c r="AB356" i="16"/>
  <c r="AB357" i="16"/>
  <c r="AB358" i="16"/>
  <c r="AB359" i="16"/>
  <c r="AB360" i="16"/>
  <c r="AB361" i="16"/>
  <c r="AB362" i="16"/>
  <c r="AB363" i="16"/>
  <c r="AB364" i="16"/>
  <c r="AB365" i="16"/>
  <c r="AB366" i="16"/>
  <c r="AB367" i="16"/>
  <c r="AB368" i="16"/>
  <c r="AB369" i="16"/>
  <c r="AB370" i="16"/>
  <c r="AB371" i="16"/>
  <c r="AB372" i="16"/>
  <c r="AB373" i="16"/>
  <c r="AB374" i="16"/>
  <c r="AB375" i="16"/>
  <c r="AB376" i="16"/>
  <c r="AB377" i="16"/>
  <c r="AB378" i="16"/>
  <c r="AB379" i="16"/>
  <c r="AB380" i="16"/>
  <c r="AB381" i="16"/>
  <c r="AB382" i="16"/>
  <c r="AB383" i="16"/>
  <c r="AB384" i="16"/>
  <c r="AB385" i="16"/>
  <c r="AB386" i="16"/>
  <c r="AB387" i="16"/>
  <c r="AB388" i="16"/>
  <c r="AB389" i="16"/>
  <c r="AB390" i="16"/>
  <c r="AB391" i="16"/>
  <c r="AB392" i="16"/>
  <c r="AB393" i="16"/>
  <c r="AB394" i="16"/>
  <c r="AB395" i="16"/>
  <c r="AB396" i="16"/>
  <c r="AB397" i="16"/>
  <c r="AB398" i="16"/>
  <c r="AB399" i="16"/>
  <c r="AB400" i="16"/>
  <c r="AB401" i="16"/>
  <c r="AB402" i="16"/>
  <c r="AB403" i="16"/>
  <c r="AB404" i="16"/>
  <c r="AB405" i="16"/>
  <c r="AB406" i="16"/>
  <c r="AB407" i="16"/>
  <c r="AB408" i="16"/>
  <c r="AB409" i="16"/>
  <c r="AB410" i="16"/>
  <c r="AB411" i="16"/>
  <c r="AB412" i="16"/>
  <c r="AB413" i="16"/>
  <c r="AB414" i="16"/>
  <c r="AB415" i="16"/>
  <c r="AB416" i="16"/>
  <c r="AB417" i="16"/>
  <c r="AB418" i="16"/>
  <c r="AB419" i="16"/>
  <c r="AB420" i="16"/>
  <c r="AB421" i="16"/>
  <c r="AB422" i="16"/>
  <c r="AB423" i="16"/>
  <c r="AB424" i="16"/>
  <c r="AB425" i="16"/>
  <c r="AB426" i="16"/>
  <c r="AB427" i="16"/>
  <c r="AB428" i="16"/>
  <c r="AB429" i="16"/>
  <c r="AB430" i="16"/>
  <c r="AB431" i="16"/>
  <c r="AB432" i="16"/>
  <c r="AB433" i="16"/>
  <c r="AB434" i="16"/>
  <c r="AB435" i="16"/>
  <c r="AB436" i="16"/>
  <c r="AB437" i="16"/>
  <c r="AB438" i="16"/>
  <c r="AB439" i="16"/>
  <c r="AB440" i="16"/>
  <c r="AB441" i="16"/>
  <c r="AB442" i="16"/>
  <c r="AB443" i="16"/>
  <c r="AB444" i="16"/>
  <c r="AB445" i="16"/>
  <c r="AB446" i="16"/>
  <c r="AB447" i="16"/>
  <c r="AB448" i="16"/>
  <c r="AB449" i="16"/>
  <c r="AB450" i="16"/>
  <c r="AB451" i="16"/>
  <c r="AB452" i="16"/>
  <c r="AB453" i="16"/>
  <c r="AB454" i="16"/>
  <c r="AB455" i="16"/>
  <c r="AB456" i="16"/>
  <c r="AB457" i="16"/>
  <c r="AB458" i="16"/>
  <c r="AB459" i="16"/>
  <c r="AB460" i="16"/>
  <c r="AB461" i="16"/>
  <c r="AB462" i="16"/>
  <c r="AB463" i="16"/>
  <c r="AB464" i="16"/>
  <c r="AB465" i="16"/>
  <c r="AB466" i="16"/>
  <c r="AB467" i="16"/>
  <c r="AB468" i="16"/>
  <c r="AB469" i="16"/>
  <c r="AB470" i="16"/>
  <c r="AB471" i="16"/>
  <c r="AB472" i="16"/>
  <c r="AB473" i="16"/>
  <c r="AB474" i="16"/>
  <c r="AB475" i="16"/>
  <c r="AB476" i="16"/>
  <c r="AB477" i="16"/>
  <c r="AB478" i="16"/>
  <c r="AB479" i="16"/>
  <c r="AB480" i="16"/>
  <c r="AB481" i="16"/>
  <c r="AB482" i="16"/>
  <c r="AB483" i="16"/>
  <c r="AB484" i="16"/>
  <c r="AB485" i="16"/>
  <c r="AB486" i="16"/>
  <c r="AB487" i="16"/>
  <c r="AB488" i="16"/>
  <c r="AB489" i="16"/>
  <c r="AB490" i="16"/>
  <c r="AB491" i="16"/>
  <c r="AB492" i="16"/>
  <c r="AB493" i="16"/>
  <c r="AB494" i="16"/>
  <c r="AB495" i="16"/>
  <c r="AB496" i="16"/>
  <c r="AB497" i="16"/>
  <c r="AB498" i="16"/>
  <c r="AB499" i="16"/>
  <c r="AB500" i="16"/>
  <c r="AB501" i="16"/>
  <c r="AB502" i="16"/>
  <c r="AB503" i="16"/>
  <c r="AB504" i="16"/>
  <c r="AB505" i="16"/>
  <c r="AB506" i="16"/>
  <c r="AB507" i="16"/>
  <c r="AB508" i="16"/>
  <c r="AB509" i="16"/>
  <c r="AB510" i="16"/>
  <c r="AB511" i="16"/>
  <c r="AB512" i="16"/>
  <c r="AB513" i="16"/>
  <c r="AB514" i="16"/>
  <c r="AB515" i="16"/>
  <c r="AB516" i="16"/>
  <c r="AB517" i="16"/>
  <c r="AB518" i="16"/>
  <c r="AB519" i="16"/>
  <c r="AB520" i="16"/>
  <c r="AB521" i="16"/>
  <c r="AB522" i="16"/>
  <c r="AB523" i="16"/>
  <c r="AB524" i="16"/>
  <c r="AB525" i="16"/>
  <c r="AB526" i="16"/>
  <c r="AB527" i="16"/>
  <c r="AB528" i="16"/>
  <c r="AB529" i="16"/>
  <c r="AB530" i="16"/>
  <c r="AB531" i="16"/>
  <c r="AB532" i="16"/>
  <c r="AB533" i="16"/>
  <c r="AB534" i="16"/>
  <c r="AB535" i="16"/>
  <c r="AB536" i="16"/>
  <c r="AB537" i="16"/>
  <c r="AB538" i="16"/>
  <c r="AB539" i="16"/>
  <c r="AB540" i="16"/>
  <c r="AB541" i="16"/>
  <c r="AB542" i="16"/>
  <c r="AB543" i="16"/>
  <c r="AB544" i="16"/>
  <c r="AB545" i="16"/>
  <c r="AB546" i="16"/>
  <c r="AB547" i="16"/>
  <c r="AB548" i="16"/>
  <c r="AB549" i="16"/>
  <c r="AB550" i="16"/>
  <c r="AB551" i="16"/>
  <c r="AB552" i="16"/>
  <c r="AB553" i="16"/>
  <c r="AB554" i="16"/>
  <c r="AB555" i="16"/>
  <c r="AB556" i="16"/>
  <c r="AB557" i="16"/>
  <c r="AB558" i="16"/>
  <c r="AB559" i="16"/>
  <c r="AB560" i="16"/>
  <c r="AB561" i="16"/>
  <c r="AB562" i="16"/>
  <c r="AB563" i="16"/>
  <c r="AB564" i="16"/>
  <c r="AB565" i="16"/>
  <c r="AB566" i="16"/>
  <c r="AB567" i="16"/>
  <c r="AB568" i="16"/>
  <c r="AB569" i="16"/>
  <c r="AB570" i="16"/>
  <c r="AB571" i="16"/>
  <c r="AB572" i="16"/>
  <c r="AB573" i="16"/>
  <c r="AB574" i="16"/>
  <c r="AB575" i="16"/>
  <c r="AB576" i="16"/>
  <c r="AB577" i="16"/>
  <c r="AB578" i="16"/>
  <c r="AB579" i="16"/>
  <c r="AB580" i="16"/>
  <c r="AB581" i="16"/>
  <c r="AB582" i="16"/>
  <c r="AB583" i="16"/>
  <c r="AB584" i="16"/>
  <c r="AB585" i="16"/>
  <c r="AB586" i="16"/>
  <c r="AB587" i="16"/>
  <c r="AB588" i="16"/>
  <c r="AB589" i="16"/>
  <c r="AB590" i="16"/>
  <c r="AB591" i="16"/>
  <c r="AB592" i="16"/>
  <c r="AB593" i="16"/>
  <c r="AB594" i="16"/>
  <c r="AB595" i="16"/>
  <c r="AB596" i="16"/>
  <c r="AB597" i="16"/>
  <c r="AB598" i="16"/>
  <c r="AB599" i="16"/>
  <c r="AB600" i="16"/>
  <c r="AB601" i="16"/>
  <c r="AB602" i="16"/>
  <c r="AB603" i="16"/>
  <c r="AB604" i="16"/>
  <c r="AB605" i="16"/>
  <c r="AB606" i="16"/>
  <c r="AB607" i="16"/>
  <c r="AB608" i="16"/>
  <c r="AB609" i="16"/>
  <c r="AB610" i="16"/>
  <c r="AB611" i="16"/>
  <c r="AB612" i="16"/>
  <c r="AB613" i="16"/>
  <c r="AB614" i="16"/>
  <c r="AB615" i="16"/>
  <c r="AB616" i="16"/>
  <c r="AB617" i="16"/>
  <c r="AB618" i="16"/>
  <c r="AB619" i="16"/>
  <c r="AB620" i="16"/>
  <c r="AB621" i="16"/>
  <c r="AB622" i="16"/>
  <c r="AB623" i="16"/>
  <c r="AB624" i="16"/>
  <c r="AB625" i="16"/>
  <c r="AB626" i="16"/>
  <c r="AB627" i="16"/>
  <c r="AB628" i="16"/>
  <c r="AB629" i="16"/>
  <c r="AB630" i="16"/>
  <c r="AB631" i="16"/>
  <c r="AB632" i="16"/>
  <c r="AB633" i="16"/>
  <c r="AB634" i="16"/>
  <c r="AB635" i="16"/>
  <c r="AB636" i="16"/>
  <c r="AB637" i="16"/>
  <c r="AB638" i="16"/>
  <c r="AB639" i="16"/>
  <c r="AB640" i="16"/>
  <c r="AB641" i="16"/>
  <c r="AB642" i="16"/>
  <c r="AB643" i="16"/>
  <c r="AB644" i="16"/>
  <c r="AB645" i="16"/>
  <c r="AB646" i="16"/>
  <c r="AB647" i="16"/>
  <c r="AB648" i="16"/>
  <c r="AB649" i="16"/>
  <c r="AB650" i="16"/>
  <c r="AB651" i="16"/>
  <c r="AB652" i="16"/>
  <c r="AB653" i="16"/>
  <c r="AB654" i="16"/>
  <c r="AB655" i="16"/>
  <c r="AB656" i="16"/>
  <c r="AB657" i="16"/>
  <c r="AB658" i="16"/>
  <c r="AB659" i="16"/>
  <c r="AB660" i="16"/>
  <c r="AB661" i="16"/>
  <c r="AB662" i="16"/>
  <c r="AB663" i="16"/>
  <c r="AB664" i="16"/>
  <c r="AB665" i="16"/>
  <c r="AB666" i="16"/>
  <c r="AB667" i="16"/>
  <c r="AB668" i="16"/>
  <c r="AB669" i="16"/>
  <c r="AB670" i="16"/>
  <c r="AB671" i="16"/>
  <c r="AB672" i="16"/>
  <c r="AB673" i="16"/>
  <c r="AB674" i="16"/>
  <c r="AB675" i="16"/>
  <c r="AB676" i="16"/>
  <c r="AB677" i="16"/>
  <c r="AB678" i="16"/>
  <c r="AB679" i="16"/>
  <c r="AB680" i="16"/>
  <c r="AB681" i="16"/>
  <c r="AB682" i="16"/>
  <c r="AB683" i="16"/>
  <c r="AB684" i="16"/>
  <c r="AB685" i="16"/>
  <c r="AB686" i="16"/>
  <c r="AB687" i="16"/>
  <c r="AB688" i="16"/>
  <c r="AB689" i="16"/>
  <c r="AB690" i="16"/>
  <c r="AB691" i="16"/>
  <c r="AB692" i="16"/>
  <c r="AB693" i="16"/>
  <c r="AB694" i="16"/>
  <c r="AB695" i="16"/>
  <c r="AB696" i="16"/>
  <c r="AB697" i="16"/>
  <c r="AB698" i="16"/>
  <c r="AB699" i="16"/>
  <c r="AB700" i="16"/>
  <c r="AB701" i="16"/>
  <c r="AB702" i="16"/>
  <c r="AB703" i="16"/>
  <c r="AB704" i="16"/>
  <c r="AB705" i="16"/>
  <c r="AB706" i="16"/>
  <c r="AB707" i="16"/>
  <c r="AB708" i="16"/>
  <c r="AB709" i="16"/>
  <c r="AB710" i="16"/>
  <c r="AB711" i="16"/>
  <c r="AB712" i="16"/>
  <c r="AB713" i="16"/>
  <c r="AB714" i="16"/>
  <c r="AB715" i="16"/>
  <c r="AB716" i="16"/>
  <c r="AB717" i="16"/>
  <c r="AB718" i="16"/>
  <c r="AB719" i="16"/>
  <c r="AB720" i="16"/>
  <c r="AB721" i="16"/>
  <c r="AB722" i="16"/>
  <c r="AB723" i="16"/>
  <c r="AB724" i="16"/>
  <c r="AB725" i="16"/>
  <c r="AB726" i="16"/>
  <c r="AB727" i="16"/>
  <c r="AB728" i="16"/>
  <c r="AB729" i="16"/>
  <c r="AB730" i="16"/>
  <c r="AB731" i="16"/>
  <c r="AB732" i="16"/>
  <c r="AB733" i="16"/>
  <c r="AB734" i="16"/>
  <c r="AB735" i="16"/>
  <c r="AB736" i="16"/>
  <c r="AB737" i="16"/>
  <c r="AB738" i="16"/>
  <c r="AB739" i="16"/>
  <c r="AB740" i="16"/>
  <c r="AB741" i="16"/>
  <c r="AB742" i="16"/>
  <c r="AB743" i="16"/>
  <c r="AB744" i="16"/>
  <c r="AB745" i="16"/>
  <c r="AB746" i="16"/>
  <c r="AB747" i="16"/>
  <c r="AB748" i="16"/>
  <c r="AB749" i="16"/>
  <c r="AB750" i="16"/>
  <c r="AB751" i="16"/>
  <c r="AB752" i="16"/>
  <c r="AB753" i="16"/>
  <c r="AB754" i="16"/>
  <c r="AB755" i="16"/>
  <c r="AB756" i="16"/>
  <c r="AB757" i="16"/>
  <c r="AB758" i="16"/>
  <c r="AB759" i="16"/>
  <c r="AB760" i="16"/>
  <c r="AB761" i="16"/>
  <c r="AB762" i="16"/>
  <c r="AB763" i="16"/>
  <c r="AB764" i="16"/>
  <c r="AB765" i="16"/>
  <c r="AB766" i="16"/>
  <c r="AB767" i="16"/>
  <c r="AB768" i="16"/>
  <c r="AB769" i="16"/>
  <c r="AB770" i="16"/>
  <c r="AB771" i="16"/>
  <c r="AB772" i="16"/>
  <c r="AB773" i="16"/>
  <c r="AB774" i="16"/>
  <c r="AB775" i="16"/>
  <c r="AB776" i="16"/>
  <c r="AB777" i="16"/>
  <c r="AB778" i="16"/>
  <c r="AB779" i="16"/>
  <c r="AB780" i="16"/>
  <c r="AB781" i="16"/>
  <c r="AB782" i="16"/>
  <c r="AB783" i="16"/>
  <c r="AB784" i="16"/>
  <c r="AB785" i="16"/>
  <c r="AB786" i="16"/>
  <c r="AB787" i="16"/>
  <c r="AB788" i="16"/>
  <c r="AB789" i="16"/>
  <c r="AB790" i="16"/>
  <c r="AB791" i="16"/>
  <c r="AB792" i="16"/>
  <c r="AB793" i="16"/>
  <c r="AB794" i="16"/>
  <c r="AB795" i="16"/>
  <c r="AB796" i="16"/>
  <c r="AB797" i="16"/>
  <c r="AB798" i="16"/>
  <c r="AB799" i="16"/>
  <c r="AB800" i="16"/>
  <c r="AB801" i="16"/>
  <c r="AB802" i="16"/>
  <c r="AB803" i="16"/>
  <c r="AB804" i="16"/>
  <c r="AB805" i="16"/>
  <c r="AB806" i="16"/>
  <c r="AB807" i="16"/>
  <c r="AB808" i="16"/>
  <c r="AB809" i="16"/>
  <c r="AB810" i="16"/>
  <c r="AB811" i="16"/>
  <c r="AB812" i="16"/>
  <c r="AB813" i="16"/>
  <c r="AB814" i="16"/>
  <c r="AB815" i="16"/>
  <c r="AB816" i="16"/>
  <c r="AB817" i="16"/>
  <c r="AB818" i="16"/>
  <c r="AB819" i="16"/>
  <c r="AB820" i="16"/>
  <c r="AB821" i="16"/>
  <c r="AB822" i="16"/>
  <c r="AB823" i="16"/>
  <c r="AB824" i="16"/>
  <c r="AB825" i="16"/>
  <c r="AB826" i="16"/>
  <c r="AB827" i="16"/>
  <c r="AB828" i="16"/>
  <c r="AB829" i="16"/>
  <c r="AB830" i="16"/>
  <c r="AB831" i="16"/>
  <c r="AB832" i="16"/>
  <c r="AB833" i="16"/>
  <c r="AB834" i="16"/>
  <c r="AB835" i="16"/>
  <c r="AB836" i="16"/>
  <c r="AB837" i="16"/>
  <c r="AB838" i="16"/>
  <c r="AB839" i="16"/>
  <c r="AB840" i="16"/>
  <c r="AB841" i="16"/>
  <c r="AB842" i="16"/>
  <c r="AB843" i="16"/>
  <c r="AB844" i="16"/>
  <c r="AB845" i="16"/>
  <c r="AB846" i="16"/>
  <c r="AB847" i="16"/>
  <c r="AB848" i="16"/>
  <c r="AB849" i="16"/>
  <c r="AB850" i="16"/>
  <c r="AB851" i="16"/>
  <c r="AB852" i="16"/>
  <c r="AB853" i="16"/>
  <c r="AB854" i="16"/>
  <c r="AB855" i="16"/>
  <c r="AB856" i="16"/>
  <c r="AB857" i="16"/>
  <c r="AB858" i="16"/>
  <c r="AB859" i="16"/>
  <c r="AB860" i="16"/>
  <c r="AB861" i="16"/>
  <c r="AB862" i="16"/>
  <c r="AB863" i="16"/>
  <c r="AB864" i="16"/>
  <c r="AB865" i="16"/>
  <c r="AB866" i="16"/>
  <c r="AB867" i="16"/>
  <c r="AB868" i="16"/>
  <c r="AB869" i="16"/>
  <c r="AB870" i="16"/>
  <c r="AB871" i="16"/>
  <c r="AB872" i="16"/>
  <c r="AB873" i="16"/>
  <c r="AB874" i="16"/>
  <c r="AB875" i="16"/>
  <c r="AB876" i="16"/>
  <c r="AB877" i="16"/>
  <c r="AB878" i="16"/>
  <c r="AB879" i="16"/>
  <c r="AB880" i="16"/>
  <c r="AB881" i="16"/>
  <c r="AB882" i="16"/>
  <c r="AB883" i="16"/>
  <c r="AB884" i="16"/>
  <c r="AB885" i="16"/>
  <c r="AB886" i="16"/>
  <c r="AB887" i="16"/>
  <c r="AB888" i="16"/>
  <c r="AB889" i="16"/>
  <c r="AB890" i="16"/>
  <c r="AB891" i="16"/>
  <c r="AB892" i="16"/>
  <c r="AB893" i="16"/>
  <c r="AB894" i="16"/>
  <c r="AB895" i="16"/>
  <c r="AB896" i="16"/>
  <c r="AB897" i="16"/>
  <c r="AB898" i="16"/>
  <c r="AB899" i="16"/>
  <c r="AB900" i="16"/>
  <c r="AB901" i="16"/>
  <c r="AB902" i="16"/>
  <c r="AB903" i="16"/>
  <c r="AB904" i="16"/>
  <c r="AB905" i="16"/>
  <c r="AB906" i="16"/>
  <c r="AB907" i="16"/>
  <c r="AB908" i="16"/>
  <c r="AB909" i="16"/>
  <c r="AB910" i="16"/>
  <c r="AB911" i="16"/>
  <c r="AB912" i="16"/>
  <c r="AB913" i="16"/>
  <c r="AB914" i="16"/>
  <c r="AB915" i="16"/>
  <c r="AB916" i="16"/>
  <c r="AB917" i="16"/>
  <c r="AB918" i="16"/>
  <c r="AB919" i="16"/>
  <c r="AB920" i="16"/>
  <c r="AB921" i="16"/>
  <c r="AB922" i="16"/>
  <c r="AB923" i="16"/>
  <c r="AB924" i="16"/>
  <c r="AB925" i="16"/>
  <c r="AB926" i="16"/>
  <c r="AB927" i="16"/>
  <c r="AB928" i="16"/>
  <c r="AB929" i="16"/>
  <c r="AB930" i="16"/>
  <c r="AB931" i="16"/>
  <c r="AB932" i="16"/>
  <c r="AB933" i="16"/>
  <c r="AB934" i="16"/>
  <c r="AB935" i="16"/>
  <c r="AB936" i="16"/>
  <c r="AB937" i="16"/>
  <c r="AB938" i="16"/>
  <c r="AB939" i="16"/>
  <c r="AB940" i="16"/>
  <c r="AB941" i="16"/>
  <c r="AB942" i="16"/>
  <c r="AB943" i="16"/>
  <c r="AB944" i="16"/>
  <c r="AB945" i="16"/>
  <c r="AB946" i="16"/>
  <c r="AB947" i="16"/>
  <c r="AB948" i="16"/>
  <c r="AB949" i="16"/>
  <c r="AB950" i="16"/>
  <c r="AB951" i="16"/>
  <c r="AB952" i="16"/>
  <c r="AB953" i="16"/>
  <c r="AB954" i="16"/>
  <c r="AB955" i="16"/>
  <c r="AB956" i="16"/>
  <c r="AB957" i="16"/>
  <c r="AB958" i="16"/>
  <c r="AB959" i="16"/>
  <c r="AB960" i="16"/>
  <c r="AB961" i="16"/>
  <c r="AB962" i="16"/>
  <c r="AB963" i="16"/>
  <c r="AB964" i="16"/>
  <c r="AB965" i="16"/>
  <c r="AB966" i="16"/>
  <c r="AB967" i="16"/>
  <c r="AB968" i="16"/>
  <c r="AB969" i="16"/>
  <c r="AB970" i="16"/>
  <c r="AB971" i="16"/>
  <c r="AB972" i="16"/>
  <c r="AB973" i="16"/>
  <c r="AB974" i="16"/>
  <c r="AB975" i="16"/>
  <c r="AB976" i="16"/>
  <c r="AB977" i="16"/>
  <c r="AB978" i="16"/>
  <c r="AB979" i="16"/>
  <c r="AB980" i="16"/>
  <c r="AB981" i="16"/>
  <c r="AB982" i="16"/>
  <c r="AB983" i="16"/>
  <c r="AB984" i="16"/>
  <c r="AB985" i="16"/>
  <c r="AB986" i="16"/>
  <c r="AB987" i="16"/>
  <c r="AB988" i="16"/>
  <c r="AB989" i="16"/>
  <c r="AB990" i="16"/>
  <c r="AB991" i="16"/>
  <c r="AB992" i="16"/>
  <c r="AB993" i="16"/>
  <c r="AB994" i="16"/>
  <c r="AB995" i="16"/>
  <c r="AB996" i="16"/>
  <c r="AB997" i="16"/>
  <c r="AB998" i="16"/>
  <c r="AB999" i="16"/>
  <c r="AB1000" i="16"/>
  <c r="AB1001" i="16"/>
  <c r="AB1002" i="16"/>
  <c r="AB1003" i="16"/>
  <c r="AB1004" i="16"/>
  <c r="AB1005" i="16"/>
  <c r="AB1006" i="16"/>
  <c r="AB1007" i="16"/>
  <c r="AB1008" i="16"/>
  <c r="AB1009" i="16"/>
  <c r="AB1010" i="16"/>
  <c r="AB1011" i="16"/>
  <c r="AB1012" i="16"/>
  <c r="AB1013" i="16"/>
  <c r="AB1014" i="16"/>
  <c r="AB1015" i="16"/>
  <c r="AB1016" i="16"/>
  <c r="AB1017" i="16"/>
  <c r="AB1018" i="16"/>
  <c r="AB1019" i="16"/>
  <c r="AB1020" i="16"/>
  <c r="AB1021" i="16"/>
  <c r="AB1022" i="16"/>
  <c r="AB1023" i="16"/>
  <c r="AB1024" i="16"/>
  <c r="AB1025" i="16"/>
  <c r="AB1026" i="16"/>
  <c r="AB1027" i="16"/>
  <c r="AB1028" i="16"/>
  <c r="AB1029" i="16"/>
  <c r="AB1030" i="16"/>
  <c r="AB1031" i="16"/>
  <c r="AB1032" i="16"/>
  <c r="AB1033" i="16"/>
  <c r="AB1034" i="16"/>
  <c r="AB1035" i="16"/>
  <c r="AB1036" i="16"/>
  <c r="AB1037" i="16"/>
  <c r="AB1038" i="16"/>
  <c r="AB1039" i="16"/>
  <c r="AB1040" i="16"/>
  <c r="AB1041" i="16"/>
  <c r="AB1042" i="16"/>
  <c r="AB1043" i="16"/>
  <c r="AB1044" i="16"/>
  <c r="AB1045" i="16"/>
  <c r="AB1046" i="16"/>
  <c r="AB1047" i="16"/>
  <c r="AB1048" i="16"/>
  <c r="AB1049" i="16"/>
  <c r="AB1050" i="16"/>
  <c r="AB1051" i="16"/>
  <c r="AB1052" i="16"/>
  <c r="AB1053" i="16"/>
  <c r="AB1054" i="16"/>
  <c r="AB1055" i="16"/>
  <c r="AB1056" i="16"/>
  <c r="AB1057" i="16"/>
  <c r="AB1058" i="16"/>
  <c r="AB1059" i="16"/>
  <c r="AB1060" i="16"/>
  <c r="AB1061" i="16"/>
  <c r="AB1062" i="16"/>
  <c r="AB1063" i="16"/>
  <c r="AB1064" i="16"/>
  <c r="AB1065" i="16"/>
  <c r="AB1066" i="16"/>
  <c r="AB1067" i="16"/>
  <c r="AB1068" i="16"/>
  <c r="AB1069" i="16"/>
  <c r="AB1070" i="16"/>
  <c r="AB1071" i="16"/>
  <c r="AB1072" i="16"/>
  <c r="AB1073" i="16"/>
  <c r="AB1074" i="16"/>
  <c r="AB1075" i="16"/>
  <c r="AB1076" i="16"/>
  <c r="AB1077" i="16"/>
  <c r="AB1078" i="16"/>
  <c r="AB1079" i="16"/>
  <c r="AB1080" i="16"/>
  <c r="AB1081" i="16"/>
  <c r="AB1082" i="16"/>
  <c r="AB1083" i="16"/>
  <c r="AB1084" i="16"/>
  <c r="AB1085" i="16"/>
  <c r="AB1086" i="16"/>
  <c r="AB1087" i="16"/>
  <c r="AB1088" i="16"/>
  <c r="AB1089" i="16"/>
  <c r="AB1090" i="16"/>
  <c r="AB1091" i="16"/>
  <c r="AB1092" i="16"/>
  <c r="AB1093" i="16"/>
  <c r="AB1094" i="16"/>
  <c r="AB1095" i="16"/>
  <c r="AB1096" i="16"/>
  <c r="AB1097" i="16"/>
  <c r="AB1098" i="16"/>
  <c r="AB1099" i="16"/>
  <c r="AB1100" i="16"/>
  <c r="AB1101" i="16"/>
  <c r="AB1102" i="16"/>
  <c r="AB1103" i="16"/>
  <c r="AB1104" i="16"/>
  <c r="AB1105" i="16"/>
  <c r="AB1106" i="16"/>
  <c r="AB1107" i="16"/>
  <c r="AB1108" i="16"/>
  <c r="AB1109" i="16"/>
  <c r="AB1110" i="16"/>
  <c r="AB1111" i="16"/>
  <c r="AB1112" i="16"/>
  <c r="AB1113" i="16"/>
  <c r="AB1114" i="16"/>
  <c r="AB1115" i="16"/>
  <c r="AB1116" i="16"/>
  <c r="AB1117" i="16"/>
  <c r="AB1118" i="16"/>
  <c r="AB1119" i="16"/>
  <c r="AB1120" i="16"/>
  <c r="AB1121" i="16"/>
  <c r="AB1122" i="16"/>
  <c r="AB1123" i="16"/>
  <c r="AB1124" i="16"/>
  <c r="AB1125" i="16"/>
  <c r="AB1126" i="16"/>
  <c r="AB1127" i="16"/>
  <c r="AB1128" i="16"/>
  <c r="AB1129" i="16"/>
  <c r="AB1130" i="16"/>
  <c r="AB1131" i="16"/>
  <c r="AB1132" i="16"/>
  <c r="AB1133" i="16"/>
  <c r="AB1134" i="16"/>
  <c r="AB1135" i="16"/>
  <c r="AB1136" i="16"/>
  <c r="AB1137" i="16"/>
  <c r="AB1138" i="16"/>
  <c r="AB1139" i="16"/>
  <c r="AB1140" i="16"/>
  <c r="AB1141" i="16"/>
  <c r="AB1142" i="16"/>
  <c r="AB1143" i="16"/>
  <c r="AB1144" i="16"/>
  <c r="AB1145" i="16"/>
  <c r="AB1146" i="16"/>
  <c r="AB1147" i="16"/>
  <c r="AB1148" i="16"/>
  <c r="AB1149" i="16"/>
  <c r="AB1150" i="16"/>
  <c r="AB1151" i="16"/>
  <c r="AB1152" i="16"/>
  <c r="AB1153" i="16"/>
  <c r="AB1154" i="16"/>
  <c r="AB1155" i="16"/>
  <c r="AB1156" i="16"/>
  <c r="AB1157" i="16"/>
  <c r="AB1158" i="16"/>
  <c r="AB1159" i="16"/>
  <c r="AB1160" i="16"/>
  <c r="AB1161" i="16"/>
  <c r="AB1162" i="16"/>
  <c r="AB1163" i="16"/>
  <c r="AB1164" i="16"/>
  <c r="AB1165" i="16"/>
  <c r="AB1166" i="16"/>
  <c r="AB1167" i="16"/>
  <c r="AB1168" i="16"/>
  <c r="AB1169" i="16"/>
  <c r="AB1170" i="16"/>
  <c r="AB1171" i="16"/>
  <c r="AB1172" i="16"/>
  <c r="AB1173" i="16"/>
  <c r="AB1174" i="16"/>
  <c r="AB1175" i="16"/>
  <c r="AB1176" i="16"/>
  <c r="AB1177" i="16"/>
  <c r="AB1178" i="16"/>
  <c r="AB1179" i="16"/>
  <c r="AB1180" i="16"/>
  <c r="AB1181" i="16"/>
  <c r="AB1182" i="16"/>
  <c r="AB1183" i="16"/>
  <c r="AB1184" i="16"/>
  <c r="AB1185" i="16"/>
  <c r="AB1186" i="16"/>
  <c r="AB1187" i="16"/>
  <c r="AB1188" i="16"/>
  <c r="AB1189" i="16"/>
  <c r="AB1190" i="16"/>
  <c r="AB1191" i="16"/>
  <c r="AB1192" i="16"/>
  <c r="AB1193" i="16"/>
  <c r="AB1194" i="16"/>
  <c r="AB1195" i="16"/>
  <c r="AB1196" i="16"/>
  <c r="AB1197" i="16"/>
  <c r="AB1198" i="16"/>
  <c r="AB1199" i="16"/>
  <c r="AB1200" i="16"/>
  <c r="AB1201" i="16"/>
  <c r="AB1202" i="16"/>
  <c r="AB1203" i="16"/>
  <c r="AB1204" i="16"/>
  <c r="AB1205" i="16"/>
  <c r="AB1206" i="16"/>
  <c r="AB1207" i="16"/>
  <c r="AB1208" i="16"/>
  <c r="AB1209" i="16"/>
  <c r="AB1210" i="16"/>
  <c r="AB1211" i="16"/>
  <c r="AB1212" i="16"/>
  <c r="AB1213" i="16"/>
  <c r="AB1214" i="16"/>
  <c r="AB1215" i="16"/>
  <c r="AB1216" i="16"/>
  <c r="AB1217" i="16"/>
  <c r="AB1218" i="16"/>
  <c r="AB1219" i="16"/>
  <c r="AB1220" i="16"/>
  <c r="AB1221" i="16"/>
  <c r="AB1222" i="16"/>
  <c r="AB1223" i="16"/>
  <c r="AB1224" i="16"/>
  <c r="AB1225" i="16"/>
  <c r="AB1226" i="16"/>
  <c r="AB1227" i="16"/>
  <c r="AB1228" i="16"/>
  <c r="AB1229" i="16"/>
  <c r="AB1230" i="16"/>
  <c r="AB1231" i="16"/>
  <c r="AB1232" i="16"/>
  <c r="AB1233" i="16"/>
  <c r="AB1234" i="16"/>
  <c r="AB1235" i="16"/>
  <c r="AB1236" i="16"/>
  <c r="AB1237" i="16"/>
  <c r="AB1238" i="16"/>
  <c r="AB1239" i="16"/>
  <c r="AB1240" i="16"/>
  <c r="AB1241" i="16"/>
  <c r="AB1242" i="16"/>
  <c r="AB1243" i="16"/>
  <c r="AB1244" i="16"/>
  <c r="AB1245" i="16"/>
  <c r="AB1246" i="16"/>
  <c r="AB1247" i="16"/>
  <c r="AB1248" i="16"/>
  <c r="AB1249" i="16"/>
  <c r="AB1250" i="16"/>
  <c r="AB1251" i="16"/>
  <c r="AB1252" i="16"/>
  <c r="AB1253" i="16"/>
  <c r="AB1254" i="16"/>
  <c r="AB1255" i="16"/>
  <c r="AB1256" i="16"/>
  <c r="AB1257" i="16"/>
  <c r="AB1258" i="16"/>
  <c r="AB1259" i="16"/>
  <c r="AB1260" i="16"/>
  <c r="AB1261" i="16"/>
  <c r="AB1262" i="16"/>
  <c r="AB1263" i="16"/>
  <c r="AB1264" i="16"/>
  <c r="AB1265" i="16"/>
  <c r="AB1266" i="16"/>
  <c r="AB1267" i="16"/>
  <c r="AB1268" i="16"/>
  <c r="AB1269" i="16"/>
  <c r="AB1270" i="16"/>
  <c r="AB1271" i="16"/>
  <c r="AB1272" i="16"/>
  <c r="AB1273" i="16"/>
  <c r="AB1274" i="16"/>
  <c r="AB1275" i="16"/>
  <c r="AB1276" i="16"/>
  <c r="AB1277" i="16"/>
  <c r="AB1278" i="16"/>
  <c r="AB1279" i="16"/>
  <c r="AB1280" i="16"/>
  <c r="AB1281" i="16"/>
  <c r="AB1282" i="16"/>
  <c r="AB1283" i="16"/>
  <c r="AB1284" i="16"/>
  <c r="AB1285" i="16"/>
  <c r="AB1286" i="16"/>
  <c r="AB1287" i="16"/>
  <c r="AB1288" i="16"/>
  <c r="AB1289" i="16"/>
  <c r="AB1290" i="16"/>
  <c r="AB1291" i="16"/>
  <c r="AB1292" i="16"/>
  <c r="AB1293" i="16"/>
  <c r="AB1294" i="16"/>
  <c r="AB1295" i="16"/>
  <c r="AB1296" i="16"/>
  <c r="AB1297" i="16"/>
  <c r="AB1298" i="16"/>
  <c r="AB1299" i="16"/>
  <c r="AB1300" i="16"/>
  <c r="AB1301" i="16"/>
  <c r="AB1302" i="16"/>
  <c r="AB1303" i="16"/>
  <c r="AB1304" i="16"/>
  <c r="AB1305" i="16"/>
  <c r="AB1306" i="16"/>
  <c r="AB1307" i="16"/>
  <c r="AB1308" i="16"/>
  <c r="AB1309" i="16"/>
  <c r="AB1310" i="16"/>
  <c r="AB1311" i="16"/>
  <c r="AB1312" i="16"/>
  <c r="AB1313" i="16"/>
  <c r="AB1314" i="16"/>
  <c r="AB1315" i="16"/>
  <c r="AB1316" i="16"/>
  <c r="AB1317" i="16"/>
  <c r="AB1318" i="16"/>
  <c r="AB1319" i="16"/>
  <c r="AB1320" i="16"/>
  <c r="AB1321" i="16"/>
  <c r="AB1322" i="16"/>
  <c r="AB1323" i="16"/>
  <c r="AB1324" i="16"/>
  <c r="AB1325" i="16"/>
  <c r="AB1326" i="16"/>
  <c r="AB1327" i="16"/>
  <c r="AB1328" i="16"/>
  <c r="AB1329" i="16"/>
  <c r="AB1330" i="16"/>
  <c r="AB1331" i="16"/>
  <c r="AB1332" i="16"/>
  <c r="AB1333" i="16"/>
  <c r="AB1334" i="16"/>
  <c r="AB1335" i="16"/>
  <c r="AB1336" i="16"/>
  <c r="AB1337" i="16"/>
  <c r="AB1338" i="16"/>
  <c r="AB1339" i="16"/>
  <c r="AB1340" i="16"/>
  <c r="AB1341" i="16"/>
  <c r="AB1342" i="16"/>
  <c r="AB1343" i="16"/>
  <c r="AB1344" i="16"/>
  <c r="AB1345" i="16"/>
  <c r="AB1346" i="16"/>
  <c r="AB1347" i="16"/>
  <c r="AB1348" i="16"/>
  <c r="AB1349" i="16"/>
  <c r="AB1350" i="16"/>
  <c r="AB1351" i="16"/>
  <c r="AB1352" i="16"/>
  <c r="AB1353" i="16"/>
  <c r="AB1354" i="16"/>
  <c r="AB1355" i="16"/>
  <c r="AB1356" i="16"/>
  <c r="AB1357" i="16"/>
  <c r="AB1358" i="16"/>
  <c r="AB1359" i="16"/>
  <c r="AB1360" i="16"/>
  <c r="AB1361" i="16"/>
  <c r="AB1362" i="16"/>
  <c r="AB1363" i="16"/>
  <c r="AB1364" i="16"/>
  <c r="AB1365" i="16"/>
  <c r="AB1366" i="16"/>
  <c r="AB1367" i="16"/>
  <c r="AB1368" i="16"/>
  <c r="AB1369" i="16"/>
  <c r="AB1370" i="16"/>
  <c r="AB1371" i="16"/>
  <c r="AB1372" i="16"/>
  <c r="AB1373" i="16"/>
  <c r="AB1374" i="16"/>
  <c r="AB1375" i="16"/>
  <c r="AB1376" i="16"/>
  <c r="AB1377" i="16"/>
  <c r="AB1378" i="16"/>
  <c r="AB1379" i="16"/>
  <c r="AB1380" i="16"/>
  <c r="AB1381" i="16"/>
  <c r="AB1382" i="16"/>
  <c r="AB1383" i="16"/>
  <c r="AB1384" i="16"/>
  <c r="AB1385" i="16"/>
  <c r="AB1386" i="16"/>
  <c r="AB1387" i="16"/>
  <c r="AB1388" i="16"/>
  <c r="AB1389" i="16"/>
  <c r="AB1390" i="16"/>
  <c r="AB1391" i="16"/>
  <c r="AB1392" i="16"/>
  <c r="AB1393" i="16"/>
  <c r="AB1394" i="16"/>
  <c r="AB1395" i="16"/>
  <c r="AB1396" i="16"/>
  <c r="AB1397" i="16"/>
  <c r="AB1398" i="16"/>
  <c r="AB1399" i="16"/>
  <c r="AB1400" i="16"/>
  <c r="AB1401" i="16"/>
  <c r="AB1402" i="16"/>
  <c r="AB1403" i="16"/>
  <c r="AB1404" i="16"/>
  <c r="AB1405" i="16"/>
  <c r="AB1406" i="16"/>
  <c r="AB1407" i="16"/>
  <c r="AB1408" i="16"/>
  <c r="AB1409" i="16"/>
  <c r="AB1410" i="16"/>
  <c r="AB1411" i="16"/>
  <c r="AB1412" i="16"/>
  <c r="AB1413" i="16"/>
  <c r="AB1414" i="16"/>
  <c r="AB1415" i="16"/>
  <c r="AB1416" i="16"/>
  <c r="AB1417" i="16"/>
  <c r="AB1418" i="16"/>
  <c r="AB1419" i="16"/>
  <c r="AB1420" i="16"/>
  <c r="AB1421" i="16"/>
  <c r="AB1422" i="16"/>
  <c r="AB1423" i="16"/>
  <c r="AB1424" i="16"/>
  <c r="AB1425" i="16"/>
  <c r="AB1426" i="16"/>
  <c r="AB1427" i="16"/>
  <c r="AB1428" i="16"/>
  <c r="AB1429" i="16"/>
  <c r="AB1430" i="16"/>
  <c r="AB1431" i="16"/>
  <c r="AB1432" i="16"/>
  <c r="AB1433" i="16"/>
  <c r="AB1434" i="16"/>
  <c r="AB1435" i="16"/>
  <c r="AB1436" i="16"/>
  <c r="AB1437" i="16"/>
  <c r="AB1438" i="16"/>
  <c r="AB1439" i="16"/>
  <c r="AB1440" i="16"/>
  <c r="AB1441" i="16"/>
  <c r="AB1442" i="16"/>
  <c r="AB1443" i="16"/>
  <c r="AB1444" i="16"/>
  <c r="AB1445" i="16"/>
  <c r="AB1446" i="16"/>
  <c r="AB1447" i="16"/>
  <c r="AB1448" i="16"/>
  <c r="AB1449" i="16"/>
  <c r="AB1450" i="16"/>
  <c r="AB1451" i="16"/>
  <c r="AB1452" i="16"/>
  <c r="AB1453" i="16"/>
  <c r="AB1454" i="16"/>
  <c r="AB1455" i="16"/>
  <c r="AB1456" i="16"/>
  <c r="AB1457" i="16"/>
  <c r="AB1458" i="16"/>
  <c r="AB1459" i="16"/>
  <c r="AB1460" i="16"/>
  <c r="AB1461" i="16"/>
  <c r="AB1462" i="16"/>
  <c r="AB1463" i="16"/>
  <c r="AB1464" i="16"/>
  <c r="AB1465" i="16"/>
  <c r="AB1466" i="16"/>
  <c r="AB1467" i="16"/>
  <c r="AB1468" i="16"/>
  <c r="AB1469" i="16"/>
  <c r="AB1470" i="16"/>
  <c r="AB1471" i="16"/>
  <c r="AB1472" i="16"/>
  <c r="AB1473" i="16"/>
  <c r="AB1474" i="16"/>
  <c r="AB1475" i="16"/>
  <c r="AB1476" i="16"/>
  <c r="AB1477" i="16"/>
  <c r="AB1478" i="16"/>
  <c r="AB1479" i="16"/>
  <c r="AB1480" i="16"/>
  <c r="AB1481" i="16"/>
  <c r="AB1482" i="16"/>
  <c r="AB1483" i="16"/>
  <c r="AB1484" i="16"/>
  <c r="AB1485" i="16"/>
  <c r="AB1486" i="16"/>
  <c r="AB1487" i="16"/>
  <c r="AB1488" i="16"/>
  <c r="AB1489" i="16"/>
  <c r="AB1490" i="16"/>
  <c r="AB1491" i="16"/>
  <c r="AB1492" i="16"/>
  <c r="AB1493" i="16"/>
  <c r="AB1494" i="16"/>
  <c r="AB1495" i="16"/>
  <c r="AB1496" i="16"/>
  <c r="AB1497" i="16"/>
  <c r="AB1498" i="16"/>
  <c r="AB1499" i="16"/>
  <c r="AB1500" i="16"/>
  <c r="AB1501" i="16"/>
  <c r="AB1502" i="16"/>
  <c r="AB1503" i="16"/>
  <c r="AB1504" i="16"/>
  <c r="AB1505" i="16"/>
  <c r="AB1506" i="16"/>
  <c r="AB1507" i="16"/>
  <c r="AB1508" i="16"/>
  <c r="AB1509" i="16"/>
  <c r="AB1510" i="16"/>
  <c r="AB1511" i="16"/>
  <c r="AB1512" i="16"/>
  <c r="AB1513" i="16"/>
  <c r="AB1514" i="16"/>
  <c r="AB1515" i="16"/>
  <c r="AB1516" i="16"/>
  <c r="AB1517" i="16"/>
  <c r="AB1518" i="16"/>
  <c r="AB1519" i="16"/>
  <c r="AB1520" i="16"/>
  <c r="AB1521" i="16"/>
  <c r="AB1522" i="16"/>
  <c r="AB1523" i="16"/>
  <c r="AB1524" i="16"/>
  <c r="AB1525" i="16"/>
  <c r="AB1526" i="16"/>
  <c r="AB1527" i="16"/>
  <c r="AB1528" i="16"/>
  <c r="AB1529" i="16"/>
  <c r="AB1530" i="16"/>
  <c r="AB1531" i="16"/>
  <c r="AB1532" i="16"/>
  <c r="AB1533" i="16"/>
  <c r="AB1534" i="16"/>
  <c r="AB1535" i="16"/>
  <c r="AB1536" i="16"/>
  <c r="AB1537" i="16"/>
  <c r="AB1538" i="16"/>
  <c r="AB1539" i="16"/>
  <c r="AB1540" i="16"/>
  <c r="AB1541" i="16"/>
  <c r="AB1542" i="16"/>
  <c r="AB1543" i="16"/>
  <c r="AB1544" i="16"/>
  <c r="AB1545" i="16"/>
  <c r="AB1546" i="16"/>
  <c r="AB1547" i="16"/>
  <c r="AB1548" i="16"/>
  <c r="AB1549" i="16"/>
  <c r="AB1550" i="16"/>
  <c r="AB1551" i="16"/>
  <c r="AB1552" i="16"/>
  <c r="AB1553" i="16"/>
  <c r="AB1554" i="16"/>
  <c r="AB1555" i="16"/>
  <c r="AB1556" i="16"/>
  <c r="AB1557" i="16"/>
  <c r="AB1558" i="16"/>
  <c r="AB1559" i="16"/>
  <c r="AB1560" i="16"/>
  <c r="AB1561" i="16"/>
  <c r="AB1562" i="16"/>
  <c r="AB1563" i="16"/>
  <c r="AB1564" i="16"/>
  <c r="AB1565" i="16"/>
  <c r="AB1566" i="16"/>
  <c r="AB1567" i="16"/>
  <c r="AB1568" i="16"/>
  <c r="AB1569" i="16"/>
  <c r="AB1570" i="16"/>
  <c r="AB1571" i="16"/>
  <c r="AB1572" i="16"/>
  <c r="AB1573" i="16"/>
  <c r="AB1574" i="16"/>
  <c r="AB1575" i="16"/>
  <c r="AB1576" i="16"/>
  <c r="AB1577" i="16"/>
  <c r="AB1578" i="16"/>
  <c r="AB1579" i="16"/>
  <c r="AB1580" i="16"/>
  <c r="AB1581" i="16"/>
  <c r="AB1582" i="16"/>
  <c r="AB1583" i="16"/>
  <c r="AB1584" i="16"/>
  <c r="AB1585" i="16"/>
  <c r="AB1586" i="16"/>
  <c r="AB1587" i="16"/>
  <c r="AB1588" i="16"/>
  <c r="AB1589" i="16"/>
  <c r="AB1590" i="16"/>
  <c r="AB1591" i="16"/>
  <c r="AB1592" i="16"/>
  <c r="AB1593" i="16"/>
  <c r="AB1594" i="16"/>
  <c r="AB1595" i="16"/>
  <c r="AB1596" i="16"/>
  <c r="AB1597" i="16"/>
  <c r="AB1598" i="16"/>
  <c r="AB1599" i="16"/>
  <c r="AB1600" i="16"/>
  <c r="AB1601" i="16"/>
  <c r="AB1602" i="16"/>
  <c r="AB1603" i="16"/>
  <c r="AB1604" i="16"/>
  <c r="AB1605" i="16"/>
  <c r="AB1606" i="16"/>
  <c r="AB1607" i="16"/>
  <c r="AB1608" i="16"/>
  <c r="AB1609" i="16"/>
  <c r="AB1610" i="16"/>
  <c r="AB1611" i="16"/>
  <c r="AB1612" i="16"/>
  <c r="AB1613" i="16"/>
  <c r="AB1614" i="16"/>
  <c r="AB1615" i="16"/>
  <c r="AB1616" i="16"/>
  <c r="AB1617" i="16"/>
  <c r="AB1618" i="16"/>
  <c r="AB1619" i="16"/>
  <c r="AB1620" i="16"/>
  <c r="AB1621" i="16"/>
  <c r="AB1622" i="16"/>
  <c r="AB1623" i="16"/>
  <c r="AB1624" i="16"/>
  <c r="AB1625" i="16"/>
  <c r="AB1626" i="16"/>
  <c r="AB1627" i="16"/>
  <c r="AB1628" i="16"/>
  <c r="AB1629" i="16"/>
  <c r="AB1630" i="16"/>
  <c r="AB1631" i="16"/>
  <c r="AB1632" i="16"/>
  <c r="AB1633" i="16"/>
  <c r="AB1634" i="16"/>
  <c r="AB1635" i="16"/>
  <c r="AB1636" i="16"/>
  <c r="AB1637" i="16"/>
  <c r="AB1638" i="16"/>
  <c r="AB1639" i="16"/>
  <c r="AB1640" i="16"/>
  <c r="AB1641" i="16"/>
  <c r="AB1642" i="16"/>
  <c r="AB1643" i="16"/>
  <c r="AB1644" i="16"/>
  <c r="AB1645" i="16"/>
  <c r="AB1646" i="16"/>
  <c r="AB1647" i="16"/>
  <c r="AB1648" i="16"/>
  <c r="AB1649" i="16"/>
  <c r="AB1650" i="16"/>
  <c r="AB1651" i="16"/>
  <c r="AB1652" i="16"/>
  <c r="AB1653" i="16"/>
  <c r="AB1654" i="16"/>
  <c r="AB1655" i="16"/>
  <c r="AB1656" i="16"/>
  <c r="AB1657" i="16"/>
  <c r="AB1658" i="16"/>
  <c r="AB1659" i="16"/>
  <c r="AB1660" i="16"/>
  <c r="AB1661" i="16"/>
  <c r="AB1662" i="16"/>
  <c r="AB1663" i="16"/>
  <c r="AB1664" i="16"/>
  <c r="AB1665" i="16"/>
  <c r="AB1666" i="16"/>
  <c r="AB1667" i="16"/>
  <c r="AB1668" i="16"/>
  <c r="AB1669" i="16"/>
  <c r="AB1670" i="16"/>
  <c r="AB1671" i="16"/>
  <c r="AB1672" i="16"/>
  <c r="AB1673" i="16"/>
  <c r="AB1674" i="16"/>
  <c r="AB1675" i="16"/>
  <c r="AB1676" i="16"/>
  <c r="AB1677" i="16"/>
  <c r="AB1678" i="16"/>
  <c r="AB1679" i="16"/>
  <c r="AB1680" i="16"/>
  <c r="AB1681" i="16"/>
  <c r="AB1682" i="16"/>
  <c r="AB1683" i="16"/>
  <c r="AB1684" i="16"/>
  <c r="AB1685" i="16"/>
  <c r="AB1686" i="16"/>
  <c r="AB1687" i="16"/>
  <c r="AB1688" i="16"/>
  <c r="AB1689" i="16"/>
  <c r="AB1690" i="16"/>
  <c r="AB1691" i="16"/>
  <c r="AB1692" i="16"/>
  <c r="AB1693" i="16"/>
  <c r="AB1694" i="16"/>
  <c r="AB1695" i="16"/>
  <c r="AB1696" i="16"/>
  <c r="AB1697" i="16"/>
  <c r="AB1698" i="16"/>
  <c r="AB1699" i="16"/>
  <c r="AB1700" i="16"/>
  <c r="AB1701" i="16"/>
  <c r="AB1702" i="16"/>
  <c r="AB1703" i="16"/>
  <c r="AB1704" i="16"/>
  <c r="AB1705" i="16"/>
  <c r="AB1706" i="16"/>
  <c r="AB1707" i="16"/>
  <c r="AB1708" i="16"/>
  <c r="AB1709" i="16"/>
  <c r="AB1710" i="16"/>
  <c r="AB1711" i="16"/>
  <c r="AB1712" i="16"/>
  <c r="AB1713" i="16"/>
  <c r="AB1714" i="16"/>
  <c r="AB1715" i="16"/>
  <c r="AB1716" i="16"/>
  <c r="AB1717" i="16"/>
  <c r="AB1718" i="16"/>
  <c r="AB1719" i="16"/>
  <c r="AB1720" i="16"/>
  <c r="AB1721" i="16"/>
  <c r="AB1722" i="16"/>
  <c r="AB1723" i="16"/>
  <c r="AB1724" i="16"/>
  <c r="AB1725" i="16"/>
  <c r="AB1726" i="16"/>
  <c r="AB1727" i="16"/>
  <c r="AB1728" i="16"/>
  <c r="AB1729" i="16"/>
  <c r="AB1730" i="16"/>
  <c r="AB1731" i="16"/>
  <c r="AB1732" i="16"/>
  <c r="AB1733" i="16"/>
  <c r="AB1734" i="16"/>
  <c r="AB1735" i="16"/>
  <c r="AB1736" i="16"/>
  <c r="AB1737" i="16"/>
  <c r="AB1738" i="16"/>
  <c r="AB1739" i="16"/>
  <c r="AB1740" i="16"/>
  <c r="AB1741" i="16"/>
  <c r="AB1742" i="16"/>
  <c r="AB1743" i="16"/>
  <c r="AB1744" i="16"/>
  <c r="AB1745" i="16"/>
  <c r="AB1746" i="16"/>
  <c r="AB1747" i="16"/>
  <c r="AB1748" i="16"/>
  <c r="AB1749" i="16"/>
  <c r="AB1750" i="16"/>
  <c r="AB1751" i="16"/>
  <c r="AB1752" i="16"/>
  <c r="AB1753" i="16"/>
  <c r="AB1754" i="16"/>
  <c r="AB1755" i="16"/>
  <c r="AB1756" i="16"/>
  <c r="AB1757" i="16"/>
  <c r="AB1758" i="16"/>
  <c r="AB1759" i="16"/>
  <c r="AB1760" i="16"/>
  <c r="AB1761" i="16"/>
  <c r="AB1762" i="16"/>
  <c r="AB1763" i="16"/>
  <c r="AB1764" i="16"/>
  <c r="AB1765" i="16"/>
  <c r="AB1766" i="16"/>
  <c r="AB1767" i="16"/>
  <c r="AB1768" i="16"/>
  <c r="AB1769" i="16"/>
  <c r="AB1770" i="16"/>
  <c r="AB1771" i="16"/>
  <c r="AB1772" i="16"/>
  <c r="AB1773" i="16"/>
  <c r="AB1774" i="16"/>
  <c r="AB1775" i="16"/>
  <c r="AB1776" i="16"/>
  <c r="AB1777" i="16"/>
  <c r="AB1778" i="16"/>
  <c r="AB1779" i="16"/>
  <c r="AB1780" i="16"/>
  <c r="AB1781" i="16"/>
  <c r="AB1782" i="16"/>
  <c r="AB1783" i="16"/>
  <c r="AB1784" i="16"/>
  <c r="AB1785" i="16"/>
  <c r="AB1786" i="16"/>
  <c r="AB1787" i="16"/>
  <c r="AB1788" i="16"/>
  <c r="AB1789" i="16"/>
  <c r="AB1790" i="16"/>
  <c r="AB1791" i="16"/>
  <c r="AB1792" i="16"/>
  <c r="AB1793" i="16"/>
  <c r="AB1794" i="16"/>
  <c r="AB1795" i="16"/>
  <c r="AB1796" i="16"/>
  <c r="AB1797" i="16"/>
  <c r="AB1798" i="16"/>
  <c r="AB1799" i="16"/>
  <c r="AB1800" i="16"/>
  <c r="AB1801" i="16"/>
  <c r="AB1802" i="16"/>
  <c r="AB1803" i="16"/>
  <c r="AB1804" i="16"/>
  <c r="AB1805" i="16"/>
  <c r="AB1806" i="16"/>
  <c r="AB1807" i="16"/>
  <c r="AB1808" i="16"/>
  <c r="AB1809" i="16"/>
  <c r="AB1810" i="16"/>
  <c r="AB1811" i="16"/>
  <c r="AB1812" i="16"/>
  <c r="AB1813" i="16"/>
  <c r="AB1814" i="16"/>
  <c r="AB1815" i="16"/>
  <c r="AB1816" i="16"/>
  <c r="AB1817" i="16"/>
  <c r="AB1818" i="16"/>
  <c r="AB1819" i="16"/>
  <c r="AB1820" i="16"/>
  <c r="AB1821" i="16"/>
  <c r="AB1822" i="16"/>
  <c r="AB1823" i="16"/>
  <c r="AB1824" i="16"/>
  <c r="AB1825" i="16"/>
  <c r="AB1826" i="16"/>
  <c r="AB1827" i="16"/>
  <c r="AB1828" i="16"/>
  <c r="AB1829" i="16"/>
  <c r="AB1830" i="16"/>
  <c r="AB1831" i="16"/>
  <c r="AB1832" i="16"/>
  <c r="AB1833" i="16"/>
  <c r="AB1834" i="16"/>
  <c r="AB1835" i="16"/>
  <c r="AB1836" i="16"/>
  <c r="AB1837" i="16"/>
  <c r="AB1838" i="16"/>
  <c r="AB1839" i="16"/>
  <c r="AB1840" i="16"/>
  <c r="AB1841" i="16"/>
  <c r="AB1842" i="16"/>
  <c r="AB1843" i="16"/>
  <c r="AB1844" i="16"/>
  <c r="AB1845" i="16"/>
  <c r="AB1846" i="16"/>
  <c r="AB1847" i="16"/>
  <c r="AB1848" i="16"/>
  <c r="AB1849" i="16"/>
  <c r="AB1850" i="16"/>
  <c r="AB1851" i="16"/>
  <c r="AB1852" i="16"/>
  <c r="AB1853" i="16"/>
  <c r="AB1854" i="16"/>
  <c r="AB1855" i="16"/>
  <c r="AB1856" i="16"/>
  <c r="AB1857" i="16"/>
  <c r="AB1858" i="16"/>
  <c r="AB1859" i="16"/>
  <c r="AB1860" i="16"/>
  <c r="AB1861" i="16"/>
  <c r="AB1862" i="16"/>
  <c r="AB1863" i="16"/>
  <c r="AB1864" i="16"/>
  <c r="AB1865" i="16"/>
  <c r="AB1866" i="16"/>
  <c r="AB1867" i="16"/>
  <c r="AB1868" i="16"/>
  <c r="AB1869" i="16"/>
  <c r="AB1870" i="16"/>
  <c r="AB1871" i="16"/>
  <c r="AB1872" i="16"/>
  <c r="AB1873" i="16"/>
  <c r="AB1874" i="16"/>
  <c r="AB1875" i="16"/>
  <c r="AB1876" i="16"/>
  <c r="AB1877" i="16"/>
  <c r="AB1878" i="16"/>
  <c r="AB1879" i="16"/>
  <c r="AB1880" i="16"/>
  <c r="AB1881" i="16"/>
  <c r="AB1882" i="16"/>
  <c r="AB1883" i="16"/>
  <c r="AB1884" i="16"/>
  <c r="AB1885" i="16"/>
  <c r="AB1886" i="16"/>
  <c r="AB1887" i="16"/>
  <c r="AB1888" i="16"/>
  <c r="AB1889" i="16"/>
  <c r="AB1890" i="16"/>
  <c r="AB1891" i="16"/>
  <c r="AB1892" i="16"/>
  <c r="AB1893" i="16"/>
  <c r="AB1894" i="16"/>
  <c r="AB1895" i="16"/>
  <c r="AB1896" i="16"/>
  <c r="AB1897" i="16"/>
  <c r="AB1898" i="16"/>
  <c r="AB1899" i="16"/>
  <c r="AB1900" i="16"/>
  <c r="AB1901" i="16"/>
  <c r="AB1902" i="16"/>
  <c r="AB1903" i="16"/>
  <c r="AB1904" i="16"/>
  <c r="AB1905" i="16"/>
  <c r="AB1906" i="16"/>
  <c r="AB1907" i="16"/>
  <c r="AB1908" i="16"/>
  <c r="AB1909" i="16"/>
  <c r="AB1910" i="16"/>
  <c r="AB1911" i="16"/>
  <c r="AB1912" i="16"/>
  <c r="AB1913" i="16"/>
  <c r="AB1914" i="16"/>
  <c r="AB1915" i="16"/>
  <c r="AB1916" i="16"/>
  <c r="AB1917" i="16"/>
  <c r="AB1918" i="16"/>
  <c r="AB1919" i="16"/>
  <c r="AB1920" i="16"/>
  <c r="AB1921" i="16"/>
  <c r="AB1922" i="16"/>
  <c r="AB1923" i="16"/>
  <c r="AB1924" i="16"/>
  <c r="AB1925" i="16"/>
  <c r="AB1926" i="16"/>
  <c r="AB1927" i="16"/>
  <c r="AB1928" i="16"/>
  <c r="AB1929" i="16"/>
  <c r="AB1930" i="16"/>
  <c r="AB1931" i="16"/>
  <c r="AB1932" i="16"/>
  <c r="AB1933" i="16"/>
  <c r="AB1934" i="16"/>
  <c r="AB1935" i="16"/>
  <c r="AB1936" i="16"/>
  <c r="AB1937" i="16"/>
  <c r="AB1938" i="16"/>
  <c r="AB1939" i="16"/>
  <c r="AB1940" i="16"/>
  <c r="AB1941" i="16"/>
  <c r="AB1942" i="16"/>
  <c r="AB1943" i="16"/>
  <c r="AB1944" i="16"/>
  <c r="AB1945" i="16"/>
  <c r="AB1946" i="16"/>
  <c r="AB1947" i="16"/>
  <c r="AB1948" i="16"/>
  <c r="AB1949" i="16"/>
  <c r="AB1950" i="16"/>
  <c r="AB1951" i="16"/>
  <c r="AB1952" i="16"/>
  <c r="AB1953" i="16"/>
  <c r="AB1954" i="16"/>
  <c r="AB1955" i="16"/>
  <c r="AB1956" i="16"/>
  <c r="AB1957" i="16"/>
  <c r="AB1958" i="16"/>
  <c r="AB1959" i="16"/>
  <c r="AB1960" i="16"/>
  <c r="AB1961" i="16"/>
  <c r="AB1962" i="16"/>
  <c r="AB1963" i="16"/>
  <c r="AB1964" i="16"/>
  <c r="AB1965" i="16"/>
  <c r="AB1966" i="16"/>
  <c r="AB1967" i="16"/>
  <c r="AB1968" i="16"/>
  <c r="AB1969" i="16"/>
  <c r="AB1970" i="16"/>
  <c r="AB1971" i="16"/>
  <c r="AB1972" i="16"/>
  <c r="AB1973" i="16"/>
  <c r="AB1974" i="16"/>
  <c r="AB1975" i="16"/>
  <c r="AB1976" i="16"/>
  <c r="AB1977" i="16"/>
  <c r="AB1978" i="16"/>
  <c r="AB1979" i="16"/>
  <c r="AB1980" i="16"/>
  <c r="AB1981" i="16"/>
  <c r="AB1982" i="16"/>
  <c r="AB1983" i="16"/>
  <c r="AB1984" i="16"/>
  <c r="AB1985" i="16"/>
  <c r="AB1986" i="16"/>
  <c r="AB1987" i="16"/>
  <c r="AB1988" i="16"/>
  <c r="AB1989" i="16"/>
  <c r="AB1990" i="16"/>
  <c r="AB1991" i="16"/>
  <c r="AB1992" i="16"/>
  <c r="AB1993" i="16"/>
  <c r="AB1994" i="16"/>
  <c r="AB1995" i="16"/>
  <c r="AB1996" i="16"/>
  <c r="AB1997" i="16"/>
  <c r="AB1998" i="16"/>
  <c r="AB1999" i="16"/>
  <c r="AB2000" i="16"/>
  <c r="AB2001" i="16"/>
  <c r="AB2002" i="16"/>
  <c r="AB2003" i="16"/>
  <c r="AB2004" i="16"/>
  <c r="AB2005" i="16"/>
  <c r="AB2006" i="16"/>
  <c r="AB2007" i="16"/>
  <c r="AB2008" i="16"/>
  <c r="AB2009" i="16"/>
  <c r="AB2010" i="16"/>
  <c r="AB2011" i="16"/>
  <c r="AB2012" i="16"/>
  <c r="AB2013" i="16"/>
  <c r="AB2014" i="16"/>
  <c r="AB2015" i="16"/>
  <c r="AB2016" i="16"/>
  <c r="AB2017" i="16"/>
  <c r="AB2018" i="16"/>
  <c r="AB2019" i="16"/>
  <c r="AB2020" i="16"/>
  <c r="AB2021" i="16"/>
  <c r="AB2022" i="16"/>
  <c r="AB2023" i="16"/>
  <c r="AB2024" i="16"/>
  <c r="AB2025" i="16"/>
  <c r="AB2026" i="16"/>
  <c r="AB2027" i="16"/>
  <c r="AB2028" i="16"/>
  <c r="AB2029" i="16"/>
  <c r="AB2030" i="16"/>
  <c r="AB2031" i="16"/>
  <c r="AB2032" i="16"/>
  <c r="AB2033" i="16"/>
  <c r="AB2034" i="16"/>
  <c r="AB2035" i="16"/>
  <c r="AB2036" i="16"/>
  <c r="AB2037" i="16"/>
  <c r="AB2038" i="16"/>
  <c r="AB2039" i="16"/>
  <c r="AB2040" i="16"/>
  <c r="AB2041" i="16"/>
  <c r="AB2042" i="16"/>
  <c r="AB2043" i="16"/>
  <c r="AB2044" i="16"/>
  <c r="AB2045" i="16"/>
  <c r="AB2046" i="16"/>
  <c r="AB2047" i="16"/>
  <c r="AB2048" i="16"/>
  <c r="AB2049" i="16"/>
  <c r="AB2050" i="16"/>
  <c r="AB2051" i="16"/>
  <c r="AB2052" i="16"/>
  <c r="AB2053" i="16"/>
  <c r="AB2054" i="16"/>
  <c r="AB2055" i="16"/>
  <c r="AB2056" i="16"/>
  <c r="AB2057" i="16"/>
  <c r="AB2058" i="16"/>
  <c r="AB2059" i="16"/>
  <c r="AB2060" i="16"/>
  <c r="AB2061" i="16"/>
  <c r="AB2062" i="16"/>
  <c r="AB2063" i="16"/>
  <c r="AB2064" i="16"/>
  <c r="AB2065" i="16"/>
  <c r="AB2066" i="16"/>
  <c r="AB2067" i="16"/>
  <c r="AB2068" i="16"/>
  <c r="AB2069" i="16"/>
  <c r="AB2070" i="16"/>
  <c r="AB2071" i="16"/>
  <c r="AB2072" i="16"/>
  <c r="AB2073" i="16"/>
  <c r="AB2074" i="16"/>
  <c r="AB2075" i="16"/>
  <c r="AB2076" i="16"/>
  <c r="AB2077" i="16"/>
  <c r="AB2078" i="16"/>
  <c r="AB2079" i="16"/>
  <c r="AB2080" i="16"/>
  <c r="AB2081" i="16"/>
  <c r="AB2082" i="16"/>
  <c r="AB2083" i="16"/>
  <c r="AB2084" i="16"/>
  <c r="AB2085" i="16"/>
  <c r="AB2086" i="16"/>
  <c r="AB2087" i="16"/>
  <c r="AB2088" i="16"/>
  <c r="AB2089" i="16"/>
  <c r="AB2090" i="16"/>
  <c r="AB2091" i="16"/>
  <c r="AB2092" i="16"/>
  <c r="AB2093" i="16"/>
  <c r="AB2094" i="16"/>
  <c r="AB2095" i="16"/>
  <c r="AB2096" i="16"/>
  <c r="AB2097" i="16"/>
  <c r="AB2098" i="16"/>
  <c r="AB2099" i="16"/>
  <c r="AB2100" i="16"/>
  <c r="AB2101" i="16"/>
  <c r="AB2102" i="16"/>
  <c r="AB2103" i="16"/>
  <c r="AB2104" i="16"/>
  <c r="AB2105" i="16"/>
  <c r="AB2106" i="16"/>
  <c r="AB2107" i="16"/>
  <c r="AB2108" i="16"/>
  <c r="AB2109" i="16"/>
  <c r="AB2110" i="16"/>
  <c r="AB2111" i="16"/>
  <c r="AB2112" i="16"/>
  <c r="AB2113" i="16"/>
  <c r="AB2114" i="16"/>
  <c r="AB2115" i="16"/>
  <c r="AB2116" i="16"/>
  <c r="AB2117" i="16"/>
  <c r="AB2118" i="16"/>
  <c r="AB2119" i="16"/>
  <c r="AB2120" i="16"/>
  <c r="AB2121" i="16"/>
  <c r="AB2122" i="16"/>
  <c r="AB2123" i="16"/>
  <c r="AB2124" i="16"/>
  <c r="AB2125" i="16"/>
  <c r="AB2126" i="16"/>
  <c r="AB2127" i="16"/>
  <c r="AB2128" i="16"/>
  <c r="AB2129" i="16"/>
  <c r="AB2130" i="16"/>
  <c r="AB2131" i="16"/>
  <c r="AB2132" i="16"/>
  <c r="AB2133" i="16"/>
  <c r="AB2134" i="16"/>
  <c r="AB2135" i="16"/>
  <c r="AB2136" i="16"/>
  <c r="AB2137" i="16"/>
  <c r="AB2138" i="16"/>
  <c r="AB2139" i="16"/>
  <c r="AB2140" i="16"/>
  <c r="AB2141" i="16"/>
  <c r="AB2142" i="16"/>
  <c r="AB2143" i="16"/>
  <c r="AB2144" i="16"/>
  <c r="AB2145" i="16"/>
  <c r="AB2146" i="16"/>
  <c r="AB2147" i="16"/>
  <c r="AB2148" i="16"/>
  <c r="AB2149" i="16"/>
  <c r="AB2150" i="16"/>
  <c r="AB2151" i="16"/>
  <c r="AB2152" i="16"/>
  <c r="AB2153" i="16"/>
  <c r="AB2154" i="16"/>
  <c r="AB2155" i="16"/>
  <c r="AB2156" i="16"/>
  <c r="AB2157" i="16"/>
  <c r="AB2158" i="16"/>
  <c r="AB2159" i="16"/>
  <c r="AB2160" i="16"/>
  <c r="AB2161" i="16"/>
  <c r="AB2162" i="16"/>
  <c r="AB2163" i="16"/>
  <c r="AB2164" i="16"/>
  <c r="AB2165" i="16"/>
  <c r="AB2166" i="16"/>
  <c r="AB2167" i="16"/>
  <c r="AB2168" i="16"/>
  <c r="AB2169" i="16"/>
  <c r="AB2170" i="16"/>
  <c r="AB2171" i="16"/>
  <c r="AB2172" i="16"/>
  <c r="AB2173" i="16"/>
  <c r="AB2174" i="16"/>
  <c r="AB2175" i="16"/>
  <c r="AB2176" i="16"/>
  <c r="AB2177" i="16"/>
  <c r="AB2178" i="16"/>
  <c r="AB2179" i="16"/>
  <c r="AB2180" i="16"/>
  <c r="AB2181" i="16"/>
  <c r="AB2182" i="16"/>
  <c r="AB2183" i="16"/>
  <c r="AB2184" i="16"/>
  <c r="AB2185" i="16"/>
  <c r="AB2186" i="16"/>
  <c r="AB2187" i="16"/>
  <c r="AB2188" i="16"/>
  <c r="AB2189" i="16"/>
  <c r="AB2190" i="16"/>
  <c r="AB2191" i="16"/>
  <c r="AB2192" i="16"/>
  <c r="AB2193" i="16"/>
  <c r="AB2194" i="16"/>
  <c r="AB2195" i="16"/>
  <c r="AB2196" i="16"/>
  <c r="AB2197" i="16"/>
  <c r="AB2198" i="16"/>
  <c r="AB2199" i="16"/>
  <c r="AB2200" i="16"/>
  <c r="AB2201" i="16"/>
  <c r="AB2202" i="16"/>
  <c r="AB2203" i="16"/>
  <c r="AB2204" i="16"/>
  <c r="AB2205" i="16"/>
  <c r="AB2206" i="16"/>
  <c r="AB2207" i="16"/>
  <c r="AB2208" i="16"/>
  <c r="AB2209" i="16"/>
  <c r="AB2210" i="16"/>
  <c r="AB2211" i="16"/>
  <c r="AB2212" i="16"/>
  <c r="AB2213" i="16"/>
  <c r="AB2214" i="16"/>
  <c r="AB2215" i="16"/>
  <c r="AB2216" i="16"/>
  <c r="AB2217" i="16"/>
  <c r="AB2218" i="16"/>
  <c r="AB2219" i="16"/>
  <c r="AB2220" i="16"/>
  <c r="AB2221" i="16"/>
  <c r="AB2222" i="16"/>
  <c r="AB2223" i="16"/>
  <c r="AB2224" i="16"/>
  <c r="AB2225" i="16"/>
  <c r="AB2226" i="16"/>
  <c r="AB2227" i="16"/>
  <c r="AB2228" i="16"/>
  <c r="AB2229" i="16"/>
  <c r="AB2230" i="16"/>
  <c r="AB2231" i="16"/>
  <c r="AB2232" i="16"/>
  <c r="AB2233" i="16"/>
  <c r="AB2234" i="16"/>
  <c r="AB2235" i="16"/>
  <c r="AB2236" i="16"/>
  <c r="AB2237" i="16"/>
  <c r="AB2238" i="16"/>
  <c r="AB2239" i="16"/>
  <c r="AB2240" i="16"/>
  <c r="AB2241" i="16"/>
  <c r="AB2242" i="16"/>
  <c r="AB2243" i="16"/>
  <c r="AB2244" i="16"/>
  <c r="AB2245" i="16"/>
  <c r="AB2246" i="16"/>
  <c r="AB2247" i="16"/>
  <c r="AB2248" i="16"/>
  <c r="AB2249" i="16"/>
  <c r="AB2250" i="16"/>
  <c r="AB2251" i="16"/>
  <c r="AB2252" i="16"/>
  <c r="AB2253" i="16"/>
  <c r="AB2254" i="16"/>
  <c r="AB2255" i="16"/>
  <c r="AB2256" i="16"/>
  <c r="AB2257" i="16"/>
  <c r="AB2258" i="16"/>
  <c r="AB2259" i="16"/>
  <c r="AB2260" i="16"/>
  <c r="AB2261" i="16"/>
  <c r="AB2262" i="16"/>
  <c r="AB2263" i="16"/>
  <c r="AB2264" i="16"/>
  <c r="AB2265" i="16"/>
  <c r="AB2266" i="16"/>
  <c r="AB2267" i="16"/>
  <c r="AB2268" i="16"/>
  <c r="AB2269" i="16"/>
  <c r="AB2270" i="16"/>
  <c r="AB2271" i="16"/>
  <c r="AB2272" i="16"/>
  <c r="AB2273" i="16"/>
  <c r="AB2274" i="16"/>
  <c r="AB2275" i="16"/>
  <c r="AB2276" i="16"/>
  <c r="AB2277" i="16"/>
  <c r="AB2278" i="16"/>
  <c r="AB2279" i="16"/>
  <c r="AB2280" i="16"/>
  <c r="AB2281" i="16"/>
  <c r="AB2282" i="16"/>
  <c r="AB2283" i="16"/>
  <c r="AB2284" i="16"/>
  <c r="AB2285" i="16"/>
  <c r="AB2286" i="16"/>
  <c r="AB2287" i="16"/>
  <c r="AB2288" i="16"/>
  <c r="AB2289" i="16"/>
  <c r="AB2290" i="16"/>
  <c r="AB2291" i="16"/>
  <c r="AB2292" i="16"/>
  <c r="AB2293" i="16"/>
  <c r="AB2294" i="16"/>
  <c r="AB2295" i="16"/>
  <c r="AB2296" i="16"/>
  <c r="AB2297" i="16"/>
  <c r="AB2298" i="16"/>
  <c r="AB2299" i="16"/>
  <c r="AB2300" i="16"/>
  <c r="AB2301" i="16"/>
  <c r="AB2302" i="16"/>
  <c r="AB2303" i="16"/>
  <c r="AB2304" i="16"/>
  <c r="AB2305" i="16"/>
  <c r="AB2306" i="16"/>
  <c r="AB2307" i="16"/>
  <c r="AB2308" i="16"/>
  <c r="AB2309" i="16"/>
  <c r="AB2310" i="16"/>
  <c r="AB2311" i="16"/>
  <c r="AB2312" i="16"/>
  <c r="AB2313" i="16"/>
  <c r="AB2314" i="16"/>
  <c r="AB2315" i="16"/>
  <c r="AB2316" i="16"/>
  <c r="AB2317" i="16"/>
  <c r="AB2318" i="16"/>
  <c r="AB2319" i="16"/>
  <c r="AB2320" i="16"/>
  <c r="AB2321" i="16"/>
  <c r="AB2322" i="16"/>
  <c r="AB2323" i="16"/>
  <c r="AB2324" i="16"/>
  <c r="AB2325" i="16"/>
  <c r="AB2326" i="16"/>
  <c r="AB2327" i="16"/>
  <c r="AB5" i="16"/>
  <c r="W6" i="16"/>
  <c r="W7" i="16"/>
  <c r="W8" i="16"/>
  <c r="W9" i="16"/>
  <c r="W10" i="16"/>
  <c r="W11" i="16"/>
  <c r="W12" i="16"/>
  <c r="W13" i="16"/>
  <c r="W14" i="16"/>
  <c r="W15" i="16"/>
  <c r="W16" i="16"/>
  <c r="W17" i="16"/>
  <c r="W18" i="16"/>
  <c r="W19" i="16"/>
  <c r="W20" i="16"/>
  <c r="W21" i="16"/>
  <c r="W22" i="16"/>
  <c r="W23" i="16"/>
  <c r="W24" i="16"/>
  <c r="W25" i="16"/>
  <c r="W26" i="16"/>
  <c r="W27" i="16"/>
  <c r="W28" i="16"/>
  <c r="W29" i="16"/>
  <c r="W30" i="16"/>
  <c r="W31" i="16"/>
  <c r="W32" i="16"/>
  <c r="W33" i="16"/>
  <c r="W34" i="16"/>
  <c r="W35" i="16"/>
  <c r="W36" i="16"/>
  <c r="W37" i="16"/>
  <c r="W38" i="16"/>
  <c r="W39" i="16"/>
  <c r="W40" i="16"/>
  <c r="W41" i="16"/>
  <c r="W42" i="16"/>
  <c r="W43" i="16"/>
  <c r="W44" i="16"/>
  <c r="W45" i="16"/>
  <c r="W46" i="16"/>
  <c r="W47" i="16"/>
  <c r="W48" i="16"/>
  <c r="W49" i="16"/>
  <c r="W50" i="16"/>
  <c r="W51" i="16"/>
  <c r="W52" i="16"/>
  <c r="W53" i="16"/>
  <c r="W54" i="16"/>
  <c r="W55" i="16"/>
  <c r="W56" i="16"/>
  <c r="W57" i="16"/>
  <c r="W58" i="16"/>
  <c r="W59" i="16"/>
  <c r="W60" i="16"/>
  <c r="W61" i="16"/>
  <c r="W62" i="16"/>
  <c r="W63" i="16"/>
  <c r="W64" i="16"/>
  <c r="W65" i="16"/>
  <c r="W66" i="16"/>
  <c r="W67" i="16"/>
  <c r="W68" i="16"/>
  <c r="W69" i="16"/>
  <c r="W70" i="16"/>
  <c r="W71" i="16"/>
  <c r="W72" i="16"/>
  <c r="W73" i="16"/>
  <c r="W74" i="16"/>
  <c r="W75" i="16"/>
  <c r="W76" i="16"/>
  <c r="W77" i="16"/>
  <c r="W78" i="16"/>
  <c r="W79" i="16"/>
  <c r="W80" i="16"/>
  <c r="W81" i="16"/>
  <c r="W82" i="16"/>
  <c r="W83" i="16"/>
  <c r="W84" i="16"/>
  <c r="W85" i="16"/>
  <c r="W86" i="16"/>
  <c r="W87" i="16"/>
  <c r="W88" i="16"/>
  <c r="W89" i="16"/>
  <c r="W90" i="16"/>
  <c r="W91" i="16"/>
  <c r="W92" i="16"/>
  <c r="W93" i="16"/>
  <c r="W94" i="16"/>
  <c r="W95" i="16"/>
  <c r="W96" i="16"/>
  <c r="W97" i="16"/>
  <c r="W98" i="16"/>
  <c r="W99" i="16"/>
  <c r="W100" i="16"/>
  <c r="W101" i="16"/>
  <c r="W102" i="16"/>
  <c r="W103" i="16"/>
  <c r="W104" i="16"/>
  <c r="W105" i="16"/>
  <c r="W106" i="16"/>
  <c r="W107" i="16"/>
  <c r="W108" i="16"/>
  <c r="W109" i="16"/>
  <c r="W110" i="16"/>
  <c r="W111" i="16"/>
  <c r="W112" i="16"/>
  <c r="W113" i="16"/>
  <c r="W114" i="16"/>
  <c r="W115" i="16"/>
  <c r="W116" i="16"/>
  <c r="W117" i="16"/>
  <c r="W118" i="16"/>
  <c r="W119" i="16"/>
  <c r="W120" i="16"/>
  <c r="W121" i="16"/>
  <c r="W122" i="16"/>
  <c r="W123" i="16"/>
  <c r="W124" i="16"/>
  <c r="W125" i="16"/>
  <c r="W126" i="16"/>
  <c r="W127" i="16"/>
  <c r="W128" i="16"/>
  <c r="W129" i="16"/>
  <c r="W130" i="16"/>
  <c r="W131" i="16"/>
  <c r="W132" i="16"/>
  <c r="W133" i="16"/>
  <c r="W134" i="16"/>
  <c r="W135" i="16"/>
  <c r="W136" i="16"/>
  <c r="W137" i="16"/>
  <c r="W138" i="16"/>
  <c r="W139" i="16"/>
  <c r="W140" i="16"/>
  <c r="W141" i="16"/>
  <c r="W142" i="16"/>
  <c r="W143" i="16"/>
  <c r="W144" i="16"/>
  <c r="W145" i="16"/>
  <c r="W146" i="16"/>
  <c r="W147" i="16"/>
  <c r="W148" i="16"/>
  <c r="W149" i="16"/>
  <c r="W150" i="16"/>
  <c r="W151" i="16"/>
  <c r="W152" i="16"/>
  <c r="W153" i="16"/>
  <c r="W154" i="16"/>
  <c r="W155" i="16"/>
  <c r="W156" i="16"/>
  <c r="W157" i="16"/>
  <c r="W158" i="16"/>
  <c r="W159" i="16"/>
  <c r="W160" i="16"/>
  <c r="W161" i="16"/>
  <c r="W162" i="16"/>
  <c r="W163" i="16"/>
  <c r="W164" i="16"/>
  <c r="W165" i="16"/>
  <c r="W166" i="16"/>
  <c r="W167" i="16"/>
  <c r="W168" i="16"/>
  <c r="W169" i="16"/>
  <c r="W170" i="16"/>
  <c r="W171" i="16"/>
  <c r="W172" i="16"/>
  <c r="W173" i="16"/>
  <c r="W174" i="16"/>
  <c r="W175" i="16"/>
  <c r="W176" i="16"/>
  <c r="W177" i="16"/>
  <c r="W178" i="16"/>
  <c r="W179" i="16"/>
  <c r="W180" i="16"/>
  <c r="W181" i="16"/>
  <c r="W182" i="16"/>
  <c r="W183" i="16"/>
  <c r="W184" i="16"/>
  <c r="W185" i="16"/>
  <c r="W186" i="16"/>
  <c r="W187" i="16"/>
  <c r="W188" i="16"/>
  <c r="W189" i="16"/>
  <c r="W190" i="16"/>
  <c r="W191" i="16"/>
  <c r="W192" i="16"/>
  <c r="W193" i="16"/>
  <c r="W194" i="16"/>
  <c r="W195" i="16"/>
  <c r="W196" i="16"/>
  <c r="W197" i="16"/>
  <c r="W198" i="16"/>
  <c r="W199" i="16"/>
  <c r="W200" i="16"/>
  <c r="W201" i="16"/>
  <c r="W202" i="16"/>
  <c r="W203" i="16"/>
  <c r="W204" i="16"/>
  <c r="W205" i="16"/>
  <c r="W206" i="16"/>
  <c r="W207" i="16"/>
  <c r="W208" i="16"/>
  <c r="W209" i="16"/>
  <c r="W210" i="16"/>
  <c r="W211" i="16"/>
  <c r="W212" i="16"/>
  <c r="W213" i="16"/>
  <c r="W214" i="16"/>
  <c r="W215" i="16"/>
  <c r="W216" i="16"/>
  <c r="W217" i="16"/>
  <c r="W218" i="16"/>
  <c r="W219" i="16"/>
  <c r="W220" i="16"/>
  <c r="W221" i="16"/>
  <c r="W222" i="16"/>
  <c r="W223" i="16"/>
  <c r="W224" i="16"/>
  <c r="W225" i="16"/>
  <c r="W226" i="16"/>
  <c r="W227" i="16"/>
  <c r="W228" i="16"/>
  <c r="W229" i="16"/>
  <c r="W230" i="16"/>
  <c r="W231" i="16"/>
  <c r="W232" i="16"/>
  <c r="W233" i="16"/>
  <c r="W234" i="16"/>
  <c r="W235" i="16"/>
  <c r="W236" i="16"/>
  <c r="W237" i="16"/>
  <c r="W238" i="16"/>
  <c r="W239" i="16"/>
  <c r="W240" i="16"/>
  <c r="W241" i="16"/>
  <c r="W242" i="16"/>
  <c r="W243" i="16"/>
  <c r="W244" i="16"/>
  <c r="W245" i="16"/>
  <c r="W246" i="16"/>
  <c r="W247" i="16"/>
  <c r="W248" i="16"/>
  <c r="W249" i="16"/>
  <c r="W250" i="16"/>
  <c r="W251" i="16"/>
  <c r="W252" i="16"/>
  <c r="W253" i="16"/>
  <c r="W254" i="16"/>
  <c r="W255" i="16"/>
  <c r="W256" i="16"/>
  <c r="W257" i="16"/>
  <c r="W258" i="16"/>
  <c r="W259" i="16"/>
  <c r="W260" i="16"/>
  <c r="W261" i="16"/>
  <c r="W262" i="16"/>
  <c r="W263" i="16"/>
  <c r="W264" i="16"/>
  <c r="W265" i="16"/>
  <c r="W266" i="16"/>
  <c r="W267" i="16"/>
  <c r="W268" i="16"/>
  <c r="W269" i="16"/>
  <c r="W270" i="16"/>
  <c r="W271" i="16"/>
  <c r="W272" i="16"/>
  <c r="W273" i="16"/>
  <c r="W274" i="16"/>
  <c r="W275" i="16"/>
  <c r="W276" i="16"/>
  <c r="W277" i="16"/>
  <c r="W278" i="16"/>
  <c r="W279" i="16"/>
  <c r="W280" i="16"/>
  <c r="W281" i="16"/>
  <c r="W282" i="16"/>
  <c r="W283" i="16"/>
  <c r="W284" i="16"/>
  <c r="W285" i="16"/>
  <c r="W286" i="16"/>
  <c r="W287" i="16"/>
  <c r="W288" i="16"/>
  <c r="W289" i="16"/>
  <c r="W290" i="16"/>
  <c r="W291" i="16"/>
  <c r="W292" i="16"/>
  <c r="W293" i="16"/>
  <c r="W294" i="16"/>
  <c r="W295" i="16"/>
  <c r="W296" i="16"/>
  <c r="W297" i="16"/>
  <c r="W298" i="16"/>
  <c r="W299" i="16"/>
  <c r="W300" i="16"/>
  <c r="W301" i="16"/>
  <c r="W302" i="16"/>
  <c r="W303" i="16"/>
  <c r="W304" i="16"/>
  <c r="W305" i="16"/>
  <c r="W306" i="16"/>
  <c r="W307" i="16"/>
  <c r="W308" i="16"/>
  <c r="W309" i="16"/>
  <c r="W310" i="16"/>
  <c r="W311" i="16"/>
  <c r="W312" i="16"/>
  <c r="W313" i="16"/>
  <c r="W314" i="16"/>
  <c r="W315" i="16"/>
  <c r="W316" i="16"/>
  <c r="W317" i="16"/>
  <c r="W318" i="16"/>
  <c r="W319" i="16"/>
  <c r="W320" i="16"/>
  <c r="W321" i="16"/>
  <c r="W322" i="16"/>
  <c r="W323" i="16"/>
  <c r="W324" i="16"/>
  <c r="W325" i="16"/>
  <c r="W326" i="16"/>
  <c r="W327" i="16"/>
  <c r="W328" i="16"/>
  <c r="W329" i="16"/>
  <c r="W330" i="16"/>
  <c r="W331" i="16"/>
  <c r="W332" i="16"/>
  <c r="W333" i="16"/>
  <c r="W334" i="16"/>
  <c r="W335" i="16"/>
  <c r="W336" i="16"/>
  <c r="W337" i="16"/>
  <c r="W338" i="16"/>
  <c r="W339" i="16"/>
  <c r="W340" i="16"/>
  <c r="W341" i="16"/>
  <c r="W342" i="16"/>
  <c r="W343" i="16"/>
  <c r="W344" i="16"/>
  <c r="W345" i="16"/>
  <c r="W346" i="16"/>
  <c r="W347" i="16"/>
  <c r="W348" i="16"/>
  <c r="W349" i="16"/>
  <c r="W350" i="16"/>
  <c r="W351" i="16"/>
  <c r="W352" i="16"/>
  <c r="W353" i="16"/>
  <c r="W354" i="16"/>
  <c r="W355" i="16"/>
  <c r="W356" i="16"/>
  <c r="W357" i="16"/>
  <c r="W358" i="16"/>
  <c r="W359" i="16"/>
  <c r="W360" i="16"/>
  <c r="W361" i="16"/>
  <c r="W362" i="16"/>
  <c r="W363" i="16"/>
  <c r="W364" i="16"/>
  <c r="W365" i="16"/>
  <c r="W366" i="16"/>
  <c r="W367" i="16"/>
  <c r="W368" i="16"/>
  <c r="W369" i="16"/>
  <c r="W370" i="16"/>
  <c r="W371" i="16"/>
  <c r="W372" i="16"/>
  <c r="W373" i="16"/>
  <c r="W374" i="16"/>
  <c r="W375" i="16"/>
  <c r="W376" i="16"/>
  <c r="W377" i="16"/>
  <c r="W378" i="16"/>
  <c r="W379" i="16"/>
  <c r="W380" i="16"/>
  <c r="W381" i="16"/>
  <c r="W382" i="16"/>
  <c r="W383" i="16"/>
  <c r="W384" i="16"/>
  <c r="W385" i="16"/>
  <c r="W386" i="16"/>
  <c r="W387" i="16"/>
  <c r="W388" i="16"/>
  <c r="W389" i="16"/>
  <c r="W390" i="16"/>
  <c r="W391" i="16"/>
  <c r="W392" i="16"/>
  <c r="W393" i="16"/>
  <c r="W394" i="16"/>
  <c r="W395" i="16"/>
  <c r="W396" i="16"/>
  <c r="W397" i="16"/>
  <c r="W398" i="16"/>
  <c r="W399" i="16"/>
  <c r="W400" i="16"/>
  <c r="W401" i="16"/>
  <c r="W402" i="16"/>
  <c r="W403" i="16"/>
  <c r="W404" i="16"/>
  <c r="W405" i="16"/>
  <c r="W406" i="16"/>
  <c r="W407" i="16"/>
  <c r="W408" i="16"/>
  <c r="W409" i="16"/>
  <c r="W410" i="16"/>
  <c r="W411" i="16"/>
  <c r="W412" i="16"/>
  <c r="W413" i="16"/>
  <c r="W414" i="16"/>
  <c r="W415" i="16"/>
  <c r="W416" i="16"/>
  <c r="W417" i="16"/>
  <c r="W418" i="16"/>
  <c r="W419" i="16"/>
  <c r="W420" i="16"/>
  <c r="W421" i="16"/>
  <c r="W422" i="16"/>
  <c r="W423" i="16"/>
  <c r="W424" i="16"/>
  <c r="W425" i="16"/>
  <c r="W426" i="16"/>
  <c r="W427" i="16"/>
  <c r="W428" i="16"/>
  <c r="W429" i="16"/>
  <c r="W430" i="16"/>
  <c r="W431" i="16"/>
  <c r="W432" i="16"/>
  <c r="W433" i="16"/>
  <c r="W434" i="16"/>
  <c r="W435" i="16"/>
  <c r="W436" i="16"/>
  <c r="W437" i="16"/>
  <c r="W438" i="16"/>
  <c r="W439" i="16"/>
  <c r="W440" i="16"/>
  <c r="W441" i="16"/>
  <c r="W442" i="16"/>
  <c r="W443" i="16"/>
  <c r="W444" i="16"/>
  <c r="W445" i="16"/>
  <c r="W446" i="16"/>
  <c r="W447" i="16"/>
  <c r="W448" i="16"/>
  <c r="W449" i="16"/>
  <c r="W450" i="16"/>
  <c r="W451" i="16"/>
  <c r="W452" i="16"/>
  <c r="W453" i="16"/>
  <c r="W454" i="16"/>
  <c r="W455" i="16"/>
  <c r="W456" i="16"/>
  <c r="W457" i="16"/>
  <c r="W458" i="16"/>
  <c r="W459" i="16"/>
  <c r="W460" i="16"/>
  <c r="W461" i="16"/>
  <c r="W462" i="16"/>
  <c r="W463" i="16"/>
  <c r="W464" i="16"/>
  <c r="W465" i="16"/>
  <c r="W466" i="16"/>
  <c r="W467" i="16"/>
  <c r="W468" i="16"/>
  <c r="W469" i="16"/>
  <c r="W470" i="16"/>
  <c r="W471" i="16"/>
  <c r="W472" i="16"/>
  <c r="W473" i="16"/>
  <c r="W474" i="16"/>
  <c r="W475" i="16"/>
  <c r="W476" i="16"/>
  <c r="W477" i="16"/>
  <c r="W478" i="16"/>
  <c r="W479" i="16"/>
  <c r="W480" i="16"/>
  <c r="W481" i="16"/>
  <c r="W482" i="16"/>
  <c r="W483" i="16"/>
  <c r="W484" i="16"/>
  <c r="W485" i="16"/>
  <c r="W486" i="16"/>
  <c r="W487" i="16"/>
  <c r="W488" i="16"/>
  <c r="W489" i="16"/>
  <c r="W490" i="16"/>
  <c r="W491" i="16"/>
  <c r="W492" i="16"/>
  <c r="W493" i="16"/>
  <c r="W494" i="16"/>
  <c r="W495" i="16"/>
  <c r="W496" i="16"/>
  <c r="W497" i="16"/>
  <c r="W498" i="16"/>
  <c r="W499" i="16"/>
  <c r="W500" i="16"/>
  <c r="W501" i="16"/>
  <c r="W502" i="16"/>
  <c r="W503" i="16"/>
  <c r="W504" i="16"/>
  <c r="W505" i="16"/>
  <c r="W506" i="16"/>
  <c r="W507" i="16"/>
  <c r="W508" i="16"/>
  <c r="W509" i="16"/>
  <c r="W510" i="16"/>
  <c r="W511" i="16"/>
  <c r="W512" i="16"/>
  <c r="W513" i="16"/>
  <c r="W514" i="16"/>
  <c r="W515" i="16"/>
  <c r="W516" i="16"/>
  <c r="W517" i="16"/>
  <c r="W518" i="16"/>
  <c r="W519" i="16"/>
  <c r="W520" i="16"/>
  <c r="W521" i="16"/>
  <c r="W522" i="16"/>
  <c r="W523" i="16"/>
  <c r="W524" i="16"/>
  <c r="W525" i="16"/>
  <c r="W526" i="16"/>
  <c r="W527" i="16"/>
  <c r="W528" i="16"/>
  <c r="W529" i="16"/>
  <c r="W530" i="16"/>
  <c r="W531" i="16"/>
  <c r="W532" i="16"/>
  <c r="W533" i="16"/>
  <c r="W534" i="16"/>
  <c r="W535" i="16"/>
  <c r="W536" i="16"/>
  <c r="W537" i="16"/>
  <c r="W538" i="16"/>
  <c r="W539" i="16"/>
  <c r="W540" i="16"/>
  <c r="W541" i="16"/>
  <c r="W542" i="16"/>
  <c r="W543" i="16"/>
  <c r="W544" i="16"/>
  <c r="W545" i="16"/>
  <c r="W546" i="16"/>
  <c r="W547" i="16"/>
  <c r="W548" i="16"/>
  <c r="W549" i="16"/>
  <c r="W550" i="16"/>
  <c r="W551" i="16"/>
  <c r="W552" i="16"/>
  <c r="W553" i="16"/>
  <c r="W554" i="16"/>
  <c r="W555" i="16"/>
  <c r="W556" i="16"/>
  <c r="W557" i="16"/>
  <c r="W558" i="16"/>
  <c r="W559" i="16"/>
  <c r="W560" i="16"/>
  <c r="W561" i="16"/>
  <c r="W562" i="16"/>
  <c r="W563" i="16"/>
  <c r="W564" i="16"/>
  <c r="W565" i="16"/>
  <c r="W566" i="16"/>
  <c r="W567" i="16"/>
  <c r="W568" i="16"/>
  <c r="W569" i="16"/>
  <c r="W570" i="16"/>
  <c r="W571" i="16"/>
  <c r="W572" i="16"/>
  <c r="W573" i="16"/>
  <c r="W574" i="16"/>
  <c r="W575" i="16"/>
  <c r="W576" i="16"/>
  <c r="W577" i="16"/>
  <c r="W578" i="16"/>
  <c r="W579" i="16"/>
  <c r="W580" i="16"/>
  <c r="W581" i="16"/>
  <c r="W582" i="16"/>
  <c r="W583" i="16"/>
  <c r="W584" i="16"/>
  <c r="W585" i="16"/>
  <c r="W586" i="16"/>
  <c r="W587" i="16"/>
  <c r="W588" i="16"/>
  <c r="W589" i="16"/>
  <c r="W590" i="16"/>
  <c r="W591" i="16"/>
  <c r="W592" i="16"/>
  <c r="W593" i="16"/>
  <c r="W594" i="16"/>
  <c r="W595" i="16"/>
  <c r="W596" i="16"/>
  <c r="W597" i="16"/>
  <c r="W598" i="16"/>
  <c r="W599" i="16"/>
  <c r="W600" i="16"/>
  <c r="W601" i="16"/>
  <c r="W602" i="16"/>
  <c r="W603" i="16"/>
  <c r="W604" i="16"/>
  <c r="W605" i="16"/>
  <c r="W606" i="16"/>
  <c r="W607" i="16"/>
  <c r="W608" i="16"/>
  <c r="W609" i="16"/>
  <c r="W610" i="16"/>
  <c r="W611" i="16"/>
  <c r="W612" i="16"/>
  <c r="W613" i="16"/>
  <c r="W614" i="16"/>
  <c r="W615" i="16"/>
  <c r="W616" i="16"/>
  <c r="W617" i="16"/>
  <c r="W618" i="16"/>
  <c r="W619" i="16"/>
  <c r="W620" i="16"/>
  <c r="W621" i="16"/>
  <c r="W622" i="16"/>
  <c r="W623" i="16"/>
  <c r="W624" i="16"/>
  <c r="W625" i="16"/>
  <c r="W626" i="16"/>
  <c r="W627" i="16"/>
  <c r="W628" i="16"/>
  <c r="W629" i="16"/>
  <c r="W630" i="16"/>
  <c r="W631" i="16"/>
  <c r="W632" i="16"/>
  <c r="W633" i="16"/>
  <c r="W634" i="16"/>
  <c r="W635" i="16"/>
  <c r="W636" i="16"/>
  <c r="W637" i="16"/>
  <c r="W638" i="16"/>
  <c r="W639" i="16"/>
  <c r="W640" i="16"/>
  <c r="W641" i="16"/>
  <c r="W642" i="16"/>
  <c r="W643" i="16"/>
  <c r="W644" i="16"/>
  <c r="W645" i="16"/>
  <c r="W646" i="16"/>
  <c r="W647" i="16"/>
  <c r="W648" i="16"/>
  <c r="W649" i="16"/>
  <c r="W650" i="16"/>
  <c r="W651" i="16"/>
  <c r="W652" i="16"/>
  <c r="W653" i="16"/>
  <c r="W654" i="16"/>
  <c r="W655" i="16"/>
  <c r="W656" i="16"/>
  <c r="W657" i="16"/>
  <c r="W658" i="16"/>
  <c r="W659" i="16"/>
  <c r="W660" i="16"/>
  <c r="W661" i="16"/>
  <c r="W662" i="16"/>
  <c r="W663" i="16"/>
  <c r="W664" i="16"/>
  <c r="W665" i="16"/>
  <c r="W666" i="16"/>
  <c r="W667" i="16"/>
  <c r="W668" i="16"/>
  <c r="W669" i="16"/>
  <c r="W670" i="16"/>
  <c r="W671" i="16"/>
  <c r="W672" i="16"/>
  <c r="W673" i="16"/>
  <c r="W674" i="16"/>
  <c r="W675" i="16"/>
  <c r="W676" i="16"/>
  <c r="W677" i="16"/>
  <c r="W678" i="16"/>
  <c r="W679" i="16"/>
  <c r="W680" i="16"/>
  <c r="W681" i="16"/>
  <c r="W682" i="16"/>
  <c r="W683" i="16"/>
  <c r="W684" i="16"/>
  <c r="W685" i="16"/>
  <c r="W686" i="16"/>
  <c r="W687" i="16"/>
  <c r="W688" i="16"/>
  <c r="W689" i="16"/>
  <c r="W690" i="16"/>
  <c r="W691" i="16"/>
  <c r="W692" i="16"/>
  <c r="W693" i="16"/>
  <c r="W694" i="16"/>
  <c r="W695" i="16"/>
  <c r="W696" i="16"/>
  <c r="W697" i="16"/>
  <c r="W698" i="16"/>
  <c r="W699" i="16"/>
  <c r="W700" i="16"/>
  <c r="W701" i="16"/>
  <c r="W702" i="16"/>
  <c r="W703" i="16"/>
  <c r="W704" i="16"/>
  <c r="W705" i="16"/>
  <c r="W706" i="16"/>
  <c r="W707" i="16"/>
  <c r="W708" i="16"/>
  <c r="W709" i="16"/>
  <c r="W710" i="16"/>
  <c r="W711" i="16"/>
  <c r="W712" i="16"/>
  <c r="W713" i="16"/>
  <c r="W714" i="16"/>
  <c r="W715" i="16"/>
  <c r="W716" i="16"/>
  <c r="W717" i="16"/>
  <c r="W718" i="16"/>
  <c r="W719" i="16"/>
  <c r="W720" i="16"/>
  <c r="W721" i="16"/>
  <c r="W722" i="16"/>
  <c r="W723" i="16"/>
  <c r="W724" i="16"/>
  <c r="W725" i="16"/>
  <c r="W726" i="16"/>
  <c r="W727" i="16"/>
  <c r="W728" i="16"/>
  <c r="W729" i="16"/>
  <c r="W730" i="16"/>
  <c r="W731" i="16"/>
  <c r="W732" i="16"/>
  <c r="W733" i="16"/>
  <c r="W734" i="16"/>
  <c r="W735" i="16"/>
  <c r="W736" i="16"/>
  <c r="W737" i="16"/>
  <c r="W738" i="16"/>
  <c r="W739" i="16"/>
  <c r="W740" i="16"/>
  <c r="W741" i="16"/>
  <c r="W742" i="16"/>
  <c r="W743" i="16"/>
  <c r="W744" i="16"/>
  <c r="W745" i="16"/>
  <c r="W746" i="16"/>
  <c r="W747" i="16"/>
  <c r="W748" i="16"/>
  <c r="W749" i="16"/>
  <c r="W750" i="16"/>
  <c r="W751" i="16"/>
  <c r="W752" i="16"/>
  <c r="W753" i="16"/>
  <c r="W754" i="16"/>
  <c r="W755" i="16"/>
  <c r="W756" i="16"/>
  <c r="W757" i="16"/>
  <c r="W758" i="16"/>
  <c r="W759" i="16"/>
  <c r="W760" i="16"/>
  <c r="W761" i="16"/>
  <c r="W762" i="16"/>
  <c r="W763" i="16"/>
  <c r="W764" i="16"/>
  <c r="W765" i="16"/>
  <c r="W766" i="16"/>
  <c r="W767" i="16"/>
  <c r="W768" i="16"/>
  <c r="W769" i="16"/>
  <c r="W770" i="16"/>
  <c r="W771" i="16"/>
  <c r="W772" i="16"/>
  <c r="W773" i="16"/>
  <c r="W774" i="16"/>
  <c r="W775" i="16"/>
  <c r="W776" i="16"/>
  <c r="W777" i="16"/>
  <c r="W778" i="16"/>
  <c r="W779" i="16"/>
  <c r="W780" i="16"/>
  <c r="W781" i="16"/>
  <c r="W782" i="16"/>
  <c r="W783" i="16"/>
  <c r="W784" i="16"/>
  <c r="W785" i="16"/>
  <c r="W786" i="16"/>
  <c r="W787" i="16"/>
  <c r="W788" i="16"/>
  <c r="W789" i="16"/>
  <c r="W790" i="16"/>
  <c r="W791" i="16"/>
  <c r="W792" i="16"/>
  <c r="W793" i="16"/>
  <c r="W794" i="16"/>
  <c r="W795" i="16"/>
  <c r="W796" i="16"/>
  <c r="W797" i="16"/>
  <c r="W798" i="16"/>
  <c r="W799" i="16"/>
  <c r="W800" i="16"/>
  <c r="W801" i="16"/>
  <c r="W802" i="16"/>
  <c r="W803" i="16"/>
  <c r="W804" i="16"/>
  <c r="W805" i="16"/>
  <c r="W806" i="16"/>
  <c r="W807" i="16"/>
  <c r="W808" i="16"/>
  <c r="W809" i="16"/>
  <c r="W810" i="16"/>
  <c r="W811" i="16"/>
  <c r="W812" i="16"/>
  <c r="W813" i="16"/>
  <c r="W814" i="16"/>
  <c r="W815" i="16"/>
  <c r="W816" i="16"/>
  <c r="W817" i="16"/>
  <c r="W818" i="16"/>
  <c r="W819" i="16"/>
  <c r="W820" i="16"/>
  <c r="W821" i="16"/>
  <c r="W822" i="16"/>
  <c r="W823" i="16"/>
  <c r="W824" i="16"/>
  <c r="W825" i="16"/>
  <c r="W826" i="16"/>
  <c r="W827" i="16"/>
  <c r="W828" i="16"/>
  <c r="W829" i="16"/>
  <c r="W830" i="16"/>
  <c r="W831" i="16"/>
  <c r="W832" i="16"/>
  <c r="W833" i="16"/>
  <c r="W834" i="16"/>
  <c r="W835" i="16"/>
  <c r="W836" i="16"/>
  <c r="W837" i="16"/>
  <c r="W838" i="16"/>
  <c r="W839" i="16"/>
  <c r="W840" i="16"/>
  <c r="W841" i="16"/>
  <c r="W842" i="16"/>
  <c r="W843" i="16"/>
  <c r="W844" i="16"/>
  <c r="W845" i="16"/>
  <c r="W846" i="16"/>
  <c r="W847" i="16"/>
  <c r="W848" i="16"/>
  <c r="W849" i="16"/>
  <c r="W850" i="16"/>
  <c r="W851" i="16"/>
  <c r="W852" i="16"/>
  <c r="W853" i="16"/>
  <c r="W854" i="16"/>
  <c r="W855" i="16"/>
  <c r="W856" i="16"/>
  <c r="W857" i="16"/>
  <c r="W858" i="16"/>
  <c r="W859" i="16"/>
  <c r="W860" i="16"/>
  <c r="W861" i="16"/>
  <c r="W862" i="16"/>
  <c r="W863" i="16"/>
  <c r="W864" i="16"/>
  <c r="W865" i="16"/>
  <c r="W866" i="16"/>
  <c r="W867" i="16"/>
  <c r="W868" i="16"/>
  <c r="W869" i="16"/>
  <c r="W870" i="16"/>
  <c r="W871" i="16"/>
  <c r="W872" i="16"/>
  <c r="W873" i="16"/>
  <c r="W874" i="16"/>
  <c r="W875" i="16"/>
  <c r="W876" i="16"/>
  <c r="W877" i="16"/>
  <c r="W878" i="16"/>
  <c r="W879" i="16"/>
  <c r="W880" i="16"/>
  <c r="W881" i="16"/>
  <c r="W882" i="16"/>
  <c r="W883" i="16"/>
  <c r="W884" i="16"/>
  <c r="W885" i="16"/>
  <c r="W886" i="16"/>
  <c r="W887" i="16"/>
  <c r="W888" i="16"/>
  <c r="W889" i="16"/>
  <c r="W890" i="16"/>
  <c r="W891" i="16"/>
  <c r="W892" i="16"/>
  <c r="W893" i="16"/>
  <c r="W894" i="16"/>
  <c r="W895" i="16"/>
  <c r="W896" i="16"/>
  <c r="W897" i="16"/>
  <c r="W898" i="16"/>
  <c r="W899" i="16"/>
  <c r="W900" i="16"/>
  <c r="W901" i="16"/>
  <c r="W902" i="16"/>
  <c r="W903" i="16"/>
  <c r="W904" i="16"/>
  <c r="W905" i="16"/>
  <c r="W906" i="16"/>
  <c r="W907" i="16"/>
  <c r="W908" i="16"/>
  <c r="W909" i="16"/>
  <c r="W910" i="16"/>
  <c r="W911" i="16"/>
  <c r="W912" i="16"/>
  <c r="W913" i="16"/>
  <c r="W914" i="16"/>
  <c r="W915" i="16"/>
  <c r="W916" i="16"/>
  <c r="W917" i="16"/>
  <c r="W918" i="16"/>
  <c r="W919" i="16"/>
  <c r="W920" i="16"/>
  <c r="W921" i="16"/>
  <c r="W922" i="16"/>
  <c r="W923" i="16"/>
  <c r="W924" i="16"/>
  <c r="W925" i="16"/>
  <c r="W926" i="16"/>
  <c r="W927" i="16"/>
  <c r="W928" i="16"/>
  <c r="W929" i="16"/>
  <c r="W930" i="16"/>
  <c r="W931" i="16"/>
  <c r="W932" i="16"/>
  <c r="W933" i="16"/>
  <c r="W934" i="16"/>
  <c r="W935" i="16"/>
  <c r="W936" i="16"/>
  <c r="W937" i="16"/>
  <c r="W938" i="16"/>
  <c r="W939" i="16"/>
  <c r="W940" i="16"/>
  <c r="W941" i="16"/>
  <c r="W942" i="16"/>
  <c r="W943" i="16"/>
  <c r="W944" i="16"/>
  <c r="W945" i="16"/>
  <c r="W946" i="16"/>
  <c r="W947" i="16"/>
  <c r="W948" i="16"/>
  <c r="W949" i="16"/>
  <c r="W950" i="16"/>
  <c r="W951" i="16"/>
  <c r="W952" i="16"/>
  <c r="W953" i="16"/>
  <c r="W954" i="16"/>
  <c r="W955" i="16"/>
  <c r="W956" i="16"/>
  <c r="W957" i="16"/>
  <c r="W958" i="16"/>
  <c r="W959" i="16"/>
  <c r="W960" i="16"/>
  <c r="W961" i="16"/>
  <c r="W962" i="16"/>
  <c r="W963" i="16"/>
  <c r="W964" i="16"/>
  <c r="W965" i="16"/>
  <c r="W966" i="16"/>
  <c r="W967" i="16"/>
  <c r="W968" i="16"/>
  <c r="W969" i="16"/>
  <c r="W970" i="16"/>
  <c r="W971" i="16"/>
  <c r="W972" i="16"/>
  <c r="W973" i="16"/>
  <c r="W974" i="16"/>
  <c r="W975" i="16"/>
  <c r="W976" i="16"/>
  <c r="W977" i="16"/>
  <c r="W978" i="16"/>
  <c r="W979" i="16"/>
  <c r="W980" i="16"/>
  <c r="W981" i="16"/>
  <c r="W982" i="16"/>
  <c r="W983" i="16"/>
  <c r="W984" i="16"/>
  <c r="W985" i="16"/>
  <c r="W986" i="16"/>
  <c r="W987" i="16"/>
  <c r="W988" i="16"/>
  <c r="W989" i="16"/>
  <c r="W990" i="16"/>
  <c r="W991" i="16"/>
  <c r="W992" i="16"/>
  <c r="W993" i="16"/>
  <c r="W994" i="16"/>
  <c r="W995" i="16"/>
  <c r="W996" i="16"/>
  <c r="W997" i="16"/>
  <c r="W998" i="16"/>
  <c r="W999" i="16"/>
  <c r="W1000" i="16"/>
  <c r="W1001" i="16"/>
  <c r="W1002" i="16"/>
  <c r="W1003" i="16"/>
  <c r="W1004" i="16"/>
  <c r="W1005" i="16"/>
  <c r="W1006" i="16"/>
  <c r="W1007" i="16"/>
  <c r="W1008" i="16"/>
  <c r="W1009" i="16"/>
  <c r="W1010" i="16"/>
  <c r="W1011" i="16"/>
  <c r="W1012" i="16"/>
  <c r="W1013" i="16"/>
  <c r="W1014" i="16"/>
  <c r="W1015" i="16"/>
  <c r="W1016" i="16"/>
  <c r="W1017" i="16"/>
  <c r="W1018" i="16"/>
  <c r="W1019" i="16"/>
  <c r="W1020" i="16"/>
  <c r="W1021" i="16"/>
  <c r="W1022" i="16"/>
  <c r="W1023" i="16"/>
  <c r="W1024" i="16"/>
  <c r="W1025" i="16"/>
  <c r="W1026" i="16"/>
  <c r="W1027" i="16"/>
  <c r="W1028" i="16"/>
  <c r="W1029" i="16"/>
  <c r="W1030" i="16"/>
  <c r="W1031" i="16"/>
  <c r="W1032" i="16"/>
  <c r="W1033" i="16"/>
  <c r="W1034" i="16"/>
  <c r="W1035" i="16"/>
  <c r="W1036" i="16"/>
  <c r="W1037" i="16"/>
  <c r="W1038" i="16"/>
  <c r="W1039" i="16"/>
  <c r="W1040" i="16"/>
  <c r="W1041" i="16"/>
  <c r="W1042" i="16"/>
  <c r="W1043" i="16"/>
  <c r="W1044" i="16"/>
  <c r="W1045" i="16"/>
  <c r="W1046" i="16"/>
  <c r="W1047" i="16"/>
  <c r="W1048" i="16"/>
  <c r="W1049" i="16"/>
  <c r="W1050" i="16"/>
  <c r="W1051" i="16"/>
  <c r="W1052" i="16"/>
  <c r="W1053" i="16"/>
  <c r="W1054" i="16"/>
  <c r="W1055" i="16"/>
  <c r="W1056" i="16"/>
  <c r="W1057" i="16"/>
  <c r="W1058" i="16"/>
  <c r="W1059" i="16"/>
  <c r="W1060" i="16"/>
  <c r="W1061" i="16"/>
  <c r="W1062" i="16"/>
  <c r="W1063" i="16"/>
  <c r="W1064" i="16"/>
  <c r="W1065" i="16"/>
  <c r="W1066" i="16"/>
  <c r="W1067" i="16"/>
  <c r="W1068" i="16"/>
  <c r="W1069" i="16"/>
  <c r="W1070" i="16"/>
  <c r="W1071" i="16"/>
  <c r="W1072" i="16"/>
  <c r="W1073" i="16"/>
  <c r="W1074" i="16"/>
  <c r="W1075" i="16"/>
  <c r="W1076" i="16"/>
  <c r="W1077" i="16"/>
  <c r="W1078" i="16"/>
  <c r="W1079" i="16"/>
  <c r="W1080" i="16"/>
  <c r="W1081" i="16"/>
  <c r="W1082" i="16"/>
  <c r="W1083" i="16"/>
  <c r="W1084" i="16"/>
  <c r="W1085" i="16"/>
  <c r="W1086" i="16"/>
  <c r="W1087" i="16"/>
  <c r="W1088" i="16"/>
  <c r="W1089" i="16"/>
  <c r="W1090" i="16"/>
  <c r="W1091" i="16"/>
  <c r="W1092" i="16"/>
  <c r="W1093" i="16"/>
  <c r="W1094" i="16"/>
  <c r="W1095" i="16"/>
  <c r="W1096" i="16"/>
  <c r="W1097" i="16"/>
  <c r="W1098" i="16"/>
  <c r="W1099" i="16"/>
  <c r="W1100" i="16"/>
  <c r="W1101" i="16"/>
  <c r="W1102" i="16"/>
  <c r="W1103" i="16"/>
  <c r="W1104" i="16"/>
  <c r="W1105" i="16"/>
  <c r="W1106" i="16"/>
  <c r="W1107" i="16"/>
  <c r="W1108" i="16"/>
  <c r="W1109" i="16"/>
  <c r="W1110" i="16"/>
  <c r="W1111" i="16"/>
  <c r="W1112" i="16"/>
  <c r="W1113" i="16"/>
  <c r="W1114" i="16"/>
  <c r="W1115" i="16"/>
  <c r="W1116" i="16"/>
  <c r="W1117" i="16"/>
  <c r="W1118" i="16"/>
  <c r="W1119" i="16"/>
  <c r="W1120" i="16"/>
  <c r="W1121" i="16"/>
  <c r="W1122" i="16"/>
  <c r="W1123" i="16"/>
  <c r="W1124" i="16"/>
  <c r="W1125" i="16"/>
  <c r="W1126" i="16"/>
  <c r="W1127" i="16"/>
  <c r="W1128" i="16"/>
  <c r="W1129" i="16"/>
  <c r="W1130" i="16"/>
  <c r="W1131" i="16"/>
  <c r="W1132" i="16"/>
  <c r="W1133" i="16"/>
  <c r="W1134" i="16"/>
  <c r="W1135" i="16"/>
  <c r="W1136" i="16"/>
  <c r="W1137" i="16"/>
  <c r="W1138" i="16"/>
  <c r="W1139" i="16"/>
  <c r="W1140" i="16"/>
  <c r="W1141" i="16"/>
  <c r="W1142" i="16"/>
  <c r="W1143" i="16"/>
  <c r="W1144" i="16"/>
  <c r="W1145" i="16"/>
  <c r="W1146" i="16"/>
  <c r="W1147" i="16"/>
  <c r="W1148" i="16"/>
  <c r="W1149" i="16"/>
  <c r="W1150" i="16"/>
  <c r="W1151" i="16"/>
  <c r="W1152" i="16"/>
  <c r="W1153" i="16"/>
  <c r="W1154" i="16"/>
  <c r="W1155" i="16"/>
  <c r="W1156" i="16"/>
  <c r="W1157" i="16"/>
  <c r="W1158" i="16"/>
  <c r="W1159" i="16"/>
  <c r="W1160" i="16"/>
  <c r="W1161" i="16"/>
  <c r="W1162" i="16"/>
  <c r="W1163" i="16"/>
  <c r="W1164" i="16"/>
  <c r="W1165" i="16"/>
  <c r="W1166" i="16"/>
  <c r="W1167" i="16"/>
  <c r="W1168" i="16"/>
  <c r="W1169" i="16"/>
  <c r="W1170" i="16"/>
  <c r="W1171" i="16"/>
  <c r="W1172" i="16"/>
  <c r="W1173" i="16"/>
  <c r="W1174" i="16"/>
  <c r="W1175" i="16"/>
  <c r="W1176" i="16"/>
  <c r="W1177" i="16"/>
  <c r="W1178" i="16"/>
  <c r="W1179" i="16"/>
  <c r="W1180" i="16"/>
  <c r="W1181" i="16"/>
  <c r="W1182" i="16"/>
  <c r="W1183" i="16"/>
  <c r="W1184" i="16"/>
  <c r="W1185" i="16"/>
  <c r="W1186" i="16"/>
  <c r="W1187" i="16"/>
  <c r="W1188" i="16"/>
  <c r="W1189" i="16"/>
  <c r="W1190" i="16"/>
  <c r="W1191" i="16"/>
  <c r="W1192" i="16"/>
  <c r="W1193" i="16"/>
  <c r="W1194" i="16"/>
  <c r="W1195" i="16"/>
  <c r="W1196" i="16"/>
  <c r="W1197" i="16"/>
  <c r="W1198" i="16"/>
  <c r="W1199" i="16"/>
  <c r="W1200" i="16"/>
  <c r="W1201" i="16"/>
  <c r="W1202" i="16"/>
  <c r="W1203" i="16"/>
  <c r="W1204" i="16"/>
  <c r="W1205" i="16"/>
  <c r="W1206" i="16"/>
  <c r="W1207" i="16"/>
  <c r="W1208" i="16"/>
  <c r="W1209" i="16"/>
  <c r="W1210" i="16"/>
  <c r="W1211" i="16"/>
  <c r="W1212" i="16"/>
  <c r="W1213" i="16"/>
  <c r="W1214" i="16"/>
  <c r="W1215" i="16"/>
  <c r="W1216" i="16"/>
  <c r="W1217" i="16"/>
  <c r="W1218" i="16"/>
  <c r="W1219" i="16"/>
  <c r="W1220" i="16"/>
  <c r="W1221" i="16"/>
  <c r="W1222" i="16"/>
  <c r="W1223" i="16"/>
  <c r="W1224" i="16"/>
  <c r="W1225" i="16"/>
  <c r="W1226" i="16"/>
  <c r="W1227" i="16"/>
  <c r="W1228" i="16"/>
  <c r="W1229" i="16"/>
  <c r="W1230" i="16"/>
  <c r="W1231" i="16"/>
  <c r="W1232" i="16"/>
  <c r="W1233" i="16"/>
  <c r="W1234" i="16"/>
  <c r="W1235" i="16"/>
  <c r="W1236" i="16"/>
  <c r="W1237" i="16"/>
  <c r="W1238" i="16"/>
  <c r="W1239" i="16"/>
  <c r="W1240" i="16"/>
  <c r="W1241" i="16"/>
  <c r="W1242" i="16"/>
  <c r="W1243" i="16"/>
  <c r="W1244" i="16"/>
  <c r="W1245" i="16"/>
  <c r="W1246" i="16"/>
  <c r="W1247" i="16"/>
  <c r="W1248" i="16"/>
  <c r="W1249" i="16"/>
  <c r="W1250" i="16"/>
  <c r="W1251" i="16"/>
  <c r="W1252" i="16"/>
  <c r="W1253" i="16"/>
  <c r="W1254" i="16"/>
  <c r="W1255" i="16"/>
  <c r="W1256" i="16"/>
  <c r="W1257" i="16"/>
  <c r="W1258" i="16"/>
  <c r="W1259" i="16"/>
  <c r="W1260" i="16"/>
  <c r="W1261" i="16"/>
  <c r="W1262" i="16"/>
  <c r="W1263" i="16"/>
  <c r="W1264" i="16"/>
  <c r="W1265" i="16"/>
  <c r="W1266" i="16"/>
  <c r="W1267" i="16"/>
  <c r="W1268" i="16"/>
  <c r="W1269" i="16"/>
  <c r="W1270" i="16"/>
  <c r="W1271" i="16"/>
  <c r="W1272" i="16"/>
  <c r="W1273" i="16"/>
  <c r="W1274" i="16"/>
  <c r="W1275" i="16"/>
  <c r="W1276" i="16"/>
  <c r="W1277" i="16"/>
  <c r="W1278" i="16"/>
  <c r="W1279" i="16"/>
  <c r="W1280" i="16"/>
  <c r="W1281" i="16"/>
  <c r="W1282" i="16"/>
  <c r="W1283" i="16"/>
  <c r="W1284" i="16"/>
  <c r="W1285" i="16"/>
  <c r="W1286" i="16"/>
  <c r="W1287" i="16"/>
  <c r="W1288" i="16"/>
  <c r="W1289" i="16"/>
  <c r="W1290" i="16"/>
  <c r="W1291" i="16"/>
  <c r="W1292" i="16"/>
  <c r="W1293" i="16"/>
  <c r="W1294" i="16"/>
  <c r="W1295" i="16"/>
  <c r="W1296" i="16"/>
  <c r="W1297" i="16"/>
  <c r="W1298" i="16"/>
  <c r="W1299" i="16"/>
  <c r="W1300" i="16"/>
  <c r="W1301" i="16"/>
  <c r="W1302" i="16"/>
  <c r="W1303" i="16"/>
  <c r="W1304" i="16"/>
  <c r="W1305" i="16"/>
  <c r="W1306" i="16"/>
  <c r="W1307" i="16"/>
  <c r="W1308" i="16"/>
  <c r="W1309" i="16"/>
  <c r="W1310" i="16"/>
  <c r="W1311" i="16"/>
  <c r="W1312" i="16"/>
  <c r="W1313" i="16"/>
  <c r="W1314" i="16"/>
  <c r="W1315" i="16"/>
  <c r="W1316" i="16"/>
  <c r="W1317" i="16"/>
  <c r="W1318" i="16"/>
  <c r="W1319" i="16"/>
  <c r="W1320" i="16"/>
  <c r="W1321" i="16"/>
  <c r="W1322" i="16"/>
  <c r="W1323" i="16"/>
  <c r="W1324" i="16"/>
  <c r="W1325" i="16"/>
  <c r="W1326" i="16"/>
  <c r="W1327" i="16"/>
  <c r="W1328" i="16"/>
  <c r="W1329" i="16"/>
  <c r="W1330" i="16"/>
  <c r="W1331" i="16"/>
  <c r="W1332" i="16"/>
  <c r="W1333" i="16"/>
  <c r="W1334" i="16"/>
  <c r="W1335" i="16"/>
  <c r="W1336" i="16"/>
  <c r="W1337" i="16"/>
  <c r="W1338" i="16"/>
  <c r="W1339" i="16"/>
  <c r="W1340" i="16"/>
  <c r="W1341" i="16"/>
  <c r="W1342" i="16"/>
  <c r="W1343" i="16"/>
  <c r="W1344" i="16"/>
  <c r="W1345" i="16"/>
  <c r="W1346" i="16"/>
  <c r="W1347" i="16"/>
  <c r="W1348" i="16"/>
  <c r="W1349" i="16"/>
  <c r="W1350" i="16"/>
  <c r="W1351" i="16"/>
  <c r="W1352" i="16"/>
  <c r="W1353" i="16"/>
  <c r="W1354" i="16"/>
  <c r="W1355" i="16"/>
  <c r="W1356" i="16"/>
  <c r="W1357" i="16"/>
  <c r="W1358" i="16"/>
  <c r="W1359" i="16"/>
  <c r="W1360" i="16"/>
  <c r="W1361" i="16"/>
  <c r="W1362" i="16"/>
  <c r="W1363" i="16"/>
  <c r="W1364" i="16"/>
  <c r="W1365" i="16"/>
  <c r="W1366" i="16"/>
  <c r="W1367" i="16"/>
  <c r="W1368" i="16"/>
  <c r="W1369" i="16"/>
  <c r="W1370" i="16"/>
  <c r="W1371" i="16"/>
  <c r="W1372" i="16"/>
  <c r="W1373" i="16"/>
  <c r="W1374" i="16"/>
  <c r="W1375" i="16"/>
  <c r="W1376" i="16"/>
  <c r="W1377" i="16"/>
  <c r="W1378" i="16"/>
  <c r="W1379" i="16"/>
  <c r="W1380" i="16"/>
  <c r="W1381" i="16"/>
  <c r="W1382" i="16"/>
  <c r="W1383" i="16"/>
  <c r="W1384" i="16"/>
  <c r="W1385" i="16"/>
  <c r="W1386" i="16"/>
  <c r="W1387" i="16"/>
  <c r="W1388" i="16"/>
  <c r="W1389" i="16"/>
  <c r="W1390" i="16"/>
  <c r="W1391" i="16"/>
  <c r="W1392" i="16"/>
  <c r="W1393" i="16"/>
  <c r="W1394" i="16"/>
  <c r="W1395" i="16"/>
  <c r="W1396" i="16"/>
  <c r="W1397" i="16"/>
  <c r="W1398" i="16"/>
  <c r="W1399" i="16"/>
  <c r="W1400" i="16"/>
  <c r="W1401" i="16"/>
  <c r="W1402" i="16"/>
  <c r="W1403" i="16"/>
  <c r="W1404" i="16"/>
  <c r="W1405" i="16"/>
  <c r="W1406" i="16"/>
  <c r="W1407" i="16"/>
  <c r="W1408" i="16"/>
  <c r="W1409" i="16"/>
  <c r="W1410" i="16"/>
  <c r="W1411" i="16"/>
  <c r="W1412" i="16"/>
  <c r="W1413" i="16"/>
  <c r="W1414" i="16"/>
  <c r="W1415" i="16"/>
  <c r="W1416" i="16"/>
  <c r="W1417" i="16"/>
  <c r="W1418" i="16"/>
  <c r="W1419" i="16"/>
  <c r="W1420" i="16"/>
  <c r="W1421" i="16"/>
  <c r="W1422" i="16"/>
  <c r="W1423" i="16"/>
  <c r="W1424" i="16"/>
  <c r="W1425" i="16"/>
  <c r="W1426" i="16"/>
  <c r="W1427" i="16"/>
  <c r="W1428" i="16"/>
  <c r="W1429" i="16"/>
  <c r="W1430" i="16"/>
  <c r="W1431" i="16"/>
  <c r="W1432" i="16"/>
  <c r="W1433" i="16"/>
  <c r="W1434" i="16"/>
  <c r="W1435" i="16"/>
  <c r="W1436" i="16"/>
  <c r="W1437" i="16"/>
  <c r="W1438" i="16"/>
  <c r="W1439" i="16"/>
  <c r="W1440" i="16"/>
  <c r="W1441" i="16"/>
  <c r="W1442" i="16"/>
  <c r="W1443" i="16"/>
  <c r="W1444" i="16"/>
  <c r="W1445" i="16"/>
  <c r="W1446" i="16"/>
  <c r="W1447" i="16"/>
  <c r="W1448" i="16"/>
  <c r="W1449" i="16"/>
  <c r="W1450" i="16"/>
  <c r="W1451" i="16"/>
  <c r="W1452" i="16"/>
  <c r="W1453" i="16"/>
  <c r="W1454" i="16"/>
  <c r="W1455" i="16"/>
  <c r="W1456" i="16"/>
  <c r="W1457" i="16"/>
  <c r="W1458" i="16"/>
  <c r="W1459" i="16"/>
  <c r="W1460" i="16"/>
  <c r="W1461" i="16"/>
  <c r="W1462" i="16"/>
  <c r="W1463" i="16"/>
  <c r="W1464" i="16"/>
  <c r="W1465" i="16"/>
  <c r="W1466" i="16"/>
  <c r="W1467" i="16"/>
  <c r="W1468" i="16"/>
  <c r="W1469" i="16"/>
  <c r="W1470" i="16"/>
  <c r="W1471" i="16"/>
  <c r="W1472" i="16"/>
  <c r="W1473" i="16"/>
  <c r="W1474" i="16"/>
  <c r="W1475" i="16"/>
  <c r="W1476" i="16"/>
  <c r="W1477" i="16"/>
  <c r="W1478" i="16"/>
  <c r="W1479" i="16"/>
  <c r="W1480" i="16"/>
  <c r="W1481" i="16"/>
  <c r="W1482" i="16"/>
  <c r="W1483" i="16"/>
  <c r="W1484" i="16"/>
  <c r="W1485" i="16"/>
  <c r="W1486" i="16"/>
  <c r="W1487" i="16"/>
  <c r="W1488" i="16"/>
  <c r="W1489" i="16"/>
  <c r="W1490" i="16"/>
  <c r="W1491" i="16"/>
  <c r="W1492" i="16"/>
  <c r="W1493" i="16"/>
  <c r="W1494" i="16"/>
  <c r="W1495" i="16"/>
  <c r="W1496" i="16"/>
  <c r="W1497" i="16"/>
  <c r="W1498" i="16"/>
  <c r="W1499" i="16"/>
  <c r="W1500" i="16"/>
  <c r="W1501" i="16"/>
  <c r="W1502" i="16"/>
  <c r="W1503" i="16"/>
  <c r="W1504" i="16"/>
  <c r="W1505" i="16"/>
  <c r="W1506" i="16"/>
  <c r="W1507" i="16"/>
  <c r="W1508" i="16"/>
  <c r="W1509" i="16"/>
  <c r="W1510" i="16"/>
  <c r="W1511" i="16"/>
  <c r="W1512" i="16"/>
  <c r="W1513" i="16"/>
  <c r="W1514" i="16"/>
  <c r="W1515" i="16"/>
  <c r="W1516" i="16"/>
  <c r="W1517" i="16"/>
  <c r="W1518" i="16"/>
  <c r="W1519" i="16"/>
  <c r="W1520" i="16"/>
  <c r="W1521" i="16"/>
  <c r="W1522" i="16"/>
  <c r="W1523" i="16"/>
  <c r="W1524" i="16"/>
  <c r="W1525" i="16"/>
  <c r="W1526" i="16"/>
  <c r="W1527" i="16"/>
  <c r="W1528" i="16"/>
  <c r="W1529" i="16"/>
  <c r="W1530" i="16"/>
  <c r="W1531" i="16"/>
  <c r="W1532" i="16"/>
  <c r="W1533" i="16"/>
  <c r="W1534" i="16"/>
  <c r="W1535" i="16"/>
  <c r="W1536" i="16"/>
  <c r="W1537" i="16"/>
  <c r="W1538" i="16"/>
  <c r="W1539" i="16"/>
  <c r="W1540" i="16"/>
  <c r="W1541" i="16"/>
  <c r="W1542" i="16"/>
  <c r="W1543" i="16"/>
  <c r="W1544" i="16"/>
  <c r="W1545" i="16"/>
  <c r="W1546" i="16"/>
  <c r="W1547" i="16"/>
  <c r="W1548" i="16"/>
  <c r="W1549" i="16"/>
  <c r="W1550" i="16"/>
  <c r="W1551" i="16"/>
  <c r="W1552" i="16"/>
  <c r="W1553" i="16"/>
  <c r="W1554" i="16"/>
  <c r="W1555" i="16"/>
  <c r="W1556" i="16"/>
  <c r="W1557" i="16"/>
  <c r="W1558" i="16"/>
  <c r="W1559" i="16"/>
  <c r="W1560" i="16"/>
  <c r="W1561" i="16"/>
  <c r="W1562" i="16"/>
  <c r="W1563" i="16"/>
  <c r="W1564" i="16"/>
  <c r="W1565" i="16"/>
  <c r="W1566" i="16"/>
  <c r="W1567" i="16"/>
  <c r="W1568" i="16"/>
  <c r="W1569" i="16"/>
  <c r="W1570" i="16"/>
  <c r="W1571" i="16"/>
  <c r="W1572" i="16"/>
  <c r="W1573" i="16"/>
  <c r="W1574" i="16"/>
  <c r="W1575" i="16"/>
  <c r="W1576" i="16"/>
  <c r="W1577" i="16"/>
  <c r="W1578" i="16"/>
  <c r="W1579" i="16"/>
  <c r="W1580" i="16"/>
  <c r="W1581" i="16"/>
  <c r="W1582" i="16"/>
  <c r="W1583" i="16"/>
  <c r="W1584" i="16"/>
  <c r="W1585" i="16"/>
  <c r="W1586" i="16"/>
  <c r="W1587" i="16"/>
  <c r="W1588" i="16"/>
  <c r="W1589" i="16"/>
  <c r="W1590" i="16"/>
  <c r="W1591" i="16"/>
  <c r="W1592" i="16"/>
  <c r="W1593" i="16"/>
  <c r="W1594" i="16"/>
  <c r="W1595" i="16"/>
  <c r="W1596" i="16"/>
  <c r="W1597" i="16"/>
  <c r="W1598" i="16"/>
  <c r="W1599" i="16"/>
  <c r="W1600" i="16"/>
  <c r="W1601" i="16"/>
  <c r="W1602" i="16"/>
  <c r="W1603" i="16"/>
  <c r="W1604" i="16"/>
  <c r="W1605" i="16"/>
  <c r="W1606" i="16"/>
  <c r="W1607" i="16"/>
  <c r="W1608" i="16"/>
  <c r="W1609" i="16"/>
  <c r="W1610" i="16"/>
  <c r="W1611" i="16"/>
  <c r="W1612" i="16"/>
  <c r="W1613" i="16"/>
  <c r="W1614" i="16"/>
  <c r="W1615" i="16"/>
  <c r="W1616" i="16"/>
  <c r="W1617" i="16"/>
  <c r="W1618" i="16"/>
  <c r="W1619" i="16"/>
  <c r="W1620" i="16"/>
  <c r="W1621" i="16"/>
  <c r="W1622" i="16"/>
  <c r="W1623" i="16"/>
  <c r="W1624" i="16"/>
  <c r="W1625" i="16"/>
  <c r="W1626" i="16"/>
  <c r="W1627" i="16"/>
  <c r="W1628" i="16"/>
  <c r="W1629" i="16"/>
  <c r="W1630" i="16"/>
  <c r="W1631" i="16"/>
  <c r="W1632" i="16"/>
  <c r="W1633" i="16"/>
  <c r="W1634" i="16"/>
  <c r="W1635" i="16"/>
  <c r="W1636" i="16"/>
  <c r="W1637" i="16"/>
  <c r="W1638" i="16"/>
  <c r="W1639" i="16"/>
  <c r="W1640" i="16"/>
  <c r="W1641" i="16"/>
  <c r="W1642" i="16"/>
  <c r="W1643" i="16"/>
  <c r="W1644" i="16"/>
  <c r="W1645" i="16"/>
  <c r="W1646" i="16"/>
  <c r="W1647" i="16"/>
  <c r="W1648" i="16"/>
  <c r="W1649" i="16"/>
  <c r="W1650" i="16"/>
  <c r="W1651" i="16"/>
  <c r="W1652" i="16"/>
  <c r="W1653" i="16"/>
  <c r="W1654" i="16"/>
  <c r="W1655" i="16"/>
  <c r="W1656" i="16"/>
  <c r="W1657" i="16"/>
  <c r="W1658" i="16"/>
  <c r="W1659" i="16"/>
  <c r="W1660" i="16"/>
  <c r="W1661" i="16"/>
  <c r="W1662" i="16"/>
  <c r="W1663" i="16"/>
  <c r="W1664" i="16"/>
  <c r="W1665" i="16"/>
  <c r="W1666" i="16"/>
  <c r="W1667" i="16"/>
  <c r="W1668" i="16"/>
  <c r="W1669" i="16"/>
  <c r="W1670" i="16"/>
  <c r="W1671" i="16"/>
  <c r="W1672" i="16"/>
  <c r="W1673" i="16"/>
  <c r="W1674" i="16"/>
  <c r="W1675" i="16"/>
  <c r="W1676" i="16"/>
  <c r="W1677" i="16"/>
  <c r="W1678" i="16"/>
  <c r="W1679" i="16"/>
  <c r="W1680" i="16"/>
  <c r="W1681" i="16"/>
  <c r="W1682" i="16"/>
  <c r="W1683" i="16"/>
  <c r="W1684" i="16"/>
  <c r="W1685" i="16"/>
  <c r="W1686" i="16"/>
  <c r="W1687" i="16"/>
  <c r="W1688" i="16"/>
  <c r="W1689" i="16"/>
  <c r="W1690" i="16"/>
  <c r="W1691" i="16"/>
  <c r="W1692" i="16"/>
  <c r="W1693" i="16"/>
  <c r="W1694" i="16"/>
  <c r="W1695" i="16"/>
  <c r="W1696" i="16"/>
  <c r="W1697" i="16"/>
  <c r="W1698" i="16"/>
  <c r="W1699" i="16"/>
  <c r="W1700" i="16"/>
  <c r="W1701" i="16"/>
  <c r="W1702" i="16"/>
  <c r="W1703" i="16"/>
  <c r="W1704" i="16"/>
  <c r="W1705" i="16"/>
  <c r="W1706" i="16"/>
  <c r="W1707" i="16"/>
  <c r="W1708" i="16"/>
  <c r="W1709" i="16"/>
  <c r="W1710" i="16"/>
  <c r="W1711" i="16"/>
  <c r="W1712" i="16"/>
  <c r="W1713" i="16"/>
  <c r="W1714" i="16"/>
  <c r="W1715" i="16"/>
  <c r="W1716" i="16"/>
  <c r="W1717" i="16"/>
  <c r="W1718" i="16"/>
  <c r="W1719" i="16"/>
  <c r="W1720" i="16"/>
  <c r="W1721" i="16"/>
  <c r="W1722" i="16"/>
  <c r="W1723" i="16"/>
  <c r="W1724" i="16"/>
  <c r="W1725" i="16"/>
  <c r="W1726" i="16"/>
  <c r="W1727" i="16"/>
  <c r="W1728" i="16"/>
  <c r="W1729" i="16"/>
  <c r="W1730" i="16"/>
  <c r="W1731" i="16"/>
  <c r="W1732" i="16"/>
  <c r="W1733" i="16"/>
  <c r="W1734" i="16"/>
  <c r="W1735" i="16"/>
  <c r="W1736" i="16"/>
  <c r="W1737" i="16"/>
  <c r="W1738" i="16"/>
  <c r="W1739" i="16"/>
  <c r="W1740" i="16"/>
  <c r="W1741" i="16"/>
  <c r="W1742" i="16"/>
  <c r="W1743" i="16"/>
  <c r="W1744" i="16"/>
  <c r="W1745" i="16"/>
  <c r="W1746" i="16"/>
  <c r="W1747" i="16"/>
  <c r="W1748" i="16"/>
  <c r="W1749" i="16"/>
  <c r="W1750" i="16"/>
  <c r="W1751" i="16"/>
  <c r="W1752" i="16"/>
  <c r="W1753" i="16"/>
  <c r="W1754" i="16"/>
  <c r="W1755" i="16"/>
  <c r="W1756" i="16"/>
  <c r="W1757" i="16"/>
  <c r="W1758" i="16"/>
  <c r="W1759" i="16"/>
  <c r="W1760" i="16"/>
  <c r="W1761" i="16"/>
  <c r="W1762" i="16"/>
  <c r="W1763" i="16"/>
  <c r="W1764" i="16"/>
  <c r="W1765" i="16"/>
  <c r="W1766" i="16"/>
  <c r="W1767" i="16"/>
  <c r="W1768" i="16"/>
  <c r="W1769" i="16"/>
  <c r="W1770" i="16"/>
  <c r="W1771" i="16"/>
  <c r="W1772" i="16"/>
  <c r="W1773" i="16"/>
  <c r="W1774" i="16"/>
  <c r="W1775" i="16"/>
  <c r="W1776" i="16"/>
  <c r="W1777" i="16"/>
  <c r="W1778" i="16"/>
  <c r="W1779" i="16"/>
  <c r="W1780" i="16"/>
  <c r="W1781" i="16"/>
  <c r="W1782" i="16"/>
  <c r="W1783" i="16"/>
  <c r="W1784" i="16"/>
  <c r="W1785" i="16"/>
  <c r="W1786" i="16"/>
  <c r="W1787" i="16"/>
  <c r="W1788" i="16"/>
  <c r="W1789" i="16"/>
  <c r="W1790" i="16"/>
  <c r="W1791" i="16"/>
  <c r="W1792" i="16"/>
  <c r="W1793" i="16"/>
  <c r="W1794" i="16"/>
  <c r="W1795" i="16"/>
  <c r="W1796" i="16"/>
  <c r="W1797" i="16"/>
  <c r="W1798" i="16"/>
  <c r="W1799" i="16"/>
  <c r="W1800" i="16"/>
  <c r="W1801" i="16"/>
  <c r="W1802" i="16"/>
  <c r="W1803" i="16"/>
  <c r="W1804" i="16"/>
  <c r="W1805" i="16"/>
  <c r="W1806" i="16"/>
  <c r="W1807" i="16"/>
  <c r="W1808" i="16"/>
  <c r="W1809" i="16"/>
  <c r="W1810" i="16"/>
  <c r="W1811" i="16"/>
  <c r="W1812" i="16"/>
  <c r="W1813" i="16"/>
  <c r="W1814" i="16"/>
  <c r="W1815" i="16"/>
  <c r="W1816" i="16"/>
  <c r="W1817" i="16"/>
  <c r="W1818" i="16"/>
  <c r="W1819" i="16"/>
  <c r="W1820" i="16"/>
  <c r="W1821" i="16"/>
  <c r="W1822" i="16"/>
  <c r="W1823" i="16"/>
  <c r="W1824" i="16"/>
  <c r="W1825" i="16"/>
  <c r="W1826" i="16"/>
  <c r="W1827" i="16"/>
  <c r="W1828" i="16"/>
  <c r="W1829" i="16"/>
  <c r="W1830" i="16"/>
  <c r="W1831" i="16"/>
  <c r="W1832" i="16"/>
  <c r="W1833" i="16"/>
  <c r="W1834" i="16"/>
  <c r="W1835" i="16"/>
  <c r="W1836" i="16"/>
  <c r="W1837" i="16"/>
  <c r="W1838" i="16"/>
  <c r="W1839" i="16"/>
  <c r="W1840" i="16"/>
  <c r="W1841" i="16"/>
  <c r="W1842" i="16"/>
  <c r="W1843" i="16"/>
  <c r="W1844" i="16"/>
  <c r="W1845" i="16"/>
  <c r="W1846" i="16"/>
  <c r="W1847" i="16"/>
  <c r="W1848" i="16"/>
  <c r="W1849" i="16"/>
  <c r="W1850" i="16"/>
  <c r="W1851" i="16"/>
  <c r="W1852" i="16"/>
  <c r="W1853" i="16"/>
  <c r="W1854" i="16"/>
  <c r="W1855" i="16"/>
  <c r="W1856" i="16"/>
  <c r="W1857" i="16"/>
  <c r="W1858" i="16"/>
  <c r="W1859" i="16"/>
  <c r="W1860" i="16"/>
  <c r="W1861" i="16"/>
  <c r="W1862" i="16"/>
  <c r="W1863" i="16"/>
  <c r="W1864" i="16"/>
  <c r="W1865" i="16"/>
  <c r="W1866" i="16"/>
  <c r="W1867" i="16"/>
  <c r="W1868" i="16"/>
  <c r="W1869" i="16"/>
  <c r="W1870" i="16"/>
  <c r="W1871" i="16"/>
  <c r="W1872" i="16"/>
  <c r="W1873" i="16"/>
  <c r="W1874" i="16"/>
  <c r="W1875" i="16"/>
  <c r="W1876" i="16"/>
  <c r="W1877" i="16"/>
  <c r="W1878" i="16"/>
  <c r="W1879" i="16"/>
  <c r="W1880" i="16"/>
  <c r="W1881" i="16"/>
  <c r="W1882" i="16"/>
  <c r="W1883" i="16"/>
  <c r="W1884" i="16"/>
  <c r="W1885" i="16"/>
  <c r="W1886" i="16"/>
  <c r="W1887" i="16"/>
  <c r="W1888" i="16"/>
  <c r="W1889" i="16"/>
  <c r="W1890" i="16"/>
  <c r="W1891" i="16"/>
  <c r="W1892" i="16"/>
  <c r="W1893" i="16"/>
  <c r="W1894" i="16"/>
  <c r="W1895" i="16"/>
  <c r="W1896" i="16"/>
  <c r="W1897" i="16"/>
  <c r="W1898" i="16"/>
  <c r="W1899" i="16"/>
  <c r="W1900" i="16"/>
  <c r="W1901" i="16"/>
  <c r="W1902" i="16"/>
  <c r="W1903" i="16"/>
  <c r="W1904" i="16"/>
  <c r="W1905" i="16"/>
  <c r="W1906" i="16"/>
  <c r="W1907" i="16"/>
  <c r="W1908" i="16"/>
  <c r="W1909" i="16"/>
  <c r="W1910" i="16"/>
  <c r="W1911" i="16"/>
  <c r="W1912" i="16"/>
  <c r="W1913" i="16"/>
  <c r="W1914" i="16"/>
  <c r="W1915" i="16"/>
  <c r="W1916" i="16"/>
  <c r="W1917" i="16"/>
  <c r="W1918" i="16"/>
  <c r="W1919" i="16"/>
  <c r="W1920" i="16"/>
  <c r="W1921" i="16"/>
  <c r="W1922" i="16"/>
  <c r="W1923" i="16"/>
  <c r="W1924" i="16"/>
  <c r="W1925" i="16"/>
  <c r="W1926" i="16"/>
  <c r="W1927" i="16"/>
  <c r="W1928" i="16"/>
  <c r="W1929" i="16"/>
  <c r="W1930" i="16"/>
  <c r="W1931" i="16"/>
  <c r="W1932" i="16"/>
  <c r="W1933" i="16"/>
  <c r="W1934" i="16"/>
  <c r="W1935" i="16"/>
  <c r="W1936" i="16"/>
  <c r="W1937" i="16"/>
  <c r="W1938" i="16"/>
  <c r="W1939" i="16"/>
  <c r="W1940" i="16"/>
  <c r="W1941" i="16"/>
  <c r="W1942" i="16"/>
  <c r="W1943" i="16"/>
  <c r="W1944" i="16"/>
  <c r="W1945" i="16"/>
  <c r="W1946" i="16"/>
  <c r="W1947" i="16"/>
  <c r="W1948" i="16"/>
  <c r="W1949" i="16"/>
  <c r="W1950" i="16"/>
  <c r="W1951" i="16"/>
  <c r="W1952" i="16"/>
  <c r="W1953" i="16"/>
  <c r="W1954" i="16"/>
  <c r="W1955" i="16"/>
  <c r="W1956" i="16"/>
  <c r="W1957" i="16"/>
  <c r="W1958" i="16"/>
  <c r="W1959" i="16"/>
  <c r="W1960" i="16"/>
  <c r="W1961" i="16"/>
  <c r="W1962" i="16"/>
  <c r="W1963" i="16"/>
  <c r="W1964" i="16"/>
  <c r="W1965" i="16"/>
  <c r="W1966" i="16"/>
  <c r="W1967" i="16"/>
  <c r="W1968" i="16"/>
  <c r="W1969" i="16"/>
  <c r="W1970" i="16"/>
  <c r="W1971" i="16"/>
  <c r="W1972" i="16"/>
  <c r="W1973" i="16"/>
  <c r="W1974" i="16"/>
  <c r="W1975" i="16"/>
  <c r="W1976" i="16"/>
  <c r="W1977" i="16"/>
  <c r="W1978" i="16"/>
  <c r="W1979" i="16"/>
  <c r="W1980" i="16"/>
  <c r="W1981" i="16"/>
  <c r="W1982" i="16"/>
  <c r="W1983" i="16"/>
  <c r="W1984" i="16"/>
  <c r="W1985" i="16"/>
  <c r="W1986" i="16"/>
  <c r="W1987" i="16"/>
  <c r="W1988" i="16"/>
  <c r="W1989" i="16"/>
  <c r="W1990" i="16"/>
  <c r="W1991" i="16"/>
  <c r="W1992" i="16"/>
  <c r="W1993" i="16"/>
  <c r="W1994" i="16"/>
  <c r="W1995" i="16"/>
  <c r="W1996" i="16"/>
  <c r="W1997" i="16"/>
  <c r="W1998" i="16"/>
  <c r="W1999" i="16"/>
  <c r="W2000" i="16"/>
  <c r="W2001" i="16"/>
  <c r="W2002" i="16"/>
  <c r="W2003" i="16"/>
  <c r="W2004" i="16"/>
  <c r="W2005" i="16"/>
  <c r="W2006" i="16"/>
  <c r="W2007" i="16"/>
  <c r="W2008" i="16"/>
  <c r="W2009" i="16"/>
  <c r="W2010" i="16"/>
  <c r="W2011" i="16"/>
  <c r="W2012" i="16"/>
  <c r="W2013" i="16"/>
  <c r="W2014" i="16"/>
  <c r="W2015" i="16"/>
  <c r="W2016" i="16"/>
  <c r="W2017" i="16"/>
  <c r="W2018" i="16"/>
  <c r="W2019" i="16"/>
  <c r="W2020" i="16"/>
  <c r="W2021" i="16"/>
  <c r="W2022" i="16"/>
  <c r="W2023" i="16"/>
  <c r="W2024" i="16"/>
  <c r="W2025" i="16"/>
  <c r="W2026" i="16"/>
  <c r="W2027" i="16"/>
  <c r="W2028" i="16"/>
  <c r="W2029" i="16"/>
  <c r="W2030" i="16"/>
  <c r="W2031" i="16"/>
  <c r="W2032" i="16"/>
  <c r="W2033" i="16"/>
  <c r="W2034" i="16"/>
  <c r="W2035" i="16"/>
  <c r="W2036" i="16"/>
  <c r="W2037" i="16"/>
  <c r="W2038" i="16"/>
  <c r="W2039" i="16"/>
  <c r="W2040" i="16"/>
  <c r="W2041" i="16"/>
  <c r="W2042" i="16"/>
  <c r="W2043" i="16"/>
  <c r="W2044" i="16"/>
  <c r="W2045" i="16"/>
  <c r="W2046" i="16"/>
  <c r="W2047" i="16"/>
  <c r="W2048" i="16"/>
  <c r="W2049" i="16"/>
  <c r="W2050" i="16"/>
  <c r="W2051" i="16"/>
  <c r="W2052" i="16"/>
  <c r="W2053" i="16"/>
  <c r="W2054" i="16"/>
  <c r="W2055" i="16"/>
  <c r="W2056" i="16"/>
  <c r="W2057" i="16"/>
  <c r="W2058" i="16"/>
  <c r="W2059" i="16"/>
  <c r="W2060" i="16"/>
  <c r="W2061" i="16"/>
  <c r="W2062" i="16"/>
  <c r="W2063" i="16"/>
  <c r="W2064" i="16"/>
  <c r="W2065" i="16"/>
  <c r="W2066" i="16"/>
  <c r="W2067" i="16"/>
  <c r="W2068" i="16"/>
  <c r="W2069" i="16"/>
  <c r="W2070" i="16"/>
  <c r="W2071" i="16"/>
  <c r="W2072" i="16"/>
  <c r="W2073" i="16"/>
  <c r="W2074" i="16"/>
  <c r="W2075" i="16"/>
  <c r="W2076" i="16"/>
  <c r="W2077" i="16"/>
  <c r="W2078" i="16"/>
  <c r="W2079" i="16"/>
  <c r="W2080" i="16"/>
  <c r="W2081" i="16"/>
  <c r="W2082" i="16"/>
  <c r="W2083" i="16"/>
  <c r="W2084" i="16"/>
  <c r="W2085" i="16"/>
  <c r="W2086" i="16"/>
  <c r="W2087" i="16"/>
  <c r="W2088" i="16"/>
  <c r="W2089" i="16"/>
  <c r="W2090" i="16"/>
  <c r="W2091" i="16"/>
  <c r="W2092" i="16"/>
  <c r="W2093" i="16"/>
  <c r="W2094" i="16"/>
  <c r="W2095" i="16"/>
  <c r="W2096" i="16"/>
  <c r="W2097" i="16"/>
  <c r="W2098" i="16"/>
  <c r="W2099" i="16"/>
  <c r="W2100" i="16"/>
  <c r="W2101" i="16"/>
  <c r="W2102" i="16"/>
  <c r="W2103" i="16"/>
  <c r="W2104" i="16"/>
  <c r="W2105" i="16"/>
  <c r="W2106" i="16"/>
  <c r="W2107" i="16"/>
  <c r="W2108" i="16"/>
  <c r="W2109" i="16"/>
  <c r="W2110" i="16"/>
  <c r="W2111" i="16"/>
  <c r="W2112" i="16"/>
  <c r="W2113" i="16"/>
  <c r="W2114" i="16"/>
  <c r="W2115" i="16"/>
  <c r="W2116" i="16"/>
  <c r="W2117" i="16"/>
  <c r="W2118" i="16"/>
  <c r="W2119" i="16"/>
  <c r="W2120" i="16"/>
  <c r="W2121" i="16"/>
  <c r="W2122" i="16"/>
  <c r="W2123" i="16"/>
  <c r="W2124" i="16"/>
  <c r="W2125" i="16"/>
  <c r="W2126" i="16"/>
  <c r="W2127" i="16"/>
  <c r="W2128" i="16"/>
  <c r="W2129" i="16"/>
  <c r="W2130" i="16"/>
  <c r="W2131" i="16"/>
  <c r="W2132" i="16"/>
  <c r="W2133" i="16"/>
  <c r="W2134" i="16"/>
  <c r="W2135" i="16"/>
  <c r="W2136" i="16"/>
  <c r="W2137" i="16"/>
  <c r="W2138" i="16"/>
  <c r="W2139" i="16"/>
  <c r="W2140" i="16"/>
  <c r="W2141" i="16"/>
  <c r="W2142" i="16"/>
  <c r="W2143" i="16"/>
  <c r="W2144" i="16"/>
  <c r="W2145" i="16"/>
  <c r="W2146" i="16"/>
  <c r="W2147" i="16"/>
  <c r="W2148" i="16"/>
  <c r="W2149" i="16"/>
  <c r="W2150" i="16"/>
  <c r="W2151" i="16"/>
  <c r="W2152" i="16"/>
  <c r="W2153" i="16"/>
  <c r="W2154" i="16"/>
  <c r="W2155" i="16"/>
  <c r="W2156" i="16"/>
  <c r="W2157" i="16"/>
  <c r="W2158" i="16"/>
  <c r="W2159" i="16"/>
  <c r="W2160" i="16"/>
  <c r="W2161" i="16"/>
  <c r="W2162" i="16"/>
  <c r="W2163" i="16"/>
  <c r="W2164" i="16"/>
  <c r="W2165" i="16"/>
  <c r="W2166" i="16"/>
  <c r="W2167" i="16"/>
  <c r="W2168" i="16"/>
  <c r="W2169" i="16"/>
  <c r="W2170" i="16"/>
  <c r="W2171" i="16"/>
  <c r="W2172" i="16"/>
  <c r="W2173" i="16"/>
  <c r="W2174" i="16"/>
  <c r="W2175" i="16"/>
  <c r="W2176" i="16"/>
  <c r="W2177" i="16"/>
  <c r="W2178" i="16"/>
  <c r="W2179" i="16"/>
  <c r="W2180" i="16"/>
  <c r="W2181" i="16"/>
  <c r="W2182" i="16"/>
  <c r="W2183" i="16"/>
  <c r="W2184" i="16"/>
  <c r="W2185" i="16"/>
  <c r="W2186" i="16"/>
  <c r="W2187" i="16"/>
  <c r="W2188" i="16"/>
  <c r="W2189" i="16"/>
  <c r="W2190" i="16"/>
  <c r="W2191" i="16"/>
  <c r="W2192" i="16"/>
  <c r="W2193" i="16"/>
  <c r="W2194" i="16"/>
  <c r="W2195" i="16"/>
  <c r="W2196" i="16"/>
  <c r="W2197" i="16"/>
  <c r="W2198" i="16"/>
  <c r="W2199" i="16"/>
  <c r="W2200" i="16"/>
  <c r="W2201" i="16"/>
  <c r="W2202" i="16"/>
  <c r="W2203" i="16"/>
  <c r="W2204" i="16"/>
  <c r="W2205" i="16"/>
  <c r="W2206" i="16"/>
  <c r="W2207" i="16"/>
  <c r="W2208" i="16"/>
  <c r="W2209" i="16"/>
  <c r="W2210" i="16"/>
  <c r="W2211" i="16"/>
  <c r="W2212" i="16"/>
  <c r="W2213" i="16"/>
  <c r="W2214" i="16"/>
  <c r="W2215" i="16"/>
  <c r="W2216" i="16"/>
  <c r="W2217" i="16"/>
  <c r="W2218" i="16"/>
  <c r="W2219" i="16"/>
  <c r="W2220" i="16"/>
  <c r="W2221" i="16"/>
  <c r="W2222" i="16"/>
  <c r="W2223" i="16"/>
  <c r="W2224" i="16"/>
  <c r="W2225" i="16"/>
  <c r="W2226" i="16"/>
  <c r="W2227" i="16"/>
  <c r="W2228" i="16"/>
  <c r="W2229" i="16"/>
  <c r="W2230" i="16"/>
  <c r="W2231" i="16"/>
  <c r="W2232" i="16"/>
  <c r="W2233" i="16"/>
  <c r="W2234" i="16"/>
  <c r="W2235" i="16"/>
  <c r="W2236" i="16"/>
  <c r="W2237" i="16"/>
  <c r="W2238" i="16"/>
  <c r="W2239" i="16"/>
  <c r="W2240" i="16"/>
  <c r="W2241" i="16"/>
  <c r="W2242" i="16"/>
  <c r="W2243" i="16"/>
  <c r="W2244" i="16"/>
  <c r="W2245" i="16"/>
  <c r="W2246" i="16"/>
  <c r="W2247" i="16"/>
  <c r="W2248" i="16"/>
  <c r="W2249" i="16"/>
  <c r="W2250" i="16"/>
  <c r="W2251" i="16"/>
  <c r="W2252" i="16"/>
  <c r="W2253" i="16"/>
  <c r="W2254" i="16"/>
  <c r="W2255" i="16"/>
  <c r="W2256" i="16"/>
  <c r="W2257" i="16"/>
  <c r="W2258" i="16"/>
  <c r="W2259" i="16"/>
  <c r="W2260" i="16"/>
  <c r="W2261" i="16"/>
  <c r="W2262" i="16"/>
  <c r="W2263" i="16"/>
  <c r="W2264" i="16"/>
  <c r="W2265" i="16"/>
  <c r="W2266" i="16"/>
  <c r="W2267" i="16"/>
  <c r="W2268" i="16"/>
  <c r="W2269" i="16"/>
  <c r="W2270" i="16"/>
  <c r="W2271" i="16"/>
  <c r="W2272" i="16"/>
  <c r="W2273" i="16"/>
  <c r="W2274" i="16"/>
  <c r="W2275" i="16"/>
  <c r="W2276" i="16"/>
  <c r="W2277" i="16"/>
  <c r="W2278" i="16"/>
  <c r="W2279" i="16"/>
  <c r="W2280" i="16"/>
  <c r="W2281" i="16"/>
  <c r="W2282" i="16"/>
  <c r="W2283" i="16"/>
  <c r="W2284" i="16"/>
  <c r="W2285" i="16"/>
  <c r="W2286" i="16"/>
  <c r="W2287" i="16"/>
  <c r="W2288" i="16"/>
  <c r="W2289" i="16"/>
  <c r="W2290" i="16"/>
  <c r="W2291" i="16"/>
  <c r="W2292" i="16"/>
  <c r="W2293" i="16"/>
  <c r="W2294" i="16"/>
  <c r="W2295" i="16"/>
  <c r="W2296" i="16"/>
  <c r="W2297" i="16"/>
  <c r="W2298" i="16"/>
  <c r="W2299" i="16"/>
  <c r="W2300" i="16"/>
  <c r="W2301" i="16"/>
  <c r="W2302" i="16"/>
  <c r="W2303" i="16"/>
  <c r="W2304" i="16"/>
  <c r="W2305" i="16"/>
  <c r="W2306" i="16"/>
  <c r="W2307" i="16"/>
  <c r="W2308" i="16"/>
  <c r="W2309" i="16"/>
  <c r="W2310" i="16"/>
  <c r="W2311" i="16"/>
  <c r="W2312" i="16"/>
  <c r="W2313" i="16"/>
  <c r="W2314" i="16"/>
  <c r="W2315" i="16"/>
  <c r="W2316" i="16"/>
  <c r="W2317" i="16"/>
  <c r="W2318" i="16"/>
  <c r="W2319" i="16"/>
  <c r="W2320" i="16"/>
  <c r="W2321" i="16"/>
  <c r="W2322" i="16"/>
  <c r="W2323" i="16"/>
  <c r="W2324" i="16"/>
  <c r="W2325" i="16"/>
  <c r="W2326" i="16"/>
  <c r="W2327" i="16"/>
  <c r="W5" i="16"/>
  <c r="V2327" i="16"/>
  <c r="G2327" i="16"/>
  <c r="F2327" i="16"/>
  <c r="E2327" i="16"/>
  <c r="V2326" i="16"/>
  <c r="G2326" i="16"/>
  <c r="F2326" i="16"/>
  <c r="E2326" i="16"/>
  <c r="V2325" i="16"/>
  <c r="G2325" i="16"/>
  <c r="F2325" i="16"/>
  <c r="E2325" i="16"/>
  <c r="V2324" i="16"/>
  <c r="G2324" i="16"/>
  <c r="F2324" i="16"/>
  <c r="E2324" i="16"/>
  <c r="V2323" i="16"/>
  <c r="G2323" i="16"/>
  <c r="F2323" i="16"/>
  <c r="E2323" i="16"/>
  <c r="V2322" i="16"/>
  <c r="G2322" i="16"/>
  <c r="F2322" i="16"/>
  <c r="E2322" i="16"/>
  <c r="V2321" i="16"/>
  <c r="G2321" i="16"/>
  <c r="F2321" i="16"/>
  <c r="E2321" i="16"/>
  <c r="V2320" i="16"/>
  <c r="G2320" i="16"/>
  <c r="F2320" i="16"/>
  <c r="E2320" i="16"/>
  <c r="V2319" i="16"/>
  <c r="G2319" i="16"/>
  <c r="F2319" i="16"/>
  <c r="E2319" i="16"/>
  <c r="V2318" i="16"/>
  <c r="G2318" i="16"/>
  <c r="F2318" i="16"/>
  <c r="E2318" i="16"/>
  <c r="V2317" i="16"/>
  <c r="G2317" i="16"/>
  <c r="F2317" i="16"/>
  <c r="E2317" i="16"/>
  <c r="V2316" i="16"/>
  <c r="G2316" i="16"/>
  <c r="F2316" i="16"/>
  <c r="E2316" i="16"/>
  <c r="V2315" i="16"/>
  <c r="G2315" i="16"/>
  <c r="F2315" i="16"/>
  <c r="E2315" i="16"/>
  <c r="V2314" i="16"/>
  <c r="G2314" i="16"/>
  <c r="F2314" i="16"/>
  <c r="E2314" i="16"/>
  <c r="V2313" i="16"/>
  <c r="G2313" i="16"/>
  <c r="F2313" i="16"/>
  <c r="E2313" i="16"/>
  <c r="V2312" i="16"/>
  <c r="G2312" i="16"/>
  <c r="F2312" i="16"/>
  <c r="E2312" i="16"/>
  <c r="V2311" i="16"/>
  <c r="G2311" i="16"/>
  <c r="F2311" i="16"/>
  <c r="E2311" i="16"/>
  <c r="V2310" i="16"/>
  <c r="G2310" i="16"/>
  <c r="F2310" i="16"/>
  <c r="E2310" i="16"/>
  <c r="V2309" i="16"/>
  <c r="G2309" i="16"/>
  <c r="F2309" i="16"/>
  <c r="E2309" i="16"/>
  <c r="V2308" i="16"/>
  <c r="G2308" i="16"/>
  <c r="F2308" i="16"/>
  <c r="E2308" i="16"/>
  <c r="V2307" i="16"/>
  <c r="G2307" i="16"/>
  <c r="F2307" i="16"/>
  <c r="E2307" i="16"/>
  <c r="V2306" i="16"/>
  <c r="G2306" i="16"/>
  <c r="F2306" i="16"/>
  <c r="E2306" i="16"/>
  <c r="V2305" i="16"/>
  <c r="G2305" i="16"/>
  <c r="F2305" i="16"/>
  <c r="E2305" i="16"/>
  <c r="V2304" i="16"/>
  <c r="G2304" i="16"/>
  <c r="F2304" i="16"/>
  <c r="E2304" i="16"/>
  <c r="V2303" i="16"/>
  <c r="G2303" i="16"/>
  <c r="F2303" i="16"/>
  <c r="E2303" i="16"/>
  <c r="V2302" i="16"/>
  <c r="G2302" i="16"/>
  <c r="F2302" i="16"/>
  <c r="E2302" i="16"/>
  <c r="V2301" i="16"/>
  <c r="G2301" i="16"/>
  <c r="F2301" i="16"/>
  <c r="E2301" i="16"/>
  <c r="V2300" i="16"/>
  <c r="G2300" i="16"/>
  <c r="F2300" i="16"/>
  <c r="E2300" i="16"/>
  <c r="V2299" i="16"/>
  <c r="G2299" i="16"/>
  <c r="F2299" i="16"/>
  <c r="E2299" i="16"/>
  <c r="V2298" i="16"/>
  <c r="G2298" i="16"/>
  <c r="F2298" i="16"/>
  <c r="E2298" i="16"/>
  <c r="V2297" i="16"/>
  <c r="G2297" i="16"/>
  <c r="F2297" i="16"/>
  <c r="E2297" i="16"/>
  <c r="V2296" i="16"/>
  <c r="G2296" i="16"/>
  <c r="F2296" i="16"/>
  <c r="E2296" i="16"/>
  <c r="V2295" i="16"/>
  <c r="G2295" i="16"/>
  <c r="F2295" i="16"/>
  <c r="E2295" i="16"/>
  <c r="V2294" i="16"/>
  <c r="G2294" i="16"/>
  <c r="F2294" i="16"/>
  <c r="E2294" i="16"/>
  <c r="V2293" i="16"/>
  <c r="G2293" i="16"/>
  <c r="F2293" i="16"/>
  <c r="E2293" i="16"/>
  <c r="V2292" i="16"/>
  <c r="G2292" i="16"/>
  <c r="F2292" i="16"/>
  <c r="E2292" i="16"/>
  <c r="V2291" i="16"/>
  <c r="G2291" i="16"/>
  <c r="F2291" i="16"/>
  <c r="E2291" i="16"/>
  <c r="V2290" i="16"/>
  <c r="G2290" i="16"/>
  <c r="F2290" i="16"/>
  <c r="E2290" i="16"/>
  <c r="V2289" i="16"/>
  <c r="G2289" i="16"/>
  <c r="F2289" i="16"/>
  <c r="E2289" i="16"/>
  <c r="V2288" i="16"/>
  <c r="G2288" i="16"/>
  <c r="F2288" i="16"/>
  <c r="E2288" i="16"/>
  <c r="V2287" i="16"/>
  <c r="G2287" i="16"/>
  <c r="F2287" i="16"/>
  <c r="E2287" i="16"/>
  <c r="V2286" i="16"/>
  <c r="G2286" i="16"/>
  <c r="F2286" i="16"/>
  <c r="E2286" i="16"/>
  <c r="V2285" i="16"/>
  <c r="G2285" i="16"/>
  <c r="F2285" i="16"/>
  <c r="E2285" i="16"/>
  <c r="V2284" i="16"/>
  <c r="G2284" i="16"/>
  <c r="F2284" i="16"/>
  <c r="E2284" i="16"/>
  <c r="V2283" i="16"/>
  <c r="G2283" i="16"/>
  <c r="F2283" i="16"/>
  <c r="E2283" i="16"/>
  <c r="V2282" i="16"/>
  <c r="G2282" i="16"/>
  <c r="F2282" i="16"/>
  <c r="E2282" i="16"/>
  <c r="V2281" i="16"/>
  <c r="G2281" i="16"/>
  <c r="F2281" i="16"/>
  <c r="E2281" i="16"/>
  <c r="V2280" i="16"/>
  <c r="G2280" i="16"/>
  <c r="F2280" i="16"/>
  <c r="E2280" i="16"/>
  <c r="V2279" i="16"/>
  <c r="G2279" i="16"/>
  <c r="F2279" i="16"/>
  <c r="E2279" i="16"/>
  <c r="V2278" i="16"/>
  <c r="G2278" i="16"/>
  <c r="F2278" i="16"/>
  <c r="E2278" i="16"/>
  <c r="V2277" i="16"/>
  <c r="G2277" i="16"/>
  <c r="F2277" i="16"/>
  <c r="E2277" i="16"/>
  <c r="V2276" i="16"/>
  <c r="G2276" i="16"/>
  <c r="F2276" i="16"/>
  <c r="E2276" i="16"/>
  <c r="V2275" i="16"/>
  <c r="G2275" i="16"/>
  <c r="F2275" i="16"/>
  <c r="E2275" i="16"/>
  <c r="V2274" i="16"/>
  <c r="G2274" i="16"/>
  <c r="F2274" i="16"/>
  <c r="E2274" i="16"/>
  <c r="V2273" i="16"/>
  <c r="G2273" i="16"/>
  <c r="F2273" i="16"/>
  <c r="E2273" i="16"/>
  <c r="V2272" i="16"/>
  <c r="G2272" i="16"/>
  <c r="F2272" i="16"/>
  <c r="E2272" i="16"/>
  <c r="V2271" i="16"/>
  <c r="G2271" i="16"/>
  <c r="F2271" i="16"/>
  <c r="E2271" i="16"/>
  <c r="V2270" i="16"/>
  <c r="G2270" i="16"/>
  <c r="F2270" i="16"/>
  <c r="E2270" i="16"/>
  <c r="V2269" i="16"/>
  <c r="G2269" i="16"/>
  <c r="F2269" i="16"/>
  <c r="E2269" i="16"/>
  <c r="V2268" i="16"/>
  <c r="G2268" i="16"/>
  <c r="F2268" i="16"/>
  <c r="E2268" i="16"/>
  <c r="V2267" i="16"/>
  <c r="G2267" i="16"/>
  <c r="F2267" i="16"/>
  <c r="E2267" i="16"/>
  <c r="V2266" i="16"/>
  <c r="G2266" i="16"/>
  <c r="F2266" i="16"/>
  <c r="E2266" i="16"/>
  <c r="V2265" i="16"/>
  <c r="G2265" i="16"/>
  <c r="F2265" i="16"/>
  <c r="E2265" i="16"/>
  <c r="V2264" i="16"/>
  <c r="G2264" i="16"/>
  <c r="F2264" i="16"/>
  <c r="E2264" i="16"/>
  <c r="V2263" i="16"/>
  <c r="G2263" i="16"/>
  <c r="F2263" i="16"/>
  <c r="E2263" i="16"/>
  <c r="V2262" i="16"/>
  <c r="G2262" i="16"/>
  <c r="F2262" i="16"/>
  <c r="E2262" i="16"/>
  <c r="V2261" i="16"/>
  <c r="G2261" i="16"/>
  <c r="F2261" i="16"/>
  <c r="E2261" i="16"/>
  <c r="V2260" i="16"/>
  <c r="G2260" i="16"/>
  <c r="F2260" i="16"/>
  <c r="E2260" i="16"/>
  <c r="V2259" i="16"/>
  <c r="G2259" i="16"/>
  <c r="F2259" i="16"/>
  <c r="E2259" i="16"/>
  <c r="V2258" i="16"/>
  <c r="G2258" i="16"/>
  <c r="F2258" i="16"/>
  <c r="E2258" i="16"/>
  <c r="V2257" i="16"/>
  <c r="G2257" i="16"/>
  <c r="F2257" i="16"/>
  <c r="E2257" i="16"/>
  <c r="V2256" i="16"/>
  <c r="G2256" i="16"/>
  <c r="F2256" i="16"/>
  <c r="E2256" i="16"/>
  <c r="V2255" i="16"/>
  <c r="G2255" i="16"/>
  <c r="F2255" i="16"/>
  <c r="E2255" i="16"/>
  <c r="V2254" i="16"/>
  <c r="G2254" i="16"/>
  <c r="F2254" i="16"/>
  <c r="E2254" i="16"/>
  <c r="V2253" i="16"/>
  <c r="G2253" i="16"/>
  <c r="F2253" i="16"/>
  <c r="E2253" i="16"/>
  <c r="V2252" i="16"/>
  <c r="G2252" i="16"/>
  <c r="F2252" i="16"/>
  <c r="E2252" i="16"/>
  <c r="V2251" i="16"/>
  <c r="G2251" i="16"/>
  <c r="F2251" i="16"/>
  <c r="E2251" i="16"/>
  <c r="V2250" i="16"/>
  <c r="G2250" i="16"/>
  <c r="F2250" i="16"/>
  <c r="E2250" i="16"/>
  <c r="V2249" i="16"/>
  <c r="G2249" i="16"/>
  <c r="F2249" i="16"/>
  <c r="E2249" i="16"/>
  <c r="V2248" i="16"/>
  <c r="G2248" i="16"/>
  <c r="F2248" i="16"/>
  <c r="E2248" i="16"/>
  <c r="V2247" i="16"/>
  <c r="G2247" i="16"/>
  <c r="F2247" i="16"/>
  <c r="E2247" i="16"/>
  <c r="V2246" i="16"/>
  <c r="G2246" i="16"/>
  <c r="F2246" i="16"/>
  <c r="E2246" i="16"/>
  <c r="V2245" i="16"/>
  <c r="G2245" i="16"/>
  <c r="F2245" i="16"/>
  <c r="E2245" i="16"/>
  <c r="V2244" i="16"/>
  <c r="G2244" i="16"/>
  <c r="F2244" i="16"/>
  <c r="E2244" i="16"/>
  <c r="V2243" i="16"/>
  <c r="G2243" i="16"/>
  <c r="F2243" i="16"/>
  <c r="E2243" i="16"/>
  <c r="V2242" i="16"/>
  <c r="G2242" i="16"/>
  <c r="F2242" i="16"/>
  <c r="E2242" i="16"/>
  <c r="V2241" i="16"/>
  <c r="G2241" i="16"/>
  <c r="F2241" i="16"/>
  <c r="E2241" i="16"/>
  <c r="V2240" i="16"/>
  <c r="G2240" i="16"/>
  <c r="F2240" i="16"/>
  <c r="E2240" i="16"/>
  <c r="V2239" i="16"/>
  <c r="G2239" i="16"/>
  <c r="F2239" i="16"/>
  <c r="E2239" i="16"/>
  <c r="V2238" i="16"/>
  <c r="G2238" i="16"/>
  <c r="F2238" i="16"/>
  <c r="E2238" i="16"/>
  <c r="V2237" i="16"/>
  <c r="G2237" i="16"/>
  <c r="F2237" i="16"/>
  <c r="E2237" i="16"/>
  <c r="V2236" i="16"/>
  <c r="G2236" i="16"/>
  <c r="F2236" i="16"/>
  <c r="E2236" i="16"/>
  <c r="V2235" i="16"/>
  <c r="G2235" i="16"/>
  <c r="F2235" i="16"/>
  <c r="E2235" i="16"/>
  <c r="V2234" i="16"/>
  <c r="G2234" i="16"/>
  <c r="F2234" i="16"/>
  <c r="E2234" i="16"/>
  <c r="V2233" i="16"/>
  <c r="G2233" i="16"/>
  <c r="F2233" i="16"/>
  <c r="E2233" i="16"/>
  <c r="V2232" i="16"/>
  <c r="G2232" i="16"/>
  <c r="F2232" i="16"/>
  <c r="E2232" i="16"/>
  <c r="V2231" i="16"/>
  <c r="G2231" i="16"/>
  <c r="F2231" i="16"/>
  <c r="E2231" i="16"/>
  <c r="V2230" i="16"/>
  <c r="G2230" i="16"/>
  <c r="F2230" i="16"/>
  <c r="E2230" i="16"/>
  <c r="V2229" i="16"/>
  <c r="G2229" i="16"/>
  <c r="F2229" i="16"/>
  <c r="E2229" i="16"/>
  <c r="V2228" i="16"/>
  <c r="G2228" i="16"/>
  <c r="F2228" i="16"/>
  <c r="E2228" i="16"/>
  <c r="V2227" i="16"/>
  <c r="G2227" i="16"/>
  <c r="F2227" i="16"/>
  <c r="E2227" i="16"/>
  <c r="V2226" i="16"/>
  <c r="G2226" i="16"/>
  <c r="F2226" i="16"/>
  <c r="E2226" i="16"/>
  <c r="V2225" i="16"/>
  <c r="G2225" i="16"/>
  <c r="F2225" i="16"/>
  <c r="E2225" i="16"/>
  <c r="V2224" i="16"/>
  <c r="G2224" i="16"/>
  <c r="F2224" i="16"/>
  <c r="E2224" i="16"/>
  <c r="V2223" i="16"/>
  <c r="G2223" i="16"/>
  <c r="F2223" i="16"/>
  <c r="E2223" i="16"/>
  <c r="V2222" i="16"/>
  <c r="G2222" i="16"/>
  <c r="F2222" i="16"/>
  <c r="E2222" i="16"/>
  <c r="V2221" i="16"/>
  <c r="G2221" i="16"/>
  <c r="F2221" i="16"/>
  <c r="E2221" i="16"/>
  <c r="V2220" i="16"/>
  <c r="G2220" i="16"/>
  <c r="F2220" i="16"/>
  <c r="E2220" i="16"/>
  <c r="V2219" i="16"/>
  <c r="G2219" i="16"/>
  <c r="F2219" i="16"/>
  <c r="E2219" i="16"/>
  <c r="V2218" i="16"/>
  <c r="G2218" i="16"/>
  <c r="F2218" i="16"/>
  <c r="E2218" i="16"/>
  <c r="V2217" i="16"/>
  <c r="G2217" i="16"/>
  <c r="F2217" i="16"/>
  <c r="E2217" i="16"/>
  <c r="V2216" i="16"/>
  <c r="G2216" i="16"/>
  <c r="F2216" i="16"/>
  <c r="E2216" i="16"/>
  <c r="V2215" i="16"/>
  <c r="G2215" i="16"/>
  <c r="F2215" i="16"/>
  <c r="E2215" i="16"/>
  <c r="V2214" i="16"/>
  <c r="G2214" i="16"/>
  <c r="F2214" i="16"/>
  <c r="E2214" i="16"/>
  <c r="V2213" i="16"/>
  <c r="G2213" i="16"/>
  <c r="F2213" i="16"/>
  <c r="E2213" i="16"/>
  <c r="V2212" i="16"/>
  <c r="G2212" i="16"/>
  <c r="F2212" i="16"/>
  <c r="E2212" i="16"/>
  <c r="V2211" i="16"/>
  <c r="G2211" i="16"/>
  <c r="F2211" i="16"/>
  <c r="E2211" i="16"/>
  <c r="V2210" i="16"/>
  <c r="G2210" i="16"/>
  <c r="F2210" i="16"/>
  <c r="E2210" i="16"/>
  <c r="V2209" i="16"/>
  <c r="G2209" i="16"/>
  <c r="F2209" i="16"/>
  <c r="E2209" i="16"/>
  <c r="V2208" i="16"/>
  <c r="G2208" i="16"/>
  <c r="F2208" i="16"/>
  <c r="E2208" i="16"/>
  <c r="V2207" i="16"/>
  <c r="G2207" i="16"/>
  <c r="F2207" i="16"/>
  <c r="E2207" i="16"/>
  <c r="V2206" i="16"/>
  <c r="G2206" i="16"/>
  <c r="F2206" i="16"/>
  <c r="E2206" i="16"/>
  <c r="V2205" i="16"/>
  <c r="G2205" i="16"/>
  <c r="F2205" i="16"/>
  <c r="E2205" i="16"/>
  <c r="V2204" i="16"/>
  <c r="G2204" i="16"/>
  <c r="F2204" i="16"/>
  <c r="E2204" i="16"/>
  <c r="V2203" i="16"/>
  <c r="G2203" i="16"/>
  <c r="F2203" i="16"/>
  <c r="E2203" i="16"/>
  <c r="V2202" i="16"/>
  <c r="G2202" i="16"/>
  <c r="F2202" i="16"/>
  <c r="E2202" i="16"/>
  <c r="V2201" i="16"/>
  <c r="G2201" i="16"/>
  <c r="F2201" i="16"/>
  <c r="E2201" i="16"/>
  <c r="V2200" i="16"/>
  <c r="G2200" i="16"/>
  <c r="F2200" i="16"/>
  <c r="E2200" i="16"/>
  <c r="V2199" i="16"/>
  <c r="G2199" i="16"/>
  <c r="F2199" i="16"/>
  <c r="E2199" i="16"/>
  <c r="V2198" i="16"/>
  <c r="G2198" i="16"/>
  <c r="F2198" i="16"/>
  <c r="E2198" i="16"/>
  <c r="V2197" i="16"/>
  <c r="G2197" i="16"/>
  <c r="F2197" i="16"/>
  <c r="E2197" i="16"/>
  <c r="V2196" i="16"/>
  <c r="G2196" i="16"/>
  <c r="F2196" i="16"/>
  <c r="E2196" i="16"/>
  <c r="V2195" i="16"/>
  <c r="G2195" i="16"/>
  <c r="F2195" i="16"/>
  <c r="E2195" i="16"/>
  <c r="V2194" i="16"/>
  <c r="G2194" i="16"/>
  <c r="F2194" i="16"/>
  <c r="E2194" i="16"/>
  <c r="V2193" i="16"/>
  <c r="G2193" i="16"/>
  <c r="F2193" i="16"/>
  <c r="E2193" i="16"/>
  <c r="V2192" i="16"/>
  <c r="G2192" i="16"/>
  <c r="F2192" i="16"/>
  <c r="E2192" i="16"/>
  <c r="V2191" i="16"/>
  <c r="G2191" i="16"/>
  <c r="F2191" i="16"/>
  <c r="E2191" i="16"/>
  <c r="V2190" i="16"/>
  <c r="G2190" i="16"/>
  <c r="F2190" i="16"/>
  <c r="E2190" i="16"/>
  <c r="V2189" i="16"/>
  <c r="G2189" i="16"/>
  <c r="F2189" i="16"/>
  <c r="E2189" i="16"/>
  <c r="V2188" i="16"/>
  <c r="G2188" i="16"/>
  <c r="F2188" i="16"/>
  <c r="E2188" i="16"/>
  <c r="V2187" i="16"/>
  <c r="G2187" i="16"/>
  <c r="F2187" i="16"/>
  <c r="E2187" i="16"/>
  <c r="V2186" i="16"/>
  <c r="G2186" i="16"/>
  <c r="F2186" i="16"/>
  <c r="E2186" i="16"/>
  <c r="V2185" i="16"/>
  <c r="G2185" i="16"/>
  <c r="F2185" i="16"/>
  <c r="E2185" i="16"/>
  <c r="V2184" i="16"/>
  <c r="G2184" i="16"/>
  <c r="F2184" i="16"/>
  <c r="E2184" i="16"/>
  <c r="V2183" i="16"/>
  <c r="G2183" i="16"/>
  <c r="F2183" i="16"/>
  <c r="E2183" i="16"/>
  <c r="V2182" i="16"/>
  <c r="G2182" i="16"/>
  <c r="F2182" i="16"/>
  <c r="E2182" i="16"/>
  <c r="V2181" i="16"/>
  <c r="G2181" i="16"/>
  <c r="F2181" i="16"/>
  <c r="E2181" i="16"/>
  <c r="V2180" i="16"/>
  <c r="G2180" i="16"/>
  <c r="F2180" i="16"/>
  <c r="E2180" i="16"/>
  <c r="V2179" i="16"/>
  <c r="G2179" i="16"/>
  <c r="F2179" i="16"/>
  <c r="E2179" i="16"/>
  <c r="V2178" i="16"/>
  <c r="G2178" i="16"/>
  <c r="F2178" i="16"/>
  <c r="E2178" i="16"/>
  <c r="V2177" i="16"/>
  <c r="G2177" i="16"/>
  <c r="F2177" i="16"/>
  <c r="E2177" i="16"/>
  <c r="V2176" i="16"/>
  <c r="G2176" i="16"/>
  <c r="F2176" i="16"/>
  <c r="E2176" i="16"/>
  <c r="V2175" i="16"/>
  <c r="G2175" i="16"/>
  <c r="F2175" i="16"/>
  <c r="E2175" i="16"/>
  <c r="V2174" i="16"/>
  <c r="G2174" i="16"/>
  <c r="F2174" i="16"/>
  <c r="E2174" i="16"/>
  <c r="V2173" i="16"/>
  <c r="G2173" i="16"/>
  <c r="F2173" i="16"/>
  <c r="E2173" i="16"/>
  <c r="V2172" i="16"/>
  <c r="G2172" i="16"/>
  <c r="F2172" i="16"/>
  <c r="E2172" i="16"/>
  <c r="V2171" i="16"/>
  <c r="G2171" i="16"/>
  <c r="F2171" i="16"/>
  <c r="E2171" i="16"/>
  <c r="V2170" i="16"/>
  <c r="G2170" i="16"/>
  <c r="F2170" i="16"/>
  <c r="E2170" i="16"/>
  <c r="V2169" i="16"/>
  <c r="G2169" i="16"/>
  <c r="F2169" i="16"/>
  <c r="E2169" i="16"/>
  <c r="V2168" i="16"/>
  <c r="G2168" i="16"/>
  <c r="F2168" i="16"/>
  <c r="E2168" i="16"/>
  <c r="V2167" i="16"/>
  <c r="G2167" i="16"/>
  <c r="F2167" i="16"/>
  <c r="E2167" i="16"/>
  <c r="V2166" i="16"/>
  <c r="G2166" i="16"/>
  <c r="F2166" i="16"/>
  <c r="E2166" i="16"/>
  <c r="V2165" i="16"/>
  <c r="G2165" i="16"/>
  <c r="F2165" i="16"/>
  <c r="E2165" i="16"/>
  <c r="V2164" i="16"/>
  <c r="G2164" i="16"/>
  <c r="F2164" i="16"/>
  <c r="E2164" i="16"/>
  <c r="V2163" i="16"/>
  <c r="G2163" i="16"/>
  <c r="F2163" i="16"/>
  <c r="E2163" i="16"/>
  <c r="V2162" i="16"/>
  <c r="G2162" i="16"/>
  <c r="F2162" i="16"/>
  <c r="E2162" i="16"/>
  <c r="V2161" i="16"/>
  <c r="G2161" i="16"/>
  <c r="F2161" i="16"/>
  <c r="E2161" i="16"/>
  <c r="V2160" i="16"/>
  <c r="G2160" i="16"/>
  <c r="F2160" i="16"/>
  <c r="E2160" i="16"/>
  <c r="V2159" i="16"/>
  <c r="G2159" i="16"/>
  <c r="F2159" i="16"/>
  <c r="E2159" i="16"/>
  <c r="V2158" i="16"/>
  <c r="G2158" i="16"/>
  <c r="F2158" i="16"/>
  <c r="E2158" i="16"/>
  <c r="V2157" i="16"/>
  <c r="G2157" i="16"/>
  <c r="F2157" i="16"/>
  <c r="E2157" i="16"/>
  <c r="V2156" i="16"/>
  <c r="G2156" i="16"/>
  <c r="F2156" i="16"/>
  <c r="E2156" i="16"/>
  <c r="V2155" i="16"/>
  <c r="G2155" i="16"/>
  <c r="F2155" i="16"/>
  <c r="E2155" i="16"/>
  <c r="V2154" i="16"/>
  <c r="G2154" i="16"/>
  <c r="F2154" i="16"/>
  <c r="E2154" i="16"/>
  <c r="V2153" i="16"/>
  <c r="G2153" i="16"/>
  <c r="F2153" i="16"/>
  <c r="E2153" i="16"/>
  <c r="V2152" i="16"/>
  <c r="G2152" i="16"/>
  <c r="F2152" i="16"/>
  <c r="E2152" i="16"/>
  <c r="V2151" i="16"/>
  <c r="G2151" i="16"/>
  <c r="F2151" i="16"/>
  <c r="E2151" i="16"/>
  <c r="V2150" i="16"/>
  <c r="G2150" i="16"/>
  <c r="F2150" i="16"/>
  <c r="E2150" i="16"/>
  <c r="V2149" i="16"/>
  <c r="G2149" i="16"/>
  <c r="F2149" i="16"/>
  <c r="E2149" i="16"/>
  <c r="V2148" i="16"/>
  <c r="G2148" i="16"/>
  <c r="F2148" i="16"/>
  <c r="E2148" i="16"/>
  <c r="V2147" i="16"/>
  <c r="G2147" i="16"/>
  <c r="F2147" i="16"/>
  <c r="E2147" i="16"/>
  <c r="V2146" i="16"/>
  <c r="G2146" i="16"/>
  <c r="F2146" i="16"/>
  <c r="E2146" i="16"/>
  <c r="V2145" i="16"/>
  <c r="G2145" i="16"/>
  <c r="F2145" i="16"/>
  <c r="E2145" i="16"/>
  <c r="V2144" i="16"/>
  <c r="G2144" i="16"/>
  <c r="F2144" i="16"/>
  <c r="E2144" i="16"/>
  <c r="V2143" i="16"/>
  <c r="G2143" i="16"/>
  <c r="F2143" i="16"/>
  <c r="E2143" i="16"/>
  <c r="V2142" i="16"/>
  <c r="G2142" i="16"/>
  <c r="F2142" i="16"/>
  <c r="E2142" i="16"/>
  <c r="V2141" i="16"/>
  <c r="G2141" i="16"/>
  <c r="F2141" i="16"/>
  <c r="E2141" i="16"/>
  <c r="V2140" i="16"/>
  <c r="G2140" i="16"/>
  <c r="F2140" i="16"/>
  <c r="E2140" i="16"/>
  <c r="V2139" i="16"/>
  <c r="G2139" i="16"/>
  <c r="F2139" i="16"/>
  <c r="E2139" i="16"/>
  <c r="V2138" i="16"/>
  <c r="G2138" i="16"/>
  <c r="F2138" i="16"/>
  <c r="E2138" i="16"/>
  <c r="V2137" i="16"/>
  <c r="G2137" i="16"/>
  <c r="F2137" i="16"/>
  <c r="E2137" i="16"/>
  <c r="V2136" i="16"/>
  <c r="G2136" i="16"/>
  <c r="F2136" i="16"/>
  <c r="E2136" i="16"/>
  <c r="V2135" i="16"/>
  <c r="G2135" i="16"/>
  <c r="F2135" i="16"/>
  <c r="E2135" i="16"/>
  <c r="V2134" i="16"/>
  <c r="G2134" i="16"/>
  <c r="F2134" i="16"/>
  <c r="E2134" i="16"/>
  <c r="V2133" i="16"/>
  <c r="G2133" i="16"/>
  <c r="F2133" i="16"/>
  <c r="E2133" i="16"/>
  <c r="V2132" i="16"/>
  <c r="G2132" i="16"/>
  <c r="F2132" i="16"/>
  <c r="E2132" i="16"/>
  <c r="V2131" i="16"/>
  <c r="G2131" i="16"/>
  <c r="F2131" i="16"/>
  <c r="E2131" i="16"/>
  <c r="V2130" i="16"/>
  <c r="G2130" i="16"/>
  <c r="F2130" i="16"/>
  <c r="E2130" i="16"/>
  <c r="V2129" i="16"/>
  <c r="G2129" i="16"/>
  <c r="F2129" i="16"/>
  <c r="E2129" i="16"/>
  <c r="V2128" i="16"/>
  <c r="G2128" i="16"/>
  <c r="F2128" i="16"/>
  <c r="E2128" i="16"/>
  <c r="V2127" i="16"/>
  <c r="G2127" i="16"/>
  <c r="F2127" i="16"/>
  <c r="E2127" i="16"/>
  <c r="V2126" i="16"/>
  <c r="G2126" i="16"/>
  <c r="F2126" i="16"/>
  <c r="E2126" i="16"/>
  <c r="V2125" i="16"/>
  <c r="G2125" i="16"/>
  <c r="F2125" i="16"/>
  <c r="E2125" i="16"/>
  <c r="V2124" i="16"/>
  <c r="G2124" i="16"/>
  <c r="F2124" i="16"/>
  <c r="E2124" i="16"/>
  <c r="V2123" i="16"/>
  <c r="G2123" i="16"/>
  <c r="F2123" i="16"/>
  <c r="E2123" i="16"/>
  <c r="V2122" i="16"/>
  <c r="G2122" i="16"/>
  <c r="F2122" i="16"/>
  <c r="E2122" i="16"/>
  <c r="V2121" i="16"/>
  <c r="G2121" i="16"/>
  <c r="F2121" i="16"/>
  <c r="E2121" i="16"/>
  <c r="V2120" i="16"/>
  <c r="G2120" i="16"/>
  <c r="F2120" i="16"/>
  <c r="E2120" i="16"/>
  <c r="V2119" i="16"/>
  <c r="G2119" i="16"/>
  <c r="F2119" i="16"/>
  <c r="E2119" i="16"/>
  <c r="V2118" i="16"/>
  <c r="G2118" i="16"/>
  <c r="F2118" i="16"/>
  <c r="E2118" i="16"/>
  <c r="V2117" i="16"/>
  <c r="G2117" i="16"/>
  <c r="F2117" i="16"/>
  <c r="E2117" i="16"/>
  <c r="V2116" i="16"/>
  <c r="G2116" i="16"/>
  <c r="F2116" i="16"/>
  <c r="E2116" i="16"/>
  <c r="V2115" i="16"/>
  <c r="G2115" i="16"/>
  <c r="F2115" i="16"/>
  <c r="E2115" i="16"/>
  <c r="V2114" i="16"/>
  <c r="G2114" i="16"/>
  <c r="F2114" i="16"/>
  <c r="E2114" i="16"/>
  <c r="V2113" i="16"/>
  <c r="G2113" i="16"/>
  <c r="F2113" i="16"/>
  <c r="E2113" i="16"/>
  <c r="V2112" i="16"/>
  <c r="G2112" i="16"/>
  <c r="F2112" i="16"/>
  <c r="E2112" i="16"/>
  <c r="V2111" i="16"/>
  <c r="G2111" i="16"/>
  <c r="F2111" i="16"/>
  <c r="E2111" i="16"/>
  <c r="V2110" i="16"/>
  <c r="G2110" i="16"/>
  <c r="F2110" i="16"/>
  <c r="E2110" i="16"/>
  <c r="V2109" i="16"/>
  <c r="G2109" i="16"/>
  <c r="F2109" i="16"/>
  <c r="E2109" i="16"/>
  <c r="V2108" i="16"/>
  <c r="G2108" i="16"/>
  <c r="F2108" i="16"/>
  <c r="E2108" i="16"/>
  <c r="V2107" i="16"/>
  <c r="G2107" i="16"/>
  <c r="F2107" i="16"/>
  <c r="E2107" i="16"/>
  <c r="V2106" i="16"/>
  <c r="G2106" i="16"/>
  <c r="F2106" i="16"/>
  <c r="E2106" i="16"/>
  <c r="V2105" i="16"/>
  <c r="G2105" i="16"/>
  <c r="F2105" i="16"/>
  <c r="E2105" i="16"/>
  <c r="V2104" i="16"/>
  <c r="G2104" i="16"/>
  <c r="F2104" i="16"/>
  <c r="E2104" i="16"/>
  <c r="V2103" i="16"/>
  <c r="G2103" i="16"/>
  <c r="F2103" i="16"/>
  <c r="E2103" i="16"/>
  <c r="V2102" i="16"/>
  <c r="G2102" i="16"/>
  <c r="F2102" i="16"/>
  <c r="E2102" i="16"/>
  <c r="V2101" i="16"/>
  <c r="G2101" i="16"/>
  <c r="F2101" i="16"/>
  <c r="E2101" i="16"/>
  <c r="V2100" i="16"/>
  <c r="G2100" i="16"/>
  <c r="F2100" i="16"/>
  <c r="E2100" i="16"/>
  <c r="V2099" i="16"/>
  <c r="G2099" i="16"/>
  <c r="F2099" i="16"/>
  <c r="E2099" i="16"/>
  <c r="V2098" i="16"/>
  <c r="G2098" i="16"/>
  <c r="F2098" i="16"/>
  <c r="E2098" i="16"/>
  <c r="V2097" i="16"/>
  <c r="G2097" i="16"/>
  <c r="F2097" i="16"/>
  <c r="E2097" i="16"/>
  <c r="V2096" i="16"/>
  <c r="G2096" i="16"/>
  <c r="F2096" i="16"/>
  <c r="E2096" i="16"/>
  <c r="V2095" i="16"/>
  <c r="G2095" i="16"/>
  <c r="F2095" i="16"/>
  <c r="E2095" i="16"/>
  <c r="V2094" i="16"/>
  <c r="G2094" i="16"/>
  <c r="F2094" i="16"/>
  <c r="E2094" i="16"/>
  <c r="V2093" i="16"/>
  <c r="G2093" i="16"/>
  <c r="F2093" i="16"/>
  <c r="E2093" i="16"/>
  <c r="V2092" i="16"/>
  <c r="G2092" i="16"/>
  <c r="F2092" i="16"/>
  <c r="E2092" i="16"/>
  <c r="V2091" i="16"/>
  <c r="G2091" i="16"/>
  <c r="F2091" i="16"/>
  <c r="E2091" i="16"/>
  <c r="V2090" i="16"/>
  <c r="G2090" i="16"/>
  <c r="F2090" i="16"/>
  <c r="E2090" i="16"/>
  <c r="V2089" i="16"/>
  <c r="G2089" i="16"/>
  <c r="F2089" i="16"/>
  <c r="E2089" i="16"/>
  <c r="V2088" i="16"/>
  <c r="G2088" i="16"/>
  <c r="F2088" i="16"/>
  <c r="E2088" i="16"/>
  <c r="V2087" i="16"/>
  <c r="G2087" i="16"/>
  <c r="F2087" i="16"/>
  <c r="E2087" i="16"/>
  <c r="V2086" i="16"/>
  <c r="G2086" i="16"/>
  <c r="F2086" i="16"/>
  <c r="E2086" i="16"/>
  <c r="V2085" i="16"/>
  <c r="G2085" i="16"/>
  <c r="F2085" i="16"/>
  <c r="E2085" i="16"/>
  <c r="V2084" i="16"/>
  <c r="G2084" i="16"/>
  <c r="F2084" i="16"/>
  <c r="E2084" i="16"/>
  <c r="V2083" i="16"/>
  <c r="G2083" i="16"/>
  <c r="F2083" i="16"/>
  <c r="E2083" i="16"/>
  <c r="V2082" i="16"/>
  <c r="G2082" i="16"/>
  <c r="F2082" i="16"/>
  <c r="E2082" i="16"/>
  <c r="V2081" i="16"/>
  <c r="G2081" i="16"/>
  <c r="F2081" i="16"/>
  <c r="E2081" i="16"/>
  <c r="V2080" i="16"/>
  <c r="G2080" i="16"/>
  <c r="F2080" i="16"/>
  <c r="E2080" i="16"/>
  <c r="V2079" i="16"/>
  <c r="G2079" i="16"/>
  <c r="F2079" i="16"/>
  <c r="E2079" i="16"/>
  <c r="V2078" i="16"/>
  <c r="G2078" i="16"/>
  <c r="F2078" i="16"/>
  <c r="E2078" i="16"/>
  <c r="V2077" i="16"/>
  <c r="G2077" i="16"/>
  <c r="F2077" i="16"/>
  <c r="E2077" i="16"/>
  <c r="V2076" i="16"/>
  <c r="G2076" i="16"/>
  <c r="F2076" i="16"/>
  <c r="E2076" i="16"/>
  <c r="V2075" i="16"/>
  <c r="G2075" i="16"/>
  <c r="F2075" i="16"/>
  <c r="E2075" i="16"/>
  <c r="V2074" i="16"/>
  <c r="G2074" i="16"/>
  <c r="F2074" i="16"/>
  <c r="E2074" i="16"/>
  <c r="V2073" i="16"/>
  <c r="G2073" i="16"/>
  <c r="F2073" i="16"/>
  <c r="E2073" i="16"/>
  <c r="V2072" i="16"/>
  <c r="G2072" i="16"/>
  <c r="F2072" i="16"/>
  <c r="E2072" i="16"/>
  <c r="V2071" i="16"/>
  <c r="G2071" i="16"/>
  <c r="F2071" i="16"/>
  <c r="E2071" i="16"/>
  <c r="V2070" i="16"/>
  <c r="G2070" i="16"/>
  <c r="F2070" i="16"/>
  <c r="E2070" i="16"/>
  <c r="V2069" i="16"/>
  <c r="G2069" i="16"/>
  <c r="F2069" i="16"/>
  <c r="E2069" i="16"/>
  <c r="V2068" i="16"/>
  <c r="G2068" i="16"/>
  <c r="F2068" i="16"/>
  <c r="E2068" i="16"/>
  <c r="V2067" i="16"/>
  <c r="G2067" i="16"/>
  <c r="F2067" i="16"/>
  <c r="E2067" i="16"/>
  <c r="V2066" i="16"/>
  <c r="G2066" i="16"/>
  <c r="F2066" i="16"/>
  <c r="E2066" i="16"/>
  <c r="V2065" i="16"/>
  <c r="G2065" i="16"/>
  <c r="F2065" i="16"/>
  <c r="E2065" i="16"/>
  <c r="V2064" i="16"/>
  <c r="G2064" i="16"/>
  <c r="F2064" i="16"/>
  <c r="E2064" i="16"/>
  <c r="V2063" i="16"/>
  <c r="G2063" i="16"/>
  <c r="F2063" i="16"/>
  <c r="E2063" i="16"/>
  <c r="V2062" i="16"/>
  <c r="G2062" i="16"/>
  <c r="F2062" i="16"/>
  <c r="E2062" i="16"/>
  <c r="V2061" i="16"/>
  <c r="G2061" i="16"/>
  <c r="F2061" i="16"/>
  <c r="E2061" i="16"/>
  <c r="V2060" i="16"/>
  <c r="G2060" i="16"/>
  <c r="F2060" i="16"/>
  <c r="E2060" i="16"/>
  <c r="V2059" i="16"/>
  <c r="G2059" i="16"/>
  <c r="F2059" i="16"/>
  <c r="E2059" i="16"/>
  <c r="V2058" i="16"/>
  <c r="G2058" i="16"/>
  <c r="F2058" i="16"/>
  <c r="E2058" i="16"/>
  <c r="V2057" i="16"/>
  <c r="G2057" i="16"/>
  <c r="F2057" i="16"/>
  <c r="E2057" i="16"/>
  <c r="V2056" i="16"/>
  <c r="G2056" i="16"/>
  <c r="F2056" i="16"/>
  <c r="E2056" i="16"/>
  <c r="V2055" i="16"/>
  <c r="G2055" i="16"/>
  <c r="F2055" i="16"/>
  <c r="E2055" i="16"/>
  <c r="V2054" i="16"/>
  <c r="G2054" i="16"/>
  <c r="F2054" i="16"/>
  <c r="E2054" i="16"/>
  <c r="V2053" i="16"/>
  <c r="G2053" i="16"/>
  <c r="F2053" i="16"/>
  <c r="E2053" i="16"/>
  <c r="V2052" i="16"/>
  <c r="G2052" i="16"/>
  <c r="F2052" i="16"/>
  <c r="E2052" i="16"/>
  <c r="V2051" i="16"/>
  <c r="G2051" i="16"/>
  <c r="F2051" i="16"/>
  <c r="E2051" i="16"/>
  <c r="V2050" i="16"/>
  <c r="G2050" i="16"/>
  <c r="F2050" i="16"/>
  <c r="E2050" i="16"/>
  <c r="V2049" i="16"/>
  <c r="G2049" i="16"/>
  <c r="F2049" i="16"/>
  <c r="E2049" i="16"/>
  <c r="V2048" i="16"/>
  <c r="G2048" i="16"/>
  <c r="F2048" i="16"/>
  <c r="E2048" i="16"/>
  <c r="V2047" i="16"/>
  <c r="G2047" i="16"/>
  <c r="F2047" i="16"/>
  <c r="E2047" i="16"/>
  <c r="V2046" i="16"/>
  <c r="G2046" i="16"/>
  <c r="F2046" i="16"/>
  <c r="E2046" i="16"/>
  <c r="V2045" i="16"/>
  <c r="G2045" i="16"/>
  <c r="F2045" i="16"/>
  <c r="E2045" i="16"/>
  <c r="V2044" i="16"/>
  <c r="G2044" i="16"/>
  <c r="F2044" i="16"/>
  <c r="E2044" i="16"/>
  <c r="V2043" i="16"/>
  <c r="G2043" i="16"/>
  <c r="F2043" i="16"/>
  <c r="E2043" i="16"/>
  <c r="V2042" i="16"/>
  <c r="G2042" i="16"/>
  <c r="F2042" i="16"/>
  <c r="E2042" i="16"/>
  <c r="V2041" i="16"/>
  <c r="G2041" i="16"/>
  <c r="F2041" i="16"/>
  <c r="E2041" i="16"/>
  <c r="V2040" i="16"/>
  <c r="G2040" i="16"/>
  <c r="F2040" i="16"/>
  <c r="E2040" i="16"/>
  <c r="V2039" i="16"/>
  <c r="G2039" i="16"/>
  <c r="F2039" i="16"/>
  <c r="E2039" i="16"/>
  <c r="V2038" i="16"/>
  <c r="G2038" i="16"/>
  <c r="F2038" i="16"/>
  <c r="E2038" i="16"/>
  <c r="V2037" i="16"/>
  <c r="G2037" i="16"/>
  <c r="F2037" i="16"/>
  <c r="E2037" i="16"/>
  <c r="V2036" i="16"/>
  <c r="G2036" i="16"/>
  <c r="F2036" i="16"/>
  <c r="E2036" i="16"/>
  <c r="V2035" i="16"/>
  <c r="G2035" i="16"/>
  <c r="F2035" i="16"/>
  <c r="E2035" i="16"/>
  <c r="V2034" i="16"/>
  <c r="G2034" i="16"/>
  <c r="F2034" i="16"/>
  <c r="E2034" i="16"/>
  <c r="V2033" i="16"/>
  <c r="G2033" i="16"/>
  <c r="F2033" i="16"/>
  <c r="E2033" i="16"/>
  <c r="V2032" i="16"/>
  <c r="G2032" i="16"/>
  <c r="F2032" i="16"/>
  <c r="E2032" i="16"/>
  <c r="V2031" i="16"/>
  <c r="G2031" i="16"/>
  <c r="F2031" i="16"/>
  <c r="E2031" i="16"/>
  <c r="V2030" i="16"/>
  <c r="G2030" i="16"/>
  <c r="F2030" i="16"/>
  <c r="E2030" i="16"/>
  <c r="V2029" i="16"/>
  <c r="G2029" i="16"/>
  <c r="F2029" i="16"/>
  <c r="E2029" i="16"/>
  <c r="V2028" i="16"/>
  <c r="G2028" i="16"/>
  <c r="F2028" i="16"/>
  <c r="E2028" i="16"/>
  <c r="V2027" i="16"/>
  <c r="G2027" i="16"/>
  <c r="F2027" i="16"/>
  <c r="E2027" i="16"/>
  <c r="V2026" i="16"/>
  <c r="G2026" i="16"/>
  <c r="F2026" i="16"/>
  <c r="E2026" i="16"/>
  <c r="V2025" i="16"/>
  <c r="G2025" i="16"/>
  <c r="F2025" i="16"/>
  <c r="E2025" i="16"/>
  <c r="V2024" i="16"/>
  <c r="G2024" i="16"/>
  <c r="F2024" i="16"/>
  <c r="E2024" i="16"/>
  <c r="V2023" i="16"/>
  <c r="G2023" i="16"/>
  <c r="F2023" i="16"/>
  <c r="E2023" i="16"/>
  <c r="V2022" i="16"/>
  <c r="G2022" i="16"/>
  <c r="F2022" i="16"/>
  <c r="E2022" i="16"/>
  <c r="V2021" i="16"/>
  <c r="G2021" i="16"/>
  <c r="F2021" i="16"/>
  <c r="E2021" i="16"/>
  <c r="V2020" i="16"/>
  <c r="G2020" i="16"/>
  <c r="F2020" i="16"/>
  <c r="E2020" i="16"/>
  <c r="V2019" i="16"/>
  <c r="G2019" i="16"/>
  <c r="F2019" i="16"/>
  <c r="E2019" i="16"/>
  <c r="V2018" i="16"/>
  <c r="G2018" i="16"/>
  <c r="F2018" i="16"/>
  <c r="E2018" i="16"/>
  <c r="V2017" i="16"/>
  <c r="G2017" i="16"/>
  <c r="F2017" i="16"/>
  <c r="E2017" i="16"/>
  <c r="V2016" i="16"/>
  <c r="G2016" i="16"/>
  <c r="F2016" i="16"/>
  <c r="E2016" i="16"/>
  <c r="V2015" i="16"/>
  <c r="G2015" i="16"/>
  <c r="F2015" i="16"/>
  <c r="E2015" i="16"/>
  <c r="V2014" i="16"/>
  <c r="G2014" i="16"/>
  <c r="F2014" i="16"/>
  <c r="E2014" i="16"/>
  <c r="V2013" i="16"/>
  <c r="G2013" i="16"/>
  <c r="F2013" i="16"/>
  <c r="E2013" i="16"/>
  <c r="V2012" i="16"/>
  <c r="G2012" i="16"/>
  <c r="F2012" i="16"/>
  <c r="E2012" i="16"/>
  <c r="V2011" i="16"/>
  <c r="G2011" i="16"/>
  <c r="F2011" i="16"/>
  <c r="E2011" i="16"/>
  <c r="V2010" i="16"/>
  <c r="G2010" i="16"/>
  <c r="F2010" i="16"/>
  <c r="E2010" i="16"/>
  <c r="V2009" i="16"/>
  <c r="G2009" i="16"/>
  <c r="F2009" i="16"/>
  <c r="E2009" i="16"/>
  <c r="V2008" i="16"/>
  <c r="G2008" i="16"/>
  <c r="F2008" i="16"/>
  <c r="E2008" i="16"/>
  <c r="V2007" i="16"/>
  <c r="G2007" i="16"/>
  <c r="F2007" i="16"/>
  <c r="E2007" i="16"/>
  <c r="V2006" i="16"/>
  <c r="G2006" i="16"/>
  <c r="F2006" i="16"/>
  <c r="E2006" i="16"/>
  <c r="V2005" i="16"/>
  <c r="G2005" i="16"/>
  <c r="F2005" i="16"/>
  <c r="E2005" i="16"/>
  <c r="V2004" i="16"/>
  <c r="G2004" i="16"/>
  <c r="F2004" i="16"/>
  <c r="E2004" i="16"/>
  <c r="V2003" i="16"/>
  <c r="G2003" i="16"/>
  <c r="F2003" i="16"/>
  <c r="E2003" i="16"/>
  <c r="V2002" i="16"/>
  <c r="G2002" i="16"/>
  <c r="F2002" i="16"/>
  <c r="E2002" i="16"/>
  <c r="V2001" i="16"/>
  <c r="G2001" i="16"/>
  <c r="F2001" i="16"/>
  <c r="E2001" i="16"/>
  <c r="V2000" i="16"/>
  <c r="G2000" i="16"/>
  <c r="F2000" i="16"/>
  <c r="E2000" i="16"/>
  <c r="V1999" i="16"/>
  <c r="G1999" i="16"/>
  <c r="F1999" i="16"/>
  <c r="E1999" i="16"/>
  <c r="V1998" i="16"/>
  <c r="G1998" i="16"/>
  <c r="F1998" i="16"/>
  <c r="E1998" i="16"/>
  <c r="V1997" i="16"/>
  <c r="G1997" i="16"/>
  <c r="F1997" i="16"/>
  <c r="E1997" i="16"/>
  <c r="V1996" i="16"/>
  <c r="G1996" i="16"/>
  <c r="F1996" i="16"/>
  <c r="E1996" i="16"/>
  <c r="V1995" i="16"/>
  <c r="G1995" i="16"/>
  <c r="F1995" i="16"/>
  <c r="E1995" i="16"/>
  <c r="V1994" i="16"/>
  <c r="G1994" i="16"/>
  <c r="F1994" i="16"/>
  <c r="E1994" i="16"/>
  <c r="V1993" i="16"/>
  <c r="G1993" i="16"/>
  <c r="F1993" i="16"/>
  <c r="E1993" i="16"/>
  <c r="V1992" i="16"/>
  <c r="G1992" i="16"/>
  <c r="F1992" i="16"/>
  <c r="E1992" i="16"/>
  <c r="V1991" i="16"/>
  <c r="G1991" i="16"/>
  <c r="F1991" i="16"/>
  <c r="E1991" i="16"/>
  <c r="V1990" i="16"/>
  <c r="G1990" i="16"/>
  <c r="F1990" i="16"/>
  <c r="E1990" i="16"/>
  <c r="V1989" i="16"/>
  <c r="G1989" i="16"/>
  <c r="F1989" i="16"/>
  <c r="E1989" i="16"/>
  <c r="V1988" i="16"/>
  <c r="G1988" i="16"/>
  <c r="F1988" i="16"/>
  <c r="E1988" i="16"/>
  <c r="V1987" i="16"/>
  <c r="G1987" i="16"/>
  <c r="F1987" i="16"/>
  <c r="E1987" i="16"/>
  <c r="V1986" i="16"/>
  <c r="G1986" i="16"/>
  <c r="F1986" i="16"/>
  <c r="E1986" i="16"/>
  <c r="V1985" i="16"/>
  <c r="G1985" i="16"/>
  <c r="F1985" i="16"/>
  <c r="E1985" i="16"/>
  <c r="V1984" i="16"/>
  <c r="G1984" i="16"/>
  <c r="F1984" i="16"/>
  <c r="E1984" i="16"/>
  <c r="V1983" i="16"/>
  <c r="G1983" i="16"/>
  <c r="F1983" i="16"/>
  <c r="E1983" i="16"/>
  <c r="V1982" i="16"/>
  <c r="G1982" i="16"/>
  <c r="F1982" i="16"/>
  <c r="E1982" i="16"/>
  <c r="V1981" i="16"/>
  <c r="G1981" i="16"/>
  <c r="F1981" i="16"/>
  <c r="E1981" i="16"/>
  <c r="V1980" i="16"/>
  <c r="G1980" i="16"/>
  <c r="F1980" i="16"/>
  <c r="E1980" i="16"/>
  <c r="V1979" i="16"/>
  <c r="G1979" i="16"/>
  <c r="F1979" i="16"/>
  <c r="E1979" i="16"/>
  <c r="V1978" i="16"/>
  <c r="G1978" i="16"/>
  <c r="F1978" i="16"/>
  <c r="E1978" i="16"/>
  <c r="V1977" i="16"/>
  <c r="G1977" i="16"/>
  <c r="F1977" i="16"/>
  <c r="E1977" i="16"/>
  <c r="V1976" i="16"/>
  <c r="G1976" i="16"/>
  <c r="F1976" i="16"/>
  <c r="E1976" i="16"/>
  <c r="V1975" i="16"/>
  <c r="G1975" i="16"/>
  <c r="F1975" i="16"/>
  <c r="E1975" i="16"/>
  <c r="V1974" i="16"/>
  <c r="G1974" i="16"/>
  <c r="F1974" i="16"/>
  <c r="E1974" i="16"/>
  <c r="V1973" i="16"/>
  <c r="G1973" i="16"/>
  <c r="F1973" i="16"/>
  <c r="E1973" i="16"/>
  <c r="V1972" i="16"/>
  <c r="G1972" i="16"/>
  <c r="F1972" i="16"/>
  <c r="E1972" i="16"/>
  <c r="V1971" i="16"/>
  <c r="G1971" i="16"/>
  <c r="F1971" i="16"/>
  <c r="E1971" i="16"/>
  <c r="V1970" i="16"/>
  <c r="G1970" i="16"/>
  <c r="F1970" i="16"/>
  <c r="E1970" i="16"/>
  <c r="V1969" i="16"/>
  <c r="G1969" i="16"/>
  <c r="F1969" i="16"/>
  <c r="E1969" i="16"/>
  <c r="V1968" i="16"/>
  <c r="G1968" i="16"/>
  <c r="F1968" i="16"/>
  <c r="E1968" i="16"/>
  <c r="V1967" i="16"/>
  <c r="G1967" i="16"/>
  <c r="F1967" i="16"/>
  <c r="E1967" i="16"/>
  <c r="V1966" i="16"/>
  <c r="G1966" i="16"/>
  <c r="F1966" i="16"/>
  <c r="E1966" i="16"/>
  <c r="V1965" i="16"/>
  <c r="G1965" i="16"/>
  <c r="F1965" i="16"/>
  <c r="E1965" i="16"/>
  <c r="V1964" i="16"/>
  <c r="G1964" i="16"/>
  <c r="F1964" i="16"/>
  <c r="E1964" i="16"/>
  <c r="V1963" i="16"/>
  <c r="G1963" i="16"/>
  <c r="F1963" i="16"/>
  <c r="E1963" i="16"/>
  <c r="V1962" i="16"/>
  <c r="G1962" i="16"/>
  <c r="F1962" i="16"/>
  <c r="E1962" i="16"/>
  <c r="V1961" i="16"/>
  <c r="G1961" i="16"/>
  <c r="F1961" i="16"/>
  <c r="E1961" i="16"/>
  <c r="V1960" i="16"/>
  <c r="G1960" i="16"/>
  <c r="F1960" i="16"/>
  <c r="E1960" i="16"/>
  <c r="V1959" i="16"/>
  <c r="G1959" i="16"/>
  <c r="F1959" i="16"/>
  <c r="E1959" i="16"/>
  <c r="V1958" i="16"/>
  <c r="G1958" i="16"/>
  <c r="F1958" i="16"/>
  <c r="E1958" i="16"/>
  <c r="V1957" i="16"/>
  <c r="G1957" i="16"/>
  <c r="F1957" i="16"/>
  <c r="E1957" i="16"/>
  <c r="V1956" i="16"/>
  <c r="G1956" i="16"/>
  <c r="F1956" i="16"/>
  <c r="E1956" i="16"/>
  <c r="V1955" i="16"/>
  <c r="G1955" i="16"/>
  <c r="F1955" i="16"/>
  <c r="E1955" i="16"/>
  <c r="V1954" i="16"/>
  <c r="G1954" i="16"/>
  <c r="F1954" i="16"/>
  <c r="E1954" i="16"/>
  <c r="V1953" i="16"/>
  <c r="G1953" i="16"/>
  <c r="F1953" i="16"/>
  <c r="E1953" i="16"/>
  <c r="V1952" i="16"/>
  <c r="G1952" i="16"/>
  <c r="F1952" i="16"/>
  <c r="E1952" i="16"/>
  <c r="V1951" i="16"/>
  <c r="G1951" i="16"/>
  <c r="F1951" i="16"/>
  <c r="E1951" i="16"/>
  <c r="V1950" i="16"/>
  <c r="G1950" i="16"/>
  <c r="F1950" i="16"/>
  <c r="E1950" i="16"/>
  <c r="V1949" i="16"/>
  <c r="G1949" i="16"/>
  <c r="F1949" i="16"/>
  <c r="E1949" i="16"/>
  <c r="V1948" i="16"/>
  <c r="G1948" i="16"/>
  <c r="F1948" i="16"/>
  <c r="E1948" i="16"/>
  <c r="V1947" i="16"/>
  <c r="G1947" i="16"/>
  <c r="F1947" i="16"/>
  <c r="E1947" i="16"/>
  <c r="V1946" i="16"/>
  <c r="G1946" i="16"/>
  <c r="F1946" i="16"/>
  <c r="E1946" i="16"/>
  <c r="V1945" i="16"/>
  <c r="G1945" i="16"/>
  <c r="F1945" i="16"/>
  <c r="E1945" i="16"/>
  <c r="V1944" i="16"/>
  <c r="G1944" i="16"/>
  <c r="F1944" i="16"/>
  <c r="E1944" i="16"/>
  <c r="V1943" i="16"/>
  <c r="G1943" i="16"/>
  <c r="F1943" i="16"/>
  <c r="E1943" i="16"/>
  <c r="V1942" i="16"/>
  <c r="G1942" i="16"/>
  <c r="F1942" i="16"/>
  <c r="E1942" i="16"/>
  <c r="V1941" i="16"/>
  <c r="G1941" i="16"/>
  <c r="F1941" i="16"/>
  <c r="E1941" i="16"/>
  <c r="V1940" i="16"/>
  <c r="G1940" i="16"/>
  <c r="F1940" i="16"/>
  <c r="E1940" i="16"/>
  <c r="V1939" i="16"/>
  <c r="G1939" i="16"/>
  <c r="F1939" i="16"/>
  <c r="E1939" i="16"/>
  <c r="V1938" i="16"/>
  <c r="G1938" i="16"/>
  <c r="F1938" i="16"/>
  <c r="E1938" i="16"/>
  <c r="V1937" i="16"/>
  <c r="G1937" i="16"/>
  <c r="F1937" i="16"/>
  <c r="E1937" i="16"/>
  <c r="V1936" i="16"/>
  <c r="G1936" i="16"/>
  <c r="F1936" i="16"/>
  <c r="E1936" i="16"/>
  <c r="V1935" i="16"/>
  <c r="G1935" i="16"/>
  <c r="F1935" i="16"/>
  <c r="E1935" i="16"/>
  <c r="V1934" i="16"/>
  <c r="G1934" i="16"/>
  <c r="F1934" i="16"/>
  <c r="E1934" i="16"/>
  <c r="V1933" i="16"/>
  <c r="G1933" i="16"/>
  <c r="F1933" i="16"/>
  <c r="E1933" i="16"/>
  <c r="V1932" i="16"/>
  <c r="G1932" i="16"/>
  <c r="F1932" i="16"/>
  <c r="E1932" i="16"/>
  <c r="V1931" i="16"/>
  <c r="G1931" i="16"/>
  <c r="F1931" i="16"/>
  <c r="E1931" i="16"/>
  <c r="V1930" i="16"/>
  <c r="G1930" i="16"/>
  <c r="F1930" i="16"/>
  <c r="E1930" i="16"/>
  <c r="V1929" i="16"/>
  <c r="G1929" i="16"/>
  <c r="F1929" i="16"/>
  <c r="E1929" i="16"/>
  <c r="V1928" i="16"/>
  <c r="G1928" i="16"/>
  <c r="F1928" i="16"/>
  <c r="E1928" i="16"/>
  <c r="V1927" i="16"/>
  <c r="G1927" i="16"/>
  <c r="F1927" i="16"/>
  <c r="E1927" i="16"/>
  <c r="V1926" i="16"/>
  <c r="G1926" i="16"/>
  <c r="F1926" i="16"/>
  <c r="E1926" i="16"/>
  <c r="V1925" i="16"/>
  <c r="G1925" i="16"/>
  <c r="F1925" i="16"/>
  <c r="E1925" i="16"/>
  <c r="V1924" i="16"/>
  <c r="G1924" i="16"/>
  <c r="F1924" i="16"/>
  <c r="E1924" i="16"/>
  <c r="V1923" i="16"/>
  <c r="G1923" i="16"/>
  <c r="F1923" i="16"/>
  <c r="E1923" i="16"/>
  <c r="V1922" i="16"/>
  <c r="G1922" i="16"/>
  <c r="F1922" i="16"/>
  <c r="E1922" i="16"/>
  <c r="V1921" i="16"/>
  <c r="G1921" i="16"/>
  <c r="F1921" i="16"/>
  <c r="E1921" i="16"/>
  <c r="V1920" i="16"/>
  <c r="G1920" i="16"/>
  <c r="F1920" i="16"/>
  <c r="E1920" i="16"/>
  <c r="V1919" i="16"/>
  <c r="G1919" i="16"/>
  <c r="F1919" i="16"/>
  <c r="E1919" i="16"/>
  <c r="V1918" i="16"/>
  <c r="G1918" i="16"/>
  <c r="F1918" i="16"/>
  <c r="E1918" i="16"/>
  <c r="V1917" i="16"/>
  <c r="G1917" i="16"/>
  <c r="F1917" i="16"/>
  <c r="E1917" i="16"/>
  <c r="V1916" i="16"/>
  <c r="G1916" i="16"/>
  <c r="F1916" i="16"/>
  <c r="E1916" i="16"/>
  <c r="V1915" i="16"/>
  <c r="G1915" i="16"/>
  <c r="F1915" i="16"/>
  <c r="E1915" i="16"/>
  <c r="V1914" i="16"/>
  <c r="G1914" i="16"/>
  <c r="F1914" i="16"/>
  <c r="E1914" i="16"/>
  <c r="V1913" i="16"/>
  <c r="G1913" i="16"/>
  <c r="F1913" i="16"/>
  <c r="E1913" i="16"/>
  <c r="V1912" i="16"/>
  <c r="G1912" i="16"/>
  <c r="F1912" i="16"/>
  <c r="E1912" i="16"/>
  <c r="V1911" i="16"/>
  <c r="G1911" i="16"/>
  <c r="F1911" i="16"/>
  <c r="E1911" i="16"/>
  <c r="V1910" i="16"/>
  <c r="G1910" i="16"/>
  <c r="F1910" i="16"/>
  <c r="E1910" i="16"/>
  <c r="V1909" i="16"/>
  <c r="G1909" i="16"/>
  <c r="F1909" i="16"/>
  <c r="E1909" i="16"/>
  <c r="V1908" i="16"/>
  <c r="G1908" i="16"/>
  <c r="F1908" i="16"/>
  <c r="E1908" i="16"/>
  <c r="V1907" i="16"/>
  <c r="G1907" i="16"/>
  <c r="F1907" i="16"/>
  <c r="E1907" i="16"/>
  <c r="V1906" i="16"/>
  <c r="G1906" i="16"/>
  <c r="F1906" i="16"/>
  <c r="E1906" i="16"/>
  <c r="V1905" i="16"/>
  <c r="G1905" i="16"/>
  <c r="F1905" i="16"/>
  <c r="E1905" i="16"/>
  <c r="V1904" i="16"/>
  <c r="G1904" i="16"/>
  <c r="F1904" i="16"/>
  <c r="E1904" i="16"/>
  <c r="V1903" i="16"/>
  <c r="G1903" i="16"/>
  <c r="F1903" i="16"/>
  <c r="E1903" i="16"/>
  <c r="V1902" i="16"/>
  <c r="G1902" i="16"/>
  <c r="F1902" i="16"/>
  <c r="E1902" i="16"/>
  <c r="V1901" i="16"/>
  <c r="G1901" i="16"/>
  <c r="F1901" i="16"/>
  <c r="E1901" i="16"/>
  <c r="V1900" i="16"/>
  <c r="G1900" i="16"/>
  <c r="F1900" i="16"/>
  <c r="E1900" i="16"/>
  <c r="V1899" i="16"/>
  <c r="G1899" i="16"/>
  <c r="F1899" i="16"/>
  <c r="E1899" i="16"/>
  <c r="V1898" i="16"/>
  <c r="G1898" i="16"/>
  <c r="F1898" i="16"/>
  <c r="E1898" i="16"/>
  <c r="V1897" i="16"/>
  <c r="G1897" i="16"/>
  <c r="F1897" i="16"/>
  <c r="E1897" i="16"/>
  <c r="V1896" i="16"/>
  <c r="G1896" i="16"/>
  <c r="F1896" i="16"/>
  <c r="E1896" i="16"/>
  <c r="V1895" i="16"/>
  <c r="G1895" i="16"/>
  <c r="F1895" i="16"/>
  <c r="E1895" i="16"/>
  <c r="V1894" i="16"/>
  <c r="G1894" i="16"/>
  <c r="F1894" i="16"/>
  <c r="E1894" i="16"/>
  <c r="V1893" i="16"/>
  <c r="G1893" i="16"/>
  <c r="F1893" i="16"/>
  <c r="E1893" i="16"/>
  <c r="V1892" i="16"/>
  <c r="G1892" i="16"/>
  <c r="F1892" i="16"/>
  <c r="E1892" i="16"/>
  <c r="V1891" i="16"/>
  <c r="G1891" i="16"/>
  <c r="F1891" i="16"/>
  <c r="E1891" i="16"/>
  <c r="V1890" i="16"/>
  <c r="G1890" i="16"/>
  <c r="F1890" i="16"/>
  <c r="E1890" i="16"/>
  <c r="V1889" i="16"/>
  <c r="G1889" i="16"/>
  <c r="F1889" i="16"/>
  <c r="E1889" i="16"/>
  <c r="V1888" i="16"/>
  <c r="G1888" i="16"/>
  <c r="F1888" i="16"/>
  <c r="E1888" i="16"/>
  <c r="V1887" i="16"/>
  <c r="G1887" i="16"/>
  <c r="F1887" i="16"/>
  <c r="E1887" i="16"/>
  <c r="V1886" i="16"/>
  <c r="G1886" i="16"/>
  <c r="F1886" i="16"/>
  <c r="E1886" i="16"/>
  <c r="V1885" i="16"/>
  <c r="G1885" i="16"/>
  <c r="F1885" i="16"/>
  <c r="E1885" i="16"/>
  <c r="V1884" i="16"/>
  <c r="G1884" i="16"/>
  <c r="F1884" i="16"/>
  <c r="E1884" i="16"/>
  <c r="V1883" i="16"/>
  <c r="G1883" i="16"/>
  <c r="F1883" i="16"/>
  <c r="E1883" i="16"/>
  <c r="V1882" i="16"/>
  <c r="G1882" i="16"/>
  <c r="F1882" i="16"/>
  <c r="E1882" i="16"/>
  <c r="V1881" i="16"/>
  <c r="G1881" i="16"/>
  <c r="F1881" i="16"/>
  <c r="E1881" i="16"/>
  <c r="V1880" i="16"/>
  <c r="G1880" i="16"/>
  <c r="F1880" i="16"/>
  <c r="E1880" i="16"/>
  <c r="V1879" i="16"/>
  <c r="G1879" i="16"/>
  <c r="F1879" i="16"/>
  <c r="E1879" i="16"/>
  <c r="V1878" i="16"/>
  <c r="G1878" i="16"/>
  <c r="F1878" i="16"/>
  <c r="E1878" i="16"/>
  <c r="V1877" i="16"/>
  <c r="G1877" i="16"/>
  <c r="F1877" i="16"/>
  <c r="E1877" i="16"/>
  <c r="V1876" i="16"/>
  <c r="G1876" i="16"/>
  <c r="F1876" i="16"/>
  <c r="E1876" i="16"/>
  <c r="V1875" i="16"/>
  <c r="G1875" i="16"/>
  <c r="F1875" i="16"/>
  <c r="E1875" i="16"/>
  <c r="V1874" i="16"/>
  <c r="G1874" i="16"/>
  <c r="F1874" i="16"/>
  <c r="E1874" i="16"/>
  <c r="V1873" i="16"/>
  <c r="G1873" i="16"/>
  <c r="F1873" i="16"/>
  <c r="E1873" i="16"/>
  <c r="V1872" i="16"/>
  <c r="G1872" i="16"/>
  <c r="F1872" i="16"/>
  <c r="E1872" i="16"/>
  <c r="V1871" i="16"/>
  <c r="G1871" i="16"/>
  <c r="F1871" i="16"/>
  <c r="E1871" i="16"/>
  <c r="V1870" i="16"/>
  <c r="G1870" i="16"/>
  <c r="F1870" i="16"/>
  <c r="E1870" i="16"/>
  <c r="V1869" i="16"/>
  <c r="G1869" i="16"/>
  <c r="F1869" i="16"/>
  <c r="E1869" i="16"/>
  <c r="V1868" i="16"/>
  <c r="G1868" i="16"/>
  <c r="F1868" i="16"/>
  <c r="E1868" i="16"/>
  <c r="V1867" i="16"/>
  <c r="G1867" i="16"/>
  <c r="F1867" i="16"/>
  <c r="E1867" i="16"/>
  <c r="V1866" i="16"/>
  <c r="G1866" i="16"/>
  <c r="F1866" i="16"/>
  <c r="E1866" i="16"/>
  <c r="V1865" i="16"/>
  <c r="G1865" i="16"/>
  <c r="F1865" i="16"/>
  <c r="E1865" i="16"/>
  <c r="V1864" i="16"/>
  <c r="G1864" i="16"/>
  <c r="F1864" i="16"/>
  <c r="E1864" i="16"/>
  <c r="V1863" i="16"/>
  <c r="G1863" i="16"/>
  <c r="F1863" i="16"/>
  <c r="E1863" i="16"/>
  <c r="V1862" i="16"/>
  <c r="G1862" i="16"/>
  <c r="F1862" i="16"/>
  <c r="E1862" i="16"/>
  <c r="V1861" i="16"/>
  <c r="G1861" i="16"/>
  <c r="F1861" i="16"/>
  <c r="E1861" i="16"/>
  <c r="V1860" i="16"/>
  <c r="G1860" i="16"/>
  <c r="F1860" i="16"/>
  <c r="E1860" i="16"/>
  <c r="V1859" i="16"/>
  <c r="G1859" i="16"/>
  <c r="F1859" i="16"/>
  <c r="E1859" i="16"/>
  <c r="V1858" i="16"/>
  <c r="G1858" i="16"/>
  <c r="F1858" i="16"/>
  <c r="E1858" i="16"/>
  <c r="V1857" i="16"/>
  <c r="G1857" i="16"/>
  <c r="F1857" i="16"/>
  <c r="E1857" i="16"/>
  <c r="V1856" i="16"/>
  <c r="G1856" i="16"/>
  <c r="F1856" i="16"/>
  <c r="E1856" i="16"/>
  <c r="V1855" i="16"/>
  <c r="G1855" i="16"/>
  <c r="F1855" i="16"/>
  <c r="E1855" i="16"/>
  <c r="V1854" i="16"/>
  <c r="G1854" i="16"/>
  <c r="F1854" i="16"/>
  <c r="E1854" i="16"/>
  <c r="V1853" i="16"/>
  <c r="G1853" i="16"/>
  <c r="F1853" i="16"/>
  <c r="E1853" i="16"/>
  <c r="V1852" i="16"/>
  <c r="G1852" i="16"/>
  <c r="F1852" i="16"/>
  <c r="E1852" i="16"/>
  <c r="V1851" i="16"/>
  <c r="G1851" i="16"/>
  <c r="F1851" i="16"/>
  <c r="E1851" i="16"/>
  <c r="V1850" i="16"/>
  <c r="G1850" i="16"/>
  <c r="F1850" i="16"/>
  <c r="E1850" i="16"/>
  <c r="V1849" i="16"/>
  <c r="G1849" i="16"/>
  <c r="F1849" i="16"/>
  <c r="E1849" i="16"/>
  <c r="V1848" i="16"/>
  <c r="G1848" i="16"/>
  <c r="F1848" i="16"/>
  <c r="E1848" i="16"/>
  <c r="V1847" i="16"/>
  <c r="G1847" i="16"/>
  <c r="F1847" i="16"/>
  <c r="E1847" i="16"/>
  <c r="V1846" i="16"/>
  <c r="G1846" i="16"/>
  <c r="F1846" i="16"/>
  <c r="E1846" i="16"/>
  <c r="V1845" i="16"/>
  <c r="G1845" i="16"/>
  <c r="F1845" i="16"/>
  <c r="E1845" i="16"/>
  <c r="V1844" i="16"/>
  <c r="G1844" i="16"/>
  <c r="F1844" i="16"/>
  <c r="E1844" i="16"/>
  <c r="V1843" i="16"/>
  <c r="G1843" i="16"/>
  <c r="F1843" i="16"/>
  <c r="E1843" i="16"/>
  <c r="V1842" i="16"/>
  <c r="G1842" i="16"/>
  <c r="F1842" i="16"/>
  <c r="E1842" i="16"/>
  <c r="V1841" i="16"/>
  <c r="G1841" i="16"/>
  <c r="F1841" i="16"/>
  <c r="E1841" i="16"/>
  <c r="V1840" i="16"/>
  <c r="G1840" i="16"/>
  <c r="F1840" i="16"/>
  <c r="E1840" i="16"/>
  <c r="V1839" i="16"/>
  <c r="G1839" i="16"/>
  <c r="F1839" i="16"/>
  <c r="E1839" i="16"/>
  <c r="V1838" i="16"/>
  <c r="G1838" i="16"/>
  <c r="F1838" i="16"/>
  <c r="E1838" i="16"/>
  <c r="V1837" i="16"/>
  <c r="G1837" i="16"/>
  <c r="F1837" i="16"/>
  <c r="E1837" i="16"/>
  <c r="V1836" i="16"/>
  <c r="G1836" i="16"/>
  <c r="F1836" i="16"/>
  <c r="E1836" i="16"/>
  <c r="V1835" i="16"/>
  <c r="G1835" i="16"/>
  <c r="F1835" i="16"/>
  <c r="E1835" i="16"/>
  <c r="V1834" i="16"/>
  <c r="G1834" i="16"/>
  <c r="F1834" i="16"/>
  <c r="E1834" i="16"/>
  <c r="V1833" i="16"/>
  <c r="G1833" i="16"/>
  <c r="F1833" i="16"/>
  <c r="E1833" i="16"/>
  <c r="V1832" i="16"/>
  <c r="G1832" i="16"/>
  <c r="F1832" i="16"/>
  <c r="E1832" i="16"/>
  <c r="V1831" i="16"/>
  <c r="G1831" i="16"/>
  <c r="F1831" i="16"/>
  <c r="E1831" i="16"/>
  <c r="V1830" i="16"/>
  <c r="G1830" i="16"/>
  <c r="F1830" i="16"/>
  <c r="E1830" i="16"/>
  <c r="V1829" i="16"/>
  <c r="G1829" i="16"/>
  <c r="F1829" i="16"/>
  <c r="E1829" i="16"/>
  <c r="V1828" i="16"/>
  <c r="G1828" i="16"/>
  <c r="F1828" i="16"/>
  <c r="E1828" i="16"/>
  <c r="V1827" i="16"/>
  <c r="G1827" i="16"/>
  <c r="F1827" i="16"/>
  <c r="E1827" i="16"/>
  <c r="V1826" i="16"/>
  <c r="G1826" i="16"/>
  <c r="F1826" i="16"/>
  <c r="E1826" i="16"/>
  <c r="V1825" i="16"/>
  <c r="G1825" i="16"/>
  <c r="F1825" i="16"/>
  <c r="E1825" i="16"/>
  <c r="V1824" i="16"/>
  <c r="G1824" i="16"/>
  <c r="F1824" i="16"/>
  <c r="E1824" i="16"/>
  <c r="V1823" i="16"/>
  <c r="G1823" i="16"/>
  <c r="F1823" i="16"/>
  <c r="E1823" i="16"/>
  <c r="V1822" i="16"/>
  <c r="G1822" i="16"/>
  <c r="F1822" i="16"/>
  <c r="E1822" i="16"/>
  <c r="V1821" i="16"/>
  <c r="G1821" i="16"/>
  <c r="F1821" i="16"/>
  <c r="E1821" i="16"/>
  <c r="V1820" i="16"/>
  <c r="G1820" i="16"/>
  <c r="F1820" i="16"/>
  <c r="E1820" i="16"/>
  <c r="V1819" i="16"/>
  <c r="G1819" i="16"/>
  <c r="F1819" i="16"/>
  <c r="E1819" i="16"/>
  <c r="V1818" i="16"/>
  <c r="G1818" i="16"/>
  <c r="F1818" i="16"/>
  <c r="E1818" i="16"/>
  <c r="V1817" i="16"/>
  <c r="G1817" i="16"/>
  <c r="F1817" i="16"/>
  <c r="E1817" i="16"/>
  <c r="V1816" i="16"/>
  <c r="G1816" i="16"/>
  <c r="F1816" i="16"/>
  <c r="E1816" i="16"/>
  <c r="V1815" i="16"/>
  <c r="G1815" i="16"/>
  <c r="F1815" i="16"/>
  <c r="E1815" i="16"/>
  <c r="V1814" i="16"/>
  <c r="G1814" i="16"/>
  <c r="F1814" i="16"/>
  <c r="E1814" i="16"/>
  <c r="V1813" i="16"/>
  <c r="G1813" i="16"/>
  <c r="F1813" i="16"/>
  <c r="E1813" i="16"/>
  <c r="V1812" i="16"/>
  <c r="G1812" i="16"/>
  <c r="F1812" i="16"/>
  <c r="E1812" i="16"/>
  <c r="V1811" i="16"/>
  <c r="G1811" i="16"/>
  <c r="F1811" i="16"/>
  <c r="E1811" i="16"/>
  <c r="V1810" i="16"/>
  <c r="G1810" i="16"/>
  <c r="F1810" i="16"/>
  <c r="E1810" i="16"/>
  <c r="V1809" i="16"/>
  <c r="G1809" i="16"/>
  <c r="F1809" i="16"/>
  <c r="E1809" i="16"/>
  <c r="V1808" i="16"/>
  <c r="G1808" i="16"/>
  <c r="F1808" i="16"/>
  <c r="E1808" i="16"/>
  <c r="V1807" i="16"/>
  <c r="G1807" i="16"/>
  <c r="F1807" i="16"/>
  <c r="E1807" i="16"/>
  <c r="V1806" i="16"/>
  <c r="G1806" i="16"/>
  <c r="F1806" i="16"/>
  <c r="E1806" i="16"/>
  <c r="V1805" i="16"/>
  <c r="G1805" i="16"/>
  <c r="F1805" i="16"/>
  <c r="E1805" i="16"/>
  <c r="V1804" i="16"/>
  <c r="G1804" i="16"/>
  <c r="F1804" i="16"/>
  <c r="E1804" i="16"/>
  <c r="V1803" i="16"/>
  <c r="G1803" i="16"/>
  <c r="F1803" i="16"/>
  <c r="E1803" i="16"/>
  <c r="V1802" i="16"/>
  <c r="G1802" i="16"/>
  <c r="F1802" i="16"/>
  <c r="E1802" i="16"/>
  <c r="V1801" i="16"/>
  <c r="G1801" i="16"/>
  <c r="F1801" i="16"/>
  <c r="E1801" i="16"/>
  <c r="V1800" i="16"/>
  <c r="G1800" i="16"/>
  <c r="F1800" i="16"/>
  <c r="E1800" i="16"/>
  <c r="V1799" i="16"/>
  <c r="G1799" i="16"/>
  <c r="F1799" i="16"/>
  <c r="E1799" i="16"/>
  <c r="V1798" i="16"/>
  <c r="G1798" i="16"/>
  <c r="F1798" i="16"/>
  <c r="E1798" i="16"/>
  <c r="V1797" i="16"/>
  <c r="G1797" i="16"/>
  <c r="F1797" i="16"/>
  <c r="E1797" i="16"/>
  <c r="V1796" i="16"/>
  <c r="G1796" i="16"/>
  <c r="F1796" i="16"/>
  <c r="E1796" i="16"/>
  <c r="V1795" i="16"/>
  <c r="G1795" i="16"/>
  <c r="F1795" i="16"/>
  <c r="E1795" i="16"/>
  <c r="V1794" i="16"/>
  <c r="G1794" i="16"/>
  <c r="F1794" i="16"/>
  <c r="E1794" i="16"/>
  <c r="V1793" i="16"/>
  <c r="G1793" i="16"/>
  <c r="F1793" i="16"/>
  <c r="E1793" i="16"/>
  <c r="V1792" i="16"/>
  <c r="G1792" i="16"/>
  <c r="F1792" i="16"/>
  <c r="E1792" i="16"/>
  <c r="V1791" i="16"/>
  <c r="G1791" i="16"/>
  <c r="F1791" i="16"/>
  <c r="E1791" i="16"/>
  <c r="V1790" i="16"/>
  <c r="G1790" i="16"/>
  <c r="F1790" i="16"/>
  <c r="E1790" i="16"/>
  <c r="V1789" i="16"/>
  <c r="G1789" i="16"/>
  <c r="F1789" i="16"/>
  <c r="E1789" i="16"/>
  <c r="V1788" i="16"/>
  <c r="G1788" i="16"/>
  <c r="F1788" i="16"/>
  <c r="E1788" i="16"/>
  <c r="V1787" i="16"/>
  <c r="G1787" i="16"/>
  <c r="F1787" i="16"/>
  <c r="E1787" i="16"/>
  <c r="V1786" i="16"/>
  <c r="G1786" i="16"/>
  <c r="F1786" i="16"/>
  <c r="E1786" i="16"/>
  <c r="V1785" i="16"/>
  <c r="G1785" i="16"/>
  <c r="F1785" i="16"/>
  <c r="E1785" i="16"/>
  <c r="V1784" i="16"/>
  <c r="G1784" i="16"/>
  <c r="F1784" i="16"/>
  <c r="E1784" i="16"/>
  <c r="V1783" i="16"/>
  <c r="G1783" i="16"/>
  <c r="F1783" i="16"/>
  <c r="E1783" i="16"/>
  <c r="V1782" i="16"/>
  <c r="G1782" i="16"/>
  <c r="F1782" i="16"/>
  <c r="E1782" i="16"/>
  <c r="V1781" i="16"/>
  <c r="G1781" i="16"/>
  <c r="F1781" i="16"/>
  <c r="E1781" i="16"/>
  <c r="V1780" i="16"/>
  <c r="G1780" i="16"/>
  <c r="F1780" i="16"/>
  <c r="E1780" i="16"/>
  <c r="V1779" i="16"/>
  <c r="G1779" i="16"/>
  <c r="F1779" i="16"/>
  <c r="E1779" i="16"/>
  <c r="V1778" i="16"/>
  <c r="G1778" i="16"/>
  <c r="F1778" i="16"/>
  <c r="E1778" i="16"/>
  <c r="V1777" i="16"/>
  <c r="G1777" i="16"/>
  <c r="F1777" i="16"/>
  <c r="E1777" i="16"/>
  <c r="V1776" i="16"/>
  <c r="G1776" i="16"/>
  <c r="F1776" i="16"/>
  <c r="E1776" i="16"/>
  <c r="V1775" i="16"/>
  <c r="G1775" i="16"/>
  <c r="F1775" i="16"/>
  <c r="E1775" i="16"/>
  <c r="V1774" i="16"/>
  <c r="G1774" i="16"/>
  <c r="F1774" i="16"/>
  <c r="E1774" i="16"/>
  <c r="V1773" i="16"/>
  <c r="G1773" i="16"/>
  <c r="F1773" i="16"/>
  <c r="E1773" i="16"/>
  <c r="V1772" i="16"/>
  <c r="G1772" i="16"/>
  <c r="F1772" i="16"/>
  <c r="E1772" i="16"/>
  <c r="V1771" i="16"/>
  <c r="G1771" i="16"/>
  <c r="F1771" i="16"/>
  <c r="E1771" i="16"/>
  <c r="V1770" i="16"/>
  <c r="G1770" i="16"/>
  <c r="F1770" i="16"/>
  <c r="E1770" i="16"/>
  <c r="V1769" i="16"/>
  <c r="G1769" i="16"/>
  <c r="F1769" i="16"/>
  <c r="E1769" i="16"/>
  <c r="V1768" i="16"/>
  <c r="G1768" i="16"/>
  <c r="F1768" i="16"/>
  <c r="E1768" i="16"/>
  <c r="V1767" i="16"/>
  <c r="G1767" i="16"/>
  <c r="F1767" i="16"/>
  <c r="E1767" i="16"/>
  <c r="V1766" i="16"/>
  <c r="G1766" i="16"/>
  <c r="F1766" i="16"/>
  <c r="E1766" i="16"/>
  <c r="V1765" i="16"/>
  <c r="G1765" i="16"/>
  <c r="F1765" i="16"/>
  <c r="E1765" i="16"/>
  <c r="V1764" i="16"/>
  <c r="G1764" i="16"/>
  <c r="F1764" i="16"/>
  <c r="E1764" i="16"/>
  <c r="V1763" i="16"/>
  <c r="G1763" i="16"/>
  <c r="F1763" i="16"/>
  <c r="E1763" i="16"/>
  <c r="V1762" i="16"/>
  <c r="G1762" i="16"/>
  <c r="F1762" i="16"/>
  <c r="E1762" i="16"/>
  <c r="V1761" i="16"/>
  <c r="G1761" i="16"/>
  <c r="F1761" i="16"/>
  <c r="E1761" i="16"/>
  <c r="V1760" i="16"/>
  <c r="G1760" i="16"/>
  <c r="F1760" i="16"/>
  <c r="E1760" i="16"/>
  <c r="V1759" i="16"/>
  <c r="G1759" i="16"/>
  <c r="F1759" i="16"/>
  <c r="E1759" i="16"/>
  <c r="V1758" i="16"/>
  <c r="G1758" i="16"/>
  <c r="F1758" i="16"/>
  <c r="E1758" i="16"/>
  <c r="V1757" i="16"/>
  <c r="G1757" i="16"/>
  <c r="F1757" i="16"/>
  <c r="E1757" i="16"/>
  <c r="V1756" i="16"/>
  <c r="G1756" i="16"/>
  <c r="F1756" i="16"/>
  <c r="E1756" i="16"/>
  <c r="V1755" i="16"/>
  <c r="G1755" i="16"/>
  <c r="F1755" i="16"/>
  <c r="E1755" i="16"/>
  <c r="V1754" i="16"/>
  <c r="G1754" i="16"/>
  <c r="F1754" i="16"/>
  <c r="E1754" i="16"/>
  <c r="V1753" i="16"/>
  <c r="G1753" i="16"/>
  <c r="F1753" i="16"/>
  <c r="E1753" i="16"/>
  <c r="V1752" i="16"/>
  <c r="G1752" i="16"/>
  <c r="F1752" i="16"/>
  <c r="E1752" i="16"/>
  <c r="V1751" i="16"/>
  <c r="G1751" i="16"/>
  <c r="F1751" i="16"/>
  <c r="E1751" i="16"/>
  <c r="V1750" i="16"/>
  <c r="G1750" i="16"/>
  <c r="F1750" i="16"/>
  <c r="E1750" i="16"/>
  <c r="V1749" i="16"/>
  <c r="G1749" i="16"/>
  <c r="F1749" i="16"/>
  <c r="E1749" i="16"/>
  <c r="V1748" i="16"/>
  <c r="G1748" i="16"/>
  <c r="F1748" i="16"/>
  <c r="E1748" i="16"/>
  <c r="V1747" i="16"/>
  <c r="G1747" i="16"/>
  <c r="F1747" i="16"/>
  <c r="E1747" i="16"/>
  <c r="V1746" i="16"/>
  <c r="G1746" i="16"/>
  <c r="F1746" i="16"/>
  <c r="E1746" i="16"/>
  <c r="V1745" i="16"/>
  <c r="G1745" i="16"/>
  <c r="F1745" i="16"/>
  <c r="E1745" i="16"/>
  <c r="V1744" i="16"/>
  <c r="G1744" i="16"/>
  <c r="F1744" i="16"/>
  <c r="E1744" i="16"/>
  <c r="V1743" i="16"/>
  <c r="G1743" i="16"/>
  <c r="F1743" i="16"/>
  <c r="E1743" i="16"/>
  <c r="V1742" i="16"/>
  <c r="G1742" i="16"/>
  <c r="F1742" i="16"/>
  <c r="E1742" i="16"/>
  <c r="V1741" i="16"/>
  <c r="G1741" i="16"/>
  <c r="F1741" i="16"/>
  <c r="E1741" i="16"/>
  <c r="V1740" i="16"/>
  <c r="G1740" i="16"/>
  <c r="F1740" i="16"/>
  <c r="E1740" i="16"/>
  <c r="V1739" i="16"/>
  <c r="G1739" i="16"/>
  <c r="F1739" i="16"/>
  <c r="E1739" i="16"/>
  <c r="V1738" i="16"/>
  <c r="G1738" i="16"/>
  <c r="F1738" i="16"/>
  <c r="E1738" i="16"/>
  <c r="V1737" i="16"/>
  <c r="G1737" i="16"/>
  <c r="F1737" i="16"/>
  <c r="E1737" i="16"/>
  <c r="V1736" i="16"/>
  <c r="G1736" i="16"/>
  <c r="F1736" i="16"/>
  <c r="E1736" i="16"/>
  <c r="V1735" i="16"/>
  <c r="G1735" i="16"/>
  <c r="F1735" i="16"/>
  <c r="E1735" i="16"/>
  <c r="V1734" i="16"/>
  <c r="G1734" i="16"/>
  <c r="F1734" i="16"/>
  <c r="E1734" i="16"/>
  <c r="V1733" i="16"/>
  <c r="G1733" i="16"/>
  <c r="F1733" i="16"/>
  <c r="E1733" i="16"/>
  <c r="V1732" i="16"/>
  <c r="G1732" i="16"/>
  <c r="F1732" i="16"/>
  <c r="E1732" i="16"/>
  <c r="V1731" i="16"/>
  <c r="G1731" i="16"/>
  <c r="F1731" i="16"/>
  <c r="E1731" i="16"/>
  <c r="V1730" i="16"/>
  <c r="G1730" i="16"/>
  <c r="F1730" i="16"/>
  <c r="E1730" i="16"/>
  <c r="V1729" i="16"/>
  <c r="G1729" i="16"/>
  <c r="F1729" i="16"/>
  <c r="E1729" i="16"/>
  <c r="V1728" i="16"/>
  <c r="G1728" i="16"/>
  <c r="F1728" i="16"/>
  <c r="E1728" i="16"/>
  <c r="V1727" i="16"/>
  <c r="G1727" i="16"/>
  <c r="F1727" i="16"/>
  <c r="E1727" i="16"/>
  <c r="V1726" i="16"/>
  <c r="G1726" i="16"/>
  <c r="F1726" i="16"/>
  <c r="E1726" i="16"/>
  <c r="V1725" i="16"/>
  <c r="G1725" i="16"/>
  <c r="F1725" i="16"/>
  <c r="E1725" i="16"/>
  <c r="V1724" i="16"/>
  <c r="G1724" i="16"/>
  <c r="F1724" i="16"/>
  <c r="E1724" i="16"/>
  <c r="V1723" i="16"/>
  <c r="G1723" i="16"/>
  <c r="F1723" i="16"/>
  <c r="E1723" i="16"/>
  <c r="V1722" i="16"/>
  <c r="G1722" i="16"/>
  <c r="F1722" i="16"/>
  <c r="E1722" i="16"/>
  <c r="V1721" i="16"/>
  <c r="G1721" i="16"/>
  <c r="F1721" i="16"/>
  <c r="E1721" i="16"/>
  <c r="V1720" i="16"/>
  <c r="G1720" i="16"/>
  <c r="F1720" i="16"/>
  <c r="E1720" i="16"/>
  <c r="V1719" i="16"/>
  <c r="G1719" i="16"/>
  <c r="F1719" i="16"/>
  <c r="E1719" i="16"/>
  <c r="V1718" i="16"/>
  <c r="G1718" i="16"/>
  <c r="F1718" i="16"/>
  <c r="E1718" i="16"/>
  <c r="V1717" i="16"/>
  <c r="G1717" i="16"/>
  <c r="F1717" i="16"/>
  <c r="E1717" i="16"/>
  <c r="V1716" i="16"/>
  <c r="G1716" i="16"/>
  <c r="F1716" i="16"/>
  <c r="E1716" i="16"/>
  <c r="V1715" i="16"/>
  <c r="G1715" i="16"/>
  <c r="F1715" i="16"/>
  <c r="E1715" i="16"/>
  <c r="V1714" i="16"/>
  <c r="G1714" i="16"/>
  <c r="F1714" i="16"/>
  <c r="E1714" i="16"/>
  <c r="V1713" i="16"/>
  <c r="G1713" i="16"/>
  <c r="F1713" i="16"/>
  <c r="E1713" i="16"/>
  <c r="V1712" i="16"/>
  <c r="G1712" i="16"/>
  <c r="F1712" i="16"/>
  <c r="E1712" i="16"/>
  <c r="V1711" i="16"/>
  <c r="G1711" i="16"/>
  <c r="F1711" i="16"/>
  <c r="E1711" i="16"/>
  <c r="V1710" i="16"/>
  <c r="G1710" i="16"/>
  <c r="F1710" i="16"/>
  <c r="E1710" i="16"/>
  <c r="V1709" i="16"/>
  <c r="G1709" i="16"/>
  <c r="F1709" i="16"/>
  <c r="E1709" i="16"/>
  <c r="V1708" i="16"/>
  <c r="G1708" i="16"/>
  <c r="F1708" i="16"/>
  <c r="E1708" i="16"/>
  <c r="V1707" i="16"/>
  <c r="G1707" i="16"/>
  <c r="F1707" i="16"/>
  <c r="E1707" i="16"/>
  <c r="V1706" i="16"/>
  <c r="G1706" i="16"/>
  <c r="F1706" i="16"/>
  <c r="E1706" i="16"/>
  <c r="V1705" i="16"/>
  <c r="G1705" i="16"/>
  <c r="F1705" i="16"/>
  <c r="E1705" i="16"/>
  <c r="V1704" i="16"/>
  <c r="G1704" i="16"/>
  <c r="F1704" i="16"/>
  <c r="E1704" i="16"/>
  <c r="V1703" i="16"/>
  <c r="G1703" i="16"/>
  <c r="F1703" i="16"/>
  <c r="E1703" i="16"/>
  <c r="V1702" i="16"/>
  <c r="G1702" i="16"/>
  <c r="F1702" i="16"/>
  <c r="E1702" i="16"/>
  <c r="V1701" i="16"/>
  <c r="G1701" i="16"/>
  <c r="F1701" i="16"/>
  <c r="E1701" i="16"/>
  <c r="V1700" i="16"/>
  <c r="G1700" i="16"/>
  <c r="F1700" i="16"/>
  <c r="E1700" i="16"/>
  <c r="V1699" i="16"/>
  <c r="G1699" i="16"/>
  <c r="F1699" i="16"/>
  <c r="E1699" i="16"/>
  <c r="V1698" i="16"/>
  <c r="G1698" i="16"/>
  <c r="F1698" i="16"/>
  <c r="E1698" i="16"/>
  <c r="V1697" i="16"/>
  <c r="G1697" i="16"/>
  <c r="F1697" i="16"/>
  <c r="E1697" i="16"/>
  <c r="V1696" i="16"/>
  <c r="G1696" i="16"/>
  <c r="F1696" i="16"/>
  <c r="E1696" i="16"/>
  <c r="V1695" i="16"/>
  <c r="G1695" i="16"/>
  <c r="F1695" i="16"/>
  <c r="E1695" i="16"/>
  <c r="V1694" i="16"/>
  <c r="G1694" i="16"/>
  <c r="F1694" i="16"/>
  <c r="E1694" i="16"/>
  <c r="V1693" i="16"/>
  <c r="G1693" i="16"/>
  <c r="F1693" i="16"/>
  <c r="E1693" i="16"/>
  <c r="V1692" i="16"/>
  <c r="G1692" i="16"/>
  <c r="F1692" i="16"/>
  <c r="E1692" i="16"/>
  <c r="V1691" i="16"/>
  <c r="G1691" i="16"/>
  <c r="F1691" i="16"/>
  <c r="E1691" i="16"/>
  <c r="V1690" i="16"/>
  <c r="G1690" i="16"/>
  <c r="F1690" i="16"/>
  <c r="E1690" i="16"/>
  <c r="V1689" i="16"/>
  <c r="G1689" i="16"/>
  <c r="F1689" i="16"/>
  <c r="E1689" i="16"/>
  <c r="V1688" i="16"/>
  <c r="G1688" i="16"/>
  <c r="F1688" i="16"/>
  <c r="E1688" i="16"/>
  <c r="V1687" i="16"/>
  <c r="G1687" i="16"/>
  <c r="F1687" i="16"/>
  <c r="E1687" i="16"/>
  <c r="V1686" i="16"/>
  <c r="G1686" i="16"/>
  <c r="F1686" i="16"/>
  <c r="E1686" i="16"/>
  <c r="V1685" i="16"/>
  <c r="G1685" i="16"/>
  <c r="F1685" i="16"/>
  <c r="E1685" i="16"/>
  <c r="V1684" i="16"/>
  <c r="G1684" i="16"/>
  <c r="F1684" i="16"/>
  <c r="E1684" i="16"/>
  <c r="V1683" i="16"/>
  <c r="G1683" i="16"/>
  <c r="F1683" i="16"/>
  <c r="E1683" i="16"/>
  <c r="V1682" i="16"/>
  <c r="G1682" i="16"/>
  <c r="F1682" i="16"/>
  <c r="E1682" i="16"/>
  <c r="V1681" i="16"/>
  <c r="G1681" i="16"/>
  <c r="F1681" i="16"/>
  <c r="E1681" i="16"/>
  <c r="V1680" i="16"/>
  <c r="G1680" i="16"/>
  <c r="F1680" i="16"/>
  <c r="E1680" i="16"/>
  <c r="V1679" i="16"/>
  <c r="G1679" i="16"/>
  <c r="F1679" i="16"/>
  <c r="E1679" i="16"/>
  <c r="V1678" i="16"/>
  <c r="G1678" i="16"/>
  <c r="F1678" i="16"/>
  <c r="E1678" i="16"/>
  <c r="V1677" i="16"/>
  <c r="G1677" i="16"/>
  <c r="F1677" i="16"/>
  <c r="E1677" i="16"/>
  <c r="V1676" i="16"/>
  <c r="G1676" i="16"/>
  <c r="F1676" i="16"/>
  <c r="E1676" i="16"/>
  <c r="V1675" i="16"/>
  <c r="G1675" i="16"/>
  <c r="F1675" i="16"/>
  <c r="E1675" i="16"/>
  <c r="V1674" i="16"/>
  <c r="G1674" i="16"/>
  <c r="F1674" i="16"/>
  <c r="E1674" i="16"/>
  <c r="V1673" i="16"/>
  <c r="G1673" i="16"/>
  <c r="F1673" i="16"/>
  <c r="E1673" i="16"/>
  <c r="V1672" i="16"/>
  <c r="G1672" i="16"/>
  <c r="F1672" i="16"/>
  <c r="E1672" i="16"/>
  <c r="V1671" i="16"/>
  <c r="G1671" i="16"/>
  <c r="F1671" i="16"/>
  <c r="E1671" i="16"/>
  <c r="V1670" i="16"/>
  <c r="G1670" i="16"/>
  <c r="F1670" i="16"/>
  <c r="E1670" i="16"/>
  <c r="V1669" i="16"/>
  <c r="G1669" i="16"/>
  <c r="F1669" i="16"/>
  <c r="E1669" i="16"/>
  <c r="V1668" i="16"/>
  <c r="G1668" i="16"/>
  <c r="F1668" i="16"/>
  <c r="E1668" i="16"/>
  <c r="V1667" i="16"/>
  <c r="G1667" i="16"/>
  <c r="F1667" i="16"/>
  <c r="E1667" i="16"/>
  <c r="V1666" i="16"/>
  <c r="G1666" i="16"/>
  <c r="F1666" i="16"/>
  <c r="E1666" i="16"/>
  <c r="V1665" i="16"/>
  <c r="G1665" i="16"/>
  <c r="F1665" i="16"/>
  <c r="E1665" i="16"/>
  <c r="V1664" i="16"/>
  <c r="G1664" i="16"/>
  <c r="F1664" i="16"/>
  <c r="E1664" i="16"/>
  <c r="V1663" i="16"/>
  <c r="G1663" i="16"/>
  <c r="F1663" i="16"/>
  <c r="E1663" i="16"/>
  <c r="V1662" i="16"/>
  <c r="G1662" i="16"/>
  <c r="F1662" i="16"/>
  <c r="E1662" i="16"/>
  <c r="V1661" i="16"/>
  <c r="G1661" i="16"/>
  <c r="F1661" i="16"/>
  <c r="E1661" i="16"/>
  <c r="V1660" i="16"/>
  <c r="G1660" i="16"/>
  <c r="F1660" i="16"/>
  <c r="E1660" i="16"/>
  <c r="V1659" i="16"/>
  <c r="G1659" i="16"/>
  <c r="F1659" i="16"/>
  <c r="E1659" i="16"/>
  <c r="V1658" i="16"/>
  <c r="G1658" i="16"/>
  <c r="F1658" i="16"/>
  <c r="E1658" i="16"/>
  <c r="V1657" i="16"/>
  <c r="G1657" i="16"/>
  <c r="F1657" i="16"/>
  <c r="E1657" i="16"/>
  <c r="V1656" i="16"/>
  <c r="G1656" i="16"/>
  <c r="F1656" i="16"/>
  <c r="E1656" i="16"/>
  <c r="V1655" i="16"/>
  <c r="G1655" i="16"/>
  <c r="F1655" i="16"/>
  <c r="E1655" i="16"/>
  <c r="V1654" i="16"/>
  <c r="G1654" i="16"/>
  <c r="F1654" i="16"/>
  <c r="E1654" i="16"/>
  <c r="V1653" i="16"/>
  <c r="G1653" i="16"/>
  <c r="F1653" i="16"/>
  <c r="E1653" i="16"/>
  <c r="V1652" i="16"/>
  <c r="G1652" i="16"/>
  <c r="F1652" i="16"/>
  <c r="E1652" i="16"/>
  <c r="V1651" i="16"/>
  <c r="G1651" i="16"/>
  <c r="F1651" i="16"/>
  <c r="E1651" i="16"/>
  <c r="V1650" i="16"/>
  <c r="G1650" i="16"/>
  <c r="F1650" i="16"/>
  <c r="E1650" i="16"/>
  <c r="V1649" i="16"/>
  <c r="G1649" i="16"/>
  <c r="F1649" i="16"/>
  <c r="E1649" i="16"/>
  <c r="V1648" i="16"/>
  <c r="G1648" i="16"/>
  <c r="F1648" i="16"/>
  <c r="E1648" i="16"/>
  <c r="V1647" i="16"/>
  <c r="G1647" i="16"/>
  <c r="F1647" i="16"/>
  <c r="E1647" i="16"/>
  <c r="V1646" i="16"/>
  <c r="G1646" i="16"/>
  <c r="F1646" i="16"/>
  <c r="E1646" i="16"/>
  <c r="V1645" i="16"/>
  <c r="G1645" i="16"/>
  <c r="F1645" i="16"/>
  <c r="E1645" i="16"/>
  <c r="V1644" i="16"/>
  <c r="G1644" i="16"/>
  <c r="F1644" i="16"/>
  <c r="E1644" i="16"/>
  <c r="V1643" i="16"/>
  <c r="G1643" i="16"/>
  <c r="F1643" i="16"/>
  <c r="E1643" i="16"/>
  <c r="V1642" i="16"/>
  <c r="G1642" i="16"/>
  <c r="F1642" i="16"/>
  <c r="E1642" i="16"/>
  <c r="V1641" i="16"/>
  <c r="G1641" i="16"/>
  <c r="F1641" i="16"/>
  <c r="E1641" i="16"/>
  <c r="V1640" i="16"/>
  <c r="G1640" i="16"/>
  <c r="F1640" i="16"/>
  <c r="E1640" i="16"/>
  <c r="V1639" i="16"/>
  <c r="G1639" i="16"/>
  <c r="F1639" i="16"/>
  <c r="E1639" i="16"/>
  <c r="V1638" i="16"/>
  <c r="G1638" i="16"/>
  <c r="F1638" i="16"/>
  <c r="E1638" i="16"/>
  <c r="V1637" i="16"/>
  <c r="G1637" i="16"/>
  <c r="F1637" i="16"/>
  <c r="E1637" i="16"/>
  <c r="V1636" i="16"/>
  <c r="G1636" i="16"/>
  <c r="F1636" i="16"/>
  <c r="E1636" i="16"/>
  <c r="V1635" i="16"/>
  <c r="G1635" i="16"/>
  <c r="F1635" i="16"/>
  <c r="E1635" i="16"/>
  <c r="V1634" i="16"/>
  <c r="G1634" i="16"/>
  <c r="F1634" i="16"/>
  <c r="E1634" i="16"/>
  <c r="V1633" i="16"/>
  <c r="G1633" i="16"/>
  <c r="F1633" i="16"/>
  <c r="E1633" i="16"/>
  <c r="V1632" i="16"/>
  <c r="G1632" i="16"/>
  <c r="F1632" i="16"/>
  <c r="E1632" i="16"/>
  <c r="V1631" i="16"/>
  <c r="G1631" i="16"/>
  <c r="F1631" i="16"/>
  <c r="E1631" i="16"/>
  <c r="V1630" i="16"/>
  <c r="G1630" i="16"/>
  <c r="F1630" i="16"/>
  <c r="E1630" i="16"/>
  <c r="V1629" i="16"/>
  <c r="G1629" i="16"/>
  <c r="F1629" i="16"/>
  <c r="E1629" i="16"/>
  <c r="V1628" i="16"/>
  <c r="G1628" i="16"/>
  <c r="F1628" i="16"/>
  <c r="E1628" i="16"/>
  <c r="V1627" i="16"/>
  <c r="G1627" i="16"/>
  <c r="F1627" i="16"/>
  <c r="E1627" i="16"/>
  <c r="V1626" i="16"/>
  <c r="G1626" i="16"/>
  <c r="F1626" i="16"/>
  <c r="E1626" i="16"/>
  <c r="V1625" i="16"/>
  <c r="G1625" i="16"/>
  <c r="F1625" i="16"/>
  <c r="E1625" i="16"/>
  <c r="V1624" i="16"/>
  <c r="G1624" i="16"/>
  <c r="F1624" i="16"/>
  <c r="E1624" i="16"/>
  <c r="V1623" i="16"/>
  <c r="G1623" i="16"/>
  <c r="F1623" i="16"/>
  <c r="E1623" i="16"/>
  <c r="V1622" i="16"/>
  <c r="G1622" i="16"/>
  <c r="F1622" i="16"/>
  <c r="E1622" i="16"/>
  <c r="V1621" i="16"/>
  <c r="G1621" i="16"/>
  <c r="F1621" i="16"/>
  <c r="E1621" i="16"/>
  <c r="V1620" i="16"/>
  <c r="G1620" i="16"/>
  <c r="F1620" i="16"/>
  <c r="E1620" i="16"/>
  <c r="V1619" i="16"/>
  <c r="G1619" i="16"/>
  <c r="F1619" i="16"/>
  <c r="E1619" i="16"/>
  <c r="V1618" i="16"/>
  <c r="G1618" i="16"/>
  <c r="F1618" i="16"/>
  <c r="E1618" i="16"/>
  <c r="V1617" i="16"/>
  <c r="G1617" i="16"/>
  <c r="F1617" i="16"/>
  <c r="E1617" i="16"/>
  <c r="V1616" i="16"/>
  <c r="G1616" i="16"/>
  <c r="F1616" i="16"/>
  <c r="E1616" i="16"/>
  <c r="V1615" i="16"/>
  <c r="G1615" i="16"/>
  <c r="F1615" i="16"/>
  <c r="E1615" i="16"/>
  <c r="V1614" i="16"/>
  <c r="G1614" i="16"/>
  <c r="F1614" i="16"/>
  <c r="E1614" i="16"/>
  <c r="V1613" i="16"/>
  <c r="G1613" i="16"/>
  <c r="F1613" i="16"/>
  <c r="E1613" i="16"/>
  <c r="V1612" i="16"/>
  <c r="G1612" i="16"/>
  <c r="F1612" i="16"/>
  <c r="E1612" i="16"/>
  <c r="V1611" i="16"/>
  <c r="G1611" i="16"/>
  <c r="F1611" i="16"/>
  <c r="E1611" i="16"/>
  <c r="V1610" i="16"/>
  <c r="G1610" i="16"/>
  <c r="F1610" i="16"/>
  <c r="E1610" i="16"/>
  <c r="V1609" i="16"/>
  <c r="G1609" i="16"/>
  <c r="F1609" i="16"/>
  <c r="E1609" i="16"/>
  <c r="V1608" i="16"/>
  <c r="G1608" i="16"/>
  <c r="F1608" i="16"/>
  <c r="E1608" i="16"/>
  <c r="V1607" i="16"/>
  <c r="G1607" i="16"/>
  <c r="F1607" i="16"/>
  <c r="E1607" i="16"/>
  <c r="V1606" i="16"/>
  <c r="G1606" i="16"/>
  <c r="F1606" i="16"/>
  <c r="E1606" i="16"/>
  <c r="V1605" i="16"/>
  <c r="G1605" i="16"/>
  <c r="F1605" i="16"/>
  <c r="E1605" i="16"/>
  <c r="V1604" i="16"/>
  <c r="G1604" i="16"/>
  <c r="F1604" i="16"/>
  <c r="E1604" i="16"/>
  <c r="V1603" i="16"/>
  <c r="G1603" i="16"/>
  <c r="F1603" i="16"/>
  <c r="E1603" i="16"/>
  <c r="V1602" i="16"/>
  <c r="G1602" i="16"/>
  <c r="F1602" i="16"/>
  <c r="E1602" i="16"/>
  <c r="V1601" i="16"/>
  <c r="G1601" i="16"/>
  <c r="F1601" i="16"/>
  <c r="E1601" i="16"/>
  <c r="V1600" i="16"/>
  <c r="G1600" i="16"/>
  <c r="F1600" i="16"/>
  <c r="E1600" i="16"/>
  <c r="V1599" i="16"/>
  <c r="G1599" i="16"/>
  <c r="F1599" i="16"/>
  <c r="E1599" i="16"/>
  <c r="V1598" i="16"/>
  <c r="G1598" i="16"/>
  <c r="F1598" i="16"/>
  <c r="E1598" i="16"/>
  <c r="V1597" i="16"/>
  <c r="G1597" i="16"/>
  <c r="F1597" i="16"/>
  <c r="E1597" i="16"/>
  <c r="V1596" i="16"/>
  <c r="G1596" i="16"/>
  <c r="F1596" i="16"/>
  <c r="E1596" i="16"/>
  <c r="V1595" i="16"/>
  <c r="G1595" i="16"/>
  <c r="F1595" i="16"/>
  <c r="E1595" i="16"/>
  <c r="V1594" i="16"/>
  <c r="G1594" i="16"/>
  <c r="F1594" i="16"/>
  <c r="E1594" i="16"/>
  <c r="V1593" i="16"/>
  <c r="G1593" i="16"/>
  <c r="F1593" i="16"/>
  <c r="E1593" i="16"/>
  <c r="V1592" i="16"/>
  <c r="G1592" i="16"/>
  <c r="F1592" i="16"/>
  <c r="E1592" i="16"/>
  <c r="V1591" i="16"/>
  <c r="G1591" i="16"/>
  <c r="F1591" i="16"/>
  <c r="E1591" i="16"/>
  <c r="V1590" i="16"/>
  <c r="G1590" i="16"/>
  <c r="F1590" i="16"/>
  <c r="E1590" i="16"/>
  <c r="V1589" i="16"/>
  <c r="G1589" i="16"/>
  <c r="F1589" i="16"/>
  <c r="E1589" i="16"/>
  <c r="V1588" i="16"/>
  <c r="G1588" i="16"/>
  <c r="F1588" i="16"/>
  <c r="E1588" i="16"/>
  <c r="V1587" i="16"/>
  <c r="G1587" i="16"/>
  <c r="F1587" i="16"/>
  <c r="E1587" i="16"/>
  <c r="V1586" i="16"/>
  <c r="G1586" i="16"/>
  <c r="F1586" i="16"/>
  <c r="E1586" i="16"/>
  <c r="V1585" i="16"/>
  <c r="G1585" i="16"/>
  <c r="F1585" i="16"/>
  <c r="E1585" i="16"/>
  <c r="V1584" i="16"/>
  <c r="G1584" i="16"/>
  <c r="F1584" i="16"/>
  <c r="E1584" i="16"/>
  <c r="V1583" i="16"/>
  <c r="G1583" i="16"/>
  <c r="F1583" i="16"/>
  <c r="E1583" i="16"/>
  <c r="V1582" i="16"/>
  <c r="G1582" i="16"/>
  <c r="F1582" i="16"/>
  <c r="E1582" i="16"/>
  <c r="V1581" i="16"/>
  <c r="G1581" i="16"/>
  <c r="F1581" i="16"/>
  <c r="E1581" i="16"/>
  <c r="V1580" i="16"/>
  <c r="G1580" i="16"/>
  <c r="F1580" i="16"/>
  <c r="E1580" i="16"/>
  <c r="V1579" i="16"/>
  <c r="G1579" i="16"/>
  <c r="F1579" i="16"/>
  <c r="E1579" i="16"/>
  <c r="V1578" i="16"/>
  <c r="G1578" i="16"/>
  <c r="F1578" i="16"/>
  <c r="E1578" i="16"/>
  <c r="V1577" i="16"/>
  <c r="G1577" i="16"/>
  <c r="F1577" i="16"/>
  <c r="E1577" i="16"/>
  <c r="V1576" i="16"/>
  <c r="G1576" i="16"/>
  <c r="F1576" i="16"/>
  <c r="E1576" i="16"/>
  <c r="V1575" i="16"/>
  <c r="G1575" i="16"/>
  <c r="F1575" i="16"/>
  <c r="E1575" i="16"/>
  <c r="V1574" i="16"/>
  <c r="G1574" i="16"/>
  <c r="F1574" i="16"/>
  <c r="E1574" i="16"/>
  <c r="V1573" i="16"/>
  <c r="G1573" i="16"/>
  <c r="F1573" i="16"/>
  <c r="E1573" i="16"/>
  <c r="V1572" i="16"/>
  <c r="G1572" i="16"/>
  <c r="F1572" i="16"/>
  <c r="E1572" i="16"/>
  <c r="V1571" i="16"/>
  <c r="G1571" i="16"/>
  <c r="F1571" i="16"/>
  <c r="E1571" i="16"/>
  <c r="V1570" i="16"/>
  <c r="G1570" i="16"/>
  <c r="F1570" i="16"/>
  <c r="E1570" i="16"/>
  <c r="V1569" i="16"/>
  <c r="G1569" i="16"/>
  <c r="F1569" i="16"/>
  <c r="E1569" i="16"/>
  <c r="V1568" i="16"/>
  <c r="G1568" i="16"/>
  <c r="F1568" i="16"/>
  <c r="E1568" i="16"/>
  <c r="V1567" i="16"/>
  <c r="G1567" i="16"/>
  <c r="F1567" i="16"/>
  <c r="E1567" i="16"/>
  <c r="V1566" i="16"/>
  <c r="G1566" i="16"/>
  <c r="F1566" i="16"/>
  <c r="E1566" i="16"/>
  <c r="V1565" i="16"/>
  <c r="G1565" i="16"/>
  <c r="F1565" i="16"/>
  <c r="E1565" i="16"/>
  <c r="V1564" i="16"/>
  <c r="G1564" i="16"/>
  <c r="F1564" i="16"/>
  <c r="E1564" i="16"/>
  <c r="V1563" i="16"/>
  <c r="G1563" i="16"/>
  <c r="F1563" i="16"/>
  <c r="E1563" i="16"/>
  <c r="V1562" i="16"/>
  <c r="G1562" i="16"/>
  <c r="F1562" i="16"/>
  <c r="E1562" i="16"/>
  <c r="V1561" i="16"/>
  <c r="G1561" i="16"/>
  <c r="F1561" i="16"/>
  <c r="E1561" i="16"/>
  <c r="V1560" i="16"/>
  <c r="G1560" i="16"/>
  <c r="F1560" i="16"/>
  <c r="E1560" i="16"/>
  <c r="V1559" i="16"/>
  <c r="G1559" i="16"/>
  <c r="F1559" i="16"/>
  <c r="E1559" i="16"/>
  <c r="V1558" i="16"/>
  <c r="G1558" i="16"/>
  <c r="F1558" i="16"/>
  <c r="E1558" i="16"/>
  <c r="V1557" i="16"/>
  <c r="G1557" i="16"/>
  <c r="F1557" i="16"/>
  <c r="E1557" i="16"/>
  <c r="V1556" i="16"/>
  <c r="G1556" i="16"/>
  <c r="F1556" i="16"/>
  <c r="E1556" i="16"/>
  <c r="V1555" i="16"/>
  <c r="G1555" i="16"/>
  <c r="F1555" i="16"/>
  <c r="E1555" i="16"/>
  <c r="V1554" i="16"/>
  <c r="G1554" i="16"/>
  <c r="F1554" i="16"/>
  <c r="E1554" i="16"/>
  <c r="V1553" i="16"/>
  <c r="G1553" i="16"/>
  <c r="F1553" i="16"/>
  <c r="E1553" i="16"/>
  <c r="V1552" i="16"/>
  <c r="G1552" i="16"/>
  <c r="F1552" i="16"/>
  <c r="E1552" i="16"/>
  <c r="V1551" i="16"/>
  <c r="G1551" i="16"/>
  <c r="F1551" i="16"/>
  <c r="E1551" i="16"/>
  <c r="V1550" i="16"/>
  <c r="G1550" i="16"/>
  <c r="F1550" i="16"/>
  <c r="E1550" i="16"/>
  <c r="V1549" i="16"/>
  <c r="G1549" i="16"/>
  <c r="F1549" i="16"/>
  <c r="E1549" i="16"/>
  <c r="V1548" i="16"/>
  <c r="G1548" i="16"/>
  <c r="F1548" i="16"/>
  <c r="E1548" i="16"/>
  <c r="V1547" i="16"/>
  <c r="G1547" i="16"/>
  <c r="F1547" i="16"/>
  <c r="E1547" i="16"/>
  <c r="V1546" i="16"/>
  <c r="G1546" i="16"/>
  <c r="F1546" i="16"/>
  <c r="E1546" i="16"/>
  <c r="V1545" i="16"/>
  <c r="G1545" i="16"/>
  <c r="F1545" i="16"/>
  <c r="E1545" i="16"/>
  <c r="V1544" i="16"/>
  <c r="G1544" i="16"/>
  <c r="F1544" i="16"/>
  <c r="E1544" i="16"/>
  <c r="V1543" i="16"/>
  <c r="G1543" i="16"/>
  <c r="F1543" i="16"/>
  <c r="E1543" i="16"/>
  <c r="V1542" i="16"/>
  <c r="G1542" i="16"/>
  <c r="F1542" i="16"/>
  <c r="E1542" i="16"/>
  <c r="V1541" i="16"/>
  <c r="G1541" i="16"/>
  <c r="F1541" i="16"/>
  <c r="E1541" i="16"/>
  <c r="V1540" i="16"/>
  <c r="G1540" i="16"/>
  <c r="F1540" i="16"/>
  <c r="E1540" i="16"/>
  <c r="V1539" i="16"/>
  <c r="G1539" i="16"/>
  <c r="F1539" i="16"/>
  <c r="E1539" i="16"/>
  <c r="V1538" i="16"/>
  <c r="G1538" i="16"/>
  <c r="F1538" i="16"/>
  <c r="E1538" i="16"/>
  <c r="V1537" i="16"/>
  <c r="G1537" i="16"/>
  <c r="F1537" i="16"/>
  <c r="E1537" i="16"/>
  <c r="V1536" i="16"/>
  <c r="G1536" i="16"/>
  <c r="F1536" i="16"/>
  <c r="E1536" i="16"/>
  <c r="V1535" i="16"/>
  <c r="G1535" i="16"/>
  <c r="F1535" i="16"/>
  <c r="E1535" i="16"/>
  <c r="V1534" i="16"/>
  <c r="G1534" i="16"/>
  <c r="F1534" i="16"/>
  <c r="E1534" i="16"/>
  <c r="V1533" i="16"/>
  <c r="G1533" i="16"/>
  <c r="F1533" i="16"/>
  <c r="E1533" i="16"/>
  <c r="V1532" i="16"/>
  <c r="G1532" i="16"/>
  <c r="F1532" i="16"/>
  <c r="E1532" i="16"/>
  <c r="V1531" i="16"/>
  <c r="G1531" i="16"/>
  <c r="F1531" i="16"/>
  <c r="E1531" i="16"/>
  <c r="V1530" i="16"/>
  <c r="G1530" i="16"/>
  <c r="F1530" i="16"/>
  <c r="E1530" i="16"/>
  <c r="V1529" i="16"/>
  <c r="G1529" i="16"/>
  <c r="F1529" i="16"/>
  <c r="E1529" i="16"/>
  <c r="V1528" i="16"/>
  <c r="G1528" i="16"/>
  <c r="F1528" i="16"/>
  <c r="E1528" i="16"/>
  <c r="V1527" i="16"/>
  <c r="G1527" i="16"/>
  <c r="F1527" i="16"/>
  <c r="E1527" i="16"/>
  <c r="V1526" i="16"/>
  <c r="G1526" i="16"/>
  <c r="F1526" i="16"/>
  <c r="E1526" i="16"/>
  <c r="V1525" i="16"/>
  <c r="G1525" i="16"/>
  <c r="F1525" i="16"/>
  <c r="E1525" i="16"/>
  <c r="V1524" i="16"/>
  <c r="G1524" i="16"/>
  <c r="F1524" i="16"/>
  <c r="E1524" i="16"/>
  <c r="V1523" i="16"/>
  <c r="G1523" i="16"/>
  <c r="F1523" i="16"/>
  <c r="E1523" i="16"/>
  <c r="V1522" i="16"/>
  <c r="G1522" i="16"/>
  <c r="F1522" i="16"/>
  <c r="E1522" i="16"/>
  <c r="V1521" i="16"/>
  <c r="G1521" i="16"/>
  <c r="F1521" i="16"/>
  <c r="E1521" i="16"/>
  <c r="V1520" i="16"/>
  <c r="G1520" i="16"/>
  <c r="F1520" i="16"/>
  <c r="E1520" i="16"/>
  <c r="V1519" i="16"/>
  <c r="G1519" i="16"/>
  <c r="F1519" i="16"/>
  <c r="E1519" i="16"/>
  <c r="V1518" i="16"/>
  <c r="G1518" i="16"/>
  <c r="F1518" i="16"/>
  <c r="E1518" i="16"/>
  <c r="V1517" i="16"/>
  <c r="G1517" i="16"/>
  <c r="F1517" i="16"/>
  <c r="E1517" i="16"/>
  <c r="V1516" i="16"/>
  <c r="G1516" i="16"/>
  <c r="F1516" i="16"/>
  <c r="E1516" i="16"/>
  <c r="V1515" i="16"/>
  <c r="G1515" i="16"/>
  <c r="F1515" i="16"/>
  <c r="E1515" i="16"/>
  <c r="V1514" i="16"/>
  <c r="G1514" i="16"/>
  <c r="F1514" i="16"/>
  <c r="E1514" i="16"/>
  <c r="V1513" i="16"/>
  <c r="G1513" i="16"/>
  <c r="F1513" i="16"/>
  <c r="E1513" i="16"/>
  <c r="V1512" i="16"/>
  <c r="G1512" i="16"/>
  <c r="F1512" i="16"/>
  <c r="E1512" i="16"/>
  <c r="V1511" i="16"/>
  <c r="G1511" i="16"/>
  <c r="F1511" i="16"/>
  <c r="E1511" i="16"/>
  <c r="V1510" i="16"/>
  <c r="G1510" i="16"/>
  <c r="F1510" i="16"/>
  <c r="E1510" i="16"/>
  <c r="V1509" i="16"/>
  <c r="G1509" i="16"/>
  <c r="F1509" i="16"/>
  <c r="E1509" i="16"/>
  <c r="V1508" i="16"/>
  <c r="G1508" i="16"/>
  <c r="F1508" i="16"/>
  <c r="E1508" i="16"/>
  <c r="V1507" i="16"/>
  <c r="G1507" i="16"/>
  <c r="F1507" i="16"/>
  <c r="E1507" i="16"/>
  <c r="V1506" i="16"/>
  <c r="G1506" i="16"/>
  <c r="F1506" i="16"/>
  <c r="E1506" i="16"/>
  <c r="V1505" i="16"/>
  <c r="G1505" i="16"/>
  <c r="F1505" i="16"/>
  <c r="E1505" i="16"/>
  <c r="V1504" i="16"/>
  <c r="G1504" i="16"/>
  <c r="F1504" i="16"/>
  <c r="E1504" i="16"/>
  <c r="V1503" i="16"/>
  <c r="G1503" i="16"/>
  <c r="F1503" i="16"/>
  <c r="E1503" i="16"/>
  <c r="V1502" i="16"/>
  <c r="G1502" i="16"/>
  <c r="F1502" i="16"/>
  <c r="E1502" i="16"/>
  <c r="V1501" i="16"/>
  <c r="G1501" i="16"/>
  <c r="F1501" i="16"/>
  <c r="E1501" i="16"/>
  <c r="V1500" i="16"/>
  <c r="G1500" i="16"/>
  <c r="F1500" i="16"/>
  <c r="E1500" i="16"/>
  <c r="V1499" i="16"/>
  <c r="G1499" i="16"/>
  <c r="F1499" i="16"/>
  <c r="E1499" i="16"/>
  <c r="V1498" i="16"/>
  <c r="G1498" i="16"/>
  <c r="F1498" i="16"/>
  <c r="E1498" i="16"/>
  <c r="V1497" i="16"/>
  <c r="G1497" i="16"/>
  <c r="F1497" i="16"/>
  <c r="E1497" i="16"/>
  <c r="V1496" i="16"/>
  <c r="G1496" i="16"/>
  <c r="F1496" i="16"/>
  <c r="E1496" i="16"/>
  <c r="V1495" i="16"/>
  <c r="G1495" i="16"/>
  <c r="F1495" i="16"/>
  <c r="E1495" i="16"/>
  <c r="V1494" i="16"/>
  <c r="G1494" i="16"/>
  <c r="F1494" i="16"/>
  <c r="E1494" i="16"/>
  <c r="V1493" i="16"/>
  <c r="G1493" i="16"/>
  <c r="F1493" i="16"/>
  <c r="E1493" i="16"/>
  <c r="V1492" i="16"/>
  <c r="G1492" i="16"/>
  <c r="F1492" i="16"/>
  <c r="E1492" i="16"/>
  <c r="V1491" i="16"/>
  <c r="G1491" i="16"/>
  <c r="F1491" i="16"/>
  <c r="E1491" i="16"/>
  <c r="V1490" i="16"/>
  <c r="G1490" i="16"/>
  <c r="F1490" i="16"/>
  <c r="E1490" i="16"/>
  <c r="V1489" i="16"/>
  <c r="G1489" i="16"/>
  <c r="F1489" i="16"/>
  <c r="E1489" i="16"/>
  <c r="V1488" i="16"/>
  <c r="G1488" i="16"/>
  <c r="F1488" i="16"/>
  <c r="E1488" i="16"/>
  <c r="V1487" i="16"/>
  <c r="G1487" i="16"/>
  <c r="F1487" i="16"/>
  <c r="E1487" i="16"/>
  <c r="V1486" i="16"/>
  <c r="G1486" i="16"/>
  <c r="F1486" i="16"/>
  <c r="E1486" i="16"/>
  <c r="V1485" i="16"/>
  <c r="G1485" i="16"/>
  <c r="F1485" i="16"/>
  <c r="E1485" i="16"/>
  <c r="V1484" i="16"/>
  <c r="G1484" i="16"/>
  <c r="F1484" i="16"/>
  <c r="E1484" i="16"/>
  <c r="V1483" i="16"/>
  <c r="G1483" i="16"/>
  <c r="F1483" i="16"/>
  <c r="E1483" i="16"/>
  <c r="V1482" i="16"/>
  <c r="G1482" i="16"/>
  <c r="F1482" i="16"/>
  <c r="E1482" i="16"/>
  <c r="V1481" i="16"/>
  <c r="G1481" i="16"/>
  <c r="F1481" i="16"/>
  <c r="E1481" i="16"/>
  <c r="V1480" i="16"/>
  <c r="G1480" i="16"/>
  <c r="F1480" i="16"/>
  <c r="E1480" i="16"/>
  <c r="V1479" i="16"/>
  <c r="G1479" i="16"/>
  <c r="F1479" i="16"/>
  <c r="E1479" i="16"/>
  <c r="V1478" i="16"/>
  <c r="G1478" i="16"/>
  <c r="F1478" i="16"/>
  <c r="E1478" i="16"/>
  <c r="V1477" i="16"/>
  <c r="G1477" i="16"/>
  <c r="F1477" i="16"/>
  <c r="E1477" i="16"/>
  <c r="V1476" i="16"/>
  <c r="G1476" i="16"/>
  <c r="F1476" i="16"/>
  <c r="E1476" i="16"/>
  <c r="V1475" i="16"/>
  <c r="G1475" i="16"/>
  <c r="F1475" i="16"/>
  <c r="E1475" i="16"/>
  <c r="V1474" i="16"/>
  <c r="G1474" i="16"/>
  <c r="F1474" i="16"/>
  <c r="E1474" i="16"/>
  <c r="V1473" i="16"/>
  <c r="G1473" i="16"/>
  <c r="F1473" i="16"/>
  <c r="E1473" i="16"/>
  <c r="V1472" i="16"/>
  <c r="G1472" i="16"/>
  <c r="F1472" i="16"/>
  <c r="E1472" i="16"/>
  <c r="V1471" i="16"/>
  <c r="G1471" i="16"/>
  <c r="F1471" i="16"/>
  <c r="E1471" i="16"/>
  <c r="V1470" i="16"/>
  <c r="G1470" i="16"/>
  <c r="F1470" i="16"/>
  <c r="E1470" i="16"/>
  <c r="V1469" i="16"/>
  <c r="G1469" i="16"/>
  <c r="F1469" i="16"/>
  <c r="E1469" i="16"/>
  <c r="V1468" i="16"/>
  <c r="G1468" i="16"/>
  <c r="F1468" i="16"/>
  <c r="E1468" i="16"/>
  <c r="V1467" i="16"/>
  <c r="G1467" i="16"/>
  <c r="F1467" i="16"/>
  <c r="E1467" i="16"/>
  <c r="V1466" i="16"/>
  <c r="G1466" i="16"/>
  <c r="F1466" i="16"/>
  <c r="E1466" i="16"/>
  <c r="V1465" i="16"/>
  <c r="G1465" i="16"/>
  <c r="F1465" i="16"/>
  <c r="E1465" i="16"/>
  <c r="V1464" i="16"/>
  <c r="G1464" i="16"/>
  <c r="F1464" i="16"/>
  <c r="E1464" i="16"/>
  <c r="V1463" i="16"/>
  <c r="G1463" i="16"/>
  <c r="F1463" i="16"/>
  <c r="E1463" i="16"/>
  <c r="V1462" i="16"/>
  <c r="G1462" i="16"/>
  <c r="F1462" i="16"/>
  <c r="E1462" i="16"/>
  <c r="V1461" i="16"/>
  <c r="G1461" i="16"/>
  <c r="F1461" i="16"/>
  <c r="E1461" i="16"/>
  <c r="V1460" i="16"/>
  <c r="G1460" i="16"/>
  <c r="F1460" i="16"/>
  <c r="E1460" i="16"/>
  <c r="V1459" i="16"/>
  <c r="G1459" i="16"/>
  <c r="F1459" i="16"/>
  <c r="E1459" i="16"/>
  <c r="V1458" i="16"/>
  <c r="G1458" i="16"/>
  <c r="F1458" i="16"/>
  <c r="E1458" i="16"/>
  <c r="V1457" i="16"/>
  <c r="G1457" i="16"/>
  <c r="F1457" i="16"/>
  <c r="E1457" i="16"/>
  <c r="V1456" i="16"/>
  <c r="G1456" i="16"/>
  <c r="F1456" i="16"/>
  <c r="E1456" i="16"/>
  <c r="V1455" i="16"/>
  <c r="G1455" i="16"/>
  <c r="F1455" i="16"/>
  <c r="E1455" i="16"/>
  <c r="V1454" i="16"/>
  <c r="G1454" i="16"/>
  <c r="F1454" i="16"/>
  <c r="E1454" i="16"/>
  <c r="V1453" i="16"/>
  <c r="G1453" i="16"/>
  <c r="F1453" i="16"/>
  <c r="E1453" i="16"/>
  <c r="V1452" i="16"/>
  <c r="G1452" i="16"/>
  <c r="F1452" i="16"/>
  <c r="E1452" i="16"/>
  <c r="V1451" i="16"/>
  <c r="G1451" i="16"/>
  <c r="F1451" i="16"/>
  <c r="E1451" i="16"/>
  <c r="V1450" i="16"/>
  <c r="G1450" i="16"/>
  <c r="F1450" i="16"/>
  <c r="E1450" i="16"/>
  <c r="V1449" i="16"/>
  <c r="G1449" i="16"/>
  <c r="F1449" i="16"/>
  <c r="E1449" i="16"/>
  <c r="V1448" i="16"/>
  <c r="G1448" i="16"/>
  <c r="F1448" i="16"/>
  <c r="E1448" i="16"/>
  <c r="V1447" i="16"/>
  <c r="G1447" i="16"/>
  <c r="F1447" i="16"/>
  <c r="E1447" i="16"/>
  <c r="V1446" i="16"/>
  <c r="G1446" i="16"/>
  <c r="F1446" i="16"/>
  <c r="E1446" i="16"/>
  <c r="V1445" i="16"/>
  <c r="G1445" i="16"/>
  <c r="F1445" i="16"/>
  <c r="E1445" i="16"/>
  <c r="V1444" i="16"/>
  <c r="G1444" i="16"/>
  <c r="F1444" i="16"/>
  <c r="E1444" i="16"/>
  <c r="V1443" i="16"/>
  <c r="G1443" i="16"/>
  <c r="F1443" i="16"/>
  <c r="E1443" i="16"/>
  <c r="V1442" i="16"/>
  <c r="G1442" i="16"/>
  <c r="F1442" i="16"/>
  <c r="E1442" i="16"/>
  <c r="V1441" i="16"/>
  <c r="G1441" i="16"/>
  <c r="F1441" i="16"/>
  <c r="E1441" i="16"/>
  <c r="V1440" i="16"/>
  <c r="G1440" i="16"/>
  <c r="F1440" i="16"/>
  <c r="E1440" i="16"/>
  <c r="V1439" i="16"/>
  <c r="G1439" i="16"/>
  <c r="F1439" i="16"/>
  <c r="E1439" i="16"/>
  <c r="V1438" i="16"/>
  <c r="G1438" i="16"/>
  <c r="F1438" i="16"/>
  <c r="E1438" i="16"/>
  <c r="V1437" i="16"/>
  <c r="G1437" i="16"/>
  <c r="F1437" i="16"/>
  <c r="E1437" i="16"/>
  <c r="V1436" i="16"/>
  <c r="G1436" i="16"/>
  <c r="F1436" i="16"/>
  <c r="E1436" i="16"/>
  <c r="V1435" i="16"/>
  <c r="G1435" i="16"/>
  <c r="F1435" i="16"/>
  <c r="E1435" i="16"/>
  <c r="V1434" i="16"/>
  <c r="G1434" i="16"/>
  <c r="F1434" i="16"/>
  <c r="E1434" i="16"/>
  <c r="V1433" i="16"/>
  <c r="G1433" i="16"/>
  <c r="F1433" i="16"/>
  <c r="E1433" i="16"/>
  <c r="V1432" i="16"/>
  <c r="G1432" i="16"/>
  <c r="F1432" i="16"/>
  <c r="E1432" i="16"/>
  <c r="V1431" i="16"/>
  <c r="G1431" i="16"/>
  <c r="F1431" i="16"/>
  <c r="E1431" i="16"/>
  <c r="V1430" i="16"/>
  <c r="G1430" i="16"/>
  <c r="F1430" i="16"/>
  <c r="E1430" i="16"/>
  <c r="V1429" i="16"/>
  <c r="G1429" i="16"/>
  <c r="F1429" i="16"/>
  <c r="E1429" i="16"/>
  <c r="V1428" i="16"/>
  <c r="G1428" i="16"/>
  <c r="F1428" i="16"/>
  <c r="E1428" i="16"/>
  <c r="V1427" i="16"/>
  <c r="G1427" i="16"/>
  <c r="F1427" i="16"/>
  <c r="E1427" i="16"/>
  <c r="V1426" i="16"/>
  <c r="G1426" i="16"/>
  <c r="F1426" i="16"/>
  <c r="E1426" i="16"/>
  <c r="V1425" i="16"/>
  <c r="G1425" i="16"/>
  <c r="F1425" i="16"/>
  <c r="E1425" i="16"/>
  <c r="V1424" i="16"/>
  <c r="G1424" i="16"/>
  <c r="F1424" i="16"/>
  <c r="E1424" i="16"/>
  <c r="V1423" i="16"/>
  <c r="G1423" i="16"/>
  <c r="F1423" i="16"/>
  <c r="E1423" i="16"/>
  <c r="V1422" i="16"/>
  <c r="G1422" i="16"/>
  <c r="F1422" i="16"/>
  <c r="E1422" i="16"/>
  <c r="V1421" i="16"/>
  <c r="G1421" i="16"/>
  <c r="F1421" i="16"/>
  <c r="E1421" i="16"/>
  <c r="V1420" i="16"/>
  <c r="G1420" i="16"/>
  <c r="F1420" i="16"/>
  <c r="E1420" i="16"/>
  <c r="V1419" i="16"/>
  <c r="G1419" i="16"/>
  <c r="F1419" i="16"/>
  <c r="E1419" i="16"/>
  <c r="V1418" i="16"/>
  <c r="G1418" i="16"/>
  <c r="F1418" i="16"/>
  <c r="E1418" i="16"/>
  <c r="V1417" i="16"/>
  <c r="G1417" i="16"/>
  <c r="F1417" i="16"/>
  <c r="E1417" i="16"/>
  <c r="V1416" i="16"/>
  <c r="G1416" i="16"/>
  <c r="F1416" i="16"/>
  <c r="E1416" i="16"/>
  <c r="V1415" i="16"/>
  <c r="G1415" i="16"/>
  <c r="F1415" i="16"/>
  <c r="E1415" i="16"/>
  <c r="V1414" i="16"/>
  <c r="G1414" i="16"/>
  <c r="F1414" i="16"/>
  <c r="E1414" i="16"/>
  <c r="V1413" i="16"/>
  <c r="G1413" i="16"/>
  <c r="F1413" i="16"/>
  <c r="E1413" i="16"/>
  <c r="V1412" i="16"/>
  <c r="G1412" i="16"/>
  <c r="F1412" i="16"/>
  <c r="E1412" i="16"/>
  <c r="V1411" i="16"/>
  <c r="G1411" i="16"/>
  <c r="F1411" i="16"/>
  <c r="E1411" i="16"/>
  <c r="V1410" i="16"/>
  <c r="G1410" i="16"/>
  <c r="F1410" i="16"/>
  <c r="E1410" i="16"/>
  <c r="V1409" i="16"/>
  <c r="G1409" i="16"/>
  <c r="F1409" i="16"/>
  <c r="E1409" i="16"/>
  <c r="V1408" i="16"/>
  <c r="G1408" i="16"/>
  <c r="F1408" i="16"/>
  <c r="E1408" i="16"/>
  <c r="V1407" i="16"/>
  <c r="G1407" i="16"/>
  <c r="F1407" i="16"/>
  <c r="E1407" i="16"/>
  <c r="V1406" i="16"/>
  <c r="G1406" i="16"/>
  <c r="F1406" i="16"/>
  <c r="E1406" i="16"/>
  <c r="V1405" i="16"/>
  <c r="G1405" i="16"/>
  <c r="F1405" i="16"/>
  <c r="E1405" i="16"/>
  <c r="V1404" i="16"/>
  <c r="G1404" i="16"/>
  <c r="F1404" i="16"/>
  <c r="E1404" i="16"/>
  <c r="V1403" i="16"/>
  <c r="G1403" i="16"/>
  <c r="F1403" i="16"/>
  <c r="E1403" i="16"/>
  <c r="V1402" i="16"/>
  <c r="G1402" i="16"/>
  <c r="F1402" i="16"/>
  <c r="E1402" i="16"/>
  <c r="V1401" i="16"/>
  <c r="G1401" i="16"/>
  <c r="F1401" i="16"/>
  <c r="E1401" i="16"/>
  <c r="V1400" i="16"/>
  <c r="G1400" i="16"/>
  <c r="F1400" i="16"/>
  <c r="E1400" i="16"/>
  <c r="V1399" i="16"/>
  <c r="G1399" i="16"/>
  <c r="F1399" i="16"/>
  <c r="E1399" i="16"/>
  <c r="V1398" i="16"/>
  <c r="G1398" i="16"/>
  <c r="F1398" i="16"/>
  <c r="E1398" i="16"/>
  <c r="V1397" i="16"/>
  <c r="G1397" i="16"/>
  <c r="F1397" i="16"/>
  <c r="E1397" i="16"/>
  <c r="V1396" i="16"/>
  <c r="G1396" i="16"/>
  <c r="F1396" i="16"/>
  <c r="E1396" i="16"/>
  <c r="V1395" i="16"/>
  <c r="G1395" i="16"/>
  <c r="F1395" i="16"/>
  <c r="E1395" i="16"/>
  <c r="V1394" i="16"/>
  <c r="G1394" i="16"/>
  <c r="F1394" i="16"/>
  <c r="E1394" i="16"/>
  <c r="V1393" i="16"/>
  <c r="G1393" i="16"/>
  <c r="F1393" i="16"/>
  <c r="E1393" i="16"/>
  <c r="V1392" i="16"/>
  <c r="G1392" i="16"/>
  <c r="F1392" i="16"/>
  <c r="E1392" i="16"/>
  <c r="V1391" i="16"/>
  <c r="G1391" i="16"/>
  <c r="F1391" i="16"/>
  <c r="E1391" i="16"/>
  <c r="V1390" i="16"/>
  <c r="G1390" i="16"/>
  <c r="F1390" i="16"/>
  <c r="E1390" i="16"/>
  <c r="V1389" i="16"/>
  <c r="G1389" i="16"/>
  <c r="F1389" i="16"/>
  <c r="E1389" i="16"/>
  <c r="V1388" i="16"/>
  <c r="G1388" i="16"/>
  <c r="F1388" i="16"/>
  <c r="E1388" i="16"/>
  <c r="V1387" i="16"/>
  <c r="G1387" i="16"/>
  <c r="F1387" i="16"/>
  <c r="E1387" i="16"/>
  <c r="V1386" i="16"/>
  <c r="G1386" i="16"/>
  <c r="F1386" i="16"/>
  <c r="E1386" i="16"/>
  <c r="V1385" i="16"/>
  <c r="G1385" i="16"/>
  <c r="F1385" i="16"/>
  <c r="E1385" i="16"/>
  <c r="V1384" i="16"/>
  <c r="G1384" i="16"/>
  <c r="F1384" i="16"/>
  <c r="E1384" i="16"/>
  <c r="V1383" i="16"/>
  <c r="G1383" i="16"/>
  <c r="F1383" i="16"/>
  <c r="E1383" i="16"/>
  <c r="V1382" i="16"/>
  <c r="G1382" i="16"/>
  <c r="F1382" i="16"/>
  <c r="E1382" i="16"/>
  <c r="V1381" i="16"/>
  <c r="G1381" i="16"/>
  <c r="F1381" i="16"/>
  <c r="E1381" i="16"/>
  <c r="V1380" i="16"/>
  <c r="G1380" i="16"/>
  <c r="F1380" i="16"/>
  <c r="E1380" i="16"/>
  <c r="V1379" i="16"/>
  <c r="G1379" i="16"/>
  <c r="F1379" i="16"/>
  <c r="E1379" i="16"/>
  <c r="V1378" i="16"/>
  <c r="G1378" i="16"/>
  <c r="F1378" i="16"/>
  <c r="E1378" i="16"/>
  <c r="V1377" i="16"/>
  <c r="G1377" i="16"/>
  <c r="F1377" i="16"/>
  <c r="E1377" i="16"/>
  <c r="V1376" i="16"/>
  <c r="G1376" i="16"/>
  <c r="F1376" i="16"/>
  <c r="E1376" i="16"/>
  <c r="V1375" i="16"/>
  <c r="G1375" i="16"/>
  <c r="F1375" i="16"/>
  <c r="E1375" i="16"/>
  <c r="V1374" i="16"/>
  <c r="G1374" i="16"/>
  <c r="F1374" i="16"/>
  <c r="E1374" i="16"/>
  <c r="V1373" i="16"/>
  <c r="G1373" i="16"/>
  <c r="F1373" i="16"/>
  <c r="E1373" i="16"/>
  <c r="V1372" i="16"/>
  <c r="G1372" i="16"/>
  <c r="F1372" i="16"/>
  <c r="E1372" i="16"/>
  <c r="V1371" i="16"/>
  <c r="G1371" i="16"/>
  <c r="F1371" i="16"/>
  <c r="E1371" i="16"/>
  <c r="V1370" i="16"/>
  <c r="G1370" i="16"/>
  <c r="F1370" i="16"/>
  <c r="E1370" i="16"/>
  <c r="V1369" i="16"/>
  <c r="G1369" i="16"/>
  <c r="F1369" i="16"/>
  <c r="E1369" i="16"/>
  <c r="V1368" i="16"/>
  <c r="G1368" i="16"/>
  <c r="F1368" i="16"/>
  <c r="E1368" i="16"/>
  <c r="V1367" i="16"/>
  <c r="G1367" i="16"/>
  <c r="F1367" i="16"/>
  <c r="E1367" i="16"/>
  <c r="V1366" i="16"/>
  <c r="G1366" i="16"/>
  <c r="F1366" i="16"/>
  <c r="E1366" i="16"/>
  <c r="V1365" i="16"/>
  <c r="G1365" i="16"/>
  <c r="F1365" i="16"/>
  <c r="E1365" i="16"/>
  <c r="V1364" i="16"/>
  <c r="G1364" i="16"/>
  <c r="F1364" i="16"/>
  <c r="E1364" i="16"/>
  <c r="V1363" i="16"/>
  <c r="G1363" i="16"/>
  <c r="F1363" i="16"/>
  <c r="E1363" i="16"/>
  <c r="V1362" i="16"/>
  <c r="G1362" i="16"/>
  <c r="F1362" i="16"/>
  <c r="E1362" i="16"/>
  <c r="V1361" i="16"/>
  <c r="G1361" i="16"/>
  <c r="F1361" i="16"/>
  <c r="E1361" i="16"/>
  <c r="V1360" i="16"/>
  <c r="G1360" i="16"/>
  <c r="F1360" i="16"/>
  <c r="E1360" i="16"/>
  <c r="V1359" i="16"/>
  <c r="G1359" i="16"/>
  <c r="F1359" i="16"/>
  <c r="E1359" i="16"/>
  <c r="V1358" i="16"/>
  <c r="G1358" i="16"/>
  <c r="F1358" i="16"/>
  <c r="E1358" i="16"/>
  <c r="V1357" i="16"/>
  <c r="G1357" i="16"/>
  <c r="F1357" i="16"/>
  <c r="E1357" i="16"/>
  <c r="V1356" i="16"/>
  <c r="G1356" i="16"/>
  <c r="F1356" i="16"/>
  <c r="E1356" i="16"/>
  <c r="V1355" i="16"/>
  <c r="G1355" i="16"/>
  <c r="F1355" i="16"/>
  <c r="E1355" i="16"/>
  <c r="V1354" i="16"/>
  <c r="G1354" i="16"/>
  <c r="F1354" i="16"/>
  <c r="E1354" i="16"/>
  <c r="V1353" i="16"/>
  <c r="G1353" i="16"/>
  <c r="F1353" i="16"/>
  <c r="E1353" i="16"/>
  <c r="V1352" i="16"/>
  <c r="G1352" i="16"/>
  <c r="F1352" i="16"/>
  <c r="E1352" i="16"/>
  <c r="V1351" i="16"/>
  <c r="G1351" i="16"/>
  <c r="F1351" i="16"/>
  <c r="E1351" i="16"/>
  <c r="V1350" i="16"/>
  <c r="G1350" i="16"/>
  <c r="F1350" i="16"/>
  <c r="E1350" i="16"/>
  <c r="V1349" i="16"/>
  <c r="G1349" i="16"/>
  <c r="F1349" i="16"/>
  <c r="E1349" i="16"/>
  <c r="V1348" i="16"/>
  <c r="G1348" i="16"/>
  <c r="F1348" i="16"/>
  <c r="E1348" i="16"/>
  <c r="V1347" i="16"/>
  <c r="G1347" i="16"/>
  <c r="F1347" i="16"/>
  <c r="E1347" i="16"/>
  <c r="V1346" i="16"/>
  <c r="G1346" i="16"/>
  <c r="F1346" i="16"/>
  <c r="E1346" i="16"/>
  <c r="V1345" i="16"/>
  <c r="G1345" i="16"/>
  <c r="F1345" i="16"/>
  <c r="E1345" i="16"/>
  <c r="V1344" i="16"/>
  <c r="G1344" i="16"/>
  <c r="F1344" i="16"/>
  <c r="E1344" i="16"/>
  <c r="V1343" i="16"/>
  <c r="G1343" i="16"/>
  <c r="F1343" i="16"/>
  <c r="E1343" i="16"/>
  <c r="V1342" i="16"/>
  <c r="G1342" i="16"/>
  <c r="F1342" i="16"/>
  <c r="E1342" i="16"/>
  <c r="V1341" i="16"/>
  <c r="G1341" i="16"/>
  <c r="F1341" i="16"/>
  <c r="E1341" i="16"/>
  <c r="V1340" i="16"/>
  <c r="G1340" i="16"/>
  <c r="F1340" i="16"/>
  <c r="E1340" i="16"/>
  <c r="V1339" i="16"/>
  <c r="G1339" i="16"/>
  <c r="F1339" i="16"/>
  <c r="E1339" i="16"/>
  <c r="V1338" i="16"/>
  <c r="G1338" i="16"/>
  <c r="F1338" i="16"/>
  <c r="E1338" i="16"/>
  <c r="V1337" i="16"/>
  <c r="G1337" i="16"/>
  <c r="F1337" i="16"/>
  <c r="E1337" i="16"/>
  <c r="V1336" i="16"/>
  <c r="G1336" i="16"/>
  <c r="F1336" i="16"/>
  <c r="E1336" i="16"/>
  <c r="V1335" i="16"/>
  <c r="G1335" i="16"/>
  <c r="F1335" i="16"/>
  <c r="E1335" i="16"/>
  <c r="V1334" i="16"/>
  <c r="G1334" i="16"/>
  <c r="F1334" i="16"/>
  <c r="E1334" i="16"/>
  <c r="V1333" i="16"/>
  <c r="G1333" i="16"/>
  <c r="F1333" i="16"/>
  <c r="E1333" i="16"/>
  <c r="V1332" i="16"/>
  <c r="G1332" i="16"/>
  <c r="F1332" i="16"/>
  <c r="E1332" i="16"/>
  <c r="V1331" i="16"/>
  <c r="G1331" i="16"/>
  <c r="F1331" i="16"/>
  <c r="E1331" i="16"/>
  <c r="V1330" i="16"/>
  <c r="G1330" i="16"/>
  <c r="F1330" i="16"/>
  <c r="E1330" i="16"/>
  <c r="V1329" i="16"/>
  <c r="G1329" i="16"/>
  <c r="F1329" i="16"/>
  <c r="E1329" i="16"/>
  <c r="V1328" i="16"/>
  <c r="G1328" i="16"/>
  <c r="F1328" i="16"/>
  <c r="E1328" i="16"/>
  <c r="V1327" i="16"/>
  <c r="G1327" i="16"/>
  <c r="F1327" i="16"/>
  <c r="E1327" i="16"/>
  <c r="V1326" i="16"/>
  <c r="G1326" i="16"/>
  <c r="F1326" i="16"/>
  <c r="E1326" i="16"/>
  <c r="V1325" i="16"/>
  <c r="G1325" i="16"/>
  <c r="F1325" i="16"/>
  <c r="E1325" i="16"/>
  <c r="V1324" i="16"/>
  <c r="G1324" i="16"/>
  <c r="F1324" i="16"/>
  <c r="E1324" i="16"/>
  <c r="V1323" i="16"/>
  <c r="G1323" i="16"/>
  <c r="F1323" i="16"/>
  <c r="E1323" i="16"/>
  <c r="V1322" i="16"/>
  <c r="G1322" i="16"/>
  <c r="F1322" i="16"/>
  <c r="E1322" i="16"/>
  <c r="V1321" i="16"/>
  <c r="G1321" i="16"/>
  <c r="F1321" i="16"/>
  <c r="E1321" i="16"/>
  <c r="V1320" i="16"/>
  <c r="G1320" i="16"/>
  <c r="F1320" i="16"/>
  <c r="E1320" i="16"/>
  <c r="V1319" i="16"/>
  <c r="G1319" i="16"/>
  <c r="F1319" i="16"/>
  <c r="E1319" i="16"/>
  <c r="V1318" i="16"/>
  <c r="G1318" i="16"/>
  <c r="F1318" i="16"/>
  <c r="E1318" i="16"/>
  <c r="V1317" i="16"/>
  <c r="G1317" i="16"/>
  <c r="F1317" i="16"/>
  <c r="E1317" i="16"/>
  <c r="V1316" i="16"/>
  <c r="G1316" i="16"/>
  <c r="F1316" i="16"/>
  <c r="E1316" i="16"/>
  <c r="V1315" i="16"/>
  <c r="G1315" i="16"/>
  <c r="F1315" i="16"/>
  <c r="E1315" i="16"/>
  <c r="V1314" i="16"/>
  <c r="G1314" i="16"/>
  <c r="F1314" i="16"/>
  <c r="E1314" i="16"/>
  <c r="V1313" i="16"/>
  <c r="G1313" i="16"/>
  <c r="F1313" i="16"/>
  <c r="E1313" i="16"/>
  <c r="V1312" i="16"/>
  <c r="G1312" i="16"/>
  <c r="F1312" i="16"/>
  <c r="E1312" i="16"/>
  <c r="V1311" i="16"/>
  <c r="G1311" i="16"/>
  <c r="F1311" i="16"/>
  <c r="E1311" i="16"/>
  <c r="V1310" i="16"/>
  <c r="G1310" i="16"/>
  <c r="F1310" i="16"/>
  <c r="E1310" i="16"/>
  <c r="V1309" i="16"/>
  <c r="G1309" i="16"/>
  <c r="F1309" i="16"/>
  <c r="E1309" i="16"/>
  <c r="V1308" i="16"/>
  <c r="G1308" i="16"/>
  <c r="F1308" i="16"/>
  <c r="E1308" i="16"/>
  <c r="V1307" i="16"/>
  <c r="G1307" i="16"/>
  <c r="F1307" i="16"/>
  <c r="E1307" i="16"/>
  <c r="V1306" i="16"/>
  <c r="G1306" i="16"/>
  <c r="F1306" i="16"/>
  <c r="E1306" i="16"/>
  <c r="V1305" i="16"/>
  <c r="G1305" i="16"/>
  <c r="F1305" i="16"/>
  <c r="E1305" i="16"/>
  <c r="V1304" i="16"/>
  <c r="G1304" i="16"/>
  <c r="F1304" i="16"/>
  <c r="E1304" i="16"/>
  <c r="V1303" i="16"/>
  <c r="G1303" i="16"/>
  <c r="F1303" i="16"/>
  <c r="E1303" i="16"/>
  <c r="V1302" i="16"/>
  <c r="G1302" i="16"/>
  <c r="F1302" i="16"/>
  <c r="E1302" i="16"/>
  <c r="V1301" i="16"/>
  <c r="G1301" i="16"/>
  <c r="F1301" i="16"/>
  <c r="E1301" i="16"/>
  <c r="V1300" i="16"/>
  <c r="G1300" i="16"/>
  <c r="F1300" i="16"/>
  <c r="E1300" i="16"/>
  <c r="V1299" i="16"/>
  <c r="G1299" i="16"/>
  <c r="F1299" i="16"/>
  <c r="E1299" i="16"/>
  <c r="V1298" i="16"/>
  <c r="G1298" i="16"/>
  <c r="F1298" i="16"/>
  <c r="E1298" i="16"/>
  <c r="V1297" i="16"/>
  <c r="G1297" i="16"/>
  <c r="F1297" i="16"/>
  <c r="E1297" i="16"/>
  <c r="V1296" i="16"/>
  <c r="G1296" i="16"/>
  <c r="F1296" i="16"/>
  <c r="E1296" i="16"/>
  <c r="V1295" i="16"/>
  <c r="G1295" i="16"/>
  <c r="F1295" i="16"/>
  <c r="E1295" i="16"/>
  <c r="V1294" i="16"/>
  <c r="G1294" i="16"/>
  <c r="F1294" i="16"/>
  <c r="E1294" i="16"/>
  <c r="V1293" i="16"/>
  <c r="G1293" i="16"/>
  <c r="F1293" i="16"/>
  <c r="E1293" i="16"/>
  <c r="V1292" i="16"/>
  <c r="G1292" i="16"/>
  <c r="F1292" i="16"/>
  <c r="E1292" i="16"/>
  <c r="V1291" i="16"/>
  <c r="G1291" i="16"/>
  <c r="F1291" i="16"/>
  <c r="E1291" i="16"/>
  <c r="V1290" i="16"/>
  <c r="G1290" i="16"/>
  <c r="F1290" i="16"/>
  <c r="E1290" i="16"/>
  <c r="V1289" i="16"/>
  <c r="G1289" i="16"/>
  <c r="F1289" i="16"/>
  <c r="E1289" i="16"/>
  <c r="V1288" i="16"/>
  <c r="G1288" i="16"/>
  <c r="F1288" i="16"/>
  <c r="E1288" i="16"/>
  <c r="V1287" i="16"/>
  <c r="G1287" i="16"/>
  <c r="F1287" i="16"/>
  <c r="E1287" i="16"/>
  <c r="V1286" i="16"/>
  <c r="G1286" i="16"/>
  <c r="F1286" i="16"/>
  <c r="E1286" i="16"/>
  <c r="V1285" i="16"/>
  <c r="G1285" i="16"/>
  <c r="F1285" i="16"/>
  <c r="E1285" i="16"/>
  <c r="V1284" i="16"/>
  <c r="G1284" i="16"/>
  <c r="F1284" i="16"/>
  <c r="E1284" i="16"/>
  <c r="V1283" i="16"/>
  <c r="G1283" i="16"/>
  <c r="F1283" i="16"/>
  <c r="E1283" i="16"/>
  <c r="V1282" i="16"/>
  <c r="G1282" i="16"/>
  <c r="F1282" i="16"/>
  <c r="E1282" i="16"/>
  <c r="V1281" i="16"/>
  <c r="G1281" i="16"/>
  <c r="F1281" i="16"/>
  <c r="E1281" i="16"/>
  <c r="V1280" i="16"/>
  <c r="G1280" i="16"/>
  <c r="F1280" i="16"/>
  <c r="E1280" i="16"/>
  <c r="V1279" i="16"/>
  <c r="G1279" i="16"/>
  <c r="F1279" i="16"/>
  <c r="E1279" i="16"/>
  <c r="V1278" i="16"/>
  <c r="G1278" i="16"/>
  <c r="F1278" i="16"/>
  <c r="E1278" i="16"/>
  <c r="V1277" i="16"/>
  <c r="G1277" i="16"/>
  <c r="F1277" i="16"/>
  <c r="E1277" i="16"/>
  <c r="V1276" i="16"/>
  <c r="G1276" i="16"/>
  <c r="F1276" i="16"/>
  <c r="E1276" i="16"/>
  <c r="V1275" i="16"/>
  <c r="G1275" i="16"/>
  <c r="F1275" i="16"/>
  <c r="E1275" i="16"/>
  <c r="V1274" i="16"/>
  <c r="G1274" i="16"/>
  <c r="F1274" i="16"/>
  <c r="E1274" i="16"/>
  <c r="V1273" i="16"/>
  <c r="G1273" i="16"/>
  <c r="F1273" i="16"/>
  <c r="E1273" i="16"/>
  <c r="V1272" i="16"/>
  <c r="G1272" i="16"/>
  <c r="F1272" i="16"/>
  <c r="E1272" i="16"/>
  <c r="V1271" i="16"/>
  <c r="G1271" i="16"/>
  <c r="F1271" i="16"/>
  <c r="E1271" i="16"/>
  <c r="V1270" i="16"/>
  <c r="G1270" i="16"/>
  <c r="F1270" i="16"/>
  <c r="E1270" i="16"/>
  <c r="V1269" i="16"/>
  <c r="G1269" i="16"/>
  <c r="F1269" i="16"/>
  <c r="E1269" i="16"/>
  <c r="V1268" i="16"/>
  <c r="G1268" i="16"/>
  <c r="F1268" i="16"/>
  <c r="E1268" i="16"/>
  <c r="V1267" i="16"/>
  <c r="G1267" i="16"/>
  <c r="F1267" i="16"/>
  <c r="E1267" i="16"/>
  <c r="V1266" i="16"/>
  <c r="G1266" i="16"/>
  <c r="F1266" i="16"/>
  <c r="E1266" i="16"/>
  <c r="V1265" i="16"/>
  <c r="G1265" i="16"/>
  <c r="F1265" i="16"/>
  <c r="E1265" i="16"/>
  <c r="V1264" i="16"/>
  <c r="G1264" i="16"/>
  <c r="F1264" i="16"/>
  <c r="E1264" i="16"/>
  <c r="V1263" i="16"/>
  <c r="G1263" i="16"/>
  <c r="F1263" i="16"/>
  <c r="E1263" i="16"/>
  <c r="V1262" i="16"/>
  <c r="G1262" i="16"/>
  <c r="F1262" i="16"/>
  <c r="E1262" i="16"/>
  <c r="V1261" i="16"/>
  <c r="G1261" i="16"/>
  <c r="F1261" i="16"/>
  <c r="E1261" i="16"/>
  <c r="V1260" i="16"/>
  <c r="G1260" i="16"/>
  <c r="F1260" i="16"/>
  <c r="E1260" i="16"/>
  <c r="V1259" i="16"/>
  <c r="G1259" i="16"/>
  <c r="F1259" i="16"/>
  <c r="E1259" i="16"/>
  <c r="V1258" i="16"/>
  <c r="G1258" i="16"/>
  <c r="F1258" i="16"/>
  <c r="E1258" i="16"/>
  <c r="V1257" i="16"/>
  <c r="G1257" i="16"/>
  <c r="F1257" i="16"/>
  <c r="E1257" i="16"/>
  <c r="V1256" i="16"/>
  <c r="G1256" i="16"/>
  <c r="F1256" i="16"/>
  <c r="E1256" i="16"/>
  <c r="V1255" i="16"/>
  <c r="G1255" i="16"/>
  <c r="F1255" i="16"/>
  <c r="E1255" i="16"/>
  <c r="V1254" i="16"/>
  <c r="G1254" i="16"/>
  <c r="F1254" i="16"/>
  <c r="E1254" i="16"/>
  <c r="V1253" i="16"/>
  <c r="G1253" i="16"/>
  <c r="F1253" i="16"/>
  <c r="E1253" i="16"/>
  <c r="V1252" i="16"/>
  <c r="G1252" i="16"/>
  <c r="F1252" i="16"/>
  <c r="E1252" i="16"/>
  <c r="V1251" i="16"/>
  <c r="G1251" i="16"/>
  <c r="F1251" i="16"/>
  <c r="E1251" i="16"/>
  <c r="V1250" i="16"/>
  <c r="G1250" i="16"/>
  <c r="F1250" i="16"/>
  <c r="E1250" i="16"/>
  <c r="V1249" i="16"/>
  <c r="G1249" i="16"/>
  <c r="F1249" i="16"/>
  <c r="E1249" i="16"/>
  <c r="V1248" i="16"/>
  <c r="G1248" i="16"/>
  <c r="F1248" i="16"/>
  <c r="E1248" i="16"/>
  <c r="V1247" i="16"/>
  <c r="G1247" i="16"/>
  <c r="F1247" i="16"/>
  <c r="E1247" i="16"/>
  <c r="V1246" i="16"/>
  <c r="G1246" i="16"/>
  <c r="F1246" i="16"/>
  <c r="E1246" i="16"/>
  <c r="V1245" i="16"/>
  <c r="G1245" i="16"/>
  <c r="F1245" i="16"/>
  <c r="E1245" i="16"/>
  <c r="V1244" i="16"/>
  <c r="G1244" i="16"/>
  <c r="F1244" i="16"/>
  <c r="E1244" i="16"/>
  <c r="V1243" i="16"/>
  <c r="G1243" i="16"/>
  <c r="F1243" i="16"/>
  <c r="E1243" i="16"/>
  <c r="V1242" i="16"/>
  <c r="G1242" i="16"/>
  <c r="F1242" i="16"/>
  <c r="E1242" i="16"/>
  <c r="V1241" i="16"/>
  <c r="G1241" i="16"/>
  <c r="F1241" i="16"/>
  <c r="E1241" i="16"/>
  <c r="V1240" i="16"/>
  <c r="G1240" i="16"/>
  <c r="F1240" i="16"/>
  <c r="E1240" i="16"/>
  <c r="V1239" i="16"/>
  <c r="G1239" i="16"/>
  <c r="F1239" i="16"/>
  <c r="E1239" i="16"/>
  <c r="V1238" i="16"/>
  <c r="G1238" i="16"/>
  <c r="F1238" i="16"/>
  <c r="E1238" i="16"/>
  <c r="V1237" i="16"/>
  <c r="G1237" i="16"/>
  <c r="F1237" i="16"/>
  <c r="E1237" i="16"/>
  <c r="V1236" i="16"/>
  <c r="G1236" i="16"/>
  <c r="F1236" i="16"/>
  <c r="E1236" i="16"/>
  <c r="V1235" i="16"/>
  <c r="G1235" i="16"/>
  <c r="F1235" i="16"/>
  <c r="E1235" i="16"/>
  <c r="V1234" i="16"/>
  <c r="G1234" i="16"/>
  <c r="F1234" i="16"/>
  <c r="E1234" i="16"/>
  <c r="V1233" i="16"/>
  <c r="G1233" i="16"/>
  <c r="F1233" i="16"/>
  <c r="E1233" i="16"/>
  <c r="V1232" i="16"/>
  <c r="G1232" i="16"/>
  <c r="F1232" i="16"/>
  <c r="E1232" i="16"/>
  <c r="V1231" i="16"/>
  <c r="G1231" i="16"/>
  <c r="F1231" i="16"/>
  <c r="E1231" i="16"/>
  <c r="V1230" i="16"/>
  <c r="G1230" i="16"/>
  <c r="F1230" i="16"/>
  <c r="E1230" i="16"/>
  <c r="V1229" i="16"/>
  <c r="G1229" i="16"/>
  <c r="F1229" i="16"/>
  <c r="E1229" i="16"/>
  <c r="V1228" i="16"/>
  <c r="G1228" i="16"/>
  <c r="F1228" i="16"/>
  <c r="E1228" i="16"/>
  <c r="V1227" i="16"/>
  <c r="G1227" i="16"/>
  <c r="F1227" i="16"/>
  <c r="E1227" i="16"/>
  <c r="V1226" i="16"/>
  <c r="G1226" i="16"/>
  <c r="F1226" i="16"/>
  <c r="E1226" i="16"/>
  <c r="V1225" i="16"/>
  <c r="G1225" i="16"/>
  <c r="F1225" i="16"/>
  <c r="E1225" i="16"/>
  <c r="V1224" i="16"/>
  <c r="G1224" i="16"/>
  <c r="F1224" i="16"/>
  <c r="E1224" i="16"/>
  <c r="V1223" i="16"/>
  <c r="G1223" i="16"/>
  <c r="F1223" i="16"/>
  <c r="E1223" i="16"/>
  <c r="V1222" i="16"/>
  <c r="G1222" i="16"/>
  <c r="F1222" i="16"/>
  <c r="E1222" i="16"/>
  <c r="V1221" i="16"/>
  <c r="G1221" i="16"/>
  <c r="F1221" i="16"/>
  <c r="E1221" i="16"/>
  <c r="V1220" i="16"/>
  <c r="G1220" i="16"/>
  <c r="F1220" i="16"/>
  <c r="E1220" i="16"/>
  <c r="V1219" i="16"/>
  <c r="G1219" i="16"/>
  <c r="F1219" i="16"/>
  <c r="E1219" i="16"/>
  <c r="V1218" i="16"/>
  <c r="G1218" i="16"/>
  <c r="F1218" i="16"/>
  <c r="E1218" i="16"/>
  <c r="V1217" i="16"/>
  <c r="G1217" i="16"/>
  <c r="F1217" i="16"/>
  <c r="E1217" i="16"/>
  <c r="V1216" i="16"/>
  <c r="G1216" i="16"/>
  <c r="F1216" i="16"/>
  <c r="E1216" i="16"/>
  <c r="V1215" i="16"/>
  <c r="G1215" i="16"/>
  <c r="F1215" i="16"/>
  <c r="E1215" i="16"/>
  <c r="V1214" i="16"/>
  <c r="G1214" i="16"/>
  <c r="F1214" i="16"/>
  <c r="E1214" i="16"/>
  <c r="V1213" i="16"/>
  <c r="G1213" i="16"/>
  <c r="F1213" i="16"/>
  <c r="E1213" i="16"/>
  <c r="V1212" i="16"/>
  <c r="G1212" i="16"/>
  <c r="F1212" i="16"/>
  <c r="E1212" i="16"/>
  <c r="V1211" i="16"/>
  <c r="G1211" i="16"/>
  <c r="F1211" i="16"/>
  <c r="E1211" i="16"/>
  <c r="V1210" i="16"/>
  <c r="G1210" i="16"/>
  <c r="F1210" i="16"/>
  <c r="E1210" i="16"/>
  <c r="V1209" i="16"/>
  <c r="G1209" i="16"/>
  <c r="F1209" i="16"/>
  <c r="E1209" i="16"/>
  <c r="V1208" i="16"/>
  <c r="G1208" i="16"/>
  <c r="F1208" i="16"/>
  <c r="E1208" i="16"/>
  <c r="V1207" i="16"/>
  <c r="G1207" i="16"/>
  <c r="F1207" i="16"/>
  <c r="E1207" i="16"/>
  <c r="V1206" i="16"/>
  <c r="G1206" i="16"/>
  <c r="F1206" i="16"/>
  <c r="E1206" i="16"/>
  <c r="V1205" i="16"/>
  <c r="G1205" i="16"/>
  <c r="F1205" i="16"/>
  <c r="E1205" i="16"/>
  <c r="V1204" i="16"/>
  <c r="G1204" i="16"/>
  <c r="F1204" i="16"/>
  <c r="E1204" i="16"/>
  <c r="V1203" i="16"/>
  <c r="G1203" i="16"/>
  <c r="F1203" i="16"/>
  <c r="E1203" i="16"/>
  <c r="V1202" i="16"/>
  <c r="G1202" i="16"/>
  <c r="F1202" i="16"/>
  <c r="E1202" i="16"/>
  <c r="V1201" i="16"/>
  <c r="G1201" i="16"/>
  <c r="F1201" i="16"/>
  <c r="E1201" i="16"/>
  <c r="V1200" i="16"/>
  <c r="G1200" i="16"/>
  <c r="F1200" i="16"/>
  <c r="E1200" i="16"/>
  <c r="V1199" i="16"/>
  <c r="G1199" i="16"/>
  <c r="F1199" i="16"/>
  <c r="E1199" i="16"/>
  <c r="V1198" i="16"/>
  <c r="G1198" i="16"/>
  <c r="F1198" i="16"/>
  <c r="E1198" i="16"/>
  <c r="V1197" i="16"/>
  <c r="G1197" i="16"/>
  <c r="F1197" i="16"/>
  <c r="E1197" i="16"/>
  <c r="V1196" i="16"/>
  <c r="G1196" i="16"/>
  <c r="F1196" i="16"/>
  <c r="E1196" i="16"/>
  <c r="V1195" i="16"/>
  <c r="G1195" i="16"/>
  <c r="F1195" i="16"/>
  <c r="E1195" i="16"/>
  <c r="V1194" i="16"/>
  <c r="G1194" i="16"/>
  <c r="F1194" i="16"/>
  <c r="E1194" i="16"/>
  <c r="V1193" i="16"/>
  <c r="G1193" i="16"/>
  <c r="F1193" i="16"/>
  <c r="E1193" i="16"/>
  <c r="V1192" i="16"/>
  <c r="G1192" i="16"/>
  <c r="F1192" i="16"/>
  <c r="E1192" i="16"/>
  <c r="V1191" i="16"/>
  <c r="G1191" i="16"/>
  <c r="F1191" i="16"/>
  <c r="E1191" i="16"/>
  <c r="V1190" i="16"/>
  <c r="G1190" i="16"/>
  <c r="F1190" i="16"/>
  <c r="E1190" i="16"/>
  <c r="V1189" i="16"/>
  <c r="G1189" i="16"/>
  <c r="F1189" i="16"/>
  <c r="E1189" i="16"/>
  <c r="V1188" i="16"/>
  <c r="G1188" i="16"/>
  <c r="F1188" i="16"/>
  <c r="E1188" i="16"/>
  <c r="V1187" i="16"/>
  <c r="G1187" i="16"/>
  <c r="F1187" i="16"/>
  <c r="E1187" i="16"/>
  <c r="V1186" i="16"/>
  <c r="G1186" i="16"/>
  <c r="F1186" i="16"/>
  <c r="E1186" i="16"/>
  <c r="V1185" i="16"/>
  <c r="G1185" i="16"/>
  <c r="F1185" i="16"/>
  <c r="E1185" i="16"/>
  <c r="V1184" i="16"/>
  <c r="G1184" i="16"/>
  <c r="F1184" i="16"/>
  <c r="E1184" i="16"/>
  <c r="V1183" i="16"/>
  <c r="G1183" i="16"/>
  <c r="F1183" i="16"/>
  <c r="E1183" i="16"/>
  <c r="V1182" i="16"/>
  <c r="G1182" i="16"/>
  <c r="F1182" i="16"/>
  <c r="E1182" i="16"/>
  <c r="V1181" i="16"/>
  <c r="G1181" i="16"/>
  <c r="F1181" i="16"/>
  <c r="E1181" i="16"/>
  <c r="V1180" i="16"/>
  <c r="G1180" i="16"/>
  <c r="F1180" i="16"/>
  <c r="E1180" i="16"/>
  <c r="V1179" i="16"/>
  <c r="G1179" i="16"/>
  <c r="F1179" i="16"/>
  <c r="E1179" i="16"/>
  <c r="V1178" i="16"/>
  <c r="G1178" i="16"/>
  <c r="F1178" i="16"/>
  <c r="E1178" i="16"/>
  <c r="V1177" i="16"/>
  <c r="G1177" i="16"/>
  <c r="F1177" i="16"/>
  <c r="E1177" i="16"/>
  <c r="V1176" i="16"/>
  <c r="G1176" i="16"/>
  <c r="F1176" i="16"/>
  <c r="E1176" i="16"/>
  <c r="V1175" i="16"/>
  <c r="G1175" i="16"/>
  <c r="F1175" i="16"/>
  <c r="E1175" i="16"/>
  <c r="V1174" i="16"/>
  <c r="G1174" i="16"/>
  <c r="F1174" i="16"/>
  <c r="E1174" i="16"/>
  <c r="V1173" i="16"/>
  <c r="G1173" i="16"/>
  <c r="F1173" i="16"/>
  <c r="E1173" i="16"/>
  <c r="V1172" i="16"/>
  <c r="G1172" i="16"/>
  <c r="F1172" i="16"/>
  <c r="E1172" i="16"/>
  <c r="V1171" i="16"/>
  <c r="G1171" i="16"/>
  <c r="F1171" i="16"/>
  <c r="E1171" i="16"/>
  <c r="V1170" i="16"/>
  <c r="G1170" i="16"/>
  <c r="F1170" i="16"/>
  <c r="E1170" i="16"/>
  <c r="V1169" i="16"/>
  <c r="G1169" i="16"/>
  <c r="F1169" i="16"/>
  <c r="E1169" i="16"/>
  <c r="V1168" i="16"/>
  <c r="G1168" i="16"/>
  <c r="F1168" i="16"/>
  <c r="E1168" i="16"/>
  <c r="V1167" i="16"/>
  <c r="G1167" i="16"/>
  <c r="F1167" i="16"/>
  <c r="E1167" i="16"/>
  <c r="V1166" i="16"/>
  <c r="G1166" i="16"/>
  <c r="F1166" i="16"/>
  <c r="E1166" i="16"/>
  <c r="V1165" i="16"/>
  <c r="G1165" i="16"/>
  <c r="F1165" i="16"/>
  <c r="E1165" i="16"/>
  <c r="V1164" i="16"/>
  <c r="G1164" i="16"/>
  <c r="F1164" i="16"/>
  <c r="E1164" i="16"/>
  <c r="V1163" i="16"/>
  <c r="G1163" i="16"/>
  <c r="F1163" i="16"/>
  <c r="E1163" i="16"/>
  <c r="V1162" i="16"/>
  <c r="G1162" i="16"/>
  <c r="F1162" i="16"/>
  <c r="E1162" i="16"/>
  <c r="V1161" i="16"/>
  <c r="G1161" i="16"/>
  <c r="F1161" i="16"/>
  <c r="E1161" i="16"/>
  <c r="V1160" i="16"/>
  <c r="G1160" i="16"/>
  <c r="F1160" i="16"/>
  <c r="E1160" i="16"/>
  <c r="V1159" i="16"/>
  <c r="G1159" i="16"/>
  <c r="F1159" i="16"/>
  <c r="E1159" i="16"/>
  <c r="V1158" i="16"/>
  <c r="G1158" i="16"/>
  <c r="F1158" i="16"/>
  <c r="E1158" i="16"/>
  <c r="V1157" i="16"/>
  <c r="G1157" i="16"/>
  <c r="F1157" i="16"/>
  <c r="E1157" i="16"/>
  <c r="V1156" i="16"/>
  <c r="G1156" i="16"/>
  <c r="F1156" i="16"/>
  <c r="E1156" i="16"/>
  <c r="V1155" i="16"/>
  <c r="G1155" i="16"/>
  <c r="F1155" i="16"/>
  <c r="E1155" i="16"/>
  <c r="V1154" i="16"/>
  <c r="G1154" i="16"/>
  <c r="F1154" i="16"/>
  <c r="E1154" i="16"/>
  <c r="V1153" i="16"/>
  <c r="G1153" i="16"/>
  <c r="F1153" i="16"/>
  <c r="E1153" i="16"/>
  <c r="V1152" i="16"/>
  <c r="G1152" i="16"/>
  <c r="F1152" i="16"/>
  <c r="E1152" i="16"/>
  <c r="V1151" i="16"/>
  <c r="G1151" i="16"/>
  <c r="F1151" i="16"/>
  <c r="E1151" i="16"/>
  <c r="V1150" i="16"/>
  <c r="G1150" i="16"/>
  <c r="F1150" i="16"/>
  <c r="E1150" i="16"/>
  <c r="V1149" i="16"/>
  <c r="G1149" i="16"/>
  <c r="F1149" i="16"/>
  <c r="E1149" i="16"/>
  <c r="V1148" i="16"/>
  <c r="G1148" i="16"/>
  <c r="F1148" i="16"/>
  <c r="E1148" i="16"/>
  <c r="V1147" i="16"/>
  <c r="G1147" i="16"/>
  <c r="F1147" i="16"/>
  <c r="E1147" i="16"/>
  <c r="V1146" i="16"/>
  <c r="G1146" i="16"/>
  <c r="F1146" i="16"/>
  <c r="E1146" i="16"/>
  <c r="V1145" i="16"/>
  <c r="G1145" i="16"/>
  <c r="F1145" i="16"/>
  <c r="E1145" i="16"/>
  <c r="V1144" i="16"/>
  <c r="G1144" i="16"/>
  <c r="F1144" i="16"/>
  <c r="E1144" i="16"/>
  <c r="V1143" i="16"/>
  <c r="G1143" i="16"/>
  <c r="F1143" i="16"/>
  <c r="E1143" i="16"/>
  <c r="V1142" i="16"/>
  <c r="G1142" i="16"/>
  <c r="F1142" i="16"/>
  <c r="E1142" i="16"/>
  <c r="V1141" i="16"/>
  <c r="G1141" i="16"/>
  <c r="F1141" i="16"/>
  <c r="E1141" i="16"/>
  <c r="V1140" i="16"/>
  <c r="G1140" i="16"/>
  <c r="F1140" i="16"/>
  <c r="E1140" i="16"/>
  <c r="V1139" i="16"/>
  <c r="G1139" i="16"/>
  <c r="F1139" i="16"/>
  <c r="E1139" i="16"/>
  <c r="V1138" i="16"/>
  <c r="G1138" i="16"/>
  <c r="F1138" i="16"/>
  <c r="E1138" i="16"/>
  <c r="V1137" i="16"/>
  <c r="G1137" i="16"/>
  <c r="F1137" i="16"/>
  <c r="E1137" i="16"/>
  <c r="V1136" i="16"/>
  <c r="G1136" i="16"/>
  <c r="F1136" i="16"/>
  <c r="E1136" i="16"/>
  <c r="V1135" i="16"/>
  <c r="G1135" i="16"/>
  <c r="F1135" i="16"/>
  <c r="E1135" i="16"/>
  <c r="V1134" i="16"/>
  <c r="G1134" i="16"/>
  <c r="F1134" i="16"/>
  <c r="E1134" i="16"/>
  <c r="V1133" i="16"/>
  <c r="G1133" i="16"/>
  <c r="F1133" i="16"/>
  <c r="E1133" i="16"/>
  <c r="V1132" i="16"/>
  <c r="G1132" i="16"/>
  <c r="F1132" i="16"/>
  <c r="E1132" i="16"/>
  <c r="V1131" i="16"/>
  <c r="G1131" i="16"/>
  <c r="F1131" i="16"/>
  <c r="E1131" i="16"/>
  <c r="V1130" i="16"/>
  <c r="G1130" i="16"/>
  <c r="F1130" i="16"/>
  <c r="E1130" i="16"/>
  <c r="V1129" i="16"/>
  <c r="G1129" i="16"/>
  <c r="F1129" i="16"/>
  <c r="E1129" i="16"/>
  <c r="V1128" i="16"/>
  <c r="G1128" i="16"/>
  <c r="F1128" i="16"/>
  <c r="E1128" i="16"/>
  <c r="V1127" i="16"/>
  <c r="G1127" i="16"/>
  <c r="F1127" i="16"/>
  <c r="E1127" i="16"/>
  <c r="V1126" i="16"/>
  <c r="G1126" i="16"/>
  <c r="F1126" i="16"/>
  <c r="E1126" i="16"/>
  <c r="V1125" i="16"/>
  <c r="G1125" i="16"/>
  <c r="F1125" i="16"/>
  <c r="E1125" i="16"/>
  <c r="V1124" i="16"/>
  <c r="G1124" i="16"/>
  <c r="F1124" i="16"/>
  <c r="E1124" i="16"/>
  <c r="V1123" i="16"/>
  <c r="G1123" i="16"/>
  <c r="F1123" i="16"/>
  <c r="E1123" i="16"/>
  <c r="V1122" i="16"/>
  <c r="G1122" i="16"/>
  <c r="F1122" i="16"/>
  <c r="E1122" i="16"/>
  <c r="V1121" i="16"/>
  <c r="G1121" i="16"/>
  <c r="F1121" i="16"/>
  <c r="E1121" i="16"/>
  <c r="V1120" i="16"/>
  <c r="G1120" i="16"/>
  <c r="F1120" i="16"/>
  <c r="E1120" i="16"/>
  <c r="V1119" i="16"/>
  <c r="G1119" i="16"/>
  <c r="F1119" i="16"/>
  <c r="E1119" i="16"/>
  <c r="V1118" i="16"/>
  <c r="G1118" i="16"/>
  <c r="F1118" i="16"/>
  <c r="E1118" i="16"/>
  <c r="V1117" i="16"/>
  <c r="G1117" i="16"/>
  <c r="F1117" i="16"/>
  <c r="E1117" i="16"/>
  <c r="V1116" i="16"/>
  <c r="G1116" i="16"/>
  <c r="F1116" i="16"/>
  <c r="E1116" i="16"/>
  <c r="V1115" i="16"/>
  <c r="G1115" i="16"/>
  <c r="F1115" i="16"/>
  <c r="E1115" i="16"/>
  <c r="V1114" i="16"/>
  <c r="G1114" i="16"/>
  <c r="F1114" i="16"/>
  <c r="E1114" i="16"/>
  <c r="V1113" i="16"/>
  <c r="G1113" i="16"/>
  <c r="F1113" i="16"/>
  <c r="E1113" i="16"/>
  <c r="V1112" i="16"/>
  <c r="G1112" i="16"/>
  <c r="F1112" i="16"/>
  <c r="E1112" i="16"/>
  <c r="V1111" i="16"/>
  <c r="G1111" i="16"/>
  <c r="F1111" i="16"/>
  <c r="E1111" i="16"/>
  <c r="V1110" i="16"/>
  <c r="G1110" i="16"/>
  <c r="F1110" i="16"/>
  <c r="E1110" i="16"/>
  <c r="V1109" i="16"/>
  <c r="G1109" i="16"/>
  <c r="F1109" i="16"/>
  <c r="E1109" i="16"/>
  <c r="V1108" i="16"/>
  <c r="G1108" i="16"/>
  <c r="F1108" i="16"/>
  <c r="E1108" i="16"/>
  <c r="V1107" i="16"/>
  <c r="G1107" i="16"/>
  <c r="F1107" i="16"/>
  <c r="E1107" i="16"/>
  <c r="V1106" i="16"/>
  <c r="G1106" i="16"/>
  <c r="F1106" i="16"/>
  <c r="E1106" i="16"/>
  <c r="V1105" i="16"/>
  <c r="G1105" i="16"/>
  <c r="F1105" i="16"/>
  <c r="E1105" i="16"/>
  <c r="V1104" i="16"/>
  <c r="G1104" i="16"/>
  <c r="F1104" i="16"/>
  <c r="E1104" i="16"/>
  <c r="V1103" i="16"/>
  <c r="G1103" i="16"/>
  <c r="F1103" i="16"/>
  <c r="E1103" i="16"/>
  <c r="V1102" i="16"/>
  <c r="G1102" i="16"/>
  <c r="F1102" i="16"/>
  <c r="E1102" i="16"/>
  <c r="V1101" i="16"/>
  <c r="G1101" i="16"/>
  <c r="F1101" i="16"/>
  <c r="E1101" i="16"/>
  <c r="V1100" i="16"/>
  <c r="G1100" i="16"/>
  <c r="F1100" i="16"/>
  <c r="E1100" i="16"/>
  <c r="V1099" i="16"/>
  <c r="G1099" i="16"/>
  <c r="F1099" i="16"/>
  <c r="E1099" i="16"/>
  <c r="V1098" i="16"/>
  <c r="G1098" i="16"/>
  <c r="F1098" i="16"/>
  <c r="E1098" i="16"/>
  <c r="V1097" i="16"/>
  <c r="G1097" i="16"/>
  <c r="F1097" i="16"/>
  <c r="E1097" i="16"/>
  <c r="V1096" i="16"/>
  <c r="G1096" i="16"/>
  <c r="F1096" i="16"/>
  <c r="E1096" i="16"/>
  <c r="V1095" i="16"/>
  <c r="G1095" i="16"/>
  <c r="F1095" i="16"/>
  <c r="E1095" i="16"/>
  <c r="V1094" i="16"/>
  <c r="G1094" i="16"/>
  <c r="F1094" i="16"/>
  <c r="E1094" i="16"/>
  <c r="V1093" i="16"/>
  <c r="G1093" i="16"/>
  <c r="F1093" i="16"/>
  <c r="E1093" i="16"/>
  <c r="V1092" i="16"/>
  <c r="G1092" i="16"/>
  <c r="F1092" i="16"/>
  <c r="E1092" i="16"/>
  <c r="V1091" i="16"/>
  <c r="G1091" i="16"/>
  <c r="F1091" i="16"/>
  <c r="E1091" i="16"/>
  <c r="V1090" i="16"/>
  <c r="G1090" i="16"/>
  <c r="F1090" i="16"/>
  <c r="E1090" i="16"/>
  <c r="V1089" i="16"/>
  <c r="G1089" i="16"/>
  <c r="F1089" i="16"/>
  <c r="E1089" i="16"/>
  <c r="V1088" i="16"/>
  <c r="G1088" i="16"/>
  <c r="F1088" i="16"/>
  <c r="E1088" i="16"/>
  <c r="V1087" i="16"/>
  <c r="G1087" i="16"/>
  <c r="F1087" i="16"/>
  <c r="E1087" i="16"/>
  <c r="V1086" i="16"/>
  <c r="G1086" i="16"/>
  <c r="F1086" i="16"/>
  <c r="E1086" i="16"/>
  <c r="V1085" i="16"/>
  <c r="G1085" i="16"/>
  <c r="F1085" i="16"/>
  <c r="E1085" i="16"/>
  <c r="V1084" i="16"/>
  <c r="G1084" i="16"/>
  <c r="F1084" i="16"/>
  <c r="E1084" i="16"/>
  <c r="V1083" i="16"/>
  <c r="G1083" i="16"/>
  <c r="F1083" i="16"/>
  <c r="E1083" i="16"/>
  <c r="V1082" i="16"/>
  <c r="G1082" i="16"/>
  <c r="F1082" i="16"/>
  <c r="E1082" i="16"/>
  <c r="V1081" i="16"/>
  <c r="G1081" i="16"/>
  <c r="F1081" i="16"/>
  <c r="E1081" i="16"/>
  <c r="V1080" i="16"/>
  <c r="G1080" i="16"/>
  <c r="F1080" i="16"/>
  <c r="E1080" i="16"/>
  <c r="V1079" i="16"/>
  <c r="G1079" i="16"/>
  <c r="F1079" i="16"/>
  <c r="E1079" i="16"/>
  <c r="V1078" i="16"/>
  <c r="G1078" i="16"/>
  <c r="F1078" i="16"/>
  <c r="E1078" i="16"/>
  <c r="V1077" i="16"/>
  <c r="G1077" i="16"/>
  <c r="F1077" i="16"/>
  <c r="E1077" i="16"/>
  <c r="V1076" i="16"/>
  <c r="G1076" i="16"/>
  <c r="F1076" i="16"/>
  <c r="E1076" i="16"/>
  <c r="V1075" i="16"/>
  <c r="G1075" i="16"/>
  <c r="F1075" i="16"/>
  <c r="E1075" i="16"/>
  <c r="V1074" i="16"/>
  <c r="G1074" i="16"/>
  <c r="F1074" i="16"/>
  <c r="E1074" i="16"/>
  <c r="V1073" i="16"/>
  <c r="G1073" i="16"/>
  <c r="F1073" i="16"/>
  <c r="E1073" i="16"/>
  <c r="V1072" i="16"/>
  <c r="G1072" i="16"/>
  <c r="F1072" i="16"/>
  <c r="E1072" i="16"/>
  <c r="V1071" i="16"/>
  <c r="G1071" i="16"/>
  <c r="F1071" i="16"/>
  <c r="E1071" i="16"/>
  <c r="V1070" i="16"/>
  <c r="G1070" i="16"/>
  <c r="F1070" i="16"/>
  <c r="E1070" i="16"/>
  <c r="V1069" i="16"/>
  <c r="G1069" i="16"/>
  <c r="F1069" i="16"/>
  <c r="E1069" i="16"/>
  <c r="V1068" i="16"/>
  <c r="G1068" i="16"/>
  <c r="F1068" i="16"/>
  <c r="E1068" i="16"/>
  <c r="V1067" i="16"/>
  <c r="G1067" i="16"/>
  <c r="F1067" i="16"/>
  <c r="E1067" i="16"/>
  <c r="V1066" i="16"/>
  <c r="G1066" i="16"/>
  <c r="F1066" i="16"/>
  <c r="E1066" i="16"/>
  <c r="V1065" i="16"/>
  <c r="G1065" i="16"/>
  <c r="F1065" i="16"/>
  <c r="E1065" i="16"/>
  <c r="V1064" i="16"/>
  <c r="G1064" i="16"/>
  <c r="F1064" i="16"/>
  <c r="E1064" i="16"/>
  <c r="V1063" i="16"/>
  <c r="G1063" i="16"/>
  <c r="F1063" i="16"/>
  <c r="E1063" i="16"/>
  <c r="V1062" i="16"/>
  <c r="G1062" i="16"/>
  <c r="F1062" i="16"/>
  <c r="E1062" i="16"/>
  <c r="V1061" i="16"/>
  <c r="G1061" i="16"/>
  <c r="F1061" i="16"/>
  <c r="E1061" i="16"/>
  <c r="V1060" i="16"/>
  <c r="G1060" i="16"/>
  <c r="F1060" i="16"/>
  <c r="E1060" i="16"/>
  <c r="V1059" i="16"/>
  <c r="G1059" i="16"/>
  <c r="F1059" i="16"/>
  <c r="E1059" i="16"/>
  <c r="V1058" i="16"/>
  <c r="G1058" i="16"/>
  <c r="F1058" i="16"/>
  <c r="E1058" i="16"/>
  <c r="V1057" i="16"/>
  <c r="G1057" i="16"/>
  <c r="F1057" i="16"/>
  <c r="E1057" i="16"/>
  <c r="V1056" i="16"/>
  <c r="G1056" i="16"/>
  <c r="F1056" i="16"/>
  <c r="E1056" i="16"/>
  <c r="V1055" i="16"/>
  <c r="G1055" i="16"/>
  <c r="F1055" i="16"/>
  <c r="E1055" i="16"/>
  <c r="V1054" i="16"/>
  <c r="G1054" i="16"/>
  <c r="F1054" i="16"/>
  <c r="E1054" i="16"/>
  <c r="V1053" i="16"/>
  <c r="G1053" i="16"/>
  <c r="F1053" i="16"/>
  <c r="E1053" i="16"/>
  <c r="V1052" i="16"/>
  <c r="G1052" i="16"/>
  <c r="F1052" i="16"/>
  <c r="E1052" i="16"/>
  <c r="V1051" i="16"/>
  <c r="G1051" i="16"/>
  <c r="F1051" i="16"/>
  <c r="E1051" i="16"/>
  <c r="V1050" i="16"/>
  <c r="G1050" i="16"/>
  <c r="F1050" i="16"/>
  <c r="E1050" i="16"/>
  <c r="V1049" i="16"/>
  <c r="G1049" i="16"/>
  <c r="F1049" i="16"/>
  <c r="E1049" i="16"/>
  <c r="V1048" i="16"/>
  <c r="G1048" i="16"/>
  <c r="F1048" i="16"/>
  <c r="E1048" i="16"/>
  <c r="V1047" i="16"/>
  <c r="G1047" i="16"/>
  <c r="F1047" i="16"/>
  <c r="E1047" i="16"/>
  <c r="V1046" i="16"/>
  <c r="G1046" i="16"/>
  <c r="F1046" i="16"/>
  <c r="E1046" i="16"/>
  <c r="V1045" i="16"/>
  <c r="G1045" i="16"/>
  <c r="F1045" i="16"/>
  <c r="E1045" i="16"/>
  <c r="V1044" i="16"/>
  <c r="G1044" i="16"/>
  <c r="F1044" i="16"/>
  <c r="E1044" i="16"/>
  <c r="V1043" i="16"/>
  <c r="G1043" i="16"/>
  <c r="F1043" i="16"/>
  <c r="E1043" i="16"/>
  <c r="V1042" i="16"/>
  <c r="G1042" i="16"/>
  <c r="F1042" i="16"/>
  <c r="E1042" i="16"/>
  <c r="V1041" i="16"/>
  <c r="G1041" i="16"/>
  <c r="F1041" i="16"/>
  <c r="E1041" i="16"/>
  <c r="V1040" i="16"/>
  <c r="G1040" i="16"/>
  <c r="F1040" i="16"/>
  <c r="E1040" i="16"/>
  <c r="V1039" i="16"/>
  <c r="G1039" i="16"/>
  <c r="F1039" i="16"/>
  <c r="E1039" i="16"/>
  <c r="V1038" i="16"/>
  <c r="G1038" i="16"/>
  <c r="F1038" i="16"/>
  <c r="E1038" i="16"/>
  <c r="V1037" i="16"/>
  <c r="G1037" i="16"/>
  <c r="F1037" i="16"/>
  <c r="E1037" i="16"/>
  <c r="V1036" i="16"/>
  <c r="G1036" i="16"/>
  <c r="F1036" i="16"/>
  <c r="E1036" i="16"/>
  <c r="V1035" i="16"/>
  <c r="G1035" i="16"/>
  <c r="F1035" i="16"/>
  <c r="E1035" i="16"/>
  <c r="V1034" i="16"/>
  <c r="G1034" i="16"/>
  <c r="F1034" i="16"/>
  <c r="E1034" i="16"/>
  <c r="V1033" i="16"/>
  <c r="G1033" i="16"/>
  <c r="F1033" i="16"/>
  <c r="E1033" i="16"/>
  <c r="V1032" i="16"/>
  <c r="G1032" i="16"/>
  <c r="F1032" i="16"/>
  <c r="E1032" i="16"/>
  <c r="V1031" i="16"/>
  <c r="G1031" i="16"/>
  <c r="F1031" i="16"/>
  <c r="E1031" i="16"/>
  <c r="V1030" i="16"/>
  <c r="G1030" i="16"/>
  <c r="F1030" i="16"/>
  <c r="E1030" i="16"/>
  <c r="V1029" i="16"/>
  <c r="G1029" i="16"/>
  <c r="F1029" i="16"/>
  <c r="E1029" i="16"/>
  <c r="V1028" i="16"/>
  <c r="G1028" i="16"/>
  <c r="F1028" i="16"/>
  <c r="E1028" i="16"/>
  <c r="V1027" i="16"/>
  <c r="G1027" i="16"/>
  <c r="F1027" i="16"/>
  <c r="E1027" i="16"/>
  <c r="V1026" i="16"/>
  <c r="G1026" i="16"/>
  <c r="F1026" i="16"/>
  <c r="E1026" i="16"/>
  <c r="V1025" i="16"/>
  <c r="G1025" i="16"/>
  <c r="F1025" i="16"/>
  <c r="E1025" i="16"/>
  <c r="V1024" i="16"/>
  <c r="G1024" i="16"/>
  <c r="F1024" i="16"/>
  <c r="E1024" i="16"/>
  <c r="V1023" i="16"/>
  <c r="G1023" i="16"/>
  <c r="F1023" i="16"/>
  <c r="E1023" i="16"/>
  <c r="V1022" i="16"/>
  <c r="G1022" i="16"/>
  <c r="F1022" i="16"/>
  <c r="E1022" i="16"/>
  <c r="V1021" i="16"/>
  <c r="G1021" i="16"/>
  <c r="F1021" i="16"/>
  <c r="E1021" i="16"/>
  <c r="V1020" i="16"/>
  <c r="G1020" i="16"/>
  <c r="F1020" i="16"/>
  <c r="E1020" i="16"/>
  <c r="V1019" i="16"/>
  <c r="G1019" i="16"/>
  <c r="F1019" i="16"/>
  <c r="E1019" i="16"/>
  <c r="V1018" i="16"/>
  <c r="G1018" i="16"/>
  <c r="F1018" i="16"/>
  <c r="E1018" i="16"/>
  <c r="V1017" i="16"/>
  <c r="G1017" i="16"/>
  <c r="F1017" i="16"/>
  <c r="E1017" i="16"/>
  <c r="V1016" i="16"/>
  <c r="G1016" i="16"/>
  <c r="F1016" i="16"/>
  <c r="E1016" i="16"/>
  <c r="V1015" i="16"/>
  <c r="G1015" i="16"/>
  <c r="F1015" i="16"/>
  <c r="E1015" i="16"/>
  <c r="V1014" i="16"/>
  <c r="G1014" i="16"/>
  <c r="F1014" i="16"/>
  <c r="E1014" i="16"/>
  <c r="V1013" i="16"/>
  <c r="G1013" i="16"/>
  <c r="F1013" i="16"/>
  <c r="E1013" i="16"/>
  <c r="V1012" i="16"/>
  <c r="G1012" i="16"/>
  <c r="F1012" i="16"/>
  <c r="E1012" i="16"/>
  <c r="V1011" i="16"/>
  <c r="G1011" i="16"/>
  <c r="F1011" i="16"/>
  <c r="E1011" i="16"/>
  <c r="V1010" i="16"/>
  <c r="G1010" i="16"/>
  <c r="F1010" i="16"/>
  <c r="E1010" i="16"/>
  <c r="V1009" i="16"/>
  <c r="G1009" i="16"/>
  <c r="F1009" i="16"/>
  <c r="E1009" i="16"/>
  <c r="V1008" i="16"/>
  <c r="G1008" i="16"/>
  <c r="F1008" i="16"/>
  <c r="E1008" i="16"/>
  <c r="V1007" i="16"/>
  <c r="G1007" i="16"/>
  <c r="F1007" i="16"/>
  <c r="E1007" i="16"/>
  <c r="V1006" i="16"/>
  <c r="G1006" i="16"/>
  <c r="F1006" i="16"/>
  <c r="E1006" i="16"/>
  <c r="V1005" i="16"/>
  <c r="G1005" i="16"/>
  <c r="F1005" i="16"/>
  <c r="E1005" i="16"/>
  <c r="V1004" i="16"/>
  <c r="G1004" i="16"/>
  <c r="F1004" i="16"/>
  <c r="E1004" i="16"/>
  <c r="V1003" i="16"/>
  <c r="G1003" i="16"/>
  <c r="F1003" i="16"/>
  <c r="E1003" i="16"/>
  <c r="V1002" i="16"/>
  <c r="G1002" i="16"/>
  <c r="F1002" i="16"/>
  <c r="E1002" i="16"/>
  <c r="V1001" i="16"/>
  <c r="G1001" i="16"/>
  <c r="F1001" i="16"/>
  <c r="E1001" i="16"/>
  <c r="V1000" i="16"/>
  <c r="G1000" i="16"/>
  <c r="F1000" i="16"/>
  <c r="E1000" i="16"/>
  <c r="V999" i="16"/>
  <c r="G999" i="16"/>
  <c r="F999" i="16"/>
  <c r="E999" i="16"/>
  <c r="V998" i="16"/>
  <c r="G998" i="16"/>
  <c r="F998" i="16"/>
  <c r="E998" i="16"/>
  <c r="V997" i="16"/>
  <c r="G997" i="16"/>
  <c r="F997" i="16"/>
  <c r="E997" i="16"/>
  <c r="V996" i="16"/>
  <c r="G996" i="16"/>
  <c r="F996" i="16"/>
  <c r="E996" i="16"/>
  <c r="V995" i="16"/>
  <c r="G995" i="16"/>
  <c r="F995" i="16"/>
  <c r="E995" i="16"/>
  <c r="V994" i="16"/>
  <c r="G994" i="16"/>
  <c r="F994" i="16"/>
  <c r="E994" i="16"/>
  <c r="V993" i="16"/>
  <c r="G993" i="16"/>
  <c r="F993" i="16"/>
  <c r="E993" i="16"/>
  <c r="V992" i="16"/>
  <c r="G992" i="16"/>
  <c r="F992" i="16"/>
  <c r="E992" i="16"/>
  <c r="V991" i="16"/>
  <c r="G991" i="16"/>
  <c r="F991" i="16"/>
  <c r="E991" i="16"/>
  <c r="V990" i="16"/>
  <c r="G990" i="16"/>
  <c r="F990" i="16"/>
  <c r="E990" i="16"/>
  <c r="V989" i="16"/>
  <c r="G989" i="16"/>
  <c r="F989" i="16"/>
  <c r="E989" i="16"/>
  <c r="V988" i="16"/>
  <c r="G988" i="16"/>
  <c r="F988" i="16"/>
  <c r="E988" i="16"/>
  <c r="V987" i="16"/>
  <c r="G987" i="16"/>
  <c r="F987" i="16"/>
  <c r="E987" i="16"/>
  <c r="V986" i="16"/>
  <c r="G986" i="16"/>
  <c r="F986" i="16"/>
  <c r="E986" i="16"/>
  <c r="V985" i="16"/>
  <c r="G985" i="16"/>
  <c r="F985" i="16"/>
  <c r="E985" i="16"/>
  <c r="V984" i="16"/>
  <c r="G984" i="16"/>
  <c r="F984" i="16"/>
  <c r="E984" i="16"/>
  <c r="V983" i="16"/>
  <c r="G983" i="16"/>
  <c r="F983" i="16"/>
  <c r="E983" i="16"/>
  <c r="V982" i="16"/>
  <c r="G982" i="16"/>
  <c r="F982" i="16"/>
  <c r="E982" i="16"/>
  <c r="V981" i="16"/>
  <c r="G981" i="16"/>
  <c r="F981" i="16"/>
  <c r="E981" i="16"/>
  <c r="V980" i="16"/>
  <c r="G980" i="16"/>
  <c r="F980" i="16"/>
  <c r="E980" i="16"/>
  <c r="V979" i="16"/>
  <c r="G979" i="16"/>
  <c r="F979" i="16"/>
  <c r="E979" i="16"/>
  <c r="V978" i="16"/>
  <c r="G978" i="16"/>
  <c r="F978" i="16"/>
  <c r="E978" i="16"/>
  <c r="V977" i="16"/>
  <c r="G977" i="16"/>
  <c r="F977" i="16"/>
  <c r="E977" i="16"/>
  <c r="V976" i="16"/>
  <c r="G976" i="16"/>
  <c r="F976" i="16"/>
  <c r="E976" i="16"/>
  <c r="V975" i="16"/>
  <c r="G975" i="16"/>
  <c r="F975" i="16"/>
  <c r="E975" i="16"/>
  <c r="V974" i="16"/>
  <c r="G974" i="16"/>
  <c r="F974" i="16"/>
  <c r="E974" i="16"/>
  <c r="V973" i="16"/>
  <c r="G973" i="16"/>
  <c r="F973" i="16"/>
  <c r="E973" i="16"/>
  <c r="V972" i="16"/>
  <c r="G972" i="16"/>
  <c r="F972" i="16"/>
  <c r="E972" i="16"/>
  <c r="V971" i="16"/>
  <c r="G971" i="16"/>
  <c r="F971" i="16"/>
  <c r="E971" i="16"/>
  <c r="V970" i="16"/>
  <c r="G970" i="16"/>
  <c r="F970" i="16"/>
  <c r="E970" i="16"/>
  <c r="V969" i="16"/>
  <c r="G969" i="16"/>
  <c r="F969" i="16"/>
  <c r="E969" i="16"/>
  <c r="V968" i="16"/>
  <c r="G968" i="16"/>
  <c r="F968" i="16"/>
  <c r="E968" i="16"/>
  <c r="V967" i="16"/>
  <c r="G967" i="16"/>
  <c r="F967" i="16"/>
  <c r="E967" i="16"/>
  <c r="V966" i="16"/>
  <c r="G966" i="16"/>
  <c r="F966" i="16"/>
  <c r="E966" i="16"/>
  <c r="V965" i="16"/>
  <c r="G965" i="16"/>
  <c r="F965" i="16"/>
  <c r="E965" i="16"/>
  <c r="V964" i="16"/>
  <c r="G964" i="16"/>
  <c r="F964" i="16"/>
  <c r="E964" i="16"/>
  <c r="V963" i="16"/>
  <c r="G963" i="16"/>
  <c r="F963" i="16"/>
  <c r="E963" i="16"/>
  <c r="V962" i="16"/>
  <c r="G962" i="16"/>
  <c r="F962" i="16"/>
  <c r="E962" i="16"/>
  <c r="V961" i="16"/>
  <c r="G961" i="16"/>
  <c r="F961" i="16"/>
  <c r="E961" i="16"/>
  <c r="V960" i="16"/>
  <c r="G960" i="16"/>
  <c r="F960" i="16"/>
  <c r="E960" i="16"/>
  <c r="V959" i="16"/>
  <c r="G959" i="16"/>
  <c r="F959" i="16"/>
  <c r="E959" i="16"/>
  <c r="V958" i="16"/>
  <c r="G958" i="16"/>
  <c r="F958" i="16"/>
  <c r="E958" i="16"/>
  <c r="V957" i="16"/>
  <c r="G957" i="16"/>
  <c r="F957" i="16"/>
  <c r="E957" i="16"/>
  <c r="V956" i="16"/>
  <c r="G956" i="16"/>
  <c r="F956" i="16"/>
  <c r="E956" i="16"/>
  <c r="V955" i="16"/>
  <c r="G955" i="16"/>
  <c r="F955" i="16"/>
  <c r="E955" i="16"/>
  <c r="V954" i="16"/>
  <c r="G954" i="16"/>
  <c r="F954" i="16"/>
  <c r="E954" i="16"/>
  <c r="V953" i="16"/>
  <c r="G953" i="16"/>
  <c r="F953" i="16"/>
  <c r="E953" i="16"/>
  <c r="V952" i="16"/>
  <c r="G952" i="16"/>
  <c r="F952" i="16"/>
  <c r="E952" i="16"/>
  <c r="V951" i="16"/>
  <c r="G951" i="16"/>
  <c r="F951" i="16"/>
  <c r="E951" i="16"/>
  <c r="V950" i="16"/>
  <c r="G950" i="16"/>
  <c r="F950" i="16"/>
  <c r="E950" i="16"/>
  <c r="V949" i="16"/>
  <c r="G949" i="16"/>
  <c r="F949" i="16"/>
  <c r="E949" i="16"/>
  <c r="V948" i="16"/>
  <c r="G948" i="16"/>
  <c r="F948" i="16"/>
  <c r="E948" i="16"/>
  <c r="V947" i="16"/>
  <c r="G947" i="16"/>
  <c r="F947" i="16"/>
  <c r="E947" i="16"/>
  <c r="V946" i="16"/>
  <c r="G946" i="16"/>
  <c r="F946" i="16"/>
  <c r="E946" i="16"/>
  <c r="V945" i="16"/>
  <c r="G945" i="16"/>
  <c r="F945" i="16"/>
  <c r="E945" i="16"/>
  <c r="V944" i="16"/>
  <c r="G944" i="16"/>
  <c r="F944" i="16"/>
  <c r="E944" i="16"/>
  <c r="V943" i="16"/>
  <c r="G943" i="16"/>
  <c r="F943" i="16"/>
  <c r="E943" i="16"/>
  <c r="V942" i="16"/>
  <c r="G942" i="16"/>
  <c r="F942" i="16"/>
  <c r="E942" i="16"/>
  <c r="V941" i="16"/>
  <c r="G941" i="16"/>
  <c r="F941" i="16"/>
  <c r="E941" i="16"/>
  <c r="V940" i="16"/>
  <c r="G940" i="16"/>
  <c r="F940" i="16"/>
  <c r="E940" i="16"/>
  <c r="V939" i="16"/>
  <c r="G939" i="16"/>
  <c r="F939" i="16"/>
  <c r="E939" i="16"/>
  <c r="V938" i="16"/>
  <c r="G938" i="16"/>
  <c r="F938" i="16"/>
  <c r="E938" i="16"/>
  <c r="V937" i="16"/>
  <c r="G937" i="16"/>
  <c r="F937" i="16"/>
  <c r="E937" i="16"/>
  <c r="V936" i="16"/>
  <c r="G936" i="16"/>
  <c r="F936" i="16"/>
  <c r="E936" i="16"/>
  <c r="V935" i="16"/>
  <c r="G935" i="16"/>
  <c r="F935" i="16"/>
  <c r="E935" i="16"/>
  <c r="V934" i="16"/>
  <c r="G934" i="16"/>
  <c r="F934" i="16"/>
  <c r="E934" i="16"/>
  <c r="V933" i="16"/>
  <c r="G933" i="16"/>
  <c r="F933" i="16"/>
  <c r="E933" i="16"/>
  <c r="V932" i="16"/>
  <c r="G932" i="16"/>
  <c r="F932" i="16"/>
  <c r="E932" i="16"/>
  <c r="V931" i="16"/>
  <c r="G931" i="16"/>
  <c r="F931" i="16"/>
  <c r="E931" i="16"/>
  <c r="V930" i="16"/>
  <c r="G930" i="16"/>
  <c r="F930" i="16"/>
  <c r="E930" i="16"/>
  <c r="V929" i="16"/>
  <c r="G929" i="16"/>
  <c r="F929" i="16"/>
  <c r="E929" i="16"/>
  <c r="V928" i="16"/>
  <c r="G928" i="16"/>
  <c r="F928" i="16"/>
  <c r="E928" i="16"/>
  <c r="V927" i="16"/>
  <c r="G927" i="16"/>
  <c r="F927" i="16"/>
  <c r="E927" i="16"/>
  <c r="V926" i="16"/>
  <c r="G926" i="16"/>
  <c r="F926" i="16"/>
  <c r="E926" i="16"/>
  <c r="V925" i="16"/>
  <c r="G925" i="16"/>
  <c r="F925" i="16"/>
  <c r="E925" i="16"/>
  <c r="V924" i="16"/>
  <c r="G924" i="16"/>
  <c r="F924" i="16"/>
  <c r="E924" i="16"/>
  <c r="V923" i="16"/>
  <c r="G923" i="16"/>
  <c r="F923" i="16"/>
  <c r="E923" i="16"/>
  <c r="V922" i="16"/>
  <c r="G922" i="16"/>
  <c r="F922" i="16"/>
  <c r="E922" i="16"/>
  <c r="V921" i="16"/>
  <c r="G921" i="16"/>
  <c r="F921" i="16"/>
  <c r="E921" i="16"/>
  <c r="V920" i="16"/>
  <c r="G920" i="16"/>
  <c r="F920" i="16"/>
  <c r="E920" i="16"/>
  <c r="V919" i="16"/>
  <c r="G919" i="16"/>
  <c r="F919" i="16"/>
  <c r="E919" i="16"/>
  <c r="V918" i="16"/>
  <c r="G918" i="16"/>
  <c r="F918" i="16"/>
  <c r="E918" i="16"/>
  <c r="V917" i="16"/>
  <c r="G917" i="16"/>
  <c r="F917" i="16"/>
  <c r="E917" i="16"/>
  <c r="V916" i="16"/>
  <c r="G916" i="16"/>
  <c r="F916" i="16"/>
  <c r="E916" i="16"/>
  <c r="V915" i="16"/>
  <c r="G915" i="16"/>
  <c r="F915" i="16"/>
  <c r="E915" i="16"/>
  <c r="V914" i="16"/>
  <c r="G914" i="16"/>
  <c r="F914" i="16"/>
  <c r="E914" i="16"/>
  <c r="V913" i="16"/>
  <c r="G913" i="16"/>
  <c r="F913" i="16"/>
  <c r="E913" i="16"/>
  <c r="V912" i="16"/>
  <c r="G912" i="16"/>
  <c r="F912" i="16"/>
  <c r="E912" i="16"/>
  <c r="V911" i="16"/>
  <c r="G911" i="16"/>
  <c r="F911" i="16"/>
  <c r="E911" i="16"/>
  <c r="V910" i="16"/>
  <c r="G910" i="16"/>
  <c r="F910" i="16"/>
  <c r="E910" i="16"/>
  <c r="V909" i="16"/>
  <c r="G909" i="16"/>
  <c r="F909" i="16"/>
  <c r="E909" i="16"/>
  <c r="V908" i="16"/>
  <c r="G908" i="16"/>
  <c r="F908" i="16"/>
  <c r="E908" i="16"/>
  <c r="V907" i="16"/>
  <c r="G907" i="16"/>
  <c r="F907" i="16"/>
  <c r="E907" i="16"/>
  <c r="V906" i="16"/>
  <c r="G906" i="16"/>
  <c r="F906" i="16"/>
  <c r="E906" i="16"/>
  <c r="V905" i="16"/>
  <c r="G905" i="16"/>
  <c r="F905" i="16"/>
  <c r="E905" i="16"/>
  <c r="V904" i="16"/>
  <c r="G904" i="16"/>
  <c r="F904" i="16"/>
  <c r="E904" i="16"/>
  <c r="V903" i="16"/>
  <c r="G903" i="16"/>
  <c r="F903" i="16"/>
  <c r="E903" i="16"/>
  <c r="V902" i="16"/>
  <c r="G902" i="16"/>
  <c r="F902" i="16"/>
  <c r="E902" i="16"/>
  <c r="V901" i="16"/>
  <c r="G901" i="16"/>
  <c r="F901" i="16"/>
  <c r="E901" i="16"/>
  <c r="V900" i="16"/>
  <c r="G900" i="16"/>
  <c r="F900" i="16"/>
  <c r="E900" i="16"/>
  <c r="V899" i="16"/>
  <c r="G899" i="16"/>
  <c r="F899" i="16"/>
  <c r="E899" i="16"/>
  <c r="V898" i="16"/>
  <c r="G898" i="16"/>
  <c r="F898" i="16"/>
  <c r="E898" i="16"/>
  <c r="V897" i="16"/>
  <c r="G897" i="16"/>
  <c r="F897" i="16"/>
  <c r="E897" i="16"/>
  <c r="V896" i="16"/>
  <c r="G896" i="16"/>
  <c r="F896" i="16"/>
  <c r="E896" i="16"/>
  <c r="V895" i="16"/>
  <c r="G895" i="16"/>
  <c r="F895" i="16"/>
  <c r="E895" i="16"/>
  <c r="V894" i="16"/>
  <c r="G894" i="16"/>
  <c r="F894" i="16"/>
  <c r="E894" i="16"/>
  <c r="V893" i="16"/>
  <c r="G893" i="16"/>
  <c r="F893" i="16"/>
  <c r="E893" i="16"/>
  <c r="V892" i="16"/>
  <c r="G892" i="16"/>
  <c r="F892" i="16"/>
  <c r="E892" i="16"/>
  <c r="V891" i="16"/>
  <c r="G891" i="16"/>
  <c r="F891" i="16"/>
  <c r="E891" i="16"/>
  <c r="V890" i="16"/>
  <c r="G890" i="16"/>
  <c r="F890" i="16"/>
  <c r="E890" i="16"/>
  <c r="V889" i="16"/>
  <c r="G889" i="16"/>
  <c r="F889" i="16"/>
  <c r="E889" i="16"/>
  <c r="V888" i="16"/>
  <c r="G888" i="16"/>
  <c r="F888" i="16"/>
  <c r="E888" i="16"/>
  <c r="V887" i="16"/>
  <c r="G887" i="16"/>
  <c r="F887" i="16"/>
  <c r="E887" i="16"/>
  <c r="V886" i="16"/>
  <c r="G886" i="16"/>
  <c r="F886" i="16"/>
  <c r="E886" i="16"/>
  <c r="V885" i="16"/>
  <c r="G885" i="16"/>
  <c r="F885" i="16"/>
  <c r="E885" i="16"/>
  <c r="V884" i="16"/>
  <c r="G884" i="16"/>
  <c r="F884" i="16"/>
  <c r="E884" i="16"/>
  <c r="V883" i="16"/>
  <c r="G883" i="16"/>
  <c r="F883" i="16"/>
  <c r="E883" i="16"/>
  <c r="V882" i="16"/>
  <c r="G882" i="16"/>
  <c r="F882" i="16"/>
  <c r="E882" i="16"/>
  <c r="V881" i="16"/>
  <c r="G881" i="16"/>
  <c r="F881" i="16"/>
  <c r="E881" i="16"/>
  <c r="V880" i="16"/>
  <c r="G880" i="16"/>
  <c r="F880" i="16"/>
  <c r="E880" i="16"/>
  <c r="V879" i="16"/>
  <c r="G879" i="16"/>
  <c r="F879" i="16"/>
  <c r="E879" i="16"/>
  <c r="V878" i="16"/>
  <c r="G878" i="16"/>
  <c r="F878" i="16"/>
  <c r="E878" i="16"/>
  <c r="V877" i="16"/>
  <c r="G877" i="16"/>
  <c r="F877" i="16"/>
  <c r="E877" i="16"/>
  <c r="V876" i="16"/>
  <c r="G876" i="16"/>
  <c r="F876" i="16"/>
  <c r="E876" i="16"/>
  <c r="V875" i="16"/>
  <c r="G875" i="16"/>
  <c r="F875" i="16"/>
  <c r="E875" i="16"/>
  <c r="V874" i="16"/>
  <c r="G874" i="16"/>
  <c r="F874" i="16"/>
  <c r="E874" i="16"/>
  <c r="V873" i="16"/>
  <c r="G873" i="16"/>
  <c r="F873" i="16"/>
  <c r="E873" i="16"/>
  <c r="V872" i="16"/>
  <c r="G872" i="16"/>
  <c r="F872" i="16"/>
  <c r="E872" i="16"/>
  <c r="V871" i="16"/>
  <c r="G871" i="16"/>
  <c r="F871" i="16"/>
  <c r="E871" i="16"/>
  <c r="V870" i="16"/>
  <c r="G870" i="16"/>
  <c r="F870" i="16"/>
  <c r="E870" i="16"/>
  <c r="V869" i="16"/>
  <c r="G869" i="16"/>
  <c r="F869" i="16"/>
  <c r="E869" i="16"/>
  <c r="V868" i="16"/>
  <c r="G868" i="16"/>
  <c r="F868" i="16"/>
  <c r="E868" i="16"/>
  <c r="V867" i="16"/>
  <c r="G867" i="16"/>
  <c r="F867" i="16"/>
  <c r="E867" i="16"/>
  <c r="V866" i="16"/>
  <c r="G866" i="16"/>
  <c r="F866" i="16"/>
  <c r="E866" i="16"/>
  <c r="V865" i="16"/>
  <c r="G865" i="16"/>
  <c r="F865" i="16"/>
  <c r="E865" i="16"/>
  <c r="V864" i="16"/>
  <c r="G864" i="16"/>
  <c r="F864" i="16"/>
  <c r="E864" i="16"/>
  <c r="V863" i="16"/>
  <c r="G863" i="16"/>
  <c r="F863" i="16"/>
  <c r="E863" i="16"/>
  <c r="V862" i="16"/>
  <c r="G862" i="16"/>
  <c r="F862" i="16"/>
  <c r="E862" i="16"/>
  <c r="V861" i="16"/>
  <c r="G861" i="16"/>
  <c r="F861" i="16"/>
  <c r="E861" i="16"/>
  <c r="V860" i="16"/>
  <c r="G860" i="16"/>
  <c r="F860" i="16"/>
  <c r="E860" i="16"/>
  <c r="V859" i="16"/>
  <c r="G859" i="16"/>
  <c r="F859" i="16"/>
  <c r="E859" i="16"/>
  <c r="V858" i="16"/>
  <c r="G858" i="16"/>
  <c r="F858" i="16"/>
  <c r="E858" i="16"/>
  <c r="V857" i="16"/>
  <c r="G857" i="16"/>
  <c r="F857" i="16"/>
  <c r="E857" i="16"/>
  <c r="V856" i="16"/>
  <c r="G856" i="16"/>
  <c r="F856" i="16"/>
  <c r="E856" i="16"/>
  <c r="V855" i="16"/>
  <c r="G855" i="16"/>
  <c r="F855" i="16"/>
  <c r="E855" i="16"/>
  <c r="V854" i="16"/>
  <c r="G854" i="16"/>
  <c r="F854" i="16"/>
  <c r="E854" i="16"/>
  <c r="V853" i="16"/>
  <c r="G853" i="16"/>
  <c r="F853" i="16"/>
  <c r="E853" i="16"/>
  <c r="V852" i="16"/>
  <c r="G852" i="16"/>
  <c r="F852" i="16"/>
  <c r="E852" i="16"/>
  <c r="V851" i="16"/>
  <c r="G851" i="16"/>
  <c r="F851" i="16"/>
  <c r="E851" i="16"/>
  <c r="V850" i="16"/>
  <c r="G850" i="16"/>
  <c r="F850" i="16"/>
  <c r="E850" i="16"/>
  <c r="V849" i="16"/>
  <c r="G849" i="16"/>
  <c r="F849" i="16"/>
  <c r="E849" i="16"/>
  <c r="V848" i="16"/>
  <c r="G848" i="16"/>
  <c r="F848" i="16"/>
  <c r="E848" i="16"/>
  <c r="V847" i="16"/>
  <c r="G847" i="16"/>
  <c r="F847" i="16"/>
  <c r="E847" i="16"/>
  <c r="V846" i="16"/>
  <c r="G846" i="16"/>
  <c r="F846" i="16"/>
  <c r="E846" i="16"/>
  <c r="V845" i="16"/>
  <c r="G845" i="16"/>
  <c r="F845" i="16"/>
  <c r="E845" i="16"/>
  <c r="V844" i="16"/>
  <c r="G844" i="16"/>
  <c r="F844" i="16"/>
  <c r="E844" i="16"/>
  <c r="V843" i="16"/>
  <c r="G843" i="16"/>
  <c r="F843" i="16"/>
  <c r="E843" i="16"/>
  <c r="V842" i="16"/>
  <c r="G842" i="16"/>
  <c r="F842" i="16"/>
  <c r="E842" i="16"/>
  <c r="V841" i="16"/>
  <c r="G841" i="16"/>
  <c r="F841" i="16"/>
  <c r="E841" i="16"/>
  <c r="V840" i="16"/>
  <c r="G840" i="16"/>
  <c r="F840" i="16"/>
  <c r="E840" i="16"/>
  <c r="V839" i="16"/>
  <c r="G839" i="16"/>
  <c r="F839" i="16"/>
  <c r="E839" i="16"/>
  <c r="V838" i="16"/>
  <c r="G838" i="16"/>
  <c r="F838" i="16"/>
  <c r="E838" i="16"/>
  <c r="V837" i="16"/>
  <c r="G837" i="16"/>
  <c r="F837" i="16"/>
  <c r="E837" i="16"/>
  <c r="V836" i="16"/>
  <c r="G836" i="16"/>
  <c r="F836" i="16"/>
  <c r="E836" i="16"/>
  <c r="V835" i="16"/>
  <c r="G835" i="16"/>
  <c r="F835" i="16"/>
  <c r="E835" i="16"/>
  <c r="V834" i="16"/>
  <c r="G834" i="16"/>
  <c r="F834" i="16"/>
  <c r="E834" i="16"/>
  <c r="V833" i="16"/>
  <c r="G833" i="16"/>
  <c r="F833" i="16"/>
  <c r="E833" i="16"/>
  <c r="V832" i="16"/>
  <c r="G832" i="16"/>
  <c r="F832" i="16"/>
  <c r="E832" i="16"/>
  <c r="V831" i="16"/>
  <c r="G831" i="16"/>
  <c r="F831" i="16"/>
  <c r="E831" i="16"/>
  <c r="V830" i="16"/>
  <c r="G830" i="16"/>
  <c r="F830" i="16"/>
  <c r="E830" i="16"/>
  <c r="V829" i="16"/>
  <c r="G829" i="16"/>
  <c r="F829" i="16"/>
  <c r="E829" i="16"/>
  <c r="V828" i="16"/>
  <c r="G828" i="16"/>
  <c r="F828" i="16"/>
  <c r="E828" i="16"/>
  <c r="V827" i="16"/>
  <c r="G827" i="16"/>
  <c r="F827" i="16"/>
  <c r="E827" i="16"/>
  <c r="V826" i="16"/>
  <c r="G826" i="16"/>
  <c r="F826" i="16"/>
  <c r="E826" i="16"/>
  <c r="V825" i="16"/>
  <c r="G825" i="16"/>
  <c r="F825" i="16"/>
  <c r="E825" i="16"/>
  <c r="V824" i="16"/>
  <c r="G824" i="16"/>
  <c r="F824" i="16"/>
  <c r="E824" i="16"/>
  <c r="V823" i="16"/>
  <c r="G823" i="16"/>
  <c r="F823" i="16"/>
  <c r="E823" i="16"/>
  <c r="V822" i="16"/>
  <c r="G822" i="16"/>
  <c r="F822" i="16"/>
  <c r="E822" i="16"/>
  <c r="V821" i="16"/>
  <c r="G821" i="16"/>
  <c r="F821" i="16"/>
  <c r="E821" i="16"/>
  <c r="V820" i="16"/>
  <c r="G820" i="16"/>
  <c r="F820" i="16"/>
  <c r="E820" i="16"/>
  <c r="V819" i="16"/>
  <c r="G819" i="16"/>
  <c r="F819" i="16"/>
  <c r="E819" i="16"/>
  <c r="V818" i="16"/>
  <c r="G818" i="16"/>
  <c r="F818" i="16"/>
  <c r="E818" i="16"/>
  <c r="V817" i="16"/>
  <c r="G817" i="16"/>
  <c r="F817" i="16"/>
  <c r="E817" i="16"/>
  <c r="V816" i="16"/>
  <c r="G816" i="16"/>
  <c r="F816" i="16"/>
  <c r="E816" i="16"/>
  <c r="V815" i="16"/>
  <c r="G815" i="16"/>
  <c r="F815" i="16"/>
  <c r="E815" i="16"/>
  <c r="V814" i="16"/>
  <c r="G814" i="16"/>
  <c r="F814" i="16"/>
  <c r="E814" i="16"/>
  <c r="V813" i="16"/>
  <c r="G813" i="16"/>
  <c r="F813" i="16"/>
  <c r="E813" i="16"/>
  <c r="V812" i="16"/>
  <c r="G812" i="16"/>
  <c r="F812" i="16"/>
  <c r="E812" i="16"/>
  <c r="V811" i="16"/>
  <c r="G811" i="16"/>
  <c r="F811" i="16"/>
  <c r="E811" i="16"/>
  <c r="V810" i="16"/>
  <c r="G810" i="16"/>
  <c r="F810" i="16"/>
  <c r="E810" i="16"/>
  <c r="V809" i="16"/>
  <c r="G809" i="16"/>
  <c r="F809" i="16"/>
  <c r="E809" i="16"/>
  <c r="V808" i="16"/>
  <c r="G808" i="16"/>
  <c r="F808" i="16"/>
  <c r="E808" i="16"/>
  <c r="V807" i="16"/>
  <c r="G807" i="16"/>
  <c r="F807" i="16"/>
  <c r="E807" i="16"/>
  <c r="V806" i="16"/>
  <c r="G806" i="16"/>
  <c r="F806" i="16"/>
  <c r="E806" i="16"/>
  <c r="V805" i="16"/>
  <c r="G805" i="16"/>
  <c r="F805" i="16"/>
  <c r="E805" i="16"/>
  <c r="V804" i="16"/>
  <c r="G804" i="16"/>
  <c r="F804" i="16"/>
  <c r="E804" i="16"/>
  <c r="V803" i="16"/>
  <c r="G803" i="16"/>
  <c r="F803" i="16"/>
  <c r="E803" i="16"/>
  <c r="V802" i="16"/>
  <c r="G802" i="16"/>
  <c r="F802" i="16"/>
  <c r="E802" i="16"/>
  <c r="V801" i="16"/>
  <c r="G801" i="16"/>
  <c r="F801" i="16"/>
  <c r="E801" i="16"/>
  <c r="V800" i="16"/>
  <c r="G800" i="16"/>
  <c r="F800" i="16"/>
  <c r="E800" i="16"/>
  <c r="V799" i="16"/>
  <c r="G799" i="16"/>
  <c r="F799" i="16"/>
  <c r="E799" i="16"/>
  <c r="V798" i="16"/>
  <c r="G798" i="16"/>
  <c r="F798" i="16"/>
  <c r="E798" i="16"/>
  <c r="V797" i="16"/>
  <c r="G797" i="16"/>
  <c r="F797" i="16"/>
  <c r="E797" i="16"/>
  <c r="V796" i="16"/>
  <c r="G796" i="16"/>
  <c r="F796" i="16"/>
  <c r="E796" i="16"/>
  <c r="V795" i="16"/>
  <c r="G795" i="16"/>
  <c r="F795" i="16"/>
  <c r="E795" i="16"/>
  <c r="V794" i="16"/>
  <c r="G794" i="16"/>
  <c r="F794" i="16"/>
  <c r="E794" i="16"/>
  <c r="V793" i="16"/>
  <c r="G793" i="16"/>
  <c r="F793" i="16"/>
  <c r="E793" i="16"/>
  <c r="V792" i="16"/>
  <c r="G792" i="16"/>
  <c r="F792" i="16"/>
  <c r="E792" i="16"/>
  <c r="V791" i="16"/>
  <c r="G791" i="16"/>
  <c r="F791" i="16"/>
  <c r="E791" i="16"/>
  <c r="V790" i="16"/>
  <c r="G790" i="16"/>
  <c r="F790" i="16"/>
  <c r="E790" i="16"/>
  <c r="V789" i="16"/>
  <c r="G789" i="16"/>
  <c r="F789" i="16"/>
  <c r="E789" i="16"/>
  <c r="V788" i="16"/>
  <c r="G788" i="16"/>
  <c r="F788" i="16"/>
  <c r="E788" i="16"/>
  <c r="V787" i="16"/>
  <c r="G787" i="16"/>
  <c r="F787" i="16"/>
  <c r="E787" i="16"/>
  <c r="V786" i="16"/>
  <c r="G786" i="16"/>
  <c r="F786" i="16"/>
  <c r="E786" i="16"/>
  <c r="V785" i="16"/>
  <c r="G785" i="16"/>
  <c r="F785" i="16"/>
  <c r="E785" i="16"/>
  <c r="V784" i="16"/>
  <c r="G784" i="16"/>
  <c r="F784" i="16"/>
  <c r="E784" i="16"/>
  <c r="V783" i="16"/>
  <c r="G783" i="16"/>
  <c r="F783" i="16"/>
  <c r="E783" i="16"/>
  <c r="V782" i="16"/>
  <c r="G782" i="16"/>
  <c r="F782" i="16"/>
  <c r="E782" i="16"/>
  <c r="V781" i="16"/>
  <c r="G781" i="16"/>
  <c r="F781" i="16"/>
  <c r="E781" i="16"/>
  <c r="V780" i="16"/>
  <c r="G780" i="16"/>
  <c r="F780" i="16"/>
  <c r="E780" i="16"/>
  <c r="V779" i="16"/>
  <c r="G779" i="16"/>
  <c r="F779" i="16"/>
  <c r="E779" i="16"/>
  <c r="V778" i="16"/>
  <c r="G778" i="16"/>
  <c r="F778" i="16"/>
  <c r="E778" i="16"/>
  <c r="V777" i="16"/>
  <c r="G777" i="16"/>
  <c r="F777" i="16"/>
  <c r="E777" i="16"/>
  <c r="V776" i="16"/>
  <c r="G776" i="16"/>
  <c r="F776" i="16"/>
  <c r="E776" i="16"/>
  <c r="V775" i="16"/>
  <c r="G775" i="16"/>
  <c r="F775" i="16"/>
  <c r="E775" i="16"/>
  <c r="V774" i="16"/>
  <c r="G774" i="16"/>
  <c r="F774" i="16"/>
  <c r="E774" i="16"/>
  <c r="V773" i="16"/>
  <c r="G773" i="16"/>
  <c r="F773" i="16"/>
  <c r="E773" i="16"/>
  <c r="V772" i="16"/>
  <c r="G772" i="16"/>
  <c r="F772" i="16"/>
  <c r="E772" i="16"/>
  <c r="V771" i="16"/>
  <c r="G771" i="16"/>
  <c r="F771" i="16"/>
  <c r="E771" i="16"/>
  <c r="V770" i="16"/>
  <c r="G770" i="16"/>
  <c r="F770" i="16"/>
  <c r="E770" i="16"/>
  <c r="V769" i="16"/>
  <c r="G769" i="16"/>
  <c r="F769" i="16"/>
  <c r="E769" i="16"/>
  <c r="V768" i="16"/>
  <c r="G768" i="16"/>
  <c r="F768" i="16"/>
  <c r="E768" i="16"/>
  <c r="V767" i="16"/>
  <c r="G767" i="16"/>
  <c r="F767" i="16"/>
  <c r="E767" i="16"/>
  <c r="V766" i="16"/>
  <c r="G766" i="16"/>
  <c r="F766" i="16"/>
  <c r="E766" i="16"/>
  <c r="V765" i="16"/>
  <c r="G765" i="16"/>
  <c r="F765" i="16"/>
  <c r="E765" i="16"/>
  <c r="V764" i="16"/>
  <c r="G764" i="16"/>
  <c r="F764" i="16"/>
  <c r="E764" i="16"/>
  <c r="V763" i="16"/>
  <c r="G763" i="16"/>
  <c r="F763" i="16"/>
  <c r="E763" i="16"/>
  <c r="V762" i="16"/>
  <c r="G762" i="16"/>
  <c r="F762" i="16"/>
  <c r="E762" i="16"/>
  <c r="V761" i="16"/>
  <c r="G761" i="16"/>
  <c r="F761" i="16"/>
  <c r="E761" i="16"/>
  <c r="V760" i="16"/>
  <c r="G760" i="16"/>
  <c r="F760" i="16"/>
  <c r="E760" i="16"/>
  <c r="V759" i="16"/>
  <c r="G759" i="16"/>
  <c r="F759" i="16"/>
  <c r="E759" i="16"/>
  <c r="V758" i="16"/>
  <c r="G758" i="16"/>
  <c r="F758" i="16"/>
  <c r="E758" i="16"/>
  <c r="V757" i="16"/>
  <c r="G757" i="16"/>
  <c r="F757" i="16"/>
  <c r="E757" i="16"/>
  <c r="V756" i="16"/>
  <c r="G756" i="16"/>
  <c r="F756" i="16"/>
  <c r="E756" i="16"/>
  <c r="V755" i="16"/>
  <c r="G755" i="16"/>
  <c r="F755" i="16"/>
  <c r="E755" i="16"/>
  <c r="V754" i="16"/>
  <c r="G754" i="16"/>
  <c r="F754" i="16"/>
  <c r="E754" i="16"/>
  <c r="V753" i="16"/>
  <c r="G753" i="16"/>
  <c r="F753" i="16"/>
  <c r="E753" i="16"/>
  <c r="V752" i="16"/>
  <c r="G752" i="16"/>
  <c r="F752" i="16"/>
  <c r="E752" i="16"/>
  <c r="V751" i="16"/>
  <c r="G751" i="16"/>
  <c r="F751" i="16"/>
  <c r="E751" i="16"/>
  <c r="V750" i="16"/>
  <c r="G750" i="16"/>
  <c r="F750" i="16"/>
  <c r="E750" i="16"/>
  <c r="V749" i="16"/>
  <c r="G749" i="16"/>
  <c r="F749" i="16"/>
  <c r="E749" i="16"/>
  <c r="V748" i="16"/>
  <c r="G748" i="16"/>
  <c r="F748" i="16"/>
  <c r="E748" i="16"/>
  <c r="V747" i="16"/>
  <c r="G747" i="16"/>
  <c r="F747" i="16"/>
  <c r="E747" i="16"/>
  <c r="V746" i="16"/>
  <c r="G746" i="16"/>
  <c r="F746" i="16"/>
  <c r="E746" i="16"/>
  <c r="V745" i="16"/>
  <c r="G745" i="16"/>
  <c r="F745" i="16"/>
  <c r="E745" i="16"/>
  <c r="V744" i="16"/>
  <c r="G744" i="16"/>
  <c r="F744" i="16"/>
  <c r="E744" i="16"/>
  <c r="V743" i="16"/>
  <c r="G743" i="16"/>
  <c r="F743" i="16"/>
  <c r="E743" i="16"/>
  <c r="V742" i="16"/>
  <c r="G742" i="16"/>
  <c r="F742" i="16"/>
  <c r="E742" i="16"/>
  <c r="V741" i="16"/>
  <c r="G741" i="16"/>
  <c r="F741" i="16"/>
  <c r="E741" i="16"/>
  <c r="V740" i="16"/>
  <c r="G740" i="16"/>
  <c r="F740" i="16"/>
  <c r="E740" i="16"/>
  <c r="V739" i="16"/>
  <c r="G739" i="16"/>
  <c r="F739" i="16"/>
  <c r="E739" i="16"/>
  <c r="V738" i="16"/>
  <c r="G738" i="16"/>
  <c r="F738" i="16"/>
  <c r="E738" i="16"/>
  <c r="V737" i="16"/>
  <c r="G737" i="16"/>
  <c r="F737" i="16"/>
  <c r="E737" i="16"/>
  <c r="V736" i="16"/>
  <c r="G736" i="16"/>
  <c r="F736" i="16"/>
  <c r="E736" i="16"/>
  <c r="V735" i="16"/>
  <c r="G735" i="16"/>
  <c r="F735" i="16"/>
  <c r="E735" i="16"/>
  <c r="V734" i="16"/>
  <c r="G734" i="16"/>
  <c r="F734" i="16"/>
  <c r="E734" i="16"/>
  <c r="V733" i="16"/>
  <c r="G733" i="16"/>
  <c r="F733" i="16"/>
  <c r="E733" i="16"/>
  <c r="V732" i="16"/>
  <c r="G732" i="16"/>
  <c r="F732" i="16"/>
  <c r="E732" i="16"/>
  <c r="V731" i="16"/>
  <c r="G731" i="16"/>
  <c r="F731" i="16"/>
  <c r="E731" i="16"/>
  <c r="V730" i="16"/>
  <c r="G730" i="16"/>
  <c r="F730" i="16"/>
  <c r="E730" i="16"/>
  <c r="V729" i="16"/>
  <c r="G729" i="16"/>
  <c r="F729" i="16"/>
  <c r="E729" i="16"/>
  <c r="V728" i="16"/>
  <c r="G728" i="16"/>
  <c r="F728" i="16"/>
  <c r="E728" i="16"/>
  <c r="V727" i="16"/>
  <c r="G727" i="16"/>
  <c r="F727" i="16"/>
  <c r="E727" i="16"/>
  <c r="V726" i="16"/>
  <c r="G726" i="16"/>
  <c r="F726" i="16"/>
  <c r="E726" i="16"/>
  <c r="V725" i="16"/>
  <c r="G725" i="16"/>
  <c r="F725" i="16"/>
  <c r="E725" i="16"/>
  <c r="V724" i="16"/>
  <c r="G724" i="16"/>
  <c r="F724" i="16"/>
  <c r="E724" i="16"/>
  <c r="V723" i="16"/>
  <c r="G723" i="16"/>
  <c r="F723" i="16"/>
  <c r="E723" i="16"/>
  <c r="V722" i="16"/>
  <c r="G722" i="16"/>
  <c r="F722" i="16"/>
  <c r="E722" i="16"/>
  <c r="V721" i="16"/>
  <c r="G721" i="16"/>
  <c r="F721" i="16"/>
  <c r="E721" i="16"/>
  <c r="V720" i="16"/>
  <c r="G720" i="16"/>
  <c r="F720" i="16"/>
  <c r="E720" i="16"/>
  <c r="V719" i="16"/>
  <c r="G719" i="16"/>
  <c r="F719" i="16"/>
  <c r="E719" i="16"/>
  <c r="V718" i="16"/>
  <c r="G718" i="16"/>
  <c r="F718" i="16"/>
  <c r="E718" i="16"/>
  <c r="V717" i="16"/>
  <c r="G717" i="16"/>
  <c r="F717" i="16"/>
  <c r="E717" i="16"/>
  <c r="V716" i="16"/>
  <c r="G716" i="16"/>
  <c r="F716" i="16"/>
  <c r="E716" i="16"/>
  <c r="V715" i="16"/>
  <c r="G715" i="16"/>
  <c r="F715" i="16"/>
  <c r="E715" i="16"/>
  <c r="V714" i="16"/>
  <c r="G714" i="16"/>
  <c r="F714" i="16"/>
  <c r="E714" i="16"/>
  <c r="V713" i="16"/>
  <c r="G713" i="16"/>
  <c r="F713" i="16"/>
  <c r="E713" i="16"/>
  <c r="V712" i="16"/>
  <c r="G712" i="16"/>
  <c r="F712" i="16"/>
  <c r="E712" i="16"/>
  <c r="V711" i="16"/>
  <c r="G711" i="16"/>
  <c r="F711" i="16"/>
  <c r="E711" i="16"/>
  <c r="V710" i="16"/>
  <c r="G710" i="16"/>
  <c r="F710" i="16"/>
  <c r="E710" i="16"/>
  <c r="V709" i="16"/>
  <c r="G709" i="16"/>
  <c r="F709" i="16"/>
  <c r="E709" i="16"/>
  <c r="V708" i="16"/>
  <c r="G708" i="16"/>
  <c r="F708" i="16"/>
  <c r="E708" i="16"/>
  <c r="V707" i="16"/>
  <c r="G707" i="16"/>
  <c r="F707" i="16"/>
  <c r="E707" i="16"/>
  <c r="V706" i="16"/>
  <c r="G706" i="16"/>
  <c r="F706" i="16"/>
  <c r="E706" i="16"/>
  <c r="V705" i="16"/>
  <c r="G705" i="16"/>
  <c r="F705" i="16"/>
  <c r="E705" i="16"/>
  <c r="V704" i="16"/>
  <c r="G704" i="16"/>
  <c r="F704" i="16"/>
  <c r="E704" i="16"/>
  <c r="V703" i="16"/>
  <c r="G703" i="16"/>
  <c r="F703" i="16"/>
  <c r="E703" i="16"/>
  <c r="V702" i="16"/>
  <c r="G702" i="16"/>
  <c r="F702" i="16"/>
  <c r="E702" i="16"/>
  <c r="V701" i="16"/>
  <c r="G701" i="16"/>
  <c r="F701" i="16"/>
  <c r="E701" i="16"/>
  <c r="V700" i="16"/>
  <c r="G700" i="16"/>
  <c r="F700" i="16"/>
  <c r="E700" i="16"/>
  <c r="V699" i="16"/>
  <c r="G699" i="16"/>
  <c r="F699" i="16"/>
  <c r="E699" i="16"/>
  <c r="V698" i="16"/>
  <c r="G698" i="16"/>
  <c r="F698" i="16"/>
  <c r="E698" i="16"/>
  <c r="V697" i="16"/>
  <c r="G697" i="16"/>
  <c r="F697" i="16"/>
  <c r="E697" i="16"/>
  <c r="V696" i="16"/>
  <c r="G696" i="16"/>
  <c r="F696" i="16"/>
  <c r="E696" i="16"/>
  <c r="V695" i="16"/>
  <c r="G695" i="16"/>
  <c r="F695" i="16"/>
  <c r="E695" i="16"/>
  <c r="V694" i="16"/>
  <c r="G694" i="16"/>
  <c r="F694" i="16"/>
  <c r="E694" i="16"/>
  <c r="V693" i="16"/>
  <c r="G693" i="16"/>
  <c r="F693" i="16"/>
  <c r="E693" i="16"/>
  <c r="V692" i="16"/>
  <c r="G692" i="16"/>
  <c r="F692" i="16"/>
  <c r="E692" i="16"/>
  <c r="V691" i="16"/>
  <c r="G691" i="16"/>
  <c r="F691" i="16"/>
  <c r="E691" i="16"/>
  <c r="V690" i="16"/>
  <c r="G690" i="16"/>
  <c r="F690" i="16"/>
  <c r="E690" i="16"/>
  <c r="V689" i="16"/>
  <c r="G689" i="16"/>
  <c r="F689" i="16"/>
  <c r="E689" i="16"/>
  <c r="V688" i="16"/>
  <c r="G688" i="16"/>
  <c r="F688" i="16"/>
  <c r="E688" i="16"/>
  <c r="V687" i="16"/>
  <c r="G687" i="16"/>
  <c r="F687" i="16"/>
  <c r="E687" i="16"/>
  <c r="V686" i="16"/>
  <c r="G686" i="16"/>
  <c r="F686" i="16"/>
  <c r="E686" i="16"/>
  <c r="V685" i="16"/>
  <c r="G685" i="16"/>
  <c r="F685" i="16"/>
  <c r="E685" i="16"/>
  <c r="V684" i="16"/>
  <c r="G684" i="16"/>
  <c r="F684" i="16"/>
  <c r="E684" i="16"/>
  <c r="V683" i="16"/>
  <c r="G683" i="16"/>
  <c r="F683" i="16"/>
  <c r="E683" i="16"/>
  <c r="V682" i="16"/>
  <c r="G682" i="16"/>
  <c r="F682" i="16"/>
  <c r="E682" i="16"/>
  <c r="V681" i="16"/>
  <c r="G681" i="16"/>
  <c r="F681" i="16"/>
  <c r="E681" i="16"/>
  <c r="V680" i="16"/>
  <c r="G680" i="16"/>
  <c r="F680" i="16"/>
  <c r="E680" i="16"/>
  <c r="V679" i="16"/>
  <c r="G679" i="16"/>
  <c r="F679" i="16"/>
  <c r="E679" i="16"/>
  <c r="V678" i="16"/>
  <c r="G678" i="16"/>
  <c r="F678" i="16"/>
  <c r="E678" i="16"/>
  <c r="V677" i="16"/>
  <c r="G677" i="16"/>
  <c r="F677" i="16"/>
  <c r="E677" i="16"/>
  <c r="V676" i="16"/>
  <c r="G676" i="16"/>
  <c r="F676" i="16"/>
  <c r="E676" i="16"/>
  <c r="V675" i="16"/>
  <c r="G675" i="16"/>
  <c r="F675" i="16"/>
  <c r="E675" i="16"/>
  <c r="V674" i="16"/>
  <c r="G674" i="16"/>
  <c r="F674" i="16"/>
  <c r="E674" i="16"/>
  <c r="V673" i="16"/>
  <c r="G673" i="16"/>
  <c r="F673" i="16"/>
  <c r="E673" i="16"/>
  <c r="V672" i="16"/>
  <c r="G672" i="16"/>
  <c r="F672" i="16"/>
  <c r="E672" i="16"/>
  <c r="V671" i="16"/>
  <c r="G671" i="16"/>
  <c r="F671" i="16"/>
  <c r="E671" i="16"/>
  <c r="V670" i="16"/>
  <c r="G670" i="16"/>
  <c r="F670" i="16"/>
  <c r="E670" i="16"/>
  <c r="V669" i="16"/>
  <c r="G669" i="16"/>
  <c r="F669" i="16"/>
  <c r="E669" i="16"/>
  <c r="V668" i="16"/>
  <c r="G668" i="16"/>
  <c r="F668" i="16"/>
  <c r="E668" i="16"/>
  <c r="V667" i="16"/>
  <c r="G667" i="16"/>
  <c r="F667" i="16"/>
  <c r="E667" i="16"/>
  <c r="V666" i="16"/>
  <c r="G666" i="16"/>
  <c r="F666" i="16"/>
  <c r="E666" i="16"/>
  <c r="V665" i="16"/>
  <c r="G665" i="16"/>
  <c r="F665" i="16"/>
  <c r="E665" i="16"/>
  <c r="V664" i="16"/>
  <c r="G664" i="16"/>
  <c r="F664" i="16"/>
  <c r="E664" i="16"/>
  <c r="V663" i="16"/>
  <c r="G663" i="16"/>
  <c r="F663" i="16"/>
  <c r="E663" i="16"/>
  <c r="V662" i="16"/>
  <c r="G662" i="16"/>
  <c r="F662" i="16"/>
  <c r="E662" i="16"/>
  <c r="V661" i="16"/>
  <c r="G661" i="16"/>
  <c r="F661" i="16"/>
  <c r="E661" i="16"/>
  <c r="V660" i="16"/>
  <c r="G660" i="16"/>
  <c r="F660" i="16"/>
  <c r="E660" i="16"/>
  <c r="V659" i="16"/>
  <c r="G659" i="16"/>
  <c r="F659" i="16"/>
  <c r="E659" i="16"/>
  <c r="V658" i="16"/>
  <c r="G658" i="16"/>
  <c r="F658" i="16"/>
  <c r="E658" i="16"/>
  <c r="V657" i="16"/>
  <c r="G657" i="16"/>
  <c r="F657" i="16"/>
  <c r="E657" i="16"/>
  <c r="V656" i="16"/>
  <c r="G656" i="16"/>
  <c r="F656" i="16"/>
  <c r="E656" i="16"/>
  <c r="V655" i="16"/>
  <c r="G655" i="16"/>
  <c r="F655" i="16"/>
  <c r="E655" i="16"/>
  <c r="V654" i="16"/>
  <c r="G654" i="16"/>
  <c r="F654" i="16"/>
  <c r="E654" i="16"/>
  <c r="V653" i="16"/>
  <c r="G653" i="16"/>
  <c r="F653" i="16"/>
  <c r="E653" i="16"/>
  <c r="V652" i="16"/>
  <c r="G652" i="16"/>
  <c r="F652" i="16"/>
  <c r="E652" i="16"/>
  <c r="V651" i="16"/>
  <c r="G651" i="16"/>
  <c r="F651" i="16"/>
  <c r="E651" i="16"/>
  <c r="V650" i="16"/>
  <c r="G650" i="16"/>
  <c r="F650" i="16"/>
  <c r="E650" i="16"/>
  <c r="V649" i="16"/>
  <c r="G649" i="16"/>
  <c r="F649" i="16"/>
  <c r="E649" i="16"/>
  <c r="V648" i="16"/>
  <c r="G648" i="16"/>
  <c r="F648" i="16"/>
  <c r="E648" i="16"/>
  <c r="V647" i="16"/>
  <c r="G647" i="16"/>
  <c r="F647" i="16"/>
  <c r="E647" i="16"/>
  <c r="V646" i="16"/>
  <c r="G646" i="16"/>
  <c r="F646" i="16"/>
  <c r="E646" i="16"/>
  <c r="V645" i="16"/>
  <c r="G645" i="16"/>
  <c r="F645" i="16"/>
  <c r="E645" i="16"/>
  <c r="V644" i="16"/>
  <c r="G644" i="16"/>
  <c r="F644" i="16"/>
  <c r="E644" i="16"/>
  <c r="V643" i="16"/>
  <c r="G643" i="16"/>
  <c r="F643" i="16"/>
  <c r="E643" i="16"/>
  <c r="V642" i="16"/>
  <c r="G642" i="16"/>
  <c r="F642" i="16"/>
  <c r="E642" i="16"/>
  <c r="V641" i="16"/>
  <c r="G641" i="16"/>
  <c r="F641" i="16"/>
  <c r="E641" i="16"/>
  <c r="V640" i="16"/>
  <c r="G640" i="16"/>
  <c r="F640" i="16"/>
  <c r="E640" i="16"/>
  <c r="V639" i="16"/>
  <c r="G639" i="16"/>
  <c r="F639" i="16"/>
  <c r="E639" i="16"/>
  <c r="V638" i="16"/>
  <c r="G638" i="16"/>
  <c r="F638" i="16"/>
  <c r="E638" i="16"/>
  <c r="V637" i="16"/>
  <c r="G637" i="16"/>
  <c r="F637" i="16"/>
  <c r="E637" i="16"/>
  <c r="V636" i="16"/>
  <c r="G636" i="16"/>
  <c r="F636" i="16"/>
  <c r="E636" i="16"/>
  <c r="V635" i="16"/>
  <c r="G635" i="16"/>
  <c r="F635" i="16"/>
  <c r="E635" i="16"/>
  <c r="V634" i="16"/>
  <c r="G634" i="16"/>
  <c r="F634" i="16"/>
  <c r="E634" i="16"/>
  <c r="V633" i="16"/>
  <c r="G633" i="16"/>
  <c r="F633" i="16"/>
  <c r="E633" i="16"/>
  <c r="V632" i="16"/>
  <c r="G632" i="16"/>
  <c r="F632" i="16"/>
  <c r="E632" i="16"/>
  <c r="V631" i="16"/>
  <c r="G631" i="16"/>
  <c r="F631" i="16"/>
  <c r="E631" i="16"/>
  <c r="V630" i="16"/>
  <c r="G630" i="16"/>
  <c r="F630" i="16"/>
  <c r="E630" i="16"/>
  <c r="V629" i="16"/>
  <c r="G629" i="16"/>
  <c r="F629" i="16"/>
  <c r="E629" i="16"/>
  <c r="V628" i="16"/>
  <c r="G628" i="16"/>
  <c r="F628" i="16"/>
  <c r="E628" i="16"/>
  <c r="V627" i="16"/>
  <c r="G627" i="16"/>
  <c r="F627" i="16"/>
  <c r="E627" i="16"/>
  <c r="V626" i="16"/>
  <c r="G626" i="16"/>
  <c r="F626" i="16"/>
  <c r="E626" i="16"/>
  <c r="V625" i="16"/>
  <c r="G625" i="16"/>
  <c r="F625" i="16"/>
  <c r="E625" i="16"/>
  <c r="V624" i="16"/>
  <c r="G624" i="16"/>
  <c r="F624" i="16"/>
  <c r="E624" i="16"/>
  <c r="V623" i="16"/>
  <c r="G623" i="16"/>
  <c r="F623" i="16"/>
  <c r="E623" i="16"/>
  <c r="V622" i="16"/>
  <c r="G622" i="16"/>
  <c r="F622" i="16"/>
  <c r="E622" i="16"/>
  <c r="V621" i="16"/>
  <c r="G621" i="16"/>
  <c r="F621" i="16"/>
  <c r="E621" i="16"/>
  <c r="V620" i="16"/>
  <c r="G620" i="16"/>
  <c r="F620" i="16"/>
  <c r="E620" i="16"/>
  <c r="V619" i="16"/>
  <c r="G619" i="16"/>
  <c r="F619" i="16"/>
  <c r="E619" i="16"/>
  <c r="V618" i="16"/>
  <c r="G618" i="16"/>
  <c r="F618" i="16"/>
  <c r="E618" i="16"/>
  <c r="V617" i="16"/>
  <c r="G617" i="16"/>
  <c r="F617" i="16"/>
  <c r="E617" i="16"/>
  <c r="V616" i="16"/>
  <c r="G616" i="16"/>
  <c r="F616" i="16"/>
  <c r="E616" i="16"/>
  <c r="V615" i="16"/>
  <c r="G615" i="16"/>
  <c r="F615" i="16"/>
  <c r="E615" i="16"/>
  <c r="V614" i="16"/>
  <c r="G614" i="16"/>
  <c r="F614" i="16"/>
  <c r="E614" i="16"/>
  <c r="V613" i="16"/>
  <c r="G613" i="16"/>
  <c r="F613" i="16"/>
  <c r="E613" i="16"/>
  <c r="V612" i="16"/>
  <c r="G612" i="16"/>
  <c r="F612" i="16"/>
  <c r="E612" i="16"/>
  <c r="V611" i="16"/>
  <c r="G611" i="16"/>
  <c r="F611" i="16"/>
  <c r="E611" i="16"/>
  <c r="V610" i="16"/>
  <c r="G610" i="16"/>
  <c r="F610" i="16"/>
  <c r="E610" i="16"/>
  <c r="V609" i="16"/>
  <c r="G609" i="16"/>
  <c r="F609" i="16"/>
  <c r="E609" i="16"/>
  <c r="V608" i="16"/>
  <c r="G608" i="16"/>
  <c r="F608" i="16"/>
  <c r="E608" i="16"/>
  <c r="V607" i="16"/>
  <c r="G607" i="16"/>
  <c r="F607" i="16"/>
  <c r="E607" i="16"/>
  <c r="V606" i="16"/>
  <c r="G606" i="16"/>
  <c r="F606" i="16"/>
  <c r="E606" i="16"/>
  <c r="V605" i="16"/>
  <c r="G605" i="16"/>
  <c r="F605" i="16"/>
  <c r="E605" i="16"/>
  <c r="V604" i="16"/>
  <c r="G604" i="16"/>
  <c r="F604" i="16"/>
  <c r="E604" i="16"/>
  <c r="V603" i="16"/>
  <c r="G603" i="16"/>
  <c r="F603" i="16"/>
  <c r="E603" i="16"/>
  <c r="V602" i="16"/>
  <c r="G602" i="16"/>
  <c r="F602" i="16"/>
  <c r="E602" i="16"/>
  <c r="V601" i="16"/>
  <c r="G601" i="16"/>
  <c r="F601" i="16"/>
  <c r="E601" i="16"/>
  <c r="V600" i="16"/>
  <c r="G600" i="16"/>
  <c r="F600" i="16"/>
  <c r="E600" i="16"/>
  <c r="V599" i="16"/>
  <c r="G599" i="16"/>
  <c r="F599" i="16"/>
  <c r="E599" i="16"/>
  <c r="V598" i="16"/>
  <c r="G598" i="16"/>
  <c r="F598" i="16"/>
  <c r="E598" i="16"/>
  <c r="V597" i="16"/>
  <c r="G597" i="16"/>
  <c r="F597" i="16"/>
  <c r="E597" i="16"/>
  <c r="V596" i="16"/>
  <c r="G596" i="16"/>
  <c r="F596" i="16"/>
  <c r="E596" i="16"/>
  <c r="V595" i="16"/>
  <c r="G595" i="16"/>
  <c r="F595" i="16"/>
  <c r="E595" i="16"/>
  <c r="V594" i="16"/>
  <c r="G594" i="16"/>
  <c r="F594" i="16"/>
  <c r="E594" i="16"/>
  <c r="V593" i="16"/>
  <c r="G593" i="16"/>
  <c r="F593" i="16"/>
  <c r="E593" i="16"/>
  <c r="V592" i="16"/>
  <c r="G592" i="16"/>
  <c r="F592" i="16"/>
  <c r="E592" i="16"/>
  <c r="V591" i="16"/>
  <c r="G591" i="16"/>
  <c r="F591" i="16"/>
  <c r="E591" i="16"/>
  <c r="V590" i="16"/>
  <c r="G590" i="16"/>
  <c r="F590" i="16"/>
  <c r="E590" i="16"/>
  <c r="V589" i="16"/>
  <c r="G589" i="16"/>
  <c r="F589" i="16"/>
  <c r="E589" i="16"/>
  <c r="V588" i="16"/>
  <c r="G588" i="16"/>
  <c r="F588" i="16"/>
  <c r="E588" i="16"/>
  <c r="V587" i="16"/>
  <c r="G587" i="16"/>
  <c r="F587" i="16"/>
  <c r="E587" i="16"/>
  <c r="V586" i="16"/>
  <c r="G586" i="16"/>
  <c r="F586" i="16"/>
  <c r="E586" i="16"/>
  <c r="V585" i="16"/>
  <c r="G585" i="16"/>
  <c r="F585" i="16"/>
  <c r="E585" i="16"/>
  <c r="V584" i="16"/>
  <c r="G584" i="16"/>
  <c r="F584" i="16"/>
  <c r="E584" i="16"/>
  <c r="V583" i="16"/>
  <c r="G583" i="16"/>
  <c r="F583" i="16"/>
  <c r="E583" i="16"/>
  <c r="V582" i="16"/>
  <c r="G582" i="16"/>
  <c r="F582" i="16"/>
  <c r="E582" i="16"/>
  <c r="V581" i="16"/>
  <c r="G581" i="16"/>
  <c r="F581" i="16"/>
  <c r="E581" i="16"/>
  <c r="V580" i="16"/>
  <c r="G580" i="16"/>
  <c r="F580" i="16"/>
  <c r="E580" i="16"/>
  <c r="V579" i="16"/>
  <c r="G579" i="16"/>
  <c r="F579" i="16"/>
  <c r="E579" i="16"/>
  <c r="V578" i="16"/>
  <c r="G578" i="16"/>
  <c r="F578" i="16"/>
  <c r="E578" i="16"/>
  <c r="V577" i="16"/>
  <c r="G577" i="16"/>
  <c r="F577" i="16"/>
  <c r="E577" i="16"/>
  <c r="V576" i="16"/>
  <c r="G576" i="16"/>
  <c r="F576" i="16"/>
  <c r="E576" i="16"/>
  <c r="V575" i="16"/>
  <c r="G575" i="16"/>
  <c r="F575" i="16"/>
  <c r="E575" i="16"/>
  <c r="V574" i="16"/>
  <c r="G574" i="16"/>
  <c r="F574" i="16"/>
  <c r="E574" i="16"/>
  <c r="V573" i="16"/>
  <c r="G573" i="16"/>
  <c r="F573" i="16"/>
  <c r="E573" i="16"/>
  <c r="V572" i="16"/>
  <c r="G572" i="16"/>
  <c r="F572" i="16"/>
  <c r="E572" i="16"/>
  <c r="V571" i="16"/>
  <c r="G571" i="16"/>
  <c r="F571" i="16"/>
  <c r="E571" i="16"/>
  <c r="V570" i="16"/>
  <c r="G570" i="16"/>
  <c r="F570" i="16"/>
  <c r="E570" i="16"/>
  <c r="V569" i="16"/>
  <c r="G569" i="16"/>
  <c r="F569" i="16"/>
  <c r="E569" i="16"/>
  <c r="V568" i="16"/>
  <c r="G568" i="16"/>
  <c r="F568" i="16"/>
  <c r="E568" i="16"/>
  <c r="V567" i="16"/>
  <c r="G567" i="16"/>
  <c r="F567" i="16"/>
  <c r="E567" i="16"/>
  <c r="V566" i="16"/>
  <c r="G566" i="16"/>
  <c r="F566" i="16"/>
  <c r="E566" i="16"/>
  <c r="V565" i="16"/>
  <c r="G565" i="16"/>
  <c r="F565" i="16"/>
  <c r="E565" i="16"/>
  <c r="V564" i="16"/>
  <c r="G564" i="16"/>
  <c r="F564" i="16"/>
  <c r="E564" i="16"/>
  <c r="V563" i="16"/>
  <c r="G563" i="16"/>
  <c r="F563" i="16"/>
  <c r="E563" i="16"/>
  <c r="V562" i="16"/>
  <c r="G562" i="16"/>
  <c r="F562" i="16"/>
  <c r="E562" i="16"/>
  <c r="V561" i="16"/>
  <c r="G561" i="16"/>
  <c r="F561" i="16"/>
  <c r="E561" i="16"/>
  <c r="V560" i="16"/>
  <c r="G560" i="16"/>
  <c r="F560" i="16"/>
  <c r="E560" i="16"/>
  <c r="V559" i="16"/>
  <c r="G559" i="16"/>
  <c r="F559" i="16"/>
  <c r="E559" i="16"/>
  <c r="V558" i="16"/>
  <c r="G558" i="16"/>
  <c r="F558" i="16"/>
  <c r="E558" i="16"/>
  <c r="V557" i="16"/>
  <c r="G557" i="16"/>
  <c r="F557" i="16"/>
  <c r="E557" i="16"/>
  <c r="V556" i="16"/>
  <c r="G556" i="16"/>
  <c r="F556" i="16"/>
  <c r="E556" i="16"/>
  <c r="V555" i="16"/>
  <c r="G555" i="16"/>
  <c r="F555" i="16"/>
  <c r="E555" i="16"/>
  <c r="V554" i="16"/>
  <c r="G554" i="16"/>
  <c r="F554" i="16"/>
  <c r="E554" i="16"/>
  <c r="V553" i="16"/>
  <c r="G553" i="16"/>
  <c r="F553" i="16"/>
  <c r="E553" i="16"/>
  <c r="V552" i="16"/>
  <c r="G552" i="16"/>
  <c r="F552" i="16"/>
  <c r="E552" i="16"/>
  <c r="V551" i="16"/>
  <c r="G551" i="16"/>
  <c r="F551" i="16"/>
  <c r="E551" i="16"/>
  <c r="V550" i="16"/>
  <c r="G550" i="16"/>
  <c r="F550" i="16"/>
  <c r="E550" i="16"/>
  <c r="V549" i="16"/>
  <c r="G549" i="16"/>
  <c r="F549" i="16"/>
  <c r="E549" i="16"/>
  <c r="V548" i="16"/>
  <c r="G548" i="16"/>
  <c r="F548" i="16"/>
  <c r="E548" i="16"/>
  <c r="V547" i="16"/>
  <c r="G547" i="16"/>
  <c r="F547" i="16"/>
  <c r="E547" i="16"/>
  <c r="V546" i="16"/>
  <c r="G546" i="16"/>
  <c r="F546" i="16"/>
  <c r="E546" i="16"/>
  <c r="V545" i="16"/>
  <c r="G545" i="16"/>
  <c r="F545" i="16"/>
  <c r="E545" i="16"/>
  <c r="V544" i="16"/>
  <c r="G544" i="16"/>
  <c r="F544" i="16"/>
  <c r="E544" i="16"/>
  <c r="V543" i="16"/>
  <c r="G543" i="16"/>
  <c r="F543" i="16"/>
  <c r="E543" i="16"/>
  <c r="V542" i="16"/>
  <c r="G542" i="16"/>
  <c r="F542" i="16"/>
  <c r="E542" i="16"/>
  <c r="V541" i="16"/>
  <c r="G541" i="16"/>
  <c r="F541" i="16"/>
  <c r="E541" i="16"/>
  <c r="V540" i="16"/>
  <c r="G540" i="16"/>
  <c r="F540" i="16"/>
  <c r="E540" i="16"/>
  <c r="V539" i="16"/>
  <c r="G539" i="16"/>
  <c r="F539" i="16"/>
  <c r="E539" i="16"/>
  <c r="V538" i="16"/>
  <c r="G538" i="16"/>
  <c r="F538" i="16"/>
  <c r="E538" i="16"/>
  <c r="V537" i="16"/>
  <c r="G537" i="16"/>
  <c r="F537" i="16"/>
  <c r="E537" i="16"/>
  <c r="V536" i="16"/>
  <c r="G536" i="16"/>
  <c r="F536" i="16"/>
  <c r="E536" i="16"/>
  <c r="V535" i="16"/>
  <c r="G535" i="16"/>
  <c r="F535" i="16"/>
  <c r="E535" i="16"/>
  <c r="V534" i="16"/>
  <c r="G534" i="16"/>
  <c r="F534" i="16"/>
  <c r="E534" i="16"/>
  <c r="V533" i="16"/>
  <c r="G533" i="16"/>
  <c r="F533" i="16"/>
  <c r="E533" i="16"/>
  <c r="V532" i="16"/>
  <c r="G532" i="16"/>
  <c r="F532" i="16"/>
  <c r="E532" i="16"/>
  <c r="V531" i="16"/>
  <c r="G531" i="16"/>
  <c r="F531" i="16"/>
  <c r="E531" i="16"/>
  <c r="V530" i="16"/>
  <c r="G530" i="16"/>
  <c r="F530" i="16"/>
  <c r="E530" i="16"/>
  <c r="V529" i="16"/>
  <c r="G529" i="16"/>
  <c r="F529" i="16"/>
  <c r="E529" i="16"/>
  <c r="V528" i="16"/>
  <c r="G528" i="16"/>
  <c r="F528" i="16"/>
  <c r="E528" i="16"/>
  <c r="V527" i="16"/>
  <c r="G527" i="16"/>
  <c r="F527" i="16"/>
  <c r="E527" i="16"/>
  <c r="V526" i="16"/>
  <c r="G526" i="16"/>
  <c r="F526" i="16"/>
  <c r="E526" i="16"/>
  <c r="V525" i="16"/>
  <c r="G525" i="16"/>
  <c r="F525" i="16"/>
  <c r="E525" i="16"/>
  <c r="V524" i="16"/>
  <c r="G524" i="16"/>
  <c r="F524" i="16"/>
  <c r="E524" i="16"/>
  <c r="V523" i="16"/>
  <c r="G523" i="16"/>
  <c r="F523" i="16"/>
  <c r="E523" i="16"/>
  <c r="V522" i="16"/>
  <c r="G522" i="16"/>
  <c r="F522" i="16"/>
  <c r="E522" i="16"/>
  <c r="V521" i="16"/>
  <c r="G521" i="16"/>
  <c r="F521" i="16"/>
  <c r="E521" i="16"/>
  <c r="V520" i="16"/>
  <c r="G520" i="16"/>
  <c r="F520" i="16"/>
  <c r="E520" i="16"/>
  <c r="V519" i="16"/>
  <c r="G519" i="16"/>
  <c r="F519" i="16"/>
  <c r="E519" i="16"/>
  <c r="V518" i="16"/>
  <c r="G518" i="16"/>
  <c r="F518" i="16"/>
  <c r="E518" i="16"/>
  <c r="V517" i="16"/>
  <c r="G517" i="16"/>
  <c r="F517" i="16"/>
  <c r="E517" i="16"/>
  <c r="V516" i="16"/>
  <c r="G516" i="16"/>
  <c r="F516" i="16"/>
  <c r="E516" i="16"/>
  <c r="V515" i="16"/>
  <c r="G515" i="16"/>
  <c r="F515" i="16"/>
  <c r="E515" i="16"/>
  <c r="V514" i="16"/>
  <c r="G514" i="16"/>
  <c r="F514" i="16"/>
  <c r="E514" i="16"/>
  <c r="V513" i="16"/>
  <c r="G513" i="16"/>
  <c r="F513" i="16"/>
  <c r="E513" i="16"/>
  <c r="V512" i="16"/>
  <c r="G512" i="16"/>
  <c r="F512" i="16"/>
  <c r="E512" i="16"/>
  <c r="V511" i="16"/>
  <c r="G511" i="16"/>
  <c r="F511" i="16"/>
  <c r="E511" i="16"/>
  <c r="V510" i="16"/>
  <c r="G510" i="16"/>
  <c r="F510" i="16"/>
  <c r="E510" i="16"/>
  <c r="V509" i="16"/>
  <c r="G509" i="16"/>
  <c r="F509" i="16"/>
  <c r="E509" i="16"/>
  <c r="V508" i="16"/>
  <c r="G508" i="16"/>
  <c r="F508" i="16"/>
  <c r="E508" i="16"/>
  <c r="V507" i="16"/>
  <c r="G507" i="16"/>
  <c r="F507" i="16"/>
  <c r="E507" i="16"/>
  <c r="V506" i="16"/>
  <c r="G506" i="16"/>
  <c r="F506" i="16"/>
  <c r="E506" i="16"/>
  <c r="V505" i="16"/>
  <c r="G505" i="16"/>
  <c r="F505" i="16"/>
  <c r="E505" i="16"/>
  <c r="V504" i="16"/>
  <c r="G504" i="16"/>
  <c r="F504" i="16"/>
  <c r="E504" i="16"/>
  <c r="V503" i="16"/>
  <c r="G503" i="16"/>
  <c r="F503" i="16"/>
  <c r="E503" i="16"/>
  <c r="V502" i="16"/>
  <c r="G502" i="16"/>
  <c r="F502" i="16"/>
  <c r="E502" i="16"/>
  <c r="V501" i="16"/>
  <c r="G501" i="16"/>
  <c r="F501" i="16"/>
  <c r="E501" i="16"/>
  <c r="V500" i="16"/>
  <c r="G500" i="16"/>
  <c r="F500" i="16"/>
  <c r="E500" i="16"/>
  <c r="V499" i="16"/>
  <c r="G499" i="16"/>
  <c r="F499" i="16"/>
  <c r="E499" i="16"/>
  <c r="V498" i="16"/>
  <c r="G498" i="16"/>
  <c r="F498" i="16"/>
  <c r="E498" i="16"/>
  <c r="V497" i="16"/>
  <c r="G497" i="16"/>
  <c r="F497" i="16"/>
  <c r="E497" i="16"/>
  <c r="V496" i="16"/>
  <c r="G496" i="16"/>
  <c r="F496" i="16"/>
  <c r="E496" i="16"/>
  <c r="V495" i="16"/>
  <c r="G495" i="16"/>
  <c r="F495" i="16"/>
  <c r="E495" i="16"/>
  <c r="V494" i="16"/>
  <c r="G494" i="16"/>
  <c r="F494" i="16"/>
  <c r="E494" i="16"/>
  <c r="V493" i="16"/>
  <c r="G493" i="16"/>
  <c r="F493" i="16"/>
  <c r="E493" i="16"/>
  <c r="V492" i="16"/>
  <c r="G492" i="16"/>
  <c r="F492" i="16"/>
  <c r="E492" i="16"/>
  <c r="V491" i="16"/>
  <c r="G491" i="16"/>
  <c r="F491" i="16"/>
  <c r="E491" i="16"/>
  <c r="V490" i="16"/>
  <c r="G490" i="16"/>
  <c r="F490" i="16"/>
  <c r="E490" i="16"/>
  <c r="V489" i="16"/>
  <c r="G489" i="16"/>
  <c r="F489" i="16"/>
  <c r="E489" i="16"/>
  <c r="V488" i="16"/>
  <c r="G488" i="16"/>
  <c r="F488" i="16"/>
  <c r="E488" i="16"/>
  <c r="V487" i="16"/>
  <c r="G487" i="16"/>
  <c r="F487" i="16"/>
  <c r="E487" i="16"/>
  <c r="V486" i="16"/>
  <c r="G486" i="16"/>
  <c r="F486" i="16"/>
  <c r="E486" i="16"/>
  <c r="V485" i="16"/>
  <c r="G485" i="16"/>
  <c r="F485" i="16"/>
  <c r="E485" i="16"/>
  <c r="V484" i="16"/>
  <c r="G484" i="16"/>
  <c r="F484" i="16"/>
  <c r="E484" i="16"/>
  <c r="V483" i="16"/>
  <c r="G483" i="16"/>
  <c r="F483" i="16"/>
  <c r="E483" i="16"/>
  <c r="V482" i="16"/>
  <c r="G482" i="16"/>
  <c r="F482" i="16"/>
  <c r="E482" i="16"/>
  <c r="V481" i="16"/>
  <c r="G481" i="16"/>
  <c r="F481" i="16"/>
  <c r="E481" i="16"/>
  <c r="V480" i="16"/>
  <c r="G480" i="16"/>
  <c r="F480" i="16"/>
  <c r="E480" i="16"/>
  <c r="V479" i="16"/>
  <c r="G479" i="16"/>
  <c r="F479" i="16"/>
  <c r="E479" i="16"/>
  <c r="V478" i="16"/>
  <c r="G478" i="16"/>
  <c r="F478" i="16"/>
  <c r="E478" i="16"/>
  <c r="V477" i="16"/>
  <c r="G477" i="16"/>
  <c r="F477" i="16"/>
  <c r="E477" i="16"/>
  <c r="V476" i="16"/>
  <c r="G476" i="16"/>
  <c r="F476" i="16"/>
  <c r="E476" i="16"/>
  <c r="V475" i="16"/>
  <c r="G475" i="16"/>
  <c r="F475" i="16"/>
  <c r="E475" i="16"/>
  <c r="V474" i="16"/>
  <c r="G474" i="16"/>
  <c r="F474" i="16"/>
  <c r="E474" i="16"/>
  <c r="V473" i="16"/>
  <c r="G473" i="16"/>
  <c r="F473" i="16"/>
  <c r="E473" i="16"/>
  <c r="V472" i="16"/>
  <c r="G472" i="16"/>
  <c r="F472" i="16"/>
  <c r="E472" i="16"/>
  <c r="V471" i="16"/>
  <c r="G471" i="16"/>
  <c r="F471" i="16"/>
  <c r="E471" i="16"/>
  <c r="V470" i="16"/>
  <c r="G470" i="16"/>
  <c r="F470" i="16"/>
  <c r="E470" i="16"/>
  <c r="V469" i="16"/>
  <c r="G469" i="16"/>
  <c r="F469" i="16"/>
  <c r="E469" i="16"/>
  <c r="V468" i="16"/>
  <c r="G468" i="16"/>
  <c r="F468" i="16"/>
  <c r="E468" i="16"/>
  <c r="V467" i="16"/>
  <c r="G467" i="16"/>
  <c r="F467" i="16"/>
  <c r="E467" i="16"/>
  <c r="V466" i="16"/>
  <c r="G466" i="16"/>
  <c r="F466" i="16"/>
  <c r="E466" i="16"/>
  <c r="V465" i="16"/>
  <c r="G465" i="16"/>
  <c r="F465" i="16"/>
  <c r="E465" i="16"/>
  <c r="V464" i="16"/>
  <c r="G464" i="16"/>
  <c r="F464" i="16"/>
  <c r="E464" i="16"/>
  <c r="V463" i="16"/>
  <c r="G463" i="16"/>
  <c r="F463" i="16"/>
  <c r="E463" i="16"/>
  <c r="V462" i="16"/>
  <c r="G462" i="16"/>
  <c r="F462" i="16"/>
  <c r="E462" i="16"/>
  <c r="V461" i="16"/>
  <c r="G461" i="16"/>
  <c r="F461" i="16"/>
  <c r="E461" i="16"/>
  <c r="V460" i="16"/>
  <c r="G460" i="16"/>
  <c r="F460" i="16"/>
  <c r="E460" i="16"/>
  <c r="V459" i="16"/>
  <c r="G459" i="16"/>
  <c r="F459" i="16"/>
  <c r="E459" i="16"/>
  <c r="V458" i="16"/>
  <c r="G458" i="16"/>
  <c r="F458" i="16"/>
  <c r="E458" i="16"/>
  <c r="V457" i="16"/>
  <c r="G457" i="16"/>
  <c r="F457" i="16"/>
  <c r="E457" i="16"/>
  <c r="V456" i="16"/>
  <c r="G456" i="16"/>
  <c r="F456" i="16"/>
  <c r="E456" i="16"/>
  <c r="V455" i="16"/>
  <c r="G455" i="16"/>
  <c r="F455" i="16"/>
  <c r="E455" i="16"/>
  <c r="V454" i="16"/>
  <c r="G454" i="16"/>
  <c r="F454" i="16"/>
  <c r="E454" i="16"/>
  <c r="V453" i="16"/>
  <c r="G453" i="16"/>
  <c r="F453" i="16"/>
  <c r="E453" i="16"/>
  <c r="V452" i="16"/>
  <c r="G452" i="16"/>
  <c r="F452" i="16"/>
  <c r="E452" i="16"/>
  <c r="V451" i="16"/>
  <c r="G451" i="16"/>
  <c r="F451" i="16"/>
  <c r="E451" i="16"/>
  <c r="V450" i="16"/>
  <c r="G450" i="16"/>
  <c r="F450" i="16"/>
  <c r="E450" i="16"/>
  <c r="V449" i="16"/>
  <c r="G449" i="16"/>
  <c r="F449" i="16"/>
  <c r="E449" i="16"/>
  <c r="V448" i="16"/>
  <c r="G448" i="16"/>
  <c r="F448" i="16"/>
  <c r="E448" i="16"/>
  <c r="V447" i="16"/>
  <c r="G447" i="16"/>
  <c r="F447" i="16"/>
  <c r="E447" i="16"/>
  <c r="V446" i="16"/>
  <c r="G446" i="16"/>
  <c r="F446" i="16"/>
  <c r="E446" i="16"/>
  <c r="V445" i="16"/>
  <c r="G445" i="16"/>
  <c r="F445" i="16"/>
  <c r="E445" i="16"/>
  <c r="V444" i="16"/>
  <c r="G444" i="16"/>
  <c r="F444" i="16"/>
  <c r="E444" i="16"/>
  <c r="V443" i="16"/>
  <c r="G443" i="16"/>
  <c r="F443" i="16"/>
  <c r="E443" i="16"/>
  <c r="V442" i="16"/>
  <c r="G442" i="16"/>
  <c r="F442" i="16"/>
  <c r="E442" i="16"/>
  <c r="V441" i="16"/>
  <c r="G441" i="16"/>
  <c r="F441" i="16"/>
  <c r="E441" i="16"/>
  <c r="V440" i="16"/>
  <c r="G440" i="16"/>
  <c r="F440" i="16"/>
  <c r="E440" i="16"/>
  <c r="V439" i="16"/>
  <c r="G439" i="16"/>
  <c r="F439" i="16"/>
  <c r="E439" i="16"/>
  <c r="V438" i="16"/>
  <c r="G438" i="16"/>
  <c r="F438" i="16"/>
  <c r="E438" i="16"/>
  <c r="V437" i="16"/>
  <c r="G437" i="16"/>
  <c r="F437" i="16"/>
  <c r="E437" i="16"/>
  <c r="V436" i="16"/>
  <c r="G436" i="16"/>
  <c r="F436" i="16"/>
  <c r="E436" i="16"/>
  <c r="V435" i="16"/>
  <c r="G435" i="16"/>
  <c r="F435" i="16"/>
  <c r="E435" i="16"/>
  <c r="V434" i="16"/>
  <c r="G434" i="16"/>
  <c r="F434" i="16"/>
  <c r="E434" i="16"/>
  <c r="V433" i="16"/>
  <c r="G433" i="16"/>
  <c r="F433" i="16"/>
  <c r="E433" i="16"/>
  <c r="V432" i="16"/>
  <c r="G432" i="16"/>
  <c r="F432" i="16"/>
  <c r="E432" i="16"/>
  <c r="V431" i="16"/>
  <c r="G431" i="16"/>
  <c r="F431" i="16"/>
  <c r="E431" i="16"/>
  <c r="V430" i="16"/>
  <c r="G430" i="16"/>
  <c r="F430" i="16"/>
  <c r="E430" i="16"/>
  <c r="V429" i="16"/>
  <c r="G429" i="16"/>
  <c r="F429" i="16"/>
  <c r="E429" i="16"/>
  <c r="V428" i="16"/>
  <c r="G428" i="16"/>
  <c r="F428" i="16"/>
  <c r="E428" i="16"/>
  <c r="V427" i="16"/>
  <c r="G427" i="16"/>
  <c r="F427" i="16"/>
  <c r="E427" i="16"/>
  <c r="V426" i="16"/>
  <c r="G426" i="16"/>
  <c r="F426" i="16"/>
  <c r="E426" i="16"/>
  <c r="V425" i="16"/>
  <c r="G425" i="16"/>
  <c r="F425" i="16"/>
  <c r="E425" i="16"/>
  <c r="V424" i="16"/>
  <c r="G424" i="16"/>
  <c r="F424" i="16"/>
  <c r="E424" i="16"/>
  <c r="V423" i="16"/>
  <c r="G423" i="16"/>
  <c r="F423" i="16"/>
  <c r="E423" i="16"/>
  <c r="V422" i="16"/>
  <c r="G422" i="16"/>
  <c r="F422" i="16"/>
  <c r="E422" i="16"/>
  <c r="V421" i="16"/>
  <c r="G421" i="16"/>
  <c r="F421" i="16"/>
  <c r="E421" i="16"/>
  <c r="V420" i="16"/>
  <c r="G420" i="16"/>
  <c r="F420" i="16"/>
  <c r="E420" i="16"/>
  <c r="V419" i="16"/>
  <c r="G419" i="16"/>
  <c r="F419" i="16"/>
  <c r="E419" i="16"/>
  <c r="V418" i="16"/>
  <c r="G418" i="16"/>
  <c r="F418" i="16"/>
  <c r="E418" i="16"/>
  <c r="V417" i="16"/>
  <c r="G417" i="16"/>
  <c r="F417" i="16"/>
  <c r="E417" i="16"/>
  <c r="V416" i="16"/>
  <c r="G416" i="16"/>
  <c r="F416" i="16"/>
  <c r="E416" i="16"/>
  <c r="V415" i="16"/>
  <c r="G415" i="16"/>
  <c r="F415" i="16"/>
  <c r="E415" i="16"/>
  <c r="V414" i="16"/>
  <c r="G414" i="16"/>
  <c r="F414" i="16"/>
  <c r="E414" i="16"/>
  <c r="V413" i="16"/>
  <c r="G413" i="16"/>
  <c r="F413" i="16"/>
  <c r="E413" i="16"/>
  <c r="V412" i="16"/>
  <c r="G412" i="16"/>
  <c r="F412" i="16"/>
  <c r="E412" i="16"/>
  <c r="V411" i="16"/>
  <c r="G411" i="16"/>
  <c r="F411" i="16"/>
  <c r="E411" i="16"/>
  <c r="V410" i="16"/>
  <c r="G410" i="16"/>
  <c r="F410" i="16"/>
  <c r="E410" i="16"/>
  <c r="V409" i="16"/>
  <c r="G409" i="16"/>
  <c r="F409" i="16"/>
  <c r="E409" i="16"/>
  <c r="V408" i="16"/>
  <c r="G408" i="16"/>
  <c r="F408" i="16"/>
  <c r="E408" i="16"/>
  <c r="V407" i="16"/>
  <c r="G407" i="16"/>
  <c r="F407" i="16"/>
  <c r="E407" i="16"/>
  <c r="V406" i="16"/>
  <c r="G406" i="16"/>
  <c r="F406" i="16"/>
  <c r="E406" i="16"/>
  <c r="V405" i="16"/>
  <c r="G405" i="16"/>
  <c r="F405" i="16"/>
  <c r="E405" i="16"/>
  <c r="V404" i="16"/>
  <c r="G404" i="16"/>
  <c r="F404" i="16"/>
  <c r="E404" i="16"/>
  <c r="V403" i="16"/>
  <c r="G403" i="16"/>
  <c r="F403" i="16"/>
  <c r="E403" i="16"/>
  <c r="V402" i="16"/>
  <c r="G402" i="16"/>
  <c r="F402" i="16"/>
  <c r="E402" i="16"/>
  <c r="V401" i="16"/>
  <c r="G401" i="16"/>
  <c r="F401" i="16"/>
  <c r="E401" i="16"/>
  <c r="V400" i="16"/>
  <c r="G400" i="16"/>
  <c r="F400" i="16"/>
  <c r="E400" i="16"/>
  <c r="V399" i="16"/>
  <c r="G399" i="16"/>
  <c r="F399" i="16"/>
  <c r="E399" i="16"/>
  <c r="V398" i="16"/>
  <c r="G398" i="16"/>
  <c r="F398" i="16"/>
  <c r="E398" i="16"/>
  <c r="V397" i="16"/>
  <c r="G397" i="16"/>
  <c r="F397" i="16"/>
  <c r="E397" i="16"/>
  <c r="V396" i="16"/>
  <c r="G396" i="16"/>
  <c r="F396" i="16"/>
  <c r="E396" i="16"/>
  <c r="V395" i="16"/>
  <c r="G395" i="16"/>
  <c r="F395" i="16"/>
  <c r="E395" i="16"/>
  <c r="V394" i="16"/>
  <c r="G394" i="16"/>
  <c r="F394" i="16"/>
  <c r="E394" i="16"/>
  <c r="V393" i="16"/>
  <c r="G393" i="16"/>
  <c r="F393" i="16"/>
  <c r="E393" i="16"/>
  <c r="V392" i="16"/>
  <c r="G392" i="16"/>
  <c r="F392" i="16"/>
  <c r="E392" i="16"/>
  <c r="V391" i="16"/>
  <c r="G391" i="16"/>
  <c r="F391" i="16"/>
  <c r="E391" i="16"/>
  <c r="V390" i="16"/>
  <c r="G390" i="16"/>
  <c r="F390" i="16"/>
  <c r="E390" i="16"/>
  <c r="V389" i="16"/>
  <c r="G389" i="16"/>
  <c r="F389" i="16"/>
  <c r="E389" i="16"/>
  <c r="V388" i="16"/>
  <c r="G388" i="16"/>
  <c r="F388" i="16"/>
  <c r="E388" i="16"/>
  <c r="V387" i="16"/>
  <c r="G387" i="16"/>
  <c r="F387" i="16"/>
  <c r="E387" i="16"/>
  <c r="V386" i="16"/>
  <c r="G386" i="16"/>
  <c r="F386" i="16"/>
  <c r="E386" i="16"/>
  <c r="V385" i="16"/>
  <c r="G385" i="16"/>
  <c r="F385" i="16"/>
  <c r="E385" i="16"/>
  <c r="V384" i="16"/>
  <c r="G384" i="16"/>
  <c r="F384" i="16"/>
  <c r="E384" i="16"/>
  <c r="V383" i="16"/>
  <c r="G383" i="16"/>
  <c r="F383" i="16"/>
  <c r="E383" i="16"/>
  <c r="V382" i="16"/>
  <c r="G382" i="16"/>
  <c r="F382" i="16"/>
  <c r="E382" i="16"/>
  <c r="V381" i="16"/>
  <c r="G381" i="16"/>
  <c r="F381" i="16"/>
  <c r="E381" i="16"/>
  <c r="V380" i="16"/>
  <c r="G380" i="16"/>
  <c r="F380" i="16"/>
  <c r="E380" i="16"/>
  <c r="V379" i="16"/>
  <c r="G379" i="16"/>
  <c r="F379" i="16"/>
  <c r="E379" i="16"/>
  <c r="V378" i="16"/>
  <c r="G378" i="16"/>
  <c r="F378" i="16"/>
  <c r="E378" i="16"/>
  <c r="V377" i="16"/>
  <c r="G377" i="16"/>
  <c r="F377" i="16"/>
  <c r="E377" i="16"/>
  <c r="V376" i="16"/>
  <c r="G376" i="16"/>
  <c r="F376" i="16"/>
  <c r="E376" i="16"/>
  <c r="V375" i="16"/>
  <c r="G375" i="16"/>
  <c r="F375" i="16"/>
  <c r="E375" i="16"/>
  <c r="V374" i="16"/>
  <c r="G374" i="16"/>
  <c r="F374" i="16"/>
  <c r="E374" i="16"/>
  <c r="V373" i="16"/>
  <c r="G373" i="16"/>
  <c r="F373" i="16"/>
  <c r="E373" i="16"/>
  <c r="V372" i="16"/>
  <c r="G372" i="16"/>
  <c r="F372" i="16"/>
  <c r="E372" i="16"/>
  <c r="V371" i="16"/>
  <c r="G371" i="16"/>
  <c r="F371" i="16"/>
  <c r="E371" i="16"/>
  <c r="V370" i="16"/>
  <c r="G370" i="16"/>
  <c r="F370" i="16"/>
  <c r="E370" i="16"/>
  <c r="V369" i="16"/>
  <c r="G369" i="16"/>
  <c r="F369" i="16"/>
  <c r="E369" i="16"/>
  <c r="V368" i="16"/>
  <c r="G368" i="16"/>
  <c r="F368" i="16"/>
  <c r="E368" i="16"/>
  <c r="V367" i="16"/>
  <c r="G367" i="16"/>
  <c r="F367" i="16"/>
  <c r="E367" i="16"/>
  <c r="V366" i="16"/>
  <c r="G366" i="16"/>
  <c r="F366" i="16"/>
  <c r="E366" i="16"/>
  <c r="V365" i="16"/>
  <c r="G365" i="16"/>
  <c r="F365" i="16"/>
  <c r="E365" i="16"/>
  <c r="V364" i="16"/>
  <c r="G364" i="16"/>
  <c r="F364" i="16"/>
  <c r="E364" i="16"/>
  <c r="V363" i="16"/>
  <c r="G363" i="16"/>
  <c r="F363" i="16"/>
  <c r="E363" i="16"/>
  <c r="V362" i="16"/>
  <c r="G362" i="16"/>
  <c r="F362" i="16"/>
  <c r="E362" i="16"/>
  <c r="V361" i="16"/>
  <c r="G361" i="16"/>
  <c r="F361" i="16"/>
  <c r="E361" i="16"/>
  <c r="V360" i="16"/>
  <c r="G360" i="16"/>
  <c r="F360" i="16"/>
  <c r="E360" i="16"/>
  <c r="V359" i="16"/>
  <c r="G359" i="16"/>
  <c r="F359" i="16"/>
  <c r="E359" i="16"/>
  <c r="V358" i="16"/>
  <c r="G358" i="16"/>
  <c r="F358" i="16"/>
  <c r="E358" i="16"/>
  <c r="V357" i="16"/>
  <c r="G357" i="16"/>
  <c r="F357" i="16"/>
  <c r="E357" i="16"/>
  <c r="V356" i="16"/>
  <c r="G356" i="16"/>
  <c r="F356" i="16"/>
  <c r="E356" i="16"/>
  <c r="V355" i="16"/>
  <c r="G355" i="16"/>
  <c r="F355" i="16"/>
  <c r="E355" i="16"/>
  <c r="V354" i="16"/>
  <c r="G354" i="16"/>
  <c r="F354" i="16"/>
  <c r="E354" i="16"/>
  <c r="V353" i="16"/>
  <c r="G353" i="16"/>
  <c r="F353" i="16"/>
  <c r="E353" i="16"/>
  <c r="V352" i="16"/>
  <c r="G352" i="16"/>
  <c r="F352" i="16"/>
  <c r="E352" i="16"/>
  <c r="V351" i="16"/>
  <c r="G351" i="16"/>
  <c r="F351" i="16"/>
  <c r="E351" i="16"/>
  <c r="V350" i="16"/>
  <c r="G350" i="16"/>
  <c r="F350" i="16"/>
  <c r="E350" i="16"/>
  <c r="V349" i="16"/>
  <c r="G349" i="16"/>
  <c r="F349" i="16"/>
  <c r="E349" i="16"/>
  <c r="V348" i="16"/>
  <c r="G348" i="16"/>
  <c r="F348" i="16"/>
  <c r="E348" i="16"/>
  <c r="V347" i="16"/>
  <c r="G347" i="16"/>
  <c r="F347" i="16"/>
  <c r="E347" i="16"/>
  <c r="V346" i="16"/>
  <c r="G346" i="16"/>
  <c r="F346" i="16"/>
  <c r="E346" i="16"/>
  <c r="V345" i="16"/>
  <c r="G345" i="16"/>
  <c r="F345" i="16"/>
  <c r="E345" i="16"/>
  <c r="V344" i="16"/>
  <c r="G344" i="16"/>
  <c r="F344" i="16"/>
  <c r="E344" i="16"/>
  <c r="V343" i="16"/>
  <c r="G343" i="16"/>
  <c r="F343" i="16"/>
  <c r="E343" i="16"/>
  <c r="V342" i="16"/>
  <c r="G342" i="16"/>
  <c r="F342" i="16"/>
  <c r="E342" i="16"/>
  <c r="V341" i="16"/>
  <c r="G341" i="16"/>
  <c r="F341" i="16"/>
  <c r="E341" i="16"/>
  <c r="V340" i="16"/>
  <c r="G340" i="16"/>
  <c r="F340" i="16"/>
  <c r="E340" i="16"/>
  <c r="V339" i="16"/>
  <c r="G339" i="16"/>
  <c r="F339" i="16"/>
  <c r="E339" i="16"/>
  <c r="V338" i="16"/>
  <c r="G338" i="16"/>
  <c r="F338" i="16"/>
  <c r="E338" i="16"/>
  <c r="V337" i="16"/>
  <c r="G337" i="16"/>
  <c r="F337" i="16"/>
  <c r="E337" i="16"/>
  <c r="V336" i="16"/>
  <c r="G336" i="16"/>
  <c r="F336" i="16"/>
  <c r="E336" i="16"/>
  <c r="V335" i="16"/>
  <c r="G335" i="16"/>
  <c r="F335" i="16"/>
  <c r="E335" i="16"/>
  <c r="V334" i="16"/>
  <c r="G334" i="16"/>
  <c r="F334" i="16"/>
  <c r="E334" i="16"/>
  <c r="V333" i="16"/>
  <c r="G333" i="16"/>
  <c r="F333" i="16"/>
  <c r="E333" i="16"/>
  <c r="V332" i="16"/>
  <c r="G332" i="16"/>
  <c r="F332" i="16"/>
  <c r="E332" i="16"/>
  <c r="V331" i="16"/>
  <c r="G331" i="16"/>
  <c r="F331" i="16"/>
  <c r="E331" i="16"/>
  <c r="V330" i="16"/>
  <c r="G330" i="16"/>
  <c r="F330" i="16"/>
  <c r="E330" i="16"/>
  <c r="V329" i="16"/>
  <c r="G329" i="16"/>
  <c r="F329" i="16"/>
  <c r="E329" i="16"/>
  <c r="V328" i="16"/>
  <c r="G328" i="16"/>
  <c r="F328" i="16"/>
  <c r="E328" i="16"/>
  <c r="V327" i="16"/>
  <c r="G327" i="16"/>
  <c r="F327" i="16"/>
  <c r="E327" i="16"/>
  <c r="V326" i="16"/>
  <c r="G326" i="16"/>
  <c r="F326" i="16"/>
  <c r="E326" i="16"/>
  <c r="V325" i="16"/>
  <c r="G325" i="16"/>
  <c r="F325" i="16"/>
  <c r="E325" i="16"/>
  <c r="V324" i="16"/>
  <c r="G324" i="16"/>
  <c r="F324" i="16"/>
  <c r="E324" i="16"/>
  <c r="V323" i="16"/>
  <c r="G323" i="16"/>
  <c r="F323" i="16"/>
  <c r="E323" i="16"/>
  <c r="V322" i="16"/>
  <c r="G322" i="16"/>
  <c r="F322" i="16"/>
  <c r="E322" i="16"/>
  <c r="V321" i="16"/>
  <c r="G321" i="16"/>
  <c r="F321" i="16"/>
  <c r="E321" i="16"/>
  <c r="V320" i="16"/>
  <c r="G320" i="16"/>
  <c r="F320" i="16"/>
  <c r="E320" i="16"/>
  <c r="V319" i="16"/>
  <c r="G319" i="16"/>
  <c r="F319" i="16"/>
  <c r="E319" i="16"/>
  <c r="V318" i="16"/>
  <c r="G318" i="16"/>
  <c r="F318" i="16"/>
  <c r="E318" i="16"/>
  <c r="V317" i="16"/>
  <c r="G317" i="16"/>
  <c r="F317" i="16"/>
  <c r="E317" i="16"/>
  <c r="V316" i="16"/>
  <c r="G316" i="16"/>
  <c r="F316" i="16"/>
  <c r="E316" i="16"/>
  <c r="V315" i="16"/>
  <c r="G315" i="16"/>
  <c r="F315" i="16"/>
  <c r="E315" i="16"/>
  <c r="V314" i="16"/>
  <c r="G314" i="16"/>
  <c r="F314" i="16"/>
  <c r="E314" i="16"/>
  <c r="V313" i="16"/>
  <c r="G313" i="16"/>
  <c r="F313" i="16"/>
  <c r="E313" i="16"/>
  <c r="V312" i="16"/>
  <c r="G312" i="16"/>
  <c r="F312" i="16"/>
  <c r="E312" i="16"/>
  <c r="V311" i="16"/>
  <c r="G311" i="16"/>
  <c r="F311" i="16"/>
  <c r="E311" i="16"/>
  <c r="V310" i="16"/>
  <c r="G310" i="16"/>
  <c r="F310" i="16"/>
  <c r="E310" i="16"/>
  <c r="V309" i="16"/>
  <c r="G309" i="16"/>
  <c r="F309" i="16"/>
  <c r="E309" i="16"/>
  <c r="V308" i="16"/>
  <c r="G308" i="16"/>
  <c r="F308" i="16"/>
  <c r="E308" i="16"/>
  <c r="V307" i="16"/>
  <c r="G307" i="16"/>
  <c r="F307" i="16"/>
  <c r="E307" i="16"/>
  <c r="V306" i="16"/>
  <c r="G306" i="16"/>
  <c r="F306" i="16"/>
  <c r="E306" i="16"/>
  <c r="V305" i="16"/>
  <c r="G305" i="16"/>
  <c r="F305" i="16"/>
  <c r="E305" i="16"/>
  <c r="V304" i="16"/>
  <c r="G304" i="16"/>
  <c r="F304" i="16"/>
  <c r="E304" i="16"/>
  <c r="V303" i="16"/>
  <c r="G303" i="16"/>
  <c r="F303" i="16"/>
  <c r="E303" i="16"/>
  <c r="V302" i="16"/>
  <c r="G302" i="16"/>
  <c r="F302" i="16"/>
  <c r="E302" i="16"/>
  <c r="V301" i="16"/>
  <c r="G301" i="16"/>
  <c r="F301" i="16"/>
  <c r="E301" i="16"/>
  <c r="V300" i="16"/>
  <c r="G300" i="16"/>
  <c r="F300" i="16"/>
  <c r="E300" i="16"/>
  <c r="V299" i="16"/>
  <c r="G299" i="16"/>
  <c r="F299" i="16"/>
  <c r="E299" i="16"/>
  <c r="V298" i="16"/>
  <c r="G298" i="16"/>
  <c r="F298" i="16"/>
  <c r="E298" i="16"/>
  <c r="V297" i="16"/>
  <c r="G297" i="16"/>
  <c r="F297" i="16"/>
  <c r="E297" i="16"/>
  <c r="V296" i="16"/>
  <c r="G296" i="16"/>
  <c r="F296" i="16"/>
  <c r="E296" i="16"/>
  <c r="V295" i="16"/>
  <c r="G295" i="16"/>
  <c r="F295" i="16"/>
  <c r="E295" i="16"/>
  <c r="V294" i="16"/>
  <c r="G294" i="16"/>
  <c r="F294" i="16"/>
  <c r="E294" i="16"/>
  <c r="V293" i="16"/>
  <c r="G293" i="16"/>
  <c r="F293" i="16"/>
  <c r="E293" i="16"/>
  <c r="V292" i="16"/>
  <c r="G292" i="16"/>
  <c r="F292" i="16"/>
  <c r="E292" i="16"/>
  <c r="V291" i="16"/>
  <c r="G291" i="16"/>
  <c r="F291" i="16"/>
  <c r="E291" i="16"/>
  <c r="V290" i="16"/>
  <c r="G290" i="16"/>
  <c r="F290" i="16"/>
  <c r="E290" i="16"/>
  <c r="V289" i="16"/>
  <c r="G289" i="16"/>
  <c r="F289" i="16"/>
  <c r="E289" i="16"/>
  <c r="V288" i="16"/>
  <c r="G288" i="16"/>
  <c r="F288" i="16"/>
  <c r="E288" i="16"/>
  <c r="V287" i="16"/>
  <c r="G287" i="16"/>
  <c r="F287" i="16"/>
  <c r="E287" i="16"/>
  <c r="V286" i="16"/>
  <c r="G286" i="16"/>
  <c r="F286" i="16"/>
  <c r="E286" i="16"/>
  <c r="V285" i="16"/>
  <c r="G285" i="16"/>
  <c r="F285" i="16"/>
  <c r="E285" i="16"/>
  <c r="V284" i="16"/>
  <c r="G284" i="16"/>
  <c r="F284" i="16"/>
  <c r="E284" i="16"/>
  <c r="V283" i="16"/>
  <c r="G283" i="16"/>
  <c r="F283" i="16"/>
  <c r="E283" i="16"/>
  <c r="V282" i="16"/>
  <c r="G282" i="16"/>
  <c r="F282" i="16"/>
  <c r="E282" i="16"/>
  <c r="V281" i="16"/>
  <c r="G281" i="16"/>
  <c r="F281" i="16"/>
  <c r="E281" i="16"/>
  <c r="V280" i="16"/>
  <c r="G280" i="16"/>
  <c r="F280" i="16"/>
  <c r="E280" i="16"/>
  <c r="V279" i="16"/>
  <c r="G279" i="16"/>
  <c r="F279" i="16"/>
  <c r="E279" i="16"/>
  <c r="V278" i="16"/>
  <c r="G278" i="16"/>
  <c r="F278" i="16"/>
  <c r="E278" i="16"/>
  <c r="V277" i="16"/>
  <c r="G277" i="16"/>
  <c r="F277" i="16"/>
  <c r="E277" i="16"/>
  <c r="V276" i="16"/>
  <c r="G276" i="16"/>
  <c r="F276" i="16"/>
  <c r="E276" i="16"/>
  <c r="V275" i="16"/>
  <c r="G275" i="16"/>
  <c r="F275" i="16"/>
  <c r="E275" i="16"/>
  <c r="V274" i="16"/>
  <c r="G274" i="16"/>
  <c r="F274" i="16"/>
  <c r="E274" i="16"/>
  <c r="V273" i="16"/>
  <c r="G273" i="16"/>
  <c r="F273" i="16"/>
  <c r="E273" i="16"/>
  <c r="V272" i="16"/>
  <c r="G272" i="16"/>
  <c r="F272" i="16"/>
  <c r="E272" i="16"/>
  <c r="V271" i="16"/>
  <c r="G271" i="16"/>
  <c r="F271" i="16"/>
  <c r="E271" i="16"/>
  <c r="V270" i="16"/>
  <c r="G270" i="16"/>
  <c r="F270" i="16"/>
  <c r="E270" i="16"/>
  <c r="V269" i="16"/>
  <c r="G269" i="16"/>
  <c r="F269" i="16"/>
  <c r="E269" i="16"/>
  <c r="V268" i="16"/>
  <c r="G268" i="16"/>
  <c r="F268" i="16"/>
  <c r="E268" i="16"/>
  <c r="V267" i="16"/>
  <c r="G267" i="16"/>
  <c r="F267" i="16"/>
  <c r="E267" i="16"/>
  <c r="V266" i="16"/>
  <c r="G266" i="16"/>
  <c r="F266" i="16"/>
  <c r="E266" i="16"/>
  <c r="V265" i="16"/>
  <c r="G265" i="16"/>
  <c r="F265" i="16"/>
  <c r="E265" i="16"/>
  <c r="V264" i="16"/>
  <c r="G264" i="16"/>
  <c r="F264" i="16"/>
  <c r="E264" i="16"/>
  <c r="V263" i="16"/>
  <c r="G263" i="16"/>
  <c r="F263" i="16"/>
  <c r="E263" i="16"/>
  <c r="V262" i="16"/>
  <c r="G262" i="16"/>
  <c r="F262" i="16"/>
  <c r="E262" i="16"/>
  <c r="V261" i="16"/>
  <c r="G261" i="16"/>
  <c r="F261" i="16"/>
  <c r="E261" i="16"/>
  <c r="V260" i="16"/>
  <c r="G260" i="16"/>
  <c r="F260" i="16"/>
  <c r="E260" i="16"/>
  <c r="V259" i="16"/>
  <c r="G259" i="16"/>
  <c r="F259" i="16"/>
  <c r="E259" i="16"/>
  <c r="V258" i="16"/>
  <c r="G258" i="16"/>
  <c r="F258" i="16"/>
  <c r="E258" i="16"/>
  <c r="V257" i="16"/>
  <c r="G257" i="16"/>
  <c r="F257" i="16"/>
  <c r="E257" i="16"/>
  <c r="V256" i="16"/>
  <c r="G256" i="16"/>
  <c r="F256" i="16"/>
  <c r="E256" i="16"/>
  <c r="V255" i="16"/>
  <c r="G255" i="16"/>
  <c r="F255" i="16"/>
  <c r="E255" i="16"/>
  <c r="V254" i="16"/>
  <c r="G254" i="16"/>
  <c r="F254" i="16"/>
  <c r="E254" i="16"/>
  <c r="V253" i="16"/>
  <c r="G253" i="16"/>
  <c r="F253" i="16"/>
  <c r="E253" i="16"/>
  <c r="V252" i="16"/>
  <c r="G252" i="16"/>
  <c r="F252" i="16"/>
  <c r="E252" i="16"/>
  <c r="V251" i="16"/>
  <c r="G251" i="16"/>
  <c r="F251" i="16"/>
  <c r="E251" i="16"/>
  <c r="V250" i="16"/>
  <c r="G250" i="16"/>
  <c r="F250" i="16"/>
  <c r="E250" i="16"/>
  <c r="V249" i="16"/>
  <c r="G249" i="16"/>
  <c r="F249" i="16"/>
  <c r="E249" i="16"/>
  <c r="V248" i="16"/>
  <c r="G248" i="16"/>
  <c r="F248" i="16"/>
  <c r="E248" i="16"/>
  <c r="V247" i="16"/>
  <c r="G247" i="16"/>
  <c r="F247" i="16"/>
  <c r="E247" i="16"/>
  <c r="V246" i="16"/>
  <c r="G246" i="16"/>
  <c r="F246" i="16"/>
  <c r="E246" i="16"/>
  <c r="V245" i="16"/>
  <c r="G245" i="16"/>
  <c r="F245" i="16"/>
  <c r="E245" i="16"/>
  <c r="V244" i="16"/>
  <c r="G244" i="16"/>
  <c r="F244" i="16"/>
  <c r="E244" i="16"/>
  <c r="V243" i="16"/>
  <c r="G243" i="16"/>
  <c r="F243" i="16"/>
  <c r="E243" i="16"/>
  <c r="V242" i="16"/>
  <c r="G242" i="16"/>
  <c r="F242" i="16"/>
  <c r="E242" i="16"/>
  <c r="V241" i="16"/>
  <c r="G241" i="16"/>
  <c r="F241" i="16"/>
  <c r="E241" i="16"/>
  <c r="V240" i="16"/>
  <c r="G240" i="16"/>
  <c r="F240" i="16"/>
  <c r="E240" i="16"/>
  <c r="V239" i="16"/>
  <c r="G239" i="16"/>
  <c r="F239" i="16"/>
  <c r="E239" i="16"/>
  <c r="V238" i="16"/>
  <c r="G238" i="16"/>
  <c r="F238" i="16"/>
  <c r="E238" i="16"/>
  <c r="V237" i="16"/>
  <c r="G237" i="16"/>
  <c r="F237" i="16"/>
  <c r="E237" i="16"/>
  <c r="V236" i="16"/>
  <c r="G236" i="16"/>
  <c r="F236" i="16"/>
  <c r="E236" i="16"/>
  <c r="V235" i="16"/>
  <c r="G235" i="16"/>
  <c r="F235" i="16"/>
  <c r="E235" i="16"/>
  <c r="V234" i="16"/>
  <c r="G234" i="16"/>
  <c r="F234" i="16"/>
  <c r="E234" i="16"/>
  <c r="V233" i="16"/>
  <c r="G233" i="16"/>
  <c r="F233" i="16"/>
  <c r="E233" i="16"/>
  <c r="V232" i="16"/>
  <c r="G232" i="16"/>
  <c r="F232" i="16"/>
  <c r="E232" i="16"/>
  <c r="V231" i="16"/>
  <c r="G231" i="16"/>
  <c r="F231" i="16"/>
  <c r="E231" i="16"/>
  <c r="V230" i="16"/>
  <c r="G230" i="16"/>
  <c r="F230" i="16"/>
  <c r="E230" i="16"/>
  <c r="V229" i="16"/>
  <c r="G229" i="16"/>
  <c r="F229" i="16"/>
  <c r="E229" i="16"/>
  <c r="V228" i="16"/>
  <c r="G228" i="16"/>
  <c r="F228" i="16"/>
  <c r="E228" i="16"/>
  <c r="V227" i="16"/>
  <c r="G227" i="16"/>
  <c r="F227" i="16"/>
  <c r="E227" i="16"/>
  <c r="V226" i="16"/>
  <c r="G226" i="16"/>
  <c r="F226" i="16"/>
  <c r="E226" i="16"/>
  <c r="V225" i="16"/>
  <c r="G225" i="16"/>
  <c r="F225" i="16"/>
  <c r="E225" i="16"/>
  <c r="V224" i="16"/>
  <c r="G224" i="16"/>
  <c r="F224" i="16"/>
  <c r="E224" i="16"/>
  <c r="V223" i="16"/>
  <c r="G223" i="16"/>
  <c r="F223" i="16"/>
  <c r="E223" i="16"/>
  <c r="V222" i="16"/>
  <c r="G222" i="16"/>
  <c r="F222" i="16"/>
  <c r="E222" i="16"/>
  <c r="V221" i="16"/>
  <c r="G221" i="16"/>
  <c r="F221" i="16"/>
  <c r="E221" i="16"/>
  <c r="V220" i="16"/>
  <c r="G220" i="16"/>
  <c r="F220" i="16"/>
  <c r="E220" i="16"/>
  <c r="V219" i="16"/>
  <c r="G219" i="16"/>
  <c r="F219" i="16"/>
  <c r="E219" i="16"/>
  <c r="V218" i="16"/>
  <c r="G218" i="16"/>
  <c r="F218" i="16"/>
  <c r="E218" i="16"/>
  <c r="V217" i="16"/>
  <c r="G217" i="16"/>
  <c r="F217" i="16"/>
  <c r="E217" i="16"/>
  <c r="V216" i="16"/>
  <c r="G216" i="16"/>
  <c r="F216" i="16"/>
  <c r="E216" i="16"/>
  <c r="V215" i="16"/>
  <c r="G215" i="16"/>
  <c r="F215" i="16"/>
  <c r="E215" i="16"/>
  <c r="V214" i="16"/>
  <c r="G214" i="16"/>
  <c r="F214" i="16"/>
  <c r="E214" i="16"/>
  <c r="V213" i="16"/>
  <c r="G213" i="16"/>
  <c r="F213" i="16"/>
  <c r="E213" i="16"/>
  <c r="V212" i="16"/>
  <c r="G212" i="16"/>
  <c r="F212" i="16"/>
  <c r="E212" i="16"/>
  <c r="V211" i="16"/>
  <c r="G211" i="16"/>
  <c r="F211" i="16"/>
  <c r="E211" i="16"/>
  <c r="V210" i="16"/>
  <c r="G210" i="16"/>
  <c r="F210" i="16"/>
  <c r="E210" i="16"/>
  <c r="V209" i="16"/>
  <c r="G209" i="16"/>
  <c r="F209" i="16"/>
  <c r="E209" i="16"/>
  <c r="V208" i="16"/>
  <c r="G208" i="16"/>
  <c r="F208" i="16"/>
  <c r="E208" i="16"/>
  <c r="V207" i="16"/>
  <c r="G207" i="16"/>
  <c r="F207" i="16"/>
  <c r="E207" i="16"/>
  <c r="V206" i="16"/>
  <c r="G206" i="16"/>
  <c r="F206" i="16"/>
  <c r="E206" i="16"/>
  <c r="V205" i="16"/>
  <c r="G205" i="16"/>
  <c r="F205" i="16"/>
  <c r="E205" i="16"/>
  <c r="V204" i="16"/>
  <c r="G204" i="16"/>
  <c r="F204" i="16"/>
  <c r="E204" i="16"/>
  <c r="V203" i="16"/>
  <c r="G203" i="16"/>
  <c r="F203" i="16"/>
  <c r="E203" i="16"/>
  <c r="V202" i="16"/>
  <c r="G202" i="16"/>
  <c r="F202" i="16"/>
  <c r="E202" i="16"/>
  <c r="V201" i="16"/>
  <c r="G201" i="16"/>
  <c r="F201" i="16"/>
  <c r="E201" i="16"/>
  <c r="V200" i="16"/>
  <c r="G200" i="16"/>
  <c r="F200" i="16"/>
  <c r="E200" i="16"/>
  <c r="V199" i="16"/>
  <c r="G199" i="16"/>
  <c r="F199" i="16"/>
  <c r="E199" i="16"/>
  <c r="V198" i="16"/>
  <c r="G198" i="16"/>
  <c r="F198" i="16"/>
  <c r="E198" i="16"/>
  <c r="V197" i="16"/>
  <c r="G197" i="16"/>
  <c r="F197" i="16"/>
  <c r="E197" i="16"/>
  <c r="V196" i="16"/>
  <c r="G196" i="16"/>
  <c r="F196" i="16"/>
  <c r="E196" i="16"/>
  <c r="V195" i="16"/>
  <c r="G195" i="16"/>
  <c r="F195" i="16"/>
  <c r="E195" i="16"/>
  <c r="V194" i="16"/>
  <c r="G194" i="16"/>
  <c r="F194" i="16"/>
  <c r="E194" i="16"/>
  <c r="V193" i="16"/>
  <c r="G193" i="16"/>
  <c r="F193" i="16"/>
  <c r="E193" i="16"/>
  <c r="V192" i="16"/>
  <c r="G192" i="16"/>
  <c r="F192" i="16"/>
  <c r="E192" i="16"/>
  <c r="V191" i="16"/>
  <c r="G191" i="16"/>
  <c r="F191" i="16"/>
  <c r="E191" i="16"/>
  <c r="V190" i="16"/>
  <c r="G190" i="16"/>
  <c r="F190" i="16"/>
  <c r="E190" i="16"/>
  <c r="V189" i="16"/>
  <c r="G189" i="16"/>
  <c r="F189" i="16"/>
  <c r="E189" i="16"/>
  <c r="V188" i="16"/>
  <c r="G188" i="16"/>
  <c r="F188" i="16"/>
  <c r="E188" i="16"/>
  <c r="V187" i="16"/>
  <c r="G187" i="16"/>
  <c r="F187" i="16"/>
  <c r="E187" i="16"/>
  <c r="V186" i="16"/>
  <c r="G186" i="16"/>
  <c r="F186" i="16"/>
  <c r="E186" i="16"/>
  <c r="V185" i="16"/>
  <c r="G185" i="16"/>
  <c r="F185" i="16"/>
  <c r="E185" i="16"/>
  <c r="V184" i="16"/>
  <c r="G184" i="16"/>
  <c r="F184" i="16"/>
  <c r="E184" i="16"/>
  <c r="V183" i="16"/>
  <c r="G183" i="16"/>
  <c r="F183" i="16"/>
  <c r="E183" i="16"/>
  <c r="V182" i="16"/>
  <c r="G182" i="16"/>
  <c r="F182" i="16"/>
  <c r="E182" i="16"/>
  <c r="V181" i="16"/>
  <c r="G181" i="16"/>
  <c r="F181" i="16"/>
  <c r="E181" i="16"/>
  <c r="V180" i="16"/>
  <c r="G180" i="16"/>
  <c r="F180" i="16"/>
  <c r="E180" i="16"/>
  <c r="V179" i="16"/>
  <c r="G179" i="16"/>
  <c r="F179" i="16"/>
  <c r="E179" i="16"/>
  <c r="V178" i="16"/>
  <c r="G178" i="16"/>
  <c r="F178" i="16"/>
  <c r="E178" i="16"/>
  <c r="V177" i="16"/>
  <c r="G177" i="16"/>
  <c r="F177" i="16"/>
  <c r="E177" i="16"/>
  <c r="V176" i="16"/>
  <c r="G176" i="16"/>
  <c r="F176" i="16"/>
  <c r="E176" i="16"/>
  <c r="V175" i="16"/>
  <c r="G175" i="16"/>
  <c r="F175" i="16"/>
  <c r="E175" i="16"/>
  <c r="V174" i="16"/>
  <c r="G174" i="16"/>
  <c r="F174" i="16"/>
  <c r="E174" i="16"/>
  <c r="V173" i="16"/>
  <c r="G173" i="16"/>
  <c r="F173" i="16"/>
  <c r="E173" i="16"/>
  <c r="V172" i="16"/>
  <c r="G172" i="16"/>
  <c r="F172" i="16"/>
  <c r="E172" i="16"/>
  <c r="V171" i="16"/>
  <c r="G171" i="16"/>
  <c r="F171" i="16"/>
  <c r="E171" i="16"/>
  <c r="V170" i="16"/>
  <c r="G170" i="16"/>
  <c r="F170" i="16"/>
  <c r="E170" i="16"/>
  <c r="V169" i="16"/>
  <c r="G169" i="16"/>
  <c r="F169" i="16"/>
  <c r="E169" i="16"/>
  <c r="V168" i="16"/>
  <c r="G168" i="16"/>
  <c r="F168" i="16"/>
  <c r="E168" i="16"/>
  <c r="V167" i="16"/>
  <c r="G167" i="16"/>
  <c r="F167" i="16"/>
  <c r="E167" i="16"/>
  <c r="V166" i="16"/>
  <c r="G166" i="16"/>
  <c r="F166" i="16"/>
  <c r="E166" i="16"/>
  <c r="V165" i="16"/>
  <c r="G165" i="16"/>
  <c r="F165" i="16"/>
  <c r="E165" i="16"/>
  <c r="V164" i="16"/>
  <c r="G164" i="16"/>
  <c r="F164" i="16"/>
  <c r="E164" i="16"/>
  <c r="V163" i="16"/>
  <c r="G163" i="16"/>
  <c r="F163" i="16"/>
  <c r="E163" i="16"/>
  <c r="V162" i="16"/>
  <c r="G162" i="16"/>
  <c r="F162" i="16"/>
  <c r="E162" i="16"/>
  <c r="V161" i="16"/>
  <c r="G161" i="16"/>
  <c r="F161" i="16"/>
  <c r="E161" i="16"/>
  <c r="V160" i="16"/>
  <c r="G160" i="16"/>
  <c r="F160" i="16"/>
  <c r="E160" i="16"/>
  <c r="V159" i="16"/>
  <c r="G159" i="16"/>
  <c r="F159" i="16"/>
  <c r="E159" i="16"/>
  <c r="V158" i="16"/>
  <c r="G158" i="16"/>
  <c r="F158" i="16"/>
  <c r="E158" i="16"/>
  <c r="V157" i="16"/>
  <c r="G157" i="16"/>
  <c r="F157" i="16"/>
  <c r="E157" i="16"/>
  <c r="V156" i="16"/>
  <c r="G156" i="16"/>
  <c r="F156" i="16"/>
  <c r="E156" i="16"/>
  <c r="V155" i="16"/>
  <c r="G155" i="16"/>
  <c r="F155" i="16"/>
  <c r="E155" i="16"/>
  <c r="V154" i="16"/>
  <c r="G154" i="16"/>
  <c r="F154" i="16"/>
  <c r="E154" i="16"/>
  <c r="V153" i="16"/>
  <c r="G153" i="16"/>
  <c r="F153" i="16"/>
  <c r="E153" i="16"/>
  <c r="V152" i="16"/>
  <c r="G152" i="16"/>
  <c r="F152" i="16"/>
  <c r="E152" i="16"/>
  <c r="V151" i="16"/>
  <c r="G151" i="16"/>
  <c r="F151" i="16"/>
  <c r="E151" i="16"/>
  <c r="V150" i="16"/>
  <c r="G150" i="16"/>
  <c r="F150" i="16"/>
  <c r="E150" i="16"/>
  <c r="V149" i="16"/>
  <c r="G149" i="16"/>
  <c r="F149" i="16"/>
  <c r="E149" i="16"/>
  <c r="V148" i="16"/>
  <c r="G148" i="16"/>
  <c r="F148" i="16"/>
  <c r="E148" i="16"/>
  <c r="V147" i="16"/>
  <c r="G147" i="16"/>
  <c r="F147" i="16"/>
  <c r="E147" i="16"/>
  <c r="V146" i="16"/>
  <c r="G146" i="16"/>
  <c r="F146" i="16"/>
  <c r="E146" i="16"/>
  <c r="V145" i="16"/>
  <c r="G145" i="16"/>
  <c r="F145" i="16"/>
  <c r="E145" i="16"/>
  <c r="V144" i="16"/>
  <c r="G144" i="16"/>
  <c r="F144" i="16"/>
  <c r="E144" i="16"/>
  <c r="V143" i="16"/>
  <c r="G143" i="16"/>
  <c r="F143" i="16"/>
  <c r="E143" i="16"/>
  <c r="V142" i="16"/>
  <c r="G142" i="16"/>
  <c r="F142" i="16"/>
  <c r="E142" i="16"/>
  <c r="V141" i="16"/>
  <c r="G141" i="16"/>
  <c r="F141" i="16"/>
  <c r="E141" i="16"/>
  <c r="V140" i="16"/>
  <c r="G140" i="16"/>
  <c r="F140" i="16"/>
  <c r="E140" i="16"/>
  <c r="V139" i="16"/>
  <c r="G139" i="16"/>
  <c r="F139" i="16"/>
  <c r="E139" i="16"/>
  <c r="V138" i="16"/>
  <c r="G138" i="16"/>
  <c r="F138" i="16"/>
  <c r="E138" i="16"/>
  <c r="V137" i="16"/>
  <c r="G137" i="16"/>
  <c r="F137" i="16"/>
  <c r="E137" i="16"/>
  <c r="V136" i="16"/>
  <c r="G136" i="16"/>
  <c r="F136" i="16"/>
  <c r="E136" i="16"/>
  <c r="V135" i="16"/>
  <c r="G135" i="16"/>
  <c r="F135" i="16"/>
  <c r="E135" i="16"/>
  <c r="V134" i="16"/>
  <c r="G134" i="16"/>
  <c r="F134" i="16"/>
  <c r="E134" i="16"/>
  <c r="V133" i="16"/>
  <c r="G133" i="16"/>
  <c r="F133" i="16"/>
  <c r="E133" i="16"/>
  <c r="V132" i="16"/>
  <c r="G132" i="16"/>
  <c r="F132" i="16"/>
  <c r="E132" i="16"/>
  <c r="V131" i="16"/>
  <c r="G131" i="16"/>
  <c r="F131" i="16"/>
  <c r="E131" i="16"/>
  <c r="V130" i="16"/>
  <c r="G130" i="16"/>
  <c r="F130" i="16"/>
  <c r="E130" i="16"/>
  <c r="V129" i="16"/>
  <c r="G129" i="16"/>
  <c r="F129" i="16"/>
  <c r="E129" i="16"/>
  <c r="V128" i="16"/>
  <c r="G128" i="16"/>
  <c r="F128" i="16"/>
  <c r="E128" i="16"/>
  <c r="V127" i="16"/>
  <c r="G127" i="16"/>
  <c r="F127" i="16"/>
  <c r="E127" i="16"/>
  <c r="V126" i="16"/>
  <c r="G126" i="16"/>
  <c r="F126" i="16"/>
  <c r="E126" i="16"/>
  <c r="V125" i="16"/>
  <c r="G125" i="16"/>
  <c r="F125" i="16"/>
  <c r="E125" i="16"/>
  <c r="V124" i="16"/>
  <c r="G124" i="16"/>
  <c r="F124" i="16"/>
  <c r="E124" i="16"/>
  <c r="V123" i="16"/>
  <c r="G123" i="16"/>
  <c r="F123" i="16"/>
  <c r="E123" i="16"/>
  <c r="V122" i="16"/>
  <c r="G122" i="16"/>
  <c r="F122" i="16"/>
  <c r="E122" i="16"/>
  <c r="V121" i="16"/>
  <c r="G121" i="16"/>
  <c r="F121" i="16"/>
  <c r="E121" i="16"/>
  <c r="V120" i="16"/>
  <c r="G120" i="16"/>
  <c r="F120" i="16"/>
  <c r="E120" i="16"/>
  <c r="V119" i="16"/>
  <c r="G119" i="16"/>
  <c r="F119" i="16"/>
  <c r="E119" i="16"/>
  <c r="V118" i="16"/>
  <c r="G118" i="16"/>
  <c r="F118" i="16"/>
  <c r="E118" i="16"/>
  <c r="V117" i="16"/>
  <c r="G117" i="16"/>
  <c r="F117" i="16"/>
  <c r="E117" i="16"/>
  <c r="V116" i="16"/>
  <c r="G116" i="16"/>
  <c r="F116" i="16"/>
  <c r="E116" i="16"/>
  <c r="V115" i="16"/>
  <c r="G115" i="16"/>
  <c r="F115" i="16"/>
  <c r="E115" i="16"/>
  <c r="V114" i="16"/>
  <c r="G114" i="16"/>
  <c r="F114" i="16"/>
  <c r="E114" i="16"/>
  <c r="V113" i="16"/>
  <c r="G113" i="16"/>
  <c r="F113" i="16"/>
  <c r="E113" i="16"/>
  <c r="V112" i="16"/>
  <c r="G112" i="16"/>
  <c r="F112" i="16"/>
  <c r="E112" i="16"/>
  <c r="V111" i="16"/>
  <c r="G111" i="16"/>
  <c r="F111" i="16"/>
  <c r="E111" i="16"/>
  <c r="V110" i="16"/>
  <c r="G110" i="16"/>
  <c r="F110" i="16"/>
  <c r="E110" i="16"/>
  <c r="V109" i="16"/>
  <c r="G109" i="16"/>
  <c r="F109" i="16"/>
  <c r="E109" i="16"/>
  <c r="V108" i="16"/>
  <c r="G108" i="16"/>
  <c r="F108" i="16"/>
  <c r="E108" i="16"/>
  <c r="V107" i="16"/>
  <c r="G107" i="16"/>
  <c r="F107" i="16"/>
  <c r="E107" i="16"/>
  <c r="V106" i="16"/>
  <c r="G106" i="16"/>
  <c r="F106" i="16"/>
  <c r="E106" i="16"/>
  <c r="V105" i="16"/>
  <c r="G105" i="16"/>
  <c r="F105" i="16"/>
  <c r="E105" i="16"/>
  <c r="V104" i="16"/>
  <c r="G104" i="16"/>
  <c r="F104" i="16"/>
  <c r="E104" i="16"/>
  <c r="V103" i="16"/>
  <c r="G103" i="16"/>
  <c r="F103" i="16"/>
  <c r="E103" i="16"/>
  <c r="V102" i="16"/>
  <c r="G102" i="16"/>
  <c r="F102" i="16"/>
  <c r="E102" i="16"/>
  <c r="V101" i="16"/>
  <c r="G101" i="16"/>
  <c r="F101" i="16"/>
  <c r="E101" i="16"/>
  <c r="V100" i="16"/>
  <c r="G100" i="16"/>
  <c r="F100" i="16"/>
  <c r="E100" i="16"/>
  <c r="V99" i="16"/>
  <c r="G99" i="16"/>
  <c r="F99" i="16"/>
  <c r="E99" i="16"/>
  <c r="V98" i="16"/>
  <c r="G98" i="16"/>
  <c r="F98" i="16"/>
  <c r="E98" i="16"/>
  <c r="V97" i="16"/>
  <c r="G97" i="16"/>
  <c r="F97" i="16"/>
  <c r="E97" i="16"/>
  <c r="V96" i="16"/>
  <c r="G96" i="16"/>
  <c r="F96" i="16"/>
  <c r="E96" i="16"/>
  <c r="V95" i="16"/>
  <c r="G95" i="16"/>
  <c r="F95" i="16"/>
  <c r="E95" i="16"/>
  <c r="V94" i="16"/>
  <c r="G94" i="16"/>
  <c r="F94" i="16"/>
  <c r="E94" i="16"/>
  <c r="V93" i="16"/>
  <c r="G93" i="16"/>
  <c r="F93" i="16"/>
  <c r="E93" i="16"/>
  <c r="V92" i="16"/>
  <c r="G92" i="16"/>
  <c r="F92" i="16"/>
  <c r="E92" i="16"/>
  <c r="V91" i="16"/>
  <c r="G91" i="16"/>
  <c r="F91" i="16"/>
  <c r="E91" i="16"/>
  <c r="V90" i="16"/>
  <c r="G90" i="16"/>
  <c r="F90" i="16"/>
  <c r="E90" i="16"/>
  <c r="V89" i="16"/>
  <c r="G89" i="16"/>
  <c r="F89" i="16"/>
  <c r="E89" i="16"/>
  <c r="V88" i="16"/>
  <c r="G88" i="16"/>
  <c r="F88" i="16"/>
  <c r="E88" i="16"/>
  <c r="V87" i="16"/>
  <c r="G87" i="16"/>
  <c r="F87" i="16"/>
  <c r="E87" i="16"/>
  <c r="V86" i="16"/>
  <c r="G86" i="16"/>
  <c r="F86" i="16"/>
  <c r="E86" i="16"/>
  <c r="V85" i="16"/>
  <c r="G85" i="16"/>
  <c r="F85" i="16"/>
  <c r="E85" i="16"/>
  <c r="V84" i="16"/>
  <c r="G84" i="16"/>
  <c r="F84" i="16"/>
  <c r="E84" i="16"/>
  <c r="V83" i="16"/>
  <c r="G83" i="16"/>
  <c r="F83" i="16"/>
  <c r="E83" i="16"/>
  <c r="V82" i="16"/>
  <c r="G82" i="16"/>
  <c r="F82" i="16"/>
  <c r="E82" i="16"/>
  <c r="V81" i="16"/>
  <c r="G81" i="16"/>
  <c r="F81" i="16"/>
  <c r="E81" i="16"/>
  <c r="V80" i="16"/>
  <c r="G80" i="16"/>
  <c r="F80" i="16"/>
  <c r="E80" i="16"/>
  <c r="V79" i="16"/>
  <c r="G79" i="16"/>
  <c r="F79" i="16"/>
  <c r="E79" i="16"/>
  <c r="V78" i="16"/>
  <c r="G78" i="16"/>
  <c r="F78" i="16"/>
  <c r="E78" i="16"/>
  <c r="V77" i="16"/>
  <c r="G77" i="16"/>
  <c r="F77" i="16"/>
  <c r="E77" i="16"/>
  <c r="V76" i="16"/>
  <c r="G76" i="16"/>
  <c r="F76" i="16"/>
  <c r="E76" i="16"/>
  <c r="V75" i="16"/>
  <c r="G75" i="16"/>
  <c r="F75" i="16"/>
  <c r="E75" i="16"/>
  <c r="V74" i="16"/>
  <c r="G74" i="16"/>
  <c r="F74" i="16"/>
  <c r="E74" i="16"/>
  <c r="V73" i="16"/>
  <c r="G73" i="16"/>
  <c r="F73" i="16"/>
  <c r="E73" i="16"/>
  <c r="V72" i="16"/>
  <c r="G72" i="16"/>
  <c r="F72" i="16"/>
  <c r="E72" i="16"/>
  <c r="V71" i="16"/>
  <c r="G71" i="16"/>
  <c r="F71" i="16"/>
  <c r="E71" i="16"/>
  <c r="V70" i="16"/>
  <c r="G70" i="16"/>
  <c r="F70" i="16"/>
  <c r="E70" i="16"/>
  <c r="V69" i="16"/>
  <c r="G69" i="16"/>
  <c r="F69" i="16"/>
  <c r="E69" i="16"/>
  <c r="V68" i="16"/>
  <c r="G68" i="16"/>
  <c r="F68" i="16"/>
  <c r="E68" i="16"/>
  <c r="V67" i="16"/>
  <c r="G67" i="16"/>
  <c r="F67" i="16"/>
  <c r="E67" i="16"/>
  <c r="V66" i="16"/>
  <c r="G66" i="16"/>
  <c r="F66" i="16"/>
  <c r="E66" i="16"/>
  <c r="V65" i="16"/>
  <c r="G65" i="16"/>
  <c r="F65" i="16"/>
  <c r="E65" i="16"/>
  <c r="V64" i="16"/>
  <c r="G64" i="16"/>
  <c r="F64" i="16"/>
  <c r="E64" i="16"/>
  <c r="V63" i="16"/>
  <c r="G63" i="16"/>
  <c r="F63" i="16"/>
  <c r="E63" i="16"/>
  <c r="V62" i="16"/>
  <c r="G62" i="16"/>
  <c r="F62" i="16"/>
  <c r="E62" i="16"/>
  <c r="V61" i="16"/>
  <c r="G61" i="16"/>
  <c r="F61" i="16"/>
  <c r="E61" i="16"/>
  <c r="V60" i="16"/>
  <c r="G60" i="16"/>
  <c r="F60" i="16"/>
  <c r="E60" i="16"/>
  <c r="V59" i="16"/>
  <c r="G59" i="16"/>
  <c r="F59" i="16"/>
  <c r="E59" i="16"/>
  <c r="V58" i="16"/>
  <c r="G58" i="16"/>
  <c r="F58" i="16"/>
  <c r="E58" i="16"/>
  <c r="V57" i="16"/>
  <c r="G57" i="16"/>
  <c r="F57" i="16"/>
  <c r="E57" i="16"/>
  <c r="V56" i="16"/>
  <c r="G56" i="16"/>
  <c r="F56" i="16"/>
  <c r="E56" i="16"/>
  <c r="V55" i="16"/>
  <c r="G55" i="16"/>
  <c r="F55" i="16"/>
  <c r="E55" i="16"/>
  <c r="V54" i="16"/>
  <c r="G54" i="16"/>
  <c r="F54" i="16"/>
  <c r="E54" i="16"/>
  <c r="V53" i="16"/>
  <c r="G53" i="16"/>
  <c r="F53" i="16"/>
  <c r="E53" i="16"/>
  <c r="V52" i="16"/>
  <c r="G52" i="16"/>
  <c r="F52" i="16"/>
  <c r="E52" i="16"/>
  <c r="V51" i="16"/>
  <c r="G51" i="16"/>
  <c r="F51" i="16"/>
  <c r="E51" i="16"/>
  <c r="V50" i="16"/>
  <c r="G50" i="16"/>
  <c r="F50" i="16"/>
  <c r="E50" i="16"/>
  <c r="V49" i="16"/>
  <c r="G49" i="16"/>
  <c r="F49" i="16"/>
  <c r="E49" i="16"/>
  <c r="V48" i="16"/>
  <c r="G48" i="16"/>
  <c r="F48" i="16"/>
  <c r="E48" i="16"/>
  <c r="V47" i="16"/>
  <c r="G47" i="16"/>
  <c r="F47" i="16"/>
  <c r="E47" i="16"/>
  <c r="V46" i="16"/>
  <c r="G46" i="16"/>
  <c r="F46" i="16"/>
  <c r="E46" i="16"/>
  <c r="V45" i="16"/>
  <c r="G45" i="16"/>
  <c r="F45" i="16"/>
  <c r="E45" i="16"/>
  <c r="V44" i="16"/>
  <c r="G44" i="16"/>
  <c r="F44" i="16"/>
  <c r="E44" i="16"/>
  <c r="V43" i="16"/>
  <c r="G43" i="16"/>
  <c r="F43" i="16"/>
  <c r="E43" i="16"/>
  <c r="V42" i="16"/>
  <c r="G42" i="16"/>
  <c r="F42" i="16"/>
  <c r="E42" i="16"/>
  <c r="V41" i="16"/>
  <c r="G41" i="16"/>
  <c r="F41" i="16"/>
  <c r="E41" i="16"/>
  <c r="V40" i="16"/>
  <c r="G40" i="16"/>
  <c r="F40" i="16"/>
  <c r="E40" i="16"/>
  <c r="V39" i="16"/>
  <c r="G39" i="16"/>
  <c r="F39" i="16"/>
  <c r="E39" i="16"/>
  <c r="V38" i="16"/>
  <c r="G38" i="16"/>
  <c r="F38" i="16"/>
  <c r="E38" i="16"/>
  <c r="V37" i="16"/>
  <c r="G37" i="16"/>
  <c r="F37" i="16"/>
  <c r="E37" i="16"/>
  <c r="V36" i="16"/>
  <c r="G36" i="16"/>
  <c r="F36" i="16"/>
  <c r="E36" i="16"/>
  <c r="V35" i="16"/>
  <c r="G35" i="16"/>
  <c r="F35" i="16"/>
  <c r="E35" i="16"/>
  <c r="V34" i="16"/>
  <c r="G34" i="16"/>
  <c r="F34" i="16"/>
  <c r="E34" i="16"/>
  <c r="V33" i="16"/>
  <c r="G33" i="16"/>
  <c r="F33" i="16"/>
  <c r="E33" i="16"/>
  <c r="V32" i="16"/>
  <c r="G32" i="16"/>
  <c r="F32" i="16"/>
  <c r="E32" i="16"/>
  <c r="V31" i="16"/>
  <c r="G31" i="16"/>
  <c r="F31" i="16"/>
  <c r="E31" i="16"/>
  <c r="V30" i="16"/>
  <c r="G30" i="16"/>
  <c r="F30" i="16"/>
  <c r="E30" i="16"/>
  <c r="V29" i="16"/>
  <c r="G29" i="16"/>
  <c r="F29" i="16"/>
  <c r="E29" i="16"/>
  <c r="V28" i="16"/>
  <c r="G28" i="16"/>
  <c r="F28" i="16"/>
  <c r="E28" i="16"/>
  <c r="V27" i="16"/>
  <c r="G27" i="16"/>
  <c r="F27" i="16"/>
  <c r="E27" i="16"/>
  <c r="V26" i="16"/>
  <c r="G26" i="16"/>
  <c r="F26" i="16"/>
  <c r="E26" i="16"/>
  <c r="V25" i="16"/>
  <c r="G25" i="16"/>
  <c r="F25" i="16"/>
  <c r="E25" i="16"/>
  <c r="V24" i="16"/>
  <c r="G24" i="16"/>
  <c r="F24" i="16"/>
  <c r="E24" i="16"/>
  <c r="V23" i="16"/>
  <c r="G23" i="16"/>
  <c r="F23" i="16"/>
  <c r="E23" i="16"/>
  <c r="V22" i="16"/>
  <c r="G22" i="16"/>
  <c r="F22" i="16"/>
  <c r="E22" i="16"/>
  <c r="V21" i="16"/>
  <c r="G21" i="16"/>
  <c r="F21" i="16"/>
  <c r="E21" i="16"/>
  <c r="V20" i="16"/>
  <c r="G20" i="16"/>
  <c r="F20" i="16"/>
  <c r="E20" i="16"/>
  <c r="V19" i="16"/>
  <c r="G19" i="16"/>
  <c r="F19" i="16"/>
  <c r="E19" i="16"/>
  <c r="V18" i="16"/>
  <c r="G18" i="16"/>
  <c r="F18" i="16"/>
  <c r="E18" i="16"/>
  <c r="V17" i="16"/>
  <c r="G17" i="16"/>
  <c r="F17" i="16"/>
  <c r="E17" i="16"/>
  <c r="V16" i="16"/>
  <c r="G16" i="16"/>
  <c r="F16" i="16"/>
  <c r="E16" i="16"/>
  <c r="V15" i="16"/>
  <c r="G15" i="16"/>
  <c r="F15" i="16"/>
  <c r="E15" i="16"/>
  <c r="V14" i="16"/>
  <c r="G14" i="16"/>
  <c r="F14" i="16"/>
  <c r="E14" i="16"/>
  <c r="V13" i="16"/>
  <c r="G13" i="16"/>
  <c r="F13" i="16"/>
  <c r="E13" i="16"/>
  <c r="V12" i="16"/>
  <c r="G12" i="16"/>
  <c r="F12" i="16"/>
  <c r="E12" i="16"/>
  <c r="V11" i="16"/>
  <c r="G11" i="16"/>
  <c r="F11" i="16"/>
  <c r="E11" i="16"/>
  <c r="V10" i="16"/>
  <c r="G10" i="16"/>
  <c r="F10" i="16"/>
  <c r="E10" i="16"/>
  <c r="V9" i="16"/>
  <c r="G9" i="16"/>
  <c r="F9" i="16"/>
  <c r="E9" i="16"/>
  <c r="V8" i="16"/>
  <c r="G8" i="16"/>
  <c r="F8" i="16"/>
  <c r="E8" i="16"/>
  <c r="V7" i="16"/>
  <c r="G7" i="16"/>
  <c r="F7" i="16"/>
  <c r="E7" i="16"/>
  <c r="V6" i="16"/>
  <c r="G6" i="16"/>
  <c r="F6" i="16"/>
  <c r="E6" i="16"/>
  <c r="V5" i="16"/>
  <c r="G5" i="16"/>
  <c r="F5" i="16"/>
  <c r="E5" i="16"/>
  <c r="C30" i="6"/>
  <c r="A22" i="6"/>
  <c r="CW12" i="6"/>
  <c r="CY12" i="6"/>
  <c r="DA12" i="6"/>
  <c r="DB12" i="6"/>
  <c r="CW13" i="6"/>
  <c r="CY13" i="6"/>
  <c r="DA13" i="6"/>
  <c r="DB13" i="6"/>
  <c r="CW14" i="6"/>
  <c r="CY14" i="6"/>
  <c r="DA14" i="6"/>
  <c r="DB14" i="6"/>
  <c r="CW15" i="6"/>
  <c r="CY15" i="6"/>
  <c r="DA15" i="6"/>
  <c r="DB15" i="6"/>
  <c r="CW16" i="6"/>
  <c r="CY16" i="6"/>
  <c r="DA16" i="6"/>
  <c r="DB16" i="6"/>
  <c r="CW17" i="6"/>
  <c r="CY17" i="6"/>
  <c r="DA17" i="6"/>
  <c r="DB17" i="6"/>
  <c r="CW18" i="6"/>
  <c r="CY18" i="6"/>
  <c r="DA18" i="6"/>
  <c r="DB18" i="6"/>
  <c r="CW19" i="6"/>
  <c r="CY19" i="6"/>
  <c r="DA19" i="6"/>
  <c r="DB19" i="6"/>
  <c r="CW20" i="6"/>
  <c r="CY20" i="6"/>
  <c r="DA20" i="6"/>
  <c r="DB20" i="6"/>
  <c r="CW21" i="6"/>
  <c r="CY21" i="6"/>
  <c r="DA21" i="6"/>
  <c r="DB21" i="6"/>
  <c r="CW22" i="6"/>
  <c r="CY22" i="6"/>
  <c r="DA22" i="6"/>
  <c r="DB22" i="6"/>
  <c r="CW23" i="6"/>
  <c r="CY23" i="6"/>
  <c r="DA23" i="6"/>
  <c r="DB23" i="6"/>
  <c r="CW24" i="6"/>
  <c r="CY24" i="6"/>
  <c r="DA24" i="6"/>
  <c r="DB24" i="6"/>
  <c r="CW25" i="6"/>
  <c r="CY25" i="6"/>
  <c r="DA25" i="6"/>
  <c r="DB25" i="6"/>
  <c r="CW26" i="6"/>
  <c r="CY26" i="6"/>
  <c r="DA26" i="6"/>
  <c r="DB26" i="6"/>
  <c r="CW27" i="6"/>
  <c r="CY27" i="6"/>
  <c r="DA27" i="6"/>
  <c r="DB27" i="6"/>
  <c r="CW28" i="6"/>
  <c r="CY28" i="6"/>
  <c r="DA28" i="6"/>
  <c r="DB28" i="6"/>
  <c r="CW29" i="6"/>
  <c r="CY29" i="6"/>
  <c r="DA29" i="6"/>
  <c r="DB29" i="6"/>
  <c r="CW30" i="6"/>
  <c r="CY30" i="6"/>
  <c r="DA30" i="6"/>
  <c r="DB30" i="6"/>
  <c r="CW31" i="6"/>
  <c r="CY31" i="6"/>
  <c r="DA31" i="6"/>
  <c r="DB31" i="6"/>
  <c r="CW32" i="6"/>
  <c r="CY32" i="6"/>
  <c r="DA32" i="6"/>
  <c r="DB32" i="6"/>
  <c r="CW33" i="6"/>
  <c r="CY33" i="6"/>
  <c r="DA33" i="6"/>
  <c r="DB33" i="6"/>
  <c r="CW34" i="6"/>
  <c r="CY34" i="6"/>
  <c r="DA34" i="6"/>
  <c r="DB34" i="6"/>
  <c r="CW35" i="6"/>
  <c r="CY35" i="6"/>
  <c r="DA35" i="6"/>
  <c r="DB35" i="6"/>
  <c r="CW36" i="6"/>
  <c r="CY36" i="6"/>
  <c r="DA36" i="6"/>
  <c r="DB36" i="6"/>
  <c r="CW37" i="6"/>
  <c r="CY37" i="6"/>
  <c r="DA37" i="6"/>
  <c r="DB37" i="6"/>
  <c r="CW38" i="6"/>
  <c r="CY38" i="6"/>
  <c r="DA38" i="6"/>
  <c r="DB38" i="6"/>
  <c r="CW39" i="6"/>
  <c r="CY39" i="6"/>
  <c r="DA39" i="6"/>
  <c r="DB39" i="6"/>
  <c r="CW40" i="6"/>
  <c r="CY40" i="6"/>
  <c r="DA40" i="6"/>
  <c r="DB40" i="6"/>
  <c r="CW41" i="6"/>
  <c r="CY41" i="6"/>
  <c r="DA41" i="6"/>
  <c r="DB41" i="6"/>
  <c r="CW42" i="6"/>
  <c r="CY42" i="6"/>
  <c r="DA42" i="6"/>
  <c r="DB42" i="6"/>
  <c r="CW43" i="6"/>
  <c r="CY43" i="6"/>
  <c r="DA43" i="6"/>
  <c r="DB43" i="6"/>
  <c r="CW44" i="6"/>
  <c r="CY44" i="6"/>
  <c r="DA44" i="6"/>
  <c r="DB44" i="6"/>
  <c r="CW45" i="6"/>
  <c r="CY45" i="6"/>
  <c r="DA45" i="6"/>
  <c r="DB45" i="6"/>
  <c r="CW46" i="6"/>
  <c r="CY46" i="6"/>
  <c r="DA46" i="6"/>
  <c r="DB46" i="6"/>
  <c r="CW47" i="6"/>
  <c r="CY47" i="6"/>
  <c r="DA47" i="6"/>
  <c r="DB47" i="6"/>
  <c r="CW48" i="6"/>
  <c r="CY48" i="6"/>
  <c r="DA48" i="6"/>
  <c r="DB48" i="6"/>
  <c r="CW49" i="6"/>
  <c r="CY49" i="6"/>
  <c r="DA49" i="6"/>
  <c r="DB49" i="6"/>
  <c r="CW50" i="6"/>
  <c r="CY50" i="6"/>
  <c r="DA50" i="6"/>
  <c r="DB50" i="6"/>
  <c r="CW51" i="6"/>
  <c r="CY51" i="6"/>
  <c r="DA51" i="6"/>
  <c r="DB51" i="6"/>
  <c r="CW52" i="6"/>
  <c r="CY52" i="6"/>
  <c r="DA52" i="6"/>
  <c r="DB52" i="6"/>
  <c r="CW53" i="6"/>
  <c r="CY53" i="6"/>
  <c r="DA53" i="6"/>
  <c r="DB53" i="6"/>
  <c r="CW54" i="6"/>
  <c r="CY54" i="6"/>
  <c r="DA54" i="6"/>
  <c r="DB54" i="6"/>
  <c r="CW55" i="6"/>
  <c r="CY55" i="6"/>
  <c r="DA55" i="6"/>
  <c r="DB55" i="6"/>
  <c r="CW56" i="6"/>
  <c r="CY56" i="6"/>
  <c r="DA56" i="6"/>
  <c r="DB56" i="6"/>
  <c r="CW57" i="6"/>
  <c r="CY57" i="6"/>
  <c r="DA57" i="6"/>
  <c r="DB57" i="6"/>
  <c r="CW58" i="6"/>
  <c r="CY58" i="6"/>
  <c r="DA58" i="6"/>
  <c r="DB58" i="6"/>
  <c r="CW59" i="6"/>
  <c r="CY59" i="6"/>
  <c r="DA59" i="6"/>
  <c r="DB59" i="6"/>
  <c r="CW60" i="6"/>
  <c r="CY60" i="6"/>
  <c r="DA60" i="6"/>
  <c r="DB60" i="6"/>
  <c r="CW61" i="6"/>
  <c r="CY61" i="6"/>
  <c r="DA61" i="6"/>
  <c r="DB61" i="6"/>
  <c r="CW62" i="6"/>
  <c r="CY62" i="6"/>
  <c r="DA62" i="6"/>
  <c r="DB62" i="6"/>
  <c r="CW63" i="6"/>
  <c r="CY63" i="6"/>
  <c r="DA63" i="6"/>
  <c r="DB63" i="6"/>
  <c r="CW64" i="6"/>
  <c r="CY64" i="6"/>
  <c r="DA64" i="6"/>
  <c r="DB64" i="6"/>
  <c r="CW65" i="6"/>
  <c r="CY65" i="6"/>
  <c r="DA65" i="6"/>
  <c r="DB65" i="6"/>
  <c r="CW66" i="6"/>
  <c r="CY66" i="6"/>
  <c r="DA66" i="6"/>
  <c r="DB66" i="6"/>
  <c r="CW67" i="6"/>
  <c r="CY67" i="6"/>
  <c r="DA67" i="6"/>
  <c r="DB67" i="6"/>
  <c r="CW68" i="6"/>
  <c r="CY68" i="6"/>
  <c r="DA68" i="6"/>
  <c r="DB68" i="6"/>
  <c r="CW69" i="6"/>
  <c r="CY69" i="6"/>
  <c r="DA69" i="6"/>
  <c r="DB69" i="6"/>
  <c r="CW70" i="6"/>
  <c r="CY70" i="6"/>
  <c r="DA70" i="6"/>
  <c r="DB70" i="6"/>
  <c r="CW71" i="6"/>
  <c r="CY71" i="6"/>
  <c r="DA71" i="6"/>
  <c r="DB71" i="6"/>
  <c r="CW72" i="6"/>
  <c r="CY72" i="6"/>
  <c r="DA72" i="6"/>
  <c r="DB72" i="6"/>
  <c r="CW73" i="6"/>
  <c r="CY73" i="6"/>
  <c r="DA73" i="6"/>
  <c r="DB73" i="6"/>
  <c r="CW74" i="6"/>
  <c r="CY74" i="6"/>
  <c r="DA74" i="6"/>
  <c r="DB74" i="6"/>
  <c r="CW75" i="6"/>
  <c r="CY75" i="6"/>
  <c r="DA75" i="6"/>
  <c r="DB75" i="6"/>
  <c r="CW76" i="6"/>
  <c r="CY76" i="6"/>
  <c r="DA76" i="6"/>
  <c r="DB76" i="6"/>
  <c r="CW77" i="6"/>
  <c r="CY77" i="6"/>
  <c r="DA77" i="6"/>
  <c r="DB77" i="6"/>
  <c r="CW78" i="6"/>
  <c r="CY78" i="6"/>
  <c r="DA78" i="6"/>
  <c r="DB78" i="6"/>
  <c r="CW79" i="6"/>
  <c r="CY79" i="6"/>
  <c r="DA79" i="6"/>
  <c r="DB79" i="6"/>
  <c r="CW80" i="6"/>
  <c r="CY80" i="6"/>
  <c r="DA80" i="6"/>
  <c r="DB80" i="6"/>
  <c r="CW81" i="6"/>
  <c r="CY81" i="6"/>
  <c r="DA81" i="6"/>
  <c r="DB81" i="6"/>
  <c r="CW82" i="6"/>
  <c r="CY82" i="6"/>
  <c r="DA82" i="6"/>
  <c r="DB82" i="6"/>
  <c r="CW83" i="6"/>
  <c r="CY83" i="6"/>
  <c r="DA83" i="6"/>
  <c r="DB83" i="6"/>
  <c r="CW84" i="6"/>
  <c r="CY84" i="6"/>
  <c r="DA84" i="6"/>
  <c r="DB84" i="6"/>
  <c r="CW85" i="6"/>
  <c r="CY85" i="6"/>
  <c r="DA85" i="6"/>
  <c r="DB85" i="6"/>
  <c r="CW86" i="6"/>
  <c r="CY86" i="6"/>
  <c r="DA86" i="6"/>
  <c r="DB86" i="6"/>
  <c r="CW87" i="6"/>
  <c r="CY87" i="6"/>
  <c r="DA87" i="6"/>
  <c r="DB87" i="6"/>
  <c r="CW88" i="6"/>
  <c r="CY88" i="6"/>
  <c r="DA88" i="6"/>
  <c r="DB88" i="6"/>
  <c r="CW89" i="6"/>
  <c r="CY89" i="6"/>
  <c r="DA89" i="6"/>
  <c r="DB89" i="6"/>
  <c r="CW90" i="6"/>
  <c r="CY90" i="6"/>
  <c r="DA90" i="6"/>
  <c r="DB90" i="6"/>
  <c r="CW91" i="6"/>
  <c r="CY91" i="6"/>
  <c r="DA91" i="6"/>
  <c r="DB91" i="6"/>
  <c r="CW92" i="6"/>
  <c r="CY92" i="6"/>
  <c r="DA92" i="6"/>
  <c r="DB92" i="6"/>
  <c r="CW93" i="6"/>
  <c r="CY93" i="6"/>
  <c r="DA93" i="6"/>
  <c r="DB93" i="6"/>
  <c r="CW94" i="6"/>
  <c r="CY94" i="6"/>
  <c r="DA94" i="6"/>
  <c r="DB94" i="6"/>
  <c r="CW95" i="6"/>
  <c r="CY95" i="6"/>
  <c r="DA95" i="6"/>
  <c r="DB95" i="6"/>
  <c r="CW96" i="6"/>
  <c r="CY96" i="6"/>
  <c r="DA96" i="6"/>
  <c r="DB96" i="6"/>
  <c r="CW97" i="6"/>
  <c r="CY97" i="6"/>
  <c r="DA97" i="6"/>
  <c r="DB97" i="6"/>
  <c r="CW98" i="6"/>
  <c r="CY98" i="6"/>
  <c r="DA98" i="6"/>
  <c r="DB98" i="6"/>
  <c r="CW99" i="6"/>
  <c r="CY99" i="6"/>
  <c r="DA99" i="6"/>
  <c r="DB99" i="6"/>
  <c r="CW100" i="6"/>
  <c r="CY100" i="6"/>
  <c r="DA100" i="6"/>
  <c r="DB100" i="6"/>
  <c r="CW101" i="6"/>
  <c r="CY101" i="6"/>
  <c r="DA101" i="6"/>
  <c r="DB101" i="6"/>
  <c r="CW102" i="6"/>
  <c r="CY102" i="6"/>
  <c r="DA102" i="6"/>
  <c r="DB102" i="6"/>
  <c r="CW103" i="6"/>
  <c r="CY103" i="6"/>
  <c r="DA103" i="6"/>
  <c r="DB103" i="6"/>
  <c r="CW104" i="6"/>
  <c r="CY104" i="6"/>
  <c r="DA104" i="6"/>
  <c r="DB104" i="6"/>
  <c r="CW105" i="6"/>
  <c r="CY105" i="6"/>
  <c r="DA105" i="6"/>
  <c r="DB105" i="6"/>
  <c r="CW106" i="6"/>
  <c r="CY106" i="6"/>
  <c r="DA106" i="6"/>
  <c r="DB106" i="6"/>
  <c r="CW107" i="6"/>
  <c r="CY107" i="6"/>
  <c r="DA107" i="6"/>
  <c r="DB107" i="6"/>
  <c r="CW108" i="6"/>
  <c r="CY108" i="6"/>
  <c r="DA108" i="6"/>
  <c r="DB108" i="6"/>
  <c r="CW109" i="6"/>
  <c r="CY109" i="6"/>
  <c r="DA109" i="6"/>
  <c r="DB109" i="6"/>
  <c r="CW110" i="6"/>
  <c r="CY110" i="6"/>
  <c r="DA110" i="6"/>
  <c r="DB110" i="6"/>
  <c r="DA11" i="6"/>
  <c r="DB11" i="6"/>
  <c r="CW11" i="6"/>
  <c r="CY11" i="6"/>
  <c r="CV12" i="6"/>
  <c r="CV13" i="6"/>
  <c r="CV14" i="6"/>
  <c r="CV15" i="6"/>
  <c r="CV16" i="6"/>
  <c r="CV17" i="6"/>
  <c r="CV18" i="6"/>
  <c r="CV19" i="6"/>
  <c r="CV20" i="6"/>
  <c r="CV21" i="6"/>
  <c r="CV22" i="6"/>
  <c r="CV23" i="6"/>
  <c r="CV24" i="6"/>
  <c r="CV25" i="6"/>
  <c r="CV26" i="6"/>
  <c r="CV27" i="6"/>
  <c r="CV28" i="6"/>
  <c r="CV29" i="6"/>
  <c r="CV30" i="6"/>
  <c r="CV31" i="6"/>
  <c r="CV32" i="6"/>
  <c r="CV33" i="6"/>
  <c r="CV34" i="6"/>
  <c r="CV35" i="6"/>
  <c r="CV36" i="6"/>
  <c r="CV37" i="6"/>
  <c r="CV38" i="6"/>
  <c r="CV39" i="6"/>
  <c r="CV40" i="6"/>
  <c r="CV41" i="6"/>
  <c r="CV42" i="6"/>
  <c r="CV43" i="6"/>
  <c r="CV44" i="6"/>
  <c r="CV45" i="6"/>
  <c r="CV46" i="6"/>
  <c r="CV47" i="6"/>
  <c r="CV48" i="6"/>
  <c r="CV49" i="6"/>
  <c r="CV50" i="6"/>
  <c r="CV51" i="6"/>
  <c r="CV52" i="6"/>
  <c r="CV53" i="6"/>
  <c r="CV54" i="6"/>
  <c r="CV55" i="6"/>
  <c r="CV56" i="6"/>
  <c r="CV57" i="6"/>
  <c r="CV58" i="6"/>
  <c r="CV59" i="6"/>
  <c r="CV60" i="6"/>
  <c r="CV61" i="6"/>
  <c r="CV62" i="6"/>
  <c r="CV63" i="6"/>
  <c r="CV64" i="6"/>
  <c r="CV65" i="6"/>
  <c r="CV66" i="6"/>
  <c r="CV67" i="6"/>
  <c r="CV68" i="6"/>
  <c r="CV69" i="6"/>
  <c r="CV70" i="6"/>
  <c r="CV71" i="6"/>
  <c r="CV72" i="6"/>
  <c r="CV73" i="6"/>
  <c r="CV74" i="6"/>
  <c r="CV75" i="6"/>
  <c r="CV76" i="6"/>
  <c r="CV77" i="6"/>
  <c r="CV78" i="6"/>
  <c r="CV79" i="6"/>
  <c r="CV80" i="6"/>
  <c r="CV81" i="6"/>
  <c r="CV82" i="6"/>
  <c r="CV83" i="6"/>
  <c r="CV84" i="6"/>
  <c r="CV85" i="6"/>
  <c r="CV86" i="6"/>
  <c r="CV87" i="6"/>
  <c r="CV88" i="6"/>
  <c r="CV89" i="6"/>
  <c r="CV90" i="6"/>
  <c r="CV91" i="6"/>
  <c r="CV92" i="6"/>
  <c r="CV93" i="6"/>
  <c r="CV94" i="6"/>
  <c r="CV95" i="6"/>
  <c r="CV96" i="6"/>
  <c r="CV97" i="6"/>
  <c r="CV98" i="6"/>
  <c r="CV99" i="6"/>
  <c r="CV100" i="6"/>
  <c r="CV101" i="6"/>
  <c r="CV102" i="6"/>
  <c r="CV103" i="6"/>
  <c r="CV104" i="6"/>
  <c r="CV105" i="6"/>
  <c r="CV106" i="6"/>
  <c r="CV107" i="6"/>
  <c r="CV108" i="6"/>
  <c r="CV109" i="6"/>
  <c r="CV110" i="6"/>
  <c r="CV11" i="6"/>
  <c r="AB12" i="6"/>
  <c r="AF12" i="6"/>
  <c r="AB13" i="6"/>
  <c r="AF13" i="6"/>
  <c r="AB14" i="6"/>
  <c r="AF14" i="6"/>
  <c r="AB15" i="6"/>
  <c r="AF15" i="6"/>
  <c r="AB16" i="6"/>
  <c r="AF16" i="6"/>
  <c r="AB17" i="6"/>
  <c r="AF17" i="6"/>
  <c r="AB18" i="6"/>
  <c r="AF18" i="6"/>
  <c r="AB19" i="6"/>
  <c r="AF19" i="6"/>
  <c r="AF20" i="6"/>
  <c r="AB21" i="6"/>
  <c r="AF21" i="6"/>
  <c r="AB22" i="6"/>
  <c r="AF22" i="6"/>
  <c r="AB23" i="6"/>
  <c r="AF23" i="6"/>
  <c r="AB24" i="6"/>
  <c r="AF24" i="6"/>
  <c r="AB25" i="6"/>
  <c r="AF25" i="6"/>
  <c r="AB26" i="6"/>
  <c r="AF26" i="6"/>
  <c r="AB27" i="6"/>
  <c r="AF27" i="6"/>
  <c r="AB28" i="6"/>
  <c r="AF28" i="6"/>
  <c r="AB29" i="6"/>
  <c r="AF29" i="6"/>
  <c r="AF30" i="6"/>
  <c r="AB31" i="6"/>
  <c r="AF31" i="6"/>
  <c r="AB32" i="6"/>
  <c r="AF32" i="6"/>
  <c r="AB33" i="6"/>
  <c r="AF33" i="6"/>
  <c r="AB34" i="6"/>
  <c r="AF34" i="6"/>
  <c r="AB35" i="6"/>
  <c r="AF35" i="6"/>
  <c r="AB36" i="6"/>
  <c r="AF36" i="6"/>
  <c r="AB37" i="6"/>
  <c r="AF37" i="6"/>
  <c r="AB38" i="6"/>
  <c r="AF38" i="6"/>
  <c r="AB39" i="6"/>
  <c r="AF39" i="6"/>
  <c r="AF40" i="6"/>
  <c r="AB41" i="6"/>
  <c r="AF41" i="6"/>
  <c r="AB42" i="6"/>
  <c r="AF42" i="6"/>
  <c r="AB43" i="6"/>
  <c r="AF43" i="6"/>
  <c r="AB44" i="6"/>
  <c r="AF44" i="6"/>
  <c r="AB45" i="6"/>
  <c r="AF45" i="6"/>
  <c r="AB46" i="6"/>
  <c r="AF46" i="6"/>
  <c r="AB47" i="6"/>
  <c r="AF47" i="6"/>
  <c r="AB48" i="6"/>
  <c r="AF48" i="6"/>
  <c r="AB49" i="6"/>
  <c r="AF49" i="6"/>
  <c r="AF50" i="6"/>
  <c r="AB51" i="6"/>
  <c r="AF51" i="6"/>
  <c r="AB52" i="6"/>
  <c r="AF52" i="6"/>
  <c r="AB53" i="6"/>
  <c r="AF53" i="6"/>
  <c r="AB54" i="6"/>
  <c r="AF54" i="6"/>
  <c r="AB55" i="6"/>
  <c r="AF55" i="6"/>
  <c r="AB56" i="6"/>
  <c r="AF56" i="6"/>
  <c r="AB57" i="6"/>
  <c r="AF57" i="6"/>
  <c r="AB58" i="6"/>
  <c r="AF58" i="6"/>
  <c r="AB59" i="6"/>
  <c r="AF59" i="6"/>
  <c r="AF60" i="6"/>
  <c r="AB61" i="6"/>
  <c r="AF61" i="6"/>
  <c r="AB62" i="6"/>
  <c r="AF62" i="6"/>
  <c r="AB63" i="6"/>
  <c r="AF63" i="6"/>
  <c r="AB64" i="6"/>
  <c r="AF64" i="6"/>
  <c r="AB65" i="6"/>
  <c r="AF65" i="6"/>
  <c r="AB66" i="6"/>
  <c r="AF66" i="6"/>
  <c r="AB67" i="6"/>
  <c r="AF67" i="6"/>
  <c r="AB68" i="6"/>
  <c r="AF68" i="6"/>
  <c r="AB69" i="6"/>
  <c r="AF69" i="6"/>
  <c r="AF70" i="6"/>
  <c r="AB71" i="6"/>
  <c r="AF71" i="6"/>
  <c r="AB72" i="6"/>
  <c r="AF72" i="6"/>
  <c r="AB73" i="6"/>
  <c r="AF73" i="6"/>
  <c r="AB74" i="6"/>
  <c r="AF74" i="6"/>
  <c r="AB75" i="6"/>
  <c r="AF75" i="6"/>
  <c r="AB76" i="6"/>
  <c r="AF76" i="6"/>
  <c r="AB77" i="6"/>
  <c r="AF77" i="6"/>
  <c r="AB78" i="6"/>
  <c r="AF78" i="6"/>
  <c r="AB79" i="6"/>
  <c r="AF79" i="6"/>
  <c r="AF80" i="6"/>
  <c r="AB81" i="6"/>
  <c r="AF81" i="6"/>
  <c r="AB82" i="6"/>
  <c r="AF82" i="6"/>
  <c r="AB83" i="6"/>
  <c r="AF83" i="6"/>
  <c r="AB84" i="6"/>
  <c r="AF84" i="6"/>
  <c r="AB85" i="6"/>
  <c r="AF85" i="6"/>
  <c r="AB86" i="6"/>
  <c r="AF86" i="6"/>
  <c r="AB87" i="6"/>
  <c r="AF87" i="6"/>
  <c r="AB88" i="6"/>
  <c r="AF88" i="6"/>
  <c r="AB89" i="6"/>
  <c r="AF89" i="6"/>
  <c r="AF90" i="6"/>
  <c r="AB91" i="6"/>
  <c r="AF91" i="6"/>
  <c r="AB92" i="6"/>
  <c r="AF92" i="6"/>
  <c r="AB93" i="6"/>
  <c r="AF93" i="6"/>
  <c r="AB94" i="6"/>
  <c r="AF94" i="6"/>
  <c r="AB95" i="6"/>
  <c r="AF95" i="6"/>
  <c r="AB96" i="6"/>
  <c r="AF96" i="6"/>
  <c r="AB97" i="6"/>
  <c r="AF97" i="6"/>
  <c r="AB98" i="6"/>
  <c r="AF98" i="6"/>
  <c r="AB99" i="6"/>
  <c r="AF99" i="6"/>
  <c r="AF100" i="6"/>
  <c r="AB101" i="6"/>
  <c r="AF101" i="6"/>
  <c r="AB102" i="6"/>
  <c r="AF102" i="6"/>
  <c r="AB103" i="6"/>
  <c r="AF103" i="6"/>
  <c r="AB104" i="6"/>
  <c r="AF104" i="6"/>
  <c r="AB105" i="6"/>
  <c r="AF105" i="6"/>
  <c r="AB106" i="6"/>
  <c r="AF106" i="6"/>
  <c r="AB107" i="6"/>
  <c r="AF107" i="6"/>
  <c r="AB108" i="6"/>
  <c r="AF108" i="6"/>
  <c r="AB109" i="6"/>
  <c r="AF109" i="6"/>
  <c r="AF110" i="6"/>
  <c r="AF11" i="6"/>
  <c r="CG12" i="6"/>
  <c r="CG13" i="6"/>
  <c r="CG14" i="6"/>
  <c r="CG15" i="6"/>
  <c r="CG16" i="6"/>
  <c r="CG17" i="6"/>
  <c r="CG18" i="6"/>
  <c r="CG19" i="6"/>
  <c r="CG20" i="6"/>
  <c r="CG21" i="6"/>
  <c r="CG22" i="6"/>
  <c r="CG23" i="6"/>
  <c r="CG24" i="6"/>
  <c r="CG25" i="6"/>
  <c r="CG26" i="6"/>
  <c r="CG27" i="6"/>
  <c r="CG28" i="6"/>
  <c r="CG29" i="6"/>
  <c r="CG30" i="6"/>
  <c r="CG31" i="6"/>
  <c r="CG32" i="6"/>
  <c r="CG33" i="6"/>
  <c r="CG34" i="6"/>
  <c r="CG35" i="6"/>
  <c r="CG36" i="6"/>
  <c r="CG37" i="6"/>
  <c r="CG38" i="6"/>
  <c r="CG39" i="6"/>
  <c r="CG40" i="6"/>
  <c r="CG41" i="6"/>
  <c r="CG42" i="6"/>
  <c r="CG43" i="6"/>
  <c r="CG44" i="6"/>
  <c r="CG45" i="6"/>
  <c r="CG46" i="6"/>
  <c r="CG47" i="6"/>
  <c r="CG48" i="6"/>
  <c r="CG49" i="6"/>
  <c r="CG50" i="6"/>
  <c r="CG51" i="6"/>
  <c r="CG52" i="6"/>
  <c r="CG53" i="6"/>
  <c r="CG54" i="6"/>
  <c r="CG55" i="6"/>
  <c r="CG56" i="6"/>
  <c r="CG57" i="6"/>
  <c r="CG58" i="6"/>
  <c r="CG59" i="6"/>
  <c r="CG60" i="6"/>
  <c r="CG61" i="6"/>
  <c r="CG62" i="6"/>
  <c r="CG63" i="6"/>
  <c r="CG64" i="6"/>
  <c r="CG65" i="6"/>
  <c r="CG66" i="6"/>
  <c r="CG67" i="6"/>
  <c r="CG68" i="6"/>
  <c r="CG69" i="6"/>
  <c r="CG70" i="6"/>
  <c r="CG71" i="6"/>
  <c r="CG72" i="6"/>
  <c r="CG73" i="6"/>
  <c r="CG74" i="6"/>
  <c r="CG75" i="6"/>
  <c r="CG76" i="6"/>
  <c r="CG77" i="6"/>
  <c r="CG78" i="6"/>
  <c r="CG79" i="6"/>
  <c r="CG80" i="6"/>
  <c r="CG81" i="6"/>
  <c r="CG82" i="6"/>
  <c r="CG83" i="6"/>
  <c r="CG84" i="6"/>
  <c r="CG85" i="6"/>
  <c r="CG86" i="6"/>
  <c r="CG87" i="6"/>
  <c r="CG88" i="6"/>
  <c r="CG89" i="6"/>
  <c r="CG90" i="6"/>
  <c r="CG91" i="6"/>
  <c r="CG92" i="6"/>
  <c r="CG93" i="6"/>
  <c r="CG94" i="6"/>
  <c r="CG95" i="6"/>
  <c r="CG96" i="6"/>
  <c r="CG97" i="6"/>
  <c r="CG98" i="6"/>
  <c r="CG99" i="6"/>
  <c r="CG100" i="6"/>
  <c r="CG101" i="6"/>
  <c r="CG102" i="6"/>
  <c r="CG103" i="6"/>
  <c r="CG104" i="6"/>
  <c r="CG105" i="6"/>
  <c r="CG106" i="6"/>
  <c r="CG107" i="6"/>
  <c r="CG108" i="6"/>
  <c r="CG109" i="6"/>
  <c r="CG110" i="6"/>
  <c r="CG11" i="6"/>
  <c r="CF12" i="6"/>
  <c r="CF13" i="6"/>
  <c r="CF14" i="6"/>
  <c r="CF15" i="6"/>
  <c r="CF16" i="6"/>
  <c r="CF17" i="6"/>
  <c r="CF18" i="6"/>
  <c r="CF19" i="6"/>
  <c r="CF20" i="6"/>
  <c r="CF21" i="6"/>
  <c r="CF22" i="6"/>
  <c r="CF23" i="6"/>
  <c r="CF24" i="6"/>
  <c r="CF25" i="6"/>
  <c r="CF26" i="6"/>
  <c r="CF27" i="6"/>
  <c r="CF28" i="6"/>
  <c r="CF29" i="6"/>
  <c r="CF30" i="6"/>
  <c r="CF31" i="6"/>
  <c r="CF32" i="6"/>
  <c r="CF33" i="6"/>
  <c r="CF34" i="6"/>
  <c r="CF35" i="6"/>
  <c r="CF36" i="6"/>
  <c r="CF37" i="6"/>
  <c r="CF38" i="6"/>
  <c r="CF39" i="6"/>
  <c r="CF40" i="6"/>
  <c r="CF41" i="6"/>
  <c r="CF42" i="6"/>
  <c r="CF43" i="6"/>
  <c r="CF44" i="6"/>
  <c r="CF45" i="6"/>
  <c r="CF46" i="6"/>
  <c r="CF47" i="6"/>
  <c r="CF48" i="6"/>
  <c r="CF49" i="6"/>
  <c r="CF50" i="6"/>
  <c r="CF51" i="6"/>
  <c r="CF52" i="6"/>
  <c r="CF53" i="6"/>
  <c r="CF54" i="6"/>
  <c r="CF55" i="6"/>
  <c r="CF56" i="6"/>
  <c r="CF57" i="6"/>
  <c r="CF58" i="6"/>
  <c r="CF59" i="6"/>
  <c r="CF60" i="6"/>
  <c r="CF61" i="6"/>
  <c r="CF62" i="6"/>
  <c r="CF63" i="6"/>
  <c r="CF64" i="6"/>
  <c r="CF65" i="6"/>
  <c r="CF66" i="6"/>
  <c r="CF67" i="6"/>
  <c r="CF68" i="6"/>
  <c r="CF69" i="6"/>
  <c r="CF70" i="6"/>
  <c r="CF71" i="6"/>
  <c r="CF72" i="6"/>
  <c r="CF73" i="6"/>
  <c r="CF74" i="6"/>
  <c r="CF75" i="6"/>
  <c r="CF76" i="6"/>
  <c r="CF77" i="6"/>
  <c r="CF78" i="6"/>
  <c r="CF79" i="6"/>
  <c r="CF80" i="6"/>
  <c r="CF81" i="6"/>
  <c r="CF82" i="6"/>
  <c r="CF83" i="6"/>
  <c r="CF84" i="6"/>
  <c r="CF85" i="6"/>
  <c r="CF86" i="6"/>
  <c r="CF87" i="6"/>
  <c r="CF88" i="6"/>
  <c r="CF89" i="6"/>
  <c r="CF90" i="6"/>
  <c r="CF91" i="6"/>
  <c r="CF92" i="6"/>
  <c r="CF93" i="6"/>
  <c r="CF94" i="6"/>
  <c r="CF95" i="6"/>
  <c r="CF96" i="6"/>
  <c r="CF97" i="6"/>
  <c r="CF98" i="6"/>
  <c r="CF99" i="6"/>
  <c r="CF100" i="6"/>
  <c r="CF101" i="6"/>
  <c r="CF102" i="6"/>
  <c r="CF103" i="6"/>
  <c r="CF104" i="6"/>
  <c r="CF105" i="6"/>
  <c r="CF106" i="6"/>
  <c r="CF107" i="6"/>
  <c r="CF108" i="6"/>
  <c r="CF109" i="6"/>
  <c r="CF110" i="6"/>
  <c r="CE12" i="6"/>
  <c r="CE13" i="6"/>
  <c r="CE14" i="6"/>
  <c r="CE15" i="6"/>
  <c r="CE16" i="6"/>
  <c r="CE17" i="6"/>
  <c r="CE18" i="6"/>
  <c r="CE19" i="6"/>
  <c r="CE20" i="6"/>
  <c r="CE21" i="6"/>
  <c r="CE22" i="6"/>
  <c r="CE23" i="6"/>
  <c r="CE24" i="6"/>
  <c r="CE25" i="6"/>
  <c r="CE26" i="6"/>
  <c r="CE27" i="6"/>
  <c r="CE28" i="6"/>
  <c r="CE29" i="6"/>
  <c r="CE30" i="6"/>
  <c r="CE31" i="6"/>
  <c r="CE32" i="6"/>
  <c r="CE33" i="6"/>
  <c r="CE34" i="6"/>
  <c r="CE35" i="6"/>
  <c r="CE36" i="6"/>
  <c r="CE37" i="6"/>
  <c r="CE38" i="6"/>
  <c r="CE39" i="6"/>
  <c r="CE40" i="6"/>
  <c r="CE41" i="6"/>
  <c r="CE42" i="6"/>
  <c r="CE43" i="6"/>
  <c r="CE44" i="6"/>
  <c r="CE45" i="6"/>
  <c r="CE46" i="6"/>
  <c r="CE47" i="6"/>
  <c r="CE48" i="6"/>
  <c r="CE49" i="6"/>
  <c r="CE50" i="6"/>
  <c r="CE51" i="6"/>
  <c r="CE52" i="6"/>
  <c r="CE53" i="6"/>
  <c r="CE54" i="6"/>
  <c r="CE55" i="6"/>
  <c r="CE56" i="6"/>
  <c r="CE57" i="6"/>
  <c r="CE58" i="6"/>
  <c r="CE59" i="6"/>
  <c r="CE60" i="6"/>
  <c r="CE61" i="6"/>
  <c r="CE62" i="6"/>
  <c r="CE63" i="6"/>
  <c r="CE64" i="6"/>
  <c r="CE65" i="6"/>
  <c r="CE66" i="6"/>
  <c r="CE67" i="6"/>
  <c r="CE68" i="6"/>
  <c r="CE69" i="6"/>
  <c r="CE70" i="6"/>
  <c r="CE71" i="6"/>
  <c r="CE72" i="6"/>
  <c r="CE73" i="6"/>
  <c r="CE74" i="6"/>
  <c r="CE75" i="6"/>
  <c r="CE76" i="6"/>
  <c r="CE77" i="6"/>
  <c r="CE78" i="6"/>
  <c r="CE79" i="6"/>
  <c r="CE80" i="6"/>
  <c r="CE81" i="6"/>
  <c r="CE82" i="6"/>
  <c r="CE83" i="6"/>
  <c r="CE84" i="6"/>
  <c r="CE85" i="6"/>
  <c r="CE86" i="6"/>
  <c r="CE87" i="6"/>
  <c r="CE88" i="6"/>
  <c r="CE89" i="6"/>
  <c r="CE90" i="6"/>
  <c r="CE91" i="6"/>
  <c r="CE92" i="6"/>
  <c r="CE93" i="6"/>
  <c r="CE94" i="6"/>
  <c r="CE95" i="6"/>
  <c r="CE96" i="6"/>
  <c r="CE97" i="6"/>
  <c r="CE98" i="6"/>
  <c r="CE99" i="6"/>
  <c r="CE100" i="6"/>
  <c r="CE101" i="6"/>
  <c r="CE102" i="6"/>
  <c r="CE103" i="6"/>
  <c r="CE104" i="6"/>
  <c r="CE105" i="6"/>
  <c r="CE106" i="6"/>
  <c r="CE107" i="6"/>
  <c r="CE108" i="6"/>
  <c r="CE109" i="6"/>
  <c r="CE110" i="6"/>
  <c r="CF11" i="6"/>
  <c r="CE11" i="6"/>
  <c r="AC12" i="6"/>
  <c r="AD12" i="6"/>
  <c r="AE12" i="6"/>
  <c r="AC13" i="6"/>
  <c r="AD13" i="6"/>
  <c r="AE13" i="6"/>
  <c r="AC14" i="6"/>
  <c r="AE14" i="6"/>
  <c r="AC15" i="6"/>
  <c r="AD15" i="6"/>
  <c r="AE15" i="6"/>
  <c r="AC16" i="6"/>
  <c r="AD16" i="6"/>
  <c r="AE16" i="6"/>
  <c r="AC17" i="6"/>
  <c r="AD17" i="6"/>
  <c r="AE17" i="6"/>
  <c r="AC18" i="6"/>
  <c r="AE18" i="6"/>
  <c r="AC19" i="6"/>
  <c r="AD19" i="6"/>
  <c r="AE19" i="6"/>
  <c r="AC20" i="6"/>
  <c r="AE20" i="6"/>
  <c r="AC21" i="6"/>
  <c r="AE21" i="6"/>
  <c r="AC22" i="6"/>
  <c r="AD22" i="6"/>
  <c r="AE22" i="6"/>
  <c r="AC23" i="6"/>
  <c r="AD23" i="6"/>
  <c r="AE23" i="6"/>
  <c r="AC24" i="6"/>
  <c r="AE24" i="6"/>
  <c r="AC25" i="6"/>
  <c r="AD25" i="6"/>
  <c r="AE25" i="6"/>
  <c r="AC26" i="6"/>
  <c r="AD26" i="6"/>
  <c r="AE26" i="6"/>
  <c r="AC27" i="6"/>
  <c r="AE27" i="6"/>
  <c r="AC28" i="6"/>
  <c r="AD28" i="6"/>
  <c r="AE28" i="6"/>
  <c r="AC29" i="6"/>
  <c r="AD29" i="6"/>
  <c r="AE29" i="6"/>
  <c r="AC30" i="6"/>
  <c r="AE30" i="6"/>
  <c r="AC31" i="6"/>
  <c r="AD31" i="6"/>
  <c r="AE31" i="6"/>
  <c r="AC32" i="6"/>
  <c r="AD32" i="6"/>
  <c r="AE32" i="6"/>
  <c r="AC33" i="6"/>
  <c r="AE33" i="6"/>
  <c r="AC34" i="6"/>
  <c r="AD34" i="6"/>
  <c r="AE34" i="6"/>
  <c r="AC35" i="6"/>
  <c r="AD35" i="6"/>
  <c r="AE35" i="6"/>
  <c r="AC36" i="6"/>
  <c r="AE36" i="6"/>
  <c r="AC37" i="6"/>
  <c r="AD37" i="6"/>
  <c r="AE37" i="6"/>
  <c r="AC38" i="6"/>
  <c r="AD38" i="6"/>
  <c r="AE38" i="6"/>
  <c r="AC39" i="6"/>
  <c r="AE39" i="6"/>
  <c r="AC40" i="6"/>
  <c r="AE40" i="6"/>
  <c r="AC41" i="6"/>
  <c r="AD41" i="6"/>
  <c r="AE41" i="6"/>
  <c r="AC42" i="6"/>
  <c r="AE42" i="6"/>
  <c r="AC43" i="6"/>
  <c r="AD43" i="6"/>
  <c r="AE43" i="6"/>
  <c r="AC44" i="6"/>
  <c r="AE44" i="6"/>
  <c r="AC45" i="6"/>
  <c r="AD45" i="6"/>
  <c r="AE45" i="6"/>
  <c r="AC46" i="6"/>
  <c r="AE46" i="6"/>
  <c r="AC47" i="6"/>
  <c r="AD47" i="6"/>
  <c r="AE47" i="6"/>
  <c r="AC48" i="6"/>
  <c r="AE48" i="6"/>
  <c r="AC49" i="6"/>
  <c r="AD49" i="6"/>
  <c r="AE49" i="6"/>
  <c r="AC50" i="6"/>
  <c r="AE50" i="6"/>
  <c r="AC51" i="6"/>
  <c r="AD51" i="6"/>
  <c r="AE51" i="6"/>
  <c r="AC52" i="6"/>
  <c r="AE52" i="6"/>
  <c r="AC53" i="6"/>
  <c r="AD53" i="6"/>
  <c r="AE53" i="6"/>
  <c r="AC54" i="6"/>
  <c r="AE54" i="6"/>
  <c r="AC55" i="6"/>
  <c r="AD55" i="6"/>
  <c r="AE55" i="6"/>
  <c r="AC56" i="6"/>
  <c r="AE56" i="6"/>
  <c r="AC57" i="6"/>
  <c r="AD57" i="6"/>
  <c r="AE57" i="6"/>
  <c r="AC58" i="6"/>
  <c r="AE58" i="6"/>
  <c r="AC59" i="6"/>
  <c r="AD59" i="6"/>
  <c r="AE59" i="6"/>
  <c r="AC60" i="6"/>
  <c r="AE60" i="6"/>
  <c r="AC61" i="6"/>
  <c r="AE61" i="6"/>
  <c r="AC62" i="6"/>
  <c r="AE62" i="6"/>
  <c r="AC63" i="6"/>
  <c r="AE63" i="6"/>
  <c r="AC64" i="6"/>
  <c r="AE64" i="6"/>
  <c r="AC65" i="6"/>
  <c r="AE65" i="6"/>
  <c r="AC66" i="6"/>
  <c r="AE66" i="6"/>
  <c r="AC67" i="6"/>
  <c r="AE67" i="6"/>
  <c r="AC68" i="6"/>
  <c r="AE68" i="6"/>
  <c r="AC69" i="6"/>
  <c r="AE69" i="6"/>
  <c r="AC70" i="6"/>
  <c r="AE70" i="6"/>
  <c r="AC71" i="6"/>
  <c r="AE71" i="6"/>
  <c r="AC72" i="6"/>
  <c r="AE72" i="6"/>
  <c r="AC73" i="6"/>
  <c r="AE73" i="6"/>
  <c r="AC74" i="6"/>
  <c r="AE74" i="6"/>
  <c r="AC75" i="6"/>
  <c r="AE75" i="6"/>
  <c r="AC76" i="6"/>
  <c r="AE76" i="6"/>
  <c r="AC77" i="6"/>
  <c r="AE77" i="6"/>
  <c r="AC78" i="6"/>
  <c r="AE78" i="6"/>
  <c r="AC79" i="6"/>
  <c r="AE79" i="6"/>
  <c r="AC80" i="6"/>
  <c r="AE80" i="6"/>
  <c r="AC81" i="6"/>
  <c r="AE81" i="6"/>
  <c r="AC82" i="6"/>
  <c r="AE82" i="6"/>
  <c r="AC83" i="6"/>
  <c r="AE83" i="6"/>
  <c r="AC84" i="6"/>
  <c r="AE84" i="6"/>
  <c r="AC85" i="6"/>
  <c r="AE85" i="6"/>
  <c r="AC86" i="6"/>
  <c r="AE86" i="6"/>
  <c r="AC87" i="6"/>
  <c r="AE87" i="6"/>
  <c r="AC88" i="6"/>
  <c r="AE88" i="6"/>
  <c r="AC89" i="6"/>
  <c r="AE89" i="6"/>
  <c r="AC90" i="6"/>
  <c r="AE90" i="6"/>
  <c r="AC91" i="6"/>
  <c r="AE91" i="6"/>
  <c r="AC92" i="6"/>
  <c r="AE92" i="6"/>
  <c r="AC93" i="6"/>
  <c r="AE93" i="6"/>
  <c r="AC94" i="6"/>
  <c r="AE94" i="6"/>
  <c r="AC95" i="6"/>
  <c r="AE95" i="6"/>
  <c r="AC96" i="6"/>
  <c r="AE96" i="6"/>
  <c r="AC97" i="6"/>
  <c r="AE97" i="6"/>
  <c r="AC98" i="6"/>
  <c r="AE98" i="6"/>
  <c r="AC99" i="6"/>
  <c r="AE99" i="6"/>
  <c r="AC100" i="6"/>
  <c r="AE100" i="6"/>
  <c r="AC101" i="6"/>
  <c r="AE101" i="6"/>
  <c r="AC102" i="6"/>
  <c r="AD102" i="6"/>
  <c r="AE102" i="6"/>
  <c r="AC103" i="6"/>
  <c r="AD103" i="6"/>
  <c r="AE103" i="6"/>
  <c r="AC104" i="6"/>
  <c r="AD104" i="6"/>
  <c r="AE104" i="6"/>
  <c r="AC105" i="6"/>
  <c r="AD105" i="6"/>
  <c r="AE105" i="6"/>
  <c r="AC106" i="6"/>
  <c r="AD106" i="6"/>
  <c r="AE106" i="6"/>
  <c r="AC107" i="6"/>
  <c r="AD107" i="6"/>
  <c r="AE107" i="6"/>
  <c r="AC108" i="6"/>
  <c r="AD108" i="6"/>
  <c r="AE108" i="6"/>
  <c r="AC109" i="6"/>
  <c r="AD109" i="6"/>
  <c r="AE109" i="6"/>
  <c r="AC110" i="6"/>
  <c r="AE110" i="6"/>
  <c r="AC11" i="6"/>
  <c r="AD11" i="6"/>
  <c r="AE11" i="6"/>
  <c r="AK9" i="3"/>
  <c r="A23" i="6"/>
  <c r="A24" i="6"/>
  <c r="A25" i="6"/>
  <c r="A26" i="6"/>
  <c r="A27" i="6"/>
  <c r="A28" i="6"/>
  <c r="N32" i="3"/>
  <c r="N31" i="3"/>
  <c r="N30" i="3"/>
  <c r="N29" i="3"/>
  <c r="N28" i="3"/>
  <c r="N27" i="3"/>
  <c r="N26" i="3"/>
  <c r="N25" i="3"/>
  <c r="N24" i="3"/>
  <c r="N23" i="3"/>
  <c r="N22" i="3"/>
  <c r="N21" i="3"/>
  <c r="N20" i="3"/>
  <c r="N19" i="3"/>
  <c r="N18" i="3"/>
  <c r="N17" i="3"/>
  <c r="N16" i="3"/>
  <c r="N15" i="3"/>
  <c r="N14" i="3"/>
  <c r="N13" i="3"/>
  <c r="BB33" i="3"/>
  <c r="BS11" i="3"/>
  <c r="BT11" i="3"/>
  <c r="BU11" i="3"/>
  <c r="BV11" i="3"/>
  <c r="BW11" i="3"/>
  <c r="BS12" i="3"/>
  <c r="BT12" i="3"/>
  <c r="BU12" i="3"/>
  <c r="BV12" i="3"/>
  <c r="BW12" i="3"/>
  <c r="BS13" i="3"/>
  <c r="BT13" i="3"/>
  <c r="BU13" i="3"/>
  <c r="BV13" i="3"/>
  <c r="BW13" i="3"/>
  <c r="BS14" i="3"/>
  <c r="BT14" i="3"/>
  <c r="BU14" i="3"/>
  <c r="BV14" i="3"/>
  <c r="BW14" i="3"/>
  <c r="BS15" i="3"/>
  <c r="BT15" i="3"/>
  <c r="BU15" i="3"/>
  <c r="BV15" i="3"/>
  <c r="BW15" i="3"/>
  <c r="BS16" i="3"/>
  <c r="BT16" i="3"/>
  <c r="BU16" i="3"/>
  <c r="BV16" i="3"/>
  <c r="BW16" i="3"/>
  <c r="BS17" i="3"/>
  <c r="BT17" i="3"/>
  <c r="BU17" i="3"/>
  <c r="BV17" i="3"/>
  <c r="BW17" i="3"/>
  <c r="BS18" i="3"/>
  <c r="BT18" i="3"/>
  <c r="BU18" i="3"/>
  <c r="BV18" i="3"/>
  <c r="BW18" i="3"/>
  <c r="BS19" i="3"/>
  <c r="BT19" i="3"/>
  <c r="BU19" i="3"/>
  <c r="BV19" i="3"/>
  <c r="BW19" i="3"/>
  <c r="BS20" i="3"/>
  <c r="BT20" i="3"/>
  <c r="BU20" i="3"/>
  <c r="BV20" i="3"/>
  <c r="BW20" i="3"/>
  <c r="BS21" i="3"/>
  <c r="BT21" i="3"/>
  <c r="BU21" i="3"/>
  <c r="BV21" i="3"/>
  <c r="BW21" i="3"/>
  <c r="BS22" i="3"/>
  <c r="BT22" i="3"/>
  <c r="BU22" i="3"/>
  <c r="BV22" i="3"/>
  <c r="BW22" i="3"/>
  <c r="BS23" i="3"/>
  <c r="BT23" i="3"/>
  <c r="BU23" i="3"/>
  <c r="BV23" i="3"/>
  <c r="BW23" i="3"/>
  <c r="BS24" i="3"/>
  <c r="BT24" i="3"/>
  <c r="BU24" i="3"/>
  <c r="BV24" i="3"/>
  <c r="BW24" i="3"/>
  <c r="BS25" i="3"/>
  <c r="BT25" i="3"/>
  <c r="BU25" i="3"/>
  <c r="BV25" i="3"/>
  <c r="BW25" i="3"/>
  <c r="BS26" i="3"/>
  <c r="BT26" i="3"/>
  <c r="BU26" i="3"/>
  <c r="BV26" i="3"/>
  <c r="BW26" i="3"/>
  <c r="BS27" i="3"/>
  <c r="BT27" i="3"/>
  <c r="BU27" i="3"/>
  <c r="BV27" i="3"/>
  <c r="BW27" i="3"/>
  <c r="BS28" i="3"/>
  <c r="BT28" i="3"/>
  <c r="BU28" i="3"/>
  <c r="BV28" i="3"/>
  <c r="BW28" i="3"/>
  <c r="BS29" i="3"/>
  <c r="BT29" i="3"/>
  <c r="BU29" i="3"/>
  <c r="BV29" i="3"/>
  <c r="BW29" i="3"/>
  <c r="BS30" i="3"/>
  <c r="BT30" i="3"/>
  <c r="BU30" i="3"/>
  <c r="BV30" i="3"/>
  <c r="BW30" i="3"/>
  <c r="BS31" i="3"/>
  <c r="BT31" i="3"/>
  <c r="BU31" i="3"/>
  <c r="BV31" i="3"/>
  <c r="BW31" i="3"/>
  <c r="BS32" i="3"/>
  <c r="BT32" i="3"/>
  <c r="BU32" i="3"/>
  <c r="BV32" i="3"/>
  <c r="BW32" i="3"/>
  <c r="BS33" i="3"/>
  <c r="BT33" i="3"/>
  <c r="BU33" i="3"/>
  <c r="BV33" i="3"/>
  <c r="BW33" i="3"/>
  <c r="BQ11" i="3"/>
  <c r="BR11" i="3"/>
  <c r="BQ12" i="3"/>
  <c r="BR12" i="3"/>
  <c r="BQ13" i="3"/>
  <c r="BR13" i="3"/>
  <c r="BQ14" i="3"/>
  <c r="BR14" i="3"/>
  <c r="BQ15" i="3"/>
  <c r="BR15" i="3"/>
  <c r="BQ16" i="3"/>
  <c r="BR16" i="3"/>
  <c r="BQ17" i="3"/>
  <c r="BR17" i="3"/>
  <c r="BQ18" i="3"/>
  <c r="BR18" i="3"/>
  <c r="BQ19" i="3"/>
  <c r="BR19" i="3"/>
  <c r="BQ20" i="3"/>
  <c r="BR20" i="3"/>
  <c r="BQ21" i="3"/>
  <c r="BR21" i="3"/>
  <c r="BQ22" i="3"/>
  <c r="BR22" i="3"/>
  <c r="BQ23" i="3"/>
  <c r="BR23" i="3"/>
  <c r="BQ24" i="3"/>
  <c r="BR24" i="3"/>
  <c r="BQ25" i="3"/>
  <c r="BR25" i="3"/>
  <c r="BQ26" i="3"/>
  <c r="BR26" i="3"/>
  <c r="BQ27" i="3"/>
  <c r="BR27" i="3"/>
  <c r="BQ28" i="3"/>
  <c r="BR28" i="3"/>
  <c r="BQ29" i="3"/>
  <c r="BR29" i="3"/>
  <c r="BQ30" i="3"/>
  <c r="BR30" i="3"/>
  <c r="BQ31" i="3"/>
  <c r="BR31" i="3"/>
  <c r="BQ32" i="3"/>
  <c r="BR32" i="3"/>
  <c r="BQ33" i="3"/>
  <c r="BR33" i="3"/>
  <c r="BJ11" i="3"/>
  <c r="BK11" i="3"/>
  <c r="BL11" i="3"/>
  <c r="BM11" i="3"/>
  <c r="BN11" i="3"/>
  <c r="BO11" i="3"/>
  <c r="BP11" i="3"/>
  <c r="BJ12" i="3"/>
  <c r="BK12" i="3"/>
  <c r="BL12" i="3"/>
  <c r="BM12" i="3"/>
  <c r="BN12" i="3"/>
  <c r="BO12" i="3"/>
  <c r="BP12" i="3"/>
  <c r="BJ13" i="3"/>
  <c r="BK13" i="3"/>
  <c r="BL13" i="3"/>
  <c r="BM13" i="3"/>
  <c r="BN13" i="3"/>
  <c r="BO13" i="3"/>
  <c r="BP13" i="3"/>
  <c r="BJ14" i="3"/>
  <c r="BK14" i="3"/>
  <c r="BL14" i="3"/>
  <c r="BM14" i="3"/>
  <c r="BN14" i="3"/>
  <c r="BO14" i="3"/>
  <c r="BP14" i="3"/>
  <c r="BJ15" i="3"/>
  <c r="BK15" i="3"/>
  <c r="BL15" i="3"/>
  <c r="BM15" i="3"/>
  <c r="BN15" i="3"/>
  <c r="BO15" i="3"/>
  <c r="BP15" i="3"/>
  <c r="BJ16" i="3"/>
  <c r="BK16" i="3"/>
  <c r="BL16" i="3"/>
  <c r="BM16" i="3"/>
  <c r="BN16" i="3"/>
  <c r="BO16" i="3"/>
  <c r="BP16" i="3"/>
  <c r="BJ17" i="3"/>
  <c r="BK17" i="3"/>
  <c r="BL17" i="3"/>
  <c r="BM17" i="3"/>
  <c r="BN17" i="3"/>
  <c r="BO17" i="3"/>
  <c r="BP17" i="3"/>
  <c r="BJ18" i="3"/>
  <c r="BK18" i="3"/>
  <c r="BL18" i="3"/>
  <c r="BM18" i="3"/>
  <c r="BN18" i="3"/>
  <c r="BO18" i="3"/>
  <c r="BP18" i="3"/>
  <c r="BJ19" i="3"/>
  <c r="BK19" i="3"/>
  <c r="BL19" i="3"/>
  <c r="BM19" i="3"/>
  <c r="BN19" i="3"/>
  <c r="BO19" i="3"/>
  <c r="BP19" i="3"/>
  <c r="BJ20" i="3"/>
  <c r="BK20" i="3"/>
  <c r="BL20" i="3"/>
  <c r="BM20" i="3"/>
  <c r="BN20" i="3"/>
  <c r="BO20" i="3"/>
  <c r="BP20" i="3"/>
  <c r="BJ21" i="3"/>
  <c r="BK21" i="3"/>
  <c r="BL21" i="3"/>
  <c r="BM21" i="3"/>
  <c r="BN21" i="3"/>
  <c r="BO21" i="3"/>
  <c r="BP21" i="3"/>
  <c r="BJ22" i="3"/>
  <c r="BK22" i="3"/>
  <c r="BL22" i="3"/>
  <c r="BM22" i="3"/>
  <c r="BN22" i="3"/>
  <c r="BO22" i="3"/>
  <c r="BP22" i="3"/>
  <c r="BJ23" i="3"/>
  <c r="BK23" i="3"/>
  <c r="BL23" i="3"/>
  <c r="BM23" i="3"/>
  <c r="BN23" i="3"/>
  <c r="BO23" i="3"/>
  <c r="BP23" i="3"/>
  <c r="BJ24" i="3"/>
  <c r="BK24" i="3"/>
  <c r="BL24" i="3"/>
  <c r="BM24" i="3"/>
  <c r="BN24" i="3"/>
  <c r="BO24" i="3"/>
  <c r="BP24" i="3"/>
  <c r="BJ25" i="3"/>
  <c r="BK25" i="3"/>
  <c r="BL25" i="3"/>
  <c r="BM25" i="3"/>
  <c r="BN25" i="3"/>
  <c r="BO25" i="3"/>
  <c r="BP25" i="3"/>
  <c r="BJ26" i="3"/>
  <c r="BK26" i="3"/>
  <c r="BL26" i="3"/>
  <c r="BM26" i="3"/>
  <c r="BN26" i="3"/>
  <c r="BO26" i="3"/>
  <c r="BP26" i="3"/>
  <c r="BJ27" i="3"/>
  <c r="BK27" i="3"/>
  <c r="BL27" i="3"/>
  <c r="BM27" i="3"/>
  <c r="BN27" i="3"/>
  <c r="BO27" i="3"/>
  <c r="BP27" i="3"/>
  <c r="BJ28" i="3"/>
  <c r="BK28" i="3"/>
  <c r="BL28" i="3"/>
  <c r="BM28" i="3"/>
  <c r="BN28" i="3"/>
  <c r="BO28" i="3"/>
  <c r="BP28" i="3"/>
  <c r="BJ29" i="3"/>
  <c r="BK29" i="3"/>
  <c r="BL29" i="3"/>
  <c r="BM29" i="3"/>
  <c r="BN29" i="3"/>
  <c r="BO29" i="3"/>
  <c r="BP29" i="3"/>
  <c r="BJ30" i="3"/>
  <c r="BK30" i="3"/>
  <c r="BL30" i="3"/>
  <c r="BM30" i="3"/>
  <c r="BN30" i="3"/>
  <c r="BO30" i="3"/>
  <c r="BP30" i="3"/>
  <c r="BJ31" i="3"/>
  <c r="BK31" i="3"/>
  <c r="BL31" i="3"/>
  <c r="BM31" i="3"/>
  <c r="BN31" i="3"/>
  <c r="BO31" i="3"/>
  <c r="BP31" i="3"/>
  <c r="BJ32" i="3"/>
  <c r="BK32" i="3"/>
  <c r="BL32" i="3"/>
  <c r="BM32" i="3"/>
  <c r="BN32" i="3"/>
  <c r="BO32" i="3"/>
  <c r="BP32" i="3"/>
  <c r="BJ33" i="3"/>
  <c r="BK33" i="3"/>
  <c r="BL33" i="3"/>
  <c r="BM33" i="3"/>
  <c r="BN33" i="3"/>
  <c r="BO33" i="3"/>
  <c r="BP33" i="3"/>
  <c r="BD11" i="3"/>
  <c r="BE11" i="3"/>
  <c r="BF11" i="3"/>
  <c r="BG11" i="3"/>
  <c r="BH11" i="3"/>
  <c r="BI11" i="3"/>
  <c r="BD12" i="3"/>
  <c r="BE12" i="3"/>
  <c r="BF12" i="3"/>
  <c r="BG12" i="3"/>
  <c r="BH12" i="3"/>
  <c r="BI12" i="3"/>
  <c r="BD13" i="3"/>
  <c r="BE13" i="3"/>
  <c r="BF13" i="3"/>
  <c r="BG13" i="3"/>
  <c r="BH13" i="3"/>
  <c r="BI13" i="3"/>
  <c r="BD14" i="3"/>
  <c r="BE14" i="3"/>
  <c r="BF14" i="3"/>
  <c r="BG14" i="3"/>
  <c r="BH14" i="3"/>
  <c r="BI14" i="3"/>
  <c r="BD15" i="3"/>
  <c r="BE15" i="3"/>
  <c r="BF15" i="3"/>
  <c r="BG15" i="3"/>
  <c r="BH15" i="3"/>
  <c r="BI15" i="3"/>
  <c r="BD16" i="3"/>
  <c r="BE16" i="3"/>
  <c r="BF16" i="3"/>
  <c r="BG16" i="3"/>
  <c r="BH16" i="3"/>
  <c r="BI16" i="3"/>
  <c r="BD17" i="3"/>
  <c r="BE17" i="3"/>
  <c r="BF17" i="3"/>
  <c r="BG17" i="3"/>
  <c r="BH17" i="3"/>
  <c r="BI17" i="3"/>
  <c r="BD18" i="3"/>
  <c r="BE18" i="3"/>
  <c r="BF18" i="3"/>
  <c r="BG18" i="3"/>
  <c r="BH18" i="3"/>
  <c r="BI18" i="3"/>
  <c r="BD19" i="3"/>
  <c r="BE19" i="3"/>
  <c r="BF19" i="3"/>
  <c r="BG19" i="3"/>
  <c r="BH19" i="3"/>
  <c r="BI19" i="3"/>
  <c r="BD20" i="3"/>
  <c r="BE20" i="3"/>
  <c r="BF20" i="3"/>
  <c r="BG20" i="3"/>
  <c r="BH20" i="3"/>
  <c r="BI20" i="3"/>
  <c r="BD21" i="3"/>
  <c r="BE21" i="3"/>
  <c r="BF21" i="3"/>
  <c r="BG21" i="3"/>
  <c r="BH21" i="3"/>
  <c r="BI21" i="3"/>
  <c r="BD22" i="3"/>
  <c r="BE22" i="3"/>
  <c r="BF22" i="3"/>
  <c r="BG22" i="3"/>
  <c r="BH22" i="3"/>
  <c r="BI22" i="3"/>
  <c r="BD23" i="3"/>
  <c r="BE23" i="3"/>
  <c r="BF23" i="3"/>
  <c r="BG23" i="3"/>
  <c r="BH23" i="3"/>
  <c r="BI23" i="3"/>
  <c r="BD24" i="3"/>
  <c r="BE24" i="3"/>
  <c r="BF24" i="3"/>
  <c r="BG24" i="3"/>
  <c r="BH24" i="3"/>
  <c r="BI24" i="3"/>
  <c r="BD25" i="3"/>
  <c r="BE25" i="3"/>
  <c r="BF25" i="3"/>
  <c r="BG25" i="3"/>
  <c r="BH25" i="3"/>
  <c r="BI25" i="3"/>
  <c r="BD26" i="3"/>
  <c r="BE26" i="3"/>
  <c r="BF26" i="3"/>
  <c r="BG26" i="3"/>
  <c r="BH26" i="3"/>
  <c r="BI26" i="3"/>
  <c r="BD27" i="3"/>
  <c r="BE27" i="3"/>
  <c r="BF27" i="3"/>
  <c r="BG27" i="3"/>
  <c r="BH27" i="3"/>
  <c r="BI27" i="3"/>
  <c r="BD28" i="3"/>
  <c r="BE28" i="3"/>
  <c r="BF28" i="3"/>
  <c r="BG28" i="3"/>
  <c r="BH28" i="3"/>
  <c r="BI28" i="3"/>
  <c r="BD29" i="3"/>
  <c r="BE29" i="3"/>
  <c r="BF29" i="3"/>
  <c r="BG29" i="3"/>
  <c r="BH29" i="3"/>
  <c r="BI29" i="3"/>
  <c r="BD30" i="3"/>
  <c r="BE30" i="3"/>
  <c r="BF30" i="3"/>
  <c r="BG30" i="3"/>
  <c r="BH30" i="3"/>
  <c r="BI30" i="3"/>
  <c r="BD31" i="3"/>
  <c r="BE31" i="3"/>
  <c r="BF31" i="3"/>
  <c r="BG31" i="3"/>
  <c r="BH31" i="3"/>
  <c r="BI31" i="3"/>
  <c r="BD32" i="3"/>
  <c r="BE32" i="3"/>
  <c r="BF32" i="3"/>
  <c r="BG32" i="3"/>
  <c r="BH32" i="3"/>
  <c r="BI32" i="3"/>
  <c r="BD33" i="3"/>
  <c r="BE33" i="3"/>
  <c r="BF33" i="3"/>
  <c r="BG33" i="3"/>
  <c r="BH33" i="3"/>
  <c r="BI33" i="3"/>
  <c r="BA14" i="3"/>
  <c r="BB14" i="3"/>
  <c r="BC14" i="3"/>
  <c r="BA15" i="3"/>
  <c r="BB15" i="3"/>
  <c r="BC15" i="3"/>
  <c r="BA16" i="3"/>
  <c r="BB16" i="3"/>
  <c r="BC16" i="3"/>
  <c r="BA17" i="3"/>
  <c r="BB17" i="3"/>
  <c r="BC17" i="3"/>
  <c r="BA18" i="3"/>
  <c r="BB18" i="3"/>
  <c r="BC18" i="3"/>
  <c r="BA19" i="3"/>
  <c r="BB19" i="3"/>
  <c r="BC19" i="3"/>
  <c r="BA20" i="3"/>
  <c r="BB20" i="3"/>
  <c r="BC20" i="3"/>
  <c r="BA21" i="3"/>
  <c r="BB21" i="3"/>
  <c r="BC21" i="3"/>
  <c r="BA22" i="3"/>
  <c r="BB22" i="3"/>
  <c r="BC22" i="3"/>
  <c r="BA23" i="3"/>
  <c r="BB23" i="3"/>
  <c r="BC23" i="3"/>
  <c r="BA24" i="3"/>
  <c r="BB24" i="3"/>
  <c r="BC24" i="3"/>
  <c r="BA25" i="3"/>
  <c r="BB25" i="3"/>
  <c r="BC25" i="3"/>
  <c r="BA26" i="3"/>
  <c r="BB26" i="3"/>
  <c r="BC26" i="3"/>
  <c r="BA27" i="3"/>
  <c r="BB27" i="3"/>
  <c r="BC27" i="3"/>
  <c r="BA28" i="3"/>
  <c r="BB28" i="3"/>
  <c r="BC28" i="3"/>
  <c r="BA29" i="3"/>
  <c r="BB29" i="3"/>
  <c r="BC29" i="3"/>
  <c r="BA30" i="3"/>
  <c r="BB30" i="3"/>
  <c r="BC30" i="3"/>
  <c r="BA31" i="3"/>
  <c r="BB31" i="3"/>
  <c r="BC31" i="3"/>
  <c r="BA32" i="3"/>
  <c r="BB32" i="3"/>
  <c r="BC32" i="3"/>
  <c r="BA33" i="3"/>
  <c r="BC33" i="3"/>
  <c r="BC13" i="3"/>
  <c r="BB13" i="3"/>
  <c r="BA13" i="3"/>
  <c r="BC12" i="3"/>
  <c r="BB12" i="3"/>
  <c r="BA12" i="3"/>
  <c r="BC11" i="3"/>
  <c r="BB11" i="3"/>
  <c r="BA11" i="3"/>
  <c r="AR9" i="3"/>
  <c r="AS9" i="3"/>
  <c r="AT9" i="3"/>
  <c r="AR32" i="3"/>
  <c r="AS32" i="3"/>
  <c r="AT32" i="3"/>
  <c r="AR31" i="3"/>
  <c r="AS31" i="3"/>
  <c r="AT31" i="3"/>
  <c r="AR30" i="3"/>
  <c r="AS30" i="3"/>
  <c r="AT30" i="3"/>
  <c r="AR29" i="3"/>
  <c r="AS29" i="3"/>
  <c r="AT29" i="3"/>
  <c r="AR28" i="3"/>
  <c r="AS28" i="3"/>
  <c r="AT28" i="3"/>
  <c r="AR27" i="3"/>
  <c r="AS27" i="3"/>
  <c r="AT27" i="3"/>
  <c r="AR26" i="3"/>
  <c r="AS26" i="3"/>
  <c r="AT26" i="3"/>
  <c r="AR25" i="3"/>
  <c r="AS25" i="3"/>
  <c r="AT25" i="3"/>
  <c r="AR24" i="3"/>
  <c r="AS24" i="3"/>
  <c r="AT24" i="3"/>
  <c r="AR23" i="3"/>
  <c r="AS23" i="3"/>
  <c r="AT23" i="3"/>
  <c r="AR22" i="3"/>
  <c r="AS22" i="3"/>
  <c r="AT22" i="3"/>
  <c r="AR21" i="3"/>
  <c r="AS21" i="3"/>
  <c r="AT21" i="3"/>
  <c r="AR20" i="3"/>
  <c r="AS20" i="3"/>
  <c r="AT20" i="3"/>
  <c r="AR19" i="3"/>
  <c r="AS19" i="3"/>
  <c r="AT19" i="3"/>
  <c r="AR18" i="3"/>
  <c r="AS18" i="3"/>
  <c r="AT18" i="3"/>
  <c r="AR17" i="3"/>
  <c r="AS17" i="3"/>
  <c r="AT17" i="3"/>
  <c r="AR16" i="3"/>
  <c r="AS16" i="3"/>
  <c r="AT16" i="3"/>
  <c r="AR15" i="3"/>
  <c r="AS15" i="3"/>
  <c r="AT15" i="3"/>
  <c r="AR14" i="3"/>
  <c r="AS14" i="3"/>
  <c r="AT14" i="3"/>
  <c r="AR13" i="3"/>
  <c r="AS13" i="3"/>
  <c r="AT13" i="3"/>
  <c r="AR12" i="3"/>
  <c r="AS12" i="3"/>
  <c r="AT12" i="3"/>
  <c r="AR11" i="3"/>
  <c r="AS11" i="3"/>
  <c r="AT11" i="3"/>
  <c r="AR10" i="3"/>
  <c r="AS10" i="3"/>
  <c r="AT10" i="3"/>
  <c r="N5" i="27"/>
</calcChain>
</file>

<file path=xl/sharedStrings.xml><?xml version="1.0" encoding="utf-8"?>
<sst xmlns="http://schemas.openxmlformats.org/spreadsheetml/2006/main" count="1631" uniqueCount="467">
  <si>
    <t>敏捷</t>
    <rPh sb="0" eb="1">
      <t>min'j</t>
    </rPh>
    <phoneticPr fontId="2" type="noConversion"/>
  </si>
  <si>
    <t>体力</t>
    <rPh sb="0" eb="1">
      <t>ti'l</t>
    </rPh>
    <phoneticPr fontId="2" type="noConversion"/>
  </si>
  <si>
    <t>攻击</t>
    <rPh sb="0" eb="1">
      <t>gong'j</t>
    </rPh>
    <phoneticPr fontId="2" type="noConversion"/>
  </si>
  <si>
    <t>速度</t>
    <rPh sb="0" eb="1">
      <t>su'd</t>
    </rPh>
    <phoneticPr fontId="2" type="noConversion"/>
  </si>
  <si>
    <t>防御</t>
    <rPh sb="0" eb="1">
      <t>fang'y</t>
    </rPh>
    <phoneticPr fontId="2" type="noConversion"/>
  </si>
  <si>
    <t>聚怒气</t>
    <rPh sb="0" eb="1">
      <t>ju'ji</t>
    </rPh>
    <rPh sb="1" eb="2">
      <t>nu'q</t>
    </rPh>
    <phoneticPr fontId="2" type="noConversion"/>
  </si>
  <si>
    <t>初始怒气</t>
    <rPh sb="0" eb="1">
      <t>chu'shi</t>
    </rPh>
    <rPh sb="2" eb="3">
      <t>nu'q</t>
    </rPh>
    <phoneticPr fontId="2" type="noConversion"/>
  </si>
  <si>
    <t>回怒值</t>
    <rPh sb="0" eb="1">
      <t>hui</t>
    </rPh>
    <rPh sb="1" eb="2">
      <t>nu</t>
    </rPh>
    <rPh sb="2" eb="3">
      <t>zhi</t>
    </rPh>
    <phoneticPr fontId="2" type="noConversion"/>
  </si>
  <si>
    <t>命中</t>
    <rPh sb="0" eb="1">
      <t>ming'zhong</t>
    </rPh>
    <phoneticPr fontId="2" type="noConversion"/>
  </si>
  <si>
    <t>回避率</t>
    <rPh sb="0" eb="1">
      <t>hui'bi</t>
    </rPh>
    <rPh sb="2" eb="3">
      <t>lv</t>
    </rPh>
    <phoneticPr fontId="2" type="noConversion"/>
  </si>
  <si>
    <t>格挡率</t>
    <rPh sb="0" eb="1">
      <t>ge'dang</t>
    </rPh>
    <rPh sb="2" eb="3">
      <t>lv</t>
    </rPh>
    <phoneticPr fontId="2" type="noConversion"/>
  </si>
  <si>
    <t>反击率</t>
    <rPh sb="0" eb="1">
      <t>fan'ji</t>
    </rPh>
    <rPh sb="2" eb="3">
      <t>lv</t>
    </rPh>
    <phoneticPr fontId="2" type="noConversion"/>
  </si>
  <si>
    <t>连击率</t>
    <rPh sb="0" eb="1">
      <t>lian'j'lv</t>
    </rPh>
    <phoneticPr fontId="2" type="noConversion"/>
  </si>
  <si>
    <t>暴击率</t>
    <rPh sb="0" eb="1">
      <t>bao'j'l</t>
    </rPh>
    <phoneticPr fontId="2" type="noConversion"/>
  </si>
  <si>
    <t>破甲率</t>
    <rPh sb="0" eb="1">
      <t>po'jia</t>
    </rPh>
    <rPh sb="2" eb="3">
      <t>lv</t>
    </rPh>
    <phoneticPr fontId="2" type="noConversion"/>
  </si>
  <si>
    <t>角色</t>
    <rPh sb="0" eb="1">
      <t>jiao's</t>
    </rPh>
    <phoneticPr fontId="2" type="noConversion"/>
  </si>
  <si>
    <t>有效生命</t>
    <rPh sb="0" eb="1">
      <t>you'x</t>
    </rPh>
    <rPh sb="2" eb="3">
      <t>sheng'm</t>
    </rPh>
    <phoneticPr fontId="2" type="noConversion"/>
  </si>
  <si>
    <t>战士</t>
    <rPh sb="0" eb="1">
      <t>zhan's</t>
    </rPh>
    <phoneticPr fontId="2" type="noConversion"/>
  </si>
  <si>
    <t>刺客</t>
    <rPh sb="0" eb="1">
      <t>ci'k</t>
    </rPh>
    <phoneticPr fontId="2" type="noConversion"/>
  </si>
  <si>
    <t>等级</t>
    <rPh sb="0" eb="1">
      <t>deng'j</t>
    </rPh>
    <phoneticPr fontId="1" type="noConversion"/>
  </si>
  <si>
    <t>有效攻击</t>
    <rPh sb="0" eb="1">
      <t>you'x</t>
    </rPh>
    <rPh sb="2" eb="3">
      <t>gong'j</t>
    </rPh>
    <phoneticPr fontId="2" type="noConversion"/>
  </si>
  <si>
    <t>生命</t>
    <rPh sb="0" eb="1">
      <t>sheng'm</t>
    </rPh>
    <phoneticPr fontId="2" type="noConversion"/>
  </si>
  <si>
    <t>有效生命计算</t>
    <rPh sb="0" eb="1">
      <t>you'xiao</t>
    </rPh>
    <rPh sb="2" eb="3">
      <t>sheng'm</t>
    </rPh>
    <rPh sb="4" eb="5">
      <t>ji'suan</t>
    </rPh>
    <phoneticPr fontId="2" type="noConversion"/>
  </si>
  <si>
    <t>有效攻击计算</t>
    <rPh sb="0" eb="1">
      <t>you'x</t>
    </rPh>
    <rPh sb="2" eb="3">
      <t>gong'ji</t>
    </rPh>
    <rPh sb="4" eb="5">
      <t>ji'suan</t>
    </rPh>
    <phoneticPr fontId="2" type="noConversion"/>
  </si>
  <si>
    <t>对战实力</t>
    <rPh sb="0" eb="1">
      <t>dui'zhan</t>
    </rPh>
    <rPh sb="2" eb="3">
      <t>shi'l</t>
    </rPh>
    <phoneticPr fontId="2" type="noConversion"/>
  </si>
  <si>
    <t>系数</t>
    <rPh sb="0" eb="1">
      <t>xi'shu</t>
    </rPh>
    <phoneticPr fontId="2" type="noConversion"/>
  </si>
  <si>
    <t>对打检验(存活被攻击次数)</t>
    <rPh sb="0" eb="1">
      <t>dui'd</t>
    </rPh>
    <rPh sb="2" eb="3">
      <t>jian'yan</t>
    </rPh>
    <rPh sb="5" eb="6">
      <t>cun'h</t>
    </rPh>
    <rPh sb="7" eb="8">
      <t>bei</t>
    </rPh>
    <rPh sb="8" eb="9">
      <t>gong'j</t>
    </rPh>
    <rPh sb="10" eb="11">
      <t>ci'shu</t>
    </rPh>
    <phoneticPr fontId="2" type="noConversion"/>
  </si>
  <si>
    <t>实际生命</t>
    <rPh sb="0" eb="1">
      <t>shi'j</t>
    </rPh>
    <rPh sb="2" eb="3">
      <t>sheng'm</t>
    </rPh>
    <phoneticPr fontId="2" type="noConversion"/>
  </si>
  <si>
    <t>回避后不收到伤害</t>
    <rPh sb="0" eb="1">
      <t>hui'b</t>
    </rPh>
    <rPh sb="2" eb="3">
      <t>hou</t>
    </rPh>
    <rPh sb="3" eb="4">
      <t>bu</t>
    </rPh>
    <rPh sb="4" eb="5">
      <t>shou'dao</t>
    </rPh>
    <rPh sb="6" eb="7">
      <t>shang'h</t>
    </rPh>
    <phoneticPr fontId="2" type="noConversion"/>
  </si>
  <si>
    <t>格挡成功收到1半伤害</t>
    <rPh sb="0" eb="1">
      <t>ge'dang</t>
    </rPh>
    <rPh sb="2" eb="3">
      <t>cheng'g</t>
    </rPh>
    <rPh sb="4" eb="5">
      <t>shou'dao</t>
    </rPh>
    <rPh sb="7" eb="8">
      <t>ban</t>
    </rPh>
    <rPh sb="8" eb="9">
      <t>shang'h</t>
    </rPh>
    <phoneticPr fontId="2" type="noConversion"/>
  </si>
  <si>
    <t>实际攻击</t>
    <rPh sb="0" eb="1">
      <t>shi'ji</t>
    </rPh>
    <rPh sb="2" eb="3">
      <t>gong'j</t>
    </rPh>
    <phoneticPr fontId="2" type="noConversion"/>
  </si>
  <si>
    <t>未命中不收到伤害</t>
    <rPh sb="0" eb="1">
      <t>wei</t>
    </rPh>
    <rPh sb="1" eb="2">
      <t>ming'z</t>
    </rPh>
    <rPh sb="3" eb="4">
      <t>bu</t>
    </rPh>
    <rPh sb="4" eb="5">
      <t>shou'dao</t>
    </rPh>
    <rPh sb="6" eb="7">
      <t>shang'h</t>
    </rPh>
    <phoneticPr fontId="2" type="noConversion"/>
  </si>
  <si>
    <t>暴击为1.5倍伤害</t>
    <rPh sb="0" eb="1">
      <t>bao'j</t>
    </rPh>
    <rPh sb="2" eb="3">
      <t>wei</t>
    </rPh>
    <rPh sb="6" eb="7">
      <t>bei</t>
    </rPh>
    <rPh sb="7" eb="8">
      <t>shang'h</t>
    </rPh>
    <phoneticPr fontId="2" type="noConversion"/>
  </si>
  <si>
    <t>暴击时增加的伤害</t>
    <rPh sb="0" eb="1">
      <t>bao'ji</t>
    </rPh>
    <rPh sb="2" eb="3">
      <t>shi</t>
    </rPh>
    <rPh sb="3" eb="4">
      <t>zeng'j</t>
    </rPh>
    <rPh sb="5" eb="6">
      <t>d</t>
    </rPh>
    <rPh sb="6" eb="7">
      <t>shang'h</t>
    </rPh>
    <phoneticPr fontId="2" type="noConversion"/>
  </si>
  <si>
    <t>减伤率</t>
    <rPh sb="0" eb="1">
      <t>jian'shao</t>
    </rPh>
    <rPh sb="2" eb="3">
      <t>lv</t>
    </rPh>
    <phoneticPr fontId="2" type="noConversion"/>
  </si>
  <si>
    <t>普通攻击</t>
    <rPh sb="0" eb="1">
      <t>pu't</t>
    </rPh>
    <rPh sb="2" eb="3">
      <t>gong'j</t>
    </rPh>
    <phoneticPr fontId="2" type="noConversion"/>
  </si>
  <si>
    <t>智力</t>
    <rPh sb="0" eb="1">
      <t>zhi'l</t>
    </rPh>
    <phoneticPr fontId="2" type="noConversion"/>
  </si>
  <si>
    <t>攻击方</t>
    <rPh sb="0" eb="1">
      <t>gong'j</t>
    </rPh>
    <rPh sb="2" eb="3">
      <t>fang</t>
    </rPh>
    <phoneticPr fontId="2" type="noConversion"/>
  </si>
  <si>
    <t>防御方</t>
    <rPh sb="0" eb="1">
      <t>fang'yu</t>
    </rPh>
    <rPh sb="2" eb="3">
      <t>fang</t>
    </rPh>
    <phoneticPr fontId="2" type="noConversion"/>
  </si>
  <si>
    <t>暴伤（增加暴击伤害倍数）</t>
    <rPh sb="0" eb="1">
      <t>bao'j</t>
    </rPh>
    <rPh sb="1" eb="2">
      <t>shang</t>
    </rPh>
    <rPh sb="3" eb="4">
      <t>zeng'j</t>
    </rPh>
    <rPh sb="5" eb="6">
      <t>bao'j</t>
    </rPh>
    <rPh sb="7" eb="8">
      <t>shang'h</t>
    </rPh>
    <rPh sb="9" eb="10">
      <t>bei'shu</t>
    </rPh>
    <phoneticPr fontId="2" type="noConversion"/>
  </si>
  <si>
    <t>攻击时有概率再次攻击1次0.5倍攻击</t>
    <rPh sb="0" eb="1">
      <t>gong'j</t>
    </rPh>
    <rPh sb="2" eb="3">
      <t>shi</t>
    </rPh>
    <rPh sb="3" eb="4">
      <t>you</t>
    </rPh>
    <rPh sb="4" eb="5">
      <t>gai'l</t>
    </rPh>
    <rPh sb="6" eb="7">
      <t>zai'c</t>
    </rPh>
    <rPh sb="8" eb="9">
      <t>gong'j</t>
    </rPh>
    <rPh sb="11" eb="12">
      <t>ci</t>
    </rPh>
    <rPh sb="15" eb="16">
      <t>bei</t>
    </rPh>
    <rPh sb="16" eb="17">
      <t>gong'j</t>
    </rPh>
    <phoneticPr fontId="2" type="noConversion"/>
  </si>
  <si>
    <t>收伤害成功反击造型1次0.35倍伤害</t>
    <rPh sb="0" eb="1">
      <t>shou</t>
    </rPh>
    <rPh sb="1" eb="2">
      <t>shang'h</t>
    </rPh>
    <rPh sb="3" eb="4">
      <t>cheng'g</t>
    </rPh>
    <rPh sb="5" eb="6">
      <t>fan'j</t>
    </rPh>
    <rPh sb="7" eb="8">
      <t>zao'x</t>
    </rPh>
    <rPh sb="10" eb="11">
      <t>ci</t>
    </rPh>
    <rPh sb="15" eb="16">
      <t>bei</t>
    </rPh>
    <rPh sb="16" eb="17">
      <t>shang'h</t>
    </rPh>
    <phoneticPr fontId="2" type="noConversion"/>
  </si>
  <si>
    <t>防御</t>
    <rPh sb="0" eb="1">
      <t>fang'yu</t>
    </rPh>
    <phoneticPr fontId="2" type="noConversion"/>
  </si>
  <si>
    <t>增量比率</t>
    <rPh sb="0" eb="1">
      <t>zeng'l</t>
    </rPh>
    <rPh sb="2" eb="3">
      <t>bi'l</t>
    </rPh>
    <phoneticPr fontId="2" type="noConversion"/>
  </si>
  <si>
    <t>装备属性</t>
    <rPh sb="0" eb="1">
      <t>zhuang'b</t>
    </rPh>
    <rPh sb="2" eb="3">
      <t>shu'x</t>
    </rPh>
    <phoneticPr fontId="2" type="noConversion"/>
  </si>
  <si>
    <t>等级属性</t>
    <rPh sb="0" eb="1">
      <t>deng'j</t>
    </rPh>
    <rPh sb="2" eb="3">
      <t>shu'x</t>
    </rPh>
    <phoneticPr fontId="2" type="noConversion"/>
  </si>
  <si>
    <t>有效属性</t>
    <rPh sb="0" eb="1">
      <t>you'x</t>
    </rPh>
    <rPh sb="2" eb="3">
      <t>shu'x</t>
    </rPh>
    <phoneticPr fontId="2" type="noConversion"/>
  </si>
  <si>
    <t>减伤防御</t>
    <rPh sb="0" eb="1">
      <t>jian's</t>
    </rPh>
    <rPh sb="2" eb="3">
      <t>fang'yu</t>
    </rPh>
    <phoneticPr fontId="2" type="noConversion"/>
  </si>
  <si>
    <t>套装属性</t>
    <rPh sb="0" eb="1">
      <t>tao'z</t>
    </rPh>
    <rPh sb="2" eb="3">
      <t>shu'x</t>
    </rPh>
    <phoneticPr fontId="2" type="noConversion"/>
  </si>
  <si>
    <t>强化属性</t>
    <rPh sb="0" eb="1">
      <t>qiang'h</t>
    </rPh>
    <rPh sb="2" eb="3">
      <t>shu'x</t>
    </rPh>
    <phoneticPr fontId="2" type="noConversion"/>
  </si>
  <si>
    <t>神器属性</t>
    <rPh sb="0" eb="1">
      <t>shen'qi</t>
    </rPh>
    <rPh sb="2" eb="3">
      <t>shu'x</t>
    </rPh>
    <phoneticPr fontId="2" type="noConversion"/>
  </si>
  <si>
    <t>坐骑属性</t>
    <rPh sb="0" eb="1">
      <t>zuo'qi</t>
    </rPh>
    <rPh sb="2" eb="3">
      <t>shu'x</t>
    </rPh>
    <phoneticPr fontId="2" type="noConversion"/>
  </si>
  <si>
    <t>笈笙</t>
  </si>
  <si>
    <t>星霜</t>
  </si>
  <si>
    <t>云颜</t>
  </si>
  <si>
    <t>侍卫长</t>
  </si>
  <si>
    <t>缪可</t>
  </si>
  <si>
    <t>胧月</t>
  </si>
  <si>
    <t>索尔佧</t>
  </si>
  <si>
    <t>离墟</t>
  </si>
  <si>
    <t>绝影</t>
  </si>
  <si>
    <t>岚汐</t>
  </si>
  <si>
    <t>罹冰释</t>
  </si>
  <si>
    <t>炘诀</t>
  </si>
  <si>
    <t>莲华</t>
  </si>
  <si>
    <t>奈落</t>
  </si>
  <si>
    <t>大将军</t>
  </si>
  <si>
    <t>魔化大将军</t>
  </si>
  <si>
    <t>魏延</t>
  </si>
  <si>
    <t>小乔</t>
  </si>
  <si>
    <t>骑士王</t>
  </si>
  <si>
    <t>战士</t>
  </si>
  <si>
    <t>刺客</t>
  </si>
  <si>
    <t>幻术师</t>
  </si>
  <si>
    <t>幻术师</t>
    <rPh sb="0" eb="1">
      <t>huan'shu</t>
    </rPh>
    <rPh sb="2" eb="3">
      <t>shi</t>
    </rPh>
    <phoneticPr fontId="2" type="noConversion"/>
  </si>
  <si>
    <t>刀数最大</t>
    <rPh sb="0" eb="1">
      <t>dao</t>
    </rPh>
    <rPh sb="1" eb="2">
      <t>shu</t>
    </rPh>
    <rPh sb="2" eb="3">
      <t>zui</t>
    </rPh>
    <rPh sb="3" eb="4">
      <t>da</t>
    </rPh>
    <phoneticPr fontId="2" type="noConversion"/>
  </si>
  <si>
    <t>刀数最小</t>
    <rPh sb="0" eb="1">
      <t>dao</t>
    </rPh>
    <rPh sb="1" eb="2">
      <t>shu</t>
    </rPh>
    <rPh sb="2" eb="3">
      <t>zui</t>
    </rPh>
    <rPh sb="3" eb="4">
      <t>xiao</t>
    </rPh>
    <phoneticPr fontId="2" type="noConversion"/>
  </si>
  <si>
    <t>最小有效生命</t>
    <rPh sb="0" eb="1">
      <t>zui</t>
    </rPh>
    <rPh sb="1" eb="2">
      <t>xiao</t>
    </rPh>
    <rPh sb="2" eb="3">
      <t>you'xiao</t>
    </rPh>
    <rPh sb="4" eb="5">
      <t>sheng'm</t>
    </rPh>
    <phoneticPr fontId="2" type="noConversion"/>
  </si>
  <si>
    <t>最大有效生命</t>
    <rPh sb="0" eb="1">
      <t>zui</t>
    </rPh>
    <rPh sb="1" eb="2">
      <t>da</t>
    </rPh>
    <rPh sb="2" eb="3">
      <t>you'x</t>
    </rPh>
    <rPh sb="4" eb="5">
      <t>sheng'm</t>
    </rPh>
    <phoneticPr fontId="2" type="noConversion"/>
  </si>
  <si>
    <t>减伤率</t>
    <rPh sb="0" eb="1">
      <t>jian'shang</t>
    </rPh>
    <rPh sb="2" eb="3">
      <t>lv</t>
    </rPh>
    <phoneticPr fontId="2" type="noConversion"/>
  </si>
  <si>
    <t>随机有效生命</t>
    <rPh sb="0" eb="1">
      <t>sui'j</t>
    </rPh>
    <rPh sb="2" eb="3">
      <t>you'x</t>
    </rPh>
    <rPh sb="4" eb="5">
      <t>sheng'm</t>
    </rPh>
    <phoneticPr fontId="2" type="noConversion"/>
  </si>
  <si>
    <t>随机复制值</t>
    <rPh sb="0" eb="1">
      <t>sui'j</t>
    </rPh>
    <rPh sb="2" eb="3">
      <t>fu'zhi</t>
    </rPh>
    <rPh sb="4" eb="5">
      <t>zhi</t>
    </rPh>
    <phoneticPr fontId="2" type="noConversion"/>
  </si>
  <si>
    <t>职业</t>
    <rPh sb="0" eb="1">
      <t>zhi'ye</t>
    </rPh>
    <phoneticPr fontId="2" type="noConversion"/>
  </si>
  <si>
    <t>主角战士</t>
    <rPh sb="0" eb="1">
      <t>zhu'j</t>
    </rPh>
    <rPh sb="2" eb="3">
      <t>zhan's</t>
    </rPh>
    <phoneticPr fontId="6" type="noConversion"/>
  </si>
  <si>
    <t>主角刺客</t>
    <rPh sb="0" eb="1">
      <t>zhu'j</t>
    </rPh>
    <rPh sb="2" eb="3">
      <t>ci'k</t>
    </rPh>
    <phoneticPr fontId="6" type="noConversion"/>
  </si>
  <si>
    <t>主角法师</t>
    <rPh sb="0" eb="1">
      <t>zhu'j</t>
    </rPh>
    <rPh sb="2" eb="3">
      <t>fa's</t>
    </rPh>
    <phoneticPr fontId="6" type="noConversion"/>
  </si>
  <si>
    <t>猎命属性</t>
    <rPh sb="0" eb="1">
      <t>lie'm</t>
    </rPh>
    <rPh sb="2" eb="3">
      <t>shu'x</t>
    </rPh>
    <phoneticPr fontId="2" type="noConversion"/>
  </si>
  <si>
    <t>等级</t>
    <rPh sb="0" eb="1">
      <t>deng'j</t>
    </rPh>
    <phoneticPr fontId="2" type="noConversion"/>
  </si>
  <si>
    <t>装备</t>
    <rPh sb="0" eb="1">
      <t>zhuang'b</t>
    </rPh>
    <phoneticPr fontId="2" type="noConversion"/>
  </si>
  <si>
    <t>强化</t>
    <rPh sb="0" eb="1">
      <t>qiang'h</t>
    </rPh>
    <phoneticPr fontId="2" type="noConversion"/>
  </si>
  <si>
    <t>力量与攻击比率</t>
    <rPh sb="0" eb="1">
      <t>li'l</t>
    </rPh>
    <rPh sb="2" eb="3">
      <t>yu</t>
    </rPh>
    <rPh sb="3" eb="4">
      <t>gong'j</t>
    </rPh>
    <rPh sb="5" eb="6">
      <t>bi'l</t>
    </rPh>
    <phoneticPr fontId="2" type="noConversion"/>
  </si>
  <si>
    <t>体力与生命比率</t>
    <rPh sb="0" eb="1">
      <t>ti'l</t>
    </rPh>
    <rPh sb="2" eb="3">
      <t>yu</t>
    </rPh>
    <rPh sb="3" eb="4">
      <t>sheng'm</t>
    </rPh>
    <rPh sb="5" eb="6">
      <t>bi'l</t>
    </rPh>
    <phoneticPr fontId="2" type="noConversion"/>
  </si>
  <si>
    <t>套装</t>
    <rPh sb="0" eb="1">
      <t>tao'zhuang</t>
    </rPh>
    <phoneticPr fontId="2" type="noConversion"/>
  </si>
  <si>
    <t>猎命</t>
    <rPh sb="0" eb="1">
      <t>lie'ming</t>
    </rPh>
    <phoneticPr fontId="2" type="noConversion"/>
  </si>
  <si>
    <t>总属性</t>
    <rPh sb="0" eb="1">
      <t>zong</t>
    </rPh>
    <rPh sb="1" eb="2">
      <t>shu'x</t>
    </rPh>
    <phoneticPr fontId="2" type="noConversion"/>
  </si>
  <si>
    <t>基础角色</t>
    <rPh sb="0" eb="1">
      <t>ji'chu</t>
    </rPh>
    <rPh sb="2" eb="3">
      <t>jiao's</t>
    </rPh>
    <phoneticPr fontId="6" type="noConversion"/>
  </si>
  <si>
    <t>敏捷比率</t>
    <rPh sb="0" eb="1">
      <t>min'j</t>
    </rPh>
    <rPh sb="2" eb="3">
      <t>bi'l</t>
    </rPh>
    <phoneticPr fontId="2" type="noConversion"/>
  </si>
  <si>
    <t>初始属性</t>
    <rPh sb="0" eb="1">
      <t>chu'shi</t>
    </rPh>
    <rPh sb="2" eb="3">
      <t>shu'x</t>
    </rPh>
    <phoneticPr fontId="2" type="noConversion"/>
  </si>
  <si>
    <t>增量攻击</t>
    <rPh sb="2" eb="3">
      <t>gong'j</t>
    </rPh>
    <phoneticPr fontId="2" type="noConversion"/>
  </si>
  <si>
    <t>增量生命</t>
    <rPh sb="2" eb="3">
      <t>sheng'm</t>
    </rPh>
    <phoneticPr fontId="2" type="noConversion"/>
  </si>
  <si>
    <t>等级属性</t>
    <rPh sb="0" eb="1">
      <t>deng'j</t>
    </rPh>
    <phoneticPr fontId="2" type="noConversion"/>
  </si>
  <si>
    <t>装备属性</t>
    <rPh sb="0" eb="1">
      <t>zhuang'b</t>
    </rPh>
    <phoneticPr fontId="2" type="noConversion"/>
  </si>
  <si>
    <t>套装属性</t>
    <rPh sb="0" eb="1">
      <t>tao'zhuang</t>
    </rPh>
    <phoneticPr fontId="2" type="noConversion"/>
  </si>
  <si>
    <t>强化属性</t>
    <rPh sb="0" eb="1">
      <t>qiang'h</t>
    </rPh>
    <phoneticPr fontId="2" type="noConversion"/>
  </si>
  <si>
    <t>猎命属性</t>
    <rPh sb="0" eb="1">
      <t>lie'm</t>
    </rPh>
    <phoneticPr fontId="2" type="noConversion"/>
  </si>
  <si>
    <t>神器属性</t>
    <rPh sb="0" eb="1">
      <t>shen'q</t>
    </rPh>
    <rPh sb="2" eb="3">
      <t>shu'x</t>
    </rPh>
    <phoneticPr fontId="2" type="noConversion"/>
  </si>
  <si>
    <t>坐骑属性</t>
    <rPh sb="0" eb="1">
      <t>zuo'q</t>
    </rPh>
    <rPh sb="2" eb="3">
      <t>shu'x</t>
    </rPh>
    <phoneticPr fontId="2" type="noConversion"/>
  </si>
  <si>
    <t>初始值比率</t>
    <rPh sb="0" eb="1">
      <t>chu's</t>
    </rPh>
    <rPh sb="2" eb="3">
      <t>zhi</t>
    </rPh>
    <rPh sb="3" eb="4">
      <t>bi'l</t>
    </rPh>
    <phoneticPr fontId="2" type="noConversion"/>
  </si>
  <si>
    <t>增量</t>
    <rPh sb="0" eb="1">
      <t>zeng'l</t>
    </rPh>
    <phoneticPr fontId="2" type="noConversion"/>
  </si>
  <si>
    <t>标准增量属性</t>
    <rPh sb="0" eb="1">
      <t>biao'z</t>
    </rPh>
    <rPh sb="2" eb="3">
      <t>zeng'l</t>
    </rPh>
    <rPh sb="4" eb="5">
      <t>shu'x</t>
    </rPh>
    <phoneticPr fontId="2" type="noConversion"/>
  </si>
  <si>
    <t>初始攻击</t>
    <rPh sb="2" eb="3">
      <t>gong'j</t>
    </rPh>
    <phoneticPr fontId="2" type="noConversion"/>
  </si>
  <si>
    <t>初始生命</t>
    <rPh sb="2" eb="3">
      <t>sheng'm</t>
    </rPh>
    <phoneticPr fontId="2" type="noConversion"/>
  </si>
  <si>
    <t>总属性比例</t>
    <rPh sb="0" eb="1">
      <t>zong</t>
    </rPh>
    <rPh sb="1" eb="2">
      <t>shu'x</t>
    </rPh>
    <rPh sb="3" eb="4">
      <t>bi'li</t>
    </rPh>
    <phoneticPr fontId="2" type="noConversion"/>
  </si>
  <si>
    <t>防御比率</t>
    <rPh sb="0" eb="1">
      <t>fang'yu</t>
    </rPh>
    <rPh sb="2" eb="3">
      <t>bi'l</t>
    </rPh>
    <phoneticPr fontId="2" type="noConversion"/>
  </si>
  <si>
    <t>怒气</t>
    <rPh sb="0" eb="1">
      <t>nu'q</t>
    </rPh>
    <phoneticPr fontId="2" type="noConversion"/>
  </si>
  <si>
    <t>等级速度</t>
    <rPh sb="0" eb="1">
      <t>deng'j</t>
    </rPh>
    <rPh sb="2" eb="3">
      <t>su'd</t>
    </rPh>
    <phoneticPr fontId="2" type="noConversion"/>
  </si>
  <si>
    <t>增量速度</t>
    <rPh sb="2" eb="3">
      <t>s'd</t>
    </rPh>
    <phoneticPr fontId="2" type="noConversion"/>
  </si>
  <si>
    <t>初始速度</t>
    <rPh sb="2" eb="3">
      <t>s'd</t>
    </rPh>
    <phoneticPr fontId="2" type="noConversion"/>
  </si>
  <si>
    <t>标准速度</t>
    <rPh sb="0" eb="1">
      <t>biao'z</t>
    </rPh>
    <rPh sb="2" eb="3">
      <t>su'd</t>
    </rPh>
    <phoneticPr fontId="2" type="noConversion"/>
  </si>
  <si>
    <t>装备速度</t>
    <rPh sb="0" eb="1">
      <t>zhuang'b</t>
    </rPh>
    <rPh sb="2" eb="3">
      <t>su'd</t>
    </rPh>
    <phoneticPr fontId="2" type="noConversion"/>
  </si>
  <si>
    <t>猎命速度</t>
    <rPh sb="0" eb="1">
      <t>lie'm</t>
    </rPh>
    <rPh sb="2" eb="3">
      <t>su'd</t>
    </rPh>
    <phoneticPr fontId="2" type="noConversion"/>
  </si>
  <si>
    <t>神器速度</t>
    <rPh sb="0" eb="1">
      <t>shen'q</t>
    </rPh>
    <rPh sb="2" eb="3">
      <t>su'd</t>
    </rPh>
    <phoneticPr fontId="2" type="noConversion"/>
  </si>
  <si>
    <t>等级比率</t>
    <rPh sb="0" eb="1">
      <t>deng'j</t>
    </rPh>
    <rPh sb="2" eb="3">
      <t>bi'l</t>
    </rPh>
    <phoneticPr fontId="2" type="noConversion"/>
  </si>
  <si>
    <t>装备比率</t>
    <rPh sb="0" eb="1">
      <t>zhuang'b</t>
    </rPh>
    <rPh sb="2" eb="3">
      <t>bi'l</t>
    </rPh>
    <phoneticPr fontId="2" type="noConversion"/>
  </si>
  <si>
    <t>神器比率</t>
    <rPh sb="0" eb="1">
      <t>shen'q</t>
    </rPh>
    <rPh sb="2" eb="3">
      <t>bi'l</t>
    </rPh>
    <phoneticPr fontId="2" type="noConversion"/>
  </si>
  <si>
    <t>猎命比率</t>
    <rPh sb="0" eb="1">
      <t>lie'm</t>
    </rPh>
    <rPh sb="2" eb="3">
      <t>bi'l</t>
    </rPh>
    <phoneticPr fontId="2" type="noConversion"/>
  </si>
  <si>
    <t>坐骑速度</t>
    <rPh sb="0" eb="1">
      <t>zuo'q</t>
    </rPh>
    <rPh sb="2" eb="3">
      <t>su'd</t>
    </rPh>
    <phoneticPr fontId="2" type="noConversion"/>
  </si>
  <si>
    <t>坐骑比率</t>
    <rPh sb="0" eb="1">
      <t>z'qi</t>
    </rPh>
    <rPh sb="2" eb="3">
      <t>bi'l</t>
    </rPh>
    <phoneticPr fontId="2" type="noConversion"/>
  </si>
  <si>
    <t>武器ID</t>
    <rPh sb="0" eb="1">
      <t>wu'q</t>
    </rPh>
    <phoneticPr fontId="2" type="noConversion"/>
  </si>
  <si>
    <t>起始等级</t>
    <rPh sb="0" eb="1">
      <t>qi'shi</t>
    </rPh>
    <rPh sb="2" eb="3">
      <t>deng'j</t>
    </rPh>
    <phoneticPr fontId="2" type="noConversion"/>
  </si>
  <si>
    <t>敏捷与速度比率</t>
    <rPh sb="0" eb="1">
      <t>min'jie</t>
    </rPh>
    <rPh sb="2" eb="3">
      <t>yu</t>
    </rPh>
    <rPh sb="3" eb="4">
      <t>su'd</t>
    </rPh>
    <rPh sb="5" eb="6">
      <t>bi'l</t>
    </rPh>
    <phoneticPr fontId="2" type="noConversion"/>
  </si>
  <si>
    <t>智力比率</t>
    <rPh sb="0" eb="1">
      <t>zhi'l</t>
    </rPh>
    <rPh sb="2" eb="3">
      <t>bi'l</t>
    </rPh>
    <phoneticPr fontId="2" type="noConversion"/>
  </si>
  <si>
    <t>智力比率标准</t>
    <rPh sb="0" eb="1">
      <t>zhi'l</t>
    </rPh>
    <rPh sb="2" eb="3">
      <t>bi'l</t>
    </rPh>
    <rPh sb="4" eb="5">
      <t>biao'z</t>
    </rPh>
    <phoneticPr fontId="2" type="noConversion"/>
  </si>
  <si>
    <t>普攻</t>
    <rPh sb="0" eb="1">
      <t>pu'g</t>
    </rPh>
    <phoneticPr fontId="2" type="noConversion"/>
  </si>
  <si>
    <t>智力值</t>
    <rPh sb="0" eb="1">
      <t>zhi'l</t>
    </rPh>
    <rPh sb="2" eb="3">
      <t>zhi</t>
    </rPh>
    <phoneticPr fontId="2" type="noConversion"/>
  </si>
  <si>
    <t>必杀</t>
    <rPh sb="0" eb="1">
      <t>bi'sha</t>
    </rPh>
    <phoneticPr fontId="2" type="noConversion"/>
  </si>
  <si>
    <t>坐骑</t>
    <rPh sb="0" eb="1">
      <t>zuo'q</t>
    </rPh>
    <phoneticPr fontId="2" type="noConversion"/>
  </si>
  <si>
    <t>神器</t>
    <rPh sb="0" eb="1">
      <t>shen'qi</t>
    </rPh>
    <phoneticPr fontId="2" type="noConversion"/>
  </si>
  <si>
    <t>各个系统属性成长</t>
    <rPh sb="0" eb="1">
      <t>ge'ge</t>
    </rPh>
    <rPh sb="2" eb="3">
      <t>xi'tong</t>
    </rPh>
    <rPh sb="4" eb="5">
      <t>shu'x</t>
    </rPh>
    <rPh sb="6" eb="7">
      <t>cheng'z</t>
    </rPh>
    <phoneticPr fontId="2" type="noConversion"/>
  </si>
  <si>
    <t>各个系统属性占比</t>
    <rPh sb="0" eb="1">
      <t>ge'ge</t>
    </rPh>
    <rPh sb="2" eb="3">
      <t>xi'tong</t>
    </rPh>
    <rPh sb="4" eb="5">
      <t>shu'x</t>
    </rPh>
    <rPh sb="6" eb="7">
      <t>zhan'bi</t>
    </rPh>
    <phoneticPr fontId="2" type="noConversion"/>
  </si>
  <si>
    <t>开放等级属性比率</t>
    <rPh sb="2" eb="3">
      <t>deng'j</t>
    </rPh>
    <rPh sb="4" eb="5">
      <t>shu'x</t>
    </rPh>
    <rPh sb="6" eb="7">
      <t>bi'l</t>
    </rPh>
    <phoneticPr fontId="2" type="noConversion"/>
  </si>
  <si>
    <t>系统用ID</t>
    <rPh sb="0" eb="1">
      <t>xi'tong</t>
    </rPh>
    <rPh sb="2" eb="3">
      <t>yong</t>
    </rPh>
    <phoneticPr fontId="2" type="noConversion"/>
  </si>
  <si>
    <t>力量</t>
    <rPh sb="0" eb="1">
      <t>li'l</t>
    </rPh>
    <phoneticPr fontId="2" type="noConversion"/>
  </si>
  <si>
    <t>智力</t>
    <rPh sb="0" eb="1">
      <t>zhi'li</t>
    </rPh>
    <phoneticPr fontId="2" type="noConversion"/>
  </si>
  <si>
    <t>血量</t>
    <rPh sb="0" eb="1">
      <t>xue'liang</t>
    </rPh>
    <phoneticPr fontId="2" type="noConversion"/>
  </si>
  <si>
    <t>技能攻击</t>
    <rPh sb="0" eb="1">
      <t>ji'neng</t>
    </rPh>
    <rPh sb="2" eb="3">
      <t>gong'j</t>
    </rPh>
    <phoneticPr fontId="2" type="noConversion"/>
  </si>
  <si>
    <t>高爆率</t>
    <rPh sb="0" eb="1">
      <t>gao'bao</t>
    </rPh>
    <rPh sb="2" eb="3">
      <t>lv</t>
    </rPh>
    <phoneticPr fontId="2" type="noConversion"/>
  </si>
  <si>
    <t>免伤率</t>
    <rPh sb="0" eb="1">
      <t>mian'shang</t>
    </rPh>
    <rPh sb="2" eb="3">
      <t>lv</t>
    </rPh>
    <phoneticPr fontId="2" type="noConversion"/>
  </si>
  <si>
    <t>角色ID</t>
    <rPh sb="0" eb="1">
      <t>jiao's</t>
    </rPh>
    <phoneticPr fontId="2" type="noConversion"/>
  </si>
  <si>
    <t>角色ID辅助列</t>
    <rPh sb="0" eb="1">
      <t>jiao's</t>
    </rPh>
    <rPh sb="4" eb="5">
      <t>fu'z</t>
    </rPh>
    <rPh sb="6" eb="7">
      <t>lie</t>
    </rPh>
    <phoneticPr fontId="2" type="noConversion"/>
  </si>
  <si>
    <t>攻击辅助</t>
    <rPh sb="0" eb="1">
      <t>gong'j</t>
    </rPh>
    <rPh sb="2" eb="3">
      <t>fu'z</t>
    </rPh>
    <phoneticPr fontId="2" type="noConversion"/>
  </si>
  <si>
    <t>生命辅助</t>
    <rPh sb="0" eb="1">
      <t>sheng'm</t>
    </rPh>
    <rPh sb="2" eb="3">
      <t>fu'zhu</t>
    </rPh>
    <phoneticPr fontId="2" type="noConversion"/>
  </si>
  <si>
    <t>战力</t>
    <rPh sb="0" eb="1">
      <t>zhan'l</t>
    </rPh>
    <phoneticPr fontId="2" type="noConversion"/>
  </si>
  <si>
    <t>标准免伤率</t>
    <rPh sb="0" eb="1">
      <t>biao'z</t>
    </rPh>
    <rPh sb="2" eb="3">
      <t>mian's</t>
    </rPh>
    <rPh sb="4" eb="5">
      <t>lv</t>
    </rPh>
    <phoneticPr fontId="2" type="noConversion"/>
  </si>
  <si>
    <t>ID</t>
  </si>
  <si>
    <t>STR</t>
  </si>
  <si>
    <t>DEX</t>
  </si>
  <si>
    <t>VIT</t>
  </si>
  <si>
    <t>INT</t>
  </si>
  <si>
    <t>HP</t>
  </si>
  <si>
    <t>ATK</t>
  </si>
  <si>
    <t>STK</t>
  </si>
  <si>
    <t>DEF</t>
  </si>
  <si>
    <t>SPD</t>
  </si>
  <si>
    <t>MP</t>
  </si>
  <si>
    <t>MPS</t>
  </si>
  <si>
    <t>MPR</t>
  </si>
  <si>
    <t>HIT</t>
  </si>
  <si>
    <t>MIS</t>
  </si>
  <si>
    <t>BOK</t>
  </si>
  <si>
    <t>COT</t>
  </si>
  <si>
    <t>COB</t>
  </si>
  <si>
    <t>CRI</t>
  </si>
  <si>
    <t>CPR</t>
  </si>
  <si>
    <t>PEN</t>
  </si>
  <si>
    <t>TUF</t>
  </si>
  <si>
    <t>rid</t>
  </si>
  <si>
    <t>level</t>
  </si>
  <si>
    <t>int</t>
  </si>
  <si>
    <t>id</t>
  </si>
  <si>
    <t>角色实际免伤率</t>
    <rPh sb="0" eb="1">
      <t>jiao's</t>
    </rPh>
    <rPh sb="2" eb="3">
      <t>shi'ji</t>
    </rPh>
    <rPh sb="4" eb="5">
      <t>mian's</t>
    </rPh>
    <rPh sb="6" eb="7">
      <t>lv</t>
    </rPh>
    <phoneticPr fontId="2" type="noConversion"/>
  </si>
  <si>
    <t>角色序数</t>
    <rPh sb="0" eb="1">
      <t>jiao's</t>
    </rPh>
    <rPh sb="2" eb="3">
      <t>xu'shu</t>
    </rPh>
    <phoneticPr fontId="2" type="noConversion"/>
  </si>
  <si>
    <t>角色id</t>
    <rPh sb="0" eb="1">
      <t>jiao's</t>
    </rPh>
    <phoneticPr fontId="2" type="noConversion"/>
  </si>
  <si>
    <t>名称</t>
  </si>
  <si>
    <t>信息</t>
  </si>
  <si>
    <t>动作</t>
  </si>
  <si>
    <t>sid</t>
  </si>
  <si>
    <t>limit</t>
  </si>
  <si>
    <t>part</t>
  </si>
  <si>
    <t>price</t>
  </si>
  <si>
    <t>rate</t>
  </si>
  <si>
    <t>str</t>
  </si>
  <si>
    <t>装备编号</t>
    <rPh sb="0" eb="1">
      <t>zhuang'b</t>
    </rPh>
    <rPh sb="2" eb="3">
      <t>bian'h</t>
    </rPh>
    <phoneticPr fontId="2" type="noConversion"/>
  </si>
  <si>
    <t>位置编号</t>
    <rPh sb="0" eb="1">
      <t>wei'z</t>
    </rPh>
    <rPh sb="2" eb="3">
      <t>bian'h</t>
    </rPh>
    <phoneticPr fontId="2" type="noConversion"/>
  </si>
  <si>
    <t>name</t>
  </si>
  <si>
    <t>info</t>
  </si>
  <si>
    <t>act</t>
  </si>
  <si>
    <t>grade</t>
  </si>
  <si>
    <t>装备战力</t>
    <rPh sb="0" eb="1">
      <t>zhuang'b</t>
    </rPh>
    <rPh sb="2" eb="3">
      <t>zhan'l</t>
    </rPh>
    <phoneticPr fontId="2" type="noConversion"/>
  </si>
  <si>
    <t>占总攻击比率</t>
    <rPh sb="0" eb="1">
      <t>zhan</t>
    </rPh>
    <rPh sb="1" eb="2">
      <t>zong</t>
    </rPh>
    <rPh sb="2" eb="3">
      <t>gong'j</t>
    </rPh>
    <rPh sb="4" eb="5">
      <t>bi'l</t>
    </rPh>
    <phoneticPr fontId="2" type="noConversion"/>
  </si>
  <si>
    <t>占总生命比率</t>
    <rPh sb="0" eb="1">
      <t>zhan</t>
    </rPh>
    <rPh sb="1" eb="2">
      <t>zong</t>
    </rPh>
    <rPh sb="2" eb="3">
      <t>sheng'm</t>
    </rPh>
    <rPh sb="4" eb="5">
      <t>bi'l</t>
    </rPh>
    <phoneticPr fontId="2" type="noConversion"/>
  </si>
  <si>
    <t>装备需求等级</t>
    <rPh sb="0" eb="1">
      <t>zhuang'b</t>
    </rPh>
    <rPh sb="2" eb="3">
      <t>xu'q</t>
    </rPh>
    <rPh sb="4" eb="5">
      <t>deng'j</t>
    </rPh>
    <phoneticPr fontId="2" type="noConversion"/>
  </si>
  <si>
    <t>总攻击</t>
    <rPh sb="0" eb="1">
      <t>zong</t>
    </rPh>
    <rPh sb="1" eb="2">
      <t>gong'j</t>
    </rPh>
    <phoneticPr fontId="1" type="noConversion"/>
  </si>
  <si>
    <t>总生命</t>
    <rPh sb="0" eb="1">
      <t>zong</t>
    </rPh>
    <rPh sb="1" eb="2">
      <t>sheng'm</t>
    </rPh>
    <phoneticPr fontId="1" type="noConversion"/>
  </si>
  <si>
    <t>标准智力比率</t>
    <rPh sb="0" eb="1">
      <t>biao'z</t>
    </rPh>
    <rPh sb="2" eb="3">
      <t>zhi'l</t>
    </rPh>
    <rPh sb="4" eb="5">
      <t>bi'l</t>
    </rPh>
    <phoneticPr fontId="2" type="noConversion"/>
  </si>
  <si>
    <t>标准敏捷速度倍数</t>
    <rPh sb="0" eb="1">
      <t>biao'z</t>
    </rPh>
    <rPh sb="2" eb="3">
      <t>min'jie</t>
    </rPh>
    <rPh sb="4" eb="5">
      <t>su'd</t>
    </rPh>
    <rPh sb="6" eb="7">
      <t>bei'shu</t>
    </rPh>
    <phoneticPr fontId="2" type="noConversion"/>
  </si>
  <si>
    <t>攻击</t>
  </si>
  <si>
    <t>剩余攻击</t>
    <rPh sb="0" eb="1">
      <t>sehng'yu</t>
    </rPh>
    <rPh sb="2" eb="3">
      <t>gong'j</t>
    </rPh>
    <phoneticPr fontId="2" type="noConversion"/>
  </si>
  <si>
    <t>剩余生命</t>
    <rPh sb="0" eb="1">
      <t>s'yu</t>
    </rPh>
    <rPh sb="2" eb="3">
      <t>sheng'm</t>
    </rPh>
    <phoneticPr fontId="2" type="noConversion"/>
  </si>
  <si>
    <t>位置属性分配</t>
    <rPh sb="0" eb="1">
      <t>wei'z</t>
    </rPh>
    <rPh sb="2" eb="3">
      <t>shu'x</t>
    </rPh>
    <rPh sb="4" eb="5">
      <t>fen'p</t>
    </rPh>
    <phoneticPr fontId="2" type="noConversion"/>
  </si>
  <si>
    <t>买价格</t>
    <rPh sb="0" eb="1">
      <t>mai</t>
    </rPh>
    <rPh sb="1" eb="2">
      <t>jia'ge</t>
    </rPh>
    <phoneticPr fontId="2" type="noConversion"/>
  </si>
  <si>
    <t>掉落比率</t>
    <rPh sb="0" eb="1">
      <t>diao'l</t>
    </rPh>
    <rPh sb="2" eb="3">
      <t>bi'l</t>
    </rPh>
    <phoneticPr fontId="2" type="noConversion"/>
  </si>
  <si>
    <t>装备限制等级</t>
    <rPh sb="0" eb="1">
      <t>zhuang'b</t>
    </rPh>
    <rPh sb="2" eb="3">
      <t>xian'z</t>
    </rPh>
    <rPh sb="4" eb="5">
      <t>deng'j</t>
    </rPh>
    <phoneticPr fontId="2" type="noConversion"/>
  </si>
  <si>
    <t>战力与攻击比率</t>
    <rPh sb="0" eb="1">
      <t>zhan'l</t>
    </rPh>
    <rPh sb="2" eb="3">
      <t>yu</t>
    </rPh>
    <rPh sb="3" eb="4">
      <t>gong'j</t>
    </rPh>
    <rPh sb="5" eb="6">
      <t>bi'l</t>
    </rPh>
    <phoneticPr fontId="2" type="noConversion"/>
  </si>
  <si>
    <t>装备名称</t>
    <rPh sb="0" eb="1">
      <t>zhuang'b</t>
    </rPh>
    <rPh sb="2" eb="3">
      <t>ming'c</t>
    </rPh>
    <phoneticPr fontId="2" type="noConversion"/>
  </si>
  <si>
    <t>骑士</t>
    <rPh sb="0" eb="1">
      <t>qi'shi</t>
    </rPh>
    <phoneticPr fontId="2" type="noConversion"/>
  </si>
  <si>
    <t>勇气</t>
    <rPh sb="0" eb="1">
      <t>yong'qi</t>
    </rPh>
    <phoneticPr fontId="2" type="noConversion"/>
  </si>
  <si>
    <t>坚毅</t>
    <rPh sb="0" eb="1">
      <t>jian'yi</t>
    </rPh>
    <phoneticPr fontId="2" type="noConversion"/>
  </si>
  <si>
    <t>天鹰</t>
    <rPh sb="0" eb="1">
      <t>tian'ying</t>
    </rPh>
    <phoneticPr fontId="2" type="noConversion"/>
  </si>
  <si>
    <t>巨熊</t>
    <rPh sb="0" eb="1">
      <t>ju'xiong</t>
    </rPh>
    <phoneticPr fontId="2" type="noConversion"/>
  </si>
  <si>
    <t>星空</t>
    <rPh sb="0" eb="1">
      <t>xing'kong</t>
    </rPh>
    <phoneticPr fontId="2" type="noConversion"/>
  </si>
  <si>
    <t>黑龙</t>
    <rPh sb="0" eb="1">
      <t>hei'long</t>
    </rPh>
    <phoneticPr fontId="2" type="noConversion"/>
  </si>
  <si>
    <t>海蛇</t>
    <rPh sb="0" eb="1">
      <t>hai'she</t>
    </rPh>
    <phoneticPr fontId="2" type="noConversion"/>
  </si>
  <si>
    <t>位置名称</t>
    <rPh sb="0" eb="1">
      <t>wei'z</t>
    </rPh>
    <rPh sb="2" eb="3">
      <t>ming'c</t>
    </rPh>
    <phoneticPr fontId="2" type="noConversion"/>
  </si>
  <si>
    <t>头盔</t>
  </si>
  <si>
    <t>胸甲</t>
  </si>
  <si>
    <t>靴子</t>
  </si>
  <si>
    <t>项链</t>
  </si>
  <si>
    <t>护腰</t>
  </si>
  <si>
    <t>戒指</t>
  </si>
  <si>
    <t>力量</t>
  </si>
  <si>
    <t>敏捷</t>
  </si>
  <si>
    <t>体力</t>
  </si>
  <si>
    <t>智力</t>
  </si>
  <si>
    <t>血量</t>
  </si>
  <si>
    <t>技能攻击</t>
  </si>
  <si>
    <t>防御</t>
  </si>
  <si>
    <t>速度</t>
  </si>
  <si>
    <t>聚怒气</t>
  </si>
  <si>
    <t>初始怒气</t>
  </si>
  <si>
    <t>回怒值</t>
  </si>
  <si>
    <t>命中</t>
  </si>
  <si>
    <t>回避率</t>
  </si>
  <si>
    <t>格挡率</t>
  </si>
  <si>
    <t>反击率</t>
  </si>
  <si>
    <t>连击率</t>
  </si>
  <si>
    <t>暴击率</t>
  </si>
  <si>
    <t>高爆率</t>
  </si>
  <si>
    <t>破甲率</t>
  </si>
  <si>
    <t>免伤率</t>
  </si>
  <si>
    <t>eid</t>
  </si>
  <si>
    <t>强化等级</t>
    <rPh sb="0" eb="1">
      <t>qiang'h</t>
    </rPh>
    <rPh sb="2" eb="3">
      <t>deng'j</t>
    </rPh>
    <phoneticPr fontId="2" type="noConversion"/>
  </si>
  <si>
    <t>装备位置</t>
    <rPh sb="0" eb="1">
      <t>zhuang'b</t>
    </rPh>
    <rPh sb="2" eb="3">
      <t>wei'z</t>
    </rPh>
    <phoneticPr fontId="2" type="noConversion"/>
  </si>
  <si>
    <t>战力</t>
    <rPh sb="0" eb="1">
      <t>zhan'li</t>
    </rPh>
    <phoneticPr fontId="2" type="noConversion"/>
  </si>
  <si>
    <t>装备个数</t>
    <rPh sb="0" eb="1">
      <t>zhuang'b</t>
    </rPh>
    <rPh sb="2" eb="3">
      <t>ge'shu</t>
    </rPh>
    <phoneticPr fontId="2" type="noConversion"/>
  </si>
  <si>
    <t>位置装备</t>
    <rPh sb="0" eb="1">
      <t>wei'z</t>
    </rPh>
    <rPh sb="2" eb="3">
      <t>zhuang'b</t>
    </rPh>
    <phoneticPr fontId="2" type="noConversion"/>
  </si>
  <si>
    <t>对应等级</t>
    <rPh sb="0" eb="1">
      <t>dui'y</t>
    </rPh>
    <rPh sb="2" eb="3">
      <t>deng'j</t>
    </rPh>
    <phoneticPr fontId="2" type="noConversion"/>
  </si>
  <si>
    <t>防御</t>
    <rPh sb="0" eb="1">
      <t>fang'yu</t>
    </rPh>
    <phoneticPr fontId="1" type="noConversion"/>
  </si>
  <si>
    <t>力量占比</t>
    <rPh sb="0" eb="1">
      <t>li'l</t>
    </rPh>
    <rPh sb="2" eb="3">
      <t>zhan'bi</t>
    </rPh>
    <phoneticPr fontId="2" type="noConversion"/>
  </si>
  <si>
    <t>体力血量比率</t>
    <rPh sb="0" eb="1">
      <t>ti'l</t>
    </rPh>
    <rPh sb="2" eb="3">
      <t>xue'l</t>
    </rPh>
    <rPh sb="4" eb="5">
      <t>bi'l</t>
    </rPh>
    <phoneticPr fontId="2" type="noConversion"/>
  </si>
  <si>
    <t>剩余攻击比率</t>
    <rPh sb="0" eb="1">
      <t>sheng'yu</t>
    </rPh>
    <rPh sb="2" eb="3">
      <t>gong'j</t>
    </rPh>
    <rPh sb="4" eb="5">
      <t>bi'l</t>
    </rPh>
    <phoneticPr fontId="2" type="noConversion"/>
  </si>
  <si>
    <t>剩余攻击</t>
    <rPh sb="0" eb="1">
      <t>shng'yu</t>
    </rPh>
    <phoneticPr fontId="2" type="noConversion"/>
  </si>
  <si>
    <t>力量</t>
    <rPh sb="0" eb="1">
      <t>li'l</t>
    </rPh>
    <phoneticPr fontId="1" type="noConversion"/>
  </si>
  <si>
    <t>敏捷</t>
    <rPh sb="0" eb="1">
      <t>min'j</t>
    </rPh>
    <phoneticPr fontId="1" type="noConversion"/>
  </si>
  <si>
    <t>体力</t>
    <rPh sb="0" eb="1">
      <t>ti'l</t>
    </rPh>
    <phoneticPr fontId="1" type="noConversion"/>
  </si>
  <si>
    <t>智力</t>
    <rPh sb="0" eb="1">
      <t>zhi'li</t>
    </rPh>
    <phoneticPr fontId="1" type="noConversion"/>
  </si>
  <si>
    <t>血量</t>
    <rPh sb="0" eb="1">
      <t>xue'liang</t>
    </rPh>
    <phoneticPr fontId="1" type="noConversion"/>
  </si>
  <si>
    <t>攻击</t>
    <rPh sb="0" eb="1">
      <t>gong'j</t>
    </rPh>
    <phoneticPr fontId="1" type="noConversion"/>
  </si>
  <si>
    <t>技能攻击</t>
    <rPh sb="0" eb="1">
      <t>ji'neng</t>
    </rPh>
    <rPh sb="2" eb="3">
      <t>gong'j</t>
    </rPh>
    <phoneticPr fontId="1" type="noConversion"/>
  </si>
  <si>
    <t>防御</t>
    <rPh sb="0" eb="1">
      <t>fang'y</t>
    </rPh>
    <phoneticPr fontId="1" type="noConversion"/>
  </si>
  <si>
    <t>速度</t>
    <rPh sb="0" eb="1">
      <t>su'd</t>
    </rPh>
    <phoneticPr fontId="1" type="noConversion"/>
  </si>
  <si>
    <t>聚怒气</t>
    <rPh sb="0" eb="1">
      <t>ju'ji</t>
    </rPh>
    <rPh sb="1" eb="2">
      <t>nu'q</t>
    </rPh>
    <phoneticPr fontId="1" type="noConversion"/>
  </si>
  <si>
    <t>初始怒气</t>
    <rPh sb="0" eb="1">
      <t>chu'shi</t>
    </rPh>
    <rPh sb="2" eb="3">
      <t>nu'q</t>
    </rPh>
    <phoneticPr fontId="1" type="noConversion"/>
  </si>
  <si>
    <t>回怒值</t>
    <rPh sb="0" eb="1">
      <t>hui</t>
    </rPh>
    <rPh sb="1" eb="2">
      <t>nu</t>
    </rPh>
    <rPh sb="2" eb="3">
      <t>zhi</t>
    </rPh>
    <phoneticPr fontId="1" type="noConversion"/>
  </si>
  <si>
    <t>命中</t>
    <rPh sb="0" eb="1">
      <t>ming'zhong</t>
    </rPh>
    <phoneticPr fontId="1" type="noConversion"/>
  </si>
  <si>
    <t>回避率</t>
    <rPh sb="0" eb="1">
      <t>hui'bi</t>
    </rPh>
    <rPh sb="2" eb="3">
      <t>lv</t>
    </rPh>
    <phoneticPr fontId="1" type="noConversion"/>
  </si>
  <si>
    <t>格挡率</t>
    <rPh sb="0" eb="1">
      <t>ge'dang</t>
    </rPh>
    <rPh sb="2" eb="3">
      <t>lv</t>
    </rPh>
    <phoneticPr fontId="1" type="noConversion"/>
  </si>
  <si>
    <t>反击率</t>
    <rPh sb="0" eb="1">
      <t>fan'ji</t>
    </rPh>
    <rPh sb="2" eb="3">
      <t>lv</t>
    </rPh>
    <phoneticPr fontId="1" type="noConversion"/>
  </si>
  <si>
    <t>连击率</t>
    <rPh sb="0" eb="1">
      <t>lian'j'lv</t>
    </rPh>
    <phoneticPr fontId="1" type="noConversion"/>
  </si>
  <si>
    <t>暴击率</t>
    <rPh sb="0" eb="1">
      <t>bao'j'l</t>
    </rPh>
    <phoneticPr fontId="1" type="noConversion"/>
  </si>
  <si>
    <t>高爆率</t>
    <rPh sb="0" eb="1">
      <t>gao'bao</t>
    </rPh>
    <rPh sb="2" eb="3">
      <t>lv</t>
    </rPh>
    <phoneticPr fontId="1" type="noConversion"/>
  </si>
  <si>
    <t>破甲率</t>
    <rPh sb="0" eb="1">
      <t>po'jia</t>
    </rPh>
    <rPh sb="2" eb="3">
      <t>lv</t>
    </rPh>
    <phoneticPr fontId="1" type="noConversion"/>
  </si>
  <si>
    <t>免伤率</t>
    <rPh sb="0" eb="1">
      <t>mian'shang</t>
    </rPh>
    <rPh sb="2" eb="3">
      <t>lv</t>
    </rPh>
    <phoneticPr fontId="1" type="noConversion"/>
  </si>
  <si>
    <t>武器iD</t>
    <rPh sb="0" eb="1">
      <t>wu'q</t>
    </rPh>
    <phoneticPr fontId="2" type="noConversion"/>
  </si>
  <si>
    <t>伤害加深</t>
    <rPh sb="0" eb="1">
      <t>shang'h</t>
    </rPh>
    <rPh sb="2" eb="3">
      <t>jia'shen</t>
    </rPh>
    <phoneticPr fontId="2" type="noConversion"/>
  </si>
  <si>
    <t>aid</t>
  </si>
  <si>
    <t>SPD_P</t>
  </si>
  <si>
    <t>addHp</t>
  </si>
  <si>
    <t>addHp_p</t>
  </si>
  <si>
    <t>hurt_p</t>
  </si>
  <si>
    <t>对应编号ID</t>
    <rPh sb="0" eb="1">
      <t>dui'ying</t>
    </rPh>
    <rPh sb="2" eb="3">
      <t>bian'h</t>
    </rPh>
    <phoneticPr fontId="2" type="noConversion"/>
  </si>
  <si>
    <t>神器等级</t>
    <rPh sb="0" eb="1">
      <t>sehn'q</t>
    </rPh>
    <rPh sb="2" eb="3">
      <t>deng'j</t>
    </rPh>
    <phoneticPr fontId="2" type="noConversion"/>
  </si>
  <si>
    <t>对应玩家等级</t>
    <rPh sb="0" eb="1">
      <t>dui'y</t>
    </rPh>
    <rPh sb="2" eb="3">
      <t>wan'j</t>
    </rPh>
    <rPh sb="4" eb="5">
      <t>deng'j</t>
    </rPh>
    <phoneticPr fontId="2" type="noConversion"/>
  </si>
  <si>
    <t>神器速度</t>
    <rPh sb="0" eb="1">
      <t>shen'q</t>
    </rPh>
    <rPh sb="2" eb="3">
      <t>su'd</t>
    </rPh>
    <phoneticPr fontId="6" type="noConversion"/>
  </si>
  <si>
    <t>玩家等级差</t>
    <rPh sb="0" eb="1">
      <t>wan'j</t>
    </rPh>
    <rPh sb="2" eb="3">
      <t>deng'j</t>
    </rPh>
    <rPh sb="4" eb="5">
      <t>cha</t>
    </rPh>
    <phoneticPr fontId="2" type="noConversion"/>
  </si>
  <si>
    <t>更新确定</t>
    <rPh sb="0" eb="1">
      <t>geng'x</t>
    </rPh>
    <rPh sb="2" eb="3">
      <t>que'd</t>
    </rPh>
    <phoneticPr fontId="2" type="noConversion"/>
  </si>
  <si>
    <t>法师</t>
    <rPh sb="0" eb="1">
      <t>fa's</t>
    </rPh>
    <phoneticPr fontId="2" type="noConversion"/>
  </si>
  <si>
    <t>刺客</t>
    <rPh sb="0" eb="1">
      <t>ci'ke</t>
    </rPh>
    <phoneticPr fontId="2" type="noConversion"/>
  </si>
  <si>
    <t>等级数</t>
    <rPh sb="0" eb="1">
      <t>deng'j</t>
    </rPh>
    <rPh sb="2" eb="3">
      <t>shu</t>
    </rPh>
    <phoneticPr fontId="2" type="noConversion"/>
  </si>
  <si>
    <t>增长比率</t>
    <rPh sb="0" eb="1">
      <t>zeng'z</t>
    </rPh>
    <rPh sb="2" eb="3">
      <t>bi'l</t>
    </rPh>
    <phoneticPr fontId="2" type="noConversion"/>
  </si>
  <si>
    <t>lv</t>
  </si>
  <si>
    <t>cond</t>
  </si>
  <si>
    <t>quality</t>
  </si>
  <si>
    <t>effect2</t>
  </si>
  <si>
    <t>effect4</t>
  </si>
  <si>
    <t>effect6</t>
  </si>
  <si>
    <t>侠客套装</t>
  </si>
  <si>
    <t>义勇套装</t>
  </si>
  <si>
    <t>破军套装</t>
  </si>
  <si>
    <t>白虎套装</t>
  </si>
  <si>
    <t>朱雀套装</t>
  </si>
  <si>
    <t>太虚套装</t>
  </si>
  <si>
    <t>青龙套装</t>
  </si>
  <si>
    <t>玄武套装</t>
  </si>
  <si>
    <t>ATK:</t>
    <phoneticPr fontId="2" type="noConversion"/>
  </si>
  <si>
    <t>HP:</t>
    <phoneticPr fontId="2" type="noConversion"/>
  </si>
  <si>
    <t>ATK:</t>
    <phoneticPr fontId="2" type="noConversion"/>
  </si>
  <si>
    <t>2件</t>
    <rPh sb="1" eb="2">
      <t>jian</t>
    </rPh>
    <phoneticPr fontId="2" type="noConversion"/>
  </si>
  <si>
    <t>4件</t>
    <rPh sb="1" eb="2">
      <t>jian</t>
    </rPh>
    <phoneticPr fontId="2" type="noConversion"/>
  </si>
  <si>
    <t>6件</t>
    <rPh sb="1" eb="2">
      <t>jian</t>
    </rPh>
    <phoneticPr fontId="2" type="noConversion"/>
  </si>
  <si>
    <t>grade2</t>
    <phoneticPr fontId="2" type="noConversion"/>
  </si>
  <si>
    <t>grade2</t>
    <phoneticPr fontId="2" type="noConversion"/>
  </si>
  <si>
    <t>grade4</t>
    <phoneticPr fontId="2" type="noConversion"/>
  </si>
  <si>
    <t>grade4</t>
    <phoneticPr fontId="2" type="noConversion"/>
  </si>
  <si>
    <t>grade6</t>
    <phoneticPr fontId="2" type="noConversion"/>
  </si>
  <si>
    <t>装备显示等级</t>
    <rPh sb="0" eb="1">
      <t>zhuang'b</t>
    </rPh>
    <rPh sb="2" eb="3">
      <t>xian's</t>
    </rPh>
    <rPh sb="4" eb="5">
      <t>deng'j</t>
    </rPh>
    <phoneticPr fontId="2" type="noConversion"/>
  </si>
  <si>
    <t>品质</t>
  </si>
  <si>
    <t>品质</t>
    <rPh sb="0" eb="1">
      <t>pin'zh</t>
    </rPh>
    <phoneticPr fontId="2" type="noConversion"/>
  </si>
  <si>
    <t>按条件可否穿戴</t>
    <rPh sb="0" eb="1">
      <t>an'zhao</t>
    </rPh>
    <rPh sb="1" eb="2">
      <t>tiao'j</t>
    </rPh>
    <rPh sb="3" eb="4">
      <t>ke'f</t>
    </rPh>
    <rPh sb="5" eb="6">
      <t>chuan'dai</t>
    </rPh>
    <phoneticPr fontId="2" type="noConversion"/>
  </si>
  <si>
    <t>fid</t>
  </si>
  <si>
    <t>exp</t>
  </si>
  <si>
    <t>品质等级对应id</t>
    <rPh sb="0" eb="1">
      <t>pin'z</t>
    </rPh>
    <rPh sb="2" eb="3">
      <t>deng'j</t>
    </rPh>
    <rPh sb="4" eb="5">
      <t>dui'y</t>
    </rPh>
    <phoneticPr fontId="2" type="noConversion"/>
  </si>
  <si>
    <t>品质</t>
    <rPh sb="0" eb="1">
      <t>pin'zhi</t>
    </rPh>
    <phoneticPr fontId="2" type="noConversion"/>
  </si>
  <si>
    <t>猎命编号</t>
    <rPh sb="0" eb="1">
      <t>lie'ming</t>
    </rPh>
    <rPh sb="2" eb="3">
      <t>bian'hao</t>
    </rPh>
    <phoneticPr fontId="2" type="noConversion"/>
  </si>
  <si>
    <t>猎命编号</t>
    <rPh sb="0" eb="1">
      <t>lie'm</t>
    </rPh>
    <rPh sb="2" eb="3">
      <t>bian'h</t>
    </rPh>
    <phoneticPr fontId="2" type="noConversion"/>
  </si>
  <si>
    <t>猎命编号</t>
    <rPh sb="0" eb="1">
      <t>lie'ming</t>
    </rPh>
    <rPh sb="2" eb="3">
      <t>bian'h</t>
    </rPh>
    <phoneticPr fontId="2" type="noConversion"/>
  </si>
  <si>
    <t>猎命等级</t>
    <rPh sb="0" eb="1">
      <t>lie'm</t>
    </rPh>
    <rPh sb="2" eb="3">
      <t>deng'j</t>
    </rPh>
    <phoneticPr fontId="2" type="noConversion"/>
  </si>
  <si>
    <t>属性比例</t>
    <rPh sb="0" eb="1">
      <t>shu'xing</t>
    </rPh>
    <rPh sb="2" eb="3">
      <t>bi'li</t>
    </rPh>
    <phoneticPr fontId="2" type="noConversion"/>
  </si>
  <si>
    <t>防御比例值</t>
    <rPh sb="0" eb="1">
      <t>fang'yu</t>
    </rPh>
    <rPh sb="2" eb="3">
      <t>bi'l</t>
    </rPh>
    <rPh sb="4" eb="5">
      <t>zhi</t>
    </rPh>
    <phoneticPr fontId="2" type="noConversion"/>
  </si>
  <si>
    <t>战力计算比率</t>
    <rPh sb="0" eb="1">
      <t>zhan'l</t>
    </rPh>
    <rPh sb="2" eb="3">
      <t>ji'suan</t>
    </rPh>
    <rPh sb="4" eb="5">
      <t>bi'l</t>
    </rPh>
    <phoneticPr fontId="2" type="noConversion"/>
  </si>
  <si>
    <t>exp</t>
    <phoneticPr fontId="2" type="noConversion"/>
  </si>
  <si>
    <t>坐骑id</t>
  </si>
  <si>
    <t>等级</t>
  </si>
  <si>
    <t>外观</t>
  </si>
  <si>
    <t>cid</t>
  </si>
  <si>
    <t>style</t>
  </si>
  <si>
    <t>坐骑等级</t>
  </si>
  <si>
    <t>对应玩家等级</t>
  </si>
  <si>
    <t>生命</t>
  </si>
  <si>
    <t>战力比</t>
    <rPh sb="0" eb="1">
      <t>zhan'l</t>
    </rPh>
    <rPh sb="2" eb="3">
      <t>bi</t>
    </rPh>
    <phoneticPr fontId="2" type="noConversion"/>
  </si>
  <si>
    <t>等级防御</t>
    <rPh sb="0" eb="1">
      <t>deng'j</t>
    </rPh>
    <rPh sb="2" eb="3">
      <t>fang'yu</t>
    </rPh>
    <phoneticPr fontId="2" type="noConversion"/>
  </si>
  <si>
    <t>装备防御</t>
    <rPh sb="0" eb="1">
      <t>zhuang'b</t>
    </rPh>
    <rPh sb="2" eb="3">
      <t>fang'yu</t>
    </rPh>
    <phoneticPr fontId="2" type="noConversion"/>
  </si>
  <si>
    <t>强化防御</t>
    <rPh sb="0" eb="1">
      <t>qiang'h</t>
    </rPh>
    <rPh sb="2" eb="3">
      <t>fang'yu</t>
    </rPh>
    <phoneticPr fontId="2" type="noConversion"/>
  </si>
  <si>
    <t>等级比率</t>
    <rPh sb="0" eb="1">
      <t>deng'j</t>
    </rPh>
    <phoneticPr fontId="2" type="noConversion"/>
  </si>
  <si>
    <t>装备比率</t>
    <rPh sb="0" eb="1">
      <t>zhuang'b</t>
    </rPh>
    <phoneticPr fontId="2" type="noConversion"/>
  </si>
  <si>
    <t>强化比率</t>
    <rPh sb="0" eb="1">
      <t>qiang'h</t>
    </rPh>
    <phoneticPr fontId="2" type="noConversion"/>
  </si>
  <si>
    <t>猎命防御</t>
    <rPh sb="0" eb="1">
      <t>lie'ming</t>
    </rPh>
    <rPh sb="2" eb="3">
      <t>fang'yu</t>
    </rPh>
    <phoneticPr fontId="2" type="noConversion"/>
  </si>
  <si>
    <t>猎命比率</t>
    <rPh sb="0" eb="1">
      <t>lie'ming</t>
    </rPh>
    <phoneticPr fontId="2" type="noConversion"/>
  </si>
  <si>
    <t>装备属性参考等级</t>
    <rPh sb="0" eb="1">
      <t>zhuang'b</t>
    </rPh>
    <rPh sb="2" eb="3">
      <t>shu'x</t>
    </rPh>
    <rPh sb="4" eb="5">
      <t>can'k</t>
    </rPh>
    <rPh sb="6" eb="7">
      <t>deng'j</t>
    </rPh>
    <phoneticPr fontId="2" type="noConversion"/>
  </si>
  <si>
    <t>品质</t>
    <rPh sb="0" eb="1">
      <t>pin'z</t>
    </rPh>
    <phoneticPr fontId="2" type="noConversion"/>
  </si>
  <si>
    <t>蓝</t>
    <rPh sb="0" eb="1">
      <t>lan</t>
    </rPh>
    <phoneticPr fontId="2" type="noConversion"/>
  </si>
  <si>
    <t>绿</t>
    <rPh sb="0" eb="1">
      <t>lv</t>
    </rPh>
    <phoneticPr fontId="2" type="noConversion"/>
  </si>
  <si>
    <t>紫</t>
    <rPh sb="0" eb="1">
      <t>zi</t>
    </rPh>
    <phoneticPr fontId="2" type="noConversion"/>
  </si>
  <si>
    <t>对应比率</t>
    <rPh sb="0" eb="1">
      <t>dui'ying</t>
    </rPh>
    <rPh sb="2" eb="3">
      <t>bi'l</t>
    </rPh>
    <phoneticPr fontId="2" type="noConversion"/>
  </si>
  <si>
    <t>等级</t>
    <rPh sb="0" eb="1">
      <t>denjg'j</t>
    </rPh>
    <phoneticPr fontId="2" type="noConversion"/>
  </si>
  <si>
    <t>装备强化属性</t>
    <rPh sb="0" eb="1">
      <t>zhuang'b</t>
    </rPh>
    <rPh sb="2" eb="3">
      <t>qiang'h</t>
    </rPh>
    <rPh sb="4" eb="5">
      <t>shu'x</t>
    </rPh>
    <phoneticPr fontId="2" type="noConversion"/>
  </si>
  <si>
    <t>比率</t>
    <rPh sb="0" eb="1">
      <t>bi'l</t>
    </rPh>
    <phoneticPr fontId="2" type="noConversion"/>
  </si>
  <si>
    <t>属性</t>
    <rPh sb="0" eb="1">
      <t>shu'x</t>
    </rPh>
    <phoneticPr fontId="2" type="noConversion"/>
  </si>
  <si>
    <t>增加比率</t>
    <rPh sb="0" eb="1">
      <t>zeng'j</t>
    </rPh>
    <rPh sb="2" eb="3">
      <t>bi'l</t>
    </rPh>
    <phoneticPr fontId="2" type="noConversion"/>
  </si>
  <si>
    <t>减伤随机数</t>
    <rPh sb="0" eb="1">
      <t>jian'shang</t>
    </rPh>
    <rPh sb="2" eb="3">
      <t>sui'j</t>
    </rPh>
    <rPh sb="4" eb="5">
      <t>shu</t>
    </rPh>
    <phoneticPr fontId="2" type="noConversion"/>
  </si>
  <si>
    <t>最小随机减伤</t>
    <rPh sb="0" eb="1">
      <t>zui</t>
    </rPh>
    <rPh sb="1" eb="2">
      <t>xiao</t>
    </rPh>
    <rPh sb="2" eb="3">
      <t>sui'j</t>
    </rPh>
    <rPh sb="4" eb="5">
      <t>jian'shang</t>
    </rPh>
    <phoneticPr fontId="2" type="noConversion"/>
  </si>
  <si>
    <t>最大随机减伤</t>
    <rPh sb="0" eb="1">
      <t>zui</t>
    </rPh>
    <rPh sb="1" eb="2">
      <t>da</t>
    </rPh>
    <rPh sb="2" eb="3">
      <t>sui'ij</t>
    </rPh>
    <rPh sb="4" eb="5">
      <t>jian'shang</t>
    </rPh>
    <phoneticPr fontId="2" type="noConversion"/>
  </si>
  <si>
    <t>基础有效生命</t>
    <rPh sb="0" eb="1">
      <t>ji'chu</t>
    </rPh>
    <rPh sb="2" eb="3">
      <t>you'x</t>
    </rPh>
    <rPh sb="4" eb="5">
      <t>sheng'm</t>
    </rPh>
    <phoneticPr fontId="2" type="noConversion"/>
  </si>
  <si>
    <t>基础有效攻击</t>
    <rPh sb="0" eb="1">
      <t>ji'chu</t>
    </rPh>
    <rPh sb="2" eb="3">
      <t>you'xiao</t>
    </rPh>
    <rPh sb="4" eb="5">
      <t>gong'j</t>
    </rPh>
    <phoneticPr fontId="2" type="noConversion"/>
  </si>
  <si>
    <t>标准攻击</t>
    <rPh sb="0" eb="1">
      <t>biao'z</t>
    </rPh>
    <rPh sb="2" eb="3">
      <t>gong'j</t>
    </rPh>
    <phoneticPr fontId="2" type="noConversion"/>
  </si>
  <si>
    <t>标准生命</t>
    <rPh sb="0" eb="1">
      <t>biao'z</t>
    </rPh>
    <rPh sb="2" eb="3">
      <t>sheng'm</t>
    </rPh>
    <phoneticPr fontId="2" type="noConversion"/>
  </si>
  <si>
    <t>初值</t>
    <rPh sb="0" eb="1">
      <t>chu</t>
    </rPh>
    <rPh sb="1" eb="2">
      <t>zhi</t>
    </rPh>
    <phoneticPr fontId="2" type="noConversion"/>
  </si>
  <si>
    <t>等级增长比率</t>
    <rPh sb="0" eb="1">
      <t>deng'j</t>
    </rPh>
    <phoneticPr fontId="2" type="noConversion"/>
  </si>
  <si>
    <t>装备增长比率</t>
    <rPh sb="0" eb="1">
      <t>zhuang'b</t>
    </rPh>
    <phoneticPr fontId="2" type="noConversion"/>
  </si>
  <si>
    <t>强化增长比率</t>
    <rPh sb="0" eb="1">
      <t>qiang'h</t>
    </rPh>
    <phoneticPr fontId="2" type="noConversion"/>
  </si>
  <si>
    <t>神器增长比率</t>
    <rPh sb="0" eb="1">
      <t>shen'q</t>
    </rPh>
    <phoneticPr fontId="2" type="noConversion"/>
  </si>
  <si>
    <t>猎命</t>
    <rPh sb="0" eb="1">
      <t>lie'm</t>
    </rPh>
    <phoneticPr fontId="2" type="noConversion"/>
  </si>
  <si>
    <t>等级增量</t>
    <rPh sb="0" eb="1">
      <t>deng'j</t>
    </rPh>
    <rPh sb="2" eb="3">
      <t>zeng'l</t>
    </rPh>
    <phoneticPr fontId="2" type="noConversion"/>
  </si>
  <si>
    <t>装备增量</t>
    <rPh sb="0" eb="1">
      <t>zhuang'b</t>
    </rPh>
    <phoneticPr fontId="2" type="noConversion"/>
  </si>
  <si>
    <t>强化增量</t>
    <rPh sb="0" eb="1">
      <t>qiang'h</t>
    </rPh>
    <phoneticPr fontId="2" type="noConversion"/>
  </si>
  <si>
    <t>神器增量</t>
    <rPh sb="0" eb="1">
      <t>shen'q</t>
    </rPh>
    <phoneticPr fontId="2" type="noConversion"/>
  </si>
  <si>
    <t>等级差</t>
    <rPh sb="0" eb="1">
      <t>deng'j</t>
    </rPh>
    <rPh sb="2" eb="3">
      <t>cha</t>
    </rPh>
    <phoneticPr fontId="2" type="noConversion"/>
  </si>
  <si>
    <t>结束等级</t>
    <rPh sb="0" eb="1">
      <t>jie'shu</t>
    </rPh>
    <rPh sb="2" eb="3">
      <t>deng'j</t>
    </rPh>
    <phoneticPr fontId="2" type="noConversion"/>
  </si>
  <si>
    <t>标准属性</t>
    <rPh sb="0" eb="1">
      <t>biao'z</t>
    </rPh>
    <phoneticPr fontId="2" type="noConversion"/>
  </si>
  <si>
    <t>标准属性</t>
    <rPh sb="0" eb="1">
      <t>biao'z</t>
    </rPh>
    <rPh sb="2" eb="3">
      <t>shu'x</t>
    </rPh>
    <phoneticPr fontId="2" type="noConversion"/>
  </si>
  <si>
    <t>减伤</t>
    <rPh sb="0" eb="1">
      <t>jian'shang</t>
    </rPh>
    <phoneticPr fontId="2" type="noConversion"/>
  </si>
  <si>
    <t>等级体力</t>
    <rPh sb="0" eb="1">
      <t>deng'j</t>
    </rPh>
    <rPh sb="2" eb="3">
      <t>ti'l</t>
    </rPh>
    <phoneticPr fontId="2" type="noConversion"/>
  </si>
  <si>
    <t>装备防御</t>
    <rPh sb="0" eb="1">
      <t>zhuang'b</t>
    </rPh>
    <rPh sb="2" eb="3">
      <t>fang'y</t>
    </rPh>
    <phoneticPr fontId="2" type="noConversion"/>
  </si>
  <si>
    <t>强化防御</t>
    <rPh sb="0" eb="1">
      <t>qiang'h</t>
    </rPh>
    <rPh sb="2" eb="3">
      <t>fang'y</t>
    </rPh>
    <phoneticPr fontId="2" type="noConversion"/>
  </si>
  <si>
    <t>装备体力</t>
    <rPh sb="0" eb="1">
      <t>zhuan'b</t>
    </rPh>
    <rPh sb="2" eb="3">
      <t>ti'l</t>
    </rPh>
    <phoneticPr fontId="2" type="noConversion"/>
  </si>
  <si>
    <t>权重</t>
    <rPh sb="0" eb="1">
      <t>quan'zhong</t>
    </rPh>
    <phoneticPr fontId="2" type="noConversion"/>
  </si>
  <si>
    <t>坐骑</t>
    <rPh sb="0" eb="1">
      <t>zuo'qi</t>
    </rPh>
    <phoneticPr fontId="2" type="noConversion"/>
  </si>
  <si>
    <t>等级防御系数</t>
    <rPh sb="0" eb="1">
      <t>deng'j</t>
    </rPh>
    <rPh sb="2" eb="3">
      <t>fang'yu</t>
    </rPh>
    <rPh sb="4" eb="5">
      <t>xi'shu</t>
    </rPh>
    <phoneticPr fontId="2" type="noConversion"/>
  </si>
  <si>
    <t>剩余防御</t>
    <rPh sb="0" eb="1">
      <t>sheng'yu</t>
    </rPh>
    <rPh sb="2" eb="3">
      <t>fang'yu</t>
    </rPh>
    <phoneticPr fontId="2" type="noConversion"/>
  </si>
  <si>
    <t>等级防御比率</t>
    <rPh sb="0" eb="1">
      <t>deng'j</t>
    </rPh>
    <rPh sb="2" eb="3">
      <t>fang'yu</t>
    </rPh>
    <rPh sb="4" eb="5">
      <t>bi'l</t>
    </rPh>
    <phoneticPr fontId="2" type="noConversion"/>
  </si>
  <si>
    <t>剩余防御</t>
    <rPh sb="0" eb="1">
      <t>sheng'yu</t>
    </rPh>
    <rPh sb="2" eb="3">
      <t>fang'y</t>
    </rPh>
    <phoneticPr fontId="2" type="noConversion"/>
  </si>
  <si>
    <t>剩余防御</t>
    <rPh sb="0" eb="1">
      <t>sheng'y</t>
    </rPh>
    <rPh sb="2" eb="3">
      <t>fang'yu</t>
    </rPh>
    <phoneticPr fontId="2" type="noConversion"/>
  </si>
  <si>
    <t>装备体力防御</t>
    <rPh sb="0" eb="1">
      <t>zhuang'b</t>
    </rPh>
    <rPh sb="2" eb="3">
      <t>ti'l</t>
    </rPh>
    <rPh sb="4" eb="5">
      <t>fang'yu</t>
    </rPh>
    <phoneticPr fontId="2" type="noConversion"/>
  </si>
  <si>
    <t>总防御</t>
    <rPh sb="0" eb="1">
      <t>zong</t>
    </rPh>
    <rPh sb="1" eb="2">
      <t>fang'yu</t>
    </rPh>
    <phoneticPr fontId="2" type="noConversion"/>
  </si>
  <si>
    <t>等级下限</t>
    <rPh sb="0" eb="1">
      <t>deng'j</t>
    </rPh>
    <rPh sb="2" eb="3">
      <t>xia'xian</t>
    </rPh>
    <phoneticPr fontId="2" type="noConversion"/>
  </si>
  <si>
    <t>等级上限</t>
    <rPh sb="0" eb="1">
      <t>deng'j</t>
    </rPh>
    <rPh sb="2" eb="3">
      <t>shang</t>
    </rPh>
    <phoneticPr fontId="2" type="noConversion"/>
  </si>
  <si>
    <t>等级差距</t>
    <rPh sb="0" eb="1">
      <t>deng'j</t>
    </rPh>
    <rPh sb="2" eb="3">
      <t>cha'j</t>
    </rPh>
    <phoneticPr fontId="2" type="noConversion"/>
  </si>
  <si>
    <t>增量</t>
    <rPh sb="0" eb="1">
      <t>zebg'l</t>
    </rPh>
    <phoneticPr fontId="2" type="noConversion"/>
  </si>
  <si>
    <t>等级上限</t>
    <rPh sb="0" eb="1">
      <t>deng'j</t>
    </rPh>
    <rPh sb="2" eb="3">
      <t>shang'xian</t>
    </rPh>
    <rPh sb="3" eb="4">
      <t>xian</t>
    </rPh>
    <phoneticPr fontId="2" type="noConversion"/>
  </si>
  <si>
    <t>增量</t>
    <rPh sb="0" eb="1">
      <t>zeng'liang</t>
    </rPh>
    <phoneticPr fontId="2" type="noConversion"/>
  </si>
  <si>
    <t>怪物用攻击</t>
    <rPh sb="0" eb="1">
      <t>guai'w</t>
    </rPh>
    <rPh sb="2" eb="3">
      <t>yong</t>
    </rPh>
    <rPh sb="3" eb="4">
      <t>gong'j</t>
    </rPh>
    <phoneticPr fontId="2" type="noConversion"/>
  </si>
  <si>
    <t>怪物用生命</t>
    <rPh sb="0" eb="1">
      <t>guai'w</t>
    </rPh>
    <rPh sb="2" eb="3">
      <t>yong</t>
    </rPh>
    <rPh sb="3" eb="4">
      <t>sheng'm</t>
    </rPh>
    <phoneticPr fontId="2" type="noConversion"/>
  </si>
  <si>
    <t>人物等级</t>
    <rPh sb="0" eb="1">
      <t>ren'wu</t>
    </rPh>
    <rPh sb="2" eb="3">
      <t>deng'j</t>
    </rPh>
    <phoneticPr fontId="2" type="noConversion"/>
  </si>
  <si>
    <t>装备等级</t>
    <rPh sb="0" eb="1">
      <t>zhuang'b</t>
    </rPh>
    <rPh sb="2" eb="3">
      <t>deng'j</t>
    </rPh>
    <phoneticPr fontId="2" type="noConversion"/>
  </si>
  <si>
    <t>对应人物等级</t>
    <rPh sb="0" eb="1">
      <t>dui'y</t>
    </rPh>
    <rPh sb="2" eb="3">
      <t>ren'w</t>
    </rPh>
    <rPh sb="4" eb="5">
      <t>deng'j</t>
    </rPh>
    <phoneticPr fontId="2" type="noConversion"/>
  </si>
  <si>
    <t>装备强化等级</t>
    <rPh sb="0" eb="1">
      <t>zhuang'b</t>
    </rPh>
    <rPh sb="2" eb="3">
      <t>qiang'h</t>
    </rPh>
    <rPh sb="4" eb="5">
      <t>deng'j</t>
    </rPh>
    <phoneticPr fontId="2" type="noConversion"/>
  </si>
  <si>
    <t>神器等级</t>
    <rPh sb="0" eb="1">
      <t>shen'q</t>
    </rPh>
    <rPh sb="2" eb="3">
      <t>deng'j</t>
    </rPh>
    <phoneticPr fontId="2" type="noConversion"/>
  </si>
  <si>
    <t>猎命等级</t>
    <rPh sb="0" eb="1">
      <t>lie'ming</t>
    </rPh>
    <rPh sb="2" eb="3">
      <t>deng'j</t>
    </rPh>
    <phoneticPr fontId="2" type="noConversion"/>
  </si>
  <si>
    <t>神器</t>
    <rPh sb="0" eb="1">
      <t>shen'q</t>
    </rPh>
    <phoneticPr fontId="2" type="noConversion"/>
  </si>
  <si>
    <t>坐骑等级</t>
    <rPh sb="0" eb="1">
      <t>zuo'q</t>
    </rPh>
    <rPh sb="2" eb="3">
      <t>deng'j</t>
    </rPh>
    <phoneticPr fontId="2" type="noConversion"/>
  </si>
  <si>
    <t>装备防御值</t>
    <rPh sb="0" eb="1">
      <t>zhuang'b</t>
    </rPh>
    <rPh sb="2" eb="3">
      <t>fang'yu</t>
    </rPh>
    <rPh sb="4" eb="5">
      <t>zhi</t>
    </rPh>
    <phoneticPr fontId="2" type="noConversion"/>
  </si>
  <si>
    <t>总值</t>
    <rPh sb="0" eb="1">
      <t>zong</t>
    </rPh>
    <rPh sb="1" eb="2">
      <t>zhi</t>
    </rPh>
    <phoneticPr fontId="2" type="noConversion"/>
  </si>
  <si>
    <t>战斗公式</t>
    <rPh sb="0" eb="1">
      <t>zhan'd</t>
    </rPh>
    <rPh sb="2" eb="3">
      <t>gong's</t>
    </rPh>
    <phoneticPr fontId="2" type="noConversion"/>
  </si>
  <si>
    <t>伤害值 = ATK * ( 1 - DEF * SQRT( LV * 100 )/( DEF * LV + LV * LV * 180))(使用)</t>
  </si>
  <si>
    <t xml:space="preserve"> </t>
    <phoneticPr fontId="2" type="noConversion"/>
  </si>
  <si>
    <t>实际减伤</t>
    <rPh sb="0" eb="1">
      <t>shi'ji</t>
    </rPh>
    <rPh sb="2" eb="3">
      <t>jian'shang</t>
    </rPh>
    <phoneticPr fontId="2" type="noConversion"/>
  </si>
  <si>
    <t>减伤超过1则减伤</t>
    <rPh sb="0" eb="1">
      <t>jian'shang</t>
    </rPh>
    <rPh sb="2" eb="3">
      <t>chao'guo</t>
    </rPh>
    <rPh sb="5" eb="6">
      <t>ze</t>
    </rPh>
    <rPh sb="6" eb="7">
      <t>jian'hsang</t>
    </rPh>
    <phoneticPr fontId="2" type="noConversion"/>
  </si>
  <si>
    <t>标准减伤</t>
    <rPh sb="0" eb="1">
      <t>biao'zhun</t>
    </rPh>
    <rPh sb="2" eb="3">
      <t>jian'sh</t>
    </rPh>
    <phoneticPr fontId="2" type="noConversion"/>
  </si>
  <si>
    <t>比率增加最低系数</t>
    <rPh sb="0" eb="1">
      <t>bi'l</t>
    </rPh>
    <rPh sb="2" eb="3">
      <t>zeng'j</t>
    </rPh>
    <rPh sb="4" eb="5">
      <t>zui</t>
    </rPh>
    <rPh sb="5" eb="6">
      <t>di</t>
    </rPh>
    <rPh sb="6" eb="7">
      <t>xi'shu</t>
    </rPh>
    <phoneticPr fontId="2" type="noConversion"/>
  </si>
  <si>
    <t>怪物攻击倍数</t>
    <rPh sb="0" eb="1">
      <t>guai'w</t>
    </rPh>
    <rPh sb="2" eb="3">
      <t>gong'j</t>
    </rPh>
    <rPh sb="4" eb="5">
      <t>bei'shu</t>
    </rPh>
    <phoneticPr fontId="2" type="noConversion"/>
  </si>
  <si>
    <t>玩家防御导致</t>
    <rPh sb="0" eb="1">
      <t>wan'j</t>
    </rPh>
    <rPh sb="2" eb="3">
      <t>fang'yu</t>
    </rPh>
    <rPh sb="4" eb="5">
      <t>dao'z</t>
    </rPh>
    <phoneticPr fontId="2" type="noConversion"/>
  </si>
  <si>
    <t>品质系数比率</t>
    <rPh sb="0" eb="1">
      <t>pin'z</t>
    </rPh>
    <rPh sb="2" eb="3">
      <t>xi'shu</t>
    </rPh>
    <rPh sb="4" eb="5">
      <t>bi'l</t>
    </rPh>
    <phoneticPr fontId="2" type="noConversion"/>
  </si>
  <si>
    <t>品质系数平滑</t>
    <rPh sb="0" eb="1">
      <t>pin'z</t>
    </rPh>
    <rPh sb="2" eb="3">
      <t>xi'shu</t>
    </rPh>
    <rPh sb="4" eb="5">
      <t>ping'hua</t>
    </rPh>
    <phoneticPr fontId="2" type="noConversion"/>
  </si>
  <si>
    <t>角色属性构架结构</t>
    <rPh sb="0" eb="1">
      <t>jiao's</t>
    </rPh>
    <rPh sb="2" eb="3">
      <t>shu'x</t>
    </rPh>
    <rPh sb="4" eb="5">
      <t>gou'j</t>
    </rPh>
    <rPh sb="6" eb="7">
      <t>jie'gou</t>
    </rPh>
    <phoneticPr fontId="2" type="noConversion"/>
  </si>
  <si>
    <t>潜力</t>
    <rPh sb="0" eb="1">
      <t>qian'l</t>
    </rPh>
    <phoneticPr fontId="2" type="noConversion"/>
  </si>
  <si>
    <t>潜力影响各个角色的属性偏向</t>
    <rPh sb="0" eb="1">
      <t>qian'l</t>
    </rPh>
    <rPh sb="2" eb="3">
      <t>ying'x</t>
    </rPh>
    <rPh sb="4" eb="5">
      <t>ge'ge</t>
    </rPh>
    <rPh sb="6" eb="7">
      <t>jiao'se</t>
    </rPh>
    <rPh sb="8" eb="9">
      <t>d</t>
    </rPh>
    <rPh sb="9" eb="10">
      <t>shu'x</t>
    </rPh>
    <rPh sb="11" eb="12">
      <t>pian'x</t>
    </rPh>
    <phoneticPr fontId="2" type="noConversion"/>
  </si>
  <si>
    <t>潜力影响等级</t>
    <rPh sb="0" eb="1">
      <t>qian'l</t>
    </rPh>
    <rPh sb="2" eb="3">
      <t>ying'xiang</t>
    </rPh>
    <rPh sb="4" eb="5">
      <t>deng'j</t>
    </rPh>
    <phoneticPr fontId="2" type="noConversion"/>
  </si>
  <si>
    <t>进阶</t>
    <rPh sb="0" eb="1">
      <t>jin'jie</t>
    </rPh>
    <phoneticPr fontId="2" type="noConversion"/>
  </si>
  <si>
    <t>星级</t>
    <rPh sb="0" eb="1">
      <t>xing</t>
    </rPh>
    <rPh sb="1" eb="2">
      <t>ji</t>
    </rPh>
    <phoneticPr fontId="2" type="noConversion"/>
  </si>
  <si>
    <t>进阶会提升潜力</t>
    <rPh sb="0" eb="1">
      <t>jin'jie</t>
    </rPh>
    <rPh sb="2" eb="3">
      <t>hui</t>
    </rPh>
    <rPh sb="3" eb="4">
      <t>ti'sheng</t>
    </rPh>
    <rPh sb="5" eb="6">
      <t>qian'l</t>
    </rPh>
    <phoneticPr fontId="2" type="noConversion"/>
  </si>
  <si>
    <t>星级会提升潜力</t>
    <rPh sb="0" eb="1">
      <t>xing'ji</t>
    </rPh>
    <rPh sb="2" eb="3">
      <t>hui</t>
    </rPh>
    <rPh sb="3" eb="4">
      <t>ti'sheng</t>
    </rPh>
    <rPh sb="5" eb="6">
      <t>qian'l</t>
    </rPh>
    <phoneticPr fontId="2" type="noConversion"/>
  </si>
  <si>
    <t>评分</t>
    <rPh sb="0" eb="1">
      <t>ping'fen</t>
    </rPh>
    <phoneticPr fontId="2" type="noConversion"/>
  </si>
  <si>
    <t>评分会提升潜力</t>
    <rPh sb="0" eb="1">
      <t>ping'f</t>
    </rPh>
    <rPh sb="2" eb="3">
      <t>hui</t>
    </rPh>
    <rPh sb="3" eb="4">
      <t>ti'sheng</t>
    </rPh>
    <rPh sb="5" eb="6">
      <t>qian'l</t>
    </rPh>
    <phoneticPr fontId="2" type="noConversion"/>
  </si>
  <si>
    <t>标准潜力的数值</t>
    <rPh sb="0" eb="1">
      <t>biao'z</t>
    </rPh>
    <rPh sb="2" eb="3">
      <t>qian'l</t>
    </rPh>
    <rPh sb="4" eb="5">
      <t>d</t>
    </rPh>
    <rPh sb="5" eb="6">
      <t>shu'z</t>
    </rPh>
    <phoneticPr fontId="2" type="noConversion"/>
  </si>
  <si>
    <t>装备突破</t>
    <rPh sb="0" eb="1">
      <t>zhuang'b</t>
    </rPh>
    <rPh sb="2" eb="3">
      <t>tu'p</t>
    </rPh>
    <phoneticPr fontId="2" type="noConversion"/>
  </si>
  <si>
    <t>提升装备潜力参考</t>
    <rPh sb="0" eb="1">
      <t>ti'sheng</t>
    </rPh>
    <rPh sb="2" eb="3">
      <t>zhuang'b</t>
    </rPh>
    <rPh sb="4" eb="5">
      <t>qian'l</t>
    </rPh>
    <rPh sb="6" eb="7">
      <t>can'k</t>
    </rPh>
    <phoneticPr fontId="2" type="noConversion"/>
  </si>
  <si>
    <t>公共属性</t>
    <rPh sb="0" eb="1">
      <t>gong'g</t>
    </rPh>
    <rPh sb="2" eb="3">
      <t>shu'x</t>
    </rPh>
    <phoneticPr fontId="2" type="noConversion"/>
  </si>
  <si>
    <t>公共属性是标准潜力值导出的属性</t>
    <rPh sb="0" eb="1">
      <t>gong'g</t>
    </rPh>
    <rPh sb="2" eb="3">
      <t>shu'x</t>
    </rPh>
    <rPh sb="4" eb="5">
      <t>s</t>
    </rPh>
    <rPh sb="5" eb="6">
      <t>biao'z</t>
    </rPh>
    <rPh sb="7" eb="8">
      <t>qian'l</t>
    </rPh>
    <rPh sb="9" eb="10">
      <t>zhi</t>
    </rPh>
    <rPh sb="10" eb="11">
      <t>dao'c</t>
    </rPh>
    <rPh sb="12" eb="13">
      <t>d</t>
    </rPh>
    <rPh sb="13" eb="14">
      <t>shu'x</t>
    </rPh>
    <phoneticPr fontId="2" type="noConversion"/>
  </si>
  <si>
    <t>如果可以做到装备与角色11对应的话就可分出角色属性偏向</t>
    <rPh sb="0" eb="1">
      <t>ru'g</t>
    </rPh>
    <rPh sb="2" eb="3">
      <t>k'y</t>
    </rPh>
    <rPh sb="4" eb="5">
      <t>zuo</t>
    </rPh>
    <rPh sb="5" eb="6">
      <t>dao</t>
    </rPh>
    <rPh sb="6" eb="7">
      <t>zhuang'b</t>
    </rPh>
    <rPh sb="8" eb="9">
      <t>yu</t>
    </rPh>
    <rPh sb="9" eb="10">
      <t>jiao's</t>
    </rPh>
    <rPh sb="13" eb="14">
      <t>dui'y</t>
    </rPh>
    <rPh sb="15" eb="16">
      <t>d</t>
    </rPh>
    <rPh sb="16" eb="17">
      <t>hua</t>
    </rPh>
    <rPh sb="17" eb="18">
      <t>jiu</t>
    </rPh>
    <rPh sb="18" eb="19">
      <t>ke</t>
    </rPh>
    <rPh sb="19" eb="20">
      <t>fen</t>
    </rPh>
    <rPh sb="20" eb="21">
      <t>chu</t>
    </rPh>
    <rPh sb="21" eb="22">
      <t>jiao's</t>
    </rPh>
    <rPh sb="23" eb="24">
      <t>shu'x</t>
    </rPh>
    <rPh sb="25" eb="26">
      <t>pian'x</t>
    </rPh>
    <phoneticPr fontId="2" type="noConversion"/>
  </si>
  <si>
    <t>角色潜力</t>
    <rPh sb="0" eb="1">
      <t>jiao's</t>
    </rPh>
    <rPh sb="2" eb="3">
      <t>qian'l</t>
    </rPh>
    <phoneticPr fontId="2" type="noConversion"/>
  </si>
  <si>
    <t>标准潜力值</t>
    <rPh sb="0" eb="1">
      <t>biao'z</t>
    </rPh>
    <rPh sb="2" eb="3">
      <t>qian'l</t>
    </rPh>
    <rPh sb="4" eb="5">
      <t>zhi</t>
    </rPh>
    <phoneticPr fontId="2" type="noConversion"/>
  </si>
  <si>
    <t>时空炫斗的基本结构</t>
    <rPh sb="0" eb="1">
      <t>sh'k</t>
    </rPh>
    <rPh sb="2" eb="3">
      <t>xuan'd</t>
    </rPh>
    <rPh sb="4" eb="5">
      <t>d</t>
    </rPh>
    <rPh sb="5" eb="6">
      <t>ji'b</t>
    </rPh>
    <rPh sb="7" eb="8">
      <t>jie'gou</t>
    </rPh>
    <phoneticPr fontId="2" type="noConversion"/>
  </si>
  <si>
    <t>冰雪幻城的结构</t>
    <rPh sb="0" eb="1">
      <t>bing'xue</t>
    </rPh>
    <rPh sb="2" eb="3">
      <t>huan</t>
    </rPh>
    <rPh sb="3" eb="4">
      <t>cheng</t>
    </rPh>
    <rPh sb="4" eb="5">
      <t>d</t>
    </rPh>
    <rPh sb="5" eb="6">
      <t>jie'gou</t>
    </rPh>
    <phoneticPr fontId="2" type="noConversion"/>
  </si>
  <si>
    <t>按照角色偏向属性值成长</t>
    <rPh sb="0" eb="1">
      <t>an'z</t>
    </rPh>
    <rPh sb="2" eb="3">
      <t>jiao's</t>
    </rPh>
    <rPh sb="4" eb="5">
      <t>pian'x</t>
    </rPh>
    <rPh sb="6" eb="7">
      <t>shu'x</t>
    </rPh>
    <rPh sb="8" eb="9">
      <t>zhi</t>
    </rPh>
    <rPh sb="9" eb="10">
      <t>cheng'z</t>
    </rPh>
    <phoneticPr fontId="2" type="noConversion"/>
  </si>
  <si>
    <t>装备强化</t>
    <rPh sb="0" eb="1">
      <t>zhuang'b</t>
    </rPh>
    <rPh sb="2" eb="3">
      <t>qiang'h</t>
    </rPh>
    <phoneticPr fontId="2" type="noConversion"/>
  </si>
  <si>
    <t>装备参考值成长</t>
    <rPh sb="0" eb="1">
      <t>zhuang'b</t>
    </rPh>
    <rPh sb="2" eb="3">
      <t>can'k</t>
    </rPh>
    <rPh sb="4" eb="5">
      <t>zhi</t>
    </rPh>
    <rPh sb="5" eb="6">
      <t>cheng'z</t>
    </rPh>
    <phoneticPr fontId="2" type="noConversion"/>
  </si>
  <si>
    <t>按照标准潜力值进行成长</t>
    <rPh sb="0" eb="1">
      <t>an'zhao</t>
    </rPh>
    <rPh sb="2" eb="3">
      <t>biao'z</t>
    </rPh>
    <rPh sb="4" eb="5">
      <t>qian'l</t>
    </rPh>
    <rPh sb="6" eb="7">
      <t>zhi</t>
    </rPh>
    <rPh sb="7" eb="8">
      <t>jin'x</t>
    </rPh>
    <rPh sb="9" eb="10">
      <t>cheng'z</t>
    </rPh>
    <phoneticPr fontId="2" type="noConversion"/>
  </si>
  <si>
    <t>提升品阶后</t>
    <rPh sb="0" eb="1">
      <t>ti'sheng</t>
    </rPh>
    <rPh sb="2" eb="3">
      <t>pin'jie</t>
    </rPh>
    <rPh sb="4" eb="5">
      <t>hou</t>
    </rPh>
    <phoneticPr fontId="2" type="noConversion"/>
  </si>
  <si>
    <t>只能提升角色的潜力值</t>
    <rPh sb="0" eb="1">
      <t>zhi</t>
    </rPh>
    <rPh sb="1" eb="2">
      <t>neng</t>
    </rPh>
    <rPh sb="2" eb="3">
      <t>ti'sheng</t>
    </rPh>
    <rPh sb="4" eb="5">
      <t>jiao's</t>
    </rPh>
    <rPh sb="6" eb="7">
      <t>d</t>
    </rPh>
    <rPh sb="7" eb="8">
      <t>qian'l</t>
    </rPh>
    <rPh sb="9" eb="10">
      <t>zhi</t>
    </rPh>
    <phoneticPr fontId="2" type="noConversion"/>
  </si>
  <si>
    <t>怎么提升潜力值？</t>
    <rPh sb="0" eb="1">
      <t>z'm</t>
    </rPh>
    <rPh sb="2" eb="3">
      <t>ti'sheng</t>
    </rPh>
    <rPh sb="4" eb="5">
      <t>qian'l</t>
    </rPh>
    <rPh sb="6" eb="7">
      <t>zhi</t>
    </rPh>
    <phoneticPr fontId="2" type="noConversion"/>
  </si>
  <si>
    <t>当前的系统中是没有提升潜力的需求。。。那么就只有当前值</t>
    <rPh sb="0" eb="1">
      <t>dang'q</t>
    </rPh>
    <rPh sb="2" eb="3">
      <t>d</t>
    </rPh>
    <rPh sb="3" eb="4">
      <t>xi'tong</t>
    </rPh>
    <rPh sb="5" eb="6">
      <t>zhong</t>
    </rPh>
    <rPh sb="6" eb="7">
      <t>s</t>
    </rPh>
    <rPh sb="7" eb="8">
      <t>mei'you</t>
    </rPh>
    <rPh sb="9" eb="10">
      <t>ti'sheng</t>
    </rPh>
    <rPh sb="11" eb="12">
      <t>qian'l</t>
    </rPh>
    <rPh sb="13" eb="14">
      <t>d</t>
    </rPh>
    <rPh sb="14" eb="15">
      <t>xu'q</t>
    </rPh>
    <rPh sb="19" eb="20">
      <t>na'm</t>
    </rPh>
    <rPh sb="21" eb="22">
      <t>jiu</t>
    </rPh>
    <rPh sb="22" eb="23">
      <t>zhi'you</t>
    </rPh>
    <rPh sb="24" eb="25">
      <t>dang'q</t>
    </rPh>
    <rPh sb="26" eb="27">
      <t>zhi</t>
    </rPh>
    <phoneticPr fontId="2" type="noConversion"/>
  </si>
  <si>
    <t>角色名称</t>
    <rPh sb="0" eb="1">
      <t>jiao's</t>
    </rPh>
    <rPh sb="2" eb="3">
      <t>ming'c</t>
    </rPh>
    <phoneticPr fontId="2" type="noConversion"/>
  </si>
  <si>
    <t>主角战士</t>
  </si>
  <si>
    <t>神器等级</t>
    <rPh sb="0" eb="1">
      <t>shen</t>
    </rPh>
    <rPh sb="1" eb="2">
      <t>qi</t>
    </rPh>
    <rPh sb="2" eb="3">
      <t>deng'j</t>
    </rPh>
    <phoneticPr fontId="2" type="noConversion"/>
  </si>
  <si>
    <t>生命系数</t>
    <rPh sb="0" eb="1">
      <t>sheng'm</t>
    </rPh>
    <rPh sb="2" eb="3">
      <t>xi'shu</t>
    </rPh>
    <phoneticPr fontId="2" type="noConversion"/>
  </si>
  <si>
    <t>攻击系数</t>
    <rPh sb="0" eb="1">
      <t>gong'j</t>
    </rPh>
    <rPh sb="2" eb="3">
      <t>xi'shu</t>
    </rPh>
    <phoneticPr fontId="2" type="noConversion"/>
  </si>
  <si>
    <t>对应等级</t>
    <rPh sb="0" eb="1">
      <t>dui'ying</t>
    </rPh>
    <rPh sb="2" eb="3">
      <t>deng'j</t>
    </rPh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</si>
</sst>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"/>
  </numFmts>
  <fonts count="9" x14ac:knownFonts="1">
    <font>
      <sz val="12"/>
      <color theme="1"/>
      <name val="宋体"/>
      <family val="2"/>
      <charset val="134"/>
      <scheme val="minor"/>
    </font>
    <font>
      <b/>
      <sz val="15"/>
      <color theme="3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0"/>
      <name val="Arial"/>
    </font>
    <font>
      <u/>
      <sz val="12"/>
      <color theme="10"/>
      <name val="宋体"/>
      <family val="2"/>
      <charset val="134"/>
      <scheme val="minor"/>
    </font>
    <font>
      <u/>
      <sz val="12"/>
      <color theme="11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sz val="12"/>
      <name val="宋体"/>
      <family val="2"/>
      <charset val="134"/>
      <scheme val="minor"/>
    </font>
    <font>
      <sz val="9"/>
      <name val="Arial"/>
    </font>
  </fonts>
  <fills count="1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0.499984740745262"/>
        <bgColor indexed="64"/>
      </patternFill>
    </fill>
  </fills>
  <borders count="7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17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56">
    <xf numFmtId="0" fontId="0" fillId="0" borderId="0" xfId="0"/>
    <xf numFmtId="0" fontId="3" fillId="0" borderId="0" xfId="0" applyFont="1" applyFill="1" applyBorder="1" applyAlignment="1" applyProtection="1"/>
    <xf numFmtId="0" fontId="0" fillId="0" borderId="0" xfId="0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0" borderId="0" xfId="0" applyFill="1"/>
    <xf numFmtId="0" fontId="0" fillId="2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176" fontId="0" fillId="0" borderId="0" xfId="0" applyNumberFormat="1" applyFill="1"/>
    <xf numFmtId="0" fontId="0" fillId="3" borderId="0" xfId="0" applyFill="1"/>
    <xf numFmtId="0" fontId="0" fillId="3" borderId="1" xfId="0" applyFill="1" applyBorder="1"/>
    <xf numFmtId="0" fontId="0" fillId="3" borderId="2" xfId="0" applyFill="1" applyBorder="1"/>
    <xf numFmtId="0" fontId="0" fillId="0" borderId="3" xfId="0" applyFill="1" applyBorder="1"/>
    <xf numFmtId="0" fontId="0" fillId="0" borderId="0" xfId="0" applyFill="1" applyBorder="1"/>
    <xf numFmtId="0" fontId="0" fillId="0" borderId="4" xfId="0" applyFill="1" applyBorder="1"/>
    <xf numFmtId="0" fontId="0" fillId="6" borderId="5" xfId="0" applyFill="1" applyBorder="1"/>
    <xf numFmtId="0" fontId="0" fillId="6" borderId="6" xfId="0" applyFill="1" applyBorder="1"/>
    <xf numFmtId="0" fontId="0" fillId="3" borderId="0" xfId="0" applyFill="1" applyAlignment="1">
      <alignment horizontal="center" vertical="center"/>
    </xf>
    <xf numFmtId="0" fontId="0" fillId="3" borderId="0" xfId="0" applyFont="1" applyFill="1"/>
    <xf numFmtId="0" fontId="0" fillId="8" borderId="0" xfId="0" applyFill="1"/>
    <xf numFmtId="0" fontId="0" fillId="9" borderId="0" xfId="0" applyFill="1" applyAlignment="1">
      <alignment horizontal="center" vertical="center"/>
    </xf>
    <xf numFmtId="0" fontId="0" fillId="9" borderId="0" xfId="0" applyFill="1"/>
    <xf numFmtId="0" fontId="0" fillId="3" borderId="0" xfId="0" applyFill="1" applyAlignment="1">
      <alignment horizontal="center" vertical="center"/>
    </xf>
    <xf numFmtId="0" fontId="3" fillId="0" borderId="0" xfId="0" applyNumberFormat="1" applyFont="1" applyFill="1" applyBorder="1" applyAlignment="1" applyProtection="1"/>
    <xf numFmtId="0" fontId="0" fillId="0" borderId="1" xfId="0" applyFill="1" applyBorder="1"/>
    <xf numFmtId="0" fontId="0" fillId="0" borderId="2" xfId="0" applyFill="1" applyBorder="1"/>
    <xf numFmtId="0" fontId="0" fillId="0" borderId="0" xfId="0" applyFont="1" applyFill="1"/>
    <xf numFmtId="0" fontId="0" fillId="0" borderId="0" xfId="0" applyFont="1"/>
    <xf numFmtId="0" fontId="0" fillId="7" borderId="0" xfId="0" applyFont="1" applyFill="1"/>
    <xf numFmtId="0" fontId="7" fillId="0" borderId="0" xfId="0" applyFont="1" applyFill="1"/>
    <xf numFmtId="0" fontId="0" fillId="3" borderId="0" xfId="0" applyFill="1" applyAlignment="1">
      <alignment horizontal="center" vertical="center"/>
    </xf>
    <xf numFmtId="0" fontId="0" fillId="3" borderId="0" xfId="0" applyFill="1" applyBorder="1"/>
    <xf numFmtId="0" fontId="0" fillId="0" borderId="0" xfId="0" applyBorder="1"/>
    <xf numFmtId="0" fontId="0" fillId="10" borderId="0" xfId="0" applyFill="1" applyBorder="1"/>
    <xf numFmtId="0" fontId="0" fillId="11" borderId="0" xfId="0" applyFill="1"/>
    <xf numFmtId="0" fontId="3" fillId="11" borderId="0" xfId="0" applyFont="1" applyFill="1" applyBorder="1" applyAlignment="1" applyProtection="1"/>
    <xf numFmtId="0" fontId="0" fillId="12" borderId="0" xfId="0" applyFill="1"/>
    <xf numFmtId="0" fontId="0" fillId="0" borderId="0" xfId="0" applyNumberFormat="1"/>
    <xf numFmtId="0" fontId="3" fillId="12" borderId="0" xfId="0" applyFont="1" applyFill="1" applyBorder="1" applyAlignment="1" applyProtection="1"/>
    <xf numFmtId="0" fontId="3" fillId="12" borderId="0" xfId="0" applyNumberFormat="1" applyFont="1" applyFill="1" applyBorder="1" applyAlignment="1" applyProtection="1"/>
    <xf numFmtId="0" fontId="0" fillId="13" borderId="0" xfId="0" applyFill="1"/>
    <xf numFmtId="0" fontId="8" fillId="0" borderId="0" xfId="0" applyFont="1" applyFill="1" applyBorder="1" applyAlignment="1" applyProtection="1"/>
    <xf numFmtId="0" fontId="0" fillId="14" borderId="0" xfId="0" applyFill="1"/>
    <xf numFmtId="0" fontId="3" fillId="5" borderId="0" xfId="0" applyFont="1" applyFill="1" applyBorder="1" applyAlignment="1" applyProtection="1"/>
    <xf numFmtId="0" fontId="0" fillId="15" borderId="0" xfId="0" applyFill="1"/>
    <xf numFmtId="0" fontId="3" fillId="7" borderId="0" xfId="0" applyNumberFormat="1" applyFont="1" applyFill="1" applyBorder="1" applyAlignment="1" applyProtection="1"/>
    <xf numFmtId="0" fontId="3" fillId="7" borderId="0" xfId="0" applyFont="1" applyFill="1" applyBorder="1" applyAlignment="1" applyProtection="1"/>
    <xf numFmtId="0" fontId="0" fillId="16" borderId="0" xfId="0" applyFill="1"/>
    <xf numFmtId="0" fontId="3" fillId="2" borderId="0" xfId="0" applyFont="1" applyFill="1" applyBorder="1" applyAlignment="1" applyProtection="1"/>
    <xf numFmtId="58" fontId="0" fillId="0" borderId="0" xfId="0" applyNumberFormat="1"/>
    <xf numFmtId="0" fontId="0" fillId="10" borderId="0" xfId="0" applyFill="1"/>
    <xf numFmtId="0" fontId="0" fillId="15" borderId="0" xfId="0" applyFont="1" applyFill="1"/>
    <xf numFmtId="0" fontId="0" fillId="3" borderId="0" xfId="0" applyFill="1" applyAlignment="1">
      <alignment horizontal="center" vertical="center"/>
    </xf>
  </cellXfs>
  <cellStyles count="17">
    <cellStyle name="常规" xfId="0" builtinId="0"/>
    <cellStyle name="超链接" xfId="1" builtinId="8" hidden="1"/>
    <cellStyle name="超链接" xfId="3" builtinId="8" hidden="1"/>
    <cellStyle name="超链接" xfId="5" builtinId="8" hidden="1"/>
    <cellStyle name="超链接" xfId="7" builtinId="8" hidden="1"/>
    <cellStyle name="超链接" xfId="9" builtinId="8" hidden="1"/>
    <cellStyle name="超链接" xfId="11" builtinId="8" hidden="1"/>
    <cellStyle name="超链接" xfId="13" builtinId="8" hidden="1"/>
    <cellStyle name="超链接" xfId="15" builtinId="8" hidden="1"/>
    <cellStyle name="已访问的超链接" xfId="2" builtinId="9" hidden="1"/>
    <cellStyle name="已访问的超链接" xfId="4" builtinId="9" hidden="1"/>
    <cellStyle name="已访问的超链接" xfId="6" builtinId="9" hidden="1"/>
    <cellStyle name="已访问的超链接" xfId="8" builtinId="9" hidden="1"/>
    <cellStyle name="已访问的超链接" xfId="10" builtinId="9" hidden="1"/>
    <cellStyle name="已访问的超链接" xfId="12" builtinId="9" hidden="1"/>
    <cellStyle name="已访问的超链接" xfId="14" builtinId="9" hidden="1"/>
    <cellStyle name="已访问的超链接" xfId="16" builtinId="9" hidden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0.0902305849939731"/>
          <c:y val="0.131742876076872"/>
          <c:w val="0.898311861116764"/>
          <c:h val="0.774177507135664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各个系统的属性占比!$N$5:$N$105</c:f>
              <c:numCache>
                <c:formatCode>General</c:formatCode>
                <c:ptCount val="101"/>
                <c:pt idx="0">
                  <c:v>400.0</c:v>
                </c:pt>
                <c:pt idx="1">
                  <c:v>410.0</c:v>
                </c:pt>
                <c:pt idx="2">
                  <c:v>420.0</c:v>
                </c:pt>
                <c:pt idx="3">
                  <c:v>430.0</c:v>
                </c:pt>
                <c:pt idx="4">
                  <c:v>440.0</c:v>
                </c:pt>
                <c:pt idx="5">
                  <c:v>450.0</c:v>
                </c:pt>
                <c:pt idx="6">
                  <c:v>460.0</c:v>
                </c:pt>
                <c:pt idx="7">
                  <c:v>470.0</c:v>
                </c:pt>
                <c:pt idx="8">
                  <c:v>480.0</c:v>
                </c:pt>
                <c:pt idx="9">
                  <c:v>490.0</c:v>
                </c:pt>
                <c:pt idx="10">
                  <c:v>500.0</c:v>
                </c:pt>
                <c:pt idx="11">
                  <c:v>547.5</c:v>
                </c:pt>
                <c:pt idx="12">
                  <c:v>595.0</c:v>
                </c:pt>
                <c:pt idx="13">
                  <c:v>642.5</c:v>
                </c:pt>
                <c:pt idx="14">
                  <c:v>690.0</c:v>
                </c:pt>
                <c:pt idx="15">
                  <c:v>737.5</c:v>
                </c:pt>
                <c:pt idx="16">
                  <c:v>785.0</c:v>
                </c:pt>
                <c:pt idx="17">
                  <c:v>832.5</c:v>
                </c:pt>
                <c:pt idx="18">
                  <c:v>880.0</c:v>
                </c:pt>
                <c:pt idx="19">
                  <c:v>927.5</c:v>
                </c:pt>
                <c:pt idx="20">
                  <c:v>975.0</c:v>
                </c:pt>
                <c:pt idx="21">
                  <c:v>1050.833333333333</c:v>
                </c:pt>
                <c:pt idx="22">
                  <c:v>1126.666666666667</c:v>
                </c:pt>
                <c:pt idx="23">
                  <c:v>1202.5</c:v>
                </c:pt>
                <c:pt idx="24">
                  <c:v>1278.333333333333</c:v>
                </c:pt>
                <c:pt idx="25">
                  <c:v>1354.166666666667</c:v>
                </c:pt>
                <c:pt idx="26">
                  <c:v>1430.0</c:v>
                </c:pt>
                <c:pt idx="27">
                  <c:v>1505.833333333333</c:v>
                </c:pt>
                <c:pt idx="28">
                  <c:v>1581.666666666667</c:v>
                </c:pt>
                <c:pt idx="29">
                  <c:v>1657.5</c:v>
                </c:pt>
                <c:pt idx="30">
                  <c:v>1733.333333333333</c:v>
                </c:pt>
                <c:pt idx="31">
                  <c:v>1841.666666666667</c:v>
                </c:pt>
                <c:pt idx="32">
                  <c:v>1950.0</c:v>
                </c:pt>
                <c:pt idx="33">
                  <c:v>2058.333333333333</c:v>
                </c:pt>
                <c:pt idx="34">
                  <c:v>2166.666666666667</c:v>
                </c:pt>
                <c:pt idx="35">
                  <c:v>2275.0</c:v>
                </c:pt>
                <c:pt idx="36">
                  <c:v>2383.333333333333</c:v>
                </c:pt>
                <c:pt idx="37">
                  <c:v>2491.666666666667</c:v>
                </c:pt>
                <c:pt idx="38">
                  <c:v>2600.0</c:v>
                </c:pt>
                <c:pt idx="39">
                  <c:v>2708.333333333333</c:v>
                </c:pt>
                <c:pt idx="40">
                  <c:v>2816.666666666667</c:v>
                </c:pt>
                <c:pt idx="41">
                  <c:v>2925.0</c:v>
                </c:pt>
                <c:pt idx="42">
                  <c:v>3033.333333333333</c:v>
                </c:pt>
                <c:pt idx="43">
                  <c:v>3141.666666666667</c:v>
                </c:pt>
                <c:pt idx="44">
                  <c:v>3250.0</c:v>
                </c:pt>
                <c:pt idx="45">
                  <c:v>3358.333333333333</c:v>
                </c:pt>
                <c:pt idx="46">
                  <c:v>3466.666666666667</c:v>
                </c:pt>
                <c:pt idx="47">
                  <c:v>3575.0</c:v>
                </c:pt>
                <c:pt idx="48">
                  <c:v>3683.333333333333</c:v>
                </c:pt>
                <c:pt idx="49">
                  <c:v>3791.666666666667</c:v>
                </c:pt>
                <c:pt idx="50">
                  <c:v>3900.0</c:v>
                </c:pt>
                <c:pt idx="51">
                  <c:v>4051.666666666667</c:v>
                </c:pt>
                <c:pt idx="52">
                  <c:v>4203.333333333333</c:v>
                </c:pt>
                <c:pt idx="53">
                  <c:v>4355.0</c:v>
                </c:pt>
                <c:pt idx="54">
                  <c:v>4506.666666666666</c:v>
                </c:pt>
                <c:pt idx="55">
                  <c:v>4658.333333333334</c:v>
                </c:pt>
                <c:pt idx="56">
                  <c:v>4810.0</c:v>
                </c:pt>
                <c:pt idx="57">
                  <c:v>4961.666666666666</c:v>
                </c:pt>
                <c:pt idx="58">
                  <c:v>5113.333333333334</c:v>
                </c:pt>
                <c:pt idx="59">
                  <c:v>5265.000000000001</c:v>
                </c:pt>
                <c:pt idx="60">
                  <c:v>5416.666666666667</c:v>
                </c:pt>
                <c:pt idx="61">
                  <c:v>5568.333333333335</c:v>
                </c:pt>
                <c:pt idx="62">
                  <c:v>5720.000000000002</c:v>
                </c:pt>
                <c:pt idx="63">
                  <c:v>5871.666666666668</c:v>
                </c:pt>
                <c:pt idx="64">
                  <c:v>6023.333333333336</c:v>
                </c:pt>
                <c:pt idx="65">
                  <c:v>6175.000000000003</c:v>
                </c:pt>
                <c:pt idx="66">
                  <c:v>6326.666666666668</c:v>
                </c:pt>
                <c:pt idx="67">
                  <c:v>6478.333333333336</c:v>
                </c:pt>
                <c:pt idx="68">
                  <c:v>6630.000000000003</c:v>
                </c:pt>
                <c:pt idx="69">
                  <c:v>6781.66666666667</c:v>
                </c:pt>
                <c:pt idx="70">
                  <c:v>6933.333333333336</c:v>
                </c:pt>
                <c:pt idx="71">
                  <c:v>7178.888888888891</c:v>
                </c:pt>
                <c:pt idx="72">
                  <c:v>7424.444444444447</c:v>
                </c:pt>
                <c:pt idx="73">
                  <c:v>7670.000000000003</c:v>
                </c:pt>
                <c:pt idx="74">
                  <c:v>7915.555555555558</c:v>
                </c:pt>
                <c:pt idx="75">
                  <c:v>8161.111111111114</c:v>
                </c:pt>
                <c:pt idx="76">
                  <c:v>8406.66666666667</c:v>
                </c:pt>
                <c:pt idx="77">
                  <c:v>8652.222222222226</c:v>
                </c:pt>
                <c:pt idx="78">
                  <c:v>8897.77777777778</c:v>
                </c:pt>
                <c:pt idx="79">
                  <c:v>9143.333333333336</c:v>
                </c:pt>
                <c:pt idx="80">
                  <c:v>9388.888888888892</c:v>
                </c:pt>
                <c:pt idx="81">
                  <c:v>9634.444444444447</c:v>
                </c:pt>
                <c:pt idx="82">
                  <c:v>9880.000000000003</c:v>
                </c:pt>
                <c:pt idx="83">
                  <c:v>10125.55555555556</c:v>
                </c:pt>
                <c:pt idx="84">
                  <c:v>10371.11111111112</c:v>
                </c:pt>
                <c:pt idx="85">
                  <c:v>10616.66666666667</c:v>
                </c:pt>
                <c:pt idx="86">
                  <c:v>10862.22222222223</c:v>
                </c:pt>
                <c:pt idx="87">
                  <c:v>11107.77777777778</c:v>
                </c:pt>
                <c:pt idx="88">
                  <c:v>11353.33333333334</c:v>
                </c:pt>
                <c:pt idx="89">
                  <c:v>11598.88888888889</c:v>
                </c:pt>
                <c:pt idx="90">
                  <c:v>11844.44444444445</c:v>
                </c:pt>
                <c:pt idx="91">
                  <c:v>12090.00000000001</c:v>
                </c:pt>
                <c:pt idx="92">
                  <c:v>12335.55555555556</c:v>
                </c:pt>
                <c:pt idx="93">
                  <c:v>12581.11111111112</c:v>
                </c:pt>
                <c:pt idx="94">
                  <c:v>12826.66666666668</c:v>
                </c:pt>
                <c:pt idx="95">
                  <c:v>13072.22222222223</c:v>
                </c:pt>
                <c:pt idx="96">
                  <c:v>13317.77777777778</c:v>
                </c:pt>
                <c:pt idx="97">
                  <c:v>13563.33333333334</c:v>
                </c:pt>
                <c:pt idx="98">
                  <c:v>13808.88888888889</c:v>
                </c:pt>
                <c:pt idx="99">
                  <c:v>14054.44444444445</c:v>
                </c:pt>
                <c:pt idx="100">
                  <c:v>14300.00000000001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911566400"/>
        <c:axId val="-910930000"/>
      </c:lineChart>
      <c:catAx>
        <c:axId val="-911566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10930000"/>
        <c:crosses val="autoZero"/>
        <c:auto val="1"/>
        <c:lblAlgn val="ctr"/>
        <c:lblOffset val="100"/>
        <c:noMultiLvlLbl val="0"/>
      </c:catAx>
      <c:valAx>
        <c:axId val="-910930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911566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各个系统的属性占比!$F$1:$F$5</c:f>
              <c:strCache>
                <c:ptCount val="5"/>
                <c:pt idx="0">
                  <c:v>2</c:v>
                </c:pt>
                <c:pt idx="3">
                  <c:v>标准属性</c:v>
                </c:pt>
                <c:pt idx="4">
                  <c:v>100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各个系统的属性占比!$E$6:$E$105</c:f>
              <c:numCache>
                <c:formatCode>General</c:formatCode>
                <c:ptCount val="10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</c:numCache>
            </c:numRef>
          </c:cat>
          <c:val>
            <c:numRef>
              <c:f>各个系统的属性占比!$F$6:$F$105</c:f>
              <c:numCache>
                <c:formatCode>General</c:formatCode>
                <c:ptCount val="100"/>
                <c:pt idx="0">
                  <c:v>110.0</c:v>
                </c:pt>
                <c:pt idx="1">
                  <c:v>120.0</c:v>
                </c:pt>
                <c:pt idx="2">
                  <c:v>130.0</c:v>
                </c:pt>
                <c:pt idx="3">
                  <c:v>140.0</c:v>
                </c:pt>
                <c:pt idx="4">
                  <c:v>150.0</c:v>
                </c:pt>
                <c:pt idx="5">
                  <c:v>160.0</c:v>
                </c:pt>
                <c:pt idx="6">
                  <c:v>170.0</c:v>
                </c:pt>
                <c:pt idx="7">
                  <c:v>180.0</c:v>
                </c:pt>
                <c:pt idx="8">
                  <c:v>190.0</c:v>
                </c:pt>
                <c:pt idx="9">
                  <c:v>200.0</c:v>
                </c:pt>
                <c:pt idx="10">
                  <c:v>210.0</c:v>
                </c:pt>
                <c:pt idx="11">
                  <c:v>220.0</c:v>
                </c:pt>
                <c:pt idx="12">
                  <c:v>230.0</c:v>
                </c:pt>
                <c:pt idx="13">
                  <c:v>240.0</c:v>
                </c:pt>
                <c:pt idx="14">
                  <c:v>250.0</c:v>
                </c:pt>
                <c:pt idx="15">
                  <c:v>260.0</c:v>
                </c:pt>
                <c:pt idx="16">
                  <c:v>270.0</c:v>
                </c:pt>
                <c:pt idx="17">
                  <c:v>280.0</c:v>
                </c:pt>
                <c:pt idx="18">
                  <c:v>290.0</c:v>
                </c:pt>
                <c:pt idx="19">
                  <c:v>300.0</c:v>
                </c:pt>
                <c:pt idx="20">
                  <c:v>310.0</c:v>
                </c:pt>
                <c:pt idx="21">
                  <c:v>320.0</c:v>
                </c:pt>
                <c:pt idx="22">
                  <c:v>330.0</c:v>
                </c:pt>
                <c:pt idx="23">
                  <c:v>340.0</c:v>
                </c:pt>
                <c:pt idx="24">
                  <c:v>350.0</c:v>
                </c:pt>
                <c:pt idx="25">
                  <c:v>360.0</c:v>
                </c:pt>
                <c:pt idx="26">
                  <c:v>370.0</c:v>
                </c:pt>
                <c:pt idx="27">
                  <c:v>380.0</c:v>
                </c:pt>
                <c:pt idx="28">
                  <c:v>390.0</c:v>
                </c:pt>
                <c:pt idx="29">
                  <c:v>400.0</c:v>
                </c:pt>
                <c:pt idx="30">
                  <c:v>410.0</c:v>
                </c:pt>
                <c:pt idx="31">
                  <c:v>420.0</c:v>
                </c:pt>
                <c:pt idx="32">
                  <c:v>430.0</c:v>
                </c:pt>
                <c:pt idx="33">
                  <c:v>440.0</c:v>
                </c:pt>
                <c:pt idx="34">
                  <c:v>450.0</c:v>
                </c:pt>
                <c:pt idx="35">
                  <c:v>460.0</c:v>
                </c:pt>
                <c:pt idx="36">
                  <c:v>470.0</c:v>
                </c:pt>
                <c:pt idx="37">
                  <c:v>480.0</c:v>
                </c:pt>
                <c:pt idx="38">
                  <c:v>490.0</c:v>
                </c:pt>
                <c:pt idx="39">
                  <c:v>500.0</c:v>
                </c:pt>
                <c:pt idx="40">
                  <c:v>510.0</c:v>
                </c:pt>
                <c:pt idx="41">
                  <c:v>520.0</c:v>
                </c:pt>
                <c:pt idx="42">
                  <c:v>530.0</c:v>
                </c:pt>
                <c:pt idx="43">
                  <c:v>540.0</c:v>
                </c:pt>
                <c:pt idx="44">
                  <c:v>550.0</c:v>
                </c:pt>
                <c:pt idx="45">
                  <c:v>560.0</c:v>
                </c:pt>
                <c:pt idx="46">
                  <c:v>570.0</c:v>
                </c:pt>
                <c:pt idx="47">
                  <c:v>580.0</c:v>
                </c:pt>
                <c:pt idx="48">
                  <c:v>590.0</c:v>
                </c:pt>
                <c:pt idx="49">
                  <c:v>600.0</c:v>
                </c:pt>
                <c:pt idx="50">
                  <c:v>610.0</c:v>
                </c:pt>
                <c:pt idx="51">
                  <c:v>620.0</c:v>
                </c:pt>
                <c:pt idx="52">
                  <c:v>630.0</c:v>
                </c:pt>
                <c:pt idx="53">
                  <c:v>640.0</c:v>
                </c:pt>
                <c:pt idx="54">
                  <c:v>650.0</c:v>
                </c:pt>
                <c:pt idx="55">
                  <c:v>660.0</c:v>
                </c:pt>
                <c:pt idx="56">
                  <c:v>670.0</c:v>
                </c:pt>
                <c:pt idx="57">
                  <c:v>680.0</c:v>
                </c:pt>
                <c:pt idx="58">
                  <c:v>690.0</c:v>
                </c:pt>
                <c:pt idx="59">
                  <c:v>700.0</c:v>
                </c:pt>
                <c:pt idx="60">
                  <c:v>710.0</c:v>
                </c:pt>
                <c:pt idx="61">
                  <c:v>720.0</c:v>
                </c:pt>
                <c:pt idx="62">
                  <c:v>730.0</c:v>
                </c:pt>
                <c:pt idx="63">
                  <c:v>740.0</c:v>
                </c:pt>
                <c:pt idx="64">
                  <c:v>750.0</c:v>
                </c:pt>
                <c:pt idx="65">
                  <c:v>760.0</c:v>
                </c:pt>
                <c:pt idx="66">
                  <c:v>770.0</c:v>
                </c:pt>
                <c:pt idx="67">
                  <c:v>780.0</c:v>
                </c:pt>
                <c:pt idx="68">
                  <c:v>790.0</c:v>
                </c:pt>
                <c:pt idx="69">
                  <c:v>800.0</c:v>
                </c:pt>
                <c:pt idx="70">
                  <c:v>810.0</c:v>
                </c:pt>
                <c:pt idx="71">
                  <c:v>820.0</c:v>
                </c:pt>
                <c:pt idx="72">
                  <c:v>830.0</c:v>
                </c:pt>
                <c:pt idx="73">
                  <c:v>840.0</c:v>
                </c:pt>
                <c:pt idx="74">
                  <c:v>850.0</c:v>
                </c:pt>
                <c:pt idx="75">
                  <c:v>860.0</c:v>
                </c:pt>
                <c:pt idx="76">
                  <c:v>870.0</c:v>
                </c:pt>
                <c:pt idx="77">
                  <c:v>880.0</c:v>
                </c:pt>
                <c:pt idx="78">
                  <c:v>890.0</c:v>
                </c:pt>
                <c:pt idx="79">
                  <c:v>900.0</c:v>
                </c:pt>
                <c:pt idx="80">
                  <c:v>910.0</c:v>
                </c:pt>
                <c:pt idx="81">
                  <c:v>920.0</c:v>
                </c:pt>
                <c:pt idx="82">
                  <c:v>930.0</c:v>
                </c:pt>
                <c:pt idx="83">
                  <c:v>940.0</c:v>
                </c:pt>
                <c:pt idx="84">
                  <c:v>950.0</c:v>
                </c:pt>
                <c:pt idx="85">
                  <c:v>960.0</c:v>
                </c:pt>
                <c:pt idx="86">
                  <c:v>970.0</c:v>
                </c:pt>
                <c:pt idx="87">
                  <c:v>980.0</c:v>
                </c:pt>
                <c:pt idx="88">
                  <c:v>990.0</c:v>
                </c:pt>
                <c:pt idx="89">
                  <c:v>1000.0</c:v>
                </c:pt>
                <c:pt idx="90">
                  <c:v>1010.0</c:v>
                </c:pt>
                <c:pt idx="91">
                  <c:v>1020.0</c:v>
                </c:pt>
                <c:pt idx="92">
                  <c:v>1030.0</c:v>
                </c:pt>
                <c:pt idx="93">
                  <c:v>1040.0</c:v>
                </c:pt>
                <c:pt idx="94">
                  <c:v>1050.0</c:v>
                </c:pt>
                <c:pt idx="95">
                  <c:v>1060.0</c:v>
                </c:pt>
                <c:pt idx="96">
                  <c:v>1070.0</c:v>
                </c:pt>
                <c:pt idx="97">
                  <c:v>1080.0</c:v>
                </c:pt>
                <c:pt idx="98">
                  <c:v>1090.0</c:v>
                </c:pt>
                <c:pt idx="99">
                  <c:v>1100.0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各个系统的属性占比!$G$1:$G$5</c:f>
              <c:strCache>
                <c:ptCount val="5"/>
                <c:pt idx="0">
                  <c:v>3</c:v>
                </c:pt>
                <c:pt idx="3">
                  <c:v>等级属性</c:v>
                </c:pt>
                <c:pt idx="4">
                  <c:v>100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各个系统的属性占比!$E$6:$E$105</c:f>
              <c:numCache>
                <c:formatCode>General</c:formatCode>
                <c:ptCount val="10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</c:numCache>
            </c:numRef>
          </c:cat>
          <c:val>
            <c:numRef>
              <c:f>各个系统的属性占比!$G$6:$G$105</c:f>
              <c:numCache>
                <c:formatCode>General</c:formatCode>
                <c:ptCount val="100"/>
                <c:pt idx="0">
                  <c:v>110.0</c:v>
                </c:pt>
                <c:pt idx="1">
                  <c:v>120.0</c:v>
                </c:pt>
                <c:pt idx="2">
                  <c:v>130.0</c:v>
                </c:pt>
                <c:pt idx="3">
                  <c:v>140.0</c:v>
                </c:pt>
                <c:pt idx="4">
                  <c:v>150.0</c:v>
                </c:pt>
                <c:pt idx="5">
                  <c:v>160.0</c:v>
                </c:pt>
                <c:pt idx="6">
                  <c:v>170.0</c:v>
                </c:pt>
                <c:pt idx="7">
                  <c:v>180.0</c:v>
                </c:pt>
                <c:pt idx="8">
                  <c:v>190.0</c:v>
                </c:pt>
                <c:pt idx="9">
                  <c:v>200.0</c:v>
                </c:pt>
                <c:pt idx="10">
                  <c:v>210.0</c:v>
                </c:pt>
                <c:pt idx="11">
                  <c:v>220.0</c:v>
                </c:pt>
                <c:pt idx="12">
                  <c:v>230.0</c:v>
                </c:pt>
                <c:pt idx="13">
                  <c:v>240.0</c:v>
                </c:pt>
                <c:pt idx="14">
                  <c:v>250.0</c:v>
                </c:pt>
                <c:pt idx="15">
                  <c:v>260.0</c:v>
                </c:pt>
                <c:pt idx="16">
                  <c:v>270.0</c:v>
                </c:pt>
                <c:pt idx="17">
                  <c:v>280.0</c:v>
                </c:pt>
                <c:pt idx="18">
                  <c:v>290.0</c:v>
                </c:pt>
                <c:pt idx="19">
                  <c:v>300.0</c:v>
                </c:pt>
                <c:pt idx="20">
                  <c:v>310.0</c:v>
                </c:pt>
                <c:pt idx="21">
                  <c:v>320.0</c:v>
                </c:pt>
                <c:pt idx="22">
                  <c:v>330.0</c:v>
                </c:pt>
                <c:pt idx="23">
                  <c:v>340.0</c:v>
                </c:pt>
                <c:pt idx="24">
                  <c:v>350.0</c:v>
                </c:pt>
                <c:pt idx="25">
                  <c:v>360.0</c:v>
                </c:pt>
                <c:pt idx="26">
                  <c:v>370.0</c:v>
                </c:pt>
                <c:pt idx="27">
                  <c:v>380.0</c:v>
                </c:pt>
                <c:pt idx="28">
                  <c:v>390.0</c:v>
                </c:pt>
                <c:pt idx="29">
                  <c:v>400.0</c:v>
                </c:pt>
                <c:pt idx="30">
                  <c:v>410.0</c:v>
                </c:pt>
                <c:pt idx="31">
                  <c:v>420.0</c:v>
                </c:pt>
                <c:pt idx="32">
                  <c:v>430.0</c:v>
                </c:pt>
                <c:pt idx="33">
                  <c:v>440.0</c:v>
                </c:pt>
                <c:pt idx="34">
                  <c:v>450.0</c:v>
                </c:pt>
                <c:pt idx="35">
                  <c:v>460.0</c:v>
                </c:pt>
                <c:pt idx="36">
                  <c:v>470.0</c:v>
                </c:pt>
                <c:pt idx="37">
                  <c:v>480.0</c:v>
                </c:pt>
                <c:pt idx="38">
                  <c:v>490.0</c:v>
                </c:pt>
                <c:pt idx="39">
                  <c:v>500.0</c:v>
                </c:pt>
                <c:pt idx="40">
                  <c:v>510.0</c:v>
                </c:pt>
                <c:pt idx="41">
                  <c:v>520.0</c:v>
                </c:pt>
                <c:pt idx="42">
                  <c:v>530.0</c:v>
                </c:pt>
                <c:pt idx="43">
                  <c:v>540.0</c:v>
                </c:pt>
                <c:pt idx="44">
                  <c:v>550.0</c:v>
                </c:pt>
                <c:pt idx="45">
                  <c:v>560.0</c:v>
                </c:pt>
                <c:pt idx="46">
                  <c:v>570.0</c:v>
                </c:pt>
                <c:pt idx="47">
                  <c:v>580.0</c:v>
                </c:pt>
                <c:pt idx="48">
                  <c:v>590.0</c:v>
                </c:pt>
                <c:pt idx="49">
                  <c:v>600.0</c:v>
                </c:pt>
                <c:pt idx="50">
                  <c:v>610.0</c:v>
                </c:pt>
                <c:pt idx="51">
                  <c:v>620.0</c:v>
                </c:pt>
                <c:pt idx="52">
                  <c:v>630.0</c:v>
                </c:pt>
                <c:pt idx="53">
                  <c:v>640.0</c:v>
                </c:pt>
                <c:pt idx="54">
                  <c:v>650.0</c:v>
                </c:pt>
                <c:pt idx="55">
                  <c:v>660.0</c:v>
                </c:pt>
                <c:pt idx="56">
                  <c:v>670.0</c:v>
                </c:pt>
                <c:pt idx="57">
                  <c:v>680.0</c:v>
                </c:pt>
                <c:pt idx="58">
                  <c:v>690.0</c:v>
                </c:pt>
                <c:pt idx="59">
                  <c:v>700.0</c:v>
                </c:pt>
                <c:pt idx="60">
                  <c:v>710.0</c:v>
                </c:pt>
                <c:pt idx="61">
                  <c:v>720.0</c:v>
                </c:pt>
                <c:pt idx="62">
                  <c:v>730.0</c:v>
                </c:pt>
                <c:pt idx="63">
                  <c:v>740.0</c:v>
                </c:pt>
                <c:pt idx="64">
                  <c:v>750.0</c:v>
                </c:pt>
                <c:pt idx="65">
                  <c:v>760.0</c:v>
                </c:pt>
                <c:pt idx="66">
                  <c:v>770.0</c:v>
                </c:pt>
                <c:pt idx="67">
                  <c:v>780.0</c:v>
                </c:pt>
                <c:pt idx="68">
                  <c:v>790.0</c:v>
                </c:pt>
                <c:pt idx="69">
                  <c:v>800.0</c:v>
                </c:pt>
                <c:pt idx="70">
                  <c:v>810.0</c:v>
                </c:pt>
                <c:pt idx="71">
                  <c:v>820.0</c:v>
                </c:pt>
                <c:pt idx="72">
                  <c:v>830.0</c:v>
                </c:pt>
                <c:pt idx="73">
                  <c:v>840.0</c:v>
                </c:pt>
                <c:pt idx="74">
                  <c:v>850.0</c:v>
                </c:pt>
                <c:pt idx="75">
                  <c:v>860.0</c:v>
                </c:pt>
                <c:pt idx="76">
                  <c:v>870.0</c:v>
                </c:pt>
                <c:pt idx="77">
                  <c:v>880.0</c:v>
                </c:pt>
                <c:pt idx="78">
                  <c:v>890.0</c:v>
                </c:pt>
                <c:pt idx="79">
                  <c:v>900.0</c:v>
                </c:pt>
                <c:pt idx="80">
                  <c:v>910.0</c:v>
                </c:pt>
                <c:pt idx="81">
                  <c:v>920.0</c:v>
                </c:pt>
                <c:pt idx="82">
                  <c:v>930.0</c:v>
                </c:pt>
                <c:pt idx="83">
                  <c:v>940.0</c:v>
                </c:pt>
                <c:pt idx="84">
                  <c:v>950.0</c:v>
                </c:pt>
                <c:pt idx="85">
                  <c:v>960.0</c:v>
                </c:pt>
                <c:pt idx="86">
                  <c:v>970.0</c:v>
                </c:pt>
                <c:pt idx="87">
                  <c:v>980.0</c:v>
                </c:pt>
                <c:pt idx="88">
                  <c:v>990.0</c:v>
                </c:pt>
                <c:pt idx="89">
                  <c:v>1000.0</c:v>
                </c:pt>
                <c:pt idx="90">
                  <c:v>1010.0</c:v>
                </c:pt>
                <c:pt idx="91">
                  <c:v>1020.0</c:v>
                </c:pt>
                <c:pt idx="92">
                  <c:v>1030.0</c:v>
                </c:pt>
                <c:pt idx="93">
                  <c:v>1040.0</c:v>
                </c:pt>
                <c:pt idx="94">
                  <c:v>1050.0</c:v>
                </c:pt>
                <c:pt idx="95">
                  <c:v>1060.0</c:v>
                </c:pt>
                <c:pt idx="96">
                  <c:v>1070.0</c:v>
                </c:pt>
                <c:pt idx="97">
                  <c:v>1080.0</c:v>
                </c:pt>
                <c:pt idx="98">
                  <c:v>1090.0</c:v>
                </c:pt>
                <c:pt idx="99">
                  <c:v>1100.0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各个系统的属性占比!$H$1:$H$5</c:f>
              <c:strCache>
                <c:ptCount val="5"/>
                <c:pt idx="0">
                  <c:v>4</c:v>
                </c:pt>
                <c:pt idx="3">
                  <c:v>装备属性</c:v>
                </c:pt>
                <c:pt idx="4">
                  <c:v>80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各个系统的属性占比!$E$6:$E$105</c:f>
              <c:numCache>
                <c:formatCode>General</c:formatCode>
                <c:ptCount val="10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</c:numCache>
            </c:numRef>
          </c:cat>
          <c:val>
            <c:numRef>
              <c:f>各个系统的属性占比!$H$6:$H$105</c:f>
              <c:numCache>
                <c:formatCode>General</c:formatCode>
                <c:ptCount val="100"/>
                <c:pt idx="0">
                  <c:v>80.0</c:v>
                </c:pt>
                <c:pt idx="1">
                  <c:v>80.0</c:v>
                </c:pt>
                <c:pt idx="2">
                  <c:v>80.0</c:v>
                </c:pt>
                <c:pt idx="3">
                  <c:v>80.0</c:v>
                </c:pt>
                <c:pt idx="4">
                  <c:v>80.0</c:v>
                </c:pt>
                <c:pt idx="5">
                  <c:v>80.0</c:v>
                </c:pt>
                <c:pt idx="6">
                  <c:v>80.0</c:v>
                </c:pt>
                <c:pt idx="7">
                  <c:v>80.0</c:v>
                </c:pt>
                <c:pt idx="8">
                  <c:v>80.0</c:v>
                </c:pt>
                <c:pt idx="9">
                  <c:v>80.0</c:v>
                </c:pt>
                <c:pt idx="10">
                  <c:v>87.0</c:v>
                </c:pt>
                <c:pt idx="11">
                  <c:v>94.0</c:v>
                </c:pt>
                <c:pt idx="12">
                  <c:v>101.0</c:v>
                </c:pt>
                <c:pt idx="13">
                  <c:v>108.0</c:v>
                </c:pt>
                <c:pt idx="14">
                  <c:v>115.0</c:v>
                </c:pt>
                <c:pt idx="15">
                  <c:v>122.0</c:v>
                </c:pt>
                <c:pt idx="16">
                  <c:v>129.0</c:v>
                </c:pt>
                <c:pt idx="17">
                  <c:v>136.0</c:v>
                </c:pt>
                <c:pt idx="18">
                  <c:v>143.0</c:v>
                </c:pt>
                <c:pt idx="19">
                  <c:v>150.0</c:v>
                </c:pt>
                <c:pt idx="20">
                  <c:v>161.6666666666667</c:v>
                </c:pt>
                <c:pt idx="21">
                  <c:v>173.3333333333333</c:v>
                </c:pt>
                <c:pt idx="22">
                  <c:v>185</c:v>
                </c:pt>
                <c:pt idx="23">
                  <c:v>196.6666666666666</c:v>
                </c:pt>
                <c:pt idx="24">
                  <c:v>208.3333333333333</c:v>
                </c:pt>
                <c:pt idx="25">
                  <c:v>219.9999999999999</c:v>
                </c:pt>
                <c:pt idx="26">
                  <c:v>231.6666666666666</c:v>
                </c:pt>
                <c:pt idx="27">
                  <c:v>243.3333333333333</c:v>
                </c:pt>
                <c:pt idx="28">
                  <c:v>255</c:v>
                </c:pt>
                <c:pt idx="29">
                  <c:v>266.6666666666665</c:v>
                </c:pt>
                <c:pt idx="30">
                  <c:v>290.8333333333332</c:v>
                </c:pt>
                <c:pt idx="31">
                  <c:v>314.9999999999999</c:v>
                </c:pt>
                <c:pt idx="32">
                  <c:v>339.1666666666666</c:v>
                </c:pt>
                <c:pt idx="33">
                  <c:v>363.3333333333333</c:v>
                </c:pt>
                <c:pt idx="34">
                  <c:v>387.5</c:v>
                </c:pt>
                <c:pt idx="35">
                  <c:v>411.6666666666666</c:v>
                </c:pt>
                <c:pt idx="36">
                  <c:v>435.8333333333334</c:v>
                </c:pt>
                <c:pt idx="37">
                  <c:v>460.0000000000001</c:v>
                </c:pt>
                <c:pt idx="38">
                  <c:v>484.1666666666667</c:v>
                </c:pt>
                <c:pt idx="39">
                  <c:v>508.3333333333334</c:v>
                </c:pt>
                <c:pt idx="40">
                  <c:v>532.5000000000001</c:v>
                </c:pt>
                <c:pt idx="41">
                  <c:v>556.6666666666667</c:v>
                </c:pt>
                <c:pt idx="42">
                  <c:v>580.8333333333333</c:v>
                </c:pt>
                <c:pt idx="43">
                  <c:v>605.0</c:v>
                </c:pt>
                <c:pt idx="44">
                  <c:v>629.1666666666666</c:v>
                </c:pt>
                <c:pt idx="45">
                  <c:v>653.3333333333332</c:v>
                </c:pt>
                <c:pt idx="46">
                  <c:v>677.4999999999999</c:v>
                </c:pt>
                <c:pt idx="47">
                  <c:v>701.6666666666665</c:v>
                </c:pt>
                <c:pt idx="48">
                  <c:v>725.8333333333331</c:v>
                </c:pt>
                <c:pt idx="49">
                  <c:v>749.9999999999998</c:v>
                </c:pt>
                <c:pt idx="50">
                  <c:v>779.1666666666664</c:v>
                </c:pt>
                <c:pt idx="51">
                  <c:v>808.333333333333</c:v>
                </c:pt>
                <c:pt idx="52">
                  <c:v>837.4999999999997</c:v>
                </c:pt>
                <c:pt idx="53">
                  <c:v>866.6666666666662</c:v>
                </c:pt>
                <c:pt idx="54">
                  <c:v>895.833333333333</c:v>
                </c:pt>
                <c:pt idx="55">
                  <c:v>924.9999999999995</c:v>
                </c:pt>
                <c:pt idx="56">
                  <c:v>954.1666666666661</c:v>
                </c:pt>
                <c:pt idx="57">
                  <c:v>983.3333333333328</c:v>
                </c:pt>
                <c:pt idx="58">
                  <c:v>1012.499999999999</c:v>
                </c:pt>
                <c:pt idx="59">
                  <c:v>1041.666666666666</c:v>
                </c:pt>
                <c:pt idx="60">
                  <c:v>1070.833333333333</c:v>
                </c:pt>
                <c:pt idx="61">
                  <c:v>11</c:v>
                </c:pt>
                <c:pt idx="62">
                  <c:v>1129.166666666666</c:v>
                </c:pt>
                <c:pt idx="63">
                  <c:v>1158.333333333333</c:v>
                </c:pt>
                <c:pt idx="64">
                  <c:v>1187.5</c:v>
                </c:pt>
                <c:pt idx="65">
                  <c:v>1216.666666666667</c:v>
                </c:pt>
                <c:pt idx="66">
                  <c:v>1245.833333333333</c:v>
                </c:pt>
                <c:pt idx="67">
                  <c:v>1275.0</c:v>
                </c:pt>
                <c:pt idx="68">
                  <c:v>1304.166666666667</c:v>
                </c:pt>
                <c:pt idx="69">
                  <c:v>1333.333333333333</c:v>
                </c:pt>
                <c:pt idx="70">
                  <c:v>1380.555555555556</c:v>
                </c:pt>
                <c:pt idx="71">
                  <c:v>1427.777777777778</c:v>
                </c:pt>
                <c:pt idx="72">
                  <c:v>1475.0</c:v>
                </c:pt>
                <c:pt idx="73">
                  <c:v>1522.222222222222</c:v>
                </c:pt>
                <c:pt idx="74">
                  <c:v>1569.444444444444</c:v>
                </c:pt>
                <c:pt idx="75">
                  <c:v>1616.666666666667</c:v>
                </c:pt>
                <c:pt idx="76">
                  <c:v>1663.888888888889</c:v>
                </c:pt>
                <c:pt idx="77">
                  <c:v>1711.111111111111</c:v>
                </c:pt>
                <c:pt idx="78">
                  <c:v>1758.333333333333</c:v>
                </c:pt>
                <c:pt idx="79">
                  <c:v>1805.555555555555</c:v>
                </c:pt>
                <c:pt idx="80">
                  <c:v>1852.777777777777</c:v>
                </c:pt>
                <c:pt idx="81">
                  <c:v>19</c:v>
                </c:pt>
                <c:pt idx="82">
                  <c:v>1947.222222222222</c:v>
                </c:pt>
                <c:pt idx="83">
                  <c:v>1994.444444444444</c:v>
                </c:pt>
                <c:pt idx="84">
                  <c:v>2041.666666666666</c:v>
                </c:pt>
                <c:pt idx="85">
                  <c:v>2088.888888888888</c:v>
                </c:pt>
                <c:pt idx="86">
                  <c:v>2136.11111111111</c:v>
                </c:pt>
                <c:pt idx="87">
                  <c:v>2183.333333333332</c:v>
                </c:pt>
                <c:pt idx="88">
                  <c:v>2230.555555555554</c:v>
                </c:pt>
                <c:pt idx="89">
                  <c:v>2277.777777777777</c:v>
                </c:pt>
                <c:pt idx="90">
                  <c:v>2325</c:v>
                </c:pt>
                <c:pt idx="91">
                  <c:v>2372.222222222221</c:v>
                </c:pt>
                <c:pt idx="92">
                  <c:v>2419.444444444443</c:v>
                </c:pt>
                <c:pt idx="93">
                  <c:v>2466.666666666666</c:v>
                </c:pt>
                <c:pt idx="94">
                  <c:v>2513.888888888888</c:v>
                </c:pt>
                <c:pt idx="95">
                  <c:v>2561.11111111111</c:v>
                </c:pt>
                <c:pt idx="96">
                  <c:v>2608.333333333332</c:v>
                </c:pt>
                <c:pt idx="97">
                  <c:v>2655.555555555554</c:v>
                </c:pt>
                <c:pt idx="98">
                  <c:v>2702.777777777776</c:v>
                </c:pt>
                <c:pt idx="99">
                  <c:v>2749.999999999999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各个系统的属性占比!$I$1:$I$5</c:f>
              <c:strCache>
                <c:ptCount val="5"/>
                <c:pt idx="0">
                  <c:v>5</c:v>
                </c:pt>
                <c:pt idx="3">
                  <c:v>强化属性</c:v>
                </c:pt>
                <c:pt idx="4">
                  <c:v>60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各个系统的属性占比!$E$6:$E$105</c:f>
              <c:numCache>
                <c:formatCode>General</c:formatCode>
                <c:ptCount val="10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</c:numCache>
            </c:numRef>
          </c:cat>
          <c:val>
            <c:numRef>
              <c:f>各个系统的属性占比!$I$6:$I$105</c:f>
              <c:numCache>
                <c:formatCode>General</c:formatCode>
                <c:ptCount val="100"/>
                <c:pt idx="0">
                  <c:v>60.0</c:v>
                </c:pt>
                <c:pt idx="1">
                  <c:v>60.0</c:v>
                </c:pt>
                <c:pt idx="2">
                  <c:v>60.0</c:v>
                </c:pt>
                <c:pt idx="3">
                  <c:v>60.0</c:v>
                </c:pt>
                <c:pt idx="4">
                  <c:v>60.0</c:v>
                </c:pt>
                <c:pt idx="5">
                  <c:v>60.0</c:v>
                </c:pt>
                <c:pt idx="6">
                  <c:v>60.0</c:v>
                </c:pt>
                <c:pt idx="7">
                  <c:v>60.0</c:v>
                </c:pt>
                <c:pt idx="8">
                  <c:v>60.0</c:v>
                </c:pt>
                <c:pt idx="9">
                  <c:v>60.0</c:v>
                </c:pt>
                <c:pt idx="10">
                  <c:v>72.75</c:v>
                </c:pt>
                <c:pt idx="11">
                  <c:v>85.5</c:v>
                </c:pt>
                <c:pt idx="12">
                  <c:v>98.25</c:v>
                </c:pt>
                <c:pt idx="13">
                  <c:v>111.0</c:v>
                </c:pt>
                <c:pt idx="14">
                  <c:v>123.75</c:v>
                </c:pt>
                <c:pt idx="15">
                  <c:v>136.5</c:v>
                </c:pt>
                <c:pt idx="16">
                  <c:v>149.25</c:v>
                </c:pt>
                <c:pt idx="17">
                  <c:v>162.0</c:v>
                </c:pt>
                <c:pt idx="18">
                  <c:v>174.75</c:v>
                </c:pt>
                <c:pt idx="19">
                  <c:v>187.5</c:v>
                </c:pt>
                <c:pt idx="20">
                  <c:v>208.75</c:v>
                </c:pt>
                <c:pt idx="21">
                  <c:v>230.0</c:v>
                </c:pt>
                <c:pt idx="22">
                  <c:v>251.25</c:v>
                </c:pt>
                <c:pt idx="23">
                  <c:v>272.5</c:v>
                </c:pt>
                <c:pt idx="24">
                  <c:v>293.75</c:v>
                </c:pt>
                <c:pt idx="25">
                  <c:v>315.0</c:v>
                </c:pt>
                <c:pt idx="26">
                  <c:v>336.25</c:v>
                </c:pt>
                <c:pt idx="27">
                  <c:v>357.5</c:v>
                </c:pt>
                <c:pt idx="28">
                  <c:v>378.75</c:v>
                </c:pt>
                <c:pt idx="29">
                  <c:v>400.0</c:v>
                </c:pt>
                <c:pt idx="30">
                  <c:v>432.5</c:v>
                </c:pt>
                <c:pt idx="31">
                  <c:v>465.0</c:v>
                </c:pt>
                <c:pt idx="32">
                  <c:v>497.5</c:v>
                </c:pt>
                <c:pt idx="33">
                  <c:v>530.0</c:v>
                </c:pt>
                <c:pt idx="34">
                  <c:v>562.5</c:v>
                </c:pt>
                <c:pt idx="35">
                  <c:v>595.0</c:v>
                </c:pt>
                <c:pt idx="36">
                  <c:v>627.5</c:v>
                </c:pt>
                <c:pt idx="37">
                  <c:v>660.0</c:v>
                </c:pt>
                <c:pt idx="38">
                  <c:v>692.5</c:v>
                </c:pt>
                <c:pt idx="39">
                  <c:v>725.0</c:v>
                </c:pt>
                <c:pt idx="40">
                  <c:v>757.5</c:v>
                </c:pt>
                <c:pt idx="41">
                  <c:v>790.0</c:v>
                </c:pt>
                <c:pt idx="42">
                  <c:v>822.5</c:v>
                </c:pt>
                <c:pt idx="43">
                  <c:v>855.0</c:v>
                </c:pt>
                <c:pt idx="44">
                  <c:v>887.5</c:v>
                </c:pt>
                <c:pt idx="45">
                  <c:v>920.0</c:v>
                </c:pt>
                <c:pt idx="46">
                  <c:v>952.5</c:v>
                </c:pt>
                <c:pt idx="47">
                  <c:v>985.0</c:v>
                </c:pt>
                <c:pt idx="48">
                  <c:v>1017.5</c:v>
                </c:pt>
                <c:pt idx="49">
                  <c:v>1050.0</c:v>
                </c:pt>
                <c:pt idx="50">
                  <c:v>1104.166666666667</c:v>
                </c:pt>
                <c:pt idx="51">
                  <c:v>1158.333333333333</c:v>
                </c:pt>
                <c:pt idx="52">
                  <c:v>1212.5</c:v>
                </c:pt>
                <c:pt idx="53">
                  <c:v>1266.666666666667</c:v>
                </c:pt>
                <c:pt idx="54">
                  <c:v>1320.833333333334</c:v>
                </c:pt>
                <c:pt idx="55">
                  <c:v>1375.0</c:v>
                </c:pt>
                <c:pt idx="56">
                  <c:v>1429.166666666667</c:v>
                </c:pt>
                <c:pt idx="57">
                  <c:v>1483.333333333334</c:v>
                </c:pt>
                <c:pt idx="58">
                  <c:v>1537.500000000001</c:v>
                </c:pt>
                <c:pt idx="59">
                  <c:v>1591.666666666667</c:v>
                </c:pt>
                <c:pt idx="60">
                  <c:v>1645.833333333334</c:v>
                </c:pt>
                <c:pt idx="61">
                  <c:v>1700.000000000001</c:v>
                </c:pt>
                <c:pt idx="62">
                  <c:v>1754.166666666668</c:v>
                </c:pt>
                <c:pt idx="63">
                  <c:v>1808.333333333334</c:v>
                </c:pt>
                <c:pt idx="64">
                  <c:v>1862.500000000001</c:v>
                </c:pt>
                <c:pt idx="65">
                  <c:v>1916.666666666668</c:v>
                </c:pt>
                <c:pt idx="66">
                  <c:v>1970.833333333335</c:v>
                </c:pt>
                <c:pt idx="67">
                  <c:v>2025.000000000001</c:v>
                </c:pt>
                <c:pt idx="68">
                  <c:v>2079.166666666668</c:v>
                </c:pt>
                <c:pt idx="69">
                  <c:v>2133.333333333334</c:v>
                </c:pt>
                <c:pt idx="70">
                  <c:v>2208.88888888889</c:v>
                </c:pt>
                <c:pt idx="71">
                  <c:v>2284.444444444446</c:v>
                </c:pt>
                <c:pt idx="72">
                  <c:v>2360.000000000001</c:v>
                </c:pt>
                <c:pt idx="73">
                  <c:v>2435.555555555557</c:v>
                </c:pt>
                <c:pt idx="74">
                  <c:v>2511.111111111113</c:v>
                </c:pt>
                <c:pt idx="75">
                  <c:v>2586.666666666668</c:v>
                </c:pt>
                <c:pt idx="76">
                  <c:v>2662.222222222224</c:v>
                </c:pt>
                <c:pt idx="77">
                  <c:v>2737.77777777778</c:v>
                </c:pt>
                <c:pt idx="78">
                  <c:v>2813.333333333335</c:v>
                </c:pt>
                <c:pt idx="79">
                  <c:v>2888.888888888891</c:v>
                </c:pt>
                <c:pt idx="80">
                  <c:v>2964.444444444447</c:v>
                </c:pt>
                <c:pt idx="81">
                  <c:v>3040.000000000002</c:v>
                </c:pt>
                <c:pt idx="82">
                  <c:v>3115.555555555558</c:v>
                </c:pt>
                <c:pt idx="83">
                  <c:v>3191.111111111113</c:v>
                </c:pt>
                <c:pt idx="84">
                  <c:v>3266.666666666669</c:v>
                </c:pt>
                <c:pt idx="85">
                  <c:v>3342.222222222225</c:v>
                </c:pt>
                <c:pt idx="86">
                  <c:v>3417.777777777781</c:v>
                </c:pt>
                <c:pt idx="87">
                  <c:v>3493.333333333336</c:v>
                </c:pt>
                <c:pt idx="88">
                  <c:v>3568.888888888892</c:v>
                </c:pt>
                <c:pt idx="89">
                  <c:v>3644.444444444448</c:v>
                </c:pt>
                <c:pt idx="90">
                  <c:v>3720.000000000003</c:v>
                </c:pt>
                <c:pt idx="91">
                  <c:v>3795.555555555558</c:v>
                </c:pt>
                <c:pt idx="92">
                  <c:v>3871.111111111114</c:v>
                </c:pt>
                <c:pt idx="93">
                  <c:v>3946.66666666667</c:v>
                </c:pt>
                <c:pt idx="94">
                  <c:v>4022.222222222226</c:v>
                </c:pt>
                <c:pt idx="95">
                  <c:v>4097.777777777781</c:v>
                </c:pt>
                <c:pt idx="96">
                  <c:v>4173.333333333337</c:v>
                </c:pt>
                <c:pt idx="97">
                  <c:v>4248.888888888892</c:v>
                </c:pt>
                <c:pt idx="98">
                  <c:v>4324.444444444448</c:v>
                </c:pt>
                <c:pt idx="99">
                  <c:v>4400.000000000004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各个系统的属性占比!$J$1:$J$5</c:f>
              <c:strCache>
                <c:ptCount val="5"/>
                <c:pt idx="0">
                  <c:v>6</c:v>
                </c:pt>
                <c:pt idx="3">
                  <c:v>神器属性</c:v>
                </c:pt>
                <c:pt idx="4">
                  <c:v>40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各个系统的属性占比!$E$6:$E$105</c:f>
              <c:numCache>
                <c:formatCode>General</c:formatCode>
                <c:ptCount val="10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</c:numCache>
            </c:numRef>
          </c:cat>
          <c:val>
            <c:numRef>
              <c:f>各个系统的属性占比!$J$6:$J$105</c:f>
              <c:numCache>
                <c:formatCode>General</c:formatCode>
                <c:ptCount val="100"/>
                <c:pt idx="0">
                  <c:v>40.0</c:v>
                </c:pt>
                <c:pt idx="1">
                  <c:v>40.0</c:v>
                </c:pt>
                <c:pt idx="2">
                  <c:v>40.0</c:v>
                </c:pt>
                <c:pt idx="3">
                  <c:v>40.0</c:v>
                </c:pt>
                <c:pt idx="4">
                  <c:v>40.0</c:v>
                </c:pt>
                <c:pt idx="5">
                  <c:v>40.0</c:v>
                </c:pt>
                <c:pt idx="6">
                  <c:v>40.0</c:v>
                </c:pt>
                <c:pt idx="7">
                  <c:v>40.0</c:v>
                </c:pt>
                <c:pt idx="8">
                  <c:v>40.0</c:v>
                </c:pt>
                <c:pt idx="9">
                  <c:v>40.0</c:v>
                </c:pt>
                <c:pt idx="10">
                  <c:v>47.25</c:v>
                </c:pt>
                <c:pt idx="11">
                  <c:v>54.5</c:v>
                </c:pt>
                <c:pt idx="12">
                  <c:v>61.75</c:v>
                </c:pt>
                <c:pt idx="13">
                  <c:v>69.0</c:v>
                </c:pt>
                <c:pt idx="14">
                  <c:v>76.25</c:v>
                </c:pt>
                <c:pt idx="15">
                  <c:v>83.5</c:v>
                </c:pt>
                <c:pt idx="16">
                  <c:v>90.75</c:v>
                </c:pt>
                <c:pt idx="17">
                  <c:v>98.0</c:v>
                </c:pt>
                <c:pt idx="18">
                  <c:v>105.25</c:v>
                </c:pt>
                <c:pt idx="19">
                  <c:v>112.5</c:v>
                </c:pt>
                <c:pt idx="20">
                  <c:v>127.9166666666667</c:v>
                </c:pt>
                <c:pt idx="21">
                  <c:v>143.3333333333333</c:v>
                </c:pt>
                <c:pt idx="22">
                  <c:v>158.75</c:v>
                </c:pt>
                <c:pt idx="23">
                  <c:v>174.1666666666667</c:v>
                </c:pt>
                <c:pt idx="24">
                  <c:v>189.5833333333333</c:v>
                </c:pt>
                <c:pt idx="25">
                  <c:v>205</c:v>
                </c:pt>
                <c:pt idx="26">
                  <c:v>220.4166666666666</c:v>
                </c:pt>
                <c:pt idx="27">
                  <c:v>235.8333333333333</c:v>
                </c:pt>
                <c:pt idx="28">
                  <c:v>251.2499999999999</c:v>
                </c:pt>
                <c:pt idx="29">
                  <c:v>266.6666666666666</c:v>
                </c:pt>
                <c:pt idx="30">
                  <c:v>283.3333333333333</c:v>
                </c:pt>
                <c:pt idx="31">
                  <c:v>300.0</c:v>
                </c:pt>
                <c:pt idx="32">
                  <c:v>316.6666666666666</c:v>
                </c:pt>
                <c:pt idx="33">
                  <c:v>333.3333333333334</c:v>
                </c:pt>
                <c:pt idx="34">
                  <c:v>350.0000000000001</c:v>
                </c:pt>
                <c:pt idx="35">
                  <c:v>366.6666666666667</c:v>
                </c:pt>
                <c:pt idx="36">
                  <c:v>383.3333333333334</c:v>
                </c:pt>
                <c:pt idx="37">
                  <c:v>400.0000000000001</c:v>
                </c:pt>
                <c:pt idx="38">
                  <c:v>416.6666666666668</c:v>
                </c:pt>
                <c:pt idx="39">
                  <c:v>433.3333333333335</c:v>
                </c:pt>
                <c:pt idx="40">
                  <c:v>450.0000000000002</c:v>
                </c:pt>
                <c:pt idx="41">
                  <c:v>466.6666666666668</c:v>
                </c:pt>
                <c:pt idx="42">
                  <c:v>483.3333333333335</c:v>
                </c:pt>
                <c:pt idx="43">
                  <c:v>500.0000000000002</c:v>
                </c:pt>
                <c:pt idx="44">
                  <c:v>516.6666666666668</c:v>
                </c:pt>
                <c:pt idx="45">
                  <c:v>533.3333333333334</c:v>
                </c:pt>
                <c:pt idx="46">
                  <c:v>550.0000000000001</c:v>
                </c:pt>
                <c:pt idx="47">
                  <c:v>566.6666666666667</c:v>
                </c:pt>
                <c:pt idx="48">
                  <c:v>583.3333333333333</c:v>
                </c:pt>
                <c:pt idx="49">
                  <c:v>600.0</c:v>
                </c:pt>
                <c:pt idx="50">
                  <c:v>623.3333333333333</c:v>
                </c:pt>
                <c:pt idx="51">
                  <c:v>646.6666666666667</c:v>
                </c:pt>
                <c:pt idx="52">
                  <c:v>670.0000000000001</c:v>
                </c:pt>
                <c:pt idx="53">
                  <c:v>693.3333333333334</c:v>
                </c:pt>
                <c:pt idx="54">
                  <c:v>716.6666666666668</c:v>
                </c:pt>
                <c:pt idx="55">
                  <c:v>740.0000000000002</c:v>
                </c:pt>
                <c:pt idx="56">
                  <c:v>763.3333333333336</c:v>
                </c:pt>
                <c:pt idx="57">
                  <c:v>786.666666666667</c:v>
                </c:pt>
                <c:pt idx="58">
                  <c:v>810.0000000000003</c:v>
                </c:pt>
                <c:pt idx="59">
                  <c:v>833.3333333333337</c:v>
                </c:pt>
                <c:pt idx="60">
                  <c:v>856.666666666667</c:v>
                </c:pt>
                <c:pt idx="61">
                  <c:v>880.0000000000004</c:v>
                </c:pt>
                <c:pt idx="62">
                  <c:v>903.3333333333338</c:v>
                </c:pt>
                <c:pt idx="63">
                  <c:v>926.6666666666671</c:v>
                </c:pt>
                <c:pt idx="64">
                  <c:v>950.0000000000006</c:v>
                </c:pt>
                <c:pt idx="65">
                  <c:v>973.333333333334</c:v>
                </c:pt>
                <c:pt idx="66">
                  <c:v>996.6666666666673</c:v>
                </c:pt>
                <c:pt idx="67">
                  <c:v>1020.000000000001</c:v>
                </c:pt>
                <c:pt idx="68">
                  <c:v>1043.333333333334</c:v>
                </c:pt>
                <c:pt idx="69">
                  <c:v>1066.666666666667</c:v>
                </c:pt>
                <c:pt idx="70">
                  <c:v>1122.777777777778</c:v>
                </c:pt>
                <c:pt idx="71">
                  <c:v>1178.888888888889</c:v>
                </c:pt>
                <c:pt idx="72">
                  <c:v>1235.0</c:v>
                </c:pt>
                <c:pt idx="73">
                  <c:v>1291.111111111112</c:v>
                </c:pt>
                <c:pt idx="74">
                  <c:v>1347.222222222223</c:v>
                </c:pt>
                <c:pt idx="75">
                  <c:v>1403.333333333334</c:v>
                </c:pt>
                <c:pt idx="76">
                  <c:v>1459.444444444445</c:v>
                </c:pt>
                <c:pt idx="77">
                  <c:v>1515.555555555556</c:v>
                </c:pt>
                <c:pt idx="78">
                  <c:v>1571.666666666667</c:v>
                </c:pt>
                <c:pt idx="79">
                  <c:v>1627.777777777778</c:v>
                </c:pt>
                <c:pt idx="80">
                  <c:v>1683.888888888889</c:v>
                </c:pt>
                <c:pt idx="81">
                  <c:v>1740.0</c:v>
                </c:pt>
                <c:pt idx="82">
                  <c:v>1796.111111111111</c:v>
                </c:pt>
                <c:pt idx="83">
                  <c:v>1852.222222222222</c:v>
                </c:pt>
                <c:pt idx="84">
                  <c:v>1908.333333333333</c:v>
                </c:pt>
                <c:pt idx="85">
                  <c:v>1964.444444444445</c:v>
                </c:pt>
                <c:pt idx="86">
                  <c:v>2020.555555555556</c:v>
                </c:pt>
                <c:pt idx="87">
                  <c:v>2076.666666666667</c:v>
                </c:pt>
                <c:pt idx="88">
                  <c:v>2132.777777777778</c:v>
                </c:pt>
                <c:pt idx="89">
                  <c:v>2188.88888888889</c:v>
                </c:pt>
                <c:pt idx="90">
                  <c:v>2245.000000000001</c:v>
                </c:pt>
                <c:pt idx="91">
                  <c:v>2301.111111111112</c:v>
                </c:pt>
                <c:pt idx="92">
                  <c:v>2357.222222222224</c:v>
                </c:pt>
                <c:pt idx="93">
                  <c:v>2413.333333333334</c:v>
                </c:pt>
                <c:pt idx="94">
                  <c:v>2469.444444444446</c:v>
                </c:pt>
                <c:pt idx="95">
                  <c:v>2525.555555555557</c:v>
                </c:pt>
                <c:pt idx="96">
                  <c:v>2581.666666666669</c:v>
                </c:pt>
                <c:pt idx="97">
                  <c:v>2637.77777777778</c:v>
                </c:pt>
                <c:pt idx="98">
                  <c:v>2693.888888888891</c:v>
                </c:pt>
                <c:pt idx="99">
                  <c:v>2750.000000000003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各个系统的属性占比!$K$1:$K$5</c:f>
              <c:strCache>
                <c:ptCount val="5"/>
                <c:pt idx="0">
                  <c:v>7</c:v>
                </c:pt>
                <c:pt idx="3">
                  <c:v>猎命</c:v>
                </c:pt>
                <c:pt idx="4">
                  <c:v>80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各个系统的属性占比!$E$6:$E$105</c:f>
              <c:numCache>
                <c:formatCode>General</c:formatCode>
                <c:ptCount val="10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</c:numCache>
            </c:numRef>
          </c:cat>
          <c:val>
            <c:numRef>
              <c:f>各个系统的属性占比!$K$6:$K$105</c:f>
              <c:numCache>
                <c:formatCode>General</c:formatCode>
                <c:ptCount val="100"/>
                <c:pt idx="0">
                  <c:v>80.0</c:v>
                </c:pt>
                <c:pt idx="1">
                  <c:v>80.0</c:v>
                </c:pt>
                <c:pt idx="2">
                  <c:v>80.0</c:v>
                </c:pt>
                <c:pt idx="3">
                  <c:v>80.0</c:v>
                </c:pt>
                <c:pt idx="4">
                  <c:v>80.0</c:v>
                </c:pt>
                <c:pt idx="5">
                  <c:v>80.0</c:v>
                </c:pt>
                <c:pt idx="6">
                  <c:v>80.0</c:v>
                </c:pt>
                <c:pt idx="7">
                  <c:v>80.0</c:v>
                </c:pt>
                <c:pt idx="8">
                  <c:v>80.0</c:v>
                </c:pt>
                <c:pt idx="9">
                  <c:v>80.0</c:v>
                </c:pt>
                <c:pt idx="10">
                  <c:v>87.0</c:v>
                </c:pt>
                <c:pt idx="11">
                  <c:v>94.0</c:v>
                </c:pt>
                <c:pt idx="12">
                  <c:v>101.0</c:v>
                </c:pt>
                <c:pt idx="13">
                  <c:v>108.0</c:v>
                </c:pt>
                <c:pt idx="14">
                  <c:v>115.0</c:v>
                </c:pt>
                <c:pt idx="15">
                  <c:v>122.0</c:v>
                </c:pt>
                <c:pt idx="16">
                  <c:v>129.0</c:v>
                </c:pt>
                <c:pt idx="17">
                  <c:v>136.0</c:v>
                </c:pt>
                <c:pt idx="18">
                  <c:v>143.0</c:v>
                </c:pt>
                <c:pt idx="19">
                  <c:v>150.0</c:v>
                </c:pt>
                <c:pt idx="20">
                  <c:v>161.6666666666667</c:v>
                </c:pt>
                <c:pt idx="21">
                  <c:v>173.3333333333333</c:v>
                </c:pt>
                <c:pt idx="22">
                  <c:v>185</c:v>
                </c:pt>
                <c:pt idx="23">
                  <c:v>196.6666666666666</c:v>
                </c:pt>
                <c:pt idx="24">
                  <c:v>208.3333333333333</c:v>
                </c:pt>
                <c:pt idx="25">
                  <c:v>219.9999999999999</c:v>
                </c:pt>
                <c:pt idx="26">
                  <c:v>231.6666666666666</c:v>
                </c:pt>
                <c:pt idx="27">
                  <c:v>243.3333333333333</c:v>
                </c:pt>
                <c:pt idx="28">
                  <c:v>255</c:v>
                </c:pt>
                <c:pt idx="29">
                  <c:v>266.6666666666665</c:v>
                </c:pt>
                <c:pt idx="30">
                  <c:v>283.3333333333332</c:v>
                </c:pt>
                <c:pt idx="31">
                  <c:v>299.9999999999999</c:v>
                </c:pt>
                <c:pt idx="32">
                  <c:v>316.6666666666666</c:v>
                </c:pt>
                <c:pt idx="33">
                  <c:v>333.3333333333333</c:v>
                </c:pt>
                <c:pt idx="34">
                  <c:v>350.0</c:v>
                </c:pt>
                <c:pt idx="35">
                  <c:v>366.6666666666666</c:v>
                </c:pt>
                <c:pt idx="36">
                  <c:v>383.3333333333334</c:v>
                </c:pt>
                <c:pt idx="37">
                  <c:v>400.0000000000001</c:v>
                </c:pt>
                <c:pt idx="38">
                  <c:v>416.6666666666667</c:v>
                </c:pt>
                <c:pt idx="39">
                  <c:v>433.3333333333334</c:v>
                </c:pt>
                <c:pt idx="40">
                  <c:v>450.0000000000001</c:v>
                </c:pt>
                <c:pt idx="41">
                  <c:v>466.6666666666668</c:v>
                </c:pt>
                <c:pt idx="42">
                  <c:v>483.3333333333335</c:v>
                </c:pt>
                <c:pt idx="43">
                  <c:v>500.0000000000002</c:v>
                </c:pt>
                <c:pt idx="44">
                  <c:v>516.6666666666668</c:v>
                </c:pt>
                <c:pt idx="45">
                  <c:v>533.3333333333334</c:v>
                </c:pt>
                <c:pt idx="46">
                  <c:v>550.0000000000001</c:v>
                </c:pt>
                <c:pt idx="47">
                  <c:v>566.6666666666667</c:v>
                </c:pt>
                <c:pt idx="48">
                  <c:v>583.3333333333333</c:v>
                </c:pt>
                <c:pt idx="49">
                  <c:v>600.0</c:v>
                </c:pt>
                <c:pt idx="50">
                  <c:v>623.3333333333333</c:v>
                </c:pt>
                <c:pt idx="51">
                  <c:v>646.6666666666667</c:v>
                </c:pt>
                <c:pt idx="52">
                  <c:v>670.0000000000001</c:v>
                </c:pt>
                <c:pt idx="53">
                  <c:v>693.3333333333334</c:v>
                </c:pt>
                <c:pt idx="54">
                  <c:v>716.6666666666668</c:v>
                </c:pt>
                <c:pt idx="55">
                  <c:v>740.0000000000002</c:v>
                </c:pt>
                <c:pt idx="56">
                  <c:v>763.3333333333336</c:v>
                </c:pt>
                <c:pt idx="57">
                  <c:v>786.666666666667</c:v>
                </c:pt>
                <c:pt idx="58">
                  <c:v>810.0000000000003</c:v>
                </c:pt>
                <c:pt idx="59">
                  <c:v>833.3333333333337</c:v>
                </c:pt>
                <c:pt idx="60">
                  <c:v>856.666666666667</c:v>
                </c:pt>
                <c:pt idx="61">
                  <c:v>880.0000000000004</c:v>
                </c:pt>
                <c:pt idx="62">
                  <c:v>903.3333333333338</c:v>
                </c:pt>
                <c:pt idx="63">
                  <c:v>926.6666666666671</c:v>
                </c:pt>
                <c:pt idx="64">
                  <c:v>950.0000000000006</c:v>
                </c:pt>
                <c:pt idx="65">
                  <c:v>973.333333333334</c:v>
                </c:pt>
                <c:pt idx="66">
                  <c:v>996.6666666666673</c:v>
                </c:pt>
                <c:pt idx="67">
                  <c:v>1020.000000000001</c:v>
                </c:pt>
                <c:pt idx="68">
                  <c:v>1043.333333333334</c:v>
                </c:pt>
                <c:pt idx="69">
                  <c:v>1066.666666666667</c:v>
                </c:pt>
                <c:pt idx="70">
                  <c:v>1104.444444444445</c:v>
                </c:pt>
                <c:pt idx="71">
                  <c:v>1142.222222222223</c:v>
                </c:pt>
                <c:pt idx="72">
                  <c:v>1180.000000000001</c:v>
                </c:pt>
                <c:pt idx="73">
                  <c:v>1217.777777777779</c:v>
                </c:pt>
                <c:pt idx="74">
                  <c:v>1255.555555555556</c:v>
                </c:pt>
                <c:pt idx="75">
                  <c:v>1293.333333333334</c:v>
                </c:pt>
                <c:pt idx="76">
                  <c:v>1331.111111111112</c:v>
                </c:pt>
                <c:pt idx="77">
                  <c:v>1368.88888888889</c:v>
                </c:pt>
                <c:pt idx="78">
                  <c:v>1406.666666666668</c:v>
                </c:pt>
                <c:pt idx="79">
                  <c:v>1444.444444444445</c:v>
                </c:pt>
                <c:pt idx="80">
                  <c:v>1482.222222222223</c:v>
                </c:pt>
                <c:pt idx="81">
                  <c:v>1520.000000000001</c:v>
                </c:pt>
                <c:pt idx="82">
                  <c:v>1557.777777777779</c:v>
                </c:pt>
                <c:pt idx="83">
                  <c:v>1595.555555555557</c:v>
                </c:pt>
                <c:pt idx="84">
                  <c:v>1633.333333333335</c:v>
                </c:pt>
                <c:pt idx="85">
                  <c:v>1671.111111111112</c:v>
                </c:pt>
                <c:pt idx="86">
                  <c:v>1708.88888888889</c:v>
                </c:pt>
                <c:pt idx="87">
                  <c:v>1746.666666666668</c:v>
                </c:pt>
                <c:pt idx="88">
                  <c:v>1784.444444444446</c:v>
                </c:pt>
                <c:pt idx="89">
                  <c:v>1822.222222222224</c:v>
                </c:pt>
                <c:pt idx="90">
                  <c:v>1860.000000000002</c:v>
                </c:pt>
                <c:pt idx="91">
                  <c:v>1897.77777777778</c:v>
                </c:pt>
                <c:pt idx="92">
                  <c:v>1935.555555555557</c:v>
                </c:pt>
                <c:pt idx="93">
                  <c:v>1973.333333333335</c:v>
                </c:pt>
                <c:pt idx="94">
                  <c:v>2011.111111111113</c:v>
                </c:pt>
                <c:pt idx="95">
                  <c:v>2048.888888888891</c:v>
                </c:pt>
                <c:pt idx="96">
                  <c:v>2086.666666666668</c:v>
                </c:pt>
                <c:pt idx="97">
                  <c:v>2124.444444444446</c:v>
                </c:pt>
                <c:pt idx="98">
                  <c:v>2162.222222222224</c:v>
                </c:pt>
                <c:pt idx="99">
                  <c:v>2200.000000000002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各个系统的属性占比!$L$1:$L$5</c:f>
              <c:strCache>
                <c:ptCount val="5"/>
                <c:pt idx="0">
                  <c:v>8</c:v>
                </c:pt>
                <c:pt idx="3">
                  <c:v>坐骑</c:v>
                </c:pt>
                <c:pt idx="4">
                  <c:v>40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各个系统的属性占比!$E$6:$E$105</c:f>
              <c:numCache>
                <c:formatCode>General</c:formatCode>
                <c:ptCount val="10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  <c:pt idx="50">
                  <c:v>51.0</c:v>
                </c:pt>
                <c:pt idx="51">
                  <c:v>52.0</c:v>
                </c:pt>
                <c:pt idx="52">
                  <c:v>53.0</c:v>
                </c:pt>
                <c:pt idx="53">
                  <c:v>54.0</c:v>
                </c:pt>
                <c:pt idx="54">
                  <c:v>55.0</c:v>
                </c:pt>
                <c:pt idx="55">
                  <c:v>56.0</c:v>
                </c:pt>
                <c:pt idx="56">
                  <c:v>57.0</c:v>
                </c:pt>
                <c:pt idx="57">
                  <c:v>58.0</c:v>
                </c:pt>
                <c:pt idx="58">
                  <c:v>59.0</c:v>
                </c:pt>
                <c:pt idx="59">
                  <c:v>60.0</c:v>
                </c:pt>
                <c:pt idx="60">
                  <c:v>61.0</c:v>
                </c:pt>
                <c:pt idx="61">
                  <c:v>62.0</c:v>
                </c:pt>
                <c:pt idx="62">
                  <c:v>63.0</c:v>
                </c:pt>
                <c:pt idx="63">
                  <c:v>64.0</c:v>
                </c:pt>
                <c:pt idx="64">
                  <c:v>65.0</c:v>
                </c:pt>
                <c:pt idx="65">
                  <c:v>66.0</c:v>
                </c:pt>
                <c:pt idx="66">
                  <c:v>67.0</c:v>
                </c:pt>
                <c:pt idx="67">
                  <c:v>68.0</c:v>
                </c:pt>
                <c:pt idx="68">
                  <c:v>69.0</c:v>
                </c:pt>
                <c:pt idx="69">
                  <c:v>70.0</c:v>
                </c:pt>
                <c:pt idx="70">
                  <c:v>71.0</c:v>
                </c:pt>
                <c:pt idx="71">
                  <c:v>72.0</c:v>
                </c:pt>
                <c:pt idx="72">
                  <c:v>73.0</c:v>
                </c:pt>
                <c:pt idx="73">
                  <c:v>74.0</c:v>
                </c:pt>
                <c:pt idx="74">
                  <c:v>75.0</c:v>
                </c:pt>
                <c:pt idx="75">
                  <c:v>76.0</c:v>
                </c:pt>
                <c:pt idx="76">
                  <c:v>77.0</c:v>
                </c:pt>
                <c:pt idx="77">
                  <c:v>78.0</c:v>
                </c:pt>
                <c:pt idx="78">
                  <c:v>79.0</c:v>
                </c:pt>
                <c:pt idx="79">
                  <c:v>80.0</c:v>
                </c:pt>
                <c:pt idx="80">
                  <c:v>81.0</c:v>
                </c:pt>
                <c:pt idx="81">
                  <c:v>82.0</c:v>
                </c:pt>
                <c:pt idx="82">
                  <c:v>83.0</c:v>
                </c:pt>
                <c:pt idx="83">
                  <c:v>84.0</c:v>
                </c:pt>
                <c:pt idx="84">
                  <c:v>85.0</c:v>
                </c:pt>
                <c:pt idx="85">
                  <c:v>86.0</c:v>
                </c:pt>
                <c:pt idx="86">
                  <c:v>87.0</c:v>
                </c:pt>
                <c:pt idx="87">
                  <c:v>88.0</c:v>
                </c:pt>
                <c:pt idx="88">
                  <c:v>89.0</c:v>
                </c:pt>
                <c:pt idx="89">
                  <c:v>90.0</c:v>
                </c:pt>
                <c:pt idx="90">
                  <c:v>91.0</c:v>
                </c:pt>
                <c:pt idx="91">
                  <c:v>92.0</c:v>
                </c:pt>
                <c:pt idx="92">
                  <c:v>93.0</c:v>
                </c:pt>
                <c:pt idx="93">
                  <c:v>94.0</c:v>
                </c:pt>
                <c:pt idx="94">
                  <c:v>95.0</c:v>
                </c:pt>
                <c:pt idx="95">
                  <c:v>96.0</c:v>
                </c:pt>
                <c:pt idx="96">
                  <c:v>97.0</c:v>
                </c:pt>
                <c:pt idx="97">
                  <c:v>98.0</c:v>
                </c:pt>
                <c:pt idx="98">
                  <c:v>99.0</c:v>
                </c:pt>
                <c:pt idx="99">
                  <c:v>100.0</c:v>
                </c:pt>
              </c:numCache>
            </c:numRef>
          </c:cat>
          <c:val>
            <c:numRef>
              <c:f>各个系统的属性占比!$L$6:$L$105</c:f>
              <c:numCache>
                <c:formatCode>General</c:formatCode>
                <c:ptCount val="100"/>
                <c:pt idx="0">
                  <c:v>40.0</c:v>
                </c:pt>
                <c:pt idx="1">
                  <c:v>40.0</c:v>
                </c:pt>
                <c:pt idx="2">
                  <c:v>40.0</c:v>
                </c:pt>
                <c:pt idx="3">
                  <c:v>40.0</c:v>
                </c:pt>
                <c:pt idx="4">
                  <c:v>40.0</c:v>
                </c:pt>
                <c:pt idx="5">
                  <c:v>40.0</c:v>
                </c:pt>
                <c:pt idx="6">
                  <c:v>40.0</c:v>
                </c:pt>
                <c:pt idx="7">
                  <c:v>40.0</c:v>
                </c:pt>
                <c:pt idx="8">
                  <c:v>40.0</c:v>
                </c:pt>
                <c:pt idx="9">
                  <c:v>40.0</c:v>
                </c:pt>
                <c:pt idx="10">
                  <c:v>43.5</c:v>
                </c:pt>
                <c:pt idx="11">
                  <c:v>47.0</c:v>
                </c:pt>
                <c:pt idx="12">
                  <c:v>50.5</c:v>
                </c:pt>
                <c:pt idx="13">
                  <c:v>54.0</c:v>
                </c:pt>
                <c:pt idx="14">
                  <c:v>57.5</c:v>
                </c:pt>
                <c:pt idx="15">
                  <c:v>61.0</c:v>
                </c:pt>
                <c:pt idx="16">
                  <c:v>64.5</c:v>
                </c:pt>
                <c:pt idx="17">
                  <c:v>68.0</c:v>
                </c:pt>
                <c:pt idx="18">
                  <c:v>71.5</c:v>
                </c:pt>
                <c:pt idx="19">
                  <c:v>75.0</c:v>
                </c:pt>
                <c:pt idx="20">
                  <c:v>80.83333333333333</c:v>
                </c:pt>
                <c:pt idx="21">
                  <c:v>86.66666666666665</c:v>
                </c:pt>
                <c:pt idx="22">
                  <c:v>92.49999999999998</c:v>
                </c:pt>
                <c:pt idx="23">
                  <c:v>98.33333333333331</c:v>
                </c:pt>
                <c:pt idx="24">
                  <c:v>104.1666666666666</c:v>
                </c:pt>
                <c:pt idx="25">
                  <c:v>11</c:v>
                </c:pt>
                <c:pt idx="26">
                  <c:v>115.8333333333333</c:v>
                </c:pt>
                <c:pt idx="27">
                  <c:v>121.6666666666666</c:v>
                </c:pt>
                <c:pt idx="28">
                  <c:v>127.5</c:v>
                </c:pt>
                <c:pt idx="29">
                  <c:v>133.3333333333333</c:v>
                </c:pt>
                <c:pt idx="30">
                  <c:v>141.6666666666666</c:v>
                </c:pt>
                <c:pt idx="31">
                  <c:v>15</c:v>
                </c:pt>
                <c:pt idx="32">
                  <c:v>158.3333333333333</c:v>
                </c:pt>
                <c:pt idx="33">
                  <c:v>166.6666666666667</c:v>
                </c:pt>
                <c:pt idx="34">
                  <c:v>175.0</c:v>
                </c:pt>
                <c:pt idx="35">
                  <c:v>183.3333333333333</c:v>
                </c:pt>
                <c:pt idx="36">
                  <c:v>191.6666666666667</c:v>
                </c:pt>
                <c:pt idx="37">
                  <c:v>200.0</c:v>
                </c:pt>
                <c:pt idx="38">
                  <c:v>208.3333333333334</c:v>
                </c:pt>
                <c:pt idx="39">
                  <c:v>216.6666666666667</c:v>
                </c:pt>
                <c:pt idx="40">
                  <c:v>225.0000000000001</c:v>
                </c:pt>
                <c:pt idx="41">
                  <c:v>233.3333333333334</c:v>
                </c:pt>
                <c:pt idx="42">
                  <c:v>241.6666666666667</c:v>
                </c:pt>
                <c:pt idx="43">
                  <c:v>250.0000000000001</c:v>
                </c:pt>
                <c:pt idx="44">
                  <c:v>258.3333333333334</c:v>
                </c:pt>
                <c:pt idx="45">
                  <c:v>266.6666666666667</c:v>
                </c:pt>
                <c:pt idx="46">
                  <c:v>275.0000000000001</c:v>
                </c:pt>
                <c:pt idx="47">
                  <c:v>283.3333333333334</c:v>
                </c:pt>
                <c:pt idx="48">
                  <c:v>291.6666666666666</c:v>
                </c:pt>
                <c:pt idx="49">
                  <c:v>300.0</c:v>
                </c:pt>
                <c:pt idx="50">
                  <c:v>311.6666666666666</c:v>
                </c:pt>
                <c:pt idx="51">
                  <c:v>323.3333333333334</c:v>
                </c:pt>
                <c:pt idx="52">
                  <c:v>335.0000000000001</c:v>
                </c:pt>
                <c:pt idx="53">
                  <c:v>346.6666666666667</c:v>
                </c:pt>
                <c:pt idx="54">
                  <c:v>358.3333333333334</c:v>
                </c:pt>
                <c:pt idx="55">
                  <c:v>370.0000000000001</c:v>
                </c:pt>
                <c:pt idx="56">
                  <c:v>381.6666666666668</c:v>
                </c:pt>
                <c:pt idx="57">
                  <c:v>393.3333333333335</c:v>
                </c:pt>
                <c:pt idx="58">
                  <c:v>405.0000000000002</c:v>
                </c:pt>
                <c:pt idx="59">
                  <c:v>416.6666666666668</c:v>
                </c:pt>
                <c:pt idx="60">
                  <c:v>428.3333333333335</c:v>
                </c:pt>
                <c:pt idx="61">
                  <c:v>440.0000000000002</c:v>
                </c:pt>
                <c:pt idx="62">
                  <c:v>451.666666666667</c:v>
                </c:pt>
                <c:pt idx="63">
                  <c:v>463.3333333333336</c:v>
                </c:pt>
                <c:pt idx="64">
                  <c:v>475.0000000000003</c:v>
                </c:pt>
                <c:pt idx="65">
                  <c:v>486.666666666667</c:v>
                </c:pt>
                <c:pt idx="66">
                  <c:v>498.3333333333336</c:v>
                </c:pt>
                <c:pt idx="67">
                  <c:v>510.0000000000003</c:v>
                </c:pt>
                <c:pt idx="68">
                  <c:v>521.666666666667</c:v>
                </c:pt>
                <c:pt idx="69">
                  <c:v>533.3333333333336</c:v>
                </c:pt>
                <c:pt idx="70">
                  <c:v>552.2222222222225</c:v>
                </c:pt>
                <c:pt idx="71">
                  <c:v>571.1111111111114</c:v>
                </c:pt>
                <c:pt idx="72">
                  <c:v>590.0000000000003</c:v>
                </c:pt>
                <c:pt idx="73">
                  <c:v>608.8888888888892</c:v>
                </c:pt>
                <c:pt idx="74">
                  <c:v>627.777777777778</c:v>
                </c:pt>
                <c:pt idx="75">
                  <c:v>646.666666666667</c:v>
                </c:pt>
                <c:pt idx="76">
                  <c:v>665.555555555556</c:v>
                </c:pt>
                <c:pt idx="77">
                  <c:v>684.4444444444449</c:v>
                </c:pt>
                <c:pt idx="78">
                  <c:v>703.3333333333338</c:v>
                </c:pt>
                <c:pt idx="79">
                  <c:v>722.2222222222227</c:v>
                </c:pt>
                <c:pt idx="80">
                  <c:v>741.1111111111117</c:v>
                </c:pt>
                <c:pt idx="81">
                  <c:v>760.0000000000006</c:v>
                </c:pt>
                <c:pt idx="82">
                  <c:v>778.8888888888894</c:v>
                </c:pt>
                <c:pt idx="83">
                  <c:v>797.7777777777783</c:v>
                </c:pt>
                <c:pt idx="84">
                  <c:v>816.6666666666673</c:v>
                </c:pt>
                <c:pt idx="85">
                  <c:v>835.5555555555562</c:v>
                </c:pt>
                <c:pt idx="86">
                  <c:v>854.4444444444451</c:v>
                </c:pt>
                <c:pt idx="87">
                  <c:v>873.333333333334</c:v>
                </c:pt>
                <c:pt idx="88">
                  <c:v>892.222222222223</c:v>
                </c:pt>
                <c:pt idx="89">
                  <c:v>911.1111111111119</c:v>
                </c:pt>
                <c:pt idx="90">
                  <c:v>930.0000000000008</c:v>
                </c:pt>
                <c:pt idx="91">
                  <c:v>948.8888888888897</c:v>
                </c:pt>
                <c:pt idx="92">
                  <c:v>967.7777777777786</c:v>
                </c:pt>
                <c:pt idx="93">
                  <c:v>986.6666666666675</c:v>
                </c:pt>
                <c:pt idx="94">
                  <c:v>1005.555555555556</c:v>
                </c:pt>
                <c:pt idx="95">
                  <c:v>1024.444444444445</c:v>
                </c:pt>
                <c:pt idx="96">
                  <c:v>1043.333333333334</c:v>
                </c:pt>
                <c:pt idx="97">
                  <c:v>1062.222222222223</c:v>
                </c:pt>
                <c:pt idx="98">
                  <c:v>1081.111111111112</c:v>
                </c:pt>
                <c:pt idx="99">
                  <c:v>1100.000000000001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040029120"/>
        <c:axId val="1457993152"/>
      </c:lineChart>
      <c:catAx>
        <c:axId val="-1040029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7993152"/>
        <c:crosses val="autoZero"/>
        <c:auto val="1"/>
        <c:lblAlgn val="ctr"/>
        <c:lblOffset val="100"/>
        <c:noMultiLvlLbl val="0"/>
      </c:catAx>
      <c:valAx>
        <c:axId val="1457993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040029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444500</xdr:colOff>
      <xdr:row>18</xdr:row>
      <xdr:rowOff>0</xdr:rowOff>
    </xdr:from>
    <xdr:to>
      <xdr:col>3</xdr:col>
      <xdr:colOff>635000</xdr:colOff>
      <xdr:row>30</xdr:row>
      <xdr:rowOff>25400</xdr:rowOff>
    </xdr:to>
    <xdr:graphicFrame macro="">
      <xdr:nvGraphicFramePr>
        <xdr:cNvPr id="13" name="图表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444500</xdr:colOff>
      <xdr:row>4</xdr:row>
      <xdr:rowOff>12700</xdr:rowOff>
    </xdr:from>
    <xdr:to>
      <xdr:col>3</xdr:col>
      <xdr:colOff>673100</xdr:colOff>
      <xdr:row>16</xdr:row>
      <xdr:rowOff>114300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67"/>
  <sheetViews>
    <sheetView topLeftCell="AM1" workbookViewId="0">
      <selection activeCell="AM33" sqref="AM33"/>
    </sheetView>
  </sheetViews>
  <sheetFormatPr baseColWidth="10" defaultRowHeight="15" x14ac:dyDescent="0.15"/>
  <cols>
    <col min="1" max="1" width="10.83203125" style="5"/>
    <col min="2" max="3" width="13.5" style="5" bestFit="1" customWidth="1"/>
    <col min="4" max="7" width="10.83203125" style="5"/>
    <col min="8" max="9" width="13.5" style="5" bestFit="1" customWidth="1"/>
    <col min="10" max="12" width="10.83203125" style="5"/>
    <col min="14" max="14" width="13.5" style="5" bestFit="1" customWidth="1"/>
    <col min="15" max="21" width="10.83203125" style="5"/>
    <col min="22" max="22" width="10.83203125" style="6"/>
    <col min="23" max="23" width="10.83203125" style="5"/>
    <col min="24" max="24" width="17.5" style="5" bestFit="1" customWidth="1"/>
    <col min="25" max="25" width="20.5" style="5" bestFit="1" customWidth="1"/>
    <col min="26" max="26" width="10.83203125" style="5"/>
    <col min="27" max="27" width="10.83203125" style="6"/>
    <col min="28" max="28" width="10.83203125" style="5"/>
    <col min="29" max="29" width="18.1640625" style="5" customWidth="1"/>
    <col min="30" max="30" width="31.5" style="5" bestFit="1" customWidth="1"/>
    <col min="31" max="31" width="26.5" style="5" bestFit="1" customWidth="1"/>
    <col min="32" max="32" width="18.5" style="5" customWidth="1"/>
    <col min="33" max="33" width="25.5" style="5" bestFit="1" customWidth="1"/>
    <col min="34" max="34" width="10.5" style="24" customWidth="1"/>
    <col min="35" max="35" width="9.5" style="5" bestFit="1" customWidth="1"/>
    <col min="36" max="36" width="11.33203125" style="6" customWidth="1"/>
    <col min="37" max="37" width="7.5" style="5" bestFit="1" customWidth="1"/>
    <col min="38" max="38" width="9.5" style="5" bestFit="1" customWidth="1"/>
    <col min="39" max="39" width="7.5" style="5" bestFit="1" customWidth="1"/>
    <col min="40" max="40" width="10.83203125" style="6"/>
    <col min="41" max="41" width="13.5" style="7" bestFit="1" customWidth="1"/>
    <col min="42" max="42" width="10.83203125" style="7"/>
    <col min="43" max="43" width="10.83203125" style="6"/>
    <col min="44" max="49" width="10.83203125" style="5"/>
    <col min="50" max="50" width="10.83203125" style="6"/>
    <col min="51" max="51" width="10.83203125" style="5"/>
    <col min="52" max="52" width="9.83203125" style="5" bestFit="1" customWidth="1"/>
    <col min="53" max="54" width="9.5" style="5" bestFit="1" customWidth="1"/>
    <col min="55" max="55" width="10.33203125" style="5" customWidth="1"/>
    <col min="56" max="56" width="9.5" style="5" bestFit="1" customWidth="1"/>
    <col min="57" max="75" width="7.1640625" style="5" customWidth="1"/>
    <col min="76" max="16384" width="10.83203125" style="5"/>
  </cols>
  <sheetData>
    <row r="1" spans="1:76" x14ac:dyDescent="0.15">
      <c r="Q1" s="5">
        <v>2</v>
      </c>
      <c r="R1" s="5">
        <v>3</v>
      </c>
      <c r="S1" s="5">
        <v>4</v>
      </c>
      <c r="T1" s="5">
        <v>5</v>
      </c>
      <c r="U1" s="5">
        <v>6</v>
      </c>
      <c r="V1" s="5">
        <v>7</v>
      </c>
      <c r="W1" s="5">
        <v>8</v>
      </c>
      <c r="X1" s="5">
        <v>9</v>
      </c>
      <c r="Y1" s="5">
        <v>10</v>
      </c>
      <c r="Z1" s="5">
        <v>11</v>
      </c>
      <c r="AA1" s="5">
        <v>12</v>
      </c>
      <c r="AB1" s="5">
        <v>13</v>
      </c>
      <c r="AC1" s="5">
        <v>14</v>
      </c>
      <c r="AD1" s="5">
        <v>15</v>
      </c>
      <c r="AE1" s="5">
        <v>16</v>
      </c>
      <c r="AF1" s="5">
        <v>17</v>
      </c>
      <c r="AG1" s="5">
        <v>18</v>
      </c>
      <c r="AH1" s="5">
        <v>19</v>
      </c>
      <c r="AI1" s="5">
        <v>20</v>
      </c>
      <c r="AJ1" s="5">
        <v>21</v>
      </c>
      <c r="AK1" s="5">
        <v>22</v>
      </c>
      <c r="AL1" s="5">
        <v>23</v>
      </c>
      <c r="AM1" s="5">
        <v>24</v>
      </c>
      <c r="AN1" s="5">
        <v>25</v>
      </c>
      <c r="AO1" s="5">
        <v>26</v>
      </c>
      <c r="AP1" s="5">
        <v>27</v>
      </c>
    </row>
    <row r="2" spans="1:76" s="2" customFormat="1" x14ac:dyDescent="0.15">
      <c r="V2" s="3"/>
      <c r="W2" s="55" t="s">
        <v>22</v>
      </c>
      <c r="X2" s="55"/>
      <c r="Y2" s="55"/>
      <c r="Z2" s="55"/>
      <c r="AA2" s="3"/>
      <c r="AB2" s="55" t="s">
        <v>23</v>
      </c>
      <c r="AC2" s="55"/>
      <c r="AD2" s="55"/>
      <c r="AE2" s="55"/>
      <c r="AF2" s="55"/>
      <c r="AG2" s="55"/>
      <c r="AH2" s="23"/>
      <c r="AI2" s="20" t="s">
        <v>96</v>
      </c>
      <c r="AJ2" s="3"/>
      <c r="AK2" s="25" t="s">
        <v>114</v>
      </c>
      <c r="AL2" s="25"/>
      <c r="AM2" s="33"/>
      <c r="AN2" s="3"/>
      <c r="AO2" s="4"/>
      <c r="AP2" s="4"/>
      <c r="AQ2" s="3"/>
      <c r="AX2" s="3"/>
    </row>
    <row r="3" spans="1:76" x14ac:dyDescent="0.15">
      <c r="V3" s="5"/>
      <c r="AA3" s="5"/>
    </row>
    <row r="4" spans="1:76" x14ac:dyDescent="0.15">
      <c r="S4" s="5" t="s">
        <v>24</v>
      </c>
      <c r="T4" s="10">
        <v>120000</v>
      </c>
      <c r="Y4" s="5" t="s">
        <v>25</v>
      </c>
      <c r="AD4" s="5" t="s">
        <v>25</v>
      </c>
      <c r="AE4" s="5" t="s">
        <v>25</v>
      </c>
      <c r="AF4" s="5" t="s">
        <v>25</v>
      </c>
      <c r="AO4" s="7" t="s">
        <v>132</v>
      </c>
      <c r="AY4" s="5" t="s">
        <v>26</v>
      </c>
      <c r="BC4" s="5" t="s">
        <v>75</v>
      </c>
      <c r="BD4" s="10">
        <v>14</v>
      </c>
    </row>
    <row r="5" spans="1:76" x14ac:dyDescent="0.15">
      <c r="B5" s="5" t="s">
        <v>77</v>
      </c>
      <c r="C5" s="5" t="s">
        <v>78</v>
      </c>
      <c r="D5" s="5" t="s">
        <v>79</v>
      </c>
      <c r="E5" s="5" t="s">
        <v>0</v>
      </c>
      <c r="F5" t="s">
        <v>5</v>
      </c>
      <c r="G5" t="s">
        <v>36</v>
      </c>
      <c r="H5" s="5" t="s">
        <v>370</v>
      </c>
      <c r="I5" s="5" t="s">
        <v>371</v>
      </c>
      <c r="J5"/>
      <c r="K5"/>
      <c r="Y5" s="8">
        <v>0.5</v>
      </c>
      <c r="AD5" s="8">
        <v>0.35</v>
      </c>
      <c r="AE5" s="8">
        <v>0.5</v>
      </c>
      <c r="AF5" s="8">
        <v>1.5</v>
      </c>
      <c r="BC5" s="5" t="s">
        <v>76</v>
      </c>
      <c r="BD5" s="10">
        <v>4</v>
      </c>
    </row>
    <row r="6" spans="1:76" x14ac:dyDescent="0.15">
      <c r="A6" s="5" t="s">
        <v>17</v>
      </c>
      <c r="B6" s="5">
        <v>950</v>
      </c>
      <c r="C6" s="5">
        <v>1050</v>
      </c>
      <c r="D6" s="5">
        <v>0.4</v>
      </c>
      <c r="E6" s="5">
        <v>10</v>
      </c>
      <c r="F6" s="5">
        <v>120</v>
      </c>
      <c r="G6" s="5">
        <v>0.4</v>
      </c>
      <c r="H6" s="5">
        <v>0.35</v>
      </c>
      <c r="I6" s="5">
        <v>0.5</v>
      </c>
    </row>
    <row r="7" spans="1:76" x14ac:dyDescent="0.15">
      <c r="A7" s="5" t="s">
        <v>18</v>
      </c>
      <c r="B7" s="5">
        <v>400</v>
      </c>
      <c r="C7" s="5">
        <v>450</v>
      </c>
      <c r="D7" s="5">
        <v>0.3</v>
      </c>
      <c r="E7" s="5">
        <v>11</v>
      </c>
      <c r="F7" s="5">
        <v>120</v>
      </c>
      <c r="G7" s="5">
        <v>0.4</v>
      </c>
      <c r="H7" s="5">
        <v>0.3</v>
      </c>
      <c r="I7" s="5">
        <v>0.35</v>
      </c>
      <c r="W7" s="5" t="s">
        <v>27</v>
      </c>
      <c r="X7" s="5" t="s">
        <v>28</v>
      </c>
      <c r="Y7" s="5" t="s">
        <v>29</v>
      </c>
      <c r="AB7" s="5" t="s">
        <v>30</v>
      </c>
      <c r="AC7" s="5" t="s">
        <v>31</v>
      </c>
      <c r="AD7" s="5" t="s">
        <v>41</v>
      </c>
      <c r="AE7" s="5" t="s">
        <v>40</v>
      </c>
      <c r="AF7" s="5" t="s">
        <v>32</v>
      </c>
      <c r="AG7" s="5" t="s">
        <v>33</v>
      </c>
    </row>
    <row r="8" spans="1:76" x14ac:dyDescent="0.15">
      <c r="A8" s="5" t="s">
        <v>74</v>
      </c>
      <c r="B8" s="5">
        <v>500</v>
      </c>
      <c r="C8" s="5">
        <v>600</v>
      </c>
      <c r="D8" s="5">
        <v>0.2</v>
      </c>
      <c r="E8" s="5">
        <v>9</v>
      </c>
      <c r="F8" s="5">
        <v>100</v>
      </c>
      <c r="G8" s="5">
        <v>0.8</v>
      </c>
      <c r="H8" s="5">
        <v>0.3</v>
      </c>
      <c r="I8" s="5">
        <v>0.35</v>
      </c>
      <c r="J8" s="5" t="s">
        <v>369</v>
      </c>
      <c r="K8" s="5" t="s">
        <v>359</v>
      </c>
      <c r="L8" s="5" t="s">
        <v>181</v>
      </c>
      <c r="M8" t="s">
        <v>128</v>
      </c>
      <c r="N8" s="5" t="s">
        <v>80</v>
      </c>
      <c r="O8" s="5" t="s">
        <v>81</v>
      </c>
      <c r="P8" s="5" t="s">
        <v>181</v>
      </c>
      <c r="Q8" s="5" t="s">
        <v>182</v>
      </c>
      <c r="R8" s="5" t="s">
        <v>82</v>
      </c>
      <c r="S8" s="5" t="s">
        <v>15</v>
      </c>
      <c r="T8" s="5" t="s">
        <v>16</v>
      </c>
      <c r="U8" s="5" t="s">
        <v>20</v>
      </c>
      <c r="W8" s="5" t="s">
        <v>21</v>
      </c>
      <c r="X8" s="5" t="s">
        <v>9</v>
      </c>
      <c r="Y8" s="5" t="s">
        <v>10</v>
      </c>
      <c r="Z8" s="5" t="s">
        <v>34</v>
      </c>
      <c r="AB8" s="5" t="s">
        <v>35</v>
      </c>
      <c r="AC8" s="5" t="s">
        <v>8</v>
      </c>
      <c r="AD8" s="5" t="s">
        <v>11</v>
      </c>
      <c r="AE8" s="5" t="s">
        <v>12</v>
      </c>
      <c r="AF8" s="5" t="s">
        <v>13</v>
      </c>
      <c r="AG8" s="5" t="s">
        <v>39</v>
      </c>
      <c r="AK8" s="30" t="s">
        <v>5</v>
      </c>
      <c r="AL8" s="30" t="s">
        <v>6</v>
      </c>
      <c r="AM8" s="30" t="s">
        <v>7</v>
      </c>
      <c r="AO8" s="7" t="s">
        <v>131</v>
      </c>
      <c r="AP8" s="7" t="s">
        <v>14</v>
      </c>
      <c r="AR8" s="5" t="s">
        <v>133</v>
      </c>
      <c r="AS8" s="5" t="s">
        <v>134</v>
      </c>
      <c r="AT8" s="5" t="s">
        <v>135</v>
      </c>
      <c r="BA8" s="5" t="s">
        <v>37</v>
      </c>
    </row>
    <row r="9" spans="1:76" x14ac:dyDescent="0.15">
      <c r="K9" s="5" t="s">
        <v>360</v>
      </c>
      <c r="R9" s="1" t="s">
        <v>72</v>
      </c>
      <c r="S9" t="s">
        <v>95</v>
      </c>
      <c r="T9" s="1">
        <v>800</v>
      </c>
      <c r="U9" s="5">
        <f t="shared" ref="U9:U32" si="0">T$4/T9</f>
        <v>150</v>
      </c>
      <c r="W9" s="9">
        <f>T9*(1-Z9)/((1+X9)*(1+Y9*$Y$5))*VLOOKUP(K9,A:C,2,FALSE)</f>
        <v>672</v>
      </c>
      <c r="X9" s="10">
        <v>0</v>
      </c>
      <c r="Y9" s="10">
        <v>0</v>
      </c>
      <c r="Z9" s="10">
        <v>0.3</v>
      </c>
      <c r="AB9" s="5">
        <f>U9/(AC9*(1+$AD$5*AD9)*(1+AE9*$AE$5)*(1+(($AF$5+AG9)-1)*AF9))*VLOOKUP(K9,A:C,2,FALSE)</f>
        <v>180</v>
      </c>
      <c r="AC9" s="10">
        <v>1</v>
      </c>
      <c r="AD9" s="10">
        <v>0</v>
      </c>
      <c r="AE9" s="10">
        <v>0</v>
      </c>
      <c r="AF9" s="10">
        <v>0</v>
      </c>
      <c r="AG9" s="10">
        <v>0</v>
      </c>
      <c r="AI9" s="10">
        <v>10</v>
      </c>
      <c r="AK9" s="31">
        <f t="shared" ref="AK9:AK32" si="1">VLOOKUP(R9,A:F,6,FALSE)</f>
        <v>120</v>
      </c>
      <c r="AL9" s="31">
        <v>60</v>
      </c>
      <c r="AM9" s="31">
        <v>0</v>
      </c>
      <c r="AO9" s="7">
        <v>0.4</v>
      </c>
      <c r="AP9" s="7">
        <v>0</v>
      </c>
      <c r="AR9" s="5">
        <f>INT(AB9)</f>
        <v>180</v>
      </c>
      <c r="AS9" s="5">
        <f>INT(AO9*AR9)</f>
        <v>72</v>
      </c>
      <c r="AT9" s="5">
        <f>AS9+AR9</f>
        <v>252</v>
      </c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</row>
    <row r="10" spans="1:76" x14ac:dyDescent="0.15">
      <c r="K10" s="5" t="s">
        <v>360</v>
      </c>
      <c r="L10" s="5">
        <v>1</v>
      </c>
      <c r="M10">
        <v>1</v>
      </c>
      <c r="P10" s="5">
        <v>1</v>
      </c>
      <c r="Q10" s="26">
        <v>1</v>
      </c>
      <c r="R10" s="1" t="s">
        <v>71</v>
      </c>
      <c r="S10" t="s">
        <v>83</v>
      </c>
      <c r="T10" s="1">
        <v>1000</v>
      </c>
      <c r="U10" s="5">
        <f t="shared" si="0"/>
        <v>120</v>
      </c>
      <c r="W10" s="9">
        <f t="shared" ref="W10:W32" si="2">T10*(1-Z10)/((1+X10)*(1+Y10*$Y$5))*VLOOKUP(K10,A:C,2,FALSE)</f>
        <v>780</v>
      </c>
      <c r="X10" s="10">
        <v>0</v>
      </c>
      <c r="Y10" s="10">
        <v>0</v>
      </c>
      <c r="Z10" s="10">
        <v>0.35</v>
      </c>
      <c r="AB10" s="5">
        <f t="shared" ref="AB10:AB32" si="3">U10/(AC10*(1+$AD$5*AD10)*(1+AE10*$AE$5)*(1+(($AF$5+AG10)-1)*AF10))*VLOOKUP(K10,A:C,2,FALSE)</f>
        <v>151.57894736842107</v>
      </c>
      <c r="AC10" s="10">
        <v>0.95</v>
      </c>
      <c r="AD10" s="10">
        <v>0</v>
      </c>
      <c r="AE10" s="10">
        <v>0</v>
      </c>
      <c r="AF10" s="10">
        <v>0</v>
      </c>
      <c r="AG10" s="10">
        <v>0</v>
      </c>
      <c r="AI10" s="10">
        <f t="shared" ref="AI10:AI32" si="4">VLOOKUP(R10,A:E,5,FALSE)</f>
        <v>10</v>
      </c>
      <c r="AK10" s="31">
        <f t="shared" si="1"/>
        <v>120</v>
      </c>
      <c r="AL10" s="31">
        <v>60</v>
      </c>
      <c r="AM10" s="31">
        <v>0</v>
      </c>
      <c r="AO10" s="7">
        <v>0.4</v>
      </c>
      <c r="AP10" s="7">
        <v>0</v>
      </c>
      <c r="AR10" s="5">
        <f t="shared" ref="AR10:AR32" si="5">INT(AB10)</f>
        <v>151</v>
      </c>
      <c r="AS10" s="5">
        <f t="shared" ref="AS10:AS32" si="6">INT(AO10*AR10)</f>
        <v>60</v>
      </c>
      <c r="AT10" s="5">
        <f t="shared" ref="AT10:AT32" si="7">AS10+AR10</f>
        <v>211</v>
      </c>
      <c r="AZ10"/>
      <c r="BA10" t="s">
        <v>95</v>
      </c>
      <c r="BB10" s="5" t="s">
        <v>83</v>
      </c>
      <c r="BC10" s="5" t="s">
        <v>84</v>
      </c>
      <c r="BD10" s="5" t="s">
        <v>85</v>
      </c>
      <c r="BE10" s="1" t="s">
        <v>52</v>
      </c>
      <c r="BF10" s="1" t="s">
        <v>53</v>
      </c>
      <c r="BG10" s="1" t="s">
        <v>54</v>
      </c>
      <c r="BH10" s="1" t="s">
        <v>55</v>
      </c>
      <c r="BI10" s="1" t="s">
        <v>56</v>
      </c>
      <c r="BJ10" s="1" t="s">
        <v>57</v>
      </c>
      <c r="BK10" s="1" t="s">
        <v>58</v>
      </c>
      <c r="BL10" s="1" t="s">
        <v>59</v>
      </c>
      <c r="BM10" s="1" t="s">
        <v>60</v>
      </c>
      <c r="BN10" s="1" t="s">
        <v>61</v>
      </c>
      <c r="BO10" s="1" t="s">
        <v>62</v>
      </c>
      <c r="BP10" s="1" t="s">
        <v>63</v>
      </c>
      <c r="BQ10" s="1" t="s">
        <v>64</v>
      </c>
      <c r="BR10" s="1" t="s">
        <v>65</v>
      </c>
      <c r="BS10" s="1" t="s">
        <v>66</v>
      </c>
      <c r="BT10" s="1" t="s">
        <v>67</v>
      </c>
      <c r="BU10" s="1" t="s">
        <v>65</v>
      </c>
      <c r="BV10" s="1" t="s">
        <v>68</v>
      </c>
      <c r="BW10" s="1" t="s">
        <v>69</v>
      </c>
      <c r="BX10" s="1" t="s">
        <v>70</v>
      </c>
    </row>
    <row r="11" spans="1:76" x14ac:dyDescent="0.15">
      <c r="K11" s="5" t="s">
        <v>360</v>
      </c>
      <c r="L11" s="5">
        <v>2</v>
      </c>
      <c r="M11">
        <v>2</v>
      </c>
      <c r="P11" s="5">
        <v>2</v>
      </c>
      <c r="Q11" s="26">
        <v>3</v>
      </c>
      <c r="R11" s="1" t="s">
        <v>72</v>
      </c>
      <c r="S11" t="s">
        <v>84</v>
      </c>
      <c r="T11" s="1">
        <v>600</v>
      </c>
      <c r="U11" s="5">
        <f t="shared" si="0"/>
        <v>200</v>
      </c>
      <c r="W11" s="9">
        <f t="shared" si="2"/>
        <v>468</v>
      </c>
      <c r="X11" s="10">
        <v>0</v>
      </c>
      <c r="Y11" s="10">
        <v>0</v>
      </c>
      <c r="Z11" s="10">
        <v>0.35</v>
      </c>
      <c r="AB11" s="5">
        <f t="shared" si="3"/>
        <v>252.63157894736844</v>
      </c>
      <c r="AC11" s="10">
        <v>0.95</v>
      </c>
      <c r="AD11" s="10">
        <v>0</v>
      </c>
      <c r="AE11" s="10">
        <v>0</v>
      </c>
      <c r="AF11" s="10">
        <v>0</v>
      </c>
      <c r="AG11" s="10">
        <v>0</v>
      </c>
      <c r="AI11" s="10">
        <f t="shared" si="4"/>
        <v>11</v>
      </c>
      <c r="AK11" s="31">
        <f t="shared" si="1"/>
        <v>120</v>
      </c>
      <c r="AL11" s="31">
        <v>60</v>
      </c>
      <c r="AM11" s="31">
        <v>0</v>
      </c>
      <c r="AO11" s="7">
        <v>0.4</v>
      </c>
      <c r="AP11" s="7">
        <v>0</v>
      </c>
      <c r="AR11" s="5">
        <f t="shared" si="5"/>
        <v>252</v>
      </c>
      <c r="AS11" s="5">
        <f t="shared" si="6"/>
        <v>100</v>
      </c>
      <c r="AT11" s="5">
        <f t="shared" si="7"/>
        <v>352</v>
      </c>
      <c r="AY11" s="5" t="s">
        <v>38</v>
      </c>
      <c r="AZ11" t="s">
        <v>95</v>
      </c>
      <c r="BA11" s="11">
        <f t="shared" ref="BA11:BJ20" si="8">VLOOKUP($AZ11,$S:$U,2,FALSE)/VLOOKUP(BA$10,$S:$U,3,FALSE)</f>
        <v>5.333333333333333</v>
      </c>
      <c r="BB11" s="11">
        <f t="shared" si="8"/>
        <v>6.666666666666667</v>
      </c>
      <c r="BC11" s="11">
        <f t="shared" si="8"/>
        <v>4</v>
      </c>
      <c r="BD11" s="11">
        <f t="shared" si="8"/>
        <v>5</v>
      </c>
      <c r="BE11" s="11">
        <f t="shared" si="8"/>
        <v>6.6333333333333329</v>
      </c>
      <c r="BF11" s="11">
        <f t="shared" si="8"/>
        <v>2.9533333333333336</v>
      </c>
      <c r="BG11" s="11">
        <f t="shared" si="8"/>
        <v>3.7733333333333334</v>
      </c>
      <c r="BH11" s="11">
        <f t="shared" si="8"/>
        <v>6.7466666666666661</v>
      </c>
      <c r="BI11" s="11">
        <f t="shared" si="8"/>
        <v>2.8933333333333335</v>
      </c>
      <c r="BJ11" s="11">
        <f t="shared" si="8"/>
        <v>3.9933333333333336</v>
      </c>
      <c r="BK11" s="11">
        <f t="shared" ref="BK11:BW20" si="9">VLOOKUP($AZ11,$S:$U,2,FALSE)/VLOOKUP(BK$10,$S:$U,3,FALSE)</f>
        <v>3.92</v>
      </c>
      <c r="BL11" s="11">
        <f t="shared" si="9"/>
        <v>6.4066666666666672</v>
      </c>
      <c r="BM11" s="11">
        <f t="shared" si="9"/>
        <v>2.8866666666666667</v>
      </c>
      <c r="BN11" s="11">
        <f t="shared" si="9"/>
        <v>3.42</v>
      </c>
      <c r="BO11" s="11">
        <f t="shared" si="9"/>
        <v>6.38</v>
      </c>
      <c r="BP11" s="11">
        <f t="shared" si="9"/>
        <v>3.5466666666666664</v>
      </c>
      <c r="BQ11" s="11">
        <f t="shared" si="9"/>
        <v>6.7266666666666666</v>
      </c>
      <c r="BR11" s="11">
        <f t="shared" si="9"/>
        <v>6.4466666666666672</v>
      </c>
      <c r="BS11" s="11">
        <f t="shared" si="9"/>
        <v>6.64</v>
      </c>
      <c r="BT11" s="11">
        <f t="shared" si="9"/>
        <v>6.78</v>
      </c>
      <c r="BU11" s="11">
        <f t="shared" si="9"/>
        <v>6.4466666666666672</v>
      </c>
      <c r="BV11" s="11">
        <f t="shared" si="9"/>
        <v>2.86</v>
      </c>
      <c r="BW11" s="11">
        <f t="shared" si="9"/>
        <v>3.8733333333333331</v>
      </c>
    </row>
    <row r="12" spans="1:76" x14ac:dyDescent="0.15">
      <c r="K12" s="5" t="s">
        <v>360</v>
      </c>
      <c r="L12" s="5">
        <v>3</v>
      </c>
      <c r="M12">
        <v>3</v>
      </c>
      <c r="P12" s="5">
        <v>3</v>
      </c>
      <c r="Q12" s="26">
        <v>6</v>
      </c>
      <c r="R12" s="1" t="s">
        <v>73</v>
      </c>
      <c r="S12" t="s">
        <v>85</v>
      </c>
      <c r="T12" s="1">
        <v>750</v>
      </c>
      <c r="U12" s="5">
        <f t="shared" si="0"/>
        <v>160</v>
      </c>
      <c r="W12" s="9">
        <f t="shared" si="2"/>
        <v>585</v>
      </c>
      <c r="X12" s="10">
        <v>0</v>
      </c>
      <c r="Y12" s="10">
        <v>0</v>
      </c>
      <c r="Z12" s="10">
        <v>0.35</v>
      </c>
      <c r="AB12" s="5">
        <f t="shared" si="3"/>
        <v>202.10526315789474</v>
      </c>
      <c r="AC12" s="10">
        <v>0.95</v>
      </c>
      <c r="AD12" s="10">
        <v>0</v>
      </c>
      <c r="AE12" s="10">
        <v>0</v>
      </c>
      <c r="AF12" s="10">
        <v>0</v>
      </c>
      <c r="AG12" s="10">
        <v>0</v>
      </c>
      <c r="AI12" s="10">
        <f t="shared" si="4"/>
        <v>9</v>
      </c>
      <c r="AK12" s="31">
        <f t="shared" si="1"/>
        <v>100</v>
      </c>
      <c r="AL12" s="31">
        <v>60</v>
      </c>
      <c r="AM12" s="31">
        <v>0</v>
      </c>
      <c r="AO12" s="7">
        <v>0.4</v>
      </c>
      <c r="AP12" s="7">
        <v>0</v>
      </c>
      <c r="AR12" s="5">
        <f t="shared" si="5"/>
        <v>202</v>
      </c>
      <c r="AS12" s="5">
        <f t="shared" si="6"/>
        <v>80</v>
      </c>
      <c r="AT12" s="5">
        <f t="shared" si="7"/>
        <v>282</v>
      </c>
      <c r="AZ12" t="s">
        <v>83</v>
      </c>
      <c r="BA12" s="11">
        <f t="shared" si="8"/>
        <v>6.666666666666667</v>
      </c>
      <c r="BB12" s="11">
        <f t="shared" si="8"/>
        <v>8.3333333333333339</v>
      </c>
      <c r="BC12" s="11">
        <f t="shared" si="8"/>
        <v>5</v>
      </c>
      <c r="BD12" s="11">
        <f t="shared" si="8"/>
        <v>6.25</v>
      </c>
      <c r="BE12" s="11">
        <f t="shared" si="8"/>
        <v>8.2916666666666661</v>
      </c>
      <c r="BF12" s="11">
        <f t="shared" si="8"/>
        <v>3.6916666666666669</v>
      </c>
      <c r="BG12" s="11">
        <f t="shared" si="8"/>
        <v>4.7166666666666668</v>
      </c>
      <c r="BH12" s="11">
        <f t="shared" si="8"/>
        <v>8.4333333333333336</v>
      </c>
      <c r="BI12" s="11">
        <f t="shared" si="8"/>
        <v>3.6166666666666667</v>
      </c>
      <c r="BJ12" s="11">
        <f t="shared" si="8"/>
        <v>4.9916666666666671</v>
      </c>
      <c r="BK12" s="11">
        <f t="shared" si="9"/>
        <v>4.8999999999999995</v>
      </c>
      <c r="BL12" s="11">
        <f t="shared" si="9"/>
        <v>8.0083333333333329</v>
      </c>
      <c r="BM12" s="11">
        <f t="shared" si="9"/>
        <v>3.6083333333333334</v>
      </c>
      <c r="BN12" s="11">
        <f t="shared" si="9"/>
        <v>4.2750000000000004</v>
      </c>
      <c r="BO12" s="11">
        <f t="shared" si="9"/>
        <v>7.9750000000000005</v>
      </c>
      <c r="BP12" s="11">
        <f t="shared" si="9"/>
        <v>4.4333333333333336</v>
      </c>
      <c r="BQ12" s="11">
        <f t="shared" si="9"/>
        <v>8.4083333333333332</v>
      </c>
      <c r="BR12" s="11">
        <f t="shared" si="9"/>
        <v>8.0583333333333336</v>
      </c>
      <c r="BS12" s="11">
        <f t="shared" si="9"/>
        <v>8.2999999999999989</v>
      </c>
      <c r="BT12" s="11">
        <f t="shared" si="9"/>
        <v>8.4749999999999996</v>
      </c>
      <c r="BU12" s="11">
        <f t="shared" si="9"/>
        <v>8.0583333333333336</v>
      </c>
      <c r="BV12" s="11">
        <f t="shared" si="9"/>
        <v>3.5749999999999997</v>
      </c>
      <c r="BW12" s="11">
        <f t="shared" si="9"/>
        <v>4.8416666666666668</v>
      </c>
    </row>
    <row r="13" spans="1:76" x14ac:dyDescent="0.15">
      <c r="J13" s="5">
        <f ca="1">RANDBETWEEN(VLOOKUP(R13,A:I,8,FALSE)*100,VLOOKUP(R13,A:I,9,FALSE)*100)/100</f>
        <v>0.38</v>
      </c>
      <c r="K13" s="5" t="s">
        <v>361</v>
      </c>
      <c r="L13" s="5">
        <v>4</v>
      </c>
      <c r="M13" s="26">
        <v>4</v>
      </c>
      <c r="N13" s="1">
        <f t="shared" ref="N13:N32" ca="1" si="10">RANDBETWEEN(VLOOKUP(R13,A:C,2,FALSE),VLOOKUP(R13,A:C,3,FALSE))</f>
        <v>952</v>
      </c>
      <c r="O13" s="1">
        <v>995</v>
      </c>
      <c r="P13" s="5">
        <v>4</v>
      </c>
      <c r="Q13" s="26">
        <v>21</v>
      </c>
      <c r="R13" s="1" t="s">
        <v>71</v>
      </c>
      <c r="S13" s="1" t="s">
        <v>52</v>
      </c>
      <c r="T13" s="1">
        <v>995</v>
      </c>
      <c r="U13" s="5">
        <f t="shared" si="0"/>
        <v>120.60301507537689</v>
      </c>
      <c r="W13" s="9">
        <f t="shared" si="2"/>
        <v>587.05000000000007</v>
      </c>
      <c r="X13" s="10">
        <v>0</v>
      </c>
      <c r="Y13" s="10">
        <v>0</v>
      </c>
      <c r="Z13" s="10">
        <v>0.41</v>
      </c>
      <c r="AB13" s="5">
        <f t="shared" si="3"/>
        <v>126.95054218460726</v>
      </c>
      <c r="AC13" s="10">
        <v>0.95</v>
      </c>
      <c r="AD13" s="10">
        <v>0</v>
      </c>
      <c r="AE13" s="10">
        <v>0</v>
      </c>
      <c r="AF13" s="10">
        <v>0</v>
      </c>
      <c r="AG13" s="10">
        <v>0</v>
      </c>
      <c r="AI13" s="10">
        <f t="shared" si="4"/>
        <v>10</v>
      </c>
      <c r="AK13" s="31">
        <f t="shared" si="1"/>
        <v>120</v>
      </c>
      <c r="AL13" s="31">
        <v>60</v>
      </c>
      <c r="AM13" s="31">
        <v>0</v>
      </c>
      <c r="AO13" s="7">
        <v>0.4</v>
      </c>
      <c r="AP13" s="7">
        <v>0</v>
      </c>
      <c r="AR13" s="5">
        <f t="shared" si="5"/>
        <v>126</v>
      </c>
      <c r="AS13" s="5">
        <f t="shared" si="6"/>
        <v>50</v>
      </c>
      <c r="AT13" s="5">
        <f t="shared" si="7"/>
        <v>176</v>
      </c>
      <c r="AZ13" t="s">
        <v>84</v>
      </c>
      <c r="BA13" s="11">
        <f t="shared" si="8"/>
        <v>4</v>
      </c>
      <c r="BB13" s="11">
        <f t="shared" si="8"/>
        <v>5</v>
      </c>
      <c r="BC13" s="11">
        <f t="shared" si="8"/>
        <v>3</v>
      </c>
      <c r="BD13" s="11">
        <f t="shared" si="8"/>
        <v>3.75</v>
      </c>
      <c r="BE13" s="11">
        <f t="shared" si="8"/>
        <v>4.9749999999999996</v>
      </c>
      <c r="BF13" s="11">
        <f t="shared" si="8"/>
        <v>2.2149999999999999</v>
      </c>
      <c r="BG13" s="11">
        <f t="shared" si="8"/>
        <v>2.83</v>
      </c>
      <c r="BH13" s="11">
        <f t="shared" si="8"/>
        <v>5.0599999999999996</v>
      </c>
      <c r="BI13" s="11">
        <f t="shared" si="8"/>
        <v>2.17</v>
      </c>
      <c r="BJ13" s="11">
        <f t="shared" si="8"/>
        <v>2.9950000000000001</v>
      </c>
      <c r="BK13" s="11">
        <f t="shared" si="9"/>
        <v>2.94</v>
      </c>
      <c r="BL13" s="11">
        <f t="shared" si="9"/>
        <v>4.8049999999999997</v>
      </c>
      <c r="BM13" s="11">
        <f t="shared" si="9"/>
        <v>2.165</v>
      </c>
      <c r="BN13" s="11">
        <f t="shared" si="9"/>
        <v>2.5649999999999999</v>
      </c>
      <c r="BO13" s="11">
        <f t="shared" si="9"/>
        <v>4.7850000000000001</v>
      </c>
      <c r="BP13" s="11">
        <f t="shared" si="9"/>
        <v>2.6599999999999997</v>
      </c>
      <c r="BQ13" s="11">
        <f t="shared" si="9"/>
        <v>5.0449999999999999</v>
      </c>
      <c r="BR13" s="11">
        <f t="shared" si="9"/>
        <v>4.835</v>
      </c>
      <c r="BS13" s="11">
        <f t="shared" si="9"/>
        <v>4.9799999999999995</v>
      </c>
      <c r="BT13" s="11">
        <f t="shared" si="9"/>
        <v>5.085</v>
      </c>
      <c r="BU13" s="11">
        <f t="shared" si="9"/>
        <v>4.835</v>
      </c>
      <c r="BV13" s="11">
        <f t="shared" si="9"/>
        <v>2.145</v>
      </c>
      <c r="BW13" s="11">
        <f t="shared" si="9"/>
        <v>2.9049999999999998</v>
      </c>
    </row>
    <row r="14" spans="1:76" x14ac:dyDescent="0.15">
      <c r="A14" s="5" t="s">
        <v>359</v>
      </c>
      <c r="B14" s="5" t="s">
        <v>363</v>
      </c>
      <c r="J14" s="5">
        <f t="shared" ref="J14:J32" ca="1" si="11">RANDBETWEEN(VLOOKUP(R14,A:I,8,FALSE)*100,VLOOKUP(R14,A:I,9,FALSE)*100)/100</f>
        <v>0.33</v>
      </c>
      <c r="K14" s="5" t="s">
        <v>361</v>
      </c>
      <c r="L14" s="5">
        <v>5</v>
      </c>
      <c r="M14" s="26">
        <v>5</v>
      </c>
      <c r="N14" s="1">
        <f t="shared" ca="1" si="10"/>
        <v>416</v>
      </c>
      <c r="O14" s="1">
        <v>443</v>
      </c>
      <c r="P14" s="5">
        <v>5</v>
      </c>
      <c r="Q14" s="26">
        <v>22</v>
      </c>
      <c r="R14" s="1" t="s">
        <v>72</v>
      </c>
      <c r="S14" s="1" t="s">
        <v>53</v>
      </c>
      <c r="T14" s="1">
        <v>443</v>
      </c>
      <c r="U14" s="5">
        <f t="shared" si="0"/>
        <v>270.88036117381489</v>
      </c>
      <c r="W14" s="9">
        <f t="shared" si="2"/>
        <v>283.52</v>
      </c>
      <c r="X14" s="10">
        <v>0</v>
      </c>
      <c r="Y14" s="10">
        <v>0</v>
      </c>
      <c r="Z14" s="10">
        <v>0.36</v>
      </c>
      <c r="AB14" s="5">
        <f t="shared" si="3"/>
        <v>285.13722228822621</v>
      </c>
      <c r="AC14" s="10">
        <v>0.95</v>
      </c>
      <c r="AD14" s="10">
        <v>0</v>
      </c>
      <c r="AE14" s="10">
        <v>0</v>
      </c>
      <c r="AF14" s="10">
        <v>0</v>
      </c>
      <c r="AG14" s="10">
        <v>0</v>
      </c>
      <c r="AI14" s="10">
        <f t="shared" si="4"/>
        <v>11</v>
      </c>
      <c r="AK14" s="31">
        <f t="shared" si="1"/>
        <v>120</v>
      </c>
      <c r="AL14" s="31">
        <v>60</v>
      </c>
      <c r="AM14" s="31">
        <v>0</v>
      </c>
      <c r="AO14" s="7">
        <v>0.3</v>
      </c>
      <c r="AP14" s="7">
        <v>0</v>
      </c>
      <c r="AR14" s="5">
        <f t="shared" si="5"/>
        <v>285</v>
      </c>
      <c r="AS14" s="5">
        <f t="shared" si="6"/>
        <v>85</v>
      </c>
      <c r="AT14" s="5">
        <f t="shared" si="7"/>
        <v>370</v>
      </c>
      <c r="AZ14" t="s">
        <v>85</v>
      </c>
      <c r="BA14" s="11">
        <f t="shared" si="8"/>
        <v>5</v>
      </c>
      <c r="BB14" s="11">
        <f t="shared" si="8"/>
        <v>6.25</v>
      </c>
      <c r="BC14" s="11">
        <f t="shared" si="8"/>
        <v>3.75</v>
      </c>
      <c r="BD14" s="11">
        <f t="shared" si="8"/>
        <v>4.6875</v>
      </c>
      <c r="BE14" s="11">
        <f t="shared" si="8"/>
        <v>6.21875</v>
      </c>
      <c r="BF14" s="11">
        <f t="shared" si="8"/>
        <v>2.7687500000000003</v>
      </c>
      <c r="BG14" s="11">
        <f t="shared" si="8"/>
        <v>3.5375000000000001</v>
      </c>
      <c r="BH14" s="11">
        <f t="shared" si="8"/>
        <v>6.3250000000000002</v>
      </c>
      <c r="BI14" s="11">
        <f t="shared" si="8"/>
        <v>2.7125000000000004</v>
      </c>
      <c r="BJ14" s="11">
        <f t="shared" si="8"/>
        <v>3.7437499999999999</v>
      </c>
      <c r="BK14" s="11">
        <f t="shared" si="9"/>
        <v>3.6749999999999998</v>
      </c>
      <c r="BL14" s="11">
        <f t="shared" si="9"/>
        <v>6.0062500000000005</v>
      </c>
      <c r="BM14" s="11">
        <f t="shared" si="9"/>
        <v>2.7062500000000003</v>
      </c>
      <c r="BN14" s="11">
        <f t="shared" si="9"/>
        <v>3.2062499999999998</v>
      </c>
      <c r="BO14" s="11">
        <f t="shared" si="9"/>
        <v>5.9812500000000002</v>
      </c>
      <c r="BP14" s="11">
        <f t="shared" si="9"/>
        <v>3.3249999999999997</v>
      </c>
      <c r="BQ14" s="11">
        <f t="shared" si="9"/>
        <v>6.3062500000000004</v>
      </c>
      <c r="BR14" s="11">
        <f t="shared" si="9"/>
        <v>6.0437500000000002</v>
      </c>
      <c r="BS14" s="11">
        <f t="shared" si="9"/>
        <v>6.2249999999999996</v>
      </c>
      <c r="BT14" s="11">
        <f t="shared" si="9"/>
        <v>6.3562500000000002</v>
      </c>
      <c r="BU14" s="11">
        <f t="shared" si="9"/>
        <v>6.0437500000000002</v>
      </c>
      <c r="BV14" s="11">
        <f t="shared" si="9"/>
        <v>2.6812499999999999</v>
      </c>
      <c r="BW14" s="11">
        <f t="shared" si="9"/>
        <v>3.6312500000000001</v>
      </c>
    </row>
    <row r="15" spans="1:76" x14ac:dyDescent="0.15">
      <c r="A15" s="5" t="s">
        <v>361</v>
      </c>
      <c r="B15" s="5">
        <v>1</v>
      </c>
      <c r="J15" s="5">
        <f t="shared" ca="1" si="11"/>
        <v>0.34</v>
      </c>
      <c r="K15" s="5" t="s">
        <v>361</v>
      </c>
      <c r="L15" s="5">
        <v>6</v>
      </c>
      <c r="M15" s="26">
        <v>6</v>
      </c>
      <c r="N15" s="1">
        <f t="shared" ca="1" si="10"/>
        <v>515</v>
      </c>
      <c r="O15" s="1">
        <v>566</v>
      </c>
      <c r="P15" s="5">
        <v>6</v>
      </c>
      <c r="Q15" s="26">
        <v>23</v>
      </c>
      <c r="R15" s="1" t="s">
        <v>73</v>
      </c>
      <c r="S15" s="1" t="s">
        <v>54</v>
      </c>
      <c r="T15" s="1">
        <v>566</v>
      </c>
      <c r="U15" s="5">
        <f t="shared" si="0"/>
        <v>212.01413427561837</v>
      </c>
      <c r="W15" s="9">
        <f t="shared" si="2"/>
        <v>396.2</v>
      </c>
      <c r="X15" s="10">
        <v>0</v>
      </c>
      <c r="Y15" s="10">
        <v>0</v>
      </c>
      <c r="Z15" s="10">
        <v>0.3</v>
      </c>
      <c r="AB15" s="5">
        <f t="shared" si="3"/>
        <v>223.17277292170357</v>
      </c>
      <c r="AC15" s="10">
        <v>0.95</v>
      </c>
      <c r="AD15" s="10">
        <v>0</v>
      </c>
      <c r="AE15" s="10">
        <v>0</v>
      </c>
      <c r="AF15" s="10">
        <v>0</v>
      </c>
      <c r="AG15" s="10">
        <v>0</v>
      </c>
      <c r="AI15" s="10">
        <f t="shared" si="4"/>
        <v>9</v>
      </c>
      <c r="AK15" s="31">
        <f t="shared" si="1"/>
        <v>100</v>
      </c>
      <c r="AL15" s="31">
        <v>60</v>
      </c>
      <c r="AM15" s="31">
        <v>0</v>
      </c>
      <c r="AO15" s="7">
        <v>1</v>
      </c>
      <c r="AP15" s="7">
        <v>0</v>
      </c>
      <c r="AR15" s="5">
        <f t="shared" si="5"/>
        <v>223</v>
      </c>
      <c r="AS15" s="5">
        <f t="shared" si="6"/>
        <v>223</v>
      </c>
      <c r="AT15" s="5">
        <f t="shared" si="7"/>
        <v>446</v>
      </c>
      <c r="AZ15" s="1" t="s">
        <v>52</v>
      </c>
      <c r="BA15" s="11">
        <f t="shared" si="8"/>
        <v>6.6333333333333337</v>
      </c>
      <c r="BB15" s="11">
        <f t="shared" si="8"/>
        <v>8.2916666666666661</v>
      </c>
      <c r="BC15" s="11">
        <f t="shared" si="8"/>
        <v>4.9749999999999996</v>
      </c>
      <c r="BD15" s="11">
        <f t="shared" si="8"/>
        <v>6.21875</v>
      </c>
      <c r="BE15" s="11">
        <f t="shared" si="8"/>
        <v>8.2502083333333331</v>
      </c>
      <c r="BF15" s="11">
        <f t="shared" si="8"/>
        <v>3.6732083333333336</v>
      </c>
      <c r="BG15" s="11">
        <f t="shared" si="8"/>
        <v>4.6930833333333331</v>
      </c>
      <c r="BH15" s="11">
        <f t="shared" si="8"/>
        <v>8.3911666666666669</v>
      </c>
      <c r="BI15" s="11">
        <f t="shared" si="8"/>
        <v>3.5985833333333335</v>
      </c>
      <c r="BJ15" s="11">
        <f t="shared" si="8"/>
        <v>4.9667083333333331</v>
      </c>
      <c r="BK15" s="11">
        <f t="shared" si="9"/>
        <v>4.8754999999999997</v>
      </c>
      <c r="BL15" s="11">
        <f t="shared" si="9"/>
        <v>7.9682916666666666</v>
      </c>
      <c r="BM15" s="11">
        <f t="shared" si="9"/>
        <v>3.5902916666666669</v>
      </c>
      <c r="BN15" s="11">
        <f t="shared" si="9"/>
        <v>4.2536250000000004</v>
      </c>
      <c r="BO15" s="11">
        <f t="shared" si="9"/>
        <v>7.9351250000000002</v>
      </c>
      <c r="BP15" s="11">
        <f t="shared" si="9"/>
        <v>4.4111666666666665</v>
      </c>
      <c r="BQ15" s="11">
        <f t="shared" si="9"/>
        <v>8.3662916666666671</v>
      </c>
      <c r="BR15" s="11">
        <f t="shared" si="9"/>
        <v>8.018041666666667</v>
      </c>
      <c r="BS15" s="11">
        <f t="shared" si="9"/>
        <v>8.2584999999999997</v>
      </c>
      <c r="BT15" s="11">
        <f t="shared" si="9"/>
        <v>8.4326249999999998</v>
      </c>
      <c r="BU15" s="11">
        <f t="shared" si="9"/>
        <v>8.018041666666667</v>
      </c>
      <c r="BV15" s="11">
        <f t="shared" si="9"/>
        <v>3.5571249999999996</v>
      </c>
      <c r="BW15" s="11">
        <f t="shared" si="9"/>
        <v>4.8174583333333336</v>
      </c>
    </row>
    <row r="16" spans="1:76" x14ac:dyDescent="0.15">
      <c r="A16" s="5" t="s">
        <v>360</v>
      </c>
      <c r="B16" s="5">
        <v>1.2</v>
      </c>
      <c r="J16" s="5">
        <f t="shared" ca="1" si="11"/>
        <v>0.48</v>
      </c>
      <c r="K16" s="5" t="s">
        <v>361</v>
      </c>
      <c r="L16" s="5">
        <v>7</v>
      </c>
      <c r="M16" s="26">
        <v>7</v>
      </c>
      <c r="N16" s="1">
        <f t="shared" ca="1" si="10"/>
        <v>998</v>
      </c>
      <c r="O16" s="1">
        <v>1012</v>
      </c>
      <c r="P16" s="5">
        <v>7</v>
      </c>
      <c r="Q16" s="26">
        <v>24</v>
      </c>
      <c r="R16" s="1" t="s">
        <v>71</v>
      </c>
      <c r="S16" s="1" t="s">
        <v>55</v>
      </c>
      <c r="T16" s="1">
        <v>1012</v>
      </c>
      <c r="U16" s="5">
        <f t="shared" si="0"/>
        <v>118.57707509881423</v>
      </c>
      <c r="W16" s="9">
        <f t="shared" si="2"/>
        <v>678.04</v>
      </c>
      <c r="X16" s="10">
        <v>0</v>
      </c>
      <c r="Y16" s="10">
        <v>0</v>
      </c>
      <c r="Z16" s="10">
        <v>0.33</v>
      </c>
      <c r="AB16" s="5">
        <f t="shared" si="3"/>
        <v>124.81797378822552</v>
      </c>
      <c r="AC16" s="10">
        <v>0.95</v>
      </c>
      <c r="AD16" s="10">
        <v>0</v>
      </c>
      <c r="AE16" s="10">
        <v>0</v>
      </c>
      <c r="AF16" s="10">
        <v>0</v>
      </c>
      <c r="AG16" s="10">
        <v>0</v>
      </c>
      <c r="AI16" s="10">
        <f t="shared" si="4"/>
        <v>10</v>
      </c>
      <c r="AK16" s="31">
        <f t="shared" si="1"/>
        <v>120</v>
      </c>
      <c r="AL16" s="31">
        <v>60</v>
      </c>
      <c r="AM16" s="31">
        <v>0</v>
      </c>
      <c r="AO16" s="7">
        <v>0.4</v>
      </c>
      <c r="AP16" s="7">
        <v>0</v>
      </c>
      <c r="AR16" s="5">
        <f t="shared" si="5"/>
        <v>124</v>
      </c>
      <c r="AS16" s="5">
        <f t="shared" si="6"/>
        <v>49</v>
      </c>
      <c r="AT16" s="5">
        <f t="shared" si="7"/>
        <v>173</v>
      </c>
      <c r="AZ16" s="1" t="s">
        <v>53</v>
      </c>
      <c r="BA16" s="11">
        <f t="shared" si="8"/>
        <v>2.9533333333333331</v>
      </c>
      <c r="BB16" s="11">
        <f t="shared" si="8"/>
        <v>3.6916666666666669</v>
      </c>
      <c r="BC16" s="11">
        <f t="shared" si="8"/>
        <v>2.2149999999999999</v>
      </c>
      <c r="BD16" s="11">
        <f t="shared" si="8"/>
        <v>2.7687499999999998</v>
      </c>
      <c r="BE16" s="11">
        <f t="shared" si="8"/>
        <v>3.6732083333333332</v>
      </c>
      <c r="BF16" s="11">
        <f t="shared" si="8"/>
        <v>1.6354083333333334</v>
      </c>
      <c r="BG16" s="11">
        <f t="shared" si="8"/>
        <v>2.0894833333333334</v>
      </c>
      <c r="BH16" s="11">
        <f t="shared" si="8"/>
        <v>3.7359666666666667</v>
      </c>
      <c r="BI16" s="11">
        <f t="shared" si="8"/>
        <v>1.6021833333333335</v>
      </c>
      <c r="BJ16" s="11">
        <f t="shared" si="8"/>
        <v>2.2113083333333332</v>
      </c>
      <c r="BK16" s="11">
        <f t="shared" si="9"/>
        <v>2.1707000000000001</v>
      </c>
      <c r="BL16" s="11">
        <f t="shared" si="9"/>
        <v>3.5476916666666667</v>
      </c>
      <c r="BM16" s="11">
        <f t="shared" si="9"/>
        <v>1.5984916666666666</v>
      </c>
      <c r="BN16" s="11">
        <f t="shared" si="9"/>
        <v>1.8938250000000001</v>
      </c>
      <c r="BO16" s="11">
        <f t="shared" si="9"/>
        <v>3.5329250000000001</v>
      </c>
      <c r="BP16" s="11">
        <f t="shared" si="9"/>
        <v>1.9639666666666666</v>
      </c>
      <c r="BQ16" s="11">
        <f t="shared" si="9"/>
        <v>3.7248916666666667</v>
      </c>
      <c r="BR16" s="11">
        <f t="shared" si="9"/>
        <v>3.569841666666667</v>
      </c>
      <c r="BS16" s="11">
        <f t="shared" si="9"/>
        <v>3.6768999999999998</v>
      </c>
      <c r="BT16" s="11">
        <f t="shared" si="9"/>
        <v>3.7544250000000003</v>
      </c>
      <c r="BU16" s="11">
        <f t="shared" si="9"/>
        <v>3.569841666666667</v>
      </c>
      <c r="BV16" s="11">
        <f t="shared" si="9"/>
        <v>1.5837249999999998</v>
      </c>
      <c r="BW16" s="11">
        <f t="shared" si="9"/>
        <v>2.1448583333333331</v>
      </c>
    </row>
    <row r="17" spans="1:75" x14ac:dyDescent="0.15">
      <c r="A17" s="5" t="s">
        <v>362</v>
      </c>
      <c r="B17" s="5">
        <v>1.4</v>
      </c>
      <c r="J17" s="5">
        <f t="shared" ca="1" si="11"/>
        <v>0.34</v>
      </c>
      <c r="K17" s="5" t="s">
        <v>360</v>
      </c>
      <c r="L17" s="5">
        <v>8</v>
      </c>
      <c r="M17" s="26">
        <v>8</v>
      </c>
      <c r="N17" s="1">
        <f t="shared" ca="1" si="10"/>
        <v>403</v>
      </c>
      <c r="O17" s="1">
        <v>434</v>
      </c>
      <c r="P17" s="5">
        <v>8</v>
      </c>
      <c r="Q17" s="26">
        <v>25</v>
      </c>
      <c r="R17" s="1" t="s">
        <v>72</v>
      </c>
      <c r="S17" s="1" t="s">
        <v>56</v>
      </c>
      <c r="T17" s="1">
        <v>434</v>
      </c>
      <c r="U17" s="5">
        <f t="shared" si="0"/>
        <v>276.49769585253455</v>
      </c>
      <c r="W17" s="9">
        <f t="shared" si="2"/>
        <v>359.35199999999998</v>
      </c>
      <c r="X17" s="10">
        <v>0</v>
      </c>
      <c r="Y17" s="10">
        <v>0</v>
      </c>
      <c r="Z17" s="10">
        <v>0.31</v>
      </c>
      <c r="AB17" s="5">
        <f t="shared" si="3"/>
        <v>349.26024739267524</v>
      </c>
      <c r="AC17" s="10">
        <v>0.95</v>
      </c>
      <c r="AD17" s="10">
        <v>0</v>
      </c>
      <c r="AE17" s="10">
        <v>0</v>
      </c>
      <c r="AF17" s="10">
        <v>0</v>
      </c>
      <c r="AG17" s="10">
        <v>0</v>
      </c>
      <c r="AI17" s="10">
        <f t="shared" si="4"/>
        <v>11</v>
      </c>
      <c r="AK17" s="31">
        <f t="shared" si="1"/>
        <v>120</v>
      </c>
      <c r="AL17" s="31">
        <v>60</v>
      </c>
      <c r="AM17" s="31">
        <v>0</v>
      </c>
      <c r="AO17" s="7">
        <v>0.4</v>
      </c>
      <c r="AP17" s="7">
        <v>0</v>
      </c>
      <c r="AR17" s="5">
        <f t="shared" si="5"/>
        <v>349</v>
      </c>
      <c r="AS17" s="5">
        <f t="shared" si="6"/>
        <v>139</v>
      </c>
      <c r="AT17" s="5">
        <f t="shared" si="7"/>
        <v>488</v>
      </c>
      <c r="AZ17" s="1" t="s">
        <v>54</v>
      </c>
      <c r="BA17" s="11">
        <f t="shared" si="8"/>
        <v>3.7733333333333334</v>
      </c>
      <c r="BB17" s="11">
        <f t="shared" si="8"/>
        <v>4.7166666666666668</v>
      </c>
      <c r="BC17" s="11">
        <f t="shared" si="8"/>
        <v>2.83</v>
      </c>
      <c r="BD17" s="11">
        <f t="shared" si="8"/>
        <v>3.5375000000000001</v>
      </c>
      <c r="BE17" s="11">
        <f t="shared" si="8"/>
        <v>4.6930833333333331</v>
      </c>
      <c r="BF17" s="11">
        <f t="shared" si="8"/>
        <v>2.0894833333333334</v>
      </c>
      <c r="BG17" s="11">
        <f t="shared" si="8"/>
        <v>2.6696333333333335</v>
      </c>
      <c r="BH17" s="11">
        <f t="shared" si="8"/>
        <v>4.7732666666666663</v>
      </c>
      <c r="BI17" s="11">
        <f t="shared" si="8"/>
        <v>2.0470333333333333</v>
      </c>
      <c r="BJ17" s="11">
        <f t="shared" si="8"/>
        <v>2.8252833333333336</v>
      </c>
      <c r="BK17" s="11">
        <f t="shared" si="9"/>
        <v>2.7734000000000001</v>
      </c>
      <c r="BL17" s="11">
        <f t="shared" si="9"/>
        <v>4.5327166666666665</v>
      </c>
      <c r="BM17" s="11">
        <f t="shared" si="9"/>
        <v>2.0423166666666668</v>
      </c>
      <c r="BN17" s="11">
        <f t="shared" si="9"/>
        <v>2.4196499999999999</v>
      </c>
      <c r="BO17" s="11">
        <f t="shared" si="9"/>
        <v>4.5138500000000006</v>
      </c>
      <c r="BP17" s="11">
        <f t="shared" si="9"/>
        <v>2.5092666666666665</v>
      </c>
      <c r="BQ17" s="11">
        <f t="shared" si="9"/>
        <v>4.7591166666666664</v>
      </c>
      <c r="BR17" s="11">
        <f t="shared" si="9"/>
        <v>4.5610166666666672</v>
      </c>
      <c r="BS17" s="11">
        <f t="shared" si="9"/>
        <v>4.6978</v>
      </c>
      <c r="BT17" s="11">
        <f t="shared" si="9"/>
        <v>4.7968500000000001</v>
      </c>
      <c r="BU17" s="11">
        <f t="shared" si="9"/>
        <v>4.5610166666666672</v>
      </c>
      <c r="BV17" s="11">
        <f t="shared" si="9"/>
        <v>2.02345</v>
      </c>
      <c r="BW17" s="11">
        <f t="shared" si="9"/>
        <v>2.7403833333333334</v>
      </c>
    </row>
    <row r="18" spans="1:75" x14ac:dyDescent="0.15">
      <c r="J18" s="5">
        <f t="shared" ca="1" si="11"/>
        <v>0.31</v>
      </c>
      <c r="K18" s="5" t="s">
        <v>360</v>
      </c>
      <c r="L18" s="5">
        <v>9</v>
      </c>
      <c r="M18" s="26">
        <v>9</v>
      </c>
      <c r="N18" s="1">
        <f t="shared" ca="1" si="10"/>
        <v>591</v>
      </c>
      <c r="O18" s="1">
        <v>599</v>
      </c>
      <c r="P18" s="5">
        <v>9</v>
      </c>
      <c r="Q18" s="26">
        <v>26</v>
      </c>
      <c r="R18" s="1" t="s">
        <v>73</v>
      </c>
      <c r="S18" s="1" t="s">
        <v>57</v>
      </c>
      <c r="T18" s="1">
        <v>599</v>
      </c>
      <c r="U18" s="5">
        <f t="shared" si="0"/>
        <v>200.3338898163606</v>
      </c>
      <c r="W18" s="9">
        <f t="shared" si="2"/>
        <v>503.15999999999991</v>
      </c>
      <c r="X18" s="10">
        <v>0</v>
      </c>
      <c r="Y18" s="10">
        <v>0</v>
      </c>
      <c r="Z18" s="10">
        <v>0.3</v>
      </c>
      <c r="AB18" s="5">
        <f t="shared" si="3"/>
        <v>253.05333450487655</v>
      </c>
      <c r="AC18" s="10">
        <v>0.95</v>
      </c>
      <c r="AD18" s="10">
        <v>0</v>
      </c>
      <c r="AE18" s="10">
        <v>0</v>
      </c>
      <c r="AF18" s="10">
        <v>0</v>
      </c>
      <c r="AG18" s="10">
        <v>0</v>
      </c>
      <c r="AI18" s="10">
        <f t="shared" si="4"/>
        <v>9</v>
      </c>
      <c r="AK18" s="31">
        <f t="shared" si="1"/>
        <v>100</v>
      </c>
      <c r="AL18" s="31">
        <v>60</v>
      </c>
      <c r="AM18" s="31">
        <v>0</v>
      </c>
      <c r="AO18" s="7">
        <v>0.4</v>
      </c>
      <c r="AP18" s="7">
        <v>0</v>
      </c>
      <c r="AR18" s="5">
        <f t="shared" si="5"/>
        <v>253</v>
      </c>
      <c r="AS18" s="5">
        <f t="shared" si="6"/>
        <v>101</v>
      </c>
      <c r="AT18" s="5">
        <f t="shared" si="7"/>
        <v>354</v>
      </c>
      <c r="AZ18" s="1" t="s">
        <v>55</v>
      </c>
      <c r="BA18" s="11">
        <f t="shared" si="8"/>
        <v>6.746666666666667</v>
      </c>
      <c r="BB18" s="11">
        <f t="shared" si="8"/>
        <v>8.4333333333333336</v>
      </c>
      <c r="BC18" s="11">
        <f t="shared" si="8"/>
        <v>5.0599999999999996</v>
      </c>
      <c r="BD18" s="11">
        <f t="shared" si="8"/>
        <v>6.3250000000000002</v>
      </c>
      <c r="BE18" s="11">
        <f t="shared" si="8"/>
        <v>8.3911666666666669</v>
      </c>
      <c r="BF18" s="11">
        <f t="shared" si="8"/>
        <v>3.7359666666666667</v>
      </c>
      <c r="BG18" s="11">
        <f t="shared" si="8"/>
        <v>4.7732666666666663</v>
      </c>
      <c r="BH18" s="11">
        <f t="shared" si="8"/>
        <v>8.5345333333333322</v>
      </c>
      <c r="BI18" s="11">
        <f t="shared" si="8"/>
        <v>3.6600666666666668</v>
      </c>
      <c r="BJ18" s="11">
        <f t="shared" si="8"/>
        <v>5.051566666666667</v>
      </c>
      <c r="BK18" s="11">
        <f t="shared" si="9"/>
        <v>4.9588000000000001</v>
      </c>
      <c r="BL18" s="11">
        <f t="shared" si="9"/>
        <v>8.1044333333333327</v>
      </c>
      <c r="BM18" s="11">
        <f t="shared" si="9"/>
        <v>3.6516333333333333</v>
      </c>
      <c r="BN18" s="11">
        <f t="shared" si="9"/>
        <v>4.3262999999999998</v>
      </c>
      <c r="BO18" s="11">
        <f t="shared" si="9"/>
        <v>8.0707000000000004</v>
      </c>
      <c r="BP18" s="11">
        <f t="shared" si="9"/>
        <v>4.486533333333333</v>
      </c>
      <c r="BQ18" s="11">
        <f t="shared" si="9"/>
        <v>8.5092333333333325</v>
      </c>
      <c r="BR18" s="11">
        <f t="shared" si="9"/>
        <v>8.1550333333333338</v>
      </c>
      <c r="BS18" s="11">
        <f t="shared" si="9"/>
        <v>8.3995999999999995</v>
      </c>
      <c r="BT18" s="11">
        <f t="shared" si="9"/>
        <v>8.5767000000000007</v>
      </c>
      <c r="BU18" s="11">
        <f t="shared" si="9"/>
        <v>8.1550333333333338</v>
      </c>
      <c r="BV18" s="11">
        <f t="shared" si="9"/>
        <v>3.6178999999999997</v>
      </c>
      <c r="BW18" s="11">
        <f t="shared" si="9"/>
        <v>4.8997666666666664</v>
      </c>
    </row>
    <row r="19" spans="1:75" x14ac:dyDescent="0.15">
      <c r="J19" s="5">
        <f t="shared" ca="1" si="11"/>
        <v>0.31</v>
      </c>
      <c r="K19" s="5" t="s">
        <v>360</v>
      </c>
      <c r="L19" s="5">
        <v>10</v>
      </c>
      <c r="M19" s="26">
        <v>10</v>
      </c>
      <c r="N19" s="1">
        <f t="shared" ca="1" si="10"/>
        <v>531</v>
      </c>
      <c r="O19" s="1">
        <v>588</v>
      </c>
      <c r="P19" s="5">
        <v>10</v>
      </c>
      <c r="Q19" s="26">
        <v>27</v>
      </c>
      <c r="R19" s="1" t="s">
        <v>73</v>
      </c>
      <c r="S19" s="1" t="s">
        <v>58</v>
      </c>
      <c r="T19" s="1">
        <v>588</v>
      </c>
      <c r="U19" s="5">
        <f t="shared" si="0"/>
        <v>204.08163265306123</v>
      </c>
      <c r="W19" s="9">
        <f t="shared" si="2"/>
        <v>458.64</v>
      </c>
      <c r="X19" s="10">
        <v>0</v>
      </c>
      <c r="Y19" s="10">
        <v>0</v>
      </c>
      <c r="Z19" s="10">
        <v>0.35</v>
      </c>
      <c r="AB19" s="5">
        <f t="shared" si="3"/>
        <v>257.78732545649837</v>
      </c>
      <c r="AC19" s="10">
        <v>0.95</v>
      </c>
      <c r="AD19" s="10">
        <v>0</v>
      </c>
      <c r="AE19" s="10">
        <v>0</v>
      </c>
      <c r="AF19" s="10">
        <v>0</v>
      </c>
      <c r="AG19" s="10">
        <v>0</v>
      </c>
      <c r="AI19" s="10">
        <f t="shared" si="4"/>
        <v>9</v>
      </c>
      <c r="AK19" s="31">
        <f t="shared" si="1"/>
        <v>100</v>
      </c>
      <c r="AL19" s="31">
        <v>60</v>
      </c>
      <c r="AM19" s="31">
        <v>0</v>
      </c>
      <c r="AO19" s="7">
        <v>0.4</v>
      </c>
      <c r="AP19" s="7">
        <v>0</v>
      </c>
      <c r="AR19" s="5">
        <f t="shared" si="5"/>
        <v>257</v>
      </c>
      <c r="AS19" s="5">
        <f t="shared" si="6"/>
        <v>102</v>
      </c>
      <c r="AT19" s="5">
        <f t="shared" si="7"/>
        <v>359</v>
      </c>
      <c r="AZ19" s="1" t="s">
        <v>56</v>
      </c>
      <c r="BA19" s="11">
        <f t="shared" si="8"/>
        <v>2.8933333333333335</v>
      </c>
      <c r="BB19" s="11">
        <f t="shared" si="8"/>
        <v>3.6166666666666667</v>
      </c>
      <c r="BC19" s="11">
        <f t="shared" si="8"/>
        <v>2.17</v>
      </c>
      <c r="BD19" s="11">
        <f t="shared" si="8"/>
        <v>2.7124999999999999</v>
      </c>
      <c r="BE19" s="11">
        <f t="shared" si="8"/>
        <v>3.598583333333333</v>
      </c>
      <c r="BF19" s="11">
        <f t="shared" si="8"/>
        <v>1.6021833333333333</v>
      </c>
      <c r="BG19" s="11">
        <f t="shared" si="8"/>
        <v>2.0470333333333333</v>
      </c>
      <c r="BH19" s="11">
        <f t="shared" si="8"/>
        <v>3.6600666666666664</v>
      </c>
      <c r="BI19" s="11">
        <f t="shared" si="8"/>
        <v>1.5696333333333334</v>
      </c>
      <c r="BJ19" s="11">
        <f t="shared" si="8"/>
        <v>2.1663833333333335</v>
      </c>
      <c r="BK19" s="11">
        <f t="shared" si="9"/>
        <v>2.1265999999999998</v>
      </c>
      <c r="BL19" s="11">
        <f t="shared" si="9"/>
        <v>3.4756166666666668</v>
      </c>
      <c r="BM19" s="11">
        <f t="shared" si="9"/>
        <v>1.5660166666666666</v>
      </c>
      <c r="BN19" s="11">
        <f t="shared" si="9"/>
        <v>1.8553500000000001</v>
      </c>
      <c r="BO19" s="11">
        <f t="shared" si="9"/>
        <v>3.4611500000000004</v>
      </c>
      <c r="BP19" s="11">
        <f t="shared" si="9"/>
        <v>1.9240666666666666</v>
      </c>
      <c r="BQ19" s="11">
        <f t="shared" si="9"/>
        <v>3.6492166666666668</v>
      </c>
      <c r="BR19" s="11">
        <f t="shared" si="9"/>
        <v>3.4973166666666669</v>
      </c>
      <c r="BS19" s="11">
        <f t="shared" si="9"/>
        <v>3.6021999999999998</v>
      </c>
      <c r="BT19" s="11">
        <f t="shared" si="9"/>
        <v>3.67815</v>
      </c>
      <c r="BU19" s="11">
        <f t="shared" si="9"/>
        <v>3.4973166666666669</v>
      </c>
      <c r="BV19" s="11">
        <f t="shared" si="9"/>
        <v>1.55155</v>
      </c>
      <c r="BW19" s="11">
        <f t="shared" si="9"/>
        <v>2.1012833333333334</v>
      </c>
    </row>
    <row r="20" spans="1:75" x14ac:dyDescent="0.15">
      <c r="J20" s="5">
        <f t="shared" ca="1" si="11"/>
        <v>0.48</v>
      </c>
      <c r="K20" s="5" t="s">
        <v>360</v>
      </c>
      <c r="L20" s="5">
        <v>11</v>
      </c>
      <c r="M20" s="26">
        <v>11</v>
      </c>
      <c r="N20" s="1">
        <f t="shared" ca="1" si="10"/>
        <v>1007</v>
      </c>
      <c r="O20" s="1">
        <v>961</v>
      </c>
      <c r="P20" s="5">
        <v>11</v>
      </c>
      <c r="Q20" s="26">
        <v>28</v>
      </c>
      <c r="R20" s="1" t="s">
        <v>71</v>
      </c>
      <c r="S20" s="1" t="s">
        <v>59</v>
      </c>
      <c r="T20" s="1">
        <v>961</v>
      </c>
      <c r="U20" s="5">
        <f t="shared" si="0"/>
        <v>124.86992715920915</v>
      </c>
      <c r="W20" s="9">
        <f t="shared" si="2"/>
        <v>714.98400000000004</v>
      </c>
      <c r="X20" s="10">
        <v>0</v>
      </c>
      <c r="Y20" s="10">
        <v>0</v>
      </c>
      <c r="Z20" s="10">
        <v>0.38</v>
      </c>
      <c r="AB20" s="5">
        <f t="shared" si="3"/>
        <v>157.73043430636946</v>
      </c>
      <c r="AC20" s="10">
        <v>0.95</v>
      </c>
      <c r="AD20" s="10">
        <v>0</v>
      </c>
      <c r="AE20" s="10">
        <v>0</v>
      </c>
      <c r="AF20" s="10">
        <v>0</v>
      </c>
      <c r="AG20" s="10">
        <v>0</v>
      </c>
      <c r="AI20" s="10">
        <f t="shared" si="4"/>
        <v>10</v>
      </c>
      <c r="AK20" s="31">
        <f t="shared" si="1"/>
        <v>120</v>
      </c>
      <c r="AL20" s="31">
        <v>60</v>
      </c>
      <c r="AM20" s="31">
        <v>0</v>
      </c>
      <c r="AO20" s="7">
        <v>0.4</v>
      </c>
      <c r="AP20" s="7">
        <v>0</v>
      </c>
      <c r="AR20" s="5">
        <f t="shared" si="5"/>
        <v>157</v>
      </c>
      <c r="AS20" s="5">
        <f t="shared" si="6"/>
        <v>62</v>
      </c>
      <c r="AT20" s="5">
        <f t="shared" si="7"/>
        <v>219</v>
      </c>
      <c r="AZ20" s="1" t="s">
        <v>57</v>
      </c>
      <c r="BA20" s="11">
        <f t="shared" si="8"/>
        <v>3.9933333333333332</v>
      </c>
      <c r="BB20" s="11">
        <f t="shared" si="8"/>
        <v>4.9916666666666663</v>
      </c>
      <c r="BC20" s="11">
        <f t="shared" si="8"/>
        <v>2.9950000000000001</v>
      </c>
      <c r="BD20" s="11">
        <f t="shared" si="8"/>
        <v>3.7437499999999999</v>
      </c>
      <c r="BE20" s="11">
        <f t="shared" si="8"/>
        <v>4.9667083333333331</v>
      </c>
      <c r="BF20" s="11">
        <f t="shared" si="8"/>
        <v>2.2113083333333332</v>
      </c>
      <c r="BG20" s="11">
        <f t="shared" si="8"/>
        <v>2.8252833333333331</v>
      </c>
      <c r="BH20" s="11">
        <f t="shared" si="8"/>
        <v>5.0515666666666661</v>
      </c>
      <c r="BI20" s="11">
        <f t="shared" si="8"/>
        <v>2.1663833333333335</v>
      </c>
      <c r="BJ20" s="11">
        <f t="shared" si="8"/>
        <v>2.9900083333333334</v>
      </c>
      <c r="BK20" s="11">
        <f t="shared" si="9"/>
        <v>2.9350999999999998</v>
      </c>
      <c r="BL20" s="11">
        <f t="shared" si="9"/>
        <v>4.796991666666667</v>
      </c>
      <c r="BM20" s="11">
        <f t="shared" si="9"/>
        <v>2.1613916666666668</v>
      </c>
      <c r="BN20" s="11">
        <f t="shared" si="9"/>
        <v>2.5607250000000001</v>
      </c>
      <c r="BO20" s="11">
        <f t="shared" si="9"/>
        <v>4.7770250000000001</v>
      </c>
      <c r="BP20" s="11">
        <f t="shared" si="9"/>
        <v>2.6555666666666666</v>
      </c>
      <c r="BQ20" s="11">
        <f t="shared" si="9"/>
        <v>5.0365916666666664</v>
      </c>
      <c r="BR20" s="11">
        <f t="shared" si="9"/>
        <v>4.8269416666666665</v>
      </c>
      <c r="BS20" s="11">
        <f t="shared" si="9"/>
        <v>4.9716999999999993</v>
      </c>
      <c r="BT20" s="11">
        <f t="shared" si="9"/>
        <v>5.0765250000000002</v>
      </c>
      <c r="BU20" s="11">
        <f t="shared" si="9"/>
        <v>4.8269416666666665</v>
      </c>
      <c r="BV20" s="11">
        <f t="shared" si="9"/>
        <v>2.1414249999999999</v>
      </c>
      <c r="BW20" s="11">
        <f t="shared" si="9"/>
        <v>2.9001583333333332</v>
      </c>
    </row>
    <row r="21" spans="1:75" x14ac:dyDescent="0.15">
      <c r="J21" s="5">
        <f t="shared" ca="1" si="11"/>
        <v>0.34</v>
      </c>
      <c r="K21" s="5" t="s">
        <v>360</v>
      </c>
      <c r="L21" s="5">
        <v>12</v>
      </c>
      <c r="M21" s="26">
        <v>12</v>
      </c>
      <c r="N21" s="1">
        <f t="shared" ca="1" si="10"/>
        <v>425</v>
      </c>
      <c r="O21" s="1">
        <v>433</v>
      </c>
      <c r="P21" s="5">
        <v>12</v>
      </c>
      <c r="Q21" s="26">
        <v>29</v>
      </c>
      <c r="R21" s="1" t="s">
        <v>72</v>
      </c>
      <c r="S21" s="1" t="s">
        <v>60</v>
      </c>
      <c r="T21" s="1">
        <v>433</v>
      </c>
      <c r="U21" s="5">
        <f t="shared" si="0"/>
        <v>277.13625866050808</v>
      </c>
      <c r="W21" s="9">
        <f t="shared" si="2"/>
        <v>342.93599999999998</v>
      </c>
      <c r="X21" s="10">
        <v>0</v>
      </c>
      <c r="Y21" s="10">
        <v>0</v>
      </c>
      <c r="Z21" s="10">
        <v>0.34</v>
      </c>
      <c r="AB21" s="5">
        <f t="shared" si="3"/>
        <v>350.06685304485228</v>
      </c>
      <c r="AC21" s="10">
        <v>0.95</v>
      </c>
      <c r="AD21" s="10">
        <v>0</v>
      </c>
      <c r="AE21" s="10">
        <v>0</v>
      </c>
      <c r="AF21" s="10">
        <v>0</v>
      </c>
      <c r="AG21" s="10">
        <v>0</v>
      </c>
      <c r="AI21" s="10">
        <f t="shared" si="4"/>
        <v>11</v>
      </c>
      <c r="AK21" s="31">
        <f t="shared" si="1"/>
        <v>120</v>
      </c>
      <c r="AL21" s="31">
        <v>60</v>
      </c>
      <c r="AM21" s="31">
        <v>0</v>
      </c>
      <c r="AO21" s="7">
        <v>0.4</v>
      </c>
      <c r="AP21" s="7">
        <v>0</v>
      </c>
      <c r="AR21" s="5">
        <f t="shared" si="5"/>
        <v>350</v>
      </c>
      <c r="AS21" s="5">
        <f t="shared" si="6"/>
        <v>140</v>
      </c>
      <c r="AT21" s="5">
        <f t="shared" si="7"/>
        <v>490</v>
      </c>
      <c r="AZ21" s="1" t="s">
        <v>58</v>
      </c>
      <c r="BA21" s="11">
        <f t="shared" ref="BA21:BJ33" si="12">VLOOKUP($AZ21,$S:$U,2,FALSE)/VLOOKUP(BA$10,$S:$U,3,FALSE)</f>
        <v>3.92</v>
      </c>
      <c r="BB21" s="11">
        <f t="shared" si="12"/>
        <v>4.9000000000000004</v>
      </c>
      <c r="BC21" s="11">
        <f t="shared" si="12"/>
        <v>2.94</v>
      </c>
      <c r="BD21" s="11">
        <f t="shared" si="12"/>
        <v>3.6749999999999998</v>
      </c>
      <c r="BE21" s="11">
        <f t="shared" si="12"/>
        <v>4.8754999999999997</v>
      </c>
      <c r="BF21" s="11">
        <f t="shared" si="12"/>
        <v>2.1707000000000001</v>
      </c>
      <c r="BG21" s="11">
        <f t="shared" si="12"/>
        <v>2.7734000000000001</v>
      </c>
      <c r="BH21" s="11">
        <f t="shared" si="12"/>
        <v>4.9588000000000001</v>
      </c>
      <c r="BI21" s="11">
        <f t="shared" si="12"/>
        <v>2.1266000000000003</v>
      </c>
      <c r="BJ21" s="11">
        <f t="shared" si="12"/>
        <v>2.9351000000000003</v>
      </c>
      <c r="BK21" s="11">
        <f t="shared" ref="BK21:BW33" si="13">VLOOKUP($AZ21,$S:$U,2,FALSE)/VLOOKUP(BK$10,$S:$U,3,FALSE)</f>
        <v>2.8811999999999998</v>
      </c>
      <c r="BL21" s="11">
        <f t="shared" si="13"/>
        <v>4.7088999999999999</v>
      </c>
      <c r="BM21" s="11">
        <f t="shared" si="13"/>
        <v>2.1217000000000001</v>
      </c>
      <c r="BN21" s="11">
        <f t="shared" si="13"/>
        <v>2.5137</v>
      </c>
      <c r="BO21" s="11">
        <f t="shared" si="13"/>
        <v>4.6893000000000002</v>
      </c>
      <c r="BP21" s="11">
        <f t="shared" si="13"/>
        <v>2.6067999999999998</v>
      </c>
      <c r="BQ21" s="11">
        <f t="shared" si="13"/>
        <v>4.9440999999999997</v>
      </c>
      <c r="BR21" s="11">
        <f t="shared" si="13"/>
        <v>4.7383000000000006</v>
      </c>
      <c r="BS21" s="11">
        <f t="shared" si="13"/>
        <v>4.8803999999999998</v>
      </c>
      <c r="BT21" s="11">
        <f t="shared" si="13"/>
        <v>4.9832999999999998</v>
      </c>
      <c r="BU21" s="11">
        <f t="shared" si="13"/>
        <v>4.7383000000000006</v>
      </c>
      <c r="BV21" s="11">
        <f t="shared" si="13"/>
        <v>2.1021000000000001</v>
      </c>
      <c r="BW21" s="11">
        <f t="shared" si="13"/>
        <v>2.8468999999999998</v>
      </c>
    </row>
    <row r="22" spans="1:75" x14ac:dyDescent="0.15">
      <c r="J22" s="5">
        <f t="shared" ca="1" si="11"/>
        <v>0.35</v>
      </c>
      <c r="K22" s="5" t="s">
        <v>362</v>
      </c>
      <c r="L22" s="5">
        <v>13</v>
      </c>
      <c r="M22" s="26">
        <v>13</v>
      </c>
      <c r="N22" s="1">
        <f t="shared" ca="1" si="10"/>
        <v>556</v>
      </c>
      <c r="O22" s="1">
        <v>513</v>
      </c>
      <c r="P22" s="5">
        <v>13</v>
      </c>
      <c r="Q22" s="26">
        <v>30</v>
      </c>
      <c r="R22" s="1" t="s">
        <v>73</v>
      </c>
      <c r="S22" s="1" t="s">
        <v>61</v>
      </c>
      <c r="T22" s="1">
        <v>513</v>
      </c>
      <c r="U22" s="5">
        <f t="shared" si="0"/>
        <v>233.91812865497076</v>
      </c>
      <c r="W22" s="9">
        <f t="shared" si="2"/>
        <v>495.55799999999994</v>
      </c>
      <c r="X22" s="10">
        <v>0</v>
      </c>
      <c r="Y22" s="10">
        <v>0</v>
      </c>
      <c r="Z22" s="10">
        <v>0.31</v>
      </c>
      <c r="AB22" s="5">
        <f t="shared" si="3"/>
        <v>344.72145275469376</v>
      </c>
      <c r="AC22" s="10">
        <v>0.95</v>
      </c>
      <c r="AD22" s="10">
        <v>0</v>
      </c>
      <c r="AE22" s="10">
        <v>0</v>
      </c>
      <c r="AF22" s="10">
        <v>0</v>
      </c>
      <c r="AG22" s="10">
        <v>0</v>
      </c>
      <c r="AI22" s="10">
        <f t="shared" si="4"/>
        <v>9</v>
      </c>
      <c r="AK22" s="31">
        <f t="shared" si="1"/>
        <v>100</v>
      </c>
      <c r="AL22" s="31">
        <v>60</v>
      </c>
      <c r="AM22" s="31">
        <v>0</v>
      </c>
      <c r="AO22" s="7">
        <v>0.4</v>
      </c>
      <c r="AP22" s="7">
        <v>0</v>
      </c>
      <c r="AR22" s="5">
        <f t="shared" si="5"/>
        <v>344</v>
      </c>
      <c r="AS22" s="5">
        <f t="shared" si="6"/>
        <v>137</v>
      </c>
      <c r="AT22" s="5">
        <f t="shared" si="7"/>
        <v>481</v>
      </c>
      <c r="AZ22" s="1" t="s">
        <v>59</v>
      </c>
      <c r="BA22" s="11">
        <f t="shared" si="12"/>
        <v>6.4066666666666663</v>
      </c>
      <c r="BB22" s="11">
        <f t="shared" si="12"/>
        <v>8.0083333333333329</v>
      </c>
      <c r="BC22" s="11">
        <f t="shared" si="12"/>
        <v>4.8049999999999997</v>
      </c>
      <c r="BD22" s="11">
        <f t="shared" si="12"/>
        <v>6.0062499999999996</v>
      </c>
      <c r="BE22" s="11">
        <f t="shared" si="12"/>
        <v>7.9682916666666666</v>
      </c>
      <c r="BF22" s="11">
        <f t="shared" si="12"/>
        <v>3.5476916666666667</v>
      </c>
      <c r="BG22" s="11">
        <f t="shared" si="12"/>
        <v>4.5327166666666665</v>
      </c>
      <c r="BH22" s="11">
        <f t="shared" si="12"/>
        <v>8.1044333333333327</v>
      </c>
      <c r="BI22" s="11">
        <f t="shared" si="12"/>
        <v>3.4756166666666668</v>
      </c>
      <c r="BJ22" s="11">
        <f t="shared" si="12"/>
        <v>4.796991666666667</v>
      </c>
      <c r="BK22" s="11">
        <f t="shared" si="13"/>
        <v>4.7088999999999999</v>
      </c>
      <c r="BL22" s="11">
        <f t="shared" si="13"/>
        <v>7.6960083333333333</v>
      </c>
      <c r="BM22" s="11">
        <f t="shared" si="13"/>
        <v>3.4676083333333336</v>
      </c>
      <c r="BN22" s="11">
        <f t="shared" si="13"/>
        <v>4.1082749999999999</v>
      </c>
      <c r="BO22" s="11">
        <f t="shared" si="13"/>
        <v>7.6639750000000006</v>
      </c>
      <c r="BP22" s="11">
        <f t="shared" si="13"/>
        <v>4.2604333333333333</v>
      </c>
      <c r="BQ22" s="11">
        <f t="shared" si="13"/>
        <v>8.0804083333333327</v>
      </c>
      <c r="BR22" s="11">
        <f t="shared" si="13"/>
        <v>7.7440583333333333</v>
      </c>
      <c r="BS22" s="11">
        <f t="shared" si="13"/>
        <v>7.9762999999999993</v>
      </c>
      <c r="BT22" s="11">
        <f t="shared" si="13"/>
        <v>8.1444749999999999</v>
      </c>
      <c r="BU22" s="11">
        <f t="shared" si="13"/>
        <v>7.7440583333333333</v>
      </c>
      <c r="BV22" s="11">
        <f t="shared" si="13"/>
        <v>3.435575</v>
      </c>
      <c r="BW22" s="11">
        <f t="shared" si="13"/>
        <v>4.6528416666666663</v>
      </c>
    </row>
    <row r="23" spans="1:75" x14ac:dyDescent="0.15">
      <c r="A23" s="5" t="s">
        <v>408</v>
      </c>
      <c r="B23" s="5" t="s">
        <v>404</v>
      </c>
      <c r="C23" s="5" t="s">
        <v>359</v>
      </c>
      <c r="D23" s="5" t="s">
        <v>366</v>
      </c>
      <c r="E23" s="5" t="s">
        <v>409</v>
      </c>
      <c r="J23" s="5">
        <f t="shared" ca="1" si="11"/>
        <v>0.35</v>
      </c>
      <c r="K23" s="5" t="s">
        <v>362</v>
      </c>
      <c r="L23" s="5">
        <v>14</v>
      </c>
      <c r="M23" s="26">
        <v>14</v>
      </c>
      <c r="N23" s="1">
        <f t="shared" ca="1" si="10"/>
        <v>1011</v>
      </c>
      <c r="O23" s="1">
        <v>957</v>
      </c>
      <c r="P23" s="5">
        <v>14</v>
      </c>
      <c r="Q23" s="26">
        <v>31</v>
      </c>
      <c r="R23" s="1" t="s">
        <v>71</v>
      </c>
      <c r="S23" s="1" t="s">
        <v>62</v>
      </c>
      <c r="T23" s="1">
        <v>957</v>
      </c>
      <c r="U23" s="5">
        <f t="shared" si="0"/>
        <v>125.39184952978056</v>
      </c>
      <c r="W23" s="9">
        <f t="shared" si="2"/>
        <v>777.08400000000006</v>
      </c>
      <c r="X23" s="10">
        <v>0</v>
      </c>
      <c r="Y23" s="10">
        <v>0</v>
      </c>
      <c r="Z23" s="10">
        <v>0.42</v>
      </c>
      <c r="AB23" s="5">
        <f t="shared" si="3"/>
        <v>184.78798878072925</v>
      </c>
      <c r="AC23" s="10">
        <v>0.95</v>
      </c>
      <c r="AD23" s="10">
        <v>0</v>
      </c>
      <c r="AE23" s="10">
        <v>0</v>
      </c>
      <c r="AF23" s="10">
        <v>0</v>
      </c>
      <c r="AG23" s="10">
        <v>0</v>
      </c>
      <c r="AI23" s="10">
        <f t="shared" si="4"/>
        <v>10</v>
      </c>
      <c r="AK23" s="31">
        <f t="shared" si="1"/>
        <v>120</v>
      </c>
      <c r="AL23" s="31">
        <v>60</v>
      </c>
      <c r="AM23" s="31">
        <v>0</v>
      </c>
      <c r="AO23" s="7">
        <v>0.4</v>
      </c>
      <c r="AP23" s="7">
        <v>0</v>
      </c>
      <c r="AR23" s="5">
        <f t="shared" si="5"/>
        <v>184</v>
      </c>
      <c r="AS23" s="5">
        <f t="shared" si="6"/>
        <v>73</v>
      </c>
      <c r="AT23" s="5">
        <f t="shared" si="7"/>
        <v>257</v>
      </c>
      <c r="AZ23" s="1" t="s">
        <v>60</v>
      </c>
      <c r="BA23" s="11">
        <f t="shared" si="12"/>
        <v>2.8866666666666667</v>
      </c>
      <c r="BB23" s="11">
        <f t="shared" si="12"/>
        <v>3.6083333333333334</v>
      </c>
      <c r="BC23" s="11">
        <f t="shared" si="12"/>
        <v>2.165</v>
      </c>
      <c r="BD23" s="11">
        <f t="shared" si="12"/>
        <v>2.7062499999999998</v>
      </c>
      <c r="BE23" s="11">
        <f t="shared" si="12"/>
        <v>3.5902916666666664</v>
      </c>
      <c r="BF23" s="11">
        <f t="shared" si="12"/>
        <v>1.5984916666666666</v>
      </c>
      <c r="BG23" s="11">
        <f t="shared" si="12"/>
        <v>2.0423166666666668</v>
      </c>
      <c r="BH23" s="11">
        <f t="shared" si="12"/>
        <v>3.6516333333333333</v>
      </c>
      <c r="BI23" s="11">
        <f t="shared" si="12"/>
        <v>1.5660166666666668</v>
      </c>
      <c r="BJ23" s="11">
        <f t="shared" si="12"/>
        <v>2.1613916666666668</v>
      </c>
      <c r="BK23" s="11">
        <f t="shared" si="13"/>
        <v>2.1216999999999997</v>
      </c>
      <c r="BL23" s="11">
        <f t="shared" si="13"/>
        <v>3.4676083333333332</v>
      </c>
      <c r="BM23" s="11">
        <f t="shared" si="13"/>
        <v>1.5624083333333334</v>
      </c>
      <c r="BN23" s="11">
        <f t="shared" si="13"/>
        <v>1.851075</v>
      </c>
      <c r="BO23" s="11">
        <f t="shared" si="13"/>
        <v>3.4531750000000003</v>
      </c>
      <c r="BP23" s="11">
        <f t="shared" si="13"/>
        <v>1.9196333333333333</v>
      </c>
      <c r="BQ23" s="11">
        <f t="shared" si="13"/>
        <v>3.6408083333333332</v>
      </c>
      <c r="BR23" s="11">
        <f t="shared" si="13"/>
        <v>3.4892583333333334</v>
      </c>
      <c r="BS23" s="11">
        <f t="shared" si="13"/>
        <v>3.5938999999999997</v>
      </c>
      <c r="BT23" s="11">
        <f t="shared" si="13"/>
        <v>3.6696750000000002</v>
      </c>
      <c r="BU23" s="11">
        <f t="shared" si="13"/>
        <v>3.4892583333333334</v>
      </c>
      <c r="BV23" s="11">
        <f t="shared" si="13"/>
        <v>1.5479749999999999</v>
      </c>
      <c r="BW23" s="11">
        <f t="shared" si="13"/>
        <v>2.0964416666666668</v>
      </c>
    </row>
    <row r="24" spans="1:75" x14ac:dyDescent="0.15">
      <c r="A24" s="5">
        <v>1</v>
      </c>
      <c r="B24" s="5">
        <v>30</v>
      </c>
      <c r="C24" s="5" t="s">
        <v>361</v>
      </c>
      <c r="D24" s="5">
        <v>1</v>
      </c>
      <c r="E24" s="5">
        <v>0</v>
      </c>
      <c r="J24" s="5">
        <f t="shared" ca="1" si="11"/>
        <v>0.31</v>
      </c>
      <c r="K24" s="5" t="s">
        <v>362</v>
      </c>
      <c r="L24" s="5">
        <v>15</v>
      </c>
      <c r="M24" s="26">
        <v>17</v>
      </c>
      <c r="N24" s="1">
        <f t="shared" ca="1" si="10"/>
        <v>560</v>
      </c>
      <c r="O24" s="1">
        <v>532</v>
      </c>
      <c r="P24" s="5">
        <v>15</v>
      </c>
      <c r="Q24" s="26">
        <v>34</v>
      </c>
      <c r="R24" s="1" t="s">
        <v>73</v>
      </c>
      <c r="S24" s="1" t="s">
        <v>63</v>
      </c>
      <c r="T24" s="1">
        <v>532</v>
      </c>
      <c r="U24" s="5">
        <f t="shared" si="0"/>
        <v>225.5639097744361</v>
      </c>
      <c r="W24" s="9">
        <f t="shared" si="2"/>
        <v>491.56799999999987</v>
      </c>
      <c r="X24" s="10">
        <v>0</v>
      </c>
      <c r="Y24" s="10">
        <v>0</v>
      </c>
      <c r="Z24" s="10">
        <v>0.34</v>
      </c>
      <c r="AB24" s="5">
        <f t="shared" si="3"/>
        <v>332.409972299169</v>
      </c>
      <c r="AC24" s="10">
        <v>0.95</v>
      </c>
      <c r="AD24" s="10">
        <v>0</v>
      </c>
      <c r="AE24" s="10">
        <v>0</v>
      </c>
      <c r="AF24" s="10">
        <v>0</v>
      </c>
      <c r="AG24" s="10">
        <v>0</v>
      </c>
      <c r="AI24" s="10">
        <f t="shared" si="4"/>
        <v>9</v>
      </c>
      <c r="AK24" s="31">
        <f t="shared" si="1"/>
        <v>100</v>
      </c>
      <c r="AL24" s="31">
        <v>60</v>
      </c>
      <c r="AM24" s="31">
        <v>0</v>
      </c>
      <c r="AO24" s="7">
        <v>0.4</v>
      </c>
      <c r="AP24" s="7">
        <v>0</v>
      </c>
      <c r="AR24" s="5">
        <f t="shared" si="5"/>
        <v>332</v>
      </c>
      <c r="AS24" s="5">
        <f t="shared" si="6"/>
        <v>132</v>
      </c>
      <c r="AT24" s="5">
        <f t="shared" si="7"/>
        <v>464</v>
      </c>
      <c r="AZ24" s="1" t="s">
        <v>61</v>
      </c>
      <c r="BA24" s="11">
        <f t="shared" si="12"/>
        <v>3.42</v>
      </c>
      <c r="BB24" s="11">
        <f t="shared" si="12"/>
        <v>4.2750000000000004</v>
      </c>
      <c r="BC24" s="11">
        <f t="shared" si="12"/>
        <v>2.5649999999999999</v>
      </c>
      <c r="BD24" s="11">
        <f t="shared" si="12"/>
        <v>3.2062499999999998</v>
      </c>
      <c r="BE24" s="11">
        <f t="shared" si="12"/>
        <v>4.2536249999999995</v>
      </c>
      <c r="BF24" s="11">
        <f t="shared" si="12"/>
        <v>1.8938250000000001</v>
      </c>
      <c r="BG24" s="11">
        <f t="shared" si="12"/>
        <v>2.4196499999999999</v>
      </c>
      <c r="BH24" s="11">
        <f t="shared" si="12"/>
        <v>4.3262999999999998</v>
      </c>
      <c r="BI24" s="11">
        <f t="shared" si="12"/>
        <v>1.8553500000000001</v>
      </c>
      <c r="BJ24" s="11">
        <f t="shared" si="12"/>
        <v>2.5607250000000001</v>
      </c>
      <c r="BK24" s="11">
        <f t="shared" si="13"/>
        <v>2.5137</v>
      </c>
      <c r="BL24" s="11">
        <f t="shared" si="13"/>
        <v>4.1082749999999999</v>
      </c>
      <c r="BM24" s="11">
        <f t="shared" si="13"/>
        <v>1.851075</v>
      </c>
      <c r="BN24" s="11">
        <f t="shared" si="13"/>
        <v>2.1930749999999999</v>
      </c>
      <c r="BO24" s="11">
        <f t="shared" si="13"/>
        <v>4.0911749999999998</v>
      </c>
      <c r="BP24" s="11">
        <f t="shared" si="13"/>
        <v>2.2742999999999998</v>
      </c>
      <c r="BQ24" s="11">
        <f t="shared" si="13"/>
        <v>4.3134749999999995</v>
      </c>
      <c r="BR24" s="11">
        <f t="shared" si="13"/>
        <v>4.1339250000000005</v>
      </c>
      <c r="BS24" s="11">
        <f t="shared" si="13"/>
        <v>4.2578999999999994</v>
      </c>
      <c r="BT24" s="11">
        <f t="shared" si="13"/>
        <v>4.3476750000000006</v>
      </c>
      <c r="BU24" s="11">
        <f t="shared" si="13"/>
        <v>4.1339250000000005</v>
      </c>
      <c r="BV24" s="11">
        <f t="shared" si="13"/>
        <v>1.8339749999999999</v>
      </c>
      <c r="BW24" s="11">
        <f t="shared" si="13"/>
        <v>2.4837750000000001</v>
      </c>
    </row>
    <row r="25" spans="1:75" x14ac:dyDescent="0.15">
      <c r="A25" s="5">
        <v>31</v>
      </c>
      <c r="B25" s="5">
        <v>40</v>
      </c>
      <c r="C25" s="5" t="s">
        <v>360</v>
      </c>
      <c r="D25" s="5">
        <v>1.2</v>
      </c>
      <c r="E25" s="5">
        <f>(D25-D24)/(A26-A25)</f>
        <v>1.9999999999999997E-2</v>
      </c>
      <c r="J25" s="5">
        <f t="shared" ca="1" si="11"/>
        <v>0.43</v>
      </c>
      <c r="K25" s="5" t="s">
        <v>362</v>
      </c>
      <c r="L25" s="5">
        <v>16</v>
      </c>
      <c r="M25" s="26">
        <v>38</v>
      </c>
      <c r="N25" s="1">
        <f t="shared" ca="1" si="10"/>
        <v>990</v>
      </c>
      <c r="O25" s="1">
        <v>1009</v>
      </c>
      <c r="P25" s="5">
        <v>16</v>
      </c>
      <c r="Q25" s="26">
        <v>35</v>
      </c>
      <c r="R25" s="1" t="s">
        <v>71</v>
      </c>
      <c r="S25" s="1" t="s">
        <v>64</v>
      </c>
      <c r="T25" s="1">
        <v>1009</v>
      </c>
      <c r="U25" s="5">
        <f t="shared" si="0"/>
        <v>118.92963330029733</v>
      </c>
      <c r="W25" s="9">
        <f t="shared" si="2"/>
        <v>847.56</v>
      </c>
      <c r="X25" s="10">
        <v>0</v>
      </c>
      <c r="Y25" s="10">
        <v>0</v>
      </c>
      <c r="Z25" s="10">
        <v>0.4</v>
      </c>
      <c r="AB25" s="5">
        <f t="shared" si="3"/>
        <v>175.26472275833288</v>
      </c>
      <c r="AC25" s="10">
        <v>0.95</v>
      </c>
      <c r="AD25" s="10">
        <v>0</v>
      </c>
      <c r="AE25" s="10">
        <v>0</v>
      </c>
      <c r="AF25" s="10">
        <v>0</v>
      </c>
      <c r="AG25" s="10">
        <v>0</v>
      </c>
      <c r="AI25" s="10">
        <f t="shared" si="4"/>
        <v>10</v>
      </c>
      <c r="AK25" s="31">
        <f t="shared" si="1"/>
        <v>120</v>
      </c>
      <c r="AL25" s="31">
        <v>60</v>
      </c>
      <c r="AM25" s="31">
        <v>0</v>
      </c>
      <c r="AO25" s="7">
        <v>0.4</v>
      </c>
      <c r="AP25" s="7">
        <v>0</v>
      </c>
      <c r="AR25" s="5">
        <f t="shared" si="5"/>
        <v>175</v>
      </c>
      <c r="AS25" s="5">
        <f t="shared" si="6"/>
        <v>70</v>
      </c>
      <c r="AT25" s="5">
        <f t="shared" si="7"/>
        <v>245</v>
      </c>
      <c r="AZ25" s="1" t="s">
        <v>62</v>
      </c>
      <c r="BA25" s="11">
        <f t="shared" si="12"/>
        <v>6.38</v>
      </c>
      <c r="BB25" s="11">
        <f t="shared" si="12"/>
        <v>7.9749999999999996</v>
      </c>
      <c r="BC25" s="11">
        <f t="shared" si="12"/>
        <v>4.7850000000000001</v>
      </c>
      <c r="BD25" s="11">
        <f t="shared" si="12"/>
        <v>5.9812500000000002</v>
      </c>
      <c r="BE25" s="11">
        <f t="shared" si="12"/>
        <v>7.9351250000000002</v>
      </c>
      <c r="BF25" s="11">
        <f t="shared" si="12"/>
        <v>3.5329250000000001</v>
      </c>
      <c r="BG25" s="11">
        <f t="shared" si="12"/>
        <v>4.5138499999999997</v>
      </c>
      <c r="BH25" s="11">
        <f t="shared" si="12"/>
        <v>8.0707000000000004</v>
      </c>
      <c r="BI25" s="11">
        <f t="shared" si="12"/>
        <v>3.4611500000000004</v>
      </c>
      <c r="BJ25" s="11">
        <f t="shared" si="12"/>
        <v>4.7770250000000001</v>
      </c>
      <c r="BK25" s="11">
        <f t="shared" si="13"/>
        <v>4.6892999999999994</v>
      </c>
      <c r="BL25" s="11">
        <f t="shared" si="13"/>
        <v>7.6639749999999998</v>
      </c>
      <c r="BM25" s="11">
        <f t="shared" si="13"/>
        <v>3.4531749999999999</v>
      </c>
      <c r="BN25" s="11">
        <f t="shared" si="13"/>
        <v>4.0911749999999998</v>
      </c>
      <c r="BO25" s="11">
        <f t="shared" si="13"/>
        <v>7.6320750000000004</v>
      </c>
      <c r="BP25" s="11">
        <f t="shared" si="13"/>
        <v>4.2427000000000001</v>
      </c>
      <c r="BQ25" s="11">
        <f t="shared" si="13"/>
        <v>8.0467750000000002</v>
      </c>
      <c r="BR25" s="11">
        <f t="shared" si="13"/>
        <v>7.7118250000000002</v>
      </c>
      <c r="BS25" s="11">
        <f t="shared" si="13"/>
        <v>7.9430999999999994</v>
      </c>
      <c r="BT25" s="11">
        <f t="shared" si="13"/>
        <v>8.1105750000000008</v>
      </c>
      <c r="BU25" s="11">
        <f t="shared" si="13"/>
        <v>7.7118250000000002</v>
      </c>
      <c r="BV25" s="11">
        <f t="shared" si="13"/>
        <v>3.4212749999999996</v>
      </c>
      <c r="BW25" s="11">
        <f t="shared" si="13"/>
        <v>4.6334749999999998</v>
      </c>
    </row>
    <row r="26" spans="1:75" x14ac:dyDescent="0.15">
      <c r="A26" s="5">
        <f>B25+1</f>
        <v>41</v>
      </c>
      <c r="B26" s="5">
        <v>60</v>
      </c>
      <c r="C26" s="5" t="s">
        <v>362</v>
      </c>
      <c r="D26" s="5">
        <v>1.4</v>
      </c>
      <c r="E26" s="5">
        <f t="shared" ref="E26:E27" si="14">(D26-D25)/(A27-A26)</f>
        <v>9.9999999999999985E-3</v>
      </c>
      <c r="J26" s="5">
        <f t="shared" ca="1" si="11"/>
        <v>0.45</v>
      </c>
      <c r="K26" s="5" t="s">
        <v>362</v>
      </c>
      <c r="L26" s="5">
        <v>17</v>
      </c>
      <c r="M26" s="26">
        <v>39</v>
      </c>
      <c r="N26" s="1">
        <f t="shared" ca="1" si="10"/>
        <v>1009</v>
      </c>
      <c r="O26" s="1">
        <v>967</v>
      </c>
      <c r="P26" s="5">
        <v>17</v>
      </c>
      <c r="Q26" s="26">
        <v>36</v>
      </c>
      <c r="R26" s="1" t="s">
        <v>71</v>
      </c>
      <c r="S26" s="1" t="s">
        <v>65</v>
      </c>
      <c r="T26" s="1">
        <v>967</v>
      </c>
      <c r="U26" s="5">
        <f t="shared" si="0"/>
        <v>124.09513960703205</v>
      </c>
      <c r="W26" s="9">
        <f t="shared" si="2"/>
        <v>798.74200000000008</v>
      </c>
      <c r="X26" s="10">
        <v>0</v>
      </c>
      <c r="Y26" s="10">
        <v>0</v>
      </c>
      <c r="Z26" s="10">
        <v>0.41</v>
      </c>
      <c r="AB26" s="5">
        <f t="shared" si="3"/>
        <v>182.87704784194196</v>
      </c>
      <c r="AC26" s="10">
        <v>0.95</v>
      </c>
      <c r="AD26" s="10">
        <v>0</v>
      </c>
      <c r="AE26" s="10">
        <v>0</v>
      </c>
      <c r="AF26" s="10">
        <v>0</v>
      </c>
      <c r="AG26" s="10">
        <v>0</v>
      </c>
      <c r="AI26" s="10">
        <f t="shared" si="4"/>
        <v>10</v>
      </c>
      <c r="AK26" s="31">
        <f t="shared" si="1"/>
        <v>120</v>
      </c>
      <c r="AL26" s="31">
        <v>60</v>
      </c>
      <c r="AM26" s="31">
        <v>0</v>
      </c>
      <c r="AO26" s="7">
        <v>0.4</v>
      </c>
      <c r="AP26" s="7">
        <v>0</v>
      </c>
      <c r="AR26" s="5">
        <f t="shared" si="5"/>
        <v>182</v>
      </c>
      <c r="AS26" s="5">
        <f t="shared" si="6"/>
        <v>72</v>
      </c>
      <c r="AT26" s="5">
        <f t="shared" si="7"/>
        <v>254</v>
      </c>
      <c r="AZ26" s="1" t="s">
        <v>63</v>
      </c>
      <c r="BA26" s="11">
        <f t="shared" si="12"/>
        <v>3.5466666666666669</v>
      </c>
      <c r="BB26" s="11">
        <f t="shared" si="12"/>
        <v>4.4333333333333336</v>
      </c>
      <c r="BC26" s="11">
        <f t="shared" si="12"/>
        <v>2.66</v>
      </c>
      <c r="BD26" s="11">
        <f t="shared" si="12"/>
        <v>3.3250000000000002</v>
      </c>
      <c r="BE26" s="11">
        <f t="shared" si="12"/>
        <v>4.4111666666666665</v>
      </c>
      <c r="BF26" s="11">
        <f t="shared" si="12"/>
        <v>1.9639666666666666</v>
      </c>
      <c r="BG26" s="11">
        <f t="shared" si="12"/>
        <v>2.5092666666666665</v>
      </c>
      <c r="BH26" s="11">
        <f t="shared" si="12"/>
        <v>4.486533333333333</v>
      </c>
      <c r="BI26" s="11">
        <f t="shared" si="12"/>
        <v>1.9240666666666668</v>
      </c>
      <c r="BJ26" s="11">
        <f t="shared" si="12"/>
        <v>2.6555666666666666</v>
      </c>
      <c r="BK26" s="11">
        <f t="shared" si="13"/>
        <v>2.6067999999999998</v>
      </c>
      <c r="BL26" s="11">
        <f t="shared" si="13"/>
        <v>4.2604333333333333</v>
      </c>
      <c r="BM26" s="11">
        <f t="shared" si="13"/>
        <v>1.9196333333333333</v>
      </c>
      <c r="BN26" s="11">
        <f t="shared" si="13"/>
        <v>2.2743000000000002</v>
      </c>
      <c r="BO26" s="11">
        <f t="shared" si="13"/>
        <v>4.2427000000000001</v>
      </c>
      <c r="BP26" s="11">
        <f t="shared" si="13"/>
        <v>2.3585333333333334</v>
      </c>
      <c r="BQ26" s="11">
        <f t="shared" si="13"/>
        <v>4.473233333333333</v>
      </c>
      <c r="BR26" s="11">
        <f t="shared" si="13"/>
        <v>4.2870333333333335</v>
      </c>
      <c r="BS26" s="11">
        <f t="shared" si="13"/>
        <v>4.4155999999999995</v>
      </c>
      <c r="BT26" s="11">
        <f t="shared" si="13"/>
        <v>4.5087000000000002</v>
      </c>
      <c r="BU26" s="11">
        <f t="shared" si="13"/>
        <v>4.2870333333333335</v>
      </c>
      <c r="BV26" s="11">
        <f t="shared" si="13"/>
        <v>1.9018999999999999</v>
      </c>
      <c r="BW26" s="11">
        <f t="shared" si="13"/>
        <v>2.5757666666666665</v>
      </c>
    </row>
    <row r="27" spans="1:75" x14ac:dyDescent="0.15">
      <c r="A27" s="5">
        <f>B26+1</f>
        <v>61</v>
      </c>
      <c r="B27" s="5">
        <v>150</v>
      </c>
      <c r="C27" s="5" t="s">
        <v>362</v>
      </c>
      <c r="D27" s="5">
        <v>1.4</v>
      </c>
      <c r="E27" s="5">
        <f t="shared" si="14"/>
        <v>0</v>
      </c>
      <c r="J27" s="5">
        <f t="shared" ca="1" si="11"/>
        <v>0.43</v>
      </c>
      <c r="K27" s="5" t="s">
        <v>362</v>
      </c>
      <c r="L27" s="5">
        <v>18</v>
      </c>
      <c r="M27" s="26">
        <v>40</v>
      </c>
      <c r="N27" s="1">
        <f t="shared" ca="1" si="10"/>
        <v>992</v>
      </c>
      <c r="O27" s="1">
        <v>996</v>
      </c>
      <c r="P27" s="5">
        <v>18</v>
      </c>
      <c r="Q27" s="26">
        <v>37</v>
      </c>
      <c r="R27" s="1" t="s">
        <v>71</v>
      </c>
      <c r="S27" s="1" t="s">
        <v>66</v>
      </c>
      <c r="T27" s="1">
        <v>996</v>
      </c>
      <c r="U27" s="5">
        <f t="shared" si="0"/>
        <v>120.48192771084338</v>
      </c>
      <c r="W27" s="9">
        <f t="shared" si="2"/>
        <v>697.19999999999993</v>
      </c>
      <c r="X27" s="10">
        <v>0</v>
      </c>
      <c r="Y27" s="10">
        <v>0</v>
      </c>
      <c r="Z27" s="10">
        <v>0.5</v>
      </c>
      <c r="AB27" s="5">
        <f t="shared" si="3"/>
        <v>177.55231452124289</v>
      </c>
      <c r="AC27" s="10">
        <v>0.95</v>
      </c>
      <c r="AD27" s="10">
        <v>0</v>
      </c>
      <c r="AE27" s="10">
        <v>0</v>
      </c>
      <c r="AF27" s="10">
        <v>0</v>
      </c>
      <c r="AG27" s="10">
        <v>0</v>
      </c>
      <c r="AI27" s="10">
        <f t="shared" si="4"/>
        <v>10</v>
      </c>
      <c r="AK27" s="31">
        <f t="shared" si="1"/>
        <v>120</v>
      </c>
      <c r="AL27" s="31">
        <v>60</v>
      </c>
      <c r="AM27" s="31">
        <v>0</v>
      </c>
      <c r="AO27" s="7">
        <v>0.4</v>
      </c>
      <c r="AP27" s="7">
        <v>0</v>
      </c>
      <c r="AR27" s="5">
        <f t="shared" si="5"/>
        <v>177</v>
      </c>
      <c r="AS27" s="5">
        <f t="shared" si="6"/>
        <v>70</v>
      </c>
      <c r="AT27" s="5">
        <f t="shared" si="7"/>
        <v>247</v>
      </c>
      <c r="AZ27" s="1" t="s">
        <v>64</v>
      </c>
      <c r="BA27" s="11">
        <f t="shared" si="12"/>
        <v>6.7266666666666666</v>
      </c>
      <c r="BB27" s="11">
        <f t="shared" si="12"/>
        <v>8.4083333333333332</v>
      </c>
      <c r="BC27" s="11">
        <f t="shared" si="12"/>
        <v>5.0449999999999999</v>
      </c>
      <c r="BD27" s="11">
        <f t="shared" si="12"/>
        <v>6.3062500000000004</v>
      </c>
      <c r="BE27" s="11">
        <f t="shared" si="12"/>
        <v>8.3662916666666671</v>
      </c>
      <c r="BF27" s="11">
        <f t="shared" si="12"/>
        <v>3.7248916666666667</v>
      </c>
      <c r="BG27" s="11">
        <f t="shared" si="12"/>
        <v>4.7591166666666664</v>
      </c>
      <c r="BH27" s="11">
        <f t="shared" si="12"/>
        <v>8.5092333333333325</v>
      </c>
      <c r="BI27" s="11">
        <f t="shared" si="12"/>
        <v>3.6492166666666668</v>
      </c>
      <c r="BJ27" s="11">
        <f t="shared" si="12"/>
        <v>5.0365916666666664</v>
      </c>
      <c r="BK27" s="11">
        <f t="shared" si="13"/>
        <v>4.9440999999999997</v>
      </c>
      <c r="BL27" s="11">
        <f t="shared" si="13"/>
        <v>8.0804083333333327</v>
      </c>
      <c r="BM27" s="11">
        <f t="shared" si="13"/>
        <v>3.6408083333333332</v>
      </c>
      <c r="BN27" s="11">
        <f t="shared" si="13"/>
        <v>4.3134750000000004</v>
      </c>
      <c r="BO27" s="11">
        <f t="shared" si="13"/>
        <v>8.0467750000000002</v>
      </c>
      <c r="BP27" s="11">
        <f t="shared" si="13"/>
        <v>4.473233333333333</v>
      </c>
      <c r="BQ27" s="11">
        <f t="shared" si="13"/>
        <v>8.4840083333333336</v>
      </c>
      <c r="BR27" s="11">
        <f t="shared" si="13"/>
        <v>8.1308583333333342</v>
      </c>
      <c r="BS27" s="11">
        <f t="shared" si="13"/>
        <v>8.3746999999999989</v>
      </c>
      <c r="BT27" s="11">
        <f t="shared" si="13"/>
        <v>8.5512750000000004</v>
      </c>
      <c r="BU27" s="11">
        <f t="shared" si="13"/>
        <v>8.1308583333333342</v>
      </c>
      <c r="BV27" s="11">
        <f t="shared" si="13"/>
        <v>3.6071749999999998</v>
      </c>
      <c r="BW27" s="11">
        <f t="shared" si="13"/>
        <v>4.8852416666666665</v>
      </c>
    </row>
    <row r="28" spans="1:75" x14ac:dyDescent="0.15">
      <c r="A28" s="5">
        <f>B27+1</f>
        <v>151</v>
      </c>
      <c r="J28" s="5">
        <f t="shared" ca="1" si="11"/>
        <v>0.37</v>
      </c>
      <c r="K28" s="5" t="s">
        <v>362</v>
      </c>
      <c r="L28" s="5">
        <v>19</v>
      </c>
      <c r="M28" s="26">
        <v>40</v>
      </c>
      <c r="N28" s="1">
        <f t="shared" ca="1" si="10"/>
        <v>1006</v>
      </c>
      <c r="O28" s="1">
        <v>1017</v>
      </c>
      <c r="P28" s="5">
        <v>19</v>
      </c>
      <c r="Q28" s="26">
        <v>38</v>
      </c>
      <c r="R28" s="1" t="s">
        <v>71</v>
      </c>
      <c r="S28" s="1" t="s">
        <v>67</v>
      </c>
      <c r="T28" s="1">
        <v>1017</v>
      </c>
      <c r="U28" s="5">
        <f t="shared" si="0"/>
        <v>117.99410029498524</v>
      </c>
      <c r="W28" s="9">
        <f t="shared" si="2"/>
        <v>925.47</v>
      </c>
      <c r="X28" s="10">
        <v>0</v>
      </c>
      <c r="Y28" s="10">
        <v>0</v>
      </c>
      <c r="Z28" s="10">
        <v>0.35</v>
      </c>
      <c r="AB28" s="5">
        <f t="shared" si="3"/>
        <v>173.88604253997823</v>
      </c>
      <c r="AC28" s="31">
        <v>0.95</v>
      </c>
      <c r="AD28" s="10">
        <v>0</v>
      </c>
      <c r="AE28" s="10">
        <v>0</v>
      </c>
      <c r="AF28" s="10">
        <v>0</v>
      </c>
      <c r="AG28" s="10">
        <v>0</v>
      </c>
      <c r="AI28" s="10">
        <f t="shared" si="4"/>
        <v>10</v>
      </c>
      <c r="AK28" s="31">
        <f t="shared" si="1"/>
        <v>120</v>
      </c>
      <c r="AL28" s="31">
        <v>60</v>
      </c>
      <c r="AM28" s="31">
        <v>0</v>
      </c>
      <c r="AO28" s="7">
        <v>0.4</v>
      </c>
      <c r="AP28" s="7">
        <v>0</v>
      </c>
      <c r="AR28" s="5">
        <f t="shared" si="5"/>
        <v>173</v>
      </c>
      <c r="AS28" s="5">
        <f t="shared" si="6"/>
        <v>69</v>
      </c>
      <c r="AT28" s="5">
        <f t="shared" si="7"/>
        <v>242</v>
      </c>
      <c r="AZ28" s="1" t="s">
        <v>65</v>
      </c>
      <c r="BA28" s="11">
        <f t="shared" si="12"/>
        <v>6.4466666666666663</v>
      </c>
      <c r="BB28" s="11">
        <f t="shared" si="12"/>
        <v>8.0583333333333336</v>
      </c>
      <c r="BC28" s="11">
        <f t="shared" si="12"/>
        <v>4.835</v>
      </c>
      <c r="BD28" s="11">
        <f t="shared" si="12"/>
        <v>6.0437500000000002</v>
      </c>
      <c r="BE28" s="11">
        <f t="shared" si="12"/>
        <v>8.018041666666667</v>
      </c>
      <c r="BF28" s="11">
        <f t="shared" si="12"/>
        <v>3.5698416666666666</v>
      </c>
      <c r="BG28" s="11">
        <f t="shared" si="12"/>
        <v>4.5610166666666663</v>
      </c>
      <c r="BH28" s="11">
        <f t="shared" si="12"/>
        <v>8.1550333333333338</v>
      </c>
      <c r="BI28" s="11">
        <f t="shared" si="12"/>
        <v>3.4973166666666669</v>
      </c>
      <c r="BJ28" s="11">
        <f t="shared" si="12"/>
        <v>4.8269416666666665</v>
      </c>
      <c r="BK28" s="11">
        <f t="shared" si="13"/>
        <v>4.7382999999999997</v>
      </c>
      <c r="BL28" s="11">
        <f t="shared" si="13"/>
        <v>7.7440583333333333</v>
      </c>
      <c r="BM28" s="11">
        <f t="shared" si="13"/>
        <v>3.4892583333333334</v>
      </c>
      <c r="BN28" s="11">
        <f t="shared" si="13"/>
        <v>4.1339249999999996</v>
      </c>
      <c r="BO28" s="11">
        <f t="shared" si="13"/>
        <v>7.7118250000000002</v>
      </c>
      <c r="BP28" s="11">
        <f t="shared" si="13"/>
        <v>4.2870333333333335</v>
      </c>
      <c r="BQ28" s="11">
        <f t="shared" si="13"/>
        <v>8.1308583333333324</v>
      </c>
      <c r="BR28" s="11">
        <f t="shared" si="13"/>
        <v>7.7924083333333334</v>
      </c>
      <c r="BS28" s="11">
        <f t="shared" si="13"/>
        <v>8.0260999999999996</v>
      </c>
      <c r="BT28" s="11">
        <f t="shared" si="13"/>
        <v>8.1953250000000004</v>
      </c>
      <c r="BU28" s="11">
        <f t="shared" si="13"/>
        <v>7.7924083333333334</v>
      </c>
      <c r="BV28" s="11">
        <f t="shared" si="13"/>
        <v>3.4570249999999998</v>
      </c>
      <c r="BW28" s="11">
        <f t="shared" si="13"/>
        <v>4.6818916666666661</v>
      </c>
    </row>
    <row r="29" spans="1:75" x14ac:dyDescent="0.15">
      <c r="J29" s="5">
        <f t="shared" ca="1" si="11"/>
        <v>0.35</v>
      </c>
      <c r="K29" s="5" t="s">
        <v>362</v>
      </c>
      <c r="L29" s="5">
        <v>20</v>
      </c>
      <c r="M29" s="26">
        <v>42</v>
      </c>
      <c r="N29" s="1">
        <f t="shared" ca="1" si="10"/>
        <v>580</v>
      </c>
      <c r="O29" s="1">
        <v>547</v>
      </c>
      <c r="P29" s="5">
        <v>20</v>
      </c>
      <c r="Q29" s="26">
        <v>40</v>
      </c>
      <c r="R29" s="1" t="s">
        <v>73</v>
      </c>
      <c r="S29" s="1" t="s">
        <v>65</v>
      </c>
      <c r="T29" s="1">
        <v>547</v>
      </c>
      <c r="U29" s="5">
        <f t="shared" si="0"/>
        <v>219.37842778793419</v>
      </c>
      <c r="W29" s="9">
        <f t="shared" si="2"/>
        <v>497.77</v>
      </c>
      <c r="X29" s="10">
        <v>0</v>
      </c>
      <c r="Y29" s="10">
        <v>0</v>
      </c>
      <c r="Z29" s="10">
        <v>0.35</v>
      </c>
      <c r="AB29" s="5">
        <f t="shared" si="3"/>
        <v>323.29452516116618</v>
      </c>
      <c r="AC29" s="10">
        <v>0.95</v>
      </c>
      <c r="AD29" s="10">
        <v>0</v>
      </c>
      <c r="AE29" s="10">
        <v>0</v>
      </c>
      <c r="AF29" s="10">
        <v>0</v>
      </c>
      <c r="AG29" s="10">
        <v>0</v>
      </c>
      <c r="AI29" s="10">
        <f t="shared" si="4"/>
        <v>9</v>
      </c>
      <c r="AK29" s="31">
        <f t="shared" si="1"/>
        <v>100</v>
      </c>
      <c r="AL29" s="31">
        <v>60</v>
      </c>
      <c r="AM29" s="31">
        <v>0</v>
      </c>
      <c r="AO29" s="7">
        <v>0.4</v>
      </c>
      <c r="AP29" s="7">
        <v>0</v>
      </c>
      <c r="AR29" s="5">
        <f t="shared" si="5"/>
        <v>323</v>
      </c>
      <c r="AS29" s="5">
        <f t="shared" si="6"/>
        <v>129</v>
      </c>
      <c r="AT29" s="5">
        <f t="shared" si="7"/>
        <v>452</v>
      </c>
      <c r="AZ29" s="1" t="s">
        <v>66</v>
      </c>
      <c r="BA29" s="11">
        <f t="shared" si="12"/>
        <v>6.64</v>
      </c>
      <c r="BB29" s="11">
        <f t="shared" si="12"/>
        <v>8.3000000000000007</v>
      </c>
      <c r="BC29" s="11">
        <f t="shared" si="12"/>
        <v>4.9800000000000004</v>
      </c>
      <c r="BD29" s="11">
        <f t="shared" si="12"/>
        <v>6.2249999999999996</v>
      </c>
      <c r="BE29" s="11">
        <f t="shared" si="12"/>
        <v>8.2584999999999997</v>
      </c>
      <c r="BF29" s="11">
        <f t="shared" si="12"/>
        <v>3.6769000000000003</v>
      </c>
      <c r="BG29" s="11">
        <f t="shared" si="12"/>
        <v>4.6978</v>
      </c>
      <c r="BH29" s="11">
        <f t="shared" si="12"/>
        <v>8.3995999999999995</v>
      </c>
      <c r="BI29" s="11">
        <f t="shared" si="12"/>
        <v>3.6022000000000003</v>
      </c>
      <c r="BJ29" s="11">
        <f t="shared" si="12"/>
        <v>4.9717000000000002</v>
      </c>
      <c r="BK29" s="11">
        <f t="shared" si="13"/>
        <v>4.8803999999999998</v>
      </c>
      <c r="BL29" s="11">
        <f t="shared" si="13"/>
        <v>7.9763000000000002</v>
      </c>
      <c r="BM29" s="11">
        <f t="shared" si="13"/>
        <v>3.5939000000000001</v>
      </c>
      <c r="BN29" s="11">
        <f t="shared" si="13"/>
        <v>4.2579000000000002</v>
      </c>
      <c r="BO29" s="11">
        <f t="shared" si="13"/>
        <v>7.9431000000000003</v>
      </c>
      <c r="BP29" s="11">
        <f t="shared" si="13"/>
        <v>4.4155999999999995</v>
      </c>
      <c r="BQ29" s="11">
        <f t="shared" si="13"/>
        <v>8.3747000000000007</v>
      </c>
      <c r="BR29" s="11">
        <f t="shared" si="13"/>
        <v>8.0260999999999996</v>
      </c>
      <c r="BS29" s="11">
        <f t="shared" si="13"/>
        <v>8.2667999999999999</v>
      </c>
      <c r="BT29" s="11">
        <f t="shared" si="13"/>
        <v>8.4411000000000005</v>
      </c>
      <c r="BU29" s="11">
        <f t="shared" si="13"/>
        <v>8.0260999999999996</v>
      </c>
      <c r="BV29" s="11">
        <f t="shared" si="13"/>
        <v>3.5606999999999998</v>
      </c>
      <c r="BW29" s="11">
        <f t="shared" si="13"/>
        <v>4.8223000000000003</v>
      </c>
    </row>
    <row r="30" spans="1:75" x14ac:dyDescent="0.15">
      <c r="J30" s="5">
        <f t="shared" ca="1" si="11"/>
        <v>0.33</v>
      </c>
      <c r="K30" s="5" t="s">
        <v>362</v>
      </c>
      <c r="L30" s="5">
        <v>21</v>
      </c>
      <c r="M30" s="26">
        <v>20001</v>
      </c>
      <c r="N30" s="1">
        <f t="shared" ca="1" si="10"/>
        <v>445</v>
      </c>
      <c r="O30" s="1">
        <v>429</v>
      </c>
      <c r="P30" s="5">
        <v>21</v>
      </c>
      <c r="Q30" s="26">
        <v>20001</v>
      </c>
      <c r="R30" s="1" t="s">
        <v>72</v>
      </c>
      <c r="S30" s="1" t="s">
        <v>68</v>
      </c>
      <c r="T30" s="1">
        <v>429</v>
      </c>
      <c r="U30" s="5">
        <f t="shared" si="0"/>
        <v>279.72027972027973</v>
      </c>
      <c r="W30" s="9">
        <f t="shared" si="2"/>
        <v>402.40199999999993</v>
      </c>
      <c r="X30" s="10">
        <v>0</v>
      </c>
      <c r="Y30" s="10">
        <v>0</v>
      </c>
      <c r="Z30" s="10">
        <v>0.33</v>
      </c>
      <c r="AB30" s="5">
        <f t="shared" si="3"/>
        <v>412.21935958778067</v>
      </c>
      <c r="AC30" s="10">
        <v>0.95</v>
      </c>
      <c r="AD30" s="10">
        <v>0</v>
      </c>
      <c r="AE30" s="10">
        <v>0</v>
      </c>
      <c r="AF30" s="10">
        <v>0</v>
      </c>
      <c r="AG30" s="10">
        <v>0</v>
      </c>
      <c r="AI30" s="10">
        <f t="shared" si="4"/>
        <v>11</v>
      </c>
      <c r="AK30" s="31">
        <f t="shared" si="1"/>
        <v>120</v>
      </c>
      <c r="AL30" s="31">
        <v>60</v>
      </c>
      <c r="AM30" s="31">
        <v>0</v>
      </c>
      <c r="AO30" s="7">
        <v>0.4</v>
      </c>
      <c r="AP30" s="7">
        <v>0</v>
      </c>
      <c r="AR30" s="5">
        <f t="shared" si="5"/>
        <v>412</v>
      </c>
      <c r="AS30" s="5">
        <f t="shared" si="6"/>
        <v>164</v>
      </c>
      <c r="AT30" s="5">
        <f t="shared" si="7"/>
        <v>576</v>
      </c>
      <c r="AZ30" s="1" t="s">
        <v>67</v>
      </c>
      <c r="BA30" s="11">
        <f t="shared" si="12"/>
        <v>6.78</v>
      </c>
      <c r="BB30" s="11">
        <f t="shared" si="12"/>
        <v>8.4749999999999996</v>
      </c>
      <c r="BC30" s="11">
        <f t="shared" si="12"/>
        <v>5.085</v>
      </c>
      <c r="BD30" s="11">
        <f t="shared" si="12"/>
        <v>6.3562500000000002</v>
      </c>
      <c r="BE30" s="11">
        <f t="shared" si="12"/>
        <v>8.4326249999999998</v>
      </c>
      <c r="BF30" s="11">
        <f t="shared" si="12"/>
        <v>3.7544249999999999</v>
      </c>
      <c r="BG30" s="11">
        <f t="shared" si="12"/>
        <v>4.7968500000000001</v>
      </c>
      <c r="BH30" s="11">
        <f t="shared" si="12"/>
        <v>8.5766999999999989</v>
      </c>
      <c r="BI30" s="11">
        <f t="shared" si="12"/>
        <v>3.67815</v>
      </c>
      <c r="BJ30" s="11">
        <f t="shared" si="12"/>
        <v>5.0765250000000002</v>
      </c>
      <c r="BK30" s="11">
        <f t="shared" si="13"/>
        <v>4.9832999999999998</v>
      </c>
      <c r="BL30" s="11">
        <f t="shared" si="13"/>
        <v>8.1444749999999999</v>
      </c>
      <c r="BM30" s="11">
        <f t="shared" si="13"/>
        <v>3.6696750000000002</v>
      </c>
      <c r="BN30" s="11">
        <f t="shared" si="13"/>
        <v>4.3476749999999997</v>
      </c>
      <c r="BO30" s="11">
        <f t="shared" si="13"/>
        <v>8.1105750000000008</v>
      </c>
      <c r="BP30" s="11">
        <f t="shared" si="13"/>
        <v>4.5087000000000002</v>
      </c>
      <c r="BQ30" s="11">
        <f t="shared" si="13"/>
        <v>8.5512750000000004</v>
      </c>
      <c r="BR30" s="11">
        <f t="shared" si="13"/>
        <v>8.1953250000000004</v>
      </c>
      <c r="BS30" s="11">
        <f t="shared" si="13"/>
        <v>8.4410999999999987</v>
      </c>
      <c r="BT30" s="11">
        <f t="shared" si="13"/>
        <v>8.6190750000000005</v>
      </c>
      <c r="BU30" s="11">
        <f t="shared" si="13"/>
        <v>8.1953250000000004</v>
      </c>
      <c r="BV30" s="11">
        <f t="shared" si="13"/>
        <v>3.6357749999999998</v>
      </c>
      <c r="BW30" s="11">
        <f t="shared" si="13"/>
        <v>4.9239749999999995</v>
      </c>
    </row>
    <row r="31" spans="1:75" x14ac:dyDescent="0.15">
      <c r="J31" s="5">
        <f t="shared" ca="1" si="11"/>
        <v>0.32</v>
      </c>
      <c r="K31" s="5" t="s">
        <v>362</v>
      </c>
      <c r="L31" s="5">
        <v>22</v>
      </c>
      <c r="M31" s="26">
        <v>20002</v>
      </c>
      <c r="N31" s="1">
        <f t="shared" ca="1" si="10"/>
        <v>512</v>
      </c>
      <c r="O31" s="1">
        <v>581</v>
      </c>
      <c r="P31" s="5">
        <v>22</v>
      </c>
      <c r="Q31" s="26">
        <v>20002</v>
      </c>
      <c r="R31" s="1" t="s">
        <v>73</v>
      </c>
      <c r="S31" s="1" t="s">
        <v>69</v>
      </c>
      <c r="T31" s="1">
        <v>581</v>
      </c>
      <c r="U31" s="5">
        <f t="shared" si="0"/>
        <v>206.54044750430293</v>
      </c>
      <c r="W31" s="9">
        <f t="shared" si="2"/>
        <v>528.71</v>
      </c>
      <c r="X31" s="10">
        <v>0</v>
      </c>
      <c r="Y31" s="10">
        <v>0</v>
      </c>
      <c r="Z31" s="10">
        <v>0.35</v>
      </c>
      <c r="AB31" s="5">
        <f t="shared" si="3"/>
        <v>304.37539632213065</v>
      </c>
      <c r="AC31" s="10">
        <v>0.95</v>
      </c>
      <c r="AD31" s="10">
        <v>0</v>
      </c>
      <c r="AE31" s="10">
        <v>0</v>
      </c>
      <c r="AF31" s="10">
        <v>0</v>
      </c>
      <c r="AG31" s="10">
        <v>0</v>
      </c>
      <c r="AI31" s="10">
        <f t="shared" si="4"/>
        <v>9</v>
      </c>
      <c r="AK31" s="31">
        <f t="shared" si="1"/>
        <v>100</v>
      </c>
      <c r="AL31" s="31">
        <v>60</v>
      </c>
      <c r="AM31" s="31">
        <v>0</v>
      </c>
      <c r="AO31" s="7">
        <v>0.4</v>
      </c>
      <c r="AP31" s="7">
        <v>0</v>
      </c>
      <c r="AR31" s="5">
        <f t="shared" si="5"/>
        <v>304</v>
      </c>
      <c r="AS31" s="5">
        <f t="shared" si="6"/>
        <v>121</v>
      </c>
      <c r="AT31" s="5">
        <f t="shared" si="7"/>
        <v>425</v>
      </c>
      <c r="AZ31" s="1" t="s">
        <v>65</v>
      </c>
      <c r="BA31" s="11">
        <f t="shared" si="12"/>
        <v>6.4466666666666663</v>
      </c>
      <c r="BB31" s="11">
        <f t="shared" si="12"/>
        <v>8.0583333333333336</v>
      </c>
      <c r="BC31" s="11">
        <f t="shared" si="12"/>
        <v>4.835</v>
      </c>
      <c r="BD31" s="11">
        <f t="shared" si="12"/>
        <v>6.0437500000000002</v>
      </c>
      <c r="BE31" s="11">
        <f t="shared" si="12"/>
        <v>8.018041666666667</v>
      </c>
      <c r="BF31" s="11">
        <f t="shared" si="12"/>
        <v>3.5698416666666666</v>
      </c>
      <c r="BG31" s="11">
        <f t="shared" si="12"/>
        <v>4.5610166666666663</v>
      </c>
      <c r="BH31" s="11">
        <f t="shared" si="12"/>
        <v>8.1550333333333338</v>
      </c>
      <c r="BI31" s="11">
        <f t="shared" si="12"/>
        <v>3.4973166666666669</v>
      </c>
      <c r="BJ31" s="11">
        <f t="shared" si="12"/>
        <v>4.8269416666666665</v>
      </c>
      <c r="BK31" s="11">
        <f t="shared" si="13"/>
        <v>4.7382999999999997</v>
      </c>
      <c r="BL31" s="11">
        <f t="shared" si="13"/>
        <v>7.7440583333333333</v>
      </c>
      <c r="BM31" s="11">
        <f t="shared" si="13"/>
        <v>3.4892583333333334</v>
      </c>
      <c r="BN31" s="11">
        <f t="shared" si="13"/>
        <v>4.1339249999999996</v>
      </c>
      <c r="BO31" s="11">
        <f t="shared" si="13"/>
        <v>7.7118250000000002</v>
      </c>
      <c r="BP31" s="11">
        <f t="shared" si="13"/>
        <v>4.2870333333333335</v>
      </c>
      <c r="BQ31" s="11">
        <f t="shared" si="13"/>
        <v>8.1308583333333324</v>
      </c>
      <c r="BR31" s="11">
        <f t="shared" si="13"/>
        <v>7.7924083333333334</v>
      </c>
      <c r="BS31" s="11">
        <f t="shared" si="13"/>
        <v>8.0260999999999996</v>
      </c>
      <c r="BT31" s="11">
        <f t="shared" si="13"/>
        <v>8.1953250000000004</v>
      </c>
      <c r="BU31" s="11">
        <f t="shared" si="13"/>
        <v>7.7924083333333334</v>
      </c>
      <c r="BV31" s="11">
        <f t="shared" si="13"/>
        <v>3.4570249999999998</v>
      </c>
      <c r="BW31" s="11">
        <f t="shared" si="13"/>
        <v>4.6818916666666661</v>
      </c>
    </row>
    <row r="32" spans="1:75" x14ac:dyDescent="0.15">
      <c r="J32" s="5">
        <f t="shared" ca="1" si="11"/>
        <v>0.33</v>
      </c>
      <c r="K32" s="5" t="s">
        <v>362</v>
      </c>
      <c r="L32" s="5">
        <v>23</v>
      </c>
      <c r="M32" s="26">
        <v>20003</v>
      </c>
      <c r="N32" s="1">
        <f t="shared" ca="1" si="10"/>
        <v>543</v>
      </c>
      <c r="O32" s="1">
        <v>525</v>
      </c>
      <c r="P32" s="5">
        <v>23</v>
      </c>
      <c r="Q32" s="26">
        <v>20003</v>
      </c>
      <c r="R32" s="1" t="s">
        <v>73</v>
      </c>
      <c r="S32" s="1" t="s">
        <v>70</v>
      </c>
      <c r="T32" s="1">
        <v>525</v>
      </c>
      <c r="U32" s="5">
        <f t="shared" si="0"/>
        <v>228.57142857142858</v>
      </c>
      <c r="W32" s="9">
        <f t="shared" si="2"/>
        <v>499.7999999999999</v>
      </c>
      <c r="X32" s="10">
        <v>0</v>
      </c>
      <c r="Y32" s="10">
        <v>0</v>
      </c>
      <c r="Z32" s="10">
        <v>0.32</v>
      </c>
      <c r="AB32" s="5">
        <f t="shared" si="3"/>
        <v>336.84210526315792</v>
      </c>
      <c r="AC32" s="10">
        <v>0.95</v>
      </c>
      <c r="AD32" s="10">
        <v>0</v>
      </c>
      <c r="AE32" s="10">
        <v>0</v>
      </c>
      <c r="AF32" s="10">
        <v>0</v>
      </c>
      <c r="AG32" s="10">
        <v>0</v>
      </c>
      <c r="AI32" s="10">
        <f t="shared" si="4"/>
        <v>9</v>
      </c>
      <c r="AK32" s="31">
        <f t="shared" si="1"/>
        <v>100</v>
      </c>
      <c r="AL32" s="31">
        <v>60</v>
      </c>
      <c r="AM32" s="31">
        <v>0</v>
      </c>
      <c r="AO32" s="7">
        <v>0.4</v>
      </c>
      <c r="AP32" s="7">
        <v>0</v>
      </c>
      <c r="AR32" s="5">
        <f t="shared" si="5"/>
        <v>336</v>
      </c>
      <c r="AS32" s="5">
        <f t="shared" si="6"/>
        <v>134</v>
      </c>
      <c r="AT32" s="5">
        <f t="shared" si="7"/>
        <v>470</v>
      </c>
      <c r="AZ32" s="1" t="s">
        <v>68</v>
      </c>
      <c r="BA32" s="11">
        <f t="shared" si="12"/>
        <v>2.86</v>
      </c>
      <c r="BB32" s="11">
        <f t="shared" si="12"/>
        <v>3.5750000000000002</v>
      </c>
      <c r="BC32" s="11">
        <f t="shared" si="12"/>
        <v>2.145</v>
      </c>
      <c r="BD32" s="11">
        <f t="shared" si="12"/>
        <v>2.6812499999999999</v>
      </c>
      <c r="BE32" s="11">
        <f t="shared" si="12"/>
        <v>3.5571250000000001</v>
      </c>
      <c r="BF32" s="11">
        <f t="shared" si="12"/>
        <v>1.583725</v>
      </c>
      <c r="BG32" s="11">
        <f t="shared" si="12"/>
        <v>2.02345</v>
      </c>
      <c r="BH32" s="11">
        <f t="shared" si="12"/>
        <v>3.6178999999999997</v>
      </c>
      <c r="BI32" s="11">
        <f t="shared" si="12"/>
        <v>1.55155</v>
      </c>
      <c r="BJ32" s="11">
        <f t="shared" si="12"/>
        <v>2.1414249999999999</v>
      </c>
      <c r="BK32" s="11">
        <f t="shared" si="13"/>
        <v>2.1021000000000001</v>
      </c>
      <c r="BL32" s="11">
        <f t="shared" si="13"/>
        <v>3.435575</v>
      </c>
      <c r="BM32" s="11">
        <f t="shared" si="13"/>
        <v>1.5479750000000001</v>
      </c>
      <c r="BN32" s="11">
        <f t="shared" si="13"/>
        <v>1.8339749999999999</v>
      </c>
      <c r="BO32" s="11">
        <f t="shared" si="13"/>
        <v>3.4212750000000001</v>
      </c>
      <c r="BP32" s="11">
        <f t="shared" si="13"/>
        <v>1.9018999999999999</v>
      </c>
      <c r="BQ32" s="11">
        <f t="shared" si="13"/>
        <v>3.6071749999999998</v>
      </c>
      <c r="BR32" s="11">
        <f t="shared" si="13"/>
        <v>3.4570250000000002</v>
      </c>
      <c r="BS32" s="11">
        <f t="shared" si="13"/>
        <v>3.5606999999999998</v>
      </c>
      <c r="BT32" s="11">
        <f t="shared" si="13"/>
        <v>3.6357750000000002</v>
      </c>
      <c r="BU32" s="11">
        <f t="shared" si="13"/>
        <v>3.4570250000000002</v>
      </c>
      <c r="BV32" s="11">
        <f t="shared" si="13"/>
        <v>1.5336749999999999</v>
      </c>
      <c r="BW32" s="11">
        <f t="shared" si="13"/>
        <v>2.0770749999999998</v>
      </c>
    </row>
    <row r="33" spans="12:75" x14ac:dyDescent="0.15">
      <c r="M33" s="5"/>
      <c r="AZ33" s="1" t="s">
        <v>69</v>
      </c>
      <c r="BA33" s="11">
        <f t="shared" si="12"/>
        <v>3.8733333333333335</v>
      </c>
      <c r="BB33" s="11">
        <f t="shared" si="12"/>
        <v>4.8416666666666668</v>
      </c>
      <c r="BC33" s="11">
        <f t="shared" si="12"/>
        <v>2.9049999999999998</v>
      </c>
      <c r="BD33" s="11">
        <f t="shared" si="12"/>
        <v>3.6312500000000001</v>
      </c>
      <c r="BE33" s="11">
        <f t="shared" si="12"/>
        <v>4.8174583333333336</v>
      </c>
      <c r="BF33" s="11">
        <f t="shared" si="12"/>
        <v>2.1448583333333335</v>
      </c>
      <c r="BG33" s="11">
        <f t="shared" si="12"/>
        <v>2.7403833333333334</v>
      </c>
      <c r="BH33" s="11">
        <f t="shared" si="12"/>
        <v>4.8997666666666664</v>
      </c>
      <c r="BI33" s="11">
        <f t="shared" si="12"/>
        <v>2.1012833333333334</v>
      </c>
      <c r="BJ33" s="11">
        <f t="shared" si="12"/>
        <v>2.9001583333333336</v>
      </c>
      <c r="BK33" s="11">
        <f t="shared" si="13"/>
        <v>2.8468999999999998</v>
      </c>
      <c r="BL33" s="11">
        <f t="shared" si="13"/>
        <v>4.6528416666666663</v>
      </c>
      <c r="BM33" s="11">
        <f t="shared" si="13"/>
        <v>2.0964416666666668</v>
      </c>
      <c r="BN33" s="11">
        <f t="shared" si="13"/>
        <v>2.4837750000000001</v>
      </c>
      <c r="BO33" s="11">
        <f t="shared" si="13"/>
        <v>4.6334750000000007</v>
      </c>
      <c r="BP33" s="11">
        <f t="shared" si="13"/>
        <v>2.5757666666666665</v>
      </c>
      <c r="BQ33" s="11">
        <f t="shared" si="13"/>
        <v>4.8852416666666665</v>
      </c>
      <c r="BR33" s="11">
        <f t="shared" si="13"/>
        <v>4.681891666666667</v>
      </c>
      <c r="BS33" s="11">
        <f t="shared" si="13"/>
        <v>4.8222999999999994</v>
      </c>
      <c r="BT33" s="11">
        <f t="shared" si="13"/>
        <v>4.9239750000000004</v>
      </c>
      <c r="BU33" s="11">
        <f t="shared" si="13"/>
        <v>4.681891666666667</v>
      </c>
      <c r="BV33" s="11">
        <f t="shared" si="13"/>
        <v>2.0770749999999998</v>
      </c>
      <c r="BW33" s="11">
        <f t="shared" si="13"/>
        <v>2.8130083333333333</v>
      </c>
    </row>
    <row r="34" spans="12:75" x14ac:dyDescent="0.15">
      <c r="M34" s="5"/>
      <c r="AZ34" s="1" t="s">
        <v>70</v>
      </c>
    </row>
    <row r="37" spans="12:75" x14ac:dyDescent="0.15">
      <c r="T37" s="1"/>
    </row>
    <row r="40" spans="12:75" x14ac:dyDescent="0.15">
      <c r="T40" s="1"/>
    </row>
    <row r="41" spans="12:75" x14ac:dyDescent="0.15">
      <c r="L41" s="1"/>
      <c r="M41" s="5"/>
      <c r="N41" s="1"/>
      <c r="O41" s="1"/>
      <c r="P41" s="1"/>
      <c r="Q41" s="1"/>
      <c r="R41" s="1"/>
      <c r="S41" s="1"/>
    </row>
    <row r="42" spans="12:75" x14ac:dyDescent="0.15">
      <c r="L42" s="1"/>
      <c r="M42" s="5"/>
      <c r="N42" s="1"/>
      <c r="O42" s="1"/>
      <c r="P42" s="1"/>
      <c r="Q42" s="1"/>
      <c r="R42" s="1"/>
      <c r="S42" s="1"/>
    </row>
    <row r="43" spans="12:75" x14ac:dyDescent="0.15">
      <c r="L43" s="1"/>
      <c r="M43" s="5"/>
      <c r="N43" s="1"/>
      <c r="O43" s="1"/>
      <c r="P43" s="1"/>
      <c r="Q43" s="1"/>
      <c r="R43" s="1"/>
      <c r="S43" s="1"/>
    </row>
    <row r="44" spans="12:75" x14ac:dyDescent="0.15">
      <c r="L44" s="1"/>
      <c r="M44" s="5"/>
      <c r="N44" s="1"/>
      <c r="O44" s="1"/>
      <c r="P44" s="1"/>
      <c r="Q44" s="1"/>
      <c r="R44" s="1"/>
      <c r="S44" s="1"/>
    </row>
    <row r="45" spans="12:75" x14ac:dyDescent="0.15">
      <c r="L45" s="1"/>
      <c r="M45" s="5"/>
      <c r="N45" s="1"/>
      <c r="O45" s="1"/>
      <c r="P45" s="1"/>
      <c r="Q45" s="1"/>
      <c r="R45" s="1"/>
      <c r="S45" s="1"/>
    </row>
    <row r="46" spans="12:75" x14ac:dyDescent="0.15">
      <c r="L46" s="1"/>
      <c r="M46" s="5"/>
      <c r="N46" s="1"/>
      <c r="O46" s="1"/>
      <c r="P46" s="1"/>
      <c r="Q46" s="1"/>
      <c r="R46" s="1"/>
      <c r="S46" s="1"/>
    </row>
    <row r="47" spans="12:75" x14ac:dyDescent="0.15">
      <c r="L47" s="1"/>
      <c r="M47" s="5"/>
      <c r="N47" s="1"/>
      <c r="O47" s="1"/>
      <c r="P47" s="1"/>
      <c r="Q47" s="1"/>
      <c r="R47" s="1"/>
      <c r="S47" s="1"/>
    </row>
    <row r="48" spans="12:75" x14ac:dyDescent="0.15">
      <c r="L48" s="1"/>
      <c r="M48" s="5"/>
      <c r="N48" s="1"/>
      <c r="O48" s="1"/>
      <c r="P48" s="1"/>
      <c r="Q48" s="1"/>
      <c r="R48" s="1"/>
      <c r="S48" s="1"/>
      <c r="T48" s="1"/>
    </row>
    <row r="49" spans="12:50" x14ac:dyDescent="0.15">
      <c r="L49" s="1"/>
      <c r="M49" s="5"/>
      <c r="N49" s="1"/>
      <c r="O49" s="1"/>
      <c r="P49" s="1"/>
      <c r="Q49" s="1"/>
      <c r="R49" s="1"/>
      <c r="S49" s="1"/>
      <c r="T49" s="1"/>
    </row>
    <row r="50" spans="12:50" x14ac:dyDescent="0.15">
      <c r="L50" s="1"/>
      <c r="M50" s="5"/>
      <c r="N50" s="1"/>
      <c r="O50" s="1"/>
      <c r="P50" s="1"/>
      <c r="Q50" s="1"/>
      <c r="R50" s="1"/>
      <c r="S50" s="1"/>
      <c r="T50" s="1"/>
      <c r="V50" s="5"/>
      <c r="AA50" s="5"/>
      <c r="AH50" s="5"/>
      <c r="AJ50" s="5"/>
      <c r="AN50" s="5"/>
      <c r="AO50" s="5"/>
      <c r="AP50" s="5"/>
      <c r="AQ50" s="5"/>
      <c r="AX50" s="5"/>
    </row>
    <row r="51" spans="12:50" x14ac:dyDescent="0.15">
      <c r="L51" s="1"/>
      <c r="M51" s="5"/>
      <c r="N51" s="1"/>
      <c r="O51" s="1"/>
      <c r="P51" s="1"/>
      <c r="Q51" s="1"/>
      <c r="R51" s="1"/>
      <c r="S51" s="1"/>
      <c r="T51" s="1"/>
      <c r="V51" s="5"/>
      <c r="AA51" s="5"/>
      <c r="AH51" s="5"/>
      <c r="AJ51" s="5"/>
      <c r="AN51" s="5"/>
      <c r="AO51" s="5"/>
      <c r="AP51" s="5"/>
      <c r="AQ51" s="5"/>
      <c r="AX51" s="5"/>
    </row>
    <row r="52" spans="12:50" x14ac:dyDescent="0.15">
      <c r="L52" s="1"/>
      <c r="M52" s="5"/>
      <c r="N52" s="1"/>
      <c r="O52" s="1"/>
      <c r="P52" s="1"/>
      <c r="Q52" s="1"/>
      <c r="R52" s="1"/>
      <c r="S52" s="1"/>
      <c r="T52" s="1"/>
      <c r="V52" s="5"/>
      <c r="AA52" s="5"/>
      <c r="AH52" s="5"/>
      <c r="AJ52" s="5"/>
      <c r="AN52" s="5"/>
      <c r="AO52" s="5"/>
      <c r="AP52" s="5"/>
      <c r="AQ52" s="5"/>
      <c r="AX52" s="5"/>
    </row>
    <row r="53" spans="12:50" x14ac:dyDescent="0.15">
      <c r="L53" s="1"/>
      <c r="M53" s="5"/>
      <c r="N53" s="1"/>
      <c r="O53" s="1"/>
      <c r="P53" s="1"/>
      <c r="Q53" s="1"/>
      <c r="R53" s="1"/>
      <c r="S53" s="1"/>
      <c r="T53" s="1"/>
      <c r="V53" s="5"/>
      <c r="AA53" s="5"/>
      <c r="AH53" s="5"/>
      <c r="AJ53" s="5"/>
      <c r="AN53" s="5"/>
      <c r="AO53" s="5"/>
      <c r="AP53" s="5"/>
      <c r="AQ53" s="5"/>
      <c r="AX53" s="5"/>
    </row>
    <row r="54" spans="12:50" x14ac:dyDescent="0.15">
      <c r="L54" s="1"/>
      <c r="M54" s="5"/>
      <c r="N54" s="1"/>
      <c r="O54" s="1"/>
      <c r="P54" s="1"/>
      <c r="Q54" s="1"/>
      <c r="R54" s="1"/>
      <c r="S54" s="1"/>
      <c r="T54" s="1"/>
      <c r="V54" s="5"/>
      <c r="AA54" s="5"/>
      <c r="AH54" s="5"/>
      <c r="AJ54" s="5"/>
      <c r="AN54" s="5"/>
      <c r="AO54" s="5"/>
      <c r="AP54" s="5"/>
      <c r="AQ54" s="5"/>
      <c r="AX54" s="5"/>
    </row>
    <row r="55" spans="12:50" x14ac:dyDescent="0.15">
      <c r="L55" s="1"/>
      <c r="M55" s="5"/>
      <c r="N55" s="1"/>
      <c r="O55" s="1"/>
      <c r="P55" s="1"/>
      <c r="Q55" s="1"/>
      <c r="R55" s="1"/>
      <c r="S55" s="1"/>
      <c r="T55" s="1"/>
      <c r="V55" s="5"/>
      <c r="AA55" s="5"/>
      <c r="AH55" s="5"/>
      <c r="AJ55" s="5"/>
      <c r="AN55" s="5"/>
      <c r="AO55" s="5"/>
      <c r="AP55" s="5"/>
      <c r="AQ55" s="5"/>
      <c r="AX55" s="5"/>
    </row>
    <row r="56" spans="12:50" x14ac:dyDescent="0.15">
      <c r="L56" s="1"/>
      <c r="M56" s="5"/>
      <c r="N56" s="1"/>
      <c r="O56" s="1"/>
      <c r="P56" s="1"/>
      <c r="Q56" s="1"/>
      <c r="R56" s="1"/>
      <c r="S56" s="1"/>
      <c r="T56" s="1"/>
      <c r="V56" s="5"/>
      <c r="AA56" s="5"/>
      <c r="AH56" s="5"/>
      <c r="AJ56" s="5"/>
      <c r="AN56" s="5"/>
      <c r="AO56" s="5"/>
      <c r="AP56" s="5"/>
      <c r="AQ56" s="5"/>
      <c r="AX56" s="5"/>
    </row>
    <row r="57" spans="12:50" x14ac:dyDescent="0.15">
      <c r="L57" s="1"/>
      <c r="M57" s="5"/>
      <c r="N57" s="1"/>
      <c r="O57" s="1"/>
      <c r="P57" s="1"/>
      <c r="Q57" s="1"/>
      <c r="R57" s="1"/>
      <c r="S57" s="1"/>
      <c r="T57" s="1"/>
      <c r="V57" s="5"/>
      <c r="AA57" s="5"/>
      <c r="AH57" s="5"/>
      <c r="AJ57" s="5"/>
      <c r="AN57" s="5"/>
      <c r="AO57" s="5"/>
      <c r="AP57" s="5"/>
      <c r="AQ57" s="5"/>
      <c r="AX57" s="5"/>
    </row>
    <row r="58" spans="12:50" x14ac:dyDescent="0.15">
      <c r="L58" s="1"/>
      <c r="M58" s="5"/>
      <c r="N58" s="1"/>
      <c r="O58" s="1"/>
      <c r="P58" s="1"/>
      <c r="Q58" s="1"/>
      <c r="R58" s="1"/>
      <c r="S58" s="1"/>
      <c r="T58" s="1"/>
      <c r="V58" s="5"/>
      <c r="AA58" s="5"/>
      <c r="AH58" s="5"/>
      <c r="AJ58" s="5"/>
      <c r="AN58" s="5"/>
      <c r="AO58" s="5"/>
      <c r="AP58" s="5"/>
      <c r="AQ58" s="5"/>
      <c r="AX58" s="5"/>
    </row>
    <row r="59" spans="12:50" x14ac:dyDescent="0.15">
      <c r="L59" s="1"/>
      <c r="M59" s="5"/>
      <c r="N59" s="1"/>
      <c r="O59" s="1"/>
      <c r="P59" s="1"/>
      <c r="Q59" s="1"/>
      <c r="R59" s="1"/>
      <c r="S59" s="1"/>
      <c r="T59" s="1"/>
      <c r="V59" s="5"/>
      <c r="AA59" s="5"/>
      <c r="AH59" s="5"/>
      <c r="AJ59" s="5"/>
      <c r="AN59" s="5"/>
      <c r="AO59" s="5"/>
      <c r="AP59" s="5"/>
      <c r="AQ59" s="5"/>
      <c r="AX59" s="5"/>
    </row>
    <row r="60" spans="12:50" x14ac:dyDescent="0.15">
      <c r="L60" s="1"/>
      <c r="M60" s="5"/>
      <c r="N60" s="1"/>
      <c r="O60" s="1"/>
      <c r="P60" s="1"/>
      <c r="Q60" s="1"/>
      <c r="R60" s="1"/>
      <c r="S60" s="1"/>
      <c r="T60" s="1"/>
      <c r="V60" s="5"/>
      <c r="AA60" s="5"/>
      <c r="AH60" s="5"/>
      <c r="AJ60" s="5"/>
      <c r="AN60" s="5"/>
      <c r="AO60" s="5"/>
      <c r="AP60" s="5"/>
      <c r="AQ60" s="5"/>
      <c r="AX60" s="5"/>
    </row>
    <row r="61" spans="12:50" x14ac:dyDescent="0.15">
      <c r="L61" s="1"/>
      <c r="M61" s="5"/>
      <c r="N61" s="1"/>
      <c r="O61" s="1"/>
      <c r="P61" s="1"/>
      <c r="Q61" s="1"/>
      <c r="R61" s="1"/>
      <c r="S61" s="1"/>
      <c r="T61" s="1"/>
      <c r="V61" s="5"/>
      <c r="AA61" s="5"/>
      <c r="AH61" s="5"/>
      <c r="AJ61" s="5"/>
      <c r="AN61" s="5"/>
      <c r="AO61" s="5"/>
      <c r="AP61" s="5"/>
      <c r="AQ61" s="5"/>
      <c r="AX61" s="5"/>
    </row>
    <row r="62" spans="12:50" x14ac:dyDescent="0.15">
      <c r="L62" s="1"/>
      <c r="M62" s="5"/>
      <c r="N62" s="1"/>
      <c r="O62" s="1"/>
      <c r="P62" s="1"/>
      <c r="Q62" s="1"/>
      <c r="R62" s="1"/>
      <c r="S62" s="1"/>
      <c r="T62" s="1"/>
      <c r="V62" s="5"/>
      <c r="AA62" s="5"/>
      <c r="AH62" s="5"/>
      <c r="AJ62" s="5"/>
      <c r="AN62" s="5"/>
      <c r="AO62" s="5"/>
      <c r="AP62" s="5"/>
      <c r="AQ62" s="5"/>
      <c r="AX62" s="5"/>
    </row>
    <row r="63" spans="12:50" x14ac:dyDescent="0.15">
      <c r="L63" s="1"/>
      <c r="M63" s="5"/>
      <c r="N63" s="1"/>
      <c r="O63" s="1"/>
      <c r="P63" s="1"/>
      <c r="Q63" s="1"/>
      <c r="R63" s="1"/>
      <c r="S63" s="1"/>
      <c r="T63" s="1"/>
      <c r="V63" s="5"/>
      <c r="AA63" s="5"/>
      <c r="AH63" s="5"/>
      <c r="AJ63" s="5"/>
      <c r="AN63" s="5"/>
      <c r="AO63" s="5"/>
      <c r="AP63" s="5"/>
      <c r="AQ63" s="5"/>
      <c r="AX63" s="5"/>
    </row>
    <row r="64" spans="12:50" x14ac:dyDescent="0.15">
      <c r="L64" s="1"/>
      <c r="M64" s="5"/>
      <c r="N64" s="1"/>
      <c r="O64" s="1"/>
      <c r="P64" s="1"/>
      <c r="Q64" s="1"/>
      <c r="R64" s="1"/>
      <c r="S64" s="1"/>
      <c r="T64" s="1"/>
      <c r="V64" s="5"/>
      <c r="AA64" s="5"/>
      <c r="AH64" s="5"/>
      <c r="AJ64" s="5"/>
      <c r="AN64" s="5"/>
      <c r="AO64" s="5"/>
      <c r="AP64" s="5"/>
      <c r="AQ64" s="5"/>
      <c r="AX64" s="5"/>
    </row>
    <row r="65" spans="12:50" x14ac:dyDescent="0.15">
      <c r="L65" s="1"/>
      <c r="M65" s="5"/>
      <c r="N65" s="1"/>
      <c r="O65" s="1"/>
      <c r="P65" s="1"/>
      <c r="Q65" s="1"/>
      <c r="R65" s="1"/>
      <c r="S65" s="1"/>
      <c r="T65" s="1"/>
      <c r="V65" s="5"/>
      <c r="AA65" s="5"/>
      <c r="AH65" s="5"/>
      <c r="AJ65" s="5"/>
      <c r="AN65" s="5"/>
      <c r="AO65" s="5"/>
      <c r="AP65" s="5"/>
      <c r="AQ65" s="5"/>
      <c r="AX65" s="5"/>
    </row>
    <row r="66" spans="12:50" x14ac:dyDescent="0.15">
      <c r="L66" s="1"/>
      <c r="M66" s="5"/>
      <c r="N66" s="1"/>
      <c r="O66" s="1"/>
      <c r="P66" s="1"/>
      <c r="Q66" s="1"/>
      <c r="R66" s="1"/>
      <c r="S66" s="1"/>
      <c r="T66" s="1"/>
      <c r="V66" s="5"/>
      <c r="AA66" s="5"/>
      <c r="AH66" s="5"/>
      <c r="AJ66" s="5"/>
      <c r="AN66" s="5"/>
      <c r="AO66" s="5"/>
      <c r="AP66" s="5"/>
      <c r="AQ66" s="5"/>
      <c r="AX66" s="5"/>
    </row>
    <row r="67" spans="12:50" x14ac:dyDescent="0.15">
      <c r="S67" s="1"/>
      <c r="T67" s="1"/>
    </row>
  </sheetData>
  <mergeCells count="2">
    <mergeCell ref="W2:Z2"/>
    <mergeCell ref="AB2:AG2"/>
  </mergeCells>
  <phoneticPr fontId="2" type="noConversion"/>
  <conditionalFormatting sqref="BA11:CK75">
    <cfRule type="cellIs" dxfId="0" priority="1" operator="notBetween">
      <formula>$BD$4</formula>
      <formula>$BD$5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1:AW155"/>
  <sheetViews>
    <sheetView tabSelected="1" topLeftCell="D1" workbookViewId="0">
      <selection activeCell="L11" sqref="L11"/>
    </sheetView>
  </sheetViews>
  <sheetFormatPr baseColWidth="10" defaultRowHeight="15" x14ac:dyDescent="0.15"/>
  <cols>
    <col min="3" max="4" width="30.83203125" customWidth="1"/>
    <col min="32" max="32" width="10.83203125" style="37"/>
    <col min="35" max="38" width="13.5" bestFit="1" customWidth="1"/>
  </cols>
  <sheetData>
    <row r="1" spans="5:49" x14ac:dyDescent="0.15">
      <c r="F1">
        <v>2</v>
      </c>
      <c r="G1">
        <v>3</v>
      </c>
      <c r="H1">
        <v>4</v>
      </c>
      <c r="I1">
        <v>5</v>
      </c>
      <c r="J1">
        <v>6</v>
      </c>
      <c r="K1">
        <v>7</v>
      </c>
      <c r="L1">
        <v>8</v>
      </c>
      <c r="P1" s="26"/>
      <c r="AI1">
        <v>3</v>
      </c>
      <c r="AJ1">
        <v>4</v>
      </c>
      <c r="AK1">
        <v>5</v>
      </c>
      <c r="AL1">
        <v>6</v>
      </c>
    </row>
    <row r="2" spans="5:49" x14ac:dyDescent="0.15">
      <c r="P2" s="26"/>
    </row>
    <row r="3" spans="5:49" x14ac:dyDescent="0.15">
      <c r="P3" s="26"/>
      <c r="AH3" t="s">
        <v>376</v>
      </c>
      <c r="AI3">
        <f t="shared" ref="AI3:AL3" si="0">G5</f>
        <v>100</v>
      </c>
      <c r="AJ3">
        <f t="shared" si="0"/>
        <v>80</v>
      </c>
      <c r="AK3">
        <f t="shared" si="0"/>
        <v>60</v>
      </c>
      <c r="AL3">
        <f t="shared" si="0"/>
        <v>40</v>
      </c>
      <c r="AM3">
        <f t="shared" ref="AM3" si="1">K5</f>
        <v>80</v>
      </c>
      <c r="AN3">
        <f t="shared" ref="AN3" si="2">L5</f>
        <v>40</v>
      </c>
    </row>
    <row r="4" spans="5:49" x14ac:dyDescent="0.15">
      <c r="E4" t="s">
        <v>87</v>
      </c>
      <c r="F4" t="s">
        <v>388</v>
      </c>
      <c r="G4" t="s">
        <v>100</v>
      </c>
      <c r="H4" t="s">
        <v>101</v>
      </c>
      <c r="I4" t="s">
        <v>103</v>
      </c>
      <c r="J4" t="s">
        <v>105</v>
      </c>
      <c r="K4" t="s">
        <v>381</v>
      </c>
      <c r="L4" t="s">
        <v>396</v>
      </c>
      <c r="P4" s="26"/>
      <c r="AH4" t="s">
        <v>87</v>
      </c>
      <c r="AI4" t="s">
        <v>377</v>
      </c>
      <c r="AJ4" t="s">
        <v>378</v>
      </c>
      <c r="AK4" t="s">
        <v>379</v>
      </c>
      <c r="AL4" t="s">
        <v>380</v>
      </c>
      <c r="AM4" t="s">
        <v>381</v>
      </c>
      <c r="AN4" t="s">
        <v>396</v>
      </c>
      <c r="AQ4" t="s">
        <v>87</v>
      </c>
      <c r="AR4" t="s">
        <v>377</v>
      </c>
      <c r="AS4" t="s">
        <v>378</v>
      </c>
      <c r="AT4" t="s">
        <v>379</v>
      </c>
      <c r="AU4" t="s">
        <v>380</v>
      </c>
      <c r="AV4" t="s">
        <v>381</v>
      </c>
      <c r="AW4" t="s">
        <v>396</v>
      </c>
    </row>
    <row r="5" spans="5:49" x14ac:dyDescent="0.15">
      <c r="F5">
        <f>G5</f>
        <v>100</v>
      </c>
      <c r="G5">
        <v>100</v>
      </c>
      <c r="H5">
        <f>H15</f>
        <v>80</v>
      </c>
      <c r="I5">
        <f>I15</f>
        <v>60</v>
      </c>
      <c r="J5">
        <f>J15</f>
        <v>40</v>
      </c>
      <c r="K5">
        <f t="shared" ref="K5:L5" si="3">K15</f>
        <v>80</v>
      </c>
      <c r="L5">
        <f t="shared" si="3"/>
        <v>40</v>
      </c>
      <c r="N5">
        <f>SUM(G5:L5)</f>
        <v>400</v>
      </c>
      <c r="P5" s="26"/>
      <c r="AQ5">
        <v>1</v>
      </c>
      <c r="AR5">
        <f>G5/$N5</f>
        <v>0.25</v>
      </c>
      <c r="AS5">
        <f t="shared" ref="AS5:AW5" si="4">H5/$N5</f>
        <v>0.2</v>
      </c>
      <c r="AT5">
        <f t="shared" si="4"/>
        <v>0.15</v>
      </c>
      <c r="AU5">
        <f t="shared" si="4"/>
        <v>0.1</v>
      </c>
      <c r="AV5">
        <f t="shared" si="4"/>
        <v>0.2</v>
      </c>
      <c r="AW5">
        <f t="shared" si="4"/>
        <v>0.1</v>
      </c>
    </row>
    <row r="6" spans="5:49" x14ac:dyDescent="0.15">
      <c r="E6">
        <v>1</v>
      </c>
      <c r="F6">
        <f t="shared" ref="F6:G21" si="5">LOOKUP($E6,$R$36:$S$46,T$36:T$46)+F5</f>
        <v>110</v>
      </c>
      <c r="G6">
        <f t="shared" si="5"/>
        <v>110</v>
      </c>
      <c r="H6">
        <f>H5</f>
        <v>80</v>
      </c>
      <c r="I6">
        <f>I5</f>
        <v>60</v>
      </c>
      <c r="J6">
        <f>J5</f>
        <v>40</v>
      </c>
      <c r="K6">
        <f t="shared" ref="K6:L6" si="6">K5</f>
        <v>80</v>
      </c>
      <c r="L6">
        <f t="shared" si="6"/>
        <v>40</v>
      </c>
      <c r="N6">
        <f t="shared" ref="N6:N69" si="7">SUM(G6:L6)</f>
        <v>410</v>
      </c>
      <c r="P6" s="26"/>
      <c r="AH6">
        <v>1</v>
      </c>
      <c r="AI6">
        <f>G6/G$5</f>
        <v>1.1000000000000001</v>
      </c>
      <c r="AJ6">
        <f t="shared" ref="AJ6:AL6" si="8">H6/H$5</f>
        <v>1</v>
      </c>
      <c r="AK6">
        <f t="shared" si="8"/>
        <v>1</v>
      </c>
      <c r="AL6">
        <f t="shared" si="8"/>
        <v>1</v>
      </c>
      <c r="AM6">
        <f t="shared" ref="AM6" si="9">K6/K$5</f>
        <v>1</v>
      </c>
      <c r="AN6">
        <f t="shared" ref="AN6" si="10">L6/L$5</f>
        <v>1</v>
      </c>
      <c r="AQ6">
        <v>2</v>
      </c>
      <c r="AR6">
        <f t="shared" ref="AR6:AR69" si="11">G6/$N6</f>
        <v>0.26829268292682928</v>
      </c>
      <c r="AS6">
        <f t="shared" ref="AS6:AS69" si="12">H6/$N6</f>
        <v>0.1951219512195122</v>
      </c>
      <c r="AT6">
        <f t="shared" ref="AT6:AT69" si="13">I6/$N6</f>
        <v>0.14634146341463414</v>
      </c>
      <c r="AU6">
        <f t="shared" ref="AU6:AU69" si="14">J6/$N6</f>
        <v>9.7560975609756101E-2</v>
      </c>
      <c r="AV6">
        <f t="shared" ref="AV6:AV69" si="15">K6/$N6</f>
        <v>0.1951219512195122</v>
      </c>
      <c r="AW6">
        <f t="shared" ref="AW6:AW69" si="16">L6/$N6</f>
        <v>9.7560975609756101E-2</v>
      </c>
    </row>
    <row r="7" spans="5:49" x14ac:dyDescent="0.15">
      <c r="E7">
        <v>2</v>
      </c>
      <c r="F7">
        <f t="shared" si="5"/>
        <v>120</v>
      </c>
      <c r="G7">
        <f t="shared" si="5"/>
        <v>120</v>
      </c>
      <c r="H7">
        <f t="shared" ref="H7:I14" si="17">H6</f>
        <v>80</v>
      </c>
      <c r="I7">
        <f t="shared" si="17"/>
        <v>60</v>
      </c>
      <c r="J7">
        <f t="shared" ref="J7:L7" si="18">J6</f>
        <v>40</v>
      </c>
      <c r="K7">
        <f t="shared" si="18"/>
        <v>80</v>
      </c>
      <c r="L7">
        <f t="shared" si="18"/>
        <v>40</v>
      </c>
      <c r="N7">
        <f t="shared" si="7"/>
        <v>420</v>
      </c>
      <c r="P7" s="26"/>
      <c r="T7">
        <v>2</v>
      </c>
      <c r="U7">
        <v>3</v>
      </c>
      <c r="V7">
        <v>4</v>
      </c>
      <c r="W7">
        <v>5</v>
      </c>
      <c r="X7">
        <v>6</v>
      </c>
      <c r="Y7">
        <v>7</v>
      </c>
      <c r="Z7">
        <v>8</v>
      </c>
      <c r="AH7">
        <v>2</v>
      </c>
      <c r="AI7">
        <f t="shared" ref="AI7:AI70" si="19">G7/G$5</f>
        <v>1.2</v>
      </c>
      <c r="AJ7">
        <f t="shared" ref="AJ7:AJ70" si="20">H7/H$5</f>
        <v>1</v>
      </c>
      <c r="AK7">
        <f t="shared" ref="AK7:AK70" si="21">I7/I$5</f>
        <v>1</v>
      </c>
      <c r="AL7">
        <f t="shared" ref="AL7:AL70" si="22">J7/J$5</f>
        <v>1</v>
      </c>
      <c r="AM7">
        <f t="shared" ref="AM7:AM70" si="23">K7/K$5</f>
        <v>1</v>
      </c>
      <c r="AN7">
        <f t="shared" ref="AN7:AN70" si="24">L7/L$5</f>
        <v>1</v>
      </c>
      <c r="AQ7">
        <v>3</v>
      </c>
      <c r="AR7">
        <f t="shared" si="11"/>
        <v>0.2857142857142857</v>
      </c>
      <c r="AS7">
        <f t="shared" si="12"/>
        <v>0.19047619047619047</v>
      </c>
      <c r="AT7">
        <f t="shared" si="13"/>
        <v>0.14285714285714285</v>
      </c>
      <c r="AU7">
        <f t="shared" si="14"/>
        <v>9.5238095238095233E-2</v>
      </c>
      <c r="AV7">
        <f t="shared" si="15"/>
        <v>0.19047619047619047</v>
      </c>
      <c r="AW7">
        <f t="shared" si="16"/>
        <v>9.5238095238095233E-2</v>
      </c>
    </row>
    <row r="8" spans="5:49" x14ac:dyDescent="0.15">
      <c r="E8">
        <v>3</v>
      </c>
      <c r="F8">
        <f t="shared" si="5"/>
        <v>130</v>
      </c>
      <c r="G8">
        <f t="shared" si="5"/>
        <v>130</v>
      </c>
      <c r="H8">
        <f t="shared" si="17"/>
        <v>80</v>
      </c>
      <c r="I8">
        <f t="shared" si="17"/>
        <v>60</v>
      </c>
      <c r="J8">
        <f t="shared" ref="J8:L8" si="25">J7</f>
        <v>40</v>
      </c>
      <c r="K8">
        <f t="shared" si="25"/>
        <v>80</v>
      </c>
      <c r="L8">
        <f t="shared" si="25"/>
        <v>40</v>
      </c>
      <c r="N8">
        <f t="shared" si="7"/>
        <v>430</v>
      </c>
      <c r="P8" s="26"/>
      <c r="S8" t="s">
        <v>87</v>
      </c>
      <c r="T8" t="s">
        <v>388</v>
      </c>
      <c r="U8" t="s">
        <v>100</v>
      </c>
      <c r="V8" t="s">
        <v>101</v>
      </c>
      <c r="W8" t="s">
        <v>103</v>
      </c>
      <c r="X8" t="s">
        <v>105</v>
      </c>
      <c r="Y8" t="s">
        <v>381</v>
      </c>
      <c r="Z8" t="s">
        <v>136</v>
      </c>
      <c r="AH8">
        <v>3</v>
      </c>
      <c r="AI8">
        <f t="shared" si="19"/>
        <v>1.3</v>
      </c>
      <c r="AJ8">
        <f t="shared" si="20"/>
        <v>1</v>
      </c>
      <c r="AK8">
        <f t="shared" si="21"/>
        <v>1</v>
      </c>
      <c r="AL8">
        <f t="shared" si="22"/>
        <v>1</v>
      </c>
      <c r="AM8">
        <f t="shared" si="23"/>
        <v>1</v>
      </c>
      <c r="AN8">
        <f t="shared" si="24"/>
        <v>1</v>
      </c>
      <c r="AQ8">
        <v>4</v>
      </c>
      <c r="AR8">
        <f t="shared" si="11"/>
        <v>0.30232558139534882</v>
      </c>
      <c r="AS8">
        <f t="shared" si="12"/>
        <v>0.18604651162790697</v>
      </c>
      <c r="AT8">
        <f t="shared" si="13"/>
        <v>0.13953488372093023</v>
      </c>
      <c r="AU8">
        <f t="shared" si="14"/>
        <v>9.3023255813953487E-2</v>
      </c>
      <c r="AV8">
        <f t="shared" si="15"/>
        <v>0.18604651162790697</v>
      </c>
      <c r="AW8">
        <f t="shared" si="16"/>
        <v>9.3023255813953487E-2</v>
      </c>
    </row>
    <row r="9" spans="5:49" x14ac:dyDescent="0.15">
      <c r="E9">
        <v>4</v>
      </c>
      <c r="F9">
        <f t="shared" si="5"/>
        <v>140</v>
      </c>
      <c r="G9">
        <f t="shared" si="5"/>
        <v>140</v>
      </c>
      <c r="H9">
        <f t="shared" si="17"/>
        <v>80</v>
      </c>
      <c r="I9">
        <f t="shared" si="17"/>
        <v>60</v>
      </c>
      <c r="J9">
        <f t="shared" ref="J9:L9" si="26">J8</f>
        <v>40</v>
      </c>
      <c r="K9">
        <f t="shared" si="26"/>
        <v>80</v>
      </c>
      <c r="L9">
        <f t="shared" si="26"/>
        <v>40</v>
      </c>
      <c r="N9">
        <f t="shared" si="7"/>
        <v>440</v>
      </c>
      <c r="P9" s="26"/>
      <c r="S9">
        <v>1</v>
      </c>
      <c r="T9" s="10"/>
      <c r="U9" s="10"/>
      <c r="V9" s="10"/>
      <c r="W9" s="10"/>
      <c r="X9" s="10"/>
      <c r="Y9" s="10"/>
      <c r="Z9" s="10"/>
      <c r="AH9">
        <v>4</v>
      </c>
      <c r="AI9">
        <f t="shared" si="19"/>
        <v>1.4</v>
      </c>
      <c r="AJ9">
        <f t="shared" si="20"/>
        <v>1</v>
      </c>
      <c r="AK9">
        <f t="shared" si="21"/>
        <v>1</v>
      </c>
      <c r="AL9">
        <f t="shared" si="22"/>
        <v>1</v>
      </c>
      <c r="AM9">
        <f t="shared" si="23"/>
        <v>1</v>
      </c>
      <c r="AN9">
        <f t="shared" si="24"/>
        <v>1</v>
      </c>
      <c r="AQ9">
        <v>5</v>
      </c>
      <c r="AR9">
        <f t="shared" si="11"/>
        <v>0.31818181818181818</v>
      </c>
      <c r="AS9">
        <f t="shared" si="12"/>
        <v>0.18181818181818182</v>
      </c>
      <c r="AT9">
        <f t="shared" si="13"/>
        <v>0.13636363636363635</v>
      </c>
      <c r="AU9">
        <f t="shared" si="14"/>
        <v>9.0909090909090912E-2</v>
      </c>
      <c r="AV9">
        <f t="shared" si="15"/>
        <v>0.18181818181818182</v>
      </c>
      <c r="AW9">
        <f t="shared" si="16"/>
        <v>9.0909090909090912E-2</v>
      </c>
    </row>
    <row r="10" spans="5:49" x14ac:dyDescent="0.15">
      <c r="E10">
        <v>5</v>
      </c>
      <c r="F10">
        <f t="shared" si="5"/>
        <v>150</v>
      </c>
      <c r="G10">
        <f t="shared" si="5"/>
        <v>150</v>
      </c>
      <c r="H10">
        <f t="shared" si="17"/>
        <v>80</v>
      </c>
      <c r="I10">
        <f t="shared" si="17"/>
        <v>60</v>
      </c>
      <c r="J10">
        <f t="shared" ref="J10:L10" si="27">J9</f>
        <v>40</v>
      </c>
      <c r="K10">
        <f t="shared" si="27"/>
        <v>80</v>
      </c>
      <c r="L10">
        <f t="shared" si="27"/>
        <v>40</v>
      </c>
      <c r="N10">
        <f t="shared" si="7"/>
        <v>450</v>
      </c>
      <c r="P10" s="26"/>
      <c r="S10">
        <v>10</v>
      </c>
      <c r="T10" s="10">
        <f>U10</f>
        <v>50</v>
      </c>
      <c r="U10" s="10">
        <v>50</v>
      </c>
      <c r="V10" s="10">
        <v>20</v>
      </c>
      <c r="W10" s="10">
        <v>15</v>
      </c>
      <c r="X10" s="10">
        <v>10</v>
      </c>
      <c r="Y10" s="10">
        <v>20</v>
      </c>
      <c r="Z10" s="10">
        <v>10</v>
      </c>
      <c r="AB10">
        <f>SUM(U10:X10)</f>
        <v>95</v>
      </c>
      <c r="AH10">
        <v>5</v>
      </c>
      <c r="AI10">
        <f t="shared" si="19"/>
        <v>1.5</v>
      </c>
      <c r="AJ10">
        <f t="shared" si="20"/>
        <v>1</v>
      </c>
      <c r="AK10">
        <f t="shared" si="21"/>
        <v>1</v>
      </c>
      <c r="AL10">
        <f t="shared" si="22"/>
        <v>1</v>
      </c>
      <c r="AM10">
        <f t="shared" si="23"/>
        <v>1</v>
      </c>
      <c r="AN10">
        <f t="shared" si="24"/>
        <v>1</v>
      </c>
      <c r="AQ10">
        <v>6</v>
      </c>
      <c r="AR10">
        <f t="shared" si="11"/>
        <v>0.33333333333333331</v>
      </c>
      <c r="AS10">
        <f t="shared" si="12"/>
        <v>0.17777777777777778</v>
      </c>
      <c r="AT10">
        <f t="shared" si="13"/>
        <v>0.13333333333333333</v>
      </c>
      <c r="AU10">
        <f t="shared" si="14"/>
        <v>8.8888888888888892E-2</v>
      </c>
      <c r="AV10">
        <f t="shared" si="15"/>
        <v>0.17777777777777778</v>
      </c>
      <c r="AW10">
        <f t="shared" si="16"/>
        <v>8.8888888888888892E-2</v>
      </c>
    </row>
    <row r="11" spans="5:49" x14ac:dyDescent="0.15">
      <c r="E11">
        <v>6</v>
      </c>
      <c r="F11">
        <f t="shared" si="5"/>
        <v>160</v>
      </c>
      <c r="G11">
        <f t="shared" si="5"/>
        <v>160</v>
      </c>
      <c r="H11">
        <f t="shared" si="17"/>
        <v>80</v>
      </c>
      <c r="I11">
        <f t="shared" si="17"/>
        <v>60</v>
      </c>
      <c r="J11">
        <f t="shared" ref="J11:L11" si="28">J10</f>
        <v>40</v>
      </c>
      <c r="K11">
        <f t="shared" si="28"/>
        <v>80</v>
      </c>
      <c r="L11">
        <f t="shared" si="28"/>
        <v>40</v>
      </c>
      <c r="N11">
        <f t="shared" si="7"/>
        <v>460</v>
      </c>
      <c r="P11" s="26"/>
      <c r="S11">
        <v>20</v>
      </c>
      <c r="T11" s="10">
        <f t="shared" ref="T11:T14" si="29">U11</f>
        <v>40</v>
      </c>
      <c r="U11" s="10">
        <v>40</v>
      </c>
      <c r="V11" s="10">
        <v>20</v>
      </c>
      <c r="W11" s="10">
        <v>25</v>
      </c>
      <c r="X11" s="10">
        <v>15</v>
      </c>
      <c r="Y11" s="10">
        <v>20</v>
      </c>
      <c r="Z11" s="10">
        <v>10</v>
      </c>
      <c r="AB11">
        <f t="shared" ref="AB11:AB16" si="30">SUM(U11:X11)</f>
        <v>100</v>
      </c>
      <c r="AH11">
        <v>6</v>
      </c>
      <c r="AI11">
        <f t="shared" si="19"/>
        <v>1.6</v>
      </c>
      <c r="AJ11">
        <f t="shared" si="20"/>
        <v>1</v>
      </c>
      <c r="AK11">
        <f t="shared" si="21"/>
        <v>1</v>
      </c>
      <c r="AL11">
        <f t="shared" si="22"/>
        <v>1</v>
      </c>
      <c r="AM11">
        <f t="shared" si="23"/>
        <v>1</v>
      </c>
      <c r="AN11">
        <f t="shared" si="24"/>
        <v>1</v>
      </c>
      <c r="AQ11">
        <v>7</v>
      </c>
      <c r="AR11">
        <f t="shared" si="11"/>
        <v>0.34782608695652173</v>
      </c>
      <c r="AS11">
        <f t="shared" si="12"/>
        <v>0.17391304347826086</v>
      </c>
      <c r="AT11">
        <f t="shared" si="13"/>
        <v>0.13043478260869565</v>
      </c>
      <c r="AU11">
        <f t="shared" si="14"/>
        <v>8.6956521739130432E-2</v>
      </c>
      <c r="AV11">
        <f t="shared" si="15"/>
        <v>0.17391304347826086</v>
      </c>
      <c r="AW11">
        <f t="shared" si="16"/>
        <v>8.6956521739130432E-2</v>
      </c>
    </row>
    <row r="12" spans="5:49" x14ac:dyDescent="0.15">
      <c r="E12">
        <v>7</v>
      </c>
      <c r="F12">
        <f t="shared" si="5"/>
        <v>170</v>
      </c>
      <c r="G12">
        <f t="shared" si="5"/>
        <v>170</v>
      </c>
      <c r="H12">
        <f t="shared" si="17"/>
        <v>80</v>
      </c>
      <c r="I12">
        <f t="shared" si="17"/>
        <v>60</v>
      </c>
      <c r="J12">
        <f t="shared" ref="J12:L12" si="31">J11</f>
        <v>40</v>
      </c>
      <c r="K12">
        <f t="shared" si="31"/>
        <v>80</v>
      </c>
      <c r="L12">
        <f t="shared" si="31"/>
        <v>40</v>
      </c>
      <c r="N12">
        <f t="shared" si="7"/>
        <v>470</v>
      </c>
      <c r="P12" s="26"/>
      <c r="S12">
        <v>30</v>
      </c>
      <c r="T12" s="10">
        <f t="shared" si="29"/>
        <v>30</v>
      </c>
      <c r="U12" s="10">
        <v>30</v>
      </c>
      <c r="V12" s="10">
        <v>20</v>
      </c>
      <c r="W12" s="10">
        <v>30</v>
      </c>
      <c r="X12" s="10">
        <v>20</v>
      </c>
      <c r="Y12" s="10">
        <v>20</v>
      </c>
      <c r="Z12" s="10">
        <v>10</v>
      </c>
      <c r="AB12">
        <f t="shared" si="30"/>
        <v>100</v>
      </c>
      <c r="AH12">
        <v>7</v>
      </c>
      <c r="AI12">
        <f t="shared" si="19"/>
        <v>1.7</v>
      </c>
      <c r="AJ12">
        <f t="shared" si="20"/>
        <v>1</v>
      </c>
      <c r="AK12">
        <f t="shared" si="21"/>
        <v>1</v>
      </c>
      <c r="AL12">
        <f t="shared" si="22"/>
        <v>1</v>
      </c>
      <c r="AM12">
        <f t="shared" si="23"/>
        <v>1</v>
      </c>
      <c r="AN12">
        <f t="shared" si="24"/>
        <v>1</v>
      </c>
      <c r="AQ12">
        <v>8</v>
      </c>
      <c r="AR12">
        <f t="shared" si="11"/>
        <v>0.36170212765957449</v>
      </c>
      <c r="AS12">
        <f t="shared" si="12"/>
        <v>0.1702127659574468</v>
      </c>
      <c r="AT12">
        <f t="shared" si="13"/>
        <v>0.1276595744680851</v>
      </c>
      <c r="AU12">
        <f t="shared" si="14"/>
        <v>8.5106382978723402E-2</v>
      </c>
      <c r="AV12">
        <f t="shared" si="15"/>
        <v>0.1702127659574468</v>
      </c>
      <c r="AW12">
        <f t="shared" si="16"/>
        <v>8.5106382978723402E-2</v>
      </c>
    </row>
    <row r="13" spans="5:49" x14ac:dyDescent="0.15">
      <c r="E13">
        <v>8</v>
      </c>
      <c r="F13">
        <f t="shared" si="5"/>
        <v>180</v>
      </c>
      <c r="G13">
        <f t="shared" si="5"/>
        <v>180</v>
      </c>
      <c r="H13">
        <f t="shared" si="17"/>
        <v>80</v>
      </c>
      <c r="I13">
        <f t="shared" si="17"/>
        <v>60</v>
      </c>
      <c r="J13">
        <f t="shared" ref="J13:L13" si="32">J12</f>
        <v>40</v>
      </c>
      <c r="K13">
        <f t="shared" si="32"/>
        <v>80</v>
      </c>
      <c r="L13">
        <f t="shared" si="32"/>
        <v>40</v>
      </c>
      <c r="N13">
        <f t="shared" si="7"/>
        <v>480</v>
      </c>
      <c r="P13" s="26"/>
      <c r="S13">
        <v>50</v>
      </c>
      <c r="T13" s="10">
        <f t="shared" si="29"/>
        <v>20</v>
      </c>
      <c r="U13" s="10">
        <v>20</v>
      </c>
      <c r="V13" s="10">
        <v>25</v>
      </c>
      <c r="W13" s="10">
        <v>35</v>
      </c>
      <c r="X13" s="10">
        <v>20</v>
      </c>
      <c r="Y13" s="10">
        <v>20</v>
      </c>
      <c r="Z13" s="10">
        <v>10</v>
      </c>
      <c r="AB13">
        <f t="shared" si="30"/>
        <v>100</v>
      </c>
      <c r="AH13">
        <v>8</v>
      </c>
      <c r="AI13">
        <f t="shared" si="19"/>
        <v>1.8</v>
      </c>
      <c r="AJ13">
        <f t="shared" si="20"/>
        <v>1</v>
      </c>
      <c r="AK13">
        <f t="shared" si="21"/>
        <v>1</v>
      </c>
      <c r="AL13">
        <f t="shared" si="22"/>
        <v>1</v>
      </c>
      <c r="AM13">
        <f t="shared" si="23"/>
        <v>1</v>
      </c>
      <c r="AN13">
        <f t="shared" si="24"/>
        <v>1</v>
      </c>
      <c r="AQ13">
        <v>9</v>
      </c>
      <c r="AR13">
        <f t="shared" si="11"/>
        <v>0.375</v>
      </c>
      <c r="AS13">
        <f t="shared" si="12"/>
        <v>0.16666666666666666</v>
      </c>
      <c r="AT13">
        <f t="shared" si="13"/>
        <v>0.125</v>
      </c>
      <c r="AU13">
        <f t="shared" si="14"/>
        <v>8.3333333333333329E-2</v>
      </c>
      <c r="AV13">
        <f t="shared" si="15"/>
        <v>0.16666666666666666</v>
      </c>
      <c r="AW13">
        <f t="shared" si="16"/>
        <v>8.3333333333333329E-2</v>
      </c>
    </row>
    <row r="14" spans="5:49" x14ac:dyDescent="0.15">
      <c r="E14">
        <v>9</v>
      </c>
      <c r="F14">
        <f t="shared" si="5"/>
        <v>190</v>
      </c>
      <c r="G14">
        <f t="shared" si="5"/>
        <v>190</v>
      </c>
      <c r="H14">
        <f t="shared" si="17"/>
        <v>80</v>
      </c>
      <c r="I14">
        <f t="shared" si="17"/>
        <v>60</v>
      </c>
      <c r="J14">
        <f t="shared" ref="J14:L14" si="33">J13</f>
        <v>40</v>
      </c>
      <c r="K14">
        <f t="shared" si="33"/>
        <v>80</v>
      </c>
      <c r="L14">
        <f t="shared" si="33"/>
        <v>40</v>
      </c>
      <c r="N14">
        <f t="shared" si="7"/>
        <v>490</v>
      </c>
      <c r="P14" s="26"/>
      <c r="S14">
        <v>70</v>
      </c>
      <c r="T14" s="10">
        <f t="shared" si="29"/>
        <v>15</v>
      </c>
      <c r="U14" s="10">
        <v>15</v>
      </c>
      <c r="V14" s="10">
        <v>25</v>
      </c>
      <c r="W14" s="10">
        <v>40</v>
      </c>
      <c r="X14" s="10">
        <v>20</v>
      </c>
      <c r="Y14" s="10">
        <v>20</v>
      </c>
      <c r="Z14" s="10">
        <v>10</v>
      </c>
      <c r="AB14">
        <f t="shared" si="30"/>
        <v>100</v>
      </c>
      <c r="AH14">
        <v>9</v>
      </c>
      <c r="AI14">
        <f t="shared" si="19"/>
        <v>1.9</v>
      </c>
      <c r="AJ14">
        <f t="shared" si="20"/>
        <v>1</v>
      </c>
      <c r="AK14">
        <f t="shared" si="21"/>
        <v>1</v>
      </c>
      <c r="AL14">
        <f t="shared" si="22"/>
        <v>1</v>
      </c>
      <c r="AM14">
        <f t="shared" si="23"/>
        <v>1</v>
      </c>
      <c r="AN14">
        <f t="shared" si="24"/>
        <v>1</v>
      </c>
      <c r="AQ14">
        <v>10</v>
      </c>
      <c r="AR14">
        <f t="shared" si="11"/>
        <v>0.38775510204081631</v>
      </c>
      <c r="AS14">
        <f t="shared" si="12"/>
        <v>0.16326530612244897</v>
      </c>
      <c r="AT14">
        <f t="shared" si="13"/>
        <v>0.12244897959183673</v>
      </c>
      <c r="AU14">
        <f t="shared" si="14"/>
        <v>8.1632653061224483E-2</v>
      </c>
      <c r="AV14">
        <f t="shared" si="15"/>
        <v>0.16326530612244897</v>
      </c>
      <c r="AW14">
        <f t="shared" si="16"/>
        <v>8.1632653061224483E-2</v>
      </c>
    </row>
    <row r="15" spans="5:49" x14ac:dyDescent="0.15">
      <c r="E15" s="7">
        <v>10</v>
      </c>
      <c r="F15">
        <f t="shared" si="5"/>
        <v>200</v>
      </c>
      <c r="G15">
        <f t="shared" si="5"/>
        <v>200</v>
      </c>
      <c r="H15" s="7">
        <f>$F15/$T10*V10</f>
        <v>80</v>
      </c>
      <c r="I15" s="7">
        <f>$F15/$T10*W10</f>
        <v>60</v>
      </c>
      <c r="J15" s="7">
        <f>$F15/$T10*X10</f>
        <v>40</v>
      </c>
      <c r="K15" s="7">
        <f t="shared" ref="K15:L15" si="34">$F15/$T10*Y10</f>
        <v>80</v>
      </c>
      <c r="L15" s="7">
        <f t="shared" si="34"/>
        <v>40</v>
      </c>
      <c r="M15" s="7"/>
      <c r="N15">
        <f t="shared" si="7"/>
        <v>500</v>
      </c>
      <c r="P15" s="26"/>
      <c r="S15">
        <v>100</v>
      </c>
      <c r="T15" s="10">
        <f t="shared" ref="T15" si="35">U15</f>
        <v>10</v>
      </c>
      <c r="U15" s="10">
        <v>10</v>
      </c>
      <c r="V15" s="10">
        <v>25</v>
      </c>
      <c r="W15" s="10">
        <v>40</v>
      </c>
      <c r="X15" s="10">
        <v>25</v>
      </c>
      <c r="Y15" s="10">
        <v>20</v>
      </c>
      <c r="Z15" s="10">
        <v>10</v>
      </c>
      <c r="AB15">
        <f t="shared" si="30"/>
        <v>100</v>
      </c>
      <c r="AH15" s="7">
        <v>10</v>
      </c>
      <c r="AI15">
        <f t="shared" si="19"/>
        <v>2</v>
      </c>
      <c r="AJ15">
        <f t="shared" si="20"/>
        <v>1</v>
      </c>
      <c r="AK15">
        <f t="shared" si="21"/>
        <v>1</v>
      </c>
      <c r="AL15">
        <f t="shared" si="22"/>
        <v>1</v>
      </c>
      <c r="AM15">
        <f t="shared" si="23"/>
        <v>1</v>
      </c>
      <c r="AN15">
        <f t="shared" si="24"/>
        <v>1</v>
      </c>
      <c r="AQ15">
        <v>11</v>
      </c>
      <c r="AR15">
        <f t="shared" si="11"/>
        <v>0.4</v>
      </c>
      <c r="AS15">
        <f t="shared" si="12"/>
        <v>0.16</v>
      </c>
      <c r="AT15">
        <f t="shared" si="13"/>
        <v>0.12</v>
      </c>
      <c r="AU15">
        <f t="shared" si="14"/>
        <v>0.08</v>
      </c>
      <c r="AV15">
        <f t="shared" si="15"/>
        <v>0.16</v>
      </c>
      <c r="AW15">
        <f t="shared" si="16"/>
        <v>0.08</v>
      </c>
    </row>
    <row r="16" spans="5:49" x14ac:dyDescent="0.15">
      <c r="E16">
        <v>11</v>
      </c>
      <c r="F16">
        <f>LOOKUP($E16,$R$36:$S$46,T$36:T$46)+F15</f>
        <v>210</v>
      </c>
      <c r="G16">
        <f t="shared" si="5"/>
        <v>210</v>
      </c>
      <c r="H16">
        <f t="shared" ref="H16:J16" si="36">LOOKUP($E16,$R$36:$S$46,V$36:V$46)+H15</f>
        <v>87</v>
      </c>
      <c r="I16">
        <f t="shared" si="36"/>
        <v>72.75</v>
      </c>
      <c r="J16">
        <f t="shared" si="36"/>
        <v>47.25</v>
      </c>
      <c r="K16">
        <f t="shared" ref="K16" si="37">LOOKUP($E16,$R$36:$S$46,Y$36:Y$46)+K15</f>
        <v>87</v>
      </c>
      <c r="L16">
        <f t="shared" ref="L16" si="38">LOOKUP($E16,$R$36:$S$46,Z$36:Z$46)+L15</f>
        <v>43.5</v>
      </c>
      <c r="N16">
        <f t="shared" si="7"/>
        <v>547.5</v>
      </c>
      <c r="P16" s="26"/>
      <c r="S16">
        <v>150</v>
      </c>
      <c r="T16" s="10">
        <f t="shared" ref="T16" si="39">U16</f>
        <v>7.5</v>
      </c>
      <c r="U16" s="10">
        <v>7.5</v>
      </c>
      <c r="V16" s="10">
        <v>25</v>
      </c>
      <c r="W16" s="10">
        <v>40</v>
      </c>
      <c r="X16" s="10">
        <v>25</v>
      </c>
      <c r="Y16" s="10">
        <v>20</v>
      </c>
      <c r="Z16" s="10">
        <v>10</v>
      </c>
      <c r="AB16">
        <f t="shared" si="30"/>
        <v>97.5</v>
      </c>
      <c r="AH16">
        <v>11</v>
      </c>
      <c r="AI16">
        <f t="shared" si="19"/>
        <v>2.1</v>
      </c>
      <c r="AJ16">
        <f t="shared" si="20"/>
        <v>1.0874999999999999</v>
      </c>
      <c r="AK16">
        <f t="shared" si="21"/>
        <v>1.2124999999999999</v>
      </c>
      <c r="AL16">
        <f t="shared" si="22"/>
        <v>1.1812499999999999</v>
      </c>
      <c r="AM16">
        <f t="shared" si="23"/>
        <v>1.0874999999999999</v>
      </c>
      <c r="AN16">
        <f t="shared" si="24"/>
        <v>1.0874999999999999</v>
      </c>
      <c r="AQ16">
        <v>12</v>
      </c>
      <c r="AR16">
        <f t="shared" si="11"/>
        <v>0.38356164383561642</v>
      </c>
      <c r="AS16">
        <f t="shared" si="12"/>
        <v>0.15890410958904111</v>
      </c>
      <c r="AT16">
        <f t="shared" si="13"/>
        <v>0.13287671232876713</v>
      </c>
      <c r="AU16">
        <f t="shared" si="14"/>
        <v>8.6301369863013705E-2</v>
      </c>
      <c r="AV16">
        <f t="shared" si="15"/>
        <v>0.15890410958904111</v>
      </c>
      <c r="AW16">
        <f t="shared" si="16"/>
        <v>7.9452054794520555E-2</v>
      </c>
    </row>
    <row r="17" spans="5:49" x14ac:dyDescent="0.15">
      <c r="E17">
        <v>12</v>
      </c>
      <c r="F17">
        <f t="shared" ref="F17:G80" si="40">LOOKUP($E17,$R$36:$S$46,T$36:T$46)+F16</f>
        <v>220</v>
      </c>
      <c r="G17">
        <f t="shared" si="5"/>
        <v>220</v>
      </c>
      <c r="H17">
        <f t="shared" ref="H17:H26" si="41">LOOKUP($E17,$R$36:$S$46,V$36:V$46)+H16</f>
        <v>94</v>
      </c>
      <c r="I17">
        <f t="shared" ref="I17:I26" si="42">LOOKUP($E17,$R$36:$S$46,W$36:W$46)+I16</f>
        <v>85.5</v>
      </c>
      <c r="J17">
        <f t="shared" ref="J17:J26" si="43">LOOKUP($E17,$R$36:$S$46,X$36:X$46)+J16</f>
        <v>54.5</v>
      </c>
      <c r="K17">
        <f t="shared" ref="K17:K80" si="44">LOOKUP($E17,$R$36:$S$46,Y$36:Y$46)+K16</f>
        <v>94</v>
      </c>
      <c r="L17">
        <f t="shared" ref="L17:L80" si="45">LOOKUP($E17,$R$36:$S$46,Z$36:Z$46)+L16</f>
        <v>47</v>
      </c>
      <c r="N17">
        <f t="shared" si="7"/>
        <v>595</v>
      </c>
      <c r="P17" s="26"/>
      <c r="AH17">
        <v>12</v>
      </c>
      <c r="AI17">
        <f t="shared" si="19"/>
        <v>2.2000000000000002</v>
      </c>
      <c r="AJ17">
        <f t="shared" si="20"/>
        <v>1.175</v>
      </c>
      <c r="AK17">
        <f t="shared" si="21"/>
        <v>1.425</v>
      </c>
      <c r="AL17">
        <f t="shared" si="22"/>
        <v>1.3625</v>
      </c>
      <c r="AM17">
        <f t="shared" si="23"/>
        <v>1.175</v>
      </c>
      <c r="AN17">
        <f t="shared" si="24"/>
        <v>1.175</v>
      </c>
      <c r="AQ17">
        <v>13</v>
      </c>
      <c r="AR17">
        <f t="shared" si="11"/>
        <v>0.36974789915966388</v>
      </c>
      <c r="AS17">
        <f t="shared" si="12"/>
        <v>0.15798319327731092</v>
      </c>
      <c r="AT17">
        <f t="shared" si="13"/>
        <v>0.14369747899159663</v>
      </c>
      <c r="AU17">
        <f t="shared" si="14"/>
        <v>9.1596638655462179E-2</v>
      </c>
      <c r="AV17">
        <f t="shared" si="15"/>
        <v>0.15798319327731092</v>
      </c>
      <c r="AW17">
        <f t="shared" si="16"/>
        <v>7.8991596638655459E-2</v>
      </c>
    </row>
    <row r="18" spans="5:49" x14ac:dyDescent="0.15">
      <c r="E18">
        <v>13</v>
      </c>
      <c r="F18">
        <f t="shared" si="40"/>
        <v>230</v>
      </c>
      <c r="G18">
        <f t="shared" si="5"/>
        <v>230</v>
      </c>
      <c r="H18">
        <f t="shared" si="41"/>
        <v>101</v>
      </c>
      <c r="I18">
        <f t="shared" si="42"/>
        <v>98.25</v>
      </c>
      <c r="J18">
        <f t="shared" si="43"/>
        <v>61.75</v>
      </c>
      <c r="K18">
        <f t="shared" si="44"/>
        <v>101</v>
      </c>
      <c r="L18">
        <f t="shared" si="45"/>
        <v>50.5</v>
      </c>
      <c r="N18">
        <f t="shared" si="7"/>
        <v>642.5</v>
      </c>
      <c r="P18" s="26"/>
      <c r="AH18">
        <v>13</v>
      </c>
      <c r="AI18">
        <f t="shared" si="19"/>
        <v>2.2999999999999998</v>
      </c>
      <c r="AJ18">
        <f t="shared" si="20"/>
        <v>1.2625</v>
      </c>
      <c r="AK18">
        <f t="shared" si="21"/>
        <v>1.6375</v>
      </c>
      <c r="AL18">
        <f t="shared" si="22"/>
        <v>1.54375</v>
      </c>
      <c r="AM18">
        <f t="shared" si="23"/>
        <v>1.2625</v>
      </c>
      <c r="AN18">
        <f t="shared" si="24"/>
        <v>1.2625</v>
      </c>
      <c r="AQ18">
        <v>14</v>
      </c>
      <c r="AR18">
        <f t="shared" si="11"/>
        <v>0.35797665369649806</v>
      </c>
      <c r="AS18">
        <f t="shared" si="12"/>
        <v>0.15719844357976653</v>
      </c>
      <c r="AT18">
        <f t="shared" si="13"/>
        <v>0.1529182879377432</v>
      </c>
      <c r="AU18">
        <f t="shared" si="14"/>
        <v>9.6108949416342418E-2</v>
      </c>
      <c r="AV18">
        <f t="shared" si="15"/>
        <v>0.15719844357976653</v>
      </c>
      <c r="AW18">
        <f t="shared" si="16"/>
        <v>7.8599221789883267E-2</v>
      </c>
    </row>
    <row r="19" spans="5:49" x14ac:dyDescent="0.15">
      <c r="E19">
        <v>14</v>
      </c>
      <c r="F19">
        <f t="shared" si="40"/>
        <v>240</v>
      </c>
      <c r="G19">
        <f t="shared" si="5"/>
        <v>240</v>
      </c>
      <c r="H19">
        <f t="shared" si="41"/>
        <v>108</v>
      </c>
      <c r="I19">
        <f t="shared" si="42"/>
        <v>111</v>
      </c>
      <c r="J19">
        <f t="shared" si="43"/>
        <v>69</v>
      </c>
      <c r="K19">
        <f t="shared" si="44"/>
        <v>108</v>
      </c>
      <c r="L19">
        <f t="shared" si="45"/>
        <v>54</v>
      </c>
      <c r="N19">
        <f t="shared" si="7"/>
        <v>690</v>
      </c>
      <c r="P19" s="26"/>
      <c r="AH19">
        <v>14</v>
      </c>
      <c r="AI19">
        <f t="shared" si="19"/>
        <v>2.4</v>
      </c>
      <c r="AJ19">
        <f t="shared" si="20"/>
        <v>1.35</v>
      </c>
      <c r="AK19">
        <f t="shared" si="21"/>
        <v>1.85</v>
      </c>
      <c r="AL19">
        <f t="shared" si="22"/>
        <v>1.7250000000000001</v>
      </c>
      <c r="AM19">
        <f t="shared" si="23"/>
        <v>1.35</v>
      </c>
      <c r="AN19">
        <f t="shared" si="24"/>
        <v>1.35</v>
      </c>
      <c r="AQ19">
        <v>15</v>
      </c>
      <c r="AR19">
        <f t="shared" si="11"/>
        <v>0.34782608695652173</v>
      </c>
      <c r="AS19">
        <f t="shared" si="12"/>
        <v>0.15652173913043479</v>
      </c>
      <c r="AT19">
        <f t="shared" si="13"/>
        <v>0.16086956521739129</v>
      </c>
      <c r="AU19">
        <f t="shared" si="14"/>
        <v>0.1</v>
      </c>
      <c r="AV19">
        <f t="shared" si="15"/>
        <v>0.15652173913043479</v>
      </c>
      <c r="AW19">
        <f t="shared" si="16"/>
        <v>7.8260869565217397E-2</v>
      </c>
    </row>
    <row r="20" spans="5:49" x14ac:dyDescent="0.15">
      <c r="E20">
        <v>15</v>
      </c>
      <c r="F20">
        <f t="shared" si="40"/>
        <v>250</v>
      </c>
      <c r="G20">
        <f t="shared" si="5"/>
        <v>250</v>
      </c>
      <c r="H20">
        <f t="shared" si="41"/>
        <v>115</v>
      </c>
      <c r="I20">
        <f t="shared" si="42"/>
        <v>123.75</v>
      </c>
      <c r="J20">
        <f t="shared" si="43"/>
        <v>76.25</v>
      </c>
      <c r="K20">
        <f t="shared" si="44"/>
        <v>115</v>
      </c>
      <c r="L20">
        <f t="shared" si="45"/>
        <v>57.5</v>
      </c>
      <c r="N20">
        <f t="shared" si="7"/>
        <v>737.5</v>
      </c>
      <c r="P20" s="26"/>
      <c r="S20" t="s">
        <v>87</v>
      </c>
      <c r="T20" t="s">
        <v>389</v>
      </c>
      <c r="U20" t="s">
        <v>100</v>
      </c>
      <c r="V20" t="s">
        <v>101</v>
      </c>
      <c r="W20" t="s">
        <v>103</v>
      </c>
      <c r="X20" t="s">
        <v>105</v>
      </c>
      <c r="Y20" t="s">
        <v>381</v>
      </c>
      <c r="Z20" t="s">
        <v>136</v>
      </c>
      <c r="AH20">
        <v>15</v>
      </c>
      <c r="AI20">
        <f t="shared" si="19"/>
        <v>2.5</v>
      </c>
      <c r="AJ20">
        <f t="shared" si="20"/>
        <v>1.4375</v>
      </c>
      <c r="AK20">
        <f t="shared" si="21"/>
        <v>2.0625</v>
      </c>
      <c r="AL20">
        <f t="shared" si="22"/>
        <v>1.90625</v>
      </c>
      <c r="AM20">
        <f t="shared" si="23"/>
        <v>1.4375</v>
      </c>
      <c r="AN20">
        <f t="shared" si="24"/>
        <v>1.4375</v>
      </c>
      <c r="AQ20">
        <v>16</v>
      </c>
      <c r="AR20">
        <f t="shared" si="11"/>
        <v>0.33898305084745761</v>
      </c>
      <c r="AS20">
        <f t="shared" si="12"/>
        <v>0.15593220338983052</v>
      </c>
      <c r="AT20">
        <f t="shared" si="13"/>
        <v>0.16779661016949152</v>
      </c>
      <c r="AU20">
        <f t="shared" si="14"/>
        <v>0.10338983050847457</v>
      </c>
      <c r="AV20">
        <f t="shared" si="15"/>
        <v>0.15593220338983052</v>
      </c>
      <c r="AW20">
        <f t="shared" si="16"/>
        <v>7.796610169491526E-2</v>
      </c>
    </row>
    <row r="21" spans="5:49" x14ac:dyDescent="0.15">
      <c r="E21">
        <v>16</v>
      </c>
      <c r="F21">
        <f t="shared" si="40"/>
        <v>260</v>
      </c>
      <c r="G21">
        <f t="shared" si="5"/>
        <v>260</v>
      </c>
      <c r="H21">
        <f t="shared" si="41"/>
        <v>122</v>
      </c>
      <c r="I21">
        <f t="shared" si="42"/>
        <v>136.5</v>
      </c>
      <c r="J21">
        <f t="shared" si="43"/>
        <v>83.5</v>
      </c>
      <c r="K21">
        <f t="shared" si="44"/>
        <v>122</v>
      </c>
      <c r="L21">
        <f t="shared" si="45"/>
        <v>61</v>
      </c>
      <c r="N21">
        <f t="shared" si="7"/>
        <v>785</v>
      </c>
      <c r="P21" s="26"/>
      <c r="S21">
        <v>1</v>
      </c>
      <c r="T21">
        <v>100</v>
      </c>
      <c r="U21">
        <v>100</v>
      </c>
      <c r="AH21">
        <v>16</v>
      </c>
      <c r="AI21">
        <f t="shared" si="19"/>
        <v>2.6</v>
      </c>
      <c r="AJ21">
        <f t="shared" si="20"/>
        <v>1.5249999999999999</v>
      </c>
      <c r="AK21">
        <f t="shared" si="21"/>
        <v>2.2749999999999999</v>
      </c>
      <c r="AL21">
        <f t="shared" si="22"/>
        <v>2.0874999999999999</v>
      </c>
      <c r="AM21">
        <f t="shared" si="23"/>
        <v>1.5249999999999999</v>
      </c>
      <c r="AN21">
        <f t="shared" si="24"/>
        <v>1.5249999999999999</v>
      </c>
      <c r="AQ21">
        <v>17</v>
      </c>
      <c r="AR21">
        <f t="shared" si="11"/>
        <v>0.33121019108280253</v>
      </c>
      <c r="AS21">
        <f t="shared" si="12"/>
        <v>0.1554140127388535</v>
      </c>
      <c r="AT21">
        <f t="shared" si="13"/>
        <v>0.17388535031847133</v>
      </c>
      <c r="AU21">
        <f t="shared" si="14"/>
        <v>0.10636942675159236</v>
      </c>
      <c r="AV21">
        <f t="shared" si="15"/>
        <v>0.1554140127388535</v>
      </c>
      <c r="AW21">
        <f t="shared" si="16"/>
        <v>7.7707006369426748E-2</v>
      </c>
    </row>
    <row r="22" spans="5:49" x14ac:dyDescent="0.15">
      <c r="E22">
        <v>17</v>
      </c>
      <c r="F22">
        <f t="shared" si="40"/>
        <v>270</v>
      </c>
      <c r="G22">
        <f t="shared" si="40"/>
        <v>270</v>
      </c>
      <c r="H22">
        <f t="shared" si="41"/>
        <v>129</v>
      </c>
      <c r="I22">
        <f t="shared" si="42"/>
        <v>149.25</v>
      </c>
      <c r="J22">
        <f t="shared" si="43"/>
        <v>90.75</v>
      </c>
      <c r="K22">
        <f t="shared" si="44"/>
        <v>129</v>
      </c>
      <c r="L22">
        <f t="shared" si="45"/>
        <v>64.5</v>
      </c>
      <c r="N22">
        <f t="shared" si="7"/>
        <v>832.5</v>
      </c>
      <c r="P22" s="26"/>
      <c r="S22">
        <v>10</v>
      </c>
      <c r="T22">
        <v>200</v>
      </c>
      <c r="U22">
        <f t="shared" ref="U22:Z28" si="46">$T22/VLOOKUP($S22,$S$6:$AI$18,2,FALSE)*VLOOKUP($S22,$S$6:$AI$18,U$7,FALSE)</f>
        <v>200</v>
      </c>
      <c r="V22">
        <f t="shared" si="46"/>
        <v>80</v>
      </c>
      <c r="W22">
        <f t="shared" si="46"/>
        <v>60</v>
      </c>
      <c r="X22">
        <f t="shared" si="46"/>
        <v>40</v>
      </c>
      <c r="Y22">
        <f t="shared" si="46"/>
        <v>80</v>
      </c>
      <c r="Z22">
        <f t="shared" si="46"/>
        <v>40</v>
      </c>
      <c r="AH22">
        <v>17</v>
      </c>
      <c r="AI22">
        <f t="shared" si="19"/>
        <v>2.7</v>
      </c>
      <c r="AJ22">
        <f t="shared" si="20"/>
        <v>1.6125</v>
      </c>
      <c r="AK22">
        <f t="shared" si="21"/>
        <v>2.4874999999999998</v>
      </c>
      <c r="AL22">
        <f t="shared" si="22"/>
        <v>2.2687499999999998</v>
      </c>
      <c r="AM22">
        <f t="shared" si="23"/>
        <v>1.6125</v>
      </c>
      <c r="AN22">
        <f t="shared" si="24"/>
        <v>1.6125</v>
      </c>
      <c r="AQ22">
        <v>18</v>
      </c>
      <c r="AR22">
        <f t="shared" si="11"/>
        <v>0.32432432432432434</v>
      </c>
      <c r="AS22">
        <f t="shared" si="12"/>
        <v>0.15495495495495495</v>
      </c>
      <c r="AT22">
        <f t="shared" si="13"/>
        <v>0.17927927927927928</v>
      </c>
      <c r="AU22">
        <f t="shared" si="14"/>
        <v>0.10900900900900901</v>
      </c>
      <c r="AV22">
        <f t="shared" si="15"/>
        <v>0.15495495495495495</v>
      </c>
      <c r="AW22">
        <f t="shared" si="16"/>
        <v>7.7477477477477477E-2</v>
      </c>
    </row>
    <row r="23" spans="5:49" x14ac:dyDescent="0.15">
      <c r="E23">
        <v>18</v>
      </c>
      <c r="F23">
        <f t="shared" si="40"/>
        <v>280</v>
      </c>
      <c r="G23">
        <f t="shared" si="40"/>
        <v>280</v>
      </c>
      <c r="H23">
        <f t="shared" si="41"/>
        <v>136</v>
      </c>
      <c r="I23">
        <f t="shared" si="42"/>
        <v>162</v>
      </c>
      <c r="J23">
        <f t="shared" si="43"/>
        <v>98</v>
      </c>
      <c r="K23">
        <f t="shared" si="44"/>
        <v>136</v>
      </c>
      <c r="L23">
        <f t="shared" si="45"/>
        <v>68</v>
      </c>
      <c r="N23">
        <f t="shared" si="7"/>
        <v>880</v>
      </c>
      <c r="P23" s="26"/>
      <c r="S23">
        <v>20</v>
      </c>
      <c r="T23">
        <v>300</v>
      </c>
      <c r="U23">
        <f t="shared" si="46"/>
        <v>300</v>
      </c>
      <c r="V23">
        <f t="shared" si="46"/>
        <v>150</v>
      </c>
      <c r="W23">
        <f t="shared" si="46"/>
        <v>187.5</v>
      </c>
      <c r="X23">
        <f t="shared" si="46"/>
        <v>112.5</v>
      </c>
      <c r="Y23">
        <f t="shared" si="46"/>
        <v>150</v>
      </c>
      <c r="Z23">
        <f t="shared" si="46"/>
        <v>75</v>
      </c>
      <c r="AH23">
        <v>18</v>
      </c>
      <c r="AI23">
        <f t="shared" si="19"/>
        <v>2.8</v>
      </c>
      <c r="AJ23">
        <f t="shared" si="20"/>
        <v>1.7</v>
      </c>
      <c r="AK23">
        <f t="shared" si="21"/>
        <v>2.7</v>
      </c>
      <c r="AL23">
        <f t="shared" si="22"/>
        <v>2.4500000000000002</v>
      </c>
      <c r="AM23">
        <f t="shared" si="23"/>
        <v>1.7</v>
      </c>
      <c r="AN23">
        <f t="shared" si="24"/>
        <v>1.7</v>
      </c>
      <c r="AQ23">
        <v>19</v>
      </c>
      <c r="AR23">
        <f t="shared" si="11"/>
        <v>0.31818181818181818</v>
      </c>
      <c r="AS23">
        <f t="shared" si="12"/>
        <v>0.15454545454545454</v>
      </c>
      <c r="AT23">
        <f t="shared" si="13"/>
        <v>0.18409090909090908</v>
      </c>
      <c r="AU23">
        <f t="shared" si="14"/>
        <v>0.11136363636363636</v>
      </c>
      <c r="AV23">
        <f t="shared" si="15"/>
        <v>0.15454545454545454</v>
      </c>
      <c r="AW23">
        <f t="shared" si="16"/>
        <v>7.7272727272727271E-2</v>
      </c>
    </row>
    <row r="24" spans="5:49" x14ac:dyDescent="0.15">
      <c r="E24">
        <v>19</v>
      </c>
      <c r="F24">
        <f t="shared" si="40"/>
        <v>290</v>
      </c>
      <c r="G24">
        <f t="shared" si="40"/>
        <v>290</v>
      </c>
      <c r="H24">
        <f t="shared" si="41"/>
        <v>143</v>
      </c>
      <c r="I24">
        <f t="shared" si="42"/>
        <v>174.75</v>
      </c>
      <c r="J24">
        <f t="shared" si="43"/>
        <v>105.25</v>
      </c>
      <c r="K24">
        <f t="shared" si="44"/>
        <v>143</v>
      </c>
      <c r="L24">
        <f t="shared" si="45"/>
        <v>71.5</v>
      </c>
      <c r="N24">
        <f t="shared" si="7"/>
        <v>927.5</v>
      </c>
      <c r="P24" s="26"/>
      <c r="S24">
        <v>30</v>
      </c>
      <c r="T24">
        <v>400</v>
      </c>
      <c r="U24">
        <f t="shared" si="46"/>
        <v>400</v>
      </c>
      <c r="V24">
        <f t="shared" si="46"/>
        <v>266.66666666666669</v>
      </c>
      <c r="W24">
        <f t="shared" si="46"/>
        <v>400</v>
      </c>
      <c r="X24">
        <f t="shared" si="46"/>
        <v>266.66666666666669</v>
      </c>
      <c r="Y24">
        <f t="shared" si="46"/>
        <v>266.66666666666669</v>
      </c>
      <c r="Z24">
        <f t="shared" si="46"/>
        <v>133.33333333333334</v>
      </c>
      <c r="AH24">
        <v>19</v>
      </c>
      <c r="AI24">
        <f t="shared" si="19"/>
        <v>2.9</v>
      </c>
      <c r="AJ24">
        <f t="shared" si="20"/>
        <v>1.7875000000000001</v>
      </c>
      <c r="AK24">
        <f t="shared" si="21"/>
        <v>2.9125000000000001</v>
      </c>
      <c r="AL24">
        <f t="shared" si="22"/>
        <v>2.6312500000000001</v>
      </c>
      <c r="AM24">
        <f t="shared" si="23"/>
        <v>1.7875000000000001</v>
      </c>
      <c r="AN24">
        <f t="shared" si="24"/>
        <v>1.7875000000000001</v>
      </c>
      <c r="AQ24">
        <v>20</v>
      </c>
      <c r="AR24">
        <f t="shared" si="11"/>
        <v>0.31266846361185985</v>
      </c>
      <c r="AS24">
        <f t="shared" si="12"/>
        <v>0.15417789757412398</v>
      </c>
      <c r="AT24">
        <f t="shared" si="13"/>
        <v>0.18840970350404312</v>
      </c>
      <c r="AU24">
        <f t="shared" si="14"/>
        <v>0.11347708894878707</v>
      </c>
      <c r="AV24">
        <f t="shared" si="15"/>
        <v>0.15417789757412398</v>
      </c>
      <c r="AW24">
        <f t="shared" si="16"/>
        <v>7.7088948787061989E-2</v>
      </c>
    </row>
    <row r="25" spans="5:49" x14ac:dyDescent="0.15">
      <c r="E25">
        <v>20</v>
      </c>
      <c r="F25">
        <f t="shared" si="40"/>
        <v>300</v>
      </c>
      <c r="G25">
        <f t="shared" si="40"/>
        <v>300</v>
      </c>
      <c r="H25">
        <f t="shared" si="41"/>
        <v>150</v>
      </c>
      <c r="I25">
        <f t="shared" si="42"/>
        <v>187.5</v>
      </c>
      <c r="J25">
        <f t="shared" si="43"/>
        <v>112.5</v>
      </c>
      <c r="K25">
        <f t="shared" si="44"/>
        <v>150</v>
      </c>
      <c r="L25">
        <f t="shared" si="45"/>
        <v>75</v>
      </c>
      <c r="N25">
        <f t="shared" si="7"/>
        <v>975</v>
      </c>
      <c r="P25" s="26"/>
      <c r="S25">
        <v>50</v>
      </c>
      <c r="T25">
        <v>600</v>
      </c>
      <c r="U25">
        <f t="shared" si="46"/>
        <v>600</v>
      </c>
      <c r="V25">
        <f t="shared" si="46"/>
        <v>750</v>
      </c>
      <c r="W25">
        <f t="shared" si="46"/>
        <v>1050</v>
      </c>
      <c r="X25">
        <f t="shared" si="46"/>
        <v>600</v>
      </c>
      <c r="Y25">
        <f t="shared" si="46"/>
        <v>600</v>
      </c>
      <c r="Z25">
        <f t="shared" si="46"/>
        <v>300</v>
      </c>
      <c r="AH25">
        <v>20</v>
      </c>
      <c r="AI25">
        <f t="shared" si="19"/>
        <v>3</v>
      </c>
      <c r="AJ25">
        <f t="shared" si="20"/>
        <v>1.875</v>
      </c>
      <c r="AK25">
        <f t="shared" si="21"/>
        <v>3.125</v>
      </c>
      <c r="AL25">
        <f t="shared" si="22"/>
        <v>2.8125</v>
      </c>
      <c r="AM25">
        <f t="shared" si="23"/>
        <v>1.875</v>
      </c>
      <c r="AN25">
        <f t="shared" si="24"/>
        <v>1.875</v>
      </c>
      <c r="AQ25">
        <v>21</v>
      </c>
      <c r="AR25">
        <f t="shared" si="11"/>
        <v>0.30769230769230771</v>
      </c>
      <c r="AS25">
        <f t="shared" si="12"/>
        <v>0.15384615384615385</v>
      </c>
      <c r="AT25">
        <f t="shared" si="13"/>
        <v>0.19230769230769232</v>
      </c>
      <c r="AU25">
        <f t="shared" si="14"/>
        <v>0.11538461538461539</v>
      </c>
      <c r="AV25">
        <f t="shared" si="15"/>
        <v>0.15384615384615385</v>
      </c>
      <c r="AW25">
        <f t="shared" si="16"/>
        <v>7.6923076923076927E-2</v>
      </c>
    </row>
    <row r="26" spans="5:49" x14ac:dyDescent="0.15">
      <c r="E26">
        <v>21</v>
      </c>
      <c r="F26">
        <f t="shared" si="40"/>
        <v>310</v>
      </c>
      <c r="G26">
        <f t="shared" si="40"/>
        <v>310</v>
      </c>
      <c r="H26">
        <f t="shared" si="41"/>
        <v>161.66666666666666</v>
      </c>
      <c r="I26">
        <f t="shared" si="42"/>
        <v>208.75</v>
      </c>
      <c r="J26">
        <f t="shared" si="43"/>
        <v>127.91666666666667</v>
      </c>
      <c r="K26">
        <f t="shared" si="44"/>
        <v>161.66666666666666</v>
      </c>
      <c r="L26">
        <f t="shared" si="45"/>
        <v>80.833333333333329</v>
      </c>
      <c r="N26">
        <f t="shared" si="7"/>
        <v>1050.8333333333333</v>
      </c>
      <c r="P26" s="26"/>
      <c r="S26">
        <v>70</v>
      </c>
      <c r="T26">
        <v>800</v>
      </c>
      <c r="U26">
        <f t="shared" si="46"/>
        <v>800</v>
      </c>
      <c r="V26">
        <f t="shared" si="46"/>
        <v>1333.3333333333335</v>
      </c>
      <c r="W26">
        <f t="shared" si="46"/>
        <v>2133.3333333333335</v>
      </c>
      <c r="X26">
        <f t="shared" si="46"/>
        <v>1066.6666666666667</v>
      </c>
      <c r="Y26">
        <f t="shared" si="46"/>
        <v>1066.6666666666667</v>
      </c>
      <c r="Z26">
        <f t="shared" si="46"/>
        <v>533.33333333333337</v>
      </c>
      <c r="AH26">
        <v>21</v>
      </c>
      <c r="AI26">
        <f t="shared" si="19"/>
        <v>3.1</v>
      </c>
      <c r="AJ26">
        <f t="shared" si="20"/>
        <v>2.020833333333333</v>
      </c>
      <c r="AK26">
        <f t="shared" si="21"/>
        <v>3.4791666666666665</v>
      </c>
      <c r="AL26">
        <f t="shared" si="22"/>
        <v>3.197916666666667</v>
      </c>
      <c r="AM26">
        <f t="shared" si="23"/>
        <v>2.020833333333333</v>
      </c>
      <c r="AN26">
        <f t="shared" si="24"/>
        <v>2.020833333333333</v>
      </c>
      <c r="AQ26">
        <v>22</v>
      </c>
      <c r="AR26">
        <f t="shared" si="11"/>
        <v>0.2950039651070579</v>
      </c>
      <c r="AS26">
        <f t="shared" si="12"/>
        <v>0.15384615384615385</v>
      </c>
      <c r="AT26">
        <f t="shared" si="13"/>
        <v>0.19865186360031722</v>
      </c>
      <c r="AU26">
        <f t="shared" si="14"/>
        <v>0.1217287866772403</v>
      </c>
      <c r="AV26">
        <f t="shared" si="15"/>
        <v>0.15384615384615385</v>
      </c>
      <c r="AW26">
        <f t="shared" si="16"/>
        <v>7.6923076923076927E-2</v>
      </c>
    </row>
    <row r="27" spans="5:49" x14ac:dyDescent="0.15">
      <c r="E27">
        <v>22</v>
      </c>
      <c r="F27">
        <f t="shared" si="40"/>
        <v>320</v>
      </c>
      <c r="G27">
        <f t="shared" si="40"/>
        <v>320</v>
      </c>
      <c r="H27">
        <f t="shared" ref="H27:H46" si="47">LOOKUP($E27,$R$36:$S$46,V$36:V$46)+H26</f>
        <v>173.33333333333331</v>
      </c>
      <c r="I27">
        <f t="shared" ref="I27:I46" si="48">LOOKUP($E27,$R$36:$S$46,W$36:W$46)+I26</f>
        <v>230</v>
      </c>
      <c r="J27">
        <f t="shared" ref="J27:J46" si="49">LOOKUP($E27,$R$36:$S$46,X$36:X$46)+J26</f>
        <v>143.33333333333334</v>
      </c>
      <c r="K27">
        <f t="shared" si="44"/>
        <v>173.33333333333331</v>
      </c>
      <c r="L27">
        <f t="shared" si="45"/>
        <v>86.666666666666657</v>
      </c>
      <c r="N27">
        <f t="shared" si="7"/>
        <v>1126.6666666666667</v>
      </c>
      <c r="P27" s="26"/>
      <c r="S27">
        <v>100</v>
      </c>
      <c r="T27">
        <v>1100</v>
      </c>
      <c r="U27">
        <f t="shared" si="46"/>
        <v>1100</v>
      </c>
      <c r="V27">
        <f t="shared" si="46"/>
        <v>2750</v>
      </c>
      <c r="W27">
        <f t="shared" si="46"/>
        <v>4400</v>
      </c>
      <c r="X27">
        <f t="shared" si="46"/>
        <v>2750</v>
      </c>
      <c r="Y27">
        <f t="shared" si="46"/>
        <v>2200</v>
      </c>
      <c r="Z27">
        <f t="shared" si="46"/>
        <v>1100</v>
      </c>
      <c r="AH27">
        <v>22</v>
      </c>
      <c r="AI27">
        <f t="shared" si="19"/>
        <v>3.2</v>
      </c>
      <c r="AJ27">
        <f t="shared" si="20"/>
        <v>2.1666666666666665</v>
      </c>
      <c r="AK27">
        <f t="shared" si="21"/>
        <v>3.8333333333333335</v>
      </c>
      <c r="AL27">
        <f t="shared" si="22"/>
        <v>3.5833333333333335</v>
      </c>
      <c r="AM27">
        <f t="shared" si="23"/>
        <v>2.1666666666666665</v>
      </c>
      <c r="AN27">
        <f t="shared" si="24"/>
        <v>2.1666666666666665</v>
      </c>
      <c r="AQ27">
        <v>23</v>
      </c>
      <c r="AR27">
        <f t="shared" si="11"/>
        <v>0.28402366863905326</v>
      </c>
      <c r="AS27">
        <f t="shared" si="12"/>
        <v>0.15384615384615383</v>
      </c>
      <c r="AT27">
        <f t="shared" si="13"/>
        <v>0.20414201183431951</v>
      </c>
      <c r="AU27">
        <f t="shared" si="14"/>
        <v>0.12721893491124261</v>
      </c>
      <c r="AV27">
        <f t="shared" si="15"/>
        <v>0.15384615384615383</v>
      </c>
      <c r="AW27">
        <f t="shared" si="16"/>
        <v>7.6923076923076913E-2</v>
      </c>
    </row>
    <row r="28" spans="5:49" x14ac:dyDescent="0.15">
      <c r="E28">
        <v>23</v>
      </c>
      <c r="F28">
        <f t="shared" si="40"/>
        <v>330</v>
      </c>
      <c r="G28">
        <f t="shared" si="40"/>
        <v>330</v>
      </c>
      <c r="H28">
        <f t="shared" si="47"/>
        <v>184.99999999999997</v>
      </c>
      <c r="I28">
        <f t="shared" si="48"/>
        <v>251.25</v>
      </c>
      <c r="J28">
        <f t="shared" si="49"/>
        <v>158.75</v>
      </c>
      <c r="K28">
        <f t="shared" si="44"/>
        <v>184.99999999999997</v>
      </c>
      <c r="L28">
        <f t="shared" si="45"/>
        <v>92.499999999999986</v>
      </c>
      <c r="N28">
        <f t="shared" si="7"/>
        <v>1202.5</v>
      </c>
      <c r="P28" s="26"/>
      <c r="S28">
        <v>150</v>
      </c>
      <c r="T28">
        <f>S28*10+100</f>
        <v>1600</v>
      </c>
      <c r="U28">
        <f t="shared" si="46"/>
        <v>1600</v>
      </c>
      <c r="V28">
        <f t="shared" si="46"/>
        <v>5333.3333333333339</v>
      </c>
      <c r="W28">
        <f t="shared" si="46"/>
        <v>8533.3333333333339</v>
      </c>
      <c r="X28">
        <f t="shared" si="46"/>
        <v>5333.3333333333339</v>
      </c>
      <c r="Y28">
        <f t="shared" si="46"/>
        <v>4266.666666666667</v>
      </c>
      <c r="Z28">
        <f t="shared" si="46"/>
        <v>2133.3333333333335</v>
      </c>
      <c r="AH28">
        <v>23</v>
      </c>
      <c r="AI28">
        <f t="shared" si="19"/>
        <v>3.3</v>
      </c>
      <c r="AJ28">
        <f t="shared" si="20"/>
        <v>2.3124999999999996</v>
      </c>
      <c r="AK28">
        <f t="shared" si="21"/>
        <v>4.1875</v>
      </c>
      <c r="AL28">
        <f t="shared" si="22"/>
        <v>3.96875</v>
      </c>
      <c r="AM28">
        <f t="shared" si="23"/>
        <v>2.3124999999999996</v>
      </c>
      <c r="AN28">
        <f t="shared" si="24"/>
        <v>2.3124999999999996</v>
      </c>
      <c r="AQ28">
        <v>24</v>
      </c>
      <c r="AR28">
        <f t="shared" si="11"/>
        <v>0.27442827442827444</v>
      </c>
      <c r="AS28">
        <f t="shared" si="12"/>
        <v>0.15384615384615383</v>
      </c>
      <c r="AT28">
        <f t="shared" si="13"/>
        <v>0.20893970893970895</v>
      </c>
      <c r="AU28">
        <f t="shared" si="14"/>
        <v>0.13201663201663202</v>
      </c>
      <c r="AV28">
        <f t="shared" si="15"/>
        <v>0.15384615384615383</v>
      </c>
      <c r="AW28">
        <f t="shared" si="16"/>
        <v>7.6923076923076913E-2</v>
      </c>
    </row>
    <row r="29" spans="5:49" x14ac:dyDescent="0.15">
      <c r="E29">
        <v>24</v>
      </c>
      <c r="F29">
        <f t="shared" si="40"/>
        <v>340</v>
      </c>
      <c r="G29">
        <f t="shared" si="40"/>
        <v>340</v>
      </c>
      <c r="H29">
        <f t="shared" si="47"/>
        <v>196.66666666666663</v>
      </c>
      <c r="I29">
        <f t="shared" si="48"/>
        <v>272.5</v>
      </c>
      <c r="J29">
        <f t="shared" si="49"/>
        <v>174.16666666666666</v>
      </c>
      <c r="K29">
        <f t="shared" si="44"/>
        <v>196.66666666666663</v>
      </c>
      <c r="L29">
        <f t="shared" si="45"/>
        <v>98.333333333333314</v>
      </c>
      <c r="N29">
        <f t="shared" si="7"/>
        <v>1278.3333333333333</v>
      </c>
      <c r="P29" s="26"/>
      <c r="AH29">
        <v>24</v>
      </c>
      <c r="AI29">
        <f t="shared" si="19"/>
        <v>3.4</v>
      </c>
      <c r="AJ29">
        <f t="shared" si="20"/>
        <v>2.458333333333333</v>
      </c>
      <c r="AK29">
        <f t="shared" si="21"/>
        <v>4.541666666666667</v>
      </c>
      <c r="AL29">
        <f t="shared" si="22"/>
        <v>4.3541666666666661</v>
      </c>
      <c r="AM29">
        <f t="shared" si="23"/>
        <v>2.458333333333333</v>
      </c>
      <c r="AN29">
        <f t="shared" si="24"/>
        <v>2.458333333333333</v>
      </c>
      <c r="AQ29">
        <v>25</v>
      </c>
      <c r="AR29">
        <f t="shared" si="11"/>
        <v>0.26597131681877445</v>
      </c>
      <c r="AS29">
        <f t="shared" si="12"/>
        <v>0.15384615384615383</v>
      </c>
      <c r="AT29">
        <f t="shared" si="13"/>
        <v>0.21316818774445895</v>
      </c>
      <c r="AU29">
        <f t="shared" si="14"/>
        <v>0.13624511082138202</v>
      </c>
      <c r="AV29">
        <f t="shared" si="15"/>
        <v>0.15384615384615383</v>
      </c>
      <c r="AW29">
        <f t="shared" si="16"/>
        <v>7.6923076923076913E-2</v>
      </c>
    </row>
    <row r="30" spans="5:49" x14ac:dyDescent="0.15">
      <c r="E30">
        <v>25</v>
      </c>
      <c r="F30">
        <f t="shared" si="40"/>
        <v>350</v>
      </c>
      <c r="G30">
        <f t="shared" si="40"/>
        <v>350</v>
      </c>
      <c r="H30">
        <f t="shared" si="47"/>
        <v>208.33333333333329</v>
      </c>
      <c r="I30">
        <f t="shared" si="48"/>
        <v>293.75</v>
      </c>
      <c r="J30">
        <f t="shared" si="49"/>
        <v>189.58333333333331</v>
      </c>
      <c r="K30">
        <f t="shared" si="44"/>
        <v>208.33333333333329</v>
      </c>
      <c r="L30">
        <f t="shared" si="45"/>
        <v>104.16666666666664</v>
      </c>
      <c r="N30">
        <f t="shared" si="7"/>
        <v>1354.1666666666665</v>
      </c>
      <c r="P30" s="26"/>
      <c r="AH30">
        <v>25</v>
      </c>
      <c r="AI30">
        <f t="shared" si="19"/>
        <v>3.5</v>
      </c>
      <c r="AJ30">
        <f t="shared" si="20"/>
        <v>2.6041666666666661</v>
      </c>
      <c r="AK30">
        <f t="shared" si="21"/>
        <v>4.895833333333333</v>
      </c>
      <c r="AL30">
        <f t="shared" si="22"/>
        <v>4.739583333333333</v>
      </c>
      <c r="AM30">
        <f t="shared" si="23"/>
        <v>2.6041666666666661</v>
      </c>
      <c r="AN30">
        <f t="shared" si="24"/>
        <v>2.6041666666666661</v>
      </c>
      <c r="AQ30">
        <v>26</v>
      </c>
      <c r="AR30">
        <f t="shared" si="11"/>
        <v>0.25846153846153846</v>
      </c>
      <c r="AS30">
        <f t="shared" si="12"/>
        <v>0.15384615384615383</v>
      </c>
      <c r="AT30">
        <f t="shared" si="13"/>
        <v>0.21692307692307694</v>
      </c>
      <c r="AU30">
        <f t="shared" si="14"/>
        <v>0.14000000000000001</v>
      </c>
      <c r="AV30">
        <f t="shared" si="15"/>
        <v>0.15384615384615383</v>
      </c>
      <c r="AW30">
        <f t="shared" si="16"/>
        <v>7.6923076923076913E-2</v>
      </c>
    </row>
    <row r="31" spans="5:49" x14ac:dyDescent="0.15">
      <c r="E31">
        <v>26</v>
      </c>
      <c r="F31">
        <f t="shared" si="40"/>
        <v>360</v>
      </c>
      <c r="G31">
        <f t="shared" si="40"/>
        <v>360</v>
      </c>
      <c r="H31">
        <f t="shared" si="47"/>
        <v>219.99999999999994</v>
      </c>
      <c r="I31">
        <f t="shared" si="48"/>
        <v>315</v>
      </c>
      <c r="J31">
        <f t="shared" si="49"/>
        <v>204.99999999999997</v>
      </c>
      <c r="K31">
        <f t="shared" si="44"/>
        <v>219.99999999999994</v>
      </c>
      <c r="L31">
        <f t="shared" si="45"/>
        <v>109.99999999999997</v>
      </c>
      <c r="N31">
        <f t="shared" si="7"/>
        <v>1430</v>
      </c>
      <c r="P31" s="26"/>
      <c r="AH31">
        <v>26</v>
      </c>
      <c r="AI31">
        <f t="shared" si="19"/>
        <v>3.6</v>
      </c>
      <c r="AJ31">
        <f t="shared" si="20"/>
        <v>2.7499999999999991</v>
      </c>
      <c r="AK31">
        <f t="shared" si="21"/>
        <v>5.25</v>
      </c>
      <c r="AL31">
        <f t="shared" si="22"/>
        <v>5.1249999999999991</v>
      </c>
      <c r="AM31">
        <f t="shared" si="23"/>
        <v>2.7499999999999991</v>
      </c>
      <c r="AN31">
        <f t="shared" si="24"/>
        <v>2.7499999999999991</v>
      </c>
      <c r="AQ31">
        <v>27</v>
      </c>
      <c r="AR31">
        <f t="shared" si="11"/>
        <v>0.25174825174825177</v>
      </c>
      <c r="AS31">
        <f t="shared" si="12"/>
        <v>0.1538461538461538</v>
      </c>
      <c r="AT31">
        <f t="shared" si="13"/>
        <v>0.22027972027972029</v>
      </c>
      <c r="AU31">
        <f t="shared" si="14"/>
        <v>0.14335664335664333</v>
      </c>
      <c r="AV31">
        <f t="shared" si="15"/>
        <v>0.1538461538461538</v>
      </c>
      <c r="AW31">
        <f t="shared" si="16"/>
        <v>7.69230769230769E-2</v>
      </c>
    </row>
    <row r="32" spans="5:49" x14ac:dyDescent="0.15">
      <c r="E32">
        <v>27</v>
      </c>
      <c r="F32">
        <f t="shared" si="40"/>
        <v>370</v>
      </c>
      <c r="G32">
        <f t="shared" si="40"/>
        <v>370</v>
      </c>
      <c r="H32">
        <f t="shared" si="47"/>
        <v>231.6666666666666</v>
      </c>
      <c r="I32">
        <f t="shared" si="48"/>
        <v>336.25</v>
      </c>
      <c r="J32">
        <f t="shared" si="49"/>
        <v>220.41666666666663</v>
      </c>
      <c r="K32">
        <f t="shared" si="44"/>
        <v>231.6666666666666</v>
      </c>
      <c r="L32">
        <f t="shared" si="45"/>
        <v>115.8333333333333</v>
      </c>
      <c r="N32">
        <f t="shared" si="7"/>
        <v>1505.833333333333</v>
      </c>
      <c r="P32" s="26"/>
      <c r="AH32">
        <v>27</v>
      </c>
      <c r="AI32">
        <f t="shared" si="19"/>
        <v>3.7</v>
      </c>
      <c r="AJ32">
        <f t="shared" si="20"/>
        <v>2.8958333333333326</v>
      </c>
      <c r="AK32">
        <f t="shared" si="21"/>
        <v>5.604166666666667</v>
      </c>
      <c r="AL32">
        <f t="shared" si="22"/>
        <v>5.5104166666666661</v>
      </c>
      <c r="AM32">
        <f t="shared" si="23"/>
        <v>2.8958333333333326</v>
      </c>
      <c r="AN32">
        <f t="shared" si="24"/>
        <v>2.8958333333333326</v>
      </c>
      <c r="AQ32">
        <v>28</v>
      </c>
      <c r="AR32">
        <f t="shared" si="11"/>
        <v>0.2457111234089652</v>
      </c>
      <c r="AS32">
        <f t="shared" si="12"/>
        <v>0.15384615384615383</v>
      </c>
      <c r="AT32">
        <f t="shared" si="13"/>
        <v>0.22329828444936364</v>
      </c>
      <c r="AU32">
        <f t="shared" si="14"/>
        <v>0.14637520752628666</v>
      </c>
      <c r="AV32">
        <f t="shared" si="15"/>
        <v>0.15384615384615383</v>
      </c>
      <c r="AW32">
        <f t="shared" si="16"/>
        <v>7.6923076923076913E-2</v>
      </c>
    </row>
    <row r="33" spans="5:49" x14ac:dyDescent="0.15">
      <c r="E33">
        <v>28</v>
      </c>
      <c r="F33">
        <f t="shared" si="40"/>
        <v>380</v>
      </c>
      <c r="G33">
        <f t="shared" si="40"/>
        <v>380</v>
      </c>
      <c r="H33">
        <f t="shared" si="47"/>
        <v>243.33333333333326</v>
      </c>
      <c r="I33">
        <f t="shared" si="48"/>
        <v>357.5</v>
      </c>
      <c r="J33">
        <f t="shared" si="49"/>
        <v>235.83333333333329</v>
      </c>
      <c r="K33">
        <f t="shared" si="44"/>
        <v>243.33333333333326</v>
      </c>
      <c r="L33">
        <f t="shared" si="45"/>
        <v>121.66666666666663</v>
      </c>
      <c r="N33">
        <f t="shared" si="7"/>
        <v>1581.6666666666665</v>
      </c>
      <c r="P33" s="26"/>
      <c r="AH33">
        <v>28</v>
      </c>
      <c r="AI33">
        <f t="shared" si="19"/>
        <v>3.8</v>
      </c>
      <c r="AJ33">
        <f t="shared" si="20"/>
        <v>3.0416666666666656</v>
      </c>
      <c r="AK33">
        <f t="shared" si="21"/>
        <v>5.958333333333333</v>
      </c>
      <c r="AL33">
        <f t="shared" si="22"/>
        <v>5.8958333333333321</v>
      </c>
      <c r="AM33">
        <f t="shared" si="23"/>
        <v>3.0416666666666656</v>
      </c>
      <c r="AN33">
        <f t="shared" si="24"/>
        <v>3.0416666666666656</v>
      </c>
      <c r="AQ33">
        <v>29</v>
      </c>
      <c r="AR33">
        <f t="shared" si="11"/>
        <v>0.2402528977871444</v>
      </c>
      <c r="AS33">
        <f t="shared" si="12"/>
        <v>0.1538461538461538</v>
      </c>
      <c r="AT33">
        <f t="shared" si="13"/>
        <v>0.22602739726027399</v>
      </c>
      <c r="AU33">
        <f t="shared" si="14"/>
        <v>0.14910432033719703</v>
      </c>
      <c r="AV33">
        <f t="shared" si="15"/>
        <v>0.1538461538461538</v>
      </c>
      <c r="AW33">
        <f t="shared" si="16"/>
        <v>7.69230769230769E-2</v>
      </c>
    </row>
    <row r="34" spans="5:49" x14ac:dyDescent="0.15">
      <c r="E34">
        <v>29</v>
      </c>
      <c r="F34">
        <f t="shared" si="40"/>
        <v>390</v>
      </c>
      <c r="G34">
        <f t="shared" si="40"/>
        <v>390</v>
      </c>
      <c r="H34">
        <f t="shared" si="47"/>
        <v>254.99999999999991</v>
      </c>
      <c r="I34">
        <f t="shared" si="48"/>
        <v>378.75</v>
      </c>
      <c r="J34">
        <f t="shared" si="49"/>
        <v>251.24999999999994</v>
      </c>
      <c r="K34">
        <f t="shared" si="44"/>
        <v>254.99999999999991</v>
      </c>
      <c r="L34">
        <f t="shared" si="45"/>
        <v>127.49999999999996</v>
      </c>
      <c r="N34">
        <f t="shared" si="7"/>
        <v>1657.4999999999998</v>
      </c>
      <c r="P34" s="26"/>
      <c r="AH34">
        <v>29</v>
      </c>
      <c r="AI34">
        <f t="shared" si="19"/>
        <v>3.9</v>
      </c>
      <c r="AJ34">
        <f t="shared" si="20"/>
        <v>3.1874999999999991</v>
      </c>
      <c r="AK34">
        <f t="shared" si="21"/>
        <v>6.3125</v>
      </c>
      <c r="AL34">
        <f t="shared" si="22"/>
        <v>6.2812499999999982</v>
      </c>
      <c r="AM34">
        <f t="shared" si="23"/>
        <v>3.1874999999999991</v>
      </c>
      <c r="AN34">
        <f t="shared" si="24"/>
        <v>3.1874999999999991</v>
      </c>
      <c r="AQ34">
        <v>30</v>
      </c>
      <c r="AR34">
        <f t="shared" si="11"/>
        <v>0.23529411764705885</v>
      </c>
      <c r="AS34">
        <f t="shared" si="12"/>
        <v>0.15384615384615383</v>
      </c>
      <c r="AT34">
        <f t="shared" si="13"/>
        <v>0.22850678733031676</v>
      </c>
      <c r="AU34">
        <f t="shared" si="14"/>
        <v>0.15158371040723981</v>
      </c>
      <c r="AV34">
        <f t="shared" si="15"/>
        <v>0.15384615384615383</v>
      </c>
      <c r="AW34">
        <f t="shared" si="16"/>
        <v>7.6923076923076913E-2</v>
      </c>
    </row>
    <row r="35" spans="5:49" x14ac:dyDescent="0.15">
      <c r="E35">
        <v>30</v>
      </c>
      <c r="F35">
        <f t="shared" si="40"/>
        <v>400</v>
      </c>
      <c r="G35">
        <f t="shared" si="40"/>
        <v>400</v>
      </c>
      <c r="H35">
        <f t="shared" si="47"/>
        <v>266.66666666666657</v>
      </c>
      <c r="I35">
        <f t="shared" si="48"/>
        <v>400</v>
      </c>
      <c r="J35">
        <f t="shared" si="49"/>
        <v>266.66666666666663</v>
      </c>
      <c r="K35">
        <f t="shared" si="44"/>
        <v>266.66666666666657</v>
      </c>
      <c r="L35">
        <f t="shared" si="45"/>
        <v>133.33333333333329</v>
      </c>
      <c r="N35">
        <f t="shared" si="7"/>
        <v>1733.3333333333328</v>
      </c>
      <c r="P35" s="26"/>
      <c r="R35" s="52"/>
      <c r="AH35">
        <v>30</v>
      </c>
      <c r="AI35">
        <f t="shared" si="19"/>
        <v>4</v>
      </c>
      <c r="AJ35">
        <f t="shared" si="20"/>
        <v>3.3333333333333321</v>
      </c>
      <c r="AK35">
        <f t="shared" si="21"/>
        <v>6.666666666666667</v>
      </c>
      <c r="AL35">
        <f t="shared" si="22"/>
        <v>6.6666666666666661</v>
      </c>
      <c r="AM35">
        <f t="shared" si="23"/>
        <v>3.3333333333333321</v>
      </c>
      <c r="AN35">
        <f t="shared" si="24"/>
        <v>3.3333333333333321</v>
      </c>
      <c r="AQ35">
        <v>31</v>
      </c>
      <c r="AR35">
        <f t="shared" si="11"/>
        <v>0.23076923076923084</v>
      </c>
      <c r="AS35">
        <f t="shared" si="12"/>
        <v>0.15384615384615383</v>
      </c>
      <c r="AT35">
        <f t="shared" si="13"/>
        <v>0.23076923076923084</v>
      </c>
      <c r="AU35">
        <f t="shared" si="14"/>
        <v>0.15384615384615388</v>
      </c>
      <c r="AV35">
        <f t="shared" si="15"/>
        <v>0.15384615384615383</v>
      </c>
      <c r="AW35">
        <f t="shared" si="16"/>
        <v>7.6923076923076913E-2</v>
      </c>
    </row>
    <row r="36" spans="5:49" x14ac:dyDescent="0.15">
      <c r="E36">
        <v>31</v>
      </c>
      <c r="F36">
        <f t="shared" si="40"/>
        <v>410</v>
      </c>
      <c r="G36">
        <f t="shared" si="40"/>
        <v>410</v>
      </c>
      <c r="H36">
        <f t="shared" si="47"/>
        <v>290.83333333333326</v>
      </c>
      <c r="I36">
        <f t="shared" si="48"/>
        <v>432.5</v>
      </c>
      <c r="J36">
        <f t="shared" si="49"/>
        <v>283.33333333333331</v>
      </c>
      <c r="K36">
        <f t="shared" si="44"/>
        <v>283.33333333333326</v>
      </c>
      <c r="L36">
        <f t="shared" si="45"/>
        <v>141.66666666666663</v>
      </c>
      <c r="N36">
        <f t="shared" si="7"/>
        <v>1841.6666666666665</v>
      </c>
      <c r="P36" s="26"/>
      <c r="Q36" t="s">
        <v>386</v>
      </c>
      <c r="R36" t="s">
        <v>129</v>
      </c>
      <c r="S36" t="s">
        <v>387</v>
      </c>
      <c r="T36" t="s">
        <v>389</v>
      </c>
      <c r="U36" t="s">
        <v>382</v>
      </c>
      <c r="V36" t="s">
        <v>383</v>
      </c>
      <c r="W36" t="s">
        <v>384</v>
      </c>
      <c r="X36" t="s">
        <v>385</v>
      </c>
      <c r="Y36" t="s">
        <v>381</v>
      </c>
      <c r="Z36" t="s">
        <v>136</v>
      </c>
      <c r="AH36">
        <v>31</v>
      </c>
      <c r="AI36">
        <f t="shared" si="19"/>
        <v>4.0999999999999996</v>
      </c>
      <c r="AJ36">
        <f t="shared" si="20"/>
        <v>3.6354166666666656</v>
      </c>
      <c r="AK36">
        <f t="shared" si="21"/>
        <v>7.208333333333333</v>
      </c>
      <c r="AL36">
        <f t="shared" si="22"/>
        <v>7.083333333333333</v>
      </c>
      <c r="AM36">
        <f t="shared" si="23"/>
        <v>3.5416666666666656</v>
      </c>
      <c r="AN36">
        <f t="shared" si="24"/>
        <v>3.5416666666666656</v>
      </c>
      <c r="AQ36">
        <v>32</v>
      </c>
      <c r="AR36">
        <f t="shared" si="11"/>
        <v>0.22262443438914029</v>
      </c>
      <c r="AS36">
        <f t="shared" si="12"/>
        <v>0.15791855203619906</v>
      </c>
      <c r="AT36">
        <f t="shared" si="13"/>
        <v>0.23484162895927604</v>
      </c>
      <c r="AU36">
        <f t="shared" si="14"/>
        <v>0.15384615384615385</v>
      </c>
      <c r="AV36">
        <f t="shared" si="15"/>
        <v>0.15384615384615383</v>
      </c>
      <c r="AW36">
        <f t="shared" si="16"/>
        <v>7.6923076923076913E-2</v>
      </c>
    </row>
    <row r="37" spans="5:49" x14ac:dyDescent="0.15">
      <c r="E37">
        <v>32</v>
      </c>
      <c r="F37">
        <f t="shared" si="40"/>
        <v>420</v>
      </c>
      <c r="G37">
        <f t="shared" si="40"/>
        <v>420</v>
      </c>
      <c r="H37">
        <f t="shared" si="47"/>
        <v>314.99999999999994</v>
      </c>
      <c r="I37">
        <f t="shared" si="48"/>
        <v>465</v>
      </c>
      <c r="J37">
        <f t="shared" si="49"/>
        <v>300</v>
      </c>
      <c r="K37">
        <f t="shared" si="44"/>
        <v>299.99999999999994</v>
      </c>
      <c r="L37">
        <f t="shared" si="45"/>
        <v>149.99999999999997</v>
      </c>
      <c r="N37">
        <f t="shared" si="7"/>
        <v>1950</v>
      </c>
      <c r="P37" s="26"/>
      <c r="Q37">
        <v>10</v>
      </c>
      <c r="R37">
        <v>1</v>
      </c>
      <c r="S37">
        <v>10</v>
      </c>
      <c r="T37">
        <f t="shared" ref="T37:U43" si="50">(T22-T21)/$Q37</f>
        <v>10</v>
      </c>
      <c r="U37">
        <f t="shared" si="50"/>
        <v>10</v>
      </c>
      <c r="AH37">
        <v>32</v>
      </c>
      <c r="AI37">
        <f t="shared" si="19"/>
        <v>4.2</v>
      </c>
      <c r="AJ37">
        <f t="shared" si="20"/>
        <v>3.9374999999999991</v>
      </c>
      <c r="AK37">
        <f t="shared" si="21"/>
        <v>7.75</v>
      </c>
      <c r="AL37">
        <f t="shared" si="22"/>
        <v>7.5</v>
      </c>
      <c r="AM37">
        <f t="shared" si="23"/>
        <v>3.7499999999999991</v>
      </c>
      <c r="AN37">
        <f t="shared" si="24"/>
        <v>3.7499999999999991</v>
      </c>
      <c r="AQ37">
        <v>33</v>
      </c>
      <c r="AR37">
        <f t="shared" si="11"/>
        <v>0.2153846153846154</v>
      </c>
      <c r="AS37">
        <f t="shared" si="12"/>
        <v>0.16153846153846152</v>
      </c>
      <c r="AT37">
        <f t="shared" si="13"/>
        <v>0.23846153846153847</v>
      </c>
      <c r="AU37">
        <f t="shared" si="14"/>
        <v>0.15384615384615385</v>
      </c>
      <c r="AV37">
        <f t="shared" si="15"/>
        <v>0.15384615384615383</v>
      </c>
      <c r="AW37">
        <f t="shared" si="16"/>
        <v>7.6923076923076913E-2</v>
      </c>
    </row>
    <row r="38" spans="5:49" x14ac:dyDescent="0.15">
      <c r="E38">
        <v>33</v>
      </c>
      <c r="F38">
        <f t="shared" si="40"/>
        <v>430</v>
      </c>
      <c r="G38">
        <f t="shared" si="40"/>
        <v>430</v>
      </c>
      <c r="H38">
        <f t="shared" si="47"/>
        <v>339.16666666666663</v>
      </c>
      <c r="I38">
        <f t="shared" si="48"/>
        <v>497.5</v>
      </c>
      <c r="J38">
        <f t="shared" si="49"/>
        <v>316.66666666666669</v>
      </c>
      <c r="K38">
        <f t="shared" si="44"/>
        <v>316.66666666666663</v>
      </c>
      <c r="L38">
        <f t="shared" si="45"/>
        <v>158.33333333333331</v>
      </c>
      <c r="N38">
        <f t="shared" si="7"/>
        <v>2058.3333333333335</v>
      </c>
      <c r="P38" s="26"/>
      <c r="Q38">
        <f t="shared" ref="Q38:Q43" si="51">R39-R38</f>
        <v>10</v>
      </c>
      <c r="R38">
        <v>11</v>
      </c>
      <c r="S38">
        <v>20</v>
      </c>
      <c r="T38">
        <f t="shared" si="50"/>
        <v>10</v>
      </c>
      <c r="U38">
        <f t="shared" si="50"/>
        <v>10</v>
      </c>
      <c r="V38">
        <f>(V23-V22)/$Q38</f>
        <v>7</v>
      </c>
      <c r="W38">
        <f>(W23-W22)/$Q38</f>
        <v>12.75</v>
      </c>
      <c r="X38">
        <f>(X23-X22)/$Q38</f>
        <v>7.25</v>
      </c>
      <c r="Y38">
        <f>(Y23-Y22)/$Q38</f>
        <v>7</v>
      </c>
      <c r="Z38">
        <f>(Z23-Z22)/$Q38</f>
        <v>3.5</v>
      </c>
      <c r="AH38">
        <v>33</v>
      </c>
      <c r="AI38">
        <f t="shared" si="19"/>
        <v>4.3</v>
      </c>
      <c r="AJ38">
        <f t="shared" si="20"/>
        <v>4.239583333333333</v>
      </c>
      <c r="AK38">
        <f t="shared" si="21"/>
        <v>8.2916666666666661</v>
      </c>
      <c r="AL38">
        <f t="shared" si="22"/>
        <v>7.916666666666667</v>
      </c>
      <c r="AM38">
        <f t="shared" si="23"/>
        <v>3.958333333333333</v>
      </c>
      <c r="AN38">
        <f t="shared" si="24"/>
        <v>3.958333333333333</v>
      </c>
      <c r="AQ38">
        <v>34</v>
      </c>
      <c r="AR38">
        <f t="shared" si="11"/>
        <v>0.20890688259109311</v>
      </c>
      <c r="AS38">
        <f t="shared" si="12"/>
        <v>0.16477732793522265</v>
      </c>
      <c r="AT38">
        <f t="shared" si="13"/>
        <v>0.24170040485829958</v>
      </c>
      <c r="AU38">
        <f t="shared" si="14"/>
        <v>0.15384615384615385</v>
      </c>
      <c r="AV38">
        <f t="shared" si="15"/>
        <v>0.15384615384615383</v>
      </c>
      <c r="AW38">
        <f t="shared" si="16"/>
        <v>7.6923076923076913E-2</v>
      </c>
    </row>
    <row r="39" spans="5:49" x14ac:dyDescent="0.15">
      <c r="E39">
        <v>34</v>
      </c>
      <c r="F39">
        <f t="shared" si="40"/>
        <v>440</v>
      </c>
      <c r="G39">
        <f t="shared" si="40"/>
        <v>440</v>
      </c>
      <c r="H39">
        <f t="shared" si="47"/>
        <v>363.33333333333331</v>
      </c>
      <c r="I39">
        <f t="shared" si="48"/>
        <v>530</v>
      </c>
      <c r="J39">
        <f t="shared" si="49"/>
        <v>333.33333333333337</v>
      </c>
      <c r="K39">
        <f t="shared" si="44"/>
        <v>333.33333333333331</v>
      </c>
      <c r="L39">
        <f t="shared" si="45"/>
        <v>166.66666666666666</v>
      </c>
      <c r="N39">
        <f t="shared" si="7"/>
        <v>2166.6666666666665</v>
      </c>
      <c r="P39" s="26"/>
      <c r="Q39">
        <f t="shared" si="51"/>
        <v>10</v>
      </c>
      <c r="R39">
        <f>S38+1</f>
        <v>21</v>
      </c>
      <c r="S39">
        <v>30</v>
      </c>
      <c r="T39">
        <f t="shared" si="50"/>
        <v>10</v>
      </c>
      <c r="U39">
        <f t="shared" si="50"/>
        <v>10</v>
      </c>
      <c r="V39">
        <f t="shared" ref="V39:Y43" si="52">(V24-V23)/$Q39</f>
        <v>11.666666666666668</v>
      </c>
      <c r="W39">
        <f t="shared" si="52"/>
        <v>21.25</v>
      </c>
      <c r="X39">
        <f t="shared" si="52"/>
        <v>15.416666666666668</v>
      </c>
      <c r="Y39">
        <f t="shared" si="52"/>
        <v>11.666666666666668</v>
      </c>
      <c r="Z39">
        <f t="shared" ref="Z39:Z43" si="53">(Z24-Z23)/$Q39</f>
        <v>5.8333333333333339</v>
      </c>
      <c r="AH39">
        <v>34</v>
      </c>
      <c r="AI39">
        <f t="shared" si="19"/>
        <v>4.4000000000000004</v>
      </c>
      <c r="AJ39">
        <f t="shared" si="20"/>
        <v>4.5416666666666661</v>
      </c>
      <c r="AK39">
        <f t="shared" si="21"/>
        <v>8.8333333333333339</v>
      </c>
      <c r="AL39">
        <f t="shared" si="22"/>
        <v>8.3333333333333339</v>
      </c>
      <c r="AM39">
        <f t="shared" si="23"/>
        <v>4.1666666666666661</v>
      </c>
      <c r="AN39">
        <f t="shared" si="24"/>
        <v>4.1666666666666661</v>
      </c>
      <c r="AQ39">
        <v>35</v>
      </c>
      <c r="AR39">
        <f t="shared" si="11"/>
        <v>0.2030769230769231</v>
      </c>
      <c r="AS39">
        <f t="shared" si="12"/>
        <v>0.1676923076923077</v>
      </c>
      <c r="AT39">
        <f t="shared" si="13"/>
        <v>0.24461538461538462</v>
      </c>
      <c r="AU39">
        <f t="shared" si="14"/>
        <v>0.15384615384615388</v>
      </c>
      <c r="AV39">
        <f t="shared" si="15"/>
        <v>0.15384615384615385</v>
      </c>
      <c r="AW39">
        <f t="shared" si="16"/>
        <v>7.6923076923076927E-2</v>
      </c>
    </row>
    <row r="40" spans="5:49" x14ac:dyDescent="0.15">
      <c r="E40">
        <v>35</v>
      </c>
      <c r="F40">
        <f t="shared" si="40"/>
        <v>450</v>
      </c>
      <c r="G40">
        <f t="shared" si="40"/>
        <v>450</v>
      </c>
      <c r="H40">
        <f t="shared" si="47"/>
        <v>387.5</v>
      </c>
      <c r="I40">
        <f t="shared" si="48"/>
        <v>562.5</v>
      </c>
      <c r="J40">
        <f t="shared" si="49"/>
        <v>350.00000000000006</v>
      </c>
      <c r="K40">
        <f t="shared" si="44"/>
        <v>350</v>
      </c>
      <c r="L40">
        <f t="shared" si="45"/>
        <v>175</v>
      </c>
      <c r="N40">
        <f t="shared" si="7"/>
        <v>2275</v>
      </c>
      <c r="P40" s="26"/>
      <c r="Q40">
        <f t="shared" si="51"/>
        <v>20</v>
      </c>
      <c r="R40">
        <f t="shared" ref="R40:R44" si="54">S39+1</f>
        <v>31</v>
      </c>
      <c r="S40">
        <v>50</v>
      </c>
      <c r="T40">
        <f t="shared" si="50"/>
        <v>10</v>
      </c>
      <c r="U40">
        <f t="shared" si="50"/>
        <v>10</v>
      </c>
      <c r="V40">
        <f t="shared" si="52"/>
        <v>24.166666666666664</v>
      </c>
      <c r="W40">
        <f t="shared" si="52"/>
        <v>32.5</v>
      </c>
      <c r="X40">
        <f t="shared" si="52"/>
        <v>16.666666666666664</v>
      </c>
      <c r="Y40">
        <f t="shared" si="52"/>
        <v>16.666666666666664</v>
      </c>
      <c r="Z40">
        <f t="shared" si="53"/>
        <v>8.3333333333333321</v>
      </c>
      <c r="AH40">
        <v>35</v>
      </c>
      <c r="AI40">
        <f t="shared" si="19"/>
        <v>4.5</v>
      </c>
      <c r="AJ40">
        <f t="shared" si="20"/>
        <v>4.84375</v>
      </c>
      <c r="AK40">
        <f t="shared" si="21"/>
        <v>9.375</v>
      </c>
      <c r="AL40">
        <f t="shared" si="22"/>
        <v>8.7500000000000018</v>
      </c>
      <c r="AM40">
        <f t="shared" si="23"/>
        <v>4.375</v>
      </c>
      <c r="AN40">
        <f t="shared" si="24"/>
        <v>4.375</v>
      </c>
      <c r="AQ40">
        <v>36</v>
      </c>
      <c r="AR40">
        <f t="shared" si="11"/>
        <v>0.19780219780219779</v>
      </c>
      <c r="AS40">
        <f t="shared" si="12"/>
        <v>0.17032967032967034</v>
      </c>
      <c r="AT40">
        <f t="shared" si="13"/>
        <v>0.24725274725274726</v>
      </c>
      <c r="AU40">
        <f t="shared" si="14"/>
        <v>0.15384615384615388</v>
      </c>
      <c r="AV40">
        <f t="shared" si="15"/>
        <v>0.15384615384615385</v>
      </c>
      <c r="AW40">
        <f t="shared" si="16"/>
        <v>7.6923076923076927E-2</v>
      </c>
    </row>
    <row r="41" spans="5:49" x14ac:dyDescent="0.15">
      <c r="E41">
        <v>36</v>
      </c>
      <c r="F41">
        <f t="shared" si="40"/>
        <v>460</v>
      </c>
      <c r="G41">
        <f t="shared" si="40"/>
        <v>460</v>
      </c>
      <c r="H41">
        <f t="shared" si="47"/>
        <v>411.66666666666669</v>
      </c>
      <c r="I41">
        <f t="shared" si="48"/>
        <v>595</v>
      </c>
      <c r="J41">
        <f t="shared" si="49"/>
        <v>366.66666666666674</v>
      </c>
      <c r="K41">
        <f t="shared" si="44"/>
        <v>366.66666666666669</v>
      </c>
      <c r="L41">
        <f t="shared" si="45"/>
        <v>183.33333333333334</v>
      </c>
      <c r="N41">
        <f t="shared" si="7"/>
        <v>2383.3333333333335</v>
      </c>
      <c r="P41" s="26"/>
      <c r="Q41">
        <f t="shared" si="51"/>
        <v>20</v>
      </c>
      <c r="R41">
        <f t="shared" si="54"/>
        <v>51</v>
      </c>
      <c r="S41">
        <v>70</v>
      </c>
      <c r="T41">
        <f t="shared" si="50"/>
        <v>10</v>
      </c>
      <c r="U41">
        <f t="shared" si="50"/>
        <v>10</v>
      </c>
      <c r="V41">
        <f t="shared" si="52"/>
        <v>29.166666666666675</v>
      </c>
      <c r="W41">
        <f t="shared" si="52"/>
        <v>54.166666666666671</v>
      </c>
      <c r="X41">
        <f t="shared" si="52"/>
        <v>23.333333333333336</v>
      </c>
      <c r="Y41">
        <f t="shared" si="52"/>
        <v>23.333333333333336</v>
      </c>
      <c r="Z41">
        <f t="shared" si="53"/>
        <v>11.666666666666668</v>
      </c>
      <c r="AH41">
        <v>36</v>
      </c>
      <c r="AI41">
        <f t="shared" si="19"/>
        <v>4.5999999999999996</v>
      </c>
      <c r="AJ41">
        <f t="shared" si="20"/>
        <v>5.1458333333333339</v>
      </c>
      <c r="AK41">
        <f t="shared" si="21"/>
        <v>9.9166666666666661</v>
      </c>
      <c r="AL41">
        <f t="shared" si="22"/>
        <v>9.1666666666666679</v>
      </c>
      <c r="AM41">
        <f t="shared" si="23"/>
        <v>4.5833333333333339</v>
      </c>
      <c r="AN41">
        <f t="shared" si="24"/>
        <v>4.5833333333333339</v>
      </c>
      <c r="AQ41">
        <v>37</v>
      </c>
      <c r="AR41">
        <f t="shared" si="11"/>
        <v>0.19300699300699301</v>
      </c>
      <c r="AS41">
        <f t="shared" si="12"/>
        <v>0.17272727272727273</v>
      </c>
      <c r="AT41">
        <f t="shared" si="13"/>
        <v>0.24965034965034963</v>
      </c>
      <c r="AU41">
        <f t="shared" si="14"/>
        <v>0.15384615384615385</v>
      </c>
      <c r="AV41">
        <f t="shared" si="15"/>
        <v>0.15384615384615385</v>
      </c>
      <c r="AW41">
        <f t="shared" si="16"/>
        <v>7.6923076923076927E-2</v>
      </c>
    </row>
    <row r="42" spans="5:49" x14ac:dyDescent="0.15">
      <c r="E42">
        <v>37</v>
      </c>
      <c r="F42">
        <f t="shared" si="40"/>
        <v>470</v>
      </c>
      <c r="G42">
        <f t="shared" si="40"/>
        <v>470</v>
      </c>
      <c r="H42">
        <f t="shared" si="47"/>
        <v>435.83333333333337</v>
      </c>
      <c r="I42">
        <f t="shared" si="48"/>
        <v>627.5</v>
      </c>
      <c r="J42">
        <f t="shared" si="49"/>
        <v>383.33333333333343</v>
      </c>
      <c r="K42">
        <f t="shared" si="44"/>
        <v>383.33333333333337</v>
      </c>
      <c r="L42">
        <f t="shared" si="45"/>
        <v>191.66666666666669</v>
      </c>
      <c r="N42">
        <f t="shared" si="7"/>
        <v>2491.666666666667</v>
      </c>
      <c r="P42" s="26"/>
      <c r="Q42">
        <f t="shared" si="51"/>
        <v>30</v>
      </c>
      <c r="R42">
        <f t="shared" si="54"/>
        <v>71</v>
      </c>
      <c r="S42">
        <v>100</v>
      </c>
      <c r="T42">
        <f t="shared" si="50"/>
        <v>10</v>
      </c>
      <c r="U42">
        <f t="shared" si="50"/>
        <v>10</v>
      </c>
      <c r="V42">
        <f t="shared" si="52"/>
        <v>47.222222222222214</v>
      </c>
      <c r="W42">
        <f t="shared" si="52"/>
        <v>75.555555555555557</v>
      </c>
      <c r="X42">
        <f t="shared" si="52"/>
        <v>56.111111111111107</v>
      </c>
      <c r="Y42">
        <f t="shared" si="52"/>
        <v>37.777777777777779</v>
      </c>
      <c r="Z42">
        <f t="shared" si="53"/>
        <v>18.888888888888889</v>
      </c>
      <c r="AH42">
        <v>37</v>
      </c>
      <c r="AI42">
        <f t="shared" si="19"/>
        <v>4.7</v>
      </c>
      <c r="AJ42">
        <f t="shared" si="20"/>
        <v>5.447916666666667</v>
      </c>
      <c r="AK42">
        <f t="shared" si="21"/>
        <v>10.458333333333334</v>
      </c>
      <c r="AL42">
        <f t="shared" si="22"/>
        <v>9.5833333333333357</v>
      </c>
      <c r="AM42">
        <f t="shared" si="23"/>
        <v>4.791666666666667</v>
      </c>
      <c r="AN42">
        <f t="shared" si="24"/>
        <v>4.791666666666667</v>
      </c>
      <c r="AQ42">
        <v>38</v>
      </c>
      <c r="AR42">
        <f t="shared" si="11"/>
        <v>0.18862876254180599</v>
      </c>
      <c r="AS42">
        <f t="shared" si="12"/>
        <v>0.17491638795986622</v>
      </c>
      <c r="AT42">
        <f t="shared" si="13"/>
        <v>0.25183946488294312</v>
      </c>
      <c r="AU42">
        <f t="shared" si="14"/>
        <v>0.15384615384615385</v>
      </c>
      <c r="AV42">
        <f t="shared" si="15"/>
        <v>0.15384615384615385</v>
      </c>
      <c r="AW42">
        <f t="shared" si="16"/>
        <v>7.6923076923076927E-2</v>
      </c>
    </row>
    <row r="43" spans="5:49" x14ac:dyDescent="0.15">
      <c r="E43">
        <v>38</v>
      </c>
      <c r="F43">
        <f t="shared" si="40"/>
        <v>480</v>
      </c>
      <c r="G43">
        <f t="shared" si="40"/>
        <v>480</v>
      </c>
      <c r="H43">
        <f t="shared" si="47"/>
        <v>460.00000000000006</v>
      </c>
      <c r="I43">
        <f t="shared" si="48"/>
        <v>660</v>
      </c>
      <c r="J43">
        <f t="shared" si="49"/>
        <v>400.00000000000011</v>
      </c>
      <c r="K43">
        <f t="shared" si="44"/>
        <v>400.00000000000006</v>
      </c>
      <c r="L43">
        <f t="shared" si="45"/>
        <v>200.00000000000003</v>
      </c>
      <c r="N43">
        <f t="shared" si="7"/>
        <v>2600</v>
      </c>
      <c r="P43" s="26"/>
      <c r="Q43">
        <f t="shared" si="51"/>
        <v>50</v>
      </c>
      <c r="R43">
        <f t="shared" si="54"/>
        <v>101</v>
      </c>
      <c r="S43">
        <v>150</v>
      </c>
      <c r="T43">
        <f t="shared" si="50"/>
        <v>10</v>
      </c>
      <c r="U43">
        <f t="shared" si="50"/>
        <v>10</v>
      </c>
      <c r="V43">
        <f t="shared" si="52"/>
        <v>51.666666666666679</v>
      </c>
      <c r="W43">
        <f t="shared" si="52"/>
        <v>82.666666666666686</v>
      </c>
      <c r="X43">
        <f t="shared" si="52"/>
        <v>51.666666666666679</v>
      </c>
      <c r="Y43">
        <f t="shared" si="52"/>
        <v>41.333333333333343</v>
      </c>
      <c r="Z43">
        <f t="shared" si="53"/>
        <v>20.666666666666671</v>
      </c>
      <c r="AH43">
        <v>38</v>
      </c>
      <c r="AI43">
        <f t="shared" si="19"/>
        <v>4.8</v>
      </c>
      <c r="AJ43">
        <f t="shared" si="20"/>
        <v>5.7500000000000009</v>
      </c>
      <c r="AK43">
        <f t="shared" si="21"/>
        <v>11</v>
      </c>
      <c r="AL43">
        <f t="shared" si="22"/>
        <v>10.000000000000004</v>
      </c>
      <c r="AM43">
        <f t="shared" si="23"/>
        <v>5.0000000000000009</v>
      </c>
      <c r="AN43">
        <f t="shared" si="24"/>
        <v>5.0000000000000009</v>
      </c>
      <c r="AQ43">
        <v>39</v>
      </c>
      <c r="AR43">
        <f t="shared" si="11"/>
        <v>0.18461538461538463</v>
      </c>
      <c r="AS43">
        <f t="shared" si="12"/>
        <v>0.17692307692307693</v>
      </c>
      <c r="AT43">
        <f t="shared" si="13"/>
        <v>0.25384615384615383</v>
      </c>
      <c r="AU43">
        <f t="shared" si="14"/>
        <v>0.15384615384615388</v>
      </c>
      <c r="AV43">
        <f t="shared" si="15"/>
        <v>0.15384615384615385</v>
      </c>
      <c r="AW43">
        <f t="shared" si="16"/>
        <v>7.6923076923076927E-2</v>
      </c>
    </row>
    <row r="44" spans="5:49" x14ac:dyDescent="0.15">
      <c r="E44">
        <v>39</v>
      </c>
      <c r="F44">
        <f t="shared" si="40"/>
        <v>490</v>
      </c>
      <c r="G44">
        <f t="shared" si="40"/>
        <v>490</v>
      </c>
      <c r="H44">
        <f t="shared" si="47"/>
        <v>484.16666666666674</v>
      </c>
      <c r="I44">
        <f t="shared" si="48"/>
        <v>692.5</v>
      </c>
      <c r="J44">
        <f t="shared" si="49"/>
        <v>416.6666666666668</v>
      </c>
      <c r="K44">
        <f t="shared" si="44"/>
        <v>416.66666666666674</v>
      </c>
      <c r="L44">
        <f t="shared" si="45"/>
        <v>208.33333333333337</v>
      </c>
      <c r="N44">
        <f t="shared" si="7"/>
        <v>2708.3333333333335</v>
      </c>
      <c r="P44" s="26"/>
      <c r="R44">
        <f t="shared" si="54"/>
        <v>151</v>
      </c>
      <c r="AH44">
        <v>39</v>
      </c>
      <c r="AI44">
        <f t="shared" si="19"/>
        <v>4.9000000000000004</v>
      </c>
      <c r="AJ44">
        <f t="shared" si="20"/>
        <v>6.0520833333333339</v>
      </c>
      <c r="AK44">
        <f t="shared" si="21"/>
        <v>11.541666666666666</v>
      </c>
      <c r="AL44">
        <f t="shared" si="22"/>
        <v>10.41666666666667</v>
      </c>
      <c r="AM44">
        <f t="shared" si="23"/>
        <v>5.2083333333333339</v>
      </c>
      <c r="AN44">
        <f t="shared" si="24"/>
        <v>5.2083333333333339</v>
      </c>
      <c r="AQ44">
        <v>40</v>
      </c>
      <c r="AR44">
        <f t="shared" si="11"/>
        <v>0.18092307692307691</v>
      </c>
      <c r="AS44">
        <f t="shared" si="12"/>
        <v>0.17876923076923079</v>
      </c>
      <c r="AT44">
        <f t="shared" si="13"/>
        <v>0.25569230769230766</v>
      </c>
      <c r="AU44">
        <f t="shared" si="14"/>
        <v>0.15384615384615388</v>
      </c>
      <c r="AV44">
        <f t="shared" si="15"/>
        <v>0.15384615384615385</v>
      </c>
      <c r="AW44">
        <f t="shared" si="16"/>
        <v>7.6923076923076927E-2</v>
      </c>
    </row>
    <row r="45" spans="5:49" x14ac:dyDescent="0.15">
      <c r="E45">
        <v>40</v>
      </c>
      <c r="F45">
        <f t="shared" si="40"/>
        <v>500</v>
      </c>
      <c r="G45">
        <f t="shared" si="40"/>
        <v>500</v>
      </c>
      <c r="H45">
        <f t="shared" si="47"/>
        <v>508.33333333333343</v>
      </c>
      <c r="I45">
        <f t="shared" si="48"/>
        <v>725</v>
      </c>
      <c r="J45">
        <f t="shared" si="49"/>
        <v>433.33333333333348</v>
      </c>
      <c r="K45">
        <f t="shared" si="44"/>
        <v>433.33333333333343</v>
      </c>
      <c r="L45">
        <f t="shared" si="45"/>
        <v>216.66666666666671</v>
      </c>
      <c r="N45">
        <f t="shared" si="7"/>
        <v>2816.666666666667</v>
      </c>
      <c r="P45" s="26"/>
      <c r="AH45">
        <v>40</v>
      </c>
      <c r="AI45">
        <f t="shared" si="19"/>
        <v>5</v>
      </c>
      <c r="AJ45">
        <f t="shared" si="20"/>
        <v>6.3541666666666679</v>
      </c>
      <c r="AK45">
        <f t="shared" si="21"/>
        <v>12.083333333333334</v>
      </c>
      <c r="AL45">
        <f t="shared" si="22"/>
        <v>10.833333333333337</v>
      </c>
      <c r="AM45">
        <f t="shared" si="23"/>
        <v>5.4166666666666679</v>
      </c>
      <c r="AN45">
        <f t="shared" si="24"/>
        <v>5.4166666666666679</v>
      </c>
      <c r="AQ45">
        <v>41</v>
      </c>
      <c r="AR45">
        <f t="shared" si="11"/>
        <v>0.17751479289940827</v>
      </c>
      <c r="AS45">
        <f t="shared" si="12"/>
        <v>0.18047337278106509</v>
      </c>
      <c r="AT45">
        <f t="shared" si="13"/>
        <v>0.25739644970414199</v>
      </c>
      <c r="AU45">
        <f t="shared" si="14"/>
        <v>0.15384615384615388</v>
      </c>
      <c r="AV45">
        <f t="shared" si="15"/>
        <v>0.15384615384615385</v>
      </c>
      <c r="AW45">
        <f t="shared" si="16"/>
        <v>7.6923076923076927E-2</v>
      </c>
    </row>
    <row r="46" spans="5:49" x14ac:dyDescent="0.15">
      <c r="E46">
        <v>41</v>
      </c>
      <c r="F46">
        <f t="shared" si="40"/>
        <v>510</v>
      </c>
      <c r="G46">
        <f t="shared" si="40"/>
        <v>510</v>
      </c>
      <c r="H46">
        <f t="shared" si="47"/>
        <v>532.50000000000011</v>
      </c>
      <c r="I46">
        <f t="shared" si="48"/>
        <v>757.5</v>
      </c>
      <c r="J46">
        <f t="shared" si="49"/>
        <v>450.00000000000017</v>
      </c>
      <c r="K46">
        <f t="shared" si="44"/>
        <v>450.00000000000011</v>
      </c>
      <c r="L46">
        <f t="shared" si="45"/>
        <v>225.00000000000006</v>
      </c>
      <c r="N46">
        <f t="shared" si="7"/>
        <v>2925</v>
      </c>
      <c r="P46" s="26"/>
      <c r="AH46">
        <v>41</v>
      </c>
      <c r="AI46">
        <f t="shared" si="19"/>
        <v>5.0999999999999996</v>
      </c>
      <c r="AJ46">
        <f t="shared" si="20"/>
        <v>6.6562500000000018</v>
      </c>
      <c r="AK46">
        <f t="shared" si="21"/>
        <v>12.625</v>
      </c>
      <c r="AL46">
        <f t="shared" si="22"/>
        <v>11.250000000000004</v>
      </c>
      <c r="AM46">
        <f t="shared" si="23"/>
        <v>5.6250000000000018</v>
      </c>
      <c r="AN46">
        <f t="shared" si="24"/>
        <v>5.6250000000000018</v>
      </c>
      <c r="AQ46">
        <v>42</v>
      </c>
      <c r="AR46">
        <f t="shared" si="11"/>
        <v>0.17435897435897435</v>
      </c>
      <c r="AS46">
        <f t="shared" si="12"/>
        <v>0.1820512820512821</v>
      </c>
      <c r="AT46">
        <f t="shared" si="13"/>
        <v>0.258974358974359</v>
      </c>
      <c r="AU46">
        <f t="shared" si="14"/>
        <v>0.15384615384615391</v>
      </c>
      <c r="AV46">
        <f t="shared" si="15"/>
        <v>0.15384615384615388</v>
      </c>
      <c r="AW46">
        <f t="shared" si="16"/>
        <v>7.6923076923076941E-2</v>
      </c>
    </row>
    <row r="47" spans="5:49" x14ac:dyDescent="0.15">
      <c r="E47">
        <v>42</v>
      </c>
      <c r="F47">
        <f t="shared" si="40"/>
        <v>520</v>
      </c>
      <c r="G47">
        <f t="shared" si="40"/>
        <v>520</v>
      </c>
      <c r="H47">
        <f t="shared" ref="H47:H86" si="55">LOOKUP($E47,$R$36:$S$46,V$36:V$46)+H46</f>
        <v>556.66666666666674</v>
      </c>
      <c r="I47">
        <f t="shared" ref="I47:I86" si="56">LOOKUP($E47,$R$36:$S$46,W$36:W$46)+I46</f>
        <v>790</v>
      </c>
      <c r="J47">
        <f t="shared" ref="J47:J86" si="57">LOOKUP($E47,$R$36:$S$46,X$36:X$46)+J46</f>
        <v>466.66666666666686</v>
      </c>
      <c r="K47">
        <f t="shared" si="44"/>
        <v>466.6666666666668</v>
      </c>
      <c r="L47">
        <f t="shared" si="45"/>
        <v>233.3333333333334</v>
      </c>
      <c r="N47">
        <f t="shared" si="7"/>
        <v>3033.3333333333339</v>
      </c>
      <c r="P47" s="26"/>
      <c r="AH47">
        <v>42</v>
      </c>
      <c r="AI47">
        <f t="shared" si="19"/>
        <v>5.2</v>
      </c>
      <c r="AJ47">
        <f t="shared" si="20"/>
        <v>6.9583333333333339</v>
      </c>
      <c r="AK47">
        <f t="shared" si="21"/>
        <v>13.166666666666666</v>
      </c>
      <c r="AL47">
        <f t="shared" si="22"/>
        <v>11.666666666666671</v>
      </c>
      <c r="AM47">
        <f t="shared" si="23"/>
        <v>5.8333333333333348</v>
      </c>
      <c r="AN47">
        <f t="shared" si="24"/>
        <v>5.8333333333333348</v>
      </c>
      <c r="AQ47">
        <v>43</v>
      </c>
      <c r="AR47">
        <f t="shared" si="11"/>
        <v>0.1714285714285714</v>
      </c>
      <c r="AS47">
        <f t="shared" si="12"/>
        <v>0.1835164835164835</v>
      </c>
      <c r="AT47">
        <f t="shared" si="13"/>
        <v>0.2604395604395604</v>
      </c>
      <c r="AU47">
        <f t="shared" si="14"/>
        <v>0.15384615384615388</v>
      </c>
      <c r="AV47">
        <f t="shared" si="15"/>
        <v>0.15384615384615385</v>
      </c>
      <c r="AW47">
        <f t="shared" si="16"/>
        <v>7.6923076923076927E-2</v>
      </c>
    </row>
    <row r="48" spans="5:49" x14ac:dyDescent="0.15">
      <c r="E48">
        <v>43</v>
      </c>
      <c r="F48">
        <f t="shared" si="40"/>
        <v>530</v>
      </c>
      <c r="G48">
        <f t="shared" si="40"/>
        <v>530</v>
      </c>
      <c r="H48">
        <f t="shared" si="55"/>
        <v>580.83333333333337</v>
      </c>
      <c r="I48">
        <f t="shared" si="56"/>
        <v>822.5</v>
      </c>
      <c r="J48">
        <f t="shared" si="57"/>
        <v>483.33333333333354</v>
      </c>
      <c r="K48">
        <f t="shared" si="44"/>
        <v>483.33333333333348</v>
      </c>
      <c r="L48">
        <f t="shared" si="45"/>
        <v>241.66666666666674</v>
      </c>
      <c r="N48">
        <f t="shared" si="7"/>
        <v>3141.666666666667</v>
      </c>
      <c r="P48" s="26"/>
      <c r="AH48">
        <v>43</v>
      </c>
      <c r="AI48">
        <f t="shared" si="19"/>
        <v>5.3</v>
      </c>
      <c r="AJ48">
        <f t="shared" si="20"/>
        <v>7.260416666666667</v>
      </c>
      <c r="AK48">
        <f t="shared" si="21"/>
        <v>13.708333333333334</v>
      </c>
      <c r="AL48">
        <f t="shared" si="22"/>
        <v>12.083333333333339</v>
      </c>
      <c r="AM48">
        <f t="shared" si="23"/>
        <v>6.0416666666666687</v>
      </c>
      <c r="AN48">
        <f t="shared" si="24"/>
        <v>6.0416666666666687</v>
      </c>
      <c r="AQ48">
        <v>44</v>
      </c>
      <c r="AR48">
        <f t="shared" si="11"/>
        <v>0.16870026525198936</v>
      </c>
      <c r="AS48">
        <f t="shared" si="12"/>
        <v>0.18488063660477452</v>
      </c>
      <c r="AT48">
        <f t="shared" si="13"/>
        <v>0.26180371352785142</v>
      </c>
      <c r="AU48">
        <f t="shared" si="14"/>
        <v>0.15384615384615391</v>
      </c>
      <c r="AV48">
        <f t="shared" si="15"/>
        <v>0.15384615384615388</v>
      </c>
      <c r="AW48">
        <f t="shared" si="16"/>
        <v>7.6923076923076941E-2</v>
      </c>
    </row>
    <row r="49" spans="5:49" x14ac:dyDescent="0.15">
      <c r="E49">
        <v>44</v>
      </c>
      <c r="F49">
        <f t="shared" si="40"/>
        <v>540</v>
      </c>
      <c r="G49">
        <f t="shared" si="40"/>
        <v>540</v>
      </c>
      <c r="H49">
        <f t="shared" si="55"/>
        <v>605</v>
      </c>
      <c r="I49">
        <f t="shared" si="56"/>
        <v>855</v>
      </c>
      <c r="J49">
        <f t="shared" si="57"/>
        <v>500.00000000000023</v>
      </c>
      <c r="K49">
        <f t="shared" si="44"/>
        <v>500.00000000000017</v>
      </c>
      <c r="L49">
        <f t="shared" si="45"/>
        <v>250.00000000000009</v>
      </c>
      <c r="N49">
        <f t="shared" si="7"/>
        <v>3250</v>
      </c>
      <c r="P49" s="26"/>
      <c r="AH49">
        <v>44</v>
      </c>
      <c r="AI49">
        <f t="shared" si="19"/>
        <v>5.4</v>
      </c>
      <c r="AJ49">
        <f t="shared" si="20"/>
        <v>7.5625</v>
      </c>
      <c r="AK49">
        <f t="shared" si="21"/>
        <v>14.25</v>
      </c>
      <c r="AL49">
        <f t="shared" si="22"/>
        <v>12.500000000000005</v>
      </c>
      <c r="AM49">
        <f t="shared" si="23"/>
        <v>6.2500000000000018</v>
      </c>
      <c r="AN49">
        <f t="shared" si="24"/>
        <v>6.2500000000000018</v>
      </c>
      <c r="AQ49">
        <v>45</v>
      </c>
      <c r="AR49">
        <f t="shared" si="11"/>
        <v>0.16615384615384615</v>
      </c>
      <c r="AS49">
        <f t="shared" si="12"/>
        <v>0.18615384615384614</v>
      </c>
      <c r="AT49">
        <f t="shared" si="13"/>
        <v>0.2630769230769231</v>
      </c>
      <c r="AU49">
        <f t="shared" si="14"/>
        <v>0.15384615384615391</v>
      </c>
      <c r="AV49">
        <f t="shared" si="15"/>
        <v>0.15384615384615391</v>
      </c>
      <c r="AW49">
        <f t="shared" si="16"/>
        <v>7.6923076923076955E-2</v>
      </c>
    </row>
    <row r="50" spans="5:49" x14ac:dyDescent="0.15">
      <c r="E50">
        <v>45</v>
      </c>
      <c r="F50">
        <f t="shared" si="40"/>
        <v>550</v>
      </c>
      <c r="G50">
        <f t="shared" si="40"/>
        <v>550</v>
      </c>
      <c r="H50">
        <f t="shared" si="55"/>
        <v>629.16666666666663</v>
      </c>
      <c r="I50">
        <f t="shared" si="56"/>
        <v>887.5</v>
      </c>
      <c r="J50">
        <f t="shared" si="57"/>
        <v>516.66666666666686</v>
      </c>
      <c r="K50">
        <f t="shared" si="44"/>
        <v>516.66666666666686</v>
      </c>
      <c r="L50">
        <f t="shared" si="45"/>
        <v>258.33333333333343</v>
      </c>
      <c r="N50">
        <f t="shared" si="7"/>
        <v>3358.3333333333339</v>
      </c>
      <c r="P50" s="26"/>
      <c r="AH50">
        <v>45</v>
      </c>
      <c r="AI50">
        <f t="shared" si="19"/>
        <v>5.5</v>
      </c>
      <c r="AJ50">
        <f t="shared" si="20"/>
        <v>7.864583333333333</v>
      </c>
      <c r="AK50">
        <f t="shared" si="21"/>
        <v>14.791666666666666</v>
      </c>
      <c r="AL50">
        <f t="shared" si="22"/>
        <v>12.916666666666671</v>
      </c>
      <c r="AM50">
        <f t="shared" si="23"/>
        <v>6.4583333333333357</v>
      </c>
      <c r="AN50">
        <f t="shared" si="24"/>
        <v>6.4583333333333357</v>
      </c>
      <c r="AQ50">
        <v>46</v>
      </c>
      <c r="AR50">
        <f t="shared" si="11"/>
        <v>0.1637717121588089</v>
      </c>
      <c r="AS50">
        <f t="shared" si="12"/>
        <v>0.18734491315136473</v>
      </c>
      <c r="AT50">
        <f t="shared" si="13"/>
        <v>0.26426799007444163</v>
      </c>
      <c r="AU50">
        <f t="shared" si="14"/>
        <v>0.15384615384615388</v>
      </c>
      <c r="AV50">
        <f t="shared" si="15"/>
        <v>0.15384615384615388</v>
      </c>
      <c r="AW50">
        <f t="shared" si="16"/>
        <v>7.6923076923076941E-2</v>
      </c>
    </row>
    <row r="51" spans="5:49" x14ac:dyDescent="0.15">
      <c r="E51">
        <v>46</v>
      </c>
      <c r="F51">
        <f t="shared" si="40"/>
        <v>560</v>
      </c>
      <c r="G51">
        <f t="shared" si="40"/>
        <v>560</v>
      </c>
      <c r="H51">
        <f t="shared" si="55"/>
        <v>653.33333333333326</v>
      </c>
      <c r="I51">
        <f t="shared" si="56"/>
        <v>920</v>
      </c>
      <c r="J51">
        <f t="shared" si="57"/>
        <v>533.33333333333348</v>
      </c>
      <c r="K51">
        <f t="shared" si="44"/>
        <v>533.33333333333348</v>
      </c>
      <c r="L51">
        <f t="shared" si="45"/>
        <v>266.66666666666674</v>
      </c>
      <c r="N51">
        <f t="shared" si="7"/>
        <v>3466.666666666667</v>
      </c>
      <c r="P51" s="26"/>
      <c r="AH51">
        <v>46</v>
      </c>
      <c r="AI51">
        <f t="shared" si="19"/>
        <v>5.6</v>
      </c>
      <c r="AJ51">
        <f t="shared" si="20"/>
        <v>8.1666666666666661</v>
      </c>
      <c r="AK51">
        <f t="shared" si="21"/>
        <v>15.333333333333334</v>
      </c>
      <c r="AL51">
        <f t="shared" si="22"/>
        <v>13.333333333333337</v>
      </c>
      <c r="AM51">
        <f t="shared" si="23"/>
        <v>6.6666666666666687</v>
      </c>
      <c r="AN51">
        <f t="shared" si="24"/>
        <v>6.6666666666666687</v>
      </c>
      <c r="AQ51">
        <v>47</v>
      </c>
      <c r="AR51">
        <f t="shared" si="11"/>
        <v>0.16153846153846152</v>
      </c>
      <c r="AS51">
        <f t="shared" si="12"/>
        <v>0.18846153846153843</v>
      </c>
      <c r="AT51">
        <f t="shared" si="13"/>
        <v>0.26538461538461539</v>
      </c>
      <c r="AU51">
        <f t="shared" si="14"/>
        <v>0.15384615384615388</v>
      </c>
      <c r="AV51">
        <f t="shared" si="15"/>
        <v>0.15384615384615388</v>
      </c>
      <c r="AW51">
        <f t="shared" si="16"/>
        <v>7.6923076923076941E-2</v>
      </c>
    </row>
    <row r="52" spans="5:49" x14ac:dyDescent="0.15">
      <c r="E52">
        <v>47</v>
      </c>
      <c r="F52">
        <f t="shared" si="40"/>
        <v>570</v>
      </c>
      <c r="G52">
        <f t="shared" si="40"/>
        <v>570</v>
      </c>
      <c r="H52">
        <f t="shared" si="55"/>
        <v>677.49999999999989</v>
      </c>
      <c r="I52">
        <f t="shared" si="56"/>
        <v>952.5</v>
      </c>
      <c r="J52">
        <f t="shared" si="57"/>
        <v>550.00000000000011</v>
      </c>
      <c r="K52">
        <f t="shared" si="44"/>
        <v>550.00000000000011</v>
      </c>
      <c r="L52">
        <f t="shared" si="45"/>
        <v>275.00000000000006</v>
      </c>
      <c r="N52">
        <f t="shared" si="7"/>
        <v>3575</v>
      </c>
      <c r="P52" s="26"/>
      <c r="AH52">
        <v>47</v>
      </c>
      <c r="AI52">
        <f t="shared" si="19"/>
        <v>5.7</v>
      </c>
      <c r="AJ52">
        <f t="shared" si="20"/>
        <v>8.4687499999999982</v>
      </c>
      <c r="AK52">
        <f t="shared" si="21"/>
        <v>15.875</v>
      </c>
      <c r="AL52">
        <f t="shared" si="22"/>
        <v>13.750000000000004</v>
      </c>
      <c r="AM52">
        <f t="shared" si="23"/>
        <v>6.8750000000000018</v>
      </c>
      <c r="AN52">
        <f t="shared" si="24"/>
        <v>6.8750000000000018</v>
      </c>
      <c r="AQ52">
        <v>48</v>
      </c>
      <c r="AR52">
        <f t="shared" si="11"/>
        <v>0.15944055944055943</v>
      </c>
      <c r="AS52">
        <f t="shared" si="12"/>
        <v>0.18951048951048949</v>
      </c>
      <c r="AT52">
        <f t="shared" si="13"/>
        <v>0.26643356643356642</v>
      </c>
      <c r="AU52">
        <f t="shared" si="14"/>
        <v>0.15384615384615388</v>
      </c>
      <c r="AV52">
        <f t="shared" si="15"/>
        <v>0.15384615384615388</v>
      </c>
      <c r="AW52">
        <f t="shared" si="16"/>
        <v>7.6923076923076941E-2</v>
      </c>
    </row>
    <row r="53" spans="5:49" x14ac:dyDescent="0.15">
      <c r="E53">
        <v>48</v>
      </c>
      <c r="F53">
        <f t="shared" si="40"/>
        <v>580</v>
      </c>
      <c r="G53">
        <f t="shared" si="40"/>
        <v>580</v>
      </c>
      <c r="H53">
        <f t="shared" si="55"/>
        <v>701.66666666666652</v>
      </c>
      <c r="I53">
        <f t="shared" si="56"/>
        <v>985</v>
      </c>
      <c r="J53">
        <f t="shared" si="57"/>
        <v>566.66666666666674</v>
      </c>
      <c r="K53">
        <f t="shared" si="44"/>
        <v>566.66666666666674</v>
      </c>
      <c r="L53">
        <f t="shared" si="45"/>
        <v>283.33333333333337</v>
      </c>
      <c r="N53">
        <f t="shared" si="7"/>
        <v>3683.3333333333335</v>
      </c>
      <c r="P53" s="26"/>
      <c r="AH53">
        <v>48</v>
      </c>
      <c r="AI53">
        <f t="shared" si="19"/>
        <v>5.8</v>
      </c>
      <c r="AJ53">
        <f t="shared" si="20"/>
        <v>8.7708333333333321</v>
      </c>
      <c r="AK53">
        <f t="shared" si="21"/>
        <v>16.416666666666668</v>
      </c>
      <c r="AL53">
        <f t="shared" si="22"/>
        <v>14.166666666666668</v>
      </c>
      <c r="AM53">
        <f t="shared" si="23"/>
        <v>7.0833333333333339</v>
      </c>
      <c r="AN53">
        <f t="shared" si="24"/>
        <v>7.0833333333333339</v>
      </c>
      <c r="AQ53">
        <v>49</v>
      </c>
      <c r="AR53">
        <f t="shared" si="11"/>
        <v>0.15746606334841629</v>
      </c>
      <c r="AS53">
        <f t="shared" si="12"/>
        <v>0.19049773755656105</v>
      </c>
      <c r="AT53">
        <f t="shared" si="13"/>
        <v>0.267420814479638</v>
      </c>
      <c r="AU53">
        <f t="shared" si="14"/>
        <v>0.15384615384615385</v>
      </c>
      <c r="AV53">
        <f t="shared" si="15"/>
        <v>0.15384615384615385</v>
      </c>
      <c r="AW53">
        <f t="shared" si="16"/>
        <v>7.6923076923076927E-2</v>
      </c>
    </row>
    <row r="54" spans="5:49" x14ac:dyDescent="0.15">
      <c r="E54">
        <v>49</v>
      </c>
      <c r="F54">
        <f t="shared" si="40"/>
        <v>590</v>
      </c>
      <c r="G54">
        <f t="shared" si="40"/>
        <v>590</v>
      </c>
      <c r="H54">
        <f t="shared" si="55"/>
        <v>725.83333333333314</v>
      </c>
      <c r="I54">
        <f t="shared" si="56"/>
        <v>1017.5</v>
      </c>
      <c r="J54">
        <f t="shared" si="57"/>
        <v>583.33333333333337</v>
      </c>
      <c r="K54">
        <f t="shared" si="44"/>
        <v>583.33333333333337</v>
      </c>
      <c r="L54">
        <f t="shared" si="45"/>
        <v>291.66666666666669</v>
      </c>
      <c r="N54">
        <f t="shared" si="7"/>
        <v>3791.6666666666665</v>
      </c>
      <c r="P54" s="26"/>
      <c r="AH54">
        <v>49</v>
      </c>
      <c r="AI54">
        <f t="shared" si="19"/>
        <v>5.9</v>
      </c>
      <c r="AJ54">
        <f t="shared" si="20"/>
        <v>9.0729166666666643</v>
      </c>
      <c r="AK54">
        <f t="shared" si="21"/>
        <v>16.958333333333332</v>
      </c>
      <c r="AL54">
        <f t="shared" si="22"/>
        <v>14.583333333333334</v>
      </c>
      <c r="AM54">
        <f t="shared" si="23"/>
        <v>7.291666666666667</v>
      </c>
      <c r="AN54">
        <f t="shared" si="24"/>
        <v>7.291666666666667</v>
      </c>
      <c r="AQ54">
        <v>50</v>
      </c>
      <c r="AR54">
        <f t="shared" si="11"/>
        <v>0.15560439560439562</v>
      </c>
      <c r="AS54">
        <f t="shared" si="12"/>
        <v>0.19142857142857139</v>
      </c>
      <c r="AT54">
        <f t="shared" si="13"/>
        <v>0.26835164835164838</v>
      </c>
      <c r="AU54">
        <f t="shared" si="14"/>
        <v>0.15384615384615385</v>
      </c>
      <c r="AV54">
        <f t="shared" si="15"/>
        <v>0.15384615384615385</v>
      </c>
      <c r="AW54">
        <f t="shared" si="16"/>
        <v>7.6923076923076927E-2</v>
      </c>
    </row>
    <row r="55" spans="5:49" x14ac:dyDescent="0.15">
      <c r="E55">
        <v>50</v>
      </c>
      <c r="F55">
        <f t="shared" si="40"/>
        <v>600</v>
      </c>
      <c r="G55">
        <f t="shared" si="40"/>
        <v>600</v>
      </c>
      <c r="H55">
        <f t="shared" si="55"/>
        <v>749.99999999999977</v>
      </c>
      <c r="I55">
        <f t="shared" si="56"/>
        <v>1050</v>
      </c>
      <c r="J55">
        <f t="shared" si="57"/>
        <v>600</v>
      </c>
      <c r="K55">
        <f t="shared" si="44"/>
        <v>600</v>
      </c>
      <c r="L55">
        <f t="shared" si="45"/>
        <v>300</v>
      </c>
      <c r="N55">
        <f t="shared" si="7"/>
        <v>3900</v>
      </c>
      <c r="P55" s="26"/>
      <c r="AH55">
        <v>50</v>
      </c>
      <c r="AI55">
        <f t="shared" si="19"/>
        <v>6</v>
      </c>
      <c r="AJ55">
        <f t="shared" si="20"/>
        <v>9.3749999999999964</v>
      </c>
      <c r="AK55">
        <f t="shared" si="21"/>
        <v>17.5</v>
      </c>
      <c r="AL55">
        <f t="shared" si="22"/>
        <v>15</v>
      </c>
      <c r="AM55">
        <f t="shared" si="23"/>
        <v>7.5</v>
      </c>
      <c r="AN55">
        <f t="shared" si="24"/>
        <v>7.5</v>
      </c>
      <c r="AQ55">
        <v>51</v>
      </c>
      <c r="AR55">
        <f t="shared" si="11"/>
        <v>0.15384615384615385</v>
      </c>
      <c r="AS55">
        <f t="shared" si="12"/>
        <v>0.19230769230769226</v>
      </c>
      <c r="AT55">
        <f t="shared" si="13"/>
        <v>0.26923076923076922</v>
      </c>
      <c r="AU55">
        <f t="shared" si="14"/>
        <v>0.15384615384615385</v>
      </c>
      <c r="AV55">
        <f t="shared" si="15"/>
        <v>0.15384615384615385</v>
      </c>
      <c r="AW55">
        <f t="shared" si="16"/>
        <v>7.6923076923076927E-2</v>
      </c>
    </row>
    <row r="56" spans="5:49" x14ac:dyDescent="0.15">
      <c r="E56">
        <v>51</v>
      </c>
      <c r="F56">
        <f t="shared" si="40"/>
        <v>610</v>
      </c>
      <c r="G56">
        <f t="shared" si="40"/>
        <v>610</v>
      </c>
      <c r="H56">
        <f t="shared" si="55"/>
        <v>779.1666666666664</v>
      </c>
      <c r="I56">
        <f t="shared" si="56"/>
        <v>1104.1666666666667</v>
      </c>
      <c r="J56">
        <f t="shared" si="57"/>
        <v>623.33333333333337</v>
      </c>
      <c r="K56">
        <f t="shared" si="44"/>
        <v>623.33333333333337</v>
      </c>
      <c r="L56">
        <f t="shared" si="45"/>
        <v>311.66666666666669</v>
      </c>
      <c r="N56">
        <f t="shared" si="7"/>
        <v>4051.6666666666665</v>
      </c>
      <c r="P56" s="26"/>
      <c r="AH56">
        <v>51</v>
      </c>
      <c r="AI56">
        <f t="shared" si="19"/>
        <v>6.1</v>
      </c>
      <c r="AJ56">
        <f t="shared" si="20"/>
        <v>9.7395833333333304</v>
      </c>
      <c r="AK56">
        <f t="shared" si="21"/>
        <v>18.402777777777779</v>
      </c>
      <c r="AL56">
        <f t="shared" si="22"/>
        <v>15.583333333333334</v>
      </c>
      <c r="AM56">
        <f t="shared" si="23"/>
        <v>7.791666666666667</v>
      </c>
      <c r="AN56">
        <f t="shared" si="24"/>
        <v>7.791666666666667</v>
      </c>
      <c r="AQ56">
        <v>52</v>
      </c>
      <c r="AR56">
        <f t="shared" si="11"/>
        <v>0.15055532702591526</v>
      </c>
      <c r="AS56">
        <f t="shared" si="12"/>
        <v>0.19230769230769226</v>
      </c>
      <c r="AT56">
        <f t="shared" si="13"/>
        <v>0.27252159605100784</v>
      </c>
      <c r="AU56">
        <f t="shared" si="14"/>
        <v>0.15384615384615385</v>
      </c>
      <c r="AV56">
        <f t="shared" si="15"/>
        <v>0.15384615384615385</v>
      </c>
      <c r="AW56">
        <f t="shared" si="16"/>
        <v>7.6923076923076927E-2</v>
      </c>
    </row>
    <row r="57" spans="5:49" x14ac:dyDescent="0.15">
      <c r="E57">
        <v>52</v>
      </c>
      <c r="F57">
        <f t="shared" si="40"/>
        <v>620</v>
      </c>
      <c r="G57">
        <f t="shared" si="40"/>
        <v>620</v>
      </c>
      <c r="H57">
        <f t="shared" si="55"/>
        <v>808.33333333333303</v>
      </c>
      <c r="I57">
        <f t="shared" si="56"/>
        <v>1158.3333333333335</v>
      </c>
      <c r="J57">
        <f t="shared" si="57"/>
        <v>646.66666666666674</v>
      </c>
      <c r="K57">
        <f t="shared" si="44"/>
        <v>646.66666666666674</v>
      </c>
      <c r="L57">
        <f t="shared" si="45"/>
        <v>323.33333333333337</v>
      </c>
      <c r="N57">
        <f t="shared" si="7"/>
        <v>4203.333333333333</v>
      </c>
      <c r="P57" s="26"/>
      <c r="AH57">
        <v>52</v>
      </c>
      <c r="AI57">
        <f t="shared" si="19"/>
        <v>6.2</v>
      </c>
      <c r="AJ57">
        <f t="shared" si="20"/>
        <v>10.104166666666663</v>
      </c>
      <c r="AK57">
        <f t="shared" si="21"/>
        <v>19.305555555555557</v>
      </c>
      <c r="AL57">
        <f t="shared" si="22"/>
        <v>16.166666666666668</v>
      </c>
      <c r="AM57">
        <f t="shared" si="23"/>
        <v>8.0833333333333339</v>
      </c>
      <c r="AN57">
        <f t="shared" si="24"/>
        <v>8.0833333333333339</v>
      </c>
      <c r="AQ57">
        <v>53</v>
      </c>
      <c r="AR57">
        <f t="shared" si="11"/>
        <v>0.14750198255352895</v>
      </c>
      <c r="AS57">
        <f t="shared" si="12"/>
        <v>0.19230769230769226</v>
      </c>
      <c r="AT57">
        <f t="shared" si="13"/>
        <v>0.27557494052339421</v>
      </c>
      <c r="AU57">
        <f t="shared" si="14"/>
        <v>0.15384615384615388</v>
      </c>
      <c r="AV57">
        <f t="shared" si="15"/>
        <v>0.15384615384615388</v>
      </c>
      <c r="AW57">
        <f t="shared" si="16"/>
        <v>7.6923076923076941E-2</v>
      </c>
    </row>
    <row r="58" spans="5:49" x14ac:dyDescent="0.15">
      <c r="E58">
        <v>53</v>
      </c>
      <c r="F58">
        <f t="shared" si="40"/>
        <v>630</v>
      </c>
      <c r="G58">
        <f t="shared" si="40"/>
        <v>630</v>
      </c>
      <c r="H58">
        <f t="shared" si="55"/>
        <v>837.49999999999966</v>
      </c>
      <c r="I58">
        <f t="shared" si="56"/>
        <v>1212.5000000000002</v>
      </c>
      <c r="J58">
        <f t="shared" si="57"/>
        <v>670.00000000000011</v>
      </c>
      <c r="K58">
        <f t="shared" si="44"/>
        <v>670.00000000000011</v>
      </c>
      <c r="L58">
        <f t="shared" si="45"/>
        <v>335.00000000000006</v>
      </c>
      <c r="N58">
        <f t="shared" si="7"/>
        <v>4355</v>
      </c>
      <c r="P58" s="26"/>
      <c r="AH58">
        <v>53</v>
      </c>
      <c r="AI58">
        <f t="shared" si="19"/>
        <v>6.3</v>
      </c>
      <c r="AJ58">
        <f t="shared" si="20"/>
        <v>10.468749999999996</v>
      </c>
      <c r="AK58">
        <f t="shared" si="21"/>
        <v>20.208333333333336</v>
      </c>
      <c r="AL58">
        <f t="shared" si="22"/>
        <v>16.750000000000004</v>
      </c>
      <c r="AM58">
        <f t="shared" si="23"/>
        <v>8.3750000000000018</v>
      </c>
      <c r="AN58">
        <f t="shared" si="24"/>
        <v>8.3750000000000018</v>
      </c>
      <c r="AQ58">
        <v>54</v>
      </c>
      <c r="AR58">
        <f t="shared" si="11"/>
        <v>0.14466130884041331</v>
      </c>
      <c r="AS58">
        <f t="shared" si="12"/>
        <v>0.19230769230769224</v>
      </c>
      <c r="AT58">
        <f t="shared" si="13"/>
        <v>0.27841561423650979</v>
      </c>
      <c r="AU58">
        <f t="shared" si="14"/>
        <v>0.15384615384615388</v>
      </c>
      <c r="AV58">
        <f t="shared" si="15"/>
        <v>0.15384615384615388</v>
      </c>
      <c r="AW58">
        <f t="shared" si="16"/>
        <v>7.6923076923076941E-2</v>
      </c>
    </row>
    <row r="59" spans="5:49" x14ac:dyDescent="0.15">
      <c r="E59">
        <v>54</v>
      </c>
      <c r="F59">
        <f t="shared" si="40"/>
        <v>640</v>
      </c>
      <c r="G59">
        <f t="shared" si="40"/>
        <v>640</v>
      </c>
      <c r="H59">
        <f t="shared" si="55"/>
        <v>866.66666666666629</v>
      </c>
      <c r="I59">
        <f t="shared" si="56"/>
        <v>1266.666666666667</v>
      </c>
      <c r="J59">
        <f t="shared" si="57"/>
        <v>693.33333333333348</v>
      </c>
      <c r="K59">
        <f t="shared" si="44"/>
        <v>693.33333333333348</v>
      </c>
      <c r="L59">
        <f t="shared" si="45"/>
        <v>346.66666666666674</v>
      </c>
      <c r="N59">
        <f t="shared" si="7"/>
        <v>4506.666666666667</v>
      </c>
      <c r="P59" s="26"/>
      <c r="AH59">
        <v>54</v>
      </c>
      <c r="AI59">
        <f t="shared" si="19"/>
        <v>6.4</v>
      </c>
      <c r="AJ59">
        <f t="shared" si="20"/>
        <v>10.833333333333329</v>
      </c>
      <c r="AK59">
        <f t="shared" si="21"/>
        <v>21.111111111111118</v>
      </c>
      <c r="AL59">
        <f t="shared" si="22"/>
        <v>17.333333333333336</v>
      </c>
      <c r="AM59">
        <f t="shared" si="23"/>
        <v>8.6666666666666679</v>
      </c>
      <c r="AN59">
        <f t="shared" si="24"/>
        <v>8.6666666666666679</v>
      </c>
      <c r="AQ59">
        <v>55</v>
      </c>
      <c r="AR59">
        <f t="shared" si="11"/>
        <v>0.14201183431952663</v>
      </c>
      <c r="AS59">
        <f t="shared" si="12"/>
        <v>0.19230769230769221</v>
      </c>
      <c r="AT59">
        <f t="shared" si="13"/>
        <v>0.2810650887573965</v>
      </c>
      <c r="AU59">
        <f t="shared" si="14"/>
        <v>0.15384615384615388</v>
      </c>
      <c r="AV59">
        <f t="shared" si="15"/>
        <v>0.15384615384615388</v>
      </c>
      <c r="AW59">
        <f t="shared" si="16"/>
        <v>7.6923076923076941E-2</v>
      </c>
    </row>
    <row r="60" spans="5:49" x14ac:dyDescent="0.15">
      <c r="E60">
        <v>55</v>
      </c>
      <c r="F60">
        <f t="shared" si="40"/>
        <v>650</v>
      </c>
      <c r="G60">
        <f t="shared" si="40"/>
        <v>650</v>
      </c>
      <c r="H60">
        <f t="shared" si="55"/>
        <v>895.83333333333292</v>
      </c>
      <c r="I60">
        <f t="shared" si="56"/>
        <v>1320.8333333333337</v>
      </c>
      <c r="J60">
        <f t="shared" si="57"/>
        <v>716.66666666666686</v>
      </c>
      <c r="K60">
        <f t="shared" si="44"/>
        <v>716.66666666666686</v>
      </c>
      <c r="L60">
        <f t="shared" si="45"/>
        <v>358.33333333333343</v>
      </c>
      <c r="N60">
        <f t="shared" si="7"/>
        <v>4658.3333333333339</v>
      </c>
      <c r="P60" s="26"/>
      <c r="AH60">
        <v>55</v>
      </c>
      <c r="AI60">
        <f t="shared" si="19"/>
        <v>6.5</v>
      </c>
      <c r="AJ60">
        <f t="shared" si="20"/>
        <v>11.197916666666661</v>
      </c>
      <c r="AK60">
        <f t="shared" si="21"/>
        <v>22.013888888888896</v>
      </c>
      <c r="AL60">
        <f t="shared" si="22"/>
        <v>17.916666666666671</v>
      </c>
      <c r="AM60">
        <f t="shared" si="23"/>
        <v>8.9583333333333357</v>
      </c>
      <c r="AN60">
        <f t="shared" si="24"/>
        <v>8.9583333333333357</v>
      </c>
      <c r="AQ60">
        <v>56</v>
      </c>
      <c r="AR60">
        <f t="shared" si="11"/>
        <v>0.1395348837209302</v>
      </c>
      <c r="AS60">
        <f t="shared" si="12"/>
        <v>0.19230769230769218</v>
      </c>
      <c r="AT60">
        <f t="shared" si="13"/>
        <v>0.28354203935599287</v>
      </c>
      <c r="AU60">
        <f t="shared" si="14"/>
        <v>0.15384615384615385</v>
      </c>
      <c r="AV60">
        <f t="shared" si="15"/>
        <v>0.15384615384615385</v>
      </c>
      <c r="AW60">
        <f t="shared" si="16"/>
        <v>7.6923076923076927E-2</v>
      </c>
    </row>
    <row r="61" spans="5:49" x14ac:dyDescent="0.15">
      <c r="E61">
        <v>56</v>
      </c>
      <c r="F61">
        <f t="shared" si="40"/>
        <v>660</v>
      </c>
      <c r="G61">
        <f t="shared" si="40"/>
        <v>660</v>
      </c>
      <c r="H61">
        <f t="shared" si="55"/>
        <v>924.99999999999955</v>
      </c>
      <c r="I61">
        <f t="shared" si="56"/>
        <v>1375.0000000000005</v>
      </c>
      <c r="J61">
        <f t="shared" si="57"/>
        <v>740.00000000000023</v>
      </c>
      <c r="K61">
        <f t="shared" si="44"/>
        <v>740.00000000000023</v>
      </c>
      <c r="L61">
        <f t="shared" si="45"/>
        <v>370.00000000000011</v>
      </c>
      <c r="N61">
        <f t="shared" si="7"/>
        <v>4810</v>
      </c>
      <c r="P61" s="26"/>
      <c r="AH61">
        <v>56</v>
      </c>
      <c r="AI61">
        <f t="shared" si="19"/>
        <v>6.6</v>
      </c>
      <c r="AJ61">
        <f t="shared" si="20"/>
        <v>11.562499999999995</v>
      </c>
      <c r="AK61">
        <f t="shared" si="21"/>
        <v>22.916666666666675</v>
      </c>
      <c r="AL61">
        <f t="shared" si="22"/>
        <v>18.500000000000007</v>
      </c>
      <c r="AM61">
        <f t="shared" si="23"/>
        <v>9.2500000000000036</v>
      </c>
      <c r="AN61">
        <f t="shared" si="24"/>
        <v>9.2500000000000036</v>
      </c>
      <c r="AQ61">
        <v>57</v>
      </c>
      <c r="AR61">
        <f t="shared" si="11"/>
        <v>0.13721413721413722</v>
      </c>
      <c r="AS61">
        <f t="shared" si="12"/>
        <v>0.19230769230769221</v>
      </c>
      <c r="AT61">
        <f t="shared" si="13"/>
        <v>0.28586278586278596</v>
      </c>
      <c r="AU61">
        <f t="shared" si="14"/>
        <v>0.15384615384615388</v>
      </c>
      <c r="AV61">
        <f t="shared" si="15"/>
        <v>0.15384615384615388</v>
      </c>
      <c r="AW61">
        <f t="shared" si="16"/>
        <v>7.6923076923076941E-2</v>
      </c>
    </row>
    <row r="62" spans="5:49" x14ac:dyDescent="0.15">
      <c r="E62">
        <v>57</v>
      </c>
      <c r="F62">
        <f t="shared" si="40"/>
        <v>670</v>
      </c>
      <c r="G62">
        <f t="shared" si="40"/>
        <v>670</v>
      </c>
      <c r="H62">
        <f t="shared" si="55"/>
        <v>954.16666666666617</v>
      </c>
      <c r="I62">
        <f t="shared" si="56"/>
        <v>1429.1666666666672</v>
      </c>
      <c r="J62">
        <f t="shared" si="57"/>
        <v>763.3333333333336</v>
      </c>
      <c r="K62">
        <f t="shared" si="44"/>
        <v>763.3333333333336</v>
      </c>
      <c r="L62">
        <f t="shared" si="45"/>
        <v>381.6666666666668</v>
      </c>
      <c r="N62">
        <f t="shared" si="7"/>
        <v>4961.666666666667</v>
      </c>
      <c r="P62" s="26"/>
      <c r="AH62">
        <v>57</v>
      </c>
      <c r="AI62">
        <f t="shared" si="19"/>
        <v>6.7</v>
      </c>
      <c r="AJ62">
        <f t="shared" si="20"/>
        <v>11.927083333333327</v>
      </c>
      <c r="AK62">
        <f t="shared" si="21"/>
        <v>23.819444444444454</v>
      </c>
      <c r="AL62">
        <f t="shared" si="22"/>
        <v>19.083333333333339</v>
      </c>
      <c r="AM62">
        <f t="shared" si="23"/>
        <v>9.5416666666666696</v>
      </c>
      <c r="AN62">
        <f t="shared" si="24"/>
        <v>9.5416666666666696</v>
      </c>
      <c r="AQ62">
        <v>58</v>
      </c>
      <c r="AR62">
        <f t="shared" si="11"/>
        <v>0.13503527040644944</v>
      </c>
      <c r="AS62">
        <f t="shared" si="12"/>
        <v>0.19230769230769221</v>
      </c>
      <c r="AT62">
        <f t="shared" si="13"/>
        <v>0.28804165267047371</v>
      </c>
      <c r="AU62">
        <f t="shared" si="14"/>
        <v>0.15384615384615388</v>
      </c>
      <c r="AV62">
        <f t="shared" si="15"/>
        <v>0.15384615384615388</v>
      </c>
      <c r="AW62">
        <f t="shared" si="16"/>
        <v>7.6923076923076941E-2</v>
      </c>
    </row>
    <row r="63" spans="5:49" x14ac:dyDescent="0.15">
      <c r="E63">
        <v>58</v>
      </c>
      <c r="F63">
        <f t="shared" si="40"/>
        <v>680</v>
      </c>
      <c r="G63">
        <f t="shared" si="40"/>
        <v>680</v>
      </c>
      <c r="H63">
        <f t="shared" si="55"/>
        <v>983.3333333333328</v>
      </c>
      <c r="I63">
        <f t="shared" si="56"/>
        <v>1483.3333333333339</v>
      </c>
      <c r="J63">
        <f t="shared" si="57"/>
        <v>786.66666666666697</v>
      </c>
      <c r="K63">
        <f t="shared" si="44"/>
        <v>786.66666666666697</v>
      </c>
      <c r="L63">
        <f t="shared" si="45"/>
        <v>393.33333333333348</v>
      </c>
      <c r="N63">
        <f t="shared" si="7"/>
        <v>5113.3333333333339</v>
      </c>
      <c r="P63" s="26"/>
      <c r="AH63">
        <v>58</v>
      </c>
      <c r="AI63">
        <f t="shared" si="19"/>
        <v>6.8</v>
      </c>
      <c r="AJ63">
        <f t="shared" si="20"/>
        <v>12.291666666666661</v>
      </c>
      <c r="AK63">
        <f t="shared" si="21"/>
        <v>24.722222222222232</v>
      </c>
      <c r="AL63">
        <f t="shared" si="22"/>
        <v>19.666666666666675</v>
      </c>
      <c r="AM63">
        <f t="shared" si="23"/>
        <v>9.8333333333333375</v>
      </c>
      <c r="AN63">
        <f t="shared" si="24"/>
        <v>9.8333333333333375</v>
      </c>
      <c r="AQ63">
        <v>59</v>
      </c>
      <c r="AR63">
        <f t="shared" si="11"/>
        <v>0.1329856584093872</v>
      </c>
      <c r="AS63">
        <f t="shared" si="12"/>
        <v>0.19230769230769218</v>
      </c>
      <c r="AT63">
        <f t="shared" si="13"/>
        <v>0.29009126466753593</v>
      </c>
      <c r="AU63">
        <f t="shared" si="14"/>
        <v>0.15384615384615388</v>
      </c>
      <c r="AV63">
        <f t="shared" si="15"/>
        <v>0.15384615384615388</v>
      </c>
      <c r="AW63">
        <f t="shared" si="16"/>
        <v>7.6923076923076941E-2</v>
      </c>
    </row>
    <row r="64" spans="5:49" x14ac:dyDescent="0.15">
      <c r="E64">
        <v>59</v>
      </c>
      <c r="F64">
        <f t="shared" si="40"/>
        <v>690</v>
      </c>
      <c r="G64">
        <f t="shared" si="40"/>
        <v>690</v>
      </c>
      <c r="H64">
        <f t="shared" si="55"/>
        <v>1012.4999999999994</v>
      </c>
      <c r="I64">
        <f t="shared" si="56"/>
        <v>1537.5000000000007</v>
      </c>
      <c r="J64">
        <f t="shared" si="57"/>
        <v>810.00000000000034</v>
      </c>
      <c r="K64">
        <f t="shared" si="44"/>
        <v>810.00000000000034</v>
      </c>
      <c r="L64">
        <f t="shared" si="45"/>
        <v>405.00000000000017</v>
      </c>
      <c r="N64">
        <f t="shared" si="7"/>
        <v>5265.0000000000009</v>
      </c>
      <c r="P64" s="26"/>
      <c r="AH64">
        <v>59</v>
      </c>
      <c r="AI64">
        <f t="shared" si="19"/>
        <v>6.9</v>
      </c>
      <c r="AJ64">
        <f t="shared" si="20"/>
        <v>12.656249999999993</v>
      </c>
      <c r="AK64">
        <f t="shared" si="21"/>
        <v>25.625000000000011</v>
      </c>
      <c r="AL64">
        <f t="shared" si="22"/>
        <v>20.250000000000007</v>
      </c>
      <c r="AM64">
        <f t="shared" si="23"/>
        <v>10.125000000000004</v>
      </c>
      <c r="AN64">
        <f t="shared" si="24"/>
        <v>10.125000000000004</v>
      </c>
      <c r="AQ64">
        <v>60</v>
      </c>
      <c r="AR64">
        <f t="shared" si="11"/>
        <v>0.13105413105413102</v>
      </c>
      <c r="AS64">
        <f t="shared" si="12"/>
        <v>0.19230769230769218</v>
      </c>
      <c r="AT64">
        <f t="shared" si="13"/>
        <v>0.29202279202279208</v>
      </c>
      <c r="AU64">
        <f t="shared" si="14"/>
        <v>0.15384615384615388</v>
      </c>
      <c r="AV64">
        <f t="shared" si="15"/>
        <v>0.15384615384615388</v>
      </c>
      <c r="AW64">
        <f t="shared" si="16"/>
        <v>7.6923076923076941E-2</v>
      </c>
    </row>
    <row r="65" spans="5:49" x14ac:dyDescent="0.15">
      <c r="E65">
        <v>60</v>
      </c>
      <c r="F65">
        <f t="shared" si="40"/>
        <v>700</v>
      </c>
      <c r="G65">
        <f t="shared" si="40"/>
        <v>700</v>
      </c>
      <c r="H65">
        <f t="shared" si="55"/>
        <v>1041.6666666666661</v>
      </c>
      <c r="I65">
        <f t="shared" si="56"/>
        <v>1591.6666666666674</v>
      </c>
      <c r="J65">
        <f t="shared" si="57"/>
        <v>833.33333333333371</v>
      </c>
      <c r="K65">
        <f t="shared" si="44"/>
        <v>833.33333333333371</v>
      </c>
      <c r="L65">
        <f t="shared" si="45"/>
        <v>416.66666666666686</v>
      </c>
      <c r="N65">
        <f t="shared" si="7"/>
        <v>5416.6666666666679</v>
      </c>
      <c r="P65" s="26"/>
      <c r="AH65">
        <v>60</v>
      </c>
      <c r="AI65">
        <f t="shared" si="19"/>
        <v>7</v>
      </c>
      <c r="AJ65">
        <f t="shared" si="20"/>
        <v>13.020833333333325</v>
      </c>
      <c r="AK65">
        <f t="shared" si="21"/>
        <v>26.527777777777789</v>
      </c>
      <c r="AL65">
        <f t="shared" si="22"/>
        <v>20.833333333333343</v>
      </c>
      <c r="AM65">
        <f t="shared" si="23"/>
        <v>10.416666666666671</v>
      </c>
      <c r="AN65">
        <f t="shared" si="24"/>
        <v>10.416666666666671</v>
      </c>
      <c r="AQ65">
        <v>61</v>
      </c>
      <c r="AR65">
        <f t="shared" si="11"/>
        <v>0.1292307692307692</v>
      </c>
      <c r="AS65">
        <f t="shared" si="12"/>
        <v>0.19230769230769215</v>
      </c>
      <c r="AT65">
        <f t="shared" si="13"/>
        <v>0.29384615384615392</v>
      </c>
      <c r="AU65">
        <f t="shared" si="14"/>
        <v>0.15384615384615388</v>
      </c>
      <c r="AV65">
        <f t="shared" si="15"/>
        <v>0.15384615384615388</v>
      </c>
      <c r="AW65">
        <f t="shared" si="16"/>
        <v>7.6923076923076941E-2</v>
      </c>
    </row>
    <row r="66" spans="5:49" x14ac:dyDescent="0.15">
      <c r="E66">
        <v>61</v>
      </c>
      <c r="F66">
        <f t="shared" si="40"/>
        <v>710</v>
      </c>
      <c r="G66">
        <f t="shared" si="40"/>
        <v>710</v>
      </c>
      <c r="H66">
        <f t="shared" si="55"/>
        <v>1070.8333333333328</v>
      </c>
      <c r="I66">
        <f t="shared" si="56"/>
        <v>1645.8333333333342</v>
      </c>
      <c r="J66">
        <f t="shared" si="57"/>
        <v>856.66666666666708</v>
      </c>
      <c r="K66">
        <f t="shared" si="44"/>
        <v>856.66666666666708</v>
      </c>
      <c r="L66">
        <f t="shared" si="45"/>
        <v>428.33333333333354</v>
      </c>
      <c r="N66">
        <f t="shared" si="7"/>
        <v>5568.3333333333348</v>
      </c>
      <c r="P66" s="26"/>
      <c r="AH66">
        <v>61</v>
      </c>
      <c r="AI66">
        <f t="shared" si="19"/>
        <v>7.1</v>
      </c>
      <c r="AJ66">
        <f t="shared" si="20"/>
        <v>13.385416666666661</v>
      </c>
      <c r="AK66">
        <f t="shared" si="21"/>
        <v>27.430555555555568</v>
      </c>
      <c r="AL66">
        <f t="shared" si="22"/>
        <v>21.416666666666679</v>
      </c>
      <c r="AM66">
        <f t="shared" si="23"/>
        <v>10.708333333333339</v>
      </c>
      <c r="AN66">
        <f t="shared" si="24"/>
        <v>10.708333333333339</v>
      </c>
      <c r="AQ66">
        <v>62</v>
      </c>
      <c r="AR66">
        <f t="shared" si="11"/>
        <v>0.12750673451062552</v>
      </c>
      <c r="AS66">
        <f t="shared" si="12"/>
        <v>0.19230769230769215</v>
      </c>
      <c r="AT66">
        <f t="shared" si="13"/>
        <v>0.29557018856629758</v>
      </c>
      <c r="AU66">
        <f t="shared" si="14"/>
        <v>0.15384615384615388</v>
      </c>
      <c r="AV66">
        <f t="shared" si="15"/>
        <v>0.15384615384615388</v>
      </c>
      <c r="AW66">
        <f t="shared" si="16"/>
        <v>7.6923076923076941E-2</v>
      </c>
    </row>
    <row r="67" spans="5:49" x14ac:dyDescent="0.15">
      <c r="E67">
        <v>62</v>
      </c>
      <c r="F67">
        <f t="shared" si="40"/>
        <v>720</v>
      </c>
      <c r="G67">
        <f t="shared" si="40"/>
        <v>720</v>
      </c>
      <c r="H67">
        <f t="shared" si="55"/>
        <v>1099.9999999999995</v>
      </c>
      <c r="I67">
        <f t="shared" si="56"/>
        <v>1700.0000000000009</v>
      </c>
      <c r="J67">
        <f t="shared" si="57"/>
        <v>880.00000000000045</v>
      </c>
      <c r="K67">
        <f t="shared" si="44"/>
        <v>880.00000000000045</v>
      </c>
      <c r="L67">
        <f t="shared" si="45"/>
        <v>440.00000000000023</v>
      </c>
      <c r="N67">
        <f t="shared" si="7"/>
        <v>5720.0000000000018</v>
      </c>
      <c r="P67" s="26"/>
      <c r="AH67">
        <v>62</v>
      </c>
      <c r="AI67">
        <f t="shared" si="19"/>
        <v>7.2</v>
      </c>
      <c r="AJ67">
        <f t="shared" si="20"/>
        <v>13.749999999999995</v>
      </c>
      <c r="AK67">
        <f t="shared" si="21"/>
        <v>28.33333333333335</v>
      </c>
      <c r="AL67">
        <f t="shared" si="22"/>
        <v>22.000000000000011</v>
      </c>
      <c r="AM67">
        <f t="shared" si="23"/>
        <v>11.000000000000005</v>
      </c>
      <c r="AN67">
        <f t="shared" si="24"/>
        <v>11.000000000000005</v>
      </c>
      <c r="AQ67">
        <v>63</v>
      </c>
      <c r="AR67">
        <f t="shared" si="11"/>
        <v>0.12587412587412583</v>
      </c>
      <c r="AS67">
        <f t="shared" si="12"/>
        <v>0.19230769230769218</v>
      </c>
      <c r="AT67">
        <f t="shared" si="13"/>
        <v>0.29720279720279724</v>
      </c>
      <c r="AU67">
        <f t="shared" si="14"/>
        <v>0.15384615384615388</v>
      </c>
      <c r="AV67">
        <f t="shared" si="15"/>
        <v>0.15384615384615388</v>
      </c>
      <c r="AW67">
        <f t="shared" si="16"/>
        <v>7.6923076923076941E-2</v>
      </c>
    </row>
    <row r="68" spans="5:49" x14ac:dyDescent="0.15">
      <c r="E68">
        <v>63</v>
      </c>
      <c r="F68">
        <f t="shared" si="40"/>
        <v>730</v>
      </c>
      <c r="G68">
        <f t="shared" si="40"/>
        <v>730</v>
      </c>
      <c r="H68">
        <f t="shared" si="55"/>
        <v>1129.1666666666663</v>
      </c>
      <c r="I68">
        <f t="shared" si="56"/>
        <v>1754.1666666666677</v>
      </c>
      <c r="J68">
        <f t="shared" si="57"/>
        <v>903.33333333333383</v>
      </c>
      <c r="K68">
        <f t="shared" si="44"/>
        <v>903.33333333333383</v>
      </c>
      <c r="L68">
        <f t="shared" si="45"/>
        <v>451.66666666666691</v>
      </c>
      <c r="N68">
        <f t="shared" si="7"/>
        <v>5871.6666666666688</v>
      </c>
      <c r="P68" s="26"/>
      <c r="AH68">
        <v>63</v>
      </c>
      <c r="AI68">
        <f t="shared" si="19"/>
        <v>7.3</v>
      </c>
      <c r="AJ68">
        <f t="shared" si="20"/>
        <v>14.114583333333329</v>
      </c>
      <c r="AK68">
        <f t="shared" si="21"/>
        <v>29.236111111111128</v>
      </c>
      <c r="AL68">
        <f t="shared" si="22"/>
        <v>22.583333333333346</v>
      </c>
      <c r="AM68">
        <f t="shared" si="23"/>
        <v>11.291666666666673</v>
      </c>
      <c r="AN68">
        <f t="shared" si="24"/>
        <v>11.291666666666673</v>
      </c>
      <c r="AQ68">
        <v>64</v>
      </c>
      <c r="AR68">
        <f t="shared" si="11"/>
        <v>0.12432585864320177</v>
      </c>
      <c r="AS68">
        <f t="shared" si="12"/>
        <v>0.19230769230769218</v>
      </c>
      <c r="AT68">
        <f t="shared" si="13"/>
        <v>0.29875106443372135</v>
      </c>
      <c r="AU68">
        <f t="shared" si="14"/>
        <v>0.15384615384615388</v>
      </c>
      <c r="AV68">
        <f t="shared" si="15"/>
        <v>0.15384615384615388</v>
      </c>
      <c r="AW68">
        <f t="shared" si="16"/>
        <v>7.6923076923076941E-2</v>
      </c>
    </row>
    <row r="69" spans="5:49" x14ac:dyDescent="0.15">
      <c r="E69">
        <v>64</v>
      </c>
      <c r="F69">
        <f t="shared" si="40"/>
        <v>740</v>
      </c>
      <c r="G69">
        <f t="shared" si="40"/>
        <v>740</v>
      </c>
      <c r="H69">
        <f t="shared" si="55"/>
        <v>1158.333333333333</v>
      </c>
      <c r="I69">
        <f t="shared" si="56"/>
        <v>1808.3333333333344</v>
      </c>
      <c r="J69">
        <f t="shared" si="57"/>
        <v>926.6666666666672</v>
      </c>
      <c r="K69">
        <f t="shared" si="44"/>
        <v>926.6666666666672</v>
      </c>
      <c r="L69">
        <f t="shared" si="45"/>
        <v>463.3333333333336</v>
      </c>
      <c r="N69">
        <f t="shared" si="7"/>
        <v>6023.3333333333358</v>
      </c>
      <c r="P69" s="26"/>
      <c r="AH69">
        <v>64</v>
      </c>
      <c r="AI69">
        <f t="shared" si="19"/>
        <v>7.4</v>
      </c>
      <c r="AJ69">
        <f t="shared" si="20"/>
        <v>14.479166666666663</v>
      </c>
      <c r="AK69">
        <f t="shared" si="21"/>
        <v>30.138888888888907</v>
      </c>
      <c r="AL69">
        <f t="shared" si="22"/>
        <v>23.166666666666679</v>
      </c>
      <c r="AM69">
        <f t="shared" si="23"/>
        <v>11.583333333333339</v>
      </c>
      <c r="AN69">
        <f t="shared" si="24"/>
        <v>11.583333333333339</v>
      </c>
      <c r="AQ69">
        <v>65</v>
      </c>
      <c r="AR69">
        <f t="shared" si="11"/>
        <v>0.12285556170448252</v>
      </c>
      <c r="AS69">
        <f t="shared" si="12"/>
        <v>0.19230769230769218</v>
      </c>
      <c r="AT69">
        <f t="shared" si="13"/>
        <v>0.30022136137244054</v>
      </c>
      <c r="AU69">
        <f t="shared" si="14"/>
        <v>0.15384615384615388</v>
      </c>
      <c r="AV69">
        <f t="shared" si="15"/>
        <v>0.15384615384615388</v>
      </c>
      <c r="AW69">
        <f t="shared" si="16"/>
        <v>7.6923076923076941E-2</v>
      </c>
    </row>
    <row r="70" spans="5:49" x14ac:dyDescent="0.15">
      <c r="E70">
        <v>65</v>
      </c>
      <c r="F70">
        <f t="shared" si="40"/>
        <v>750</v>
      </c>
      <c r="G70">
        <f t="shared" si="40"/>
        <v>750</v>
      </c>
      <c r="H70">
        <f t="shared" si="55"/>
        <v>1187.4999999999998</v>
      </c>
      <c r="I70">
        <f t="shared" si="56"/>
        <v>1862.5000000000011</v>
      </c>
      <c r="J70">
        <f t="shared" si="57"/>
        <v>950.00000000000057</v>
      </c>
      <c r="K70">
        <f t="shared" si="44"/>
        <v>950.00000000000057</v>
      </c>
      <c r="L70">
        <f t="shared" si="45"/>
        <v>475.00000000000028</v>
      </c>
      <c r="N70">
        <f t="shared" ref="N70:N133" si="58">SUM(G70:L70)</f>
        <v>6175.0000000000027</v>
      </c>
      <c r="P70" s="26"/>
      <c r="AH70">
        <v>65</v>
      </c>
      <c r="AI70">
        <f t="shared" si="19"/>
        <v>7.5</v>
      </c>
      <c r="AJ70">
        <f t="shared" si="20"/>
        <v>14.843749999999996</v>
      </c>
      <c r="AK70">
        <f t="shared" si="21"/>
        <v>31.041666666666686</v>
      </c>
      <c r="AL70">
        <f t="shared" si="22"/>
        <v>23.750000000000014</v>
      </c>
      <c r="AM70">
        <f t="shared" si="23"/>
        <v>11.875000000000007</v>
      </c>
      <c r="AN70">
        <f t="shared" si="24"/>
        <v>11.875000000000007</v>
      </c>
      <c r="AQ70">
        <v>66</v>
      </c>
      <c r="AR70">
        <f t="shared" ref="AR70:AR133" si="59">G70/$N70</f>
        <v>0.12145748987854246</v>
      </c>
      <c r="AS70">
        <f t="shared" ref="AS70:AS133" si="60">H70/$N70</f>
        <v>0.19230769230769218</v>
      </c>
      <c r="AT70">
        <f t="shared" ref="AT70:AT133" si="61">I70/$N70</f>
        <v>0.30161943319838064</v>
      </c>
      <c r="AU70">
        <f t="shared" ref="AU70:AU133" si="62">J70/$N70</f>
        <v>0.15384615384615388</v>
      </c>
      <c r="AV70">
        <f t="shared" ref="AV70:AV133" si="63">K70/$N70</f>
        <v>0.15384615384615388</v>
      </c>
      <c r="AW70">
        <f t="shared" ref="AW70:AW133" si="64">L70/$N70</f>
        <v>7.6923076923076941E-2</v>
      </c>
    </row>
    <row r="71" spans="5:49" x14ac:dyDescent="0.15">
      <c r="E71">
        <v>66</v>
      </c>
      <c r="F71">
        <f t="shared" si="40"/>
        <v>760</v>
      </c>
      <c r="G71">
        <f t="shared" si="40"/>
        <v>760</v>
      </c>
      <c r="H71">
        <f t="shared" si="55"/>
        <v>1216.6666666666665</v>
      </c>
      <c r="I71">
        <f t="shared" si="56"/>
        <v>1916.6666666666679</v>
      </c>
      <c r="J71">
        <f t="shared" si="57"/>
        <v>973.33333333333394</v>
      </c>
      <c r="K71">
        <f t="shared" si="44"/>
        <v>973.33333333333394</v>
      </c>
      <c r="L71">
        <f t="shared" si="45"/>
        <v>486.66666666666697</v>
      </c>
      <c r="N71">
        <f t="shared" si="58"/>
        <v>6326.6666666666688</v>
      </c>
      <c r="P71" s="26"/>
      <c r="AH71">
        <v>66</v>
      </c>
      <c r="AI71">
        <f t="shared" ref="AI71:AI134" si="65">G71/G$5</f>
        <v>7.6</v>
      </c>
      <c r="AJ71">
        <f t="shared" ref="AJ71:AJ134" si="66">H71/H$5</f>
        <v>15.208333333333332</v>
      </c>
      <c r="AK71">
        <f t="shared" ref="AK71:AK134" si="67">I71/I$5</f>
        <v>31.944444444444464</v>
      </c>
      <c r="AL71">
        <f t="shared" ref="AL71:AL79" si="68">J71/J$5</f>
        <v>24.33333333333335</v>
      </c>
      <c r="AM71">
        <f t="shared" ref="AM71:AM79" si="69">K71/K$5</f>
        <v>12.166666666666675</v>
      </c>
      <c r="AN71">
        <f t="shared" ref="AN71:AN79" si="70">L71/L$5</f>
        <v>12.166666666666675</v>
      </c>
      <c r="AQ71">
        <v>67</v>
      </c>
      <c r="AR71">
        <f t="shared" si="59"/>
        <v>0.12012644889357214</v>
      </c>
      <c r="AS71">
        <f t="shared" si="60"/>
        <v>0.19230769230769221</v>
      </c>
      <c r="AT71">
        <f t="shared" si="61"/>
        <v>0.30295047418335097</v>
      </c>
      <c r="AU71">
        <f t="shared" si="62"/>
        <v>0.15384615384615388</v>
      </c>
      <c r="AV71">
        <f t="shared" si="63"/>
        <v>0.15384615384615388</v>
      </c>
      <c r="AW71">
        <f t="shared" si="64"/>
        <v>7.6923076923076941E-2</v>
      </c>
    </row>
    <row r="72" spans="5:49" x14ac:dyDescent="0.15">
      <c r="E72">
        <v>67</v>
      </c>
      <c r="F72">
        <f t="shared" si="40"/>
        <v>770</v>
      </c>
      <c r="G72">
        <f t="shared" si="40"/>
        <v>770</v>
      </c>
      <c r="H72">
        <f t="shared" si="55"/>
        <v>1245.8333333333333</v>
      </c>
      <c r="I72">
        <f t="shared" si="56"/>
        <v>1970.8333333333346</v>
      </c>
      <c r="J72">
        <f t="shared" si="57"/>
        <v>996.66666666666731</v>
      </c>
      <c r="K72">
        <f t="shared" si="44"/>
        <v>996.66666666666731</v>
      </c>
      <c r="L72">
        <f t="shared" si="45"/>
        <v>498.33333333333366</v>
      </c>
      <c r="N72">
        <f t="shared" si="58"/>
        <v>6478.3333333333358</v>
      </c>
      <c r="P72" s="26"/>
      <c r="AH72">
        <v>67</v>
      </c>
      <c r="AI72">
        <f t="shared" si="65"/>
        <v>7.7</v>
      </c>
      <c r="AJ72">
        <f t="shared" si="66"/>
        <v>15.572916666666666</v>
      </c>
      <c r="AK72">
        <f t="shared" si="67"/>
        <v>32.847222222222243</v>
      </c>
      <c r="AL72">
        <f t="shared" si="68"/>
        <v>24.916666666666682</v>
      </c>
      <c r="AM72">
        <f t="shared" si="69"/>
        <v>12.458333333333341</v>
      </c>
      <c r="AN72">
        <f t="shared" si="70"/>
        <v>12.458333333333341</v>
      </c>
      <c r="AQ72">
        <v>68</v>
      </c>
      <c r="AR72">
        <f t="shared" si="59"/>
        <v>0.11885773089786464</v>
      </c>
      <c r="AS72">
        <f t="shared" si="60"/>
        <v>0.19230769230769224</v>
      </c>
      <c r="AT72">
        <f t="shared" si="61"/>
        <v>0.30421919217905846</v>
      </c>
      <c r="AU72">
        <f t="shared" si="62"/>
        <v>0.15384615384615388</v>
      </c>
      <c r="AV72">
        <f t="shared" si="63"/>
        <v>0.15384615384615388</v>
      </c>
      <c r="AW72">
        <f t="shared" si="64"/>
        <v>7.6923076923076941E-2</v>
      </c>
    </row>
    <row r="73" spans="5:49" x14ac:dyDescent="0.15">
      <c r="E73">
        <v>68</v>
      </c>
      <c r="F73">
        <f t="shared" si="40"/>
        <v>780</v>
      </c>
      <c r="G73">
        <f t="shared" si="40"/>
        <v>780</v>
      </c>
      <c r="H73">
        <f t="shared" si="55"/>
        <v>1275</v>
      </c>
      <c r="I73">
        <f t="shared" si="56"/>
        <v>2025.0000000000014</v>
      </c>
      <c r="J73">
        <f t="shared" si="57"/>
        <v>1020.0000000000007</v>
      </c>
      <c r="K73">
        <f t="shared" si="44"/>
        <v>1020.0000000000007</v>
      </c>
      <c r="L73">
        <f t="shared" si="45"/>
        <v>510.00000000000034</v>
      </c>
      <c r="N73">
        <f t="shared" si="58"/>
        <v>6630.0000000000027</v>
      </c>
      <c r="P73" s="26"/>
      <c r="AH73">
        <v>68</v>
      </c>
      <c r="AI73">
        <f t="shared" si="65"/>
        <v>7.8</v>
      </c>
      <c r="AJ73">
        <f t="shared" si="66"/>
        <v>15.9375</v>
      </c>
      <c r="AK73">
        <f t="shared" si="67"/>
        <v>33.750000000000021</v>
      </c>
      <c r="AL73">
        <f t="shared" si="68"/>
        <v>25.500000000000018</v>
      </c>
      <c r="AM73">
        <f t="shared" si="69"/>
        <v>12.750000000000009</v>
      </c>
      <c r="AN73">
        <f t="shared" si="70"/>
        <v>12.750000000000009</v>
      </c>
      <c r="AQ73">
        <v>69</v>
      </c>
      <c r="AR73">
        <f t="shared" si="59"/>
        <v>0.11764705882352937</v>
      </c>
      <c r="AS73">
        <f t="shared" si="60"/>
        <v>0.19230769230769224</v>
      </c>
      <c r="AT73">
        <f t="shared" si="61"/>
        <v>0.30542986425339375</v>
      </c>
      <c r="AU73">
        <f t="shared" si="62"/>
        <v>0.15384615384615388</v>
      </c>
      <c r="AV73">
        <f t="shared" si="63"/>
        <v>0.15384615384615388</v>
      </c>
      <c r="AW73">
        <f t="shared" si="64"/>
        <v>7.6923076923076941E-2</v>
      </c>
    </row>
    <row r="74" spans="5:49" x14ac:dyDescent="0.15">
      <c r="E74">
        <v>69</v>
      </c>
      <c r="F74">
        <f t="shared" si="40"/>
        <v>790</v>
      </c>
      <c r="G74">
        <f t="shared" si="40"/>
        <v>790</v>
      </c>
      <c r="H74">
        <f t="shared" si="55"/>
        <v>1304.1666666666667</v>
      </c>
      <c r="I74">
        <f t="shared" si="56"/>
        <v>2079.1666666666679</v>
      </c>
      <c r="J74">
        <f t="shared" si="57"/>
        <v>1043.3333333333339</v>
      </c>
      <c r="K74">
        <f t="shared" si="44"/>
        <v>1043.3333333333339</v>
      </c>
      <c r="L74">
        <f t="shared" si="45"/>
        <v>521.66666666666697</v>
      </c>
      <c r="N74">
        <f t="shared" si="58"/>
        <v>6781.6666666666697</v>
      </c>
      <c r="P74" s="26"/>
      <c r="AH74">
        <v>69</v>
      </c>
      <c r="AI74">
        <f t="shared" si="65"/>
        <v>7.9</v>
      </c>
      <c r="AJ74">
        <f t="shared" si="66"/>
        <v>16.302083333333336</v>
      </c>
      <c r="AK74">
        <f t="shared" si="67"/>
        <v>34.6527777777778</v>
      </c>
      <c r="AL74">
        <f t="shared" si="68"/>
        <v>26.08333333333335</v>
      </c>
      <c r="AM74">
        <f t="shared" si="69"/>
        <v>13.041666666666675</v>
      </c>
      <c r="AN74">
        <f t="shared" si="70"/>
        <v>13.041666666666675</v>
      </c>
      <c r="AQ74">
        <v>70</v>
      </c>
      <c r="AR74">
        <f t="shared" si="59"/>
        <v>0.11649053821577778</v>
      </c>
      <c r="AS74">
        <f t="shared" si="60"/>
        <v>0.19230769230769224</v>
      </c>
      <c r="AT74">
        <f t="shared" si="61"/>
        <v>0.30658638486114531</v>
      </c>
      <c r="AU74">
        <f t="shared" si="62"/>
        <v>0.15384615384615385</v>
      </c>
      <c r="AV74">
        <f t="shared" si="63"/>
        <v>0.15384615384615385</v>
      </c>
      <c r="AW74">
        <f t="shared" si="64"/>
        <v>7.6923076923076927E-2</v>
      </c>
    </row>
    <row r="75" spans="5:49" x14ac:dyDescent="0.15">
      <c r="E75">
        <v>70</v>
      </c>
      <c r="F75">
        <f t="shared" si="40"/>
        <v>800</v>
      </c>
      <c r="G75">
        <f t="shared" si="40"/>
        <v>800</v>
      </c>
      <c r="H75">
        <f t="shared" si="55"/>
        <v>1333.3333333333335</v>
      </c>
      <c r="I75">
        <f t="shared" si="56"/>
        <v>2133.3333333333344</v>
      </c>
      <c r="J75">
        <f t="shared" si="57"/>
        <v>1066.6666666666672</v>
      </c>
      <c r="K75">
        <f t="shared" si="44"/>
        <v>1066.6666666666672</v>
      </c>
      <c r="L75">
        <f t="shared" si="45"/>
        <v>533.3333333333336</v>
      </c>
      <c r="N75">
        <f t="shared" si="58"/>
        <v>6933.3333333333358</v>
      </c>
      <c r="P75" s="26"/>
      <c r="AH75">
        <v>70</v>
      </c>
      <c r="AI75">
        <f t="shared" si="65"/>
        <v>8</v>
      </c>
      <c r="AJ75">
        <f t="shared" si="66"/>
        <v>16.666666666666668</v>
      </c>
      <c r="AK75">
        <f t="shared" si="67"/>
        <v>35.555555555555571</v>
      </c>
      <c r="AL75">
        <f t="shared" si="68"/>
        <v>26.666666666666679</v>
      </c>
      <c r="AM75">
        <f t="shared" si="69"/>
        <v>13.333333333333339</v>
      </c>
      <c r="AN75">
        <f t="shared" si="70"/>
        <v>13.333333333333339</v>
      </c>
      <c r="AQ75">
        <v>71</v>
      </c>
      <c r="AR75">
        <f t="shared" si="59"/>
        <v>0.11538461538461535</v>
      </c>
      <c r="AS75">
        <f t="shared" si="60"/>
        <v>0.19230769230769226</v>
      </c>
      <c r="AT75">
        <f t="shared" si="61"/>
        <v>0.30769230769230776</v>
      </c>
      <c r="AU75">
        <f t="shared" si="62"/>
        <v>0.15384615384615388</v>
      </c>
      <c r="AV75">
        <f t="shared" si="63"/>
        <v>0.15384615384615388</v>
      </c>
      <c r="AW75">
        <f t="shared" si="64"/>
        <v>7.6923076923076941E-2</v>
      </c>
    </row>
    <row r="76" spans="5:49" x14ac:dyDescent="0.15">
      <c r="E76">
        <v>71</v>
      </c>
      <c r="F76">
        <f t="shared" si="40"/>
        <v>810</v>
      </c>
      <c r="G76">
        <f t="shared" si="40"/>
        <v>810</v>
      </c>
      <c r="H76">
        <f t="shared" si="55"/>
        <v>1380.5555555555557</v>
      </c>
      <c r="I76">
        <f t="shared" si="56"/>
        <v>2208.8888888888901</v>
      </c>
      <c r="J76">
        <f t="shared" si="57"/>
        <v>1122.7777777777783</v>
      </c>
      <c r="K76">
        <f t="shared" si="44"/>
        <v>1104.444444444445</v>
      </c>
      <c r="L76">
        <f t="shared" si="45"/>
        <v>552.22222222222251</v>
      </c>
      <c r="N76">
        <f t="shared" si="58"/>
        <v>7178.8888888888914</v>
      </c>
      <c r="P76" s="26"/>
      <c r="AH76">
        <v>71</v>
      </c>
      <c r="AI76">
        <f t="shared" si="65"/>
        <v>8.1</v>
      </c>
      <c r="AJ76">
        <f t="shared" si="66"/>
        <v>17.256944444444446</v>
      </c>
      <c r="AK76">
        <f t="shared" si="67"/>
        <v>36.814814814814831</v>
      </c>
      <c r="AL76">
        <f t="shared" si="68"/>
        <v>28.069444444444457</v>
      </c>
      <c r="AM76">
        <f t="shared" si="69"/>
        <v>13.805555555555562</v>
      </c>
      <c r="AN76">
        <f t="shared" si="70"/>
        <v>13.805555555555562</v>
      </c>
      <c r="AQ76">
        <v>72</v>
      </c>
      <c r="AR76">
        <f t="shared" si="59"/>
        <v>0.11283083114069026</v>
      </c>
      <c r="AS76">
        <f t="shared" si="60"/>
        <v>0.19230769230769226</v>
      </c>
      <c r="AT76">
        <f t="shared" si="61"/>
        <v>0.30769230769230776</v>
      </c>
      <c r="AU76">
        <f t="shared" si="62"/>
        <v>0.15639993809007896</v>
      </c>
      <c r="AV76">
        <f t="shared" si="63"/>
        <v>0.15384615384615388</v>
      </c>
      <c r="AW76">
        <f t="shared" si="64"/>
        <v>7.6923076923076941E-2</v>
      </c>
    </row>
    <row r="77" spans="5:49" x14ac:dyDescent="0.15">
      <c r="E77">
        <v>72</v>
      </c>
      <c r="F77">
        <f t="shared" si="40"/>
        <v>820</v>
      </c>
      <c r="G77">
        <f t="shared" si="40"/>
        <v>820</v>
      </c>
      <c r="H77">
        <f t="shared" si="55"/>
        <v>1427.7777777777778</v>
      </c>
      <c r="I77">
        <f t="shared" si="56"/>
        <v>2284.4444444444457</v>
      </c>
      <c r="J77">
        <f t="shared" si="57"/>
        <v>1178.8888888888894</v>
      </c>
      <c r="K77">
        <f t="shared" si="44"/>
        <v>1142.2222222222229</v>
      </c>
      <c r="L77">
        <f t="shared" si="45"/>
        <v>571.11111111111143</v>
      </c>
      <c r="N77">
        <f t="shared" si="58"/>
        <v>7424.4444444444471</v>
      </c>
      <c r="P77" s="26"/>
      <c r="AH77">
        <v>72</v>
      </c>
      <c r="AI77">
        <f t="shared" si="65"/>
        <v>8.1999999999999993</v>
      </c>
      <c r="AJ77">
        <f t="shared" si="66"/>
        <v>17.847222222222221</v>
      </c>
      <c r="AK77">
        <f t="shared" si="67"/>
        <v>38.074074074074097</v>
      </c>
      <c r="AL77">
        <f t="shared" si="68"/>
        <v>29.472222222222236</v>
      </c>
      <c r="AM77">
        <f t="shared" si="69"/>
        <v>14.277777777777786</v>
      </c>
      <c r="AN77">
        <f t="shared" si="70"/>
        <v>14.277777777777786</v>
      </c>
      <c r="AQ77">
        <v>73</v>
      </c>
      <c r="AR77">
        <f t="shared" si="59"/>
        <v>0.11044597425920379</v>
      </c>
      <c r="AS77">
        <f t="shared" si="60"/>
        <v>0.19230769230769224</v>
      </c>
      <c r="AT77">
        <f t="shared" si="61"/>
        <v>0.30769230769230776</v>
      </c>
      <c r="AU77">
        <f t="shared" si="62"/>
        <v>0.15878479497156542</v>
      </c>
      <c r="AV77">
        <f t="shared" si="63"/>
        <v>0.15384615384615388</v>
      </c>
      <c r="AW77">
        <f t="shared" si="64"/>
        <v>7.6923076923076941E-2</v>
      </c>
    </row>
    <row r="78" spans="5:49" x14ac:dyDescent="0.15">
      <c r="E78">
        <v>73</v>
      </c>
      <c r="F78">
        <f t="shared" si="40"/>
        <v>830</v>
      </c>
      <c r="G78">
        <f t="shared" si="40"/>
        <v>830</v>
      </c>
      <c r="H78">
        <f t="shared" si="55"/>
        <v>1475</v>
      </c>
      <c r="I78">
        <f t="shared" si="56"/>
        <v>2360.0000000000014</v>
      </c>
      <c r="J78">
        <f t="shared" si="57"/>
        <v>1235.0000000000005</v>
      </c>
      <c r="K78">
        <f t="shared" si="44"/>
        <v>1180.0000000000007</v>
      </c>
      <c r="L78">
        <f t="shared" si="45"/>
        <v>590.00000000000034</v>
      </c>
      <c r="N78">
        <f t="shared" si="58"/>
        <v>7670.0000000000027</v>
      </c>
      <c r="P78" s="26"/>
      <c r="AH78">
        <v>73</v>
      </c>
      <c r="AI78">
        <f t="shared" si="65"/>
        <v>8.3000000000000007</v>
      </c>
      <c r="AJ78">
        <f t="shared" si="66"/>
        <v>18.4375</v>
      </c>
      <c r="AK78">
        <f t="shared" si="67"/>
        <v>39.333333333333357</v>
      </c>
      <c r="AL78">
        <f t="shared" si="68"/>
        <v>30.875000000000011</v>
      </c>
      <c r="AM78">
        <f t="shared" si="69"/>
        <v>14.750000000000009</v>
      </c>
      <c r="AN78">
        <f t="shared" si="70"/>
        <v>14.750000000000009</v>
      </c>
      <c r="AQ78">
        <v>74</v>
      </c>
      <c r="AR78">
        <f t="shared" si="59"/>
        <v>0.10821382007822682</v>
      </c>
      <c r="AS78">
        <f t="shared" si="60"/>
        <v>0.19230769230769224</v>
      </c>
      <c r="AT78">
        <f t="shared" si="61"/>
        <v>0.30769230769230776</v>
      </c>
      <c r="AU78">
        <f t="shared" si="62"/>
        <v>0.16101694915254239</v>
      </c>
      <c r="AV78">
        <f t="shared" si="63"/>
        <v>0.15384615384615388</v>
      </c>
      <c r="AW78">
        <f t="shared" si="64"/>
        <v>7.6923076923076941E-2</v>
      </c>
    </row>
    <row r="79" spans="5:49" x14ac:dyDescent="0.15">
      <c r="E79">
        <v>74</v>
      </c>
      <c r="F79">
        <f t="shared" si="40"/>
        <v>840</v>
      </c>
      <c r="G79">
        <f t="shared" si="40"/>
        <v>840</v>
      </c>
      <c r="H79">
        <f t="shared" si="55"/>
        <v>1522.2222222222222</v>
      </c>
      <c r="I79">
        <f t="shared" si="56"/>
        <v>2435.555555555557</v>
      </c>
      <c r="J79">
        <f t="shared" si="57"/>
        <v>1291.1111111111115</v>
      </c>
      <c r="K79">
        <f t="shared" si="44"/>
        <v>1217.7777777777785</v>
      </c>
      <c r="L79">
        <f t="shared" si="45"/>
        <v>608.88888888888926</v>
      </c>
      <c r="N79">
        <f t="shared" si="58"/>
        <v>7915.5555555555584</v>
      </c>
      <c r="P79" s="26"/>
      <c r="AH79">
        <v>74</v>
      </c>
      <c r="AI79">
        <f t="shared" si="65"/>
        <v>8.4</v>
      </c>
      <c r="AJ79">
        <f t="shared" si="66"/>
        <v>19.027777777777779</v>
      </c>
      <c r="AK79">
        <f t="shared" si="67"/>
        <v>40.592592592592617</v>
      </c>
      <c r="AL79">
        <f t="shared" si="68"/>
        <v>32.277777777777786</v>
      </c>
      <c r="AM79">
        <f t="shared" si="69"/>
        <v>15.222222222222232</v>
      </c>
      <c r="AN79">
        <f t="shared" si="70"/>
        <v>15.222222222222232</v>
      </c>
      <c r="AQ79">
        <v>75</v>
      </c>
      <c r="AR79">
        <f t="shared" si="59"/>
        <v>0.10612015721504769</v>
      </c>
      <c r="AS79">
        <f t="shared" si="60"/>
        <v>0.19230769230769224</v>
      </c>
      <c r="AT79">
        <f t="shared" si="61"/>
        <v>0.30769230769230776</v>
      </c>
      <c r="AU79">
        <f t="shared" si="62"/>
        <v>0.1631106120157215</v>
      </c>
      <c r="AV79">
        <f t="shared" si="63"/>
        <v>0.15384615384615388</v>
      </c>
      <c r="AW79">
        <f t="shared" si="64"/>
        <v>7.6923076923076941E-2</v>
      </c>
    </row>
    <row r="80" spans="5:49" x14ac:dyDescent="0.15">
      <c r="E80">
        <v>75</v>
      </c>
      <c r="F80">
        <f t="shared" si="40"/>
        <v>850</v>
      </c>
      <c r="G80">
        <f t="shared" si="40"/>
        <v>850</v>
      </c>
      <c r="H80">
        <f t="shared" si="55"/>
        <v>1569.4444444444443</v>
      </c>
      <c r="I80">
        <f t="shared" si="56"/>
        <v>2511.1111111111127</v>
      </c>
      <c r="J80">
        <f t="shared" si="57"/>
        <v>1347.2222222222226</v>
      </c>
      <c r="K80">
        <f t="shared" si="44"/>
        <v>1255.5555555555563</v>
      </c>
      <c r="L80">
        <f t="shared" si="45"/>
        <v>627.77777777777817</v>
      </c>
      <c r="N80">
        <f t="shared" si="58"/>
        <v>8161.111111111114</v>
      </c>
      <c r="P80" s="26"/>
      <c r="AH80">
        <v>75</v>
      </c>
      <c r="AI80">
        <f t="shared" si="65"/>
        <v>8.5</v>
      </c>
      <c r="AJ80">
        <f t="shared" si="66"/>
        <v>19.618055555555554</v>
      </c>
      <c r="AK80">
        <f t="shared" si="67"/>
        <v>41.851851851851876</v>
      </c>
      <c r="AL80">
        <f t="shared" ref="AL80:AL143" si="71">J80/J$5</f>
        <v>33.680555555555564</v>
      </c>
      <c r="AM80">
        <f t="shared" ref="AM80:AM143" si="72">K80/K$5</f>
        <v>15.694444444444454</v>
      </c>
      <c r="AN80">
        <f t="shared" ref="AN80:AN143" si="73">L80/L$5</f>
        <v>15.694444444444454</v>
      </c>
      <c r="AQ80">
        <v>76</v>
      </c>
      <c r="AR80">
        <f t="shared" si="59"/>
        <v>0.1041524846834581</v>
      </c>
      <c r="AS80">
        <f t="shared" si="60"/>
        <v>0.19230769230769224</v>
      </c>
      <c r="AT80">
        <f t="shared" si="61"/>
        <v>0.30769230769230776</v>
      </c>
      <c r="AU80">
        <f t="shared" si="62"/>
        <v>0.16507828454731108</v>
      </c>
      <c r="AV80">
        <f t="shared" si="63"/>
        <v>0.15384615384615388</v>
      </c>
      <c r="AW80">
        <f t="shared" si="64"/>
        <v>7.6923076923076941E-2</v>
      </c>
    </row>
    <row r="81" spans="5:49" x14ac:dyDescent="0.15">
      <c r="E81">
        <v>76</v>
      </c>
      <c r="F81">
        <f t="shared" ref="F81:G106" si="74">LOOKUP($E81,$R$36:$S$46,T$36:T$46)+F80</f>
        <v>860</v>
      </c>
      <c r="G81">
        <f t="shared" si="74"/>
        <v>860</v>
      </c>
      <c r="H81">
        <f t="shared" si="55"/>
        <v>1616.6666666666665</v>
      </c>
      <c r="I81">
        <f t="shared" si="56"/>
        <v>2586.6666666666683</v>
      </c>
      <c r="J81">
        <f t="shared" si="57"/>
        <v>1403.3333333333337</v>
      </c>
      <c r="K81">
        <f t="shared" ref="K81:K144" si="75">LOOKUP($E81,$R$36:$S$46,Y$36:Y$46)+K80</f>
        <v>1293.3333333333342</v>
      </c>
      <c r="L81">
        <f t="shared" ref="L81:L144" si="76">LOOKUP($E81,$R$36:$S$46,Z$36:Z$46)+L80</f>
        <v>646.66666666666708</v>
      </c>
      <c r="N81">
        <f t="shared" si="58"/>
        <v>8406.6666666666697</v>
      </c>
      <c r="P81" s="26"/>
      <c r="AH81">
        <v>76</v>
      </c>
      <c r="AI81">
        <f t="shared" si="65"/>
        <v>8.6</v>
      </c>
      <c r="AJ81">
        <f t="shared" si="66"/>
        <v>20.208333333333332</v>
      </c>
      <c r="AK81">
        <f t="shared" si="67"/>
        <v>43.111111111111136</v>
      </c>
      <c r="AL81">
        <f t="shared" si="71"/>
        <v>35.083333333333343</v>
      </c>
      <c r="AM81">
        <f t="shared" si="72"/>
        <v>16.166666666666679</v>
      </c>
      <c r="AN81">
        <f t="shared" si="73"/>
        <v>16.166666666666679</v>
      </c>
      <c r="AQ81">
        <v>77</v>
      </c>
      <c r="AR81">
        <f t="shared" si="59"/>
        <v>0.1022997620935765</v>
      </c>
      <c r="AS81">
        <f t="shared" si="60"/>
        <v>0.19230769230769221</v>
      </c>
      <c r="AT81">
        <f t="shared" si="61"/>
        <v>0.30769230769230776</v>
      </c>
      <c r="AU81">
        <f t="shared" si="62"/>
        <v>0.16693100713719269</v>
      </c>
      <c r="AV81">
        <f t="shared" si="63"/>
        <v>0.15384615384615388</v>
      </c>
      <c r="AW81">
        <f t="shared" si="64"/>
        <v>7.6923076923076941E-2</v>
      </c>
    </row>
    <row r="82" spans="5:49" x14ac:dyDescent="0.15">
      <c r="E82">
        <v>77</v>
      </c>
      <c r="F82">
        <f t="shared" si="74"/>
        <v>870</v>
      </c>
      <c r="G82">
        <f t="shared" si="74"/>
        <v>870</v>
      </c>
      <c r="H82">
        <f t="shared" si="55"/>
        <v>1663.8888888888887</v>
      </c>
      <c r="I82">
        <f t="shared" si="56"/>
        <v>2662.222222222224</v>
      </c>
      <c r="J82">
        <f t="shared" si="57"/>
        <v>1459.4444444444448</v>
      </c>
      <c r="K82">
        <f t="shared" si="75"/>
        <v>1331.111111111112</v>
      </c>
      <c r="L82">
        <f t="shared" si="76"/>
        <v>665.555555555556</v>
      </c>
      <c r="N82">
        <f t="shared" si="58"/>
        <v>8652.2222222222263</v>
      </c>
      <c r="P82" s="26"/>
      <c r="AH82">
        <v>77</v>
      </c>
      <c r="AI82">
        <f t="shared" si="65"/>
        <v>8.6999999999999993</v>
      </c>
      <c r="AJ82">
        <f t="shared" si="66"/>
        <v>20.798611111111107</v>
      </c>
      <c r="AK82">
        <f t="shared" si="67"/>
        <v>44.370370370370402</v>
      </c>
      <c r="AL82">
        <f t="shared" si="71"/>
        <v>36.486111111111121</v>
      </c>
      <c r="AM82">
        <f t="shared" si="72"/>
        <v>16.6388888888889</v>
      </c>
      <c r="AN82">
        <f t="shared" si="73"/>
        <v>16.6388888888889</v>
      </c>
      <c r="AQ82">
        <v>78</v>
      </c>
      <c r="AR82">
        <f t="shared" si="59"/>
        <v>0.10055220238859633</v>
      </c>
      <c r="AS82">
        <f t="shared" si="60"/>
        <v>0.19230769230769221</v>
      </c>
      <c r="AT82">
        <f t="shared" si="61"/>
        <v>0.30769230769230776</v>
      </c>
      <c r="AU82">
        <f t="shared" si="62"/>
        <v>0.16867856684217281</v>
      </c>
      <c r="AV82">
        <f t="shared" si="63"/>
        <v>0.15384615384615388</v>
      </c>
      <c r="AW82">
        <f t="shared" si="64"/>
        <v>7.6923076923076941E-2</v>
      </c>
    </row>
    <row r="83" spans="5:49" x14ac:dyDescent="0.15">
      <c r="E83">
        <v>78</v>
      </c>
      <c r="F83">
        <f t="shared" si="74"/>
        <v>880</v>
      </c>
      <c r="G83">
        <f t="shared" si="74"/>
        <v>880</v>
      </c>
      <c r="H83">
        <f t="shared" si="55"/>
        <v>1711.1111111111109</v>
      </c>
      <c r="I83">
        <f t="shared" si="56"/>
        <v>2737.7777777777796</v>
      </c>
      <c r="J83">
        <f t="shared" si="57"/>
        <v>1515.5555555555559</v>
      </c>
      <c r="K83">
        <f t="shared" si="75"/>
        <v>1368.8888888888898</v>
      </c>
      <c r="L83">
        <f t="shared" si="76"/>
        <v>684.44444444444491</v>
      </c>
      <c r="N83">
        <f t="shared" si="58"/>
        <v>8897.777777777781</v>
      </c>
      <c r="P83" s="26"/>
      <c r="AH83">
        <v>78</v>
      </c>
      <c r="AI83">
        <f t="shared" si="65"/>
        <v>8.8000000000000007</v>
      </c>
      <c r="AJ83">
        <f t="shared" si="66"/>
        <v>21.388888888888886</v>
      </c>
      <c r="AK83">
        <f t="shared" si="67"/>
        <v>45.629629629629662</v>
      </c>
      <c r="AL83">
        <f t="shared" si="71"/>
        <v>37.8888888888889</v>
      </c>
      <c r="AM83">
        <f t="shared" si="72"/>
        <v>17.111111111111121</v>
      </c>
      <c r="AN83">
        <f t="shared" si="73"/>
        <v>17.111111111111121</v>
      </c>
      <c r="AQ83">
        <v>79</v>
      </c>
      <c r="AR83">
        <f t="shared" si="59"/>
        <v>9.8901098901098869E-2</v>
      </c>
      <c r="AS83">
        <f t="shared" si="60"/>
        <v>0.19230769230769221</v>
      </c>
      <c r="AT83">
        <f t="shared" si="61"/>
        <v>0.30769230769230776</v>
      </c>
      <c r="AU83">
        <f t="shared" si="62"/>
        <v>0.17032967032967031</v>
      </c>
      <c r="AV83">
        <f t="shared" si="63"/>
        <v>0.15384615384615388</v>
      </c>
      <c r="AW83">
        <f t="shared" si="64"/>
        <v>7.6923076923076941E-2</v>
      </c>
    </row>
    <row r="84" spans="5:49" x14ac:dyDescent="0.15">
      <c r="E84">
        <v>79</v>
      </c>
      <c r="F84">
        <f t="shared" si="74"/>
        <v>890</v>
      </c>
      <c r="G84">
        <f t="shared" si="74"/>
        <v>890</v>
      </c>
      <c r="H84">
        <f t="shared" si="55"/>
        <v>1758.333333333333</v>
      </c>
      <c r="I84">
        <f t="shared" si="56"/>
        <v>2813.3333333333353</v>
      </c>
      <c r="J84">
        <f t="shared" si="57"/>
        <v>1571.666666666667</v>
      </c>
      <c r="K84">
        <f t="shared" si="75"/>
        <v>1406.6666666666677</v>
      </c>
      <c r="L84">
        <f t="shared" si="76"/>
        <v>703.33333333333383</v>
      </c>
      <c r="N84">
        <f t="shared" si="58"/>
        <v>9143.3333333333358</v>
      </c>
      <c r="P84" s="26"/>
      <c r="AH84">
        <v>79</v>
      </c>
      <c r="AI84">
        <f t="shared" si="65"/>
        <v>8.9</v>
      </c>
      <c r="AJ84">
        <f t="shared" si="66"/>
        <v>21.979166666666664</v>
      </c>
      <c r="AK84">
        <f t="shared" si="67"/>
        <v>46.888888888888921</v>
      </c>
      <c r="AL84">
        <f t="shared" si="71"/>
        <v>39.291666666666671</v>
      </c>
      <c r="AM84">
        <f t="shared" si="72"/>
        <v>17.583333333333346</v>
      </c>
      <c r="AN84">
        <f t="shared" si="73"/>
        <v>17.583333333333346</v>
      </c>
      <c r="AQ84">
        <v>80</v>
      </c>
      <c r="AR84">
        <f t="shared" si="59"/>
        <v>9.7338680277068879E-2</v>
      </c>
      <c r="AS84">
        <f t="shared" si="60"/>
        <v>0.19230769230769224</v>
      </c>
      <c r="AT84">
        <f t="shared" si="61"/>
        <v>0.30769230769230782</v>
      </c>
      <c r="AU84">
        <f t="shared" si="62"/>
        <v>0.17189208895370031</v>
      </c>
      <c r="AV84">
        <f t="shared" si="63"/>
        <v>0.15384615384615391</v>
      </c>
      <c r="AW84">
        <f t="shared" si="64"/>
        <v>7.6923076923076955E-2</v>
      </c>
    </row>
    <row r="85" spans="5:49" x14ac:dyDescent="0.15">
      <c r="E85">
        <v>80</v>
      </c>
      <c r="F85">
        <f t="shared" si="74"/>
        <v>900</v>
      </c>
      <c r="G85">
        <f t="shared" si="74"/>
        <v>900</v>
      </c>
      <c r="H85">
        <f t="shared" si="55"/>
        <v>1805.5555555555552</v>
      </c>
      <c r="I85">
        <f t="shared" si="56"/>
        <v>2888.888888888891</v>
      </c>
      <c r="J85">
        <f t="shared" si="57"/>
        <v>1627.7777777777781</v>
      </c>
      <c r="K85">
        <f t="shared" si="75"/>
        <v>1444.4444444444455</v>
      </c>
      <c r="L85">
        <f t="shared" si="76"/>
        <v>722.22222222222274</v>
      </c>
      <c r="N85">
        <f t="shared" si="58"/>
        <v>9388.8888888888923</v>
      </c>
      <c r="P85" s="26"/>
      <c r="AH85">
        <v>80</v>
      </c>
      <c r="AI85">
        <f t="shared" si="65"/>
        <v>9</v>
      </c>
      <c r="AJ85">
        <f t="shared" si="66"/>
        <v>22.569444444444439</v>
      </c>
      <c r="AK85">
        <f t="shared" si="67"/>
        <v>48.148148148148181</v>
      </c>
      <c r="AL85">
        <f t="shared" si="71"/>
        <v>40.69444444444445</v>
      </c>
      <c r="AM85">
        <f t="shared" si="72"/>
        <v>18.055555555555568</v>
      </c>
      <c r="AN85">
        <f t="shared" si="73"/>
        <v>18.055555555555568</v>
      </c>
      <c r="AQ85">
        <v>81</v>
      </c>
      <c r="AR85">
        <f t="shared" si="59"/>
        <v>9.5857988165680433E-2</v>
      </c>
      <c r="AS85">
        <f t="shared" si="60"/>
        <v>0.19230769230769221</v>
      </c>
      <c r="AT85">
        <f t="shared" si="61"/>
        <v>0.30769230769230782</v>
      </c>
      <c r="AU85">
        <f t="shared" si="62"/>
        <v>0.17337278106508872</v>
      </c>
      <c r="AV85">
        <f t="shared" si="63"/>
        <v>0.15384615384615391</v>
      </c>
      <c r="AW85">
        <f t="shared" si="64"/>
        <v>7.6923076923076955E-2</v>
      </c>
    </row>
    <row r="86" spans="5:49" x14ac:dyDescent="0.15">
      <c r="E86">
        <v>81</v>
      </c>
      <c r="F86">
        <f t="shared" si="74"/>
        <v>910</v>
      </c>
      <c r="G86">
        <f t="shared" si="74"/>
        <v>910</v>
      </c>
      <c r="H86">
        <f t="shared" si="55"/>
        <v>1852.7777777777774</v>
      </c>
      <c r="I86">
        <f t="shared" si="56"/>
        <v>2964.4444444444466</v>
      </c>
      <c r="J86">
        <f t="shared" si="57"/>
        <v>1683.8888888888891</v>
      </c>
      <c r="K86">
        <f t="shared" si="75"/>
        <v>1482.2222222222233</v>
      </c>
      <c r="L86">
        <f t="shared" si="76"/>
        <v>741.11111111111165</v>
      </c>
      <c r="N86">
        <f t="shared" si="58"/>
        <v>9634.4444444444471</v>
      </c>
      <c r="P86" s="26"/>
      <c r="AH86">
        <v>81</v>
      </c>
      <c r="AI86">
        <f t="shared" si="65"/>
        <v>9.1</v>
      </c>
      <c r="AJ86">
        <f t="shared" si="66"/>
        <v>23.159722222222218</v>
      </c>
      <c r="AK86">
        <f t="shared" si="67"/>
        <v>49.40740740740744</v>
      </c>
      <c r="AL86">
        <f t="shared" si="71"/>
        <v>42.097222222222229</v>
      </c>
      <c r="AM86">
        <f t="shared" si="72"/>
        <v>18.527777777777793</v>
      </c>
      <c r="AN86">
        <f t="shared" si="73"/>
        <v>18.527777777777793</v>
      </c>
      <c r="AQ86">
        <v>82</v>
      </c>
      <c r="AR86">
        <f t="shared" si="59"/>
        <v>9.4452773613193375E-2</v>
      </c>
      <c r="AS86">
        <f t="shared" si="60"/>
        <v>0.19230769230769221</v>
      </c>
      <c r="AT86">
        <f t="shared" si="61"/>
        <v>0.30769230769230782</v>
      </c>
      <c r="AU86">
        <f t="shared" si="62"/>
        <v>0.17477799561757582</v>
      </c>
      <c r="AV86">
        <f t="shared" si="63"/>
        <v>0.15384615384615391</v>
      </c>
      <c r="AW86">
        <f t="shared" si="64"/>
        <v>7.6923076923076955E-2</v>
      </c>
    </row>
    <row r="87" spans="5:49" x14ac:dyDescent="0.15">
      <c r="E87">
        <v>82</v>
      </c>
      <c r="F87">
        <f t="shared" si="74"/>
        <v>920</v>
      </c>
      <c r="G87">
        <f t="shared" si="74"/>
        <v>920</v>
      </c>
      <c r="H87">
        <f t="shared" ref="H87:H150" si="77">LOOKUP($E87,$R$36:$S$46,V$36:V$46)+H86</f>
        <v>1899.9999999999995</v>
      </c>
      <c r="I87">
        <f t="shared" ref="I87:I150" si="78">LOOKUP($E87,$R$36:$S$46,W$36:W$46)+I86</f>
        <v>3040.0000000000023</v>
      </c>
      <c r="J87">
        <f t="shared" ref="J87:L150" si="79">LOOKUP($E87,$R$36:$S$46,X$36:X$46)+J86</f>
        <v>1740.0000000000002</v>
      </c>
      <c r="K87">
        <f t="shared" si="75"/>
        <v>1520.0000000000011</v>
      </c>
      <c r="L87">
        <f t="shared" si="76"/>
        <v>760.00000000000057</v>
      </c>
      <c r="N87">
        <f t="shared" si="58"/>
        <v>9880.0000000000036</v>
      </c>
      <c r="P87" s="26"/>
      <c r="AH87">
        <v>82</v>
      </c>
      <c r="AI87">
        <f t="shared" si="65"/>
        <v>9.1999999999999993</v>
      </c>
      <c r="AJ87">
        <f t="shared" si="66"/>
        <v>23.749999999999993</v>
      </c>
      <c r="AK87">
        <f t="shared" si="67"/>
        <v>50.666666666666707</v>
      </c>
      <c r="AL87">
        <f t="shared" si="71"/>
        <v>43.500000000000007</v>
      </c>
      <c r="AM87">
        <f t="shared" si="72"/>
        <v>19.000000000000014</v>
      </c>
      <c r="AN87">
        <f t="shared" si="73"/>
        <v>19.000000000000014</v>
      </c>
      <c r="AQ87">
        <v>83</v>
      </c>
      <c r="AR87">
        <f t="shared" si="59"/>
        <v>9.3117408906882554E-2</v>
      </c>
      <c r="AS87">
        <f t="shared" si="60"/>
        <v>0.19230769230769218</v>
      </c>
      <c r="AT87">
        <f t="shared" si="61"/>
        <v>0.30769230769230782</v>
      </c>
      <c r="AU87">
        <f t="shared" si="62"/>
        <v>0.17611336032388661</v>
      </c>
      <c r="AV87">
        <f t="shared" si="63"/>
        <v>0.15384615384615391</v>
      </c>
      <c r="AW87">
        <f t="shared" si="64"/>
        <v>7.6923076923076955E-2</v>
      </c>
    </row>
    <row r="88" spans="5:49" x14ac:dyDescent="0.15">
      <c r="E88">
        <v>83</v>
      </c>
      <c r="F88">
        <f t="shared" si="74"/>
        <v>930</v>
      </c>
      <c r="G88">
        <f t="shared" si="74"/>
        <v>930</v>
      </c>
      <c r="H88">
        <f t="shared" si="77"/>
        <v>1947.2222222222217</v>
      </c>
      <c r="I88">
        <f t="shared" si="78"/>
        <v>3115.5555555555579</v>
      </c>
      <c r="J88">
        <f t="shared" si="79"/>
        <v>1796.1111111111113</v>
      </c>
      <c r="K88">
        <f t="shared" si="75"/>
        <v>1557.777777777779</v>
      </c>
      <c r="L88">
        <f t="shared" si="76"/>
        <v>778.88888888888948</v>
      </c>
      <c r="N88">
        <f t="shared" si="58"/>
        <v>10125.555555555558</v>
      </c>
      <c r="P88" s="26"/>
      <c r="AH88">
        <v>83</v>
      </c>
      <c r="AI88">
        <f t="shared" si="65"/>
        <v>9.3000000000000007</v>
      </c>
      <c r="AJ88">
        <f t="shared" si="66"/>
        <v>24.340277777777771</v>
      </c>
      <c r="AK88">
        <f t="shared" si="67"/>
        <v>51.925925925925966</v>
      </c>
      <c r="AL88">
        <f t="shared" si="71"/>
        <v>44.902777777777786</v>
      </c>
      <c r="AM88">
        <f t="shared" si="72"/>
        <v>19.472222222222236</v>
      </c>
      <c r="AN88">
        <f t="shared" si="73"/>
        <v>19.472222222222236</v>
      </c>
      <c r="AQ88">
        <v>84</v>
      </c>
      <c r="AR88">
        <f t="shared" si="59"/>
        <v>9.184681224624161E-2</v>
      </c>
      <c r="AS88">
        <f t="shared" si="60"/>
        <v>0.19230769230769221</v>
      </c>
      <c r="AT88">
        <f t="shared" si="61"/>
        <v>0.30769230769230782</v>
      </c>
      <c r="AU88">
        <f t="shared" si="62"/>
        <v>0.17738395698452758</v>
      </c>
      <c r="AV88">
        <f t="shared" si="63"/>
        <v>0.15384615384615391</v>
      </c>
      <c r="AW88">
        <f t="shared" si="64"/>
        <v>7.6923076923076955E-2</v>
      </c>
    </row>
    <row r="89" spans="5:49" x14ac:dyDescent="0.15">
      <c r="E89">
        <v>84</v>
      </c>
      <c r="F89">
        <f t="shared" si="74"/>
        <v>940</v>
      </c>
      <c r="G89">
        <f t="shared" si="74"/>
        <v>940</v>
      </c>
      <c r="H89">
        <f t="shared" si="77"/>
        <v>1994.4444444444439</v>
      </c>
      <c r="I89">
        <f t="shared" si="78"/>
        <v>3191.1111111111136</v>
      </c>
      <c r="J89">
        <f t="shared" si="79"/>
        <v>1852.2222222222224</v>
      </c>
      <c r="K89">
        <f t="shared" si="75"/>
        <v>1595.5555555555568</v>
      </c>
      <c r="L89">
        <f t="shared" si="76"/>
        <v>797.7777777777784</v>
      </c>
      <c r="N89">
        <f t="shared" si="58"/>
        <v>10371.111111111117</v>
      </c>
      <c r="P89" s="26"/>
      <c r="AH89">
        <v>84</v>
      </c>
      <c r="AI89">
        <f t="shared" si="65"/>
        <v>9.4</v>
      </c>
      <c r="AJ89">
        <f t="shared" si="66"/>
        <v>24.93055555555555</v>
      </c>
      <c r="AK89">
        <f t="shared" si="67"/>
        <v>53.185185185185226</v>
      </c>
      <c r="AL89">
        <f t="shared" si="71"/>
        <v>46.305555555555557</v>
      </c>
      <c r="AM89">
        <f t="shared" si="72"/>
        <v>19.944444444444461</v>
      </c>
      <c r="AN89">
        <f t="shared" si="73"/>
        <v>19.944444444444461</v>
      </c>
      <c r="AQ89">
        <v>85</v>
      </c>
      <c r="AR89">
        <f t="shared" si="59"/>
        <v>9.06363831154917E-2</v>
      </c>
      <c r="AS89">
        <f t="shared" si="60"/>
        <v>0.19230769230769215</v>
      </c>
      <c r="AT89">
        <f t="shared" si="61"/>
        <v>0.30769230769230776</v>
      </c>
      <c r="AU89">
        <f t="shared" si="62"/>
        <v>0.17859438611527739</v>
      </c>
      <c r="AV89">
        <f t="shared" si="63"/>
        <v>0.15384615384615388</v>
      </c>
      <c r="AW89">
        <f t="shared" si="64"/>
        <v>7.6923076923076941E-2</v>
      </c>
    </row>
    <row r="90" spans="5:49" x14ac:dyDescent="0.15">
      <c r="E90">
        <v>85</v>
      </c>
      <c r="F90">
        <f t="shared" si="74"/>
        <v>950</v>
      </c>
      <c r="G90">
        <f t="shared" si="74"/>
        <v>950</v>
      </c>
      <c r="H90">
        <f t="shared" si="77"/>
        <v>2041.6666666666661</v>
      </c>
      <c r="I90">
        <f t="shared" si="78"/>
        <v>3266.6666666666692</v>
      </c>
      <c r="J90">
        <f t="shared" si="79"/>
        <v>1908.3333333333335</v>
      </c>
      <c r="K90">
        <f t="shared" si="75"/>
        <v>1633.3333333333346</v>
      </c>
      <c r="L90">
        <f t="shared" si="76"/>
        <v>816.66666666666731</v>
      </c>
      <c r="N90">
        <f t="shared" si="58"/>
        <v>10616.666666666672</v>
      </c>
      <c r="P90" s="26"/>
      <c r="AH90">
        <v>85</v>
      </c>
      <c r="AI90">
        <f t="shared" si="65"/>
        <v>9.5</v>
      </c>
      <c r="AJ90">
        <f t="shared" si="66"/>
        <v>25.520833333333325</v>
      </c>
      <c r="AK90">
        <f t="shared" si="67"/>
        <v>54.444444444444485</v>
      </c>
      <c r="AL90">
        <f t="shared" si="71"/>
        <v>47.708333333333336</v>
      </c>
      <c r="AM90">
        <f t="shared" si="72"/>
        <v>20.416666666666682</v>
      </c>
      <c r="AN90">
        <f t="shared" si="73"/>
        <v>20.416666666666682</v>
      </c>
      <c r="AQ90">
        <v>86</v>
      </c>
      <c r="AR90">
        <f t="shared" si="59"/>
        <v>8.9481946624803729E-2</v>
      </c>
      <c r="AS90">
        <f t="shared" si="60"/>
        <v>0.19230769230769215</v>
      </c>
      <c r="AT90">
        <f t="shared" si="61"/>
        <v>0.30769230769230782</v>
      </c>
      <c r="AU90">
        <f t="shared" si="62"/>
        <v>0.17974882260596539</v>
      </c>
      <c r="AV90">
        <f t="shared" si="63"/>
        <v>0.15384615384615391</v>
      </c>
      <c r="AW90">
        <f t="shared" si="64"/>
        <v>7.6923076923076955E-2</v>
      </c>
    </row>
    <row r="91" spans="5:49" x14ac:dyDescent="0.15">
      <c r="E91">
        <v>86</v>
      </c>
      <c r="F91">
        <f t="shared" si="74"/>
        <v>960</v>
      </c>
      <c r="G91">
        <f t="shared" si="74"/>
        <v>960</v>
      </c>
      <c r="H91">
        <f t="shared" si="77"/>
        <v>2088.8888888888882</v>
      </c>
      <c r="I91">
        <f t="shared" si="78"/>
        <v>3342.2222222222249</v>
      </c>
      <c r="J91">
        <f t="shared" si="79"/>
        <v>1964.4444444444446</v>
      </c>
      <c r="K91">
        <f t="shared" si="75"/>
        <v>1671.1111111111125</v>
      </c>
      <c r="L91">
        <f t="shared" si="76"/>
        <v>835.55555555555623</v>
      </c>
      <c r="N91">
        <f t="shared" si="58"/>
        <v>10862.222222222228</v>
      </c>
      <c r="P91" s="26"/>
      <c r="AH91">
        <v>86</v>
      </c>
      <c r="AI91">
        <f t="shared" si="65"/>
        <v>9.6</v>
      </c>
      <c r="AJ91">
        <f t="shared" si="66"/>
        <v>26.111111111111104</v>
      </c>
      <c r="AK91">
        <f t="shared" si="67"/>
        <v>55.703703703703745</v>
      </c>
      <c r="AL91">
        <f t="shared" si="71"/>
        <v>49.111111111111114</v>
      </c>
      <c r="AM91">
        <f t="shared" si="72"/>
        <v>20.888888888888907</v>
      </c>
      <c r="AN91">
        <f t="shared" si="73"/>
        <v>20.888888888888907</v>
      </c>
      <c r="AQ91">
        <v>87</v>
      </c>
      <c r="AR91">
        <f t="shared" si="59"/>
        <v>8.8379705400981945E-2</v>
      </c>
      <c r="AS91">
        <f t="shared" si="60"/>
        <v>0.19230769230769215</v>
      </c>
      <c r="AT91">
        <f t="shared" si="61"/>
        <v>0.30769230769230776</v>
      </c>
      <c r="AU91">
        <f t="shared" si="62"/>
        <v>0.18085106382978713</v>
      </c>
      <c r="AV91">
        <f t="shared" si="63"/>
        <v>0.15384615384615388</v>
      </c>
      <c r="AW91">
        <f t="shared" si="64"/>
        <v>7.6923076923076941E-2</v>
      </c>
    </row>
    <row r="92" spans="5:49" x14ac:dyDescent="0.15">
      <c r="E92">
        <v>87</v>
      </c>
      <c r="F92">
        <f t="shared" si="74"/>
        <v>970</v>
      </c>
      <c r="G92">
        <f t="shared" si="74"/>
        <v>970</v>
      </c>
      <c r="H92">
        <f t="shared" si="77"/>
        <v>2136.1111111111104</v>
      </c>
      <c r="I92">
        <f t="shared" si="78"/>
        <v>3417.7777777777806</v>
      </c>
      <c r="J92">
        <f t="shared" si="79"/>
        <v>2020.5555555555557</v>
      </c>
      <c r="K92">
        <f t="shared" si="75"/>
        <v>1708.8888888888903</v>
      </c>
      <c r="L92">
        <f t="shared" si="76"/>
        <v>854.44444444444514</v>
      </c>
      <c r="N92">
        <f t="shared" si="58"/>
        <v>11107.777777777781</v>
      </c>
      <c r="P92" s="26"/>
      <c r="AH92">
        <v>87</v>
      </c>
      <c r="AI92">
        <f t="shared" si="65"/>
        <v>9.6999999999999993</v>
      </c>
      <c r="AJ92">
        <f t="shared" si="66"/>
        <v>26.701388888888879</v>
      </c>
      <c r="AK92">
        <f t="shared" si="67"/>
        <v>56.962962962963012</v>
      </c>
      <c r="AL92">
        <f t="shared" si="71"/>
        <v>50.513888888888893</v>
      </c>
      <c r="AM92">
        <f t="shared" si="72"/>
        <v>21.361111111111128</v>
      </c>
      <c r="AN92">
        <f t="shared" si="73"/>
        <v>21.361111111111128</v>
      </c>
      <c r="AQ92">
        <v>88</v>
      </c>
      <c r="AR92">
        <f t="shared" si="59"/>
        <v>8.7326197859357788E-2</v>
      </c>
      <c r="AS92">
        <f t="shared" si="60"/>
        <v>0.19230769230769218</v>
      </c>
      <c r="AT92">
        <f t="shared" si="61"/>
        <v>0.30769230769230788</v>
      </c>
      <c r="AU92">
        <f t="shared" si="62"/>
        <v>0.18190457137141139</v>
      </c>
      <c r="AV92">
        <f t="shared" si="63"/>
        <v>0.15384615384615394</v>
      </c>
      <c r="AW92">
        <f t="shared" si="64"/>
        <v>7.6923076923076969E-2</v>
      </c>
    </row>
    <row r="93" spans="5:49" x14ac:dyDescent="0.15">
      <c r="E93">
        <v>88</v>
      </c>
      <c r="F93">
        <f t="shared" si="74"/>
        <v>980</v>
      </c>
      <c r="G93">
        <f t="shared" si="74"/>
        <v>980</v>
      </c>
      <c r="H93">
        <f t="shared" si="77"/>
        <v>2183.3333333333326</v>
      </c>
      <c r="I93">
        <f t="shared" si="78"/>
        <v>3493.3333333333362</v>
      </c>
      <c r="J93">
        <f t="shared" si="79"/>
        <v>2076.666666666667</v>
      </c>
      <c r="K93">
        <f t="shared" si="75"/>
        <v>1746.6666666666681</v>
      </c>
      <c r="L93">
        <f t="shared" si="76"/>
        <v>873.33333333333405</v>
      </c>
      <c r="N93">
        <f t="shared" si="58"/>
        <v>11353.333333333338</v>
      </c>
      <c r="P93" s="26"/>
      <c r="AH93">
        <v>88</v>
      </c>
      <c r="AI93">
        <f t="shared" si="65"/>
        <v>9.8000000000000007</v>
      </c>
      <c r="AJ93">
        <f t="shared" si="66"/>
        <v>27.291666666666657</v>
      </c>
      <c r="AK93">
        <f t="shared" si="67"/>
        <v>58.222222222222271</v>
      </c>
      <c r="AL93">
        <f t="shared" si="71"/>
        <v>51.916666666666671</v>
      </c>
      <c r="AM93">
        <f t="shared" si="72"/>
        <v>21.83333333333335</v>
      </c>
      <c r="AN93">
        <f t="shared" si="73"/>
        <v>21.83333333333335</v>
      </c>
      <c r="AQ93">
        <v>89</v>
      </c>
      <c r="AR93">
        <f t="shared" si="59"/>
        <v>8.6318261890780942E-2</v>
      </c>
      <c r="AS93">
        <f t="shared" si="60"/>
        <v>0.19230769230769218</v>
      </c>
      <c r="AT93">
        <f t="shared" si="61"/>
        <v>0.30769230769230782</v>
      </c>
      <c r="AU93">
        <f t="shared" si="62"/>
        <v>0.18291250733998821</v>
      </c>
      <c r="AV93">
        <f t="shared" si="63"/>
        <v>0.15384615384615391</v>
      </c>
      <c r="AW93">
        <f t="shared" si="64"/>
        <v>7.6923076923076955E-2</v>
      </c>
    </row>
    <row r="94" spans="5:49" x14ac:dyDescent="0.15">
      <c r="E94">
        <v>89</v>
      </c>
      <c r="F94">
        <f t="shared" si="74"/>
        <v>990</v>
      </c>
      <c r="G94">
        <f t="shared" si="74"/>
        <v>990</v>
      </c>
      <c r="H94">
        <f t="shared" si="77"/>
        <v>2230.5555555555547</v>
      </c>
      <c r="I94">
        <f t="shared" si="78"/>
        <v>3568.8888888888919</v>
      </c>
      <c r="J94">
        <f t="shared" si="79"/>
        <v>2132.7777777777783</v>
      </c>
      <c r="K94">
        <f t="shared" si="75"/>
        <v>1784.4444444444459</v>
      </c>
      <c r="L94">
        <f t="shared" si="76"/>
        <v>892.22222222222297</v>
      </c>
      <c r="N94">
        <f t="shared" si="58"/>
        <v>11598.888888888894</v>
      </c>
      <c r="P94" s="26"/>
      <c r="AH94">
        <v>89</v>
      </c>
      <c r="AI94">
        <f t="shared" si="65"/>
        <v>9.9</v>
      </c>
      <c r="AJ94">
        <f t="shared" si="66"/>
        <v>27.881944444444436</v>
      </c>
      <c r="AK94">
        <f t="shared" si="67"/>
        <v>59.481481481481531</v>
      </c>
      <c r="AL94">
        <f t="shared" si="71"/>
        <v>53.319444444444457</v>
      </c>
      <c r="AM94">
        <f t="shared" si="72"/>
        <v>22.305555555555575</v>
      </c>
      <c r="AN94">
        <f t="shared" si="73"/>
        <v>22.305555555555575</v>
      </c>
      <c r="AQ94">
        <v>90</v>
      </c>
      <c r="AR94">
        <f t="shared" si="59"/>
        <v>8.5353003161222296E-2</v>
      </c>
      <c r="AS94">
        <f t="shared" si="60"/>
        <v>0.19230769230769215</v>
      </c>
      <c r="AT94">
        <f t="shared" si="61"/>
        <v>0.30769230769230782</v>
      </c>
      <c r="AU94">
        <f t="shared" si="62"/>
        <v>0.18387776606954684</v>
      </c>
      <c r="AV94">
        <f t="shared" si="63"/>
        <v>0.15384615384615391</v>
      </c>
      <c r="AW94">
        <f t="shared" si="64"/>
        <v>7.6923076923076955E-2</v>
      </c>
    </row>
    <row r="95" spans="5:49" x14ac:dyDescent="0.15">
      <c r="E95">
        <v>90</v>
      </c>
      <c r="F95">
        <f t="shared" si="74"/>
        <v>1000</v>
      </c>
      <c r="G95">
        <f t="shared" si="74"/>
        <v>1000</v>
      </c>
      <c r="H95">
        <f t="shared" si="77"/>
        <v>2277.7777777777769</v>
      </c>
      <c r="I95">
        <f t="shared" si="78"/>
        <v>3644.4444444444475</v>
      </c>
      <c r="J95">
        <f t="shared" si="79"/>
        <v>2188.8888888888896</v>
      </c>
      <c r="K95">
        <f t="shared" si="75"/>
        <v>1822.2222222222238</v>
      </c>
      <c r="L95">
        <f t="shared" si="76"/>
        <v>911.11111111111188</v>
      </c>
      <c r="N95">
        <f t="shared" si="58"/>
        <v>11844.444444444449</v>
      </c>
      <c r="P95" s="26"/>
      <c r="AH95">
        <v>90</v>
      </c>
      <c r="AI95">
        <f t="shared" si="65"/>
        <v>10</v>
      </c>
      <c r="AJ95">
        <f t="shared" si="66"/>
        <v>28.472222222222211</v>
      </c>
      <c r="AK95">
        <f t="shared" si="67"/>
        <v>60.74074074074079</v>
      </c>
      <c r="AL95">
        <f t="shared" si="71"/>
        <v>54.722222222222243</v>
      </c>
      <c r="AM95">
        <f t="shared" si="72"/>
        <v>22.777777777777796</v>
      </c>
      <c r="AN95">
        <f t="shared" si="73"/>
        <v>22.777777777777796</v>
      </c>
      <c r="AQ95">
        <v>91</v>
      </c>
      <c r="AR95">
        <f t="shared" si="59"/>
        <v>8.4427767354596589E-2</v>
      </c>
      <c r="AS95">
        <f t="shared" si="60"/>
        <v>0.19230769230769215</v>
      </c>
      <c r="AT95">
        <f t="shared" si="61"/>
        <v>0.30769230769230782</v>
      </c>
      <c r="AU95">
        <f t="shared" si="62"/>
        <v>0.1848030018761726</v>
      </c>
      <c r="AV95">
        <f t="shared" si="63"/>
        <v>0.15384615384615391</v>
      </c>
      <c r="AW95">
        <f t="shared" si="64"/>
        <v>7.6923076923076955E-2</v>
      </c>
    </row>
    <row r="96" spans="5:49" x14ac:dyDescent="0.15">
      <c r="E96">
        <v>91</v>
      </c>
      <c r="F96">
        <f t="shared" si="74"/>
        <v>1010</v>
      </c>
      <c r="G96">
        <f t="shared" si="74"/>
        <v>1010</v>
      </c>
      <c r="H96">
        <f t="shared" si="77"/>
        <v>2324.9999999999991</v>
      </c>
      <c r="I96">
        <f t="shared" si="78"/>
        <v>3720.0000000000032</v>
      </c>
      <c r="J96">
        <f t="shared" si="79"/>
        <v>2245.0000000000009</v>
      </c>
      <c r="K96">
        <f t="shared" si="75"/>
        <v>1860.0000000000016</v>
      </c>
      <c r="L96">
        <f t="shared" si="76"/>
        <v>930.0000000000008</v>
      </c>
      <c r="N96">
        <f t="shared" si="58"/>
        <v>12090.000000000005</v>
      </c>
      <c r="P96" s="26"/>
      <c r="AH96">
        <v>91</v>
      </c>
      <c r="AI96">
        <f t="shared" si="65"/>
        <v>10.1</v>
      </c>
      <c r="AJ96">
        <f t="shared" si="66"/>
        <v>29.062499999999989</v>
      </c>
      <c r="AK96">
        <f t="shared" si="67"/>
        <v>62.00000000000005</v>
      </c>
      <c r="AL96">
        <f t="shared" si="71"/>
        <v>56.125000000000021</v>
      </c>
      <c r="AM96">
        <f t="shared" si="72"/>
        <v>23.250000000000021</v>
      </c>
      <c r="AN96">
        <f t="shared" si="73"/>
        <v>23.250000000000021</v>
      </c>
      <c r="AQ96">
        <v>92</v>
      </c>
      <c r="AR96">
        <f t="shared" si="59"/>
        <v>8.354011579818027E-2</v>
      </c>
      <c r="AS96">
        <f t="shared" si="60"/>
        <v>0.19230769230769215</v>
      </c>
      <c r="AT96">
        <f t="shared" si="61"/>
        <v>0.30769230769230782</v>
      </c>
      <c r="AU96">
        <f t="shared" si="62"/>
        <v>0.18569065343258892</v>
      </c>
      <c r="AV96">
        <f t="shared" si="63"/>
        <v>0.15384615384615391</v>
      </c>
      <c r="AW96">
        <f t="shared" si="64"/>
        <v>7.6923076923076955E-2</v>
      </c>
    </row>
    <row r="97" spans="5:49" x14ac:dyDescent="0.15">
      <c r="E97">
        <v>92</v>
      </c>
      <c r="F97">
        <f t="shared" si="74"/>
        <v>1020</v>
      </c>
      <c r="G97">
        <f t="shared" si="74"/>
        <v>1020</v>
      </c>
      <c r="H97">
        <f t="shared" si="77"/>
        <v>2372.2222222222213</v>
      </c>
      <c r="I97">
        <f t="shared" si="78"/>
        <v>3795.5555555555588</v>
      </c>
      <c r="J97">
        <f t="shared" si="79"/>
        <v>2301.1111111111122</v>
      </c>
      <c r="K97">
        <f t="shared" si="75"/>
        <v>1897.7777777777794</v>
      </c>
      <c r="L97">
        <f t="shared" si="76"/>
        <v>948.88888888888971</v>
      </c>
      <c r="N97">
        <f t="shared" si="58"/>
        <v>12335.555555555562</v>
      </c>
      <c r="P97" s="26"/>
      <c r="AH97">
        <v>92</v>
      </c>
      <c r="AI97">
        <f t="shared" si="65"/>
        <v>10.199999999999999</v>
      </c>
      <c r="AJ97">
        <f t="shared" si="66"/>
        <v>29.652777777777764</v>
      </c>
      <c r="AK97">
        <f t="shared" si="67"/>
        <v>63.259259259259316</v>
      </c>
      <c r="AL97">
        <f t="shared" si="71"/>
        <v>57.527777777777807</v>
      </c>
      <c r="AM97">
        <f t="shared" si="72"/>
        <v>23.722222222222243</v>
      </c>
      <c r="AN97">
        <f t="shared" si="73"/>
        <v>23.722222222222243</v>
      </c>
      <c r="AQ97">
        <v>93</v>
      </c>
      <c r="AR97">
        <f t="shared" si="59"/>
        <v>8.2687803999279372E-2</v>
      </c>
      <c r="AS97">
        <f t="shared" si="60"/>
        <v>0.19230769230769212</v>
      </c>
      <c r="AT97">
        <f t="shared" si="61"/>
        <v>0.30769230769230782</v>
      </c>
      <c r="AU97">
        <f t="shared" si="62"/>
        <v>0.1865429652314898</v>
      </c>
      <c r="AV97">
        <f t="shared" si="63"/>
        <v>0.15384615384615391</v>
      </c>
      <c r="AW97">
        <f t="shared" si="64"/>
        <v>7.6923076923076955E-2</v>
      </c>
    </row>
    <row r="98" spans="5:49" x14ac:dyDescent="0.15">
      <c r="E98">
        <v>93</v>
      </c>
      <c r="F98">
        <f t="shared" si="74"/>
        <v>1030</v>
      </c>
      <c r="G98">
        <f t="shared" si="74"/>
        <v>1030</v>
      </c>
      <c r="H98">
        <f t="shared" si="77"/>
        <v>2419.4444444444434</v>
      </c>
      <c r="I98">
        <f t="shared" si="78"/>
        <v>3871.1111111111145</v>
      </c>
      <c r="J98">
        <f t="shared" si="79"/>
        <v>2357.2222222222235</v>
      </c>
      <c r="K98">
        <f t="shared" si="75"/>
        <v>1935.5555555555572</v>
      </c>
      <c r="L98">
        <f t="shared" si="76"/>
        <v>967.77777777777862</v>
      </c>
      <c r="N98">
        <f t="shared" si="58"/>
        <v>12581.111111111117</v>
      </c>
      <c r="P98" s="26"/>
      <c r="AH98">
        <v>93</v>
      </c>
      <c r="AI98">
        <f t="shared" si="65"/>
        <v>10.3</v>
      </c>
      <c r="AJ98">
        <f t="shared" si="66"/>
        <v>30.243055555555543</v>
      </c>
      <c r="AK98">
        <f t="shared" si="67"/>
        <v>64.518518518518576</v>
      </c>
      <c r="AL98">
        <f t="shared" si="71"/>
        <v>58.930555555555586</v>
      </c>
      <c r="AM98">
        <f t="shared" si="72"/>
        <v>24.194444444444464</v>
      </c>
      <c r="AN98">
        <f t="shared" si="73"/>
        <v>24.194444444444464</v>
      </c>
      <c r="AQ98">
        <v>94</v>
      </c>
      <c r="AR98">
        <f t="shared" si="59"/>
        <v>8.1868762695398709E-2</v>
      </c>
      <c r="AS98">
        <f t="shared" si="60"/>
        <v>0.19230769230769215</v>
      </c>
      <c r="AT98">
        <f t="shared" si="61"/>
        <v>0.30769230769230782</v>
      </c>
      <c r="AU98">
        <f t="shared" si="62"/>
        <v>0.1873620065353705</v>
      </c>
      <c r="AV98">
        <f t="shared" si="63"/>
        <v>0.15384615384615391</v>
      </c>
      <c r="AW98">
        <f t="shared" si="64"/>
        <v>7.6923076923076955E-2</v>
      </c>
    </row>
    <row r="99" spans="5:49" x14ac:dyDescent="0.15">
      <c r="E99">
        <v>94</v>
      </c>
      <c r="F99">
        <f t="shared" si="74"/>
        <v>1040</v>
      </c>
      <c r="G99">
        <f t="shared" si="74"/>
        <v>1040</v>
      </c>
      <c r="H99">
        <f t="shared" si="77"/>
        <v>2466.6666666666656</v>
      </c>
      <c r="I99">
        <f t="shared" si="78"/>
        <v>3946.6666666666702</v>
      </c>
      <c r="J99">
        <f t="shared" si="79"/>
        <v>2413.3333333333348</v>
      </c>
      <c r="K99">
        <f t="shared" si="75"/>
        <v>1973.3333333333351</v>
      </c>
      <c r="L99">
        <f t="shared" si="76"/>
        <v>986.66666666666754</v>
      </c>
      <c r="N99">
        <f t="shared" si="58"/>
        <v>12826.666666666675</v>
      </c>
      <c r="P99" s="26"/>
      <c r="AH99">
        <v>94</v>
      </c>
      <c r="AI99">
        <f t="shared" si="65"/>
        <v>10.4</v>
      </c>
      <c r="AJ99">
        <f t="shared" si="66"/>
        <v>30.833333333333321</v>
      </c>
      <c r="AK99">
        <f t="shared" si="67"/>
        <v>65.777777777777843</v>
      </c>
      <c r="AL99">
        <f t="shared" si="71"/>
        <v>60.333333333333371</v>
      </c>
      <c r="AM99">
        <f t="shared" si="72"/>
        <v>24.666666666666689</v>
      </c>
      <c r="AN99">
        <f t="shared" si="73"/>
        <v>24.666666666666689</v>
      </c>
      <c r="AQ99">
        <v>95</v>
      </c>
      <c r="AR99">
        <f t="shared" si="59"/>
        <v>8.108108108108103E-2</v>
      </c>
      <c r="AS99">
        <f t="shared" si="60"/>
        <v>0.1923076923076921</v>
      </c>
      <c r="AT99">
        <f t="shared" si="61"/>
        <v>0.30769230769230776</v>
      </c>
      <c r="AU99">
        <f t="shared" si="62"/>
        <v>0.18814968814968813</v>
      </c>
      <c r="AV99">
        <f t="shared" si="63"/>
        <v>0.15384615384615388</v>
      </c>
      <c r="AW99">
        <f t="shared" si="64"/>
        <v>7.6923076923076941E-2</v>
      </c>
    </row>
    <row r="100" spans="5:49" x14ac:dyDescent="0.15">
      <c r="E100">
        <v>95</v>
      </c>
      <c r="F100">
        <f t="shared" si="74"/>
        <v>1050</v>
      </c>
      <c r="G100">
        <f t="shared" si="74"/>
        <v>1050</v>
      </c>
      <c r="H100">
        <f t="shared" si="77"/>
        <v>2513.8888888888878</v>
      </c>
      <c r="I100">
        <f t="shared" si="78"/>
        <v>4022.2222222222258</v>
      </c>
      <c r="J100">
        <f t="shared" si="79"/>
        <v>2469.4444444444462</v>
      </c>
      <c r="K100">
        <f t="shared" si="75"/>
        <v>2011.1111111111129</v>
      </c>
      <c r="L100">
        <f t="shared" si="76"/>
        <v>1005.5555555555565</v>
      </c>
      <c r="N100">
        <f t="shared" si="58"/>
        <v>13072.222222222228</v>
      </c>
      <c r="P100" s="26"/>
      <c r="AH100">
        <v>95</v>
      </c>
      <c r="AI100">
        <f t="shared" si="65"/>
        <v>10.5</v>
      </c>
      <c r="AJ100">
        <f t="shared" si="66"/>
        <v>31.423611111111097</v>
      </c>
      <c r="AK100">
        <f t="shared" si="67"/>
        <v>67.037037037037095</v>
      </c>
      <c r="AL100">
        <f t="shared" si="71"/>
        <v>61.736111111111157</v>
      </c>
      <c r="AM100">
        <f t="shared" si="72"/>
        <v>25.138888888888911</v>
      </c>
      <c r="AN100">
        <f t="shared" si="73"/>
        <v>25.138888888888911</v>
      </c>
      <c r="AQ100">
        <v>96</v>
      </c>
      <c r="AR100">
        <f t="shared" si="59"/>
        <v>8.0322991925201828E-2</v>
      </c>
      <c r="AS100">
        <f t="shared" si="60"/>
        <v>0.19230769230769212</v>
      </c>
      <c r="AT100">
        <f t="shared" si="61"/>
        <v>0.30769230769230782</v>
      </c>
      <c r="AU100">
        <f t="shared" si="62"/>
        <v>0.1889077773055674</v>
      </c>
      <c r="AV100">
        <f t="shared" si="63"/>
        <v>0.15384615384615391</v>
      </c>
      <c r="AW100">
        <f t="shared" si="64"/>
        <v>7.6923076923076955E-2</v>
      </c>
    </row>
    <row r="101" spans="5:49" x14ac:dyDescent="0.15">
      <c r="E101">
        <v>96</v>
      </c>
      <c r="F101">
        <f t="shared" si="74"/>
        <v>1060</v>
      </c>
      <c r="G101">
        <f t="shared" si="74"/>
        <v>1060</v>
      </c>
      <c r="H101">
        <f t="shared" si="77"/>
        <v>2561.1111111111099</v>
      </c>
      <c r="I101">
        <f t="shared" si="78"/>
        <v>4097.777777777781</v>
      </c>
      <c r="J101">
        <f t="shared" si="79"/>
        <v>2525.5555555555575</v>
      </c>
      <c r="K101">
        <f t="shared" si="75"/>
        <v>2048.8888888888905</v>
      </c>
      <c r="L101">
        <f t="shared" si="76"/>
        <v>1024.4444444444453</v>
      </c>
      <c r="N101">
        <f t="shared" si="58"/>
        <v>13317.777777777785</v>
      </c>
      <c r="AH101">
        <v>96</v>
      </c>
      <c r="AI101">
        <f t="shared" si="65"/>
        <v>10.6</v>
      </c>
      <c r="AJ101">
        <f t="shared" si="66"/>
        <v>32.013888888888872</v>
      </c>
      <c r="AK101">
        <f t="shared" si="67"/>
        <v>68.296296296296347</v>
      </c>
      <c r="AL101">
        <f t="shared" si="71"/>
        <v>63.138888888888935</v>
      </c>
      <c r="AM101">
        <f t="shared" si="72"/>
        <v>25.611111111111132</v>
      </c>
      <c r="AN101">
        <f t="shared" si="73"/>
        <v>25.611111111111132</v>
      </c>
      <c r="AQ101">
        <v>97</v>
      </c>
      <c r="AR101">
        <f t="shared" si="59"/>
        <v>7.9592858334723807E-2</v>
      </c>
      <c r="AS101">
        <f t="shared" si="60"/>
        <v>0.19230769230769212</v>
      </c>
      <c r="AT101">
        <f t="shared" si="61"/>
        <v>0.30769230769230776</v>
      </c>
      <c r="AU101">
        <f t="shared" si="62"/>
        <v>0.18963791089604543</v>
      </c>
      <c r="AV101">
        <f t="shared" si="63"/>
        <v>0.15384615384615388</v>
      </c>
      <c r="AW101">
        <f t="shared" si="64"/>
        <v>7.6923076923076941E-2</v>
      </c>
    </row>
    <row r="102" spans="5:49" x14ac:dyDescent="0.15">
      <c r="E102">
        <v>97</v>
      </c>
      <c r="F102">
        <f t="shared" si="74"/>
        <v>1070</v>
      </c>
      <c r="G102">
        <f t="shared" si="74"/>
        <v>1070</v>
      </c>
      <c r="H102">
        <f t="shared" si="77"/>
        <v>2608.3333333333321</v>
      </c>
      <c r="I102">
        <f t="shared" si="78"/>
        <v>4173.3333333333367</v>
      </c>
      <c r="J102">
        <f t="shared" si="79"/>
        <v>2581.6666666666688</v>
      </c>
      <c r="K102">
        <f t="shared" si="75"/>
        <v>2086.6666666666683</v>
      </c>
      <c r="L102">
        <f t="shared" si="76"/>
        <v>1043.3333333333342</v>
      </c>
      <c r="N102">
        <f t="shared" si="58"/>
        <v>13563.333333333339</v>
      </c>
      <c r="AH102">
        <v>97</v>
      </c>
      <c r="AI102">
        <f t="shared" si="65"/>
        <v>10.7</v>
      </c>
      <c r="AJ102">
        <f t="shared" si="66"/>
        <v>32.60416666666665</v>
      </c>
      <c r="AK102">
        <f t="shared" si="67"/>
        <v>69.555555555555614</v>
      </c>
      <c r="AL102">
        <f t="shared" si="71"/>
        <v>64.541666666666714</v>
      </c>
      <c r="AM102">
        <f t="shared" si="72"/>
        <v>26.083333333333353</v>
      </c>
      <c r="AN102">
        <f t="shared" si="73"/>
        <v>26.083333333333353</v>
      </c>
      <c r="AQ102">
        <v>98</v>
      </c>
      <c r="AR102">
        <f t="shared" si="59"/>
        <v>7.8889161956254575E-2</v>
      </c>
      <c r="AS102">
        <f t="shared" si="60"/>
        <v>0.19230769230769212</v>
      </c>
      <c r="AT102">
        <f t="shared" si="61"/>
        <v>0.30769230769230782</v>
      </c>
      <c r="AU102">
        <f t="shared" si="62"/>
        <v>0.19034160727451468</v>
      </c>
      <c r="AV102">
        <f t="shared" si="63"/>
        <v>0.15384615384615391</v>
      </c>
      <c r="AW102">
        <f t="shared" si="64"/>
        <v>7.6923076923076955E-2</v>
      </c>
    </row>
    <row r="103" spans="5:49" x14ac:dyDescent="0.15">
      <c r="E103">
        <v>98</v>
      </c>
      <c r="F103">
        <f t="shared" si="74"/>
        <v>1080</v>
      </c>
      <c r="G103">
        <f t="shared" si="74"/>
        <v>1080</v>
      </c>
      <c r="H103">
        <f t="shared" si="77"/>
        <v>2655.5555555555543</v>
      </c>
      <c r="I103">
        <f t="shared" si="78"/>
        <v>4248.8888888888923</v>
      </c>
      <c r="J103">
        <f t="shared" si="79"/>
        <v>2637.7777777777801</v>
      </c>
      <c r="K103">
        <f t="shared" si="75"/>
        <v>2124.4444444444462</v>
      </c>
      <c r="L103">
        <f t="shared" si="76"/>
        <v>1062.2222222222231</v>
      </c>
      <c r="N103">
        <f t="shared" si="58"/>
        <v>13808.888888888894</v>
      </c>
      <c r="AH103">
        <v>98</v>
      </c>
      <c r="AI103">
        <f t="shared" si="65"/>
        <v>10.8</v>
      </c>
      <c r="AJ103">
        <f t="shared" si="66"/>
        <v>33.194444444444429</v>
      </c>
      <c r="AK103">
        <f t="shared" si="67"/>
        <v>70.814814814814866</v>
      </c>
      <c r="AL103">
        <f t="shared" si="71"/>
        <v>65.9444444444445</v>
      </c>
      <c r="AM103">
        <f t="shared" si="72"/>
        <v>26.555555555555578</v>
      </c>
      <c r="AN103">
        <f t="shared" si="73"/>
        <v>26.555555555555578</v>
      </c>
      <c r="AQ103">
        <v>99</v>
      </c>
      <c r="AR103">
        <f t="shared" si="59"/>
        <v>7.8210492436433826E-2</v>
      </c>
      <c r="AS103">
        <f t="shared" si="60"/>
        <v>0.19230769230769215</v>
      </c>
      <c r="AT103">
        <f t="shared" si="61"/>
        <v>0.30769230769230782</v>
      </c>
      <c r="AU103">
        <f t="shared" si="62"/>
        <v>0.19102027679433548</v>
      </c>
      <c r="AV103">
        <f t="shared" si="63"/>
        <v>0.15384615384615391</v>
      </c>
      <c r="AW103">
        <f t="shared" si="64"/>
        <v>7.6923076923076955E-2</v>
      </c>
    </row>
    <row r="104" spans="5:49" x14ac:dyDescent="0.15">
      <c r="E104">
        <v>99</v>
      </c>
      <c r="F104">
        <f t="shared" si="74"/>
        <v>1090</v>
      </c>
      <c r="G104">
        <f t="shared" si="74"/>
        <v>1090</v>
      </c>
      <c r="H104">
        <f t="shared" si="77"/>
        <v>2702.7777777777765</v>
      </c>
      <c r="I104">
        <f t="shared" si="78"/>
        <v>4324.444444444448</v>
      </c>
      <c r="J104">
        <f t="shared" si="79"/>
        <v>2693.8888888888914</v>
      </c>
      <c r="K104">
        <f t="shared" si="75"/>
        <v>2162.222222222224</v>
      </c>
      <c r="L104">
        <f t="shared" si="76"/>
        <v>1081.111111111112</v>
      </c>
      <c r="N104">
        <f t="shared" si="58"/>
        <v>14054.444444444453</v>
      </c>
      <c r="AH104">
        <v>99</v>
      </c>
      <c r="AI104">
        <f t="shared" si="65"/>
        <v>10.9</v>
      </c>
      <c r="AJ104">
        <f t="shared" si="66"/>
        <v>33.784722222222207</v>
      </c>
      <c r="AK104">
        <f t="shared" si="67"/>
        <v>72.074074074074133</v>
      </c>
      <c r="AL104">
        <f t="shared" si="71"/>
        <v>67.347222222222285</v>
      </c>
      <c r="AM104">
        <f t="shared" si="72"/>
        <v>27.0277777777778</v>
      </c>
      <c r="AN104">
        <f t="shared" si="73"/>
        <v>27.0277777777778</v>
      </c>
      <c r="AQ104">
        <v>100</v>
      </c>
      <c r="AR104">
        <f t="shared" si="59"/>
        <v>7.7555537987192613E-2</v>
      </c>
      <c r="AS104">
        <f t="shared" si="60"/>
        <v>0.1923076923076921</v>
      </c>
      <c r="AT104">
        <f t="shared" si="61"/>
        <v>0.30769230769230776</v>
      </c>
      <c r="AU104">
        <f t="shared" si="62"/>
        <v>0.19167523124357663</v>
      </c>
      <c r="AV104">
        <f t="shared" si="63"/>
        <v>0.15384615384615388</v>
      </c>
      <c r="AW104">
        <f t="shared" si="64"/>
        <v>7.6923076923076941E-2</v>
      </c>
    </row>
    <row r="105" spans="5:49" x14ac:dyDescent="0.15">
      <c r="E105">
        <v>100</v>
      </c>
      <c r="F105">
        <f t="shared" si="74"/>
        <v>1100</v>
      </c>
      <c r="G105">
        <f t="shared" si="74"/>
        <v>1100</v>
      </c>
      <c r="H105">
        <f t="shared" si="77"/>
        <v>2749.9999999999986</v>
      </c>
      <c r="I105">
        <f t="shared" si="78"/>
        <v>4400.0000000000036</v>
      </c>
      <c r="J105">
        <f t="shared" si="79"/>
        <v>2750.0000000000027</v>
      </c>
      <c r="K105">
        <f t="shared" si="75"/>
        <v>2200.0000000000018</v>
      </c>
      <c r="L105">
        <f t="shared" si="76"/>
        <v>1100.0000000000009</v>
      </c>
      <c r="N105">
        <f t="shared" si="58"/>
        <v>14300.000000000007</v>
      </c>
      <c r="AH105">
        <v>100</v>
      </c>
      <c r="AI105">
        <f t="shared" si="65"/>
        <v>11</v>
      </c>
      <c r="AJ105">
        <f t="shared" si="66"/>
        <v>34.374999999999986</v>
      </c>
      <c r="AK105">
        <f t="shared" si="67"/>
        <v>73.3333333333334</v>
      </c>
      <c r="AL105">
        <f t="shared" si="71"/>
        <v>68.750000000000071</v>
      </c>
      <c r="AM105">
        <f t="shared" si="72"/>
        <v>27.500000000000021</v>
      </c>
      <c r="AN105">
        <f t="shared" si="73"/>
        <v>27.500000000000021</v>
      </c>
      <c r="AQ105">
        <v>101</v>
      </c>
      <c r="AR105">
        <f t="shared" si="59"/>
        <v>7.6923076923076886E-2</v>
      </c>
      <c r="AS105">
        <f t="shared" si="60"/>
        <v>0.19230769230769212</v>
      </c>
      <c r="AT105">
        <f t="shared" si="61"/>
        <v>0.30769230769230776</v>
      </c>
      <c r="AU105">
        <f t="shared" si="62"/>
        <v>0.1923076923076924</v>
      </c>
      <c r="AV105">
        <f t="shared" si="63"/>
        <v>0.15384615384615388</v>
      </c>
      <c r="AW105">
        <f t="shared" si="64"/>
        <v>7.6923076923076941E-2</v>
      </c>
    </row>
    <row r="106" spans="5:49" x14ac:dyDescent="0.15">
      <c r="E106">
        <v>101</v>
      </c>
      <c r="F106">
        <f t="shared" si="74"/>
        <v>1110</v>
      </c>
      <c r="G106">
        <f t="shared" si="74"/>
        <v>1110</v>
      </c>
      <c r="H106">
        <f t="shared" si="77"/>
        <v>2801.6666666666652</v>
      </c>
      <c r="I106">
        <f t="shared" si="78"/>
        <v>4482.6666666666706</v>
      </c>
      <c r="J106">
        <f t="shared" si="79"/>
        <v>2801.6666666666692</v>
      </c>
      <c r="K106">
        <f t="shared" si="75"/>
        <v>2241.3333333333353</v>
      </c>
      <c r="L106">
        <f t="shared" si="76"/>
        <v>1120.6666666666677</v>
      </c>
      <c r="N106">
        <f t="shared" si="58"/>
        <v>14558.000000000009</v>
      </c>
      <c r="AH106">
        <v>101</v>
      </c>
      <c r="AI106">
        <f t="shared" si="65"/>
        <v>11.1</v>
      </c>
      <c r="AJ106">
        <f t="shared" si="66"/>
        <v>35.020833333333314</v>
      </c>
      <c r="AK106">
        <f t="shared" si="67"/>
        <v>74.71111111111118</v>
      </c>
      <c r="AL106">
        <f t="shared" si="71"/>
        <v>70.041666666666728</v>
      </c>
      <c r="AM106">
        <f t="shared" si="72"/>
        <v>28.016666666666691</v>
      </c>
      <c r="AN106">
        <f t="shared" si="73"/>
        <v>28.016666666666691</v>
      </c>
      <c r="AQ106">
        <v>102</v>
      </c>
      <c r="AR106">
        <f t="shared" si="59"/>
        <v>7.6246737189174296E-2</v>
      </c>
      <c r="AS106">
        <f t="shared" si="60"/>
        <v>0.19244859641892179</v>
      </c>
      <c r="AT106">
        <f t="shared" si="61"/>
        <v>0.30791775427027529</v>
      </c>
      <c r="AU106">
        <f t="shared" si="62"/>
        <v>0.19244859641892206</v>
      </c>
      <c r="AV106">
        <f t="shared" si="63"/>
        <v>0.15395887713513765</v>
      </c>
      <c r="AW106">
        <f t="shared" si="64"/>
        <v>7.6979438567568823E-2</v>
      </c>
    </row>
    <row r="107" spans="5:49" x14ac:dyDescent="0.15">
      <c r="E107">
        <v>102</v>
      </c>
      <c r="F107">
        <f t="shared" ref="F107:L155" si="80">LOOKUP($E107,$R$36:$S$46,T$36:T$46)+F106</f>
        <v>1120</v>
      </c>
      <c r="G107">
        <f t="shared" si="80"/>
        <v>1120</v>
      </c>
      <c r="H107">
        <f t="shared" si="77"/>
        <v>2853.3333333333317</v>
      </c>
      <c r="I107">
        <f t="shared" si="78"/>
        <v>4565.3333333333376</v>
      </c>
      <c r="J107">
        <f t="shared" si="79"/>
        <v>2853.3333333333358</v>
      </c>
      <c r="K107">
        <f t="shared" si="75"/>
        <v>2282.6666666666688</v>
      </c>
      <c r="L107">
        <f t="shared" si="76"/>
        <v>1141.3333333333344</v>
      </c>
      <c r="N107">
        <f t="shared" si="58"/>
        <v>14816.000000000009</v>
      </c>
      <c r="AH107">
        <v>102</v>
      </c>
      <c r="AI107">
        <f t="shared" si="65"/>
        <v>11.2</v>
      </c>
      <c r="AJ107">
        <f t="shared" si="66"/>
        <v>35.666666666666643</v>
      </c>
      <c r="AK107">
        <f t="shared" si="67"/>
        <v>76.08888888888896</v>
      </c>
      <c r="AL107">
        <f t="shared" si="71"/>
        <v>71.3333333333334</v>
      </c>
      <c r="AM107">
        <f t="shared" si="72"/>
        <v>28.53333333333336</v>
      </c>
      <c r="AN107">
        <f t="shared" si="73"/>
        <v>28.53333333333336</v>
      </c>
      <c r="AQ107">
        <v>103</v>
      </c>
      <c r="AR107">
        <f t="shared" si="59"/>
        <v>7.5593952483801255E-2</v>
      </c>
      <c r="AS107">
        <f t="shared" si="60"/>
        <v>0.19258459323254118</v>
      </c>
      <c r="AT107">
        <f t="shared" si="61"/>
        <v>0.30813534917206631</v>
      </c>
      <c r="AU107">
        <f t="shared" si="62"/>
        <v>0.19258459323254143</v>
      </c>
      <c r="AV107">
        <f t="shared" si="63"/>
        <v>0.15406767458603315</v>
      </c>
      <c r="AW107">
        <f t="shared" si="64"/>
        <v>7.7033837293016577E-2</v>
      </c>
    </row>
    <row r="108" spans="5:49" x14ac:dyDescent="0.15">
      <c r="E108">
        <v>103</v>
      </c>
      <c r="F108">
        <f t="shared" si="80"/>
        <v>1130</v>
      </c>
      <c r="G108">
        <f t="shared" si="80"/>
        <v>1130</v>
      </c>
      <c r="H108">
        <f t="shared" si="77"/>
        <v>2904.9999999999982</v>
      </c>
      <c r="I108">
        <f t="shared" si="78"/>
        <v>4648.0000000000045</v>
      </c>
      <c r="J108">
        <f t="shared" si="79"/>
        <v>2905.0000000000023</v>
      </c>
      <c r="K108">
        <f t="shared" si="75"/>
        <v>2324.0000000000023</v>
      </c>
      <c r="L108">
        <f t="shared" si="76"/>
        <v>1162.0000000000011</v>
      </c>
      <c r="N108">
        <f t="shared" si="58"/>
        <v>15074.000000000009</v>
      </c>
      <c r="AH108">
        <v>103</v>
      </c>
      <c r="AI108">
        <f t="shared" si="65"/>
        <v>11.3</v>
      </c>
      <c r="AJ108">
        <f t="shared" si="66"/>
        <v>36.312499999999979</v>
      </c>
      <c r="AK108">
        <f t="shared" si="67"/>
        <v>77.46666666666674</v>
      </c>
      <c r="AL108">
        <f t="shared" si="71"/>
        <v>72.625000000000057</v>
      </c>
      <c r="AM108">
        <f t="shared" si="72"/>
        <v>29.050000000000029</v>
      </c>
      <c r="AN108">
        <f t="shared" si="73"/>
        <v>29.050000000000029</v>
      </c>
      <c r="AQ108">
        <v>104</v>
      </c>
      <c r="AR108">
        <f t="shared" si="59"/>
        <v>7.4963513334217816E-2</v>
      </c>
      <c r="AS108">
        <f t="shared" si="60"/>
        <v>0.19271593472203771</v>
      </c>
      <c r="AT108">
        <f t="shared" si="61"/>
        <v>0.30834549555526081</v>
      </c>
      <c r="AU108">
        <f t="shared" si="62"/>
        <v>0.19271593472203799</v>
      </c>
      <c r="AV108">
        <f t="shared" si="63"/>
        <v>0.1541727477776304</v>
      </c>
      <c r="AW108">
        <f t="shared" si="64"/>
        <v>7.7086373888815202E-2</v>
      </c>
    </row>
    <row r="109" spans="5:49" x14ac:dyDescent="0.15">
      <c r="E109">
        <v>104</v>
      </c>
      <c r="F109">
        <f t="shared" si="80"/>
        <v>1140</v>
      </c>
      <c r="G109">
        <f t="shared" si="80"/>
        <v>1140</v>
      </c>
      <c r="H109">
        <f t="shared" si="77"/>
        <v>2956.6666666666647</v>
      </c>
      <c r="I109">
        <f t="shared" si="78"/>
        <v>4730.6666666666715</v>
      </c>
      <c r="J109">
        <f t="shared" si="79"/>
        <v>2956.6666666666688</v>
      </c>
      <c r="K109">
        <f t="shared" si="75"/>
        <v>2365.3333333333358</v>
      </c>
      <c r="L109">
        <f t="shared" si="76"/>
        <v>1182.6666666666679</v>
      </c>
      <c r="N109">
        <f t="shared" si="58"/>
        <v>15332.000000000007</v>
      </c>
      <c r="AH109">
        <v>104</v>
      </c>
      <c r="AI109">
        <f t="shared" si="65"/>
        <v>11.4</v>
      </c>
      <c r="AJ109">
        <f t="shared" si="66"/>
        <v>36.958333333333307</v>
      </c>
      <c r="AK109">
        <f t="shared" si="67"/>
        <v>78.84444444444452</v>
      </c>
      <c r="AL109">
        <f t="shared" si="71"/>
        <v>73.916666666666714</v>
      </c>
      <c r="AM109">
        <f t="shared" si="72"/>
        <v>29.566666666666698</v>
      </c>
      <c r="AN109">
        <f t="shared" si="73"/>
        <v>29.566666666666698</v>
      </c>
      <c r="AQ109">
        <v>105</v>
      </c>
      <c r="AR109">
        <f t="shared" si="59"/>
        <v>7.435429167753714E-2</v>
      </c>
      <c r="AS109">
        <f t="shared" si="60"/>
        <v>0.19284285590051287</v>
      </c>
      <c r="AT109">
        <f t="shared" si="61"/>
        <v>0.3085485694408211</v>
      </c>
      <c r="AU109">
        <f t="shared" si="62"/>
        <v>0.19284285590051314</v>
      </c>
      <c r="AV109">
        <f t="shared" si="63"/>
        <v>0.15427428472041055</v>
      </c>
      <c r="AW109">
        <f t="shared" si="64"/>
        <v>7.7137142360205274E-2</v>
      </c>
    </row>
    <row r="110" spans="5:49" x14ac:dyDescent="0.15">
      <c r="E110">
        <v>105</v>
      </c>
      <c r="F110">
        <f t="shared" si="80"/>
        <v>1150</v>
      </c>
      <c r="G110">
        <f t="shared" si="80"/>
        <v>1150</v>
      </c>
      <c r="H110">
        <f t="shared" si="77"/>
        <v>3008.3333333333312</v>
      </c>
      <c r="I110">
        <f t="shared" si="78"/>
        <v>4813.3333333333385</v>
      </c>
      <c r="J110">
        <f t="shared" si="79"/>
        <v>3008.3333333333353</v>
      </c>
      <c r="K110">
        <f t="shared" si="75"/>
        <v>2406.6666666666692</v>
      </c>
      <c r="L110">
        <f t="shared" si="76"/>
        <v>1203.3333333333346</v>
      </c>
      <c r="N110">
        <f t="shared" si="58"/>
        <v>15590.000000000009</v>
      </c>
      <c r="AH110">
        <v>105</v>
      </c>
      <c r="AI110">
        <f t="shared" si="65"/>
        <v>11.5</v>
      </c>
      <c r="AJ110">
        <f t="shared" si="66"/>
        <v>37.604166666666643</v>
      </c>
      <c r="AK110">
        <f t="shared" si="67"/>
        <v>80.222222222222314</v>
      </c>
      <c r="AL110">
        <f t="shared" si="71"/>
        <v>75.208333333333385</v>
      </c>
      <c r="AM110">
        <f t="shared" si="72"/>
        <v>30.083333333333364</v>
      </c>
      <c r="AN110">
        <f t="shared" si="73"/>
        <v>30.083333333333364</v>
      </c>
      <c r="AQ110">
        <v>106</v>
      </c>
      <c r="AR110">
        <f t="shared" si="59"/>
        <v>7.3765234124438694E-2</v>
      </c>
      <c r="AS110">
        <f t="shared" si="60"/>
        <v>0.19296557622407501</v>
      </c>
      <c r="AT110">
        <f t="shared" si="61"/>
        <v>0.30874492195852055</v>
      </c>
      <c r="AU110">
        <f t="shared" si="62"/>
        <v>0.19296557622407529</v>
      </c>
      <c r="AV110">
        <f t="shared" si="63"/>
        <v>0.15437246097926027</v>
      </c>
      <c r="AW110">
        <f t="shared" si="64"/>
        <v>7.7186230489630137E-2</v>
      </c>
    </row>
    <row r="111" spans="5:49" x14ac:dyDescent="0.15">
      <c r="E111">
        <v>106</v>
      </c>
      <c r="F111">
        <f t="shared" si="80"/>
        <v>1160</v>
      </c>
      <c r="G111">
        <f t="shared" si="80"/>
        <v>1160</v>
      </c>
      <c r="H111">
        <f t="shared" si="77"/>
        <v>3059.9999999999977</v>
      </c>
      <c r="I111">
        <f t="shared" si="78"/>
        <v>4896.0000000000055</v>
      </c>
      <c r="J111">
        <f t="shared" si="79"/>
        <v>3060.0000000000018</v>
      </c>
      <c r="K111">
        <f t="shared" si="75"/>
        <v>2448.0000000000027</v>
      </c>
      <c r="L111">
        <f t="shared" si="76"/>
        <v>1224.0000000000014</v>
      </c>
      <c r="N111">
        <f t="shared" si="58"/>
        <v>15848.000000000009</v>
      </c>
      <c r="AH111">
        <v>106</v>
      </c>
      <c r="AI111">
        <f t="shared" si="65"/>
        <v>11.6</v>
      </c>
      <c r="AJ111">
        <f t="shared" si="66"/>
        <v>38.249999999999972</v>
      </c>
      <c r="AK111">
        <f t="shared" si="67"/>
        <v>81.600000000000094</v>
      </c>
      <c r="AL111">
        <f t="shared" si="71"/>
        <v>76.500000000000043</v>
      </c>
      <c r="AM111">
        <f t="shared" si="72"/>
        <v>30.600000000000033</v>
      </c>
      <c r="AN111">
        <f t="shared" si="73"/>
        <v>30.600000000000033</v>
      </c>
      <c r="AQ111">
        <v>107</v>
      </c>
      <c r="AR111">
        <f t="shared" si="59"/>
        <v>7.3195355880868201E-2</v>
      </c>
      <c r="AS111">
        <f t="shared" si="60"/>
        <v>0.1930843008581522</v>
      </c>
      <c r="AT111">
        <f t="shared" si="61"/>
        <v>0.30893488137304409</v>
      </c>
      <c r="AU111">
        <f t="shared" si="62"/>
        <v>0.19308430085815245</v>
      </c>
      <c r="AV111">
        <f t="shared" si="63"/>
        <v>0.15446744068652205</v>
      </c>
      <c r="AW111">
        <f t="shared" si="64"/>
        <v>7.7233720343261023E-2</v>
      </c>
    </row>
    <row r="112" spans="5:49" x14ac:dyDescent="0.15">
      <c r="E112">
        <v>107</v>
      </c>
      <c r="F112">
        <f t="shared" si="80"/>
        <v>1170</v>
      </c>
      <c r="G112">
        <f t="shared" si="80"/>
        <v>1170</v>
      </c>
      <c r="H112">
        <f t="shared" si="77"/>
        <v>3111.6666666666642</v>
      </c>
      <c r="I112">
        <f t="shared" si="78"/>
        <v>4978.6666666666724</v>
      </c>
      <c r="J112">
        <f t="shared" si="79"/>
        <v>3111.6666666666683</v>
      </c>
      <c r="K112">
        <f t="shared" si="75"/>
        <v>2489.3333333333362</v>
      </c>
      <c r="L112">
        <f t="shared" si="76"/>
        <v>1244.6666666666681</v>
      </c>
      <c r="N112">
        <f t="shared" si="58"/>
        <v>16106.000000000007</v>
      </c>
      <c r="AH112">
        <v>107</v>
      </c>
      <c r="AI112">
        <f t="shared" si="65"/>
        <v>11.7</v>
      </c>
      <c r="AJ112">
        <f t="shared" si="66"/>
        <v>38.8958333333333</v>
      </c>
      <c r="AK112">
        <f t="shared" si="67"/>
        <v>82.977777777777874</v>
      </c>
      <c r="AL112">
        <f t="shared" si="71"/>
        <v>77.791666666666714</v>
      </c>
      <c r="AM112">
        <f t="shared" si="72"/>
        <v>31.116666666666703</v>
      </c>
      <c r="AN112">
        <f t="shared" si="73"/>
        <v>31.116666666666703</v>
      </c>
      <c r="AQ112">
        <v>108</v>
      </c>
      <c r="AR112">
        <f t="shared" si="59"/>
        <v>7.2643735253942604E-2</v>
      </c>
      <c r="AS112">
        <f t="shared" si="60"/>
        <v>0.19319922182209504</v>
      </c>
      <c r="AT112">
        <f t="shared" si="61"/>
        <v>0.30911875491535268</v>
      </c>
      <c r="AU112">
        <f t="shared" si="62"/>
        <v>0.19319922182209531</v>
      </c>
      <c r="AV112">
        <f t="shared" si="63"/>
        <v>0.15455937745767634</v>
      </c>
      <c r="AW112">
        <f t="shared" si="64"/>
        <v>7.727968872883817E-2</v>
      </c>
    </row>
    <row r="113" spans="5:49" x14ac:dyDescent="0.15">
      <c r="E113">
        <v>108</v>
      </c>
      <c r="F113">
        <f t="shared" si="80"/>
        <v>1180</v>
      </c>
      <c r="G113">
        <f t="shared" si="80"/>
        <v>1180</v>
      </c>
      <c r="H113">
        <f t="shared" si="77"/>
        <v>3163.3333333333308</v>
      </c>
      <c r="I113">
        <f t="shared" si="78"/>
        <v>5061.3333333333394</v>
      </c>
      <c r="J113">
        <f t="shared" si="79"/>
        <v>3163.3333333333348</v>
      </c>
      <c r="K113">
        <f t="shared" si="75"/>
        <v>2530.6666666666697</v>
      </c>
      <c r="L113">
        <f t="shared" si="76"/>
        <v>1265.3333333333348</v>
      </c>
      <c r="N113">
        <f t="shared" si="58"/>
        <v>16364.000000000007</v>
      </c>
      <c r="AH113">
        <v>108</v>
      </c>
      <c r="AI113">
        <f t="shared" si="65"/>
        <v>11.8</v>
      </c>
      <c r="AJ113">
        <f t="shared" si="66"/>
        <v>39.541666666666636</v>
      </c>
      <c r="AK113">
        <f t="shared" si="67"/>
        <v>84.355555555555654</v>
      </c>
      <c r="AL113">
        <f t="shared" si="71"/>
        <v>79.083333333333371</v>
      </c>
      <c r="AM113">
        <f t="shared" si="72"/>
        <v>31.633333333333372</v>
      </c>
      <c r="AN113">
        <f t="shared" si="73"/>
        <v>31.633333333333372</v>
      </c>
      <c r="AQ113">
        <v>109</v>
      </c>
      <c r="AR113">
        <f t="shared" si="59"/>
        <v>7.2109508677584908E-2</v>
      </c>
      <c r="AS113">
        <f t="shared" si="60"/>
        <v>0.19331051902550289</v>
      </c>
      <c r="AT113">
        <f t="shared" si="61"/>
        <v>0.30929683044080525</v>
      </c>
      <c r="AU113">
        <f t="shared" si="62"/>
        <v>0.19331051902550314</v>
      </c>
      <c r="AV113">
        <f t="shared" si="63"/>
        <v>0.15464841522040262</v>
      </c>
      <c r="AW113">
        <f t="shared" si="64"/>
        <v>7.7324207610201312E-2</v>
      </c>
    </row>
    <row r="114" spans="5:49" x14ac:dyDescent="0.15">
      <c r="E114">
        <v>109</v>
      </c>
      <c r="F114">
        <f t="shared" si="80"/>
        <v>1190</v>
      </c>
      <c r="G114">
        <f t="shared" si="80"/>
        <v>1190</v>
      </c>
      <c r="H114">
        <f t="shared" si="77"/>
        <v>3214.9999999999973</v>
      </c>
      <c r="I114">
        <f t="shared" si="78"/>
        <v>5144.0000000000064</v>
      </c>
      <c r="J114">
        <f t="shared" si="79"/>
        <v>3215.0000000000014</v>
      </c>
      <c r="K114">
        <f t="shared" si="75"/>
        <v>2572.0000000000032</v>
      </c>
      <c r="L114">
        <f t="shared" si="76"/>
        <v>1286.0000000000016</v>
      </c>
      <c r="N114">
        <f t="shared" si="58"/>
        <v>16622.000000000011</v>
      </c>
      <c r="AH114">
        <v>109</v>
      </c>
      <c r="AI114">
        <f t="shared" si="65"/>
        <v>11.9</v>
      </c>
      <c r="AJ114">
        <f t="shared" si="66"/>
        <v>40.187499999999964</v>
      </c>
      <c r="AK114">
        <f t="shared" si="67"/>
        <v>85.733333333333434</v>
      </c>
      <c r="AL114">
        <f t="shared" si="71"/>
        <v>80.375000000000028</v>
      </c>
      <c r="AM114">
        <f t="shared" si="72"/>
        <v>32.150000000000041</v>
      </c>
      <c r="AN114">
        <f t="shared" si="73"/>
        <v>32.150000000000041</v>
      </c>
      <c r="AQ114">
        <v>110</v>
      </c>
      <c r="AR114">
        <f t="shared" si="59"/>
        <v>7.159186620141976E-2</v>
      </c>
      <c r="AS114">
        <f t="shared" si="60"/>
        <v>0.19341836120803724</v>
      </c>
      <c r="AT114">
        <f t="shared" si="61"/>
        <v>0.30946937793286022</v>
      </c>
      <c r="AU114">
        <f t="shared" si="62"/>
        <v>0.19341836120803749</v>
      </c>
      <c r="AV114">
        <f t="shared" si="63"/>
        <v>0.15473468896643011</v>
      </c>
      <c r="AW114">
        <f t="shared" si="64"/>
        <v>7.7367344483215056E-2</v>
      </c>
    </row>
    <row r="115" spans="5:49" x14ac:dyDescent="0.15">
      <c r="E115">
        <v>110</v>
      </c>
      <c r="F115">
        <f t="shared" si="80"/>
        <v>1200</v>
      </c>
      <c r="G115">
        <f t="shared" si="80"/>
        <v>1200</v>
      </c>
      <c r="H115">
        <f t="shared" si="77"/>
        <v>3266.6666666666638</v>
      </c>
      <c r="I115">
        <f t="shared" si="78"/>
        <v>5226.6666666666733</v>
      </c>
      <c r="J115">
        <f t="shared" si="79"/>
        <v>3266.6666666666679</v>
      </c>
      <c r="K115">
        <f t="shared" si="75"/>
        <v>2613.3333333333367</v>
      </c>
      <c r="L115">
        <f t="shared" si="76"/>
        <v>1306.6666666666683</v>
      </c>
      <c r="N115">
        <f t="shared" si="58"/>
        <v>16880.000000000011</v>
      </c>
      <c r="AH115">
        <v>110</v>
      </c>
      <c r="AI115">
        <f t="shared" si="65"/>
        <v>12</v>
      </c>
      <c r="AJ115">
        <f t="shared" si="66"/>
        <v>40.8333333333333</v>
      </c>
      <c r="AK115">
        <f t="shared" si="67"/>
        <v>87.111111111111228</v>
      </c>
      <c r="AL115">
        <f t="shared" si="71"/>
        <v>81.6666666666667</v>
      </c>
      <c r="AM115">
        <f t="shared" si="72"/>
        <v>32.666666666666707</v>
      </c>
      <c r="AN115">
        <f t="shared" si="73"/>
        <v>32.666666666666707</v>
      </c>
      <c r="AQ115">
        <v>111</v>
      </c>
      <c r="AR115">
        <f t="shared" si="59"/>
        <v>7.1090047393364886E-2</v>
      </c>
      <c r="AS115">
        <f t="shared" si="60"/>
        <v>0.19352290679304868</v>
      </c>
      <c r="AT115">
        <f t="shared" si="61"/>
        <v>0.30963665086887854</v>
      </c>
      <c r="AU115">
        <f t="shared" si="62"/>
        <v>0.19352290679304893</v>
      </c>
      <c r="AV115">
        <f t="shared" si="63"/>
        <v>0.15481832543443927</v>
      </c>
      <c r="AW115">
        <f t="shared" si="64"/>
        <v>7.7409162717219634E-2</v>
      </c>
    </row>
    <row r="116" spans="5:49" x14ac:dyDescent="0.15">
      <c r="E116">
        <v>111</v>
      </c>
      <c r="F116">
        <f t="shared" si="80"/>
        <v>1210</v>
      </c>
      <c r="G116">
        <f t="shared" si="80"/>
        <v>1210</v>
      </c>
      <c r="H116">
        <f t="shared" si="77"/>
        <v>3318.3333333333303</v>
      </c>
      <c r="I116">
        <f t="shared" si="78"/>
        <v>5309.3333333333403</v>
      </c>
      <c r="J116">
        <f t="shared" si="79"/>
        <v>3318.3333333333344</v>
      </c>
      <c r="K116">
        <f t="shared" si="75"/>
        <v>2654.6666666666702</v>
      </c>
      <c r="L116">
        <f t="shared" si="76"/>
        <v>1327.3333333333351</v>
      </c>
      <c r="N116">
        <f t="shared" si="58"/>
        <v>17138.000000000011</v>
      </c>
      <c r="AH116">
        <v>111</v>
      </c>
      <c r="AI116">
        <f t="shared" si="65"/>
        <v>12.1</v>
      </c>
      <c r="AJ116">
        <f t="shared" si="66"/>
        <v>41.479166666666629</v>
      </c>
      <c r="AK116">
        <f t="shared" si="67"/>
        <v>88.488888888889008</v>
      </c>
      <c r="AL116">
        <f t="shared" si="71"/>
        <v>82.958333333333357</v>
      </c>
      <c r="AM116">
        <f t="shared" si="72"/>
        <v>33.18333333333338</v>
      </c>
      <c r="AN116">
        <f t="shared" si="73"/>
        <v>33.18333333333338</v>
      </c>
      <c r="AQ116">
        <v>112</v>
      </c>
      <c r="AR116">
        <f t="shared" si="59"/>
        <v>7.0603337612323444E-2</v>
      </c>
      <c r="AS116">
        <f t="shared" si="60"/>
        <v>0.19362430466409897</v>
      </c>
      <c r="AT116">
        <f t="shared" si="61"/>
        <v>0.30979888746255907</v>
      </c>
      <c r="AU116">
        <f t="shared" si="62"/>
        <v>0.19362430466409922</v>
      </c>
      <c r="AV116">
        <f t="shared" si="63"/>
        <v>0.15489944373127953</v>
      </c>
      <c r="AW116">
        <f t="shared" si="64"/>
        <v>7.7449721865639767E-2</v>
      </c>
    </row>
    <row r="117" spans="5:49" x14ac:dyDescent="0.15">
      <c r="E117">
        <v>112</v>
      </c>
      <c r="F117">
        <f t="shared" si="80"/>
        <v>1220</v>
      </c>
      <c r="G117">
        <f t="shared" si="80"/>
        <v>1220</v>
      </c>
      <c r="H117">
        <f t="shared" si="77"/>
        <v>3369.9999999999968</v>
      </c>
      <c r="I117">
        <f t="shared" si="78"/>
        <v>5392.0000000000073</v>
      </c>
      <c r="J117">
        <f t="shared" si="79"/>
        <v>3370.0000000000009</v>
      </c>
      <c r="K117">
        <f t="shared" si="75"/>
        <v>2696.0000000000036</v>
      </c>
      <c r="L117">
        <f t="shared" si="76"/>
        <v>1348.0000000000018</v>
      </c>
      <c r="N117">
        <f t="shared" si="58"/>
        <v>17396.000000000007</v>
      </c>
      <c r="AH117">
        <v>112</v>
      </c>
      <c r="AI117">
        <f t="shared" si="65"/>
        <v>12.2</v>
      </c>
      <c r="AJ117">
        <f t="shared" si="66"/>
        <v>42.124999999999957</v>
      </c>
      <c r="AK117">
        <f t="shared" si="67"/>
        <v>89.866666666666788</v>
      </c>
      <c r="AL117">
        <f t="shared" si="71"/>
        <v>84.250000000000028</v>
      </c>
      <c r="AM117">
        <f t="shared" si="72"/>
        <v>33.700000000000045</v>
      </c>
      <c r="AN117">
        <f t="shared" si="73"/>
        <v>33.700000000000045</v>
      </c>
      <c r="AQ117">
        <v>113</v>
      </c>
      <c r="AR117">
        <f t="shared" si="59"/>
        <v>7.0131064612554583E-2</v>
      </c>
      <c r="AS117">
        <f t="shared" si="60"/>
        <v>0.19372269487238419</v>
      </c>
      <c r="AT117">
        <f t="shared" si="61"/>
        <v>0.3099563117958154</v>
      </c>
      <c r="AU117">
        <f t="shared" si="62"/>
        <v>0.19372269487238442</v>
      </c>
      <c r="AV117">
        <f t="shared" si="63"/>
        <v>0.1549781558979077</v>
      </c>
      <c r="AW117">
        <f t="shared" si="64"/>
        <v>7.7489077948953849E-2</v>
      </c>
    </row>
    <row r="118" spans="5:49" x14ac:dyDescent="0.15">
      <c r="E118">
        <v>113</v>
      </c>
      <c r="F118">
        <f t="shared" si="80"/>
        <v>1230</v>
      </c>
      <c r="G118">
        <f t="shared" si="80"/>
        <v>1230</v>
      </c>
      <c r="H118">
        <f t="shared" si="77"/>
        <v>3421.6666666666633</v>
      </c>
      <c r="I118">
        <f t="shared" si="78"/>
        <v>5474.6666666666742</v>
      </c>
      <c r="J118">
        <f t="shared" si="79"/>
        <v>3421.6666666666674</v>
      </c>
      <c r="K118">
        <f t="shared" si="75"/>
        <v>2737.3333333333371</v>
      </c>
      <c r="L118">
        <f t="shared" si="76"/>
        <v>1368.6666666666686</v>
      </c>
      <c r="N118">
        <f t="shared" si="58"/>
        <v>17654.000000000011</v>
      </c>
      <c r="AH118">
        <v>113</v>
      </c>
      <c r="AI118">
        <f t="shared" si="65"/>
        <v>12.3</v>
      </c>
      <c r="AJ118">
        <f t="shared" si="66"/>
        <v>42.770833333333293</v>
      </c>
      <c r="AK118">
        <f t="shared" si="67"/>
        <v>91.244444444444568</v>
      </c>
      <c r="AL118">
        <f t="shared" si="71"/>
        <v>85.541666666666686</v>
      </c>
      <c r="AM118">
        <f t="shared" si="72"/>
        <v>34.216666666666711</v>
      </c>
      <c r="AN118">
        <f t="shared" si="73"/>
        <v>34.216666666666711</v>
      </c>
      <c r="AQ118">
        <v>114</v>
      </c>
      <c r="AR118">
        <f t="shared" si="59"/>
        <v>6.9672595445791283E-2</v>
      </c>
      <c r="AS118">
        <f t="shared" si="60"/>
        <v>0.19381820928212651</v>
      </c>
      <c r="AT118">
        <f t="shared" si="61"/>
        <v>0.31010913485140312</v>
      </c>
      <c r="AU118">
        <f t="shared" si="62"/>
        <v>0.19381820928212673</v>
      </c>
      <c r="AV118">
        <f t="shared" si="63"/>
        <v>0.15505456742570156</v>
      </c>
      <c r="AW118">
        <f t="shared" si="64"/>
        <v>7.7527283712850781E-2</v>
      </c>
    </row>
    <row r="119" spans="5:49" x14ac:dyDescent="0.15">
      <c r="E119">
        <v>114</v>
      </c>
      <c r="F119">
        <f t="shared" si="80"/>
        <v>1240</v>
      </c>
      <c r="G119">
        <f t="shared" si="80"/>
        <v>1240</v>
      </c>
      <c r="H119">
        <f t="shared" si="77"/>
        <v>3473.3333333333298</v>
      </c>
      <c r="I119">
        <f t="shared" si="78"/>
        <v>5557.3333333333412</v>
      </c>
      <c r="J119">
        <f t="shared" si="79"/>
        <v>3473.3333333333339</v>
      </c>
      <c r="K119">
        <f t="shared" si="75"/>
        <v>2778.6666666666706</v>
      </c>
      <c r="L119">
        <f t="shared" si="76"/>
        <v>1389.3333333333353</v>
      </c>
      <c r="N119">
        <f t="shared" si="58"/>
        <v>17912.000000000011</v>
      </c>
      <c r="AH119">
        <v>114</v>
      </c>
      <c r="AI119">
        <f t="shared" si="65"/>
        <v>12.4</v>
      </c>
      <c r="AJ119">
        <f t="shared" si="66"/>
        <v>43.416666666666622</v>
      </c>
      <c r="AK119">
        <f t="shared" si="67"/>
        <v>92.622222222222348</v>
      </c>
      <c r="AL119">
        <f t="shared" si="71"/>
        <v>86.833333333333343</v>
      </c>
      <c r="AM119">
        <f t="shared" si="72"/>
        <v>34.733333333333384</v>
      </c>
      <c r="AN119">
        <f t="shared" si="73"/>
        <v>34.733333333333384</v>
      </c>
      <c r="AQ119">
        <v>115</v>
      </c>
      <c r="AR119">
        <f t="shared" si="59"/>
        <v>6.9227333631085269E-2</v>
      </c>
      <c r="AS119">
        <f t="shared" si="60"/>
        <v>0.19391097216019024</v>
      </c>
      <c r="AT119">
        <f t="shared" si="61"/>
        <v>0.31025755545630512</v>
      </c>
      <c r="AU119">
        <f t="shared" si="62"/>
        <v>0.19391097216019049</v>
      </c>
      <c r="AV119">
        <f t="shared" si="63"/>
        <v>0.15512877772815256</v>
      </c>
      <c r="AW119">
        <f t="shared" si="64"/>
        <v>7.7564388864076281E-2</v>
      </c>
    </row>
    <row r="120" spans="5:49" x14ac:dyDescent="0.15">
      <c r="E120">
        <v>115</v>
      </c>
      <c r="F120">
        <f t="shared" si="80"/>
        <v>1250</v>
      </c>
      <c r="G120">
        <f t="shared" si="80"/>
        <v>1250</v>
      </c>
      <c r="H120">
        <f t="shared" si="77"/>
        <v>3524.9999999999964</v>
      </c>
      <c r="I120">
        <f t="shared" si="78"/>
        <v>5640.0000000000082</v>
      </c>
      <c r="J120">
        <f t="shared" si="79"/>
        <v>3525.0000000000005</v>
      </c>
      <c r="K120">
        <f t="shared" si="75"/>
        <v>2820.0000000000041</v>
      </c>
      <c r="L120">
        <f t="shared" si="76"/>
        <v>1410.000000000002</v>
      </c>
      <c r="N120">
        <f t="shared" si="58"/>
        <v>18170.000000000011</v>
      </c>
      <c r="AH120">
        <v>115</v>
      </c>
      <c r="AI120">
        <f t="shared" si="65"/>
        <v>12.5</v>
      </c>
      <c r="AJ120">
        <f t="shared" si="66"/>
        <v>44.062499999999957</v>
      </c>
      <c r="AK120">
        <f t="shared" si="67"/>
        <v>94.000000000000142</v>
      </c>
      <c r="AL120">
        <f t="shared" si="71"/>
        <v>88.125000000000014</v>
      </c>
      <c r="AM120">
        <f t="shared" si="72"/>
        <v>35.25000000000005</v>
      </c>
      <c r="AN120">
        <f t="shared" si="73"/>
        <v>35.25000000000005</v>
      </c>
      <c r="AQ120">
        <v>116</v>
      </c>
      <c r="AR120">
        <f t="shared" si="59"/>
        <v>6.8794716565767702E-2</v>
      </c>
      <c r="AS120">
        <f t="shared" si="60"/>
        <v>0.19400110071546472</v>
      </c>
      <c r="AT120">
        <f t="shared" si="61"/>
        <v>0.31040176114474433</v>
      </c>
      <c r="AU120">
        <f t="shared" si="62"/>
        <v>0.19400110071546495</v>
      </c>
      <c r="AV120">
        <f t="shared" si="63"/>
        <v>0.15520088057237216</v>
      </c>
      <c r="AW120">
        <f t="shared" si="64"/>
        <v>7.7600440286186081E-2</v>
      </c>
    </row>
    <row r="121" spans="5:49" x14ac:dyDescent="0.15">
      <c r="E121">
        <v>116</v>
      </c>
      <c r="F121">
        <f t="shared" si="80"/>
        <v>1260</v>
      </c>
      <c r="G121">
        <f t="shared" si="80"/>
        <v>1260</v>
      </c>
      <c r="H121">
        <f t="shared" si="77"/>
        <v>3576.6666666666629</v>
      </c>
      <c r="I121">
        <f t="shared" si="78"/>
        <v>5722.6666666666752</v>
      </c>
      <c r="J121">
        <f t="shared" si="79"/>
        <v>3576.666666666667</v>
      </c>
      <c r="K121">
        <f t="shared" si="75"/>
        <v>2861.3333333333376</v>
      </c>
      <c r="L121">
        <f t="shared" si="76"/>
        <v>1430.6666666666688</v>
      </c>
      <c r="N121">
        <f t="shared" si="58"/>
        <v>18428.000000000011</v>
      </c>
      <c r="AH121">
        <v>116</v>
      </c>
      <c r="AI121">
        <f t="shared" si="65"/>
        <v>12.6</v>
      </c>
      <c r="AJ121">
        <f t="shared" si="66"/>
        <v>44.708333333333286</v>
      </c>
      <c r="AK121">
        <f t="shared" si="67"/>
        <v>95.377777777777922</v>
      </c>
      <c r="AL121">
        <f t="shared" si="71"/>
        <v>89.416666666666671</v>
      </c>
      <c r="AM121">
        <f t="shared" si="72"/>
        <v>35.766666666666723</v>
      </c>
      <c r="AN121">
        <f t="shared" si="73"/>
        <v>35.766666666666723</v>
      </c>
      <c r="AQ121">
        <v>117</v>
      </c>
      <c r="AR121">
        <f t="shared" si="59"/>
        <v>6.8374213153896204E-2</v>
      </c>
      <c r="AS121">
        <f t="shared" si="60"/>
        <v>0.19408870559293795</v>
      </c>
      <c r="AT121">
        <f t="shared" si="61"/>
        <v>0.31054192894870153</v>
      </c>
      <c r="AU121">
        <f t="shared" si="62"/>
        <v>0.19408870559293817</v>
      </c>
      <c r="AV121">
        <f t="shared" si="63"/>
        <v>0.15527096447435076</v>
      </c>
      <c r="AW121">
        <f t="shared" si="64"/>
        <v>7.7635482237175382E-2</v>
      </c>
    </row>
    <row r="122" spans="5:49" x14ac:dyDescent="0.15">
      <c r="E122">
        <v>117</v>
      </c>
      <c r="F122">
        <f t="shared" si="80"/>
        <v>1270</v>
      </c>
      <c r="G122">
        <f t="shared" si="80"/>
        <v>1270</v>
      </c>
      <c r="H122">
        <f t="shared" si="77"/>
        <v>3628.3333333333294</v>
      </c>
      <c r="I122">
        <f t="shared" si="78"/>
        <v>5805.3333333333421</v>
      </c>
      <c r="J122">
        <f t="shared" si="79"/>
        <v>3628.3333333333335</v>
      </c>
      <c r="K122">
        <f t="shared" si="75"/>
        <v>2902.6666666666711</v>
      </c>
      <c r="L122">
        <f t="shared" si="76"/>
        <v>1451.3333333333355</v>
      </c>
      <c r="N122">
        <f t="shared" si="58"/>
        <v>18686.000000000011</v>
      </c>
      <c r="AH122">
        <v>117</v>
      </c>
      <c r="AI122">
        <f t="shared" si="65"/>
        <v>12.7</v>
      </c>
      <c r="AJ122">
        <f t="shared" si="66"/>
        <v>45.354166666666615</v>
      </c>
      <c r="AK122">
        <f t="shared" si="67"/>
        <v>96.755555555555702</v>
      </c>
      <c r="AL122">
        <f t="shared" si="71"/>
        <v>90.708333333333343</v>
      </c>
      <c r="AM122">
        <f t="shared" si="72"/>
        <v>36.283333333333388</v>
      </c>
      <c r="AN122">
        <f t="shared" si="73"/>
        <v>36.283333333333388</v>
      </c>
      <c r="AQ122">
        <v>118</v>
      </c>
      <c r="AR122">
        <f t="shared" si="59"/>
        <v>6.7965321631167683E-2</v>
      </c>
      <c r="AS122">
        <f t="shared" si="60"/>
        <v>0.19417389132683974</v>
      </c>
      <c r="AT122">
        <f t="shared" si="61"/>
        <v>0.31067822612294438</v>
      </c>
      <c r="AU122">
        <f t="shared" si="62"/>
        <v>0.19417389132683996</v>
      </c>
      <c r="AV122">
        <f t="shared" si="63"/>
        <v>0.15533911306147219</v>
      </c>
      <c r="AW122">
        <f t="shared" si="64"/>
        <v>7.7669556530736095E-2</v>
      </c>
    </row>
    <row r="123" spans="5:49" x14ac:dyDescent="0.15">
      <c r="E123">
        <v>118</v>
      </c>
      <c r="F123">
        <f t="shared" si="80"/>
        <v>1280</v>
      </c>
      <c r="G123">
        <f t="shared" si="80"/>
        <v>1280</v>
      </c>
      <c r="H123">
        <f t="shared" si="77"/>
        <v>3679.9999999999959</v>
      </c>
      <c r="I123">
        <f t="shared" si="78"/>
        <v>5888.0000000000091</v>
      </c>
      <c r="J123">
        <f t="shared" si="79"/>
        <v>3680</v>
      </c>
      <c r="K123">
        <f t="shared" si="75"/>
        <v>2944.0000000000045</v>
      </c>
      <c r="L123">
        <f t="shared" si="76"/>
        <v>1472.0000000000023</v>
      </c>
      <c r="N123">
        <f t="shared" si="58"/>
        <v>18944.000000000015</v>
      </c>
      <c r="AH123">
        <v>118</v>
      </c>
      <c r="AI123">
        <f t="shared" si="65"/>
        <v>12.8</v>
      </c>
      <c r="AJ123">
        <f t="shared" si="66"/>
        <v>45.99999999999995</v>
      </c>
      <c r="AK123">
        <f t="shared" si="67"/>
        <v>98.133333333333482</v>
      </c>
      <c r="AL123">
        <f t="shared" si="71"/>
        <v>92</v>
      </c>
      <c r="AM123">
        <f t="shared" si="72"/>
        <v>36.800000000000054</v>
      </c>
      <c r="AN123">
        <f t="shared" si="73"/>
        <v>36.800000000000054</v>
      </c>
      <c r="AQ123">
        <v>119</v>
      </c>
      <c r="AR123">
        <f t="shared" si="59"/>
        <v>6.7567567567567516E-2</v>
      </c>
      <c r="AS123">
        <f t="shared" si="60"/>
        <v>0.19425675675675638</v>
      </c>
      <c r="AT123">
        <f t="shared" si="61"/>
        <v>0.31081081081081108</v>
      </c>
      <c r="AU123">
        <f t="shared" si="62"/>
        <v>0.1942567567567566</v>
      </c>
      <c r="AV123">
        <f t="shared" si="63"/>
        <v>0.15540540540540554</v>
      </c>
      <c r="AW123">
        <f t="shared" si="64"/>
        <v>7.7702702702702769E-2</v>
      </c>
    </row>
    <row r="124" spans="5:49" x14ac:dyDescent="0.15">
      <c r="E124">
        <v>119</v>
      </c>
      <c r="F124">
        <f t="shared" si="80"/>
        <v>1290</v>
      </c>
      <c r="G124">
        <f t="shared" si="80"/>
        <v>1290</v>
      </c>
      <c r="H124">
        <f t="shared" si="77"/>
        <v>3731.6666666666624</v>
      </c>
      <c r="I124">
        <f t="shared" si="78"/>
        <v>5970.6666666666761</v>
      </c>
      <c r="J124">
        <f t="shared" si="79"/>
        <v>3731.6666666666665</v>
      </c>
      <c r="K124">
        <f t="shared" si="75"/>
        <v>2985.333333333338</v>
      </c>
      <c r="L124">
        <f t="shared" si="76"/>
        <v>1492.666666666669</v>
      </c>
      <c r="N124">
        <f t="shared" si="58"/>
        <v>19202.000000000011</v>
      </c>
      <c r="AH124">
        <v>119</v>
      </c>
      <c r="AI124">
        <f t="shared" si="65"/>
        <v>12.9</v>
      </c>
      <c r="AJ124">
        <f t="shared" si="66"/>
        <v>46.645833333333279</v>
      </c>
      <c r="AK124">
        <f t="shared" si="67"/>
        <v>99.511111111111262</v>
      </c>
      <c r="AL124">
        <f t="shared" si="71"/>
        <v>93.291666666666657</v>
      </c>
      <c r="AM124">
        <f t="shared" si="72"/>
        <v>37.316666666666727</v>
      </c>
      <c r="AN124">
        <f t="shared" si="73"/>
        <v>37.316666666666727</v>
      </c>
      <c r="AQ124">
        <v>120</v>
      </c>
      <c r="AR124">
        <f t="shared" si="59"/>
        <v>6.7180502031038397E-2</v>
      </c>
      <c r="AS124">
        <f t="shared" si="60"/>
        <v>0.19433739541019998</v>
      </c>
      <c r="AT124">
        <f t="shared" si="61"/>
        <v>0.31093983265632086</v>
      </c>
      <c r="AU124">
        <f t="shared" si="62"/>
        <v>0.1943373954102002</v>
      </c>
      <c r="AV124">
        <f t="shared" si="63"/>
        <v>0.15546991632816043</v>
      </c>
      <c r="AW124">
        <f t="shared" si="64"/>
        <v>7.7734958164080215E-2</v>
      </c>
    </row>
    <row r="125" spans="5:49" x14ac:dyDescent="0.15">
      <c r="E125">
        <v>120</v>
      </c>
      <c r="F125">
        <f t="shared" si="80"/>
        <v>1300</v>
      </c>
      <c r="G125">
        <f t="shared" si="80"/>
        <v>1300</v>
      </c>
      <c r="H125">
        <f t="shared" si="77"/>
        <v>3783.3333333333289</v>
      </c>
      <c r="I125">
        <f t="shared" si="78"/>
        <v>6053.333333333343</v>
      </c>
      <c r="J125">
        <f t="shared" si="79"/>
        <v>3783.333333333333</v>
      </c>
      <c r="K125">
        <f t="shared" si="75"/>
        <v>3026.6666666666715</v>
      </c>
      <c r="L125">
        <f t="shared" si="76"/>
        <v>1513.3333333333358</v>
      </c>
      <c r="N125">
        <f t="shared" si="58"/>
        <v>19460.000000000011</v>
      </c>
      <c r="AH125">
        <v>120</v>
      </c>
      <c r="AI125">
        <f t="shared" si="65"/>
        <v>13</v>
      </c>
      <c r="AJ125">
        <f t="shared" si="66"/>
        <v>47.291666666666615</v>
      </c>
      <c r="AK125">
        <f t="shared" si="67"/>
        <v>100.88888888888906</v>
      </c>
      <c r="AL125">
        <f t="shared" si="71"/>
        <v>94.583333333333329</v>
      </c>
      <c r="AM125">
        <f t="shared" si="72"/>
        <v>37.833333333333393</v>
      </c>
      <c r="AN125">
        <f t="shared" si="73"/>
        <v>37.833333333333393</v>
      </c>
      <c r="AQ125">
        <v>121</v>
      </c>
      <c r="AR125">
        <f t="shared" si="59"/>
        <v>6.6803699897225038E-2</v>
      </c>
      <c r="AS125">
        <f t="shared" si="60"/>
        <v>0.19441589585474445</v>
      </c>
      <c r="AT125">
        <f t="shared" si="61"/>
        <v>0.31106543336759196</v>
      </c>
      <c r="AU125">
        <f t="shared" si="62"/>
        <v>0.19441589585474464</v>
      </c>
      <c r="AV125">
        <f t="shared" si="63"/>
        <v>0.15553271668379598</v>
      </c>
      <c r="AW125">
        <f t="shared" si="64"/>
        <v>7.776635834189799E-2</v>
      </c>
    </row>
    <row r="126" spans="5:49" x14ac:dyDescent="0.15">
      <c r="E126">
        <v>121</v>
      </c>
      <c r="F126">
        <f t="shared" si="80"/>
        <v>1310</v>
      </c>
      <c r="G126">
        <f t="shared" si="80"/>
        <v>1310</v>
      </c>
      <c r="H126">
        <f t="shared" si="77"/>
        <v>3834.9999999999955</v>
      </c>
      <c r="I126">
        <f t="shared" si="78"/>
        <v>6136.00000000001</v>
      </c>
      <c r="J126">
        <f t="shared" si="79"/>
        <v>3834.9999999999995</v>
      </c>
      <c r="K126">
        <f t="shared" si="75"/>
        <v>3068.000000000005</v>
      </c>
      <c r="L126">
        <f t="shared" si="76"/>
        <v>1534.0000000000025</v>
      </c>
      <c r="N126">
        <f t="shared" si="58"/>
        <v>19718.000000000015</v>
      </c>
      <c r="AH126">
        <v>121</v>
      </c>
      <c r="AI126">
        <f t="shared" si="65"/>
        <v>13.1</v>
      </c>
      <c r="AJ126">
        <f t="shared" si="66"/>
        <v>47.937499999999943</v>
      </c>
      <c r="AK126">
        <f t="shared" si="67"/>
        <v>102.26666666666684</v>
      </c>
      <c r="AL126">
        <f t="shared" si="71"/>
        <v>95.874999999999986</v>
      </c>
      <c r="AM126">
        <f t="shared" si="72"/>
        <v>38.350000000000065</v>
      </c>
      <c r="AN126">
        <f t="shared" si="73"/>
        <v>38.350000000000065</v>
      </c>
      <c r="AQ126">
        <v>122</v>
      </c>
      <c r="AR126">
        <f t="shared" si="59"/>
        <v>6.6436758291915962E-2</v>
      </c>
      <c r="AS126">
        <f t="shared" si="60"/>
        <v>0.19449234202251711</v>
      </c>
      <c r="AT126">
        <f t="shared" si="61"/>
        <v>0.31118774723602827</v>
      </c>
      <c r="AU126">
        <f t="shared" si="62"/>
        <v>0.19449234202251733</v>
      </c>
      <c r="AV126">
        <f t="shared" si="63"/>
        <v>0.15559387361801413</v>
      </c>
      <c r="AW126">
        <f t="shared" si="64"/>
        <v>7.7796936809007067E-2</v>
      </c>
    </row>
    <row r="127" spans="5:49" x14ac:dyDescent="0.15">
      <c r="E127">
        <v>122</v>
      </c>
      <c r="F127">
        <f t="shared" si="80"/>
        <v>1320</v>
      </c>
      <c r="G127">
        <f t="shared" si="80"/>
        <v>1320</v>
      </c>
      <c r="H127">
        <f t="shared" si="77"/>
        <v>3886.666666666662</v>
      </c>
      <c r="I127">
        <f t="shared" si="78"/>
        <v>6218.666666666677</v>
      </c>
      <c r="J127">
        <f t="shared" si="79"/>
        <v>3886.6666666666661</v>
      </c>
      <c r="K127">
        <f t="shared" si="75"/>
        <v>3109.3333333333385</v>
      </c>
      <c r="L127">
        <f t="shared" si="76"/>
        <v>1554.6666666666692</v>
      </c>
      <c r="N127">
        <f t="shared" si="58"/>
        <v>19976.000000000011</v>
      </c>
      <c r="AH127">
        <v>122</v>
      </c>
      <c r="AI127">
        <f t="shared" si="65"/>
        <v>13.2</v>
      </c>
      <c r="AJ127">
        <f t="shared" si="66"/>
        <v>48.583333333333272</v>
      </c>
      <c r="AK127">
        <f t="shared" si="67"/>
        <v>103.64444444444462</v>
      </c>
      <c r="AL127">
        <f t="shared" si="71"/>
        <v>97.166666666666657</v>
      </c>
      <c r="AM127">
        <f t="shared" si="72"/>
        <v>38.866666666666731</v>
      </c>
      <c r="AN127">
        <f t="shared" si="73"/>
        <v>38.866666666666731</v>
      </c>
      <c r="AQ127">
        <v>123</v>
      </c>
      <c r="AR127">
        <f t="shared" si="59"/>
        <v>6.607929515418498E-2</v>
      </c>
      <c r="AS127">
        <f t="shared" si="60"/>
        <v>0.19456681350954444</v>
      </c>
      <c r="AT127">
        <f t="shared" si="61"/>
        <v>0.31130690161527202</v>
      </c>
      <c r="AU127">
        <f t="shared" si="62"/>
        <v>0.19456681350954466</v>
      </c>
      <c r="AV127">
        <f t="shared" si="63"/>
        <v>0.15565345080763601</v>
      </c>
      <c r="AW127">
        <f t="shared" si="64"/>
        <v>7.7826725403818006E-2</v>
      </c>
    </row>
    <row r="128" spans="5:49" x14ac:dyDescent="0.15">
      <c r="E128">
        <v>123</v>
      </c>
      <c r="F128">
        <f t="shared" si="80"/>
        <v>1330</v>
      </c>
      <c r="G128">
        <f t="shared" si="80"/>
        <v>1330</v>
      </c>
      <c r="H128">
        <f t="shared" si="77"/>
        <v>3938.3333333333285</v>
      </c>
      <c r="I128">
        <f t="shared" si="78"/>
        <v>6301.3333333333439</v>
      </c>
      <c r="J128">
        <f t="shared" si="79"/>
        <v>3938.3333333333326</v>
      </c>
      <c r="K128">
        <f t="shared" si="75"/>
        <v>3150.666666666672</v>
      </c>
      <c r="L128">
        <f t="shared" si="76"/>
        <v>1575.333333333336</v>
      </c>
      <c r="N128">
        <f t="shared" si="58"/>
        <v>20234.000000000011</v>
      </c>
      <c r="AH128">
        <v>123</v>
      </c>
      <c r="AI128">
        <f t="shared" si="65"/>
        <v>13.3</v>
      </c>
      <c r="AJ128">
        <f t="shared" si="66"/>
        <v>49.229166666666607</v>
      </c>
      <c r="AK128">
        <f t="shared" si="67"/>
        <v>105.0222222222224</v>
      </c>
      <c r="AL128">
        <f t="shared" si="71"/>
        <v>98.458333333333314</v>
      </c>
      <c r="AM128">
        <f t="shared" si="72"/>
        <v>39.383333333333397</v>
      </c>
      <c r="AN128">
        <f t="shared" si="73"/>
        <v>39.383333333333397</v>
      </c>
      <c r="AQ128">
        <v>124</v>
      </c>
      <c r="AR128">
        <f t="shared" si="59"/>
        <v>6.5730947909459284E-2</v>
      </c>
      <c r="AS128">
        <f t="shared" si="60"/>
        <v>0.19463938585219562</v>
      </c>
      <c r="AT128">
        <f t="shared" si="61"/>
        <v>0.31142301736351391</v>
      </c>
      <c r="AU128">
        <f t="shared" si="62"/>
        <v>0.19463938585219584</v>
      </c>
      <c r="AV128">
        <f t="shared" si="63"/>
        <v>0.15571150868175695</v>
      </c>
      <c r="AW128">
        <f t="shared" si="64"/>
        <v>7.7855754340878477E-2</v>
      </c>
    </row>
    <row r="129" spans="5:49" x14ac:dyDescent="0.15">
      <c r="E129">
        <v>124</v>
      </c>
      <c r="F129">
        <f t="shared" si="80"/>
        <v>1340</v>
      </c>
      <c r="G129">
        <f t="shared" si="80"/>
        <v>1340</v>
      </c>
      <c r="H129">
        <f t="shared" si="77"/>
        <v>3989.999999999995</v>
      </c>
      <c r="I129">
        <f t="shared" si="78"/>
        <v>6384.0000000000109</v>
      </c>
      <c r="J129">
        <f t="shared" si="79"/>
        <v>3989.9999999999991</v>
      </c>
      <c r="K129">
        <f t="shared" si="75"/>
        <v>3192.0000000000055</v>
      </c>
      <c r="L129">
        <f t="shared" si="76"/>
        <v>1596.0000000000027</v>
      </c>
      <c r="N129">
        <f t="shared" si="58"/>
        <v>20492.000000000011</v>
      </c>
      <c r="AH129">
        <v>124</v>
      </c>
      <c r="AI129">
        <f t="shared" si="65"/>
        <v>13.4</v>
      </c>
      <c r="AJ129">
        <f t="shared" si="66"/>
        <v>49.874999999999936</v>
      </c>
      <c r="AK129">
        <f t="shared" si="67"/>
        <v>106.40000000000018</v>
      </c>
      <c r="AL129">
        <f t="shared" si="71"/>
        <v>99.749999999999972</v>
      </c>
      <c r="AM129">
        <f t="shared" si="72"/>
        <v>39.90000000000007</v>
      </c>
      <c r="AN129">
        <f t="shared" si="73"/>
        <v>39.90000000000007</v>
      </c>
      <c r="AQ129">
        <v>125</v>
      </c>
      <c r="AR129">
        <f t="shared" si="59"/>
        <v>6.5391372242826429E-2</v>
      </c>
      <c r="AS129">
        <f t="shared" si="60"/>
        <v>0.19471013078274413</v>
      </c>
      <c r="AT129">
        <f t="shared" si="61"/>
        <v>0.31153620925239156</v>
      </c>
      <c r="AU129">
        <f t="shared" si="62"/>
        <v>0.19471013078274435</v>
      </c>
      <c r="AV129">
        <f t="shared" si="63"/>
        <v>0.15576810462619578</v>
      </c>
      <c r="AW129">
        <f t="shared" si="64"/>
        <v>7.788405231309789E-2</v>
      </c>
    </row>
    <row r="130" spans="5:49" x14ac:dyDescent="0.15">
      <c r="E130">
        <v>125</v>
      </c>
      <c r="F130">
        <f t="shared" si="80"/>
        <v>1350</v>
      </c>
      <c r="G130">
        <f t="shared" si="80"/>
        <v>1350</v>
      </c>
      <c r="H130">
        <f t="shared" si="77"/>
        <v>4041.6666666666615</v>
      </c>
      <c r="I130">
        <f t="shared" si="78"/>
        <v>6466.6666666666779</v>
      </c>
      <c r="J130">
        <f t="shared" si="79"/>
        <v>4041.6666666666656</v>
      </c>
      <c r="K130">
        <f t="shared" si="75"/>
        <v>3233.3333333333389</v>
      </c>
      <c r="L130">
        <f t="shared" si="76"/>
        <v>1616.6666666666695</v>
      </c>
      <c r="N130">
        <f t="shared" si="58"/>
        <v>20750.000000000011</v>
      </c>
      <c r="AH130">
        <v>125</v>
      </c>
      <c r="AI130">
        <f t="shared" si="65"/>
        <v>13.5</v>
      </c>
      <c r="AJ130">
        <f t="shared" si="66"/>
        <v>50.520833333333272</v>
      </c>
      <c r="AK130">
        <f t="shared" si="67"/>
        <v>107.77777777777797</v>
      </c>
      <c r="AL130">
        <f t="shared" si="71"/>
        <v>101.04166666666664</v>
      </c>
      <c r="AM130">
        <f t="shared" si="72"/>
        <v>40.416666666666735</v>
      </c>
      <c r="AN130">
        <f t="shared" si="73"/>
        <v>40.416666666666735</v>
      </c>
      <c r="AQ130">
        <v>126</v>
      </c>
      <c r="AR130">
        <f t="shared" si="59"/>
        <v>6.506024096385539E-2</v>
      </c>
      <c r="AS130">
        <f t="shared" si="60"/>
        <v>0.1947791164658631</v>
      </c>
      <c r="AT130">
        <f t="shared" si="61"/>
        <v>0.31164658634538189</v>
      </c>
      <c r="AU130">
        <f t="shared" si="62"/>
        <v>0.19477911646586329</v>
      </c>
      <c r="AV130">
        <f t="shared" si="63"/>
        <v>0.15582329317269095</v>
      </c>
      <c r="AW130">
        <f t="shared" si="64"/>
        <v>7.7911646586345473E-2</v>
      </c>
    </row>
    <row r="131" spans="5:49" x14ac:dyDescent="0.15">
      <c r="E131">
        <v>126</v>
      </c>
      <c r="F131">
        <f t="shared" si="80"/>
        <v>1360</v>
      </c>
      <c r="G131">
        <f t="shared" si="80"/>
        <v>1360</v>
      </c>
      <c r="H131">
        <f t="shared" si="77"/>
        <v>4093.333333333328</v>
      </c>
      <c r="I131">
        <f t="shared" si="78"/>
        <v>6549.3333333333449</v>
      </c>
      <c r="J131">
        <f t="shared" si="79"/>
        <v>4093.3333333333321</v>
      </c>
      <c r="K131">
        <f t="shared" si="75"/>
        <v>3274.6666666666724</v>
      </c>
      <c r="L131">
        <f t="shared" si="76"/>
        <v>1637.3333333333362</v>
      </c>
      <c r="N131">
        <f t="shared" si="58"/>
        <v>21008.000000000015</v>
      </c>
      <c r="AH131">
        <v>126</v>
      </c>
      <c r="AI131">
        <f t="shared" si="65"/>
        <v>13.6</v>
      </c>
      <c r="AJ131">
        <f t="shared" si="66"/>
        <v>51.1666666666666</v>
      </c>
      <c r="AK131">
        <f t="shared" si="67"/>
        <v>109.15555555555575</v>
      </c>
      <c r="AL131">
        <f t="shared" si="71"/>
        <v>102.3333333333333</v>
      </c>
      <c r="AM131">
        <f t="shared" si="72"/>
        <v>40.933333333333408</v>
      </c>
      <c r="AN131">
        <f t="shared" si="73"/>
        <v>40.933333333333408</v>
      </c>
      <c r="AQ131">
        <v>127</v>
      </c>
      <c r="AR131">
        <f t="shared" si="59"/>
        <v>6.4737242955064694E-2</v>
      </c>
      <c r="AS131">
        <f t="shared" si="60"/>
        <v>0.19484640771769446</v>
      </c>
      <c r="AT131">
        <f t="shared" si="61"/>
        <v>0.31175425234831211</v>
      </c>
      <c r="AU131">
        <f t="shared" si="62"/>
        <v>0.19484640771769465</v>
      </c>
      <c r="AV131">
        <f t="shared" si="63"/>
        <v>0.15587712617415606</v>
      </c>
      <c r="AW131">
        <f t="shared" si="64"/>
        <v>7.7938563087078028E-2</v>
      </c>
    </row>
    <row r="132" spans="5:49" x14ac:dyDescent="0.15">
      <c r="E132">
        <v>127</v>
      </c>
      <c r="F132">
        <f t="shared" si="80"/>
        <v>1370</v>
      </c>
      <c r="G132">
        <f t="shared" si="80"/>
        <v>1370</v>
      </c>
      <c r="H132">
        <f t="shared" si="77"/>
        <v>4144.9999999999945</v>
      </c>
      <c r="I132">
        <f t="shared" si="78"/>
        <v>6632.0000000000118</v>
      </c>
      <c r="J132">
        <f t="shared" si="79"/>
        <v>4144.9999999999991</v>
      </c>
      <c r="K132">
        <f t="shared" si="75"/>
        <v>3316.0000000000059</v>
      </c>
      <c r="L132">
        <f t="shared" si="76"/>
        <v>1658.000000000003</v>
      </c>
      <c r="N132">
        <f t="shared" si="58"/>
        <v>21266.000000000018</v>
      </c>
      <c r="AH132">
        <v>127</v>
      </c>
      <c r="AI132">
        <f t="shared" si="65"/>
        <v>13.7</v>
      </c>
      <c r="AJ132">
        <f t="shared" si="66"/>
        <v>51.812499999999929</v>
      </c>
      <c r="AK132">
        <f t="shared" si="67"/>
        <v>110.53333333333353</v>
      </c>
      <c r="AL132">
        <f t="shared" si="71"/>
        <v>103.62499999999997</v>
      </c>
      <c r="AM132">
        <f t="shared" si="72"/>
        <v>41.450000000000074</v>
      </c>
      <c r="AN132">
        <f t="shared" si="73"/>
        <v>41.450000000000074</v>
      </c>
      <c r="AQ132">
        <v>128</v>
      </c>
      <c r="AR132">
        <f t="shared" si="59"/>
        <v>6.4422082196934016E-2</v>
      </c>
      <c r="AS132">
        <f t="shared" si="60"/>
        <v>0.19491206620897164</v>
      </c>
      <c r="AT132">
        <f t="shared" si="61"/>
        <v>0.31185930593435562</v>
      </c>
      <c r="AU132">
        <f t="shared" si="62"/>
        <v>0.19491206620897186</v>
      </c>
      <c r="AV132">
        <f t="shared" si="63"/>
        <v>0.15592965296717781</v>
      </c>
      <c r="AW132">
        <f t="shared" si="64"/>
        <v>7.7964826483588906E-2</v>
      </c>
    </row>
    <row r="133" spans="5:49" x14ac:dyDescent="0.15">
      <c r="E133">
        <v>128</v>
      </c>
      <c r="F133">
        <f t="shared" si="80"/>
        <v>1380</v>
      </c>
      <c r="G133">
        <f t="shared" si="80"/>
        <v>1380</v>
      </c>
      <c r="H133">
        <f t="shared" si="77"/>
        <v>4196.6666666666615</v>
      </c>
      <c r="I133">
        <f t="shared" si="78"/>
        <v>6714.6666666666788</v>
      </c>
      <c r="J133">
        <f t="shared" si="79"/>
        <v>4196.6666666666661</v>
      </c>
      <c r="K133">
        <f t="shared" si="75"/>
        <v>3357.3333333333394</v>
      </c>
      <c r="L133">
        <f t="shared" si="76"/>
        <v>1678.6666666666697</v>
      </c>
      <c r="N133">
        <f t="shared" si="58"/>
        <v>21524.000000000015</v>
      </c>
      <c r="AH133">
        <v>128</v>
      </c>
      <c r="AI133">
        <f t="shared" si="65"/>
        <v>13.8</v>
      </c>
      <c r="AJ133">
        <f t="shared" si="66"/>
        <v>52.458333333333272</v>
      </c>
      <c r="AK133">
        <f t="shared" si="67"/>
        <v>111.91111111111131</v>
      </c>
      <c r="AL133">
        <f t="shared" si="71"/>
        <v>104.91666666666666</v>
      </c>
      <c r="AM133">
        <f t="shared" si="72"/>
        <v>41.96666666666674</v>
      </c>
      <c r="AN133">
        <f t="shared" si="73"/>
        <v>41.96666666666674</v>
      </c>
      <c r="AQ133">
        <v>129</v>
      </c>
      <c r="AR133">
        <f t="shared" si="59"/>
        <v>6.4114476863036562E-2</v>
      </c>
      <c r="AS133">
        <f t="shared" si="60"/>
        <v>0.19497615065353366</v>
      </c>
      <c r="AT133">
        <f t="shared" si="61"/>
        <v>0.31196184104565483</v>
      </c>
      <c r="AU133">
        <f t="shared" si="62"/>
        <v>0.19497615065353388</v>
      </c>
      <c r="AV133">
        <f t="shared" si="63"/>
        <v>0.15598092052282742</v>
      </c>
      <c r="AW133">
        <f t="shared" si="64"/>
        <v>7.7990460261413708E-2</v>
      </c>
    </row>
    <row r="134" spans="5:49" x14ac:dyDescent="0.15">
      <c r="E134">
        <v>129</v>
      </c>
      <c r="F134">
        <f t="shared" si="80"/>
        <v>1390</v>
      </c>
      <c r="G134">
        <f t="shared" si="80"/>
        <v>1390</v>
      </c>
      <c r="H134">
        <f t="shared" si="77"/>
        <v>4248.3333333333285</v>
      </c>
      <c r="I134">
        <f t="shared" si="78"/>
        <v>6797.3333333333458</v>
      </c>
      <c r="J134">
        <f t="shared" si="79"/>
        <v>4248.333333333333</v>
      </c>
      <c r="K134">
        <f t="shared" si="75"/>
        <v>3398.6666666666729</v>
      </c>
      <c r="L134">
        <f t="shared" si="76"/>
        <v>1699.3333333333364</v>
      </c>
      <c r="N134">
        <f t="shared" ref="N134:N155" si="81">SUM(G134:L134)</f>
        <v>21782.000000000015</v>
      </c>
      <c r="AH134">
        <v>129</v>
      </c>
      <c r="AI134">
        <f t="shared" si="65"/>
        <v>13.9</v>
      </c>
      <c r="AJ134">
        <f t="shared" si="66"/>
        <v>53.104166666666607</v>
      </c>
      <c r="AK134">
        <f t="shared" si="67"/>
        <v>113.28888888888909</v>
      </c>
      <c r="AL134">
        <f t="shared" si="71"/>
        <v>106.20833333333333</v>
      </c>
      <c r="AM134">
        <f t="shared" si="72"/>
        <v>42.483333333333412</v>
      </c>
      <c r="AN134">
        <f t="shared" si="73"/>
        <v>42.483333333333412</v>
      </c>
      <c r="AQ134">
        <v>130</v>
      </c>
      <c r="AR134">
        <f t="shared" ref="AR134:AR155" si="82">G134/$N134</f>
        <v>6.3814158479478425E-2</v>
      </c>
      <c r="AS134">
        <f t="shared" ref="AS134:AS155" si="83">H134/$N134</f>
        <v>0.19503871698344163</v>
      </c>
      <c r="AT134">
        <f t="shared" ref="AT134:AT155" si="84">I134/$N134</f>
        <v>0.31206194717350755</v>
      </c>
      <c r="AU134">
        <f t="shared" ref="AU134:AU155" si="85">J134/$N134</f>
        <v>0.19503871698344183</v>
      </c>
      <c r="AV134">
        <f t="shared" ref="AV134:AV155" si="86">K134/$N134</f>
        <v>0.15603097358675377</v>
      </c>
      <c r="AW134">
        <f t="shared" ref="AW134:AW155" si="87">L134/$N134</f>
        <v>7.8015486793376887E-2</v>
      </c>
    </row>
    <row r="135" spans="5:49" x14ac:dyDescent="0.15">
      <c r="E135">
        <v>130</v>
      </c>
      <c r="F135">
        <f t="shared" si="80"/>
        <v>1400</v>
      </c>
      <c r="G135">
        <f t="shared" si="80"/>
        <v>1400</v>
      </c>
      <c r="H135">
        <f t="shared" si="77"/>
        <v>4299.9999999999955</v>
      </c>
      <c r="I135">
        <f t="shared" si="78"/>
        <v>6880.0000000000127</v>
      </c>
      <c r="J135">
        <f t="shared" si="79"/>
        <v>4300</v>
      </c>
      <c r="K135">
        <f t="shared" si="75"/>
        <v>3440.0000000000064</v>
      </c>
      <c r="L135">
        <f t="shared" si="76"/>
        <v>1720.0000000000032</v>
      </c>
      <c r="N135">
        <f t="shared" si="81"/>
        <v>22040.000000000018</v>
      </c>
      <c r="AH135">
        <v>130</v>
      </c>
      <c r="AI135">
        <f t="shared" ref="AI135:AI155" si="88">G135/G$5</f>
        <v>14</v>
      </c>
      <c r="AJ135">
        <f t="shared" ref="AJ135:AK138" si="89">H135/H$5</f>
        <v>53.749999999999943</v>
      </c>
      <c r="AK135">
        <f t="shared" si="89"/>
        <v>114.66666666666688</v>
      </c>
      <c r="AL135">
        <f t="shared" si="71"/>
        <v>107.5</v>
      </c>
      <c r="AM135">
        <f t="shared" si="72"/>
        <v>43.000000000000078</v>
      </c>
      <c r="AN135">
        <f t="shared" si="73"/>
        <v>43.000000000000078</v>
      </c>
      <c r="AQ135">
        <v>131</v>
      </c>
      <c r="AR135">
        <f t="shared" si="82"/>
        <v>6.3520871143375623E-2</v>
      </c>
      <c r="AS135">
        <f t="shared" si="83"/>
        <v>0.19509981851179636</v>
      </c>
      <c r="AT135">
        <f t="shared" si="84"/>
        <v>0.31215970961887507</v>
      </c>
      <c r="AU135">
        <f t="shared" si="85"/>
        <v>0.19509981851179659</v>
      </c>
      <c r="AV135">
        <f t="shared" si="86"/>
        <v>0.15607985480943753</v>
      </c>
      <c r="AW135">
        <f t="shared" si="87"/>
        <v>7.8039927404718767E-2</v>
      </c>
    </row>
    <row r="136" spans="5:49" x14ac:dyDescent="0.15">
      <c r="E136">
        <v>131</v>
      </c>
      <c r="F136">
        <f t="shared" si="80"/>
        <v>1410</v>
      </c>
      <c r="G136">
        <f t="shared" si="80"/>
        <v>1410</v>
      </c>
      <c r="H136">
        <f t="shared" si="77"/>
        <v>4351.6666666666624</v>
      </c>
      <c r="I136">
        <f t="shared" si="78"/>
        <v>6962.6666666666797</v>
      </c>
      <c r="J136">
        <f t="shared" si="79"/>
        <v>4351.666666666667</v>
      </c>
      <c r="K136">
        <f t="shared" si="75"/>
        <v>3481.3333333333399</v>
      </c>
      <c r="L136">
        <f t="shared" si="76"/>
        <v>1740.6666666666699</v>
      </c>
      <c r="N136">
        <f t="shared" si="81"/>
        <v>22298.000000000022</v>
      </c>
      <c r="AH136">
        <v>131</v>
      </c>
      <c r="AI136">
        <f t="shared" si="88"/>
        <v>14.1</v>
      </c>
      <c r="AJ136">
        <f t="shared" si="89"/>
        <v>54.395833333333279</v>
      </c>
      <c r="AK136">
        <f t="shared" si="89"/>
        <v>116.04444444444466</v>
      </c>
      <c r="AL136">
        <f t="shared" si="71"/>
        <v>108.79166666666667</v>
      </c>
      <c r="AM136">
        <f t="shared" si="72"/>
        <v>43.516666666666751</v>
      </c>
      <c r="AN136">
        <f t="shared" si="73"/>
        <v>43.516666666666751</v>
      </c>
      <c r="AQ136">
        <v>132</v>
      </c>
      <c r="AR136">
        <f t="shared" si="82"/>
        <v>6.3234370795586983E-2</v>
      </c>
      <c r="AS136">
        <f t="shared" si="83"/>
        <v>0.19515950608425231</v>
      </c>
      <c r="AT136">
        <f t="shared" si="84"/>
        <v>0.31225520973480458</v>
      </c>
      <c r="AU136">
        <f t="shared" si="85"/>
        <v>0.19515950608425253</v>
      </c>
      <c r="AV136">
        <f t="shared" si="86"/>
        <v>0.15612760486740229</v>
      </c>
      <c r="AW136">
        <f t="shared" si="87"/>
        <v>7.8063802433701146E-2</v>
      </c>
    </row>
    <row r="137" spans="5:49" x14ac:dyDescent="0.15">
      <c r="E137">
        <v>132</v>
      </c>
      <c r="F137">
        <f t="shared" si="80"/>
        <v>1420</v>
      </c>
      <c r="G137">
        <f t="shared" si="80"/>
        <v>1420</v>
      </c>
      <c r="H137">
        <f t="shared" si="77"/>
        <v>4403.3333333333294</v>
      </c>
      <c r="I137">
        <f t="shared" si="78"/>
        <v>7045.3333333333467</v>
      </c>
      <c r="J137">
        <f t="shared" si="79"/>
        <v>4403.3333333333339</v>
      </c>
      <c r="K137">
        <f t="shared" si="75"/>
        <v>3522.6666666666733</v>
      </c>
      <c r="L137">
        <f t="shared" si="76"/>
        <v>1761.3333333333367</v>
      </c>
      <c r="N137">
        <f t="shared" si="81"/>
        <v>22556.000000000015</v>
      </c>
      <c r="AH137">
        <v>132</v>
      </c>
      <c r="AI137">
        <f t="shared" si="88"/>
        <v>14.2</v>
      </c>
      <c r="AJ137">
        <f t="shared" si="89"/>
        <v>55.041666666666615</v>
      </c>
      <c r="AK137">
        <f t="shared" si="89"/>
        <v>117.42222222222244</v>
      </c>
      <c r="AL137">
        <f t="shared" si="71"/>
        <v>110.08333333333334</v>
      </c>
      <c r="AM137">
        <f t="shared" si="72"/>
        <v>44.033333333333417</v>
      </c>
      <c r="AN137">
        <f t="shared" si="73"/>
        <v>44.033333333333417</v>
      </c>
      <c r="AQ137">
        <v>133</v>
      </c>
      <c r="AR137">
        <f t="shared" si="82"/>
        <v>6.2954424543358714E-2</v>
      </c>
      <c r="AS137">
        <f t="shared" si="83"/>
        <v>0.19521782822013328</v>
      </c>
      <c r="AT137">
        <f t="shared" si="84"/>
        <v>0.31234852515221412</v>
      </c>
      <c r="AU137">
        <f t="shared" si="85"/>
        <v>0.1952178282201335</v>
      </c>
      <c r="AV137">
        <f t="shared" si="86"/>
        <v>0.15617426257610706</v>
      </c>
      <c r="AW137">
        <f t="shared" si="87"/>
        <v>7.808713128805353E-2</v>
      </c>
    </row>
    <row r="138" spans="5:49" x14ac:dyDescent="0.15">
      <c r="E138">
        <v>133</v>
      </c>
      <c r="F138">
        <f t="shared" si="80"/>
        <v>1430</v>
      </c>
      <c r="G138">
        <f t="shared" si="80"/>
        <v>1430</v>
      </c>
      <c r="H138">
        <f t="shared" si="77"/>
        <v>4454.9999999999964</v>
      </c>
      <c r="I138">
        <f t="shared" si="78"/>
        <v>7128.0000000000136</v>
      </c>
      <c r="J138">
        <f t="shared" si="79"/>
        <v>4455.0000000000009</v>
      </c>
      <c r="K138">
        <f t="shared" si="75"/>
        <v>3564.0000000000068</v>
      </c>
      <c r="L138">
        <f t="shared" si="76"/>
        <v>1782.0000000000034</v>
      </c>
      <c r="N138">
        <f t="shared" si="81"/>
        <v>22814.000000000022</v>
      </c>
      <c r="AH138">
        <v>133</v>
      </c>
      <c r="AI138">
        <f t="shared" si="88"/>
        <v>14.3</v>
      </c>
      <c r="AJ138">
        <f t="shared" si="89"/>
        <v>55.687499999999957</v>
      </c>
      <c r="AK138">
        <f t="shared" si="89"/>
        <v>118.80000000000022</v>
      </c>
      <c r="AL138">
        <f t="shared" si="71"/>
        <v>111.37500000000003</v>
      </c>
      <c r="AM138">
        <f t="shared" si="72"/>
        <v>44.550000000000082</v>
      </c>
      <c r="AN138">
        <f t="shared" si="73"/>
        <v>44.550000000000082</v>
      </c>
      <c r="AQ138">
        <v>134</v>
      </c>
      <c r="AR138">
        <f t="shared" si="82"/>
        <v>6.2680810028929543E-2</v>
      </c>
      <c r="AS138">
        <f t="shared" si="83"/>
        <v>0.19527483124397266</v>
      </c>
      <c r="AT138">
        <f t="shared" si="84"/>
        <v>0.31243972999035707</v>
      </c>
      <c r="AU138">
        <f t="shared" si="85"/>
        <v>0.19527483124397285</v>
      </c>
      <c r="AV138">
        <f t="shared" si="86"/>
        <v>0.15621986499517854</v>
      </c>
      <c r="AW138">
        <f t="shared" si="87"/>
        <v>7.8109932497589268E-2</v>
      </c>
    </row>
    <row r="139" spans="5:49" x14ac:dyDescent="0.15">
      <c r="E139">
        <v>134</v>
      </c>
      <c r="F139">
        <f t="shared" si="80"/>
        <v>1440</v>
      </c>
      <c r="G139">
        <f t="shared" si="80"/>
        <v>1440</v>
      </c>
      <c r="H139">
        <f t="shared" si="77"/>
        <v>4506.6666666666633</v>
      </c>
      <c r="I139">
        <f t="shared" si="78"/>
        <v>7210.6666666666806</v>
      </c>
      <c r="J139">
        <f t="shared" si="79"/>
        <v>4506.6666666666679</v>
      </c>
      <c r="K139">
        <f t="shared" si="75"/>
        <v>3605.3333333333403</v>
      </c>
      <c r="L139">
        <f t="shared" si="76"/>
        <v>1802.6666666666702</v>
      </c>
      <c r="N139">
        <f t="shared" si="81"/>
        <v>23072.000000000022</v>
      </c>
      <c r="AH139">
        <v>134</v>
      </c>
      <c r="AI139">
        <f t="shared" si="88"/>
        <v>14.4</v>
      </c>
      <c r="AJ139">
        <f t="shared" ref="AJ139:AK155" si="90">H139/H$5</f>
        <v>56.333333333333293</v>
      </c>
      <c r="AK139">
        <f t="shared" si="90"/>
        <v>120.177777777778</v>
      </c>
      <c r="AL139">
        <f t="shared" si="71"/>
        <v>112.6666666666667</v>
      </c>
      <c r="AM139">
        <f t="shared" si="72"/>
        <v>45.066666666666755</v>
      </c>
      <c r="AN139">
        <f t="shared" si="73"/>
        <v>45.066666666666755</v>
      </c>
      <c r="AQ139">
        <v>135</v>
      </c>
      <c r="AR139">
        <f t="shared" si="82"/>
        <v>6.2413314840499244E-2</v>
      </c>
      <c r="AS139">
        <f t="shared" si="83"/>
        <v>0.19533055940822899</v>
      </c>
      <c r="AT139">
        <f t="shared" si="84"/>
        <v>0.31252889505316722</v>
      </c>
      <c r="AU139">
        <f t="shared" si="85"/>
        <v>0.19533055940822919</v>
      </c>
      <c r="AV139">
        <f t="shared" si="86"/>
        <v>0.15626444752658361</v>
      </c>
      <c r="AW139">
        <f t="shared" si="87"/>
        <v>7.8132223763291805E-2</v>
      </c>
    </row>
    <row r="140" spans="5:49" x14ac:dyDescent="0.15">
      <c r="E140">
        <v>135</v>
      </c>
      <c r="F140">
        <f t="shared" si="80"/>
        <v>1450</v>
      </c>
      <c r="G140">
        <f t="shared" si="80"/>
        <v>1450</v>
      </c>
      <c r="H140">
        <f t="shared" si="77"/>
        <v>4558.3333333333303</v>
      </c>
      <c r="I140">
        <f t="shared" si="78"/>
        <v>7293.3333333333476</v>
      </c>
      <c r="J140">
        <f t="shared" si="79"/>
        <v>4558.3333333333348</v>
      </c>
      <c r="K140">
        <f t="shared" si="75"/>
        <v>3646.6666666666738</v>
      </c>
      <c r="L140">
        <f t="shared" si="76"/>
        <v>1823.3333333333369</v>
      </c>
      <c r="N140">
        <f t="shared" si="81"/>
        <v>23330.000000000025</v>
      </c>
      <c r="AH140">
        <v>135</v>
      </c>
      <c r="AI140">
        <f t="shared" si="88"/>
        <v>14.5</v>
      </c>
      <c r="AJ140">
        <f t="shared" si="90"/>
        <v>56.979166666666629</v>
      </c>
      <c r="AK140">
        <f t="shared" si="90"/>
        <v>121.5555555555558</v>
      </c>
      <c r="AL140">
        <f t="shared" si="71"/>
        <v>113.95833333333337</v>
      </c>
      <c r="AM140">
        <f t="shared" si="72"/>
        <v>45.583333333333421</v>
      </c>
      <c r="AN140">
        <f t="shared" si="73"/>
        <v>45.583333333333421</v>
      </c>
      <c r="AQ140">
        <v>136</v>
      </c>
      <c r="AR140">
        <f t="shared" si="82"/>
        <v>6.2151735962280255E-2</v>
      </c>
      <c r="AS140">
        <f t="shared" si="83"/>
        <v>0.19538505500785791</v>
      </c>
      <c r="AT140">
        <f t="shared" si="84"/>
        <v>0.31261608801257351</v>
      </c>
      <c r="AU140">
        <f t="shared" si="85"/>
        <v>0.1953850550078581</v>
      </c>
      <c r="AV140">
        <f t="shared" si="86"/>
        <v>0.15630804400628676</v>
      </c>
      <c r="AW140">
        <f t="shared" si="87"/>
        <v>7.8154022003143378E-2</v>
      </c>
    </row>
    <row r="141" spans="5:49" x14ac:dyDescent="0.15">
      <c r="E141">
        <v>136</v>
      </c>
      <c r="F141">
        <f t="shared" si="80"/>
        <v>1460</v>
      </c>
      <c r="G141">
        <f t="shared" si="80"/>
        <v>1460</v>
      </c>
      <c r="H141">
        <f t="shared" si="77"/>
        <v>4609.9999999999973</v>
      </c>
      <c r="I141">
        <f t="shared" si="78"/>
        <v>7376.0000000000146</v>
      </c>
      <c r="J141">
        <f t="shared" si="79"/>
        <v>4610.0000000000018</v>
      </c>
      <c r="K141">
        <f t="shared" si="75"/>
        <v>3688.0000000000073</v>
      </c>
      <c r="L141">
        <f t="shared" si="76"/>
        <v>1844.0000000000036</v>
      </c>
      <c r="N141">
        <f t="shared" si="81"/>
        <v>23588.000000000025</v>
      </c>
      <c r="AH141">
        <v>136</v>
      </c>
      <c r="AI141">
        <f t="shared" si="88"/>
        <v>14.6</v>
      </c>
      <c r="AJ141">
        <f t="shared" si="90"/>
        <v>57.624999999999964</v>
      </c>
      <c r="AK141">
        <f t="shared" si="90"/>
        <v>122.93333333333358</v>
      </c>
      <c r="AL141">
        <f t="shared" si="71"/>
        <v>115.25000000000004</v>
      </c>
      <c r="AM141">
        <f t="shared" si="72"/>
        <v>46.100000000000094</v>
      </c>
      <c r="AN141">
        <f t="shared" si="73"/>
        <v>46.100000000000094</v>
      </c>
      <c r="AQ141">
        <v>137</v>
      </c>
      <c r="AR141">
        <f t="shared" si="82"/>
        <v>6.189587926064094E-2</v>
      </c>
      <c r="AS141">
        <f t="shared" si="83"/>
        <v>0.19543835848736613</v>
      </c>
      <c r="AT141">
        <f t="shared" si="84"/>
        <v>0.31270137357978661</v>
      </c>
      <c r="AU141">
        <f t="shared" si="85"/>
        <v>0.19543835848736632</v>
      </c>
      <c r="AV141">
        <f t="shared" si="86"/>
        <v>0.15635068678989331</v>
      </c>
      <c r="AW141">
        <f t="shared" si="87"/>
        <v>7.8175343394946653E-2</v>
      </c>
    </row>
    <row r="142" spans="5:49" x14ac:dyDescent="0.15">
      <c r="E142">
        <v>137</v>
      </c>
      <c r="F142">
        <f t="shared" si="80"/>
        <v>1470</v>
      </c>
      <c r="G142">
        <f t="shared" si="80"/>
        <v>1470</v>
      </c>
      <c r="H142">
        <f t="shared" si="77"/>
        <v>4661.6666666666642</v>
      </c>
      <c r="I142">
        <f t="shared" si="78"/>
        <v>7458.6666666666815</v>
      </c>
      <c r="J142">
        <f t="shared" si="79"/>
        <v>4661.6666666666688</v>
      </c>
      <c r="K142">
        <f t="shared" si="75"/>
        <v>3729.3333333333408</v>
      </c>
      <c r="L142">
        <f t="shared" si="76"/>
        <v>1864.6666666666704</v>
      </c>
      <c r="N142">
        <f t="shared" si="81"/>
        <v>23846.000000000025</v>
      </c>
      <c r="AH142">
        <v>137</v>
      </c>
      <c r="AI142">
        <f t="shared" si="88"/>
        <v>14.7</v>
      </c>
      <c r="AJ142">
        <f t="shared" si="90"/>
        <v>58.2708333333333</v>
      </c>
      <c r="AK142">
        <f t="shared" si="90"/>
        <v>124.31111111111136</v>
      </c>
      <c r="AL142">
        <f t="shared" si="71"/>
        <v>116.54166666666671</v>
      </c>
      <c r="AM142">
        <f t="shared" si="72"/>
        <v>46.61666666666676</v>
      </c>
      <c r="AN142">
        <f t="shared" si="73"/>
        <v>46.61666666666676</v>
      </c>
      <c r="AQ142">
        <v>138</v>
      </c>
      <c r="AR142">
        <f t="shared" si="82"/>
        <v>6.1645559003606409E-2</v>
      </c>
      <c r="AS142">
        <f t="shared" si="83"/>
        <v>0.19549050854091501</v>
      </c>
      <c r="AT142">
        <f t="shared" si="84"/>
        <v>0.31278481366546479</v>
      </c>
      <c r="AU142">
        <f t="shared" si="85"/>
        <v>0.19549050854091521</v>
      </c>
      <c r="AV142">
        <f t="shared" si="86"/>
        <v>0.15639240683273239</v>
      </c>
      <c r="AW142">
        <f t="shared" si="87"/>
        <v>7.8196203416366197E-2</v>
      </c>
    </row>
    <row r="143" spans="5:49" x14ac:dyDescent="0.15">
      <c r="E143">
        <v>138</v>
      </c>
      <c r="F143">
        <f t="shared" si="80"/>
        <v>1480</v>
      </c>
      <c r="G143">
        <f t="shared" si="80"/>
        <v>1480</v>
      </c>
      <c r="H143">
        <f t="shared" si="77"/>
        <v>4713.3333333333312</v>
      </c>
      <c r="I143">
        <f t="shared" si="78"/>
        <v>7541.3333333333485</v>
      </c>
      <c r="J143">
        <f t="shared" si="79"/>
        <v>4713.3333333333358</v>
      </c>
      <c r="K143">
        <f t="shared" si="75"/>
        <v>3770.6666666666742</v>
      </c>
      <c r="L143">
        <f t="shared" si="76"/>
        <v>1885.3333333333371</v>
      </c>
      <c r="N143">
        <f t="shared" si="81"/>
        <v>24104.000000000025</v>
      </c>
      <c r="AH143">
        <v>138</v>
      </c>
      <c r="AI143">
        <f t="shared" si="88"/>
        <v>14.8</v>
      </c>
      <c r="AJ143">
        <f t="shared" si="90"/>
        <v>58.916666666666643</v>
      </c>
      <c r="AK143">
        <f t="shared" si="90"/>
        <v>125.68888888888914</v>
      </c>
      <c r="AL143">
        <f t="shared" si="71"/>
        <v>117.8333333333334</v>
      </c>
      <c r="AM143">
        <f t="shared" si="72"/>
        <v>47.133333333333425</v>
      </c>
      <c r="AN143">
        <f t="shared" si="73"/>
        <v>47.133333333333425</v>
      </c>
      <c r="AQ143">
        <v>139</v>
      </c>
      <c r="AR143">
        <f t="shared" si="82"/>
        <v>6.1400597411217991E-2</v>
      </c>
      <c r="AS143">
        <f t="shared" si="83"/>
        <v>0.19554154220599596</v>
      </c>
      <c r="AT143">
        <f t="shared" si="84"/>
        <v>0.31286646752959429</v>
      </c>
      <c r="AU143">
        <f t="shared" si="85"/>
        <v>0.19554154220599612</v>
      </c>
      <c r="AV143">
        <f t="shared" si="86"/>
        <v>0.15643323376479715</v>
      </c>
      <c r="AW143">
        <f t="shared" si="87"/>
        <v>7.8216616882398574E-2</v>
      </c>
    </row>
    <row r="144" spans="5:49" x14ac:dyDescent="0.15">
      <c r="E144">
        <v>139</v>
      </c>
      <c r="F144">
        <f t="shared" si="80"/>
        <v>1490</v>
      </c>
      <c r="G144">
        <f t="shared" si="80"/>
        <v>1490</v>
      </c>
      <c r="H144">
        <f t="shared" si="77"/>
        <v>4764.9999999999982</v>
      </c>
      <c r="I144">
        <f t="shared" si="78"/>
        <v>7624.0000000000155</v>
      </c>
      <c r="J144">
        <f t="shared" si="79"/>
        <v>4765.0000000000027</v>
      </c>
      <c r="K144">
        <f t="shared" si="75"/>
        <v>3812.0000000000077</v>
      </c>
      <c r="L144">
        <f t="shared" si="76"/>
        <v>1906.0000000000039</v>
      </c>
      <c r="N144">
        <f t="shared" si="81"/>
        <v>24362.000000000029</v>
      </c>
      <c r="AH144">
        <v>139</v>
      </c>
      <c r="AI144">
        <f t="shared" si="88"/>
        <v>14.9</v>
      </c>
      <c r="AJ144">
        <f t="shared" si="90"/>
        <v>59.562499999999979</v>
      </c>
      <c r="AK144">
        <f t="shared" si="90"/>
        <v>127.06666666666692</v>
      </c>
      <c r="AL144">
        <f t="shared" ref="AL144:AL155" si="91">J144/J$5</f>
        <v>119.12500000000007</v>
      </c>
      <c r="AM144">
        <f t="shared" ref="AM144:AM155" si="92">K144/K$5</f>
        <v>47.650000000000098</v>
      </c>
      <c r="AN144">
        <f t="shared" ref="AN144:AN155" si="93">L144/L$5</f>
        <v>47.650000000000098</v>
      </c>
      <c r="AQ144">
        <v>140</v>
      </c>
      <c r="AR144">
        <f t="shared" si="82"/>
        <v>6.1160824234463437E-2</v>
      </c>
      <c r="AS144">
        <f t="shared" si="83"/>
        <v>0.19559149495115313</v>
      </c>
      <c r="AT144">
        <f t="shared" si="84"/>
        <v>0.31294639192184576</v>
      </c>
      <c r="AU144">
        <f t="shared" si="85"/>
        <v>0.19559149495115333</v>
      </c>
      <c r="AV144">
        <f t="shared" si="86"/>
        <v>0.15647319596092288</v>
      </c>
      <c r="AW144">
        <f t="shared" si="87"/>
        <v>7.8236597980461439E-2</v>
      </c>
    </row>
    <row r="145" spans="5:49" x14ac:dyDescent="0.15">
      <c r="E145">
        <v>140</v>
      </c>
      <c r="F145">
        <f t="shared" si="80"/>
        <v>1500</v>
      </c>
      <c r="G145">
        <f t="shared" si="80"/>
        <v>1500</v>
      </c>
      <c r="H145">
        <f t="shared" si="77"/>
        <v>4816.6666666666652</v>
      </c>
      <c r="I145">
        <f t="shared" si="78"/>
        <v>7706.6666666666824</v>
      </c>
      <c r="J145">
        <f t="shared" si="79"/>
        <v>4816.6666666666697</v>
      </c>
      <c r="K145">
        <f t="shared" si="79"/>
        <v>3853.3333333333412</v>
      </c>
      <c r="L145">
        <f t="shared" si="79"/>
        <v>1926.6666666666706</v>
      </c>
      <c r="N145">
        <f t="shared" si="81"/>
        <v>24620.000000000029</v>
      </c>
      <c r="AH145">
        <v>140</v>
      </c>
      <c r="AI145">
        <f t="shared" si="88"/>
        <v>15</v>
      </c>
      <c r="AJ145">
        <f t="shared" si="90"/>
        <v>60.208333333333314</v>
      </c>
      <c r="AK145">
        <f t="shared" si="90"/>
        <v>128.44444444444471</v>
      </c>
      <c r="AL145">
        <f t="shared" si="91"/>
        <v>120.41666666666674</v>
      </c>
      <c r="AM145">
        <f t="shared" si="92"/>
        <v>48.166666666666764</v>
      </c>
      <c r="AN145">
        <f t="shared" si="93"/>
        <v>48.166666666666764</v>
      </c>
      <c r="AQ145">
        <v>141</v>
      </c>
      <c r="AR145">
        <f t="shared" si="82"/>
        <v>6.0926076360682299E-2</v>
      </c>
      <c r="AS145">
        <f t="shared" si="83"/>
        <v>0.19564040075819089</v>
      </c>
      <c r="AT145">
        <f t="shared" si="84"/>
        <v>0.31302464121310614</v>
      </c>
      <c r="AU145">
        <f t="shared" si="85"/>
        <v>0.19564040075819106</v>
      </c>
      <c r="AV145">
        <f t="shared" si="86"/>
        <v>0.15651232060655307</v>
      </c>
      <c r="AW145">
        <f t="shared" si="87"/>
        <v>7.8256160303276534E-2</v>
      </c>
    </row>
    <row r="146" spans="5:49" x14ac:dyDescent="0.15">
      <c r="E146">
        <v>141</v>
      </c>
      <c r="F146">
        <f t="shared" si="80"/>
        <v>1510</v>
      </c>
      <c r="G146">
        <f t="shared" si="80"/>
        <v>1510</v>
      </c>
      <c r="H146">
        <f t="shared" si="77"/>
        <v>4868.3333333333321</v>
      </c>
      <c r="I146">
        <f t="shared" si="78"/>
        <v>7789.3333333333494</v>
      </c>
      <c r="J146">
        <f t="shared" si="79"/>
        <v>4868.3333333333367</v>
      </c>
      <c r="K146">
        <f t="shared" si="79"/>
        <v>3894.6666666666747</v>
      </c>
      <c r="L146">
        <f t="shared" si="79"/>
        <v>1947.3333333333374</v>
      </c>
      <c r="N146">
        <f t="shared" si="81"/>
        <v>24878.000000000029</v>
      </c>
      <c r="AH146">
        <v>141</v>
      </c>
      <c r="AI146">
        <f t="shared" si="88"/>
        <v>15.1</v>
      </c>
      <c r="AJ146">
        <f t="shared" si="90"/>
        <v>60.85416666666665</v>
      </c>
      <c r="AK146">
        <f t="shared" si="90"/>
        <v>129.82222222222248</v>
      </c>
      <c r="AL146">
        <f t="shared" si="91"/>
        <v>121.70833333333341</v>
      </c>
      <c r="AM146">
        <f t="shared" si="92"/>
        <v>48.683333333333437</v>
      </c>
      <c r="AN146">
        <f t="shared" si="93"/>
        <v>48.683333333333437</v>
      </c>
      <c r="AQ146">
        <v>142</v>
      </c>
      <c r="AR146">
        <f t="shared" si="82"/>
        <v>6.0696197443524329E-2</v>
      </c>
      <c r="AS146">
        <f t="shared" si="83"/>
        <v>0.19568829219926548</v>
      </c>
      <c r="AT146">
        <f t="shared" si="84"/>
        <v>0.3131012675188255</v>
      </c>
      <c r="AU146">
        <f t="shared" si="85"/>
        <v>0.19568829219926565</v>
      </c>
      <c r="AV146">
        <f t="shared" si="86"/>
        <v>0.15655063375941275</v>
      </c>
      <c r="AW146">
        <f t="shared" si="87"/>
        <v>7.8275316879706375E-2</v>
      </c>
    </row>
    <row r="147" spans="5:49" x14ac:dyDescent="0.15">
      <c r="E147">
        <v>142</v>
      </c>
      <c r="F147">
        <f t="shared" si="80"/>
        <v>1520</v>
      </c>
      <c r="G147">
        <f t="shared" si="80"/>
        <v>1520</v>
      </c>
      <c r="H147">
        <f t="shared" si="77"/>
        <v>4919.9999999999991</v>
      </c>
      <c r="I147">
        <f t="shared" si="78"/>
        <v>7872.0000000000164</v>
      </c>
      <c r="J147">
        <f t="shared" si="79"/>
        <v>4920.0000000000036</v>
      </c>
      <c r="K147">
        <f t="shared" si="79"/>
        <v>3936.0000000000082</v>
      </c>
      <c r="L147">
        <f t="shared" si="79"/>
        <v>1968.0000000000041</v>
      </c>
      <c r="N147">
        <f t="shared" si="81"/>
        <v>25136.000000000029</v>
      </c>
      <c r="AH147">
        <v>142</v>
      </c>
      <c r="AI147">
        <f t="shared" si="88"/>
        <v>15.2</v>
      </c>
      <c r="AJ147">
        <f t="shared" si="90"/>
        <v>61.499999999999986</v>
      </c>
      <c r="AK147">
        <f t="shared" si="90"/>
        <v>131.20000000000027</v>
      </c>
      <c r="AL147">
        <f t="shared" si="91"/>
        <v>123.00000000000009</v>
      </c>
      <c r="AM147">
        <f t="shared" si="92"/>
        <v>49.200000000000102</v>
      </c>
      <c r="AN147">
        <f t="shared" si="93"/>
        <v>49.200000000000102</v>
      </c>
      <c r="AQ147">
        <v>143</v>
      </c>
      <c r="AR147">
        <f t="shared" si="82"/>
        <v>6.0471037555696938E-2</v>
      </c>
      <c r="AS147">
        <f t="shared" si="83"/>
        <v>0.19573520050922952</v>
      </c>
      <c r="AT147">
        <f t="shared" si="84"/>
        <v>0.31317632081476793</v>
      </c>
      <c r="AU147">
        <f t="shared" si="85"/>
        <v>0.19573520050922971</v>
      </c>
      <c r="AV147">
        <f t="shared" si="86"/>
        <v>0.15658816040738396</v>
      </c>
      <c r="AW147">
        <f t="shared" si="87"/>
        <v>7.8294080203691982E-2</v>
      </c>
    </row>
    <row r="148" spans="5:49" x14ac:dyDescent="0.15">
      <c r="E148">
        <v>143</v>
      </c>
      <c r="F148">
        <f t="shared" si="80"/>
        <v>1530</v>
      </c>
      <c r="G148">
        <f t="shared" si="80"/>
        <v>1530</v>
      </c>
      <c r="H148">
        <f t="shared" si="77"/>
        <v>4971.6666666666661</v>
      </c>
      <c r="I148">
        <f t="shared" si="78"/>
        <v>7954.6666666666833</v>
      </c>
      <c r="J148">
        <f t="shared" si="79"/>
        <v>4971.6666666666706</v>
      </c>
      <c r="K148">
        <f t="shared" si="79"/>
        <v>3977.3333333333417</v>
      </c>
      <c r="L148">
        <f t="shared" si="79"/>
        <v>1988.6666666666708</v>
      </c>
      <c r="N148">
        <f t="shared" si="81"/>
        <v>25394.000000000036</v>
      </c>
      <c r="AH148">
        <v>143</v>
      </c>
      <c r="AI148">
        <f t="shared" si="88"/>
        <v>15.3</v>
      </c>
      <c r="AJ148">
        <f t="shared" si="90"/>
        <v>62.145833333333329</v>
      </c>
      <c r="AK148">
        <f t="shared" si="90"/>
        <v>132.57777777777807</v>
      </c>
      <c r="AL148">
        <f t="shared" si="91"/>
        <v>124.29166666666677</v>
      </c>
      <c r="AM148">
        <f t="shared" si="92"/>
        <v>49.716666666666768</v>
      </c>
      <c r="AN148">
        <f t="shared" si="93"/>
        <v>49.716666666666768</v>
      </c>
      <c r="AQ148">
        <v>144</v>
      </c>
      <c r="AR148">
        <f t="shared" si="82"/>
        <v>6.0250452862880909E-2</v>
      </c>
      <c r="AS148">
        <f t="shared" si="83"/>
        <v>0.19578115565356616</v>
      </c>
      <c r="AT148">
        <f t="shared" si="84"/>
        <v>0.31324984904570652</v>
      </c>
      <c r="AU148">
        <f t="shared" si="85"/>
        <v>0.19578115565356632</v>
      </c>
      <c r="AV148">
        <f t="shared" si="86"/>
        <v>0.15662492452285326</v>
      </c>
      <c r="AW148">
        <f t="shared" si="87"/>
        <v>7.831246226142663E-2</v>
      </c>
    </row>
    <row r="149" spans="5:49" x14ac:dyDescent="0.15">
      <c r="E149">
        <v>144</v>
      </c>
      <c r="F149">
        <f t="shared" si="80"/>
        <v>1540</v>
      </c>
      <c r="G149">
        <f t="shared" si="80"/>
        <v>1540</v>
      </c>
      <c r="H149">
        <f t="shared" si="77"/>
        <v>5023.333333333333</v>
      </c>
      <c r="I149">
        <f t="shared" si="78"/>
        <v>8037.3333333333503</v>
      </c>
      <c r="J149">
        <f t="shared" si="79"/>
        <v>5023.3333333333376</v>
      </c>
      <c r="K149">
        <f t="shared" si="79"/>
        <v>4018.6666666666752</v>
      </c>
      <c r="L149">
        <f t="shared" si="79"/>
        <v>2009.3333333333376</v>
      </c>
      <c r="N149">
        <f t="shared" si="81"/>
        <v>25652.000000000036</v>
      </c>
      <c r="AH149">
        <v>144</v>
      </c>
      <c r="AI149">
        <f t="shared" si="88"/>
        <v>15.4</v>
      </c>
      <c r="AJ149">
        <f t="shared" si="90"/>
        <v>62.791666666666664</v>
      </c>
      <c r="AK149">
        <f t="shared" si="90"/>
        <v>133.95555555555583</v>
      </c>
      <c r="AL149">
        <f t="shared" si="91"/>
        <v>125.58333333333344</v>
      </c>
      <c r="AM149">
        <f t="shared" si="92"/>
        <v>50.233333333333441</v>
      </c>
      <c r="AN149">
        <f t="shared" si="93"/>
        <v>50.233333333333441</v>
      </c>
      <c r="AQ149">
        <v>145</v>
      </c>
      <c r="AR149">
        <f t="shared" si="82"/>
        <v>6.0034305317324101E-2</v>
      </c>
      <c r="AS149">
        <f t="shared" si="83"/>
        <v>0.19582618639222385</v>
      </c>
      <c r="AT149">
        <f t="shared" si="84"/>
        <v>0.31332189822755885</v>
      </c>
      <c r="AU149">
        <f t="shared" si="85"/>
        <v>0.19582618639222402</v>
      </c>
      <c r="AV149">
        <f t="shared" si="86"/>
        <v>0.15666094911377942</v>
      </c>
      <c r="AW149">
        <f t="shared" si="87"/>
        <v>7.8330474556889712E-2</v>
      </c>
    </row>
    <row r="150" spans="5:49" x14ac:dyDescent="0.15">
      <c r="E150">
        <v>145</v>
      </c>
      <c r="F150">
        <f t="shared" si="80"/>
        <v>1550</v>
      </c>
      <c r="G150">
        <f t="shared" si="80"/>
        <v>1550</v>
      </c>
      <c r="H150">
        <f t="shared" si="77"/>
        <v>5075</v>
      </c>
      <c r="I150">
        <f t="shared" si="78"/>
        <v>8120.0000000000173</v>
      </c>
      <c r="J150">
        <f t="shared" si="79"/>
        <v>5075.0000000000045</v>
      </c>
      <c r="K150">
        <f t="shared" si="79"/>
        <v>4060.0000000000086</v>
      </c>
      <c r="L150">
        <f t="shared" si="79"/>
        <v>2030.0000000000043</v>
      </c>
      <c r="N150">
        <f t="shared" si="81"/>
        <v>25910.000000000033</v>
      </c>
      <c r="AH150">
        <v>145</v>
      </c>
      <c r="AI150">
        <f t="shared" si="88"/>
        <v>15.5</v>
      </c>
      <c r="AJ150">
        <f t="shared" si="90"/>
        <v>63.4375</v>
      </c>
      <c r="AK150">
        <f t="shared" si="90"/>
        <v>135.33333333333363</v>
      </c>
      <c r="AL150">
        <f t="shared" si="91"/>
        <v>126.87500000000011</v>
      </c>
      <c r="AM150">
        <f t="shared" si="92"/>
        <v>50.750000000000107</v>
      </c>
      <c r="AN150">
        <f t="shared" si="93"/>
        <v>50.750000000000107</v>
      </c>
      <c r="AQ150">
        <v>146</v>
      </c>
      <c r="AR150">
        <f t="shared" si="82"/>
        <v>5.9822462369741335E-2</v>
      </c>
      <c r="AS150">
        <f t="shared" si="83"/>
        <v>0.19587032033963697</v>
      </c>
      <c r="AT150">
        <f t="shared" si="84"/>
        <v>0.31339251254341982</v>
      </c>
      <c r="AU150">
        <f t="shared" si="85"/>
        <v>0.19587032033963714</v>
      </c>
      <c r="AV150">
        <f t="shared" si="86"/>
        <v>0.15669625627170991</v>
      </c>
      <c r="AW150">
        <f t="shared" si="87"/>
        <v>7.8348128135854955E-2</v>
      </c>
    </row>
    <row r="151" spans="5:49" x14ac:dyDescent="0.15">
      <c r="E151">
        <v>146</v>
      </c>
      <c r="F151">
        <f t="shared" si="80"/>
        <v>1560</v>
      </c>
      <c r="G151">
        <f t="shared" si="80"/>
        <v>1560</v>
      </c>
      <c r="H151">
        <f t="shared" si="80"/>
        <v>5126.666666666667</v>
      </c>
      <c r="I151">
        <f t="shared" si="80"/>
        <v>8202.6666666666843</v>
      </c>
      <c r="J151">
        <f t="shared" si="80"/>
        <v>5126.6666666666715</v>
      </c>
      <c r="K151">
        <f t="shared" si="80"/>
        <v>4101.3333333333421</v>
      </c>
      <c r="L151">
        <f t="shared" si="80"/>
        <v>2050.6666666666711</v>
      </c>
      <c r="N151">
        <f t="shared" si="81"/>
        <v>26168.000000000036</v>
      </c>
      <c r="AH151">
        <v>146</v>
      </c>
      <c r="AI151">
        <f t="shared" si="88"/>
        <v>15.6</v>
      </c>
      <c r="AJ151">
        <f t="shared" si="90"/>
        <v>64.083333333333343</v>
      </c>
      <c r="AK151">
        <f t="shared" si="90"/>
        <v>136.71111111111139</v>
      </c>
      <c r="AL151">
        <f t="shared" si="91"/>
        <v>128.1666666666668</v>
      </c>
      <c r="AM151">
        <f t="shared" si="92"/>
        <v>51.266666666666779</v>
      </c>
      <c r="AN151">
        <f t="shared" si="93"/>
        <v>51.266666666666779</v>
      </c>
      <c r="AQ151">
        <v>147</v>
      </c>
      <c r="AR151">
        <f t="shared" si="82"/>
        <v>5.9614796698257332E-2</v>
      </c>
      <c r="AS151">
        <f t="shared" si="83"/>
        <v>0.1959135840211961</v>
      </c>
      <c r="AT151">
        <f t="shared" si="84"/>
        <v>0.31346173443391445</v>
      </c>
      <c r="AU151">
        <f t="shared" si="85"/>
        <v>0.1959135840211963</v>
      </c>
      <c r="AV151">
        <f t="shared" si="86"/>
        <v>0.15673086721695723</v>
      </c>
      <c r="AW151">
        <f t="shared" si="87"/>
        <v>7.8365433608478613E-2</v>
      </c>
    </row>
    <row r="152" spans="5:49" x14ac:dyDescent="0.15">
      <c r="E152">
        <v>147</v>
      </c>
      <c r="F152">
        <f t="shared" si="80"/>
        <v>1570</v>
      </c>
      <c r="G152">
        <f t="shared" si="80"/>
        <v>1570</v>
      </c>
      <c r="H152">
        <f t="shared" si="80"/>
        <v>5178.3333333333339</v>
      </c>
      <c r="I152">
        <f t="shared" si="80"/>
        <v>8285.3333333333503</v>
      </c>
      <c r="J152">
        <f t="shared" si="80"/>
        <v>5178.3333333333385</v>
      </c>
      <c r="K152">
        <f t="shared" si="80"/>
        <v>4142.6666666666752</v>
      </c>
      <c r="L152">
        <f t="shared" si="80"/>
        <v>2071.3333333333376</v>
      </c>
      <c r="N152">
        <f t="shared" si="81"/>
        <v>26426.000000000036</v>
      </c>
      <c r="AH152">
        <v>147</v>
      </c>
      <c r="AI152">
        <f t="shared" si="88"/>
        <v>15.7</v>
      </c>
      <c r="AJ152">
        <f t="shared" si="90"/>
        <v>64.729166666666671</v>
      </c>
      <c r="AK152">
        <f t="shared" si="90"/>
        <v>138.08888888888916</v>
      </c>
      <c r="AL152">
        <f t="shared" si="91"/>
        <v>129.45833333333346</v>
      </c>
      <c r="AM152">
        <f t="shared" si="92"/>
        <v>51.783333333333438</v>
      </c>
      <c r="AN152">
        <f t="shared" si="93"/>
        <v>51.783333333333438</v>
      </c>
      <c r="AQ152">
        <v>148</v>
      </c>
      <c r="AR152">
        <f t="shared" si="82"/>
        <v>5.9411185953227801E-2</v>
      </c>
      <c r="AS152">
        <f t="shared" si="83"/>
        <v>0.19595600292641061</v>
      </c>
      <c r="AT152">
        <f t="shared" si="84"/>
        <v>0.3135296046822576</v>
      </c>
      <c r="AU152">
        <f t="shared" si="85"/>
        <v>0.19595600292641077</v>
      </c>
      <c r="AV152">
        <f t="shared" si="86"/>
        <v>0.1567648023411288</v>
      </c>
      <c r="AW152">
        <f t="shared" si="87"/>
        <v>7.83824011705644E-2</v>
      </c>
    </row>
    <row r="153" spans="5:49" x14ac:dyDescent="0.15">
      <c r="E153">
        <v>148</v>
      </c>
      <c r="F153">
        <f t="shared" si="80"/>
        <v>1580</v>
      </c>
      <c r="G153">
        <f t="shared" si="80"/>
        <v>1580</v>
      </c>
      <c r="H153">
        <f t="shared" si="80"/>
        <v>5230.0000000000009</v>
      </c>
      <c r="I153">
        <f t="shared" si="80"/>
        <v>8368.0000000000164</v>
      </c>
      <c r="J153">
        <f t="shared" si="80"/>
        <v>5230.0000000000055</v>
      </c>
      <c r="K153">
        <f t="shared" si="80"/>
        <v>4184.0000000000082</v>
      </c>
      <c r="L153">
        <f t="shared" si="80"/>
        <v>2092.0000000000041</v>
      </c>
      <c r="N153">
        <f t="shared" si="81"/>
        <v>26684.000000000033</v>
      </c>
      <c r="AH153">
        <v>148</v>
      </c>
      <c r="AI153">
        <f t="shared" si="88"/>
        <v>15.8</v>
      </c>
      <c r="AJ153">
        <f t="shared" si="90"/>
        <v>65.375000000000014</v>
      </c>
      <c r="AK153">
        <f t="shared" si="90"/>
        <v>139.46666666666695</v>
      </c>
      <c r="AL153">
        <f t="shared" si="91"/>
        <v>130.75000000000014</v>
      </c>
      <c r="AM153">
        <f t="shared" si="92"/>
        <v>52.300000000000104</v>
      </c>
      <c r="AN153">
        <f t="shared" si="93"/>
        <v>52.300000000000104</v>
      </c>
      <c r="AQ153">
        <v>149</v>
      </c>
      <c r="AR153">
        <f t="shared" si="82"/>
        <v>5.9211512516863969E-2</v>
      </c>
      <c r="AS153">
        <f t="shared" si="83"/>
        <v>0.19599760155898646</v>
      </c>
      <c r="AT153">
        <f t="shared" si="84"/>
        <v>0.31359616249437888</v>
      </c>
      <c r="AU153">
        <f t="shared" si="85"/>
        <v>0.19599760155898663</v>
      </c>
      <c r="AV153">
        <f t="shared" si="86"/>
        <v>0.15679808124718944</v>
      </c>
      <c r="AW153">
        <f t="shared" si="87"/>
        <v>7.8399040623594721E-2</v>
      </c>
    </row>
    <row r="154" spans="5:49" x14ac:dyDescent="0.15">
      <c r="E154">
        <v>149</v>
      </c>
      <c r="F154">
        <f t="shared" si="80"/>
        <v>1590</v>
      </c>
      <c r="G154">
        <f t="shared" si="80"/>
        <v>1590</v>
      </c>
      <c r="H154">
        <f t="shared" si="80"/>
        <v>5281.6666666666679</v>
      </c>
      <c r="I154">
        <f t="shared" si="80"/>
        <v>8450.6666666666824</v>
      </c>
      <c r="J154">
        <f t="shared" si="80"/>
        <v>5281.6666666666724</v>
      </c>
      <c r="K154">
        <f t="shared" si="80"/>
        <v>4225.3333333333412</v>
      </c>
      <c r="L154">
        <f t="shared" si="80"/>
        <v>2112.6666666666706</v>
      </c>
      <c r="N154">
        <f t="shared" si="81"/>
        <v>26942.000000000036</v>
      </c>
      <c r="AH154">
        <v>149</v>
      </c>
      <c r="AI154">
        <f t="shared" si="88"/>
        <v>15.9</v>
      </c>
      <c r="AJ154">
        <f t="shared" si="90"/>
        <v>66.020833333333343</v>
      </c>
      <c r="AK154">
        <f t="shared" si="90"/>
        <v>140.84444444444472</v>
      </c>
      <c r="AL154">
        <f t="shared" si="91"/>
        <v>132.0416666666668</v>
      </c>
      <c r="AM154">
        <f t="shared" si="92"/>
        <v>52.816666666666762</v>
      </c>
      <c r="AN154">
        <f t="shared" si="93"/>
        <v>52.816666666666762</v>
      </c>
      <c r="AQ154">
        <v>150</v>
      </c>
      <c r="AR154">
        <f t="shared" si="82"/>
        <v>5.9015663276668316E-2</v>
      </c>
      <c r="AS154">
        <f t="shared" si="83"/>
        <v>0.19603840348402721</v>
      </c>
      <c r="AT154">
        <f t="shared" si="84"/>
        <v>0.31366144557444403</v>
      </c>
      <c r="AU154">
        <f t="shared" si="85"/>
        <v>0.19603840348402737</v>
      </c>
      <c r="AV154">
        <f t="shared" si="86"/>
        <v>0.15683072278722202</v>
      </c>
      <c r="AW154">
        <f t="shared" si="87"/>
        <v>7.8415361393611008E-2</v>
      </c>
    </row>
    <row r="155" spans="5:49" x14ac:dyDescent="0.15">
      <c r="E155">
        <v>150</v>
      </c>
      <c r="F155">
        <f t="shared" si="80"/>
        <v>1600</v>
      </c>
      <c r="G155">
        <f t="shared" si="80"/>
        <v>1600</v>
      </c>
      <c r="H155">
        <f t="shared" si="80"/>
        <v>5333.3333333333348</v>
      </c>
      <c r="I155">
        <f t="shared" si="80"/>
        <v>8533.3333333333485</v>
      </c>
      <c r="J155">
        <f t="shared" si="80"/>
        <v>5333.3333333333394</v>
      </c>
      <c r="K155">
        <f t="shared" si="80"/>
        <v>4266.6666666666742</v>
      </c>
      <c r="L155">
        <f t="shared" si="80"/>
        <v>2133.3333333333371</v>
      </c>
      <c r="N155">
        <f t="shared" si="81"/>
        <v>27200.000000000033</v>
      </c>
      <c r="AH155">
        <v>150</v>
      </c>
      <c r="AI155">
        <f t="shared" si="88"/>
        <v>16</v>
      </c>
      <c r="AJ155">
        <f t="shared" si="90"/>
        <v>66.666666666666686</v>
      </c>
      <c r="AK155">
        <f t="shared" si="90"/>
        <v>142.22222222222248</v>
      </c>
      <c r="AL155">
        <f t="shared" si="91"/>
        <v>133.33333333333348</v>
      </c>
      <c r="AM155">
        <f t="shared" si="92"/>
        <v>53.333333333333428</v>
      </c>
      <c r="AN155">
        <f t="shared" si="93"/>
        <v>53.333333333333428</v>
      </c>
      <c r="AQ155">
        <v>151</v>
      </c>
      <c r="AR155">
        <f t="shared" si="82"/>
        <v>5.8823529411764636E-2</v>
      </c>
      <c r="AS155">
        <f t="shared" si="83"/>
        <v>0.19607843137254885</v>
      </c>
      <c r="AT155">
        <f t="shared" si="84"/>
        <v>0.31372549019607859</v>
      </c>
      <c r="AU155">
        <f t="shared" si="85"/>
        <v>0.19607843137254902</v>
      </c>
      <c r="AV155">
        <f t="shared" si="86"/>
        <v>0.1568627450980393</v>
      </c>
      <c r="AW155">
        <f t="shared" si="87"/>
        <v>7.8431372549019648E-2</v>
      </c>
    </row>
  </sheetData>
  <phoneticPr fontId="2" type="noConversion"/>
  <pageMargins left="0.7" right="0.7" top="0.75" bottom="0.75" header="0.3" footer="0.3"/>
  <pageSetup paperSize="9"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L35"/>
  <sheetViews>
    <sheetView workbookViewId="0">
      <selection activeCell="B1" sqref="B1:P1048576"/>
    </sheetView>
  </sheetViews>
  <sheetFormatPr baseColWidth="10" defaultRowHeight="15" x14ac:dyDescent="0.15"/>
  <cols>
    <col min="3" max="3" width="17.5" bestFit="1" customWidth="1"/>
    <col min="5" max="5" width="17.5" bestFit="1" customWidth="1"/>
    <col min="11" max="11" width="21.5" bestFit="1" customWidth="1"/>
  </cols>
  <sheetData>
    <row r="3" spans="3:12" x14ac:dyDescent="0.15">
      <c r="C3" t="s">
        <v>451</v>
      </c>
      <c r="K3" t="s">
        <v>452</v>
      </c>
    </row>
    <row r="6" spans="3:12" x14ac:dyDescent="0.15">
      <c r="E6" t="s">
        <v>433</v>
      </c>
    </row>
    <row r="9" spans="3:12" x14ac:dyDescent="0.15">
      <c r="C9" t="s">
        <v>435</v>
      </c>
      <c r="E9" t="s">
        <v>434</v>
      </c>
      <c r="J9" t="s">
        <v>15</v>
      </c>
    </row>
    <row r="10" spans="3:12" x14ac:dyDescent="0.15">
      <c r="K10" t="s">
        <v>87</v>
      </c>
      <c r="L10" t="s">
        <v>453</v>
      </c>
    </row>
    <row r="12" spans="3:12" x14ac:dyDescent="0.15">
      <c r="K12" t="s">
        <v>137</v>
      </c>
      <c r="L12" t="s">
        <v>453</v>
      </c>
    </row>
    <row r="14" spans="3:12" x14ac:dyDescent="0.15">
      <c r="C14" t="s">
        <v>436</v>
      </c>
      <c r="E14" t="s">
        <v>87</v>
      </c>
    </row>
    <row r="16" spans="3:12" x14ac:dyDescent="0.15">
      <c r="C16" t="s">
        <v>439</v>
      </c>
      <c r="E16" t="s">
        <v>437</v>
      </c>
    </row>
    <row r="17" spans="2:12" x14ac:dyDescent="0.15">
      <c r="J17" t="s">
        <v>457</v>
      </c>
      <c r="K17" t="s">
        <v>458</v>
      </c>
    </row>
    <row r="18" spans="2:12" x14ac:dyDescent="0.15">
      <c r="C18" t="s">
        <v>440</v>
      </c>
      <c r="E18" t="s">
        <v>438</v>
      </c>
    </row>
    <row r="20" spans="2:12" x14ac:dyDescent="0.15">
      <c r="C20" t="s">
        <v>442</v>
      </c>
      <c r="E20" t="s">
        <v>441</v>
      </c>
    </row>
    <row r="21" spans="2:12" x14ac:dyDescent="0.15">
      <c r="K21" t="s">
        <v>459</v>
      </c>
      <c r="L21" t="s">
        <v>460</v>
      </c>
    </row>
    <row r="24" spans="2:12" x14ac:dyDescent="0.15">
      <c r="K24" t="s">
        <v>88</v>
      </c>
      <c r="L24" t="s">
        <v>456</v>
      </c>
    </row>
    <row r="25" spans="2:12" x14ac:dyDescent="0.15">
      <c r="B25" t="s">
        <v>448</v>
      </c>
    </row>
    <row r="26" spans="2:12" x14ac:dyDescent="0.15">
      <c r="B26" t="s">
        <v>449</v>
      </c>
      <c r="C26" t="s">
        <v>443</v>
      </c>
      <c r="E26" t="s">
        <v>88</v>
      </c>
      <c r="K26" t="s">
        <v>454</v>
      </c>
      <c r="L26" t="s">
        <v>456</v>
      </c>
    </row>
    <row r="28" spans="2:12" x14ac:dyDescent="0.15">
      <c r="C28" t="s">
        <v>445</v>
      </c>
      <c r="E28" t="s">
        <v>444</v>
      </c>
      <c r="K28" t="s">
        <v>92</v>
      </c>
      <c r="L28" t="s">
        <v>456</v>
      </c>
    </row>
    <row r="30" spans="2:12" x14ac:dyDescent="0.15">
      <c r="K30" t="s">
        <v>381</v>
      </c>
      <c r="L30" t="s">
        <v>456</v>
      </c>
    </row>
    <row r="31" spans="2:12" x14ac:dyDescent="0.15">
      <c r="C31" t="s">
        <v>455</v>
      </c>
      <c r="E31" t="s">
        <v>454</v>
      </c>
    </row>
    <row r="32" spans="2:12" x14ac:dyDescent="0.15">
      <c r="K32" t="s">
        <v>396</v>
      </c>
      <c r="L32" t="s">
        <v>456</v>
      </c>
    </row>
    <row r="34" spans="2:5" x14ac:dyDescent="0.15">
      <c r="B34" t="s">
        <v>447</v>
      </c>
    </row>
    <row r="35" spans="2:5" x14ac:dyDescent="0.15">
      <c r="C35" t="s">
        <v>450</v>
      </c>
      <c r="E35" t="s">
        <v>446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AA69"/>
  <sheetViews>
    <sheetView workbookViewId="0">
      <selection activeCell="J52" sqref="J52"/>
    </sheetView>
  </sheetViews>
  <sheetFormatPr baseColWidth="10" defaultRowHeight="15" x14ac:dyDescent="0.15"/>
  <cols>
    <col min="4" max="4" width="13.5" bestFit="1" customWidth="1"/>
    <col min="9" max="9" width="13.5" bestFit="1" customWidth="1"/>
  </cols>
  <sheetData>
    <row r="3" spans="2:27" x14ac:dyDescent="0.15">
      <c r="I3" t="s">
        <v>461</v>
      </c>
      <c r="L3" t="s">
        <v>21</v>
      </c>
      <c r="M3" t="s">
        <v>2</v>
      </c>
      <c r="N3" t="s">
        <v>42</v>
      </c>
      <c r="R3" t="s">
        <v>45</v>
      </c>
      <c r="S3" t="s">
        <v>1</v>
      </c>
      <c r="T3" t="s">
        <v>142</v>
      </c>
      <c r="V3" t="s">
        <v>21</v>
      </c>
      <c r="W3" t="s">
        <v>2</v>
      </c>
      <c r="X3" t="s">
        <v>42</v>
      </c>
      <c r="Z3" t="s">
        <v>464</v>
      </c>
      <c r="AA3" t="s">
        <v>465</v>
      </c>
    </row>
    <row r="4" spans="2:27" x14ac:dyDescent="0.15">
      <c r="I4" t="s">
        <v>462</v>
      </c>
      <c r="S4">
        <f>ROUND(VLOOKUP(I$6,角色属性总表!$AG:$AJ,3,FALSE)/角色属性总表!C35,0)</f>
        <v>78</v>
      </c>
      <c r="T4">
        <f>ROUND(VLOOKUP(I$6,角色属性总表!$AG:$AJ,2,FALSE)/角色属性总表!C34,0)</f>
        <v>75</v>
      </c>
      <c r="V4">
        <f>S4*Z4</f>
        <v>2262</v>
      </c>
      <c r="W4">
        <f>T4*AA4</f>
        <v>450</v>
      </c>
      <c r="X4">
        <f>S4*角色等级属性!AH2</f>
        <v>234</v>
      </c>
      <c r="Z4">
        <f>ROUND((VLOOKUP(I$6,角色属性总表!$AG:$AJ,3,FALSE)*VLOOKUP(I$4,角色间职业划分!$S:$AG,5,FALSE)/角色间职业划分!$W$9)/S4,0)</f>
        <v>29</v>
      </c>
      <c r="AA4">
        <f>ROUND(VLOOKUP(I6,角色属性总表!AG:AI,2,FALSE)*VLOOKUP(I4,角色间职业划分!S:AG,10,FALSE)/角色间职业划分!AB9/T4,0)</f>
        <v>6</v>
      </c>
    </row>
    <row r="5" spans="2:27" x14ac:dyDescent="0.15">
      <c r="I5" t="s">
        <v>87</v>
      </c>
    </row>
    <row r="6" spans="2:27" x14ac:dyDescent="0.15">
      <c r="I6">
        <v>19</v>
      </c>
      <c r="R6" t="s">
        <v>44</v>
      </c>
      <c r="S6" t="s">
        <v>1</v>
      </c>
      <c r="T6" t="s">
        <v>142</v>
      </c>
      <c r="V6" t="s">
        <v>21</v>
      </c>
      <c r="W6" t="s">
        <v>2</v>
      </c>
      <c r="X6" t="s">
        <v>4</v>
      </c>
      <c r="Z6" t="s">
        <v>466</v>
      </c>
    </row>
    <row r="7" spans="2:27" x14ac:dyDescent="0.15">
      <c r="I7" t="s">
        <v>413</v>
      </c>
      <c r="Z7">
        <f>VLOOKUP(I8,装备属性!AK:AM,3,FALSE)</f>
        <v>1</v>
      </c>
    </row>
    <row r="8" spans="2:27" x14ac:dyDescent="0.15">
      <c r="B8" t="s">
        <v>461</v>
      </c>
      <c r="C8" t="s">
        <v>413</v>
      </c>
      <c r="D8" t="s">
        <v>415</v>
      </c>
      <c r="E8" t="s">
        <v>463</v>
      </c>
      <c r="F8" t="s">
        <v>336</v>
      </c>
      <c r="G8" t="s">
        <v>419</v>
      </c>
      <c r="I8">
        <v>1</v>
      </c>
    </row>
    <row r="9" spans="2:27" x14ac:dyDescent="0.15">
      <c r="I9" t="s">
        <v>415</v>
      </c>
    </row>
    <row r="10" spans="2:27" x14ac:dyDescent="0.15">
      <c r="B10" t="s">
        <v>83</v>
      </c>
      <c r="C10">
        <v>1</v>
      </c>
      <c r="D10">
        <v>1</v>
      </c>
      <c r="E10">
        <v>1</v>
      </c>
      <c r="F10">
        <v>1</v>
      </c>
      <c r="G10">
        <v>1</v>
      </c>
      <c r="I10">
        <v>1</v>
      </c>
    </row>
    <row r="11" spans="2:27" x14ac:dyDescent="0.15">
      <c r="B11" t="s">
        <v>84</v>
      </c>
      <c r="C11">
        <v>2</v>
      </c>
      <c r="D11">
        <v>2</v>
      </c>
      <c r="E11">
        <v>2</v>
      </c>
      <c r="F11">
        <v>2</v>
      </c>
      <c r="G11">
        <v>2</v>
      </c>
      <c r="I11" t="s">
        <v>416</v>
      </c>
    </row>
    <row r="12" spans="2:27" x14ac:dyDescent="0.15">
      <c r="B12" t="s">
        <v>85</v>
      </c>
      <c r="C12">
        <v>3</v>
      </c>
      <c r="D12">
        <v>3</v>
      </c>
      <c r="E12">
        <v>3</v>
      </c>
      <c r="F12">
        <v>3</v>
      </c>
      <c r="G12">
        <v>3</v>
      </c>
      <c r="I12">
        <v>4</v>
      </c>
    </row>
    <row r="13" spans="2:27" x14ac:dyDescent="0.15">
      <c r="B13" s="1" t="s">
        <v>52</v>
      </c>
      <c r="C13">
        <v>4</v>
      </c>
      <c r="D13">
        <v>4</v>
      </c>
      <c r="E13">
        <v>4</v>
      </c>
      <c r="F13">
        <v>4</v>
      </c>
      <c r="G13">
        <v>4</v>
      </c>
      <c r="I13" t="s">
        <v>336</v>
      </c>
    </row>
    <row r="14" spans="2:27" x14ac:dyDescent="0.15">
      <c r="B14" s="1" t="s">
        <v>53</v>
      </c>
      <c r="C14">
        <v>5</v>
      </c>
      <c r="D14">
        <v>5</v>
      </c>
      <c r="E14">
        <v>5</v>
      </c>
      <c r="F14">
        <v>5</v>
      </c>
      <c r="G14">
        <v>5</v>
      </c>
      <c r="I14">
        <v>0</v>
      </c>
    </row>
    <row r="15" spans="2:27" x14ac:dyDescent="0.15">
      <c r="B15" s="1" t="s">
        <v>54</v>
      </c>
      <c r="C15">
        <v>6</v>
      </c>
      <c r="D15">
        <v>6</v>
      </c>
      <c r="E15">
        <v>6</v>
      </c>
      <c r="F15">
        <v>6</v>
      </c>
      <c r="G15">
        <v>6</v>
      </c>
      <c r="I15" t="s">
        <v>419</v>
      </c>
    </row>
    <row r="16" spans="2:27" x14ac:dyDescent="0.15">
      <c r="B16" s="1" t="s">
        <v>55</v>
      </c>
      <c r="C16">
        <v>7</v>
      </c>
      <c r="D16">
        <v>7</v>
      </c>
      <c r="E16">
        <v>7</v>
      </c>
      <c r="F16">
        <v>7</v>
      </c>
      <c r="G16">
        <v>7</v>
      </c>
      <c r="I16">
        <v>0</v>
      </c>
    </row>
    <row r="17" spans="2:7" x14ac:dyDescent="0.15">
      <c r="B17" s="1" t="s">
        <v>56</v>
      </c>
      <c r="C17">
        <v>8</v>
      </c>
      <c r="D17">
        <v>8</v>
      </c>
      <c r="E17">
        <v>8</v>
      </c>
      <c r="F17">
        <v>8</v>
      </c>
      <c r="G17">
        <v>8</v>
      </c>
    </row>
    <row r="18" spans="2:7" x14ac:dyDescent="0.15">
      <c r="B18" s="1" t="s">
        <v>57</v>
      </c>
      <c r="C18" s="1"/>
      <c r="D18">
        <v>9</v>
      </c>
      <c r="E18">
        <v>9</v>
      </c>
      <c r="F18">
        <v>9</v>
      </c>
      <c r="G18">
        <v>9</v>
      </c>
    </row>
    <row r="19" spans="2:7" x14ac:dyDescent="0.15">
      <c r="B19" s="1" t="s">
        <v>58</v>
      </c>
      <c r="C19" s="1"/>
      <c r="D19">
        <v>10</v>
      </c>
      <c r="E19">
        <v>10</v>
      </c>
      <c r="F19">
        <v>10</v>
      </c>
      <c r="G19">
        <v>10</v>
      </c>
    </row>
    <row r="20" spans="2:7" x14ac:dyDescent="0.15">
      <c r="B20" s="1" t="s">
        <v>59</v>
      </c>
      <c r="C20" s="1"/>
      <c r="D20">
        <v>11</v>
      </c>
      <c r="E20">
        <v>11</v>
      </c>
      <c r="G20">
        <v>11</v>
      </c>
    </row>
    <row r="21" spans="2:7" x14ac:dyDescent="0.15">
      <c r="B21" s="1" t="s">
        <v>60</v>
      </c>
      <c r="C21" s="1"/>
      <c r="D21">
        <v>12</v>
      </c>
      <c r="E21">
        <v>12</v>
      </c>
      <c r="G21">
        <v>12</v>
      </c>
    </row>
    <row r="22" spans="2:7" x14ac:dyDescent="0.15">
      <c r="B22" s="1" t="s">
        <v>61</v>
      </c>
      <c r="C22" s="1"/>
      <c r="D22" s="1"/>
      <c r="E22">
        <v>13</v>
      </c>
      <c r="G22">
        <v>13</v>
      </c>
    </row>
    <row r="23" spans="2:7" x14ac:dyDescent="0.15">
      <c r="B23" s="1" t="s">
        <v>62</v>
      </c>
      <c r="C23" s="1"/>
      <c r="D23" s="1"/>
      <c r="E23">
        <v>14</v>
      </c>
      <c r="G23">
        <v>14</v>
      </c>
    </row>
    <row r="24" spans="2:7" x14ac:dyDescent="0.15">
      <c r="B24" s="1" t="s">
        <v>63</v>
      </c>
      <c r="C24" s="1"/>
      <c r="D24" s="1"/>
      <c r="E24">
        <v>15</v>
      </c>
      <c r="G24">
        <v>15</v>
      </c>
    </row>
    <row r="25" spans="2:7" x14ac:dyDescent="0.15">
      <c r="B25" s="1" t="s">
        <v>64</v>
      </c>
      <c r="C25" s="1"/>
      <c r="D25" s="1"/>
      <c r="E25">
        <v>16</v>
      </c>
      <c r="G25">
        <v>16</v>
      </c>
    </row>
    <row r="26" spans="2:7" x14ac:dyDescent="0.15">
      <c r="B26" s="1" t="s">
        <v>65</v>
      </c>
      <c r="C26" s="1"/>
      <c r="D26" s="1"/>
      <c r="E26">
        <v>17</v>
      </c>
      <c r="G26">
        <v>17</v>
      </c>
    </row>
    <row r="27" spans="2:7" x14ac:dyDescent="0.15">
      <c r="B27" s="1" t="s">
        <v>66</v>
      </c>
      <c r="C27" s="1"/>
      <c r="D27" s="1"/>
      <c r="E27">
        <v>18</v>
      </c>
      <c r="G27">
        <v>18</v>
      </c>
    </row>
    <row r="28" spans="2:7" x14ac:dyDescent="0.15">
      <c r="B28" s="1" t="s">
        <v>67</v>
      </c>
      <c r="C28" s="1"/>
      <c r="D28" s="1"/>
      <c r="E28">
        <v>19</v>
      </c>
      <c r="G28">
        <v>19</v>
      </c>
    </row>
    <row r="29" spans="2:7" x14ac:dyDescent="0.15">
      <c r="B29" s="1" t="s">
        <v>65</v>
      </c>
      <c r="C29" s="1"/>
      <c r="D29" s="1"/>
      <c r="E29">
        <v>20</v>
      </c>
      <c r="G29">
        <v>20</v>
      </c>
    </row>
    <row r="30" spans="2:7" x14ac:dyDescent="0.15">
      <c r="B30" s="1" t="s">
        <v>68</v>
      </c>
      <c r="C30" s="1"/>
      <c r="D30" s="1"/>
      <c r="E30">
        <v>21</v>
      </c>
      <c r="G30">
        <v>21</v>
      </c>
    </row>
    <row r="31" spans="2:7" x14ac:dyDescent="0.15">
      <c r="B31" s="1" t="s">
        <v>69</v>
      </c>
      <c r="C31" s="1"/>
      <c r="D31" s="1"/>
      <c r="E31">
        <v>22</v>
      </c>
      <c r="G31">
        <v>22</v>
      </c>
    </row>
    <row r="32" spans="2:7" x14ac:dyDescent="0.15">
      <c r="B32" s="1" t="s">
        <v>70</v>
      </c>
      <c r="C32" s="1"/>
      <c r="D32" s="1"/>
      <c r="E32">
        <v>23</v>
      </c>
      <c r="G32">
        <v>23</v>
      </c>
    </row>
    <row r="33" spans="5:7" x14ac:dyDescent="0.15">
      <c r="E33">
        <v>24</v>
      </c>
      <c r="G33">
        <v>24</v>
      </c>
    </row>
    <row r="34" spans="5:7" x14ac:dyDescent="0.15">
      <c r="E34">
        <v>25</v>
      </c>
      <c r="G34">
        <v>25</v>
      </c>
    </row>
    <row r="35" spans="5:7" x14ac:dyDescent="0.15">
      <c r="E35">
        <v>26</v>
      </c>
      <c r="G35">
        <v>26</v>
      </c>
    </row>
    <row r="36" spans="5:7" x14ac:dyDescent="0.15">
      <c r="E36">
        <v>27</v>
      </c>
      <c r="G36">
        <v>27</v>
      </c>
    </row>
    <row r="37" spans="5:7" x14ac:dyDescent="0.15">
      <c r="E37">
        <v>28</v>
      </c>
      <c r="G37">
        <v>28</v>
      </c>
    </row>
    <row r="38" spans="5:7" x14ac:dyDescent="0.15">
      <c r="E38">
        <v>29</v>
      </c>
      <c r="G38">
        <v>29</v>
      </c>
    </row>
    <row r="39" spans="5:7" x14ac:dyDescent="0.15">
      <c r="E39">
        <v>30</v>
      </c>
      <c r="G39">
        <v>30</v>
      </c>
    </row>
    <row r="40" spans="5:7" x14ac:dyDescent="0.15">
      <c r="E40">
        <v>31</v>
      </c>
      <c r="G40">
        <v>31</v>
      </c>
    </row>
    <row r="41" spans="5:7" x14ac:dyDescent="0.15">
      <c r="E41">
        <v>32</v>
      </c>
      <c r="G41">
        <v>32</v>
      </c>
    </row>
    <row r="42" spans="5:7" x14ac:dyDescent="0.15">
      <c r="E42">
        <v>33</v>
      </c>
      <c r="G42">
        <v>33</v>
      </c>
    </row>
    <row r="43" spans="5:7" x14ac:dyDescent="0.15">
      <c r="E43">
        <v>34</v>
      </c>
      <c r="G43">
        <v>34</v>
      </c>
    </row>
    <row r="44" spans="5:7" x14ac:dyDescent="0.15">
      <c r="E44">
        <v>35</v>
      </c>
      <c r="G44">
        <v>35</v>
      </c>
    </row>
    <row r="45" spans="5:7" x14ac:dyDescent="0.15">
      <c r="E45">
        <v>36</v>
      </c>
      <c r="G45">
        <v>36</v>
      </c>
    </row>
    <row r="46" spans="5:7" x14ac:dyDescent="0.15">
      <c r="E46">
        <v>37</v>
      </c>
      <c r="G46">
        <v>37</v>
      </c>
    </row>
    <row r="47" spans="5:7" x14ac:dyDescent="0.15">
      <c r="E47">
        <v>38</v>
      </c>
      <c r="G47">
        <v>38</v>
      </c>
    </row>
    <row r="48" spans="5:7" x14ac:dyDescent="0.15">
      <c r="E48">
        <v>39</v>
      </c>
    </row>
    <row r="49" spans="5:5" x14ac:dyDescent="0.15">
      <c r="E49">
        <v>40</v>
      </c>
    </row>
    <row r="50" spans="5:5" x14ac:dyDescent="0.15">
      <c r="E50">
        <v>41</v>
      </c>
    </row>
    <row r="51" spans="5:5" x14ac:dyDescent="0.15">
      <c r="E51">
        <v>42</v>
      </c>
    </row>
    <row r="52" spans="5:5" x14ac:dyDescent="0.15">
      <c r="E52">
        <v>43</v>
      </c>
    </row>
    <row r="53" spans="5:5" x14ac:dyDescent="0.15">
      <c r="E53">
        <v>44</v>
      </c>
    </row>
    <row r="54" spans="5:5" x14ac:dyDescent="0.15">
      <c r="E54">
        <v>45</v>
      </c>
    </row>
    <row r="55" spans="5:5" x14ac:dyDescent="0.15">
      <c r="E55">
        <v>46</v>
      </c>
    </row>
    <row r="56" spans="5:5" x14ac:dyDescent="0.15">
      <c r="E56">
        <v>47</v>
      </c>
    </row>
    <row r="57" spans="5:5" x14ac:dyDescent="0.15">
      <c r="E57">
        <v>48</v>
      </c>
    </row>
    <row r="58" spans="5:5" x14ac:dyDescent="0.15">
      <c r="E58">
        <v>49</v>
      </c>
    </row>
    <row r="59" spans="5:5" x14ac:dyDescent="0.15">
      <c r="E59">
        <v>50</v>
      </c>
    </row>
    <row r="60" spans="5:5" x14ac:dyDescent="0.15">
      <c r="E60">
        <v>51</v>
      </c>
    </row>
    <row r="61" spans="5:5" x14ac:dyDescent="0.15">
      <c r="E61">
        <v>52</v>
      </c>
    </row>
    <row r="62" spans="5:5" x14ac:dyDescent="0.15">
      <c r="E62">
        <v>53</v>
      </c>
    </row>
    <row r="63" spans="5:5" x14ac:dyDescent="0.15">
      <c r="E63">
        <v>54</v>
      </c>
    </row>
    <row r="64" spans="5:5" x14ac:dyDescent="0.15">
      <c r="E64">
        <v>55</v>
      </c>
    </row>
    <row r="65" spans="5:5" x14ac:dyDescent="0.15">
      <c r="E65">
        <v>56</v>
      </c>
    </row>
    <row r="66" spans="5:5" x14ac:dyDescent="0.15">
      <c r="E66">
        <v>57</v>
      </c>
    </row>
    <row r="67" spans="5:5" x14ac:dyDescent="0.15">
      <c r="E67">
        <v>58</v>
      </c>
    </row>
    <row r="68" spans="5:5" x14ac:dyDescent="0.15">
      <c r="E68">
        <v>59</v>
      </c>
    </row>
    <row r="69" spans="5:5" x14ac:dyDescent="0.15">
      <c r="E69">
        <v>60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B162"/>
  <sheetViews>
    <sheetView workbookViewId="0">
      <pane xSplit="6" topLeftCell="AD1" activePane="topRight" state="frozen"/>
      <selection pane="topRight" activeCell="AL29" sqref="AL29"/>
    </sheetView>
  </sheetViews>
  <sheetFormatPr baseColWidth="10" defaultRowHeight="15" x14ac:dyDescent="0.15"/>
  <cols>
    <col min="2" max="2" width="15.5" bestFit="1" customWidth="1"/>
    <col min="3" max="3" width="15" customWidth="1"/>
    <col min="4" max="4" width="13" customWidth="1"/>
    <col min="5" max="5" width="9.6640625" customWidth="1"/>
    <col min="6" max="6" width="9" customWidth="1"/>
    <col min="7" max="7" width="25.5" style="5" customWidth="1"/>
    <col min="8" max="8" width="15.83203125" style="5" customWidth="1"/>
    <col min="13" max="17" width="10.83203125" style="47"/>
    <col min="21" max="21" width="14.83203125" customWidth="1"/>
    <col min="28" max="28" width="10.83203125" style="30"/>
    <col min="32" max="32" width="19.6640625" customWidth="1"/>
    <col min="67" max="70" width="10.83203125" style="30"/>
  </cols>
  <sheetData>
    <row r="2" spans="2:106" x14ac:dyDescent="0.15">
      <c r="Z2" t="s">
        <v>117</v>
      </c>
      <c r="AH2" t="s">
        <v>110</v>
      </c>
      <c r="AI2" t="s">
        <v>111</v>
      </c>
      <c r="AO2" t="s">
        <v>110</v>
      </c>
      <c r="AP2" t="s">
        <v>111</v>
      </c>
      <c r="AV2" t="s">
        <v>110</v>
      </c>
      <c r="AW2" t="s">
        <v>111</v>
      </c>
      <c r="AY2" s="1"/>
      <c r="BB2" t="s">
        <v>110</v>
      </c>
      <c r="BC2" t="s">
        <v>111</v>
      </c>
      <c r="BI2" t="s">
        <v>110</v>
      </c>
      <c r="BJ2" t="s">
        <v>111</v>
      </c>
      <c r="BP2" s="30" t="s">
        <v>110</v>
      </c>
      <c r="BQ2" s="30" t="s">
        <v>111</v>
      </c>
      <c r="BW2" t="s">
        <v>110</v>
      </c>
      <c r="BX2" t="s">
        <v>111</v>
      </c>
    </row>
    <row r="3" spans="2:106" x14ac:dyDescent="0.15">
      <c r="K3" t="s">
        <v>353</v>
      </c>
      <c r="M3" s="47" t="s">
        <v>354</v>
      </c>
      <c r="O3" s="47" t="s">
        <v>355</v>
      </c>
      <c r="Q3" s="47" t="s">
        <v>357</v>
      </c>
      <c r="Z3">
        <v>50</v>
      </c>
      <c r="AH3">
        <f>VLOOKUP(AG7,$B$22:$E$30,3,FALSE)*$B$14</f>
        <v>180</v>
      </c>
      <c r="AI3">
        <f>VLOOKUP(AG7,$B$22:$E$30,3,FALSE)*$C$14</f>
        <v>672</v>
      </c>
      <c r="AO3">
        <f>VLOOKUP(AN7,$B$22:$E$30,3,FALSE)*$B$14</f>
        <v>144</v>
      </c>
      <c r="AP3">
        <f>VLOOKUP(AN7,$B$22:$E$30,3,FALSE)*$C$14</f>
        <v>537.6</v>
      </c>
      <c r="AV3">
        <f>VLOOKUP(AU7,$B$22:$E$30,3,FALSE)*$B$14</f>
        <v>0</v>
      </c>
      <c r="AW3">
        <f>VLOOKUP(AU7,$B$22:$E$30,3,FALSE)*$C$14</f>
        <v>0</v>
      </c>
      <c r="BB3">
        <f>VLOOKUP(BA7,$B$22:$E$30,3,FALSE)*$B$14</f>
        <v>108</v>
      </c>
      <c r="BC3">
        <f>VLOOKUP(BA7,$B$22:$E$30,3,FALSE)*$C$14</f>
        <v>403.2</v>
      </c>
      <c r="BI3">
        <f>VLOOKUP(BH7,$B$22:$E$30,3,FALSE)*$B$14</f>
        <v>144</v>
      </c>
      <c r="BJ3">
        <f>VLOOKUP(BH7,$B$22:$E$30,3,FALSE)*$C$14</f>
        <v>537.6</v>
      </c>
      <c r="BP3" s="30">
        <f>VLOOKUP(BO7,$B$22:$E$30,3,FALSE)*$B$14</f>
        <v>72</v>
      </c>
      <c r="BQ3" s="30">
        <f>VLOOKUP(BO7,$B$22:$E$30,3,FALSE)*$C$14</f>
        <v>268.8</v>
      </c>
      <c r="BW3">
        <f>VLOOKUP(BV7,$B$22:$E$30,3,FALSE)*$B$14</f>
        <v>72</v>
      </c>
      <c r="BX3">
        <f>VLOOKUP(BV7,$B$22:$E$30,3,FALSE)*$C$14</f>
        <v>268.8</v>
      </c>
    </row>
    <row r="4" spans="2:106" x14ac:dyDescent="0.15">
      <c r="K4">
        <v>0.7</v>
      </c>
      <c r="M4" s="47">
        <v>0.2</v>
      </c>
      <c r="O4" s="47">
        <v>0.18</v>
      </c>
      <c r="Q4" s="47">
        <v>0.2</v>
      </c>
      <c r="Z4" t="s">
        <v>116</v>
      </c>
      <c r="AA4" t="s">
        <v>122</v>
      </c>
      <c r="AB4" s="30" t="s">
        <v>123</v>
      </c>
      <c r="AC4" t="s">
        <v>125</v>
      </c>
      <c r="AD4" t="s">
        <v>124</v>
      </c>
      <c r="AE4" t="s">
        <v>127</v>
      </c>
      <c r="AV4" t="s">
        <v>98</v>
      </c>
      <c r="AW4" t="s">
        <v>99</v>
      </c>
      <c r="AY4" s="1"/>
      <c r="CH4" s="5"/>
    </row>
    <row r="5" spans="2:106" x14ac:dyDescent="0.15">
      <c r="Z5">
        <v>5</v>
      </c>
      <c r="AA5">
        <f>D22</f>
        <v>1</v>
      </c>
      <c r="AB5" s="30">
        <f>D23</f>
        <v>0.8</v>
      </c>
      <c r="AC5">
        <f>D26</f>
        <v>0.8</v>
      </c>
      <c r="AD5">
        <f>D27</f>
        <v>0.4</v>
      </c>
      <c r="AE5">
        <f>D28</f>
        <v>0.4</v>
      </c>
      <c r="AV5">
        <f>VLOOKUP(AU7,$B$22:$E$28,4,FALSE)*$B$18</f>
        <v>0</v>
      </c>
      <c r="AW5">
        <f>VLOOKUP(AU7,$B$22:$E$28,4,FALSE)*$C$18</f>
        <v>0</v>
      </c>
    </row>
    <row r="6" spans="2:106" s="5" customFormat="1" x14ac:dyDescent="0.15">
      <c r="B6" s="34" t="s">
        <v>46</v>
      </c>
      <c r="C6" s="34"/>
      <c r="D6" s="34"/>
      <c r="E6" s="34"/>
      <c r="F6" s="34"/>
      <c r="M6" s="47"/>
      <c r="N6" s="47"/>
      <c r="O6" s="47"/>
      <c r="P6" s="47"/>
      <c r="Q6" s="47"/>
      <c r="AB6" s="29"/>
      <c r="AM6"/>
      <c r="AS6"/>
      <c r="AT6"/>
      <c r="AY6"/>
      <c r="BO6" s="29"/>
      <c r="BP6" s="29"/>
      <c r="BQ6" s="29"/>
      <c r="BR6" s="29"/>
    </row>
    <row r="7" spans="2:106" s="5" customFormat="1" x14ac:dyDescent="0.15">
      <c r="B7" s="35" t="s">
        <v>372</v>
      </c>
      <c r="C7" s="35" t="s">
        <v>373</v>
      </c>
      <c r="D7" s="16" t="s">
        <v>34</v>
      </c>
      <c r="E7" s="16" t="s">
        <v>43</v>
      </c>
      <c r="F7" s="16" t="s">
        <v>359</v>
      </c>
      <c r="I7" s="21" t="s">
        <v>47</v>
      </c>
      <c r="J7" s="21"/>
      <c r="K7" s="21"/>
      <c r="L7" s="21"/>
      <c r="M7" s="54"/>
      <c r="N7" s="54"/>
      <c r="O7" s="54"/>
      <c r="P7" s="54"/>
      <c r="Q7" s="54"/>
      <c r="R7" s="21"/>
      <c r="S7" s="21"/>
      <c r="T7" s="21"/>
      <c r="U7" s="29"/>
      <c r="V7" s="21" t="s">
        <v>43</v>
      </c>
      <c r="W7" s="21"/>
      <c r="X7" s="32"/>
      <c r="Y7" s="21" t="s">
        <v>0</v>
      </c>
      <c r="Z7" s="21" t="s">
        <v>118</v>
      </c>
      <c r="AA7" s="21" t="s">
        <v>115</v>
      </c>
      <c r="AB7" s="21" t="s">
        <v>119</v>
      </c>
      <c r="AC7" s="21" t="s">
        <v>120</v>
      </c>
      <c r="AD7" s="21" t="s">
        <v>121</v>
      </c>
      <c r="AE7" s="21" t="s">
        <v>126</v>
      </c>
      <c r="AF7"/>
      <c r="AG7" s="12" t="s">
        <v>45</v>
      </c>
      <c r="AH7" s="12"/>
      <c r="AI7" s="12"/>
      <c r="AJ7" s="12"/>
      <c r="AK7" s="12"/>
      <c r="AM7"/>
      <c r="AN7" s="12" t="s">
        <v>44</v>
      </c>
      <c r="AO7" s="12"/>
      <c r="AP7" s="12"/>
      <c r="AQ7" s="12"/>
      <c r="AR7" s="12"/>
      <c r="AS7"/>
      <c r="AT7"/>
      <c r="AU7" s="12" t="s">
        <v>48</v>
      </c>
      <c r="AV7" s="12"/>
      <c r="AW7" s="12"/>
      <c r="AX7" s="12"/>
      <c r="AY7"/>
      <c r="BA7" s="12" t="s">
        <v>49</v>
      </c>
      <c r="BB7" s="12"/>
      <c r="BC7" s="12"/>
      <c r="BD7" s="12"/>
      <c r="BE7" s="12"/>
      <c r="BH7" s="12" t="s">
        <v>86</v>
      </c>
      <c r="BI7" s="12"/>
      <c r="BJ7" s="12"/>
      <c r="BK7" s="12"/>
      <c r="BL7" s="12"/>
      <c r="BO7" s="21" t="s">
        <v>50</v>
      </c>
      <c r="BP7" s="21"/>
      <c r="BQ7" s="21"/>
      <c r="BR7" s="21"/>
      <c r="BS7" s="12"/>
      <c r="BV7" s="12" t="s">
        <v>51</v>
      </c>
      <c r="BW7" s="12"/>
      <c r="BX7" s="12"/>
      <c r="BY7" s="12"/>
      <c r="BZ7" s="12"/>
      <c r="CD7" s="22" t="s">
        <v>94</v>
      </c>
      <c r="CE7" s="22"/>
      <c r="CF7" s="22"/>
      <c r="CK7" s="22" t="s">
        <v>138</v>
      </c>
      <c r="CU7" s="22" t="s">
        <v>139</v>
      </c>
    </row>
    <row r="8" spans="2:106" s="5" customFormat="1" x14ac:dyDescent="0.15">
      <c r="B8" s="16">
        <f>角色间职业划分!T9</f>
        <v>800</v>
      </c>
      <c r="C8" s="16">
        <f>角色间职业划分!U9</f>
        <v>150</v>
      </c>
      <c r="D8" s="16">
        <f>角色间职业划分!$Z$9</f>
        <v>0.3</v>
      </c>
      <c r="E8" s="36">
        <v>0.1</v>
      </c>
      <c r="F8" s="16" t="str">
        <f>角色间职业划分!K9</f>
        <v>蓝</v>
      </c>
      <c r="M8" s="47"/>
      <c r="N8" s="47"/>
      <c r="O8" s="47"/>
      <c r="P8" s="47"/>
      <c r="Q8" s="47"/>
      <c r="AB8" s="29"/>
      <c r="AM8"/>
      <c r="BO8" s="29"/>
      <c r="BP8" s="29"/>
      <c r="BQ8" s="29"/>
      <c r="BR8" s="29"/>
    </row>
    <row r="9" spans="2:106" x14ac:dyDescent="0.15">
      <c r="B9" s="5"/>
      <c r="C9" s="5"/>
      <c r="D9" s="5"/>
      <c r="E9" s="5"/>
      <c r="F9" s="5"/>
    </row>
    <row r="10" spans="2:106" ht="16" thickBot="1" x14ac:dyDescent="0.2">
      <c r="I10" t="s">
        <v>19</v>
      </c>
      <c r="J10" t="s">
        <v>42</v>
      </c>
      <c r="K10" t="s">
        <v>350</v>
      </c>
      <c r="L10" t="s">
        <v>400</v>
      </c>
      <c r="M10" s="47" t="s">
        <v>351</v>
      </c>
      <c r="O10" s="47" t="s">
        <v>352</v>
      </c>
      <c r="Q10" s="47" t="s">
        <v>356</v>
      </c>
      <c r="V10" t="s">
        <v>19</v>
      </c>
      <c r="W10" t="s">
        <v>43</v>
      </c>
      <c r="Y10" t="s">
        <v>19</v>
      </c>
      <c r="Z10" t="s">
        <v>3</v>
      </c>
      <c r="AG10" t="s">
        <v>19</v>
      </c>
      <c r="AH10" t="s">
        <v>2</v>
      </c>
      <c r="AI10" t="s">
        <v>21</v>
      </c>
      <c r="AJ10" t="s">
        <v>43</v>
      </c>
      <c r="AK10" t="s">
        <v>140</v>
      </c>
      <c r="AN10" t="s">
        <v>19</v>
      </c>
      <c r="AO10" t="s">
        <v>2</v>
      </c>
      <c r="AP10" t="s">
        <v>21</v>
      </c>
      <c r="AQ10" t="s">
        <v>43</v>
      </c>
      <c r="AR10" t="s">
        <v>140</v>
      </c>
      <c r="AU10" t="s">
        <v>19</v>
      </c>
      <c r="AV10" t="s">
        <v>2</v>
      </c>
      <c r="AW10" t="s">
        <v>21</v>
      </c>
      <c r="AX10" t="s">
        <v>140</v>
      </c>
      <c r="BA10" t="s">
        <v>19</v>
      </c>
      <c r="BB10" t="s">
        <v>2</v>
      </c>
      <c r="BC10" t="s">
        <v>21</v>
      </c>
      <c r="BD10" t="s">
        <v>43</v>
      </c>
      <c r="BE10" t="s">
        <v>140</v>
      </c>
      <c r="BH10" t="s">
        <v>19</v>
      </c>
      <c r="BI10" t="s">
        <v>2</v>
      </c>
      <c r="BJ10" t="s">
        <v>21</v>
      </c>
      <c r="BK10" t="s">
        <v>43</v>
      </c>
      <c r="BL10" t="s">
        <v>140</v>
      </c>
      <c r="BO10" s="30" t="s">
        <v>19</v>
      </c>
      <c r="BP10" s="30" t="s">
        <v>2</v>
      </c>
      <c r="BQ10" s="30" t="s">
        <v>21</v>
      </c>
      <c r="BR10" t="s">
        <v>43</v>
      </c>
      <c r="BS10" t="s">
        <v>140</v>
      </c>
      <c r="BV10" t="s">
        <v>19</v>
      </c>
      <c r="BW10" t="s">
        <v>2</v>
      </c>
      <c r="BX10" t="s">
        <v>21</v>
      </c>
      <c r="BY10" t="s">
        <v>43</v>
      </c>
      <c r="BZ10" t="s">
        <v>140</v>
      </c>
      <c r="CD10" t="s">
        <v>19</v>
      </c>
      <c r="CE10" t="s">
        <v>2</v>
      </c>
      <c r="CF10" t="s">
        <v>21</v>
      </c>
      <c r="CG10" t="s">
        <v>4</v>
      </c>
      <c r="CK10" t="s">
        <v>19</v>
      </c>
      <c r="CL10" t="s">
        <v>45</v>
      </c>
      <c r="CM10" t="s">
        <v>88</v>
      </c>
      <c r="CN10" t="s">
        <v>92</v>
      </c>
      <c r="CO10" t="s">
        <v>89</v>
      </c>
      <c r="CP10" t="s">
        <v>93</v>
      </c>
      <c r="CQ10" t="s">
        <v>137</v>
      </c>
      <c r="CR10" t="s">
        <v>136</v>
      </c>
      <c r="CU10" t="s">
        <v>19</v>
      </c>
      <c r="CV10" t="s">
        <v>45</v>
      </c>
      <c r="CW10" t="s">
        <v>88</v>
      </c>
      <c r="CX10" t="s">
        <v>92</v>
      </c>
      <c r="CY10" t="s">
        <v>89</v>
      </c>
      <c r="CZ10" t="s">
        <v>93</v>
      </c>
      <c r="DA10" t="s">
        <v>137</v>
      </c>
      <c r="DB10" t="s">
        <v>136</v>
      </c>
    </row>
    <row r="11" spans="2:106" ht="16" thickBot="1" x14ac:dyDescent="0.2">
      <c r="B11" s="13" t="s">
        <v>97</v>
      </c>
      <c r="C11" s="14"/>
      <c r="I11">
        <v>1</v>
      </c>
      <c r="J11">
        <f t="shared" ref="J11:J42" si="0">((D$8*I11*I11*180)/(SQRT(I11*100)-D$8*I11))</f>
        <v>5.5670103092783512</v>
      </c>
      <c r="K11">
        <f>$AI11/$C$35*$C$40</f>
        <v>88.704000000000008</v>
      </c>
      <c r="L11">
        <f>J11-K11</f>
        <v>-83.136989690721663</v>
      </c>
      <c r="M11" s="47">
        <f>D52</f>
        <v>138.7072</v>
      </c>
      <c r="N11" s="47">
        <f>L11-M11</f>
        <v>-221.84418969072166</v>
      </c>
      <c r="O11" s="47">
        <f>D69</f>
        <v>50</v>
      </c>
      <c r="P11" s="47">
        <f>N11-O11</f>
        <v>-271.84418969072169</v>
      </c>
      <c r="Q11" s="47">
        <f t="shared" ref="Q11:Q26" si="1">ROUND($J11*Q$4,0)</f>
        <v>1</v>
      </c>
      <c r="V11">
        <v>1</v>
      </c>
      <c r="Y11">
        <v>1</v>
      </c>
      <c r="Z11">
        <f>Z3</f>
        <v>50</v>
      </c>
      <c r="AA11">
        <f>$Z11*AA$5</f>
        <v>50</v>
      </c>
      <c r="AB11" s="30">
        <f t="shared" ref="AB11:AE26" si="2">$Z11*AB$5</f>
        <v>40</v>
      </c>
      <c r="AC11">
        <f t="shared" si="2"/>
        <v>40</v>
      </c>
      <c r="AD11">
        <f t="shared" si="2"/>
        <v>20</v>
      </c>
      <c r="AE11">
        <f t="shared" si="2"/>
        <v>20</v>
      </c>
      <c r="AF11">
        <f>AA11+AB11</f>
        <v>90</v>
      </c>
      <c r="AG11">
        <v>1</v>
      </c>
      <c r="AH11">
        <f>AJ11*AH$3</f>
        <v>198.00000000000003</v>
      </c>
      <c r="AI11">
        <f>AJ11*AI$3</f>
        <v>739.2</v>
      </c>
      <c r="AJ11">
        <f>各个系统的属性占比!AI6</f>
        <v>1.1000000000000001</v>
      </c>
      <c r="AK11">
        <v>1</v>
      </c>
      <c r="AN11">
        <v>1</v>
      </c>
      <c r="AO11">
        <f>AQ11*AO$3</f>
        <v>144</v>
      </c>
      <c r="AP11">
        <f>AQ11*AP$3</f>
        <v>537.6</v>
      </c>
      <c r="AQ11">
        <f>各个系统的属性占比!AJ6</f>
        <v>1</v>
      </c>
      <c r="AR11">
        <v>1</v>
      </c>
      <c r="AU11">
        <v>1</v>
      </c>
      <c r="AV11">
        <f>AV3</f>
        <v>0</v>
      </c>
      <c r="AW11">
        <f>AW3</f>
        <v>0</v>
      </c>
      <c r="AX11">
        <v>0</v>
      </c>
      <c r="BA11">
        <v>1</v>
      </c>
      <c r="BB11">
        <f>BD11*BB$3</f>
        <v>108</v>
      </c>
      <c r="BC11">
        <f>BD11*BC$3</f>
        <v>403.2</v>
      </c>
      <c r="BD11">
        <f>各个系统的属性占比!AK6</f>
        <v>1</v>
      </c>
      <c r="BE11">
        <v>1</v>
      </c>
      <c r="BH11">
        <v>1</v>
      </c>
      <c r="BI11">
        <f>BK11*BI$3</f>
        <v>144</v>
      </c>
      <c r="BJ11">
        <f>BK11*BJ$3</f>
        <v>537.6</v>
      </c>
      <c r="BK11">
        <f>各个系统的属性占比!AM6</f>
        <v>1</v>
      </c>
      <c r="BL11">
        <v>0</v>
      </c>
      <c r="BO11" s="30">
        <v>1</v>
      </c>
      <c r="BP11">
        <f>BR11*BP$3</f>
        <v>72</v>
      </c>
      <c r="BQ11">
        <f>BR11*BQ$3</f>
        <v>268.8</v>
      </c>
      <c r="BR11" s="30">
        <f>各个系统的属性占比!AL6</f>
        <v>1</v>
      </c>
      <c r="BS11">
        <v>0</v>
      </c>
      <c r="BV11">
        <v>1</v>
      </c>
      <c r="BW11">
        <f>BY11*BW$3</f>
        <v>72</v>
      </c>
      <c r="BX11">
        <f>BY11*BX$3</f>
        <v>268.8</v>
      </c>
      <c r="BY11">
        <f>各个系统的属性占比!AN6</f>
        <v>1</v>
      </c>
      <c r="BZ11">
        <v>0</v>
      </c>
      <c r="CD11">
        <v>1</v>
      </c>
      <c r="CE11">
        <f>AH11*$AK11+AO11*$AR11+AV11*$AX11+BB11*$BE11+BI11*$BL11+BP11*$BS11+BW11*$BZ11</f>
        <v>450</v>
      </c>
      <c r="CF11">
        <f>AI11*$AK11+AP11*$AR11+AW11*$AX11+BC11*$BE11+BJ11*$BL11+BQ11*$BS11+BX11*$BZ11</f>
        <v>1680.0000000000002</v>
      </c>
      <c r="CG11">
        <f>J11</f>
        <v>5.5670103092783512</v>
      </c>
      <c r="CK11">
        <v>1</v>
      </c>
      <c r="CL11">
        <f>AH11</f>
        <v>198.00000000000003</v>
      </c>
      <c r="CM11">
        <f>AO11</f>
        <v>144</v>
      </c>
      <c r="CN11">
        <f>AV11</f>
        <v>0</v>
      </c>
      <c r="CO11">
        <f>BB11</f>
        <v>108</v>
      </c>
      <c r="CP11">
        <f>BI11</f>
        <v>144</v>
      </c>
      <c r="CQ11">
        <f>BP11</f>
        <v>72</v>
      </c>
      <c r="CR11">
        <f>BW11</f>
        <v>72</v>
      </c>
      <c r="CS11">
        <f>SUM(CL11:CR11)</f>
        <v>738</v>
      </c>
      <c r="CU11">
        <v>1</v>
      </c>
      <c r="CV11">
        <f t="shared" ref="CV11:DB11" si="3">CL11/$CS11</f>
        <v>0.26829268292682928</v>
      </c>
      <c r="CW11">
        <f t="shared" si="3"/>
        <v>0.1951219512195122</v>
      </c>
      <c r="CX11">
        <f t="shared" si="3"/>
        <v>0</v>
      </c>
      <c r="CY11">
        <f t="shared" si="3"/>
        <v>0.14634146341463414</v>
      </c>
      <c r="CZ11">
        <f t="shared" si="3"/>
        <v>0.1951219512195122</v>
      </c>
      <c r="DA11">
        <f t="shared" si="3"/>
        <v>9.7560975609756101E-2</v>
      </c>
      <c r="DB11">
        <f t="shared" si="3"/>
        <v>9.7560975609756101E-2</v>
      </c>
    </row>
    <row r="12" spans="2:106" x14ac:dyDescent="0.15">
      <c r="B12" s="27" t="s">
        <v>30</v>
      </c>
      <c r="C12" s="28" t="s">
        <v>27</v>
      </c>
      <c r="I12">
        <v>2</v>
      </c>
      <c r="J12">
        <f t="shared" si="0"/>
        <v>15.950216863984597</v>
      </c>
      <c r="K12">
        <f t="shared" ref="K12:K75" si="4">$AI12/$C$35*$C$40</f>
        <v>96.768000000000001</v>
      </c>
      <c r="L12">
        <f t="shared" ref="L12:L75" si="5">J12-K12</f>
        <v>-80.817783136015407</v>
      </c>
      <c r="M12" s="47">
        <f>LOOKUP($I12,$B$53:$C$63,$E$53:$E$63)+M11</f>
        <v>143.12134736842106</v>
      </c>
      <c r="N12" s="47">
        <f t="shared" ref="N12:N75" si="6">L12-M12</f>
        <v>-223.93913050443646</v>
      </c>
      <c r="O12" s="47">
        <f>LOOKUP($I12,$B$70:$C$86,$E$70:$E$86)+O11</f>
        <v>55.555555555555557</v>
      </c>
      <c r="P12" s="47">
        <f t="shared" ref="P12:P75" si="7">N12-O12</f>
        <v>-279.49468605999203</v>
      </c>
      <c r="Q12" s="47">
        <f t="shared" si="1"/>
        <v>3</v>
      </c>
      <c r="V12">
        <v>2</v>
      </c>
      <c r="W12">
        <v>1</v>
      </c>
      <c r="Y12">
        <v>2</v>
      </c>
      <c r="Z12">
        <f>Z11+Z$5*$W12</f>
        <v>55</v>
      </c>
      <c r="AA12">
        <f t="shared" ref="AA12:AE75" si="8">$Z12*AA$5</f>
        <v>55</v>
      </c>
      <c r="AB12" s="30">
        <f t="shared" si="2"/>
        <v>44</v>
      </c>
      <c r="AC12">
        <f t="shared" si="2"/>
        <v>44</v>
      </c>
      <c r="AD12">
        <f t="shared" si="2"/>
        <v>22</v>
      </c>
      <c r="AE12">
        <f t="shared" si="2"/>
        <v>22</v>
      </c>
      <c r="AF12">
        <f t="shared" ref="AF12:AF75" si="9">AA12+AB12</f>
        <v>99</v>
      </c>
      <c r="AG12">
        <v>2</v>
      </c>
      <c r="AH12">
        <f t="shared" ref="AH12:AH75" si="10">AJ12*AH$3</f>
        <v>216</v>
      </c>
      <c r="AI12">
        <f t="shared" ref="AI12:AI75" si="11">AJ12*AI$3</f>
        <v>806.4</v>
      </c>
      <c r="AJ12">
        <f>各个系统的属性占比!AI7</f>
        <v>1.2</v>
      </c>
      <c r="AK12">
        <v>1</v>
      </c>
      <c r="AN12">
        <v>2</v>
      </c>
      <c r="AO12">
        <f t="shared" ref="AO12:AO75" si="12">AQ12*AO$3</f>
        <v>144</v>
      </c>
      <c r="AP12">
        <f t="shared" ref="AP12:AP75" si="13">AQ12*AP$3</f>
        <v>537.6</v>
      </c>
      <c r="AQ12">
        <f>各个系统的属性占比!AJ7</f>
        <v>1</v>
      </c>
      <c r="AR12">
        <v>1</v>
      </c>
      <c r="AU12">
        <v>2</v>
      </c>
      <c r="AV12">
        <f>AV11+AV$5*$W12</f>
        <v>0</v>
      </c>
      <c r="AW12">
        <f>AW11+AW$5*$W12</f>
        <v>0</v>
      </c>
      <c r="AX12">
        <v>0</v>
      </c>
      <c r="BA12">
        <v>2</v>
      </c>
      <c r="BB12">
        <f t="shared" ref="BB12:BB75" si="14">BD12*BB$3</f>
        <v>108</v>
      </c>
      <c r="BC12">
        <f t="shared" ref="BC12:BC75" si="15">BD12*BC$3</f>
        <v>403.2</v>
      </c>
      <c r="BD12">
        <f>各个系统的属性占比!AK7</f>
        <v>1</v>
      </c>
      <c r="BE12">
        <v>1</v>
      </c>
      <c r="BH12">
        <v>2</v>
      </c>
      <c r="BI12">
        <f t="shared" ref="BI12:BI75" si="16">BK12*BI$3</f>
        <v>144</v>
      </c>
      <c r="BJ12">
        <f t="shared" ref="BJ12:BJ75" si="17">BK12*BJ$3</f>
        <v>537.6</v>
      </c>
      <c r="BK12">
        <f>各个系统的属性占比!AM7</f>
        <v>1</v>
      </c>
      <c r="BL12">
        <v>0</v>
      </c>
      <c r="BO12" s="30">
        <v>2</v>
      </c>
      <c r="BP12">
        <f t="shared" ref="BP12:BP75" si="18">BR12*BP$3</f>
        <v>72</v>
      </c>
      <c r="BQ12">
        <f t="shared" ref="BQ12:BQ75" si="19">BR12*BQ$3</f>
        <v>268.8</v>
      </c>
      <c r="BR12" s="30">
        <f>各个系统的属性占比!AL7</f>
        <v>1</v>
      </c>
      <c r="BS12">
        <v>0</v>
      </c>
      <c r="BV12">
        <v>2</v>
      </c>
      <c r="BW12">
        <f t="shared" ref="BW12:BW75" si="20">BY12*BW$3</f>
        <v>72</v>
      </c>
      <c r="BX12">
        <f t="shared" ref="BX12:BX75" si="21">BY12*BX$3</f>
        <v>268.8</v>
      </c>
      <c r="BY12">
        <f>各个系统的属性占比!AN7</f>
        <v>1</v>
      </c>
      <c r="BZ12">
        <v>0</v>
      </c>
      <c r="CD12">
        <v>2</v>
      </c>
      <c r="CE12">
        <f t="shared" ref="CE12:CE75" si="22">AH12*$AK12+AO12*$AR12+AV12*$AX12+BB12*$BE12+BI12*$BL12+BP12*$BS12+BW12*$BZ12</f>
        <v>468</v>
      </c>
      <c r="CF12">
        <f t="shared" ref="CF12:CF75" si="23">AI12*$AK12+AP12*$AR12+AW12*$AX12+BC12*$BE12+BJ12*$BL12+BQ12*$BS12+BX12*$BZ12</f>
        <v>1747.2</v>
      </c>
      <c r="CG12">
        <f t="shared" ref="CG12:CG75" si="24">J12</f>
        <v>15.950216863984597</v>
      </c>
      <c r="CK12">
        <v>2</v>
      </c>
      <c r="CL12">
        <f t="shared" ref="CL12:CL75" si="25">AH12</f>
        <v>216</v>
      </c>
      <c r="CM12">
        <f t="shared" ref="CM12:CM75" si="26">AO12</f>
        <v>144</v>
      </c>
      <c r="CN12">
        <f t="shared" ref="CN12:CN75" si="27">AV12</f>
        <v>0</v>
      </c>
      <c r="CO12">
        <f t="shared" ref="CO12:CO75" si="28">BB12</f>
        <v>108</v>
      </c>
      <c r="CP12">
        <f t="shared" ref="CP12:CP75" si="29">BI12</f>
        <v>144</v>
      </c>
      <c r="CQ12">
        <f t="shared" ref="CQ12:CQ75" si="30">BP12</f>
        <v>72</v>
      </c>
      <c r="CR12">
        <f t="shared" ref="CR12:CR75" si="31">BW12</f>
        <v>72</v>
      </c>
      <c r="CS12">
        <f t="shared" ref="CS12:CS75" si="32">SUM(CL12:CR12)</f>
        <v>756</v>
      </c>
      <c r="CU12">
        <v>2</v>
      </c>
      <c r="CV12">
        <f t="shared" ref="CV12:CV75" si="33">CL12/$CS12</f>
        <v>0.2857142857142857</v>
      </c>
      <c r="CW12">
        <f t="shared" ref="CW12:CW75" si="34">CM12/$CS12</f>
        <v>0.19047619047619047</v>
      </c>
      <c r="CX12">
        <f t="shared" ref="CX12:CX75" si="35">CN12/$CS12</f>
        <v>0</v>
      </c>
      <c r="CY12">
        <f t="shared" ref="CY12:CY75" si="36">CO12/$CS12</f>
        <v>0.14285714285714285</v>
      </c>
      <c r="CZ12">
        <f t="shared" ref="CZ12:CZ75" si="37">CP12/$CS12</f>
        <v>0.19047619047619047</v>
      </c>
      <c r="DA12">
        <f t="shared" ref="DA12:DA75" si="38">CQ12/$CS12</f>
        <v>9.5238095238095233E-2</v>
      </c>
      <c r="DB12">
        <f t="shared" ref="DB12:DB75" si="39">CR12/$CS12</f>
        <v>9.5238095238095233E-2</v>
      </c>
    </row>
    <row r="13" spans="2:106" x14ac:dyDescent="0.15">
      <c r="B13" s="15" t="s">
        <v>35</v>
      </c>
      <c r="C13" s="17" t="s">
        <v>21</v>
      </c>
      <c r="I13">
        <v>3</v>
      </c>
      <c r="J13">
        <f t="shared" si="0"/>
        <v>29.597135348055552</v>
      </c>
      <c r="K13">
        <f t="shared" si="4"/>
        <v>104.83200000000001</v>
      </c>
      <c r="L13">
        <f t="shared" si="5"/>
        <v>-75.234864651944463</v>
      </c>
      <c r="M13" s="47">
        <f t="shared" ref="M13:M76" si="40">LOOKUP($I13,$B$53:$C$63,$E$53:$E$63)+M12</f>
        <v>147.53549473684211</v>
      </c>
      <c r="N13" s="47">
        <f t="shared" si="6"/>
        <v>-222.77035938878657</v>
      </c>
      <c r="O13" s="47">
        <f t="shared" ref="O13:O76" si="41">LOOKUP($I13,$B$70:$C$86,$E$70:$E$86)+O12</f>
        <v>61.111111111111114</v>
      </c>
      <c r="P13" s="47">
        <f t="shared" si="7"/>
        <v>-283.88147049989766</v>
      </c>
      <c r="Q13" s="47">
        <f t="shared" si="1"/>
        <v>6</v>
      </c>
      <c r="V13">
        <v>3</v>
      </c>
      <c r="W13">
        <v>1.05</v>
      </c>
      <c r="Y13">
        <v>3</v>
      </c>
      <c r="Z13">
        <f t="shared" ref="Z13:Z76" si="42">Z12+Z$5*$W13</f>
        <v>60.25</v>
      </c>
      <c r="AA13">
        <f t="shared" si="8"/>
        <v>60.25</v>
      </c>
      <c r="AB13" s="30">
        <f t="shared" si="2"/>
        <v>48.2</v>
      </c>
      <c r="AC13">
        <f t="shared" si="2"/>
        <v>48.2</v>
      </c>
      <c r="AD13">
        <f t="shared" si="2"/>
        <v>24.1</v>
      </c>
      <c r="AE13">
        <f t="shared" si="2"/>
        <v>24.1</v>
      </c>
      <c r="AF13">
        <f t="shared" si="9"/>
        <v>108.45</v>
      </c>
      <c r="AG13">
        <v>3</v>
      </c>
      <c r="AH13">
        <f t="shared" si="10"/>
        <v>234</v>
      </c>
      <c r="AI13">
        <f t="shared" si="11"/>
        <v>873.6</v>
      </c>
      <c r="AJ13">
        <f>各个系统的属性占比!AI8</f>
        <v>1.3</v>
      </c>
      <c r="AK13">
        <v>1</v>
      </c>
      <c r="AM13" s="5"/>
      <c r="AN13">
        <v>3</v>
      </c>
      <c r="AO13">
        <f t="shared" si="12"/>
        <v>144</v>
      </c>
      <c r="AP13">
        <f t="shared" si="13"/>
        <v>537.6</v>
      </c>
      <c r="AQ13">
        <f>各个系统的属性占比!AJ8</f>
        <v>1</v>
      </c>
      <c r="AR13">
        <v>1</v>
      </c>
      <c r="AU13">
        <v>3</v>
      </c>
      <c r="AV13">
        <f t="shared" ref="AV13:AV76" si="43">AV12+AV$5*$W13</f>
        <v>0</v>
      </c>
      <c r="AW13">
        <f t="shared" ref="AW13:AW76" si="44">AW12+AW$5*$W13</f>
        <v>0</v>
      </c>
      <c r="AX13">
        <v>0</v>
      </c>
      <c r="BA13">
        <v>3</v>
      </c>
      <c r="BB13">
        <f t="shared" si="14"/>
        <v>108</v>
      </c>
      <c r="BC13">
        <f t="shared" si="15"/>
        <v>403.2</v>
      </c>
      <c r="BD13">
        <f>各个系统的属性占比!AK8</f>
        <v>1</v>
      </c>
      <c r="BE13">
        <v>1</v>
      </c>
      <c r="BH13">
        <v>3</v>
      </c>
      <c r="BI13">
        <f t="shared" si="16"/>
        <v>144</v>
      </c>
      <c r="BJ13">
        <f t="shared" si="17"/>
        <v>537.6</v>
      </c>
      <c r="BK13">
        <f>各个系统的属性占比!AM8</f>
        <v>1</v>
      </c>
      <c r="BL13">
        <v>0</v>
      </c>
      <c r="BO13" s="30">
        <v>3</v>
      </c>
      <c r="BP13">
        <f t="shared" si="18"/>
        <v>72</v>
      </c>
      <c r="BQ13">
        <f t="shared" si="19"/>
        <v>268.8</v>
      </c>
      <c r="BR13" s="30">
        <f>各个系统的属性占比!AL8</f>
        <v>1</v>
      </c>
      <c r="BS13">
        <v>0</v>
      </c>
      <c r="BV13">
        <v>3</v>
      </c>
      <c r="BW13">
        <f t="shared" si="20"/>
        <v>72</v>
      </c>
      <c r="BX13">
        <f t="shared" si="21"/>
        <v>268.8</v>
      </c>
      <c r="BY13">
        <f>各个系统的属性占比!AN8</f>
        <v>1</v>
      </c>
      <c r="BZ13">
        <v>0</v>
      </c>
      <c r="CD13">
        <v>3</v>
      </c>
      <c r="CE13">
        <f t="shared" si="22"/>
        <v>486</v>
      </c>
      <c r="CF13">
        <f t="shared" si="23"/>
        <v>1814.4</v>
      </c>
      <c r="CG13">
        <f t="shared" si="24"/>
        <v>29.597135348055552</v>
      </c>
      <c r="CK13">
        <v>3</v>
      </c>
      <c r="CL13">
        <f t="shared" si="25"/>
        <v>234</v>
      </c>
      <c r="CM13">
        <f t="shared" si="26"/>
        <v>144</v>
      </c>
      <c r="CN13">
        <f t="shared" si="27"/>
        <v>0</v>
      </c>
      <c r="CO13">
        <f t="shared" si="28"/>
        <v>108</v>
      </c>
      <c r="CP13">
        <f t="shared" si="29"/>
        <v>144</v>
      </c>
      <c r="CQ13">
        <f t="shared" si="30"/>
        <v>72</v>
      </c>
      <c r="CR13">
        <f t="shared" si="31"/>
        <v>72</v>
      </c>
      <c r="CS13">
        <f t="shared" si="32"/>
        <v>774</v>
      </c>
      <c r="CU13">
        <v>3</v>
      </c>
      <c r="CV13">
        <f t="shared" si="33"/>
        <v>0.30232558139534882</v>
      </c>
      <c r="CW13">
        <f t="shared" si="34"/>
        <v>0.18604651162790697</v>
      </c>
      <c r="CX13">
        <f t="shared" si="35"/>
        <v>0</v>
      </c>
      <c r="CY13">
        <f t="shared" si="36"/>
        <v>0.13953488372093023</v>
      </c>
      <c r="CZ13">
        <f t="shared" si="37"/>
        <v>0.18604651162790697</v>
      </c>
      <c r="DA13">
        <f t="shared" si="38"/>
        <v>9.3023255813953487E-2</v>
      </c>
      <c r="DB13">
        <f t="shared" si="39"/>
        <v>9.3023255813953487E-2</v>
      </c>
    </row>
    <row r="14" spans="2:106" ht="16" thickBot="1" x14ac:dyDescent="0.2">
      <c r="B14" s="18">
        <f>C8*VLOOKUP(F8,角色间职业划分!A:B,2,FALSE)</f>
        <v>180</v>
      </c>
      <c r="C14" s="19">
        <f>B8*(1-D8)*VLOOKUP(F8,角色间职业划分!A:B,2,FALSE)</f>
        <v>672</v>
      </c>
      <c r="I14">
        <v>4</v>
      </c>
      <c r="J14">
        <f t="shared" si="0"/>
        <v>45.957446808510639</v>
      </c>
      <c r="K14">
        <f t="shared" si="4"/>
        <v>112.89599999999999</v>
      </c>
      <c r="L14">
        <f t="shared" si="5"/>
        <v>-66.938553191489348</v>
      </c>
      <c r="M14" s="47">
        <f t="shared" si="40"/>
        <v>151.94964210526317</v>
      </c>
      <c r="N14" s="47">
        <f t="shared" si="6"/>
        <v>-218.88819529675251</v>
      </c>
      <c r="O14" s="47">
        <f t="shared" si="41"/>
        <v>66.666666666666671</v>
      </c>
      <c r="P14" s="47">
        <f t="shared" si="7"/>
        <v>-285.55486196341917</v>
      </c>
      <c r="Q14" s="47">
        <f t="shared" si="1"/>
        <v>9</v>
      </c>
      <c r="V14">
        <v>4</v>
      </c>
      <c r="W14">
        <v>1.1000000000000001</v>
      </c>
      <c r="Y14">
        <v>4</v>
      </c>
      <c r="Z14">
        <f t="shared" si="42"/>
        <v>65.75</v>
      </c>
      <c r="AA14">
        <f t="shared" si="8"/>
        <v>65.75</v>
      </c>
      <c r="AB14" s="30">
        <f t="shared" si="2"/>
        <v>52.6</v>
      </c>
      <c r="AC14">
        <f t="shared" si="2"/>
        <v>52.6</v>
      </c>
      <c r="AD14">
        <f t="shared" si="2"/>
        <v>26.3</v>
      </c>
      <c r="AE14">
        <f t="shared" si="2"/>
        <v>26.3</v>
      </c>
      <c r="AF14">
        <f t="shared" si="9"/>
        <v>118.35</v>
      </c>
      <c r="AG14">
        <v>4</v>
      </c>
      <c r="AH14">
        <f t="shared" si="10"/>
        <v>251.99999999999997</v>
      </c>
      <c r="AI14">
        <f t="shared" si="11"/>
        <v>940.8</v>
      </c>
      <c r="AJ14">
        <f>各个系统的属性占比!AI9</f>
        <v>1.4</v>
      </c>
      <c r="AK14">
        <v>1</v>
      </c>
      <c r="AM14" s="5"/>
      <c r="AN14">
        <v>4</v>
      </c>
      <c r="AO14">
        <f t="shared" si="12"/>
        <v>144</v>
      </c>
      <c r="AP14">
        <f t="shared" si="13"/>
        <v>537.6</v>
      </c>
      <c r="AQ14">
        <f>各个系统的属性占比!AJ9</f>
        <v>1</v>
      </c>
      <c r="AR14">
        <v>1</v>
      </c>
      <c r="AU14">
        <v>4</v>
      </c>
      <c r="AV14">
        <f t="shared" si="43"/>
        <v>0</v>
      </c>
      <c r="AW14">
        <f t="shared" si="44"/>
        <v>0</v>
      </c>
      <c r="AX14">
        <v>0</v>
      </c>
      <c r="BA14">
        <v>4</v>
      </c>
      <c r="BB14">
        <f t="shared" si="14"/>
        <v>108</v>
      </c>
      <c r="BC14">
        <f t="shared" si="15"/>
        <v>403.2</v>
      </c>
      <c r="BD14">
        <f>各个系统的属性占比!AK9</f>
        <v>1</v>
      </c>
      <c r="BE14">
        <v>1</v>
      </c>
      <c r="BH14">
        <v>4</v>
      </c>
      <c r="BI14">
        <f t="shared" si="16"/>
        <v>144</v>
      </c>
      <c r="BJ14">
        <f t="shared" si="17"/>
        <v>537.6</v>
      </c>
      <c r="BK14">
        <f>各个系统的属性占比!AM9</f>
        <v>1</v>
      </c>
      <c r="BL14">
        <v>0</v>
      </c>
      <c r="BO14" s="30">
        <v>4</v>
      </c>
      <c r="BP14">
        <f t="shared" si="18"/>
        <v>72</v>
      </c>
      <c r="BQ14">
        <f t="shared" si="19"/>
        <v>268.8</v>
      </c>
      <c r="BR14" s="30">
        <f>各个系统的属性占比!AL9</f>
        <v>1</v>
      </c>
      <c r="BS14">
        <v>0</v>
      </c>
      <c r="BV14">
        <v>4</v>
      </c>
      <c r="BW14">
        <f t="shared" si="20"/>
        <v>72</v>
      </c>
      <c r="BX14">
        <f t="shared" si="21"/>
        <v>268.8</v>
      </c>
      <c r="BY14">
        <f>各个系统的属性占比!AN9</f>
        <v>1</v>
      </c>
      <c r="BZ14">
        <v>0</v>
      </c>
      <c r="CD14">
        <v>4</v>
      </c>
      <c r="CE14">
        <f t="shared" si="22"/>
        <v>504</v>
      </c>
      <c r="CF14">
        <f t="shared" si="23"/>
        <v>1881.6000000000001</v>
      </c>
      <c r="CG14">
        <f t="shared" si="24"/>
        <v>45.957446808510639</v>
      </c>
      <c r="CK14">
        <v>4</v>
      </c>
      <c r="CL14">
        <f t="shared" si="25"/>
        <v>251.99999999999997</v>
      </c>
      <c r="CM14">
        <f t="shared" si="26"/>
        <v>144</v>
      </c>
      <c r="CN14">
        <f t="shared" si="27"/>
        <v>0</v>
      </c>
      <c r="CO14">
        <f t="shared" si="28"/>
        <v>108</v>
      </c>
      <c r="CP14">
        <f t="shared" si="29"/>
        <v>144</v>
      </c>
      <c r="CQ14">
        <f t="shared" si="30"/>
        <v>72</v>
      </c>
      <c r="CR14">
        <f t="shared" si="31"/>
        <v>72</v>
      </c>
      <c r="CS14">
        <f t="shared" si="32"/>
        <v>792</v>
      </c>
      <c r="CU14">
        <v>4</v>
      </c>
      <c r="CV14">
        <f t="shared" si="33"/>
        <v>0.31818181818181812</v>
      </c>
      <c r="CW14">
        <f t="shared" si="34"/>
        <v>0.18181818181818182</v>
      </c>
      <c r="CX14">
        <f t="shared" si="35"/>
        <v>0</v>
      </c>
      <c r="CY14">
        <f t="shared" si="36"/>
        <v>0.13636363636363635</v>
      </c>
      <c r="CZ14">
        <f t="shared" si="37"/>
        <v>0.18181818181818182</v>
      </c>
      <c r="DA14">
        <f t="shared" si="38"/>
        <v>9.0909090909090912E-2</v>
      </c>
      <c r="DB14">
        <f t="shared" si="39"/>
        <v>9.0909090909090912E-2</v>
      </c>
    </row>
    <row r="15" spans="2:106" ht="16" thickBot="1" x14ac:dyDescent="0.2">
      <c r="I15">
        <v>5</v>
      </c>
      <c r="J15">
        <f t="shared" si="0"/>
        <v>64.715053131586458</v>
      </c>
      <c r="K15">
        <f t="shared" si="4"/>
        <v>120.96000000000001</v>
      </c>
      <c r="L15">
        <f t="shared" si="5"/>
        <v>-56.24494686841355</v>
      </c>
      <c r="M15" s="47">
        <f t="shared" si="40"/>
        <v>156.36378947368422</v>
      </c>
      <c r="N15" s="47">
        <f t="shared" si="6"/>
        <v>-212.60873634209776</v>
      </c>
      <c r="O15" s="47">
        <f t="shared" si="41"/>
        <v>72.222222222222229</v>
      </c>
      <c r="P15" s="47">
        <f t="shared" si="7"/>
        <v>-284.83095856431999</v>
      </c>
      <c r="Q15" s="47">
        <f t="shared" si="1"/>
        <v>13</v>
      </c>
      <c r="V15">
        <v>5</v>
      </c>
      <c r="W15">
        <v>1.1499999999999999</v>
      </c>
      <c r="Y15">
        <v>5</v>
      </c>
      <c r="Z15">
        <f t="shared" si="42"/>
        <v>71.5</v>
      </c>
      <c r="AA15">
        <f t="shared" si="8"/>
        <v>71.5</v>
      </c>
      <c r="AB15" s="30">
        <f t="shared" si="2"/>
        <v>57.2</v>
      </c>
      <c r="AC15">
        <f t="shared" si="2"/>
        <v>57.2</v>
      </c>
      <c r="AD15">
        <f t="shared" si="2"/>
        <v>28.6</v>
      </c>
      <c r="AE15">
        <f t="shared" si="2"/>
        <v>28.6</v>
      </c>
      <c r="AF15">
        <f t="shared" si="9"/>
        <v>128.69999999999999</v>
      </c>
      <c r="AG15">
        <v>5</v>
      </c>
      <c r="AH15">
        <f t="shared" si="10"/>
        <v>270</v>
      </c>
      <c r="AI15">
        <f t="shared" si="11"/>
        <v>1008</v>
      </c>
      <c r="AJ15">
        <f>各个系统的属性占比!AI10</f>
        <v>1.5</v>
      </c>
      <c r="AK15">
        <v>1</v>
      </c>
      <c r="AM15" s="5"/>
      <c r="AN15">
        <v>5</v>
      </c>
      <c r="AO15">
        <f t="shared" si="12"/>
        <v>144</v>
      </c>
      <c r="AP15">
        <f t="shared" si="13"/>
        <v>537.6</v>
      </c>
      <c r="AQ15">
        <f>各个系统的属性占比!AJ10</f>
        <v>1</v>
      </c>
      <c r="AR15">
        <v>1</v>
      </c>
      <c r="AU15">
        <v>5</v>
      </c>
      <c r="AV15">
        <f t="shared" si="43"/>
        <v>0</v>
      </c>
      <c r="AW15">
        <f t="shared" si="44"/>
        <v>0</v>
      </c>
      <c r="AX15">
        <v>0</v>
      </c>
      <c r="BA15">
        <v>5</v>
      </c>
      <c r="BB15">
        <f t="shared" si="14"/>
        <v>108</v>
      </c>
      <c r="BC15">
        <f t="shared" si="15"/>
        <v>403.2</v>
      </c>
      <c r="BD15">
        <f>各个系统的属性占比!AK10</f>
        <v>1</v>
      </c>
      <c r="BE15">
        <v>1</v>
      </c>
      <c r="BH15">
        <v>5</v>
      </c>
      <c r="BI15">
        <f t="shared" si="16"/>
        <v>144</v>
      </c>
      <c r="BJ15">
        <f t="shared" si="17"/>
        <v>537.6</v>
      </c>
      <c r="BK15">
        <f>各个系统的属性占比!AM10</f>
        <v>1</v>
      </c>
      <c r="BL15">
        <v>0</v>
      </c>
      <c r="BO15" s="30">
        <v>5</v>
      </c>
      <c r="BP15">
        <f t="shared" si="18"/>
        <v>72</v>
      </c>
      <c r="BQ15">
        <f t="shared" si="19"/>
        <v>268.8</v>
      </c>
      <c r="BR15" s="30">
        <f>各个系统的属性占比!AL10</f>
        <v>1</v>
      </c>
      <c r="BS15">
        <v>0</v>
      </c>
      <c r="BV15">
        <v>5</v>
      </c>
      <c r="BW15">
        <f t="shared" si="20"/>
        <v>72</v>
      </c>
      <c r="BX15">
        <f t="shared" si="21"/>
        <v>268.8</v>
      </c>
      <c r="BY15">
        <f>各个系统的属性占比!AN10</f>
        <v>1</v>
      </c>
      <c r="BZ15">
        <v>0</v>
      </c>
      <c r="CD15">
        <v>5</v>
      </c>
      <c r="CE15">
        <f t="shared" si="22"/>
        <v>522</v>
      </c>
      <c r="CF15">
        <f t="shared" si="23"/>
        <v>1948.8</v>
      </c>
      <c r="CG15">
        <f t="shared" si="24"/>
        <v>64.715053131586458</v>
      </c>
      <c r="CK15">
        <v>5</v>
      </c>
      <c r="CL15">
        <f t="shared" si="25"/>
        <v>270</v>
      </c>
      <c r="CM15">
        <f t="shared" si="26"/>
        <v>144</v>
      </c>
      <c r="CN15">
        <f t="shared" si="27"/>
        <v>0</v>
      </c>
      <c r="CO15">
        <f t="shared" si="28"/>
        <v>108</v>
      </c>
      <c r="CP15">
        <f t="shared" si="29"/>
        <v>144</v>
      </c>
      <c r="CQ15">
        <f t="shared" si="30"/>
        <v>72</v>
      </c>
      <c r="CR15">
        <f t="shared" si="31"/>
        <v>72</v>
      </c>
      <c r="CS15">
        <f t="shared" si="32"/>
        <v>810</v>
      </c>
      <c r="CU15">
        <v>5</v>
      </c>
      <c r="CV15">
        <f t="shared" si="33"/>
        <v>0.33333333333333331</v>
      </c>
      <c r="CW15">
        <f t="shared" si="34"/>
        <v>0.17777777777777778</v>
      </c>
      <c r="CX15">
        <f t="shared" si="35"/>
        <v>0</v>
      </c>
      <c r="CY15">
        <f t="shared" si="36"/>
        <v>0.13333333333333333</v>
      </c>
      <c r="CZ15">
        <f t="shared" si="37"/>
        <v>0.17777777777777778</v>
      </c>
      <c r="DA15">
        <f t="shared" si="38"/>
        <v>8.8888888888888892E-2</v>
      </c>
      <c r="DB15">
        <f t="shared" si="39"/>
        <v>8.8888888888888892E-2</v>
      </c>
    </row>
    <row r="16" spans="2:106" ht="16" thickBot="1" x14ac:dyDescent="0.2">
      <c r="B16" s="13" t="s">
        <v>109</v>
      </c>
      <c r="C16" s="14"/>
      <c r="I16">
        <v>6</v>
      </c>
      <c r="J16">
        <f t="shared" si="0"/>
        <v>85.658020979464069</v>
      </c>
      <c r="K16">
        <f t="shared" si="4"/>
        <v>129.024</v>
      </c>
      <c r="L16">
        <f t="shared" si="5"/>
        <v>-43.365979020535931</v>
      </c>
      <c r="M16" s="47">
        <f t="shared" si="40"/>
        <v>160.77793684210528</v>
      </c>
      <c r="N16" s="47">
        <f t="shared" si="6"/>
        <v>-204.14391586264122</v>
      </c>
      <c r="O16" s="47">
        <f t="shared" si="41"/>
        <v>77.777777777777786</v>
      </c>
      <c r="P16" s="47">
        <f t="shared" si="7"/>
        <v>-281.92169364041899</v>
      </c>
      <c r="Q16" s="47">
        <f t="shared" si="1"/>
        <v>17</v>
      </c>
      <c r="V16">
        <v>6</v>
      </c>
      <c r="W16">
        <v>1.2</v>
      </c>
      <c r="Y16">
        <v>6</v>
      </c>
      <c r="Z16">
        <f t="shared" si="42"/>
        <v>77.5</v>
      </c>
      <c r="AA16">
        <f t="shared" si="8"/>
        <v>77.5</v>
      </c>
      <c r="AB16" s="30">
        <f t="shared" si="2"/>
        <v>62</v>
      </c>
      <c r="AC16">
        <f t="shared" si="2"/>
        <v>62</v>
      </c>
      <c r="AD16">
        <f t="shared" si="2"/>
        <v>31</v>
      </c>
      <c r="AE16">
        <f t="shared" si="2"/>
        <v>31</v>
      </c>
      <c r="AF16">
        <f t="shared" si="9"/>
        <v>139.5</v>
      </c>
      <c r="AG16">
        <v>6</v>
      </c>
      <c r="AH16">
        <f t="shared" si="10"/>
        <v>288</v>
      </c>
      <c r="AI16">
        <f t="shared" si="11"/>
        <v>1075.2</v>
      </c>
      <c r="AJ16">
        <f>各个系统的属性占比!AI11</f>
        <v>1.6</v>
      </c>
      <c r="AK16">
        <v>1</v>
      </c>
      <c r="AM16" s="5"/>
      <c r="AN16">
        <v>6</v>
      </c>
      <c r="AO16">
        <f t="shared" si="12"/>
        <v>144</v>
      </c>
      <c r="AP16">
        <f t="shared" si="13"/>
        <v>537.6</v>
      </c>
      <c r="AQ16">
        <f>各个系统的属性占比!AJ11</f>
        <v>1</v>
      </c>
      <c r="AR16">
        <v>1</v>
      </c>
      <c r="AU16">
        <v>6</v>
      </c>
      <c r="AV16">
        <f t="shared" si="43"/>
        <v>0</v>
      </c>
      <c r="AW16">
        <f t="shared" si="44"/>
        <v>0</v>
      </c>
      <c r="AX16">
        <v>0</v>
      </c>
      <c r="BA16">
        <v>6</v>
      </c>
      <c r="BB16">
        <f t="shared" si="14"/>
        <v>108</v>
      </c>
      <c r="BC16">
        <f t="shared" si="15"/>
        <v>403.2</v>
      </c>
      <c r="BD16">
        <f>各个系统的属性占比!AK11</f>
        <v>1</v>
      </c>
      <c r="BE16">
        <v>1</v>
      </c>
      <c r="BH16">
        <v>6</v>
      </c>
      <c r="BI16">
        <f t="shared" si="16"/>
        <v>144</v>
      </c>
      <c r="BJ16">
        <f t="shared" si="17"/>
        <v>537.6</v>
      </c>
      <c r="BK16">
        <f>各个系统的属性占比!AM11</f>
        <v>1</v>
      </c>
      <c r="BL16">
        <v>0</v>
      </c>
      <c r="BO16" s="30">
        <v>6</v>
      </c>
      <c r="BP16">
        <f t="shared" si="18"/>
        <v>72</v>
      </c>
      <c r="BQ16">
        <f t="shared" si="19"/>
        <v>268.8</v>
      </c>
      <c r="BR16" s="30">
        <f>各个系统的属性占比!AL11</f>
        <v>1</v>
      </c>
      <c r="BS16">
        <v>0</v>
      </c>
      <c r="BV16">
        <v>6</v>
      </c>
      <c r="BW16">
        <f t="shared" si="20"/>
        <v>72</v>
      </c>
      <c r="BX16">
        <f t="shared" si="21"/>
        <v>268.8</v>
      </c>
      <c r="BY16">
        <f>各个系统的属性占比!AN11</f>
        <v>1</v>
      </c>
      <c r="BZ16">
        <v>0</v>
      </c>
      <c r="CD16">
        <v>6</v>
      </c>
      <c r="CE16">
        <f t="shared" si="22"/>
        <v>540</v>
      </c>
      <c r="CF16">
        <f t="shared" si="23"/>
        <v>2016.0000000000002</v>
      </c>
      <c r="CG16">
        <f t="shared" si="24"/>
        <v>85.658020979464069</v>
      </c>
      <c r="CK16">
        <v>6</v>
      </c>
      <c r="CL16">
        <f t="shared" si="25"/>
        <v>288</v>
      </c>
      <c r="CM16">
        <f t="shared" si="26"/>
        <v>144</v>
      </c>
      <c r="CN16">
        <f t="shared" si="27"/>
        <v>0</v>
      </c>
      <c r="CO16">
        <f t="shared" si="28"/>
        <v>108</v>
      </c>
      <c r="CP16">
        <f t="shared" si="29"/>
        <v>144</v>
      </c>
      <c r="CQ16">
        <f t="shared" si="30"/>
        <v>72</v>
      </c>
      <c r="CR16">
        <f t="shared" si="31"/>
        <v>72</v>
      </c>
      <c r="CS16">
        <f t="shared" si="32"/>
        <v>828</v>
      </c>
      <c r="CU16">
        <v>6</v>
      </c>
      <c r="CV16">
        <f t="shared" si="33"/>
        <v>0.34782608695652173</v>
      </c>
      <c r="CW16">
        <f t="shared" si="34"/>
        <v>0.17391304347826086</v>
      </c>
      <c r="CX16">
        <f t="shared" si="35"/>
        <v>0</v>
      </c>
      <c r="CY16">
        <f t="shared" si="36"/>
        <v>0.13043478260869565</v>
      </c>
      <c r="CZ16">
        <f t="shared" si="37"/>
        <v>0.17391304347826086</v>
      </c>
      <c r="DA16">
        <f t="shared" si="38"/>
        <v>8.6956521739130432E-2</v>
      </c>
      <c r="DB16">
        <f t="shared" si="39"/>
        <v>8.6956521739130432E-2</v>
      </c>
    </row>
    <row r="17" spans="1:106" x14ac:dyDescent="0.15">
      <c r="B17" s="27" t="s">
        <v>35</v>
      </c>
      <c r="C17" s="28" t="s">
        <v>21</v>
      </c>
      <c r="I17">
        <v>7</v>
      </c>
      <c r="J17">
        <f t="shared" si="0"/>
        <v>108.63177977079756</v>
      </c>
      <c r="K17">
        <f t="shared" si="4"/>
        <v>137.08799999999999</v>
      </c>
      <c r="L17">
        <f t="shared" si="5"/>
        <v>-28.45622022920243</v>
      </c>
      <c r="M17" s="47">
        <f t="shared" si="40"/>
        <v>165.19208421052633</v>
      </c>
      <c r="N17" s="47">
        <f t="shared" si="6"/>
        <v>-193.64830443972875</v>
      </c>
      <c r="O17" s="47">
        <f t="shared" si="41"/>
        <v>83.333333333333343</v>
      </c>
      <c r="P17" s="47">
        <f t="shared" si="7"/>
        <v>-276.98163777306206</v>
      </c>
      <c r="Q17" s="47">
        <f t="shared" si="1"/>
        <v>22</v>
      </c>
      <c r="V17">
        <v>7</v>
      </c>
      <c r="W17">
        <v>1.25</v>
      </c>
      <c r="Y17">
        <v>7</v>
      </c>
      <c r="Z17">
        <f t="shared" si="42"/>
        <v>83.75</v>
      </c>
      <c r="AA17">
        <f t="shared" si="8"/>
        <v>83.75</v>
      </c>
      <c r="AB17" s="30">
        <f t="shared" si="2"/>
        <v>67</v>
      </c>
      <c r="AC17">
        <f t="shared" si="2"/>
        <v>67</v>
      </c>
      <c r="AD17">
        <f t="shared" si="2"/>
        <v>33.5</v>
      </c>
      <c r="AE17">
        <f t="shared" si="2"/>
        <v>33.5</v>
      </c>
      <c r="AF17">
        <f t="shared" si="9"/>
        <v>150.75</v>
      </c>
      <c r="AG17">
        <v>7</v>
      </c>
      <c r="AH17">
        <f t="shared" si="10"/>
        <v>306</v>
      </c>
      <c r="AI17">
        <f t="shared" si="11"/>
        <v>1142.3999999999999</v>
      </c>
      <c r="AJ17">
        <f>各个系统的属性占比!AI12</f>
        <v>1.7</v>
      </c>
      <c r="AK17">
        <v>1</v>
      </c>
      <c r="AN17">
        <v>7</v>
      </c>
      <c r="AO17">
        <f t="shared" si="12"/>
        <v>144</v>
      </c>
      <c r="AP17">
        <f t="shared" si="13"/>
        <v>537.6</v>
      </c>
      <c r="AQ17">
        <f>各个系统的属性占比!AJ12</f>
        <v>1</v>
      </c>
      <c r="AR17">
        <v>1</v>
      </c>
      <c r="AU17">
        <v>7</v>
      </c>
      <c r="AV17">
        <f t="shared" si="43"/>
        <v>0</v>
      </c>
      <c r="AW17">
        <f t="shared" si="44"/>
        <v>0</v>
      </c>
      <c r="AX17">
        <v>0</v>
      </c>
      <c r="BA17">
        <v>7</v>
      </c>
      <c r="BB17">
        <f t="shared" si="14"/>
        <v>108</v>
      </c>
      <c r="BC17">
        <f t="shared" si="15"/>
        <v>403.2</v>
      </c>
      <c r="BD17">
        <f>各个系统的属性占比!AK12</f>
        <v>1</v>
      </c>
      <c r="BE17">
        <v>1</v>
      </c>
      <c r="BH17">
        <v>7</v>
      </c>
      <c r="BI17">
        <f t="shared" si="16"/>
        <v>144</v>
      </c>
      <c r="BJ17">
        <f t="shared" si="17"/>
        <v>537.6</v>
      </c>
      <c r="BK17">
        <f>各个系统的属性占比!AM12</f>
        <v>1</v>
      </c>
      <c r="BL17">
        <v>0</v>
      </c>
      <c r="BO17" s="30">
        <v>7</v>
      </c>
      <c r="BP17">
        <f t="shared" si="18"/>
        <v>72</v>
      </c>
      <c r="BQ17">
        <f t="shared" si="19"/>
        <v>268.8</v>
      </c>
      <c r="BR17" s="30">
        <f>各个系统的属性占比!AL12</f>
        <v>1</v>
      </c>
      <c r="BS17">
        <v>0</v>
      </c>
      <c r="BV17">
        <v>7</v>
      </c>
      <c r="BW17">
        <f t="shared" si="20"/>
        <v>72</v>
      </c>
      <c r="BX17">
        <f t="shared" si="21"/>
        <v>268.8</v>
      </c>
      <c r="BY17">
        <f>各个系统的属性占比!AN12</f>
        <v>1</v>
      </c>
      <c r="BZ17">
        <v>0</v>
      </c>
      <c r="CD17">
        <v>7</v>
      </c>
      <c r="CE17">
        <f t="shared" si="22"/>
        <v>558</v>
      </c>
      <c r="CF17">
        <f t="shared" si="23"/>
        <v>2083.1999999999998</v>
      </c>
      <c r="CG17">
        <f t="shared" si="24"/>
        <v>108.63177977079756</v>
      </c>
      <c r="CK17">
        <v>7</v>
      </c>
      <c r="CL17">
        <f t="shared" si="25"/>
        <v>306</v>
      </c>
      <c r="CM17">
        <f t="shared" si="26"/>
        <v>144</v>
      </c>
      <c r="CN17">
        <f t="shared" si="27"/>
        <v>0</v>
      </c>
      <c r="CO17">
        <f t="shared" si="28"/>
        <v>108</v>
      </c>
      <c r="CP17">
        <f t="shared" si="29"/>
        <v>144</v>
      </c>
      <c r="CQ17">
        <f t="shared" si="30"/>
        <v>72</v>
      </c>
      <c r="CR17">
        <f t="shared" si="31"/>
        <v>72</v>
      </c>
      <c r="CS17">
        <f t="shared" si="32"/>
        <v>846</v>
      </c>
      <c r="CU17">
        <v>7</v>
      </c>
      <c r="CV17">
        <f t="shared" si="33"/>
        <v>0.36170212765957449</v>
      </c>
      <c r="CW17">
        <f t="shared" si="34"/>
        <v>0.1702127659574468</v>
      </c>
      <c r="CX17">
        <f t="shared" si="35"/>
        <v>0</v>
      </c>
      <c r="CY17">
        <f t="shared" si="36"/>
        <v>0.1276595744680851</v>
      </c>
      <c r="CZ17">
        <f t="shared" si="37"/>
        <v>0.1702127659574468</v>
      </c>
      <c r="DA17">
        <f t="shared" si="38"/>
        <v>8.5106382978723402E-2</v>
      </c>
      <c r="DB17">
        <f t="shared" si="39"/>
        <v>8.5106382978723402E-2</v>
      </c>
    </row>
    <row r="18" spans="1:106" ht="16" thickBot="1" x14ac:dyDescent="0.2">
      <c r="B18" s="18">
        <f>B14*E8</f>
        <v>18</v>
      </c>
      <c r="C18" s="19">
        <f>C14*E8</f>
        <v>67.2</v>
      </c>
      <c r="I18">
        <v>8</v>
      </c>
      <c r="J18">
        <f t="shared" si="0"/>
        <v>133.51737690273509</v>
      </c>
      <c r="K18">
        <f t="shared" si="4"/>
        <v>145.15200000000002</v>
      </c>
      <c r="L18">
        <f t="shared" si="5"/>
        <v>-11.634623097264921</v>
      </c>
      <c r="M18" s="47">
        <f t="shared" si="40"/>
        <v>169.60623157894739</v>
      </c>
      <c r="N18" s="47">
        <f t="shared" si="6"/>
        <v>-181.24085467621231</v>
      </c>
      <c r="O18" s="47">
        <f t="shared" si="41"/>
        <v>88.8888888888889</v>
      </c>
      <c r="P18" s="47">
        <f t="shared" si="7"/>
        <v>-270.12974356510119</v>
      </c>
      <c r="Q18" s="47">
        <f t="shared" si="1"/>
        <v>27</v>
      </c>
      <c r="V18">
        <v>8</v>
      </c>
      <c r="W18">
        <v>1.3</v>
      </c>
      <c r="Y18">
        <v>8</v>
      </c>
      <c r="Z18">
        <f t="shared" si="42"/>
        <v>90.25</v>
      </c>
      <c r="AA18">
        <f t="shared" si="8"/>
        <v>90.25</v>
      </c>
      <c r="AB18" s="30">
        <f t="shared" si="2"/>
        <v>72.2</v>
      </c>
      <c r="AC18">
        <f t="shared" si="2"/>
        <v>72.2</v>
      </c>
      <c r="AD18">
        <f t="shared" si="2"/>
        <v>36.1</v>
      </c>
      <c r="AE18">
        <f t="shared" si="2"/>
        <v>36.1</v>
      </c>
      <c r="AF18">
        <f t="shared" si="9"/>
        <v>162.44999999999999</v>
      </c>
      <c r="AG18">
        <v>8</v>
      </c>
      <c r="AH18">
        <f t="shared" si="10"/>
        <v>324</v>
      </c>
      <c r="AI18">
        <f t="shared" si="11"/>
        <v>1209.6000000000001</v>
      </c>
      <c r="AJ18">
        <f>各个系统的属性占比!AI13</f>
        <v>1.8</v>
      </c>
      <c r="AK18">
        <v>1</v>
      </c>
      <c r="AN18">
        <v>8</v>
      </c>
      <c r="AO18">
        <f t="shared" si="12"/>
        <v>144</v>
      </c>
      <c r="AP18">
        <f t="shared" si="13"/>
        <v>537.6</v>
      </c>
      <c r="AQ18">
        <f>各个系统的属性占比!AJ13</f>
        <v>1</v>
      </c>
      <c r="AR18">
        <v>1</v>
      </c>
      <c r="AU18">
        <v>8</v>
      </c>
      <c r="AV18">
        <f t="shared" si="43"/>
        <v>0</v>
      </c>
      <c r="AW18">
        <f t="shared" si="44"/>
        <v>0</v>
      </c>
      <c r="AX18">
        <v>0</v>
      </c>
      <c r="BA18">
        <v>8</v>
      </c>
      <c r="BB18">
        <f t="shared" si="14"/>
        <v>108</v>
      </c>
      <c r="BC18">
        <f t="shared" si="15"/>
        <v>403.2</v>
      </c>
      <c r="BD18">
        <f>各个系统的属性占比!AK13</f>
        <v>1</v>
      </c>
      <c r="BE18">
        <v>1</v>
      </c>
      <c r="BH18">
        <v>8</v>
      </c>
      <c r="BI18">
        <f t="shared" si="16"/>
        <v>144</v>
      </c>
      <c r="BJ18">
        <f t="shared" si="17"/>
        <v>537.6</v>
      </c>
      <c r="BK18">
        <f>各个系统的属性占比!AM13</f>
        <v>1</v>
      </c>
      <c r="BL18">
        <v>0</v>
      </c>
      <c r="BO18" s="30">
        <v>8</v>
      </c>
      <c r="BP18">
        <f t="shared" si="18"/>
        <v>72</v>
      </c>
      <c r="BQ18">
        <f t="shared" si="19"/>
        <v>268.8</v>
      </c>
      <c r="BR18" s="30">
        <f>各个系统的属性占比!AL13</f>
        <v>1</v>
      </c>
      <c r="BS18">
        <v>0</v>
      </c>
      <c r="BV18">
        <v>8</v>
      </c>
      <c r="BW18">
        <f t="shared" si="20"/>
        <v>72</v>
      </c>
      <c r="BX18">
        <f t="shared" si="21"/>
        <v>268.8</v>
      </c>
      <c r="BY18">
        <f>各个系统的属性占比!AN13</f>
        <v>1</v>
      </c>
      <c r="BZ18">
        <v>0</v>
      </c>
      <c r="CD18">
        <v>8</v>
      </c>
      <c r="CE18">
        <f t="shared" si="22"/>
        <v>576</v>
      </c>
      <c r="CF18">
        <f t="shared" si="23"/>
        <v>2150.4</v>
      </c>
      <c r="CG18">
        <f t="shared" si="24"/>
        <v>133.51737690273509</v>
      </c>
      <c r="CK18">
        <v>8</v>
      </c>
      <c r="CL18">
        <f t="shared" si="25"/>
        <v>324</v>
      </c>
      <c r="CM18">
        <f t="shared" si="26"/>
        <v>144</v>
      </c>
      <c r="CN18">
        <f t="shared" si="27"/>
        <v>0</v>
      </c>
      <c r="CO18">
        <f t="shared" si="28"/>
        <v>108</v>
      </c>
      <c r="CP18">
        <f t="shared" si="29"/>
        <v>144</v>
      </c>
      <c r="CQ18">
        <f t="shared" si="30"/>
        <v>72</v>
      </c>
      <c r="CR18">
        <f t="shared" si="31"/>
        <v>72</v>
      </c>
      <c r="CS18">
        <f t="shared" si="32"/>
        <v>864</v>
      </c>
      <c r="CU18">
        <v>8</v>
      </c>
      <c r="CV18">
        <f t="shared" si="33"/>
        <v>0.375</v>
      </c>
      <c r="CW18">
        <f t="shared" si="34"/>
        <v>0.16666666666666666</v>
      </c>
      <c r="CX18">
        <f t="shared" si="35"/>
        <v>0</v>
      </c>
      <c r="CY18">
        <f t="shared" si="36"/>
        <v>0.125</v>
      </c>
      <c r="CZ18">
        <f t="shared" si="37"/>
        <v>0.16666666666666666</v>
      </c>
      <c r="DA18">
        <f t="shared" si="38"/>
        <v>8.3333333333333329E-2</v>
      </c>
      <c r="DB18">
        <f t="shared" si="39"/>
        <v>8.3333333333333329E-2</v>
      </c>
    </row>
    <row r="19" spans="1:106" x14ac:dyDescent="0.15">
      <c r="I19">
        <v>9</v>
      </c>
      <c r="J19">
        <f t="shared" si="0"/>
        <v>160.21978021978018</v>
      </c>
      <c r="K19">
        <f t="shared" si="4"/>
        <v>153.21599999999998</v>
      </c>
      <c r="L19">
        <f t="shared" si="5"/>
        <v>7.0037802197801966</v>
      </c>
      <c r="M19" s="47">
        <f t="shared" si="40"/>
        <v>174.02037894736844</v>
      </c>
      <c r="N19" s="47">
        <f t="shared" si="6"/>
        <v>-167.01659872758825</v>
      </c>
      <c r="O19" s="47">
        <f t="shared" si="41"/>
        <v>94.444444444444457</v>
      </c>
      <c r="P19" s="47">
        <f t="shared" si="7"/>
        <v>-261.4610431720327</v>
      </c>
      <c r="Q19" s="47">
        <f t="shared" si="1"/>
        <v>32</v>
      </c>
      <c r="V19">
        <v>9</v>
      </c>
      <c r="W19">
        <v>1.35</v>
      </c>
      <c r="Y19">
        <v>9</v>
      </c>
      <c r="Z19">
        <f t="shared" si="42"/>
        <v>97</v>
      </c>
      <c r="AA19">
        <f t="shared" si="8"/>
        <v>97</v>
      </c>
      <c r="AB19" s="30">
        <f t="shared" si="2"/>
        <v>77.600000000000009</v>
      </c>
      <c r="AC19">
        <f t="shared" si="2"/>
        <v>77.600000000000009</v>
      </c>
      <c r="AD19">
        <f t="shared" si="2"/>
        <v>38.800000000000004</v>
      </c>
      <c r="AE19">
        <f t="shared" si="2"/>
        <v>38.800000000000004</v>
      </c>
      <c r="AF19">
        <f t="shared" si="9"/>
        <v>174.60000000000002</v>
      </c>
      <c r="AG19">
        <v>9</v>
      </c>
      <c r="AH19">
        <f t="shared" si="10"/>
        <v>342</v>
      </c>
      <c r="AI19">
        <f t="shared" si="11"/>
        <v>1276.8</v>
      </c>
      <c r="AJ19">
        <f>各个系统的属性占比!AI14</f>
        <v>1.9</v>
      </c>
      <c r="AK19">
        <v>1</v>
      </c>
      <c r="AN19">
        <v>9</v>
      </c>
      <c r="AO19">
        <f t="shared" si="12"/>
        <v>144</v>
      </c>
      <c r="AP19">
        <f t="shared" si="13"/>
        <v>537.6</v>
      </c>
      <c r="AQ19">
        <f>各个系统的属性占比!AJ14</f>
        <v>1</v>
      </c>
      <c r="AR19">
        <v>1</v>
      </c>
      <c r="AU19">
        <v>9</v>
      </c>
      <c r="AV19">
        <f t="shared" si="43"/>
        <v>0</v>
      </c>
      <c r="AW19">
        <f t="shared" si="44"/>
        <v>0</v>
      </c>
      <c r="AX19">
        <v>0</v>
      </c>
      <c r="BA19">
        <v>9</v>
      </c>
      <c r="BB19">
        <f t="shared" si="14"/>
        <v>108</v>
      </c>
      <c r="BC19">
        <f t="shared" si="15"/>
        <v>403.2</v>
      </c>
      <c r="BD19">
        <f>各个系统的属性占比!AK14</f>
        <v>1</v>
      </c>
      <c r="BE19">
        <v>1</v>
      </c>
      <c r="BH19">
        <v>9</v>
      </c>
      <c r="BI19">
        <f t="shared" si="16"/>
        <v>144</v>
      </c>
      <c r="BJ19">
        <f t="shared" si="17"/>
        <v>537.6</v>
      </c>
      <c r="BK19">
        <f>各个系统的属性占比!AM14</f>
        <v>1</v>
      </c>
      <c r="BL19">
        <v>0</v>
      </c>
      <c r="BO19" s="30">
        <v>9</v>
      </c>
      <c r="BP19">
        <f t="shared" si="18"/>
        <v>72</v>
      </c>
      <c r="BQ19">
        <f t="shared" si="19"/>
        <v>268.8</v>
      </c>
      <c r="BR19" s="30">
        <f>各个系统的属性占比!AL14</f>
        <v>1</v>
      </c>
      <c r="BS19">
        <v>0</v>
      </c>
      <c r="BV19">
        <v>9</v>
      </c>
      <c r="BW19">
        <f t="shared" si="20"/>
        <v>72</v>
      </c>
      <c r="BX19">
        <f t="shared" si="21"/>
        <v>268.8</v>
      </c>
      <c r="BY19">
        <f>各个系统的属性占比!AN14</f>
        <v>1</v>
      </c>
      <c r="BZ19">
        <v>0</v>
      </c>
      <c r="CD19">
        <v>9</v>
      </c>
      <c r="CE19">
        <f t="shared" si="22"/>
        <v>594</v>
      </c>
      <c r="CF19">
        <f t="shared" si="23"/>
        <v>2217.6</v>
      </c>
      <c r="CG19">
        <f t="shared" si="24"/>
        <v>160.21978021978018</v>
      </c>
      <c r="CK19">
        <v>9</v>
      </c>
      <c r="CL19">
        <f t="shared" si="25"/>
        <v>342</v>
      </c>
      <c r="CM19">
        <f t="shared" si="26"/>
        <v>144</v>
      </c>
      <c r="CN19">
        <f t="shared" si="27"/>
        <v>0</v>
      </c>
      <c r="CO19">
        <f t="shared" si="28"/>
        <v>108</v>
      </c>
      <c r="CP19">
        <f t="shared" si="29"/>
        <v>144</v>
      </c>
      <c r="CQ19">
        <f t="shared" si="30"/>
        <v>72</v>
      </c>
      <c r="CR19">
        <f t="shared" si="31"/>
        <v>72</v>
      </c>
      <c r="CS19">
        <f t="shared" si="32"/>
        <v>882</v>
      </c>
      <c r="CU19">
        <v>9</v>
      </c>
      <c r="CV19">
        <f t="shared" si="33"/>
        <v>0.38775510204081631</v>
      </c>
      <c r="CW19">
        <f t="shared" si="34"/>
        <v>0.16326530612244897</v>
      </c>
      <c r="CX19">
        <f t="shared" si="35"/>
        <v>0</v>
      </c>
      <c r="CY19">
        <f t="shared" si="36"/>
        <v>0.12244897959183673</v>
      </c>
      <c r="CZ19">
        <f t="shared" si="37"/>
        <v>0.16326530612244897</v>
      </c>
      <c r="DA19">
        <f t="shared" si="38"/>
        <v>8.1632653061224483E-2</v>
      </c>
      <c r="DB19">
        <f t="shared" si="39"/>
        <v>8.1632653061224483E-2</v>
      </c>
    </row>
    <row r="20" spans="1:106" x14ac:dyDescent="0.15">
      <c r="I20">
        <v>10</v>
      </c>
      <c r="J20">
        <f t="shared" si="0"/>
        <v>188.66094212824672</v>
      </c>
      <c r="K20">
        <f t="shared" si="4"/>
        <v>161.28</v>
      </c>
      <c r="L20">
        <f t="shared" si="5"/>
        <v>27.380942128246716</v>
      </c>
      <c r="M20" s="47">
        <f t="shared" si="40"/>
        <v>178.4345263157895</v>
      </c>
      <c r="N20" s="47">
        <f t="shared" si="6"/>
        <v>-151.05358418754278</v>
      </c>
      <c r="O20" s="47">
        <f t="shared" si="41"/>
        <v>100.00000000000001</v>
      </c>
      <c r="P20" s="47">
        <f t="shared" si="7"/>
        <v>-251.05358418754281</v>
      </c>
      <c r="Q20" s="47">
        <f t="shared" si="1"/>
        <v>38</v>
      </c>
      <c r="V20">
        <v>10</v>
      </c>
      <c r="W20">
        <v>1.4</v>
      </c>
      <c r="Y20">
        <v>10</v>
      </c>
      <c r="Z20">
        <f t="shared" si="42"/>
        <v>104</v>
      </c>
      <c r="AA20">
        <f t="shared" si="8"/>
        <v>104</v>
      </c>
      <c r="AB20" s="30">
        <f t="shared" si="2"/>
        <v>83.2</v>
      </c>
      <c r="AC20">
        <f t="shared" si="2"/>
        <v>83.2</v>
      </c>
      <c r="AD20">
        <f t="shared" si="2"/>
        <v>41.6</v>
      </c>
      <c r="AE20">
        <f t="shared" si="2"/>
        <v>41.6</v>
      </c>
      <c r="AF20">
        <f t="shared" si="9"/>
        <v>187.2</v>
      </c>
      <c r="AG20">
        <v>10</v>
      </c>
      <c r="AH20">
        <f t="shared" si="10"/>
        <v>360</v>
      </c>
      <c r="AI20">
        <f t="shared" si="11"/>
        <v>1344</v>
      </c>
      <c r="AJ20">
        <f>各个系统的属性占比!AI15</f>
        <v>2</v>
      </c>
      <c r="AK20">
        <v>1</v>
      </c>
      <c r="AN20">
        <v>10</v>
      </c>
      <c r="AO20">
        <f t="shared" si="12"/>
        <v>144</v>
      </c>
      <c r="AP20">
        <f t="shared" si="13"/>
        <v>537.6</v>
      </c>
      <c r="AQ20">
        <f>各个系统的属性占比!AJ15</f>
        <v>1</v>
      </c>
      <c r="AR20">
        <v>1</v>
      </c>
      <c r="AU20">
        <v>10</v>
      </c>
      <c r="AV20">
        <f t="shared" si="43"/>
        <v>0</v>
      </c>
      <c r="AW20">
        <f t="shared" si="44"/>
        <v>0</v>
      </c>
      <c r="AX20">
        <v>0</v>
      </c>
      <c r="BA20">
        <v>10</v>
      </c>
      <c r="BB20">
        <f t="shared" si="14"/>
        <v>108</v>
      </c>
      <c r="BC20">
        <f t="shared" si="15"/>
        <v>403.2</v>
      </c>
      <c r="BD20">
        <f>各个系统的属性占比!AK15</f>
        <v>1</v>
      </c>
      <c r="BE20">
        <v>1</v>
      </c>
      <c r="BH20">
        <v>10</v>
      </c>
      <c r="BI20">
        <f t="shared" si="16"/>
        <v>144</v>
      </c>
      <c r="BJ20">
        <f t="shared" si="17"/>
        <v>537.6</v>
      </c>
      <c r="BK20">
        <f>各个系统的属性占比!AM15</f>
        <v>1</v>
      </c>
      <c r="BL20">
        <v>0</v>
      </c>
      <c r="BO20" s="30">
        <v>10</v>
      </c>
      <c r="BP20">
        <f t="shared" si="18"/>
        <v>72</v>
      </c>
      <c r="BQ20">
        <f t="shared" si="19"/>
        <v>268.8</v>
      </c>
      <c r="BR20" s="30">
        <f>各个系统的属性占比!AL15</f>
        <v>1</v>
      </c>
      <c r="BS20">
        <v>0</v>
      </c>
      <c r="BV20">
        <v>10</v>
      </c>
      <c r="BW20">
        <f t="shared" si="20"/>
        <v>72</v>
      </c>
      <c r="BX20">
        <f t="shared" si="21"/>
        <v>268.8</v>
      </c>
      <c r="BY20">
        <f>各个系统的属性占比!AN15</f>
        <v>1</v>
      </c>
      <c r="BZ20">
        <v>0</v>
      </c>
      <c r="CD20">
        <v>10</v>
      </c>
      <c r="CE20">
        <f t="shared" si="22"/>
        <v>612</v>
      </c>
      <c r="CF20">
        <f t="shared" si="23"/>
        <v>2284.7999999999997</v>
      </c>
      <c r="CG20">
        <f t="shared" si="24"/>
        <v>188.66094212824672</v>
      </c>
      <c r="CK20">
        <v>10</v>
      </c>
      <c r="CL20">
        <f t="shared" si="25"/>
        <v>360</v>
      </c>
      <c r="CM20">
        <f t="shared" si="26"/>
        <v>144</v>
      </c>
      <c r="CN20">
        <f t="shared" si="27"/>
        <v>0</v>
      </c>
      <c r="CO20">
        <f t="shared" si="28"/>
        <v>108</v>
      </c>
      <c r="CP20">
        <f t="shared" si="29"/>
        <v>144</v>
      </c>
      <c r="CQ20">
        <f t="shared" si="30"/>
        <v>72</v>
      </c>
      <c r="CR20">
        <f t="shared" si="31"/>
        <v>72</v>
      </c>
      <c r="CS20">
        <f t="shared" si="32"/>
        <v>900</v>
      </c>
      <c r="CU20">
        <v>10</v>
      </c>
      <c r="CV20">
        <f t="shared" si="33"/>
        <v>0.4</v>
      </c>
      <c r="CW20">
        <f t="shared" si="34"/>
        <v>0.16</v>
      </c>
      <c r="CX20">
        <f t="shared" si="35"/>
        <v>0</v>
      </c>
      <c r="CY20">
        <f t="shared" si="36"/>
        <v>0.12</v>
      </c>
      <c r="CZ20">
        <f t="shared" si="37"/>
        <v>0.16</v>
      </c>
      <c r="DA20">
        <f t="shared" si="38"/>
        <v>0.08</v>
      </c>
      <c r="DB20">
        <f t="shared" si="39"/>
        <v>0.08</v>
      </c>
    </row>
    <row r="21" spans="1:106" x14ac:dyDescent="0.15">
      <c r="A21" t="s">
        <v>112</v>
      </c>
      <c r="C21" t="s">
        <v>395</v>
      </c>
      <c r="D21" t="s">
        <v>107</v>
      </c>
      <c r="F21" t="s">
        <v>129</v>
      </c>
      <c r="I21">
        <v>11</v>
      </c>
      <c r="J21">
        <f t="shared" si="0"/>
        <v>218.77538889719293</v>
      </c>
      <c r="K21">
        <f t="shared" si="4"/>
        <v>169.34399999999999</v>
      </c>
      <c r="L21">
        <f t="shared" si="5"/>
        <v>49.431388897192932</v>
      </c>
      <c r="M21" s="47">
        <f t="shared" si="40"/>
        <v>182.84867368421055</v>
      </c>
      <c r="N21" s="47">
        <f t="shared" si="6"/>
        <v>-133.41728478701762</v>
      </c>
      <c r="O21" s="47">
        <f t="shared" si="41"/>
        <v>110.00000000000001</v>
      </c>
      <c r="P21" s="47">
        <f t="shared" si="7"/>
        <v>-243.41728478701765</v>
      </c>
      <c r="Q21" s="47">
        <f t="shared" si="1"/>
        <v>44</v>
      </c>
      <c r="V21">
        <v>11</v>
      </c>
      <c r="W21">
        <v>1.45</v>
      </c>
      <c r="Y21">
        <v>11</v>
      </c>
      <c r="Z21">
        <f t="shared" si="42"/>
        <v>111.25</v>
      </c>
      <c r="AA21">
        <f t="shared" si="8"/>
        <v>111.25</v>
      </c>
      <c r="AB21" s="30">
        <f t="shared" si="2"/>
        <v>89</v>
      </c>
      <c r="AC21">
        <f t="shared" si="2"/>
        <v>89</v>
      </c>
      <c r="AD21">
        <f t="shared" si="2"/>
        <v>44.5</v>
      </c>
      <c r="AE21">
        <f t="shared" si="2"/>
        <v>44.5</v>
      </c>
      <c r="AF21">
        <f t="shared" si="9"/>
        <v>200.25</v>
      </c>
      <c r="AG21">
        <v>11</v>
      </c>
      <c r="AH21">
        <f t="shared" si="10"/>
        <v>378</v>
      </c>
      <c r="AI21">
        <f t="shared" si="11"/>
        <v>1411.2</v>
      </c>
      <c r="AJ21">
        <f>各个系统的属性占比!AI16</f>
        <v>2.1</v>
      </c>
      <c r="AK21">
        <v>1</v>
      </c>
      <c r="AN21">
        <v>11</v>
      </c>
      <c r="AO21">
        <f t="shared" si="12"/>
        <v>156.6</v>
      </c>
      <c r="AP21">
        <f t="shared" si="13"/>
        <v>584.64</v>
      </c>
      <c r="AQ21">
        <f>各个系统的属性占比!AJ16</f>
        <v>1.0874999999999999</v>
      </c>
      <c r="AR21">
        <v>1</v>
      </c>
      <c r="AU21">
        <v>11</v>
      </c>
      <c r="AV21">
        <f t="shared" si="43"/>
        <v>0</v>
      </c>
      <c r="AW21">
        <f t="shared" si="44"/>
        <v>0</v>
      </c>
      <c r="AX21">
        <v>0</v>
      </c>
      <c r="BA21">
        <v>11</v>
      </c>
      <c r="BB21">
        <f t="shared" si="14"/>
        <v>130.94999999999999</v>
      </c>
      <c r="BC21">
        <f t="shared" si="15"/>
        <v>488.87999999999994</v>
      </c>
      <c r="BD21">
        <f>各个系统的属性占比!AK16</f>
        <v>1.2124999999999999</v>
      </c>
      <c r="BE21">
        <v>1</v>
      </c>
      <c r="BH21">
        <v>11</v>
      </c>
      <c r="BI21">
        <f t="shared" si="16"/>
        <v>156.6</v>
      </c>
      <c r="BJ21">
        <f t="shared" si="17"/>
        <v>584.64</v>
      </c>
      <c r="BK21">
        <f>各个系统的属性占比!AM16</f>
        <v>1.0874999999999999</v>
      </c>
      <c r="BL21">
        <v>0</v>
      </c>
      <c r="BO21" s="30">
        <v>11</v>
      </c>
      <c r="BP21">
        <f t="shared" si="18"/>
        <v>85.05</v>
      </c>
      <c r="BQ21">
        <f t="shared" si="19"/>
        <v>317.52</v>
      </c>
      <c r="BR21" s="30">
        <f>各个系统的属性占比!AL16</f>
        <v>1.1812499999999999</v>
      </c>
      <c r="BS21">
        <v>0</v>
      </c>
      <c r="BT21" s="30"/>
      <c r="BV21">
        <v>11</v>
      </c>
      <c r="BW21">
        <f t="shared" si="20"/>
        <v>78.3</v>
      </c>
      <c r="BX21">
        <f t="shared" si="21"/>
        <v>292.32</v>
      </c>
      <c r="BY21">
        <f>各个系统的属性占比!AN16</f>
        <v>1.0874999999999999</v>
      </c>
      <c r="BZ21">
        <v>0</v>
      </c>
      <c r="CD21">
        <v>11</v>
      </c>
      <c r="CE21">
        <f t="shared" si="22"/>
        <v>665.55</v>
      </c>
      <c r="CF21">
        <f t="shared" si="23"/>
        <v>2484.7200000000003</v>
      </c>
      <c r="CG21">
        <f t="shared" si="24"/>
        <v>218.77538889719293</v>
      </c>
      <c r="CK21">
        <v>11</v>
      </c>
      <c r="CL21">
        <f t="shared" si="25"/>
        <v>378</v>
      </c>
      <c r="CM21">
        <f t="shared" si="26"/>
        <v>156.6</v>
      </c>
      <c r="CN21">
        <f t="shared" si="27"/>
        <v>0</v>
      </c>
      <c r="CO21">
        <f t="shared" si="28"/>
        <v>130.94999999999999</v>
      </c>
      <c r="CP21">
        <f t="shared" si="29"/>
        <v>156.6</v>
      </c>
      <c r="CQ21">
        <f t="shared" si="30"/>
        <v>85.05</v>
      </c>
      <c r="CR21">
        <f t="shared" si="31"/>
        <v>78.3</v>
      </c>
      <c r="CS21">
        <f t="shared" si="32"/>
        <v>985.49999999999989</v>
      </c>
      <c r="CU21">
        <v>11</v>
      </c>
      <c r="CV21">
        <f t="shared" si="33"/>
        <v>0.38356164383561647</v>
      </c>
      <c r="CW21">
        <f t="shared" si="34"/>
        <v>0.15890410958904111</v>
      </c>
      <c r="CX21">
        <f t="shared" si="35"/>
        <v>0</v>
      </c>
      <c r="CY21">
        <f t="shared" si="36"/>
        <v>0.13287671232876713</v>
      </c>
      <c r="CZ21">
        <f t="shared" si="37"/>
        <v>0.15890410958904111</v>
      </c>
      <c r="DA21">
        <f t="shared" si="38"/>
        <v>8.6301369863013705E-2</v>
      </c>
      <c r="DB21">
        <f t="shared" si="39"/>
        <v>7.9452054794520555E-2</v>
      </c>
    </row>
    <row r="22" spans="1:106" x14ac:dyDescent="0.15">
      <c r="A22">
        <f t="shared" ref="A22:A28" si="45">C22/C$30</f>
        <v>0.25</v>
      </c>
      <c r="B22" t="s">
        <v>100</v>
      </c>
      <c r="C22" s="10">
        <f>各个系统的属性占比!AI3</f>
        <v>100</v>
      </c>
      <c r="D22">
        <v>1</v>
      </c>
      <c r="E22" s="10"/>
      <c r="F22">
        <v>1</v>
      </c>
      <c r="H22" s="16"/>
      <c r="I22">
        <v>12</v>
      </c>
      <c r="J22">
        <f t="shared" si="0"/>
        <v>250.50726310243272</v>
      </c>
      <c r="K22">
        <f t="shared" si="4"/>
        <v>177.40800000000002</v>
      </c>
      <c r="L22">
        <f t="shared" si="5"/>
        <v>73.099263102432701</v>
      </c>
      <c r="M22" s="47">
        <f t="shared" si="40"/>
        <v>187.26282105263161</v>
      </c>
      <c r="N22" s="47">
        <f t="shared" si="6"/>
        <v>-114.16355795019891</v>
      </c>
      <c r="O22" s="47">
        <f t="shared" si="41"/>
        <v>120.00000000000001</v>
      </c>
      <c r="P22" s="47">
        <f t="shared" si="7"/>
        <v>-234.16355795019894</v>
      </c>
      <c r="Q22" s="47">
        <f t="shared" si="1"/>
        <v>50</v>
      </c>
      <c r="V22">
        <v>12</v>
      </c>
      <c r="W22">
        <v>1.5</v>
      </c>
      <c r="Y22">
        <v>12</v>
      </c>
      <c r="Z22">
        <f t="shared" si="42"/>
        <v>118.75</v>
      </c>
      <c r="AA22">
        <f t="shared" si="8"/>
        <v>118.75</v>
      </c>
      <c r="AB22" s="30">
        <f t="shared" si="2"/>
        <v>95</v>
      </c>
      <c r="AC22">
        <f t="shared" si="2"/>
        <v>95</v>
      </c>
      <c r="AD22">
        <f t="shared" si="2"/>
        <v>47.5</v>
      </c>
      <c r="AE22">
        <f t="shared" si="2"/>
        <v>47.5</v>
      </c>
      <c r="AF22">
        <f t="shared" si="9"/>
        <v>213.75</v>
      </c>
      <c r="AG22">
        <v>12</v>
      </c>
      <c r="AH22">
        <f t="shared" si="10"/>
        <v>396.00000000000006</v>
      </c>
      <c r="AI22">
        <f t="shared" si="11"/>
        <v>1478.4</v>
      </c>
      <c r="AJ22">
        <f>各个系统的属性占比!AI17</f>
        <v>2.2000000000000002</v>
      </c>
      <c r="AK22">
        <v>1</v>
      </c>
      <c r="AN22">
        <v>12</v>
      </c>
      <c r="AO22">
        <f t="shared" si="12"/>
        <v>169.20000000000002</v>
      </c>
      <c r="AP22">
        <f t="shared" si="13"/>
        <v>631.68000000000006</v>
      </c>
      <c r="AQ22">
        <f>各个系统的属性占比!AJ17</f>
        <v>1.175</v>
      </c>
      <c r="AR22">
        <v>1</v>
      </c>
      <c r="AU22">
        <v>12</v>
      </c>
      <c r="AV22">
        <f t="shared" si="43"/>
        <v>0</v>
      </c>
      <c r="AW22">
        <f t="shared" si="44"/>
        <v>0</v>
      </c>
      <c r="AX22">
        <v>0</v>
      </c>
      <c r="BA22">
        <v>12</v>
      </c>
      <c r="BB22">
        <f t="shared" si="14"/>
        <v>153.9</v>
      </c>
      <c r="BC22">
        <f t="shared" si="15"/>
        <v>574.55999999999995</v>
      </c>
      <c r="BD22">
        <f>各个系统的属性占比!AK17</f>
        <v>1.425</v>
      </c>
      <c r="BE22">
        <v>1</v>
      </c>
      <c r="BH22">
        <v>12</v>
      </c>
      <c r="BI22">
        <f t="shared" si="16"/>
        <v>169.20000000000002</v>
      </c>
      <c r="BJ22">
        <f t="shared" si="17"/>
        <v>631.68000000000006</v>
      </c>
      <c r="BK22">
        <f>各个系统的属性占比!AM17</f>
        <v>1.175</v>
      </c>
      <c r="BL22">
        <v>0</v>
      </c>
      <c r="BO22" s="30">
        <v>12</v>
      </c>
      <c r="BP22">
        <f t="shared" si="18"/>
        <v>98.100000000000009</v>
      </c>
      <c r="BQ22">
        <f t="shared" si="19"/>
        <v>366.24</v>
      </c>
      <c r="BR22" s="30">
        <f>各个系统的属性占比!AL17</f>
        <v>1.3625</v>
      </c>
      <c r="BS22">
        <v>0</v>
      </c>
      <c r="BV22">
        <v>12</v>
      </c>
      <c r="BW22">
        <f t="shared" si="20"/>
        <v>84.600000000000009</v>
      </c>
      <c r="BX22">
        <f t="shared" si="21"/>
        <v>315.84000000000003</v>
      </c>
      <c r="BY22">
        <f>各个系统的属性占比!AN17</f>
        <v>1.175</v>
      </c>
      <c r="BZ22">
        <v>0</v>
      </c>
      <c r="CD22">
        <v>12</v>
      </c>
      <c r="CE22">
        <f t="shared" si="22"/>
        <v>719.1</v>
      </c>
      <c r="CF22">
        <f t="shared" si="23"/>
        <v>2684.64</v>
      </c>
      <c r="CG22">
        <f t="shared" si="24"/>
        <v>250.50726310243272</v>
      </c>
      <c r="CK22">
        <v>12</v>
      </c>
      <c r="CL22">
        <f t="shared" si="25"/>
        <v>396.00000000000006</v>
      </c>
      <c r="CM22">
        <f t="shared" si="26"/>
        <v>169.20000000000002</v>
      </c>
      <c r="CN22">
        <f t="shared" si="27"/>
        <v>0</v>
      </c>
      <c r="CO22">
        <f t="shared" si="28"/>
        <v>153.9</v>
      </c>
      <c r="CP22">
        <f t="shared" si="29"/>
        <v>169.20000000000002</v>
      </c>
      <c r="CQ22">
        <f t="shared" si="30"/>
        <v>98.100000000000009</v>
      </c>
      <c r="CR22">
        <f t="shared" si="31"/>
        <v>84.600000000000009</v>
      </c>
      <c r="CS22">
        <f t="shared" si="32"/>
        <v>1071</v>
      </c>
      <c r="CU22">
        <v>12</v>
      </c>
      <c r="CV22">
        <f t="shared" si="33"/>
        <v>0.36974789915966394</v>
      </c>
      <c r="CW22">
        <f t="shared" si="34"/>
        <v>0.15798319327731095</v>
      </c>
      <c r="CX22">
        <f t="shared" si="35"/>
        <v>0</v>
      </c>
      <c r="CY22">
        <f t="shared" si="36"/>
        <v>0.14369747899159666</v>
      </c>
      <c r="CZ22">
        <f t="shared" si="37"/>
        <v>0.15798319327731095</v>
      </c>
      <c r="DA22">
        <f t="shared" si="38"/>
        <v>9.1596638655462193E-2</v>
      </c>
      <c r="DB22">
        <f t="shared" si="39"/>
        <v>7.8991596638655473E-2</v>
      </c>
    </row>
    <row r="23" spans="1:106" x14ac:dyDescent="0.15">
      <c r="A23">
        <f t="shared" si="45"/>
        <v>0.2</v>
      </c>
      <c r="B23" t="s">
        <v>101</v>
      </c>
      <c r="C23" s="10">
        <f>各个系统的属性占比!AJ3</f>
        <v>80</v>
      </c>
      <c r="D23">
        <f>C23/C$22*D$22</f>
        <v>0.8</v>
      </c>
      <c r="E23" s="10"/>
      <c r="F23">
        <v>1</v>
      </c>
      <c r="H23" s="16"/>
      <c r="I23">
        <v>13</v>
      </c>
      <c r="J23">
        <f t="shared" si="0"/>
        <v>283.80825613434388</v>
      </c>
      <c r="K23">
        <f t="shared" si="4"/>
        <v>185.47199999999998</v>
      </c>
      <c r="L23">
        <f t="shared" si="5"/>
        <v>98.336256134343898</v>
      </c>
      <c r="M23" s="47">
        <f t="shared" si="40"/>
        <v>191.67696842105266</v>
      </c>
      <c r="N23" s="47">
        <f t="shared" si="6"/>
        <v>-93.340712286708765</v>
      </c>
      <c r="O23" s="47">
        <f t="shared" si="41"/>
        <v>130</v>
      </c>
      <c r="P23" s="47">
        <f t="shared" si="7"/>
        <v>-223.34071228670877</v>
      </c>
      <c r="Q23" s="47">
        <f t="shared" si="1"/>
        <v>57</v>
      </c>
      <c r="V23">
        <v>13</v>
      </c>
      <c r="W23">
        <v>1.55</v>
      </c>
      <c r="Y23">
        <v>13</v>
      </c>
      <c r="Z23">
        <f t="shared" si="42"/>
        <v>126.5</v>
      </c>
      <c r="AA23">
        <f t="shared" si="8"/>
        <v>126.5</v>
      </c>
      <c r="AB23" s="30">
        <f t="shared" si="2"/>
        <v>101.2</v>
      </c>
      <c r="AC23">
        <f t="shared" si="2"/>
        <v>101.2</v>
      </c>
      <c r="AD23">
        <f t="shared" si="2"/>
        <v>50.6</v>
      </c>
      <c r="AE23">
        <f t="shared" si="2"/>
        <v>50.6</v>
      </c>
      <c r="AF23">
        <f t="shared" si="9"/>
        <v>227.7</v>
      </c>
      <c r="AG23">
        <v>13</v>
      </c>
      <c r="AH23">
        <f t="shared" si="10"/>
        <v>413.99999999999994</v>
      </c>
      <c r="AI23">
        <f t="shared" si="11"/>
        <v>1545.6</v>
      </c>
      <c r="AJ23">
        <f>各个系统的属性占比!AI18</f>
        <v>2.2999999999999998</v>
      </c>
      <c r="AK23">
        <v>1</v>
      </c>
      <c r="AN23">
        <v>13</v>
      </c>
      <c r="AO23">
        <f t="shared" si="12"/>
        <v>181.79999999999998</v>
      </c>
      <c r="AP23">
        <f t="shared" si="13"/>
        <v>678.72</v>
      </c>
      <c r="AQ23">
        <f>各个系统的属性占比!AJ18</f>
        <v>1.2625</v>
      </c>
      <c r="AR23">
        <v>1</v>
      </c>
      <c r="AU23">
        <v>13</v>
      </c>
      <c r="AV23">
        <f t="shared" si="43"/>
        <v>0</v>
      </c>
      <c r="AW23">
        <f t="shared" si="44"/>
        <v>0</v>
      </c>
      <c r="AX23">
        <v>0</v>
      </c>
      <c r="AY23" s="1"/>
      <c r="BA23">
        <v>13</v>
      </c>
      <c r="BB23">
        <f t="shared" si="14"/>
        <v>176.85</v>
      </c>
      <c r="BC23">
        <f t="shared" si="15"/>
        <v>660.24</v>
      </c>
      <c r="BD23">
        <f>各个系统的属性占比!AK18</f>
        <v>1.6375</v>
      </c>
      <c r="BE23">
        <v>1</v>
      </c>
      <c r="BH23">
        <v>13</v>
      </c>
      <c r="BI23">
        <f t="shared" si="16"/>
        <v>181.79999999999998</v>
      </c>
      <c r="BJ23">
        <f t="shared" si="17"/>
        <v>678.72</v>
      </c>
      <c r="BK23">
        <f>各个系统的属性占比!AM18</f>
        <v>1.2625</v>
      </c>
      <c r="BL23">
        <v>0</v>
      </c>
      <c r="BO23" s="30">
        <v>13</v>
      </c>
      <c r="BP23">
        <f t="shared" si="18"/>
        <v>111.14999999999999</v>
      </c>
      <c r="BQ23">
        <f t="shared" si="19"/>
        <v>414.96</v>
      </c>
      <c r="BR23" s="30">
        <f>各个系统的属性占比!AL18</f>
        <v>1.54375</v>
      </c>
      <c r="BS23">
        <v>0</v>
      </c>
      <c r="BV23">
        <v>13</v>
      </c>
      <c r="BW23">
        <f t="shared" si="20"/>
        <v>90.899999999999991</v>
      </c>
      <c r="BX23">
        <f t="shared" si="21"/>
        <v>339.36</v>
      </c>
      <c r="BY23">
        <f>各个系统的属性占比!AN18</f>
        <v>1.2625</v>
      </c>
      <c r="BZ23">
        <v>0</v>
      </c>
      <c r="CD23">
        <v>13</v>
      </c>
      <c r="CE23">
        <f t="shared" si="22"/>
        <v>772.65</v>
      </c>
      <c r="CF23">
        <f t="shared" si="23"/>
        <v>2884.5599999999995</v>
      </c>
      <c r="CG23">
        <f t="shared" si="24"/>
        <v>283.80825613434388</v>
      </c>
      <c r="CK23">
        <v>13</v>
      </c>
      <c r="CL23">
        <f t="shared" si="25"/>
        <v>413.99999999999994</v>
      </c>
      <c r="CM23">
        <f t="shared" si="26"/>
        <v>181.79999999999998</v>
      </c>
      <c r="CN23">
        <f t="shared" si="27"/>
        <v>0</v>
      </c>
      <c r="CO23">
        <f t="shared" si="28"/>
        <v>176.85</v>
      </c>
      <c r="CP23">
        <f t="shared" si="29"/>
        <v>181.79999999999998</v>
      </c>
      <c r="CQ23">
        <f t="shared" si="30"/>
        <v>111.14999999999999</v>
      </c>
      <c r="CR23">
        <f t="shared" si="31"/>
        <v>90.899999999999991</v>
      </c>
      <c r="CS23">
        <f t="shared" si="32"/>
        <v>1156.5</v>
      </c>
      <c r="CU23">
        <v>13</v>
      </c>
      <c r="CV23">
        <f t="shared" si="33"/>
        <v>0.357976653696498</v>
      </c>
      <c r="CW23">
        <f t="shared" si="34"/>
        <v>0.15719844357976653</v>
      </c>
      <c r="CX23">
        <f t="shared" si="35"/>
        <v>0</v>
      </c>
      <c r="CY23">
        <f t="shared" si="36"/>
        <v>0.15291828793774317</v>
      </c>
      <c r="CZ23">
        <f t="shared" si="37"/>
        <v>0.15719844357976653</v>
      </c>
      <c r="DA23">
        <f t="shared" si="38"/>
        <v>9.6108949416342404E-2</v>
      </c>
      <c r="DB23">
        <f t="shared" si="39"/>
        <v>7.8599221789883267E-2</v>
      </c>
    </row>
    <row r="24" spans="1:106" x14ac:dyDescent="0.15">
      <c r="A24">
        <f t="shared" si="45"/>
        <v>0</v>
      </c>
      <c r="B24" t="s">
        <v>102</v>
      </c>
      <c r="C24" s="10">
        <v>0</v>
      </c>
      <c r="D24">
        <f t="shared" ref="D24:D28" si="46">C24/C$22*D$22</f>
        <v>0</v>
      </c>
      <c r="E24" s="10"/>
      <c r="F24">
        <v>1</v>
      </c>
      <c r="H24" s="16"/>
      <c r="I24">
        <v>14</v>
      </c>
      <c r="J24">
        <f t="shared" si="0"/>
        <v>318.63611346982981</v>
      </c>
      <c r="K24">
        <f t="shared" si="4"/>
        <v>193.536</v>
      </c>
      <c r="L24">
        <f t="shared" si="5"/>
        <v>125.10011346982981</v>
      </c>
      <c r="M24" s="47">
        <f t="shared" si="40"/>
        <v>196.09111578947372</v>
      </c>
      <c r="N24" s="47">
        <f t="shared" si="6"/>
        <v>-70.991002319643911</v>
      </c>
      <c r="O24" s="47">
        <f t="shared" si="41"/>
        <v>140</v>
      </c>
      <c r="P24" s="47">
        <f t="shared" si="7"/>
        <v>-210.99100231964391</v>
      </c>
      <c r="Q24" s="47">
        <f t="shared" si="1"/>
        <v>64</v>
      </c>
      <c r="V24">
        <v>14</v>
      </c>
      <c r="W24">
        <v>1.6</v>
      </c>
      <c r="Y24">
        <v>14</v>
      </c>
      <c r="Z24">
        <f t="shared" si="42"/>
        <v>134.5</v>
      </c>
      <c r="AA24">
        <f t="shared" si="8"/>
        <v>134.5</v>
      </c>
      <c r="AB24" s="30">
        <f t="shared" si="2"/>
        <v>107.60000000000001</v>
      </c>
      <c r="AC24">
        <f t="shared" si="2"/>
        <v>107.60000000000001</v>
      </c>
      <c r="AD24">
        <f t="shared" si="2"/>
        <v>53.800000000000004</v>
      </c>
      <c r="AE24">
        <f t="shared" si="2"/>
        <v>53.800000000000004</v>
      </c>
      <c r="AF24">
        <f t="shared" si="9"/>
        <v>242.10000000000002</v>
      </c>
      <c r="AG24">
        <v>14</v>
      </c>
      <c r="AH24">
        <f t="shared" si="10"/>
        <v>432</v>
      </c>
      <c r="AI24">
        <f t="shared" si="11"/>
        <v>1612.8</v>
      </c>
      <c r="AJ24">
        <f>各个系统的属性占比!AI19</f>
        <v>2.4</v>
      </c>
      <c r="AK24">
        <v>1</v>
      </c>
      <c r="AN24">
        <v>14</v>
      </c>
      <c r="AO24">
        <f t="shared" si="12"/>
        <v>194.4</v>
      </c>
      <c r="AP24">
        <f t="shared" si="13"/>
        <v>725.7600000000001</v>
      </c>
      <c r="AQ24">
        <f>各个系统的属性占比!AJ19</f>
        <v>1.35</v>
      </c>
      <c r="AR24">
        <v>1</v>
      </c>
      <c r="AU24">
        <v>14</v>
      </c>
      <c r="AV24">
        <f t="shared" si="43"/>
        <v>0</v>
      </c>
      <c r="AW24">
        <f t="shared" si="44"/>
        <v>0</v>
      </c>
      <c r="AX24">
        <v>0</v>
      </c>
      <c r="BA24">
        <v>14</v>
      </c>
      <c r="BB24">
        <f t="shared" si="14"/>
        <v>199.8</v>
      </c>
      <c r="BC24">
        <f t="shared" si="15"/>
        <v>745.92</v>
      </c>
      <c r="BD24">
        <f>各个系统的属性占比!AK19</f>
        <v>1.85</v>
      </c>
      <c r="BE24">
        <v>1</v>
      </c>
      <c r="BH24">
        <v>14</v>
      </c>
      <c r="BI24">
        <f t="shared" si="16"/>
        <v>194.4</v>
      </c>
      <c r="BJ24">
        <f t="shared" si="17"/>
        <v>725.7600000000001</v>
      </c>
      <c r="BK24">
        <f>各个系统的属性占比!AM19</f>
        <v>1.35</v>
      </c>
      <c r="BL24">
        <v>0</v>
      </c>
      <c r="BO24" s="30">
        <v>14</v>
      </c>
      <c r="BP24">
        <f t="shared" si="18"/>
        <v>124.2</v>
      </c>
      <c r="BQ24">
        <f t="shared" si="19"/>
        <v>463.68000000000006</v>
      </c>
      <c r="BR24" s="30">
        <f>各个系统的属性占比!AL19</f>
        <v>1.7250000000000001</v>
      </c>
      <c r="BS24">
        <v>0</v>
      </c>
      <c r="BV24">
        <v>14</v>
      </c>
      <c r="BW24">
        <f t="shared" si="20"/>
        <v>97.2</v>
      </c>
      <c r="BX24">
        <f t="shared" si="21"/>
        <v>362.88000000000005</v>
      </c>
      <c r="BY24">
        <f>各个系统的属性占比!AN19</f>
        <v>1.35</v>
      </c>
      <c r="BZ24">
        <v>0</v>
      </c>
      <c r="CD24">
        <v>14</v>
      </c>
      <c r="CE24">
        <f t="shared" si="22"/>
        <v>826.2</v>
      </c>
      <c r="CF24">
        <f t="shared" si="23"/>
        <v>3084.48</v>
      </c>
      <c r="CG24">
        <f t="shared" si="24"/>
        <v>318.63611346982981</v>
      </c>
      <c r="CK24">
        <v>14</v>
      </c>
      <c r="CL24">
        <f t="shared" si="25"/>
        <v>432</v>
      </c>
      <c r="CM24">
        <f t="shared" si="26"/>
        <v>194.4</v>
      </c>
      <c r="CN24">
        <f t="shared" si="27"/>
        <v>0</v>
      </c>
      <c r="CO24">
        <f t="shared" si="28"/>
        <v>199.8</v>
      </c>
      <c r="CP24">
        <f t="shared" si="29"/>
        <v>194.4</v>
      </c>
      <c r="CQ24">
        <f t="shared" si="30"/>
        <v>124.2</v>
      </c>
      <c r="CR24">
        <f t="shared" si="31"/>
        <v>97.2</v>
      </c>
      <c r="CS24">
        <f t="shared" si="32"/>
        <v>1242</v>
      </c>
      <c r="CU24">
        <v>14</v>
      </c>
      <c r="CV24">
        <f t="shared" si="33"/>
        <v>0.34782608695652173</v>
      </c>
      <c r="CW24">
        <f t="shared" si="34"/>
        <v>0.15652173913043479</v>
      </c>
      <c r="CX24">
        <f t="shared" si="35"/>
        <v>0</v>
      </c>
      <c r="CY24">
        <f t="shared" si="36"/>
        <v>0.16086956521739132</v>
      </c>
      <c r="CZ24">
        <f t="shared" si="37"/>
        <v>0.15652173913043479</v>
      </c>
      <c r="DA24">
        <f t="shared" si="38"/>
        <v>0.1</v>
      </c>
      <c r="DB24">
        <f t="shared" si="39"/>
        <v>7.8260869565217397E-2</v>
      </c>
    </row>
    <row r="25" spans="1:106" x14ac:dyDescent="0.15">
      <c r="A25">
        <f t="shared" si="45"/>
        <v>0.15</v>
      </c>
      <c r="B25" t="s">
        <v>103</v>
      </c>
      <c r="C25" s="10">
        <f>各个系统的属性占比!AK3</f>
        <v>60</v>
      </c>
      <c r="D25">
        <f t="shared" si="46"/>
        <v>0.6</v>
      </c>
      <c r="E25" s="10"/>
      <c r="F25">
        <v>1</v>
      </c>
      <c r="H25" s="16"/>
      <c r="I25">
        <v>15</v>
      </c>
      <c r="J25">
        <f t="shared" si="0"/>
        <v>354.95352361155676</v>
      </c>
      <c r="K25">
        <f t="shared" si="4"/>
        <v>201.60000000000002</v>
      </c>
      <c r="L25">
        <f t="shared" si="5"/>
        <v>153.35352361155674</v>
      </c>
      <c r="M25" s="47">
        <f t="shared" si="40"/>
        <v>200.50526315789477</v>
      </c>
      <c r="N25" s="47">
        <f t="shared" si="6"/>
        <v>-47.151739546338035</v>
      </c>
      <c r="O25" s="47">
        <f t="shared" si="41"/>
        <v>150</v>
      </c>
      <c r="P25" s="47">
        <f t="shared" si="7"/>
        <v>-197.15173954633804</v>
      </c>
      <c r="Q25" s="47">
        <f t="shared" si="1"/>
        <v>71</v>
      </c>
      <c r="V25">
        <v>15</v>
      </c>
      <c r="W25">
        <v>1.65</v>
      </c>
      <c r="Y25">
        <v>15</v>
      </c>
      <c r="Z25">
        <f t="shared" si="42"/>
        <v>142.75</v>
      </c>
      <c r="AA25">
        <f t="shared" si="8"/>
        <v>142.75</v>
      </c>
      <c r="AB25" s="30">
        <f t="shared" si="2"/>
        <v>114.2</v>
      </c>
      <c r="AC25">
        <f t="shared" si="2"/>
        <v>114.2</v>
      </c>
      <c r="AD25">
        <f t="shared" si="2"/>
        <v>57.1</v>
      </c>
      <c r="AE25">
        <f t="shared" si="2"/>
        <v>57.1</v>
      </c>
      <c r="AF25">
        <f t="shared" si="9"/>
        <v>256.95</v>
      </c>
      <c r="AG25">
        <v>15</v>
      </c>
      <c r="AH25">
        <f t="shared" si="10"/>
        <v>450</v>
      </c>
      <c r="AI25">
        <f t="shared" si="11"/>
        <v>1680</v>
      </c>
      <c r="AJ25">
        <f>各个系统的属性占比!AI20</f>
        <v>2.5</v>
      </c>
      <c r="AK25">
        <v>1</v>
      </c>
      <c r="AN25">
        <v>15</v>
      </c>
      <c r="AO25">
        <f t="shared" si="12"/>
        <v>207</v>
      </c>
      <c r="AP25">
        <f t="shared" si="13"/>
        <v>772.80000000000007</v>
      </c>
      <c r="AQ25">
        <f>各个系统的属性占比!AJ20</f>
        <v>1.4375</v>
      </c>
      <c r="AR25">
        <v>1</v>
      </c>
      <c r="AU25">
        <v>15</v>
      </c>
      <c r="AV25">
        <f t="shared" si="43"/>
        <v>0</v>
      </c>
      <c r="AW25">
        <f t="shared" si="44"/>
        <v>0</v>
      </c>
      <c r="AX25">
        <v>0</v>
      </c>
      <c r="BA25">
        <v>15</v>
      </c>
      <c r="BB25">
        <f t="shared" si="14"/>
        <v>222.75</v>
      </c>
      <c r="BC25">
        <f t="shared" si="15"/>
        <v>831.6</v>
      </c>
      <c r="BD25">
        <f>各个系统的属性占比!AK20</f>
        <v>2.0625</v>
      </c>
      <c r="BE25">
        <v>1</v>
      </c>
      <c r="BH25">
        <v>15</v>
      </c>
      <c r="BI25">
        <f t="shared" si="16"/>
        <v>207</v>
      </c>
      <c r="BJ25">
        <f t="shared" si="17"/>
        <v>772.80000000000007</v>
      </c>
      <c r="BK25">
        <f>各个系统的属性占比!AM20</f>
        <v>1.4375</v>
      </c>
      <c r="BL25">
        <v>0</v>
      </c>
      <c r="BO25" s="30">
        <v>15</v>
      </c>
      <c r="BP25">
        <f t="shared" si="18"/>
        <v>137.25</v>
      </c>
      <c r="BQ25">
        <f t="shared" si="19"/>
        <v>512.4</v>
      </c>
      <c r="BR25" s="30">
        <f>各个系统的属性占比!AL20</f>
        <v>1.90625</v>
      </c>
      <c r="BS25">
        <v>0</v>
      </c>
      <c r="BV25">
        <v>15</v>
      </c>
      <c r="BW25">
        <f t="shared" si="20"/>
        <v>103.5</v>
      </c>
      <c r="BX25">
        <f t="shared" si="21"/>
        <v>386.40000000000003</v>
      </c>
      <c r="BY25">
        <f>各个系统的属性占比!AN20</f>
        <v>1.4375</v>
      </c>
      <c r="BZ25">
        <v>0</v>
      </c>
      <c r="CD25">
        <v>15</v>
      </c>
      <c r="CE25">
        <f t="shared" si="22"/>
        <v>879.75</v>
      </c>
      <c r="CF25">
        <f t="shared" si="23"/>
        <v>3284.4</v>
      </c>
      <c r="CG25">
        <f t="shared" si="24"/>
        <v>354.95352361155676</v>
      </c>
      <c r="CK25">
        <v>15</v>
      </c>
      <c r="CL25">
        <f t="shared" si="25"/>
        <v>450</v>
      </c>
      <c r="CM25">
        <f t="shared" si="26"/>
        <v>207</v>
      </c>
      <c r="CN25">
        <f t="shared" si="27"/>
        <v>0</v>
      </c>
      <c r="CO25">
        <f t="shared" si="28"/>
        <v>222.75</v>
      </c>
      <c r="CP25">
        <f t="shared" si="29"/>
        <v>207</v>
      </c>
      <c r="CQ25">
        <f t="shared" si="30"/>
        <v>137.25</v>
      </c>
      <c r="CR25">
        <f t="shared" si="31"/>
        <v>103.5</v>
      </c>
      <c r="CS25">
        <f t="shared" si="32"/>
        <v>1327.5</v>
      </c>
      <c r="CU25">
        <v>15</v>
      </c>
      <c r="CV25">
        <f t="shared" si="33"/>
        <v>0.33898305084745761</v>
      </c>
      <c r="CW25">
        <f t="shared" si="34"/>
        <v>0.15593220338983052</v>
      </c>
      <c r="CX25">
        <f t="shared" si="35"/>
        <v>0</v>
      </c>
      <c r="CY25">
        <f t="shared" si="36"/>
        <v>0.16779661016949152</v>
      </c>
      <c r="CZ25">
        <f t="shared" si="37"/>
        <v>0.15593220338983052</v>
      </c>
      <c r="DA25">
        <f t="shared" si="38"/>
        <v>0.10338983050847457</v>
      </c>
      <c r="DB25">
        <f t="shared" si="39"/>
        <v>7.796610169491526E-2</v>
      </c>
    </row>
    <row r="26" spans="1:106" x14ac:dyDescent="0.15">
      <c r="A26">
        <f t="shared" si="45"/>
        <v>0.2</v>
      </c>
      <c r="B26" t="s">
        <v>104</v>
      </c>
      <c r="C26" s="10">
        <f>各个系统的属性占比!AM3</f>
        <v>80</v>
      </c>
      <c r="D26">
        <f t="shared" si="46"/>
        <v>0.8</v>
      </c>
      <c r="E26" s="10"/>
      <c r="F26">
        <v>23</v>
      </c>
      <c r="H26" s="16"/>
      <c r="I26">
        <v>16</v>
      </c>
      <c r="J26">
        <f t="shared" si="0"/>
        <v>392.72727272727269</v>
      </c>
      <c r="K26">
        <f t="shared" si="4"/>
        <v>209.66400000000002</v>
      </c>
      <c r="L26">
        <f t="shared" si="5"/>
        <v>183.06327272727268</v>
      </c>
      <c r="M26" s="47">
        <f t="shared" si="40"/>
        <v>204.91941052631583</v>
      </c>
      <c r="N26" s="47">
        <f t="shared" si="6"/>
        <v>-21.856137799043154</v>
      </c>
      <c r="O26" s="47">
        <f t="shared" si="41"/>
        <v>160</v>
      </c>
      <c r="P26" s="47">
        <f t="shared" si="7"/>
        <v>-181.85613779904315</v>
      </c>
      <c r="Q26" s="47">
        <f t="shared" si="1"/>
        <v>79</v>
      </c>
      <c r="V26">
        <v>16</v>
      </c>
      <c r="W26">
        <v>1.7</v>
      </c>
      <c r="Y26">
        <v>16</v>
      </c>
      <c r="Z26">
        <f t="shared" si="42"/>
        <v>151.25</v>
      </c>
      <c r="AA26">
        <f t="shared" si="8"/>
        <v>151.25</v>
      </c>
      <c r="AB26" s="30">
        <f t="shared" si="2"/>
        <v>121</v>
      </c>
      <c r="AC26">
        <f t="shared" si="2"/>
        <v>121</v>
      </c>
      <c r="AD26">
        <f t="shared" si="2"/>
        <v>60.5</v>
      </c>
      <c r="AE26">
        <f t="shared" si="2"/>
        <v>60.5</v>
      </c>
      <c r="AF26">
        <f t="shared" si="9"/>
        <v>272.25</v>
      </c>
      <c r="AG26">
        <v>16</v>
      </c>
      <c r="AH26">
        <f t="shared" si="10"/>
        <v>468</v>
      </c>
      <c r="AI26">
        <f t="shared" si="11"/>
        <v>1747.2</v>
      </c>
      <c r="AJ26">
        <f>各个系统的属性占比!AI21</f>
        <v>2.6</v>
      </c>
      <c r="AK26">
        <v>1</v>
      </c>
      <c r="AN26">
        <v>16</v>
      </c>
      <c r="AO26">
        <f t="shared" si="12"/>
        <v>219.6</v>
      </c>
      <c r="AP26">
        <f t="shared" si="13"/>
        <v>819.84</v>
      </c>
      <c r="AQ26">
        <f>各个系统的属性占比!AJ21</f>
        <v>1.5249999999999999</v>
      </c>
      <c r="AR26">
        <v>1</v>
      </c>
      <c r="AU26">
        <v>16</v>
      </c>
      <c r="AV26">
        <f t="shared" si="43"/>
        <v>0</v>
      </c>
      <c r="AW26">
        <f t="shared" si="44"/>
        <v>0</v>
      </c>
      <c r="AX26">
        <v>0</v>
      </c>
      <c r="BA26">
        <v>16</v>
      </c>
      <c r="BB26">
        <f t="shared" si="14"/>
        <v>245.7</v>
      </c>
      <c r="BC26">
        <f t="shared" si="15"/>
        <v>917.28</v>
      </c>
      <c r="BD26">
        <f>各个系统的属性占比!AK21</f>
        <v>2.2749999999999999</v>
      </c>
      <c r="BE26">
        <v>1</v>
      </c>
      <c r="BH26">
        <v>16</v>
      </c>
      <c r="BI26">
        <f t="shared" si="16"/>
        <v>219.6</v>
      </c>
      <c r="BJ26">
        <f t="shared" si="17"/>
        <v>819.84</v>
      </c>
      <c r="BK26">
        <f>各个系统的属性占比!AM21</f>
        <v>1.5249999999999999</v>
      </c>
      <c r="BL26">
        <v>0</v>
      </c>
      <c r="BO26" s="30">
        <v>16</v>
      </c>
      <c r="BP26">
        <f t="shared" si="18"/>
        <v>150.29999999999998</v>
      </c>
      <c r="BQ26">
        <f t="shared" si="19"/>
        <v>561.12</v>
      </c>
      <c r="BR26" s="30">
        <f>各个系统的属性占比!AL21</f>
        <v>2.0874999999999999</v>
      </c>
      <c r="BS26">
        <v>0</v>
      </c>
      <c r="BV26">
        <v>16</v>
      </c>
      <c r="BW26">
        <f t="shared" si="20"/>
        <v>109.8</v>
      </c>
      <c r="BX26">
        <f t="shared" si="21"/>
        <v>409.92</v>
      </c>
      <c r="BY26">
        <f>各个系统的属性占比!AN21</f>
        <v>1.5249999999999999</v>
      </c>
      <c r="BZ26">
        <v>0</v>
      </c>
      <c r="CD26">
        <v>16</v>
      </c>
      <c r="CE26">
        <f t="shared" si="22"/>
        <v>933.3</v>
      </c>
      <c r="CF26">
        <f t="shared" si="23"/>
        <v>3484.3199999999997</v>
      </c>
      <c r="CG26">
        <f t="shared" si="24"/>
        <v>392.72727272727269</v>
      </c>
      <c r="CK26">
        <v>16</v>
      </c>
      <c r="CL26">
        <f t="shared" si="25"/>
        <v>468</v>
      </c>
      <c r="CM26">
        <f t="shared" si="26"/>
        <v>219.6</v>
      </c>
      <c r="CN26">
        <f t="shared" si="27"/>
        <v>0</v>
      </c>
      <c r="CO26">
        <f t="shared" si="28"/>
        <v>245.7</v>
      </c>
      <c r="CP26">
        <f t="shared" si="29"/>
        <v>219.6</v>
      </c>
      <c r="CQ26">
        <f t="shared" si="30"/>
        <v>150.29999999999998</v>
      </c>
      <c r="CR26">
        <f t="shared" si="31"/>
        <v>109.8</v>
      </c>
      <c r="CS26">
        <f t="shared" si="32"/>
        <v>1412.9999999999998</v>
      </c>
      <c r="CU26">
        <v>16</v>
      </c>
      <c r="CV26">
        <f t="shared" si="33"/>
        <v>0.33121019108280259</v>
      </c>
      <c r="CW26">
        <f t="shared" si="34"/>
        <v>0.15541401273885352</v>
      </c>
      <c r="CX26">
        <f t="shared" si="35"/>
        <v>0</v>
      </c>
      <c r="CY26">
        <f t="shared" si="36"/>
        <v>0.17388535031847135</v>
      </c>
      <c r="CZ26">
        <f t="shared" si="37"/>
        <v>0.15541401273885352</v>
      </c>
      <c r="DA26">
        <f t="shared" si="38"/>
        <v>0.10636942675159236</v>
      </c>
      <c r="DB26">
        <f t="shared" si="39"/>
        <v>7.7707006369426762E-2</v>
      </c>
    </row>
    <row r="27" spans="1:106" x14ac:dyDescent="0.15">
      <c r="A27">
        <f t="shared" si="45"/>
        <v>0.1</v>
      </c>
      <c r="B27" t="s">
        <v>105</v>
      </c>
      <c r="C27" s="10">
        <f>各个系统的属性占比!AL3</f>
        <v>40</v>
      </c>
      <c r="D27">
        <f t="shared" si="46"/>
        <v>0.4</v>
      </c>
      <c r="E27" s="10"/>
      <c r="F27">
        <v>10</v>
      </c>
      <c r="H27" s="16"/>
      <c r="I27">
        <v>17</v>
      </c>
      <c r="J27">
        <f t="shared" si="0"/>
        <v>431.9275885363067</v>
      </c>
      <c r="K27">
        <f t="shared" si="4"/>
        <v>217.72800000000001</v>
      </c>
      <c r="L27">
        <f t="shared" si="5"/>
        <v>214.19958853630669</v>
      </c>
      <c r="M27" s="47">
        <f t="shared" si="40"/>
        <v>209.33355789473688</v>
      </c>
      <c r="N27" s="47">
        <f t="shared" si="6"/>
        <v>4.8660306415698074</v>
      </c>
      <c r="O27" s="47">
        <f t="shared" si="41"/>
        <v>170</v>
      </c>
      <c r="P27" s="47">
        <f t="shared" si="7"/>
        <v>-165.13396935843019</v>
      </c>
      <c r="Q27" s="47">
        <f t="shared" ref="Q27:Q75" si="47">ROUND($J27*Q$4,0)</f>
        <v>86</v>
      </c>
      <c r="V27">
        <v>17</v>
      </c>
      <c r="W27">
        <v>1.75</v>
      </c>
      <c r="Y27">
        <v>17</v>
      </c>
      <c r="Z27">
        <f t="shared" si="42"/>
        <v>160</v>
      </c>
      <c r="AA27">
        <f t="shared" si="8"/>
        <v>160</v>
      </c>
      <c r="AB27" s="30">
        <f t="shared" si="8"/>
        <v>128</v>
      </c>
      <c r="AC27">
        <f t="shared" si="8"/>
        <v>128</v>
      </c>
      <c r="AD27">
        <f t="shared" si="8"/>
        <v>64</v>
      </c>
      <c r="AE27">
        <f t="shared" si="8"/>
        <v>64</v>
      </c>
      <c r="AF27">
        <f t="shared" si="9"/>
        <v>288</v>
      </c>
      <c r="AG27">
        <v>17</v>
      </c>
      <c r="AH27">
        <f t="shared" si="10"/>
        <v>486.00000000000006</v>
      </c>
      <c r="AI27">
        <f t="shared" si="11"/>
        <v>1814.4</v>
      </c>
      <c r="AJ27">
        <f>各个系统的属性占比!AI22</f>
        <v>2.7</v>
      </c>
      <c r="AK27">
        <v>1</v>
      </c>
      <c r="AN27">
        <v>17</v>
      </c>
      <c r="AO27">
        <f t="shared" si="12"/>
        <v>232.20000000000002</v>
      </c>
      <c r="AP27">
        <f t="shared" si="13"/>
        <v>866.88000000000011</v>
      </c>
      <c r="AQ27">
        <f>各个系统的属性占比!AJ22</f>
        <v>1.6125</v>
      </c>
      <c r="AR27">
        <v>1</v>
      </c>
      <c r="AU27">
        <v>17</v>
      </c>
      <c r="AV27">
        <f t="shared" si="43"/>
        <v>0</v>
      </c>
      <c r="AW27">
        <f t="shared" si="44"/>
        <v>0</v>
      </c>
      <c r="AX27">
        <v>0</v>
      </c>
      <c r="BA27">
        <v>17</v>
      </c>
      <c r="BB27">
        <f t="shared" si="14"/>
        <v>268.64999999999998</v>
      </c>
      <c r="BC27">
        <f t="shared" si="15"/>
        <v>1002.9599999999999</v>
      </c>
      <c r="BD27">
        <f>各个系统的属性占比!AK22</f>
        <v>2.4874999999999998</v>
      </c>
      <c r="BE27">
        <v>1</v>
      </c>
      <c r="BH27">
        <v>17</v>
      </c>
      <c r="BI27">
        <f t="shared" si="16"/>
        <v>232.20000000000002</v>
      </c>
      <c r="BJ27">
        <f t="shared" si="17"/>
        <v>866.88000000000011</v>
      </c>
      <c r="BK27">
        <f>各个系统的属性占比!AM22</f>
        <v>1.6125</v>
      </c>
      <c r="BL27">
        <v>0</v>
      </c>
      <c r="BO27" s="30">
        <v>17</v>
      </c>
      <c r="BP27">
        <f t="shared" si="18"/>
        <v>163.35</v>
      </c>
      <c r="BQ27">
        <f t="shared" si="19"/>
        <v>609.84</v>
      </c>
      <c r="BR27" s="30">
        <f>各个系统的属性占比!AL22</f>
        <v>2.2687499999999998</v>
      </c>
      <c r="BS27">
        <v>0</v>
      </c>
      <c r="BV27">
        <v>17</v>
      </c>
      <c r="BW27">
        <f t="shared" si="20"/>
        <v>116.10000000000001</v>
      </c>
      <c r="BX27">
        <f t="shared" si="21"/>
        <v>433.44000000000005</v>
      </c>
      <c r="BY27">
        <f>各个系统的属性占比!AN22</f>
        <v>1.6125</v>
      </c>
      <c r="BZ27">
        <v>0</v>
      </c>
      <c r="CD27">
        <v>17</v>
      </c>
      <c r="CE27">
        <f t="shared" si="22"/>
        <v>986.85</v>
      </c>
      <c r="CF27">
        <f t="shared" si="23"/>
        <v>3684.2400000000002</v>
      </c>
      <c r="CG27">
        <f t="shared" si="24"/>
        <v>431.9275885363067</v>
      </c>
      <c r="CK27">
        <v>17</v>
      </c>
      <c r="CL27">
        <f t="shared" si="25"/>
        <v>486.00000000000006</v>
      </c>
      <c r="CM27">
        <f t="shared" si="26"/>
        <v>232.20000000000002</v>
      </c>
      <c r="CN27">
        <f t="shared" si="27"/>
        <v>0</v>
      </c>
      <c r="CO27">
        <f t="shared" si="28"/>
        <v>268.64999999999998</v>
      </c>
      <c r="CP27">
        <f t="shared" si="29"/>
        <v>232.20000000000002</v>
      </c>
      <c r="CQ27">
        <f t="shared" si="30"/>
        <v>163.35</v>
      </c>
      <c r="CR27">
        <f t="shared" si="31"/>
        <v>116.10000000000001</v>
      </c>
      <c r="CS27">
        <f t="shared" si="32"/>
        <v>1498.4999999999998</v>
      </c>
      <c r="CU27">
        <v>17</v>
      </c>
      <c r="CV27">
        <f t="shared" si="33"/>
        <v>0.3243243243243244</v>
      </c>
      <c r="CW27">
        <f t="shared" si="34"/>
        <v>0.15495495495495498</v>
      </c>
      <c r="CX27">
        <f t="shared" si="35"/>
        <v>0</v>
      </c>
      <c r="CY27">
        <f t="shared" si="36"/>
        <v>0.17927927927927928</v>
      </c>
      <c r="CZ27">
        <f t="shared" si="37"/>
        <v>0.15495495495495498</v>
      </c>
      <c r="DA27">
        <f t="shared" si="38"/>
        <v>0.10900900900900902</v>
      </c>
      <c r="DB27">
        <f t="shared" si="39"/>
        <v>7.7477477477477491E-2</v>
      </c>
    </row>
    <row r="28" spans="1:106" x14ac:dyDescent="0.15">
      <c r="A28">
        <f t="shared" si="45"/>
        <v>0.1</v>
      </c>
      <c r="B28" t="s">
        <v>106</v>
      </c>
      <c r="C28" s="10">
        <f>各个系统的属性占比!AN3</f>
        <v>40</v>
      </c>
      <c r="D28">
        <f t="shared" si="46"/>
        <v>0.4</v>
      </c>
      <c r="E28" s="10"/>
      <c r="F28">
        <v>10</v>
      </c>
      <c r="H28" s="16"/>
      <c r="I28">
        <v>18</v>
      </c>
      <c r="J28">
        <f t="shared" si="0"/>
        <v>472.52762226874808</v>
      </c>
      <c r="K28">
        <f t="shared" si="4"/>
        <v>225.79199999999997</v>
      </c>
      <c r="L28">
        <f t="shared" si="5"/>
        <v>246.7356222687481</v>
      </c>
      <c r="M28" s="47">
        <f t="shared" si="40"/>
        <v>213.74770526315794</v>
      </c>
      <c r="N28" s="47">
        <f t="shared" si="6"/>
        <v>32.987917005590162</v>
      </c>
      <c r="O28" s="47">
        <f t="shared" si="41"/>
        <v>180</v>
      </c>
      <c r="P28" s="47">
        <f t="shared" si="7"/>
        <v>-147.01208299440984</v>
      </c>
      <c r="Q28" s="47">
        <f t="shared" si="47"/>
        <v>95</v>
      </c>
      <c r="V28">
        <v>18</v>
      </c>
      <c r="W28">
        <v>1.8</v>
      </c>
      <c r="Y28">
        <v>18</v>
      </c>
      <c r="Z28">
        <f t="shared" si="42"/>
        <v>169</v>
      </c>
      <c r="AA28">
        <f t="shared" si="8"/>
        <v>169</v>
      </c>
      <c r="AB28" s="30">
        <f t="shared" si="8"/>
        <v>135.20000000000002</v>
      </c>
      <c r="AC28">
        <f t="shared" si="8"/>
        <v>135.20000000000002</v>
      </c>
      <c r="AD28">
        <f t="shared" si="8"/>
        <v>67.600000000000009</v>
      </c>
      <c r="AE28">
        <f t="shared" si="8"/>
        <v>67.600000000000009</v>
      </c>
      <c r="AF28">
        <f t="shared" si="9"/>
        <v>304.20000000000005</v>
      </c>
      <c r="AG28">
        <v>18</v>
      </c>
      <c r="AH28">
        <f t="shared" si="10"/>
        <v>503.99999999999994</v>
      </c>
      <c r="AI28">
        <f t="shared" si="11"/>
        <v>1881.6</v>
      </c>
      <c r="AJ28">
        <f>各个系统的属性占比!AI23</f>
        <v>2.8</v>
      </c>
      <c r="AK28">
        <v>1</v>
      </c>
      <c r="AN28">
        <v>18</v>
      </c>
      <c r="AO28">
        <f t="shared" si="12"/>
        <v>244.79999999999998</v>
      </c>
      <c r="AP28">
        <f t="shared" si="13"/>
        <v>913.92</v>
      </c>
      <c r="AQ28">
        <f>各个系统的属性占比!AJ23</f>
        <v>1.7</v>
      </c>
      <c r="AR28">
        <v>1</v>
      </c>
      <c r="AU28">
        <v>18</v>
      </c>
      <c r="AV28">
        <f t="shared" si="43"/>
        <v>0</v>
      </c>
      <c r="AW28">
        <f t="shared" si="44"/>
        <v>0</v>
      </c>
      <c r="AX28">
        <v>0</v>
      </c>
      <c r="BA28">
        <v>18</v>
      </c>
      <c r="BB28">
        <f t="shared" si="14"/>
        <v>291.60000000000002</v>
      </c>
      <c r="BC28">
        <f t="shared" si="15"/>
        <v>1088.6400000000001</v>
      </c>
      <c r="BD28">
        <f>各个系统的属性占比!AK23</f>
        <v>2.7</v>
      </c>
      <c r="BE28">
        <v>1</v>
      </c>
      <c r="BH28">
        <v>18</v>
      </c>
      <c r="BI28">
        <f t="shared" si="16"/>
        <v>244.79999999999998</v>
      </c>
      <c r="BJ28">
        <f t="shared" si="17"/>
        <v>913.92</v>
      </c>
      <c r="BK28">
        <f>各个系统的属性占比!AM23</f>
        <v>1.7</v>
      </c>
      <c r="BL28">
        <v>0</v>
      </c>
      <c r="BO28" s="30">
        <v>18</v>
      </c>
      <c r="BP28">
        <f t="shared" si="18"/>
        <v>176.4</v>
      </c>
      <c r="BQ28">
        <f t="shared" si="19"/>
        <v>658.56000000000006</v>
      </c>
      <c r="BR28" s="30">
        <f>各个系统的属性占比!AL23</f>
        <v>2.4500000000000002</v>
      </c>
      <c r="BS28">
        <v>0</v>
      </c>
      <c r="BV28">
        <v>18</v>
      </c>
      <c r="BW28">
        <f t="shared" si="20"/>
        <v>122.39999999999999</v>
      </c>
      <c r="BX28">
        <f t="shared" si="21"/>
        <v>456.96</v>
      </c>
      <c r="BY28">
        <f>各个系统的属性占比!AN23</f>
        <v>1.7</v>
      </c>
      <c r="BZ28">
        <v>0</v>
      </c>
      <c r="CD28">
        <v>18</v>
      </c>
      <c r="CE28">
        <f t="shared" si="22"/>
        <v>1040.4000000000001</v>
      </c>
      <c r="CF28">
        <f t="shared" si="23"/>
        <v>3884.16</v>
      </c>
      <c r="CG28">
        <f t="shared" si="24"/>
        <v>472.52762226874808</v>
      </c>
      <c r="CK28">
        <v>18</v>
      </c>
      <c r="CL28">
        <f t="shared" si="25"/>
        <v>503.99999999999994</v>
      </c>
      <c r="CM28">
        <f t="shared" si="26"/>
        <v>244.79999999999998</v>
      </c>
      <c r="CN28">
        <f t="shared" si="27"/>
        <v>0</v>
      </c>
      <c r="CO28">
        <f t="shared" si="28"/>
        <v>291.60000000000002</v>
      </c>
      <c r="CP28">
        <f t="shared" si="29"/>
        <v>244.79999999999998</v>
      </c>
      <c r="CQ28">
        <f t="shared" si="30"/>
        <v>176.4</v>
      </c>
      <c r="CR28">
        <f t="shared" si="31"/>
        <v>122.39999999999999</v>
      </c>
      <c r="CS28">
        <f t="shared" si="32"/>
        <v>1584.0000000000002</v>
      </c>
      <c r="CU28">
        <v>18</v>
      </c>
      <c r="CV28">
        <f t="shared" si="33"/>
        <v>0.31818181818181812</v>
      </c>
      <c r="CW28">
        <f t="shared" si="34"/>
        <v>0.15454545454545451</v>
      </c>
      <c r="CX28">
        <f t="shared" si="35"/>
        <v>0</v>
      </c>
      <c r="CY28">
        <f t="shared" si="36"/>
        <v>0.18409090909090908</v>
      </c>
      <c r="CZ28">
        <f t="shared" si="37"/>
        <v>0.15454545454545451</v>
      </c>
      <c r="DA28">
        <f t="shared" si="38"/>
        <v>0.11136363636363635</v>
      </c>
      <c r="DB28">
        <f t="shared" si="39"/>
        <v>7.7272727272727257E-2</v>
      </c>
    </row>
    <row r="29" spans="1:106" x14ac:dyDescent="0.15">
      <c r="I29">
        <v>19</v>
      </c>
      <c r="J29">
        <f t="shared" si="0"/>
        <v>514.50303347977729</v>
      </c>
      <c r="K29">
        <f t="shared" si="4"/>
        <v>233.85599999999999</v>
      </c>
      <c r="L29">
        <f t="shared" si="5"/>
        <v>280.64703347977729</v>
      </c>
      <c r="M29" s="47">
        <f t="shared" si="40"/>
        <v>218.16185263157899</v>
      </c>
      <c r="N29" s="47">
        <f t="shared" si="6"/>
        <v>62.485180848198297</v>
      </c>
      <c r="O29" s="47">
        <f t="shared" si="41"/>
        <v>190</v>
      </c>
      <c r="P29" s="47">
        <f t="shared" si="7"/>
        <v>-127.5148191518017</v>
      </c>
      <c r="Q29" s="47">
        <f t="shared" si="47"/>
        <v>103</v>
      </c>
      <c r="V29">
        <v>19</v>
      </c>
      <c r="W29">
        <v>1.85</v>
      </c>
      <c r="Y29">
        <v>19</v>
      </c>
      <c r="Z29">
        <f t="shared" si="42"/>
        <v>178.25</v>
      </c>
      <c r="AA29">
        <f t="shared" si="8"/>
        <v>178.25</v>
      </c>
      <c r="AB29" s="30">
        <f t="shared" si="8"/>
        <v>142.6</v>
      </c>
      <c r="AC29">
        <f t="shared" si="8"/>
        <v>142.6</v>
      </c>
      <c r="AD29">
        <f t="shared" si="8"/>
        <v>71.3</v>
      </c>
      <c r="AE29">
        <f t="shared" si="8"/>
        <v>71.3</v>
      </c>
      <c r="AF29">
        <f t="shared" si="9"/>
        <v>320.85000000000002</v>
      </c>
      <c r="AG29">
        <v>19</v>
      </c>
      <c r="AH29">
        <f t="shared" si="10"/>
        <v>522</v>
      </c>
      <c r="AI29">
        <f t="shared" si="11"/>
        <v>1948.8</v>
      </c>
      <c r="AJ29">
        <f>各个系统的属性占比!AI24</f>
        <v>2.9</v>
      </c>
      <c r="AK29">
        <v>1</v>
      </c>
      <c r="AN29">
        <v>19</v>
      </c>
      <c r="AO29">
        <f t="shared" si="12"/>
        <v>257.40000000000003</v>
      </c>
      <c r="AP29">
        <f t="shared" si="13"/>
        <v>960.96</v>
      </c>
      <c r="AQ29">
        <f>各个系统的属性占比!AJ24</f>
        <v>1.7875000000000001</v>
      </c>
      <c r="AR29">
        <v>1</v>
      </c>
      <c r="AU29">
        <v>19</v>
      </c>
      <c r="AV29">
        <f t="shared" si="43"/>
        <v>0</v>
      </c>
      <c r="AW29">
        <f t="shared" si="44"/>
        <v>0</v>
      </c>
      <c r="AX29">
        <v>0</v>
      </c>
      <c r="BA29">
        <v>19</v>
      </c>
      <c r="BB29">
        <f t="shared" si="14"/>
        <v>314.55</v>
      </c>
      <c r="BC29">
        <f t="shared" si="15"/>
        <v>1174.32</v>
      </c>
      <c r="BD29">
        <f>各个系统的属性占比!AK24</f>
        <v>2.9125000000000001</v>
      </c>
      <c r="BE29">
        <v>1</v>
      </c>
      <c r="BH29">
        <v>19</v>
      </c>
      <c r="BI29">
        <f t="shared" si="16"/>
        <v>257.40000000000003</v>
      </c>
      <c r="BJ29">
        <f t="shared" si="17"/>
        <v>960.96</v>
      </c>
      <c r="BK29">
        <f>各个系统的属性占比!AM24</f>
        <v>1.7875000000000001</v>
      </c>
      <c r="BL29">
        <v>0</v>
      </c>
      <c r="BO29" s="30">
        <v>19</v>
      </c>
      <c r="BP29">
        <f t="shared" si="18"/>
        <v>189.45000000000002</v>
      </c>
      <c r="BQ29">
        <f t="shared" si="19"/>
        <v>707.28000000000009</v>
      </c>
      <c r="BR29" s="30">
        <f>各个系统的属性占比!AL24</f>
        <v>2.6312500000000001</v>
      </c>
      <c r="BS29">
        <v>0</v>
      </c>
      <c r="BV29">
        <v>19</v>
      </c>
      <c r="BW29">
        <f t="shared" si="20"/>
        <v>128.70000000000002</v>
      </c>
      <c r="BX29">
        <f t="shared" si="21"/>
        <v>480.48</v>
      </c>
      <c r="BY29">
        <f>各个系统的属性占比!AN24</f>
        <v>1.7875000000000001</v>
      </c>
      <c r="BZ29">
        <v>0</v>
      </c>
      <c r="CD29">
        <v>19</v>
      </c>
      <c r="CE29">
        <f t="shared" si="22"/>
        <v>1093.95</v>
      </c>
      <c r="CF29">
        <f t="shared" si="23"/>
        <v>4084.08</v>
      </c>
      <c r="CG29">
        <f t="shared" si="24"/>
        <v>514.50303347977729</v>
      </c>
      <c r="CK29">
        <v>19</v>
      </c>
      <c r="CL29">
        <f t="shared" si="25"/>
        <v>522</v>
      </c>
      <c r="CM29">
        <f t="shared" si="26"/>
        <v>257.40000000000003</v>
      </c>
      <c r="CN29">
        <f t="shared" si="27"/>
        <v>0</v>
      </c>
      <c r="CO29">
        <f t="shared" si="28"/>
        <v>314.55</v>
      </c>
      <c r="CP29">
        <f t="shared" si="29"/>
        <v>257.40000000000003</v>
      </c>
      <c r="CQ29">
        <f t="shared" si="30"/>
        <v>189.45000000000002</v>
      </c>
      <c r="CR29">
        <f t="shared" si="31"/>
        <v>128.70000000000002</v>
      </c>
      <c r="CS29">
        <f t="shared" si="32"/>
        <v>1669.5000000000002</v>
      </c>
      <c r="CU29">
        <v>19</v>
      </c>
      <c r="CV29">
        <f t="shared" si="33"/>
        <v>0.31266846361185979</v>
      </c>
      <c r="CW29">
        <f t="shared" si="34"/>
        <v>0.15417789757412398</v>
      </c>
      <c r="CX29">
        <f t="shared" si="35"/>
        <v>0</v>
      </c>
      <c r="CY29">
        <f t="shared" si="36"/>
        <v>0.1884097035040431</v>
      </c>
      <c r="CZ29">
        <f t="shared" si="37"/>
        <v>0.15417789757412398</v>
      </c>
      <c r="DA29">
        <f t="shared" si="38"/>
        <v>0.11347708894878705</v>
      </c>
      <c r="DB29">
        <f t="shared" si="39"/>
        <v>7.7088948787061989E-2</v>
      </c>
    </row>
    <row r="30" spans="1:106" x14ac:dyDescent="0.15">
      <c r="C30">
        <f>SUM(C22:C29)</f>
        <v>400</v>
      </c>
      <c r="I30">
        <v>20</v>
      </c>
      <c r="J30">
        <f t="shared" si="0"/>
        <v>557.83165289201077</v>
      </c>
      <c r="K30">
        <f t="shared" si="4"/>
        <v>241.92000000000002</v>
      </c>
      <c r="L30">
        <f t="shared" si="5"/>
        <v>315.91165289201075</v>
      </c>
      <c r="M30" s="47">
        <f t="shared" si="40"/>
        <v>222.57600000000005</v>
      </c>
      <c r="N30" s="47">
        <f t="shared" si="6"/>
        <v>93.3356528920107</v>
      </c>
      <c r="O30" s="47">
        <f t="shared" si="41"/>
        <v>200</v>
      </c>
      <c r="P30" s="47">
        <f t="shared" si="7"/>
        <v>-106.6643471079893</v>
      </c>
      <c r="Q30" s="47">
        <f t="shared" si="47"/>
        <v>112</v>
      </c>
      <c r="V30">
        <v>20</v>
      </c>
      <c r="W30">
        <v>1.9</v>
      </c>
      <c r="Y30">
        <v>20</v>
      </c>
      <c r="Z30">
        <f t="shared" si="42"/>
        <v>187.75</v>
      </c>
      <c r="AA30">
        <f t="shared" si="8"/>
        <v>187.75</v>
      </c>
      <c r="AB30" s="30">
        <f t="shared" si="8"/>
        <v>150.20000000000002</v>
      </c>
      <c r="AC30">
        <f t="shared" si="8"/>
        <v>150.20000000000002</v>
      </c>
      <c r="AD30">
        <f t="shared" si="8"/>
        <v>75.100000000000009</v>
      </c>
      <c r="AE30">
        <f t="shared" si="8"/>
        <v>75.100000000000009</v>
      </c>
      <c r="AF30">
        <f t="shared" si="9"/>
        <v>337.95000000000005</v>
      </c>
      <c r="AG30">
        <v>20</v>
      </c>
      <c r="AH30">
        <f t="shared" si="10"/>
        <v>540</v>
      </c>
      <c r="AI30">
        <f t="shared" si="11"/>
        <v>2016</v>
      </c>
      <c r="AJ30">
        <f>各个系统的属性占比!AI25</f>
        <v>3</v>
      </c>
      <c r="AK30">
        <v>1</v>
      </c>
      <c r="AN30">
        <v>20</v>
      </c>
      <c r="AO30">
        <f t="shared" si="12"/>
        <v>270</v>
      </c>
      <c r="AP30">
        <f t="shared" si="13"/>
        <v>1008</v>
      </c>
      <c r="AQ30">
        <f>各个系统的属性占比!AJ25</f>
        <v>1.875</v>
      </c>
      <c r="AR30">
        <v>1</v>
      </c>
      <c r="AU30">
        <v>20</v>
      </c>
      <c r="AV30">
        <f t="shared" si="43"/>
        <v>0</v>
      </c>
      <c r="AW30">
        <f t="shared" si="44"/>
        <v>0</v>
      </c>
      <c r="AX30">
        <v>0</v>
      </c>
      <c r="BA30">
        <v>20</v>
      </c>
      <c r="BB30">
        <f t="shared" si="14"/>
        <v>337.5</v>
      </c>
      <c r="BC30">
        <f t="shared" si="15"/>
        <v>1260</v>
      </c>
      <c r="BD30">
        <f>各个系统的属性占比!AK25</f>
        <v>3.125</v>
      </c>
      <c r="BE30">
        <v>1</v>
      </c>
      <c r="BH30">
        <v>20</v>
      </c>
      <c r="BI30">
        <f t="shared" si="16"/>
        <v>270</v>
      </c>
      <c r="BJ30">
        <f t="shared" si="17"/>
        <v>1008</v>
      </c>
      <c r="BK30">
        <f>各个系统的属性占比!AM25</f>
        <v>1.875</v>
      </c>
      <c r="BL30">
        <v>0</v>
      </c>
      <c r="BO30" s="30">
        <v>20</v>
      </c>
      <c r="BP30">
        <f t="shared" si="18"/>
        <v>202.5</v>
      </c>
      <c r="BQ30">
        <f t="shared" si="19"/>
        <v>756</v>
      </c>
      <c r="BR30" s="30">
        <f>各个系统的属性占比!AL25</f>
        <v>2.8125</v>
      </c>
      <c r="BS30">
        <v>0</v>
      </c>
      <c r="BV30">
        <v>20</v>
      </c>
      <c r="BW30">
        <f t="shared" si="20"/>
        <v>135</v>
      </c>
      <c r="BX30">
        <f t="shared" si="21"/>
        <v>504</v>
      </c>
      <c r="BY30">
        <f>各个系统的属性占比!AN25</f>
        <v>1.875</v>
      </c>
      <c r="BZ30">
        <v>0</v>
      </c>
      <c r="CD30">
        <v>20</v>
      </c>
      <c r="CE30">
        <f t="shared" si="22"/>
        <v>1147.5</v>
      </c>
      <c r="CF30">
        <f t="shared" si="23"/>
        <v>4284</v>
      </c>
      <c r="CG30">
        <f t="shared" si="24"/>
        <v>557.83165289201077</v>
      </c>
      <c r="CK30">
        <v>20</v>
      </c>
      <c r="CL30">
        <f t="shared" si="25"/>
        <v>540</v>
      </c>
      <c r="CM30">
        <f t="shared" si="26"/>
        <v>270</v>
      </c>
      <c r="CN30">
        <f t="shared" si="27"/>
        <v>0</v>
      </c>
      <c r="CO30">
        <f t="shared" si="28"/>
        <v>337.5</v>
      </c>
      <c r="CP30">
        <f t="shared" si="29"/>
        <v>270</v>
      </c>
      <c r="CQ30">
        <f t="shared" si="30"/>
        <v>202.5</v>
      </c>
      <c r="CR30">
        <f t="shared" si="31"/>
        <v>135</v>
      </c>
      <c r="CS30">
        <f t="shared" si="32"/>
        <v>1755</v>
      </c>
      <c r="CU30">
        <v>20</v>
      </c>
      <c r="CV30">
        <f t="shared" si="33"/>
        <v>0.30769230769230771</v>
      </c>
      <c r="CW30">
        <f t="shared" si="34"/>
        <v>0.15384615384615385</v>
      </c>
      <c r="CX30">
        <f t="shared" si="35"/>
        <v>0</v>
      </c>
      <c r="CY30">
        <f t="shared" si="36"/>
        <v>0.19230769230769232</v>
      </c>
      <c r="CZ30">
        <f t="shared" si="37"/>
        <v>0.15384615384615385</v>
      </c>
      <c r="DA30">
        <f t="shared" si="38"/>
        <v>0.11538461538461539</v>
      </c>
      <c r="DB30">
        <f t="shared" si="39"/>
        <v>7.6923076923076927E-2</v>
      </c>
    </row>
    <row r="31" spans="1:106" x14ac:dyDescent="0.15">
      <c r="I31">
        <v>21</v>
      </c>
      <c r="J31">
        <f t="shared" si="0"/>
        <v>602.49320538986058</v>
      </c>
      <c r="K31">
        <f t="shared" si="4"/>
        <v>249.98400000000004</v>
      </c>
      <c r="L31">
        <f t="shared" si="5"/>
        <v>352.50920538986054</v>
      </c>
      <c r="M31" s="47">
        <f t="shared" si="40"/>
        <v>233.22080000000005</v>
      </c>
      <c r="N31" s="47">
        <f t="shared" si="6"/>
        <v>119.28840538986049</v>
      </c>
      <c r="O31" s="47">
        <f t="shared" si="41"/>
        <v>210</v>
      </c>
      <c r="P31" s="47">
        <f t="shared" si="7"/>
        <v>-90.711594610139514</v>
      </c>
      <c r="Q31" s="47">
        <f t="shared" si="47"/>
        <v>120</v>
      </c>
      <c r="V31">
        <v>21</v>
      </c>
      <c r="W31">
        <v>1.95</v>
      </c>
      <c r="Y31">
        <v>21</v>
      </c>
      <c r="Z31" s="30">
        <f t="shared" si="42"/>
        <v>197.5</v>
      </c>
      <c r="AA31">
        <f t="shared" si="8"/>
        <v>197.5</v>
      </c>
      <c r="AB31" s="30">
        <f t="shared" si="8"/>
        <v>158</v>
      </c>
      <c r="AC31">
        <f t="shared" si="8"/>
        <v>158</v>
      </c>
      <c r="AD31">
        <f t="shared" si="8"/>
        <v>79</v>
      </c>
      <c r="AE31">
        <f t="shared" si="8"/>
        <v>79</v>
      </c>
      <c r="AF31">
        <f t="shared" si="9"/>
        <v>355.5</v>
      </c>
      <c r="AG31">
        <v>21</v>
      </c>
      <c r="AH31">
        <f t="shared" si="10"/>
        <v>558</v>
      </c>
      <c r="AI31">
        <f t="shared" si="11"/>
        <v>2083.2000000000003</v>
      </c>
      <c r="AJ31">
        <f>各个系统的属性占比!AI26</f>
        <v>3.1</v>
      </c>
      <c r="AK31">
        <v>1</v>
      </c>
      <c r="AN31">
        <v>21</v>
      </c>
      <c r="AO31">
        <f t="shared" si="12"/>
        <v>290.99999999999994</v>
      </c>
      <c r="AP31">
        <f t="shared" si="13"/>
        <v>1086.3999999999999</v>
      </c>
      <c r="AQ31">
        <f>各个系统的属性占比!AJ26</f>
        <v>2.020833333333333</v>
      </c>
      <c r="AR31">
        <v>1</v>
      </c>
      <c r="AU31">
        <v>21</v>
      </c>
      <c r="AV31">
        <f t="shared" si="43"/>
        <v>0</v>
      </c>
      <c r="AW31">
        <f t="shared" si="44"/>
        <v>0</v>
      </c>
      <c r="AX31">
        <v>0</v>
      </c>
      <c r="BA31">
        <v>21</v>
      </c>
      <c r="BB31">
        <f t="shared" si="14"/>
        <v>375.75</v>
      </c>
      <c r="BC31">
        <f t="shared" si="15"/>
        <v>1402.8</v>
      </c>
      <c r="BD31">
        <f>各个系统的属性占比!AK26</f>
        <v>3.4791666666666665</v>
      </c>
      <c r="BE31">
        <v>1</v>
      </c>
      <c r="BH31">
        <v>21</v>
      </c>
      <c r="BI31">
        <f t="shared" si="16"/>
        <v>290.99999999999994</v>
      </c>
      <c r="BJ31">
        <f t="shared" si="17"/>
        <v>1086.3999999999999</v>
      </c>
      <c r="BK31">
        <f>各个系统的属性占比!AM26</f>
        <v>2.020833333333333</v>
      </c>
      <c r="BL31">
        <v>0</v>
      </c>
      <c r="BO31" s="30">
        <v>21</v>
      </c>
      <c r="BP31">
        <f t="shared" si="18"/>
        <v>230.25000000000003</v>
      </c>
      <c r="BQ31">
        <f t="shared" si="19"/>
        <v>859.60000000000014</v>
      </c>
      <c r="BR31" s="30">
        <f>各个系统的属性占比!AL26</f>
        <v>3.197916666666667</v>
      </c>
      <c r="BS31">
        <v>0</v>
      </c>
      <c r="BV31">
        <v>21</v>
      </c>
      <c r="BW31">
        <f t="shared" si="20"/>
        <v>145.49999999999997</v>
      </c>
      <c r="BX31">
        <f t="shared" si="21"/>
        <v>543.19999999999993</v>
      </c>
      <c r="BY31">
        <f>各个系统的属性占比!AN26</f>
        <v>2.020833333333333</v>
      </c>
      <c r="BZ31">
        <v>0</v>
      </c>
      <c r="CD31">
        <v>21</v>
      </c>
      <c r="CE31">
        <f t="shared" si="22"/>
        <v>1224.75</v>
      </c>
      <c r="CF31">
        <f t="shared" si="23"/>
        <v>4572.4000000000005</v>
      </c>
      <c r="CG31">
        <f t="shared" si="24"/>
        <v>602.49320538986058</v>
      </c>
      <c r="CK31">
        <v>21</v>
      </c>
      <c r="CL31">
        <f t="shared" si="25"/>
        <v>558</v>
      </c>
      <c r="CM31">
        <f t="shared" si="26"/>
        <v>290.99999999999994</v>
      </c>
      <c r="CN31">
        <f t="shared" si="27"/>
        <v>0</v>
      </c>
      <c r="CO31">
        <f t="shared" si="28"/>
        <v>375.75</v>
      </c>
      <c r="CP31">
        <f t="shared" si="29"/>
        <v>290.99999999999994</v>
      </c>
      <c r="CQ31">
        <f t="shared" si="30"/>
        <v>230.25000000000003</v>
      </c>
      <c r="CR31">
        <f t="shared" si="31"/>
        <v>145.49999999999997</v>
      </c>
      <c r="CS31">
        <f t="shared" si="32"/>
        <v>1891.5</v>
      </c>
      <c r="CU31">
        <v>21</v>
      </c>
      <c r="CV31">
        <f t="shared" si="33"/>
        <v>0.2950039651070579</v>
      </c>
      <c r="CW31">
        <f t="shared" si="34"/>
        <v>0.15384615384615383</v>
      </c>
      <c r="CX31">
        <f t="shared" si="35"/>
        <v>0</v>
      </c>
      <c r="CY31">
        <f t="shared" si="36"/>
        <v>0.1986518636003172</v>
      </c>
      <c r="CZ31">
        <f t="shared" si="37"/>
        <v>0.15384615384615383</v>
      </c>
      <c r="DA31">
        <f t="shared" si="38"/>
        <v>0.1217287866772403</v>
      </c>
      <c r="DB31">
        <f t="shared" si="39"/>
        <v>7.6923076923076913E-2</v>
      </c>
    </row>
    <row r="32" spans="1:106" x14ac:dyDescent="0.15">
      <c r="I32">
        <v>22</v>
      </c>
      <c r="J32">
        <f t="shared" si="0"/>
        <v>648.46908005205398</v>
      </c>
      <c r="K32">
        <f t="shared" si="4"/>
        <v>258.048</v>
      </c>
      <c r="L32">
        <f t="shared" si="5"/>
        <v>390.42108005205398</v>
      </c>
      <c r="M32" s="47">
        <f t="shared" si="40"/>
        <v>243.86560000000006</v>
      </c>
      <c r="N32" s="47">
        <f t="shared" si="6"/>
        <v>146.55548005205392</v>
      </c>
      <c r="O32" s="47">
        <f t="shared" si="41"/>
        <v>220</v>
      </c>
      <c r="P32" s="47">
        <f t="shared" si="7"/>
        <v>-73.444519947946077</v>
      </c>
      <c r="Q32" s="47">
        <f t="shared" si="47"/>
        <v>130</v>
      </c>
      <c r="V32">
        <v>22</v>
      </c>
      <c r="W32">
        <v>2</v>
      </c>
      <c r="Y32">
        <v>22</v>
      </c>
      <c r="Z32">
        <f t="shared" si="42"/>
        <v>207.5</v>
      </c>
      <c r="AA32">
        <f t="shared" si="8"/>
        <v>207.5</v>
      </c>
      <c r="AB32" s="30">
        <f t="shared" si="8"/>
        <v>166</v>
      </c>
      <c r="AC32">
        <f t="shared" si="8"/>
        <v>166</v>
      </c>
      <c r="AD32">
        <f t="shared" si="8"/>
        <v>83</v>
      </c>
      <c r="AE32">
        <f t="shared" si="8"/>
        <v>83</v>
      </c>
      <c r="AF32">
        <f t="shared" si="9"/>
        <v>373.5</v>
      </c>
      <c r="AG32">
        <v>22</v>
      </c>
      <c r="AH32">
        <f t="shared" si="10"/>
        <v>576</v>
      </c>
      <c r="AI32">
        <f t="shared" si="11"/>
        <v>2150.4</v>
      </c>
      <c r="AJ32">
        <f>各个系统的属性占比!AI27</f>
        <v>3.2</v>
      </c>
      <c r="AK32">
        <v>1</v>
      </c>
      <c r="AN32">
        <v>22</v>
      </c>
      <c r="AO32">
        <f t="shared" si="12"/>
        <v>312</v>
      </c>
      <c r="AP32">
        <f t="shared" si="13"/>
        <v>1164.8</v>
      </c>
      <c r="AQ32">
        <f>各个系统的属性占比!AJ27</f>
        <v>2.1666666666666665</v>
      </c>
      <c r="AR32">
        <v>1</v>
      </c>
      <c r="AU32">
        <v>22</v>
      </c>
      <c r="AV32">
        <f t="shared" si="43"/>
        <v>0</v>
      </c>
      <c r="AW32">
        <f t="shared" si="44"/>
        <v>0</v>
      </c>
      <c r="AX32">
        <v>0</v>
      </c>
      <c r="BA32">
        <v>22</v>
      </c>
      <c r="BB32">
        <f t="shared" si="14"/>
        <v>414</v>
      </c>
      <c r="BC32">
        <f t="shared" si="15"/>
        <v>1545.6</v>
      </c>
      <c r="BD32">
        <f>各个系统的属性占比!AK27</f>
        <v>3.8333333333333335</v>
      </c>
      <c r="BE32">
        <v>1</v>
      </c>
      <c r="BH32">
        <v>22</v>
      </c>
      <c r="BI32">
        <f t="shared" si="16"/>
        <v>312</v>
      </c>
      <c r="BJ32">
        <f t="shared" si="17"/>
        <v>1164.8</v>
      </c>
      <c r="BK32">
        <f>各个系统的属性占比!AM27</f>
        <v>2.1666666666666665</v>
      </c>
      <c r="BL32">
        <v>0</v>
      </c>
      <c r="BO32" s="30">
        <v>22</v>
      </c>
      <c r="BP32">
        <f t="shared" si="18"/>
        <v>258</v>
      </c>
      <c r="BQ32">
        <f t="shared" si="19"/>
        <v>963.2</v>
      </c>
      <c r="BR32" s="30">
        <f>各个系统的属性占比!AL27</f>
        <v>3.5833333333333335</v>
      </c>
      <c r="BS32">
        <v>0</v>
      </c>
      <c r="BV32">
        <v>22</v>
      </c>
      <c r="BW32">
        <f t="shared" si="20"/>
        <v>156</v>
      </c>
      <c r="BX32">
        <f t="shared" si="21"/>
        <v>582.4</v>
      </c>
      <c r="BY32">
        <f>各个系统的属性占比!AN27</f>
        <v>2.1666666666666665</v>
      </c>
      <c r="BZ32">
        <v>0</v>
      </c>
      <c r="CD32">
        <v>22</v>
      </c>
      <c r="CE32">
        <f t="shared" si="22"/>
        <v>1302</v>
      </c>
      <c r="CF32">
        <f t="shared" si="23"/>
        <v>4860.7999999999993</v>
      </c>
      <c r="CG32">
        <f t="shared" si="24"/>
        <v>648.46908005205398</v>
      </c>
      <c r="CK32">
        <v>22</v>
      </c>
      <c r="CL32">
        <f t="shared" si="25"/>
        <v>576</v>
      </c>
      <c r="CM32">
        <f t="shared" si="26"/>
        <v>312</v>
      </c>
      <c r="CN32">
        <f t="shared" si="27"/>
        <v>0</v>
      </c>
      <c r="CO32">
        <f t="shared" si="28"/>
        <v>414</v>
      </c>
      <c r="CP32">
        <f t="shared" si="29"/>
        <v>312</v>
      </c>
      <c r="CQ32">
        <f t="shared" si="30"/>
        <v>258</v>
      </c>
      <c r="CR32">
        <f t="shared" si="31"/>
        <v>156</v>
      </c>
      <c r="CS32">
        <f t="shared" si="32"/>
        <v>2028</v>
      </c>
      <c r="CU32">
        <v>22</v>
      </c>
      <c r="CV32">
        <f t="shared" si="33"/>
        <v>0.28402366863905326</v>
      </c>
      <c r="CW32">
        <f t="shared" si="34"/>
        <v>0.15384615384615385</v>
      </c>
      <c r="CX32">
        <f t="shared" si="35"/>
        <v>0</v>
      </c>
      <c r="CY32">
        <f t="shared" si="36"/>
        <v>0.20414201183431951</v>
      </c>
      <c r="CZ32">
        <f t="shared" si="37"/>
        <v>0.15384615384615385</v>
      </c>
      <c r="DA32">
        <f t="shared" si="38"/>
        <v>0.12721893491124261</v>
      </c>
      <c r="DB32">
        <f t="shared" si="39"/>
        <v>7.6923076923076927E-2</v>
      </c>
    </row>
    <row r="33" spans="2:106" x14ac:dyDescent="0.15">
      <c r="I33">
        <v>23</v>
      </c>
      <c r="J33">
        <f t="shared" si="0"/>
        <v>695.7421374404571</v>
      </c>
      <c r="K33">
        <f t="shared" si="4"/>
        <v>266.11199999999997</v>
      </c>
      <c r="L33">
        <f t="shared" si="5"/>
        <v>429.63013744045713</v>
      </c>
      <c r="M33" s="47">
        <f t="shared" si="40"/>
        <v>254.51040000000006</v>
      </c>
      <c r="N33" s="47">
        <f t="shared" si="6"/>
        <v>175.11973744045707</v>
      </c>
      <c r="O33" s="47">
        <f t="shared" si="41"/>
        <v>230</v>
      </c>
      <c r="P33" s="47">
        <f t="shared" si="7"/>
        <v>-54.880262559542928</v>
      </c>
      <c r="Q33" s="47">
        <f t="shared" si="47"/>
        <v>139</v>
      </c>
      <c r="V33">
        <v>23</v>
      </c>
      <c r="W33">
        <v>2.0499999999999998</v>
      </c>
      <c r="Y33">
        <v>23</v>
      </c>
      <c r="Z33">
        <f t="shared" si="42"/>
        <v>217.75</v>
      </c>
      <c r="AA33">
        <f t="shared" si="8"/>
        <v>217.75</v>
      </c>
      <c r="AB33" s="30">
        <f t="shared" si="8"/>
        <v>174.20000000000002</v>
      </c>
      <c r="AC33">
        <f t="shared" si="8"/>
        <v>174.20000000000002</v>
      </c>
      <c r="AD33">
        <f t="shared" si="8"/>
        <v>87.100000000000009</v>
      </c>
      <c r="AE33">
        <f t="shared" si="8"/>
        <v>87.100000000000009</v>
      </c>
      <c r="AF33">
        <f t="shared" si="9"/>
        <v>391.95000000000005</v>
      </c>
      <c r="AG33">
        <v>23</v>
      </c>
      <c r="AH33">
        <f t="shared" si="10"/>
        <v>594</v>
      </c>
      <c r="AI33">
        <f t="shared" si="11"/>
        <v>2217.6</v>
      </c>
      <c r="AJ33">
        <f>各个系统的属性占比!AI28</f>
        <v>3.3</v>
      </c>
      <c r="AK33">
        <v>1</v>
      </c>
      <c r="AN33">
        <v>23</v>
      </c>
      <c r="AO33">
        <f t="shared" si="12"/>
        <v>332.99999999999994</v>
      </c>
      <c r="AP33">
        <f t="shared" si="13"/>
        <v>1243.1999999999998</v>
      </c>
      <c r="AQ33">
        <f>各个系统的属性占比!AJ28</f>
        <v>2.3124999999999996</v>
      </c>
      <c r="AR33">
        <v>1</v>
      </c>
      <c r="AU33">
        <v>23</v>
      </c>
      <c r="AV33">
        <f t="shared" si="43"/>
        <v>0</v>
      </c>
      <c r="AW33">
        <f t="shared" si="44"/>
        <v>0</v>
      </c>
      <c r="AX33">
        <v>0</v>
      </c>
      <c r="BA33">
        <v>23</v>
      </c>
      <c r="BB33">
        <f t="shared" si="14"/>
        <v>452.25</v>
      </c>
      <c r="BC33">
        <f t="shared" si="15"/>
        <v>1688.3999999999999</v>
      </c>
      <c r="BD33">
        <f>各个系统的属性占比!AK28</f>
        <v>4.1875</v>
      </c>
      <c r="BE33">
        <v>1</v>
      </c>
      <c r="BH33">
        <v>23</v>
      </c>
      <c r="BI33">
        <f t="shared" si="16"/>
        <v>332.99999999999994</v>
      </c>
      <c r="BJ33">
        <f t="shared" si="17"/>
        <v>1243.1999999999998</v>
      </c>
      <c r="BK33">
        <f>各个系统的属性占比!AM28</f>
        <v>2.3124999999999996</v>
      </c>
      <c r="BL33">
        <v>0</v>
      </c>
      <c r="BO33" s="30">
        <v>23</v>
      </c>
      <c r="BP33">
        <f t="shared" si="18"/>
        <v>285.75</v>
      </c>
      <c r="BQ33">
        <f t="shared" si="19"/>
        <v>1066.8</v>
      </c>
      <c r="BR33" s="30">
        <f>各个系统的属性占比!AL28</f>
        <v>3.96875</v>
      </c>
      <c r="BS33">
        <v>0</v>
      </c>
      <c r="BV33">
        <v>23</v>
      </c>
      <c r="BW33">
        <f t="shared" si="20"/>
        <v>166.49999999999997</v>
      </c>
      <c r="BX33">
        <f t="shared" si="21"/>
        <v>621.59999999999991</v>
      </c>
      <c r="BY33">
        <f>各个系统的属性占比!AN28</f>
        <v>2.3124999999999996</v>
      </c>
      <c r="BZ33">
        <v>0</v>
      </c>
      <c r="CD33">
        <v>23</v>
      </c>
      <c r="CE33">
        <f t="shared" si="22"/>
        <v>1379.25</v>
      </c>
      <c r="CF33">
        <f t="shared" si="23"/>
        <v>5149.2</v>
      </c>
      <c r="CG33">
        <f t="shared" si="24"/>
        <v>695.7421374404571</v>
      </c>
      <c r="CK33">
        <v>23</v>
      </c>
      <c r="CL33">
        <f t="shared" si="25"/>
        <v>594</v>
      </c>
      <c r="CM33">
        <f t="shared" si="26"/>
        <v>332.99999999999994</v>
      </c>
      <c r="CN33">
        <f t="shared" si="27"/>
        <v>0</v>
      </c>
      <c r="CO33">
        <f t="shared" si="28"/>
        <v>452.25</v>
      </c>
      <c r="CP33">
        <f t="shared" si="29"/>
        <v>332.99999999999994</v>
      </c>
      <c r="CQ33">
        <f t="shared" si="30"/>
        <v>285.75</v>
      </c>
      <c r="CR33">
        <f t="shared" si="31"/>
        <v>166.49999999999997</v>
      </c>
      <c r="CS33">
        <f t="shared" si="32"/>
        <v>2164.5</v>
      </c>
      <c r="CU33">
        <v>23</v>
      </c>
      <c r="CV33">
        <f t="shared" si="33"/>
        <v>0.27442827442827444</v>
      </c>
      <c r="CW33">
        <f t="shared" si="34"/>
        <v>0.15384615384615383</v>
      </c>
      <c r="CX33">
        <f t="shared" si="35"/>
        <v>0</v>
      </c>
      <c r="CY33">
        <f t="shared" si="36"/>
        <v>0.20893970893970895</v>
      </c>
      <c r="CZ33">
        <f t="shared" si="37"/>
        <v>0.15384615384615383</v>
      </c>
      <c r="DA33">
        <f t="shared" si="38"/>
        <v>0.13201663201663202</v>
      </c>
      <c r="DB33">
        <f t="shared" si="39"/>
        <v>7.6923076923076913E-2</v>
      </c>
    </row>
    <row r="34" spans="2:106" x14ac:dyDescent="0.15">
      <c r="B34" t="s">
        <v>90</v>
      </c>
      <c r="C34" s="10">
        <v>7</v>
      </c>
      <c r="I34">
        <v>24</v>
      </c>
      <c r="J34">
        <f t="shared" si="0"/>
        <v>744.2965467389613</v>
      </c>
      <c r="K34">
        <f t="shared" si="4"/>
        <v>274.17599999999999</v>
      </c>
      <c r="L34">
        <f t="shared" si="5"/>
        <v>470.12054673896131</v>
      </c>
      <c r="M34" s="47">
        <f t="shared" si="40"/>
        <v>265.15520000000004</v>
      </c>
      <c r="N34" s="47">
        <f t="shared" si="6"/>
        <v>204.96534673896127</v>
      </c>
      <c r="O34" s="47">
        <f t="shared" si="41"/>
        <v>240</v>
      </c>
      <c r="P34" s="47">
        <f t="shared" si="7"/>
        <v>-35.034653261038727</v>
      </c>
      <c r="Q34" s="47">
        <f t="shared" si="47"/>
        <v>149</v>
      </c>
      <c r="V34">
        <v>24</v>
      </c>
      <c r="W34">
        <v>2.1</v>
      </c>
      <c r="Y34">
        <v>24</v>
      </c>
      <c r="Z34">
        <f t="shared" si="42"/>
        <v>228.25</v>
      </c>
      <c r="AA34">
        <f t="shared" si="8"/>
        <v>228.25</v>
      </c>
      <c r="AB34" s="30">
        <f t="shared" si="8"/>
        <v>182.60000000000002</v>
      </c>
      <c r="AC34">
        <f t="shared" si="8"/>
        <v>182.60000000000002</v>
      </c>
      <c r="AD34">
        <f t="shared" si="8"/>
        <v>91.300000000000011</v>
      </c>
      <c r="AE34">
        <f t="shared" si="8"/>
        <v>91.300000000000011</v>
      </c>
      <c r="AF34">
        <f t="shared" si="9"/>
        <v>410.85</v>
      </c>
      <c r="AG34">
        <v>24</v>
      </c>
      <c r="AH34">
        <f t="shared" si="10"/>
        <v>612</v>
      </c>
      <c r="AI34">
        <f t="shared" si="11"/>
        <v>2284.7999999999997</v>
      </c>
      <c r="AJ34">
        <f>各个系统的属性占比!AI29</f>
        <v>3.4</v>
      </c>
      <c r="AK34">
        <v>1</v>
      </c>
      <c r="AN34">
        <v>24</v>
      </c>
      <c r="AO34">
        <f t="shared" si="12"/>
        <v>353.99999999999994</v>
      </c>
      <c r="AP34">
        <f t="shared" si="13"/>
        <v>1321.6</v>
      </c>
      <c r="AQ34">
        <f>各个系统的属性占比!AJ29</f>
        <v>2.458333333333333</v>
      </c>
      <c r="AR34">
        <v>1</v>
      </c>
      <c r="AU34">
        <v>24</v>
      </c>
      <c r="AV34">
        <f t="shared" si="43"/>
        <v>0</v>
      </c>
      <c r="AW34">
        <f t="shared" si="44"/>
        <v>0</v>
      </c>
      <c r="AX34">
        <v>0</v>
      </c>
      <c r="BA34">
        <v>24</v>
      </c>
      <c r="BB34">
        <f t="shared" si="14"/>
        <v>490.50000000000006</v>
      </c>
      <c r="BC34">
        <f t="shared" si="15"/>
        <v>1831.2</v>
      </c>
      <c r="BD34">
        <f>各个系统的属性占比!AK29</f>
        <v>4.541666666666667</v>
      </c>
      <c r="BE34">
        <v>1</v>
      </c>
      <c r="BH34">
        <v>24</v>
      </c>
      <c r="BI34">
        <f t="shared" si="16"/>
        <v>353.99999999999994</v>
      </c>
      <c r="BJ34">
        <f t="shared" si="17"/>
        <v>1321.6</v>
      </c>
      <c r="BK34">
        <f>各个系统的属性占比!AM29</f>
        <v>2.458333333333333</v>
      </c>
      <c r="BL34">
        <v>0</v>
      </c>
      <c r="BO34" s="30">
        <v>24</v>
      </c>
      <c r="BP34">
        <f t="shared" si="18"/>
        <v>313.49999999999994</v>
      </c>
      <c r="BQ34">
        <f t="shared" si="19"/>
        <v>1170.3999999999999</v>
      </c>
      <c r="BR34" s="30">
        <f>各个系统的属性占比!AL29</f>
        <v>4.3541666666666661</v>
      </c>
      <c r="BS34">
        <v>0</v>
      </c>
      <c r="BV34">
        <v>24</v>
      </c>
      <c r="BW34">
        <f t="shared" si="20"/>
        <v>176.99999999999997</v>
      </c>
      <c r="BX34">
        <f t="shared" si="21"/>
        <v>660.8</v>
      </c>
      <c r="BY34">
        <f>各个系统的属性占比!AN29</f>
        <v>2.458333333333333</v>
      </c>
      <c r="BZ34">
        <v>0</v>
      </c>
      <c r="CD34">
        <v>24</v>
      </c>
      <c r="CE34">
        <f t="shared" si="22"/>
        <v>1456.5</v>
      </c>
      <c r="CF34">
        <f t="shared" si="23"/>
        <v>5437.5999999999995</v>
      </c>
      <c r="CG34">
        <f t="shared" si="24"/>
        <v>744.2965467389613</v>
      </c>
      <c r="CK34">
        <v>24</v>
      </c>
      <c r="CL34">
        <f t="shared" si="25"/>
        <v>612</v>
      </c>
      <c r="CM34">
        <f t="shared" si="26"/>
        <v>353.99999999999994</v>
      </c>
      <c r="CN34">
        <f t="shared" si="27"/>
        <v>0</v>
      </c>
      <c r="CO34">
        <f t="shared" si="28"/>
        <v>490.50000000000006</v>
      </c>
      <c r="CP34">
        <f t="shared" si="29"/>
        <v>353.99999999999994</v>
      </c>
      <c r="CQ34">
        <f t="shared" si="30"/>
        <v>313.49999999999994</v>
      </c>
      <c r="CR34">
        <f t="shared" si="31"/>
        <v>176.99999999999997</v>
      </c>
      <c r="CS34">
        <f t="shared" si="32"/>
        <v>2301</v>
      </c>
      <c r="CU34">
        <v>24</v>
      </c>
      <c r="CV34">
        <f t="shared" si="33"/>
        <v>0.26597131681877445</v>
      </c>
      <c r="CW34">
        <f t="shared" si="34"/>
        <v>0.15384615384615383</v>
      </c>
      <c r="CX34">
        <f t="shared" si="35"/>
        <v>0</v>
      </c>
      <c r="CY34">
        <f t="shared" si="36"/>
        <v>0.21316818774445895</v>
      </c>
      <c r="CZ34">
        <f t="shared" si="37"/>
        <v>0.15384615384615383</v>
      </c>
      <c r="DA34">
        <f t="shared" si="38"/>
        <v>0.13624511082138199</v>
      </c>
      <c r="DB34">
        <f t="shared" si="39"/>
        <v>7.6923076923076913E-2</v>
      </c>
    </row>
    <row r="35" spans="2:106" x14ac:dyDescent="0.15">
      <c r="B35" t="s">
        <v>91</v>
      </c>
      <c r="C35" s="10">
        <v>25</v>
      </c>
      <c r="I35">
        <v>25</v>
      </c>
      <c r="J35">
        <f t="shared" si="0"/>
        <v>794.11764705882354</v>
      </c>
      <c r="K35">
        <f t="shared" si="4"/>
        <v>282.24</v>
      </c>
      <c r="L35">
        <f t="shared" si="5"/>
        <v>511.87764705882353</v>
      </c>
      <c r="M35" s="47">
        <f t="shared" si="40"/>
        <v>275.8</v>
      </c>
      <c r="N35" s="47">
        <f t="shared" si="6"/>
        <v>236.07764705882352</v>
      </c>
      <c r="O35" s="47">
        <f t="shared" si="41"/>
        <v>250</v>
      </c>
      <c r="P35" s="47">
        <f t="shared" si="7"/>
        <v>-13.922352941176484</v>
      </c>
      <c r="Q35" s="47">
        <f t="shared" si="47"/>
        <v>159</v>
      </c>
      <c r="V35">
        <v>25</v>
      </c>
      <c r="W35">
        <v>2.15</v>
      </c>
      <c r="Y35">
        <v>25</v>
      </c>
      <c r="Z35">
        <f t="shared" si="42"/>
        <v>239</v>
      </c>
      <c r="AA35">
        <f t="shared" si="8"/>
        <v>239</v>
      </c>
      <c r="AB35" s="30">
        <f t="shared" si="8"/>
        <v>191.20000000000002</v>
      </c>
      <c r="AC35">
        <f t="shared" si="8"/>
        <v>191.20000000000002</v>
      </c>
      <c r="AD35">
        <f t="shared" si="8"/>
        <v>95.600000000000009</v>
      </c>
      <c r="AE35">
        <f t="shared" si="8"/>
        <v>95.600000000000009</v>
      </c>
      <c r="AF35">
        <f t="shared" si="9"/>
        <v>430.20000000000005</v>
      </c>
      <c r="AG35">
        <v>25</v>
      </c>
      <c r="AH35">
        <f t="shared" si="10"/>
        <v>630</v>
      </c>
      <c r="AI35">
        <f t="shared" si="11"/>
        <v>2352</v>
      </c>
      <c r="AJ35">
        <f>各个系统的属性占比!AI30</f>
        <v>3.5</v>
      </c>
      <c r="AK35">
        <v>1</v>
      </c>
      <c r="AN35">
        <v>25</v>
      </c>
      <c r="AO35">
        <f t="shared" si="12"/>
        <v>374.99999999999989</v>
      </c>
      <c r="AP35">
        <f t="shared" si="13"/>
        <v>1399.9999999999998</v>
      </c>
      <c r="AQ35">
        <f>各个系统的属性占比!AJ30</f>
        <v>2.6041666666666661</v>
      </c>
      <c r="AR35">
        <v>1</v>
      </c>
      <c r="AU35">
        <v>25</v>
      </c>
      <c r="AV35">
        <f t="shared" si="43"/>
        <v>0</v>
      </c>
      <c r="AW35">
        <f t="shared" si="44"/>
        <v>0</v>
      </c>
      <c r="AX35">
        <v>0</v>
      </c>
      <c r="BA35">
        <v>25</v>
      </c>
      <c r="BB35">
        <f t="shared" si="14"/>
        <v>528.75</v>
      </c>
      <c r="BC35">
        <f t="shared" si="15"/>
        <v>1973.9999999999998</v>
      </c>
      <c r="BD35">
        <f>各个系统的属性占比!AK30</f>
        <v>4.895833333333333</v>
      </c>
      <c r="BE35">
        <v>1</v>
      </c>
      <c r="BH35">
        <v>25</v>
      </c>
      <c r="BI35">
        <f t="shared" si="16"/>
        <v>374.99999999999989</v>
      </c>
      <c r="BJ35">
        <f t="shared" si="17"/>
        <v>1399.9999999999998</v>
      </c>
      <c r="BK35">
        <f>各个系统的属性占比!AM30</f>
        <v>2.6041666666666661</v>
      </c>
      <c r="BL35">
        <v>0</v>
      </c>
      <c r="BO35" s="30">
        <v>25</v>
      </c>
      <c r="BP35">
        <f t="shared" si="18"/>
        <v>341.25</v>
      </c>
      <c r="BQ35">
        <f t="shared" si="19"/>
        <v>1274</v>
      </c>
      <c r="BR35" s="30">
        <f>各个系统的属性占比!AL30</f>
        <v>4.739583333333333</v>
      </c>
      <c r="BS35">
        <v>0</v>
      </c>
      <c r="BV35">
        <v>25</v>
      </c>
      <c r="BW35">
        <f t="shared" si="20"/>
        <v>187.49999999999994</v>
      </c>
      <c r="BX35">
        <f t="shared" si="21"/>
        <v>699.99999999999989</v>
      </c>
      <c r="BY35">
        <f>各个系统的属性占比!AN30</f>
        <v>2.6041666666666661</v>
      </c>
      <c r="BZ35">
        <v>0</v>
      </c>
      <c r="CD35">
        <v>25</v>
      </c>
      <c r="CE35">
        <f t="shared" si="22"/>
        <v>1533.75</v>
      </c>
      <c r="CF35">
        <f t="shared" si="23"/>
        <v>5726</v>
      </c>
      <c r="CG35">
        <f t="shared" si="24"/>
        <v>794.11764705882354</v>
      </c>
      <c r="CK35">
        <v>25</v>
      </c>
      <c r="CL35">
        <f t="shared" si="25"/>
        <v>630</v>
      </c>
      <c r="CM35">
        <f t="shared" si="26"/>
        <v>374.99999999999989</v>
      </c>
      <c r="CN35">
        <f t="shared" si="27"/>
        <v>0</v>
      </c>
      <c r="CO35">
        <f t="shared" si="28"/>
        <v>528.75</v>
      </c>
      <c r="CP35">
        <f t="shared" si="29"/>
        <v>374.99999999999989</v>
      </c>
      <c r="CQ35">
        <f t="shared" si="30"/>
        <v>341.25</v>
      </c>
      <c r="CR35">
        <f t="shared" si="31"/>
        <v>187.49999999999994</v>
      </c>
      <c r="CS35">
        <f t="shared" si="32"/>
        <v>2437.5</v>
      </c>
      <c r="CU35">
        <v>25</v>
      </c>
      <c r="CV35">
        <f t="shared" si="33"/>
        <v>0.25846153846153846</v>
      </c>
      <c r="CW35">
        <f t="shared" si="34"/>
        <v>0.1538461538461538</v>
      </c>
      <c r="CX35">
        <f t="shared" si="35"/>
        <v>0</v>
      </c>
      <c r="CY35">
        <f t="shared" si="36"/>
        <v>0.21692307692307691</v>
      </c>
      <c r="CZ35">
        <f t="shared" si="37"/>
        <v>0.1538461538461538</v>
      </c>
      <c r="DA35">
        <f t="shared" si="38"/>
        <v>0.14000000000000001</v>
      </c>
      <c r="DB35">
        <f t="shared" si="39"/>
        <v>7.69230769230769E-2</v>
      </c>
    </row>
    <row r="36" spans="2:106" x14ac:dyDescent="0.15">
      <c r="B36" t="s">
        <v>130</v>
      </c>
      <c r="C36" s="8">
        <v>10</v>
      </c>
      <c r="I36">
        <v>26</v>
      </c>
      <c r="J36">
        <f t="shared" si="0"/>
        <v>845.19182849521496</v>
      </c>
      <c r="K36">
        <f t="shared" si="4"/>
        <v>290.30400000000003</v>
      </c>
      <c r="L36">
        <f t="shared" si="5"/>
        <v>554.88782849521499</v>
      </c>
      <c r="M36" s="47">
        <f t="shared" si="40"/>
        <v>286.44479999999999</v>
      </c>
      <c r="N36" s="47">
        <f t="shared" si="6"/>
        <v>268.443028495215</v>
      </c>
      <c r="O36" s="47">
        <f t="shared" si="41"/>
        <v>260</v>
      </c>
      <c r="P36" s="47">
        <f t="shared" si="7"/>
        <v>8.4430284952150032</v>
      </c>
      <c r="Q36" s="47">
        <f t="shared" si="47"/>
        <v>169</v>
      </c>
      <c r="V36">
        <v>26</v>
      </c>
      <c r="W36">
        <v>2.2000000000000002</v>
      </c>
      <c r="Y36">
        <v>26</v>
      </c>
      <c r="Z36">
        <f t="shared" si="42"/>
        <v>250</v>
      </c>
      <c r="AA36">
        <f t="shared" si="8"/>
        <v>250</v>
      </c>
      <c r="AB36" s="30">
        <f t="shared" si="8"/>
        <v>200</v>
      </c>
      <c r="AC36">
        <f t="shared" si="8"/>
        <v>200</v>
      </c>
      <c r="AD36">
        <f t="shared" si="8"/>
        <v>100</v>
      </c>
      <c r="AE36">
        <f t="shared" si="8"/>
        <v>100</v>
      </c>
      <c r="AF36">
        <f t="shared" si="9"/>
        <v>450</v>
      </c>
      <c r="AG36">
        <v>26</v>
      </c>
      <c r="AH36">
        <f t="shared" si="10"/>
        <v>648</v>
      </c>
      <c r="AI36">
        <f t="shared" si="11"/>
        <v>2419.2000000000003</v>
      </c>
      <c r="AJ36">
        <f>各个系统的属性占比!AI31</f>
        <v>3.6</v>
      </c>
      <c r="AK36">
        <v>1</v>
      </c>
      <c r="AN36">
        <v>26</v>
      </c>
      <c r="AO36">
        <f t="shared" si="12"/>
        <v>395.99999999999989</v>
      </c>
      <c r="AP36">
        <f t="shared" si="13"/>
        <v>1478.3999999999996</v>
      </c>
      <c r="AQ36">
        <f>各个系统的属性占比!AJ31</f>
        <v>2.7499999999999991</v>
      </c>
      <c r="AR36">
        <v>1</v>
      </c>
      <c r="AU36">
        <v>26</v>
      </c>
      <c r="AV36">
        <f t="shared" si="43"/>
        <v>0</v>
      </c>
      <c r="AW36">
        <f t="shared" si="44"/>
        <v>0</v>
      </c>
      <c r="AX36">
        <v>0</v>
      </c>
      <c r="BA36">
        <v>26</v>
      </c>
      <c r="BB36">
        <f t="shared" si="14"/>
        <v>567</v>
      </c>
      <c r="BC36">
        <f t="shared" si="15"/>
        <v>2116.7999999999997</v>
      </c>
      <c r="BD36">
        <f>各个系统的属性占比!AK31</f>
        <v>5.25</v>
      </c>
      <c r="BE36">
        <v>1</v>
      </c>
      <c r="BH36">
        <v>26</v>
      </c>
      <c r="BI36">
        <f t="shared" si="16"/>
        <v>395.99999999999989</v>
      </c>
      <c r="BJ36">
        <f t="shared" si="17"/>
        <v>1478.3999999999996</v>
      </c>
      <c r="BK36">
        <f>各个系统的属性占比!AM31</f>
        <v>2.7499999999999991</v>
      </c>
      <c r="BL36">
        <v>0</v>
      </c>
      <c r="BO36" s="30">
        <v>26</v>
      </c>
      <c r="BP36">
        <f t="shared" si="18"/>
        <v>368.99999999999994</v>
      </c>
      <c r="BQ36">
        <f t="shared" si="19"/>
        <v>1377.6</v>
      </c>
      <c r="BR36" s="30">
        <f>各个系统的属性占比!AL31</f>
        <v>5.1249999999999991</v>
      </c>
      <c r="BS36">
        <v>0</v>
      </c>
      <c r="BV36">
        <v>26</v>
      </c>
      <c r="BW36">
        <f t="shared" si="20"/>
        <v>197.99999999999994</v>
      </c>
      <c r="BX36">
        <f t="shared" si="21"/>
        <v>739.19999999999982</v>
      </c>
      <c r="BY36">
        <f>各个系统的属性占比!AN31</f>
        <v>2.7499999999999991</v>
      </c>
      <c r="BZ36">
        <v>0</v>
      </c>
      <c r="CD36">
        <v>26</v>
      </c>
      <c r="CE36">
        <f t="shared" si="22"/>
        <v>1611</v>
      </c>
      <c r="CF36">
        <f t="shared" si="23"/>
        <v>6014.4</v>
      </c>
      <c r="CG36">
        <f t="shared" si="24"/>
        <v>845.19182849521496</v>
      </c>
      <c r="CK36">
        <v>26</v>
      </c>
      <c r="CL36">
        <f t="shared" si="25"/>
        <v>648</v>
      </c>
      <c r="CM36">
        <f t="shared" si="26"/>
        <v>395.99999999999989</v>
      </c>
      <c r="CN36">
        <f t="shared" si="27"/>
        <v>0</v>
      </c>
      <c r="CO36">
        <f t="shared" si="28"/>
        <v>567</v>
      </c>
      <c r="CP36">
        <f t="shared" si="29"/>
        <v>395.99999999999989</v>
      </c>
      <c r="CQ36">
        <f t="shared" si="30"/>
        <v>368.99999999999994</v>
      </c>
      <c r="CR36">
        <f t="shared" si="31"/>
        <v>197.99999999999994</v>
      </c>
      <c r="CS36">
        <f t="shared" si="32"/>
        <v>2574</v>
      </c>
      <c r="CU36">
        <v>26</v>
      </c>
      <c r="CV36">
        <f t="shared" si="33"/>
        <v>0.25174825174825177</v>
      </c>
      <c r="CW36">
        <f t="shared" si="34"/>
        <v>0.1538461538461538</v>
      </c>
      <c r="CX36">
        <f t="shared" si="35"/>
        <v>0</v>
      </c>
      <c r="CY36">
        <f t="shared" si="36"/>
        <v>0.22027972027972029</v>
      </c>
      <c r="CZ36">
        <f t="shared" si="37"/>
        <v>0.1538461538461538</v>
      </c>
      <c r="DA36">
        <f t="shared" si="38"/>
        <v>0.14335664335664333</v>
      </c>
      <c r="DB36">
        <f t="shared" si="39"/>
        <v>7.69230769230769E-2</v>
      </c>
    </row>
    <row r="37" spans="2:106" x14ac:dyDescent="0.15">
      <c r="I37">
        <v>27</v>
      </c>
      <c r="J37">
        <f t="shared" si="0"/>
        <v>897.50642946666699</v>
      </c>
      <c r="K37">
        <f t="shared" si="4"/>
        <v>298.36799999999999</v>
      </c>
      <c r="L37">
        <f t="shared" si="5"/>
        <v>599.13842946666705</v>
      </c>
      <c r="M37" s="47">
        <f t="shared" si="40"/>
        <v>297.08959999999996</v>
      </c>
      <c r="N37" s="47">
        <f t="shared" si="6"/>
        <v>302.04882946666709</v>
      </c>
      <c r="O37" s="47">
        <f t="shared" si="41"/>
        <v>270</v>
      </c>
      <c r="P37" s="47">
        <f t="shared" si="7"/>
        <v>32.048829466667087</v>
      </c>
      <c r="Q37" s="47">
        <f t="shared" si="47"/>
        <v>180</v>
      </c>
      <c r="V37">
        <v>27</v>
      </c>
      <c r="W37">
        <v>2.25</v>
      </c>
      <c r="Y37">
        <v>27</v>
      </c>
      <c r="Z37">
        <f t="shared" si="42"/>
        <v>261.25</v>
      </c>
      <c r="AA37">
        <f t="shared" si="8"/>
        <v>261.25</v>
      </c>
      <c r="AB37" s="30">
        <f t="shared" si="8"/>
        <v>209</v>
      </c>
      <c r="AC37">
        <f t="shared" si="8"/>
        <v>209</v>
      </c>
      <c r="AD37">
        <f t="shared" si="8"/>
        <v>104.5</v>
      </c>
      <c r="AE37">
        <f t="shared" si="8"/>
        <v>104.5</v>
      </c>
      <c r="AF37">
        <f t="shared" si="9"/>
        <v>470.25</v>
      </c>
      <c r="AG37">
        <v>27</v>
      </c>
      <c r="AH37">
        <f t="shared" si="10"/>
        <v>666</v>
      </c>
      <c r="AI37">
        <f t="shared" si="11"/>
        <v>2486.4</v>
      </c>
      <c r="AJ37">
        <f>各个系统的属性占比!AI32</f>
        <v>3.7</v>
      </c>
      <c r="AK37">
        <v>1</v>
      </c>
      <c r="AN37">
        <v>27</v>
      </c>
      <c r="AO37">
        <f t="shared" si="12"/>
        <v>416.99999999999989</v>
      </c>
      <c r="AP37">
        <f t="shared" si="13"/>
        <v>1556.7999999999997</v>
      </c>
      <c r="AQ37">
        <f>各个系统的属性占比!AJ32</f>
        <v>2.8958333333333326</v>
      </c>
      <c r="AR37">
        <v>1</v>
      </c>
      <c r="AU37">
        <v>27</v>
      </c>
      <c r="AV37">
        <f t="shared" si="43"/>
        <v>0</v>
      </c>
      <c r="AW37">
        <f t="shared" si="44"/>
        <v>0</v>
      </c>
      <c r="AX37">
        <v>0</v>
      </c>
      <c r="BA37">
        <v>27</v>
      </c>
      <c r="BB37">
        <f t="shared" si="14"/>
        <v>605.25</v>
      </c>
      <c r="BC37">
        <f t="shared" si="15"/>
        <v>2259.6</v>
      </c>
      <c r="BD37">
        <f>各个系统的属性占比!AK32</f>
        <v>5.604166666666667</v>
      </c>
      <c r="BE37">
        <v>1</v>
      </c>
      <c r="BH37">
        <v>27</v>
      </c>
      <c r="BI37">
        <f t="shared" si="16"/>
        <v>416.99999999999989</v>
      </c>
      <c r="BJ37">
        <f t="shared" si="17"/>
        <v>1556.7999999999997</v>
      </c>
      <c r="BK37">
        <f>各个系统的属性占比!AM32</f>
        <v>2.8958333333333326</v>
      </c>
      <c r="BL37">
        <v>0</v>
      </c>
      <c r="BO37" s="30">
        <v>27</v>
      </c>
      <c r="BP37">
        <f t="shared" si="18"/>
        <v>396.74999999999994</v>
      </c>
      <c r="BQ37">
        <f t="shared" si="19"/>
        <v>1481.1999999999998</v>
      </c>
      <c r="BR37" s="30">
        <f>各个系统的属性占比!AL32</f>
        <v>5.5104166666666661</v>
      </c>
      <c r="BS37">
        <v>0</v>
      </c>
      <c r="BV37">
        <v>27</v>
      </c>
      <c r="BW37">
        <f t="shared" si="20"/>
        <v>208.49999999999994</v>
      </c>
      <c r="BX37">
        <f t="shared" si="21"/>
        <v>778.39999999999986</v>
      </c>
      <c r="BY37">
        <f>各个系统的属性占比!AN32</f>
        <v>2.8958333333333326</v>
      </c>
      <c r="BZ37">
        <v>0</v>
      </c>
      <c r="CD37">
        <v>27</v>
      </c>
      <c r="CE37">
        <f t="shared" si="22"/>
        <v>1688.25</v>
      </c>
      <c r="CF37">
        <f t="shared" si="23"/>
        <v>6302.7999999999993</v>
      </c>
      <c r="CG37">
        <f t="shared" si="24"/>
        <v>897.50642946666699</v>
      </c>
      <c r="CK37">
        <v>27</v>
      </c>
      <c r="CL37">
        <f t="shared" si="25"/>
        <v>666</v>
      </c>
      <c r="CM37">
        <f t="shared" si="26"/>
        <v>416.99999999999989</v>
      </c>
      <c r="CN37">
        <f t="shared" si="27"/>
        <v>0</v>
      </c>
      <c r="CO37">
        <f t="shared" si="28"/>
        <v>605.25</v>
      </c>
      <c r="CP37">
        <f t="shared" si="29"/>
        <v>416.99999999999989</v>
      </c>
      <c r="CQ37">
        <f t="shared" si="30"/>
        <v>396.74999999999994</v>
      </c>
      <c r="CR37">
        <f t="shared" si="31"/>
        <v>208.49999999999994</v>
      </c>
      <c r="CS37">
        <f t="shared" si="32"/>
        <v>2710.5</v>
      </c>
      <c r="CU37">
        <v>27</v>
      </c>
      <c r="CV37">
        <f t="shared" si="33"/>
        <v>0.24571112340896514</v>
      </c>
      <c r="CW37">
        <f t="shared" si="34"/>
        <v>0.1538461538461538</v>
      </c>
      <c r="CX37">
        <f t="shared" si="35"/>
        <v>0</v>
      </c>
      <c r="CY37">
        <f t="shared" si="36"/>
        <v>0.22329828444936359</v>
      </c>
      <c r="CZ37">
        <f t="shared" si="37"/>
        <v>0.1538461538461538</v>
      </c>
      <c r="DA37">
        <f t="shared" si="38"/>
        <v>0.14637520752628663</v>
      </c>
      <c r="DB37">
        <f t="shared" si="39"/>
        <v>7.69230769230769E-2</v>
      </c>
    </row>
    <row r="38" spans="2:106" x14ac:dyDescent="0.15">
      <c r="B38" t="s">
        <v>213</v>
      </c>
      <c r="C38" s="39">
        <v>1</v>
      </c>
      <c r="I38">
        <v>28</v>
      </c>
      <c r="J38">
        <f t="shared" si="0"/>
        <v>951.04964758507606</v>
      </c>
      <c r="K38">
        <f t="shared" si="4"/>
        <v>306.43199999999996</v>
      </c>
      <c r="L38">
        <f t="shared" si="5"/>
        <v>644.61764758507616</v>
      </c>
      <c r="M38" s="47">
        <f t="shared" si="40"/>
        <v>307.73439999999994</v>
      </c>
      <c r="N38" s="47">
        <f t="shared" si="6"/>
        <v>336.88324758507622</v>
      </c>
      <c r="O38" s="47">
        <f t="shared" si="41"/>
        <v>280</v>
      </c>
      <c r="P38" s="47">
        <f t="shared" si="7"/>
        <v>56.883247585076219</v>
      </c>
      <c r="Q38" s="47">
        <f t="shared" si="47"/>
        <v>190</v>
      </c>
      <c r="V38">
        <v>28</v>
      </c>
      <c r="W38">
        <v>2.2999999999999998</v>
      </c>
      <c r="Y38">
        <v>28</v>
      </c>
      <c r="Z38">
        <f t="shared" si="42"/>
        <v>272.75</v>
      </c>
      <c r="AA38">
        <f t="shared" si="8"/>
        <v>272.75</v>
      </c>
      <c r="AB38" s="30">
        <f t="shared" si="8"/>
        <v>218.20000000000002</v>
      </c>
      <c r="AC38">
        <f t="shared" si="8"/>
        <v>218.20000000000002</v>
      </c>
      <c r="AD38">
        <f t="shared" si="8"/>
        <v>109.10000000000001</v>
      </c>
      <c r="AE38">
        <f t="shared" si="8"/>
        <v>109.10000000000001</v>
      </c>
      <c r="AF38">
        <f t="shared" si="9"/>
        <v>490.95000000000005</v>
      </c>
      <c r="AG38">
        <v>28</v>
      </c>
      <c r="AH38">
        <f t="shared" si="10"/>
        <v>684</v>
      </c>
      <c r="AI38">
        <f t="shared" si="11"/>
        <v>2553.6</v>
      </c>
      <c r="AJ38">
        <f>各个系统的属性占比!AI33</f>
        <v>3.8</v>
      </c>
      <c r="AK38">
        <v>1</v>
      </c>
      <c r="AN38">
        <v>28</v>
      </c>
      <c r="AO38">
        <f t="shared" si="12"/>
        <v>437.99999999999983</v>
      </c>
      <c r="AP38">
        <f t="shared" si="13"/>
        <v>1635.1999999999996</v>
      </c>
      <c r="AQ38">
        <f>各个系统的属性占比!AJ33</f>
        <v>3.0416666666666656</v>
      </c>
      <c r="AR38">
        <v>1</v>
      </c>
      <c r="AU38">
        <v>28</v>
      </c>
      <c r="AV38">
        <f t="shared" si="43"/>
        <v>0</v>
      </c>
      <c r="AW38">
        <f t="shared" si="44"/>
        <v>0</v>
      </c>
      <c r="AX38">
        <v>0</v>
      </c>
      <c r="BA38">
        <v>28</v>
      </c>
      <c r="BB38">
        <f t="shared" si="14"/>
        <v>643.5</v>
      </c>
      <c r="BC38">
        <f t="shared" si="15"/>
        <v>2402.3999999999996</v>
      </c>
      <c r="BD38">
        <f>各个系统的属性占比!AK33</f>
        <v>5.958333333333333</v>
      </c>
      <c r="BE38">
        <v>1</v>
      </c>
      <c r="BH38">
        <v>28</v>
      </c>
      <c r="BI38">
        <f t="shared" si="16"/>
        <v>437.99999999999983</v>
      </c>
      <c r="BJ38">
        <f t="shared" si="17"/>
        <v>1635.1999999999996</v>
      </c>
      <c r="BK38">
        <f>各个系统的属性占比!AM33</f>
        <v>3.0416666666666656</v>
      </c>
      <c r="BL38">
        <v>0</v>
      </c>
      <c r="BO38" s="30">
        <v>28</v>
      </c>
      <c r="BP38">
        <f t="shared" si="18"/>
        <v>424.49999999999989</v>
      </c>
      <c r="BQ38">
        <f t="shared" si="19"/>
        <v>1584.7999999999997</v>
      </c>
      <c r="BR38" s="30">
        <f>各个系统的属性占比!AL33</f>
        <v>5.8958333333333321</v>
      </c>
      <c r="BS38">
        <v>0</v>
      </c>
      <c r="BV38">
        <v>28</v>
      </c>
      <c r="BW38">
        <f t="shared" si="20"/>
        <v>218.99999999999991</v>
      </c>
      <c r="BX38">
        <f t="shared" si="21"/>
        <v>817.5999999999998</v>
      </c>
      <c r="BY38">
        <f>各个系统的属性占比!AN33</f>
        <v>3.0416666666666656</v>
      </c>
      <c r="BZ38">
        <v>0</v>
      </c>
      <c r="CD38">
        <v>28</v>
      </c>
      <c r="CE38">
        <f t="shared" si="22"/>
        <v>1765.4999999999998</v>
      </c>
      <c r="CF38">
        <f t="shared" si="23"/>
        <v>6591.1999999999989</v>
      </c>
      <c r="CG38">
        <f t="shared" si="24"/>
        <v>951.04964758507606</v>
      </c>
      <c r="CK38">
        <v>28</v>
      </c>
      <c r="CL38">
        <f t="shared" si="25"/>
        <v>684</v>
      </c>
      <c r="CM38">
        <f t="shared" si="26"/>
        <v>437.99999999999983</v>
      </c>
      <c r="CN38">
        <f t="shared" si="27"/>
        <v>0</v>
      </c>
      <c r="CO38">
        <f t="shared" si="28"/>
        <v>643.5</v>
      </c>
      <c r="CP38">
        <f t="shared" si="29"/>
        <v>437.99999999999983</v>
      </c>
      <c r="CQ38">
        <f t="shared" si="30"/>
        <v>424.49999999999989</v>
      </c>
      <c r="CR38">
        <f t="shared" si="31"/>
        <v>218.99999999999991</v>
      </c>
      <c r="CS38">
        <f t="shared" si="32"/>
        <v>2846.9999999999995</v>
      </c>
      <c r="CU38">
        <v>28</v>
      </c>
      <c r="CV38">
        <f t="shared" si="33"/>
        <v>0.2402528977871444</v>
      </c>
      <c r="CW38">
        <f t="shared" si="34"/>
        <v>0.1538461538461538</v>
      </c>
      <c r="CX38">
        <f t="shared" si="35"/>
        <v>0</v>
      </c>
      <c r="CY38">
        <f t="shared" si="36"/>
        <v>0.22602739726027402</v>
      </c>
      <c r="CZ38">
        <f t="shared" si="37"/>
        <v>0.1538461538461538</v>
      </c>
      <c r="DA38">
        <f t="shared" si="38"/>
        <v>0.14910432033719703</v>
      </c>
      <c r="DB38">
        <f t="shared" si="39"/>
        <v>7.69230769230769E-2</v>
      </c>
    </row>
    <row r="39" spans="2:106" x14ac:dyDescent="0.15">
      <c r="I39">
        <v>29</v>
      </c>
      <c r="J39">
        <f t="shared" si="0"/>
        <v>1005.8104618515899</v>
      </c>
      <c r="K39">
        <f t="shared" si="4"/>
        <v>314.49599999999998</v>
      </c>
      <c r="L39">
        <f t="shared" si="5"/>
        <v>691.31446185158995</v>
      </c>
      <c r="M39" s="47">
        <f t="shared" si="40"/>
        <v>318.37919999999991</v>
      </c>
      <c r="N39" s="47">
        <f t="shared" si="6"/>
        <v>372.93526185159004</v>
      </c>
      <c r="O39" s="47">
        <f t="shared" si="41"/>
        <v>290</v>
      </c>
      <c r="P39" s="47">
        <f t="shared" si="7"/>
        <v>82.935261851590042</v>
      </c>
      <c r="Q39" s="47">
        <f t="shared" si="47"/>
        <v>201</v>
      </c>
      <c r="V39">
        <v>29</v>
      </c>
      <c r="W39">
        <v>2.35</v>
      </c>
      <c r="Y39">
        <v>29</v>
      </c>
      <c r="Z39">
        <f t="shared" si="42"/>
        <v>284.5</v>
      </c>
      <c r="AA39">
        <f t="shared" si="8"/>
        <v>284.5</v>
      </c>
      <c r="AB39" s="30">
        <f t="shared" si="8"/>
        <v>227.60000000000002</v>
      </c>
      <c r="AC39">
        <f t="shared" si="8"/>
        <v>227.60000000000002</v>
      </c>
      <c r="AD39">
        <f t="shared" si="8"/>
        <v>113.80000000000001</v>
      </c>
      <c r="AE39">
        <f t="shared" si="8"/>
        <v>113.80000000000001</v>
      </c>
      <c r="AF39">
        <f t="shared" si="9"/>
        <v>512.1</v>
      </c>
      <c r="AG39">
        <v>29</v>
      </c>
      <c r="AH39">
        <f t="shared" si="10"/>
        <v>702</v>
      </c>
      <c r="AI39">
        <f t="shared" si="11"/>
        <v>2620.7999999999997</v>
      </c>
      <c r="AJ39">
        <f>各个系统的属性占比!AI34</f>
        <v>3.9</v>
      </c>
      <c r="AK39">
        <v>1</v>
      </c>
      <c r="AN39">
        <v>29</v>
      </c>
      <c r="AO39">
        <f t="shared" si="12"/>
        <v>458.99999999999989</v>
      </c>
      <c r="AP39">
        <f t="shared" si="13"/>
        <v>1713.5999999999997</v>
      </c>
      <c r="AQ39">
        <f>各个系统的属性占比!AJ34</f>
        <v>3.1874999999999991</v>
      </c>
      <c r="AR39">
        <v>1</v>
      </c>
      <c r="AU39">
        <v>29</v>
      </c>
      <c r="AV39">
        <f t="shared" si="43"/>
        <v>0</v>
      </c>
      <c r="AW39">
        <f t="shared" si="44"/>
        <v>0</v>
      </c>
      <c r="AX39">
        <v>0</v>
      </c>
      <c r="BA39">
        <v>29</v>
      </c>
      <c r="BB39">
        <f t="shared" si="14"/>
        <v>681.75</v>
      </c>
      <c r="BC39">
        <f t="shared" si="15"/>
        <v>2545.1999999999998</v>
      </c>
      <c r="BD39">
        <f>各个系统的属性占比!AK34</f>
        <v>6.3125</v>
      </c>
      <c r="BE39">
        <v>1</v>
      </c>
      <c r="BH39">
        <v>29</v>
      </c>
      <c r="BI39">
        <f t="shared" si="16"/>
        <v>458.99999999999989</v>
      </c>
      <c r="BJ39">
        <f t="shared" si="17"/>
        <v>1713.5999999999997</v>
      </c>
      <c r="BK39">
        <f>各个系统的属性占比!AM34</f>
        <v>3.1874999999999991</v>
      </c>
      <c r="BL39">
        <v>0</v>
      </c>
      <c r="BO39" s="30">
        <v>29</v>
      </c>
      <c r="BP39">
        <f t="shared" si="18"/>
        <v>452.24999999999989</v>
      </c>
      <c r="BQ39">
        <f t="shared" si="19"/>
        <v>1688.3999999999996</v>
      </c>
      <c r="BR39" s="30">
        <f>各个系统的属性占比!AL34</f>
        <v>6.2812499999999982</v>
      </c>
      <c r="BS39">
        <v>0</v>
      </c>
      <c r="BV39">
        <v>29</v>
      </c>
      <c r="BW39">
        <f t="shared" si="20"/>
        <v>229.49999999999994</v>
      </c>
      <c r="BX39">
        <f t="shared" si="21"/>
        <v>856.79999999999984</v>
      </c>
      <c r="BY39">
        <f>各个系统的属性占比!AN34</f>
        <v>3.1874999999999991</v>
      </c>
      <c r="BZ39">
        <v>0</v>
      </c>
      <c r="CD39">
        <v>29</v>
      </c>
      <c r="CE39">
        <f t="shared" si="22"/>
        <v>1842.75</v>
      </c>
      <c r="CF39">
        <f t="shared" si="23"/>
        <v>6879.5999999999995</v>
      </c>
      <c r="CG39">
        <f t="shared" si="24"/>
        <v>1005.8104618515899</v>
      </c>
      <c r="CK39">
        <v>29</v>
      </c>
      <c r="CL39">
        <f t="shared" si="25"/>
        <v>702</v>
      </c>
      <c r="CM39">
        <f t="shared" si="26"/>
        <v>458.99999999999989</v>
      </c>
      <c r="CN39">
        <f t="shared" si="27"/>
        <v>0</v>
      </c>
      <c r="CO39">
        <f t="shared" si="28"/>
        <v>681.75</v>
      </c>
      <c r="CP39">
        <f t="shared" si="29"/>
        <v>458.99999999999989</v>
      </c>
      <c r="CQ39">
        <f t="shared" si="30"/>
        <v>452.24999999999989</v>
      </c>
      <c r="CR39">
        <f t="shared" si="31"/>
        <v>229.49999999999994</v>
      </c>
      <c r="CS39">
        <f t="shared" si="32"/>
        <v>2983.5</v>
      </c>
      <c r="CU39">
        <v>29</v>
      </c>
      <c r="CV39">
        <f t="shared" si="33"/>
        <v>0.23529411764705882</v>
      </c>
      <c r="CW39">
        <f t="shared" si="34"/>
        <v>0.1538461538461538</v>
      </c>
      <c r="CX39">
        <f t="shared" si="35"/>
        <v>0</v>
      </c>
      <c r="CY39">
        <f t="shared" si="36"/>
        <v>0.22850678733031674</v>
      </c>
      <c r="CZ39">
        <f t="shared" si="37"/>
        <v>0.1538461538461538</v>
      </c>
      <c r="DA39">
        <f t="shared" si="38"/>
        <v>0.15158371040723978</v>
      </c>
      <c r="DB39">
        <f t="shared" si="39"/>
        <v>7.69230769230769E-2</v>
      </c>
    </row>
    <row r="40" spans="2:106" x14ac:dyDescent="0.15">
      <c r="B40" t="s">
        <v>399</v>
      </c>
      <c r="C40" s="53">
        <v>3</v>
      </c>
      <c r="I40">
        <v>30</v>
      </c>
      <c r="J40">
        <f t="shared" si="0"/>
        <v>1061.7785643970906</v>
      </c>
      <c r="K40">
        <f t="shared" si="4"/>
        <v>322.56</v>
      </c>
      <c r="L40">
        <f t="shared" si="5"/>
        <v>739.21856439709063</v>
      </c>
      <c r="M40" s="47">
        <f t="shared" si="40"/>
        <v>329.02399999999989</v>
      </c>
      <c r="N40" s="47">
        <f t="shared" si="6"/>
        <v>410.19456439709074</v>
      </c>
      <c r="O40" s="47">
        <f t="shared" si="41"/>
        <v>300</v>
      </c>
      <c r="P40" s="47">
        <f t="shared" si="7"/>
        <v>110.19456439709074</v>
      </c>
      <c r="Q40" s="47">
        <f t="shared" si="47"/>
        <v>212</v>
      </c>
      <c r="V40">
        <v>30</v>
      </c>
      <c r="W40">
        <v>2.4</v>
      </c>
      <c r="Y40">
        <v>30</v>
      </c>
      <c r="Z40">
        <f t="shared" si="42"/>
        <v>296.5</v>
      </c>
      <c r="AA40">
        <f t="shared" si="8"/>
        <v>296.5</v>
      </c>
      <c r="AB40" s="30">
        <f t="shared" si="8"/>
        <v>237.20000000000002</v>
      </c>
      <c r="AC40">
        <f t="shared" si="8"/>
        <v>237.20000000000002</v>
      </c>
      <c r="AD40">
        <f t="shared" si="8"/>
        <v>118.60000000000001</v>
      </c>
      <c r="AE40">
        <f t="shared" si="8"/>
        <v>118.60000000000001</v>
      </c>
      <c r="AF40">
        <f t="shared" si="9"/>
        <v>533.70000000000005</v>
      </c>
      <c r="AG40">
        <v>30</v>
      </c>
      <c r="AH40">
        <f t="shared" si="10"/>
        <v>720</v>
      </c>
      <c r="AI40">
        <f t="shared" si="11"/>
        <v>2688</v>
      </c>
      <c r="AJ40">
        <f>各个系统的属性占比!AI35</f>
        <v>4</v>
      </c>
      <c r="AK40">
        <v>1</v>
      </c>
      <c r="AN40">
        <v>30</v>
      </c>
      <c r="AO40">
        <f t="shared" si="12"/>
        <v>479.99999999999983</v>
      </c>
      <c r="AP40">
        <f t="shared" si="13"/>
        <v>1791.9999999999995</v>
      </c>
      <c r="AQ40">
        <f>各个系统的属性占比!AJ35</f>
        <v>3.3333333333333321</v>
      </c>
      <c r="AR40">
        <v>1</v>
      </c>
      <c r="AU40">
        <v>30</v>
      </c>
      <c r="AV40">
        <f t="shared" si="43"/>
        <v>0</v>
      </c>
      <c r="AW40">
        <f t="shared" si="44"/>
        <v>0</v>
      </c>
      <c r="AX40">
        <v>0</v>
      </c>
      <c r="BA40">
        <v>30</v>
      </c>
      <c r="BB40">
        <f t="shared" si="14"/>
        <v>720</v>
      </c>
      <c r="BC40">
        <f t="shared" si="15"/>
        <v>2688</v>
      </c>
      <c r="BD40">
        <f>各个系统的属性占比!AK35</f>
        <v>6.666666666666667</v>
      </c>
      <c r="BE40">
        <v>1</v>
      </c>
      <c r="BH40">
        <v>30</v>
      </c>
      <c r="BI40">
        <f t="shared" si="16"/>
        <v>479.99999999999983</v>
      </c>
      <c r="BJ40">
        <f t="shared" si="17"/>
        <v>1791.9999999999995</v>
      </c>
      <c r="BK40">
        <f>各个系统的属性占比!AM35</f>
        <v>3.3333333333333321</v>
      </c>
      <c r="BL40">
        <v>0</v>
      </c>
      <c r="BO40" s="30">
        <v>30</v>
      </c>
      <c r="BP40">
        <f t="shared" si="18"/>
        <v>479.99999999999994</v>
      </c>
      <c r="BQ40">
        <f t="shared" si="19"/>
        <v>1792</v>
      </c>
      <c r="BR40" s="30">
        <f>各个系统的属性占比!AL35</f>
        <v>6.6666666666666661</v>
      </c>
      <c r="BS40">
        <v>0</v>
      </c>
      <c r="BV40">
        <v>30</v>
      </c>
      <c r="BW40">
        <f t="shared" si="20"/>
        <v>239.99999999999991</v>
      </c>
      <c r="BX40">
        <f t="shared" si="21"/>
        <v>895.99999999999977</v>
      </c>
      <c r="BY40">
        <f>各个系统的属性占比!AN35</f>
        <v>3.3333333333333321</v>
      </c>
      <c r="BZ40">
        <v>0</v>
      </c>
      <c r="CD40">
        <v>30</v>
      </c>
      <c r="CE40">
        <f t="shared" si="22"/>
        <v>1919.9999999999998</v>
      </c>
      <c r="CF40">
        <f t="shared" si="23"/>
        <v>7168</v>
      </c>
      <c r="CG40">
        <f t="shared" si="24"/>
        <v>1061.7785643970906</v>
      </c>
      <c r="CK40">
        <v>30</v>
      </c>
      <c r="CL40">
        <f t="shared" si="25"/>
        <v>720</v>
      </c>
      <c r="CM40">
        <f t="shared" si="26"/>
        <v>479.99999999999983</v>
      </c>
      <c r="CN40">
        <f t="shared" si="27"/>
        <v>0</v>
      </c>
      <c r="CO40">
        <f t="shared" si="28"/>
        <v>720</v>
      </c>
      <c r="CP40">
        <f t="shared" si="29"/>
        <v>479.99999999999983</v>
      </c>
      <c r="CQ40">
        <f t="shared" si="30"/>
        <v>479.99999999999994</v>
      </c>
      <c r="CR40">
        <f t="shared" si="31"/>
        <v>239.99999999999991</v>
      </c>
      <c r="CS40">
        <f t="shared" si="32"/>
        <v>3119.9999999999995</v>
      </c>
      <c r="CU40">
        <v>30</v>
      </c>
      <c r="CV40">
        <f t="shared" si="33"/>
        <v>0.23076923076923081</v>
      </c>
      <c r="CW40">
        <f t="shared" si="34"/>
        <v>0.15384615384615383</v>
      </c>
      <c r="CX40">
        <f t="shared" si="35"/>
        <v>0</v>
      </c>
      <c r="CY40">
        <f t="shared" si="36"/>
        <v>0.23076923076923081</v>
      </c>
      <c r="CZ40">
        <f t="shared" si="37"/>
        <v>0.15384615384615383</v>
      </c>
      <c r="DA40">
        <f t="shared" si="38"/>
        <v>0.15384615384615385</v>
      </c>
      <c r="DB40">
        <f t="shared" si="39"/>
        <v>7.6923076923076913E-2</v>
      </c>
    </row>
    <row r="41" spans="2:106" x14ac:dyDescent="0.15">
      <c r="I41">
        <v>31</v>
      </c>
      <c r="J41">
        <f t="shared" si="0"/>
        <v>1118.9443003165779</v>
      </c>
      <c r="K41">
        <f t="shared" si="4"/>
        <v>330.62400000000002</v>
      </c>
      <c r="L41">
        <f t="shared" si="5"/>
        <v>788.32030031657791</v>
      </c>
      <c r="M41" s="47">
        <f t="shared" si="40"/>
        <v>350.71679999999986</v>
      </c>
      <c r="N41" s="47">
        <f t="shared" si="6"/>
        <v>437.60350031657805</v>
      </c>
      <c r="O41" s="47">
        <f t="shared" si="41"/>
        <v>310</v>
      </c>
      <c r="P41" s="47">
        <f t="shared" si="7"/>
        <v>127.60350031657805</v>
      </c>
      <c r="Q41" s="47">
        <f t="shared" si="47"/>
        <v>224</v>
      </c>
      <c r="V41">
        <v>31</v>
      </c>
      <c r="W41">
        <v>2.4500000000000002</v>
      </c>
      <c r="Y41">
        <v>31</v>
      </c>
      <c r="Z41">
        <f t="shared" si="42"/>
        <v>308.75</v>
      </c>
      <c r="AA41">
        <f t="shared" si="8"/>
        <v>308.75</v>
      </c>
      <c r="AB41" s="30">
        <f t="shared" si="8"/>
        <v>247</v>
      </c>
      <c r="AC41">
        <f t="shared" si="8"/>
        <v>247</v>
      </c>
      <c r="AD41">
        <f t="shared" si="8"/>
        <v>123.5</v>
      </c>
      <c r="AE41">
        <f t="shared" si="8"/>
        <v>123.5</v>
      </c>
      <c r="AF41">
        <f t="shared" si="9"/>
        <v>555.75</v>
      </c>
      <c r="AG41">
        <v>31</v>
      </c>
      <c r="AH41">
        <f t="shared" si="10"/>
        <v>737.99999999999989</v>
      </c>
      <c r="AI41">
        <f t="shared" si="11"/>
        <v>2755.2</v>
      </c>
      <c r="AJ41">
        <f>各个系统的属性占比!AI36</f>
        <v>4.0999999999999996</v>
      </c>
      <c r="AK41">
        <v>1</v>
      </c>
      <c r="AN41">
        <v>31</v>
      </c>
      <c r="AO41">
        <f t="shared" si="12"/>
        <v>523.49999999999989</v>
      </c>
      <c r="AP41">
        <f t="shared" si="13"/>
        <v>1954.3999999999996</v>
      </c>
      <c r="AQ41">
        <f>各个系统的属性占比!AJ36</f>
        <v>3.6354166666666656</v>
      </c>
      <c r="AR41">
        <v>1</v>
      </c>
      <c r="AU41">
        <v>31</v>
      </c>
      <c r="AV41">
        <f t="shared" si="43"/>
        <v>0</v>
      </c>
      <c r="AW41">
        <f t="shared" si="44"/>
        <v>0</v>
      </c>
      <c r="AX41">
        <v>0</v>
      </c>
      <c r="BA41">
        <v>31</v>
      </c>
      <c r="BB41">
        <f t="shared" si="14"/>
        <v>778.5</v>
      </c>
      <c r="BC41">
        <f t="shared" si="15"/>
        <v>2906.3999999999996</v>
      </c>
      <c r="BD41">
        <f>各个系统的属性占比!AK36</f>
        <v>7.208333333333333</v>
      </c>
      <c r="BE41">
        <v>1</v>
      </c>
      <c r="BH41">
        <v>31</v>
      </c>
      <c r="BI41">
        <f t="shared" si="16"/>
        <v>509.99999999999983</v>
      </c>
      <c r="BJ41">
        <f t="shared" si="17"/>
        <v>1903.9999999999995</v>
      </c>
      <c r="BK41">
        <f>各个系统的属性占比!AM36</f>
        <v>3.5416666666666656</v>
      </c>
      <c r="BL41">
        <v>0</v>
      </c>
      <c r="BO41" s="30">
        <v>31</v>
      </c>
      <c r="BP41">
        <f t="shared" si="18"/>
        <v>510</v>
      </c>
      <c r="BQ41">
        <f t="shared" si="19"/>
        <v>1904</v>
      </c>
      <c r="BR41" s="30">
        <f>各个系统的属性占比!AL36</f>
        <v>7.083333333333333</v>
      </c>
      <c r="BS41">
        <v>0</v>
      </c>
      <c r="BV41">
        <v>31</v>
      </c>
      <c r="BW41">
        <f t="shared" si="20"/>
        <v>254.99999999999991</v>
      </c>
      <c r="BX41">
        <f t="shared" si="21"/>
        <v>951.99999999999977</v>
      </c>
      <c r="BY41">
        <f>各个系统的属性占比!AN36</f>
        <v>3.5416666666666656</v>
      </c>
      <c r="BZ41">
        <v>0</v>
      </c>
      <c r="CD41">
        <v>31</v>
      </c>
      <c r="CE41">
        <f t="shared" si="22"/>
        <v>2039.9999999999998</v>
      </c>
      <c r="CF41">
        <f t="shared" si="23"/>
        <v>7615.9999999999991</v>
      </c>
      <c r="CG41">
        <f t="shared" si="24"/>
        <v>1118.9443003165779</v>
      </c>
      <c r="CK41">
        <v>31</v>
      </c>
      <c r="CL41">
        <f t="shared" si="25"/>
        <v>737.99999999999989</v>
      </c>
      <c r="CM41">
        <f t="shared" si="26"/>
        <v>523.49999999999989</v>
      </c>
      <c r="CN41">
        <f t="shared" si="27"/>
        <v>0</v>
      </c>
      <c r="CO41">
        <f t="shared" si="28"/>
        <v>778.5</v>
      </c>
      <c r="CP41">
        <f t="shared" si="29"/>
        <v>509.99999999999983</v>
      </c>
      <c r="CQ41">
        <f t="shared" si="30"/>
        <v>510</v>
      </c>
      <c r="CR41">
        <f t="shared" si="31"/>
        <v>254.99999999999991</v>
      </c>
      <c r="CS41">
        <f t="shared" si="32"/>
        <v>3314.9999999999995</v>
      </c>
      <c r="CU41">
        <v>31</v>
      </c>
      <c r="CV41">
        <f t="shared" si="33"/>
        <v>0.22262443438914026</v>
      </c>
      <c r="CW41">
        <f t="shared" si="34"/>
        <v>0.15791855203619909</v>
      </c>
      <c r="CX41">
        <f t="shared" si="35"/>
        <v>0</v>
      </c>
      <c r="CY41">
        <f t="shared" si="36"/>
        <v>0.23484162895927604</v>
      </c>
      <c r="CZ41">
        <f t="shared" si="37"/>
        <v>0.15384615384615383</v>
      </c>
      <c r="DA41">
        <f t="shared" si="38"/>
        <v>0.15384615384615385</v>
      </c>
      <c r="DB41">
        <f t="shared" si="39"/>
        <v>7.6923076923076913E-2</v>
      </c>
    </row>
    <row r="42" spans="2:106" x14ac:dyDescent="0.15">
      <c r="I42">
        <v>32</v>
      </c>
      <c r="J42">
        <f t="shared" si="0"/>
        <v>1177.2986144072111</v>
      </c>
      <c r="K42">
        <f t="shared" si="4"/>
        <v>338.68799999999999</v>
      </c>
      <c r="L42">
        <f t="shared" si="5"/>
        <v>838.61061440721107</v>
      </c>
      <c r="M42" s="47">
        <f t="shared" si="40"/>
        <v>372.40959999999984</v>
      </c>
      <c r="N42" s="47">
        <f t="shared" si="6"/>
        <v>466.20101440721123</v>
      </c>
      <c r="O42" s="47">
        <f t="shared" si="41"/>
        <v>320</v>
      </c>
      <c r="P42" s="47">
        <f t="shared" si="7"/>
        <v>146.20101440721123</v>
      </c>
      <c r="Q42" s="47">
        <f t="shared" si="47"/>
        <v>235</v>
      </c>
      <c r="V42">
        <v>32</v>
      </c>
      <c r="W42">
        <v>2.5</v>
      </c>
      <c r="Y42">
        <v>32</v>
      </c>
      <c r="Z42">
        <f t="shared" si="42"/>
        <v>321.25</v>
      </c>
      <c r="AA42">
        <f t="shared" si="8"/>
        <v>321.25</v>
      </c>
      <c r="AB42" s="30">
        <f t="shared" si="8"/>
        <v>257</v>
      </c>
      <c r="AC42">
        <f t="shared" si="8"/>
        <v>257</v>
      </c>
      <c r="AD42">
        <f t="shared" si="8"/>
        <v>128.5</v>
      </c>
      <c r="AE42">
        <f t="shared" si="8"/>
        <v>128.5</v>
      </c>
      <c r="AF42">
        <f t="shared" si="9"/>
        <v>578.25</v>
      </c>
      <c r="AG42">
        <v>32</v>
      </c>
      <c r="AH42">
        <f t="shared" si="10"/>
        <v>756</v>
      </c>
      <c r="AI42">
        <f t="shared" si="11"/>
        <v>2822.4</v>
      </c>
      <c r="AJ42">
        <f>各个系统的属性占比!AI37</f>
        <v>4.2</v>
      </c>
      <c r="AK42">
        <v>1</v>
      </c>
      <c r="AN42">
        <v>32</v>
      </c>
      <c r="AO42">
        <f t="shared" si="12"/>
        <v>566.99999999999989</v>
      </c>
      <c r="AP42">
        <f t="shared" si="13"/>
        <v>2116.7999999999997</v>
      </c>
      <c r="AQ42">
        <f>各个系统的属性占比!AJ37</f>
        <v>3.9374999999999991</v>
      </c>
      <c r="AR42">
        <v>1</v>
      </c>
      <c r="AU42">
        <v>32</v>
      </c>
      <c r="AV42">
        <f t="shared" si="43"/>
        <v>0</v>
      </c>
      <c r="AW42">
        <f t="shared" si="44"/>
        <v>0</v>
      </c>
      <c r="AX42">
        <v>0</v>
      </c>
      <c r="BA42">
        <v>32</v>
      </c>
      <c r="BB42">
        <f t="shared" si="14"/>
        <v>837</v>
      </c>
      <c r="BC42">
        <f t="shared" si="15"/>
        <v>3124.7999999999997</v>
      </c>
      <c r="BD42">
        <f>各个系统的属性占比!AK37</f>
        <v>7.75</v>
      </c>
      <c r="BE42">
        <v>1</v>
      </c>
      <c r="BH42">
        <v>32</v>
      </c>
      <c r="BI42">
        <f t="shared" si="16"/>
        <v>539.99999999999989</v>
      </c>
      <c r="BJ42">
        <f t="shared" si="17"/>
        <v>2015.9999999999995</v>
      </c>
      <c r="BK42">
        <f>各个系统的属性占比!AM37</f>
        <v>3.7499999999999991</v>
      </c>
      <c r="BL42">
        <v>0</v>
      </c>
      <c r="BO42" s="30">
        <v>32</v>
      </c>
      <c r="BP42">
        <f t="shared" si="18"/>
        <v>540</v>
      </c>
      <c r="BQ42">
        <f t="shared" si="19"/>
        <v>2016</v>
      </c>
      <c r="BR42" s="30">
        <f>各个系统的属性占比!AL37</f>
        <v>7.5</v>
      </c>
      <c r="BS42">
        <v>0</v>
      </c>
      <c r="BV42">
        <v>32</v>
      </c>
      <c r="BW42">
        <f t="shared" si="20"/>
        <v>269.99999999999994</v>
      </c>
      <c r="BX42">
        <f t="shared" si="21"/>
        <v>1007.9999999999998</v>
      </c>
      <c r="BY42">
        <f>各个系统的属性占比!AN37</f>
        <v>3.7499999999999991</v>
      </c>
      <c r="BZ42">
        <v>0</v>
      </c>
      <c r="CD42">
        <v>32</v>
      </c>
      <c r="CE42">
        <f t="shared" si="22"/>
        <v>2160</v>
      </c>
      <c r="CF42">
        <f t="shared" si="23"/>
        <v>8064</v>
      </c>
      <c r="CG42">
        <f t="shared" si="24"/>
        <v>1177.2986144072111</v>
      </c>
      <c r="CK42">
        <v>32</v>
      </c>
      <c r="CL42">
        <f t="shared" si="25"/>
        <v>756</v>
      </c>
      <c r="CM42">
        <f t="shared" si="26"/>
        <v>566.99999999999989</v>
      </c>
      <c r="CN42">
        <f t="shared" si="27"/>
        <v>0</v>
      </c>
      <c r="CO42">
        <f t="shared" si="28"/>
        <v>837</v>
      </c>
      <c r="CP42">
        <f t="shared" si="29"/>
        <v>539.99999999999989</v>
      </c>
      <c r="CQ42">
        <f t="shared" si="30"/>
        <v>540</v>
      </c>
      <c r="CR42">
        <f t="shared" si="31"/>
        <v>269.99999999999994</v>
      </c>
      <c r="CS42">
        <f t="shared" si="32"/>
        <v>3510</v>
      </c>
      <c r="CU42">
        <v>32</v>
      </c>
      <c r="CV42">
        <f t="shared" si="33"/>
        <v>0.2153846153846154</v>
      </c>
      <c r="CW42">
        <f t="shared" si="34"/>
        <v>0.16153846153846152</v>
      </c>
      <c r="CX42">
        <f t="shared" si="35"/>
        <v>0</v>
      </c>
      <c r="CY42">
        <f t="shared" si="36"/>
        <v>0.23846153846153847</v>
      </c>
      <c r="CZ42">
        <f t="shared" si="37"/>
        <v>0.15384615384615383</v>
      </c>
      <c r="DA42">
        <f t="shared" si="38"/>
        <v>0.15384615384615385</v>
      </c>
      <c r="DB42">
        <f t="shared" si="39"/>
        <v>7.6923076923076913E-2</v>
      </c>
    </row>
    <row r="43" spans="2:106" x14ac:dyDescent="0.15">
      <c r="C43" t="s">
        <v>113</v>
      </c>
      <c r="I43">
        <v>33</v>
      </c>
      <c r="J43">
        <f t="shared" ref="J43:J74" si="48">((D$8*I43*I43*180)/(SQRT(I43*100)-D$8*I43))</f>
        <v>1236.8330038267306</v>
      </c>
      <c r="K43">
        <f t="shared" si="4"/>
        <v>346.75200000000001</v>
      </c>
      <c r="L43">
        <f t="shared" si="5"/>
        <v>890.08100382673069</v>
      </c>
      <c r="M43" s="47">
        <f t="shared" si="40"/>
        <v>394.10239999999982</v>
      </c>
      <c r="N43" s="47">
        <f t="shared" si="6"/>
        <v>495.97860382673088</v>
      </c>
      <c r="O43" s="47">
        <f t="shared" si="41"/>
        <v>330</v>
      </c>
      <c r="P43" s="47">
        <f t="shared" si="7"/>
        <v>165.97860382673088</v>
      </c>
      <c r="Q43" s="47">
        <f t="shared" si="47"/>
        <v>247</v>
      </c>
      <c r="V43">
        <v>33</v>
      </c>
      <c r="W43">
        <v>2.5499999999999998</v>
      </c>
      <c r="Y43">
        <v>33</v>
      </c>
      <c r="Z43">
        <f t="shared" si="42"/>
        <v>334</v>
      </c>
      <c r="AA43">
        <f t="shared" si="8"/>
        <v>334</v>
      </c>
      <c r="AB43" s="30">
        <f t="shared" si="8"/>
        <v>267.2</v>
      </c>
      <c r="AC43">
        <f t="shared" si="8"/>
        <v>267.2</v>
      </c>
      <c r="AD43">
        <f t="shared" si="8"/>
        <v>133.6</v>
      </c>
      <c r="AE43">
        <f t="shared" si="8"/>
        <v>133.6</v>
      </c>
      <c r="AF43">
        <f t="shared" si="9"/>
        <v>601.20000000000005</v>
      </c>
      <c r="AG43">
        <v>33</v>
      </c>
      <c r="AH43">
        <f t="shared" si="10"/>
        <v>774</v>
      </c>
      <c r="AI43">
        <f t="shared" si="11"/>
        <v>2889.6</v>
      </c>
      <c r="AJ43">
        <f>各个系统的属性占比!AI38</f>
        <v>4.3</v>
      </c>
      <c r="AK43">
        <v>1</v>
      </c>
      <c r="AN43">
        <v>33</v>
      </c>
      <c r="AO43">
        <f t="shared" si="12"/>
        <v>610.5</v>
      </c>
      <c r="AP43">
        <f t="shared" si="13"/>
        <v>2279.1999999999998</v>
      </c>
      <c r="AQ43">
        <f>各个系统的属性占比!AJ38</f>
        <v>4.239583333333333</v>
      </c>
      <c r="AR43">
        <v>1</v>
      </c>
      <c r="AU43">
        <v>33</v>
      </c>
      <c r="AV43">
        <f t="shared" si="43"/>
        <v>0</v>
      </c>
      <c r="AW43">
        <f t="shared" si="44"/>
        <v>0</v>
      </c>
      <c r="AX43">
        <v>0</v>
      </c>
      <c r="BA43">
        <v>33</v>
      </c>
      <c r="BB43">
        <f t="shared" si="14"/>
        <v>895.49999999999989</v>
      </c>
      <c r="BC43">
        <f t="shared" si="15"/>
        <v>3343.2</v>
      </c>
      <c r="BD43">
        <f>各个系统的属性占比!AK38</f>
        <v>8.2916666666666661</v>
      </c>
      <c r="BE43">
        <v>1</v>
      </c>
      <c r="BH43">
        <v>33</v>
      </c>
      <c r="BI43">
        <f t="shared" si="16"/>
        <v>570</v>
      </c>
      <c r="BJ43">
        <f t="shared" si="17"/>
        <v>2128</v>
      </c>
      <c r="BK43">
        <f>各个系统的属性占比!AM38</f>
        <v>3.958333333333333</v>
      </c>
      <c r="BL43">
        <v>0</v>
      </c>
      <c r="BO43" s="30">
        <v>33</v>
      </c>
      <c r="BP43">
        <f t="shared" si="18"/>
        <v>570</v>
      </c>
      <c r="BQ43">
        <f t="shared" si="19"/>
        <v>2128</v>
      </c>
      <c r="BR43" s="30">
        <f>各个系统的属性占比!AL38</f>
        <v>7.916666666666667</v>
      </c>
      <c r="BS43">
        <v>0</v>
      </c>
      <c r="BV43">
        <v>33</v>
      </c>
      <c r="BW43">
        <f t="shared" si="20"/>
        <v>285</v>
      </c>
      <c r="BX43">
        <f t="shared" si="21"/>
        <v>1064</v>
      </c>
      <c r="BY43">
        <f>各个系统的属性占比!AN38</f>
        <v>3.958333333333333</v>
      </c>
      <c r="BZ43">
        <v>0</v>
      </c>
      <c r="CD43">
        <v>33</v>
      </c>
      <c r="CE43">
        <f t="shared" si="22"/>
        <v>2280</v>
      </c>
      <c r="CF43">
        <f t="shared" si="23"/>
        <v>8512</v>
      </c>
      <c r="CG43">
        <f t="shared" si="24"/>
        <v>1236.8330038267306</v>
      </c>
      <c r="CK43">
        <v>33</v>
      </c>
      <c r="CL43">
        <f t="shared" si="25"/>
        <v>774</v>
      </c>
      <c r="CM43">
        <f t="shared" si="26"/>
        <v>610.5</v>
      </c>
      <c r="CN43">
        <f t="shared" si="27"/>
        <v>0</v>
      </c>
      <c r="CO43">
        <f t="shared" si="28"/>
        <v>895.49999999999989</v>
      </c>
      <c r="CP43">
        <f t="shared" si="29"/>
        <v>570</v>
      </c>
      <c r="CQ43">
        <f t="shared" si="30"/>
        <v>570</v>
      </c>
      <c r="CR43">
        <f t="shared" si="31"/>
        <v>285</v>
      </c>
      <c r="CS43">
        <f t="shared" si="32"/>
        <v>3705</v>
      </c>
      <c r="CU43">
        <v>33</v>
      </c>
      <c r="CV43">
        <f t="shared" si="33"/>
        <v>0.20890688259109311</v>
      </c>
      <c r="CW43">
        <f t="shared" si="34"/>
        <v>0.16477732793522268</v>
      </c>
      <c r="CX43">
        <f t="shared" si="35"/>
        <v>0</v>
      </c>
      <c r="CY43">
        <f t="shared" si="36"/>
        <v>0.24170040485829958</v>
      </c>
      <c r="CZ43">
        <f t="shared" si="37"/>
        <v>0.15384615384615385</v>
      </c>
      <c r="DA43">
        <f t="shared" si="38"/>
        <v>0.15384615384615385</v>
      </c>
      <c r="DB43">
        <f t="shared" si="39"/>
        <v>7.6923076923076927E-2</v>
      </c>
    </row>
    <row r="44" spans="2:106" x14ac:dyDescent="0.15">
      <c r="C44" t="s">
        <v>1</v>
      </c>
      <c r="D44" t="s">
        <v>4</v>
      </c>
      <c r="I44">
        <v>34</v>
      </c>
      <c r="J44">
        <f t="shared" si="48"/>
        <v>1297.5394758547525</v>
      </c>
      <c r="K44">
        <f t="shared" si="4"/>
        <v>354.81600000000003</v>
      </c>
      <c r="L44">
        <f t="shared" si="5"/>
        <v>942.72347585475245</v>
      </c>
      <c r="M44" s="47">
        <f t="shared" si="40"/>
        <v>415.7951999999998</v>
      </c>
      <c r="N44" s="47">
        <f t="shared" si="6"/>
        <v>526.92827585475266</v>
      </c>
      <c r="O44" s="47">
        <f t="shared" si="41"/>
        <v>340</v>
      </c>
      <c r="P44" s="47">
        <f t="shared" si="7"/>
        <v>186.92827585475266</v>
      </c>
      <c r="Q44" s="47">
        <f t="shared" si="47"/>
        <v>260</v>
      </c>
      <c r="V44">
        <v>34</v>
      </c>
      <c r="W44">
        <v>2.6</v>
      </c>
      <c r="Y44">
        <v>34</v>
      </c>
      <c r="Z44">
        <f t="shared" si="42"/>
        <v>347</v>
      </c>
      <c r="AA44">
        <f t="shared" si="8"/>
        <v>347</v>
      </c>
      <c r="AB44" s="30">
        <f t="shared" si="8"/>
        <v>277.60000000000002</v>
      </c>
      <c r="AC44">
        <f t="shared" si="8"/>
        <v>277.60000000000002</v>
      </c>
      <c r="AD44">
        <f t="shared" si="8"/>
        <v>138.80000000000001</v>
      </c>
      <c r="AE44">
        <f t="shared" si="8"/>
        <v>138.80000000000001</v>
      </c>
      <c r="AF44">
        <f t="shared" si="9"/>
        <v>624.6</v>
      </c>
      <c r="AG44">
        <v>34</v>
      </c>
      <c r="AH44">
        <f t="shared" si="10"/>
        <v>792.00000000000011</v>
      </c>
      <c r="AI44">
        <f t="shared" si="11"/>
        <v>2956.8</v>
      </c>
      <c r="AJ44">
        <f>各个系统的属性占比!AI39</f>
        <v>4.4000000000000004</v>
      </c>
      <c r="AK44">
        <v>1</v>
      </c>
      <c r="AN44">
        <v>34</v>
      </c>
      <c r="AO44">
        <f t="shared" si="12"/>
        <v>653.99999999999989</v>
      </c>
      <c r="AP44">
        <f t="shared" si="13"/>
        <v>2441.6</v>
      </c>
      <c r="AQ44">
        <f>各个系统的属性占比!AJ39</f>
        <v>4.5416666666666661</v>
      </c>
      <c r="AR44">
        <v>1</v>
      </c>
      <c r="AU44">
        <v>34</v>
      </c>
      <c r="AV44">
        <f t="shared" si="43"/>
        <v>0</v>
      </c>
      <c r="AW44">
        <f t="shared" si="44"/>
        <v>0</v>
      </c>
      <c r="AX44">
        <v>0</v>
      </c>
      <c r="BA44">
        <v>34</v>
      </c>
      <c r="BB44">
        <f t="shared" si="14"/>
        <v>954.00000000000011</v>
      </c>
      <c r="BC44">
        <f t="shared" si="15"/>
        <v>3561.6000000000004</v>
      </c>
      <c r="BD44">
        <f>各个系统的属性占比!AK39</f>
        <v>8.8333333333333339</v>
      </c>
      <c r="BE44">
        <v>1</v>
      </c>
      <c r="BH44">
        <v>34</v>
      </c>
      <c r="BI44">
        <f t="shared" si="16"/>
        <v>599.99999999999989</v>
      </c>
      <c r="BJ44">
        <f t="shared" si="17"/>
        <v>2240</v>
      </c>
      <c r="BK44">
        <f>各个系统的属性占比!AM39</f>
        <v>4.1666666666666661</v>
      </c>
      <c r="BL44">
        <v>0</v>
      </c>
      <c r="BO44" s="30">
        <v>34</v>
      </c>
      <c r="BP44">
        <f t="shared" si="18"/>
        <v>600</v>
      </c>
      <c r="BQ44">
        <f t="shared" si="19"/>
        <v>2240.0000000000005</v>
      </c>
      <c r="BR44" s="30">
        <f>各个系统的属性占比!AL39</f>
        <v>8.3333333333333339</v>
      </c>
      <c r="BS44">
        <v>0</v>
      </c>
      <c r="BV44">
        <v>34</v>
      </c>
      <c r="BW44">
        <f t="shared" si="20"/>
        <v>299.99999999999994</v>
      </c>
      <c r="BX44">
        <f t="shared" si="21"/>
        <v>1120</v>
      </c>
      <c r="BY44">
        <f>各个系统的属性占比!AN39</f>
        <v>4.1666666666666661</v>
      </c>
      <c r="BZ44">
        <v>0</v>
      </c>
      <c r="CD44">
        <v>34</v>
      </c>
      <c r="CE44">
        <f t="shared" si="22"/>
        <v>2400</v>
      </c>
      <c r="CF44">
        <f t="shared" si="23"/>
        <v>8960</v>
      </c>
      <c r="CG44">
        <f t="shared" si="24"/>
        <v>1297.5394758547525</v>
      </c>
      <c r="CK44">
        <v>34</v>
      </c>
      <c r="CL44">
        <f t="shared" si="25"/>
        <v>792.00000000000011</v>
      </c>
      <c r="CM44">
        <f t="shared" si="26"/>
        <v>653.99999999999989</v>
      </c>
      <c r="CN44">
        <f t="shared" si="27"/>
        <v>0</v>
      </c>
      <c r="CO44">
        <f t="shared" si="28"/>
        <v>954.00000000000011</v>
      </c>
      <c r="CP44">
        <f t="shared" si="29"/>
        <v>599.99999999999989</v>
      </c>
      <c r="CQ44">
        <f t="shared" si="30"/>
        <v>600</v>
      </c>
      <c r="CR44">
        <f t="shared" si="31"/>
        <v>299.99999999999994</v>
      </c>
      <c r="CS44">
        <f t="shared" si="32"/>
        <v>3900</v>
      </c>
      <c r="CU44">
        <v>34</v>
      </c>
      <c r="CV44">
        <f t="shared" si="33"/>
        <v>0.2030769230769231</v>
      </c>
      <c r="CW44">
        <f t="shared" si="34"/>
        <v>0.16769230769230767</v>
      </c>
      <c r="CX44">
        <f t="shared" si="35"/>
        <v>0</v>
      </c>
      <c r="CY44">
        <f t="shared" si="36"/>
        <v>0.24461538461538465</v>
      </c>
      <c r="CZ44">
        <f t="shared" si="37"/>
        <v>0.15384615384615383</v>
      </c>
      <c r="DA44">
        <f t="shared" si="38"/>
        <v>0.15384615384615385</v>
      </c>
      <c r="DB44">
        <f t="shared" si="39"/>
        <v>7.6923076923076913E-2</v>
      </c>
    </row>
    <row r="45" spans="2:106" x14ac:dyDescent="0.15">
      <c r="B45" t="s">
        <v>87</v>
      </c>
      <c r="D45">
        <v>1</v>
      </c>
      <c r="I45">
        <v>35</v>
      </c>
      <c r="J45">
        <f t="shared" si="48"/>
        <v>1359.410510073131</v>
      </c>
      <c r="K45">
        <f t="shared" si="4"/>
        <v>362.88</v>
      </c>
      <c r="L45">
        <f t="shared" si="5"/>
        <v>996.53051007313104</v>
      </c>
      <c r="M45" s="47">
        <f t="shared" si="40"/>
        <v>437.48799999999977</v>
      </c>
      <c r="N45" s="47">
        <f t="shared" si="6"/>
        <v>559.04251007313133</v>
      </c>
      <c r="O45" s="47">
        <f t="shared" si="41"/>
        <v>350</v>
      </c>
      <c r="P45" s="47">
        <f t="shared" si="7"/>
        <v>209.04251007313133</v>
      </c>
      <c r="Q45" s="47">
        <f t="shared" si="47"/>
        <v>272</v>
      </c>
      <c r="V45">
        <v>35</v>
      </c>
      <c r="W45">
        <v>2.65</v>
      </c>
      <c r="Y45">
        <v>35</v>
      </c>
      <c r="Z45">
        <f t="shared" si="42"/>
        <v>360.25</v>
      </c>
      <c r="AA45">
        <f t="shared" si="8"/>
        <v>360.25</v>
      </c>
      <c r="AB45" s="30">
        <f t="shared" si="8"/>
        <v>288.2</v>
      </c>
      <c r="AC45">
        <f t="shared" si="8"/>
        <v>288.2</v>
      </c>
      <c r="AD45">
        <f t="shared" si="8"/>
        <v>144.1</v>
      </c>
      <c r="AE45">
        <f t="shared" si="8"/>
        <v>144.1</v>
      </c>
      <c r="AF45">
        <f t="shared" si="9"/>
        <v>648.45000000000005</v>
      </c>
      <c r="AG45">
        <v>35</v>
      </c>
      <c r="AH45">
        <f t="shared" si="10"/>
        <v>810</v>
      </c>
      <c r="AI45">
        <f t="shared" si="11"/>
        <v>3024</v>
      </c>
      <c r="AJ45">
        <f>各个系统的属性占比!AI40</f>
        <v>4.5</v>
      </c>
      <c r="AK45">
        <v>1</v>
      </c>
      <c r="AN45">
        <v>35</v>
      </c>
      <c r="AO45">
        <f t="shared" si="12"/>
        <v>697.5</v>
      </c>
      <c r="AP45">
        <f t="shared" si="13"/>
        <v>2604</v>
      </c>
      <c r="AQ45">
        <f>各个系统的属性占比!AJ40</f>
        <v>4.84375</v>
      </c>
      <c r="AR45">
        <v>1</v>
      </c>
      <c r="AU45">
        <v>35</v>
      </c>
      <c r="AV45">
        <f t="shared" si="43"/>
        <v>0</v>
      </c>
      <c r="AW45">
        <f t="shared" si="44"/>
        <v>0</v>
      </c>
      <c r="AX45">
        <v>0</v>
      </c>
      <c r="BA45">
        <v>35</v>
      </c>
      <c r="BB45">
        <f t="shared" si="14"/>
        <v>1012.5</v>
      </c>
      <c r="BC45">
        <f t="shared" si="15"/>
        <v>3780</v>
      </c>
      <c r="BD45">
        <f>各个系统的属性占比!AK40</f>
        <v>9.375</v>
      </c>
      <c r="BE45">
        <v>1</v>
      </c>
      <c r="BH45">
        <v>35</v>
      </c>
      <c r="BI45">
        <f t="shared" si="16"/>
        <v>630</v>
      </c>
      <c r="BJ45">
        <f t="shared" si="17"/>
        <v>2352</v>
      </c>
      <c r="BK45">
        <f>各个系统的属性占比!AM40</f>
        <v>4.375</v>
      </c>
      <c r="BL45">
        <v>0</v>
      </c>
      <c r="BO45" s="30">
        <v>35</v>
      </c>
      <c r="BP45">
        <f t="shared" si="18"/>
        <v>630.00000000000011</v>
      </c>
      <c r="BQ45">
        <f t="shared" si="19"/>
        <v>2352.0000000000005</v>
      </c>
      <c r="BR45" s="30">
        <f>各个系统的属性占比!AL40</f>
        <v>8.7500000000000018</v>
      </c>
      <c r="BS45">
        <v>0</v>
      </c>
      <c r="BV45">
        <v>35</v>
      </c>
      <c r="BW45">
        <f t="shared" si="20"/>
        <v>315</v>
      </c>
      <c r="BX45">
        <f t="shared" si="21"/>
        <v>1176</v>
      </c>
      <c r="BY45">
        <f>各个系统的属性占比!AN40</f>
        <v>4.375</v>
      </c>
      <c r="BZ45">
        <v>0</v>
      </c>
      <c r="CD45">
        <v>35</v>
      </c>
      <c r="CE45">
        <f t="shared" si="22"/>
        <v>2520</v>
      </c>
      <c r="CF45">
        <f t="shared" si="23"/>
        <v>9408</v>
      </c>
      <c r="CG45">
        <f t="shared" si="24"/>
        <v>1359.410510073131</v>
      </c>
      <c r="CK45">
        <v>35</v>
      </c>
      <c r="CL45">
        <f t="shared" si="25"/>
        <v>810</v>
      </c>
      <c r="CM45">
        <f t="shared" si="26"/>
        <v>697.5</v>
      </c>
      <c r="CN45">
        <f t="shared" si="27"/>
        <v>0</v>
      </c>
      <c r="CO45">
        <f t="shared" si="28"/>
        <v>1012.5</v>
      </c>
      <c r="CP45">
        <f t="shared" si="29"/>
        <v>630</v>
      </c>
      <c r="CQ45">
        <f t="shared" si="30"/>
        <v>630.00000000000011</v>
      </c>
      <c r="CR45">
        <f t="shared" si="31"/>
        <v>315</v>
      </c>
      <c r="CS45">
        <f t="shared" si="32"/>
        <v>4095</v>
      </c>
      <c r="CU45">
        <v>35</v>
      </c>
      <c r="CV45">
        <f t="shared" si="33"/>
        <v>0.19780219780219779</v>
      </c>
      <c r="CW45">
        <f t="shared" si="34"/>
        <v>0.17032967032967034</v>
      </c>
      <c r="CX45">
        <f t="shared" si="35"/>
        <v>0</v>
      </c>
      <c r="CY45">
        <f t="shared" si="36"/>
        <v>0.24725274725274726</v>
      </c>
      <c r="CZ45">
        <f t="shared" si="37"/>
        <v>0.15384615384615385</v>
      </c>
      <c r="DA45">
        <f t="shared" si="38"/>
        <v>0.15384615384615388</v>
      </c>
      <c r="DB45">
        <f t="shared" si="39"/>
        <v>7.6923076923076927E-2</v>
      </c>
    </row>
    <row r="46" spans="2:106" x14ac:dyDescent="0.15">
      <c r="B46" t="s">
        <v>88</v>
      </c>
      <c r="C46">
        <v>0.6</v>
      </c>
      <c r="D46">
        <v>0.6</v>
      </c>
      <c r="I46">
        <v>36</v>
      </c>
      <c r="J46">
        <f t="shared" si="48"/>
        <v>1422.4390243902435</v>
      </c>
      <c r="K46">
        <f t="shared" si="4"/>
        <v>370.94399999999996</v>
      </c>
      <c r="L46">
        <f t="shared" si="5"/>
        <v>1051.4950243902435</v>
      </c>
      <c r="M46" s="47">
        <f t="shared" si="40"/>
        <v>459.18079999999975</v>
      </c>
      <c r="N46" s="47">
        <f t="shared" si="6"/>
        <v>592.31422439024379</v>
      </c>
      <c r="O46" s="47">
        <f t="shared" si="41"/>
        <v>360</v>
      </c>
      <c r="P46" s="47">
        <f t="shared" si="7"/>
        <v>232.31422439024379</v>
      </c>
      <c r="Q46" s="47">
        <f t="shared" si="47"/>
        <v>284</v>
      </c>
      <c r="V46">
        <v>36</v>
      </c>
      <c r="W46">
        <v>2.7</v>
      </c>
      <c r="Y46">
        <v>36</v>
      </c>
      <c r="Z46">
        <f t="shared" si="42"/>
        <v>373.75</v>
      </c>
      <c r="AA46">
        <f t="shared" si="8"/>
        <v>373.75</v>
      </c>
      <c r="AB46" s="30">
        <f t="shared" si="8"/>
        <v>299</v>
      </c>
      <c r="AC46">
        <f t="shared" si="8"/>
        <v>299</v>
      </c>
      <c r="AD46">
        <f t="shared" si="8"/>
        <v>149.5</v>
      </c>
      <c r="AE46">
        <f t="shared" si="8"/>
        <v>149.5</v>
      </c>
      <c r="AF46">
        <f t="shared" si="9"/>
        <v>672.75</v>
      </c>
      <c r="AG46">
        <v>36</v>
      </c>
      <c r="AH46">
        <f t="shared" si="10"/>
        <v>827.99999999999989</v>
      </c>
      <c r="AI46">
        <f t="shared" si="11"/>
        <v>3091.2</v>
      </c>
      <c r="AJ46">
        <f>各个系统的属性占比!AI41</f>
        <v>4.5999999999999996</v>
      </c>
      <c r="AK46">
        <v>1</v>
      </c>
      <c r="AN46">
        <v>36</v>
      </c>
      <c r="AO46">
        <f t="shared" si="12"/>
        <v>741.00000000000011</v>
      </c>
      <c r="AP46">
        <f t="shared" si="13"/>
        <v>2766.4000000000005</v>
      </c>
      <c r="AQ46">
        <f>各个系统的属性占比!AJ41</f>
        <v>5.1458333333333339</v>
      </c>
      <c r="AR46">
        <v>1</v>
      </c>
      <c r="AU46">
        <v>36</v>
      </c>
      <c r="AV46">
        <f t="shared" si="43"/>
        <v>0</v>
      </c>
      <c r="AW46">
        <f t="shared" si="44"/>
        <v>0</v>
      </c>
      <c r="AX46">
        <v>0</v>
      </c>
      <c r="BA46">
        <v>36</v>
      </c>
      <c r="BB46">
        <f t="shared" si="14"/>
        <v>1071</v>
      </c>
      <c r="BC46">
        <f t="shared" si="15"/>
        <v>3998.3999999999996</v>
      </c>
      <c r="BD46">
        <f>各个系统的属性占比!AK41</f>
        <v>9.9166666666666661</v>
      </c>
      <c r="BE46">
        <v>1</v>
      </c>
      <c r="BH46">
        <v>36</v>
      </c>
      <c r="BI46">
        <f t="shared" si="16"/>
        <v>660.00000000000011</v>
      </c>
      <c r="BJ46">
        <f t="shared" si="17"/>
        <v>2464.0000000000005</v>
      </c>
      <c r="BK46">
        <f>各个系统的属性占比!AM41</f>
        <v>4.5833333333333339</v>
      </c>
      <c r="BL46">
        <v>0</v>
      </c>
      <c r="BO46" s="30">
        <v>36</v>
      </c>
      <c r="BP46">
        <f t="shared" si="18"/>
        <v>660.00000000000011</v>
      </c>
      <c r="BQ46">
        <f t="shared" si="19"/>
        <v>2464.0000000000005</v>
      </c>
      <c r="BR46" s="30">
        <f>各个系统的属性占比!AL41</f>
        <v>9.1666666666666679</v>
      </c>
      <c r="BS46">
        <v>0</v>
      </c>
      <c r="BV46">
        <v>36</v>
      </c>
      <c r="BW46">
        <f t="shared" si="20"/>
        <v>330.00000000000006</v>
      </c>
      <c r="BX46">
        <f t="shared" si="21"/>
        <v>1232.0000000000002</v>
      </c>
      <c r="BY46">
        <f>各个系统的属性占比!AN41</f>
        <v>4.5833333333333339</v>
      </c>
      <c r="BZ46">
        <v>0</v>
      </c>
      <c r="CD46">
        <v>36</v>
      </c>
      <c r="CE46">
        <f t="shared" si="22"/>
        <v>2640</v>
      </c>
      <c r="CF46">
        <f t="shared" si="23"/>
        <v>9856</v>
      </c>
      <c r="CG46">
        <f t="shared" si="24"/>
        <v>1422.4390243902435</v>
      </c>
      <c r="CK46">
        <v>36</v>
      </c>
      <c r="CL46">
        <f t="shared" si="25"/>
        <v>827.99999999999989</v>
      </c>
      <c r="CM46">
        <f t="shared" si="26"/>
        <v>741.00000000000011</v>
      </c>
      <c r="CN46">
        <f t="shared" si="27"/>
        <v>0</v>
      </c>
      <c r="CO46">
        <f t="shared" si="28"/>
        <v>1071</v>
      </c>
      <c r="CP46">
        <f t="shared" si="29"/>
        <v>660.00000000000011</v>
      </c>
      <c r="CQ46">
        <f t="shared" si="30"/>
        <v>660.00000000000011</v>
      </c>
      <c r="CR46">
        <f t="shared" si="31"/>
        <v>330.00000000000006</v>
      </c>
      <c r="CS46">
        <f t="shared" si="32"/>
        <v>4290</v>
      </c>
      <c r="CU46">
        <v>36</v>
      </c>
      <c r="CV46">
        <f t="shared" si="33"/>
        <v>0.19300699300699298</v>
      </c>
      <c r="CW46">
        <f t="shared" si="34"/>
        <v>0.17272727272727276</v>
      </c>
      <c r="CX46">
        <f t="shared" si="35"/>
        <v>0</v>
      </c>
      <c r="CY46">
        <f t="shared" si="36"/>
        <v>0.24965034965034966</v>
      </c>
      <c r="CZ46">
        <f t="shared" si="37"/>
        <v>0.15384615384615388</v>
      </c>
      <c r="DA46">
        <f t="shared" si="38"/>
        <v>0.15384615384615388</v>
      </c>
      <c r="DB46">
        <f t="shared" si="39"/>
        <v>7.6923076923076941E-2</v>
      </c>
    </row>
    <row r="47" spans="2:106" x14ac:dyDescent="0.15">
      <c r="B47" t="s">
        <v>89</v>
      </c>
      <c r="D47">
        <v>1</v>
      </c>
      <c r="I47">
        <v>37</v>
      </c>
      <c r="J47">
        <f t="shared" si="48"/>
        <v>1486.6183444228657</v>
      </c>
      <c r="K47">
        <f t="shared" si="4"/>
        <v>379.00799999999998</v>
      </c>
      <c r="L47">
        <f t="shared" si="5"/>
        <v>1107.6103444228656</v>
      </c>
      <c r="M47" s="47">
        <f t="shared" si="40"/>
        <v>480.87359999999973</v>
      </c>
      <c r="N47" s="47">
        <f t="shared" si="6"/>
        <v>626.73674442286597</v>
      </c>
      <c r="O47" s="47">
        <f t="shared" si="41"/>
        <v>370</v>
      </c>
      <c r="P47" s="47">
        <f t="shared" si="7"/>
        <v>256.73674442286597</v>
      </c>
      <c r="Q47" s="47">
        <f t="shared" si="47"/>
        <v>297</v>
      </c>
      <c r="V47">
        <v>37</v>
      </c>
      <c r="W47">
        <v>2.75</v>
      </c>
      <c r="Y47">
        <v>37</v>
      </c>
      <c r="Z47">
        <f t="shared" si="42"/>
        <v>387.5</v>
      </c>
      <c r="AA47">
        <f t="shared" si="8"/>
        <v>387.5</v>
      </c>
      <c r="AB47" s="30">
        <f t="shared" si="8"/>
        <v>310</v>
      </c>
      <c r="AC47">
        <f t="shared" si="8"/>
        <v>310</v>
      </c>
      <c r="AD47">
        <f t="shared" si="8"/>
        <v>155</v>
      </c>
      <c r="AE47">
        <f t="shared" si="8"/>
        <v>155</v>
      </c>
      <c r="AF47">
        <f t="shared" si="9"/>
        <v>697.5</v>
      </c>
      <c r="AG47">
        <v>37</v>
      </c>
      <c r="AH47">
        <f t="shared" si="10"/>
        <v>846</v>
      </c>
      <c r="AI47">
        <f t="shared" si="11"/>
        <v>3158.4</v>
      </c>
      <c r="AJ47">
        <f>各个系统的属性占比!AI42</f>
        <v>4.7</v>
      </c>
      <c r="AK47">
        <v>1</v>
      </c>
      <c r="AN47">
        <v>37</v>
      </c>
      <c r="AO47">
        <f t="shared" si="12"/>
        <v>784.5</v>
      </c>
      <c r="AP47">
        <f t="shared" si="13"/>
        <v>2928.8</v>
      </c>
      <c r="AQ47">
        <f>各个系统的属性占比!AJ42</f>
        <v>5.447916666666667</v>
      </c>
      <c r="AR47">
        <v>1</v>
      </c>
      <c r="AU47">
        <v>37</v>
      </c>
      <c r="AV47">
        <f t="shared" si="43"/>
        <v>0</v>
      </c>
      <c r="AW47">
        <f t="shared" si="44"/>
        <v>0</v>
      </c>
      <c r="AX47">
        <v>0</v>
      </c>
      <c r="BA47">
        <v>37</v>
      </c>
      <c r="BB47">
        <f t="shared" si="14"/>
        <v>1129.5</v>
      </c>
      <c r="BC47">
        <f t="shared" si="15"/>
        <v>4216.8</v>
      </c>
      <c r="BD47">
        <f>各个系统的属性占比!AK42</f>
        <v>10.458333333333334</v>
      </c>
      <c r="BE47">
        <v>1</v>
      </c>
      <c r="BH47">
        <v>37</v>
      </c>
      <c r="BI47">
        <f t="shared" si="16"/>
        <v>690</v>
      </c>
      <c r="BJ47">
        <f t="shared" si="17"/>
        <v>2576.0000000000005</v>
      </c>
      <c r="BK47">
        <f>各个系统的属性占比!AM42</f>
        <v>4.791666666666667</v>
      </c>
      <c r="BL47">
        <v>0</v>
      </c>
      <c r="BO47" s="30">
        <v>37</v>
      </c>
      <c r="BP47">
        <f t="shared" si="18"/>
        <v>690.00000000000023</v>
      </c>
      <c r="BQ47">
        <f t="shared" si="19"/>
        <v>2576.0000000000009</v>
      </c>
      <c r="BR47" s="30">
        <f>各个系统的属性占比!AL42</f>
        <v>9.5833333333333357</v>
      </c>
      <c r="BS47">
        <v>0</v>
      </c>
      <c r="BV47">
        <v>37</v>
      </c>
      <c r="BW47">
        <f t="shared" si="20"/>
        <v>345</v>
      </c>
      <c r="BX47">
        <f t="shared" si="21"/>
        <v>1288.0000000000002</v>
      </c>
      <c r="BY47">
        <f>各个系统的属性占比!AN42</f>
        <v>4.791666666666667</v>
      </c>
      <c r="BZ47">
        <v>0</v>
      </c>
      <c r="CD47">
        <v>37</v>
      </c>
      <c r="CE47">
        <f t="shared" si="22"/>
        <v>2760</v>
      </c>
      <c r="CF47">
        <f t="shared" si="23"/>
        <v>10304</v>
      </c>
      <c r="CG47">
        <f t="shared" si="24"/>
        <v>1486.6183444228657</v>
      </c>
      <c r="CK47">
        <v>37</v>
      </c>
      <c r="CL47">
        <f t="shared" si="25"/>
        <v>846</v>
      </c>
      <c r="CM47">
        <f t="shared" si="26"/>
        <v>784.5</v>
      </c>
      <c r="CN47">
        <f t="shared" si="27"/>
        <v>0</v>
      </c>
      <c r="CO47">
        <f t="shared" si="28"/>
        <v>1129.5</v>
      </c>
      <c r="CP47">
        <f t="shared" si="29"/>
        <v>690</v>
      </c>
      <c r="CQ47">
        <f t="shared" si="30"/>
        <v>690.00000000000023</v>
      </c>
      <c r="CR47">
        <f t="shared" si="31"/>
        <v>345</v>
      </c>
      <c r="CS47">
        <f t="shared" si="32"/>
        <v>4485</v>
      </c>
      <c r="CU47">
        <v>37</v>
      </c>
      <c r="CV47">
        <f t="shared" si="33"/>
        <v>0.18862876254180602</v>
      </c>
      <c r="CW47">
        <f t="shared" si="34"/>
        <v>0.17491638795986622</v>
      </c>
      <c r="CX47">
        <f t="shared" si="35"/>
        <v>0</v>
      </c>
      <c r="CY47">
        <f t="shared" si="36"/>
        <v>0.25183946488294312</v>
      </c>
      <c r="CZ47">
        <f t="shared" si="37"/>
        <v>0.15384615384615385</v>
      </c>
      <c r="DA47">
        <f t="shared" si="38"/>
        <v>0.15384615384615391</v>
      </c>
      <c r="DB47">
        <f t="shared" si="39"/>
        <v>7.6923076923076927E-2</v>
      </c>
    </row>
    <row r="48" spans="2:106" x14ac:dyDescent="0.15">
      <c r="I48">
        <v>38</v>
      </c>
      <c r="J48">
        <f t="shared" si="48"/>
        <v>1551.9421758223586</v>
      </c>
      <c r="K48">
        <f t="shared" si="4"/>
        <v>387.072</v>
      </c>
      <c r="L48">
        <f t="shared" si="5"/>
        <v>1164.8701758223588</v>
      </c>
      <c r="M48" s="47">
        <f t="shared" si="40"/>
        <v>502.5663999999997</v>
      </c>
      <c r="N48" s="47">
        <f t="shared" si="6"/>
        <v>662.30377582235906</v>
      </c>
      <c r="O48" s="47">
        <f t="shared" si="41"/>
        <v>380</v>
      </c>
      <c r="P48" s="47">
        <f t="shared" si="7"/>
        <v>282.30377582235906</v>
      </c>
      <c r="Q48" s="47">
        <f t="shared" si="47"/>
        <v>310</v>
      </c>
      <c r="V48">
        <v>38</v>
      </c>
      <c r="W48">
        <v>2.8</v>
      </c>
      <c r="Y48">
        <v>38</v>
      </c>
      <c r="Z48">
        <f t="shared" si="42"/>
        <v>401.5</v>
      </c>
      <c r="AA48">
        <f t="shared" si="8"/>
        <v>401.5</v>
      </c>
      <c r="AB48" s="30">
        <f t="shared" si="8"/>
        <v>321.20000000000005</v>
      </c>
      <c r="AC48">
        <f t="shared" si="8"/>
        <v>321.20000000000005</v>
      </c>
      <c r="AD48">
        <f t="shared" si="8"/>
        <v>160.60000000000002</v>
      </c>
      <c r="AE48">
        <f t="shared" si="8"/>
        <v>160.60000000000002</v>
      </c>
      <c r="AF48">
        <f t="shared" si="9"/>
        <v>722.7</v>
      </c>
      <c r="AG48">
        <v>38</v>
      </c>
      <c r="AH48">
        <f t="shared" si="10"/>
        <v>864</v>
      </c>
      <c r="AI48">
        <f t="shared" si="11"/>
        <v>3225.6</v>
      </c>
      <c r="AJ48">
        <f>各个系统的属性占比!AI43</f>
        <v>4.8</v>
      </c>
      <c r="AK48">
        <v>1</v>
      </c>
      <c r="AN48">
        <v>38</v>
      </c>
      <c r="AO48">
        <f t="shared" si="12"/>
        <v>828.00000000000011</v>
      </c>
      <c r="AP48">
        <f t="shared" si="13"/>
        <v>3091.2000000000007</v>
      </c>
      <c r="AQ48">
        <f>各个系统的属性占比!AJ43</f>
        <v>5.7500000000000009</v>
      </c>
      <c r="AR48">
        <v>1</v>
      </c>
      <c r="AU48">
        <v>38</v>
      </c>
      <c r="AV48">
        <f t="shared" si="43"/>
        <v>0</v>
      </c>
      <c r="AW48">
        <f t="shared" si="44"/>
        <v>0</v>
      </c>
      <c r="AX48">
        <v>0</v>
      </c>
      <c r="BA48">
        <v>38</v>
      </c>
      <c r="BB48">
        <f t="shared" si="14"/>
        <v>1188</v>
      </c>
      <c r="BC48">
        <f t="shared" si="15"/>
        <v>4435.2</v>
      </c>
      <c r="BD48">
        <f>各个系统的属性占比!AK43</f>
        <v>11</v>
      </c>
      <c r="BE48">
        <v>1</v>
      </c>
      <c r="BH48">
        <v>38</v>
      </c>
      <c r="BI48">
        <f t="shared" si="16"/>
        <v>720.00000000000011</v>
      </c>
      <c r="BJ48">
        <f t="shared" si="17"/>
        <v>2688.0000000000005</v>
      </c>
      <c r="BK48">
        <f>各个系统的属性占比!AM43</f>
        <v>5.0000000000000009</v>
      </c>
      <c r="BL48">
        <v>0</v>
      </c>
      <c r="BO48" s="30">
        <v>38</v>
      </c>
      <c r="BP48">
        <f t="shared" si="18"/>
        <v>720.00000000000023</v>
      </c>
      <c r="BQ48">
        <f t="shared" si="19"/>
        <v>2688.0000000000009</v>
      </c>
      <c r="BR48" s="30">
        <f>各个系统的属性占比!AL43</f>
        <v>10.000000000000004</v>
      </c>
      <c r="BS48">
        <v>0</v>
      </c>
      <c r="BV48">
        <v>38</v>
      </c>
      <c r="BW48">
        <f t="shared" si="20"/>
        <v>360.00000000000006</v>
      </c>
      <c r="BX48">
        <f t="shared" si="21"/>
        <v>1344.0000000000002</v>
      </c>
      <c r="BY48">
        <f>各个系统的属性占比!AN43</f>
        <v>5.0000000000000009</v>
      </c>
      <c r="BZ48">
        <v>0</v>
      </c>
      <c r="CD48">
        <v>38</v>
      </c>
      <c r="CE48">
        <f t="shared" si="22"/>
        <v>2880</v>
      </c>
      <c r="CF48">
        <f t="shared" si="23"/>
        <v>10752</v>
      </c>
      <c r="CG48">
        <f t="shared" si="24"/>
        <v>1551.9421758223586</v>
      </c>
      <c r="CK48">
        <v>38</v>
      </c>
      <c r="CL48">
        <f t="shared" si="25"/>
        <v>864</v>
      </c>
      <c r="CM48">
        <f t="shared" si="26"/>
        <v>828.00000000000011</v>
      </c>
      <c r="CN48">
        <f t="shared" si="27"/>
        <v>0</v>
      </c>
      <c r="CO48">
        <f t="shared" si="28"/>
        <v>1188</v>
      </c>
      <c r="CP48">
        <f t="shared" si="29"/>
        <v>720.00000000000011</v>
      </c>
      <c r="CQ48">
        <f t="shared" si="30"/>
        <v>720.00000000000023</v>
      </c>
      <c r="CR48">
        <f t="shared" si="31"/>
        <v>360.00000000000006</v>
      </c>
      <c r="CS48">
        <f t="shared" si="32"/>
        <v>4680</v>
      </c>
      <c r="CU48">
        <v>38</v>
      </c>
      <c r="CV48">
        <f t="shared" si="33"/>
        <v>0.18461538461538463</v>
      </c>
      <c r="CW48">
        <f t="shared" si="34"/>
        <v>0.17692307692307696</v>
      </c>
      <c r="CX48">
        <f t="shared" si="35"/>
        <v>0</v>
      </c>
      <c r="CY48">
        <f t="shared" si="36"/>
        <v>0.25384615384615383</v>
      </c>
      <c r="CZ48">
        <f t="shared" si="37"/>
        <v>0.15384615384615388</v>
      </c>
      <c r="DA48">
        <f t="shared" si="38"/>
        <v>0.15384615384615388</v>
      </c>
      <c r="DB48">
        <f t="shared" si="39"/>
        <v>7.6923076923076941E-2</v>
      </c>
    </row>
    <row r="49" spans="1:106" x14ac:dyDescent="0.15">
      <c r="I49">
        <v>39</v>
      </c>
      <c r="J49">
        <f t="shared" si="48"/>
        <v>1618.4045791923543</v>
      </c>
      <c r="K49">
        <f t="shared" si="4"/>
        <v>395.13600000000008</v>
      </c>
      <c r="L49">
        <f t="shared" si="5"/>
        <v>1223.2685791923541</v>
      </c>
      <c r="M49" s="47">
        <f t="shared" si="40"/>
        <v>524.25919999999974</v>
      </c>
      <c r="N49" s="47">
        <f t="shared" si="6"/>
        <v>699.00937919235434</v>
      </c>
      <c r="O49" s="47">
        <f t="shared" si="41"/>
        <v>390</v>
      </c>
      <c r="P49" s="47">
        <f t="shared" si="7"/>
        <v>309.00937919235434</v>
      </c>
      <c r="Q49" s="47">
        <f t="shared" si="47"/>
        <v>324</v>
      </c>
      <c r="V49">
        <v>39</v>
      </c>
      <c r="W49">
        <v>2.85</v>
      </c>
      <c r="Y49">
        <v>39</v>
      </c>
      <c r="Z49">
        <f t="shared" si="42"/>
        <v>415.75</v>
      </c>
      <c r="AA49">
        <f t="shared" si="8"/>
        <v>415.75</v>
      </c>
      <c r="AB49" s="30">
        <f t="shared" si="8"/>
        <v>332.6</v>
      </c>
      <c r="AC49">
        <f t="shared" si="8"/>
        <v>332.6</v>
      </c>
      <c r="AD49">
        <f t="shared" si="8"/>
        <v>166.3</v>
      </c>
      <c r="AE49">
        <f t="shared" si="8"/>
        <v>166.3</v>
      </c>
      <c r="AF49">
        <f t="shared" si="9"/>
        <v>748.35</v>
      </c>
      <c r="AG49">
        <v>39</v>
      </c>
      <c r="AH49">
        <f t="shared" si="10"/>
        <v>882.00000000000011</v>
      </c>
      <c r="AI49">
        <f t="shared" si="11"/>
        <v>3292.8</v>
      </c>
      <c r="AJ49">
        <f>各个系统的属性占比!AI44</f>
        <v>4.9000000000000004</v>
      </c>
      <c r="AK49">
        <v>1</v>
      </c>
      <c r="AN49">
        <v>39</v>
      </c>
      <c r="AO49">
        <f t="shared" si="12"/>
        <v>871.50000000000011</v>
      </c>
      <c r="AP49">
        <f t="shared" si="13"/>
        <v>3253.6000000000004</v>
      </c>
      <c r="AQ49">
        <f>各个系统的属性占比!AJ44</f>
        <v>6.0520833333333339</v>
      </c>
      <c r="AR49">
        <v>1</v>
      </c>
      <c r="AU49">
        <v>39</v>
      </c>
      <c r="AV49">
        <f t="shared" si="43"/>
        <v>0</v>
      </c>
      <c r="AW49">
        <f t="shared" si="44"/>
        <v>0</v>
      </c>
      <c r="AX49">
        <v>0</v>
      </c>
      <c r="BA49">
        <v>39</v>
      </c>
      <c r="BB49">
        <f t="shared" si="14"/>
        <v>1246.5</v>
      </c>
      <c r="BC49">
        <f t="shared" si="15"/>
        <v>4653.5999999999995</v>
      </c>
      <c r="BD49">
        <f>各个系统的属性占比!AK44</f>
        <v>11.541666666666666</v>
      </c>
      <c r="BE49">
        <v>1</v>
      </c>
      <c r="BH49">
        <v>39</v>
      </c>
      <c r="BI49">
        <f t="shared" si="16"/>
        <v>750.00000000000011</v>
      </c>
      <c r="BJ49">
        <f t="shared" si="17"/>
        <v>2800.0000000000005</v>
      </c>
      <c r="BK49">
        <f>各个系统的属性占比!AM44</f>
        <v>5.2083333333333339</v>
      </c>
      <c r="BL49">
        <v>0</v>
      </c>
      <c r="BO49" s="30">
        <v>39</v>
      </c>
      <c r="BP49">
        <f t="shared" si="18"/>
        <v>750.00000000000023</v>
      </c>
      <c r="BQ49">
        <f t="shared" si="19"/>
        <v>2800.0000000000009</v>
      </c>
      <c r="BR49" s="30">
        <f>各个系统的属性占比!AL44</f>
        <v>10.41666666666667</v>
      </c>
      <c r="BS49">
        <v>0</v>
      </c>
      <c r="BV49">
        <v>39</v>
      </c>
      <c r="BW49">
        <f t="shared" si="20"/>
        <v>375.00000000000006</v>
      </c>
      <c r="BX49">
        <f t="shared" si="21"/>
        <v>1400.0000000000002</v>
      </c>
      <c r="BY49">
        <f>各个系统的属性占比!AN44</f>
        <v>5.2083333333333339</v>
      </c>
      <c r="BZ49">
        <v>0</v>
      </c>
      <c r="CD49">
        <v>39</v>
      </c>
      <c r="CE49">
        <f t="shared" si="22"/>
        <v>3000</v>
      </c>
      <c r="CF49">
        <f t="shared" si="23"/>
        <v>11200</v>
      </c>
      <c r="CG49">
        <f t="shared" si="24"/>
        <v>1618.4045791923543</v>
      </c>
      <c r="CK49">
        <v>39</v>
      </c>
      <c r="CL49">
        <f t="shared" si="25"/>
        <v>882.00000000000011</v>
      </c>
      <c r="CM49">
        <f t="shared" si="26"/>
        <v>871.50000000000011</v>
      </c>
      <c r="CN49">
        <f t="shared" si="27"/>
        <v>0</v>
      </c>
      <c r="CO49">
        <f t="shared" si="28"/>
        <v>1246.5</v>
      </c>
      <c r="CP49">
        <f t="shared" si="29"/>
        <v>750.00000000000011</v>
      </c>
      <c r="CQ49">
        <f t="shared" si="30"/>
        <v>750.00000000000023</v>
      </c>
      <c r="CR49">
        <f t="shared" si="31"/>
        <v>375.00000000000006</v>
      </c>
      <c r="CS49">
        <f t="shared" si="32"/>
        <v>4875</v>
      </c>
      <c r="CU49">
        <v>39</v>
      </c>
      <c r="CV49">
        <f t="shared" si="33"/>
        <v>0.18092307692307694</v>
      </c>
      <c r="CW49">
        <f t="shared" si="34"/>
        <v>0.17876923076923079</v>
      </c>
      <c r="CX49">
        <f t="shared" si="35"/>
        <v>0</v>
      </c>
      <c r="CY49">
        <f t="shared" si="36"/>
        <v>0.25569230769230772</v>
      </c>
      <c r="CZ49">
        <f t="shared" si="37"/>
        <v>0.15384615384615388</v>
      </c>
      <c r="DA49">
        <f t="shared" si="38"/>
        <v>0.15384615384615388</v>
      </c>
      <c r="DB49">
        <f t="shared" si="39"/>
        <v>7.6923076923076941E-2</v>
      </c>
    </row>
    <row r="50" spans="1:106" x14ac:dyDescent="0.15">
      <c r="I50">
        <v>40</v>
      </c>
      <c r="J50">
        <f t="shared" si="48"/>
        <v>1685.9999472953734</v>
      </c>
      <c r="K50">
        <f t="shared" si="4"/>
        <v>403.20000000000005</v>
      </c>
      <c r="L50">
        <f t="shared" si="5"/>
        <v>1282.7999472953734</v>
      </c>
      <c r="M50" s="47">
        <f t="shared" si="40"/>
        <v>545.95199999999977</v>
      </c>
      <c r="N50" s="47">
        <f t="shared" si="6"/>
        <v>736.84794729537361</v>
      </c>
      <c r="O50" s="47">
        <f t="shared" si="41"/>
        <v>400</v>
      </c>
      <c r="P50" s="47">
        <f t="shared" si="7"/>
        <v>336.84794729537361</v>
      </c>
      <c r="Q50" s="47">
        <f t="shared" si="47"/>
        <v>337</v>
      </c>
      <c r="V50">
        <v>40</v>
      </c>
      <c r="W50">
        <v>2.9</v>
      </c>
      <c r="Y50">
        <v>40</v>
      </c>
      <c r="Z50">
        <f t="shared" si="42"/>
        <v>430.25</v>
      </c>
      <c r="AA50">
        <f t="shared" si="8"/>
        <v>430.25</v>
      </c>
      <c r="AB50" s="30">
        <f t="shared" si="8"/>
        <v>344.20000000000005</v>
      </c>
      <c r="AC50">
        <f t="shared" si="8"/>
        <v>344.20000000000005</v>
      </c>
      <c r="AD50">
        <f t="shared" si="8"/>
        <v>172.10000000000002</v>
      </c>
      <c r="AE50">
        <f t="shared" si="8"/>
        <v>172.10000000000002</v>
      </c>
      <c r="AF50">
        <f t="shared" si="9"/>
        <v>774.45</v>
      </c>
      <c r="AG50">
        <v>40</v>
      </c>
      <c r="AH50">
        <f t="shared" si="10"/>
        <v>900</v>
      </c>
      <c r="AI50">
        <f t="shared" si="11"/>
        <v>3360</v>
      </c>
      <c r="AJ50">
        <f>各个系统的属性占比!AI45</f>
        <v>5</v>
      </c>
      <c r="AK50">
        <v>1</v>
      </c>
      <c r="AN50">
        <v>40</v>
      </c>
      <c r="AO50">
        <f t="shared" si="12"/>
        <v>915.00000000000023</v>
      </c>
      <c r="AP50">
        <f t="shared" si="13"/>
        <v>3416.0000000000009</v>
      </c>
      <c r="AQ50">
        <f>各个系统的属性占比!AJ45</f>
        <v>6.3541666666666679</v>
      </c>
      <c r="AR50">
        <v>1</v>
      </c>
      <c r="AU50">
        <v>40</v>
      </c>
      <c r="AV50">
        <f t="shared" si="43"/>
        <v>0</v>
      </c>
      <c r="AW50">
        <f t="shared" si="44"/>
        <v>0</v>
      </c>
      <c r="AX50">
        <v>0</v>
      </c>
      <c r="BA50">
        <v>40</v>
      </c>
      <c r="BB50">
        <f t="shared" si="14"/>
        <v>1305</v>
      </c>
      <c r="BC50">
        <f t="shared" si="15"/>
        <v>4872</v>
      </c>
      <c r="BD50">
        <f>各个系统的属性占比!AK45</f>
        <v>12.083333333333334</v>
      </c>
      <c r="BE50">
        <v>1</v>
      </c>
      <c r="BH50">
        <v>40</v>
      </c>
      <c r="BI50">
        <f t="shared" si="16"/>
        <v>780.00000000000023</v>
      </c>
      <c r="BJ50">
        <f t="shared" si="17"/>
        <v>2912.0000000000009</v>
      </c>
      <c r="BK50">
        <f>各个系统的属性占比!AM45</f>
        <v>5.4166666666666679</v>
      </c>
      <c r="BL50">
        <v>0</v>
      </c>
      <c r="BO50" s="30">
        <v>40</v>
      </c>
      <c r="BP50">
        <f t="shared" si="18"/>
        <v>780.00000000000034</v>
      </c>
      <c r="BQ50">
        <f t="shared" si="19"/>
        <v>2912.0000000000014</v>
      </c>
      <c r="BR50" s="30">
        <f>各个系统的属性占比!AL45</f>
        <v>10.833333333333337</v>
      </c>
      <c r="BS50">
        <v>0</v>
      </c>
      <c r="BV50">
        <v>40</v>
      </c>
      <c r="BW50">
        <f t="shared" si="20"/>
        <v>390.00000000000011</v>
      </c>
      <c r="BX50">
        <f t="shared" si="21"/>
        <v>1456.0000000000005</v>
      </c>
      <c r="BY50">
        <f>各个系统的属性占比!AN45</f>
        <v>5.4166666666666679</v>
      </c>
      <c r="BZ50">
        <v>0</v>
      </c>
      <c r="CD50">
        <v>40</v>
      </c>
      <c r="CE50">
        <f t="shared" si="22"/>
        <v>3120</v>
      </c>
      <c r="CF50">
        <f t="shared" si="23"/>
        <v>11648</v>
      </c>
      <c r="CG50">
        <f t="shared" si="24"/>
        <v>1685.9999472953734</v>
      </c>
      <c r="CK50">
        <v>40</v>
      </c>
      <c r="CL50">
        <f t="shared" si="25"/>
        <v>900</v>
      </c>
      <c r="CM50">
        <f t="shared" si="26"/>
        <v>915.00000000000023</v>
      </c>
      <c r="CN50">
        <f t="shared" si="27"/>
        <v>0</v>
      </c>
      <c r="CO50">
        <f t="shared" si="28"/>
        <v>1305</v>
      </c>
      <c r="CP50">
        <f t="shared" si="29"/>
        <v>780.00000000000023</v>
      </c>
      <c r="CQ50">
        <f t="shared" si="30"/>
        <v>780.00000000000034</v>
      </c>
      <c r="CR50">
        <f t="shared" si="31"/>
        <v>390.00000000000011</v>
      </c>
      <c r="CS50">
        <f t="shared" si="32"/>
        <v>5070</v>
      </c>
      <c r="CU50">
        <v>40</v>
      </c>
      <c r="CV50">
        <f t="shared" si="33"/>
        <v>0.17751479289940827</v>
      </c>
      <c r="CW50">
        <f t="shared" si="34"/>
        <v>0.18047337278106512</v>
      </c>
      <c r="CX50">
        <f t="shared" si="35"/>
        <v>0</v>
      </c>
      <c r="CY50">
        <f t="shared" si="36"/>
        <v>0.25739644970414199</v>
      </c>
      <c r="CZ50">
        <f t="shared" si="37"/>
        <v>0.15384615384615388</v>
      </c>
      <c r="DA50">
        <f t="shared" si="38"/>
        <v>0.15384615384615391</v>
      </c>
      <c r="DB50">
        <f t="shared" si="39"/>
        <v>7.6923076923076941E-2</v>
      </c>
    </row>
    <row r="51" spans="1:106" x14ac:dyDescent="0.15">
      <c r="A51" t="s">
        <v>406</v>
      </c>
      <c r="B51" t="s">
        <v>404</v>
      </c>
      <c r="C51" t="s">
        <v>405</v>
      </c>
      <c r="D51" t="s">
        <v>420</v>
      </c>
      <c r="E51" t="s">
        <v>407</v>
      </c>
      <c r="I51">
        <v>41</v>
      </c>
      <c r="J51">
        <f t="shared" si="48"/>
        <v>1754.7229842878542</v>
      </c>
      <c r="K51">
        <f t="shared" si="4"/>
        <v>411.26400000000001</v>
      </c>
      <c r="L51">
        <f t="shared" si="5"/>
        <v>1343.458984287854</v>
      </c>
      <c r="M51" s="47">
        <f t="shared" si="40"/>
        <v>567.6447999999998</v>
      </c>
      <c r="N51" s="47">
        <f t="shared" si="6"/>
        <v>775.81418428785423</v>
      </c>
      <c r="O51" s="47">
        <f t="shared" si="41"/>
        <v>410</v>
      </c>
      <c r="P51" s="47">
        <f t="shared" si="7"/>
        <v>365.81418428785423</v>
      </c>
      <c r="Q51" s="47">
        <f t="shared" si="47"/>
        <v>351</v>
      </c>
      <c r="V51">
        <v>41</v>
      </c>
      <c r="W51">
        <v>2.95</v>
      </c>
      <c r="Y51">
        <v>41</v>
      </c>
      <c r="Z51">
        <f t="shared" si="42"/>
        <v>445</v>
      </c>
      <c r="AA51">
        <f t="shared" si="8"/>
        <v>445</v>
      </c>
      <c r="AB51" s="30">
        <f t="shared" si="8"/>
        <v>356</v>
      </c>
      <c r="AC51">
        <f t="shared" si="8"/>
        <v>356</v>
      </c>
      <c r="AD51">
        <f t="shared" si="8"/>
        <v>178</v>
      </c>
      <c r="AE51">
        <f t="shared" si="8"/>
        <v>178</v>
      </c>
      <c r="AF51">
        <f t="shared" si="9"/>
        <v>801</v>
      </c>
      <c r="AG51">
        <v>41</v>
      </c>
      <c r="AH51">
        <f t="shared" si="10"/>
        <v>917.99999999999989</v>
      </c>
      <c r="AI51">
        <f t="shared" si="11"/>
        <v>3427.2</v>
      </c>
      <c r="AJ51">
        <f>各个系统的属性占比!AI46</f>
        <v>5.0999999999999996</v>
      </c>
      <c r="AK51">
        <v>1</v>
      </c>
      <c r="AN51">
        <v>41</v>
      </c>
      <c r="AO51">
        <f t="shared" si="12"/>
        <v>958.50000000000023</v>
      </c>
      <c r="AP51">
        <f t="shared" si="13"/>
        <v>3578.400000000001</v>
      </c>
      <c r="AQ51">
        <f>各个系统的属性占比!AJ46</f>
        <v>6.6562500000000018</v>
      </c>
      <c r="AR51">
        <v>1</v>
      </c>
      <c r="AU51">
        <v>41</v>
      </c>
      <c r="AV51">
        <f t="shared" si="43"/>
        <v>0</v>
      </c>
      <c r="AW51">
        <f t="shared" si="44"/>
        <v>0</v>
      </c>
      <c r="AX51">
        <v>0</v>
      </c>
      <c r="BA51">
        <v>41</v>
      </c>
      <c r="BB51">
        <f t="shared" si="14"/>
        <v>1363.5</v>
      </c>
      <c r="BC51">
        <f t="shared" si="15"/>
        <v>5090.3999999999996</v>
      </c>
      <c r="BD51">
        <f>各个系统的属性占比!AK46</f>
        <v>12.625</v>
      </c>
      <c r="BE51">
        <v>1</v>
      </c>
      <c r="BH51">
        <v>41</v>
      </c>
      <c r="BI51">
        <f t="shared" si="16"/>
        <v>810.00000000000023</v>
      </c>
      <c r="BJ51">
        <f t="shared" si="17"/>
        <v>3024.0000000000009</v>
      </c>
      <c r="BK51">
        <f>各个系统的属性占比!AM46</f>
        <v>5.6250000000000018</v>
      </c>
      <c r="BL51">
        <v>0</v>
      </c>
      <c r="BO51" s="30">
        <v>41</v>
      </c>
      <c r="BP51">
        <f t="shared" si="18"/>
        <v>810.00000000000023</v>
      </c>
      <c r="BQ51">
        <f t="shared" si="19"/>
        <v>3024.0000000000009</v>
      </c>
      <c r="BR51" s="30">
        <f>各个系统的属性占比!AL46</f>
        <v>11.250000000000004</v>
      </c>
      <c r="BS51">
        <v>0</v>
      </c>
      <c r="BV51">
        <v>41</v>
      </c>
      <c r="BW51">
        <f t="shared" si="20"/>
        <v>405.00000000000011</v>
      </c>
      <c r="BX51">
        <f t="shared" si="21"/>
        <v>1512.0000000000005</v>
      </c>
      <c r="BY51">
        <f>各个系统的属性占比!AN46</f>
        <v>5.6250000000000018</v>
      </c>
      <c r="BZ51">
        <v>0</v>
      </c>
      <c r="CD51">
        <v>41</v>
      </c>
      <c r="CE51">
        <f t="shared" si="22"/>
        <v>3240</v>
      </c>
      <c r="CF51">
        <f t="shared" si="23"/>
        <v>12096</v>
      </c>
      <c r="CG51">
        <f t="shared" si="24"/>
        <v>1754.7229842878542</v>
      </c>
      <c r="CK51">
        <v>41</v>
      </c>
      <c r="CL51">
        <f t="shared" si="25"/>
        <v>917.99999999999989</v>
      </c>
      <c r="CM51">
        <f t="shared" si="26"/>
        <v>958.50000000000023</v>
      </c>
      <c r="CN51">
        <f t="shared" si="27"/>
        <v>0</v>
      </c>
      <c r="CO51">
        <f t="shared" si="28"/>
        <v>1363.5</v>
      </c>
      <c r="CP51">
        <f t="shared" si="29"/>
        <v>810.00000000000023</v>
      </c>
      <c r="CQ51">
        <f t="shared" si="30"/>
        <v>810.00000000000023</v>
      </c>
      <c r="CR51">
        <f t="shared" si="31"/>
        <v>405.00000000000011</v>
      </c>
      <c r="CS51">
        <f t="shared" si="32"/>
        <v>5265</v>
      </c>
      <c r="CU51">
        <v>41</v>
      </c>
      <c r="CV51">
        <f t="shared" si="33"/>
        <v>0.17435897435897435</v>
      </c>
      <c r="CW51">
        <f t="shared" si="34"/>
        <v>0.1820512820512821</v>
      </c>
      <c r="CX51">
        <f t="shared" si="35"/>
        <v>0</v>
      </c>
      <c r="CY51">
        <f t="shared" si="36"/>
        <v>0.258974358974359</v>
      </c>
      <c r="CZ51">
        <f t="shared" si="37"/>
        <v>0.15384615384615388</v>
      </c>
      <c r="DA51">
        <f t="shared" si="38"/>
        <v>0.15384615384615388</v>
      </c>
      <c r="DB51">
        <f t="shared" si="39"/>
        <v>7.6923076923076941E-2</v>
      </c>
    </row>
    <row r="52" spans="1:106" x14ac:dyDescent="0.15">
      <c r="C52" s="10">
        <f>装备属性!AM5</f>
        <v>1</v>
      </c>
      <c r="D52">
        <f>装备属性!BB5</f>
        <v>138.7072</v>
      </c>
      <c r="I52">
        <v>42</v>
      </c>
      <c r="J52">
        <f t="shared" si="48"/>
        <v>1824.568686758369</v>
      </c>
      <c r="K52">
        <f t="shared" si="4"/>
        <v>419.32800000000003</v>
      </c>
      <c r="L52">
        <f t="shared" si="5"/>
        <v>1405.2406867583691</v>
      </c>
      <c r="M52" s="47">
        <f t="shared" si="40"/>
        <v>589.33759999999984</v>
      </c>
      <c r="N52" s="47">
        <f t="shared" si="6"/>
        <v>815.90308675836923</v>
      </c>
      <c r="O52" s="47">
        <f t="shared" si="41"/>
        <v>420</v>
      </c>
      <c r="P52" s="47">
        <f t="shared" si="7"/>
        <v>395.90308675836923</v>
      </c>
      <c r="Q52" s="47">
        <f t="shared" si="47"/>
        <v>365</v>
      </c>
      <c r="V52">
        <v>42</v>
      </c>
      <c r="W52">
        <v>3</v>
      </c>
      <c r="Y52">
        <v>42</v>
      </c>
      <c r="Z52">
        <f t="shared" si="42"/>
        <v>460</v>
      </c>
      <c r="AA52">
        <f t="shared" si="8"/>
        <v>460</v>
      </c>
      <c r="AB52" s="30">
        <f t="shared" si="8"/>
        <v>368</v>
      </c>
      <c r="AC52">
        <f t="shared" si="8"/>
        <v>368</v>
      </c>
      <c r="AD52">
        <f t="shared" si="8"/>
        <v>184</v>
      </c>
      <c r="AE52">
        <f t="shared" si="8"/>
        <v>184</v>
      </c>
      <c r="AF52">
        <f t="shared" si="9"/>
        <v>828</v>
      </c>
      <c r="AG52">
        <v>42</v>
      </c>
      <c r="AH52">
        <f t="shared" si="10"/>
        <v>936</v>
      </c>
      <c r="AI52">
        <f t="shared" si="11"/>
        <v>3494.4</v>
      </c>
      <c r="AJ52">
        <f>各个系统的属性占比!AI47</f>
        <v>5.2</v>
      </c>
      <c r="AK52">
        <v>1</v>
      </c>
      <c r="AN52">
        <v>42</v>
      </c>
      <c r="AO52">
        <f t="shared" si="12"/>
        <v>1002.0000000000001</v>
      </c>
      <c r="AP52">
        <f t="shared" si="13"/>
        <v>3740.8000000000006</v>
      </c>
      <c r="AQ52">
        <f>各个系统的属性占比!AJ47</f>
        <v>6.9583333333333339</v>
      </c>
      <c r="AR52">
        <v>1</v>
      </c>
      <c r="AU52">
        <v>42</v>
      </c>
      <c r="AV52">
        <f t="shared" si="43"/>
        <v>0</v>
      </c>
      <c r="AW52">
        <f t="shared" si="44"/>
        <v>0</v>
      </c>
      <c r="AX52">
        <v>0</v>
      </c>
      <c r="BA52">
        <v>42</v>
      </c>
      <c r="BB52">
        <f t="shared" si="14"/>
        <v>1422</v>
      </c>
      <c r="BC52">
        <f t="shared" si="15"/>
        <v>5308.7999999999993</v>
      </c>
      <c r="BD52">
        <f>各个系统的属性占比!AK47</f>
        <v>13.166666666666666</v>
      </c>
      <c r="BE52">
        <v>1</v>
      </c>
      <c r="BH52">
        <v>42</v>
      </c>
      <c r="BI52">
        <f t="shared" si="16"/>
        <v>840.00000000000023</v>
      </c>
      <c r="BJ52">
        <f t="shared" si="17"/>
        <v>3136.0000000000009</v>
      </c>
      <c r="BK52">
        <f>各个系统的属性占比!AM47</f>
        <v>5.8333333333333348</v>
      </c>
      <c r="BL52">
        <v>0</v>
      </c>
      <c r="BO52" s="30">
        <v>42</v>
      </c>
      <c r="BP52">
        <f t="shared" si="18"/>
        <v>840.00000000000034</v>
      </c>
      <c r="BQ52">
        <f t="shared" si="19"/>
        <v>3136.0000000000014</v>
      </c>
      <c r="BR52" s="30">
        <f>各个系统的属性占比!AL47</f>
        <v>11.666666666666671</v>
      </c>
      <c r="BS52">
        <v>0</v>
      </c>
      <c r="BV52">
        <v>42</v>
      </c>
      <c r="BW52">
        <f t="shared" si="20"/>
        <v>420.00000000000011</v>
      </c>
      <c r="BX52">
        <f t="shared" si="21"/>
        <v>1568.0000000000005</v>
      </c>
      <c r="BY52">
        <f>各个系统的属性占比!AN47</f>
        <v>5.8333333333333348</v>
      </c>
      <c r="BZ52">
        <v>0</v>
      </c>
      <c r="CD52">
        <v>42</v>
      </c>
      <c r="CE52">
        <f t="shared" si="22"/>
        <v>3360</v>
      </c>
      <c r="CF52">
        <f t="shared" si="23"/>
        <v>12544</v>
      </c>
      <c r="CG52">
        <f t="shared" si="24"/>
        <v>1824.568686758369</v>
      </c>
      <c r="CK52">
        <v>42</v>
      </c>
      <c r="CL52">
        <f t="shared" si="25"/>
        <v>936</v>
      </c>
      <c r="CM52">
        <f t="shared" si="26"/>
        <v>1002.0000000000001</v>
      </c>
      <c r="CN52">
        <f t="shared" si="27"/>
        <v>0</v>
      </c>
      <c r="CO52">
        <f t="shared" si="28"/>
        <v>1422</v>
      </c>
      <c r="CP52">
        <f t="shared" si="29"/>
        <v>840.00000000000023</v>
      </c>
      <c r="CQ52">
        <f t="shared" si="30"/>
        <v>840.00000000000034</v>
      </c>
      <c r="CR52">
        <f t="shared" si="31"/>
        <v>420.00000000000011</v>
      </c>
      <c r="CS52">
        <f t="shared" si="32"/>
        <v>5460</v>
      </c>
      <c r="CU52">
        <v>42</v>
      </c>
      <c r="CV52">
        <f t="shared" si="33"/>
        <v>0.17142857142857143</v>
      </c>
      <c r="CW52">
        <f t="shared" si="34"/>
        <v>0.18351648351648353</v>
      </c>
      <c r="CX52">
        <f t="shared" si="35"/>
        <v>0</v>
      </c>
      <c r="CY52">
        <f t="shared" si="36"/>
        <v>0.26043956043956046</v>
      </c>
      <c r="CZ52">
        <f t="shared" si="37"/>
        <v>0.15384615384615388</v>
      </c>
      <c r="DA52">
        <f t="shared" si="38"/>
        <v>0.15384615384615391</v>
      </c>
      <c r="DB52">
        <f t="shared" si="39"/>
        <v>7.6923076923076941E-2</v>
      </c>
    </row>
    <row r="53" spans="1:106" x14ac:dyDescent="0.15">
      <c r="A53">
        <f>C53-C52</f>
        <v>19</v>
      </c>
      <c r="B53">
        <v>1</v>
      </c>
      <c r="C53" s="10">
        <f>装备属性!AM6</f>
        <v>20</v>
      </c>
      <c r="D53">
        <f>装备属性!BB6</f>
        <v>222.57599999999999</v>
      </c>
      <c r="E53">
        <f>(D53-D52)/A53</f>
        <v>4.4141473684210526</v>
      </c>
      <c r="I53">
        <v>43</v>
      </c>
      <c r="J53">
        <f t="shared" si="48"/>
        <v>1895.5323263735825</v>
      </c>
      <c r="K53">
        <f t="shared" si="4"/>
        <v>427.392</v>
      </c>
      <c r="L53">
        <f t="shared" si="5"/>
        <v>1468.1403263735824</v>
      </c>
      <c r="M53" s="47">
        <f t="shared" si="40"/>
        <v>611.03039999999987</v>
      </c>
      <c r="N53" s="47">
        <f t="shared" si="6"/>
        <v>857.10992637358254</v>
      </c>
      <c r="O53" s="47">
        <f t="shared" si="41"/>
        <v>430</v>
      </c>
      <c r="P53" s="47">
        <f t="shared" si="7"/>
        <v>427.10992637358254</v>
      </c>
      <c r="Q53" s="47">
        <f t="shared" si="47"/>
        <v>379</v>
      </c>
      <c r="V53">
        <v>43</v>
      </c>
      <c r="W53">
        <v>3.05</v>
      </c>
      <c r="Y53">
        <v>43</v>
      </c>
      <c r="Z53">
        <f t="shared" si="42"/>
        <v>475.25</v>
      </c>
      <c r="AA53">
        <f t="shared" si="8"/>
        <v>475.25</v>
      </c>
      <c r="AB53" s="30">
        <f t="shared" si="8"/>
        <v>380.20000000000005</v>
      </c>
      <c r="AC53">
        <f t="shared" si="8"/>
        <v>380.20000000000005</v>
      </c>
      <c r="AD53">
        <f t="shared" si="8"/>
        <v>190.10000000000002</v>
      </c>
      <c r="AE53">
        <f t="shared" si="8"/>
        <v>190.10000000000002</v>
      </c>
      <c r="AF53">
        <f t="shared" si="9"/>
        <v>855.45</v>
      </c>
      <c r="AG53">
        <v>43</v>
      </c>
      <c r="AH53">
        <f t="shared" si="10"/>
        <v>954</v>
      </c>
      <c r="AI53">
        <f t="shared" si="11"/>
        <v>3561.6</v>
      </c>
      <c r="AJ53">
        <f>各个系统的属性占比!AI48</f>
        <v>5.3</v>
      </c>
      <c r="AK53">
        <v>1</v>
      </c>
      <c r="AN53">
        <v>43</v>
      </c>
      <c r="AO53">
        <f t="shared" si="12"/>
        <v>1045.5</v>
      </c>
      <c r="AP53">
        <f t="shared" si="13"/>
        <v>3903.2000000000003</v>
      </c>
      <c r="AQ53">
        <f>各个系统的属性占比!AJ48</f>
        <v>7.260416666666667</v>
      </c>
      <c r="AR53">
        <v>1</v>
      </c>
      <c r="AU53">
        <v>43</v>
      </c>
      <c r="AV53">
        <f t="shared" si="43"/>
        <v>0</v>
      </c>
      <c r="AW53">
        <f t="shared" si="44"/>
        <v>0</v>
      </c>
      <c r="AX53">
        <v>0</v>
      </c>
      <c r="BA53">
        <v>43</v>
      </c>
      <c r="BB53">
        <f t="shared" si="14"/>
        <v>1480.5</v>
      </c>
      <c r="BC53">
        <f t="shared" si="15"/>
        <v>5527.2</v>
      </c>
      <c r="BD53">
        <f>各个系统的属性占比!AK48</f>
        <v>13.708333333333334</v>
      </c>
      <c r="BE53">
        <v>1</v>
      </c>
      <c r="BH53">
        <v>43</v>
      </c>
      <c r="BI53">
        <f t="shared" si="16"/>
        <v>870.00000000000034</v>
      </c>
      <c r="BJ53">
        <f t="shared" si="17"/>
        <v>3248.0000000000014</v>
      </c>
      <c r="BK53">
        <f>各个系统的属性占比!AM48</f>
        <v>6.0416666666666687</v>
      </c>
      <c r="BL53">
        <v>0</v>
      </c>
      <c r="BO53" s="30">
        <v>43</v>
      </c>
      <c r="BP53">
        <f t="shared" si="18"/>
        <v>870.00000000000045</v>
      </c>
      <c r="BQ53">
        <f t="shared" si="19"/>
        <v>3248.0000000000018</v>
      </c>
      <c r="BR53" s="30">
        <f>各个系统的属性占比!AL48</f>
        <v>12.083333333333339</v>
      </c>
      <c r="BS53">
        <v>0</v>
      </c>
      <c r="BV53">
        <v>43</v>
      </c>
      <c r="BW53">
        <f t="shared" si="20"/>
        <v>435.00000000000017</v>
      </c>
      <c r="BX53">
        <f t="shared" si="21"/>
        <v>1624.0000000000007</v>
      </c>
      <c r="BY53">
        <f>各个系统的属性占比!AN48</f>
        <v>6.0416666666666687</v>
      </c>
      <c r="BZ53">
        <v>0</v>
      </c>
      <c r="CD53">
        <v>43</v>
      </c>
      <c r="CE53">
        <f t="shared" si="22"/>
        <v>3480</v>
      </c>
      <c r="CF53">
        <f t="shared" si="23"/>
        <v>12992</v>
      </c>
      <c r="CG53">
        <f t="shared" si="24"/>
        <v>1895.5323263735825</v>
      </c>
      <c r="CK53">
        <v>43</v>
      </c>
      <c r="CL53">
        <f t="shared" si="25"/>
        <v>954</v>
      </c>
      <c r="CM53">
        <f t="shared" si="26"/>
        <v>1045.5</v>
      </c>
      <c r="CN53">
        <f t="shared" si="27"/>
        <v>0</v>
      </c>
      <c r="CO53">
        <f t="shared" si="28"/>
        <v>1480.5</v>
      </c>
      <c r="CP53">
        <f t="shared" si="29"/>
        <v>870.00000000000034</v>
      </c>
      <c r="CQ53">
        <f t="shared" si="30"/>
        <v>870.00000000000045</v>
      </c>
      <c r="CR53">
        <f t="shared" si="31"/>
        <v>435.00000000000017</v>
      </c>
      <c r="CS53">
        <f t="shared" si="32"/>
        <v>5655</v>
      </c>
      <c r="CU53">
        <v>43</v>
      </c>
      <c r="CV53">
        <f t="shared" si="33"/>
        <v>0.16870026525198939</v>
      </c>
      <c r="CW53">
        <f t="shared" si="34"/>
        <v>0.18488063660477452</v>
      </c>
      <c r="CX53">
        <f t="shared" si="35"/>
        <v>0</v>
      </c>
      <c r="CY53">
        <f t="shared" si="36"/>
        <v>0.26180371352785148</v>
      </c>
      <c r="CZ53">
        <f t="shared" si="37"/>
        <v>0.15384615384615391</v>
      </c>
      <c r="DA53">
        <f t="shared" si="38"/>
        <v>0.15384615384615394</v>
      </c>
      <c r="DB53">
        <f t="shared" si="39"/>
        <v>7.6923076923076955E-2</v>
      </c>
    </row>
    <row r="54" spans="1:106" x14ac:dyDescent="0.15">
      <c r="A54">
        <f t="shared" ref="A54:A59" si="49">C54-C53</f>
        <v>10</v>
      </c>
      <c r="B54">
        <f>C53+1</f>
        <v>21</v>
      </c>
      <c r="C54" s="10">
        <f>装备属性!AM7</f>
        <v>30</v>
      </c>
      <c r="D54">
        <f>装备属性!BB7</f>
        <v>329.024</v>
      </c>
      <c r="E54">
        <f t="shared" ref="E54:E59" si="50">(D54-D53)/A54</f>
        <v>10.6448</v>
      </c>
      <c r="I54">
        <v>44</v>
      </c>
      <c r="J54">
        <f t="shared" si="48"/>
        <v>1967.6094339617719</v>
      </c>
      <c r="K54">
        <f t="shared" si="4"/>
        <v>435.45600000000002</v>
      </c>
      <c r="L54">
        <f t="shared" si="5"/>
        <v>1532.153433961772</v>
      </c>
      <c r="M54" s="47">
        <f t="shared" si="40"/>
        <v>632.72319999999991</v>
      </c>
      <c r="N54" s="47">
        <f t="shared" si="6"/>
        <v>899.43023396177205</v>
      </c>
      <c r="O54" s="47">
        <f t="shared" si="41"/>
        <v>440</v>
      </c>
      <c r="P54" s="47">
        <f t="shared" si="7"/>
        <v>459.43023396177205</v>
      </c>
      <c r="Q54" s="47">
        <f t="shared" si="47"/>
        <v>394</v>
      </c>
      <c r="V54">
        <v>44</v>
      </c>
      <c r="W54">
        <v>3.1</v>
      </c>
      <c r="Y54">
        <v>44</v>
      </c>
      <c r="Z54">
        <f t="shared" si="42"/>
        <v>490.75</v>
      </c>
      <c r="AA54">
        <f t="shared" si="8"/>
        <v>490.75</v>
      </c>
      <c r="AB54" s="30">
        <f t="shared" si="8"/>
        <v>392.6</v>
      </c>
      <c r="AC54">
        <f t="shared" si="8"/>
        <v>392.6</v>
      </c>
      <c r="AD54">
        <f t="shared" si="8"/>
        <v>196.3</v>
      </c>
      <c r="AE54">
        <f t="shared" si="8"/>
        <v>196.3</v>
      </c>
      <c r="AF54">
        <f t="shared" si="9"/>
        <v>883.35</v>
      </c>
      <c r="AG54">
        <v>44</v>
      </c>
      <c r="AH54">
        <f t="shared" si="10"/>
        <v>972.00000000000011</v>
      </c>
      <c r="AI54">
        <f t="shared" si="11"/>
        <v>3628.8</v>
      </c>
      <c r="AJ54">
        <f>各个系统的属性占比!AI49</f>
        <v>5.4</v>
      </c>
      <c r="AK54">
        <v>1</v>
      </c>
      <c r="AN54">
        <v>44</v>
      </c>
      <c r="AO54">
        <f t="shared" si="12"/>
        <v>1089</v>
      </c>
      <c r="AP54">
        <f t="shared" si="13"/>
        <v>4065.6000000000004</v>
      </c>
      <c r="AQ54">
        <f>各个系统的属性占比!AJ49</f>
        <v>7.5625</v>
      </c>
      <c r="AR54">
        <v>1</v>
      </c>
      <c r="AU54">
        <v>44</v>
      </c>
      <c r="AV54">
        <f t="shared" si="43"/>
        <v>0</v>
      </c>
      <c r="AW54">
        <f t="shared" si="44"/>
        <v>0</v>
      </c>
      <c r="AX54">
        <v>0</v>
      </c>
      <c r="BA54">
        <v>44</v>
      </c>
      <c r="BB54">
        <f t="shared" si="14"/>
        <v>1539</v>
      </c>
      <c r="BC54">
        <f t="shared" si="15"/>
        <v>5745.5999999999995</v>
      </c>
      <c r="BD54">
        <f>各个系统的属性占比!AK49</f>
        <v>14.25</v>
      </c>
      <c r="BE54">
        <v>1</v>
      </c>
      <c r="BH54">
        <v>44</v>
      </c>
      <c r="BI54">
        <f t="shared" si="16"/>
        <v>900.00000000000023</v>
      </c>
      <c r="BJ54">
        <f t="shared" si="17"/>
        <v>3360.0000000000009</v>
      </c>
      <c r="BK54">
        <f>各个系统的属性占比!AM49</f>
        <v>6.2500000000000018</v>
      </c>
      <c r="BL54">
        <v>0</v>
      </c>
      <c r="BO54" s="30">
        <v>44</v>
      </c>
      <c r="BP54">
        <f t="shared" si="18"/>
        <v>900.00000000000034</v>
      </c>
      <c r="BQ54">
        <f t="shared" si="19"/>
        <v>3360.0000000000014</v>
      </c>
      <c r="BR54" s="30">
        <f>各个系统的属性占比!AL49</f>
        <v>12.500000000000005</v>
      </c>
      <c r="BS54">
        <v>0</v>
      </c>
      <c r="BV54">
        <v>44</v>
      </c>
      <c r="BW54">
        <f t="shared" si="20"/>
        <v>450.00000000000011</v>
      </c>
      <c r="BX54">
        <f t="shared" si="21"/>
        <v>1680.0000000000005</v>
      </c>
      <c r="BY54">
        <f>各个系统的属性占比!AN49</f>
        <v>6.2500000000000018</v>
      </c>
      <c r="BZ54">
        <v>0</v>
      </c>
      <c r="CD54">
        <v>44</v>
      </c>
      <c r="CE54">
        <f t="shared" si="22"/>
        <v>3600</v>
      </c>
      <c r="CF54">
        <f t="shared" si="23"/>
        <v>13440</v>
      </c>
      <c r="CG54">
        <f t="shared" si="24"/>
        <v>1967.6094339617719</v>
      </c>
      <c r="CK54">
        <v>44</v>
      </c>
      <c r="CL54">
        <f t="shared" si="25"/>
        <v>972.00000000000011</v>
      </c>
      <c r="CM54">
        <f t="shared" si="26"/>
        <v>1089</v>
      </c>
      <c r="CN54">
        <f t="shared" si="27"/>
        <v>0</v>
      </c>
      <c r="CO54">
        <f t="shared" si="28"/>
        <v>1539</v>
      </c>
      <c r="CP54">
        <f t="shared" si="29"/>
        <v>900.00000000000023</v>
      </c>
      <c r="CQ54">
        <f t="shared" si="30"/>
        <v>900.00000000000034</v>
      </c>
      <c r="CR54">
        <f t="shared" si="31"/>
        <v>450.00000000000011</v>
      </c>
      <c r="CS54">
        <f t="shared" si="32"/>
        <v>5850</v>
      </c>
      <c r="CU54">
        <v>44</v>
      </c>
      <c r="CV54">
        <f t="shared" si="33"/>
        <v>0.16615384615384618</v>
      </c>
      <c r="CW54">
        <f t="shared" si="34"/>
        <v>0.18615384615384614</v>
      </c>
      <c r="CX54">
        <f t="shared" si="35"/>
        <v>0</v>
      </c>
      <c r="CY54">
        <f t="shared" si="36"/>
        <v>0.2630769230769231</v>
      </c>
      <c r="CZ54">
        <f t="shared" si="37"/>
        <v>0.15384615384615388</v>
      </c>
      <c r="DA54">
        <f t="shared" si="38"/>
        <v>0.15384615384615391</v>
      </c>
      <c r="DB54">
        <f t="shared" si="39"/>
        <v>7.6923076923076941E-2</v>
      </c>
    </row>
    <row r="55" spans="1:106" x14ac:dyDescent="0.15">
      <c r="A55">
        <f t="shared" si="49"/>
        <v>10</v>
      </c>
      <c r="B55">
        <f t="shared" ref="B55:B60" si="51">C54+1</f>
        <v>31</v>
      </c>
      <c r="C55" s="10">
        <f>装备属性!AM8</f>
        <v>40</v>
      </c>
      <c r="D55">
        <f>装备属性!BB8</f>
        <v>545.952</v>
      </c>
      <c r="E55">
        <f t="shared" si="50"/>
        <v>21.692799999999998</v>
      </c>
      <c r="I55">
        <v>45</v>
      </c>
      <c r="J55">
        <f t="shared" si="48"/>
        <v>2040.7957848851972</v>
      </c>
      <c r="K55">
        <f t="shared" si="4"/>
        <v>443.52</v>
      </c>
      <c r="L55">
        <f t="shared" si="5"/>
        <v>1597.2757848851973</v>
      </c>
      <c r="M55" s="47">
        <f t="shared" si="40"/>
        <v>654.41599999999994</v>
      </c>
      <c r="N55" s="47">
        <f t="shared" si="6"/>
        <v>942.85978488519731</v>
      </c>
      <c r="O55" s="47">
        <f t="shared" si="41"/>
        <v>450</v>
      </c>
      <c r="P55" s="47">
        <f t="shared" si="7"/>
        <v>492.85978488519731</v>
      </c>
      <c r="Q55" s="47">
        <f t="shared" si="47"/>
        <v>408</v>
      </c>
      <c r="V55">
        <v>45</v>
      </c>
      <c r="W55">
        <v>3.15</v>
      </c>
      <c r="Y55">
        <v>45</v>
      </c>
      <c r="Z55">
        <f t="shared" si="42"/>
        <v>506.5</v>
      </c>
      <c r="AA55">
        <f t="shared" si="8"/>
        <v>506.5</v>
      </c>
      <c r="AB55" s="30">
        <f t="shared" si="8"/>
        <v>405.20000000000005</v>
      </c>
      <c r="AC55">
        <f t="shared" si="8"/>
        <v>405.20000000000005</v>
      </c>
      <c r="AD55">
        <f t="shared" si="8"/>
        <v>202.60000000000002</v>
      </c>
      <c r="AE55">
        <f t="shared" si="8"/>
        <v>202.60000000000002</v>
      </c>
      <c r="AF55">
        <f t="shared" si="9"/>
        <v>911.7</v>
      </c>
      <c r="AG55">
        <v>45</v>
      </c>
      <c r="AH55">
        <f t="shared" si="10"/>
        <v>990</v>
      </c>
      <c r="AI55">
        <f t="shared" si="11"/>
        <v>3696</v>
      </c>
      <c r="AJ55">
        <f>各个系统的属性占比!AI50</f>
        <v>5.5</v>
      </c>
      <c r="AK55">
        <v>1</v>
      </c>
      <c r="AN55">
        <v>45</v>
      </c>
      <c r="AO55">
        <f t="shared" si="12"/>
        <v>1132.5</v>
      </c>
      <c r="AP55">
        <f t="shared" si="13"/>
        <v>4228</v>
      </c>
      <c r="AQ55">
        <f>各个系统的属性占比!AJ50</f>
        <v>7.864583333333333</v>
      </c>
      <c r="AR55">
        <v>1</v>
      </c>
      <c r="AU55">
        <v>45</v>
      </c>
      <c r="AV55">
        <f t="shared" si="43"/>
        <v>0</v>
      </c>
      <c r="AW55">
        <f t="shared" si="44"/>
        <v>0</v>
      </c>
      <c r="AX55">
        <v>0</v>
      </c>
      <c r="BA55">
        <v>45</v>
      </c>
      <c r="BB55">
        <f t="shared" si="14"/>
        <v>1597.5</v>
      </c>
      <c r="BC55">
        <f t="shared" si="15"/>
        <v>5964</v>
      </c>
      <c r="BD55">
        <f>各个系统的属性占比!AK50</f>
        <v>14.791666666666666</v>
      </c>
      <c r="BE55">
        <v>1</v>
      </c>
      <c r="BH55">
        <v>45</v>
      </c>
      <c r="BI55">
        <f t="shared" si="16"/>
        <v>930.00000000000034</v>
      </c>
      <c r="BJ55">
        <f t="shared" si="17"/>
        <v>3472.0000000000014</v>
      </c>
      <c r="BK55">
        <f>各个系统的属性占比!AM50</f>
        <v>6.4583333333333357</v>
      </c>
      <c r="BL55">
        <v>0</v>
      </c>
      <c r="BO55" s="30">
        <v>45</v>
      </c>
      <c r="BP55">
        <f t="shared" si="18"/>
        <v>930.00000000000034</v>
      </c>
      <c r="BQ55">
        <f t="shared" si="19"/>
        <v>3472.0000000000014</v>
      </c>
      <c r="BR55" s="30">
        <f>各个系统的属性占比!AL50</f>
        <v>12.916666666666671</v>
      </c>
      <c r="BS55">
        <v>0</v>
      </c>
      <c r="BV55">
        <v>45</v>
      </c>
      <c r="BW55">
        <f t="shared" si="20"/>
        <v>465.00000000000017</v>
      </c>
      <c r="BX55">
        <f t="shared" si="21"/>
        <v>1736.0000000000007</v>
      </c>
      <c r="BY55">
        <f>各个系统的属性占比!AN50</f>
        <v>6.4583333333333357</v>
      </c>
      <c r="BZ55">
        <v>0</v>
      </c>
      <c r="CD55">
        <v>45</v>
      </c>
      <c r="CE55">
        <f t="shared" si="22"/>
        <v>3720</v>
      </c>
      <c r="CF55">
        <f t="shared" si="23"/>
        <v>13888</v>
      </c>
      <c r="CG55">
        <f t="shared" si="24"/>
        <v>2040.7957848851972</v>
      </c>
      <c r="CK55">
        <v>45</v>
      </c>
      <c r="CL55">
        <f t="shared" si="25"/>
        <v>990</v>
      </c>
      <c r="CM55">
        <f t="shared" si="26"/>
        <v>1132.5</v>
      </c>
      <c r="CN55">
        <f t="shared" si="27"/>
        <v>0</v>
      </c>
      <c r="CO55">
        <f t="shared" si="28"/>
        <v>1597.5</v>
      </c>
      <c r="CP55">
        <f t="shared" si="29"/>
        <v>930.00000000000034</v>
      </c>
      <c r="CQ55">
        <f t="shared" si="30"/>
        <v>930.00000000000034</v>
      </c>
      <c r="CR55">
        <f t="shared" si="31"/>
        <v>465.00000000000017</v>
      </c>
      <c r="CS55">
        <f t="shared" si="32"/>
        <v>6045</v>
      </c>
      <c r="CU55">
        <v>45</v>
      </c>
      <c r="CV55">
        <f t="shared" si="33"/>
        <v>0.16377171215880892</v>
      </c>
      <c r="CW55">
        <f t="shared" si="34"/>
        <v>0.18734491315136476</v>
      </c>
      <c r="CX55">
        <f t="shared" si="35"/>
        <v>0</v>
      </c>
      <c r="CY55">
        <f t="shared" si="36"/>
        <v>0.26426799007444168</v>
      </c>
      <c r="CZ55">
        <f t="shared" si="37"/>
        <v>0.15384615384615391</v>
      </c>
      <c r="DA55">
        <f t="shared" si="38"/>
        <v>0.15384615384615391</v>
      </c>
      <c r="DB55">
        <f t="shared" si="39"/>
        <v>7.6923076923076955E-2</v>
      </c>
    </row>
    <row r="56" spans="1:106" x14ac:dyDescent="0.15">
      <c r="A56">
        <f t="shared" si="49"/>
        <v>10</v>
      </c>
      <c r="B56">
        <f t="shared" si="51"/>
        <v>41</v>
      </c>
      <c r="C56" s="10">
        <f>装备属性!AM9</f>
        <v>50</v>
      </c>
      <c r="D56">
        <f>装备属性!BB9</f>
        <v>762.87999999999988</v>
      </c>
      <c r="E56">
        <f t="shared" si="50"/>
        <v>21.692799999999988</v>
      </c>
      <c r="I56">
        <v>46</v>
      </c>
      <c r="J56">
        <f t="shared" si="48"/>
        <v>2115.0873855709538</v>
      </c>
      <c r="K56">
        <f t="shared" si="4"/>
        <v>451.58399999999995</v>
      </c>
      <c r="L56">
        <f t="shared" si="5"/>
        <v>1663.5033855709539</v>
      </c>
      <c r="M56" s="47">
        <f t="shared" si="40"/>
        <v>676.10879999999997</v>
      </c>
      <c r="N56" s="47">
        <f t="shared" si="6"/>
        <v>987.39458557095395</v>
      </c>
      <c r="O56" s="47">
        <f t="shared" si="41"/>
        <v>460</v>
      </c>
      <c r="P56" s="47">
        <f t="shared" si="7"/>
        <v>527.39458557095395</v>
      </c>
      <c r="Q56" s="47">
        <f t="shared" si="47"/>
        <v>423</v>
      </c>
      <c r="V56">
        <v>46</v>
      </c>
      <c r="W56">
        <v>3.2</v>
      </c>
      <c r="Y56">
        <v>46</v>
      </c>
      <c r="Z56">
        <f t="shared" si="42"/>
        <v>522.5</v>
      </c>
      <c r="AA56">
        <f t="shared" si="8"/>
        <v>522.5</v>
      </c>
      <c r="AB56" s="30">
        <f t="shared" si="8"/>
        <v>418</v>
      </c>
      <c r="AC56">
        <f t="shared" si="8"/>
        <v>418</v>
      </c>
      <c r="AD56">
        <f t="shared" si="8"/>
        <v>209</v>
      </c>
      <c r="AE56">
        <f t="shared" si="8"/>
        <v>209</v>
      </c>
      <c r="AF56">
        <f t="shared" si="9"/>
        <v>940.5</v>
      </c>
      <c r="AG56">
        <v>46</v>
      </c>
      <c r="AH56">
        <f t="shared" si="10"/>
        <v>1007.9999999999999</v>
      </c>
      <c r="AI56">
        <f t="shared" si="11"/>
        <v>3763.2</v>
      </c>
      <c r="AJ56">
        <f>各个系统的属性占比!AI51</f>
        <v>5.6</v>
      </c>
      <c r="AK56">
        <v>1</v>
      </c>
      <c r="AN56">
        <v>46</v>
      </c>
      <c r="AO56">
        <f t="shared" si="12"/>
        <v>1176</v>
      </c>
      <c r="AP56">
        <f t="shared" si="13"/>
        <v>4390.3999999999996</v>
      </c>
      <c r="AQ56">
        <f>各个系统的属性占比!AJ51</f>
        <v>8.1666666666666661</v>
      </c>
      <c r="AR56">
        <v>1</v>
      </c>
      <c r="AU56">
        <v>46</v>
      </c>
      <c r="AV56">
        <f t="shared" si="43"/>
        <v>0</v>
      </c>
      <c r="AW56">
        <f t="shared" si="44"/>
        <v>0</v>
      </c>
      <c r="AX56">
        <v>0</v>
      </c>
      <c r="BA56">
        <v>46</v>
      </c>
      <c r="BB56">
        <f t="shared" si="14"/>
        <v>1656</v>
      </c>
      <c r="BC56">
        <f t="shared" si="15"/>
        <v>6182.4</v>
      </c>
      <c r="BD56">
        <f>各个系统的属性占比!AK51</f>
        <v>15.333333333333334</v>
      </c>
      <c r="BE56">
        <v>1</v>
      </c>
      <c r="BH56">
        <v>46</v>
      </c>
      <c r="BI56">
        <f t="shared" si="16"/>
        <v>960.00000000000034</v>
      </c>
      <c r="BJ56">
        <f t="shared" si="17"/>
        <v>3584.0000000000014</v>
      </c>
      <c r="BK56">
        <f>各个系统的属性占比!AM51</f>
        <v>6.6666666666666687</v>
      </c>
      <c r="BL56">
        <v>0</v>
      </c>
      <c r="BO56" s="30">
        <v>46</v>
      </c>
      <c r="BP56">
        <f t="shared" si="18"/>
        <v>960.00000000000034</v>
      </c>
      <c r="BQ56">
        <f t="shared" si="19"/>
        <v>3584.0000000000014</v>
      </c>
      <c r="BR56" s="30">
        <f>各个系统的属性占比!AL51</f>
        <v>13.333333333333337</v>
      </c>
      <c r="BS56">
        <v>0</v>
      </c>
      <c r="BV56">
        <v>46</v>
      </c>
      <c r="BW56">
        <f t="shared" si="20"/>
        <v>480.00000000000017</v>
      </c>
      <c r="BX56">
        <f t="shared" si="21"/>
        <v>1792.0000000000007</v>
      </c>
      <c r="BY56">
        <f>各个系统的属性占比!AN51</f>
        <v>6.6666666666666687</v>
      </c>
      <c r="BZ56">
        <v>0</v>
      </c>
      <c r="CD56">
        <v>46</v>
      </c>
      <c r="CE56">
        <f t="shared" si="22"/>
        <v>3840</v>
      </c>
      <c r="CF56">
        <f t="shared" si="23"/>
        <v>14336</v>
      </c>
      <c r="CG56">
        <f t="shared" si="24"/>
        <v>2115.0873855709538</v>
      </c>
      <c r="CK56">
        <v>46</v>
      </c>
      <c r="CL56">
        <f t="shared" si="25"/>
        <v>1007.9999999999999</v>
      </c>
      <c r="CM56">
        <f t="shared" si="26"/>
        <v>1176</v>
      </c>
      <c r="CN56">
        <f t="shared" si="27"/>
        <v>0</v>
      </c>
      <c r="CO56">
        <f t="shared" si="28"/>
        <v>1656</v>
      </c>
      <c r="CP56">
        <f t="shared" si="29"/>
        <v>960.00000000000034</v>
      </c>
      <c r="CQ56">
        <f t="shared" si="30"/>
        <v>960.00000000000034</v>
      </c>
      <c r="CR56">
        <f t="shared" si="31"/>
        <v>480.00000000000017</v>
      </c>
      <c r="CS56">
        <f t="shared" si="32"/>
        <v>6240</v>
      </c>
      <c r="CU56">
        <v>46</v>
      </c>
      <c r="CV56">
        <f t="shared" si="33"/>
        <v>0.16153846153846152</v>
      </c>
      <c r="CW56">
        <f t="shared" si="34"/>
        <v>0.18846153846153846</v>
      </c>
      <c r="CX56">
        <f t="shared" si="35"/>
        <v>0</v>
      </c>
      <c r="CY56">
        <f t="shared" si="36"/>
        <v>0.26538461538461539</v>
      </c>
      <c r="CZ56">
        <f t="shared" si="37"/>
        <v>0.15384615384615391</v>
      </c>
      <c r="DA56">
        <f t="shared" si="38"/>
        <v>0.15384615384615391</v>
      </c>
      <c r="DB56">
        <f t="shared" si="39"/>
        <v>7.6923076923076955E-2</v>
      </c>
    </row>
    <row r="57" spans="1:106" x14ac:dyDescent="0.15">
      <c r="A57">
        <f t="shared" si="49"/>
        <v>10</v>
      </c>
      <c r="B57">
        <f t="shared" si="51"/>
        <v>51</v>
      </c>
      <c r="C57" s="10">
        <f>装备属性!AM10</f>
        <v>60</v>
      </c>
      <c r="D57">
        <f>装备属性!BB10</f>
        <v>1003.9999999999997</v>
      </c>
      <c r="E57">
        <f t="shared" si="50"/>
        <v>24.111999999999977</v>
      </c>
      <c r="I57">
        <v>47</v>
      </c>
      <c r="J57">
        <f t="shared" si="48"/>
        <v>2190.4804610857104</v>
      </c>
      <c r="K57">
        <f t="shared" si="4"/>
        <v>459.64800000000002</v>
      </c>
      <c r="L57">
        <f t="shared" si="5"/>
        <v>1730.8324610857103</v>
      </c>
      <c r="M57" s="47">
        <f t="shared" si="40"/>
        <v>697.80160000000001</v>
      </c>
      <c r="N57" s="47">
        <f t="shared" si="6"/>
        <v>1033.0308610857103</v>
      </c>
      <c r="O57" s="47">
        <f t="shared" si="41"/>
        <v>470</v>
      </c>
      <c r="P57" s="47">
        <f t="shared" si="7"/>
        <v>563.03086108571028</v>
      </c>
      <c r="Q57" s="47">
        <f t="shared" si="47"/>
        <v>438</v>
      </c>
      <c r="V57">
        <v>47</v>
      </c>
      <c r="W57">
        <v>3.25</v>
      </c>
      <c r="Y57">
        <v>47</v>
      </c>
      <c r="Z57">
        <f t="shared" si="42"/>
        <v>538.75</v>
      </c>
      <c r="AA57">
        <f t="shared" si="8"/>
        <v>538.75</v>
      </c>
      <c r="AB57" s="30">
        <f t="shared" si="8"/>
        <v>431</v>
      </c>
      <c r="AC57">
        <f t="shared" si="8"/>
        <v>431</v>
      </c>
      <c r="AD57">
        <f t="shared" si="8"/>
        <v>215.5</v>
      </c>
      <c r="AE57">
        <f t="shared" si="8"/>
        <v>215.5</v>
      </c>
      <c r="AF57">
        <f t="shared" si="9"/>
        <v>969.75</v>
      </c>
      <c r="AG57">
        <v>47</v>
      </c>
      <c r="AH57">
        <f t="shared" si="10"/>
        <v>1026</v>
      </c>
      <c r="AI57">
        <f t="shared" si="11"/>
        <v>3830.4</v>
      </c>
      <c r="AJ57">
        <f>各个系统的属性占比!AI52</f>
        <v>5.7</v>
      </c>
      <c r="AK57">
        <v>1</v>
      </c>
      <c r="AN57">
        <v>47</v>
      </c>
      <c r="AO57">
        <f t="shared" si="12"/>
        <v>1219.4999999999998</v>
      </c>
      <c r="AP57">
        <f t="shared" si="13"/>
        <v>4552.7999999999993</v>
      </c>
      <c r="AQ57">
        <f>各个系统的属性占比!AJ52</f>
        <v>8.4687499999999982</v>
      </c>
      <c r="AR57">
        <v>1</v>
      </c>
      <c r="AU57">
        <v>47</v>
      </c>
      <c r="AV57">
        <f t="shared" si="43"/>
        <v>0</v>
      </c>
      <c r="AW57">
        <f t="shared" si="44"/>
        <v>0</v>
      </c>
      <c r="AX57">
        <v>0</v>
      </c>
      <c r="BA57">
        <v>47</v>
      </c>
      <c r="BB57">
        <f t="shared" si="14"/>
        <v>1714.5</v>
      </c>
      <c r="BC57">
        <f t="shared" si="15"/>
        <v>6400.8</v>
      </c>
      <c r="BD57">
        <f>各个系统的属性占比!AK52</f>
        <v>15.875</v>
      </c>
      <c r="BE57">
        <v>1</v>
      </c>
      <c r="BH57">
        <v>47</v>
      </c>
      <c r="BI57">
        <f t="shared" si="16"/>
        <v>990.00000000000023</v>
      </c>
      <c r="BJ57">
        <f t="shared" si="17"/>
        <v>3696.0000000000009</v>
      </c>
      <c r="BK57">
        <f>各个系统的属性占比!AM52</f>
        <v>6.8750000000000018</v>
      </c>
      <c r="BL57">
        <v>0</v>
      </c>
      <c r="BO57" s="30">
        <v>47</v>
      </c>
      <c r="BP57">
        <f t="shared" si="18"/>
        <v>990.00000000000023</v>
      </c>
      <c r="BQ57">
        <f t="shared" si="19"/>
        <v>3696.0000000000009</v>
      </c>
      <c r="BR57" s="30">
        <f>各个系统的属性占比!AL52</f>
        <v>13.750000000000004</v>
      </c>
      <c r="BS57">
        <v>0</v>
      </c>
      <c r="BV57">
        <v>47</v>
      </c>
      <c r="BW57">
        <f t="shared" si="20"/>
        <v>495.00000000000011</v>
      </c>
      <c r="BX57">
        <f t="shared" si="21"/>
        <v>1848.0000000000005</v>
      </c>
      <c r="BY57">
        <f>各个系统的属性占比!AN52</f>
        <v>6.8750000000000018</v>
      </c>
      <c r="BZ57">
        <v>0</v>
      </c>
      <c r="CD57">
        <v>47</v>
      </c>
      <c r="CE57">
        <f t="shared" si="22"/>
        <v>3960</v>
      </c>
      <c r="CF57">
        <f t="shared" si="23"/>
        <v>14784</v>
      </c>
      <c r="CG57">
        <f t="shared" si="24"/>
        <v>2190.4804610857104</v>
      </c>
      <c r="CK57">
        <v>47</v>
      </c>
      <c r="CL57">
        <f t="shared" si="25"/>
        <v>1026</v>
      </c>
      <c r="CM57">
        <f t="shared" si="26"/>
        <v>1219.4999999999998</v>
      </c>
      <c r="CN57">
        <f t="shared" si="27"/>
        <v>0</v>
      </c>
      <c r="CO57">
        <f t="shared" si="28"/>
        <v>1714.5</v>
      </c>
      <c r="CP57">
        <f t="shared" si="29"/>
        <v>990.00000000000023</v>
      </c>
      <c r="CQ57">
        <f t="shared" si="30"/>
        <v>990.00000000000023</v>
      </c>
      <c r="CR57">
        <f t="shared" si="31"/>
        <v>495.00000000000011</v>
      </c>
      <c r="CS57">
        <f t="shared" si="32"/>
        <v>6435</v>
      </c>
      <c r="CU57">
        <v>47</v>
      </c>
      <c r="CV57">
        <f t="shared" si="33"/>
        <v>0.15944055944055943</v>
      </c>
      <c r="CW57">
        <f t="shared" si="34"/>
        <v>0.18951048951048949</v>
      </c>
      <c r="CX57">
        <f t="shared" si="35"/>
        <v>0</v>
      </c>
      <c r="CY57">
        <f t="shared" si="36"/>
        <v>0.26643356643356642</v>
      </c>
      <c r="CZ57">
        <f t="shared" si="37"/>
        <v>0.15384615384615388</v>
      </c>
      <c r="DA57">
        <f t="shared" si="38"/>
        <v>0.15384615384615388</v>
      </c>
      <c r="DB57">
        <f t="shared" si="39"/>
        <v>7.6923076923076941E-2</v>
      </c>
    </row>
    <row r="58" spans="1:106" x14ac:dyDescent="0.15">
      <c r="A58">
        <f t="shared" si="49"/>
        <v>10</v>
      </c>
      <c r="B58">
        <f t="shared" si="51"/>
        <v>61</v>
      </c>
      <c r="C58" s="10">
        <f>装备属性!AM11</f>
        <v>70</v>
      </c>
      <c r="D58">
        <f>装备属性!BB11</f>
        <v>1245.1200000000001</v>
      </c>
      <c r="E58">
        <f t="shared" si="50"/>
        <v>24.112000000000045</v>
      </c>
      <c r="I58">
        <v>48</v>
      </c>
      <c r="J58">
        <f t="shared" si="48"/>
        <v>2266.9714436532308</v>
      </c>
      <c r="K58">
        <f t="shared" si="4"/>
        <v>467.71199999999999</v>
      </c>
      <c r="L58">
        <f t="shared" si="5"/>
        <v>1799.2594436532308</v>
      </c>
      <c r="M58" s="47">
        <f t="shared" si="40"/>
        <v>719.49440000000004</v>
      </c>
      <c r="N58" s="47">
        <f t="shared" si="6"/>
        <v>1079.7650436532308</v>
      </c>
      <c r="O58" s="47">
        <f t="shared" si="41"/>
        <v>480</v>
      </c>
      <c r="P58" s="47">
        <f t="shared" si="7"/>
        <v>599.7650436532308</v>
      </c>
      <c r="Q58" s="47">
        <f t="shared" si="47"/>
        <v>453</v>
      </c>
      <c r="V58">
        <v>48</v>
      </c>
      <c r="W58">
        <v>3.3</v>
      </c>
      <c r="Y58">
        <v>48</v>
      </c>
      <c r="Z58">
        <f t="shared" si="42"/>
        <v>555.25</v>
      </c>
      <c r="AA58">
        <f t="shared" si="8"/>
        <v>555.25</v>
      </c>
      <c r="AB58" s="30">
        <f t="shared" si="8"/>
        <v>444.20000000000005</v>
      </c>
      <c r="AC58">
        <f t="shared" si="8"/>
        <v>444.20000000000005</v>
      </c>
      <c r="AD58">
        <f t="shared" si="8"/>
        <v>222.10000000000002</v>
      </c>
      <c r="AE58">
        <f t="shared" si="8"/>
        <v>222.10000000000002</v>
      </c>
      <c r="AF58">
        <f t="shared" si="9"/>
        <v>999.45</v>
      </c>
      <c r="AG58">
        <v>48</v>
      </c>
      <c r="AH58">
        <f t="shared" si="10"/>
        <v>1044</v>
      </c>
      <c r="AI58">
        <f t="shared" si="11"/>
        <v>3897.6</v>
      </c>
      <c r="AJ58">
        <f>各个系统的属性占比!AI53</f>
        <v>5.8</v>
      </c>
      <c r="AK58">
        <v>1</v>
      </c>
      <c r="AN58">
        <v>48</v>
      </c>
      <c r="AO58">
        <f t="shared" si="12"/>
        <v>1262.9999999999998</v>
      </c>
      <c r="AP58">
        <f t="shared" si="13"/>
        <v>4715.2</v>
      </c>
      <c r="AQ58">
        <f>各个系统的属性占比!AJ53</f>
        <v>8.7708333333333321</v>
      </c>
      <c r="AR58">
        <v>1</v>
      </c>
      <c r="AU58">
        <v>48</v>
      </c>
      <c r="AV58">
        <f t="shared" si="43"/>
        <v>0</v>
      </c>
      <c r="AW58">
        <f t="shared" si="44"/>
        <v>0</v>
      </c>
      <c r="AX58">
        <v>0</v>
      </c>
      <c r="BA58">
        <v>48</v>
      </c>
      <c r="BB58">
        <f t="shared" si="14"/>
        <v>1773.0000000000002</v>
      </c>
      <c r="BC58">
        <f t="shared" si="15"/>
        <v>6619.2000000000007</v>
      </c>
      <c r="BD58">
        <f>各个系统的属性占比!AK53</f>
        <v>16.416666666666668</v>
      </c>
      <c r="BE58">
        <v>1</v>
      </c>
      <c r="BH58">
        <v>48</v>
      </c>
      <c r="BI58">
        <f t="shared" si="16"/>
        <v>1020.0000000000001</v>
      </c>
      <c r="BJ58">
        <f t="shared" si="17"/>
        <v>3808.0000000000005</v>
      </c>
      <c r="BK58">
        <f>各个系统的属性占比!AM53</f>
        <v>7.0833333333333339</v>
      </c>
      <c r="BL58">
        <v>0</v>
      </c>
      <c r="BO58" s="30">
        <v>48</v>
      </c>
      <c r="BP58">
        <f t="shared" si="18"/>
        <v>1020.0000000000001</v>
      </c>
      <c r="BQ58">
        <f t="shared" si="19"/>
        <v>3808.0000000000005</v>
      </c>
      <c r="BR58" s="30">
        <f>各个系统的属性占比!AL53</f>
        <v>14.166666666666668</v>
      </c>
      <c r="BS58">
        <v>0</v>
      </c>
      <c r="BV58">
        <v>48</v>
      </c>
      <c r="BW58">
        <f t="shared" si="20"/>
        <v>510.00000000000006</v>
      </c>
      <c r="BX58">
        <f t="shared" si="21"/>
        <v>1904.0000000000002</v>
      </c>
      <c r="BY58">
        <f>各个系统的属性占比!AN53</f>
        <v>7.0833333333333339</v>
      </c>
      <c r="BZ58">
        <v>0</v>
      </c>
      <c r="CD58">
        <v>48</v>
      </c>
      <c r="CE58">
        <f t="shared" si="22"/>
        <v>4080</v>
      </c>
      <c r="CF58">
        <f t="shared" si="23"/>
        <v>15232</v>
      </c>
      <c r="CG58">
        <f t="shared" si="24"/>
        <v>2266.9714436532308</v>
      </c>
      <c r="CK58">
        <v>48</v>
      </c>
      <c r="CL58">
        <f t="shared" si="25"/>
        <v>1044</v>
      </c>
      <c r="CM58">
        <f t="shared" si="26"/>
        <v>1262.9999999999998</v>
      </c>
      <c r="CN58">
        <f t="shared" si="27"/>
        <v>0</v>
      </c>
      <c r="CO58">
        <f t="shared" si="28"/>
        <v>1773.0000000000002</v>
      </c>
      <c r="CP58">
        <f t="shared" si="29"/>
        <v>1020.0000000000001</v>
      </c>
      <c r="CQ58">
        <f t="shared" si="30"/>
        <v>1020.0000000000001</v>
      </c>
      <c r="CR58">
        <f t="shared" si="31"/>
        <v>510.00000000000006</v>
      </c>
      <c r="CS58">
        <f t="shared" si="32"/>
        <v>6630</v>
      </c>
      <c r="CU58">
        <v>48</v>
      </c>
      <c r="CV58">
        <f t="shared" si="33"/>
        <v>0.15746606334841629</v>
      </c>
      <c r="CW58">
        <f t="shared" si="34"/>
        <v>0.19049773755656105</v>
      </c>
      <c r="CX58">
        <f t="shared" si="35"/>
        <v>0</v>
      </c>
      <c r="CY58">
        <f t="shared" si="36"/>
        <v>0.26742081447963806</v>
      </c>
      <c r="CZ58">
        <f t="shared" si="37"/>
        <v>0.15384615384615385</v>
      </c>
      <c r="DA58">
        <f t="shared" si="38"/>
        <v>0.15384615384615385</v>
      </c>
      <c r="DB58">
        <f t="shared" si="39"/>
        <v>7.6923076923076927E-2</v>
      </c>
    </row>
    <row r="59" spans="1:106" x14ac:dyDescent="0.15">
      <c r="A59">
        <f t="shared" si="49"/>
        <v>10</v>
      </c>
      <c r="B59">
        <f t="shared" si="51"/>
        <v>71</v>
      </c>
      <c r="C59" s="10">
        <f>装备属性!AM12</f>
        <v>80</v>
      </c>
      <c r="D59">
        <f>装备属性!BB12</f>
        <v>1673.6</v>
      </c>
      <c r="E59">
        <f t="shared" si="50"/>
        <v>42.847999999999978</v>
      </c>
      <c r="I59">
        <v>49</v>
      </c>
      <c r="J59">
        <f t="shared" si="48"/>
        <v>2344.5569620253164</v>
      </c>
      <c r="K59">
        <f t="shared" si="4"/>
        <v>475.77600000000007</v>
      </c>
      <c r="L59">
        <f t="shared" si="5"/>
        <v>1868.7809620253163</v>
      </c>
      <c r="M59" s="47">
        <f t="shared" si="40"/>
        <v>741.18720000000008</v>
      </c>
      <c r="N59" s="47">
        <f t="shared" si="6"/>
        <v>1127.5937620253162</v>
      </c>
      <c r="O59" s="47">
        <f t="shared" si="41"/>
        <v>490</v>
      </c>
      <c r="P59" s="47">
        <f t="shared" si="7"/>
        <v>637.59376202531621</v>
      </c>
      <c r="Q59" s="47">
        <f t="shared" si="47"/>
        <v>469</v>
      </c>
      <c r="V59">
        <v>49</v>
      </c>
      <c r="W59">
        <v>3.35</v>
      </c>
      <c r="Y59">
        <v>49</v>
      </c>
      <c r="Z59">
        <f t="shared" si="42"/>
        <v>572</v>
      </c>
      <c r="AA59">
        <f t="shared" si="8"/>
        <v>572</v>
      </c>
      <c r="AB59" s="30">
        <f t="shared" si="8"/>
        <v>457.6</v>
      </c>
      <c r="AC59">
        <f t="shared" si="8"/>
        <v>457.6</v>
      </c>
      <c r="AD59">
        <f t="shared" si="8"/>
        <v>228.8</v>
      </c>
      <c r="AE59">
        <f t="shared" si="8"/>
        <v>228.8</v>
      </c>
      <c r="AF59">
        <f t="shared" si="9"/>
        <v>1029.5999999999999</v>
      </c>
      <c r="AG59">
        <v>49</v>
      </c>
      <c r="AH59">
        <f t="shared" si="10"/>
        <v>1062</v>
      </c>
      <c r="AI59">
        <f t="shared" si="11"/>
        <v>3964.8</v>
      </c>
      <c r="AJ59">
        <f>各个系统的属性占比!AI54</f>
        <v>5.9</v>
      </c>
      <c r="AK59">
        <v>1</v>
      </c>
      <c r="AN59">
        <v>49</v>
      </c>
      <c r="AO59">
        <f t="shared" si="12"/>
        <v>1306.4999999999995</v>
      </c>
      <c r="AP59">
        <f t="shared" si="13"/>
        <v>4877.5999999999985</v>
      </c>
      <c r="AQ59">
        <f>各个系统的属性占比!AJ54</f>
        <v>9.0729166666666643</v>
      </c>
      <c r="AR59">
        <v>1</v>
      </c>
      <c r="AU59">
        <v>49</v>
      </c>
      <c r="AV59">
        <f t="shared" si="43"/>
        <v>0</v>
      </c>
      <c r="AW59">
        <f t="shared" si="44"/>
        <v>0</v>
      </c>
      <c r="AX59">
        <v>0</v>
      </c>
      <c r="BA59">
        <v>49</v>
      </c>
      <c r="BB59">
        <f t="shared" si="14"/>
        <v>1831.4999999999998</v>
      </c>
      <c r="BC59">
        <f t="shared" si="15"/>
        <v>6837.5999999999995</v>
      </c>
      <c r="BD59">
        <f>各个系统的属性占比!AK54</f>
        <v>16.958333333333332</v>
      </c>
      <c r="BE59">
        <v>1</v>
      </c>
      <c r="BH59">
        <v>49</v>
      </c>
      <c r="BI59">
        <f t="shared" si="16"/>
        <v>1050</v>
      </c>
      <c r="BJ59">
        <f t="shared" si="17"/>
        <v>3920.0000000000005</v>
      </c>
      <c r="BK59">
        <f>各个系统的属性占比!AM54</f>
        <v>7.291666666666667</v>
      </c>
      <c r="BL59">
        <v>0</v>
      </c>
      <c r="BO59" s="30">
        <v>49</v>
      </c>
      <c r="BP59">
        <f t="shared" si="18"/>
        <v>1050</v>
      </c>
      <c r="BQ59">
        <f t="shared" si="19"/>
        <v>3920.0000000000005</v>
      </c>
      <c r="BR59" s="30">
        <f>各个系统的属性占比!AL54</f>
        <v>14.583333333333334</v>
      </c>
      <c r="BS59">
        <v>0</v>
      </c>
      <c r="BV59">
        <v>49</v>
      </c>
      <c r="BW59">
        <f t="shared" si="20"/>
        <v>525</v>
      </c>
      <c r="BX59">
        <f t="shared" si="21"/>
        <v>1960.0000000000002</v>
      </c>
      <c r="BY59">
        <f>各个系统的属性占比!AN54</f>
        <v>7.291666666666667</v>
      </c>
      <c r="BZ59">
        <v>0</v>
      </c>
      <c r="CD59">
        <v>49</v>
      </c>
      <c r="CE59">
        <f t="shared" si="22"/>
        <v>4199.9999999999991</v>
      </c>
      <c r="CF59">
        <f t="shared" si="23"/>
        <v>15679.999999999996</v>
      </c>
      <c r="CG59">
        <f t="shared" si="24"/>
        <v>2344.5569620253164</v>
      </c>
      <c r="CK59">
        <v>49</v>
      </c>
      <c r="CL59">
        <f t="shared" si="25"/>
        <v>1062</v>
      </c>
      <c r="CM59">
        <f t="shared" si="26"/>
        <v>1306.4999999999995</v>
      </c>
      <c r="CN59">
        <f t="shared" si="27"/>
        <v>0</v>
      </c>
      <c r="CO59">
        <f t="shared" si="28"/>
        <v>1831.4999999999998</v>
      </c>
      <c r="CP59">
        <f t="shared" si="29"/>
        <v>1050</v>
      </c>
      <c r="CQ59">
        <f t="shared" si="30"/>
        <v>1050</v>
      </c>
      <c r="CR59">
        <f t="shared" si="31"/>
        <v>525</v>
      </c>
      <c r="CS59">
        <f t="shared" si="32"/>
        <v>6824.9999999999991</v>
      </c>
      <c r="CU59">
        <v>49</v>
      </c>
      <c r="CV59">
        <f t="shared" si="33"/>
        <v>0.15560439560439562</v>
      </c>
      <c r="CW59">
        <f t="shared" si="34"/>
        <v>0.19142857142857139</v>
      </c>
      <c r="CX59">
        <f t="shared" si="35"/>
        <v>0</v>
      </c>
      <c r="CY59">
        <f t="shared" si="36"/>
        <v>0.26835164835164838</v>
      </c>
      <c r="CZ59">
        <f t="shared" si="37"/>
        <v>0.15384615384615385</v>
      </c>
      <c r="DA59">
        <f t="shared" si="38"/>
        <v>0.15384615384615385</v>
      </c>
      <c r="DB59">
        <f t="shared" si="39"/>
        <v>7.6923076923076927E-2</v>
      </c>
    </row>
    <row r="60" spans="1:106" x14ac:dyDescent="0.15">
      <c r="B60">
        <f t="shared" si="51"/>
        <v>81</v>
      </c>
      <c r="I60">
        <v>50</v>
      </c>
      <c r="J60">
        <f t="shared" si="48"/>
        <v>2423.2338316268883</v>
      </c>
      <c r="K60">
        <f t="shared" si="4"/>
        <v>483.84000000000003</v>
      </c>
      <c r="L60">
        <f t="shared" si="5"/>
        <v>1939.3938316268882</v>
      </c>
      <c r="M60" s="47">
        <f t="shared" si="40"/>
        <v>762.88000000000011</v>
      </c>
      <c r="N60" s="47">
        <f t="shared" si="6"/>
        <v>1176.5138316268881</v>
      </c>
      <c r="O60" s="47">
        <f t="shared" si="41"/>
        <v>500</v>
      </c>
      <c r="P60" s="47">
        <f t="shared" si="7"/>
        <v>676.51383162688808</v>
      </c>
      <c r="Q60" s="47">
        <f t="shared" si="47"/>
        <v>485</v>
      </c>
      <c r="V60">
        <v>50</v>
      </c>
      <c r="W60">
        <v>3.4</v>
      </c>
      <c r="Y60">
        <v>50</v>
      </c>
      <c r="Z60">
        <f t="shared" si="42"/>
        <v>589</v>
      </c>
      <c r="AA60">
        <f t="shared" si="8"/>
        <v>589</v>
      </c>
      <c r="AB60" s="30">
        <f t="shared" si="8"/>
        <v>471.20000000000005</v>
      </c>
      <c r="AC60">
        <f t="shared" si="8"/>
        <v>471.20000000000005</v>
      </c>
      <c r="AD60">
        <f t="shared" si="8"/>
        <v>235.60000000000002</v>
      </c>
      <c r="AE60">
        <f t="shared" si="8"/>
        <v>235.60000000000002</v>
      </c>
      <c r="AF60">
        <f t="shared" si="9"/>
        <v>1060.2</v>
      </c>
      <c r="AG60">
        <v>50</v>
      </c>
      <c r="AH60">
        <f t="shared" si="10"/>
        <v>1080</v>
      </c>
      <c r="AI60">
        <f t="shared" si="11"/>
        <v>4032</v>
      </c>
      <c r="AJ60">
        <f>各个系统的属性占比!AI55</f>
        <v>6</v>
      </c>
      <c r="AK60">
        <v>1</v>
      </c>
      <c r="AN60">
        <v>50</v>
      </c>
      <c r="AO60">
        <f t="shared" si="12"/>
        <v>1349.9999999999995</v>
      </c>
      <c r="AP60">
        <f t="shared" si="13"/>
        <v>5039.9999999999982</v>
      </c>
      <c r="AQ60">
        <f>各个系统的属性占比!AJ55</f>
        <v>9.3749999999999964</v>
      </c>
      <c r="AR60">
        <v>1</v>
      </c>
      <c r="AU60">
        <v>50</v>
      </c>
      <c r="AV60">
        <f t="shared" si="43"/>
        <v>0</v>
      </c>
      <c r="AW60">
        <f t="shared" si="44"/>
        <v>0</v>
      </c>
      <c r="AX60">
        <v>0</v>
      </c>
      <c r="BA60">
        <v>50</v>
      </c>
      <c r="BB60">
        <f t="shared" si="14"/>
        <v>1890</v>
      </c>
      <c r="BC60">
        <f t="shared" si="15"/>
        <v>7056</v>
      </c>
      <c r="BD60">
        <f>各个系统的属性占比!AK55</f>
        <v>17.5</v>
      </c>
      <c r="BE60">
        <v>1</v>
      </c>
      <c r="BH60">
        <v>50</v>
      </c>
      <c r="BI60">
        <f t="shared" si="16"/>
        <v>1080</v>
      </c>
      <c r="BJ60">
        <f t="shared" si="17"/>
        <v>4032</v>
      </c>
      <c r="BK60">
        <f>各个系统的属性占比!AM55</f>
        <v>7.5</v>
      </c>
      <c r="BL60">
        <v>0</v>
      </c>
      <c r="BO60" s="30">
        <v>50</v>
      </c>
      <c r="BP60">
        <f t="shared" si="18"/>
        <v>1080</v>
      </c>
      <c r="BQ60">
        <f t="shared" si="19"/>
        <v>4032</v>
      </c>
      <c r="BR60" s="30">
        <f>各个系统的属性占比!AL55</f>
        <v>15</v>
      </c>
      <c r="BS60">
        <v>0</v>
      </c>
      <c r="BV60">
        <v>50</v>
      </c>
      <c r="BW60">
        <f t="shared" si="20"/>
        <v>540</v>
      </c>
      <c r="BX60">
        <f t="shared" si="21"/>
        <v>2016</v>
      </c>
      <c r="BY60">
        <f>各个系统的属性占比!AN55</f>
        <v>7.5</v>
      </c>
      <c r="BZ60">
        <v>0</v>
      </c>
      <c r="CD60">
        <v>50</v>
      </c>
      <c r="CE60">
        <f t="shared" si="22"/>
        <v>4320</v>
      </c>
      <c r="CF60">
        <f t="shared" si="23"/>
        <v>16127.999999999998</v>
      </c>
      <c r="CG60">
        <f t="shared" si="24"/>
        <v>2423.2338316268883</v>
      </c>
      <c r="CK60">
        <v>50</v>
      </c>
      <c r="CL60">
        <f t="shared" si="25"/>
        <v>1080</v>
      </c>
      <c r="CM60">
        <f t="shared" si="26"/>
        <v>1349.9999999999995</v>
      </c>
      <c r="CN60">
        <f t="shared" si="27"/>
        <v>0</v>
      </c>
      <c r="CO60">
        <f t="shared" si="28"/>
        <v>1890</v>
      </c>
      <c r="CP60">
        <f t="shared" si="29"/>
        <v>1080</v>
      </c>
      <c r="CQ60">
        <f t="shared" si="30"/>
        <v>1080</v>
      </c>
      <c r="CR60">
        <f t="shared" si="31"/>
        <v>540</v>
      </c>
      <c r="CS60">
        <f t="shared" si="32"/>
        <v>7020</v>
      </c>
      <c r="CU60">
        <v>50</v>
      </c>
      <c r="CV60">
        <f t="shared" si="33"/>
        <v>0.15384615384615385</v>
      </c>
      <c r="CW60">
        <f t="shared" si="34"/>
        <v>0.19230769230769224</v>
      </c>
      <c r="CX60">
        <f t="shared" si="35"/>
        <v>0</v>
      </c>
      <c r="CY60">
        <f t="shared" si="36"/>
        <v>0.26923076923076922</v>
      </c>
      <c r="CZ60">
        <f t="shared" si="37"/>
        <v>0.15384615384615385</v>
      </c>
      <c r="DA60">
        <f t="shared" si="38"/>
        <v>0.15384615384615385</v>
      </c>
      <c r="DB60">
        <f t="shared" si="39"/>
        <v>7.6923076923076927E-2</v>
      </c>
    </row>
    <row r="61" spans="1:106" x14ac:dyDescent="0.15">
      <c r="I61">
        <v>51</v>
      </c>
      <c r="J61">
        <f t="shared" si="48"/>
        <v>2502.9990454047806</v>
      </c>
      <c r="K61">
        <f t="shared" si="4"/>
        <v>491.904</v>
      </c>
      <c r="L61">
        <f t="shared" si="5"/>
        <v>2011.0950454047806</v>
      </c>
      <c r="M61" s="47">
        <f t="shared" si="40"/>
        <v>786.99200000000008</v>
      </c>
      <c r="N61" s="47">
        <f t="shared" si="6"/>
        <v>1224.1030454047805</v>
      </c>
      <c r="O61" s="47">
        <f t="shared" si="41"/>
        <v>520</v>
      </c>
      <c r="P61" s="47">
        <f t="shared" si="7"/>
        <v>704.10304540478046</v>
      </c>
      <c r="Q61" s="47">
        <f t="shared" si="47"/>
        <v>501</v>
      </c>
      <c r="V61">
        <v>51</v>
      </c>
      <c r="W61">
        <v>3.45</v>
      </c>
      <c r="Y61">
        <v>51</v>
      </c>
      <c r="Z61">
        <f t="shared" si="42"/>
        <v>606.25</v>
      </c>
      <c r="AA61">
        <f t="shared" si="8"/>
        <v>606.25</v>
      </c>
      <c r="AB61" s="30">
        <f t="shared" si="8"/>
        <v>485</v>
      </c>
      <c r="AC61">
        <f t="shared" si="8"/>
        <v>485</v>
      </c>
      <c r="AD61">
        <f t="shared" si="8"/>
        <v>242.5</v>
      </c>
      <c r="AE61">
        <f t="shared" si="8"/>
        <v>242.5</v>
      </c>
      <c r="AF61">
        <f t="shared" si="9"/>
        <v>1091.25</v>
      </c>
      <c r="AG61">
        <v>51</v>
      </c>
      <c r="AH61">
        <f t="shared" si="10"/>
        <v>1098</v>
      </c>
      <c r="AI61">
        <f t="shared" si="11"/>
        <v>4099.2</v>
      </c>
      <c r="AJ61">
        <f>各个系统的属性占比!AI56</f>
        <v>6.1</v>
      </c>
      <c r="AK61">
        <v>1</v>
      </c>
      <c r="AN61">
        <v>51</v>
      </c>
      <c r="AO61">
        <f t="shared" si="12"/>
        <v>1402.4999999999995</v>
      </c>
      <c r="AP61">
        <f t="shared" si="13"/>
        <v>5235.9999999999982</v>
      </c>
      <c r="AQ61">
        <f>各个系统的属性占比!AJ56</f>
        <v>9.7395833333333304</v>
      </c>
      <c r="AR61">
        <v>1</v>
      </c>
      <c r="AU61">
        <v>51</v>
      </c>
      <c r="AV61">
        <f t="shared" si="43"/>
        <v>0</v>
      </c>
      <c r="AW61">
        <f t="shared" si="44"/>
        <v>0</v>
      </c>
      <c r="AX61">
        <v>0</v>
      </c>
      <c r="BA61">
        <v>51</v>
      </c>
      <c r="BB61">
        <f t="shared" si="14"/>
        <v>1987.5</v>
      </c>
      <c r="BC61">
        <f t="shared" si="15"/>
        <v>7420</v>
      </c>
      <c r="BD61">
        <f>各个系统的属性占比!AK56</f>
        <v>18.402777777777779</v>
      </c>
      <c r="BE61">
        <v>1</v>
      </c>
      <c r="BH61">
        <v>51</v>
      </c>
      <c r="BI61">
        <f t="shared" si="16"/>
        <v>1122</v>
      </c>
      <c r="BJ61">
        <f t="shared" si="17"/>
        <v>4188.8</v>
      </c>
      <c r="BK61">
        <f>各个系统的属性占比!AM56</f>
        <v>7.791666666666667</v>
      </c>
      <c r="BL61">
        <v>0</v>
      </c>
      <c r="BO61" s="30">
        <v>51</v>
      </c>
      <c r="BP61">
        <f t="shared" si="18"/>
        <v>1122</v>
      </c>
      <c r="BQ61">
        <f t="shared" si="19"/>
        <v>4188.8</v>
      </c>
      <c r="BR61" s="30">
        <f>各个系统的属性占比!AL56</f>
        <v>15.583333333333334</v>
      </c>
      <c r="BS61">
        <v>0</v>
      </c>
      <c r="BV61">
        <v>51</v>
      </c>
      <c r="BW61">
        <f t="shared" si="20"/>
        <v>561</v>
      </c>
      <c r="BX61">
        <f t="shared" si="21"/>
        <v>2094.4</v>
      </c>
      <c r="BY61">
        <f>各个系统的属性占比!AN56</f>
        <v>7.791666666666667</v>
      </c>
      <c r="BZ61">
        <v>0</v>
      </c>
      <c r="CD61">
        <v>51</v>
      </c>
      <c r="CE61">
        <f t="shared" si="22"/>
        <v>4488</v>
      </c>
      <c r="CF61">
        <f t="shared" si="23"/>
        <v>16755.199999999997</v>
      </c>
      <c r="CG61">
        <f t="shared" si="24"/>
        <v>2502.9990454047806</v>
      </c>
      <c r="CK61">
        <v>51</v>
      </c>
      <c r="CL61">
        <f t="shared" si="25"/>
        <v>1098</v>
      </c>
      <c r="CM61">
        <f t="shared" si="26"/>
        <v>1402.4999999999995</v>
      </c>
      <c r="CN61">
        <f t="shared" si="27"/>
        <v>0</v>
      </c>
      <c r="CO61">
        <f t="shared" si="28"/>
        <v>1987.5</v>
      </c>
      <c r="CP61">
        <f t="shared" si="29"/>
        <v>1122</v>
      </c>
      <c r="CQ61">
        <f t="shared" si="30"/>
        <v>1122</v>
      </c>
      <c r="CR61">
        <f t="shared" si="31"/>
        <v>561</v>
      </c>
      <c r="CS61">
        <f t="shared" si="32"/>
        <v>7293</v>
      </c>
      <c r="CU61">
        <v>51</v>
      </c>
      <c r="CV61">
        <f t="shared" si="33"/>
        <v>0.15055532702591526</v>
      </c>
      <c r="CW61">
        <f t="shared" si="34"/>
        <v>0.19230769230769224</v>
      </c>
      <c r="CX61">
        <f t="shared" si="35"/>
        <v>0</v>
      </c>
      <c r="CY61">
        <f t="shared" si="36"/>
        <v>0.27252159605100784</v>
      </c>
      <c r="CZ61">
        <f t="shared" si="37"/>
        <v>0.15384615384615385</v>
      </c>
      <c r="DA61">
        <f t="shared" si="38"/>
        <v>0.15384615384615385</v>
      </c>
      <c r="DB61">
        <f t="shared" si="39"/>
        <v>7.6923076923076927E-2</v>
      </c>
    </row>
    <row r="62" spans="1:106" x14ac:dyDescent="0.15">
      <c r="I62">
        <v>52</v>
      </c>
      <c r="J62">
        <f t="shared" si="48"/>
        <v>2583.8497653174322</v>
      </c>
      <c r="K62">
        <f t="shared" si="4"/>
        <v>499.96800000000007</v>
      </c>
      <c r="L62">
        <f t="shared" si="5"/>
        <v>2083.8817653174319</v>
      </c>
      <c r="M62" s="47">
        <f t="shared" si="40"/>
        <v>811.10400000000004</v>
      </c>
      <c r="N62" s="47">
        <f t="shared" si="6"/>
        <v>1272.7777653174319</v>
      </c>
      <c r="O62" s="47">
        <f t="shared" si="41"/>
        <v>540</v>
      </c>
      <c r="P62" s="47">
        <f t="shared" si="7"/>
        <v>732.77776531743189</v>
      </c>
      <c r="Q62" s="47">
        <f t="shared" si="47"/>
        <v>517</v>
      </c>
      <c r="V62">
        <v>52</v>
      </c>
      <c r="W62">
        <v>3.5</v>
      </c>
      <c r="Y62">
        <v>52</v>
      </c>
      <c r="Z62">
        <f t="shared" si="42"/>
        <v>623.75</v>
      </c>
      <c r="AA62">
        <f t="shared" si="8"/>
        <v>623.75</v>
      </c>
      <c r="AB62" s="30">
        <f t="shared" si="8"/>
        <v>499</v>
      </c>
      <c r="AC62">
        <f t="shared" si="8"/>
        <v>499</v>
      </c>
      <c r="AD62">
        <f t="shared" si="8"/>
        <v>249.5</v>
      </c>
      <c r="AE62">
        <f t="shared" si="8"/>
        <v>249.5</v>
      </c>
      <c r="AF62">
        <f t="shared" si="9"/>
        <v>1122.75</v>
      </c>
      <c r="AG62">
        <v>52</v>
      </c>
      <c r="AH62">
        <f t="shared" si="10"/>
        <v>1116</v>
      </c>
      <c r="AI62">
        <f t="shared" si="11"/>
        <v>4166.4000000000005</v>
      </c>
      <c r="AJ62">
        <f>各个系统的属性占比!AI57</f>
        <v>6.2</v>
      </c>
      <c r="AK62">
        <v>1</v>
      </c>
      <c r="AN62">
        <v>52</v>
      </c>
      <c r="AO62">
        <f t="shared" si="12"/>
        <v>1454.9999999999993</v>
      </c>
      <c r="AP62">
        <f t="shared" si="13"/>
        <v>5431.9999999999982</v>
      </c>
      <c r="AQ62">
        <f>各个系统的属性占比!AJ57</f>
        <v>10.104166666666663</v>
      </c>
      <c r="AR62">
        <v>1</v>
      </c>
      <c r="AU62">
        <v>52</v>
      </c>
      <c r="AV62">
        <f t="shared" si="43"/>
        <v>0</v>
      </c>
      <c r="AW62">
        <f t="shared" si="44"/>
        <v>0</v>
      </c>
      <c r="AX62">
        <v>0</v>
      </c>
      <c r="BA62">
        <v>52</v>
      </c>
      <c r="BB62">
        <f t="shared" si="14"/>
        <v>2085</v>
      </c>
      <c r="BC62">
        <f t="shared" si="15"/>
        <v>7784</v>
      </c>
      <c r="BD62">
        <f>各个系统的属性占比!AK57</f>
        <v>19.305555555555557</v>
      </c>
      <c r="BE62">
        <v>1</v>
      </c>
      <c r="BH62">
        <v>52</v>
      </c>
      <c r="BI62">
        <f t="shared" si="16"/>
        <v>1164</v>
      </c>
      <c r="BJ62">
        <f t="shared" si="17"/>
        <v>4345.6000000000004</v>
      </c>
      <c r="BK62">
        <f>各个系统的属性占比!AM57</f>
        <v>8.0833333333333339</v>
      </c>
      <c r="BL62">
        <v>0</v>
      </c>
      <c r="BO62" s="30">
        <v>52</v>
      </c>
      <c r="BP62">
        <f t="shared" si="18"/>
        <v>1164</v>
      </c>
      <c r="BQ62">
        <f t="shared" si="19"/>
        <v>4345.6000000000004</v>
      </c>
      <c r="BR62" s="30">
        <f>各个系统的属性占比!AL57</f>
        <v>16.166666666666668</v>
      </c>
      <c r="BS62">
        <v>0</v>
      </c>
      <c r="BV62">
        <v>52</v>
      </c>
      <c r="BW62">
        <f t="shared" si="20"/>
        <v>582</v>
      </c>
      <c r="BX62">
        <f t="shared" si="21"/>
        <v>2172.8000000000002</v>
      </c>
      <c r="BY62">
        <f>各个系统的属性占比!AN57</f>
        <v>8.0833333333333339</v>
      </c>
      <c r="BZ62">
        <v>0</v>
      </c>
      <c r="CD62">
        <v>52</v>
      </c>
      <c r="CE62">
        <f t="shared" si="22"/>
        <v>4655.9999999999991</v>
      </c>
      <c r="CF62">
        <f t="shared" si="23"/>
        <v>17382.399999999998</v>
      </c>
      <c r="CG62">
        <f t="shared" si="24"/>
        <v>2583.8497653174322</v>
      </c>
      <c r="CK62">
        <v>52</v>
      </c>
      <c r="CL62">
        <f t="shared" si="25"/>
        <v>1116</v>
      </c>
      <c r="CM62">
        <f t="shared" si="26"/>
        <v>1454.9999999999993</v>
      </c>
      <c r="CN62">
        <f t="shared" si="27"/>
        <v>0</v>
      </c>
      <c r="CO62">
        <f t="shared" si="28"/>
        <v>2085</v>
      </c>
      <c r="CP62">
        <f t="shared" si="29"/>
        <v>1164</v>
      </c>
      <c r="CQ62">
        <f t="shared" si="30"/>
        <v>1164</v>
      </c>
      <c r="CR62">
        <f t="shared" si="31"/>
        <v>582</v>
      </c>
      <c r="CS62">
        <f t="shared" si="32"/>
        <v>7565.9999999999991</v>
      </c>
      <c r="CU62">
        <v>52</v>
      </c>
      <c r="CV62">
        <f t="shared" si="33"/>
        <v>0.14750198255352898</v>
      </c>
      <c r="CW62">
        <f t="shared" si="34"/>
        <v>0.19230769230769224</v>
      </c>
      <c r="CX62">
        <f t="shared" si="35"/>
        <v>0</v>
      </c>
      <c r="CY62">
        <f t="shared" si="36"/>
        <v>0.27557494052339415</v>
      </c>
      <c r="CZ62">
        <f t="shared" si="37"/>
        <v>0.15384615384615385</v>
      </c>
      <c r="DA62">
        <f t="shared" si="38"/>
        <v>0.15384615384615385</v>
      </c>
      <c r="DB62">
        <f t="shared" si="39"/>
        <v>7.6923076923076927E-2</v>
      </c>
    </row>
    <row r="63" spans="1:106" x14ac:dyDescent="0.15">
      <c r="I63">
        <v>53</v>
      </c>
      <c r="J63">
        <f t="shared" si="48"/>
        <v>2665.7833144094129</v>
      </c>
      <c r="K63">
        <f t="shared" si="4"/>
        <v>508.03199999999993</v>
      </c>
      <c r="L63">
        <f t="shared" si="5"/>
        <v>2157.7513144094128</v>
      </c>
      <c r="M63" s="47">
        <f t="shared" si="40"/>
        <v>835.21600000000001</v>
      </c>
      <c r="N63" s="47">
        <f t="shared" si="6"/>
        <v>1322.5353144094129</v>
      </c>
      <c r="O63" s="47">
        <f t="shared" si="41"/>
        <v>560</v>
      </c>
      <c r="P63" s="47">
        <f t="shared" si="7"/>
        <v>762.53531440941288</v>
      </c>
      <c r="Q63" s="47">
        <f t="shared" si="47"/>
        <v>533</v>
      </c>
      <c r="V63">
        <v>53</v>
      </c>
      <c r="W63">
        <v>3.55</v>
      </c>
      <c r="Y63">
        <v>53</v>
      </c>
      <c r="Z63">
        <f t="shared" si="42"/>
        <v>641.5</v>
      </c>
      <c r="AA63">
        <f t="shared" si="8"/>
        <v>641.5</v>
      </c>
      <c r="AB63" s="30">
        <f t="shared" si="8"/>
        <v>513.20000000000005</v>
      </c>
      <c r="AC63">
        <f t="shared" si="8"/>
        <v>513.20000000000005</v>
      </c>
      <c r="AD63">
        <f t="shared" si="8"/>
        <v>256.60000000000002</v>
      </c>
      <c r="AE63">
        <f t="shared" si="8"/>
        <v>256.60000000000002</v>
      </c>
      <c r="AF63">
        <f t="shared" si="9"/>
        <v>1154.7</v>
      </c>
      <c r="AG63">
        <v>53</v>
      </c>
      <c r="AH63">
        <f t="shared" si="10"/>
        <v>1134</v>
      </c>
      <c r="AI63">
        <f t="shared" si="11"/>
        <v>4233.5999999999995</v>
      </c>
      <c r="AJ63">
        <f>各个系统的属性占比!AI58</f>
        <v>6.3</v>
      </c>
      <c r="AK63">
        <v>1</v>
      </c>
      <c r="AN63">
        <v>53</v>
      </c>
      <c r="AO63">
        <f t="shared" si="12"/>
        <v>1507.4999999999995</v>
      </c>
      <c r="AP63">
        <f t="shared" si="13"/>
        <v>5627.9999999999982</v>
      </c>
      <c r="AQ63">
        <f>各个系统的属性占比!AJ58</f>
        <v>10.468749999999996</v>
      </c>
      <c r="AR63">
        <v>1</v>
      </c>
      <c r="AU63">
        <v>53</v>
      </c>
      <c r="AV63">
        <f t="shared" si="43"/>
        <v>0</v>
      </c>
      <c r="AW63">
        <f t="shared" si="44"/>
        <v>0</v>
      </c>
      <c r="AX63">
        <v>0</v>
      </c>
      <c r="BA63">
        <v>53</v>
      </c>
      <c r="BB63">
        <f t="shared" si="14"/>
        <v>2182.5000000000005</v>
      </c>
      <c r="BC63">
        <f t="shared" si="15"/>
        <v>8148.0000000000009</v>
      </c>
      <c r="BD63">
        <f>各个系统的属性占比!AK58</f>
        <v>20.208333333333336</v>
      </c>
      <c r="BE63">
        <v>1</v>
      </c>
      <c r="BH63">
        <v>53</v>
      </c>
      <c r="BI63">
        <f t="shared" si="16"/>
        <v>1206.0000000000002</v>
      </c>
      <c r="BJ63">
        <f t="shared" si="17"/>
        <v>4502.4000000000015</v>
      </c>
      <c r="BK63">
        <f>各个系统的属性占比!AM58</f>
        <v>8.3750000000000018</v>
      </c>
      <c r="BL63">
        <v>0</v>
      </c>
      <c r="BO63" s="30">
        <v>53</v>
      </c>
      <c r="BP63">
        <f t="shared" si="18"/>
        <v>1206.0000000000002</v>
      </c>
      <c r="BQ63">
        <f t="shared" si="19"/>
        <v>4502.4000000000015</v>
      </c>
      <c r="BR63" s="30">
        <f>各个系统的属性占比!AL58</f>
        <v>16.750000000000004</v>
      </c>
      <c r="BS63">
        <v>0</v>
      </c>
      <c r="BV63">
        <v>53</v>
      </c>
      <c r="BW63">
        <f t="shared" si="20"/>
        <v>603.00000000000011</v>
      </c>
      <c r="BX63">
        <f t="shared" si="21"/>
        <v>2251.2000000000007</v>
      </c>
      <c r="BY63">
        <f>各个系统的属性占比!AN58</f>
        <v>8.3750000000000018</v>
      </c>
      <c r="BZ63">
        <v>0</v>
      </c>
      <c r="CD63">
        <v>53</v>
      </c>
      <c r="CE63">
        <f t="shared" si="22"/>
        <v>4824</v>
      </c>
      <c r="CF63">
        <f t="shared" si="23"/>
        <v>18009.599999999999</v>
      </c>
      <c r="CG63">
        <f t="shared" si="24"/>
        <v>2665.7833144094129</v>
      </c>
      <c r="CK63">
        <v>53</v>
      </c>
      <c r="CL63">
        <f t="shared" si="25"/>
        <v>1134</v>
      </c>
      <c r="CM63">
        <f t="shared" si="26"/>
        <v>1507.4999999999995</v>
      </c>
      <c r="CN63">
        <f t="shared" si="27"/>
        <v>0</v>
      </c>
      <c r="CO63">
        <f t="shared" si="28"/>
        <v>2182.5000000000005</v>
      </c>
      <c r="CP63">
        <f t="shared" si="29"/>
        <v>1206.0000000000002</v>
      </c>
      <c r="CQ63">
        <f t="shared" si="30"/>
        <v>1206.0000000000002</v>
      </c>
      <c r="CR63">
        <f t="shared" si="31"/>
        <v>603.00000000000011</v>
      </c>
      <c r="CS63">
        <f t="shared" si="32"/>
        <v>7839</v>
      </c>
      <c r="CU63">
        <v>53</v>
      </c>
      <c r="CV63">
        <f t="shared" si="33"/>
        <v>0.14466130884041331</v>
      </c>
      <c r="CW63">
        <f t="shared" si="34"/>
        <v>0.19230769230769226</v>
      </c>
      <c r="CX63">
        <f t="shared" si="35"/>
        <v>0</v>
      </c>
      <c r="CY63">
        <f t="shared" si="36"/>
        <v>0.27841561423650979</v>
      </c>
      <c r="CZ63">
        <f t="shared" si="37"/>
        <v>0.15384615384615388</v>
      </c>
      <c r="DA63">
        <f t="shared" si="38"/>
        <v>0.15384615384615388</v>
      </c>
      <c r="DB63">
        <f t="shared" si="39"/>
        <v>7.6923076923076941E-2</v>
      </c>
    </row>
    <row r="64" spans="1:106" x14ac:dyDescent="0.15">
      <c r="I64">
        <v>54</v>
      </c>
      <c r="J64">
        <f t="shared" si="48"/>
        <v>2748.7971694205635</v>
      </c>
      <c r="K64">
        <f t="shared" si="4"/>
        <v>516.096</v>
      </c>
      <c r="L64">
        <f t="shared" si="5"/>
        <v>2232.7011694205635</v>
      </c>
      <c r="M64" s="47">
        <f t="shared" si="40"/>
        <v>859.32799999999997</v>
      </c>
      <c r="N64" s="47">
        <f t="shared" si="6"/>
        <v>1373.3731694205635</v>
      </c>
      <c r="O64" s="47">
        <f t="shared" si="41"/>
        <v>580</v>
      </c>
      <c r="P64" s="47">
        <f t="shared" si="7"/>
        <v>793.3731694205635</v>
      </c>
      <c r="Q64" s="47">
        <f t="shared" si="47"/>
        <v>550</v>
      </c>
      <c r="V64">
        <v>54</v>
      </c>
      <c r="W64">
        <v>3.6</v>
      </c>
      <c r="Y64">
        <v>54</v>
      </c>
      <c r="Z64">
        <f t="shared" si="42"/>
        <v>659.5</v>
      </c>
      <c r="AA64">
        <f t="shared" si="8"/>
        <v>659.5</v>
      </c>
      <c r="AB64" s="30">
        <f t="shared" si="8"/>
        <v>527.6</v>
      </c>
      <c r="AC64">
        <f t="shared" si="8"/>
        <v>527.6</v>
      </c>
      <c r="AD64">
        <f t="shared" si="8"/>
        <v>263.8</v>
      </c>
      <c r="AE64">
        <f t="shared" si="8"/>
        <v>263.8</v>
      </c>
      <c r="AF64">
        <f t="shared" si="9"/>
        <v>1187.0999999999999</v>
      </c>
      <c r="AG64">
        <v>54</v>
      </c>
      <c r="AH64">
        <f t="shared" si="10"/>
        <v>1152</v>
      </c>
      <c r="AI64">
        <f t="shared" si="11"/>
        <v>4300.8</v>
      </c>
      <c r="AJ64">
        <f>各个系统的属性占比!AI59</f>
        <v>6.4</v>
      </c>
      <c r="AK64">
        <v>1</v>
      </c>
      <c r="AN64">
        <v>54</v>
      </c>
      <c r="AO64">
        <f t="shared" si="12"/>
        <v>1559.9999999999993</v>
      </c>
      <c r="AP64">
        <f t="shared" si="13"/>
        <v>5823.9999999999973</v>
      </c>
      <c r="AQ64">
        <f>各个系统的属性占比!AJ59</f>
        <v>10.833333333333329</v>
      </c>
      <c r="AR64">
        <v>1</v>
      </c>
      <c r="AU64">
        <v>54</v>
      </c>
      <c r="AV64">
        <f t="shared" si="43"/>
        <v>0</v>
      </c>
      <c r="AW64">
        <f t="shared" si="44"/>
        <v>0</v>
      </c>
      <c r="AX64">
        <v>0</v>
      </c>
      <c r="BA64">
        <v>54</v>
      </c>
      <c r="BB64">
        <f t="shared" si="14"/>
        <v>2280.0000000000009</v>
      </c>
      <c r="BC64">
        <f t="shared" si="15"/>
        <v>8512.0000000000018</v>
      </c>
      <c r="BD64">
        <f>各个系统的属性占比!AK59</f>
        <v>21.111111111111118</v>
      </c>
      <c r="BE64">
        <v>1</v>
      </c>
      <c r="BH64">
        <v>54</v>
      </c>
      <c r="BI64">
        <f t="shared" si="16"/>
        <v>1248.0000000000002</v>
      </c>
      <c r="BJ64">
        <f t="shared" si="17"/>
        <v>4659.2000000000007</v>
      </c>
      <c r="BK64">
        <f>各个系统的属性占比!AM59</f>
        <v>8.6666666666666679</v>
      </c>
      <c r="BL64">
        <v>0</v>
      </c>
      <c r="BO64" s="30">
        <v>54</v>
      </c>
      <c r="BP64">
        <f t="shared" si="18"/>
        <v>1248.0000000000002</v>
      </c>
      <c r="BQ64">
        <f t="shared" si="19"/>
        <v>4659.2000000000007</v>
      </c>
      <c r="BR64" s="30">
        <f>各个系统的属性占比!AL59</f>
        <v>17.333333333333336</v>
      </c>
      <c r="BS64">
        <v>0</v>
      </c>
      <c r="BV64">
        <v>54</v>
      </c>
      <c r="BW64">
        <f t="shared" si="20"/>
        <v>624.00000000000011</v>
      </c>
      <c r="BX64">
        <f t="shared" si="21"/>
        <v>2329.6000000000004</v>
      </c>
      <c r="BY64">
        <f>各个系统的属性占比!AN59</f>
        <v>8.6666666666666679</v>
      </c>
      <c r="BZ64">
        <v>0</v>
      </c>
      <c r="CD64">
        <v>54</v>
      </c>
      <c r="CE64">
        <f t="shared" si="22"/>
        <v>4992</v>
      </c>
      <c r="CF64">
        <f t="shared" si="23"/>
        <v>18636.8</v>
      </c>
      <c r="CG64">
        <f t="shared" si="24"/>
        <v>2748.7971694205635</v>
      </c>
      <c r="CK64">
        <v>54</v>
      </c>
      <c r="CL64">
        <f t="shared" si="25"/>
        <v>1152</v>
      </c>
      <c r="CM64">
        <f t="shared" si="26"/>
        <v>1559.9999999999993</v>
      </c>
      <c r="CN64">
        <f t="shared" si="27"/>
        <v>0</v>
      </c>
      <c r="CO64">
        <f t="shared" si="28"/>
        <v>2280.0000000000009</v>
      </c>
      <c r="CP64">
        <f t="shared" si="29"/>
        <v>1248.0000000000002</v>
      </c>
      <c r="CQ64">
        <f t="shared" si="30"/>
        <v>1248.0000000000002</v>
      </c>
      <c r="CR64">
        <f t="shared" si="31"/>
        <v>624.00000000000011</v>
      </c>
      <c r="CS64">
        <f t="shared" si="32"/>
        <v>8112</v>
      </c>
      <c r="CU64">
        <v>54</v>
      </c>
      <c r="CV64">
        <f t="shared" si="33"/>
        <v>0.14201183431952663</v>
      </c>
      <c r="CW64">
        <f t="shared" si="34"/>
        <v>0.19230769230769224</v>
      </c>
      <c r="CX64">
        <f t="shared" si="35"/>
        <v>0</v>
      </c>
      <c r="CY64">
        <f t="shared" si="36"/>
        <v>0.28106508875739655</v>
      </c>
      <c r="CZ64">
        <f t="shared" si="37"/>
        <v>0.15384615384615388</v>
      </c>
      <c r="DA64">
        <f t="shared" si="38"/>
        <v>0.15384615384615388</v>
      </c>
      <c r="DB64">
        <f t="shared" si="39"/>
        <v>7.6923076923076941E-2</v>
      </c>
    </row>
    <row r="65" spans="1:106" x14ac:dyDescent="0.15">
      <c r="I65">
        <v>55</v>
      </c>
      <c r="J65">
        <f t="shared" si="48"/>
        <v>2832.8889538847047</v>
      </c>
      <c r="K65">
        <f t="shared" si="4"/>
        <v>524.16</v>
      </c>
      <c r="L65">
        <f t="shared" si="5"/>
        <v>2308.7289538847049</v>
      </c>
      <c r="M65" s="47">
        <f t="shared" si="40"/>
        <v>883.43999999999994</v>
      </c>
      <c r="N65" s="47">
        <f t="shared" si="6"/>
        <v>1425.2889538847048</v>
      </c>
      <c r="O65" s="47">
        <f t="shared" si="41"/>
        <v>600</v>
      </c>
      <c r="P65" s="47">
        <f t="shared" si="7"/>
        <v>825.28895388470482</v>
      </c>
      <c r="Q65" s="47">
        <f t="shared" si="47"/>
        <v>567</v>
      </c>
      <c r="V65">
        <v>55</v>
      </c>
      <c r="W65">
        <v>3.65</v>
      </c>
      <c r="Y65">
        <v>55</v>
      </c>
      <c r="Z65">
        <f t="shared" si="42"/>
        <v>677.75</v>
      </c>
      <c r="AA65">
        <f t="shared" si="8"/>
        <v>677.75</v>
      </c>
      <c r="AB65" s="30">
        <f t="shared" si="8"/>
        <v>542.20000000000005</v>
      </c>
      <c r="AC65">
        <f t="shared" si="8"/>
        <v>542.20000000000005</v>
      </c>
      <c r="AD65">
        <f t="shared" si="8"/>
        <v>271.10000000000002</v>
      </c>
      <c r="AE65">
        <f t="shared" si="8"/>
        <v>271.10000000000002</v>
      </c>
      <c r="AF65">
        <f t="shared" si="9"/>
        <v>1219.95</v>
      </c>
      <c r="AG65">
        <v>55</v>
      </c>
      <c r="AH65">
        <f t="shared" si="10"/>
        <v>1170</v>
      </c>
      <c r="AI65">
        <f t="shared" si="11"/>
        <v>4368</v>
      </c>
      <c r="AJ65">
        <f>各个系统的属性占比!AI60</f>
        <v>6.5</v>
      </c>
      <c r="AK65">
        <v>1</v>
      </c>
      <c r="AN65">
        <v>55</v>
      </c>
      <c r="AO65">
        <f t="shared" si="12"/>
        <v>1612.4999999999991</v>
      </c>
      <c r="AP65">
        <f t="shared" si="13"/>
        <v>6019.9999999999973</v>
      </c>
      <c r="AQ65">
        <f>各个系统的属性占比!AJ60</f>
        <v>11.197916666666661</v>
      </c>
      <c r="AR65">
        <v>1</v>
      </c>
      <c r="AU65">
        <v>55</v>
      </c>
      <c r="AV65">
        <f t="shared" si="43"/>
        <v>0</v>
      </c>
      <c r="AW65">
        <f t="shared" si="44"/>
        <v>0</v>
      </c>
      <c r="AX65">
        <v>0</v>
      </c>
      <c r="BA65">
        <v>55</v>
      </c>
      <c r="BB65">
        <f t="shared" si="14"/>
        <v>2377.5000000000009</v>
      </c>
      <c r="BC65">
        <f t="shared" si="15"/>
        <v>8876.0000000000036</v>
      </c>
      <c r="BD65">
        <f>各个系统的属性占比!AK60</f>
        <v>22.013888888888896</v>
      </c>
      <c r="BE65">
        <v>1</v>
      </c>
      <c r="BH65">
        <v>55</v>
      </c>
      <c r="BI65">
        <f t="shared" si="16"/>
        <v>1290.0000000000005</v>
      </c>
      <c r="BJ65">
        <f t="shared" si="17"/>
        <v>4816.0000000000018</v>
      </c>
      <c r="BK65">
        <f>各个系统的属性占比!AM60</f>
        <v>8.9583333333333357</v>
      </c>
      <c r="BL65">
        <v>0</v>
      </c>
      <c r="BO65" s="30">
        <v>55</v>
      </c>
      <c r="BP65">
        <f t="shared" si="18"/>
        <v>1290.0000000000005</v>
      </c>
      <c r="BQ65">
        <f t="shared" si="19"/>
        <v>4816.0000000000018</v>
      </c>
      <c r="BR65" s="30">
        <f>各个系统的属性占比!AL60</f>
        <v>17.916666666666671</v>
      </c>
      <c r="BS65">
        <v>0</v>
      </c>
      <c r="BV65">
        <v>55</v>
      </c>
      <c r="BW65">
        <f t="shared" si="20"/>
        <v>645.00000000000023</v>
      </c>
      <c r="BX65">
        <f t="shared" si="21"/>
        <v>2408.0000000000009</v>
      </c>
      <c r="BY65">
        <f>各个系统的属性占比!AN60</f>
        <v>8.9583333333333357</v>
      </c>
      <c r="BZ65">
        <v>0</v>
      </c>
      <c r="CD65">
        <v>55</v>
      </c>
      <c r="CE65">
        <f t="shared" si="22"/>
        <v>5160</v>
      </c>
      <c r="CF65">
        <f t="shared" si="23"/>
        <v>19264</v>
      </c>
      <c r="CG65">
        <f t="shared" si="24"/>
        <v>2832.8889538847047</v>
      </c>
      <c r="CK65">
        <v>55</v>
      </c>
      <c r="CL65">
        <f t="shared" si="25"/>
        <v>1170</v>
      </c>
      <c r="CM65">
        <f t="shared" si="26"/>
        <v>1612.4999999999991</v>
      </c>
      <c r="CN65">
        <f t="shared" si="27"/>
        <v>0</v>
      </c>
      <c r="CO65">
        <f t="shared" si="28"/>
        <v>2377.5000000000009</v>
      </c>
      <c r="CP65">
        <f t="shared" si="29"/>
        <v>1290.0000000000005</v>
      </c>
      <c r="CQ65">
        <f t="shared" si="30"/>
        <v>1290.0000000000005</v>
      </c>
      <c r="CR65">
        <f t="shared" si="31"/>
        <v>645.00000000000023</v>
      </c>
      <c r="CS65">
        <f t="shared" si="32"/>
        <v>8385</v>
      </c>
      <c r="CU65">
        <v>55</v>
      </c>
      <c r="CV65">
        <f t="shared" si="33"/>
        <v>0.13953488372093023</v>
      </c>
      <c r="CW65">
        <f t="shared" si="34"/>
        <v>0.19230769230769221</v>
      </c>
      <c r="CX65">
        <f t="shared" si="35"/>
        <v>0</v>
      </c>
      <c r="CY65">
        <f t="shared" si="36"/>
        <v>0.28354203935599293</v>
      </c>
      <c r="CZ65">
        <f t="shared" si="37"/>
        <v>0.15384615384615391</v>
      </c>
      <c r="DA65">
        <f t="shared" si="38"/>
        <v>0.15384615384615391</v>
      </c>
      <c r="DB65">
        <f t="shared" si="39"/>
        <v>7.6923076923076955E-2</v>
      </c>
    </row>
    <row r="66" spans="1:106" x14ac:dyDescent="0.15">
      <c r="I66">
        <v>56</v>
      </c>
      <c r="J66">
        <f t="shared" si="48"/>
        <v>2918.0564316774216</v>
      </c>
      <c r="K66">
        <f t="shared" si="4"/>
        <v>532.22399999999993</v>
      </c>
      <c r="L66">
        <f t="shared" si="5"/>
        <v>2385.8324316774215</v>
      </c>
      <c r="M66" s="47">
        <f t="shared" si="40"/>
        <v>907.55199999999991</v>
      </c>
      <c r="N66" s="47">
        <f t="shared" si="6"/>
        <v>1478.2804316774216</v>
      </c>
      <c r="O66" s="47">
        <f t="shared" si="41"/>
        <v>620</v>
      </c>
      <c r="P66" s="47">
        <f t="shared" si="7"/>
        <v>858.28043167742157</v>
      </c>
      <c r="Q66" s="47">
        <f t="shared" si="47"/>
        <v>584</v>
      </c>
      <c r="V66">
        <v>56</v>
      </c>
      <c r="W66">
        <v>3.7</v>
      </c>
      <c r="Y66">
        <v>56</v>
      </c>
      <c r="Z66">
        <f t="shared" si="42"/>
        <v>696.25</v>
      </c>
      <c r="AA66">
        <f t="shared" si="8"/>
        <v>696.25</v>
      </c>
      <c r="AB66" s="30">
        <f t="shared" si="8"/>
        <v>557</v>
      </c>
      <c r="AC66">
        <f t="shared" si="8"/>
        <v>557</v>
      </c>
      <c r="AD66">
        <f t="shared" si="8"/>
        <v>278.5</v>
      </c>
      <c r="AE66">
        <f t="shared" si="8"/>
        <v>278.5</v>
      </c>
      <c r="AF66">
        <f t="shared" si="9"/>
        <v>1253.25</v>
      </c>
      <c r="AG66">
        <v>56</v>
      </c>
      <c r="AH66">
        <f t="shared" si="10"/>
        <v>1188</v>
      </c>
      <c r="AI66">
        <f t="shared" si="11"/>
        <v>4435.2</v>
      </c>
      <c r="AJ66">
        <f>各个系统的属性占比!AI61</f>
        <v>6.6</v>
      </c>
      <c r="AK66">
        <v>1</v>
      </c>
      <c r="AN66">
        <v>56</v>
      </c>
      <c r="AO66">
        <f t="shared" si="12"/>
        <v>1664.9999999999993</v>
      </c>
      <c r="AP66">
        <f t="shared" si="13"/>
        <v>6215.9999999999973</v>
      </c>
      <c r="AQ66">
        <f>各个系统的属性占比!AJ61</f>
        <v>11.562499999999995</v>
      </c>
      <c r="AR66">
        <v>1</v>
      </c>
      <c r="AU66">
        <v>56</v>
      </c>
      <c r="AV66">
        <f t="shared" si="43"/>
        <v>0</v>
      </c>
      <c r="AW66">
        <f t="shared" si="44"/>
        <v>0</v>
      </c>
      <c r="AX66">
        <v>0</v>
      </c>
      <c r="BA66">
        <v>56</v>
      </c>
      <c r="BB66">
        <f t="shared" si="14"/>
        <v>2475.0000000000009</v>
      </c>
      <c r="BC66">
        <f t="shared" si="15"/>
        <v>9240.0000000000036</v>
      </c>
      <c r="BD66">
        <f>各个系统的属性占比!AK61</f>
        <v>22.916666666666675</v>
      </c>
      <c r="BE66">
        <v>1</v>
      </c>
      <c r="BH66">
        <v>56</v>
      </c>
      <c r="BI66">
        <f t="shared" si="16"/>
        <v>1332.0000000000005</v>
      </c>
      <c r="BJ66">
        <f t="shared" si="17"/>
        <v>4972.800000000002</v>
      </c>
      <c r="BK66">
        <f>各个系统的属性占比!AM61</f>
        <v>9.2500000000000036</v>
      </c>
      <c r="BL66">
        <v>0</v>
      </c>
      <c r="BO66" s="30">
        <v>56</v>
      </c>
      <c r="BP66">
        <f t="shared" si="18"/>
        <v>1332.0000000000005</v>
      </c>
      <c r="BQ66">
        <f t="shared" si="19"/>
        <v>4972.800000000002</v>
      </c>
      <c r="BR66" s="30">
        <f>各个系统的属性占比!AL61</f>
        <v>18.500000000000007</v>
      </c>
      <c r="BS66">
        <v>0</v>
      </c>
      <c r="BV66">
        <v>56</v>
      </c>
      <c r="BW66">
        <f t="shared" si="20"/>
        <v>666.00000000000023</v>
      </c>
      <c r="BX66">
        <f t="shared" si="21"/>
        <v>2486.400000000001</v>
      </c>
      <c r="BY66">
        <f>各个系统的属性占比!AN61</f>
        <v>9.2500000000000036</v>
      </c>
      <c r="BZ66">
        <v>0</v>
      </c>
      <c r="CD66">
        <v>56</v>
      </c>
      <c r="CE66">
        <f t="shared" si="22"/>
        <v>5328</v>
      </c>
      <c r="CF66">
        <f t="shared" si="23"/>
        <v>19891.2</v>
      </c>
      <c r="CG66">
        <f t="shared" si="24"/>
        <v>2918.0564316774216</v>
      </c>
      <c r="CK66">
        <v>56</v>
      </c>
      <c r="CL66">
        <f t="shared" si="25"/>
        <v>1188</v>
      </c>
      <c r="CM66">
        <f t="shared" si="26"/>
        <v>1664.9999999999993</v>
      </c>
      <c r="CN66">
        <f t="shared" si="27"/>
        <v>0</v>
      </c>
      <c r="CO66">
        <f t="shared" si="28"/>
        <v>2475.0000000000009</v>
      </c>
      <c r="CP66">
        <f t="shared" si="29"/>
        <v>1332.0000000000005</v>
      </c>
      <c r="CQ66">
        <f t="shared" si="30"/>
        <v>1332.0000000000005</v>
      </c>
      <c r="CR66">
        <f t="shared" si="31"/>
        <v>666.00000000000023</v>
      </c>
      <c r="CS66">
        <f t="shared" si="32"/>
        <v>8658</v>
      </c>
      <c r="CU66">
        <v>56</v>
      </c>
      <c r="CV66">
        <f t="shared" si="33"/>
        <v>0.13721413721413722</v>
      </c>
      <c r="CW66">
        <f t="shared" si="34"/>
        <v>0.19230769230769224</v>
      </c>
      <c r="CX66">
        <f t="shared" si="35"/>
        <v>0</v>
      </c>
      <c r="CY66">
        <f t="shared" si="36"/>
        <v>0.28586278586278596</v>
      </c>
      <c r="CZ66">
        <f t="shared" si="37"/>
        <v>0.15384615384615391</v>
      </c>
      <c r="DA66">
        <f t="shared" si="38"/>
        <v>0.15384615384615391</v>
      </c>
      <c r="DB66">
        <f t="shared" si="39"/>
        <v>7.6923076923076955E-2</v>
      </c>
    </row>
    <row r="67" spans="1:106" x14ac:dyDescent="0.15">
      <c r="I67">
        <v>57</v>
      </c>
      <c r="J67">
        <f t="shared" si="48"/>
        <v>3004.2975009764273</v>
      </c>
      <c r="K67">
        <f t="shared" si="4"/>
        <v>540.28800000000012</v>
      </c>
      <c r="L67">
        <f t="shared" si="5"/>
        <v>2464.0095009764273</v>
      </c>
      <c r="M67" s="47">
        <f t="shared" si="40"/>
        <v>931.66399999999987</v>
      </c>
      <c r="N67" s="47">
        <f t="shared" si="6"/>
        <v>1532.3455009764275</v>
      </c>
      <c r="O67" s="47">
        <f t="shared" si="41"/>
        <v>640</v>
      </c>
      <c r="P67" s="47">
        <f t="shared" si="7"/>
        <v>892.3455009764275</v>
      </c>
      <c r="Q67" s="47">
        <f t="shared" si="47"/>
        <v>601</v>
      </c>
      <c r="V67">
        <v>57</v>
      </c>
      <c r="W67">
        <v>3.75</v>
      </c>
      <c r="Y67">
        <v>57</v>
      </c>
      <c r="Z67">
        <f t="shared" si="42"/>
        <v>715</v>
      </c>
      <c r="AA67">
        <f t="shared" si="8"/>
        <v>715</v>
      </c>
      <c r="AB67" s="30">
        <f t="shared" si="8"/>
        <v>572</v>
      </c>
      <c r="AC67">
        <f t="shared" si="8"/>
        <v>572</v>
      </c>
      <c r="AD67">
        <f t="shared" si="8"/>
        <v>286</v>
      </c>
      <c r="AE67">
        <f t="shared" si="8"/>
        <v>286</v>
      </c>
      <c r="AF67">
        <f t="shared" si="9"/>
        <v>1287</v>
      </c>
      <c r="AG67">
        <v>57</v>
      </c>
      <c r="AH67">
        <f t="shared" si="10"/>
        <v>1206</v>
      </c>
      <c r="AI67">
        <f t="shared" si="11"/>
        <v>4502.4000000000005</v>
      </c>
      <c r="AJ67">
        <f>各个系统的属性占比!AI62</f>
        <v>6.7</v>
      </c>
      <c r="AK67">
        <v>1</v>
      </c>
      <c r="AN67">
        <v>57</v>
      </c>
      <c r="AO67">
        <f t="shared" si="12"/>
        <v>1717.4999999999991</v>
      </c>
      <c r="AP67">
        <f t="shared" si="13"/>
        <v>6411.9999999999964</v>
      </c>
      <c r="AQ67">
        <f>各个系统的属性占比!AJ62</f>
        <v>11.927083333333327</v>
      </c>
      <c r="AR67">
        <v>1</v>
      </c>
      <c r="AU67">
        <v>57</v>
      </c>
      <c r="AV67">
        <f t="shared" si="43"/>
        <v>0</v>
      </c>
      <c r="AW67">
        <f t="shared" si="44"/>
        <v>0</v>
      </c>
      <c r="AX67">
        <v>0</v>
      </c>
      <c r="BA67">
        <v>57</v>
      </c>
      <c r="BB67">
        <f t="shared" si="14"/>
        <v>2572.5000000000009</v>
      </c>
      <c r="BC67">
        <f t="shared" si="15"/>
        <v>9604.0000000000036</v>
      </c>
      <c r="BD67">
        <f>各个系统的属性占比!AK62</f>
        <v>23.819444444444454</v>
      </c>
      <c r="BE67">
        <v>1</v>
      </c>
      <c r="BH67">
        <v>57</v>
      </c>
      <c r="BI67">
        <f t="shared" si="16"/>
        <v>1374.0000000000005</v>
      </c>
      <c r="BJ67">
        <f t="shared" si="17"/>
        <v>5129.6000000000022</v>
      </c>
      <c r="BK67">
        <f>各个系统的属性占比!AM62</f>
        <v>9.5416666666666696</v>
      </c>
      <c r="BL67">
        <v>0</v>
      </c>
      <c r="BO67" s="30">
        <v>57</v>
      </c>
      <c r="BP67">
        <f t="shared" si="18"/>
        <v>1374.0000000000005</v>
      </c>
      <c r="BQ67">
        <f t="shared" si="19"/>
        <v>5129.6000000000022</v>
      </c>
      <c r="BR67" s="30">
        <f>各个系统的属性占比!AL62</f>
        <v>19.083333333333339</v>
      </c>
      <c r="BS67">
        <v>0</v>
      </c>
      <c r="BV67">
        <v>57</v>
      </c>
      <c r="BW67">
        <f t="shared" si="20"/>
        <v>687.00000000000023</v>
      </c>
      <c r="BX67">
        <f t="shared" si="21"/>
        <v>2564.8000000000011</v>
      </c>
      <c r="BY67">
        <f>各个系统的属性占比!AN62</f>
        <v>9.5416666666666696</v>
      </c>
      <c r="BZ67">
        <v>0</v>
      </c>
      <c r="CD67">
        <v>57</v>
      </c>
      <c r="CE67">
        <f t="shared" si="22"/>
        <v>5496</v>
      </c>
      <c r="CF67">
        <f t="shared" si="23"/>
        <v>20518.400000000001</v>
      </c>
      <c r="CG67">
        <f t="shared" si="24"/>
        <v>3004.2975009764273</v>
      </c>
      <c r="CK67">
        <v>57</v>
      </c>
      <c r="CL67">
        <f t="shared" si="25"/>
        <v>1206</v>
      </c>
      <c r="CM67">
        <f t="shared" si="26"/>
        <v>1717.4999999999991</v>
      </c>
      <c r="CN67">
        <f t="shared" si="27"/>
        <v>0</v>
      </c>
      <c r="CO67">
        <f t="shared" si="28"/>
        <v>2572.5000000000009</v>
      </c>
      <c r="CP67">
        <f t="shared" si="29"/>
        <v>1374.0000000000005</v>
      </c>
      <c r="CQ67">
        <f t="shared" si="30"/>
        <v>1374.0000000000005</v>
      </c>
      <c r="CR67">
        <f t="shared" si="31"/>
        <v>687.00000000000023</v>
      </c>
      <c r="CS67">
        <f t="shared" si="32"/>
        <v>8931</v>
      </c>
      <c r="CU67">
        <v>57</v>
      </c>
      <c r="CV67">
        <f t="shared" si="33"/>
        <v>0.13503527040644944</v>
      </c>
      <c r="CW67">
        <f t="shared" si="34"/>
        <v>0.19230769230769221</v>
      </c>
      <c r="CX67">
        <f t="shared" si="35"/>
        <v>0</v>
      </c>
      <c r="CY67">
        <f t="shared" si="36"/>
        <v>0.28804165267047371</v>
      </c>
      <c r="CZ67">
        <f t="shared" si="37"/>
        <v>0.15384615384615391</v>
      </c>
      <c r="DA67">
        <f t="shared" si="38"/>
        <v>0.15384615384615391</v>
      </c>
      <c r="DB67">
        <f t="shared" si="39"/>
        <v>7.6923076923076955E-2</v>
      </c>
    </row>
    <row r="68" spans="1:106" x14ac:dyDescent="0.15">
      <c r="B68" t="s">
        <v>404</v>
      </c>
      <c r="C68" t="s">
        <v>405</v>
      </c>
      <c r="D68" t="s">
        <v>352</v>
      </c>
      <c r="E68" t="s">
        <v>108</v>
      </c>
      <c r="I68">
        <v>58</v>
      </c>
      <c r="J68">
        <f t="shared" si="48"/>
        <v>3091.6101886015781</v>
      </c>
      <c r="K68">
        <f t="shared" si="4"/>
        <v>548.35199999999998</v>
      </c>
      <c r="L68">
        <f t="shared" si="5"/>
        <v>2543.2581886015782</v>
      </c>
      <c r="M68" s="47">
        <f t="shared" si="40"/>
        <v>955.77599999999984</v>
      </c>
      <c r="N68" s="47">
        <f t="shared" si="6"/>
        <v>1587.4821886015784</v>
      </c>
      <c r="O68" s="47">
        <f t="shared" si="41"/>
        <v>660</v>
      </c>
      <c r="P68" s="47">
        <f t="shared" si="7"/>
        <v>927.4821886015784</v>
      </c>
      <c r="Q68" s="47">
        <f t="shared" si="47"/>
        <v>618</v>
      </c>
      <c r="V68">
        <v>58</v>
      </c>
      <c r="W68">
        <v>3.8</v>
      </c>
      <c r="Y68">
        <v>58</v>
      </c>
      <c r="Z68">
        <f t="shared" si="42"/>
        <v>734</v>
      </c>
      <c r="AA68">
        <f t="shared" si="8"/>
        <v>734</v>
      </c>
      <c r="AB68" s="30">
        <f t="shared" si="8"/>
        <v>587.20000000000005</v>
      </c>
      <c r="AC68">
        <f t="shared" si="8"/>
        <v>587.20000000000005</v>
      </c>
      <c r="AD68">
        <f t="shared" si="8"/>
        <v>293.60000000000002</v>
      </c>
      <c r="AE68">
        <f t="shared" si="8"/>
        <v>293.60000000000002</v>
      </c>
      <c r="AF68">
        <f t="shared" si="9"/>
        <v>1321.2</v>
      </c>
      <c r="AG68">
        <v>58</v>
      </c>
      <c r="AH68">
        <f t="shared" si="10"/>
        <v>1224</v>
      </c>
      <c r="AI68">
        <f t="shared" si="11"/>
        <v>4569.5999999999995</v>
      </c>
      <c r="AJ68">
        <f>各个系统的属性占比!AI63</f>
        <v>6.8</v>
      </c>
      <c r="AK68">
        <v>1</v>
      </c>
      <c r="AN68">
        <v>58</v>
      </c>
      <c r="AO68">
        <f t="shared" si="12"/>
        <v>1769.9999999999991</v>
      </c>
      <c r="AP68">
        <f t="shared" si="13"/>
        <v>6607.9999999999973</v>
      </c>
      <c r="AQ68">
        <f>各个系统的属性占比!AJ63</f>
        <v>12.291666666666661</v>
      </c>
      <c r="AR68">
        <v>1</v>
      </c>
      <c r="AU68">
        <v>58</v>
      </c>
      <c r="AV68">
        <f t="shared" si="43"/>
        <v>0</v>
      </c>
      <c r="AW68">
        <f t="shared" si="44"/>
        <v>0</v>
      </c>
      <c r="AX68">
        <v>0</v>
      </c>
      <c r="BA68">
        <v>58</v>
      </c>
      <c r="BB68">
        <f t="shared" si="14"/>
        <v>2670.0000000000009</v>
      </c>
      <c r="BC68">
        <f t="shared" si="15"/>
        <v>9968.0000000000036</v>
      </c>
      <c r="BD68">
        <f>各个系统的属性占比!AK63</f>
        <v>24.722222222222232</v>
      </c>
      <c r="BE68">
        <v>1</v>
      </c>
      <c r="BH68">
        <v>58</v>
      </c>
      <c r="BI68">
        <f t="shared" si="16"/>
        <v>1416.0000000000007</v>
      </c>
      <c r="BJ68">
        <f t="shared" si="17"/>
        <v>5286.4000000000024</v>
      </c>
      <c r="BK68">
        <f>各个系统的属性占比!AM63</f>
        <v>9.8333333333333375</v>
      </c>
      <c r="BL68">
        <v>0</v>
      </c>
      <c r="BO68" s="30">
        <v>58</v>
      </c>
      <c r="BP68">
        <f t="shared" si="18"/>
        <v>1416.0000000000007</v>
      </c>
      <c r="BQ68">
        <f t="shared" si="19"/>
        <v>5286.4000000000024</v>
      </c>
      <c r="BR68" s="30">
        <f>各个系统的属性占比!AL63</f>
        <v>19.666666666666675</v>
      </c>
      <c r="BS68">
        <v>0</v>
      </c>
      <c r="BV68">
        <v>58</v>
      </c>
      <c r="BW68">
        <f t="shared" si="20"/>
        <v>708.00000000000034</v>
      </c>
      <c r="BX68">
        <f t="shared" si="21"/>
        <v>2643.2000000000012</v>
      </c>
      <c r="BY68">
        <f>各个系统的属性占比!AN63</f>
        <v>9.8333333333333375</v>
      </c>
      <c r="BZ68">
        <v>0</v>
      </c>
      <c r="CD68">
        <v>58</v>
      </c>
      <c r="CE68">
        <f t="shared" si="22"/>
        <v>5664</v>
      </c>
      <c r="CF68">
        <f t="shared" si="23"/>
        <v>21145.599999999999</v>
      </c>
      <c r="CG68">
        <f t="shared" si="24"/>
        <v>3091.6101886015781</v>
      </c>
      <c r="CK68">
        <v>58</v>
      </c>
      <c r="CL68">
        <f t="shared" si="25"/>
        <v>1224</v>
      </c>
      <c r="CM68">
        <f t="shared" si="26"/>
        <v>1769.9999999999991</v>
      </c>
      <c r="CN68">
        <f t="shared" si="27"/>
        <v>0</v>
      </c>
      <c r="CO68">
        <f t="shared" si="28"/>
        <v>2670.0000000000009</v>
      </c>
      <c r="CP68">
        <f t="shared" si="29"/>
        <v>1416.0000000000007</v>
      </c>
      <c r="CQ68">
        <f t="shared" si="30"/>
        <v>1416.0000000000007</v>
      </c>
      <c r="CR68">
        <f t="shared" si="31"/>
        <v>708.00000000000034</v>
      </c>
      <c r="CS68">
        <f t="shared" si="32"/>
        <v>9204.0000000000018</v>
      </c>
      <c r="CU68">
        <v>58</v>
      </c>
      <c r="CV68">
        <f t="shared" si="33"/>
        <v>0.1329856584093872</v>
      </c>
      <c r="CW68">
        <f t="shared" si="34"/>
        <v>0.19230769230769218</v>
      </c>
      <c r="CX68">
        <f t="shared" si="35"/>
        <v>0</v>
      </c>
      <c r="CY68">
        <f t="shared" si="36"/>
        <v>0.29009126466753588</v>
      </c>
      <c r="CZ68">
        <f t="shared" si="37"/>
        <v>0.15384615384615388</v>
      </c>
      <c r="DA68">
        <f t="shared" si="38"/>
        <v>0.15384615384615388</v>
      </c>
      <c r="DB68">
        <f t="shared" si="39"/>
        <v>7.6923076923076941E-2</v>
      </c>
    </row>
    <row r="69" spans="1:106" x14ac:dyDescent="0.15">
      <c r="C69">
        <f>装备强化属性!AH8</f>
        <v>1</v>
      </c>
      <c r="D69" s="26">
        <v>50</v>
      </c>
      <c r="I69">
        <v>59</v>
      </c>
      <c r="J69">
        <f t="shared" si="48"/>
        <v>3179.9926447047615</v>
      </c>
      <c r="K69">
        <f t="shared" si="4"/>
        <v>556.41600000000005</v>
      </c>
      <c r="L69">
        <f t="shared" si="5"/>
        <v>2623.5766447047613</v>
      </c>
      <c r="M69" s="47">
        <f t="shared" si="40"/>
        <v>979.88799999999981</v>
      </c>
      <c r="N69" s="47">
        <f t="shared" si="6"/>
        <v>1643.6886447047614</v>
      </c>
      <c r="O69" s="47">
        <f t="shared" si="41"/>
        <v>680</v>
      </c>
      <c r="P69" s="47">
        <f t="shared" si="7"/>
        <v>963.68864470476137</v>
      </c>
      <c r="Q69" s="47">
        <f t="shared" si="47"/>
        <v>636</v>
      </c>
      <c r="V69">
        <v>59</v>
      </c>
      <c r="W69">
        <v>3.85</v>
      </c>
      <c r="Y69">
        <v>59</v>
      </c>
      <c r="Z69">
        <f t="shared" si="42"/>
        <v>753.25</v>
      </c>
      <c r="AA69">
        <f t="shared" si="8"/>
        <v>753.25</v>
      </c>
      <c r="AB69" s="30">
        <f t="shared" si="8"/>
        <v>602.6</v>
      </c>
      <c r="AC69">
        <f t="shared" si="8"/>
        <v>602.6</v>
      </c>
      <c r="AD69">
        <f t="shared" si="8"/>
        <v>301.3</v>
      </c>
      <c r="AE69">
        <f t="shared" si="8"/>
        <v>301.3</v>
      </c>
      <c r="AF69">
        <f t="shared" si="9"/>
        <v>1355.85</v>
      </c>
      <c r="AG69">
        <v>59</v>
      </c>
      <c r="AH69">
        <f t="shared" si="10"/>
        <v>1242</v>
      </c>
      <c r="AI69">
        <f t="shared" si="11"/>
        <v>4636.8</v>
      </c>
      <c r="AJ69">
        <f>各个系统的属性占比!AI64</f>
        <v>6.9</v>
      </c>
      <c r="AK69">
        <v>1</v>
      </c>
      <c r="AN69">
        <v>59</v>
      </c>
      <c r="AO69">
        <f t="shared" si="12"/>
        <v>1822.4999999999991</v>
      </c>
      <c r="AP69">
        <f t="shared" si="13"/>
        <v>6803.9999999999964</v>
      </c>
      <c r="AQ69">
        <f>各个系统的属性占比!AJ64</f>
        <v>12.656249999999993</v>
      </c>
      <c r="AR69">
        <v>1</v>
      </c>
      <c r="AU69">
        <v>59</v>
      </c>
      <c r="AV69">
        <f t="shared" si="43"/>
        <v>0</v>
      </c>
      <c r="AW69">
        <f t="shared" si="44"/>
        <v>0</v>
      </c>
      <c r="AX69">
        <v>0</v>
      </c>
      <c r="BA69">
        <v>59</v>
      </c>
      <c r="BB69">
        <f t="shared" si="14"/>
        <v>2767.5000000000014</v>
      </c>
      <c r="BC69">
        <f t="shared" si="15"/>
        <v>10332.000000000004</v>
      </c>
      <c r="BD69">
        <f>各个系统的属性占比!AK64</f>
        <v>25.625000000000011</v>
      </c>
      <c r="BE69">
        <v>1</v>
      </c>
      <c r="BH69">
        <v>59</v>
      </c>
      <c r="BI69">
        <f t="shared" si="16"/>
        <v>1458.0000000000005</v>
      </c>
      <c r="BJ69">
        <f t="shared" si="17"/>
        <v>5443.2000000000025</v>
      </c>
      <c r="BK69">
        <f>各个系统的属性占比!AM64</f>
        <v>10.125000000000004</v>
      </c>
      <c r="BL69">
        <v>0</v>
      </c>
      <c r="BO69" s="30">
        <v>59</v>
      </c>
      <c r="BP69">
        <f t="shared" si="18"/>
        <v>1458.0000000000005</v>
      </c>
      <c r="BQ69">
        <f t="shared" si="19"/>
        <v>5443.2000000000025</v>
      </c>
      <c r="BR69" s="30">
        <f>各个系统的属性占比!AL64</f>
        <v>20.250000000000007</v>
      </c>
      <c r="BS69">
        <v>0</v>
      </c>
      <c r="BV69">
        <v>59</v>
      </c>
      <c r="BW69">
        <f t="shared" si="20"/>
        <v>729.00000000000023</v>
      </c>
      <c r="BX69">
        <f t="shared" si="21"/>
        <v>2721.6000000000013</v>
      </c>
      <c r="BY69">
        <f>各个系统的属性占比!AN64</f>
        <v>10.125000000000004</v>
      </c>
      <c r="BZ69">
        <v>0</v>
      </c>
      <c r="CD69">
        <v>59</v>
      </c>
      <c r="CE69">
        <f t="shared" si="22"/>
        <v>5832</v>
      </c>
      <c r="CF69">
        <f t="shared" si="23"/>
        <v>21772.799999999999</v>
      </c>
      <c r="CG69">
        <f t="shared" si="24"/>
        <v>3179.9926447047615</v>
      </c>
      <c r="CK69">
        <v>59</v>
      </c>
      <c r="CL69">
        <f t="shared" si="25"/>
        <v>1242</v>
      </c>
      <c r="CM69">
        <f t="shared" si="26"/>
        <v>1822.4999999999991</v>
      </c>
      <c r="CN69">
        <f t="shared" si="27"/>
        <v>0</v>
      </c>
      <c r="CO69">
        <f t="shared" si="28"/>
        <v>2767.5000000000014</v>
      </c>
      <c r="CP69">
        <f t="shared" si="29"/>
        <v>1458.0000000000005</v>
      </c>
      <c r="CQ69">
        <f t="shared" si="30"/>
        <v>1458.0000000000005</v>
      </c>
      <c r="CR69">
        <f t="shared" si="31"/>
        <v>729.00000000000023</v>
      </c>
      <c r="CS69">
        <f t="shared" si="32"/>
        <v>9477</v>
      </c>
      <c r="CU69">
        <v>59</v>
      </c>
      <c r="CV69">
        <f t="shared" si="33"/>
        <v>0.13105413105413105</v>
      </c>
      <c r="CW69">
        <f t="shared" si="34"/>
        <v>0.19230769230769221</v>
      </c>
      <c r="CX69">
        <f t="shared" si="35"/>
        <v>0</v>
      </c>
      <c r="CY69">
        <f t="shared" si="36"/>
        <v>0.29202279202279219</v>
      </c>
      <c r="CZ69">
        <f t="shared" si="37"/>
        <v>0.15384615384615388</v>
      </c>
      <c r="DA69">
        <f t="shared" si="38"/>
        <v>0.15384615384615388</v>
      </c>
      <c r="DB69">
        <f t="shared" si="39"/>
        <v>7.6923076923076941E-2</v>
      </c>
    </row>
    <row r="70" spans="1:106" x14ac:dyDescent="0.15">
      <c r="A70">
        <f>C70-C69</f>
        <v>9</v>
      </c>
      <c r="B70">
        <v>1</v>
      </c>
      <c r="C70">
        <f>装备强化属性!AH9</f>
        <v>10</v>
      </c>
      <c r="D70" s="26">
        <v>100</v>
      </c>
      <c r="E70">
        <f>(D70-D69)/A70</f>
        <v>5.5555555555555554</v>
      </c>
      <c r="I70">
        <v>60</v>
      </c>
      <c r="J70">
        <f t="shared" si="48"/>
        <v>3269.4431377826704</v>
      </c>
      <c r="K70">
        <f t="shared" si="4"/>
        <v>564.48</v>
      </c>
      <c r="L70">
        <f t="shared" si="5"/>
        <v>2704.9631377826704</v>
      </c>
      <c r="M70" s="47">
        <f t="shared" si="40"/>
        <v>1003.9999999999998</v>
      </c>
      <c r="N70" s="47">
        <f t="shared" si="6"/>
        <v>1700.9631377826706</v>
      </c>
      <c r="O70" s="47">
        <f t="shared" si="41"/>
        <v>700</v>
      </c>
      <c r="P70" s="47">
        <f t="shared" si="7"/>
        <v>1000.9631377826706</v>
      </c>
      <c r="Q70" s="47">
        <f t="shared" si="47"/>
        <v>654</v>
      </c>
      <c r="V70">
        <v>60</v>
      </c>
      <c r="W70">
        <v>3.9</v>
      </c>
      <c r="Y70">
        <v>60</v>
      </c>
      <c r="Z70">
        <f t="shared" si="42"/>
        <v>772.75</v>
      </c>
      <c r="AA70">
        <f t="shared" si="8"/>
        <v>772.75</v>
      </c>
      <c r="AB70" s="30">
        <f t="shared" si="8"/>
        <v>618.20000000000005</v>
      </c>
      <c r="AC70">
        <f t="shared" si="8"/>
        <v>618.20000000000005</v>
      </c>
      <c r="AD70">
        <f t="shared" si="8"/>
        <v>309.10000000000002</v>
      </c>
      <c r="AE70">
        <f t="shared" si="8"/>
        <v>309.10000000000002</v>
      </c>
      <c r="AF70">
        <f t="shared" si="9"/>
        <v>1390.95</v>
      </c>
      <c r="AG70">
        <v>60</v>
      </c>
      <c r="AH70">
        <f t="shared" si="10"/>
        <v>1260</v>
      </c>
      <c r="AI70">
        <f t="shared" si="11"/>
        <v>4704</v>
      </c>
      <c r="AJ70">
        <f>各个系统的属性占比!AI65</f>
        <v>7</v>
      </c>
      <c r="AK70">
        <v>1</v>
      </c>
      <c r="AN70">
        <v>60</v>
      </c>
      <c r="AO70">
        <f t="shared" si="12"/>
        <v>1874.9999999999989</v>
      </c>
      <c r="AP70">
        <f t="shared" si="13"/>
        <v>6999.9999999999955</v>
      </c>
      <c r="AQ70">
        <f>各个系统的属性占比!AJ65</f>
        <v>13.020833333333325</v>
      </c>
      <c r="AR70">
        <v>1</v>
      </c>
      <c r="AU70">
        <v>60</v>
      </c>
      <c r="AV70">
        <f t="shared" si="43"/>
        <v>0</v>
      </c>
      <c r="AW70">
        <f t="shared" si="44"/>
        <v>0</v>
      </c>
      <c r="AX70">
        <v>0</v>
      </c>
      <c r="BA70">
        <v>60</v>
      </c>
      <c r="BB70">
        <f t="shared" si="14"/>
        <v>2865.0000000000014</v>
      </c>
      <c r="BC70">
        <f t="shared" si="15"/>
        <v>10696.000000000004</v>
      </c>
      <c r="BD70">
        <f>各个系统的属性占比!AK65</f>
        <v>26.527777777777789</v>
      </c>
      <c r="BE70">
        <v>1</v>
      </c>
      <c r="BH70">
        <v>60</v>
      </c>
      <c r="BI70">
        <f t="shared" si="16"/>
        <v>1500.0000000000007</v>
      </c>
      <c r="BJ70">
        <f t="shared" si="17"/>
        <v>5600.0000000000027</v>
      </c>
      <c r="BK70">
        <f>各个系统的属性占比!AM65</f>
        <v>10.416666666666671</v>
      </c>
      <c r="BL70">
        <v>0</v>
      </c>
      <c r="BO70" s="30">
        <v>60</v>
      </c>
      <c r="BP70">
        <f t="shared" si="18"/>
        <v>1500.0000000000007</v>
      </c>
      <c r="BQ70">
        <f t="shared" si="19"/>
        <v>5600.0000000000027</v>
      </c>
      <c r="BR70" s="30">
        <f>各个系统的属性占比!AL65</f>
        <v>20.833333333333343</v>
      </c>
      <c r="BS70">
        <v>0</v>
      </c>
      <c r="BV70">
        <v>60</v>
      </c>
      <c r="BW70">
        <f t="shared" si="20"/>
        <v>750.00000000000034</v>
      </c>
      <c r="BX70">
        <f t="shared" si="21"/>
        <v>2800.0000000000014</v>
      </c>
      <c r="BY70">
        <f>各个系统的属性占比!AN65</f>
        <v>10.416666666666671</v>
      </c>
      <c r="BZ70">
        <v>0</v>
      </c>
      <c r="CD70">
        <v>60</v>
      </c>
      <c r="CE70">
        <f t="shared" si="22"/>
        <v>6000</v>
      </c>
      <c r="CF70">
        <f t="shared" si="23"/>
        <v>22400</v>
      </c>
      <c r="CG70">
        <f t="shared" si="24"/>
        <v>3269.4431377826704</v>
      </c>
      <c r="CK70">
        <v>60</v>
      </c>
      <c r="CL70">
        <f t="shared" si="25"/>
        <v>1260</v>
      </c>
      <c r="CM70">
        <f t="shared" si="26"/>
        <v>1874.9999999999989</v>
      </c>
      <c r="CN70">
        <f t="shared" si="27"/>
        <v>0</v>
      </c>
      <c r="CO70">
        <f t="shared" si="28"/>
        <v>2865.0000000000014</v>
      </c>
      <c r="CP70">
        <f t="shared" si="29"/>
        <v>1500.0000000000007</v>
      </c>
      <c r="CQ70">
        <f t="shared" si="30"/>
        <v>1500.0000000000007</v>
      </c>
      <c r="CR70">
        <f t="shared" si="31"/>
        <v>750.00000000000034</v>
      </c>
      <c r="CS70">
        <f t="shared" si="32"/>
        <v>9750.0000000000018</v>
      </c>
      <c r="CU70">
        <v>60</v>
      </c>
      <c r="CV70">
        <f t="shared" si="33"/>
        <v>0.1292307692307692</v>
      </c>
      <c r="CW70">
        <f t="shared" si="34"/>
        <v>0.19230769230769215</v>
      </c>
      <c r="CX70">
        <f t="shared" si="35"/>
        <v>0</v>
      </c>
      <c r="CY70">
        <f t="shared" si="36"/>
        <v>0.29384615384615392</v>
      </c>
      <c r="CZ70">
        <f t="shared" si="37"/>
        <v>0.15384615384615388</v>
      </c>
      <c r="DA70">
        <f t="shared" si="38"/>
        <v>0.15384615384615388</v>
      </c>
      <c r="DB70">
        <f t="shared" si="39"/>
        <v>7.6923076923076941E-2</v>
      </c>
    </row>
    <row r="71" spans="1:106" x14ac:dyDescent="0.15">
      <c r="A71">
        <f t="shared" ref="A71:A81" si="52">C71-C70</f>
        <v>10</v>
      </c>
      <c r="B71">
        <f>C70+1</f>
        <v>11</v>
      </c>
      <c r="C71">
        <f>装备强化属性!AH10</f>
        <v>20</v>
      </c>
      <c r="D71" s="26">
        <v>200</v>
      </c>
      <c r="E71">
        <f t="shared" ref="E71:E80" si="53">(D71-D70)/A71</f>
        <v>10</v>
      </c>
      <c r="I71">
        <v>61</v>
      </c>
      <c r="J71">
        <f t="shared" si="48"/>
        <v>3359.960049987993</v>
      </c>
      <c r="K71">
        <f t="shared" si="4"/>
        <v>572.54399999999998</v>
      </c>
      <c r="L71">
        <f t="shared" si="5"/>
        <v>2787.4160499879931</v>
      </c>
      <c r="M71" s="47">
        <f t="shared" si="40"/>
        <v>1028.1119999999999</v>
      </c>
      <c r="N71" s="47">
        <f t="shared" si="6"/>
        <v>1759.3040499879933</v>
      </c>
      <c r="O71" s="47">
        <f t="shared" si="41"/>
        <v>720</v>
      </c>
      <c r="P71" s="47">
        <f t="shared" si="7"/>
        <v>1039.3040499879933</v>
      </c>
      <c r="Q71" s="47">
        <f t="shared" si="47"/>
        <v>672</v>
      </c>
      <c r="V71">
        <v>61</v>
      </c>
      <c r="W71">
        <v>3.95</v>
      </c>
      <c r="Y71">
        <v>61</v>
      </c>
      <c r="Z71">
        <f t="shared" si="42"/>
        <v>792.5</v>
      </c>
      <c r="AA71">
        <f t="shared" si="8"/>
        <v>792.5</v>
      </c>
      <c r="AB71" s="30">
        <f t="shared" si="8"/>
        <v>634</v>
      </c>
      <c r="AC71">
        <f t="shared" si="8"/>
        <v>634</v>
      </c>
      <c r="AD71">
        <f t="shared" si="8"/>
        <v>317</v>
      </c>
      <c r="AE71">
        <f t="shared" si="8"/>
        <v>317</v>
      </c>
      <c r="AF71">
        <f t="shared" si="9"/>
        <v>1426.5</v>
      </c>
      <c r="AG71">
        <v>61</v>
      </c>
      <c r="AH71">
        <f t="shared" si="10"/>
        <v>1278</v>
      </c>
      <c r="AI71">
        <f t="shared" si="11"/>
        <v>4771.2</v>
      </c>
      <c r="AJ71">
        <f>各个系统的属性占比!AI66</f>
        <v>7.1</v>
      </c>
      <c r="AK71">
        <v>1</v>
      </c>
      <c r="AN71">
        <v>61</v>
      </c>
      <c r="AO71">
        <f t="shared" si="12"/>
        <v>1927.4999999999991</v>
      </c>
      <c r="AP71">
        <f t="shared" si="13"/>
        <v>7195.9999999999973</v>
      </c>
      <c r="AQ71">
        <f>各个系统的属性占比!AJ66</f>
        <v>13.385416666666661</v>
      </c>
      <c r="AR71">
        <v>1</v>
      </c>
      <c r="AU71">
        <v>61</v>
      </c>
      <c r="AV71">
        <f t="shared" si="43"/>
        <v>0</v>
      </c>
      <c r="AW71">
        <f t="shared" si="44"/>
        <v>0</v>
      </c>
      <c r="AX71">
        <v>0</v>
      </c>
      <c r="BA71">
        <v>61</v>
      </c>
      <c r="BB71">
        <f t="shared" si="14"/>
        <v>2962.5000000000014</v>
      </c>
      <c r="BC71">
        <f t="shared" si="15"/>
        <v>11060.000000000005</v>
      </c>
      <c r="BD71">
        <f>各个系统的属性占比!AK66</f>
        <v>27.430555555555568</v>
      </c>
      <c r="BE71">
        <v>1</v>
      </c>
      <c r="BH71">
        <v>61</v>
      </c>
      <c r="BI71">
        <f t="shared" si="16"/>
        <v>1542.0000000000009</v>
      </c>
      <c r="BJ71">
        <f t="shared" si="17"/>
        <v>5756.8000000000038</v>
      </c>
      <c r="BK71">
        <f>各个系统的属性占比!AM66</f>
        <v>10.708333333333339</v>
      </c>
      <c r="BL71">
        <v>0</v>
      </c>
      <c r="BO71" s="30">
        <v>61</v>
      </c>
      <c r="BP71">
        <f t="shared" si="18"/>
        <v>1542.0000000000009</v>
      </c>
      <c r="BQ71">
        <f t="shared" si="19"/>
        <v>5756.8000000000038</v>
      </c>
      <c r="BR71" s="30">
        <f>各个系统的属性占比!AL66</f>
        <v>21.416666666666679</v>
      </c>
      <c r="BS71">
        <v>0</v>
      </c>
      <c r="BV71">
        <v>61</v>
      </c>
      <c r="BW71">
        <f t="shared" si="20"/>
        <v>771.00000000000045</v>
      </c>
      <c r="BX71">
        <f t="shared" si="21"/>
        <v>2878.4000000000019</v>
      </c>
      <c r="BY71">
        <f>各个系统的属性占比!AN66</f>
        <v>10.708333333333339</v>
      </c>
      <c r="BZ71">
        <v>0</v>
      </c>
      <c r="CD71">
        <v>61</v>
      </c>
      <c r="CE71">
        <f t="shared" si="22"/>
        <v>6168</v>
      </c>
      <c r="CF71">
        <f t="shared" si="23"/>
        <v>23027.200000000004</v>
      </c>
      <c r="CG71">
        <f t="shared" si="24"/>
        <v>3359.960049987993</v>
      </c>
      <c r="CK71">
        <v>61</v>
      </c>
      <c r="CL71">
        <f t="shared" si="25"/>
        <v>1278</v>
      </c>
      <c r="CM71">
        <f t="shared" si="26"/>
        <v>1927.4999999999991</v>
      </c>
      <c r="CN71">
        <f t="shared" si="27"/>
        <v>0</v>
      </c>
      <c r="CO71">
        <f t="shared" si="28"/>
        <v>2962.5000000000014</v>
      </c>
      <c r="CP71">
        <f t="shared" si="29"/>
        <v>1542.0000000000009</v>
      </c>
      <c r="CQ71">
        <f t="shared" si="30"/>
        <v>1542.0000000000009</v>
      </c>
      <c r="CR71">
        <f t="shared" si="31"/>
        <v>771.00000000000045</v>
      </c>
      <c r="CS71">
        <f t="shared" si="32"/>
        <v>10023.000000000002</v>
      </c>
      <c r="CU71">
        <v>61</v>
      </c>
      <c r="CV71">
        <f t="shared" si="33"/>
        <v>0.12750673451062552</v>
      </c>
      <c r="CW71">
        <f t="shared" si="34"/>
        <v>0.19230769230769218</v>
      </c>
      <c r="CX71">
        <f t="shared" si="35"/>
        <v>0</v>
      </c>
      <c r="CY71">
        <f t="shared" si="36"/>
        <v>0.29557018856629758</v>
      </c>
      <c r="CZ71">
        <f t="shared" si="37"/>
        <v>0.15384615384615391</v>
      </c>
      <c r="DA71">
        <f t="shared" si="38"/>
        <v>0.15384615384615391</v>
      </c>
      <c r="DB71">
        <f t="shared" si="39"/>
        <v>7.6923076923076955E-2</v>
      </c>
    </row>
    <row r="72" spans="1:106" x14ac:dyDescent="0.15">
      <c r="A72">
        <f t="shared" si="52"/>
        <v>10</v>
      </c>
      <c r="B72">
        <f t="shared" ref="B72:B81" si="54">C71+1</f>
        <v>21</v>
      </c>
      <c r="C72">
        <f>装备强化属性!AH11</f>
        <v>30</v>
      </c>
      <c r="D72" s="26">
        <v>300</v>
      </c>
      <c r="E72">
        <f t="shared" si="53"/>
        <v>10</v>
      </c>
      <c r="I72">
        <v>62</v>
      </c>
      <c r="J72">
        <f t="shared" si="48"/>
        <v>3451.5418727167485</v>
      </c>
      <c r="K72">
        <f t="shared" si="4"/>
        <v>580.60800000000006</v>
      </c>
      <c r="L72">
        <f t="shared" si="5"/>
        <v>2870.9338727167483</v>
      </c>
      <c r="M72" s="47">
        <f t="shared" si="40"/>
        <v>1052.2239999999999</v>
      </c>
      <c r="N72" s="47">
        <f t="shared" si="6"/>
        <v>1818.7098727167484</v>
      </c>
      <c r="O72" s="47">
        <f t="shared" si="41"/>
        <v>740</v>
      </c>
      <c r="P72" s="47">
        <f t="shared" si="7"/>
        <v>1078.7098727167484</v>
      </c>
      <c r="Q72" s="47">
        <f t="shared" si="47"/>
        <v>690</v>
      </c>
      <c r="V72">
        <v>62</v>
      </c>
      <c r="W72">
        <v>4</v>
      </c>
      <c r="Y72">
        <v>62</v>
      </c>
      <c r="Z72">
        <f t="shared" si="42"/>
        <v>812.5</v>
      </c>
      <c r="AA72">
        <f t="shared" si="8"/>
        <v>812.5</v>
      </c>
      <c r="AB72" s="30">
        <f t="shared" si="8"/>
        <v>650</v>
      </c>
      <c r="AC72">
        <f t="shared" si="8"/>
        <v>650</v>
      </c>
      <c r="AD72">
        <f t="shared" si="8"/>
        <v>325</v>
      </c>
      <c r="AE72">
        <f t="shared" si="8"/>
        <v>325</v>
      </c>
      <c r="AF72">
        <f t="shared" si="9"/>
        <v>1462.5</v>
      </c>
      <c r="AG72">
        <v>62</v>
      </c>
      <c r="AH72">
        <f t="shared" si="10"/>
        <v>1296</v>
      </c>
      <c r="AI72">
        <f t="shared" si="11"/>
        <v>4838.4000000000005</v>
      </c>
      <c r="AJ72">
        <f>各个系统的属性占比!AI67</f>
        <v>7.2</v>
      </c>
      <c r="AK72">
        <v>1</v>
      </c>
      <c r="AN72">
        <v>62</v>
      </c>
      <c r="AO72">
        <f t="shared" si="12"/>
        <v>1979.9999999999993</v>
      </c>
      <c r="AP72">
        <f t="shared" si="13"/>
        <v>7391.9999999999973</v>
      </c>
      <c r="AQ72">
        <f>各个系统的属性占比!AJ67</f>
        <v>13.749999999999995</v>
      </c>
      <c r="AR72">
        <v>1</v>
      </c>
      <c r="AU72">
        <v>62</v>
      </c>
      <c r="AV72">
        <f t="shared" si="43"/>
        <v>0</v>
      </c>
      <c r="AW72">
        <f t="shared" si="44"/>
        <v>0</v>
      </c>
      <c r="AX72">
        <v>0</v>
      </c>
      <c r="BA72">
        <v>62</v>
      </c>
      <c r="BB72">
        <f t="shared" si="14"/>
        <v>3060.0000000000018</v>
      </c>
      <c r="BC72">
        <f t="shared" si="15"/>
        <v>11424.000000000005</v>
      </c>
      <c r="BD72">
        <f>各个系统的属性占比!AK67</f>
        <v>28.33333333333335</v>
      </c>
      <c r="BE72">
        <v>1</v>
      </c>
      <c r="BH72">
        <v>62</v>
      </c>
      <c r="BI72">
        <f t="shared" si="16"/>
        <v>1584.0000000000007</v>
      </c>
      <c r="BJ72">
        <f t="shared" si="17"/>
        <v>5913.6000000000031</v>
      </c>
      <c r="BK72">
        <f>各个系统的属性占比!AM67</f>
        <v>11.000000000000005</v>
      </c>
      <c r="BL72">
        <v>0</v>
      </c>
      <c r="BO72" s="30">
        <v>62</v>
      </c>
      <c r="BP72">
        <f t="shared" si="18"/>
        <v>1584.0000000000007</v>
      </c>
      <c r="BQ72">
        <f t="shared" si="19"/>
        <v>5913.6000000000031</v>
      </c>
      <c r="BR72" s="30">
        <f>各个系统的属性占比!AL67</f>
        <v>22.000000000000011</v>
      </c>
      <c r="BS72">
        <v>0</v>
      </c>
      <c r="BV72">
        <v>62</v>
      </c>
      <c r="BW72">
        <f t="shared" si="20"/>
        <v>792.00000000000034</v>
      </c>
      <c r="BX72">
        <f t="shared" si="21"/>
        <v>2956.8000000000015</v>
      </c>
      <c r="BY72">
        <f>各个系统的属性占比!AN67</f>
        <v>11.000000000000005</v>
      </c>
      <c r="BZ72">
        <v>0</v>
      </c>
      <c r="CD72">
        <v>62</v>
      </c>
      <c r="CE72">
        <f t="shared" si="22"/>
        <v>6336.0000000000009</v>
      </c>
      <c r="CF72">
        <f t="shared" si="23"/>
        <v>23654.400000000001</v>
      </c>
      <c r="CG72">
        <f t="shared" si="24"/>
        <v>3451.5418727167485</v>
      </c>
      <c r="CK72">
        <v>62</v>
      </c>
      <c r="CL72">
        <f t="shared" si="25"/>
        <v>1296</v>
      </c>
      <c r="CM72">
        <f t="shared" si="26"/>
        <v>1979.9999999999993</v>
      </c>
      <c r="CN72">
        <f t="shared" si="27"/>
        <v>0</v>
      </c>
      <c r="CO72">
        <f t="shared" si="28"/>
        <v>3060.0000000000018</v>
      </c>
      <c r="CP72">
        <f t="shared" si="29"/>
        <v>1584.0000000000007</v>
      </c>
      <c r="CQ72">
        <f t="shared" si="30"/>
        <v>1584.0000000000007</v>
      </c>
      <c r="CR72">
        <f t="shared" si="31"/>
        <v>792.00000000000034</v>
      </c>
      <c r="CS72">
        <f t="shared" si="32"/>
        <v>10296.000000000002</v>
      </c>
      <c r="CU72">
        <v>62</v>
      </c>
      <c r="CV72">
        <f t="shared" si="33"/>
        <v>0.12587412587412586</v>
      </c>
      <c r="CW72">
        <f t="shared" si="34"/>
        <v>0.19230769230769221</v>
      </c>
      <c r="CX72">
        <f t="shared" si="35"/>
        <v>0</v>
      </c>
      <c r="CY72">
        <f t="shared" si="36"/>
        <v>0.29720279720279735</v>
      </c>
      <c r="CZ72">
        <f t="shared" si="37"/>
        <v>0.15384615384615388</v>
      </c>
      <c r="DA72">
        <f t="shared" si="38"/>
        <v>0.15384615384615388</v>
      </c>
      <c r="DB72">
        <f t="shared" si="39"/>
        <v>7.6923076923076941E-2</v>
      </c>
    </row>
    <row r="73" spans="1:106" x14ac:dyDescent="0.15">
      <c r="A73">
        <f t="shared" si="52"/>
        <v>10</v>
      </c>
      <c r="B73">
        <f t="shared" si="54"/>
        <v>31</v>
      </c>
      <c r="C73">
        <f>装备强化属性!AH12</f>
        <v>40</v>
      </c>
      <c r="D73" s="26">
        <v>400</v>
      </c>
      <c r="E73">
        <f t="shared" si="53"/>
        <v>10</v>
      </c>
      <c r="I73">
        <v>63</v>
      </c>
      <c r="J73">
        <f t="shared" si="48"/>
        <v>3544.1872024515219</v>
      </c>
      <c r="K73">
        <f t="shared" si="4"/>
        <v>588.67200000000003</v>
      </c>
      <c r="L73">
        <f t="shared" si="5"/>
        <v>2955.5152024515219</v>
      </c>
      <c r="M73" s="47">
        <f t="shared" si="40"/>
        <v>1076.336</v>
      </c>
      <c r="N73" s="47">
        <f t="shared" si="6"/>
        <v>1879.1792024515219</v>
      </c>
      <c r="O73" s="47">
        <f t="shared" si="41"/>
        <v>760</v>
      </c>
      <c r="P73" s="47">
        <f t="shared" si="7"/>
        <v>1119.1792024515219</v>
      </c>
      <c r="Q73" s="47">
        <f t="shared" si="47"/>
        <v>709</v>
      </c>
      <c r="V73">
        <v>63</v>
      </c>
      <c r="W73">
        <v>4.05</v>
      </c>
      <c r="Y73">
        <v>63</v>
      </c>
      <c r="Z73">
        <f t="shared" si="42"/>
        <v>832.75</v>
      </c>
      <c r="AA73">
        <f t="shared" si="8"/>
        <v>832.75</v>
      </c>
      <c r="AB73" s="30">
        <f t="shared" si="8"/>
        <v>666.2</v>
      </c>
      <c r="AC73">
        <f t="shared" si="8"/>
        <v>666.2</v>
      </c>
      <c r="AD73">
        <f t="shared" si="8"/>
        <v>333.1</v>
      </c>
      <c r="AE73">
        <f t="shared" si="8"/>
        <v>333.1</v>
      </c>
      <c r="AF73">
        <f t="shared" si="9"/>
        <v>1498.95</v>
      </c>
      <c r="AG73">
        <v>63</v>
      </c>
      <c r="AH73">
        <f t="shared" si="10"/>
        <v>1314</v>
      </c>
      <c r="AI73">
        <f t="shared" si="11"/>
        <v>4905.5999999999995</v>
      </c>
      <c r="AJ73">
        <f>各个系统的属性占比!AI68</f>
        <v>7.3</v>
      </c>
      <c r="AK73">
        <v>1</v>
      </c>
      <c r="AN73">
        <v>63</v>
      </c>
      <c r="AO73">
        <f t="shared" si="12"/>
        <v>2032.4999999999993</v>
      </c>
      <c r="AP73">
        <f t="shared" si="13"/>
        <v>7587.9999999999982</v>
      </c>
      <c r="AQ73">
        <f>各个系统的属性占比!AJ68</f>
        <v>14.114583333333329</v>
      </c>
      <c r="AR73">
        <v>1</v>
      </c>
      <c r="AU73">
        <v>63</v>
      </c>
      <c r="AV73">
        <f t="shared" si="43"/>
        <v>0</v>
      </c>
      <c r="AW73">
        <f t="shared" si="44"/>
        <v>0</v>
      </c>
      <c r="AX73">
        <v>0</v>
      </c>
      <c r="BA73">
        <v>63</v>
      </c>
      <c r="BB73">
        <f t="shared" si="14"/>
        <v>3157.5000000000018</v>
      </c>
      <c r="BC73">
        <f t="shared" si="15"/>
        <v>11788.000000000007</v>
      </c>
      <c r="BD73">
        <f>各个系统的属性占比!AK68</f>
        <v>29.236111111111128</v>
      </c>
      <c r="BE73">
        <v>1</v>
      </c>
      <c r="BH73">
        <v>63</v>
      </c>
      <c r="BI73">
        <f t="shared" si="16"/>
        <v>1626.0000000000009</v>
      </c>
      <c r="BJ73">
        <f t="shared" si="17"/>
        <v>6070.4000000000042</v>
      </c>
      <c r="BK73">
        <f>各个系统的属性占比!AM68</f>
        <v>11.291666666666673</v>
      </c>
      <c r="BL73">
        <v>0</v>
      </c>
      <c r="BO73" s="30">
        <v>63</v>
      </c>
      <c r="BP73">
        <f t="shared" si="18"/>
        <v>1626.0000000000009</v>
      </c>
      <c r="BQ73">
        <f t="shared" si="19"/>
        <v>6070.4000000000042</v>
      </c>
      <c r="BR73" s="30">
        <f>各个系统的属性占比!AL68</f>
        <v>22.583333333333346</v>
      </c>
      <c r="BS73">
        <v>0</v>
      </c>
      <c r="BV73">
        <v>63</v>
      </c>
      <c r="BW73">
        <f t="shared" si="20"/>
        <v>813.00000000000045</v>
      </c>
      <c r="BX73">
        <f t="shared" si="21"/>
        <v>3035.2000000000021</v>
      </c>
      <c r="BY73">
        <f>各个系统的属性占比!AN68</f>
        <v>11.291666666666673</v>
      </c>
      <c r="BZ73">
        <v>0</v>
      </c>
      <c r="CD73">
        <v>63</v>
      </c>
      <c r="CE73">
        <f t="shared" si="22"/>
        <v>6504.0000000000009</v>
      </c>
      <c r="CF73">
        <f t="shared" si="23"/>
        <v>24281.600000000006</v>
      </c>
      <c r="CG73">
        <f t="shared" si="24"/>
        <v>3544.1872024515219</v>
      </c>
      <c r="CK73">
        <v>63</v>
      </c>
      <c r="CL73">
        <f t="shared" si="25"/>
        <v>1314</v>
      </c>
      <c r="CM73">
        <f t="shared" si="26"/>
        <v>2032.4999999999993</v>
      </c>
      <c r="CN73">
        <f t="shared" si="27"/>
        <v>0</v>
      </c>
      <c r="CO73">
        <f t="shared" si="28"/>
        <v>3157.5000000000018</v>
      </c>
      <c r="CP73">
        <f t="shared" si="29"/>
        <v>1626.0000000000009</v>
      </c>
      <c r="CQ73">
        <f t="shared" si="30"/>
        <v>1626.0000000000009</v>
      </c>
      <c r="CR73">
        <f t="shared" si="31"/>
        <v>813.00000000000045</v>
      </c>
      <c r="CS73">
        <f t="shared" si="32"/>
        <v>10569.000000000004</v>
      </c>
      <c r="CU73">
        <v>63</v>
      </c>
      <c r="CV73">
        <f t="shared" si="33"/>
        <v>0.12432585864320177</v>
      </c>
      <c r="CW73">
        <f t="shared" si="34"/>
        <v>0.19230769230769218</v>
      </c>
      <c r="CX73">
        <f t="shared" si="35"/>
        <v>0</v>
      </c>
      <c r="CY73">
        <f t="shared" si="36"/>
        <v>0.29875106443372135</v>
      </c>
      <c r="CZ73">
        <f t="shared" si="37"/>
        <v>0.15384615384615388</v>
      </c>
      <c r="DA73">
        <f t="shared" si="38"/>
        <v>0.15384615384615388</v>
      </c>
      <c r="DB73">
        <f t="shared" si="39"/>
        <v>7.6923076923076941E-2</v>
      </c>
    </row>
    <row r="74" spans="1:106" x14ac:dyDescent="0.15">
      <c r="A74">
        <f t="shared" si="52"/>
        <v>10</v>
      </c>
      <c r="B74">
        <f t="shared" si="54"/>
        <v>41</v>
      </c>
      <c r="C74">
        <f>装备强化属性!AH13</f>
        <v>50</v>
      </c>
      <c r="D74" s="26">
        <v>500</v>
      </c>
      <c r="E74">
        <f t="shared" si="53"/>
        <v>10</v>
      </c>
      <c r="I74">
        <v>64</v>
      </c>
      <c r="J74">
        <f t="shared" si="48"/>
        <v>3637.8947368421054</v>
      </c>
      <c r="K74">
        <f t="shared" si="4"/>
        <v>596.73599999999999</v>
      </c>
      <c r="L74">
        <f t="shared" si="5"/>
        <v>3041.1587368421056</v>
      </c>
      <c r="M74" s="47">
        <f t="shared" si="40"/>
        <v>1100.4480000000001</v>
      </c>
      <c r="N74" s="47">
        <f t="shared" si="6"/>
        <v>1940.7107368421055</v>
      </c>
      <c r="O74" s="47">
        <f t="shared" si="41"/>
        <v>780</v>
      </c>
      <c r="P74" s="47">
        <f t="shared" si="7"/>
        <v>1160.7107368421055</v>
      </c>
      <c r="Q74" s="47">
        <f t="shared" si="47"/>
        <v>728</v>
      </c>
      <c r="V74">
        <v>64</v>
      </c>
      <c r="W74">
        <v>4.0999999999999996</v>
      </c>
      <c r="Y74">
        <v>64</v>
      </c>
      <c r="Z74">
        <f t="shared" si="42"/>
        <v>853.25</v>
      </c>
      <c r="AA74">
        <f t="shared" si="8"/>
        <v>853.25</v>
      </c>
      <c r="AB74" s="30">
        <f t="shared" si="8"/>
        <v>682.6</v>
      </c>
      <c r="AC74">
        <f t="shared" si="8"/>
        <v>682.6</v>
      </c>
      <c r="AD74">
        <f t="shared" si="8"/>
        <v>341.3</v>
      </c>
      <c r="AE74">
        <f t="shared" ref="AB74:AE137" si="55">$Z74*AE$5</f>
        <v>341.3</v>
      </c>
      <c r="AF74">
        <f t="shared" si="9"/>
        <v>1535.85</v>
      </c>
      <c r="AG74">
        <v>64</v>
      </c>
      <c r="AH74">
        <f t="shared" si="10"/>
        <v>1332</v>
      </c>
      <c r="AI74">
        <f t="shared" si="11"/>
        <v>4972.8</v>
      </c>
      <c r="AJ74">
        <f>各个系统的属性占比!AI69</f>
        <v>7.4</v>
      </c>
      <c r="AK74">
        <v>1</v>
      </c>
      <c r="AN74">
        <v>64</v>
      </c>
      <c r="AO74">
        <f t="shared" si="12"/>
        <v>2084.9999999999995</v>
      </c>
      <c r="AP74">
        <f t="shared" si="13"/>
        <v>7783.9999999999982</v>
      </c>
      <c r="AQ74">
        <f>各个系统的属性占比!AJ69</f>
        <v>14.479166666666663</v>
      </c>
      <c r="AR74">
        <v>1</v>
      </c>
      <c r="AU74">
        <v>64</v>
      </c>
      <c r="AV74">
        <f t="shared" si="43"/>
        <v>0</v>
      </c>
      <c r="AW74">
        <f t="shared" si="44"/>
        <v>0</v>
      </c>
      <c r="AX74">
        <v>0</v>
      </c>
      <c r="BA74">
        <v>64</v>
      </c>
      <c r="BB74">
        <f t="shared" si="14"/>
        <v>3255.0000000000018</v>
      </c>
      <c r="BC74">
        <f t="shared" si="15"/>
        <v>12152.000000000007</v>
      </c>
      <c r="BD74">
        <f>各个系统的属性占比!AK69</f>
        <v>30.138888888888907</v>
      </c>
      <c r="BE74">
        <v>1</v>
      </c>
      <c r="BH74">
        <v>64</v>
      </c>
      <c r="BI74">
        <f t="shared" si="16"/>
        <v>1668.0000000000009</v>
      </c>
      <c r="BJ74">
        <f t="shared" si="17"/>
        <v>6227.2000000000035</v>
      </c>
      <c r="BK74">
        <f>各个系统的属性占比!AM69</f>
        <v>11.583333333333339</v>
      </c>
      <c r="BL74">
        <v>0</v>
      </c>
      <c r="BO74" s="30">
        <v>64</v>
      </c>
      <c r="BP74">
        <f t="shared" si="18"/>
        <v>1668.0000000000009</v>
      </c>
      <c r="BQ74">
        <f t="shared" si="19"/>
        <v>6227.2000000000035</v>
      </c>
      <c r="BR74" s="30">
        <f>各个系统的属性占比!AL69</f>
        <v>23.166666666666679</v>
      </c>
      <c r="BS74">
        <v>0</v>
      </c>
      <c r="BV74">
        <v>64</v>
      </c>
      <c r="BW74">
        <f t="shared" si="20"/>
        <v>834.00000000000045</v>
      </c>
      <c r="BX74">
        <f t="shared" si="21"/>
        <v>3113.6000000000017</v>
      </c>
      <c r="BY74">
        <f>各个系统的属性占比!AN69</f>
        <v>11.583333333333339</v>
      </c>
      <c r="BZ74">
        <v>0</v>
      </c>
      <c r="CD74">
        <v>64</v>
      </c>
      <c r="CE74">
        <f t="shared" si="22"/>
        <v>6672.0000000000018</v>
      </c>
      <c r="CF74">
        <f t="shared" si="23"/>
        <v>24908.800000000007</v>
      </c>
      <c r="CG74">
        <f t="shared" si="24"/>
        <v>3637.8947368421054</v>
      </c>
      <c r="CK74">
        <v>64</v>
      </c>
      <c r="CL74">
        <f t="shared" si="25"/>
        <v>1332</v>
      </c>
      <c r="CM74">
        <f t="shared" si="26"/>
        <v>2084.9999999999995</v>
      </c>
      <c r="CN74">
        <f t="shared" si="27"/>
        <v>0</v>
      </c>
      <c r="CO74">
        <f t="shared" si="28"/>
        <v>3255.0000000000018</v>
      </c>
      <c r="CP74">
        <f t="shared" si="29"/>
        <v>1668.0000000000009</v>
      </c>
      <c r="CQ74">
        <f t="shared" si="30"/>
        <v>1668.0000000000009</v>
      </c>
      <c r="CR74">
        <f t="shared" si="31"/>
        <v>834.00000000000045</v>
      </c>
      <c r="CS74">
        <f t="shared" si="32"/>
        <v>10842.000000000004</v>
      </c>
      <c r="CU74">
        <v>64</v>
      </c>
      <c r="CV74">
        <f t="shared" si="33"/>
        <v>0.12285556170448253</v>
      </c>
      <c r="CW74">
        <f t="shared" si="34"/>
        <v>0.19230769230769221</v>
      </c>
      <c r="CX74">
        <f t="shared" si="35"/>
        <v>0</v>
      </c>
      <c r="CY74">
        <f t="shared" si="36"/>
        <v>0.3002213613724406</v>
      </c>
      <c r="CZ74">
        <f t="shared" si="37"/>
        <v>0.15384615384615388</v>
      </c>
      <c r="DA74">
        <f t="shared" si="38"/>
        <v>0.15384615384615388</v>
      </c>
      <c r="DB74">
        <f t="shared" si="39"/>
        <v>7.6923076923076941E-2</v>
      </c>
    </row>
    <row r="75" spans="1:106" x14ac:dyDescent="0.15">
      <c r="A75">
        <f t="shared" si="52"/>
        <v>10</v>
      </c>
      <c r="B75">
        <f t="shared" si="54"/>
        <v>51</v>
      </c>
      <c r="C75">
        <f>装备强化属性!AH14</f>
        <v>60</v>
      </c>
      <c r="D75" s="26">
        <v>700</v>
      </c>
      <c r="E75">
        <f t="shared" si="53"/>
        <v>20</v>
      </c>
      <c r="I75">
        <v>65</v>
      </c>
      <c r="J75">
        <f t="shared" ref="J75:J106" si="56">((D$8*I75*I75*180)/(SQRT(I75*100)-D$8*I75))</f>
        <v>3732.663271006682</v>
      </c>
      <c r="K75">
        <f t="shared" si="4"/>
        <v>604.79999999999995</v>
      </c>
      <c r="L75">
        <f t="shared" si="5"/>
        <v>3127.8632710066822</v>
      </c>
      <c r="M75" s="47">
        <f t="shared" si="40"/>
        <v>1124.5600000000002</v>
      </c>
      <c r="N75" s="47">
        <f t="shared" si="6"/>
        <v>2003.3032710066821</v>
      </c>
      <c r="O75" s="47">
        <f t="shared" si="41"/>
        <v>800</v>
      </c>
      <c r="P75" s="47">
        <f t="shared" si="7"/>
        <v>1203.3032710066821</v>
      </c>
      <c r="Q75" s="47">
        <f t="shared" si="47"/>
        <v>747</v>
      </c>
      <c r="V75">
        <v>65</v>
      </c>
      <c r="W75">
        <v>4.1500000000000004</v>
      </c>
      <c r="Y75">
        <v>65</v>
      </c>
      <c r="Z75">
        <f t="shared" si="42"/>
        <v>874</v>
      </c>
      <c r="AA75">
        <f t="shared" si="8"/>
        <v>874</v>
      </c>
      <c r="AB75" s="30">
        <f t="shared" si="55"/>
        <v>699.2</v>
      </c>
      <c r="AC75">
        <f t="shared" si="55"/>
        <v>699.2</v>
      </c>
      <c r="AD75">
        <f t="shared" si="55"/>
        <v>349.6</v>
      </c>
      <c r="AE75">
        <f t="shared" si="55"/>
        <v>349.6</v>
      </c>
      <c r="AF75">
        <f t="shared" si="9"/>
        <v>1573.2</v>
      </c>
      <c r="AG75">
        <v>65</v>
      </c>
      <c r="AH75">
        <f t="shared" si="10"/>
        <v>1350</v>
      </c>
      <c r="AI75">
        <f t="shared" si="11"/>
        <v>5040</v>
      </c>
      <c r="AJ75">
        <f>各个系统的属性占比!AI70</f>
        <v>7.5</v>
      </c>
      <c r="AK75">
        <v>1</v>
      </c>
      <c r="AN75">
        <v>65</v>
      </c>
      <c r="AO75">
        <f t="shared" si="12"/>
        <v>2137.4999999999995</v>
      </c>
      <c r="AP75">
        <f t="shared" si="13"/>
        <v>7979.9999999999982</v>
      </c>
      <c r="AQ75">
        <f>各个系统的属性占比!AJ70</f>
        <v>14.843749999999996</v>
      </c>
      <c r="AR75">
        <v>1</v>
      </c>
      <c r="AU75">
        <v>65</v>
      </c>
      <c r="AV75">
        <f t="shared" si="43"/>
        <v>0</v>
      </c>
      <c r="AW75">
        <f t="shared" si="44"/>
        <v>0</v>
      </c>
      <c r="AX75">
        <v>0</v>
      </c>
      <c r="BA75">
        <v>65</v>
      </c>
      <c r="BB75">
        <f t="shared" si="14"/>
        <v>3352.5000000000018</v>
      </c>
      <c r="BC75">
        <f t="shared" si="15"/>
        <v>12516.000000000007</v>
      </c>
      <c r="BD75">
        <f>各个系统的属性占比!AK70</f>
        <v>31.041666666666686</v>
      </c>
      <c r="BE75">
        <v>1</v>
      </c>
      <c r="BH75">
        <v>65</v>
      </c>
      <c r="BI75">
        <f t="shared" si="16"/>
        <v>1710.0000000000009</v>
      </c>
      <c r="BJ75">
        <f t="shared" si="17"/>
        <v>6384.0000000000036</v>
      </c>
      <c r="BK75">
        <f>各个系统的属性占比!AM70</f>
        <v>11.875000000000007</v>
      </c>
      <c r="BL75">
        <v>0</v>
      </c>
      <c r="BO75" s="30">
        <v>65</v>
      </c>
      <c r="BP75">
        <f t="shared" si="18"/>
        <v>1710.0000000000009</v>
      </c>
      <c r="BQ75">
        <f t="shared" si="19"/>
        <v>6384.0000000000036</v>
      </c>
      <c r="BR75" s="30">
        <f>各个系统的属性占比!AL70</f>
        <v>23.750000000000014</v>
      </c>
      <c r="BS75">
        <v>0</v>
      </c>
      <c r="BV75">
        <v>65</v>
      </c>
      <c r="BW75">
        <f t="shared" si="20"/>
        <v>855.00000000000045</v>
      </c>
      <c r="BX75">
        <f t="shared" si="21"/>
        <v>3192.0000000000018</v>
      </c>
      <c r="BY75">
        <f>各个系统的属性占比!AN70</f>
        <v>11.875000000000007</v>
      </c>
      <c r="BZ75">
        <v>0</v>
      </c>
      <c r="CD75">
        <v>65</v>
      </c>
      <c r="CE75">
        <f t="shared" si="22"/>
        <v>6840.0000000000018</v>
      </c>
      <c r="CF75">
        <f t="shared" si="23"/>
        <v>25536.000000000007</v>
      </c>
      <c r="CG75">
        <f t="shared" si="24"/>
        <v>3732.663271006682</v>
      </c>
      <c r="CK75">
        <v>65</v>
      </c>
      <c r="CL75">
        <f t="shared" si="25"/>
        <v>1350</v>
      </c>
      <c r="CM75">
        <f t="shared" si="26"/>
        <v>2137.4999999999995</v>
      </c>
      <c r="CN75">
        <f t="shared" si="27"/>
        <v>0</v>
      </c>
      <c r="CO75">
        <f t="shared" si="28"/>
        <v>3352.5000000000018</v>
      </c>
      <c r="CP75">
        <f t="shared" si="29"/>
        <v>1710.0000000000009</v>
      </c>
      <c r="CQ75">
        <f t="shared" si="30"/>
        <v>1710.0000000000009</v>
      </c>
      <c r="CR75">
        <f t="shared" si="31"/>
        <v>855.00000000000045</v>
      </c>
      <c r="CS75">
        <f t="shared" si="32"/>
        <v>11115.000000000004</v>
      </c>
      <c r="CU75">
        <v>65</v>
      </c>
      <c r="CV75">
        <f t="shared" si="33"/>
        <v>0.12145748987854248</v>
      </c>
      <c r="CW75">
        <f t="shared" si="34"/>
        <v>0.19230769230769221</v>
      </c>
      <c r="CX75">
        <f t="shared" si="35"/>
        <v>0</v>
      </c>
      <c r="CY75">
        <f t="shared" si="36"/>
        <v>0.30161943319838064</v>
      </c>
      <c r="CZ75">
        <f t="shared" si="37"/>
        <v>0.15384615384615388</v>
      </c>
      <c r="DA75">
        <f t="shared" si="38"/>
        <v>0.15384615384615388</v>
      </c>
      <c r="DB75">
        <f t="shared" si="39"/>
        <v>7.6923076923076941E-2</v>
      </c>
    </row>
    <row r="76" spans="1:106" x14ac:dyDescent="0.15">
      <c r="A76">
        <f t="shared" si="52"/>
        <v>10</v>
      </c>
      <c r="B76">
        <f t="shared" si="54"/>
        <v>61</v>
      </c>
      <c r="C76">
        <f>装备强化属性!AH15</f>
        <v>70</v>
      </c>
      <c r="D76" s="26">
        <v>900</v>
      </c>
      <c r="E76">
        <f t="shared" si="53"/>
        <v>20</v>
      </c>
      <c r="I76">
        <v>66</v>
      </c>
      <c r="J76">
        <f t="shared" si="56"/>
        <v>3828.4916940381204</v>
      </c>
      <c r="K76">
        <f t="shared" ref="K76:K110" si="57">$AI76/$C$35*$C$40</f>
        <v>612.86399999999992</v>
      </c>
      <c r="L76">
        <f t="shared" ref="L76:L110" si="58">J76-K76</f>
        <v>3215.6276940381204</v>
      </c>
      <c r="M76" s="47">
        <f t="shared" si="40"/>
        <v>1148.6720000000003</v>
      </c>
      <c r="N76" s="47">
        <f t="shared" ref="N76:N139" si="59">L76-M76</f>
        <v>2066.9556940381199</v>
      </c>
      <c r="O76" s="47">
        <f t="shared" si="41"/>
        <v>820</v>
      </c>
      <c r="P76" s="47">
        <f t="shared" ref="P76:P139" si="60">N76-O76</f>
        <v>1246.9556940381199</v>
      </c>
      <c r="Q76" s="47">
        <f t="shared" ref="Q76:Q138" si="61">ROUND($J76*Q$4,0)</f>
        <v>766</v>
      </c>
      <c r="V76">
        <v>66</v>
      </c>
      <c r="W76">
        <v>4.2</v>
      </c>
      <c r="Y76">
        <v>66</v>
      </c>
      <c r="Z76">
        <f t="shared" si="42"/>
        <v>895</v>
      </c>
      <c r="AA76">
        <f t="shared" ref="AA76:AA107" si="62">$Z76*AA$5</f>
        <v>895</v>
      </c>
      <c r="AB76" s="30">
        <f t="shared" si="55"/>
        <v>716</v>
      </c>
      <c r="AC76">
        <f t="shared" si="55"/>
        <v>716</v>
      </c>
      <c r="AD76">
        <f t="shared" si="55"/>
        <v>358</v>
      </c>
      <c r="AE76">
        <f t="shared" si="55"/>
        <v>358</v>
      </c>
      <c r="AF76">
        <f t="shared" ref="AF76:AF139" si="63">AA76+AB76</f>
        <v>1611</v>
      </c>
      <c r="AG76">
        <v>66</v>
      </c>
      <c r="AH76">
        <f t="shared" ref="AH76:AH139" si="64">AJ76*AH$3</f>
        <v>1368</v>
      </c>
      <c r="AI76">
        <f t="shared" ref="AI76:AI139" si="65">AJ76*AI$3</f>
        <v>5107.2</v>
      </c>
      <c r="AJ76">
        <f>各个系统的属性占比!AI71</f>
        <v>7.6</v>
      </c>
      <c r="AK76">
        <v>1</v>
      </c>
      <c r="AN76">
        <v>66</v>
      </c>
      <c r="AO76">
        <f t="shared" ref="AO76:AO139" si="66">AQ76*AO$3</f>
        <v>2190</v>
      </c>
      <c r="AP76">
        <f t="shared" ref="AP76:AP139" si="67">AQ76*AP$3</f>
        <v>8176</v>
      </c>
      <c r="AQ76">
        <f>各个系统的属性占比!AJ71</f>
        <v>15.208333333333332</v>
      </c>
      <c r="AR76">
        <v>1</v>
      </c>
      <c r="AU76">
        <v>66</v>
      </c>
      <c r="AV76">
        <f t="shared" si="43"/>
        <v>0</v>
      </c>
      <c r="AW76">
        <f t="shared" si="44"/>
        <v>0</v>
      </c>
      <c r="AX76">
        <v>0</v>
      </c>
      <c r="BA76">
        <v>66</v>
      </c>
      <c r="BB76">
        <f t="shared" ref="BB76:BB139" si="68">BD76*BB$3</f>
        <v>3450.0000000000023</v>
      </c>
      <c r="BC76">
        <f t="shared" ref="BC76:BC139" si="69">BD76*BC$3</f>
        <v>12880.000000000007</v>
      </c>
      <c r="BD76">
        <f>各个系统的属性占比!AK71</f>
        <v>31.944444444444464</v>
      </c>
      <c r="BE76">
        <v>1</v>
      </c>
      <c r="BH76">
        <v>66</v>
      </c>
      <c r="BI76">
        <f t="shared" ref="BI76:BI139" si="70">BK76*BI$3</f>
        <v>1752.0000000000011</v>
      </c>
      <c r="BJ76">
        <f t="shared" ref="BJ76:BJ139" si="71">BK76*BJ$3</f>
        <v>6540.8000000000047</v>
      </c>
      <c r="BK76">
        <f>各个系统的属性占比!AM71</f>
        <v>12.166666666666675</v>
      </c>
      <c r="BL76">
        <v>0</v>
      </c>
      <c r="BO76" s="30">
        <v>66</v>
      </c>
      <c r="BP76">
        <f t="shared" ref="BP76:BP139" si="72">BR76*BP$3</f>
        <v>1752.0000000000011</v>
      </c>
      <c r="BQ76">
        <f t="shared" ref="BQ76:BQ139" si="73">BR76*BQ$3</f>
        <v>6540.8000000000047</v>
      </c>
      <c r="BR76" s="30">
        <f>各个系统的属性占比!AL71</f>
        <v>24.33333333333335</v>
      </c>
      <c r="BS76">
        <v>0</v>
      </c>
      <c r="BV76">
        <v>66</v>
      </c>
      <c r="BW76">
        <f t="shared" ref="BW76:BW139" si="74">BY76*BW$3</f>
        <v>876.00000000000057</v>
      </c>
      <c r="BX76">
        <f t="shared" ref="BX76:BX139" si="75">BY76*BX$3</f>
        <v>3270.4000000000024</v>
      </c>
      <c r="BY76">
        <f>各个系统的属性占比!AN71</f>
        <v>12.166666666666675</v>
      </c>
      <c r="BZ76">
        <v>0</v>
      </c>
      <c r="CD76">
        <v>66</v>
      </c>
      <c r="CE76">
        <f t="shared" ref="CE76:CE139" si="76">AH76*$AK76+AO76*$AR76+AV76*$AX76+BB76*$BE76+BI76*$BL76+BP76*$BS76+BW76*$BZ76</f>
        <v>7008.0000000000018</v>
      </c>
      <c r="CF76">
        <f t="shared" ref="CF76:CF139" si="77">AI76*$AK76+AP76*$AR76+AW76*$AX76+BC76*$BE76+BJ76*$BL76+BQ76*$BS76+BX76*$BZ76</f>
        <v>26163.200000000008</v>
      </c>
      <c r="CG76">
        <f t="shared" ref="CG76:CG139" si="78">J76</f>
        <v>3828.4916940381204</v>
      </c>
      <c r="CK76">
        <v>66</v>
      </c>
      <c r="CL76">
        <f t="shared" ref="CL76:CL139" si="79">AH76</f>
        <v>1368</v>
      </c>
      <c r="CM76">
        <f t="shared" ref="CM76:CM139" si="80">AO76</f>
        <v>2190</v>
      </c>
      <c r="CN76">
        <f t="shared" ref="CN76:CN139" si="81">AV76</f>
        <v>0</v>
      </c>
      <c r="CO76">
        <f t="shared" ref="CO76:CO139" si="82">BB76</f>
        <v>3450.0000000000023</v>
      </c>
      <c r="CP76">
        <f t="shared" ref="CP76:CP139" si="83">BI76</f>
        <v>1752.0000000000011</v>
      </c>
      <c r="CQ76">
        <f t="shared" ref="CQ76:CQ139" si="84">BP76</f>
        <v>1752.0000000000011</v>
      </c>
      <c r="CR76">
        <f t="shared" ref="CR76:CR139" si="85">BW76</f>
        <v>876.00000000000057</v>
      </c>
      <c r="CS76">
        <f t="shared" ref="CS76:CS139" si="86">SUM(CL76:CR76)</f>
        <v>11388.000000000005</v>
      </c>
      <c r="CU76">
        <v>66</v>
      </c>
      <c r="CV76">
        <f t="shared" ref="CV76:CV139" si="87">CL76/$CS76</f>
        <v>0.12012644889357213</v>
      </c>
      <c r="CW76">
        <f t="shared" ref="CW76:CW139" si="88">CM76/$CS76</f>
        <v>0.19230769230769221</v>
      </c>
      <c r="CX76">
        <f t="shared" ref="CX76:CX139" si="89">CN76/$CS76</f>
        <v>0</v>
      </c>
      <c r="CY76">
        <f t="shared" ref="CY76:CY139" si="90">CO76/$CS76</f>
        <v>0.30295047418335097</v>
      </c>
      <c r="CZ76">
        <f t="shared" ref="CZ76:CZ139" si="91">CP76/$CS76</f>
        <v>0.15384615384615388</v>
      </c>
      <c r="DA76">
        <f t="shared" ref="DA76:DA139" si="92">CQ76/$CS76</f>
        <v>0.15384615384615388</v>
      </c>
      <c r="DB76">
        <f t="shared" ref="DB76:DB139" si="93">CR76/$CS76</f>
        <v>7.6923076923076941E-2</v>
      </c>
    </row>
    <row r="77" spans="1:106" x14ac:dyDescent="0.15">
      <c r="A77">
        <f t="shared" si="52"/>
        <v>10</v>
      </c>
      <c r="B77">
        <f t="shared" si="54"/>
        <v>71</v>
      </c>
      <c r="C77">
        <f>装备强化属性!AH16</f>
        <v>80</v>
      </c>
      <c r="D77" s="26">
        <v>1100</v>
      </c>
      <c r="E77">
        <f t="shared" si="53"/>
        <v>20</v>
      </c>
      <c r="I77">
        <v>67</v>
      </c>
      <c r="J77">
        <f t="shared" si="56"/>
        <v>3925.3789857012366</v>
      </c>
      <c r="K77">
        <f t="shared" si="57"/>
        <v>620.92800000000011</v>
      </c>
      <c r="L77">
        <f t="shared" si="58"/>
        <v>3304.4509857012363</v>
      </c>
      <c r="M77" s="47">
        <f t="shared" ref="M77:M140" si="94">LOOKUP($I77,$B$53:$C$63,$E$53:$E$63)+M76</f>
        <v>1172.7840000000003</v>
      </c>
      <c r="N77" s="47">
        <f t="shared" si="59"/>
        <v>2131.6669857012357</v>
      </c>
      <c r="O77" s="47">
        <f t="shared" ref="O77:O140" si="95">LOOKUP($I77,$B$70:$C$86,$E$70:$E$86)+O76</f>
        <v>840</v>
      </c>
      <c r="P77" s="47">
        <f t="shared" si="60"/>
        <v>1291.6669857012357</v>
      </c>
      <c r="Q77" s="47">
        <f t="shared" si="61"/>
        <v>785</v>
      </c>
      <c r="V77">
        <v>67</v>
      </c>
      <c r="W77">
        <v>4.25</v>
      </c>
      <c r="Y77">
        <v>67</v>
      </c>
      <c r="Z77">
        <f t="shared" ref="Z77:Z140" si="96">Z76+Z$5*$W77</f>
        <v>916.25</v>
      </c>
      <c r="AA77">
        <f t="shared" si="62"/>
        <v>916.25</v>
      </c>
      <c r="AB77" s="30">
        <f t="shared" si="55"/>
        <v>733</v>
      </c>
      <c r="AC77">
        <f t="shared" si="55"/>
        <v>733</v>
      </c>
      <c r="AD77">
        <f t="shared" si="55"/>
        <v>366.5</v>
      </c>
      <c r="AE77">
        <f t="shared" si="55"/>
        <v>366.5</v>
      </c>
      <c r="AF77">
        <f t="shared" si="63"/>
        <v>1649.25</v>
      </c>
      <c r="AG77">
        <v>67</v>
      </c>
      <c r="AH77">
        <f t="shared" si="64"/>
        <v>1386</v>
      </c>
      <c r="AI77">
        <f t="shared" si="65"/>
        <v>5174.4000000000005</v>
      </c>
      <c r="AJ77">
        <f>各个系统的属性占比!AI72</f>
        <v>7.7</v>
      </c>
      <c r="AK77">
        <v>1</v>
      </c>
      <c r="AN77">
        <v>67</v>
      </c>
      <c r="AO77">
        <f t="shared" si="66"/>
        <v>2242.5</v>
      </c>
      <c r="AP77">
        <f t="shared" si="67"/>
        <v>8372</v>
      </c>
      <c r="AQ77">
        <f>各个系统的属性占比!AJ72</f>
        <v>15.572916666666666</v>
      </c>
      <c r="AR77">
        <v>1</v>
      </c>
      <c r="AU77">
        <v>67</v>
      </c>
      <c r="AV77">
        <f t="shared" ref="AV77:AV140" si="97">AV76+AV$5*$W77</f>
        <v>0</v>
      </c>
      <c r="AW77">
        <f t="shared" ref="AW77:AW140" si="98">AW76+AW$5*$W77</f>
        <v>0</v>
      </c>
      <c r="AX77">
        <v>0</v>
      </c>
      <c r="BA77">
        <v>67</v>
      </c>
      <c r="BB77">
        <f t="shared" si="68"/>
        <v>3547.5000000000023</v>
      </c>
      <c r="BC77">
        <f t="shared" si="69"/>
        <v>13244.000000000007</v>
      </c>
      <c r="BD77">
        <f>各个系统的属性占比!AK72</f>
        <v>32.847222222222243</v>
      </c>
      <c r="BE77">
        <v>1</v>
      </c>
      <c r="BH77">
        <v>67</v>
      </c>
      <c r="BI77">
        <f t="shared" si="70"/>
        <v>1794.0000000000011</v>
      </c>
      <c r="BJ77">
        <f t="shared" si="71"/>
        <v>6697.600000000004</v>
      </c>
      <c r="BK77">
        <f>各个系统的属性占比!AM72</f>
        <v>12.458333333333341</v>
      </c>
      <c r="BL77">
        <v>0</v>
      </c>
      <c r="BO77" s="30">
        <v>67</v>
      </c>
      <c r="BP77">
        <f t="shared" si="72"/>
        <v>1794.0000000000011</v>
      </c>
      <c r="BQ77">
        <f t="shared" si="73"/>
        <v>6697.600000000004</v>
      </c>
      <c r="BR77" s="30">
        <f>各个系统的属性占比!AL72</f>
        <v>24.916666666666682</v>
      </c>
      <c r="BS77">
        <v>0</v>
      </c>
      <c r="BV77">
        <v>67</v>
      </c>
      <c r="BW77">
        <f t="shared" si="74"/>
        <v>897.00000000000057</v>
      </c>
      <c r="BX77">
        <f t="shared" si="75"/>
        <v>3348.800000000002</v>
      </c>
      <c r="BY77">
        <f>各个系统的属性占比!AN72</f>
        <v>12.458333333333341</v>
      </c>
      <c r="BZ77">
        <v>0</v>
      </c>
      <c r="CD77">
        <v>67</v>
      </c>
      <c r="CE77">
        <f t="shared" si="76"/>
        <v>7176.0000000000018</v>
      </c>
      <c r="CF77">
        <f t="shared" si="77"/>
        <v>26790.400000000009</v>
      </c>
      <c r="CG77">
        <f t="shared" si="78"/>
        <v>3925.3789857012366</v>
      </c>
      <c r="CK77">
        <v>67</v>
      </c>
      <c r="CL77">
        <f t="shared" si="79"/>
        <v>1386</v>
      </c>
      <c r="CM77">
        <f t="shared" si="80"/>
        <v>2242.5</v>
      </c>
      <c r="CN77">
        <f t="shared" si="81"/>
        <v>0</v>
      </c>
      <c r="CO77">
        <f t="shared" si="82"/>
        <v>3547.5000000000023</v>
      </c>
      <c r="CP77">
        <f t="shared" si="83"/>
        <v>1794.0000000000011</v>
      </c>
      <c r="CQ77">
        <f t="shared" si="84"/>
        <v>1794.0000000000011</v>
      </c>
      <c r="CR77">
        <f t="shared" si="85"/>
        <v>897.00000000000057</v>
      </c>
      <c r="CS77">
        <f t="shared" si="86"/>
        <v>11661.000000000005</v>
      </c>
      <c r="CU77">
        <v>67</v>
      </c>
      <c r="CV77">
        <f t="shared" si="87"/>
        <v>0.11885773089786462</v>
      </c>
      <c r="CW77">
        <f t="shared" si="88"/>
        <v>0.19230769230769221</v>
      </c>
      <c r="CX77">
        <f t="shared" si="89"/>
        <v>0</v>
      </c>
      <c r="CY77">
        <f t="shared" si="90"/>
        <v>0.30421919217905846</v>
      </c>
      <c r="CZ77">
        <f t="shared" si="91"/>
        <v>0.15384615384615388</v>
      </c>
      <c r="DA77">
        <f t="shared" si="92"/>
        <v>0.15384615384615388</v>
      </c>
      <c r="DB77">
        <f t="shared" si="93"/>
        <v>7.6923076923076941E-2</v>
      </c>
    </row>
    <row r="78" spans="1:106" x14ac:dyDescent="0.15">
      <c r="A78">
        <f t="shared" si="52"/>
        <v>10</v>
      </c>
      <c r="B78">
        <f t="shared" si="54"/>
        <v>81</v>
      </c>
      <c r="C78">
        <f>装备强化属性!AH17</f>
        <v>90</v>
      </c>
      <c r="D78" s="26">
        <v>1300</v>
      </c>
      <c r="E78">
        <f t="shared" si="53"/>
        <v>20</v>
      </c>
      <c r="I78">
        <v>68</v>
      </c>
      <c r="J78">
        <f t="shared" si="56"/>
        <v>4023.3242133080626</v>
      </c>
      <c r="K78">
        <f t="shared" si="57"/>
        <v>628.99199999999996</v>
      </c>
      <c r="L78">
        <f t="shared" si="58"/>
        <v>3394.3322133080628</v>
      </c>
      <c r="M78" s="47">
        <f t="shared" si="94"/>
        <v>1196.8960000000004</v>
      </c>
      <c r="N78" s="47">
        <f t="shared" si="59"/>
        <v>2197.4362133080622</v>
      </c>
      <c r="O78" s="47">
        <f t="shared" si="95"/>
        <v>860</v>
      </c>
      <c r="P78" s="47">
        <f t="shared" si="60"/>
        <v>1337.4362133080622</v>
      </c>
      <c r="Q78" s="47">
        <f t="shared" si="61"/>
        <v>805</v>
      </c>
      <c r="V78">
        <v>68</v>
      </c>
      <c r="W78">
        <v>4.3</v>
      </c>
      <c r="Y78">
        <v>68</v>
      </c>
      <c r="Z78">
        <f t="shared" si="96"/>
        <v>937.75</v>
      </c>
      <c r="AA78">
        <f t="shared" si="62"/>
        <v>937.75</v>
      </c>
      <c r="AB78" s="30">
        <f t="shared" si="55"/>
        <v>750.2</v>
      </c>
      <c r="AC78">
        <f t="shared" si="55"/>
        <v>750.2</v>
      </c>
      <c r="AD78">
        <f t="shared" si="55"/>
        <v>375.1</v>
      </c>
      <c r="AE78">
        <f t="shared" si="55"/>
        <v>375.1</v>
      </c>
      <c r="AF78">
        <f t="shared" si="63"/>
        <v>1687.95</v>
      </c>
      <c r="AG78">
        <v>68</v>
      </c>
      <c r="AH78">
        <f t="shared" si="64"/>
        <v>1404</v>
      </c>
      <c r="AI78">
        <f t="shared" si="65"/>
        <v>5241.5999999999995</v>
      </c>
      <c r="AJ78">
        <f>各个系统的属性占比!AI73</f>
        <v>7.8</v>
      </c>
      <c r="AK78">
        <v>1</v>
      </c>
      <c r="AN78">
        <v>68</v>
      </c>
      <c r="AO78">
        <f t="shared" si="66"/>
        <v>2295</v>
      </c>
      <c r="AP78">
        <f t="shared" si="67"/>
        <v>8568</v>
      </c>
      <c r="AQ78">
        <f>各个系统的属性占比!AJ73</f>
        <v>15.9375</v>
      </c>
      <c r="AR78">
        <v>1</v>
      </c>
      <c r="AU78">
        <v>68</v>
      </c>
      <c r="AV78">
        <f t="shared" si="97"/>
        <v>0</v>
      </c>
      <c r="AW78">
        <f t="shared" si="98"/>
        <v>0</v>
      </c>
      <c r="AX78">
        <v>0</v>
      </c>
      <c r="BA78">
        <v>68</v>
      </c>
      <c r="BB78">
        <f t="shared" si="68"/>
        <v>3645.0000000000023</v>
      </c>
      <c r="BC78">
        <f t="shared" si="69"/>
        <v>13608.000000000009</v>
      </c>
      <c r="BD78">
        <f>各个系统的属性占比!AK73</f>
        <v>33.750000000000021</v>
      </c>
      <c r="BE78">
        <v>1</v>
      </c>
      <c r="BH78">
        <v>68</v>
      </c>
      <c r="BI78">
        <f t="shared" si="70"/>
        <v>1836.0000000000014</v>
      </c>
      <c r="BJ78">
        <f t="shared" si="71"/>
        <v>6854.4000000000051</v>
      </c>
      <c r="BK78">
        <f>各个系统的属性占比!AM73</f>
        <v>12.750000000000009</v>
      </c>
      <c r="BL78">
        <v>0</v>
      </c>
      <c r="BO78" s="30">
        <v>68</v>
      </c>
      <c r="BP78">
        <f t="shared" si="72"/>
        <v>1836.0000000000014</v>
      </c>
      <c r="BQ78">
        <f t="shared" si="73"/>
        <v>6854.4000000000051</v>
      </c>
      <c r="BR78" s="30">
        <f>各个系统的属性占比!AL73</f>
        <v>25.500000000000018</v>
      </c>
      <c r="BS78">
        <v>0</v>
      </c>
      <c r="BV78">
        <v>68</v>
      </c>
      <c r="BW78">
        <f t="shared" si="74"/>
        <v>918.00000000000068</v>
      </c>
      <c r="BX78">
        <f t="shared" si="75"/>
        <v>3427.2000000000025</v>
      </c>
      <c r="BY78">
        <f>各个系统的属性占比!AN73</f>
        <v>12.750000000000009</v>
      </c>
      <c r="BZ78">
        <v>0</v>
      </c>
      <c r="CD78">
        <v>68</v>
      </c>
      <c r="CE78">
        <f t="shared" si="76"/>
        <v>7344.0000000000018</v>
      </c>
      <c r="CF78">
        <f t="shared" si="77"/>
        <v>27417.600000000006</v>
      </c>
      <c r="CG78">
        <f t="shared" si="78"/>
        <v>4023.3242133080626</v>
      </c>
      <c r="CK78">
        <v>68</v>
      </c>
      <c r="CL78">
        <f t="shared" si="79"/>
        <v>1404</v>
      </c>
      <c r="CM78">
        <f t="shared" si="80"/>
        <v>2295</v>
      </c>
      <c r="CN78">
        <f t="shared" si="81"/>
        <v>0</v>
      </c>
      <c r="CO78">
        <f t="shared" si="82"/>
        <v>3645.0000000000023</v>
      </c>
      <c r="CP78">
        <f t="shared" si="83"/>
        <v>1836.0000000000014</v>
      </c>
      <c r="CQ78">
        <f t="shared" si="84"/>
        <v>1836.0000000000014</v>
      </c>
      <c r="CR78">
        <f t="shared" si="85"/>
        <v>918.00000000000068</v>
      </c>
      <c r="CS78">
        <f t="shared" si="86"/>
        <v>11934.000000000005</v>
      </c>
      <c r="CU78">
        <v>68</v>
      </c>
      <c r="CV78">
        <f t="shared" si="87"/>
        <v>0.11764705882352935</v>
      </c>
      <c r="CW78">
        <f t="shared" si="88"/>
        <v>0.19230769230769221</v>
      </c>
      <c r="CX78">
        <f t="shared" si="89"/>
        <v>0</v>
      </c>
      <c r="CY78">
        <f t="shared" si="90"/>
        <v>0.30542986425339369</v>
      </c>
      <c r="CZ78">
        <f t="shared" si="91"/>
        <v>0.15384615384615388</v>
      </c>
      <c r="DA78">
        <f t="shared" si="92"/>
        <v>0.15384615384615388</v>
      </c>
      <c r="DB78">
        <f t="shared" si="93"/>
        <v>7.6923076923076941E-2</v>
      </c>
    </row>
    <row r="79" spans="1:106" x14ac:dyDescent="0.15">
      <c r="A79">
        <f t="shared" si="52"/>
        <v>10</v>
      </c>
      <c r="B79">
        <f t="shared" si="54"/>
        <v>91</v>
      </c>
      <c r="C79">
        <f>装备强化属性!AH18</f>
        <v>100</v>
      </c>
      <c r="D79" s="26">
        <v>1650</v>
      </c>
      <c r="E79">
        <f t="shared" si="53"/>
        <v>35</v>
      </c>
      <c r="I79">
        <v>69</v>
      </c>
      <c r="J79">
        <f t="shared" si="56"/>
        <v>4122.326528759223</v>
      </c>
      <c r="K79">
        <f t="shared" si="57"/>
        <v>637.05600000000004</v>
      </c>
      <c r="L79">
        <f t="shared" si="58"/>
        <v>3485.270528759223</v>
      </c>
      <c r="M79" s="47">
        <f t="shared" si="94"/>
        <v>1221.0080000000005</v>
      </c>
      <c r="N79" s="47">
        <f t="shared" si="59"/>
        <v>2264.2625287592227</v>
      </c>
      <c r="O79" s="47">
        <f t="shared" si="95"/>
        <v>880</v>
      </c>
      <c r="P79" s="47">
        <f t="shared" si="60"/>
        <v>1384.2625287592227</v>
      </c>
      <c r="Q79" s="47">
        <f t="shared" si="61"/>
        <v>824</v>
      </c>
      <c r="V79">
        <v>69</v>
      </c>
      <c r="W79">
        <v>4.3499999999999996</v>
      </c>
      <c r="Y79">
        <v>69</v>
      </c>
      <c r="Z79">
        <f t="shared" si="96"/>
        <v>959.5</v>
      </c>
      <c r="AA79">
        <f t="shared" si="62"/>
        <v>959.5</v>
      </c>
      <c r="AB79" s="30">
        <f t="shared" si="55"/>
        <v>767.6</v>
      </c>
      <c r="AC79">
        <f t="shared" si="55"/>
        <v>767.6</v>
      </c>
      <c r="AD79">
        <f t="shared" si="55"/>
        <v>383.8</v>
      </c>
      <c r="AE79">
        <f t="shared" si="55"/>
        <v>383.8</v>
      </c>
      <c r="AF79">
        <f t="shared" si="63"/>
        <v>1727.1</v>
      </c>
      <c r="AG79">
        <v>69</v>
      </c>
      <c r="AH79">
        <f t="shared" si="64"/>
        <v>1422</v>
      </c>
      <c r="AI79">
        <f t="shared" si="65"/>
        <v>5308.8</v>
      </c>
      <c r="AJ79">
        <f>各个系统的属性占比!AI74</f>
        <v>7.9</v>
      </c>
      <c r="AK79">
        <v>1</v>
      </c>
      <c r="AN79">
        <v>69</v>
      </c>
      <c r="AO79">
        <f t="shared" si="66"/>
        <v>2347.5000000000005</v>
      </c>
      <c r="AP79">
        <f t="shared" si="67"/>
        <v>8764.0000000000018</v>
      </c>
      <c r="AQ79">
        <f>各个系统的属性占比!AJ74</f>
        <v>16.302083333333336</v>
      </c>
      <c r="AR79">
        <v>1</v>
      </c>
      <c r="AU79">
        <v>69</v>
      </c>
      <c r="AV79">
        <f t="shared" si="97"/>
        <v>0</v>
      </c>
      <c r="AW79">
        <f t="shared" si="98"/>
        <v>0</v>
      </c>
      <c r="AX79">
        <v>0</v>
      </c>
      <c r="BA79">
        <v>69</v>
      </c>
      <c r="BB79">
        <f t="shared" si="68"/>
        <v>3742.5000000000023</v>
      </c>
      <c r="BC79">
        <f t="shared" si="69"/>
        <v>13972.000000000009</v>
      </c>
      <c r="BD79">
        <f>各个系统的属性占比!AK74</f>
        <v>34.6527777777778</v>
      </c>
      <c r="BE79">
        <v>1</v>
      </c>
      <c r="BH79">
        <v>69</v>
      </c>
      <c r="BI79">
        <f t="shared" si="70"/>
        <v>1878.0000000000011</v>
      </c>
      <c r="BJ79">
        <f t="shared" si="71"/>
        <v>7011.2000000000044</v>
      </c>
      <c r="BK79">
        <f>各个系统的属性占比!AM74</f>
        <v>13.041666666666675</v>
      </c>
      <c r="BL79">
        <v>0</v>
      </c>
      <c r="BO79" s="30">
        <v>69</v>
      </c>
      <c r="BP79">
        <f t="shared" si="72"/>
        <v>1878.0000000000011</v>
      </c>
      <c r="BQ79">
        <f t="shared" si="73"/>
        <v>7011.2000000000044</v>
      </c>
      <c r="BR79" s="30">
        <f>各个系统的属性占比!AL74</f>
        <v>26.08333333333335</v>
      </c>
      <c r="BS79">
        <v>0</v>
      </c>
      <c r="BV79">
        <v>69</v>
      </c>
      <c r="BW79">
        <f t="shared" si="74"/>
        <v>939.00000000000057</v>
      </c>
      <c r="BX79">
        <f t="shared" si="75"/>
        <v>3505.6000000000022</v>
      </c>
      <c r="BY79">
        <f>各个系统的属性占比!AN74</f>
        <v>13.041666666666675</v>
      </c>
      <c r="BZ79">
        <v>0</v>
      </c>
      <c r="CD79">
        <v>69</v>
      </c>
      <c r="CE79">
        <f t="shared" si="76"/>
        <v>7512.0000000000027</v>
      </c>
      <c r="CF79">
        <f t="shared" si="77"/>
        <v>28044.80000000001</v>
      </c>
      <c r="CG79">
        <f t="shared" si="78"/>
        <v>4122.326528759223</v>
      </c>
      <c r="CK79">
        <v>69</v>
      </c>
      <c r="CL79">
        <f t="shared" si="79"/>
        <v>1422</v>
      </c>
      <c r="CM79">
        <f t="shared" si="80"/>
        <v>2347.5000000000005</v>
      </c>
      <c r="CN79">
        <f t="shared" si="81"/>
        <v>0</v>
      </c>
      <c r="CO79">
        <f t="shared" si="82"/>
        <v>3742.5000000000023</v>
      </c>
      <c r="CP79">
        <f t="shared" si="83"/>
        <v>1878.0000000000011</v>
      </c>
      <c r="CQ79">
        <f t="shared" si="84"/>
        <v>1878.0000000000011</v>
      </c>
      <c r="CR79">
        <f t="shared" si="85"/>
        <v>939.00000000000057</v>
      </c>
      <c r="CS79">
        <f t="shared" si="86"/>
        <v>12207.000000000005</v>
      </c>
      <c r="CU79">
        <v>69</v>
      </c>
      <c r="CV79">
        <f t="shared" si="87"/>
        <v>0.11649053821577778</v>
      </c>
      <c r="CW79">
        <f t="shared" si="88"/>
        <v>0.19230769230769226</v>
      </c>
      <c r="CX79">
        <f t="shared" si="89"/>
        <v>0</v>
      </c>
      <c r="CY79">
        <f t="shared" si="90"/>
        <v>0.30658638486114531</v>
      </c>
      <c r="CZ79">
        <f t="shared" si="91"/>
        <v>0.15384615384615388</v>
      </c>
      <c r="DA79">
        <f t="shared" si="92"/>
        <v>0.15384615384615388</v>
      </c>
      <c r="DB79">
        <f t="shared" si="93"/>
        <v>7.6923076923076941E-2</v>
      </c>
    </row>
    <row r="80" spans="1:106" x14ac:dyDescent="0.15">
      <c r="A80">
        <f t="shared" si="52"/>
        <v>10</v>
      </c>
      <c r="B80">
        <f t="shared" si="54"/>
        <v>101</v>
      </c>
      <c r="C80">
        <f>装备强化属性!AH19</f>
        <v>110</v>
      </c>
      <c r="D80" s="26">
        <v>2000</v>
      </c>
      <c r="E80">
        <f t="shared" si="53"/>
        <v>35</v>
      </c>
      <c r="I80">
        <v>70</v>
      </c>
      <c r="J80">
        <f t="shared" si="56"/>
        <v>4222.3851657404539</v>
      </c>
      <c r="K80">
        <f t="shared" si="57"/>
        <v>645.12</v>
      </c>
      <c r="L80">
        <f t="shared" si="58"/>
        <v>3577.265165740454</v>
      </c>
      <c r="M80" s="47">
        <f t="shared" si="94"/>
        <v>1245.1200000000006</v>
      </c>
      <c r="N80" s="47">
        <f t="shared" si="59"/>
        <v>2332.1451657404532</v>
      </c>
      <c r="O80" s="47">
        <f t="shared" si="95"/>
        <v>900</v>
      </c>
      <c r="P80" s="47">
        <f t="shared" si="60"/>
        <v>1432.1451657404532</v>
      </c>
      <c r="Q80" s="47">
        <f t="shared" si="61"/>
        <v>844</v>
      </c>
      <c r="V80">
        <v>70</v>
      </c>
      <c r="W80">
        <v>4.4000000000000004</v>
      </c>
      <c r="Y80">
        <v>70</v>
      </c>
      <c r="Z80">
        <f t="shared" si="96"/>
        <v>981.5</v>
      </c>
      <c r="AA80">
        <f t="shared" si="62"/>
        <v>981.5</v>
      </c>
      <c r="AB80" s="30">
        <f t="shared" si="55"/>
        <v>785.2</v>
      </c>
      <c r="AC80">
        <f t="shared" si="55"/>
        <v>785.2</v>
      </c>
      <c r="AD80">
        <f t="shared" si="55"/>
        <v>392.6</v>
      </c>
      <c r="AE80">
        <f t="shared" si="55"/>
        <v>392.6</v>
      </c>
      <c r="AF80">
        <f t="shared" si="63"/>
        <v>1766.7</v>
      </c>
      <c r="AG80">
        <v>70</v>
      </c>
      <c r="AH80">
        <f t="shared" si="64"/>
        <v>1440</v>
      </c>
      <c r="AI80">
        <f t="shared" si="65"/>
        <v>5376</v>
      </c>
      <c r="AJ80">
        <f>各个系统的属性占比!AI75</f>
        <v>8</v>
      </c>
      <c r="AK80">
        <v>1</v>
      </c>
      <c r="AN80">
        <v>70</v>
      </c>
      <c r="AO80">
        <f t="shared" si="66"/>
        <v>2400</v>
      </c>
      <c r="AP80">
        <f t="shared" si="67"/>
        <v>8960.0000000000018</v>
      </c>
      <c r="AQ80">
        <f>各个系统的属性占比!AJ75</f>
        <v>16.666666666666668</v>
      </c>
      <c r="AR80">
        <v>1</v>
      </c>
      <c r="AU80">
        <v>70</v>
      </c>
      <c r="AV80">
        <f t="shared" si="97"/>
        <v>0</v>
      </c>
      <c r="AW80">
        <f t="shared" si="98"/>
        <v>0</v>
      </c>
      <c r="AX80">
        <v>0</v>
      </c>
      <c r="BA80">
        <v>70</v>
      </c>
      <c r="BB80">
        <f t="shared" si="68"/>
        <v>3840.0000000000018</v>
      </c>
      <c r="BC80">
        <f t="shared" si="69"/>
        <v>14336.000000000005</v>
      </c>
      <c r="BD80">
        <f>各个系统的属性占比!AK75</f>
        <v>35.555555555555571</v>
      </c>
      <c r="BE80">
        <v>1</v>
      </c>
      <c r="BH80">
        <v>70</v>
      </c>
      <c r="BI80">
        <f t="shared" si="70"/>
        <v>1920.0000000000009</v>
      </c>
      <c r="BJ80">
        <f t="shared" si="71"/>
        <v>7168.0000000000036</v>
      </c>
      <c r="BK80">
        <f>各个系统的属性占比!AM75</f>
        <v>13.333333333333339</v>
      </c>
      <c r="BL80">
        <v>0</v>
      </c>
      <c r="BO80" s="30">
        <v>70</v>
      </c>
      <c r="BP80">
        <f t="shared" si="72"/>
        <v>1920.0000000000009</v>
      </c>
      <c r="BQ80">
        <f t="shared" si="73"/>
        <v>7168.0000000000036</v>
      </c>
      <c r="BR80" s="30">
        <f>各个系统的属性占比!AL75</f>
        <v>26.666666666666679</v>
      </c>
      <c r="BS80">
        <v>0</v>
      </c>
      <c r="BV80">
        <v>70</v>
      </c>
      <c r="BW80">
        <f t="shared" si="74"/>
        <v>960.00000000000045</v>
      </c>
      <c r="BX80">
        <f t="shared" si="75"/>
        <v>3584.0000000000018</v>
      </c>
      <c r="BY80">
        <f>各个系统的属性占比!AN75</f>
        <v>13.333333333333339</v>
      </c>
      <c r="BZ80">
        <v>0</v>
      </c>
      <c r="CD80">
        <v>70</v>
      </c>
      <c r="CE80">
        <f t="shared" si="76"/>
        <v>7680.0000000000018</v>
      </c>
      <c r="CF80">
        <f t="shared" si="77"/>
        <v>28672.000000000007</v>
      </c>
      <c r="CG80">
        <f t="shared" si="78"/>
        <v>4222.3851657404539</v>
      </c>
      <c r="CK80">
        <v>70</v>
      </c>
      <c r="CL80">
        <f t="shared" si="79"/>
        <v>1440</v>
      </c>
      <c r="CM80">
        <f t="shared" si="80"/>
        <v>2400</v>
      </c>
      <c r="CN80">
        <f t="shared" si="81"/>
        <v>0</v>
      </c>
      <c r="CO80">
        <f t="shared" si="82"/>
        <v>3840.0000000000018</v>
      </c>
      <c r="CP80">
        <f t="shared" si="83"/>
        <v>1920.0000000000009</v>
      </c>
      <c r="CQ80">
        <f t="shared" si="84"/>
        <v>1920.0000000000009</v>
      </c>
      <c r="CR80">
        <f t="shared" si="85"/>
        <v>960.00000000000045</v>
      </c>
      <c r="CS80">
        <f t="shared" si="86"/>
        <v>12480.000000000004</v>
      </c>
      <c r="CU80">
        <v>70</v>
      </c>
      <c r="CV80">
        <f t="shared" si="87"/>
        <v>0.11538461538461535</v>
      </c>
      <c r="CW80">
        <f t="shared" si="88"/>
        <v>0.19230769230769226</v>
      </c>
      <c r="CX80">
        <f t="shared" si="89"/>
        <v>0</v>
      </c>
      <c r="CY80">
        <f t="shared" si="90"/>
        <v>0.30769230769230776</v>
      </c>
      <c r="CZ80">
        <f t="shared" si="91"/>
        <v>0.15384615384615388</v>
      </c>
      <c r="DA80">
        <f t="shared" si="92"/>
        <v>0.15384615384615388</v>
      </c>
      <c r="DB80">
        <f t="shared" si="93"/>
        <v>7.6923076923076941E-2</v>
      </c>
    </row>
    <row r="81" spans="1:106" x14ac:dyDescent="0.15">
      <c r="A81">
        <f t="shared" si="52"/>
        <v>-110</v>
      </c>
      <c r="B81">
        <f t="shared" si="54"/>
        <v>111</v>
      </c>
      <c r="I81">
        <v>71</v>
      </c>
      <c r="J81">
        <f t="shared" si="56"/>
        <v>4323.4994370642198</v>
      </c>
      <c r="K81">
        <f t="shared" si="57"/>
        <v>653.18399999999997</v>
      </c>
      <c r="L81">
        <f t="shared" si="58"/>
        <v>3670.3154370642196</v>
      </c>
      <c r="M81" s="47">
        <f t="shared" si="94"/>
        <v>1287.9680000000005</v>
      </c>
      <c r="N81" s="47">
        <f t="shared" si="59"/>
        <v>2382.3474370642189</v>
      </c>
      <c r="O81" s="47">
        <f t="shared" si="95"/>
        <v>920</v>
      </c>
      <c r="P81" s="47">
        <f t="shared" si="60"/>
        <v>1462.3474370642189</v>
      </c>
      <c r="Q81" s="47">
        <f t="shared" si="61"/>
        <v>865</v>
      </c>
      <c r="V81">
        <v>71</v>
      </c>
      <c r="W81">
        <v>4.45</v>
      </c>
      <c r="Y81">
        <v>71</v>
      </c>
      <c r="Z81">
        <f t="shared" si="96"/>
        <v>1003.75</v>
      </c>
      <c r="AA81">
        <f t="shared" si="62"/>
        <v>1003.75</v>
      </c>
      <c r="AB81" s="30">
        <f t="shared" si="55"/>
        <v>803</v>
      </c>
      <c r="AC81">
        <f t="shared" si="55"/>
        <v>803</v>
      </c>
      <c r="AD81">
        <f t="shared" si="55"/>
        <v>401.5</v>
      </c>
      <c r="AE81">
        <f t="shared" si="55"/>
        <v>401.5</v>
      </c>
      <c r="AF81">
        <f t="shared" si="63"/>
        <v>1806.75</v>
      </c>
      <c r="AG81">
        <v>71</v>
      </c>
      <c r="AH81">
        <f t="shared" si="64"/>
        <v>1458</v>
      </c>
      <c r="AI81">
        <f t="shared" si="65"/>
        <v>5443.2</v>
      </c>
      <c r="AJ81">
        <f>各个系统的属性占比!AI76</f>
        <v>8.1</v>
      </c>
      <c r="AK81">
        <v>1</v>
      </c>
      <c r="AN81">
        <v>71</v>
      </c>
      <c r="AO81">
        <f t="shared" si="66"/>
        <v>2485.0000000000005</v>
      </c>
      <c r="AP81">
        <f t="shared" si="67"/>
        <v>9277.3333333333339</v>
      </c>
      <c r="AQ81">
        <f>各个系统的属性占比!AJ76</f>
        <v>17.256944444444446</v>
      </c>
      <c r="AR81">
        <v>1</v>
      </c>
      <c r="AU81">
        <v>71</v>
      </c>
      <c r="AV81">
        <f t="shared" si="97"/>
        <v>0</v>
      </c>
      <c r="AW81">
        <f t="shared" si="98"/>
        <v>0</v>
      </c>
      <c r="AX81">
        <v>0</v>
      </c>
      <c r="BA81">
        <v>71</v>
      </c>
      <c r="BB81">
        <f t="shared" si="68"/>
        <v>3976.0000000000018</v>
      </c>
      <c r="BC81">
        <f t="shared" si="69"/>
        <v>14843.733333333339</v>
      </c>
      <c r="BD81">
        <f>各个系统的属性占比!AK76</f>
        <v>36.814814814814831</v>
      </c>
      <c r="BE81">
        <v>1</v>
      </c>
      <c r="BH81">
        <v>71</v>
      </c>
      <c r="BI81">
        <f t="shared" si="70"/>
        <v>1988.0000000000009</v>
      </c>
      <c r="BJ81">
        <f t="shared" si="71"/>
        <v>7421.8666666666704</v>
      </c>
      <c r="BK81">
        <f>各个系统的属性占比!AM76</f>
        <v>13.805555555555562</v>
      </c>
      <c r="BL81">
        <v>0</v>
      </c>
      <c r="BO81" s="30">
        <v>71</v>
      </c>
      <c r="BP81">
        <f t="shared" si="72"/>
        <v>2021.0000000000009</v>
      </c>
      <c r="BQ81">
        <f t="shared" si="73"/>
        <v>7545.0666666666702</v>
      </c>
      <c r="BR81" s="30">
        <f>各个系统的属性占比!AL76</f>
        <v>28.069444444444457</v>
      </c>
      <c r="BS81">
        <v>0</v>
      </c>
      <c r="BV81">
        <v>71</v>
      </c>
      <c r="BW81">
        <f t="shared" si="74"/>
        <v>994.00000000000045</v>
      </c>
      <c r="BX81">
        <f t="shared" si="75"/>
        <v>3710.9333333333352</v>
      </c>
      <c r="BY81">
        <f>各个系统的属性占比!AN76</f>
        <v>13.805555555555562</v>
      </c>
      <c r="BZ81">
        <v>0</v>
      </c>
      <c r="CD81">
        <v>71</v>
      </c>
      <c r="CE81">
        <f t="shared" si="76"/>
        <v>7919.0000000000018</v>
      </c>
      <c r="CF81">
        <f t="shared" si="77"/>
        <v>29564.26666666667</v>
      </c>
      <c r="CG81">
        <f t="shared" si="78"/>
        <v>4323.4994370642198</v>
      </c>
      <c r="CK81">
        <v>71</v>
      </c>
      <c r="CL81">
        <f t="shared" si="79"/>
        <v>1458</v>
      </c>
      <c r="CM81">
        <f t="shared" si="80"/>
        <v>2485.0000000000005</v>
      </c>
      <c r="CN81">
        <f t="shared" si="81"/>
        <v>0</v>
      </c>
      <c r="CO81">
        <f t="shared" si="82"/>
        <v>3976.0000000000018</v>
      </c>
      <c r="CP81">
        <f t="shared" si="83"/>
        <v>1988.0000000000009</v>
      </c>
      <c r="CQ81">
        <f t="shared" si="84"/>
        <v>2021.0000000000009</v>
      </c>
      <c r="CR81">
        <f t="shared" si="85"/>
        <v>994.00000000000045</v>
      </c>
      <c r="CS81">
        <f t="shared" si="86"/>
        <v>12922.000000000004</v>
      </c>
      <c r="CU81">
        <v>71</v>
      </c>
      <c r="CV81">
        <f t="shared" si="87"/>
        <v>0.11283083114069026</v>
      </c>
      <c r="CW81">
        <f t="shared" si="88"/>
        <v>0.19230769230769229</v>
      </c>
      <c r="CX81">
        <f t="shared" si="89"/>
        <v>0</v>
      </c>
      <c r="CY81">
        <f t="shared" si="90"/>
        <v>0.30769230769230776</v>
      </c>
      <c r="CZ81">
        <f t="shared" si="91"/>
        <v>0.15384615384615388</v>
      </c>
      <c r="DA81">
        <f t="shared" si="92"/>
        <v>0.15639993809007896</v>
      </c>
      <c r="DB81">
        <f t="shared" si="93"/>
        <v>7.6923076923076941E-2</v>
      </c>
    </row>
    <row r="82" spans="1:106" x14ac:dyDescent="0.15">
      <c r="I82">
        <v>72</v>
      </c>
      <c r="J82">
        <f t="shared" si="56"/>
        <v>4425.6687321470863</v>
      </c>
      <c r="K82">
        <f t="shared" si="57"/>
        <v>661.24800000000005</v>
      </c>
      <c r="L82">
        <f t="shared" si="58"/>
        <v>3764.4207321470863</v>
      </c>
      <c r="M82" s="47">
        <f t="shared" si="94"/>
        <v>1330.8160000000005</v>
      </c>
      <c r="N82" s="47">
        <f t="shared" si="59"/>
        <v>2433.604732147086</v>
      </c>
      <c r="O82" s="47">
        <f t="shared" si="95"/>
        <v>940</v>
      </c>
      <c r="P82" s="47">
        <f t="shared" si="60"/>
        <v>1493.604732147086</v>
      </c>
      <c r="Q82" s="47">
        <f t="shared" si="61"/>
        <v>885</v>
      </c>
      <c r="V82">
        <v>72</v>
      </c>
      <c r="W82">
        <v>4.5</v>
      </c>
      <c r="Y82">
        <v>72</v>
      </c>
      <c r="Z82">
        <f t="shared" si="96"/>
        <v>1026.25</v>
      </c>
      <c r="AA82">
        <f t="shared" si="62"/>
        <v>1026.25</v>
      </c>
      <c r="AB82" s="30">
        <f t="shared" si="55"/>
        <v>821</v>
      </c>
      <c r="AC82">
        <f t="shared" si="55"/>
        <v>821</v>
      </c>
      <c r="AD82">
        <f t="shared" si="55"/>
        <v>410.5</v>
      </c>
      <c r="AE82">
        <f t="shared" si="55"/>
        <v>410.5</v>
      </c>
      <c r="AF82">
        <f t="shared" si="63"/>
        <v>1847.25</v>
      </c>
      <c r="AG82">
        <v>72</v>
      </c>
      <c r="AH82">
        <f t="shared" si="64"/>
        <v>1475.9999999999998</v>
      </c>
      <c r="AI82">
        <f t="shared" si="65"/>
        <v>5510.4</v>
      </c>
      <c r="AJ82">
        <f>各个系统的属性占比!AI77</f>
        <v>8.1999999999999993</v>
      </c>
      <c r="AK82">
        <v>1</v>
      </c>
      <c r="AN82">
        <v>72</v>
      </c>
      <c r="AO82">
        <f t="shared" si="66"/>
        <v>2570</v>
      </c>
      <c r="AP82">
        <f t="shared" si="67"/>
        <v>9594.6666666666661</v>
      </c>
      <c r="AQ82">
        <f>各个系统的属性占比!AJ77</f>
        <v>17.847222222222221</v>
      </c>
      <c r="AR82">
        <v>1</v>
      </c>
      <c r="AU82">
        <v>72</v>
      </c>
      <c r="AV82">
        <f t="shared" si="97"/>
        <v>0</v>
      </c>
      <c r="AW82">
        <f t="shared" si="98"/>
        <v>0</v>
      </c>
      <c r="AX82">
        <v>0</v>
      </c>
      <c r="BA82">
        <v>72</v>
      </c>
      <c r="BB82">
        <f t="shared" si="68"/>
        <v>4112.0000000000027</v>
      </c>
      <c r="BC82">
        <f t="shared" si="69"/>
        <v>15351.466666666676</v>
      </c>
      <c r="BD82">
        <f>各个系统的属性占比!AK77</f>
        <v>38.074074074074097</v>
      </c>
      <c r="BE82">
        <v>1</v>
      </c>
      <c r="BH82">
        <v>72</v>
      </c>
      <c r="BI82">
        <f t="shared" si="70"/>
        <v>2056.0000000000009</v>
      </c>
      <c r="BJ82">
        <f t="shared" si="71"/>
        <v>7675.7333333333381</v>
      </c>
      <c r="BK82">
        <f>各个系统的属性占比!AM77</f>
        <v>14.277777777777786</v>
      </c>
      <c r="BL82">
        <v>0</v>
      </c>
      <c r="BO82" s="30">
        <v>72</v>
      </c>
      <c r="BP82">
        <f t="shared" si="72"/>
        <v>2122.0000000000009</v>
      </c>
      <c r="BQ82">
        <f t="shared" si="73"/>
        <v>7922.1333333333369</v>
      </c>
      <c r="BR82" s="30">
        <f>各个系统的属性占比!AL77</f>
        <v>29.472222222222236</v>
      </c>
      <c r="BS82">
        <v>0</v>
      </c>
      <c r="BV82">
        <v>72</v>
      </c>
      <c r="BW82">
        <f t="shared" si="74"/>
        <v>1028.0000000000005</v>
      </c>
      <c r="BX82">
        <f t="shared" si="75"/>
        <v>3837.8666666666691</v>
      </c>
      <c r="BY82">
        <f>各个系统的属性占比!AN77</f>
        <v>14.277777777777786</v>
      </c>
      <c r="BZ82">
        <v>0</v>
      </c>
      <c r="CD82">
        <v>72</v>
      </c>
      <c r="CE82">
        <f t="shared" si="76"/>
        <v>8158.0000000000027</v>
      </c>
      <c r="CF82">
        <f t="shared" si="77"/>
        <v>30456.53333333334</v>
      </c>
      <c r="CG82">
        <f t="shared" si="78"/>
        <v>4425.6687321470863</v>
      </c>
      <c r="CK82">
        <v>72</v>
      </c>
      <c r="CL82">
        <f t="shared" si="79"/>
        <v>1475.9999999999998</v>
      </c>
      <c r="CM82">
        <f t="shared" si="80"/>
        <v>2570</v>
      </c>
      <c r="CN82">
        <f t="shared" si="81"/>
        <v>0</v>
      </c>
      <c r="CO82">
        <f t="shared" si="82"/>
        <v>4112.0000000000027</v>
      </c>
      <c r="CP82">
        <f t="shared" si="83"/>
        <v>2056.0000000000009</v>
      </c>
      <c r="CQ82">
        <f t="shared" si="84"/>
        <v>2122.0000000000009</v>
      </c>
      <c r="CR82">
        <f t="shared" si="85"/>
        <v>1028.0000000000005</v>
      </c>
      <c r="CS82">
        <f t="shared" si="86"/>
        <v>13364.000000000004</v>
      </c>
      <c r="CU82">
        <v>72</v>
      </c>
      <c r="CV82">
        <f t="shared" si="87"/>
        <v>0.11044597425920379</v>
      </c>
      <c r="CW82">
        <f t="shared" si="88"/>
        <v>0.19230769230769226</v>
      </c>
      <c r="CX82">
        <f t="shared" si="89"/>
        <v>0</v>
      </c>
      <c r="CY82">
        <f t="shared" si="90"/>
        <v>0.30769230769230782</v>
      </c>
      <c r="CZ82">
        <f t="shared" si="91"/>
        <v>0.15384615384615388</v>
      </c>
      <c r="DA82">
        <f t="shared" si="92"/>
        <v>0.15878479497156542</v>
      </c>
      <c r="DB82">
        <f t="shared" si="93"/>
        <v>7.6923076923076941E-2</v>
      </c>
    </row>
    <row r="83" spans="1:106" x14ac:dyDescent="0.15">
      <c r="I83">
        <v>73</v>
      </c>
      <c r="J83">
        <f t="shared" si="56"/>
        <v>4528.892514614332</v>
      </c>
      <c r="K83">
        <f t="shared" si="57"/>
        <v>669.31200000000001</v>
      </c>
      <c r="L83">
        <f t="shared" si="58"/>
        <v>3859.5805146143321</v>
      </c>
      <c r="M83" s="47">
        <f t="shared" si="94"/>
        <v>1373.6640000000004</v>
      </c>
      <c r="N83" s="47">
        <f t="shared" si="59"/>
        <v>2485.9165146143314</v>
      </c>
      <c r="O83" s="47">
        <f t="shared" si="95"/>
        <v>960</v>
      </c>
      <c r="P83" s="47">
        <f t="shared" si="60"/>
        <v>1525.9165146143314</v>
      </c>
      <c r="Q83" s="47">
        <f t="shared" si="61"/>
        <v>906</v>
      </c>
      <c r="V83">
        <v>73</v>
      </c>
      <c r="W83">
        <v>4.55</v>
      </c>
      <c r="Y83">
        <v>73</v>
      </c>
      <c r="Z83">
        <f t="shared" si="96"/>
        <v>1049</v>
      </c>
      <c r="AA83">
        <f t="shared" si="62"/>
        <v>1049</v>
      </c>
      <c r="AB83" s="30">
        <f t="shared" si="55"/>
        <v>839.2</v>
      </c>
      <c r="AC83">
        <f t="shared" si="55"/>
        <v>839.2</v>
      </c>
      <c r="AD83">
        <f t="shared" si="55"/>
        <v>419.6</v>
      </c>
      <c r="AE83">
        <f t="shared" si="55"/>
        <v>419.6</v>
      </c>
      <c r="AF83">
        <f t="shared" si="63"/>
        <v>1888.2</v>
      </c>
      <c r="AG83">
        <v>73</v>
      </c>
      <c r="AH83">
        <f t="shared" si="64"/>
        <v>1494.0000000000002</v>
      </c>
      <c r="AI83">
        <f t="shared" si="65"/>
        <v>5577.6</v>
      </c>
      <c r="AJ83">
        <f>各个系统的属性占比!AI78</f>
        <v>8.3000000000000007</v>
      </c>
      <c r="AK83">
        <v>1</v>
      </c>
      <c r="AN83">
        <v>73</v>
      </c>
      <c r="AO83">
        <f t="shared" si="66"/>
        <v>2655</v>
      </c>
      <c r="AP83">
        <f t="shared" si="67"/>
        <v>9912</v>
      </c>
      <c r="AQ83">
        <f>各个系统的属性占比!AJ78</f>
        <v>18.4375</v>
      </c>
      <c r="AR83">
        <v>1</v>
      </c>
      <c r="AU83">
        <v>73</v>
      </c>
      <c r="AV83">
        <f t="shared" si="97"/>
        <v>0</v>
      </c>
      <c r="AW83">
        <f t="shared" si="98"/>
        <v>0</v>
      </c>
      <c r="AX83">
        <v>0</v>
      </c>
      <c r="BA83">
        <v>73</v>
      </c>
      <c r="BB83">
        <f t="shared" si="68"/>
        <v>4248.0000000000027</v>
      </c>
      <c r="BC83">
        <f t="shared" si="69"/>
        <v>15859.20000000001</v>
      </c>
      <c r="BD83">
        <f>各个系统的属性占比!AK78</f>
        <v>39.333333333333357</v>
      </c>
      <c r="BE83">
        <v>1</v>
      </c>
      <c r="BH83">
        <v>73</v>
      </c>
      <c r="BI83">
        <f t="shared" si="70"/>
        <v>2124.0000000000014</v>
      </c>
      <c r="BJ83">
        <f t="shared" si="71"/>
        <v>7929.6000000000049</v>
      </c>
      <c r="BK83">
        <f>各个系统的属性占比!AM78</f>
        <v>14.750000000000009</v>
      </c>
      <c r="BL83">
        <v>0</v>
      </c>
      <c r="BO83" s="30">
        <v>73</v>
      </c>
      <c r="BP83">
        <f t="shared" si="72"/>
        <v>2223.0000000000009</v>
      </c>
      <c r="BQ83">
        <f t="shared" si="73"/>
        <v>8299.2000000000025</v>
      </c>
      <c r="BR83" s="30">
        <f>各个系统的属性占比!AL78</f>
        <v>30.875000000000011</v>
      </c>
      <c r="BS83">
        <v>0</v>
      </c>
      <c r="BV83">
        <v>73</v>
      </c>
      <c r="BW83">
        <f t="shared" si="74"/>
        <v>1062.0000000000007</v>
      </c>
      <c r="BX83">
        <f t="shared" si="75"/>
        <v>3964.8000000000025</v>
      </c>
      <c r="BY83">
        <f>各个系统的属性占比!AN78</f>
        <v>14.750000000000009</v>
      </c>
      <c r="BZ83">
        <v>0</v>
      </c>
      <c r="CD83">
        <v>73</v>
      </c>
      <c r="CE83">
        <f t="shared" si="76"/>
        <v>8397.0000000000036</v>
      </c>
      <c r="CF83">
        <f t="shared" si="77"/>
        <v>31348.80000000001</v>
      </c>
      <c r="CG83">
        <f t="shared" si="78"/>
        <v>4528.892514614332</v>
      </c>
      <c r="CK83">
        <v>73</v>
      </c>
      <c r="CL83">
        <f t="shared" si="79"/>
        <v>1494.0000000000002</v>
      </c>
      <c r="CM83">
        <f t="shared" si="80"/>
        <v>2655</v>
      </c>
      <c r="CN83">
        <f t="shared" si="81"/>
        <v>0</v>
      </c>
      <c r="CO83">
        <f t="shared" si="82"/>
        <v>4248.0000000000027</v>
      </c>
      <c r="CP83">
        <f t="shared" si="83"/>
        <v>2124.0000000000014</v>
      </c>
      <c r="CQ83">
        <f t="shared" si="84"/>
        <v>2223.0000000000009</v>
      </c>
      <c r="CR83">
        <f t="shared" si="85"/>
        <v>1062.0000000000007</v>
      </c>
      <c r="CS83">
        <f t="shared" si="86"/>
        <v>13806.000000000007</v>
      </c>
      <c r="CU83">
        <v>73</v>
      </c>
      <c r="CV83">
        <f t="shared" si="87"/>
        <v>0.10821382007822682</v>
      </c>
      <c r="CW83">
        <f t="shared" si="88"/>
        <v>0.19230769230769221</v>
      </c>
      <c r="CX83">
        <f t="shared" si="89"/>
        <v>0</v>
      </c>
      <c r="CY83">
        <f t="shared" si="90"/>
        <v>0.30769230769230771</v>
      </c>
      <c r="CZ83">
        <f t="shared" si="91"/>
        <v>0.15384615384615385</v>
      </c>
      <c r="DA83">
        <f t="shared" si="92"/>
        <v>0.16101694915254236</v>
      </c>
      <c r="DB83">
        <f t="shared" si="93"/>
        <v>7.6923076923076927E-2</v>
      </c>
    </row>
    <row r="84" spans="1:106" x14ac:dyDescent="0.15">
      <c r="I84">
        <v>74</v>
      </c>
      <c r="J84">
        <f t="shared" si="56"/>
        <v>4633.1703200238198</v>
      </c>
      <c r="K84">
        <f t="shared" si="57"/>
        <v>677.37599999999998</v>
      </c>
      <c r="L84">
        <f t="shared" si="58"/>
        <v>3955.7943200238196</v>
      </c>
      <c r="M84" s="47">
        <f t="shared" si="94"/>
        <v>1416.5120000000004</v>
      </c>
      <c r="N84" s="47">
        <f t="shared" si="59"/>
        <v>2539.282320023819</v>
      </c>
      <c r="O84" s="47">
        <f t="shared" si="95"/>
        <v>980</v>
      </c>
      <c r="P84" s="47">
        <f t="shared" si="60"/>
        <v>1559.282320023819</v>
      </c>
      <c r="Q84" s="47">
        <f t="shared" si="61"/>
        <v>927</v>
      </c>
      <c r="V84">
        <v>74</v>
      </c>
      <c r="W84">
        <v>4.5999999999999996</v>
      </c>
      <c r="Y84">
        <v>74</v>
      </c>
      <c r="Z84">
        <f t="shared" si="96"/>
        <v>1072</v>
      </c>
      <c r="AA84">
        <f t="shared" si="62"/>
        <v>1072</v>
      </c>
      <c r="AB84" s="30">
        <f t="shared" si="55"/>
        <v>857.6</v>
      </c>
      <c r="AC84">
        <f t="shared" si="55"/>
        <v>857.6</v>
      </c>
      <c r="AD84">
        <f t="shared" si="55"/>
        <v>428.8</v>
      </c>
      <c r="AE84">
        <f t="shared" si="55"/>
        <v>428.8</v>
      </c>
      <c r="AF84">
        <f t="shared" si="63"/>
        <v>1929.6</v>
      </c>
      <c r="AG84">
        <v>74</v>
      </c>
      <c r="AH84">
        <f t="shared" si="64"/>
        <v>1512</v>
      </c>
      <c r="AI84">
        <f t="shared" si="65"/>
        <v>5644.8</v>
      </c>
      <c r="AJ84">
        <f>各个系统的属性占比!AI79</f>
        <v>8.4</v>
      </c>
      <c r="AK84">
        <v>1</v>
      </c>
      <c r="AN84">
        <v>74</v>
      </c>
      <c r="AO84">
        <f t="shared" si="66"/>
        <v>2740</v>
      </c>
      <c r="AP84">
        <f t="shared" si="67"/>
        <v>10229.333333333334</v>
      </c>
      <c r="AQ84">
        <f>各个系统的属性占比!AJ79</f>
        <v>19.027777777777779</v>
      </c>
      <c r="AR84">
        <v>1</v>
      </c>
      <c r="AU84">
        <v>74</v>
      </c>
      <c r="AV84">
        <f t="shared" si="97"/>
        <v>0</v>
      </c>
      <c r="AW84">
        <f t="shared" si="98"/>
        <v>0</v>
      </c>
      <c r="AX84">
        <v>0</v>
      </c>
      <c r="BA84">
        <v>74</v>
      </c>
      <c r="BB84">
        <f t="shared" si="68"/>
        <v>4384.0000000000027</v>
      </c>
      <c r="BC84">
        <f t="shared" si="69"/>
        <v>16366.933333333343</v>
      </c>
      <c r="BD84">
        <f>各个系统的属性占比!AK79</f>
        <v>40.592592592592617</v>
      </c>
      <c r="BE84">
        <v>1</v>
      </c>
      <c r="BH84">
        <v>74</v>
      </c>
      <c r="BI84">
        <f t="shared" si="70"/>
        <v>2192.0000000000014</v>
      </c>
      <c r="BJ84">
        <f t="shared" si="71"/>
        <v>8183.4666666666726</v>
      </c>
      <c r="BK84">
        <f>各个系统的属性占比!AM79</f>
        <v>15.222222222222232</v>
      </c>
      <c r="BL84">
        <v>0</v>
      </c>
      <c r="BO84" s="30">
        <v>74</v>
      </c>
      <c r="BP84">
        <f t="shared" si="72"/>
        <v>2324.0000000000005</v>
      </c>
      <c r="BQ84">
        <f t="shared" si="73"/>
        <v>8676.2666666666701</v>
      </c>
      <c r="BR84" s="30">
        <f>各个系统的属性占比!AL79</f>
        <v>32.277777777777786</v>
      </c>
      <c r="BS84">
        <v>0</v>
      </c>
      <c r="BV84">
        <v>74</v>
      </c>
      <c r="BW84">
        <f t="shared" si="74"/>
        <v>1096.0000000000007</v>
      </c>
      <c r="BX84">
        <f t="shared" si="75"/>
        <v>4091.7333333333363</v>
      </c>
      <c r="BY84">
        <f>各个系统的属性占比!AN79</f>
        <v>15.222222222222232</v>
      </c>
      <c r="BZ84">
        <v>0</v>
      </c>
      <c r="CD84">
        <v>74</v>
      </c>
      <c r="CE84">
        <f t="shared" si="76"/>
        <v>8636.0000000000036</v>
      </c>
      <c r="CF84">
        <f t="shared" si="77"/>
        <v>32241.06666666668</v>
      </c>
      <c r="CG84">
        <f t="shared" si="78"/>
        <v>4633.1703200238198</v>
      </c>
      <c r="CK84">
        <v>74</v>
      </c>
      <c r="CL84">
        <f t="shared" si="79"/>
        <v>1512</v>
      </c>
      <c r="CM84">
        <f t="shared" si="80"/>
        <v>2740</v>
      </c>
      <c r="CN84">
        <f t="shared" si="81"/>
        <v>0</v>
      </c>
      <c r="CO84">
        <f t="shared" si="82"/>
        <v>4384.0000000000027</v>
      </c>
      <c r="CP84">
        <f t="shared" si="83"/>
        <v>2192.0000000000014</v>
      </c>
      <c r="CQ84">
        <f t="shared" si="84"/>
        <v>2324.0000000000005</v>
      </c>
      <c r="CR84">
        <f t="shared" si="85"/>
        <v>1096.0000000000007</v>
      </c>
      <c r="CS84">
        <f t="shared" si="86"/>
        <v>14248.000000000005</v>
      </c>
      <c r="CU84">
        <v>74</v>
      </c>
      <c r="CV84">
        <f t="shared" si="87"/>
        <v>0.10612015721504768</v>
      </c>
      <c r="CW84">
        <f t="shared" si="88"/>
        <v>0.19230769230769224</v>
      </c>
      <c r="CX84">
        <f t="shared" si="89"/>
        <v>0</v>
      </c>
      <c r="CY84">
        <f t="shared" si="90"/>
        <v>0.30769230769230776</v>
      </c>
      <c r="CZ84">
        <f t="shared" si="91"/>
        <v>0.15384615384615388</v>
      </c>
      <c r="DA84">
        <f t="shared" si="92"/>
        <v>0.16311061201572147</v>
      </c>
      <c r="DB84">
        <f t="shared" si="93"/>
        <v>7.6923076923076941E-2</v>
      </c>
    </row>
    <row r="85" spans="1:106" x14ac:dyDescent="0.15">
      <c r="I85">
        <v>75</v>
      </c>
      <c r="J85">
        <f t="shared" si="56"/>
        <v>4738.5017537018521</v>
      </c>
      <c r="K85">
        <f t="shared" si="57"/>
        <v>685.43999999999994</v>
      </c>
      <c r="L85">
        <f t="shared" si="58"/>
        <v>4053.061753701852</v>
      </c>
      <c r="M85" s="47">
        <f t="shared" si="94"/>
        <v>1459.3600000000004</v>
      </c>
      <c r="N85" s="47">
        <f t="shared" si="59"/>
        <v>2593.7017537018519</v>
      </c>
      <c r="O85" s="47">
        <f t="shared" si="95"/>
        <v>1000</v>
      </c>
      <c r="P85" s="47">
        <f t="shared" si="60"/>
        <v>1593.7017537018519</v>
      </c>
      <c r="Q85" s="47">
        <f t="shared" si="61"/>
        <v>948</v>
      </c>
      <c r="V85">
        <v>75</v>
      </c>
      <c r="W85">
        <v>4.6500000000000004</v>
      </c>
      <c r="Y85">
        <v>75</v>
      </c>
      <c r="Z85">
        <f t="shared" si="96"/>
        <v>1095.25</v>
      </c>
      <c r="AA85">
        <f t="shared" si="62"/>
        <v>1095.25</v>
      </c>
      <c r="AB85" s="30">
        <f t="shared" si="55"/>
        <v>876.2</v>
      </c>
      <c r="AC85">
        <f t="shared" si="55"/>
        <v>876.2</v>
      </c>
      <c r="AD85">
        <f t="shared" si="55"/>
        <v>438.1</v>
      </c>
      <c r="AE85">
        <f t="shared" si="55"/>
        <v>438.1</v>
      </c>
      <c r="AF85">
        <f t="shared" si="63"/>
        <v>1971.45</v>
      </c>
      <c r="AG85">
        <v>75</v>
      </c>
      <c r="AH85">
        <f t="shared" si="64"/>
        <v>1530</v>
      </c>
      <c r="AI85">
        <f t="shared" si="65"/>
        <v>5712</v>
      </c>
      <c r="AJ85">
        <f>各个系统的属性占比!AI80</f>
        <v>8.5</v>
      </c>
      <c r="AK85">
        <v>1</v>
      </c>
      <c r="AN85">
        <v>75</v>
      </c>
      <c r="AO85">
        <f t="shared" si="66"/>
        <v>2824.9999999999995</v>
      </c>
      <c r="AP85">
        <f t="shared" si="67"/>
        <v>10546.666666666666</v>
      </c>
      <c r="AQ85">
        <f>各个系统的属性占比!AJ80</f>
        <v>19.618055555555554</v>
      </c>
      <c r="AR85">
        <v>1</v>
      </c>
      <c r="AU85">
        <v>75</v>
      </c>
      <c r="AV85">
        <f t="shared" si="97"/>
        <v>0</v>
      </c>
      <c r="AW85">
        <f t="shared" si="98"/>
        <v>0</v>
      </c>
      <c r="AX85">
        <v>0</v>
      </c>
      <c r="BA85">
        <v>75</v>
      </c>
      <c r="BB85">
        <f t="shared" si="68"/>
        <v>4520.0000000000027</v>
      </c>
      <c r="BC85">
        <f t="shared" si="69"/>
        <v>16874.666666666675</v>
      </c>
      <c r="BD85">
        <f>各个系统的属性占比!AK80</f>
        <v>41.851851851851876</v>
      </c>
      <c r="BE85">
        <v>1</v>
      </c>
      <c r="BH85">
        <v>75</v>
      </c>
      <c r="BI85">
        <f t="shared" si="70"/>
        <v>2260.0000000000014</v>
      </c>
      <c r="BJ85">
        <f t="shared" si="71"/>
        <v>8437.3333333333394</v>
      </c>
      <c r="BK85">
        <f>各个系统的属性占比!AM80</f>
        <v>15.694444444444454</v>
      </c>
      <c r="BL85">
        <v>0</v>
      </c>
      <c r="BO85" s="30">
        <v>75</v>
      </c>
      <c r="BP85">
        <f t="shared" si="72"/>
        <v>2425.0000000000005</v>
      </c>
      <c r="BQ85">
        <f t="shared" si="73"/>
        <v>9053.3333333333358</v>
      </c>
      <c r="BR85" s="30">
        <f>各个系统的属性占比!AL80</f>
        <v>33.680555555555564</v>
      </c>
      <c r="BS85">
        <v>0</v>
      </c>
      <c r="BV85">
        <v>75</v>
      </c>
      <c r="BW85">
        <f t="shared" si="74"/>
        <v>1130.0000000000007</v>
      </c>
      <c r="BX85">
        <f t="shared" si="75"/>
        <v>4218.6666666666697</v>
      </c>
      <c r="BY85">
        <f>各个系统的属性占比!AN80</f>
        <v>15.694444444444454</v>
      </c>
      <c r="BZ85">
        <v>0</v>
      </c>
      <c r="CD85">
        <v>75</v>
      </c>
      <c r="CE85">
        <f t="shared" si="76"/>
        <v>8875.0000000000036</v>
      </c>
      <c r="CF85">
        <f t="shared" si="77"/>
        <v>33133.333333333343</v>
      </c>
      <c r="CG85">
        <f t="shared" si="78"/>
        <v>4738.5017537018521</v>
      </c>
      <c r="CK85">
        <v>75</v>
      </c>
      <c r="CL85">
        <f t="shared" si="79"/>
        <v>1530</v>
      </c>
      <c r="CM85">
        <f t="shared" si="80"/>
        <v>2824.9999999999995</v>
      </c>
      <c r="CN85">
        <f t="shared" si="81"/>
        <v>0</v>
      </c>
      <c r="CO85">
        <f t="shared" si="82"/>
        <v>4520.0000000000027</v>
      </c>
      <c r="CP85">
        <f t="shared" si="83"/>
        <v>2260.0000000000014</v>
      </c>
      <c r="CQ85">
        <f t="shared" si="84"/>
        <v>2425.0000000000005</v>
      </c>
      <c r="CR85">
        <f t="shared" si="85"/>
        <v>1130.0000000000007</v>
      </c>
      <c r="CS85">
        <f t="shared" si="86"/>
        <v>14690.000000000005</v>
      </c>
      <c r="CU85">
        <v>75</v>
      </c>
      <c r="CV85">
        <f t="shared" si="87"/>
        <v>0.1041524846834581</v>
      </c>
      <c r="CW85">
        <f t="shared" si="88"/>
        <v>0.19230769230769221</v>
      </c>
      <c r="CX85">
        <f t="shared" si="89"/>
        <v>0</v>
      </c>
      <c r="CY85">
        <f t="shared" si="90"/>
        <v>0.30769230769230776</v>
      </c>
      <c r="CZ85">
        <f t="shared" si="91"/>
        <v>0.15384615384615388</v>
      </c>
      <c r="DA85">
        <f t="shared" si="92"/>
        <v>0.16507828454731108</v>
      </c>
      <c r="DB85">
        <f t="shared" si="93"/>
        <v>7.6923076923076941E-2</v>
      </c>
    </row>
    <row r="86" spans="1:106" x14ac:dyDescent="0.15">
      <c r="I86">
        <v>76</v>
      </c>
      <c r="J86">
        <f t="shared" si="56"/>
        <v>4844.886488684182</v>
      </c>
      <c r="K86">
        <f t="shared" si="57"/>
        <v>693.50400000000002</v>
      </c>
      <c r="L86">
        <f t="shared" si="58"/>
        <v>4151.3824886841821</v>
      </c>
      <c r="M86" s="47">
        <f t="shared" si="94"/>
        <v>1502.2080000000003</v>
      </c>
      <c r="N86" s="47">
        <f t="shared" si="59"/>
        <v>2649.1744886841816</v>
      </c>
      <c r="O86" s="47">
        <f t="shared" si="95"/>
        <v>1020</v>
      </c>
      <c r="P86" s="47">
        <f t="shared" si="60"/>
        <v>1629.1744886841816</v>
      </c>
      <c r="Q86" s="47">
        <f t="shared" si="61"/>
        <v>969</v>
      </c>
      <c r="V86">
        <v>76</v>
      </c>
      <c r="W86">
        <v>4.7</v>
      </c>
      <c r="Y86">
        <v>76</v>
      </c>
      <c r="Z86">
        <f t="shared" si="96"/>
        <v>1118.75</v>
      </c>
      <c r="AA86">
        <f t="shared" si="62"/>
        <v>1118.75</v>
      </c>
      <c r="AB86" s="30">
        <f t="shared" si="55"/>
        <v>895</v>
      </c>
      <c r="AC86">
        <f t="shared" si="55"/>
        <v>895</v>
      </c>
      <c r="AD86">
        <f t="shared" si="55"/>
        <v>447.5</v>
      </c>
      <c r="AE86">
        <f t="shared" si="55"/>
        <v>447.5</v>
      </c>
      <c r="AF86">
        <f t="shared" si="63"/>
        <v>2013.75</v>
      </c>
      <c r="AG86">
        <v>76</v>
      </c>
      <c r="AH86">
        <f t="shared" si="64"/>
        <v>1548</v>
      </c>
      <c r="AI86">
        <f t="shared" si="65"/>
        <v>5779.2</v>
      </c>
      <c r="AJ86">
        <f>各个系统的属性占比!AI81</f>
        <v>8.6</v>
      </c>
      <c r="AK86">
        <v>1</v>
      </c>
      <c r="AN86">
        <v>76</v>
      </c>
      <c r="AO86">
        <f t="shared" si="66"/>
        <v>2910</v>
      </c>
      <c r="AP86">
        <f t="shared" si="67"/>
        <v>10864</v>
      </c>
      <c r="AQ86">
        <f>各个系统的属性占比!AJ81</f>
        <v>20.208333333333332</v>
      </c>
      <c r="AR86">
        <v>1</v>
      </c>
      <c r="AU86">
        <v>76</v>
      </c>
      <c r="AV86">
        <f t="shared" si="97"/>
        <v>0</v>
      </c>
      <c r="AW86">
        <f t="shared" si="98"/>
        <v>0</v>
      </c>
      <c r="AX86">
        <v>0</v>
      </c>
      <c r="BA86">
        <v>76</v>
      </c>
      <c r="BB86">
        <f t="shared" si="68"/>
        <v>4656.0000000000027</v>
      </c>
      <c r="BC86">
        <f t="shared" si="69"/>
        <v>17382.400000000009</v>
      </c>
      <c r="BD86">
        <f>各个系统的属性占比!AK81</f>
        <v>43.111111111111136</v>
      </c>
      <c r="BE86">
        <v>1</v>
      </c>
      <c r="BH86">
        <v>76</v>
      </c>
      <c r="BI86">
        <f t="shared" si="70"/>
        <v>2328.0000000000018</v>
      </c>
      <c r="BJ86">
        <f t="shared" si="71"/>
        <v>8691.2000000000062</v>
      </c>
      <c r="BK86">
        <f>各个系统的属性占比!AM81</f>
        <v>16.166666666666679</v>
      </c>
      <c r="BL86">
        <v>0</v>
      </c>
      <c r="BO86" s="30">
        <v>76</v>
      </c>
      <c r="BP86">
        <f t="shared" si="72"/>
        <v>2526.0000000000009</v>
      </c>
      <c r="BQ86">
        <f t="shared" si="73"/>
        <v>9430.4000000000033</v>
      </c>
      <c r="BR86" s="30">
        <f>各个系统的属性占比!AL81</f>
        <v>35.083333333333343</v>
      </c>
      <c r="BS86">
        <v>0</v>
      </c>
      <c r="BV86">
        <v>76</v>
      </c>
      <c r="BW86">
        <f t="shared" si="74"/>
        <v>1164.0000000000009</v>
      </c>
      <c r="BX86">
        <f t="shared" si="75"/>
        <v>4345.6000000000031</v>
      </c>
      <c r="BY86">
        <f>各个系统的属性占比!AN81</f>
        <v>16.166666666666679</v>
      </c>
      <c r="BZ86">
        <v>0</v>
      </c>
      <c r="CD86">
        <v>76</v>
      </c>
      <c r="CE86">
        <f t="shared" si="76"/>
        <v>9114.0000000000036</v>
      </c>
      <c r="CF86">
        <f t="shared" si="77"/>
        <v>34025.600000000006</v>
      </c>
      <c r="CG86">
        <f t="shared" si="78"/>
        <v>4844.886488684182</v>
      </c>
      <c r="CK86">
        <v>76</v>
      </c>
      <c r="CL86">
        <f t="shared" si="79"/>
        <v>1548</v>
      </c>
      <c r="CM86">
        <f t="shared" si="80"/>
        <v>2910</v>
      </c>
      <c r="CN86">
        <f t="shared" si="81"/>
        <v>0</v>
      </c>
      <c r="CO86">
        <f t="shared" si="82"/>
        <v>4656.0000000000027</v>
      </c>
      <c r="CP86">
        <f t="shared" si="83"/>
        <v>2328.0000000000018</v>
      </c>
      <c r="CQ86">
        <f t="shared" si="84"/>
        <v>2526.0000000000009</v>
      </c>
      <c r="CR86">
        <f t="shared" si="85"/>
        <v>1164.0000000000009</v>
      </c>
      <c r="CS86">
        <f t="shared" si="86"/>
        <v>15132.000000000007</v>
      </c>
      <c r="CU86">
        <v>76</v>
      </c>
      <c r="CV86">
        <f t="shared" si="87"/>
        <v>0.10229976209357648</v>
      </c>
      <c r="CW86">
        <f t="shared" si="88"/>
        <v>0.19230769230769221</v>
      </c>
      <c r="CX86">
        <f t="shared" si="89"/>
        <v>0</v>
      </c>
      <c r="CY86">
        <f t="shared" si="90"/>
        <v>0.30769230769230771</v>
      </c>
      <c r="CZ86">
        <f t="shared" si="91"/>
        <v>0.15384615384615388</v>
      </c>
      <c r="DA86">
        <f t="shared" si="92"/>
        <v>0.16693100713719269</v>
      </c>
      <c r="DB86">
        <f t="shared" si="93"/>
        <v>7.6923076923076941E-2</v>
      </c>
    </row>
    <row r="87" spans="1:106" x14ac:dyDescent="0.15">
      <c r="I87">
        <v>77</v>
      </c>
      <c r="J87">
        <f t="shared" si="56"/>
        <v>4952.3242637559297</v>
      </c>
      <c r="K87">
        <f t="shared" si="57"/>
        <v>701.56799999999998</v>
      </c>
      <c r="L87">
        <f t="shared" si="58"/>
        <v>4250.7562637559295</v>
      </c>
      <c r="M87" s="47">
        <f t="shared" si="94"/>
        <v>1545.0560000000003</v>
      </c>
      <c r="N87" s="47">
        <f t="shared" si="59"/>
        <v>2705.700263755929</v>
      </c>
      <c r="O87" s="47">
        <f t="shared" si="95"/>
        <v>1040</v>
      </c>
      <c r="P87" s="47">
        <f t="shared" si="60"/>
        <v>1665.700263755929</v>
      </c>
      <c r="Q87" s="47">
        <f t="shared" si="61"/>
        <v>990</v>
      </c>
      <c r="V87">
        <v>77</v>
      </c>
      <c r="W87">
        <v>4.75</v>
      </c>
      <c r="Y87">
        <v>77</v>
      </c>
      <c r="Z87">
        <f t="shared" si="96"/>
        <v>1142.5</v>
      </c>
      <c r="AA87">
        <f t="shared" si="62"/>
        <v>1142.5</v>
      </c>
      <c r="AB87" s="30">
        <f t="shared" si="55"/>
        <v>914</v>
      </c>
      <c r="AC87">
        <f t="shared" si="55"/>
        <v>914</v>
      </c>
      <c r="AD87">
        <f t="shared" si="55"/>
        <v>457</v>
      </c>
      <c r="AE87">
        <f t="shared" si="55"/>
        <v>457</v>
      </c>
      <c r="AF87">
        <f t="shared" si="63"/>
        <v>2056.5</v>
      </c>
      <c r="AG87">
        <v>77</v>
      </c>
      <c r="AH87">
        <f t="shared" si="64"/>
        <v>1565.9999999999998</v>
      </c>
      <c r="AI87">
        <f t="shared" si="65"/>
        <v>5846.4</v>
      </c>
      <c r="AJ87">
        <f>各个系统的属性占比!AI82</f>
        <v>8.6999999999999993</v>
      </c>
      <c r="AK87">
        <v>1</v>
      </c>
      <c r="AN87">
        <v>77</v>
      </c>
      <c r="AO87">
        <f t="shared" si="66"/>
        <v>2994.9999999999995</v>
      </c>
      <c r="AP87">
        <f t="shared" si="67"/>
        <v>11181.333333333332</v>
      </c>
      <c r="AQ87">
        <f>各个系统的属性占比!AJ82</f>
        <v>20.798611111111107</v>
      </c>
      <c r="AR87">
        <v>1</v>
      </c>
      <c r="AU87">
        <v>77</v>
      </c>
      <c r="AV87">
        <f t="shared" si="97"/>
        <v>0</v>
      </c>
      <c r="AW87">
        <f t="shared" si="98"/>
        <v>0</v>
      </c>
      <c r="AX87">
        <v>0</v>
      </c>
      <c r="BA87">
        <v>77</v>
      </c>
      <c r="BB87">
        <f t="shared" si="68"/>
        <v>4792.0000000000036</v>
      </c>
      <c r="BC87">
        <f t="shared" si="69"/>
        <v>17890.133333333346</v>
      </c>
      <c r="BD87">
        <f>各个系统的属性占比!AK82</f>
        <v>44.370370370370402</v>
      </c>
      <c r="BE87">
        <v>1</v>
      </c>
      <c r="BH87">
        <v>77</v>
      </c>
      <c r="BI87">
        <f t="shared" si="70"/>
        <v>2396.0000000000018</v>
      </c>
      <c r="BJ87">
        <f t="shared" si="71"/>
        <v>8945.066666666673</v>
      </c>
      <c r="BK87">
        <f>各个系统的属性占比!AM82</f>
        <v>16.6388888888889</v>
      </c>
      <c r="BL87">
        <v>0</v>
      </c>
      <c r="BO87" s="30">
        <v>77</v>
      </c>
      <c r="BP87">
        <f t="shared" si="72"/>
        <v>2627.0000000000009</v>
      </c>
      <c r="BQ87">
        <f t="shared" si="73"/>
        <v>9807.466666666669</v>
      </c>
      <c r="BR87" s="30">
        <f>各个系统的属性占比!AL82</f>
        <v>36.486111111111121</v>
      </c>
      <c r="BS87">
        <v>0</v>
      </c>
      <c r="BV87">
        <v>77</v>
      </c>
      <c r="BW87">
        <f t="shared" si="74"/>
        <v>1198.0000000000009</v>
      </c>
      <c r="BX87">
        <f t="shared" si="75"/>
        <v>4472.5333333333365</v>
      </c>
      <c r="BY87">
        <f>各个系统的属性占比!AN82</f>
        <v>16.6388888888889</v>
      </c>
      <c r="BZ87">
        <v>0</v>
      </c>
      <c r="CD87">
        <v>77</v>
      </c>
      <c r="CE87">
        <f t="shared" si="76"/>
        <v>9353.0000000000036</v>
      </c>
      <c r="CF87">
        <f t="shared" si="77"/>
        <v>34917.866666666676</v>
      </c>
      <c r="CG87">
        <f t="shared" si="78"/>
        <v>4952.3242637559297</v>
      </c>
      <c r="CK87">
        <v>77</v>
      </c>
      <c r="CL87">
        <f t="shared" si="79"/>
        <v>1565.9999999999998</v>
      </c>
      <c r="CM87">
        <f t="shared" si="80"/>
        <v>2994.9999999999995</v>
      </c>
      <c r="CN87">
        <f t="shared" si="81"/>
        <v>0</v>
      </c>
      <c r="CO87">
        <f t="shared" si="82"/>
        <v>4792.0000000000036</v>
      </c>
      <c r="CP87">
        <f t="shared" si="83"/>
        <v>2396.0000000000018</v>
      </c>
      <c r="CQ87">
        <f t="shared" si="84"/>
        <v>2627.0000000000009</v>
      </c>
      <c r="CR87">
        <f t="shared" si="85"/>
        <v>1198.0000000000009</v>
      </c>
      <c r="CS87">
        <f t="shared" si="86"/>
        <v>15574.000000000007</v>
      </c>
      <c r="CU87">
        <v>77</v>
      </c>
      <c r="CV87">
        <f t="shared" si="87"/>
        <v>0.10055220238859632</v>
      </c>
      <c r="CW87">
        <f t="shared" si="88"/>
        <v>0.19230769230769218</v>
      </c>
      <c r="CX87">
        <f t="shared" si="89"/>
        <v>0</v>
      </c>
      <c r="CY87">
        <f t="shared" si="90"/>
        <v>0.30769230769230776</v>
      </c>
      <c r="CZ87">
        <f t="shared" si="91"/>
        <v>0.15384615384615388</v>
      </c>
      <c r="DA87">
        <f t="shared" si="92"/>
        <v>0.16867856684217283</v>
      </c>
      <c r="DB87">
        <f t="shared" si="93"/>
        <v>7.6923076923076941E-2</v>
      </c>
    </row>
    <row r="88" spans="1:106" x14ac:dyDescent="0.15">
      <c r="I88">
        <v>78</v>
      </c>
      <c r="J88">
        <f t="shared" si="56"/>
        <v>5060.8148815845225</v>
      </c>
      <c r="K88">
        <f t="shared" si="57"/>
        <v>709.63200000000006</v>
      </c>
      <c r="L88">
        <f t="shared" si="58"/>
        <v>4351.182881584522</v>
      </c>
      <c r="M88" s="47">
        <f t="shared" si="94"/>
        <v>1587.9040000000002</v>
      </c>
      <c r="N88" s="47">
        <f t="shared" si="59"/>
        <v>2763.2788815845215</v>
      </c>
      <c r="O88" s="47">
        <f t="shared" si="95"/>
        <v>1060</v>
      </c>
      <c r="P88" s="47">
        <f t="shared" si="60"/>
        <v>1703.2788815845215</v>
      </c>
      <c r="Q88" s="47">
        <f t="shared" si="61"/>
        <v>1012</v>
      </c>
      <c r="V88">
        <v>78</v>
      </c>
      <c r="W88">
        <v>4.8</v>
      </c>
      <c r="Y88">
        <v>78</v>
      </c>
      <c r="Z88">
        <f t="shared" si="96"/>
        <v>1166.5</v>
      </c>
      <c r="AA88">
        <f t="shared" si="62"/>
        <v>1166.5</v>
      </c>
      <c r="AB88" s="30">
        <f t="shared" si="55"/>
        <v>933.2</v>
      </c>
      <c r="AC88">
        <f t="shared" si="55"/>
        <v>933.2</v>
      </c>
      <c r="AD88">
        <f t="shared" si="55"/>
        <v>466.6</v>
      </c>
      <c r="AE88">
        <f t="shared" si="55"/>
        <v>466.6</v>
      </c>
      <c r="AF88">
        <f t="shared" si="63"/>
        <v>2099.6999999999998</v>
      </c>
      <c r="AG88">
        <v>78</v>
      </c>
      <c r="AH88">
        <f t="shared" si="64"/>
        <v>1584.0000000000002</v>
      </c>
      <c r="AI88">
        <f t="shared" si="65"/>
        <v>5913.6</v>
      </c>
      <c r="AJ88">
        <f>各个系统的属性占比!AI83</f>
        <v>8.8000000000000007</v>
      </c>
      <c r="AK88">
        <v>1</v>
      </c>
      <c r="AN88">
        <v>78</v>
      </c>
      <c r="AO88">
        <f t="shared" si="66"/>
        <v>3079.9999999999995</v>
      </c>
      <c r="AP88">
        <f t="shared" si="67"/>
        <v>11498.666666666666</v>
      </c>
      <c r="AQ88">
        <f>各个系统的属性占比!AJ83</f>
        <v>21.388888888888886</v>
      </c>
      <c r="AR88">
        <v>1</v>
      </c>
      <c r="AU88">
        <v>78</v>
      </c>
      <c r="AV88">
        <f t="shared" si="97"/>
        <v>0</v>
      </c>
      <c r="AW88">
        <f t="shared" si="98"/>
        <v>0</v>
      </c>
      <c r="AX88">
        <v>0</v>
      </c>
      <c r="BA88">
        <v>78</v>
      </c>
      <c r="BB88">
        <f t="shared" si="68"/>
        <v>4928.0000000000036</v>
      </c>
      <c r="BC88">
        <f t="shared" si="69"/>
        <v>18397.86666666668</v>
      </c>
      <c r="BD88">
        <f>各个系统的属性占比!AK83</f>
        <v>45.629629629629662</v>
      </c>
      <c r="BE88">
        <v>1</v>
      </c>
      <c r="BH88">
        <v>78</v>
      </c>
      <c r="BI88">
        <f t="shared" si="70"/>
        <v>2464.0000000000014</v>
      </c>
      <c r="BJ88">
        <f t="shared" si="71"/>
        <v>9198.9333333333398</v>
      </c>
      <c r="BK88">
        <f>各个系统的属性占比!AM83</f>
        <v>17.111111111111121</v>
      </c>
      <c r="BL88">
        <v>0</v>
      </c>
      <c r="BO88" s="30">
        <v>78</v>
      </c>
      <c r="BP88">
        <f t="shared" si="72"/>
        <v>2728.0000000000009</v>
      </c>
      <c r="BQ88">
        <f t="shared" si="73"/>
        <v>10184.533333333336</v>
      </c>
      <c r="BR88" s="30">
        <f>各个系统的属性占比!AL83</f>
        <v>37.8888888888889</v>
      </c>
      <c r="BS88">
        <v>0</v>
      </c>
      <c r="BV88">
        <v>78</v>
      </c>
      <c r="BW88">
        <f t="shared" si="74"/>
        <v>1232.0000000000007</v>
      </c>
      <c r="BX88">
        <f t="shared" si="75"/>
        <v>4599.4666666666699</v>
      </c>
      <c r="BY88">
        <f>各个系统的属性占比!AN83</f>
        <v>17.111111111111121</v>
      </c>
      <c r="BZ88">
        <v>0</v>
      </c>
      <c r="CD88">
        <v>78</v>
      </c>
      <c r="CE88">
        <f t="shared" si="76"/>
        <v>9592.0000000000036</v>
      </c>
      <c r="CF88">
        <f t="shared" si="77"/>
        <v>35810.133333333346</v>
      </c>
      <c r="CG88">
        <f t="shared" si="78"/>
        <v>5060.8148815845225</v>
      </c>
      <c r="CK88">
        <v>78</v>
      </c>
      <c r="CL88">
        <f t="shared" si="79"/>
        <v>1584.0000000000002</v>
      </c>
      <c r="CM88">
        <f t="shared" si="80"/>
        <v>3079.9999999999995</v>
      </c>
      <c r="CN88">
        <f t="shared" si="81"/>
        <v>0</v>
      </c>
      <c r="CO88">
        <f t="shared" si="82"/>
        <v>4928.0000000000036</v>
      </c>
      <c r="CP88">
        <f t="shared" si="83"/>
        <v>2464.0000000000014</v>
      </c>
      <c r="CQ88">
        <f t="shared" si="84"/>
        <v>2728.0000000000009</v>
      </c>
      <c r="CR88">
        <f t="shared" si="85"/>
        <v>1232.0000000000007</v>
      </c>
      <c r="CS88">
        <f t="shared" si="86"/>
        <v>16016.000000000007</v>
      </c>
      <c r="CU88">
        <v>78</v>
      </c>
      <c r="CV88">
        <f t="shared" si="87"/>
        <v>9.8901098901098869E-2</v>
      </c>
      <c r="CW88">
        <f t="shared" si="88"/>
        <v>0.19230769230769218</v>
      </c>
      <c r="CX88">
        <f t="shared" si="89"/>
        <v>0</v>
      </c>
      <c r="CY88">
        <f t="shared" si="90"/>
        <v>0.30769230769230776</v>
      </c>
      <c r="CZ88">
        <f t="shared" si="91"/>
        <v>0.15384615384615385</v>
      </c>
      <c r="DA88">
        <f t="shared" si="92"/>
        <v>0.17032967032967031</v>
      </c>
      <c r="DB88">
        <f t="shared" si="93"/>
        <v>7.6923076923076927E-2</v>
      </c>
    </row>
    <row r="89" spans="1:106" x14ac:dyDescent="0.15">
      <c r="I89">
        <v>79</v>
      </c>
      <c r="J89">
        <f t="shared" si="56"/>
        <v>5170.3582069402846</v>
      </c>
      <c r="K89">
        <f t="shared" si="57"/>
        <v>717.69600000000003</v>
      </c>
      <c r="L89">
        <f t="shared" si="58"/>
        <v>4452.6622069402847</v>
      </c>
      <c r="M89" s="47">
        <f t="shared" si="94"/>
        <v>1630.7520000000002</v>
      </c>
      <c r="N89" s="47">
        <f t="shared" si="59"/>
        <v>2821.9102069402843</v>
      </c>
      <c r="O89" s="47">
        <f t="shared" si="95"/>
        <v>1080</v>
      </c>
      <c r="P89" s="47">
        <f t="shared" si="60"/>
        <v>1741.9102069402843</v>
      </c>
      <c r="Q89" s="47">
        <f t="shared" si="61"/>
        <v>1034</v>
      </c>
      <c r="V89">
        <v>79</v>
      </c>
      <c r="W89">
        <v>4.8499999999999996</v>
      </c>
      <c r="Y89">
        <v>79</v>
      </c>
      <c r="Z89">
        <f t="shared" si="96"/>
        <v>1190.75</v>
      </c>
      <c r="AA89">
        <f t="shared" si="62"/>
        <v>1190.75</v>
      </c>
      <c r="AB89" s="30">
        <f t="shared" si="55"/>
        <v>952.6</v>
      </c>
      <c r="AC89">
        <f t="shared" si="55"/>
        <v>952.6</v>
      </c>
      <c r="AD89">
        <f t="shared" si="55"/>
        <v>476.3</v>
      </c>
      <c r="AE89">
        <f t="shared" si="55"/>
        <v>476.3</v>
      </c>
      <c r="AF89">
        <f t="shared" si="63"/>
        <v>2143.35</v>
      </c>
      <c r="AG89">
        <v>79</v>
      </c>
      <c r="AH89">
        <f t="shared" si="64"/>
        <v>1602</v>
      </c>
      <c r="AI89">
        <f t="shared" si="65"/>
        <v>5980.8</v>
      </c>
      <c r="AJ89">
        <f>各个系统的属性占比!AI84</f>
        <v>8.9</v>
      </c>
      <c r="AK89">
        <v>1</v>
      </c>
      <c r="AN89">
        <v>79</v>
      </c>
      <c r="AO89">
        <f t="shared" si="66"/>
        <v>3164.9999999999995</v>
      </c>
      <c r="AP89">
        <f t="shared" si="67"/>
        <v>11816</v>
      </c>
      <c r="AQ89">
        <f>各个系统的属性占比!AJ84</f>
        <v>21.979166666666664</v>
      </c>
      <c r="AR89">
        <v>1</v>
      </c>
      <c r="AU89">
        <v>79</v>
      </c>
      <c r="AV89">
        <f t="shared" si="97"/>
        <v>0</v>
      </c>
      <c r="AW89">
        <f t="shared" si="98"/>
        <v>0</v>
      </c>
      <c r="AX89">
        <v>0</v>
      </c>
      <c r="BA89">
        <v>79</v>
      </c>
      <c r="BB89">
        <f t="shared" si="68"/>
        <v>5064.0000000000036</v>
      </c>
      <c r="BC89">
        <f t="shared" si="69"/>
        <v>18905.600000000013</v>
      </c>
      <c r="BD89">
        <f>各个系统的属性占比!AK84</f>
        <v>46.888888888888921</v>
      </c>
      <c r="BE89">
        <v>1</v>
      </c>
      <c r="BH89">
        <v>79</v>
      </c>
      <c r="BI89">
        <f t="shared" si="70"/>
        <v>2532.0000000000018</v>
      </c>
      <c r="BJ89">
        <f t="shared" si="71"/>
        <v>9452.8000000000065</v>
      </c>
      <c r="BK89">
        <f>各个系统的属性占比!AM84</f>
        <v>17.583333333333346</v>
      </c>
      <c r="BL89">
        <v>0</v>
      </c>
      <c r="BO89" s="30">
        <v>79</v>
      </c>
      <c r="BP89">
        <f t="shared" si="72"/>
        <v>2829.0000000000005</v>
      </c>
      <c r="BQ89">
        <f t="shared" si="73"/>
        <v>10561.600000000002</v>
      </c>
      <c r="BR89" s="30">
        <f>各个系统的属性占比!AL84</f>
        <v>39.291666666666671</v>
      </c>
      <c r="BS89">
        <v>0</v>
      </c>
      <c r="BV89">
        <v>79</v>
      </c>
      <c r="BW89">
        <f t="shared" si="74"/>
        <v>1266.0000000000009</v>
      </c>
      <c r="BX89">
        <f t="shared" si="75"/>
        <v>4726.4000000000033</v>
      </c>
      <c r="BY89">
        <f>各个系统的属性占比!AN84</f>
        <v>17.583333333333346</v>
      </c>
      <c r="BZ89">
        <v>0</v>
      </c>
      <c r="CD89">
        <v>79</v>
      </c>
      <c r="CE89">
        <f t="shared" si="76"/>
        <v>9831.0000000000036</v>
      </c>
      <c r="CF89">
        <f t="shared" si="77"/>
        <v>36702.400000000009</v>
      </c>
      <c r="CG89">
        <f t="shared" si="78"/>
        <v>5170.3582069402846</v>
      </c>
      <c r="CK89">
        <v>79</v>
      </c>
      <c r="CL89">
        <f t="shared" si="79"/>
        <v>1602</v>
      </c>
      <c r="CM89">
        <f t="shared" si="80"/>
        <v>3164.9999999999995</v>
      </c>
      <c r="CN89">
        <f t="shared" si="81"/>
        <v>0</v>
      </c>
      <c r="CO89">
        <f t="shared" si="82"/>
        <v>5064.0000000000036</v>
      </c>
      <c r="CP89">
        <f t="shared" si="83"/>
        <v>2532.0000000000018</v>
      </c>
      <c r="CQ89">
        <f t="shared" si="84"/>
        <v>2829.0000000000005</v>
      </c>
      <c r="CR89">
        <f t="shared" si="85"/>
        <v>1266.0000000000009</v>
      </c>
      <c r="CS89">
        <f t="shared" si="86"/>
        <v>16458.000000000007</v>
      </c>
      <c r="CU89">
        <v>79</v>
      </c>
      <c r="CV89">
        <f t="shared" si="87"/>
        <v>9.7338680277068865E-2</v>
      </c>
      <c r="CW89">
        <f t="shared" si="88"/>
        <v>0.19230769230769221</v>
      </c>
      <c r="CX89">
        <f t="shared" si="89"/>
        <v>0</v>
      </c>
      <c r="CY89">
        <f t="shared" si="90"/>
        <v>0.30769230769230776</v>
      </c>
      <c r="CZ89">
        <f t="shared" si="91"/>
        <v>0.15384615384615388</v>
      </c>
      <c r="DA89">
        <f t="shared" si="92"/>
        <v>0.17189208895370028</v>
      </c>
      <c r="DB89">
        <f t="shared" si="93"/>
        <v>7.6923076923076941E-2</v>
      </c>
    </row>
    <row r="90" spans="1:106" x14ac:dyDescent="0.15">
      <c r="I90">
        <v>80</v>
      </c>
      <c r="J90">
        <f t="shared" si="56"/>
        <v>5280.9541649996081</v>
      </c>
      <c r="K90">
        <f t="shared" si="57"/>
        <v>725.76</v>
      </c>
      <c r="L90">
        <f t="shared" si="58"/>
        <v>4555.1941649996079</v>
      </c>
      <c r="M90" s="47">
        <f t="shared" si="94"/>
        <v>1673.6000000000001</v>
      </c>
      <c r="N90" s="47">
        <f t="shared" si="59"/>
        <v>2881.5941649996075</v>
      </c>
      <c r="O90" s="47">
        <f t="shared" si="95"/>
        <v>1100</v>
      </c>
      <c r="P90" s="47">
        <f t="shared" si="60"/>
        <v>1781.5941649996075</v>
      </c>
      <c r="Q90" s="47">
        <f t="shared" si="61"/>
        <v>1056</v>
      </c>
      <c r="V90">
        <v>80</v>
      </c>
      <c r="W90">
        <v>4.9000000000000004</v>
      </c>
      <c r="Y90">
        <v>80</v>
      </c>
      <c r="Z90">
        <f t="shared" si="96"/>
        <v>1215.25</v>
      </c>
      <c r="AA90">
        <f t="shared" si="62"/>
        <v>1215.25</v>
      </c>
      <c r="AB90" s="30">
        <f t="shared" si="55"/>
        <v>972.2</v>
      </c>
      <c r="AC90">
        <f t="shared" si="55"/>
        <v>972.2</v>
      </c>
      <c r="AD90">
        <f t="shared" si="55"/>
        <v>486.1</v>
      </c>
      <c r="AE90">
        <f t="shared" si="55"/>
        <v>486.1</v>
      </c>
      <c r="AF90">
        <f t="shared" si="63"/>
        <v>2187.4499999999998</v>
      </c>
      <c r="AG90">
        <v>80</v>
      </c>
      <c r="AH90">
        <f t="shared" si="64"/>
        <v>1620</v>
      </c>
      <c r="AI90">
        <f t="shared" si="65"/>
        <v>6048</v>
      </c>
      <c r="AJ90">
        <f>各个系统的属性占比!AI85</f>
        <v>9</v>
      </c>
      <c r="AK90">
        <v>1</v>
      </c>
      <c r="AN90">
        <v>80</v>
      </c>
      <c r="AO90">
        <f t="shared" si="66"/>
        <v>3249.9999999999991</v>
      </c>
      <c r="AP90">
        <f t="shared" si="67"/>
        <v>12133.33333333333</v>
      </c>
      <c r="AQ90">
        <f>各个系统的属性占比!AJ85</f>
        <v>22.569444444444439</v>
      </c>
      <c r="AR90">
        <v>1</v>
      </c>
      <c r="AU90">
        <v>80</v>
      </c>
      <c r="AV90">
        <f t="shared" si="97"/>
        <v>0</v>
      </c>
      <c r="AW90">
        <f t="shared" si="98"/>
        <v>0</v>
      </c>
      <c r="AX90">
        <v>0</v>
      </c>
      <c r="BA90">
        <v>80</v>
      </c>
      <c r="BB90">
        <f t="shared" si="68"/>
        <v>5200.0000000000036</v>
      </c>
      <c r="BC90">
        <f t="shared" si="69"/>
        <v>19413.333333333347</v>
      </c>
      <c r="BD90">
        <f>各个系统的属性占比!AK85</f>
        <v>48.148148148148181</v>
      </c>
      <c r="BE90">
        <v>1</v>
      </c>
      <c r="BH90">
        <v>80</v>
      </c>
      <c r="BI90">
        <f t="shared" si="70"/>
        <v>2600.0000000000018</v>
      </c>
      <c r="BJ90">
        <f t="shared" si="71"/>
        <v>9706.6666666666733</v>
      </c>
      <c r="BK90">
        <f>各个系统的属性占比!AM85</f>
        <v>18.055555555555568</v>
      </c>
      <c r="BL90">
        <v>0</v>
      </c>
      <c r="BO90" s="30">
        <v>80</v>
      </c>
      <c r="BP90">
        <f t="shared" si="72"/>
        <v>2930.0000000000005</v>
      </c>
      <c r="BQ90">
        <f t="shared" si="73"/>
        <v>10938.666666666668</v>
      </c>
      <c r="BR90" s="30">
        <f>各个系统的属性占比!AL85</f>
        <v>40.69444444444445</v>
      </c>
      <c r="BS90">
        <v>0</v>
      </c>
      <c r="BV90">
        <v>80</v>
      </c>
      <c r="BW90">
        <f t="shared" si="74"/>
        <v>1300.0000000000009</v>
      </c>
      <c r="BX90">
        <f t="shared" si="75"/>
        <v>4853.3333333333367</v>
      </c>
      <c r="BY90">
        <f>各个系统的属性占比!AN85</f>
        <v>18.055555555555568</v>
      </c>
      <c r="BZ90">
        <v>0</v>
      </c>
      <c r="CD90">
        <v>80</v>
      </c>
      <c r="CE90">
        <f t="shared" si="76"/>
        <v>10070.000000000004</v>
      </c>
      <c r="CF90">
        <f t="shared" si="77"/>
        <v>37594.666666666672</v>
      </c>
      <c r="CG90">
        <f t="shared" si="78"/>
        <v>5280.9541649996081</v>
      </c>
      <c r="CK90">
        <v>80</v>
      </c>
      <c r="CL90">
        <f t="shared" si="79"/>
        <v>1620</v>
      </c>
      <c r="CM90">
        <f t="shared" si="80"/>
        <v>3249.9999999999991</v>
      </c>
      <c r="CN90">
        <f t="shared" si="81"/>
        <v>0</v>
      </c>
      <c r="CO90">
        <f t="shared" si="82"/>
        <v>5200.0000000000036</v>
      </c>
      <c r="CP90">
        <f t="shared" si="83"/>
        <v>2600.0000000000018</v>
      </c>
      <c r="CQ90">
        <f t="shared" si="84"/>
        <v>2930.0000000000005</v>
      </c>
      <c r="CR90">
        <f t="shared" si="85"/>
        <v>1300.0000000000009</v>
      </c>
      <c r="CS90">
        <f t="shared" si="86"/>
        <v>16900.000000000007</v>
      </c>
      <c r="CU90">
        <v>80</v>
      </c>
      <c r="CV90">
        <f t="shared" si="87"/>
        <v>9.5857988165680433E-2</v>
      </c>
      <c r="CW90">
        <f t="shared" si="88"/>
        <v>0.19230769230769218</v>
      </c>
      <c r="CX90">
        <f t="shared" si="89"/>
        <v>0</v>
      </c>
      <c r="CY90">
        <f t="shared" si="90"/>
        <v>0.30769230769230776</v>
      </c>
      <c r="CZ90">
        <f t="shared" si="91"/>
        <v>0.15384615384615388</v>
      </c>
      <c r="DA90">
        <f t="shared" si="92"/>
        <v>0.17337278106508872</v>
      </c>
      <c r="DB90">
        <f t="shared" si="93"/>
        <v>7.6923076923076941E-2</v>
      </c>
    </row>
    <row r="91" spans="1:106" x14ac:dyDescent="0.15">
      <c r="I91">
        <v>81</v>
      </c>
      <c r="J91">
        <f t="shared" si="56"/>
        <v>5392.6027397260268</v>
      </c>
      <c r="K91">
        <f t="shared" si="57"/>
        <v>733.82400000000007</v>
      </c>
      <c r="L91">
        <f t="shared" si="58"/>
        <v>4658.7787397260272</v>
      </c>
      <c r="M91" s="47">
        <f t="shared" si="94"/>
        <v>1673.6000000000001</v>
      </c>
      <c r="N91" s="47">
        <f t="shared" si="59"/>
        <v>2985.1787397260268</v>
      </c>
      <c r="O91" s="47">
        <f t="shared" si="95"/>
        <v>1120</v>
      </c>
      <c r="P91" s="47">
        <f t="shared" si="60"/>
        <v>1865.1787397260268</v>
      </c>
      <c r="Q91" s="47">
        <f t="shared" si="61"/>
        <v>1079</v>
      </c>
      <c r="V91">
        <v>81</v>
      </c>
      <c r="W91">
        <v>4.95</v>
      </c>
      <c r="Y91">
        <v>81</v>
      </c>
      <c r="Z91">
        <f t="shared" si="96"/>
        <v>1240</v>
      </c>
      <c r="AA91">
        <f t="shared" si="62"/>
        <v>1240</v>
      </c>
      <c r="AB91" s="30">
        <f t="shared" si="55"/>
        <v>992</v>
      </c>
      <c r="AC91">
        <f t="shared" si="55"/>
        <v>992</v>
      </c>
      <c r="AD91">
        <f t="shared" si="55"/>
        <v>496</v>
      </c>
      <c r="AE91">
        <f t="shared" si="55"/>
        <v>496</v>
      </c>
      <c r="AF91">
        <f t="shared" si="63"/>
        <v>2232</v>
      </c>
      <c r="AG91">
        <v>81</v>
      </c>
      <c r="AH91">
        <f t="shared" si="64"/>
        <v>1638</v>
      </c>
      <c r="AI91">
        <f t="shared" si="65"/>
        <v>6115.2</v>
      </c>
      <c r="AJ91">
        <f>各个系统的属性占比!AI86</f>
        <v>9.1</v>
      </c>
      <c r="AK91">
        <v>1</v>
      </c>
      <c r="AN91">
        <v>81</v>
      </c>
      <c r="AO91">
        <f t="shared" si="66"/>
        <v>3334.9999999999995</v>
      </c>
      <c r="AP91">
        <f t="shared" si="67"/>
        <v>12450.666666666664</v>
      </c>
      <c r="AQ91">
        <f>各个系统的属性占比!AJ86</f>
        <v>23.159722222222218</v>
      </c>
      <c r="AR91">
        <v>1</v>
      </c>
      <c r="AU91">
        <v>81</v>
      </c>
      <c r="AV91">
        <f t="shared" si="97"/>
        <v>0</v>
      </c>
      <c r="AW91">
        <f t="shared" si="98"/>
        <v>0</v>
      </c>
      <c r="AX91">
        <v>0</v>
      </c>
      <c r="BA91">
        <v>81</v>
      </c>
      <c r="BB91">
        <f t="shared" si="68"/>
        <v>5336.0000000000036</v>
      </c>
      <c r="BC91">
        <f t="shared" si="69"/>
        <v>19921.06666666668</v>
      </c>
      <c r="BD91">
        <f>各个系统的属性占比!AK86</f>
        <v>49.40740740740744</v>
      </c>
      <c r="BE91">
        <v>1</v>
      </c>
      <c r="BH91">
        <v>81</v>
      </c>
      <c r="BI91">
        <f t="shared" si="70"/>
        <v>2668.0000000000023</v>
      </c>
      <c r="BJ91">
        <f t="shared" si="71"/>
        <v>9960.5333333333419</v>
      </c>
      <c r="BK91">
        <f>各个系统的属性占比!AM86</f>
        <v>18.527777777777793</v>
      </c>
      <c r="BL91">
        <v>0</v>
      </c>
      <c r="BO91" s="30">
        <v>81</v>
      </c>
      <c r="BP91">
        <f t="shared" si="72"/>
        <v>3031.0000000000005</v>
      </c>
      <c r="BQ91">
        <f t="shared" si="73"/>
        <v>11315.733333333335</v>
      </c>
      <c r="BR91" s="30">
        <f>各个系统的属性占比!AL86</f>
        <v>42.097222222222229</v>
      </c>
      <c r="BS91">
        <v>0</v>
      </c>
      <c r="BV91">
        <v>81</v>
      </c>
      <c r="BW91">
        <f t="shared" si="74"/>
        <v>1334.0000000000011</v>
      </c>
      <c r="BX91">
        <f t="shared" si="75"/>
        <v>4980.266666666671</v>
      </c>
      <c r="BY91">
        <f>各个系统的属性占比!AN86</f>
        <v>18.527777777777793</v>
      </c>
      <c r="BZ91">
        <v>0</v>
      </c>
      <c r="CD91">
        <v>81</v>
      </c>
      <c r="CE91">
        <f t="shared" si="76"/>
        <v>10309.000000000004</v>
      </c>
      <c r="CF91">
        <f t="shared" si="77"/>
        <v>38486.933333333349</v>
      </c>
      <c r="CG91">
        <f t="shared" si="78"/>
        <v>5392.6027397260268</v>
      </c>
      <c r="CK91">
        <v>81</v>
      </c>
      <c r="CL91">
        <f t="shared" si="79"/>
        <v>1638</v>
      </c>
      <c r="CM91">
        <f t="shared" si="80"/>
        <v>3334.9999999999995</v>
      </c>
      <c r="CN91">
        <f t="shared" si="81"/>
        <v>0</v>
      </c>
      <c r="CO91">
        <f t="shared" si="82"/>
        <v>5336.0000000000036</v>
      </c>
      <c r="CP91">
        <f t="shared" si="83"/>
        <v>2668.0000000000023</v>
      </c>
      <c r="CQ91">
        <f t="shared" si="84"/>
        <v>3031.0000000000005</v>
      </c>
      <c r="CR91">
        <f t="shared" si="85"/>
        <v>1334.0000000000011</v>
      </c>
      <c r="CS91">
        <f t="shared" si="86"/>
        <v>17342.000000000007</v>
      </c>
      <c r="CU91">
        <v>81</v>
      </c>
      <c r="CV91">
        <f t="shared" si="87"/>
        <v>9.4452773613193361E-2</v>
      </c>
      <c r="CW91">
        <f t="shared" si="88"/>
        <v>0.19230769230769221</v>
      </c>
      <c r="CX91">
        <f t="shared" si="89"/>
        <v>0</v>
      </c>
      <c r="CY91">
        <f t="shared" si="90"/>
        <v>0.30769230769230776</v>
      </c>
      <c r="CZ91">
        <f t="shared" si="91"/>
        <v>0.15384615384615391</v>
      </c>
      <c r="DA91">
        <f t="shared" si="92"/>
        <v>0.17477799561757579</v>
      </c>
      <c r="DB91">
        <f t="shared" si="93"/>
        <v>7.6923076923076955E-2</v>
      </c>
    </row>
    <row r="92" spans="1:106" x14ac:dyDescent="0.15">
      <c r="I92">
        <v>82</v>
      </c>
      <c r="J92">
        <f t="shared" si="56"/>
        <v>5505.3039723248176</v>
      </c>
      <c r="K92">
        <f t="shared" si="57"/>
        <v>741.88799999999992</v>
      </c>
      <c r="L92">
        <f t="shared" si="58"/>
        <v>4763.4159723248176</v>
      </c>
      <c r="M92" s="47">
        <f t="shared" si="94"/>
        <v>1673.6000000000001</v>
      </c>
      <c r="N92" s="47">
        <f t="shared" si="59"/>
        <v>3089.8159723248173</v>
      </c>
      <c r="O92" s="47">
        <f t="shared" si="95"/>
        <v>1140</v>
      </c>
      <c r="P92" s="47">
        <f t="shared" si="60"/>
        <v>1949.8159723248173</v>
      </c>
      <c r="Q92" s="47">
        <f t="shared" si="61"/>
        <v>1101</v>
      </c>
      <c r="V92">
        <v>82</v>
      </c>
      <c r="W92">
        <v>5</v>
      </c>
      <c r="Y92">
        <v>82</v>
      </c>
      <c r="Z92">
        <f t="shared" si="96"/>
        <v>1265</v>
      </c>
      <c r="AA92">
        <f t="shared" si="62"/>
        <v>1265</v>
      </c>
      <c r="AB92" s="30">
        <f t="shared" si="55"/>
        <v>1012</v>
      </c>
      <c r="AC92">
        <f t="shared" si="55"/>
        <v>1012</v>
      </c>
      <c r="AD92">
        <f t="shared" si="55"/>
        <v>506</v>
      </c>
      <c r="AE92">
        <f t="shared" si="55"/>
        <v>506</v>
      </c>
      <c r="AF92">
        <f t="shared" si="63"/>
        <v>2277</v>
      </c>
      <c r="AG92">
        <v>82</v>
      </c>
      <c r="AH92">
        <f t="shared" si="64"/>
        <v>1655.9999999999998</v>
      </c>
      <c r="AI92">
        <f t="shared" si="65"/>
        <v>6182.4</v>
      </c>
      <c r="AJ92">
        <f>各个系统的属性占比!AI87</f>
        <v>9.1999999999999993</v>
      </c>
      <c r="AK92">
        <v>1</v>
      </c>
      <c r="AN92">
        <v>82</v>
      </c>
      <c r="AO92">
        <f t="shared" si="66"/>
        <v>3419.9999999999991</v>
      </c>
      <c r="AP92">
        <f t="shared" si="67"/>
        <v>12767.999999999996</v>
      </c>
      <c r="AQ92">
        <f>各个系统的属性占比!AJ87</f>
        <v>23.749999999999993</v>
      </c>
      <c r="AR92">
        <v>1</v>
      </c>
      <c r="AU92">
        <v>82</v>
      </c>
      <c r="AV92">
        <f t="shared" si="97"/>
        <v>0</v>
      </c>
      <c r="AW92">
        <f t="shared" si="98"/>
        <v>0</v>
      </c>
      <c r="AX92">
        <v>0</v>
      </c>
      <c r="BA92">
        <v>82</v>
      </c>
      <c r="BB92">
        <f t="shared" si="68"/>
        <v>5472.0000000000045</v>
      </c>
      <c r="BC92">
        <f t="shared" si="69"/>
        <v>20428.800000000017</v>
      </c>
      <c r="BD92">
        <f>各个系统的属性占比!AK87</f>
        <v>50.666666666666707</v>
      </c>
      <c r="BE92">
        <v>1</v>
      </c>
      <c r="BH92">
        <v>82</v>
      </c>
      <c r="BI92">
        <f t="shared" si="70"/>
        <v>2736.0000000000018</v>
      </c>
      <c r="BJ92">
        <f t="shared" si="71"/>
        <v>10214.400000000009</v>
      </c>
      <c r="BK92">
        <f>各个系统的属性占比!AM87</f>
        <v>19.000000000000014</v>
      </c>
      <c r="BL92">
        <v>0</v>
      </c>
      <c r="BO92" s="30">
        <v>82</v>
      </c>
      <c r="BP92">
        <f t="shared" si="72"/>
        <v>3132.0000000000005</v>
      </c>
      <c r="BQ92">
        <f t="shared" si="73"/>
        <v>11692.800000000003</v>
      </c>
      <c r="BR92" s="30">
        <f>各个系统的属性占比!AL87</f>
        <v>43.500000000000007</v>
      </c>
      <c r="BS92">
        <v>0</v>
      </c>
      <c r="BV92">
        <v>82</v>
      </c>
      <c r="BW92">
        <f t="shared" si="74"/>
        <v>1368.0000000000009</v>
      </c>
      <c r="BX92">
        <f t="shared" si="75"/>
        <v>5107.2000000000044</v>
      </c>
      <c r="BY92">
        <f>各个系统的属性占比!AN87</f>
        <v>19.000000000000014</v>
      </c>
      <c r="BZ92">
        <v>0</v>
      </c>
      <c r="CD92">
        <v>82</v>
      </c>
      <c r="CE92">
        <f t="shared" si="76"/>
        <v>10548.000000000004</v>
      </c>
      <c r="CF92">
        <f t="shared" si="77"/>
        <v>39379.200000000012</v>
      </c>
      <c r="CG92">
        <f t="shared" si="78"/>
        <v>5505.3039723248176</v>
      </c>
      <c r="CK92">
        <v>82</v>
      </c>
      <c r="CL92">
        <f t="shared" si="79"/>
        <v>1655.9999999999998</v>
      </c>
      <c r="CM92">
        <f t="shared" si="80"/>
        <v>3419.9999999999991</v>
      </c>
      <c r="CN92">
        <f t="shared" si="81"/>
        <v>0</v>
      </c>
      <c r="CO92">
        <f t="shared" si="82"/>
        <v>5472.0000000000045</v>
      </c>
      <c r="CP92">
        <f t="shared" si="83"/>
        <v>2736.0000000000018</v>
      </c>
      <c r="CQ92">
        <f t="shared" si="84"/>
        <v>3132.0000000000005</v>
      </c>
      <c r="CR92">
        <f t="shared" si="85"/>
        <v>1368.0000000000009</v>
      </c>
      <c r="CS92">
        <f t="shared" si="86"/>
        <v>17784.000000000007</v>
      </c>
      <c r="CU92">
        <v>82</v>
      </c>
      <c r="CV92">
        <f t="shared" si="87"/>
        <v>9.311740890688254E-2</v>
      </c>
      <c r="CW92">
        <f t="shared" si="88"/>
        <v>0.19230769230769218</v>
      </c>
      <c r="CX92">
        <f t="shared" si="89"/>
        <v>0</v>
      </c>
      <c r="CY92">
        <f t="shared" si="90"/>
        <v>0.30769230769230782</v>
      </c>
      <c r="CZ92">
        <f t="shared" si="91"/>
        <v>0.15384615384615388</v>
      </c>
      <c r="DA92">
        <f t="shared" si="92"/>
        <v>0.17611336032388658</v>
      </c>
      <c r="DB92">
        <f t="shared" si="93"/>
        <v>7.6923076923076941E-2</v>
      </c>
    </row>
    <row r="93" spans="1:106" x14ac:dyDescent="0.15">
      <c r="I93">
        <v>83</v>
      </c>
      <c r="J93">
        <f t="shared" si="56"/>
        <v>5619.0579597670749</v>
      </c>
      <c r="K93">
        <f t="shared" si="57"/>
        <v>749.952</v>
      </c>
      <c r="L93">
        <f t="shared" si="58"/>
        <v>4869.1059597670746</v>
      </c>
      <c r="M93" s="47">
        <f t="shared" si="94"/>
        <v>1673.6000000000001</v>
      </c>
      <c r="N93" s="47">
        <f t="shared" si="59"/>
        <v>3195.5059597670743</v>
      </c>
      <c r="O93" s="47">
        <f t="shared" si="95"/>
        <v>1160</v>
      </c>
      <c r="P93" s="47">
        <f t="shared" si="60"/>
        <v>2035.5059597670743</v>
      </c>
      <c r="Q93" s="47">
        <f t="shared" si="61"/>
        <v>1124</v>
      </c>
      <c r="V93">
        <v>83</v>
      </c>
      <c r="W93">
        <v>5.05</v>
      </c>
      <c r="Y93">
        <v>83</v>
      </c>
      <c r="Z93">
        <f t="shared" si="96"/>
        <v>1290.25</v>
      </c>
      <c r="AA93">
        <f t="shared" si="62"/>
        <v>1290.25</v>
      </c>
      <c r="AB93" s="30">
        <f t="shared" si="55"/>
        <v>1032.2</v>
      </c>
      <c r="AC93">
        <f t="shared" si="55"/>
        <v>1032.2</v>
      </c>
      <c r="AD93">
        <f t="shared" si="55"/>
        <v>516.1</v>
      </c>
      <c r="AE93">
        <f t="shared" si="55"/>
        <v>516.1</v>
      </c>
      <c r="AF93">
        <f t="shared" si="63"/>
        <v>2322.4499999999998</v>
      </c>
      <c r="AG93">
        <v>83</v>
      </c>
      <c r="AH93">
        <f t="shared" si="64"/>
        <v>1674.0000000000002</v>
      </c>
      <c r="AI93">
        <f t="shared" si="65"/>
        <v>6249.6</v>
      </c>
      <c r="AJ93">
        <f>各个系统的属性占比!AI88</f>
        <v>9.3000000000000007</v>
      </c>
      <c r="AK93">
        <v>1</v>
      </c>
      <c r="AN93">
        <v>83</v>
      </c>
      <c r="AO93">
        <f t="shared" si="66"/>
        <v>3504.9999999999991</v>
      </c>
      <c r="AP93">
        <f t="shared" si="67"/>
        <v>13085.33333333333</v>
      </c>
      <c r="AQ93">
        <f>各个系统的属性占比!AJ88</f>
        <v>24.340277777777771</v>
      </c>
      <c r="AR93">
        <v>1</v>
      </c>
      <c r="AU93">
        <v>83</v>
      </c>
      <c r="AV93">
        <f t="shared" si="97"/>
        <v>0</v>
      </c>
      <c r="AW93">
        <f t="shared" si="98"/>
        <v>0</v>
      </c>
      <c r="AX93">
        <v>0</v>
      </c>
      <c r="BA93">
        <v>83</v>
      </c>
      <c r="BB93">
        <f t="shared" si="68"/>
        <v>5608.0000000000045</v>
      </c>
      <c r="BC93">
        <f t="shared" si="69"/>
        <v>20936.533333333347</v>
      </c>
      <c r="BD93">
        <f>各个系统的属性占比!AK88</f>
        <v>51.925925925925966</v>
      </c>
      <c r="BE93">
        <v>1</v>
      </c>
      <c r="BH93">
        <v>83</v>
      </c>
      <c r="BI93">
        <f t="shared" si="70"/>
        <v>2804.0000000000018</v>
      </c>
      <c r="BJ93">
        <f t="shared" si="71"/>
        <v>10468.266666666674</v>
      </c>
      <c r="BK93">
        <f>各个系统的属性占比!AM88</f>
        <v>19.472222222222236</v>
      </c>
      <c r="BL93">
        <v>0</v>
      </c>
      <c r="BO93" s="30">
        <v>83</v>
      </c>
      <c r="BP93">
        <f t="shared" si="72"/>
        <v>3233.0000000000005</v>
      </c>
      <c r="BQ93">
        <f t="shared" si="73"/>
        <v>12069.866666666669</v>
      </c>
      <c r="BR93" s="30">
        <f>各个系统的属性占比!AL88</f>
        <v>44.902777777777786</v>
      </c>
      <c r="BS93">
        <v>0</v>
      </c>
      <c r="BV93">
        <v>83</v>
      </c>
      <c r="BW93">
        <f t="shared" si="74"/>
        <v>1402.0000000000009</v>
      </c>
      <c r="BX93">
        <f t="shared" si="75"/>
        <v>5234.1333333333369</v>
      </c>
      <c r="BY93">
        <f>各个系统的属性占比!AN88</f>
        <v>19.472222222222236</v>
      </c>
      <c r="BZ93">
        <v>0</v>
      </c>
      <c r="CD93">
        <v>83</v>
      </c>
      <c r="CE93">
        <f t="shared" si="76"/>
        <v>10787.000000000004</v>
      </c>
      <c r="CF93">
        <f t="shared" si="77"/>
        <v>40271.466666666674</v>
      </c>
      <c r="CG93">
        <f t="shared" si="78"/>
        <v>5619.0579597670749</v>
      </c>
      <c r="CK93">
        <v>83</v>
      </c>
      <c r="CL93">
        <f t="shared" si="79"/>
        <v>1674.0000000000002</v>
      </c>
      <c r="CM93">
        <f t="shared" si="80"/>
        <v>3504.9999999999991</v>
      </c>
      <c r="CN93">
        <f t="shared" si="81"/>
        <v>0</v>
      </c>
      <c r="CO93">
        <f t="shared" si="82"/>
        <v>5608.0000000000045</v>
      </c>
      <c r="CP93">
        <f t="shared" si="83"/>
        <v>2804.0000000000018</v>
      </c>
      <c r="CQ93">
        <f t="shared" si="84"/>
        <v>3233.0000000000005</v>
      </c>
      <c r="CR93">
        <f t="shared" si="85"/>
        <v>1402.0000000000009</v>
      </c>
      <c r="CS93">
        <f t="shared" si="86"/>
        <v>18226.000000000007</v>
      </c>
      <c r="CU93">
        <v>83</v>
      </c>
      <c r="CV93">
        <f t="shared" si="87"/>
        <v>9.184681224624161E-2</v>
      </c>
      <c r="CW93">
        <f t="shared" si="88"/>
        <v>0.19230769230769218</v>
      </c>
      <c r="CX93">
        <f t="shared" si="89"/>
        <v>0</v>
      </c>
      <c r="CY93">
        <f t="shared" si="90"/>
        <v>0.30769230769230782</v>
      </c>
      <c r="CZ93">
        <f t="shared" si="91"/>
        <v>0.15384615384615388</v>
      </c>
      <c r="DA93">
        <f t="shared" si="92"/>
        <v>0.17738395698452755</v>
      </c>
      <c r="DB93">
        <f t="shared" si="93"/>
        <v>7.6923076923076941E-2</v>
      </c>
    </row>
    <row r="94" spans="1:106" x14ac:dyDescent="0.15">
      <c r="I94">
        <v>84</v>
      </c>
      <c r="J94">
        <f t="shared" si="56"/>
        <v>5733.8648533794221</v>
      </c>
      <c r="K94">
        <f t="shared" si="57"/>
        <v>758.01599999999996</v>
      </c>
      <c r="L94">
        <f t="shared" si="58"/>
        <v>4975.8488533794225</v>
      </c>
      <c r="M94" s="47">
        <f t="shared" si="94"/>
        <v>1673.6000000000001</v>
      </c>
      <c r="N94" s="47">
        <f t="shared" si="59"/>
        <v>3302.2488533794221</v>
      </c>
      <c r="O94" s="47">
        <f t="shared" si="95"/>
        <v>1180</v>
      </c>
      <c r="P94" s="47">
        <f t="shared" si="60"/>
        <v>2122.2488533794221</v>
      </c>
      <c r="Q94" s="47">
        <f t="shared" si="61"/>
        <v>1147</v>
      </c>
      <c r="V94">
        <v>84</v>
      </c>
      <c r="W94">
        <v>5.0999999999999996</v>
      </c>
      <c r="Y94">
        <v>84</v>
      </c>
      <c r="Z94">
        <f t="shared" si="96"/>
        <v>1315.75</v>
      </c>
      <c r="AA94">
        <f t="shared" si="62"/>
        <v>1315.75</v>
      </c>
      <c r="AB94" s="30">
        <f t="shared" si="55"/>
        <v>1052.6000000000001</v>
      </c>
      <c r="AC94">
        <f t="shared" si="55"/>
        <v>1052.6000000000001</v>
      </c>
      <c r="AD94">
        <f t="shared" si="55"/>
        <v>526.30000000000007</v>
      </c>
      <c r="AE94">
        <f t="shared" si="55"/>
        <v>526.30000000000007</v>
      </c>
      <c r="AF94">
        <f t="shared" si="63"/>
        <v>2368.3500000000004</v>
      </c>
      <c r="AG94">
        <v>84</v>
      </c>
      <c r="AH94">
        <f t="shared" si="64"/>
        <v>1692</v>
      </c>
      <c r="AI94">
        <f t="shared" si="65"/>
        <v>6316.8</v>
      </c>
      <c r="AJ94">
        <f>各个系统的属性占比!AI89</f>
        <v>9.4</v>
      </c>
      <c r="AK94">
        <v>1</v>
      </c>
      <c r="AN94">
        <v>84</v>
      </c>
      <c r="AO94">
        <f t="shared" si="66"/>
        <v>3589.9999999999991</v>
      </c>
      <c r="AP94">
        <f t="shared" si="67"/>
        <v>13402.666666666664</v>
      </c>
      <c r="AQ94">
        <f>各个系统的属性占比!AJ89</f>
        <v>24.93055555555555</v>
      </c>
      <c r="AR94">
        <v>1</v>
      </c>
      <c r="AU94">
        <v>84</v>
      </c>
      <c r="AV94">
        <f t="shared" si="97"/>
        <v>0</v>
      </c>
      <c r="AW94">
        <f t="shared" si="98"/>
        <v>0</v>
      </c>
      <c r="AX94">
        <v>0</v>
      </c>
      <c r="BA94">
        <v>84</v>
      </c>
      <c r="BB94">
        <f t="shared" si="68"/>
        <v>5744.0000000000045</v>
      </c>
      <c r="BC94">
        <f t="shared" si="69"/>
        <v>21444.266666666681</v>
      </c>
      <c r="BD94">
        <f>各个系统的属性占比!AK89</f>
        <v>53.185185185185226</v>
      </c>
      <c r="BE94">
        <v>1</v>
      </c>
      <c r="BH94">
        <v>84</v>
      </c>
      <c r="BI94">
        <f t="shared" si="70"/>
        <v>2872.0000000000023</v>
      </c>
      <c r="BJ94">
        <f t="shared" si="71"/>
        <v>10722.133333333342</v>
      </c>
      <c r="BK94">
        <f>各个系统的属性占比!AM89</f>
        <v>19.944444444444461</v>
      </c>
      <c r="BL94">
        <v>0</v>
      </c>
      <c r="BO94" s="30">
        <v>84</v>
      </c>
      <c r="BP94">
        <f t="shared" si="72"/>
        <v>3334</v>
      </c>
      <c r="BQ94">
        <f t="shared" si="73"/>
        <v>12446.933333333334</v>
      </c>
      <c r="BR94" s="30">
        <f>各个系统的属性占比!AL89</f>
        <v>46.305555555555557</v>
      </c>
      <c r="BS94">
        <v>0</v>
      </c>
      <c r="BV94">
        <v>84</v>
      </c>
      <c r="BW94">
        <f t="shared" si="74"/>
        <v>1436.0000000000011</v>
      </c>
      <c r="BX94">
        <f t="shared" si="75"/>
        <v>5361.0666666666712</v>
      </c>
      <c r="BY94">
        <f>各个系统的属性占比!AN89</f>
        <v>19.944444444444461</v>
      </c>
      <c r="BZ94">
        <v>0</v>
      </c>
      <c r="CD94">
        <v>84</v>
      </c>
      <c r="CE94">
        <f t="shared" si="76"/>
        <v>11026.000000000004</v>
      </c>
      <c r="CF94">
        <f t="shared" si="77"/>
        <v>41163.733333333344</v>
      </c>
      <c r="CG94">
        <f t="shared" si="78"/>
        <v>5733.8648533794221</v>
      </c>
      <c r="CK94">
        <v>84</v>
      </c>
      <c r="CL94">
        <f t="shared" si="79"/>
        <v>1692</v>
      </c>
      <c r="CM94">
        <f t="shared" si="80"/>
        <v>3589.9999999999991</v>
      </c>
      <c r="CN94">
        <f t="shared" si="81"/>
        <v>0</v>
      </c>
      <c r="CO94">
        <f t="shared" si="82"/>
        <v>5744.0000000000045</v>
      </c>
      <c r="CP94">
        <f t="shared" si="83"/>
        <v>2872.0000000000023</v>
      </c>
      <c r="CQ94">
        <f t="shared" si="84"/>
        <v>3334</v>
      </c>
      <c r="CR94">
        <f t="shared" si="85"/>
        <v>1436.0000000000011</v>
      </c>
      <c r="CS94">
        <f t="shared" si="86"/>
        <v>18668.000000000007</v>
      </c>
      <c r="CU94">
        <v>84</v>
      </c>
      <c r="CV94">
        <f t="shared" si="87"/>
        <v>9.0636383115491714E-2</v>
      </c>
      <c r="CW94">
        <f t="shared" si="88"/>
        <v>0.19230769230769218</v>
      </c>
      <c r="CX94">
        <f t="shared" si="89"/>
        <v>0</v>
      </c>
      <c r="CY94">
        <f t="shared" si="90"/>
        <v>0.30769230769230782</v>
      </c>
      <c r="CZ94">
        <f t="shared" si="91"/>
        <v>0.15384615384615391</v>
      </c>
      <c r="DA94">
        <f t="shared" si="92"/>
        <v>0.17859438611527742</v>
      </c>
      <c r="DB94">
        <f t="shared" si="93"/>
        <v>7.6923076923076955E-2</v>
      </c>
    </row>
    <row r="95" spans="1:106" x14ac:dyDescent="0.15">
      <c r="I95">
        <v>85</v>
      </c>
      <c r="J95">
        <f t="shared" si="56"/>
        <v>5849.7248574958685</v>
      </c>
      <c r="K95">
        <f t="shared" si="57"/>
        <v>766.08</v>
      </c>
      <c r="L95">
        <f t="shared" si="58"/>
        <v>5083.6448574958686</v>
      </c>
      <c r="M95" s="47">
        <f t="shared" si="94"/>
        <v>1673.6000000000001</v>
      </c>
      <c r="N95" s="47">
        <f t="shared" si="59"/>
        <v>3410.0448574958682</v>
      </c>
      <c r="O95" s="47">
        <f t="shared" si="95"/>
        <v>1200</v>
      </c>
      <c r="P95" s="47">
        <f t="shared" si="60"/>
        <v>2210.0448574958682</v>
      </c>
      <c r="Q95" s="47">
        <f t="shared" si="61"/>
        <v>1170</v>
      </c>
      <c r="V95">
        <v>85</v>
      </c>
      <c r="W95">
        <v>5.15</v>
      </c>
      <c r="Y95">
        <v>85</v>
      </c>
      <c r="Z95">
        <f t="shared" si="96"/>
        <v>1341.5</v>
      </c>
      <c r="AA95">
        <f t="shared" si="62"/>
        <v>1341.5</v>
      </c>
      <c r="AB95" s="30">
        <f t="shared" si="55"/>
        <v>1073.2</v>
      </c>
      <c r="AC95">
        <f t="shared" si="55"/>
        <v>1073.2</v>
      </c>
      <c r="AD95">
        <f t="shared" si="55"/>
        <v>536.6</v>
      </c>
      <c r="AE95">
        <f t="shared" si="55"/>
        <v>536.6</v>
      </c>
      <c r="AF95">
        <f t="shared" si="63"/>
        <v>2414.6999999999998</v>
      </c>
      <c r="AG95">
        <v>85</v>
      </c>
      <c r="AH95">
        <f t="shared" si="64"/>
        <v>1710</v>
      </c>
      <c r="AI95">
        <f t="shared" si="65"/>
        <v>6384</v>
      </c>
      <c r="AJ95">
        <f>各个系统的属性占比!AI90</f>
        <v>9.5</v>
      </c>
      <c r="AK95">
        <v>1</v>
      </c>
      <c r="AN95">
        <v>85</v>
      </c>
      <c r="AO95">
        <f t="shared" si="66"/>
        <v>3674.9999999999986</v>
      </c>
      <c r="AP95">
        <f t="shared" si="67"/>
        <v>13719.999999999996</v>
      </c>
      <c r="AQ95">
        <f>各个系统的属性占比!AJ90</f>
        <v>25.520833333333325</v>
      </c>
      <c r="AR95">
        <v>1</v>
      </c>
      <c r="AU95">
        <v>85</v>
      </c>
      <c r="AV95">
        <f t="shared" si="97"/>
        <v>0</v>
      </c>
      <c r="AW95">
        <f t="shared" si="98"/>
        <v>0</v>
      </c>
      <c r="AX95">
        <v>0</v>
      </c>
      <c r="BA95">
        <v>85</v>
      </c>
      <c r="BB95">
        <f t="shared" si="68"/>
        <v>5880.0000000000045</v>
      </c>
      <c r="BC95">
        <f t="shared" si="69"/>
        <v>21952.000000000015</v>
      </c>
      <c r="BD95">
        <f>各个系统的属性占比!AK90</f>
        <v>54.444444444444485</v>
      </c>
      <c r="BE95">
        <v>1</v>
      </c>
      <c r="BH95">
        <v>85</v>
      </c>
      <c r="BI95">
        <f t="shared" si="70"/>
        <v>2940.0000000000023</v>
      </c>
      <c r="BJ95">
        <f t="shared" si="71"/>
        <v>10976.000000000009</v>
      </c>
      <c r="BK95">
        <f>各个系统的属性占比!AM90</f>
        <v>20.416666666666682</v>
      </c>
      <c r="BL95">
        <v>0</v>
      </c>
      <c r="BO95" s="30">
        <v>85</v>
      </c>
      <c r="BP95">
        <f t="shared" si="72"/>
        <v>3435</v>
      </c>
      <c r="BQ95">
        <f t="shared" si="73"/>
        <v>12824.000000000002</v>
      </c>
      <c r="BR95" s="30">
        <f>各个系统的属性占比!AL90</f>
        <v>47.708333333333336</v>
      </c>
      <c r="BS95">
        <v>0</v>
      </c>
      <c r="BV95">
        <v>85</v>
      </c>
      <c r="BW95">
        <f t="shared" si="74"/>
        <v>1470.0000000000011</v>
      </c>
      <c r="BX95">
        <f t="shared" si="75"/>
        <v>5488.0000000000045</v>
      </c>
      <c r="BY95">
        <f>各个系统的属性占比!AN90</f>
        <v>20.416666666666682</v>
      </c>
      <c r="BZ95">
        <v>0</v>
      </c>
      <c r="CD95">
        <v>85</v>
      </c>
      <c r="CE95">
        <f t="shared" si="76"/>
        <v>11265.000000000004</v>
      </c>
      <c r="CF95">
        <f t="shared" si="77"/>
        <v>42056.000000000015</v>
      </c>
      <c r="CG95">
        <f t="shared" si="78"/>
        <v>5849.7248574958685</v>
      </c>
      <c r="CK95">
        <v>85</v>
      </c>
      <c r="CL95">
        <f t="shared" si="79"/>
        <v>1710</v>
      </c>
      <c r="CM95">
        <f t="shared" si="80"/>
        <v>3674.9999999999986</v>
      </c>
      <c r="CN95">
        <f t="shared" si="81"/>
        <v>0</v>
      </c>
      <c r="CO95">
        <f t="shared" si="82"/>
        <v>5880.0000000000045</v>
      </c>
      <c r="CP95">
        <f t="shared" si="83"/>
        <v>2940.0000000000023</v>
      </c>
      <c r="CQ95">
        <f t="shared" si="84"/>
        <v>3435</v>
      </c>
      <c r="CR95">
        <f t="shared" si="85"/>
        <v>1470.0000000000011</v>
      </c>
      <c r="CS95">
        <f t="shared" si="86"/>
        <v>19110.000000000007</v>
      </c>
      <c r="CU95">
        <v>85</v>
      </c>
      <c r="CV95">
        <f t="shared" si="87"/>
        <v>8.9481946624803729E-2</v>
      </c>
      <c r="CW95">
        <f t="shared" si="88"/>
        <v>0.19230769230769215</v>
      </c>
      <c r="CX95">
        <f t="shared" si="89"/>
        <v>0</v>
      </c>
      <c r="CY95">
        <f t="shared" si="90"/>
        <v>0.30769230769230782</v>
      </c>
      <c r="CZ95">
        <f t="shared" si="91"/>
        <v>0.15384615384615391</v>
      </c>
      <c r="DA95">
        <f t="shared" si="92"/>
        <v>0.17974882260596539</v>
      </c>
      <c r="DB95">
        <f t="shared" si="93"/>
        <v>7.6923076923076955E-2</v>
      </c>
    </row>
    <row r="96" spans="1:106" x14ac:dyDescent="0.15">
      <c r="I96">
        <v>86</v>
      </c>
      <c r="J96">
        <f t="shared" si="56"/>
        <v>5966.6382281684428</v>
      </c>
      <c r="K96">
        <f t="shared" si="57"/>
        <v>774.14400000000001</v>
      </c>
      <c r="L96">
        <f t="shared" si="58"/>
        <v>5192.4942281684425</v>
      </c>
      <c r="M96" s="47">
        <f t="shared" si="94"/>
        <v>1673.6000000000001</v>
      </c>
      <c r="N96" s="47">
        <f t="shared" si="59"/>
        <v>3518.8942281684422</v>
      </c>
      <c r="O96" s="47">
        <f t="shared" si="95"/>
        <v>1220</v>
      </c>
      <c r="P96" s="47">
        <f t="shared" si="60"/>
        <v>2298.8942281684422</v>
      </c>
      <c r="Q96" s="47">
        <f t="shared" si="61"/>
        <v>1193</v>
      </c>
      <c r="V96">
        <v>86</v>
      </c>
      <c r="W96">
        <v>5.2</v>
      </c>
      <c r="Y96">
        <v>86</v>
      </c>
      <c r="Z96">
        <f t="shared" si="96"/>
        <v>1367.5</v>
      </c>
      <c r="AA96">
        <f t="shared" si="62"/>
        <v>1367.5</v>
      </c>
      <c r="AB96" s="30">
        <f t="shared" si="55"/>
        <v>1094</v>
      </c>
      <c r="AC96">
        <f t="shared" si="55"/>
        <v>1094</v>
      </c>
      <c r="AD96">
        <f t="shared" si="55"/>
        <v>547</v>
      </c>
      <c r="AE96">
        <f t="shared" si="55"/>
        <v>547</v>
      </c>
      <c r="AF96">
        <f t="shared" si="63"/>
        <v>2461.5</v>
      </c>
      <c r="AG96">
        <v>86</v>
      </c>
      <c r="AH96">
        <f t="shared" si="64"/>
        <v>1728</v>
      </c>
      <c r="AI96">
        <f t="shared" si="65"/>
        <v>6451.2</v>
      </c>
      <c r="AJ96">
        <f>各个系统的属性占比!AI91</f>
        <v>9.6</v>
      </c>
      <c r="AK96">
        <v>1</v>
      </c>
      <c r="AN96">
        <v>86</v>
      </c>
      <c r="AO96">
        <f t="shared" si="66"/>
        <v>3759.9999999999991</v>
      </c>
      <c r="AP96">
        <f t="shared" si="67"/>
        <v>14037.33333333333</v>
      </c>
      <c r="AQ96">
        <f>各个系统的属性占比!AJ91</f>
        <v>26.111111111111104</v>
      </c>
      <c r="AR96">
        <v>1</v>
      </c>
      <c r="AU96">
        <v>86</v>
      </c>
      <c r="AV96">
        <f t="shared" si="97"/>
        <v>0</v>
      </c>
      <c r="AW96">
        <f t="shared" si="98"/>
        <v>0</v>
      </c>
      <c r="AX96">
        <v>0</v>
      </c>
      <c r="BA96">
        <v>86</v>
      </c>
      <c r="BB96">
        <f t="shared" si="68"/>
        <v>6016.0000000000045</v>
      </c>
      <c r="BC96">
        <f t="shared" si="69"/>
        <v>22459.733333333348</v>
      </c>
      <c r="BD96">
        <f>各个系统的属性占比!AK91</f>
        <v>55.703703703703745</v>
      </c>
      <c r="BE96">
        <v>1</v>
      </c>
      <c r="BH96">
        <v>86</v>
      </c>
      <c r="BI96">
        <f t="shared" si="70"/>
        <v>3008.0000000000027</v>
      </c>
      <c r="BJ96">
        <f t="shared" si="71"/>
        <v>11229.866666666678</v>
      </c>
      <c r="BK96">
        <f>各个系统的属性占比!AM91</f>
        <v>20.888888888888907</v>
      </c>
      <c r="BL96">
        <v>0</v>
      </c>
      <c r="BO96" s="30">
        <v>86</v>
      </c>
      <c r="BP96">
        <f t="shared" si="72"/>
        <v>3536</v>
      </c>
      <c r="BQ96">
        <f t="shared" si="73"/>
        <v>13201.066666666668</v>
      </c>
      <c r="BR96" s="30">
        <f>各个系统的属性占比!AL91</f>
        <v>49.111111111111114</v>
      </c>
      <c r="BS96">
        <v>0</v>
      </c>
      <c r="BV96">
        <v>86</v>
      </c>
      <c r="BW96">
        <f t="shared" si="74"/>
        <v>1504.0000000000014</v>
      </c>
      <c r="BX96">
        <f t="shared" si="75"/>
        <v>5614.9333333333389</v>
      </c>
      <c r="BY96">
        <f>各个系统的属性占比!AN91</f>
        <v>20.888888888888907</v>
      </c>
      <c r="BZ96">
        <v>0</v>
      </c>
      <c r="CD96">
        <v>86</v>
      </c>
      <c r="CE96">
        <f t="shared" si="76"/>
        <v>11504.000000000004</v>
      </c>
      <c r="CF96">
        <f t="shared" si="77"/>
        <v>42948.266666666677</v>
      </c>
      <c r="CG96">
        <f t="shared" si="78"/>
        <v>5966.6382281684428</v>
      </c>
      <c r="CK96">
        <v>86</v>
      </c>
      <c r="CL96">
        <f t="shared" si="79"/>
        <v>1728</v>
      </c>
      <c r="CM96">
        <f t="shared" si="80"/>
        <v>3759.9999999999991</v>
      </c>
      <c r="CN96">
        <f t="shared" si="81"/>
        <v>0</v>
      </c>
      <c r="CO96">
        <f t="shared" si="82"/>
        <v>6016.0000000000045</v>
      </c>
      <c r="CP96">
        <f t="shared" si="83"/>
        <v>3008.0000000000027</v>
      </c>
      <c r="CQ96">
        <f t="shared" si="84"/>
        <v>3536</v>
      </c>
      <c r="CR96">
        <f t="shared" si="85"/>
        <v>1504.0000000000014</v>
      </c>
      <c r="CS96">
        <f t="shared" si="86"/>
        <v>19552.000000000007</v>
      </c>
      <c r="CU96">
        <v>86</v>
      </c>
      <c r="CV96">
        <f t="shared" si="87"/>
        <v>8.8379705400981959E-2</v>
      </c>
      <c r="CW96">
        <f t="shared" si="88"/>
        <v>0.19230769230769218</v>
      </c>
      <c r="CX96">
        <f t="shared" si="89"/>
        <v>0</v>
      </c>
      <c r="CY96">
        <f t="shared" si="90"/>
        <v>0.30769230769230782</v>
      </c>
      <c r="CZ96">
        <f t="shared" si="91"/>
        <v>0.15384615384615394</v>
      </c>
      <c r="DA96">
        <f t="shared" si="92"/>
        <v>0.18085106382978716</v>
      </c>
      <c r="DB96">
        <f t="shared" si="93"/>
        <v>7.6923076923076969E-2</v>
      </c>
    </row>
    <row r="97" spans="9:106" x14ac:dyDescent="0.15">
      <c r="I97">
        <v>87</v>
      </c>
      <c r="J97">
        <f t="shared" si="56"/>
        <v>6084.6052719335185</v>
      </c>
      <c r="K97">
        <f t="shared" si="57"/>
        <v>782.20799999999997</v>
      </c>
      <c r="L97">
        <f t="shared" si="58"/>
        <v>5302.3972719335188</v>
      </c>
      <c r="M97" s="47">
        <f t="shared" si="94"/>
        <v>1673.6000000000001</v>
      </c>
      <c r="N97" s="47">
        <f t="shared" si="59"/>
        <v>3628.7972719335185</v>
      </c>
      <c r="O97" s="47">
        <f t="shared" si="95"/>
        <v>1240</v>
      </c>
      <c r="P97" s="47">
        <f t="shared" si="60"/>
        <v>2388.7972719335185</v>
      </c>
      <c r="Q97" s="47">
        <f t="shared" si="61"/>
        <v>1217</v>
      </c>
      <c r="V97">
        <v>87</v>
      </c>
      <c r="W97">
        <v>5.25</v>
      </c>
      <c r="Y97">
        <v>87</v>
      </c>
      <c r="Z97">
        <f t="shared" si="96"/>
        <v>1393.75</v>
      </c>
      <c r="AA97">
        <f t="shared" si="62"/>
        <v>1393.75</v>
      </c>
      <c r="AB97" s="30">
        <f t="shared" si="55"/>
        <v>1115</v>
      </c>
      <c r="AC97">
        <f t="shared" si="55"/>
        <v>1115</v>
      </c>
      <c r="AD97">
        <f t="shared" si="55"/>
        <v>557.5</v>
      </c>
      <c r="AE97">
        <f t="shared" si="55"/>
        <v>557.5</v>
      </c>
      <c r="AF97">
        <f t="shared" si="63"/>
        <v>2508.75</v>
      </c>
      <c r="AG97">
        <v>87</v>
      </c>
      <c r="AH97">
        <f t="shared" si="64"/>
        <v>1745.9999999999998</v>
      </c>
      <c r="AI97">
        <f t="shared" si="65"/>
        <v>6518.4</v>
      </c>
      <c r="AJ97">
        <f>各个系统的属性占比!AI92</f>
        <v>9.6999999999999993</v>
      </c>
      <c r="AK97">
        <v>1</v>
      </c>
      <c r="AN97">
        <v>87</v>
      </c>
      <c r="AO97">
        <f t="shared" si="66"/>
        <v>3844.9999999999986</v>
      </c>
      <c r="AP97">
        <f t="shared" si="67"/>
        <v>14354.666666666662</v>
      </c>
      <c r="AQ97">
        <f>各个系统的属性占比!AJ92</f>
        <v>26.701388888888879</v>
      </c>
      <c r="AR97">
        <v>1</v>
      </c>
      <c r="AU97">
        <v>87</v>
      </c>
      <c r="AV97">
        <f t="shared" si="97"/>
        <v>0</v>
      </c>
      <c r="AW97">
        <f t="shared" si="98"/>
        <v>0</v>
      </c>
      <c r="AX97">
        <v>0</v>
      </c>
      <c r="BA97">
        <v>87</v>
      </c>
      <c r="BB97">
        <f t="shared" si="68"/>
        <v>6152.0000000000055</v>
      </c>
      <c r="BC97">
        <f t="shared" si="69"/>
        <v>22967.466666666685</v>
      </c>
      <c r="BD97">
        <f>各个系统的属性占比!AK92</f>
        <v>56.962962962963012</v>
      </c>
      <c r="BE97">
        <v>1</v>
      </c>
      <c r="BH97">
        <v>87</v>
      </c>
      <c r="BI97">
        <f t="shared" si="70"/>
        <v>3076.0000000000027</v>
      </c>
      <c r="BJ97">
        <f t="shared" si="71"/>
        <v>11483.733333333343</v>
      </c>
      <c r="BK97">
        <f>各个系统的属性占比!AM92</f>
        <v>21.361111111111128</v>
      </c>
      <c r="BL97">
        <v>0</v>
      </c>
      <c r="BO97" s="30">
        <v>87</v>
      </c>
      <c r="BP97">
        <f t="shared" si="72"/>
        <v>3637.0000000000005</v>
      </c>
      <c r="BQ97">
        <f t="shared" si="73"/>
        <v>13578.133333333335</v>
      </c>
      <c r="BR97" s="30">
        <f>各个系统的属性占比!AL92</f>
        <v>50.513888888888893</v>
      </c>
      <c r="BS97">
        <v>0</v>
      </c>
      <c r="BV97">
        <v>87</v>
      </c>
      <c r="BW97">
        <f t="shared" si="74"/>
        <v>1538.0000000000014</v>
      </c>
      <c r="BX97">
        <f t="shared" si="75"/>
        <v>5741.8666666666713</v>
      </c>
      <c r="BY97">
        <f>各个系统的属性占比!AN92</f>
        <v>21.361111111111128</v>
      </c>
      <c r="BZ97">
        <v>0</v>
      </c>
      <c r="CD97">
        <v>87</v>
      </c>
      <c r="CE97">
        <f t="shared" si="76"/>
        <v>11743.000000000004</v>
      </c>
      <c r="CF97">
        <f t="shared" si="77"/>
        <v>43840.533333333347</v>
      </c>
      <c r="CG97">
        <f t="shared" si="78"/>
        <v>6084.6052719335185</v>
      </c>
      <c r="CK97">
        <v>87</v>
      </c>
      <c r="CL97">
        <f t="shared" si="79"/>
        <v>1745.9999999999998</v>
      </c>
      <c r="CM97">
        <f t="shared" si="80"/>
        <v>3844.9999999999986</v>
      </c>
      <c r="CN97">
        <f t="shared" si="81"/>
        <v>0</v>
      </c>
      <c r="CO97">
        <f t="shared" si="82"/>
        <v>6152.0000000000055</v>
      </c>
      <c r="CP97">
        <f t="shared" si="83"/>
        <v>3076.0000000000027</v>
      </c>
      <c r="CQ97">
        <f t="shared" si="84"/>
        <v>3637.0000000000005</v>
      </c>
      <c r="CR97">
        <f t="shared" si="85"/>
        <v>1538.0000000000014</v>
      </c>
      <c r="CS97">
        <f t="shared" si="86"/>
        <v>19994.000000000007</v>
      </c>
      <c r="CU97">
        <v>87</v>
      </c>
      <c r="CV97">
        <f t="shared" si="87"/>
        <v>8.732619785935776E-2</v>
      </c>
      <c r="CW97">
        <f t="shared" si="88"/>
        <v>0.19230769230769218</v>
      </c>
      <c r="CX97">
        <f t="shared" si="89"/>
        <v>0</v>
      </c>
      <c r="CY97">
        <f t="shared" si="90"/>
        <v>0.30769230769230788</v>
      </c>
      <c r="CZ97">
        <f t="shared" si="91"/>
        <v>0.15384615384615394</v>
      </c>
      <c r="DA97">
        <f t="shared" si="92"/>
        <v>0.18190457137141139</v>
      </c>
      <c r="DB97">
        <f t="shared" si="93"/>
        <v>7.6923076923076969E-2</v>
      </c>
    </row>
    <row r="98" spans="9:106" x14ac:dyDescent="0.15">
      <c r="I98">
        <v>88</v>
      </c>
      <c r="J98">
        <f t="shared" si="56"/>
        <v>6203.6263446309567</v>
      </c>
      <c r="K98">
        <f t="shared" si="57"/>
        <v>790.27200000000016</v>
      </c>
      <c r="L98">
        <f t="shared" si="58"/>
        <v>5413.3543446309568</v>
      </c>
      <c r="M98" s="47">
        <f t="shared" si="94"/>
        <v>1673.6000000000001</v>
      </c>
      <c r="N98" s="47">
        <f t="shared" si="59"/>
        <v>3739.7543446309564</v>
      </c>
      <c r="O98" s="47">
        <f t="shared" si="95"/>
        <v>1260</v>
      </c>
      <c r="P98" s="47">
        <f t="shared" si="60"/>
        <v>2479.7543446309564</v>
      </c>
      <c r="Q98" s="47">
        <f t="shared" si="61"/>
        <v>1241</v>
      </c>
      <c r="V98">
        <v>88</v>
      </c>
      <c r="W98">
        <v>5.3</v>
      </c>
      <c r="Y98">
        <v>88</v>
      </c>
      <c r="Z98">
        <f t="shared" si="96"/>
        <v>1420.25</v>
      </c>
      <c r="AA98">
        <f t="shared" si="62"/>
        <v>1420.25</v>
      </c>
      <c r="AB98" s="30">
        <f t="shared" si="55"/>
        <v>1136.2</v>
      </c>
      <c r="AC98">
        <f t="shared" si="55"/>
        <v>1136.2</v>
      </c>
      <c r="AD98">
        <f t="shared" si="55"/>
        <v>568.1</v>
      </c>
      <c r="AE98">
        <f t="shared" si="55"/>
        <v>568.1</v>
      </c>
      <c r="AF98">
        <f t="shared" si="63"/>
        <v>2556.4499999999998</v>
      </c>
      <c r="AG98">
        <v>88</v>
      </c>
      <c r="AH98">
        <f t="shared" si="64"/>
        <v>1764.0000000000002</v>
      </c>
      <c r="AI98">
        <f t="shared" si="65"/>
        <v>6585.6</v>
      </c>
      <c r="AJ98">
        <f>各个系统的属性占比!AI93</f>
        <v>9.8000000000000007</v>
      </c>
      <c r="AK98">
        <v>1</v>
      </c>
      <c r="AN98">
        <v>88</v>
      </c>
      <c r="AO98">
        <f t="shared" si="66"/>
        <v>3929.9999999999986</v>
      </c>
      <c r="AP98">
        <f t="shared" si="67"/>
        <v>14671.999999999996</v>
      </c>
      <c r="AQ98">
        <f>各个系统的属性占比!AJ93</f>
        <v>27.291666666666657</v>
      </c>
      <c r="AR98">
        <v>1</v>
      </c>
      <c r="AU98">
        <v>88</v>
      </c>
      <c r="AV98">
        <f t="shared" si="97"/>
        <v>0</v>
      </c>
      <c r="AW98">
        <f t="shared" si="98"/>
        <v>0</v>
      </c>
      <c r="AX98">
        <v>0</v>
      </c>
      <c r="BA98">
        <v>88</v>
      </c>
      <c r="BB98">
        <f t="shared" si="68"/>
        <v>6288.0000000000055</v>
      </c>
      <c r="BC98">
        <f t="shared" si="69"/>
        <v>23475.200000000019</v>
      </c>
      <c r="BD98">
        <f>各个系统的属性占比!AK93</f>
        <v>58.222222222222271</v>
      </c>
      <c r="BE98">
        <v>1</v>
      </c>
      <c r="BH98">
        <v>88</v>
      </c>
      <c r="BI98">
        <f t="shared" si="70"/>
        <v>3144.0000000000023</v>
      </c>
      <c r="BJ98">
        <f t="shared" si="71"/>
        <v>11737.600000000009</v>
      </c>
      <c r="BK98">
        <f>各个系统的属性占比!AM93</f>
        <v>21.83333333333335</v>
      </c>
      <c r="BL98">
        <v>0</v>
      </c>
      <c r="BO98" s="30">
        <v>88</v>
      </c>
      <c r="BP98">
        <f t="shared" si="72"/>
        <v>3738.0000000000005</v>
      </c>
      <c r="BQ98">
        <f t="shared" si="73"/>
        <v>13955.200000000003</v>
      </c>
      <c r="BR98" s="30">
        <f>各个系统的属性占比!AL93</f>
        <v>51.916666666666671</v>
      </c>
      <c r="BS98">
        <v>0</v>
      </c>
      <c r="BV98">
        <v>88</v>
      </c>
      <c r="BW98">
        <f t="shared" si="74"/>
        <v>1572.0000000000011</v>
      </c>
      <c r="BX98">
        <f t="shared" si="75"/>
        <v>5868.8000000000047</v>
      </c>
      <c r="BY98">
        <f>各个系统的属性占比!AN93</f>
        <v>21.83333333333335</v>
      </c>
      <c r="BZ98">
        <v>0</v>
      </c>
      <c r="CD98">
        <v>88</v>
      </c>
      <c r="CE98">
        <f t="shared" si="76"/>
        <v>11982.000000000004</v>
      </c>
      <c r="CF98">
        <f t="shared" si="77"/>
        <v>44732.800000000017</v>
      </c>
      <c r="CG98">
        <f t="shared" si="78"/>
        <v>6203.6263446309567</v>
      </c>
      <c r="CK98">
        <v>88</v>
      </c>
      <c r="CL98">
        <f t="shared" si="79"/>
        <v>1764.0000000000002</v>
      </c>
      <c r="CM98">
        <f t="shared" si="80"/>
        <v>3929.9999999999986</v>
      </c>
      <c r="CN98">
        <f t="shared" si="81"/>
        <v>0</v>
      </c>
      <c r="CO98">
        <f t="shared" si="82"/>
        <v>6288.0000000000055</v>
      </c>
      <c r="CP98">
        <f t="shared" si="83"/>
        <v>3144.0000000000023</v>
      </c>
      <c r="CQ98">
        <f t="shared" si="84"/>
        <v>3738.0000000000005</v>
      </c>
      <c r="CR98">
        <f t="shared" si="85"/>
        <v>1572.0000000000011</v>
      </c>
      <c r="CS98">
        <f t="shared" si="86"/>
        <v>20436.000000000007</v>
      </c>
      <c r="CU98">
        <v>88</v>
      </c>
      <c r="CV98">
        <f t="shared" si="87"/>
        <v>8.6318261890780956E-2</v>
      </c>
      <c r="CW98">
        <f t="shared" si="88"/>
        <v>0.19230769230769218</v>
      </c>
      <c r="CX98">
        <f t="shared" si="89"/>
        <v>0</v>
      </c>
      <c r="CY98">
        <f t="shared" si="90"/>
        <v>0.30769230769230788</v>
      </c>
      <c r="CZ98">
        <f t="shared" si="91"/>
        <v>0.15384615384615391</v>
      </c>
      <c r="DA98">
        <f t="shared" si="92"/>
        <v>0.18291250733998821</v>
      </c>
      <c r="DB98">
        <f t="shared" si="93"/>
        <v>7.6923076923076955E-2</v>
      </c>
    </row>
    <row r="99" spans="9:106" x14ac:dyDescent="0.15">
      <c r="I99">
        <v>89</v>
      </c>
      <c r="J99">
        <f t="shared" si="56"/>
        <v>6323.7018502732935</v>
      </c>
      <c r="K99">
        <f t="shared" si="57"/>
        <v>798.33600000000001</v>
      </c>
      <c r="L99">
        <f t="shared" si="58"/>
        <v>5525.3658502732933</v>
      </c>
      <c r="M99" s="47">
        <f t="shared" si="94"/>
        <v>1673.6000000000001</v>
      </c>
      <c r="N99" s="47">
        <f t="shared" si="59"/>
        <v>3851.7658502732929</v>
      </c>
      <c r="O99" s="47">
        <f t="shared" si="95"/>
        <v>1280</v>
      </c>
      <c r="P99" s="47">
        <f t="shared" si="60"/>
        <v>2571.7658502732929</v>
      </c>
      <c r="Q99" s="47">
        <f t="shared" si="61"/>
        <v>1265</v>
      </c>
      <c r="V99">
        <v>89</v>
      </c>
      <c r="W99">
        <v>5.35</v>
      </c>
      <c r="Y99">
        <v>89</v>
      </c>
      <c r="Z99">
        <f t="shared" si="96"/>
        <v>1447</v>
      </c>
      <c r="AA99">
        <f t="shared" si="62"/>
        <v>1447</v>
      </c>
      <c r="AB99" s="30">
        <f t="shared" si="55"/>
        <v>1157.6000000000001</v>
      </c>
      <c r="AC99">
        <f t="shared" si="55"/>
        <v>1157.6000000000001</v>
      </c>
      <c r="AD99">
        <f t="shared" si="55"/>
        <v>578.80000000000007</v>
      </c>
      <c r="AE99">
        <f t="shared" si="55"/>
        <v>578.80000000000007</v>
      </c>
      <c r="AF99">
        <f t="shared" si="63"/>
        <v>2604.6000000000004</v>
      </c>
      <c r="AG99">
        <v>89</v>
      </c>
      <c r="AH99">
        <f t="shared" si="64"/>
        <v>1782</v>
      </c>
      <c r="AI99">
        <f t="shared" si="65"/>
        <v>6652.8</v>
      </c>
      <c r="AJ99">
        <f>各个系统的属性占比!AI94</f>
        <v>9.9</v>
      </c>
      <c r="AK99">
        <v>1</v>
      </c>
      <c r="AN99">
        <v>89</v>
      </c>
      <c r="AO99">
        <f t="shared" si="66"/>
        <v>4014.9999999999986</v>
      </c>
      <c r="AP99">
        <f t="shared" si="67"/>
        <v>14989.333333333328</v>
      </c>
      <c r="AQ99">
        <f>各个系统的属性占比!AJ94</f>
        <v>27.881944444444436</v>
      </c>
      <c r="AR99">
        <v>1</v>
      </c>
      <c r="AU99">
        <v>89</v>
      </c>
      <c r="AV99">
        <f t="shared" si="97"/>
        <v>0</v>
      </c>
      <c r="AW99">
        <f t="shared" si="98"/>
        <v>0</v>
      </c>
      <c r="AX99">
        <v>0</v>
      </c>
      <c r="BA99">
        <v>89</v>
      </c>
      <c r="BB99">
        <f t="shared" si="68"/>
        <v>6424.0000000000055</v>
      </c>
      <c r="BC99">
        <f t="shared" si="69"/>
        <v>23982.933333333352</v>
      </c>
      <c r="BD99">
        <f>各个系统的属性占比!AK94</f>
        <v>59.481481481481531</v>
      </c>
      <c r="BE99">
        <v>1</v>
      </c>
      <c r="BH99">
        <v>89</v>
      </c>
      <c r="BI99">
        <f t="shared" si="70"/>
        <v>3212.0000000000027</v>
      </c>
      <c r="BJ99">
        <f t="shared" si="71"/>
        <v>11991.466666666678</v>
      </c>
      <c r="BK99">
        <f>各个系统的属性占比!AM94</f>
        <v>22.305555555555575</v>
      </c>
      <c r="BL99">
        <v>0</v>
      </c>
      <c r="BO99" s="30">
        <v>89</v>
      </c>
      <c r="BP99">
        <f t="shared" si="72"/>
        <v>3839.0000000000009</v>
      </c>
      <c r="BQ99">
        <f t="shared" si="73"/>
        <v>14332.26666666667</v>
      </c>
      <c r="BR99" s="30">
        <f>各个系统的属性占比!AL94</f>
        <v>53.319444444444457</v>
      </c>
      <c r="BS99">
        <v>0</v>
      </c>
      <c r="BV99">
        <v>89</v>
      </c>
      <c r="BW99">
        <f t="shared" si="74"/>
        <v>1606.0000000000014</v>
      </c>
      <c r="BX99">
        <f t="shared" si="75"/>
        <v>5995.733333333339</v>
      </c>
      <c r="BY99">
        <f>各个系统的属性占比!AN94</f>
        <v>22.305555555555575</v>
      </c>
      <c r="BZ99">
        <v>0</v>
      </c>
      <c r="CD99">
        <v>89</v>
      </c>
      <c r="CE99">
        <f t="shared" si="76"/>
        <v>12221.000000000004</v>
      </c>
      <c r="CF99">
        <f t="shared" si="77"/>
        <v>45625.06666666668</v>
      </c>
      <c r="CG99">
        <f t="shared" si="78"/>
        <v>6323.7018502732935</v>
      </c>
      <c r="CK99">
        <v>89</v>
      </c>
      <c r="CL99">
        <f t="shared" si="79"/>
        <v>1782</v>
      </c>
      <c r="CM99">
        <f t="shared" si="80"/>
        <v>4014.9999999999986</v>
      </c>
      <c r="CN99">
        <f t="shared" si="81"/>
        <v>0</v>
      </c>
      <c r="CO99">
        <f t="shared" si="82"/>
        <v>6424.0000000000055</v>
      </c>
      <c r="CP99">
        <f t="shared" si="83"/>
        <v>3212.0000000000027</v>
      </c>
      <c r="CQ99">
        <f t="shared" si="84"/>
        <v>3839.0000000000009</v>
      </c>
      <c r="CR99">
        <f t="shared" si="85"/>
        <v>1606.0000000000014</v>
      </c>
      <c r="CS99">
        <f t="shared" si="86"/>
        <v>20878.000000000007</v>
      </c>
      <c r="CU99">
        <v>89</v>
      </c>
      <c r="CV99">
        <f t="shared" si="87"/>
        <v>8.535300316122231E-2</v>
      </c>
      <c r="CW99">
        <f t="shared" si="88"/>
        <v>0.19230769230769218</v>
      </c>
      <c r="CX99">
        <f t="shared" si="89"/>
        <v>0</v>
      </c>
      <c r="CY99">
        <f t="shared" si="90"/>
        <v>0.30769230769230782</v>
      </c>
      <c r="CZ99">
        <f t="shared" si="91"/>
        <v>0.15384615384615391</v>
      </c>
      <c r="DA99">
        <f t="shared" si="92"/>
        <v>0.18387776606954687</v>
      </c>
      <c r="DB99">
        <f t="shared" si="93"/>
        <v>7.6923076923076955E-2</v>
      </c>
    </row>
    <row r="100" spans="9:106" x14ac:dyDescent="0.15">
      <c r="I100">
        <v>90</v>
      </c>
      <c r="J100">
        <f t="shared" si="56"/>
        <v>6444.8322399624567</v>
      </c>
      <c r="K100">
        <f t="shared" si="57"/>
        <v>806.40000000000009</v>
      </c>
      <c r="L100">
        <f t="shared" si="58"/>
        <v>5638.4322399624562</v>
      </c>
      <c r="M100" s="47">
        <f t="shared" si="94"/>
        <v>1673.6000000000001</v>
      </c>
      <c r="N100" s="47">
        <f t="shared" si="59"/>
        <v>3964.8322399624558</v>
      </c>
      <c r="O100" s="47">
        <f t="shared" si="95"/>
        <v>1300</v>
      </c>
      <c r="P100" s="47">
        <f t="shared" si="60"/>
        <v>2664.8322399624558</v>
      </c>
      <c r="Q100" s="47">
        <f t="shared" si="61"/>
        <v>1289</v>
      </c>
      <c r="V100">
        <v>90</v>
      </c>
      <c r="W100">
        <v>5.4</v>
      </c>
      <c r="Y100">
        <v>90</v>
      </c>
      <c r="Z100">
        <f t="shared" si="96"/>
        <v>1474</v>
      </c>
      <c r="AA100">
        <f t="shared" si="62"/>
        <v>1474</v>
      </c>
      <c r="AB100" s="30">
        <f t="shared" si="55"/>
        <v>1179.2</v>
      </c>
      <c r="AC100">
        <f t="shared" si="55"/>
        <v>1179.2</v>
      </c>
      <c r="AD100">
        <f t="shared" si="55"/>
        <v>589.6</v>
      </c>
      <c r="AE100">
        <f t="shared" si="55"/>
        <v>589.6</v>
      </c>
      <c r="AF100">
        <f t="shared" si="63"/>
        <v>2653.2</v>
      </c>
      <c r="AG100">
        <v>90</v>
      </c>
      <c r="AH100">
        <f t="shared" si="64"/>
        <v>1800</v>
      </c>
      <c r="AI100">
        <f t="shared" si="65"/>
        <v>6720</v>
      </c>
      <c r="AJ100">
        <f>各个系统的属性占比!AI95</f>
        <v>10</v>
      </c>
      <c r="AK100">
        <v>1</v>
      </c>
      <c r="AN100">
        <v>90</v>
      </c>
      <c r="AO100">
        <f t="shared" si="66"/>
        <v>4099.9999999999982</v>
      </c>
      <c r="AP100">
        <f t="shared" si="67"/>
        <v>15306.666666666661</v>
      </c>
      <c r="AQ100">
        <f>各个系统的属性占比!AJ95</f>
        <v>28.472222222222211</v>
      </c>
      <c r="AR100">
        <v>1</v>
      </c>
      <c r="AU100">
        <v>90</v>
      </c>
      <c r="AV100">
        <f t="shared" si="97"/>
        <v>0</v>
      </c>
      <c r="AW100">
        <f t="shared" si="98"/>
        <v>0</v>
      </c>
      <c r="AX100">
        <v>0</v>
      </c>
      <c r="BA100">
        <v>90</v>
      </c>
      <c r="BB100">
        <f t="shared" si="68"/>
        <v>6560.0000000000055</v>
      </c>
      <c r="BC100">
        <f t="shared" si="69"/>
        <v>24490.666666666686</v>
      </c>
      <c r="BD100">
        <f>各个系统的属性占比!AK95</f>
        <v>60.74074074074079</v>
      </c>
      <c r="BE100">
        <v>1</v>
      </c>
      <c r="BH100">
        <v>90</v>
      </c>
      <c r="BI100">
        <f t="shared" si="70"/>
        <v>3280.0000000000027</v>
      </c>
      <c r="BJ100">
        <f t="shared" si="71"/>
        <v>12245.333333333343</v>
      </c>
      <c r="BK100">
        <f>各个系统的属性占比!AM95</f>
        <v>22.777777777777796</v>
      </c>
      <c r="BL100">
        <v>0</v>
      </c>
      <c r="BO100" s="30">
        <v>90</v>
      </c>
      <c r="BP100">
        <f t="shared" si="72"/>
        <v>3940.0000000000014</v>
      </c>
      <c r="BQ100">
        <f t="shared" si="73"/>
        <v>14709.333333333339</v>
      </c>
      <c r="BR100" s="30">
        <f>各个系统的属性占比!AL95</f>
        <v>54.722222222222243</v>
      </c>
      <c r="BS100">
        <v>0</v>
      </c>
      <c r="BV100">
        <v>90</v>
      </c>
      <c r="BW100">
        <f t="shared" si="74"/>
        <v>1640.0000000000014</v>
      </c>
      <c r="BX100">
        <f t="shared" si="75"/>
        <v>6122.6666666666715</v>
      </c>
      <c r="BY100">
        <f>各个系统的属性占比!AN95</f>
        <v>22.777777777777796</v>
      </c>
      <c r="BZ100">
        <v>0</v>
      </c>
      <c r="CD100">
        <v>90</v>
      </c>
      <c r="CE100">
        <f t="shared" si="76"/>
        <v>12460.000000000004</v>
      </c>
      <c r="CF100">
        <f t="shared" si="77"/>
        <v>46517.333333333343</v>
      </c>
      <c r="CG100">
        <f t="shared" si="78"/>
        <v>6444.8322399624567</v>
      </c>
      <c r="CK100">
        <v>90</v>
      </c>
      <c r="CL100">
        <f t="shared" si="79"/>
        <v>1800</v>
      </c>
      <c r="CM100">
        <f t="shared" si="80"/>
        <v>4099.9999999999982</v>
      </c>
      <c r="CN100">
        <f t="shared" si="81"/>
        <v>0</v>
      </c>
      <c r="CO100">
        <f t="shared" si="82"/>
        <v>6560.0000000000055</v>
      </c>
      <c r="CP100">
        <f t="shared" si="83"/>
        <v>3280.0000000000027</v>
      </c>
      <c r="CQ100">
        <f t="shared" si="84"/>
        <v>3940.0000000000014</v>
      </c>
      <c r="CR100">
        <f t="shared" si="85"/>
        <v>1640.0000000000014</v>
      </c>
      <c r="CS100">
        <f t="shared" si="86"/>
        <v>21320.000000000007</v>
      </c>
      <c r="CU100">
        <v>90</v>
      </c>
      <c r="CV100">
        <f t="shared" si="87"/>
        <v>8.4427767354596589E-2</v>
      </c>
      <c r="CW100">
        <f t="shared" si="88"/>
        <v>0.19230769230769215</v>
      </c>
      <c r="CX100">
        <f t="shared" si="89"/>
        <v>0</v>
      </c>
      <c r="CY100">
        <f t="shared" si="90"/>
        <v>0.30769230769230782</v>
      </c>
      <c r="CZ100">
        <f t="shared" si="91"/>
        <v>0.15384615384615391</v>
      </c>
      <c r="DA100">
        <f t="shared" si="92"/>
        <v>0.1848030018761726</v>
      </c>
      <c r="DB100">
        <f t="shared" si="93"/>
        <v>7.6923076923076955E-2</v>
      </c>
    </row>
    <row r="101" spans="9:106" x14ac:dyDescent="0.15">
      <c r="I101">
        <v>91</v>
      </c>
      <c r="J101">
        <f t="shared" si="56"/>
        <v>6567.0180108516188</v>
      </c>
      <c r="K101">
        <f t="shared" si="57"/>
        <v>814.46399999999994</v>
      </c>
      <c r="L101">
        <f t="shared" si="58"/>
        <v>5752.5540108516188</v>
      </c>
      <c r="M101" s="47">
        <f t="shared" si="94"/>
        <v>1673.6000000000001</v>
      </c>
      <c r="N101" s="47">
        <f t="shared" si="59"/>
        <v>4078.9540108516185</v>
      </c>
      <c r="O101" s="47">
        <f t="shared" si="95"/>
        <v>1335</v>
      </c>
      <c r="P101" s="47">
        <f t="shared" si="60"/>
        <v>2743.9540108516185</v>
      </c>
      <c r="Q101" s="47">
        <f t="shared" si="61"/>
        <v>1313</v>
      </c>
      <c r="V101">
        <v>91</v>
      </c>
      <c r="W101">
        <v>5.45</v>
      </c>
      <c r="Y101">
        <v>91</v>
      </c>
      <c r="Z101">
        <f t="shared" si="96"/>
        <v>1501.25</v>
      </c>
      <c r="AA101">
        <f t="shared" si="62"/>
        <v>1501.25</v>
      </c>
      <c r="AB101" s="30">
        <f t="shared" si="55"/>
        <v>1201</v>
      </c>
      <c r="AC101">
        <f t="shared" si="55"/>
        <v>1201</v>
      </c>
      <c r="AD101">
        <f t="shared" si="55"/>
        <v>600.5</v>
      </c>
      <c r="AE101">
        <f t="shared" si="55"/>
        <v>600.5</v>
      </c>
      <c r="AF101">
        <f t="shared" si="63"/>
        <v>2702.25</v>
      </c>
      <c r="AG101">
        <v>91</v>
      </c>
      <c r="AH101">
        <f t="shared" si="64"/>
        <v>1818</v>
      </c>
      <c r="AI101">
        <f t="shared" si="65"/>
        <v>6787.2</v>
      </c>
      <c r="AJ101">
        <f>各个系统的属性占比!AI96</f>
        <v>10.1</v>
      </c>
      <c r="AK101">
        <v>1</v>
      </c>
      <c r="AN101">
        <v>91</v>
      </c>
      <c r="AO101">
        <f t="shared" si="66"/>
        <v>4184.9999999999982</v>
      </c>
      <c r="AP101">
        <f t="shared" si="67"/>
        <v>15623.999999999995</v>
      </c>
      <c r="AQ101">
        <f>各个系统的属性占比!AJ96</f>
        <v>29.062499999999989</v>
      </c>
      <c r="AR101">
        <v>1</v>
      </c>
      <c r="AU101">
        <v>91</v>
      </c>
      <c r="AV101">
        <f t="shared" si="97"/>
        <v>0</v>
      </c>
      <c r="AW101">
        <f t="shared" si="98"/>
        <v>0</v>
      </c>
      <c r="AX101">
        <v>0</v>
      </c>
      <c r="BA101">
        <v>91</v>
      </c>
      <c r="BB101">
        <f t="shared" si="68"/>
        <v>6696.0000000000055</v>
      </c>
      <c r="BC101">
        <f t="shared" si="69"/>
        <v>24998.40000000002</v>
      </c>
      <c r="BD101">
        <f>各个系统的属性占比!AK96</f>
        <v>62.00000000000005</v>
      </c>
      <c r="BE101">
        <v>1</v>
      </c>
      <c r="BH101">
        <v>91</v>
      </c>
      <c r="BI101">
        <f t="shared" si="70"/>
        <v>3348.0000000000032</v>
      </c>
      <c r="BJ101">
        <f t="shared" si="71"/>
        <v>12499.200000000012</v>
      </c>
      <c r="BK101">
        <f>各个系统的属性占比!AM96</f>
        <v>23.250000000000021</v>
      </c>
      <c r="BL101">
        <v>0</v>
      </c>
      <c r="BO101" s="30">
        <v>91</v>
      </c>
      <c r="BP101">
        <f t="shared" si="72"/>
        <v>4041.0000000000014</v>
      </c>
      <c r="BQ101">
        <f t="shared" si="73"/>
        <v>15086.400000000007</v>
      </c>
      <c r="BR101" s="30">
        <f>各个系统的属性占比!AL96</f>
        <v>56.125000000000021</v>
      </c>
      <c r="BS101">
        <v>0</v>
      </c>
      <c r="BV101">
        <v>91</v>
      </c>
      <c r="BW101">
        <f t="shared" si="74"/>
        <v>1674.0000000000016</v>
      </c>
      <c r="BX101">
        <f t="shared" si="75"/>
        <v>6249.6000000000058</v>
      </c>
      <c r="BY101">
        <f>各个系统的属性占比!AN96</f>
        <v>23.250000000000021</v>
      </c>
      <c r="BZ101">
        <v>0</v>
      </c>
      <c r="CD101">
        <v>91</v>
      </c>
      <c r="CE101">
        <f t="shared" si="76"/>
        <v>12699.000000000004</v>
      </c>
      <c r="CF101">
        <f t="shared" si="77"/>
        <v>47409.600000000013</v>
      </c>
      <c r="CG101">
        <f t="shared" si="78"/>
        <v>6567.0180108516188</v>
      </c>
      <c r="CK101">
        <v>91</v>
      </c>
      <c r="CL101">
        <f t="shared" si="79"/>
        <v>1818</v>
      </c>
      <c r="CM101">
        <f t="shared" si="80"/>
        <v>4184.9999999999982</v>
      </c>
      <c r="CN101">
        <f t="shared" si="81"/>
        <v>0</v>
      </c>
      <c r="CO101">
        <f t="shared" si="82"/>
        <v>6696.0000000000055</v>
      </c>
      <c r="CP101">
        <f t="shared" si="83"/>
        <v>3348.0000000000032</v>
      </c>
      <c r="CQ101">
        <f t="shared" si="84"/>
        <v>4041.0000000000014</v>
      </c>
      <c r="CR101">
        <f t="shared" si="85"/>
        <v>1674.0000000000016</v>
      </c>
      <c r="CS101">
        <f t="shared" si="86"/>
        <v>21762.000000000007</v>
      </c>
      <c r="CU101">
        <v>91</v>
      </c>
      <c r="CV101">
        <f t="shared" si="87"/>
        <v>8.3540115798180284E-2</v>
      </c>
      <c r="CW101">
        <f t="shared" si="88"/>
        <v>0.19230769230769215</v>
      </c>
      <c r="CX101">
        <f t="shared" si="89"/>
        <v>0</v>
      </c>
      <c r="CY101">
        <f t="shared" si="90"/>
        <v>0.30769230769230782</v>
      </c>
      <c r="CZ101">
        <f t="shared" si="91"/>
        <v>0.15384615384615394</v>
      </c>
      <c r="DA101">
        <f t="shared" si="92"/>
        <v>0.18569065343258892</v>
      </c>
      <c r="DB101">
        <f t="shared" si="93"/>
        <v>7.6923076923076969E-2</v>
      </c>
    </row>
    <row r="102" spans="9:106" x14ac:dyDescent="0.15">
      <c r="I102">
        <v>92</v>
      </c>
      <c r="J102">
        <f t="shared" si="56"/>
        <v>6690.2597051499315</v>
      </c>
      <c r="K102">
        <f t="shared" si="57"/>
        <v>822.52800000000002</v>
      </c>
      <c r="L102">
        <f t="shared" si="58"/>
        <v>5867.7317051499313</v>
      </c>
      <c r="M102" s="47">
        <f t="shared" si="94"/>
        <v>1673.6000000000001</v>
      </c>
      <c r="N102" s="47">
        <f t="shared" si="59"/>
        <v>4194.1317051499309</v>
      </c>
      <c r="O102" s="47">
        <f t="shared" si="95"/>
        <v>1370</v>
      </c>
      <c r="P102" s="47">
        <f t="shared" si="60"/>
        <v>2824.1317051499309</v>
      </c>
      <c r="Q102" s="47">
        <f t="shared" si="61"/>
        <v>1338</v>
      </c>
      <c r="V102">
        <v>92</v>
      </c>
      <c r="W102">
        <v>5.5</v>
      </c>
      <c r="Y102">
        <v>92</v>
      </c>
      <c r="Z102">
        <f t="shared" si="96"/>
        <v>1528.75</v>
      </c>
      <c r="AA102">
        <f t="shared" si="62"/>
        <v>1528.75</v>
      </c>
      <c r="AB102" s="30">
        <f t="shared" si="55"/>
        <v>1223</v>
      </c>
      <c r="AC102">
        <f t="shared" si="55"/>
        <v>1223</v>
      </c>
      <c r="AD102">
        <f t="shared" si="55"/>
        <v>611.5</v>
      </c>
      <c r="AE102">
        <f t="shared" si="55"/>
        <v>611.5</v>
      </c>
      <c r="AF102">
        <f t="shared" si="63"/>
        <v>2751.75</v>
      </c>
      <c r="AG102">
        <v>92</v>
      </c>
      <c r="AH102">
        <f t="shared" si="64"/>
        <v>1835.9999999999998</v>
      </c>
      <c r="AI102">
        <f t="shared" si="65"/>
        <v>6854.4</v>
      </c>
      <c r="AJ102">
        <f>各个系统的属性占比!AI97</f>
        <v>10.199999999999999</v>
      </c>
      <c r="AK102">
        <v>1</v>
      </c>
      <c r="AN102">
        <v>92</v>
      </c>
      <c r="AO102">
        <f t="shared" si="66"/>
        <v>4269.9999999999982</v>
      </c>
      <c r="AP102">
        <f t="shared" si="67"/>
        <v>15941.333333333327</v>
      </c>
      <c r="AQ102">
        <f>各个系统的属性占比!AJ97</f>
        <v>29.652777777777764</v>
      </c>
      <c r="AR102">
        <v>1</v>
      </c>
      <c r="AU102">
        <v>92</v>
      </c>
      <c r="AV102">
        <f t="shared" si="97"/>
        <v>0</v>
      </c>
      <c r="AW102">
        <f t="shared" si="98"/>
        <v>0</v>
      </c>
      <c r="AX102">
        <v>0</v>
      </c>
      <c r="BA102">
        <v>92</v>
      </c>
      <c r="BB102">
        <f t="shared" si="68"/>
        <v>6832.0000000000064</v>
      </c>
      <c r="BC102">
        <f t="shared" si="69"/>
        <v>25506.133333333357</v>
      </c>
      <c r="BD102">
        <f>各个系统的属性占比!AK97</f>
        <v>63.259259259259316</v>
      </c>
      <c r="BE102">
        <v>1</v>
      </c>
      <c r="BH102">
        <v>92</v>
      </c>
      <c r="BI102">
        <f t="shared" si="70"/>
        <v>3416.0000000000027</v>
      </c>
      <c r="BJ102">
        <f t="shared" si="71"/>
        <v>12753.066666666678</v>
      </c>
      <c r="BK102">
        <f>各个系统的属性占比!AM97</f>
        <v>23.722222222222243</v>
      </c>
      <c r="BL102">
        <v>0</v>
      </c>
      <c r="BO102" s="30">
        <v>92</v>
      </c>
      <c r="BP102">
        <f t="shared" si="72"/>
        <v>4142.0000000000018</v>
      </c>
      <c r="BQ102">
        <f t="shared" si="73"/>
        <v>15463.466666666674</v>
      </c>
      <c r="BR102" s="30">
        <f>各个系统的属性占比!AL97</f>
        <v>57.527777777777807</v>
      </c>
      <c r="BS102">
        <v>0</v>
      </c>
      <c r="BV102">
        <v>92</v>
      </c>
      <c r="BW102">
        <f t="shared" si="74"/>
        <v>1708.0000000000014</v>
      </c>
      <c r="BX102">
        <f t="shared" si="75"/>
        <v>6376.5333333333392</v>
      </c>
      <c r="BY102">
        <f>各个系统的属性占比!AN97</f>
        <v>23.722222222222243</v>
      </c>
      <c r="BZ102">
        <v>0</v>
      </c>
      <c r="CD102">
        <v>92</v>
      </c>
      <c r="CE102">
        <f t="shared" si="76"/>
        <v>12938.000000000004</v>
      </c>
      <c r="CF102">
        <f t="shared" si="77"/>
        <v>48301.866666666683</v>
      </c>
      <c r="CG102">
        <f t="shared" si="78"/>
        <v>6690.2597051499315</v>
      </c>
      <c r="CK102">
        <v>92</v>
      </c>
      <c r="CL102">
        <f t="shared" si="79"/>
        <v>1835.9999999999998</v>
      </c>
      <c r="CM102">
        <f t="shared" si="80"/>
        <v>4269.9999999999982</v>
      </c>
      <c r="CN102">
        <f t="shared" si="81"/>
        <v>0</v>
      </c>
      <c r="CO102">
        <f t="shared" si="82"/>
        <v>6832.0000000000064</v>
      </c>
      <c r="CP102">
        <f t="shared" si="83"/>
        <v>3416.0000000000027</v>
      </c>
      <c r="CQ102">
        <f t="shared" si="84"/>
        <v>4142.0000000000018</v>
      </c>
      <c r="CR102">
        <f t="shared" si="85"/>
        <v>1708.0000000000014</v>
      </c>
      <c r="CS102">
        <f t="shared" si="86"/>
        <v>22204.000000000007</v>
      </c>
      <c r="CU102">
        <v>92</v>
      </c>
      <c r="CV102">
        <f t="shared" si="87"/>
        <v>8.2687803999279372E-2</v>
      </c>
      <c r="CW102">
        <f t="shared" si="88"/>
        <v>0.19230769230769215</v>
      </c>
      <c r="CX102">
        <f t="shared" si="89"/>
        <v>0</v>
      </c>
      <c r="CY102">
        <f t="shared" si="90"/>
        <v>0.30769230769230788</v>
      </c>
      <c r="CZ102">
        <f t="shared" si="91"/>
        <v>0.15384615384615391</v>
      </c>
      <c r="DA102">
        <f t="shared" si="92"/>
        <v>0.18654296523148983</v>
      </c>
      <c r="DB102">
        <f t="shared" si="93"/>
        <v>7.6923076923076955E-2</v>
      </c>
    </row>
    <row r="103" spans="9:106" x14ac:dyDescent="0.15">
      <c r="I103">
        <v>93</v>
      </c>
      <c r="J103">
        <f t="shared" si="56"/>
        <v>6814.5579091680256</v>
      </c>
      <c r="K103">
        <f t="shared" si="57"/>
        <v>830.5920000000001</v>
      </c>
      <c r="L103">
        <f t="shared" si="58"/>
        <v>5983.965909168026</v>
      </c>
      <c r="M103" s="47">
        <f t="shared" si="94"/>
        <v>1673.6000000000001</v>
      </c>
      <c r="N103" s="47">
        <f t="shared" si="59"/>
        <v>4310.3659091680256</v>
      </c>
      <c r="O103" s="47">
        <f t="shared" si="95"/>
        <v>1405</v>
      </c>
      <c r="P103" s="47">
        <f t="shared" si="60"/>
        <v>2905.3659091680256</v>
      </c>
      <c r="Q103" s="47">
        <f t="shared" si="61"/>
        <v>1363</v>
      </c>
      <c r="V103">
        <v>93</v>
      </c>
      <c r="W103">
        <v>5.55</v>
      </c>
      <c r="Y103">
        <v>93</v>
      </c>
      <c r="Z103">
        <f t="shared" si="96"/>
        <v>1556.5</v>
      </c>
      <c r="AA103">
        <f t="shared" si="62"/>
        <v>1556.5</v>
      </c>
      <c r="AB103" s="30">
        <f t="shared" si="55"/>
        <v>1245.2</v>
      </c>
      <c r="AC103">
        <f t="shared" si="55"/>
        <v>1245.2</v>
      </c>
      <c r="AD103">
        <f t="shared" si="55"/>
        <v>622.6</v>
      </c>
      <c r="AE103">
        <f t="shared" si="55"/>
        <v>622.6</v>
      </c>
      <c r="AF103">
        <f t="shared" si="63"/>
        <v>2801.7</v>
      </c>
      <c r="AG103">
        <v>93</v>
      </c>
      <c r="AH103">
        <f t="shared" si="64"/>
        <v>1854.0000000000002</v>
      </c>
      <c r="AI103">
        <f t="shared" si="65"/>
        <v>6921.6</v>
      </c>
      <c r="AJ103">
        <f>各个系统的属性占比!AI98</f>
        <v>10.3</v>
      </c>
      <c r="AK103">
        <v>1</v>
      </c>
      <c r="AN103">
        <v>93</v>
      </c>
      <c r="AO103">
        <f t="shared" si="66"/>
        <v>4354.9999999999982</v>
      </c>
      <c r="AP103">
        <f t="shared" si="67"/>
        <v>16258.666666666661</v>
      </c>
      <c r="AQ103">
        <f>各个系统的属性占比!AJ98</f>
        <v>30.243055555555543</v>
      </c>
      <c r="AR103">
        <v>1</v>
      </c>
      <c r="AU103">
        <v>93</v>
      </c>
      <c r="AV103">
        <f t="shared" si="97"/>
        <v>0</v>
      </c>
      <c r="AW103">
        <f t="shared" si="98"/>
        <v>0</v>
      </c>
      <c r="AX103">
        <v>0</v>
      </c>
      <c r="BA103">
        <v>93</v>
      </c>
      <c r="BB103">
        <f t="shared" si="68"/>
        <v>6968.0000000000064</v>
      </c>
      <c r="BC103">
        <f t="shared" si="69"/>
        <v>26013.86666666669</v>
      </c>
      <c r="BD103">
        <f>各个系统的属性占比!AK98</f>
        <v>64.518518518518576</v>
      </c>
      <c r="BE103">
        <v>1</v>
      </c>
      <c r="BH103">
        <v>93</v>
      </c>
      <c r="BI103">
        <f t="shared" si="70"/>
        <v>3484.0000000000027</v>
      </c>
      <c r="BJ103">
        <f t="shared" si="71"/>
        <v>13006.933333333345</v>
      </c>
      <c r="BK103">
        <f>各个系统的属性占比!AM98</f>
        <v>24.194444444444464</v>
      </c>
      <c r="BL103">
        <v>0</v>
      </c>
      <c r="BO103" s="30">
        <v>93</v>
      </c>
      <c r="BP103">
        <f t="shared" si="72"/>
        <v>4243.0000000000018</v>
      </c>
      <c r="BQ103">
        <f t="shared" si="73"/>
        <v>15840.533333333342</v>
      </c>
      <c r="BR103" s="30">
        <f>各个系统的属性占比!AL98</f>
        <v>58.930555555555586</v>
      </c>
      <c r="BS103">
        <v>0</v>
      </c>
      <c r="BV103">
        <v>93</v>
      </c>
      <c r="BW103">
        <f t="shared" si="74"/>
        <v>1742.0000000000014</v>
      </c>
      <c r="BX103">
        <f t="shared" si="75"/>
        <v>6503.4666666666726</v>
      </c>
      <c r="BY103">
        <f>各个系统的属性占比!AN98</f>
        <v>24.194444444444464</v>
      </c>
      <c r="BZ103">
        <v>0</v>
      </c>
      <c r="CD103">
        <v>93</v>
      </c>
      <c r="CE103">
        <f t="shared" si="76"/>
        <v>13177.000000000004</v>
      </c>
      <c r="CF103">
        <f t="shared" si="77"/>
        <v>49194.133333333353</v>
      </c>
      <c r="CG103">
        <f t="shared" si="78"/>
        <v>6814.5579091680256</v>
      </c>
      <c r="CK103">
        <v>93</v>
      </c>
      <c r="CL103">
        <f t="shared" si="79"/>
        <v>1854.0000000000002</v>
      </c>
      <c r="CM103">
        <f t="shared" si="80"/>
        <v>4354.9999999999982</v>
      </c>
      <c r="CN103">
        <f t="shared" si="81"/>
        <v>0</v>
      </c>
      <c r="CO103">
        <f t="shared" si="82"/>
        <v>6968.0000000000064</v>
      </c>
      <c r="CP103">
        <f t="shared" si="83"/>
        <v>3484.0000000000027</v>
      </c>
      <c r="CQ103">
        <f t="shared" si="84"/>
        <v>4243.0000000000018</v>
      </c>
      <c r="CR103">
        <f t="shared" si="85"/>
        <v>1742.0000000000014</v>
      </c>
      <c r="CS103">
        <f t="shared" si="86"/>
        <v>22646.000000000007</v>
      </c>
      <c r="CU103">
        <v>93</v>
      </c>
      <c r="CV103">
        <f t="shared" si="87"/>
        <v>8.1868762695398736E-2</v>
      </c>
      <c r="CW103">
        <f t="shared" si="88"/>
        <v>0.19230769230769215</v>
      </c>
      <c r="CX103">
        <f t="shared" si="89"/>
        <v>0</v>
      </c>
      <c r="CY103">
        <f t="shared" si="90"/>
        <v>0.30769230769230788</v>
      </c>
      <c r="CZ103">
        <f t="shared" si="91"/>
        <v>0.15384615384615391</v>
      </c>
      <c r="DA103">
        <f t="shared" si="92"/>
        <v>0.1873620065353705</v>
      </c>
      <c r="DB103">
        <f t="shared" si="93"/>
        <v>7.6923076923076955E-2</v>
      </c>
    </row>
    <row r="104" spans="9:106" x14ac:dyDescent="0.15">
      <c r="I104">
        <v>94</v>
      </c>
      <c r="J104">
        <f t="shared" si="56"/>
        <v>6939.9132524022907</v>
      </c>
      <c r="K104">
        <f t="shared" si="57"/>
        <v>838.65600000000006</v>
      </c>
      <c r="L104">
        <f t="shared" si="58"/>
        <v>6101.2572524022908</v>
      </c>
      <c r="M104" s="47">
        <f t="shared" si="94"/>
        <v>1673.6000000000001</v>
      </c>
      <c r="N104" s="47">
        <f t="shared" si="59"/>
        <v>4427.6572524022904</v>
      </c>
      <c r="O104" s="47">
        <f t="shared" si="95"/>
        <v>1440</v>
      </c>
      <c r="P104" s="47">
        <f t="shared" si="60"/>
        <v>2987.6572524022904</v>
      </c>
      <c r="Q104" s="47">
        <f t="shared" si="61"/>
        <v>1388</v>
      </c>
      <c r="V104">
        <v>94</v>
      </c>
      <c r="W104">
        <v>5.6</v>
      </c>
      <c r="Y104">
        <v>94</v>
      </c>
      <c r="Z104">
        <f t="shared" si="96"/>
        <v>1584.5</v>
      </c>
      <c r="AA104">
        <f t="shared" si="62"/>
        <v>1584.5</v>
      </c>
      <c r="AB104" s="30">
        <f t="shared" si="55"/>
        <v>1267.6000000000001</v>
      </c>
      <c r="AC104">
        <f t="shared" si="55"/>
        <v>1267.6000000000001</v>
      </c>
      <c r="AD104">
        <f t="shared" si="55"/>
        <v>633.80000000000007</v>
      </c>
      <c r="AE104">
        <f t="shared" si="55"/>
        <v>633.80000000000007</v>
      </c>
      <c r="AF104">
        <f t="shared" si="63"/>
        <v>2852.1000000000004</v>
      </c>
      <c r="AG104">
        <v>94</v>
      </c>
      <c r="AH104">
        <f t="shared" si="64"/>
        <v>1872</v>
      </c>
      <c r="AI104">
        <f t="shared" si="65"/>
        <v>6988.8</v>
      </c>
      <c r="AJ104">
        <f>各个系统的属性占比!AI99</f>
        <v>10.4</v>
      </c>
      <c r="AK104">
        <v>1</v>
      </c>
      <c r="AN104">
        <v>94</v>
      </c>
      <c r="AO104">
        <f t="shared" si="66"/>
        <v>4439.9999999999982</v>
      </c>
      <c r="AP104">
        <f t="shared" si="67"/>
        <v>16575.999999999993</v>
      </c>
      <c r="AQ104">
        <f>各个系统的属性占比!AJ99</f>
        <v>30.833333333333321</v>
      </c>
      <c r="AR104">
        <v>1</v>
      </c>
      <c r="AU104">
        <v>94</v>
      </c>
      <c r="AV104">
        <f t="shared" si="97"/>
        <v>0</v>
      </c>
      <c r="AW104">
        <f t="shared" si="98"/>
        <v>0</v>
      </c>
      <c r="AX104">
        <v>0</v>
      </c>
      <c r="BA104">
        <v>94</v>
      </c>
      <c r="BB104">
        <f t="shared" si="68"/>
        <v>7104.0000000000073</v>
      </c>
      <c r="BC104">
        <f t="shared" si="69"/>
        <v>26521.600000000024</v>
      </c>
      <c r="BD104">
        <f>各个系统的属性占比!AK99</f>
        <v>65.777777777777843</v>
      </c>
      <c r="BE104">
        <v>1</v>
      </c>
      <c r="BH104">
        <v>94</v>
      </c>
      <c r="BI104">
        <f t="shared" si="70"/>
        <v>3552.0000000000032</v>
      </c>
      <c r="BJ104">
        <f t="shared" si="71"/>
        <v>13260.800000000012</v>
      </c>
      <c r="BK104">
        <f>各个系统的属性占比!AM99</f>
        <v>24.666666666666689</v>
      </c>
      <c r="BL104">
        <v>0</v>
      </c>
      <c r="BO104" s="30">
        <v>94</v>
      </c>
      <c r="BP104">
        <f t="shared" si="72"/>
        <v>4344.0000000000027</v>
      </c>
      <c r="BQ104">
        <f t="shared" si="73"/>
        <v>16217.600000000011</v>
      </c>
      <c r="BR104" s="30">
        <f>各个系统的属性占比!AL99</f>
        <v>60.333333333333371</v>
      </c>
      <c r="BS104">
        <v>0</v>
      </c>
      <c r="BV104">
        <v>94</v>
      </c>
      <c r="BW104">
        <f t="shared" si="74"/>
        <v>1776.0000000000016</v>
      </c>
      <c r="BX104">
        <f t="shared" si="75"/>
        <v>6630.400000000006</v>
      </c>
      <c r="BY104">
        <f>各个系统的属性占比!AN99</f>
        <v>24.666666666666689</v>
      </c>
      <c r="BZ104">
        <v>0</v>
      </c>
      <c r="CD104">
        <v>94</v>
      </c>
      <c r="CE104">
        <f t="shared" si="76"/>
        <v>13416.000000000005</v>
      </c>
      <c r="CF104">
        <f t="shared" si="77"/>
        <v>50086.400000000016</v>
      </c>
      <c r="CG104">
        <f t="shared" si="78"/>
        <v>6939.9132524022907</v>
      </c>
      <c r="CK104">
        <v>94</v>
      </c>
      <c r="CL104">
        <f t="shared" si="79"/>
        <v>1872</v>
      </c>
      <c r="CM104">
        <f t="shared" si="80"/>
        <v>4439.9999999999982</v>
      </c>
      <c r="CN104">
        <f t="shared" si="81"/>
        <v>0</v>
      </c>
      <c r="CO104">
        <f t="shared" si="82"/>
        <v>7104.0000000000073</v>
      </c>
      <c r="CP104">
        <f t="shared" si="83"/>
        <v>3552.0000000000032</v>
      </c>
      <c r="CQ104">
        <f t="shared" si="84"/>
        <v>4344.0000000000027</v>
      </c>
      <c r="CR104">
        <f t="shared" si="85"/>
        <v>1776.0000000000016</v>
      </c>
      <c r="CS104">
        <f t="shared" si="86"/>
        <v>23088.000000000011</v>
      </c>
      <c r="CU104">
        <v>94</v>
      </c>
      <c r="CV104">
        <f t="shared" si="87"/>
        <v>8.1081081081081044E-2</v>
      </c>
      <c r="CW104">
        <f t="shared" si="88"/>
        <v>0.19230769230769215</v>
      </c>
      <c r="CX104">
        <f t="shared" si="89"/>
        <v>0</v>
      </c>
      <c r="CY104">
        <f t="shared" si="90"/>
        <v>0.30769230769230788</v>
      </c>
      <c r="CZ104">
        <f t="shared" si="91"/>
        <v>0.15384615384615391</v>
      </c>
      <c r="DA104">
        <f t="shared" si="92"/>
        <v>0.18814968814968819</v>
      </c>
      <c r="DB104">
        <f t="shared" si="93"/>
        <v>7.6923076923076955E-2</v>
      </c>
    </row>
    <row r="105" spans="9:106" x14ac:dyDescent="0.15">
      <c r="I105">
        <v>95</v>
      </c>
      <c r="J105">
        <f t="shared" si="56"/>
        <v>7066.3264066560942</v>
      </c>
      <c r="K105">
        <f t="shared" si="57"/>
        <v>846.72</v>
      </c>
      <c r="L105">
        <f t="shared" si="58"/>
        <v>6219.6064066560939</v>
      </c>
      <c r="M105" s="47">
        <f t="shared" si="94"/>
        <v>1673.6000000000001</v>
      </c>
      <c r="N105" s="47">
        <f t="shared" si="59"/>
        <v>4546.0064066560935</v>
      </c>
      <c r="O105" s="47">
        <f t="shared" si="95"/>
        <v>1475</v>
      </c>
      <c r="P105" s="47">
        <f t="shared" si="60"/>
        <v>3071.0064066560935</v>
      </c>
      <c r="Q105" s="47">
        <f t="shared" si="61"/>
        <v>1413</v>
      </c>
      <c r="V105">
        <v>95</v>
      </c>
      <c r="W105">
        <v>5.65</v>
      </c>
      <c r="Y105">
        <v>95</v>
      </c>
      <c r="Z105">
        <f t="shared" si="96"/>
        <v>1612.75</v>
      </c>
      <c r="AA105">
        <f t="shared" si="62"/>
        <v>1612.75</v>
      </c>
      <c r="AB105" s="30">
        <f t="shared" si="55"/>
        <v>1290.2</v>
      </c>
      <c r="AC105">
        <f t="shared" si="55"/>
        <v>1290.2</v>
      </c>
      <c r="AD105">
        <f t="shared" si="55"/>
        <v>645.1</v>
      </c>
      <c r="AE105">
        <f t="shared" si="55"/>
        <v>645.1</v>
      </c>
      <c r="AF105">
        <f t="shared" si="63"/>
        <v>2902.95</v>
      </c>
      <c r="AG105">
        <v>95</v>
      </c>
      <c r="AH105">
        <f t="shared" si="64"/>
        <v>1890</v>
      </c>
      <c r="AI105">
        <f t="shared" si="65"/>
        <v>7056</v>
      </c>
      <c r="AJ105">
        <f>各个系统的属性占比!AI100</f>
        <v>10.5</v>
      </c>
      <c r="AK105">
        <v>1</v>
      </c>
      <c r="AN105">
        <v>95</v>
      </c>
      <c r="AO105">
        <f t="shared" si="66"/>
        <v>4524.9999999999982</v>
      </c>
      <c r="AP105">
        <f t="shared" si="67"/>
        <v>16893.333333333325</v>
      </c>
      <c r="AQ105">
        <f>各个系统的属性占比!AJ100</f>
        <v>31.423611111111097</v>
      </c>
      <c r="AR105">
        <v>1</v>
      </c>
      <c r="AU105">
        <v>95</v>
      </c>
      <c r="AV105">
        <f t="shared" si="97"/>
        <v>0</v>
      </c>
      <c r="AW105">
        <f t="shared" si="98"/>
        <v>0</v>
      </c>
      <c r="AX105">
        <v>0</v>
      </c>
      <c r="BA105">
        <v>95</v>
      </c>
      <c r="BB105">
        <f t="shared" si="68"/>
        <v>7240.0000000000064</v>
      </c>
      <c r="BC105">
        <f t="shared" si="69"/>
        <v>27029.333333333358</v>
      </c>
      <c r="BD105">
        <f>各个系统的属性占比!AK100</f>
        <v>67.037037037037095</v>
      </c>
      <c r="BE105">
        <v>1</v>
      </c>
      <c r="BH105">
        <v>95</v>
      </c>
      <c r="BI105">
        <f t="shared" si="70"/>
        <v>3620.0000000000032</v>
      </c>
      <c r="BJ105">
        <f t="shared" si="71"/>
        <v>13514.666666666679</v>
      </c>
      <c r="BK105">
        <f>各个系统的属性占比!AM100</f>
        <v>25.138888888888911</v>
      </c>
      <c r="BL105">
        <v>0</v>
      </c>
      <c r="BO105" s="30">
        <v>95</v>
      </c>
      <c r="BP105">
        <f t="shared" si="72"/>
        <v>4445.0000000000036</v>
      </c>
      <c r="BQ105">
        <f t="shared" si="73"/>
        <v>16594.666666666679</v>
      </c>
      <c r="BR105" s="30">
        <f>各个系统的属性占比!AL100</f>
        <v>61.736111111111157</v>
      </c>
      <c r="BS105">
        <v>0</v>
      </c>
      <c r="BV105">
        <v>95</v>
      </c>
      <c r="BW105">
        <f t="shared" si="74"/>
        <v>1810.0000000000016</v>
      </c>
      <c r="BX105">
        <f t="shared" si="75"/>
        <v>6757.3333333333394</v>
      </c>
      <c r="BY105">
        <f>各个系统的属性占比!AN100</f>
        <v>25.138888888888911</v>
      </c>
      <c r="BZ105">
        <v>0</v>
      </c>
      <c r="CD105">
        <v>95</v>
      </c>
      <c r="CE105">
        <f t="shared" si="76"/>
        <v>13655.000000000004</v>
      </c>
      <c r="CF105">
        <f t="shared" si="77"/>
        <v>50978.666666666686</v>
      </c>
      <c r="CG105">
        <f t="shared" si="78"/>
        <v>7066.3264066560942</v>
      </c>
      <c r="CK105">
        <v>95</v>
      </c>
      <c r="CL105">
        <f t="shared" si="79"/>
        <v>1890</v>
      </c>
      <c r="CM105">
        <f t="shared" si="80"/>
        <v>4524.9999999999982</v>
      </c>
      <c r="CN105">
        <f t="shared" si="81"/>
        <v>0</v>
      </c>
      <c r="CO105">
        <f t="shared" si="82"/>
        <v>7240.0000000000064</v>
      </c>
      <c r="CP105">
        <f t="shared" si="83"/>
        <v>3620.0000000000032</v>
      </c>
      <c r="CQ105">
        <f t="shared" si="84"/>
        <v>4445.0000000000036</v>
      </c>
      <c r="CR105">
        <f t="shared" si="85"/>
        <v>1810.0000000000016</v>
      </c>
      <c r="CS105">
        <f t="shared" si="86"/>
        <v>23530.000000000011</v>
      </c>
      <c r="CU105">
        <v>95</v>
      </c>
      <c r="CV105">
        <f t="shared" si="87"/>
        <v>8.0322991925201828E-2</v>
      </c>
      <c r="CW105">
        <f t="shared" si="88"/>
        <v>0.19230769230769215</v>
      </c>
      <c r="CX105">
        <f t="shared" si="89"/>
        <v>0</v>
      </c>
      <c r="CY105">
        <f t="shared" si="90"/>
        <v>0.30769230769230782</v>
      </c>
      <c r="CZ105">
        <f t="shared" si="91"/>
        <v>0.15384615384615391</v>
      </c>
      <c r="DA105">
        <f t="shared" si="92"/>
        <v>0.18890777730556743</v>
      </c>
      <c r="DB105">
        <f t="shared" si="93"/>
        <v>7.6923076923076955E-2</v>
      </c>
    </row>
    <row r="106" spans="9:106" x14ac:dyDescent="0.15">
      <c r="I106">
        <v>96</v>
      </c>
      <c r="J106">
        <f t="shared" si="56"/>
        <v>7193.7980851961438</v>
      </c>
      <c r="K106">
        <f t="shared" si="57"/>
        <v>854.78399999999999</v>
      </c>
      <c r="L106">
        <f t="shared" si="58"/>
        <v>6339.0140851961442</v>
      </c>
      <c r="M106" s="47">
        <f t="shared" si="94"/>
        <v>1673.6000000000001</v>
      </c>
      <c r="N106" s="47">
        <f t="shared" si="59"/>
        <v>4665.4140851961438</v>
      </c>
      <c r="O106" s="47">
        <f t="shared" si="95"/>
        <v>1510</v>
      </c>
      <c r="P106" s="47">
        <f t="shared" si="60"/>
        <v>3155.4140851961438</v>
      </c>
      <c r="Q106" s="47">
        <f t="shared" si="61"/>
        <v>1439</v>
      </c>
      <c r="V106">
        <v>96</v>
      </c>
      <c r="W106">
        <v>5.7</v>
      </c>
      <c r="Y106">
        <v>96</v>
      </c>
      <c r="Z106">
        <f t="shared" si="96"/>
        <v>1641.25</v>
      </c>
      <c r="AA106">
        <f t="shared" si="62"/>
        <v>1641.25</v>
      </c>
      <c r="AB106" s="30">
        <f t="shared" si="55"/>
        <v>1313</v>
      </c>
      <c r="AC106">
        <f t="shared" si="55"/>
        <v>1313</v>
      </c>
      <c r="AD106">
        <f t="shared" si="55"/>
        <v>656.5</v>
      </c>
      <c r="AE106">
        <f t="shared" si="55"/>
        <v>656.5</v>
      </c>
      <c r="AF106">
        <f t="shared" si="63"/>
        <v>2954.25</v>
      </c>
      <c r="AG106">
        <v>96</v>
      </c>
      <c r="AH106">
        <f t="shared" si="64"/>
        <v>1908</v>
      </c>
      <c r="AI106">
        <f t="shared" si="65"/>
        <v>7123.2</v>
      </c>
      <c r="AJ106">
        <f>各个系统的属性占比!AI101</f>
        <v>10.6</v>
      </c>
      <c r="AK106">
        <v>1</v>
      </c>
      <c r="AN106">
        <v>96</v>
      </c>
      <c r="AO106">
        <f t="shared" si="66"/>
        <v>4609.9999999999973</v>
      </c>
      <c r="AP106">
        <f t="shared" si="67"/>
        <v>17210.666666666657</v>
      </c>
      <c r="AQ106">
        <f>各个系统的属性占比!AJ101</f>
        <v>32.013888888888872</v>
      </c>
      <c r="AR106">
        <v>1</v>
      </c>
      <c r="AU106">
        <v>96</v>
      </c>
      <c r="AV106">
        <f t="shared" si="97"/>
        <v>0</v>
      </c>
      <c r="AW106">
        <f t="shared" si="98"/>
        <v>0</v>
      </c>
      <c r="AX106">
        <v>0</v>
      </c>
      <c r="BA106">
        <v>96</v>
      </c>
      <c r="BB106">
        <f t="shared" si="68"/>
        <v>7376.0000000000055</v>
      </c>
      <c r="BC106">
        <f t="shared" si="69"/>
        <v>27537.066666666688</v>
      </c>
      <c r="BD106">
        <f>各个系统的属性占比!AK101</f>
        <v>68.296296296296347</v>
      </c>
      <c r="BE106">
        <v>1</v>
      </c>
      <c r="BH106">
        <v>96</v>
      </c>
      <c r="BI106">
        <f t="shared" si="70"/>
        <v>3688.0000000000032</v>
      </c>
      <c r="BJ106">
        <f t="shared" si="71"/>
        <v>13768.533333333346</v>
      </c>
      <c r="BK106">
        <f>各个系统的属性占比!AM101</f>
        <v>25.611111111111132</v>
      </c>
      <c r="BL106">
        <v>0</v>
      </c>
      <c r="BO106" s="30">
        <v>96</v>
      </c>
      <c r="BP106">
        <f t="shared" si="72"/>
        <v>4546.0000000000036</v>
      </c>
      <c r="BQ106">
        <f t="shared" si="73"/>
        <v>16971.733333333348</v>
      </c>
      <c r="BR106" s="30">
        <f>各个系统的属性占比!AL101</f>
        <v>63.138888888888935</v>
      </c>
      <c r="BS106">
        <v>0</v>
      </c>
      <c r="BV106">
        <v>96</v>
      </c>
      <c r="BW106">
        <f t="shared" si="74"/>
        <v>1844.0000000000016</v>
      </c>
      <c r="BX106">
        <f t="shared" si="75"/>
        <v>6884.2666666666728</v>
      </c>
      <c r="BY106">
        <f>各个系统的属性占比!AN101</f>
        <v>25.611111111111132</v>
      </c>
      <c r="BZ106">
        <v>0</v>
      </c>
      <c r="CD106">
        <v>96</v>
      </c>
      <c r="CE106">
        <f t="shared" si="76"/>
        <v>13894.000000000004</v>
      </c>
      <c r="CF106">
        <f t="shared" si="77"/>
        <v>51870.933333333349</v>
      </c>
      <c r="CG106">
        <f t="shared" si="78"/>
        <v>7193.7980851961438</v>
      </c>
      <c r="CK106">
        <v>96</v>
      </c>
      <c r="CL106">
        <f t="shared" si="79"/>
        <v>1908</v>
      </c>
      <c r="CM106">
        <f t="shared" si="80"/>
        <v>4609.9999999999973</v>
      </c>
      <c r="CN106">
        <f t="shared" si="81"/>
        <v>0</v>
      </c>
      <c r="CO106">
        <f t="shared" si="82"/>
        <v>7376.0000000000055</v>
      </c>
      <c r="CP106">
        <f t="shared" si="83"/>
        <v>3688.0000000000032</v>
      </c>
      <c r="CQ106">
        <f t="shared" si="84"/>
        <v>4546.0000000000036</v>
      </c>
      <c r="CR106">
        <f t="shared" si="85"/>
        <v>1844.0000000000016</v>
      </c>
      <c r="CS106">
        <f t="shared" si="86"/>
        <v>23972.000000000011</v>
      </c>
      <c r="CU106">
        <v>96</v>
      </c>
      <c r="CV106">
        <f t="shared" si="87"/>
        <v>7.9592858334723807E-2</v>
      </c>
      <c r="CW106">
        <f t="shared" si="88"/>
        <v>0.1923076923076921</v>
      </c>
      <c r="CX106">
        <f t="shared" si="89"/>
        <v>0</v>
      </c>
      <c r="CY106">
        <f t="shared" si="90"/>
        <v>0.30769230769230776</v>
      </c>
      <c r="CZ106">
        <f t="shared" si="91"/>
        <v>0.15384615384615391</v>
      </c>
      <c r="DA106">
        <f t="shared" si="92"/>
        <v>0.18963791089604545</v>
      </c>
      <c r="DB106">
        <f t="shared" si="93"/>
        <v>7.6923076923076955E-2</v>
      </c>
    </row>
    <row r="107" spans="9:106" x14ac:dyDescent="0.15">
      <c r="I107">
        <v>97</v>
      </c>
      <c r="J107">
        <f t="shared" ref="J107:J138" si="99">((D$8*I107*I107*180)/(SQRT(I107*100)-D$8*I107))</f>
        <v>7322.3290419423674</v>
      </c>
      <c r="K107">
        <f t="shared" si="57"/>
        <v>862.84799999999996</v>
      </c>
      <c r="L107">
        <f t="shared" si="58"/>
        <v>6459.4810419423675</v>
      </c>
      <c r="M107" s="47">
        <f t="shared" si="94"/>
        <v>1673.6000000000001</v>
      </c>
      <c r="N107" s="47">
        <f t="shared" si="59"/>
        <v>4785.8810419423671</v>
      </c>
      <c r="O107" s="47">
        <f t="shared" si="95"/>
        <v>1545</v>
      </c>
      <c r="P107" s="47">
        <f t="shared" si="60"/>
        <v>3240.8810419423671</v>
      </c>
      <c r="Q107" s="47">
        <f t="shared" si="61"/>
        <v>1464</v>
      </c>
      <c r="V107">
        <v>97</v>
      </c>
      <c r="W107">
        <v>5.75</v>
      </c>
      <c r="Y107">
        <v>97</v>
      </c>
      <c r="Z107">
        <f t="shared" si="96"/>
        <v>1670</v>
      </c>
      <c r="AA107">
        <f t="shared" si="62"/>
        <v>1670</v>
      </c>
      <c r="AB107" s="30">
        <f t="shared" si="55"/>
        <v>1336</v>
      </c>
      <c r="AC107">
        <f t="shared" si="55"/>
        <v>1336</v>
      </c>
      <c r="AD107">
        <f t="shared" si="55"/>
        <v>668</v>
      </c>
      <c r="AE107">
        <f t="shared" si="55"/>
        <v>668</v>
      </c>
      <c r="AF107">
        <f t="shared" si="63"/>
        <v>3006</v>
      </c>
      <c r="AG107">
        <v>97</v>
      </c>
      <c r="AH107">
        <f t="shared" si="64"/>
        <v>1925.9999999999998</v>
      </c>
      <c r="AI107">
        <f t="shared" si="65"/>
        <v>7190.4</v>
      </c>
      <c r="AJ107">
        <f>各个系统的属性占比!AI102</f>
        <v>10.7</v>
      </c>
      <c r="AK107">
        <v>1</v>
      </c>
      <c r="AN107">
        <v>97</v>
      </c>
      <c r="AO107">
        <f t="shared" si="66"/>
        <v>4694.9999999999973</v>
      </c>
      <c r="AP107">
        <f t="shared" si="67"/>
        <v>17527.999999999993</v>
      </c>
      <c r="AQ107">
        <f>各个系统的属性占比!AJ102</f>
        <v>32.60416666666665</v>
      </c>
      <c r="AR107">
        <v>1</v>
      </c>
      <c r="AU107">
        <v>97</v>
      </c>
      <c r="AV107">
        <f t="shared" si="97"/>
        <v>0</v>
      </c>
      <c r="AW107">
        <f t="shared" si="98"/>
        <v>0</v>
      </c>
      <c r="AX107">
        <v>0</v>
      </c>
      <c r="BA107">
        <v>97</v>
      </c>
      <c r="BB107">
        <f t="shared" si="68"/>
        <v>7512.0000000000064</v>
      </c>
      <c r="BC107">
        <f t="shared" si="69"/>
        <v>28044.800000000021</v>
      </c>
      <c r="BD107">
        <f>各个系统的属性占比!AK102</f>
        <v>69.555555555555614</v>
      </c>
      <c r="BE107">
        <v>1</v>
      </c>
      <c r="BH107">
        <v>97</v>
      </c>
      <c r="BI107">
        <f t="shared" si="70"/>
        <v>3756.0000000000027</v>
      </c>
      <c r="BJ107">
        <f t="shared" si="71"/>
        <v>14022.400000000011</v>
      </c>
      <c r="BK107">
        <f>各个系统的属性占比!AM102</f>
        <v>26.083333333333353</v>
      </c>
      <c r="BL107">
        <v>0</v>
      </c>
      <c r="BO107" s="30">
        <v>97</v>
      </c>
      <c r="BP107">
        <f t="shared" si="72"/>
        <v>4647.0000000000036</v>
      </c>
      <c r="BQ107">
        <f t="shared" si="73"/>
        <v>17348.800000000014</v>
      </c>
      <c r="BR107" s="30">
        <f>各个系统的属性占比!AL102</f>
        <v>64.541666666666714</v>
      </c>
      <c r="BS107">
        <v>0</v>
      </c>
      <c r="BV107">
        <v>97</v>
      </c>
      <c r="BW107">
        <f t="shared" si="74"/>
        <v>1878.0000000000014</v>
      </c>
      <c r="BX107">
        <f t="shared" si="75"/>
        <v>7011.2000000000053</v>
      </c>
      <c r="BY107">
        <f>各个系统的属性占比!AN102</f>
        <v>26.083333333333353</v>
      </c>
      <c r="BZ107">
        <v>0</v>
      </c>
      <c r="CD107">
        <v>97</v>
      </c>
      <c r="CE107">
        <f t="shared" si="76"/>
        <v>14133.000000000004</v>
      </c>
      <c r="CF107">
        <f t="shared" si="77"/>
        <v>52763.200000000012</v>
      </c>
      <c r="CG107">
        <f t="shared" si="78"/>
        <v>7322.3290419423674</v>
      </c>
      <c r="CK107">
        <v>97</v>
      </c>
      <c r="CL107">
        <f t="shared" si="79"/>
        <v>1925.9999999999998</v>
      </c>
      <c r="CM107">
        <f t="shared" si="80"/>
        <v>4694.9999999999973</v>
      </c>
      <c r="CN107">
        <f t="shared" si="81"/>
        <v>0</v>
      </c>
      <c r="CO107">
        <f t="shared" si="82"/>
        <v>7512.0000000000064</v>
      </c>
      <c r="CP107">
        <f t="shared" si="83"/>
        <v>3756.0000000000027</v>
      </c>
      <c r="CQ107">
        <f t="shared" si="84"/>
        <v>4647.0000000000036</v>
      </c>
      <c r="CR107">
        <f t="shared" si="85"/>
        <v>1878.0000000000014</v>
      </c>
      <c r="CS107">
        <f t="shared" si="86"/>
        <v>24414.000000000011</v>
      </c>
      <c r="CU107">
        <v>97</v>
      </c>
      <c r="CV107">
        <f t="shared" si="87"/>
        <v>7.8889161956254561E-2</v>
      </c>
      <c r="CW107">
        <f t="shared" si="88"/>
        <v>0.1923076923076921</v>
      </c>
      <c r="CX107">
        <f t="shared" si="89"/>
        <v>0</v>
      </c>
      <c r="CY107">
        <f t="shared" si="90"/>
        <v>0.30769230769230782</v>
      </c>
      <c r="CZ107">
        <f t="shared" si="91"/>
        <v>0.15384615384615388</v>
      </c>
      <c r="DA107">
        <f t="shared" si="92"/>
        <v>0.19034160727451468</v>
      </c>
      <c r="DB107">
        <f t="shared" si="93"/>
        <v>7.6923076923076941E-2</v>
      </c>
    </row>
    <row r="108" spans="9:106" x14ac:dyDescent="0.15">
      <c r="I108">
        <v>98</v>
      </c>
      <c r="J108">
        <f t="shared" si="99"/>
        <v>7451.9200706897263</v>
      </c>
      <c r="K108">
        <f t="shared" si="57"/>
        <v>870.91200000000003</v>
      </c>
      <c r="L108">
        <f t="shared" si="58"/>
        <v>6581.0080706897261</v>
      </c>
      <c r="M108" s="47">
        <f t="shared" si="94"/>
        <v>1673.6000000000001</v>
      </c>
      <c r="N108" s="47">
        <f t="shared" si="59"/>
        <v>4907.4080706897257</v>
      </c>
      <c r="O108" s="47">
        <f t="shared" si="95"/>
        <v>1580</v>
      </c>
      <c r="P108" s="47">
        <f t="shared" si="60"/>
        <v>3327.4080706897257</v>
      </c>
      <c r="Q108" s="47">
        <f t="shared" si="61"/>
        <v>1490</v>
      </c>
      <c r="V108">
        <v>98</v>
      </c>
      <c r="W108">
        <v>5.8</v>
      </c>
      <c r="Y108">
        <v>98</v>
      </c>
      <c r="Z108">
        <f t="shared" si="96"/>
        <v>1699</v>
      </c>
      <c r="AA108">
        <f t="shared" ref="AA108:AA139" si="100">$Z108*AA$5</f>
        <v>1699</v>
      </c>
      <c r="AB108" s="30">
        <f t="shared" si="55"/>
        <v>1359.2</v>
      </c>
      <c r="AC108">
        <f t="shared" si="55"/>
        <v>1359.2</v>
      </c>
      <c r="AD108">
        <f t="shared" si="55"/>
        <v>679.6</v>
      </c>
      <c r="AE108">
        <f t="shared" si="55"/>
        <v>679.6</v>
      </c>
      <c r="AF108">
        <f t="shared" si="63"/>
        <v>3058.2</v>
      </c>
      <c r="AG108">
        <v>98</v>
      </c>
      <c r="AH108">
        <f t="shared" si="64"/>
        <v>1944.0000000000002</v>
      </c>
      <c r="AI108">
        <f t="shared" si="65"/>
        <v>7257.6</v>
      </c>
      <c r="AJ108">
        <f>各个系统的属性占比!AI103</f>
        <v>10.8</v>
      </c>
      <c r="AK108">
        <v>1</v>
      </c>
      <c r="AN108">
        <v>98</v>
      </c>
      <c r="AO108">
        <f t="shared" si="66"/>
        <v>4779.9999999999982</v>
      </c>
      <c r="AP108">
        <f t="shared" si="67"/>
        <v>17845.333333333325</v>
      </c>
      <c r="AQ108">
        <f>各个系统的属性占比!AJ103</f>
        <v>33.194444444444429</v>
      </c>
      <c r="AR108">
        <v>1</v>
      </c>
      <c r="AU108">
        <v>98</v>
      </c>
      <c r="AV108">
        <f t="shared" si="97"/>
        <v>0</v>
      </c>
      <c r="AW108">
        <f t="shared" si="98"/>
        <v>0</v>
      </c>
      <c r="AX108">
        <v>0</v>
      </c>
      <c r="BA108">
        <v>98</v>
      </c>
      <c r="BB108">
        <f t="shared" si="68"/>
        <v>7648.0000000000055</v>
      </c>
      <c r="BC108">
        <f t="shared" si="69"/>
        <v>28552.533333333355</v>
      </c>
      <c r="BD108">
        <f>各个系统的属性占比!AK103</f>
        <v>70.814814814814866</v>
      </c>
      <c r="BE108">
        <v>1</v>
      </c>
      <c r="BH108">
        <v>98</v>
      </c>
      <c r="BI108">
        <f t="shared" si="70"/>
        <v>3824.0000000000032</v>
      </c>
      <c r="BJ108">
        <f t="shared" si="71"/>
        <v>14276.266666666679</v>
      </c>
      <c r="BK108">
        <f>各个系统的属性占比!AM103</f>
        <v>26.555555555555578</v>
      </c>
      <c r="BL108">
        <v>0</v>
      </c>
      <c r="BO108" s="30">
        <v>98</v>
      </c>
      <c r="BP108">
        <f t="shared" si="72"/>
        <v>4748.0000000000036</v>
      </c>
      <c r="BQ108">
        <f t="shared" si="73"/>
        <v>17725.866666666683</v>
      </c>
      <c r="BR108" s="30">
        <f>各个系统的属性占比!AL103</f>
        <v>65.9444444444445</v>
      </c>
      <c r="BS108">
        <v>0</v>
      </c>
      <c r="BV108">
        <v>98</v>
      </c>
      <c r="BW108">
        <f t="shared" si="74"/>
        <v>1912.0000000000016</v>
      </c>
      <c r="BX108">
        <f t="shared" si="75"/>
        <v>7138.1333333333396</v>
      </c>
      <c r="BY108">
        <f>各个系统的属性占比!AN103</f>
        <v>26.555555555555578</v>
      </c>
      <c r="BZ108">
        <v>0</v>
      </c>
      <c r="CD108">
        <v>98</v>
      </c>
      <c r="CE108">
        <f t="shared" si="76"/>
        <v>14372.000000000004</v>
      </c>
      <c r="CF108">
        <f t="shared" si="77"/>
        <v>53655.466666666682</v>
      </c>
      <c r="CG108">
        <f t="shared" si="78"/>
        <v>7451.9200706897263</v>
      </c>
      <c r="CK108">
        <v>98</v>
      </c>
      <c r="CL108">
        <f t="shared" si="79"/>
        <v>1944.0000000000002</v>
      </c>
      <c r="CM108">
        <f t="shared" si="80"/>
        <v>4779.9999999999982</v>
      </c>
      <c r="CN108">
        <f t="shared" si="81"/>
        <v>0</v>
      </c>
      <c r="CO108">
        <f t="shared" si="82"/>
        <v>7648.0000000000055</v>
      </c>
      <c r="CP108">
        <f t="shared" si="83"/>
        <v>3824.0000000000032</v>
      </c>
      <c r="CQ108">
        <f t="shared" si="84"/>
        <v>4748.0000000000036</v>
      </c>
      <c r="CR108">
        <f t="shared" si="85"/>
        <v>1912.0000000000016</v>
      </c>
      <c r="CS108">
        <f t="shared" si="86"/>
        <v>24856.000000000011</v>
      </c>
      <c r="CU108">
        <v>98</v>
      </c>
      <c r="CV108">
        <f t="shared" si="87"/>
        <v>7.821049243643384E-2</v>
      </c>
      <c r="CW108">
        <f t="shared" si="88"/>
        <v>0.19230769230769215</v>
      </c>
      <c r="CX108">
        <f t="shared" si="89"/>
        <v>0</v>
      </c>
      <c r="CY108">
        <f t="shared" si="90"/>
        <v>0.30769230769230776</v>
      </c>
      <c r="CZ108">
        <f t="shared" si="91"/>
        <v>0.15384615384615391</v>
      </c>
      <c r="DA108">
        <f t="shared" si="92"/>
        <v>0.19102027679433545</v>
      </c>
      <c r="DB108">
        <f t="shared" si="93"/>
        <v>7.6923076923076955E-2</v>
      </c>
    </row>
    <row r="109" spans="9:106" x14ac:dyDescent="0.15">
      <c r="I109">
        <v>99</v>
      </c>
      <c r="J109">
        <f t="shared" si="99"/>
        <v>7582.5720043605115</v>
      </c>
      <c r="K109">
        <f t="shared" si="57"/>
        <v>878.97600000000011</v>
      </c>
      <c r="L109">
        <f t="shared" si="58"/>
        <v>6703.5960043605119</v>
      </c>
      <c r="M109" s="47">
        <f t="shared" si="94"/>
        <v>1673.6000000000001</v>
      </c>
      <c r="N109" s="47">
        <f t="shared" si="59"/>
        <v>5029.9960043605115</v>
      </c>
      <c r="O109" s="47">
        <f t="shared" si="95"/>
        <v>1615</v>
      </c>
      <c r="P109" s="47">
        <f t="shared" si="60"/>
        <v>3414.9960043605115</v>
      </c>
      <c r="Q109" s="47">
        <f t="shared" si="61"/>
        <v>1517</v>
      </c>
      <c r="V109">
        <v>99</v>
      </c>
      <c r="W109">
        <v>5.85</v>
      </c>
      <c r="Y109">
        <v>99</v>
      </c>
      <c r="Z109">
        <f t="shared" si="96"/>
        <v>1728.25</v>
      </c>
      <c r="AA109">
        <f t="shared" si="100"/>
        <v>1728.25</v>
      </c>
      <c r="AB109" s="30">
        <f t="shared" si="55"/>
        <v>1382.6000000000001</v>
      </c>
      <c r="AC109">
        <f t="shared" si="55"/>
        <v>1382.6000000000001</v>
      </c>
      <c r="AD109">
        <f t="shared" si="55"/>
        <v>691.30000000000007</v>
      </c>
      <c r="AE109">
        <f t="shared" si="55"/>
        <v>691.30000000000007</v>
      </c>
      <c r="AF109">
        <f t="shared" si="63"/>
        <v>3110.8500000000004</v>
      </c>
      <c r="AG109">
        <v>99</v>
      </c>
      <c r="AH109">
        <f t="shared" si="64"/>
        <v>1962</v>
      </c>
      <c r="AI109">
        <f t="shared" si="65"/>
        <v>7324.8</v>
      </c>
      <c r="AJ109">
        <f>各个系统的属性占比!AI104</f>
        <v>10.9</v>
      </c>
      <c r="AK109">
        <v>1</v>
      </c>
      <c r="AN109">
        <v>99</v>
      </c>
      <c r="AO109">
        <f t="shared" si="66"/>
        <v>4864.9999999999982</v>
      </c>
      <c r="AP109">
        <f t="shared" si="67"/>
        <v>18162.666666666661</v>
      </c>
      <c r="AQ109">
        <f>各个系统的属性占比!AJ104</f>
        <v>33.784722222222207</v>
      </c>
      <c r="AR109">
        <v>1</v>
      </c>
      <c r="AU109">
        <v>99</v>
      </c>
      <c r="AV109">
        <f t="shared" si="97"/>
        <v>0</v>
      </c>
      <c r="AW109">
        <f t="shared" si="98"/>
        <v>0</v>
      </c>
      <c r="AX109">
        <v>0</v>
      </c>
      <c r="BA109">
        <v>99</v>
      </c>
      <c r="BB109">
        <f t="shared" si="68"/>
        <v>7784.0000000000064</v>
      </c>
      <c r="BC109">
        <f t="shared" si="69"/>
        <v>29060.266666666688</v>
      </c>
      <c r="BD109">
        <f>各个系统的属性占比!AK104</f>
        <v>72.074074074074133</v>
      </c>
      <c r="BE109">
        <v>1</v>
      </c>
      <c r="BH109">
        <v>99</v>
      </c>
      <c r="BI109">
        <f t="shared" si="70"/>
        <v>3892.0000000000032</v>
      </c>
      <c r="BJ109">
        <f t="shared" si="71"/>
        <v>14530.133333333346</v>
      </c>
      <c r="BK109">
        <f>各个系统的属性占比!AM104</f>
        <v>27.0277777777778</v>
      </c>
      <c r="BL109">
        <v>0</v>
      </c>
      <c r="BO109" s="30">
        <v>99</v>
      </c>
      <c r="BP109">
        <f t="shared" si="72"/>
        <v>4849.0000000000045</v>
      </c>
      <c r="BQ109">
        <f t="shared" si="73"/>
        <v>18102.933333333352</v>
      </c>
      <c r="BR109" s="30">
        <f>各个系统的属性占比!AL104</f>
        <v>67.347222222222285</v>
      </c>
      <c r="BS109">
        <v>0</v>
      </c>
      <c r="BV109">
        <v>99</v>
      </c>
      <c r="BW109">
        <f t="shared" si="74"/>
        <v>1946.0000000000016</v>
      </c>
      <c r="BX109">
        <f t="shared" si="75"/>
        <v>7265.066666666673</v>
      </c>
      <c r="BY109">
        <f>各个系统的属性占比!AN104</f>
        <v>27.0277777777778</v>
      </c>
      <c r="BZ109">
        <v>0</v>
      </c>
      <c r="CD109">
        <v>99</v>
      </c>
      <c r="CE109">
        <f t="shared" si="76"/>
        <v>14611.000000000004</v>
      </c>
      <c r="CF109">
        <f t="shared" si="77"/>
        <v>54547.733333333352</v>
      </c>
      <c r="CG109">
        <f t="shared" si="78"/>
        <v>7582.5720043605115</v>
      </c>
      <c r="CK109">
        <v>99</v>
      </c>
      <c r="CL109">
        <f t="shared" si="79"/>
        <v>1962</v>
      </c>
      <c r="CM109">
        <f t="shared" si="80"/>
        <v>4864.9999999999982</v>
      </c>
      <c r="CN109">
        <f t="shared" si="81"/>
        <v>0</v>
      </c>
      <c r="CO109">
        <f t="shared" si="82"/>
        <v>7784.0000000000064</v>
      </c>
      <c r="CP109">
        <f t="shared" si="83"/>
        <v>3892.0000000000032</v>
      </c>
      <c r="CQ109">
        <f t="shared" si="84"/>
        <v>4849.0000000000045</v>
      </c>
      <c r="CR109">
        <f t="shared" si="85"/>
        <v>1946.0000000000016</v>
      </c>
      <c r="CS109">
        <f t="shared" si="86"/>
        <v>25298.000000000011</v>
      </c>
      <c r="CU109">
        <v>99</v>
      </c>
      <c r="CV109">
        <f t="shared" si="87"/>
        <v>7.7555537987192627E-2</v>
      </c>
      <c r="CW109">
        <f t="shared" si="88"/>
        <v>0.19230769230769215</v>
      </c>
      <c r="CX109">
        <f t="shared" si="89"/>
        <v>0</v>
      </c>
      <c r="CY109">
        <f t="shared" si="90"/>
        <v>0.30769230769230782</v>
      </c>
      <c r="CZ109">
        <f t="shared" si="91"/>
        <v>0.15384615384615391</v>
      </c>
      <c r="DA109">
        <f t="shared" si="92"/>
        <v>0.19167523124357666</v>
      </c>
      <c r="DB109">
        <f t="shared" si="93"/>
        <v>7.6923076923076955E-2</v>
      </c>
    </row>
    <row r="110" spans="9:106" x14ac:dyDescent="0.15">
      <c r="I110">
        <v>100</v>
      </c>
      <c r="J110">
        <f t="shared" si="99"/>
        <v>7714.2857142857147</v>
      </c>
      <c r="K110">
        <f t="shared" si="57"/>
        <v>887.04</v>
      </c>
      <c r="L110">
        <f t="shared" si="58"/>
        <v>6827.2457142857147</v>
      </c>
      <c r="M110" s="47">
        <f t="shared" si="94"/>
        <v>1673.6000000000001</v>
      </c>
      <c r="N110" s="47">
        <f t="shared" si="59"/>
        <v>5153.6457142857143</v>
      </c>
      <c r="O110" s="47">
        <f t="shared" si="95"/>
        <v>1650</v>
      </c>
      <c r="P110" s="47">
        <f t="shared" si="60"/>
        <v>3503.6457142857143</v>
      </c>
      <c r="Q110" s="47">
        <f t="shared" si="61"/>
        <v>1543</v>
      </c>
      <c r="V110">
        <v>100</v>
      </c>
      <c r="W110">
        <v>5.9</v>
      </c>
      <c r="Y110">
        <v>100</v>
      </c>
      <c r="Z110">
        <f t="shared" si="96"/>
        <v>1757.75</v>
      </c>
      <c r="AA110">
        <f t="shared" si="100"/>
        <v>1757.75</v>
      </c>
      <c r="AB110" s="30">
        <f t="shared" si="55"/>
        <v>1406.2</v>
      </c>
      <c r="AC110">
        <f t="shared" si="55"/>
        <v>1406.2</v>
      </c>
      <c r="AD110">
        <f t="shared" si="55"/>
        <v>703.1</v>
      </c>
      <c r="AE110">
        <f t="shared" si="55"/>
        <v>703.1</v>
      </c>
      <c r="AF110">
        <f t="shared" si="63"/>
        <v>3163.95</v>
      </c>
      <c r="AG110">
        <v>100</v>
      </c>
      <c r="AH110">
        <f t="shared" si="64"/>
        <v>1980</v>
      </c>
      <c r="AI110">
        <f t="shared" si="65"/>
        <v>7392</v>
      </c>
      <c r="AJ110">
        <f>各个系统的属性占比!AI105</f>
        <v>11</v>
      </c>
      <c r="AK110">
        <v>1</v>
      </c>
      <c r="AN110">
        <v>100</v>
      </c>
      <c r="AO110">
        <f t="shared" si="66"/>
        <v>4949.9999999999982</v>
      </c>
      <c r="AP110">
        <f t="shared" si="67"/>
        <v>18479.999999999993</v>
      </c>
      <c r="AQ110">
        <f>各个系统的属性占比!AJ105</f>
        <v>34.374999999999986</v>
      </c>
      <c r="AR110">
        <v>1</v>
      </c>
      <c r="AU110">
        <v>100</v>
      </c>
      <c r="AV110">
        <f t="shared" si="97"/>
        <v>0</v>
      </c>
      <c r="AW110">
        <f t="shared" si="98"/>
        <v>0</v>
      </c>
      <c r="AX110">
        <v>0</v>
      </c>
      <c r="BA110">
        <v>100</v>
      </c>
      <c r="BB110">
        <f t="shared" si="68"/>
        <v>7920.0000000000073</v>
      </c>
      <c r="BC110">
        <f t="shared" si="69"/>
        <v>29568.000000000025</v>
      </c>
      <c r="BD110">
        <f>各个系统的属性占比!AK105</f>
        <v>73.3333333333334</v>
      </c>
      <c r="BE110">
        <v>1</v>
      </c>
      <c r="BH110">
        <v>100</v>
      </c>
      <c r="BI110">
        <f t="shared" si="70"/>
        <v>3960.0000000000032</v>
      </c>
      <c r="BJ110">
        <f t="shared" si="71"/>
        <v>14784.000000000013</v>
      </c>
      <c r="BK110">
        <f>各个系统的属性占比!AM105</f>
        <v>27.500000000000021</v>
      </c>
      <c r="BL110">
        <v>0</v>
      </c>
      <c r="BO110" s="30">
        <v>100</v>
      </c>
      <c r="BP110">
        <f t="shared" si="72"/>
        <v>4950.0000000000055</v>
      </c>
      <c r="BQ110">
        <f t="shared" si="73"/>
        <v>18480.000000000018</v>
      </c>
      <c r="BR110" s="30">
        <f>各个系统的属性占比!AL105</f>
        <v>68.750000000000071</v>
      </c>
      <c r="BS110">
        <v>0</v>
      </c>
      <c r="BV110">
        <v>100</v>
      </c>
      <c r="BW110">
        <f t="shared" si="74"/>
        <v>1980.0000000000016</v>
      </c>
      <c r="BX110">
        <f t="shared" si="75"/>
        <v>7392.0000000000064</v>
      </c>
      <c r="BY110">
        <f>各个系统的属性占比!AN105</f>
        <v>27.500000000000021</v>
      </c>
      <c r="BZ110">
        <v>0</v>
      </c>
      <c r="CD110">
        <v>100</v>
      </c>
      <c r="CE110">
        <f t="shared" si="76"/>
        <v>14850.000000000005</v>
      </c>
      <c r="CF110">
        <f t="shared" si="77"/>
        <v>55440.000000000015</v>
      </c>
      <c r="CG110">
        <f t="shared" si="78"/>
        <v>7714.2857142857147</v>
      </c>
      <c r="CK110">
        <v>100</v>
      </c>
      <c r="CL110">
        <f t="shared" si="79"/>
        <v>1980</v>
      </c>
      <c r="CM110">
        <f t="shared" si="80"/>
        <v>4949.9999999999982</v>
      </c>
      <c r="CN110">
        <f t="shared" si="81"/>
        <v>0</v>
      </c>
      <c r="CO110">
        <f t="shared" si="82"/>
        <v>7920.0000000000073</v>
      </c>
      <c r="CP110">
        <f t="shared" si="83"/>
        <v>3960.0000000000032</v>
      </c>
      <c r="CQ110">
        <f t="shared" si="84"/>
        <v>4950.0000000000055</v>
      </c>
      <c r="CR110">
        <f t="shared" si="85"/>
        <v>1980.0000000000016</v>
      </c>
      <c r="CS110">
        <f t="shared" si="86"/>
        <v>25740.000000000015</v>
      </c>
      <c r="CU110">
        <v>100</v>
      </c>
      <c r="CV110">
        <f t="shared" si="87"/>
        <v>7.6923076923076886E-2</v>
      </c>
      <c r="CW110">
        <f t="shared" si="88"/>
        <v>0.19230769230769212</v>
      </c>
      <c r="CX110">
        <f t="shared" si="89"/>
        <v>0</v>
      </c>
      <c r="CY110">
        <f t="shared" si="90"/>
        <v>0.30769230769230782</v>
      </c>
      <c r="CZ110">
        <f t="shared" si="91"/>
        <v>0.15384615384615388</v>
      </c>
      <c r="DA110">
        <f t="shared" si="92"/>
        <v>0.1923076923076924</v>
      </c>
      <c r="DB110">
        <f t="shared" si="93"/>
        <v>7.6923076923076941E-2</v>
      </c>
    </row>
    <row r="111" spans="9:106" x14ac:dyDescent="0.15">
      <c r="I111">
        <v>101</v>
      </c>
      <c r="J111">
        <f t="shared" si="99"/>
        <v>7847.0621095141714</v>
      </c>
      <c r="M111" s="47">
        <f t="shared" si="94"/>
        <v>1673.6000000000001</v>
      </c>
      <c r="N111" s="47">
        <f t="shared" si="59"/>
        <v>-1673.6000000000001</v>
      </c>
      <c r="O111" s="47">
        <f t="shared" si="95"/>
        <v>1685</v>
      </c>
      <c r="P111" s="47">
        <f t="shared" si="60"/>
        <v>-3358.6000000000004</v>
      </c>
      <c r="Q111" s="47">
        <f t="shared" si="61"/>
        <v>1569</v>
      </c>
      <c r="V111">
        <v>101</v>
      </c>
      <c r="W111">
        <v>5.95</v>
      </c>
      <c r="Y111">
        <v>101</v>
      </c>
      <c r="Z111">
        <f t="shared" si="96"/>
        <v>1787.5</v>
      </c>
      <c r="AA111">
        <f t="shared" si="100"/>
        <v>1787.5</v>
      </c>
      <c r="AB111" s="30">
        <f t="shared" si="55"/>
        <v>1430</v>
      </c>
      <c r="AC111">
        <f t="shared" si="55"/>
        <v>1430</v>
      </c>
      <c r="AD111">
        <f t="shared" si="55"/>
        <v>715</v>
      </c>
      <c r="AE111">
        <f t="shared" si="55"/>
        <v>715</v>
      </c>
      <c r="AF111">
        <f t="shared" si="63"/>
        <v>3217.5</v>
      </c>
      <c r="AG111">
        <v>101</v>
      </c>
      <c r="AH111">
        <f t="shared" si="64"/>
        <v>1998</v>
      </c>
      <c r="AI111">
        <f t="shared" si="65"/>
        <v>7459.2</v>
      </c>
      <c r="AJ111">
        <f>各个系统的属性占比!AI106</f>
        <v>11.1</v>
      </c>
      <c r="AK111">
        <v>1</v>
      </c>
      <c r="AN111">
        <v>101</v>
      </c>
      <c r="AO111">
        <f t="shared" si="66"/>
        <v>5042.9999999999973</v>
      </c>
      <c r="AP111">
        <f t="shared" si="67"/>
        <v>18827.19999999999</v>
      </c>
      <c r="AQ111">
        <f>各个系统的属性占比!AJ106</f>
        <v>35.020833333333314</v>
      </c>
      <c r="AR111">
        <v>1</v>
      </c>
      <c r="AU111">
        <v>101</v>
      </c>
      <c r="AV111">
        <f t="shared" si="97"/>
        <v>0</v>
      </c>
      <c r="AW111">
        <f t="shared" si="98"/>
        <v>0</v>
      </c>
      <c r="AX111">
        <v>0</v>
      </c>
      <c r="BA111">
        <v>101</v>
      </c>
      <c r="BB111">
        <f t="shared" si="68"/>
        <v>8068.8000000000075</v>
      </c>
      <c r="BC111">
        <f t="shared" si="69"/>
        <v>30123.520000000026</v>
      </c>
      <c r="BD111">
        <f>各个系统的属性占比!AK106</f>
        <v>74.71111111111118</v>
      </c>
      <c r="BE111">
        <v>1</v>
      </c>
      <c r="BH111">
        <v>101</v>
      </c>
      <c r="BI111">
        <f t="shared" si="70"/>
        <v>4034.4000000000033</v>
      </c>
      <c r="BJ111">
        <f t="shared" si="71"/>
        <v>15061.760000000013</v>
      </c>
      <c r="BK111">
        <f>各个系统的属性占比!AM106</f>
        <v>28.016666666666691</v>
      </c>
      <c r="BL111">
        <v>0</v>
      </c>
      <c r="BO111" s="30">
        <v>101</v>
      </c>
      <c r="BP111">
        <f t="shared" si="72"/>
        <v>5043.0000000000045</v>
      </c>
      <c r="BQ111">
        <f t="shared" si="73"/>
        <v>18827.200000000019</v>
      </c>
      <c r="BR111" s="30">
        <f>各个系统的属性占比!AL106</f>
        <v>70.041666666666728</v>
      </c>
      <c r="BS111">
        <v>0</v>
      </c>
      <c r="BV111">
        <v>101</v>
      </c>
      <c r="BW111">
        <f t="shared" si="74"/>
        <v>2017.2000000000016</v>
      </c>
      <c r="BX111">
        <f t="shared" si="75"/>
        <v>7530.8800000000065</v>
      </c>
      <c r="BY111">
        <f>各个系统的属性占比!AN106</f>
        <v>28.016666666666691</v>
      </c>
      <c r="BZ111">
        <v>0</v>
      </c>
      <c r="CD111">
        <v>101</v>
      </c>
      <c r="CE111">
        <f t="shared" si="76"/>
        <v>15109.800000000005</v>
      </c>
      <c r="CF111">
        <f t="shared" si="77"/>
        <v>56409.920000000013</v>
      </c>
      <c r="CG111">
        <f t="shared" si="78"/>
        <v>7847.0621095141714</v>
      </c>
      <c r="CK111">
        <v>101</v>
      </c>
      <c r="CL111">
        <f t="shared" si="79"/>
        <v>1998</v>
      </c>
      <c r="CM111">
        <f t="shared" si="80"/>
        <v>5042.9999999999973</v>
      </c>
      <c r="CN111">
        <f t="shared" si="81"/>
        <v>0</v>
      </c>
      <c r="CO111">
        <f t="shared" si="82"/>
        <v>8068.8000000000075</v>
      </c>
      <c r="CP111">
        <f t="shared" si="83"/>
        <v>4034.4000000000033</v>
      </c>
      <c r="CQ111">
        <f t="shared" si="84"/>
        <v>5043.0000000000045</v>
      </c>
      <c r="CR111">
        <f t="shared" si="85"/>
        <v>2017.2000000000016</v>
      </c>
      <c r="CS111">
        <f t="shared" si="86"/>
        <v>26204.400000000012</v>
      </c>
      <c r="CU111">
        <v>101</v>
      </c>
      <c r="CV111">
        <f t="shared" si="87"/>
        <v>7.6246737189174296E-2</v>
      </c>
      <c r="CW111">
        <f t="shared" si="88"/>
        <v>0.19244859641892181</v>
      </c>
      <c r="CX111">
        <f t="shared" si="89"/>
        <v>0</v>
      </c>
      <c r="CY111">
        <f t="shared" si="90"/>
        <v>0.30791775427027535</v>
      </c>
      <c r="CZ111">
        <f t="shared" si="91"/>
        <v>0.15395887713513767</v>
      </c>
      <c r="DA111">
        <f t="shared" si="92"/>
        <v>0.19244859641892209</v>
      </c>
      <c r="DB111">
        <f t="shared" si="93"/>
        <v>7.6979438567568836E-2</v>
      </c>
    </row>
    <row r="112" spans="9:106" x14ac:dyDescent="0.15">
      <c r="I112">
        <v>102</v>
      </c>
      <c r="J112">
        <f t="shared" si="99"/>
        <v>7980.9021361482401</v>
      </c>
      <c r="M112" s="47">
        <f t="shared" si="94"/>
        <v>1673.6000000000001</v>
      </c>
      <c r="N112" s="47">
        <f t="shared" si="59"/>
        <v>-1673.6000000000001</v>
      </c>
      <c r="O112" s="47">
        <f t="shared" si="95"/>
        <v>1720</v>
      </c>
      <c r="P112" s="47">
        <f t="shared" si="60"/>
        <v>-3393.6000000000004</v>
      </c>
      <c r="Q112" s="47">
        <f t="shared" si="61"/>
        <v>1596</v>
      </c>
      <c r="V112">
        <v>102</v>
      </c>
      <c r="W112">
        <v>6</v>
      </c>
      <c r="Y112">
        <v>102</v>
      </c>
      <c r="Z112">
        <f t="shared" si="96"/>
        <v>1817.5</v>
      </c>
      <c r="AA112">
        <f t="shared" si="100"/>
        <v>1817.5</v>
      </c>
      <c r="AB112" s="30">
        <f t="shared" si="55"/>
        <v>1454</v>
      </c>
      <c r="AC112">
        <f t="shared" si="55"/>
        <v>1454</v>
      </c>
      <c r="AD112">
        <f t="shared" si="55"/>
        <v>727</v>
      </c>
      <c r="AE112">
        <f t="shared" si="55"/>
        <v>727</v>
      </c>
      <c r="AF112">
        <f t="shared" si="63"/>
        <v>3271.5</v>
      </c>
      <c r="AG112">
        <v>102</v>
      </c>
      <c r="AH112">
        <f t="shared" si="64"/>
        <v>2015.9999999999998</v>
      </c>
      <c r="AI112">
        <f t="shared" si="65"/>
        <v>7526.4</v>
      </c>
      <c r="AJ112">
        <f>各个系统的属性占比!AI107</f>
        <v>11.2</v>
      </c>
      <c r="AK112">
        <v>1</v>
      </c>
      <c r="AN112">
        <v>102</v>
      </c>
      <c r="AO112">
        <f t="shared" si="66"/>
        <v>5135.9999999999964</v>
      </c>
      <c r="AP112">
        <f t="shared" si="67"/>
        <v>19174.399999999987</v>
      </c>
      <c r="AQ112">
        <f>各个系统的属性占比!AJ107</f>
        <v>35.666666666666643</v>
      </c>
      <c r="AR112">
        <v>1</v>
      </c>
      <c r="AU112">
        <v>102</v>
      </c>
      <c r="AV112">
        <f t="shared" si="97"/>
        <v>0</v>
      </c>
      <c r="AW112">
        <f t="shared" si="98"/>
        <v>0</v>
      </c>
      <c r="AX112">
        <v>0</v>
      </c>
      <c r="BA112">
        <v>102</v>
      </c>
      <c r="BB112">
        <f t="shared" si="68"/>
        <v>8217.6000000000076</v>
      </c>
      <c r="BC112">
        <f t="shared" si="69"/>
        <v>30679.040000000026</v>
      </c>
      <c r="BD112">
        <f>各个系统的属性占比!AK107</f>
        <v>76.08888888888896</v>
      </c>
      <c r="BE112">
        <v>1</v>
      </c>
      <c r="BH112">
        <v>102</v>
      </c>
      <c r="BI112">
        <f t="shared" si="70"/>
        <v>4108.8000000000038</v>
      </c>
      <c r="BJ112">
        <f t="shared" si="71"/>
        <v>15339.520000000015</v>
      </c>
      <c r="BK112">
        <f>各个系统的属性占比!AM107</f>
        <v>28.53333333333336</v>
      </c>
      <c r="BL112">
        <v>0</v>
      </c>
      <c r="BO112" s="30">
        <v>102</v>
      </c>
      <c r="BP112">
        <f t="shared" si="72"/>
        <v>5136.0000000000045</v>
      </c>
      <c r="BQ112">
        <f t="shared" si="73"/>
        <v>19174.40000000002</v>
      </c>
      <c r="BR112" s="30">
        <f>各个系统的属性占比!AL107</f>
        <v>71.3333333333334</v>
      </c>
      <c r="BS112">
        <v>0</v>
      </c>
      <c r="BV112">
        <v>102</v>
      </c>
      <c r="BW112">
        <f t="shared" si="74"/>
        <v>2054.4000000000019</v>
      </c>
      <c r="BX112">
        <f t="shared" si="75"/>
        <v>7669.7600000000075</v>
      </c>
      <c r="BY112">
        <f>各个系统的属性占比!AN107</f>
        <v>28.53333333333336</v>
      </c>
      <c r="BZ112">
        <v>0</v>
      </c>
      <c r="CD112">
        <v>102</v>
      </c>
      <c r="CE112">
        <f t="shared" si="76"/>
        <v>15369.600000000004</v>
      </c>
      <c r="CF112">
        <f t="shared" si="77"/>
        <v>57379.840000000011</v>
      </c>
      <c r="CG112">
        <f t="shared" si="78"/>
        <v>7980.9021361482401</v>
      </c>
      <c r="CK112">
        <v>102</v>
      </c>
      <c r="CL112">
        <f t="shared" si="79"/>
        <v>2015.9999999999998</v>
      </c>
      <c r="CM112">
        <f t="shared" si="80"/>
        <v>5135.9999999999964</v>
      </c>
      <c r="CN112">
        <f t="shared" si="81"/>
        <v>0</v>
      </c>
      <c r="CO112">
        <f t="shared" si="82"/>
        <v>8217.6000000000076</v>
      </c>
      <c r="CP112">
        <f t="shared" si="83"/>
        <v>4108.8000000000038</v>
      </c>
      <c r="CQ112">
        <f t="shared" si="84"/>
        <v>5136.0000000000045</v>
      </c>
      <c r="CR112">
        <f t="shared" si="85"/>
        <v>2054.4000000000019</v>
      </c>
      <c r="CS112">
        <f t="shared" si="86"/>
        <v>26668.800000000014</v>
      </c>
      <c r="CU112">
        <v>102</v>
      </c>
      <c r="CV112">
        <f t="shared" si="87"/>
        <v>7.5593952483801255E-2</v>
      </c>
      <c r="CW112">
        <f t="shared" si="88"/>
        <v>0.19258459323254115</v>
      </c>
      <c r="CX112">
        <f t="shared" si="89"/>
        <v>0</v>
      </c>
      <c r="CY112">
        <f t="shared" si="90"/>
        <v>0.30813534917206636</v>
      </c>
      <c r="CZ112">
        <f t="shared" si="91"/>
        <v>0.15406767458603318</v>
      </c>
      <c r="DA112">
        <f t="shared" si="92"/>
        <v>0.19258459323254146</v>
      </c>
      <c r="DB112">
        <f t="shared" si="93"/>
        <v>7.7033837293016591E-2</v>
      </c>
    </row>
    <row r="113" spans="9:106" x14ac:dyDescent="0.15">
      <c r="I113">
        <v>103</v>
      </c>
      <c r="J113">
        <f t="shared" si="99"/>
        <v>8115.8067767048306</v>
      </c>
      <c r="M113" s="47">
        <f t="shared" si="94"/>
        <v>1673.6000000000001</v>
      </c>
      <c r="N113" s="47">
        <f t="shared" si="59"/>
        <v>-1673.6000000000001</v>
      </c>
      <c r="O113" s="47">
        <f t="shared" si="95"/>
        <v>1755</v>
      </c>
      <c r="P113" s="47">
        <f t="shared" si="60"/>
        <v>-3428.6000000000004</v>
      </c>
      <c r="Q113" s="47">
        <f t="shared" si="61"/>
        <v>1623</v>
      </c>
      <c r="V113">
        <v>103</v>
      </c>
      <c r="W113">
        <v>6.05</v>
      </c>
      <c r="Y113">
        <v>103</v>
      </c>
      <c r="Z113">
        <f t="shared" si="96"/>
        <v>1847.75</v>
      </c>
      <c r="AA113">
        <f t="shared" si="100"/>
        <v>1847.75</v>
      </c>
      <c r="AB113" s="30">
        <f t="shared" si="55"/>
        <v>1478.2</v>
      </c>
      <c r="AC113">
        <f t="shared" si="55"/>
        <v>1478.2</v>
      </c>
      <c r="AD113">
        <f t="shared" si="55"/>
        <v>739.1</v>
      </c>
      <c r="AE113">
        <f t="shared" si="55"/>
        <v>739.1</v>
      </c>
      <c r="AF113">
        <f t="shared" si="63"/>
        <v>3325.95</v>
      </c>
      <c r="AG113">
        <v>103</v>
      </c>
      <c r="AH113">
        <f t="shared" si="64"/>
        <v>2034.0000000000002</v>
      </c>
      <c r="AI113">
        <f t="shared" si="65"/>
        <v>7593.6</v>
      </c>
      <c r="AJ113">
        <f>各个系统的属性占比!AI108</f>
        <v>11.3</v>
      </c>
      <c r="AK113">
        <v>1</v>
      </c>
      <c r="AN113">
        <v>103</v>
      </c>
      <c r="AO113">
        <f t="shared" si="66"/>
        <v>5228.9999999999973</v>
      </c>
      <c r="AP113">
        <f t="shared" si="67"/>
        <v>19521.599999999988</v>
      </c>
      <c r="AQ113">
        <f>各个系统的属性占比!AJ108</f>
        <v>36.312499999999979</v>
      </c>
      <c r="AR113">
        <v>1</v>
      </c>
      <c r="AU113">
        <v>103</v>
      </c>
      <c r="AV113">
        <f t="shared" si="97"/>
        <v>0</v>
      </c>
      <c r="AW113">
        <f t="shared" si="98"/>
        <v>0</v>
      </c>
      <c r="AX113">
        <v>0</v>
      </c>
      <c r="BA113">
        <v>103</v>
      </c>
      <c r="BB113">
        <f t="shared" si="68"/>
        <v>8366.4000000000087</v>
      </c>
      <c r="BC113">
        <f t="shared" si="69"/>
        <v>31234.560000000027</v>
      </c>
      <c r="BD113">
        <f>各个系统的属性占比!AK108</f>
        <v>77.46666666666674</v>
      </c>
      <c r="BE113">
        <v>1</v>
      </c>
      <c r="BH113">
        <v>103</v>
      </c>
      <c r="BI113">
        <f t="shared" si="70"/>
        <v>4183.2000000000044</v>
      </c>
      <c r="BJ113">
        <f t="shared" si="71"/>
        <v>15617.280000000017</v>
      </c>
      <c r="BK113">
        <f>各个系统的属性占比!AM108</f>
        <v>29.050000000000029</v>
      </c>
      <c r="BL113">
        <v>0</v>
      </c>
      <c r="BO113" s="30">
        <v>103</v>
      </c>
      <c r="BP113">
        <f t="shared" si="72"/>
        <v>5229.0000000000036</v>
      </c>
      <c r="BQ113">
        <f t="shared" si="73"/>
        <v>19521.600000000017</v>
      </c>
      <c r="BR113" s="30">
        <f>各个系统的属性占比!AL108</f>
        <v>72.625000000000057</v>
      </c>
      <c r="BS113">
        <v>0</v>
      </c>
      <c r="BV113">
        <v>103</v>
      </c>
      <c r="BW113">
        <f t="shared" si="74"/>
        <v>2091.6000000000022</v>
      </c>
      <c r="BX113">
        <f t="shared" si="75"/>
        <v>7808.6400000000085</v>
      </c>
      <c r="BY113">
        <f>各个系统的属性占比!AN108</f>
        <v>29.050000000000029</v>
      </c>
      <c r="BZ113">
        <v>0</v>
      </c>
      <c r="CD113">
        <v>103</v>
      </c>
      <c r="CE113">
        <f t="shared" si="76"/>
        <v>15629.400000000005</v>
      </c>
      <c r="CF113">
        <f t="shared" si="77"/>
        <v>58349.760000000017</v>
      </c>
      <c r="CG113">
        <f t="shared" si="78"/>
        <v>8115.8067767048306</v>
      </c>
      <c r="CK113">
        <v>103</v>
      </c>
      <c r="CL113">
        <f t="shared" si="79"/>
        <v>2034.0000000000002</v>
      </c>
      <c r="CM113">
        <f t="shared" si="80"/>
        <v>5228.9999999999973</v>
      </c>
      <c r="CN113">
        <f t="shared" si="81"/>
        <v>0</v>
      </c>
      <c r="CO113">
        <f t="shared" si="82"/>
        <v>8366.4000000000087</v>
      </c>
      <c r="CP113">
        <f t="shared" si="83"/>
        <v>4183.2000000000044</v>
      </c>
      <c r="CQ113">
        <f t="shared" si="84"/>
        <v>5229.0000000000036</v>
      </c>
      <c r="CR113">
        <f t="shared" si="85"/>
        <v>2091.6000000000022</v>
      </c>
      <c r="CS113">
        <f t="shared" si="86"/>
        <v>27133.200000000015</v>
      </c>
      <c r="CU113">
        <v>103</v>
      </c>
      <c r="CV113">
        <f t="shared" si="87"/>
        <v>7.4963513334217829E-2</v>
      </c>
      <c r="CW113">
        <f t="shared" si="88"/>
        <v>0.19271593472203774</v>
      </c>
      <c r="CX113">
        <f t="shared" si="89"/>
        <v>0</v>
      </c>
      <c r="CY113">
        <f t="shared" si="90"/>
        <v>0.30834549555526086</v>
      </c>
      <c r="CZ113">
        <f t="shared" si="91"/>
        <v>0.15417274777763043</v>
      </c>
      <c r="DA113">
        <f t="shared" si="92"/>
        <v>0.19271593472203796</v>
      </c>
      <c r="DB113">
        <f t="shared" si="93"/>
        <v>7.7086373888815216E-2</v>
      </c>
    </row>
    <row r="114" spans="9:106" x14ac:dyDescent="0.15">
      <c r="I114">
        <v>104</v>
      </c>
      <c r="J114">
        <f t="shared" si="99"/>
        <v>8251.7770495006789</v>
      </c>
      <c r="M114" s="47">
        <f t="shared" si="94"/>
        <v>1673.6000000000001</v>
      </c>
      <c r="N114" s="47">
        <f t="shared" si="59"/>
        <v>-1673.6000000000001</v>
      </c>
      <c r="O114" s="47">
        <f t="shared" si="95"/>
        <v>1790</v>
      </c>
      <c r="P114" s="47">
        <f t="shared" si="60"/>
        <v>-3463.6000000000004</v>
      </c>
      <c r="Q114" s="47">
        <f t="shared" si="61"/>
        <v>1650</v>
      </c>
      <c r="V114">
        <v>104</v>
      </c>
      <c r="W114">
        <v>6.1</v>
      </c>
      <c r="Y114">
        <v>104</v>
      </c>
      <c r="Z114">
        <f t="shared" si="96"/>
        <v>1878.25</v>
      </c>
      <c r="AA114">
        <f t="shared" si="100"/>
        <v>1878.25</v>
      </c>
      <c r="AB114" s="30">
        <f t="shared" si="55"/>
        <v>1502.6000000000001</v>
      </c>
      <c r="AC114">
        <f t="shared" si="55"/>
        <v>1502.6000000000001</v>
      </c>
      <c r="AD114">
        <f t="shared" si="55"/>
        <v>751.30000000000007</v>
      </c>
      <c r="AE114">
        <f t="shared" si="55"/>
        <v>751.30000000000007</v>
      </c>
      <c r="AF114">
        <f t="shared" si="63"/>
        <v>3380.8500000000004</v>
      </c>
      <c r="AG114">
        <v>104</v>
      </c>
      <c r="AH114">
        <f t="shared" si="64"/>
        <v>2052</v>
      </c>
      <c r="AI114">
        <f t="shared" si="65"/>
        <v>7660.8</v>
      </c>
      <c r="AJ114">
        <f>各个系统的属性占比!AI109</f>
        <v>11.4</v>
      </c>
      <c r="AK114">
        <v>1</v>
      </c>
      <c r="AN114">
        <v>104</v>
      </c>
      <c r="AO114">
        <f t="shared" si="66"/>
        <v>5321.9999999999964</v>
      </c>
      <c r="AP114">
        <f t="shared" si="67"/>
        <v>19868.799999999988</v>
      </c>
      <c r="AQ114">
        <f>各个系统的属性占比!AJ109</f>
        <v>36.958333333333307</v>
      </c>
      <c r="AR114">
        <v>1</v>
      </c>
      <c r="AU114">
        <v>104</v>
      </c>
      <c r="AV114">
        <f t="shared" si="97"/>
        <v>0</v>
      </c>
      <c r="AW114">
        <f t="shared" si="98"/>
        <v>0</v>
      </c>
      <c r="AX114">
        <v>0</v>
      </c>
      <c r="BA114">
        <v>104</v>
      </c>
      <c r="BB114">
        <f t="shared" si="68"/>
        <v>8515.200000000008</v>
      </c>
      <c r="BC114">
        <f t="shared" si="69"/>
        <v>31790.080000000031</v>
      </c>
      <c r="BD114">
        <f>各个系统的属性占比!AK109</f>
        <v>78.84444444444452</v>
      </c>
      <c r="BE114">
        <v>1</v>
      </c>
      <c r="BH114">
        <v>104</v>
      </c>
      <c r="BI114">
        <f t="shared" si="70"/>
        <v>4257.6000000000049</v>
      </c>
      <c r="BJ114">
        <f t="shared" si="71"/>
        <v>15895.040000000017</v>
      </c>
      <c r="BK114">
        <f>各个系统的属性占比!AM109</f>
        <v>29.566666666666698</v>
      </c>
      <c r="BL114">
        <v>0</v>
      </c>
      <c r="BO114" s="30">
        <v>104</v>
      </c>
      <c r="BP114">
        <f t="shared" si="72"/>
        <v>5322.0000000000036</v>
      </c>
      <c r="BQ114">
        <f t="shared" si="73"/>
        <v>19868.800000000014</v>
      </c>
      <c r="BR114" s="30">
        <f>各个系统的属性占比!AL109</f>
        <v>73.916666666666714</v>
      </c>
      <c r="BS114">
        <v>0</v>
      </c>
      <c r="BV114">
        <v>104</v>
      </c>
      <c r="BW114">
        <f t="shared" si="74"/>
        <v>2128.8000000000025</v>
      </c>
      <c r="BX114">
        <f t="shared" si="75"/>
        <v>7947.5200000000086</v>
      </c>
      <c r="BY114">
        <f>各个系统的属性占比!AN109</f>
        <v>29.566666666666698</v>
      </c>
      <c r="BZ114">
        <v>0</v>
      </c>
      <c r="CD114">
        <v>104</v>
      </c>
      <c r="CE114">
        <f t="shared" si="76"/>
        <v>15889.200000000004</v>
      </c>
      <c r="CF114">
        <f t="shared" si="77"/>
        <v>59319.680000000022</v>
      </c>
      <c r="CG114">
        <f t="shared" si="78"/>
        <v>8251.7770495006789</v>
      </c>
      <c r="CK114">
        <v>104</v>
      </c>
      <c r="CL114">
        <f t="shared" si="79"/>
        <v>2052</v>
      </c>
      <c r="CM114">
        <f t="shared" si="80"/>
        <v>5321.9999999999964</v>
      </c>
      <c r="CN114">
        <f t="shared" si="81"/>
        <v>0</v>
      </c>
      <c r="CO114">
        <f t="shared" si="82"/>
        <v>8515.200000000008</v>
      </c>
      <c r="CP114">
        <f t="shared" si="83"/>
        <v>4257.6000000000049</v>
      </c>
      <c r="CQ114">
        <f t="shared" si="84"/>
        <v>5322.0000000000036</v>
      </c>
      <c r="CR114">
        <f t="shared" si="85"/>
        <v>2128.8000000000025</v>
      </c>
      <c r="CS114">
        <f t="shared" si="86"/>
        <v>27597.600000000017</v>
      </c>
      <c r="CU114">
        <v>104</v>
      </c>
      <c r="CV114">
        <f t="shared" si="87"/>
        <v>7.4354291677537127E-2</v>
      </c>
      <c r="CW114">
        <f t="shared" si="88"/>
        <v>0.19284285590051284</v>
      </c>
      <c r="CX114">
        <f t="shared" si="89"/>
        <v>0</v>
      </c>
      <c r="CY114">
        <f t="shared" si="90"/>
        <v>0.30854856944082104</v>
      </c>
      <c r="CZ114">
        <f t="shared" si="91"/>
        <v>0.15427428472041055</v>
      </c>
      <c r="DA114">
        <f t="shared" si="92"/>
        <v>0.19284285590051312</v>
      </c>
      <c r="DB114">
        <f t="shared" si="93"/>
        <v>7.7137142360205274E-2</v>
      </c>
    </row>
    <row r="115" spans="9:106" x14ac:dyDescent="0.15">
      <c r="I115">
        <v>105</v>
      </c>
      <c r="J115">
        <f t="shared" si="99"/>
        <v>8388.8140080608409</v>
      </c>
      <c r="M115" s="47">
        <f t="shared" si="94"/>
        <v>1673.6000000000001</v>
      </c>
      <c r="N115" s="47">
        <f t="shared" si="59"/>
        <v>-1673.6000000000001</v>
      </c>
      <c r="O115" s="47">
        <f t="shared" si="95"/>
        <v>1825</v>
      </c>
      <c r="P115" s="47">
        <f t="shared" si="60"/>
        <v>-3498.6000000000004</v>
      </c>
      <c r="Q115" s="47">
        <f t="shared" si="61"/>
        <v>1678</v>
      </c>
      <c r="V115">
        <v>105</v>
      </c>
      <c r="W115">
        <v>6.15</v>
      </c>
      <c r="Y115">
        <v>105</v>
      </c>
      <c r="Z115">
        <f t="shared" si="96"/>
        <v>1909</v>
      </c>
      <c r="AA115">
        <f t="shared" si="100"/>
        <v>1909</v>
      </c>
      <c r="AB115" s="30">
        <f t="shared" si="55"/>
        <v>1527.2</v>
      </c>
      <c r="AC115">
        <f t="shared" si="55"/>
        <v>1527.2</v>
      </c>
      <c r="AD115">
        <f t="shared" si="55"/>
        <v>763.6</v>
      </c>
      <c r="AE115">
        <f t="shared" si="55"/>
        <v>763.6</v>
      </c>
      <c r="AF115">
        <f t="shared" si="63"/>
        <v>3436.2</v>
      </c>
      <c r="AG115">
        <v>105</v>
      </c>
      <c r="AH115">
        <f t="shared" si="64"/>
        <v>2070</v>
      </c>
      <c r="AI115">
        <f t="shared" si="65"/>
        <v>7728</v>
      </c>
      <c r="AJ115">
        <f>各个系统的属性占比!AI110</f>
        <v>11.5</v>
      </c>
      <c r="AK115">
        <v>1</v>
      </c>
      <c r="AN115">
        <v>105</v>
      </c>
      <c r="AO115">
        <f t="shared" si="66"/>
        <v>5414.9999999999964</v>
      </c>
      <c r="AP115">
        <f t="shared" si="67"/>
        <v>20215.999999999989</v>
      </c>
      <c r="AQ115">
        <f>各个系统的属性占比!AJ110</f>
        <v>37.604166666666643</v>
      </c>
      <c r="AR115">
        <v>1</v>
      </c>
      <c r="AU115">
        <v>105</v>
      </c>
      <c r="AV115">
        <f t="shared" si="97"/>
        <v>0</v>
      </c>
      <c r="AW115">
        <f t="shared" si="98"/>
        <v>0</v>
      </c>
      <c r="AX115">
        <v>0</v>
      </c>
      <c r="BA115">
        <v>105</v>
      </c>
      <c r="BB115">
        <f t="shared" si="68"/>
        <v>8664.0000000000091</v>
      </c>
      <c r="BC115">
        <f t="shared" si="69"/>
        <v>32345.600000000035</v>
      </c>
      <c r="BD115">
        <f>各个系统的属性占比!AK110</f>
        <v>80.222222222222314</v>
      </c>
      <c r="BE115">
        <v>1</v>
      </c>
      <c r="BH115">
        <v>105</v>
      </c>
      <c r="BI115">
        <f t="shared" si="70"/>
        <v>4332.0000000000045</v>
      </c>
      <c r="BJ115">
        <f t="shared" si="71"/>
        <v>16172.800000000017</v>
      </c>
      <c r="BK115">
        <f>各个系统的属性占比!AM110</f>
        <v>30.083333333333364</v>
      </c>
      <c r="BL115">
        <v>0</v>
      </c>
      <c r="BO115" s="30">
        <v>105</v>
      </c>
      <c r="BP115">
        <f t="shared" si="72"/>
        <v>5415.0000000000036</v>
      </c>
      <c r="BQ115">
        <f t="shared" si="73"/>
        <v>20216.000000000015</v>
      </c>
      <c r="BR115" s="30">
        <f>各个系统的属性占比!AL110</f>
        <v>75.208333333333385</v>
      </c>
      <c r="BS115">
        <v>0</v>
      </c>
      <c r="BV115">
        <v>105</v>
      </c>
      <c r="BW115">
        <f t="shared" si="74"/>
        <v>2166.0000000000023</v>
      </c>
      <c r="BX115">
        <f t="shared" si="75"/>
        <v>8086.4000000000087</v>
      </c>
      <c r="BY115">
        <f>各个系统的属性占比!AN110</f>
        <v>30.083333333333364</v>
      </c>
      <c r="BZ115">
        <v>0</v>
      </c>
      <c r="CD115">
        <v>105</v>
      </c>
      <c r="CE115">
        <f t="shared" si="76"/>
        <v>16149.000000000005</v>
      </c>
      <c r="CF115">
        <f t="shared" si="77"/>
        <v>60289.60000000002</v>
      </c>
      <c r="CG115">
        <f t="shared" si="78"/>
        <v>8388.8140080608409</v>
      </c>
      <c r="CK115">
        <v>105</v>
      </c>
      <c r="CL115">
        <f t="shared" si="79"/>
        <v>2070</v>
      </c>
      <c r="CM115">
        <f t="shared" si="80"/>
        <v>5414.9999999999964</v>
      </c>
      <c r="CN115">
        <f t="shared" si="81"/>
        <v>0</v>
      </c>
      <c r="CO115">
        <f t="shared" si="82"/>
        <v>8664.0000000000091</v>
      </c>
      <c r="CP115">
        <f t="shared" si="83"/>
        <v>4332.0000000000045</v>
      </c>
      <c r="CQ115">
        <f t="shared" si="84"/>
        <v>5415.0000000000036</v>
      </c>
      <c r="CR115">
        <f t="shared" si="85"/>
        <v>2166.0000000000023</v>
      </c>
      <c r="CS115">
        <f t="shared" si="86"/>
        <v>28062.000000000018</v>
      </c>
      <c r="CU115">
        <v>105</v>
      </c>
      <c r="CV115">
        <f t="shared" si="87"/>
        <v>7.3765234124438694E-2</v>
      </c>
      <c r="CW115">
        <f t="shared" si="88"/>
        <v>0.19296557622407501</v>
      </c>
      <c r="CX115">
        <f t="shared" si="89"/>
        <v>0</v>
      </c>
      <c r="CY115">
        <f t="shared" si="90"/>
        <v>0.30874492195852055</v>
      </c>
      <c r="CZ115">
        <f t="shared" si="91"/>
        <v>0.15437246097926027</v>
      </c>
      <c r="DA115">
        <f t="shared" si="92"/>
        <v>0.19296557622407526</v>
      </c>
      <c r="DB115">
        <f t="shared" si="93"/>
        <v>7.7186230489630137E-2</v>
      </c>
    </row>
    <row r="116" spans="9:106" x14ac:dyDescent="0.15">
      <c r="I116">
        <v>106</v>
      </c>
      <c r="J116">
        <f t="shared" si="99"/>
        <v>8526.9187405493685</v>
      </c>
      <c r="M116" s="47">
        <f t="shared" si="94"/>
        <v>1673.6000000000001</v>
      </c>
      <c r="N116" s="47">
        <f t="shared" si="59"/>
        <v>-1673.6000000000001</v>
      </c>
      <c r="O116" s="47">
        <f t="shared" si="95"/>
        <v>1860</v>
      </c>
      <c r="P116" s="47">
        <f t="shared" si="60"/>
        <v>-3533.6000000000004</v>
      </c>
      <c r="Q116" s="47">
        <f t="shared" si="61"/>
        <v>1705</v>
      </c>
      <c r="V116">
        <v>106</v>
      </c>
      <c r="W116">
        <v>6.2</v>
      </c>
      <c r="Y116">
        <v>106</v>
      </c>
      <c r="Z116">
        <f t="shared" si="96"/>
        <v>1940</v>
      </c>
      <c r="AA116">
        <f t="shared" si="100"/>
        <v>1940</v>
      </c>
      <c r="AB116" s="30">
        <f t="shared" si="55"/>
        <v>1552</v>
      </c>
      <c r="AC116">
        <f t="shared" si="55"/>
        <v>1552</v>
      </c>
      <c r="AD116">
        <f t="shared" si="55"/>
        <v>776</v>
      </c>
      <c r="AE116">
        <f t="shared" si="55"/>
        <v>776</v>
      </c>
      <c r="AF116">
        <f t="shared" si="63"/>
        <v>3492</v>
      </c>
      <c r="AG116">
        <v>106</v>
      </c>
      <c r="AH116">
        <f t="shared" si="64"/>
        <v>2088</v>
      </c>
      <c r="AI116">
        <f t="shared" si="65"/>
        <v>7795.2</v>
      </c>
      <c r="AJ116">
        <f>各个系统的属性占比!AI111</f>
        <v>11.6</v>
      </c>
      <c r="AK116">
        <v>1</v>
      </c>
      <c r="AN116">
        <v>106</v>
      </c>
      <c r="AO116">
        <f t="shared" si="66"/>
        <v>5507.9999999999964</v>
      </c>
      <c r="AP116">
        <f t="shared" si="67"/>
        <v>20563.199999999986</v>
      </c>
      <c r="AQ116">
        <f>各个系统的属性占比!AJ111</f>
        <v>38.249999999999972</v>
      </c>
      <c r="AR116">
        <v>1</v>
      </c>
      <c r="AU116">
        <v>106</v>
      </c>
      <c r="AV116">
        <f t="shared" si="97"/>
        <v>0</v>
      </c>
      <c r="AW116">
        <f t="shared" si="98"/>
        <v>0</v>
      </c>
      <c r="AX116">
        <v>0</v>
      </c>
      <c r="BA116">
        <v>106</v>
      </c>
      <c r="BB116">
        <f t="shared" si="68"/>
        <v>8812.8000000000102</v>
      </c>
      <c r="BC116">
        <f t="shared" si="69"/>
        <v>32901.120000000039</v>
      </c>
      <c r="BD116">
        <f>各个系统的属性占比!AK111</f>
        <v>81.600000000000094</v>
      </c>
      <c r="BE116">
        <v>1</v>
      </c>
      <c r="BH116">
        <v>106</v>
      </c>
      <c r="BI116">
        <f t="shared" si="70"/>
        <v>4406.4000000000051</v>
      </c>
      <c r="BJ116">
        <f t="shared" si="71"/>
        <v>16450.560000000019</v>
      </c>
      <c r="BK116">
        <f>各个系统的属性占比!AM111</f>
        <v>30.600000000000033</v>
      </c>
      <c r="BL116">
        <v>0</v>
      </c>
      <c r="BO116" s="30">
        <v>106</v>
      </c>
      <c r="BP116">
        <f t="shared" si="72"/>
        <v>5508.0000000000027</v>
      </c>
      <c r="BQ116">
        <f t="shared" si="73"/>
        <v>20563.200000000012</v>
      </c>
      <c r="BR116" s="30">
        <f>各个系统的属性占比!AL111</f>
        <v>76.500000000000043</v>
      </c>
      <c r="BS116">
        <v>0</v>
      </c>
      <c r="BV116">
        <v>106</v>
      </c>
      <c r="BW116">
        <f t="shared" si="74"/>
        <v>2203.2000000000025</v>
      </c>
      <c r="BX116">
        <f t="shared" si="75"/>
        <v>8225.2800000000097</v>
      </c>
      <c r="BY116">
        <f>各个系统的属性占比!AN111</f>
        <v>30.600000000000033</v>
      </c>
      <c r="BZ116">
        <v>0</v>
      </c>
      <c r="CD116">
        <v>106</v>
      </c>
      <c r="CE116">
        <f t="shared" si="76"/>
        <v>16408.800000000007</v>
      </c>
      <c r="CF116">
        <f t="shared" si="77"/>
        <v>61259.520000000026</v>
      </c>
      <c r="CG116">
        <f t="shared" si="78"/>
        <v>8526.9187405493685</v>
      </c>
      <c r="CK116">
        <v>106</v>
      </c>
      <c r="CL116">
        <f t="shared" si="79"/>
        <v>2088</v>
      </c>
      <c r="CM116">
        <f t="shared" si="80"/>
        <v>5507.9999999999964</v>
      </c>
      <c r="CN116">
        <f t="shared" si="81"/>
        <v>0</v>
      </c>
      <c r="CO116">
        <f t="shared" si="82"/>
        <v>8812.8000000000102</v>
      </c>
      <c r="CP116">
        <f t="shared" si="83"/>
        <v>4406.4000000000051</v>
      </c>
      <c r="CQ116">
        <f t="shared" si="84"/>
        <v>5508.0000000000027</v>
      </c>
      <c r="CR116">
        <f t="shared" si="85"/>
        <v>2203.2000000000025</v>
      </c>
      <c r="CS116">
        <f t="shared" si="86"/>
        <v>28526.400000000016</v>
      </c>
      <c r="CU116">
        <v>106</v>
      </c>
      <c r="CV116">
        <f t="shared" si="87"/>
        <v>7.3195355880868201E-2</v>
      </c>
      <c r="CW116">
        <f t="shared" si="88"/>
        <v>0.1930843008581522</v>
      </c>
      <c r="CX116">
        <f t="shared" si="89"/>
        <v>0</v>
      </c>
      <c r="CY116">
        <f t="shared" si="90"/>
        <v>0.30893488137304409</v>
      </c>
      <c r="CZ116">
        <f t="shared" si="91"/>
        <v>0.15446744068652205</v>
      </c>
      <c r="DA116">
        <f t="shared" si="92"/>
        <v>0.19308430085815242</v>
      </c>
      <c r="DB116">
        <f t="shared" si="93"/>
        <v>7.7233720343261023E-2</v>
      </c>
    </row>
    <row r="117" spans="9:106" x14ac:dyDescent="0.15">
      <c r="I117">
        <v>107</v>
      </c>
      <c r="J117">
        <f t="shared" si="99"/>
        <v>8666.0923692212618</v>
      </c>
      <c r="M117" s="47">
        <f t="shared" si="94"/>
        <v>1673.6000000000001</v>
      </c>
      <c r="N117" s="47">
        <f t="shared" si="59"/>
        <v>-1673.6000000000001</v>
      </c>
      <c r="O117" s="47">
        <f t="shared" si="95"/>
        <v>1895</v>
      </c>
      <c r="P117" s="47">
        <f t="shared" si="60"/>
        <v>-3568.6000000000004</v>
      </c>
      <c r="Q117" s="47">
        <f t="shared" si="61"/>
        <v>1733</v>
      </c>
      <c r="V117">
        <v>107</v>
      </c>
      <c r="W117">
        <v>6.25</v>
      </c>
      <c r="Y117">
        <v>107</v>
      </c>
      <c r="Z117">
        <f t="shared" si="96"/>
        <v>1971.25</v>
      </c>
      <c r="AA117">
        <f t="shared" si="100"/>
        <v>1971.25</v>
      </c>
      <c r="AB117" s="30">
        <f t="shared" si="55"/>
        <v>1577</v>
      </c>
      <c r="AC117">
        <f t="shared" si="55"/>
        <v>1577</v>
      </c>
      <c r="AD117">
        <f t="shared" si="55"/>
        <v>788.5</v>
      </c>
      <c r="AE117">
        <f t="shared" si="55"/>
        <v>788.5</v>
      </c>
      <c r="AF117">
        <f t="shared" si="63"/>
        <v>3548.25</v>
      </c>
      <c r="AG117">
        <v>107</v>
      </c>
      <c r="AH117">
        <f t="shared" si="64"/>
        <v>2106</v>
      </c>
      <c r="AI117">
        <f t="shared" si="65"/>
        <v>7862.4</v>
      </c>
      <c r="AJ117">
        <f>各个系统的属性占比!AI112</f>
        <v>11.7</v>
      </c>
      <c r="AK117">
        <v>1</v>
      </c>
      <c r="AN117">
        <v>107</v>
      </c>
      <c r="AO117">
        <f t="shared" si="66"/>
        <v>5600.9999999999955</v>
      </c>
      <c r="AP117">
        <f t="shared" si="67"/>
        <v>20910.399999999983</v>
      </c>
      <c r="AQ117">
        <f>各个系统的属性占比!AJ112</f>
        <v>38.8958333333333</v>
      </c>
      <c r="AR117">
        <v>1</v>
      </c>
      <c r="AU117">
        <v>107</v>
      </c>
      <c r="AV117">
        <f t="shared" si="97"/>
        <v>0</v>
      </c>
      <c r="AW117">
        <f t="shared" si="98"/>
        <v>0</v>
      </c>
      <c r="AX117">
        <v>0</v>
      </c>
      <c r="BA117">
        <v>107</v>
      </c>
      <c r="BB117">
        <f t="shared" si="68"/>
        <v>8961.6000000000095</v>
      </c>
      <c r="BC117">
        <f t="shared" si="69"/>
        <v>33456.640000000036</v>
      </c>
      <c r="BD117">
        <f>各个系统的属性占比!AK112</f>
        <v>82.977777777777874</v>
      </c>
      <c r="BE117">
        <v>1</v>
      </c>
      <c r="BH117">
        <v>107</v>
      </c>
      <c r="BI117">
        <f t="shared" si="70"/>
        <v>4480.8000000000047</v>
      </c>
      <c r="BJ117">
        <f t="shared" si="71"/>
        <v>16728.320000000022</v>
      </c>
      <c r="BK117">
        <f>各个系统的属性占比!AM112</f>
        <v>31.116666666666703</v>
      </c>
      <c r="BL117">
        <v>0</v>
      </c>
      <c r="BO117" s="30">
        <v>107</v>
      </c>
      <c r="BP117">
        <f t="shared" si="72"/>
        <v>5601.0000000000036</v>
      </c>
      <c r="BQ117">
        <f t="shared" si="73"/>
        <v>20910.400000000012</v>
      </c>
      <c r="BR117" s="30">
        <f>各个系统的属性占比!AL112</f>
        <v>77.791666666666714</v>
      </c>
      <c r="BS117">
        <v>0</v>
      </c>
      <c r="BV117">
        <v>107</v>
      </c>
      <c r="BW117">
        <f t="shared" si="74"/>
        <v>2240.4000000000024</v>
      </c>
      <c r="BX117">
        <f t="shared" si="75"/>
        <v>8364.1600000000108</v>
      </c>
      <c r="BY117">
        <f>各个系统的属性占比!AN112</f>
        <v>31.116666666666703</v>
      </c>
      <c r="BZ117">
        <v>0</v>
      </c>
      <c r="CD117">
        <v>107</v>
      </c>
      <c r="CE117">
        <f t="shared" si="76"/>
        <v>16668.600000000006</v>
      </c>
      <c r="CF117">
        <f t="shared" si="77"/>
        <v>62229.440000000017</v>
      </c>
      <c r="CG117">
        <f t="shared" si="78"/>
        <v>8666.0923692212618</v>
      </c>
      <c r="CK117">
        <v>107</v>
      </c>
      <c r="CL117">
        <f t="shared" si="79"/>
        <v>2106</v>
      </c>
      <c r="CM117">
        <f t="shared" si="80"/>
        <v>5600.9999999999955</v>
      </c>
      <c r="CN117">
        <f t="shared" si="81"/>
        <v>0</v>
      </c>
      <c r="CO117">
        <f t="shared" si="82"/>
        <v>8961.6000000000095</v>
      </c>
      <c r="CP117">
        <f t="shared" si="83"/>
        <v>4480.8000000000047</v>
      </c>
      <c r="CQ117">
        <f t="shared" si="84"/>
        <v>5601.0000000000036</v>
      </c>
      <c r="CR117">
        <f t="shared" si="85"/>
        <v>2240.4000000000024</v>
      </c>
      <c r="CS117">
        <f t="shared" si="86"/>
        <v>28990.800000000014</v>
      </c>
      <c r="CU117">
        <v>107</v>
      </c>
      <c r="CV117">
        <f t="shared" si="87"/>
        <v>7.264373525394259E-2</v>
      </c>
      <c r="CW117">
        <f t="shared" si="88"/>
        <v>0.19319922182209504</v>
      </c>
      <c r="CX117">
        <f t="shared" si="89"/>
        <v>0</v>
      </c>
      <c r="CY117">
        <f t="shared" si="90"/>
        <v>0.30911875491535262</v>
      </c>
      <c r="CZ117">
        <f t="shared" si="91"/>
        <v>0.15455937745767631</v>
      </c>
      <c r="DA117">
        <f t="shared" si="92"/>
        <v>0.19319922182209531</v>
      </c>
      <c r="DB117">
        <f t="shared" si="93"/>
        <v>7.7279688728838156E-2</v>
      </c>
    </row>
    <row r="118" spans="9:106" x14ac:dyDescent="0.15">
      <c r="I118">
        <v>108</v>
      </c>
      <c r="J118">
        <f t="shared" si="99"/>
        <v>8806.3360498947895</v>
      </c>
      <c r="M118" s="47">
        <f t="shared" si="94"/>
        <v>1673.6000000000001</v>
      </c>
      <c r="N118" s="47">
        <f t="shared" si="59"/>
        <v>-1673.6000000000001</v>
      </c>
      <c r="O118" s="47">
        <f t="shared" si="95"/>
        <v>1930</v>
      </c>
      <c r="P118" s="47">
        <f t="shared" si="60"/>
        <v>-3603.6000000000004</v>
      </c>
      <c r="Q118" s="47">
        <f t="shared" si="61"/>
        <v>1761</v>
      </c>
      <c r="V118">
        <v>108</v>
      </c>
      <c r="W118">
        <v>6.3</v>
      </c>
      <c r="Y118">
        <v>108</v>
      </c>
      <c r="Z118">
        <f t="shared" si="96"/>
        <v>2002.75</v>
      </c>
      <c r="AA118">
        <f t="shared" si="100"/>
        <v>2002.75</v>
      </c>
      <c r="AB118" s="30">
        <f t="shared" si="55"/>
        <v>1602.2</v>
      </c>
      <c r="AC118">
        <f t="shared" si="55"/>
        <v>1602.2</v>
      </c>
      <c r="AD118">
        <f t="shared" si="55"/>
        <v>801.1</v>
      </c>
      <c r="AE118">
        <f t="shared" si="55"/>
        <v>801.1</v>
      </c>
      <c r="AF118">
        <f t="shared" si="63"/>
        <v>3604.95</v>
      </c>
      <c r="AG118">
        <v>108</v>
      </c>
      <c r="AH118">
        <f t="shared" si="64"/>
        <v>2124</v>
      </c>
      <c r="AI118">
        <f t="shared" si="65"/>
        <v>7929.6</v>
      </c>
      <c r="AJ118">
        <f>各个系统的属性占比!AI113</f>
        <v>11.8</v>
      </c>
      <c r="AK118">
        <v>1</v>
      </c>
      <c r="AN118">
        <v>108</v>
      </c>
      <c r="AO118">
        <f t="shared" si="66"/>
        <v>5693.9999999999955</v>
      </c>
      <c r="AP118">
        <f t="shared" si="67"/>
        <v>21257.599999999984</v>
      </c>
      <c r="AQ118">
        <f>各个系统的属性占比!AJ113</f>
        <v>39.541666666666636</v>
      </c>
      <c r="AR118">
        <v>1</v>
      </c>
      <c r="AU118">
        <v>108</v>
      </c>
      <c r="AV118">
        <f t="shared" si="97"/>
        <v>0</v>
      </c>
      <c r="AW118">
        <f t="shared" si="98"/>
        <v>0</v>
      </c>
      <c r="AX118">
        <v>0</v>
      </c>
      <c r="BA118">
        <v>108</v>
      </c>
      <c r="BB118">
        <f t="shared" si="68"/>
        <v>9110.4000000000106</v>
      </c>
      <c r="BC118">
        <f t="shared" si="69"/>
        <v>34012.16000000004</v>
      </c>
      <c r="BD118">
        <f>各个系统的属性占比!AK113</f>
        <v>84.355555555555654</v>
      </c>
      <c r="BE118">
        <v>1</v>
      </c>
      <c r="BH118">
        <v>108</v>
      </c>
      <c r="BI118">
        <f t="shared" si="70"/>
        <v>4555.2000000000053</v>
      </c>
      <c r="BJ118">
        <f t="shared" si="71"/>
        <v>17006.08000000002</v>
      </c>
      <c r="BK118">
        <f>各个系统的属性占比!AM113</f>
        <v>31.633333333333372</v>
      </c>
      <c r="BL118">
        <v>0</v>
      </c>
      <c r="BO118" s="30">
        <v>108</v>
      </c>
      <c r="BP118">
        <f t="shared" si="72"/>
        <v>5694.0000000000027</v>
      </c>
      <c r="BQ118">
        <f t="shared" si="73"/>
        <v>21257.600000000009</v>
      </c>
      <c r="BR118" s="30">
        <f>各个系统的属性占比!AL113</f>
        <v>79.083333333333371</v>
      </c>
      <c r="BS118">
        <v>0</v>
      </c>
      <c r="BV118">
        <v>108</v>
      </c>
      <c r="BW118">
        <f t="shared" si="74"/>
        <v>2277.6000000000026</v>
      </c>
      <c r="BX118">
        <f t="shared" si="75"/>
        <v>8503.04000000001</v>
      </c>
      <c r="BY118">
        <f>各个系统的属性占比!AN113</f>
        <v>31.633333333333372</v>
      </c>
      <c r="BZ118">
        <v>0</v>
      </c>
      <c r="CD118">
        <v>108</v>
      </c>
      <c r="CE118">
        <f t="shared" si="76"/>
        <v>16928.400000000005</v>
      </c>
      <c r="CF118">
        <f t="shared" si="77"/>
        <v>63199.360000000022</v>
      </c>
      <c r="CG118">
        <f t="shared" si="78"/>
        <v>8806.3360498947895</v>
      </c>
      <c r="CK118">
        <v>108</v>
      </c>
      <c r="CL118">
        <f t="shared" si="79"/>
        <v>2124</v>
      </c>
      <c r="CM118">
        <f t="shared" si="80"/>
        <v>5693.9999999999955</v>
      </c>
      <c r="CN118">
        <f t="shared" si="81"/>
        <v>0</v>
      </c>
      <c r="CO118">
        <f t="shared" si="82"/>
        <v>9110.4000000000106</v>
      </c>
      <c r="CP118">
        <f t="shared" si="83"/>
        <v>4555.2000000000053</v>
      </c>
      <c r="CQ118">
        <f t="shared" si="84"/>
        <v>5694.0000000000027</v>
      </c>
      <c r="CR118">
        <f t="shared" si="85"/>
        <v>2277.6000000000026</v>
      </c>
      <c r="CS118">
        <f t="shared" si="86"/>
        <v>29455.200000000015</v>
      </c>
      <c r="CU118">
        <v>108</v>
      </c>
      <c r="CV118">
        <f t="shared" si="87"/>
        <v>7.2109508677584908E-2</v>
      </c>
      <c r="CW118">
        <f t="shared" si="88"/>
        <v>0.19331051902550289</v>
      </c>
      <c r="CX118">
        <f t="shared" si="89"/>
        <v>0</v>
      </c>
      <c r="CY118">
        <f t="shared" si="90"/>
        <v>0.30929683044080519</v>
      </c>
      <c r="CZ118">
        <f t="shared" si="91"/>
        <v>0.1546484152204026</v>
      </c>
      <c r="DA118">
        <f t="shared" si="92"/>
        <v>0.19331051902550314</v>
      </c>
      <c r="DB118">
        <f t="shared" si="93"/>
        <v>7.7324207610201298E-2</v>
      </c>
    </row>
    <row r="119" spans="9:106" x14ac:dyDescent="0.15">
      <c r="I119">
        <v>109</v>
      </c>
      <c r="J119">
        <f t="shared" si="99"/>
        <v>8947.6509714433414</v>
      </c>
      <c r="M119" s="47">
        <f t="shared" si="94"/>
        <v>1673.6000000000001</v>
      </c>
      <c r="N119" s="47">
        <f t="shared" si="59"/>
        <v>-1673.6000000000001</v>
      </c>
      <c r="O119" s="47">
        <f t="shared" si="95"/>
        <v>1965</v>
      </c>
      <c r="P119" s="47">
        <f t="shared" si="60"/>
        <v>-3638.6000000000004</v>
      </c>
      <c r="Q119" s="47">
        <f t="shared" si="61"/>
        <v>1790</v>
      </c>
      <c r="V119">
        <v>109</v>
      </c>
      <c r="W119">
        <v>6.35</v>
      </c>
      <c r="Y119">
        <v>109</v>
      </c>
      <c r="Z119">
        <f t="shared" si="96"/>
        <v>2034.5</v>
      </c>
      <c r="AA119">
        <f t="shared" si="100"/>
        <v>2034.5</v>
      </c>
      <c r="AB119" s="30">
        <f t="shared" si="55"/>
        <v>1627.6000000000001</v>
      </c>
      <c r="AC119">
        <f t="shared" si="55"/>
        <v>1627.6000000000001</v>
      </c>
      <c r="AD119">
        <f t="shared" si="55"/>
        <v>813.80000000000007</v>
      </c>
      <c r="AE119">
        <f t="shared" si="55"/>
        <v>813.80000000000007</v>
      </c>
      <c r="AF119">
        <f t="shared" si="63"/>
        <v>3662.1000000000004</v>
      </c>
      <c r="AG119">
        <v>109</v>
      </c>
      <c r="AH119">
        <f t="shared" si="64"/>
        <v>2142</v>
      </c>
      <c r="AI119">
        <f t="shared" si="65"/>
        <v>7996.8</v>
      </c>
      <c r="AJ119">
        <f>各个系统的属性占比!AI114</f>
        <v>11.9</v>
      </c>
      <c r="AK119">
        <v>1</v>
      </c>
      <c r="AN119">
        <v>109</v>
      </c>
      <c r="AO119">
        <f t="shared" si="66"/>
        <v>5786.9999999999945</v>
      </c>
      <c r="AP119">
        <f t="shared" si="67"/>
        <v>21604.799999999981</v>
      </c>
      <c r="AQ119">
        <f>各个系统的属性占比!AJ114</f>
        <v>40.187499999999964</v>
      </c>
      <c r="AR119">
        <v>1</v>
      </c>
      <c r="AU119">
        <v>109</v>
      </c>
      <c r="AV119">
        <f t="shared" si="97"/>
        <v>0</v>
      </c>
      <c r="AW119">
        <f t="shared" si="98"/>
        <v>0</v>
      </c>
      <c r="AX119">
        <v>0</v>
      </c>
      <c r="BA119">
        <v>109</v>
      </c>
      <c r="BB119">
        <f t="shared" si="68"/>
        <v>9259.2000000000116</v>
      </c>
      <c r="BC119">
        <f t="shared" si="69"/>
        <v>34567.680000000037</v>
      </c>
      <c r="BD119">
        <f>各个系统的属性占比!AK114</f>
        <v>85.733333333333434</v>
      </c>
      <c r="BE119">
        <v>1</v>
      </c>
      <c r="BH119">
        <v>109</v>
      </c>
      <c r="BI119">
        <f t="shared" si="70"/>
        <v>4629.6000000000058</v>
      </c>
      <c r="BJ119">
        <f t="shared" si="71"/>
        <v>17283.840000000022</v>
      </c>
      <c r="BK119">
        <f>各个系统的属性占比!AM114</f>
        <v>32.150000000000041</v>
      </c>
      <c r="BL119">
        <v>0</v>
      </c>
      <c r="BO119" s="30">
        <v>109</v>
      </c>
      <c r="BP119">
        <f t="shared" si="72"/>
        <v>5787.0000000000018</v>
      </c>
      <c r="BQ119">
        <f t="shared" si="73"/>
        <v>21604.80000000001</v>
      </c>
      <c r="BR119" s="30">
        <f>各个系统的属性占比!AL114</f>
        <v>80.375000000000028</v>
      </c>
      <c r="BS119">
        <v>0</v>
      </c>
      <c r="BV119">
        <v>109</v>
      </c>
      <c r="BW119">
        <f t="shared" si="74"/>
        <v>2314.8000000000029</v>
      </c>
      <c r="BX119">
        <f t="shared" si="75"/>
        <v>8641.920000000011</v>
      </c>
      <c r="BY119">
        <f>各个系统的属性占比!AN114</f>
        <v>32.150000000000041</v>
      </c>
      <c r="BZ119">
        <v>0</v>
      </c>
      <c r="CD119">
        <v>109</v>
      </c>
      <c r="CE119">
        <f t="shared" si="76"/>
        <v>17188.200000000004</v>
      </c>
      <c r="CF119">
        <f t="shared" si="77"/>
        <v>64169.280000000013</v>
      </c>
      <c r="CG119">
        <f t="shared" si="78"/>
        <v>8947.6509714433414</v>
      </c>
      <c r="CK119">
        <v>109</v>
      </c>
      <c r="CL119">
        <f t="shared" si="79"/>
        <v>2142</v>
      </c>
      <c r="CM119">
        <f t="shared" si="80"/>
        <v>5786.9999999999945</v>
      </c>
      <c r="CN119">
        <f t="shared" si="81"/>
        <v>0</v>
      </c>
      <c r="CO119">
        <f t="shared" si="82"/>
        <v>9259.2000000000116</v>
      </c>
      <c r="CP119">
        <f t="shared" si="83"/>
        <v>4629.6000000000058</v>
      </c>
      <c r="CQ119">
        <f t="shared" si="84"/>
        <v>5787.0000000000018</v>
      </c>
      <c r="CR119">
        <f t="shared" si="85"/>
        <v>2314.8000000000029</v>
      </c>
      <c r="CS119">
        <f t="shared" si="86"/>
        <v>29919.600000000013</v>
      </c>
      <c r="CU119">
        <v>109</v>
      </c>
      <c r="CV119">
        <f t="shared" si="87"/>
        <v>7.1591866201419774E-2</v>
      </c>
      <c r="CW119">
        <f t="shared" si="88"/>
        <v>0.19341836120803726</v>
      </c>
      <c r="CX119">
        <f t="shared" si="89"/>
        <v>0</v>
      </c>
      <c r="CY119">
        <f t="shared" si="90"/>
        <v>0.30946937793286033</v>
      </c>
      <c r="CZ119">
        <f t="shared" si="91"/>
        <v>0.15473468896643017</v>
      </c>
      <c r="DA119">
        <f t="shared" si="92"/>
        <v>0.19341836120803751</v>
      </c>
      <c r="DB119">
        <f t="shared" si="93"/>
        <v>7.7367344483215084E-2</v>
      </c>
    </row>
    <row r="120" spans="9:106" x14ac:dyDescent="0.15">
      <c r="I120">
        <v>110</v>
      </c>
      <c r="J120">
        <f t="shared" si="99"/>
        <v>9090.0383553059928</v>
      </c>
      <c r="M120" s="47">
        <f t="shared" si="94"/>
        <v>1673.6000000000001</v>
      </c>
      <c r="N120" s="47">
        <f t="shared" si="59"/>
        <v>-1673.6000000000001</v>
      </c>
      <c r="O120" s="47">
        <f t="shared" si="95"/>
        <v>2000</v>
      </c>
      <c r="P120" s="47">
        <f t="shared" si="60"/>
        <v>-3673.6000000000004</v>
      </c>
      <c r="Q120" s="47">
        <f t="shared" si="61"/>
        <v>1818</v>
      </c>
      <c r="V120">
        <v>110</v>
      </c>
      <c r="W120">
        <v>6.4</v>
      </c>
      <c r="Y120">
        <v>110</v>
      </c>
      <c r="Z120">
        <f t="shared" si="96"/>
        <v>2066.5</v>
      </c>
      <c r="AA120">
        <f t="shared" si="100"/>
        <v>2066.5</v>
      </c>
      <c r="AB120" s="30">
        <f t="shared" si="55"/>
        <v>1653.2</v>
      </c>
      <c r="AC120">
        <f t="shared" si="55"/>
        <v>1653.2</v>
      </c>
      <c r="AD120">
        <f t="shared" si="55"/>
        <v>826.6</v>
      </c>
      <c r="AE120">
        <f t="shared" si="55"/>
        <v>826.6</v>
      </c>
      <c r="AF120">
        <f t="shared" si="63"/>
        <v>3719.7</v>
      </c>
      <c r="AG120">
        <v>110</v>
      </c>
      <c r="AH120">
        <f t="shared" si="64"/>
        <v>2160</v>
      </c>
      <c r="AI120">
        <f t="shared" si="65"/>
        <v>8064</v>
      </c>
      <c r="AJ120">
        <f>各个系统的属性占比!AI115</f>
        <v>12</v>
      </c>
      <c r="AK120">
        <v>1</v>
      </c>
      <c r="AN120">
        <v>110</v>
      </c>
      <c r="AO120">
        <f t="shared" si="66"/>
        <v>5879.9999999999955</v>
      </c>
      <c r="AP120">
        <f t="shared" si="67"/>
        <v>21951.999999999982</v>
      </c>
      <c r="AQ120">
        <f>各个系统的属性占比!AJ115</f>
        <v>40.8333333333333</v>
      </c>
      <c r="AR120">
        <v>1</v>
      </c>
      <c r="AU120">
        <v>110</v>
      </c>
      <c r="AV120">
        <f t="shared" si="97"/>
        <v>0</v>
      </c>
      <c r="AW120">
        <f t="shared" si="98"/>
        <v>0</v>
      </c>
      <c r="AX120">
        <v>0</v>
      </c>
      <c r="BA120">
        <v>110</v>
      </c>
      <c r="BB120">
        <f t="shared" si="68"/>
        <v>9408.0000000000127</v>
      </c>
      <c r="BC120">
        <f t="shared" si="69"/>
        <v>35123.200000000048</v>
      </c>
      <c r="BD120">
        <f>各个系统的属性占比!AK115</f>
        <v>87.111111111111228</v>
      </c>
      <c r="BE120">
        <v>1</v>
      </c>
      <c r="BH120">
        <v>110</v>
      </c>
      <c r="BI120">
        <f t="shared" si="70"/>
        <v>4704.0000000000055</v>
      </c>
      <c r="BJ120">
        <f t="shared" si="71"/>
        <v>17561.600000000024</v>
      </c>
      <c r="BK120">
        <f>各个系统的属性占比!AM115</f>
        <v>32.666666666666707</v>
      </c>
      <c r="BL120">
        <v>0</v>
      </c>
      <c r="BO120" s="30">
        <v>110</v>
      </c>
      <c r="BP120">
        <f t="shared" si="72"/>
        <v>5880.0000000000027</v>
      </c>
      <c r="BQ120">
        <f t="shared" si="73"/>
        <v>21952.000000000011</v>
      </c>
      <c r="BR120" s="30">
        <f>各个系统的属性占比!AL115</f>
        <v>81.6666666666667</v>
      </c>
      <c r="BS120">
        <v>0</v>
      </c>
      <c r="BV120">
        <v>110</v>
      </c>
      <c r="BW120">
        <f t="shared" si="74"/>
        <v>2352.0000000000027</v>
      </c>
      <c r="BX120">
        <f t="shared" si="75"/>
        <v>8780.800000000012</v>
      </c>
      <c r="BY120">
        <f>各个系统的属性占比!AN115</f>
        <v>32.666666666666707</v>
      </c>
      <c r="BZ120">
        <v>0</v>
      </c>
      <c r="CD120">
        <v>110</v>
      </c>
      <c r="CE120">
        <f t="shared" si="76"/>
        <v>17448.000000000007</v>
      </c>
      <c r="CF120">
        <f t="shared" si="77"/>
        <v>65139.200000000026</v>
      </c>
      <c r="CG120">
        <f t="shared" si="78"/>
        <v>9090.0383553059928</v>
      </c>
      <c r="CK120">
        <v>110</v>
      </c>
      <c r="CL120">
        <f t="shared" si="79"/>
        <v>2160</v>
      </c>
      <c r="CM120">
        <f t="shared" si="80"/>
        <v>5879.9999999999955</v>
      </c>
      <c r="CN120">
        <f t="shared" si="81"/>
        <v>0</v>
      </c>
      <c r="CO120">
        <f t="shared" si="82"/>
        <v>9408.0000000000127</v>
      </c>
      <c r="CP120">
        <f t="shared" si="83"/>
        <v>4704.0000000000055</v>
      </c>
      <c r="CQ120">
        <f t="shared" si="84"/>
        <v>5880.0000000000027</v>
      </c>
      <c r="CR120">
        <f t="shared" si="85"/>
        <v>2352.0000000000027</v>
      </c>
      <c r="CS120">
        <f t="shared" si="86"/>
        <v>30384.000000000022</v>
      </c>
      <c r="CU120">
        <v>110</v>
      </c>
      <c r="CV120">
        <f t="shared" si="87"/>
        <v>7.1090047393364872E-2</v>
      </c>
      <c r="CW120">
        <f t="shared" si="88"/>
        <v>0.19352290679304868</v>
      </c>
      <c r="CX120">
        <f t="shared" si="89"/>
        <v>0</v>
      </c>
      <c r="CY120">
        <f t="shared" si="90"/>
        <v>0.30963665086887854</v>
      </c>
      <c r="CZ120">
        <f t="shared" si="91"/>
        <v>0.15481832543443924</v>
      </c>
      <c r="DA120">
        <f t="shared" si="92"/>
        <v>0.19352290679304893</v>
      </c>
      <c r="DB120">
        <f t="shared" si="93"/>
        <v>7.7409162717219621E-2</v>
      </c>
    </row>
    <row r="121" spans="9:106" x14ac:dyDescent="0.15">
      <c r="I121">
        <v>111</v>
      </c>
      <c r="J121">
        <f t="shared" si="99"/>
        <v>9233.4994550160336</v>
      </c>
      <c r="M121" s="47">
        <f t="shared" si="94"/>
        <v>1673.6000000000001</v>
      </c>
      <c r="N121" s="47">
        <f t="shared" si="59"/>
        <v>-1673.6000000000001</v>
      </c>
      <c r="O121" s="47">
        <f t="shared" si="95"/>
        <v>2000</v>
      </c>
      <c r="P121" s="47">
        <f t="shared" si="60"/>
        <v>-3673.6000000000004</v>
      </c>
      <c r="Q121" s="47">
        <f t="shared" si="61"/>
        <v>1847</v>
      </c>
      <c r="V121">
        <v>111</v>
      </c>
      <c r="W121">
        <v>6.45</v>
      </c>
      <c r="Y121">
        <v>111</v>
      </c>
      <c r="Z121">
        <f t="shared" si="96"/>
        <v>2098.75</v>
      </c>
      <c r="AA121">
        <f t="shared" si="100"/>
        <v>2098.75</v>
      </c>
      <c r="AB121" s="30">
        <f t="shared" si="55"/>
        <v>1679</v>
      </c>
      <c r="AC121">
        <f t="shared" si="55"/>
        <v>1679</v>
      </c>
      <c r="AD121">
        <f t="shared" si="55"/>
        <v>839.5</v>
      </c>
      <c r="AE121">
        <f t="shared" si="55"/>
        <v>839.5</v>
      </c>
      <c r="AF121">
        <f t="shared" si="63"/>
        <v>3777.75</v>
      </c>
      <c r="AG121">
        <v>111</v>
      </c>
      <c r="AH121">
        <f t="shared" si="64"/>
        <v>2178</v>
      </c>
      <c r="AI121">
        <f t="shared" si="65"/>
        <v>8131.2</v>
      </c>
      <c r="AJ121">
        <f>各个系统的属性占比!AI116</f>
        <v>12.1</v>
      </c>
      <c r="AK121">
        <v>1</v>
      </c>
      <c r="AN121">
        <v>111</v>
      </c>
      <c r="AO121">
        <f t="shared" si="66"/>
        <v>5972.9999999999945</v>
      </c>
      <c r="AP121">
        <f t="shared" si="67"/>
        <v>22299.199999999979</v>
      </c>
      <c r="AQ121">
        <f>各个系统的属性占比!AJ116</f>
        <v>41.479166666666629</v>
      </c>
      <c r="AR121">
        <v>1</v>
      </c>
      <c r="AU121">
        <v>111</v>
      </c>
      <c r="AV121">
        <f t="shared" si="97"/>
        <v>0</v>
      </c>
      <c r="AW121">
        <f t="shared" si="98"/>
        <v>0</v>
      </c>
      <c r="AX121">
        <v>0</v>
      </c>
      <c r="BA121">
        <v>111</v>
      </c>
      <c r="BB121">
        <f t="shared" si="68"/>
        <v>9556.800000000012</v>
      </c>
      <c r="BC121">
        <f t="shared" si="69"/>
        <v>35678.720000000045</v>
      </c>
      <c r="BD121">
        <f>各个系统的属性占比!AK116</f>
        <v>88.488888888889008</v>
      </c>
      <c r="BE121">
        <v>1</v>
      </c>
      <c r="BH121">
        <v>111</v>
      </c>
      <c r="BI121">
        <f t="shared" si="70"/>
        <v>4778.4000000000069</v>
      </c>
      <c r="BJ121">
        <f t="shared" si="71"/>
        <v>17839.360000000026</v>
      </c>
      <c r="BK121">
        <f>各个系统的属性占比!AM116</f>
        <v>33.18333333333338</v>
      </c>
      <c r="BL121">
        <v>0</v>
      </c>
      <c r="BO121" s="30">
        <v>111</v>
      </c>
      <c r="BP121">
        <f t="shared" si="72"/>
        <v>5973.0000000000018</v>
      </c>
      <c r="BQ121">
        <f t="shared" si="73"/>
        <v>22299.200000000008</v>
      </c>
      <c r="BR121" s="30">
        <f>各个系统的属性占比!AL116</f>
        <v>82.958333333333357</v>
      </c>
      <c r="BS121">
        <v>0</v>
      </c>
      <c r="BV121">
        <v>111</v>
      </c>
      <c r="BW121">
        <f t="shared" si="74"/>
        <v>2389.2000000000035</v>
      </c>
      <c r="BX121">
        <f t="shared" si="75"/>
        <v>8919.680000000013</v>
      </c>
      <c r="BY121">
        <f>各个系统的属性占比!AN116</f>
        <v>33.18333333333338</v>
      </c>
      <c r="BZ121">
        <v>0</v>
      </c>
      <c r="CD121">
        <v>111</v>
      </c>
      <c r="CE121">
        <f t="shared" si="76"/>
        <v>17707.800000000007</v>
      </c>
      <c r="CF121">
        <f t="shared" si="77"/>
        <v>66109.120000000024</v>
      </c>
      <c r="CG121">
        <f t="shared" si="78"/>
        <v>9233.4994550160336</v>
      </c>
      <c r="CK121">
        <v>111</v>
      </c>
      <c r="CL121">
        <f t="shared" si="79"/>
        <v>2178</v>
      </c>
      <c r="CM121">
        <f t="shared" si="80"/>
        <v>5972.9999999999945</v>
      </c>
      <c r="CN121">
        <f t="shared" si="81"/>
        <v>0</v>
      </c>
      <c r="CO121">
        <f t="shared" si="82"/>
        <v>9556.800000000012</v>
      </c>
      <c r="CP121">
        <f t="shared" si="83"/>
        <v>4778.4000000000069</v>
      </c>
      <c r="CQ121">
        <f t="shared" si="84"/>
        <v>5973.0000000000018</v>
      </c>
      <c r="CR121">
        <f t="shared" si="85"/>
        <v>2389.2000000000035</v>
      </c>
      <c r="CS121">
        <f t="shared" si="86"/>
        <v>30848.400000000016</v>
      </c>
      <c r="CU121">
        <v>111</v>
      </c>
      <c r="CV121">
        <f t="shared" si="87"/>
        <v>7.0603337612323458E-2</v>
      </c>
      <c r="CW121">
        <f t="shared" si="88"/>
        <v>0.193624304664099</v>
      </c>
      <c r="CX121">
        <f t="shared" si="89"/>
        <v>0</v>
      </c>
      <c r="CY121">
        <f t="shared" si="90"/>
        <v>0.30979888746255907</v>
      </c>
      <c r="CZ121">
        <f t="shared" si="91"/>
        <v>0.15489944373127956</v>
      </c>
      <c r="DA121">
        <f t="shared" si="92"/>
        <v>0.19362430466409924</v>
      </c>
      <c r="DB121">
        <f t="shared" si="93"/>
        <v>7.7449721865639781E-2</v>
      </c>
    </row>
    <row r="122" spans="9:106" x14ac:dyDescent="0.15">
      <c r="I122">
        <v>112</v>
      </c>
      <c r="J122">
        <f t="shared" si="99"/>
        <v>9378.0355557467265</v>
      </c>
      <c r="M122" s="47">
        <f t="shared" si="94"/>
        <v>1673.6000000000001</v>
      </c>
      <c r="N122" s="47">
        <f t="shared" si="59"/>
        <v>-1673.6000000000001</v>
      </c>
      <c r="O122" s="47">
        <f t="shared" si="95"/>
        <v>2000</v>
      </c>
      <c r="P122" s="47">
        <f t="shared" si="60"/>
        <v>-3673.6000000000004</v>
      </c>
      <c r="Q122" s="47">
        <f t="shared" si="61"/>
        <v>1876</v>
      </c>
      <c r="V122">
        <v>112</v>
      </c>
      <c r="W122">
        <v>6.5000000000000098</v>
      </c>
      <c r="Y122">
        <v>112</v>
      </c>
      <c r="Z122">
        <f t="shared" si="96"/>
        <v>2131.25</v>
      </c>
      <c r="AA122">
        <f t="shared" si="100"/>
        <v>2131.25</v>
      </c>
      <c r="AB122" s="30">
        <f t="shared" si="55"/>
        <v>1705</v>
      </c>
      <c r="AC122">
        <f t="shared" si="55"/>
        <v>1705</v>
      </c>
      <c r="AD122">
        <f t="shared" si="55"/>
        <v>852.5</v>
      </c>
      <c r="AE122">
        <f t="shared" si="55"/>
        <v>852.5</v>
      </c>
      <c r="AF122">
        <f t="shared" si="63"/>
        <v>3836.25</v>
      </c>
      <c r="AG122">
        <v>112</v>
      </c>
      <c r="AH122">
        <f t="shared" si="64"/>
        <v>2196</v>
      </c>
      <c r="AI122">
        <f t="shared" si="65"/>
        <v>8198.4</v>
      </c>
      <c r="AJ122">
        <f>各个系统的属性占比!AI117</f>
        <v>12.2</v>
      </c>
      <c r="AK122">
        <v>1</v>
      </c>
      <c r="AN122">
        <v>112</v>
      </c>
      <c r="AO122">
        <f t="shared" si="66"/>
        <v>6065.9999999999936</v>
      </c>
      <c r="AP122">
        <f t="shared" si="67"/>
        <v>22646.39999999998</v>
      </c>
      <c r="AQ122">
        <f>各个系统的属性占比!AJ117</f>
        <v>42.124999999999957</v>
      </c>
      <c r="AR122">
        <v>1</v>
      </c>
      <c r="AU122">
        <v>112</v>
      </c>
      <c r="AV122">
        <f t="shared" si="97"/>
        <v>0</v>
      </c>
      <c r="AW122">
        <f t="shared" si="98"/>
        <v>0</v>
      </c>
      <c r="AX122">
        <v>0</v>
      </c>
      <c r="BA122">
        <v>112</v>
      </c>
      <c r="BB122">
        <f t="shared" si="68"/>
        <v>9705.6000000000131</v>
      </c>
      <c r="BC122">
        <f t="shared" si="69"/>
        <v>36234.240000000049</v>
      </c>
      <c r="BD122">
        <f>各个系统的属性占比!AK117</f>
        <v>89.866666666666788</v>
      </c>
      <c r="BE122">
        <v>1</v>
      </c>
      <c r="BH122">
        <v>112</v>
      </c>
      <c r="BI122">
        <f t="shared" si="70"/>
        <v>4852.8000000000065</v>
      </c>
      <c r="BJ122">
        <f t="shared" si="71"/>
        <v>18117.120000000024</v>
      </c>
      <c r="BK122">
        <f>各个系统的属性占比!AM117</f>
        <v>33.700000000000045</v>
      </c>
      <c r="BL122">
        <v>0</v>
      </c>
      <c r="BO122" s="30">
        <v>112</v>
      </c>
      <c r="BP122">
        <f t="shared" si="72"/>
        <v>6066.0000000000018</v>
      </c>
      <c r="BQ122">
        <f t="shared" si="73"/>
        <v>22646.400000000009</v>
      </c>
      <c r="BR122" s="30">
        <f>各个系统的属性占比!AL117</f>
        <v>84.250000000000028</v>
      </c>
      <c r="BS122">
        <v>0</v>
      </c>
      <c r="BV122">
        <v>112</v>
      </c>
      <c r="BW122">
        <f t="shared" si="74"/>
        <v>2426.4000000000033</v>
      </c>
      <c r="BX122">
        <f t="shared" si="75"/>
        <v>9058.5600000000122</v>
      </c>
      <c r="BY122">
        <f>各个系统的属性占比!AN117</f>
        <v>33.700000000000045</v>
      </c>
      <c r="BZ122">
        <v>0</v>
      </c>
      <c r="CD122">
        <v>112</v>
      </c>
      <c r="CE122">
        <f t="shared" si="76"/>
        <v>17967.600000000006</v>
      </c>
      <c r="CF122">
        <f t="shared" si="77"/>
        <v>67079.040000000037</v>
      </c>
      <c r="CG122">
        <f t="shared" si="78"/>
        <v>9378.0355557467265</v>
      </c>
      <c r="CK122">
        <v>112</v>
      </c>
      <c r="CL122">
        <f t="shared" si="79"/>
        <v>2196</v>
      </c>
      <c r="CM122">
        <f t="shared" si="80"/>
        <v>6065.9999999999936</v>
      </c>
      <c r="CN122">
        <f t="shared" si="81"/>
        <v>0</v>
      </c>
      <c r="CO122">
        <f t="shared" si="82"/>
        <v>9705.6000000000131</v>
      </c>
      <c r="CP122">
        <f t="shared" si="83"/>
        <v>4852.8000000000065</v>
      </c>
      <c r="CQ122">
        <f t="shared" si="84"/>
        <v>6066.0000000000018</v>
      </c>
      <c r="CR122">
        <f t="shared" si="85"/>
        <v>2426.4000000000033</v>
      </c>
      <c r="CS122">
        <f t="shared" si="86"/>
        <v>31312.800000000017</v>
      </c>
      <c r="CU122">
        <v>112</v>
      </c>
      <c r="CV122">
        <f t="shared" si="87"/>
        <v>7.0131064612554569E-2</v>
      </c>
      <c r="CW122">
        <f t="shared" si="88"/>
        <v>0.19372269487238414</v>
      </c>
      <c r="CX122">
        <f t="shared" si="89"/>
        <v>0</v>
      </c>
      <c r="CY122">
        <f t="shared" si="90"/>
        <v>0.3099563117958154</v>
      </c>
      <c r="CZ122">
        <f t="shared" si="91"/>
        <v>0.1549781558979077</v>
      </c>
      <c r="DA122">
        <f t="shared" si="92"/>
        <v>0.19372269487238442</v>
      </c>
      <c r="DB122">
        <f t="shared" si="93"/>
        <v>7.7489077948953849E-2</v>
      </c>
    </row>
    <row r="123" spans="9:106" x14ac:dyDescent="0.15">
      <c r="I123">
        <v>113</v>
      </c>
      <c r="J123">
        <f t="shared" si="99"/>
        <v>9523.6479738736307</v>
      </c>
      <c r="M123" s="47">
        <f t="shared" si="94"/>
        <v>1673.6000000000001</v>
      </c>
      <c r="N123" s="47">
        <f t="shared" si="59"/>
        <v>-1673.6000000000001</v>
      </c>
      <c r="O123" s="47">
        <f t="shared" si="95"/>
        <v>2000</v>
      </c>
      <c r="P123" s="47">
        <f t="shared" si="60"/>
        <v>-3673.6000000000004</v>
      </c>
      <c r="Q123" s="47">
        <f t="shared" si="61"/>
        <v>1905</v>
      </c>
      <c r="V123">
        <v>113</v>
      </c>
      <c r="W123">
        <v>6.5500000000000096</v>
      </c>
      <c r="Y123">
        <v>113</v>
      </c>
      <c r="Z123">
        <f t="shared" si="96"/>
        <v>2164</v>
      </c>
      <c r="AA123">
        <f t="shared" si="100"/>
        <v>2164</v>
      </c>
      <c r="AB123" s="30">
        <f t="shared" si="55"/>
        <v>1731.2</v>
      </c>
      <c r="AC123">
        <f t="shared" si="55"/>
        <v>1731.2</v>
      </c>
      <c r="AD123">
        <f t="shared" si="55"/>
        <v>865.6</v>
      </c>
      <c r="AE123">
        <f t="shared" si="55"/>
        <v>865.6</v>
      </c>
      <c r="AF123">
        <f t="shared" si="63"/>
        <v>3895.2</v>
      </c>
      <c r="AG123">
        <v>113</v>
      </c>
      <c r="AH123">
        <f t="shared" si="64"/>
        <v>2214</v>
      </c>
      <c r="AI123">
        <f t="shared" si="65"/>
        <v>8265.6</v>
      </c>
      <c r="AJ123">
        <f>各个系统的属性占比!AI118</f>
        <v>12.3</v>
      </c>
      <c r="AK123">
        <v>1</v>
      </c>
      <c r="AN123">
        <v>113</v>
      </c>
      <c r="AO123">
        <f t="shared" si="66"/>
        <v>6158.9999999999945</v>
      </c>
      <c r="AP123">
        <f t="shared" si="67"/>
        <v>22993.59999999998</v>
      </c>
      <c r="AQ123">
        <f>各个系统的属性占比!AJ118</f>
        <v>42.770833333333293</v>
      </c>
      <c r="AR123">
        <v>1</v>
      </c>
      <c r="AU123">
        <v>113</v>
      </c>
      <c r="AV123">
        <f t="shared" si="97"/>
        <v>0</v>
      </c>
      <c r="AW123">
        <f t="shared" si="98"/>
        <v>0</v>
      </c>
      <c r="AX123">
        <v>0</v>
      </c>
      <c r="BA123">
        <v>113</v>
      </c>
      <c r="BB123">
        <f t="shared" si="68"/>
        <v>9854.4000000000142</v>
      </c>
      <c r="BC123">
        <f t="shared" si="69"/>
        <v>36789.760000000046</v>
      </c>
      <c r="BD123">
        <f>各个系统的属性占比!AK118</f>
        <v>91.244444444444568</v>
      </c>
      <c r="BE123">
        <v>1</v>
      </c>
      <c r="BH123">
        <v>113</v>
      </c>
      <c r="BI123">
        <f t="shared" si="70"/>
        <v>4927.2000000000062</v>
      </c>
      <c r="BJ123">
        <f t="shared" si="71"/>
        <v>18394.880000000026</v>
      </c>
      <c r="BK123">
        <f>各个系统的属性占比!AM118</f>
        <v>34.216666666666711</v>
      </c>
      <c r="BL123">
        <v>0</v>
      </c>
      <c r="BO123" s="30">
        <v>113</v>
      </c>
      <c r="BP123">
        <f t="shared" si="72"/>
        <v>6159.0000000000018</v>
      </c>
      <c r="BQ123">
        <f t="shared" si="73"/>
        <v>22993.600000000006</v>
      </c>
      <c r="BR123" s="30">
        <f>各个系统的属性占比!AL118</f>
        <v>85.541666666666686</v>
      </c>
      <c r="BS123">
        <v>0</v>
      </c>
      <c r="BV123">
        <v>113</v>
      </c>
      <c r="BW123">
        <f t="shared" si="74"/>
        <v>2463.6000000000031</v>
      </c>
      <c r="BX123">
        <f t="shared" si="75"/>
        <v>9197.4400000000132</v>
      </c>
      <c r="BY123">
        <f>各个系统的属性占比!AN118</f>
        <v>34.216666666666711</v>
      </c>
      <c r="BZ123">
        <v>0</v>
      </c>
      <c r="CD123">
        <v>113</v>
      </c>
      <c r="CE123">
        <f t="shared" si="76"/>
        <v>18227.400000000009</v>
      </c>
      <c r="CF123">
        <f t="shared" si="77"/>
        <v>68048.960000000021</v>
      </c>
      <c r="CG123">
        <f t="shared" si="78"/>
        <v>9523.6479738736307</v>
      </c>
      <c r="CK123">
        <v>113</v>
      </c>
      <c r="CL123">
        <f t="shared" si="79"/>
        <v>2214</v>
      </c>
      <c r="CM123">
        <f t="shared" si="80"/>
        <v>6158.9999999999945</v>
      </c>
      <c r="CN123">
        <f t="shared" si="81"/>
        <v>0</v>
      </c>
      <c r="CO123">
        <f t="shared" si="82"/>
        <v>9854.4000000000142</v>
      </c>
      <c r="CP123">
        <f t="shared" si="83"/>
        <v>4927.2000000000062</v>
      </c>
      <c r="CQ123">
        <f t="shared" si="84"/>
        <v>6159.0000000000018</v>
      </c>
      <c r="CR123">
        <f t="shared" si="85"/>
        <v>2463.6000000000031</v>
      </c>
      <c r="CS123">
        <f t="shared" si="86"/>
        <v>31777.200000000015</v>
      </c>
      <c r="CU123">
        <v>113</v>
      </c>
      <c r="CV123">
        <f t="shared" si="87"/>
        <v>6.9672595445791283E-2</v>
      </c>
      <c r="CW123">
        <f t="shared" si="88"/>
        <v>0.19381820928212654</v>
      </c>
      <c r="CX123">
        <f t="shared" si="89"/>
        <v>0</v>
      </c>
      <c r="CY123">
        <f t="shared" si="90"/>
        <v>0.31010913485140318</v>
      </c>
      <c r="CZ123">
        <f t="shared" si="91"/>
        <v>0.15505456742570156</v>
      </c>
      <c r="DA123">
        <f t="shared" si="92"/>
        <v>0.19381820928212679</v>
      </c>
      <c r="DB123">
        <f t="shared" si="93"/>
        <v>7.7527283712850781E-2</v>
      </c>
    </row>
    <row r="124" spans="9:106" x14ac:dyDescent="0.15">
      <c r="I124">
        <v>114</v>
      </c>
      <c r="J124">
        <f t="shared" si="99"/>
        <v>9670.3380565527914</v>
      </c>
      <c r="M124" s="47">
        <f t="shared" si="94"/>
        <v>1673.6000000000001</v>
      </c>
      <c r="N124" s="47">
        <f t="shared" si="59"/>
        <v>-1673.6000000000001</v>
      </c>
      <c r="O124" s="47">
        <f t="shared" si="95"/>
        <v>2000</v>
      </c>
      <c r="P124" s="47">
        <f t="shared" si="60"/>
        <v>-3673.6000000000004</v>
      </c>
      <c r="Q124" s="47">
        <f t="shared" si="61"/>
        <v>1934</v>
      </c>
      <c r="V124">
        <v>114</v>
      </c>
      <c r="W124">
        <v>6.6</v>
      </c>
      <c r="Y124">
        <v>114</v>
      </c>
      <c r="Z124">
        <f t="shared" si="96"/>
        <v>2197</v>
      </c>
      <c r="AA124">
        <f t="shared" si="100"/>
        <v>2197</v>
      </c>
      <c r="AB124" s="30">
        <f t="shared" si="55"/>
        <v>1757.6000000000001</v>
      </c>
      <c r="AC124">
        <f t="shared" si="55"/>
        <v>1757.6000000000001</v>
      </c>
      <c r="AD124">
        <f t="shared" si="55"/>
        <v>878.80000000000007</v>
      </c>
      <c r="AE124">
        <f t="shared" si="55"/>
        <v>878.80000000000007</v>
      </c>
      <c r="AF124">
        <f t="shared" si="63"/>
        <v>3954.6000000000004</v>
      </c>
      <c r="AG124">
        <v>114</v>
      </c>
      <c r="AH124">
        <f t="shared" si="64"/>
        <v>2232</v>
      </c>
      <c r="AI124">
        <f t="shared" si="65"/>
        <v>8332.8000000000011</v>
      </c>
      <c r="AJ124">
        <f>各个系统的属性占比!AI119</f>
        <v>12.4</v>
      </c>
      <c r="AK124">
        <v>1</v>
      </c>
      <c r="AN124">
        <v>114</v>
      </c>
      <c r="AO124">
        <f t="shared" si="66"/>
        <v>6251.9999999999936</v>
      </c>
      <c r="AP124">
        <f t="shared" si="67"/>
        <v>23340.799999999977</v>
      </c>
      <c r="AQ124">
        <f>各个系统的属性占比!AJ119</f>
        <v>43.416666666666622</v>
      </c>
      <c r="AR124">
        <v>1</v>
      </c>
      <c r="AU124">
        <v>114</v>
      </c>
      <c r="AV124">
        <f t="shared" si="97"/>
        <v>0</v>
      </c>
      <c r="AW124">
        <f t="shared" si="98"/>
        <v>0</v>
      </c>
      <c r="AX124">
        <v>0</v>
      </c>
      <c r="BA124">
        <v>114</v>
      </c>
      <c r="BB124">
        <f t="shared" si="68"/>
        <v>10003.200000000013</v>
      </c>
      <c r="BC124">
        <f t="shared" si="69"/>
        <v>37345.28000000005</v>
      </c>
      <c r="BD124">
        <f>各个系统的属性占比!AK119</f>
        <v>92.622222222222348</v>
      </c>
      <c r="BE124">
        <v>1</v>
      </c>
      <c r="BH124">
        <v>114</v>
      </c>
      <c r="BI124">
        <f t="shared" si="70"/>
        <v>5001.6000000000076</v>
      </c>
      <c r="BJ124">
        <f t="shared" si="71"/>
        <v>18672.640000000029</v>
      </c>
      <c r="BK124">
        <f>各个系统的属性占比!AM119</f>
        <v>34.733333333333384</v>
      </c>
      <c r="BL124">
        <v>0</v>
      </c>
      <c r="BO124" s="30">
        <v>114</v>
      </c>
      <c r="BP124">
        <f t="shared" si="72"/>
        <v>6252.0000000000009</v>
      </c>
      <c r="BQ124">
        <f t="shared" si="73"/>
        <v>23340.800000000003</v>
      </c>
      <c r="BR124" s="30">
        <f>各个系统的属性占比!AL119</f>
        <v>86.833333333333343</v>
      </c>
      <c r="BS124">
        <v>0</v>
      </c>
      <c r="BV124">
        <v>114</v>
      </c>
      <c r="BW124">
        <f t="shared" si="74"/>
        <v>2500.8000000000038</v>
      </c>
      <c r="BX124">
        <f t="shared" si="75"/>
        <v>9336.3200000000143</v>
      </c>
      <c r="BY124">
        <f>各个系统的属性占比!AN119</f>
        <v>34.733333333333384</v>
      </c>
      <c r="BZ124">
        <v>0</v>
      </c>
      <c r="CD124">
        <v>114</v>
      </c>
      <c r="CE124">
        <f t="shared" si="76"/>
        <v>18487.200000000004</v>
      </c>
      <c r="CF124">
        <f t="shared" si="77"/>
        <v>69018.880000000034</v>
      </c>
      <c r="CG124">
        <f t="shared" si="78"/>
        <v>9670.3380565527914</v>
      </c>
      <c r="CK124">
        <v>114</v>
      </c>
      <c r="CL124">
        <f t="shared" si="79"/>
        <v>2232</v>
      </c>
      <c r="CM124">
        <f t="shared" si="80"/>
        <v>6251.9999999999936</v>
      </c>
      <c r="CN124">
        <f t="shared" si="81"/>
        <v>0</v>
      </c>
      <c r="CO124">
        <f t="shared" si="82"/>
        <v>10003.200000000013</v>
      </c>
      <c r="CP124">
        <f t="shared" si="83"/>
        <v>5001.6000000000076</v>
      </c>
      <c r="CQ124">
        <f t="shared" si="84"/>
        <v>6252.0000000000009</v>
      </c>
      <c r="CR124">
        <f t="shared" si="85"/>
        <v>2500.8000000000038</v>
      </c>
      <c r="CS124">
        <f t="shared" si="86"/>
        <v>32241.600000000013</v>
      </c>
      <c r="CU124">
        <v>114</v>
      </c>
      <c r="CV124">
        <f t="shared" si="87"/>
        <v>6.9227333631085283E-2</v>
      </c>
      <c r="CW124">
        <f t="shared" si="88"/>
        <v>0.19391097216019029</v>
      </c>
      <c r="CX124">
        <f t="shared" si="89"/>
        <v>0</v>
      </c>
      <c r="CY124">
        <f t="shared" si="90"/>
        <v>0.31025755545630518</v>
      </c>
      <c r="CZ124">
        <f t="shared" si="91"/>
        <v>0.15512877772815262</v>
      </c>
      <c r="DA124">
        <f t="shared" si="92"/>
        <v>0.19391097216019051</v>
      </c>
      <c r="DB124">
        <f t="shared" si="93"/>
        <v>7.7564388864076309E-2</v>
      </c>
    </row>
    <row r="125" spans="9:106" x14ac:dyDescent="0.15">
      <c r="I125">
        <v>115</v>
      </c>
      <c r="J125">
        <f t="shared" si="99"/>
        <v>9818.1071813142244</v>
      </c>
      <c r="M125" s="47">
        <f t="shared" si="94"/>
        <v>1673.6000000000001</v>
      </c>
      <c r="N125" s="47">
        <f t="shared" si="59"/>
        <v>-1673.6000000000001</v>
      </c>
      <c r="O125" s="47">
        <f t="shared" si="95"/>
        <v>2000</v>
      </c>
      <c r="P125" s="47">
        <f t="shared" si="60"/>
        <v>-3673.6000000000004</v>
      </c>
      <c r="Q125" s="47">
        <f t="shared" si="61"/>
        <v>1964</v>
      </c>
      <c r="V125">
        <v>115</v>
      </c>
      <c r="W125">
        <v>6.65</v>
      </c>
      <c r="Y125">
        <v>115</v>
      </c>
      <c r="Z125">
        <f t="shared" si="96"/>
        <v>2230.25</v>
      </c>
      <c r="AA125">
        <f t="shared" si="100"/>
        <v>2230.25</v>
      </c>
      <c r="AB125" s="30">
        <f t="shared" si="55"/>
        <v>1784.2</v>
      </c>
      <c r="AC125">
        <f t="shared" si="55"/>
        <v>1784.2</v>
      </c>
      <c r="AD125">
        <f t="shared" si="55"/>
        <v>892.1</v>
      </c>
      <c r="AE125">
        <f t="shared" si="55"/>
        <v>892.1</v>
      </c>
      <c r="AF125">
        <f t="shared" si="63"/>
        <v>4014.45</v>
      </c>
      <c r="AG125">
        <v>115</v>
      </c>
      <c r="AH125">
        <f t="shared" si="64"/>
        <v>2250</v>
      </c>
      <c r="AI125">
        <f t="shared" si="65"/>
        <v>8400</v>
      </c>
      <c r="AJ125">
        <f>各个系统的属性占比!AI120</f>
        <v>12.5</v>
      </c>
      <c r="AK125">
        <v>1</v>
      </c>
      <c r="AN125">
        <v>115</v>
      </c>
      <c r="AO125">
        <f t="shared" si="66"/>
        <v>6344.9999999999936</v>
      </c>
      <c r="AP125">
        <f t="shared" si="67"/>
        <v>23687.999999999978</v>
      </c>
      <c r="AQ125">
        <f>各个系统的属性占比!AJ120</f>
        <v>44.062499999999957</v>
      </c>
      <c r="AR125">
        <v>1</v>
      </c>
      <c r="AU125">
        <v>115</v>
      </c>
      <c r="AV125">
        <f t="shared" si="97"/>
        <v>0</v>
      </c>
      <c r="AW125">
        <f t="shared" si="98"/>
        <v>0</v>
      </c>
      <c r="AX125">
        <v>0</v>
      </c>
      <c r="BA125">
        <v>115</v>
      </c>
      <c r="BB125">
        <f t="shared" si="68"/>
        <v>10152.000000000015</v>
      </c>
      <c r="BC125">
        <f t="shared" si="69"/>
        <v>37900.800000000054</v>
      </c>
      <c r="BD125">
        <f>各个系统的属性占比!AK120</f>
        <v>94.000000000000142</v>
      </c>
      <c r="BE125">
        <v>1</v>
      </c>
      <c r="BH125">
        <v>115</v>
      </c>
      <c r="BI125">
        <f t="shared" si="70"/>
        <v>5076.0000000000073</v>
      </c>
      <c r="BJ125">
        <f t="shared" si="71"/>
        <v>18950.400000000027</v>
      </c>
      <c r="BK125">
        <f>各个系统的属性占比!AM120</f>
        <v>35.25000000000005</v>
      </c>
      <c r="BL125">
        <v>0</v>
      </c>
      <c r="BO125" s="30">
        <v>115</v>
      </c>
      <c r="BP125">
        <f t="shared" si="72"/>
        <v>6345.0000000000009</v>
      </c>
      <c r="BQ125">
        <f t="shared" si="73"/>
        <v>23688.000000000004</v>
      </c>
      <c r="BR125" s="30">
        <f>各个系统的属性占比!AL120</f>
        <v>88.125000000000014</v>
      </c>
      <c r="BS125">
        <v>0</v>
      </c>
      <c r="BV125">
        <v>115</v>
      </c>
      <c r="BW125">
        <f t="shared" si="74"/>
        <v>2538.0000000000036</v>
      </c>
      <c r="BX125">
        <f t="shared" si="75"/>
        <v>9475.2000000000135</v>
      </c>
      <c r="BY125">
        <f>各个系统的属性占比!AN120</f>
        <v>35.25000000000005</v>
      </c>
      <c r="BZ125">
        <v>0</v>
      </c>
      <c r="CD125">
        <v>115</v>
      </c>
      <c r="CE125">
        <f t="shared" si="76"/>
        <v>18747.000000000007</v>
      </c>
      <c r="CF125">
        <f t="shared" si="77"/>
        <v>69988.800000000032</v>
      </c>
      <c r="CG125">
        <f t="shared" si="78"/>
        <v>9818.1071813142244</v>
      </c>
      <c r="CK125">
        <v>115</v>
      </c>
      <c r="CL125">
        <f t="shared" si="79"/>
        <v>2250</v>
      </c>
      <c r="CM125">
        <f t="shared" si="80"/>
        <v>6344.9999999999936</v>
      </c>
      <c r="CN125">
        <f t="shared" si="81"/>
        <v>0</v>
      </c>
      <c r="CO125">
        <f t="shared" si="82"/>
        <v>10152.000000000015</v>
      </c>
      <c r="CP125">
        <f t="shared" si="83"/>
        <v>5076.0000000000073</v>
      </c>
      <c r="CQ125">
        <f t="shared" si="84"/>
        <v>6345.0000000000009</v>
      </c>
      <c r="CR125">
        <f t="shared" si="85"/>
        <v>2538.0000000000036</v>
      </c>
      <c r="CS125">
        <f t="shared" si="86"/>
        <v>32706.000000000018</v>
      </c>
      <c r="CU125">
        <v>115</v>
      </c>
      <c r="CV125">
        <f t="shared" si="87"/>
        <v>6.8794716565767716E-2</v>
      </c>
      <c r="CW125">
        <f t="shared" si="88"/>
        <v>0.19400110071546475</v>
      </c>
      <c r="CX125">
        <f t="shared" si="89"/>
        <v>0</v>
      </c>
      <c r="CY125">
        <f t="shared" si="90"/>
        <v>0.31040176114474438</v>
      </c>
      <c r="CZ125">
        <f t="shared" si="91"/>
        <v>0.15520088057237219</v>
      </c>
      <c r="DA125">
        <f t="shared" si="92"/>
        <v>0.19400110071546497</v>
      </c>
      <c r="DB125">
        <f t="shared" si="93"/>
        <v>7.7600440286186095E-2</v>
      </c>
    </row>
    <row r="126" spans="9:106" x14ac:dyDescent="0.15">
      <c r="I126">
        <v>116</v>
      </c>
      <c r="J126">
        <f t="shared" si="99"/>
        <v>9966.9567556700604</v>
      </c>
      <c r="M126" s="47">
        <f t="shared" si="94"/>
        <v>1673.6000000000001</v>
      </c>
      <c r="N126" s="47">
        <f t="shared" si="59"/>
        <v>-1673.6000000000001</v>
      </c>
      <c r="O126" s="47">
        <f t="shared" si="95"/>
        <v>2000</v>
      </c>
      <c r="P126" s="47">
        <f t="shared" si="60"/>
        <v>-3673.6000000000004</v>
      </c>
      <c r="Q126" s="47">
        <f t="shared" si="61"/>
        <v>1993</v>
      </c>
      <c r="V126">
        <v>116</v>
      </c>
      <c r="W126">
        <v>6.7</v>
      </c>
      <c r="Y126">
        <v>116</v>
      </c>
      <c r="Z126">
        <f t="shared" si="96"/>
        <v>2263.75</v>
      </c>
      <c r="AA126">
        <f t="shared" si="100"/>
        <v>2263.75</v>
      </c>
      <c r="AB126" s="30">
        <f t="shared" si="55"/>
        <v>1811</v>
      </c>
      <c r="AC126">
        <f t="shared" si="55"/>
        <v>1811</v>
      </c>
      <c r="AD126">
        <f t="shared" si="55"/>
        <v>905.5</v>
      </c>
      <c r="AE126">
        <f t="shared" si="55"/>
        <v>905.5</v>
      </c>
      <c r="AF126">
        <f t="shared" si="63"/>
        <v>4074.75</v>
      </c>
      <c r="AG126">
        <v>116</v>
      </c>
      <c r="AH126">
        <f t="shared" si="64"/>
        <v>2268</v>
      </c>
      <c r="AI126">
        <f t="shared" si="65"/>
        <v>8467.1999999999989</v>
      </c>
      <c r="AJ126">
        <f>各个系统的属性占比!AI121</f>
        <v>12.6</v>
      </c>
      <c r="AK126">
        <v>1</v>
      </c>
      <c r="AN126">
        <v>116</v>
      </c>
      <c r="AO126">
        <f t="shared" si="66"/>
        <v>6437.9999999999927</v>
      </c>
      <c r="AP126">
        <f t="shared" si="67"/>
        <v>24035.199999999975</v>
      </c>
      <c r="AQ126">
        <f>各个系统的属性占比!AJ121</f>
        <v>44.708333333333286</v>
      </c>
      <c r="AR126">
        <v>1</v>
      </c>
      <c r="AU126">
        <v>116</v>
      </c>
      <c r="AV126">
        <f t="shared" si="97"/>
        <v>0</v>
      </c>
      <c r="AW126">
        <f t="shared" si="98"/>
        <v>0</v>
      </c>
      <c r="AX126">
        <v>0</v>
      </c>
      <c r="BA126">
        <v>116</v>
      </c>
      <c r="BB126">
        <f t="shared" si="68"/>
        <v>10300.800000000016</v>
      </c>
      <c r="BC126">
        <f t="shared" si="69"/>
        <v>38456.320000000058</v>
      </c>
      <c r="BD126">
        <f>各个系统的属性占比!AK121</f>
        <v>95.377777777777922</v>
      </c>
      <c r="BE126">
        <v>1</v>
      </c>
      <c r="BH126">
        <v>116</v>
      </c>
      <c r="BI126">
        <f t="shared" si="70"/>
        <v>5150.4000000000078</v>
      </c>
      <c r="BJ126">
        <f t="shared" si="71"/>
        <v>19228.160000000033</v>
      </c>
      <c r="BK126">
        <f>各个系统的属性占比!AM121</f>
        <v>35.766666666666723</v>
      </c>
      <c r="BL126">
        <v>0</v>
      </c>
      <c r="BO126" s="30">
        <v>116</v>
      </c>
      <c r="BP126">
        <f t="shared" si="72"/>
        <v>6438</v>
      </c>
      <c r="BQ126">
        <f t="shared" si="73"/>
        <v>24035.200000000001</v>
      </c>
      <c r="BR126" s="30">
        <f>各个系统的属性占比!AL121</f>
        <v>89.416666666666671</v>
      </c>
      <c r="BS126">
        <v>0</v>
      </c>
      <c r="BV126">
        <v>116</v>
      </c>
      <c r="BW126">
        <f t="shared" si="74"/>
        <v>2575.2000000000039</v>
      </c>
      <c r="BX126">
        <f t="shared" si="75"/>
        <v>9614.0800000000163</v>
      </c>
      <c r="BY126">
        <f>各个系统的属性占比!AN121</f>
        <v>35.766666666666723</v>
      </c>
      <c r="BZ126">
        <v>0</v>
      </c>
      <c r="CD126">
        <v>116</v>
      </c>
      <c r="CE126">
        <f t="shared" si="76"/>
        <v>19006.80000000001</v>
      </c>
      <c r="CF126">
        <f t="shared" si="77"/>
        <v>70958.72000000003</v>
      </c>
      <c r="CG126">
        <f t="shared" si="78"/>
        <v>9966.9567556700604</v>
      </c>
      <c r="CK126">
        <v>116</v>
      </c>
      <c r="CL126">
        <f t="shared" si="79"/>
        <v>2268</v>
      </c>
      <c r="CM126">
        <f t="shared" si="80"/>
        <v>6437.9999999999927</v>
      </c>
      <c r="CN126">
        <f t="shared" si="81"/>
        <v>0</v>
      </c>
      <c r="CO126">
        <f t="shared" si="82"/>
        <v>10300.800000000016</v>
      </c>
      <c r="CP126">
        <f t="shared" si="83"/>
        <v>5150.4000000000078</v>
      </c>
      <c r="CQ126">
        <f t="shared" si="84"/>
        <v>6438</v>
      </c>
      <c r="CR126">
        <f t="shared" si="85"/>
        <v>2575.2000000000039</v>
      </c>
      <c r="CS126">
        <f t="shared" si="86"/>
        <v>33170.400000000023</v>
      </c>
      <c r="CU126">
        <v>116</v>
      </c>
      <c r="CV126">
        <f t="shared" si="87"/>
        <v>6.8374213153896191E-2</v>
      </c>
      <c r="CW126">
        <f t="shared" si="88"/>
        <v>0.19408870559293792</v>
      </c>
      <c r="CX126">
        <f t="shared" si="89"/>
        <v>0</v>
      </c>
      <c r="CY126">
        <f t="shared" si="90"/>
        <v>0.31054192894870153</v>
      </c>
      <c r="CZ126">
        <f t="shared" si="91"/>
        <v>0.15527096447435076</v>
      </c>
      <c r="DA126">
        <f t="shared" si="92"/>
        <v>0.19408870559293814</v>
      </c>
      <c r="DB126">
        <f t="shared" si="93"/>
        <v>7.7635482237175382E-2</v>
      </c>
    </row>
    <row r="127" spans="9:106" x14ac:dyDescent="0.15">
      <c r="I127">
        <v>117</v>
      </c>
      <c r="J127">
        <f t="shared" si="99"/>
        <v>10116.888216736834</v>
      </c>
      <c r="M127" s="47">
        <f t="shared" si="94"/>
        <v>1673.6000000000001</v>
      </c>
      <c r="N127" s="47">
        <f t="shared" si="59"/>
        <v>-1673.6000000000001</v>
      </c>
      <c r="O127" s="47">
        <f t="shared" si="95"/>
        <v>2000</v>
      </c>
      <c r="P127" s="47">
        <f t="shared" si="60"/>
        <v>-3673.6000000000004</v>
      </c>
      <c r="Q127" s="47">
        <f t="shared" si="61"/>
        <v>2023</v>
      </c>
      <c r="V127">
        <v>117</v>
      </c>
      <c r="W127">
        <v>6.7500000000000098</v>
      </c>
      <c r="Y127">
        <v>117</v>
      </c>
      <c r="Z127">
        <f t="shared" si="96"/>
        <v>2297.5</v>
      </c>
      <c r="AA127">
        <f t="shared" si="100"/>
        <v>2297.5</v>
      </c>
      <c r="AB127" s="30">
        <f t="shared" si="55"/>
        <v>1838</v>
      </c>
      <c r="AC127">
        <f t="shared" si="55"/>
        <v>1838</v>
      </c>
      <c r="AD127">
        <f t="shared" si="55"/>
        <v>919</v>
      </c>
      <c r="AE127">
        <f t="shared" si="55"/>
        <v>919</v>
      </c>
      <c r="AF127">
        <f t="shared" si="63"/>
        <v>4135.5</v>
      </c>
      <c r="AG127">
        <v>117</v>
      </c>
      <c r="AH127">
        <f t="shared" si="64"/>
        <v>2286</v>
      </c>
      <c r="AI127">
        <f t="shared" si="65"/>
        <v>8534.4</v>
      </c>
      <c r="AJ127">
        <f>各个系统的属性占比!AI122</f>
        <v>12.7</v>
      </c>
      <c r="AK127">
        <v>1</v>
      </c>
      <c r="AN127">
        <v>117</v>
      </c>
      <c r="AO127">
        <f t="shared" si="66"/>
        <v>6530.9999999999927</v>
      </c>
      <c r="AP127">
        <f t="shared" si="67"/>
        <v>24382.399999999972</v>
      </c>
      <c r="AQ127">
        <f>各个系统的属性占比!AJ122</f>
        <v>45.354166666666615</v>
      </c>
      <c r="AR127">
        <v>1</v>
      </c>
      <c r="AU127">
        <v>117</v>
      </c>
      <c r="AV127">
        <f t="shared" si="97"/>
        <v>0</v>
      </c>
      <c r="AW127">
        <f t="shared" si="98"/>
        <v>0</v>
      </c>
      <c r="AX127">
        <v>0</v>
      </c>
      <c r="BA127">
        <v>117</v>
      </c>
      <c r="BB127">
        <f t="shared" si="68"/>
        <v>10449.600000000017</v>
      </c>
      <c r="BC127">
        <f t="shared" si="69"/>
        <v>39011.840000000055</v>
      </c>
      <c r="BD127">
        <f>各个系统的属性占比!AK122</f>
        <v>96.755555555555702</v>
      </c>
      <c r="BE127">
        <v>1</v>
      </c>
      <c r="BH127">
        <v>117</v>
      </c>
      <c r="BI127">
        <f t="shared" si="70"/>
        <v>5224.8000000000084</v>
      </c>
      <c r="BJ127">
        <f t="shared" si="71"/>
        <v>19505.920000000031</v>
      </c>
      <c r="BK127">
        <f>各个系统的属性占比!AM122</f>
        <v>36.283333333333388</v>
      </c>
      <c r="BL127">
        <v>0</v>
      </c>
      <c r="BO127" s="30">
        <v>117</v>
      </c>
      <c r="BP127">
        <f t="shared" si="72"/>
        <v>6531.0000000000009</v>
      </c>
      <c r="BQ127">
        <f t="shared" si="73"/>
        <v>24382.400000000005</v>
      </c>
      <c r="BR127" s="30">
        <f>各个系统的属性占比!AL122</f>
        <v>90.708333333333343</v>
      </c>
      <c r="BS127">
        <v>0</v>
      </c>
      <c r="BV127">
        <v>117</v>
      </c>
      <c r="BW127">
        <f t="shared" si="74"/>
        <v>2612.4000000000042</v>
      </c>
      <c r="BX127">
        <f t="shared" si="75"/>
        <v>9752.9600000000155</v>
      </c>
      <c r="BY127">
        <f>各个系统的属性占比!AN122</f>
        <v>36.283333333333388</v>
      </c>
      <c r="BZ127">
        <v>0</v>
      </c>
      <c r="CD127">
        <v>117</v>
      </c>
      <c r="CE127">
        <f t="shared" si="76"/>
        <v>19266.600000000009</v>
      </c>
      <c r="CF127">
        <f t="shared" si="77"/>
        <v>71928.640000000029</v>
      </c>
      <c r="CG127">
        <f t="shared" si="78"/>
        <v>10116.888216736834</v>
      </c>
      <c r="CK127">
        <v>117</v>
      </c>
      <c r="CL127">
        <f t="shared" si="79"/>
        <v>2286</v>
      </c>
      <c r="CM127">
        <f t="shared" si="80"/>
        <v>6530.9999999999927</v>
      </c>
      <c r="CN127">
        <f t="shared" si="81"/>
        <v>0</v>
      </c>
      <c r="CO127">
        <f t="shared" si="82"/>
        <v>10449.600000000017</v>
      </c>
      <c r="CP127">
        <f t="shared" si="83"/>
        <v>5224.8000000000084</v>
      </c>
      <c r="CQ127">
        <f t="shared" si="84"/>
        <v>6531.0000000000009</v>
      </c>
      <c r="CR127">
        <f t="shared" si="85"/>
        <v>2612.4000000000042</v>
      </c>
      <c r="CS127">
        <f t="shared" si="86"/>
        <v>33634.800000000017</v>
      </c>
      <c r="CU127">
        <v>117</v>
      </c>
      <c r="CV127">
        <f t="shared" si="87"/>
        <v>6.7965321631167683E-2</v>
      </c>
      <c r="CW127">
        <f t="shared" si="88"/>
        <v>0.19417389132683974</v>
      </c>
      <c r="CX127">
        <f t="shared" si="89"/>
        <v>0</v>
      </c>
      <c r="CY127">
        <f t="shared" si="90"/>
        <v>0.31067822612294443</v>
      </c>
      <c r="CZ127">
        <f t="shared" si="91"/>
        <v>0.15533911306147222</v>
      </c>
      <c r="DA127">
        <f t="shared" si="92"/>
        <v>0.19417389132683999</v>
      </c>
      <c r="DB127">
        <f t="shared" si="93"/>
        <v>7.7669556530736109E-2</v>
      </c>
    </row>
    <row r="128" spans="9:106" x14ac:dyDescent="0.15">
      <c r="I128">
        <v>118</v>
      </c>
      <c r="J128">
        <f t="shared" si="99"/>
        <v>10267.903030871308</v>
      </c>
      <c r="M128" s="47">
        <f t="shared" si="94"/>
        <v>1673.6000000000001</v>
      </c>
      <c r="N128" s="47">
        <f t="shared" si="59"/>
        <v>-1673.6000000000001</v>
      </c>
      <c r="O128" s="47">
        <f t="shared" si="95"/>
        <v>2000</v>
      </c>
      <c r="P128" s="47">
        <f t="shared" si="60"/>
        <v>-3673.6000000000004</v>
      </c>
      <c r="Q128" s="47">
        <f t="shared" si="61"/>
        <v>2054</v>
      </c>
      <c r="V128">
        <v>118</v>
      </c>
      <c r="W128">
        <v>6.8000000000000096</v>
      </c>
      <c r="Y128">
        <v>118</v>
      </c>
      <c r="Z128">
        <f t="shared" si="96"/>
        <v>2331.5</v>
      </c>
      <c r="AA128">
        <f t="shared" si="100"/>
        <v>2331.5</v>
      </c>
      <c r="AB128" s="30">
        <f t="shared" si="55"/>
        <v>1865.2</v>
      </c>
      <c r="AC128">
        <f t="shared" si="55"/>
        <v>1865.2</v>
      </c>
      <c r="AD128">
        <f t="shared" si="55"/>
        <v>932.6</v>
      </c>
      <c r="AE128">
        <f t="shared" si="55"/>
        <v>932.6</v>
      </c>
      <c r="AF128">
        <f t="shared" si="63"/>
        <v>4196.7</v>
      </c>
      <c r="AG128">
        <v>118</v>
      </c>
      <c r="AH128">
        <f t="shared" si="64"/>
        <v>2304</v>
      </c>
      <c r="AI128">
        <f t="shared" si="65"/>
        <v>8601.6</v>
      </c>
      <c r="AJ128">
        <f>各个系统的属性占比!AI123</f>
        <v>12.8</v>
      </c>
      <c r="AK128">
        <v>1</v>
      </c>
      <c r="AN128">
        <v>118</v>
      </c>
      <c r="AO128">
        <f t="shared" si="66"/>
        <v>6623.9999999999927</v>
      </c>
      <c r="AP128">
        <f t="shared" si="67"/>
        <v>24729.599999999973</v>
      </c>
      <c r="AQ128">
        <f>各个系统的属性占比!AJ123</f>
        <v>45.99999999999995</v>
      </c>
      <c r="AR128">
        <v>1</v>
      </c>
      <c r="AU128">
        <v>118</v>
      </c>
      <c r="AV128">
        <f t="shared" si="97"/>
        <v>0</v>
      </c>
      <c r="AW128">
        <f t="shared" si="98"/>
        <v>0</v>
      </c>
      <c r="AX128">
        <v>0</v>
      </c>
      <c r="BA128">
        <v>118</v>
      </c>
      <c r="BB128">
        <f t="shared" si="68"/>
        <v>10598.400000000016</v>
      </c>
      <c r="BC128">
        <f t="shared" si="69"/>
        <v>39567.360000000059</v>
      </c>
      <c r="BD128">
        <f>各个系统的属性占比!AK123</f>
        <v>98.133333333333482</v>
      </c>
      <c r="BE128">
        <v>1</v>
      </c>
      <c r="BH128">
        <v>118</v>
      </c>
      <c r="BI128">
        <f t="shared" si="70"/>
        <v>5299.200000000008</v>
      </c>
      <c r="BJ128">
        <f t="shared" si="71"/>
        <v>19783.680000000029</v>
      </c>
      <c r="BK128">
        <f>各个系统的属性占比!AM123</f>
        <v>36.800000000000054</v>
      </c>
      <c r="BL128">
        <v>0</v>
      </c>
      <c r="BO128" s="30">
        <v>118</v>
      </c>
      <c r="BP128">
        <f t="shared" si="72"/>
        <v>6624</v>
      </c>
      <c r="BQ128">
        <f t="shared" si="73"/>
        <v>24729.600000000002</v>
      </c>
      <c r="BR128" s="30">
        <f>各个系统的属性占比!AL123</f>
        <v>92</v>
      </c>
      <c r="BS128">
        <v>0</v>
      </c>
      <c r="BV128">
        <v>118</v>
      </c>
      <c r="BW128">
        <f t="shared" si="74"/>
        <v>2649.600000000004</v>
      </c>
      <c r="BX128">
        <f t="shared" si="75"/>
        <v>9891.8400000000147</v>
      </c>
      <c r="BY128">
        <f>各个系统的属性占比!AN123</f>
        <v>36.800000000000054</v>
      </c>
      <c r="BZ128">
        <v>0</v>
      </c>
      <c r="CD128">
        <v>118</v>
      </c>
      <c r="CE128">
        <f t="shared" si="76"/>
        <v>19526.400000000009</v>
      </c>
      <c r="CF128">
        <f t="shared" si="77"/>
        <v>72898.560000000027</v>
      </c>
      <c r="CG128">
        <f t="shared" si="78"/>
        <v>10267.903030871308</v>
      </c>
      <c r="CK128">
        <v>118</v>
      </c>
      <c r="CL128">
        <f t="shared" si="79"/>
        <v>2304</v>
      </c>
      <c r="CM128">
        <f t="shared" si="80"/>
        <v>6623.9999999999927</v>
      </c>
      <c r="CN128">
        <f t="shared" si="81"/>
        <v>0</v>
      </c>
      <c r="CO128">
        <f t="shared" si="82"/>
        <v>10598.400000000016</v>
      </c>
      <c r="CP128">
        <f t="shared" si="83"/>
        <v>5299.200000000008</v>
      </c>
      <c r="CQ128">
        <f t="shared" si="84"/>
        <v>6624</v>
      </c>
      <c r="CR128">
        <f t="shared" si="85"/>
        <v>2649.600000000004</v>
      </c>
      <c r="CS128">
        <f t="shared" si="86"/>
        <v>34099.200000000019</v>
      </c>
      <c r="CU128">
        <v>118</v>
      </c>
      <c r="CV128">
        <f t="shared" si="87"/>
        <v>6.756756756756753E-2</v>
      </c>
      <c r="CW128">
        <f t="shared" si="88"/>
        <v>0.19425675675675644</v>
      </c>
      <c r="CX128">
        <f t="shared" si="89"/>
        <v>0</v>
      </c>
      <c r="CY128">
        <f t="shared" si="90"/>
        <v>0.31081081081081113</v>
      </c>
      <c r="CZ128">
        <f t="shared" si="91"/>
        <v>0.15540540540540557</v>
      </c>
      <c r="DA128">
        <f t="shared" si="92"/>
        <v>0.19425675675675666</v>
      </c>
      <c r="DB128">
        <f t="shared" si="93"/>
        <v>7.7702702702702783E-2</v>
      </c>
    </row>
    <row r="129" spans="9:106" x14ac:dyDescent="0.15">
      <c r="I129">
        <v>119</v>
      </c>
      <c r="J129">
        <f t="shared" si="99"/>
        <v>10420.002693319419</v>
      </c>
      <c r="M129" s="47">
        <f t="shared" si="94"/>
        <v>1673.6000000000001</v>
      </c>
      <c r="N129" s="47">
        <f t="shared" si="59"/>
        <v>-1673.6000000000001</v>
      </c>
      <c r="O129" s="47">
        <f t="shared" si="95"/>
        <v>2000</v>
      </c>
      <c r="P129" s="47">
        <f t="shared" si="60"/>
        <v>-3673.6000000000004</v>
      </c>
      <c r="Q129" s="47">
        <f t="shared" si="61"/>
        <v>2084</v>
      </c>
      <c r="V129">
        <v>119</v>
      </c>
      <c r="W129">
        <v>6.85</v>
      </c>
      <c r="Y129">
        <v>119</v>
      </c>
      <c r="Z129">
        <f t="shared" si="96"/>
        <v>2365.75</v>
      </c>
      <c r="AA129">
        <f t="shared" si="100"/>
        <v>2365.75</v>
      </c>
      <c r="AB129" s="30">
        <f t="shared" si="55"/>
        <v>1892.6000000000001</v>
      </c>
      <c r="AC129">
        <f t="shared" si="55"/>
        <v>1892.6000000000001</v>
      </c>
      <c r="AD129">
        <f t="shared" si="55"/>
        <v>946.30000000000007</v>
      </c>
      <c r="AE129">
        <f t="shared" si="55"/>
        <v>946.30000000000007</v>
      </c>
      <c r="AF129">
        <f t="shared" si="63"/>
        <v>4258.3500000000004</v>
      </c>
      <c r="AG129">
        <v>119</v>
      </c>
      <c r="AH129">
        <f t="shared" si="64"/>
        <v>2322</v>
      </c>
      <c r="AI129">
        <f t="shared" si="65"/>
        <v>8668.8000000000011</v>
      </c>
      <c r="AJ129">
        <f>各个系统的属性占比!AI124</f>
        <v>12.9</v>
      </c>
      <c r="AK129">
        <v>1</v>
      </c>
      <c r="AN129">
        <v>119</v>
      </c>
      <c r="AO129">
        <f t="shared" si="66"/>
        <v>6716.9999999999918</v>
      </c>
      <c r="AP129">
        <f t="shared" si="67"/>
        <v>25076.79999999997</v>
      </c>
      <c r="AQ129">
        <f>各个系统的属性占比!AJ124</f>
        <v>46.645833333333279</v>
      </c>
      <c r="AR129">
        <v>1</v>
      </c>
      <c r="AU129">
        <v>119</v>
      </c>
      <c r="AV129">
        <f t="shared" si="97"/>
        <v>0</v>
      </c>
      <c r="AW129">
        <f t="shared" si="98"/>
        <v>0</v>
      </c>
      <c r="AX129">
        <v>0</v>
      </c>
      <c r="BA129">
        <v>119</v>
      </c>
      <c r="BB129">
        <f t="shared" si="68"/>
        <v>10747.200000000017</v>
      </c>
      <c r="BC129">
        <f t="shared" si="69"/>
        <v>40122.880000000063</v>
      </c>
      <c r="BD129">
        <f>各个系统的属性占比!AK124</f>
        <v>99.511111111111262</v>
      </c>
      <c r="BE129">
        <v>1</v>
      </c>
      <c r="BH129">
        <v>119</v>
      </c>
      <c r="BI129">
        <f t="shared" si="70"/>
        <v>5373.6000000000085</v>
      </c>
      <c r="BJ129">
        <f t="shared" si="71"/>
        <v>20061.440000000031</v>
      </c>
      <c r="BK129">
        <f>各个系统的属性占比!AM124</f>
        <v>37.316666666666727</v>
      </c>
      <c r="BL129">
        <v>0</v>
      </c>
      <c r="BO129" s="30">
        <v>119</v>
      </c>
      <c r="BP129">
        <f t="shared" si="72"/>
        <v>6716.9999999999991</v>
      </c>
      <c r="BQ129">
        <f t="shared" si="73"/>
        <v>25076.799999999999</v>
      </c>
      <c r="BR129" s="30">
        <f>各个系统的属性占比!AL124</f>
        <v>93.291666666666657</v>
      </c>
      <c r="BS129">
        <v>0</v>
      </c>
      <c r="BV129">
        <v>119</v>
      </c>
      <c r="BW129">
        <f t="shared" si="74"/>
        <v>2686.8000000000043</v>
      </c>
      <c r="BX129">
        <f t="shared" si="75"/>
        <v>10030.720000000016</v>
      </c>
      <c r="BY129">
        <f>各个系统的属性占比!AN124</f>
        <v>37.316666666666727</v>
      </c>
      <c r="BZ129">
        <v>0</v>
      </c>
      <c r="CD129">
        <v>119</v>
      </c>
      <c r="CE129">
        <f t="shared" si="76"/>
        <v>19786.200000000012</v>
      </c>
      <c r="CF129">
        <f t="shared" si="77"/>
        <v>73868.48000000004</v>
      </c>
      <c r="CG129">
        <f t="shared" si="78"/>
        <v>10420.002693319419</v>
      </c>
      <c r="CK129">
        <v>119</v>
      </c>
      <c r="CL129">
        <f t="shared" si="79"/>
        <v>2322</v>
      </c>
      <c r="CM129">
        <f t="shared" si="80"/>
        <v>6716.9999999999918</v>
      </c>
      <c r="CN129">
        <f t="shared" si="81"/>
        <v>0</v>
      </c>
      <c r="CO129">
        <f t="shared" si="82"/>
        <v>10747.200000000017</v>
      </c>
      <c r="CP129">
        <f t="shared" si="83"/>
        <v>5373.6000000000085</v>
      </c>
      <c r="CQ129">
        <f t="shared" si="84"/>
        <v>6716.9999999999991</v>
      </c>
      <c r="CR129">
        <f t="shared" si="85"/>
        <v>2686.8000000000043</v>
      </c>
      <c r="CS129">
        <f t="shared" si="86"/>
        <v>34563.600000000028</v>
      </c>
      <c r="CU129">
        <v>119</v>
      </c>
      <c r="CV129">
        <f t="shared" si="87"/>
        <v>6.7180502031038383E-2</v>
      </c>
      <c r="CW129">
        <f t="shared" si="88"/>
        <v>0.19433739541019993</v>
      </c>
      <c r="CX129">
        <f t="shared" si="89"/>
        <v>0</v>
      </c>
      <c r="CY129">
        <f t="shared" si="90"/>
        <v>0.31093983265632075</v>
      </c>
      <c r="CZ129">
        <f t="shared" si="91"/>
        <v>0.15546991632816037</v>
      </c>
      <c r="DA129">
        <f t="shared" si="92"/>
        <v>0.19433739541020015</v>
      </c>
      <c r="DB129">
        <f t="shared" si="93"/>
        <v>7.7734958164080187E-2</v>
      </c>
    </row>
    <row r="130" spans="9:106" x14ac:dyDescent="0.15">
      <c r="I130">
        <v>120</v>
      </c>
      <c r="J130">
        <f t="shared" si="99"/>
        <v>10573.188727877749</v>
      </c>
      <c r="M130" s="47">
        <f t="shared" si="94"/>
        <v>1673.6000000000001</v>
      </c>
      <c r="N130" s="47">
        <f t="shared" si="59"/>
        <v>-1673.6000000000001</v>
      </c>
      <c r="O130" s="47">
        <f t="shared" si="95"/>
        <v>2000</v>
      </c>
      <c r="P130" s="47">
        <f t="shared" si="60"/>
        <v>-3673.6000000000004</v>
      </c>
      <c r="Q130" s="47">
        <f t="shared" si="61"/>
        <v>2115</v>
      </c>
      <c r="V130">
        <v>120</v>
      </c>
      <c r="W130">
        <v>6.9000000000000101</v>
      </c>
      <c r="Y130">
        <v>120</v>
      </c>
      <c r="Z130">
        <f t="shared" si="96"/>
        <v>2400.25</v>
      </c>
      <c r="AA130">
        <f t="shared" si="100"/>
        <v>2400.25</v>
      </c>
      <c r="AB130" s="30">
        <f t="shared" si="55"/>
        <v>1920.2</v>
      </c>
      <c r="AC130">
        <f t="shared" si="55"/>
        <v>1920.2</v>
      </c>
      <c r="AD130">
        <f t="shared" si="55"/>
        <v>960.1</v>
      </c>
      <c r="AE130">
        <f t="shared" si="55"/>
        <v>960.1</v>
      </c>
      <c r="AF130">
        <f t="shared" si="63"/>
        <v>4320.45</v>
      </c>
      <c r="AG130">
        <v>120</v>
      </c>
      <c r="AH130">
        <f t="shared" si="64"/>
        <v>2340</v>
      </c>
      <c r="AI130">
        <f t="shared" si="65"/>
        <v>8736</v>
      </c>
      <c r="AJ130">
        <f>各个系统的属性占比!AI125</f>
        <v>13</v>
      </c>
      <c r="AK130">
        <v>1</v>
      </c>
      <c r="AN130">
        <v>120</v>
      </c>
      <c r="AO130">
        <f t="shared" si="66"/>
        <v>6809.9999999999927</v>
      </c>
      <c r="AP130">
        <f t="shared" si="67"/>
        <v>25423.999999999975</v>
      </c>
      <c r="AQ130">
        <f>各个系统的属性占比!AJ125</f>
        <v>47.291666666666615</v>
      </c>
      <c r="AR130">
        <v>1</v>
      </c>
      <c r="AU130">
        <v>120</v>
      </c>
      <c r="AV130">
        <f t="shared" si="97"/>
        <v>0</v>
      </c>
      <c r="AW130">
        <f t="shared" si="98"/>
        <v>0</v>
      </c>
      <c r="AX130">
        <v>0</v>
      </c>
      <c r="BA130">
        <v>120</v>
      </c>
      <c r="BB130">
        <f t="shared" si="68"/>
        <v>10896.000000000018</v>
      </c>
      <c r="BC130">
        <f t="shared" si="69"/>
        <v>40678.400000000067</v>
      </c>
      <c r="BD130">
        <f>各个系统的属性占比!AK125</f>
        <v>100.88888888888906</v>
      </c>
      <c r="BE130">
        <v>1</v>
      </c>
      <c r="BH130">
        <v>120</v>
      </c>
      <c r="BI130">
        <f t="shared" si="70"/>
        <v>5448.0000000000082</v>
      </c>
      <c r="BJ130">
        <f t="shared" si="71"/>
        <v>20339.200000000033</v>
      </c>
      <c r="BK130">
        <f>各个系统的属性占比!AM125</f>
        <v>37.833333333333393</v>
      </c>
      <c r="BL130">
        <v>0</v>
      </c>
      <c r="BO130" s="30">
        <v>120</v>
      </c>
      <c r="BP130">
        <f t="shared" si="72"/>
        <v>6810</v>
      </c>
      <c r="BQ130">
        <f t="shared" si="73"/>
        <v>25424</v>
      </c>
      <c r="BR130" s="30">
        <f>各个系统的属性占比!AL125</f>
        <v>94.583333333333329</v>
      </c>
      <c r="BS130">
        <v>0</v>
      </c>
      <c r="BV130">
        <v>120</v>
      </c>
      <c r="BW130">
        <f t="shared" si="74"/>
        <v>2724.0000000000041</v>
      </c>
      <c r="BX130">
        <f t="shared" si="75"/>
        <v>10169.600000000017</v>
      </c>
      <c r="BY130">
        <f>各个系统的属性占比!AN125</f>
        <v>37.833333333333393</v>
      </c>
      <c r="BZ130">
        <v>0</v>
      </c>
      <c r="CD130">
        <v>120</v>
      </c>
      <c r="CE130">
        <f t="shared" si="76"/>
        <v>20046.000000000011</v>
      </c>
      <c r="CF130">
        <f t="shared" si="77"/>
        <v>74838.400000000038</v>
      </c>
      <c r="CG130">
        <f t="shared" si="78"/>
        <v>10573.188727877749</v>
      </c>
      <c r="CK130">
        <v>120</v>
      </c>
      <c r="CL130">
        <f t="shared" si="79"/>
        <v>2340</v>
      </c>
      <c r="CM130">
        <f t="shared" si="80"/>
        <v>6809.9999999999927</v>
      </c>
      <c r="CN130">
        <f t="shared" si="81"/>
        <v>0</v>
      </c>
      <c r="CO130">
        <f t="shared" si="82"/>
        <v>10896.000000000018</v>
      </c>
      <c r="CP130">
        <f t="shared" si="83"/>
        <v>5448.0000000000082</v>
      </c>
      <c r="CQ130">
        <f t="shared" si="84"/>
        <v>6810</v>
      </c>
      <c r="CR130">
        <f t="shared" si="85"/>
        <v>2724.0000000000041</v>
      </c>
      <c r="CS130">
        <f t="shared" si="86"/>
        <v>35028.000000000022</v>
      </c>
      <c r="CU130">
        <v>120</v>
      </c>
      <c r="CV130">
        <f t="shared" si="87"/>
        <v>6.6803699897225038E-2</v>
      </c>
      <c r="CW130">
        <f t="shared" si="88"/>
        <v>0.19441589585474445</v>
      </c>
      <c r="CX130">
        <f t="shared" si="89"/>
        <v>0</v>
      </c>
      <c r="CY130">
        <f t="shared" si="90"/>
        <v>0.31106543336759196</v>
      </c>
      <c r="CZ130">
        <f t="shared" si="91"/>
        <v>0.15553271668379595</v>
      </c>
      <c r="DA130">
        <f t="shared" si="92"/>
        <v>0.19441589585474464</v>
      </c>
      <c r="DB130">
        <f t="shared" si="93"/>
        <v>7.7766358341897976E-2</v>
      </c>
    </row>
    <row r="131" spans="9:106" x14ac:dyDescent="0.15">
      <c r="I131">
        <v>121</v>
      </c>
      <c r="J131">
        <f t="shared" si="99"/>
        <v>10727.462686567162</v>
      </c>
      <c r="M131" s="47">
        <f t="shared" si="94"/>
        <v>1673.6000000000001</v>
      </c>
      <c r="N131" s="47">
        <f t="shared" si="59"/>
        <v>-1673.6000000000001</v>
      </c>
      <c r="O131" s="47">
        <f t="shared" si="95"/>
        <v>2000</v>
      </c>
      <c r="P131" s="47">
        <f t="shared" si="60"/>
        <v>-3673.6000000000004</v>
      </c>
      <c r="Q131" s="47">
        <f t="shared" si="61"/>
        <v>2145</v>
      </c>
      <c r="V131">
        <v>121</v>
      </c>
      <c r="W131">
        <v>6.9500000000000099</v>
      </c>
      <c r="Y131">
        <v>121</v>
      </c>
      <c r="Z131">
        <f t="shared" si="96"/>
        <v>2435</v>
      </c>
      <c r="AA131">
        <f t="shared" si="100"/>
        <v>2435</v>
      </c>
      <c r="AB131" s="30">
        <f t="shared" si="55"/>
        <v>1948</v>
      </c>
      <c r="AC131">
        <f t="shared" si="55"/>
        <v>1948</v>
      </c>
      <c r="AD131">
        <f t="shared" si="55"/>
        <v>974</v>
      </c>
      <c r="AE131">
        <f t="shared" si="55"/>
        <v>974</v>
      </c>
      <c r="AF131">
        <f t="shared" si="63"/>
        <v>4383</v>
      </c>
      <c r="AG131">
        <v>121</v>
      </c>
      <c r="AH131">
        <f t="shared" si="64"/>
        <v>2358</v>
      </c>
      <c r="AI131">
        <f t="shared" si="65"/>
        <v>8803.1999999999989</v>
      </c>
      <c r="AJ131">
        <f>各个系统的属性占比!AI126</f>
        <v>13.1</v>
      </c>
      <c r="AK131">
        <v>1</v>
      </c>
      <c r="AN131">
        <v>121</v>
      </c>
      <c r="AO131">
        <f t="shared" si="66"/>
        <v>6902.9999999999918</v>
      </c>
      <c r="AP131">
        <f t="shared" si="67"/>
        <v>25771.199999999972</v>
      </c>
      <c r="AQ131">
        <f>各个系统的属性占比!AJ126</f>
        <v>47.937499999999943</v>
      </c>
      <c r="AR131">
        <v>1</v>
      </c>
      <c r="AU131">
        <v>121</v>
      </c>
      <c r="AV131">
        <f t="shared" si="97"/>
        <v>0</v>
      </c>
      <c r="AW131">
        <f t="shared" si="98"/>
        <v>0</v>
      </c>
      <c r="AX131">
        <v>0</v>
      </c>
      <c r="BA131">
        <v>121</v>
      </c>
      <c r="BB131">
        <f t="shared" si="68"/>
        <v>11044.800000000017</v>
      </c>
      <c r="BC131">
        <f t="shared" si="69"/>
        <v>41233.920000000064</v>
      </c>
      <c r="BD131">
        <f>各个系统的属性占比!AK126</f>
        <v>102.26666666666684</v>
      </c>
      <c r="BE131">
        <v>1</v>
      </c>
      <c r="BH131">
        <v>121</v>
      </c>
      <c r="BI131">
        <f t="shared" si="70"/>
        <v>5522.4000000000096</v>
      </c>
      <c r="BJ131">
        <f t="shared" si="71"/>
        <v>20616.960000000036</v>
      </c>
      <c r="BK131">
        <f>各个系统的属性占比!AM126</f>
        <v>38.350000000000065</v>
      </c>
      <c r="BL131">
        <v>0</v>
      </c>
      <c r="BO131" s="30">
        <v>121</v>
      </c>
      <c r="BP131">
        <f t="shared" si="72"/>
        <v>6902.9999999999991</v>
      </c>
      <c r="BQ131">
        <f t="shared" si="73"/>
        <v>25771.199999999997</v>
      </c>
      <c r="BR131" s="30">
        <f>各个系统的属性占比!AL126</f>
        <v>95.874999999999986</v>
      </c>
      <c r="BS131">
        <v>0</v>
      </c>
      <c r="BV131">
        <v>121</v>
      </c>
      <c r="BW131">
        <f t="shared" si="74"/>
        <v>2761.2000000000048</v>
      </c>
      <c r="BX131">
        <f t="shared" si="75"/>
        <v>10308.480000000018</v>
      </c>
      <c r="BY131">
        <f>各个系统的属性占比!AN126</f>
        <v>38.350000000000065</v>
      </c>
      <c r="BZ131">
        <v>0</v>
      </c>
      <c r="CD131">
        <v>121</v>
      </c>
      <c r="CE131">
        <f t="shared" si="76"/>
        <v>20305.80000000001</v>
      </c>
      <c r="CF131">
        <f t="shared" si="77"/>
        <v>75808.320000000036</v>
      </c>
      <c r="CG131">
        <f t="shared" si="78"/>
        <v>10727.462686567162</v>
      </c>
      <c r="CK131">
        <v>121</v>
      </c>
      <c r="CL131">
        <f t="shared" si="79"/>
        <v>2358</v>
      </c>
      <c r="CM131">
        <f t="shared" si="80"/>
        <v>6902.9999999999918</v>
      </c>
      <c r="CN131">
        <f t="shared" si="81"/>
        <v>0</v>
      </c>
      <c r="CO131">
        <f t="shared" si="82"/>
        <v>11044.800000000017</v>
      </c>
      <c r="CP131">
        <f t="shared" si="83"/>
        <v>5522.4000000000096</v>
      </c>
      <c r="CQ131">
        <f t="shared" si="84"/>
        <v>6902.9999999999991</v>
      </c>
      <c r="CR131">
        <f t="shared" si="85"/>
        <v>2761.2000000000048</v>
      </c>
      <c r="CS131">
        <f t="shared" si="86"/>
        <v>35492.400000000023</v>
      </c>
      <c r="CU131">
        <v>121</v>
      </c>
      <c r="CV131">
        <f t="shared" si="87"/>
        <v>6.6436758291915976E-2</v>
      </c>
      <c r="CW131">
        <f t="shared" si="88"/>
        <v>0.19449234202251714</v>
      </c>
      <c r="CX131">
        <f t="shared" si="89"/>
        <v>0</v>
      </c>
      <c r="CY131">
        <f t="shared" si="90"/>
        <v>0.31118774723602827</v>
      </c>
      <c r="CZ131">
        <f t="shared" si="91"/>
        <v>0.15559387361801416</v>
      </c>
      <c r="DA131">
        <f t="shared" si="92"/>
        <v>0.19449234202251733</v>
      </c>
      <c r="DB131">
        <f t="shared" si="93"/>
        <v>7.7796936809007081E-2</v>
      </c>
    </row>
    <row r="132" spans="9:106" x14ac:dyDescent="0.15">
      <c r="I132">
        <v>122</v>
      </c>
      <c r="J132">
        <f t="shared" si="99"/>
        <v>10882.826149318093</v>
      </c>
      <c r="M132" s="47">
        <f t="shared" si="94"/>
        <v>1673.6000000000001</v>
      </c>
      <c r="N132" s="47">
        <f t="shared" si="59"/>
        <v>-1673.6000000000001</v>
      </c>
      <c r="O132" s="47">
        <f t="shared" si="95"/>
        <v>2000</v>
      </c>
      <c r="P132" s="47">
        <f t="shared" si="60"/>
        <v>-3673.6000000000004</v>
      </c>
      <c r="Q132" s="47">
        <f t="shared" si="61"/>
        <v>2177</v>
      </c>
      <c r="V132">
        <v>122</v>
      </c>
      <c r="W132">
        <v>7.0000000000000098</v>
      </c>
      <c r="Y132">
        <v>122</v>
      </c>
      <c r="Z132">
        <f t="shared" si="96"/>
        <v>2470</v>
      </c>
      <c r="AA132">
        <f t="shared" si="100"/>
        <v>2470</v>
      </c>
      <c r="AB132" s="30">
        <f t="shared" si="55"/>
        <v>1976</v>
      </c>
      <c r="AC132">
        <f t="shared" si="55"/>
        <v>1976</v>
      </c>
      <c r="AD132">
        <f t="shared" si="55"/>
        <v>988</v>
      </c>
      <c r="AE132">
        <f t="shared" si="55"/>
        <v>988</v>
      </c>
      <c r="AF132">
        <f t="shared" si="63"/>
        <v>4446</v>
      </c>
      <c r="AG132">
        <v>122</v>
      </c>
      <c r="AH132">
        <f t="shared" si="64"/>
        <v>2376</v>
      </c>
      <c r="AI132">
        <f t="shared" si="65"/>
        <v>8870.4</v>
      </c>
      <c r="AJ132">
        <f>各个系统的属性占比!AI127</f>
        <v>13.2</v>
      </c>
      <c r="AK132">
        <v>1</v>
      </c>
      <c r="AN132">
        <v>122</v>
      </c>
      <c r="AO132">
        <f t="shared" si="66"/>
        <v>6995.9999999999909</v>
      </c>
      <c r="AP132">
        <f t="shared" si="67"/>
        <v>26118.399999999969</v>
      </c>
      <c r="AQ132">
        <f>各个系统的属性占比!AJ127</f>
        <v>48.583333333333272</v>
      </c>
      <c r="AR132">
        <v>1</v>
      </c>
      <c r="AU132">
        <v>122</v>
      </c>
      <c r="AV132">
        <f t="shared" si="97"/>
        <v>0</v>
      </c>
      <c r="AW132">
        <f t="shared" si="98"/>
        <v>0</v>
      </c>
      <c r="AX132">
        <v>0</v>
      </c>
      <c r="BA132">
        <v>122</v>
      </c>
      <c r="BB132">
        <f t="shared" si="68"/>
        <v>11193.600000000019</v>
      </c>
      <c r="BC132">
        <f t="shared" si="69"/>
        <v>41789.440000000068</v>
      </c>
      <c r="BD132">
        <f>各个系统的属性占比!AK127</f>
        <v>103.64444444444462</v>
      </c>
      <c r="BE132">
        <v>1</v>
      </c>
      <c r="BH132">
        <v>122</v>
      </c>
      <c r="BI132">
        <f t="shared" si="70"/>
        <v>5596.8000000000093</v>
      </c>
      <c r="BJ132">
        <f t="shared" si="71"/>
        <v>20894.720000000034</v>
      </c>
      <c r="BK132">
        <f>各个系统的属性占比!AM127</f>
        <v>38.866666666666731</v>
      </c>
      <c r="BL132">
        <v>0</v>
      </c>
      <c r="BO132" s="30">
        <v>122</v>
      </c>
      <c r="BP132">
        <f t="shared" si="72"/>
        <v>6995.9999999999991</v>
      </c>
      <c r="BQ132">
        <f t="shared" si="73"/>
        <v>26118.399999999998</v>
      </c>
      <c r="BR132" s="30">
        <f>各个系统的属性占比!AL127</f>
        <v>97.166666666666657</v>
      </c>
      <c r="BS132">
        <v>0</v>
      </c>
      <c r="BV132">
        <v>122</v>
      </c>
      <c r="BW132">
        <f t="shared" si="74"/>
        <v>2798.4000000000046</v>
      </c>
      <c r="BX132">
        <f t="shared" si="75"/>
        <v>10447.360000000017</v>
      </c>
      <c r="BY132">
        <f>各个系统的属性占比!AN127</f>
        <v>38.866666666666731</v>
      </c>
      <c r="BZ132">
        <v>0</v>
      </c>
      <c r="CD132">
        <v>122</v>
      </c>
      <c r="CE132">
        <f t="shared" si="76"/>
        <v>20565.600000000009</v>
      </c>
      <c r="CF132">
        <f t="shared" si="77"/>
        <v>76778.240000000034</v>
      </c>
      <c r="CG132">
        <f t="shared" si="78"/>
        <v>10882.826149318093</v>
      </c>
      <c r="CK132">
        <v>122</v>
      </c>
      <c r="CL132">
        <f t="shared" si="79"/>
        <v>2376</v>
      </c>
      <c r="CM132">
        <f t="shared" si="80"/>
        <v>6995.9999999999909</v>
      </c>
      <c r="CN132">
        <f t="shared" si="81"/>
        <v>0</v>
      </c>
      <c r="CO132">
        <f t="shared" si="82"/>
        <v>11193.600000000019</v>
      </c>
      <c r="CP132">
        <f t="shared" si="83"/>
        <v>5596.8000000000093</v>
      </c>
      <c r="CQ132">
        <f t="shared" si="84"/>
        <v>6995.9999999999991</v>
      </c>
      <c r="CR132">
        <f t="shared" si="85"/>
        <v>2798.4000000000046</v>
      </c>
      <c r="CS132">
        <f t="shared" si="86"/>
        <v>35956.800000000017</v>
      </c>
      <c r="CU132">
        <v>122</v>
      </c>
      <c r="CV132">
        <f t="shared" si="87"/>
        <v>6.6079295154184994E-2</v>
      </c>
      <c r="CW132">
        <f t="shared" si="88"/>
        <v>0.19456681350954444</v>
      </c>
      <c r="CX132">
        <f t="shared" si="89"/>
        <v>0</v>
      </c>
      <c r="CY132">
        <f t="shared" si="90"/>
        <v>0.31130690161527202</v>
      </c>
      <c r="CZ132">
        <f t="shared" si="91"/>
        <v>0.15565345080763601</v>
      </c>
      <c r="DA132">
        <f t="shared" si="92"/>
        <v>0.19456681350954466</v>
      </c>
      <c r="DB132">
        <f t="shared" si="93"/>
        <v>7.7826725403818006E-2</v>
      </c>
    </row>
    <row r="133" spans="9:106" x14ac:dyDescent="0.15">
      <c r="I133">
        <v>123</v>
      </c>
      <c r="J133">
        <f t="shared" si="99"/>
        <v>11039.28072366708</v>
      </c>
      <c r="M133" s="47">
        <f t="shared" si="94"/>
        <v>1673.6000000000001</v>
      </c>
      <c r="N133" s="47">
        <f t="shared" si="59"/>
        <v>-1673.6000000000001</v>
      </c>
      <c r="O133" s="47">
        <f t="shared" si="95"/>
        <v>2000</v>
      </c>
      <c r="P133" s="47">
        <f t="shared" si="60"/>
        <v>-3673.6000000000004</v>
      </c>
      <c r="Q133" s="47">
        <f t="shared" si="61"/>
        <v>2208</v>
      </c>
      <c r="V133">
        <v>123</v>
      </c>
      <c r="W133">
        <v>7.0500000000000096</v>
      </c>
      <c r="Y133">
        <v>123</v>
      </c>
      <c r="Z133">
        <f t="shared" si="96"/>
        <v>2505.25</v>
      </c>
      <c r="AA133">
        <f t="shared" si="100"/>
        <v>2505.25</v>
      </c>
      <c r="AB133" s="30">
        <f t="shared" si="55"/>
        <v>2004.2</v>
      </c>
      <c r="AC133">
        <f t="shared" si="55"/>
        <v>2004.2</v>
      </c>
      <c r="AD133">
        <f t="shared" si="55"/>
        <v>1002.1</v>
      </c>
      <c r="AE133">
        <f t="shared" si="55"/>
        <v>1002.1</v>
      </c>
      <c r="AF133">
        <f t="shared" si="63"/>
        <v>4509.45</v>
      </c>
      <c r="AG133">
        <v>123</v>
      </c>
      <c r="AH133">
        <f t="shared" si="64"/>
        <v>2394</v>
      </c>
      <c r="AI133">
        <f t="shared" si="65"/>
        <v>8937.6</v>
      </c>
      <c r="AJ133">
        <f>各个系统的属性占比!AI128</f>
        <v>13.3</v>
      </c>
      <c r="AK133">
        <v>1</v>
      </c>
      <c r="AN133">
        <v>123</v>
      </c>
      <c r="AO133">
        <f t="shared" si="66"/>
        <v>7088.9999999999918</v>
      </c>
      <c r="AP133">
        <f t="shared" si="67"/>
        <v>26465.599999999969</v>
      </c>
      <c r="AQ133">
        <f>各个系统的属性占比!AJ128</f>
        <v>49.229166666666607</v>
      </c>
      <c r="AR133">
        <v>1</v>
      </c>
      <c r="AU133">
        <v>123</v>
      </c>
      <c r="AV133">
        <f t="shared" si="97"/>
        <v>0</v>
      </c>
      <c r="AW133">
        <f t="shared" si="98"/>
        <v>0</v>
      </c>
      <c r="AX133">
        <v>0</v>
      </c>
      <c r="BA133">
        <v>123</v>
      </c>
      <c r="BB133">
        <f t="shared" si="68"/>
        <v>11342.40000000002</v>
      </c>
      <c r="BC133">
        <f t="shared" si="69"/>
        <v>42344.960000000072</v>
      </c>
      <c r="BD133">
        <f>各个系统的属性占比!AK128</f>
        <v>105.0222222222224</v>
      </c>
      <c r="BE133">
        <v>1</v>
      </c>
      <c r="BH133">
        <v>123</v>
      </c>
      <c r="BI133">
        <f t="shared" si="70"/>
        <v>5671.2000000000089</v>
      </c>
      <c r="BJ133">
        <f t="shared" si="71"/>
        <v>21172.480000000036</v>
      </c>
      <c r="BK133">
        <f>各个系统的属性占比!AM128</f>
        <v>39.383333333333397</v>
      </c>
      <c r="BL133">
        <v>0</v>
      </c>
      <c r="BO133" s="30">
        <v>123</v>
      </c>
      <c r="BP133">
        <f t="shared" si="72"/>
        <v>7088.9999999999982</v>
      </c>
      <c r="BQ133">
        <f t="shared" si="73"/>
        <v>26465.599999999995</v>
      </c>
      <c r="BR133" s="30">
        <f>各个系统的属性占比!AL128</f>
        <v>98.458333333333314</v>
      </c>
      <c r="BS133">
        <v>0</v>
      </c>
      <c r="BV133">
        <v>123</v>
      </c>
      <c r="BW133">
        <f t="shared" si="74"/>
        <v>2835.6000000000045</v>
      </c>
      <c r="BX133">
        <f t="shared" si="75"/>
        <v>10586.240000000018</v>
      </c>
      <c r="BY133">
        <f>各个系统的属性占比!AN128</f>
        <v>39.383333333333397</v>
      </c>
      <c r="BZ133">
        <v>0</v>
      </c>
      <c r="CD133">
        <v>123</v>
      </c>
      <c r="CE133">
        <f t="shared" si="76"/>
        <v>20825.400000000012</v>
      </c>
      <c r="CF133">
        <f t="shared" si="77"/>
        <v>77748.160000000033</v>
      </c>
      <c r="CG133">
        <f t="shared" si="78"/>
        <v>11039.28072366708</v>
      </c>
      <c r="CK133">
        <v>123</v>
      </c>
      <c r="CL133">
        <f t="shared" si="79"/>
        <v>2394</v>
      </c>
      <c r="CM133">
        <f t="shared" si="80"/>
        <v>7088.9999999999918</v>
      </c>
      <c r="CN133">
        <f t="shared" si="81"/>
        <v>0</v>
      </c>
      <c r="CO133">
        <f t="shared" si="82"/>
        <v>11342.40000000002</v>
      </c>
      <c r="CP133">
        <f t="shared" si="83"/>
        <v>5671.2000000000089</v>
      </c>
      <c r="CQ133">
        <f t="shared" si="84"/>
        <v>7088.9999999999982</v>
      </c>
      <c r="CR133">
        <f t="shared" si="85"/>
        <v>2835.6000000000045</v>
      </c>
      <c r="CS133">
        <f t="shared" si="86"/>
        <v>36421.200000000026</v>
      </c>
      <c r="CU133">
        <v>123</v>
      </c>
      <c r="CV133">
        <f t="shared" si="87"/>
        <v>6.5730947909459284E-2</v>
      </c>
      <c r="CW133">
        <f t="shared" si="88"/>
        <v>0.19463938585219562</v>
      </c>
      <c r="CX133">
        <f t="shared" si="89"/>
        <v>0</v>
      </c>
      <c r="CY133">
        <f t="shared" si="90"/>
        <v>0.31142301736351385</v>
      </c>
      <c r="CZ133">
        <f t="shared" si="91"/>
        <v>0.1557115086817569</v>
      </c>
      <c r="DA133">
        <f t="shared" si="92"/>
        <v>0.19463938585219578</v>
      </c>
      <c r="DB133">
        <f t="shared" si="93"/>
        <v>7.785575434087845E-2</v>
      </c>
    </row>
    <row r="134" spans="9:106" x14ac:dyDescent="0.15">
      <c r="I134">
        <v>124</v>
      </c>
      <c r="J134">
        <f t="shared" si="99"/>
        <v>11196.828044464164</v>
      </c>
      <c r="M134" s="47">
        <f t="shared" si="94"/>
        <v>1673.6000000000001</v>
      </c>
      <c r="N134" s="47">
        <f t="shared" si="59"/>
        <v>-1673.6000000000001</v>
      </c>
      <c r="O134" s="47">
        <f t="shared" si="95"/>
        <v>2000</v>
      </c>
      <c r="P134" s="47">
        <f t="shared" si="60"/>
        <v>-3673.6000000000004</v>
      </c>
      <c r="Q134" s="47">
        <f t="shared" si="61"/>
        <v>2239</v>
      </c>
      <c r="V134">
        <v>124</v>
      </c>
      <c r="W134">
        <v>7.1</v>
      </c>
      <c r="Y134">
        <v>124</v>
      </c>
      <c r="Z134">
        <f t="shared" si="96"/>
        <v>2540.75</v>
      </c>
      <c r="AA134">
        <f t="shared" si="100"/>
        <v>2540.75</v>
      </c>
      <c r="AB134" s="30">
        <f t="shared" si="55"/>
        <v>2032.6000000000001</v>
      </c>
      <c r="AC134">
        <f t="shared" si="55"/>
        <v>2032.6000000000001</v>
      </c>
      <c r="AD134">
        <f t="shared" si="55"/>
        <v>1016.3000000000001</v>
      </c>
      <c r="AE134">
        <f t="shared" si="55"/>
        <v>1016.3000000000001</v>
      </c>
      <c r="AF134">
        <f t="shared" si="63"/>
        <v>4573.3500000000004</v>
      </c>
      <c r="AG134">
        <v>124</v>
      </c>
      <c r="AH134">
        <f t="shared" si="64"/>
        <v>2412</v>
      </c>
      <c r="AI134">
        <f t="shared" si="65"/>
        <v>9004.8000000000011</v>
      </c>
      <c r="AJ134">
        <f>各个系统的属性占比!AI129</f>
        <v>13.4</v>
      </c>
      <c r="AK134">
        <v>1</v>
      </c>
      <c r="AN134">
        <v>124</v>
      </c>
      <c r="AO134">
        <f t="shared" si="66"/>
        <v>7181.9999999999909</v>
      </c>
      <c r="AP134">
        <f t="shared" si="67"/>
        <v>26812.799999999967</v>
      </c>
      <c r="AQ134">
        <f>各个系统的属性占比!AJ129</f>
        <v>49.874999999999936</v>
      </c>
      <c r="AR134">
        <v>1</v>
      </c>
      <c r="AU134">
        <v>124</v>
      </c>
      <c r="AV134">
        <f t="shared" si="97"/>
        <v>0</v>
      </c>
      <c r="AW134">
        <f t="shared" si="98"/>
        <v>0</v>
      </c>
      <c r="AX134">
        <v>0</v>
      </c>
      <c r="BA134">
        <v>124</v>
      </c>
      <c r="BB134">
        <f t="shared" si="68"/>
        <v>11491.200000000019</v>
      </c>
      <c r="BC134">
        <f t="shared" si="69"/>
        <v>42900.480000000069</v>
      </c>
      <c r="BD134">
        <f>各个系统的属性占比!AK129</f>
        <v>106.40000000000018</v>
      </c>
      <c r="BE134">
        <v>1</v>
      </c>
      <c r="BH134">
        <v>124</v>
      </c>
      <c r="BI134">
        <f t="shared" si="70"/>
        <v>5745.6000000000104</v>
      </c>
      <c r="BJ134">
        <f t="shared" si="71"/>
        <v>21450.240000000038</v>
      </c>
      <c r="BK134">
        <f>各个系统的属性占比!AM129</f>
        <v>39.90000000000007</v>
      </c>
      <c r="BL134">
        <v>0</v>
      </c>
      <c r="BO134" s="30">
        <v>124</v>
      </c>
      <c r="BP134">
        <f t="shared" si="72"/>
        <v>7181.9999999999982</v>
      </c>
      <c r="BQ134">
        <f t="shared" si="73"/>
        <v>26812.799999999992</v>
      </c>
      <c r="BR134" s="30">
        <f>各个系统的属性占比!AL129</f>
        <v>99.749999999999972</v>
      </c>
      <c r="BS134">
        <v>0</v>
      </c>
      <c r="BV134">
        <v>124</v>
      </c>
      <c r="BW134">
        <f t="shared" si="74"/>
        <v>2872.8000000000052</v>
      </c>
      <c r="BX134">
        <f t="shared" si="75"/>
        <v>10725.120000000019</v>
      </c>
      <c r="BY134">
        <f>各个系统的属性占比!AN129</f>
        <v>39.90000000000007</v>
      </c>
      <c r="BZ134">
        <v>0</v>
      </c>
      <c r="CD134">
        <v>124</v>
      </c>
      <c r="CE134">
        <f t="shared" si="76"/>
        <v>21085.200000000012</v>
      </c>
      <c r="CF134">
        <f t="shared" si="77"/>
        <v>78718.080000000045</v>
      </c>
      <c r="CG134">
        <f t="shared" si="78"/>
        <v>11196.828044464164</v>
      </c>
      <c r="CK134">
        <v>124</v>
      </c>
      <c r="CL134">
        <f t="shared" si="79"/>
        <v>2412</v>
      </c>
      <c r="CM134">
        <f t="shared" si="80"/>
        <v>7181.9999999999909</v>
      </c>
      <c r="CN134">
        <f t="shared" si="81"/>
        <v>0</v>
      </c>
      <c r="CO134">
        <f t="shared" si="82"/>
        <v>11491.200000000019</v>
      </c>
      <c r="CP134">
        <f t="shared" si="83"/>
        <v>5745.6000000000104</v>
      </c>
      <c r="CQ134">
        <f t="shared" si="84"/>
        <v>7181.9999999999982</v>
      </c>
      <c r="CR134">
        <f t="shared" si="85"/>
        <v>2872.8000000000052</v>
      </c>
      <c r="CS134">
        <f t="shared" si="86"/>
        <v>36885.60000000002</v>
      </c>
      <c r="CU134">
        <v>124</v>
      </c>
      <c r="CV134">
        <f t="shared" si="87"/>
        <v>6.5391372242826429E-2</v>
      </c>
      <c r="CW134">
        <f t="shared" si="88"/>
        <v>0.19471013078274413</v>
      </c>
      <c r="CX134">
        <f t="shared" si="89"/>
        <v>0</v>
      </c>
      <c r="CY134">
        <f t="shared" si="90"/>
        <v>0.3115362092523915</v>
      </c>
      <c r="CZ134">
        <f t="shared" si="91"/>
        <v>0.15576810462619578</v>
      </c>
      <c r="DA134">
        <f t="shared" si="92"/>
        <v>0.19471013078274432</v>
      </c>
      <c r="DB134">
        <f t="shared" si="93"/>
        <v>7.788405231309789E-2</v>
      </c>
    </row>
    <row r="135" spans="9:106" x14ac:dyDescent="0.15">
      <c r="I135">
        <v>125</v>
      </c>
      <c r="J135">
        <f t="shared" si="99"/>
        <v>11355.46977359075</v>
      </c>
      <c r="M135" s="47">
        <f t="shared" si="94"/>
        <v>1673.6000000000001</v>
      </c>
      <c r="N135" s="47">
        <f t="shared" si="59"/>
        <v>-1673.6000000000001</v>
      </c>
      <c r="O135" s="47">
        <f t="shared" si="95"/>
        <v>2000</v>
      </c>
      <c r="P135" s="47">
        <f t="shared" si="60"/>
        <v>-3673.6000000000004</v>
      </c>
      <c r="Q135" s="47">
        <f t="shared" si="61"/>
        <v>2271</v>
      </c>
      <c r="V135">
        <v>125</v>
      </c>
      <c r="W135">
        <v>7.1500000000000101</v>
      </c>
      <c r="Y135">
        <v>125</v>
      </c>
      <c r="Z135">
        <f t="shared" si="96"/>
        <v>2576.5</v>
      </c>
      <c r="AA135">
        <f t="shared" si="100"/>
        <v>2576.5</v>
      </c>
      <c r="AB135" s="30">
        <f t="shared" si="55"/>
        <v>2061.2000000000003</v>
      </c>
      <c r="AC135">
        <f t="shared" si="55"/>
        <v>2061.2000000000003</v>
      </c>
      <c r="AD135">
        <f t="shared" si="55"/>
        <v>1030.6000000000001</v>
      </c>
      <c r="AE135">
        <f t="shared" si="55"/>
        <v>1030.6000000000001</v>
      </c>
      <c r="AF135">
        <f t="shared" si="63"/>
        <v>4637.7000000000007</v>
      </c>
      <c r="AG135">
        <v>125</v>
      </c>
      <c r="AH135">
        <f t="shared" si="64"/>
        <v>2430</v>
      </c>
      <c r="AI135">
        <f t="shared" si="65"/>
        <v>9072</v>
      </c>
      <c r="AJ135">
        <f>各个系统的属性占比!AI130</f>
        <v>13.5</v>
      </c>
      <c r="AK135">
        <v>1</v>
      </c>
      <c r="AN135">
        <v>125</v>
      </c>
      <c r="AO135">
        <f t="shared" si="66"/>
        <v>7274.9999999999909</v>
      </c>
      <c r="AP135">
        <f t="shared" si="67"/>
        <v>27159.999999999967</v>
      </c>
      <c r="AQ135">
        <f>各个系统的属性占比!AJ130</f>
        <v>50.520833333333272</v>
      </c>
      <c r="AR135">
        <v>1</v>
      </c>
      <c r="AU135">
        <v>125</v>
      </c>
      <c r="AV135">
        <f t="shared" si="97"/>
        <v>0</v>
      </c>
      <c r="AW135">
        <f t="shared" si="98"/>
        <v>0</v>
      </c>
      <c r="AX135">
        <v>0</v>
      </c>
      <c r="BA135">
        <v>125</v>
      </c>
      <c r="BB135">
        <f t="shared" si="68"/>
        <v>11640.00000000002</v>
      </c>
      <c r="BC135">
        <f t="shared" si="69"/>
        <v>43456.00000000008</v>
      </c>
      <c r="BD135">
        <f>各个系统的属性占比!AK130</f>
        <v>107.77777777777797</v>
      </c>
      <c r="BE135">
        <v>1</v>
      </c>
      <c r="BH135">
        <v>125</v>
      </c>
      <c r="BI135">
        <f t="shared" si="70"/>
        <v>5820.00000000001</v>
      </c>
      <c r="BJ135">
        <f t="shared" si="71"/>
        <v>21728.000000000036</v>
      </c>
      <c r="BK135">
        <f>各个系统的属性占比!AM130</f>
        <v>40.416666666666735</v>
      </c>
      <c r="BL135">
        <v>0</v>
      </c>
      <c r="BO135" s="30">
        <v>125</v>
      </c>
      <c r="BP135">
        <f t="shared" si="72"/>
        <v>7274.9999999999982</v>
      </c>
      <c r="BQ135">
        <f t="shared" si="73"/>
        <v>27159.999999999996</v>
      </c>
      <c r="BR135" s="30">
        <f>各个系统的属性占比!AL130</f>
        <v>101.04166666666664</v>
      </c>
      <c r="BS135">
        <v>0</v>
      </c>
      <c r="BV135">
        <v>125</v>
      </c>
      <c r="BW135">
        <f t="shared" si="74"/>
        <v>2910.000000000005</v>
      </c>
      <c r="BX135">
        <f t="shared" si="75"/>
        <v>10864.000000000018</v>
      </c>
      <c r="BY135">
        <f>各个系统的属性占比!AN130</f>
        <v>40.416666666666735</v>
      </c>
      <c r="BZ135">
        <v>0</v>
      </c>
      <c r="CD135">
        <v>125</v>
      </c>
      <c r="CE135">
        <f t="shared" si="76"/>
        <v>21345.000000000011</v>
      </c>
      <c r="CF135">
        <f t="shared" si="77"/>
        <v>79688.000000000058</v>
      </c>
      <c r="CG135">
        <f t="shared" si="78"/>
        <v>11355.46977359075</v>
      </c>
      <c r="CK135">
        <v>125</v>
      </c>
      <c r="CL135">
        <f t="shared" si="79"/>
        <v>2430</v>
      </c>
      <c r="CM135">
        <f t="shared" si="80"/>
        <v>7274.9999999999909</v>
      </c>
      <c r="CN135">
        <f t="shared" si="81"/>
        <v>0</v>
      </c>
      <c r="CO135">
        <f t="shared" si="82"/>
        <v>11640.00000000002</v>
      </c>
      <c r="CP135">
        <f t="shared" si="83"/>
        <v>5820.00000000001</v>
      </c>
      <c r="CQ135">
        <f t="shared" si="84"/>
        <v>7274.9999999999982</v>
      </c>
      <c r="CR135">
        <f t="shared" si="85"/>
        <v>2910.000000000005</v>
      </c>
      <c r="CS135">
        <f t="shared" si="86"/>
        <v>37350.000000000029</v>
      </c>
      <c r="CU135">
        <v>125</v>
      </c>
      <c r="CV135">
        <f t="shared" si="87"/>
        <v>6.5060240963855376E-2</v>
      </c>
      <c r="CW135">
        <f t="shared" si="88"/>
        <v>0.19477911646586304</v>
      </c>
      <c r="CX135">
        <f t="shared" si="89"/>
        <v>0</v>
      </c>
      <c r="CY135">
        <f t="shared" si="90"/>
        <v>0.31164658634538184</v>
      </c>
      <c r="CZ135">
        <f t="shared" si="91"/>
        <v>0.15582329317269092</v>
      </c>
      <c r="DA135">
        <f t="shared" si="92"/>
        <v>0.19477911646586327</v>
      </c>
      <c r="DB135">
        <f t="shared" si="93"/>
        <v>7.7911646586345459E-2</v>
      </c>
    </row>
    <row r="136" spans="9:106" x14ac:dyDescent="0.15">
      <c r="I136">
        <v>126</v>
      </c>
      <c r="J136">
        <f t="shared" si="99"/>
        <v>11515.207599687532</v>
      </c>
      <c r="M136" s="47">
        <f t="shared" si="94"/>
        <v>1673.6000000000001</v>
      </c>
      <c r="N136" s="47">
        <f t="shared" si="59"/>
        <v>-1673.6000000000001</v>
      </c>
      <c r="O136" s="47">
        <f t="shared" si="95"/>
        <v>2000</v>
      </c>
      <c r="P136" s="47">
        <f t="shared" si="60"/>
        <v>-3673.6000000000004</v>
      </c>
      <c r="Q136" s="47">
        <f t="shared" si="61"/>
        <v>2303</v>
      </c>
      <c r="V136">
        <v>126</v>
      </c>
      <c r="W136">
        <v>7.2000000000000099</v>
      </c>
      <c r="Y136">
        <v>126</v>
      </c>
      <c r="Z136">
        <f t="shared" si="96"/>
        <v>2612.5</v>
      </c>
      <c r="AA136">
        <f t="shared" si="100"/>
        <v>2612.5</v>
      </c>
      <c r="AB136" s="30">
        <f t="shared" si="55"/>
        <v>2090</v>
      </c>
      <c r="AC136">
        <f t="shared" si="55"/>
        <v>2090</v>
      </c>
      <c r="AD136">
        <f t="shared" si="55"/>
        <v>1045</v>
      </c>
      <c r="AE136">
        <f t="shared" si="55"/>
        <v>1045</v>
      </c>
      <c r="AF136">
        <f t="shared" si="63"/>
        <v>4702.5</v>
      </c>
      <c r="AG136">
        <v>126</v>
      </c>
      <c r="AH136">
        <f t="shared" si="64"/>
        <v>2448</v>
      </c>
      <c r="AI136">
        <f t="shared" si="65"/>
        <v>9139.1999999999989</v>
      </c>
      <c r="AJ136">
        <f>各个系统的属性占比!AI131</f>
        <v>13.6</v>
      </c>
      <c r="AK136">
        <v>1</v>
      </c>
      <c r="AN136">
        <v>126</v>
      </c>
      <c r="AO136">
        <f t="shared" si="66"/>
        <v>7367.9999999999909</v>
      </c>
      <c r="AP136">
        <f t="shared" si="67"/>
        <v>27507.199999999964</v>
      </c>
      <c r="AQ136">
        <f>各个系统的属性占比!AJ131</f>
        <v>51.1666666666666</v>
      </c>
      <c r="AR136">
        <v>1</v>
      </c>
      <c r="AU136">
        <v>126</v>
      </c>
      <c r="AV136">
        <f t="shared" si="97"/>
        <v>0</v>
      </c>
      <c r="AW136">
        <f t="shared" si="98"/>
        <v>0</v>
      </c>
      <c r="AX136">
        <v>0</v>
      </c>
      <c r="BA136">
        <v>126</v>
      </c>
      <c r="BB136">
        <f t="shared" si="68"/>
        <v>11788.800000000021</v>
      </c>
      <c r="BC136">
        <f t="shared" si="69"/>
        <v>44011.520000000077</v>
      </c>
      <c r="BD136">
        <f>各个系统的属性占比!AK131</f>
        <v>109.15555555555575</v>
      </c>
      <c r="BE136">
        <v>1</v>
      </c>
      <c r="BH136">
        <v>126</v>
      </c>
      <c r="BI136">
        <f t="shared" si="70"/>
        <v>5894.4000000000106</v>
      </c>
      <c r="BJ136">
        <f t="shared" si="71"/>
        <v>22005.760000000042</v>
      </c>
      <c r="BK136">
        <f>各个系统的属性占比!AM131</f>
        <v>40.933333333333408</v>
      </c>
      <c r="BL136">
        <v>0</v>
      </c>
      <c r="BO136" s="30">
        <v>126</v>
      </c>
      <c r="BP136">
        <f t="shared" si="72"/>
        <v>7367.9999999999973</v>
      </c>
      <c r="BQ136">
        <f t="shared" si="73"/>
        <v>27507.199999999993</v>
      </c>
      <c r="BR136" s="30">
        <f>各个系统的属性占比!AL131</f>
        <v>102.3333333333333</v>
      </c>
      <c r="BS136">
        <v>0</v>
      </c>
      <c r="BV136">
        <v>126</v>
      </c>
      <c r="BW136">
        <f t="shared" si="74"/>
        <v>2947.2000000000053</v>
      </c>
      <c r="BX136">
        <f t="shared" si="75"/>
        <v>11002.880000000021</v>
      </c>
      <c r="BY136">
        <f>各个系统的属性占比!AN131</f>
        <v>40.933333333333408</v>
      </c>
      <c r="BZ136">
        <v>0</v>
      </c>
      <c r="CD136">
        <v>126</v>
      </c>
      <c r="CE136">
        <f t="shared" si="76"/>
        <v>21604.80000000001</v>
      </c>
      <c r="CF136">
        <f t="shared" si="77"/>
        <v>80657.920000000042</v>
      </c>
      <c r="CG136">
        <f t="shared" si="78"/>
        <v>11515.207599687532</v>
      </c>
      <c r="CK136">
        <v>126</v>
      </c>
      <c r="CL136">
        <f t="shared" si="79"/>
        <v>2448</v>
      </c>
      <c r="CM136">
        <f t="shared" si="80"/>
        <v>7367.9999999999909</v>
      </c>
      <c r="CN136">
        <f t="shared" si="81"/>
        <v>0</v>
      </c>
      <c r="CO136">
        <f t="shared" si="82"/>
        <v>11788.800000000021</v>
      </c>
      <c r="CP136">
        <f t="shared" si="83"/>
        <v>5894.4000000000106</v>
      </c>
      <c r="CQ136">
        <f t="shared" si="84"/>
        <v>7367.9999999999973</v>
      </c>
      <c r="CR136">
        <f t="shared" si="85"/>
        <v>2947.2000000000053</v>
      </c>
      <c r="CS136">
        <f t="shared" si="86"/>
        <v>37814.400000000023</v>
      </c>
      <c r="CU136">
        <v>126</v>
      </c>
      <c r="CV136">
        <f t="shared" si="87"/>
        <v>6.4737242955064694E-2</v>
      </c>
      <c r="CW136">
        <f t="shared" si="88"/>
        <v>0.19484640771769449</v>
      </c>
      <c r="CX136">
        <f t="shared" si="89"/>
        <v>0</v>
      </c>
      <c r="CY136">
        <f t="shared" si="90"/>
        <v>0.31175425234831211</v>
      </c>
      <c r="CZ136">
        <f t="shared" si="91"/>
        <v>0.15587712617415606</v>
      </c>
      <c r="DA136">
        <f t="shared" si="92"/>
        <v>0.19484640771769465</v>
      </c>
      <c r="DB136">
        <f t="shared" si="93"/>
        <v>7.7938563087078028E-2</v>
      </c>
    </row>
    <row r="137" spans="9:106" x14ac:dyDescent="0.15">
      <c r="I137">
        <v>127</v>
      </c>
      <c r="J137">
        <f t="shared" si="99"/>
        <v>11676.043237892232</v>
      </c>
      <c r="M137" s="47">
        <f t="shared" si="94"/>
        <v>1673.6000000000001</v>
      </c>
      <c r="N137" s="47">
        <f t="shared" si="59"/>
        <v>-1673.6000000000001</v>
      </c>
      <c r="O137" s="47">
        <f t="shared" si="95"/>
        <v>2000</v>
      </c>
      <c r="P137" s="47">
        <f t="shared" si="60"/>
        <v>-3673.6000000000004</v>
      </c>
      <c r="Q137" s="47">
        <f t="shared" si="61"/>
        <v>2335</v>
      </c>
      <c r="V137">
        <v>127</v>
      </c>
      <c r="W137">
        <v>7.2500000000000098</v>
      </c>
      <c r="Y137">
        <v>127</v>
      </c>
      <c r="Z137">
        <f t="shared" si="96"/>
        <v>2648.75</v>
      </c>
      <c r="AA137">
        <f t="shared" si="100"/>
        <v>2648.75</v>
      </c>
      <c r="AB137" s="30">
        <f t="shared" si="55"/>
        <v>2119</v>
      </c>
      <c r="AC137">
        <f t="shared" si="55"/>
        <v>2119</v>
      </c>
      <c r="AD137">
        <f t="shared" si="55"/>
        <v>1059.5</v>
      </c>
      <c r="AE137">
        <f t="shared" si="55"/>
        <v>1059.5</v>
      </c>
      <c r="AF137">
        <f t="shared" si="63"/>
        <v>4767.75</v>
      </c>
      <c r="AG137">
        <v>127</v>
      </c>
      <c r="AH137">
        <f t="shared" si="64"/>
        <v>2466</v>
      </c>
      <c r="AI137">
        <f t="shared" si="65"/>
        <v>9206.4</v>
      </c>
      <c r="AJ137">
        <f>各个系统的属性占比!AI132</f>
        <v>13.7</v>
      </c>
      <c r="AK137">
        <v>1</v>
      </c>
      <c r="AN137">
        <v>127</v>
      </c>
      <c r="AO137">
        <f t="shared" si="66"/>
        <v>7460.99999999999</v>
      </c>
      <c r="AP137">
        <f t="shared" si="67"/>
        <v>27854.399999999961</v>
      </c>
      <c r="AQ137">
        <f>各个系统的属性占比!AJ132</f>
        <v>51.812499999999929</v>
      </c>
      <c r="AR137">
        <v>1</v>
      </c>
      <c r="AU137">
        <v>127</v>
      </c>
      <c r="AV137">
        <f t="shared" si="97"/>
        <v>0</v>
      </c>
      <c r="AW137">
        <f t="shared" si="98"/>
        <v>0</v>
      </c>
      <c r="AX137">
        <v>0</v>
      </c>
      <c r="BA137">
        <v>127</v>
      </c>
      <c r="BB137">
        <f t="shared" si="68"/>
        <v>11937.60000000002</v>
      </c>
      <c r="BC137">
        <f t="shared" si="69"/>
        <v>44567.040000000081</v>
      </c>
      <c r="BD137">
        <f>各个系统的属性占比!AK132</f>
        <v>110.53333333333353</v>
      </c>
      <c r="BE137">
        <v>1</v>
      </c>
      <c r="BH137">
        <v>127</v>
      </c>
      <c r="BI137">
        <f t="shared" si="70"/>
        <v>5968.8000000000102</v>
      </c>
      <c r="BJ137">
        <f t="shared" si="71"/>
        <v>22283.52000000004</v>
      </c>
      <c r="BK137">
        <f>各个系统的属性占比!AM132</f>
        <v>41.450000000000074</v>
      </c>
      <c r="BL137">
        <v>0</v>
      </c>
      <c r="BO137" s="30">
        <v>127</v>
      </c>
      <c r="BP137">
        <f t="shared" si="72"/>
        <v>7460.9999999999982</v>
      </c>
      <c r="BQ137">
        <f t="shared" si="73"/>
        <v>27854.399999999994</v>
      </c>
      <c r="BR137" s="30">
        <f>各个系统的属性占比!AL132</f>
        <v>103.62499999999997</v>
      </c>
      <c r="BS137">
        <v>0</v>
      </c>
      <c r="BV137">
        <v>127</v>
      </c>
      <c r="BW137">
        <f t="shared" si="74"/>
        <v>2984.4000000000051</v>
      </c>
      <c r="BX137">
        <f t="shared" si="75"/>
        <v>11141.76000000002</v>
      </c>
      <c r="BY137">
        <f>各个系统的属性占比!AN132</f>
        <v>41.450000000000074</v>
      </c>
      <c r="BZ137">
        <v>0</v>
      </c>
      <c r="CD137">
        <v>127</v>
      </c>
      <c r="CE137">
        <f t="shared" si="76"/>
        <v>21864.600000000009</v>
      </c>
      <c r="CF137">
        <f t="shared" si="77"/>
        <v>81627.84000000004</v>
      </c>
      <c r="CG137">
        <f t="shared" si="78"/>
        <v>11676.043237892232</v>
      </c>
      <c r="CK137">
        <v>127</v>
      </c>
      <c r="CL137">
        <f t="shared" si="79"/>
        <v>2466</v>
      </c>
      <c r="CM137">
        <f t="shared" si="80"/>
        <v>7460.99999999999</v>
      </c>
      <c r="CN137">
        <f t="shared" si="81"/>
        <v>0</v>
      </c>
      <c r="CO137">
        <f t="shared" si="82"/>
        <v>11937.60000000002</v>
      </c>
      <c r="CP137">
        <f t="shared" si="83"/>
        <v>5968.8000000000102</v>
      </c>
      <c r="CQ137">
        <f t="shared" si="84"/>
        <v>7460.9999999999982</v>
      </c>
      <c r="CR137">
        <f t="shared" si="85"/>
        <v>2984.4000000000051</v>
      </c>
      <c r="CS137">
        <f t="shared" si="86"/>
        <v>38278.800000000017</v>
      </c>
      <c r="CU137">
        <v>127</v>
      </c>
      <c r="CV137">
        <f t="shared" si="87"/>
        <v>6.4422082196934044E-2</v>
      </c>
      <c r="CW137">
        <f t="shared" si="88"/>
        <v>0.19491206620897172</v>
      </c>
      <c r="CX137">
        <f t="shared" si="89"/>
        <v>0</v>
      </c>
      <c r="CY137">
        <f t="shared" si="90"/>
        <v>0.31185930593435568</v>
      </c>
      <c r="CZ137">
        <f t="shared" si="91"/>
        <v>0.15592965296717784</v>
      </c>
      <c r="DA137">
        <f t="shared" si="92"/>
        <v>0.19491206620897192</v>
      </c>
      <c r="DB137">
        <f t="shared" si="93"/>
        <v>7.796482648358892E-2</v>
      </c>
    </row>
    <row r="138" spans="9:106" x14ac:dyDescent="0.15">
      <c r="I138">
        <v>128</v>
      </c>
      <c r="J138">
        <f t="shared" si="99"/>
        <v>11837.978429586648</v>
      </c>
      <c r="M138" s="47">
        <f t="shared" si="94"/>
        <v>1673.6000000000001</v>
      </c>
      <c r="N138" s="47">
        <f t="shared" si="59"/>
        <v>-1673.6000000000001</v>
      </c>
      <c r="O138" s="47">
        <f t="shared" si="95"/>
        <v>2000</v>
      </c>
      <c r="P138" s="47">
        <f t="shared" si="60"/>
        <v>-3673.6000000000004</v>
      </c>
      <c r="Q138" s="47">
        <f t="shared" si="61"/>
        <v>2368</v>
      </c>
      <c r="V138">
        <v>128</v>
      </c>
      <c r="W138">
        <v>7.3000000000000096</v>
      </c>
      <c r="Y138">
        <v>128</v>
      </c>
      <c r="Z138">
        <f t="shared" si="96"/>
        <v>2685.25</v>
      </c>
      <c r="AA138">
        <f t="shared" si="100"/>
        <v>2685.25</v>
      </c>
      <c r="AB138" s="30">
        <f t="shared" ref="AB138:AE139" si="101">$Z138*AB$5</f>
        <v>2148.2000000000003</v>
      </c>
      <c r="AC138">
        <f t="shared" si="101"/>
        <v>2148.2000000000003</v>
      </c>
      <c r="AD138">
        <f t="shared" si="101"/>
        <v>1074.1000000000001</v>
      </c>
      <c r="AE138">
        <f t="shared" si="101"/>
        <v>1074.1000000000001</v>
      </c>
      <c r="AF138">
        <f t="shared" si="63"/>
        <v>4833.4500000000007</v>
      </c>
      <c r="AG138">
        <v>128</v>
      </c>
      <c r="AH138">
        <f t="shared" si="64"/>
        <v>2484</v>
      </c>
      <c r="AI138">
        <f t="shared" si="65"/>
        <v>9273.6</v>
      </c>
      <c r="AJ138">
        <f>各个系统的属性占比!AI133</f>
        <v>13.8</v>
      </c>
      <c r="AK138">
        <v>1</v>
      </c>
      <c r="AN138">
        <v>128</v>
      </c>
      <c r="AO138">
        <f t="shared" si="66"/>
        <v>7553.9999999999909</v>
      </c>
      <c r="AP138">
        <f t="shared" si="67"/>
        <v>28201.599999999969</v>
      </c>
      <c r="AQ138">
        <f>各个系统的属性占比!AJ133</f>
        <v>52.458333333333272</v>
      </c>
      <c r="AR138">
        <v>1</v>
      </c>
      <c r="AU138">
        <v>128</v>
      </c>
      <c r="AV138">
        <f t="shared" si="97"/>
        <v>0</v>
      </c>
      <c r="AW138">
        <f t="shared" si="98"/>
        <v>0</v>
      </c>
      <c r="AX138">
        <v>0</v>
      </c>
      <c r="BA138">
        <v>128</v>
      </c>
      <c r="BB138">
        <f t="shared" si="68"/>
        <v>12086.400000000021</v>
      </c>
      <c r="BC138">
        <f t="shared" si="69"/>
        <v>45122.560000000078</v>
      </c>
      <c r="BD138">
        <f>各个系统的属性占比!AK133</f>
        <v>111.91111111111131</v>
      </c>
      <c r="BE138">
        <v>1</v>
      </c>
      <c r="BH138">
        <v>128</v>
      </c>
      <c r="BI138">
        <f t="shared" si="70"/>
        <v>6043.2000000000107</v>
      </c>
      <c r="BJ138">
        <f t="shared" si="71"/>
        <v>22561.280000000039</v>
      </c>
      <c r="BK138">
        <f>各个系统的属性占比!AM133</f>
        <v>41.96666666666674</v>
      </c>
      <c r="BL138">
        <v>0</v>
      </c>
      <c r="BO138" s="30">
        <v>128</v>
      </c>
      <c r="BP138">
        <f t="shared" si="72"/>
        <v>7553.9999999999991</v>
      </c>
      <c r="BQ138">
        <f t="shared" si="73"/>
        <v>28201.599999999999</v>
      </c>
      <c r="BR138" s="30">
        <f>各个系统的属性占比!AL133</f>
        <v>104.91666666666666</v>
      </c>
      <c r="BS138">
        <v>0</v>
      </c>
      <c r="BV138">
        <v>128</v>
      </c>
      <c r="BW138">
        <f t="shared" si="74"/>
        <v>3021.6000000000054</v>
      </c>
      <c r="BX138">
        <f t="shared" si="75"/>
        <v>11280.640000000019</v>
      </c>
      <c r="BY138">
        <f>各个系统的属性占比!AN133</f>
        <v>41.96666666666674</v>
      </c>
      <c r="BZ138">
        <v>0</v>
      </c>
      <c r="CD138">
        <v>128</v>
      </c>
      <c r="CE138">
        <f t="shared" si="76"/>
        <v>22124.400000000012</v>
      </c>
      <c r="CF138">
        <f t="shared" si="77"/>
        <v>82597.760000000038</v>
      </c>
      <c r="CG138">
        <f t="shared" si="78"/>
        <v>11837.978429586648</v>
      </c>
      <c r="CK138">
        <v>128</v>
      </c>
      <c r="CL138">
        <f t="shared" si="79"/>
        <v>2484</v>
      </c>
      <c r="CM138">
        <f t="shared" si="80"/>
        <v>7553.9999999999909</v>
      </c>
      <c r="CN138">
        <f t="shared" si="81"/>
        <v>0</v>
      </c>
      <c r="CO138">
        <f t="shared" si="82"/>
        <v>12086.400000000021</v>
      </c>
      <c r="CP138">
        <f t="shared" si="83"/>
        <v>6043.2000000000107</v>
      </c>
      <c r="CQ138">
        <f t="shared" si="84"/>
        <v>7553.9999999999991</v>
      </c>
      <c r="CR138">
        <f t="shared" si="85"/>
        <v>3021.6000000000054</v>
      </c>
      <c r="CS138">
        <f t="shared" si="86"/>
        <v>38743.200000000026</v>
      </c>
      <c r="CU138">
        <v>128</v>
      </c>
      <c r="CV138">
        <f t="shared" si="87"/>
        <v>6.4114476863036562E-2</v>
      </c>
      <c r="CW138">
        <f t="shared" si="88"/>
        <v>0.19497615065353369</v>
      </c>
      <c r="CX138">
        <f t="shared" si="89"/>
        <v>0</v>
      </c>
      <c r="CY138">
        <f t="shared" si="90"/>
        <v>0.31196184104565483</v>
      </c>
      <c r="CZ138">
        <f t="shared" si="91"/>
        <v>0.15598092052282742</v>
      </c>
      <c r="DA138">
        <f t="shared" si="92"/>
        <v>0.19497615065353388</v>
      </c>
      <c r="DB138">
        <f t="shared" si="93"/>
        <v>7.7990460261413708E-2</v>
      </c>
    </row>
    <row r="139" spans="9:106" x14ac:dyDescent="0.15">
      <c r="I139">
        <v>129</v>
      </c>
      <c r="J139">
        <f t="shared" ref="J139:J160" si="102">((D$8*I139*I139*180)/(SQRT(I139*100)-D$8*I139))</f>
        <v>12001.014942152889</v>
      </c>
      <c r="M139" s="47">
        <f t="shared" si="94"/>
        <v>1673.6000000000001</v>
      </c>
      <c r="N139" s="47">
        <f t="shared" si="59"/>
        <v>-1673.6000000000001</v>
      </c>
      <c r="O139" s="47">
        <f t="shared" si="95"/>
        <v>2000</v>
      </c>
      <c r="P139" s="47">
        <f t="shared" si="60"/>
        <v>-3673.6000000000004</v>
      </c>
      <c r="Q139" s="47">
        <f t="shared" ref="Q139:Q160" si="103">ROUND($J139*Q$4,0)</f>
        <v>2400</v>
      </c>
      <c r="V139">
        <v>129</v>
      </c>
      <c r="W139">
        <v>7.3500000000000103</v>
      </c>
      <c r="Y139">
        <v>129</v>
      </c>
      <c r="Z139">
        <f t="shared" si="96"/>
        <v>2722</v>
      </c>
      <c r="AA139">
        <f t="shared" si="100"/>
        <v>2722</v>
      </c>
      <c r="AB139" s="30">
        <f t="shared" si="101"/>
        <v>2177.6</v>
      </c>
      <c r="AC139">
        <f t="shared" si="101"/>
        <v>2177.6</v>
      </c>
      <c r="AD139">
        <f t="shared" si="101"/>
        <v>1088.8</v>
      </c>
      <c r="AE139">
        <f t="shared" si="101"/>
        <v>1088.8</v>
      </c>
      <c r="AF139">
        <f t="shared" si="63"/>
        <v>4899.6000000000004</v>
      </c>
      <c r="AG139">
        <v>129</v>
      </c>
      <c r="AH139">
        <f t="shared" si="64"/>
        <v>2502</v>
      </c>
      <c r="AI139">
        <f t="shared" si="65"/>
        <v>9340.8000000000011</v>
      </c>
      <c r="AJ139">
        <f>各个系统的属性占比!AI134</f>
        <v>13.9</v>
      </c>
      <c r="AK139">
        <v>1</v>
      </c>
      <c r="AN139">
        <v>129</v>
      </c>
      <c r="AO139">
        <f t="shared" si="66"/>
        <v>7646.9999999999918</v>
      </c>
      <c r="AP139">
        <f t="shared" si="67"/>
        <v>28548.79999999997</v>
      </c>
      <c r="AQ139">
        <f>各个系统的属性占比!AJ134</f>
        <v>53.104166666666607</v>
      </c>
      <c r="AR139">
        <v>1</v>
      </c>
      <c r="AU139">
        <v>129</v>
      </c>
      <c r="AV139">
        <f t="shared" si="97"/>
        <v>0</v>
      </c>
      <c r="AW139">
        <f t="shared" si="98"/>
        <v>0</v>
      </c>
      <c r="AX139">
        <v>0</v>
      </c>
      <c r="BA139">
        <v>129</v>
      </c>
      <c r="BB139">
        <f t="shared" si="68"/>
        <v>12235.200000000023</v>
      </c>
      <c r="BC139">
        <f t="shared" si="69"/>
        <v>45678.080000000082</v>
      </c>
      <c r="BD139">
        <f>各个系统的属性占比!AK134</f>
        <v>113.28888888888909</v>
      </c>
      <c r="BE139">
        <v>1</v>
      </c>
      <c r="BH139">
        <v>129</v>
      </c>
      <c r="BI139">
        <f t="shared" si="70"/>
        <v>6117.6000000000113</v>
      </c>
      <c r="BJ139">
        <f t="shared" si="71"/>
        <v>22839.040000000045</v>
      </c>
      <c r="BK139">
        <f>各个系统的属性占比!AM134</f>
        <v>42.483333333333412</v>
      </c>
      <c r="BL139">
        <v>0</v>
      </c>
      <c r="BO139" s="30">
        <v>129</v>
      </c>
      <c r="BP139">
        <f t="shared" si="72"/>
        <v>7647</v>
      </c>
      <c r="BQ139">
        <f t="shared" si="73"/>
        <v>28548.799999999999</v>
      </c>
      <c r="BR139" s="30">
        <f>各个系统的属性占比!AL134</f>
        <v>106.20833333333333</v>
      </c>
      <c r="BS139">
        <v>0</v>
      </c>
      <c r="BV139">
        <v>129</v>
      </c>
      <c r="BW139">
        <f t="shared" si="74"/>
        <v>3058.8000000000056</v>
      </c>
      <c r="BX139">
        <f t="shared" si="75"/>
        <v>11419.520000000022</v>
      </c>
      <c r="BY139">
        <f>各个系统的属性占比!AN134</f>
        <v>42.483333333333412</v>
      </c>
      <c r="BZ139">
        <v>0</v>
      </c>
      <c r="CD139">
        <v>129</v>
      </c>
      <c r="CE139">
        <f t="shared" si="76"/>
        <v>22384.200000000015</v>
      </c>
      <c r="CF139">
        <f t="shared" si="77"/>
        <v>83567.680000000051</v>
      </c>
      <c r="CG139">
        <f t="shared" si="78"/>
        <v>12001.014942152889</v>
      </c>
      <c r="CK139">
        <v>129</v>
      </c>
      <c r="CL139">
        <f t="shared" si="79"/>
        <v>2502</v>
      </c>
      <c r="CM139">
        <f t="shared" si="80"/>
        <v>7646.9999999999918</v>
      </c>
      <c r="CN139">
        <f t="shared" si="81"/>
        <v>0</v>
      </c>
      <c r="CO139">
        <f t="shared" si="82"/>
        <v>12235.200000000023</v>
      </c>
      <c r="CP139">
        <f t="shared" si="83"/>
        <v>6117.6000000000113</v>
      </c>
      <c r="CQ139">
        <f t="shared" si="84"/>
        <v>7647</v>
      </c>
      <c r="CR139">
        <f t="shared" si="85"/>
        <v>3058.8000000000056</v>
      </c>
      <c r="CS139">
        <f t="shared" si="86"/>
        <v>39207.600000000028</v>
      </c>
      <c r="CU139">
        <v>129</v>
      </c>
      <c r="CV139">
        <f t="shared" si="87"/>
        <v>6.3814158479478425E-2</v>
      </c>
      <c r="CW139">
        <f t="shared" si="88"/>
        <v>0.19503871698344163</v>
      </c>
      <c r="CX139">
        <f t="shared" si="89"/>
        <v>0</v>
      </c>
      <c r="CY139">
        <f t="shared" si="90"/>
        <v>0.31206194717350755</v>
      </c>
      <c r="CZ139">
        <f t="shared" si="91"/>
        <v>0.15603097358675377</v>
      </c>
      <c r="DA139">
        <f t="shared" si="92"/>
        <v>0.19503871698344186</v>
      </c>
      <c r="DB139">
        <f t="shared" si="93"/>
        <v>7.8015486793376887E-2</v>
      </c>
    </row>
    <row r="140" spans="9:106" x14ac:dyDescent="0.15">
      <c r="I140">
        <v>130</v>
      </c>
      <c r="J140">
        <f t="shared" si="102"/>
        <v>12165.154568738333</v>
      </c>
      <c r="M140" s="47">
        <f t="shared" si="94"/>
        <v>1673.6000000000001</v>
      </c>
      <c r="N140" s="47">
        <f t="shared" ref="N140:N160" si="104">L140-M140</f>
        <v>-1673.6000000000001</v>
      </c>
      <c r="O140" s="47">
        <f t="shared" si="95"/>
        <v>2000</v>
      </c>
      <c r="P140" s="47">
        <f t="shared" ref="P140:P160" si="105">N140-O140</f>
        <v>-3673.6000000000004</v>
      </c>
      <c r="Q140" s="47">
        <f t="shared" si="103"/>
        <v>2433</v>
      </c>
      <c r="V140">
        <v>130</v>
      </c>
      <c r="W140">
        <v>7.4000000000000101</v>
      </c>
      <c r="Y140">
        <v>130</v>
      </c>
      <c r="Z140">
        <f t="shared" si="96"/>
        <v>2759</v>
      </c>
      <c r="AA140">
        <f t="shared" ref="AA140:AE162" si="106">$Z140*AA$5</f>
        <v>2759</v>
      </c>
      <c r="AB140" s="30">
        <f t="shared" si="106"/>
        <v>2207.2000000000003</v>
      </c>
      <c r="AC140">
        <f t="shared" si="106"/>
        <v>2207.2000000000003</v>
      </c>
      <c r="AD140">
        <f t="shared" si="106"/>
        <v>1103.6000000000001</v>
      </c>
      <c r="AE140">
        <f t="shared" si="106"/>
        <v>1103.6000000000001</v>
      </c>
      <c r="AF140">
        <f t="shared" ref="AF140:AF160" si="107">AA140+AB140</f>
        <v>4966.2000000000007</v>
      </c>
      <c r="AG140">
        <v>130</v>
      </c>
      <c r="AH140">
        <f t="shared" ref="AH140:AH160" si="108">AJ140*AH$3</f>
        <v>2520</v>
      </c>
      <c r="AI140">
        <f t="shared" ref="AI140:AI160" si="109">AJ140*AI$3</f>
        <v>9408</v>
      </c>
      <c r="AJ140">
        <f>各个系统的属性占比!AI135</f>
        <v>14</v>
      </c>
      <c r="AK140">
        <v>1</v>
      </c>
      <c r="AN140">
        <v>130</v>
      </c>
      <c r="AO140">
        <f t="shared" ref="AO140:AO160" si="110">AQ140*AO$3</f>
        <v>7739.9999999999918</v>
      </c>
      <c r="AP140">
        <f t="shared" ref="AP140:AP160" si="111">AQ140*AP$3</f>
        <v>28895.999999999971</v>
      </c>
      <c r="AQ140">
        <f>各个系统的属性占比!AJ135</f>
        <v>53.749999999999943</v>
      </c>
      <c r="AR140">
        <v>1</v>
      </c>
      <c r="AU140">
        <v>130</v>
      </c>
      <c r="AV140">
        <f t="shared" si="97"/>
        <v>0</v>
      </c>
      <c r="AW140">
        <f t="shared" si="98"/>
        <v>0</v>
      </c>
      <c r="AX140">
        <v>0</v>
      </c>
      <c r="BA140">
        <v>130</v>
      </c>
      <c r="BB140">
        <f t="shared" ref="BB140:BB160" si="112">BD140*BB$3</f>
        <v>12384.000000000024</v>
      </c>
      <c r="BC140">
        <f t="shared" ref="BC140:BC160" si="113">BD140*BC$3</f>
        <v>46233.600000000086</v>
      </c>
      <c r="BD140">
        <f>各个系统的属性占比!AK135</f>
        <v>114.66666666666688</v>
      </c>
      <c r="BE140">
        <v>1</v>
      </c>
      <c r="BH140">
        <v>130</v>
      </c>
      <c r="BI140">
        <f t="shared" ref="BI140:BI160" si="114">BK140*BI$3</f>
        <v>6192.0000000000109</v>
      </c>
      <c r="BJ140">
        <f t="shared" ref="BJ140:BJ160" si="115">BK140*BJ$3</f>
        <v>23116.800000000043</v>
      </c>
      <c r="BK140">
        <f>各个系统的属性占比!AM135</f>
        <v>43.000000000000078</v>
      </c>
      <c r="BL140">
        <v>0</v>
      </c>
      <c r="BO140" s="30">
        <v>130</v>
      </c>
      <c r="BP140">
        <f t="shared" ref="BP140:BP160" si="116">BR140*BP$3</f>
        <v>7740</v>
      </c>
      <c r="BQ140">
        <f t="shared" ref="BQ140:BQ160" si="117">BR140*BQ$3</f>
        <v>28896</v>
      </c>
      <c r="BR140" s="30">
        <f>各个系统的属性占比!AL135</f>
        <v>107.5</v>
      </c>
      <c r="BS140">
        <v>0</v>
      </c>
      <c r="BV140">
        <v>130</v>
      </c>
      <c r="BW140">
        <f t="shared" ref="BW140:BW160" si="118">BY140*BW$3</f>
        <v>3096.0000000000055</v>
      </c>
      <c r="BX140">
        <f t="shared" ref="BX140:BX160" si="119">BY140*BX$3</f>
        <v>11558.400000000021</v>
      </c>
      <c r="BY140">
        <f>各个系统的属性占比!AN135</f>
        <v>43.000000000000078</v>
      </c>
      <c r="BZ140">
        <v>0</v>
      </c>
      <c r="CD140">
        <v>130</v>
      </c>
      <c r="CE140">
        <f t="shared" ref="CE140:CE160" si="120">AH140*$AK140+AO140*$AR140+AV140*$AX140+BB140*$BE140+BI140*$BL140+BP140*$BS140+BW140*$BZ140</f>
        <v>22644.000000000015</v>
      </c>
      <c r="CF140">
        <f t="shared" ref="CF140:CF160" si="121">AI140*$AK140+AP140*$AR140+AW140*$AX140+BC140*$BE140+BJ140*$BL140+BQ140*$BS140+BX140*$BZ140</f>
        <v>84537.600000000064</v>
      </c>
      <c r="CG140">
        <f t="shared" ref="CG140:CG160" si="122">J140</f>
        <v>12165.154568738333</v>
      </c>
      <c r="CK140">
        <v>130</v>
      </c>
      <c r="CL140">
        <f t="shared" ref="CL140:CL160" si="123">AH140</f>
        <v>2520</v>
      </c>
      <c r="CM140">
        <f t="shared" ref="CM140:CM160" si="124">AO140</f>
        <v>7739.9999999999918</v>
      </c>
      <c r="CN140">
        <f t="shared" ref="CN140:CN160" si="125">AV140</f>
        <v>0</v>
      </c>
      <c r="CO140">
        <f t="shared" ref="CO140:CO160" si="126">BB140</f>
        <v>12384.000000000024</v>
      </c>
      <c r="CP140">
        <f t="shared" ref="CP140:CP160" si="127">BI140</f>
        <v>6192.0000000000109</v>
      </c>
      <c r="CQ140">
        <f t="shared" ref="CQ140:CQ160" si="128">BP140</f>
        <v>7740</v>
      </c>
      <c r="CR140">
        <f t="shared" ref="CR140:CR160" si="129">BW140</f>
        <v>3096.0000000000055</v>
      </c>
      <c r="CS140">
        <f t="shared" ref="CS140:CS160" si="130">SUM(CL140:CR140)</f>
        <v>39672.000000000036</v>
      </c>
      <c r="CU140">
        <v>130</v>
      </c>
      <c r="CV140">
        <f t="shared" ref="CV140:CV160" si="131">CL140/$CS140</f>
        <v>6.3520871143375623E-2</v>
      </c>
      <c r="CW140">
        <f t="shared" ref="CW140:CW160" si="132">CM140/$CS140</f>
        <v>0.19509981851179634</v>
      </c>
      <c r="CX140">
        <f t="shared" ref="CX140:CX160" si="133">CN140/$CS140</f>
        <v>0</v>
      </c>
      <c r="CY140">
        <f t="shared" ref="CY140:CY160" si="134">CO140/$CS140</f>
        <v>0.31215970961887507</v>
      </c>
      <c r="CZ140">
        <f t="shared" ref="CZ140:CZ160" si="135">CP140/$CS140</f>
        <v>0.15607985480943751</v>
      </c>
      <c r="DA140">
        <f t="shared" ref="DA140:DA160" si="136">CQ140/$CS140</f>
        <v>0.19509981851179656</v>
      </c>
      <c r="DB140">
        <f t="shared" ref="DB140:DB160" si="137">CR140/$CS140</f>
        <v>7.8039927404718754E-2</v>
      </c>
    </row>
    <row r="141" spans="9:106" x14ac:dyDescent="0.15">
      <c r="I141">
        <v>131</v>
      </c>
      <c r="J141">
        <f t="shared" si="102"/>
        <v>12330.399128029063</v>
      </c>
      <c r="M141" s="47">
        <f t="shared" ref="M141:M160" si="138">LOOKUP($I141,$B$53:$C$63,$E$53:$E$63)+M140</f>
        <v>1673.6000000000001</v>
      </c>
      <c r="N141" s="47">
        <f t="shared" si="104"/>
        <v>-1673.6000000000001</v>
      </c>
      <c r="O141" s="47">
        <f t="shared" ref="O141:O160" si="139">LOOKUP($I141,$B$70:$C$86,$E$70:$E$86)+O140</f>
        <v>2000</v>
      </c>
      <c r="P141" s="47">
        <f t="shared" si="105"/>
        <v>-3673.6000000000004</v>
      </c>
      <c r="Q141" s="47">
        <f t="shared" si="103"/>
        <v>2466</v>
      </c>
      <c r="V141">
        <v>131</v>
      </c>
      <c r="W141">
        <v>7.4500000000000099</v>
      </c>
      <c r="Y141">
        <v>131</v>
      </c>
      <c r="Z141">
        <f t="shared" ref="Z141:Z160" si="140">Z140+Z$5*$W141</f>
        <v>2796.25</v>
      </c>
      <c r="AA141">
        <f t="shared" si="106"/>
        <v>2796.25</v>
      </c>
      <c r="AB141" s="30">
        <f t="shared" si="106"/>
        <v>2237</v>
      </c>
      <c r="AC141">
        <f t="shared" si="106"/>
        <v>2237</v>
      </c>
      <c r="AD141">
        <f t="shared" si="106"/>
        <v>1118.5</v>
      </c>
      <c r="AE141">
        <f t="shared" si="106"/>
        <v>1118.5</v>
      </c>
      <c r="AF141">
        <f t="shared" si="107"/>
        <v>5033.25</v>
      </c>
      <c r="AG141">
        <v>131</v>
      </c>
      <c r="AH141">
        <f t="shared" si="108"/>
        <v>2538</v>
      </c>
      <c r="AI141">
        <f t="shared" si="109"/>
        <v>9475.1999999999989</v>
      </c>
      <c r="AJ141">
        <f>各个系统的属性占比!AI136</f>
        <v>14.1</v>
      </c>
      <c r="AK141">
        <v>1</v>
      </c>
      <c r="AN141">
        <v>131</v>
      </c>
      <c r="AO141">
        <f t="shared" si="110"/>
        <v>7832.9999999999918</v>
      </c>
      <c r="AP141">
        <f t="shared" si="111"/>
        <v>29243.199999999972</v>
      </c>
      <c r="AQ141">
        <f>各个系统的属性占比!AJ136</f>
        <v>54.395833333333279</v>
      </c>
      <c r="AR141">
        <v>1</v>
      </c>
      <c r="AU141">
        <v>131</v>
      </c>
      <c r="AV141">
        <f t="shared" ref="AV141:AV160" si="141">AV140+AV$5*$W141</f>
        <v>0</v>
      </c>
      <c r="AW141">
        <f t="shared" ref="AW141:AW160" si="142">AW140+AW$5*$W141</f>
        <v>0</v>
      </c>
      <c r="AX141">
        <v>0</v>
      </c>
      <c r="BA141">
        <v>131</v>
      </c>
      <c r="BB141">
        <f t="shared" si="112"/>
        <v>12532.800000000023</v>
      </c>
      <c r="BC141">
        <f t="shared" si="113"/>
        <v>46789.12000000009</v>
      </c>
      <c r="BD141">
        <f>各个系统的属性占比!AK136</f>
        <v>116.04444444444466</v>
      </c>
      <c r="BE141">
        <v>1</v>
      </c>
      <c r="BH141">
        <v>131</v>
      </c>
      <c r="BI141">
        <f t="shared" si="114"/>
        <v>6266.4000000000124</v>
      </c>
      <c r="BJ141">
        <f t="shared" si="115"/>
        <v>23394.560000000045</v>
      </c>
      <c r="BK141">
        <f>各个系统的属性占比!AM136</f>
        <v>43.516666666666751</v>
      </c>
      <c r="BL141">
        <v>0</v>
      </c>
      <c r="BO141" s="30">
        <v>131</v>
      </c>
      <c r="BP141">
        <f t="shared" si="116"/>
        <v>7833</v>
      </c>
      <c r="BQ141">
        <f t="shared" si="117"/>
        <v>29243.200000000001</v>
      </c>
      <c r="BR141" s="30">
        <f>各个系统的属性占比!AL136</f>
        <v>108.79166666666667</v>
      </c>
      <c r="BS141">
        <v>0</v>
      </c>
      <c r="BV141">
        <v>131</v>
      </c>
      <c r="BW141">
        <f t="shared" si="118"/>
        <v>3133.2000000000062</v>
      </c>
      <c r="BX141">
        <f t="shared" si="119"/>
        <v>11697.280000000022</v>
      </c>
      <c r="BY141">
        <f>各个系统的属性占比!AN136</f>
        <v>43.516666666666751</v>
      </c>
      <c r="BZ141">
        <v>0</v>
      </c>
      <c r="CD141">
        <v>131</v>
      </c>
      <c r="CE141">
        <f t="shared" si="120"/>
        <v>22903.800000000017</v>
      </c>
      <c r="CF141">
        <f t="shared" si="121"/>
        <v>85507.520000000062</v>
      </c>
      <c r="CG141">
        <f t="shared" si="122"/>
        <v>12330.399128029063</v>
      </c>
      <c r="CK141">
        <v>131</v>
      </c>
      <c r="CL141">
        <f t="shared" si="123"/>
        <v>2538</v>
      </c>
      <c r="CM141">
        <f t="shared" si="124"/>
        <v>7832.9999999999918</v>
      </c>
      <c r="CN141">
        <f t="shared" si="125"/>
        <v>0</v>
      </c>
      <c r="CO141">
        <f t="shared" si="126"/>
        <v>12532.800000000023</v>
      </c>
      <c r="CP141">
        <f t="shared" si="127"/>
        <v>6266.4000000000124</v>
      </c>
      <c r="CQ141">
        <f t="shared" si="128"/>
        <v>7833</v>
      </c>
      <c r="CR141">
        <f t="shared" si="129"/>
        <v>3133.2000000000062</v>
      </c>
      <c r="CS141">
        <f t="shared" si="130"/>
        <v>40136.400000000031</v>
      </c>
      <c r="CU141">
        <v>131</v>
      </c>
      <c r="CV141">
        <f t="shared" si="131"/>
        <v>6.3234370795586997E-2</v>
      </c>
      <c r="CW141">
        <f t="shared" si="132"/>
        <v>0.19515950608425234</v>
      </c>
      <c r="CX141">
        <f t="shared" si="133"/>
        <v>0</v>
      </c>
      <c r="CY141">
        <f t="shared" si="134"/>
        <v>0.31225520973480464</v>
      </c>
      <c r="CZ141">
        <f t="shared" si="135"/>
        <v>0.15612760486740235</v>
      </c>
      <c r="DA141">
        <f t="shared" si="136"/>
        <v>0.19515950608425256</v>
      </c>
      <c r="DB141">
        <f t="shared" si="137"/>
        <v>7.8063802433701174E-2</v>
      </c>
    </row>
    <row r="142" spans="9:106" x14ac:dyDescent="0.15">
      <c r="I142">
        <v>132</v>
      </c>
      <c r="J142">
        <f t="shared" si="102"/>
        <v>12496.750464031562</v>
      </c>
      <c r="M142" s="47">
        <f t="shared" si="138"/>
        <v>1673.6000000000001</v>
      </c>
      <c r="N142" s="47">
        <f t="shared" si="104"/>
        <v>-1673.6000000000001</v>
      </c>
      <c r="O142" s="47">
        <f t="shared" si="139"/>
        <v>2000</v>
      </c>
      <c r="P142" s="47">
        <f t="shared" si="105"/>
        <v>-3673.6000000000004</v>
      </c>
      <c r="Q142" s="47">
        <f t="shared" si="103"/>
        <v>2499</v>
      </c>
      <c r="V142">
        <v>132</v>
      </c>
      <c r="W142">
        <v>7.5000000000000098</v>
      </c>
      <c r="Y142">
        <v>132</v>
      </c>
      <c r="Z142">
        <f t="shared" si="140"/>
        <v>2833.75</v>
      </c>
      <c r="AA142">
        <f t="shared" si="106"/>
        <v>2833.75</v>
      </c>
      <c r="AB142" s="30">
        <f t="shared" si="106"/>
        <v>2267</v>
      </c>
      <c r="AC142">
        <f t="shared" si="106"/>
        <v>2267</v>
      </c>
      <c r="AD142">
        <f t="shared" si="106"/>
        <v>1133.5</v>
      </c>
      <c r="AE142">
        <f t="shared" si="106"/>
        <v>1133.5</v>
      </c>
      <c r="AF142">
        <f t="shared" si="107"/>
        <v>5100.75</v>
      </c>
      <c r="AG142">
        <v>132</v>
      </c>
      <c r="AH142">
        <f t="shared" si="108"/>
        <v>2556</v>
      </c>
      <c r="AI142">
        <f t="shared" si="109"/>
        <v>9542.4</v>
      </c>
      <c r="AJ142">
        <f>各个系统的属性占比!AI137</f>
        <v>14.2</v>
      </c>
      <c r="AK142">
        <v>1</v>
      </c>
      <c r="AN142">
        <v>132</v>
      </c>
      <c r="AO142">
        <f t="shared" si="110"/>
        <v>7925.9999999999927</v>
      </c>
      <c r="AP142">
        <f t="shared" si="111"/>
        <v>29590.399999999972</v>
      </c>
      <c r="AQ142">
        <f>各个系统的属性占比!AJ137</f>
        <v>55.041666666666615</v>
      </c>
      <c r="AR142">
        <v>1</v>
      </c>
      <c r="AU142">
        <v>132</v>
      </c>
      <c r="AV142">
        <f t="shared" si="141"/>
        <v>0</v>
      </c>
      <c r="AW142">
        <f t="shared" si="142"/>
        <v>0</v>
      </c>
      <c r="AX142">
        <v>0</v>
      </c>
      <c r="BA142">
        <v>132</v>
      </c>
      <c r="BB142">
        <f t="shared" si="112"/>
        <v>12681.600000000024</v>
      </c>
      <c r="BC142">
        <f t="shared" si="113"/>
        <v>47344.640000000087</v>
      </c>
      <c r="BD142">
        <f>各个系统的属性占比!AK137</f>
        <v>117.42222222222244</v>
      </c>
      <c r="BE142">
        <v>1</v>
      </c>
      <c r="BH142">
        <v>132</v>
      </c>
      <c r="BI142">
        <f t="shared" si="114"/>
        <v>6340.800000000012</v>
      </c>
      <c r="BJ142">
        <f t="shared" si="115"/>
        <v>23672.320000000047</v>
      </c>
      <c r="BK142">
        <f>各个系统的属性占比!AM137</f>
        <v>44.033333333333417</v>
      </c>
      <c r="BL142">
        <v>0</v>
      </c>
      <c r="BO142" s="30">
        <v>132</v>
      </c>
      <c r="BP142">
        <f t="shared" si="116"/>
        <v>7926.0000000000009</v>
      </c>
      <c r="BQ142">
        <f t="shared" si="117"/>
        <v>29590.400000000005</v>
      </c>
      <c r="BR142" s="30">
        <f>各个系统的属性占比!AL137</f>
        <v>110.08333333333334</v>
      </c>
      <c r="BS142">
        <v>0</v>
      </c>
      <c r="BV142">
        <v>132</v>
      </c>
      <c r="BW142">
        <f t="shared" si="118"/>
        <v>3170.400000000006</v>
      </c>
      <c r="BX142">
        <f t="shared" si="119"/>
        <v>11836.160000000024</v>
      </c>
      <c r="BY142">
        <f>各个系统的属性占比!AN137</f>
        <v>44.033333333333417</v>
      </c>
      <c r="BZ142">
        <v>0</v>
      </c>
      <c r="CD142">
        <v>132</v>
      </c>
      <c r="CE142">
        <f t="shared" si="120"/>
        <v>23163.600000000017</v>
      </c>
      <c r="CF142">
        <f t="shared" si="121"/>
        <v>86477.440000000061</v>
      </c>
      <c r="CG142">
        <f t="shared" si="122"/>
        <v>12496.750464031562</v>
      </c>
      <c r="CK142">
        <v>132</v>
      </c>
      <c r="CL142">
        <f t="shared" si="123"/>
        <v>2556</v>
      </c>
      <c r="CM142">
        <f t="shared" si="124"/>
        <v>7925.9999999999927</v>
      </c>
      <c r="CN142">
        <f t="shared" si="125"/>
        <v>0</v>
      </c>
      <c r="CO142">
        <f t="shared" si="126"/>
        <v>12681.600000000024</v>
      </c>
      <c r="CP142">
        <f t="shared" si="127"/>
        <v>6340.800000000012</v>
      </c>
      <c r="CQ142">
        <f t="shared" si="128"/>
        <v>7926.0000000000009</v>
      </c>
      <c r="CR142">
        <f t="shared" si="129"/>
        <v>3170.400000000006</v>
      </c>
      <c r="CS142">
        <f t="shared" si="130"/>
        <v>40600.800000000039</v>
      </c>
      <c r="CU142">
        <v>132</v>
      </c>
      <c r="CV142">
        <f t="shared" si="131"/>
        <v>6.2954424543358686E-2</v>
      </c>
      <c r="CW142">
        <f t="shared" si="132"/>
        <v>0.19521782822013323</v>
      </c>
      <c r="CX142">
        <f t="shared" si="133"/>
        <v>0</v>
      </c>
      <c r="CY142">
        <f t="shared" si="134"/>
        <v>0.31234852515221406</v>
      </c>
      <c r="CZ142">
        <f t="shared" si="135"/>
        <v>0.15617426257610703</v>
      </c>
      <c r="DA142">
        <f t="shared" si="136"/>
        <v>0.19521782822013342</v>
      </c>
      <c r="DB142">
        <f t="shared" si="137"/>
        <v>7.8087131288053516E-2</v>
      </c>
    </row>
    <row r="143" spans="9:106" x14ac:dyDescent="0.15">
      <c r="I143">
        <v>133</v>
      </c>
      <c r="J143">
        <f t="shared" si="102"/>
        <v>12664.210445862282</v>
      </c>
      <c r="M143" s="47">
        <f t="shared" si="138"/>
        <v>1673.6000000000001</v>
      </c>
      <c r="N143" s="47">
        <f t="shared" si="104"/>
        <v>-1673.6000000000001</v>
      </c>
      <c r="O143" s="47">
        <f t="shared" si="139"/>
        <v>2000</v>
      </c>
      <c r="P143" s="47">
        <f t="shared" si="105"/>
        <v>-3673.6000000000004</v>
      </c>
      <c r="Q143" s="47">
        <f t="shared" si="103"/>
        <v>2533</v>
      </c>
      <c r="V143">
        <v>133</v>
      </c>
      <c r="W143">
        <v>7.5500000000000096</v>
      </c>
      <c r="Y143">
        <v>133</v>
      </c>
      <c r="Z143">
        <f t="shared" si="140"/>
        <v>2871.5</v>
      </c>
      <c r="AA143">
        <f t="shared" si="106"/>
        <v>2871.5</v>
      </c>
      <c r="AB143" s="30">
        <f t="shared" si="106"/>
        <v>2297.2000000000003</v>
      </c>
      <c r="AC143">
        <f t="shared" si="106"/>
        <v>2297.2000000000003</v>
      </c>
      <c r="AD143">
        <f t="shared" si="106"/>
        <v>1148.6000000000001</v>
      </c>
      <c r="AE143">
        <f t="shared" si="106"/>
        <v>1148.6000000000001</v>
      </c>
      <c r="AF143">
        <f t="shared" si="107"/>
        <v>5168.7000000000007</v>
      </c>
      <c r="AG143">
        <v>133</v>
      </c>
      <c r="AH143">
        <f t="shared" si="108"/>
        <v>2574</v>
      </c>
      <c r="AI143">
        <f t="shared" si="109"/>
        <v>9609.6</v>
      </c>
      <c r="AJ143">
        <f>各个系统的属性占比!AI138</f>
        <v>14.3</v>
      </c>
      <c r="AK143">
        <v>1</v>
      </c>
      <c r="AN143">
        <v>133</v>
      </c>
      <c r="AO143">
        <f t="shared" si="110"/>
        <v>8018.9999999999936</v>
      </c>
      <c r="AP143">
        <f t="shared" si="111"/>
        <v>29937.599999999977</v>
      </c>
      <c r="AQ143">
        <f>各个系统的属性占比!AJ138</f>
        <v>55.687499999999957</v>
      </c>
      <c r="AR143">
        <v>1</v>
      </c>
      <c r="AU143">
        <v>133</v>
      </c>
      <c r="AV143">
        <f t="shared" si="141"/>
        <v>0</v>
      </c>
      <c r="AW143">
        <f t="shared" si="142"/>
        <v>0</v>
      </c>
      <c r="AX143">
        <v>0</v>
      </c>
      <c r="BA143">
        <v>133</v>
      </c>
      <c r="BB143">
        <f t="shared" si="112"/>
        <v>12830.400000000025</v>
      </c>
      <c r="BC143">
        <f t="shared" si="113"/>
        <v>47900.160000000091</v>
      </c>
      <c r="BD143">
        <f>各个系统的属性占比!AK138</f>
        <v>118.80000000000022</v>
      </c>
      <c r="BE143">
        <v>1</v>
      </c>
      <c r="BH143">
        <v>133</v>
      </c>
      <c r="BI143">
        <f t="shared" si="114"/>
        <v>6415.2000000000116</v>
      </c>
      <c r="BJ143">
        <f t="shared" si="115"/>
        <v>23950.080000000045</v>
      </c>
      <c r="BK143">
        <f>各个系统的属性占比!AM138</f>
        <v>44.550000000000082</v>
      </c>
      <c r="BL143">
        <v>0</v>
      </c>
      <c r="BO143" s="30">
        <v>133</v>
      </c>
      <c r="BP143">
        <f t="shared" si="116"/>
        <v>8019.0000000000018</v>
      </c>
      <c r="BQ143">
        <f t="shared" si="117"/>
        <v>29937.600000000009</v>
      </c>
      <c r="BR143" s="30">
        <f>各个系统的属性占比!AL138</f>
        <v>111.37500000000003</v>
      </c>
      <c r="BS143">
        <v>0</v>
      </c>
      <c r="BV143">
        <v>133</v>
      </c>
      <c r="BW143">
        <f t="shared" si="118"/>
        <v>3207.6000000000058</v>
      </c>
      <c r="BX143">
        <f t="shared" si="119"/>
        <v>11975.040000000023</v>
      </c>
      <c r="BY143">
        <f>各个系统的属性占比!AN138</f>
        <v>44.550000000000082</v>
      </c>
      <c r="BZ143">
        <v>0</v>
      </c>
      <c r="CD143">
        <v>133</v>
      </c>
      <c r="CE143">
        <f t="shared" si="120"/>
        <v>23423.400000000016</v>
      </c>
      <c r="CF143">
        <f t="shared" si="121"/>
        <v>87447.360000000073</v>
      </c>
      <c r="CG143">
        <f t="shared" si="122"/>
        <v>12664.210445862282</v>
      </c>
      <c r="CK143">
        <v>133</v>
      </c>
      <c r="CL143">
        <f t="shared" si="123"/>
        <v>2574</v>
      </c>
      <c r="CM143">
        <f t="shared" si="124"/>
        <v>8018.9999999999936</v>
      </c>
      <c r="CN143">
        <f t="shared" si="125"/>
        <v>0</v>
      </c>
      <c r="CO143">
        <f t="shared" si="126"/>
        <v>12830.400000000025</v>
      </c>
      <c r="CP143">
        <f t="shared" si="127"/>
        <v>6415.2000000000116</v>
      </c>
      <c r="CQ143">
        <f t="shared" si="128"/>
        <v>8019.0000000000018</v>
      </c>
      <c r="CR143">
        <f t="shared" si="129"/>
        <v>3207.6000000000058</v>
      </c>
      <c r="CS143">
        <f t="shared" si="130"/>
        <v>41065.200000000033</v>
      </c>
      <c r="CU143">
        <v>133</v>
      </c>
      <c r="CV143">
        <f t="shared" si="131"/>
        <v>6.2680810028929557E-2</v>
      </c>
      <c r="CW143">
        <f t="shared" si="132"/>
        <v>0.19527483124397269</v>
      </c>
      <c r="CX143">
        <f t="shared" si="133"/>
        <v>0</v>
      </c>
      <c r="CY143">
        <f t="shared" si="134"/>
        <v>0.31243972999035713</v>
      </c>
      <c r="CZ143">
        <f t="shared" si="135"/>
        <v>0.15621986499517856</v>
      </c>
      <c r="DA143">
        <f t="shared" si="136"/>
        <v>0.19527483124397288</v>
      </c>
      <c r="DB143">
        <f t="shared" si="137"/>
        <v>7.8109932497589282E-2</v>
      </c>
    </row>
    <row r="144" spans="9:106" x14ac:dyDescent="0.15">
      <c r="I144">
        <v>134</v>
      </c>
      <c r="J144">
        <f t="shared" si="102"/>
        <v>12832.780967544924</v>
      </c>
      <c r="M144" s="47">
        <f t="shared" si="138"/>
        <v>1673.6000000000001</v>
      </c>
      <c r="N144" s="47">
        <f t="shared" si="104"/>
        <v>-1673.6000000000001</v>
      </c>
      <c r="O144" s="47">
        <f t="shared" si="139"/>
        <v>2000</v>
      </c>
      <c r="P144" s="47">
        <f t="shared" si="105"/>
        <v>-3673.6000000000004</v>
      </c>
      <c r="Q144" s="47">
        <f t="shared" si="103"/>
        <v>2567</v>
      </c>
      <c r="V144">
        <v>134</v>
      </c>
      <c r="W144">
        <v>7.6000000000000103</v>
      </c>
      <c r="Y144">
        <v>134</v>
      </c>
      <c r="Z144">
        <f t="shared" si="140"/>
        <v>2909.5</v>
      </c>
      <c r="AA144">
        <f t="shared" si="106"/>
        <v>2909.5</v>
      </c>
      <c r="AB144" s="30">
        <f t="shared" si="106"/>
        <v>2327.6</v>
      </c>
      <c r="AC144">
        <f t="shared" si="106"/>
        <v>2327.6</v>
      </c>
      <c r="AD144">
        <f t="shared" si="106"/>
        <v>1163.8</v>
      </c>
      <c r="AE144">
        <f t="shared" si="106"/>
        <v>1163.8</v>
      </c>
      <c r="AF144">
        <f t="shared" si="107"/>
        <v>5237.1000000000004</v>
      </c>
      <c r="AG144">
        <v>134</v>
      </c>
      <c r="AH144">
        <f t="shared" si="108"/>
        <v>2592</v>
      </c>
      <c r="AI144">
        <f t="shared" si="109"/>
        <v>9676.8000000000011</v>
      </c>
      <c r="AJ144">
        <f>各个系统的属性占比!AI139</f>
        <v>14.4</v>
      </c>
      <c r="AK144">
        <v>1</v>
      </c>
      <c r="AN144">
        <v>134</v>
      </c>
      <c r="AO144">
        <f t="shared" si="110"/>
        <v>8111.9999999999945</v>
      </c>
      <c r="AP144">
        <f t="shared" si="111"/>
        <v>30284.799999999981</v>
      </c>
      <c r="AQ144">
        <f>各个系统的属性占比!AJ139</f>
        <v>56.333333333333293</v>
      </c>
      <c r="AR144">
        <v>1</v>
      </c>
      <c r="AU144">
        <v>134</v>
      </c>
      <c r="AV144">
        <f t="shared" si="141"/>
        <v>0</v>
      </c>
      <c r="AW144">
        <f t="shared" si="142"/>
        <v>0</v>
      </c>
      <c r="AX144">
        <v>0</v>
      </c>
      <c r="BA144">
        <v>134</v>
      </c>
      <c r="BB144">
        <f t="shared" si="112"/>
        <v>12979.200000000024</v>
      </c>
      <c r="BC144">
        <f t="shared" si="113"/>
        <v>48455.680000000088</v>
      </c>
      <c r="BD144">
        <f>各个系统的属性占比!AK139</f>
        <v>120.177777777778</v>
      </c>
      <c r="BE144">
        <v>1</v>
      </c>
      <c r="BH144">
        <v>134</v>
      </c>
      <c r="BI144">
        <f t="shared" si="114"/>
        <v>6489.6000000000131</v>
      </c>
      <c r="BJ144">
        <f t="shared" si="115"/>
        <v>24227.840000000047</v>
      </c>
      <c r="BK144">
        <f>各个系统的属性占比!AM139</f>
        <v>45.066666666666755</v>
      </c>
      <c r="BL144">
        <v>0</v>
      </c>
      <c r="BO144" s="30">
        <v>134</v>
      </c>
      <c r="BP144">
        <f t="shared" si="116"/>
        <v>8112.0000000000027</v>
      </c>
      <c r="BQ144">
        <f t="shared" si="117"/>
        <v>30284.80000000001</v>
      </c>
      <c r="BR144" s="30">
        <f>各个系统的属性占比!AL139</f>
        <v>112.6666666666667</v>
      </c>
      <c r="BS144">
        <v>0</v>
      </c>
      <c r="BV144">
        <v>134</v>
      </c>
      <c r="BW144">
        <f t="shared" si="118"/>
        <v>3244.8000000000065</v>
      </c>
      <c r="BX144">
        <f t="shared" si="119"/>
        <v>12113.920000000024</v>
      </c>
      <c r="BY144">
        <f>各个系统的属性占比!AN139</f>
        <v>45.066666666666755</v>
      </c>
      <c r="BZ144">
        <v>0</v>
      </c>
      <c r="CD144">
        <v>134</v>
      </c>
      <c r="CE144">
        <f t="shared" si="120"/>
        <v>23683.200000000019</v>
      </c>
      <c r="CF144">
        <f t="shared" si="121"/>
        <v>88417.280000000072</v>
      </c>
      <c r="CG144">
        <f t="shared" si="122"/>
        <v>12832.780967544924</v>
      </c>
      <c r="CK144">
        <v>134</v>
      </c>
      <c r="CL144">
        <f t="shared" si="123"/>
        <v>2592</v>
      </c>
      <c r="CM144">
        <f t="shared" si="124"/>
        <v>8111.9999999999945</v>
      </c>
      <c r="CN144">
        <f t="shared" si="125"/>
        <v>0</v>
      </c>
      <c r="CO144">
        <f t="shared" si="126"/>
        <v>12979.200000000024</v>
      </c>
      <c r="CP144">
        <f t="shared" si="127"/>
        <v>6489.6000000000131</v>
      </c>
      <c r="CQ144">
        <f t="shared" si="128"/>
        <v>8112.0000000000027</v>
      </c>
      <c r="CR144">
        <f t="shared" si="129"/>
        <v>3244.8000000000065</v>
      </c>
      <c r="CS144">
        <f t="shared" si="130"/>
        <v>41529.600000000035</v>
      </c>
      <c r="CU144">
        <v>134</v>
      </c>
      <c r="CV144">
        <f t="shared" si="131"/>
        <v>6.2413314840499251E-2</v>
      </c>
      <c r="CW144">
        <f t="shared" si="132"/>
        <v>0.19533055940822902</v>
      </c>
      <c r="CX144">
        <f t="shared" si="133"/>
        <v>0</v>
      </c>
      <c r="CY144">
        <f t="shared" si="134"/>
        <v>0.31252889505316722</v>
      </c>
      <c r="CZ144">
        <f t="shared" si="135"/>
        <v>0.15626444752658364</v>
      </c>
      <c r="DA144">
        <f t="shared" si="136"/>
        <v>0.19533055940822922</v>
      </c>
      <c r="DB144">
        <f t="shared" si="137"/>
        <v>7.8132223763291819E-2</v>
      </c>
    </row>
    <row r="145" spans="9:106" x14ac:dyDescent="0.15">
      <c r="I145">
        <v>135</v>
      </c>
      <c r="J145">
        <f t="shared" si="102"/>
        <v>13002.463947815164</v>
      </c>
      <c r="M145" s="47">
        <f t="shared" si="138"/>
        <v>1673.6000000000001</v>
      </c>
      <c r="N145" s="47">
        <f t="shared" si="104"/>
        <v>-1673.6000000000001</v>
      </c>
      <c r="O145" s="47">
        <f t="shared" si="139"/>
        <v>2000</v>
      </c>
      <c r="P145" s="47">
        <f t="shared" si="105"/>
        <v>-3673.6000000000004</v>
      </c>
      <c r="Q145" s="47">
        <f t="shared" si="103"/>
        <v>2600</v>
      </c>
      <c r="V145">
        <v>135</v>
      </c>
      <c r="W145">
        <v>7.6500000000000101</v>
      </c>
      <c r="Y145">
        <v>135</v>
      </c>
      <c r="Z145">
        <f t="shared" si="140"/>
        <v>2947.75</v>
      </c>
      <c r="AA145">
        <f t="shared" si="106"/>
        <v>2947.75</v>
      </c>
      <c r="AB145" s="30">
        <f t="shared" si="106"/>
        <v>2358.2000000000003</v>
      </c>
      <c r="AC145">
        <f t="shared" si="106"/>
        <v>2358.2000000000003</v>
      </c>
      <c r="AD145">
        <f t="shared" si="106"/>
        <v>1179.1000000000001</v>
      </c>
      <c r="AE145">
        <f t="shared" si="106"/>
        <v>1179.1000000000001</v>
      </c>
      <c r="AF145">
        <f t="shared" si="107"/>
        <v>5305.9500000000007</v>
      </c>
      <c r="AG145">
        <v>135</v>
      </c>
      <c r="AH145">
        <f t="shared" si="108"/>
        <v>2610</v>
      </c>
      <c r="AI145">
        <f t="shared" si="109"/>
        <v>9744</v>
      </c>
      <c r="AJ145">
        <f>各个系统的属性占比!AI140</f>
        <v>14.5</v>
      </c>
      <c r="AK145">
        <v>1</v>
      </c>
      <c r="AN145">
        <v>135</v>
      </c>
      <c r="AO145">
        <f t="shared" si="110"/>
        <v>8204.9999999999945</v>
      </c>
      <c r="AP145">
        <f t="shared" si="111"/>
        <v>30631.999999999982</v>
      </c>
      <c r="AQ145">
        <f>各个系统的属性占比!AJ140</f>
        <v>56.979166666666629</v>
      </c>
      <c r="AR145">
        <v>1</v>
      </c>
      <c r="AU145">
        <v>135</v>
      </c>
      <c r="AV145">
        <f t="shared" si="141"/>
        <v>0</v>
      </c>
      <c r="AW145">
        <f t="shared" si="142"/>
        <v>0</v>
      </c>
      <c r="AX145">
        <v>0</v>
      </c>
      <c r="BA145">
        <v>135</v>
      </c>
      <c r="BB145">
        <f t="shared" si="112"/>
        <v>13128.000000000025</v>
      </c>
      <c r="BC145">
        <f t="shared" si="113"/>
        <v>49011.200000000099</v>
      </c>
      <c r="BD145">
        <f>各个系统的属性占比!AK140</f>
        <v>121.5555555555558</v>
      </c>
      <c r="BE145">
        <v>1</v>
      </c>
      <c r="BH145">
        <v>135</v>
      </c>
      <c r="BI145">
        <f t="shared" si="114"/>
        <v>6564.0000000000127</v>
      </c>
      <c r="BJ145">
        <f t="shared" si="115"/>
        <v>24505.600000000049</v>
      </c>
      <c r="BK145">
        <f>各个系统的属性占比!AM140</f>
        <v>45.583333333333421</v>
      </c>
      <c r="BL145">
        <v>0</v>
      </c>
      <c r="BO145" s="30">
        <v>135</v>
      </c>
      <c r="BP145">
        <f t="shared" si="116"/>
        <v>8205.0000000000036</v>
      </c>
      <c r="BQ145">
        <f t="shared" si="117"/>
        <v>30632.000000000011</v>
      </c>
      <c r="BR145" s="30">
        <f>各个系统的属性占比!AL140</f>
        <v>113.95833333333337</v>
      </c>
      <c r="BS145">
        <v>0</v>
      </c>
      <c r="BV145">
        <v>135</v>
      </c>
      <c r="BW145">
        <f t="shared" si="118"/>
        <v>3282.0000000000064</v>
      </c>
      <c r="BX145">
        <f t="shared" si="119"/>
        <v>12252.800000000025</v>
      </c>
      <c r="BY145">
        <f>各个系统的属性占比!AN140</f>
        <v>45.583333333333421</v>
      </c>
      <c r="BZ145">
        <v>0</v>
      </c>
      <c r="CD145">
        <v>135</v>
      </c>
      <c r="CE145">
        <f t="shared" si="120"/>
        <v>23943.000000000022</v>
      </c>
      <c r="CF145">
        <f t="shared" si="121"/>
        <v>89387.200000000084</v>
      </c>
      <c r="CG145">
        <f t="shared" si="122"/>
        <v>13002.463947815164</v>
      </c>
      <c r="CK145">
        <v>135</v>
      </c>
      <c r="CL145">
        <f t="shared" si="123"/>
        <v>2610</v>
      </c>
      <c r="CM145">
        <f t="shared" si="124"/>
        <v>8204.9999999999945</v>
      </c>
      <c r="CN145">
        <f t="shared" si="125"/>
        <v>0</v>
      </c>
      <c r="CO145">
        <f t="shared" si="126"/>
        <v>13128.000000000025</v>
      </c>
      <c r="CP145">
        <f t="shared" si="127"/>
        <v>6564.0000000000127</v>
      </c>
      <c r="CQ145">
        <f t="shared" si="128"/>
        <v>8205.0000000000036</v>
      </c>
      <c r="CR145">
        <f t="shared" si="129"/>
        <v>3282.0000000000064</v>
      </c>
      <c r="CS145">
        <f t="shared" si="130"/>
        <v>41994.000000000051</v>
      </c>
      <c r="CU145">
        <v>135</v>
      </c>
      <c r="CV145">
        <f t="shared" si="131"/>
        <v>6.2151735962280248E-2</v>
      </c>
      <c r="CW145">
        <f t="shared" si="132"/>
        <v>0.19538505500785791</v>
      </c>
      <c r="CX145">
        <f t="shared" si="133"/>
        <v>0</v>
      </c>
      <c r="CY145">
        <f t="shared" si="134"/>
        <v>0.31261608801257346</v>
      </c>
      <c r="CZ145">
        <f t="shared" si="135"/>
        <v>0.15630804400628673</v>
      </c>
      <c r="DA145">
        <f t="shared" si="136"/>
        <v>0.1953850550078581</v>
      </c>
      <c r="DB145">
        <f t="shared" si="137"/>
        <v>7.8154022003143364E-2</v>
      </c>
    </row>
    <row r="146" spans="9:106" x14ac:dyDescent="0.15">
      <c r="I146">
        <v>136</v>
      </c>
      <c r="J146">
        <f t="shared" si="102"/>
        <v>13173.261329932515</v>
      </c>
      <c r="M146" s="47">
        <f t="shared" si="138"/>
        <v>1673.6000000000001</v>
      </c>
      <c r="N146" s="47">
        <f t="shared" si="104"/>
        <v>-1673.6000000000001</v>
      </c>
      <c r="O146" s="47">
        <f t="shared" si="139"/>
        <v>2000</v>
      </c>
      <c r="P146" s="47">
        <f t="shared" si="105"/>
        <v>-3673.6000000000004</v>
      </c>
      <c r="Q146" s="47">
        <f t="shared" si="103"/>
        <v>2635</v>
      </c>
      <c r="V146">
        <v>136</v>
      </c>
      <c r="W146">
        <v>7.7000000000000099</v>
      </c>
      <c r="Y146">
        <v>136</v>
      </c>
      <c r="Z146">
        <f t="shared" si="140"/>
        <v>2986.25</v>
      </c>
      <c r="AA146">
        <f t="shared" si="106"/>
        <v>2986.25</v>
      </c>
      <c r="AB146" s="30">
        <f t="shared" si="106"/>
        <v>2389</v>
      </c>
      <c r="AC146">
        <f t="shared" si="106"/>
        <v>2389</v>
      </c>
      <c r="AD146">
        <f t="shared" si="106"/>
        <v>1194.5</v>
      </c>
      <c r="AE146">
        <f t="shared" si="106"/>
        <v>1194.5</v>
      </c>
      <c r="AF146">
        <f t="shared" si="107"/>
        <v>5375.25</v>
      </c>
      <c r="AG146">
        <v>136</v>
      </c>
      <c r="AH146">
        <f t="shared" si="108"/>
        <v>2628</v>
      </c>
      <c r="AI146">
        <f t="shared" si="109"/>
        <v>9811.1999999999989</v>
      </c>
      <c r="AJ146">
        <f>各个系统的属性占比!AI141</f>
        <v>14.6</v>
      </c>
      <c r="AK146">
        <v>1</v>
      </c>
      <c r="AN146">
        <v>136</v>
      </c>
      <c r="AO146">
        <f t="shared" si="110"/>
        <v>8297.9999999999945</v>
      </c>
      <c r="AP146">
        <f t="shared" si="111"/>
        <v>30979.199999999983</v>
      </c>
      <c r="AQ146">
        <f>各个系统的属性占比!AJ141</f>
        <v>57.624999999999964</v>
      </c>
      <c r="AR146">
        <v>1</v>
      </c>
      <c r="AU146">
        <v>136</v>
      </c>
      <c r="AV146">
        <f t="shared" si="141"/>
        <v>0</v>
      </c>
      <c r="AW146">
        <f t="shared" si="142"/>
        <v>0</v>
      </c>
      <c r="AX146">
        <v>0</v>
      </c>
      <c r="BA146">
        <v>136</v>
      </c>
      <c r="BB146">
        <f t="shared" si="112"/>
        <v>13276.800000000027</v>
      </c>
      <c r="BC146">
        <f t="shared" si="113"/>
        <v>49566.720000000096</v>
      </c>
      <c r="BD146">
        <f>各个系统的属性占比!AK141</f>
        <v>122.93333333333358</v>
      </c>
      <c r="BE146">
        <v>1</v>
      </c>
      <c r="BH146">
        <v>136</v>
      </c>
      <c r="BI146">
        <f t="shared" si="114"/>
        <v>6638.4000000000133</v>
      </c>
      <c r="BJ146">
        <f t="shared" si="115"/>
        <v>24783.360000000052</v>
      </c>
      <c r="BK146">
        <f>各个系统的属性占比!AM141</f>
        <v>46.100000000000094</v>
      </c>
      <c r="BL146">
        <v>0</v>
      </c>
      <c r="BO146" s="30">
        <v>136</v>
      </c>
      <c r="BP146">
        <f t="shared" si="116"/>
        <v>8298.0000000000036</v>
      </c>
      <c r="BQ146">
        <f t="shared" si="117"/>
        <v>30979.200000000012</v>
      </c>
      <c r="BR146" s="30">
        <f>各个系统的属性占比!AL141</f>
        <v>115.25000000000004</v>
      </c>
      <c r="BS146">
        <v>0</v>
      </c>
      <c r="BV146">
        <v>136</v>
      </c>
      <c r="BW146">
        <f t="shared" si="118"/>
        <v>3319.2000000000066</v>
      </c>
      <c r="BX146">
        <f t="shared" si="119"/>
        <v>12391.680000000026</v>
      </c>
      <c r="BY146">
        <f>各个系统的属性占比!AN141</f>
        <v>46.100000000000094</v>
      </c>
      <c r="BZ146">
        <v>0</v>
      </c>
      <c r="CD146">
        <v>136</v>
      </c>
      <c r="CE146">
        <f t="shared" si="120"/>
        <v>24202.800000000021</v>
      </c>
      <c r="CF146">
        <f t="shared" si="121"/>
        <v>90357.120000000083</v>
      </c>
      <c r="CG146">
        <f t="shared" si="122"/>
        <v>13173.261329932515</v>
      </c>
      <c r="CK146">
        <v>136</v>
      </c>
      <c r="CL146">
        <f t="shared" si="123"/>
        <v>2628</v>
      </c>
      <c r="CM146">
        <f t="shared" si="124"/>
        <v>8297.9999999999945</v>
      </c>
      <c r="CN146">
        <f t="shared" si="125"/>
        <v>0</v>
      </c>
      <c r="CO146">
        <f t="shared" si="126"/>
        <v>13276.800000000027</v>
      </c>
      <c r="CP146">
        <f t="shared" si="127"/>
        <v>6638.4000000000133</v>
      </c>
      <c r="CQ146">
        <f t="shared" si="128"/>
        <v>8298.0000000000036</v>
      </c>
      <c r="CR146">
        <f t="shared" si="129"/>
        <v>3319.2000000000066</v>
      </c>
      <c r="CS146">
        <f t="shared" si="130"/>
        <v>42458.400000000045</v>
      </c>
      <c r="CU146">
        <v>136</v>
      </c>
      <c r="CV146">
        <f t="shared" si="131"/>
        <v>6.189587926064094E-2</v>
      </c>
      <c r="CW146">
        <f t="shared" si="132"/>
        <v>0.19543835848736613</v>
      </c>
      <c r="CX146">
        <f t="shared" si="133"/>
        <v>0</v>
      </c>
      <c r="CY146">
        <f t="shared" si="134"/>
        <v>0.31270137357978661</v>
      </c>
      <c r="CZ146">
        <f t="shared" si="135"/>
        <v>0.15635068678989331</v>
      </c>
      <c r="DA146">
        <f t="shared" si="136"/>
        <v>0.19543835848736635</v>
      </c>
      <c r="DB146">
        <f t="shared" si="137"/>
        <v>7.8175343394946653E-2</v>
      </c>
    </row>
    <row r="147" spans="9:106" x14ac:dyDescent="0.15">
      <c r="I147">
        <v>137</v>
      </c>
      <c r="J147">
        <f t="shared" si="102"/>
        <v>13345.175081499232</v>
      </c>
      <c r="M147" s="47">
        <f t="shared" si="138"/>
        <v>1673.6000000000001</v>
      </c>
      <c r="N147" s="47">
        <f t="shared" si="104"/>
        <v>-1673.6000000000001</v>
      </c>
      <c r="O147" s="47">
        <f t="shared" si="139"/>
        <v>2000</v>
      </c>
      <c r="P147" s="47">
        <f t="shared" si="105"/>
        <v>-3673.6000000000004</v>
      </c>
      <c r="Q147" s="47">
        <f t="shared" si="103"/>
        <v>2669</v>
      </c>
      <c r="V147">
        <v>137</v>
      </c>
      <c r="W147">
        <v>7.7500000000000098</v>
      </c>
      <c r="Y147">
        <v>137</v>
      </c>
      <c r="Z147">
        <f t="shared" si="140"/>
        <v>3025</v>
      </c>
      <c r="AA147">
        <f t="shared" si="106"/>
        <v>3025</v>
      </c>
      <c r="AB147" s="30">
        <f t="shared" si="106"/>
        <v>2420</v>
      </c>
      <c r="AC147">
        <f t="shared" si="106"/>
        <v>2420</v>
      </c>
      <c r="AD147">
        <f t="shared" si="106"/>
        <v>1210</v>
      </c>
      <c r="AE147">
        <f t="shared" si="106"/>
        <v>1210</v>
      </c>
      <c r="AF147">
        <f t="shared" si="107"/>
        <v>5445</v>
      </c>
      <c r="AG147">
        <v>137</v>
      </c>
      <c r="AH147">
        <f t="shared" si="108"/>
        <v>2646</v>
      </c>
      <c r="AI147">
        <f t="shared" si="109"/>
        <v>9878.4</v>
      </c>
      <c r="AJ147">
        <f>各个系统的属性占比!AI142</f>
        <v>14.7</v>
      </c>
      <c r="AK147">
        <v>1</v>
      </c>
      <c r="AN147">
        <v>137</v>
      </c>
      <c r="AO147">
        <f t="shared" si="110"/>
        <v>8390.9999999999945</v>
      </c>
      <c r="AP147">
        <f t="shared" si="111"/>
        <v>31326.399999999983</v>
      </c>
      <c r="AQ147">
        <f>各个系统的属性占比!AJ142</f>
        <v>58.2708333333333</v>
      </c>
      <c r="AR147">
        <v>1</v>
      </c>
      <c r="AU147">
        <v>137</v>
      </c>
      <c r="AV147">
        <f t="shared" si="141"/>
        <v>0</v>
      </c>
      <c r="AW147">
        <f t="shared" si="142"/>
        <v>0</v>
      </c>
      <c r="AX147">
        <v>0</v>
      </c>
      <c r="BA147">
        <v>137</v>
      </c>
      <c r="BB147">
        <f t="shared" si="112"/>
        <v>13425.600000000028</v>
      </c>
      <c r="BC147">
        <f t="shared" si="113"/>
        <v>50122.2400000001</v>
      </c>
      <c r="BD147">
        <f>各个系统的属性占比!AK142</f>
        <v>124.31111111111136</v>
      </c>
      <c r="BE147">
        <v>1</v>
      </c>
      <c r="BH147">
        <v>137</v>
      </c>
      <c r="BI147">
        <f t="shared" si="114"/>
        <v>6712.8000000000138</v>
      </c>
      <c r="BJ147">
        <f t="shared" si="115"/>
        <v>25061.12000000005</v>
      </c>
      <c r="BK147">
        <f>各个系统的属性占比!AM142</f>
        <v>46.61666666666676</v>
      </c>
      <c r="BL147">
        <v>0</v>
      </c>
      <c r="BO147" s="30">
        <v>137</v>
      </c>
      <c r="BP147">
        <f t="shared" si="116"/>
        <v>8391.0000000000036</v>
      </c>
      <c r="BQ147">
        <f t="shared" si="117"/>
        <v>31326.400000000012</v>
      </c>
      <c r="BR147" s="30">
        <f>各个系统的属性占比!AL142</f>
        <v>116.54166666666671</v>
      </c>
      <c r="BS147">
        <v>0</v>
      </c>
      <c r="BV147">
        <v>137</v>
      </c>
      <c r="BW147">
        <f t="shared" si="118"/>
        <v>3356.4000000000069</v>
      </c>
      <c r="BX147">
        <f t="shared" si="119"/>
        <v>12530.560000000025</v>
      </c>
      <c r="BY147">
        <f>各个系统的属性占比!AN142</f>
        <v>46.61666666666676</v>
      </c>
      <c r="BZ147">
        <v>0</v>
      </c>
      <c r="CD147">
        <v>137</v>
      </c>
      <c r="CE147">
        <f t="shared" si="120"/>
        <v>24462.60000000002</v>
      </c>
      <c r="CF147">
        <f t="shared" si="121"/>
        <v>91327.040000000081</v>
      </c>
      <c r="CG147">
        <f t="shared" si="122"/>
        <v>13345.175081499232</v>
      </c>
      <c r="CK147">
        <v>137</v>
      </c>
      <c r="CL147">
        <f t="shared" si="123"/>
        <v>2646</v>
      </c>
      <c r="CM147">
        <f t="shared" si="124"/>
        <v>8390.9999999999945</v>
      </c>
      <c r="CN147">
        <f t="shared" si="125"/>
        <v>0</v>
      </c>
      <c r="CO147">
        <f t="shared" si="126"/>
        <v>13425.600000000028</v>
      </c>
      <c r="CP147">
        <f t="shared" si="127"/>
        <v>6712.8000000000138</v>
      </c>
      <c r="CQ147">
        <f t="shared" si="128"/>
        <v>8391.0000000000036</v>
      </c>
      <c r="CR147">
        <f t="shared" si="129"/>
        <v>3356.4000000000069</v>
      </c>
      <c r="CS147">
        <f t="shared" si="130"/>
        <v>42922.800000000047</v>
      </c>
      <c r="CU147">
        <v>137</v>
      </c>
      <c r="CV147">
        <f t="shared" si="131"/>
        <v>6.1645559003606409E-2</v>
      </c>
      <c r="CW147">
        <f t="shared" si="132"/>
        <v>0.19549050854091499</v>
      </c>
      <c r="CX147">
        <f t="shared" si="133"/>
        <v>0</v>
      </c>
      <c r="CY147">
        <f t="shared" si="134"/>
        <v>0.31278481366546479</v>
      </c>
      <c r="CZ147">
        <f t="shared" si="135"/>
        <v>0.15639240683273239</v>
      </c>
      <c r="DA147">
        <f t="shared" si="136"/>
        <v>0.19549050854091518</v>
      </c>
      <c r="DB147">
        <f t="shared" si="137"/>
        <v>7.8196203416366197E-2</v>
      </c>
    </row>
    <row r="148" spans="9:106" x14ac:dyDescent="0.15">
      <c r="I148">
        <v>138</v>
      </c>
      <c r="J148">
        <f t="shared" si="102"/>
        <v>13518.207194285898</v>
      </c>
      <c r="M148" s="47">
        <f t="shared" si="138"/>
        <v>1673.6000000000001</v>
      </c>
      <c r="N148" s="47">
        <f t="shared" si="104"/>
        <v>-1673.6000000000001</v>
      </c>
      <c r="O148" s="47">
        <f t="shared" si="139"/>
        <v>2000</v>
      </c>
      <c r="P148" s="47">
        <f t="shared" si="105"/>
        <v>-3673.6000000000004</v>
      </c>
      <c r="Q148" s="47">
        <f t="shared" si="103"/>
        <v>2704</v>
      </c>
      <c r="V148">
        <v>138</v>
      </c>
      <c r="W148">
        <v>7.8000000000000096</v>
      </c>
      <c r="Y148">
        <v>138</v>
      </c>
      <c r="Z148">
        <f t="shared" si="140"/>
        <v>3064</v>
      </c>
      <c r="AA148">
        <f t="shared" si="106"/>
        <v>3064</v>
      </c>
      <c r="AB148" s="30">
        <f t="shared" si="106"/>
        <v>2451.2000000000003</v>
      </c>
      <c r="AC148">
        <f t="shared" si="106"/>
        <v>2451.2000000000003</v>
      </c>
      <c r="AD148">
        <f t="shared" si="106"/>
        <v>1225.6000000000001</v>
      </c>
      <c r="AE148">
        <f t="shared" si="106"/>
        <v>1225.6000000000001</v>
      </c>
      <c r="AF148">
        <f t="shared" si="107"/>
        <v>5515.2000000000007</v>
      </c>
      <c r="AG148">
        <v>138</v>
      </c>
      <c r="AH148">
        <f t="shared" si="108"/>
        <v>2664</v>
      </c>
      <c r="AI148">
        <f t="shared" si="109"/>
        <v>9945.6</v>
      </c>
      <c r="AJ148">
        <f>各个系统的属性占比!AI143</f>
        <v>14.8</v>
      </c>
      <c r="AK148">
        <v>1</v>
      </c>
      <c r="AN148">
        <v>138</v>
      </c>
      <c r="AO148">
        <f t="shared" si="110"/>
        <v>8483.9999999999964</v>
      </c>
      <c r="AP148">
        <f t="shared" si="111"/>
        <v>31673.599999999988</v>
      </c>
      <c r="AQ148">
        <f>各个系统的属性占比!AJ143</f>
        <v>58.916666666666643</v>
      </c>
      <c r="AR148">
        <v>1</v>
      </c>
      <c r="AU148">
        <v>138</v>
      </c>
      <c r="AV148">
        <f t="shared" si="141"/>
        <v>0</v>
      </c>
      <c r="AW148">
        <f t="shared" si="142"/>
        <v>0</v>
      </c>
      <c r="AX148">
        <v>0</v>
      </c>
      <c r="BA148">
        <v>138</v>
      </c>
      <c r="BB148">
        <f t="shared" si="112"/>
        <v>13574.400000000027</v>
      </c>
      <c r="BC148">
        <f t="shared" si="113"/>
        <v>50677.760000000097</v>
      </c>
      <c r="BD148">
        <f>各个系统的属性占比!AK143</f>
        <v>125.68888888888914</v>
      </c>
      <c r="BE148">
        <v>1</v>
      </c>
      <c r="BH148">
        <v>138</v>
      </c>
      <c r="BI148">
        <f t="shared" si="114"/>
        <v>6787.2000000000135</v>
      </c>
      <c r="BJ148">
        <f t="shared" si="115"/>
        <v>25338.880000000052</v>
      </c>
      <c r="BK148">
        <f>各个系统的属性占比!AM143</f>
        <v>47.133333333333425</v>
      </c>
      <c r="BL148">
        <v>0</v>
      </c>
      <c r="BO148" s="30">
        <v>138</v>
      </c>
      <c r="BP148">
        <f t="shared" si="116"/>
        <v>8484.0000000000055</v>
      </c>
      <c r="BQ148">
        <f t="shared" si="117"/>
        <v>31673.60000000002</v>
      </c>
      <c r="BR148" s="30">
        <f>各个系统的属性占比!AL143</f>
        <v>117.8333333333334</v>
      </c>
      <c r="BS148">
        <v>0</v>
      </c>
      <c r="BV148">
        <v>138</v>
      </c>
      <c r="BW148">
        <f t="shared" si="118"/>
        <v>3393.6000000000067</v>
      </c>
      <c r="BX148">
        <f t="shared" si="119"/>
        <v>12669.440000000026</v>
      </c>
      <c r="BY148">
        <f>各个系统的属性占比!AN143</f>
        <v>47.133333333333425</v>
      </c>
      <c r="BZ148">
        <v>0</v>
      </c>
      <c r="CD148">
        <v>138</v>
      </c>
      <c r="CE148">
        <f t="shared" si="120"/>
        <v>24722.400000000023</v>
      </c>
      <c r="CF148">
        <f t="shared" si="121"/>
        <v>92296.960000000079</v>
      </c>
      <c r="CG148">
        <f t="shared" si="122"/>
        <v>13518.207194285898</v>
      </c>
      <c r="CK148">
        <v>138</v>
      </c>
      <c r="CL148">
        <f t="shared" si="123"/>
        <v>2664</v>
      </c>
      <c r="CM148">
        <f t="shared" si="124"/>
        <v>8483.9999999999964</v>
      </c>
      <c r="CN148">
        <f t="shared" si="125"/>
        <v>0</v>
      </c>
      <c r="CO148">
        <f t="shared" si="126"/>
        <v>13574.400000000027</v>
      </c>
      <c r="CP148">
        <f t="shared" si="127"/>
        <v>6787.2000000000135</v>
      </c>
      <c r="CQ148">
        <f t="shared" si="128"/>
        <v>8484.0000000000055</v>
      </c>
      <c r="CR148">
        <f t="shared" si="129"/>
        <v>3393.6000000000067</v>
      </c>
      <c r="CS148">
        <f t="shared" si="130"/>
        <v>43387.200000000048</v>
      </c>
      <c r="CU148">
        <v>138</v>
      </c>
      <c r="CV148">
        <f t="shared" si="131"/>
        <v>6.1400597411217984E-2</v>
      </c>
      <c r="CW148">
        <f t="shared" si="132"/>
        <v>0.19554154220599593</v>
      </c>
      <c r="CX148">
        <f t="shared" si="133"/>
        <v>0</v>
      </c>
      <c r="CY148">
        <f t="shared" si="134"/>
        <v>0.31286646752959424</v>
      </c>
      <c r="CZ148">
        <f t="shared" si="135"/>
        <v>0.15643323376479712</v>
      </c>
      <c r="DA148">
        <f t="shared" si="136"/>
        <v>0.19554154220599615</v>
      </c>
      <c r="DB148">
        <f t="shared" si="137"/>
        <v>7.821661688239856E-2</v>
      </c>
    </row>
    <row r="149" spans="9:106" x14ac:dyDescent="0.15">
      <c r="I149">
        <v>139</v>
      </c>
      <c r="J149">
        <f t="shared" si="102"/>
        <v>13692.359684063576</v>
      </c>
      <c r="M149" s="47">
        <f t="shared" si="138"/>
        <v>1673.6000000000001</v>
      </c>
      <c r="N149" s="47">
        <f t="shared" si="104"/>
        <v>-1673.6000000000001</v>
      </c>
      <c r="O149" s="47">
        <f t="shared" si="139"/>
        <v>2000</v>
      </c>
      <c r="P149" s="47">
        <f t="shared" si="105"/>
        <v>-3673.6000000000004</v>
      </c>
      <c r="Q149" s="47">
        <f t="shared" si="103"/>
        <v>2738</v>
      </c>
      <c r="V149">
        <v>139</v>
      </c>
      <c r="W149">
        <v>7.8500000000000103</v>
      </c>
      <c r="Y149">
        <v>139</v>
      </c>
      <c r="Z149">
        <f t="shared" si="140"/>
        <v>3103.25</v>
      </c>
      <c r="AA149">
        <f t="shared" si="106"/>
        <v>3103.25</v>
      </c>
      <c r="AB149" s="30">
        <f t="shared" si="106"/>
        <v>2482.6000000000004</v>
      </c>
      <c r="AC149">
        <f t="shared" si="106"/>
        <v>2482.6000000000004</v>
      </c>
      <c r="AD149">
        <f t="shared" si="106"/>
        <v>1241.3000000000002</v>
      </c>
      <c r="AE149">
        <f t="shared" si="106"/>
        <v>1241.3000000000002</v>
      </c>
      <c r="AF149">
        <f t="shared" si="107"/>
        <v>5585.85</v>
      </c>
      <c r="AG149">
        <v>139</v>
      </c>
      <c r="AH149">
        <f t="shared" si="108"/>
        <v>2682</v>
      </c>
      <c r="AI149">
        <f t="shared" si="109"/>
        <v>10012.800000000001</v>
      </c>
      <c r="AJ149">
        <f>各个系统的属性占比!AI144</f>
        <v>14.9</v>
      </c>
      <c r="AK149">
        <v>1</v>
      </c>
      <c r="AN149">
        <v>139</v>
      </c>
      <c r="AO149">
        <f t="shared" si="110"/>
        <v>8576.9999999999964</v>
      </c>
      <c r="AP149">
        <f t="shared" si="111"/>
        <v>32020.799999999988</v>
      </c>
      <c r="AQ149">
        <f>各个系统的属性占比!AJ144</f>
        <v>59.562499999999979</v>
      </c>
      <c r="AR149">
        <v>1</v>
      </c>
      <c r="AU149">
        <v>139</v>
      </c>
      <c r="AV149">
        <f t="shared" si="141"/>
        <v>0</v>
      </c>
      <c r="AW149">
        <f t="shared" si="142"/>
        <v>0</v>
      </c>
      <c r="AX149">
        <v>0</v>
      </c>
      <c r="BA149">
        <v>139</v>
      </c>
      <c r="BB149">
        <f t="shared" si="112"/>
        <v>13723.200000000028</v>
      </c>
      <c r="BC149">
        <f t="shared" si="113"/>
        <v>51233.280000000101</v>
      </c>
      <c r="BD149">
        <f>各个系统的属性占比!AK144</f>
        <v>127.06666666666692</v>
      </c>
      <c r="BE149">
        <v>1</v>
      </c>
      <c r="BH149">
        <v>139</v>
      </c>
      <c r="BI149">
        <f t="shared" si="114"/>
        <v>6861.600000000014</v>
      </c>
      <c r="BJ149">
        <f t="shared" si="115"/>
        <v>25616.640000000054</v>
      </c>
      <c r="BK149">
        <f>各个系统的属性占比!AM144</f>
        <v>47.650000000000098</v>
      </c>
      <c r="BL149">
        <v>0</v>
      </c>
      <c r="BO149" s="30">
        <v>139</v>
      </c>
      <c r="BP149">
        <f t="shared" si="116"/>
        <v>8577.0000000000055</v>
      </c>
      <c r="BQ149">
        <f t="shared" si="117"/>
        <v>32020.800000000021</v>
      </c>
      <c r="BR149" s="30">
        <f>各个系统的属性占比!AL144</f>
        <v>119.12500000000007</v>
      </c>
      <c r="BS149">
        <v>0</v>
      </c>
      <c r="BV149">
        <v>139</v>
      </c>
      <c r="BW149">
        <f t="shared" si="118"/>
        <v>3430.800000000007</v>
      </c>
      <c r="BX149">
        <f t="shared" si="119"/>
        <v>12808.320000000027</v>
      </c>
      <c r="BY149">
        <f>各个系统的属性占比!AN144</f>
        <v>47.650000000000098</v>
      </c>
      <c r="BZ149">
        <v>0</v>
      </c>
      <c r="CD149">
        <v>139</v>
      </c>
      <c r="CE149">
        <f t="shared" si="120"/>
        <v>24982.200000000026</v>
      </c>
      <c r="CF149">
        <f t="shared" si="121"/>
        <v>93266.880000000092</v>
      </c>
      <c r="CG149">
        <f t="shared" si="122"/>
        <v>13692.359684063576</v>
      </c>
      <c r="CK149">
        <v>139</v>
      </c>
      <c r="CL149">
        <f t="shared" si="123"/>
        <v>2682</v>
      </c>
      <c r="CM149">
        <f t="shared" si="124"/>
        <v>8576.9999999999964</v>
      </c>
      <c r="CN149">
        <f t="shared" si="125"/>
        <v>0</v>
      </c>
      <c r="CO149">
        <f t="shared" si="126"/>
        <v>13723.200000000028</v>
      </c>
      <c r="CP149">
        <f t="shared" si="127"/>
        <v>6861.600000000014</v>
      </c>
      <c r="CQ149">
        <f t="shared" si="128"/>
        <v>8577.0000000000055</v>
      </c>
      <c r="CR149">
        <f t="shared" si="129"/>
        <v>3430.800000000007</v>
      </c>
      <c r="CS149">
        <f t="shared" si="130"/>
        <v>43851.600000000057</v>
      </c>
      <c r="CU149">
        <v>139</v>
      </c>
      <c r="CV149">
        <f t="shared" si="131"/>
        <v>6.116082423446343E-2</v>
      </c>
      <c r="CW149">
        <f t="shared" si="132"/>
        <v>0.19559149495115311</v>
      </c>
      <c r="CX149">
        <f t="shared" si="133"/>
        <v>0</v>
      </c>
      <c r="CY149">
        <f t="shared" si="134"/>
        <v>0.31294639192184576</v>
      </c>
      <c r="CZ149">
        <f t="shared" si="135"/>
        <v>0.15647319596092288</v>
      </c>
      <c r="DA149">
        <f t="shared" si="136"/>
        <v>0.1955914949511533</v>
      </c>
      <c r="DB149">
        <f t="shared" si="137"/>
        <v>7.8236597980461439E-2</v>
      </c>
    </row>
    <row r="150" spans="9:106" x14ac:dyDescent="0.15">
      <c r="I150">
        <v>140</v>
      </c>
      <c r="J150">
        <f t="shared" si="102"/>
        <v>13867.634590442356</v>
      </c>
      <c r="M150" s="47">
        <f t="shared" si="138"/>
        <v>1673.6000000000001</v>
      </c>
      <c r="N150" s="47">
        <f t="shared" si="104"/>
        <v>-1673.6000000000001</v>
      </c>
      <c r="O150" s="47">
        <f t="shared" si="139"/>
        <v>2000</v>
      </c>
      <c r="P150" s="47">
        <f t="shared" si="105"/>
        <v>-3673.6000000000004</v>
      </c>
      <c r="Q150" s="47">
        <f t="shared" si="103"/>
        <v>2774</v>
      </c>
      <c r="V150">
        <v>140</v>
      </c>
      <c r="W150">
        <v>7.9000000000000101</v>
      </c>
      <c r="Y150">
        <v>140</v>
      </c>
      <c r="Z150">
        <f t="shared" si="140"/>
        <v>3142.75</v>
      </c>
      <c r="AA150">
        <f t="shared" si="106"/>
        <v>3142.75</v>
      </c>
      <c r="AB150" s="30">
        <f t="shared" si="106"/>
        <v>2514.2000000000003</v>
      </c>
      <c r="AC150">
        <f t="shared" si="106"/>
        <v>2514.2000000000003</v>
      </c>
      <c r="AD150">
        <f t="shared" si="106"/>
        <v>1257.1000000000001</v>
      </c>
      <c r="AE150">
        <f t="shared" si="106"/>
        <v>1257.1000000000001</v>
      </c>
      <c r="AF150">
        <f t="shared" si="107"/>
        <v>5656.9500000000007</v>
      </c>
      <c r="AG150">
        <v>140</v>
      </c>
      <c r="AH150">
        <f t="shared" si="108"/>
        <v>2700</v>
      </c>
      <c r="AI150">
        <f t="shared" si="109"/>
        <v>10080</v>
      </c>
      <c r="AJ150">
        <f>各个系统的属性占比!AI145</f>
        <v>15</v>
      </c>
      <c r="AK150">
        <v>1</v>
      </c>
      <c r="AN150">
        <v>140</v>
      </c>
      <c r="AO150">
        <f t="shared" si="110"/>
        <v>8669.9999999999964</v>
      </c>
      <c r="AP150">
        <f t="shared" si="111"/>
        <v>32367.999999999993</v>
      </c>
      <c r="AQ150">
        <f>各个系统的属性占比!AJ145</f>
        <v>60.208333333333314</v>
      </c>
      <c r="AR150">
        <v>1</v>
      </c>
      <c r="AU150">
        <v>140</v>
      </c>
      <c r="AV150">
        <f t="shared" si="141"/>
        <v>0</v>
      </c>
      <c r="AW150">
        <f t="shared" si="142"/>
        <v>0</v>
      </c>
      <c r="AX150">
        <v>0</v>
      </c>
      <c r="BA150">
        <v>140</v>
      </c>
      <c r="BB150">
        <f t="shared" si="112"/>
        <v>13872.000000000029</v>
      </c>
      <c r="BC150">
        <f t="shared" si="113"/>
        <v>51788.800000000105</v>
      </c>
      <c r="BD150">
        <f>各个系统的属性占比!AK145</f>
        <v>128.44444444444471</v>
      </c>
      <c r="BE150">
        <v>1</v>
      </c>
      <c r="BH150">
        <v>140</v>
      </c>
      <c r="BI150">
        <f t="shared" si="114"/>
        <v>6936.0000000000136</v>
      </c>
      <c r="BJ150">
        <f t="shared" si="115"/>
        <v>25894.400000000052</v>
      </c>
      <c r="BK150">
        <f>各个系统的属性占比!AM145</f>
        <v>48.166666666666764</v>
      </c>
      <c r="BL150">
        <v>0</v>
      </c>
      <c r="BO150" s="30">
        <v>140</v>
      </c>
      <c r="BP150">
        <f t="shared" si="116"/>
        <v>8670.0000000000055</v>
      </c>
      <c r="BQ150">
        <f t="shared" si="117"/>
        <v>32368.000000000022</v>
      </c>
      <c r="BR150" s="30">
        <f>各个系统的属性占比!AL145</f>
        <v>120.41666666666674</v>
      </c>
      <c r="BS150">
        <v>0</v>
      </c>
      <c r="BV150">
        <v>140</v>
      </c>
      <c r="BW150">
        <f t="shared" si="118"/>
        <v>3468.0000000000068</v>
      </c>
      <c r="BX150">
        <f t="shared" si="119"/>
        <v>12947.200000000026</v>
      </c>
      <c r="BY150">
        <f>各个系统的属性占比!AN145</f>
        <v>48.166666666666764</v>
      </c>
      <c r="BZ150">
        <v>0</v>
      </c>
      <c r="CD150">
        <v>140</v>
      </c>
      <c r="CE150">
        <f t="shared" si="120"/>
        <v>25242.000000000025</v>
      </c>
      <c r="CF150">
        <f t="shared" si="121"/>
        <v>94236.800000000105</v>
      </c>
      <c r="CG150">
        <f t="shared" si="122"/>
        <v>13867.634590442356</v>
      </c>
      <c r="CK150">
        <v>140</v>
      </c>
      <c r="CL150">
        <f t="shared" si="123"/>
        <v>2700</v>
      </c>
      <c r="CM150">
        <f t="shared" si="124"/>
        <v>8669.9999999999964</v>
      </c>
      <c r="CN150">
        <f t="shared" si="125"/>
        <v>0</v>
      </c>
      <c r="CO150">
        <f t="shared" si="126"/>
        <v>13872.000000000029</v>
      </c>
      <c r="CP150">
        <f t="shared" si="127"/>
        <v>6936.0000000000136</v>
      </c>
      <c r="CQ150">
        <f t="shared" si="128"/>
        <v>8670.0000000000055</v>
      </c>
      <c r="CR150">
        <f t="shared" si="129"/>
        <v>3468.0000000000068</v>
      </c>
      <c r="CS150">
        <f t="shared" si="130"/>
        <v>44316.000000000051</v>
      </c>
      <c r="CU150">
        <v>140</v>
      </c>
      <c r="CV150">
        <f t="shared" si="131"/>
        <v>6.0926076360682299E-2</v>
      </c>
      <c r="CW150">
        <f t="shared" si="132"/>
        <v>0.19564040075819086</v>
      </c>
      <c r="CX150">
        <f t="shared" si="133"/>
        <v>0</v>
      </c>
      <c r="CY150">
        <f t="shared" si="134"/>
        <v>0.31302464121310619</v>
      </c>
      <c r="CZ150">
        <f t="shared" si="135"/>
        <v>0.15651232060655307</v>
      </c>
      <c r="DA150">
        <f t="shared" si="136"/>
        <v>0.19564040075819106</v>
      </c>
      <c r="DB150">
        <f t="shared" si="137"/>
        <v>7.8256160303276534E-2</v>
      </c>
    </row>
    <row r="151" spans="9:106" x14ac:dyDescent="0.15">
      <c r="I151">
        <v>141</v>
      </c>
      <c r="J151">
        <f t="shared" si="102"/>
        <v>14044.033976715918</v>
      </c>
      <c r="M151" s="47">
        <f t="shared" si="138"/>
        <v>1673.6000000000001</v>
      </c>
      <c r="N151" s="47">
        <f t="shared" si="104"/>
        <v>-1673.6000000000001</v>
      </c>
      <c r="O151" s="47">
        <f t="shared" si="139"/>
        <v>2000</v>
      </c>
      <c r="P151" s="47">
        <f t="shared" si="105"/>
        <v>-3673.6000000000004</v>
      </c>
      <c r="Q151" s="47">
        <f t="shared" si="103"/>
        <v>2809</v>
      </c>
      <c r="V151">
        <v>141</v>
      </c>
      <c r="W151">
        <v>7.9500000000000099</v>
      </c>
      <c r="Y151">
        <v>141</v>
      </c>
      <c r="Z151">
        <f t="shared" si="140"/>
        <v>3182.5</v>
      </c>
      <c r="AA151">
        <f t="shared" si="106"/>
        <v>3182.5</v>
      </c>
      <c r="AB151" s="30">
        <f t="shared" si="106"/>
        <v>2546</v>
      </c>
      <c r="AC151">
        <f t="shared" si="106"/>
        <v>2546</v>
      </c>
      <c r="AD151">
        <f t="shared" si="106"/>
        <v>1273</v>
      </c>
      <c r="AE151">
        <f t="shared" si="106"/>
        <v>1273</v>
      </c>
      <c r="AF151">
        <f t="shared" si="107"/>
        <v>5728.5</v>
      </c>
      <c r="AG151">
        <v>141</v>
      </c>
      <c r="AH151">
        <f t="shared" si="108"/>
        <v>2718</v>
      </c>
      <c r="AI151">
        <f t="shared" si="109"/>
        <v>10147.199999999999</v>
      </c>
      <c r="AJ151">
        <f>各个系统的属性占比!AI146</f>
        <v>15.1</v>
      </c>
      <c r="AK151">
        <v>1</v>
      </c>
      <c r="AN151">
        <v>141</v>
      </c>
      <c r="AO151">
        <f t="shared" si="110"/>
        <v>8762.9999999999982</v>
      </c>
      <c r="AP151">
        <f t="shared" si="111"/>
        <v>32715.199999999993</v>
      </c>
      <c r="AQ151">
        <f>各个系统的属性占比!AJ146</f>
        <v>60.85416666666665</v>
      </c>
      <c r="AR151">
        <v>1</v>
      </c>
      <c r="AU151">
        <v>141</v>
      </c>
      <c r="AV151">
        <f t="shared" si="141"/>
        <v>0</v>
      </c>
      <c r="AW151">
        <f t="shared" si="142"/>
        <v>0</v>
      </c>
      <c r="AX151">
        <v>0</v>
      </c>
      <c r="BA151">
        <v>141</v>
      </c>
      <c r="BB151">
        <f t="shared" si="112"/>
        <v>14020.800000000028</v>
      </c>
      <c r="BC151">
        <f t="shared" si="113"/>
        <v>52344.320000000102</v>
      </c>
      <c r="BD151">
        <f>各个系统的属性占比!AK146</f>
        <v>129.82222222222248</v>
      </c>
      <c r="BE151">
        <v>1</v>
      </c>
      <c r="BH151">
        <v>141</v>
      </c>
      <c r="BI151">
        <f t="shared" si="114"/>
        <v>7010.4000000000151</v>
      </c>
      <c r="BJ151">
        <f t="shared" si="115"/>
        <v>26172.160000000058</v>
      </c>
      <c r="BK151">
        <f>各个系统的属性占比!AM146</f>
        <v>48.683333333333437</v>
      </c>
      <c r="BL151">
        <v>0</v>
      </c>
      <c r="BO151" s="30">
        <v>141</v>
      </c>
      <c r="BP151">
        <f t="shared" si="116"/>
        <v>8763.0000000000055</v>
      </c>
      <c r="BQ151">
        <f t="shared" si="117"/>
        <v>32715.200000000023</v>
      </c>
      <c r="BR151" s="30">
        <f>各个系统的属性占比!AL146</f>
        <v>121.70833333333341</v>
      </c>
      <c r="BS151">
        <v>0</v>
      </c>
      <c r="BV151">
        <v>141</v>
      </c>
      <c r="BW151">
        <f t="shared" si="118"/>
        <v>3505.2000000000075</v>
      </c>
      <c r="BX151">
        <f t="shared" si="119"/>
        <v>13086.080000000029</v>
      </c>
      <c r="BY151">
        <f>各个系统的属性占比!AN146</f>
        <v>48.683333333333437</v>
      </c>
      <c r="BZ151">
        <v>0</v>
      </c>
      <c r="CD151">
        <v>141</v>
      </c>
      <c r="CE151">
        <f t="shared" si="120"/>
        <v>25501.800000000025</v>
      </c>
      <c r="CF151">
        <f t="shared" si="121"/>
        <v>95206.720000000088</v>
      </c>
      <c r="CG151">
        <f t="shared" si="122"/>
        <v>14044.033976715918</v>
      </c>
      <c r="CK151">
        <v>141</v>
      </c>
      <c r="CL151">
        <f t="shared" si="123"/>
        <v>2718</v>
      </c>
      <c r="CM151">
        <f t="shared" si="124"/>
        <v>8762.9999999999982</v>
      </c>
      <c r="CN151">
        <f t="shared" si="125"/>
        <v>0</v>
      </c>
      <c r="CO151">
        <f t="shared" si="126"/>
        <v>14020.800000000028</v>
      </c>
      <c r="CP151">
        <f t="shared" si="127"/>
        <v>7010.4000000000151</v>
      </c>
      <c r="CQ151">
        <f t="shared" si="128"/>
        <v>8763.0000000000055</v>
      </c>
      <c r="CR151">
        <f t="shared" si="129"/>
        <v>3505.2000000000075</v>
      </c>
      <c r="CS151">
        <f t="shared" si="130"/>
        <v>44780.400000000052</v>
      </c>
      <c r="CU151">
        <v>141</v>
      </c>
      <c r="CV151">
        <f t="shared" si="131"/>
        <v>6.0696197443524329E-2</v>
      </c>
      <c r="CW151">
        <f t="shared" si="132"/>
        <v>0.19568829219926548</v>
      </c>
      <c r="CX151">
        <f t="shared" si="133"/>
        <v>0</v>
      </c>
      <c r="CY151">
        <f t="shared" si="134"/>
        <v>0.31310126751882544</v>
      </c>
      <c r="CZ151">
        <f t="shared" si="135"/>
        <v>0.15655063375941275</v>
      </c>
      <c r="DA151">
        <f t="shared" si="136"/>
        <v>0.19568829219926565</v>
      </c>
      <c r="DB151">
        <f t="shared" si="137"/>
        <v>7.8275316879706375E-2</v>
      </c>
    </row>
    <row r="152" spans="9:106" x14ac:dyDescent="0.15">
      <c r="I152">
        <v>142</v>
      </c>
      <c r="J152">
        <f t="shared" si="102"/>
        <v>14221.559929712215</v>
      </c>
      <c r="M152" s="47">
        <f t="shared" si="138"/>
        <v>1673.6000000000001</v>
      </c>
      <c r="N152" s="47">
        <f t="shared" si="104"/>
        <v>-1673.6000000000001</v>
      </c>
      <c r="O152" s="47">
        <f t="shared" si="139"/>
        <v>2000</v>
      </c>
      <c r="P152" s="47">
        <f t="shared" si="105"/>
        <v>-3673.6000000000004</v>
      </c>
      <c r="Q152" s="47">
        <f t="shared" si="103"/>
        <v>2844</v>
      </c>
      <c r="V152">
        <v>142</v>
      </c>
      <c r="W152">
        <v>8.0000000000000107</v>
      </c>
      <c r="Y152">
        <v>142</v>
      </c>
      <c r="Z152">
        <f t="shared" si="140"/>
        <v>3222.5</v>
      </c>
      <c r="AA152">
        <f t="shared" si="106"/>
        <v>3222.5</v>
      </c>
      <c r="AB152" s="30">
        <f t="shared" si="106"/>
        <v>2578</v>
      </c>
      <c r="AC152">
        <f t="shared" si="106"/>
        <v>2578</v>
      </c>
      <c r="AD152">
        <f t="shared" si="106"/>
        <v>1289</v>
      </c>
      <c r="AE152">
        <f t="shared" si="106"/>
        <v>1289</v>
      </c>
      <c r="AF152">
        <f t="shared" si="107"/>
        <v>5800.5</v>
      </c>
      <c r="AG152">
        <v>142</v>
      </c>
      <c r="AH152">
        <f t="shared" si="108"/>
        <v>2736</v>
      </c>
      <c r="AI152">
        <f t="shared" si="109"/>
        <v>10214.4</v>
      </c>
      <c r="AJ152">
        <f>各个系统的属性占比!AI147</f>
        <v>15.2</v>
      </c>
      <c r="AK152">
        <v>1</v>
      </c>
      <c r="AN152">
        <v>142</v>
      </c>
      <c r="AO152">
        <f t="shared" si="110"/>
        <v>8855.9999999999982</v>
      </c>
      <c r="AP152">
        <f t="shared" si="111"/>
        <v>33062.399999999994</v>
      </c>
      <c r="AQ152">
        <f>各个系统的属性占比!AJ147</f>
        <v>61.499999999999986</v>
      </c>
      <c r="AR152">
        <v>1</v>
      </c>
      <c r="AU152">
        <v>142</v>
      </c>
      <c r="AV152">
        <f t="shared" si="141"/>
        <v>0</v>
      </c>
      <c r="AW152">
        <f t="shared" si="142"/>
        <v>0</v>
      </c>
      <c r="AX152">
        <v>0</v>
      </c>
      <c r="BA152">
        <v>142</v>
      </c>
      <c r="BB152">
        <f t="shared" si="112"/>
        <v>14169.600000000029</v>
      </c>
      <c r="BC152">
        <f t="shared" si="113"/>
        <v>52899.840000000106</v>
      </c>
      <c r="BD152">
        <f>各个系统的属性占比!AK147</f>
        <v>131.20000000000027</v>
      </c>
      <c r="BE152">
        <v>1</v>
      </c>
      <c r="BH152">
        <v>142</v>
      </c>
      <c r="BI152">
        <f t="shared" si="114"/>
        <v>7084.8000000000147</v>
      </c>
      <c r="BJ152">
        <f t="shared" si="115"/>
        <v>26449.920000000056</v>
      </c>
      <c r="BK152">
        <f>各个系统的属性占比!AM147</f>
        <v>49.200000000000102</v>
      </c>
      <c r="BL152">
        <v>0</v>
      </c>
      <c r="BO152" s="30">
        <v>142</v>
      </c>
      <c r="BP152">
        <f t="shared" si="116"/>
        <v>8856.0000000000055</v>
      </c>
      <c r="BQ152">
        <f t="shared" si="117"/>
        <v>33062.400000000023</v>
      </c>
      <c r="BR152" s="30">
        <f>各个系统的属性占比!AL147</f>
        <v>123.00000000000009</v>
      </c>
      <c r="BS152">
        <v>0</v>
      </c>
      <c r="BV152">
        <v>142</v>
      </c>
      <c r="BW152">
        <f t="shared" si="118"/>
        <v>3542.4000000000074</v>
      </c>
      <c r="BX152">
        <f t="shared" si="119"/>
        <v>13224.960000000028</v>
      </c>
      <c r="BY152">
        <f>各个系统的属性占比!AN147</f>
        <v>49.200000000000102</v>
      </c>
      <c r="BZ152">
        <v>0</v>
      </c>
      <c r="CD152">
        <v>142</v>
      </c>
      <c r="CE152">
        <f t="shared" si="120"/>
        <v>25761.600000000028</v>
      </c>
      <c r="CF152">
        <f t="shared" si="121"/>
        <v>96176.640000000101</v>
      </c>
      <c r="CG152">
        <f t="shared" si="122"/>
        <v>14221.559929712215</v>
      </c>
      <c r="CK152">
        <v>142</v>
      </c>
      <c r="CL152">
        <f t="shared" si="123"/>
        <v>2736</v>
      </c>
      <c r="CM152">
        <f t="shared" si="124"/>
        <v>8855.9999999999982</v>
      </c>
      <c r="CN152">
        <f t="shared" si="125"/>
        <v>0</v>
      </c>
      <c r="CO152">
        <f t="shared" si="126"/>
        <v>14169.600000000029</v>
      </c>
      <c r="CP152">
        <f t="shared" si="127"/>
        <v>7084.8000000000147</v>
      </c>
      <c r="CQ152">
        <f t="shared" si="128"/>
        <v>8856.0000000000055</v>
      </c>
      <c r="CR152">
        <f t="shared" si="129"/>
        <v>3542.4000000000074</v>
      </c>
      <c r="CS152">
        <f t="shared" si="130"/>
        <v>45244.800000000061</v>
      </c>
      <c r="CU152">
        <v>142</v>
      </c>
      <c r="CV152">
        <f t="shared" si="131"/>
        <v>6.0471037555696924E-2</v>
      </c>
      <c r="CW152">
        <f t="shared" si="132"/>
        <v>0.19573520050922949</v>
      </c>
      <c r="CX152">
        <f t="shared" si="133"/>
        <v>0</v>
      </c>
      <c r="CY152">
        <f t="shared" si="134"/>
        <v>0.31317632081476787</v>
      </c>
      <c r="CZ152">
        <f t="shared" si="135"/>
        <v>0.15658816040738394</v>
      </c>
      <c r="DA152">
        <f t="shared" si="136"/>
        <v>0.19573520050922966</v>
      </c>
      <c r="DB152">
        <f t="shared" si="137"/>
        <v>7.8294080203691968E-2</v>
      </c>
    </row>
    <row r="153" spans="9:106" x14ac:dyDescent="0.15">
      <c r="I153">
        <v>143</v>
      </c>
      <c r="J153">
        <f t="shared" si="102"/>
        <v>14400.21455964983</v>
      </c>
      <c r="M153" s="47">
        <f t="shared" si="138"/>
        <v>1673.6000000000001</v>
      </c>
      <c r="N153" s="47">
        <f t="shared" si="104"/>
        <v>-1673.6000000000001</v>
      </c>
      <c r="O153" s="47">
        <f t="shared" si="139"/>
        <v>2000</v>
      </c>
      <c r="P153" s="47">
        <f t="shared" si="105"/>
        <v>-3673.6000000000004</v>
      </c>
      <c r="Q153" s="47">
        <f t="shared" si="103"/>
        <v>2880</v>
      </c>
      <c r="V153">
        <v>143</v>
      </c>
      <c r="W153">
        <v>8.0500000000000096</v>
      </c>
      <c r="Y153">
        <v>143</v>
      </c>
      <c r="Z153">
        <f t="shared" si="140"/>
        <v>3262.75</v>
      </c>
      <c r="AA153">
        <f t="shared" si="106"/>
        <v>3262.75</v>
      </c>
      <c r="AB153" s="30">
        <f t="shared" si="106"/>
        <v>2610.2000000000003</v>
      </c>
      <c r="AC153">
        <f t="shared" si="106"/>
        <v>2610.2000000000003</v>
      </c>
      <c r="AD153">
        <f t="shared" si="106"/>
        <v>1305.1000000000001</v>
      </c>
      <c r="AE153">
        <f t="shared" si="106"/>
        <v>1305.1000000000001</v>
      </c>
      <c r="AF153">
        <f t="shared" si="107"/>
        <v>5872.9500000000007</v>
      </c>
      <c r="AG153">
        <v>143</v>
      </c>
      <c r="AH153">
        <f t="shared" si="108"/>
        <v>2754</v>
      </c>
      <c r="AI153">
        <f t="shared" si="109"/>
        <v>10281.6</v>
      </c>
      <c r="AJ153">
        <f>各个系统的属性占比!AI148</f>
        <v>15.3</v>
      </c>
      <c r="AK153">
        <v>1</v>
      </c>
      <c r="AN153">
        <v>143</v>
      </c>
      <c r="AO153">
        <f t="shared" si="110"/>
        <v>8949</v>
      </c>
      <c r="AP153">
        <f t="shared" si="111"/>
        <v>33409.599999999999</v>
      </c>
      <c r="AQ153">
        <f>各个系统的属性占比!AJ148</f>
        <v>62.145833333333329</v>
      </c>
      <c r="AR153">
        <v>1</v>
      </c>
      <c r="AU153">
        <v>143</v>
      </c>
      <c r="AV153">
        <f t="shared" si="141"/>
        <v>0</v>
      </c>
      <c r="AW153">
        <f t="shared" si="142"/>
        <v>0</v>
      </c>
      <c r="AX153">
        <v>0</v>
      </c>
      <c r="BA153">
        <v>143</v>
      </c>
      <c r="BB153">
        <f t="shared" si="112"/>
        <v>14318.400000000031</v>
      </c>
      <c r="BC153">
        <f t="shared" si="113"/>
        <v>53455.360000000117</v>
      </c>
      <c r="BD153">
        <f>各个系统的属性占比!AK148</f>
        <v>132.57777777777807</v>
      </c>
      <c r="BE153">
        <v>1</v>
      </c>
      <c r="BH153">
        <v>143</v>
      </c>
      <c r="BI153">
        <f t="shared" si="114"/>
        <v>7159.2000000000144</v>
      </c>
      <c r="BJ153">
        <f t="shared" si="115"/>
        <v>26727.680000000055</v>
      </c>
      <c r="BK153">
        <f>各个系统的属性占比!AM148</f>
        <v>49.716666666666768</v>
      </c>
      <c r="BL153">
        <v>0</v>
      </c>
      <c r="BO153" s="30">
        <v>143</v>
      </c>
      <c r="BP153">
        <f t="shared" si="116"/>
        <v>8949.0000000000073</v>
      </c>
      <c r="BQ153">
        <f t="shared" si="117"/>
        <v>33409.600000000028</v>
      </c>
      <c r="BR153" s="30">
        <f>各个系统的属性占比!AL148</f>
        <v>124.29166666666677</v>
      </c>
      <c r="BS153">
        <v>0</v>
      </c>
      <c r="BV153">
        <v>143</v>
      </c>
      <c r="BW153">
        <f t="shared" si="118"/>
        <v>3579.6000000000072</v>
      </c>
      <c r="BX153">
        <f t="shared" si="119"/>
        <v>13363.840000000027</v>
      </c>
      <c r="BY153">
        <f>各个系统的属性占比!AN148</f>
        <v>49.716666666666768</v>
      </c>
      <c r="BZ153">
        <v>0</v>
      </c>
      <c r="CD153">
        <v>143</v>
      </c>
      <c r="CE153">
        <f t="shared" si="120"/>
        <v>26021.400000000031</v>
      </c>
      <c r="CF153">
        <f t="shared" si="121"/>
        <v>97146.560000000114</v>
      </c>
      <c r="CG153">
        <f t="shared" si="122"/>
        <v>14400.21455964983</v>
      </c>
      <c r="CK153">
        <v>143</v>
      </c>
      <c r="CL153">
        <f t="shared" si="123"/>
        <v>2754</v>
      </c>
      <c r="CM153">
        <f t="shared" si="124"/>
        <v>8949</v>
      </c>
      <c r="CN153">
        <f t="shared" si="125"/>
        <v>0</v>
      </c>
      <c r="CO153">
        <f t="shared" si="126"/>
        <v>14318.400000000031</v>
      </c>
      <c r="CP153">
        <f t="shared" si="127"/>
        <v>7159.2000000000144</v>
      </c>
      <c r="CQ153">
        <f t="shared" si="128"/>
        <v>8949.0000000000073</v>
      </c>
      <c r="CR153">
        <f t="shared" si="129"/>
        <v>3579.6000000000072</v>
      </c>
      <c r="CS153">
        <f t="shared" si="130"/>
        <v>45709.200000000055</v>
      </c>
      <c r="CU153">
        <v>143</v>
      </c>
      <c r="CV153">
        <f t="shared" si="131"/>
        <v>6.0250452862880922E-2</v>
      </c>
      <c r="CW153">
        <f t="shared" si="132"/>
        <v>0.19578115565356621</v>
      </c>
      <c r="CX153">
        <f t="shared" si="133"/>
        <v>0</v>
      </c>
      <c r="CY153">
        <f t="shared" si="134"/>
        <v>0.31324984904570663</v>
      </c>
      <c r="CZ153">
        <f t="shared" si="135"/>
        <v>0.15662492452285329</v>
      </c>
      <c r="DA153">
        <f t="shared" si="136"/>
        <v>0.19578115565356638</v>
      </c>
      <c r="DB153">
        <f t="shared" si="137"/>
        <v>7.8312462261426644E-2</v>
      </c>
    </row>
    <row r="154" spans="9:106" x14ac:dyDescent="0.15">
      <c r="I154">
        <v>144</v>
      </c>
      <c r="J154">
        <f t="shared" si="102"/>
        <v>14579.999999999995</v>
      </c>
      <c r="M154" s="47">
        <f t="shared" si="138"/>
        <v>1673.6000000000001</v>
      </c>
      <c r="N154" s="47">
        <f t="shared" si="104"/>
        <v>-1673.6000000000001</v>
      </c>
      <c r="O154" s="47">
        <f t="shared" si="139"/>
        <v>2000</v>
      </c>
      <c r="P154" s="47">
        <f t="shared" si="105"/>
        <v>-3673.6000000000004</v>
      </c>
      <c r="Q154" s="47">
        <f t="shared" si="103"/>
        <v>2916</v>
      </c>
      <c r="V154">
        <v>144</v>
      </c>
      <c r="W154">
        <v>8.1000000000000103</v>
      </c>
      <c r="Y154">
        <v>144</v>
      </c>
      <c r="Z154">
        <f t="shared" si="140"/>
        <v>3303.25</v>
      </c>
      <c r="AA154">
        <f t="shared" si="106"/>
        <v>3303.25</v>
      </c>
      <c r="AB154" s="30">
        <f t="shared" si="106"/>
        <v>2642.6000000000004</v>
      </c>
      <c r="AC154">
        <f t="shared" si="106"/>
        <v>2642.6000000000004</v>
      </c>
      <c r="AD154">
        <f t="shared" si="106"/>
        <v>1321.3000000000002</v>
      </c>
      <c r="AE154">
        <f t="shared" si="106"/>
        <v>1321.3000000000002</v>
      </c>
      <c r="AF154">
        <f t="shared" si="107"/>
        <v>5945.85</v>
      </c>
      <c r="AG154">
        <v>144</v>
      </c>
      <c r="AH154">
        <f t="shared" si="108"/>
        <v>2772</v>
      </c>
      <c r="AI154">
        <f t="shared" si="109"/>
        <v>10348.800000000001</v>
      </c>
      <c r="AJ154">
        <f>各个系统的属性占比!AI149</f>
        <v>15.4</v>
      </c>
      <c r="AK154">
        <v>1</v>
      </c>
      <c r="AN154">
        <v>144</v>
      </c>
      <c r="AO154">
        <f t="shared" si="110"/>
        <v>9042</v>
      </c>
      <c r="AP154">
        <f t="shared" si="111"/>
        <v>33756.800000000003</v>
      </c>
      <c r="AQ154">
        <f>各个系统的属性占比!AJ149</f>
        <v>62.791666666666664</v>
      </c>
      <c r="AR154">
        <v>1</v>
      </c>
      <c r="AU154">
        <v>144</v>
      </c>
      <c r="AV154">
        <f t="shared" si="141"/>
        <v>0</v>
      </c>
      <c r="AW154">
        <f t="shared" si="142"/>
        <v>0</v>
      </c>
      <c r="AX154">
        <v>0</v>
      </c>
      <c r="BA154">
        <v>144</v>
      </c>
      <c r="BB154">
        <f t="shared" si="112"/>
        <v>14467.20000000003</v>
      </c>
      <c r="BC154">
        <f t="shared" si="113"/>
        <v>54010.880000000114</v>
      </c>
      <c r="BD154">
        <f>各个系统的属性占比!AK149</f>
        <v>133.95555555555583</v>
      </c>
      <c r="BE154">
        <v>1</v>
      </c>
      <c r="BH154">
        <v>144</v>
      </c>
      <c r="BI154">
        <f t="shared" si="114"/>
        <v>7233.6000000000158</v>
      </c>
      <c r="BJ154">
        <f t="shared" si="115"/>
        <v>27005.440000000061</v>
      </c>
      <c r="BK154">
        <f>各个系统的属性占比!AM149</f>
        <v>50.233333333333441</v>
      </c>
      <c r="BL154">
        <v>0</v>
      </c>
      <c r="BO154" s="30">
        <v>144</v>
      </c>
      <c r="BP154">
        <f t="shared" si="116"/>
        <v>9042.0000000000073</v>
      </c>
      <c r="BQ154">
        <f t="shared" si="117"/>
        <v>33756.800000000032</v>
      </c>
      <c r="BR154" s="30">
        <f>各个系统的属性占比!AL149</f>
        <v>125.58333333333344</v>
      </c>
      <c r="BS154">
        <v>0</v>
      </c>
      <c r="BV154">
        <v>144</v>
      </c>
      <c r="BW154">
        <f t="shared" si="118"/>
        <v>3616.8000000000079</v>
      </c>
      <c r="BX154">
        <f t="shared" si="119"/>
        <v>13502.72000000003</v>
      </c>
      <c r="BY154">
        <f>各个系统的属性占比!AN149</f>
        <v>50.233333333333441</v>
      </c>
      <c r="BZ154">
        <v>0</v>
      </c>
      <c r="CD154">
        <v>144</v>
      </c>
      <c r="CE154">
        <f t="shared" si="120"/>
        <v>26281.20000000003</v>
      </c>
      <c r="CF154">
        <f t="shared" si="121"/>
        <v>98116.480000000127</v>
      </c>
      <c r="CG154">
        <f t="shared" si="122"/>
        <v>14579.999999999995</v>
      </c>
      <c r="CK154">
        <v>144</v>
      </c>
      <c r="CL154">
        <f t="shared" si="123"/>
        <v>2772</v>
      </c>
      <c r="CM154">
        <f t="shared" si="124"/>
        <v>9042</v>
      </c>
      <c r="CN154">
        <f t="shared" si="125"/>
        <v>0</v>
      </c>
      <c r="CO154">
        <f t="shared" si="126"/>
        <v>14467.20000000003</v>
      </c>
      <c r="CP154">
        <f t="shared" si="127"/>
        <v>7233.6000000000158</v>
      </c>
      <c r="CQ154">
        <f t="shared" si="128"/>
        <v>9042.0000000000073</v>
      </c>
      <c r="CR154">
        <f t="shared" si="129"/>
        <v>3616.8000000000079</v>
      </c>
      <c r="CS154">
        <f t="shared" si="130"/>
        <v>46173.600000000064</v>
      </c>
      <c r="CU154">
        <v>144</v>
      </c>
      <c r="CV154">
        <f t="shared" si="131"/>
        <v>6.0034305317324101E-2</v>
      </c>
      <c r="CW154">
        <f t="shared" si="132"/>
        <v>0.19582618639222385</v>
      </c>
      <c r="CX154">
        <f t="shared" si="133"/>
        <v>0</v>
      </c>
      <c r="CY154">
        <f t="shared" si="134"/>
        <v>0.31332189822755879</v>
      </c>
      <c r="CZ154">
        <f t="shared" si="135"/>
        <v>0.15666094911377942</v>
      </c>
      <c r="DA154">
        <f t="shared" si="136"/>
        <v>0.19582618639222402</v>
      </c>
      <c r="DB154">
        <f t="shared" si="137"/>
        <v>7.8330474556889712E-2</v>
      </c>
    </row>
    <row r="155" spans="9:106" x14ac:dyDescent="0.15">
      <c r="I155">
        <v>145</v>
      </c>
      <c r="J155">
        <f t="shared" si="102"/>
        <v>14760.918407354075</v>
      </c>
      <c r="M155" s="47">
        <f t="shared" si="138"/>
        <v>1673.6000000000001</v>
      </c>
      <c r="N155" s="47">
        <f t="shared" si="104"/>
        <v>-1673.6000000000001</v>
      </c>
      <c r="O155" s="47">
        <f t="shared" si="139"/>
        <v>2000</v>
      </c>
      <c r="P155" s="47">
        <f t="shared" si="105"/>
        <v>-3673.6000000000004</v>
      </c>
      <c r="Q155" s="47">
        <f t="shared" si="103"/>
        <v>2952</v>
      </c>
      <c r="V155">
        <v>145</v>
      </c>
      <c r="W155">
        <v>8.1500000000000092</v>
      </c>
      <c r="Y155">
        <v>145</v>
      </c>
      <c r="Z155">
        <f t="shared" si="140"/>
        <v>3344</v>
      </c>
      <c r="AA155">
        <f t="shared" si="106"/>
        <v>3344</v>
      </c>
      <c r="AB155" s="30">
        <f t="shared" si="106"/>
        <v>2675.2000000000003</v>
      </c>
      <c r="AC155">
        <f t="shared" si="106"/>
        <v>2675.2000000000003</v>
      </c>
      <c r="AD155">
        <f t="shared" si="106"/>
        <v>1337.6000000000001</v>
      </c>
      <c r="AE155">
        <f t="shared" si="106"/>
        <v>1337.6000000000001</v>
      </c>
      <c r="AF155">
        <f t="shared" si="107"/>
        <v>6019.2000000000007</v>
      </c>
      <c r="AG155">
        <v>145</v>
      </c>
      <c r="AH155">
        <f t="shared" si="108"/>
        <v>2790</v>
      </c>
      <c r="AI155">
        <f t="shared" si="109"/>
        <v>10416</v>
      </c>
      <c r="AJ155">
        <f>各个系统的属性占比!AI150</f>
        <v>15.5</v>
      </c>
      <c r="AK155">
        <v>1</v>
      </c>
      <c r="AN155">
        <v>145</v>
      </c>
      <c r="AO155">
        <f t="shared" si="110"/>
        <v>9135</v>
      </c>
      <c r="AP155">
        <f t="shared" si="111"/>
        <v>34104</v>
      </c>
      <c r="AQ155">
        <f>各个系统的属性占比!AJ150</f>
        <v>63.4375</v>
      </c>
      <c r="AR155">
        <v>1</v>
      </c>
      <c r="AU155">
        <v>145</v>
      </c>
      <c r="AV155">
        <f t="shared" si="141"/>
        <v>0</v>
      </c>
      <c r="AW155">
        <f t="shared" si="142"/>
        <v>0</v>
      </c>
      <c r="AX155">
        <v>0</v>
      </c>
      <c r="BA155">
        <v>145</v>
      </c>
      <c r="BB155">
        <f t="shared" si="112"/>
        <v>14616.000000000031</v>
      </c>
      <c r="BC155">
        <f t="shared" si="113"/>
        <v>54566.400000000118</v>
      </c>
      <c r="BD155">
        <f>各个系统的属性占比!AK150</f>
        <v>135.33333333333363</v>
      </c>
      <c r="BE155">
        <v>1</v>
      </c>
      <c r="BH155">
        <v>145</v>
      </c>
      <c r="BI155">
        <f t="shared" si="114"/>
        <v>7308.0000000000155</v>
      </c>
      <c r="BJ155">
        <f t="shared" si="115"/>
        <v>27283.200000000059</v>
      </c>
      <c r="BK155">
        <f>各个系统的属性占比!AM150</f>
        <v>50.750000000000107</v>
      </c>
      <c r="BL155">
        <v>0</v>
      </c>
      <c r="BO155" s="30">
        <v>145</v>
      </c>
      <c r="BP155">
        <f t="shared" si="116"/>
        <v>9135.0000000000073</v>
      </c>
      <c r="BQ155">
        <f t="shared" si="117"/>
        <v>34104.000000000029</v>
      </c>
      <c r="BR155" s="30">
        <f>各个系统的属性占比!AL150</f>
        <v>126.87500000000011</v>
      </c>
      <c r="BS155">
        <v>0</v>
      </c>
      <c r="BV155">
        <v>145</v>
      </c>
      <c r="BW155">
        <f t="shared" si="118"/>
        <v>3654.0000000000077</v>
      </c>
      <c r="BX155">
        <f t="shared" si="119"/>
        <v>13641.600000000029</v>
      </c>
      <c r="BY155">
        <f>各个系统的属性占比!AN150</f>
        <v>50.750000000000107</v>
      </c>
      <c r="BZ155">
        <v>0</v>
      </c>
      <c r="CD155">
        <v>145</v>
      </c>
      <c r="CE155">
        <f t="shared" si="120"/>
        <v>26541.000000000029</v>
      </c>
      <c r="CF155">
        <f t="shared" si="121"/>
        <v>99086.400000000111</v>
      </c>
      <c r="CG155">
        <f t="shared" si="122"/>
        <v>14760.918407354075</v>
      </c>
      <c r="CK155">
        <v>145</v>
      </c>
      <c r="CL155">
        <f t="shared" si="123"/>
        <v>2790</v>
      </c>
      <c r="CM155">
        <f t="shared" si="124"/>
        <v>9135</v>
      </c>
      <c r="CN155">
        <f t="shared" si="125"/>
        <v>0</v>
      </c>
      <c r="CO155">
        <f t="shared" si="126"/>
        <v>14616.000000000031</v>
      </c>
      <c r="CP155">
        <f t="shared" si="127"/>
        <v>7308.0000000000155</v>
      </c>
      <c r="CQ155">
        <f t="shared" si="128"/>
        <v>9135.0000000000073</v>
      </c>
      <c r="CR155">
        <f t="shared" si="129"/>
        <v>3654.0000000000077</v>
      </c>
      <c r="CS155">
        <f t="shared" si="130"/>
        <v>46638.000000000058</v>
      </c>
      <c r="CU155">
        <v>145</v>
      </c>
      <c r="CV155">
        <f t="shared" si="131"/>
        <v>5.9822462369741335E-2</v>
      </c>
      <c r="CW155">
        <f t="shared" si="132"/>
        <v>0.19587032033963697</v>
      </c>
      <c r="CX155">
        <f t="shared" si="133"/>
        <v>0</v>
      </c>
      <c r="CY155">
        <f t="shared" si="134"/>
        <v>0.31339251254341982</v>
      </c>
      <c r="CZ155">
        <f t="shared" si="135"/>
        <v>0.15669625627170991</v>
      </c>
      <c r="DA155">
        <f t="shared" si="136"/>
        <v>0.19587032033963711</v>
      </c>
      <c r="DB155">
        <f t="shared" si="137"/>
        <v>7.8348128135854955E-2</v>
      </c>
    </row>
    <row r="156" spans="9:106" x14ac:dyDescent="0.15">
      <c r="I156">
        <v>146</v>
      </c>
      <c r="J156">
        <f t="shared" si="102"/>
        <v>14942.971961296289</v>
      </c>
      <c r="M156" s="47">
        <f t="shared" si="138"/>
        <v>1673.6000000000001</v>
      </c>
      <c r="N156" s="47">
        <f t="shared" si="104"/>
        <v>-1673.6000000000001</v>
      </c>
      <c r="O156" s="47">
        <f t="shared" si="139"/>
        <v>2000</v>
      </c>
      <c r="P156" s="47">
        <f t="shared" si="105"/>
        <v>-3673.6000000000004</v>
      </c>
      <c r="Q156" s="47">
        <f t="shared" si="103"/>
        <v>2989</v>
      </c>
      <c r="V156">
        <v>146</v>
      </c>
      <c r="W156">
        <v>8.2000000000000099</v>
      </c>
      <c r="Y156">
        <v>146</v>
      </c>
      <c r="Z156">
        <f t="shared" si="140"/>
        <v>3385</v>
      </c>
      <c r="AA156">
        <f t="shared" si="106"/>
        <v>3385</v>
      </c>
      <c r="AB156" s="30">
        <f t="shared" si="106"/>
        <v>2708</v>
      </c>
      <c r="AC156">
        <f t="shared" si="106"/>
        <v>2708</v>
      </c>
      <c r="AD156">
        <f t="shared" si="106"/>
        <v>1354</v>
      </c>
      <c r="AE156">
        <f t="shared" si="106"/>
        <v>1354</v>
      </c>
      <c r="AF156">
        <f t="shared" si="107"/>
        <v>6093</v>
      </c>
      <c r="AG156">
        <v>146</v>
      </c>
      <c r="AH156">
        <f t="shared" si="108"/>
        <v>2808</v>
      </c>
      <c r="AI156">
        <f t="shared" si="109"/>
        <v>10483.199999999999</v>
      </c>
      <c r="AJ156">
        <f>各个系统的属性占比!AI151</f>
        <v>15.6</v>
      </c>
      <c r="AK156">
        <v>1</v>
      </c>
      <c r="AN156">
        <v>146</v>
      </c>
      <c r="AO156">
        <f t="shared" si="110"/>
        <v>9228.0000000000018</v>
      </c>
      <c r="AP156">
        <f t="shared" si="111"/>
        <v>34451.200000000004</v>
      </c>
      <c r="AQ156">
        <f>各个系统的属性占比!AJ151</f>
        <v>64.083333333333343</v>
      </c>
      <c r="AR156">
        <v>1</v>
      </c>
      <c r="AU156">
        <v>146</v>
      </c>
      <c r="AV156">
        <f t="shared" si="141"/>
        <v>0</v>
      </c>
      <c r="AW156">
        <f t="shared" si="142"/>
        <v>0</v>
      </c>
      <c r="AX156">
        <v>0</v>
      </c>
      <c r="BA156">
        <v>146</v>
      </c>
      <c r="BB156">
        <f t="shared" si="112"/>
        <v>14764.80000000003</v>
      </c>
      <c r="BC156">
        <f t="shared" si="113"/>
        <v>55121.920000000115</v>
      </c>
      <c r="BD156">
        <f>各个系统的属性占比!AK151</f>
        <v>136.71111111111139</v>
      </c>
      <c r="BE156">
        <v>1</v>
      </c>
      <c r="BH156">
        <v>146</v>
      </c>
      <c r="BI156">
        <f t="shared" si="114"/>
        <v>7382.400000000016</v>
      </c>
      <c r="BJ156">
        <f t="shared" si="115"/>
        <v>27560.960000000061</v>
      </c>
      <c r="BK156">
        <f>各个系统的属性占比!AM151</f>
        <v>51.266666666666779</v>
      </c>
      <c r="BL156">
        <v>0</v>
      </c>
      <c r="BO156" s="30">
        <v>146</v>
      </c>
      <c r="BP156">
        <f t="shared" si="116"/>
        <v>9228.0000000000091</v>
      </c>
      <c r="BQ156">
        <f t="shared" si="117"/>
        <v>34451.200000000041</v>
      </c>
      <c r="BR156" s="30">
        <f>各个系统的属性占比!AL151</f>
        <v>128.1666666666668</v>
      </c>
      <c r="BS156">
        <v>0</v>
      </c>
      <c r="BV156">
        <v>146</v>
      </c>
      <c r="BW156">
        <f t="shared" si="118"/>
        <v>3691.200000000008</v>
      </c>
      <c r="BX156">
        <f t="shared" si="119"/>
        <v>13780.48000000003</v>
      </c>
      <c r="BY156">
        <f>各个系统的属性占比!AN151</f>
        <v>51.266666666666779</v>
      </c>
      <c r="BZ156">
        <v>0</v>
      </c>
      <c r="CD156">
        <v>146</v>
      </c>
      <c r="CE156">
        <f t="shared" si="120"/>
        <v>26800.800000000032</v>
      </c>
      <c r="CF156">
        <f t="shared" si="121"/>
        <v>100056.32000000012</v>
      </c>
      <c r="CG156">
        <f t="shared" si="122"/>
        <v>14942.971961296289</v>
      </c>
      <c r="CK156">
        <v>146</v>
      </c>
      <c r="CL156">
        <f t="shared" si="123"/>
        <v>2808</v>
      </c>
      <c r="CM156">
        <f t="shared" si="124"/>
        <v>9228.0000000000018</v>
      </c>
      <c r="CN156">
        <f t="shared" si="125"/>
        <v>0</v>
      </c>
      <c r="CO156">
        <f t="shared" si="126"/>
        <v>14764.80000000003</v>
      </c>
      <c r="CP156">
        <f t="shared" si="127"/>
        <v>7382.400000000016</v>
      </c>
      <c r="CQ156">
        <f t="shared" si="128"/>
        <v>9228.0000000000091</v>
      </c>
      <c r="CR156">
        <f t="shared" si="129"/>
        <v>3691.200000000008</v>
      </c>
      <c r="CS156">
        <f t="shared" si="130"/>
        <v>47102.400000000067</v>
      </c>
      <c r="CU156">
        <v>146</v>
      </c>
      <c r="CV156">
        <f t="shared" si="131"/>
        <v>5.9614796698257332E-2</v>
      </c>
      <c r="CW156">
        <f t="shared" si="132"/>
        <v>0.19591358402119613</v>
      </c>
      <c r="CX156">
        <f t="shared" si="133"/>
        <v>0</v>
      </c>
      <c r="CY156">
        <f t="shared" si="134"/>
        <v>0.3134617344339144</v>
      </c>
      <c r="CZ156">
        <f t="shared" si="135"/>
        <v>0.15673086721695723</v>
      </c>
      <c r="DA156">
        <f t="shared" si="136"/>
        <v>0.1959135840211963</v>
      </c>
      <c r="DB156">
        <f t="shared" si="137"/>
        <v>7.8365433608478613E-2</v>
      </c>
    </row>
    <row r="157" spans="9:106" x14ac:dyDescent="0.15">
      <c r="I157">
        <v>147</v>
      </c>
      <c r="J157">
        <f t="shared" si="102"/>
        <v>15126.162864281692</v>
      </c>
      <c r="M157" s="47">
        <f t="shared" si="138"/>
        <v>1673.6000000000001</v>
      </c>
      <c r="N157" s="47">
        <f t="shared" si="104"/>
        <v>-1673.6000000000001</v>
      </c>
      <c r="O157" s="47">
        <f t="shared" si="139"/>
        <v>2000</v>
      </c>
      <c r="P157" s="47">
        <f t="shared" si="105"/>
        <v>-3673.6000000000004</v>
      </c>
      <c r="Q157" s="47">
        <f t="shared" si="103"/>
        <v>3025</v>
      </c>
      <c r="V157">
        <v>147</v>
      </c>
      <c r="W157">
        <v>8.2500000000000107</v>
      </c>
      <c r="Y157">
        <v>147</v>
      </c>
      <c r="Z157">
        <f t="shared" si="140"/>
        <v>3426.25</v>
      </c>
      <c r="AA157">
        <f t="shared" si="106"/>
        <v>3426.25</v>
      </c>
      <c r="AB157" s="30">
        <f t="shared" si="106"/>
        <v>2741</v>
      </c>
      <c r="AC157">
        <f t="shared" si="106"/>
        <v>2741</v>
      </c>
      <c r="AD157">
        <f t="shared" si="106"/>
        <v>1370.5</v>
      </c>
      <c r="AE157">
        <f t="shared" si="106"/>
        <v>1370.5</v>
      </c>
      <c r="AF157">
        <f t="shared" si="107"/>
        <v>6167.25</v>
      </c>
      <c r="AG157">
        <v>147</v>
      </c>
      <c r="AH157">
        <f t="shared" si="108"/>
        <v>2826</v>
      </c>
      <c r="AI157">
        <f t="shared" si="109"/>
        <v>10550.4</v>
      </c>
      <c r="AJ157">
        <f>各个系统的属性占比!AI152</f>
        <v>15.7</v>
      </c>
      <c r="AK157">
        <v>1</v>
      </c>
      <c r="AN157">
        <v>147</v>
      </c>
      <c r="AO157">
        <f t="shared" si="110"/>
        <v>9321</v>
      </c>
      <c r="AP157">
        <f t="shared" si="111"/>
        <v>34798.400000000001</v>
      </c>
      <c r="AQ157">
        <f>各个系统的属性占比!AJ152</f>
        <v>64.729166666666671</v>
      </c>
      <c r="AR157">
        <v>1</v>
      </c>
      <c r="AU157">
        <v>147</v>
      </c>
      <c r="AV157">
        <f t="shared" si="141"/>
        <v>0</v>
      </c>
      <c r="AW157">
        <f t="shared" si="142"/>
        <v>0</v>
      </c>
      <c r="AX157">
        <v>0</v>
      </c>
      <c r="BA157">
        <v>147</v>
      </c>
      <c r="BB157">
        <f t="shared" si="112"/>
        <v>14913.600000000029</v>
      </c>
      <c r="BC157">
        <f t="shared" si="113"/>
        <v>55677.440000000104</v>
      </c>
      <c r="BD157">
        <f>各个系统的属性占比!AK152</f>
        <v>138.08888888888916</v>
      </c>
      <c r="BE157">
        <v>1</v>
      </c>
      <c r="BH157">
        <v>147</v>
      </c>
      <c r="BI157">
        <f t="shared" si="114"/>
        <v>7456.8000000000147</v>
      </c>
      <c r="BJ157">
        <f t="shared" si="115"/>
        <v>27838.720000000056</v>
      </c>
      <c r="BK157">
        <f>各个系统的属性占比!AM152</f>
        <v>51.783333333333438</v>
      </c>
      <c r="BL157">
        <v>0</v>
      </c>
      <c r="BO157" s="30">
        <v>147</v>
      </c>
      <c r="BP157">
        <f t="shared" si="116"/>
        <v>9321.0000000000091</v>
      </c>
      <c r="BQ157">
        <f t="shared" si="117"/>
        <v>34798.400000000038</v>
      </c>
      <c r="BR157" s="30">
        <f>各个系统的属性占比!AL152</f>
        <v>129.45833333333346</v>
      </c>
      <c r="BS157">
        <v>0</v>
      </c>
      <c r="BV157">
        <v>147</v>
      </c>
      <c r="BW157">
        <f t="shared" si="118"/>
        <v>3728.4000000000074</v>
      </c>
      <c r="BX157">
        <f t="shared" si="119"/>
        <v>13919.360000000028</v>
      </c>
      <c r="BY157">
        <f>各个系统的属性占比!AN152</f>
        <v>51.783333333333438</v>
      </c>
      <c r="BZ157">
        <v>0</v>
      </c>
      <c r="CD157">
        <v>147</v>
      </c>
      <c r="CE157">
        <f t="shared" si="120"/>
        <v>27060.600000000028</v>
      </c>
      <c r="CF157">
        <f t="shared" si="121"/>
        <v>101026.24000000011</v>
      </c>
      <c r="CG157">
        <f t="shared" si="122"/>
        <v>15126.162864281692</v>
      </c>
      <c r="CK157">
        <v>147</v>
      </c>
      <c r="CL157">
        <f t="shared" si="123"/>
        <v>2826</v>
      </c>
      <c r="CM157">
        <f t="shared" si="124"/>
        <v>9321</v>
      </c>
      <c r="CN157">
        <f t="shared" si="125"/>
        <v>0</v>
      </c>
      <c r="CO157">
        <f t="shared" si="126"/>
        <v>14913.600000000029</v>
      </c>
      <c r="CP157">
        <f t="shared" si="127"/>
        <v>7456.8000000000147</v>
      </c>
      <c r="CQ157">
        <f t="shared" si="128"/>
        <v>9321.0000000000091</v>
      </c>
      <c r="CR157">
        <f t="shared" si="129"/>
        <v>3728.4000000000074</v>
      </c>
      <c r="CS157">
        <f t="shared" si="130"/>
        <v>47566.800000000061</v>
      </c>
      <c r="CU157">
        <v>147</v>
      </c>
      <c r="CV157">
        <f t="shared" si="131"/>
        <v>5.9411185953227807E-2</v>
      </c>
      <c r="CW157">
        <f t="shared" si="132"/>
        <v>0.19595600292641061</v>
      </c>
      <c r="CX157">
        <f t="shared" si="133"/>
        <v>0</v>
      </c>
      <c r="CY157">
        <f t="shared" si="134"/>
        <v>0.3135296046822576</v>
      </c>
      <c r="CZ157">
        <f t="shared" si="135"/>
        <v>0.1567648023411288</v>
      </c>
      <c r="DA157">
        <f t="shared" si="136"/>
        <v>0.1959560029264108</v>
      </c>
      <c r="DB157">
        <f t="shared" si="137"/>
        <v>7.83824011705644E-2</v>
      </c>
    </row>
    <row r="158" spans="9:106" x14ac:dyDescent="0.15">
      <c r="I158">
        <v>148</v>
      </c>
      <c r="J158">
        <f t="shared" si="102"/>
        <v>15310.493341519006</v>
      </c>
      <c r="M158" s="47">
        <f t="shared" si="138"/>
        <v>1673.6000000000001</v>
      </c>
      <c r="N158" s="47">
        <f t="shared" si="104"/>
        <v>-1673.6000000000001</v>
      </c>
      <c r="O158" s="47">
        <f t="shared" si="139"/>
        <v>2000</v>
      </c>
      <c r="P158" s="47">
        <f t="shared" si="105"/>
        <v>-3673.6000000000004</v>
      </c>
      <c r="Q158" s="47">
        <f t="shared" si="103"/>
        <v>3062</v>
      </c>
      <c r="V158">
        <v>148</v>
      </c>
      <c r="W158">
        <v>8.3000000000000096</v>
      </c>
      <c r="Y158">
        <v>148</v>
      </c>
      <c r="Z158">
        <f t="shared" si="140"/>
        <v>3467.75</v>
      </c>
      <c r="AA158">
        <f t="shared" si="106"/>
        <v>3467.75</v>
      </c>
      <c r="AB158" s="30">
        <f t="shared" si="106"/>
        <v>2774.2000000000003</v>
      </c>
      <c r="AC158">
        <f t="shared" si="106"/>
        <v>2774.2000000000003</v>
      </c>
      <c r="AD158">
        <f t="shared" si="106"/>
        <v>1387.1000000000001</v>
      </c>
      <c r="AE158">
        <f t="shared" si="106"/>
        <v>1387.1000000000001</v>
      </c>
      <c r="AF158">
        <f t="shared" si="107"/>
        <v>6241.9500000000007</v>
      </c>
      <c r="AG158">
        <v>148</v>
      </c>
      <c r="AH158">
        <f t="shared" si="108"/>
        <v>2844</v>
      </c>
      <c r="AI158">
        <f t="shared" si="109"/>
        <v>10617.6</v>
      </c>
      <c r="AJ158">
        <f>各个系统的属性占比!AI153</f>
        <v>15.8</v>
      </c>
      <c r="AK158">
        <v>1</v>
      </c>
      <c r="AN158">
        <v>148</v>
      </c>
      <c r="AO158">
        <f t="shared" si="110"/>
        <v>9414.0000000000018</v>
      </c>
      <c r="AP158">
        <f t="shared" si="111"/>
        <v>35145.600000000006</v>
      </c>
      <c r="AQ158">
        <f>各个系统的属性占比!AJ153</f>
        <v>65.375000000000014</v>
      </c>
      <c r="AR158">
        <v>1</v>
      </c>
      <c r="AU158">
        <v>148</v>
      </c>
      <c r="AV158">
        <f t="shared" si="141"/>
        <v>0</v>
      </c>
      <c r="AW158">
        <f t="shared" si="142"/>
        <v>0</v>
      </c>
      <c r="AX158">
        <v>0</v>
      </c>
      <c r="BA158">
        <v>148</v>
      </c>
      <c r="BB158">
        <f t="shared" si="112"/>
        <v>15062.400000000031</v>
      </c>
      <c r="BC158">
        <f t="shared" si="113"/>
        <v>56232.960000000116</v>
      </c>
      <c r="BD158">
        <f>各个系统的属性占比!AK153</f>
        <v>139.46666666666695</v>
      </c>
      <c r="BE158">
        <v>1</v>
      </c>
      <c r="BH158">
        <v>148</v>
      </c>
      <c r="BI158">
        <f t="shared" si="114"/>
        <v>7531.2000000000153</v>
      </c>
      <c r="BJ158">
        <f t="shared" si="115"/>
        <v>28116.480000000058</v>
      </c>
      <c r="BK158">
        <f>各个系统的属性占比!AM153</f>
        <v>52.300000000000104</v>
      </c>
      <c r="BL158">
        <v>0</v>
      </c>
      <c r="BO158" s="30">
        <v>148</v>
      </c>
      <c r="BP158">
        <f t="shared" si="116"/>
        <v>9414.0000000000109</v>
      </c>
      <c r="BQ158">
        <f t="shared" si="117"/>
        <v>35145.600000000042</v>
      </c>
      <c r="BR158" s="30">
        <f>各个系统的属性占比!AL153</f>
        <v>130.75000000000014</v>
      </c>
      <c r="BS158">
        <v>0</v>
      </c>
      <c r="BV158">
        <v>148</v>
      </c>
      <c r="BW158">
        <f t="shared" si="118"/>
        <v>3765.6000000000076</v>
      </c>
      <c r="BX158">
        <f t="shared" si="119"/>
        <v>14058.240000000029</v>
      </c>
      <c r="BY158">
        <f>各个系统的属性占比!AN153</f>
        <v>52.300000000000104</v>
      </c>
      <c r="BZ158">
        <v>0</v>
      </c>
      <c r="CD158">
        <v>148</v>
      </c>
      <c r="CE158">
        <f t="shared" si="120"/>
        <v>27320.400000000031</v>
      </c>
      <c r="CF158">
        <f t="shared" si="121"/>
        <v>101996.16000000012</v>
      </c>
      <c r="CG158">
        <f t="shared" si="122"/>
        <v>15310.493341519006</v>
      </c>
      <c r="CK158">
        <v>148</v>
      </c>
      <c r="CL158">
        <f t="shared" si="123"/>
        <v>2844</v>
      </c>
      <c r="CM158">
        <f t="shared" si="124"/>
        <v>9414.0000000000018</v>
      </c>
      <c r="CN158">
        <f t="shared" si="125"/>
        <v>0</v>
      </c>
      <c r="CO158">
        <f t="shared" si="126"/>
        <v>15062.400000000031</v>
      </c>
      <c r="CP158">
        <f t="shared" si="127"/>
        <v>7531.2000000000153</v>
      </c>
      <c r="CQ158">
        <f t="shared" si="128"/>
        <v>9414.0000000000109</v>
      </c>
      <c r="CR158">
        <f t="shared" si="129"/>
        <v>3765.6000000000076</v>
      </c>
      <c r="CS158">
        <f t="shared" si="130"/>
        <v>48031.20000000007</v>
      </c>
      <c r="CU158">
        <v>148</v>
      </c>
      <c r="CV158">
        <f t="shared" si="131"/>
        <v>5.9211512516863955E-2</v>
      </c>
      <c r="CW158">
        <f t="shared" si="132"/>
        <v>0.19599760155898641</v>
      </c>
      <c r="CX158">
        <f t="shared" si="133"/>
        <v>0</v>
      </c>
      <c r="CY158">
        <f t="shared" si="134"/>
        <v>0.31359616249437883</v>
      </c>
      <c r="CZ158">
        <f t="shared" si="135"/>
        <v>0.15679808124718941</v>
      </c>
      <c r="DA158">
        <f t="shared" si="136"/>
        <v>0.1959976015589866</v>
      </c>
      <c r="DB158">
        <f t="shared" si="137"/>
        <v>7.8399040623594707E-2</v>
      </c>
    </row>
    <row r="159" spans="9:106" x14ac:dyDescent="0.15">
      <c r="I159">
        <v>149</v>
      </c>
      <c r="J159">
        <f t="shared" si="102"/>
        <v>15495.965640858451</v>
      </c>
      <c r="M159" s="47">
        <f t="shared" si="138"/>
        <v>1673.6000000000001</v>
      </c>
      <c r="N159" s="47">
        <f t="shared" si="104"/>
        <v>-1673.6000000000001</v>
      </c>
      <c r="O159" s="47">
        <f t="shared" si="139"/>
        <v>2000</v>
      </c>
      <c r="P159" s="47">
        <f t="shared" si="105"/>
        <v>-3673.6000000000004</v>
      </c>
      <c r="Q159" s="47">
        <f t="shared" si="103"/>
        <v>3099</v>
      </c>
      <c r="V159">
        <v>149</v>
      </c>
      <c r="W159">
        <v>8.3500000000000103</v>
      </c>
      <c r="Y159">
        <v>149</v>
      </c>
      <c r="Z159">
        <f t="shared" si="140"/>
        <v>3509.5</v>
      </c>
      <c r="AA159">
        <f t="shared" si="106"/>
        <v>3509.5</v>
      </c>
      <c r="AB159" s="30">
        <f t="shared" si="106"/>
        <v>2807.6000000000004</v>
      </c>
      <c r="AC159">
        <f t="shared" si="106"/>
        <v>2807.6000000000004</v>
      </c>
      <c r="AD159">
        <f t="shared" si="106"/>
        <v>1403.8000000000002</v>
      </c>
      <c r="AE159">
        <f t="shared" si="106"/>
        <v>1403.8000000000002</v>
      </c>
      <c r="AF159">
        <f t="shared" si="107"/>
        <v>6317.1</v>
      </c>
      <c r="AG159">
        <v>149</v>
      </c>
      <c r="AH159">
        <f t="shared" si="108"/>
        <v>2862</v>
      </c>
      <c r="AI159">
        <f t="shared" si="109"/>
        <v>10684.800000000001</v>
      </c>
      <c r="AJ159">
        <f>各个系统的属性占比!AI154</f>
        <v>15.9</v>
      </c>
      <c r="AK159">
        <v>1</v>
      </c>
      <c r="AN159">
        <v>149</v>
      </c>
      <c r="AO159">
        <f t="shared" si="110"/>
        <v>9507.0000000000018</v>
      </c>
      <c r="AP159">
        <f t="shared" si="111"/>
        <v>35492.80000000001</v>
      </c>
      <c r="AQ159">
        <f>各个系统的属性占比!AJ154</f>
        <v>66.020833333333343</v>
      </c>
      <c r="AR159">
        <v>1</v>
      </c>
      <c r="AU159">
        <v>149</v>
      </c>
      <c r="AV159">
        <f t="shared" si="141"/>
        <v>0</v>
      </c>
      <c r="AW159">
        <f t="shared" si="142"/>
        <v>0</v>
      </c>
      <c r="AX159">
        <v>0</v>
      </c>
      <c r="BA159">
        <v>149</v>
      </c>
      <c r="BB159">
        <f t="shared" si="112"/>
        <v>15211.20000000003</v>
      </c>
      <c r="BC159">
        <f t="shared" si="113"/>
        <v>56788.480000000112</v>
      </c>
      <c r="BD159">
        <f>各个系统的属性占比!AK154</f>
        <v>140.84444444444472</v>
      </c>
      <c r="BE159">
        <v>1</v>
      </c>
      <c r="BH159">
        <v>149</v>
      </c>
      <c r="BI159">
        <f t="shared" si="114"/>
        <v>7605.600000000014</v>
      </c>
      <c r="BJ159">
        <f t="shared" si="115"/>
        <v>28394.240000000053</v>
      </c>
      <c r="BK159">
        <f>各个系统的属性占比!AM154</f>
        <v>52.816666666666762</v>
      </c>
      <c r="BL159">
        <v>0</v>
      </c>
      <c r="BO159" s="30">
        <v>149</v>
      </c>
      <c r="BP159">
        <f t="shared" si="116"/>
        <v>9507.0000000000091</v>
      </c>
      <c r="BQ159">
        <f t="shared" si="117"/>
        <v>35492.800000000039</v>
      </c>
      <c r="BR159" s="30">
        <f>各个系统的属性占比!AL154</f>
        <v>132.0416666666668</v>
      </c>
      <c r="BS159">
        <v>0</v>
      </c>
      <c r="BV159">
        <v>149</v>
      </c>
      <c r="BW159">
        <f t="shared" si="118"/>
        <v>3802.800000000007</v>
      </c>
      <c r="BX159">
        <f t="shared" si="119"/>
        <v>14197.120000000026</v>
      </c>
      <c r="BY159">
        <f>各个系统的属性占比!AN154</f>
        <v>52.816666666666762</v>
      </c>
      <c r="BZ159">
        <v>0</v>
      </c>
      <c r="CD159">
        <v>149</v>
      </c>
      <c r="CE159">
        <f t="shared" si="120"/>
        <v>27580.200000000033</v>
      </c>
      <c r="CF159">
        <f t="shared" si="121"/>
        <v>102966.08000000013</v>
      </c>
      <c r="CG159">
        <f t="shared" si="122"/>
        <v>15495.965640858451</v>
      </c>
      <c r="CK159">
        <v>149</v>
      </c>
      <c r="CL159">
        <f t="shared" si="123"/>
        <v>2862</v>
      </c>
      <c r="CM159">
        <f t="shared" si="124"/>
        <v>9507.0000000000018</v>
      </c>
      <c r="CN159">
        <f t="shared" si="125"/>
        <v>0</v>
      </c>
      <c r="CO159">
        <f t="shared" si="126"/>
        <v>15211.20000000003</v>
      </c>
      <c r="CP159">
        <f t="shared" si="127"/>
        <v>7605.600000000014</v>
      </c>
      <c r="CQ159">
        <f t="shared" si="128"/>
        <v>9507.0000000000091</v>
      </c>
      <c r="CR159">
        <f t="shared" si="129"/>
        <v>3802.800000000007</v>
      </c>
      <c r="CS159">
        <f t="shared" si="130"/>
        <v>48495.600000000064</v>
      </c>
      <c r="CU159">
        <v>149</v>
      </c>
      <c r="CV159">
        <f t="shared" si="131"/>
        <v>5.9015663276668323E-2</v>
      </c>
      <c r="CW159">
        <f t="shared" si="132"/>
        <v>0.19603840348402721</v>
      </c>
      <c r="CX159">
        <f t="shared" si="133"/>
        <v>0</v>
      </c>
      <c r="CY159">
        <f t="shared" si="134"/>
        <v>0.31366144557444409</v>
      </c>
      <c r="CZ159">
        <f t="shared" si="135"/>
        <v>0.15683072278722202</v>
      </c>
      <c r="DA159">
        <f t="shared" si="136"/>
        <v>0.19603840348402735</v>
      </c>
      <c r="DB159">
        <f t="shared" si="137"/>
        <v>7.8415361393611008E-2</v>
      </c>
    </row>
    <row r="160" spans="9:106" x14ac:dyDescent="0.15">
      <c r="I160">
        <v>150</v>
      </c>
      <c r="J160">
        <f t="shared" si="102"/>
        <v>15682.582032684244</v>
      </c>
      <c r="M160" s="47">
        <f t="shared" si="138"/>
        <v>1673.6000000000001</v>
      </c>
      <c r="N160" s="47">
        <f t="shared" si="104"/>
        <v>-1673.6000000000001</v>
      </c>
      <c r="O160" s="47">
        <f t="shared" si="139"/>
        <v>2000</v>
      </c>
      <c r="P160" s="47">
        <f t="shared" si="105"/>
        <v>-3673.6000000000004</v>
      </c>
      <c r="Q160" s="47">
        <f t="shared" si="103"/>
        <v>3137</v>
      </c>
      <c r="V160">
        <v>150</v>
      </c>
      <c r="W160">
        <v>8.4000000000000092</v>
      </c>
      <c r="Y160">
        <v>150</v>
      </c>
      <c r="Z160">
        <f t="shared" si="140"/>
        <v>3551.5</v>
      </c>
      <c r="AA160">
        <f t="shared" si="106"/>
        <v>3551.5</v>
      </c>
      <c r="AB160" s="30">
        <f t="shared" si="106"/>
        <v>2841.2000000000003</v>
      </c>
      <c r="AC160">
        <f t="shared" si="106"/>
        <v>2841.2000000000003</v>
      </c>
      <c r="AD160">
        <f t="shared" si="106"/>
        <v>1420.6000000000001</v>
      </c>
      <c r="AE160">
        <f t="shared" si="106"/>
        <v>1420.6000000000001</v>
      </c>
      <c r="AF160">
        <f t="shared" si="107"/>
        <v>6392.7000000000007</v>
      </c>
      <c r="AG160">
        <v>150</v>
      </c>
      <c r="AH160">
        <f t="shared" si="108"/>
        <v>2880</v>
      </c>
      <c r="AI160">
        <f t="shared" si="109"/>
        <v>10752</v>
      </c>
      <c r="AJ160">
        <f>各个系统的属性占比!AI155</f>
        <v>16</v>
      </c>
      <c r="AK160">
        <v>1</v>
      </c>
      <c r="AN160">
        <v>150</v>
      </c>
      <c r="AO160">
        <f t="shared" si="110"/>
        <v>9600.0000000000036</v>
      </c>
      <c r="AP160">
        <f t="shared" si="111"/>
        <v>35840.000000000015</v>
      </c>
      <c r="AQ160">
        <f>各个系统的属性占比!AJ155</f>
        <v>66.666666666666686</v>
      </c>
      <c r="AR160">
        <v>1</v>
      </c>
      <c r="AU160">
        <v>150</v>
      </c>
      <c r="AV160">
        <f t="shared" si="141"/>
        <v>0</v>
      </c>
      <c r="AW160">
        <f t="shared" si="142"/>
        <v>0</v>
      </c>
      <c r="AX160">
        <v>0</v>
      </c>
      <c r="BA160">
        <v>150</v>
      </c>
      <c r="BB160">
        <f t="shared" si="112"/>
        <v>15360.000000000029</v>
      </c>
      <c r="BC160">
        <f t="shared" si="113"/>
        <v>57344.000000000102</v>
      </c>
      <c r="BD160">
        <f>各个系统的属性占比!AK155</f>
        <v>142.22222222222248</v>
      </c>
      <c r="BE160">
        <v>1</v>
      </c>
      <c r="BH160">
        <v>150</v>
      </c>
      <c r="BI160">
        <f t="shared" si="114"/>
        <v>7680.0000000000136</v>
      </c>
      <c r="BJ160">
        <f t="shared" si="115"/>
        <v>28672.000000000051</v>
      </c>
      <c r="BK160">
        <f>各个系统的属性占比!AM155</f>
        <v>53.333333333333428</v>
      </c>
      <c r="BL160">
        <v>0</v>
      </c>
      <c r="BO160" s="30">
        <v>150</v>
      </c>
      <c r="BP160">
        <f t="shared" si="116"/>
        <v>9600.0000000000109</v>
      </c>
      <c r="BQ160">
        <f t="shared" si="117"/>
        <v>35840.000000000044</v>
      </c>
      <c r="BR160" s="30">
        <f>各个系统的属性占比!AL155</f>
        <v>133.33333333333348</v>
      </c>
      <c r="BS160">
        <v>0</v>
      </c>
      <c r="BV160">
        <v>150</v>
      </c>
      <c r="BW160">
        <f t="shared" si="118"/>
        <v>3840.0000000000068</v>
      </c>
      <c r="BX160">
        <f t="shared" si="119"/>
        <v>14336.000000000025</v>
      </c>
      <c r="BY160">
        <f>各个系统的属性占比!AN155</f>
        <v>53.333333333333428</v>
      </c>
      <c r="BZ160">
        <v>0</v>
      </c>
      <c r="CD160">
        <v>150</v>
      </c>
      <c r="CE160">
        <f t="shared" si="120"/>
        <v>27840.000000000033</v>
      </c>
      <c r="CF160">
        <f t="shared" si="121"/>
        <v>103936.00000000012</v>
      </c>
      <c r="CG160">
        <f t="shared" si="122"/>
        <v>15682.582032684244</v>
      </c>
      <c r="CK160">
        <v>150</v>
      </c>
      <c r="CL160">
        <f t="shared" si="123"/>
        <v>2880</v>
      </c>
      <c r="CM160">
        <f t="shared" si="124"/>
        <v>9600.0000000000036</v>
      </c>
      <c r="CN160">
        <f t="shared" si="125"/>
        <v>0</v>
      </c>
      <c r="CO160">
        <f t="shared" si="126"/>
        <v>15360.000000000029</v>
      </c>
      <c r="CP160">
        <f t="shared" si="127"/>
        <v>7680.0000000000136</v>
      </c>
      <c r="CQ160">
        <f t="shared" si="128"/>
        <v>9600.0000000000109</v>
      </c>
      <c r="CR160">
        <f t="shared" si="129"/>
        <v>3840.0000000000068</v>
      </c>
      <c r="CS160">
        <f t="shared" si="130"/>
        <v>48960.000000000065</v>
      </c>
      <c r="CU160">
        <v>150</v>
      </c>
      <c r="CV160">
        <f t="shared" si="131"/>
        <v>5.8823529411764629E-2</v>
      </c>
      <c r="CW160">
        <f t="shared" si="132"/>
        <v>0.19607843137254882</v>
      </c>
      <c r="CX160">
        <f t="shared" si="133"/>
        <v>0</v>
      </c>
      <c r="CY160">
        <f t="shared" si="134"/>
        <v>0.31372549019607859</v>
      </c>
      <c r="CZ160">
        <f t="shared" si="135"/>
        <v>0.1568627450980393</v>
      </c>
      <c r="DA160">
        <f t="shared" si="136"/>
        <v>0.19607843137254899</v>
      </c>
      <c r="DB160">
        <f t="shared" si="137"/>
        <v>7.8431372549019648E-2</v>
      </c>
    </row>
    <row r="162" spans="9:106" x14ac:dyDescent="0.15">
      <c r="I162">
        <v>500</v>
      </c>
      <c r="J162">
        <f>((D$8*I162*I162*180)/(SQRT(I162*100)-D$8*I162))</f>
        <v>183406.97344089879</v>
      </c>
      <c r="V162">
        <v>500</v>
      </c>
      <c r="W162">
        <v>9999999</v>
      </c>
      <c r="Y162">
        <v>500</v>
      </c>
      <c r="Z162">
        <v>9999999</v>
      </c>
      <c r="AA162">
        <f t="shared" si="106"/>
        <v>9999999</v>
      </c>
      <c r="AB162" s="30">
        <f t="shared" si="106"/>
        <v>7999999.2000000002</v>
      </c>
      <c r="AC162">
        <f t="shared" si="106"/>
        <v>7999999.2000000002</v>
      </c>
      <c r="AD162">
        <f t="shared" si="106"/>
        <v>3999999.6</v>
      </c>
      <c r="AE162">
        <f t="shared" si="106"/>
        <v>3999999.6</v>
      </c>
      <c r="AF162">
        <f>AA162+AB162</f>
        <v>17999998.199999999</v>
      </c>
      <c r="AG162">
        <v>500</v>
      </c>
      <c r="AH162">
        <v>9999999</v>
      </c>
      <c r="AI162">
        <v>9999999</v>
      </c>
      <c r="AJ162">
        <v>9999999</v>
      </c>
      <c r="AK162">
        <v>1</v>
      </c>
      <c r="AN162">
        <v>500</v>
      </c>
      <c r="AO162">
        <v>9999999</v>
      </c>
      <c r="AP162">
        <v>9999999</v>
      </c>
      <c r="AQ162">
        <v>9999999</v>
      </c>
      <c r="AR162">
        <v>1</v>
      </c>
      <c r="AU162">
        <v>500</v>
      </c>
      <c r="AV162">
        <v>9999999</v>
      </c>
      <c r="AW162">
        <v>9999999</v>
      </c>
      <c r="AX162">
        <v>9999999</v>
      </c>
      <c r="BA162">
        <v>500</v>
      </c>
      <c r="BB162">
        <v>9999999</v>
      </c>
      <c r="BC162">
        <v>9999999</v>
      </c>
      <c r="BD162">
        <v>9999999</v>
      </c>
      <c r="BE162">
        <v>1</v>
      </c>
      <c r="BH162">
        <v>500</v>
      </c>
      <c r="BI162">
        <v>9999999</v>
      </c>
      <c r="BJ162">
        <v>9999999</v>
      </c>
      <c r="BK162">
        <v>9999999</v>
      </c>
      <c r="BL162">
        <v>1</v>
      </c>
      <c r="BO162" s="30">
        <v>500</v>
      </c>
      <c r="BP162">
        <v>9999999</v>
      </c>
      <c r="BQ162">
        <v>9999999</v>
      </c>
      <c r="BR162">
        <v>9999999</v>
      </c>
      <c r="BS162">
        <v>1</v>
      </c>
      <c r="BV162">
        <v>500</v>
      </c>
      <c r="BW162">
        <v>9999999</v>
      </c>
      <c r="BX162">
        <v>9999999</v>
      </c>
      <c r="BY162">
        <v>9999999</v>
      </c>
      <c r="BZ162">
        <v>1</v>
      </c>
      <c r="CD162">
        <v>500</v>
      </c>
      <c r="CE162">
        <v>9999999</v>
      </c>
      <c r="CF162">
        <v>9999999</v>
      </c>
      <c r="CG162">
        <v>9999999</v>
      </c>
      <c r="CK162">
        <v>500</v>
      </c>
      <c r="CL162">
        <f>AH162</f>
        <v>9999999</v>
      </c>
      <c r="CM162">
        <f>AO162</f>
        <v>9999999</v>
      </c>
      <c r="CN162">
        <f>AV162</f>
        <v>9999999</v>
      </c>
      <c r="CO162">
        <f>BB162</f>
        <v>9999999</v>
      </c>
      <c r="CP162">
        <f>BI162</f>
        <v>9999999</v>
      </c>
      <c r="CQ162">
        <f>BP162</f>
        <v>9999999</v>
      </c>
      <c r="CR162">
        <f>BW162</f>
        <v>9999999</v>
      </c>
      <c r="CS162">
        <f>SUM(CL162:CR162)</f>
        <v>69999993</v>
      </c>
      <c r="CU162">
        <v>500</v>
      </c>
      <c r="CV162">
        <f t="shared" ref="CV162:DB162" si="143">CL162/$CS162</f>
        <v>0.14285714285714285</v>
      </c>
      <c r="CW162">
        <f t="shared" si="143"/>
        <v>0.14285714285714285</v>
      </c>
      <c r="CX162">
        <f t="shared" si="143"/>
        <v>0.14285714285714285</v>
      </c>
      <c r="CY162">
        <f t="shared" si="143"/>
        <v>0.14285714285714285</v>
      </c>
      <c r="CZ162">
        <f t="shared" si="143"/>
        <v>0.14285714285714285</v>
      </c>
      <c r="DA162">
        <f t="shared" si="143"/>
        <v>0.14285714285714285</v>
      </c>
      <c r="DB162">
        <f t="shared" si="143"/>
        <v>0.14285714285714285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327"/>
  <sheetViews>
    <sheetView workbookViewId="0">
      <pane ySplit="4" topLeftCell="A5" activePane="bottomLeft" state="frozen"/>
      <selection pane="bottomLeft" activeCell="A23" sqref="A23:XFD23"/>
    </sheetView>
  </sheetViews>
  <sheetFormatPr baseColWidth="10" defaultColWidth="4.33203125" defaultRowHeight="15" x14ac:dyDescent="0.15"/>
  <cols>
    <col min="1" max="1" width="9.5" bestFit="1" customWidth="1"/>
    <col min="2" max="3" width="8.5" bestFit="1" customWidth="1"/>
    <col min="4" max="4" width="7.5" bestFit="1" customWidth="1"/>
    <col min="5" max="5" width="9.5" bestFit="1" customWidth="1"/>
    <col min="6" max="7" width="5.5" bestFit="1" customWidth="1"/>
    <col min="8" max="8" width="9.5" bestFit="1" customWidth="1"/>
    <col min="9" max="10" width="5.5" bestFit="1" customWidth="1"/>
    <col min="11" max="11" width="7.5" bestFit="1" customWidth="1"/>
    <col min="12" max="12" width="9.5" bestFit="1" customWidth="1"/>
    <col min="13" max="13" width="7.5" bestFit="1" customWidth="1"/>
    <col min="14" max="14" width="5.5" bestFit="1" customWidth="1"/>
    <col min="15" max="23" width="7.5" bestFit="1" customWidth="1"/>
    <col min="24" max="24" width="5.5" bestFit="1" customWidth="1"/>
    <col min="25" max="25" width="8.5" bestFit="1" customWidth="1"/>
    <col min="26" max="26" width="4.33203125" style="37"/>
    <col min="27" max="27" width="13.5" bestFit="1" customWidth="1"/>
    <col min="28" max="29" width="12.5" bestFit="1" customWidth="1"/>
    <col min="30" max="30" width="9.5" bestFit="1" customWidth="1"/>
    <col min="31" max="31" width="8.5" bestFit="1" customWidth="1"/>
    <col min="32" max="32" width="15.5" bestFit="1" customWidth="1"/>
    <col min="33" max="33" width="12.5" bestFit="1" customWidth="1"/>
    <col min="34" max="34" width="13.5" bestFit="1" customWidth="1"/>
    <col min="36" max="36" width="13.5" bestFit="1" customWidth="1"/>
    <col min="37" max="37" width="5.5" bestFit="1" customWidth="1"/>
  </cols>
  <sheetData>
    <row r="1" spans="1:42" x14ac:dyDescent="0.15">
      <c r="A1" t="s">
        <v>141</v>
      </c>
      <c r="B1" t="s">
        <v>142</v>
      </c>
      <c r="C1" t="s">
        <v>0</v>
      </c>
      <c r="D1" t="s">
        <v>1</v>
      </c>
      <c r="E1" t="s">
        <v>143</v>
      </c>
      <c r="F1" t="s">
        <v>144</v>
      </c>
      <c r="G1" t="s">
        <v>2</v>
      </c>
      <c r="H1" t="s">
        <v>145</v>
      </c>
      <c r="I1" t="s">
        <v>4</v>
      </c>
      <c r="J1" t="s">
        <v>3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146</v>
      </c>
      <c r="U1" t="s">
        <v>14</v>
      </c>
      <c r="V1" t="s">
        <v>147</v>
      </c>
      <c r="W1" t="s">
        <v>148</v>
      </c>
      <c r="X1" t="s">
        <v>87</v>
      </c>
      <c r="Y1" t="s">
        <v>152</v>
      </c>
      <c r="AA1" t="s">
        <v>149</v>
      </c>
      <c r="AB1" t="s">
        <v>150</v>
      </c>
      <c r="AC1" t="s">
        <v>151</v>
      </c>
      <c r="AD1" t="s">
        <v>131</v>
      </c>
      <c r="AE1" t="s">
        <v>42</v>
      </c>
      <c r="AF1" t="s">
        <v>153</v>
      </c>
      <c r="AH1" s="21" t="s">
        <v>397</v>
      </c>
      <c r="AI1" s="21"/>
      <c r="AJ1" t="s">
        <v>398</v>
      </c>
      <c r="AP1" s="21"/>
    </row>
    <row r="2" spans="1:42" x14ac:dyDescent="0.15">
      <c r="A2" s="1" t="s">
        <v>154</v>
      </c>
      <c r="B2" s="1" t="s">
        <v>155</v>
      </c>
      <c r="C2" s="1" t="s">
        <v>156</v>
      </c>
      <c r="D2" s="1" t="s">
        <v>157</v>
      </c>
      <c r="E2" s="1" t="s">
        <v>158</v>
      </c>
      <c r="F2" s="1" t="s">
        <v>159</v>
      </c>
      <c r="G2" s="1" t="s">
        <v>160</v>
      </c>
      <c r="H2" s="1" t="s">
        <v>161</v>
      </c>
      <c r="I2" s="1" t="s">
        <v>162</v>
      </c>
      <c r="J2" s="1" t="s">
        <v>163</v>
      </c>
      <c r="K2" s="1" t="s">
        <v>164</v>
      </c>
      <c r="L2" s="1" t="s">
        <v>165</v>
      </c>
      <c r="M2" s="1" t="s">
        <v>166</v>
      </c>
      <c r="N2" s="1" t="s">
        <v>167</v>
      </c>
      <c r="O2" s="1" t="s">
        <v>168</v>
      </c>
      <c r="P2" s="1" t="s">
        <v>169</v>
      </c>
      <c r="Q2" s="1" t="s">
        <v>170</v>
      </c>
      <c r="R2" s="1" t="s">
        <v>171</v>
      </c>
      <c r="S2" s="1" t="s">
        <v>172</v>
      </c>
      <c r="T2" s="1" t="s">
        <v>173</v>
      </c>
      <c r="U2" s="1" t="s">
        <v>174</v>
      </c>
      <c r="V2" s="1" t="s">
        <v>175</v>
      </c>
      <c r="W2" s="1" t="s">
        <v>176</v>
      </c>
      <c r="X2" s="1" t="s">
        <v>177</v>
      </c>
      <c r="Y2" t="s">
        <v>197</v>
      </c>
      <c r="AD2" t="s">
        <v>131</v>
      </c>
      <c r="AF2" s="8">
        <f>角色间职业划分!$Z$9</f>
        <v>0.3</v>
      </c>
      <c r="AG2" s="8"/>
      <c r="AH2" s="53">
        <f>角色属性总表!C40</f>
        <v>3</v>
      </c>
      <c r="AI2" s="53"/>
      <c r="AP2" s="5"/>
    </row>
    <row r="3" spans="1:42" x14ac:dyDescent="0.15">
      <c r="A3" s="1" t="s">
        <v>178</v>
      </c>
      <c r="B3" s="1" t="s">
        <v>178</v>
      </c>
      <c r="C3" s="1" t="s">
        <v>178</v>
      </c>
      <c r="D3" s="1" t="s">
        <v>178</v>
      </c>
      <c r="E3" s="1" t="s">
        <v>178</v>
      </c>
      <c r="F3" s="1" t="s">
        <v>178</v>
      </c>
      <c r="G3" s="1" t="s">
        <v>178</v>
      </c>
      <c r="H3" s="1" t="s">
        <v>178</v>
      </c>
      <c r="I3" s="1" t="s">
        <v>178</v>
      </c>
      <c r="J3" s="1" t="s">
        <v>178</v>
      </c>
      <c r="K3" s="1" t="s">
        <v>178</v>
      </c>
      <c r="L3" s="1" t="s">
        <v>178</v>
      </c>
      <c r="M3" s="1" t="s">
        <v>178</v>
      </c>
      <c r="N3" s="1" t="s">
        <v>178</v>
      </c>
      <c r="O3" s="1" t="s">
        <v>178</v>
      </c>
      <c r="P3" s="1" t="s">
        <v>178</v>
      </c>
      <c r="Q3" s="1" t="s">
        <v>178</v>
      </c>
      <c r="R3" s="1" t="s">
        <v>178</v>
      </c>
      <c r="S3" s="1" t="s">
        <v>178</v>
      </c>
      <c r="T3" s="1" t="s">
        <v>178</v>
      </c>
      <c r="U3" s="1" t="s">
        <v>178</v>
      </c>
      <c r="V3" s="1" t="s">
        <v>178</v>
      </c>
      <c r="W3" s="1" t="s">
        <v>178</v>
      </c>
      <c r="X3" s="1" t="s">
        <v>178</v>
      </c>
      <c r="Y3" t="s">
        <v>178</v>
      </c>
    </row>
    <row r="4" spans="1:42" x14ac:dyDescent="0.15">
      <c r="A4" s="1" t="s">
        <v>179</v>
      </c>
      <c r="B4" s="1" t="s">
        <v>155</v>
      </c>
      <c r="C4" s="1" t="s">
        <v>156</v>
      </c>
      <c r="D4" s="1" t="s">
        <v>157</v>
      </c>
      <c r="E4" s="1" t="s">
        <v>158</v>
      </c>
      <c r="F4" s="1" t="s">
        <v>159</v>
      </c>
      <c r="G4" s="1" t="s">
        <v>160</v>
      </c>
      <c r="H4" s="1" t="s">
        <v>161</v>
      </c>
      <c r="I4" s="1" t="s">
        <v>162</v>
      </c>
      <c r="J4" s="1" t="s">
        <v>163</v>
      </c>
      <c r="K4" s="1" t="s">
        <v>164</v>
      </c>
      <c r="L4" s="1" t="s">
        <v>165</v>
      </c>
      <c r="M4" s="1" t="s">
        <v>166</v>
      </c>
      <c r="N4" s="1" t="s">
        <v>167</v>
      </c>
      <c r="O4" s="1" t="s">
        <v>168</v>
      </c>
      <c r="P4" s="1" t="s">
        <v>169</v>
      </c>
      <c r="Q4" s="1" t="s">
        <v>170</v>
      </c>
      <c r="R4" s="1" t="s">
        <v>171</v>
      </c>
      <c r="S4" s="1" t="s">
        <v>172</v>
      </c>
      <c r="T4" s="1" t="s">
        <v>173</v>
      </c>
      <c r="U4" s="1" t="s">
        <v>174</v>
      </c>
      <c r="V4" s="1" t="s">
        <v>175</v>
      </c>
      <c r="W4" s="1" t="s">
        <v>176</v>
      </c>
      <c r="X4" s="1" t="s">
        <v>177</v>
      </c>
      <c r="Y4" t="s">
        <v>197</v>
      </c>
      <c r="AF4" t="s">
        <v>180</v>
      </c>
    </row>
    <row r="5" spans="1:42" x14ac:dyDescent="0.15">
      <c r="A5">
        <v>1</v>
      </c>
      <c r="B5">
        <f>ROUND(VLOOKUP(X5,角色属性总表!AG:AI,2,FALSE)/角色属性总表!$C$34,0)</f>
        <v>28</v>
      </c>
      <c r="C5">
        <f>ROUND(VLOOKUP(X5,角色属性总表!Y:AE,3,FALSE)/J5,0)</f>
        <v>5</v>
      </c>
      <c r="D5">
        <f>ROUND(VLOOKUP(X5,角色属性总表!AG:AI,3,FALSE)/角色属性总表!$C$35,0)</f>
        <v>30</v>
      </c>
      <c r="E5">
        <f>INT(AD5*AB5)</f>
        <v>66</v>
      </c>
      <c r="F5">
        <f>ROUND(AC5/D5,0)</f>
        <v>29</v>
      </c>
      <c r="G5">
        <f>ROUND(AB5/B5,0)</f>
        <v>6</v>
      </c>
      <c r="H5">
        <v>0</v>
      </c>
      <c r="I5">
        <f>AH2</f>
        <v>3</v>
      </c>
      <c r="J5">
        <f>VLOOKUP(AA5,角色间职业划分!P:AP,20,FALSE)</f>
        <v>10</v>
      </c>
      <c r="K5">
        <f>IF(X5=500,100,VLOOKUP(AA5,角色间职业划分!P:AP,22,FALSE))</f>
        <v>120</v>
      </c>
      <c r="L5">
        <f>IF(X5=500,K5,VLOOKUP(AA5,角色间职业划分!P:AP,23,FALSE))</f>
        <v>60</v>
      </c>
      <c r="M5">
        <f>VLOOKUP(AA5,角色间职业划分!P:AP,24,FALSE)</f>
        <v>0</v>
      </c>
      <c r="N5">
        <f>VLOOKUP(AA5,角色间职业划分!P:AP,14)*100</f>
        <v>95</v>
      </c>
      <c r="O5">
        <f>VLOOKUP(AA5,角色间职业划分!P:Z,9,FALSE)</f>
        <v>0</v>
      </c>
      <c r="P5">
        <f>VLOOKUP(AA5,角色间职业划分!P:AP,10,FALSE)</f>
        <v>0</v>
      </c>
      <c r="Q5">
        <f>VLOOKUP(AA5,角色间职业划分!P:AP,15,FALSE)</f>
        <v>0</v>
      </c>
      <c r="R5">
        <f>VLOOKUP(AA5,角色间职业划分!P:AP,16,FALSE)</f>
        <v>0</v>
      </c>
      <c r="S5">
        <f>VLOOKUP(AA5,角色间职业划分!P:AP,17,FALSE)</f>
        <v>0</v>
      </c>
      <c r="T5">
        <f>VLOOKUP(AA5,角色间职业划分!P:AP,18,FALSE)</f>
        <v>0</v>
      </c>
      <c r="U5">
        <f>VLOOKUP(AA5,角色间职业划分!P:AP,27,FALSE)</f>
        <v>0</v>
      </c>
      <c r="V5">
        <f>(AF5-AF$2)*100</f>
        <v>4.9999999999999991</v>
      </c>
      <c r="W5">
        <f>VLOOKUP(AA5,角色间职业划分!P:Q,2,FALSE)</f>
        <v>1</v>
      </c>
      <c r="X5">
        <v>1</v>
      </c>
      <c r="Y5">
        <f>INT(VLOOKUP(X5,角色属性总表!AG:AH,2,FALSE)*角色属性总表!$C$38)</f>
        <v>198</v>
      </c>
      <c r="AA5">
        <v>1</v>
      </c>
      <c r="AB5">
        <f>VLOOKUP(X5,角色属性总表!AG:AI,2,FALSE)*VLOOKUP(角色等级属性!AA5,角色间职业划分!P:AG,13,FALSE)/角色间职业划分!$AB$9</f>
        <v>166.73684210526321</v>
      </c>
      <c r="AC5">
        <f>VLOOKUP(X5,角色属性总表!AG:AI,3,FALSE)*VLOOKUP(AA5,角色间职业划分!P:AG,8,FALSE)/角色间职业划分!$W$9</f>
        <v>858</v>
      </c>
      <c r="AD5">
        <f>VLOOKUP(AA5,角色间职业划分!P:AP,26,FALSE)</f>
        <v>0.4</v>
      </c>
      <c r="AE5">
        <f>VLOOKUP(X5,角色属性总表!I:Q,3,FALSE)</f>
        <v>88.704000000000008</v>
      </c>
      <c r="AF5">
        <f>VLOOKUP(AA5,角色间职业划分!P:AP,11,FALSE)</f>
        <v>0.35</v>
      </c>
      <c r="AG5">
        <f>((AF$2*X5*X5*180)/(SQRT(X5*100)-AF$2*X5))</f>
        <v>5.5670103092783512</v>
      </c>
      <c r="AH5">
        <f>D5*AH$2</f>
        <v>90</v>
      </c>
      <c r="AJ5">
        <f>AG5-AH5</f>
        <v>-84.432989690721655</v>
      </c>
      <c r="AK5">
        <v>1</v>
      </c>
    </row>
    <row r="6" spans="1:42" x14ac:dyDescent="0.15">
      <c r="A6">
        <v>2</v>
      </c>
      <c r="B6">
        <f>ROUND(VLOOKUP(X6,角色属性总表!AG:AI,2,FALSE)/角色属性总表!$C$34,0)</f>
        <v>31</v>
      </c>
      <c r="C6">
        <f>ROUND(VLOOKUP(X6,角色属性总表!Y:AE,3,FALSE)/J6,0)</f>
        <v>6</v>
      </c>
      <c r="D6">
        <f>ROUND(VLOOKUP(X6,角色属性总表!AG:AI,3,FALSE)/角色属性总表!$C$35,0)</f>
        <v>32</v>
      </c>
      <c r="E6">
        <f t="shared" ref="E6:E69" si="0">INT(AD6*AB6)</f>
        <v>72</v>
      </c>
      <c r="F6">
        <f t="shared" ref="F6:F69" si="1">ROUND(AC6/D6,0)</f>
        <v>29</v>
      </c>
      <c r="G6">
        <f t="shared" ref="G6:G69" si="2">ROUND(AB6/B6,0)</f>
        <v>6</v>
      </c>
      <c r="H6">
        <v>0</v>
      </c>
      <c r="I6">
        <f>I5</f>
        <v>3</v>
      </c>
      <c r="J6">
        <f>VLOOKUP(AA6,角色间职业划分!P:AP,20,FALSE)</f>
        <v>10</v>
      </c>
      <c r="K6">
        <f>IF(X6=500,100,VLOOKUP(AA6,角色间职业划分!P:AP,22,FALSE))</f>
        <v>120</v>
      </c>
      <c r="L6">
        <f>IF(X6=500,K6,VLOOKUP(AA6,角色间职业划分!P:AP,23,FALSE))</f>
        <v>60</v>
      </c>
      <c r="M6">
        <f>VLOOKUP(AA6,角色间职业划分!P:AP,24,FALSE)</f>
        <v>0</v>
      </c>
      <c r="N6">
        <f>VLOOKUP(AA6,角色间职业划分!P:AP,14)*100</f>
        <v>95</v>
      </c>
      <c r="O6">
        <f>VLOOKUP(AA6,角色间职业划分!P:Z,9,FALSE)</f>
        <v>0</v>
      </c>
      <c r="P6">
        <f>VLOOKUP(AA6,角色间职业划分!P:AP,10,FALSE)</f>
        <v>0</v>
      </c>
      <c r="Q6">
        <f>VLOOKUP(AA6,角色间职业划分!P:AP,15,FALSE)</f>
        <v>0</v>
      </c>
      <c r="R6">
        <f>VLOOKUP(AA6,角色间职业划分!P:AP,16,FALSE)</f>
        <v>0</v>
      </c>
      <c r="S6">
        <f>VLOOKUP(AA6,角色间职业划分!P:AP,17,FALSE)</f>
        <v>0</v>
      </c>
      <c r="T6">
        <f>VLOOKUP(AA6,角色间职业划分!P:AP,18,FALSE)</f>
        <v>0</v>
      </c>
      <c r="U6">
        <f>VLOOKUP(AA6,角色间职业划分!P:AP,27,FALSE)</f>
        <v>0</v>
      </c>
      <c r="V6">
        <f t="shared" ref="V6:V69" si="3">(AF6-AF$2)*100</f>
        <v>4.9999999999999991</v>
      </c>
      <c r="W6">
        <f>VLOOKUP(AA6,角色间职业划分!P:Q,2,FALSE)</f>
        <v>1</v>
      </c>
      <c r="X6">
        <f>IF(X5=100,500,IF(X5=500,1,X5+1))</f>
        <v>2</v>
      </c>
      <c r="Y6">
        <f>INT(VLOOKUP(X6,角色属性总表!AG:AH,2,FALSE)*角色属性总表!$C$38)</f>
        <v>216</v>
      </c>
      <c r="AA6">
        <f>IF(X6=1,AA5+1,AA5)</f>
        <v>1</v>
      </c>
      <c r="AB6">
        <f>VLOOKUP(X6,角色属性总表!AG:AI,2,FALSE)*VLOOKUP(角色等级属性!AA6,角色间职业划分!P:AG,13,FALSE)/角色间职业划分!$AB$9</f>
        <v>181.89473684210529</v>
      </c>
      <c r="AC6">
        <f>VLOOKUP(X6,角色属性总表!AG:AI,3,FALSE)*VLOOKUP(AA6,角色间职业划分!P:AG,8,FALSE)/角色间职业划分!$W$9</f>
        <v>936</v>
      </c>
      <c r="AD6">
        <f>VLOOKUP(AA6,角色间职业划分!P:AP,26,FALSE)</f>
        <v>0.4</v>
      </c>
      <c r="AE6">
        <f>VLOOKUP(X6,角色属性总表!I:Q,3,FALSE)</f>
        <v>96.768000000000001</v>
      </c>
      <c r="AF6">
        <f>VLOOKUP(AA6,角色间职业划分!P:AP,11,FALSE)</f>
        <v>0.35</v>
      </c>
      <c r="AG6">
        <f t="shared" ref="AG6:AG69" si="4">((AF$2*X6*X6*180)/(SQRT(X6*100)-AF$2*X6))</f>
        <v>15.950216863984597</v>
      </c>
      <c r="AH6">
        <f t="shared" ref="AH6:AH69" si="5">D6*AH$2</f>
        <v>96</v>
      </c>
      <c r="AJ6">
        <f t="shared" ref="AJ6:AJ69" si="6">AG6-AH6</f>
        <v>-80.049783136015407</v>
      </c>
      <c r="AK6">
        <v>2</v>
      </c>
    </row>
    <row r="7" spans="1:42" x14ac:dyDescent="0.15">
      <c r="A7">
        <v>3</v>
      </c>
      <c r="B7">
        <f>ROUND(VLOOKUP(X7,角色属性总表!AG:AI,2,FALSE)/角色属性总表!$C$34,0)</f>
        <v>33</v>
      </c>
      <c r="C7">
        <f>ROUND(VLOOKUP(X7,角色属性总表!Y:AE,3,FALSE)/J7,0)</f>
        <v>6</v>
      </c>
      <c r="D7">
        <f>ROUND(VLOOKUP(X7,角色属性总表!AG:AI,3,FALSE)/角色属性总表!$C$35,0)</f>
        <v>35</v>
      </c>
      <c r="E7">
        <f t="shared" si="0"/>
        <v>78</v>
      </c>
      <c r="F7">
        <f t="shared" si="1"/>
        <v>29</v>
      </c>
      <c r="G7">
        <f t="shared" si="2"/>
        <v>6</v>
      </c>
      <c r="H7">
        <v>0</v>
      </c>
      <c r="I7">
        <f t="shared" ref="I7:I70" si="7">I6</f>
        <v>3</v>
      </c>
      <c r="J7">
        <f>VLOOKUP(AA7,角色间职业划分!P:AP,20,FALSE)</f>
        <v>10</v>
      </c>
      <c r="K7">
        <f>IF(X7=500,100,VLOOKUP(AA7,角色间职业划分!P:AP,22,FALSE))</f>
        <v>120</v>
      </c>
      <c r="L7">
        <f>IF(X7=500,K7,VLOOKUP(AA7,角色间职业划分!P:AP,23,FALSE))</f>
        <v>60</v>
      </c>
      <c r="M7">
        <f>VLOOKUP(AA7,角色间职业划分!P:AP,24,FALSE)</f>
        <v>0</v>
      </c>
      <c r="N7">
        <f>VLOOKUP(AA7,角色间职业划分!P:AP,14)*100</f>
        <v>95</v>
      </c>
      <c r="O7">
        <f>VLOOKUP(AA7,角色间职业划分!P:Z,9,FALSE)</f>
        <v>0</v>
      </c>
      <c r="P7">
        <f>VLOOKUP(AA7,角色间职业划分!P:AP,10,FALSE)</f>
        <v>0</v>
      </c>
      <c r="Q7">
        <f>VLOOKUP(AA7,角色间职业划分!P:AP,15,FALSE)</f>
        <v>0</v>
      </c>
      <c r="R7">
        <f>VLOOKUP(AA7,角色间职业划分!P:AP,16,FALSE)</f>
        <v>0</v>
      </c>
      <c r="S7">
        <f>VLOOKUP(AA7,角色间职业划分!P:AP,17,FALSE)</f>
        <v>0</v>
      </c>
      <c r="T7">
        <f>VLOOKUP(AA7,角色间职业划分!P:AP,18,FALSE)</f>
        <v>0</v>
      </c>
      <c r="U7">
        <f>VLOOKUP(AA7,角色间职业划分!P:AP,27,FALSE)</f>
        <v>0</v>
      </c>
      <c r="V7">
        <f t="shared" si="3"/>
        <v>4.9999999999999991</v>
      </c>
      <c r="W7">
        <f>VLOOKUP(AA7,角色间职业划分!P:Q,2,FALSE)</f>
        <v>1</v>
      </c>
      <c r="X7">
        <f t="shared" ref="X7:X70" si="8">IF(X6=100,500,IF(X6=500,1,X6+1))</f>
        <v>3</v>
      </c>
      <c r="Y7">
        <f>INT(VLOOKUP(X7,角色属性总表!AG:AH,2,FALSE)*角色属性总表!$C$38)</f>
        <v>234</v>
      </c>
      <c r="AA7">
        <f t="shared" ref="AA7:AA70" si="9">IF(X7=1,AA6+1,AA6)</f>
        <v>1</v>
      </c>
      <c r="AB7">
        <f>VLOOKUP(X7,角色属性总表!AG:AI,2,FALSE)*VLOOKUP(角色等级属性!AA7,角色间职业划分!P:AG,13,FALSE)/角色间职业划分!$AB$9</f>
        <v>197.05263157894737</v>
      </c>
      <c r="AC7">
        <f>VLOOKUP(X7,角色属性总表!AG:AI,3,FALSE)*VLOOKUP(AA7,角色间职业划分!P:AG,8,FALSE)/角色间职业划分!$W$9</f>
        <v>1014</v>
      </c>
      <c r="AD7">
        <f>VLOOKUP(AA7,角色间职业划分!P:AP,26,FALSE)</f>
        <v>0.4</v>
      </c>
      <c r="AE7">
        <f>VLOOKUP(X7,角色属性总表!I:Q,3,FALSE)</f>
        <v>104.83200000000001</v>
      </c>
      <c r="AF7">
        <f>VLOOKUP(AA7,角色间职业划分!P:AP,11,FALSE)</f>
        <v>0.35</v>
      </c>
      <c r="AG7">
        <f t="shared" si="4"/>
        <v>29.597135348055552</v>
      </c>
      <c r="AH7">
        <f t="shared" si="5"/>
        <v>105</v>
      </c>
      <c r="AJ7">
        <f t="shared" si="6"/>
        <v>-75.402864651944441</v>
      </c>
      <c r="AK7">
        <v>3</v>
      </c>
    </row>
    <row r="8" spans="1:42" x14ac:dyDescent="0.15">
      <c r="A8">
        <v>4</v>
      </c>
      <c r="B8">
        <f>ROUND(VLOOKUP(X8,角色属性总表!AG:AI,2,FALSE)/角色属性总表!$C$34,0)</f>
        <v>36</v>
      </c>
      <c r="C8">
        <f>ROUND(VLOOKUP(X8,角色属性总表!Y:AE,3,FALSE)/J8,0)</f>
        <v>7</v>
      </c>
      <c r="D8">
        <f>ROUND(VLOOKUP(X8,角色属性总表!AG:AI,3,FALSE)/角色属性总表!$C$35,0)</f>
        <v>38</v>
      </c>
      <c r="E8">
        <f t="shared" si="0"/>
        <v>84</v>
      </c>
      <c r="F8">
        <f t="shared" si="1"/>
        <v>29</v>
      </c>
      <c r="G8">
        <f t="shared" si="2"/>
        <v>6</v>
      </c>
      <c r="H8">
        <v>0</v>
      </c>
      <c r="I8">
        <f t="shared" si="7"/>
        <v>3</v>
      </c>
      <c r="J8">
        <f>VLOOKUP(AA8,角色间职业划分!P:AP,20,FALSE)</f>
        <v>10</v>
      </c>
      <c r="K8">
        <f>IF(X8=500,100,VLOOKUP(AA8,角色间职业划分!P:AP,22,FALSE))</f>
        <v>120</v>
      </c>
      <c r="L8">
        <f>IF(X8=500,K8,VLOOKUP(AA8,角色间职业划分!P:AP,23,FALSE))</f>
        <v>60</v>
      </c>
      <c r="M8">
        <f>VLOOKUP(AA8,角色间职业划分!P:AP,24,FALSE)</f>
        <v>0</v>
      </c>
      <c r="N8">
        <f>VLOOKUP(AA8,角色间职业划分!P:AP,14)*100</f>
        <v>95</v>
      </c>
      <c r="O8">
        <f>VLOOKUP(AA8,角色间职业划分!P:Z,9,FALSE)</f>
        <v>0</v>
      </c>
      <c r="P8">
        <f>VLOOKUP(AA8,角色间职业划分!P:AP,10,FALSE)</f>
        <v>0</v>
      </c>
      <c r="Q8">
        <f>VLOOKUP(AA8,角色间职业划分!P:AP,15,FALSE)</f>
        <v>0</v>
      </c>
      <c r="R8">
        <f>VLOOKUP(AA8,角色间职业划分!P:AP,16,FALSE)</f>
        <v>0</v>
      </c>
      <c r="S8">
        <f>VLOOKUP(AA8,角色间职业划分!P:AP,17,FALSE)</f>
        <v>0</v>
      </c>
      <c r="T8">
        <f>VLOOKUP(AA8,角色间职业划分!P:AP,18,FALSE)</f>
        <v>0</v>
      </c>
      <c r="U8">
        <f>VLOOKUP(AA8,角色间职业划分!P:AP,27,FALSE)</f>
        <v>0</v>
      </c>
      <c r="V8">
        <f t="shared" si="3"/>
        <v>4.9999999999999991</v>
      </c>
      <c r="W8">
        <f>VLOOKUP(AA8,角色间职业划分!P:Q,2,FALSE)</f>
        <v>1</v>
      </c>
      <c r="X8">
        <f t="shared" si="8"/>
        <v>4</v>
      </c>
      <c r="Y8">
        <f>INT(VLOOKUP(X8,角色属性总表!AG:AH,2,FALSE)*角色属性总表!$C$38)</f>
        <v>252</v>
      </c>
      <c r="AA8">
        <f t="shared" si="9"/>
        <v>1</v>
      </c>
      <c r="AB8">
        <f>VLOOKUP(X8,角色属性总表!AG:AI,2,FALSE)*VLOOKUP(角色等级属性!AA8,角色间职业划分!P:AG,13,FALSE)/角色间职业划分!$AB$9</f>
        <v>212.21052631578948</v>
      </c>
      <c r="AC8">
        <f>VLOOKUP(X8,角色属性总表!AG:AI,3,FALSE)*VLOOKUP(AA8,角色间职业划分!P:AG,8,FALSE)/角色间职业划分!$W$9</f>
        <v>1092</v>
      </c>
      <c r="AD8">
        <f>VLOOKUP(AA8,角色间职业划分!P:AP,26,FALSE)</f>
        <v>0.4</v>
      </c>
      <c r="AE8">
        <f>VLOOKUP(X8,角色属性总表!I:Q,3,FALSE)</f>
        <v>112.89599999999999</v>
      </c>
      <c r="AF8">
        <f>VLOOKUP(AA8,角色间职业划分!P:AP,11,FALSE)</f>
        <v>0.35</v>
      </c>
      <c r="AG8">
        <f t="shared" si="4"/>
        <v>45.957446808510639</v>
      </c>
      <c r="AH8">
        <f t="shared" si="5"/>
        <v>114</v>
      </c>
      <c r="AJ8">
        <f t="shared" si="6"/>
        <v>-68.042553191489361</v>
      </c>
      <c r="AK8">
        <v>4</v>
      </c>
    </row>
    <row r="9" spans="1:42" x14ac:dyDescent="0.15">
      <c r="A9">
        <v>5</v>
      </c>
      <c r="B9">
        <f>ROUND(VLOOKUP(X9,角色属性总表!AG:AI,2,FALSE)/角色属性总表!$C$34,0)</f>
        <v>39</v>
      </c>
      <c r="C9">
        <f>ROUND(VLOOKUP(X9,角色属性总表!Y:AE,3,FALSE)/J9,0)</f>
        <v>7</v>
      </c>
      <c r="D9">
        <f>ROUND(VLOOKUP(X9,角色属性总表!AG:AI,3,FALSE)/角色属性总表!$C$35,0)</f>
        <v>40</v>
      </c>
      <c r="E9">
        <f t="shared" si="0"/>
        <v>90</v>
      </c>
      <c r="F9">
        <f t="shared" si="1"/>
        <v>29</v>
      </c>
      <c r="G9">
        <f t="shared" si="2"/>
        <v>6</v>
      </c>
      <c r="H9">
        <v>0</v>
      </c>
      <c r="I9">
        <f t="shared" si="7"/>
        <v>3</v>
      </c>
      <c r="J9">
        <f>VLOOKUP(AA9,角色间职业划分!P:AP,20,FALSE)</f>
        <v>10</v>
      </c>
      <c r="K9">
        <f>IF(X9=500,100,VLOOKUP(AA9,角色间职业划分!P:AP,22,FALSE))</f>
        <v>120</v>
      </c>
      <c r="L9">
        <f>IF(X9=500,K9,VLOOKUP(AA9,角色间职业划分!P:AP,23,FALSE))</f>
        <v>60</v>
      </c>
      <c r="M9">
        <f>VLOOKUP(AA9,角色间职业划分!P:AP,24,FALSE)</f>
        <v>0</v>
      </c>
      <c r="N9">
        <f>VLOOKUP(AA9,角色间职业划分!P:AP,14)*100</f>
        <v>95</v>
      </c>
      <c r="O9">
        <f>VLOOKUP(AA9,角色间职业划分!P:Z,9,FALSE)</f>
        <v>0</v>
      </c>
      <c r="P9">
        <f>VLOOKUP(AA9,角色间职业划分!P:AP,10,FALSE)</f>
        <v>0</v>
      </c>
      <c r="Q9">
        <f>VLOOKUP(AA9,角色间职业划分!P:AP,15,FALSE)</f>
        <v>0</v>
      </c>
      <c r="R9">
        <f>VLOOKUP(AA9,角色间职业划分!P:AP,16,FALSE)</f>
        <v>0</v>
      </c>
      <c r="S9">
        <f>VLOOKUP(AA9,角色间职业划分!P:AP,17,FALSE)</f>
        <v>0</v>
      </c>
      <c r="T9">
        <f>VLOOKUP(AA9,角色间职业划分!P:AP,18,FALSE)</f>
        <v>0</v>
      </c>
      <c r="U9">
        <f>VLOOKUP(AA9,角色间职业划分!P:AP,27,FALSE)</f>
        <v>0</v>
      </c>
      <c r="V9">
        <f t="shared" si="3"/>
        <v>4.9999999999999991</v>
      </c>
      <c r="W9">
        <f>VLOOKUP(AA9,角色间职业划分!P:Q,2,FALSE)</f>
        <v>1</v>
      </c>
      <c r="X9">
        <f t="shared" si="8"/>
        <v>5</v>
      </c>
      <c r="Y9">
        <f>INT(VLOOKUP(X9,角色属性总表!AG:AH,2,FALSE)*角色属性总表!$C$38)</f>
        <v>270</v>
      </c>
      <c r="AA9">
        <f t="shared" si="9"/>
        <v>1</v>
      </c>
      <c r="AB9">
        <f>VLOOKUP(X9,角色属性总表!AG:AI,2,FALSE)*VLOOKUP(角色等级属性!AA9,角色间职业划分!P:AG,13,FALSE)/角色间职业划分!$AB$9</f>
        <v>227.36842105263159</v>
      </c>
      <c r="AC9">
        <f>VLOOKUP(X9,角色属性总表!AG:AI,3,FALSE)*VLOOKUP(AA9,角色间职业划分!P:AG,8,FALSE)/角色间职业划分!$W$9</f>
        <v>1170</v>
      </c>
      <c r="AD9">
        <f>VLOOKUP(AA9,角色间职业划分!P:AP,26,FALSE)</f>
        <v>0.4</v>
      </c>
      <c r="AE9">
        <f>VLOOKUP(X9,角色属性总表!I:Q,3,FALSE)</f>
        <v>120.96000000000001</v>
      </c>
      <c r="AF9">
        <f>VLOOKUP(AA9,角色间职业划分!P:AP,11,FALSE)</f>
        <v>0.35</v>
      </c>
      <c r="AG9">
        <f t="shared" si="4"/>
        <v>64.715053131586458</v>
      </c>
      <c r="AH9">
        <f t="shared" si="5"/>
        <v>120</v>
      </c>
      <c r="AJ9">
        <f t="shared" si="6"/>
        <v>-55.284946868413542</v>
      </c>
      <c r="AK9">
        <v>5</v>
      </c>
    </row>
    <row r="10" spans="1:42" x14ac:dyDescent="0.15">
      <c r="A10">
        <v>6</v>
      </c>
      <c r="B10">
        <f>ROUND(VLOOKUP(X10,角色属性总表!AG:AI,2,FALSE)/角色属性总表!$C$34,0)</f>
        <v>41</v>
      </c>
      <c r="C10">
        <f>ROUND(VLOOKUP(X10,角色属性总表!Y:AE,3,FALSE)/J10,0)</f>
        <v>8</v>
      </c>
      <c r="D10">
        <f>ROUND(VLOOKUP(X10,角色属性总表!AG:AI,3,FALSE)/角色属性总表!$C$35,0)</f>
        <v>43</v>
      </c>
      <c r="E10">
        <f t="shared" si="0"/>
        <v>97</v>
      </c>
      <c r="F10">
        <f t="shared" si="1"/>
        <v>29</v>
      </c>
      <c r="G10">
        <f t="shared" si="2"/>
        <v>6</v>
      </c>
      <c r="H10">
        <v>0</v>
      </c>
      <c r="I10">
        <f t="shared" si="7"/>
        <v>3</v>
      </c>
      <c r="J10">
        <f>VLOOKUP(AA10,角色间职业划分!P:AP,20,FALSE)</f>
        <v>10</v>
      </c>
      <c r="K10">
        <f>IF(X10=500,100,VLOOKUP(AA10,角色间职业划分!P:AP,22,FALSE))</f>
        <v>120</v>
      </c>
      <c r="L10">
        <f>IF(X10=500,K10,VLOOKUP(AA10,角色间职业划分!P:AP,23,FALSE))</f>
        <v>60</v>
      </c>
      <c r="M10">
        <f>VLOOKUP(AA10,角色间职业划分!P:AP,24,FALSE)</f>
        <v>0</v>
      </c>
      <c r="N10">
        <f>VLOOKUP(AA10,角色间职业划分!P:AP,14)*100</f>
        <v>95</v>
      </c>
      <c r="O10">
        <f>VLOOKUP(AA10,角色间职业划分!P:Z,9,FALSE)</f>
        <v>0</v>
      </c>
      <c r="P10">
        <f>VLOOKUP(AA10,角色间职业划分!P:AP,10,FALSE)</f>
        <v>0</v>
      </c>
      <c r="Q10">
        <f>VLOOKUP(AA10,角色间职业划分!P:AP,15,FALSE)</f>
        <v>0</v>
      </c>
      <c r="R10">
        <f>VLOOKUP(AA10,角色间职业划分!P:AP,16,FALSE)</f>
        <v>0</v>
      </c>
      <c r="S10">
        <f>VLOOKUP(AA10,角色间职业划分!P:AP,17,FALSE)</f>
        <v>0</v>
      </c>
      <c r="T10">
        <f>VLOOKUP(AA10,角色间职业划分!P:AP,18,FALSE)</f>
        <v>0</v>
      </c>
      <c r="U10">
        <f>VLOOKUP(AA10,角色间职业划分!P:AP,27,FALSE)</f>
        <v>0</v>
      </c>
      <c r="V10">
        <f t="shared" si="3"/>
        <v>4.9999999999999991</v>
      </c>
      <c r="W10">
        <f>VLOOKUP(AA10,角色间职业划分!P:Q,2,FALSE)</f>
        <v>1</v>
      </c>
      <c r="X10">
        <f t="shared" si="8"/>
        <v>6</v>
      </c>
      <c r="Y10">
        <f>INT(VLOOKUP(X10,角色属性总表!AG:AH,2,FALSE)*角色属性总表!$C$38)</f>
        <v>288</v>
      </c>
      <c r="AA10">
        <f t="shared" si="9"/>
        <v>1</v>
      </c>
      <c r="AB10">
        <f>VLOOKUP(X10,角色属性总表!AG:AI,2,FALSE)*VLOOKUP(角色等级属性!AA10,角色间职业划分!P:AG,13,FALSE)/角色间职业划分!$AB$9</f>
        <v>242.5263157894737</v>
      </c>
      <c r="AC10">
        <f>VLOOKUP(X10,角色属性总表!AG:AI,3,FALSE)*VLOOKUP(AA10,角色间职业划分!P:AG,8,FALSE)/角色间职业划分!$W$9</f>
        <v>1248</v>
      </c>
      <c r="AD10">
        <f>VLOOKUP(AA10,角色间职业划分!P:AP,26,FALSE)</f>
        <v>0.4</v>
      </c>
      <c r="AE10">
        <f>VLOOKUP(X10,角色属性总表!I:Q,3,FALSE)</f>
        <v>129.024</v>
      </c>
      <c r="AF10">
        <f>VLOOKUP(AA10,角色间职业划分!P:AP,11,FALSE)</f>
        <v>0.35</v>
      </c>
      <c r="AG10">
        <f t="shared" si="4"/>
        <v>85.658020979464069</v>
      </c>
      <c r="AH10">
        <f t="shared" si="5"/>
        <v>129</v>
      </c>
      <c r="AJ10">
        <f t="shared" si="6"/>
        <v>-43.341979020535931</v>
      </c>
      <c r="AK10">
        <v>6</v>
      </c>
    </row>
    <row r="11" spans="1:42" x14ac:dyDescent="0.15">
      <c r="A11">
        <v>7</v>
      </c>
      <c r="B11">
        <f>ROUND(VLOOKUP(X11,角色属性总表!AG:AI,2,FALSE)/角色属性总表!$C$34,0)</f>
        <v>44</v>
      </c>
      <c r="C11">
        <f>ROUND(VLOOKUP(X11,角色属性总表!Y:AE,3,FALSE)/J11,0)</f>
        <v>8</v>
      </c>
      <c r="D11">
        <f>ROUND(VLOOKUP(X11,角色属性总表!AG:AI,3,FALSE)/角色属性总表!$C$35,0)</f>
        <v>46</v>
      </c>
      <c r="E11">
        <f t="shared" si="0"/>
        <v>103</v>
      </c>
      <c r="F11">
        <f t="shared" si="1"/>
        <v>29</v>
      </c>
      <c r="G11">
        <f t="shared" si="2"/>
        <v>6</v>
      </c>
      <c r="H11">
        <v>0</v>
      </c>
      <c r="I11">
        <f t="shared" si="7"/>
        <v>3</v>
      </c>
      <c r="J11">
        <f>VLOOKUP(AA11,角色间职业划分!P:AP,20,FALSE)</f>
        <v>10</v>
      </c>
      <c r="K11">
        <f>IF(X11=500,100,VLOOKUP(AA11,角色间职业划分!P:AP,22,FALSE))</f>
        <v>120</v>
      </c>
      <c r="L11">
        <f>IF(X11=500,K11,VLOOKUP(AA11,角色间职业划分!P:AP,23,FALSE))</f>
        <v>60</v>
      </c>
      <c r="M11">
        <f>VLOOKUP(AA11,角色间职业划分!P:AP,24,FALSE)</f>
        <v>0</v>
      </c>
      <c r="N11">
        <f>VLOOKUP(AA11,角色间职业划分!P:AP,14)*100</f>
        <v>95</v>
      </c>
      <c r="O11">
        <f>VLOOKUP(AA11,角色间职业划分!P:Z,9,FALSE)</f>
        <v>0</v>
      </c>
      <c r="P11">
        <f>VLOOKUP(AA11,角色间职业划分!P:AP,10,FALSE)</f>
        <v>0</v>
      </c>
      <c r="Q11">
        <f>VLOOKUP(AA11,角色间职业划分!P:AP,15,FALSE)</f>
        <v>0</v>
      </c>
      <c r="R11">
        <f>VLOOKUP(AA11,角色间职业划分!P:AP,16,FALSE)</f>
        <v>0</v>
      </c>
      <c r="S11">
        <f>VLOOKUP(AA11,角色间职业划分!P:AP,17,FALSE)</f>
        <v>0</v>
      </c>
      <c r="T11">
        <f>VLOOKUP(AA11,角色间职业划分!P:AP,18,FALSE)</f>
        <v>0</v>
      </c>
      <c r="U11">
        <f>VLOOKUP(AA11,角色间职业划分!P:AP,27,FALSE)</f>
        <v>0</v>
      </c>
      <c r="V11">
        <f t="shared" si="3"/>
        <v>4.9999999999999991</v>
      </c>
      <c r="W11">
        <f>VLOOKUP(AA11,角色间职业划分!P:Q,2,FALSE)</f>
        <v>1</v>
      </c>
      <c r="X11">
        <f t="shared" si="8"/>
        <v>7</v>
      </c>
      <c r="Y11">
        <f>INT(VLOOKUP(X11,角色属性总表!AG:AH,2,FALSE)*角色属性总表!$C$38)</f>
        <v>306</v>
      </c>
      <c r="AA11">
        <f t="shared" si="9"/>
        <v>1</v>
      </c>
      <c r="AB11">
        <f>VLOOKUP(X11,角色属性总表!AG:AI,2,FALSE)*VLOOKUP(角色等级属性!AA11,角色间职业划分!P:AG,13,FALSE)/角色间职业划分!$AB$9</f>
        <v>257.68421052631584</v>
      </c>
      <c r="AC11">
        <f>VLOOKUP(X11,角色属性总表!AG:AI,3,FALSE)*VLOOKUP(AA11,角色间职业划分!P:AG,8,FALSE)/角色间职业划分!$W$9</f>
        <v>1325.9999999999998</v>
      </c>
      <c r="AD11">
        <f>VLOOKUP(AA11,角色间职业划分!P:AP,26,FALSE)</f>
        <v>0.4</v>
      </c>
      <c r="AE11">
        <f>VLOOKUP(X11,角色属性总表!I:Q,3,FALSE)</f>
        <v>137.08799999999999</v>
      </c>
      <c r="AF11">
        <f>VLOOKUP(AA11,角色间职业划分!P:AP,11,FALSE)</f>
        <v>0.35</v>
      </c>
      <c r="AG11">
        <f t="shared" si="4"/>
        <v>108.63177977079756</v>
      </c>
      <c r="AH11">
        <f t="shared" si="5"/>
        <v>138</v>
      </c>
      <c r="AJ11">
        <f t="shared" si="6"/>
        <v>-29.368220229202436</v>
      </c>
      <c r="AK11">
        <v>7</v>
      </c>
    </row>
    <row r="12" spans="1:42" x14ac:dyDescent="0.15">
      <c r="A12">
        <v>8</v>
      </c>
      <c r="B12">
        <f>ROUND(VLOOKUP(X12,角色属性总表!AG:AI,2,FALSE)/角色属性总表!$C$34,0)</f>
        <v>46</v>
      </c>
      <c r="C12">
        <f>ROUND(VLOOKUP(X12,角色属性总表!Y:AE,3,FALSE)/J12,0)</f>
        <v>9</v>
      </c>
      <c r="D12">
        <f>ROUND(VLOOKUP(X12,角色属性总表!AG:AI,3,FALSE)/角色属性总表!$C$35,0)</f>
        <v>48</v>
      </c>
      <c r="E12">
        <f t="shared" si="0"/>
        <v>109</v>
      </c>
      <c r="F12">
        <f t="shared" si="1"/>
        <v>29</v>
      </c>
      <c r="G12">
        <f t="shared" si="2"/>
        <v>6</v>
      </c>
      <c r="H12">
        <v>0</v>
      </c>
      <c r="I12">
        <f t="shared" si="7"/>
        <v>3</v>
      </c>
      <c r="J12">
        <f>VLOOKUP(AA12,角色间职业划分!P:AP,20,FALSE)</f>
        <v>10</v>
      </c>
      <c r="K12">
        <f>IF(X12=500,100,VLOOKUP(AA12,角色间职业划分!P:AP,22,FALSE))</f>
        <v>120</v>
      </c>
      <c r="L12">
        <f>IF(X12=500,K12,VLOOKUP(AA12,角色间职业划分!P:AP,23,FALSE))</f>
        <v>60</v>
      </c>
      <c r="M12">
        <f>VLOOKUP(AA12,角色间职业划分!P:AP,24,FALSE)</f>
        <v>0</v>
      </c>
      <c r="N12">
        <f>VLOOKUP(AA12,角色间职业划分!P:AP,14)*100</f>
        <v>95</v>
      </c>
      <c r="O12">
        <f>VLOOKUP(AA12,角色间职业划分!P:Z,9,FALSE)</f>
        <v>0</v>
      </c>
      <c r="P12">
        <f>VLOOKUP(AA12,角色间职业划分!P:AP,10,FALSE)</f>
        <v>0</v>
      </c>
      <c r="Q12">
        <f>VLOOKUP(AA12,角色间职业划分!P:AP,15,FALSE)</f>
        <v>0</v>
      </c>
      <c r="R12">
        <f>VLOOKUP(AA12,角色间职业划分!P:AP,16,FALSE)</f>
        <v>0</v>
      </c>
      <c r="S12">
        <f>VLOOKUP(AA12,角色间职业划分!P:AP,17,FALSE)</f>
        <v>0</v>
      </c>
      <c r="T12">
        <f>VLOOKUP(AA12,角色间职业划分!P:AP,18,FALSE)</f>
        <v>0</v>
      </c>
      <c r="U12">
        <f>VLOOKUP(AA12,角色间职业划分!P:AP,27,FALSE)</f>
        <v>0</v>
      </c>
      <c r="V12">
        <f t="shared" si="3"/>
        <v>4.9999999999999991</v>
      </c>
      <c r="W12">
        <f>VLOOKUP(AA12,角色间职业划分!P:Q,2,FALSE)</f>
        <v>1</v>
      </c>
      <c r="X12">
        <f t="shared" si="8"/>
        <v>8</v>
      </c>
      <c r="Y12">
        <f>INT(VLOOKUP(X12,角色属性总表!AG:AH,2,FALSE)*角色属性总表!$C$38)</f>
        <v>324</v>
      </c>
      <c r="AA12">
        <f t="shared" si="9"/>
        <v>1</v>
      </c>
      <c r="AB12">
        <f>VLOOKUP(X12,角色属性总表!AG:AI,2,FALSE)*VLOOKUP(角色等级属性!AA12,角色间职业划分!P:AG,13,FALSE)/角色间职业划分!$AB$9</f>
        <v>272.84210526315792</v>
      </c>
      <c r="AC12">
        <f>VLOOKUP(X12,角色属性总表!AG:AI,3,FALSE)*VLOOKUP(AA12,角色间职业划分!P:AG,8,FALSE)/角色间职业划分!$W$9</f>
        <v>1404.0000000000002</v>
      </c>
      <c r="AD12">
        <f>VLOOKUP(AA12,角色间职业划分!P:AP,26,FALSE)</f>
        <v>0.4</v>
      </c>
      <c r="AE12">
        <f>VLOOKUP(X12,角色属性总表!I:Q,3,FALSE)</f>
        <v>145.15200000000002</v>
      </c>
      <c r="AF12">
        <f>VLOOKUP(AA12,角色间职业划分!P:AP,11,FALSE)</f>
        <v>0.35</v>
      </c>
      <c r="AG12">
        <f t="shared" si="4"/>
        <v>133.51737690273509</v>
      </c>
      <c r="AH12">
        <f t="shared" si="5"/>
        <v>144</v>
      </c>
      <c r="AJ12">
        <f t="shared" si="6"/>
        <v>-10.482623097264906</v>
      </c>
      <c r="AK12">
        <v>8</v>
      </c>
    </row>
    <row r="13" spans="1:42" x14ac:dyDescent="0.15">
      <c r="A13">
        <v>9</v>
      </c>
      <c r="B13">
        <f>ROUND(VLOOKUP(X13,角色属性总表!AG:AI,2,FALSE)/角色属性总表!$C$34,0)</f>
        <v>49</v>
      </c>
      <c r="C13">
        <f>ROUND(VLOOKUP(X13,角色属性总表!Y:AE,3,FALSE)/J13,0)</f>
        <v>10</v>
      </c>
      <c r="D13">
        <f>ROUND(VLOOKUP(X13,角色属性总表!AG:AI,3,FALSE)/角色属性总表!$C$35,0)</f>
        <v>51</v>
      </c>
      <c r="E13">
        <f t="shared" si="0"/>
        <v>115</v>
      </c>
      <c r="F13">
        <f t="shared" si="1"/>
        <v>29</v>
      </c>
      <c r="G13">
        <f t="shared" si="2"/>
        <v>6</v>
      </c>
      <c r="H13">
        <v>0</v>
      </c>
      <c r="I13">
        <f t="shared" si="7"/>
        <v>3</v>
      </c>
      <c r="J13">
        <f>VLOOKUP(AA13,角色间职业划分!P:AP,20,FALSE)</f>
        <v>10</v>
      </c>
      <c r="K13">
        <f>IF(X13=500,100,VLOOKUP(AA13,角色间职业划分!P:AP,22,FALSE))</f>
        <v>120</v>
      </c>
      <c r="L13">
        <f>IF(X13=500,K13,VLOOKUP(AA13,角色间职业划分!P:AP,23,FALSE))</f>
        <v>60</v>
      </c>
      <c r="M13">
        <f>VLOOKUP(AA13,角色间职业划分!P:AP,24,FALSE)</f>
        <v>0</v>
      </c>
      <c r="N13">
        <f>VLOOKUP(AA13,角色间职业划分!P:AP,14)*100</f>
        <v>95</v>
      </c>
      <c r="O13">
        <f>VLOOKUP(AA13,角色间职业划分!P:Z,9,FALSE)</f>
        <v>0</v>
      </c>
      <c r="P13">
        <f>VLOOKUP(AA13,角色间职业划分!P:AP,10,FALSE)</f>
        <v>0</v>
      </c>
      <c r="Q13">
        <f>VLOOKUP(AA13,角色间职业划分!P:AP,15,FALSE)</f>
        <v>0</v>
      </c>
      <c r="R13">
        <f>VLOOKUP(AA13,角色间职业划分!P:AP,16,FALSE)</f>
        <v>0</v>
      </c>
      <c r="S13">
        <f>VLOOKUP(AA13,角色间职业划分!P:AP,17,FALSE)</f>
        <v>0</v>
      </c>
      <c r="T13">
        <f>VLOOKUP(AA13,角色间职业划分!P:AP,18,FALSE)</f>
        <v>0</v>
      </c>
      <c r="U13">
        <f>VLOOKUP(AA13,角色间职业划分!P:AP,27,FALSE)</f>
        <v>0</v>
      </c>
      <c r="V13">
        <f t="shared" si="3"/>
        <v>4.9999999999999991</v>
      </c>
      <c r="W13">
        <f>VLOOKUP(AA13,角色间职业划分!P:Q,2,FALSE)</f>
        <v>1</v>
      </c>
      <c r="X13">
        <f t="shared" si="8"/>
        <v>9</v>
      </c>
      <c r="Y13">
        <f>INT(VLOOKUP(X13,角色属性总表!AG:AH,2,FALSE)*角色属性总表!$C$38)</f>
        <v>342</v>
      </c>
      <c r="AA13">
        <f t="shared" si="9"/>
        <v>1</v>
      </c>
      <c r="AB13">
        <f>VLOOKUP(X13,角色属性总表!AG:AI,2,FALSE)*VLOOKUP(角色等级属性!AA13,角色间职业划分!P:AG,13,FALSE)/角色间职业划分!$AB$9</f>
        <v>288.00000000000006</v>
      </c>
      <c r="AC13">
        <f>VLOOKUP(X13,角色属性总表!AG:AI,3,FALSE)*VLOOKUP(AA13,角色间职业划分!P:AG,8,FALSE)/角色间职业划分!$W$9</f>
        <v>1482</v>
      </c>
      <c r="AD13">
        <f>VLOOKUP(AA13,角色间职业划分!P:AP,26,FALSE)</f>
        <v>0.4</v>
      </c>
      <c r="AE13">
        <f>VLOOKUP(X13,角色属性总表!I:Q,3,FALSE)</f>
        <v>153.21599999999998</v>
      </c>
      <c r="AF13">
        <f>VLOOKUP(AA13,角色间职业划分!P:AP,11,FALSE)</f>
        <v>0.35</v>
      </c>
      <c r="AG13">
        <f t="shared" si="4"/>
        <v>160.21978021978018</v>
      </c>
      <c r="AH13">
        <f t="shared" si="5"/>
        <v>153</v>
      </c>
      <c r="AJ13">
        <f t="shared" si="6"/>
        <v>7.2197802197801764</v>
      </c>
      <c r="AK13">
        <v>9</v>
      </c>
    </row>
    <row r="14" spans="1:42" x14ac:dyDescent="0.15">
      <c r="A14">
        <v>10</v>
      </c>
      <c r="B14">
        <f>ROUND(VLOOKUP(X14,角色属性总表!AG:AI,2,FALSE)/角色属性总表!$C$34,0)</f>
        <v>51</v>
      </c>
      <c r="C14">
        <f>ROUND(VLOOKUP(X14,角色属性总表!Y:AE,3,FALSE)/J14,0)</f>
        <v>10</v>
      </c>
      <c r="D14">
        <f>ROUND(VLOOKUP(X14,角色属性总表!AG:AI,3,FALSE)/角色属性总表!$C$35,0)</f>
        <v>54</v>
      </c>
      <c r="E14">
        <f t="shared" si="0"/>
        <v>121</v>
      </c>
      <c r="F14">
        <f t="shared" si="1"/>
        <v>29</v>
      </c>
      <c r="G14">
        <f t="shared" si="2"/>
        <v>6</v>
      </c>
      <c r="H14">
        <v>0</v>
      </c>
      <c r="I14">
        <f t="shared" si="7"/>
        <v>3</v>
      </c>
      <c r="J14">
        <f>VLOOKUP(AA14,角色间职业划分!P:AP,20,FALSE)</f>
        <v>10</v>
      </c>
      <c r="K14">
        <f>IF(X14=500,100,VLOOKUP(AA14,角色间职业划分!P:AP,22,FALSE))</f>
        <v>120</v>
      </c>
      <c r="L14">
        <f>IF(X14=500,K14,VLOOKUP(AA14,角色间职业划分!P:AP,23,FALSE))</f>
        <v>60</v>
      </c>
      <c r="M14">
        <f>VLOOKUP(AA14,角色间职业划分!P:AP,24,FALSE)</f>
        <v>0</v>
      </c>
      <c r="N14">
        <f>VLOOKUP(AA14,角色间职业划分!P:AP,14)*100</f>
        <v>95</v>
      </c>
      <c r="O14">
        <f>VLOOKUP(AA14,角色间职业划分!P:Z,9,FALSE)</f>
        <v>0</v>
      </c>
      <c r="P14">
        <f>VLOOKUP(AA14,角色间职业划分!P:AP,10,FALSE)</f>
        <v>0</v>
      </c>
      <c r="Q14">
        <f>VLOOKUP(AA14,角色间职业划分!P:AP,15,FALSE)</f>
        <v>0</v>
      </c>
      <c r="R14">
        <f>VLOOKUP(AA14,角色间职业划分!P:AP,16,FALSE)</f>
        <v>0</v>
      </c>
      <c r="S14">
        <f>VLOOKUP(AA14,角色间职业划分!P:AP,17,FALSE)</f>
        <v>0</v>
      </c>
      <c r="T14">
        <f>VLOOKUP(AA14,角色间职业划分!P:AP,18,FALSE)</f>
        <v>0</v>
      </c>
      <c r="U14">
        <f>VLOOKUP(AA14,角色间职业划分!P:AP,27,FALSE)</f>
        <v>0</v>
      </c>
      <c r="V14">
        <f t="shared" si="3"/>
        <v>4.9999999999999991</v>
      </c>
      <c r="W14">
        <f>VLOOKUP(AA14,角色间职业划分!P:Q,2,FALSE)</f>
        <v>1</v>
      </c>
      <c r="X14">
        <f t="shared" si="8"/>
        <v>10</v>
      </c>
      <c r="Y14">
        <f>INT(VLOOKUP(X14,角色属性总表!AG:AH,2,FALSE)*角色属性总表!$C$38)</f>
        <v>360</v>
      </c>
      <c r="AA14">
        <f t="shared" si="9"/>
        <v>1</v>
      </c>
      <c r="AB14">
        <f>VLOOKUP(X14,角色属性总表!AG:AI,2,FALSE)*VLOOKUP(角色等级属性!AA14,角色间职业划分!P:AG,13,FALSE)/角色间职业划分!$AB$9</f>
        <v>303.15789473684214</v>
      </c>
      <c r="AC14">
        <f>VLOOKUP(X14,角色属性总表!AG:AI,3,FALSE)*VLOOKUP(AA14,角色间职业划分!P:AG,8,FALSE)/角色间职业划分!$W$9</f>
        <v>1560</v>
      </c>
      <c r="AD14">
        <f>VLOOKUP(AA14,角色间职业划分!P:AP,26,FALSE)</f>
        <v>0.4</v>
      </c>
      <c r="AE14">
        <f>VLOOKUP(X14,角色属性总表!I:Q,3,FALSE)</f>
        <v>161.28</v>
      </c>
      <c r="AF14">
        <f>VLOOKUP(AA14,角色间职业划分!P:AP,11,FALSE)</f>
        <v>0.35</v>
      </c>
      <c r="AG14">
        <f t="shared" si="4"/>
        <v>188.66094212824672</v>
      </c>
      <c r="AH14">
        <f t="shared" si="5"/>
        <v>162</v>
      </c>
      <c r="AJ14">
        <f t="shared" si="6"/>
        <v>26.660942128246717</v>
      </c>
      <c r="AK14">
        <v>10</v>
      </c>
    </row>
    <row r="15" spans="1:42" x14ac:dyDescent="0.15">
      <c r="A15">
        <v>11</v>
      </c>
      <c r="B15">
        <f>ROUND(VLOOKUP(X15,角色属性总表!AG:AI,2,FALSE)/角色属性总表!$C$34,0)</f>
        <v>54</v>
      </c>
      <c r="C15">
        <f>ROUND(VLOOKUP(X15,角色属性总表!Y:AE,3,FALSE)/J15,0)</f>
        <v>11</v>
      </c>
      <c r="D15">
        <f>ROUND(VLOOKUP(X15,角色属性总表!AG:AI,3,FALSE)/角色属性总表!$C$35,0)</f>
        <v>56</v>
      </c>
      <c r="E15">
        <f t="shared" si="0"/>
        <v>127</v>
      </c>
      <c r="F15">
        <f t="shared" si="1"/>
        <v>29</v>
      </c>
      <c r="G15">
        <f t="shared" si="2"/>
        <v>6</v>
      </c>
      <c r="H15">
        <v>0</v>
      </c>
      <c r="I15">
        <f t="shared" si="7"/>
        <v>3</v>
      </c>
      <c r="J15">
        <f>VLOOKUP(AA15,角色间职业划分!P:AP,20,FALSE)</f>
        <v>10</v>
      </c>
      <c r="K15">
        <f>IF(X15=500,100,VLOOKUP(AA15,角色间职业划分!P:AP,22,FALSE))</f>
        <v>120</v>
      </c>
      <c r="L15">
        <f>IF(X15=500,K15,VLOOKUP(AA15,角色间职业划分!P:AP,23,FALSE))</f>
        <v>60</v>
      </c>
      <c r="M15">
        <f>VLOOKUP(AA15,角色间职业划分!P:AP,24,FALSE)</f>
        <v>0</v>
      </c>
      <c r="N15">
        <f>VLOOKUP(AA15,角色间职业划分!P:AP,14)*100</f>
        <v>95</v>
      </c>
      <c r="O15">
        <f>VLOOKUP(AA15,角色间职业划分!P:Z,9,FALSE)</f>
        <v>0</v>
      </c>
      <c r="P15">
        <f>VLOOKUP(AA15,角色间职业划分!P:AP,10,FALSE)</f>
        <v>0</v>
      </c>
      <c r="Q15">
        <f>VLOOKUP(AA15,角色间职业划分!P:AP,15,FALSE)</f>
        <v>0</v>
      </c>
      <c r="R15">
        <f>VLOOKUP(AA15,角色间职业划分!P:AP,16,FALSE)</f>
        <v>0</v>
      </c>
      <c r="S15">
        <f>VLOOKUP(AA15,角色间职业划分!P:AP,17,FALSE)</f>
        <v>0</v>
      </c>
      <c r="T15">
        <f>VLOOKUP(AA15,角色间职业划分!P:AP,18,FALSE)</f>
        <v>0</v>
      </c>
      <c r="U15">
        <f>VLOOKUP(AA15,角色间职业划分!P:AP,27,FALSE)</f>
        <v>0</v>
      </c>
      <c r="V15">
        <f t="shared" si="3"/>
        <v>4.9999999999999991</v>
      </c>
      <c r="W15">
        <f>VLOOKUP(AA15,角色间职业划分!P:Q,2,FALSE)</f>
        <v>1</v>
      </c>
      <c r="X15">
        <f t="shared" si="8"/>
        <v>11</v>
      </c>
      <c r="Y15">
        <f>INT(VLOOKUP(X15,角色属性总表!AG:AH,2,FALSE)*角色属性总表!$C$38)</f>
        <v>378</v>
      </c>
      <c r="AA15">
        <f t="shared" si="9"/>
        <v>1</v>
      </c>
      <c r="AB15">
        <f>VLOOKUP(X15,角色属性总表!AG:AI,2,FALSE)*VLOOKUP(角色等级属性!AA15,角色间职业划分!P:AG,13,FALSE)/角色间职业划分!$AB$9</f>
        <v>318.31578947368428</v>
      </c>
      <c r="AC15">
        <f>VLOOKUP(X15,角色属性总表!AG:AI,3,FALSE)*VLOOKUP(AA15,角色间职业划分!P:AG,8,FALSE)/角色间职业划分!$W$9</f>
        <v>1638</v>
      </c>
      <c r="AD15">
        <f>VLOOKUP(AA15,角色间职业划分!P:AP,26,FALSE)</f>
        <v>0.4</v>
      </c>
      <c r="AE15">
        <f>VLOOKUP(X15,角色属性总表!I:Q,3,FALSE)</f>
        <v>169.34399999999999</v>
      </c>
      <c r="AF15">
        <f>VLOOKUP(AA15,角色间职业划分!P:AP,11,FALSE)</f>
        <v>0.35</v>
      </c>
      <c r="AG15">
        <f t="shared" si="4"/>
        <v>218.77538889719293</v>
      </c>
      <c r="AH15">
        <f t="shared" si="5"/>
        <v>168</v>
      </c>
      <c r="AJ15">
        <f t="shared" si="6"/>
        <v>50.775388897192926</v>
      </c>
      <c r="AK15">
        <v>11</v>
      </c>
    </row>
    <row r="16" spans="1:42" x14ac:dyDescent="0.15">
      <c r="A16">
        <v>12</v>
      </c>
      <c r="B16">
        <f>ROUND(VLOOKUP(X16,角色属性总表!AG:AI,2,FALSE)/角色属性总表!$C$34,0)</f>
        <v>57</v>
      </c>
      <c r="C16">
        <f>ROUND(VLOOKUP(X16,角色属性总表!Y:AE,3,FALSE)/J16,0)</f>
        <v>12</v>
      </c>
      <c r="D16">
        <f>ROUND(VLOOKUP(X16,角色属性总表!AG:AI,3,FALSE)/角色属性总表!$C$35,0)</f>
        <v>59</v>
      </c>
      <c r="E16">
        <f t="shared" si="0"/>
        <v>133</v>
      </c>
      <c r="F16">
        <f t="shared" si="1"/>
        <v>29</v>
      </c>
      <c r="G16">
        <f t="shared" si="2"/>
        <v>6</v>
      </c>
      <c r="H16">
        <v>0</v>
      </c>
      <c r="I16">
        <f t="shared" si="7"/>
        <v>3</v>
      </c>
      <c r="J16">
        <f>VLOOKUP(AA16,角色间职业划分!P:AP,20,FALSE)</f>
        <v>10</v>
      </c>
      <c r="K16">
        <f>IF(X16=500,100,VLOOKUP(AA16,角色间职业划分!P:AP,22,FALSE))</f>
        <v>120</v>
      </c>
      <c r="L16">
        <f>IF(X16=500,K16,VLOOKUP(AA16,角色间职业划分!P:AP,23,FALSE))</f>
        <v>60</v>
      </c>
      <c r="M16">
        <f>VLOOKUP(AA16,角色间职业划分!P:AP,24,FALSE)</f>
        <v>0</v>
      </c>
      <c r="N16">
        <f>VLOOKUP(AA16,角色间职业划分!P:AP,14)*100</f>
        <v>95</v>
      </c>
      <c r="O16">
        <f>VLOOKUP(AA16,角色间职业划分!P:Z,9,FALSE)</f>
        <v>0</v>
      </c>
      <c r="P16">
        <f>VLOOKUP(AA16,角色间职业划分!P:AP,10,FALSE)</f>
        <v>0</v>
      </c>
      <c r="Q16">
        <f>VLOOKUP(AA16,角色间职业划分!P:AP,15,FALSE)</f>
        <v>0</v>
      </c>
      <c r="R16">
        <f>VLOOKUP(AA16,角色间职业划分!P:AP,16,FALSE)</f>
        <v>0</v>
      </c>
      <c r="S16">
        <f>VLOOKUP(AA16,角色间职业划分!P:AP,17,FALSE)</f>
        <v>0</v>
      </c>
      <c r="T16">
        <f>VLOOKUP(AA16,角色间职业划分!P:AP,18,FALSE)</f>
        <v>0</v>
      </c>
      <c r="U16">
        <f>VLOOKUP(AA16,角色间职业划分!P:AP,27,FALSE)</f>
        <v>0</v>
      </c>
      <c r="V16">
        <f t="shared" si="3"/>
        <v>4.9999999999999991</v>
      </c>
      <c r="W16">
        <f>VLOOKUP(AA16,角色间职业划分!P:Q,2,FALSE)</f>
        <v>1</v>
      </c>
      <c r="X16">
        <f t="shared" si="8"/>
        <v>12</v>
      </c>
      <c r="Y16">
        <f>INT(VLOOKUP(X16,角色属性总表!AG:AH,2,FALSE)*角色属性总表!$C$38)</f>
        <v>396</v>
      </c>
      <c r="AA16">
        <f t="shared" si="9"/>
        <v>1</v>
      </c>
      <c r="AB16">
        <f>VLOOKUP(X16,角色属性总表!AG:AI,2,FALSE)*VLOOKUP(角色等级属性!AA16,角色间职业划分!P:AG,13,FALSE)/角色间职业划分!$AB$9</f>
        <v>333.47368421052641</v>
      </c>
      <c r="AC16">
        <f>VLOOKUP(X16,角色属性总表!AG:AI,3,FALSE)*VLOOKUP(AA16,角色间职业划分!P:AG,8,FALSE)/角色间职业划分!$W$9</f>
        <v>1716</v>
      </c>
      <c r="AD16">
        <f>VLOOKUP(AA16,角色间职业划分!P:AP,26,FALSE)</f>
        <v>0.4</v>
      </c>
      <c r="AE16">
        <f>VLOOKUP(X16,角色属性总表!I:Q,3,FALSE)</f>
        <v>177.40800000000002</v>
      </c>
      <c r="AF16">
        <f>VLOOKUP(AA16,角色间职业划分!P:AP,11,FALSE)</f>
        <v>0.35</v>
      </c>
      <c r="AG16">
        <f t="shared" si="4"/>
        <v>250.50726310243272</v>
      </c>
      <c r="AH16">
        <f t="shared" si="5"/>
        <v>177</v>
      </c>
      <c r="AJ16">
        <f t="shared" si="6"/>
        <v>73.507263102432717</v>
      </c>
      <c r="AK16">
        <v>12</v>
      </c>
    </row>
    <row r="17" spans="1:37" x14ac:dyDescent="0.15">
      <c r="A17">
        <v>13</v>
      </c>
      <c r="B17">
        <f>ROUND(VLOOKUP(X17,角色属性总表!AG:AI,2,FALSE)/角色属性总表!$C$34,0)</f>
        <v>59</v>
      </c>
      <c r="C17">
        <f>ROUND(VLOOKUP(X17,角色属性总表!Y:AE,3,FALSE)/J17,0)</f>
        <v>13</v>
      </c>
      <c r="D17">
        <f>ROUND(VLOOKUP(X17,角色属性总表!AG:AI,3,FALSE)/角色属性总表!$C$35,0)</f>
        <v>62</v>
      </c>
      <c r="E17">
        <f t="shared" si="0"/>
        <v>139</v>
      </c>
      <c r="F17">
        <f t="shared" si="1"/>
        <v>29</v>
      </c>
      <c r="G17">
        <f t="shared" si="2"/>
        <v>6</v>
      </c>
      <c r="H17">
        <v>0</v>
      </c>
      <c r="I17">
        <f t="shared" si="7"/>
        <v>3</v>
      </c>
      <c r="J17">
        <f>VLOOKUP(AA17,角色间职业划分!P:AP,20,FALSE)</f>
        <v>10</v>
      </c>
      <c r="K17">
        <f>IF(X17=500,100,VLOOKUP(AA17,角色间职业划分!P:AP,22,FALSE))</f>
        <v>120</v>
      </c>
      <c r="L17">
        <f>IF(X17=500,K17,VLOOKUP(AA17,角色间职业划分!P:AP,23,FALSE))</f>
        <v>60</v>
      </c>
      <c r="M17">
        <f>VLOOKUP(AA17,角色间职业划分!P:AP,24,FALSE)</f>
        <v>0</v>
      </c>
      <c r="N17">
        <f>VLOOKUP(AA17,角色间职业划分!P:AP,14)*100</f>
        <v>95</v>
      </c>
      <c r="O17">
        <f>VLOOKUP(AA17,角色间职业划分!P:Z,9,FALSE)</f>
        <v>0</v>
      </c>
      <c r="P17">
        <f>VLOOKUP(AA17,角色间职业划分!P:AP,10,FALSE)</f>
        <v>0</v>
      </c>
      <c r="Q17">
        <f>VLOOKUP(AA17,角色间职业划分!P:AP,15,FALSE)</f>
        <v>0</v>
      </c>
      <c r="R17">
        <f>VLOOKUP(AA17,角色间职业划分!P:AP,16,FALSE)</f>
        <v>0</v>
      </c>
      <c r="S17">
        <f>VLOOKUP(AA17,角色间职业划分!P:AP,17,FALSE)</f>
        <v>0</v>
      </c>
      <c r="T17">
        <f>VLOOKUP(AA17,角色间职业划分!P:AP,18,FALSE)</f>
        <v>0</v>
      </c>
      <c r="U17">
        <f>VLOOKUP(AA17,角色间职业划分!P:AP,27,FALSE)</f>
        <v>0</v>
      </c>
      <c r="V17">
        <f t="shared" si="3"/>
        <v>4.9999999999999991</v>
      </c>
      <c r="W17">
        <f>VLOOKUP(AA17,角色间职业划分!P:Q,2,FALSE)</f>
        <v>1</v>
      </c>
      <c r="X17">
        <f t="shared" si="8"/>
        <v>13</v>
      </c>
      <c r="Y17">
        <f>INT(VLOOKUP(X17,角色属性总表!AG:AH,2,FALSE)*角色属性总表!$C$38)</f>
        <v>414</v>
      </c>
      <c r="AA17">
        <f t="shared" si="9"/>
        <v>1</v>
      </c>
      <c r="AB17">
        <f>VLOOKUP(X17,角色属性总表!AG:AI,2,FALSE)*VLOOKUP(角色等级属性!AA17,角色间职业划分!P:AG,13,FALSE)/角色间职业划分!$AB$9</f>
        <v>348.63157894736838</v>
      </c>
      <c r="AC17">
        <f>VLOOKUP(X17,角色属性总表!AG:AI,3,FALSE)*VLOOKUP(AA17,角色间职业划分!P:AG,8,FALSE)/角色间职业划分!$W$9</f>
        <v>1794</v>
      </c>
      <c r="AD17">
        <f>VLOOKUP(AA17,角色间职业划分!P:AP,26,FALSE)</f>
        <v>0.4</v>
      </c>
      <c r="AE17">
        <f>VLOOKUP(X17,角色属性总表!I:Q,3,FALSE)</f>
        <v>185.47199999999998</v>
      </c>
      <c r="AF17">
        <f>VLOOKUP(AA17,角色间职业划分!P:AP,11,FALSE)</f>
        <v>0.35</v>
      </c>
      <c r="AG17">
        <f t="shared" si="4"/>
        <v>283.80825613434388</v>
      </c>
      <c r="AH17">
        <f t="shared" si="5"/>
        <v>186</v>
      </c>
      <c r="AJ17">
        <f t="shared" si="6"/>
        <v>97.808256134343878</v>
      </c>
      <c r="AK17">
        <v>13</v>
      </c>
    </row>
    <row r="18" spans="1:37" x14ac:dyDescent="0.15">
      <c r="A18">
        <v>14</v>
      </c>
      <c r="B18">
        <f>ROUND(VLOOKUP(X18,角色属性总表!AG:AI,2,FALSE)/角色属性总表!$C$34,0)</f>
        <v>62</v>
      </c>
      <c r="C18">
        <f>ROUND(VLOOKUP(X18,角色属性总表!Y:AE,3,FALSE)/J18,0)</f>
        <v>13</v>
      </c>
      <c r="D18">
        <f>ROUND(VLOOKUP(X18,角色属性总表!AG:AI,3,FALSE)/角色属性总表!$C$35,0)</f>
        <v>65</v>
      </c>
      <c r="E18">
        <f t="shared" si="0"/>
        <v>145</v>
      </c>
      <c r="F18">
        <f t="shared" si="1"/>
        <v>29</v>
      </c>
      <c r="G18">
        <f t="shared" si="2"/>
        <v>6</v>
      </c>
      <c r="H18">
        <v>0</v>
      </c>
      <c r="I18">
        <f t="shared" si="7"/>
        <v>3</v>
      </c>
      <c r="J18">
        <f>VLOOKUP(AA18,角色间职业划分!P:AP,20,FALSE)</f>
        <v>10</v>
      </c>
      <c r="K18">
        <f>IF(X18=500,100,VLOOKUP(AA18,角色间职业划分!P:AP,22,FALSE))</f>
        <v>120</v>
      </c>
      <c r="L18">
        <f>IF(X18=500,K18,VLOOKUP(AA18,角色间职业划分!P:AP,23,FALSE))</f>
        <v>60</v>
      </c>
      <c r="M18">
        <f>VLOOKUP(AA18,角色间职业划分!P:AP,24,FALSE)</f>
        <v>0</v>
      </c>
      <c r="N18">
        <f>VLOOKUP(AA18,角色间职业划分!P:AP,14)*100</f>
        <v>95</v>
      </c>
      <c r="O18">
        <f>VLOOKUP(AA18,角色间职业划分!P:Z,9,FALSE)</f>
        <v>0</v>
      </c>
      <c r="P18">
        <f>VLOOKUP(AA18,角色间职业划分!P:AP,10,FALSE)</f>
        <v>0</v>
      </c>
      <c r="Q18">
        <f>VLOOKUP(AA18,角色间职业划分!P:AP,15,FALSE)</f>
        <v>0</v>
      </c>
      <c r="R18">
        <f>VLOOKUP(AA18,角色间职业划分!P:AP,16,FALSE)</f>
        <v>0</v>
      </c>
      <c r="S18">
        <f>VLOOKUP(AA18,角色间职业划分!P:AP,17,FALSE)</f>
        <v>0</v>
      </c>
      <c r="T18">
        <f>VLOOKUP(AA18,角色间职业划分!P:AP,18,FALSE)</f>
        <v>0</v>
      </c>
      <c r="U18">
        <f>VLOOKUP(AA18,角色间职业划分!P:AP,27,FALSE)</f>
        <v>0</v>
      </c>
      <c r="V18">
        <f t="shared" si="3"/>
        <v>4.9999999999999991</v>
      </c>
      <c r="W18">
        <f>VLOOKUP(AA18,角色间职业划分!P:Q,2,FALSE)</f>
        <v>1</v>
      </c>
      <c r="X18">
        <f t="shared" si="8"/>
        <v>14</v>
      </c>
      <c r="Y18">
        <f>INT(VLOOKUP(X18,角色属性总表!AG:AH,2,FALSE)*角色属性总表!$C$38)</f>
        <v>432</v>
      </c>
      <c r="AA18">
        <f t="shared" si="9"/>
        <v>1</v>
      </c>
      <c r="AB18">
        <f>VLOOKUP(X18,角色属性总表!AG:AI,2,FALSE)*VLOOKUP(角色等级属性!AA18,角色间职业划分!P:AG,13,FALSE)/角色间职业划分!$AB$9</f>
        <v>363.78947368421058</v>
      </c>
      <c r="AC18">
        <f>VLOOKUP(X18,角色属性总表!AG:AI,3,FALSE)*VLOOKUP(AA18,角色间职业划分!P:AG,8,FALSE)/角色间职业划分!$W$9</f>
        <v>1872</v>
      </c>
      <c r="AD18">
        <f>VLOOKUP(AA18,角色间职业划分!P:AP,26,FALSE)</f>
        <v>0.4</v>
      </c>
      <c r="AE18">
        <f>VLOOKUP(X18,角色属性总表!I:Q,3,FALSE)</f>
        <v>193.536</v>
      </c>
      <c r="AF18">
        <f>VLOOKUP(AA18,角色间职业划分!P:AP,11,FALSE)</f>
        <v>0.35</v>
      </c>
      <c r="AG18">
        <f t="shared" si="4"/>
        <v>318.63611346982981</v>
      </c>
      <c r="AH18">
        <f t="shared" si="5"/>
        <v>195</v>
      </c>
      <c r="AJ18">
        <f t="shared" si="6"/>
        <v>123.63611346982981</v>
      </c>
      <c r="AK18">
        <v>14</v>
      </c>
    </row>
    <row r="19" spans="1:37" x14ac:dyDescent="0.15">
      <c r="A19">
        <v>15</v>
      </c>
      <c r="B19">
        <f>ROUND(VLOOKUP(X19,角色属性总表!AG:AI,2,FALSE)/角色属性总表!$C$34,0)</f>
        <v>64</v>
      </c>
      <c r="C19">
        <f>ROUND(VLOOKUP(X19,角色属性总表!Y:AE,3,FALSE)/J19,0)</f>
        <v>14</v>
      </c>
      <c r="D19">
        <f>ROUND(VLOOKUP(X19,角色属性总表!AG:AI,3,FALSE)/角色属性总表!$C$35,0)</f>
        <v>67</v>
      </c>
      <c r="E19">
        <f t="shared" si="0"/>
        <v>151</v>
      </c>
      <c r="F19">
        <f t="shared" si="1"/>
        <v>29</v>
      </c>
      <c r="G19">
        <f t="shared" si="2"/>
        <v>6</v>
      </c>
      <c r="H19">
        <v>0</v>
      </c>
      <c r="I19">
        <f t="shared" si="7"/>
        <v>3</v>
      </c>
      <c r="J19">
        <f>VLOOKUP(AA19,角色间职业划分!P:AP,20,FALSE)</f>
        <v>10</v>
      </c>
      <c r="K19">
        <f>IF(X19=500,100,VLOOKUP(AA19,角色间职业划分!P:AP,22,FALSE))</f>
        <v>120</v>
      </c>
      <c r="L19">
        <f>IF(X19=500,K19,VLOOKUP(AA19,角色间职业划分!P:AP,23,FALSE))</f>
        <v>60</v>
      </c>
      <c r="M19">
        <f>VLOOKUP(AA19,角色间职业划分!P:AP,24,FALSE)</f>
        <v>0</v>
      </c>
      <c r="N19">
        <f>VLOOKUP(AA19,角色间职业划分!P:AP,14)*100</f>
        <v>95</v>
      </c>
      <c r="O19">
        <f>VLOOKUP(AA19,角色间职业划分!P:Z,9,FALSE)</f>
        <v>0</v>
      </c>
      <c r="P19">
        <f>VLOOKUP(AA19,角色间职业划分!P:AP,10,FALSE)</f>
        <v>0</v>
      </c>
      <c r="Q19">
        <f>VLOOKUP(AA19,角色间职业划分!P:AP,15,FALSE)</f>
        <v>0</v>
      </c>
      <c r="R19">
        <f>VLOOKUP(AA19,角色间职业划分!P:AP,16,FALSE)</f>
        <v>0</v>
      </c>
      <c r="S19">
        <f>VLOOKUP(AA19,角色间职业划分!P:AP,17,FALSE)</f>
        <v>0</v>
      </c>
      <c r="T19">
        <f>VLOOKUP(AA19,角色间职业划分!P:AP,18,FALSE)</f>
        <v>0</v>
      </c>
      <c r="U19">
        <f>VLOOKUP(AA19,角色间职业划分!P:AP,27,FALSE)</f>
        <v>0</v>
      </c>
      <c r="V19">
        <f t="shared" si="3"/>
        <v>4.9999999999999991</v>
      </c>
      <c r="W19">
        <f>VLOOKUP(AA19,角色间职业划分!P:Q,2,FALSE)</f>
        <v>1</v>
      </c>
      <c r="X19">
        <f t="shared" si="8"/>
        <v>15</v>
      </c>
      <c r="Y19">
        <f>INT(VLOOKUP(X19,角色属性总表!AG:AH,2,FALSE)*角色属性总表!$C$38)</f>
        <v>450</v>
      </c>
      <c r="AA19">
        <f t="shared" si="9"/>
        <v>1</v>
      </c>
      <c r="AB19">
        <f>VLOOKUP(X19,角色属性总表!AG:AI,2,FALSE)*VLOOKUP(角色等级属性!AA19,角色间职业划分!P:AG,13,FALSE)/角色间职业划分!$AB$9</f>
        <v>378.94736842105266</v>
      </c>
      <c r="AC19">
        <f>VLOOKUP(X19,角色属性总表!AG:AI,3,FALSE)*VLOOKUP(AA19,角色间职业划分!P:AG,8,FALSE)/角色间职业划分!$W$9</f>
        <v>1950</v>
      </c>
      <c r="AD19">
        <f>VLOOKUP(AA19,角色间职业划分!P:AP,26,FALSE)</f>
        <v>0.4</v>
      </c>
      <c r="AE19">
        <f>VLOOKUP(X19,角色属性总表!I:Q,3,FALSE)</f>
        <v>201.60000000000002</v>
      </c>
      <c r="AF19">
        <f>VLOOKUP(AA19,角色间职业划分!P:AP,11,FALSE)</f>
        <v>0.35</v>
      </c>
      <c r="AG19">
        <f t="shared" si="4"/>
        <v>354.95352361155676</v>
      </c>
      <c r="AH19">
        <f t="shared" si="5"/>
        <v>201</v>
      </c>
      <c r="AJ19">
        <f t="shared" si="6"/>
        <v>153.95352361155676</v>
      </c>
      <c r="AK19">
        <v>15</v>
      </c>
    </row>
    <row r="20" spans="1:37" x14ac:dyDescent="0.15">
      <c r="A20">
        <v>16</v>
      </c>
      <c r="B20">
        <f>ROUND(VLOOKUP(X20,角色属性总表!AG:AI,2,FALSE)/角色属性总表!$C$34,0)</f>
        <v>67</v>
      </c>
      <c r="C20">
        <f>ROUND(VLOOKUP(X20,角色属性总表!Y:AE,3,FALSE)/J20,0)</f>
        <v>15</v>
      </c>
      <c r="D20">
        <f>ROUND(VLOOKUP(X20,角色属性总表!AG:AI,3,FALSE)/角色属性总表!$C$35,0)</f>
        <v>70</v>
      </c>
      <c r="E20">
        <f t="shared" si="0"/>
        <v>157</v>
      </c>
      <c r="F20">
        <f t="shared" si="1"/>
        <v>29</v>
      </c>
      <c r="G20">
        <f t="shared" si="2"/>
        <v>6</v>
      </c>
      <c r="H20">
        <v>0</v>
      </c>
      <c r="I20">
        <f t="shared" si="7"/>
        <v>3</v>
      </c>
      <c r="J20">
        <f>VLOOKUP(AA20,角色间职业划分!P:AP,20,FALSE)</f>
        <v>10</v>
      </c>
      <c r="K20">
        <f>IF(X20=500,100,VLOOKUP(AA20,角色间职业划分!P:AP,22,FALSE))</f>
        <v>120</v>
      </c>
      <c r="L20">
        <f>IF(X20=500,K20,VLOOKUP(AA20,角色间职业划分!P:AP,23,FALSE))</f>
        <v>60</v>
      </c>
      <c r="M20">
        <f>VLOOKUP(AA20,角色间职业划分!P:AP,24,FALSE)</f>
        <v>0</v>
      </c>
      <c r="N20">
        <f>VLOOKUP(AA20,角色间职业划分!P:AP,14)*100</f>
        <v>95</v>
      </c>
      <c r="O20">
        <f>VLOOKUP(AA20,角色间职业划分!P:Z,9,FALSE)</f>
        <v>0</v>
      </c>
      <c r="P20">
        <f>VLOOKUP(AA20,角色间职业划分!P:AP,10,FALSE)</f>
        <v>0</v>
      </c>
      <c r="Q20">
        <f>VLOOKUP(AA20,角色间职业划分!P:AP,15,FALSE)</f>
        <v>0</v>
      </c>
      <c r="R20">
        <f>VLOOKUP(AA20,角色间职业划分!P:AP,16,FALSE)</f>
        <v>0</v>
      </c>
      <c r="S20">
        <f>VLOOKUP(AA20,角色间职业划分!P:AP,17,FALSE)</f>
        <v>0</v>
      </c>
      <c r="T20">
        <f>VLOOKUP(AA20,角色间职业划分!P:AP,18,FALSE)</f>
        <v>0</v>
      </c>
      <c r="U20">
        <f>VLOOKUP(AA20,角色间职业划分!P:AP,27,FALSE)</f>
        <v>0</v>
      </c>
      <c r="V20">
        <f t="shared" si="3"/>
        <v>4.9999999999999991</v>
      </c>
      <c r="W20">
        <f>VLOOKUP(AA20,角色间职业划分!P:Q,2,FALSE)</f>
        <v>1</v>
      </c>
      <c r="X20">
        <f t="shared" si="8"/>
        <v>16</v>
      </c>
      <c r="Y20">
        <f>INT(VLOOKUP(X20,角色属性总表!AG:AH,2,FALSE)*角色属性总表!$C$38)</f>
        <v>468</v>
      </c>
      <c r="AA20">
        <f t="shared" si="9"/>
        <v>1</v>
      </c>
      <c r="AB20">
        <f>VLOOKUP(X20,角色属性总表!AG:AI,2,FALSE)*VLOOKUP(角色等级属性!AA20,角色间职业划分!P:AG,13,FALSE)/角色间职业划分!$AB$9</f>
        <v>394.10526315789474</v>
      </c>
      <c r="AC20">
        <f>VLOOKUP(X20,角色属性总表!AG:AI,3,FALSE)*VLOOKUP(AA20,角色间职业划分!P:AG,8,FALSE)/角色间职业划分!$W$9</f>
        <v>2028</v>
      </c>
      <c r="AD20">
        <f>VLOOKUP(AA20,角色间职业划分!P:AP,26,FALSE)</f>
        <v>0.4</v>
      </c>
      <c r="AE20">
        <f>VLOOKUP(X20,角色属性总表!I:Q,3,FALSE)</f>
        <v>209.66400000000002</v>
      </c>
      <c r="AF20">
        <f>VLOOKUP(AA20,角色间职业划分!P:AP,11,FALSE)</f>
        <v>0.35</v>
      </c>
      <c r="AG20">
        <f t="shared" si="4"/>
        <v>392.72727272727269</v>
      </c>
      <c r="AH20">
        <f t="shared" si="5"/>
        <v>210</v>
      </c>
      <c r="AJ20">
        <f t="shared" si="6"/>
        <v>182.72727272727269</v>
      </c>
      <c r="AK20">
        <v>16</v>
      </c>
    </row>
    <row r="21" spans="1:37" x14ac:dyDescent="0.15">
      <c r="A21">
        <v>17</v>
      </c>
      <c r="B21">
        <f>ROUND(VLOOKUP(X21,角色属性总表!AG:AI,2,FALSE)/角色属性总表!$C$34,0)</f>
        <v>69</v>
      </c>
      <c r="C21">
        <f>ROUND(VLOOKUP(X21,角色属性总表!Y:AE,3,FALSE)/J21,0)</f>
        <v>16</v>
      </c>
      <c r="D21">
        <f>ROUND(VLOOKUP(X21,角色属性总表!AG:AI,3,FALSE)/角色属性总表!$C$35,0)</f>
        <v>73</v>
      </c>
      <c r="E21">
        <f t="shared" si="0"/>
        <v>163</v>
      </c>
      <c r="F21">
        <f t="shared" si="1"/>
        <v>29</v>
      </c>
      <c r="G21">
        <f t="shared" si="2"/>
        <v>6</v>
      </c>
      <c r="H21">
        <v>0</v>
      </c>
      <c r="I21">
        <f t="shared" si="7"/>
        <v>3</v>
      </c>
      <c r="J21">
        <f>VLOOKUP(AA21,角色间职业划分!P:AP,20,FALSE)</f>
        <v>10</v>
      </c>
      <c r="K21">
        <f>IF(X21=500,100,VLOOKUP(AA21,角色间职业划分!P:AP,22,FALSE))</f>
        <v>120</v>
      </c>
      <c r="L21">
        <f>IF(X21=500,K21,VLOOKUP(AA21,角色间职业划分!P:AP,23,FALSE))</f>
        <v>60</v>
      </c>
      <c r="M21">
        <f>VLOOKUP(AA21,角色间职业划分!P:AP,24,FALSE)</f>
        <v>0</v>
      </c>
      <c r="N21">
        <f>VLOOKUP(AA21,角色间职业划分!P:AP,14)*100</f>
        <v>95</v>
      </c>
      <c r="O21">
        <f>VLOOKUP(AA21,角色间职业划分!P:Z,9,FALSE)</f>
        <v>0</v>
      </c>
      <c r="P21">
        <f>VLOOKUP(AA21,角色间职业划分!P:AP,10,FALSE)</f>
        <v>0</v>
      </c>
      <c r="Q21">
        <f>VLOOKUP(AA21,角色间职业划分!P:AP,15,FALSE)</f>
        <v>0</v>
      </c>
      <c r="R21">
        <f>VLOOKUP(AA21,角色间职业划分!P:AP,16,FALSE)</f>
        <v>0</v>
      </c>
      <c r="S21">
        <f>VLOOKUP(AA21,角色间职业划分!P:AP,17,FALSE)</f>
        <v>0</v>
      </c>
      <c r="T21">
        <f>VLOOKUP(AA21,角色间职业划分!P:AP,18,FALSE)</f>
        <v>0</v>
      </c>
      <c r="U21">
        <f>VLOOKUP(AA21,角色间职业划分!P:AP,27,FALSE)</f>
        <v>0</v>
      </c>
      <c r="V21">
        <f t="shared" si="3"/>
        <v>4.9999999999999991</v>
      </c>
      <c r="W21">
        <f>VLOOKUP(AA21,角色间职业划分!P:Q,2,FALSE)</f>
        <v>1</v>
      </c>
      <c r="X21">
        <f t="shared" si="8"/>
        <v>17</v>
      </c>
      <c r="Y21">
        <f>INT(VLOOKUP(X21,角色属性总表!AG:AH,2,FALSE)*角色属性总表!$C$38)</f>
        <v>486</v>
      </c>
      <c r="AA21">
        <f t="shared" si="9"/>
        <v>1</v>
      </c>
      <c r="AB21">
        <f>VLOOKUP(X21,角色属性总表!AG:AI,2,FALSE)*VLOOKUP(角色等级属性!AA21,角色间职业划分!P:AG,13,FALSE)/角色间职业划分!$AB$9</f>
        <v>409.26315789473699</v>
      </c>
      <c r="AC21">
        <f>VLOOKUP(X21,角色属性总表!AG:AI,3,FALSE)*VLOOKUP(AA21,角色间职业划分!P:AG,8,FALSE)/角色间职业划分!$W$9</f>
        <v>2106</v>
      </c>
      <c r="AD21">
        <f>VLOOKUP(AA21,角色间职业划分!P:AP,26,FALSE)</f>
        <v>0.4</v>
      </c>
      <c r="AE21">
        <f>VLOOKUP(X21,角色属性总表!I:Q,3,FALSE)</f>
        <v>217.72800000000001</v>
      </c>
      <c r="AF21">
        <f>VLOOKUP(AA21,角色间职业划分!P:AP,11,FALSE)</f>
        <v>0.35</v>
      </c>
      <c r="AG21">
        <f t="shared" si="4"/>
        <v>431.9275885363067</v>
      </c>
      <c r="AH21">
        <f t="shared" si="5"/>
        <v>219</v>
      </c>
      <c r="AJ21">
        <f t="shared" si="6"/>
        <v>212.9275885363067</v>
      </c>
      <c r="AK21">
        <v>17</v>
      </c>
    </row>
    <row r="22" spans="1:37" x14ac:dyDescent="0.15">
      <c r="A22">
        <v>18</v>
      </c>
      <c r="B22">
        <f>ROUND(VLOOKUP(X22,角色属性总表!AG:AI,2,FALSE)/角色属性总表!$C$34,0)</f>
        <v>72</v>
      </c>
      <c r="C22">
        <f>ROUND(VLOOKUP(X22,角色属性总表!Y:AE,3,FALSE)/J22,0)</f>
        <v>17</v>
      </c>
      <c r="D22">
        <f>ROUND(VLOOKUP(X22,角色属性总表!AG:AI,3,FALSE)/角色属性总表!$C$35,0)</f>
        <v>75</v>
      </c>
      <c r="E22">
        <f t="shared" si="0"/>
        <v>169</v>
      </c>
      <c r="F22">
        <f t="shared" si="1"/>
        <v>29</v>
      </c>
      <c r="G22">
        <f t="shared" si="2"/>
        <v>6</v>
      </c>
      <c r="H22">
        <v>0</v>
      </c>
      <c r="I22">
        <f t="shared" si="7"/>
        <v>3</v>
      </c>
      <c r="J22">
        <f>VLOOKUP(AA22,角色间职业划分!P:AP,20,FALSE)</f>
        <v>10</v>
      </c>
      <c r="K22">
        <f>IF(X22=500,100,VLOOKUP(AA22,角色间职业划分!P:AP,22,FALSE))</f>
        <v>120</v>
      </c>
      <c r="L22">
        <f>IF(X22=500,K22,VLOOKUP(AA22,角色间职业划分!P:AP,23,FALSE))</f>
        <v>60</v>
      </c>
      <c r="M22">
        <f>VLOOKUP(AA22,角色间职业划分!P:AP,24,FALSE)</f>
        <v>0</v>
      </c>
      <c r="N22">
        <f>VLOOKUP(AA22,角色间职业划分!P:AP,14)*100</f>
        <v>95</v>
      </c>
      <c r="O22">
        <f>VLOOKUP(AA22,角色间职业划分!P:Z,9,FALSE)</f>
        <v>0</v>
      </c>
      <c r="P22">
        <f>VLOOKUP(AA22,角色间职业划分!P:AP,10,FALSE)</f>
        <v>0</v>
      </c>
      <c r="Q22">
        <f>VLOOKUP(AA22,角色间职业划分!P:AP,15,FALSE)</f>
        <v>0</v>
      </c>
      <c r="R22">
        <f>VLOOKUP(AA22,角色间职业划分!P:AP,16,FALSE)</f>
        <v>0</v>
      </c>
      <c r="S22">
        <f>VLOOKUP(AA22,角色间职业划分!P:AP,17,FALSE)</f>
        <v>0</v>
      </c>
      <c r="T22">
        <f>VLOOKUP(AA22,角色间职业划分!P:AP,18,FALSE)</f>
        <v>0</v>
      </c>
      <c r="U22">
        <f>VLOOKUP(AA22,角色间职业划分!P:AP,27,FALSE)</f>
        <v>0</v>
      </c>
      <c r="V22">
        <f t="shared" si="3"/>
        <v>4.9999999999999991</v>
      </c>
      <c r="W22">
        <f>VLOOKUP(AA22,角色间职业划分!P:Q,2,FALSE)</f>
        <v>1</v>
      </c>
      <c r="X22">
        <f t="shared" si="8"/>
        <v>18</v>
      </c>
      <c r="Y22">
        <f>INT(VLOOKUP(X22,角色属性总表!AG:AH,2,FALSE)*角色属性总表!$C$38)</f>
        <v>504</v>
      </c>
      <c r="AA22">
        <f t="shared" si="9"/>
        <v>1</v>
      </c>
      <c r="AB22">
        <f>VLOOKUP(X22,角色属性总表!AG:AI,2,FALSE)*VLOOKUP(角色等级属性!AA22,角色间职业划分!P:AG,13,FALSE)/角色间职业划分!$AB$9</f>
        <v>424.42105263157896</v>
      </c>
      <c r="AC22">
        <f>VLOOKUP(X22,角色属性总表!AG:AI,3,FALSE)*VLOOKUP(AA22,角色间职业划分!P:AG,8,FALSE)/角色间职业划分!$W$9</f>
        <v>2184</v>
      </c>
      <c r="AD22">
        <f>VLOOKUP(AA22,角色间职业划分!P:AP,26,FALSE)</f>
        <v>0.4</v>
      </c>
      <c r="AE22">
        <f>VLOOKUP(X22,角色属性总表!I:Q,3,FALSE)</f>
        <v>225.79199999999997</v>
      </c>
      <c r="AF22">
        <f>VLOOKUP(AA22,角色间职业划分!P:AP,11,FALSE)</f>
        <v>0.35</v>
      </c>
      <c r="AG22">
        <f t="shared" si="4"/>
        <v>472.52762226874808</v>
      </c>
      <c r="AH22">
        <f t="shared" si="5"/>
        <v>225</v>
      </c>
      <c r="AJ22">
        <f t="shared" si="6"/>
        <v>247.52762226874808</v>
      </c>
      <c r="AK22">
        <v>18</v>
      </c>
    </row>
    <row r="23" spans="1:37" x14ac:dyDescent="0.15">
      <c r="A23">
        <v>19</v>
      </c>
      <c r="B23">
        <f>ROUND(VLOOKUP(X23,角色属性总表!AG:AI,2,FALSE)/角色属性总表!$C$34,0)</f>
        <v>75</v>
      </c>
      <c r="C23">
        <f>ROUND(VLOOKUP(X23,角色属性总表!Y:AE,3,FALSE)/J23,0)</f>
        <v>18</v>
      </c>
      <c r="D23">
        <f>ROUND(VLOOKUP(X23,角色属性总表!AG:AI,3,FALSE)/角色属性总表!$C$35,0)</f>
        <v>78</v>
      </c>
      <c r="E23">
        <f t="shared" si="0"/>
        <v>175</v>
      </c>
      <c r="F23">
        <f t="shared" si="1"/>
        <v>29</v>
      </c>
      <c r="G23">
        <f t="shared" si="2"/>
        <v>6</v>
      </c>
      <c r="H23">
        <v>0</v>
      </c>
      <c r="I23">
        <f t="shared" si="7"/>
        <v>3</v>
      </c>
      <c r="J23">
        <f>VLOOKUP(AA23,角色间职业划分!P:AP,20,FALSE)</f>
        <v>10</v>
      </c>
      <c r="K23">
        <f>IF(X23=500,100,VLOOKUP(AA23,角色间职业划分!P:AP,22,FALSE))</f>
        <v>120</v>
      </c>
      <c r="L23">
        <f>IF(X23=500,K23,VLOOKUP(AA23,角色间职业划分!P:AP,23,FALSE))</f>
        <v>60</v>
      </c>
      <c r="M23">
        <f>VLOOKUP(AA23,角色间职业划分!P:AP,24,FALSE)</f>
        <v>0</v>
      </c>
      <c r="N23">
        <f>VLOOKUP(AA23,角色间职业划分!P:AP,14)*100</f>
        <v>95</v>
      </c>
      <c r="O23">
        <f>VLOOKUP(AA23,角色间职业划分!P:Z,9,FALSE)</f>
        <v>0</v>
      </c>
      <c r="P23">
        <f>VLOOKUP(AA23,角色间职业划分!P:AP,10,FALSE)</f>
        <v>0</v>
      </c>
      <c r="Q23">
        <f>VLOOKUP(AA23,角色间职业划分!P:AP,15,FALSE)</f>
        <v>0</v>
      </c>
      <c r="R23">
        <f>VLOOKUP(AA23,角色间职业划分!P:AP,16,FALSE)</f>
        <v>0</v>
      </c>
      <c r="S23">
        <f>VLOOKUP(AA23,角色间职业划分!P:AP,17,FALSE)</f>
        <v>0</v>
      </c>
      <c r="T23">
        <f>VLOOKUP(AA23,角色间职业划分!P:AP,18,FALSE)</f>
        <v>0</v>
      </c>
      <c r="U23">
        <f>VLOOKUP(AA23,角色间职业划分!P:AP,27,FALSE)</f>
        <v>0</v>
      </c>
      <c r="V23">
        <f t="shared" si="3"/>
        <v>4.9999999999999991</v>
      </c>
      <c r="W23">
        <f>VLOOKUP(AA23,角色间职业划分!P:Q,2,FALSE)</f>
        <v>1</v>
      </c>
      <c r="X23">
        <f t="shared" si="8"/>
        <v>19</v>
      </c>
      <c r="Y23">
        <f>INT(VLOOKUP(X23,角色属性总表!AG:AH,2,FALSE)*角色属性总表!$C$38)</f>
        <v>522</v>
      </c>
      <c r="AA23">
        <f t="shared" si="9"/>
        <v>1</v>
      </c>
      <c r="AB23">
        <f>VLOOKUP(X23,角色属性总表!AG:AI,2,FALSE)*VLOOKUP(角色等级属性!AA23,角色间职业划分!P:AG,13,FALSE)/角色间职业划分!$AB$9</f>
        <v>439.5789473684211</v>
      </c>
      <c r="AC23">
        <f>VLOOKUP(X23,角色属性总表!AG:AI,3,FALSE)*VLOOKUP(AA23,角色间职业划分!P:AG,8,FALSE)/角色间职业划分!$W$9</f>
        <v>2262</v>
      </c>
      <c r="AD23">
        <f>VLOOKUP(AA23,角色间职业划分!P:AP,26,FALSE)</f>
        <v>0.4</v>
      </c>
      <c r="AE23">
        <f>VLOOKUP(X23,角色属性总表!I:Q,3,FALSE)</f>
        <v>233.85599999999999</v>
      </c>
      <c r="AF23">
        <f>VLOOKUP(AA23,角色间职业划分!P:AP,11,FALSE)</f>
        <v>0.35</v>
      </c>
      <c r="AG23">
        <f t="shared" si="4"/>
        <v>514.50303347977729</v>
      </c>
      <c r="AH23">
        <f t="shared" si="5"/>
        <v>234</v>
      </c>
      <c r="AJ23">
        <f t="shared" si="6"/>
        <v>280.50303347977729</v>
      </c>
      <c r="AK23">
        <v>19</v>
      </c>
    </row>
    <row r="24" spans="1:37" x14ac:dyDescent="0.15">
      <c r="A24">
        <v>20</v>
      </c>
      <c r="B24">
        <f>ROUND(VLOOKUP(X24,角色属性总表!AG:AI,2,FALSE)/角色属性总表!$C$34,0)</f>
        <v>77</v>
      </c>
      <c r="C24">
        <f>ROUND(VLOOKUP(X24,角色属性总表!Y:AE,3,FALSE)/J24,0)</f>
        <v>19</v>
      </c>
      <c r="D24">
        <f>ROUND(VLOOKUP(X24,角色属性总表!AG:AI,3,FALSE)/角色属性总表!$C$35,0)</f>
        <v>81</v>
      </c>
      <c r="E24">
        <f t="shared" si="0"/>
        <v>181</v>
      </c>
      <c r="F24">
        <f t="shared" si="1"/>
        <v>29</v>
      </c>
      <c r="G24">
        <f t="shared" si="2"/>
        <v>6</v>
      </c>
      <c r="H24">
        <v>0</v>
      </c>
      <c r="I24">
        <f t="shared" si="7"/>
        <v>3</v>
      </c>
      <c r="J24">
        <f>VLOOKUP(AA24,角色间职业划分!P:AP,20,FALSE)</f>
        <v>10</v>
      </c>
      <c r="K24">
        <f>IF(X24=500,100,VLOOKUP(AA24,角色间职业划分!P:AP,22,FALSE))</f>
        <v>120</v>
      </c>
      <c r="L24">
        <f>IF(X24=500,K24,VLOOKUP(AA24,角色间职业划分!P:AP,23,FALSE))</f>
        <v>60</v>
      </c>
      <c r="M24">
        <f>VLOOKUP(AA24,角色间职业划分!P:AP,24,FALSE)</f>
        <v>0</v>
      </c>
      <c r="N24">
        <f>VLOOKUP(AA24,角色间职业划分!P:AP,14)*100</f>
        <v>95</v>
      </c>
      <c r="O24">
        <f>VLOOKUP(AA24,角色间职业划分!P:Z,9,FALSE)</f>
        <v>0</v>
      </c>
      <c r="P24">
        <f>VLOOKUP(AA24,角色间职业划分!P:AP,10,FALSE)</f>
        <v>0</v>
      </c>
      <c r="Q24">
        <f>VLOOKUP(AA24,角色间职业划分!P:AP,15,FALSE)</f>
        <v>0</v>
      </c>
      <c r="R24">
        <f>VLOOKUP(AA24,角色间职业划分!P:AP,16,FALSE)</f>
        <v>0</v>
      </c>
      <c r="S24">
        <f>VLOOKUP(AA24,角色间职业划分!P:AP,17,FALSE)</f>
        <v>0</v>
      </c>
      <c r="T24">
        <f>VLOOKUP(AA24,角色间职业划分!P:AP,18,FALSE)</f>
        <v>0</v>
      </c>
      <c r="U24">
        <f>VLOOKUP(AA24,角色间职业划分!P:AP,27,FALSE)</f>
        <v>0</v>
      </c>
      <c r="V24">
        <f t="shared" si="3"/>
        <v>4.9999999999999991</v>
      </c>
      <c r="W24">
        <f>VLOOKUP(AA24,角色间职业划分!P:Q,2,FALSE)</f>
        <v>1</v>
      </c>
      <c r="X24">
        <f t="shared" si="8"/>
        <v>20</v>
      </c>
      <c r="Y24">
        <f>INT(VLOOKUP(X24,角色属性总表!AG:AH,2,FALSE)*角色属性总表!$C$38)</f>
        <v>540</v>
      </c>
      <c r="AA24">
        <f t="shared" si="9"/>
        <v>1</v>
      </c>
      <c r="AB24">
        <f>VLOOKUP(X24,角色属性总表!AG:AI,2,FALSE)*VLOOKUP(角色等级属性!AA24,角色间职业划分!P:AG,13,FALSE)/角色间职业划分!$AB$9</f>
        <v>454.73684210526318</v>
      </c>
      <c r="AC24">
        <f>VLOOKUP(X24,角色属性总表!AG:AI,3,FALSE)*VLOOKUP(AA24,角色间职业划分!P:AG,8,FALSE)/角色间职业划分!$W$9</f>
        <v>2340</v>
      </c>
      <c r="AD24">
        <f>VLOOKUP(AA24,角色间职业划分!P:AP,26,FALSE)</f>
        <v>0.4</v>
      </c>
      <c r="AE24">
        <f>VLOOKUP(X24,角色属性总表!I:Q,3,FALSE)</f>
        <v>241.92000000000002</v>
      </c>
      <c r="AF24">
        <f>VLOOKUP(AA24,角色间职业划分!P:AP,11,FALSE)</f>
        <v>0.35</v>
      </c>
      <c r="AG24">
        <f t="shared" si="4"/>
        <v>557.83165289201077</v>
      </c>
      <c r="AH24">
        <f t="shared" si="5"/>
        <v>243</v>
      </c>
      <c r="AJ24">
        <f t="shared" si="6"/>
        <v>314.83165289201077</v>
      </c>
      <c r="AK24">
        <v>20</v>
      </c>
    </row>
    <row r="25" spans="1:37" x14ac:dyDescent="0.15">
      <c r="A25">
        <v>21</v>
      </c>
      <c r="B25">
        <f>ROUND(VLOOKUP(X25,角色属性总表!AG:AI,2,FALSE)/角色属性总表!$C$34,0)</f>
        <v>80</v>
      </c>
      <c r="C25">
        <f>ROUND(VLOOKUP(X25,角色属性总表!Y:AE,3,FALSE)/J25,0)</f>
        <v>20</v>
      </c>
      <c r="D25">
        <f>ROUND(VLOOKUP(X25,角色属性总表!AG:AI,3,FALSE)/角色属性总表!$C$35,0)</f>
        <v>83</v>
      </c>
      <c r="E25">
        <f t="shared" si="0"/>
        <v>187</v>
      </c>
      <c r="F25">
        <f t="shared" si="1"/>
        <v>29</v>
      </c>
      <c r="G25">
        <f t="shared" si="2"/>
        <v>6</v>
      </c>
      <c r="H25">
        <v>0</v>
      </c>
      <c r="I25">
        <f t="shared" si="7"/>
        <v>3</v>
      </c>
      <c r="J25">
        <f>VLOOKUP(AA25,角色间职业划分!P:AP,20,FALSE)</f>
        <v>10</v>
      </c>
      <c r="K25">
        <f>IF(X25=500,100,VLOOKUP(AA25,角色间职业划分!P:AP,22,FALSE))</f>
        <v>120</v>
      </c>
      <c r="L25">
        <f>IF(X25=500,K25,VLOOKUP(AA25,角色间职业划分!P:AP,23,FALSE))</f>
        <v>60</v>
      </c>
      <c r="M25">
        <f>VLOOKUP(AA25,角色间职业划分!P:AP,24,FALSE)</f>
        <v>0</v>
      </c>
      <c r="N25">
        <f>VLOOKUP(AA25,角色间职业划分!P:AP,14)*100</f>
        <v>95</v>
      </c>
      <c r="O25">
        <f>VLOOKUP(AA25,角色间职业划分!P:Z,9,FALSE)</f>
        <v>0</v>
      </c>
      <c r="P25">
        <f>VLOOKUP(AA25,角色间职业划分!P:AP,10,FALSE)</f>
        <v>0</v>
      </c>
      <c r="Q25">
        <f>VLOOKUP(AA25,角色间职业划分!P:AP,15,FALSE)</f>
        <v>0</v>
      </c>
      <c r="R25">
        <f>VLOOKUP(AA25,角色间职业划分!P:AP,16,FALSE)</f>
        <v>0</v>
      </c>
      <c r="S25">
        <f>VLOOKUP(AA25,角色间职业划分!P:AP,17,FALSE)</f>
        <v>0</v>
      </c>
      <c r="T25">
        <f>VLOOKUP(AA25,角色间职业划分!P:AP,18,FALSE)</f>
        <v>0</v>
      </c>
      <c r="U25">
        <f>VLOOKUP(AA25,角色间职业划分!P:AP,27,FALSE)</f>
        <v>0</v>
      </c>
      <c r="V25">
        <f t="shared" si="3"/>
        <v>4.9999999999999991</v>
      </c>
      <c r="W25">
        <f>VLOOKUP(AA25,角色间职业划分!P:Q,2,FALSE)</f>
        <v>1</v>
      </c>
      <c r="X25">
        <f t="shared" si="8"/>
        <v>21</v>
      </c>
      <c r="Y25">
        <f>INT(VLOOKUP(X25,角色属性总表!AG:AH,2,FALSE)*角色属性总表!$C$38)</f>
        <v>558</v>
      </c>
      <c r="AA25">
        <f t="shared" si="9"/>
        <v>1</v>
      </c>
      <c r="AB25">
        <f>VLOOKUP(X25,角色属性总表!AG:AI,2,FALSE)*VLOOKUP(角色等级属性!AA25,角色间职业划分!P:AG,13,FALSE)/角色间职业划分!$AB$9</f>
        <v>469.89473684210532</v>
      </c>
      <c r="AC25">
        <f>VLOOKUP(X25,角色属性总表!AG:AI,3,FALSE)*VLOOKUP(AA25,角色间职业划分!P:AG,8,FALSE)/角色间职业划分!$W$9</f>
        <v>2418.0000000000005</v>
      </c>
      <c r="AD25">
        <f>VLOOKUP(AA25,角色间职业划分!P:AP,26,FALSE)</f>
        <v>0.4</v>
      </c>
      <c r="AE25">
        <f>VLOOKUP(X25,角色属性总表!I:Q,3,FALSE)</f>
        <v>249.98400000000004</v>
      </c>
      <c r="AF25">
        <f>VLOOKUP(AA25,角色间职业划分!P:AP,11,FALSE)</f>
        <v>0.35</v>
      </c>
      <c r="AG25">
        <f t="shared" si="4"/>
        <v>602.49320538986058</v>
      </c>
      <c r="AH25">
        <f t="shared" si="5"/>
        <v>249</v>
      </c>
      <c r="AJ25">
        <f t="shared" si="6"/>
        <v>353.49320538986058</v>
      </c>
      <c r="AK25">
        <v>21</v>
      </c>
    </row>
    <row r="26" spans="1:37" x14ac:dyDescent="0.15">
      <c r="A26">
        <v>22</v>
      </c>
      <c r="B26">
        <f>ROUND(VLOOKUP(X26,角色属性总表!AG:AI,2,FALSE)/角色属性总表!$C$34,0)</f>
        <v>82</v>
      </c>
      <c r="C26">
        <f>ROUND(VLOOKUP(X26,角色属性总表!Y:AE,3,FALSE)/J26,0)</f>
        <v>21</v>
      </c>
      <c r="D26">
        <f>ROUND(VLOOKUP(X26,角色属性总表!AG:AI,3,FALSE)/角色属性总表!$C$35,0)</f>
        <v>86</v>
      </c>
      <c r="E26">
        <f t="shared" si="0"/>
        <v>194</v>
      </c>
      <c r="F26">
        <f t="shared" si="1"/>
        <v>29</v>
      </c>
      <c r="G26">
        <f t="shared" si="2"/>
        <v>6</v>
      </c>
      <c r="H26">
        <v>0</v>
      </c>
      <c r="I26">
        <f t="shared" si="7"/>
        <v>3</v>
      </c>
      <c r="J26">
        <f>VLOOKUP(AA26,角色间职业划分!P:AP,20,FALSE)</f>
        <v>10</v>
      </c>
      <c r="K26">
        <f>IF(X26=500,100,VLOOKUP(AA26,角色间职业划分!P:AP,22,FALSE))</f>
        <v>120</v>
      </c>
      <c r="L26">
        <f>IF(X26=500,K26,VLOOKUP(AA26,角色间职业划分!P:AP,23,FALSE))</f>
        <v>60</v>
      </c>
      <c r="M26">
        <f>VLOOKUP(AA26,角色间职业划分!P:AP,24,FALSE)</f>
        <v>0</v>
      </c>
      <c r="N26">
        <f>VLOOKUP(AA26,角色间职业划分!P:AP,14)*100</f>
        <v>95</v>
      </c>
      <c r="O26">
        <f>VLOOKUP(AA26,角色间职业划分!P:Z,9,FALSE)</f>
        <v>0</v>
      </c>
      <c r="P26">
        <f>VLOOKUP(AA26,角色间职业划分!P:AP,10,FALSE)</f>
        <v>0</v>
      </c>
      <c r="Q26">
        <f>VLOOKUP(AA26,角色间职业划分!P:AP,15,FALSE)</f>
        <v>0</v>
      </c>
      <c r="R26">
        <f>VLOOKUP(AA26,角色间职业划分!P:AP,16,FALSE)</f>
        <v>0</v>
      </c>
      <c r="S26">
        <f>VLOOKUP(AA26,角色间职业划分!P:AP,17,FALSE)</f>
        <v>0</v>
      </c>
      <c r="T26">
        <f>VLOOKUP(AA26,角色间职业划分!P:AP,18,FALSE)</f>
        <v>0</v>
      </c>
      <c r="U26">
        <f>VLOOKUP(AA26,角色间职业划分!P:AP,27,FALSE)</f>
        <v>0</v>
      </c>
      <c r="V26">
        <f t="shared" si="3"/>
        <v>4.9999999999999991</v>
      </c>
      <c r="W26">
        <f>VLOOKUP(AA26,角色间职业划分!P:Q,2,FALSE)</f>
        <v>1</v>
      </c>
      <c r="X26">
        <f t="shared" si="8"/>
        <v>22</v>
      </c>
      <c r="Y26">
        <f>INT(VLOOKUP(X26,角色属性总表!AG:AH,2,FALSE)*角色属性总表!$C$38)</f>
        <v>576</v>
      </c>
      <c r="AA26">
        <f t="shared" si="9"/>
        <v>1</v>
      </c>
      <c r="AB26">
        <f>VLOOKUP(X26,角色属性总表!AG:AI,2,FALSE)*VLOOKUP(角色等级属性!AA26,角色间职业划分!P:AG,13,FALSE)/角色间职业划分!$AB$9</f>
        <v>485.0526315789474</v>
      </c>
      <c r="AC26">
        <f>VLOOKUP(X26,角色属性总表!AG:AI,3,FALSE)*VLOOKUP(AA26,角色间职业划分!P:AG,8,FALSE)/角色间职业划分!$W$9</f>
        <v>2496</v>
      </c>
      <c r="AD26">
        <f>VLOOKUP(AA26,角色间职业划分!P:AP,26,FALSE)</f>
        <v>0.4</v>
      </c>
      <c r="AE26">
        <f>VLOOKUP(X26,角色属性总表!I:Q,3,FALSE)</f>
        <v>258.048</v>
      </c>
      <c r="AF26">
        <f>VLOOKUP(AA26,角色间职业划分!P:AP,11,FALSE)</f>
        <v>0.35</v>
      </c>
      <c r="AG26">
        <f t="shared" si="4"/>
        <v>648.46908005205398</v>
      </c>
      <c r="AH26">
        <f t="shared" si="5"/>
        <v>258</v>
      </c>
      <c r="AJ26">
        <f t="shared" si="6"/>
        <v>390.46908005205398</v>
      </c>
      <c r="AK26">
        <v>22</v>
      </c>
    </row>
    <row r="27" spans="1:37" x14ac:dyDescent="0.15">
      <c r="A27">
        <v>23</v>
      </c>
      <c r="B27">
        <f>ROUND(VLOOKUP(X27,角色属性总表!AG:AI,2,FALSE)/角色属性总表!$C$34,0)</f>
        <v>85</v>
      </c>
      <c r="C27">
        <f>ROUND(VLOOKUP(X27,角色属性总表!Y:AE,3,FALSE)/J27,0)</f>
        <v>22</v>
      </c>
      <c r="D27">
        <f>ROUND(VLOOKUP(X27,角色属性总表!AG:AI,3,FALSE)/角色属性总表!$C$35,0)</f>
        <v>89</v>
      </c>
      <c r="E27">
        <f t="shared" si="0"/>
        <v>200</v>
      </c>
      <c r="F27">
        <f t="shared" si="1"/>
        <v>29</v>
      </c>
      <c r="G27">
        <f t="shared" si="2"/>
        <v>6</v>
      </c>
      <c r="H27">
        <v>0</v>
      </c>
      <c r="I27">
        <f t="shared" si="7"/>
        <v>3</v>
      </c>
      <c r="J27">
        <f>VLOOKUP(AA27,角色间职业划分!P:AP,20,FALSE)</f>
        <v>10</v>
      </c>
      <c r="K27">
        <f>IF(X27=500,100,VLOOKUP(AA27,角色间职业划分!P:AP,22,FALSE))</f>
        <v>120</v>
      </c>
      <c r="L27">
        <f>IF(X27=500,K27,VLOOKUP(AA27,角色间职业划分!P:AP,23,FALSE))</f>
        <v>60</v>
      </c>
      <c r="M27">
        <f>VLOOKUP(AA27,角色间职业划分!P:AP,24,FALSE)</f>
        <v>0</v>
      </c>
      <c r="N27">
        <f>VLOOKUP(AA27,角色间职业划分!P:AP,14)*100</f>
        <v>95</v>
      </c>
      <c r="O27">
        <f>VLOOKUP(AA27,角色间职业划分!P:Z,9,FALSE)</f>
        <v>0</v>
      </c>
      <c r="P27">
        <f>VLOOKUP(AA27,角色间职业划分!P:AP,10,FALSE)</f>
        <v>0</v>
      </c>
      <c r="Q27">
        <f>VLOOKUP(AA27,角色间职业划分!P:AP,15,FALSE)</f>
        <v>0</v>
      </c>
      <c r="R27">
        <f>VLOOKUP(AA27,角色间职业划分!P:AP,16,FALSE)</f>
        <v>0</v>
      </c>
      <c r="S27">
        <f>VLOOKUP(AA27,角色间职业划分!P:AP,17,FALSE)</f>
        <v>0</v>
      </c>
      <c r="T27">
        <f>VLOOKUP(AA27,角色间职业划分!P:AP,18,FALSE)</f>
        <v>0</v>
      </c>
      <c r="U27">
        <f>VLOOKUP(AA27,角色间职业划分!P:AP,27,FALSE)</f>
        <v>0</v>
      </c>
      <c r="V27">
        <f t="shared" si="3"/>
        <v>4.9999999999999991</v>
      </c>
      <c r="W27">
        <f>VLOOKUP(AA27,角色间职业划分!P:Q,2,FALSE)</f>
        <v>1</v>
      </c>
      <c r="X27">
        <f t="shared" si="8"/>
        <v>23</v>
      </c>
      <c r="Y27">
        <f>INT(VLOOKUP(X27,角色属性总表!AG:AH,2,FALSE)*角色属性总表!$C$38)</f>
        <v>594</v>
      </c>
      <c r="AA27">
        <f t="shared" si="9"/>
        <v>1</v>
      </c>
      <c r="AB27">
        <f>VLOOKUP(X27,角色属性总表!AG:AI,2,FALSE)*VLOOKUP(角色等级属性!AA27,角色间职业划分!P:AG,13,FALSE)/角色间职业划分!$AB$9</f>
        <v>500.21052631578954</v>
      </c>
      <c r="AC27">
        <f>VLOOKUP(X27,角色属性总表!AG:AI,3,FALSE)*VLOOKUP(AA27,角色间职业划分!P:AG,8,FALSE)/角色间职业划分!$W$9</f>
        <v>2574</v>
      </c>
      <c r="AD27">
        <f>VLOOKUP(AA27,角色间职业划分!P:AP,26,FALSE)</f>
        <v>0.4</v>
      </c>
      <c r="AE27">
        <f>VLOOKUP(X27,角色属性总表!I:Q,3,FALSE)</f>
        <v>266.11199999999997</v>
      </c>
      <c r="AF27">
        <f>VLOOKUP(AA27,角色间职业划分!P:AP,11,FALSE)</f>
        <v>0.35</v>
      </c>
      <c r="AG27">
        <f t="shared" si="4"/>
        <v>695.7421374404571</v>
      </c>
      <c r="AH27">
        <f t="shared" si="5"/>
        <v>267</v>
      </c>
      <c r="AJ27">
        <f t="shared" si="6"/>
        <v>428.7421374404571</v>
      </c>
      <c r="AK27">
        <v>23</v>
      </c>
    </row>
    <row r="28" spans="1:37" x14ac:dyDescent="0.15">
      <c r="A28">
        <v>24</v>
      </c>
      <c r="B28">
        <f>ROUND(VLOOKUP(X28,角色属性总表!AG:AI,2,FALSE)/角色属性总表!$C$34,0)</f>
        <v>87</v>
      </c>
      <c r="C28">
        <f>ROUND(VLOOKUP(X28,角色属性总表!Y:AE,3,FALSE)/J28,0)</f>
        <v>23</v>
      </c>
      <c r="D28">
        <f>ROUND(VLOOKUP(X28,角色属性总表!AG:AI,3,FALSE)/角色属性总表!$C$35,0)</f>
        <v>91</v>
      </c>
      <c r="E28">
        <f t="shared" si="0"/>
        <v>206</v>
      </c>
      <c r="F28">
        <f t="shared" si="1"/>
        <v>29</v>
      </c>
      <c r="G28">
        <f t="shared" si="2"/>
        <v>6</v>
      </c>
      <c r="H28">
        <v>0</v>
      </c>
      <c r="I28">
        <f t="shared" si="7"/>
        <v>3</v>
      </c>
      <c r="J28">
        <f>VLOOKUP(AA28,角色间职业划分!P:AP,20,FALSE)</f>
        <v>10</v>
      </c>
      <c r="K28">
        <f>IF(X28=500,100,VLOOKUP(AA28,角色间职业划分!P:AP,22,FALSE))</f>
        <v>120</v>
      </c>
      <c r="L28">
        <f>IF(X28=500,K28,VLOOKUP(AA28,角色间职业划分!P:AP,23,FALSE))</f>
        <v>60</v>
      </c>
      <c r="M28">
        <f>VLOOKUP(AA28,角色间职业划分!P:AP,24,FALSE)</f>
        <v>0</v>
      </c>
      <c r="N28">
        <f>VLOOKUP(AA28,角色间职业划分!P:AP,14)*100</f>
        <v>95</v>
      </c>
      <c r="O28">
        <f>VLOOKUP(AA28,角色间职业划分!P:Z,9,FALSE)</f>
        <v>0</v>
      </c>
      <c r="P28">
        <f>VLOOKUP(AA28,角色间职业划分!P:AP,10,FALSE)</f>
        <v>0</v>
      </c>
      <c r="Q28">
        <f>VLOOKUP(AA28,角色间职业划分!P:AP,15,FALSE)</f>
        <v>0</v>
      </c>
      <c r="R28">
        <f>VLOOKUP(AA28,角色间职业划分!P:AP,16,FALSE)</f>
        <v>0</v>
      </c>
      <c r="S28">
        <f>VLOOKUP(AA28,角色间职业划分!P:AP,17,FALSE)</f>
        <v>0</v>
      </c>
      <c r="T28">
        <f>VLOOKUP(AA28,角色间职业划分!P:AP,18,FALSE)</f>
        <v>0</v>
      </c>
      <c r="U28">
        <f>VLOOKUP(AA28,角色间职业划分!P:AP,27,FALSE)</f>
        <v>0</v>
      </c>
      <c r="V28">
        <f t="shared" si="3"/>
        <v>4.9999999999999991</v>
      </c>
      <c r="W28">
        <f>VLOOKUP(AA28,角色间职业划分!P:Q,2,FALSE)</f>
        <v>1</v>
      </c>
      <c r="X28">
        <f t="shared" si="8"/>
        <v>24</v>
      </c>
      <c r="Y28">
        <f>INT(VLOOKUP(X28,角色属性总表!AG:AH,2,FALSE)*角色属性总表!$C$38)</f>
        <v>612</v>
      </c>
      <c r="AA28">
        <f t="shared" si="9"/>
        <v>1</v>
      </c>
      <c r="AB28">
        <f>VLOOKUP(X28,角色属性总表!AG:AI,2,FALSE)*VLOOKUP(角色等级属性!AA28,角色间职业划分!P:AG,13,FALSE)/角色间职业划分!$AB$9</f>
        <v>515.36842105263167</v>
      </c>
      <c r="AC28">
        <f>VLOOKUP(X28,角色属性总表!AG:AI,3,FALSE)*VLOOKUP(AA28,角色间职业划分!P:AG,8,FALSE)/角色间职业划分!$W$9</f>
        <v>2651.9999999999995</v>
      </c>
      <c r="AD28">
        <f>VLOOKUP(AA28,角色间职业划分!P:AP,26,FALSE)</f>
        <v>0.4</v>
      </c>
      <c r="AE28">
        <f>VLOOKUP(X28,角色属性总表!I:Q,3,FALSE)</f>
        <v>274.17599999999999</v>
      </c>
      <c r="AF28">
        <f>VLOOKUP(AA28,角色间职业划分!P:AP,11,FALSE)</f>
        <v>0.35</v>
      </c>
      <c r="AG28">
        <f t="shared" si="4"/>
        <v>744.2965467389613</v>
      </c>
      <c r="AH28">
        <f t="shared" si="5"/>
        <v>273</v>
      </c>
      <c r="AJ28">
        <f t="shared" si="6"/>
        <v>471.2965467389613</v>
      </c>
      <c r="AK28">
        <v>24</v>
      </c>
    </row>
    <row r="29" spans="1:37" x14ac:dyDescent="0.15">
      <c r="A29">
        <v>25</v>
      </c>
      <c r="B29">
        <f>ROUND(VLOOKUP(X29,角色属性总表!AG:AI,2,FALSE)/角色属性总表!$C$34,0)</f>
        <v>90</v>
      </c>
      <c r="C29">
        <f>ROUND(VLOOKUP(X29,角色属性总表!Y:AE,3,FALSE)/J29,0)</f>
        <v>24</v>
      </c>
      <c r="D29">
        <f>ROUND(VLOOKUP(X29,角色属性总表!AG:AI,3,FALSE)/角色属性总表!$C$35,0)</f>
        <v>94</v>
      </c>
      <c r="E29">
        <f t="shared" si="0"/>
        <v>212</v>
      </c>
      <c r="F29">
        <f t="shared" si="1"/>
        <v>29</v>
      </c>
      <c r="G29">
        <f t="shared" si="2"/>
        <v>6</v>
      </c>
      <c r="H29">
        <v>0</v>
      </c>
      <c r="I29">
        <f t="shared" si="7"/>
        <v>3</v>
      </c>
      <c r="J29">
        <f>VLOOKUP(AA29,角色间职业划分!P:AP,20,FALSE)</f>
        <v>10</v>
      </c>
      <c r="K29">
        <f>IF(X29=500,100,VLOOKUP(AA29,角色间职业划分!P:AP,22,FALSE))</f>
        <v>120</v>
      </c>
      <c r="L29">
        <f>IF(X29=500,K29,VLOOKUP(AA29,角色间职业划分!P:AP,23,FALSE))</f>
        <v>60</v>
      </c>
      <c r="M29">
        <f>VLOOKUP(AA29,角色间职业划分!P:AP,24,FALSE)</f>
        <v>0</v>
      </c>
      <c r="N29">
        <f>VLOOKUP(AA29,角色间职业划分!P:AP,14)*100</f>
        <v>95</v>
      </c>
      <c r="O29">
        <f>VLOOKUP(AA29,角色间职业划分!P:Z,9,FALSE)</f>
        <v>0</v>
      </c>
      <c r="P29">
        <f>VLOOKUP(AA29,角色间职业划分!P:AP,10,FALSE)</f>
        <v>0</v>
      </c>
      <c r="Q29">
        <f>VLOOKUP(AA29,角色间职业划分!P:AP,15,FALSE)</f>
        <v>0</v>
      </c>
      <c r="R29">
        <f>VLOOKUP(AA29,角色间职业划分!P:AP,16,FALSE)</f>
        <v>0</v>
      </c>
      <c r="S29">
        <f>VLOOKUP(AA29,角色间职业划分!P:AP,17,FALSE)</f>
        <v>0</v>
      </c>
      <c r="T29">
        <f>VLOOKUP(AA29,角色间职业划分!P:AP,18,FALSE)</f>
        <v>0</v>
      </c>
      <c r="U29">
        <f>VLOOKUP(AA29,角色间职业划分!P:AP,27,FALSE)</f>
        <v>0</v>
      </c>
      <c r="V29">
        <f t="shared" si="3"/>
        <v>4.9999999999999991</v>
      </c>
      <c r="W29">
        <f>VLOOKUP(AA29,角色间职业划分!P:Q,2,FALSE)</f>
        <v>1</v>
      </c>
      <c r="X29">
        <f t="shared" si="8"/>
        <v>25</v>
      </c>
      <c r="Y29">
        <f>INT(VLOOKUP(X29,角色属性总表!AG:AH,2,FALSE)*角色属性总表!$C$38)</f>
        <v>630</v>
      </c>
      <c r="AA29">
        <f t="shared" si="9"/>
        <v>1</v>
      </c>
      <c r="AB29">
        <f>VLOOKUP(X29,角色属性总表!AG:AI,2,FALSE)*VLOOKUP(角色等级属性!AA29,角色间职业划分!P:AG,13,FALSE)/角色间职业划分!$AB$9</f>
        <v>530.52631578947376</v>
      </c>
      <c r="AC29">
        <f>VLOOKUP(X29,角色属性总表!AG:AI,3,FALSE)*VLOOKUP(AA29,角色间职业划分!P:AG,8,FALSE)/角色间职业划分!$W$9</f>
        <v>2730</v>
      </c>
      <c r="AD29">
        <f>VLOOKUP(AA29,角色间职业划分!P:AP,26,FALSE)</f>
        <v>0.4</v>
      </c>
      <c r="AE29">
        <f>VLOOKUP(X29,角色属性总表!I:Q,3,FALSE)</f>
        <v>282.24</v>
      </c>
      <c r="AF29">
        <f>VLOOKUP(AA29,角色间职业划分!P:AP,11,FALSE)</f>
        <v>0.35</v>
      </c>
      <c r="AG29">
        <f t="shared" si="4"/>
        <v>794.11764705882354</v>
      </c>
      <c r="AH29">
        <f t="shared" si="5"/>
        <v>282</v>
      </c>
      <c r="AJ29">
        <f t="shared" si="6"/>
        <v>512.11764705882354</v>
      </c>
      <c r="AK29">
        <v>25</v>
      </c>
    </row>
    <row r="30" spans="1:37" x14ac:dyDescent="0.15">
      <c r="A30">
        <v>26</v>
      </c>
      <c r="B30">
        <f>ROUND(VLOOKUP(X30,角色属性总表!AG:AI,2,FALSE)/角色属性总表!$C$34,0)</f>
        <v>93</v>
      </c>
      <c r="C30">
        <f>ROUND(VLOOKUP(X30,角色属性总表!Y:AE,3,FALSE)/J30,0)</f>
        <v>25</v>
      </c>
      <c r="D30">
        <f>ROUND(VLOOKUP(X30,角色属性总表!AG:AI,3,FALSE)/角色属性总表!$C$35,0)</f>
        <v>97</v>
      </c>
      <c r="E30">
        <f t="shared" si="0"/>
        <v>218</v>
      </c>
      <c r="F30">
        <f t="shared" si="1"/>
        <v>29</v>
      </c>
      <c r="G30">
        <f t="shared" si="2"/>
        <v>6</v>
      </c>
      <c r="H30">
        <v>0</v>
      </c>
      <c r="I30">
        <f t="shared" si="7"/>
        <v>3</v>
      </c>
      <c r="J30">
        <f>VLOOKUP(AA30,角色间职业划分!P:AP,20,FALSE)</f>
        <v>10</v>
      </c>
      <c r="K30">
        <f>IF(X30=500,100,VLOOKUP(AA30,角色间职业划分!P:AP,22,FALSE))</f>
        <v>120</v>
      </c>
      <c r="L30">
        <f>IF(X30=500,K30,VLOOKUP(AA30,角色间职业划分!P:AP,23,FALSE))</f>
        <v>60</v>
      </c>
      <c r="M30">
        <f>VLOOKUP(AA30,角色间职业划分!P:AP,24,FALSE)</f>
        <v>0</v>
      </c>
      <c r="N30">
        <f>VLOOKUP(AA30,角色间职业划分!P:AP,14)*100</f>
        <v>95</v>
      </c>
      <c r="O30">
        <f>VLOOKUP(AA30,角色间职业划分!P:Z,9,FALSE)</f>
        <v>0</v>
      </c>
      <c r="P30">
        <f>VLOOKUP(AA30,角色间职业划分!P:AP,10,FALSE)</f>
        <v>0</v>
      </c>
      <c r="Q30">
        <f>VLOOKUP(AA30,角色间职业划分!P:AP,15,FALSE)</f>
        <v>0</v>
      </c>
      <c r="R30">
        <f>VLOOKUP(AA30,角色间职业划分!P:AP,16,FALSE)</f>
        <v>0</v>
      </c>
      <c r="S30">
        <f>VLOOKUP(AA30,角色间职业划分!P:AP,17,FALSE)</f>
        <v>0</v>
      </c>
      <c r="T30">
        <f>VLOOKUP(AA30,角色间职业划分!P:AP,18,FALSE)</f>
        <v>0</v>
      </c>
      <c r="U30">
        <f>VLOOKUP(AA30,角色间职业划分!P:AP,27,FALSE)</f>
        <v>0</v>
      </c>
      <c r="V30">
        <f t="shared" si="3"/>
        <v>4.9999999999999991</v>
      </c>
      <c r="W30">
        <f>VLOOKUP(AA30,角色间职业划分!P:Q,2,FALSE)</f>
        <v>1</v>
      </c>
      <c r="X30">
        <f t="shared" si="8"/>
        <v>26</v>
      </c>
      <c r="Y30">
        <f>INT(VLOOKUP(X30,角色属性总表!AG:AH,2,FALSE)*角色属性总表!$C$38)</f>
        <v>648</v>
      </c>
      <c r="AA30">
        <f t="shared" si="9"/>
        <v>1</v>
      </c>
      <c r="AB30">
        <f>VLOOKUP(X30,角色属性总表!AG:AI,2,FALSE)*VLOOKUP(角色等级属性!AA30,角色间职业划分!P:AG,13,FALSE)/角色间职业划分!$AB$9</f>
        <v>545.68421052631584</v>
      </c>
      <c r="AC30">
        <f>VLOOKUP(X30,角色属性总表!AG:AI,3,FALSE)*VLOOKUP(AA30,角色间职业划分!P:AG,8,FALSE)/角色间职业划分!$W$9</f>
        <v>2808.0000000000005</v>
      </c>
      <c r="AD30">
        <f>VLOOKUP(AA30,角色间职业划分!P:AP,26,FALSE)</f>
        <v>0.4</v>
      </c>
      <c r="AE30">
        <f>VLOOKUP(X30,角色属性总表!I:Q,3,FALSE)</f>
        <v>290.30400000000003</v>
      </c>
      <c r="AF30">
        <f>VLOOKUP(AA30,角色间职业划分!P:AP,11,FALSE)</f>
        <v>0.35</v>
      </c>
      <c r="AG30">
        <f t="shared" si="4"/>
        <v>845.19182849521496</v>
      </c>
      <c r="AH30">
        <f t="shared" si="5"/>
        <v>291</v>
      </c>
      <c r="AJ30">
        <f t="shared" si="6"/>
        <v>554.19182849521496</v>
      </c>
      <c r="AK30">
        <v>26</v>
      </c>
    </row>
    <row r="31" spans="1:37" x14ac:dyDescent="0.15">
      <c r="A31">
        <v>27</v>
      </c>
      <c r="B31">
        <f>ROUND(VLOOKUP(X31,角色属性总表!AG:AI,2,FALSE)/角色属性总表!$C$34,0)</f>
        <v>95</v>
      </c>
      <c r="C31">
        <f>ROUND(VLOOKUP(X31,角色属性总表!Y:AE,3,FALSE)/J31,0)</f>
        <v>26</v>
      </c>
      <c r="D31">
        <f>ROUND(VLOOKUP(X31,角色属性总表!AG:AI,3,FALSE)/角色属性总表!$C$35,0)</f>
        <v>99</v>
      </c>
      <c r="E31">
        <f t="shared" si="0"/>
        <v>224</v>
      </c>
      <c r="F31">
        <f t="shared" si="1"/>
        <v>29</v>
      </c>
      <c r="G31">
        <f t="shared" si="2"/>
        <v>6</v>
      </c>
      <c r="H31">
        <v>0</v>
      </c>
      <c r="I31">
        <f t="shared" si="7"/>
        <v>3</v>
      </c>
      <c r="J31">
        <f>VLOOKUP(AA31,角色间职业划分!P:AP,20,FALSE)</f>
        <v>10</v>
      </c>
      <c r="K31">
        <f>IF(X31=500,100,VLOOKUP(AA31,角色间职业划分!P:AP,22,FALSE))</f>
        <v>120</v>
      </c>
      <c r="L31">
        <f>IF(X31=500,K31,VLOOKUP(AA31,角色间职业划分!P:AP,23,FALSE))</f>
        <v>60</v>
      </c>
      <c r="M31">
        <f>VLOOKUP(AA31,角色间职业划分!P:AP,24,FALSE)</f>
        <v>0</v>
      </c>
      <c r="N31">
        <f>VLOOKUP(AA31,角色间职业划分!P:AP,14)*100</f>
        <v>95</v>
      </c>
      <c r="O31">
        <f>VLOOKUP(AA31,角色间职业划分!P:Z,9,FALSE)</f>
        <v>0</v>
      </c>
      <c r="P31">
        <f>VLOOKUP(AA31,角色间职业划分!P:AP,10,FALSE)</f>
        <v>0</v>
      </c>
      <c r="Q31">
        <f>VLOOKUP(AA31,角色间职业划分!P:AP,15,FALSE)</f>
        <v>0</v>
      </c>
      <c r="R31">
        <f>VLOOKUP(AA31,角色间职业划分!P:AP,16,FALSE)</f>
        <v>0</v>
      </c>
      <c r="S31">
        <f>VLOOKUP(AA31,角色间职业划分!P:AP,17,FALSE)</f>
        <v>0</v>
      </c>
      <c r="T31">
        <f>VLOOKUP(AA31,角色间职业划分!P:AP,18,FALSE)</f>
        <v>0</v>
      </c>
      <c r="U31">
        <f>VLOOKUP(AA31,角色间职业划分!P:AP,27,FALSE)</f>
        <v>0</v>
      </c>
      <c r="V31">
        <f t="shared" si="3"/>
        <v>4.9999999999999991</v>
      </c>
      <c r="W31">
        <f>VLOOKUP(AA31,角色间职业划分!P:Q,2,FALSE)</f>
        <v>1</v>
      </c>
      <c r="X31">
        <f t="shared" si="8"/>
        <v>27</v>
      </c>
      <c r="Y31">
        <f>INT(VLOOKUP(X31,角色属性总表!AG:AH,2,FALSE)*角色属性总表!$C$38)</f>
        <v>666</v>
      </c>
      <c r="AA31">
        <f t="shared" si="9"/>
        <v>1</v>
      </c>
      <c r="AB31">
        <f>VLOOKUP(X31,角色属性总表!AG:AI,2,FALSE)*VLOOKUP(角色等级属性!AA31,角色间职业划分!P:AG,13,FALSE)/角色间职业划分!$AB$9</f>
        <v>560.84210526315792</v>
      </c>
      <c r="AC31">
        <f>VLOOKUP(X31,角色属性总表!AG:AI,3,FALSE)*VLOOKUP(AA31,角色间职业划分!P:AG,8,FALSE)/角色间职业划分!$W$9</f>
        <v>2886</v>
      </c>
      <c r="AD31">
        <f>VLOOKUP(AA31,角色间职业划分!P:AP,26,FALSE)</f>
        <v>0.4</v>
      </c>
      <c r="AE31">
        <f>VLOOKUP(X31,角色属性总表!I:Q,3,FALSE)</f>
        <v>298.36799999999999</v>
      </c>
      <c r="AF31">
        <f>VLOOKUP(AA31,角色间职业划分!P:AP,11,FALSE)</f>
        <v>0.35</v>
      </c>
      <c r="AG31">
        <f t="shared" si="4"/>
        <v>897.50642946666699</v>
      </c>
      <c r="AH31">
        <f t="shared" si="5"/>
        <v>297</v>
      </c>
      <c r="AJ31">
        <f t="shared" si="6"/>
        <v>600.50642946666699</v>
      </c>
      <c r="AK31">
        <v>27</v>
      </c>
    </row>
    <row r="32" spans="1:37" x14ac:dyDescent="0.15">
      <c r="A32">
        <v>28</v>
      </c>
      <c r="B32">
        <f>ROUND(VLOOKUP(X32,角色属性总表!AG:AI,2,FALSE)/角色属性总表!$C$34,0)</f>
        <v>98</v>
      </c>
      <c r="C32">
        <f>ROUND(VLOOKUP(X32,角色属性总表!Y:AE,3,FALSE)/J32,0)</f>
        <v>27</v>
      </c>
      <c r="D32">
        <f>ROUND(VLOOKUP(X32,角色属性总表!AG:AI,3,FALSE)/角色属性总表!$C$35,0)</f>
        <v>102</v>
      </c>
      <c r="E32">
        <f t="shared" si="0"/>
        <v>230</v>
      </c>
      <c r="F32">
        <f t="shared" si="1"/>
        <v>29</v>
      </c>
      <c r="G32">
        <f t="shared" si="2"/>
        <v>6</v>
      </c>
      <c r="H32">
        <v>0</v>
      </c>
      <c r="I32">
        <f t="shared" si="7"/>
        <v>3</v>
      </c>
      <c r="J32">
        <f>VLOOKUP(AA32,角色间职业划分!P:AP,20,FALSE)</f>
        <v>10</v>
      </c>
      <c r="K32">
        <f>IF(X32=500,100,VLOOKUP(AA32,角色间职业划分!P:AP,22,FALSE))</f>
        <v>120</v>
      </c>
      <c r="L32">
        <f>IF(X32=500,K32,VLOOKUP(AA32,角色间职业划分!P:AP,23,FALSE))</f>
        <v>60</v>
      </c>
      <c r="M32">
        <f>VLOOKUP(AA32,角色间职业划分!P:AP,24,FALSE)</f>
        <v>0</v>
      </c>
      <c r="N32">
        <f>VLOOKUP(AA32,角色间职业划分!P:AP,14)*100</f>
        <v>95</v>
      </c>
      <c r="O32">
        <f>VLOOKUP(AA32,角色间职业划分!P:Z,9,FALSE)</f>
        <v>0</v>
      </c>
      <c r="P32">
        <f>VLOOKUP(AA32,角色间职业划分!P:AP,10,FALSE)</f>
        <v>0</v>
      </c>
      <c r="Q32">
        <f>VLOOKUP(AA32,角色间职业划分!P:AP,15,FALSE)</f>
        <v>0</v>
      </c>
      <c r="R32">
        <f>VLOOKUP(AA32,角色间职业划分!P:AP,16,FALSE)</f>
        <v>0</v>
      </c>
      <c r="S32">
        <f>VLOOKUP(AA32,角色间职业划分!P:AP,17,FALSE)</f>
        <v>0</v>
      </c>
      <c r="T32">
        <f>VLOOKUP(AA32,角色间职业划分!P:AP,18,FALSE)</f>
        <v>0</v>
      </c>
      <c r="U32">
        <f>VLOOKUP(AA32,角色间职业划分!P:AP,27,FALSE)</f>
        <v>0</v>
      </c>
      <c r="V32">
        <f t="shared" si="3"/>
        <v>4.9999999999999991</v>
      </c>
      <c r="W32">
        <f>VLOOKUP(AA32,角色间职业划分!P:Q,2,FALSE)</f>
        <v>1</v>
      </c>
      <c r="X32">
        <f t="shared" si="8"/>
        <v>28</v>
      </c>
      <c r="Y32">
        <f>INT(VLOOKUP(X32,角色属性总表!AG:AH,2,FALSE)*角色属性总表!$C$38)</f>
        <v>684</v>
      </c>
      <c r="AA32">
        <f t="shared" si="9"/>
        <v>1</v>
      </c>
      <c r="AB32">
        <f>VLOOKUP(X32,角色属性总表!AG:AI,2,FALSE)*VLOOKUP(角色等级属性!AA32,角色间职业划分!P:AG,13,FALSE)/角色间职业划分!$AB$9</f>
        <v>576.00000000000011</v>
      </c>
      <c r="AC32">
        <f>VLOOKUP(X32,角色属性总表!AG:AI,3,FALSE)*VLOOKUP(AA32,角色间职业划分!P:AG,8,FALSE)/角色间职业划分!$W$9</f>
        <v>2964</v>
      </c>
      <c r="AD32">
        <f>VLOOKUP(AA32,角色间职业划分!P:AP,26,FALSE)</f>
        <v>0.4</v>
      </c>
      <c r="AE32">
        <f>VLOOKUP(X32,角色属性总表!I:Q,3,FALSE)</f>
        <v>306.43199999999996</v>
      </c>
      <c r="AF32">
        <f>VLOOKUP(AA32,角色间职业划分!P:AP,11,FALSE)</f>
        <v>0.35</v>
      </c>
      <c r="AG32">
        <f t="shared" si="4"/>
        <v>951.04964758507606</v>
      </c>
      <c r="AH32">
        <f t="shared" si="5"/>
        <v>306</v>
      </c>
      <c r="AJ32">
        <f t="shared" si="6"/>
        <v>645.04964758507606</v>
      </c>
      <c r="AK32">
        <v>28</v>
      </c>
    </row>
    <row r="33" spans="1:37" x14ac:dyDescent="0.15">
      <c r="A33">
        <v>29</v>
      </c>
      <c r="B33">
        <f>ROUND(VLOOKUP(X33,角色属性总表!AG:AI,2,FALSE)/角色属性总表!$C$34,0)</f>
        <v>100</v>
      </c>
      <c r="C33">
        <f>ROUND(VLOOKUP(X33,角色属性总表!Y:AE,3,FALSE)/J33,0)</f>
        <v>28</v>
      </c>
      <c r="D33">
        <f>ROUND(VLOOKUP(X33,角色属性总表!AG:AI,3,FALSE)/角色属性总表!$C$35,0)</f>
        <v>105</v>
      </c>
      <c r="E33">
        <f t="shared" si="0"/>
        <v>236</v>
      </c>
      <c r="F33">
        <f t="shared" si="1"/>
        <v>29</v>
      </c>
      <c r="G33">
        <f t="shared" si="2"/>
        <v>6</v>
      </c>
      <c r="H33">
        <v>0</v>
      </c>
      <c r="I33">
        <f t="shared" si="7"/>
        <v>3</v>
      </c>
      <c r="J33">
        <f>VLOOKUP(AA33,角色间职业划分!P:AP,20,FALSE)</f>
        <v>10</v>
      </c>
      <c r="K33">
        <f>IF(X33=500,100,VLOOKUP(AA33,角色间职业划分!P:AP,22,FALSE))</f>
        <v>120</v>
      </c>
      <c r="L33">
        <f>IF(X33=500,K33,VLOOKUP(AA33,角色间职业划分!P:AP,23,FALSE))</f>
        <v>60</v>
      </c>
      <c r="M33">
        <f>VLOOKUP(AA33,角色间职业划分!P:AP,24,FALSE)</f>
        <v>0</v>
      </c>
      <c r="N33">
        <f>VLOOKUP(AA33,角色间职业划分!P:AP,14)*100</f>
        <v>95</v>
      </c>
      <c r="O33">
        <f>VLOOKUP(AA33,角色间职业划分!P:Z,9,FALSE)</f>
        <v>0</v>
      </c>
      <c r="P33">
        <f>VLOOKUP(AA33,角色间职业划分!P:AP,10,FALSE)</f>
        <v>0</v>
      </c>
      <c r="Q33">
        <f>VLOOKUP(AA33,角色间职业划分!P:AP,15,FALSE)</f>
        <v>0</v>
      </c>
      <c r="R33">
        <f>VLOOKUP(AA33,角色间职业划分!P:AP,16,FALSE)</f>
        <v>0</v>
      </c>
      <c r="S33">
        <f>VLOOKUP(AA33,角色间职业划分!P:AP,17,FALSE)</f>
        <v>0</v>
      </c>
      <c r="T33">
        <f>VLOOKUP(AA33,角色间职业划分!P:AP,18,FALSE)</f>
        <v>0</v>
      </c>
      <c r="U33">
        <f>VLOOKUP(AA33,角色间职业划分!P:AP,27,FALSE)</f>
        <v>0</v>
      </c>
      <c r="V33">
        <f t="shared" si="3"/>
        <v>4.9999999999999991</v>
      </c>
      <c r="W33">
        <f>VLOOKUP(AA33,角色间职业划分!P:Q,2,FALSE)</f>
        <v>1</v>
      </c>
      <c r="X33">
        <f t="shared" si="8"/>
        <v>29</v>
      </c>
      <c r="Y33">
        <f>INT(VLOOKUP(X33,角色属性总表!AG:AH,2,FALSE)*角色属性总表!$C$38)</f>
        <v>702</v>
      </c>
      <c r="AA33">
        <f t="shared" si="9"/>
        <v>1</v>
      </c>
      <c r="AB33">
        <f>VLOOKUP(X33,角色属性总表!AG:AI,2,FALSE)*VLOOKUP(角色等级属性!AA33,角色间职业划分!P:AG,13,FALSE)/角色间职业划分!$AB$9</f>
        <v>591.1578947368422</v>
      </c>
      <c r="AC33">
        <f>VLOOKUP(X33,角色属性总表!AG:AI,3,FALSE)*VLOOKUP(AA33,角色间职业划分!P:AG,8,FALSE)/角色间职业划分!$W$9</f>
        <v>3041.9999999999995</v>
      </c>
      <c r="AD33">
        <f>VLOOKUP(AA33,角色间职业划分!P:AP,26,FALSE)</f>
        <v>0.4</v>
      </c>
      <c r="AE33">
        <f>VLOOKUP(X33,角色属性总表!I:Q,3,FALSE)</f>
        <v>314.49599999999998</v>
      </c>
      <c r="AF33">
        <f>VLOOKUP(AA33,角色间职业划分!P:AP,11,FALSE)</f>
        <v>0.35</v>
      </c>
      <c r="AG33">
        <f t="shared" si="4"/>
        <v>1005.8104618515899</v>
      </c>
      <c r="AH33">
        <f t="shared" si="5"/>
        <v>315</v>
      </c>
      <c r="AJ33">
        <f t="shared" si="6"/>
        <v>690.81046185158993</v>
      </c>
      <c r="AK33">
        <v>29</v>
      </c>
    </row>
    <row r="34" spans="1:37" x14ac:dyDescent="0.15">
      <c r="A34">
        <v>30</v>
      </c>
      <c r="B34">
        <f>ROUND(VLOOKUP(X34,角色属性总表!AG:AI,2,FALSE)/角色属性总表!$C$34,0)</f>
        <v>103</v>
      </c>
      <c r="C34">
        <f>ROUND(VLOOKUP(X34,角色属性总表!Y:AE,3,FALSE)/J34,0)</f>
        <v>30</v>
      </c>
      <c r="D34">
        <f>ROUND(VLOOKUP(X34,角色属性总表!AG:AI,3,FALSE)/角色属性总表!$C$35,0)</f>
        <v>108</v>
      </c>
      <c r="E34">
        <f t="shared" si="0"/>
        <v>242</v>
      </c>
      <c r="F34">
        <f t="shared" si="1"/>
        <v>29</v>
      </c>
      <c r="G34">
        <f t="shared" si="2"/>
        <v>6</v>
      </c>
      <c r="H34">
        <v>0</v>
      </c>
      <c r="I34">
        <f t="shared" si="7"/>
        <v>3</v>
      </c>
      <c r="J34">
        <f>VLOOKUP(AA34,角色间职业划分!P:AP,20,FALSE)</f>
        <v>10</v>
      </c>
      <c r="K34">
        <f>IF(X34=500,100,VLOOKUP(AA34,角色间职业划分!P:AP,22,FALSE))</f>
        <v>120</v>
      </c>
      <c r="L34">
        <f>IF(X34=500,K34,VLOOKUP(AA34,角色间职业划分!P:AP,23,FALSE))</f>
        <v>60</v>
      </c>
      <c r="M34">
        <f>VLOOKUP(AA34,角色间职业划分!P:AP,24,FALSE)</f>
        <v>0</v>
      </c>
      <c r="N34">
        <f>VLOOKUP(AA34,角色间职业划分!P:AP,14)*100</f>
        <v>95</v>
      </c>
      <c r="O34">
        <f>VLOOKUP(AA34,角色间职业划分!P:Z,9,FALSE)</f>
        <v>0</v>
      </c>
      <c r="P34">
        <f>VLOOKUP(AA34,角色间职业划分!P:AP,10,FALSE)</f>
        <v>0</v>
      </c>
      <c r="Q34">
        <f>VLOOKUP(AA34,角色间职业划分!P:AP,15,FALSE)</f>
        <v>0</v>
      </c>
      <c r="R34">
        <f>VLOOKUP(AA34,角色间职业划分!P:AP,16,FALSE)</f>
        <v>0</v>
      </c>
      <c r="S34">
        <f>VLOOKUP(AA34,角色间职业划分!P:AP,17,FALSE)</f>
        <v>0</v>
      </c>
      <c r="T34">
        <f>VLOOKUP(AA34,角色间职业划分!P:AP,18,FALSE)</f>
        <v>0</v>
      </c>
      <c r="U34">
        <f>VLOOKUP(AA34,角色间职业划分!P:AP,27,FALSE)</f>
        <v>0</v>
      </c>
      <c r="V34">
        <f t="shared" si="3"/>
        <v>4.9999999999999991</v>
      </c>
      <c r="W34">
        <f>VLOOKUP(AA34,角色间职业划分!P:Q,2,FALSE)</f>
        <v>1</v>
      </c>
      <c r="X34">
        <f t="shared" si="8"/>
        <v>30</v>
      </c>
      <c r="Y34">
        <f>INT(VLOOKUP(X34,角色属性总表!AG:AH,2,FALSE)*角色属性总表!$C$38)</f>
        <v>720</v>
      </c>
      <c r="AA34">
        <f t="shared" si="9"/>
        <v>1</v>
      </c>
      <c r="AB34">
        <f>VLOOKUP(X34,角色属性总表!AG:AI,2,FALSE)*VLOOKUP(角色等级属性!AA34,角色间职业划分!P:AG,13,FALSE)/角色间职业划分!$AB$9</f>
        <v>606.31578947368428</v>
      </c>
      <c r="AC34">
        <f>VLOOKUP(X34,角色属性总表!AG:AI,3,FALSE)*VLOOKUP(AA34,角色间职业划分!P:AG,8,FALSE)/角色间职业划分!$W$9</f>
        <v>3120</v>
      </c>
      <c r="AD34">
        <f>VLOOKUP(AA34,角色间职业划分!P:AP,26,FALSE)</f>
        <v>0.4</v>
      </c>
      <c r="AE34">
        <f>VLOOKUP(X34,角色属性总表!I:Q,3,FALSE)</f>
        <v>322.56</v>
      </c>
      <c r="AF34">
        <f>VLOOKUP(AA34,角色间职业划分!P:AP,11,FALSE)</f>
        <v>0.35</v>
      </c>
      <c r="AG34">
        <f t="shared" si="4"/>
        <v>1061.7785643970906</v>
      </c>
      <c r="AH34">
        <f t="shared" si="5"/>
        <v>324</v>
      </c>
      <c r="AJ34">
        <f t="shared" si="6"/>
        <v>737.77856439709058</v>
      </c>
      <c r="AK34">
        <v>30</v>
      </c>
    </row>
    <row r="35" spans="1:37" x14ac:dyDescent="0.15">
      <c r="A35">
        <v>31</v>
      </c>
      <c r="B35">
        <f>ROUND(VLOOKUP(X35,角色属性总表!AG:AI,2,FALSE)/角色属性总表!$C$34,0)</f>
        <v>105</v>
      </c>
      <c r="C35">
        <f>ROUND(VLOOKUP(X35,角色属性总表!Y:AE,3,FALSE)/J35,0)</f>
        <v>31</v>
      </c>
      <c r="D35">
        <f>ROUND(VLOOKUP(X35,角色属性总表!AG:AI,3,FALSE)/角色属性总表!$C$35,0)</f>
        <v>110</v>
      </c>
      <c r="E35">
        <f t="shared" si="0"/>
        <v>248</v>
      </c>
      <c r="F35">
        <f t="shared" si="1"/>
        <v>29</v>
      </c>
      <c r="G35">
        <f t="shared" si="2"/>
        <v>6</v>
      </c>
      <c r="H35">
        <v>0</v>
      </c>
      <c r="I35">
        <f t="shared" si="7"/>
        <v>3</v>
      </c>
      <c r="J35">
        <f>VLOOKUP(AA35,角色间职业划分!P:AP,20,FALSE)</f>
        <v>10</v>
      </c>
      <c r="K35">
        <f>IF(X35=500,100,VLOOKUP(AA35,角色间职业划分!P:AP,22,FALSE))</f>
        <v>120</v>
      </c>
      <c r="L35">
        <f>IF(X35=500,K35,VLOOKUP(AA35,角色间职业划分!P:AP,23,FALSE))</f>
        <v>60</v>
      </c>
      <c r="M35">
        <f>VLOOKUP(AA35,角色间职业划分!P:AP,24,FALSE)</f>
        <v>0</v>
      </c>
      <c r="N35">
        <f>VLOOKUP(AA35,角色间职业划分!P:AP,14)*100</f>
        <v>95</v>
      </c>
      <c r="O35">
        <f>VLOOKUP(AA35,角色间职业划分!P:Z,9,FALSE)</f>
        <v>0</v>
      </c>
      <c r="P35">
        <f>VLOOKUP(AA35,角色间职业划分!P:AP,10,FALSE)</f>
        <v>0</v>
      </c>
      <c r="Q35">
        <f>VLOOKUP(AA35,角色间职业划分!P:AP,15,FALSE)</f>
        <v>0</v>
      </c>
      <c r="R35">
        <f>VLOOKUP(AA35,角色间职业划分!P:AP,16,FALSE)</f>
        <v>0</v>
      </c>
      <c r="S35">
        <f>VLOOKUP(AA35,角色间职业划分!P:AP,17,FALSE)</f>
        <v>0</v>
      </c>
      <c r="T35">
        <f>VLOOKUP(AA35,角色间职业划分!P:AP,18,FALSE)</f>
        <v>0</v>
      </c>
      <c r="U35">
        <f>VLOOKUP(AA35,角色间职业划分!P:AP,27,FALSE)</f>
        <v>0</v>
      </c>
      <c r="V35">
        <f t="shared" si="3"/>
        <v>4.9999999999999991</v>
      </c>
      <c r="W35">
        <f>VLOOKUP(AA35,角色间职业划分!P:Q,2,FALSE)</f>
        <v>1</v>
      </c>
      <c r="X35">
        <f t="shared" si="8"/>
        <v>31</v>
      </c>
      <c r="Y35">
        <f>INT(VLOOKUP(X35,角色属性总表!AG:AH,2,FALSE)*角色属性总表!$C$38)</f>
        <v>738</v>
      </c>
      <c r="AA35">
        <f t="shared" si="9"/>
        <v>1</v>
      </c>
      <c r="AB35">
        <f>VLOOKUP(X35,角色属性总表!AG:AI,2,FALSE)*VLOOKUP(角色等级属性!AA35,角色间职业划分!P:AG,13,FALSE)/角色间职业划分!$AB$9</f>
        <v>621.47368421052624</v>
      </c>
      <c r="AC35">
        <f>VLOOKUP(X35,角色属性总表!AG:AI,3,FALSE)*VLOOKUP(AA35,角色间职业划分!P:AG,8,FALSE)/角色间职业划分!$W$9</f>
        <v>3198</v>
      </c>
      <c r="AD35">
        <f>VLOOKUP(AA35,角色间职业划分!P:AP,26,FALSE)</f>
        <v>0.4</v>
      </c>
      <c r="AE35">
        <f>VLOOKUP(X35,角色属性总表!I:Q,3,FALSE)</f>
        <v>330.62400000000002</v>
      </c>
      <c r="AF35">
        <f>VLOOKUP(AA35,角色间职业划分!P:AP,11,FALSE)</f>
        <v>0.35</v>
      </c>
      <c r="AG35">
        <f t="shared" si="4"/>
        <v>1118.9443003165779</v>
      </c>
      <c r="AH35">
        <f t="shared" si="5"/>
        <v>330</v>
      </c>
      <c r="AJ35">
        <f t="shared" si="6"/>
        <v>788.94430031657794</v>
      </c>
      <c r="AK35">
        <v>31</v>
      </c>
    </row>
    <row r="36" spans="1:37" x14ac:dyDescent="0.15">
      <c r="A36">
        <v>32</v>
      </c>
      <c r="B36">
        <f>ROUND(VLOOKUP(X36,角色属性总表!AG:AI,2,FALSE)/角色属性总表!$C$34,0)</f>
        <v>108</v>
      </c>
      <c r="C36">
        <f>ROUND(VLOOKUP(X36,角色属性总表!Y:AE,3,FALSE)/J36,0)</f>
        <v>32</v>
      </c>
      <c r="D36">
        <f>ROUND(VLOOKUP(X36,角色属性总表!AG:AI,3,FALSE)/角色属性总表!$C$35,0)</f>
        <v>113</v>
      </c>
      <c r="E36">
        <f t="shared" si="0"/>
        <v>254</v>
      </c>
      <c r="F36">
        <f t="shared" si="1"/>
        <v>29</v>
      </c>
      <c r="G36">
        <f t="shared" si="2"/>
        <v>6</v>
      </c>
      <c r="H36">
        <v>0</v>
      </c>
      <c r="I36">
        <f t="shared" si="7"/>
        <v>3</v>
      </c>
      <c r="J36">
        <f>VLOOKUP(AA36,角色间职业划分!P:AP,20,FALSE)</f>
        <v>10</v>
      </c>
      <c r="K36">
        <f>IF(X36=500,100,VLOOKUP(AA36,角色间职业划分!P:AP,22,FALSE))</f>
        <v>120</v>
      </c>
      <c r="L36">
        <f>IF(X36=500,K36,VLOOKUP(AA36,角色间职业划分!P:AP,23,FALSE))</f>
        <v>60</v>
      </c>
      <c r="M36">
        <f>VLOOKUP(AA36,角色间职业划分!P:AP,24,FALSE)</f>
        <v>0</v>
      </c>
      <c r="N36">
        <f>VLOOKUP(AA36,角色间职业划分!P:AP,14)*100</f>
        <v>95</v>
      </c>
      <c r="O36">
        <f>VLOOKUP(AA36,角色间职业划分!P:Z,9,FALSE)</f>
        <v>0</v>
      </c>
      <c r="P36">
        <f>VLOOKUP(AA36,角色间职业划分!P:AP,10,FALSE)</f>
        <v>0</v>
      </c>
      <c r="Q36">
        <f>VLOOKUP(AA36,角色间职业划分!P:AP,15,FALSE)</f>
        <v>0</v>
      </c>
      <c r="R36">
        <f>VLOOKUP(AA36,角色间职业划分!P:AP,16,FALSE)</f>
        <v>0</v>
      </c>
      <c r="S36">
        <f>VLOOKUP(AA36,角色间职业划分!P:AP,17,FALSE)</f>
        <v>0</v>
      </c>
      <c r="T36">
        <f>VLOOKUP(AA36,角色间职业划分!P:AP,18,FALSE)</f>
        <v>0</v>
      </c>
      <c r="U36">
        <f>VLOOKUP(AA36,角色间职业划分!P:AP,27,FALSE)</f>
        <v>0</v>
      </c>
      <c r="V36">
        <f t="shared" si="3"/>
        <v>4.9999999999999991</v>
      </c>
      <c r="W36">
        <f>VLOOKUP(AA36,角色间职业划分!P:Q,2,FALSE)</f>
        <v>1</v>
      </c>
      <c r="X36">
        <f t="shared" si="8"/>
        <v>32</v>
      </c>
      <c r="Y36">
        <f>INT(VLOOKUP(X36,角色属性总表!AG:AH,2,FALSE)*角色属性总表!$C$38)</f>
        <v>756</v>
      </c>
      <c r="AA36">
        <f t="shared" si="9"/>
        <v>1</v>
      </c>
      <c r="AB36">
        <f>VLOOKUP(X36,角色属性总表!AG:AI,2,FALSE)*VLOOKUP(角色等级属性!AA36,角色间职业划分!P:AG,13,FALSE)/角色间职业划分!$AB$9</f>
        <v>636.63157894736855</v>
      </c>
      <c r="AC36">
        <f>VLOOKUP(X36,角色属性总表!AG:AI,3,FALSE)*VLOOKUP(AA36,角色间职业划分!P:AG,8,FALSE)/角色间职业划分!$W$9</f>
        <v>3276</v>
      </c>
      <c r="AD36">
        <f>VLOOKUP(AA36,角色间职业划分!P:AP,26,FALSE)</f>
        <v>0.4</v>
      </c>
      <c r="AE36">
        <f>VLOOKUP(X36,角色属性总表!I:Q,3,FALSE)</f>
        <v>338.68799999999999</v>
      </c>
      <c r="AF36">
        <f>VLOOKUP(AA36,角色间职业划分!P:AP,11,FALSE)</f>
        <v>0.35</v>
      </c>
      <c r="AG36">
        <f t="shared" si="4"/>
        <v>1177.2986144072111</v>
      </c>
      <c r="AH36">
        <f t="shared" si="5"/>
        <v>339</v>
      </c>
      <c r="AJ36">
        <f t="shared" si="6"/>
        <v>838.29861440721106</v>
      </c>
      <c r="AK36">
        <v>32</v>
      </c>
    </row>
    <row r="37" spans="1:37" x14ac:dyDescent="0.15">
      <c r="A37">
        <v>33</v>
      </c>
      <c r="B37">
        <f>ROUND(VLOOKUP(X37,角色属性总表!AG:AI,2,FALSE)/角色属性总表!$C$34,0)</f>
        <v>111</v>
      </c>
      <c r="C37">
        <f>ROUND(VLOOKUP(X37,角色属性总表!Y:AE,3,FALSE)/J37,0)</f>
        <v>33</v>
      </c>
      <c r="D37">
        <f>ROUND(VLOOKUP(X37,角色属性总表!AG:AI,3,FALSE)/角色属性总表!$C$35,0)</f>
        <v>116</v>
      </c>
      <c r="E37">
        <f t="shared" si="0"/>
        <v>260</v>
      </c>
      <c r="F37">
        <f t="shared" si="1"/>
        <v>29</v>
      </c>
      <c r="G37">
        <f t="shared" si="2"/>
        <v>6</v>
      </c>
      <c r="H37">
        <v>0</v>
      </c>
      <c r="I37">
        <f t="shared" si="7"/>
        <v>3</v>
      </c>
      <c r="J37">
        <f>VLOOKUP(AA37,角色间职业划分!P:AP,20,FALSE)</f>
        <v>10</v>
      </c>
      <c r="K37">
        <f>IF(X37=500,100,VLOOKUP(AA37,角色间职业划分!P:AP,22,FALSE))</f>
        <v>120</v>
      </c>
      <c r="L37">
        <f>IF(X37=500,K37,VLOOKUP(AA37,角色间职业划分!P:AP,23,FALSE))</f>
        <v>60</v>
      </c>
      <c r="M37">
        <f>VLOOKUP(AA37,角色间职业划分!P:AP,24,FALSE)</f>
        <v>0</v>
      </c>
      <c r="N37">
        <f>VLOOKUP(AA37,角色间职业划分!P:AP,14)*100</f>
        <v>95</v>
      </c>
      <c r="O37">
        <f>VLOOKUP(AA37,角色间职业划分!P:Z,9,FALSE)</f>
        <v>0</v>
      </c>
      <c r="P37">
        <f>VLOOKUP(AA37,角色间职业划分!P:AP,10,FALSE)</f>
        <v>0</v>
      </c>
      <c r="Q37">
        <f>VLOOKUP(AA37,角色间职业划分!P:AP,15,FALSE)</f>
        <v>0</v>
      </c>
      <c r="R37">
        <f>VLOOKUP(AA37,角色间职业划分!P:AP,16,FALSE)</f>
        <v>0</v>
      </c>
      <c r="S37">
        <f>VLOOKUP(AA37,角色间职业划分!P:AP,17,FALSE)</f>
        <v>0</v>
      </c>
      <c r="T37">
        <f>VLOOKUP(AA37,角色间职业划分!P:AP,18,FALSE)</f>
        <v>0</v>
      </c>
      <c r="U37">
        <f>VLOOKUP(AA37,角色间职业划分!P:AP,27,FALSE)</f>
        <v>0</v>
      </c>
      <c r="V37">
        <f t="shared" si="3"/>
        <v>4.9999999999999991</v>
      </c>
      <c r="W37">
        <f>VLOOKUP(AA37,角色间职业划分!P:Q,2,FALSE)</f>
        <v>1</v>
      </c>
      <c r="X37">
        <f t="shared" si="8"/>
        <v>33</v>
      </c>
      <c r="Y37">
        <f>INT(VLOOKUP(X37,角色属性总表!AG:AH,2,FALSE)*角色属性总表!$C$38)</f>
        <v>774</v>
      </c>
      <c r="AA37">
        <f t="shared" si="9"/>
        <v>1</v>
      </c>
      <c r="AB37">
        <f>VLOOKUP(X37,角色属性总表!AG:AI,2,FALSE)*VLOOKUP(角色等级属性!AA37,角色间职业划分!P:AG,13,FALSE)/角色间职业划分!$AB$9</f>
        <v>651.78947368421063</v>
      </c>
      <c r="AC37">
        <f>VLOOKUP(X37,角色属性总表!AG:AI,3,FALSE)*VLOOKUP(AA37,角色间职业划分!P:AG,8,FALSE)/角色间职业划分!$W$9</f>
        <v>3354</v>
      </c>
      <c r="AD37">
        <f>VLOOKUP(AA37,角色间职业划分!P:AP,26,FALSE)</f>
        <v>0.4</v>
      </c>
      <c r="AE37">
        <f>VLOOKUP(X37,角色属性总表!I:Q,3,FALSE)</f>
        <v>346.75200000000001</v>
      </c>
      <c r="AF37">
        <f>VLOOKUP(AA37,角色间职业划分!P:AP,11,FALSE)</f>
        <v>0.35</v>
      </c>
      <c r="AG37">
        <f t="shared" si="4"/>
        <v>1236.8330038267306</v>
      </c>
      <c r="AH37">
        <f t="shared" si="5"/>
        <v>348</v>
      </c>
      <c r="AJ37">
        <f t="shared" si="6"/>
        <v>888.83300382673065</v>
      </c>
      <c r="AK37">
        <v>33</v>
      </c>
    </row>
    <row r="38" spans="1:37" x14ac:dyDescent="0.15">
      <c r="A38">
        <v>34</v>
      </c>
      <c r="B38">
        <f>ROUND(VLOOKUP(X38,角色属性总表!AG:AI,2,FALSE)/角色属性总表!$C$34,0)</f>
        <v>113</v>
      </c>
      <c r="C38">
        <f>ROUND(VLOOKUP(X38,角色属性总表!Y:AE,3,FALSE)/J38,0)</f>
        <v>35</v>
      </c>
      <c r="D38">
        <f>ROUND(VLOOKUP(X38,角色属性总表!AG:AI,3,FALSE)/角色属性总表!$C$35,0)</f>
        <v>118</v>
      </c>
      <c r="E38">
        <f t="shared" si="0"/>
        <v>266</v>
      </c>
      <c r="F38">
        <f t="shared" si="1"/>
        <v>29</v>
      </c>
      <c r="G38">
        <f t="shared" si="2"/>
        <v>6</v>
      </c>
      <c r="H38">
        <v>0</v>
      </c>
      <c r="I38">
        <f t="shared" si="7"/>
        <v>3</v>
      </c>
      <c r="J38">
        <f>VLOOKUP(AA38,角色间职业划分!P:AP,20,FALSE)</f>
        <v>10</v>
      </c>
      <c r="K38">
        <f>IF(X38=500,100,VLOOKUP(AA38,角色间职业划分!P:AP,22,FALSE))</f>
        <v>120</v>
      </c>
      <c r="L38">
        <f>IF(X38=500,K38,VLOOKUP(AA38,角色间职业划分!P:AP,23,FALSE))</f>
        <v>60</v>
      </c>
      <c r="M38">
        <f>VLOOKUP(AA38,角色间职业划分!P:AP,24,FALSE)</f>
        <v>0</v>
      </c>
      <c r="N38">
        <f>VLOOKUP(AA38,角色间职业划分!P:AP,14)*100</f>
        <v>95</v>
      </c>
      <c r="O38">
        <f>VLOOKUP(AA38,角色间职业划分!P:Z,9,FALSE)</f>
        <v>0</v>
      </c>
      <c r="P38">
        <f>VLOOKUP(AA38,角色间职业划分!P:AP,10,FALSE)</f>
        <v>0</v>
      </c>
      <c r="Q38">
        <f>VLOOKUP(AA38,角色间职业划分!P:AP,15,FALSE)</f>
        <v>0</v>
      </c>
      <c r="R38">
        <f>VLOOKUP(AA38,角色间职业划分!P:AP,16,FALSE)</f>
        <v>0</v>
      </c>
      <c r="S38">
        <f>VLOOKUP(AA38,角色间职业划分!P:AP,17,FALSE)</f>
        <v>0</v>
      </c>
      <c r="T38">
        <f>VLOOKUP(AA38,角色间职业划分!P:AP,18,FALSE)</f>
        <v>0</v>
      </c>
      <c r="U38">
        <f>VLOOKUP(AA38,角色间职业划分!P:AP,27,FALSE)</f>
        <v>0</v>
      </c>
      <c r="V38">
        <f t="shared" si="3"/>
        <v>4.9999999999999991</v>
      </c>
      <c r="W38">
        <f>VLOOKUP(AA38,角色间职业划分!P:Q,2,FALSE)</f>
        <v>1</v>
      </c>
      <c r="X38">
        <f t="shared" si="8"/>
        <v>34</v>
      </c>
      <c r="Y38">
        <f>INT(VLOOKUP(X38,角色属性总表!AG:AH,2,FALSE)*角色属性总表!$C$38)</f>
        <v>792</v>
      </c>
      <c r="AA38">
        <f t="shared" si="9"/>
        <v>1</v>
      </c>
      <c r="AB38">
        <f>VLOOKUP(X38,角色属性总表!AG:AI,2,FALSE)*VLOOKUP(角色等级属性!AA38,角色间职业划分!P:AG,13,FALSE)/角色间职业划分!$AB$9</f>
        <v>666.94736842105283</v>
      </c>
      <c r="AC38">
        <f>VLOOKUP(X38,角色属性总表!AG:AI,3,FALSE)*VLOOKUP(AA38,角色间职业划分!P:AG,8,FALSE)/角色间职业划分!$W$9</f>
        <v>3432</v>
      </c>
      <c r="AD38">
        <f>VLOOKUP(AA38,角色间职业划分!P:AP,26,FALSE)</f>
        <v>0.4</v>
      </c>
      <c r="AE38">
        <f>VLOOKUP(X38,角色属性总表!I:Q,3,FALSE)</f>
        <v>354.81600000000003</v>
      </c>
      <c r="AF38">
        <f>VLOOKUP(AA38,角色间职业划分!P:AP,11,FALSE)</f>
        <v>0.35</v>
      </c>
      <c r="AG38">
        <f t="shared" si="4"/>
        <v>1297.5394758547525</v>
      </c>
      <c r="AH38">
        <f t="shared" si="5"/>
        <v>354</v>
      </c>
      <c r="AJ38">
        <f t="shared" si="6"/>
        <v>943.53947585475248</v>
      </c>
      <c r="AK38">
        <v>34</v>
      </c>
    </row>
    <row r="39" spans="1:37" x14ac:dyDescent="0.15">
      <c r="A39">
        <v>35</v>
      </c>
      <c r="B39">
        <f>ROUND(VLOOKUP(X39,角色属性总表!AG:AI,2,FALSE)/角色属性总表!$C$34,0)</f>
        <v>116</v>
      </c>
      <c r="C39">
        <f>ROUND(VLOOKUP(X39,角色属性总表!Y:AE,3,FALSE)/J39,0)</f>
        <v>36</v>
      </c>
      <c r="D39">
        <f>ROUND(VLOOKUP(X39,角色属性总表!AG:AI,3,FALSE)/角色属性总表!$C$35,0)</f>
        <v>121</v>
      </c>
      <c r="E39">
        <f t="shared" si="0"/>
        <v>272</v>
      </c>
      <c r="F39">
        <f t="shared" si="1"/>
        <v>29</v>
      </c>
      <c r="G39">
        <f t="shared" si="2"/>
        <v>6</v>
      </c>
      <c r="H39">
        <v>0</v>
      </c>
      <c r="I39">
        <f t="shared" si="7"/>
        <v>3</v>
      </c>
      <c r="J39">
        <f>VLOOKUP(AA39,角色间职业划分!P:AP,20,FALSE)</f>
        <v>10</v>
      </c>
      <c r="K39">
        <f>IF(X39=500,100,VLOOKUP(AA39,角色间职业划分!P:AP,22,FALSE))</f>
        <v>120</v>
      </c>
      <c r="L39">
        <f>IF(X39=500,K39,VLOOKUP(AA39,角色间职业划分!P:AP,23,FALSE))</f>
        <v>60</v>
      </c>
      <c r="M39">
        <f>VLOOKUP(AA39,角色间职业划分!P:AP,24,FALSE)</f>
        <v>0</v>
      </c>
      <c r="N39">
        <f>VLOOKUP(AA39,角色间职业划分!P:AP,14)*100</f>
        <v>95</v>
      </c>
      <c r="O39">
        <f>VLOOKUP(AA39,角色间职业划分!P:Z,9,FALSE)</f>
        <v>0</v>
      </c>
      <c r="P39">
        <f>VLOOKUP(AA39,角色间职业划分!P:AP,10,FALSE)</f>
        <v>0</v>
      </c>
      <c r="Q39">
        <f>VLOOKUP(AA39,角色间职业划分!P:AP,15,FALSE)</f>
        <v>0</v>
      </c>
      <c r="R39">
        <f>VLOOKUP(AA39,角色间职业划分!P:AP,16,FALSE)</f>
        <v>0</v>
      </c>
      <c r="S39">
        <f>VLOOKUP(AA39,角色间职业划分!P:AP,17,FALSE)</f>
        <v>0</v>
      </c>
      <c r="T39">
        <f>VLOOKUP(AA39,角色间职业划分!P:AP,18,FALSE)</f>
        <v>0</v>
      </c>
      <c r="U39">
        <f>VLOOKUP(AA39,角色间职业划分!P:AP,27,FALSE)</f>
        <v>0</v>
      </c>
      <c r="V39">
        <f t="shared" si="3"/>
        <v>4.9999999999999991</v>
      </c>
      <c r="W39">
        <f>VLOOKUP(AA39,角色间职业划分!P:Q,2,FALSE)</f>
        <v>1</v>
      </c>
      <c r="X39">
        <f t="shared" si="8"/>
        <v>35</v>
      </c>
      <c r="Y39">
        <f>INT(VLOOKUP(X39,角色属性总表!AG:AH,2,FALSE)*角色属性总表!$C$38)</f>
        <v>810</v>
      </c>
      <c r="AA39">
        <f t="shared" si="9"/>
        <v>1</v>
      </c>
      <c r="AB39">
        <f>VLOOKUP(X39,角色属性总表!AG:AI,2,FALSE)*VLOOKUP(角色等级属性!AA39,角色间职业划分!P:AG,13,FALSE)/角色间职业划分!$AB$9</f>
        <v>682.1052631578948</v>
      </c>
      <c r="AC39">
        <f>VLOOKUP(X39,角色属性总表!AG:AI,3,FALSE)*VLOOKUP(AA39,角色间职业划分!P:AG,8,FALSE)/角色间职业划分!$W$9</f>
        <v>3510</v>
      </c>
      <c r="AD39">
        <f>VLOOKUP(AA39,角色间职业划分!P:AP,26,FALSE)</f>
        <v>0.4</v>
      </c>
      <c r="AE39">
        <f>VLOOKUP(X39,角色属性总表!I:Q,3,FALSE)</f>
        <v>362.88</v>
      </c>
      <c r="AF39">
        <f>VLOOKUP(AA39,角色间职业划分!P:AP,11,FALSE)</f>
        <v>0.35</v>
      </c>
      <c r="AG39">
        <f t="shared" si="4"/>
        <v>1359.410510073131</v>
      </c>
      <c r="AH39">
        <f t="shared" si="5"/>
        <v>363</v>
      </c>
      <c r="AJ39">
        <f t="shared" si="6"/>
        <v>996.41051007313104</v>
      </c>
      <c r="AK39">
        <v>35</v>
      </c>
    </row>
    <row r="40" spans="1:37" x14ac:dyDescent="0.15">
      <c r="A40">
        <v>36</v>
      </c>
      <c r="B40">
        <f>ROUND(VLOOKUP(X40,角色属性总表!AG:AI,2,FALSE)/角色属性总表!$C$34,0)</f>
        <v>118</v>
      </c>
      <c r="C40">
        <f>ROUND(VLOOKUP(X40,角色属性总表!Y:AE,3,FALSE)/J40,0)</f>
        <v>37</v>
      </c>
      <c r="D40">
        <f>ROUND(VLOOKUP(X40,角色属性总表!AG:AI,3,FALSE)/角色属性总表!$C$35,0)</f>
        <v>124</v>
      </c>
      <c r="E40">
        <f t="shared" si="0"/>
        <v>278</v>
      </c>
      <c r="F40">
        <f t="shared" si="1"/>
        <v>29</v>
      </c>
      <c r="G40">
        <f t="shared" si="2"/>
        <v>6</v>
      </c>
      <c r="H40">
        <v>0</v>
      </c>
      <c r="I40">
        <f t="shared" si="7"/>
        <v>3</v>
      </c>
      <c r="J40">
        <f>VLOOKUP(AA40,角色间职业划分!P:AP,20,FALSE)</f>
        <v>10</v>
      </c>
      <c r="K40">
        <f>IF(X40=500,100,VLOOKUP(AA40,角色间职业划分!P:AP,22,FALSE))</f>
        <v>120</v>
      </c>
      <c r="L40">
        <f>IF(X40=500,K40,VLOOKUP(AA40,角色间职业划分!P:AP,23,FALSE))</f>
        <v>60</v>
      </c>
      <c r="M40">
        <f>VLOOKUP(AA40,角色间职业划分!P:AP,24,FALSE)</f>
        <v>0</v>
      </c>
      <c r="N40">
        <f>VLOOKUP(AA40,角色间职业划分!P:AP,14)*100</f>
        <v>95</v>
      </c>
      <c r="O40">
        <f>VLOOKUP(AA40,角色间职业划分!P:Z,9,FALSE)</f>
        <v>0</v>
      </c>
      <c r="P40">
        <f>VLOOKUP(AA40,角色间职业划分!P:AP,10,FALSE)</f>
        <v>0</v>
      </c>
      <c r="Q40">
        <f>VLOOKUP(AA40,角色间职业划分!P:AP,15,FALSE)</f>
        <v>0</v>
      </c>
      <c r="R40">
        <f>VLOOKUP(AA40,角色间职业划分!P:AP,16,FALSE)</f>
        <v>0</v>
      </c>
      <c r="S40">
        <f>VLOOKUP(AA40,角色间职业划分!P:AP,17,FALSE)</f>
        <v>0</v>
      </c>
      <c r="T40">
        <f>VLOOKUP(AA40,角色间职业划分!P:AP,18,FALSE)</f>
        <v>0</v>
      </c>
      <c r="U40">
        <f>VLOOKUP(AA40,角色间职业划分!P:AP,27,FALSE)</f>
        <v>0</v>
      </c>
      <c r="V40">
        <f t="shared" si="3"/>
        <v>4.9999999999999991</v>
      </c>
      <c r="W40">
        <f>VLOOKUP(AA40,角色间职业划分!P:Q,2,FALSE)</f>
        <v>1</v>
      </c>
      <c r="X40">
        <f t="shared" si="8"/>
        <v>36</v>
      </c>
      <c r="Y40">
        <f>INT(VLOOKUP(X40,角色属性总表!AG:AH,2,FALSE)*角色属性总表!$C$38)</f>
        <v>828</v>
      </c>
      <c r="AA40">
        <f t="shared" si="9"/>
        <v>1</v>
      </c>
      <c r="AB40">
        <f>VLOOKUP(X40,角色属性总表!AG:AI,2,FALSE)*VLOOKUP(角色等级属性!AA40,角色间职业划分!P:AG,13,FALSE)/角色间职业划分!$AB$9</f>
        <v>697.26315789473676</v>
      </c>
      <c r="AC40">
        <f>VLOOKUP(X40,角色属性总表!AG:AI,3,FALSE)*VLOOKUP(AA40,角色间职业划分!P:AG,8,FALSE)/角色间职业划分!$W$9</f>
        <v>3588</v>
      </c>
      <c r="AD40">
        <f>VLOOKUP(AA40,角色间职业划分!P:AP,26,FALSE)</f>
        <v>0.4</v>
      </c>
      <c r="AE40">
        <f>VLOOKUP(X40,角色属性总表!I:Q,3,FALSE)</f>
        <v>370.94399999999996</v>
      </c>
      <c r="AF40">
        <f>VLOOKUP(AA40,角色间职业划分!P:AP,11,FALSE)</f>
        <v>0.35</v>
      </c>
      <c r="AG40">
        <f t="shared" si="4"/>
        <v>1422.4390243902435</v>
      </c>
      <c r="AH40">
        <f t="shared" si="5"/>
        <v>372</v>
      </c>
      <c r="AJ40">
        <f t="shared" si="6"/>
        <v>1050.4390243902435</v>
      </c>
      <c r="AK40">
        <v>36</v>
      </c>
    </row>
    <row r="41" spans="1:37" x14ac:dyDescent="0.15">
      <c r="A41">
        <v>37</v>
      </c>
      <c r="B41">
        <f>ROUND(VLOOKUP(X41,角色属性总表!AG:AI,2,FALSE)/角色属性总表!$C$34,0)</f>
        <v>121</v>
      </c>
      <c r="C41">
        <f>ROUND(VLOOKUP(X41,角色属性总表!Y:AE,3,FALSE)/J41,0)</f>
        <v>39</v>
      </c>
      <c r="D41">
        <f>ROUND(VLOOKUP(X41,角色属性总表!AG:AI,3,FALSE)/角色属性总表!$C$35,0)</f>
        <v>126</v>
      </c>
      <c r="E41">
        <f t="shared" si="0"/>
        <v>284</v>
      </c>
      <c r="F41">
        <f t="shared" si="1"/>
        <v>29</v>
      </c>
      <c r="G41">
        <f t="shared" si="2"/>
        <v>6</v>
      </c>
      <c r="H41">
        <v>0</v>
      </c>
      <c r="I41">
        <f t="shared" si="7"/>
        <v>3</v>
      </c>
      <c r="J41">
        <f>VLOOKUP(AA41,角色间职业划分!P:AP,20,FALSE)</f>
        <v>10</v>
      </c>
      <c r="K41">
        <f>IF(X41=500,100,VLOOKUP(AA41,角色间职业划分!P:AP,22,FALSE))</f>
        <v>120</v>
      </c>
      <c r="L41">
        <f>IF(X41=500,K41,VLOOKUP(AA41,角色间职业划分!P:AP,23,FALSE))</f>
        <v>60</v>
      </c>
      <c r="M41">
        <f>VLOOKUP(AA41,角色间职业划分!P:AP,24,FALSE)</f>
        <v>0</v>
      </c>
      <c r="N41">
        <f>VLOOKUP(AA41,角色间职业划分!P:AP,14)*100</f>
        <v>95</v>
      </c>
      <c r="O41">
        <f>VLOOKUP(AA41,角色间职业划分!P:Z,9,FALSE)</f>
        <v>0</v>
      </c>
      <c r="P41">
        <f>VLOOKUP(AA41,角色间职业划分!P:AP,10,FALSE)</f>
        <v>0</v>
      </c>
      <c r="Q41">
        <f>VLOOKUP(AA41,角色间职业划分!P:AP,15,FALSE)</f>
        <v>0</v>
      </c>
      <c r="R41">
        <f>VLOOKUP(AA41,角色间职业划分!P:AP,16,FALSE)</f>
        <v>0</v>
      </c>
      <c r="S41">
        <f>VLOOKUP(AA41,角色间职业划分!P:AP,17,FALSE)</f>
        <v>0</v>
      </c>
      <c r="T41">
        <f>VLOOKUP(AA41,角色间职业划分!P:AP,18,FALSE)</f>
        <v>0</v>
      </c>
      <c r="U41">
        <f>VLOOKUP(AA41,角色间职业划分!P:AP,27,FALSE)</f>
        <v>0</v>
      </c>
      <c r="V41">
        <f t="shared" si="3"/>
        <v>4.9999999999999991</v>
      </c>
      <c r="W41">
        <f>VLOOKUP(AA41,角色间职业划分!P:Q,2,FALSE)</f>
        <v>1</v>
      </c>
      <c r="X41">
        <f t="shared" si="8"/>
        <v>37</v>
      </c>
      <c r="Y41">
        <f>INT(VLOOKUP(X41,角色属性总表!AG:AH,2,FALSE)*角色属性总表!$C$38)</f>
        <v>846</v>
      </c>
      <c r="AA41">
        <f t="shared" si="9"/>
        <v>1</v>
      </c>
      <c r="AB41">
        <f>VLOOKUP(X41,角色属性总表!AG:AI,2,FALSE)*VLOOKUP(角色等级属性!AA41,角色间职业划分!P:AG,13,FALSE)/角色间职业划分!$AB$9</f>
        <v>712.42105263157907</v>
      </c>
      <c r="AC41">
        <f>VLOOKUP(X41,角色属性总表!AG:AI,3,FALSE)*VLOOKUP(AA41,角色间职业划分!P:AG,8,FALSE)/角色间职业划分!$W$9</f>
        <v>3666</v>
      </c>
      <c r="AD41">
        <f>VLOOKUP(AA41,角色间职业划分!P:AP,26,FALSE)</f>
        <v>0.4</v>
      </c>
      <c r="AE41">
        <f>VLOOKUP(X41,角色属性总表!I:Q,3,FALSE)</f>
        <v>379.00799999999998</v>
      </c>
      <c r="AF41">
        <f>VLOOKUP(AA41,角色间职业划分!P:AP,11,FALSE)</f>
        <v>0.35</v>
      </c>
      <c r="AG41">
        <f t="shared" si="4"/>
        <v>1486.6183444228657</v>
      </c>
      <c r="AH41">
        <f t="shared" si="5"/>
        <v>378</v>
      </c>
      <c r="AJ41">
        <f t="shared" si="6"/>
        <v>1108.6183444228657</v>
      </c>
      <c r="AK41">
        <v>37</v>
      </c>
    </row>
    <row r="42" spans="1:37" x14ac:dyDescent="0.15">
      <c r="A42">
        <v>38</v>
      </c>
      <c r="B42">
        <f>ROUND(VLOOKUP(X42,角色属性总表!AG:AI,2,FALSE)/角色属性总表!$C$34,0)</f>
        <v>123</v>
      </c>
      <c r="C42">
        <f>ROUND(VLOOKUP(X42,角色属性总表!Y:AE,3,FALSE)/J42,0)</f>
        <v>40</v>
      </c>
      <c r="D42">
        <f>ROUND(VLOOKUP(X42,角色属性总表!AG:AI,3,FALSE)/角色属性总表!$C$35,0)</f>
        <v>129</v>
      </c>
      <c r="E42">
        <f t="shared" si="0"/>
        <v>291</v>
      </c>
      <c r="F42">
        <f t="shared" si="1"/>
        <v>29</v>
      </c>
      <c r="G42">
        <f t="shared" si="2"/>
        <v>6</v>
      </c>
      <c r="H42">
        <v>0</v>
      </c>
      <c r="I42">
        <f t="shared" si="7"/>
        <v>3</v>
      </c>
      <c r="J42">
        <f>VLOOKUP(AA42,角色间职业划分!P:AP,20,FALSE)</f>
        <v>10</v>
      </c>
      <c r="K42">
        <f>IF(X42=500,100,VLOOKUP(AA42,角色间职业划分!P:AP,22,FALSE))</f>
        <v>120</v>
      </c>
      <c r="L42">
        <f>IF(X42=500,K42,VLOOKUP(AA42,角色间职业划分!P:AP,23,FALSE))</f>
        <v>60</v>
      </c>
      <c r="M42">
        <f>VLOOKUP(AA42,角色间职业划分!P:AP,24,FALSE)</f>
        <v>0</v>
      </c>
      <c r="N42">
        <f>VLOOKUP(AA42,角色间职业划分!P:AP,14)*100</f>
        <v>95</v>
      </c>
      <c r="O42">
        <f>VLOOKUP(AA42,角色间职业划分!P:Z,9,FALSE)</f>
        <v>0</v>
      </c>
      <c r="P42">
        <f>VLOOKUP(AA42,角色间职业划分!P:AP,10,FALSE)</f>
        <v>0</v>
      </c>
      <c r="Q42">
        <f>VLOOKUP(AA42,角色间职业划分!P:AP,15,FALSE)</f>
        <v>0</v>
      </c>
      <c r="R42">
        <f>VLOOKUP(AA42,角色间职业划分!P:AP,16,FALSE)</f>
        <v>0</v>
      </c>
      <c r="S42">
        <f>VLOOKUP(AA42,角色间职业划分!P:AP,17,FALSE)</f>
        <v>0</v>
      </c>
      <c r="T42">
        <f>VLOOKUP(AA42,角色间职业划分!P:AP,18,FALSE)</f>
        <v>0</v>
      </c>
      <c r="U42">
        <f>VLOOKUP(AA42,角色间职业划分!P:AP,27,FALSE)</f>
        <v>0</v>
      </c>
      <c r="V42">
        <f t="shared" si="3"/>
        <v>4.9999999999999991</v>
      </c>
      <c r="W42">
        <f>VLOOKUP(AA42,角色间职业划分!P:Q,2,FALSE)</f>
        <v>1</v>
      </c>
      <c r="X42">
        <f t="shared" si="8"/>
        <v>38</v>
      </c>
      <c r="Y42">
        <f>INT(VLOOKUP(X42,角色属性总表!AG:AH,2,FALSE)*角色属性总表!$C$38)</f>
        <v>864</v>
      </c>
      <c r="AA42">
        <f t="shared" si="9"/>
        <v>1</v>
      </c>
      <c r="AB42">
        <f>VLOOKUP(X42,角色属性总表!AG:AI,2,FALSE)*VLOOKUP(角色等级属性!AA42,角色间职业划分!P:AG,13,FALSE)/角色间职业划分!$AB$9</f>
        <v>727.57894736842115</v>
      </c>
      <c r="AC42">
        <f>VLOOKUP(X42,角色属性总表!AG:AI,3,FALSE)*VLOOKUP(AA42,角色间职业划分!P:AG,8,FALSE)/角色间职业划分!$W$9</f>
        <v>3744</v>
      </c>
      <c r="AD42">
        <f>VLOOKUP(AA42,角色间职业划分!P:AP,26,FALSE)</f>
        <v>0.4</v>
      </c>
      <c r="AE42">
        <f>VLOOKUP(X42,角色属性总表!I:Q,3,FALSE)</f>
        <v>387.072</v>
      </c>
      <c r="AF42">
        <f>VLOOKUP(AA42,角色间职业划分!P:AP,11,FALSE)</f>
        <v>0.35</v>
      </c>
      <c r="AG42">
        <f t="shared" si="4"/>
        <v>1551.9421758223586</v>
      </c>
      <c r="AH42">
        <f t="shared" si="5"/>
        <v>387</v>
      </c>
      <c r="AJ42">
        <f t="shared" si="6"/>
        <v>1164.9421758223586</v>
      </c>
      <c r="AK42">
        <v>38</v>
      </c>
    </row>
    <row r="43" spans="1:37" x14ac:dyDescent="0.15">
      <c r="A43">
        <v>39</v>
      </c>
      <c r="B43">
        <f>ROUND(VLOOKUP(X43,角色属性总表!AG:AI,2,FALSE)/角色属性总表!$C$34,0)</f>
        <v>126</v>
      </c>
      <c r="C43">
        <f>ROUND(VLOOKUP(X43,角色属性总表!Y:AE,3,FALSE)/J43,0)</f>
        <v>42</v>
      </c>
      <c r="D43">
        <f>ROUND(VLOOKUP(X43,角色属性总表!AG:AI,3,FALSE)/角色属性总表!$C$35,0)</f>
        <v>132</v>
      </c>
      <c r="E43">
        <f t="shared" si="0"/>
        <v>297</v>
      </c>
      <c r="F43">
        <f t="shared" si="1"/>
        <v>29</v>
      </c>
      <c r="G43">
        <f t="shared" si="2"/>
        <v>6</v>
      </c>
      <c r="H43">
        <v>0</v>
      </c>
      <c r="I43">
        <f t="shared" si="7"/>
        <v>3</v>
      </c>
      <c r="J43">
        <f>VLOOKUP(AA43,角色间职业划分!P:AP,20,FALSE)</f>
        <v>10</v>
      </c>
      <c r="K43">
        <f>IF(X43=500,100,VLOOKUP(AA43,角色间职业划分!P:AP,22,FALSE))</f>
        <v>120</v>
      </c>
      <c r="L43">
        <f>IF(X43=500,K43,VLOOKUP(AA43,角色间职业划分!P:AP,23,FALSE))</f>
        <v>60</v>
      </c>
      <c r="M43">
        <f>VLOOKUP(AA43,角色间职业划分!P:AP,24,FALSE)</f>
        <v>0</v>
      </c>
      <c r="N43">
        <f>VLOOKUP(AA43,角色间职业划分!P:AP,14)*100</f>
        <v>95</v>
      </c>
      <c r="O43">
        <f>VLOOKUP(AA43,角色间职业划分!P:Z,9,FALSE)</f>
        <v>0</v>
      </c>
      <c r="P43">
        <f>VLOOKUP(AA43,角色间职业划分!P:AP,10,FALSE)</f>
        <v>0</v>
      </c>
      <c r="Q43">
        <f>VLOOKUP(AA43,角色间职业划分!P:AP,15,FALSE)</f>
        <v>0</v>
      </c>
      <c r="R43">
        <f>VLOOKUP(AA43,角色间职业划分!P:AP,16,FALSE)</f>
        <v>0</v>
      </c>
      <c r="S43">
        <f>VLOOKUP(AA43,角色间职业划分!P:AP,17,FALSE)</f>
        <v>0</v>
      </c>
      <c r="T43">
        <f>VLOOKUP(AA43,角色间职业划分!P:AP,18,FALSE)</f>
        <v>0</v>
      </c>
      <c r="U43">
        <f>VLOOKUP(AA43,角色间职业划分!P:AP,27,FALSE)</f>
        <v>0</v>
      </c>
      <c r="V43">
        <f t="shared" si="3"/>
        <v>4.9999999999999991</v>
      </c>
      <c r="W43">
        <f>VLOOKUP(AA43,角色间职业划分!P:Q,2,FALSE)</f>
        <v>1</v>
      </c>
      <c r="X43">
        <f t="shared" si="8"/>
        <v>39</v>
      </c>
      <c r="Y43">
        <f>INT(VLOOKUP(X43,角色属性总表!AG:AH,2,FALSE)*角色属性总表!$C$38)</f>
        <v>882</v>
      </c>
      <c r="AA43">
        <f t="shared" si="9"/>
        <v>1</v>
      </c>
      <c r="AB43">
        <f>VLOOKUP(X43,角色属性总表!AG:AI,2,FALSE)*VLOOKUP(角色等级属性!AA43,角色间职业划分!P:AG,13,FALSE)/角色间职业划分!$AB$9</f>
        <v>742.73684210526324</v>
      </c>
      <c r="AC43">
        <f>VLOOKUP(X43,角色属性总表!AG:AI,3,FALSE)*VLOOKUP(AA43,角色间职业划分!P:AG,8,FALSE)/角色间职业划分!$W$9</f>
        <v>3822</v>
      </c>
      <c r="AD43">
        <f>VLOOKUP(AA43,角色间职业划分!P:AP,26,FALSE)</f>
        <v>0.4</v>
      </c>
      <c r="AE43">
        <f>VLOOKUP(X43,角色属性总表!I:Q,3,FALSE)</f>
        <v>395.13600000000008</v>
      </c>
      <c r="AF43">
        <f>VLOOKUP(AA43,角色间职业划分!P:AP,11,FALSE)</f>
        <v>0.35</v>
      </c>
      <c r="AG43">
        <f t="shared" si="4"/>
        <v>1618.4045791923543</v>
      </c>
      <c r="AH43">
        <f t="shared" si="5"/>
        <v>396</v>
      </c>
      <c r="AJ43">
        <f t="shared" si="6"/>
        <v>1222.4045791923543</v>
      </c>
      <c r="AK43">
        <v>39</v>
      </c>
    </row>
    <row r="44" spans="1:37" x14ac:dyDescent="0.15">
      <c r="A44">
        <v>40</v>
      </c>
      <c r="B44">
        <f>ROUND(VLOOKUP(X44,角色属性总表!AG:AI,2,FALSE)/角色属性总表!$C$34,0)</f>
        <v>129</v>
      </c>
      <c r="C44">
        <f>ROUND(VLOOKUP(X44,角色属性总表!Y:AE,3,FALSE)/J44,0)</f>
        <v>43</v>
      </c>
      <c r="D44">
        <f>ROUND(VLOOKUP(X44,角色属性总表!AG:AI,3,FALSE)/角色属性总表!$C$35,0)</f>
        <v>134</v>
      </c>
      <c r="E44">
        <f t="shared" si="0"/>
        <v>303</v>
      </c>
      <c r="F44">
        <f t="shared" si="1"/>
        <v>29</v>
      </c>
      <c r="G44">
        <f t="shared" si="2"/>
        <v>6</v>
      </c>
      <c r="H44">
        <v>0</v>
      </c>
      <c r="I44">
        <f t="shared" si="7"/>
        <v>3</v>
      </c>
      <c r="J44">
        <f>VLOOKUP(AA44,角色间职业划分!P:AP,20,FALSE)</f>
        <v>10</v>
      </c>
      <c r="K44">
        <f>IF(X44=500,100,VLOOKUP(AA44,角色间职业划分!P:AP,22,FALSE))</f>
        <v>120</v>
      </c>
      <c r="L44">
        <f>IF(X44=500,K44,VLOOKUP(AA44,角色间职业划分!P:AP,23,FALSE))</f>
        <v>60</v>
      </c>
      <c r="M44">
        <f>VLOOKUP(AA44,角色间职业划分!P:AP,24,FALSE)</f>
        <v>0</v>
      </c>
      <c r="N44">
        <f>VLOOKUP(AA44,角色间职业划分!P:AP,14)*100</f>
        <v>95</v>
      </c>
      <c r="O44">
        <f>VLOOKUP(AA44,角色间职业划分!P:Z,9,FALSE)</f>
        <v>0</v>
      </c>
      <c r="P44">
        <f>VLOOKUP(AA44,角色间职业划分!P:AP,10,FALSE)</f>
        <v>0</v>
      </c>
      <c r="Q44">
        <f>VLOOKUP(AA44,角色间职业划分!P:AP,15,FALSE)</f>
        <v>0</v>
      </c>
      <c r="R44">
        <f>VLOOKUP(AA44,角色间职业划分!P:AP,16,FALSE)</f>
        <v>0</v>
      </c>
      <c r="S44">
        <f>VLOOKUP(AA44,角色间职业划分!P:AP,17,FALSE)</f>
        <v>0</v>
      </c>
      <c r="T44">
        <f>VLOOKUP(AA44,角色间职业划分!P:AP,18,FALSE)</f>
        <v>0</v>
      </c>
      <c r="U44">
        <f>VLOOKUP(AA44,角色间职业划分!P:AP,27,FALSE)</f>
        <v>0</v>
      </c>
      <c r="V44">
        <f t="shared" si="3"/>
        <v>4.9999999999999991</v>
      </c>
      <c r="W44">
        <f>VLOOKUP(AA44,角色间职业划分!P:Q,2,FALSE)</f>
        <v>1</v>
      </c>
      <c r="X44">
        <f t="shared" si="8"/>
        <v>40</v>
      </c>
      <c r="Y44">
        <f>INT(VLOOKUP(X44,角色属性总表!AG:AH,2,FALSE)*角色属性总表!$C$38)</f>
        <v>900</v>
      </c>
      <c r="AA44">
        <f t="shared" si="9"/>
        <v>1</v>
      </c>
      <c r="AB44">
        <f>VLOOKUP(X44,角色属性总表!AG:AI,2,FALSE)*VLOOKUP(角色等级属性!AA44,角色间职业划分!P:AG,13,FALSE)/角色间职业划分!$AB$9</f>
        <v>757.89473684210532</v>
      </c>
      <c r="AC44">
        <f>VLOOKUP(X44,角色属性总表!AG:AI,3,FALSE)*VLOOKUP(AA44,角色间职业划分!P:AG,8,FALSE)/角色间职业划分!$W$9</f>
        <v>3900</v>
      </c>
      <c r="AD44">
        <f>VLOOKUP(AA44,角色间职业划分!P:AP,26,FALSE)</f>
        <v>0.4</v>
      </c>
      <c r="AE44">
        <f>VLOOKUP(X44,角色属性总表!I:Q,3,FALSE)</f>
        <v>403.20000000000005</v>
      </c>
      <c r="AF44">
        <f>VLOOKUP(AA44,角色间职业划分!P:AP,11,FALSE)</f>
        <v>0.35</v>
      </c>
      <c r="AG44">
        <f t="shared" si="4"/>
        <v>1685.9999472953734</v>
      </c>
      <c r="AH44">
        <f t="shared" si="5"/>
        <v>402</v>
      </c>
      <c r="AJ44">
        <f t="shared" si="6"/>
        <v>1283.9999472953734</v>
      </c>
      <c r="AK44">
        <v>40</v>
      </c>
    </row>
    <row r="45" spans="1:37" x14ac:dyDescent="0.15">
      <c r="A45">
        <v>41</v>
      </c>
      <c r="B45">
        <f>ROUND(VLOOKUP(X45,角色属性总表!AG:AI,2,FALSE)/角色属性总表!$C$34,0)</f>
        <v>131</v>
      </c>
      <c r="C45">
        <f>ROUND(VLOOKUP(X45,角色属性总表!Y:AE,3,FALSE)/J45,0)</f>
        <v>45</v>
      </c>
      <c r="D45">
        <f>ROUND(VLOOKUP(X45,角色属性总表!AG:AI,3,FALSE)/角色属性总表!$C$35,0)</f>
        <v>137</v>
      </c>
      <c r="E45">
        <f t="shared" si="0"/>
        <v>309</v>
      </c>
      <c r="F45">
        <f t="shared" si="1"/>
        <v>29</v>
      </c>
      <c r="G45">
        <f t="shared" si="2"/>
        <v>6</v>
      </c>
      <c r="H45">
        <v>0</v>
      </c>
      <c r="I45">
        <f t="shared" si="7"/>
        <v>3</v>
      </c>
      <c r="J45">
        <f>VLOOKUP(AA45,角色间职业划分!P:AP,20,FALSE)</f>
        <v>10</v>
      </c>
      <c r="K45">
        <f>IF(X45=500,100,VLOOKUP(AA45,角色间职业划分!P:AP,22,FALSE))</f>
        <v>120</v>
      </c>
      <c r="L45">
        <f>IF(X45=500,K45,VLOOKUP(AA45,角色间职业划分!P:AP,23,FALSE))</f>
        <v>60</v>
      </c>
      <c r="M45">
        <f>VLOOKUP(AA45,角色间职业划分!P:AP,24,FALSE)</f>
        <v>0</v>
      </c>
      <c r="N45">
        <f>VLOOKUP(AA45,角色间职业划分!P:AP,14)*100</f>
        <v>95</v>
      </c>
      <c r="O45">
        <f>VLOOKUP(AA45,角色间职业划分!P:Z,9,FALSE)</f>
        <v>0</v>
      </c>
      <c r="P45">
        <f>VLOOKUP(AA45,角色间职业划分!P:AP,10,FALSE)</f>
        <v>0</v>
      </c>
      <c r="Q45">
        <f>VLOOKUP(AA45,角色间职业划分!P:AP,15,FALSE)</f>
        <v>0</v>
      </c>
      <c r="R45">
        <f>VLOOKUP(AA45,角色间职业划分!P:AP,16,FALSE)</f>
        <v>0</v>
      </c>
      <c r="S45">
        <f>VLOOKUP(AA45,角色间职业划分!P:AP,17,FALSE)</f>
        <v>0</v>
      </c>
      <c r="T45">
        <f>VLOOKUP(AA45,角色间职业划分!P:AP,18,FALSE)</f>
        <v>0</v>
      </c>
      <c r="U45">
        <f>VLOOKUP(AA45,角色间职业划分!P:AP,27,FALSE)</f>
        <v>0</v>
      </c>
      <c r="V45">
        <f t="shared" si="3"/>
        <v>4.9999999999999991</v>
      </c>
      <c r="W45">
        <f>VLOOKUP(AA45,角色间职业划分!P:Q,2,FALSE)</f>
        <v>1</v>
      </c>
      <c r="X45">
        <f t="shared" si="8"/>
        <v>41</v>
      </c>
      <c r="Y45">
        <f>INT(VLOOKUP(X45,角色属性总表!AG:AH,2,FALSE)*角色属性总表!$C$38)</f>
        <v>918</v>
      </c>
      <c r="AA45">
        <f t="shared" si="9"/>
        <v>1</v>
      </c>
      <c r="AB45">
        <f>VLOOKUP(X45,角色属性总表!AG:AI,2,FALSE)*VLOOKUP(角色等级属性!AA45,角色间职业划分!P:AG,13,FALSE)/角色间职业划分!$AB$9</f>
        <v>773.0526315789474</v>
      </c>
      <c r="AC45">
        <f>VLOOKUP(X45,角色属性总表!AG:AI,3,FALSE)*VLOOKUP(AA45,角色间职业划分!P:AG,8,FALSE)/角色间职业划分!$W$9</f>
        <v>3978</v>
      </c>
      <c r="AD45">
        <f>VLOOKUP(AA45,角色间职业划分!P:AP,26,FALSE)</f>
        <v>0.4</v>
      </c>
      <c r="AE45">
        <f>VLOOKUP(X45,角色属性总表!I:Q,3,FALSE)</f>
        <v>411.26400000000001</v>
      </c>
      <c r="AF45">
        <f>VLOOKUP(AA45,角色间职业划分!P:AP,11,FALSE)</f>
        <v>0.35</v>
      </c>
      <c r="AG45">
        <f t="shared" si="4"/>
        <v>1754.7229842878542</v>
      </c>
      <c r="AH45">
        <f t="shared" si="5"/>
        <v>411</v>
      </c>
      <c r="AJ45">
        <f t="shared" si="6"/>
        <v>1343.7229842878542</v>
      </c>
      <c r="AK45">
        <v>41</v>
      </c>
    </row>
    <row r="46" spans="1:37" x14ac:dyDescent="0.15">
      <c r="A46">
        <v>42</v>
      </c>
      <c r="B46">
        <f>ROUND(VLOOKUP(X46,角色属性总表!AG:AI,2,FALSE)/角色属性总表!$C$34,0)</f>
        <v>134</v>
      </c>
      <c r="C46">
        <f>ROUND(VLOOKUP(X46,角色属性总表!Y:AE,3,FALSE)/J46,0)</f>
        <v>46</v>
      </c>
      <c r="D46">
        <f>ROUND(VLOOKUP(X46,角色属性总表!AG:AI,3,FALSE)/角色属性总表!$C$35,0)</f>
        <v>140</v>
      </c>
      <c r="E46">
        <f t="shared" si="0"/>
        <v>315</v>
      </c>
      <c r="F46">
        <f t="shared" si="1"/>
        <v>29</v>
      </c>
      <c r="G46">
        <f t="shared" si="2"/>
        <v>6</v>
      </c>
      <c r="H46">
        <v>0</v>
      </c>
      <c r="I46">
        <f t="shared" si="7"/>
        <v>3</v>
      </c>
      <c r="J46">
        <f>VLOOKUP(AA46,角色间职业划分!P:AP,20,FALSE)</f>
        <v>10</v>
      </c>
      <c r="K46">
        <f>IF(X46=500,100,VLOOKUP(AA46,角色间职业划分!P:AP,22,FALSE))</f>
        <v>120</v>
      </c>
      <c r="L46">
        <f>IF(X46=500,K46,VLOOKUP(AA46,角色间职业划分!P:AP,23,FALSE))</f>
        <v>60</v>
      </c>
      <c r="M46">
        <f>VLOOKUP(AA46,角色间职业划分!P:AP,24,FALSE)</f>
        <v>0</v>
      </c>
      <c r="N46">
        <f>VLOOKUP(AA46,角色间职业划分!P:AP,14)*100</f>
        <v>95</v>
      </c>
      <c r="O46">
        <f>VLOOKUP(AA46,角色间职业划分!P:Z,9,FALSE)</f>
        <v>0</v>
      </c>
      <c r="P46">
        <f>VLOOKUP(AA46,角色间职业划分!P:AP,10,FALSE)</f>
        <v>0</v>
      </c>
      <c r="Q46">
        <f>VLOOKUP(AA46,角色间职业划分!P:AP,15,FALSE)</f>
        <v>0</v>
      </c>
      <c r="R46">
        <f>VLOOKUP(AA46,角色间职业划分!P:AP,16,FALSE)</f>
        <v>0</v>
      </c>
      <c r="S46">
        <f>VLOOKUP(AA46,角色间职业划分!P:AP,17,FALSE)</f>
        <v>0</v>
      </c>
      <c r="T46">
        <f>VLOOKUP(AA46,角色间职业划分!P:AP,18,FALSE)</f>
        <v>0</v>
      </c>
      <c r="U46">
        <f>VLOOKUP(AA46,角色间职业划分!P:AP,27,FALSE)</f>
        <v>0</v>
      </c>
      <c r="V46">
        <f t="shared" si="3"/>
        <v>4.9999999999999991</v>
      </c>
      <c r="W46">
        <f>VLOOKUP(AA46,角色间职业划分!P:Q,2,FALSE)</f>
        <v>1</v>
      </c>
      <c r="X46">
        <f t="shared" si="8"/>
        <v>42</v>
      </c>
      <c r="Y46">
        <f>INT(VLOOKUP(X46,角色属性总表!AG:AH,2,FALSE)*角色属性总表!$C$38)</f>
        <v>936</v>
      </c>
      <c r="AA46">
        <f t="shared" si="9"/>
        <v>1</v>
      </c>
      <c r="AB46">
        <f>VLOOKUP(X46,角色属性总表!AG:AI,2,FALSE)*VLOOKUP(角色等级属性!AA46,角色间职业划分!P:AG,13,FALSE)/角色间职业划分!$AB$9</f>
        <v>788.21052631578948</v>
      </c>
      <c r="AC46">
        <f>VLOOKUP(X46,角色属性总表!AG:AI,3,FALSE)*VLOOKUP(AA46,角色间职业划分!P:AG,8,FALSE)/角色间职业划分!$W$9</f>
        <v>4056</v>
      </c>
      <c r="AD46">
        <f>VLOOKUP(AA46,角色间职业划分!P:AP,26,FALSE)</f>
        <v>0.4</v>
      </c>
      <c r="AE46">
        <f>VLOOKUP(X46,角色属性总表!I:Q,3,FALSE)</f>
        <v>419.32800000000003</v>
      </c>
      <c r="AF46">
        <f>VLOOKUP(AA46,角色间职业划分!P:AP,11,FALSE)</f>
        <v>0.35</v>
      </c>
      <c r="AG46">
        <f t="shared" si="4"/>
        <v>1824.568686758369</v>
      </c>
      <c r="AH46">
        <f t="shared" si="5"/>
        <v>420</v>
      </c>
      <c r="AJ46">
        <f t="shared" si="6"/>
        <v>1404.568686758369</v>
      </c>
      <c r="AK46">
        <v>42</v>
      </c>
    </row>
    <row r="47" spans="1:37" x14ac:dyDescent="0.15">
      <c r="A47">
        <v>43</v>
      </c>
      <c r="B47">
        <f>ROUND(VLOOKUP(X47,角色属性总表!AG:AI,2,FALSE)/角色属性总表!$C$34,0)</f>
        <v>136</v>
      </c>
      <c r="C47">
        <f>ROUND(VLOOKUP(X47,角色属性总表!Y:AE,3,FALSE)/J47,0)</f>
        <v>48</v>
      </c>
      <c r="D47">
        <f>ROUND(VLOOKUP(X47,角色属性总表!AG:AI,3,FALSE)/角色属性总表!$C$35,0)</f>
        <v>142</v>
      </c>
      <c r="E47">
        <f t="shared" si="0"/>
        <v>321</v>
      </c>
      <c r="F47">
        <f t="shared" si="1"/>
        <v>29</v>
      </c>
      <c r="G47">
        <f t="shared" si="2"/>
        <v>6</v>
      </c>
      <c r="H47">
        <v>0</v>
      </c>
      <c r="I47">
        <f t="shared" si="7"/>
        <v>3</v>
      </c>
      <c r="J47">
        <f>VLOOKUP(AA47,角色间职业划分!P:AP,20,FALSE)</f>
        <v>10</v>
      </c>
      <c r="K47">
        <f>IF(X47=500,100,VLOOKUP(AA47,角色间职业划分!P:AP,22,FALSE))</f>
        <v>120</v>
      </c>
      <c r="L47">
        <f>IF(X47=500,K47,VLOOKUP(AA47,角色间职业划分!P:AP,23,FALSE))</f>
        <v>60</v>
      </c>
      <c r="M47">
        <f>VLOOKUP(AA47,角色间职业划分!P:AP,24,FALSE)</f>
        <v>0</v>
      </c>
      <c r="N47">
        <f>VLOOKUP(AA47,角色间职业划分!P:AP,14)*100</f>
        <v>95</v>
      </c>
      <c r="O47">
        <f>VLOOKUP(AA47,角色间职业划分!P:Z,9,FALSE)</f>
        <v>0</v>
      </c>
      <c r="P47">
        <f>VLOOKUP(AA47,角色间职业划分!P:AP,10,FALSE)</f>
        <v>0</v>
      </c>
      <c r="Q47">
        <f>VLOOKUP(AA47,角色间职业划分!P:AP,15,FALSE)</f>
        <v>0</v>
      </c>
      <c r="R47">
        <f>VLOOKUP(AA47,角色间职业划分!P:AP,16,FALSE)</f>
        <v>0</v>
      </c>
      <c r="S47">
        <f>VLOOKUP(AA47,角色间职业划分!P:AP,17,FALSE)</f>
        <v>0</v>
      </c>
      <c r="T47">
        <f>VLOOKUP(AA47,角色间职业划分!P:AP,18,FALSE)</f>
        <v>0</v>
      </c>
      <c r="U47">
        <f>VLOOKUP(AA47,角色间职业划分!P:AP,27,FALSE)</f>
        <v>0</v>
      </c>
      <c r="V47">
        <f t="shared" si="3"/>
        <v>4.9999999999999991</v>
      </c>
      <c r="W47">
        <f>VLOOKUP(AA47,角色间职业划分!P:Q,2,FALSE)</f>
        <v>1</v>
      </c>
      <c r="X47">
        <f t="shared" si="8"/>
        <v>43</v>
      </c>
      <c r="Y47">
        <f>INT(VLOOKUP(X47,角色属性总表!AG:AH,2,FALSE)*角色属性总表!$C$38)</f>
        <v>954</v>
      </c>
      <c r="AA47">
        <f t="shared" si="9"/>
        <v>1</v>
      </c>
      <c r="AB47">
        <f>VLOOKUP(X47,角色属性总表!AG:AI,2,FALSE)*VLOOKUP(角色等级属性!AA47,角色间职业划分!P:AG,13,FALSE)/角色间职业划分!$AB$9</f>
        <v>803.36842105263167</v>
      </c>
      <c r="AC47">
        <f>VLOOKUP(X47,角色属性总表!AG:AI,3,FALSE)*VLOOKUP(AA47,角色间职业划分!P:AG,8,FALSE)/角色间职业划分!$W$9</f>
        <v>4134</v>
      </c>
      <c r="AD47">
        <f>VLOOKUP(AA47,角色间职业划分!P:AP,26,FALSE)</f>
        <v>0.4</v>
      </c>
      <c r="AE47">
        <f>VLOOKUP(X47,角色属性总表!I:Q,3,FALSE)</f>
        <v>427.392</v>
      </c>
      <c r="AF47">
        <f>VLOOKUP(AA47,角色间职业划分!P:AP,11,FALSE)</f>
        <v>0.35</v>
      </c>
      <c r="AG47">
        <f t="shared" si="4"/>
        <v>1895.5323263735825</v>
      </c>
      <c r="AH47">
        <f t="shared" si="5"/>
        <v>426</v>
      </c>
      <c r="AJ47">
        <f t="shared" si="6"/>
        <v>1469.5323263735825</v>
      </c>
      <c r="AK47">
        <v>43</v>
      </c>
    </row>
    <row r="48" spans="1:37" x14ac:dyDescent="0.15">
      <c r="A48">
        <v>44</v>
      </c>
      <c r="B48">
        <f>ROUND(VLOOKUP(X48,角色属性总表!AG:AI,2,FALSE)/角色属性总表!$C$34,0)</f>
        <v>139</v>
      </c>
      <c r="C48">
        <f>ROUND(VLOOKUP(X48,角色属性总表!Y:AE,3,FALSE)/J48,0)</f>
        <v>49</v>
      </c>
      <c r="D48">
        <f>ROUND(VLOOKUP(X48,角色属性总表!AG:AI,3,FALSE)/角色属性总表!$C$35,0)</f>
        <v>145</v>
      </c>
      <c r="E48">
        <f t="shared" si="0"/>
        <v>327</v>
      </c>
      <c r="F48">
        <f t="shared" si="1"/>
        <v>29</v>
      </c>
      <c r="G48">
        <f t="shared" si="2"/>
        <v>6</v>
      </c>
      <c r="H48">
        <v>0</v>
      </c>
      <c r="I48">
        <f t="shared" si="7"/>
        <v>3</v>
      </c>
      <c r="J48">
        <f>VLOOKUP(AA48,角色间职业划分!P:AP,20,FALSE)</f>
        <v>10</v>
      </c>
      <c r="K48">
        <f>IF(X48=500,100,VLOOKUP(AA48,角色间职业划分!P:AP,22,FALSE))</f>
        <v>120</v>
      </c>
      <c r="L48">
        <f>IF(X48=500,K48,VLOOKUP(AA48,角色间职业划分!P:AP,23,FALSE))</f>
        <v>60</v>
      </c>
      <c r="M48">
        <f>VLOOKUP(AA48,角色间职业划分!P:AP,24,FALSE)</f>
        <v>0</v>
      </c>
      <c r="N48">
        <f>VLOOKUP(AA48,角色间职业划分!P:AP,14)*100</f>
        <v>95</v>
      </c>
      <c r="O48">
        <f>VLOOKUP(AA48,角色间职业划分!P:Z,9,FALSE)</f>
        <v>0</v>
      </c>
      <c r="P48">
        <f>VLOOKUP(AA48,角色间职业划分!P:AP,10,FALSE)</f>
        <v>0</v>
      </c>
      <c r="Q48">
        <f>VLOOKUP(AA48,角色间职业划分!P:AP,15,FALSE)</f>
        <v>0</v>
      </c>
      <c r="R48">
        <f>VLOOKUP(AA48,角色间职业划分!P:AP,16,FALSE)</f>
        <v>0</v>
      </c>
      <c r="S48">
        <f>VLOOKUP(AA48,角色间职业划分!P:AP,17,FALSE)</f>
        <v>0</v>
      </c>
      <c r="T48">
        <f>VLOOKUP(AA48,角色间职业划分!P:AP,18,FALSE)</f>
        <v>0</v>
      </c>
      <c r="U48">
        <f>VLOOKUP(AA48,角色间职业划分!P:AP,27,FALSE)</f>
        <v>0</v>
      </c>
      <c r="V48">
        <f t="shared" si="3"/>
        <v>4.9999999999999991</v>
      </c>
      <c r="W48">
        <f>VLOOKUP(AA48,角色间职业划分!P:Q,2,FALSE)</f>
        <v>1</v>
      </c>
      <c r="X48">
        <f t="shared" si="8"/>
        <v>44</v>
      </c>
      <c r="Y48">
        <f>INT(VLOOKUP(X48,角色属性总表!AG:AH,2,FALSE)*角色属性总表!$C$38)</f>
        <v>972</v>
      </c>
      <c r="AA48">
        <f t="shared" si="9"/>
        <v>1</v>
      </c>
      <c r="AB48">
        <f>VLOOKUP(X48,角色属性总表!AG:AI,2,FALSE)*VLOOKUP(角色等级属性!AA48,角色间职业划分!P:AG,13,FALSE)/角色间职业划分!$AB$9</f>
        <v>818.52631578947398</v>
      </c>
      <c r="AC48">
        <f>VLOOKUP(X48,角色属性总表!AG:AI,3,FALSE)*VLOOKUP(AA48,角色间职业划分!P:AG,8,FALSE)/角色间职业划分!$W$9</f>
        <v>4212</v>
      </c>
      <c r="AD48">
        <f>VLOOKUP(AA48,角色间职业划分!P:AP,26,FALSE)</f>
        <v>0.4</v>
      </c>
      <c r="AE48">
        <f>VLOOKUP(X48,角色属性总表!I:Q,3,FALSE)</f>
        <v>435.45600000000002</v>
      </c>
      <c r="AF48">
        <f>VLOOKUP(AA48,角色间职业划分!P:AP,11,FALSE)</f>
        <v>0.35</v>
      </c>
      <c r="AG48">
        <f t="shared" si="4"/>
        <v>1967.6094339617719</v>
      </c>
      <c r="AH48">
        <f t="shared" si="5"/>
        <v>435</v>
      </c>
      <c r="AJ48">
        <f t="shared" si="6"/>
        <v>1532.6094339617719</v>
      </c>
      <c r="AK48">
        <v>44</v>
      </c>
    </row>
    <row r="49" spans="1:37" x14ac:dyDescent="0.15">
      <c r="A49">
        <v>45</v>
      </c>
      <c r="B49">
        <f>ROUND(VLOOKUP(X49,角色属性总表!AG:AI,2,FALSE)/角色属性总表!$C$34,0)</f>
        <v>141</v>
      </c>
      <c r="C49">
        <f>ROUND(VLOOKUP(X49,角色属性总表!Y:AE,3,FALSE)/J49,0)</f>
        <v>51</v>
      </c>
      <c r="D49">
        <f>ROUND(VLOOKUP(X49,角色属性总表!AG:AI,3,FALSE)/角色属性总表!$C$35,0)</f>
        <v>148</v>
      </c>
      <c r="E49">
        <f t="shared" si="0"/>
        <v>333</v>
      </c>
      <c r="F49">
        <f t="shared" si="1"/>
        <v>29</v>
      </c>
      <c r="G49">
        <f t="shared" si="2"/>
        <v>6</v>
      </c>
      <c r="H49">
        <v>0</v>
      </c>
      <c r="I49">
        <f t="shared" si="7"/>
        <v>3</v>
      </c>
      <c r="J49">
        <f>VLOOKUP(AA49,角色间职业划分!P:AP,20,FALSE)</f>
        <v>10</v>
      </c>
      <c r="K49">
        <f>IF(X49=500,100,VLOOKUP(AA49,角色间职业划分!P:AP,22,FALSE))</f>
        <v>120</v>
      </c>
      <c r="L49">
        <f>IF(X49=500,K49,VLOOKUP(AA49,角色间职业划分!P:AP,23,FALSE))</f>
        <v>60</v>
      </c>
      <c r="M49">
        <f>VLOOKUP(AA49,角色间职业划分!P:AP,24,FALSE)</f>
        <v>0</v>
      </c>
      <c r="N49">
        <f>VLOOKUP(AA49,角色间职业划分!P:AP,14)*100</f>
        <v>95</v>
      </c>
      <c r="O49">
        <f>VLOOKUP(AA49,角色间职业划分!P:Z,9,FALSE)</f>
        <v>0</v>
      </c>
      <c r="P49">
        <f>VLOOKUP(AA49,角色间职业划分!P:AP,10,FALSE)</f>
        <v>0</v>
      </c>
      <c r="Q49">
        <f>VLOOKUP(AA49,角色间职业划分!P:AP,15,FALSE)</f>
        <v>0</v>
      </c>
      <c r="R49">
        <f>VLOOKUP(AA49,角色间职业划分!P:AP,16,FALSE)</f>
        <v>0</v>
      </c>
      <c r="S49">
        <f>VLOOKUP(AA49,角色间职业划分!P:AP,17,FALSE)</f>
        <v>0</v>
      </c>
      <c r="T49">
        <f>VLOOKUP(AA49,角色间职业划分!P:AP,18,FALSE)</f>
        <v>0</v>
      </c>
      <c r="U49">
        <f>VLOOKUP(AA49,角色间职业划分!P:AP,27,FALSE)</f>
        <v>0</v>
      </c>
      <c r="V49">
        <f t="shared" si="3"/>
        <v>4.9999999999999991</v>
      </c>
      <c r="W49">
        <f>VLOOKUP(AA49,角色间职业划分!P:Q,2,FALSE)</f>
        <v>1</v>
      </c>
      <c r="X49">
        <f t="shared" si="8"/>
        <v>45</v>
      </c>
      <c r="Y49">
        <f>INT(VLOOKUP(X49,角色属性总表!AG:AH,2,FALSE)*角色属性总表!$C$38)</f>
        <v>990</v>
      </c>
      <c r="AA49">
        <f t="shared" si="9"/>
        <v>1</v>
      </c>
      <c r="AB49">
        <f>VLOOKUP(X49,角色属性总表!AG:AI,2,FALSE)*VLOOKUP(角色等级属性!AA49,角色间职业划分!P:AG,13,FALSE)/角色间职业划分!$AB$9</f>
        <v>833.68421052631584</v>
      </c>
      <c r="AC49">
        <f>VLOOKUP(X49,角色属性总表!AG:AI,3,FALSE)*VLOOKUP(AA49,角色间职业划分!P:AG,8,FALSE)/角色间职业划分!$W$9</f>
        <v>4290</v>
      </c>
      <c r="AD49">
        <f>VLOOKUP(AA49,角色间职业划分!P:AP,26,FALSE)</f>
        <v>0.4</v>
      </c>
      <c r="AE49">
        <f>VLOOKUP(X49,角色属性总表!I:Q,3,FALSE)</f>
        <v>443.52</v>
      </c>
      <c r="AF49">
        <f>VLOOKUP(AA49,角色间职业划分!P:AP,11,FALSE)</f>
        <v>0.35</v>
      </c>
      <c r="AG49">
        <f t="shared" si="4"/>
        <v>2040.7957848851972</v>
      </c>
      <c r="AH49">
        <f t="shared" si="5"/>
        <v>444</v>
      </c>
      <c r="AJ49">
        <f t="shared" si="6"/>
        <v>1596.7957848851972</v>
      </c>
      <c r="AK49">
        <v>45</v>
      </c>
    </row>
    <row r="50" spans="1:37" x14ac:dyDescent="0.15">
      <c r="A50">
        <v>46</v>
      </c>
      <c r="B50">
        <f>ROUND(VLOOKUP(X50,角色属性总表!AG:AI,2,FALSE)/角色属性总表!$C$34,0)</f>
        <v>144</v>
      </c>
      <c r="C50">
        <f>ROUND(VLOOKUP(X50,角色属性总表!Y:AE,3,FALSE)/J50,0)</f>
        <v>52</v>
      </c>
      <c r="D50">
        <f>ROUND(VLOOKUP(X50,角色属性总表!AG:AI,3,FALSE)/角色属性总表!$C$35,0)</f>
        <v>151</v>
      </c>
      <c r="E50">
        <f t="shared" si="0"/>
        <v>339</v>
      </c>
      <c r="F50">
        <f t="shared" si="1"/>
        <v>29</v>
      </c>
      <c r="G50">
        <f t="shared" si="2"/>
        <v>6</v>
      </c>
      <c r="H50">
        <v>0</v>
      </c>
      <c r="I50">
        <f t="shared" si="7"/>
        <v>3</v>
      </c>
      <c r="J50">
        <f>VLOOKUP(AA50,角色间职业划分!P:AP,20,FALSE)</f>
        <v>10</v>
      </c>
      <c r="K50">
        <f>IF(X50=500,100,VLOOKUP(AA50,角色间职业划分!P:AP,22,FALSE))</f>
        <v>120</v>
      </c>
      <c r="L50">
        <f>IF(X50=500,K50,VLOOKUP(AA50,角色间职业划分!P:AP,23,FALSE))</f>
        <v>60</v>
      </c>
      <c r="M50">
        <f>VLOOKUP(AA50,角色间职业划分!P:AP,24,FALSE)</f>
        <v>0</v>
      </c>
      <c r="N50">
        <f>VLOOKUP(AA50,角色间职业划分!P:AP,14)*100</f>
        <v>95</v>
      </c>
      <c r="O50">
        <f>VLOOKUP(AA50,角色间职业划分!P:Z,9,FALSE)</f>
        <v>0</v>
      </c>
      <c r="P50">
        <f>VLOOKUP(AA50,角色间职业划分!P:AP,10,FALSE)</f>
        <v>0</v>
      </c>
      <c r="Q50">
        <f>VLOOKUP(AA50,角色间职业划分!P:AP,15,FALSE)</f>
        <v>0</v>
      </c>
      <c r="R50">
        <f>VLOOKUP(AA50,角色间职业划分!P:AP,16,FALSE)</f>
        <v>0</v>
      </c>
      <c r="S50">
        <f>VLOOKUP(AA50,角色间职业划分!P:AP,17,FALSE)</f>
        <v>0</v>
      </c>
      <c r="T50">
        <f>VLOOKUP(AA50,角色间职业划分!P:AP,18,FALSE)</f>
        <v>0</v>
      </c>
      <c r="U50">
        <f>VLOOKUP(AA50,角色间职业划分!P:AP,27,FALSE)</f>
        <v>0</v>
      </c>
      <c r="V50">
        <f t="shared" si="3"/>
        <v>4.9999999999999991</v>
      </c>
      <c r="W50">
        <f>VLOOKUP(AA50,角色间职业划分!P:Q,2,FALSE)</f>
        <v>1</v>
      </c>
      <c r="X50">
        <f t="shared" si="8"/>
        <v>46</v>
      </c>
      <c r="Y50">
        <f>INT(VLOOKUP(X50,角色属性总表!AG:AH,2,FALSE)*角色属性总表!$C$38)</f>
        <v>1008</v>
      </c>
      <c r="AA50">
        <f t="shared" si="9"/>
        <v>1</v>
      </c>
      <c r="AB50">
        <f>VLOOKUP(X50,角色属性总表!AG:AI,2,FALSE)*VLOOKUP(角色等级属性!AA50,角色间职业划分!P:AG,13,FALSE)/角色间职业划分!$AB$9</f>
        <v>848.84210526315792</v>
      </c>
      <c r="AC50">
        <f>VLOOKUP(X50,角色属性总表!AG:AI,3,FALSE)*VLOOKUP(AA50,角色间职业划分!P:AG,8,FALSE)/角色间职业划分!$W$9</f>
        <v>4368</v>
      </c>
      <c r="AD50">
        <f>VLOOKUP(AA50,角色间职业划分!P:AP,26,FALSE)</f>
        <v>0.4</v>
      </c>
      <c r="AE50">
        <f>VLOOKUP(X50,角色属性总表!I:Q,3,FALSE)</f>
        <v>451.58399999999995</v>
      </c>
      <c r="AF50">
        <f>VLOOKUP(AA50,角色间职业划分!P:AP,11,FALSE)</f>
        <v>0.35</v>
      </c>
      <c r="AG50">
        <f t="shared" si="4"/>
        <v>2115.0873855709538</v>
      </c>
      <c r="AH50">
        <f t="shared" si="5"/>
        <v>453</v>
      </c>
      <c r="AJ50">
        <f t="shared" si="6"/>
        <v>1662.0873855709538</v>
      </c>
      <c r="AK50">
        <v>46</v>
      </c>
    </row>
    <row r="51" spans="1:37" x14ac:dyDescent="0.15">
      <c r="A51">
        <v>47</v>
      </c>
      <c r="B51">
        <f>ROUND(VLOOKUP(X51,角色属性总表!AG:AI,2,FALSE)/角色属性总表!$C$34,0)</f>
        <v>147</v>
      </c>
      <c r="C51">
        <f>ROUND(VLOOKUP(X51,角色属性总表!Y:AE,3,FALSE)/J51,0)</f>
        <v>54</v>
      </c>
      <c r="D51">
        <f>ROUND(VLOOKUP(X51,角色属性总表!AG:AI,3,FALSE)/角色属性总表!$C$35,0)</f>
        <v>153</v>
      </c>
      <c r="E51">
        <f t="shared" si="0"/>
        <v>345</v>
      </c>
      <c r="F51">
        <f t="shared" si="1"/>
        <v>29</v>
      </c>
      <c r="G51">
        <f t="shared" si="2"/>
        <v>6</v>
      </c>
      <c r="H51">
        <v>0</v>
      </c>
      <c r="I51">
        <f t="shared" si="7"/>
        <v>3</v>
      </c>
      <c r="J51">
        <f>VLOOKUP(AA51,角色间职业划分!P:AP,20,FALSE)</f>
        <v>10</v>
      </c>
      <c r="K51">
        <f>IF(X51=500,100,VLOOKUP(AA51,角色间职业划分!P:AP,22,FALSE))</f>
        <v>120</v>
      </c>
      <c r="L51">
        <f>IF(X51=500,K51,VLOOKUP(AA51,角色间职业划分!P:AP,23,FALSE))</f>
        <v>60</v>
      </c>
      <c r="M51">
        <f>VLOOKUP(AA51,角色间职业划分!P:AP,24,FALSE)</f>
        <v>0</v>
      </c>
      <c r="N51">
        <f>VLOOKUP(AA51,角色间职业划分!P:AP,14)*100</f>
        <v>95</v>
      </c>
      <c r="O51">
        <f>VLOOKUP(AA51,角色间职业划分!P:Z,9,FALSE)</f>
        <v>0</v>
      </c>
      <c r="P51">
        <f>VLOOKUP(AA51,角色间职业划分!P:AP,10,FALSE)</f>
        <v>0</v>
      </c>
      <c r="Q51">
        <f>VLOOKUP(AA51,角色间职业划分!P:AP,15,FALSE)</f>
        <v>0</v>
      </c>
      <c r="R51">
        <f>VLOOKUP(AA51,角色间职业划分!P:AP,16,FALSE)</f>
        <v>0</v>
      </c>
      <c r="S51">
        <f>VLOOKUP(AA51,角色间职业划分!P:AP,17,FALSE)</f>
        <v>0</v>
      </c>
      <c r="T51">
        <f>VLOOKUP(AA51,角色间职业划分!P:AP,18,FALSE)</f>
        <v>0</v>
      </c>
      <c r="U51">
        <f>VLOOKUP(AA51,角色间职业划分!P:AP,27,FALSE)</f>
        <v>0</v>
      </c>
      <c r="V51">
        <f t="shared" si="3"/>
        <v>4.9999999999999991</v>
      </c>
      <c r="W51">
        <f>VLOOKUP(AA51,角色间职业划分!P:Q,2,FALSE)</f>
        <v>1</v>
      </c>
      <c r="X51">
        <f t="shared" si="8"/>
        <v>47</v>
      </c>
      <c r="Y51">
        <f>INT(VLOOKUP(X51,角色属性总表!AG:AH,2,FALSE)*角色属性总表!$C$38)</f>
        <v>1026</v>
      </c>
      <c r="AA51">
        <f t="shared" si="9"/>
        <v>1</v>
      </c>
      <c r="AB51">
        <f>VLOOKUP(X51,角色属性总表!AG:AI,2,FALSE)*VLOOKUP(角色等级属性!AA51,角色间职业划分!P:AG,13,FALSE)/角色间职业划分!$AB$9</f>
        <v>864.00000000000011</v>
      </c>
      <c r="AC51">
        <f>VLOOKUP(X51,角色属性总表!AG:AI,3,FALSE)*VLOOKUP(AA51,角色间职业划分!P:AG,8,FALSE)/角色间职业划分!$W$9</f>
        <v>4446</v>
      </c>
      <c r="AD51">
        <f>VLOOKUP(AA51,角色间职业划分!P:AP,26,FALSE)</f>
        <v>0.4</v>
      </c>
      <c r="AE51">
        <f>VLOOKUP(X51,角色属性总表!I:Q,3,FALSE)</f>
        <v>459.64800000000002</v>
      </c>
      <c r="AF51">
        <f>VLOOKUP(AA51,角色间职业划分!P:AP,11,FALSE)</f>
        <v>0.35</v>
      </c>
      <c r="AG51">
        <f t="shared" si="4"/>
        <v>2190.4804610857104</v>
      </c>
      <c r="AH51">
        <f t="shared" si="5"/>
        <v>459</v>
      </c>
      <c r="AJ51">
        <f t="shared" si="6"/>
        <v>1731.4804610857104</v>
      </c>
      <c r="AK51">
        <v>47</v>
      </c>
    </row>
    <row r="52" spans="1:37" x14ac:dyDescent="0.15">
      <c r="A52">
        <v>48</v>
      </c>
      <c r="B52">
        <f>ROUND(VLOOKUP(X52,角色属性总表!AG:AI,2,FALSE)/角色属性总表!$C$34,0)</f>
        <v>149</v>
      </c>
      <c r="C52">
        <f>ROUND(VLOOKUP(X52,角色属性总表!Y:AE,3,FALSE)/J52,0)</f>
        <v>56</v>
      </c>
      <c r="D52">
        <f>ROUND(VLOOKUP(X52,角色属性总表!AG:AI,3,FALSE)/角色属性总表!$C$35,0)</f>
        <v>156</v>
      </c>
      <c r="E52">
        <f t="shared" si="0"/>
        <v>351</v>
      </c>
      <c r="F52">
        <f t="shared" si="1"/>
        <v>29</v>
      </c>
      <c r="G52">
        <f t="shared" si="2"/>
        <v>6</v>
      </c>
      <c r="H52">
        <v>0</v>
      </c>
      <c r="I52">
        <f t="shared" si="7"/>
        <v>3</v>
      </c>
      <c r="J52">
        <f>VLOOKUP(AA52,角色间职业划分!P:AP,20,FALSE)</f>
        <v>10</v>
      </c>
      <c r="K52">
        <f>IF(X52=500,100,VLOOKUP(AA52,角色间职业划分!P:AP,22,FALSE))</f>
        <v>120</v>
      </c>
      <c r="L52">
        <f>IF(X52=500,K52,VLOOKUP(AA52,角色间职业划分!P:AP,23,FALSE))</f>
        <v>60</v>
      </c>
      <c r="M52">
        <f>VLOOKUP(AA52,角色间职业划分!P:AP,24,FALSE)</f>
        <v>0</v>
      </c>
      <c r="N52">
        <f>VLOOKUP(AA52,角色间职业划分!P:AP,14)*100</f>
        <v>95</v>
      </c>
      <c r="O52">
        <f>VLOOKUP(AA52,角色间职业划分!P:Z,9,FALSE)</f>
        <v>0</v>
      </c>
      <c r="P52">
        <f>VLOOKUP(AA52,角色间职业划分!P:AP,10,FALSE)</f>
        <v>0</v>
      </c>
      <c r="Q52">
        <f>VLOOKUP(AA52,角色间职业划分!P:AP,15,FALSE)</f>
        <v>0</v>
      </c>
      <c r="R52">
        <f>VLOOKUP(AA52,角色间职业划分!P:AP,16,FALSE)</f>
        <v>0</v>
      </c>
      <c r="S52">
        <f>VLOOKUP(AA52,角色间职业划分!P:AP,17,FALSE)</f>
        <v>0</v>
      </c>
      <c r="T52">
        <f>VLOOKUP(AA52,角色间职业划分!P:AP,18,FALSE)</f>
        <v>0</v>
      </c>
      <c r="U52">
        <f>VLOOKUP(AA52,角色间职业划分!P:AP,27,FALSE)</f>
        <v>0</v>
      </c>
      <c r="V52">
        <f t="shared" si="3"/>
        <v>4.9999999999999991</v>
      </c>
      <c r="W52">
        <f>VLOOKUP(AA52,角色间职业划分!P:Q,2,FALSE)</f>
        <v>1</v>
      </c>
      <c r="X52">
        <f t="shared" si="8"/>
        <v>48</v>
      </c>
      <c r="Y52">
        <f>INT(VLOOKUP(X52,角色属性总表!AG:AH,2,FALSE)*角色属性总表!$C$38)</f>
        <v>1044</v>
      </c>
      <c r="AA52">
        <f t="shared" si="9"/>
        <v>1</v>
      </c>
      <c r="AB52">
        <f>VLOOKUP(X52,角色属性总表!AG:AI,2,FALSE)*VLOOKUP(角色等级属性!AA52,角色间职业划分!P:AG,13,FALSE)/角色间职业划分!$AB$9</f>
        <v>879.1578947368422</v>
      </c>
      <c r="AC52">
        <f>VLOOKUP(X52,角色属性总表!AG:AI,3,FALSE)*VLOOKUP(AA52,角色间职业划分!P:AG,8,FALSE)/角色间职业划分!$W$9</f>
        <v>4524</v>
      </c>
      <c r="AD52">
        <f>VLOOKUP(AA52,角色间职业划分!P:AP,26,FALSE)</f>
        <v>0.4</v>
      </c>
      <c r="AE52">
        <f>VLOOKUP(X52,角色属性总表!I:Q,3,FALSE)</f>
        <v>467.71199999999999</v>
      </c>
      <c r="AF52">
        <f>VLOOKUP(AA52,角色间职业划分!P:AP,11,FALSE)</f>
        <v>0.35</v>
      </c>
      <c r="AG52">
        <f t="shared" si="4"/>
        <v>2266.9714436532308</v>
      </c>
      <c r="AH52">
        <f t="shared" si="5"/>
        <v>468</v>
      </c>
      <c r="AJ52">
        <f t="shared" si="6"/>
        <v>1798.9714436532308</v>
      </c>
      <c r="AK52">
        <v>48</v>
      </c>
    </row>
    <row r="53" spans="1:37" x14ac:dyDescent="0.15">
      <c r="A53">
        <v>49</v>
      </c>
      <c r="B53">
        <f>ROUND(VLOOKUP(X53,角色属性总表!AG:AI,2,FALSE)/角色属性总表!$C$34,0)</f>
        <v>152</v>
      </c>
      <c r="C53">
        <f>ROUND(VLOOKUP(X53,角色属性总表!Y:AE,3,FALSE)/J53,0)</f>
        <v>57</v>
      </c>
      <c r="D53">
        <f>ROUND(VLOOKUP(X53,角色属性总表!AG:AI,3,FALSE)/角色属性总表!$C$35,0)</f>
        <v>159</v>
      </c>
      <c r="E53">
        <f t="shared" si="0"/>
        <v>357</v>
      </c>
      <c r="F53">
        <f t="shared" si="1"/>
        <v>29</v>
      </c>
      <c r="G53">
        <f t="shared" si="2"/>
        <v>6</v>
      </c>
      <c r="H53">
        <v>0</v>
      </c>
      <c r="I53">
        <f t="shared" si="7"/>
        <v>3</v>
      </c>
      <c r="J53">
        <f>VLOOKUP(AA53,角色间职业划分!P:AP,20,FALSE)</f>
        <v>10</v>
      </c>
      <c r="K53">
        <f>IF(X53=500,100,VLOOKUP(AA53,角色间职业划分!P:AP,22,FALSE))</f>
        <v>120</v>
      </c>
      <c r="L53">
        <f>IF(X53=500,K53,VLOOKUP(AA53,角色间职业划分!P:AP,23,FALSE))</f>
        <v>60</v>
      </c>
      <c r="M53">
        <f>VLOOKUP(AA53,角色间职业划分!P:AP,24,FALSE)</f>
        <v>0</v>
      </c>
      <c r="N53">
        <f>VLOOKUP(AA53,角色间职业划分!P:AP,14)*100</f>
        <v>95</v>
      </c>
      <c r="O53">
        <f>VLOOKUP(AA53,角色间职业划分!P:Z,9,FALSE)</f>
        <v>0</v>
      </c>
      <c r="P53">
        <f>VLOOKUP(AA53,角色间职业划分!P:AP,10,FALSE)</f>
        <v>0</v>
      </c>
      <c r="Q53">
        <f>VLOOKUP(AA53,角色间职业划分!P:AP,15,FALSE)</f>
        <v>0</v>
      </c>
      <c r="R53">
        <f>VLOOKUP(AA53,角色间职业划分!P:AP,16,FALSE)</f>
        <v>0</v>
      </c>
      <c r="S53">
        <f>VLOOKUP(AA53,角色间职业划分!P:AP,17,FALSE)</f>
        <v>0</v>
      </c>
      <c r="T53">
        <f>VLOOKUP(AA53,角色间职业划分!P:AP,18,FALSE)</f>
        <v>0</v>
      </c>
      <c r="U53">
        <f>VLOOKUP(AA53,角色间职业划分!P:AP,27,FALSE)</f>
        <v>0</v>
      </c>
      <c r="V53">
        <f t="shared" si="3"/>
        <v>4.9999999999999991</v>
      </c>
      <c r="W53">
        <f>VLOOKUP(AA53,角色间职业划分!P:Q,2,FALSE)</f>
        <v>1</v>
      </c>
      <c r="X53">
        <f t="shared" si="8"/>
        <v>49</v>
      </c>
      <c r="Y53">
        <f>INT(VLOOKUP(X53,角色属性总表!AG:AH,2,FALSE)*角色属性总表!$C$38)</f>
        <v>1062</v>
      </c>
      <c r="AA53">
        <f t="shared" si="9"/>
        <v>1</v>
      </c>
      <c r="AB53">
        <f>VLOOKUP(X53,角色属性总表!AG:AI,2,FALSE)*VLOOKUP(角色等级属性!AA53,角色间职业划分!P:AG,13,FALSE)/角色间职业划分!$AB$9</f>
        <v>894.31578947368428</v>
      </c>
      <c r="AC53">
        <f>VLOOKUP(X53,角色属性总表!AG:AI,3,FALSE)*VLOOKUP(AA53,角色间职业划分!P:AG,8,FALSE)/角色间职业划分!$W$9</f>
        <v>4602</v>
      </c>
      <c r="AD53">
        <f>VLOOKUP(AA53,角色间职业划分!P:AP,26,FALSE)</f>
        <v>0.4</v>
      </c>
      <c r="AE53">
        <f>VLOOKUP(X53,角色属性总表!I:Q,3,FALSE)</f>
        <v>475.77600000000007</v>
      </c>
      <c r="AF53">
        <f>VLOOKUP(AA53,角色间职业划分!P:AP,11,FALSE)</f>
        <v>0.35</v>
      </c>
      <c r="AG53">
        <f t="shared" si="4"/>
        <v>2344.5569620253164</v>
      </c>
      <c r="AH53">
        <f t="shared" si="5"/>
        <v>477</v>
      </c>
      <c r="AJ53">
        <f t="shared" si="6"/>
        <v>1867.5569620253164</v>
      </c>
      <c r="AK53">
        <v>49</v>
      </c>
    </row>
    <row r="54" spans="1:37" x14ac:dyDescent="0.15">
      <c r="A54">
        <v>50</v>
      </c>
      <c r="B54">
        <f>ROUND(VLOOKUP(X54,角色属性总表!AG:AI,2,FALSE)/角色属性总表!$C$34,0)</f>
        <v>154</v>
      </c>
      <c r="C54">
        <f>ROUND(VLOOKUP(X54,角色属性总表!Y:AE,3,FALSE)/J54,0)</f>
        <v>59</v>
      </c>
      <c r="D54">
        <f>ROUND(VLOOKUP(X54,角色属性总表!AG:AI,3,FALSE)/角色属性总表!$C$35,0)</f>
        <v>161</v>
      </c>
      <c r="E54">
        <f t="shared" si="0"/>
        <v>363</v>
      </c>
      <c r="F54">
        <f t="shared" si="1"/>
        <v>29</v>
      </c>
      <c r="G54">
        <f t="shared" si="2"/>
        <v>6</v>
      </c>
      <c r="H54">
        <v>0</v>
      </c>
      <c r="I54">
        <f t="shared" si="7"/>
        <v>3</v>
      </c>
      <c r="J54">
        <f>VLOOKUP(AA54,角色间职业划分!P:AP,20,FALSE)</f>
        <v>10</v>
      </c>
      <c r="K54">
        <f>IF(X54=500,100,VLOOKUP(AA54,角色间职业划分!P:AP,22,FALSE))</f>
        <v>120</v>
      </c>
      <c r="L54">
        <f>IF(X54=500,K54,VLOOKUP(AA54,角色间职业划分!P:AP,23,FALSE))</f>
        <v>60</v>
      </c>
      <c r="M54">
        <f>VLOOKUP(AA54,角色间职业划分!P:AP,24,FALSE)</f>
        <v>0</v>
      </c>
      <c r="N54">
        <f>VLOOKUP(AA54,角色间职业划分!P:AP,14)*100</f>
        <v>95</v>
      </c>
      <c r="O54">
        <f>VLOOKUP(AA54,角色间职业划分!P:Z,9,FALSE)</f>
        <v>0</v>
      </c>
      <c r="P54">
        <f>VLOOKUP(AA54,角色间职业划分!P:AP,10,FALSE)</f>
        <v>0</v>
      </c>
      <c r="Q54">
        <f>VLOOKUP(AA54,角色间职业划分!P:AP,15,FALSE)</f>
        <v>0</v>
      </c>
      <c r="R54">
        <f>VLOOKUP(AA54,角色间职业划分!P:AP,16,FALSE)</f>
        <v>0</v>
      </c>
      <c r="S54">
        <f>VLOOKUP(AA54,角色间职业划分!P:AP,17,FALSE)</f>
        <v>0</v>
      </c>
      <c r="T54">
        <f>VLOOKUP(AA54,角色间职业划分!P:AP,18,FALSE)</f>
        <v>0</v>
      </c>
      <c r="U54">
        <f>VLOOKUP(AA54,角色间职业划分!P:AP,27,FALSE)</f>
        <v>0</v>
      </c>
      <c r="V54">
        <f t="shared" si="3"/>
        <v>4.9999999999999991</v>
      </c>
      <c r="W54">
        <f>VLOOKUP(AA54,角色间职业划分!P:Q,2,FALSE)</f>
        <v>1</v>
      </c>
      <c r="X54">
        <f t="shared" si="8"/>
        <v>50</v>
      </c>
      <c r="Y54">
        <f>INT(VLOOKUP(X54,角色属性总表!AG:AH,2,FALSE)*角色属性总表!$C$38)</f>
        <v>1080</v>
      </c>
      <c r="AA54">
        <f t="shared" si="9"/>
        <v>1</v>
      </c>
      <c r="AB54">
        <f>VLOOKUP(X54,角色属性总表!AG:AI,2,FALSE)*VLOOKUP(角色等级属性!AA54,角色间职业划分!P:AG,13,FALSE)/角色间职业划分!$AB$9</f>
        <v>909.47368421052636</v>
      </c>
      <c r="AC54">
        <f>VLOOKUP(X54,角色属性总表!AG:AI,3,FALSE)*VLOOKUP(AA54,角色间职业划分!P:AG,8,FALSE)/角色间职业划分!$W$9</f>
        <v>4680</v>
      </c>
      <c r="AD54">
        <f>VLOOKUP(AA54,角色间职业划分!P:AP,26,FALSE)</f>
        <v>0.4</v>
      </c>
      <c r="AE54">
        <f>VLOOKUP(X54,角色属性总表!I:Q,3,FALSE)</f>
        <v>483.84000000000003</v>
      </c>
      <c r="AF54">
        <f>VLOOKUP(AA54,角色间职业划分!P:AP,11,FALSE)</f>
        <v>0.35</v>
      </c>
      <c r="AG54">
        <f t="shared" si="4"/>
        <v>2423.2338316268883</v>
      </c>
      <c r="AH54">
        <f t="shared" si="5"/>
        <v>483</v>
      </c>
      <c r="AJ54">
        <f t="shared" si="6"/>
        <v>1940.2338316268883</v>
      </c>
      <c r="AK54">
        <v>50</v>
      </c>
    </row>
    <row r="55" spans="1:37" x14ac:dyDescent="0.15">
      <c r="A55">
        <v>51</v>
      </c>
      <c r="B55">
        <f>ROUND(VLOOKUP(X55,角色属性总表!AG:AI,2,FALSE)/角色属性总表!$C$34,0)</f>
        <v>157</v>
      </c>
      <c r="C55">
        <f>ROUND(VLOOKUP(X55,角色属性总表!Y:AE,3,FALSE)/J55,0)</f>
        <v>61</v>
      </c>
      <c r="D55">
        <f>ROUND(VLOOKUP(X55,角色属性总表!AG:AI,3,FALSE)/角色属性总表!$C$35,0)</f>
        <v>164</v>
      </c>
      <c r="E55">
        <f t="shared" si="0"/>
        <v>369</v>
      </c>
      <c r="F55">
        <f t="shared" si="1"/>
        <v>29</v>
      </c>
      <c r="G55">
        <f t="shared" si="2"/>
        <v>6</v>
      </c>
      <c r="H55">
        <v>0</v>
      </c>
      <c r="I55">
        <f t="shared" si="7"/>
        <v>3</v>
      </c>
      <c r="J55">
        <f>VLOOKUP(AA55,角色间职业划分!P:AP,20,FALSE)</f>
        <v>10</v>
      </c>
      <c r="K55">
        <f>IF(X55=500,100,VLOOKUP(AA55,角色间职业划分!P:AP,22,FALSE))</f>
        <v>120</v>
      </c>
      <c r="L55">
        <f>IF(X55=500,K55,VLOOKUP(AA55,角色间职业划分!P:AP,23,FALSE))</f>
        <v>60</v>
      </c>
      <c r="M55">
        <f>VLOOKUP(AA55,角色间职业划分!P:AP,24,FALSE)</f>
        <v>0</v>
      </c>
      <c r="N55">
        <f>VLOOKUP(AA55,角色间职业划分!P:AP,14)*100</f>
        <v>95</v>
      </c>
      <c r="O55">
        <f>VLOOKUP(AA55,角色间职业划分!P:Z,9,FALSE)</f>
        <v>0</v>
      </c>
      <c r="P55">
        <f>VLOOKUP(AA55,角色间职业划分!P:AP,10,FALSE)</f>
        <v>0</v>
      </c>
      <c r="Q55">
        <f>VLOOKUP(AA55,角色间职业划分!P:AP,15,FALSE)</f>
        <v>0</v>
      </c>
      <c r="R55">
        <f>VLOOKUP(AA55,角色间职业划分!P:AP,16,FALSE)</f>
        <v>0</v>
      </c>
      <c r="S55">
        <f>VLOOKUP(AA55,角色间职业划分!P:AP,17,FALSE)</f>
        <v>0</v>
      </c>
      <c r="T55">
        <f>VLOOKUP(AA55,角色间职业划分!P:AP,18,FALSE)</f>
        <v>0</v>
      </c>
      <c r="U55">
        <f>VLOOKUP(AA55,角色间职业划分!P:AP,27,FALSE)</f>
        <v>0</v>
      </c>
      <c r="V55">
        <f t="shared" si="3"/>
        <v>4.9999999999999991</v>
      </c>
      <c r="W55">
        <f>VLOOKUP(AA55,角色间职业划分!P:Q,2,FALSE)</f>
        <v>1</v>
      </c>
      <c r="X55">
        <f t="shared" si="8"/>
        <v>51</v>
      </c>
      <c r="Y55">
        <f>INT(VLOOKUP(X55,角色属性总表!AG:AH,2,FALSE)*角色属性总表!$C$38)</f>
        <v>1098</v>
      </c>
      <c r="AA55">
        <f t="shared" si="9"/>
        <v>1</v>
      </c>
      <c r="AB55">
        <f>VLOOKUP(X55,角色属性总表!AG:AI,2,FALSE)*VLOOKUP(角色等级属性!AA55,角色间职业划分!P:AG,13,FALSE)/角色间职业划分!$AB$9</f>
        <v>924.63157894736844</v>
      </c>
      <c r="AC55">
        <f>VLOOKUP(X55,角色属性总表!AG:AI,3,FALSE)*VLOOKUP(AA55,角色间职业划分!P:AG,8,FALSE)/角色间职业划分!$W$9</f>
        <v>4758</v>
      </c>
      <c r="AD55">
        <f>VLOOKUP(AA55,角色间职业划分!P:AP,26,FALSE)</f>
        <v>0.4</v>
      </c>
      <c r="AE55">
        <f>VLOOKUP(X55,角色属性总表!I:Q,3,FALSE)</f>
        <v>491.904</v>
      </c>
      <c r="AF55">
        <f>VLOOKUP(AA55,角色间职业划分!P:AP,11,FALSE)</f>
        <v>0.35</v>
      </c>
      <c r="AG55">
        <f t="shared" si="4"/>
        <v>2502.9990454047806</v>
      </c>
      <c r="AH55">
        <f t="shared" si="5"/>
        <v>492</v>
      </c>
      <c r="AJ55">
        <f t="shared" si="6"/>
        <v>2010.9990454047806</v>
      </c>
      <c r="AK55">
        <v>51</v>
      </c>
    </row>
    <row r="56" spans="1:37" x14ac:dyDescent="0.15">
      <c r="A56">
        <v>52</v>
      </c>
      <c r="B56">
        <f>ROUND(VLOOKUP(X56,角色属性总表!AG:AI,2,FALSE)/角色属性总表!$C$34,0)</f>
        <v>159</v>
      </c>
      <c r="C56">
        <f>ROUND(VLOOKUP(X56,角色属性总表!Y:AE,3,FALSE)/J56,0)</f>
        <v>62</v>
      </c>
      <c r="D56">
        <f>ROUND(VLOOKUP(X56,角色属性总表!AG:AI,3,FALSE)/角色属性总表!$C$35,0)</f>
        <v>167</v>
      </c>
      <c r="E56">
        <f t="shared" si="0"/>
        <v>375</v>
      </c>
      <c r="F56">
        <f t="shared" si="1"/>
        <v>29</v>
      </c>
      <c r="G56">
        <f t="shared" si="2"/>
        <v>6</v>
      </c>
      <c r="H56">
        <v>0</v>
      </c>
      <c r="I56">
        <f t="shared" si="7"/>
        <v>3</v>
      </c>
      <c r="J56">
        <f>VLOOKUP(AA56,角色间职业划分!P:AP,20,FALSE)</f>
        <v>10</v>
      </c>
      <c r="K56">
        <f>IF(X56=500,100,VLOOKUP(AA56,角色间职业划分!P:AP,22,FALSE))</f>
        <v>120</v>
      </c>
      <c r="L56">
        <f>IF(X56=500,K56,VLOOKUP(AA56,角色间职业划分!P:AP,23,FALSE))</f>
        <v>60</v>
      </c>
      <c r="M56">
        <f>VLOOKUP(AA56,角色间职业划分!P:AP,24,FALSE)</f>
        <v>0</v>
      </c>
      <c r="N56">
        <f>VLOOKUP(AA56,角色间职业划分!P:AP,14)*100</f>
        <v>95</v>
      </c>
      <c r="O56">
        <f>VLOOKUP(AA56,角色间职业划分!P:Z,9,FALSE)</f>
        <v>0</v>
      </c>
      <c r="P56">
        <f>VLOOKUP(AA56,角色间职业划分!P:AP,10,FALSE)</f>
        <v>0</v>
      </c>
      <c r="Q56">
        <f>VLOOKUP(AA56,角色间职业划分!P:AP,15,FALSE)</f>
        <v>0</v>
      </c>
      <c r="R56">
        <f>VLOOKUP(AA56,角色间职业划分!P:AP,16,FALSE)</f>
        <v>0</v>
      </c>
      <c r="S56">
        <f>VLOOKUP(AA56,角色间职业划分!P:AP,17,FALSE)</f>
        <v>0</v>
      </c>
      <c r="T56">
        <f>VLOOKUP(AA56,角色间职业划分!P:AP,18,FALSE)</f>
        <v>0</v>
      </c>
      <c r="U56">
        <f>VLOOKUP(AA56,角色间职业划分!P:AP,27,FALSE)</f>
        <v>0</v>
      </c>
      <c r="V56">
        <f t="shared" si="3"/>
        <v>4.9999999999999991</v>
      </c>
      <c r="W56">
        <f>VLOOKUP(AA56,角色间职业划分!P:Q,2,FALSE)</f>
        <v>1</v>
      </c>
      <c r="X56">
        <f t="shared" si="8"/>
        <v>52</v>
      </c>
      <c r="Y56">
        <f>INT(VLOOKUP(X56,角色属性总表!AG:AH,2,FALSE)*角色属性总表!$C$38)</f>
        <v>1116</v>
      </c>
      <c r="AA56">
        <f t="shared" si="9"/>
        <v>1</v>
      </c>
      <c r="AB56">
        <f>VLOOKUP(X56,角色属性总表!AG:AI,2,FALSE)*VLOOKUP(角色等级属性!AA56,角色间职业划分!P:AG,13,FALSE)/角色间职业划分!$AB$9</f>
        <v>939.78947368421063</v>
      </c>
      <c r="AC56">
        <f>VLOOKUP(X56,角色属性总表!AG:AI,3,FALSE)*VLOOKUP(AA56,角色间职业划分!P:AG,8,FALSE)/角色间职业划分!$W$9</f>
        <v>4836.0000000000009</v>
      </c>
      <c r="AD56">
        <f>VLOOKUP(AA56,角色间职业划分!P:AP,26,FALSE)</f>
        <v>0.4</v>
      </c>
      <c r="AE56">
        <f>VLOOKUP(X56,角色属性总表!I:Q,3,FALSE)</f>
        <v>499.96800000000007</v>
      </c>
      <c r="AF56">
        <f>VLOOKUP(AA56,角色间职业划分!P:AP,11,FALSE)</f>
        <v>0.35</v>
      </c>
      <c r="AG56">
        <f t="shared" si="4"/>
        <v>2583.8497653174322</v>
      </c>
      <c r="AH56">
        <f t="shared" si="5"/>
        <v>501</v>
      </c>
      <c r="AJ56">
        <f t="shared" si="6"/>
        <v>2082.8497653174322</v>
      </c>
      <c r="AK56">
        <v>52</v>
      </c>
    </row>
    <row r="57" spans="1:37" x14ac:dyDescent="0.15">
      <c r="A57">
        <v>53</v>
      </c>
      <c r="B57">
        <f>ROUND(VLOOKUP(X57,角色属性总表!AG:AI,2,FALSE)/角色属性总表!$C$34,0)</f>
        <v>162</v>
      </c>
      <c r="C57">
        <f>ROUND(VLOOKUP(X57,角色属性总表!Y:AE,3,FALSE)/J57,0)</f>
        <v>64</v>
      </c>
      <c r="D57">
        <f>ROUND(VLOOKUP(X57,角色属性总表!AG:AI,3,FALSE)/角色属性总表!$C$35,0)</f>
        <v>169</v>
      </c>
      <c r="E57">
        <f t="shared" si="0"/>
        <v>381</v>
      </c>
      <c r="F57">
        <f t="shared" si="1"/>
        <v>29</v>
      </c>
      <c r="G57">
        <f t="shared" si="2"/>
        <v>6</v>
      </c>
      <c r="H57">
        <v>0</v>
      </c>
      <c r="I57">
        <f t="shared" si="7"/>
        <v>3</v>
      </c>
      <c r="J57">
        <f>VLOOKUP(AA57,角色间职业划分!P:AP,20,FALSE)</f>
        <v>10</v>
      </c>
      <c r="K57">
        <f>IF(X57=500,100,VLOOKUP(AA57,角色间职业划分!P:AP,22,FALSE))</f>
        <v>120</v>
      </c>
      <c r="L57">
        <f>IF(X57=500,K57,VLOOKUP(AA57,角色间职业划分!P:AP,23,FALSE))</f>
        <v>60</v>
      </c>
      <c r="M57">
        <f>VLOOKUP(AA57,角色间职业划分!P:AP,24,FALSE)</f>
        <v>0</v>
      </c>
      <c r="N57">
        <f>VLOOKUP(AA57,角色间职业划分!P:AP,14)*100</f>
        <v>95</v>
      </c>
      <c r="O57">
        <f>VLOOKUP(AA57,角色间职业划分!P:Z,9,FALSE)</f>
        <v>0</v>
      </c>
      <c r="P57">
        <f>VLOOKUP(AA57,角色间职业划分!P:AP,10,FALSE)</f>
        <v>0</v>
      </c>
      <c r="Q57">
        <f>VLOOKUP(AA57,角色间职业划分!P:AP,15,FALSE)</f>
        <v>0</v>
      </c>
      <c r="R57">
        <f>VLOOKUP(AA57,角色间职业划分!P:AP,16,FALSE)</f>
        <v>0</v>
      </c>
      <c r="S57">
        <f>VLOOKUP(AA57,角色间职业划分!P:AP,17,FALSE)</f>
        <v>0</v>
      </c>
      <c r="T57">
        <f>VLOOKUP(AA57,角色间职业划分!P:AP,18,FALSE)</f>
        <v>0</v>
      </c>
      <c r="U57">
        <f>VLOOKUP(AA57,角色间职业划分!P:AP,27,FALSE)</f>
        <v>0</v>
      </c>
      <c r="V57">
        <f t="shared" si="3"/>
        <v>4.9999999999999991</v>
      </c>
      <c r="W57">
        <f>VLOOKUP(AA57,角色间职业划分!P:Q,2,FALSE)</f>
        <v>1</v>
      </c>
      <c r="X57">
        <f t="shared" si="8"/>
        <v>53</v>
      </c>
      <c r="Y57">
        <f>INT(VLOOKUP(X57,角色属性总表!AG:AH,2,FALSE)*角色属性总表!$C$38)</f>
        <v>1134</v>
      </c>
      <c r="AA57">
        <f t="shared" si="9"/>
        <v>1</v>
      </c>
      <c r="AB57">
        <f>VLOOKUP(X57,角色属性总表!AG:AI,2,FALSE)*VLOOKUP(角色等级属性!AA57,角色间职业划分!P:AG,13,FALSE)/角色间职业划分!$AB$9</f>
        <v>954.94736842105272</v>
      </c>
      <c r="AC57">
        <f>VLOOKUP(X57,角色属性总表!AG:AI,3,FALSE)*VLOOKUP(AA57,角色间职业划分!P:AG,8,FALSE)/角色间职业划分!$W$9</f>
        <v>4913.9999999999991</v>
      </c>
      <c r="AD57">
        <f>VLOOKUP(AA57,角色间职业划分!P:AP,26,FALSE)</f>
        <v>0.4</v>
      </c>
      <c r="AE57">
        <f>VLOOKUP(X57,角色属性总表!I:Q,3,FALSE)</f>
        <v>508.03199999999993</v>
      </c>
      <c r="AF57">
        <f>VLOOKUP(AA57,角色间职业划分!P:AP,11,FALSE)</f>
        <v>0.35</v>
      </c>
      <c r="AG57">
        <f t="shared" si="4"/>
        <v>2665.7833144094129</v>
      </c>
      <c r="AH57">
        <f t="shared" si="5"/>
        <v>507</v>
      </c>
      <c r="AJ57">
        <f t="shared" si="6"/>
        <v>2158.7833144094129</v>
      </c>
      <c r="AK57">
        <v>53</v>
      </c>
    </row>
    <row r="58" spans="1:37" x14ac:dyDescent="0.15">
      <c r="A58">
        <v>54</v>
      </c>
      <c r="B58">
        <f>ROUND(VLOOKUP(X58,角色属性总表!AG:AI,2,FALSE)/角色属性总表!$C$34,0)</f>
        <v>165</v>
      </c>
      <c r="C58">
        <f>ROUND(VLOOKUP(X58,角色属性总表!Y:AE,3,FALSE)/J58,0)</f>
        <v>66</v>
      </c>
      <c r="D58">
        <f>ROUND(VLOOKUP(X58,角色属性总表!AG:AI,3,FALSE)/角色属性总表!$C$35,0)</f>
        <v>172</v>
      </c>
      <c r="E58">
        <f t="shared" si="0"/>
        <v>388</v>
      </c>
      <c r="F58">
        <f t="shared" si="1"/>
        <v>29</v>
      </c>
      <c r="G58">
        <f t="shared" si="2"/>
        <v>6</v>
      </c>
      <c r="H58">
        <v>0</v>
      </c>
      <c r="I58">
        <f t="shared" si="7"/>
        <v>3</v>
      </c>
      <c r="J58">
        <f>VLOOKUP(AA58,角色间职业划分!P:AP,20,FALSE)</f>
        <v>10</v>
      </c>
      <c r="K58">
        <f>IF(X58=500,100,VLOOKUP(AA58,角色间职业划分!P:AP,22,FALSE))</f>
        <v>120</v>
      </c>
      <c r="L58">
        <f>IF(X58=500,K58,VLOOKUP(AA58,角色间职业划分!P:AP,23,FALSE))</f>
        <v>60</v>
      </c>
      <c r="M58">
        <f>VLOOKUP(AA58,角色间职业划分!P:AP,24,FALSE)</f>
        <v>0</v>
      </c>
      <c r="N58">
        <f>VLOOKUP(AA58,角色间职业划分!P:AP,14)*100</f>
        <v>95</v>
      </c>
      <c r="O58">
        <f>VLOOKUP(AA58,角色间职业划分!P:Z,9,FALSE)</f>
        <v>0</v>
      </c>
      <c r="P58">
        <f>VLOOKUP(AA58,角色间职业划分!P:AP,10,FALSE)</f>
        <v>0</v>
      </c>
      <c r="Q58">
        <f>VLOOKUP(AA58,角色间职业划分!P:AP,15,FALSE)</f>
        <v>0</v>
      </c>
      <c r="R58">
        <f>VLOOKUP(AA58,角色间职业划分!P:AP,16,FALSE)</f>
        <v>0</v>
      </c>
      <c r="S58">
        <f>VLOOKUP(AA58,角色间职业划分!P:AP,17,FALSE)</f>
        <v>0</v>
      </c>
      <c r="T58">
        <f>VLOOKUP(AA58,角色间职业划分!P:AP,18,FALSE)</f>
        <v>0</v>
      </c>
      <c r="U58">
        <f>VLOOKUP(AA58,角色间职业划分!P:AP,27,FALSE)</f>
        <v>0</v>
      </c>
      <c r="V58">
        <f t="shared" si="3"/>
        <v>4.9999999999999991</v>
      </c>
      <c r="W58">
        <f>VLOOKUP(AA58,角色间职业划分!P:Q,2,FALSE)</f>
        <v>1</v>
      </c>
      <c r="X58">
        <f t="shared" si="8"/>
        <v>54</v>
      </c>
      <c r="Y58">
        <f>INT(VLOOKUP(X58,角色属性总表!AG:AH,2,FALSE)*角色属性总表!$C$38)</f>
        <v>1152</v>
      </c>
      <c r="AA58">
        <f t="shared" si="9"/>
        <v>1</v>
      </c>
      <c r="AB58">
        <f>VLOOKUP(X58,角色属性总表!AG:AI,2,FALSE)*VLOOKUP(角色等级属性!AA58,角色间职业划分!P:AG,13,FALSE)/角色间职业划分!$AB$9</f>
        <v>970.1052631578948</v>
      </c>
      <c r="AC58">
        <f>VLOOKUP(X58,角色属性总表!AG:AI,3,FALSE)*VLOOKUP(AA58,角色间职业划分!P:AG,8,FALSE)/角色间职业划分!$W$9</f>
        <v>4992</v>
      </c>
      <c r="AD58">
        <f>VLOOKUP(AA58,角色间职业划分!P:AP,26,FALSE)</f>
        <v>0.4</v>
      </c>
      <c r="AE58">
        <f>VLOOKUP(X58,角色属性总表!I:Q,3,FALSE)</f>
        <v>516.096</v>
      </c>
      <c r="AF58">
        <f>VLOOKUP(AA58,角色间职业划分!P:AP,11,FALSE)</f>
        <v>0.35</v>
      </c>
      <c r="AG58">
        <f t="shared" si="4"/>
        <v>2748.7971694205635</v>
      </c>
      <c r="AH58">
        <f t="shared" si="5"/>
        <v>516</v>
      </c>
      <c r="AJ58">
        <f t="shared" si="6"/>
        <v>2232.7971694205635</v>
      </c>
      <c r="AK58">
        <v>54</v>
      </c>
    </row>
    <row r="59" spans="1:37" x14ac:dyDescent="0.15">
      <c r="A59">
        <v>55</v>
      </c>
      <c r="B59">
        <f>ROUND(VLOOKUP(X59,角色属性总表!AG:AI,2,FALSE)/角色属性总表!$C$34,0)</f>
        <v>167</v>
      </c>
      <c r="C59">
        <f>ROUND(VLOOKUP(X59,角色属性总表!Y:AE,3,FALSE)/J59,0)</f>
        <v>68</v>
      </c>
      <c r="D59">
        <f>ROUND(VLOOKUP(X59,角色属性总表!AG:AI,3,FALSE)/角色属性总表!$C$35,0)</f>
        <v>175</v>
      </c>
      <c r="E59">
        <f t="shared" si="0"/>
        <v>394</v>
      </c>
      <c r="F59">
        <f t="shared" si="1"/>
        <v>29</v>
      </c>
      <c r="G59">
        <f t="shared" si="2"/>
        <v>6</v>
      </c>
      <c r="H59">
        <v>0</v>
      </c>
      <c r="I59">
        <f t="shared" si="7"/>
        <v>3</v>
      </c>
      <c r="J59">
        <f>VLOOKUP(AA59,角色间职业划分!P:AP,20,FALSE)</f>
        <v>10</v>
      </c>
      <c r="K59">
        <f>IF(X59=500,100,VLOOKUP(AA59,角色间职业划分!P:AP,22,FALSE))</f>
        <v>120</v>
      </c>
      <c r="L59">
        <f>IF(X59=500,K59,VLOOKUP(AA59,角色间职业划分!P:AP,23,FALSE))</f>
        <v>60</v>
      </c>
      <c r="M59">
        <f>VLOOKUP(AA59,角色间职业划分!P:AP,24,FALSE)</f>
        <v>0</v>
      </c>
      <c r="N59">
        <f>VLOOKUP(AA59,角色间职业划分!P:AP,14)*100</f>
        <v>95</v>
      </c>
      <c r="O59">
        <f>VLOOKUP(AA59,角色间职业划分!P:Z,9,FALSE)</f>
        <v>0</v>
      </c>
      <c r="P59">
        <f>VLOOKUP(AA59,角色间职业划分!P:AP,10,FALSE)</f>
        <v>0</v>
      </c>
      <c r="Q59">
        <f>VLOOKUP(AA59,角色间职业划分!P:AP,15,FALSE)</f>
        <v>0</v>
      </c>
      <c r="R59">
        <f>VLOOKUP(AA59,角色间职业划分!P:AP,16,FALSE)</f>
        <v>0</v>
      </c>
      <c r="S59">
        <f>VLOOKUP(AA59,角色间职业划分!P:AP,17,FALSE)</f>
        <v>0</v>
      </c>
      <c r="T59">
        <f>VLOOKUP(AA59,角色间职业划分!P:AP,18,FALSE)</f>
        <v>0</v>
      </c>
      <c r="U59">
        <f>VLOOKUP(AA59,角色间职业划分!P:AP,27,FALSE)</f>
        <v>0</v>
      </c>
      <c r="V59">
        <f t="shared" si="3"/>
        <v>4.9999999999999991</v>
      </c>
      <c r="W59">
        <f>VLOOKUP(AA59,角色间职业划分!P:Q,2,FALSE)</f>
        <v>1</v>
      </c>
      <c r="X59">
        <f t="shared" si="8"/>
        <v>55</v>
      </c>
      <c r="Y59">
        <f>INT(VLOOKUP(X59,角色属性总表!AG:AH,2,FALSE)*角色属性总表!$C$38)</f>
        <v>1170</v>
      </c>
      <c r="AA59">
        <f t="shared" si="9"/>
        <v>1</v>
      </c>
      <c r="AB59">
        <f>VLOOKUP(X59,角色属性总表!AG:AI,2,FALSE)*VLOOKUP(角色等级属性!AA59,角色间职业划分!P:AG,13,FALSE)/角色间职业划分!$AB$9</f>
        <v>985.26315789473688</v>
      </c>
      <c r="AC59">
        <f>VLOOKUP(X59,角色属性总表!AG:AI,3,FALSE)*VLOOKUP(AA59,角色间职业划分!P:AG,8,FALSE)/角色间职业划分!$W$9</f>
        <v>5070</v>
      </c>
      <c r="AD59">
        <f>VLOOKUP(AA59,角色间职业划分!P:AP,26,FALSE)</f>
        <v>0.4</v>
      </c>
      <c r="AE59">
        <f>VLOOKUP(X59,角色属性总表!I:Q,3,FALSE)</f>
        <v>524.16</v>
      </c>
      <c r="AF59">
        <f>VLOOKUP(AA59,角色间职业划分!P:AP,11,FALSE)</f>
        <v>0.35</v>
      </c>
      <c r="AG59">
        <f t="shared" si="4"/>
        <v>2832.8889538847047</v>
      </c>
      <c r="AH59">
        <f t="shared" si="5"/>
        <v>525</v>
      </c>
      <c r="AJ59">
        <f t="shared" si="6"/>
        <v>2307.8889538847047</v>
      </c>
      <c r="AK59">
        <v>55</v>
      </c>
    </row>
    <row r="60" spans="1:37" x14ac:dyDescent="0.15">
      <c r="A60">
        <v>56</v>
      </c>
      <c r="B60">
        <f>ROUND(VLOOKUP(X60,角色属性总表!AG:AI,2,FALSE)/角色属性总表!$C$34,0)</f>
        <v>170</v>
      </c>
      <c r="C60">
        <f>ROUND(VLOOKUP(X60,角色属性总表!Y:AE,3,FALSE)/J60,0)</f>
        <v>70</v>
      </c>
      <c r="D60">
        <f>ROUND(VLOOKUP(X60,角色属性总表!AG:AI,3,FALSE)/角色属性总表!$C$35,0)</f>
        <v>177</v>
      </c>
      <c r="E60">
        <f t="shared" si="0"/>
        <v>400</v>
      </c>
      <c r="F60">
        <f t="shared" si="1"/>
        <v>29</v>
      </c>
      <c r="G60">
        <f t="shared" si="2"/>
        <v>6</v>
      </c>
      <c r="H60">
        <v>0</v>
      </c>
      <c r="I60">
        <f t="shared" si="7"/>
        <v>3</v>
      </c>
      <c r="J60">
        <f>VLOOKUP(AA60,角色间职业划分!P:AP,20,FALSE)</f>
        <v>10</v>
      </c>
      <c r="K60">
        <f>IF(X60=500,100,VLOOKUP(AA60,角色间职业划分!P:AP,22,FALSE))</f>
        <v>120</v>
      </c>
      <c r="L60">
        <f>IF(X60=500,K60,VLOOKUP(AA60,角色间职业划分!P:AP,23,FALSE))</f>
        <v>60</v>
      </c>
      <c r="M60">
        <f>VLOOKUP(AA60,角色间职业划分!P:AP,24,FALSE)</f>
        <v>0</v>
      </c>
      <c r="N60">
        <f>VLOOKUP(AA60,角色间职业划分!P:AP,14)*100</f>
        <v>95</v>
      </c>
      <c r="O60">
        <f>VLOOKUP(AA60,角色间职业划分!P:Z,9,FALSE)</f>
        <v>0</v>
      </c>
      <c r="P60">
        <f>VLOOKUP(AA60,角色间职业划分!P:AP,10,FALSE)</f>
        <v>0</v>
      </c>
      <c r="Q60">
        <f>VLOOKUP(AA60,角色间职业划分!P:AP,15,FALSE)</f>
        <v>0</v>
      </c>
      <c r="R60">
        <f>VLOOKUP(AA60,角色间职业划分!P:AP,16,FALSE)</f>
        <v>0</v>
      </c>
      <c r="S60">
        <f>VLOOKUP(AA60,角色间职业划分!P:AP,17,FALSE)</f>
        <v>0</v>
      </c>
      <c r="T60">
        <f>VLOOKUP(AA60,角色间职业划分!P:AP,18,FALSE)</f>
        <v>0</v>
      </c>
      <c r="U60">
        <f>VLOOKUP(AA60,角色间职业划分!P:AP,27,FALSE)</f>
        <v>0</v>
      </c>
      <c r="V60">
        <f t="shared" si="3"/>
        <v>4.9999999999999991</v>
      </c>
      <c r="W60">
        <f>VLOOKUP(AA60,角色间职业划分!P:Q,2,FALSE)</f>
        <v>1</v>
      </c>
      <c r="X60">
        <f t="shared" si="8"/>
        <v>56</v>
      </c>
      <c r="Y60">
        <f>INT(VLOOKUP(X60,角色属性总表!AG:AH,2,FALSE)*角色属性总表!$C$38)</f>
        <v>1188</v>
      </c>
      <c r="AA60">
        <f t="shared" si="9"/>
        <v>1</v>
      </c>
      <c r="AB60">
        <f>VLOOKUP(X60,角色属性总表!AG:AI,2,FALSE)*VLOOKUP(角色等级属性!AA60,角色间职业划分!P:AG,13,FALSE)/角色间职业划分!$AB$9</f>
        <v>1000.4210526315791</v>
      </c>
      <c r="AC60">
        <f>VLOOKUP(X60,角色属性总表!AG:AI,3,FALSE)*VLOOKUP(AA60,角色间职业划分!P:AG,8,FALSE)/角色间职业划分!$W$9</f>
        <v>5148</v>
      </c>
      <c r="AD60">
        <f>VLOOKUP(AA60,角色间职业划分!P:AP,26,FALSE)</f>
        <v>0.4</v>
      </c>
      <c r="AE60">
        <f>VLOOKUP(X60,角色属性总表!I:Q,3,FALSE)</f>
        <v>532.22399999999993</v>
      </c>
      <c r="AF60">
        <f>VLOOKUP(AA60,角色间职业划分!P:AP,11,FALSE)</f>
        <v>0.35</v>
      </c>
      <c r="AG60">
        <f t="shared" si="4"/>
        <v>2918.0564316774216</v>
      </c>
      <c r="AH60">
        <f t="shared" si="5"/>
        <v>531</v>
      </c>
      <c r="AJ60">
        <f t="shared" si="6"/>
        <v>2387.0564316774216</v>
      </c>
      <c r="AK60">
        <v>56</v>
      </c>
    </row>
    <row r="61" spans="1:37" x14ac:dyDescent="0.15">
      <c r="A61">
        <v>57</v>
      </c>
      <c r="B61">
        <f>ROUND(VLOOKUP(X61,角色属性总表!AG:AI,2,FALSE)/角色属性总表!$C$34,0)</f>
        <v>172</v>
      </c>
      <c r="C61">
        <f>ROUND(VLOOKUP(X61,角色属性总表!Y:AE,3,FALSE)/J61,0)</f>
        <v>72</v>
      </c>
      <c r="D61">
        <f>ROUND(VLOOKUP(X61,角色属性总表!AG:AI,3,FALSE)/角色属性总表!$C$35,0)</f>
        <v>180</v>
      </c>
      <c r="E61">
        <f t="shared" si="0"/>
        <v>406</v>
      </c>
      <c r="F61">
        <f t="shared" si="1"/>
        <v>29</v>
      </c>
      <c r="G61">
        <f t="shared" si="2"/>
        <v>6</v>
      </c>
      <c r="H61">
        <v>0</v>
      </c>
      <c r="I61">
        <f t="shared" si="7"/>
        <v>3</v>
      </c>
      <c r="J61">
        <f>VLOOKUP(AA61,角色间职业划分!P:AP,20,FALSE)</f>
        <v>10</v>
      </c>
      <c r="K61">
        <f>IF(X61=500,100,VLOOKUP(AA61,角色间职业划分!P:AP,22,FALSE))</f>
        <v>120</v>
      </c>
      <c r="L61">
        <f>IF(X61=500,K61,VLOOKUP(AA61,角色间职业划分!P:AP,23,FALSE))</f>
        <v>60</v>
      </c>
      <c r="M61">
        <f>VLOOKUP(AA61,角色间职业划分!P:AP,24,FALSE)</f>
        <v>0</v>
      </c>
      <c r="N61">
        <f>VLOOKUP(AA61,角色间职业划分!P:AP,14)*100</f>
        <v>95</v>
      </c>
      <c r="O61">
        <f>VLOOKUP(AA61,角色间职业划分!P:Z,9,FALSE)</f>
        <v>0</v>
      </c>
      <c r="P61">
        <f>VLOOKUP(AA61,角色间职业划分!P:AP,10,FALSE)</f>
        <v>0</v>
      </c>
      <c r="Q61">
        <f>VLOOKUP(AA61,角色间职业划分!P:AP,15,FALSE)</f>
        <v>0</v>
      </c>
      <c r="R61">
        <f>VLOOKUP(AA61,角色间职业划分!P:AP,16,FALSE)</f>
        <v>0</v>
      </c>
      <c r="S61">
        <f>VLOOKUP(AA61,角色间职业划分!P:AP,17,FALSE)</f>
        <v>0</v>
      </c>
      <c r="T61">
        <f>VLOOKUP(AA61,角色间职业划分!P:AP,18,FALSE)</f>
        <v>0</v>
      </c>
      <c r="U61">
        <f>VLOOKUP(AA61,角色间职业划分!P:AP,27,FALSE)</f>
        <v>0</v>
      </c>
      <c r="V61">
        <f t="shared" si="3"/>
        <v>4.9999999999999991</v>
      </c>
      <c r="W61">
        <f>VLOOKUP(AA61,角色间职业划分!P:Q,2,FALSE)</f>
        <v>1</v>
      </c>
      <c r="X61">
        <f t="shared" si="8"/>
        <v>57</v>
      </c>
      <c r="Y61">
        <f>INT(VLOOKUP(X61,角色属性总表!AG:AH,2,FALSE)*角色属性总表!$C$38)</f>
        <v>1206</v>
      </c>
      <c r="AA61">
        <f t="shared" si="9"/>
        <v>1</v>
      </c>
      <c r="AB61">
        <f>VLOOKUP(X61,角色属性总表!AG:AI,2,FALSE)*VLOOKUP(角色等级属性!AA61,角色间职业划分!P:AG,13,FALSE)/角色间职业划分!$AB$9</f>
        <v>1015.5789473684212</v>
      </c>
      <c r="AC61">
        <f>VLOOKUP(X61,角色属性总表!AG:AI,3,FALSE)*VLOOKUP(AA61,角色间职业划分!P:AG,8,FALSE)/角色间职业划分!$W$9</f>
        <v>5226.0000000000009</v>
      </c>
      <c r="AD61">
        <f>VLOOKUP(AA61,角色间职业划分!P:AP,26,FALSE)</f>
        <v>0.4</v>
      </c>
      <c r="AE61">
        <f>VLOOKUP(X61,角色属性总表!I:Q,3,FALSE)</f>
        <v>540.28800000000012</v>
      </c>
      <c r="AF61">
        <f>VLOOKUP(AA61,角色间职业划分!P:AP,11,FALSE)</f>
        <v>0.35</v>
      </c>
      <c r="AG61">
        <f t="shared" si="4"/>
        <v>3004.2975009764273</v>
      </c>
      <c r="AH61">
        <f t="shared" si="5"/>
        <v>540</v>
      </c>
      <c r="AJ61">
        <f t="shared" si="6"/>
        <v>2464.2975009764273</v>
      </c>
      <c r="AK61">
        <v>57</v>
      </c>
    </row>
    <row r="62" spans="1:37" x14ac:dyDescent="0.15">
      <c r="A62">
        <v>58</v>
      </c>
      <c r="B62">
        <f>ROUND(VLOOKUP(X62,角色属性总表!AG:AI,2,FALSE)/角色属性总表!$C$34,0)</f>
        <v>175</v>
      </c>
      <c r="C62">
        <f>ROUND(VLOOKUP(X62,角色属性总表!Y:AE,3,FALSE)/J62,0)</f>
        <v>73</v>
      </c>
      <c r="D62">
        <f>ROUND(VLOOKUP(X62,角色属性总表!AG:AI,3,FALSE)/角色属性总表!$C$35,0)</f>
        <v>183</v>
      </c>
      <c r="E62">
        <f t="shared" si="0"/>
        <v>412</v>
      </c>
      <c r="F62">
        <f t="shared" si="1"/>
        <v>29</v>
      </c>
      <c r="G62">
        <f t="shared" si="2"/>
        <v>6</v>
      </c>
      <c r="H62">
        <v>0</v>
      </c>
      <c r="I62">
        <f t="shared" si="7"/>
        <v>3</v>
      </c>
      <c r="J62">
        <f>VLOOKUP(AA62,角色间职业划分!P:AP,20,FALSE)</f>
        <v>10</v>
      </c>
      <c r="K62">
        <f>IF(X62=500,100,VLOOKUP(AA62,角色间职业划分!P:AP,22,FALSE))</f>
        <v>120</v>
      </c>
      <c r="L62">
        <f>IF(X62=500,K62,VLOOKUP(AA62,角色间职业划分!P:AP,23,FALSE))</f>
        <v>60</v>
      </c>
      <c r="M62">
        <f>VLOOKUP(AA62,角色间职业划分!P:AP,24,FALSE)</f>
        <v>0</v>
      </c>
      <c r="N62">
        <f>VLOOKUP(AA62,角色间职业划分!P:AP,14)*100</f>
        <v>95</v>
      </c>
      <c r="O62">
        <f>VLOOKUP(AA62,角色间职业划分!P:Z,9,FALSE)</f>
        <v>0</v>
      </c>
      <c r="P62">
        <f>VLOOKUP(AA62,角色间职业划分!P:AP,10,FALSE)</f>
        <v>0</v>
      </c>
      <c r="Q62">
        <f>VLOOKUP(AA62,角色间职业划分!P:AP,15,FALSE)</f>
        <v>0</v>
      </c>
      <c r="R62">
        <f>VLOOKUP(AA62,角色间职业划分!P:AP,16,FALSE)</f>
        <v>0</v>
      </c>
      <c r="S62">
        <f>VLOOKUP(AA62,角色间职业划分!P:AP,17,FALSE)</f>
        <v>0</v>
      </c>
      <c r="T62">
        <f>VLOOKUP(AA62,角色间职业划分!P:AP,18,FALSE)</f>
        <v>0</v>
      </c>
      <c r="U62">
        <f>VLOOKUP(AA62,角色间职业划分!P:AP,27,FALSE)</f>
        <v>0</v>
      </c>
      <c r="V62">
        <f t="shared" si="3"/>
        <v>4.9999999999999991</v>
      </c>
      <c r="W62">
        <f>VLOOKUP(AA62,角色间职业划分!P:Q,2,FALSE)</f>
        <v>1</v>
      </c>
      <c r="X62">
        <f t="shared" si="8"/>
        <v>58</v>
      </c>
      <c r="Y62">
        <f>INT(VLOOKUP(X62,角色属性总表!AG:AH,2,FALSE)*角色属性总表!$C$38)</f>
        <v>1224</v>
      </c>
      <c r="AA62">
        <f t="shared" si="9"/>
        <v>1</v>
      </c>
      <c r="AB62">
        <f>VLOOKUP(X62,角色属性总表!AG:AI,2,FALSE)*VLOOKUP(角色等级属性!AA62,角色间职业划分!P:AG,13,FALSE)/角色间职业划分!$AB$9</f>
        <v>1030.7368421052633</v>
      </c>
      <c r="AC62">
        <f>VLOOKUP(X62,角色属性总表!AG:AI,3,FALSE)*VLOOKUP(AA62,角色间职业划分!P:AG,8,FALSE)/角色间职业划分!$W$9</f>
        <v>5303.9999999999991</v>
      </c>
      <c r="AD62">
        <f>VLOOKUP(AA62,角色间职业划分!P:AP,26,FALSE)</f>
        <v>0.4</v>
      </c>
      <c r="AE62">
        <f>VLOOKUP(X62,角色属性总表!I:Q,3,FALSE)</f>
        <v>548.35199999999998</v>
      </c>
      <c r="AF62">
        <f>VLOOKUP(AA62,角色间职业划分!P:AP,11,FALSE)</f>
        <v>0.35</v>
      </c>
      <c r="AG62">
        <f t="shared" si="4"/>
        <v>3091.6101886015781</v>
      </c>
      <c r="AH62">
        <f t="shared" si="5"/>
        <v>549</v>
      </c>
      <c r="AJ62">
        <f t="shared" si="6"/>
        <v>2542.6101886015781</v>
      </c>
      <c r="AK62">
        <v>58</v>
      </c>
    </row>
    <row r="63" spans="1:37" x14ac:dyDescent="0.15">
      <c r="A63">
        <v>59</v>
      </c>
      <c r="B63">
        <f>ROUND(VLOOKUP(X63,角色属性总表!AG:AI,2,FALSE)/角色属性总表!$C$34,0)</f>
        <v>177</v>
      </c>
      <c r="C63">
        <f>ROUND(VLOOKUP(X63,角色属性总表!Y:AE,3,FALSE)/J63,0)</f>
        <v>75</v>
      </c>
      <c r="D63">
        <f>ROUND(VLOOKUP(X63,角色属性总表!AG:AI,3,FALSE)/角色属性总表!$C$35,0)</f>
        <v>185</v>
      </c>
      <c r="E63">
        <f t="shared" si="0"/>
        <v>418</v>
      </c>
      <c r="F63">
        <f t="shared" si="1"/>
        <v>29</v>
      </c>
      <c r="G63">
        <f t="shared" si="2"/>
        <v>6</v>
      </c>
      <c r="H63">
        <v>0</v>
      </c>
      <c r="I63">
        <f t="shared" si="7"/>
        <v>3</v>
      </c>
      <c r="J63">
        <f>VLOOKUP(AA63,角色间职业划分!P:AP,20,FALSE)</f>
        <v>10</v>
      </c>
      <c r="K63">
        <f>IF(X63=500,100,VLOOKUP(AA63,角色间职业划分!P:AP,22,FALSE))</f>
        <v>120</v>
      </c>
      <c r="L63">
        <f>IF(X63=500,K63,VLOOKUP(AA63,角色间职业划分!P:AP,23,FALSE))</f>
        <v>60</v>
      </c>
      <c r="M63">
        <f>VLOOKUP(AA63,角色间职业划分!P:AP,24,FALSE)</f>
        <v>0</v>
      </c>
      <c r="N63">
        <f>VLOOKUP(AA63,角色间职业划分!P:AP,14)*100</f>
        <v>95</v>
      </c>
      <c r="O63">
        <f>VLOOKUP(AA63,角色间职业划分!P:Z,9,FALSE)</f>
        <v>0</v>
      </c>
      <c r="P63">
        <f>VLOOKUP(AA63,角色间职业划分!P:AP,10,FALSE)</f>
        <v>0</v>
      </c>
      <c r="Q63">
        <f>VLOOKUP(AA63,角色间职业划分!P:AP,15,FALSE)</f>
        <v>0</v>
      </c>
      <c r="R63">
        <f>VLOOKUP(AA63,角色间职业划分!P:AP,16,FALSE)</f>
        <v>0</v>
      </c>
      <c r="S63">
        <f>VLOOKUP(AA63,角色间职业划分!P:AP,17,FALSE)</f>
        <v>0</v>
      </c>
      <c r="T63">
        <f>VLOOKUP(AA63,角色间职业划分!P:AP,18,FALSE)</f>
        <v>0</v>
      </c>
      <c r="U63">
        <f>VLOOKUP(AA63,角色间职业划分!P:AP,27,FALSE)</f>
        <v>0</v>
      </c>
      <c r="V63">
        <f t="shared" si="3"/>
        <v>4.9999999999999991</v>
      </c>
      <c r="W63">
        <f>VLOOKUP(AA63,角色间职业划分!P:Q,2,FALSE)</f>
        <v>1</v>
      </c>
      <c r="X63">
        <f t="shared" si="8"/>
        <v>59</v>
      </c>
      <c r="Y63">
        <f>INT(VLOOKUP(X63,角色属性总表!AG:AH,2,FALSE)*角色属性总表!$C$38)</f>
        <v>1242</v>
      </c>
      <c r="AA63">
        <f t="shared" si="9"/>
        <v>1</v>
      </c>
      <c r="AB63">
        <f>VLOOKUP(X63,角色属性总表!AG:AI,2,FALSE)*VLOOKUP(角色等级属性!AA63,角色间职业划分!P:AG,13,FALSE)/角色间职业划分!$AB$9</f>
        <v>1045.8947368421054</v>
      </c>
      <c r="AC63">
        <f>VLOOKUP(X63,角色属性总表!AG:AI,3,FALSE)*VLOOKUP(AA63,角色间职业划分!P:AG,8,FALSE)/角色间职业划分!$W$9</f>
        <v>5382</v>
      </c>
      <c r="AD63">
        <f>VLOOKUP(AA63,角色间职业划分!P:AP,26,FALSE)</f>
        <v>0.4</v>
      </c>
      <c r="AE63">
        <f>VLOOKUP(X63,角色属性总表!I:Q,3,FALSE)</f>
        <v>556.41600000000005</v>
      </c>
      <c r="AF63">
        <f>VLOOKUP(AA63,角色间职业划分!P:AP,11,FALSE)</f>
        <v>0.35</v>
      </c>
      <c r="AG63">
        <f t="shared" si="4"/>
        <v>3179.9926447047615</v>
      </c>
      <c r="AH63">
        <f t="shared" si="5"/>
        <v>555</v>
      </c>
      <c r="AJ63">
        <f t="shared" si="6"/>
        <v>2624.9926447047615</v>
      </c>
      <c r="AK63">
        <v>59</v>
      </c>
    </row>
    <row r="64" spans="1:37" x14ac:dyDescent="0.15">
      <c r="A64">
        <v>60</v>
      </c>
      <c r="B64">
        <f>ROUND(VLOOKUP(X64,角色属性总表!AG:AI,2,FALSE)/角色属性总表!$C$34,0)</f>
        <v>180</v>
      </c>
      <c r="C64">
        <f>ROUND(VLOOKUP(X64,角色属性总表!Y:AE,3,FALSE)/J64,0)</f>
        <v>77</v>
      </c>
      <c r="D64">
        <f>ROUND(VLOOKUP(X64,角色属性总表!AG:AI,3,FALSE)/角色属性总表!$C$35,0)</f>
        <v>188</v>
      </c>
      <c r="E64">
        <f t="shared" si="0"/>
        <v>424</v>
      </c>
      <c r="F64">
        <f t="shared" si="1"/>
        <v>29</v>
      </c>
      <c r="G64">
        <f t="shared" si="2"/>
        <v>6</v>
      </c>
      <c r="H64">
        <v>0</v>
      </c>
      <c r="I64">
        <f t="shared" si="7"/>
        <v>3</v>
      </c>
      <c r="J64">
        <f>VLOOKUP(AA64,角色间职业划分!P:AP,20,FALSE)</f>
        <v>10</v>
      </c>
      <c r="K64">
        <f>IF(X64=500,100,VLOOKUP(AA64,角色间职业划分!P:AP,22,FALSE))</f>
        <v>120</v>
      </c>
      <c r="L64">
        <f>IF(X64=500,K64,VLOOKUP(AA64,角色间职业划分!P:AP,23,FALSE))</f>
        <v>60</v>
      </c>
      <c r="M64">
        <f>VLOOKUP(AA64,角色间职业划分!P:AP,24,FALSE)</f>
        <v>0</v>
      </c>
      <c r="N64">
        <f>VLOOKUP(AA64,角色间职业划分!P:AP,14)*100</f>
        <v>95</v>
      </c>
      <c r="O64">
        <f>VLOOKUP(AA64,角色间职业划分!P:Z,9,FALSE)</f>
        <v>0</v>
      </c>
      <c r="P64">
        <f>VLOOKUP(AA64,角色间职业划分!P:AP,10,FALSE)</f>
        <v>0</v>
      </c>
      <c r="Q64">
        <f>VLOOKUP(AA64,角色间职业划分!P:AP,15,FALSE)</f>
        <v>0</v>
      </c>
      <c r="R64">
        <f>VLOOKUP(AA64,角色间职业划分!P:AP,16,FALSE)</f>
        <v>0</v>
      </c>
      <c r="S64">
        <f>VLOOKUP(AA64,角色间职业划分!P:AP,17,FALSE)</f>
        <v>0</v>
      </c>
      <c r="T64">
        <f>VLOOKUP(AA64,角色间职业划分!P:AP,18,FALSE)</f>
        <v>0</v>
      </c>
      <c r="U64">
        <f>VLOOKUP(AA64,角色间职业划分!P:AP,27,FALSE)</f>
        <v>0</v>
      </c>
      <c r="V64">
        <f t="shared" si="3"/>
        <v>4.9999999999999991</v>
      </c>
      <c r="W64">
        <f>VLOOKUP(AA64,角色间职业划分!P:Q,2,FALSE)</f>
        <v>1</v>
      </c>
      <c r="X64">
        <f t="shared" si="8"/>
        <v>60</v>
      </c>
      <c r="Y64">
        <f>INT(VLOOKUP(X64,角色属性总表!AG:AH,2,FALSE)*角色属性总表!$C$38)</f>
        <v>1260</v>
      </c>
      <c r="AA64">
        <f t="shared" si="9"/>
        <v>1</v>
      </c>
      <c r="AB64">
        <f>VLOOKUP(X64,角色属性总表!AG:AI,2,FALSE)*VLOOKUP(角色等级属性!AA64,角色间职业划分!P:AG,13,FALSE)/角色间职业划分!$AB$9</f>
        <v>1061.0526315789475</v>
      </c>
      <c r="AC64">
        <f>VLOOKUP(X64,角色属性总表!AG:AI,3,FALSE)*VLOOKUP(AA64,角色间职业划分!P:AG,8,FALSE)/角色间职业划分!$W$9</f>
        <v>5460</v>
      </c>
      <c r="AD64">
        <f>VLOOKUP(AA64,角色间职业划分!P:AP,26,FALSE)</f>
        <v>0.4</v>
      </c>
      <c r="AE64">
        <f>VLOOKUP(X64,角色属性总表!I:Q,3,FALSE)</f>
        <v>564.48</v>
      </c>
      <c r="AF64">
        <f>VLOOKUP(AA64,角色间职业划分!P:AP,11,FALSE)</f>
        <v>0.35</v>
      </c>
      <c r="AG64">
        <f t="shared" si="4"/>
        <v>3269.4431377826704</v>
      </c>
      <c r="AH64">
        <f t="shared" si="5"/>
        <v>564</v>
      </c>
      <c r="AJ64">
        <f t="shared" si="6"/>
        <v>2705.4431377826704</v>
      </c>
      <c r="AK64">
        <v>60</v>
      </c>
    </row>
    <row r="65" spans="1:37" x14ac:dyDescent="0.15">
      <c r="A65">
        <v>61</v>
      </c>
      <c r="B65">
        <f>ROUND(VLOOKUP(X65,角色属性总表!AG:AI,2,FALSE)/角色属性总表!$C$34,0)</f>
        <v>183</v>
      </c>
      <c r="C65">
        <f>ROUND(VLOOKUP(X65,角色属性总表!Y:AE,3,FALSE)/J65,0)</f>
        <v>79</v>
      </c>
      <c r="D65">
        <f>ROUND(VLOOKUP(X65,角色属性总表!AG:AI,3,FALSE)/角色属性总表!$C$35,0)</f>
        <v>191</v>
      </c>
      <c r="E65">
        <f t="shared" si="0"/>
        <v>430</v>
      </c>
      <c r="F65">
        <f t="shared" si="1"/>
        <v>29</v>
      </c>
      <c r="G65">
        <f t="shared" si="2"/>
        <v>6</v>
      </c>
      <c r="H65">
        <v>0</v>
      </c>
      <c r="I65">
        <f t="shared" si="7"/>
        <v>3</v>
      </c>
      <c r="J65">
        <f>VLOOKUP(AA65,角色间职业划分!P:AP,20,FALSE)</f>
        <v>10</v>
      </c>
      <c r="K65">
        <f>IF(X65=500,100,VLOOKUP(AA65,角色间职业划分!P:AP,22,FALSE))</f>
        <v>120</v>
      </c>
      <c r="L65">
        <f>IF(X65=500,K65,VLOOKUP(AA65,角色间职业划分!P:AP,23,FALSE))</f>
        <v>60</v>
      </c>
      <c r="M65">
        <f>VLOOKUP(AA65,角色间职业划分!P:AP,24,FALSE)</f>
        <v>0</v>
      </c>
      <c r="N65">
        <f>VLOOKUP(AA65,角色间职业划分!P:AP,14)*100</f>
        <v>95</v>
      </c>
      <c r="O65">
        <f>VLOOKUP(AA65,角色间职业划分!P:Z,9,FALSE)</f>
        <v>0</v>
      </c>
      <c r="P65">
        <f>VLOOKUP(AA65,角色间职业划分!P:AP,10,FALSE)</f>
        <v>0</v>
      </c>
      <c r="Q65">
        <f>VLOOKUP(AA65,角色间职业划分!P:AP,15,FALSE)</f>
        <v>0</v>
      </c>
      <c r="R65">
        <f>VLOOKUP(AA65,角色间职业划分!P:AP,16,FALSE)</f>
        <v>0</v>
      </c>
      <c r="S65">
        <f>VLOOKUP(AA65,角色间职业划分!P:AP,17,FALSE)</f>
        <v>0</v>
      </c>
      <c r="T65">
        <f>VLOOKUP(AA65,角色间职业划分!P:AP,18,FALSE)</f>
        <v>0</v>
      </c>
      <c r="U65">
        <f>VLOOKUP(AA65,角色间职业划分!P:AP,27,FALSE)</f>
        <v>0</v>
      </c>
      <c r="V65">
        <f t="shared" si="3"/>
        <v>4.9999999999999991</v>
      </c>
      <c r="W65">
        <f>VLOOKUP(AA65,角色间职业划分!P:Q,2,FALSE)</f>
        <v>1</v>
      </c>
      <c r="X65">
        <f t="shared" si="8"/>
        <v>61</v>
      </c>
      <c r="Y65">
        <f>INT(VLOOKUP(X65,角色属性总表!AG:AH,2,FALSE)*角色属性总表!$C$38)</f>
        <v>1278</v>
      </c>
      <c r="AA65">
        <f t="shared" si="9"/>
        <v>1</v>
      </c>
      <c r="AB65">
        <f>VLOOKUP(X65,角色属性总表!AG:AI,2,FALSE)*VLOOKUP(角色等级属性!AA65,角色间职业划分!P:AG,13,FALSE)/角色间职业划分!$AB$9</f>
        <v>1076.2105263157896</v>
      </c>
      <c r="AC65">
        <f>VLOOKUP(X65,角色属性总表!AG:AI,3,FALSE)*VLOOKUP(AA65,角色间职业划分!P:AG,8,FALSE)/角色间职业划分!$W$9</f>
        <v>5538</v>
      </c>
      <c r="AD65">
        <f>VLOOKUP(AA65,角色间职业划分!P:AP,26,FALSE)</f>
        <v>0.4</v>
      </c>
      <c r="AE65">
        <f>VLOOKUP(X65,角色属性总表!I:Q,3,FALSE)</f>
        <v>572.54399999999998</v>
      </c>
      <c r="AF65">
        <f>VLOOKUP(AA65,角色间职业划分!P:AP,11,FALSE)</f>
        <v>0.35</v>
      </c>
      <c r="AG65">
        <f t="shared" si="4"/>
        <v>3359.960049987993</v>
      </c>
      <c r="AH65">
        <f t="shared" si="5"/>
        <v>573</v>
      </c>
      <c r="AJ65">
        <f t="shared" si="6"/>
        <v>2786.960049987993</v>
      </c>
      <c r="AK65">
        <v>61</v>
      </c>
    </row>
    <row r="66" spans="1:37" x14ac:dyDescent="0.15">
      <c r="A66">
        <v>62</v>
      </c>
      <c r="B66">
        <f>ROUND(VLOOKUP(X66,角色属性总表!AG:AI,2,FALSE)/角色属性总表!$C$34,0)</f>
        <v>185</v>
      </c>
      <c r="C66">
        <f>ROUND(VLOOKUP(X66,角色属性总表!Y:AE,3,FALSE)/J66,0)</f>
        <v>81</v>
      </c>
      <c r="D66">
        <f>ROUND(VLOOKUP(X66,角色属性总表!AG:AI,3,FALSE)/角色属性总表!$C$35,0)</f>
        <v>194</v>
      </c>
      <c r="E66">
        <f t="shared" si="0"/>
        <v>436</v>
      </c>
      <c r="F66">
        <f t="shared" si="1"/>
        <v>29</v>
      </c>
      <c r="G66">
        <f t="shared" si="2"/>
        <v>6</v>
      </c>
      <c r="H66">
        <v>0</v>
      </c>
      <c r="I66">
        <f t="shared" si="7"/>
        <v>3</v>
      </c>
      <c r="J66">
        <f>VLOOKUP(AA66,角色间职业划分!P:AP,20,FALSE)</f>
        <v>10</v>
      </c>
      <c r="K66">
        <f>IF(X66=500,100,VLOOKUP(AA66,角色间职业划分!P:AP,22,FALSE))</f>
        <v>120</v>
      </c>
      <c r="L66">
        <f>IF(X66=500,K66,VLOOKUP(AA66,角色间职业划分!P:AP,23,FALSE))</f>
        <v>60</v>
      </c>
      <c r="M66">
        <f>VLOOKUP(AA66,角色间职业划分!P:AP,24,FALSE)</f>
        <v>0</v>
      </c>
      <c r="N66">
        <f>VLOOKUP(AA66,角色间职业划分!P:AP,14)*100</f>
        <v>95</v>
      </c>
      <c r="O66">
        <f>VLOOKUP(AA66,角色间职业划分!P:Z,9,FALSE)</f>
        <v>0</v>
      </c>
      <c r="P66">
        <f>VLOOKUP(AA66,角色间职业划分!P:AP,10,FALSE)</f>
        <v>0</v>
      </c>
      <c r="Q66">
        <f>VLOOKUP(AA66,角色间职业划分!P:AP,15,FALSE)</f>
        <v>0</v>
      </c>
      <c r="R66">
        <f>VLOOKUP(AA66,角色间职业划分!P:AP,16,FALSE)</f>
        <v>0</v>
      </c>
      <c r="S66">
        <f>VLOOKUP(AA66,角色间职业划分!P:AP,17,FALSE)</f>
        <v>0</v>
      </c>
      <c r="T66">
        <f>VLOOKUP(AA66,角色间职业划分!P:AP,18,FALSE)</f>
        <v>0</v>
      </c>
      <c r="U66">
        <f>VLOOKUP(AA66,角色间职业划分!P:AP,27,FALSE)</f>
        <v>0</v>
      </c>
      <c r="V66">
        <f t="shared" si="3"/>
        <v>4.9999999999999991</v>
      </c>
      <c r="W66">
        <f>VLOOKUP(AA66,角色间职业划分!P:Q,2,FALSE)</f>
        <v>1</v>
      </c>
      <c r="X66">
        <f t="shared" si="8"/>
        <v>62</v>
      </c>
      <c r="Y66">
        <f>INT(VLOOKUP(X66,角色属性总表!AG:AH,2,FALSE)*角色属性总表!$C$38)</f>
        <v>1296</v>
      </c>
      <c r="AA66">
        <f t="shared" si="9"/>
        <v>1</v>
      </c>
      <c r="AB66">
        <f>VLOOKUP(X66,角色属性总表!AG:AI,2,FALSE)*VLOOKUP(角色等级属性!AA66,角色间职业划分!P:AG,13,FALSE)/角色间职业划分!$AB$9</f>
        <v>1091.3684210526317</v>
      </c>
      <c r="AC66">
        <f>VLOOKUP(X66,角色属性总表!AG:AI,3,FALSE)*VLOOKUP(AA66,角色间职业划分!P:AG,8,FALSE)/角色间职业划分!$W$9</f>
        <v>5616.0000000000009</v>
      </c>
      <c r="AD66">
        <f>VLOOKUP(AA66,角色间职业划分!P:AP,26,FALSE)</f>
        <v>0.4</v>
      </c>
      <c r="AE66">
        <f>VLOOKUP(X66,角色属性总表!I:Q,3,FALSE)</f>
        <v>580.60800000000006</v>
      </c>
      <c r="AF66">
        <f>VLOOKUP(AA66,角色间职业划分!P:AP,11,FALSE)</f>
        <v>0.35</v>
      </c>
      <c r="AG66">
        <f t="shared" si="4"/>
        <v>3451.5418727167485</v>
      </c>
      <c r="AH66">
        <f t="shared" si="5"/>
        <v>582</v>
      </c>
      <c r="AJ66">
        <f t="shared" si="6"/>
        <v>2869.5418727167485</v>
      </c>
      <c r="AK66">
        <v>62</v>
      </c>
    </row>
    <row r="67" spans="1:37" x14ac:dyDescent="0.15">
      <c r="A67">
        <v>63</v>
      </c>
      <c r="B67">
        <f>ROUND(VLOOKUP(X67,角色属性总表!AG:AI,2,FALSE)/角色属性总表!$C$34,0)</f>
        <v>188</v>
      </c>
      <c r="C67">
        <f>ROUND(VLOOKUP(X67,角色属性总表!Y:AE,3,FALSE)/J67,0)</f>
        <v>83</v>
      </c>
      <c r="D67">
        <f>ROUND(VLOOKUP(X67,角色属性总表!AG:AI,3,FALSE)/角色属性总表!$C$35,0)</f>
        <v>196</v>
      </c>
      <c r="E67">
        <f t="shared" si="0"/>
        <v>442</v>
      </c>
      <c r="F67">
        <f t="shared" si="1"/>
        <v>29</v>
      </c>
      <c r="G67">
        <f t="shared" si="2"/>
        <v>6</v>
      </c>
      <c r="H67">
        <v>0</v>
      </c>
      <c r="I67">
        <f t="shared" si="7"/>
        <v>3</v>
      </c>
      <c r="J67">
        <f>VLOOKUP(AA67,角色间职业划分!P:AP,20,FALSE)</f>
        <v>10</v>
      </c>
      <c r="K67">
        <f>IF(X67=500,100,VLOOKUP(AA67,角色间职业划分!P:AP,22,FALSE))</f>
        <v>120</v>
      </c>
      <c r="L67">
        <f>IF(X67=500,K67,VLOOKUP(AA67,角色间职业划分!P:AP,23,FALSE))</f>
        <v>60</v>
      </c>
      <c r="M67">
        <f>VLOOKUP(AA67,角色间职业划分!P:AP,24,FALSE)</f>
        <v>0</v>
      </c>
      <c r="N67">
        <f>VLOOKUP(AA67,角色间职业划分!P:AP,14)*100</f>
        <v>95</v>
      </c>
      <c r="O67">
        <f>VLOOKUP(AA67,角色间职业划分!P:Z,9,FALSE)</f>
        <v>0</v>
      </c>
      <c r="P67">
        <f>VLOOKUP(AA67,角色间职业划分!P:AP,10,FALSE)</f>
        <v>0</v>
      </c>
      <c r="Q67">
        <f>VLOOKUP(AA67,角色间职业划分!P:AP,15,FALSE)</f>
        <v>0</v>
      </c>
      <c r="R67">
        <f>VLOOKUP(AA67,角色间职业划分!P:AP,16,FALSE)</f>
        <v>0</v>
      </c>
      <c r="S67">
        <f>VLOOKUP(AA67,角色间职业划分!P:AP,17,FALSE)</f>
        <v>0</v>
      </c>
      <c r="T67">
        <f>VLOOKUP(AA67,角色间职业划分!P:AP,18,FALSE)</f>
        <v>0</v>
      </c>
      <c r="U67">
        <f>VLOOKUP(AA67,角色间职业划分!P:AP,27,FALSE)</f>
        <v>0</v>
      </c>
      <c r="V67">
        <f t="shared" si="3"/>
        <v>4.9999999999999991</v>
      </c>
      <c r="W67">
        <f>VLOOKUP(AA67,角色间职业划分!P:Q,2,FALSE)</f>
        <v>1</v>
      </c>
      <c r="X67">
        <f t="shared" si="8"/>
        <v>63</v>
      </c>
      <c r="Y67">
        <f>INT(VLOOKUP(X67,角色属性总表!AG:AH,2,FALSE)*角色属性总表!$C$38)</f>
        <v>1314</v>
      </c>
      <c r="AA67">
        <f t="shared" si="9"/>
        <v>1</v>
      </c>
      <c r="AB67">
        <f>VLOOKUP(X67,角色属性总表!AG:AI,2,FALSE)*VLOOKUP(角色等级属性!AA67,角色间职业划分!P:AG,13,FALSE)/角色间职业划分!$AB$9</f>
        <v>1106.5263157894738</v>
      </c>
      <c r="AC67">
        <f>VLOOKUP(X67,角色属性总表!AG:AI,3,FALSE)*VLOOKUP(AA67,角色间职业划分!P:AG,8,FALSE)/角色间职业划分!$W$9</f>
        <v>5693.9999999999991</v>
      </c>
      <c r="AD67">
        <f>VLOOKUP(AA67,角色间职业划分!P:AP,26,FALSE)</f>
        <v>0.4</v>
      </c>
      <c r="AE67">
        <f>VLOOKUP(X67,角色属性总表!I:Q,3,FALSE)</f>
        <v>588.67200000000003</v>
      </c>
      <c r="AF67">
        <f>VLOOKUP(AA67,角色间职业划分!P:AP,11,FALSE)</f>
        <v>0.35</v>
      </c>
      <c r="AG67">
        <f t="shared" si="4"/>
        <v>3544.1872024515219</v>
      </c>
      <c r="AH67">
        <f t="shared" si="5"/>
        <v>588</v>
      </c>
      <c r="AJ67">
        <f t="shared" si="6"/>
        <v>2956.1872024515219</v>
      </c>
      <c r="AK67">
        <v>63</v>
      </c>
    </row>
    <row r="68" spans="1:37" x14ac:dyDescent="0.15">
      <c r="A68">
        <v>64</v>
      </c>
      <c r="B68">
        <f>ROUND(VLOOKUP(X68,角色属性总表!AG:AI,2,FALSE)/角色属性总表!$C$34,0)</f>
        <v>190</v>
      </c>
      <c r="C68">
        <f>ROUND(VLOOKUP(X68,角色属性总表!Y:AE,3,FALSE)/J68,0)</f>
        <v>85</v>
      </c>
      <c r="D68">
        <f>ROUND(VLOOKUP(X68,角色属性总表!AG:AI,3,FALSE)/角色属性总表!$C$35,0)</f>
        <v>199</v>
      </c>
      <c r="E68">
        <f t="shared" si="0"/>
        <v>448</v>
      </c>
      <c r="F68">
        <f t="shared" si="1"/>
        <v>29</v>
      </c>
      <c r="G68">
        <f t="shared" si="2"/>
        <v>6</v>
      </c>
      <c r="H68">
        <v>0</v>
      </c>
      <c r="I68">
        <f t="shared" si="7"/>
        <v>3</v>
      </c>
      <c r="J68">
        <f>VLOOKUP(AA68,角色间职业划分!P:AP,20,FALSE)</f>
        <v>10</v>
      </c>
      <c r="K68">
        <f>IF(X68=500,100,VLOOKUP(AA68,角色间职业划分!P:AP,22,FALSE))</f>
        <v>120</v>
      </c>
      <c r="L68">
        <f>IF(X68=500,K68,VLOOKUP(AA68,角色间职业划分!P:AP,23,FALSE))</f>
        <v>60</v>
      </c>
      <c r="M68">
        <f>VLOOKUP(AA68,角色间职业划分!P:AP,24,FALSE)</f>
        <v>0</v>
      </c>
      <c r="N68">
        <f>VLOOKUP(AA68,角色间职业划分!P:AP,14)*100</f>
        <v>95</v>
      </c>
      <c r="O68">
        <f>VLOOKUP(AA68,角色间职业划分!P:Z,9,FALSE)</f>
        <v>0</v>
      </c>
      <c r="P68">
        <f>VLOOKUP(AA68,角色间职业划分!P:AP,10,FALSE)</f>
        <v>0</v>
      </c>
      <c r="Q68">
        <f>VLOOKUP(AA68,角色间职业划分!P:AP,15,FALSE)</f>
        <v>0</v>
      </c>
      <c r="R68">
        <f>VLOOKUP(AA68,角色间职业划分!P:AP,16,FALSE)</f>
        <v>0</v>
      </c>
      <c r="S68">
        <f>VLOOKUP(AA68,角色间职业划分!P:AP,17,FALSE)</f>
        <v>0</v>
      </c>
      <c r="T68">
        <f>VLOOKUP(AA68,角色间职业划分!P:AP,18,FALSE)</f>
        <v>0</v>
      </c>
      <c r="U68">
        <f>VLOOKUP(AA68,角色间职业划分!P:AP,27,FALSE)</f>
        <v>0</v>
      </c>
      <c r="V68">
        <f t="shared" si="3"/>
        <v>4.9999999999999991</v>
      </c>
      <c r="W68">
        <f>VLOOKUP(AA68,角色间职业划分!P:Q,2,FALSE)</f>
        <v>1</v>
      </c>
      <c r="X68">
        <f t="shared" si="8"/>
        <v>64</v>
      </c>
      <c r="Y68">
        <f>INT(VLOOKUP(X68,角色属性总表!AG:AH,2,FALSE)*角色属性总表!$C$38)</f>
        <v>1332</v>
      </c>
      <c r="AA68">
        <f t="shared" si="9"/>
        <v>1</v>
      </c>
      <c r="AB68">
        <f>VLOOKUP(X68,角色属性总表!AG:AI,2,FALSE)*VLOOKUP(角色等级属性!AA68,角色间职业划分!P:AG,13,FALSE)/角色间职业划分!$AB$9</f>
        <v>1121.6842105263158</v>
      </c>
      <c r="AC68">
        <f>VLOOKUP(X68,角色属性总表!AG:AI,3,FALSE)*VLOOKUP(AA68,角色间职业划分!P:AG,8,FALSE)/角色间职业划分!$W$9</f>
        <v>5772</v>
      </c>
      <c r="AD68">
        <f>VLOOKUP(AA68,角色间职业划分!P:AP,26,FALSE)</f>
        <v>0.4</v>
      </c>
      <c r="AE68">
        <f>VLOOKUP(X68,角色属性总表!I:Q,3,FALSE)</f>
        <v>596.73599999999999</v>
      </c>
      <c r="AF68">
        <f>VLOOKUP(AA68,角色间职业划分!P:AP,11,FALSE)</f>
        <v>0.35</v>
      </c>
      <c r="AG68">
        <f t="shared" si="4"/>
        <v>3637.8947368421054</v>
      </c>
      <c r="AH68">
        <f t="shared" si="5"/>
        <v>597</v>
      </c>
      <c r="AJ68">
        <f t="shared" si="6"/>
        <v>3040.8947368421054</v>
      </c>
      <c r="AK68">
        <v>64</v>
      </c>
    </row>
    <row r="69" spans="1:37" x14ac:dyDescent="0.15">
      <c r="A69">
        <v>65</v>
      </c>
      <c r="B69">
        <f>ROUND(VLOOKUP(X69,角色属性总表!AG:AI,2,FALSE)/角色属性总表!$C$34,0)</f>
        <v>193</v>
      </c>
      <c r="C69">
        <f>ROUND(VLOOKUP(X69,角色属性总表!Y:AE,3,FALSE)/J69,0)</f>
        <v>87</v>
      </c>
      <c r="D69">
        <f>ROUND(VLOOKUP(X69,角色属性总表!AG:AI,3,FALSE)/角色属性总表!$C$35,0)</f>
        <v>202</v>
      </c>
      <c r="E69">
        <f t="shared" si="0"/>
        <v>454</v>
      </c>
      <c r="F69">
        <f t="shared" si="1"/>
        <v>29</v>
      </c>
      <c r="G69">
        <f t="shared" si="2"/>
        <v>6</v>
      </c>
      <c r="H69">
        <v>0</v>
      </c>
      <c r="I69">
        <f t="shared" si="7"/>
        <v>3</v>
      </c>
      <c r="J69">
        <f>VLOOKUP(AA69,角色间职业划分!P:AP,20,FALSE)</f>
        <v>10</v>
      </c>
      <c r="K69">
        <f>IF(X69=500,100,VLOOKUP(AA69,角色间职业划分!P:AP,22,FALSE))</f>
        <v>120</v>
      </c>
      <c r="L69">
        <f>IF(X69=500,K69,VLOOKUP(AA69,角色间职业划分!P:AP,23,FALSE))</f>
        <v>60</v>
      </c>
      <c r="M69">
        <f>VLOOKUP(AA69,角色间职业划分!P:AP,24,FALSE)</f>
        <v>0</v>
      </c>
      <c r="N69">
        <f>VLOOKUP(AA69,角色间职业划分!P:AP,14)*100</f>
        <v>95</v>
      </c>
      <c r="O69">
        <f>VLOOKUP(AA69,角色间职业划分!P:Z,9,FALSE)</f>
        <v>0</v>
      </c>
      <c r="P69">
        <f>VLOOKUP(AA69,角色间职业划分!P:AP,10,FALSE)</f>
        <v>0</v>
      </c>
      <c r="Q69">
        <f>VLOOKUP(AA69,角色间职业划分!P:AP,15,FALSE)</f>
        <v>0</v>
      </c>
      <c r="R69">
        <f>VLOOKUP(AA69,角色间职业划分!P:AP,16,FALSE)</f>
        <v>0</v>
      </c>
      <c r="S69">
        <f>VLOOKUP(AA69,角色间职业划分!P:AP,17,FALSE)</f>
        <v>0</v>
      </c>
      <c r="T69">
        <f>VLOOKUP(AA69,角色间职业划分!P:AP,18,FALSE)</f>
        <v>0</v>
      </c>
      <c r="U69">
        <f>VLOOKUP(AA69,角色间职业划分!P:AP,27,FALSE)</f>
        <v>0</v>
      </c>
      <c r="V69">
        <f t="shared" si="3"/>
        <v>4.9999999999999991</v>
      </c>
      <c r="W69">
        <f>VLOOKUP(AA69,角色间职业划分!P:Q,2,FALSE)</f>
        <v>1</v>
      </c>
      <c r="X69">
        <f t="shared" si="8"/>
        <v>65</v>
      </c>
      <c r="Y69">
        <f>INT(VLOOKUP(X69,角色属性总表!AG:AH,2,FALSE)*角色属性总表!$C$38)</f>
        <v>1350</v>
      </c>
      <c r="AA69">
        <f t="shared" si="9"/>
        <v>1</v>
      </c>
      <c r="AB69">
        <f>VLOOKUP(X69,角色属性总表!AG:AI,2,FALSE)*VLOOKUP(角色等级属性!AA69,角色间职业划分!P:AG,13,FALSE)/角色间职业划分!$AB$9</f>
        <v>1136.8421052631581</v>
      </c>
      <c r="AC69">
        <f>VLOOKUP(X69,角色属性总表!AG:AI,3,FALSE)*VLOOKUP(AA69,角色间职业划分!P:AG,8,FALSE)/角色间职业划分!$W$9</f>
        <v>5850</v>
      </c>
      <c r="AD69">
        <f>VLOOKUP(AA69,角色间职业划分!P:AP,26,FALSE)</f>
        <v>0.4</v>
      </c>
      <c r="AE69">
        <f>VLOOKUP(X69,角色属性总表!I:Q,3,FALSE)</f>
        <v>604.79999999999995</v>
      </c>
      <c r="AF69">
        <f>VLOOKUP(AA69,角色间职业划分!P:AP,11,FALSE)</f>
        <v>0.35</v>
      </c>
      <c r="AG69">
        <f t="shared" si="4"/>
        <v>3732.663271006682</v>
      </c>
      <c r="AH69">
        <f t="shared" si="5"/>
        <v>606</v>
      </c>
      <c r="AJ69">
        <f t="shared" si="6"/>
        <v>3126.663271006682</v>
      </c>
      <c r="AK69">
        <v>65</v>
      </c>
    </row>
    <row r="70" spans="1:37" x14ac:dyDescent="0.15">
      <c r="A70">
        <v>66</v>
      </c>
      <c r="B70">
        <f>ROUND(VLOOKUP(X70,角色属性总表!AG:AI,2,FALSE)/角色属性总表!$C$34,0)</f>
        <v>195</v>
      </c>
      <c r="C70">
        <f>ROUND(VLOOKUP(X70,角色属性总表!Y:AE,3,FALSE)/J70,0)</f>
        <v>90</v>
      </c>
      <c r="D70">
        <f>ROUND(VLOOKUP(X70,角色属性总表!AG:AI,3,FALSE)/角色属性总表!$C$35,0)</f>
        <v>204</v>
      </c>
      <c r="E70">
        <f t="shared" ref="E70:E133" si="10">INT(AD70*AB70)</f>
        <v>460</v>
      </c>
      <c r="F70">
        <f t="shared" ref="F70:F133" si="11">ROUND(AC70/D70,0)</f>
        <v>29</v>
      </c>
      <c r="G70">
        <f t="shared" ref="G70:G133" si="12">ROUND(AB70/B70,0)</f>
        <v>6</v>
      </c>
      <c r="H70">
        <v>0</v>
      </c>
      <c r="I70">
        <f t="shared" si="7"/>
        <v>3</v>
      </c>
      <c r="J70">
        <f>VLOOKUP(AA70,角色间职业划分!P:AP,20,FALSE)</f>
        <v>10</v>
      </c>
      <c r="K70">
        <f>IF(X70=500,100,VLOOKUP(AA70,角色间职业划分!P:AP,22,FALSE))</f>
        <v>120</v>
      </c>
      <c r="L70">
        <f>IF(X70=500,K70,VLOOKUP(AA70,角色间职业划分!P:AP,23,FALSE))</f>
        <v>60</v>
      </c>
      <c r="M70">
        <f>VLOOKUP(AA70,角色间职业划分!P:AP,24,FALSE)</f>
        <v>0</v>
      </c>
      <c r="N70">
        <f>VLOOKUP(AA70,角色间职业划分!P:AP,14)*100</f>
        <v>95</v>
      </c>
      <c r="O70">
        <f>VLOOKUP(AA70,角色间职业划分!P:Z,9,FALSE)</f>
        <v>0</v>
      </c>
      <c r="P70">
        <f>VLOOKUP(AA70,角色间职业划分!P:AP,10,FALSE)</f>
        <v>0</v>
      </c>
      <c r="Q70">
        <f>VLOOKUP(AA70,角色间职业划分!P:AP,15,FALSE)</f>
        <v>0</v>
      </c>
      <c r="R70">
        <f>VLOOKUP(AA70,角色间职业划分!P:AP,16,FALSE)</f>
        <v>0</v>
      </c>
      <c r="S70">
        <f>VLOOKUP(AA70,角色间职业划分!P:AP,17,FALSE)</f>
        <v>0</v>
      </c>
      <c r="T70">
        <f>VLOOKUP(AA70,角色间职业划分!P:AP,18,FALSE)</f>
        <v>0</v>
      </c>
      <c r="U70">
        <f>VLOOKUP(AA70,角色间职业划分!P:AP,27,FALSE)</f>
        <v>0</v>
      </c>
      <c r="V70">
        <f t="shared" ref="V70:V133" si="13">(AF70-AF$2)*100</f>
        <v>4.9999999999999991</v>
      </c>
      <c r="W70">
        <f>VLOOKUP(AA70,角色间职业划分!P:Q,2,FALSE)</f>
        <v>1</v>
      </c>
      <c r="X70">
        <f t="shared" si="8"/>
        <v>66</v>
      </c>
      <c r="Y70">
        <f>INT(VLOOKUP(X70,角色属性总表!AG:AH,2,FALSE)*角色属性总表!$C$38)</f>
        <v>1368</v>
      </c>
      <c r="AA70">
        <f t="shared" si="9"/>
        <v>1</v>
      </c>
      <c r="AB70">
        <f>VLOOKUP(X70,角色属性总表!AG:AI,2,FALSE)*VLOOKUP(角色等级属性!AA70,角色间职业划分!P:AG,13,FALSE)/角色间职业划分!$AB$9</f>
        <v>1152.0000000000002</v>
      </c>
      <c r="AC70">
        <f>VLOOKUP(X70,角色属性总表!AG:AI,3,FALSE)*VLOOKUP(AA70,角色间职业划分!P:AG,8,FALSE)/角色间职业划分!$W$9</f>
        <v>5928</v>
      </c>
      <c r="AD70">
        <f>VLOOKUP(AA70,角色间职业划分!P:AP,26,FALSE)</f>
        <v>0.4</v>
      </c>
      <c r="AE70">
        <f>VLOOKUP(X70,角色属性总表!I:Q,3,FALSE)</f>
        <v>612.86399999999992</v>
      </c>
      <c r="AF70">
        <f>VLOOKUP(AA70,角色间职业划分!P:AP,11,FALSE)</f>
        <v>0.35</v>
      </c>
      <c r="AG70">
        <f t="shared" ref="AG70:AG133" si="14">((AF$2*X70*X70*180)/(SQRT(X70*100)-AF$2*X70))</f>
        <v>3828.4916940381204</v>
      </c>
      <c r="AH70">
        <f t="shared" ref="AH70:AH133" si="15">D70*AH$2</f>
        <v>612</v>
      </c>
      <c r="AJ70">
        <f t="shared" ref="AJ70:AJ133" si="16">AG70-AH70</f>
        <v>3216.4916940381204</v>
      </c>
      <c r="AK70">
        <v>66</v>
      </c>
    </row>
    <row r="71" spans="1:37" x14ac:dyDescent="0.15">
      <c r="A71">
        <v>67</v>
      </c>
      <c r="B71">
        <f>ROUND(VLOOKUP(X71,角色属性总表!AG:AI,2,FALSE)/角色属性总表!$C$34,0)</f>
        <v>198</v>
      </c>
      <c r="C71">
        <f>ROUND(VLOOKUP(X71,角色属性总表!Y:AE,3,FALSE)/J71,0)</f>
        <v>92</v>
      </c>
      <c r="D71">
        <f>ROUND(VLOOKUP(X71,角色属性总表!AG:AI,3,FALSE)/角色属性总表!$C$35,0)</f>
        <v>207</v>
      </c>
      <c r="E71">
        <f t="shared" si="10"/>
        <v>466</v>
      </c>
      <c r="F71">
        <f t="shared" si="11"/>
        <v>29</v>
      </c>
      <c r="G71">
        <f t="shared" si="12"/>
        <v>6</v>
      </c>
      <c r="H71">
        <v>0</v>
      </c>
      <c r="I71">
        <f t="shared" ref="I71:I134" si="17">I70</f>
        <v>3</v>
      </c>
      <c r="J71">
        <f>VLOOKUP(AA71,角色间职业划分!P:AP,20,FALSE)</f>
        <v>10</v>
      </c>
      <c r="K71">
        <f>IF(X71=500,100,VLOOKUP(AA71,角色间职业划分!P:AP,22,FALSE))</f>
        <v>120</v>
      </c>
      <c r="L71">
        <f>IF(X71=500,K71,VLOOKUP(AA71,角色间职业划分!P:AP,23,FALSE))</f>
        <v>60</v>
      </c>
      <c r="M71">
        <f>VLOOKUP(AA71,角色间职业划分!P:AP,24,FALSE)</f>
        <v>0</v>
      </c>
      <c r="N71">
        <f>VLOOKUP(AA71,角色间职业划分!P:AP,14)*100</f>
        <v>95</v>
      </c>
      <c r="O71">
        <f>VLOOKUP(AA71,角色间职业划分!P:Z,9,FALSE)</f>
        <v>0</v>
      </c>
      <c r="P71">
        <f>VLOOKUP(AA71,角色间职业划分!P:AP,10,FALSE)</f>
        <v>0</v>
      </c>
      <c r="Q71">
        <f>VLOOKUP(AA71,角色间职业划分!P:AP,15,FALSE)</f>
        <v>0</v>
      </c>
      <c r="R71">
        <f>VLOOKUP(AA71,角色间职业划分!P:AP,16,FALSE)</f>
        <v>0</v>
      </c>
      <c r="S71">
        <f>VLOOKUP(AA71,角色间职业划分!P:AP,17,FALSE)</f>
        <v>0</v>
      </c>
      <c r="T71">
        <f>VLOOKUP(AA71,角色间职业划分!P:AP,18,FALSE)</f>
        <v>0</v>
      </c>
      <c r="U71">
        <f>VLOOKUP(AA71,角色间职业划分!P:AP,27,FALSE)</f>
        <v>0</v>
      </c>
      <c r="V71">
        <f t="shared" si="13"/>
        <v>4.9999999999999991</v>
      </c>
      <c r="W71">
        <f>VLOOKUP(AA71,角色间职业划分!P:Q,2,FALSE)</f>
        <v>1</v>
      </c>
      <c r="X71">
        <f t="shared" ref="X71:X134" si="18">IF(X70=100,500,IF(X70=500,1,X70+1))</f>
        <v>67</v>
      </c>
      <c r="Y71">
        <f>INT(VLOOKUP(X71,角色属性总表!AG:AH,2,FALSE)*角色属性总表!$C$38)</f>
        <v>1386</v>
      </c>
      <c r="AA71">
        <f t="shared" ref="AA71:AA134" si="19">IF(X71=1,AA70+1,AA70)</f>
        <v>1</v>
      </c>
      <c r="AB71">
        <f>VLOOKUP(X71,角色属性总表!AG:AI,2,FALSE)*VLOOKUP(角色等级属性!AA71,角色间职业划分!P:AG,13,FALSE)/角色间职业划分!$AB$9</f>
        <v>1167.1578947368423</v>
      </c>
      <c r="AC71">
        <f>VLOOKUP(X71,角色属性总表!AG:AI,3,FALSE)*VLOOKUP(AA71,角色间职业划分!P:AG,8,FALSE)/角色间职业划分!$W$9</f>
        <v>6006.0000000000009</v>
      </c>
      <c r="AD71">
        <f>VLOOKUP(AA71,角色间职业划分!P:AP,26,FALSE)</f>
        <v>0.4</v>
      </c>
      <c r="AE71">
        <f>VLOOKUP(X71,角色属性总表!I:Q,3,FALSE)</f>
        <v>620.92800000000011</v>
      </c>
      <c r="AF71">
        <f>VLOOKUP(AA71,角色间职业划分!P:AP,11,FALSE)</f>
        <v>0.35</v>
      </c>
      <c r="AG71">
        <f t="shared" si="14"/>
        <v>3925.3789857012366</v>
      </c>
      <c r="AH71">
        <f t="shared" si="15"/>
        <v>621</v>
      </c>
      <c r="AJ71">
        <f t="shared" si="16"/>
        <v>3304.3789857012366</v>
      </c>
      <c r="AK71">
        <v>67</v>
      </c>
    </row>
    <row r="72" spans="1:37" x14ac:dyDescent="0.15">
      <c r="A72">
        <v>68</v>
      </c>
      <c r="B72">
        <f>ROUND(VLOOKUP(X72,角色属性总表!AG:AI,2,FALSE)/角色属性总表!$C$34,0)</f>
        <v>201</v>
      </c>
      <c r="C72">
        <f>ROUND(VLOOKUP(X72,角色属性总表!Y:AE,3,FALSE)/J72,0)</f>
        <v>94</v>
      </c>
      <c r="D72">
        <f>ROUND(VLOOKUP(X72,角色属性总表!AG:AI,3,FALSE)/角色属性总表!$C$35,0)</f>
        <v>210</v>
      </c>
      <c r="E72">
        <f t="shared" si="10"/>
        <v>472</v>
      </c>
      <c r="F72">
        <f t="shared" si="11"/>
        <v>29</v>
      </c>
      <c r="G72">
        <f t="shared" si="12"/>
        <v>6</v>
      </c>
      <c r="H72">
        <v>0</v>
      </c>
      <c r="I72">
        <f t="shared" si="17"/>
        <v>3</v>
      </c>
      <c r="J72">
        <f>VLOOKUP(AA72,角色间职业划分!P:AP,20,FALSE)</f>
        <v>10</v>
      </c>
      <c r="K72">
        <f>IF(X72=500,100,VLOOKUP(AA72,角色间职业划分!P:AP,22,FALSE))</f>
        <v>120</v>
      </c>
      <c r="L72">
        <f>IF(X72=500,K72,VLOOKUP(AA72,角色间职业划分!P:AP,23,FALSE))</f>
        <v>60</v>
      </c>
      <c r="M72">
        <f>VLOOKUP(AA72,角色间职业划分!P:AP,24,FALSE)</f>
        <v>0</v>
      </c>
      <c r="N72">
        <f>VLOOKUP(AA72,角色间职业划分!P:AP,14)*100</f>
        <v>95</v>
      </c>
      <c r="O72">
        <f>VLOOKUP(AA72,角色间职业划分!P:Z,9,FALSE)</f>
        <v>0</v>
      </c>
      <c r="P72">
        <f>VLOOKUP(AA72,角色间职业划分!P:AP,10,FALSE)</f>
        <v>0</v>
      </c>
      <c r="Q72">
        <f>VLOOKUP(AA72,角色间职业划分!P:AP,15,FALSE)</f>
        <v>0</v>
      </c>
      <c r="R72">
        <f>VLOOKUP(AA72,角色间职业划分!P:AP,16,FALSE)</f>
        <v>0</v>
      </c>
      <c r="S72">
        <f>VLOOKUP(AA72,角色间职业划分!P:AP,17,FALSE)</f>
        <v>0</v>
      </c>
      <c r="T72">
        <f>VLOOKUP(AA72,角色间职业划分!P:AP,18,FALSE)</f>
        <v>0</v>
      </c>
      <c r="U72">
        <f>VLOOKUP(AA72,角色间职业划分!P:AP,27,FALSE)</f>
        <v>0</v>
      </c>
      <c r="V72">
        <f t="shared" si="13"/>
        <v>4.9999999999999991</v>
      </c>
      <c r="W72">
        <f>VLOOKUP(AA72,角色间职业划分!P:Q,2,FALSE)</f>
        <v>1</v>
      </c>
      <c r="X72">
        <f t="shared" si="18"/>
        <v>68</v>
      </c>
      <c r="Y72">
        <f>INT(VLOOKUP(X72,角色属性总表!AG:AH,2,FALSE)*角色属性总表!$C$38)</f>
        <v>1404</v>
      </c>
      <c r="AA72">
        <f t="shared" si="19"/>
        <v>1</v>
      </c>
      <c r="AB72">
        <f>VLOOKUP(X72,角色属性总表!AG:AI,2,FALSE)*VLOOKUP(角色等级属性!AA72,角色间职业划分!P:AG,13,FALSE)/角色间职业划分!$AB$9</f>
        <v>1182.3157894736844</v>
      </c>
      <c r="AC72">
        <f>VLOOKUP(X72,角色属性总表!AG:AI,3,FALSE)*VLOOKUP(AA72,角色间职业划分!P:AG,8,FALSE)/角色间职业划分!$W$9</f>
        <v>6083.9999999999991</v>
      </c>
      <c r="AD72">
        <f>VLOOKUP(AA72,角色间职业划分!P:AP,26,FALSE)</f>
        <v>0.4</v>
      </c>
      <c r="AE72">
        <f>VLOOKUP(X72,角色属性总表!I:Q,3,FALSE)</f>
        <v>628.99199999999996</v>
      </c>
      <c r="AF72">
        <f>VLOOKUP(AA72,角色间职业划分!P:AP,11,FALSE)</f>
        <v>0.35</v>
      </c>
      <c r="AG72">
        <f t="shared" si="14"/>
        <v>4023.3242133080626</v>
      </c>
      <c r="AH72">
        <f t="shared" si="15"/>
        <v>630</v>
      </c>
      <c r="AJ72">
        <f t="shared" si="16"/>
        <v>3393.3242133080626</v>
      </c>
      <c r="AK72">
        <v>68</v>
      </c>
    </row>
    <row r="73" spans="1:37" x14ac:dyDescent="0.15">
      <c r="A73">
        <v>69</v>
      </c>
      <c r="B73">
        <f>ROUND(VLOOKUP(X73,角色属性总表!AG:AI,2,FALSE)/角色属性总表!$C$34,0)</f>
        <v>203</v>
      </c>
      <c r="C73">
        <f>ROUND(VLOOKUP(X73,角色属性总表!Y:AE,3,FALSE)/J73,0)</f>
        <v>96</v>
      </c>
      <c r="D73">
        <f>ROUND(VLOOKUP(X73,角色属性总表!AG:AI,3,FALSE)/角色属性总表!$C$35,0)</f>
        <v>212</v>
      </c>
      <c r="E73">
        <f t="shared" si="10"/>
        <v>478</v>
      </c>
      <c r="F73">
        <f t="shared" si="11"/>
        <v>29</v>
      </c>
      <c r="G73">
        <f t="shared" si="12"/>
        <v>6</v>
      </c>
      <c r="H73">
        <v>0</v>
      </c>
      <c r="I73">
        <f t="shared" si="17"/>
        <v>3</v>
      </c>
      <c r="J73">
        <f>VLOOKUP(AA73,角色间职业划分!P:AP,20,FALSE)</f>
        <v>10</v>
      </c>
      <c r="K73">
        <f>IF(X73=500,100,VLOOKUP(AA73,角色间职业划分!P:AP,22,FALSE))</f>
        <v>120</v>
      </c>
      <c r="L73">
        <f>IF(X73=500,K73,VLOOKUP(AA73,角色间职业划分!P:AP,23,FALSE))</f>
        <v>60</v>
      </c>
      <c r="M73">
        <f>VLOOKUP(AA73,角色间职业划分!P:AP,24,FALSE)</f>
        <v>0</v>
      </c>
      <c r="N73">
        <f>VLOOKUP(AA73,角色间职业划分!P:AP,14)*100</f>
        <v>95</v>
      </c>
      <c r="O73">
        <f>VLOOKUP(AA73,角色间职业划分!P:Z,9,FALSE)</f>
        <v>0</v>
      </c>
      <c r="P73">
        <f>VLOOKUP(AA73,角色间职业划分!P:AP,10,FALSE)</f>
        <v>0</v>
      </c>
      <c r="Q73">
        <f>VLOOKUP(AA73,角色间职业划分!P:AP,15,FALSE)</f>
        <v>0</v>
      </c>
      <c r="R73">
        <f>VLOOKUP(AA73,角色间职业划分!P:AP,16,FALSE)</f>
        <v>0</v>
      </c>
      <c r="S73">
        <f>VLOOKUP(AA73,角色间职业划分!P:AP,17,FALSE)</f>
        <v>0</v>
      </c>
      <c r="T73">
        <f>VLOOKUP(AA73,角色间职业划分!P:AP,18,FALSE)</f>
        <v>0</v>
      </c>
      <c r="U73">
        <f>VLOOKUP(AA73,角色间职业划分!P:AP,27,FALSE)</f>
        <v>0</v>
      </c>
      <c r="V73">
        <f t="shared" si="13"/>
        <v>4.9999999999999991</v>
      </c>
      <c r="W73">
        <f>VLOOKUP(AA73,角色间职业划分!P:Q,2,FALSE)</f>
        <v>1</v>
      </c>
      <c r="X73">
        <f t="shared" si="18"/>
        <v>69</v>
      </c>
      <c r="Y73">
        <f>INT(VLOOKUP(X73,角色属性总表!AG:AH,2,FALSE)*角色属性总表!$C$38)</f>
        <v>1422</v>
      </c>
      <c r="AA73">
        <f t="shared" si="19"/>
        <v>1</v>
      </c>
      <c r="AB73">
        <f>VLOOKUP(X73,角色属性总表!AG:AI,2,FALSE)*VLOOKUP(角色等级属性!AA73,角色间职业划分!P:AG,13,FALSE)/角色间职业划分!$AB$9</f>
        <v>1197.4736842105265</v>
      </c>
      <c r="AC73">
        <f>VLOOKUP(X73,角色属性总表!AG:AI,3,FALSE)*VLOOKUP(AA73,角色间职业划分!P:AG,8,FALSE)/角色间职业划分!$W$9</f>
        <v>6162</v>
      </c>
      <c r="AD73">
        <f>VLOOKUP(AA73,角色间职业划分!P:AP,26,FALSE)</f>
        <v>0.4</v>
      </c>
      <c r="AE73">
        <f>VLOOKUP(X73,角色属性总表!I:Q,3,FALSE)</f>
        <v>637.05600000000004</v>
      </c>
      <c r="AF73">
        <f>VLOOKUP(AA73,角色间职业划分!P:AP,11,FALSE)</f>
        <v>0.35</v>
      </c>
      <c r="AG73">
        <f t="shared" si="14"/>
        <v>4122.326528759223</v>
      </c>
      <c r="AH73">
        <f t="shared" si="15"/>
        <v>636</v>
      </c>
      <c r="AJ73">
        <f t="shared" si="16"/>
        <v>3486.326528759223</v>
      </c>
      <c r="AK73">
        <v>69</v>
      </c>
    </row>
    <row r="74" spans="1:37" x14ac:dyDescent="0.15">
      <c r="A74">
        <v>70</v>
      </c>
      <c r="B74">
        <f>ROUND(VLOOKUP(X74,角色属性总表!AG:AI,2,FALSE)/角色属性总表!$C$34,0)</f>
        <v>206</v>
      </c>
      <c r="C74">
        <f>ROUND(VLOOKUP(X74,角色属性总表!Y:AE,3,FALSE)/J74,0)</f>
        <v>98</v>
      </c>
      <c r="D74">
        <f>ROUND(VLOOKUP(X74,角色属性总表!AG:AI,3,FALSE)/角色属性总表!$C$35,0)</f>
        <v>215</v>
      </c>
      <c r="E74">
        <f t="shared" si="10"/>
        <v>485</v>
      </c>
      <c r="F74">
        <f t="shared" si="11"/>
        <v>29</v>
      </c>
      <c r="G74">
        <f t="shared" si="12"/>
        <v>6</v>
      </c>
      <c r="H74">
        <v>0</v>
      </c>
      <c r="I74">
        <f t="shared" si="17"/>
        <v>3</v>
      </c>
      <c r="J74">
        <f>VLOOKUP(AA74,角色间职业划分!P:AP,20,FALSE)</f>
        <v>10</v>
      </c>
      <c r="K74">
        <f>IF(X74=500,100,VLOOKUP(AA74,角色间职业划分!P:AP,22,FALSE))</f>
        <v>120</v>
      </c>
      <c r="L74">
        <f>IF(X74=500,K74,VLOOKUP(AA74,角色间职业划分!P:AP,23,FALSE))</f>
        <v>60</v>
      </c>
      <c r="M74">
        <f>VLOOKUP(AA74,角色间职业划分!P:AP,24,FALSE)</f>
        <v>0</v>
      </c>
      <c r="N74">
        <f>VLOOKUP(AA74,角色间职业划分!P:AP,14)*100</f>
        <v>95</v>
      </c>
      <c r="O74">
        <f>VLOOKUP(AA74,角色间职业划分!P:Z,9,FALSE)</f>
        <v>0</v>
      </c>
      <c r="P74">
        <f>VLOOKUP(AA74,角色间职业划分!P:AP,10,FALSE)</f>
        <v>0</v>
      </c>
      <c r="Q74">
        <f>VLOOKUP(AA74,角色间职业划分!P:AP,15,FALSE)</f>
        <v>0</v>
      </c>
      <c r="R74">
        <f>VLOOKUP(AA74,角色间职业划分!P:AP,16,FALSE)</f>
        <v>0</v>
      </c>
      <c r="S74">
        <f>VLOOKUP(AA74,角色间职业划分!P:AP,17,FALSE)</f>
        <v>0</v>
      </c>
      <c r="T74">
        <f>VLOOKUP(AA74,角色间职业划分!P:AP,18,FALSE)</f>
        <v>0</v>
      </c>
      <c r="U74">
        <f>VLOOKUP(AA74,角色间职业划分!P:AP,27,FALSE)</f>
        <v>0</v>
      </c>
      <c r="V74">
        <f t="shared" si="13"/>
        <v>4.9999999999999991</v>
      </c>
      <c r="W74">
        <f>VLOOKUP(AA74,角色间职业划分!P:Q,2,FALSE)</f>
        <v>1</v>
      </c>
      <c r="X74">
        <f t="shared" si="18"/>
        <v>70</v>
      </c>
      <c r="Y74">
        <f>INT(VLOOKUP(X74,角色属性总表!AG:AH,2,FALSE)*角色属性总表!$C$38)</f>
        <v>1440</v>
      </c>
      <c r="AA74">
        <f t="shared" si="19"/>
        <v>1</v>
      </c>
      <c r="AB74">
        <f>VLOOKUP(X74,角色属性总表!AG:AI,2,FALSE)*VLOOKUP(角色等级属性!AA74,角色间职业划分!P:AG,13,FALSE)/角色间职业划分!$AB$9</f>
        <v>1212.6315789473686</v>
      </c>
      <c r="AC74">
        <f>VLOOKUP(X74,角色属性总表!AG:AI,3,FALSE)*VLOOKUP(AA74,角色间职业划分!P:AG,8,FALSE)/角色间职业划分!$W$9</f>
        <v>6240</v>
      </c>
      <c r="AD74">
        <f>VLOOKUP(AA74,角色间职业划分!P:AP,26,FALSE)</f>
        <v>0.4</v>
      </c>
      <c r="AE74">
        <f>VLOOKUP(X74,角色属性总表!I:Q,3,FALSE)</f>
        <v>645.12</v>
      </c>
      <c r="AF74">
        <f>VLOOKUP(AA74,角色间职业划分!P:AP,11,FALSE)</f>
        <v>0.35</v>
      </c>
      <c r="AG74">
        <f t="shared" si="14"/>
        <v>4222.3851657404539</v>
      </c>
      <c r="AH74">
        <f t="shared" si="15"/>
        <v>645</v>
      </c>
      <c r="AJ74">
        <f t="shared" si="16"/>
        <v>3577.3851657404539</v>
      </c>
      <c r="AK74">
        <v>70</v>
      </c>
    </row>
    <row r="75" spans="1:37" x14ac:dyDescent="0.15">
      <c r="A75">
        <v>71</v>
      </c>
      <c r="B75">
        <f>ROUND(VLOOKUP(X75,角色属性总表!AG:AI,2,FALSE)/角色属性总表!$C$34,0)</f>
        <v>208</v>
      </c>
      <c r="C75">
        <f>ROUND(VLOOKUP(X75,角色属性总表!Y:AE,3,FALSE)/J75,0)</f>
        <v>100</v>
      </c>
      <c r="D75">
        <f>ROUND(VLOOKUP(X75,角色属性总表!AG:AI,3,FALSE)/角色属性总表!$C$35,0)</f>
        <v>218</v>
      </c>
      <c r="E75">
        <f t="shared" si="10"/>
        <v>491</v>
      </c>
      <c r="F75">
        <f t="shared" si="11"/>
        <v>29</v>
      </c>
      <c r="G75">
        <f t="shared" si="12"/>
        <v>6</v>
      </c>
      <c r="H75">
        <v>0</v>
      </c>
      <c r="I75">
        <f t="shared" si="17"/>
        <v>3</v>
      </c>
      <c r="J75">
        <f>VLOOKUP(AA75,角色间职业划分!P:AP,20,FALSE)</f>
        <v>10</v>
      </c>
      <c r="K75">
        <f>IF(X75=500,100,VLOOKUP(AA75,角色间职业划分!P:AP,22,FALSE))</f>
        <v>120</v>
      </c>
      <c r="L75">
        <f>IF(X75=500,K75,VLOOKUP(AA75,角色间职业划分!P:AP,23,FALSE))</f>
        <v>60</v>
      </c>
      <c r="M75">
        <f>VLOOKUP(AA75,角色间职业划分!P:AP,24,FALSE)</f>
        <v>0</v>
      </c>
      <c r="N75">
        <f>VLOOKUP(AA75,角色间职业划分!P:AP,14)*100</f>
        <v>95</v>
      </c>
      <c r="O75">
        <f>VLOOKUP(AA75,角色间职业划分!P:Z,9,FALSE)</f>
        <v>0</v>
      </c>
      <c r="P75">
        <f>VLOOKUP(AA75,角色间职业划分!P:AP,10,FALSE)</f>
        <v>0</v>
      </c>
      <c r="Q75">
        <f>VLOOKUP(AA75,角色间职业划分!P:AP,15,FALSE)</f>
        <v>0</v>
      </c>
      <c r="R75">
        <f>VLOOKUP(AA75,角色间职业划分!P:AP,16,FALSE)</f>
        <v>0</v>
      </c>
      <c r="S75">
        <f>VLOOKUP(AA75,角色间职业划分!P:AP,17,FALSE)</f>
        <v>0</v>
      </c>
      <c r="T75">
        <f>VLOOKUP(AA75,角色间职业划分!P:AP,18,FALSE)</f>
        <v>0</v>
      </c>
      <c r="U75">
        <f>VLOOKUP(AA75,角色间职业划分!P:AP,27,FALSE)</f>
        <v>0</v>
      </c>
      <c r="V75">
        <f t="shared" si="13"/>
        <v>4.9999999999999991</v>
      </c>
      <c r="W75">
        <f>VLOOKUP(AA75,角色间职业划分!P:Q,2,FALSE)</f>
        <v>1</v>
      </c>
      <c r="X75">
        <f t="shared" si="18"/>
        <v>71</v>
      </c>
      <c r="Y75">
        <f>INT(VLOOKUP(X75,角色属性总表!AG:AH,2,FALSE)*角色属性总表!$C$38)</f>
        <v>1458</v>
      </c>
      <c r="AA75">
        <f t="shared" si="19"/>
        <v>1</v>
      </c>
      <c r="AB75">
        <f>VLOOKUP(X75,角色属性总表!AG:AI,2,FALSE)*VLOOKUP(角色等级属性!AA75,角色间职业划分!P:AG,13,FALSE)/角色间职业划分!$AB$9</f>
        <v>1227.7894736842106</v>
      </c>
      <c r="AC75">
        <f>VLOOKUP(X75,角色属性总表!AG:AI,3,FALSE)*VLOOKUP(AA75,角色间职业划分!P:AG,8,FALSE)/角色间职业划分!$W$9</f>
        <v>6318</v>
      </c>
      <c r="AD75">
        <f>VLOOKUP(AA75,角色间职业划分!P:AP,26,FALSE)</f>
        <v>0.4</v>
      </c>
      <c r="AE75">
        <f>VLOOKUP(X75,角色属性总表!I:Q,3,FALSE)</f>
        <v>653.18399999999997</v>
      </c>
      <c r="AF75">
        <f>VLOOKUP(AA75,角色间职业划分!P:AP,11,FALSE)</f>
        <v>0.35</v>
      </c>
      <c r="AG75">
        <f t="shared" si="14"/>
        <v>4323.4994370642198</v>
      </c>
      <c r="AH75">
        <f t="shared" si="15"/>
        <v>654</v>
      </c>
      <c r="AJ75">
        <f t="shared" si="16"/>
        <v>3669.4994370642198</v>
      </c>
      <c r="AK75">
        <v>71</v>
      </c>
    </row>
    <row r="76" spans="1:37" x14ac:dyDescent="0.15">
      <c r="A76">
        <v>72</v>
      </c>
      <c r="B76">
        <f>ROUND(VLOOKUP(X76,角色属性总表!AG:AI,2,FALSE)/角色属性总表!$C$34,0)</f>
        <v>211</v>
      </c>
      <c r="C76">
        <f>ROUND(VLOOKUP(X76,角色属性总表!Y:AE,3,FALSE)/J76,0)</f>
        <v>103</v>
      </c>
      <c r="D76">
        <f>ROUND(VLOOKUP(X76,角色属性总表!AG:AI,3,FALSE)/角色属性总表!$C$35,0)</f>
        <v>220</v>
      </c>
      <c r="E76">
        <f t="shared" si="10"/>
        <v>497</v>
      </c>
      <c r="F76">
        <f t="shared" si="11"/>
        <v>29</v>
      </c>
      <c r="G76">
        <f t="shared" si="12"/>
        <v>6</v>
      </c>
      <c r="H76">
        <v>0</v>
      </c>
      <c r="I76">
        <f t="shared" si="17"/>
        <v>3</v>
      </c>
      <c r="J76">
        <f>VLOOKUP(AA76,角色间职业划分!P:AP,20,FALSE)</f>
        <v>10</v>
      </c>
      <c r="K76">
        <f>IF(X76=500,100,VLOOKUP(AA76,角色间职业划分!P:AP,22,FALSE))</f>
        <v>120</v>
      </c>
      <c r="L76">
        <f>IF(X76=500,K76,VLOOKUP(AA76,角色间职业划分!P:AP,23,FALSE))</f>
        <v>60</v>
      </c>
      <c r="M76">
        <f>VLOOKUP(AA76,角色间职业划分!P:AP,24,FALSE)</f>
        <v>0</v>
      </c>
      <c r="N76">
        <f>VLOOKUP(AA76,角色间职业划分!P:AP,14)*100</f>
        <v>95</v>
      </c>
      <c r="O76">
        <f>VLOOKUP(AA76,角色间职业划分!P:Z,9,FALSE)</f>
        <v>0</v>
      </c>
      <c r="P76">
        <f>VLOOKUP(AA76,角色间职业划分!P:AP,10,FALSE)</f>
        <v>0</v>
      </c>
      <c r="Q76">
        <f>VLOOKUP(AA76,角色间职业划分!P:AP,15,FALSE)</f>
        <v>0</v>
      </c>
      <c r="R76">
        <f>VLOOKUP(AA76,角色间职业划分!P:AP,16,FALSE)</f>
        <v>0</v>
      </c>
      <c r="S76">
        <f>VLOOKUP(AA76,角色间职业划分!P:AP,17,FALSE)</f>
        <v>0</v>
      </c>
      <c r="T76">
        <f>VLOOKUP(AA76,角色间职业划分!P:AP,18,FALSE)</f>
        <v>0</v>
      </c>
      <c r="U76">
        <f>VLOOKUP(AA76,角色间职业划分!P:AP,27,FALSE)</f>
        <v>0</v>
      </c>
      <c r="V76">
        <f t="shared" si="13"/>
        <v>4.9999999999999991</v>
      </c>
      <c r="W76">
        <f>VLOOKUP(AA76,角色间职业划分!P:Q,2,FALSE)</f>
        <v>1</v>
      </c>
      <c r="X76">
        <f t="shared" si="18"/>
        <v>72</v>
      </c>
      <c r="Y76">
        <f>INT(VLOOKUP(X76,角色属性总表!AG:AH,2,FALSE)*角色属性总表!$C$38)</f>
        <v>1476</v>
      </c>
      <c r="AA76">
        <f t="shared" si="19"/>
        <v>1</v>
      </c>
      <c r="AB76">
        <f>VLOOKUP(X76,角色属性总表!AG:AI,2,FALSE)*VLOOKUP(角色等级属性!AA76,角色间职业划分!P:AG,13,FALSE)/角色间职业划分!$AB$9</f>
        <v>1242.9473684210525</v>
      </c>
      <c r="AC76">
        <f>VLOOKUP(X76,角色属性总表!AG:AI,3,FALSE)*VLOOKUP(AA76,角色间职业划分!P:AG,8,FALSE)/角色间职业划分!$W$9</f>
        <v>6396</v>
      </c>
      <c r="AD76">
        <f>VLOOKUP(AA76,角色间职业划分!P:AP,26,FALSE)</f>
        <v>0.4</v>
      </c>
      <c r="AE76">
        <f>VLOOKUP(X76,角色属性总表!I:Q,3,FALSE)</f>
        <v>661.24800000000005</v>
      </c>
      <c r="AF76">
        <f>VLOOKUP(AA76,角色间职业划分!P:AP,11,FALSE)</f>
        <v>0.35</v>
      </c>
      <c r="AG76">
        <f t="shared" si="14"/>
        <v>4425.6687321470863</v>
      </c>
      <c r="AH76">
        <f t="shared" si="15"/>
        <v>660</v>
      </c>
      <c r="AJ76">
        <f t="shared" si="16"/>
        <v>3765.6687321470863</v>
      </c>
      <c r="AK76">
        <v>72</v>
      </c>
    </row>
    <row r="77" spans="1:37" x14ac:dyDescent="0.15">
      <c r="A77">
        <v>73</v>
      </c>
      <c r="B77">
        <f>ROUND(VLOOKUP(X77,角色属性总表!AG:AI,2,FALSE)/角色属性总表!$C$34,0)</f>
        <v>213</v>
      </c>
      <c r="C77">
        <f>ROUND(VLOOKUP(X77,角色属性总表!Y:AE,3,FALSE)/J77,0)</f>
        <v>105</v>
      </c>
      <c r="D77">
        <f>ROUND(VLOOKUP(X77,角色属性总表!AG:AI,3,FALSE)/角色属性总表!$C$35,0)</f>
        <v>223</v>
      </c>
      <c r="E77">
        <f t="shared" si="10"/>
        <v>503</v>
      </c>
      <c r="F77">
        <f t="shared" si="11"/>
        <v>29</v>
      </c>
      <c r="G77">
        <f t="shared" si="12"/>
        <v>6</v>
      </c>
      <c r="H77">
        <v>0</v>
      </c>
      <c r="I77">
        <f t="shared" si="17"/>
        <v>3</v>
      </c>
      <c r="J77">
        <f>VLOOKUP(AA77,角色间职业划分!P:AP,20,FALSE)</f>
        <v>10</v>
      </c>
      <c r="K77">
        <f>IF(X77=500,100,VLOOKUP(AA77,角色间职业划分!P:AP,22,FALSE))</f>
        <v>120</v>
      </c>
      <c r="L77">
        <f>IF(X77=500,K77,VLOOKUP(AA77,角色间职业划分!P:AP,23,FALSE))</f>
        <v>60</v>
      </c>
      <c r="M77">
        <f>VLOOKUP(AA77,角色间职业划分!P:AP,24,FALSE)</f>
        <v>0</v>
      </c>
      <c r="N77">
        <f>VLOOKUP(AA77,角色间职业划分!P:AP,14)*100</f>
        <v>95</v>
      </c>
      <c r="O77">
        <f>VLOOKUP(AA77,角色间职业划分!P:Z,9,FALSE)</f>
        <v>0</v>
      </c>
      <c r="P77">
        <f>VLOOKUP(AA77,角色间职业划分!P:AP,10,FALSE)</f>
        <v>0</v>
      </c>
      <c r="Q77">
        <f>VLOOKUP(AA77,角色间职业划分!P:AP,15,FALSE)</f>
        <v>0</v>
      </c>
      <c r="R77">
        <f>VLOOKUP(AA77,角色间职业划分!P:AP,16,FALSE)</f>
        <v>0</v>
      </c>
      <c r="S77">
        <f>VLOOKUP(AA77,角色间职业划分!P:AP,17,FALSE)</f>
        <v>0</v>
      </c>
      <c r="T77">
        <f>VLOOKUP(AA77,角色间职业划分!P:AP,18,FALSE)</f>
        <v>0</v>
      </c>
      <c r="U77">
        <f>VLOOKUP(AA77,角色间职业划分!P:AP,27,FALSE)</f>
        <v>0</v>
      </c>
      <c r="V77">
        <f t="shared" si="13"/>
        <v>4.9999999999999991</v>
      </c>
      <c r="W77">
        <f>VLOOKUP(AA77,角色间职业划分!P:Q,2,FALSE)</f>
        <v>1</v>
      </c>
      <c r="X77">
        <f t="shared" si="18"/>
        <v>73</v>
      </c>
      <c r="Y77">
        <f>INT(VLOOKUP(X77,角色属性总表!AG:AH,2,FALSE)*角色属性总表!$C$38)</f>
        <v>1494</v>
      </c>
      <c r="AA77">
        <f t="shared" si="19"/>
        <v>1</v>
      </c>
      <c r="AB77">
        <f>VLOOKUP(X77,角色属性总表!AG:AI,2,FALSE)*VLOOKUP(角色等级属性!AA77,角色间职业划分!P:AG,13,FALSE)/角色间职业划分!$AB$9</f>
        <v>1258.1052631578953</v>
      </c>
      <c r="AC77">
        <f>VLOOKUP(X77,角色属性总表!AG:AI,3,FALSE)*VLOOKUP(AA77,角色间职业划分!P:AG,8,FALSE)/角色间职业划分!$W$9</f>
        <v>6474</v>
      </c>
      <c r="AD77">
        <f>VLOOKUP(AA77,角色间职业划分!P:AP,26,FALSE)</f>
        <v>0.4</v>
      </c>
      <c r="AE77">
        <f>VLOOKUP(X77,角色属性总表!I:Q,3,FALSE)</f>
        <v>669.31200000000001</v>
      </c>
      <c r="AF77">
        <f>VLOOKUP(AA77,角色间职业划分!P:AP,11,FALSE)</f>
        <v>0.35</v>
      </c>
      <c r="AG77">
        <f t="shared" si="14"/>
        <v>4528.892514614332</v>
      </c>
      <c r="AH77">
        <f t="shared" si="15"/>
        <v>669</v>
      </c>
      <c r="AJ77">
        <f t="shared" si="16"/>
        <v>3859.892514614332</v>
      </c>
      <c r="AK77">
        <v>73</v>
      </c>
    </row>
    <row r="78" spans="1:37" x14ac:dyDescent="0.15">
      <c r="A78">
        <v>74</v>
      </c>
      <c r="B78">
        <f>ROUND(VLOOKUP(X78,角色属性总表!AG:AI,2,FALSE)/角色属性总表!$C$34,0)</f>
        <v>216</v>
      </c>
      <c r="C78">
        <f>ROUND(VLOOKUP(X78,角色属性总表!Y:AE,3,FALSE)/J78,0)</f>
        <v>107</v>
      </c>
      <c r="D78">
        <f>ROUND(VLOOKUP(X78,角色属性总表!AG:AI,3,FALSE)/角色属性总表!$C$35,0)</f>
        <v>226</v>
      </c>
      <c r="E78">
        <f t="shared" si="10"/>
        <v>509</v>
      </c>
      <c r="F78">
        <f t="shared" si="11"/>
        <v>29</v>
      </c>
      <c r="G78">
        <f t="shared" si="12"/>
        <v>6</v>
      </c>
      <c r="H78">
        <v>0</v>
      </c>
      <c r="I78">
        <f t="shared" si="17"/>
        <v>3</v>
      </c>
      <c r="J78">
        <f>VLOOKUP(AA78,角色间职业划分!P:AP,20,FALSE)</f>
        <v>10</v>
      </c>
      <c r="K78">
        <f>IF(X78=500,100,VLOOKUP(AA78,角色间职业划分!P:AP,22,FALSE))</f>
        <v>120</v>
      </c>
      <c r="L78">
        <f>IF(X78=500,K78,VLOOKUP(AA78,角色间职业划分!P:AP,23,FALSE))</f>
        <v>60</v>
      </c>
      <c r="M78">
        <f>VLOOKUP(AA78,角色间职业划分!P:AP,24,FALSE)</f>
        <v>0</v>
      </c>
      <c r="N78">
        <f>VLOOKUP(AA78,角色间职业划分!P:AP,14)*100</f>
        <v>95</v>
      </c>
      <c r="O78">
        <f>VLOOKUP(AA78,角色间职业划分!P:Z,9,FALSE)</f>
        <v>0</v>
      </c>
      <c r="P78">
        <f>VLOOKUP(AA78,角色间职业划分!P:AP,10,FALSE)</f>
        <v>0</v>
      </c>
      <c r="Q78">
        <f>VLOOKUP(AA78,角色间职业划分!P:AP,15,FALSE)</f>
        <v>0</v>
      </c>
      <c r="R78">
        <f>VLOOKUP(AA78,角色间职业划分!P:AP,16,FALSE)</f>
        <v>0</v>
      </c>
      <c r="S78">
        <f>VLOOKUP(AA78,角色间职业划分!P:AP,17,FALSE)</f>
        <v>0</v>
      </c>
      <c r="T78">
        <f>VLOOKUP(AA78,角色间职业划分!P:AP,18,FALSE)</f>
        <v>0</v>
      </c>
      <c r="U78">
        <f>VLOOKUP(AA78,角色间职业划分!P:AP,27,FALSE)</f>
        <v>0</v>
      </c>
      <c r="V78">
        <f t="shared" si="13"/>
        <v>4.9999999999999991</v>
      </c>
      <c r="W78">
        <f>VLOOKUP(AA78,角色间职业划分!P:Q,2,FALSE)</f>
        <v>1</v>
      </c>
      <c r="X78">
        <f t="shared" si="18"/>
        <v>74</v>
      </c>
      <c r="Y78">
        <f>INT(VLOOKUP(X78,角色属性总表!AG:AH,2,FALSE)*角色属性总表!$C$38)</f>
        <v>1512</v>
      </c>
      <c r="AA78">
        <f t="shared" si="19"/>
        <v>1</v>
      </c>
      <c r="AB78">
        <f>VLOOKUP(X78,角色属性总表!AG:AI,2,FALSE)*VLOOKUP(角色等级属性!AA78,角色间职业划分!P:AG,13,FALSE)/角色间职业划分!$AB$9</f>
        <v>1273.2631578947371</v>
      </c>
      <c r="AC78">
        <f>VLOOKUP(X78,角色属性总表!AG:AI,3,FALSE)*VLOOKUP(AA78,角色间职业划分!P:AG,8,FALSE)/角色间职业划分!$W$9</f>
        <v>6552</v>
      </c>
      <c r="AD78">
        <f>VLOOKUP(AA78,角色间职业划分!P:AP,26,FALSE)</f>
        <v>0.4</v>
      </c>
      <c r="AE78">
        <f>VLOOKUP(X78,角色属性总表!I:Q,3,FALSE)</f>
        <v>677.37599999999998</v>
      </c>
      <c r="AF78">
        <f>VLOOKUP(AA78,角色间职业划分!P:AP,11,FALSE)</f>
        <v>0.35</v>
      </c>
      <c r="AG78">
        <f t="shared" si="14"/>
        <v>4633.1703200238198</v>
      </c>
      <c r="AH78">
        <f t="shared" si="15"/>
        <v>678</v>
      </c>
      <c r="AJ78">
        <f t="shared" si="16"/>
        <v>3955.1703200238198</v>
      </c>
      <c r="AK78">
        <v>74</v>
      </c>
    </row>
    <row r="79" spans="1:37" x14ac:dyDescent="0.15">
      <c r="A79">
        <v>75</v>
      </c>
      <c r="B79">
        <f>ROUND(VLOOKUP(X79,角色属性总表!AG:AI,2,FALSE)/角色属性总表!$C$34,0)</f>
        <v>219</v>
      </c>
      <c r="C79">
        <f>ROUND(VLOOKUP(X79,角色属性总表!Y:AE,3,FALSE)/J79,0)</f>
        <v>110</v>
      </c>
      <c r="D79">
        <f>ROUND(VLOOKUP(X79,角色属性总表!AG:AI,3,FALSE)/角色属性总表!$C$35,0)</f>
        <v>228</v>
      </c>
      <c r="E79">
        <f t="shared" si="10"/>
        <v>515</v>
      </c>
      <c r="F79">
        <f t="shared" si="11"/>
        <v>29</v>
      </c>
      <c r="G79">
        <f t="shared" si="12"/>
        <v>6</v>
      </c>
      <c r="H79">
        <v>0</v>
      </c>
      <c r="I79">
        <f t="shared" si="17"/>
        <v>3</v>
      </c>
      <c r="J79">
        <f>VLOOKUP(AA79,角色间职业划分!P:AP,20,FALSE)</f>
        <v>10</v>
      </c>
      <c r="K79">
        <f>IF(X79=500,100,VLOOKUP(AA79,角色间职业划分!P:AP,22,FALSE))</f>
        <v>120</v>
      </c>
      <c r="L79">
        <f>IF(X79=500,K79,VLOOKUP(AA79,角色间职业划分!P:AP,23,FALSE))</f>
        <v>60</v>
      </c>
      <c r="M79">
        <f>VLOOKUP(AA79,角色间职业划分!P:AP,24,FALSE)</f>
        <v>0</v>
      </c>
      <c r="N79">
        <f>VLOOKUP(AA79,角色间职业划分!P:AP,14)*100</f>
        <v>95</v>
      </c>
      <c r="O79">
        <f>VLOOKUP(AA79,角色间职业划分!P:Z,9,FALSE)</f>
        <v>0</v>
      </c>
      <c r="P79">
        <f>VLOOKUP(AA79,角色间职业划分!P:AP,10,FALSE)</f>
        <v>0</v>
      </c>
      <c r="Q79">
        <f>VLOOKUP(AA79,角色间职业划分!P:AP,15,FALSE)</f>
        <v>0</v>
      </c>
      <c r="R79">
        <f>VLOOKUP(AA79,角色间职业划分!P:AP,16,FALSE)</f>
        <v>0</v>
      </c>
      <c r="S79">
        <f>VLOOKUP(AA79,角色间职业划分!P:AP,17,FALSE)</f>
        <v>0</v>
      </c>
      <c r="T79">
        <f>VLOOKUP(AA79,角色间职业划分!P:AP,18,FALSE)</f>
        <v>0</v>
      </c>
      <c r="U79">
        <f>VLOOKUP(AA79,角色间职业划分!P:AP,27,FALSE)</f>
        <v>0</v>
      </c>
      <c r="V79">
        <f t="shared" si="13"/>
        <v>4.9999999999999991</v>
      </c>
      <c r="W79">
        <f>VLOOKUP(AA79,角色间职业划分!P:Q,2,FALSE)</f>
        <v>1</v>
      </c>
      <c r="X79">
        <f t="shared" si="18"/>
        <v>75</v>
      </c>
      <c r="Y79">
        <f>INT(VLOOKUP(X79,角色属性总表!AG:AH,2,FALSE)*角色属性总表!$C$38)</f>
        <v>1530</v>
      </c>
      <c r="AA79">
        <f t="shared" si="19"/>
        <v>1</v>
      </c>
      <c r="AB79">
        <f>VLOOKUP(X79,角色属性总表!AG:AI,2,FALSE)*VLOOKUP(角色等级属性!AA79,角色间职业划分!P:AG,13,FALSE)/角色间职业划分!$AB$9</f>
        <v>1288.4210526315792</v>
      </c>
      <c r="AC79">
        <f>VLOOKUP(X79,角色属性总表!AG:AI,3,FALSE)*VLOOKUP(AA79,角色间职业划分!P:AG,8,FALSE)/角色间职业划分!$W$9</f>
        <v>6630</v>
      </c>
      <c r="AD79">
        <f>VLOOKUP(AA79,角色间职业划分!P:AP,26,FALSE)</f>
        <v>0.4</v>
      </c>
      <c r="AE79">
        <f>VLOOKUP(X79,角色属性总表!I:Q,3,FALSE)</f>
        <v>685.43999999999994</v>
      </c>
      <c r="AF79">
        <f>VLOOKUP(AA79,角色间职业划分!P:AP,11,FALSE)</f>
        <v>0.35</v>
      </c>
      <c r="AG79">
        <f t="shared" si="14"/>
        <v>4738.5017537018521</v>
      </c>
      <c r="AH79">
        <f t="shared" si="15"/>
        <v>684</v>
      </c>
      <c r="AJ79">
        <f t="shared" si="16"/>
        <v>4054.5017537018521</v>
      </c>
      <c r="AK79">
        <v>75</v>
      </c>
    </row>
    <row r="80" spans="1:37" x14ac:dyDescent="0.15">
      <c r="A80">
        <v>76</v>
      </c>
      <c r="B80">
        <f>ROUND(VLOOKUP(X80,角色属性总表!AG:AI,2,FALSE)/角色属性总表!$C$34,0)</f>
        <v>221</v>
      </c>
      <c r="C80">
        <f>ROUND(VLOOKUP(X80,角色属性总表!Y:AE,3,FALSE)/J80,0)</f>
        <v>112</v>
      </c>
      <c r="D80">
        <f>ROUND(VLOOKUP(X80,角色属性总表!AG:AI,3,FALSE)/角色属性总表!$C$35,0)</f>
        <v>231</v>
      </c>
      <c r="E80">
        <f t="shared" si="10"/>
        <v>521</v>
      </c>
      <c r="F80">
        <f t="shared" si="11"/>
        <v>29</v>
      </c>
      <c r="G80">
        <f t="shared" si="12"/>
        <v>6</v>
      </c>
      <c r="H80">
        <v>0</v>
      </c>
      <c r="I80">
        <f t="shared" si="17"/>
        <v>3</v>
      </c>
      <c r="J80">
        <f>VLOOKUP(AA80,角色间职业划分!P:AP,20,FALSE)</f>
        <v>10</v>
      </c>
      <c r="K80">
        <f>IF(X80=500,100,VLOOKUP(AA80,角色间职业划分!P:AP,22,FALSE))</f>
        <v>120</v>
      </c>
      <c r="L80">
        <f>IF(X80=500,K80,VLOOKUP(AA80,角色间职业划分!P:AP,23,FALSE))</f>
        <v>60</v>
      </c>
      <c r="M80">
        <f>VLOOKUP(AA80,角色间职业划分!P:AP,24,FALSE)</f>
        <v>0</v>
      </c>
      <c r="N80">
        <f>VLOOKUP(AA80,角色间职业划分!P:AP,14)*100</f>
        <v>95</v>
      </c>
      <c r="O80">
        <f>VLOOKUP(AA80,角色间职业划分!P:Z,9,FALSE)</f>
        <v>0</v>
      </c>
      <c r="P80">
        <f>VLOOKUP(AA80,角色间职业划分!P:AP,10,FALSE)</f>
        <v>0</v>
      </c>
      <c r="Q80">
        <f>VLOOKUP(AA80,角色间职业划分!P:AP,15,FALSE)</f>
        <v>0</v>
      </c>
      <c r="R80">
        <f>VLOOKUP(AA80,角色间职业划分!P:AP,16,FALSE)</f>
        <v>0</v>
      </c>
      <c r="S80">
        <f>VLOOKUP(AA80,角色间职业划分!P:AP,17,FALSE)</f>
        <v>0</v>
      </c>
      <c r="T80">
        <f>VLOOKUP(AA80,角色间职业划分!P:AP,18,FALSE)</f>
        <v>0</v>
      </c>
      <c r="U80">
        <f>VLOOKUP(AA80,角色间职业划分!P:AP,27,FALSE)</f>
        <v>0</v>
      </c>
      <c r="V80">
        <f t="shared" si="13"/>
        <v>4.9999999999999991</v>
      </c>
      <c r="W80">
        <f>VLOOKUP(AA80,角色间职业划分!P:Q,2,FALSE)</f>
        <v>1</v>
      </c>
      <c r="X80">
        <f t="shared" si="18"/>
        <v>76</v>
      </c>
      <c r="Y80">
        <f>INT(VLOOKUP(X80,角色属性总表!AG:AH,2,FALSE)*角色属性总表!$C$38)</f>
        <v>1548</v>
      </c>
      <c r="AA80">
        <f t="shared" si="19"/>
        <v>1</v>
      </c>
      <c r="AB80">
        <f>VLOOKUP(X80,角色属性总表!AG:AI,2,FALSE)*VLOOKUP(角色等级属性!AA80,角色间职业划分!P:AG,13,FALSE)/角色间职业划分!$AB$9</f>
        <v>1303.5789473684213</v>
      </c>
      <c r="AC80">
        <f>VLOOKUP(X80,角色属性总表!AG:AI,3,FALSE)*VLOOKUP(AA80,角色间职业划分!P:AG,8,FALSE)/角色间职业划分!$W$9</f>
        <v>6708</v>
      </c>
      <c r="AD80">
        <f>VLOOKUP(AA80,角色间职业划分!P:AP,26,FALSE)</f>
        <v>0.4</v>
      </c>
      <c r="AE80">
        <f>VLOOKUP(X80,角色属性总表!I:Q,3,FALSE)</f>
        <v>693.50400000000002</v>
      </c>
      <c r="AF80">
        <f>VLOOKUP(AA80,角色间职业划分!P:AP,11,FALSE)</f>
        <v>0.35</v>
      </c>
      <c r="AG80">
        <f t="shared" si="14"/>
        <v>4844.886488684182</v>
      </c>
      <c r="AH80">
        <f t="shared" si="15"/>
        <v>693</v>
      </c>
      <c r="AJ80">
        <f t="shared" si="16"/>
        <v>4151.886488684182</v>
      </c>
      <c r="AK80">
        <v>76</v>
      </c>
    </row>
    <row r="81" spans="1:37" x14ac:dyDescent="0.15">
      <c r="A81">
        <v>77</v>
      </c>
      <c r="B81">
        <f>ROUND(VLOOKUP(X81,角色属性总表!AG:AI,2,FALSE)/角色属性总表!$C$34,0)</f>
        <v>224</v>
      </c>
      <c r="C81">
        <f>ROUND(VLOOKUP(X81,角色属性总表!Y:AE,3,FALSE)/J81,0)</f>
        <v>114</v>
      </c>
      <c r="D81">
        <f>ROUND(VLOOKUP(X81,角色属性总表!AG:AI,3,FALSE)/角色属性总表!$C$35,0)</f>
        <v>234</v>
      </c>
      <c r="E81">
        <f t="shared" si="10"/>
        <v>527</v>
      </c>
      <c r="F81">
        <f t="shared" si="11"/>
        <v>29</v>
      </c>
      <c r="G81">
        <f t="shared" si="12"/>
        <v>6</v>
      </c>
      <c r="H81">
        <v>0</v>
      </c>
      <c r="I81">
        <f t="shared" si="17"/>
        <v>3</v>
      </c>
      <c r="J81">
        <f>VLOOKUP(AA81,角色间职业划分!P:AP,20,FALSE)</f>
        <v>10</v>
      </c>
      <c r="K81">
        <f>IF(X81=500,100,VLOOKUP(AA81,角色间职业划分!P:AP,22,FALSE))</f>
        <v>120</v>
      </c>
      <c r="L81">
        <f>IF(X81=500,K81,VLOOKUP(AA81,角色间职业划分!P:AP,23,FALSE))</f>
        <v>60</v>
      </c>
      <c r="M81">
        <f>VLOOKUP(AA81,角色间职业划分!P:AP,24,FALSE)</f>
        <v>0</v>
      </c>
      <c r="N81">
        <f>VLOOKUP(AA81,角色间职业划分!P:AP,14)*100</f>
        <v>95</v>
      </c>
      <c r="O81">
        <f>VLOOKUP(AA81,角色间职业划分!P:Z,9,FALSE)</f>
        <v>0</v>
      </c>
      <c r="P81">
        <f>VLOOKUP(AA81,角色间职业划分!P:AP,10,FALSE)</f>
        <v>0</v>
      </c>
      <c r="Q81">
        <f>VLOOKUP(AA81,角色间职业划分!P:AP,15,FALSE)</f>
        <v>0</v>
      </c>
      <c r="R81">
        <f>VLOOKUP(AA81,角色间职业划分!P:AP,16,FALSE)</f>
        <v>0</v>
      </c>
      <c r="S81">
        <f>VLOOKUP(AA81,角色间职业划分!P:AP,17,FALSE)</f>
        <v>0</v>
      </c>
      <c r="T81">
        <f>VLOOKUP(AA81,角色间职业划分!P:AP,18,FALSE)</f>
        <v>0</v>
      </c>
      <c r="U81">
        <f>VLOOKUP(AA81,角色间职业划分!P:AP,27,FALSE)</f>
        <v>0</v>
      </c>
      <c r="V81">
        <f t="shared" si="13"/>
        <v>4.9999999999999991</v>
      </c>
      <c r="W81">
        <f>VLOOKUP(AA81,角色间职业划分!P:Q,2,FALSE)</f>
        <v>1</v>
      </c>
      <c r="X81">
        <f t="shared" si="18"/>
        <v>77</v>
      </c>
      <c r="Y81">
        <f>INT(VLOOKUP(X81,角色属性总表!AG:AH,2,FALSE)*角色属性总表!$C$38)</f>
        <v>1566</v>
      </c>
      <c r="AA81">
        <f t="shared" si="19"/>
        <v>1</v>
      </c>
      <c r="AB81">
        <f>VLOOKUP(X81,角色属性总表!AG:AI,2,FALSE)*VLOOKUP(角色等级属性!AA81,角色间职业划分!P:AG,13,FALSE)/角色间职业划分!$AB$9</f>
        <v>1318.7368421052631</v>
      </c>
      <c r="AC81">
        <f>VLOOKUP(X81,角色属性总表!AG:AI,3,FALSE)*VLOOKUP(AA81,角色间职业划分!P:AG,8,FALSE)/角色间职业划分!$W$9</f>
        <v>6786</v>
      </c>
      <c r="AD81">
        <f>VLOOKUP(AA81,角色间职业划分!P:AP,26,FALSE)</f>
        <v>0.4</v>
      </c>
      <c r="AE81">
        <f>VLOOKUP(X81,角色属性总表!I:Q,3,FALSE)</f>
        <v>701.56799999999998</v>
      </c>
      <c r="AF81">
        <f>VLOOKUP(AA81,角色间职业划分!P:AP,11,FALSE)</f>
        <v>0.35</v>
      </c>
      <c r="AG81">
        <f t="shared" si="14"/>
        <v>4952.3242637559297</v>
      </c>
      <c r="AH81">
        <f t="shared" si="15"/>
        <v>702</v>
      </c>
      <c r="AJ81">
        <f t="shared" si="16"/>
        <v>4250.3242637559297</v>
      </c>
      <c r="AK81">
        <v>77</v>
      </c>
    </row>
    <row r="82" spans="1:37" x14ac:dyDescent="0.15">
      <c r="A82">
        <v>78</v>
      </c>
      <c r="B82">
        <f>ROUND(VLOOKUP(X82,角色属性总表!AG:AI,2,FALSE)/角色属性总表!$C$34,0)</f>
        <v>226</v>
      </c>
      <c r="C82">
        <f>ROUND(VLOOKUP(X82,角色属性总表!Y:AE,3,FALSE)/J82,0)</f>
        <v>117</v>
      </c>
      <c r="D82">
        <f>ROUND(VLOOKUP(X82,角色属性总表!AG:AI,3,FALSE)/角色属性总表!$C$35,0)</f>
        <v>237</v>
      </c>
      <c r="E82">
        <f t="shared" si="10"/>
        <v>533</v>
      </c>
      <c r="F82">
        <f t="shared" si="11"/>
        <v>29</v>
      </c>
      <c r="G82">
        <f t="shared" si="12"/>
        <v>6</v>
      </c>
      <c r="H82">
        <v>0</v>
      </c>
      <c r="I82">
        <f t="shared" si="17"/>
        <v>3</v>
      </c>
      <c r="J82">
        <f>VLOOKUP(AA82,角色间职业划分!P:AP,20,FALSE)</f>
        <v>10</v>
      </c>
      <c r="K82">
        <f>IF(X82=500,100,VLOOKUP(AA82,角色间职业划分!P:AP,22,FALSE))</f>
        <v>120</v>
      </c>
      <c r="L82">
        <f>IF(X82=500,K82,VLOOKUP(AA82,角色间职业划分!P:AP,23,FALSE))</f>
        <v>60</v>
      </c>
      <c r="M82">
        <f>VLOOKUP(AA82,角色间职业划分!P:AP,24,FALSE)</f>
        <v>0</v>
      </c>
      <c r="N82">
        <f>VLOOKUP(AA82,角色间职业划分!P:AP,14)*100</f>
        <v>95</v>
      </c>
      <c r="O82">
        <f>VLOOKUP(AA82,角色间职业划分!P:Z,9,FALSE)</f>
        <v>0</v>
      </c>
      <c r="P82">
        <f>VLOOKUP(AA82,角色间职业划分!P:AP,10,FALSE)</f>
        <v>0</v>
      </c>
      <c r="Q82">
        <f>VLOOKUP(AA82,角色间职业划分!P:AP,15,FALSE)</f>
        <v>0</v>
      </c>
      <c r="R82">
        <f>VLOOKUP(AA82,角色间职业划分!P:AP,16,FALSE)</f>
        <v>0</v>
      </c>
      <c r="S82">
        <f>VLOOKUP(AA82,角色间职业划分!P:AP,17,FALSE)</f>
        <v>0</v>
      </c>
      <c r="T82">
        <f>VLOOKUP(AA82,角色间职业划分!P:AP,18,FALSE)</f>
        <v>0</v>
      </c>
      <c r="U82">
        <f>VLOOKUP(AA82,角色间职业划分!P:AP,27,FALSE)</f>
        <v>0</v>
      </c>
      <c r="V82">
        <f t="shared" si="13"/>
        <v>4.9999999999999991</v>
      </c>
      <c r="W82">
        <f>VLOOKUP(AA82,角色间职业划分!P:Q,2,FALSE)</f>
        <v>1</v>
      </c>
      <c r="X82">
        <f t="shared" si="18"/>
        <v>78</v>
      </c>
      <c r="Y82">
        <f>INT(VLOOKUP(X82,角色属性总表!AG:AH,2,FALSE)*角色属性总表!$C$38)</f>
        <v>1584</v>
      </c>
      <c r="AA82">
        <f t="shared" si="19"/>
        <v>1</v>
      </c>
      <c r="AB82">
        <f>VLOOKUP(X82,角色属性总表!AG:AI,2,FALSE)*VLOOKUP(角色等级属性!AA82,角色间职业划分!P:AG,13,FALSE)/角色间职业划分!$AB$9</f>
        <v>1333.8947368421057</v>
      </c>
      <c r="AC82">
        <f>VLOOKUP(X82,角色属性总表!AG:AI,3,FALSE)*VLOOKUP(AA82,角色间职业划分!P:AG,8,FALSE)/角色间职业划分!$W$9</f>
        <v>6864</v>
      </c>
      <c r="AD82">
        <f>VLOOKUP(AA82,角色间职业划分!P:AP,26,FALSE)</f>
        <v>0.4</v>
      </c>
      <c r="AE82">
        <f>VLOOKUP(X82,角色属性总表!I:Q,3,FALSE)</f>
        <v>709.63200000000006</v>
      </c>
      <c r="AF82">
        <f>VLOOKUP(AA82,角色间职业划分!P:AP,11,FALSE)</f>
        <v>0.35</v>
      </c>
      <c r="AG82">
        <f t="shared" si="14"/>
        <v>5060.8148815845225</v>
      </c>
      <c r="AH82">
        <f t="shared" si="15"/>
        <v>711</v>
      </c>
      <c r="AJ82">
        <f t="shared" si="16"/>
        <v>4349.8148815845225</v>
      </c>
      <c r="AK82">
        <v>78</v>
      </c>
    </row>
    <row r="83" spans="1:37" x14ac:dyDescent="0.15">
      <c r="A83">
        <v>79</v>
      </c>
      <c r="B83">
        <f>ROUND(VLOOKUP(X83,角色属性总表!AG:AI,2,FALSE)/角色属性总表!$C$34,0)</f>
        <v>229</v>
      </c>
      <c r="C83">
        <f>ROUND(VLOOKUP(X83,角色属性总表!Y:AE,3,FALSE)/J83,0)</f>
        <v>119</v>
      </c>
      <c r="D83">
        <f>ROUND(VLOOKUP(X83,角色属性总表!AG:AI,3,FALSE)/角色属性总表!$C$35,0)</f>
        <v>239</v>
      </c>
      <c r="E83">
        <f t="shared" si="10"/>
        <v>539</v>
      </c>
      <c r="F83">
        <f t="shared" si="11"/>
        <v>29</v>
      </c>
      <c r="G83">
        <f t="shared" si="12"/>
        <v>6</v>
      </c>
      <c r="H83">
        <v>0</v>
      </c>
      <c r="I83">
        <f t="shared" si="17"/>
        <v>3</v>
      </c>
      <c r="J83">
        <f>VLOOKUP(AA83,角色间职业划分!P:AP,20,FALSE)</f>
        <v>10</v>
      </c>
      <c r="K83">
        <f>IF(X83=500,100,VLOOKUP(AA83,角色间职业划分!P:AP,22,FALSE))</f>
        <v>120</v>
      </c>
      <c r="L83">
        <f>IF(X83=500,K83,VLOOKUP(AA83,角色间职业划分!P:AP,23,FALSE))</f>
        <v>60</v>
      </c>
      <c r="M83">
        <f>VLOOKUP(AA83,角色间职业划分!P:AP,24,FALSE)</f>
        <v>0</v>
      </c>
      <c r="N83">
        <f>VLOOKUP(AA83,角色间职业划分!P:AP,14)*100</f>
        <v>95</v>
      </c>
      <c r="O83">
        <f>VLOOKUP(AA83,角色间职业划分!P:Z,9,FALSE)</f>
        <v>0</v>
      </c>
      <c r="P83">
        <f>VLOOKUP(AA83,角色间职业划分!P:AP,10,FALSE)</f>
        <v>0</v>
      </c>
      <c r="Q83">
        <f>VLOOKUP(AA83,角色间职业划分!P:AP,15,FALSE)</f>
        <v>0</v>
      </c>
      <c r="R83">
        <f>VLOOKUP(AA83,角色间职业划分!P:AP,16,FALSE)</f>
        <v>0</v>
      </c>
      <c r="S83">
        <f>VLOOKUP(AA83,角色间职业划分!P:AP,17,FALSE)</f>
        <v>0</v>
      </c>
      <c r="T83">
        <f>VLOOKUP(AA83,角色间职业划分!P:AP,18,FALSE)</f>
        <v>0</v>
      </c>
      <c r="U83">
        <f>VLOOKUP(AA83,角色间职业划分!P:AP,27,FALSE)</f>
        <v>0</v>
      </c>
      <c r="V83">
        <f t="shared" si="13"/>
        <v>4.9999999999999991</v>
      </c>
      <c r="W83">
        <f>VLOOKUP(AA83,角色间职业划分!P:Q,2,FALSE)</f>
        <v>1</v>
      </c>
      <c r="X83">
        <f t="shared" si="18"/>
        <v>79</v>
      </c>
      <c r="Y83">
        <f>INT(VLOOKUP(X83,角色属性总表!AG:AH,2,FALSE)*角色属性总表!$C$38)</f>
        <v>1602</v>
      </c>
      <c r="AA83">
        <f t="shared" si="19"/>
        <v>1</v>
      </c>
      <c r="AB83">
        <f>VLOOKUP(X83,角色属性总表!AG:AI,2,FALSE)*VLOOKUP(角色等级属性!AA83,角色间职业划分!P:AG,13,FALSE)/角色间职业划分!$AB$9</f>
        <v>1349.0526315789475</v>
      </c>
      <c r="AC83">
        <f>VLOOKUP(X83,角色属性总表!AG:AI,3,FALSE)*VLOOKUP(AA83,角色间职业划分!P:AG,8,FALSE)/角色间职业划分!$W$9</f>
        <v>6942</v>
      </c>
      <c r="AD83">
        <f>VLOOKUP(AA83,角色间职业划分!P:AP,26,FALSE)</f>
        <v>0.4</v>
      </c>
      <c r="AE83">
        <f>VLOOKUP(X83,角色属性总表!I:Q,3,FALSE)</f>
        <v>717.69600000000003</v>
      </c>
      <c r="AF83">
        <f>VLOOKUP(AA83,角色间职业划分!P:AP,11,FALSE)</f>
        <v>0.35</v>
      </c>
      <c r="AG83">
        <f t="shared" si="14"/>
        <v>5170.3582069402846</v>
      </c>
      <c r="AH83">
        <f t="shared" si="15"/>
        <v>717</v>
      </c>
      <c r="AJ83">
        <f t="shared" si="16"/>
        <v>4453.3582069402846</v>
      </c>
      <c r="AK83">
        <v>79</v>
      </c>
    </row>
    <row r="84" spans="1:37" x14ac:dyDescent="0.15">
      <c r="A84">
        <v>80</v>
      </c>
      <c r="B84">
        <f>ROUND(VLOOKUP(X84,角色属性总表!AG:AI,2,FALSE)/角色属性总表!$C$34,0)</f>
        <v>231</v>
      </c>
      <c r="C84">
        <f>ROUND(VLOOKUP(X84,角色属性总表!Y:AE,3,FALSE)/J84,0)</f>
        <v>122</v>
      </c>
      <c r="D84">
        <f>ROUND(VLOOKUP(X84,角色属性总表!AG:AI,3,FALSE)/角色属性总表!$C$35,0)</f>
        <v>242</v>
      </c>
      <c r="E84">
        <f t="shared" si="10"/>
        <v>545</v>
      </c>
      <c r="F84">
        <f t="shared" si="11"/>
        <v>29</v>
      </c>
      <c r="G84">
        <f t="shared" si="12"/>
        <v>6</v>
      </c>
      <c r="H84">
        <v>0</v>
      </c>
      <c r="I84">
        <f t="shared" si="17"/>
        <v>3</v>
      </c>
      <c r="J84">
        <f>VLOOKUP(AA84,角色间职业划分!P:AP,20,FALSE)</f>
        <v>10</v>
      </c>
      <c r="K84">
        <f>IF(X84=500,100,VLOOKUP(AA84,角色间职业划分!P:AP,22,FALSE))</f>
        <v>120</v>
      </c>
      <c r="L84">
        <f>IF(X84=500,K84,VLOOKUP(AA84,角色间职业划分!P:AP,23,FALSE))</f>
        <v>60</v>
      </c>
      <c r="M84">
        <f>VLOOKUP(AA84,角色间职业划分!P:AP,24,FALSE)</f>
        <v>0</v>
      </c>
      <c r="N84">
        <f>VLOOKUP(AA84,角色间职业划分!P:AP,14)*100</f>
        <v>95</v>
      </c>
      <c r="O84">
        <f>VLOOKUP(AA84,角色间职业划分!P:Z,9,FALSE)</f>
        <v>0</v>
      </c>
      <c r="P84">
        <f>VLOOKUP(AA84,角色间职业划分!P:AP,10,FALSE)</f>
        <v>0</v>
      </c>
      <c r="Q84">
        <f>VLOOKUP(AA84,角色间职业划分!P:AP,15,FALSE)</f>
        <v>0</v>
      </c>
      <c r="R84">
        <f>VLOOKUP(AA84,角色间职业划分!P:AP,16,FALSE)</f>
        <v>0</v>
      </c>
      <c r="S84">
        <f>VLOOKUP(AA84,角色间职业划分!P:AP,17,FALSE)</f>
        <v>0</v>
      </c>
      <c r="T84">
        <f>VLOOKUP(AA84,角色间职业划分!P:AP,18,FALSE)</f>
        <v>0</v>
      </c>
      <c r="U84">
        <f>VLOOKUP(AA84,角色间职业划分!P:AP,27,FALSE)</f>
        <v>0</v>
      </c>
      <c r="V84">
        <f t="shared" si="13"/>
        <v>4.9999999999999991</v>
      </c>
      <c r="W84">
        <f>VLOOKUP(AA84,角色间职业划分!P:Q,2,FALSE)</f>
        <v>1</v>
      </c>
      <c r="X84">
        <f t="shared" si="18"/>
        <v>80</v>
      </c>
      <c r="Y84">
        <f>INT(VLOOKUP(X84,角色属性总表!AG:AH,2,FALSE)*角色属性总表!$C$38)</f>
        <v>1620</v>
      </c>
      <c r="AA84">
        <f t="shared" si="19"/>
        <v>1</v>
      </c>
      <c r="AB84">
        <f>VLOOKUP(X84,角色属性总表!AG:AI,2,FALSE)*VLOOKUP(角色等级属性!AA84,角色间职业划分!P:AG,13,FALSE)/角色间职业划分!$AB$9</f>
        <v>1364.2105263157896</v>
      </c>
      <c r="AC84">
        <f>VLOOKUP(X84,角色属性总表!AG:AI,3,FALSE)*VLOOKUP(AA84,角色间职业划分!P:AG,8,FALSE)/角色间职业划分!$W$9</f>
        <v>7020</v>
      </c>
      <c r="AD84">
        <f>VLOOKUP(AA84,角色间职业划分!P:AP,26,FALSE)</f>
        <v>0.4</v>
      </c>
      <c r="AE84">
        <f>VLOOKUP(X84,角色属性总表!I:Q,3,FALSE)</f>
        <v>725.76</v>
      </c>
      <c r="AF84">
        <f>VLOOKUP(AA84,角色间职业划分!P:AP,11,FALSE)</f>
        <v>0.35</v>
      </c>
      <c r="AG84">
        <f t="shared" si="14"/>
        <v>5280.9541649996081</v>
      </c>
      <c r="AH84">
        <f t="shared" si="15"/>
        <v>726</v>
      </c>
      <c r="AJ84">
        <f t="shared" si="16"/>
        <v>4554.9541649996081</v>
      </c>
      <c r="AK84">
        <v>80</v>
      </c>
    </row>
    <row r="85" spans="1:37" x14ac:dyDescent="0.15">
      <c r="A85">
        <v>81</v>
      </c>
      <c r="B85">
        <f>ROUND(VLOOKUP(X85,角色属性总表!AG:AI,2,FALSE)/角色属性总表!$C$34,0)</f>
        <v>234</v>
      </c>
      <c r="C85">
        <f>ROUND(VLOOKUP(X85,角色属性总表!Y:AE,3,FALSE)/J85,0)</f>
        <v>124</v>
      </c>
      <c r="D85">
        <f>ROUND(VLOOKUP(X85,角色属性总表!AG:AI,3,FALSE)/角色属性总表!$C$35,0)</f>
        <v>245</v>
      </c>
      <c r="E85">
        <f t="shared" si="10"/>
        <v>551</v>
      </c>
      <c r="F85">
        <f t="shared" si="11"/>
        <v>29</v>
      </c>
      <c r="G85">
        <f t="shared" si="12"/>
        <v>6</v>
      </c>
      <c r="H85">
        <v>0</v>
      </c>
      <c r="I85">
        <f t="shared" si="17"/>
        <v>3</v>
      </c>
      <c r="J85">
        <f>VLOOKUP(AA85,角色间职业划分!P:AP,20,FALSE)</f>
        <v>10</v>
      </c>
      <c r="K85">
        <f>IF(X85=500,100,VLOOKUP(AA85,角色间职业划分!P:AP,22,FALSE))</f>
        <v>120</v>
      </c>
      <c r="L85">
        <f>IF(X85=500,K85,VLOOKUP(AA85,角色间职业划分!P:AP,23,FALSE))</f>
        <v>60</v>
      </c>
      <c r="M85">
        <f>VLOOKUP(AA85,角色间职业划分!P:AP,24,FALSE)</f>
        <v>0</v>
      </c>
      <c r="N85">
        <f>VLOOKUP(AA85,角色间职业划分!P:AP,14)*100</f>
        <v>95</v>
      </c>
      <c r="O85">
        <f>VLOOKUP(AA85,角色间职业划分!P:Z,9,FALSE)</f>
        <v>0</v>
      </c>
      <c r="P85">
        <f>VLOOKUP(AA85,角色间职业划分!P:AP,10,FALSE)</f>
        <v>0</v>
      </c>
      <c r="Q85">
        <f>VLOOKUP(AA85,角色间职业划分!P:AP,15,FALSE)</f>
        <v>0</v>
      </c>
      <c r="R85">
        <f>VLOOKUP(AA85,角色间职业划分!P:AP,16,FALSE)</f>
        <v>0</v>
      </c>
      <c r="S85">
        <f>VLOOKUP(AA85,角色间职业划分!P:AP,17,FALSE)</f>
        <v>0</v>
      </c>
      <c r="T85">
        <f>VLOOKUP(AA85,角色间职业划分!P:AP,18,FALSE)</f>
        <v>0</v>
      </c>
      <c r="U85">
        <f>VLOOKUP(AA85,角色间职业划分!P:AP,27,FALSE)</f>
        <v>0</v>
      </c>
      <c r="V85">
        <f t="shared" si="13"/>
        <v>4.9999999999999991</v>
      </c>
      <c r="W85">
        <f>VLOOKUP(AA85,角色间职业划分!P:Q,2,FALSE)</f>
        <v>1</v>
      </c>
      <c r="X85">
        <f t="shared" si="18"/>
        <v>81</v>
      </c>
      <c r="Y85">
        <f>INT(VLOOKUP(X85,角色属性总表!AG:AH,2,FALSE)*角色属性总表!$C$38)</f>
        <v>1638</v>
      </c>
      <c r="AA85">
        <f t="shared" si="19"/>
        <v>1</v>
      </c>
      <c r="AB85">
        <f>VLOOKUP(X85,角色属性总表!AG:AI,2,FALSE)*VLOOKUP(角色等级属性!AA85,角色间职业划分!P:AG,13,FALSE)/角色间职业划分!$AB$9</f>
        <v>1379.3684210526317</v>
      </c>
      <c r="AC85">
        <f>VLOOKUP(X85,角色属性总表!AG:AI,3,FALSE)*VLOOKUP(AA85,角色间职业划分!P:AG,8,FALSE)/角色间职业划分!$W$9</f>
        <v>7098</v>
      </c>
      <c r="AD85">
        <f>VLOOKUP(AA85,角色间职业划分!P:AP,26,FALSE)</f>
        <v>0.4</v>
      </c>
      <c r="AE85">
        <f>VLOOKUP(X85,角色属性总表!I:Q,3,FALSE)</f>
        <v>733.82400000000007</v>
      </c>
      <c r="AF85">
        <f>VLOOKUP(AA85,角色间职业划分!P:AP,11,FALSE)</f>
        <v>0.35</v>
      </c>
      <c r="AG85">
        <f t="shared" si="14"/>
        <v>5392.6027397260268</v>
      </c>
      <c r="AH85">
        <f t="shared" si="15"/>
        <v>735</v>
      </c>
      <c r="AJ85">
        <f t="shared" si="16"/>
        <v>4657.6027397260268</v>
      </c>
      <c r="AK85">
        <v>81</v>
      </c>
    </row>
    <row r="86" spans="1:37" x14ac:dyDescent="0.15">
      <c r="A86">
        <v>82</v>
      </c>
      <c r="B86">
        <f>ROUND(VLOOKUP(X86,角色属性总表!AG:AI,2,FALSE)/角色属性总表!$C$34,0)</f>
        <v>237</v>
      </c>
      <c r="C86">
        <f>ROUND(VLOOKUP(X86,角色属性总表!Y:AE,3,FALSE)/J86,0)</f>
        <v>127</v>
      </c>
      <c r="D86">
        <f>ROUND(VLOOKUP(X86,角色属性总表!AG:AI,3,FALSE)/角色属性总表!$C$35,0)</f>
        <v>247</v>
      </c>
      <c r="E86">
        <f t="shared" si="10"/>
        <v>557</v>
      </c>
      <c r="F86">
        <f t="shared" si="11"/>
        <v>29</v>
      </c>
      <c r="G86">
        <f t="shared" si="12"/>
        <v>6</v>
      </c>
      <c r="H86">
        <v>0</v>
      </c>
      <c r="I86">
        <f t="shared" si="17"/>
        <v>3</v>
      </c>
      <c r="J86">
        <f>VLOOKUP(AA86,角色间职业划分!P:AP,20,FALSE)</f>
        <v>10</v>
      </c>
      <c r="K86">
        <f>IF(X86=500,100,VLOOKUP(AA86,角色间职业划分!P:AP,22,FALSE))</f>
        <v>120</v>
      </c>
      <c r="L86">
        <f>IF(X86=500,K86,VLOOKUP(AA86,角色间职业划分!P:AP,23,FALSE))</f>
        <v>60</v>
      </c>
      <c r="M86">
        <f>VLOOKUP(AA86,角色间职业划分!P:AP,24,FALSE)</f>
        <v>0</v>
      </c>
      <c r="N86">
        <f>VLOOKUP(AA86,角色间职业划分!P:AP,14)*100</f>
        <v>95</v>
      </c>
      <c r="O86">
        <f>VLOOKUP(AA86,角色间职业划分!P:Z,9,FALSE)</f>
        <v>0</v>
      </c>
      <c r="P86">
        <f>VLOOKUP(AA86,角色间职业划分!P:AP,10,FALSE)</f>
        <v>0</v>
      </c>
      <c r="Q86">
        <f>VLOOKUP(AA86,角色间职业划分!P:AP,15,FALSE)</f>
        <v>0</v>
      </c>
      <c r="R86">
        <f>VLOOKUP(AA86,角色间职业划分!P:AP,16,FALSE)</f>
        <v>0</v>
      </c>
      <c r="S86">
        <f>VLOOKUP(AA86,角色间职业划分!P:AP,17,FALSE)</f>
        <v>0</v>
      </c>
      <c r="T86">
        <f>VLOOKUP(AA86,角色间职业划分!P:AP,18,FALSE)</f>
        <v>0</v>
      </c>
      <c r="U86">
        <f>VLOOKUP(AA86,角色间职业划分!P:AP,27,FALSE)</f>
        <v>0</v>
      </c>
      <c r="V86">
        <f t="shared" si="13"/>
        <v>4.9999999999999991</v>
      </c>
      <c r="W86">
        <f>VLOOKUP(AA86,角色间职业划分!P:Q,2,FALSE)</f>
        <v>1</v>
      </c>
      <c r="X86">
        <f t="shared" si="18"/>
        <v>82</v>
      </c>
      <c r="Y86">
        <f>INT(VLOOKUP(X86,角色属性总表!AG:AH,2,FALSE)*角色属性总表!$C$38)</f>
        <v>1656</v>
      </c>
      <c r="AA86">
        <f t="shared" si="19"/>
        <v>1</v>
      </c>
      <c r="AB86">
        <f>VLOOKUP(X86,角色属性总表!AG:AI,2,FALSE)*VLOOKUP(角色等级属性!AA86,角色间职业划分!P:AG,13,FALSE)/角色间职业划分!$AB$9</f>
        <v>1394.5263157894735</v>
      </c>
      <c r="AC86">
        <f>VLOOKUP(X86,角色属性总表!AG:AI,3,FALSE)*VLOOKUP(AA86,角色间职业划分!P:AG,8,FALSE)/角色间职业划分!$W$9</f>
        <v>7176</v>
      </c>
      <c r="AD86">
        <f>VLOOKUP(AA86,角色间职业划分!P:AP,26,FALSE)</f>
        <v>0.4</v>
      </c>
      <c r="AE86">
        <f>VLOOKUP(X86,角色属性总表!I:Q,3,FALSE)</f>
        <v>741.88799999999992</v>
      </c>
      <c r="AF86">
        <f>VLOOKUP(AA86,角色间职业划分!P:AP,11,FALSE)</f>
        <v>0.35</v>
      </c>
      <c r="AG86">
        <f t="shared" si="14"/>
        <v>5505.3039723248176</v>
      </c>
      <c r="AH86">
        <f t="shared" si="15"/>
        <v>741</v>
      </c>
      <c r="AJ86">
        <f t="shared" si="16"/>
        <v>4764.3039723248176</v>
      </c>
      <c r="AK86">
        <v>82</v>
      </c>
    </row>
    <row r="87" spans="1:37" x14ac:dyDescent="0.15">
      <c r="A87">
        <v>83</v>
      </c>
      <c r="B87">
        <f>ROUND(VLOOKUP(X87,角色属性总表!AG:AI,2,FALSE)/角色属性总表!$C$34,0)</f>
        <v>239</v>
      </c>
      <c r="C87">
        <f>ROUND(VLOOKUP(X87,角色属性总表!Y:AE,3,FALSE)/J87,0)</f>
        <v>129</v>
      </c>
      <c r="D87">
        <f>ROUND(VLOOKUP(X87,角色属性总表!AG:AI,3,FALSE)/角色属性总表!$C$35,0)</f>
        <v>250</v>
      </c>
      <c r="E87">
        <f t="shared" si="10"/>
        <v>563</v>
      </c>
      <c r="F87">
        <f t="shared" si="11"/>
        <v>29</v>
      </c>
      <c r="G87">
        <f t="shared" si="12"/>
        <v>6</v>
      </c>
      <c r="H87">
        <v>0</v>
      </c>
      <c r="I87">
        <f t="shared" si="17"/>
        <v>3</v>
      </c>
      <c r="J87">
        <f>VLOOKUP(AA87,角色间职业划分!P:AP,20,FALSE)</f>
        <v>10</v>
      </c>
      <c r="K87">
        <f>IF(X87=500,100,VLOOKUP(AA87,角色间职业划分!P:AP,22,FALSE))</f>
        <v>120</v>
      </c>
      <c r="L87">
        <f>IF(X87=500,K87,VLOOKUP(AA87,角色间职业划分!P:AP,23,FALSE))</f>
        <v>60</v>
      </c>
      <c r="M87">
        <f>VLOOKUP(AA87,角色间职业划分!P:AP,24,FALSE)</f>
        <v>0</v>
      </c>
      <c r="N87">
        <f>VLOOKUP(AA87,角色间职业划分!P:AP,14)*100</f>
        <v>95</v>
      </c>
      <c r="O87">
        <f>VLOOKUP(AA87,角色间职业划分!P:Z,9,FALSE)</f>
        <v>0</v>
      </c>
      <c r="P87">
        <f>VLOOKUP(AA87,角色间职业划分!P:AP,10,FALSE)</f>
        <v>0</v>
      </c>
      <c r="Q87">
        <f>VLOOKUP(AA87,角色间职业划分!P:AP,15,FALSE)</f>
        <v>0</v>
      </c>
      <c r="R87">
        <f>VLOOKUP(AA87,角色间职业划分!P:AP,16,FALSE)</f>
        <v>0</v>
      </c>
      <c r="S87">
        <f>VLOOKUP(AA87,角色间职业划分!P:AP,17,FALSE)</f>
        <v>0</v>
      </c>
      <c r="T87">
        <f>VLOOKUP(AA87,角色间职业划分!P:AP,18,FALSE)</f>
        <v>0</v>
      </c>
      <c r="U87">
        <f>VLOOKUP(AA87,角色间职业划分!P:AP,27,FALSE)</f>
        <v>0</v>
      </c>
      <c r="V87">
        <f t="shared" si="13"/>
        <v>4.9999999999999991</v>
      </c>
      <c r="W87">
        <f>VLOOKUP(AA87,角色间职业划分!P:Q,2,FALSE)</f>
        <v>1</v>
      </c>
      <c r="X87">
        <f t="shared" si="18"/>
        <v>83</v>
      </c>
      <c r="Y87">
        <f>INT(VLOOKUP(X87,角色属性总表!AG:AH,2,FALSE)*角色属性总表!$C$38)</f>
        <v>1674</v>
      </c>
      <c r="AA87">
        <f t="shared" si="19"/>
        <v>1</v>
      </c>
      <c r="AB87">
        <f>VLOOKUP(X87,角色属性总表!AG:AI,2,FALSE)*VLOOKUP(角色等级属性!AA87,角色间职业划分!P:AG,13,FALSE)/角色间职业划分!$AB$9</f>
        <v>1409.6842105263163</v>
      </c>
      <c r="AC87">
        <f>VLOOKUP(X87,角色属性总表!AG:AI,3,FALSE)*VLOOKUP(AA87,角色间职业划分!P:AG,8,FALSE)/角色间职业划分!$W$9</f>
        <v>7254</v>
      </c>
      <c r="AD87">
        <f>VLOOKUP(AA87,角色间职业划分!P:AP,26,FALSE)</f>
        <v>0.4</v>
      </c>
      <c r="AE87">
        <f>VLOOKUP(X87,角色属性总表!I:Q,3,FALSE)</f>
        <v>749.952</v>
      </c>
      <c r="AF87">
        <f>VLOOKUP(AA87,角色间职业划分!P:AP,11,FALSE)</f>
        <v>0.35</v>
      </c>
      <c r="AG87">
        <f t="shared" si="14"/>
        <v>5619.0579597670749</v>
      </c>
      <c r="AH87">
        <f t="shared" si="15"/>
        <v>750</v>
      </c>
      <c r="AJ87">
        <f t="shared" si="16"/>
        <v>4869.0579597670749</v>
      </c>
      <c r="AK87">
        <v>83</v>
      </c>
    </row>
    <row r="88" spans="1:37" x14ac:dyDescent="0.15">
      <c r="A88">
        <v>84</v>
      </c>
      <c r="B88">
        <f>ROUND(VLOOKUP(X88,角色属性总表!AG:AI,2,FALSE)/角色属性总表!$C$34,0)</f>
        <v>242</v>
      </c>
      <c r="C88">
        <f>ROUND(VLOOKUP(X88,角色属性总表!Y:AE,3,FALSE)/J88,0)</f>
        <v>132</v>
      </c>
      <c r="D88">
        <f>ROUND(VLOOKUP(X88,角色属性总表!AG:AI,3,FALSE)/角色属性总表!$C$35,0)</f>
        <v>253</v>
      </c>
      <c r="E88">
        <f t="shared" si="10"/>
        <v>569</v>
      </c>
      <c r="F88">
        <f t="shared" si="11"/>
        <v>29</v>
      </c>
      <c r="G88">
        <f t="shared" si="12"/>
        <v>6</v>
      </c>
      <c r="H88">
        <v>0</v>
      </c>
      <c r="I88">
        <f t="shared" si="17"/>
        <v>3</v>
      </c>
      <c r="J88">
        <f>VLOOKUP(AA88,角色间职业划分!P:AP,20,FALSE)</f>
        <v>10</v>
      </c>
      <c r="K88">
        <f>IF(X88=500,100,VLOOKUP(AA88,角色间职业划分!P:AP,22,FALSE))</f>
        <v>120</v>
      </c>
      <c r="L88">
        <f>IF(X88=500,K88,VLOOKUP(AA88,角色间职业划分!P:AP,23,FALSE))</f>
        <v>60</v>
      </c>
      <c r="M88">
        <f>VLOOKUP(AA88,角色间职业划分!P:AP,24,FALSE)</f>
        <v>0</v>
      </c>
      <c r="N88">
        <f>VLOOKUP(AA88,角色间职业划分!P:AP,14)*100</f>
        <v>95</v>
      </c>
      <c r="O88">
        <f>VLOOKUP(AA88,角色间职业划分!P:Z,9,FALSE)</f>
        <v>0</v>
      </c>
      <c r="P88">
        <f>VLOOKUP(AA88,角色间职业划分!P:AP,10,FALSE)</f>
        <v>0</v>
      </c>
      <c r="Q88">
        <f>VLOOKUP(AA88,角色间职业划分!P:AP,15,FALSE)</f>
        <v>0</v>
      </c>
      <c r="R88">
        <f>VLOOKUP(AA88,角色间职业划分!P:AP,16,FALSE)</f>
        <v>0</v>
      </c>
      <c r="S88">
        <f>VLOOKUP(AA88,角色间职业划分!P:AP,17,FALSE)</f>
        <v>0</v>
      </c>
      <c r="T88">
        <f>VLOOKUP(AA88,角色间职业划分!P:AP,18,FALSE)</f>
        <v>0</v>
      </c>
      <c r="U88">
        <f>VLOOKUP(AA88,角色间职业划分!P:AP,27,FALSE)</f>
        <v>0</v>
      </c>
      <c r="V88">
        <f t="shared" si="13"/>
        <v>4.9999999999999991</v>
      </c>
      <c r="W88">
        <f>VLOOKUP(AA88,角色间职业划分!P:Q,2,FALSE)</f>
        <v>1</v>
      </c>
      <c r="X88">
        <f t="shared" si="18"/>
        <v>84</v>
      </c>
      <c r="Y88">
        <f>INT(VLOOKUP(X88,角色属性总表!AG:AH,2,FALSE)*角色属性总表!$C$38)</f>
        <v>1692</v>
      </c>
      <c r="AA88">
        <f t="shared" si="19"/>
        <v>1</v>
      </c>
      <c r="AB88">
        <f>VLOOKUP(X88,角色属性总表!AG:AI,2,FALSE)*VLOOKUP(角色等级属性!AA88,角色间职业划分!P:AG,13,FALSE)/角色间职业划分!$AB$9</f>
        <v>1424.8421052631581</v>
      </c>
      <c r="AC88">
        <f>VLOOKUP(X88,角色属性总表!AG:AI,3,FALSE)*VLOOKUP(AA88,角色间职业划分!P:AG,8,FALSE)/角色间职业划分!$W$9</f>
        <v>7332</v>
      </c>
      <c r="AD88">
        <f>VLOOKUP(AA88,角色间职业划分!P:AP,26,FALSE)</f>
        <v>0.4</v>
      </c>
      <c r="AE88">
        <f>VLOOKUP(X88,角色属性总表!I:Q,3,FALSE)</f>
        <v>758.01599999999996</v>
      </c>
      <c r="AF88">
        <f>VLOOKUP(AA88,角色间职业划分!P:AP,11,FALSE)</f>
        <v>0.35</v>
      </c>
      <c r="AG88">
        <f t="shared" si="14"/>
        <v>5733.8648533794221</v>
      </c>
      <c r="AH88">
        <f t="shared" si="15"/>
        <v>759</v>
      </c>
      <c r="AJ88">
        <f t="shared" si="16"/>
        <v>4974.8648533794221</v>
      </c>
      <c r="AK88">
        <v>84</v>
      </c>
    </row>
    <row r="89" spans="1:37" x14ac:dyDescent="0.15">
      <c r="A89">
        <v>85</v>
      </c>
      <c r="B89">
        <f>ROUND(VLOOKUP(X89,角色属性总表!AG:AI,2,FALSE)/角色属性总表!$C$34,0)</f>
        <v>244</v>
      </c>
      <c r="C89">
        <f>ROUND(VLOOKUP(X89,角色属性总表!Y:AE,3,FALSE)/J89,0)</f>
        <v>134</v>
      </c>
      <c r="D89">
        <f>ROUND(VLOOKUP(X89,角色属性总表!AG:AI,3,FALSE)/角色属性总表!$C$35,0)</f>
        <v>255</v>
      </c>
      <c r="E89">
        <f t="shared" si="10"/>
        <v>576</v>
      </c>
      <c r="F89">
        <f t="shared" si="11"/>
        <v>29</v>
      </c>
      <c r="G89">
        <f t="shared" si="12"/>
        <v>6</v>
      </c>
      <c r="H89">
        <v>0</v>
      </c>
      <c r="I89">
        <f t="shared" si="17"/>
        <v>3</v>
      </c>
      <c r="J89">
        <f>VLOOKUP(AA89,角色间职业划分!P:AP,20,FALSE)</f>
        <v>10</v>
      </c>
      <c r="K89">
        <f>IF(X89=500,100,VLOOKUP(AA89,角色间职业划分!P:AP,22,FALSE))</f>
        <v>120</v>
      </c>
      <c r="L89">
        <f>IF(X89=500,K89,VLOOKUP(AA89,角色间职业划分!P:AP,23,FALSE))</f>
        <v>60</v>
      </c>
      <c r="M89">
        <f>VLOOKUP(AA89,角色间职业划分!P:AP,24,FALSE)</f>
        <v>0</v>
      </c>
      <c r="N89">
        <f>VLOOKUP(AA89,角色间职业划分!P:AP,14)*100</f>
        <v>95</v>
      </c>
      <c r="O89">
        <f>VLOOKUP(AA89,角色间职业划分!P:Z,9,FALSE)</f>
        <v>0</v>
      </c>
      <c r="P89">
        <f>VLOOKUP(AA89,角色间职业划分!P:AP,10,FALSE)</f>
        <v>0</v>
      </c>
      <c r="Q89">
        <f>VLOOKUP(AA89,角色间职业划分!P:AP,15,FALSE)</f>
        <v>0</v>
      </c>
      <c r="R89">
        <f>VLOOKUP(AA89,角色间职业划分!P:AP,16,FALSE)</f>
        <v>0</v>
      </c>
      <c r="S89">
        <f>VLOOKUP(AA89,角色间职业划分!P:AP,17,FALSE)</f>
        <v>0</v>
      </c>
      <c r="T89">
        <f>VLOOKUP(AA89,角色间职业划分!P:AP,18,FALSE)</f>
        <v>0</v>
      </c>
      <c r="U89">
        <f>VLOOKUP(AA89,角色间职业划分!P:AP,27,FALSE)</f>
        <v>0</v>
      </c>
      <c r="V89">
        <f t="shared" si="13"/>
        <v>4.9999999999999991</v>
      </c>
      <c r="W89">
        <f>VLOOKUP(AA89,角色间职业划分!P:Q,2,FALSE)</f>
        <v>1</v>
      </c>
      <c r="X89">
        <f t="shared" si="18"/>
        <v>85</v>
      </c>
      <c r="Y89">
        <f>INT(VLOOKUP(X89,角色属性总表!AG:AH,2,FALSE)*角色属性总表!$C$38)</f>
        <v>1710</v>
      </c>
      <c r="AA89">
        <f t="shared" si="19"/>
        <v>1</v>
      </c>
      <c r="AB89">
        <f>VLOOKUP(X89,角色属性总表!AG:AI,2,FALSE)*VLOOKUP(角色等级属性!AA89,角色间职业划分!P:AG,13,FALSE)/角色间职业划分!$AB$9</f>
        <v>1440.0000000000002</v>
      </c>
      <c r="AC89">
        <f>VLOOKUP(X89,角色属性总表!AG:AI,3,FALSE)*VLOOKUP(AA89,角色间职业划分!P:AG,8,FALSE)/角色间职业划分!$W$9</f>
        <v>7410</v>
      </c>
      <c r="AD89">
        <f>VLOOKUP(AA89,角色间职业划分!P:AP,26,FALSE)</f>
        <v>0.4</v>
      </c>
      <c r="AE89">
        <f>VLOOKUP(X89,角色属性总表!I:Q,3,FALSE)</f>
        <v>766.08</v>
      </c>
      <c r="AF89">
        <f>VLOOKUP(AA89,角色间职业划分!P:AP,11,FALSE)</f>
        <v>0.35</v>
      </c>
      <c r="AG89">
        <f t="shared" si="14"/>
        <v>5849.7248574958685</v>
      </c>
      <c r="AH89">
        <f t="shared" si="15"/>
        <v>765</v>
      </c>
      <c r="AJ89">
        <f t="shared" si="16"/>
        <v>5084.7248574958685</v>
      </c>
      <c r="AK89">
        <v>85</v>
      </c>
    </row>
    <row r="90" spans="1:37" x14ac:dyDescent="0.15">
      <c r="A90">
        <v>86</v>
      </c>
      <c r="B90">
        <f>ROUND(VLOOKUP(X90,角色属性总表!AG:AI,2,FALSE)/角色属性总表!$C$34,0)</f>
        <v>247</v>
      </c>
      <c r="C90">
        <f>ROUND(VLOOKUP(X90,角色属性总表!Y:AE,3,FALSE)/J90,0)</f>
        <v>137</v>
      </c>
      <c r="D90">
        <f>ROUND(VLOOKUP(X90,角色属性总表!AG:AI,3,FALSE)/角色属性总表!$C$35,0)</f>
        <v>258</v>
      </c>
      <c r="E90">
        <f t="shared" si="10"/>
        <v>582</v>
      </c>
      <c r="F90">
        <f t="shared" si="11"/>
        <v>29</v>
      </c>
      <c r="G90">
        <f t="shared" si="12"/>
        <v>6</v>
      </c>
      <c r="H90">
        <v>0</v>
      </c>
      <c r="I90">
        <f t="shared" si="17"/>
        <v>3</v>
      </c>
      <c r="J90">
        <f>VLOOKUP(AA90,角色间职业划分!P:AP,20,FALSE)</f>
        <v>10</v>
      </c>
      <c r="K90">
        <f>IF(X90=500,100,VLOOKUP(AA90,角色间职业划分!P:AP,22,FALSE))</f>
        <v>120</v>
      </c>
      <c r="L90">
        <f>IF(X90=500,K90,VLOOKUP(AA90,角色间职业划分!P:AP,23,FALSE))</f>
        <v>60</v>
      </c>
      <c r="M90">
        <f>VLOOKUP(AA90,角色间职业划分!P:AP,24,FALSE)</f>
        <v>0</v>
      </c>
      <c r="N90">
        <f>VLOOKUP(AA90,角色间职业划分!P:AP,14)*100</f>
        <v>95</v>
      </c>
      <c r="O90">
        <f>VLOOKUP(AA90,角色间职业划分!P:Z,9,FALSE)</f>
        <v>0</v>
      </c>
      <c r="P90">
        <f>VLOOKUP(AA90,角色间职业划分!P:AP,10,FALSE)</f>
        <v>0</v>
      </c>
      <c r="Q90">
        <f>VLOOKUP(AA90,角色间职业划分!P:AP,15,FALSE)</f>
        <v>0</v>
      </c>
      <c r="R90">
        <f>VLOOKUP(AA90,角色间职业划分!P:AP,16,FALSE)</f>
        <v>0</v>
      </c>
      <c r="S90">
        <f>VLOOKUP(AA90,角色间职业划分!P:AP,17,FALSE)</f>
        <v>0</v>
      </c>
      <c r="T90">
        <f>VLOOKUP(AA90,角色间职业划分!P:AP,18,FALSE)</f>
        <v>0</v>
      </c>
      <c r="U90">
        <f>VLOOKUP(AA90,角色间职业划分!P:AP,27,FALSE)</f>
        <v>0</v>
      </c>
      <c r="V90">
        <f t="shared" si="13"/>
        <v>4.9999999999999991</v>
      </c>
      <c r="W90">
        <f>VLOOKUP(AA90,角色间职业划分!P:Q,2,FALSE)</f>
        <v>1</v>
      </c>
      <c r="X90">
        <f t="shared" si="18"/>
        <v>86</v>
      </c>
      <c r="Y90">
        <f>INT(VLOOKUP(X90,角色属性总表!AG:AH,2,FALSE)*角色属性总表!$C$38)</f>
        <v>1728</v>
      </c>
      <c r="AA90">
        <f t="shared" si="19"/>
        <v>1</v>
      </c>
      <c r="AB90">
        <f>VLOOKUP(X90,角色属性总表!AG:AI,2,FALSE)*VLOOKUP(角色等级属性!AA90,角色间职业划分!P:AG,13,FALSE)/角色间职业划分!$AB$9</f>
        <v>1455.1578947368423</v>
      </c>
      <c r="AC90">
        <f>VLOOKUP(X90,角色属性总表!AG:AI,3,FALSE)*VLOOKUP(AA90,角色间职业划分!P:AG,8,FALSE)/角色间职业划分!$W$9</f>
        <v>7488</v>
      </c>
      <c r="AD90">
        <f>VLOOKUP(AA90,角色间职业划分!P:AP,26,FALSE)</f>
        <v>0.4</v>
      </c>
      <c r="AE90">
        <f>VLOOKUP(X90,角色属性总表!I:Q,3,FALSE)</f>
        <v>774.14400000000001</v>
      </c>
      <c r="AF90">
        <f>VLOOKUP(AA90,角色间职业划分!P:AP,11,FALSE)</f>
        <v>0.35</v>
      </c>
      <c r="AG90">
        <f t="shared" si="14"/>
        <v>5966.6382281684428</v>
      </c>
      <c r="AH90">
        <f t="shared" si="15"/>
        <v>774</v>
      </c>
      <c r="AJ90">
        <f t="shared" si="16"/>
        <v>5192.6382281684428</v>
      </c>
      <c r="AK90">
        <v>86</v>
      </c>
    </row>
    <row r="91" spans="1:37" x14ac:dyDescent="0.15">
      <c r="A91">
        <v>87</v>
      </c>
      <c r="B91">
        <f>ROUND(VLOOKUP(X91,角色属性总表!AG:AI,2,FALSE)/角色属性总表!$C$34,0)</f>
        <v>249</v>
      </c>
      <c r="C91">
        <f>ROUND(VLOOKUP(X91,角色属性总表!Y:AE,3,FALSE)/J91,0)</f>
        <v>139</v>
      </c>
      <c r="D91">
        <f>ROUND(VLOOKUP(X91,角色属性总表!AG:AI,3,FALSE)/角色属性总表!$C$35,0)</f>
        <v>261</v>
      </c>
      <c r="E91">
        <f t="shared" si="10"/>
        <v>588</v>
      </c>
      <c r="F91">
        <f t="shared" si="11"/>
        <v>29</v>
      </c>
      <c r="G91">
        <f t="shared" si="12"/>
        <v>6</v>
      </c>
      <c r="H91">
        <v>0</v>
      </c>
      <c r="I91">
        <f t="shared" si="17"/>
        <v>3</v>
      </c>
      <c r="J91">
        <f>VLOOKUP(AA91,角色间职业划分!P:AP,20,FALSE)</f>
        <v>10</v>
      </c>
      <c r="K91">
        <f>IF(X91=500,100,VLOOKUP(AA91,角色间职业划分!P:AP,22,FALSE))</f>
        <v>120</v>
      </c>
      <c r="L91">
        <f>IF(X91=500,K91,VLOOKUP(AA91,角色间职业划分!P:AP,23,FALSE))</f>
        <v>60</v>
      </c>
      <c r="M91">
        <f>VLOOKUP(AA91,角色间职业划分!P:AP,24,FALSE)</f>
        <v>0</v>
      </c>
      <c r="N91">
        <f>VLOOKUP(AA91,角色间职业划分!P:AP,14)*100</f>
        <v>95</v>
      </c>
      <c r="O91">
        <f>VLOOKUP(AA91,角色间职业划分!P:Z,9,FALSE)</f>
        <v>0</v>
      </c>
      <c r="P91">
        <f>VLOOKUP(AA91,角色间职业划分!P:AP,10,FALSE)</f>
        <v>0</v>
      </c>
      <c r="Q91">
        <f>VLOOKUP(AA91,角色间职业划分!P:AP,15,FALSE)</f>
        <v>0</v>
      </c>
      <c r="R91">
        <f>VLOOKUP(AA91,角色间职业划分!P:AP,16,FALSE)</f>
        <v>0</v>
      </c>
      <c r="S91">
        <f>VLOOKUP(AA91,角色间职业划分!P:AP,17,FALSE)</f>
        <v>0</v>
      </c>
      <c r="T91">
        <f>VLOOKUP(AA91,角色间职业划分!P:AP,18,FALSE)</f>
        <v>0</v>
      </c>
      <c r="U91">
        <f>VLOOKUP(AA91,角色间职业划分!P:AP,27,FALSE)</f>
        <v>0</v>
      </c>
      <c r="V91">
        <f t="shared" si="13"/>
        <v>4.9999999999999991</v>
      </c>
      <c r="W91">
        <f>VLOOKUP(AA91,角色间职业划分!P:Q,2,FALSE)</f>
        <v>1</v>
      </c>
      <c r="X91">
        <f t="shared" si="18"/>
        <v>87</v>
      </c>
      <c r="Y91">
        <f>INT(VLOOKUP(X91,角色属性总表!AG:AH,2,FALSE)*角色属性总表!$C$38)</f>
        <v>1746</v>
      </c>
      <c r="AA91">
        <f t="shared" si="19"/>
        <v>1</v>
      </c>
      <c r="AB91">
        <f>VLOOKUP(X91,角色属性总表!AG:AI,2,FALSE)*VLOOKUP(角色等级属性!AA91,角色间职业划分!P:AG,13,FALSE)/角色间职业划分!$AB$9</f>
        <v>1470.3157894736842</v>
      </c>
      <c r="AC91">
        <f>VLOOKUP(X91,角色属性总表!AG:AI,3,FALSE)*VLOOKUP(AA91,角色间职业划分!P:AG,8,FALSE)/角色间职业划分!$W$9</f>
        <v>7566</v>
      </c>
      <c r="AD91">
        <f>VLOOKUP(AA91,角色间职业划分!P:AP,26,FALSE)</f>
        <v>0.4</v>
      </c>
      <c r="AE91">
        <f>VLOOKUP(X91,角色属性总表!I:Q,3,FALSE)</f>
        <v>782.20799999999997</v>
      </c>
      <c r="AF91">
        <f>VLOOKUP(AA91,角色间职业划分!P:AP,11,FALSE)</f>
        <v>0.35</v>
      </c>
      <c r="AG91">
        <f t="shared" si="14"/>
        <v>6084.6052719335185</v>
      </c>
      <c r="AH91">
        <f t="shared" si="15"/>
        <v>783</v>
      </c>
      <c r="AJ91">
        <f t="shared" si="16"/>
        <v>5301.6052719335185</v>
      </c>
      <c r="AK91">
        <v>87</v>
      </c>
    </row>
    <row r="92" spans="1:37" x14ac:dyDescent="0.15">
      <c r="A92">
        <v>88</v>
      </c>
      <c r="B92">
        <f>ROUND(VLOOKUP(X92,角色属性总表!AG:AI,2,FALSE)/角色属性总表!$C$34,0)</f>
        <v>252</v>
      </c>
      <c r="C92">
        <f>ROUND(VLOOKUP(X92,角色属性总表!Y:AE,3,FALSE)/J92,0)</f>
        <v>142</v>
      </c>
      <c r="D92">
        <f>ROUND(VLOOKUP(X92,角色属性总表!AG:AI,3,FALSE)/角色属性总表!$C$35,0)</f>
        <v>263</v>
      </c>
      <c r="E92">
        <f t="shared" si="10"/>
        <v>594</v>
      </c>
      <c r="F92">
        <f t="shared" si="11"/>
        <v>29</v>
      </c>
      <c r="G92">
        <f t="shared" si="12"/>
        <v>6</v>
      </c>
      <c r="H92">
        <v>0</v>
      </c>
      <c r="I92">
        <f t="shared" si="17"/>
        <v>3</v>
      </c>
      <c r="J92">
        <f>VLOOKUP(AA92,角色间职业划分!P:AP,20,FALSE)</f>
        <v>10</v>
      </c>
      <c r="K92">
        <f>IF(X92=500,100,VLOOKUP(AA92,角色间职业划分!P:AP,22,FALSE))</f>
        <v>120</v>
      </c>
      <c r="L92">
        <f>IF(X92=500,K92,VLOOKUP(AA92,角色间职业划分!P:AP,23,FALSE))</f>
        <v>60</v>
      </c>
      <c r="M92">
        <f>VLOOKUP(AA92,角色间职业划分!P:AP,24,FALSE)</f>
        <v>0</v>
      </c>
      <c r="N92">
        <f>VLOOKUP(AA92,角色间职业划分!P:AP,14)*100</f>
        <v>95</v>
      </c>
      <c r="O92">
        <f>VLOOKUP(AA92,角色间职业划分!P:Z,9,FALSE)</f>
        <v>0</v>
      </c>
      <c r="P92">
        <f>VLOOKUP(AA92,角色间职业划分!P:AP,10,FALSE)</f>
        <v>0</v>
      </c>
      <c r="Q92">
        <f>VLOOKUP(AA92,角色间职业划分!P:AP,15,FALSE)</f>
        <v>0</v>
      </c>
      <c r="R92">
        <f>VLOOKUP(AA92,角色间职业划分!P:AP,16,FALSE)</f>
        <v>0</v>
      </c>
      <c r="S92">
        <f>VLOOKUP(AA92,角色间职业划分!P:AP,17,FALSE)</f>
        <v>0</v>
      </c>
      <c r="T92">
        <f>VLOOKUP(AA92,角色间职业划分!P:AP,18,FALSE)</f>
        <v>0</v>
      </c>
      <c r="U92">
        <f>VLOOKUP(AA92,角色间职业划分!P:AP,27,FALSE)</f>
        <v>0</v>
      </c>
      <c r="V92">
        <f t="shared" si="13"/>
        <v>4.9999999999999991</v>
      </c>
      <c r="W92">
        <f>VLOOKUP(AA92,角色间职业划分!P:Q,2,FALSE)</f>
        <v>1</v>
      </c>
      <c r="X92">
        <f t="shared" si="18"/>
        <v>88</v>
      </c>
      <c r="Y92">
        <f>INT(VLOOKUP(X92,角色属性总表!AG:AH,2,FALSE)*角色属性总表!$C$38)</f>
        <v>1764</v>
      </c>
      <c r="AA92">
        <f t="shared" si="19"/>
        <v>1</v>
      </c>
      <c r="AB92">
        <f>VLOOKUP(X92,角色属性总表!AG:AI,2,FALSE)*VLOOKUP(角色等级属性!AA92,角色间职业划分!P:AG,13,FALSE)/角色间职业划分!$AB$9</f>
        <v>1485.4736842105265</v>
      </c>
      <c r="AC92">
        <f>VLOOKUP(X92,角色属性总表!AG:AI,3,FALSE)*VLOOKUP(AA92,角色间职业划分!P:AG,8,FALSE)/角色间职业划分!$W$9</f>
        <v>7644</v>
      </c>
      <c r="AD92">
        <f>VLOOKUP(AA92,角色间职业划分!P:AP,26,FALSE)</f>
        <v>0.4</v>
      </c>
      <c r="AE92">
        <f>VLOOKUP(X92,角色属性总表!I:Q,3,FALSE)</f>
        <v>790.27200000000016</v>
      </c>
      <c r="AF92">
        <f>VLOOKUP(AA92,角色间职业划分!P:AP,11,FALSE)</f>
        <v>0.35</v>
      </c>
      <c r="AG92">
        <f t="shared" si="14"/>
        <v>6203.6263446309567</v>
      </c>
      <c r="AH92">
        <f t="shared" si="15"/>
        <v>789</v>
      </c>
      <c r="AJ92">
        <f t="shared" si="16"/>
        <v>5414.6263446309567</v>
      </c>
      <c r="AK92">
        <v>88</v>
      </c>
    </row>
    <row r="93" spans="1:37" x14ac:dyDescent="0.15">
      <c r="A93">
        <v>89</v>
      </c>
      <c r="B93">
        <f>ROUND(VLOOKUP(X93,角色属性总表!AG:AI,2,FALSE)/角色属性总表!$C$34,0)</f>
        <v>255</v>
      </c>
      <c r="C93">
        <f>ROUND(VLOOKUP(X93,角色属性总表!Y:AE,3,FALSE)/J93,0)</f>
        <v>145</v>
      </c>
      <c r="D93">
        <f>ROUND(VLOOKUP(X93,角色属性总表!AG:AI,3,FALSE)/角色属性总表!$C$35,0)</f>
        <v>266</v>
      </c>
      <c r="E93">
        <f t="shared" si="10"/>
        <v>600</v>
      </c>
      <c r="F93">
        <f t="shared" si="11"/>
        <v>29</v>
      </c>
      <c r="G93">
        <f t="shared" si="12"/>
        <v>6</v>
      </c>
      <c r="H93">
        <v>0</v>
      </c>
      <c r="I93">
        <f t="shared" si="17"/>
        <v>3</v>
      </c>
      <c r="J93">
        <f>VLOOKUP(AA93,角色间职业划分!P:AP,20,FALSE)</f>
        <v>10</v>
      </c>
      <c r="K93">
        <f>IF(X93=500,100,VLOOKUP(AA93,角色间职业划分!P:AP,22,FALSE))</f>
        <v>120</v>
      </c>
      <c r="L93">
        <f>IF(X93=500,K93,VLOOKUP(AA93,角色间职业划分!P:AP,23,FALSE))</f>
        <v>60</v>
      </c>
      <c r="M93">
        <f>VLOOKUP(AA93,角色间职业划分!P:AP,24,FALSE)</f>
        <v>0</v>
      </c>
      <c r="N93">
        <f>VLOOKUP(AA93,角色间职业划分!P:AP,14)*100</f>
        <v>95</v>
      </c>
      <c r="O93">
        <f>VLOOKUP(AA93,角色间职业划分!P:Z,9,FALSE)</f>
        <v>0</v>
      </c>
      <c r="P93">
        <f>VLOOKUP(AA93,角色间职业划分!P:AP,10,FALSE)</f>
        <v>0</v>
      </c>
      <c r="Q93">
        <f>VLOOKUP(AA93,角色间职业划分!P:AP,15,FALSE)</f>
        <v>0</v>
      </c>
      <c r="R93">
        <f>VLOOKUP(AA93,角色间职业划分!P:AP,16,FALSE)</f>
        <v>0</v>
      </c>
      <c r="S93">
        <f>VLOOKUP(AA93,角色间职业划分!P:AP,17,FALSE)</f>
        <v>0</v>
      </c>
      <c r="T93">
        <f>VLOOKUP(AA93,角色间职业划分!P:AP,18,FALSE)</f>
        <v>0</v>
      </c>
      <c r="U93">
        <f>VLOOKUP(AA93,角色间职业划分!P:AP,27,FALSE)</f>
        <v>0</v>
      </c>
      <c r="V93">
        <f t="shared" si="13"/>
        <v>4.9999999999999991</v>
      </c>
      <c r="W93">
        <f>VLOOKUP(AA93,角色间职业划分!P:Q,2,FALSE)</f>
        <v>1</v>
      </c>
      <c r="X93">
        <f t="shared" si="18"/>
        <v>89</v>
      </c>
      <c r="Y93">
        <f>INT(VLOOKUP(X93,角色属性总表!AG:AH,2,FALSE)*角色属性总表!$C$38)</f>
        <v>1782</v>
      </c>
      <c r="AA93">
        <f t="shared" si="19"/>
        <v>1</v>
      </c>
      <c r="AB93">
        <f>VLOOKUP(X93,角色属性总表!AG:AI,2,FALSE)*VLOOKUP(角色等级属性!AA93,角色间职业划分!P:AG,13,FALSE)/角色间职业划分!$AB$9</f>
        <v>1500.6315789473686</v>
      </c>
      <c r="AC93">
        <f>VLOOKUP(X93,角色属性总表!AG:AI,3,FALSE)*VLOOKUP(AA93,角色间职业划分!P:AG,8,FALSE)/角色间职业划分!$W$9</f>
        <v>7722</v>
      </c>
      <c r="AD93">
        <f>VLOOKUP(AA93,角色间职业划分!P:AP,26,FALSE)</f>
        <v>0.4</v>
      </c>
      <c r="AE93">
        <f>VLOOKUP(X93,角色属性总表!I:Q,3,FALSE)</f>
        <v>798.33600000000001</v>
      </c>
      <c r="AF93">
        <f>VLOOKUP(AA93,角色间职业划分!P:AP,11,FALSE)</f>
        <v>0.35</v>
      </c>
      <c r="AG93">
        <f t="shared" si="14"/>
        <v>6323.7018502732935</v>
      </c>
      <c r="AH93">
        <f t="shared" si="15"/>
        <v>798</v>
      </c>
      <c r="AJ93">
        <f t="shared" si="16"/>
        <v>5525.7018502732935</v>
      </c>
      <c r="AK93">
        <v>89</v>
      </c>
    </row>
    <row r="94" spans="1:37" x14ac:dyDescent="0.15">
      <c r="A94">
        <v>90</v>
      </c>
      <c r="B94">
        <f>ROUND(VLOOKUP(X94,角色属性总表!AG:AI,2,FALSE)/角色属性总表!$C$34,0)</f>
        <v>257</v>
      </c>
      <c r="C94">
        <f>ROUND(VLOOKUP(X94,角色属性总表!Y:AE,3,FALSE)/J94,0)</f>
        <v>147</v>
      </c>
      <c r="D94">
        <f>ROUND(VLOOKUP(X94,角色属性总表!AG:AI,3,FALSE)/角色属性总表!$C$35,0)</f>
        <v>269</v>
      </c>
      <c r="E94">
        <f t="shared" si="10"/>
        <v>606</v>
      </c>
      <c r="F94">
        <f t="shared" si="11"/>
        <v>29</v>
      </c>
      <c r="G94">
        <f t="shared" si="12"/>
        <v>6</v>
      </c>
      <c r="H94">
        <v>0</v>
      </c>
      <c r="I94">
        <f t="shared" si="17"/>
        <v>3</v>
      </c>
      <c r="J94">
        <f>VLOOKUP(AA94,角色间职业划分!P:AP,20,FALSE)</f>
        <v>10</v>
      </c>
      <c r="K94">
        <f>IF(X94=500,100,VLOOKUP(AA94,角色间职业划分!P:AP,22,FALSE))</f>
        <v>120</v>
      </c>
      <c r="L94">
        <f>IF(X94=500,K94,VLOOKUP(AA94,角色间职业划分!P:AP,23,FALSE))</f>
        <v>60</v>
      </c>
      <c r="M94">
        <f>VLOOKUP(AA94,角色间职业划分!P:AP,24,FALSE)</f>
        <v>0</v>
      </c>
      <c r="N94">
        <f>VLOOKUP(AA94,角色间职业划分!P:AP,14)*100</f>
        <v>95</v>
      </c>
      <c r="O94">
        <f>VLOOKUP(AA94,角色间职业划分!P:Z,9,FALSE)</f>
        <v>0</v>
      </c>
      <c r="P94">
        <f>VLOOKUP(AA94,角色间职业划分!P:AP,10,FALSE)</f>
        <v>0</v>
      </c>
      <c r="Q94">
        <f>VLOOKUP(AA94,角色间职业划分!P:AP,15,FALSE)</f>
        <v>0</v>
      </c>
      <c r="R94">
        <f>VLOOKUP(AA94,角色间职业划分!P:AP,16,FALSE)</f>
        <v>0</v>
      </c>
      <c r="S94">
        <f>VLOOKUP(AA94,角色间职业划分!P:AP,17,FALSE)</f>
        <v>0</v>
      </c>
      <c r="T94">
        <f>VLOOKUP(AA94,角色间职业划分!P:AP,18,FALSE)</f>
        <v>0</v>
      </c>
      <c r="U94">
        <f>VLOOKUP(AA94,角色间职业划分!P:AP,27,FALSE)</f>
        <v>0</v>
      </c>
      <c r="V94">
        <f t="shared" si="13"/>
        <v>4.9999999999999991</v>
      </c>
      <c r="W94">
        <f>VLOOKUP(AA94,角色间职业划分!P:Q,2,FALSE)</f>
        <v>1</v>
      </c>
      <c r="X94">
        <f t="shared" si="18"/>
        <v>90</v>
      </c>
      <c r="Y94">
        <f>INT(VLOOKUP(X94,角色属性总表!AG:AH,2,FALSE)*角色属性总表!$C$38)</f>
        <v>1800</v>
      </c>
      <c r="AA94">
        <f t="shared" si="19"/>
        <v>1</v>
      </c>
      <c r="AB94">
        <f>VLOOKUP(X94,角色属性总表!AG:AI,2,FALSE)*VLOOKUP(角色等级属性!AA94,角色间职业划分!P:AG,13,FALSE)/角色间职业划分!$AB$9</f>
        <v>1515.7894736842106</v>
      </c>
      <c r="AC94">
        <f>VLOOKUP(X94,角色属性总表!AG:AI,3,FALSE)*VLOOKUP(AA94,角色间职业划分!P:AG,8,FALSE)/角色间职业划分!$W$9</f>
        <v>7800</v>
      </c>
      <c r="AD94">
        <f>VLOOKUP(AA94,角色间职业划分!P:AP,26,FALSE)</f>
        <v>0.4</v>
      </c>
      <c r="AE94">
        <f>VLOOKUP(X94,角色属性总表!I:Q,3,FALSE)</f>
        <v>806.40000000000009</v>
      </c>
      <c r="AF94">
        <f>VLOOKUP(AA94,角色间职业划分!P:AP,11,FALSE)</f>
        <v>0.35</v>
      </c>
      <c r="AG94">
        <f t="shared" si="14"/>
        <v>6444.8322399624567</v>
      </c>
      <c r="AH94">
        <f t="shared" si="15"/>
        <v>807</v>
      </c>
      <c r="AJ94">
        <f t="shared" si="16"/>
        <v>5637.8322399624567</v>
      </c>
      <c r="AK94">
        <v>90</v>
      </c>
    </row>
    <row r="95" spans="1:37" x14ac:dyDescent="0.15">
      <c r="A95">
        <v>91</v>
      </c>
      <c r="B95">
        <f>ROUND(VLOOKUP(X95,角色属性总表!AG:AI,2,FALSE)/角色属性总表!$C$34,0)</f>
        <v>260</v>
      </c>
      <c r="C95">
        <f>ROUND(VLOOKUP(X95,角色属性总表!Y:AE,3,FALSE)/J95,0)</f>
        <v>150</v>
      </c>
      <c r="D95">
        <f>ROUND(VLOOKUP(X95,角色属性总表!AG:AI,3,FALSE)/角色属性总表!$C$35,0)</f>
        <v>271</v>
      </c>
      <c r="E95">
        <f t="shared" si="10"/>
        <v>612</v>
      </c>
      <c r="F95">
        <f t="shared" si="11"/>
        <v>29</v>
      </c>
      <c r="G95">
        <f t="shared" si="12"/>
        <v>6</v>
      </c>
      <c r="H95">
        <v>0</v>
      </c>
      <c r="I95">
        <f t="shared" si="17"/>
        <v>3</v>
      </c>
      <c r="J95">
        <f>VLOOKUP(AA95,角色间职业划分!P:AP,20,FALSE)</f>
        <v>10</v>
      </c>
      <c r="K95">
        <f>IF(X95=500,100,VLOOKUP(AA95,角色间职业划分!P:AP,22,FALSE))</f>
        <v>120</v>
      </c>
      <c r="L95">
        <f>IF(X95=500,K95,VLOOKUP(AA95,角色间职业划分!P:AP,23,FALSE))</f>
        <v>60</v>
      </c>
      <c r="M95">
        <f>VLOOKUP(AA95,角色间职业划分!P:AP,24,FALSE)</f>
        <v>0</v>
      </c>
      <c r="N95">
        <f>VLOOKUP(AA95,角色间职业划分!P:AP,14)*100</f>
        <v>95</v>
      </c>
      <c r="O95">
        <f>VLOOKUP(AA95,角色间职业划分!P:Z,9,FALSE)</f>
        <v>0</v>
      </c>
      <c r="P95">
        <f>VLOOKUP(AA95,角色间职业划分!P:AP,10,FALSE)</f>
        <v>0</v>
      </c>
      <c r="Q95">
        <f>VLOOKUP(AA95,角色间职业划分!P:AP,15,FALSE)</f>
        <v>0</v>
      </c>
      <c r="R95">
        <f>VLOOKUP(AA95,角色间职业划分!P:AP,16,FALSE)</f>
        <v>0</v>
      </c>
      <c r="S95">
        <f>VLOOKUP(AA95,角色间职业划分!P:AP,17,FALSE)</f>
        <v>0</v>
      </c>
      <c r="T95">
        <f>VLOOKUP(AA95,角色间职业划分!P:AP,18,FALSE)</f>
        <v>0</v>
      </c>
      <c r="U95">
        <f>VLOOKUP(AA95,角色间职业划分!P:AP,27,FALSE)</f>
        <v>0</v>
      </c>
      <c r="V95">
        <f t="shared" si="13"/>
        <v>4.9999999999999991</v>
      </c>
      <c r="W95">
        <f>VLOOKUP(AA95,角色间职业划分!P:Q,2,FALSE)</f>
        <v>1</v>
      </c>
      <c r="X95">
        <f t="shared" si="18"/>
        <v>91</v>
      </c>
      <c r="Y95">
        <f>INT(VLOOKUP(X95,角色属性总表!AG:AH,2,FALSE)*角色属性总表!$C$38)</f>
        <v>1818</v>
      </c>
      <c r="AA95">
        <f t="shared" si="19"/>
        <v>1</v>
      </c>
      <c r="AB95">
        <f>VLOOKUP(X95,角色属性总表!AG:AI,2,FALSE)*VLOOKUP(角色等级属性!AA95,角色间职业划分!P:AG,13,FALSE)/角色间职业划分!$AB$9</f>
        <v>1530.9473684210527</v>
      </c>
      <c r="AC95">
        <f>VLOOKUP(X95,角色属性总表!AG:AI,3,FALSE)*VLOOKUP(AA95,角色间职业划分!P:AG,8,FALSE)/角色间职业划分!$W$9</f>
        <v>7878</v>
      </c>
      <c r="AD95">
        <f>VLOOKUP(AA95,角色间职业划分!P:AP,26,FALSE)</f>
        <v>0.4</v>
      </c>
      <c r="AE95">
        <f>VLOOKUP(X95,角色属性总表!I:Q,3,FALSE)</f>
        <v>814.46399999999994</v>
      </c>
      <c r="AF95">
        <f>VLOOKUP(AA95,角色间职业划分!P:AP,11,FALSE)</f>
        <v>0.35</v>
      </c>
      <c r="AG95">
        <f t="shared" si="14"/>
        <v>6567.0180108516188</v>
      </c>
      <c r="AH95">
        <f t="shared" si="15"/>
        <v>813</v>
      </c>
      <c r="AJ95">
        <f t="shared" si="16"/>
        <v>5754.0180108516188</v>
      </c>
      <c r="AK95">
        <v>91</v>
      </c>
    </row>
    <row r="96" spans="1:37" x14ac:dyDescent="0.15">
      <c r="A96">
        <v>92</v>
      </c>
      <c r="B96">
        <f>ROUND(VLOOKUP(X96,角色属性总表!AG:AI,2,FALSE)/角色属性总表!$C$34,0)</f>
        <v>262</v>
      </c>
      <c r="C96">
        <f>ROUND(VLOOKUP(X96,角色属性总表!Y:AE,3,FALSE)/J96,0)</f>
        <v>153</v>
      </c>
      <c r="D96">
        <f>ROUND(VLOOKUP(X96,角色属性总表!AG:AI,3,FALSE)/角色属性总表!$C$35,0)</f>
        <v>274</v>
      </c>
      <c r="E96">
        <f t="shared" si="10"/>
        <v>618</v>
      </c>
      <c r="F96">
        <f t="shared" si="11"/>
        <v>29</v>
      </c>
      <c r="G96">
        <f t="shared" si="12"/>
        <v>6</v>
      </c>
      <c r="H96">
        <v>0</v>
      </c>
      <c r="I96">
        <f t="shared" si="17"/>
        <v>3</v>
      </c>
      <c r="J96">
        <f>VLOOKUP(AA96,角色间职业划分!P:AP,20,FALSE)</f>
        <v>10</v>
      </c>
      <c r="K96">
        <f>IF(X96=500,100,VLOOKUP(AA96,角色间职业划分!P:AP,22,FALSE))</f>
        <v>120</v>
      </c>
      <c r="L96">
        <f>IF(X96=500,K96,VLOOKUP(AA96,角色间职业划分!P:AP,23,FALSE))</f>
        <v>60</v>
      </c>
      <c r="M96">
        <f>VLOOKUP(AA96,角色间职业划分!P:AP,24,FALSE)</f>
        <v>0</v>
      </c>
      <c r="N96">
        <f>VLOOKUP(AA96,角色间职业划分!P:AP,14)*100</f>
        <v>95</v>
      </c>
      <c r="O96">
        <f>VLOOKUP(AA96,角色间职业划分!P:Z,9,FALSE)</f>
        <v>0</v>
      </c>
      <c r="P96">
        <f>VLOOKUP(AA96,角色间职业划分!P:AP,10,FALSE)</f>
        <v>0</v>
      </c>
      <c r="Q96">
        <f>VLOOKUP(AA96,角色间职业划分!P:AP,15,FALSE)</f>
        <v>0</v>
      </c>
      <c r="R96">
        <f>VLOOKUP(AA96,角色间职业划分!P:AP,16,FALSE)</f>
        <v>0</v>
      </c>
      <c r="S96">
        <f>VLOOKUP(AA96,角色间职业划分!P:AP,17,FALSE)</f>
        <v>0</v>
      </c>
      <c r="T96">
        <f>VLOOKUP(AA96,角色间职业划分!P:AP,18,FALSE)</f>
        <v>0</v>
      </c>
      <c r="U96">
        <f>VLOOKUP(AA96,角色间职业划分!P:AP,27,FALSE)</f>
        <v>0</v>
      </c>
      <c r="V96">
        <f t="shared" si="13"/>
        <v>4.9999999999999991</v>
      </c>
      <c r="W96">
        <f>VLOOKUP(AA96,角色间职业划分!P:Q,2,FALSE)</f>
        <v>1</v>
      </c>
      <c r="X96">
        <f t="shared" si="18"/>
        <v>92</v>
      </c>
      <c r="Y96">
        <f>INT(VLOOKUP(X96,角色属性总表!AG:AH,2,FALSE)*角色属性总表!$C$38)</f>
        <v>1836</v>
      </c>
      <c r="AA96">
        <f t="shared" si="19"/>
        <v>1</v>
      </c>
      <c r="AB96">
        <f>VLOOKUP(X96,角色属性总表!AG:AI,2,FALSE)*VLOOKUP(角色等级属性!AA96,角色间职业划分!P:AG,13,FALSE)/角色间职业划分!$AB$9</f>
        <v>1546.1052631578948</v>
      </c>
      <c r="AC96">
        <f>VLOOKUP(X96,角色属性总表!AG:AI,3,FALSE)*VLOOKUP(AA96,角色间职业划分!P:AG,8,FALSE)/角色间职业划分!$W$9</f>
        <v>7956</v>
      </c>
      <c r="AD96">
        <f>VLOOKUP(AA96,角色间职业划分!P:AP,26,FALSE)</f>
        <v>0.4</v>
      </c>
      <c r="AE96">
        <f>VLOOKUP(X96,角色属性总表!I:Q,3,FALSE)</f>
        <v>822.52800000000002</v>
      </c>
      <c r="AF96">
        <f>VLOOKUP(AA96,角色间职业划分!P:AP,11,FALSE)</f>
        <v>0.35</v>
      </c>
      <c r="AG96">
        <f t="shared" si="14"/>
        <v>6690.2597051499315</v>
      </c>
      <c r="AH96">
        <f t="shared" si="15"/>
        <v>822</v>
      </c>
      <c r="AJ96">
        <f t="shared" si="16"/>
        <v>5868.2597051499315</v>
      </c>
      <c r="AK96">
        <v>92</v>
      </c>
    </row>
    <row r="97" spans="1:37" x14ac:dyDescent="0.15">
      <c r="A97">
        <v>93</v>
      </c>
      <c r="B97">
        <f>ROUND(VLOOKUP(X97,角色属性总表!AG:AI,2,FALSE)/角色属性总表!$C$34,0)</f>
        <v>265</v>
      </c>
      <c r="C97">
        <f>ROUND(VLOOKUP(X97,角色属性总表!Y:AE,3,FALSE)/J97,0)</f>
        <v>156</v>
      </c>
      <c r="D97">
        <f>ROUND(VLOOKUP(X97,角色属性总表!AG:AI,3,FALSE)/角色属性总表!$C$35,0)</f>
        <v>277</v>
      </c>
      <c r="E97">
        <f t="shared" si="10"/>
        <v>624</v>
      </c>
      <c r="F97">
        <f t="shared" si="11"/>
        <v>29</v>
      </c>
      <c r="G97">
        <f t="shared" si="12"/>
        <v>6</v>
      </c>
      <c r="H97">
        <v>0</v>
      </c>
      <c r="I97">
        <f t="shared" si="17"/>
        <v>3</v>
      </c>
      <c r="J97">
        <f>VLOOKUP(AA97,角色间职业划分!P:AP,20,FALSE)</f>
        <v>10</v>
      </c>
      <c r="K97">
        <f>IF(X97=500,100,VLOOKUP(AA97,角色间职业划分!P:AP,22,FALSE))</f>
        <v>120</v>
      </c>
      <c r="L97">
        <f>IF(X97=500,K97,VLOOKUP(AA97,角色间职业划分!P:AP,23,FALSE))</f>
        <v>60</v>
      </c>
      <c r="M97">
        <f>VLOOKUP(AA97,角色间职业划分!P:AP,24,FALSE)</f>
        <v>0</v>
      </c>
      <c r="N97">
        <f>VLOOKUP(AA97,角色间职业划分!P:AP,14)*100</f>
        <v>95</v>
      </c>
      <c r="O97">
        <f>VLOOKUP(AA97,角色间职业划分!P:Z,9,FALSE)</f>
        <v>0</v>
      </c>
      <c r="P97">
        <f>VLOOKUP(AA97,角色间职业划分!P:AP,10,FALSE)</f>
        <v>0</v>
      </c>
      <c r="Q97">
        <f>VLOOKUP(AA97,角色间职业划分!P:AP,15,FALSE)</f>
        <v>0</v>
      </c>
      <c r="R97">
        <f>VLOOKUP(AA97,角色间职业划分!P:AP,16,FALSE)</f>
        <v>0</v>
      </c>
      <c r="S97">
        <f>VLOOKUP(AA97,角色间职业划分!P:AP,17,FALSE)</f>
        <v>0</v>
      </c>
      <c r="T97">
        <f>VLOOKUP(AA97,角色间职业划分!P:AP,18,FALSE)</f>
        <v>0</v>
      </c>
      <c r="U97">
        <f>VLOOKUP(AA97,角色间职业划分!P:AP,27,FALSE)</f>
        <v>0</v>
      </c>
      <c r="V97">
        <f t="shared" si="13"/>
        <v>4.9999999999999991</v>
      </c>
      <c r="W97">
        <f>VLOOKUP(AA97,角色间职业划分!P:Q,2,FALSE)</f>
        <v>1</v>
      </c>
      <c r="X97">
        <f t="shared" si="18"/>
        <v>93</v>
      </c>
      <c r="Y97">
        <f>INT(VLOOKUP(X97,角色属性总表!AG:AH,2,FALSE)*角色属性总表!$C$38)</f>
        <v>1854</v>
      </c>
      <c r="AA97">
        <f t="shared" si="19"/>
        <v>1</v>
      </c>
      <c r="AB97">
        <f>VLOOKUP(X97,角色属性总表!AG:AI,2,FALSE)*VLOOKUP(角色等级属性!AA97,角色间职业划分!P:AG,13,FALSE)/角色间职业划分!$AB$9</f>
        <v>1561.2631578947371</v>
      </c>
      <c r="AC97">
        <f>VLOOKUP(X97,角色属性总表!AG:AI,3,FALSE)*VLOOKUP(AA97,角色间职业划分!P:AG,8,FALSE)/角色间职业划分!$W$9</f>
        <v>8034</v>
      </c>
      <c r="AD97">
        <f>VLOOKUP(AA97,角色间职业划分!P:AP,26,FALSE)</f>
        <v>0.4</v>
      </c>
      <c r="AE97">
        <f>VLOOKUP(X97,角色属性总表!I:Q,3,FALSE)</f>
        <v>830.5920000000001</v>
      </c>
      <c r="AF97">
        <f>VLOOKUP(AA97,角色间职业划分!P:AP,11,FALSE)</f>
        <v>0.35</v>
      </c>
      <c r="AG97">
        <f t="shared" si="14"/>
        <v>6814.5579091680256</v>
      </c>
      <c r="AH97">
        <f t="shared" si="15"/>
        <v>831</v>
      </c>
      <c r="AJ97">
        <f t="shared" si="16"/>
        <v>5983.5579091680256</v>
      </c>
      <c r="AK97">
        <v>93</v>
      </c>
    </row>
    <row r="98" spans="1:37" x14ac:dyDescent="0.15">
      <c r="A98">
        <v>94</v>
      </c>
      <c r="B98">
        <f>ROUND(VLOOKUP(X98,角色属性总表!AG:AI,2,FALSE)/角色属性总表!$C$34,0)</f>
        <v>267</v>
      </c>
      <c r="C98">
        <f>ROUND(VLOOKUP(X98,角色属性总表!Y:AE,3,FALSE)/J98,0)</f>
        <v>158</v>
      </c>
      <c r="D98">
        <f>ROUND(VLOOKUP(X98,角色属性总表!AG:AI,3,FALSE)/角色属性总表!$C$35,0)</f>
        <v>280</v>
      </c>
      <c r="E98">
        <f t="shared" si="10"/>
        <v>630</v>
      </c>
      <c r="F98">
        <f t="shared" si="11"/>
        <v>29</v>
      </c>
      <c r="G98">
        <f t="shared" si="12"/>
        <v>6</v>
      </c>
      <c r="H98">
        <v>0</v>
      </c>
      <c r="I98">
        <f t="shared" si="17"/>
        <v>3</v>
      </c>
      <c r="J98">
        <f>VLOOKUP(AA98,角色间职业划分!P:AP,20,FALSE)</f>
        <v>10</v>
      </c>
      <c r="K98">
        <f>IF(X98=500,100,VLOOKUP(AA98,角色间职业划分!P:AP,22,FALSE))</f>
        <v>120</v>
      </c>
      <c r="L98">
        <f>IF(X98=500,K98,VLOOKUP(AA98,角色间职业划分!P:AP,23,FALSE))</f>
        <v>60</v>
      </c>
      <c r="M98">
        <f>VLOOKUP(AA98,角色间职业划分!P:AP,24,FALSE)</f>
        <v>0</v>
      </c>
      <c r="N98">
        <f>VLOOKUP(AA98,角色间职业划分!P:AP,14)*100</f>
        <v>95</v>
      </c>
      <c r="O98">
        <f>VLOOKUP(AA98,角色间职业划分!P:Z,9,FALSE)</f>
        <v>0</v>
      </c>
      <c r="P98">
        <f>VLOOKUP(AA98,角色间职业划分!P:AP,10,FALSE)</f>
        <v>0</v>
      </c>
      <c r="Q98">
        <f>VLOOKUP(AA98,角色间职业划分!P:AP,15,FALSE)</f>
        <v>0</v>
      </c>
      <c r="R98">
        <f>VLOOKUP(AA98,角色间职业划分!P:AP,16,FALSE)</f>
        <v>0</v>
      </c>
      <c r="S98">
        <f>VLOOKUP(AA98,角色间职业划分!P:AP,17,FALSE)</f>
        <v>0</v>
      </c>
      <c r="T98">
        <f>VLOOKUP(AA98,角色间职业划分!P:AP,18,FALSE)</f>
        <v>0</v>
      </c>
      <c r="U98">
        <f>VLOOKUP(AA98,角色间职业划分!P:AP,27,FALSE)</f>
        <v>0</v>
      </c>
      <c r="V98">
        <f t="shared" si="13"/>
        <v>4.9999999999999991</v>
      </c>
      <c r="W98">
        <f>VLOOKUP(AA98,角色间职业划分!P:Q,2,FALSE)</f>
        <v>1</v>
      </c>
      <c r="X98">
        <f t="shared" si="18"/>
        <v>94</v>
      </c>
      <c r="Y98">
        <f>INT(VLOOKUP(X98,角色属性总表!AG:AH,2,FALSE)*角色属性总表!$C$38)</f>
        <v>1872</v>
      </c>
      <c r="AA98">
        <f t="shared" si="19"/>
        <v>1</v>
      </c>
      <c r="AB98">
        <f>VLOOKUP(X98,角色属性总表!AG:AI,2,FALSE)*VLOOKUP(角色等级属性!AA98,角色间职业划分!P:AG,13,FALSE)/角色间职业划分!$AB$9</f>
        <v>1576.421052631579</v>
      </c>
      <c r="AC98">
        <f>VLOOKUP(X98,角色属性总表!AG:AI,3,FALSE)*VLOOKUP(AA98,角色间职业划分!P:AG,8,FALSE)/角色间职业划分!$W$9</f>
        <v>8112</v>
      </c>
      <c r="AD98">
        <f>VLOOKUP(AA98,角色间职业划分!P:AP,26,FALSE)</f>
        <v>0.4</v>
      </c>
      <c r="AE98">
        <f>VLOOKUP(X98,角色属性总表!I:Q,3,FALSE)</f>
        <v>838.65600000000006</v>
      </c>
      <c r="AF98">
        <f>VLOOKUP(AA98,角色间职业划分!P:AP,11,FALSE)</f>
        <v>0.35</v>
      </c>
      <c r="AG98">
        <f t="shared" si="14"/>
        <v>6939.9132524022907</v>
      </c>
      <c r="AH98">
        <f t="shared" si="15"/>
        <v>840</v>
      </c>
      <c r="AJ98">
        <f t="shared" si="16"/>
        <v>6099.9132524022907</v>
      </c>
      <c r="AK98">
        <v>94</v>
      </c>
    </row>
    <row r="99" spans="1:37" x14ac:dyDescent="0.15">
      <c r="A99">
        <v>95</v>
      </c>
      <c r="B99">
        <f>ROUND(VLOOKUP(X99,角色属性总表!AG:AI,2,FALSE)/角色属性总表!$C$34,0)</f>
        <v>270</v>
      </c>
      <c r="C99">
        <f>ROUND(VLOOKUP(X99,角色属性总表!Y:AE,3,FALSE)/J99,0)</f>
        <v>161</v>
      </c>
      <c r="D99">
        <f>ROUND(VLOOKUP(X99,角色属性总表!AG:AI,3,FALSE)/角色属性总表!$C$35,0)</f>
        <v>282</v>
      </c>
      <c r="E99">
        <f t="shared" si="10"/>
        <v>636</v>
      </c>
      <c r="F99">
        <f t="shared" si="11"/>
        <v>29</v>
      </c>
      <c r="G99">
        <f t="shared" si="12"/>
        <v>6</v>
      </c>
      <c r="H99">
        <v>0</v>
      </c>
      <c r="I99">
        <f t="shared" si="17"/>
        <v>3</v>
      </c>
      <c r="J99">
        <f>VLOOKUP(AA99,角色间职业划分!P:AP,20,FALSE)</f>
        <v>10</v>
      </c>
      <c r="K99">
        <f>IF(X99=500,100,VLOOKUP(AA99,角色间职业划分!P:AP,22,FALSE))</f>
        <v>120</v>
      </c>
      <c r="L99">
        <f>IF(X99=500,K99,VLOOKUP(AA99,角色间职业划分!P:AP,23,FALSE))</f>
        <v>60</v>
      </c>
      <c r="M99">
        <f>VLOOKUP(AA99,角色间职业划分!P:AP,24,FALSE)</f>
        <v>0</v>
      </c>
      <c r="N99">
        <f>VLOOKUP(AA99,角色间职业划分!P:AP,14)*100</f>
        <v>95</v>
      </c>
      <c r="O99">
        <f>VLOOKUP(AA99,角色间职业划分!P:Z,9,FALSE)</f>
        <v>0</v>
      </c>
      <c r="P99">
        <f>VLOOKUP(AA99,角色间职业划分!P:AP,10,FALSE)</f>
        <v>0</v>
      </c>
      <c r="Q99">
        <f>VLOOKUP(AA99,角色间职业划分!P:AP,15,FALSE)</f>
        <v>0</v>
      </c>
      <c r="R99">
        <f>VLOOKUP(AA99,角色间职业划分!P:AP,16,FALSE)</f>
        <v>0</v>
      </c>
      <c r="S99">
        <f>VLOOKUP(AA99,角色间职业划分!P:AP,17,FALSE)</f>
        <v>0</v>
      </c>
      <c r="T99">
        <f>VLOOKUP(AA99,角色间职业划分!P:AP,18,FALSE)</f>
        <v>0</v>
      </c>
      <c r="U99">
        <f>VLOOKUP(AA99,角色间职业划分!P:AP,27,FALSE)</f>
        <v>0</v>
      </c>
      <c r="V99">
        <f t="shared" si="13"/>
        <v>4.9999999999999991</v>
      </c>
      <c r="W99">
        <f>VLOOKUP(AA99,角色间职业划分!P:Q,2,FALSE)</f>
        <v>1</v>
      </c>
      <c r="X99">
        <f t="shared" si="18"/>
        <v>95</v>
      </c>
      <c r="Y99">
        <f>INT(VLOOKUP(X99,角色属性总表!AG:AH,2,FALSE)*角色属性总表!$C$38)</f>
        <v>1890</v>
      </c>
      <c r="AA99">
        <f t="shared" si="19"/>
        <v>1</v>
      </c>
      <c r="AB99">
        <f>VLOOKUP(X99,角色属性总表!AG:AI,2,FALSE)*VLOOKUP(角色等级属性!AA99,角色间职业划分!P:AG,13,FALSE)/角色间职业划分!$AB$9</f>
        <v>1591.5789473684213</v>
      </c>
      <c r="AC99">
        <f>VLOOKUP(X99,角色属性总表!AG:AI,3,FALSE)*VLOOKUP(AA99,角色间职业划分!P:AG,8,FALSE)/角色间职业划分!$W$9</f>
        <v>8190</v>
      </c>
      <c r="AD99">
        <f>VLOOKUP(AA99,角色间职业划分!P:AP,26,FALSE)</f>
        <v>0.4</v>
      </c>
      <c r="AE99">
        <f>VLOOKUP(X99,角色属性总表!I:Q,3,FALSE)</f>
        <v>846.72</v>
      </c>
      <c r="AF99">
        <f>VLOOKUP(AA99,角色间职业划分!P:AP,11,FALSE)</f>
        <v>0.35</v>
      </c>
      <c r="AG99">
        <f t="shared" si="14"/>
        <v>7066.3264066560942</v>
      </c>
      <c r="AH99">
        <f t="shared" si="15"/>
        <v>846</v>
      </c>
      <c r="AJ99">
        <f t="shared" si="16"/>
        <v>6220.3264066560942</v>
      </c>
      <c r="AK99">
        <v>95</v>
      </c>
    </row>
    <row r="100" spans="1:37" x14ac:dyDescent="0.15">
      <c r="A100">
        <v>96</v>
      </c>
      <c r="B100">
        <f>ROUND(VLOOKUP(X100,角色属性总表!AG:AI,2,FALSE)/角色属性总表!$C$34,0)</f>
        <v>273</v>
      </c>
      <c r="C100">
        <f>ROUND(VLOOKUP(X100,角色属性总表!Y:AE,3,FALSE)/J100,0)</f>
        <v>164</v>
      </c>
      <c r="D100">
        <f>ROUND(VLOOKUP(X100,角色属性总表!AG:AI,3,FALSE)/角色属性总表!$C$35,0)</f>
        <v>285</v>
      </c>
      <c r="E100">
        <f t="shared" si="10"/>
        <v>642</v>
      </c>
      <c r="F100">
        <f t="shared" si="11"/>
        <v>29</v>
      </c>
      <c r="G100">
        <f t="shared" si="12"/>
        <v>6</v>
      </c>
      <c r="H100">
        <v>0</v>
      </c>
      <c r="I100">
        <f t="shared" si="17"/>
        <v>3</v>
      </c>
      <c r="J100">
        <f>VLOOKUP(AA100,角色间职业划分!P:AP,20,FALSE)</f>
        <v>10</v>
      </c>
      <c r="K100">
        <f>IF(X100=500,100,VLOOKUP(AA100,角色间职业划分!P:AP,22,FALSE))</f>
        <v>120</v>
      </c>
      <c r="L100">
        <f>IF(X100=500,K100,VLOOKUP(AA100,角色间职业划分!P:AP,23,FALSE))</f>
        <v>60</v>
      </c>
      <c r="M100">
        <f>VLOOKUP(AA100,角色间职业划分!P:AP,24,FALSE)</f>
        <v>0</v>
      </c>
      <c r="N100">
        <f>VLOOKUP(AA100,角色间职业划分!P:AP,14)*100</f>
        <v>95</v>
      </c>
      <c r="O100">
        <f>VLOOKUP(AA100,角色间职业划分!P:Z,9,FALSE)</f>
        <v>0</v>
      </c>
      <c r="P100">
        <f>VLOOKUP(AA100,角色间职业划分!P:AP,10,FALSE)</f>
        <v>0</v>
      </c>
      <c r="Q100">
        <f>VLOOKUP(AA100,角色间职业划分!P:AP,15,FALSE)</f>
        <v>0</v>
      </c>
      <c r="R100">
        <f>VLOOKUP(AA100,角色间职业划分!P:AP,16,FALSE)</f>
        <v>0</v>
      </c>
      <c r="S100">
        <f>VLOOKUP(AA100,角色间职业划分!P:AP,17,FALSE)</f>
        <v>0</v>
      </c>
      <c r="T100">
        <f>VLOOKUP(AA100,角色间职业划分!P:AP,18,FALSE)</f>
        <v>0</v>
      </c>
      <c r="U100">
        <f>VLOOKUP(AA100,角色间职业划分!P:AP,27,FALSE)</f>
        <v>0</v>
      </c>
      <c r="V100">
        <f t="shared" si="13"/>
        <v>4.9999999999999991</v>
      </c>
      <c r="W100">
        <f>VLOOKUP(AA100,角色间职业划分!P:Q,2,FALSE)</f>
        <v>1</v>
      </c>
      <c r="X100">
        <f t="shared" si="18"/>
        <v>96</v>
      </c>
      <c r="Y100">
        <f>INT(VLOOKUP(X100,角色属性总表!AG:AH,2,FALSE)*角色属性总表!$C$38)</f>
        <v>1908</v>
      </c>
      <c r="AA100">
        <f t="shared" si="19"/>
        <v>1</v>
      </c>
      <c r="AB100">
        <f>VLOOKUP(X100,角色属性总表!AG:AI,2,FALSE)*VLOOKUP(角色等级属性!AA100,角色间职业划分!P:AG,13,FALSE)/角色间职业划分!$AB$9</f>
        <v>1606.7368421052633</v>
      </c>
      <c r="AC100">
        <f>VLOOKUP(X100,角色属性总表!AG:AI,3,FALSE)*VLOOKUP(AA100,角色间职业划分!P:AG,8,FALSE)/角色间职业划分!$W$9</f>
        <v>8268</v>
      </c>
      <c r="AD100">
        <f>VLOOKUP(AA100,角色间职业划分!P:AP,26,FALSE)</f>
        <v>0.4</v>
      </c>
      <c r="AE100">
        <f>VLOOKUP(X100,角色属性总表!I:Q,3,FALSE)</f>
        <v>854.78399999999999</v>
      </c>
      <c r="AF100">
        <f>VLOOKUP(AA100,角色间职业划分!P:AP,11,FALSE)</f>
        <v>0.35</v>
      </c>
      <c r="AG100">
        <f t="shared" si="14"/>
        <v>7193.7980851961438</v>
      </c>
      <c r="AH100">
        <f t="shared" si="15"/>
        <v>855</v>
      </c>
      <c r="AJ100">
        <f t="shared" si="16"/>
        <v>6338.7980851961438</v>
      </c>
      <c r="AK100">
        <v>96</v>
      </c>
    </row>
    <row r="101" spans="1:37" x14ac:dyDescent="0.15">
      <c r="A101">
        <v>97</v>
      </c>
      <c r="B101">
        <f>ROUND(VLOOKUP(X101,角色属性总表!AG:AI,2,FALSE)/角色属性总表!$C$34,0)</f>
        <v>275</v>
      </c>
      <c r="C101">
        <f>ROUND(VLOOKUP(X101,角色属性总表!Y:AE,3,FALSE)/J101,0)</f>
        <v>167</v>
      </c>
      <c r="D101">
        <f>ROUND(VLOOKUP(X101,角色属性总表!AG:AI,3,FALSE)/角色属性总表!$C$35,0)</f>
        <v>288</v>
      </c>
      <c r="E101">
        <f t="shared" si="10"/>
        <v>648</v>
      </c>
      <c r="F101">
        <f t="shared" si="11"/>
        <v>29</v>
      </c>
      <c r="G101">
        <f t="shared" si="12"/>
        <v>6</v>
      </c>
      <c r="H101">
        <v>0</v>
      </c>
      <c r="I101">
        <f t="shared" si="17"/>
        <v>3</v>
      </c>
      <c r="J101">
        <f>VLOOKUP(AA101,角色间职业划分!P:AP,20,FALSE)</f>
        <v>10</v>
      </c>
      <c r="K101">
        <f>IF(X101=500,100,VLOOKUP(AA101,角色间职业划分!P:AP,22,FALSE))</f>
        <v>120</v>
      </c>
      <c r="L101">
        <f>IF(X101=500,K101,VLOOKUP(AA101,角色间职业划分!P:AP,23,FALSE))</f>
        <v>60</v>
      </c>
      <c r="M101">
        <f>VLOOKUP(AA101,角色间职业划分!P:AP,24,FALSE)</f>
        <v>0</v>
      </c>
      <c r="N101">
        <f>VLOOKUP(AA101,角色间职业划分!P:AP,14)*100</f>
        <v>95</v>
      </c>
      <c r="O101">
        <f>VLOOKUP(AA101,角色间职业划分!P:Z,9,FALSE)</f>
        <v>0</v>
      </c>
      <c r="P101">
        <f>VLOOKUP(AA101,角色间职业划分!P:AP,10,FALSE)</f>
        <v>0</v>
      </c>
      <c r="Q101">
        <f>VLOOKUP(AA101,角色间职业划分!P:AP,15,FALSE)</f>
        <v>0</v>
      </c>
      <c r="R101">
        <f>VLOOKUP(AA101,角色间职业划分!P:AP,16,FALSE)</f>
        <v>0</v>
      </c>
      <c r="S101">
        <f>VLOOKUP(AA101,角色间职业划分!P:AP,17,FALSE)</f>
        <v>0</v>
      </c>
      <c r="T101">
        <f>VLOOKUP(AA101,角色间职业划分!P:AP,18,FALSE)</f>
        <v>0</v>
      </c>
      <c r="U101">
        <f>VLOOKUP(AA101,角色间职业划分!P:AP,27,FALSE)</f>
        <v>0</v>
      </c>
      <c r="V101">
        <f t="shared" si="13"/>
        <v>4.9999999999999991</v>
      </c>
      <c r="W101">
        <f>VLOOKUP(AA101,角色间职业划分!P:Q,2,FALSE)</f>
        <v>1</v>
      </c>
      <c r="X101">
        <f t="shared" si="18"/>
        <v>97</v>
      </c>
      <c r="Y101">
        <f>INT(VLOOKUP(X101,角色属性总表!AG:AH,2,FALSE)*角色属性总表!$C$38)</f>
        <v>1926</v>
      </c>
      <c r="AA101">
        <f t="shared" si="19"/>
        <v>1</v>
      </c>
      <c r="AB101">
        <f>VLOOKUP(X101,角色属性总表!AG:AI,2,FALSE)*VLOOKUP(角色等级属性!AA101,角色间职业划分!P:AG,13,FALSE)/角色间职业划分!$AB$9</f>
        <v>1621.8947368421052</v>
      </c>
      <c r="AC101">
        <f>VLOOKUP(X101,角色属性总表!AG:AI,3,FALSE)*VLOOKUP(AA101,角色间职业划分!P:AG,8,FALSE)/角色间职业划分!$W$9</f>
        <v>8346</v>
      </c>
      <c r="AD101">
        <f>VLOOKUP(AA101,角色间职业划分!P:AP,26,FALSE)</f>
        <v>0.4</v>
      </c>
      <c r="AE101">
        <f>VLOOKUP(X101,角色属性总表!I:Q,3,FALSE)</f>
        <v>862.84799999999996</v>
      </c>
      <c r="AF101">
        <f>VLOOKUP(AA101,角色间职业划分!P:AP,11,FALSE)</f>
        <v>0.35</v>
      </c>
      <c r="AG101">
        <f t="shared" si="14"/>
        <v>7322.3290419423674</v>
      </c>
      <c r="AH101">
        <f t="shared" si="15"/>
        <v>864</v>
      </c>
      <c r="AJ101">
        <f t="shared" si="16"/>
        <v>6458.3290419423674</v>
      </c>
      <c r="AK101">
        <v>97</v>
      </c>
    </row>
    <row r="102" spans="1:37" x14ac:dyDescent="0.15">
      <c r="A102">
        <v>98</v>
      </c>
      <c r="B102">
        <f>ROUND(VLOOKUP(X102,角色属性总表!AG:AI,2,FALSE)/角色属性总表!$C$34,0)</f>
        <v>278</v>
      </c>
      <c r="C102">
        <f>ROUND(VLOOKUP(X102,角色属性总表!Y:AE,3,FALSE)/J102,0)</f>
        <v>170</v>
      </c>
      <c r="D102">
        <f>ROUND(VLOOKUP(X102,角色属性总表!AG:AI,3,FALSE)/角色属性总表!$C$35,0)</f>
        <v>290</v>
      </c>
      <c r="E102">
        <f t="shared" si="10"/>
        <v>654</v>
      </c>
      <c r="F102">
        <f t="shared" si="11"/>
        <v>29</v>
      </c>
      <c r="G102">
        <f t="shared" si="12"/>
        <v>6</v>
      </c>
      <c r="H102">
        <v>0</v>
      </c>
      <c r="I102">
        <f t="shared" si="17"/>
        <v>3</v>
      </c>
      <c r="J102">
        <f>VLOOKUP(AA102,角色间职业划分!P:AP,20,FALSE)</f>
        <v>10</v>
      </c>
      <c r="K102">
        <f>IF(X102=500,100,VLOOKUP(AA102,角色间职业划分!P:AP,22,FALSE))</f>
        <v>120</v>
      </c>
      <c r="L102">
        <f>IF(X102=500,K102,VLOOKUP(AA102,角色间职业划分!P:AP,23,FALSE))</f>
        <v>60</v>
      </c>
      <c r="M102">
        <f>VLOOKUP(AA102,角色间职业划分!P:AP,24,FALSE)</f>
        <v>0</v>
      </c>
      <c r="N102">
        <f>VLOOKUP(AA102,角色间职业划分!P:AP,14)*100</f>
        <v>95</v>
      </c>
      <c r="O102">
        <f>VLOOKUP(AA102,角色间职业划分!P:Z,9,FALSE)</f>
        <v>0</v>
      </c>
      <c r="P102">
        <f>VLOOKUP(AA102,角色间职业划分!P:AP,10,FALSE)</f>
        <v>0</v>
      </c>
      <c r="Q102">
        <f>VLOOKUP(AA102,角色间职业划分!P:AP,15,FALSE)</f>
        <v>0</v>
      </c>
      <c r="R102">
        <f>VLOOKUP(AA102,角色间职业划分!P:AP,16,FALSE)</f>
        <v>0</v>
      </c>
      <c r="S102">
        <f>VLOOKUP(AA102,角色间职业划分!P:AP,17,FALSE)</f>
        <v>0</v>
      </c>
      <c r="T102">
        <f>VLOOKUP(AA102,角色间职业划分!P:AP,18,FALSE)</f>
        <v>0</v>
      </c>
      <c r="U102">
        <f>VLOOKUP(AA102,角色间职业划分!P:AP,27,FALSE)</f>
        <v>0</v>
      </c>
      <c r="V102">
        <f t="shared" si="13"/>
        <v>4.9999999999999991</v>
      </c>
      <c r="W102">
        <f>VLOOKUP(AA102,角色间职业划分!P:Q,2,FALSE)</f>
        <v>1</v>
      </c>
      <c r="X102">
        <f t="shared" si="18"/>
        <v>98</v>
      </c>
      <c r="Y102">
        <f>INT(VLOOKUP(X102,角色属性总表!AG:AH,2,FALSE)*角色属性总表!$C$38)</f>
        <v>1944</v>
      </c>
      <c r="AA102">
        <f t="shared" si="19"/>
        <v>1</v>
      </c>
      <c r="AB102">
        <f>VLOOKUP(X102,角色属性总表!AG:AI,2,FALSE)*VLOOKUP(角色等级属性!AA102,角色间职业划分!P:AG,13,FALSE)/角色间职业划分!$AB$9</f>
        <v>1637.052631578948</v>
      </c>
      <c r="AC102">
        <f>VLOOKUP(X102,角色属性总表!AG:AI,3,FALSE)*VLOOKUP(AA102,角色间职业划分!P:AG,8,FALSE)/角色间职业划分!$W$9</f>
        <v>8424</v>
      </c>
      <c r="AD102">
        <f>VLOOKUP(AA102,角色间职业划分!P:AP,26,FALSE)</f>
        <v>0.4</v>
      </c>
      <c r="AE102">
        <f>VLOOKUP(X102,角色属性总表!I:Q,3,FALSE)</f>
        <v>870.91200000000003</v>
      </c>
      <c r="AF102">
        <f>VLOOKUP(AA102,角色间职业划分!P:AP,11,FALSE)</f>
        <v>0.35</v>
      </c>
      <c r="AG102">
        <f t="shared" si="14"/>
        <v>7451.9200706897263</v>
      </c>
      <c r="AH102">
        <f t="shared" si="15"/>
        <v>870</v>
      </c>
      <c r="AJ102">
        <f t="shared" si="16"/>
        <v>6581.9200706897263</v>
      </c>
      <c r="AK102">
        <v>98</v>
      </c>
    </row>
    <row r="103" spans="1:37" x14ac:dyDescent="0.15">
      <c r="A103">
        <v>99</v>
      </c>
      <c r="B103">
        <f>ROUND(VLOOKUP(X103,角色属性总表!AG:AI,2,FALSE)/角色属性总表!$C$34,0)</f>
        <v>280</v>
      </c>
      <c r="C103">
        <f>ROUND(VLOOKUP(X103,角色属性总表!Y:AE,3,FALSE)/J103,0)</f>
        <v>173</v>
      </c>
      <c r="D103">
        <f>ROUND(VLOOKUP(X103,角色属性总表!AG:AI,3,FALSE)/角色属性总表!$C$35,0)</f>
        <v>293</v>
      </c>
      <c r="E103">
        <f t="shared" si="10"/>
        <v>660</v>
      </c>
      <c r="F103">
        <f t="shared" si="11"/>
        <v>29</v>
      </c>
      <c r="G103">
        <f t="shared" si="12"/>
        <v>6</v>
      </c>
      <c r="H103">
        <v>0</v>
      </c>
      <c r="I103">
        <f t="shared" si="17"/>
        <v>3</v>
      </c>
      <c r="J103">
        <f>VLOOKUP(AA103,角色间职业划分!P:AP,20,FALSE)</f>
        <v>10</v>
      </c>
      <c r="K103">
        <f>IF(X103=500,100,VLOOKUP(AA103,角色间职业划分!P:AP,22,FALSE))</f>
        <v>120</v>
      </c>
      <c r="L103">
        <f>IF(X103=500,K103,VLOOKUP(AA103,角色间职业划分!P:AP,23,FALSE))</f>
        <v>60</v>
      </c>
      <c r="M103">
        <f>VLOOKUP(AA103,角色间职业划分!P:AP,24,FALSE)</f>
        <v>0</v>
      </c>
      <c r="N103">
        <f>VLOOKUP(AA103,角色间职业划分!P:AP,14)*100</f>
        <v>95</v>
      </c>
      <c r="O103">
        <f>VLOOKUP(AA103,角色间职业划分!P:Z,9,FALSE)</f>
        <v>0</v>
      </c>
      <c r="P103">
        <f>VLOOKUP(AA103,角色间职业划分!P:AP,10,FALSE)</f>
        <v>0</v>
      </c>
      <c r="Q103">
        <f>VLOOKUP(AA103,角色间职业划分!P:AP,15,FALSE)</f>
        <v>0</v>
      </c>
      <c r="R103">
        <f>VLOOKUP(AA103,角色间职业划分!P:AP,16,FALSE)</f>
        <v>0</v>
      </c>
      <c r="S103">
        <f>VLOOKUP(AA103,角色间职业划分!P:AP,17,FALSE)</f>
        <v>0</v>
      </c>
      <c r="T103">
        <f>VLOOKUP(AA103,角色间职业划分!P:AP,18,FALSE)</f>
        <v>0</v>
      </c>
      <c r="U103">
        <f>VLOOKUP(AA103,角色间职业划分!P:AP,27,FALSE)</f>
        <v>0</v>
      </c>
      <c r="V103">
        <f t="shared" si="13"/>
        <v>4.9999999999999991</v>
      </c>
      <c r="W103">
        <f>VLOOKUP(AA103,角色间职业划分!P:Q,2,FALSE)</f>
        <v>1</v>
      </c>
      <c r="X103">
        <f t="shared" si="18"/>
        <v>99</v>
      </c>
      <c r="Y103">
        <f>INT(VLOOKUP(X103,角色属性总表!AG:AH,2,FALSE)*角色属性总表!$C$38)</f>
        <v>1962</v>
      </c>
      <c r="AA103">
        <f t="shared" si="19"/>
        <v>1</v>
      </c>
      <c r="AB103">
        <f>VLOOKUP(X103,角色属性总表!AG:AI,2,FALSE)*VLOOKUP(角色等级属性!AA103,角色间职业划分!P:AG,13,FALSE)/角色间职业划分!$AB$9</f>
        <v>1652.2105263157896</v>
      </c>
      <c r="AC103">
        <f>VLOOKUP(X103,角色属性总表!AG:AI,3,FALSE)*VLOOKUP(AA103,角色间职业划分!P:AG,8,FALSE)/角色间职业划分!$W$9</f>
        <v>8502</v>
      </c>
      <c r="AD103">
        <f>VLOOKUP(AA103,角色间职业划分!P:AP,26,FALSE)</f>
        <v>0.4</v>
      </c>
      <c r="AE103">
        <f>VLOOKUP(X103,角色属性总表!I:Q,3,FALSE)</f>
        <v>878.97600000000011</v>
      </c>
      <c r="AF103">
        <f>VLOOKUP(AA103,角色间职业划分!P:AP,11,FALSE)</f>
        <v>0.35</v>
      </c>
      <c r="AG103">
        <f t="shared" si="14"/>
        <v>7582.5720043605115</v>
      </c>
      <c r="AH103">
        <f t="shared" si="15"/>
        <v>879</v>
      </c>
      <c r="AJ103">
        <f t="shared" si="16"/>
        <v>6703.5720043605115</v>
      </c>
      <c r="AK103">
        <v>99</v>
      </c>
    </row>
    <row r="104" spans="1:37" x14ac:dyDescent="0.15">
      <c r="A104">
        <v>100</v>
      </c>
      <c r="B104">
        <f>ROUND(VLOOKUP(X104,角色属性总表!AG:AI,2,FALSE)/角色属性总表!$C$34,0)</f>
        <v>283</v>
      </c>
      <c r="C104">
        <f>ROUND(VLOOKUP(X104,角色属性总表!Y:AE,3,FALSE)/J104,0)</f>
        <v>176</v>
      </c>
      <c r="D104">
        <f>ROUND(VLOOKUP(X104,角色属性总表!AG:AI,3,FALSE)/角色属性总表!$C$35,0)</f>
        <v>296</v>
      </c>
      <c r="E104">
        <f t="shared" si="10"/>
        <v>666</v>
      </c>
      <c r="F104">
        <f t="shared" si="11"/>
        <v>29</v>
      </c>
      <c r="G104">
        <f t="shared" si="12"/>
        <v>6</v>
      </c>
      <c r="H104">
        <v>0</v>
      </c>
      <c r="I104">
        <f t="shared" si="17"/>
        <v>3</v>
      </c>
      <c r="J104">
        <f>VLOOKUP(AA104,角色间职业划分!P:AP,20,FALSE)</f>
        <v>10</v>
      </c>
      <c r="K104">
        <f>IF(X104=500,100,VLOOKUP(AA104,角色间职业划分!P:AP,22,FALSE))</f>
        <v>120</v>
      </c>
      <c r="L104">
        <f>IF(X104=500,K104,VLOOKUP(AA104,角色间职业划分!P:AP,23,FALSE))</f>
        <v>60</v>
      </c>
      <c r="M104">
        <f>VLOOKUP(AA104,角色间职业划分!P:AP,24,FALSE)</f>
        <v>0</v>
      </c>
      <c r="N104">
        <f>VLOOKUP(AA104,角色间职业划分!P:AP,14)*100</f>
        <v>95</v>
      </c>
      <c r="O104">
        <f>VLOOKUP(AA104,角色间职业划分!P:Z,9,FALSE)</f>
        <v>0</v>
      </c>
      <c r="P104">
        <f>VLOOKUP(AA104,角色间职业划分!P:AP,10,FALSE)</f>
        <v>0</v>
      </c>
      <c r="Q104">
        <f>VLOOKUP(AA104,角色间职业划分!P:AP,15,FALSE)</f>
        <v>0</v>
      </c>
      <c r="R104">
        <f>VLOOKUP(AA104,角色间职业划分!P:AP,16,FALSE)</f>
        <v>0</v>
      </c>
      <c r="S104">
        <f>VLOOKUP(AA104,角色间职业划分!P:AP,17,FALSE)</f>
        <v>0</v>
      </c>
      <c r="T104">
        <f>VLOOKUP(AA104,角色间职业划分!P:AP,18,FALSE)</f>
        <v>0</v>
      </c>
      <c r="U104">
        <f>VLOOKUP(AA104,角色间职业划分!P:AP,27,FALSE)</f>
        <v>0</v>
      </c>
      <c r="V104">
        <f t="shared" si="13"/>
        <v>4.9999999999999991</v>
      </c>
      <c r="W104">
        <f>VLOOKUP(AA104,角色间职业划分!P:Q,2,FALSE)</f>
        <v>1</v>
      </c>
      <c r="X104">
        <f t="shared" si="18"/>
        <v>100</v>
      </c>
      <c r="Y104">
        <f>INT(VLOOKUP(X104,角色属性总表!AG:AH,2,FALSE)*角色属性总表!$C$38)</f>
        <v>1980</v>
      </c>
      <c r="AA104">
        <f t="shared" si="19"/>
        <v>1</v>
      </c>
      <c r="AB104">
        <f>VLOOKUP(X104,角色属性总表!AG:AI,2,FALSE)*VLOOKUP(角色等级属性!AA104,角色间职业划分!P:AG,13,FALSE)/角色间职业划分!$AB$9</f>
        <v>1667.3684210526317</v>
      </c>
      <c r="AC104">
        <f>VLOOKUP(X104,角色属性总表!AG:AI,3,FALSE)*VLOOKUP(AA104,角色间职业划分!P:AG,8,FALSE)/角色间职业划分!$W$9</f>
        <v>8580</v>
      </c>
      <c r="AD104">
        <f>VLOOKUP(AA104,角色间职业划分!P:AP,26,FALSE)</f>
        <v>0.4</v>
      </c>
      <c r="AE104">
        <f>VLOOKUP(X104,角色属性总表!I:Q,3,FALSE)</f>
        <v>887.04</v>
      </c>
      <c r="AF104">
        <f>VLOOKUP(AA104,角色间职业划分!P:AP,11,FALSE)</f>
        <v>0.35</v>
      </c>
      <c r="AG104">
        <f t="shared" si="14"/>
        <v>7714.2857142857147</v>
      </c>
      <c r="AH104">
        <f t="shared" si="15"/>
        <v>888</v>
      </c>
      <c r="AJ104">
        <f t="shared" si="16"/>
        <v>6826.2857142857147</v>
      </c>
      <c r="AK104">
        <v>100</v>
      </c>
    </row>
    <row r="105" spans="1:37" x14ac:dyDescent="0.15">
      <c r="A105">
        <v>101</v>
      </c>
      <c r="B105">
        <f>ROUND(VLOOKUP(X105,角色属性总表!AG:AI,2,FALSE)/角色属性总表!$C$34,0)</f>
        <v>1428571</v>
      </c>
      <c r="C105">
        <f>ROUND(VLOOKUP(X105,角色属性总表!Y:AE,3,FALSE)/J105,0)</f>
        <v>1000000</v>
      </c>
      <c r="D105">
        <f>ROUND(VLOOKUP(X105,角色属性总表!AG:AI,3,FALSE)/角色属性总表!$C$35,0)</f>
        <v>400000</v>
      </c>
      <c r="E105">
        <f t="shared" si="10"/>
        <v>3368420</v>
      </c>
      <c r="F105">
        <f t="shared" si="11"/>
        <v>29</v>
      </c>
      <c r="G105">
        <f t="shared" si="12"/>
        <v>6</v>
      </c>
      <c r="H105">
        <v>0</v>
      </c>
      <c r="I105">
        <f t="shared" si="17"/>
        <v>3</v>
      </c>
      <c r="J105">
        <f>VLOOKUP(AA105,角色间职业划分!P:AP,20,FALSE)</f>
        <v>10</v>
      </c>
      <c r="K105">
        <f>IF(X105=500,100,VLOOKUP(AA105,角色间职业划分!P:AP,22,FALSE))</f>
        <v>100</v>
      </c>
      <c r="L105">
        <f>IF(X105=500,K105,VLOOKUP(AA105,角色间职业划分!P:AP,23,FALSE))</f>
        <v>100</v>
      </c>
      <c r="M105">
        <f>VLOOKUP(AA105,角色间职业划分!P:AP,24,FALSE)</f>
        <v>0</v>
      </c>
      <c r="N105">
        <f>VLOOKUP(AA105,角色间职业划分!P:AP,14)*100</f>
        <v>95</v>
      </c>
      <c r="O105">
        <f>VLOOKUP(AA105,角色间职业划分!P:Z,9,FALSE)</f>
        <v>0</v>
      </c>
      <c r="P105">
        <f>VLOOKUP(AA105,角色间职业划分!P:AP,10,FALSE)</f>
        <v>0</v>
      </c>
      <c r="Q105">
        <f>VLOOKUP(AA105,角色间职业划分!P:AP,15,FALSE)</f>
        <v>0</v>
      </c>
      <c r="R105">
        <f>VLOOKUP(AA105,角色间职业划分!P:AP,16,FALSE)</f>
        <v>0</v>
      </c>
      <c r="S105">
        <f>VLOOKUP(AA105,角色间职业划分!P:AP,17,FALSE)</f>
        <v>0</v>
      </c>
      <c r="T105">
        <f>VLOOKUP(AA105,角色间职业划分!P:AP,18,FALSE)</f>
        <v>0</v>
      </c>
      <c r="U105">
        <f>VLOOKUP(AA105,角色间职业划分!P:AP,27,FALSE)</f>
        <v>0</v>
      </c>
      <c r="V105">
        <f t="shared" si="13"/>
        <v>4.9999999999999991</v>
      </c>
      <c r="W105">
        <f>VLOOKUP(AA105,角色间职业划分!P:Q,2,FALSE)</f>
        <v>1</v>
      </c>
      <c r="X105">
        <f t="shared" si="18"/>
        <v>500</v>
      </c>
      <c r="Y105">
        <f>INT(VLOOKUP(X105,角色属性总表!AG:AH,2,FALSE)*角色属性总表!$C$38)</f>
        <v>9999999</v>
      </c>
      <c r="AA105">
        <f t="shared" si="19"/>
        <v>1</v>
      </c>
      <c r="AB105">
        <f>VLOOKUP(X105,角色属性总表!AG:AI,2,FALSE)*VLOOKUP(角色等级属性!AA105,角色间职业划分!P:AG,13,FALSE)/角色间职业划分!$AB$9</f>
        <v>8421051.7894736845</v>
      </c>
      <c r="AC105">
        <f>VLOOKUP(X105,角色属性总表!AG:AI,3,FALSE)*VLOOKUP(AA105,角色间职业划分!P:AG,8,FALSE)/角色间职业划分!$W$9</f>
        <v>11607141.696428571</v>
      </c>
      <c r="AD105">
        <f>VLOOKUP(AA105,角色间职业划分!P:AP,26,FALSE)</f>
        <v>0.4</v>
      </c>
      <c r="AE105">
        <f>VLOOKUP(X105,角色属性总表!I:Q,3,FALSE)</f>
        <v>0</v>
      </c>
      <c r="AF105">
        <f>VLOOKUP(AA105,角色间职业划分!P:AP,11,FALSE)</f>
        <v>0.35</v>
      </c>
      <c r="AG105">
        <f t="shared" si="14"/>
        <v>183406.97344089879</v>
      </c>
      <c r="AH105">
        <f t="shared" si="15"/>
        <v>1200000</v>
      </c>
      <c r="AJ105">
        <f t="shared" si="16"/>
        <v>-1016593.0265591012</v>
      </c>
      <c r="AK105">
        <v>101</v>
      </c>
    </row>
    <row r="106" spans="1:37" x14ac:dyDescent="0.15">
      <c r="A106">
        <v>102</v>
      </c>
      <c r="B106">
        <f>ROUND(VLOOKUP(X106,角色属性总表!AG:AI,2,FALSE)/角色属性总表!$C$34,0)</f>
        <v>28</v>
      </c>
      <c r="C106">
        <f>ROUND(VLOOKUP(X106,角色属性总表!Y:AE,3,FALSE)/J106,0)</f>
        <v>5</v>
      </c>
      <c r="D106">
        <f>ROUND(VLOOKUP(X106,角色属性总表!AG:AI,3,FALSE)/角色属性总表!$C$35,0)</f>
        <v>30</v>
      </c>
      <c r="E106">
        <f t="shared" si="10"/>
        <v>111</v>
      </c>
      <c r="F106">
        <f t="shared" si="11"/>
        <v>17</v>
      </c>
      <c r="G106">
        <f t="shared" si="12"/>
        <v>10</v>
      </c>
      <c r="H106">
        <v>0</v>
      </c>
      <c r="I106">
        <f t="shared" si="17"/>
        <v>3</v>
      </c>
      <c r="J106">
        <f>VLOOKUP(AA106,角色间职业划分!P:AP,20,FALSE)</f>
        <v>11</v>
      </c>
      <c r="K106">
        <f>IF(X106=500,100,VLOOKUP(AA106,角色间职业划分!P:AP,22,FALSE))</f>
        <v>120</v>
      </c>
      <c r="L106">
        <f>IF(X106=500,K106,VLOOKUP(AA106,角色间职业划分!P:AP,23,FALSE))</f>
        <v>60</v>
      </c>
      <c r="M106">
        <f>VLOOKUP(AA106,角色间职业划分!P:AP,24,FALSE)</f>
        <v>0</v>
      </c>
      <c r="N106">
        <f>VLOOKUP(AA106,角色间职业划分!P:AP,14)*100</f>
        <v>95</v>
      </c>
      <c r="O106">
        <f>VLOOKUP(AA106,角色间职业划分!P:Z,9,FALSE)</f>
        <v>0</v>
      </c>
      <c r="P106">
        <f>VLOOKUP(AA106,角色间职业划分!P:AP,10,FALSE)</f>
        <v>0</v>
      </c>
      <c r="Q106">
        <f>VLOOKUP(AA106,角色间职业划分!P:AP,15,FALSE)</f>
        <v>0</v>
      </c>
      <c r="R106">
        <f>VLOOKUP(AA106,角色间职业划分!P:AP,16,FALSE)</f>
        <v>0</v>
      </c>
      <c r="S106">
        <f>VLOOKUP(AA106,角色间职业划分!P:AP,17,FALSE)</f>
        <v>0</v>
      </c>
      <c r="T106">
        <f>VLOOKUP(AA106,角色间职业划分!P:AP,18,FALSE)</f>
        <v>0</v>
      </c>
      <c r="U106">
        <f>VLOOKUP(AA106,角色间职业划分!P:AP,27,FALSE)</f>
        <v>0</v>
      </c>
      <c r="V106">
        <f t="shared" si="13"/>
        <v>4.9999999999999991</v>
      </c>
      <c r="W106">
        <f>VLOOKUP(AA106,角色间职业划分!P:Q,2,FALSE)</f>
        <v>3</v>
      </c>
      <c r="X106">
        <f t="shared" si="18"/>
        <v>1</v>
      </c>
      <c r="Y106">
        <f>INT(VLOOKUP(X106,角色属性总表!AG:AH,2,FALSE)*角色属性总表!$C$38)</f>
        <v>198</v>
      </c>
      <c r="AA106">
        <f t="shared" si="19"/>
        <v>2</v>
      </c>
      <c r="AB106">
        <f>VLOOKUP(X106,角色属性总表!AG:AI,2,FALSE)*VLOOKUP(角色等级属性!AA106,角色间职业划分!P:AG,13,FALSE)/角色间职业划分!$AB$9</f>
        <v>277.89473684210532</v>
      </c>
      <c r="AC106">
        <f>VLOOKUP(X106,角色属性总表!AG:AI,3,FALSE)*VLOOKUP(AA106,角色间职业划分!P:AG,8,FALSE)/角色间职业划分!$W$9</f>
        <v>514.80000000000007</v>
      </c>
      <c r="AD106">
        <f>VLOOKUP(AA106,角色间职业划分!P:AP,26,FALSE)</f>
        <v>0.4</v>
      </c>
      <c r="AE106">
        <f>VLOOKUP(X106,角色属性总表!I:Q,3,FALSE)</f>
        <v>88.704000000000008</v>
      </c>
      <c r="AF106">
        <f>VLOOKUP(AA106,角色间职业划分!P:AP,11,FALSE)</f>
        <v>0.35</v>
      </c>
      <c r="AG106">
        <f t="shared" si="14"/>
        <v>5.5670103092783512</v>
      </c>
      <c r="AH106">
        <f t="shared" si="15"/>
        <v>90</v>
      </c>
      <c r="AJ106">
        <f t="shared" si="16"/>
        <v>-84.432989690721655</v>
      </c>
      <c r="AK106">
        <v>102</v>
      </c>
    </row>
    <row r="107" spans="1:37" x14ac:dyDescent="0.15">
      <c r="A107">
        <v>103</v>
      </c>
      <c r="B107">
        <f>ROUND(VLOOKUP(X107,角色属性总表!AG:AI,2,FALSE)/角色属性总表!$C$34,0)</f>
        <v>31</v>
      </c>
      <c r="C107">
        <f>ROUND(VLOOKUP(X107,角色属性总表!Y:AE,3,FALSE)/J107,0)</f>
        <v>5</v>
      </c>
      <c r="D107">
        <f>ROUND(VLOOKUP(X107,角色属性总表!AG:AI,3,FALSE)/角色属性总表!$C$35,0)</f>
        <v>32</v>
      </c>
      <c r="E107">
        <f t="shared" si="10"/>
        <v>121</v>
      </c>
      <c r="F107">
        <f t="shared" si="11"/>
        <v>18</v>
      </c>
      <c r="G107">
        <f t="shared" si="12"/>
        <v>10</v>
      </c>
      <c r="H107">
        <v>0</v>
      </c>
      <c r="I107">
        <f t="shared" si="17"/>
        <v>3</v>
      </c>
      <c r="J107">
        <f>VLOOKUP(AA107,角色间职业划分!P:AP,20,FALSE)</f>
        <v>11</v>
      </c>
      <c r="K107">
        <f>IF(X107=500,100,VLOOKUP(AA107,角色间职业划分!P:AP,22,FALSE))</f>
        <v>120</v>
      </c>
      <c r="L107">
        <f>IF(X107=500,K107,VLOOKUP(AA107,角色间职业划分!P:AP,23,FALSE))</f>
        <v>60</v>
      </c>
      <c r="M107">
        <f>VLOOKUP(AA107,角色间职业划分!P:AP,24,FALSE)</f>
        <v>0</v>
      </c>
      <c r="N107">
        <f>VLOOKUP(AA107,角色间职业划分!P:AP,14)*100</f>
        <v>95</v>
      </c>
      <c r="O107">
        <f>VLOOKUP(AA107,角色间职业划分!P:Z,9,FALSE)</f>
        <v>0</v>
      </c>
      <c r="P107">
        <f>VLOOKUP(AA107,角色间职业划分!P:AP,10,FALSE)</f>
        <v>0</v>
      </c>
      <c r="Q107">
        <f>VLOOKUP(AA107,角色间职业划分!P:AP,15,FALSE)</f>
        <v>0</v>
      </c>
      <c r="R107">
        <f>VLOOKUP(AA107,角色间职业划分!P:AP,16,FALSE)</f>
        <v>0</v>
      </c>
      <c r="S107">
        <f>VLOOKUP(AA107,角色间职业划分!P:AP,17,FALSE)</f>
        <v>0</v>
      </c>
      <c r="T107">
        <f>VLOOKUP(AA107,角色间职业划分!P:AP,18,FALSE)</f>
        <v>0</v>
      </c>
      <c r="U107">
        <f>VLOOKUP(AA107,角色间职业划分!P:AP,27,FALSE)</f>
        <v>0</v>
      </c>
      <c r="V107">
        <f t="shared" si="13"/>
        <v>4.9999999999999991</v>
      </c>
      <c r="W107">
        <f>VLOOKUP(AA107,角色间职业划分!P:Q,2,FALSE)</f>
        <v>3</v>
      </c>
      <c r="X107">
        <f t="shared" si="18"/>
        <v>2</v>
      </c>
      <c r="Y107">
        <f>INT(VLOOKUP(X107,角色属性总表!AG:AH,2,FALSE)*角色属性总表!$C$38)</f>
        <v>216</v>
      </c>
      <c r="AA107">
        <f t="shared" si="19"/>
        <v>2</v>
      </c>
      <c r="AB107">
        <f>VLOOKUP(X107,角色属性总表!AG:AI,2,FALSE)*VLOOKUP(角色等级属性!AA107,角色间职业划分!P:AG,13,FALSE)/角色间职业划分!$AB$9</f>
        <v>303.15789473684214</v>
      </c>
      <c r="AC107">
        <f>VLOOKUP(X107,角色属性总表!AG:AI,3,FALSE)*VLOOKUP(AA107,角色间职业划分!P:AG,8,FALSE)/角色间职业划分!$W$9</f>
        <v>561.6</v>
      </c>
      <c r="AD107">
        <f>VLOOKUP(AA107,角色间职业划分!P:AP,26,FALSE)</f>
        <v>0.4</v>
      </c>
      <c r="AE107">
        <f>VLOOKUP(X107,角色属性总表!I:Q,3,FALSE)</f>
        <v>96.768000000000001</v>
      </c>
      <c r="AF107">
        <f>VLOOKUP(AA107,角色间职业划分!P:AP,11,FALSE)</f>
        <v>0.35</v>
      </c>
      <c r="AG107">
        <f t="shared" si="14"/>
        <v>15.950216863984597</v>
      </c>
      <c r="AH107">
        <f t="shared" si="15"/>
        <v>96</v>
      </c>
      <c r="AJ107">
        <f t="shared" si="16"/>
        <v>-80.049783136015407</v>
      </c>
      <c r="AK107">
        <v>103</v>
      </c>
    </row>
    <row r="108" spans="1:37" x14ac:dyDescent="0.15">
      <c r="A108">
        <v>104</v>
      </c>
      <c r="B108">
        <f>ROUND(VLOOKUP(X108,角色属性总表!AG:AI,2,FALSE)/角色属性总表!$C$34,0)</f>
        <v>33</v>
      </c>
      <c r="C108">
        <f>ROUND(VLOOKUP(X108,角色属性总表!Y:AE,3,FALSE)/J108,0)</f>
        <v>5</v>
      </c>
      <c r="D108">
        <f>ROUND(VLOOKUP(X108,角色属性总表!AG:AI,3,FALSE)/角色属性总表!$C$35,0)</f>
        <v>35</v>
      </c>
      <c r="E108">
        <f t="shared" si="10"/>
        <v>131</v>
      </c>
      <c r="F108">
        <f t="shared" si="11"/>
        <v>17</v>
      </c>
      <c r="G108">
        <f t="shared" si="12"/>
        <v>10</v>
      </c>
      <c r="H108">
        <v>0</v>
      </c>
      <c r="I108">
        <f t="shared" si="17"/>
        <v>3</v>
      </c>
      <c r="J108">
        <f>VLOOKUP(AA108,角色间职业划分!P:AP,20,FALSE)</f>
        <v>11</v>
      </c>
      <c r="K108">
        <f>IF(X108=500,100,VLOOKUP(AA108,角色间职业划分!P:AP,22,FALSE))</f>
        <v>120</v>
      </c>
      <c r="L108">
        <f>IF(X108=500,K108,VLOOKUP(AA108,角色间职业划分!P:AP,23,FALSE))</f>
        <v>60</v>
      </c>
      <c r="M108">
        <f>VLOOKUP(AA108,角色间职业划分!P:AP,24,FALSE)</f>
        <v>0</v>
      </c>
      <c r="N108">
        <f>VLOOKUP(AA108,角色间职业划分!P:AP,14)*100</f>
        <v>95</v>
      </c>
      <c r="O108">
        <f>VLOOKUP(AA108,角色间职业划分!P:Z,9,FALSE)</f>
        <v>0</v>
      </c>
      <c r="P108">
        <f>VLOOKUP(AA108,角色间职业划分!P:AP,10,FALSE)</f>
        <v>0</v>
      </c>
      <c r="Q108">
        <f>VLOOKUP(AA108,角色间职业划分!P:AP,15,FALSE)</f>
        <v>0</v>
      </c>
      <c r="R108">
        <f>VLOOKUP(AA108,角色间职业划分!P:AP,16,FALSE)</f>
        <v>0</v>
      </c>
      <c r="S108">
        <f>VLOOKUP(AA108,角色间职业划分!P:AP,17,FALSE)</f>
        <v>0</v>
      </c>
      <c r="T108">
        <f>VLOOKUP(AA108,角色间职业划分!P:AP,18,FALSE)</f>
        <v>0</v>
      </c>
      <c r="U108">
        <f>VLOOKUP(AA108,角色间职业划分!P:AP,27,FALSE)</f>
        <v>0</v>
      </c>
      <c r="V108">
        <f t="shared" si="13"/>
        <v>4.9999999999999991</v>
      </c>
      <c r="W108">
        <f>VLOOKUP(AA108,角色间职业划分!P:Q,2,FALSE)</f>
        <v>3</v>
      </c>
      <c r="X108">
        <f t="shared" si="18"/>
        <v>3</v>
      </c>
      <c r="Y108">
        <f>INT(VLOOKUP(X108,角色属性总表!AG:AH,2,FALSE)*角色属性总表!$C$38)</f>
        <v>234</v>
      </c>
      <c r="AA108">
        <f t="shared" si="19"/>
        <v>2</v>
      </c>
      <c r="AB108">
        <f>VLOOKUP(X108,角色属性总表!AG:AI,2,FALSE)*VLOOKUP(角色等级属性!AA108,角色间职业划分!P:AG,13,FALSE)/角色间职业划分!$AB$9</f>
        <v>328.42105263157896</v>
      </c>
      <c r="AC108">
        <f>VLOOKUP(X108,角色属性总表!AG:AI,3,FALSE)*VLOOKUP(AA108,角色间职业划分!P:AG,8,FALSE)/角色间职业划分!$W$9</f>
        <v>608.4</v>
      </c>
      <c r="AD108">
        <f>VLOOKUP(AA108,角色间职业划分!P:AP,26,FALSE)</f>
        <v>0.4</v>
      </c>
      <c r="AE108">
        <f>VLOOKUP(X108,角色属性总表!I:Q,3,FALSE)</f>
        <v>104.83200000000001</v>
      </c>
      <c r="AF108">
        <f>VLOOKUP(AA108,角色间职业划分!P:AP,11,FALSE)</f>
        <v>0.35</v>
      </c>
      <c r="AG108">
        <f t="shared" si="14"/>
        <v>29.597135348055552</v>
      </c>
      <c r="AH108">
        <f t="shared" si="15"/>
        <v>105</v>
      </c>
      <c r="AJ108">
        <f t="shared" si="16"/>
        <v>-75.402864651944441</v>
      </c>
      <c r="AK108">
        <v>104</v>
      </c>
    </row>
    <row r="109" spans="1:37" x14ac:dyDescent="0.15">
      <c r="A109">
        <v>105</v>
      </c>
      <c r="B109">
        <f>ROUND(VLOOKUP(X109,角色属性总表!AG:AI,2,FALSE)/角色属性总表!$C$34,0)</f>
        <v>36</v>
      </c>
      <c r="C109">
        <f>ROUND(VLOOKUP(X109,角色属性总表!Y:AE,3,FALSE)/J109,0)</f>
        <v>6</v>
      </c>
      <c r="D109">
        <f>ROUND(VLOOKUP(X109,角色属性总表!AG:AI,3,FALSE)/角色属性总表!$C$35,0)</f>
        <v>38</v>
      </c>
      <c r="E109">
        <f t="shared" si="10"/>
        <v>141</v>
      </c>
      <c r="F109">
        <f t="shared" si="11"/>
        <v>17</v>
      </c>
      <c r="G109">
        <f t="shared" si="12"/>
        <v>10</v>
      </c>
      <c r="H109">
        <v>0</v>
      </c>
      <c r="I109">
        <f t="shared" si="17"/>
        <v>3</v>
      </c>
      <c r="J109">
        <f>VLOOKUP(AA109,角色间职业划分!P:AP,20,FALSE)</f>
        <v>11</v>
      </c>
      <c r="K109">
        <f>IF(X109=500,100,VLOOKUP(AA109,角色间职业划分!P:AP,22,FALSE))</f>
        <v>120</v>
      </c>
      <c r="L109">
        <f>IF(X109=500,K109,VLOOKUP(AA109,角色间职业划分!P:AP,23,FALSE))</f>
        <v>60</v>
      </c>
      <c r="M109">
        <f>VLOOKUP(AA109,角色间职业划分!P:AP,24,FALSE)</f>
        <v>0</v>
      </c>
      <c r="N109">
        <f>VLOOKUP(AA109,角色间职业划分!P:AP,14)*100</f>
        <v>95</v>
      </c>
      <c r="O109">
        <f>VLOOKUP(AA109,角色间职业划分!P:Z,9,FALSE)</f>
        <v>0</v>
      </c>
      <c r="P109">
        <f>VLOOKUP(AA109,角色间职业划分!P:AP,10,FALSE)</f>
        <v>0</v>
      </c>
      <c r="Q109">
        <f>VLOOKUP(AA109,角色间职业划分!P:AP,15,FALSE)</f>
        <v>0</v>
      </c>
      <c r="R109">
        <f>VLOOKUP(AA109,角色间职业划分!P:AP,16,FALSE)</f>
        <v>0</v>
      </c>
      <c r="S109">
        <f>VLOOKUP(AA109,角色间职业划分!P:AP,17,FALSE)</f>
        <v>0</v>
      </c>
      <c r="T109">
        <f>VLOOKUP(AA109,角色间职业划分!P:AP,18,FALSE)</f>
        <v>0</v>
      </c>
      <c r="U109">
        <f>VLOOKUP(AA109,角色间职业划分!P:AP,27,FALSE)</f>
        <v>0</v>
      </c>
      <c r="V109">
        <f t="shared" si="13"/>
        <v>4.9999999999999991</v>
      </c>
      <c r="W109">
        <f>VLOOKUP(AA109,角色间职业划分!P:Q,2,FALSE)</f>
        <v>3</v>
      </c>
      <c r="X109">
        <f t="shared" si="18"/>
        <v>4</v>
      </c>
      <c r="Y109">
        <f>INT(VLOOKUP(X109,角色属性总表!AG:AH,2,FALSE)*角色属性总表!$C$38)</f>
        <v>252</v>
      </c>
      <c r="AA109">
        <f t="shared" si="19"/>
        <v>2</v>
      </c>
      <c r="AB109">
        <f>VLOOKUP(X109,角色属性总表!AG:AI,2,FALSE)*VLOOKUP(角色等级属性!AA109,角色间职业划分!P:AG,13,FALSE)/角色间职业划分!$AB$9</f>
        <v>353.68421052631578</v>
      </c>
      <c r="AC109">
        <f>VLOOKUP(X109,角色属性总表!AG:AI,3,FALSE)*VLOOKUP(AA109,角色间职业划分!P:AG,8,FALSE)/角色间职业划分!$W$9</f>
        <v>655.19999999999993</v>
      </c>
      <c r="AD109">
        <f>VLOOKUP(AA109,角色间职业划分!P:AP,26,FALSE)</f>
        <v>0.4</v>
      </c>
      <c r="AE109">
        <f>VLOOKUP(X109,角色属性总表!I:Q,3,FALSE)</f>
        <v>112.89599999999999</v>
      </c>
      <c r="AF109">
        <f>VLOOKUP(AA109,角色间职业划分!P:AP,11,FALSE)</f>
        <v>0.35</v>
      </c>
      <c r="AG109">
        <f t="shared" si="14"/>
        <v>45.957446808510639</v>
      </c>
      <c r="AH109">
        <f t="shared" si="15"/>
        <v>114</v>
      </c>
      <c r="AJ109">
        <f t="shared" si="16"/>
        <v>-68.042553191489361</v>
      </c>
      <c r="AK109">
        <v>105</v>
      </c>
    </row>
    <row r="110" spans="1:37" x14ac:dyDescent="0.15">
      <c r="A110">
        <v>106</v>
      </c>
      <c r="B110">
        <f>ROUND(VLOOKUP(X110,角色属性总表!AG:AI,2,FALSE)/角色属性总表!$C$34,0)</f>
        <v>39</v>
      </c>
      <c r="C110">
        <f>ROUND(VLOOKUP(X110,角色属性总表!Y:AE,3,FALSE)/J110,0)</f>
        <v>7</v>
      </c>
      <c r="D110">
        <f>ROUND(VLOOKUP(X110,角色属性总表!AG:AI,3,FALSE)/角色属性总表!$C$35,0)</f>
        <v>40</v>
      </c>
      <c r="E110">
        <f t="shared" si="10"/>
        <v>151</v>
      </c>
      <c r="F110">
        <f t="shared" si="11"/>
        <v>18</v>
      </c>
      <c r="G110">
        <f t="shared" si="12"/>
        <v>10</v>
      </c>
      <c r="H110">
        <v>0</v>
      </c>
      <c r="I110">
        <f t="shared" si="17"/>
        <v>3</v>
      </c>
      <c r="J110">
        <f>VLOOKUP(AA110,角色间职业划分!P:AP,20,FALSE)</f>
        <v>11</v>
      </c>
      <c r="K110">
        <f>IF(X110=500,100,VLOOKUP(AA110,角色间职业划分!P:AP,22,FALSE))</f>
        <v>120</v>
      </c>
      <c r="L110">
        <f>IF(X110=500,K110,VLOOKUP(AA110,角色间职业划分!P:AP,23,FALSE))</f>
        <v>60</v>
      </c>
      <c r="M110">
        <f>VLOOKUP(AA110,角色间职业划分!P:AP,24,FALSE)</f>
        <v>0</v>
      </c>
      <c r="N110">
        <f>VLOOKUP(AA110,角色间职业划分!P:AP,14)*100</f>
        <v>95</v>
      </c>
      <c r="O110">
        <f>VLOOKUP(AA110,角色间职业划分!P:Z,9,FALSE)</f>
        <v>0</v>
      </c>
      <c r="P110">
        <f>VLOOKUP(AA110,角色间职业划分!P:AP,10,FALSE)</f>
        <v>0</v>
      </c>
      <c r="Q110">
        <f>VLOOKUP(AA110,角色间职业划分!P:AP,15,FALSE)</f>
        <v>0</v>
      </c>
      <c r="R110">
        <f>VLOOKUP(AA110,角色间职业划分!P:AP,16,FALSE)</f>
        <v>0</v>
      </c>
      <c r="S110">
        <f>VLOOKUP(AA110,角色间职业划分!P:AP,17,FALSE)</f>
        <v>0</v>
      </c>
      <c r="T110">
        <f>VLOOKUP(AA110,角色间职业划分!P:AP,18,FALSE)</f>
        <v>0</v>
      </c>
      <c r="U110">
        <f>VLOOKUP(AA110,角色间职业划分!P:AP,27,FALSE)</f>
        <v>0</v>
      </c>
      <c r="V110">
        <f t="shared" si="13"/>
        <v>4.9999999999999991</v>
      </c>
      <c r="W110">
        <f>VLOOKUP(AA110,角色间职业划分!P:Q,2,FALSE)</f>
        <v>3</v>
      </c>
      <c r="X110">
        <f t="shared" si="18"/>
        <v>5</v>
      </c>
      <c r="Y110">
        <f>INT(VLOOKUP(X110,角色属性总表!AG:AH,2,FALSE)*角色属性总表!$C$38)</f>
        <v>270</v>
      </c>
      <c r="AA110">
        <f t="shared" si="19"/>
        <v>2</v>
      </c>
      <c r="AB110">
        <f>VLOOKUP(X110,角色属性总表!AG:AI,2,FALSE)*VLOOKUP(角色等级属性!AA110,角色间职业划分!P:AG,13,FALSE)/角色间职业划分!$AB$9</f>
        <v>378.94736842105266</v>
      </c>
      <c r="AC110">
        <f>VLOOKUP(X110,角色属性总表!AG:AI,3,FALSE)*VLOOKUP(AA110,角色间职业划分!P:AG,8,FALSE)/角色间职业划分!$W$9</f>
        <v>702</v>
      </c>
      <c r="AD110">
        <f>VLOOKUP(AA110,角色间职业划分!P:AP,26,FALSE)</f>
        <v>0.4</v>
      </c>
      <c r="AE110">
        <f>VLOOKUP(X110,角色属性总表!I:Q,3,FALSE)</f>
        <v>120.96000000000001</v>
      </c>
      <c r="AF110">
        <f>VLOOKUP(AA110,角色间职业划分!P:AP,11,FALSE)</f>
        <v>0.35</v>
      </c>
      <c r="AG110">
        <f t="shared" si="14"/>
        <v>64.715053131586458</v>
      </c>
      <c r="AH110">
        <f t="shared" si="15"/>
        <v>120</v>
      </c>
      <c r="AJ110">
        <f t="shared" si="16"/>
        <v>-55.284946868413542</v>
      </c>
      <c r="AK110">
        <v>106</v>
      </c>
    </row>
    <row r="111" spans="1:37" x14ac:dyDescent="0.15">
      <c r="A111">
        <v>107</v>
      </c>
      <c r="B111">
        <f>ROUND(VLOOKUP(X111,角色属性总表!AG:AI,2,FALSE)/角色属性总表!$C$34,0)</f>
        <v>41</v>
      </c>
      <c r="C111">
        <f>ROUND(VLOOKUP(X111,角色属性总表!Y:AE,3,FALSE)/J111,0)</f>
        <v>7</v>
      </c>
      <c r="D111">
        <f>ROUND(VLOOKUP(X111,角色属性总表!AG:AI,3,FALSE)/角色属性总表!$C$35,0)</f>
        <v>43</v>
      </c>
      <c r="E111">
        <f t="shared" si="10"/>
        <v>161</v>
      </c>
      <c r="F111">
        <f t="shared" si="11"/>
        <v>17</v>
      </c>
      <c r="G111">
        <f t="shared" si="12"/>
        <v>10</v>
      </c>
      <c r="H111">
        <v>0</v>
      </c>
      <c r="I111">
        <f t="shared" si="17"/>
        <v>3</v>
      </c>
      <c r="J111">
        <f>VLOOKUP(AA111,角色间职业划分!P:AP,20,FALSE)</f>
        <v>11</v>
      </c>
      <c r="K111">
        <f>IF(X111=500,100,VLOOKUP(AA111,角色间职业划分!P:AP,22,FALSE))</f>
        <v>120</v>
      </c>
      <c r="L111">
        <f>IF(X111=500,K111,VLOOKUP(AA111,角色间职业划分!P:AP,23,FALSE))</f>
        <v>60</v>
      </c>
      <c r="M111">
        <f>VLOOKUP(AA111,角色间职业划分!P:AP,24,FALSE)</f>
        <v>0</v>
      </c>
      <c r="N111">
        <f>VLOOKUP(AA111,角色间职业划分!P:AP,14)*100</f>
        <v>95</v>
      </c>
      <c r="O111">
        <f>VLOOKUP(AA111,角色间职业划分!P:Z,9,FALSE)</f>
        <v>0</v>
      </c>
      <c r="P111">
        <f>VLOOKUP(AA111,角色间职业划分!P:AP,10,FALSE)</f>
        <v>0</v>
      </c>
      <c r="Q111">
        <f>VLOOKUP(AA111,角色间职业划分!P:AP,15,FALSE)</f>
        <v>0</v>
      </c>
      <c r="R111">
        <f>VLOOKUP(AA111,角色间职业划分!P:AP,16,FALSE)</f>
        <v>0</v>
      </c>
      <c r="S111">
        <f>VLOOKUP(AA111,角色间职业划分!P:AP,17,FALSE)</f>
        <v>0</v>
      </c>
      <c r="T111">
        <f>VLOOKUP(AA111,角色间职业划分!P:AP,18,FALSE)</f>
        <v>0</v>
      </c>
      <c r="U111">
        <f>VLOOKUP(AA111,角色间职业划分!P:AP,27,FALSE)</f>
        <v>0</v>
      </c>
      <c r="V111">
        <f t="shared" si="13"/>
        <v>4.9999999999999991</v>
      </c>
      <c r="W111">
        <f>VLOOKUP(AA111,角色间职业划分!P:Q,2,FALSE)</f>
        <v>3</v>
      </c>
      <c r="X111">
        <f t="shared" si="18"/>
        <v>6</v>
      </c>
      <c r="Y111">
        <f>INT(VLOOKUP(X111,角色属性总表!AG:AH,2,FALSE)*角色属性总表!$C$38)</f>
        <v>288</v>
      </c>
      <c r="AA111">
        <f t="shared" si="19"/>
        <v>2</v>
      </c>
      <c r="AB111">
        <f>VLOOKUP(X111,角色属性总表!AG:AI,2,FALSE)*VLOOKUP(角色等级属性!AA111,角色间职业划分!P:AG,13,FALSE)/角色间职业划分!$AB$9</f>
        <v>404.21052631578948</v>
      </c>
      <c r="AC111">
        <f>VLOOKUP(X111,角色属性总表!AG:AI,3,FALSE)*VLOOKUP(AA111,角色间职业划分!P:AG,8,FALSE)/角色间职业划分!$W$9</f>
        <v>748.80000000000007</v>
      </c>
      <c r="AD111">
        <f>VLOOKUP(AA111,角色间职业划分!P:AP,26,FALSE)</f>
        <v>0.4</v>
      </c>
      <c r="AE111">
        <f>VLOOKUP(X111,角色属性总表!I:Q,3,FALSE)</f>
        <v>129.024</v>
      </c>
      <c r="AF111">
        <f>VLOOKUP(AA111,角色间职业划分!P:AP,11,FALSE)</f>
        <v>0.35</v>
      </c>
      <c r="AG111">
        <f t="shared" si="14"/>
        <v>85.658020979464069</v>
      </c>
      <c r="AH111">
        <f t="shared" si="15"/>
        <v>129</v>
      </c>
      <c r="AJ111">
        <f t="shared" si="16"/>
        <v>-43.341979020535931</v>
      </c>
      <c r="AK111">
        <v>107</v>
      </c>
    </row>
    <row r="112" spans="1:37" x14ac:dyDescent="0.15">
      <c r="A112">
        <v>108</v>
      </c>
      <c r="B112">
        <f>ROUND(VLOOKUP(X112,角色属性总表!AG:AI,2,FALSE)/角色属性总表!$C$34,0)</f>
        <v>44</v>
      </c>
      <c r="C112">
        <f>ROUND(VLOOKUP(X112,角色属性总表!Y:AE,3,FALSE)/J112,0)</f>
        <v>8</v>
      </c>
      <c r="D112">
        <f>ROUND(VLOOKUP(X112,角色属性总表!AG:AI,3,FALSE)/角色属性总表!$C$35,0)</f>
        <v>46</v>
      </c>
      <c r="E112">
        <f t="shared" si="10"/>
        <v>171</v>
      </c>
      <c r="F112">
        <f t="shared" si="11"/>
        <v>17</v>
      </c>
      <c r="G112">
        <f t="shared" si="12"/>
        <v>10</v>
      </c>
      <c r="H112">
        <v>0</v>
      </c>
      <c r="I112">
        <f t="shared" si="17"/>
        <v>3</v>
      </c>
      <c r="J112">
        <f>VLOOKUP(AA112,角色间职业划分!P:AP,20,FALSE)</f>
        <v>11</v>
      </c>
      <c r="K112">
        <f>IF(X112=500,100,VLOOKUP(AA112,角色间职业划分!P:AP,22,FALSE))</f>
        <v>120</v>
      </c>
      <c r="L112">
        <f>IF(X112=500,K112,VLOOKUP(AA112,角色间职业划分!P:AP,23,FALSE))</f>
        <v>60</v>
      </c>
      <c r="M112">
        <f>VLOOKUP(AA112,角色间职业划分!P:AP,24,FALSE)</f>
        <v>0</v>
      </c>
      <c r="N112">
        <f>VLOOKUP(AA112,角色间职业划分!P:AP,14)*100</f>
        <v>95</v>
      </c>
      <c r="O112">
        <f>VLOOKUP(AA112,角色间职业划分!P:Z,9,FALSE)</f>
        <v>0</v>
      </c>
      <c r="P112">
        <f>VLOOKUP(AA112,角色间职业划分!P:AP,10,FALSE)</f>
        <v>0</v>
      </c>
      <c r="Q112">
        <f>VLOOKUP(AA112,角色间职业划分!P:AP,15,FALSE)</f>
        <v>0</v>
      </c>
      <c r="R112">
        <f>VLOOKUP(AA112,角色间职业划分!P:AP,16,FALSE)</f>
        <v>0</v>
      </c>
      <c r="S112">
        <f>VLOOKUP(AA112,角色间职业划分!P:AP,17,FALSE)</f>
        <v>0</v>
      </c>
      <c r="T112">
        <f>VLOOKUP(AA112,角色间职业划分!P:AP,18,FALSE)</f>
        <v>0</v>
      </c>
      <c r="U112">
        <f>VLOOKUP(AA112,角色间职业划分!P:AP,27,FALSE)</f>
        <v>0</v>
      </c>
      <c r="V112">
        <f t="shared" si="13"/>
        <v>4.9999999999999991</v>
      </c>
      <c r="W112">
        <f>VLOOKUP(AA112,角色间职业划分!P:Q,2,FALSE)</f>
        <v>3</v>
      </c>
      <c r="X112">
        <f t="shared" si="18"/>
        <v>7</v>
      </c>
      <c r="Y112">
        <f>INT(VLOOKUP(X112,角色属性总表!AG:AH,2,FALSE)*角色属性总表!$C$38)</f>
        <v>306</v>
      </c>
      <c r="AA112">
        <f t="shared" si="19"/>
        <v>2</v>
      </c>
      <c r="AB112">
        <f>VLOOKUP(X112,角色属性总表!AG:AI,2,FALSE)*VLOOKUP(角色等级属性!AA112,角色间职业划分!P:AG,13,FALSE)/角色间职业划分!$AB$9</f>
        <v>429.47368421052636</v>
      </c>
      <c r="AC112">
        <f>VLOOKUP(X112,角色属性总表!AG:AI,3,FALSE)*VLOOKUP(AA112,角色间职业划分!P:AG,8,FALSE)/角色间职业划分!$W$9</f>
        <v>795.59999999999991</v>
      </c>
      <c r="AD112">
        <f>VLOOKUP(AA112,角色间职业划分!P:AP,26,FALSE)</f>
        <v>0.4</v>
      </c>
      <c r="AE112">
        <f>VLOOKUP(X112,角色属性总表!I:Q,3,FALSE)</f>
        <v>137.08799999999999</v>
      </c>
      <c r="AF112">
        <f>VLOOKUP(AA112,角色间职业划分!P:AP,11,FALSE)</f>
        <v>0.35</v>
      </c>
      <c r="AG112">
        <f t="shared" si="14"/>
        <v>108.63177977079756</v>
      </c>
      <c r="AH112">
        <f t="shared" si="15"/>
        <v>138</v>
      </c>
      <c r="AJ112">
        <f t="shared" si="16"/>
        <v>-29.368220229202436</v>
      </c>
      <c r="AK112">
        <v>108</v>
      </c>
    </row>
    <row r="113" spans="1:37" x14ac:dyDescent="0.15">
      <c r="A113">
        <v>109</v>
      </c>
      <c r="B113">
        <f>ROUND(VLOOKUP(X113,角色属性总表!AG:AI,2,FALSE)/角色属性总表!$C$34,0)</f>
        <v>46</v>
      </c>
      <c r="C113">
        <f>ROUND(VLOOKUP(X113,角色属性总表!Y:AE,3,FALSE)/J113,0)</f>
        <v>8</v>
      </c>
      <c r="D113">
        <f>ROUND(VLOOKUP(X113,角色属性总表!AG:AI,3,FALSE)/角色属性总表!$C$35,0)</f>
        <v>48</v>
      </c>
      <c r="E113">
        <f t="shared" si="10"/>
        <v>181</v>
      </c>
      <c r="F113">
        <f t="shared" si="11"/>
        <v>18</v>
      </c>
      <c r="G113">
        <f t="shared" si="12"/>
        <v>10</v>
      </c>
      <c r="H113">
        <v>0</v>
      </c>
      <c r="I113">
        <f t="shared" si="17"/>
        <v>3</v>
      </c>
      <c r="J113">
        <f>VLOOKUP(AA113,角色间职业划分!P:AP,20,FALSE)</f>
        <v>11</v>
      </c>
      <c r="K113">
        <f>IF(X113=500,100,VLOOKUP(AA113,角色间职业划分!P:AP,22,FALSE))</f>
        <v>120</v>
      </c>
      <c r="L113">
        <f>IF(X113=500,K113,VLOOKUP(AA113,角色间职业划分!P:AP,23,FALSE))</f>
        <v>60</v>
      </c>
      <c r="M113">
        <f>VLOOKUP(AA113,角色间职业划分!P:AP,24,FALSE)</f>
        <v>0</v>
      </c>
      <c r="N113">
        <f>VLOOKUP(AA113,角色间职业划分!P:AP,14)*100</f>
        <v>95</v>
      </c>
      <c r="O113">
        <f>VLOOKUP(AA113,角色间职业划分!P:Z,9,FALSE)</f>
        <v>0</v>
      </c>
      <c r="P113">
        <f>VLOOKUP(AA113,角色间职业划分!P:AP,10,FALSE)</f>
        <v>0</v>
      </c>
      <c r="Q113">
        <f>VLOOKUP(AA113,角色间职业划分!P:AP,15,FALSE)</f>
        <v>0</v>
      </c>
      <c r="R113">
        <f>VLOOKUP(AA113,角色间职业划分!P:AP,16,FALSE)</f>
        <v>0</v>
      </c>
      <c r="S113">
        <f>VLOOKUP(AA113,角色间职业划分!P:AP,17,FALSE)</f>
        <v>0</v>
      </c>
      <c r="T113">
        <f>VLOOKUP(AA113,角色间职业划分!P:AP,18,FALSE)</f>
        <v>0</v>
      </c>
      <c r="U113">
        <f>VLOOKUP(AA113,角色间职业划分!P:AP,27,FALSE)</f>
        <v>0</v>
      </c>
      <c r="V113">
        <f t="shared" si="13"/>
        <v>4.9999999999999991</v>
      </c>
      <c r="W113">
        <f>VLOOKUP(AA113,角色间职业划分!P:Q,2,FALSE)</f>
        <v>3</v>
      </c>
      <c r="X113">
        <f t="shared" si="18"/>
        <v>8</v>
      </c>
      <c r="Y113">
        <f>INT(VLOOKUP(X113,角色属性总表!AG:AH,2,FALSE)*角色属性总表!$C$38)</f>
        <v>324</v>
      </c>
      <c r="AA113">
        <f t="shared" si="19"/>
        <v>2</v>
      </c>
      <c r="AB113">
        <f>VLOOKUP(X113,角色属性总表!AG:AI,2,FALSE)*VLOOKUP(角色等级属性!AA113,角色间职业划分!P:AG,13,FALSE)/角色间职业划分!$AB$9</f>
        <v>454.73684210526318</v>
      </c>
      <c r="AC113">
        <f>VLOOKUP(X113,角色属性总表!AG:AI,3,FALSE)*VLOOKUP(AA113,角色间职业划分!P:AG,8,FALSE)/角色间职业划分!$W$9</f>
        <v>842.40000000000009</v>
      </c>
      <c r="AD113">
        <f>VLOOKUP(AA113,角色间职业划分!P:AP,26,FALSE)</f>
        <v>0.4</v>
      </c>
      <c r="AE113">
        <f>VLOOKUP(X113,角色属性总表!I:Q,3,FALSE)</f>
        <v>145.15200000000002</v>
      </c>
      <c r="AF113">
        <f>VLOOKUP(AA113,角色间职业划分!P:AP,11,FALSE)</f>
        <v>0.35</v>
      </c>
      <c r="AG113">
        <f t="shared" si="14"/>
        <v>133.51737690273509</v>
      </c>
      <c r="AH113">
        <f t="shared" si="15"/>
        <v>144</v>
      </c>
      <c r="AJ113">
        <f t="shared" si="16"/>
        <v>-10.482623097264906</v>
      </c>
      <c r="AK113">
        <v>109</v>
      </c>
    </row>
    <row r="114" spans="1:37" x14ac:dyDescent="0.15">
      <c r="A114">
        <v>110</v>
      </c>
      <c r="B114">
        <f>ROUND(VLOOKUP(X114,角色属性总表!AG:AI,2,FALSE)/角色属性总表!$C$34,0)</f>
        <v>49</v>
      </c>
      <c r="C114">
        <f>ROUND(VLOOKUP(X114,角色属性总表!Y:AE,3,FALSE)/J114,0)</f>
        <v>9</v>
      </c>
      <c r="D114">
        <f>ROUND(VLOOKUP(X114,角色属性总表!AG:AI,3,FALSE)/角色属性总表!$C$35,0)</f>
        <v>51</v>
      </c>
      <c r="E114">
        <f t="shared" si="10"/>
        <v>192</v>
      </c>
      <c r="F114">
        <f t="shared" si="11"/>
        <v>17</v>
      </c>
      <c r="G114">
        <f t="shared" si="12"/>
        <v>10</v>
      </c>
      <c r="H114">
        <v>0</v>
      </c>
      <c r="I114">
        <f t="shared" si="17"/>
        <v>3</v>
      </c>
      <c r="J114">
        <f>VLOOKUP(AA114,角色间职业划分!P:AP,20,FALSE)</f>
        <v>11</v>
      </c>
      <c r="K114">
        <f>IF(X114=500,100,VLOOKUP(AA114,角色间职业划分!P:AP,22,FALSE))</f>
        <v>120</v>
      </c>
      <c r="L114">
        <f>IF(X114=500,K114,VLOOKUP(AA114,角色间职业划分!P:AP,23,FALSE))</f>
        <v>60</v>
      </c>
      <c r="M114">
        <f>VLOOKUP(AA114,角色间职业划分!P:AP,24,FALSE)</f>
        <v>0</v>
      </c>
      <c r="N114">
        <f>VLOOKUP(AA114,角色间职业划分!P:AP,14)*100</f>
        <v>95</v>
      </c>
      <c r="O114">
        <f>VLOOKUP(AA114,角色间职业划分!P:Z,9,FALSE)</f>
        <v>0</v>
      </c>
      <c r="P114">
        <f>VLOOKUP(AA114,角色间职业划分!P:AP,10,FALSE)</f>
        <v>0</v>
      </c>
      <c r="Q114">
        <f>VLOOKUP(AA114,角色间职业划分!P:AP,15,FALSE)</f>
        <v>0</v>
      </c>
      <c r="R114">
        <f>VLOOKUP(AA114,角色间职业划分!P:AP,16,FALSE)</f>
        <v>0</v>
      </c>
      <c r="S114">
        <f>VLOOKUP(AA114,角色间职业划分!P:AP,17,FALSE)</f>
        <v>0</v>
      </c>
      <c r="T114">
        <f>VLOOKUP(AA114,角色间职业划分!P:AP,18,FALSE)</f>
        <v>0</v>
      </c>
      <c r="U114">
        <f>VLOOKUP(AA114,角色间职业划分!P:AP,27,FALSE)</f>
        <v>0</v>
      </c>
      <c r="V114">
        <f t="shared" si="13"/>
        <v>4.9999999999999991</v>
      </c>
      <c r="W114">
        <f>VLOOKUP(AA114,角色间职业划分!P:Q,2,FALSE)</f>
        <v>3</v>
      </c>
      <c r="X114">
        <f t="shared" si="18"/>
        <v>9</v>
      </c>
      <c r="Y114">
        <f>INT(VLOOKUP(X114,角色属性总表!AG:AH,2,FALSE)*角色属性总表!$C$38)</f>
        <v>342</v>
      </c>
      <c r="AA114">
        <f t="shared" si="19"/>
        <v>2</v>
      </c>
      <c r="AB114">
        <f>VLOOKUP(X114,角色属性总表!AG:AI,2,FALSE)*VLOOKUP(角色等级属性!AA114,角色间职业划分!P:AG,13,FALSE)/角色间职业划分!$AB$9</f>
        <v>480</v>
      </c>
      <c r="AC114">
        <f>VLOOKUP(X114,角色属性总表!AG:AI,3,FALSE)*VLOOKUP(AA114,角色间职业划分!P:AG,8,FALSE)/角色间职业划分!$W$9</f>
        <v>889.2</v>
      </c>
      <c r="AD114">
        <f>VLOOKUP(AA114,角色间职业划分!P:AP,26,FALSE)</f>
        <v>0.4</v>
      </c>
      <c r="AE114">
        <f>VLOOKUP(X114,角色属性总表!I:Q,3,FALSE)</f>
        <v>153.21599999999998</v>
      </c>
      <c r="AF114">
        <f>VLOOKUP(AA114,角色间职业划分!P:AP,11,FALSE)</f>
        <v>0.35</v>
      </c>
      <c r="AG114">
        <f t="shared" si="14"/>
        <v>160.21978021978018</v>
      </c>
      <c r="AH114">
        <f t="shared" si="15"/>
        <v>153</v>
      </c>
      <c r="AJ114">
        <f t="shared" si="16"/>
        <v>7.2197802197801764</v>
      </c>
      <c r="AK114">
        <v>110</v>
      </c>
    </row>
    <row r="115" spans="1:37" x14ac:dyDescent="0.15">
      <c r="A115">
        <v>111</v>
      </c>
      <c r="B115">
        <f>ROUND(VLOOKUP(X115,角色属性总表!AG:AI,2,FALSE)/角色属性总表!$C$34,0)</f>
        <v>51</v>
      </c>
      <c r="C115">
        <f>ROUND(VLOOKUP(X115,角色属性总表!Y:AE,3,FALSE)/J115,0)</f>
        <v>9</v>
      </c>
      <c r="D115">
        <f>ROUND(VLOOKUP(X115,角色属性总表!AG:AI,3,FALSE)/角色属性总表!$C$35,0)</f>
        <v>54</v>
      </c>
      <c r="E115">
        <f t="shared" si="10"/>
        <v>202</v>
      </c>
      <c r="F115">
        <f t="shared" si="11"/>
        <v>17</v>
      </c>
      <c r="G115">
        <f t="shared" si="12"/>
        <v>10</v>
      </c>
      <c r="H115">
        <v>0</v>
      </c>
      <c r="I115">
        <f t="shared" si="17"/>
        <v>3</v>
      </c>
      <c r="J115">
        <f>VLOOKUP(AA115,角色间职业划分!P:AP,20,FALSE)</f>
        <v>11</v>
      </c>
      <c r="K115">
        <f>IF(X115=500,100,VLOOKUP(AA115,角色间职业划分!P:AP,22,FALSE))</f>
        <v>120</v>
      </c>
      <c r="L115">
        <f>IF(X115=500,K115,VLOOKUP(AA115,角色间职业划分!P:AP,23,FALSE))</f>
        <v>60</v>
      </c>
      <c r="M115">
        <f>VLOOKUP(AA115,角色间职业划分!P:AP,24,FALSE)</f>
        <v>0</v>
      </c>
      <c r="N115">
        <f>VLOOKUP(AA115,角色间职业划分!P:AP,14)*100</f>
        <v>95</v>
      </c>
      <c r="O115">
        <f>VLOOKUP(AA115,角色间职业划分!P:Z,9,FALSE)</f>
        <v>0</v>
      </c>
      <c r="P115">
        <f>VLOOKUP(AA115,角色间职业划分!P:AP,10,FALSE)</f>
        <v>0</v>
      </c>
      <c r="Q115">
        <f>VLOOKUP(AA115,角色间职业划分!P:AP,15,FALSE)</f>
        <v>0</v>
      </c>
      <c r="R115">
        <f>VLOOKUP(AA115,角色间职业划分!P:AP,16,FALSE)</f>
        <v>0</v>
      </c>
      <c r="S115">
        <f>VLOOKUP(AA115,角色间职业划分!P:AP,17,FALSE)</f>
        <v>0</v>
      </c>
      <c r="T115">
        <f>VLOOKUP(AA115,角色间职业划分!P:AP,18,FALSE)</f>
        <v>0</v>
      </c>
      <c r="U115">
        <f>VLOOKUP(AA115,角色间职业划分!P:AP,27,FALSE)</f>
        <v>0</v>
      </c>
      <c r="V115">
        <f t="shared" si="13"/>
        <v>4.9999999999999991</v>
      </c>
      <c r="W115">
        <f>VLOOKUP(AA115,角色间职业划分!P:Q,2,FALSE)</f>
        <v>3</v>
      </c>
      <c r="X115">
        <f t="shared" si="18"/>
        <v>10</v>
      </c>
      <c r="Y115">
        <f>INT(VLOOKUP(X115,角色属性总表!AG:AH,2,FALSE)*角色属性总表!$C$38)</f>
        <v>360</v>
      </c>
      <c r="AA115">
        <f t="shared" si="19"/>
        <v>2</v>
      </c>
      <c r="AB115">
        <f>VLOOKUP(X115,角色属性总表!AG:AI,2,FALSE)*VLOOKUP(角色等级属性!AA115,角色间职业划分!P:AG,13,FALSE)/角色间职业划分!$AB$9</f>
        <v>505.26315789473688</v>
      </c>
      <c r="AC115">
        <f>VLOOKUP(X115,角色属性总表!AG:AI,3,FALSE)*VLOOKUP(AA115,角色间职业划分!P:AG,8,FALSE)/角色间职业划分!$W$9</f>
        <v>936</v>
      </c>
      <c r="AD115">
        <f>VLOOKUP(AA115,角色间职业划分!P:AP,26,FALSE)</f>
        <v>0.4</v>
      </c>
      <c r="AE115">
        <f>VLOOKUP(X115,角色属性总表!I:Q,3,FALSE)</f>
        <v>161.28</v>
      </c>
      <c r="AF115">
        <f>VLOOKUP(AA115,角色间职业划分!P:AP,11,FALSE)</f>
        <v>0.35</v>
      </c>
      <c r="AG115">
        <f t="shared" si="14"/>
        <v>188.66094212824672</v>
      </c>
      <c r="AH115">
        <f t="shared" si="15"/>
        <v>162</v>
      </c>
      <c r="AJ115">
        <f t="shared" si="16"/>
        <v>26.660942128246717</v>
      </c>
      <c r="AK115">
        <v>111</v>
      </c>
    </row>
    <row r="116" spans="1:37" x14ac:dyDescent="0.15">
      <c r="A116">
        <v>112</v>
      </c>
      <c r="B116">
        <f>ROUND(VLOOKUP(X116,角色属性总表!AG:AI,2,FALSE)/角色属性总表!$C$34,0)</f>
        <v>54</v>
      </c>
      <c r="C116">
        <f>ROUND(VLOOKUP(X116,角色属性总表!Y:AE,3,FALSE)/J116,0)</f>
        <v>10</v>
      </c>
      <c r="D116">
        <f>ROUND(VLOOKUP(X116,角色属性总表!AG:AI,3,FALSE)/角色属性总表!$C$35,0)</f>
        <v>56</v>
      </c>
      <c r="E116">
        <f t="shared" si="10"/>
        <v>212</v>
      </c>
      <c r="F116">
        <f t="shared" si="11"/>
        <v>18</v>
      </c>
      <c r="G116">
        <f t="shared" si="12"/>
        <v>10</v>
      </c>
      <c r="H116">
        <v>0</v>
      </c>
      <c r="I116">
        <f t="shared" si="17"/>
        <v>3</v>
      </c>
      <c r="J116">
        <f>VLOOKUP(AA116,角色间职业划分!P:AP,20,FALSE)</f>
        <v>11</v>
      </c>
      <c r="K116">
        <f>IF(X116=500,100,VLOOKUP(AA116,角色间职业划分!P:AP,22,FALSE))</f>
        <v>120</v>
      </c>
      <c r="L116">
        <f>IF(X116=500,K116,VLOOKUP(AA116,角色间职业划分!P:AP,23,FALSE))</f>
        <v>60</v>
      </c>
      <c r="M116">
        <f>VLOOKUP(AA116,角色间职业划分!P:AP,24,FALSE)</f>
        <v>0</v>
      </c>
      <c r="N116">
        <f>VLOOKUP(AA116,角色间职业划分!P:AP,14)*100</f>
        <v>95</v>
      </c>
      <c r="O116">
        <f>VLOOKUP(AA116,角色间职业划分!P:Z,9,FALSE)</f>
        <v>0</v>
      </c>
      <c r="P116">
        <f>VLOOKUP(AA116,角色间职业划分!P:AP,10,FALSE)</f>
        <v>0</v>
      </c>
      <c r="Q116">
        <f>VLOOKUP(AA116,角色间职业划分!P:AP,15,FALSE)</f>
        <v>0</v>
      </c>
      <c r="R116">
        <f>VLOOKUP(AA116,角色间职业划分!P:AP,16,FALSE)</f>
        <v>0</v>
      </c>
      <c r="S116">
        <f>VLOOKUP(AA116,角色间职业划分!P:AP,17,FALSE)</f>
        <v>0</v>
      </c>
      <c r="T116">
        <f>VLOOKUP(AA116,角色间职业划分!P:AP,18,FALSE)</f>
        <v>0</v>
      </c>
      <c r="U116">
        <f>VLOOKUP(AA116,角色间职业划分!P:AP,27,FALSE)</f>
        <v>0</v>
      </c>
      <c r="V116">
        <f t="shared" si="13"/>
        <v>4.9999999999999991</v>
      </c>
      <c r="W116">
        <f>VLOOKUP(AA116,角色间职业划分!P:Q,2,FALSE)</f>
        <v>3</v>
      </c>
      <c r="X116">
        <f t="shared" si="18"/>
        <v>11</v>
      </c>
      <c r="Y116">
        <f>INT(VLOOKUP(X116,角色属性总表!AG:AH,2,FALSE)*角色属性总表!$C$38)</f>
        <v>378</v>
      </c>
      <c r="AA116">
        <f t="shared" si="19"/>
        <v>2</v>
      </c>
      <c r="AB116">
        <f>VLOOKUP(X116,角色属性总表!AG:AI,2,FALSE)*VLOOKUP(角色等级属性!AA116,角色间职业划分!P:AG,13,FALSE)/角色间职业划分!$AB$9</f>
        <v>530.52631578947376</v>
      </c>
      <c r="AC116">
        <f>VLOOKUP(X116,角色属性总表!AG:AI,3,FALSE)*VLOOKUP(AA116,角色间职业划分!P:AG,8,FALSE)/角色间职业划分!$W$9</f>
        <v>982.8</v>
      </c>
      <c r="AD116">
        <f>VLOOKUP(AA116,角色间职业划分!P:AP,26,FALSE)</f>
        <v>0.4</v>
      </c>
      <c r="AE116">
        <f>VLOOKUP(X116,角色属性总表!I:Q,3,FALSE)</f>
        <v>169.34399999999999</v>
      </c>
      <c r="AF116">
        <f>VLOOKUP(AA116,角色间职业划分!P:AP,11,FALSE)</f>
        <v>0.35</v>
      </c>
      <c r="AG116">
        <f t="shared" si="14"/>
        <v>218.77538889719293</v>
      </c>
      <c r="AH116">
        <f t="shared" si="15"/>
        <v>168</v>
      </c>
      <c r="AJ116">
        <f t="shared" si="16"/>
        <v>50.775388897192926</v>
      </c>
      <c r="AK116">
        <v>112</v>
      </c>
    </row>
    <row r="117" spans="1:37" x14ac:dyDescent="0.15">
      <c r="A117">
        <v>113</v>
      </c>
      <c r="B117">
        <f>ROUND(VLOOKUP(X117,角色属性总表!AG:AI,2,FALSE)/角色属性总表!$C$34,0)</f>
        <v>57</v>
      </c>
      <c r="C117">
        <f>ROUND(VLOOKUP(X117,角色属性总表!Y:AE,3,FALSE)/J117,0)</f>
        <v>11</v>
      </c>
      <c r="D117">
        <f>ROUND(VLOOKUP(X117,角色属性总表!AG:AI,3,FALSE)/角色属性总表!$C$35,0)</f>
        <v>59</v>
      </c>
      <c r="E117">
        <f t="shared" si="10"/>
        <v>222</v>
      </c>
      <c r="F117">
        <f t="shared" si="11"/>
        <v>17</v>
      </c>
      <c r="G117">
        <f t="shared" si="12"/>
        <v>10</v>
      </c>
      <c r="H117">
        <v>0</v>
      </c>
      <c r="I117">
        <f t="shared" si="17"/>
        <v>3</v>
      </c>
      <c r="J117">
        <f>VLOOKUP(AA117,角色间职业划分!P:AP,20,FALSE)</f>
        <v>11</v>
      </c>
      <c r="K117">
        <f>IF(X117=500,100,VLOOKUP(AA117,角色间职业划分!P:AP,22,FALSE))</f>
        <v>120</v>
      </c>
      <c r="L117">
        <f>IF(X117=500,K117,VLOOKUP(AA117,角色间职业划分!P:AP,23,FALSE))</f>
        <v>60</v>
      </c>
      <c r="M117">
        <f>VLOOKUP(AA117,角色间职业划分!P:AP,24,FALSE)</f>
        <v>0</v>
      </c>
      <c r="N117">
        <f>VLOOKUP(AA117,角色间职业划分!P:AP,14)*100</f>
        <v>95</v>
      </c>
      <c r="O117">
        <f>VLOOKUP(AA117,角色间职业划分!P:Z,9,FALSE)</f>
        <v>0</v>
      </c>
      <c r="P117">
        <f>VLOOKUP(AA117,角色间职业划分!P:AP,10,FALSE)</f>
        <v>0</v>
      </c>
      <c r="Q117">
        <f>VLOOKUP(AA117,角色间职业划分!P:AP,15,FALSE)</f>
        <v>0</v>
      </c>
      <c r="R117">
        <f>VLOOKUP(AA117,角色间职业划分!P:AP,16,FALSE)</f>
        <v>0</v>
      </c>
      <c r="S117">
        <f>VLOOKUP(AA117,角色间职业划分!P:AP,17,FALSE)</f>
        <v>0</v>
      </c>
      <c r="T117">
        <f>VLOOKUP(AA117,角色间职业划分!P:AP,18,FALSE)</f>
        <v>0</v>
      </c>
      <c r="U117">
        <f>VLOOKUP(AA117,角色间职业划分!P:AP,27,FALSE)</f>
        <v>0</v>
      </c>
      <c r="V117">
        <f t="shared" si="13"/>
        <v>4.9999999999999991</v>
      </c>
      <c r="W117">
        <f>VLOOKUP(AA117,角色间职业划分!P:Q,2,FALSE)</f>
        <v>3</v>
      </c>
      <c r="X117">
        <f t="shared" si="18"/>
        <v>12</v>
      </c>
      <c r="Y117">
        <f>INT(VLOOKUP(X117,角色属性总表!AG:AH,2,FALSE)*角色属性总表!$C$38)</f>
        <v>396</v>
      </c>
      <c r="AA117">
        <f t="shared" si="19"/>
        <v>2</v>
      </c>
      <c r="AB117">
        <f>VLOOKUP(X117,角色属性总表!AG:AI,2,FALSE)*VLOOKUP(角色等级属性!AA117,角色间职业划分!P:AG,13,FALSE)/角色间职业划分!$AB$9</f>
        <v>555.78947368421063</v>
      </c>
      <c r="AC117">
        <f>VLOOKUP(X117,角色属性总表!AG:AI,3,FALSE)*VLOOKUP(AA117,角色间职业划分!P:AG,8,FALSE)/角色间职业划分!$W$9</f>
        <v>1029.6000000000001</v>
      </c>
      <c r="AD117">
        <f>VLOOKUP(AA117,角色间职业划分!P:AP,26,FALSE)</f>
        <v>0.4</v>
      </c>
      <c r="AE117">
        <f>VLOOKUP(X117,角色属性总表!I:Q,3,FALSE)</f>
        <v>177.40800000000002</v>
      </c>
      <c r="AF117">
        <f>VLOOKUP(AA117,角色间职业划分!P:AP,11,FALSE)</f>
        <v>0.35</v>
      </c>
      <c r="AG117">
        <f t="shared" si="14"/>
        <v>250.50726310243272</v>
      </c>
      <c r="AH117">
        <f t="shared" si="15"/>
        <v>177</v>
      </c>
      <c r="AJ117">
        <f t="shared" si="16"/>
        <v>73.507263102432717</v>
      </c>
      <c r="AK117">
        <v>113</v>
      </c>
    </row>
    <row r="118" spans="1:37" x14ac:dyDescent="0.15">
      <c r="A118">
        <v>114</v>
      </c>
      <c r="B118">
        <f>ROUND(VLOOKUP(X118,角色属性总表!AG:AI,2,FALSE)/角色属性总表!$C$34,0)</f>
        <v>59</v>
      </c>
      <c r="C118">
        <f>ROUND(VLOOKUP(X118,角色属性总表!Y:AE,3,FALSE)/J118,0)</f>
        <v>12</v>
      </c>
      <c r="D118">
        <f>ROUND(VLOOKUP(X118,角色属性总表!AG:AI,3,FALSE)/角色属性总表!$C$35,0)</f>
        <v>62</v>
      </c>
      <c r="E118">
        <f t="shared" si="10"/>
        <v>232</v>
      </c>
      <c r="F118">
        <f t="shared" si="11"/>
        <v>17</v>
      </c>
      <c r="G118">
        <f t="shared" si="12"/>
        <v>10</v>
      </c>
      <c r="H118">
        <v>0</v>
      </c>
      <c r="I118">
        <f t="shared" si="17"/>
        <v>3</v>
      </c>
      <c r="J118">
        <f>VLOOKUP(AA118,角色间职业划分!P:AP,20,FALSE)</f>
        <v>11</v>
      </c>
      <c r="K118">
        <f>IF(X118=500,100,VLOOKUP(AA118,角色间职业划分!P:AP,22,FALSE))</f>
        <v>120</v>
      </c>
      <c r="L118">
        <f>IF(X118=500,K118,VLOOKUP(AA118,角色间职业划分!P:AP,23,FALSE))</f>
        <v>60</v>
      </c>
      <c r="M118">
        <f>VLOOKUP(AA118,角色间职业划分!P:AP,24,FALSE)</f>
        <v>0</v>
      </c>
      <c r="N118">
        <f>VLOOKUP(AA118,角色间职业划分!P:AP,14)*100</f>
        <v>95</v>
      </c>
      <c r="O118">
        <f>VLOOKUP(AA118,角色间职业划分!P:Z,9,FALSE)</f>
        <v>0</v>
      </c>
      <c r="P118">
        <f>VLOOKUP(AA118,角色间职业划分!P:AP,10,FALSE)</f>
        <v>0</v>
      </c>
      <c r="Q118">
        <f>VLOOKUP(AA118,角色间职业划分!P:AP,15,FALSE)</f>
        <v>0</v>
      </c>
      <c r="R118">
        <f>VLOOKUP(AA118,角色间职业划分!P:AP,16,FALSE)</f>
        <v>0</v>
      </c>
      <c r="S118">
        <f>VLOOKUP(AA118,角色间职业划分!P:AP,17,FALSE)</f>
        <v>0</v>
      </c>
      <c r="T118">
        <f>VLOOKUP(AA118,角色间职业划分!P:AP,18,FALSE)</f>
        <v>0</v>
      </c>
      <c r="U118">
        <f>VLOOKUP(AA118,角色间职业划分!P:AP,27,FALSE)</f>
        <v>0</v>
      </c>
      <c r="V118">
        <f t="shared" si="13"/>
        <v>4.9999999999999991</v>
      </c>
      <c r="W118">
        <f>VLOOKUP(AA118,角色间职业划分!P:Q,2,FALSE)</f>
        <v>3</v>
      </c>
      <c r="X118">
        <f t="shared" si="18"/>
        <v>13</v>
      </c>
      <c r="Y118">
        <f>INT(VLOOKUP(X118,角色属性总表!AG:AH,2,FALSE)*角色属性总表!$C$38)</f>
        <v>414</v>
      </c>
      <c r="AA118">
        <f t="shared" si="19"/>
        <v>2</v>
      </c>
      <c r="AB118">
        <f>VLOOKUP(X118,角色属性总表!AG:AI,2,FALSE)*VLOOKUP(角色等级属性!AA118,角色间职业划分!P:AG,13,FALSE)/角色间职业划分!$AB$9</f>
        <v>581.05263157894728</v>
      </c>
      <c r="AC118">
        <f>VLOOKUP(X118,角色属性总表!AG:AI,3,FALSE)*VLOOKUP(AA118,角色间职业划分!P:AG,8,FALSE)/角色间职业划分!$W$9</f>
        <v>1076.3999999999999</v>
      </c>
      <c r="AD118">
        <f>VLOOKUP(AA118,角色间职业划分!P:AP,26,FALSE)</f>
        <v>0.4</v>
      </c>
      <c r="AE118">
        <f>VLOOKUP(X118,角色属性总表!I:Q,3,FALSE)</f>
        <v>185.47199999999998</v>
      </c>
      <c r="AF118">
        <f>VLOOKUP(AA118,角色间职业划分!P:AP,11,FALSE)</f>
        <v>0.35</v>
      </c>
      <c r="AG118">
        <f t="shared" si="14"/>
        <v>283.80825613434388</v>
      </c>
      <c r="AH118">
        <f t="shared" si="15"/>
        <v>186</v>
      </c>
      <c r="AJ118">
        <f t="shared" si="16"/>
        <v>97.808256134343878</v>
      </c>
      <c r="AK118">
        <v>114</v>
      </c>
    </row>
    <row r="119" spans="1:37" x14ac:dyDescent="0.15">
      <c r="A119">
        <v>115</v>
      </c>
      <c r="B119">
        <f>ROUND(VLOOKUP(X119,角色属性总表!AG:AI,2,FALSE)/角色属性总表!$C$34,0)</f>
        <v>62</v>
      </c>
      <c r="C119">
        <f>ROUND(VLOOKUP(X119,角色属性总表!Y:AE,3,FALSE)/J119,0)</f>
        <v>12</v>
      </c>
      <c r="D119">
        <f>ROUND(VLOOKUP(X119,角色属性总表!AG:AI,3,FALSE)/角色属性总表!$C$35,0)</f>
        <v>65</v>
      </c>
      <c r="E119">
        <f t="shared" si="10"/>
        <v>242</v>
      </c>
      <c r="F119">
        <f t="shared" si="11"/>
        <v>17</v>
      </c>
      <c r="G119">
        <f t="shared" si="12"/>
        <v>10</v>
      </c>
      <c r="H119">
        <v>0</v>
      </c>
      <c r="I119">
        <f t="shared" si="17"/>
        <v>3</v>
      </c>
      <c r="J119">
        <f>VLOOKUP(AA119,角色间职业划分!P:AP,20,FALSE)</f>
        <v>11</v>
      </c>
      <c r="K119">
        <f>IF(X119=500,100,VLOOKUP(AA119,角色间职业划分!P:AP,22,FALSE))</f>
        <v>120</v>
      </c>
      <c r="L119">
        <f>IF(X119=500,K119,VLOOKUP(AA119,角色间职业划分!P:AP,23,FALSE))</f>
        <v>60</v>
      </c>
      <c r="M119">
        <f>VLOOKUP(AA119,角色间职业划分!P:AP,24,FALSE)</f>
        <v>0</v>
      </c>
      <c r="N119">
        <f>VLOOKUP(AA119,角色间职业划分!P:AP,14)*100</f>
        <v>95</v>
      </c>
      <c r="O119">
        <f>VLOOKUP(AA119,角色间职业划分!P:Z,9,FALSE)</f>
        <v>0</v>
      </c>
      <c r="P119">
        <f>VLOOKUP(AA119,角色间职业划分!P:AP,10,FALSE)</f>
        <v>0</v>
      </c>
      <c r="Q119">
        <f>VLOOKUP(AA119,角色间职业划分!P:AP,15,FALSE)</f>
        <v>0</v>
      </c>
      <c r="R119">
        <f>VLOOKUP(AA119,角色间职业划分!P:AP,16,FALSE)</f>
        <v>0</v>
      </c>
      <c r="S119">
        <f>VLOOKUP(AA119,角色间职业划分!P:AP,17,FALSE)</f>
        <v>0</v>
      </c>
      <c r="T119">
        <f>VLOOKUP(AA119,角色间职业划分!P:AP,18,FALSE)</f>
        <v>0</v>
      </c>
      <c r="U119">
        <f>VLOOKUP(AA119,角色间职业划分!P:AP,27,FALSE)</f>
        <v>0</v>
      </c>
      <c r="V119">
        <f t="shared" si="13"/>
        <v>4.9999999999999991</v>
      </c>
      <c r="W119">
        <f>VLOOKUP(AA119,角色间职业划分!P:Q,2,FALSE)</f>
        <v>3</v>
      </c>
      <c r="X119">
        <f t="shared" si="18"/>
        <v>14</v>
      </c>
      <c r="Y119">
        <f>INT(VLOOKUP(X119,角色属性总表!AG:AH,2,FALSE)*角色属性总表!$C$38)</f>
        <v>432</v>
      </c>
      <c r="AA119">
        <f t="shared" si="19"/>
        <v>2</v>
      </c>
      <c r="AB119">
        <f>VLOOKUP(X119,角色属性总表!AG:AI,2,FALSE)*VLOOKUP(角色等级属性!AA119,角色间职业划分!P:AG,13,FALSE)/角色间职业划分!$AB$9</f>
        <v>606.31578947368428</v>
      </c>
      <c r="AC119">
        <f>VLOOKUP(X119,角色属性总表!AG:AI,3,FALSE)*VLOOKUP(AA119,角色间职业划分!P:AG,8,FALSE)/角色间职业划分!$W$9</f>
        <v>1123.2</v>
      </c>
      <c r="AD119">
        <f>VLOOKUP(AA119,角色间职业划分!P:AP,26,FALSE)</f>
        <v>0.4</v>
      </c>
      <c r="AE119">
        <f>VLOOKUP(X119,角色属性总表!I:Q,3,FALSE)</f>
        <v>193.536</v>
      </c>
      <c r="AF119">
        <f>VLOOKUP(AA119,角色间职业划分!P:AP,11,FALSE)</f>
        <v>0.35</v>
      </c>
      <c r="AG119">
        <f t="shared" si="14"/>
        <v>318.63611346982981</v>
      </c>
      <c r="AH119">
        <f t="shared" si="15"/>
        <v>195</v>
      </c>
      <c r="AJ119">
        <f t="shared" si="16"/>
        <v>123.63611346982981</v>
      </c>
      <c r="AK119">
        <v>115</v>
      </c>
    </row>
    <row r="120" spans="1:37" x14ac:dyDescent="0.15">
      <c r="A120">
        <v>116</v>
      </c>
      <c r="B120">
        <f>ROUND(VLOOKUP(X120,角色属性总表!AG:AI,2,FALSE)/角色属性总表!$C$34,0)</f>
        <v>64</v>
      </c>
      <c r="C120">
        <f>ROUND(VLOOKUP(X120,角色属性总表!Y:AE,3,FALSE)/J120,0)</f>
        <v>13</v>
      </c>
      <c r="D120">
        <f>ROUND(VLOOKUP(X120,角色属性总表!AG:AI,3,FALSE)/角色属性总表!$C$35,0)</f>
        <v>67</v>
      </c>
      <c r="E120">
        <f t="shared" si="10"/>
        <v>252</v>
      </c>
      <c r="F120">
        <f t="shared" si="11"/>
        <v>17</v>
      </c>
      <c r="G120">
        <f t="shared" si="12"/>
        <v>10</v>
      </c>
      <c r="H120">
        <v>0</v>
      </c>
      <c r="I120">
        <f t="shared" si="17"/>
        <v>3</v>
      </c>
      <c r="J120">
        <f>VLOOKUP(AA120,角色间职业划分!P:AP,20,FALSE)</f>
        <v>11</v>
      </c>
      <c r="K120">
        <f>IF(X120=500,100,VLOOKUP(AA120,角色间职业划分!P:AP,22,FALSE))</f>
        <v>120</v>
      </c>
      <c r="L120">
        <f>IF(X120=500,K120,VLOOKUP(AA120,角色间职业划分!P:AP,23,FALSE))</f>
        <v>60</v>
      </c>
      <c r="M120">
        <f>VLOOKUP(AA120,角色间职业划分!P:AP,24,FALSE)</f>
        <v>0</v>
      </c>
      <c r="N120">
        <f>VLOOKUP(AA120,角色间职业划分!P:AP,14)*100</f>
        <v>95</v>
      </c>
      <c r="O120">
        <f>VLOOKUP(AA120,角色间职业划分!P:Z,9,FALSE)</f>
        <v>0</v>
      </c>
      <c r="P120">
        <f>VLOOKUP(AA120,角色间职业划分!P:AP,10,FALSE)</f>
        <v>0</v>
      </c>
      <c r="Q120">
        <f>VLOOKUP(AA120,角色间职业划分!P:AP,15,FALSE)</f>
        <v>0</v>
      </c>
      <c r="R120">
        <f>VLOOKUP(AA120,角色间职业划分!P:AP,16,FALSE)</f>
        <v>0</v>
      </c>
      <c r="S120">
        <f>VLOOKUP(AA120,角色间职业划分!P:AP,17,FALSE)</f>
        <v>0</v>
      </c>
      <c r="T120">
        <f>VLOOKUP(AA120,角色间职业划分!P:AP,18,FALSE)</f>
        <v>0</v>
      </c>
      <c r="U120">
        <f>VLOOKUP(AA120,角色间职业划分!P:AP,27,FALSE)</f>
        <v>0</v>
      </c>
      <c r="V120">
        <f t="shared" si="13"/>
        <v>4.9999999999999991</v>
      </c>
      <c r="W120">
        <f>VLOOKUP(AA120,角色间职业划分!P:Q,2,FALSE)</f>
        <v>3</v>
      </c>
      <c r="X120">
        <f t="shared" si="18"/>
        <v>15</v>
      </c>
      <c r="Y120">
        <f>INT(VLOOKUP(X120,角色属性总表!AG:AH,2,FALSE)*角色属性总表!$C$38)</f>
        <v>450</v>
      </c>
      <c r="AA120">
        <f t="shared" si="19"/>
        <v>2</v>
      </c>
      <c r="AB120">
        <f>VLOOKUP(X120,角色属性总表!AG:AI,2,FALSE)*VLOOKUP(角色等级属性!AA120,角色间职业划分!P:AG,13,FALSE)/角色间职业划分!$AB$9</f>
        <v>631.57894736842115</v>
      </c>
      <c r="AC120">
        <f>VLOOKUP(X120,角色属性总表!AG:AI,3,FALSE)*VLOOKUP(AA120,角色间职业划分!P:AG,8,FALSE)/角色间职业划分!$W$9</f>
        <v>1170</v>
      </c>
      <c r="AD120">
        <f>VLOOKUP(AA120,角色间职业划分!P:AP,26,FALSE)</f>
        <v>0.4</v>
      </c>
      <c r="AE120">
        <f>VLOOKUP(X120,角色属性总表!I:Q,3,FALSE)</f>
        <v>201.60000000000002</v>
      </c>
      <c r="AF120">
        <f>VLOOKUP(AA120,角色间职业划分!P:AP,11,FALSE)</f>
        <v>0.35</v>
      </c>
      <c r="AG120">
        <f t="shared" si="14"/>
        <v>354.95352361155676</v>
      </c>
      <c r="AH120">
        <f t="shared" si="15"/>
        <v>201</v>
      </c>
      <c r="AJ120">
        <f t="shared" si="16"/>
        <v>153.95352361155676</v>
      </c>
      <c r="AK120">
        <v>116</v>
      </c>
    </row>
    <row r="121" spans="1:37" x14ac:dyDescent="0.15">
      <c r="A121">
        <v>117</v>
      </c>
      <c r="B121">
        <f>ROUND(VLOOKUP(X121,角色属性总表!AG:AI,2,FALSE)/角色属性总表!$C$34,0)</f>
        <v>67</v>
      </c>
      <c r="C121">
        <f>ROUND(VLOOKUP(X121,角色属性总表!Y:AE,3,FALSE)/J121,0)</f>
        <v>14</v>
      </c>
      <c r="D121">
        <f>ROUND(VLOOKUP(X121,角色属性总表!AG:AI,3,FALSE)/角色属性总表!$C$35,0)</f>
        <v>70</v>
      </c>
      <c r="E121">
        <f t="shared" si="10"/>
        <v>262</v>
      </c>
      <c r="F121">
        <f t="shared" si="11"/>
        <v>17</v>
      </c>
      <c r="G121">
        <f t="shared" si="12"/>
        <v>10</v>
      </c>
      <c r="H121">
        <v>0</v>
      </c>
      <c r="I121">
        <f t="shared" si="17"/>
        <v>3</v>
      </c>
      <c r="J121">
        <f>VLOOKUP(AA121,角色间职业划分!P:AP,20,FALSE)</f>
        <v>11</v>
      </c>
      <c r="K121">
        <f>IF(X121=500,100,VLOOKUP(AA121,角色间职业划分!P:AP,22,FALSE))</f>
        <v>120</v>
      </c>
      <c r="L121">
        <f>IF(X121=500,K121,VLOOKUP(AA121,角色间职业划分!P:AP,23,FALSE))</f>
        <v>60</v>
      </c>
      <c r="M121">
        <f>VLOOKUP(AA121,角色间职业划分!P:AP,24,FALSE)</f>
        <v>0</v>
      </c>
      <c r="N121">
        <f>VLOOKUP(AA121,角色间职业划分!P:AP,14)*100</f>
        <v>95</v>
      </c>
      <c r="O121">
        <f>VLOOKUP(AA121,角色间职业划分!P:Z,9,FALSE)</f>
        <v>0</v>
      </c>
      <c r="P121">
        <f>VLOOKUP(AA121,角色间职业划分!P:AP,10,FALSE)</f>
        <v>0</v>
      </c>
      <c r="Q121">
        <f>VLOOKUP(AA121,角色间职业划分!P:AP,15,FALSE)</f>
        <v>0</v>
      </c>
      <c r="R121">
        <f>VLOOKUP(AA121,角色间职业划分!P:AP,16,FALSE)</f>
        <v>0</v>
      </c>
      <c r="S121">
        <f>VLOOKUP(AA121,角色间职业划分!P:AP,17,FALSE)</f>
        <v>0</v>
      </c>
      <c r="T121">
        <f>VLOOKUP(AA121,角色间职业划分!P:AP,18,FALSE)</f>
        <v>0</v>
      </c>
      <c r="U121">
        <f>VLOOKUP(AA121,角色间职业划分!P:AP,27,FALSE)</f>
        <v>0</v>
      </c>
      <c r="V121">
        <f t="shared" si="13"/>
        <v>4.9999999999999991</v>
      </c>
      <c r="W121">
        <f>VLOOKUP(AA121,角色间职业划分!P:Q,2,FALSE)</f>
        <v>3</v>
      </c>
      <c r="X121">
        <f t="shared" si="18"/>
        <v>16</v>
      </c>
      <c r="Y121">
        <f>INT(VLOOKUP(X121,角色属性总表!AG:AH,2,FALSE)*角色属性总表!$C$38)</f>
        <v>468</v>
      </c>
      <c r="AA121">
        <f t="shared" si="19"/>
        <v>2</v>
      </c>
      <c r="AB121">
        <f>VLOOKUP(X121,角色属性总表!AG:AI,2,FALSE)*VLOOKUP(角色等级属性!AA121,角色间职业划分!P:AG,13,FALSE)/角色间职业划分!$AB$9</f>
        <v>656.84210526315792</v>
      </c>
      <c r="AC121">
        <f>VLOOKUP(X121,角色属性总表!AG:AI,3,FALSE)*VLOOKUP(AA121,角色间职业划分!P:AG,8,FALSE)/角色间职业划分!$W$9</f>
        <v>1216.8</v>
      </c>
      <c r="AD121">
        <f>VLOOKUP(AA121,角色间职业划分!P:AP,26,FALSE)</f>
        <v>0.4</v>
      </c>
      <c r="AE121">
        <f>VLOOKUP(X121,角色属性总表!I:Q,3,FALSE)</f>
        <v>209.66400000000002</v>
      </c>
      <c r="AF121">
        <f>VLOOKUP(AA121,角色间职业划分!P:AP,11,FALSE)</f>
        <v>0.35</v>
      </c>
      <c r="AG121">
        <f t="shared" si="14"/>
        <v>392.72727272727269</v>
      </c>
      <c r="AH121">
        <f t="shared" si="15"/>
        <v>210</v>
      </c>
      <c r="AJ121">
        <f t="shared" si="16"/>
        <v>182.72727272727269</v>
      </c>
      <c r="AK121">
        <v>117</v>
      </c>
    </row>
    <row r="122" spans="1:37" x14ac:dyDescent="0.15">
      <c r="A122">
        <v>118</v>
      </c>
      <c r="B122">
        <f>ROUND(VLOOKUP(X122,角色属性总表!AG:AI,2,FALSE)/角色属性总表!$C$34,0)</f>
        <v>69</v>
      </c>
      <c r="C122">
        <f>ROUND(VLOOKUP(X122,角色属性总表!Y:AE,3,FALSE)/J122,0)</f>
        <v>15</v>
      </c>
      <c r="D122">
        <f>ROUND(VLOOKUP(X122,角色属性总表!AG:AI,3,FALSE)/角色属性总表!$C$35,0)</f>
        <v>73</v>
      </c>
      <c r="E122">
        <f t="shared" si="10"/>
        <v>272</v>
      </c>
      <c r="F122">
        <f t="shared" si="11"/>
        <v>17</v>
      </c>
      <c r="G122">
        <f t="shared" si="12"/>
        <v>10</v>
      </c>
      <c r="H122">
        <v>0</v>
      </c>
      <c r="I122">
        <f t="shared" si="17"/>
        <v>3</v>
      </c>
      <c r="J122">
        <f>VLOOKUP(AA122,角色间职业划分!P:AP,20,FALSE)</f>
        <v>11</v>
      </c>
      <c r="K122">
        <f>IF(X122=500,100,VLOOKUP(AA122,角色间职业划分!P:AP,22,FALSE))</f>
        <v>120</v>
      </c>
      <c r="L122">
        <f>IF(X122=500,K122,VLOOKUP(AA122,角色间职业划分!P:AP,23,FALSE))</f>
        <v>60</v>
      </c>
      <c r="M122">
        <f>VLOOKUP(AA122,角色间职业划分!P:AP,24,FALSE)</f>
        <v>0</v>
      </c>
      <c r="N122">
        <f>VLOOKUP(AA122,角色间职业划分!P:AP,14)*100</f>
        <v>95</v>
      </c>
      <c r="O122">
        <f>VLOOKUP(AA122,角色间职业划分!P:Z,9,FALSE)</f>
        <v>0</v>
      </c>
      <c r="P122">
        <f>VLOOKUP(AA122,角色间职业划分!P:AP,10,FALSE)</f>
        <v>0</v>
      </c>
      <c r="Q122">
        <f>VLOOKUP(AA122,角色间职业划分!P:AP,15,FALSE)</f>
        <v>0</v>
      </c>
      <c r="R122">
        <f>VLOOKUP(AA122,角色间职业划分!P:AP,16,FALSE)</f>
        <v>0</v>
      </c>
      <c r="S122">
        <f>VLOOKUP(AA122,角色间职业划分!P:AP,17,FALSE)</f>
        <v>0</v>
      </c>
      <c r="T122">
        <f>VLOOKUP(AA122,角色间职业划分!P:AP,18,FALSE)</f>
        <v>0</v>
      </c>
      <c r="U122">
        <f>VLOOKUP(AA122,角色间职业划分!P:AP,27,FALSE)</f>
        <v>0</v>
      </c>
      <c r="V122">
        <f t="shared" si="13"/>
        <v>4.9999999999999991</v>
      </c>
      <c r="W122">
        <f>VLOOKUP(AA122,角色间职业划分!P:Q,2,FALSE)</f>
        <v>3</v>
      </c>
      <c r="X122">
        <f t="shared" si="18"/>
        <v>17</v>
      </c>
      <c r="Y122">
        <f>INT(VLOOKUP(X122,角色属性总表!AG:AH,2,FALSE)*角色属性总表!$C$38)</f>
        <v>486</v>
      </c>
      <c r="AA122">
        <f t="shared" si="19"/>
        <v>2</v>
      </c>
      <c r="AB122">
        <f>VLOOKUP(X122,角色属性总表!AG:AI,2,FALSE)*VLOOKUP(角色等级属性!AA122,角色间职业划分!P:AG,13,FALSE)/角色间职业划分!$AB$9</f>
        <v>682.10526315789491</v>
      </c>
      <c r="AC122">
        <f>VLOOKUP(X122,角色属性总表!AG:AI,3,FALSE)*VLOOKUP(AA122,角色间职业划分!P:AG,8,FALSE)/角色间职业划分!$W$9</f>
        <v>1263.6000000000001</v>
      </c>
      <c r="AD122">
        <f>VLOOKUP(AA122,角色间职业划分!P:AP,26,FALSE)</f>
        <v>0.4</v>
      </c>
      <c r="AE122">
        <f>VLOOKUP(X122,角色属性总表!I:Q,3,FALSE)</f>
        <v>217.72800000000001</v>
      </c>
      <c r="AF122">
        <f>VLOOKUP(AA122,角色间职业划分!P:AP,11,FALSE)</f>
        <v>0.35</v>
      </c>
      <c r="AG122">
        <f t="shared" si="14"/>
        <v>431.9275885363067</v>
      </c>
      <c r="AH122">
        <f t="shared" si="15"/>
        <v>219</v>
      </c>
      <c r="AJ122">
        <f t="shared" si="16"/>
        <v>212.9275885363067</v>
      </c>
      <c r="AK122">
        <v>118</v>
      </c>
    </row>
    <row r="123" spans="1:37" x14ac:dyDescent="0.15">
      <c r="A123">
        <v>119</v>
      </c>
      <c r="B123">
        <f>ROUND(VLOOKUP(X123,角色属性总表!AG:AI,2,FALSE)/角色属性总表!$C$34,0)</f>
        <v>72</v>
      </c>
      <c r="C123">
        <f>ROUND(VLOOKUP(X123,角色属性总表!Y:AE,3,FALSE)/J123,0)</f>
        <v>15</v>
      </c>
      <c r="D123">
        <f>ROUND(VLOOKUP(X123,角色属性总表!AG:AI,3,FALSE)/角色属性总表!$C$35,0)</f>
        <v>75</v>
      </c>
      <c r="E123">
        <f t="shared" si="10"/>
        <v>282</v>
      </c>
      <c r="F123">
        <f t="shared" si="11"/>
        <v>17</v>
      </c>
      <c r="G123">
        <f t="shared" si="12"/>
        <v>10</v>
      </c>
      <c r="H123">
        <v>0</v>
      </c>
      <c r="I123">
        <f t="shared" si="17"/>
        <v>3</v>
      </c>
      <c r="J123">
        <f>VLOOKUP(AA123,角色间职业划分!P:AP,20,FALSE)</f>
        <v>11</v>
      </c>
      <c r="K123">
        <f>IF(X123=500,100,VLOOKUP(AA123,角色间职业划分!P:AP,22,FALSE))</f>
        <v>120</v>
      </c>
      <c r="L123">
        <f>IF(X123=500,K123,VLOOKUP(AA123,角色间职业划分!P:AP,23,FALSE))</f>
        <v>60</v>
      </c>
      <c r="M123">
        <f>VLOOKUP(AA123,角色间职业划分!P:AP,24,FALSE)</f>
        <v>0</v>
      </c>
      <c r="N123">
        <f>VLOOKUP(AA123,角色间职业划分!P:AP,14)*100</f>
        <v>95</v>
      </c>
      <c r="O123">
        <f>VLOOKUP(AA123,角色间职业划分!P:Z,9,FALSE)</f>
        <v>0</v>
      </c>
      <c r="P123">
        <f>VLOOKUP(AA123,角色间职业划分!P:AP,10,FALSE)</f>
        <v>0</v>
      </c>
      <c r="Q123">
        <f>VLOOKUP(AA123,角色间职业划分!P:AP,15,FALSE)</f>
        <v>0</v>
      </c>
      <c r="R123">
        <f>VLOOKUP(AA123,角色间职业划分!P:AP,16,FALSE)</f>
        <v>0</v>
      </c>
      <c r="S123">
        <f>VLOOKUP(AA123,角色间职业划分!P:AP,17,FALSE)</f>
        <v>0</v>
      </c>
      <c r="T123">
        <f>VLOOKUP(AA123,角色间职业划分!P:AP,18,FALSE)</f>
        <v>0</v>
      </c>
      <c r="U123">
        <f>VLOOKUP(AA123,角色间职业划分!P:AP,27,FALSE)</f>
        <v>0</v>
      </c>
      <c r="V123">
        <f t="shared" si="13"/>
        <v>4.9999999999999991</v>
      </c>
      <c r="W123">
        <f>VLOOKUP(AA123,角色间职业划分!P:Q,2,FALSE)</f>
        <v>3</v>
      </c>
      <c r="X123">
        <f t="shared" si="18"/>
        <v>18</v>
      </c>
      <c r="Y123">
        <f>INT(VLOOKUP(X123,角色属性总表!AG:AH,2,FALSE)*角色属性总表!$C$38)</f>
        <v>504</v>
      </c>
      <c r="AA123">
        <f t="shared" si="19"/>
        <v>2</v>
      </c>
      <c r="AB123">
        <f>VLOOKUP(X123,角色属性总表!AG:AI,2,FALSE)*VLOOKUP(角色等级属性!AA123,角色间职业划分!P:AG,13,FALSE)/角色间职业划分!$AB$9</f>
        <v>707.36842105263156</v>
      </c>
      <c r="AC123">
        <f>VLOOKUP(X123,角色属性总表!AG:AI,3,FALSE)*VLOOKUP(AA123,角色间职业划分!P:AG,8,FALSE)/角色间职业划分!$W$9</f>
        <v>1310.3999999999999</v>
      </c>
      <c r="AD123">
        <f>VLOOKUP(AA123,角色间职业划分!P:AP,26,FALSE)</f>
        <v>0.4</v>
      </c>
      <c r="AE123">
        <f>VLOOKUP(X123,角色属性总表!I:Q,3,FALSE)</f>
        <v>225.79199999999997</v>
      </c>
      <c r="AF123">
        <f>VLOOKUP(AA123,角色间职业划分!P:AP,11,FALSE)</f>
        <v>0.35</v>
      </c>
      <c r="AG123">
        <f t="shared" si="14"/>
        <v>472.52762226874808</v>
      </c>
      <c r="AH123">
        <f t="shared" si="15"/>
        <v>225</v>
      </c>
      <c r="AJ123">
        <f t="shared" si="16"/>
        <v>247.52762226874808</v>
      </c>
      <c r="AK123">
        <v>119</v>
      </c>
    </row>
    <row r="124" spans="1:37" x14ac:dyDescent="0.15">
      <c r="A124">
        <v>120</v>
      </c>
      <c r="B124">
        <f>ROUND(VLOOKUP(X124,角色属性总表!AG:AI,2,FALSE)/角色属性总表!$C$34,0)</f>
        <v>75</v>
      </c>
      <c r="C124">
        <f>ROUND(VLOOKUP(X124,角色属性总表!Y:AE,3,FALSE)/J124,0)</f>
        <v>16</v>
      </c>
      <c r="D124">
        <f>ROUND(VLOOKUP(X124,角色属性总表!AG:AI,3,FALSE)/角色属性总表!$C$35,0)</f>
        <v>78</v>
      </c>
      <c r="E124">
        <f t="shared" si="10"/>
        <v>293</v>
      </c>
      <c r="F124">
        <f t="shared" si="11"/>
        <v>17</v>
      </c>
      <c r="G124">
        <f t="shared" si="12"/>
        <v>10</v>
      </c>
      <c r="H124">
        <v>0</v>
      </c>
      <c r="I124">
        <f t="shared" si="17"/>
        <v>3</v>
      </c>
      <c r="J124">
        <f>VLOOKUP(AA124,角色间职业划分!P:AP,20,FALSE)</f>
        <v>11</v>
      </c>
      <c r="K124">
        <f>IF(X124=500,100,VLOOKUP(AA124,角色间职业划分!P:AP,22,FALSE))</f>
        <v>120</v>
      </c>
      <c r="L124">
        <f>IF(X124=500,K124,VLOOKUP(AA124,角色间职业划分!P:AP,23,FALSE))</f>
        <v>60</v>
      </c>
      <c r="M124">
        <f>VLOOKUP(AA124,角色间职业划分!P:AP,24,FALSE)</f>
        <v>0</v>
      </c>
      <c r="N124">
        <f>VLOOKUP(AA124,角色间职业划分!P:AP,14)*100</f>
        <v>95</v>
      </c>
      <c r="O124">
        <f>VLOOKUP(AA124,角色间职业划分!P:Z,9,FALSE)</f>
        <v>0</v>
      </c>
      <c r="P124">
        <f>VLOOKUP(AA124,角色间职业划分!P:AP,10,FALSE)</f>
        <v>0</v>
      </c>
      <c r="Q124">
        <f>VLOOKUP(AA124,角色间职业划分!P:AP,15,FALSE)</f>
        <v>0</v>
      </c>
      <c r="R124">
        <f>VLOOKUP(AA124,角色间职业划分!P:AP,16,FALSE)</f>
        <v>0</v>
      </c>
      <c r="S124">
        <f>VLOOKUP(AA124,角色间职业划分!P:AP,17,FALSE)</f>
        <v>0</v>
      </c>
      <c r="T124">
        <f>VLOOKUP(AA124,角色间职业划分!P:AP,18,FALSE)</f>
        <v>0</v>
      </c>
      <c r="U124">
        <f>VLOOKUP(AA124,角色间职业划分!P:AP,27,FALSE)</f>
        <v>0</v>
      </c>
      <c r="V124">
        <f t="shared" si="13"/>
        <v>4.9999999999999991</v>
      </c>
      <c r="W124">
        <f>VLOOKUP(AA124,角色间职业划分!P:Q,2,FALSE)</f>
        <v>3</v>
      </c>
      <c r="X124">
        <f t="shared" si="18"/>
        <v>19</v>
      </c>
      <c r="Y124">
        <f>INT(VLOOKUP(X124,角色属性总表!AG:AH,2,FALSE)*角色属性总表!$C$38)</f>
        <v>522</v>
      </c>
      <c r="AA124">
        <f t="shared" si="19"/>
        <v>2</v>
      </c>
      <c r="AB124">
        <f>VLOOKUP(X124,角色属性总表!AG:AI,2,FALSE)*VLOOKUP(角色等级属性!AA124,角色间职业划分!P:AG,13,FALSE)/角色间职业划分!$AB$9</f>
        <v>732.63157894736844</v>
      </c>
      <c r="AC124">
        <f>VLOOKUP(X124,角色属性总表!AG:AI,3,FALSE)*VLOOKUP(AA124,角色间职业划分!P:AG,8,FALSE)/角色间职业划分!$W$9</f>
        <v>1357.2</v>
      </c>
      <c r="AD124">
        <f>VLOOKUP(AA124,角色间职业划分!P:AP,26,FALSE)</f>
        <v>0.4</v>
      </c>
      <c r="AE124">
        <f>VLOOKUP(X124,角色属性总表!I:Q,3,FALSE)</f>
        <v>233.85599999999999</v>
      </c>
      <c r="AF124">
        <f>VLOOKUP(AA124,角色间职业划分!P:AP,11,FALSE)</f>
        <v>0.35</v>
      </c>
      <c r="AG124">
        <f t="shared" si="14"/>
        <v>514.50303347977729</v>
      </c>
      <c r="AH124">
        <f t="shared" si="15"/>
        <v>234</v>
      </c>
      <c r="AJ124">
        <f t="shared" si="16"/>
        <v>280.50303347977729</v>
      </c>
      <c r="AK124">
        <v>120</v>
      </c>
    </row>
    <row r="125" spans="1:37" x14ac:dyDescent="0.15">
      <c r="A125">
        <v>121</v>
      </c>
      <c r="B125">
        <f>ROUND(VLOOKUP(X125,角色属性总表!AG:AI,2,FALSE)/角色属性总表!$C$34,0)</f>
        <v>77</v>
      </c>
      <c r="C125">
        <f>ROUND(VLOOKUP(X125,角色属性总表!Y:AE,3,FALSE)/J125,0)</f>
        <v>17</v>
      </c>
      <c r="D125">
        <f>ROUND(VLOOKUP(X125,角色属性总表!AG:AI,3,FALSE)/角色属性总表!$C$35,0)</f>
        <v>81</v>
      </c>
      <c r="E125">
        <f t="shared" si="10"/>
        <v>303</v>
      </c>
      <c r="F125">
        <f t="shared" si="11"/>
        <v>17</v>
      </c>
      <c r="G125">
        <f t="shared" si="12"/>
        <v>10</v>
      </c>
      <c r="H125">
        <v>0</v>
      </c>
      <c r="I125">
        <f t="shared" si="17"/>
        <v>3</v>
      </c>
      <c r="J125">
        <f>VLOOKUP(AA125,角色间职业划分!P:AP,20,FALSE)</f>
        <v>11</v>
      </c>
      <c r="K125">
        <f>IF(X125=500,100,VLOOKUP(AA125,角色间职业划分!P:AP,22,FALSE))</f>
        <v>120</v>
      </c>
      <c r="L125">
        <f>IF(X125=500,K125,VLOOKUP(AA125,角色间职业划分!P:AP,23,FALSE))</f>
        <v>60</v>
      </c>
      <c r="M125">
        <f>VLOOKUP(AA125,角色间职业划分!P:AP,24,FALSE)</f>
        <v>0</v>
      </c>
      <c r="N125">
        <f>VLOOKUP(AA125,角色间职业划分!P:AP,14)*100</f>
        <v>95</v>
      </c>
      <c r="O125">
        <f>VLOOKUP(AA125,角色间职业划分!P:Z,9,FALSE)</f>
        <v>0</v>
      </c>
      <c r="P125">
        <f>VLOOKUP(AA125,角色间职业划分!P:AP,10,FALSE)</f>
        <v>0</v>
      </c>
      <c r="Q125">
        <f>VLOOKUP(AA125,角色间职业划分!P:AP,15,FALSE)</f>
        <v>0</v>
      </c>
      <c r="R125">
        <f>VLOOKUP(AA125,角色间职业划分!P:AP,16,FALSE)</f>
        <v>0</v>
      </c>
      <c r="S125">
        <f>VLOOKUP(AA125,角色间职业划分!P:AP,17,FALSE)</f>
        <v>0</v>
      </c>
      <c r="T125">
        <f>VLOOKUP(AA125,角色间职业划分!P:AP,18,FALSE)</f>
        <v>0</v>
      </c>
      <c r="U125">
        <f>VLOOKUP(AA125,角色间职业划分!P:AP,27,FALSE)</f>
        <v>0</v>
      </c>
      <c r="V125">
        <f t="shared" si="13"/>
        <v>4.9999999999999991</v>
      </c>
      <c r="W125">
        <f>VLOOKUP(AA125,角色间职业划分!P:Q,2,FALSE)</f>
        <v>3</v>
      </c>
      <c r="X125">
        <f t="shared" si="18"/>
        <v>20</v>
      </c>
      <c r="Y125">
        <f>INT(VLOOKUP(X125,角色属性总表!AG:AH,2,FALSE)*角色属性总表!$C$38)</f>
        <v>540</v>
      </c>
      <c r="AA125">
        <f t="shared" si="19"/>
        <v>2</v>
      </c>
      <c r="AB125">
        <f>VLOOKUP(X125,角色属性总表!AG:AI,2,FALSE)*VLOOKUP(角色等级属性!AA125,角色间职业划分!P:AG,13,FALSE)/角色间职业划分!$AB$9</f>
        <v>757.89473684210532</v>
      </c>
      <c r="AC125">
        <f>VLOOKUP(X125,角色属性总表!AG:AI,3,FALSE)*VLOOKUP(AA125,角色间职业划分!P:AG,8,FALSE)/角色间职业划分!$W$9</f>
        <v>1404</v>
      </c>
      <c r="AD125">
        <f>VLOOKUP(AA125,角色间职业划分!P:AP,26,FALSE)</f>
        <v>0.4</v>
      </c>
      <c r="AE125">
        <f>VLOOKUP(X125,角色属性总表!I:Q,3,FALSE)</f>
        <v>241.92000000000002</v>
      </c>
      <c r="AF125">
        <f>VLOOKUP(AA125,角色间职业划分!P:AP,11,FALSE)</f>
        <v>0.35</v>
      </c>
      <c r="AG125">
        <f t="shared" si="14"/>
        <v>557.83165289201077</v>
      </c>
      <c r="AH125">
        <f t="shared" si="15"/>
        <v>243</v>
      </c>
      <c r="AJ125">
        <f t="shared" si="16"/>
        <v>314.83165289201077</v>
      </c>
      <c r="AK125">
        <v>121</v>
      </c>
    </row>
    <row r="126" spans="1:37" x14ac:dyDescent="0.15">
      <c r="A126">
        <v>122</v>
      </c>
      <c r="B126">
        <f>ROUND(VLOOKUP(X126,角色属性总表!AG:AI,2,FALSE)/角色属性总表!$C$34,0)</f>
        <v>80</v>
      </c>
      <c r="C126">
        <f>ROUND(VLOOKUP(X126,角色属性总表!Y:AE,3,FALSE)/J126,0)</f>
        <v>18</v>
      </c>
      <c r="D126">
        <f>ROUND(VLOOKUP(X126,角色属性总表!AG:AI,3,FALSE)/角色属性总表!$C$35,0)</f>
        <v>83</v>
      </c>
      <c r="E126">
        <f t="shared" si="10"/>
        <v>313</v>
      </c>
      <c r="F126">
        <f t="shared" si="11"/>
        <v>17</v>
      </c>
      <c r="G126">
        <f t="shared" si="12"/>
        <v>10</v>
      </c>
      <c r="H126">
        <v>0</v>
      </c>
      <c r="I126">
        <f t="shared" si="17"/>
        <v>3</v>
      </c>
      <c r="J126">
        <f>VLOOKUP(AA126,角色间职业划分!P:AP,20,FALSE)</f>
        <v>11</v>
      </c>
      <c r="K126">
        <f>IF(X126=500,100,VLOOKUP(AA126,角色间职业划分!P:AP,22,FALSE))</f>
        <v>120</v>
      </c>
      <c r="L126">
        <f>IF(X126=500,K126,VLOOKUP(AA126,角色间职业划分!P:AP,23,FALSE))</f>
        <v>60</v>
      </c>
      <c r="M126">
        <f>VLOOKUP(AA126,角色间职业划分!P:AP,24,FALSE)</f>
        <v>0</v>
      </c>
      <c r="N126">
        <f>VLOOKUP(AA126,角色间职业划分!P:AP,14)*100</f>
        <v>95</v>
      </c>
      <c r="O126">
        <f>VLOOKUP(AA126,角色间职业划分!P:Z,9,FALSE)</f>
        <v>0</v>
      </c>
      <c r="P126">
        <f>VLOOKUP(AA126,角色间职业划分!P:AP,10,FALSE)</f>
        <v>0</v>
      </c>
      <c r="Q126">
        <f>VLOOKUP(AA126,角色间职业划分!P:AP,15,FALSE)</f>
        <v>0</v>
      </c>
      <c r="R126">
        <f>VLOOKUP(AA126,角色间职业划分!P:AP,16,FALSE)</f>
        <v>0</v>
      </c>
      <c r="S126">
        <f>VLOOKUP(AA126,角色间职业划分!P:AP,17,FALSE)</f>
        <v>0</v>
      </c>
      <c r="T126">
        <f>VLOOKUP(AA126,角色间职业划分!P:AP,18,FALSE)</f>
        <v>0</v>
      </c>
      <c r="U126">
        <f>VLOOKUP(AA126,角色间职业划分!P:AP,27,FALSE)</f>
        <v>0</v>
      </c>
      <c r="V126">
        <f t="shared" si="13"/>
        <v>4.9999999999999991</v>
      </c>
      <c r="W126">
        <f>VLOOKUP(AA126,角色间职业划分!P:Q,2,FALSE)</f>
        <v>3</v>
      </c>
      <c r="X126">
        <f t="shared" si="18"/>
        <v>21</v>
      </c>
      <c r="Y126">
        <f>INT(VLOOKUP(X126,角色属性总表!AG:AH,2,FALSE)*角色属性总表!$C$38)</f>
        <v>558</v>
      </c>
      <c r="AA126">
        <f t="shared" si="19"/>
        <v>2</v>
      </c>
      <c r="AB126">
        <f>VLOOKUP(X126,角色属性总表!AG:AI,2,FALSE)*VLOOKUP(角色等级属性!AA126,角色间职业划分!P:AG,13,FALSE)/角色间职业划分!$AB$9</f>
        <v>783.1578947368422</v>
      </c>
      <c r="AC126">
        <f>VLOOKUP(X126,角色属性总表!AG:AI,3,FALSE)*VLOOKUP(AA126,角色间职业划分!P:AG,8,FALSE)/角色间职业划分!$W$9</f>
        <v>1450.8000000000002</v>
      </c>
      <c r="AD126">
        <f>VLOOKUP(AA126,角色间职业划分!P:AP,26,FALSE)</f>
        <v>0.4</v>
      </c>
      <c r="AE126">
        <f>VLOOKUP(X126,角色属性总表!I:Q,3,FALSE)</f>
        <v>249.98400000000004</v>
      </c>
      <c r="AF126">
        <f>VLOOKUP(AA126,角色间职业划分!P:AP,11,FALSE)</f>
        <v>0.35</v>
      </c>
      <c r="AG126">
        <f t="shared" si="14"/>
        <v>602.49320538986058</v>
      </c>
      <c r="AH126">
        <f t="shared" si="15"/>
        <v>249</v>
      </c>
      <c r="AJ126">
        <f t="shared" si="16"/>
        <v>353.49320538986058</v>
      </c>
      <c r="AK126">
        <v>122</v>
      </c>
    </row>
    <row r="127" spans="1:37" x14ac:dyDescent="0.15">
      <c r="A127">
        <v>123</v>
      </c>
      <c r="B127">
        <f>ROUND(VLOOKUP(X127,角色属性总表!AG:AI,2,FALSE)/角色属性总表!$C$34,0)</f>
        <v>82</v>
      </c>
      <c r="C127">
        <f>ROUND(VLOOKUP(X127,角色属性总表!Y:AE,3,FALSE)/J127,0)</f>
        <v>19</v>
      </c>
      <c r="D127">
        <f>ROUND(VLOOKUP(X127,角色属性总表!AG:AI,3,FALSE)/角色属性总表!$C$35,0)</f>
        <v>86</v>
      </c>
      <c r="E127">
        <f t="shared" si="10"/>
        <v>323</v>
      </c>
      <c r="F127">
        <f t="shared" si="11"/>
        <v>17</v>
      </c>
      <c r="G127">
        <f t="shared" si="12"/>
        <v>10</v>
      </c>
      <c r="H127">
        <v>0</v>
      </c>
      <c r="I127">
        <f t="shared" si="17"/>
        <v>3</v>
      </c>
      <c r="J127">
        <f>VLOOKUP(AA127,角色间职业划分!P:AP,20,FALSE)</f>
        <v>11</v>
      </c>
      <c r="K127">
        <f>IF(X127=500,100,VLOOKUP(AA127,角色间职业划分!P:AP,22,FALSE))</f>
        <v>120</v>
      </c>
      <c r="L127">
        <f>IF(X127=500,K127,VLOOKUP(AA127,角色间职业划分!P:AP,23,FALSE))</f>
        <v>60</v>
      </c>
      <c r="M127">
        <f>VLOOKUP(AA127,角色间职业划分!P:AP,24,FALSE)</f>
        <v>0</v>
      </c>
      <c r="N127">
        <f>VLOOKUP(AA127,角色间职业划分!P:AP,14)*100</f>
        <v>95</v>
      </c>
      <c r="O127">
        <f>VLOOKUP(AA127,角色间职业划分!P:Z,9,FALSE)</f>
        <v>0</v>
      </c>
      <c r="P127">
        <f>VLOOKUP(AA127,角色间职业划分!P:AP,10,FALSE)</f>
        <v>0</v>
      </c>
      <c r="Q127">
        <f>VLOOKUP(AA127,角色间职业划分!P:AP,15,FALSE)</f>
        <v>0</v>
      </c>
      <c r="R127">
        <f>VLOOKUP(AA127,角色间职业划分!P:AP,16,FALSE)</f>
        <v>0</v>
      </c>
      <c r="S127">
        <f>VLOOKUP(AA127,角色间职业划分!P:AP,17,FALSE)</f>
        <v>0</v>
      </c>
      <c r="T127">
        <f>VLOOKUP(AA127,角色间职业划分!P:AP,18,FALSE)</f>
        <v>0</v>
      </c>
      <c r="U127">
        <f>VLOOKUP(AA127,角色间职业划分!P:AP,27,FALSE)</f>
        <v>0</v>
      </c>
      <c r="V127">
        <f t="shared" si="13"/>
        <v>4.9999999999999991</v>
      </c>
      <c r="W127">
        <f>VLOOKUP(AA127,角色间职业划分!P:Q,2,FALSE)</f>
        <v>3</v>
      </c>
      <c r="X127">
        <f t="shared" si="18"/>
        <v>22</v>
      </c>
      <c r="Y127">
        <f>INT(VLOOKUP(X127,角色属性总表!AG:AH,2,FALSE)*角色属性总表!$C$38)</f>
        <v>576</v>
      </c>
      <c r="AA127">
        <f t="shared" si="19"/>
        <v>2</v>
      </c>
      <c r="AB127">
        <f>VLOOKUP(X127,角色属性总表!AG:AI,2,FALSE)*VLOOKUP(角色等级属性!AA127,角色间职业划分!P:AG,13,FALSE)/角色间职业划分!$AB$9</f>
        <v>808.42105263157896</v>
      </c>
      <c r="AC127">
        <f>VLOOKUP(X127,角色属性总表!AG:AI,3,FALSE)*VLOOKUP(AA127,角色间职业划分!P:AG,8,FALSE)/角色间职业划分!$W$9</f>
        <v>1497.6000000000001</v>
      </c>
      <c r="AD127">
        <f>VLOOKUP(AA127,角色间职业划分!P:AP,26,FALSE)</f>
        <v>0.4</v>
      </c>
      <c r="AE127">
        <f>VLOOKUP(X127,角色属性总表!I:Q,3,FALSE)</f>
        <v>258.048</v>
      </c>
      <c r="AF127">
        <f>VLOOKUP(AA127,角色间职业划分!P:AP,11,FALSE)</f>
        <v>0.35</v>
      </c>
      <c r="AG127">
        <f t="shared" si="14"/>
        <v>648.46908005205398</v>
      </c>
      <c r="AH127">
        <f t="shared" si="15"/>
        <v>258</v>
      </c>
      <c r="AJ127">
        <f t="shared" si="16"/>
        <v>390.46908005205398</v>
      </c>
      <c r="AK127">
        <v>123</v>
      </c>
    </row>
    <row r="128" spans="1:37" x14ac:dyDescent="0.15">
      <c r="A128">
        <v>124</v>
      </c>
      <c r="B128">
        <f>ROUND(VLOOKUP(X128,角色属性总表!AG:AI,2,FALSE)/角色属性总表!$C$34,0)</f>
        <v>85</v>
      </c>
      <c r="C128">
        <f>ROUND(VLOOKUP(X128,角色属性总表!Y:AE,3,FALSE)/J128,0)</f>
        <v>20</v>
      </c>
      <c r="D128">
        <f>ROUND(VLOOKUP(X128,角色属性总表!AG:AI,3,FALSE)/角色属性总表!$C$35,0)</f>
        <v>89</v>
      </c>
      <c r="E128">
        <f t="shared" si="10"/>
        <v>333</v>
      </c>
      <c r="F128">
        <f t="shared" si="11"/>
        <v>17</v>
      </c>
      <c r="G128">
        <f t="shared" si="12"/>
        <v>10</v>
      </c>
      <c r="H128">
        <v>0</v>
      </c>
      <c r="I128">
        <f t="shared" si="17"/>
        <v>3</v>
      </c>
      <c r="J128">
        <f>VLOOKUP(AA128,角色间职业划分!P:AP,20,FALSE)</f>
        <v>11</v>
      </c>
      <c r="K128">
        <f>IF(X128=500,100,VLOOKUP(AA128,角色间职业划分!P:AP,22,FALSE))</f>
        <v>120</v>
      </c>
      <c r="L128">
        <f>IF(X128=500,K128,VLOOKUP(AA128,角色间职业划分!P:AP,23,FALSE))</f>
        <v>60</v>
      </c>
      <c r="M128">
        <f>VLOOKUP(AA128,角色间职业划分!P:AP,24,FALSE)</f>
        <v>0</v>
      </c>
      <c r="N128">
        <f>VLOOKUP(AA128,角色间职业划分!P:AP,14)*100</f>
        <v>95</v>
      </c>
      <c r="O128">
        <f>VLOOKUP(AA128,角色间职业划分!P:Z,9,FALSE)</f>
        <v>0</v>
      </c>
      <c r="P128">
        <f>VLOOKUP(AA128,角色间职业划分!P:AP,10,FALSE)</f>
        <v>0</v>
      </c>
      <c r="Q128">
        <f>VLOOKUP(AA128,角色间职业划分!P:AP,15,FALSE)</f>
        <v>0</v>
      </c>
      <c r="R128">
        <f>VLOOKUP(AA128,角色间职业划分!P:AP,16,FALSE)</f>
        <v>0</v>
      </c>
      <c r="S128">
        <f>VLOOKUP(AA128,角色间职业划分!P:AP,17,FALSE)</f>
        <v>0</v>
      </c>
      <c r="T128">
        <f>VLOOKUP(AA128,角色间职业划分!P:AP,18,FALSE)</f>
        <v>0</v>
      </c>
      <c r="U128">
        <f>VLOOKUP(AA128,角色间职业划分!P:AP,27,FALSE)</f>
        <v>0</v>
      </c>
      <c r="V128">
        <f t="shared" si="13"/>
        <v>4.9999999999999991</v>
      </c>
      <c r="W128">
        <f>VLOOKUP(AA128,角色间职业划分!P:Q,2,FALSE)</f>
        <v>3</v>
      </c>
      <c r="X128">
        <f t="shared" si="18"/>
        <v>23</v>
      </c>
      <c r="Y128">
        <f>INT(VLOOKUP(X128,角色属性总表!AG:AH,2,FALSE)*角色属性总表!$C$38)</f>
        <v>594</v>
      </c>
      <c r="AA128">
        <f t="shared" si="19"/>
        <v>2</v>
      </c>
      <c r="AB128">
        <f>VLOOKUP(X128,角色属性总表!AG:AI,2,FALSE)*VLOOKUP(角色等级属性!AA128,角色间职业划分!P:AG,13,FALSE)/角色间职业划分!$AB$9</f>
        <v>833.68421052631584</v>
      </c>
      <c r="AC128">
        <f>VLOOKUP(X128,角色属性总表!AG:AI,3,FALSE)*VLOOKUP(AA128,角色间职业划分!P:AG,8,FALSE)/角色间职业划分!$W$9</f>
        <v>1544.3999999999999</v>
      </c>
      <c r="AD128">
        <f>VLOOKUP(AA128,角色间职业划分!P:AP,26,FALSE)</f>
        <v>0.4</v>
      </c>
      <c r="AE128">
        <f>VLOOKUP(X128,角色属性总表!I:Q,3,FALSE)</f>
        <v>266.11199999999997</v>
      </c>
      <c r="AF128">
        <f>VLOOKUP(AA128,角色间职业划分!P:AP,11,FALSE)</f>
        <v>0.35</v>
      </c>
      <c r="AG128">
        <f t="shared" si="14"/>
        <v>695.7421374404571</v>
      </c>
      <c r="AH128">
        <f t="shared" si="15"/>
        <v>267</v>
      </c>
      <c r="AJ128">
        <f t="shared" si="16"/>
        <v>428.7421374404571</v>
      </c>
      <c r="AK128">
        <v>124</v>
      </c>
    </row>
    <row r="129" spans="1:37" x14ac:dyDescent="0.15">
      <c r="A129">
        <v>125</v>
      </c>
      <c r="B129">
        <f>ROUND(VLOOKUP(X129,角色属性总表!AG:AI,2,FALSE)/角色属性总表!$C$34,0)</f>
        <v>87</v>
      </c>
      <c r="C129">
        <f>ROUND(VLOOKUP(X129,角色属性总表!Y:AE,3,FALSE)/J129,0)</f>
        <v>21</v>
      </c>
      <c r="D129">
        <f>ROUND(VLOOKUP(X129,角色属性总表!AG:AI,3,FALSE)/角色属性总表!$C$35,0)</f>
        <v>91</v>
      </c>
      <c r="E129">
        <f t="shared" si="10"/>
        <v>343</v>
      </c>
      <c r="F129">
        <f t="shared" si="11"/>
        <v>17</v>
      </c>
      <c r="G129">
        <f t="shared" si="12"/>
        <v>10</v>
      </c>
      <c r="H129">
        <v>0</v>
      </c>
      <c r="I129">
        <f t="shared" si="17"/>
        <v>3</v>
      </c>
      <c r="J129">
        <f>VLOOKUP(AA129,角色间职业划分!P:AP,20,FALSE)</f>
        <v>11</v>
      </c>
      <c r="K129">
        <f>IF(X129=500,100,VLOOKUP(AA129,角色间职业划分!P:AP,22,FALSE))</f>
        <v>120</v>
      </c>
      <c r="L129">
        <f>IF(X129=500,K129,VLOOKUP(AA129,角色间职业划分!P:AP,23,FALSE))</f>
        <v>60</v>
      </c>
      <c r="M129">
        <f>VLOOKUP(AA129,角色间职业划分!P:AP,24,FALSE)</f>
        <v>0</v>
      </c>
      <c r="N129">
        <f>VLOOKUP(AA129,角色间职业划分!P:AP,14)*100</f>
        <v>95</v>
      </c>
      <c r="O129">
        <f>VLOOKUP(AA129,角色间职业划分!P:Z,9,FALSE)</f>
        <v>0</v>
      </c>
      <c r="P129">
        <f>VLOOKUP(AA129,角色间职业划分!P:AP,10,FALSE)</f>
        <v>0</v>
      </c>
      <c r="Q129">
        <f>VLOOKUP(AA129,角色间职业划分!P:AP,15,FALSE)</f>
        <v>0</v>
      </c>
      <c r="R129">
        <f>VLOOKUP(AA129,角色间职业划分!P:AP,16,FALSE)</f>
        <v>0</v>
      </c>
      <c r="S129">
        <f>VLOOKUP(AA129,角色间职业划分!P:AP,17,FALSE)</f>
        <v>0</v>
      </c>
      <c r="T129">
        <f>VLOOKUP(AA129,角色间职业划分!P:AP,18,FALSE)</f>
        <v>0</v>
      </c>
      <c r="U129">
        <f>VLOOKUP(AA129,角色间职业划分!P:AP,27,FALSE)</f>
        <v>0</v>
      </c>
      <c r="V129">
        <f t="shared" si="13"/>
        <v>4.9999999999999991</v>
      </c>
      <c r="W129">
        <f>VLOOKUP(AA129,角色间职业划分!P:Q,2,FALSE)</f>
        <v>3</v>
      </c>
      <c r="X129">
        <f t="shared" si="18"/>
        <v>24</v>
      </c>
      <c r="Y129">
        <f>INT(VLOOKUP(X129,角色属性总表!AG:AH,2,FALSE)*角色属性总表!$C$38)</f>
        <v>612</v>
      </c>
      <c r="AA129">
        <f t="shared" si="19"/>
        <v>2</v>
      </c>
      <c r="AB129">
        <f>VLOOKUP(X129,角色属性总表!AG:AI,2,FALSE)*VLOOKUP(角色等级属性!AA129,角色间职业划分!P:AG,13,FALSE)/角色间职业划分!$AB$9</f>
        <v>858.94736842105272</v>
      </c>
      <c r="AC129">
        <f>VLOOKUP(X129,角色属性总表!AG:AI,3,FALSE)*VLOOKUP(AA129,角色间职业划分!P:AG,8,FALSE)/角色间职业划分!$W$9</f>
        <v>1591.1999999999998</v>
      </c>
      <c r="AD129">
        <f>VLOOKUP(AA129,角色间职业划分!P:AP,26,FALSE)</f>
        <v>0.4</v>
      </c>
      <c r="AE129">
        <f>VLOOKUP(X129,角色属性总表!I:Q,3,FALSE)</f>
        <v>274.17599999999999</v>
      </c>
      <c r="AF129">
        <f>VLOOKUP(AA129,角色间职业划分!P:AP,11,FALSE)</f>
        <v>0.35</v>
      </c>
      <c r="AG129">
        <f t="shared" si="14"/>
        <v>744.2965467389613</v>
      </c>
      <c r="AH129">
        <f t="shared" si="15"/>
        <v>273</v>
      </c>
      <c r="AJ129">
        <f t="shared" si="16"/>
        <v>471.2965467389613</v>
      </c>
      <c r="AK129">
        <v>125</v>
      </c>
    </row>
    <row r="130" spans="1:37" x14ac:dyDescent="0.15">
      <c r="A130">
        <v>126</v>
      </c>
      <c r="B130">
        <f>ROUND(VLOOKUP(X130,角色属性总表!AG:AI,2,FALSE)/角色属性总表!$C$34,0)</f>
        <v>90</v>
      </c>
      <c r="C130">
        <f>ROUND(VLOOKUP(X130,角色属性总表!Y:AE,3,FALSE)/J130,0)</f>
        <v>22</v>
      </c>
      <c r="D130">
        <f>ROUND(VLOOKUP(X130,角色属性总表!AG:AI,3,FALSE)/角色属性总表!$C$35,0)</f>
        <v>94</v>
      </c>
      <c r="E130">
        <f t="shared" si="10"/>
        <v>353</v>
      </c>
      <c r="F130">
        <f t="shared" si="11"/>
        <v>17</v>
      </c>
      <c r="G130">
        <f t="shared" si="12"/>
        <v>10</v>
      </c>
      <c r="H130">
        <v>0</v>
      </c>
      <c r="I130">
        <f t="shared" si="17"/>
        <v>3</v>
      </c>
      <c r="J130">
        <f>VLOOKUP(AA130,角色间职业划分!P:AP,20,FALSE)</f>
        <v>11</v>
      </c>
      <c r="K130">
        <f>IF(X130=500,100,VLOOKUP(AA130,角色间职业划分!P:AP,22,FALSE))</f>
        <v>120</v>
      </c>
      <c r="L130">
        <f>IF(X130=500,K130,VLOOKUP(AA130,角色间职业划分!P:AP,23,FALSE))</f>
        <v>60</v>
      </c>
      <c r="M130">
        <f>VLOOKUP(AA130,角色间职业划分!P:AP,24,FALSE)</f>
        <v>0</v>
      </c>
      <c r="N130">
        <f>VLOOKUP(AA130,角色间职业划分!P:AP,14)*100</f>
        <v>95</v>
      </c>
      <c r="O130">
        <f>VLOOKUP(AA130,角色间职业划分!P:Z,9,FALSE)</f>
        <v>0</v>
      </c>
      <c r="P130">
        <f>VLOOKUP(AA130,角色间职业划分!P:AP,10,FALSE)</f>
        <v>0</v>
      </c>
      <c r="Q130">
        <f>VLOOKUP(AA130,角色间职业划分!P:AP,15,FALSE)</f>
        <v>0</v>
      </c>
      <c r="R130">
        <f>VLOOKUP(AA130,角色间职业划分!P:AP,16,FALSE)</f>
        <v>0</v>
      </c>
      <c r="S130">
        <f>VLOOKUP(AA130,角色间职业划分!P:AP,17,FALSE)</f>
        <v>0</v>
      </c>
      <c r="T130">
        <f>VLOOKUP(AA130,角色间职业划分!P:AP,18,FALSE)</f>
        <v>0</v>
      </c>
      <c r="U130">
        <f>VLOOKUP(AA130,角色间职业划分!P:AP,27,FALSE)</f>
        <v>0</v>
      </c>
      <c r="V130">
        <f t="shared" si="13"/>
        <v>4.9999999999999991</v>
      </c>
      <c r="W130">
        <f>VLOOKUP(AA130,角色间职业划分!P:Q,2,FALSE)</f>
        <v>3</v>
      </c>
      <c r="X130">
        <f t="shared" si="18"/>
        <v>25</v>
      </c>
      <c r="Y130">
        <f>INT(VLOOKUP(X130,角色属性总表!AG:AH,2,FALSE)*角色属性总表!$C$38)</f>
        <v>630</v>
      </c>
      <c r="AA130">
        <f t="shared" si="19"/>
        <v>2</v>
      </c>
      <c r="AB130">
        <f>VLOOKUP(X130,角色属性总表!AG:AI,2,FALSE)*VLOOKUP(角色等级属性!AA130,角色间职业划分!P:AG,13,FALSE)/角色间职业划分!$AB$9</f>
        <v>884.21052631578948</v>
      </c>
      <c r="AC130">
        <f>VLOOKUP(X130,角色属性总表!AG:AI,3,FALSE)*VLOOKUP(AA130,角色间职业划分!P:AG,8,FALSE)/角色间职业划分!$W$9</f>
        <v>1638</v>
      </c>
      <c r="AD130">
        <f>VLOOKUP(AA130,角色间职业划分!P:AP,26,FALSE)</f>
        <v>0.4</v>
      </c>
      <c r="AE130">
        <f>VLOOKUP(X130,角色属性总表!I:Q,3,FALSE)</f>
        <v>282.24</v>
      </c>
      <c r="AF130">
        <f>VLOOKUP(AA130,角色间职业划分!P:AP,11,FALSE)</f>
        <v>0.35</v>
      </c>
      <c r="AG130">
        <f t="shared" si="14"/>
        <v>794.11764705882354</v>
      </c>
      <c r="AH130">
        <f t="shared" si="15"/>
        <v>282</v>
      </c>
      <c r="AJ130">
        <f t="shared" si="16"/>
        <v>512.11764705882354</v>
      </c>
      <c r="AK130">
        <v>126</v>
      </c>
    </row>
    <row r="131" spans="1:37" x14ac:dyDescent="0.15">
      <c r="A131">
        <v>127</v>
      </c>
      <c r="B131">
        <f>ROUND(VLOOKUP(X131,角色属性总表!AG:AI,2,FALSE)/角色属性总表!$C$34,0)</f>
        <v>93</v>
      </c>
      <c r="C131">
        <f>ROUND(VLOOKUP(X131,角色属性总表!Y:AE,3,FALSE)/J131,0)</f>
        <v>23</v>
      </c>
      <c r="D131">
        <f>ROUND(VLOOKUP(X131,角色属性总表!AG:AI,3,FALSE)/角色属性总表!$C$35,0)</f>
        <v>97</v>
      </c>
      <c r="E131">
        <f t="shared" si="10"/>
        <v>363</v>
      </c>
      <c r="F131">
        <f t="shared" si="11"/>
        <v>17</v>
      </c>
      <c r="G131">
        <f t="shared" si="12"/>
        <v>10</v>
      </c>
      <c r="H131">
        <v>0</v>
      </c>
      <c r="I131">
        <f t="shared" si="17"/>
        <v>3</v>
      </c>
      <c r="J131">
        <f>VLOOKUP(AA131,角色间职业划分!P:AP,20,FALSE)</f>
        <v>11</v>
      </c>
      <c r="K131">
        <f>IF(X131=500,100,VLOOKUP(AA131,角色间职业划分!P:AP,22,FALSE))</f>
        <v>120</v>
      </c>
      <c r="L131">
        <f>IF(X131=500,K131,VLOOKUP(AA131,角色间职业划分!P:AP,23,FALSE))</f>
        <v>60</v>
      </c>
      <c r="M131">
        <f>VLOOKUP(AA131,角色间职业划分!P:AP,24,FALSE)</f>
        <v>0</v>
      </c>
      <c r="N131">
        <f>VLOOKUP(AA131,角色间职业划分!P:AP,14)*100</f>
        <v>95</v>
      </c>
      <c r="O131">
        <f>VLOOKUP(AA131,角色间职业划分!P:Z,9,FALSE)</f>
        <v>0</v>
      </c>
      <c r="P131">
        <f>VLOOKUP(AA131,角色间职业划分!P:AP,10,FALSE)</f>
        <v>0</v>
      </c>
      <c r="Q131">
        <f>VLOOKUP(AA131,角色间职业划分!P:AP,15,FALSE)</f>
        <v>0</v>
      </c>
      <c r="R131">
        <f>VLOOKUP(AA131,角色间职业划分!P:AP,16,FALSE)</f>
        <v>0</v>
      </c>
      <c r="S131">
        <f>VLOOKUP(AA131,角色间职业划分!P:AP,17,FALSE)</f>
        <v>0</v>
      </c>
      <c r="T131">
        <f>VLOOKUP(AA131,角色间职业划分!P:AP,18,FALSE)</f>
        <v>0</v>
      </c>
      <c r="U131">
        <f>VLOOKUP(AA131,角色间职业划分!P:AP,27,FALSE)</f>
        <v>0</v>
      </c>
      <c r="V131">
        <f t="shared" si="13"/>
        <v>4.9999999999999991</v>
      </c>
      <c r="W131">
        <f>VLOOKUP(AA131,角色间职业划分!P:Q,2,FALSE)</f>
        <v>3</v>
      </c>
      <c r="X131">
        <f t="shared" si="18"/>
        <v>26</v>
      </c>
      <c r="Y131">
        <f>INT(VLOOKUP(X131,角色属性总表!AG:AH,2,FALSE)*角色属性总表!$C$38)</f>
        <v>648</v>
      </c>
      <c r="AA131">
        <f t="shared" si="19"/>
        <v>2</v>
      </c>
      <c r="AB131">
        <f>VLOOKUP(X131,角色属性总表!AG:AI,2,FALSE)*VLOOKUP(角色等级属性!AA131,角色间职业划分!P:AG,13,FALSE)/角色间职业划分!$AB$9</f>
        <v>909.47368421052636</v>
      </c>
      <c r="AC131">
        <f>VLOOKUP(X131,角色属性总表!AG:AI,3,FALSE)*VLOOKUP(AA131,角色间职业划分!P:AG,8,FALSE)/角色间职业划分!$W$9</f>
        <v>1684.8000000000002</v>
      </c>
      <c r="AD131">
        <f>VLOOKUP(AA131,角色间职业划分!P:AP,26,FALSE)</f>
        <v>0.4</v>
      </c>
      <c r="AE131">
        <f>VLOOKUP(X131,角色属性总表!I:Q,3,FALSE)</f>
        <v>290.30400000000003</v>
      </c>
      <c r="AF131">
        <f>VLOOKUP(AA131,角色间职业划分!P:AP,11,FALSE)</f>
        <v>0.35</v>
      </c>
      <c r="AG131">
        <f t="shared" si="14"/>
        <v>845.19182849521496</v>
      </c>
      <c r="AH131">
        <f t="shared" si="15"/>
        <v>291</v>
      </c>
      <c r="AJ131">
        <f t="shared" si="16"/>
        <v>554.19182849521496</v>
      </c>
      <c r="AK131">
        <v>127</v>
      </c>
    </row>
    <row r="132" spans="1:37" x14ac:dyDescent="0.15">
      <c r="A132">
        <v>128</v>
      </c>
      <c r="B132">
        <f>ROUND(VLOOKUP(X132,角色属性总表!AG:AI,2,FALSE)/角色属性总表!$C$34,0)</f>
        <v>95</v>
      </c>
      <c r="C132">
        <f>ROUND(VLOOKUP(X132,角色属性总表!Y:AE,3,FALSE)/J132,0)</f>
        <v>24</v>
      </c>
      <c r="D132">
        <f>ROUND(VLOOKUP(X132,角色属性总表!AG:AI,3,FALSE)/角色属性总表!$C$35,0)</f>
        <v>99</v>
      </c>
      <c r="E132">
        <f t="shared" si="10"/>
        <v>373</v>
      </c>
      <c r="F132">
        <f t="shared" si="11"/>
        <v>17</v>
      </c>
      <c r="G132">
        <f t="shared" si="12"/>
        <v>10</v>
      </c>
      <c r="H132">
        <v>0</v>
      </c>
      <c r="I132">
        <f t="shared" si="17"/>
        <v>3</v>
      </c>
      <c r="J132">
        <f>VLOOKUP(AA132,角色间职业划分!P:AP,20,FALSE)</f>
        <v>11</v>
      </c>
      <c r="K132">
        <f>IF(X132=500,100,VLOOKUP(AA132,角色间职业划分!P:AP,22,FALSE))</f>
        <v>120</v>
      </c>
      <c r="L132">
        <f>IF(X132=500,K132,VLOOKUP(AA132,角色间职业划分!P:AP,23,FALSE))</f>
        <v>60</v>
      </c>
      <c r="M132">
        <f>VLOOKUP(AA132,角色间职业划分!P:AP,24,FALSE)</f>
        <v>0</v>
      </c>
      <c r="N132">
        <f>VLOOKUP(AA132,角色间职业划分!P:AP,14)*100</f>
        <v>95</v>
      </c>
      <c r="O132">
        <f>VLOOKUP(AA132,角色间职业划分!P:Z,9,FALSE)</f>
        <v>0</v>
      </c>
      <c r="P132">
        <f>VLOOKUP(AA132,角色间职业划分!P:AP,10,FALSE)</f>
        <v>0</v>
      </c>
      <c r="Q132">
        <f>VLOOKUP(AA132,角色间职业划分!P:AP,15,FALSE)</f>
        <v>0</v>
      </c>
      <c r="R132">
        <f>VLOOKUP(AA132,角色间职业划分!P:AP,16,FALSE)</f>
        <v>0</v>
      </c>
      <c r="S132">
        <f>VLOOKUP(AA132,角色间职业划分!P:AP,17,FALSE)</f>
        <v>0</v>
      </c>
      <c r="T132">
        <f>VLOOKUP(AA132,角色间职业划分!P:AP,18,FALSE)</f>
        <v>0</v>
      </c>
      <c r="U132">
        <f>VLOOKUP(AA132,角色间职业划分!P:AP,27,FALSE)</f>
        <v>0</v>
      </c>
      <c r="V132">
        <f t="shared" si="13"/>
        <v>4.9999999999999991</v>
      </c>
      <c r="W132">
        <f>VLOOKUP(AA132,角色间职业划分!P:Q,2,FALSE)</f>
        <v>3</v>
      </c>
      <c r="X132">
        <f t="shared" si="18"/>
        <v>27</v>
      </c>
      <c r="Y132">
        <f>INT(VLOOKUP(X132,角色属性总表!AG:AH,2,FALSE)*角色属性总表!$C$38)</f>
        <v>666</v>
      </c>
      <c r="AA132">
        <f t="shared" si="19"/>
        <v>2</v>
      </c>
      <c r="AB132">
        <f>VLOOKUP(X132,角色属性总表!AG:AI,2,FALSE)*VLOOKUP(角色等级属性!AA132,角色间职业划分!P:AG,13,FALSE)/角色间职业划分!$AB$9</f>
        <v>934.73684210526324</v>
      </c>
      <c r="AC132">
        <f>VLOOKUP(X132,角色属性总表!AG:AI,3,FALSE)*VLOOKUP(AA132,角色间职业划分!P:AG,8,FALSE)/角色间职业划分!$W$9</f>
        <v>1731.6</v>
      </c>
      <c r="AD132">
        <f>VLOOKUP(AA132,角色间职业划分!P:AP,26,FALSE)</f>
        <v>0.4</v>
      </c>
      <c r="AE132">
        <f>VLOOKUP(X132,角色属性总表!I:Q,3,FALSE)</f>
        <v>298.36799999999999</v>
      </c>
      <c r="AF132">
        <f>VLOOKUP(AA132,角色间职业划分!P:AP,11,FALSE)</f>
        <v>0.35</v>
      </c>
      <c r="AG132">
        <f t="shared" si="14"/>
        <v>897.50642946666699</v>
      </c>
      <c r="AH132">
        <f t="shared" si="15"/>
        <v>297</v>
      </c>
      <c r="AJ132">
        <f t="shared" si="16"/>
        <v>600.50642946666699</v>
      </c>
      <c r="AK132">
        <v>128</v>
      </c>
    </row>
    <row r="133" spans="1:37" x14ac:dyDescent="0.15">
      <c r="A133">
        <v>129</v>
      </c>
      <c r="B133">
        <f>ROUND(VLOOKUP(X133,角色属性总表!AG:AI,2,FALSE)/角色属性总表!$C$34,0)</f>
        <v>98</v>
      </c>
      <c r="C133">
        <f>ROUND(VLOOKUP(X133,角色属性总表!Y:AE,3,FALSE)/J133,0)</f>
        <v>25</v>
      </c>
      <c r="D133">
        <f>ROUND(VLOOKUP(X133,角色属性总表!AG:AI,3,FALSE)/角色属性总表!$C$35,0)</f>
        <v>102</v>
      </c>
      <c r="E133">
        <f t="shared" si="10"/>
        <v>384</v>
      </c>
      <c r="F133">
        <f t="shared" si="11"/>
        <v>17</v>
      </c>
      <c r="G133">
        <f t="shared" si="12"/>
        <v>10</v>
      </c>
      <c r="H133">
        <v>0</v>
      </c>
      <c r="I133">
        <f t="shared" si="17"/>
        <v>3</v>
      </c>
      <c r="J133">
        <f>VLOOKUP(AA133,角色间职业划分!P:AP,20,FALSE)</f>
        <v>11</v>
      </c>
      <c r="K133">
        <f>IF(X133=500,100,VLOOKUP(AA133,角色间职业划分!P:AP,22,FALSE))</f>
        <v>120</v>
      </c>
      <c r="L133">
        <f>IF(X133=500,K133,VLOOKUP(AA133,角色间职业划分!P:AP,23,FALSE))</f>
        <v>60</v>
      </c>
      <c r="M133">
        <f>VLOOKUP(AA133,角色间职业划分!P:AP,24,FALSE)</f>
        <v>0</v>
      </c>
      <c r="N133">
        <f>VLOOKUP(AA133,角色间职业划分!P:AP,14)*100</f>
        <v>95</v>
      </c>
      <c r="O133">
        <f>VLOOKUP(AA133,角色间职业划分!P:Z,9,FALSE)</f>
        <v>0</v>
      </c>
      <c r="P133">
        <f>VLOOKUP(AA133,角色间职业划分!P:AP,10,FALSE)</f>
        <v>0</v>
      </c>
      <c r="Q133">
        <f>VLOOKUP(AA133,角色间职业划分!P:AP,15,FALSE)</f>
        <v>0</v>
      </c>
      <c r="R133">
        <f>VLOOKUP(AA133,角色间职业划分!P:AP,16,FALSE)</f>
        <v>0</v>
      </c>
      <c r="S133">
        <f>VLOOKUP(AA133,角色间职业划分!P:AP,17,FALSE)</f>
        <v>0</v>
      </c>
      <c r="T133">
        <f>VLOOKUP(AA133,角色间职业划分!P:AP,18,FALSE)</f>
        <v>0</v>
      </c>
      <c r="U133">
        <f>VLOOKUP(AA133,角色间职业划分!P:AP,27,FALSE)</f>
        <v>0</v>
      </c>
      <c r="V133">
        <f t="shared" si="13"/>
        <v>4.9999999999999991</v>
      </c>
      <c r="W133">
        <f>VLOOKUP(AA133,角色间职业划分!P:Q,2,FALSE)</f>
        <v>3</v>
      </c>
      <c r="X133">
        <f t="shared" si="18"/>
        <v>28</v>
      </c>
      <c r="Y133">
        <f>INT(VLOOKUP(X133,角色属性总表!AG:AH,2,FALSE)*角色属性总表!$C$38)</f>
        <v>684</v>
      </c>
      <c r="AA133">
        <f t="shared" si="19"/>
        <v>2</v>
      </c>
      <c r="AB133">
        <f>VLOOKUP(X133,角色属性总表!AG:AI,2,FALSE)*VLOOKUP(角色等级属性!AA133,角色间职业划分!P:AG,13,FALSE)/角色间职业划分!$AB$9</f>
        <v>960</v>
      </c>
      <c r="AC133">
        <f>VLOOKUP(X133,角色属性总表!AG:AI,3,FALSE)*VLOOKUP(AA133,角色间职业划分!P:AG,8,FALSE)/角色间职业划分!$W$9</f>
        <v>1778.4</v>
      </c>
      <c r="AD133">
        <f>VLOOKUP(AA133,角色间职业划分!P:AP,26,FALSE)</f>
        <v>0.4</v>
      </c>
      <c r="AE133">
        <f>VLOOKUP(X133,角色属性总表!I:Q,3,FALSE)</f>
        <v>306.43199999999996</v>
      </c>
      <c r="AF133">
        <f>VLOOKUP(AA133,角色间职业划分!P:AP,11,FALSE)</f>
        <v>0.35</v>
      </c>
      <c r="AG133">
        <f t="shared" si="14"/>
        <v>951.04964758507606</v>
      </c>
      <c r="AH133">
        <f t="shared" si="15"/>
        <v>306</v>
      </c>
      <c r="AJ133">
        <f t="shared" si="16"/>
        <v>645.04964758507606</v>
      </c>
      <c r="AK133">
        <v>129</v>
      </c>
    </row>
    <row r="134" spans="1:37" x14ac:dyDescent="0.15">
      <c r="A134">
        <v>130</v>
      </c>
      <c r="B134">
        <f>ROUND(VLOOKUP(X134,角色属性总表!AG:AI,2,FALSE)/角色属性总表!$C$34,0)</f>
        <v>100</v>
      </c>
      <c r="C134">
        <f>ROUND(VLOOKUP(X134,角色属性总表!Y:AE,3,FALSE)/J134,0)</f>
        <v>26</v>
      </c>
      <c r="D134">
        <f>ROUND(VLOOKUP(X134,角色属性总表!AG:AI,3,FALSE)/角色属性总表!$C$35,0)</f>
        <v>105</v>
      </c>
      <c r="E134">
        <f t="shared" ref="E134:E197" si="20">INT(AD134*AB134)</f>
        <v>394</v>
      </c>
      <c r="F134">
        <f t="shared" ref="F134:F197" si="21">ROUND(AC134/D134,0)</f>
        <v>17</v>
      </c>
      <c r="G134">
        <f t="shared" ref="G134:G197" si="22">ROUND(AB134/B134,0)</f>
        <v>10</v>
      </c>
      <c r="H134">
        <v>0</v>
      </c>
      <c r="I134">
        <f t="shared" si="17"/>
        <v>3</v>
      </c>
      <c r="J134">
        <f>VLOOKUP(AA134,角色间职业划分!P:AP,20,FALSE)</f>
        <v>11</v>
      </c>
      <c r="K134">
        <f>IF(X134=500,100,VLOOKUP(AA134,角色间职业划分!P:AP,22,FALSE))</f>
        <v>120</v>
      </c>
      <c r="L134">
        <f>IF(X134=500,K134,VLOOKUP(AA134,角色间职业划分!P:AP,23,FALSE))</f>
        <v>60</v>
      </c>
      <c r="M134">
        <f>VLOOKUP(AA134,角色间职业划分!P:AP,24,FALSE)</f>
        <v>0</v>
      </c>
      <c r="N134">
        <f>VLOOKUP(AA134,角色间职业划分!P:AP,14)*100</f>
        <v>95</v>
      </c>
      <c r="O134">
        <f>VLOOKUP(AA134,角色间职业划分!P:Z,9,FALSE)</f>
        <v>0</v>
      </c>
      <c r="P134">
        <f>VLOOKUP(AA134,角色间职业划分!P:AP,10,FALSE)</f>
        <v>0</v>
      </c>
      <c r="Q134">
        <f>VLOOKUP(AA134,角色间职业划分!P:AP,15,FALSE)</f>
        <v>0</v>
      </c>
      <c r="R134">
        <f>VLOOKUP(AA134,角色间职业划分!P:AP,16,FALSE)</f>
        <v>0</v>
      </c>
      <c r="S134">
        <f>VLOOKUP(AA134,角色间职业划分!P:AP,17,FALSE)</f>
        <v>0</v>
      </c>
      <c r="T134">
        <f>VLOOKUP(AA134,角色间职业划分!P:AP,18,FALSE)</f>
        <v>0</v>
      </c>
      <c r="U134">
        <f>VLOOKUP(AA134,角色间职业划分!P:AP,27,FALSE)</f>
        <v>0</v>
      </c>
      <c r="V134">
        <f t="shared" ref="V134:V197" si="23">(AF134-AF$2)*100</f>
        <v>4.9999999999999991</v>
      </c>
      <c r="W134">
        <f>VLOOKUP(AA134,角色间职业划分!P:Q,2,FALSE)</f>
        <v>3</v>
      </c>
      <c r="X134">
        <f t="shared" si="18"/>
        <v>29</v>
      </c>
      <c r="Y134">
        <f>INT(VLOOKUP(X134,角色属性总表!AG:AH,2,FALSE)*角色属性总表!$C$38)</f>
        <v>702</v>
      </c>
      <c r="AA134">
        <f t="shared" si="19"/>
        <v>2</v>
      </c>
      <c r="AB134">
        <f>VLOOKUP(X134,角色属性总表!AG:AI,2,FALSE)*VLOOKUP(角色等级属性!AA134,角色间职业划分!P:AG,13,FALSE)/角色间职业划分!$AB$9</f>
        <v>985.26315789473688</v>
      </c>
      <c r="AC134">
        <f>VLOOKUP(X134,角色属性总表!AG:AI,3,FALSE)*VLOOKUP(AA134,角色间职业划分!P:AG,8,FALSE)/角色间职业划分!$W$9</f>
        <v>1825.1999999999998</v>
      </c>
      <c r="AD134">
        <f>VLOOKUP(AA134,角色间职业划分!P:AP,26,FALSE)</f>
        <v>0.4</v>
      </c>
      <c r="AE134">
        <f>VLOOKUP(X134,角色属性总表!I:Q,3,FALSE)</f>
        <v>314.49599999999998</v>
      </c>
      <c r="AF134">
        <f>VLOOKUP(AA134,角色间职业划分!P:AP,11,FALSE)</f>
        <v>0.35</v>
      </c>
      <c r="AG134">
        <f t="shared" ref="AG134:AG197" si="24">((AF$2*X134*X134*180)/(SQRT(X134*100)-AF$2*X134))</f>
        <v>1005.8104618515899</v>
      </c>
      <c r="AH134">
        <f t="shared" ref="AH134:AH197" si="25">D134*AH$2</f>
        <v>315</v>
      </c>
      <c r="AJ134">
        <f t="shared" ref="AJ134:AJ197" si="26">AG134-AH134</f>
        <v>690.81046185158993</v>
      </c>
      <c r="AK134">
        <v>130</v>
      </c>
    </row>
    <row r="135" spans="1:37" x14ac:dyDescent="0.15">
      <c r="A135">
        <v>131</v>
      </c>
      <c r="B135">
        <f>ROUND(VLOOKUP(X135,角色属性总表!AG:AI,2,FALSE)/角色属性总表!$C$34,0)</f>
        <v>103</v>
      </c>
      <c r="C135">
        <f>ROUND(VLOOKUP(X135,角色属性总表!Y:AE,3,FALSE)/J135,0)</f>
        <v>27</v>
      </c>
      <c r="D135">
        <f>ROUND(VLOOKUP(X135,角色属性总表!AG:AI,3,FALSE)/角色属性总表!$C$35,0)</f>
        <v>108</v>
      </c>
      <c r="E135">
        <f t="shared" si="20"/>
        <v>404</v>
      </c>
      <c r="F135">
        <f t="shared" si="21"/>
        <v>17</v>
      </c>
      <c r="G135">
        <f t="shared" si="22"/>
        <v>10</v>
      </c>
      <c r="H135">
        <v>0</v>
      </c>
      <c r="I135">
        <f t="shared" ref="I135:I198" si="27">I134</f>
        <v>3</v>
      </c>
      <c r="J135">
        <f>VLOOKUP(AA135,角色间职业划分!P:AP,20,FALSE)</f>
        <v>11</v>
      </c>
      <c r="K135">
        <f>IF(X135=500,100,VLOOKUP(AA135,角色间职业划分!P:AP,22,FALSE))</f>
        <v>120</v>
      </c>
      <c r="L135">
        <f>IF(X135=500,K135,VLOOKUP(AA135,角色间职业划分!P:AP,23,FALSE))</f>
        <v>60</v>
      </c>
      <c r="M135">
        <f>VLOOKUP(AA135,角色间职业划分!P:AP,24,FALSE)</f>
        <v>0</v>
      </c>
      <c r="N135">
        <f>VLOOKUP(AA135,角色间职业划分!P:AP,14)*100</f>
        <v>95</v>
      </c>
      <c r="O135">
        <f>VLOOKUP(AA135,角色间职业划分!P:Z,9,FALSE)</f>
        <v>0</v>
      </c>
      <c r="P135">
        <f>VLOOKUP(AA135,角色间职业划分!P:AP,10,FALSE)</f>
        <v>0</v>
      </c>
      <c r="Q135">
        <f>VLOOKUP(AA135,角色间职业划分!P:AP,15,FALSE)</f>
        <v>0</v>
      </c>
      <c r="R135">
        <f>VLOOKUP(AA135,角色间职业划分!P:AP,16,FALSE)</f>
        <v>0</v>
      </c>
      <c r="S135">
        <f>VLOOKUP(AA135,角色间职业划分!P:AP,17,FALSE)</f>
        <v>0</v>
      </c>
      <c r="T135">
        <f>VLOOKUP(AA135,角色间职业划分!P:AP,18,FALSE)</f>
        <v>0</v>
      </c>
      <c r="U135">
        <f>VLOOKUP(AA135,角色间职业划分!P:AP,27,FALSE)</f>
        <v>0</v>
      </c>
      <c r="V135">
        <f t="shared" si="23"/>
        <v>4.9999999999999991</v>
      </c>
      <c r="W135">
        <f>VLOOKUP(AA135,角色间职业划分!P:Q,2,FALSE)</f>
        <v>3</v>
      </c>
      <c r="X135">
        <f t="shared" ref="X135:X198" si="28">IF(X134=100,500,IF(X134=500,1,X134+1))</f>
        <v>30</v>
      </c>
      <c r="Y135">
        <f>INT(VLOOKUP(X135,角色属性总表!AG:AH,2,FALSE)*角色属性总表!$C$38)</f>
        <v>720</v>
      </c>
      <c r="AA135">
        <f t="shared" ref="AA135:AA198" si="29">IF(X135=1,AA134+1,AA134)</f>
        <v>2</v>
      </c>
      <c r="AB135">
        <f>VLOOKUP(X135,角色属性总表!AG:AI,2,FALSE)*VLOOKUP(角色等级属性!AA135,角色间职业划分!P:AG,13,FALSE)/角色间职业划分!$AB$9</f>
        <v>1010.5263157894738</v>
      </c>
      <c r="AC135">
        <f>VLOOKUP(X135,角色属性总表!AG:AI,3,FALSE)*VLOOKUP(AA135,角色间职业划分!P:AG,8,FALSE)/角色间职业划分!$W$9</f>
        <v>1872</v>
      </c>
      <c r="AD135">
        <f>VLOOKUP(AA135,角色间职业划分!P:AP,26,FALSE)</f>
        <v>0.4</v>
      </c>
      <c r="AE135">
        <f>VLOOKUP(X135,角色属性总表!I:Q,3,FALSE)</f>
        <v>322.56</v>
      </c>
      <c r="AF135">
        <f>VLOOKUP(AA135,角色间职业划分!P:AP,11,FALSE)</f>
        <v>0.35</v>
      </c>
      <c r="AG135">
        <f t="shared" si="24"/>
        <v>1061.7785643970906</v>
      </c>
      <c r="AH135">
        <f t="shared" si="25"/>
        <v>324</v>
      </c>
      <c r="AJ135">
        <f t="shared" si="26"/>
        <v>737.77856439709058</v>
      </c>
      <c r="AK135">
        <v>131</v>
      </c>
    </row>
    <row r="136" spans="1:37" x14ac:dyDescent="0.15">
      <c r="A136">
        <v>132</v>
      </c>
      <c r="B136">
        <f>ROUND(VLOOKUP(X136,角色属性总表!AG:AI,2,FALSE)/角色属性总表!$C$34,0)</f>
        <v>105</v>
      </c>
      <c r="C136">
        <f>ROUND(VLOOKUP(X136,角色属性总表!Y:AE,3,FALSE)/J136,0)</f>
        <v>28</v>
      </c>
      <c r="D136">
        <f>ROUND(VLOOKUP(X136,角色属性总表!AG:AI,3,FALSE)/角色属性总表!$C$35,0)</f>
        <v>110</v>
      </c>
      <c r="E136">
        <f t="shared" si="20"/>
        <v>414</v>
      </c>
      <c r="F136">
        <f t="shared" si="21"/>
        <v>17</v>
      </c>
      <c r="G136">
        <f t="shared" si="22"/>
        <v>10</v>
      </c>
      <c r="H136">
        <v>0</v>
      </c>
      <c r="I136">
        <f t="shared" si="27"/>
        <v>3</v>
      </c>
      <c r="J136">
        <f>VLOOKUP(AA136,角色间职业划分!P:AP,20,FALSE)</f>
        <v>11</v>
      </c>
      <c r="K136">
        <f>IF(X136=500,100,VLOOKUP(AA136,角色间职业划分!P:AP,22,FALSE))</f>
        <v>120</v>
      </c>
      <c r="L136">
        <f>IF(X136=500,K136,VLOOKUP(AA136,角色间职业划分!P:AP,23,FALSE))</f>
        <v>60</v>
      </c>
      <c r="M136">
        <f>VLOOKUP(AA136,角色间职业划分!P:AP,24,FALSE)</f>
        <v>0</v>
      </c>
      <c r="N136">
        <f>VLOOKUP(AA136,角色间职业划分!P:AP,14)*100</f>
        <v>95</v>
      </c>
      <c r="O136">
        <f>VLOOKUP(AA136,角色间职业划分!P:Z,9,FALSE)</f>
        <v>0</v>
      </c>
      <c r="P136">
        <f>VLOOKUP(AA136,角色间职业划分!P:AP,10,FALSE)</f>
        <v>0</v>
      </c>
      <c r="Q136">
        <f>VLOOKUP(AA136,角色间职业划分!P:AP,15,FALSE)</f>
        <v>0</v>
      </c>
      <c r="R136">
        <f>VLOOKUP(AA136,角色间职业划分!P:AP,16,FALSE)</f>
        <v>0</v>
      </c>
      <c r="S136">
        <f>VLOOKUP(AA136,角色间职业划分!P:AP,17,FALSE)</f>
        <v>0</v>
      </c>
      <c r="T136">
        <f>VLOOKUP(AA136,角色间职业划分!P:AP,18,FALSE)</f>
        <v>0</v>
      </c>
      <c r="U136">
        <f>VLOOKUP(AA136,角色间职业划分!P:AP,27,FALSE)</f>
        <v>0</v>
      </c>
      <c r="V136">
        <f t="shared" si="23"/>
        <v>4.9999999999999991</v>
      </c>
      <c r="W136">
        <f>VLOOKUP(AA136,角色间职业划分!P:Q,2,FALSE)</f>
        <v>3</v>
      </c>
      <c r="X136">
        <f t="shared" si="28"/>
        <v>31</v>
      </c>
      <c r="Y136">
        <f>INT(VLOOKUP(X136,角色属性总表!AG:AH,2,FALSE)*角色属性总表!$C$38)</f>
        <v>738</v>
      </c>
      <c r="AA136">
        <f t="shared" si="29"/>
        <v>2</v>
      </c>
      <c r="AB136">
        <f>VLOOKUP(X136,角色属性总表!AG:AI,2,FALSE)*VLOOKUP(角色等级属性!AA136,角色间职业划分!P:AG,13,FALSE)/角色间职业划分!$AB$9</f>
        <v>1035.7894736842104</v>
      </c>
      <c r="AC136">
        <f>VLOOKUP(X136,角色属性总表!AG:AI,3,FALSE)*VLOOKUP(AA136,角色间职业划分!P:AG,8,FALSE)/角色间职业划分!$W$9</f>
        <v>1918.7999999999997</v>
      </c>
      <c r="AD136">
        <f>VLOOKUP(AA136,角色间职业划分!P:AP,26,FALSE)</f>
        <v>0.4</v>
      </c>
      <c r="AE136">
        <f>VLOOKUP(X136,角色属性总表!I:Q,3,FALSE)</f>
        <v>330.62400000000002</v>
      </c>
      <c r="AF136">
        <f>VLOOKUP(AA136,角色间职业划分!P:AP,11,FALSE)</f>
        <v>0.35</v>
      </c>
      <c r="AG136">
        <f t="shared" si="24"/>
        <v>1118.9443003165779</v>
      </c>
      <c r="AH136">
        <f t="shared" si="25"/>
        <v>330</v>
      </c>
      <c r="AJ136">
        <f t="shared" si="26"/>
        <v>788.94430031657794</v>
      </c>
      <c r="AK136">
        <v>132</v>
      </c>
    </row>
    <row r="137" spans="1:37" x14ac:dyDescent="0.15">
      <c r="A137">
        <v>133</v>
      </c>
      <c r="B137">
        <f>ROUND(VLOOKUP(X137,角色属性总表!AG:AI,2,FALSE)/角色属性总表!$C$34,0)</f>
        <v>108</v>
      </c>
      <c r="C137">
        <f>ROUND(VLOOKUP(X137,角色属性总表!Y:AE,3,FALSE)/J137,0)</f>
        <v>29</v>
      </c>
      <c r="D137">
        <f>ROUND(VLOOKUP(X137,角色属性总表!AG:AI,3,FALSE)/角色属性总表!$C$35,0)</f>
        <v>113</v>
      </c>
      <c r="E137">
        <f t="shared" si="20"/>
        <v>424</v>
      </c>
      <c r="F137">
        <f t="shared" si="21"/>
        <v>17</v>
      </c>
      <c r="G137">
        <f t="shared" si="22"/>
        <v>10</v>
      </c>
      <c r="H137">
        <v>0</v>
      </c>
      <c r="I137">
        <f t="shared" si="27"/>
        <v>3</v>
      </c>
      <c r="J137">
        <f>VLOOKUP(AA137,角色间职业划分!P:AP,20,FALSE)</f>
        <v>11</v>
      </c>
      <c r="K137">
        <f>IF(X137=500,100,VLOOKUP(AA137,角色间职业划分!P:AP,22,FALSE))</f>
        <v>120</v>
      </c>
      <c r="L137">
        <f>IF(X137=500,K137,VLOOKUP(AA137,角色间职业划分!P:AP,23,FALSE))</f>
        <v>60</v>
      </c>
      <c r="M137">
        <f>VLOOKUP(AA137,角色间职业划分!P:AP,24,FALSE)</f>
        <v>0</v>
      </c>
      <c r="N137">
        <f>VLOOKUP(AA137,角色间职业划分!P:AP,14)*100</f>
        <v>95</v>
      </c>
      <c r="O137">
        <f>VLOOKUP(AA137,角色间职业划分!P:Z,9,FALSE)</f>
        <v>0</v>
      </c>
      <c r="P137">
        <f>VLOOKUP(AA137,角色间职业划分!P:AP,10,FALSE)</f>
        <v>0</v>
      </c>
      <c r="Q137">
        <f>VLOOKUP(AA137,角色间职业划分!P:AP,15,FALSE)</f>
        <v>0</v>
      </c>
      <c r="R137">
        <f>VLOOKUP(AA137,角色间职业划分!P:AP,16,FALSE)</f>
        <v>0</v>
      </c>
      <c r="S137">
        <f>VLOOKUP(AA137,角色间职业划分!P:AP,17,FALSE)</f>
        <v>0</v>
      </c>
      <c r="T137">
        <f>VLOOKUP(AA137,角色间职业划分!P:AP,18,FALSE)</f>
        <v>0</v>
      </c>
      <c r="U137">
        <f>VLOOKUP(AA137,角色间职业划分!P:AP,27,FALSE)</f>
        <v>0</v>
      </c>
      <c r="V137">
        <f t="shared" si="23"/>
        <v>4.9999999999999991</v>
      </c>
      <c r="W137">
        <f>VLOOKUP(AA137,角色间职业划分!P:Q,2,FALSE)</f>
        <v>3</v>
      </c>
      <c r="X137">
        <f t="shared" si="28"/>
        <v>32</v>
      </c>
      <c r="Y137">
        <f>INT(VLOOKUP(X137,角色属性总表!AG:AH,2,FALSE)*角色属性总表!$C$38)</f>
        <v>756</v>
      </c>
      <c r="AA137">
        <f t="shared" si="29"/>
        <v>2</v>
      </c>
      <c r="AB137">
        <f>VLOOKUP(X137,角色属性总表!AG:AI,2,FALSE)*VLOOKUP(角色等级属性!AA137,角色间职业划分!P:AG,13,FALSE)/角色间职业划分!$AB$9</f>
        <v>1061.0526315789475</v>
      </c>
      <c r="AC137">
        <f>VLOOKUP(X137,角色属性总表!AG:AI,3,FALSE)*VLOOKUP(AA137,角色间职业划分!P:AG,8,FALSE)/角色间职业划分!$W$9</f>
        <v>1965.6</v>
      </c>
      <c r="AD137">
        <f>VLOOKUP(AA137,角色间职业划分!P:AP,26,FALSE)</f>
        <v>0.4</v>
      </c>
      <c r="AE137">
        <f>VLOOKUP(X137,角色属性总表!I:Q,3,FALSE)</f>
        <v>338.68799999999999</v>
      </c>
      <c r="AF137">
        <f>VLOOKUP(AA137,角色间职业划分!P:AP,11,FALSE)</f>
        <v>0.35</v>
      </c>
      <c r="AG137">
        <f t="shared" si="24"/>
        <v>1177.2986144072111</v>
      </c>
      <c r="AH137">
        <f t="shared" si="25"/>
        <v>339</v>
      </c>
      <c r="AJ137">
        <f t="shared" si="26"/>
        <v>838.29861440721106</v>
      </c>
      <c r="AK137">
        <v>133</v>
      </c>
    </row>
    <row r="138" spans="1:37" x14ac:dyDescent="0.15">
      <c r="A138">
        <v>134</v>
      </c>
      <c r="B138">
        <f>ROUND(VLOOKUP(X138,角色属性总表!AG:AI,2,FALSE)/角色属性总表!$C$34,0)</f>
        <v>111</v>
      </c>
      <c r="C138">
        <f>ROUND(VLOOKUP(X138,角色属性总表!Y:AE,3,FALSE)/J138,0)</f>
        <v>30</v>
      </c>
      <c r="D138">
        <f>ROUND(VLOOKUP(X138,角色属性总表!AG:AI,3,FALSE)/角色属性总表!$C$35,0)</f>
        <v>116</v>
      </c>
      <c r="E138">
        <f t="shared" si="20"/>
        <v>434</v>
      </c>
      <c r="F138">
        <f t="shared" si="21"/>
        <v>17</v>
      </c>
      <c r="G138">
        <f t="shared" si="22"/>
        <v>10</v>
      </c>
      <c r="H138">
        <v>0</v>
      </c>
      <c r="I138">
        <f t="shared" si="27"/>
        <v>3</v>
      </c>
      <c r="J138">
        <f>VLOOKUP(AA138,角色间职业划分!P:AP,20,FALSE)</f>
        <v>11</v>
      </c>
      <c r="K138">
        <f>IF(X138=500,100,VLOOKUP(AA138,角色间职业划分!P:AP,22,FALSE))</f>
        <v>120</v>
      </c>
      <c r="L138">
        <f>IF(X138=500,K138,VLOOKUP(AA138,角色间职业划分!P:AP,23,FALSE))</f>
        <v>60</v>
      </c>
      <c r="M138">
        <f>VLOOKUP(AA138,角色间职业划分!P:AP,24,FALSE)</f>
        <v>0</v>
      </c>
      <c r="N138">
        <f>VLOOKUP(AA138,角色间职业划分!P:AP,14)*100</f>
        <v>95</v>
      </c>
      <c r="O138">
        <f>VLOOKUP(AA138,角色间职业划分!P:Z,9,FALSE)</f>
        <v>0</v>
      </c>
      <c r="P138">
        <f>VLOOKUP(AA138,角色间职业划分!P:AP,10,FALSE)</f>
        <v>0</v>
      </c>
      <c r="Q138">
        <f>VLOOKUP(AA138,角色间职业划分!P:AP,15,FALSE)</f>
        <v>0</v>
      </c>
      <c r="R138">
        <f>VLOOKUP(AA138,角色间职业划分!P:AP,16,FALSE)</f>
        <v>0</v>
      </c>
      <c r="S138">
        <f>VLOOKUP(AA138,角色间职业划分!P:AP,17,FALSE)</f>
        <v>0</v>
      </c>
      <c r="T138">
        <f>VLOOKUP(AA138,角色间职业划分!P:AP,18,FALSE)</f>
        <v>0</v>
      </c>
      <c r="U138">
        <f>VLOOKUP(AA138,角色间职业划分!P:AP,27,FALSE)</f>
        <v>0</v>
      </c>
      <c r="V138">
        <f t="shared" si="23"/>
        <v>4.9999999999999991</v>
      </c>
      <c r="W138">
        <f>VLOOKUP(AA138,角色间职业划分!P:Q,2,FALSE)</f>
        <v>3</v>
      </c>
      <c r="X138">
        <f t="shared" si="28"/>
        <v>33</v>
      </c>
      <c r="Y138">
        <f>INT(VLOOKUP(X138,角色属性总表!AG:AH,2,FALSE)*角色属性总表!$C$38)</f>
        <v>774</v>
      </c>
      <c r="AA138">
        <f t="shared" si="29"/>
        <v>2</v>
      </c>
      <c r="AB138">
        <f>VLOOKUP(X138,角色属性总表!AG:AI,2,FALSE)*VLOOKUP(角色等级属性!AA138,角色间职业划分!P:AG,13,FALSE)/角色间职业划分!$AB$9</f>
        <v>1086.3157894736844</v>
      </c>
      <c r="AC138">
        <f>VLOOKUP(X138,角色属性总表!AG:AI,3,FALSE)*VLOOKUP(AA138,角色间职业划分!P:AG,8,FALSE)/角色间职业划分!$W$9</f>
        <v>2012.4</v>
      </c>
      <c r="AD138">
        <f>VLOOKUP(AA138,角色间职业划分!P:AP,26,FALSE)</f>
        <v>0.4</v>
      </c>
      <c r="AE138">
        <f>VLOOKUP(X138,角色属性总表!I:Q,3,FALSE)</f>
        <v>346.75200000000001</v>
      </c>
      <c r="AF138">
        <f>VLOOKUP(AA138,角色间职业划分!P:AP,11,FALSE)</f>
        <v>0.35</v>
      </c>
      <c r="AG138">
        <f t="shared" si="24"/>
        <v>1236.8330038267306</v>
      </c>
      <c r="AH138">
        <f t="shared" si="25"/>
        <v>348</v>
      </c>
      <c r="AJ138">
        <f t="shared" si="26"/>
        <v>888.83300382673065</v>
      </c>
      <c r="AK138">
        <v>134</v>
      </c>
    </row>
    <row r="139" spans="1:37" x14ac:dyDescent="0.15">
      <c r="A139">
        <v>135</v>
      </c>
      <c r="B139">
        <f>ROUND(VLOOKUP(X139,角色属性总表!AG:AI,2,FALSE)/角色属性总表!$C$34,0)</f>
        <v>113</v>
      </c>
      <c r="C139">
        <f>ROUND(VLOOKUP(X139,角色属性总表!Y:AE,3,FALSE)/J139,0)</f>
        <v>32</v>
      </c>
      <c r="D139">
        <f>ROUND(VLOOKUP(X139,角色属性总表!AG:AI,3,FALSE)/角色属性总表!$C$35,0)</f>
        <v>118</v>
      </c>
      <c r="E139">
        <f t="shared" si="20"/>
        <v>444</v>
      </c>
      <c r="F139">
        <f t="shared" si="21"/>
        <v>17</v>
      </c>
      <c r="G139">
        <f t="shared" si="22"/>
        <v>10</v>
      </c>
      <c r="H139">
        <v>0</v>
      </c>
      <c r="I139">
        <f t="shared" si="27"/>
        <v>3</v>
      </c>
      <c r="J139">
        <f>VLOOKUP(AA139,角色间职业划分!P:AP,20,FALSE)</f>
        <v>11</v>
      </c>
      <c r="K139">
        <f>IF(X139=500,100,VLOOKUP(AA139,角色间职业划分!P:AP,22,FALSE))</f>
        <v>120</v>
      </c>
      <c r="L139">
        <f>IF(X139=500,K139,VLOOKUP(AA139,角色间职业划分!P:AP,23,FALSE))</f>
        <v>60</v>
      </c>
      <c r="M139">
        <f>VLOOKUP(AA139,角色间职业划分!P:AP,24,FALSE)</f>
        <v>0</v>
      </c>
      <c r="N139">
        <f>VLOOKUP(AA139,角色间职业划分!P:AP,14)*100</f>
        <v>95</v>
      </c>
      <c r="O139">
        <f>VLOOKUP(AA139,角色间职业划分!P:Z,9,FALSE)</f>
        <v>0</v>
      </c>
      <c r="P139">
        <f>VLOOKUP(AA139,角色间职业划分!P:AP,10,FALSE)</f>
        <v>0</v>
      </c>
      <c r="Q139">
        <f>VLOOKUP(AA139,角色间职业划分!P:AP,15,FALSE)</f>
        <v>0</v>
      </c>
      <c r="R139">
        <f>VLOOKUP(AA139,角色间职业划分!P:AP,16,FALSE)</f>
        <v>0</v>
      </c>
      <c r="S139">
        <f>VLOOKUP(AA139,角色间职业划分!P:AP,17,FALSE)</f>
        <v>0</v>
      </c>
      <c r="T139">
        <f>VLOOKUP(AA139,角色间职业划分!P:AP,18,FALSE)</f>
        <v>0</v>
      </c>
      <c r="U139">
        <f>VLOOKUP(AA139,角色间职业划分!P:AP,27,FALSE)</f>
        <v>0</v>
      </c>
      <c r="V139">
        <f t="shared" si="23"/>
        <v>4.9999999999999991</v>
      </c>
      <c r="W139">
        <f>VLOOKUP(AA139,角色间职业划分!P:Q,2,FALSE)</f>
        <v>3</v>
      </c>
      <c r="X139">
        <f t="shared" si="28"/>
        <v>34</v>
      </c>
      <c r="Y139">
        <f>INT(VLOOKUP(X139,角色属性总表!AG:AH,2,FALSE)*角色属性总表!$C$38)</f>
        <v>792</v>
      </c>
      <c r="AA139">
        <f t="shared" si="29"/>
        <v>2</v>
      </c>
      <c r="AB139">
        <f>VLOOKUP(X139,角色属性总表!AG:AI,2,FALSE)*VLOOKUP(角色等级属性!AA139,角色间职业划分!P:AG,13,FALSE)/角色间职业划分!$AB$9</f>
        <v>1111.5789473684213</v>
      </c>
      <c r="AC139">
        <f>VLOOKUP(X139,角色属性总表!AG:AI,3,FALSE)*VLOOKUP(AA139,角色间职业划分!P:AG,8,FALSE)/角色间职业划分!$W$9</f>
        <v>2059.2000000000003</v>
      </c>
      <c r="AD139">
        <f>VLOOKUP(AA139,角色间职业划分!P:AP,26,FALSE)</f>
        <v>0.4</v>
      </c>
      <c r="AE139">
        <f>VLOOKUP(X139,角色属性总表!I:Q,3,FALSE)</f>
        <v>354.81600000000003</v>
      </c>
      <c r="AF139">
        <f>VLOOKUP(AA139,角色间职业划分!P:AP,11,FALSE)</f>
        <v>0.35</v>
      </c>
      <c r="AG139">
        <f t="shared" si="24"/>
        <v>1297.5394758547525</v>
      </c>
      <c r="AH139">
        <f t="shared" si="25"/>
        <v>354</v>
      </c>
      <c r="AJ139">
        <f t="shared" si="26"/>
        <v>943.53947585475248</v>
      </c>
      <c r="AK139">
        <v>135</v>
      </c>
    </row>
    <row r="140" spans="1:37" x14ac:dyDescent="0.15">
      <c r="A140">
        <v>136</v>
      </c>
      <c r="B140">
        <f>ROUND(VLOOKUP(X140,角色属性总表!AG:AI,2,FALSE)/角色属性总表!$C$34,0)</f>
        <v>116</v>
      </c>
      <c r="C140">
        <f>ROUND(VLOOKUP(X140,角色属性总表!Y:AE,3,FALSE)/J140,0)</f>
        <v>33</v>
      </c>
      <c r="D140">
        <f>ROUND(VLOOKUP(X140,角色属性总表!AG:AI,3,FALSE)/角色属性总表!$C$35,0)</f>
        <v>121</v>
      </c>
      <c r="E140">
        <f t="shared" si="20"/>
        <v>454</v>
      </c>
      <c r="F140">
        <f t="shared" si="21"/>
        <v>17</v>
      </c>
      <c r="G140">
        <f t="shared" si="22"/>
        <v>10</v>
      </c>
      <c r="H140">
        <v>0</v>
      </c>
      <c r="I140">
        <f t="shared" si="27"/>
        <v>3</v>
      </c>
      <c r="J140">
        <f>VLOOKUP(AA140,角色间职业划分!P:AP,20,FALSE)</f>
        <v>11</v>
      </c>
      <c r="K140">
        <f>IF(X140=500,100,VLOOKUP(AA140,角色间职业划分!P:AP,22,FALSE))</f>
        <v>120</v>
      </c>
      <c r="L140">
        <f>IF(X140=500,K140,VLOOKUP(AA140,角色间职业划分!P:AP,23,FALSE))</f>
        <v>60</v>
      </c>
      <c r="M140">
        <f>VLOOKUP(AA140,角色间职业划分!P:AP,24,FALSE)</f>
        <v>0</v>
      </c>
      <c r="N140">
        <f>VLOOKUP(AA140,角色间职业划分!P:AP,14)*100</f>
        <v>95</v>
      </c>
      <c r="O140">
        <f>VLOOKUP(AA140,角色间职业划分!P:Z,9,FALSE)</f>
        <v>0</v>
      </c>
      <c r="P140">
        <f>VLOOKUP(AA140,角色间职业划分!P:AP,10,FALSE)</f>
        <v>0</v>
      </c>
      <c r="Q140">
        <f>VLOOKUP(AA140,角色间职业划分!P:AP,15,FALSE)</f>
        <v>0</v>
      </c>
      <c r="R140">
        <f>VLOOKUP(AA140,角色间职业划分!P:AP,16,FALSE)</f>
        <v>0</v>
      </c>
      <c r="S140">
        <f>VLOOKUP(AA140,角色间职业划分!P:AP,17,FALSE)</f>
        <v>0</v>
      </c>
      <c r="T140">
        <f>VLOOKUP(AA140,角色间职业划分!P:AP,18,FALSE)</f>
        <v>0</v>
      </c>
      <c r="U140">
        <f>VLOOKUP(AA140,角色间职业划分!P:AP,27,FALSE)</f>
        <v>0</v>
      </c>
      <c r="V140">
        <f t="shared" si="23"/>
        <v>4.9999999999999991</v>
      </c>
      <c r="W140">
        <f>VLOOKUP(AA140,角色间职业划分!P:Q,2,FALSE)</f>
        <v>3</v>
      </c>
      <c r="X140">
        <f t="shared" si="28"/>
        <v>35</v>
      </c>
      <c r="Y140">
        <f>INT(VLOOKUP(X140,角色属性总表!AG:AH,2,FALSE)*角色属性总表!$C$38)</f>
        <v>810</v>
      </c>
      <c r="AA140">
        <f t="shared" si="29"/>
        <v>2</v>
      </c>
      <c r="AB140">
        <f>VLOOKUP(X140,角色属性总表!AG:AI,2,FALSE)*VLOOKUP(角色等级属性!AA140,角色间职业划分!P:AG,13,FALSE)/角色间职业划分!$AB$9</f>
        <v>1136.8421052631579</v>
      </c>
      <c r="AC140">
        <f>VLOOKUP(X140,角色属性总表!AG:AI,3,FALSE)*VLOOKUP(AA140,角色间职业划分!P:AG,8,FALSE)/角色间职业划分!$W$9</f>
        <v>2106</v>
      </c>
      <c r="AD140">
        <f>VLOOKUP(AA140,角色间职业划分!P:AP,26,FALSE)</f>
        <v>0.4</v>
      </c>
      <c r="AE140">
        <f>VLOOKUP(X140,角色属性总表!I:Q,3,FALSE)</f>
        <v>362.88</v>
      </c>
      <c r="AF140">
        <f>VLOOKUP(AA140,角色间职业划分!P:AP,11,FALSE)</f>
        <v>0.35</v>
      </c>
      <c r="AG140">
        <f t="shared" si="24"/>
        <v>1359.410510073131</v>
      </c>
      <c r="AH140">
        <f t="shared" si="25"/>
        <v>363</v>
      </c>
      <c r="AJ140">
        <f t="shared" si="26"/>
        <v>996.41051007313104</v>
      </c>
      <c r="AK140">
        <v>136</v>
      </c>
    </row>
    <row r="141" spans="1:37" x14ac:dyDescent="0.15">
      <c r="A141">
        <v>137</v>
      </c>
      <c r="B141">
        <f>ROUND(VLOOKUP(X141,角色属性总表!AG:AI,2,FALSE)/角色属性总表!$C$34,0)</f>
        <v>118</v>
      </c>
      <c r="C141">
        <f>ROUND(VLOOKUP(X141,角色属性总表!Y:AE,3,FALSE)/J141,0)</f>
        <v>34</v>
      </c>
      <c r="D141">
        <f>ROUND(VLOOKUP(X141,角色属性总表!AG:AI,3,FALSE)/角色属性总表!$C$35,0)</f>
        <v>124</v>
      </c>
      <c r="E141">
        <f t="shared" si="20"/>
        <v>464</v>
      </c>
      <c r="F141">
        <f t="shared" si="21"/>
        <v>17</v>
      </c>
      <c r="G141">
        <f t="shared" si="22"/>
        <v>10</v>
      </c>
      <c r="H141">
        <v>0</v>
      </c>
      <c r="I141">
        <f t="shared" si="27"/>
        <v>3</v>
      </c>
      <c r="J141">
        <f>VLOOKUP(AA141,角色间职业划分!P:AP,20,FALSE)</f>
        <v>11</v>
      </c>
      <c r="K141">
        <f>IF(X141=500,100,VLOOKUP(AA141,角色间职业划分!P:AP,22,FALSE))</f>
        <v>120</v>
      </c>
      <c r="L141">
        <f>IF(X141=500,K141,VLOOKUP(AA141,角色间职业划分!P:AP,23,FALSE))</f>
        <v>60</v>
      </c>
      <c r="M141">
        <f>VLOOKUP(AA141,角色间职业划分!P:AP,24,FALSE)</f>
        <v>0</v>
      </c>
      <c r="N141">
        <f>VLOOKUP(AA141,角色间职业划分!P:AP,14)*100</f>
        <v>95</v>
      </c>
      <c r="O141">
        <f>VLOOKUP(AA141,角色间职业划分!P:Z,9,FALSE)</f>
        <v>0</v>
      </c>
      <c r="P141">
        <f>VLOOKUP(AA141,角色间职业划分!P:AP,10,FALSE)</f>
        <v>0</v>
      </c>
      <c r="Q141">
        <f>VLOOKUP(AA141,角色间职业划分!P:AP,15,FALSE)</f>
        <v>0</v>
      </c>
      <c r="R141">
        <f>VLOOKUP(AA141,角色间职业划分!P:AP,16,FALSE)</f>
        <v>0</v>
      </c>
      <c r="S141">
        <f>VLOOKUP(AA141,角色间职业划分!P:AP,17,FALSE)</f>
        <v>0</v>
      </c>
      <c r="T141">
        <f>VLOOKUP(AA141,角色间职业划分!P:AP,18,FALSE)</f>
        <v>0</v>
      </c>
      <c r="U141">
        <f>VLOOKUP(AA141,角色间职业划分!P:AP,27,FALSE)</f>
        <v>0</v>
      </c>
      <c r="V141">
        <f t="shared" si="23"/>
        <v>4.9999999999999991</v>
      </c>
      <c r="W141">
        <f>VLOOKUP(AA141,角色间职业划分!P:Q,2,FALSE)</f>
        <v>3</v>
      </c>
      <c r="X141">
        <f t="shared" si="28"/>
        <v>36</v>
      </c>
      <c r="Y141">
        <f>INT(VLOOKUP(X141,角色属性总表!AG:AH,2,FALSE)*角色属性总表!$C$38)</f>
        <v>828</v>
      </c>
      <c r="AA141">
        <f t="shared" si="29"/>
        <v>2</v>
      </c>
      <c r="AB141">
        <f>VLOOKUP(X141,角色属性总表!AG:AI,2,FALSE)*VLOOKUP(角色等级属性!AA141,角色间职业划分!P:AG,13,FALSE)/角色间职业划分!$AB$9</f>
        <v>1162.1052631578946</v>
      </c>
      <c r="AC141">
        <f>VLOOKUP(X141,角色属性总表!AG:AI,3,FALSE)*VLOOKUP(AA141,角色间职业划分!P:AG,8,FALSE)/角色间职业划分!$W$9</f>
        <v>2152.7999999999997</v>
      </c>
      <c r="AD141">
        <f>VLOOKUP(AA141,角色间职业划分!P:AP,26,FALSE)</f>
        <v>0.4</v>
      </c>
      <c r="AE141">
        <f>VLOOKUP(X141,角色属性总表!I:Q,3,FALSE)</f>
        <v>370.94399999999996</v>
      </c>
      <c r="AF141">
        <f>VLOOKUP(AA141,角色间职业划分!P:AP,11,FALSE)</f>
        <v>0.35</v>
      </c>
      <c r="AG141">
        <f t="shared" si="24"/>
        <v>1422.4390243902435</v>
      </c>
      <c r="AH141">
        <f t="shared" si="25"/>
        <v>372</v>
      </c>
      <c r="AJ141">
        <f t="shared" si="26"/>
        <v>1050.4390243902435</v>
      </c>
      <c r="AK141">
        <v>137</v>
      </c>
    </row>
    <row r="142" spans="1:37" x14ac:dyDescent="0.15">
      <c r="A142">
        <v>138</v>
      </c>
      <c r="B142">
        <f>ROUND(VLOOKUP(X142,角色属性总表!AG:AI,2,FALSE)/角色属性总表!$C$34,0)</f>
        <v>121</v>
      </c>
      <c r="C142">
        <f>ROUND(VLOOKUP(X142,角色属性总表!Y:AE,3,FALSE)/J142,0)</f>
        <v>35</v>
      </c>
      <c r="D142">
        <f>ROUND(VLOOKUP(X142,角色属性总表!AG:AI,3,FALSE)/角色属性总表!$C$35,0)</f>
        <v>126</v>
      </c>
      <c r="E142">
        <f t="shared" si="20"/>
        <v>474</v>
      </c>
      <c r="F142">
        <f t="shared" si="21"/>
        <v>17</v>
      </c>
      <c r="G142">
        <f t="shared" si="22"/>
        <v>10</v>
      </c>
      <c r="H142">
        <v>0</v>
      </c>
      <c r="I142">
        <f t="shared" si="27"/>
        <v>3</v>
      </c>
      <c r="J142">
        <f>VLOOKUP(AA142,角色间职业划分!P:AP,20,FALSE)</f>
        <v>11</v>
      </c>
      <c r="K142">
        <f>IF(X142=500,100,VLOOKUP(AA142,角色间职业划分!P:AP,22,FALSE))</f>
        <v>120</v>
      </c>
      <c r="L142">
        <f>IF(X142=500,K142,VLOOKUP(AA142,角色间职业划分!P:AP,23,FALSE))</f>
        <v>60</v>
      </c>
      <c r="M142">
        <f>VLOOKUP(AA142,角色间职业划分!P:AP,24,FALSE)</f>
        <v>0</v>
      </c>
      <c r="N142">
        <f>VLOOKUP(AA142,角色间职业划分!P:AP,14)*100</f>
        <v>95</v>
      </c>
      <c r="O142">
        <f>VLOOKUP(AA142,角色间职业划分!P:Z,9,FALSE)</f>
        <v>0</v>
      </c>
      <c r="P142">
        <f>VLOOKUP(AA142,角色间职业划分!P:AP,10,FALSE)</f>
        <v>0</v>
      </c>
      <c r="Q142">
        <f>VLOOKUP(AA142,角色间职业划分!P:AP,15,FALSE)</f>
        <v>0</v>
      </c>
      <c r="R142">
        <f>VLOOKUP(AA142,角色间职业划分!P:AP,16,FALSE)</f>
        <v>0</v>
      </c>
      <c r="S142">
        <f>VLOOKUP(AA142,角色间职业划分!P:AP,17,FALSE)</f>
        <v>0</v>
      </c>
      <c r="T142">
        <f>VLOOKUP(AA142,角色间职业划分!P:AP,18,FALSE)</f>
        <v>0</v>
      </c>
      <c r="U142">
        <f>VLOOKUP(AA142,角色间职业划分!P:AP,27,FALSE)</f>
        <v>0</v>
      </c>
      <c r="V142">
        <f t="shared" si="23"/>
        <v>4.9999999999999991</v>
      </c>
      <c r="W142">
        <f>VLOOKUP(AA142,角色间职业划分!P:Q,2,FALSE)</f>
        <v>3</v>
      </c>
      <c r="X142">
        <f t="shared" si="28"/>
        <v>37</v>
      </c>
      <c r="Y142">
        <f>INT(VLOOKUP(X142,角色属性总表!AG:AH,2,FALSE)*角色属性总表!$C$38)</f>
        <v>846</v>
      </c>
      <c r="AA142">
        <f t="shared" si="29"/>
        <v>2</v>
      </c>
      <c r="AB142">
        <f>VLOOKUP(X142,角色属性总表!AG:AI,2,FALSE)*VLOOKUP(角色等级属性!AA142,角色间职业划分!P:AG,13,FALSE)/角色间职业划分!$AB$9</f>
        <v>1187.3684210526317</v>
      </c>
      <c r="AC142">
        <f>VLOOKUP(X142,角色属性总表!AG:AI,3,FALSE)*VLOOKUP(AA142,角色间职业划分!P:AG,8,FALSE)/角色间职业划分!$W$9</f>
        <v>2199.6</v>
      </c>
      <c r="AD142">
        <f>VLOOKUP(AA142,角色间职业划分!P:AP,26,FALSE)</f>
        <v>0.4</v>
      </c>
      <c r="AE142">
        <f>VLOOKUP(X142,角色属性总表!I:Q,3,FALSE)</f>
        <v>379.00799999999998</v>
      </c>
      <c r="AF142">
        <f>VLOOKUP(AA142,角色间职业划分!P:AP,11,FALSE)</f>
        <v>0.35</v>
      </c>
      <c r="AG142">
        <f t="shared" si="24"/>
        <v>1486.6183444228657</v>
      </c>
      <c r="AH142">
        <f t="shared" si="25"/>
        <v>378</v>
      </c>
      <c r="AJ142">
        <f t="shared" si="26"/>
        <v>1108.6183444228657</v>
      </c>
      <c r="AK142">
        <v>138</v>
      </c>
    </row>
    <row r="143" spans="1:37" x14ac:dyDescent="0.15">
      <c r="A143">
        <v>139</v>
      </c>
      <c r="B143">
        <f>ROUND(VLOOKUP(X143,角色属性总表!AG:AI,2,FALSE)/角色属性总表!$C$34,0)</f>
        <v>123</v>
      </c>
      <c r="C143">
        <f>ROUND(VLOOKUP(X143,角色属性总表!Y:AE,3,FALSE)/J143,0)</f>
        <v>37</v>
      </c>
      <c r="D143">
        <f>ROUND(VLOOKUP(X143,角色属性总表!AG:AI,3,FALSE)/角色属性总表!$C$35,0)</f>
        <v>129</v>
      </c>
      <c r="E143">
        <f t="shared" si="20"/>
        <v>485</v>
      </c>
      <c r="F143">
        <f t="shared" si="21"/>
        <v>17</v>
      </c>
      <c r="G143">
        <f t="shared" si="22"/>
        <v>10</v>
      </c>
      <c r="H143">
        <v>0</v>
      </c>
      <c r="I143">
        <f t="shared" si="27"/>
        <v>3</v>
      </c>
      <c r="J143">
        <f>VLOOKUP(AA143,角色间职业划分!P:AP,20,FALSE)</f>
        <v>11</v>
      </c>
      <c r="K143">
        <f>IF(X143=500,100,VLOOKUP(AA143,角色间职业划分!P:AP,22,FALSE))</f>
        <v>120</v>
      </c>
      <c r="L143">
        <f>IF(X143=500,K143,VLOOKUP(AA143,角色间职业划分!P:AP,23,FALSE))</f>
        <v>60</v>
      </c>
      <c r="M143">
        <f>VLOOKUP(AA143,角色间职业划分!P:AP,24,FALSE)</f>
        <v>0</v>
      </c>
      <c r="N143">
        <f>VLOOKUP(AA143,角色间职业划分!P:AP,14)*100</f>
        <v>95</v>
      </c>
      <c r="O143">
        <f>VLOOKUP(AA143,角色间职业划分!P:Z,9,FALSE)</f>
        <v>0</v>
      </c>
      <c r="P143">
        <f>VLOOKUP(AA143,角色间职业划分!P:AP,10,FALSE)</f>
        <v>0</v>
      </c>
      <c r="Q143">
        <f>VLOOKUP(AA143,角色间职业划分!P:AP,15,FALSE)</f>
        <v>0</v>
      </c>
      <c r="R143">
        <f>VLOOKUP(AA143,角色间职业划分!P:AP,16,FALSE)</f>
        <v>0</v>
      </c>
      <c r="S143">
        <f>VLOOKUP(AA143,角色间职业划分!P:AP,17,FALSE)</f>
        <v>0</v>
      </c>
      <c r="T143">
        <f>VLOOKUP(AA143,角色间职业划分!P:AP,18,FALSE)</f>
        <v>0</v>
      </c>
      <c r="U143">
        <f>VLOOKUP(AA143,角色间职业划分!P:AP,27,FALSE)</f>
        <v>0</v>
      </c>
      <c r="V143">
        <f t="shared" si="23"/>
        <v>4.9999999999999991</v>
      </c>
      <c r="W143">
        <f>VLOOKUP(AA143,角色间职业划分!P:Q,2,FALSE)</f>
        <v>3</v>
      </c>
      <c r="X143">
        <f t="shared" si="28"/>
        <v>38</v>
      </c>
      <c r="Y143">
        <f>INT(VLOOKUP(X143,角色属性总表!AG:AH,2,FALSE)*角色属性总表!$C$38)</f>
        <v>864</v>
      </c>
      <c r="AA143">
        <f t="shared" si="29"/>
        <v>2</v>
      </c>
      <c r="AB143">
        <f>VLOOKUP(X143,角色属性总表!AG:AI,2,FALSE)*VLOOKUP(角色等级属性!AA143,角色间职业划分!P:AG,13,FALSE)/角色间职业划分!$AB$9</f>
        <v>1212.6315789473686</v>
      </c>
      <c r="AC143">
        <f>VLOOKUP(X143,角色属性总表!AG:AI,3,FALSE)*VLOOKUP(AA143,角色间职业划分!P:AG,8,FALSE)/角色间职业划分!$W$9</f>
        <v>2246.4</v>
      </c>
      <c r="AD143">
        <f>VLOOKUP(AA143,角色间职业划分!P:AP,26,FALSE)</f>
        <v>0.4</v>
      </c>
      <c r="AE143">
        <f>VLOOKUP(X143,角色属性总表!I:Q,3,FALSE)</f>
        <v>387.072</v>
      </c>
      <c r="AF143">
        <f>VLOOKUP(AA143,角色间职业划分!P:AP,11,FALSE)</f>
        <v>0.35</v>
      </c>
      <c r="AG143">
        <f t="shared" si="24"/>
        <v>1551.9421758223586</v>
      </c>
      <c r="AH143">
        <f t="shared" si="25"/>
        <v>387</v>
      </c>
      <c r="AJ143">
        <f t="shared" si="26"/>
        <v>1164.9421758223586</v>
      </c>
      <c r="AK143">
        <v>139</v>
      </c>
    </row>
    <row r="144" spans="1:37" x14ac:dyDescent="0.15">
      <c r="A144">
        <v>140</v>
      </c>
      <c r="B144">
        <f>ROUND(VLOOKUP(X144,角色属性总表!AG:AI,2,FALSE)/角色属性总表!$C$34,0)</f>
        <v>126</v>
      </c>
      <c r="C144">
        <f>ROUND(VLOOKUP(X144,角色属性总表!Y:AE,3,FALSE)/J144,0)</f>
        <v>38</v>
      </c>
      <c r="D144">
        <f>ROUND(VLOOKUP(X144,角色属性总表!AG:AI,3,FALSE)/角色属性总表!$C$35,0)</f>
        <v>132</v>
      </c>
      <c r="E144">
        <f t="shared" si="20"/>
        <v>495</v>
      </c>
      <c r="F144">
        <f t="shared" si="21"/>
        <v>17</v>
      </c>
      <c r="G144">
        <f t="shared" si="22"/>
        <v>10</v>
      </c>
      <c r="H144">
        <v>0</v>
      </c>
      <c r="I144">
        <f t="shared" si="27"/>
        <v>3</v>
      </c>
      <c r="J144">
        <f>VLOOKUP(AA144,角色间职业划分!P:AP,20,FALSE)</f>
        <v>11</v>
      </c>
      <c r="K144">
        <f>IF(X144=500,100,VLOOKUP(AA144,角色间职业划分!P:AP,22,FALSE))</f>
        <v>120</v>
      </c>
      <c r="L144">
        <f>IF(X144=500,K144,VLOOKUP(AA144,角色间职业划分!P:AP,23,FALSE))</f>
        <v>60</v>
      </c>
      <c r="M144">
        <f>VLOOKUP(AA144,角色间职业划分!P:AP,24,FALSE)</f>
        <v>0</v>
      </c>
      <c r="N144">
        <f>VLOOKUP(AA144,角色间职业划分!P:AP,14)*100</f>
        <v>95</v>
      </c>
      <c r="O144">
        <f>VLOOKUP(AA144,角色间职业划分!P:Z,9,FALSE)</f>
        <v>0</v>
      </c>
      <c r="P144">
        <f>VLOOKUP(AA144,角色间职业划分!P:AP,10,FALSE)</f>
        <v>0</v>
      </c>
      <c r="Q144">
        <f>VLOOKUP(AA144,角色间职业划分!P:AP,15,FALSE)</f>
        <v>0</v>
      </c>
      <c r="R144">
        <f>VLOOKUP(AA144,角色间职业划分!P:AP,16,FALSE)</f>
        <v>0</v>
      </c>
      <c r="S144">
        <f>VLOOKUP(AA144,角色间职业划分!P:AP,17,FALSE)</f>
        <v>0</v>
      </c>
      <c r="T144">
        <f>VLOOKUP(AA144,角色间职业划分!P:AP,18,FALSE)</f>
        <v>0</v>
      </c>
      <c r="U144">
        <f>VLOOKUP(AA144,角色间职业划分!P:AP,27,FALSE)</f>
        <v>0</v>
      </c>
      <c r="V144">
        <f t="shared" si="23"/>
        <v>4.9999999999999991</v>
      </c>
      <c r="W144">
        <f>VLOOKUP(AA144,角色间职业划分!P:Q,2,FALSE)</f>
        <v>3</v>
      </c>
      <c r="X144">
        <f t="shared" si="28"/>
        <v>39</v>
      </c>
      <c r="Y144">
        <f>INT(VLOOKUP(X144,角色属性总表!AG:AH,2,FALSE)*角色属性总表!$C$38)</f>
        <v>882</v>
      </c>
      <c r="AA144">
        <f t="shared" si="29"/>
        <v>2</v>
      </c>
      <c r="AB144">
        <f>VLOOKUP(X144,角色属性总表!AG:AI,2,FALSE)*VLOOKUP(角色等级属性!AA144,角色间职业划分!P:AG,13,FALSE)/角色间职业划分!$AB$9</f>
        <v>1237.8947368421054</v>
      </c>
      <c r="AC144">
        <f>VLOOKUP(X144,角色属性总表!AG:AI,3,FALSE)*VLOOKUP(AA144,角色间职业划分!P:AG,8,FALSE)/角色间职业划分!$W$9</f>
        <v>2293.2000000000003</v>
      </c>
      <c r="AD144">
        <f>VLOOKUP(AA144,角色间职业划分!P:AP,26,FALSE)</f>
        <v>0.4</v>
      </c>
      <c r="AE144">
        <f>VLOOKUP(X144,角色属性总表!I:Q,3,FALSE)</f>
        <v>395.13600000000008</v>
      </c>
      <c r="AF144">
        <f>VLOOKUP(AA144,角色间职业划分!P:AP,11,FALSE)</f>
        <v>0.35</v>
      </c>
      <c r="AG144">
        <f t="shared" si="24"/>
        <v>1618.4045791923543</v>
      </c>
      <c r="AH144">
        <f t="shared" si="25"/>
        <v>396</v>
      </c>
      <c r="AJ144">
        <f t="shared" si="26"/>
        <v>1222.4045791923543</v>
      </c>
      <c r="AK144">
        <v>140</v>
      </c>
    </row>
    <row r="145" spans="1:37" x14ac:dyDescent="0.15">
      <c r="A145">
        <v>141</v>
      </c>
      <c r="B145">
        <f>ROUND(VLOOKUP(X145,角色属性总表!AG:AI,2,FALSE)/角色属性总表!$C$34,0)</f>
        <v>129</v>
      </c>
      <c r="C145">
        <f>ROUND(VLOOKUP(X145,角色属性总表!Y:AE,3,FALSE)/J145,0)</f>
        <v>39</v>
      </c>
      <c r="D145">
        <f>ROUND(VLOOKUP(X145,角色属性总表!AG:AI,3,FALSE)/角色属性总表!$C$35,0)</f>
        <v>134</v>
      </c>
      <c r="E145">
        <f t="shared" si="20"/>
        <v>505</v>
      </c>
      <c r="F145">
        <f t="shared" si="21"/>
        <v>17</v>
      </c>
      <c r="G145">
        <f t="shared" si="22"/>
        <v>10</v>
      </c>
      <c r="H145">
        <v>0</v>
      </c>
      <c r="I145">
        <f t="shared" si="27"/>
        <v>3</v>
      </c>
      <c r="J145">
        <f>VLOOKUP(AA145,角色间职业划分!P:AP,20,FALSE)</f>
        <v>11</v>
      </c>
      <c r="K145">
        <f>IF(X145=500,100,VLOOKUP(AA145,角色间职业划分!P:AP,22,FALSE))</f>
        <v>120</v>
      </c>
      <c r="L145">
        <f>IF(X145=500,K145,VLOOKUP(AA145,角色间职业划分!P:AP,23,FALSE))</f>
        <v>60</v>
      </c>
      <c r="M145">
        <f>VLOOKUP(AA145,角色间职业划分!P:AP,24,FALSE)</f>
        <v>0</v>
      </c>
      <c r="N145">
        <f>VLOOKUP(AA145,角色间职业划分!P:AP,14)*100</f>
        <v>95</v>
      </c>
      <c r="O145">
        <f>VLOOKUP(AA145,角色间职业划分!P:Z,9,FALSE)</f>
        <v>0</v>
      </c>
      <c r="P145">
        <f>VLOOKUP(AA145,角色间职业划分!P:AP,10,FALSE)</f>
        <v>0</v>
      </c>
      <c r="Q145">
        <f>VLOOKUP(AA145,角色间职业划分!P:AP,15,FALSE)</f>
        <v>0</v>
      </c>
      <c r="R145">
        <f>VLOOKUP(AA145,角色间职业划分!P:AP,16,FALSE)</f>
        <v>0</v>
      </c>
      <c r="S145">
        <f>VLOOKUP(AA145,角色间职业划分!P:AP,17,FALSE)</f>
        <v>0</v>
      </c>
      <c r="T145">
        <f>VLOOKUP(AA145,角色间职业划分!P:AP,18,FALSE)</f>
        <v>0</v>
      </c>
      <c r="U145">
        <f>VLOOKUP(AA145,角色间职业划分!P:AP,27,FALSE)</f>
        <v>0</v>
      </c>
      <c r="V145">
        <f t="shared" si="23"/>
        <v>4.9999999999999991</v>
      </c>
      <c r="W145">
        <f>VLOOKUP(AA145,角色间职业划分!P:Q,2,FALSE)</f>
        <v>3</v>
      </c>
      <c r="X145">
        <f t="shared" si="28"/>
        <v>40</v>
      </c>
      <c r="Y145">
        <f>INT(VLOOKUP(X145,角色属性总表!AG:AH,2,FALSE)*角色属性总表!$C$38)</f>
        <v>900</v>
      </c>
      <c r="AA145">
        <f t="shared" si="29"/>
        <v>2</v>
      </c>
      <c r="AB145">
        <f>VLOOKUP(X145,角色属性总表!AG:AI,2,FALSE)*VLOOKUP(角色等级属性!AA145,角色间职业划分!P:AG,13,FALSE)/角色间职业划分!$AB$9</f>
        <v>1263.1578947368423</v>
      </c>
      <c r="AC145">
        <f>VLOOKUP(X145,角色属性总表!AG:AI,3,FALSE)*VLOOKUP(AA145,角色间职业划分!P:AG,8,FALSE)/角色间职业划分!$W$9</f>
        <v>2340</v>
      </c>
      <c r="AD145">
        <f>VLOOKUP(AA145,角色间职业划分!P:AP,26,FALSE)</f>
        <v>0.4</v>
      </c>
      <c r="AE145">
        <f>VLOOKUP(X145,角色属性总表!I:Q,3,FALSE)</f>
        <v>403.20000000000005</v>
      </c>
      <c r="AF145">
        <f>VLOOKUP(AA145,角色间职业划分!P:AP,11,FALSE)</f>
        <v>0.35</v>
      </c>
      <c r="AG145">
        <f t="shared" si="24"/>
        <v>1685.9999472953734</v>
      </c>
      <c r="AH145">
        <f t="shared" si="25"/>
        <v>402</v>
      </c>
      <c r="AJ145">
        <f t="shared" si="26"/>
        <v>1283.9999472953734</v>
      </c>
      <c r="AK145">
        <v>141</v>
      </c>
    </row>
    <row r="146" spans="1:37" x14ac:dyDescent="0.15">
      <c r="A146">
        <v>142</v>
      </c>
      <c r="B146">
        <f>ROUND(VLOOKUP(X146,角色属性总表!AG:AI,2,FALSE)/角色属性总表!$C$34,0)</f>
        <v>131</v>
      </c>
      <c r="C146">
        <f>ROUND(VLOOKUP(X146,角色属性总表!Y:AE,3,FALSE)/J146,0)</f>
        <v>40</v>
      </c>
      <c r="D146">
        <f>ROUND(VLOOKUP(X146,角色属性总表!AG:AI,3,FALSE)/角色属性总表!$C$35,0)</f>
        <v>137</v>
      </c>
      <c r="E146">
        <f t="shared" si="20"/>
        <v>515</v>
      </c>
      <c r="F146">
        <f t="shared" si="21"/>
        <v>17</v>
      </c>
      <c r="G146">
        <f t="shared" si="22"/>
        <v>10</v>
      </c>
      <c r="H146">
        <v>0</v>
      </c>
      <c r="I146">
        <f t="shared" si="27"/>
        <v>3</v>
      </c>
      <c r="J146">
        <f>VLOOKUP(AA146,角色间职业划分!P:AP,20,FALSE)</f>
        <v>11</v>
      </c>
      <c r="K146">
        <f>IF(X146=500,100,VLOOKUP(AA146,角色间职业划分!P:AP,22,FALSE))</f>
        <v>120</v>
      </c>
      <c r="L146">
        <f>IF(X146=500,K146,VLOOKUP(AA146,角色间职业划分!P:AP,23,FALSE))</f>
        <v>60</v>
      </c>
      <c r="M146">
        <f>VLOOKUP(AA146,角色间职业划分!P:AP,24,FALSE)</f>
        <v>0</v>
      </c>
      <c r="N146">
        <f>VLOOKUP(AA146,角色间职业划分!P:AP,14)*100</f>
        <v>95</v>
      </c>
      <c r="O146">
        <f>VLOOKUP(AA146,角色间职业划分!P:Z,9,FALSE)</f>
        <v>0</v>
      </c>
      <c r="P146">
        <f>VLOOKUP(AA146,角色间职业划分!P:AP,10,FALSE)</f>
        <v>0</v>
      </c>
      <c r="Q146">
        <f>VLOOKUP(AA146,角色间职业划分!P:AP,15,FALSE)</f>
        <v>0</v>
      </c>
      <c r="R146">
        <f>VLOOKUP(AA146,角色间职业划分!P:AP,16,FALSE)</f>
        <v>0</v>
      </c>
      <c r="S146">
        <f>VLOOKUP(AA146,角色间职业划分!P:AP,17,FALSE)</f>
        <v>0</v>
      </c>
      <c r="T146">
        <f>VLOOKUP(AA146,角色间职业划分!P:AP,18,FALSE)</f>
        <v>0</v>
      </c>
      <c r="U146">
        <f>VLOOKUP(AA146,角色间职业划分!P:AP,27,FALSE)</f>
        <v>0</v>
      </c>
      <c r="V146">
        <f t="shared" si="23"/>
        <v>4.9999999999999991</v>
      </c>
      <c r="W146">
        <f>VLOOKUP(AA146,角色间职业划分!P:Q,2,FALSE)</f>
        <v>3</v>
      </c>
      <c r="X146">
        <f t="shared" si="28"/>
        <v>41</v>
      </c>
      <c r="Y146">
        <f>INT(VLOOKUP(X146,角色属性总表!AG:AH,2,FALSE)*角色属性总表!$C$38)</f>
        <v>918</v>
      </c>
      <c r="AA146">
        <f t="shared" si="29"/>
        <v>2</v>
      </c>
      <c r="AB146">
        <f>VLOOKUP(X146,角色属性总表!AG:AI,2,FALSE)*VLOOKUP(角色等级属性!AA146,角色间职业划分!P:AG,13,FALSE)/角色间职业划分!$AB$9</f>
        <v>1288.4210526315787</v>
      </c>
      <c r="AC146">
        <f>VLOOKUP(X146,角色属性总表!AG:AI,3,FALSE)*VLOOKUP(AA146,角色间职业划分!P:AG,8,FALSE)/角色间职业划分!$W$9</f>
        <v>2386.7999999999997</v>
      </c>
      <c r="AD146">
        <f>VLOOKUP(AA146,角色间职业划分!P:AP,26,FALSE)</f>
        <v>0.4</v>
      </c>
      <c r="AE146">
        <f>VLOOKUP(X146,角色属性总表!I:Q,3,FALSE)</f>
        <v>411.26400000000001</v>
      </c>
      <c r="AF146">
        <f>VLOOKUP(AA146,角色间职业划分!P:AP,11,FALSE)</f>
        <v>0.35</v>
      </c>
      <c r="AG146">
        <f t="shared" si="24"/>
        <v>1754.7229842878542</v>
      </c>
      <c r="AH146">
        <f t="shared" si="25"/>
        <v>411</v>
      </c>
      <c r="AJ146">
        <f t="shared" si="26"/>
        <v>1343.7229842878542</v>
      </c>
      <c r="AK146">
        <v>142</v>
      </c>
    </row>
    <row r="147" spans="1:37" x14ac:dyDescent="0.15">
      <c r="A147">
        <v>143</v>
      </c>
      <c r="B147">
        <f>ROUND(VLOOKUP(X147,角色属性总表!AG:AI,2,FALSE)/角色属性总表!$C$34,0)</f>
        <v>134</v>
      </c>
      <c r="C147">
        <f>ROUND(VLOOKUP(X147,角色属性总表!Y:AE,3,FALSE)/J147,0)</f>
        <v>42</v>
      </c>
      <c r="D147">
        <f>ROUND(VLOOKUP(X147,角色属性总表!AG:AI,3,FALSE)/角色属性总表!$C$35,0)</f>
        <v>140</v>
      </c>
      <c r="E147">
        <f t="shared" si="20"/>
        <v>525</v>
      </c>
      <c r="F147">
        <f t="shared" si="21"/>
        <v>17</v>
      </c>
      <c r="G147">
        <f t="shared" si="22"/>
        <v>10</v>
      </c>
      <c r="H147">
        <v>0</v>
      </c>
      <c r="I147">
        <f t="shared" si="27"/>
        <v>3</v>
      </c>
      <c r="J147">
        <f>VLOOKUP(AA147,角色间职业划分!P:AP,20,FALSE)</f>
        <v>11</v>
      </c>
      <c r="K147">
        <f>IF(X147=500,100,VLOOKUP(AA147,角色间职业划分!P:AP,22,FALSE))</f>
        <v>120</v>
      </c>
      <c r="L147">
        <f>IF(X147=500,K147,VLOOKUP(AA147,角色间职业划分!P:AP,23,FALSE))</f>
        <v>60</v>
      </c>
      <c r="M147">
        <f>VLOOKUP(AA147,角色间职业划分!P:AP,24,FALSE)</f>
        <v>0</v>
      </c>
      <c r="N147">
        <f>VLOOKUP(AA147,角色间职业划分!P:AP,14)*100</f>
        <v>95</v>
      </c>
      <c r="O147">
        <f>VLOOKUP(AA147,角色间职业划分!P:Z,9,FALSE)</f>
        <v>0</v>
      </c>
      <c r="P147">
        <f>VLOOKUP(AA147,角色间职业划分!P:AP,10,FALSE)</f>
        <v>0</v>
      </c>
      <c r="Q147">
        <f>VLOOKUP(AA147,角色间职业划分!P:AP,15,FALSE)</f>
        <v>0</v>
      </c>
      <c r="R147">
        <f>VLOOKUP(AA147,角色间职业划分!P:AP,16,FALSE)</f>
        <v>0</v>
      </c>
      <c r="S147">
        <f>VLOOKUP(AA147,角色间职业划分!P:AP,17,FALSE)</f>
        <v>0</v>
      </c>
      <c r="T147">
        <f>VLOOKUP(AA147,角色间职业划分!P:AP,18,FALSE)</f>
        <v>0</v>
      </c>
      <c r="U147">
        <f>VLOOKUP(AA147,角色间职业划分!P:AP,27,FALSE)</f>
        <v>0</v>
      </c>
      <c r="V147">
        <f t="shared" si="23"/>
        <v>4.9999999999999991</v>
      </c>
      <c r="W147">
        <f>VLOOKUP(AA147,角色间职业划分!P:Q,2,FALSE)</f>
        <v>3</v>
      </c>
      <c r="X147">
        <f t="shared" si="28"/>
        <v>42</v>
      </c>
      <c r="Y147">
        <f>INT(VLOOKUP(X147,角色属性总表!AG:AH,2,FALSE)*角色属性总表!$C$38)</f>
        <v>936</v>
      </c>
      <c r="AA147">
        <f t="shared" si="29"/>
        <v>2</v>
      </c>
      <c r="AB147">
        <f>VLOOKUP(X147,角色属性总表!AG:AI,2,FALSE)*VLOOKUP(角色等级属性!AA147,角色间职业划分!P:AG,13,FALSE)/角色间职业划分!$AB$9</f>
        <v>1313.6842105263158</v>
      </c>
      <c r="AC147">
        <f>VLOOKUP(X147,角色属性总表!AG:AI,3,FALSE)*VLOOKUP(AA147,角色间职业划分!P:AG,8,FALSE)/角色间职业划分!$W$9</f>
        <v>2433.6</v>
      </c>
      <c r="AD147">
        <f>VLOOKUP(AA147,角色间职业划分!P:AP,26,FALSE)</f>
        <v>0.4</v>
      </c>
      <c r="AE147">
        <f>VLOOKUP(X147,角色属性总表!I:Q,3,FALSE)</f>
        <v>419.32800000000003</v>
      </c>
      <c r="AF147">
        <f>VLOOKUP(AA147,角色间职业划分!P:AP,11,FALSE)</f>
        <v>0.35</v>
      </c>
      <c r="AG147">
        <f t="shared" si="24"/>
        <v>1824.568686758369</v>
      </c>
      <c r="AH147">
        <f t="shared" si="25"/>
        <v>420</v>
      </c>
      <c r="AJ147">
        <f t="shared" si="26"/>
        <v>1404.568686758369</v>
      </c>
      <c r="AK147">
        <v>143</v>
      </c>
    </row>
    <row r="148" spans="1:37" x14ac:dyDescent="0.15">
      <c r="A148">
        <v>144</v>
      </c>
      <c r="B148">
        <f>ROUND(VLOOKUP(X148,角色属性总表!AG:AI,2,FALSE)/角色属性总表!$C$34,0)</f>
        <v>136</v>
      </c>
      <c r="C148">
        <f>ROUND(VLOOKUP(X148,角色属性总表!Y:AE,3,FALSE)/J148,0)</f>
        <v>43</v>
      </c>
      <c r="D148">
        <f>ROUND(VLOOKUP(X148,角色属性总表!AG:AI,3,FALSE)/角色属性总表!$C$35,0)</f>
        <v>142</v>
      </c>
      <c r="E148">
        <f t="shared" si="20"/>
        <v>535</v>
      </c>
      <c r="F148">
        <f t="shared" si="21"/>
        <v>17</v>
      </c>
      <c r="G148">
        <f t="shared" si="22"/>
        <v>10</v>
      </c>
      <c r="H148">
        <v>0</v>
      </c>
      <c r="I148">
        <f t="shared" si="27"/>
        <v>3</v>
      </c>
      <c r="J148">
        <f>VLOOKUP(AA148,角色间职业划分!P:AP,20,FALSE)</f>
        <v>11</v>
      </c>
      <c r="K148">
        <f>IF(X148=500,100,VLOOKUP(AA148,角色间职业划分!P:AP,22,FALSE))</f>
        <v>120</v>
      </c>
      <c r="L148">
        <f>IF(X148=500,K148,VLOOKUP(AA148,角色间职业划分!P:AP,23,FALSE))</f>
        <v>60</v>
      </c>
      <c r="M148">
        <f>VLOOKUP(AA148,角色间职业划分!P:AP,24,FALSE)</f>
        <v>0</v>
      </c>
      <c r="N148">
        <f>VLOOKUP(AA148,角色间职业划分!P:AP,14)*100</f>
        <v>95</v>
      </c>
      <c r="O148">
        <f>VLOOKUP(AA148,角色间职业划分!P:Z,9,FALSE)</f>
        <v>0</v>
      </c>
      <c r="P148">
        <f>VLOOKUP(AA148,角色间职业划分!P:AP,10,FALSE)</f>
        <v>0</v>
      </c>
      <c r="Q148">
        <f>VLOOKUP(AA148,角色间职业划分!P:AP,15,FALSE)</f>
        <v>0</v>
      </c>
      <c r="R148">
        <f>VLOOKUP(AA148,角色间职业划分!P:AP,16,FALSE)</f>
        <v>0</v>
      </c>
      <c r="S148">
        <f>VLOOKUP(AA148,角色间职业划分!P:AP,17,FALSE)</f>
        <v>0</v>
      </c>
      <c r="T148">
        <f>VLOOKUP(AA148,角色间职业划分!P:AP,18,FALSE)</f>
        <v>0</v>
      </c>
      <c r="U148">
        <f>VLOOKUP(AA148,角色间职业划分!P:AP,27,FALSE)</f>
        <v>0</v>
      </c>
      <c r="V148">
        <f t="shared" si="23"/>
        <v>4.9999999999999991</v>
      </c>
      <c r="W148">
        <f>VLOOKUP(AA148,角色间职业划分!P:Q,2,FALSE)</f>
        <v>3</v>
      </c>
      <c r="X148">
        <f t="shared" si="28"/>
        <v>43</v>
      </c>
      <c r="Y148">
        <f>INT(VLOOKUP(X148,角色属性总表!AG:AH,2,FALSE)*角色属性总表!$C$38)</f>
        <v>954</v>
      </c>
      <c r="AA148">
        <f t="shared" si="29"/>
        <v>2</v>
      </c>
      <c r="AB148">
        <f>VLOOKUP(X148,角色属性总表!AG:AI,2,FALSE)*VLOOKUP(角色等级属性!AA148,角色间职业划分!P:AG,13,FALSE)/角色间职业划分!$AB$9</f>
        <v>1338.9473684210527</v>
      </c>
      <c r="AC148">
        <f>VLOOKUP(X148,角色属性总表!AG:AI,3,FALSE)*VLOOKUP(AA148,角色间职业划分!P:AG,8,FALSE)/角色间职业划分!$W$9</f>
        <v>2480.4</v>
      </c>
      <c r="AD148">
        <f>VLOOKUP(AA148,角色间职业划分!P:AP,26,FALSE)</f>
        <v>0.4</v>
      </c>
      <c r="AE148">
        <f>VLOOKUP(X148,角色属性总表!I:Q,3,FALSE)</f>
        <v>427.392</v>
      </c>
      <c r="AF148">
        <f>VLOOKUP(AA148,角色间职业划分!P:AP,11,FALSE)</f>
        <v>0.35</v>
      </c>
      <c r="AG148">
        <f t="shared" si="24"/>
        <v>1895.5323263735825</v>
      </c>
      <c r="AH148">
        <f t="shared" si="25"/>
        <v>426</v>
      </c>
      <c r="AJ148">
        <f t="shared" si="26"/>
        <v>1469.5323263735825</v>
      </c>
      <c r="AK148">
        <v>144</v>
      </c>
    </row>
    <row r="149" spans="1:37" x14ac:dyDescent="0.15">
      <c r="A149">
        <v>145</v>
      </c>
      <c r="B149">
        <f>ROUND(VLOOKUP(X149,角色属性总表!AG:AI,2,FALSE)/角色属性总表!$C$34,0)</f>
        <v>139</v>
      </c>
      <c r="C149">
        <f>ROUND(VLOOKUP(X149,角色属性总表!Y:AE,3,FALSE)/J149,0)</f>
        <v>45</v>
      </c>
      <c r="D149">
        <f>ROUND(VLOOKUP(X149,角色属性总表!AG:AI,3,FALSE)/角色属性总表!$C$35,0)</f>
        <v>145</v>
      </c>
      <c r="E149">
        <f t="shared" si="20"/>
        <v>545</v>
      </c>
      <c r="F149">
        <f t="shared" si="21"/>
        <v>17</v>
      </c>
      <c r="G149">
        <f t="shared" si="22"/>
        <v>10</v>
      </c>
      <c r="H149">
        <v>0</v>
      </c>
      <c r="I149">
        <f t="shared" si="27"/>
        <v>3</v>
      </c>
      <c r="J149">
        <f>VLOOKUP(AA149,角色间职业划分!P:AP,20,FALSE)</f>
        <v>11</v>
      </c>
      <c r="K149">
        <f>IF(X149=500,100,VLOOKUP(AA149,角色间职业划分!P:AP,22,FALSE))</f>
        <v>120</v>
      </c>
      <c r="L149">
        <f>IF(X149=500,K149,VLOOKUP(AA149,角色间职业划分!P:AP,23,FALSE))</f>
        <v>60</v>
      </c>
      <c r="M149">
        <f>VLOOKUP(AA149,角色间职业划分!P:AP,24,FALSE)</f>
        <v>0</v>
      </c>
      <c r="N149">
        <f>VLOOKUP(AA149,角色间职业划分!P:AP,14)*100</f>
        <v>95</v>
      </c>
      <c r="O149">
        <f>VLOOKUP(AA149,角色间职业划分!P:Z,9,FALSE)</f>
        <v>0</v>
      </c>
      <c r="P149">
        <f>VLOOKUP(AA149,角色间职业划分!P:AP,10,FALSE)</f>
        <v>0</v>
      </c>
      <c r="Q149">
        <f>VLOOKUP(AA149,角色间职业划分!P:AP,15,FALSE)</f>
        <v>0</v>
      </c>
      <c r="R149">
        <f>VLOOKUP(AA149,角色间职业划分!P:AP,16,FALSE)</f>
        <v>0</v>
      </c>
      <c r="S149">
        <f>VLOOKUP(AA149,角色间职业划分!P:AP,17,FALSE)</f>
        <v>0</v>
      </c>
      <c r="T149">
        <f>VLOOKUP(AA149,角色间职业划分!P:AP,18,FALSE)</f>
        <v>0</v>
      </c>
      <c r="U149">
        <f>VLOOKUP(AA149,角色间职业划分!P:AP,27,FALSE)</f>
        <v>0</v>
      </c>
      <c r="V149">
        <f t="shared" si="23"/>
        <v>4.9999999999999991</v>
      </c>
      <c r="W149">
        <f>VLOOKUP(AA149,角色间职业划分!P:Q,2,FALSE)</f>
        <v>3</v>
      </c>
      <c r="X149">
        <f t="shared" si="28"/>
        <v>44</v>
      </c>
      <c r="Y149">
        <f>INT(VLOOKUP(X149,角色属性总表!AG:AH,2,FALSE)*角色属性总表!$C$38)</f>
        <v>972</v>
      </c>
      <c r="AA149">
        <f t="shared" si="29"/>
        <v>2</v>
      </c>
      <c r="AB149">
        <f>VLOOKUP(X149,角色属性总表!AG:AI,2,FALSE)*VLOOKUP(角色等级属性!AA149,角色间职业划分!P:AG,13,FALSE)/角色间职业划分!$AB$9</f>
        <v>1364.2105263157898</v>
      </c>
      <c r="AC149">
        <f>VLOOKUP(X149,角色属性总表!AG:AI,3,FALSE)*VLOOKUP(AA149,角色间职业划分!P:AG,8,FALSE)/角色间职业划分!$W$9</f>
        <v>2527.2000000000003</v>
      </c>
      <c r="AD149">
        <f>VLOOKUP(AA149,角色间职业划分!P:AP,26,FALSE)</f>
        <v>0.4</v>
      </c>
      <c r="AE149">
        <f>VLOOKUP(X149,角色属性总表!I:Q,3,FALSE)</f>
        <v>435.45600000000002</v>
      </c>
      <c r="AF149">
        <f>VLOOKUP(AA149,角色间职业划分!P:AP,11,FALSE)</f>
        <v>0.35</v>
      </c>
      <c r="AG149">
        <f t="shared" si="24"/>
        <v>1967.6094339617719</v>
      </c>
      <c r="AH149">
        <f t="shared" si="25"/>
        <v>435</v>
      </c>
      <c r="AJ149">
        <f t="shared" si="26"/>
        <v>1532.6094339617719</v>
      </c>
      <c r="AK149">
        <v>145</v>
      </c>
    </row>
    <row r="150" spans="1:37" x14ac:dyDescent="0.15">
      <c r="A150">
        <v>146</v>
      </c>
      <c r="B150">
        <f>ROUND(VLOOKUP(X150,角色属性总表!AG:AI,2,FALSE)/角色属性总表!$C$34,0)</f>
        <v>141</v>
      </c>
      <c r="C150">
        <f>ROUND(VLOOKUP(X150,角色属性总表!Y:AE,3,FALSE)/J150,0)</f>
        <v>46</v>
      </c>
      <c r="D150">
        <f>ROUND(VLOOKUP(X150,角色属性总表!AG:AI,3,FALSE)/角色属性总表!$C$35,0)</f>
        <v>148</v>
      </c>
      <c r="E150">
        <f t="shared" si="20"/>
        <v>555</v>
      </c>
      <c r="F150">
        <f t="shared" si="21"/>
        <v>17</v>
      </c>
      <c r="G150">
        <f t="shared" si="22"/>
        <v>10</v>
      </c>
      <c r="H150">
        <v>0</v>
      </c>
      <c r="I150">
        <f t="shared" si="27"/>
        <v>3</v>
      </c>
      <c r="J150">
        <f>VLOOKUP(AA150,角色间职业划分!P:AP,20,FALSE)</f>
        <v>11</v>
      </c>
      <c r="K150">
        <f>IF(X150=500,100,VLOOKUP(AA150,角色间职业划分!P:AP,22,FALSE))</f>
        <v>120</v>
      </c>
      <c r="L150">
        <f>IF(X150=500,K150,VLOOKUP(AA150,角色间职业划分!P:AP,23,FALSE))</f>
        <v>60</v>
      </c>
      <c r="M150">
        <f>VLOOKUP(AA150,角色间职业划分!P:AP,24,FALSE)</f>
        <v>0</v>
      </c>
      <c r="N150">
        <f>VLOOKUP(AA150,角色间职业划分!P:AP,14)*100</f>
        <v>95</v>
      </c>
      <c r="O150">
        <f>VLOOKUP(AA150,角色间职业划分!P:Z,9,FALSE)</f>
        <v>0</v>
      </c>
      <c r="P150">
        <f>VLOOKUP(AA150,角色间职业划分!P:AP,10,FALSE)</f>
        <v>0</v>
      </c>
      <c r="Q150">
        <f>VLOOKUP(AA150,角色间职业划分!P:AP,15,FALSE)</f>
        <v>0</v>
      </c>
      <c r="R150">
        <f>VLOOKUP(AA150,角色间职业划分!P:AP,16,FALSE)</f>
        <v>0</v>
      </c>
      <c r="S150">
        <f>VLOOKUP(AA150,角色间职业划分!P:AP,17,FALSE)</f>
        <v>0</v>
      </c>
      <c r="T150">
        <f>VLOOKUP(AA150,角色间职业划分!P:AP,18,FALSE)</f>
        <v>0</v>
      </c>
      <c r="U150">
        <f>VLOOKUP(AA150,角色间职业划分!P:AP,27,FALSE)</f>
        <v>0</v>
      </c>
      <c r="V150">
        <f t="shared" si="23"/>
        <v>4.9999999999999991</v>
      </c>
      <c r="W150">
        <f>VLOOKUP(AA150,角色间职业划分!P:Q,2,FALSE)</f>
        <v>3</v>
      </c>
      <c r="X150">
        <f t="shared" si="28"/>
        <v>45</v>
      </c>
      <c r="Y150">
        <f>INT(VLOOKUP(X150,角色属性总表!AG:AH,2,FALSE)*角色属性总表!$C$38)</f>
        <v>990</v>
      </c>
      <c r="AA150">
        <f t="shared" si="29"/>
        <v>2</v>
      </c>
      <c r="AB150">
        <f>VLOOKUP(X150,角色属性总表!AG:AI,2,FALSE)*VLOOKUP(角色等级属性!AA150,角色间职业划分!P:AG,13,FALSE)/角色间职业划分!$AB$9</f>
        <v>1389.4736842105265</v>
      </c>
      <c r="AC150">
        <f>VLOOKUP(X150,角色属性总表!AG:AI,3,FALSE)*VLOOKUP(AA150,角色间职业划分!P:AG,8,FALSE)/角色间职业划分!$W$9</f>
        <v>2574</v>
      </c>
      <c r="AD150">
        <f>VLOOKUP(AA150,角色间职业划分!P:AP,26,FALSE)</f>
        <v>0.4</v>
      </c>
      <c r="AE150">
        <f>VLOOKUP(X150,角色属性总表!I:Q,3,FALSE)</f>
        <v>443.52</v>
      </c>
      <c r="AF150">
        <f>VLOOKUP(AA150,角色间职业划分!P:AP,11,FALSE)</f>
        <v>0.35</v>
      </c>
      <c r="AG150">
        <f t="shared" si="24"/>
        <v>2040.7957848851972</v>
      </c>
      <c r="AH150">
        <f t="shared" si="25"/>
        <v>444</v>
      </c>
      <c r="AJ150">
        <f t="shared" si="26"/>
        <v>1596.7957848851972</v>
      </c>
      <c r="AK150">
        <v>146</v>
      </c>
    </row>
    <row r="151" spans="1:37" x14ac:dyDescent="0.15">
      <c r="A151">
        <v>147</v>
      </c>
      <c r="B151">
        <f>ROUND(VLOOKUP(X151,角色属性总表!AG:AI,2,FALSE)/角色属性总表!$C$34,0)</f>
        <v>144</v>
      </c>
      <c r="C151">
        <f>ROUND(VLOOKUP(X151,角色属性总表!Y:AE,3,FALSE)/J151,0)</f>
        <v>48</v>
      </c>
      <c r="D151">
        <f>ROUND(VLOOKUP(X151,角色属性总表!AG:AI,3,FALSE)/角色属性总表!$C$35,0)</f>
        <v>151</v>
      </c>
      <c r="E151">
        <f t="shared" si="20"/>
        <v>565</v>
      </c>
      <c r="F151">
        <f t="shared" si="21"/>
        <v>17</v>
      </c>
      <c r="G151">
        <f t="shared" si="22"/>
        <v>10</v>
      </c>
      <c r="H151">
        <v>0</v>
      </c>
      <c r="I151">
        <f t="shared" si="27"/>
        <v>3</v>
      </c>
      <c r="J151">
        <f>VLOOKUP(AA151,角色间职业划分!P:AP,20,FALSE)</f>
        <v>11</v>
      </c>
      <c r="K151">
        <f>IF(X151=500,100,VLOOKUP(AA151,角色间职业划分!P:AP,22,FALSE))</f>
        <v>120</v>
      </c>
      <c r="L151">
        <f>IF(X151=500,K151,VLOOKUP(AA151,角色间职业划分!P:AP,23,FALSE))</f>
        <v>60</v>
      </c>
      <c r="M151">
        <f>VLOOKUP(AA151,角色间职业划分!P:AP,24,FALSE)</f>
        <v>0</v>
      </c>
      <c r="N151">
        <f>VLOOKUP(AA151,角色间职业划分!P:AP,14)*100</f>
        <v>95</v>
      </c>
      <c r="O151">
        <f>VLOOKUP(AA151,角色间职业划分!P:Z,9,FALSE)</f>
        <v>0</v>
      </c>
      <c r="P151">
        <f>VLOOKUP(AA151,角色间职业划分!P:AP,10,FALSE)</f>
        <v>0</v>
      </c>
      <c r="Q151">
        <f>VLOOKUP(AA151,角色间职业划分!P:AP,15,FALSE)</f>
        <v>0</v>
      </c>
      <c r="R151">
        <f>VLOOKUP(AA151,角色间职业划分!P:AP,16,FALSE)</f>
        <v>0</v>
      </c>
      <c r="S151">
        <f>VLOOKUP(AA151,角色间职业划分!P:AP,17,FALSE)</f>
        <v>0</v>
      </c>
      <c r="T151">
        <f>VLOOKUP(AA151,角色间职业划分!P:AP,18,FALSE)</f>
        <v>0</v>
      </c>
      <c r="U151">
        <f>VLOOKUP(AA151,角色间职业划分!P:AP,27,FALSE)</f>
        <v>0</v>
      </c>
      <c r="V151">
        <f t="shared" si="23"/>
        <v>4.9999999999999991</v>
      </c>
      <c r="W151">
        <f>VLOOKUP(AA151,角色间职业划分!P:Q,2,FALSE)</f>
        <v>3</v>
      </c>
      <c r="X151">
        <f t="shared" si="28"/>
        <v>46</v>
      </c>
      <c r="Y151">
        <f>INT(VLOOKUP(X151,角色属性总表!AG:AH,2,FALSE)*角色属性总表!$C$38)</f>
        <v>1008</v>
      </c>
      <c r="AA151">
        <f t="shared" si="29"/>
        <v>2</v>
      </c>
      <c r="AB151">
        <f>VLOOKUP(X151,角色属性总表!AG:AI,2,FALSE)*VLOOKUP(角色等级属性!AA151,角色间职业划分!P:AG,13,FALSE)/角色间职业划分!$AB$9</f>
        <v>1414.7368421052631</v>
      </c>
      <c r="AC151">
        <f>VLOOKUP(X151,角色属性总表!AG:AI,3,FALSE)*VLOOKUP(AA151,角色间职业划分!P:AG,8,FALSE)/角色间职业划分!$W$9</f>
        <v>2620.7999999999997</v>
      </c>
      <c r="AD151">
        <f>VLOOKUP(AA151,角色间职业划分!P:AP,26,FALSE)</f>
        <v>0.4</v>
      </c>
      <c r="AE151">
        <f>VLOOKUP(X151,角色属性总表!I:Q,3,FALSE)</f>
        <v>451.58399999999995</v>
      </c>
      <c r="AF151">
        <f>VLOOKUP(AA151,角色间职业划分!P:AP,11,FALSE)</f>
        <v>0.35</v>
      </c>
      <c r="AG151">
        <f t="shared" si="24"/>
        <v>2115.0873855709538</v>
      </c>
      <c r="AH151">
        <f t="shared" si="25"/>
        <v>453</v>
      </c>
      <c r="AJ151">
        <f t="shared" si="26"/>
        <v>1662.0873855709538</v>
      </c>
      <c r="AK151">
        <v>147</v>
      </c>
    </row>
    <row r="152" spans="1:37" x14ac:dyDescent="0.15">
      <c r="A152">
        <v>148</v>
      </c>
      <c r="B152">
        <f>ROUND(VLOOKUP(X152,角色属性总表!AG:AI,2,FALSE)/角色属性总表!$C$34,0)</f>
        <v>147</v>
      </c>
      <c r="C152">
        <f>ROUND(VLOOKUP(X152,角色属性总表!Y:AE,3,FALSE)/J152,0)</f>
        <v>49</v>
      </c>
      <c r="D152">
        <f>ROUND(VLOOKUP(X152,角色属性总表!AG:AI,3,FALSE)/角色属性总表!$C$35,0)</f>
        <v>153</v>
      </c>
      <c r="E152">
        <f t="shared" si="20"/>
        <v>576</v>
      </c>
      <c r="F152">
        <f t="shared" si="21"/>
        <v>17</v>
      </c>
      <c r="G152">
        <f t="shared" si="22"/>
        <v>10</v>
      </c>
      <c r="H152">
        <v>0</v>
      </c>
      <c r="I152">
        <f t="shared" si="27"/>
        <v>3</v>
      </c>
      <c r="J152">
        <f>VLOOKUP(AA152,角色间职业划分!P:AP,20,FALSE)</f>
        <v>11</v>
      </c>
      <c r="K152">
        <f>IF(X152=500,100,VLOOKUP(AA152,角色间职业划分!P:AP,22,FALSE))</f>
        <v>120</v>
      </c>
      <c r="L152">
        <f>IF(X152=500,K152,VLOOKUP(AA152,角色间职业划分!P:AP,23,FALSE))</f>
        <v>60</v>
      </c>
      <c r="M152">
        <f>VLOOKUP(AA152,角色间职业划分!P:AP,24,FALSE)</f>
        <v>0</v>
      </c>
      <c r="N152">
        <f>VLOOKUP(AA152,角色间职业划分!P:AP,14)*100</f>
        <v>95</v>
      </c>
      <c r="O152">
        <f>VLOOKUP(AA152,角色间职业划分!P:Z,9,FALSE)</f>
        <v>0</v>
      </c>
      <c r="P152">
        <f>VLOOKUP(AA152,角色间职业划分!P:AP,10,FALSE)</f>
        <v>0</v>
      </c>
      <c r="Q152">
        <f>VLOOKUP(AA152,角色间职业划分!P:AP,15,FALSE)</f>
        <v>0</v>
      </c>
      <c r="R152">
        <f>VLOOKUP(AA152,角色间职业划分!P:AP,16,FALSE)</f>
        <v>0</v>
      </c>
      <c r="S152">
        <f>VLOOKUP(AA152,角色间职业划分!P:AP,17,FALSE)</f>
        <v>0</v>
      </c>
      <c r="T152">
        <f>VLOOKUP(AA152,角色间职业划分!P:AP,18,FALSE)</f>
        <v>0</v>
      </c>
      <c r="U152">
        <f>VLOOKUP(AA152,角色间职业划分!P:AP,27,FALSE)</f>
        <v>0</v>
      </c>
      <c r="V152">
        <f t="shared" si="23"/>
        <v>4.9999999999999991</v>
      </c>
      <c r="W152">
        <f>VLOOKUP(AA152,角色间职业划分!P:Q,2,FALSE)</f>
        <v>3</v>
      </c>
      <c r="X152">
        <f t="shared" si="28"/>
        <v>47</v>
      </c>
      <c r="Y152">
        <f>INT(VLOOKUP(X152,角色属性总表!AG:AH,2,FALSE)*角色属性总表!$C$38)</f>
        <v>1026</v>
      </c>
      <c r="AA152">
        <f t="shared" si="29"/>
        <v>2</v>
      </c>
      <c r="AB152">
        <f>VLOOKUP(X152,角色属性总表!AG:AI,2,FALSE)*VLOOKUP(角色等级属性!AA152,角色间职业划分!P:AG,13,FALSE)/角色间职业划分!$AB$9</f>
        <v>1440.0000000000002</v>
      </c>
      <c r="AC152">
        <f>VLOOKUP(X152,角色属性总表!AG:AI,3,FALSE)*VLOOKUP(AA152,角色间职业划分!P:AG,8,FALSE)/角色间职业划分!$W$9</f>
        <v>2667.6</v>
      </c>
      <c r="AD152">
        <f>VLOOKUP(AA152,角色间职业划分!P:AP,26,FALSE)</f>
        <v>0.4</v>
      </c>
      <c r="AE152">
        <f>VLOOKUP(X152,角色属性总表!I:Q,3,FALSE)</f>
        <v>459.64800000000002</v>
      </c>
      <c r="AF152">
        <f>VLOOKUP(AA152,角色间职业划分!P:AP,11,FALSE)</f>
        <v>0.35</v>
      </c>
      <c r="AG152">
        <f t="shared" si="24"/>
        <v>2190.4804610857104</v>
      </c>
      <c r="AH152">
        <f t="shared" si="25"/>
        <v>459</v>
      </c>
      <c r="AJ152">
        <f t="shared" si="26"/>
        <v>1731.4804610857104</v>
      </c>
      <c r="AK152">
        <v>148</v>
      </c>
    </row>
    <row r="153" spans="1:37" x14ac:dyDescent="0.15">
      <c r="A153">
        <v>149</v>
      </c>
      <c r="B153">
        <f>ROUND(VLOOKUP(X153,角色属性总表!AG:AI,2,FALSE)/角色属性总表!$C$34,0)</f>
        <v>149</v>
      </c>
      <c r="C153">
        <f>ROUND(VLOOKUP(X153,角色属性总表!Y:AE,3,FALSE)/J153,0)</f>
        <v>50</v>
      </c>
      <c r="D153">
        <f>ROUND(VLOOKUP(X153,角色属性总表!AG:AI,3,FALSE)/角色属性总表!$C$35,0)</f>
        <v>156</v>
      </c>
      <c r="E153">
        <f t="shared" si="20"/>
        <v>586</v>
      </c>
      <c r="F153">
        <f t="shared" si="21"/>
        <v>17</v>
      </c>
      <c r="G153">
        <f t="shared" si="22"/>
        <v>10</v>
      </c>
      <c r="H153">
        <v>0</v>
      </c>
      <c r="I153">
        <f t="shared" si="27"/>
        <v>3</v>
      </c>
      <c r="J153">
        <f>VLOOKUP(AA153,角色间职业划分!P:AP,20,FALSE)</f>
        <v>11</v>
      </c>
      <c r="K153">
        <f>IF(X153=500,100,VLOOKUP(AA153,角色间职业划分!P:AP,22,FALSE))</f>
        <v>120</v>
      </c>
      <c r="L153">
        <f>IF(X153=500,K153,VLOOKUP(AA153,角色间职业划分!P:AP,23,FALSE))</f>
        <v>60</v>
      </c>
      <c r="M153">
        <f>VLOOKUP(AA153,角色间职业划分!P:AP,24,FALSE)</f>
        <v>0</v>
      </c>
      <c r="N153">
        <f>VLOOKUP(AA153,角色间职业划分!P:AP,14)*100</f>
        <v>95</v>
      </c>
      <c r="O153">
        <f>VLOOKUP(AA153,角色间职业划分!P:Z,9,FALSE)</f>
        <v>0</v>
      </c>
      <c r="P153">
        <f>VLOOKUP(AA153,角色间职业划分!P:AP,10,FALSE)</f>
        <v>0</v>
      </c>
      <c r="Q153">
        <f>VLOOKUP(AA153,角色间职业划分!P:AP,15,FALSE)</f>
        <v>0</v>
      </c>
      <c r="R153">
        <f>VLOOKUP(AA153,角色间职业划分!P:AP,16,FALSE)</f>
        <v>0</v>
      </c>
      <c r="S153">
        <f>VLOOKUP(AA153,角色间职业划分!P:AP,17,FALSE)</f>
        <v>0</v>
      </c>
      <c r="T153">
        <f>VLOOKUP(AA153,角色间职业划分!P:AP,18,FALSE)</f>
        <v>0</v>
      </c>
      <c r="U153">
        <f>VLOOKUP(AA153,角色间职业划分!P:AP,27,FALSE)</f>
        <v>0</v>
      </c>
      <c r="V153">
        <f t="shared" si="23"/>
        <v>4.9999999999999991</v>
      </c>
      <c r="W153">
        <f>VLOOKUP(AA153,角色间职业划分!P:Q,2,FALSE)</f>
        <v>3</v>
      </c>
      <c r="X153">
        <f t="shared" si="28"/>
        <v>48</v>
      </c>
      <c r="Y153">
        <f>INT(VLOOKUP(X153,角色属性总表!AG:AH,2,FALSE)*角色属性总表!$C$38)</f>
        <v>1044</v>
      </c>
      <c r="AA153">
        <f t="shared" si="29"/>
        <v>2</v>
      </c>
      <c r="AB153">
        <f>VLOOKUP(X153,角色属性总表!AG:AI,2,FALSE)*VLOOKUP(角色等级属性!AA153,角色间职业划分!P:AG,13,FALSE)/角色间职业划分!$AB$9</f>
        <v>1465.2631578947369</v>
      </c>
      <c r="AC153">
        <f>VLOOKUP(X153,角色属性总表!AG:AI,3,FALSE)*VLOOKUP(AA153,角色间职业划分!P:AG,8,FALSE)/角色间职业划分!$W$9</f>
        <v>2714.4</v>
      </c>
      <c r="AD153">
        <f>VLOOKUP(AA153,角色间职业划分!P:AP,26,FALSE)</f>
        <v>0.4</v>
      </c>
      <c r="AE153">
        <f>VLOOKUP(X153,角色属性总表!I:Q,3,FALSE)</f>
        <v>467.71199999999999</v>
      </c>
      <c r="AF153">
        <f>VLOOKUP(AA153,角色间职业划分!P:AP,11,FALSE)</f>
        <v>0.35</v>
      </c>
      <c r="AG153">
        <f t="shared" si="24"/>
        <v>2266.9714436532308</v>
      </c>
      <c r="AH153">
        <f t="shared" si="25"/>
        <v>468</v>
      </c>
      <c r="AJ153">
        <f t="shared" si="26"/>
        <v>1798.9714436532308</v>
      </c>
      <c r="AK153">
        <v>149</v>
      </c>
    </row>
    <row r="154" spans="1:37" x14ac:dyDescent="0.15">
      <c r="A154">
        <v>150</v>
      </c>
      <c r="B154">
        <f>ROUND(VLOOKUP(X154,角色属性总表!AG:AI,2,FALSE)/角色属性总表!$C$34,0)</f>
        <v>152</v>
      </c>
      <c r="C154">
        <f>ROUND(VLOOKUP(X154,角色属性总表!Y:AE,3,FALSE)/J154,0)</f>
        <v>52</v>
      </c>
      <c r="D154">
        <f>ROUND(VLOOKUP(X154,角色属性总表!AG:AI,3,FALSE)/角色属性总表!$C$35,0)</f>
        <v>159</v>
      </c>
      <c r="E154">
        <f t="shared" si="20"/>
        <v>596</v>
      </c>
      <c r="F154">
        <f t="shared" si="21"/>
        <v>17</v>
      </c>
      <c r="G154">
        <f t="shared" si="22"/>
        <v>10</v>
      </c>
      <c r="H154">
        <v>0</v>
      </c>
      <c r="I154">
        <f t="shared" si="27"/>
        <v>3</v>
      </c>
      <c r="J154">
        <f>VLOOKUP(AA154,角色间职业划分!P:AP,20,FALSE)</f>
        <v>11</v>
      </c>
      <c r="K154">
        <f>IF(X154=500,100,VLOOKUP(AA154,角色间职业划分!P:AP,22,FALSE))</f>
        <v>120</v>
      </c>
      <c r="L154">
        <f>IF(X154=500,K154,VLOOKUP(AA154,角色间职业划分!P:AP,23,FALSE))</f>
        <v>60</v>
      </c>
      <c r="M154">
        <f>VLOOKUP(AA154,角色间职业划分!P:AP,24,FALSE)</f>
        <v>0</v>
      </c>
      <c r="N154">
        <f>VLOOKUP(AA154,角色间职业划分!P:AP,14)*100</f>
        <v>95</v>
      </c>
      <c r="O154">
        <f>VLOOKUP(AA154,角色间职业划分!P:Z,9,FALSE)</f>
        <v>0</v>
      </c>
      <c r="P154">
        <f>VLOOKUP(AA154,角色间职业划分!P:AP,10,FALSE)</f>
        <v>0</v>
      </c>
      <c r="Q154">
        <f>VLOOKUP(AA154,角色间职业划分!P:AP,15,FALSE)</f>
        <v>0</v>
      </c>
      <c r="R154">
        <f>VLOOKUP(AA154,角色间职业划分!P:AP,16,FALSE)</f>
        <v>0</v>
      </c>
      <c r="S154">
        <f>VLOOKUP(AA154,角色间职业划分!P:AP,17,FALSE)</f>
        <v>0</v>
      </c>
      <c r="T154">
        <f>VLOOKUP(AA154,角色间职业划分!P:AP,18,FALSE)</f>
        <v>0</v>
      </c>
      <c r="U154">
        <f>VLOOKUP(AA154,角色间职业划分!P:AP,27,FALSE)</f>
        <v>0</v>
      </c>
      <c r="V154">
        <f t="shared" si="23"/>
        <v>4.9999999999999991</v>
      </c>
      <c r="W154">
        <f>VLOOKUP(AA154,角色间职业划分!P:Q,2,FALSE)</f>
        <v>3</v>
      </c>
      <c r="X154">
        <f t="shared" si="28"/>
        <v>49</v>
      </c>
      <c r="Y154">
        <f>INT(VLOOKUP(X154,角色属性总表!AG:AH,2,FALSE)*角色属性总表!$C$38)</f>
        <v>1062</v>
      </c>
      <c r="AA154">
        <f t="shared" si="29"/>
        <v>2</v>
      </c>
      <c r="AB154">
        <f>VLOOKUP(X154,角色属性总表!AG:AI,2,FALSE)*VLOOKUP(角色等级属性!AA154,角色间职业划分!P:AG,13,FALSE)/角色间职业划分!$AB$9</f>
        <v>1490.5263157894738</v>
      </c>
      <c r="AC154">
        <f>VLOOKUP(X154,角色属性总表!AG:AI,3,FALSE)*VLOOKUP(AA154,角色间职业划分!P:AG,8,FALSE)/角色间职业划分!$W$9</f>
        <v>2761.2000000000003</v>
      </c>
      <c r="AD154">
        <f>VLOOKUP(AA154,角色间职业划分!P:AP,26,FALSE)</f>
        <v>0.4</v>
      </c>
      <c r="AE154">
        <f>VLOOKUP(X154,角色属性总表!I:Q,3,FALSE)</f>
        <v>475.77600000000007</v>
      </c>
      <c r="AF154">
        <f>VLOOKUP(AA154,角色间职业划分!P:AP,11,FALSE)</f>
        <v>0.35</v>
      </c>
      <c r="AG154">
        <f t="shared" si="24"/>
        <v>2344.5569620253164</v>
      </c>
      <c r="AH154">
        <f t="shared" si="25"/>
        <v>477</v>
      </c>
      <c r="AJ154">
        <f t="shared" si="26"/>
        <v>1867.5569620253164</v>
      </c>
      <c r="AK154">
        <v>150</v>
      </c>
    </row>
    <row r="155" spans="1:37" x14ac:dyDescent="0.15">
      <c r="A155">
        <v>151</v>
      </c>
      <c r="B155">
        <f>ROUND(VLOOKUP(X155,角色属性总表!AG:AI,2,FALSE)/角色属性总表!$C$34,0)</f>
        <v>154</v>
      </c>
      <c r="C155">
        <f>ROUND(VLOOKUP(X155,角色属性总表!Y:AE,3,FALSE)/J155,0)</f>
        <v>54</v>
      </c>
      <c r="D155">
        <f>ROUND(VLOOKUP(X155,角色属性总表!AG:AI,3,FALSE)/角色属性总表!$C$35,0)</f>
        <v>161</v>
      </c>
      <c r="E155">
        <f t="shared" si="20"/>
        <v>606</v>
      </c>
      <c r="F155">
        <f t="shared" si="21"/>
        <v>17</v>
      </c>
      <c r="G155">
        <f t="shared" si="22"/>
        <v>10</v>
      </c>
      <c r="H155">
        <v>0</v>
      </c>
      <c r="I155">
        <f t="shared" si="27"/>
        <v>3</v>
      </c>
      <c r="J155">
        <f>VLOOKUP(AA155,角色间职业划分!P:AP,20,FALSE)</f>
        <v>11</v>
      </c>
      <c r="K155">
        <f>IF(X155=500,100,VLOOKUP(AA155,角色间职业划分!P:AP,22,FALSE))</f>
        <v>120</v>
      </c>
      <c r="L155">
        <f>IF(X155=500,K155,VLOOKUP(AA155,角色间职业划分!P:AP,23,FALSE))</f>
        <v>60</v>
      </c>
      <c r="M155">
        <f>VLOOKUP(AA155,角色间职业划分!P:AP,24,FALSE)</f>
        <v>0</v>
      </c>
      <c r="N155">
        <f>VLOOKUP(AA155,角色间职业划分!P:AP,14)*100</f>
        <v>95</v>
      </c>
      <c r="O155">
        <f>VLOOKUP(AA155,角色间职业划分!P:Z,9,FALSE)</f>
        <v>0</v>
      </c>
      <c r="P155">
        <f>VLOOKUP(AA155,角色间职业划分!P:AP,10,FALSE)</f>
        <v>0</v>
      </c>
      <c r="Q155">
        <f>VLOOKUP(AA155,角色间职业划分!P:AP,15,FALSE)</f>
        <v>0</v>
      </c>
      <c r="R155">
        <f>VLOOKUP(AA155,角色间职业划分!P:AP,16,FALSE)</f>
        <v>0</v>
      </c>
      <c r="S155">
        <f>VLOOKUP(AA155,角色间职业划分!P:AP,17,FALSE)</f>
        <v>0</v>
      </c>
      <c r="T155">
        <f>VLOOKUP(AA155,角色间职业划分!P:AP,18,FALSE)</f>
        <v>0</v>
      </c>
      <c r="U155">
        <f>VLOOKUP(AA155,角色间职业划分!P:AP,27,FALSE)</f>
        <v>0</v>
      </c>
      <c r="V155">
        <f t="shared" si="23"/>
        <v>4.9999999999999991</v>
      </c>
      <c r="W155">
        <f>VLOOKUP(AA155,角色间职业划分!P:Q,2,FALSE)</f>
        <v>3</v>
      </c>
      <c r="X155">
        <f t="shared" si="28"/>
        <v>50</v>
      </c>
      <c r="Y155">
        <f>INT(VLOOKUP(X155,角色属性总表!AG:AH,2,FALSE)*角色属性总表!$C$38)</f>
        <v>1080</v>
      </c>
      <c r="AA155">
        <f t="shared" si="29"/>
        <v>2</v>
      </c>
      <c r="AB155">
        <f>VLOOKUP(X155,角色属性总表!AG:AI,2,FALSE)*VLOOKUP(角色等级属性!AA155,角色间职业划分!P:AG,13,FALSE)/角色间职业划分!$AB$9</f>
        <v>1515.7894736842106</v>
      </c>
      <c r="AC155">
        <f>VLOOKUP(X155,角色属性总表!AG:AI,3,FALSE)*VLOOKUP(AA155,角色间职业划分!P:AG,8,FALSE)/角色间职业划分!$W$9</f>
        <v>2808</v>
      </c>
      <c r="AD155">
        <f>VLOOKUP(AA155,角色间职业划分!P:AP,26,FALSE)</f>
        <v>0.4</v>
      </c>
      <c r="AE155">
        <f>VLOOKUP(X155,角色属性总表!I:Q,3,FALSE)</f>
        <v>483.84000000000003</v>
      </c>
      <c r="AF155">
        <f>VLOOKUP(AA155,角色间职业划分!P:AP,11,FALSE)</f>
        <v>0.35</v>
      </c>
      <c r="AG155">
        <f t="shared" si="24"/>
        <v>2423.2338316268883</v>
      </c>
      <c r="AH155">
        <f t="shared" si="25"/>
        <v>483</v>
      </c>
      <c r="AJ155">
        <f t="shared" si="26"/>
        <v>1940.2338316268883</v>
      </c>
      <c r="AK155">
        <v>151</v>
      </c>
    </row>
    <row r="156" spans="1:37" x14ac:dyDescent="0.15">
      <c r="A156">
        <v>152</v>
      </c>
      <c r="B156">
        <f>ROUND(VLOOKUP(X156,角色属性总表!AG:AI,2,FALSE)/角色属性总表!$C$34,0)</f>
        <v>157</v>
      </c>
      <c r="C156">
        <f>ROUND(VLOOKUP(X156,角色属性总表!Y:AE,3,FALSE)/J156,0)</f>
        <v>55</v>
      </c>
      <c r="D156">
        <f>ROUND(VLOOKUP(X156,角色属性总表!AG:AI,3,FALSE)/角色属性总表!$C$35,0)</f>
        <v>164</v>
      </c>
      <c r="E156">
        <f t="shared" si="20"/>
        <v>616</v>
      </c>
      <c r="F156">
        <f t="shared" si="21"/>
        <v>17</v>
      </c>
      <c r="G156">
        <f t="shared" si="22"/>
        <v>10</v>
      </c>
      <c r="H156">
        <v>0</v>
      </c>
      <c r="I156">
        <f t="shared" si="27"/>
        <v>3</v>
      </c>
      <c r="J156">
        <f>VLOOKUP(AA156,角色间职业划分!P:AP,20,FALSE)</f>
        <v>11</v>
      </c>
      <c r="K156">
        <f>IF(X156=500,100,VLOOKUP(AA156,角色间职业划分!P:AP,22,FALSE))</f>
        <v>120</v>
      </c>
      <c r="L156">
        <f>IF(X156=500,K156,VLOOKUP(AA156,角色间职业划分!P:AP,23,FALSE))</f>
        <v>60</v>
      </c>
      <c r="M156">
        <f>VLOOKUP(AA156,角色间职业划分!P:AP,24,FALSE)</f>
        <v>0</v>
      </c>
      <c r="N156">
        <f>VLOOKUP(AA156,角色间职业划分!P:AP,14)*100</f>
        <v>95</v>
      </c>
      <c r="O156">
        <f>VLOOKUP(AA156,角色间职业划分!P:Z,9,FALSE)</f>
        <v>0</v>
      </c>
      <c r="P156">
        <f>VLOOKUP(AA156,角色间职业划分!P:AP,10,FALSE)</f>
        <v>0</v>
      </c>
      <c r="Q156">
        <f>VLOOKUP(AA156,角色间职业划分!P:AP,15,FALSE)</f>
        <v>0</v>
      </c>
      <c r="R156">
        <f>VLOOKUP(AA156,角色间职业划分!P:AP,16,FALSE)</f>
        <v>0</v>
      </c>
      <c r="S156">
        <f>VLOOKUP(AA156,角色间职业划分!P:AP,17,FALSE)</f>
        <v>0</v>
      </c>
      <c r="T156">
        <f>VLOOKUP(AA156,角色间职业划分!P:AP,18,FALSE)</f>
        <v>0</v>
      </c>
      <c r="U156">
        <f>VLOOKUP(AA156,角色间职业划分!P:AP,27,FALSE)</f>
        <v>0</v>
      </c>
      <c r="V156">
        <f t="shared" si="23"/>
        <v>4.9999999999999991</v>
      </c>
      <c r="W156">
        <f>VLOOKUP(AA156,角色间职业划分!P:Q,2,FALSE)</f>
        <v>3</v>
      </c>
      <c r="X156">
        <f t="shared" si="28"/>
        <v>51</v>
      </c>
      <c r="Y156">
        <f>INT(VLOOKUP(X156,角色属性总表!AG:AH,2,FALSE)*角色属性总表!$C$38)</f>
        <v>1098</v>
      </c>
      <c r="AA156">
        <f t="shared" si="29"/>
        <v>2</v>
      </c>
      <c r="AB156">
        <f>VLOOKUP(X156,角色属性总表!AG:AI,2,FALSE)*VLOOKUP(角色等级属性!AA156,角色间职业划分!P:AG,13,FALSE)/角色间职业划分!$AB$9</f>
        <v>1541.0526315789475</v>
      </c>
      <c r="AC156">
        <f>VLOOKUP(X156,角色属性总表!AG:AI,3,FALSE)*VLOOKUP(AA156,角色间职业划分!P:AG,8,FALSE)/角色间职业划分!$W$9</f>
        <v>2854.7999999999997</v>
      </c>
      <c r="AD156">
        <f>VLOOKUP(AA156,角色间职业划分!P:AP,26,FALSE)</f>
        <v>0.4</v>
      </c>
      <c r="AE156">
        <f>VLOOKUP(X156,角色属性总表!I:Q,3,FALSE)</f>
        <v>491.904</v>
      </c>
      <c r="AF156">
        <f>VLOOKUP(AA156,角色间职业划分!P:AP,11,FALSE)</f>
        <v>0.35</v>
      </c>
      <c r="AG156">
        <f t="shared" si="24"/>
        <v>2502.9990454047806</v>
      </c>
      <c r="AH156">
        <f t="shared" si="25"/>
        <v>492</v>
      </c>
      <c r="AJ156">
        <f t="shared" si="26"/>
        <v>2010.9990454047806</v>
      </c>
      <c r="AK156">
        <v>152</v>
      </c>
    </row>
    <row r="157" spans="1:37" x14ac:dyDescent="0.15">
      <c r="A157">
        <v>153</v>
      </c>
      <c r="B157">
        <f>ROUND(VLOOKUP(X157,角色属性总表!AG:AI,2,FALSE)/角色属性总表!$C$34,0)</f>
        <v>159</v>
      </c>
      <c r="C157">
        <f>ROUND(VLOOKUP(X157,角色属性总表!Y:AE,3,FALSE)/J157,0)</f>
        <v>57</v>
      </c>
      <c r="D157">
        <f>ROUND(VLOOKUP(X157,角色属性总表!AG:AI,3,FALSE)/角色属性总表!$C$35,0)</f>
        <v>167</v>
      </c>
      <c r="E157">
        <f t="shared" si="20"/>
        <v>626</v>
      </c>
      <c r="F157">
        <f t="shared" si="21"/>
        <v>17</v>
      </c>
      <c r="G157">
        <f t="shared" si="22"/>
        <v>10</v>
      </c>
      <c r="H157">
        <v>0</v>
      </c>
      <c r="I157">
        <f t="shared" si="27"/>
        <v>3</v>
      </c>
      <c r="J157">
        <f>VLOOKUP(AA157,角色间职业划分!P:AP,20,FALSE)</f>
        <v>11</v>
      </c>
      <c r="K157">
        <f>IF(X157=500,100,VLOOKUP(AA157,角色间职业划分!P:AP,22,FALSE))</f>
        <v>120</v>
      </c>
      <c r="L157">
        <f>IF(X157=500,K157,VLOOKUP(AA157,角色间职业划分!P:AP,23,FALSE))</f>
        <v>60</v>
      </c>
      <c r="M157">
        <f>VLOOKUP(AA157,角色间职业划分!P:AP,24,FALSE)</f>
        <v>0</v>
      </c>
      <c r="N157">
        <f>VLOOKUP(AA157,角色间职业划分!P:AP,14)*100</f>
        <v>95</v>
      </c>
      <c r="O157">
        <f>VLOOKUP(AA157,角色间职业划分!P:Z,9,FALSE)</f>
        <v>0</v>
      </c>
      <c r="P157">
        <f>VLOOKUP(AA157,角色间职业划分!P:AP,10,FALSE)</f>
        <v>0</v>
      </c>
      <c r="Q157">
        <f>VLOOKUP(AA157,角色间职业划分!P:AP,15,FALSE)</f>
        <v>0</v>
      </c>
      <c r="R157">
        <f>VLOOKUP(AA157,角色间职业划分!P:AP,16,FALSE)</f>
        <v>0</v>
      </c>
      <c r="S157">
        <f>VLOOKUP(AA157,角色间职业划分!P:AP,17,FALSE)</f>
        <v>0</v>
      </c>
      <c r="T157">
        <f>VLOOKUP(AA157,角色间职业划分!P:AP,18,FALSE)</f>
        <v>0</v>
      </c>
      <c r="U157">
        <f>VLOOKUP(AA157,角色间职业划分!P:AP,27,FALSE)</f>
        <v>0</v>
      </c>
      <c r="V157">
        <f t="shared" si="23"/>
        <v>4.9999999999999991</v>
      </c>
      <c r="W157">
        <f>VLOOKUP(AA157,角色间职业划分!P:Q,2,FALSE)</f>
        <v>3</v>
      </c>
      <c r="X157">
        <f t="shared" si="28"/>
        <v>52</v>
      </c>
      <c r="Y157">
        <f>INT(VLOOKUP(X157,角色属性总表!AG:AH,2,FALSE)*角色属性总表!$C$38)</f>
        <v>1116</v>
      </c>
      <c r="AA157">
        <f t="shared" si="29"/>
        <v>2</v>
      </c>
      <c r="AB157">
        <f>VLOOKUP(X157,角色属性总表!AG:AI,2,FALSE)*VLOOKUP(角色等级属性!AA157,角色间职业划分!P:AG,13,FALSE)/角色间职业划分!$AB$9</f>
        <v>1566.3157894736844</v>
      </c>
      <c r="AC157">
        <f>VLOOKUP(X157,角色属性总表!AG:AI,3,FALSE)*VLOOKUP(AA157,角色间职业划分!P:AG,8,FALSE)/角色间职业划分!$W$9</f>
        <v>2901.6000000000004</v>
      </c>
      <c r="AD157">
        <f>VLOOKUP(AA157,角色间职业划分!P:AP,26,FALSE)</f>
        <v>0.4</v>
      </c>
      <c r="AE157">
        <f>VLOOKUP(X157,角色属性总表!I:Q,3,FALSE)</f>
        <v>499.96800000000007</v>
      </c>
      <c r="AF157">
        <f>VLOOKUP(AA157,角色间职业划分!P:AP,11,FALSE)</f>
        <v>0.35</v>
      </c>
      <c r="AG157">
        <f t="shared" si="24"/>
        <v>2583.8497653174322</v>
      </c>
      <c r="AH157">
        <f t="shared" si="25"/>
        <v>501</v>
      </c>
      <c r="AJ157">
        <f t="shared" si="26"/>
        <v>2082.8497653174322</v>
      </c>
      <c r="AK157">
        <v>153</v>
      </c>
    </row>
    <row r="158" spans="1:37" x14ac:dyDescent="0.15">
      <c r="A158">
        <v>154</v>
      </c>
      <c r="B158">
        <f>ROUND(VLOOKUP(X158,角色属性总表!AG:AI,2,FALSE)/角色属性总表!$C$34,0)</f>
        <v>162</v>
      </c>
      <c r="C158">
        <f>ROUND(VLOOKUP(X158,角色属性总表!Y:AE,3,FALSE)/J158,0)</f>
        <v>58</v>
      </c>
      <c r="D158">
        <f>ROUND(VLOOKUP(X158,角色属性总表!AG:AI,3,FALSE)/角色属性总表!$C$35,0)</f>
        <v>169</v>
      </c>
      <c r="E158">
        <f t="shared" si="20"/>
        <v>636</v>
      </c>
      <c r="F158">
        <f t="shared" si="21"/>
        <v>17</v>
      </c>
      <c r="G158">
        <f t="shared" si="22"/>
        <v>10</v>
      </c>
      <c r="H158">
        <v>0</v>
      </c>
      <c r="I158">
        <f t="shared" si="27"/>
        <v>3</v>
      </c>
      <c r="J158">
        <f>VLOOKUP(AA158,角色间职业划分!P:AP,20,FALSE)</f>
        <v>11</v>
      </c>
      <c r="K158">
        <f>IF(X158=500,100,VLOOKUP(AA158,角色间职业划分!P:AP,22,FALSE))</f>
        <v>120</v>
      </c>
      <c r="L158">
        <f>IF(X158=500,K158,VLOOKUP(AA158,角色间职业划分!P:AP,23,FALSE))</f>
        <v>60</v>
      </c>
      <c r="M158">
        <f>VLOOKUP(AA158,角色间职业划分!P:AP,24,FALSE)</f>
        <v>0</v>
      </c>
      <c r="N158">
        <f>VLOOKUP(AA158,角色间职业划分!P:AP,14)*100</f>
        <v>95</v>
      </c>
      <c r="O158">
        <f>VLOOKUP(AA158,角色间职业划分!P:Z,9,FALSE)</f>
        <v>0</v>
      </c>
      <c r="P158">
        <f>VLOOKUP(AA158,角色间职业划分!P:AP,10,FALSE)</f>
        <v>0</v>
      </c>
      <c r="Q158">
        <f>VLOOKUP(AA158,角色间职业划分!P:AP,15,FALSE)</f>
        <v>0</v>
      </c>
      <c r="R158">
        <f>VLOOKUP(AA158,角色间职业划分!P:AP,16,FALSE)</f>
        <v>0</v>
      </c>
      <c r="S158">
        <f>VLOOKUP(AA158,角色间职业划分!P:AP,17,FALSE)</f>
        <v>0</v>
      </c>
      <c r="T158">
        <f>VLOOKUP(AA158,角色间职业划分!P:AP,18,FALSE)</f>
        <v>0</v>
      </c>
      <c r="U158">
        <f>VLOOKUP(AA158,角色间职业划分!P:AP,27,FALSE)</f>
        <v>0</v>
      </c>
      <c r="V158">
        <f t="shared" si="23"/>
        <v>4.9999999999999991</v>
      </c>
      <c r="W158">
        <f>VLOOKUP(AA158,角色间职业划分!P:Q,2,FALSE)</f>
        <v>3</v>
      </c>
      <c r="X158">
        <f t="shared" si="28"/>
        <v>53</v>
      </c>
      <c r="Y158">
        <f>INT(VLOOKUP(X158,角色属性总表!AG:AH,2,FALSE)*角色属性总表!$C$38)</f>
        <v>1134</v>
      </c>
      <c r="AA158">
        <f t="shared" si="29"/>
        <v>2</v>
      </c>
      <c r="AB158">
        <f>VLOOKUP(X158,角色属性总表!AG:AI,2,FALSE)*VLOOKUP(角色等级属性!AA158,角色间职业划分!P:AG,13,FALSE)/角色间职业划分!$AB$9</f>
        <v>1591.578947368421</v>
      </c>
      <c r="AC158">
        <f>VLOOKUP(X158,角色属性总表!AG:AI,3,FALSE)*VLOOKUP(AA158,角色间职业划分!P:AG,8,FALSE)/角色间职业划分!$W$9</f>
        <v>2948.3999999999996</v>
      </c>
      <c r="AD158">
        <f>VLOOKUP(AA158,角色间职业划分!P:AP,26,FALSE)</f>
        <v>0.4</v>
      </c>
      <c r="AE158">
        <f>VLOOKUP(X158,角色属性总表!I:Q,3,FALSE)</f>
        <v>508.03199999999993</v>
      </c>
      <c r="AF158">
        <f>VLOOKUP(AA158,角色间职业划分!P:AP,11,FALSE)</f>
        <v>0.35</v>
      </c>
      <c r="AG158">
        <f t="shared" si="24"/>
        <v>2665.7833144094129</v>
      </c>
      <c r="AH158">
        <f t="shared" si="25"/>
        <v>507</v>
      </c>
      <c r="AJ158">
        <f t="shared" si="26"/>
        <v>2158.7833144094129</v>
      </c>
      <c r="AK158">
        <v>154</v>
      </c>
    </row>
    <row r="159" spans="1:37" x14ac:dyDescent="0.15">
      <c r="A159">
        <v>155</v>
      </c>
      <c r="B159">
        <f>ROUND(VLOOKUP(X159,角色属性总表!AG:AI,2,FALSE)/角色属性总表!$C$34,0)</f>
        <v>165</v>
      </c>
      <c r="C159">
        <f>ROUND(VLOOKUP(X159,角色属性总表!Y:AE,3,FALSE)/J159,0)</f>
        <v>60</v>
      </c>
      <c r="D159">
        <f>ROUND(VLOOKUP(X159,角色属性总表!AG:AI,3,FALSE)/角色属性总表!$C$35,0)</f>
        <v>172</v>
      </c>
      <c r="E159">
        <f t="shared" si="20"/>
        <v>646</v>
      </c>
      <c r="F159">
        <f t="shared" si="21"/>
        <v>17</v>
      </c>
      <c r="G159">
        <f t="shared" si="22"/>
        <v>10</v>
      </c>
      <c r="H159">
        <v>0</v>
      </c>
      <c r="I159">
        <f t="shared" si="27"/>
        <v>3</v>
      </c>
      <c r="J159">
        <f>VLOOKUP(AA159,角色间职业划分!P:AP,20,FALSE)</f>
        <v>11</v>
      </c>
      <c r="K159">
        <f>IF(X159=500,100,VLOOKUP(AA159,角色间职业划分!P:AP,22,FALSE))</f>
        <v>120</v>
      </c>
      <c r="L159">
        <f>IF(X159=500,K159,VLOOKUP(AA159,角色间职业划分!P:AP,23,FALSE))</f>
        <v>60</v>
      </c>
      <c r="M159">
        <f>VLOOKUP(AA159,角色间职业划分!P:AP,24,FALSE)</f>
        <v>0</v>
      </c>
      <c r="N159">
        <f>VLOOKUP(AA159,角色间职业划分!P:AP,14)*100</f>
        <v>95</v>
      </c>
      <c r="O159">
        <f>VLOOKUP(AA159,角色间职业划分!P:Z,9,FALSE)</f>
        <v>0</v>
      </c>
      <c r="P159">
        <f>VLOOKUP(AA159,角色间职业划分!P:AP,10,FALSE)</f>
        <v>0</v>
      </c>
      <c r="Q159">
        <f>VLOOKUP(AA159,角色间职业划分!P:AP,15,FALSE)</f>
        <v>0</v>
      </c>
      <c r="R159">
        <f>VLOOKUP(AA159,角色间职业划分!P:AP,16,FALSE)</f>
        <v>0</v>
      </c>
      <c r="S159">
        <f>VLOOKUP(AA159,角色间职业划分!P:AP,17,FALSE)</f>
        <v>0</v>
      </c>
      <c r="T159">
        <f>VLOOKUP(AA159,角色间职业划分!P:AP,18,FALSE)</f>
        <v>0</v>
      </c>
      <c r="U159">
        <f>VLOOKUP(AA159,角色间职业划分!P:AP,27,FALSE)</f>
        <v>0</v>
      </c>
      <c r="V159">
        <f t="shared" si="23"/>
        <v>4.9999999999999991</v>
      </c>
      <c r="W159">
        <f>VLOOKUP(AA159,角色间职业划分!P:Q,2,FALSE)</f>
        <v>3</v>
      </c>
      <c r="X159">
        <f t="shared" si="28"/>
        <v>54</v>
      </c>
      <c r="Y159">
        <f>INT(VLOOKUP(X159,角色属性总表!AG:AH,2,FALSE)*角色属性总表!$C$38)</f>
        <v>1152</v>
      </c>
      <c r="AA159">
        <f t="shared" si="29"/>
        <v>2</v>
      </c>
      <c r="AB159">
        <f>VLOOKUP(X159,角色属性总表!AG:AI,2,FALSE)*VLOOKUP(角色等级属性!AA159,角色间职业划分!P:AG,13,FALSE)/角色间职业划分!$AB$9</f>
        <v>1616.8421052631579</v>
      </c>
      <c r="AC159">
        <f>VLOOKUP(X159,角色属性总表!AG:AI,3,FALSE)*VLOOKUP(AA159,角色间职业划分!P:AG,8,FALSE)/角色间职业划分!$W$9</f>
        <v>2995.2000000000003</v>
      </c>
      <c r="AD159">
        <f>VLOOKUP(AA159,角色间职业划分!P:AP,26,FALSE)</f>
        <v>0.4</v>
      </c>
      <c r="AE159">
        <f>VLOOKUP(X159,角色属性总表!I:Q,3,FALSE)</f>
        <v>516.096</v>
      </c>
      <c r="AF159">
        <f>VLOOKUP(AA159,角色间职业划分!P:AP,11,FALSE)</f>
        <v>0.35</v>
      </c>
      <c r="AG159">
        <f t="shared" si="24"/>
        <v>2748.7971694205635</v>
      </c>
      <c r="AH159">
        <f t="shared" si="25"/>
        <v>516</v>
      </c>
      <c r="AJ159">
        <f t="shared" si="26"/>
        <v>2232.7971694205635</v>
      </c>
      <c r="AK159">
        <v>155</v>
      </c>
    </row>
    <row r="160" spans="1:37" x14ac:dyDescent="0.15">
      <c r="A160">
        <v>156</v>
      </c>
      <c r="B160">
        <f>ROUND(VLOOKUP(X160,角色属性总表!AG:AI,2,FALSE)/角色属性总表!$C$34,0)</f>
        <v>167</v>
      </c>
      <c r="C160">
        <f>ROUND(VLOOKUP(X160,角色属性总表!Y:AE,3,FALSE)/J160,0)</f>
        <v>62</v>
      </c>
      <c r="D160">
        <f>ROUND(VLOOKUP(X160,角色属性总表!AG:AI,3,FALSE)/角色属性总表!$C$35,0)</f>
        <v>175</v>
      </c>
      <c r="E160">
        <f t="shared" si="20"/>
        <v>656</v>
      </c>
      <c r="F160">
        <f t="shared" si="21"/>
        <v>17</v>
      </c>
      <c r="G160">
        <f t="shared" si="22"/>
        <v>10</v>
      </c>
      <c r="H160">
        <v>0</v>
      </c>
      <c r="I160">
        <f t="shared" si="27"/>
        <v>3</v>
      </c>
      <c r="J160">
        <f>VLOOKUP(AA160,角色间职业划分!P:AP,20,FALSE)</f>
        <v>11</v>
      </c>
      <c r="K160">
        <f>IF(X160=500,100,VLOOKUP(AA160,角色间职业划分!P:AP,22,FALSE))</f>
        <v>120</v>
      </c>
      <c r="L160">
        <f>IF(X160=500,K160,VLOOKUP(AA160,角色间职业划分!P:AP,23,FALSE))</f>
        <v>60</v>
      </c>
      <c r="M160">
        <f>VLOOKUP(AA160,角色间职业划分!P:AP,24,FALSE)</f>
        <v>0</v>
      </c>
      <c r="N160">
        <f>VLOOKUP(AA160,角色间职业划分!P:AP,14)*100</f>
        <v>95</v>
      </c>
      <c r="O160">
        <f>VLOOKUP(AA160,角色间职业划分!P:Z,9,FALSE)</f>
        <v>0</v>
      </c>
      <c r="P160">
        <f>VLOOKUP(AA160,角色间职业划分!P:AP,10,FALSE)</f>
        <v>0</v>
      </c>
      <c r="Q160">
        <f>VLOOKUP(AA160,角色间职业划分!P:AP,15,FALSE)</f>
        <v>0</v>
      </c>
      <c r="R160">
        <f>VLOOKUP(AA160,角色间职业划分!P:AP,16,FALSE)</f>
        <v>0</v>
      </c>
      <c r="S160">
        <f>VLOOKUP(AA160,角色间职业划分!P:AP,17,FALSE)</f>
        <v>0</v>
      </c>
      <c r="T160">
        <f>VLOOKUP(AA160,角色间职业划分!P:AP,18,FALSE)</f>
        <v>0</v>
      </c>
      <c r="U160">
        <f>VLOOKUP(AA160,角色间职业划分!P:AP,27,FALSE)</f>
        <v>0</v>
      </c>
      <c r="V160">
        <f t="shared" si="23"/>
        <v>4.9999999999999991</v>
      </c>
      <c r="W160">
        <f>VLOOKUP(AA160,角色间职业划分!P:Q,2,FALSE)</f>
        <v>3</v>
      </c>
      <c r="X160">
        <f t="shared" si="28"/>
        <v>55</v>
      </c>
      <c r="Y160">
        <f>INT(VLOOKUP(X160,角色属性总表!AG:AH,2,FALSE)*角色属性总表!$C$38)</f>
        <v>1170</v>
      </c>
      <c r="AA160">
        <f t="shared" si="29"/>
        <v>2</v>
      </c>
      <c r="AB160">
        <f>VLOOKUP(X160,角色属性总表!AG:AI,2,FALSE)*VLOOKUP(角色等级属性!AA160,角色间职业划分!P:AG,13,FALSE)/角色间职业划分!$AB$9</f>
        <v>1642.1052631578948</v>
      </c>
      <c r="AC160">
        <f>VLOOKUP(X160,角色属性总表!AG:AI,3,FALSE)*VLOOKUP(AA160,角色间职业划分!P:AG,8,FALSE)/角色间职业划分!$W$9</f>
        <v>3042</v>
      </c>
      <c r="AD160">
        <f>VLOOKUP(AA160,角色间职业划分!P:AP,26,FALSE)</f>
        <v>0.4</v>
      </c>
      <c r="AE160">
        <f>VLOOKUP(X160,角色属性总表!I:Q,3,FALSE)</f>
        <v>524.16</v>
      </c>
      <c r="AF160">
        <f>VLOOKUP(AA160,角色间职业划分!P:AP,11,FALSE)</f>
        <v>0.35</v>
      </c>
      <c r="AG160">
        <f t="shared" si="24"/>
        <v>2832.8889538847047</v>
      </c>
      <c r="AH160">
        <f t="shared" si="25"/>
        <v>525</v>
      </c>
      <c r="AJ160">
        <f t="shared" si="26"/>
        <v>2307.8889538847047</v>
      </c>
      <c r="AK160">
        <v>156</v>
      </c>
    </row>
    <row r="161" spans="1:37" x14ac:dyDescent="0.15">
      <c r="A161">
        <v>157</v>
      </c>
      <c r="B161">
        <f>ROUND(VLOOKUP(X161,角色属性总表!AG:AI,2,FALSE)/角色属性总表!$C$34,0)</f>
        <v>170</v>
      </c>
      <c r="C161">
        <f>ROUND(VLOOKUP(X161,角色属性总表!Y:AE,3,FALSE)/J161,0)</f>
        <v>63</v>
      </c>
      <c r="D161">
        <f>ROUND(VLOOKUP(X161,角色属性总表!AG:AI,3,FALSE)/角色属性总表!$C$35,0)</f>
        <v>177</v>
      </c>
      <c r="E161">
        <f t="shared" si="20"/>
        <v>666</v>
      </c>
      <c r="F161">
        <f t="shared" si="21"/>
        <v>17</v>
      </c>
      <c r="G161">
        <f t="shared" si="22"/>
        <v>10</v>
      </c>
      <c r="H161">
        <v>0</v>
      </c>
      <c r="I161">
        <f t="shared" si="27"/>
        <v>3</v>
      </c>
      <c r="J161">
        <f>VLOOKUP(AA161,角色间职业划分!P:AP,20,FALSE)</f>
        <v>11</v>
      </c>
      <c r="K161">
        <f>IF(X161=500,100,VLOOKUP(AA161,角色间职业划分!P:AP,22,FALSE))</f>
        <v>120</v>
      </c>
      <c r="L161">
        <f>IF(X161=500,K161,VLOOKUP(AA161,角色间职业划分!P:AP,23,FALSE))</f>
        <v>60</v>
      </c>
      <c r="M161">
        <f>VLOOKUP(AA161,角色间职业划分!P:AP,24,FALSE)</f>
        <v>0</v>
      </c>
      <c r="N161">
        <f>VLOOKUP(AA161,角色间职业划分!P:AP,14)*100</f>
        <v>95</v>
      </c>
      <c r="O161">
        <f>VLOOKUP(AA161,角色间职业划分!P:Z,9,FALSE)</f>
        <v>0</v>
      </c>
      <c r="P161">
        <f>VLOOKUP(AA161,角色间职业划分!P:AP,10,FALSE)</f>
        <v>0</v>
      </c>
      <c r="Q161">
        <f>VLOOKUP(AA161,角色间职业划分!P:AP,15,FALSE)</f>
        <v>0</v>
      </c>
      <c r="R161">
        <f>VLOOKUP(AA161,角色间职业划分!P:AP,16,FALSE)</f>
        <v>0</v>
      </c>
      <c r="S161">
        <f>VLOOKUP(AA161,角色间职业划分!P:AP,17,FALSE)</f>
        <v>0</v>
      </c>
      <c r="T161">
        <f>VLOOKUP(AA161,角色间职业划分!P:AP,18,FALSE)</f>
        <v>0</v>
      </c>
      <c r="U161">
        <f>VLOOKUP(AA161,角色间职业划分!P:AP,27,FALSE)</f>
        <v>0</v>
      </c>
      <c r="V161">
        <f t="shared" si="23"/>
        <v>4.9999999999999991</v>
      </c>
      <c r="W161">
        <f>VLOOKUP(AA161,角色间职业划分!P:Q,2,FALSE)</f>
        <v>3</v>
      </c>
      <c r="X161">
        <f t="shared" si="28"/>
        <v>56</v>
      </c>
      <c r="Y161">
        <f>INT(VLOOKUP(X161,角色属性总表!AG:AH,2,FALSE)*角色属性总表!$C$38)</f>
        <v>1188</v>
      </c>
      <c r="AA161">
        <f t="shared" si="29"/>
        <v>2</v>
      </c>
      <c r="AB161">
        <f>VLOOKUP(X161,角色属性总表!AG:AI,2,FALSE)*VLOOKUP(角色等级属性!AA161,角色间职业划分!P:AG,13,FALSE)/角色间职业划分!$AB$9</f>
        <v>1667.3684210526317</v>
      </c>
      <c r="AC161">
        <f>VLOOKUP(X161,角色属性总表!AG:AI,3,FALSE)*VLOOKUP(AA161,角色间职业划分!P:AG,8,FALSE)/角色间职业划分!$W$9</f>
        <v>3088.7999999999997</v>
      </c>
      <c r="AD161">
        <f>VLOOKUP(AA161,角色间职业划分!P:AP,26,FALSE)</f>
        <v>0.4</v>
      </c>
      <c r="AE161">
        <f>VLOOKUP(X161,角色属性总表!I:Q,3,FALSE)</f>
        <v>532.22399999999993</v>
      </c>
      <c r="AF161">
        <f>VLOOKUP(AA161,角色间职业划分!P:AP,11,FALSE)</f>
        <v>0.35</v>
      </c>
      <c r="AG161">
        <f t="shared" si="24"/>
        <v>2918.0564316774216</v>
      </c>
      <c r="AH161">
        <f t="shared" si="25"/>
        <v>531</v>
      </c>
      <c r="AJ161">
        <f t="shared" si="26"/>
        <v>2387.0564316774216</v>
      </c>
      <c r="AK161">
        <v>157</v>
      </c>
    </row>
    <row r="162" spans="1:37" x14ac:dyDescent="0.15">
      <c r="A162">
        <v>158</v>
      </c>
      <c r="B162">
        <f>ROUND(VLOOKUP(X162,角色属性总表!AG:AI,2,FALSE)/角色属性总表!$C$34,0)</f>
        <v>172</v>
      </c>
      <c r="C162">
        <f>ROUND(VLOOKUP(X162,角色属性总表!Y:AE,3,FALSE)/J162,0)</f>
        <v>65</v>
      </c>
      <c r="D162">
        <f>ROUND(VLOOKUP(X162,角色属性总表!AG:AI,3,FALSE)/角色属性总表!$C$35,0)</f>
        <v>180</v>
      </c>
      <c r="E162">
        <f t="shared" si="20"/>
        <v>677</v>
      </c>
      <c r="F162">
        <f t="shared" si="21"/>
        <v>17</v>
      </c>
      <c r="G162">
        <f t="shared" si="22"/>
        <v>10</v>
      </c>
      <c r="H162">
        <v>0</v>
      </c>
      <c r="I162">
        <f t="shared" si="27"/>
        <v>3</v>
      </c>
      <c r="J162">
        <f>VLOOKUP(AA162,角色间职业划分!P:AP,20,FALSE)</f>
        <v>11</v>
      </c>
      <c r="K162">
        <f>IF(X162=500,100,VLOOKUP(AA162,角色间职业划分!P:AP,22,FALSE))</f>
        <v>120</v>
      </c>
      <c r="L162">
        <f>IF(X162=500,K162,VLOOKUP(AA162,角色间职业划分!P:AP,23,FALSE))</f>
        <v>60</v>
      </c>
      <c r="M162">
        <f>VLOOKUP(AA162,角色间职业划分!P:AP,24,FALSE)</f>
        <v>0</v>
      </c>
      <c r="N162">
        <f>VLOOKUP(AA162,角色间职业划分!P:AP,14)*100</f>
        <v>95</v>
      </c>
      <c r="O162">
        <f>VLOOKUP(AA162,角色间职业划分!P:Z,9,FALSE)</f>
        <v>0</v>
      </c>
      <c r="P162">
        <f>VLOOKUP(AA162,角色间职业划分!P:AP,10,FALSE)</f>
        <v>0</v>
      </c>
      <c r="Q162">
        <f>VLOOKUP(AA162,角色间职业划分!P:AP,15,FALSE)</f>
        <v>0</v>
      </c>
      <c r="R162">
        <f>VLOOKUP(AA162,角色间职业划分!P:AP,16,FALSE)</f>
        <v>0</v>
      </c>
      <c r="S162">
        <f>VLOOKUP(AA162,角色间职业划分!P:AP,17,FALSE)</f>
        <v>0</v>
      </c>
      <c r="T162">
        <f>VLOOKUP(AA162,角色间职业划分!P:AP,18,FALSE)</f>
        <v>0</v>
      </c>
      <c r="U162">
        <f>VLOOKUP(AA162,角色间职业划分!P:AP,27,FALSE)</f>
        <v>0</v>
      </c>
      <c r="V162">
        <f t="shared" si="23"/>
        <v>4.9999999999999991</v>
      </c>
      <c r="W162">
        <f>VLOOKUP(AA162,角色间职业划分!P:Q,2,FALSE)</f>
        <v>3</v>
      </c>
      <c r="X162">
        <f t="shared" si="28"/>
        <v>57</v>
      </c>
      <c r="Y162">
        <f>INT(VLOOKUP(X162,角色属性总表!AG:AH,2,FALSE)*角色属性总表!$C$38)</f>
        <v>1206</v>
      </c>
      <c r="AA162">
        <f t="shared" si="29"/>
        <v>2</v>
      </c>
      <c r="AB162">
        <f>VLOOKUP(X162,角色属性总表!AG:AI,2,FALSE)*VLOOKUP(角色等级属性!AA162,角色间职业划分!P:AG,13,FALSE)/角色间职业划分!$AB$9</f>
        <v>1692.6315789473686</v>
      </c>
      <c r="AC162">
        <f>VLOOKUP(X162,角色属性总表!AG:AI,3,FALSE)*VLOOKUP(AA162,角色间职业划分!P:AG,8,FALSE)/角色间职业划分!$W$9</f>
        <v>3135.6000000000004</v>
      </c>
      <c r="AD162">
        <f>VLOOKUP(AA162,角色间职业划分!P:AP,26,FALSE)</f>
        <v>0.4</v>
      </c>
      <c r="AE162">
        <f>VLOOKUP(X162,角色属性总表!I:Q,3,FALSE)</f>
        <v>540.28800000000012</v>
      </c>
      <c r="AF162">
        <f>VLOOKUP(AA162,角色间职业划分!P:AP,11,FALSE)</f>
        <v>0.35</v>
      </c>
      <c r="AG162">
        <f t="shared" si="24"/>
        <v>3004.2975009764273</v>
      </c>
      <c r="AH162">
        <f t="shared" si="25"/>
        <v>540</v>
      </c>
      <c r="AJ162">
        <f t="shared" si="26"/>
        <v>2464.2975009764273</v>
      </c>
      <c r="AK162">
        <v>158</v>
      </c>
    </row>
    <row r="163" spans="1:37" x14ac:dyDescent="0.15">
      <c r="A163">
        <v>159</v>
      </c>
      <c r="B163">
        <f>ROUND(VLOOKUP(X163,角色属性总表!AG:AI,2,FALSE)/角色属性总表!$C$34,0)</f>
        <v>175</v>
      </c>
      <c r="C163">
        <f>ROUND(VLOOKUP(X163,角色属性总表!Y:AE,3,FALSE)/J163,0)</f>
        <v>67</v>
      </c>
      <c r="D163">
        <f>ROUND(VLOOKUP(X163,角色属性总表!AG:AI,3,FALSE)/角色属性总表!$C$35,0)</f>
        <v>183</v>
      </c>
      <c r="E163">
        <f t="shared" si="20"/>
        <v>687</v>
      </c>
      <c r="F163">
        <f t="shared" si="21"/>
        <v>17</v>
      </c>
      <c r="G163">
        <f t="shared" si="22"/>
        <v>10</v>
      </c>
      <c r="H163">
        <v>0</v>
      </c>
      <c r="I163">
        <f t="shared" si="27"/>
        <v>3</v>
      </c>
      <c r="J163">
        <f>VLOOKUP(AA163,角色间职业划分!P:AP,20,FALSE)</f>
        <v>11</v>
      </c>
      <c r="K163">
        <f>IF(X163=500,100,VLOOKUP(AA163,角色间职业划分!P:AP,22,FALSE))</f>
        <v>120</v>
      </c>
      <c r="L163">
        <f>IF(X163=500,K163,VLOOKUP(AA163,角色间职业划分!P:AP,23,FALSE))</f>
        <v>60</v>
      </c>
      <c r="M163">
        <f>VLOOKUP(AA163,角色间职业划分!P:AP,24,FALSE)</f>
        <v>0</v>
      </c>
      <c r="N163">
        <f>VLOOKUP(AA163,角色间职业划分!P:AP,14)*100</f>
        <v>95</v>
      </c>
      <c r="O163">
        <f>VLOOKUP(AA163,角色间职业划分!P:Z,9,FALSE)</f>
        <v>0</v>
      </c>
      <c r="P163">
        <f>VLOOKUP(AA163,角色间职业划分!P:AP,10,FALSE)</f>
        <v>0</v>
      </c>
      <c r="Q163">
        <f>VLOOKUP(AA163,角色间职业划分!P:AP,15,FALSE)</f>
        <v>0</v>
      </c>
      <c r="R163">
        <f>VLOOKUP(AA163,角色间职业划分!P:AP,16,FALSE)</f>
        <v>0</v>
      </c>
      <c r="S163">
        <f>VLOOKUP(AA163,角色间职业划分!P:AP,17,FALSE)</f>
        <v>0</v>
      </c>
      <c r="T163">
        <f>VLOOKUP(AA163,角色间职业划分!P:AP,18,FALSE)</f>
        <v>0</v>
      </c>
      <c r="U163">
        <f>VLOOKUP(AA163,角色间职业划分!P:AP,27,FALSE)</f>
        <v>0</v>
      </c>
      <c r="V163">
        <f t="shared" si="23"/>
        <v>4.9999999999999991</v>
      </c>
      <c r="W163">
        <f>VLOOKUP(AA163,角色间职业划分!P:Q,2,FALSE)</f>
        <v>3</v>
      </c>
      <c r="X163">
        <f t="shared" si="28"/>
        <v>58</v>
      </c>
      <c r="Y163">
        <f>INT(VLOOKUP(X163,角色属性总表!AG:AH,2,FALSE)*角色属性总表!$C$38)</f>
        <v>1224</v>
      </c>
      <c r="AA163">
        <f t="shared" si="29"/>
        <v>2</v>
      </c>
      <c r="AB163">
        <f>VLOOKUP(X163,角色属性总表!AG:AI,2,FALSE)*VLOOKUP(角色等级属性!AA163,角色间职业划分!P:AG,13,FALSE)/角色间职业划分!$AB$9</f>
        <v>1717.8947368421054</v>
      </c>
      <c r="AC163">
        <f>VLOOKUP(X163,角色属性总表!AG:AI,3,FALSE)*VLOOKUP(AA163,角色间职业划分!P:AG,8,FALSE)/角色间职业划分!$W$9</f>
        <v>3182.3999999999996</v>
      </c>
      <c r="AD163">
        <f>VLOOKUP(AA163,角色间职业划分!P:AP,26,FALSE)</f>
        <v>0.4</v>
      </c>
      <c r="AE163">
        <f>VLOOKUP(X163,角色属性总表!I:Q,3,FALSE)</f>
        <v>548.35199999999998</v>
      </c>
      <c r="AF163">
        <f>VLOOKUP(AA163,角色间职业划分!P:AP,11,FALSE)</f>
        <v>0.35</v>
      </c>
      <c r="AG163">
        <f t="shared" si="24"/>
        <v>3091.6101886015781</v>
      </c>
      <c r="AH163">
        <f t="shared" si="25"/>
        <v>549</v>
      </c>
      <c r="AJ163">
        <f t="shared" si="26"/>
        <v>2542.6101886015781</v>
      </c>
      <c r="AK163">
        <v>159</v>
      </c>
    </row>
    <row r="164" spans="1:37" x14ac:dyDescent="0.15">
      <c r="A164">
        <v>160</v>
      </c>
      <c r="B164">
        <f>ROUND(VLOOKUP(X164,角色属性总表!AG:AI,2,FALSE)/角色属性总表!$C$34,0)</f>
        <v>177</v>
      </c>
      <c r="C164">
        <f>ROUND(VLOOKUP(X164,角色属性总表!Y:AE,3,FALSE)/J164,0)</f>
        <v>68</v>
      </c>
      <c r="D164">
        <f>ROUND(VLOOKUP(X164,角色属性总表!AG:AI,3,FALSE)/角色属性总表!$C$35,0)</f>
        <v>185</v>
      </c>
      <c r="E164">
        <f t="shared" si="20"/>
        <v>697</v>
      </c>
      <c r="F164">
        <f t="shared" si="21"/>
        <v>17</v>
      </c>
      <c r="G164">
        <f t="shared" si="22"/>
        <v>10</v>
      </c>
      <c r="H164">
        <v>0</v>
      </c>
      <c r="I164">
        <f t="shared" si="27"/>
        <v>3</v>
      </c>
      <c r="J164">
        <f>VLOOKUP(AA164,角色间职业划分!P:AP,20,FALSE)</f>
        <v>11</v>
      </c>
      <c r="K164">
        <f>IF(X164=500,100,VLOOKUP(AA164,角色间职业划分!P:AP,22,FALSE))</f>
        <v>120</v>
      </c>
      <c r="L164">
        <f>IF(X164=500,K164,VLOOKUP(AA164,角色间职业划分!P:AP,23,FALSE))</f>
        <v>60</v>
      </c>
      <c r="M164">
        <f>VLOOKUP(AA164,角色间职业划分!P:AP,24,FALSE)</f>
        <v>0</v>
      </c>
      <c r="N164">
        <f>VLOOKUP(AA164,角色间职业划分!P:AP,14)*100</f>
        <v>95</v>
      </c>
      <c r="O164">
        <f>VLOOKUP(AA164,角色间职业划分!P:Z,9,FALSE)</f>
        <v>0</v>
      </c>
      <c r="P164">
        <f>VLOOKUP(AA164,角色间职业划分!P:AP,10,FALSE)</f>
        <v>0</v>
      </c>
      <c r="Q164">
        <f>VLOOKUP(AA164,角色间职业划分!P:AP,15,FALSE)</f>
        <v>0</v>
      </c>
      <c r="R164">
        <f>VLOOKUP(AA164,角色间职业划分!P:AP,16,FALSE)</f>
        <v>0</v>
      </c>
      <c r="S164">
        <f>VLOOKUP(AA164,角色间职业划分!P:AP,17,FALSE)</f>
        <v>0</v>
      </c>
      <c r="T164">
        <f>VLOOKUP(AA164,角色间职业划分!P:AP,18,FALSE)</f>
        <v>0</v>
      </c>
      <c r="U164">
        <f>VLOOKUP(AA164,角色间职业划分!P:AP,27,FALSE)</f>
        <v>0</v>
      </c>
      <c r="V164">
        <f t="shared" si="23"/>
        <v>4.9999999999999991</v>
      </c>
      <c r="W164">
        <f>VLOOKUP(AA164,角色间职业划分!P:Q,2,FALSE)</f>
        <v>3</v>
      </c>
      <c r="X164">
        <f t="shared" si="28"/>
        <v>59</v>
      </c>
      <c r="Y164">
        <f>INT(VLOOKUP(X164,角色属性总表!AG:AH,2,FALSE)*角色属性总表!$C$38)</f>
        <v>1242</v>
      </c>
      <c r="AA164">
        <f t="shared" si="29"/>
        <v>2</v>
      </c>
      <c r="AB164">
        <f>VLOOKUP(X164,角色属性总表!AG:AI,2,FALSE)*VLOOKUP(角色等级属性!AA164,角色间职业划分!P:AG,13,FALSE)/角色间职业划分!$AB$9</f>
        <v>1743.1578947368421</v>
      </c>
      <c r="AC164">
        <f>VLOOKUP(X164,角色属性总表!AG:AI,3,FALSE)*VLOOKUP(AA164,角色间职业划分!P:AG,8,FALSE)/角色间职业划分!$W$9</f>
        <v>3229.2</v>
      </c>
      <c r="AD164">
        <f>VLOOKUP(AA164,角色间职业划分!P:AP,26,FALSE)</f>
        <v>0.4</v>
      </c>
      <c r="AE164">
        <f>VLOOKUP(X164,角色属性总表!I:Q,3,FALSE)</f>
        <v>556.41600000000005</v>
      </c>
      <c r="AF164">
        <f>VLOOKUP(AA164,角色间职业划分!P:AP,11,FALSE)</f>
        <v>0.35</v>
      </c>
      <c r="AG164">
        <f t="shared" si="24"/>
        <v>3179.9926447047615</v>
      </c>
      <c r="AH164">
        <f t="shared" si="25"/>
        <v>555</v>
      </c>
      <c r="AJ164">
        <f t="shared" si="26"/>
        <v>2624.9926447047615</v>
      </c>
      <c r="AK164">
        <v>160</v>
      </c>
    </row>
    <row r="165" spans="1:37" x14ac:dyDescent="0.15">
      <c r="A165">
        <v>161</v>
      </c>
      <c r="B165">
        <f>ROUND(VLOOKUP(X165,角色属性总表!AG:AI,2,FALSE)/角色属性总表!$C$34,0)</f>
        <v>180</v>
      </c>
      <c r="C165">
        <f>ROUND(VLOOKUP(X165,角色属性总表!Y:AE,3,FALSE)/J165,0)</f>
        <v>70</v>
      </c>
      <c r="D165">
        <f>ROUND(VLOOKUP(X165,角色属性总表!AG:AI,3,FALSE)/角色属性总表!$C$35,0)</f>
        <v>188</v>
      </c>
      <c r="E165">
        <f t="shared" si="20"/>
        <v>707</v>
      </c>
      <c r="F165">
        <f t="shared" si="21"/>
        <v>17</v>
      </c>
      <c r="G165">
        <f t="shared" si="22"/>
        <v>10</v>
      </c>
      <c r="H165">
        <v>0</v>
      </c>
      <c r="I165">
        <f t="shared" si="27"/>
        <v>3</v>
      </c>
      <c r="J165">
        <f>VLOOKUP(AA165,角色间职业划分!P:AP,20,FALSE)</f>
        <v>11</v>
      </c>
      <c r="K165">
        <f>IF(X165=500,100,VLOOKUP(AA165,角色间职业划分!P:AP,22,FALSE))</f>
        <v>120</v>
      </c>
      <c r="L165">
        <f>IF(X165=500,K165,VLOOKUP(AA165,角色间职业划分!P:AP,23,FALSE))</f>
        <v>60</v>
      </c>
      <c r="M165">
        <f>VLOOKUP(AA165,角色间职业划分!P:AP,24,FALSE)</f>
        <v>0</v>
      </c>
      <c r="N165">
        <f>VLOOKUP(AA165,角色间职业划分!P:AP,14)*100</f>
        <v>95</v>
      </c>
      <c r="O165">
        <f>VLOOKUP(AA165,角色间职业划分!P:Z,9,FALSE)</f>
        <v>0</v>
      </c>
      <c r="P165">
        <f>VLOOKUP(AA165,角色间职业划分!P:AP,10,FALSE)</f>
        <v>0</v>
      </c>
      <c r="Q165">
        <f>VLOOKUP(AA165,角色间职业划分!P:AP,15,FALSE)</f>
        <v>0</v>
      </c>
      <c r="R165">
        <f>VLOOKUP(AA165,角色间职业划分!P:AP,16,FALSE)</f>
        <v>0</v>
      </c>
      <c r="S165">
        <f>VLOOKUP(AA165,角色间职业划分!P:AP,17,FALSE)</f>
        <v>0</v>
      </c>
      <c r="T165">
        <f>VLOOKUP(AA165,角色间职业划分!P:AP,18,FALSE)</f>
        <v>0</v>
      </c>
      <c r="U165">
        <f>VLOOKUP(AA165,角色间职业划分!P:AP,27,FALSE)</f>
        <v>0</v>
      </c>
      <c r="V165">
        <f t="shared" si="23"/>
        <v>4.9999999999999991</v>
      </c>
      <c r="W165">
        <f>VLOOKUP(AA165,角色间职业划分!P:Q,2,FALSE)</f>
        <v>3</v>
      </c>
      <c r="X165">
        <f t="shared" si="28"/>
        <v>60</v>
      </c>
      <c r="Y165">
        <f>INT(VLOOKUP(X165,角色属性总表!AG:AH,2,FALSE)*角色属性总表!$C$38)</f>
        <v>1260</v>
      </c>
      <c r="AA165">
        <f t="shared" si="29"/>
        <v>2</v>
      </c>
      <c r="AB165">
        <f>VLOOKUP(X165,角色属性总表!AG:AI,2,FALSE)*VLOOKUP(角色等级属性!AA165,角色间职业划分!P:AG,13,FALSE)/角色间职业划分!$AB$9</f>
        <v>1768.421052631579</v>
      </c>
      <c r="AC165">
        <f>VLOOKUP(X165,角色属性总表!AG:AI,3,FALSE)*VLOOKUP(AA165,角色间职业划分!P:AG,8,FALSE)/角色间职业划分!$W$9</f>
        <v>3276</v>
      </c>
      <c r="AD165">
        <f>VLOOKUP(AA165,角色间职业划分!P:AP,26,FALSE)</f>
        <v>0.4</v>
      </c>
      <c r="AE165">
        <f>VLOOKUP(X165,角色属性总表!I:Q,3,FALSE)</f>
        <v>564.48</v>
      </c>
      <c r="AF165">
        <f>VLOOKUP(AA165,角色间职业划分!P:AP,11,FALSE)</f>
        <v>0.35</v>
      </c>
      <c r="AG165">
        <f t="shared" si="24"/>
        <v>3269.4431377826704</v>
      </c>
      <c r="AH165">
        <f t="shared" si="25"/>
        <v>564</v>
      </c>
      <c r="AJ165">
        <f t="shared" si="26"/>
        <v>2705.4431377826704</v>
      </c>
      <c r="AK165">
        <v>161</v>
      </c>
    </row>
    <row r="166" spans="1:37" x14ac:dyDescent="0.15">
      <c r="A166">
        <v>162</v>
      </c>
      <c r="B166">
        <f>ROUND(VLOOKUP(X166,角色属性总表!AG:AI,2,FALSE)/角色属性总表!$C$34,0)</f>
        <v>183</v>
      </c>
      <c r="C166">
        <f>ROUND(VLOOKUP(X166,角色属性总表!Y:AE,3,FALSE)/J166,0)</f>
        <v>72</v>
      </c>
      <c r="D166">
        <f>ROUND(VLOOKUP(X166,角色属性总表!AG:AI,3,FALSE)/角色属性总表!$C$35,0)</f>
        <v>191</v>
      </c>
      <c r="E166">
        <f t="shared" si="20"/>
        <v>717</v>
      </c>
      <c r="F166">
        <f t="shared" si="21"/>
        <v>17</v>
      </c>
      <c r="G166">
        <f t="shared" si="22"/>
        <v>10</v>
      </c>
      <c r="H166">
        <v>0</v>
      </c>
      <c r="I166">
        <f t="shared" si="27"/>
        <v>3</v>
      </c>
      <c r="J166">
        <f>VLOOKUP(AA166,角色间职业划分!P:AP,20,FALSE)</f>
        <v>11</v>
      </c>
      <c r="K166">
        <f>IF(X166=500,100,VLOOKUP(AA166,角色间职业划分!P:AP,22,FALSE))</f>
        <v>120</v>
      </c>
      <c r="L166">
        <f>IF(X166=500,K166,VLOOKUP(AA166,角色间职业划分!P:AP,23,FALSE))</f>
        <v>60</v>
      </c>
      <c r="M166">
        <f>VLOOKUP(AA166,角色间职业划分!P:AP,24,FALSE)</f>
        <v>0</v>
      </c>
      <c r="N166">
        <f>VLOOKUP(AA166,角色间职业划分!P:AP,14)*100</f>
        <v>95</v>
      </c>
      <c r="O166">
        <f>VLOOKUP(AA166,角色间职业划分!P:Z,9,FALSE)</f>
        <v>0</v>
      </c>
      <c r="P166">
        <f>VLOOKUP(AA166,角色间职业划分!P:AP,10,FALSE)</f>
        <v>0</v>
      </c>
      <c r="Q166">
        <f>VLOOKUP(AA166,角色间职业划分!P:AP,15,FALSE)</f>
        <v>0</v>
      </c>
      <c r="R166">
        <f>VLOOKUP(AA166,角色间职业划分!P:AP,16,FALSE)</f>
        <v>0</v>
      </c>
      <c r="S166">
        <f>VLOOKUP(AA166,角色间职业划分!P:AP,17,FALSE)</f>
        <v>0</v>
      </c>
      <c r="T166">
        <f>VLOOKUP(AA166,角色间职业划分!P:AP,18,FALSE)</f>
        <v>0</v>
      </c>
      <c r="U166">
        <f>VLOOKUP(AA166,角色间职业划分!P:AP,27,FALSE)</f>
        <v>0</v>
      </c>
      <c r="V166">
        <f t="shared" si="23"/>
        <v>4.9999999999999991</v>
      </c>
      <c r="W166">
        <f>VLOOKUP(AA166,角色间职业划分!P:Q,2,FALSE)</f>
        <v>3</v>
      </c>
      <c r="X166">
        <f t="shared" si="28"/>
        <v>61</v>
      </c>
      <c r="Y166">
        <f>INT(VLOOKUP(X166,角色属性总表!AG:AH,2,FALSE)*角色属性总表!$C$38)</f>
        <v>1278</v>
      </c>
      <c r="AA166">
        <f t="shared" si="29"/>
        <v>2</v>
      </c>
      <c r="AB166">
        <f>VLOOKUP(X166,角色属性总表!AG:AI,2,FALSE)*VLOOKUP(角色等级属性!AA166,角色间职业划分!P:AG,13,FALSE)/角色间职业划分!$AB$9</f>
        <v>1793.6842105263158</v>
      </c>
      <c r="AC166">
        <f>VLOOKUP(X166,角色属性总表!AG:AI,3,FALSE)*VLOOKUP(AA166,角色间职业划分!P:AG,8,FALSE)/角色间职业划分!$W$9</f>
        <v>3322.8</v>
      </c>
      <c r="AD166">
        <f>VLOOKUP(AA166,角色间职业划分!P:AP,26,FALSE)</f>
        <v>0.4</v>
      </c>
      <c r="AE166">
        <f>VLOOKUP(X166,角色属性总表!I:Q,3,FALSE)</f>
        <v>572.54399999999998</v>
      </c>
      <c r="AF166">
        <f>VLOOKUP(AA166,角色间职业划分!P:AP,11,FALSE)</f>
        <v>0.35</v>
      </c>
      <c r="AG166">
        <f t="shared" si="24"/>
        <v>3359.960049987993</v>
      </c>
      <c r="AH166">
        <f t="shared" si="25"/>
        <v>573</v>
      </c>
      <c r="AJ166">
        <f t="shared" si="26"/>
        <v>2786.960049987993</v>
      </c>
      <c r="AK166">
        <v>162</v>
      </c>
    </row>
    <row r="167" spans="1:37" x14ac:dyDescent="0.15">
      <c r="A167">
        <v>163</v>
      </c>
      <c r="B167">
        <f>ROUND(VLOOKUP(X167,角色属性总表!AG:AI,2,FALSE)/角色属性总表!$C$34,0)</f>
        <v>185</v>
      </c>
      <c r="C167">
        <f>ROUND(VLOOKUP(X167,角色属性总表!Y:AE,3,FALSE)/J167,0)</f>
        <v>74</v>
      </c>
      <c r="D167">
        <f>ROUND(VLOOKUP(X167,角色属性总表!AG:AI,3,FALSE)/角色属性总表!$C$35,0)</f>
        <v>194</v>
      </c>
      <c r="E167">
        <f t="shared" si="20"/>
        <v>727</v>
      </c>
      <c r="F167">
        <f t="shared" si="21"/>
        <v>17</v>
      </c>
      <c r="G167">
        <f t="shared" si="22"/>
        <v>10</v>
      </c>
      <c r="H167">
        <v>0</v>
      </c>
      <c r="I167">
        <f t="shared" si="27"/>
        <v>3</v>
      </c>
      <c r="J167">
        <f>VLOOKUP(AA167,角色间职业划分!P:AP,20,FALSE)</f>
        <v>11</v>
      </c>
      <c r="K167">
        <f>IF(X167=500,100,VLOOKUP(AA167,角色间职业划分!P:AP,22,FALSE))</f>
        <v>120</v>
      </c>
      <c r="L167">
        <f>IF(X167=500,K167,VLOOKUP(AA167,角色间职业划分!P:AP,23,FALSE))</f>
        <v>60</v>
      </c>
      <c r="M167">
        <f>VLOOKUP(AA167,角色间职业划分!P:AP,24,FALSE)</f>
        <v>0</v>
      </c>
      <c r="N167">
        <f>VLOOKUP(AA167,角色间职业划分!P:AP,14)*100</f>
        <v>95</v>
      </c>
      <c r="O167">
        <f>VLOOKUP(AA167,角色间职业划分!P:Z,9,FALSE)</f>
        <v>0</v>
      </c>
      <c r="P167">
        <f>VLOOKUP(AA167,角色间职业划分!P:AP,10,FALSE)</f>
        <v>0</v>
      </c>
      <c r="Q167">
        <f>VLOOKUP(AA167,角色间职业划分!P:AP,15,FALSE)</f>
        <v>0</v>
      </c>
      <c r="R167">
        <f>VLOOKUP(AA167,角色间职业划分!P:AP,16,FALSE)</f>
        <v>0</v>
      </c>
      <c r="S167">
        <f>VLOOKUP(AA167,角色间职业划分!P:AP,17,FALSE)</f>
        <v>0</v>
      </c>
      <c r="T167">
        <f>VLOOKUP(AA167,角色间职业划分!P:AP,18,FALSE)</f>
        <v>0</v>
      </c>
      <c r="U167">
        <f>VLOOKUP(AA167,角色间职业划分!P:AP,27,FALSE)</f>
        <v>0</v>
      </c>
      <c r="V167">
        <f t="shared" si="23"/>
        <v>4.9999999999999991</v>
      </c>
      <c r="W167">
        <f>VLOOKUP(AA167,角色间职业划分!P:Q,2,FALSE)</f>
        <v>3</v>
      </c>
      <c r="X167">
        <f t="shared" si="28"/>
        <v>62</v>
      </c>
      <c r="Y167">
        <f>INT(VLOOKUP(X167,角色属性总表!AG:AH,2,FALSE)*角色属性总表!$C$38)</f>
        <v>1296</v>
      </c>
      <c r="AA167">
        <f t="shared" si="29"/>
        <v>2</v>
      </c>
      <c r="AB167">
        <f>VLOOKUP(X167,角色属性总表!AG:AI,2,FALSE)*VLOOKUP(角色等级属性!AA167,角色间职业划分!P:AG,13,FALSE)/角色间职业划分!$AB$9</f>
        <v>1818.9473684210527</v>
      </c>
      <c r="AC167">
        <f>VLOOKUP(X167,角色属性总表!AG:AI,3,FALSE)*VLOOKUP(AA167,角色间职业划分!P:AG,8,FALSE)/角色间职业划分!$W$9</f>
        <v>3369.6000000000004</v>
      </c>
      <c r="AD167">
        <f>VLOOKUP(AA167,角色间职业划分!P:AP,26,FALSE)</f>
        <v>0.4</v>
      </c>
      <c r="AE167">
        <f>VLOOKUP(X167,角色属性总表!I:Q,3,FALSE)</f>
        <v>580.60800000000006</v>
      </c>
      <c r="AF167">
        <f>VLOOKUP(AA167,角色间职业划分!P:AP,11,FALSE)</f>
        <v>0.35</v>
      </c>
      <c r="AG167">
        <f t="shared" si="24"/>
        <v>3451.5418727167485</v>
      </c>
      <c r="AH167">
        <f t="shared" si="25"/>
        <v>582</v>
      </c>
      <c r="AJ167">
        <f t="shared" si="26"/>
        <v>2869.5418727167485</v>
      </c>
      <c r="AK167">
        <v>163</v>
      </c>
    </row>
    <row r="168" spans="1:37" x14ac:dyDescent="0.15">
      <c r="A168">
        <v>164</v>
      </c>
      <c r="B168">
        <f>ROUND(VLOOKUP(X168,角色属性总表!AG:AI,2,FALSE)/角色属性总表!$C$34,0)</f>
        <v>188</v>
      </c>
      <c r="C168">
        <f>ROUND(VLOOKUP(X168,角色属性总表!Y:AE,3,FALSE)/J168,0)</f>
        <v>76</v>
      </c>
      <c r="D168">
        <f>ROUND(VLOOKUP(X168,角色属性总表!AG:AI,3,FALSE)/角色属性总表!$C$35,0)</f>
        <v>196</v>
      </c>
      <c r="E168">
        <f t="shared" si="20"/>
        <v>737</v>
      </c>
      <c r="F168">
        <f t="shared" si="21"/>
        <v>17</v>
      </c>
      <c r="G168">
        <f t="shared" si="22"/>
        <v>10</v>
      </c>
      <c r="H168">
        <v>0</v>
      </c>
      <c r="I168">
        <f t="shared" si="27"/>
        <v>3</v>
      </c>
      <c r="J168">
        <f>VLOOKUP(AA168,角色间职业划分!P:AP,20,FALSE)</f>
        <v>11</v>
      </c>
      <c r="K168">
        <f>IF(X168=500,100,VLOOKUP(AA168,角色间职业划分!P:AP,22,FALSE))</f>
        <v>120</v>
      </c>
      <c r="L168">
        <f>IF(X168=500,K168,VLOOKUP(AA168,角色间职业划分!P:AP,23,FALSE))</f>
        <v>60</v>
      </c>
      <c r="M168">
        <f>VLOOKUP(AA168,角色间职业划分!P:AP,24,FALSE)</f>
        <v>0</v>
      </c>
      <c r="N168">
        <f>VLOOKUP(AA168,角色间职业划分!P:AP,14)*100</f>
        <v>95</v>
      </c>
      <c r="O168">
        <f>VLOOKUP(AA168,角色间职业划分!P:Z,9,FALSE)</f>
        <v>0</v>
      </c>
      <c r="P168">
        <f>VLOOKUP(AA168,角色间职业划分!P:AP,10,FALSE)</f>
        <v>0</v>
      </c>
      <c r="Q168">
        <f>VLOOKUP(AA168,角色间职业划分!P:AP,15,FALSE)</f>
        <v>0</v>
      </c>
      <c r="R168">
        <f>VLOOKUP(AA168,角色间职业划分!P:AP,16,FALSE)</f>
        <v>0</v>
      </c>
      <c r="S168">
        <f>VLOOKUP(AA168,角色间职业划分!P:AP,17,FALSE)</f>
        <v>0</v>
      </c>
      <c r="T168">
        <f>VLOOKUP(AA168,角色间职业划分!P:AP,18,FALSE)</f>
        <v>0</v>
      </c>
      <c r="U168">
        <f>VLOOKUP(AA168,角色间职业划分!P:AP,27,FALSE)</f>
        <v>0</v>
      </c>
      <c r="V168">
        <f t="shared" si="23"/>
        <v>4.9999999999999991</v>
      </c>
      <c r="W168">
        <f>VLOOKUP(AA168,角色间职业划分!P:Q,2,FALSE)</f>
        <v>3</v>
      </c>
      <c r="X168">
        <f t="shared" si="28"/>
        <v>63</v>
      </c>
      <c r="Y168">
        <f>INT(VLOOKUP(X168,角色属性总表!AG:AH,2,FALSE)*角色属性总表!$C$38)</f>
        <v>1314</v>
      </c>
      <c r="AA168">
        <f t="shared" si="29"/>
        <v>2</v>
      </c>
      <c r="AB168">
        <f>VLOOKUP(X168,角色属性总表!AG:AI,2,FALSE)*VLOOKUP(角色等级属性!AA168,角色间职业划分!P:AG,13,FALSE)/角色间职业划分!$AB$9</f>
        <v>1844.2105263157896</v>
      </c>
      <c r="AC168">
        <f>VLOOKUP(X168,角色属性总表!AG:AI,3,FALSE)*VLOOKUP(AA168,角色间职业划分!P:AG,8,FALSE)/角色间职业划分!$W$9</f>
        <v>3416.3999999999996</v>
      </c>
      <c r="AD168">
        <f>VLOOKUP(AA168,角色间职业划分!P:AP,26,FALSE)</f>
        <v>0.4</v>
      </c>
      <c r="AE168">
        <f>VLOOKUP(X168,角色属性总表!I:Q,3,FALSE)</f>
        <v>588.67200000000003</v>
      </c>
      <c r="AF168">
        <f>VLOOKUP(AA168,角色间职业划分!P:AP,11,FALSE)</f>
        <v>0.35</v>
      </c>
      <c r="AG168">
        <f t="shared" si="24"/>
        <v>3544.1872024515219</v>
      </c>
      <c r="AH168">
        <f t="shared" si="25"/>
        <v>588</v>
      </c>
      <c r="AJ168">
        <f t="shared" si="26"/>
        <v>2956.1872024515219</v>
      </c>
      <c r="AK168">
        <v>164</v>
      </c>
    </row>
    <row r="169" spans="1:37" x14ac:dyDescent="0.15">
      <c r="A169">
        <v>165</v>
      </c>
      <c r="B169">
        <f>ROUND(VLOOKUP(X169,角色属性总表!AG:AI,2,FALSE)/角色属性总表!$C$34,0)</f>
        <v>190</v>
      </c>
      <c r="C169">
        <f>ROUND(VLOOKUP(X169,角色属性总表!Y:AE,3,FALSE)/J169,0)</f>
        <v>78</v>
      </c>
      <c r="D169">
        <f>ROUND(VLOOKUP(X169,角色属性总表!AG:AI,3,FALSE)/角色属性总表!$C$35,0)</f>
        <v>199</v>
      </c>
      <c r="E169">
        <f t="shared" si="20"/>
        <v>747</v>
      </c>
      <c r="F169">
        <f t="shared" si="21"/>
        <v>17</v>
      </c>
      <c r="G169">
        <f t="shared" si="22"/>
        <v>10</v>
      </c>
      <c r="H169">
        <v>0</v>
      </c>
      <c r="I169">
        <f t="shared" si="27"/>
        <v>3</v>
      </c>
      <c r="J169">
        <f>VLOOKUP(AA169,角色间职业划分!P:AP,20,FALSE)</f>
        <v>11</v>
      </c>
      <c r="K169">
        <f>IF(X169=500,100,VLOOKUP(AA169,角色间职业划分!P:AP,22,FALSE))</f>
        <v>120</v>
      </c>
      <c r="L169">
        <f>IF(X169=500,K169,VLOOKUP(AA169,角色间职业划分!P:AP,23,FALSE))</f>
        <v>60</v>
      </c>
      <c r="M169">
        <f>VLOOKUP(AA169,角色间职业划分!P:AP,24,FALSE)</f>
        <v>0</v>
      </c>
      <c r="N169">
        <f>VLOOKUP(AA169,角色间职业划分!P:AP,14)*100</f>
        <v>95</v>
      </c>
      <c r="O169">
        <f>VLOOKUP(AA169,角色间职业划分!P:Z,9,FALSE)</f>
        <v>0</v>
      </c>
      <c r="P169">
        <f>VLOOKUP(AA169,角色间职业划分!P:AP,10,FALSE)</f>
        <v>0</v>
      </c>
      <c r="Q169">
        <f>VLOOKUP(AA169,角色间职业划分!P:AP,15,FALSE)</f>
        <v>0</v>
      </c>
      <c r="R169">
        <f>VLOOKUP(AA169,角色间职业划分!P:AP,16,FALSE)</f>
        <v>0</v>
      </c>
      <c r="S169">
        <f>VLOOKUP(AA169,角色间职业划分!P:AP,17,FALSE)</f>
        <v>0</v>
      </c>
      <c r="T169">
        <f>VLOOKUP(AA169,角色间职业划分!P:AP,18,FALSE)</f>
        <v>0</v>
      </c>
      <c r="U169">
        <f>VLOOKUP(AA169,角色间职业划分!P:AP,27,FALSE)</f>
        <v>0</v>
      </c>
      <c r="V169">
        <f t="shared" si="23"/>
        <v>4.9999999999999991</v>
      </c>
      <c r="W169">
        <f>VLOOKUP(AA169,角色间职业划分!P:Q,2,FALSE)</f>
        <v>3</v>
      </c>
      <c r="X169">
        <f t="shared" si="28"/>
        <v>64</v>
      </c>
      <c r="Y169">
        <f>INT(VLOOKUP(X169,角色属性总表!AG:AH,2,FALSE)*角色属性总表!$C$38)</f>
        <v>1332</v>
      </c>
      <c r="AA169">
        <f t="shared" si="29"/>
        <v>2</v>
      </c>
      <c r="AB169">
        <f>VLOOKUP(X169,角色属性总表!AG:AI,2,FALSE)*VLOOKUP(角色等级属性!AA169,角色间职业划分!P:AG,13,FALSE)/角色间职业划分!$AB$9</f>
        <v>1869.4736842105265</v>
      </c>
      <c r="AC169">
        <f>VLOOKUP(X169,角色属性总表!AG:AI,3,FALSE)*VLOOKUP(AA169,角色间职业划分!P:AG,8,FALSE)/角色间职业划分!$W$9</f>
        <v>3463.2</v>
      </c>
      <c r="AD169">
        <f>VLOOKUP(AA169,角色间职业划分!P:AP,26,FALSE)</f>
        <v>0.4</v>
      </c>
      <c r="AE169">
        <f>VLOOKUP(X169,角色属性总表!I:Q,3,FALSE)</f>
        <v>596.73599999999999</v>
      </c>
      <c r="AF169">
        <f>VLOOKUP(AA169,角色间职业划分!P:AP,11,FALSE)</f>
        <v>0.35</v>
      </c>
      <c r="AG169">
        <f t="shared" si="24"/>
        <v>3637.8947368421054</v>
      </c>
      <c r="AH169">
        <f t="shared" si="25"/>
        <v>597</v>
      </c>
      <c r="AJ169">
        <f t="shared" si="26"/>
        <v>3040.8947368421054</v>
      </c>
      <c r="AK169">
        <v>165</v>
      </c>
    </row>
    <row r="170" spans="1:37" x14ac:dyDescent="0.15">
      <c r="A170">
        <v>166</v>
      </c>
      <c r="B170">
        <f>ROUND(VLOOKUP(X170,角色属性总表!AG:AI,2,FALSE)/角色属性总表!$C$34,0)</f>
        <v>193</v>
      </c>
      <c r="C170">
        <f>ROUND(VLOOKUP(X170,角色属性总表!Y:AE,3,FALSE)/J170,0)</f>
        <v>79</v>
      </c>
      <c r="D170">
        <f>ROUND(VLOOKUP(X170,角色属性总表!AG:AI,3,FALSE)/角色属性总表!$C$35,0)</f>
        <v>202</v>
      </c>
      <c r="E170">
        <f t="shared" si="20"/>
        <v>757</v>
      </c>
      <c r="F170">
        <f t="shared" si="21"/>
        <v>17</v>
      </c>
      <c r="G170">
        <f t="shared" si="22"/>
        <v>10</v>
      </c>
      <c r="H170">
        <v>0</v>
      </c>
      <c r="I170">
        <f t="shared" si="27"/>
        <v>3</v>
      </c>
      <c r="J170">
        <f>VLOOKUP(AA170,角色间职业划分!P:AP,20,FALSE)</f>
        <v>11</v>
      </c>
      <c r="K170">
        <f>IF(X170=500,100,VLOOKUP(AA170,角色间职业划分!P:AP,22,FALSE))</f>
        <v>120</v>
      </c>
      <c r="L170">
        <f>IF(X170=500,K170,VLOOKUP(AA170,角色间职业划分!P:AP,23,FALSE))</f>
        <v>60</v>
      </c>
      <c r="M170">
        <f>VLOOKUP(AA170,角色间职业划分!P:AP,24,FALSE)</f>
        <v>0</v>
      </c>
      <c r="N170">
        <f>VLOOKUP(AA170,角色间职业划分!P:AP,14)*100</f>
        <v>95</v>
      </c>
      <c r="O170">
        <f>VLOOKUP(AA170,角色间职业划分!P:Z,9,FALSE)</f>
        <v>0</v>
      </c>
      <c r="P170">
        <f>VLOOKUP(AA170,角色间职业划分!P:AP,10,FALSE)</f>
        <v>0</v>
      </c>
      <c r="Q170">
        <f>VLOOKUP(AA170,角色间职业划分!P:AP,15,FALSE)</f>
        <v>0</v>
      </c>
      <c r="R170">
        <f>VLOOKUP(AA170,角色间职业划分!P:AP,16,FALSE)</f>
        <v>0</v>
      </c>
      <c r="S170">
        <f>VLOOKUP(AA170,角色间职业划分!P:AP,17,FALSE)</f>
        <v>0</v>
      </c>
      <c r="T170">
        <f>VLOOKUP(AA170,角色间职业划分!P:AP,18,FALSE)</f>
        <v>0</v>
      </c>
      <c r="U170">
        <f>VLOOKUP(AA170,角色间职业划分!P:AP,27,FALSE)</f>
        <v>0</v>
      </c>
      <c r="V170">
        <f t="shared" si="23"/>
        <v>4.9999999999999991</v>
      </c>
      <c r="W170">
        <f>VLOOKUP(AA170,角色间职业划分!P:Q,2,FALSE)</f>
        <v>3</v>
      </c>
      <c r="X170">
        <f t="shared" si="28"/>
        <v>65</v>
      </c>
      <c r="Y170">
        <f>INT(VLOOKUP(X170,角色属性总表!AG:AH,2,FALSE)*角色属性总表!$C$38)</f>
        <v>1350</v>
      </c>
      <c r="AA170">
        <f t="shared" si="29"/>
        <v>2</v>
      </c>
      <c r="AB170">
        <f>VLOOKUP(X170,角色属性总表!AG:AI,2,FALSE)*VLOOKUP(角色等级属性!AA170,角色间职业划分!P:AG,13,FALSE)/角色间职业划分!$AB$9</f>
        <v>1894.7368421052633</v>
      </c>
      <c r="AC170">
        <f>VLOOKUP(X170,角色属性总表!AG:AI,3,FALSE)*VLOOKUP(AA170,角色间职业划分!P:AG,8,FALSE)/角色间职业划分!$W$9</f>
        <v>3510</v>
      </c>
      <c r="AD170">
        <f>VLOOKUP(AA170,角色间职业划分!P:AP,26,FALSE)</f>
        <v>0.4</v>
      </c>
      <c r="AE170">
        <f>VLOOKUP(X170,角色属性总表!I:Q,3,FALSE)</f>
        <v>604.79999999999995</v>
      </c>
      <c r="AF170">
        <f>VLOOKUP(AA170,角色间职业划分!P:AP,11,FALSE)</f>
        <v>0.35</v>
      </c>
      <c r="AG170">
        <f t="shared" si="24"/>
        <v>3732.663271006682</v>
      </c>
      <c r="AH170">
        <f t="shared" si="25"/>
        <v>606</v>
      </c>
      <c r="AJ170">
        <f t="shared" si="26"/>
        <v>3126.663271006682</v>
      </c>
      <c r="AK170">
        <v>166</v>
      </c>
    </row>
    <row r="171" spans="1:37" x14ac:dyDescent="0.15">
      <c r="A171">
        <v>167</v>
      </c>
      <c r="B171">
        <f>ROUND(VLOOKUP(X171,角色属性总表!AG:AI,2,FALSE)/角色属性总表!$C$34,0)</f>
        <v>195</v>
      </c>
      <c r="C171">
        <f>ROUND(VLOOKUP(X171,角色属性总表!Y:AE,3,FALSE)/J171,0)</f>
        <v>81</v>
      </c>
      <c r="D171">
        <f>ROUND(VLOOKUP(X171,角色属性总表!AG:AI,3,FALSE)/角色属性总表!$C$35,0)</f>
        <v>204</v>
      </c>
      <c r="E171">
        <f t="shared" si="20"/>
        <v>768</v>
      </c>
      <c r="F171">
        <f t="shared" si="21"/>
        <v>17</v>
      </c>
      <c r="G171">
        <f t="shared" si="22"/>
        <v>10</v>
      </c>
      <c r="H171">
        <v>0</v>
      </c>
      <c r="I171">
        <f t="shared" si="27"/>
        <v>3</v>
      </c>
      <c r="J171">
        <f>VLOOKUP(AA171,角色间职业划分!P:AP,20,FALSE)</f>
        <v>11</v>
      </c>
      <c r="K171">
        <f>IF(X171=500,100,VLOOKUP(AA171,角色间职业划分!P:AP,22,FALSE))</f>
        <v>120</v>
      </c>
      <c r="L171">
        <f>IF(X171=500,K171,VLOOKUP(AA171,角色间职业划分!P:AP,23,FALSE))</f>
        <v>60</v>
      </c>
      <c r="M171">
        <f>VLOOKUP(AA171,角色间职业划分!P:AP,24,FALSE)</f>
        <v>0</v>
      </c>
      <c r="N171">
        <f>VLOOKUP(AA171,角色间职业划分!P:AP,14)*100</f>
        <v>95</v>
      </c>
      <c r="O171">
        <f>VLOOKUP(AA171,角色间职业划分!P:Z,9,FALSE)</f>
        <v>0</v>
      </c>
      <c r="P171">
        <f>VLOOKUP(AA171,角色间职业划分!P:AP,10,FALSE)</f>
        <v>0</v>
      </c>
      <c r="Q171">
        <f>VLOOKUP(AA171,角色间职业划分!P:AP,15,FALSE)</f>
        <v>0</v>
      </c>
      <c r="R171">
        <f>VLOOKUP(AA171,角色间职业划分!P:AP,16,FALSE)</f>
        <v>0</v>
      </c>
      <c r="S171">
        <f>VLOOKUP(AA171,角色间职业划分!P:AP,17,FALSE)</f>
        <v>0</v>
      </c>
      <c r="T171">
        <f>VLOOKUP(AA171,角色间职业划分!P:AP,18,FALSE)</f>
        <v>0</v>
      </c>
      <c r="U171">
        <f>VLOOKUP(AA171,角色间职业划分!P:AP,27,FALSE)</f>
        <v>0</v>
      </c>
      <c r="V171">
        <f t="shared" si="23"/>
        <v>4.9999999999999991</v>
      </c>
      <c r="W171">
        <f>VLOOKUP(AA171,角色间职业划分!P:Q,2,FALSE)</f>
        <v>3</v>
      </c>
      <c r="X171">
        <f t="shared" si="28"/>
        <v>66</v>
      </c>
      <c r="Y171">
        <f>INT(VLOOKUP(X171,角色属性总表!AG:AH,2,FALSE)*角色属性总表!$C$38)</f>
        <v>1368</v>
      </c>
      <c r="AA171">
        <f t="shared" si="29"/>
        <v>2</v>
      </c>
      <c r="AB171">
        <f>VLOOKUP(X171,角色属性总表!AG:AI,2,FALSE)*VLOOKUP(角色等级属性!AA171,角色间职业划分!P:AG,13,FALSE)/角色间职业划分!$AB$9</f>
        <v>1920</v>
      </c>
      <c r="AC171">
        <f>VLOOKUP(X171,角色属性总表!AG:AI,3,FALSE)*VLOOKUP(AA171,角色间职业划分!P:AG,8,FALSE)/角色间职业划分!$W$9</f>
        <v>3556.8</v>
      </c>
      <c r="AD171">
        <f>VLOOKUP(AA171,角色间职业划分!P:AP,26,FALSE)</f>
        <v>0.4</v>
      </c>
      <c r="AE171">
        <f>VLOOKUP(X171,角色属性总表!I:Q,3,FALSE)</f>
        <v>612.86399999999992</v>
      </c>
      <c r="AF171">
        <f>VLOOKUP(AA171,角色间职业划分!P:AP,11,FALSE)</f>
        <v>0.35</v>
      </c>
      <c r="AG171">
        <f t="shared" si="24"/>
        <v>3828.4916940381204</v>
      </c>
      <c r="AH171">
        <f t="shared" si="25"/>
        <v>612</v>
      </c>
      <c r="AJ171">
        <f t="shared" si="26"/>
        <v>3216.4916940381204</v>
      </c>
      <c r="AK171">
        <v>167</v>
      </c>
    </row>
    <row r="172" spans="1:37" x14ac:dyDescent="0.15">
      <c r="A172">
        <v>168</v>
      </c>
      <c r="B172">
        <f>ROUND(VLOOKUP(X172,角色属性总表!AG:AI,2,FALSE)/角色属性总表!$C$34,0)</f>
        <v>198</v>
      </c>
      <c r="C172">
        <f>ROUND(VLOOKUP(X172,角色属性总表!Y:AE,3,FALSE)/J172,0)</f>
        <v>83</v>
      </c>
      <c r="D172">
        <f>ROUND(VLOOKUP(X172,角色属性总表!AG:AI,3,FALSE)/角色属性总表!$C$35,0)</f>
        <v>207</v>
      </c>
      <c r="E172">
        <f t="shared" si="20"/>
        <v>778</v>
      </c>
      <c r="F172">
        <f t="shared" si="21"/>
        <v>17</v>
      </c>
      <c r="G172">
        <f t="shared" si="22"/>
        <v>10</v>
      </c>
      <c r="H172">
        <v>0</v>
      </c>
      <c r="I172">
        <f t="shared" si="27"/>
        <v>3</v>
      </c>
      <c r="J172">
        <f>VLOOKUP(AA172,角色间职业划分!P:AP,20,FALSE)</f>
        <v>11</v>
      </c>
      <c r="K172">
        <f>IF(X172=500,100,VLOOKUP(AA172,角色间职业划分!P:AP,22,FALSE))</f>
        <v>120</v>
      </c>
      <c r="L172">
        <f>IF(X172=500,K172,VLOOKUP(AA172,角色间职业划分!P:AP,23,FALSE))</f>
        <v>60</v>
      </c>
      <c r="M172">
        <f>VLOOKUP(AA172,角色间职业划分!P:AP,24,FALSE)</f>
        <v>0</v>
      </c>
      <c r="N172">
        <f>VLOOKUP(AA172,角色间职业划分!P:AP,14)*100</f>
        <v>95</v>
      </c>
      <c r="O172">
        <f>VLOOKUP(AA172,角色间职业划分!P:Z,9,FALSE)</f>
        <v>0</v>
      </c>
      <c r="P172">
        <f>VLOOKUP(AA172,角色间职业划分!P:AP,10,FALSE)</f>
        <v>0</v>
      </c>
      <c r="Q172">
        <f>VLOOKUP(AA172,角色间职业划分!P:AP,15,FALSE)</f>
        <v>0</v>
      </c>
      <c r="R172">
        <f>VLOOKUP(AA172,角色间职业划分!P:AP,16,FALSE)</f>
        <v>0</v>
      </c>
      <c r="S172">
        <f>VLOOKUP(AA172,角色间职业划分!P:AP,17,FALSE)</f>
        <v>0</v>
      </c>
      <c r="T172">
        <f>VLOOKUP(AA172,角色间职业划分!P:AP,18,FALSE)</f>
        <v>0</v>
      </c>
      <c r="U172">
        <f>VLOOKUP(AA172,角色间职业划分!P:AP,27,FALSE)</f>
        <v>0</v>
      </c>
      <c r="V172">
        <f t="shared" si="23"/>
        <v>4.9999999999999991</v>
      </c>
      <c r="W172">
        <f>VLOOKUP(AA172,角色间职业划分!P:Q,2,FALSE)</f>
        <v>3</v>
      </c>
      <c r="X172">
        <f t="shared" si="28"/>
        <v>67</v>
      </c>
      <c r="Y172">
        <f>INT(VLOOKUP(X172,角色属性总表!AG:AH,2,FALSE)*角色属性总表!$C$38)</f>
        <v>1386</v>
      </c>
      <c r="AA172">
        <f t="shared" si="29"/>
        <v>2</v>
      </c>
      <c r="AB172">
        <f>VLOOKUP(X172,角色属性总表!AG:AI,2,FALSE)*VLOOKUP(角色等级属性!AA172,角色间职业划分!P:AG,13,FALSE)/角色间职业划分!$AB$9</f>
        <v>1945.2631578947369</v>
      </c>
      <c r="AC172">
        <f>VLOOKUP(X172,角色属性总表!AG:AI,3,FALSE)*VLOOKUP(AA172,角色间职业划分!P:AG,8,FALSE)/角色间职业划分!$W$9</f>
        <v>3603.6000000000004</v>
      </c>
      <c r="AD172">
        <f>VLOOKUP(AA172,角色间职业划分!P:AP,26,FALSE)</f>
        <v>0.4</v>
      </c>
      <c r="AE172">
        <f>VLOOKUP(X172,角色属性总表!I:Q,3,FALSE)</f>
        <v>620.92800000000011</v>
      </c>
      <c r="AF172">
        <f>VLOOKUP(AA172,角色间职业划分!P:AP,11,FALSE)</f>
        <v>0.35</v>
      </c>
      <c r="AG172">
        <f t="shared" si="24"/>
        <v>3925.3789857012366</v>
      </c>
      <c r="AH172">
        <f t="shared" si="25"/>
        <v>621</v>
      </c>
      <c r="AJ172">
        <f t="shared" si="26"/>
        <v>3304.3789857012366</v>
      </c>
      <c r="AK172">
        <v>168</v>
      </c>
    </row>
    <row r="173" spans="1:37" x14ac:dyDescent="0.15">
      <c r="A173">
        <v>169</v>
      </c>
      <c r="B173">
        <f>ROUND(VLOOKUP(X173,角色属性总表!AG:AI,2,FALSE)/角色属性总表!$C$34,0)</f>
        <v>201</v>
      </c>
      <c r="C173">
        <f>ROUND(VLOOKUP(X173,角色属性总表!Y:AE,3,FALSE)/J173,0)</f>
        <v>85</v>
      </c>
      <c r="D173">
        <f>ROUND(VLOOKUP(X173,角色属性总表!AG:AI,3,FALSE)/角色属性总表!$C$35,0)</f>
        <v>210</v>
      </c>
      <c r="E173">
        <f t="shared" si="20"/>
        <v>788</v>
      </c>
      <c r="F173">
        <f t="shared" si="21"/>
        <v>17</v>
      </c>
      <c r="G173">
        <f t="shared" si="22"/>
        <v>10</v>
      </c>
      <c r="H173">
        <v>0</v>
      </c>
      <c r="I173">
        <f t="shared" si="27"/>
        <v>3</v>
      </c>
      <c r="J173">
        <f>VLOOKUP(AA173,角色间职业划分!P:AP,20,FALSE)</f>
        <v>11</v>
      </c>
      <c r="K173">
        <f>IF(X173=500,100,VLOOKUP(AA173,角色间职业划分!P:AP,22,FALSE))</f>
        <v>120</v>
      </c>
      <c r="L173">
        <f>IF(X173=500,K173,VLOOKUP(AA173,角色间职业划分!P:AP,23,FALSE))</f>
        <v>60</v>
      </c>
      <c r="M173">
        <f>VLOOKUP(AA173,角色间职业划分!P:AP,24,FALSE)</f>
        <v>0</v>
      </c>
      <c r="N173">
        <f>VLOOKUP(AA173,角色间职业划分!P:AP,14)*100</f>
        <v>95</v>
      </c>
      <c r="O173">
        <f>VLOOKUP(AA173,角色间职业划分!P:Z,9,FALSE)</f>
        <v>0</v>
      </c>
      <c r="P173">
        <f>VLOOKUP(AA173,角色间职业划分!P:AP,10,FALSE)</f>
        <v>0</v>
      </c>
      <c r="Q173">
        <f>VLOOKUP(AA173,角色间职业划分!P:AP,15,FALSE)</f>
        <v>0</v>
      </c>
      <c r="R173">
        <f>VLOOKUP(AA173,角色间职业划分!P:AP,16,FALSE)</f>
        <v>0</v>
      </c>
      <c r="S173">
        <f>VLOOKUP(AA173,角色间职业划分!P:AP,17,FALSE)</f>
        <v>0</v>
      </c>
      <c r="T173">
        <f>VLOOKUP(AA173,角色间职业划分!P:AP,18,FALSE)</f>
        <v>0</v>
      </c>
      <c r="U173">
        <f>VLOOKUP(AA173,角色间职业划分!P:AP,27,FALSE)</f>
        <v>0</v>
      </c>
      <c r="V173">
        <f t="shared" si="23"/>
        <v>4.9999999999999991</v>
      </c>
      <c r="W173">
        <f>VLOOKUP(AA173,角色间职业划分!P:Q,2,FALSE)</f>
        <v>3</v>
      </c>
      <c r="X173">
        <f t="shared" si="28"/>
        <v>68</v>
      </c>
      <c r="Y173">
        <f>INT(VLOOKUP(X173,角色属性总表!AG:AH,2,FALSE)*角色属性总表!$C$38)</f>
        <v>1404</v>
      </c>
      <c r="AA173">
        <f t="shared" si="29"/>
        <v>2</v>
      </c>
      <c r="AB173">
        <f>VLOOKUP(X173,角色属性总表!AG:AI,2,FALSE)*VLOOKUP(角色等级属性!AA173,角色间职业划分!P:AG,13,FALSE)/角色间职业划分!$AB$9</f>
        <v>1970.5263157894738</v>
      </c>
      <c r="AC173">
        <f>VLOOKUP(X173,角色属性总表!AG:AI,3,FALSE)*VLOOKUP(AA173,角色间职业划分!P:AG,8,FALSE)/角色间职业划分!$W$9</f>
        <v>3650.3999999999996</v>
      </c>
      <c r="AD173">
        <f>VLOOKUP(AA173,角色间职业划分!P:AP,26,FALSE)</f>
        <v>0.4</v>
      </c>
      <c r="AE173">
        <f>VLOOKUP(X173,角色属性总表!I:Q,3,FALSE)</f>
        <v>628.99199999999996</v>
      </c>
      <c r="AF173">
        <f>VLOOKUP(AA173,角色间职业划分!P:AP,11,FALSE)</f>
        <v>0.35</v>
      </c>
      <c r="AG173">
        <f t="shared" si="24"/>
        <v>4023.3242133080626</v>
      </c>
      <c r="AH173">
        <f t="shared" si="25"/>
        <v>630</v>
      </c>
      <c r="AJ173">
        <f t="shared" si="26"/>
        <v>3393.3242133080626</v>
      </c>
      <c r="AK173">
        <v>169</v>
      </c>
    </row>
    <row r="174" spans="1:37" x14ac:dyDescent="0.15">
      <c r="A174">
        <v>170</v>
      </c>
      <c r="B174">
        <f>ROUND(VLOOKUP(X174,角色属性总表!AG:AI,2,FALSE)/角色属性总表!$C$34,0)</f>
        <v>203</v>
      </c>
      <c r="C174">
        <f>ROUND(VLOOKUP(X174,角色属性总表!Y:AE,3,FALSE)/J174,0)</f>
        <v>87</v>
      </c>
      <c r="D174">
        <f>ROUND(VLOOKUP(X174,角色属性总表!AG:AI,3,FALSE)/角色属性总表!$C$35,0)</f>
        <v>212</v>
      </c>
      <c r="E174">
        <f t="shared" si="20"/>
        <v>798</v>
      </c>
      <c r="F174">
        <f t="shared" si="21"/>
        <v>17</v>
      </c>
      <c r="G174">
        <f t="shared" si="22"/>
        <v>10</v>
      </c>
      <c r="H174">
        <v>0</v>
      </c>
      <c r="I174">
        <f t="shared" si="27"/>
        <v>3</v>
      </c>
      <c r="J174">
        <f>VLOOKUP(AA174,角色间职业划分!P:AP,20,FALSE)</f>
        <v>11</v>
      </c>
      <c r="K174">
        <f>IF(X174=500,100,VLOOKUP(AA174,角色间职业划分!P:AP,22,FALSE))</f>
        <v>120</v>
      </c>
      <c r="L174">
        <f>IF(X174=500,K174,VLOOKUP(AA174,角色间职业划分!P:AP,23,FALSE))</f>
        <v>60</v>
      </c>
      <c r="M174">
        <f>VLOOKUP(AA174,角色间职业划分!P:AP,24,FALSE)</f>
        <v>0</v>
      </c>
      <c r="N174">
        <f>VLOOKUP(AA174,角色间职业划分!P:AP,14)*100</f>
        <v>95</v>
      </c>
      <c r="O174">
        <f>VLOOKUP(AA174,角色间职业划分!P:Z,9,FALSE)</f>
        <v>0</v>
      </c>
      <c r="P174">
        <f>VLOOKUP(AA174,角色间职业划分!P:AP,10,FALSE)</f>
        <v>0</v>
      </c>
      <c r="Q174">
        <f>VLOOKUP(AA174,角色间职业划分!P:AP,15,FALSE)</f>
        <v>0</v>
      </c>
      <c r="R174">
        <f>VLOOKUP(AA174,角色间职业划分!P:AP,16,FALSE)</f>
        <v>0</v>
      </c>
      <c r="S174">
        <f>VLOOKUP(AA174,角色间职业划分!P:AP,17,FALSE)</f>
        <v>0</v>
      </c>
      <c r="T174">
        <f>VLOOKUP(AA174,角色间职业划分!P:AP,18,FALSE)</f>
        <v>0</v>
      </c>
      <c r="U174">
        <f>VLOOKUP(AA174,角色间职业划分!P:AP,27,FALSE)</f>
        <v>0</v>
      </c>
      <c r="V174">
        <f t="shared" si="23"/>
        <v>4.9999999999999991</v>
      </c>
      <c r="W174">
        <f>VLOOKUP(AA174,角色间职业划分!P:Q,2,FALSE)</f>
        <v>3</v>
      </c>
      <c r="X174">
        <f t="shared" si="28"/>
        <v>69</v>
      </c>
      <c r="Y174">
        <f>INT(VLOOKUP(X174,角色属性总表!AG:AH,2,FALSE)*角色属性总表!$C$38)</f>
        <v>1422</v>
      </c>
      <c r="AA174">
        <f t="shared" si="29"/>
        <v>2</v>
      </c>
      <c r="AB174">
        <f>VLOOKUP(X174,角色属性总表!AG:AI,2,FALSE)*VLOOKUP(角色等级属性!AA174,角色间职业划分!P:AG,13,FALSE)/角色间职业划分!$AB$9</f>
        <v>1995.7894736842106</v>
      </c>
      <c r="AC174">
        <f>VLOOKUP(X174,角色属性总表!AG:AI,3,FALSE)*VLOOKUP(AA174,角色间职业划分!P:AG,8,FALSE)/角色间职业划分!$W$9</f>
        <v>3697.2</v>
      </c>
      <c r="AD174">
        <f>VLOOKUP(AA174,角色间职业划分!P:AP,26,FALSE)</f>
        <v>0.4</v>
      </c>
      <c r="AE174">
        <f>VLOOKUP(X174,角色属性总表!I:Q,3,FALSE)</f>
        <v>637.05600000000004</v>
      </c>
      <c r="AF174">
        <f>VLOOKUP(AA174,角色间职业划分!P:AP,11,FALSE)</f>
        <v>0.35</v>
      </c>
      <c r="AG174">
        <f t="shared" si="24"/>
        <v>4122.326528759223</v>
      </c>
      <c r="AH174">
        <f t="shared" si="25"/>
        <v>636</v>
      </c>
      <c r="AJ174">
        <f t="shared" si="26"/>
        <v>3486.326528759223</v>
      </c>
      <c r="AK174">
        <v>170</v>
      </c>
    </row>
    <row r="175" spans="1:37" x14ac:dyDescent="0.15">
      <c r="A175">
        <v>171</v>
      </c>
      <c r="B175">
        <f>ROUND(VLOOKUP(X175,角色属性总表!AG:AI,2,FALSE)/角色属性总表!$C$34,0)</f>
        <v>206</v>
      </c>
      <c r="C175">
        <f>ROUND(VLOOKUP(X175,角色属性总表!Y:AE,3,FALSE)/J175,0)</f>
        <v>89</v>
      </c>
      <c r="D175">
        <f>ROUND(VLOOKUP(X175,角色属性总表!AG:AI,3,FALSE)/角色属性总表!$C$35,0)</f>
        <v>215</v>
      </c>
      <c r="E175">
        <f t="shared" si="20"/>
        <v>808</v>
      </c>
      <c r="F175">
        <f t="shared" si="21"/>
        <v>17</v>
      </c>
      <c r="G175">
        <f t="shared" si="22"/>
        <v>10</v>
      </c>
      <c r="H175">
        <v>0</v>
      </c>
      <c r="I175">
        <f t="shared" si="27"/>
        <v>3</v>
      </c>
      <c r="J175">
        <f>VLOOKUP(AA175,角色间职业划分!P:AP,20,FALSE)</f>
        <v>11</v>
      </c>
      <c r="K175">
        <f>IF(X175=500,100,VLOOKUP(AA175,角色间职业划分!P:AP,22,FALSE))</f>
        <v>120</v>
      </c>
      <c r="L175">
        <f>IF(X175=500,K175,VLOOKUP(AA175,角色间职业划分!P:AP,23,FALSE))</f>
        <v>60</v>
      </c>
      <c r="M175">
        <f>VLOOKUP(AA175,角色间职业划分!P:AP,24,FALSE)</f>
        <v>0</v>
      </c>
      <c r="N175">
        <f>VLOOKUP(AA175,角色间职业划分!P:AP,14)*100</f>
        <v>95</v>
      </c>
      <c r="O175">
        <f>VLOOKUP(AA175,角色间职业划分!P:Z,9,FALSE)</f>
        <v>0</v>
      </c>
      <c r="P175">
        <f>VLOOKUP(AA175,角色间职业划分!P:AP,10,FALSE)</f>
        <v>0</v>
      </c>
      <c r="Q175">
        <f>VLOOKUP(AA175,角色间职业划分!P:AP,15,FALSE)</f>
        <v>0</v>
      </c>
      <c r="R175">
        <f>VLOOKUP(AA175,角色间职业划分!P:AP,16,FALSE)</f>
        <v>0</v>
      </c>
      <c r="S175">
        <f>VLOOKUP(AA175,角色间职业划分!P:AP,17,FALSE)</f>
        <v>0</v>
      </c>
      <c r="T175">
        <f>VLOOKUP(AA175,角色间职业划分!P:AP,18,FALSE)</f>
        <v>0</v>
      </c>
      <c r="U175">
        <f>VLOOKUP(AA175,角色间职业划分!P:AP,27,FALSE)</f>
        <v>0</v>
      </c>
      <c r="V175">
        <f t="shared" si="23"/>
        <v>4.9999999999999991</v>
      </c>
      <c r="W175">
        <f>VLOOKUP(AA175,角色间职业划分!P:Q,2,FALSE)</f>
        <v>3</v>
      </c>
      <c r="X175">
        <f t="shared" si="28"/>
        <v>70</v>
      </c>
      <c r="Y175">
        <f>INT(VLOOKUP(X175,角色属性总表!AG:AH,2,FALSE)*角色属性总表!$C$38)</f>
        <v>1440</v>
      </c>
      <c r="AA175">
        <f t="shared" si="29"/>
        <v>2</v>
      </c>
      <c r="AB175">
        <f>VLOOKUP(X175,角色属性总表!AG:AI,2,FALSE)*VLOOKUP(角色等级属性!AA175,角色间职业划分!P:AG,13,FALSE)/角色间职业划分!$AB$9</f>
        <v>2021.0526315789475</v>
      </c>
      <c r="AC175">
        <f>VLOOKUP(X175,角色属性总表!AG:AI,3,FALSE)*VLOOKUP(AA175,角色间职业划分!P:AG,8,FALSE)/角色间职业划分!$W$9</f>
        <v>3744</v>
      </c>
      <c r="AD175">
        <f>VLOOKUP(AA175,角色间职业划分!P:AP,26,FALSE)</f>
        <v>0.4</v>
      </c>
      <c r="AE175">
        <f>VLOOKUP(X175,角色属性总表!I:Q,3,FALSE)</f>
        <v>645.12</v>
      </c>
      <c r="AF175">
        <f>VLOOKUP(AA175,角色间职业划分!P:AP,11,FALSE)</f>
        <v>0.35</v>
      </c>
      <c r="AG175">
        <f t="shared" si="24"/>
        <v>4222.3851657404539</v>
      </c>
      <c r="AH175">
        <f t="shared" si="25"/>
        <v>645</v>
      </c>
      <c r="AJ175">
        <f t="shared" si="26"/>
        <v>3577.3851657404539</v>
      </c>
      <c r="AK175">
        <v>171</v>
      </c>
    </row>
    <row r="176" spans="1:37" x14ac:dyDescent="0.15">
      <c r="A176">
        <v>172</v>
      </c>
      <c r="B176">
        <f>ROUND(VLOOKUP(X176,角色属性总表!AG:AI,2,FALSE)/角色属性总表!$C$34,0)</f>
        <v>208</v>
      </c>
      <c r="C176">
        <f>ROUND(VLOOKUP(X176,角色属性总表!Y:AE,3,FALSE)/J176,0)</f>
        <v>91</v>
      </c>
      <c r="D176">
        <f>ROUND(VLOOKUP(X176,角色属性总表!AG:AI,3,FALSE)/角色属性总表!$C$35,0)</f>
        <v>218</v>
      </c>
      <c r="E176">
        <f t="shared" si="20"/>
        <v>818</v>
      </c>
      <c r="F176">
        <f t="shared" si="21"/>
        <v>17</v>
      </c>
      <c r="G176">
        <f t="shared" si="22"/>
        <v>10</v>
      </c>
      <c r="H176">
        <v>0</v>
      </c>
      <c r="I176">
        <f t="shared" si="27"/>
        <v>3</v>
      </c>
      <c r="J176">
        <f>VLOOKUP(AA176,角色间职业划分!P:AP,20,FALSE)</f>
        <v>11</v>
      </c>
      <c r="K176">
        <f>IF(X176=500,100,VLOOKUP(AA176,角色间职业划分!P:AP,22,FALSE))</f>
        <v>120</v>
      </c>
      <c r="L176">
        <f>IF(X176=500,K176,VLOOKUP(AA176,角色间职业划分!P:AP,23,FALSE))</f>
        <v>60</v>
      </c>
      <c r="M176">
        <f>VLOOKUP(AA176,角色间职业划分!P:AP,24,FALSE)</f>
        <v>0</v>
      </c>
      <c r="N176">
        <f>VLOOKUP(AA176,角色间职业划分!P:AP,14)*100</f>
        <v>95</v>
      </c>
      <c r="O176">
        <f>VLOOKUP(AA176,角色间职业划分!P:Z,9,FALSE)</f>
        <v>0</v>
      </c>
      <c r="P176">
        <f>VLOOKUP(AA176,角色间职业划分!P:AP,10,FALSE)</f>
        <v>0</v>
      </c>
      <c r="Q176">
        <f>VLOOKUP(AA176,角色间职业划分!P:AP,15,FALSE)</f>
        <v>0</v>
      </c>
      <c r="R176">
        <f>VLOOKUP(AA176,角色间职业划分!P:AP,16,FALSE)</f>
        <v>0</v>
      </c>
      <c r="S176">
        <f>VLOOKUP(AA176,角色间职业划分!P:AP,17,FALSE)</f>
        <v>0</v>
      </c>
      <c r="T176">
        <f>VLOOKUP(AA176,角色间职业划分!P:AP,18,FALSE)</f>
        <v>0</v>
      </c>
      <c r="U176">
        <f>VLOOKUP(AA176,角色间职业划分!P:AP,27,FALSE)</f>
        <v>0</v>
      </c>
      <c r="V176">
        <f t="shared" si="23"/>
        <v>4.9999999999999991</v>
      </c>
      <c r="W176">
        <f>VLOOKUP(AA176,角色间职业划分!P:Q,2,FALSE)</f>
        <v>3</v>
      </c>
      <c r="X176">
        <f t="shared" si="28"/>
        <v>71</v>
      </c>
      <c r="Y176">
        <f>INT(VLOOKUP(X176,角色属性总表!AG:AH,2,FALSE)*角色属性总表!$C$38)</f>
        <v>1458</v>
      </c>
      <c r="AA176">
        <f t="shared" si="29"/>
        <v>2</v>
      </c>
      <c r="AB176">
        <f>VLOOKUP(X176,角色属性总表!AG:AI,2,FALSE)*VLOOKUP(角色等级属性!AA176,角色间职业划分!P:AG,13,FALSE)/角色间职业划分!$AB$9</f>
        <v>2046.3157894736844</v>
      </c>
      <c r="AC176">
        <f>VLOOKUP(X176,角色属性总表!AG:AI,3,FALSE)*VLOOKUP(AA176,角色间职业划分!P:AG,8,FALSE)/角色间职业划分!$W$9</f>
        <v>3790.8</v>
      </c>
      <c r="AD176">
        <f>VLOOKUP(AA176,角色间职业划分!P:AP,26,FALSE)</f>
        <v>0.4</v>
      </c>
      <c r="AE176">
        <f>VLOOKUP(X176,角色属性总表!I:Q,3,FALSE)</f>
        <v>653.18399999999997</v>
      </c>
      <c r="AF176">
        <f>VLOOKUP(AA176,角色间职业划分!P:AP,11,FALSE)</f>
        <v>0.35</v>
      </c>
      <c r="AG176">
        <f t="shared" si="24"/>
        <v>4323.4994370642198</v>
      </c>
      <c r="AH176">
        <f t="shared" si="25"/>
        <v>654</v>
      </c>
      <c r="AJ176">
        <f t="shared" si="26"/>
        <v>3669.4994370642198</v>
      </c>
      <c r="AK176">
        <v>172</v>
      </c>
    </row>
    <row r="177" spans="1:37" x14ac:dyDescent="0.15">
      <c r="A177">
        <v>173</v>
      </c>
      <c r="B177">
        <f>ROUND(VLOOKUP(X177,角色属性总表!AG:AI,2,FALSE)/角色属性总表!$C$34,0)</f>
        <v>211</v>
      </c>
      <c r="C177">
        <f>ROUND(VLOOKUP(X177,角色属性总表!Y:AE,3,FALSE)/J177,0)</f>
        <v>93</v>
      </c>
      <c r="D177">
        <f>ROUND(VLOOKUP(X177,角色属性总表!AG:AI,3,FALSE)/角色属性总表!$C$35,0)</f>
        <v>220</v>
      </c>
      <c r="E177">
        <f t="shared" si="20"/>
        <v>828</v>
      </c>
      <c r="F177">
        <f t="shared" si="21"/>
        <v>17</v>
      </c>
      <c r="G177">
        <f t="shared" si="22"/>
        <v>10</v>
      </c>
      <c r="H177">
        <v>0</v>
      </c>
      <c r="I177">
        <f t="shared" si="27"/>
        <v>3</v>
      </c>
      <c r="J177">
        <f>VLOOKUP(AA177,角色间职业划分!P:AP,20,FALSE)</f>
        <v>11</v>
      </c>
      <c r="K177">
        <f>IF(X177=500,100,VLOOKUP(AA177,角色间职业划分!P:AP,22,FALSE))</f>
        <v>120</v>
      </c>
      <c r="L177">
        <f>IF(X177=500,K177,VLOOKUP(AA177,角色间职业划分!P:AP,23,FALSE))</f>
        <v>60</v>
      </c>
      <c r="M177">
        <f>VLOOKUP(AA177,角色间职业划分!P:AP,24,FALSE)</f>
        <v>0</v>
      </c>
      <c r="N177">
        <f>VLOOKUP(AA177,角色间职业划分!P:AP,14)*100</f>
        <v>95</v>
      </c>
      <c r="O177">
        <f>VLOOKUP(AA177,角色间职业划分!P:Z,9,FALSE)</f>
        <v>0</v>
      </c>
      <c r="P177">
        <f>VLOOKUP(AA177,角色间职业划分!P:AP,10,FALSE)</f>
        <v>0</v>
      </c>
      <c r="Q177">
        <f>VLOOKUP(AA177,角色间职业划分!P:AP,15,FALSE)</f>
        <v>0</v>
      </c>
      <c r="R177">
        <f>VLOOKUP(AA177,角色间职业划分!P:AP,16,FALSE)</f>
        <v>0</v>
      </c>
      <c r="S177">
        <f>VLOOKUP(AA177,角色间职业划分!P:AP,17,FALSE)</f>
        <v>0</v>
      </c>
      <c r="T177">
        <f>VLOOKUP(AA177,角色间职业划分!P:AP,18,FALSE)</f>
        <v>0</v>
      </c>
      <c r="U177">
        <f>VLOOKUP(AA177,角色间职业划分!P:AP,27,FALSE)</f>
        <v>0</v>
      </c>
      <c r="V177">
        <f t="shared" si="23"/>
        <v>4.9999999999999991</v>
      </c>
      <c r="W177">
        <f>VLOOKUP(AA177,角色间职业划分!P:Q,2,FALSE)</f>
        <v>3</v>
      </c>
      <c r="X177">
        <f t="shared" si="28"/>
        <v>72</v>
      </c>
      <c r="Y177">
        <f>INT(VLOOKUP(X177,角色属性总表!AG:AH,2,FALSE)*角色属性总表!$C$38)</f>
        <v>1476</v>
      </c>
      <c r="AA177">
        <f t="shared" si="29"/>
        <v>2</v>
      </c>
      <c r="AB177">
        <f>VLOOKUP(X177,角色属性总表!AG:AI,2,FALSE)*VLOOKUP(角色等级属性!AA177,角色间职业划分!P:AG,13,FALSE)/角色间职业划分!$AB$9</f>
        <v>2071.5789473684208</v>
      </c>
      <c r="AC177">
        <f>VLOOKUP(X177,角色属性总表!AG:AI,3,FALSE)*VLOOKUP(AA177,角色间职业划分!P:AG,8,FALSE)/角色间职业划分!$W$9</f>
        <v>3837.5999999999995</v>
      </c>
      <c r="AD177">
        <f>VLOOKUP(AA177,角色间职业划分!P:AP,26,FALSE)</f>
        <v>0.4</v>
      </c>
      <c r="AE177">
        <f>VLOOKUP(X177,角色属性总表!I:Q,3,FALSE)</f>
        <v>661.24800000000005</v>
      </c>
      <c r="AF177">
        <f>VLOOKUP(AA177,角色间职业划分!P:AP,11,FALSE)</f>
        <v>0.35</v>
      </c>
      <c r="AG177">
        <f t="shared" si="24"/>
        <v>4425.6687321470863</v>
      </c>
      <c r="AH177">
        <f t="shared" si="25"/>
        <v>660</v>
      </c>
      <c r="AJ177">
        <f t="shared" si="26"/>
        <v>3765.6687321470863</v>
      </c>
      <c r="AK177">
        <v>173</v>
      </c>
    </row>
    <row r="178" spans="1:37" x14ac:dyDescent="0.15">
      <c r="A178">
        <v>174</v>
      </c>
      <c r="B178">
        <f>ROUND(VLOOKUP(X178,角色属性总表!AG:AI,2,FALSE)/角色属性总表!$C$34,0)</f>
        <v>213</v>
      </c>
      <c r="C178">
        <f>ROUND(VLOOKUP(X178,角色属性总表!Y:AE,3,FALSE)/J178,0)</f>
        <v>95</v>
      </c>
      <c r="D178">
        <f>ROUND(VLOOKUP(X178,角色属性总表!AG:AI,3,FALSE)/角色属性总表!$C$35,0)</f>
        <v>223</v>
      </c>
      <c r="E178">
        <f t="shared" si="20"/>
        <v>838</v>
      </c>
      <c r="F178">
        <f t="shared" si="21"/>
        <v>17</v>
      </c>
      <c r="G178">
        <f t="shared" si="22"/>
        <v>10</v>
      </c>
      <c r="H178">
        <v>0</v>
      </c>
      <c r="I178">
        <f t="shared" si="27"/>
        <v>3</v>
      </c>
      <c r="J178">
        <f>VLOOKUP(AA178,角色间职业划分!P:AP,20,FALSE)</f>
        <v>11</v>
      </c>
      <c r="K178">
        <f>IF(X178=500,100,VLOOKUP(AA178,角色间职业划分!P:AP,22,FALSE))</f>
        <v>120</v>
      </c>
      <c r="L178">
        <f>IF(X178=500,K178,VLOOKUP(AA178,角色间职业划分!P:AP,23,FALSE))</f>
        <v>60</v>
      </c>
      <c r="M178">
        <f>VLOOKUP(AA178,角色间职业划分!P:AP,24,FALSE)</f>
        <v>0</v>
      </c>
      <c r="N178">
        <f>VLOOKUP(AA178,角色间职业划分!P:AP,14)*100</f>
        <v>95</v>
      </c>
      <c r="O178">
        <f>VLOOKUP(AA178,角色间职业划分!P:Z,9,FALSE)</f>
        <v>0</v>
      </c>
      <c r="P178">
        <f>VLOOKUP(AA178,角色间职业划分!P:AP,10,FALSE)</f>
        <v>0</v>
      </c>
      <c r="Q178">
        <f>VLOOKUP(AA178,角色间职业划分!P:AP,15,FALSE)</f>
        <v>0</v>
      </c>
      <c r="R178">
        <f>VLOOKUP(AA178,角色间职业划分!P:AP,16,FALSE)</f>
        <v>0</v>
      </c>
      <c r="S178">
        <f>VLOOKUP(AA178,角色间职业划分!P:AP,17,FALSE)</f>
        <v>0</v>
      </c>
      <c r="T178">
        <f>VLOOKUP(AA178,角色间职业划分!P:AP,18,FALSE)</f>
        <v>0</v>
      </c>
      <c r="U178">
        <f>VLOOKUP(AA178,角色间职业划分!P:AP,27,FALSE)</f>
        <v>0</v>
      </c>
      <c r="V178">
        <f t="shared" si="23"/>
        <v>4.9999999999999991</v>
      </c>
      <c r="W178">
        <f>VLOOKUP(AA178,角色间职业划分!P:Q,2,FALSE)</f>
        <v>3</v>
      </c>
      <c r="X178">
        <f t="shared" si="28"/>
        <v>73</v>
      </c>
      <c r="Y178">
        <f>INT(VLOOKUP(X178,角色属性总表!AG:AH,2,FALSE)*角色属性总表!$C$38)</f>
        <v>1494</v>
      </c>
      <c r="AA178">
        <f t="shared" si="29"/>
        <v>2</v>
      </c>
      <c r="AB178">
        <f>VLOOKUP(X178,角色属性总表!AG:AI,2,FALSE)*VLOOKUP(角色等级属性!AA178,角色间职业划分!P:AG,13,FALSE)/角色间职业划分!$AB$9</f>
        <v>2096.8421052631584</v>
      </c>
      <c r="AC178">
        <f>VLOOKUP(X178,角色属性总表!AG:AI,3,FALSE)*VLOOKUP(AA178,角色间职业划分!P:AG,8,FALSE)/角色间职业划分!$W$9</f>
        <v>3884.4000000000005</v>
      </c>
      <c r="AD178">
        <f>VLOOKUP(AA178,角色间职业划分!P:AP,26,FALSE)</f>
        <v>0.4</v>
      </c>
      <c r="AE178">
        <f>VLOOKUP(X178,角色属性总表!I:Q,3,FALSE)</f>
        <v>669.31200000000001</v>
      </c>
      <c r="AF178">
        <f>VLOOKUP(AA178,角色间职业划分!P:AP,11,FALSE)</f>
        <v>0.35</v>
      </c>
      <c r="AG178">
        <f t="shared" si="24"/>
        <v>4528.892514614332</v>
      </c>
      <c r="AH178">
        <f t="shared" si="25"/>
        <v>669</v>
      </c>
      <c r="AJ178">
        <f t="shared" si="26"/>
        <v>3859.892514614332</v>
      </c>
      <c r="AK178">
        <v>174</v>
      </c>
    </row>
    <row r="179" spans="1:37" x14ac:dyDescent="0.15">
      <c r="A179">
        <v>175</v>
      </c>
      <c r="B179">
        <f>ROUND(VLOOKUP(X179,角色属性总表!AG:AI,2,FALSE)/角色属性总表!$C$34,0)</f>
        <v>216</v>
      </c>
      <c r="C179">
        <f>ROUND(VLOOKUP(X179,角色属性总表!Y:AE,3,FALSE)/J179,0)</f>
        <v>97</v>
      </c>
      <c r="D179">
        <f>ROUND(VLOOKUP(X179,角色属性总表!AG:AI,3,FALSE)/角色属性总表!$C$35,0)</f>
        <v>226</v>
      </c>
      <c r="E179">
        <f t="shared" si="20"/>
        <v>848</v>
      </c>
      <c r="F179">
        <f t="shared" si="21"/>
        <v>17</v>
      </c>
      <c r="G179">
        <f t="shared" si="22"/>
        <v>10</v>
      </c>
      <c r="H179">
        <v>0</v>
      </c>
      <c r="I179">
        <f t="shared" si="27"/>
        <v>3</v>
      </c>
      <c r="J179">
        <f>VLOOKUP(AA179,角色间职业划分!P:AP,20,FALSE)</f>
        <v>11</v>
      </c>
      <c r="K179">
        <f>IF(X179=500,100,VLOOKUP(AA179,角色间职业划分!P:AP,22,FALSE))</f>
        <v>120</v>
      </c>
      <c r="L179">
        <f>IF(X179=500,K179,VLOOKUP(AA179,角色间职业划分!P:AP,23,FALSE))</f>
        <v>60</v>
      </c>
      <c r="M179">
        <f>VLOOKUP(AA179,角色间职业划分!P:AP,24,FALSE)</f>
        <v>0</v>
      </c>
      <c r="N179">
        <f>VLOOKUP(AA179,角色间职业划分!P:AP,14)*100</f>
        <v>95</v>
      </c>
      <c r="O179">
        <f>VLOOKUP(AA179,角色间职业划分!P:Z,9,FALSE)</f>
        <v>0</v>
      </c>
      <c r="P179">
        <f>VLOOKUP(AA179,角色间职业划分!P:AP,10,FALSE)</f>
        <v>0</v>
      </c>
      <c r="Q179">
        <f>VLOOKUP(AA179,角色间职业划分!P:AP,15,FALSE)</f>
        <v>0</v>
      </c>
      <c r="R179">
        <f>VLOOKUP(AA179,角色间职业划分!P:AP,16,FALSE)</f>
        <v>0</v>
      </c>
      <c r="S179">
        <f>VLOOKUP(AA179,角色间职业划分!P:AP,17,FALSE)</f>
        <v>0</v>
      </c>
      <c r="T179">
        <f>VLOOKUP(AA179,角色间职业划分!P:AP,18,FALSE)</f>
        <v>0</v>
      </c>
      <c r="U179">
        <f>VLOOKUP(AA179,角色间职业划分!P:AP,27,FALSE)</f>
        <v>0</v>
      </c>
      <c r="V179">
        <f t="shared" si="23"/>
        <v>4.9999999999999991</v>
      </c>
      <c r="W179">
        <f>VLOOKUP(AA179,角色间职业划分!P:Q,2,FALSE)</f>
        <v>3</v>
      </c>
      <c r="X179">
        <f t="shared" si="28"/>
        <v>74</v>
      </c>
      <c r="Y179">
        <f>INT(VLOOKUP(X179,角色属性总表!AG:AH,2,FALSE)*角色属性总表!$C$38)</f>
        <v>1512</v>
      </c>
      <c r="AA179">
        <f t="shared" si="29"/>
        <v>2</v>
      </c>
      <c r="AB179">
        <f>VLOOKUP(X179,角色属性总表!AG:AI,2,FALSE)*VLOOKUP(角色等级属性!AA179,角色间职业划分!P:AG,13,FALSE)/角色间职业划分!$AB$9</f>
        <v>2122.105263157895</v>
      </c>
      <c r="AC179">
        <f>VLOOKUP(X179,角色属性总表!AG:AI,3,FALSE)*VLOOKUP(AA179,角色间职业划分!P:AG,8,FALSE)/角色间职业划分!$W$9</f>
        <v>3931.2</v>
      </c>
      <c r="AD179">
        <f>VLOOKUP(AA179,角色间职业划分!P:AP,26,FALSE)</f>
        <v>0.4</v>
      </c>
      <c r="AE179">
        <f>VLOOKUP(X179,角色属性总表!I:Q,3,FALSE)</f>
        <v>677.37599999999998</v>
      </c>
      <c r="AF179">
        <f>VLOOKUP(AA179,角色间职业划分!P:AP,11,FALSE)</f>
        <v>0.35</v>
      </c>
      <c r="AG179">
        <f t="shared" si="24"/>
        <v>4633.1703200238198</v>
      </c>
      <c r="AH179">
        <f t="shared" si="25"/>
        <v>678</v>
      </c>
      <c r="AJ179">
        <f t="shared" si="26"/>
        <v>3955.1703200238198</v>
      </c>
      <c r="AK179">
        <v>175</v>
      </c>
    </row>
    <row r="180" spans="1:37" x14ac:dyDescent="0.15">
      <c r="A180">
        <v>176</v>
      </c>
      <c r="B180">
        <f>ROUND(VLOOKUP(X180,角色属性总表!AG:AI,2,FALSE)/角色属性总表!$C$34,0)</f>
        <v>219</v>
      </c>
      <c r="C180">
        <f>ROUND(VLOOKUP(X180,角色属性总表!Y:AE,3,FALSE)/J180,0)</f>
        <v>100</v>
      </c>
      <c r="D180">
        <f>ROUND(VLOOKUP(X180,角色属性总表!AG:AI,3,FALSE)/角色属性总表!$C$35,0)</f>
        <v>228</v>
      </c>
      <c r="E180">
        <f t="shared" si="20"/>
        <v>858</v>
      </c>
      <c r="F180">
        <f t="shared" si="21"/>
        <v>17</v>
      </c>
      <c r="G180">
        <f t="shared" si="22"/>
        <v>10</v>
      </c>
      <c r="H180">
        <v>0</v>
      </c>
      <c r="I180">
        <f t="shared" si="27"/>
        <v>3</v>
      </c>
      <c r="J180">
        <f>VLOOKUP(AA180,角色间职业划分!P:AP,20,FALSE)</f>
        <v>11</v>
      </c>
      <c r="K180">
        <f>IF(X180=500,100,VLOOKUP(AA180,角色间职业划分!P:AP,22,FALSE))</f>
        <v>120</v>
      </c>
      <c r="L180">
        <f>IF(X180=500,K180,VLOOKUP(AA180,角色间职业划分!P:AP,23,FALSE))</f>
        <v>60</v>
      </c>
      <c r="M180">
        <f>VLOOKUP(AA180,角色间职业划分!P:AP,24,FALSE)</f>
        <v>0</v>
      </c>
      <c r="N180">
        <f>VLOOKUP(AA180,角色间职业划分!P:AP,14)*100</f>
        <v>95</v>
      </c>
      <c r="O180">
        <f>VLOOKUP(AA180,角色间职业划分!P:Z,9,FALSE)</f>
        <v>0</v>
      </c>
      <c r="P180">
        <f>VLOOKUP(AA180,角色间职业划分!P:AP,10,FALSE)</f>
        <v>0</v>
      </c>
      <c r="Q180">
        <f>VLOOKUP(AA180,角色间职业划分!P:AP,15,FALSE)</f>
        <v>0</v>
      </c>
      <c r="R180">
        <f>VLOOKUP(AA180,角色间职业划分!P:AP,16,FALSE)</f>
        <v>0</v>
      </c>
      <c r="S180">
        <f>VLOOKUP(AA180,角色间职业划分!P:AP,17,FALSE)</f>
        <v>0</v>
      </c>
      <c r="T180">
        <f>VLOOKUP(AA180,角色间职业划分!P:AP,18,FALSE)</f>
        <v>0</v>
      </c>
      <c r="U180">
        <f>VLOOKUP(AA180,角色间职业划分!P:AP,27,FALSE)</f>
        <v>0</v>
      </c>
      <c r="V180">
        <f t="shared" si="23"/>
        <v>4.9999999999999991</v>
      </c>
      <c r="W180">
        <f>VLOOKUP(AA180,角色间职业划分!P:Q,2,FALSE)</f>
        <v>3</v>
      </c>
      <c r="X180">
        <f t="shared" si="28"/>
        <v>75</v>
      </c>
      <c r="Y180">
        <f>INT(VLOOKUP(X180,角色属性总表!AG:AH,2,FALSE)*角色属性总表!$C$38)</f>
        <v>1530</v>
      </c>
      <c r="AA180">
        <f t="shared" si="29"/>
        <v>2</v>
      </c>
      <c r="AB180">
        <f>VLOOKUP(X180,角色属性总表!AG:AI,2,FALSE)*VLOOKUP(角色等级属性!AA180,角色间职业划分!P:AG,13,FALSE)/角色间职业划分!$AB$9</f>
        <v>2147.3684210526317</v>
      </c>
      <c r="AC180">
        <f>VLOOKUP(X180,角色属性总表!AG:AI,3,FALSE)*VLOOKUP(AA180,角色间职业划分!P:AG,8,FALSE)/角色间职业划分!$W$9</f>
        <v>3978</v>
      </c>
      <c r="AD180">
        <f>VLOOKUP(AA180,角色间职业划分!P:AP,26,FALSE)</f>
        <v>0.4</v>
      </c>
      <c r="AE180">
        <f>VLOOKUP(X180,角色属性总表!I:Q,3,FALSE)</f>
        <v>685.43999999999994</v>
      </c>
      <c r="AF180">
        <f>VLOOKUP(AA180,角色间职业划分!P:AP,11,FALSE)</f>
        <v>0.35</v>
      </c>
      <c r="AG180">
        <f t="shared" si="24"/>
        <v>4738.5017537018521</v>
      </c>
      <c r="AH180">
        <f t="shared" si="25"/>
        <v>684</v>
      </c>
      <c r="AJ180">
        <f t="shared" si="26"/>
        <v>4054.5017537018521</v>
      </c>
      <c r="AK180">
        <v>176</v>
      </c>
    </row>
    <row r="181" spans="1:37" x14ac:dyDescent="0.15">
      <c r="A181">
        <v>177</v>
      </c>
      <c r="B181">
        <f>ROUND(VLOOKUP(X181,角色属性总表!AG:AI,2,FALSE)/角色属性总表!$C$34,0)</f>
        <v>221</v>
      </c>
      <c r="C181">
        <f>ROUND(VLOOKUP(X181,角色属性总表!Y:AE,3,FALSE)/J181,0)</f>
        <v>102</v>
      </c>
      <c r="D181">
        <f>ROUND(VLOOKUP(X181,角色属性总表!AG:AI,3,FALSE)/角色属性总表!$C$35,0)</f>
        <v>231</v>
      </c>
      <c r="E181">
        <f t="shared" si="20"/>
        <v>869</v>
      </c>
      <c r="F181">
        <f t="shared" si="21"/>
        <v>17</v>
      </c>
      <c r="G181">
        <f t="shared" si="22"/>
        <v>10</v>
      </c>
      <c r="H181">
        <v>0</v>
      </c>
      <c r="I181">
        <f t="shared" si="27"/>
        <v>3</v>
      </c>
      <c r="J181">
        <f>VLOOKUP(AA181,角色间职业划分!P:AP,20,FALSE)</f>
        <v>11</v>
      </c>
      <c r="K181">
        <f>IF(X181=500,100,VLOOKUP(AA181,角色间职业划分!P:AP,22,FALSE))</f>
        <v>120</v>
      </c>
      <c r="L181">
        <f>IF(X181=500,K181,VLOOKUP(AA181,角色间职业划分!P:AP,23,FALSE))</f>
        <v>60</v>
      </c>
      <c r="M181">
        <f>VLOOKUP(AA181,角色间职业划分!P:AP,24,FALSE)</f>
        <v>0</v>
      </c>
      <c r="N181">
        <f>VLOOKUP(AA181,角色间职业划分!P:AP,14)*100</f>
        <v>95</v>
      </c>
      <c r="O181">
        <f>VLOOKUP(AA181,角色间职业划分!P:Z,9,FALSE)</f>
        <v>0</v>
      </c>
      <c r="P181">
        <f>VLOOKUP(AA181,角色间职业划分!P:AP,10,FALSE)</f>
        <v>0</v>
      </c>
      <c r="Q181">
        <f>VLOOKUP(AA181,角色间职业划分!P:AP,15,FALSE)</f>
        <v>0</v>
      </c>
      <c r="R181">
        <f>VLOOKUP(AA181,角色间职业划分!P:AP,16,FALSE)</f>
        <v>0</v>
      </c>
      <c r="S181">
        <f>VLOOKUP(AA181,角色间职业划分!P:AP,17,FALSE)</f>
        <v>0</v>
      </c>
      <c r="T181">
        <f>VLOOKUP(AA181,角色间职业划分!P:AP,18,FALSE)</f>
        <v>0</v>
      </c>
      <c r="U181">
        <f>VLOOKUP(AA181,角色间职业划分!P:AP,27,FALSE)</f>
        <v>0</v>
      </c>
      <c r="V181">
        <f t="shared" si="23"/>
        <v>4.9999999999999991</v>
      </c>
      <c r="W181">
        <f>VLOOKUP(AA181,角色间职业划分!P:Q,2,FALSE)</f>
        <v>3</v>
      </c>
      <c r="X181">
        <f t="shared" si="28"/>
        <v>76</v>
      </c>
      <c r="Y181">
        <f>INT(VLOOKUP(X181,角色属性总表!AG:AH,2,FALSE)*角色属性总表!$C$38)</f>
        <v>1548</v>
      </c>
      <c r="AA181">
        <f t="shared" si="29"/>
        <v>2</v>
      </c>
      <c r="AB181">
        <f>VLOOKUP(X181,角色属性总表!AG:AI,2,FALSE)*VLOOKUP(角色等级属性!AA181,角色间职业划分!P:AG,13,FALSE)/角色间职业划分!$AB$9</f>
        <v>2172.6315789473688</v>
      </c>
      <c r="AC181">
        <f>VLOOKUP(X181,角色属性总表!AG:AI,3,FALSE)*VLOOKUP(AA181,角色间职业划分!P:AG,8,FALSE)/角色间职业划分!$W$9</f>
        <v>4024.8</v>
      </c>
      <c r="AD181">
        <f>VLOOKUP(AA181,角色间职业划分!P:AP,26,FALSE)</f>
        <v>0.4</v>
      </c>
      <c r="AE181">
        <f>VLOOKUP(X181,角色属性总表!I:Q,3,FALSE)</f>
        <v>693.50400000000002</v>
      </c>
      <c r="AF181">
        <f>VLOOKUP(AA181,角色间职业划分!P:AP,11,FALSE)</f>
        <v>0.35</v>
      </c>
      <c r="AG181">
        <f t="shared" si="24"/>
        <v>4844.886488684182</v>
      </c>
      <c r="AH181">
        <f t="shared" si="25"/>
        <v>693</v>
      </c>
      <c r="AJ181">
        <f t="shared" si="26"/>
        <v>4151.886488684182</v>
      </c>
      <c r="AK181">
        <v>177</v>
      </c>
    </row>
    <row r="182" spans="1:37" x14ac:dyDescent="0.15">
      <c r="A182">
        <v>178</v>
      </c>
      <c r="B182">
        <f>ROUND(VLOOKUP(X182,角色属性总表!AG:AI,2,FALSE)/角色属性总表!$C$34,0)</f>
        <v>224</v>
      </c>
      <c r="C182">
        <f>ROUND(VLOOKUP(X182,角色属性总表!Y:AE,3,FALSE)/J182,0)</f>
        <v>104</v>
      </c>
      <c r="D182">
        <f>ROUND(VLOOKUP(X182,角色属性总表!AG:AI,3,FALSE)/角色属性总表!$C$35,0)</f>
        <v>234</v>
      </c>
      <c r="E182">
        <f t="shared" si="20"/>
        <v>879</v>
      </c>
      <c r="F182">
        <f t="shared" si="21"/>
        <v>17</v>
      </c>
      <c r="G182">
        <f t="shared" si="22"/>
        <v>10</v>
      </c>
      <c r="H182">
        <v>0</v>
      </c>
      <c r="I182">
        <f t="shared" si="27"/>
        <v>3</v>
      </c>
      <c r="J182">
        <f>VLOOKUP(AA182,角色间职业划分!P:AP,20,FALSE)</f>
        <v>11</v>
      </c>
      <c r="K182">
        <f>IF(X182=500,100,VLOOKUP(AA182,角色间职业划分!P:AP,22,FALSE))</f>
        <v>120</v>
      </c>
      <c r="L182">
        <f>IF(X182=500,K182,VLOOKUP(AA182,角色间职业划分!P:AP,23,FALSE))</f>
        <v>60</v>
      </c>
      <c r="M182">
        <f>VLOOKUP(AA182,角色间职业划分!P:AP,24,FALSE)</f>
        <v>0</v>
      </c>
      <c r="N182">
        <f>VLOOKUP(AA182,角色间职业划分!P:AP,14)*100</f>
        <v>95</v>
      </c>
      <c r="O182">
        <f>VLOOKUP(AA182,角色间职业划分!P:Z,9,FALSE)</f>
        <v>0</v>
      </c>
      <c r="P182">
        <f>VLOOKUP(AA182,角色间职业划分!P:AP,10,FALSE)</f>
        <v>0</v>
      </c>
      <c r="Q182">
        <f>VLOOKUP(AA182,角色间职业划分!P:AP,15,FALSE)</f>
        <v>0</v>
      </c>
      <c r="R182">
        <f>VLOOKUP(AA182,角色间职业划分!P:AP,16,FALSE)</f>
        <v>0</v>
      </c>
      <c r="S182">
        <f>VLOOKUP(AA182,角色间职业划分!P:AP,17,FALSE)</f>
        <v>0</v>
      </c>
      <c r="T182">
        <f>VLOOKUP(AA182,角色间职业划分!P:AP,18,FALSE)</f>
        <v>0</v>
      </c>
      <c r="U182">
        <f>VLOOKUP(AA182,角色间职业划分!P:AP,27,FALSE)</f>
        <v>0</v>
      </c>
      <c r="V182">
        <f t="shared" si="23"/>
        <v>4.9999999999999991</v>
      </c>
      <c r="W182">
        <f>VLOOKUP(AA182,角色间职业划分!P:Q,2,FALSE)</f>
        <v>3</v>
      </c>
      <c r="X182">
        <f t="shared" si="28"/>
        <v>77</v>
      </c>
      <c r="Y182">
        <f>INT(VLOOKUP(X182,角色属性总表!AG:AH,2,FALSE)*角色属性总表!$C$38)</f>
        <v>1566</v>
      </c>
      <c r="AA182">
        <f t="shared" si="29"/>
        <v>2</v>
      </c>
      <c r="AB182">
        <f>VLOOKUP(X182,角色属性总表!AG:AI,2,FALSE)*VLOOKUP(角色等级属性!AA182,角色间职业划分!P:AG,13,FALSE)/角色间职业划分!$AB$9</f>
        <v>2197.894736842105</v>
      </c>
      <c r="AC182">
        <f>VLOOKUP(X182,角色属性总表!AG:AI,3,FALSE)*VLOOKUP(AA182,角色间职业划分!P:AG,8,FALSE)/角色间职业划分!$W$9</f>
        <v>4071.5999999999995</v>
      </c>
      <c r="AD182">
        <f>VLOOKUP(AA182,角色间职业划分!P:AP,26,FALSE)</f>
        <v>0.4</v>
      </c>
      <c r="AE182">
        <f>VLOOKUP(X182,角色属性总表!I:Q,3,FALSE)</f>
        <v>701.56799999999998</v>
      </c>
      <c r="AF182">
        <f>VLOOKUP(AA182,角色间职业划分!P:AP,11,FALSE)</f>
        <v>0.35</v>
      </c>
      <c r="AG182">
        <f t="shared" si="24"/>
        <v>4952.3242637559297</v>
      </c>
      <c r="AH182">
        <f t="shared" si="25"/>
        <v>702</v>
      </c>
      <c r="AJ182">
        <f t="shared" si="26"/>
        <v>4250.3242637559297</v>
      </c>
      <c r="AK182">
        <v>178</v>
      </c>
    </row>
    <row r="183" spans="1:37" x14ac:dyDescent="0.15">
      <c r="A183">
        <v>179</v>
      </c>
      <c r="B183">
        <f>ROUND(VLOOKUP(X183,角色属性总表!AG:AI,2,FALSE)/角色属性总表!$C$34,0)</f>
        <v>226</v>
      </c>
      <c r="C183">
        <f>ROUND(VLOOKUP(X183,角色属性总表!Y:AE,3,FALSE)/J183,0)</f>
        <v>106</v>
      </c>
      <c r="D183">
        <f>ROUND(VLOOKUP(X183,角色属性总表!AG:AI,3,FALSE)/角色属性总表!$C$35,0)</f>
        <v>237</v>
      </c>
      <c r="E183">
        <f t="shared" si="20"/>
        <v>889</v>
      </c>
      <c r="F183">
        <f t="shared" si="21"/>
        <v>17</v>
      </c>
      <c r="G183">
        <f t="shared" si="22"/>
        <v>10</v>
      </c>
      <c r="H183">
        <v>0</v>
      </c>
      <c r="I183">
        <f t="shared" si="27"/>
        <v>3</v>
      </c>
      <c r="J183">
        <f>VLOOKUP(AA183,角色间职业划分!P:AP,20,FALSE)</f>
        <v>11</v>
      </c>
      <c r="K183">
        <f>IF(X183=500,100,VLOOKUP(AA183,角色间职业划分!P:AP,22,FALSE))</f>
        <v>120</v>
      </c>
      <c r="L183">
        <f>IF(X183=500,K183,VLOOKUP(AA183,角色间职业划分!P:AP,23,FALSE))</f>
        <v>60</v>
      </c>
      <c r="M183">
        <f>VLOOKUP(AA183,角色间职业划分!P:AP,24,FALSE)</f>
        <v>0</v>
      </c>
      <c r="N183">
        <f>VLOOKUP(AA183,角色间职业划分!P:AP,14)*100</f>
        <v>95</v>
      </c>
      <c r="O183">
        <f>VLOOKUP(AA183,角色间职业划分!P:Z,9,FALSE)</f>
        <v>0</v>
      </c>
      <c r="P183">
        <f>VLOOKUP(AA183,角色间职业划分!P:AP,10,FALSE)</f>
        <v>0</v>
      </c>
      <c r="Q183">
        <f>VLOOKUP(AA183,角色间职业划分!P:AP,15,FALSE)</f>
        <v>0</v>
      </c>
      <c r="R183">
        <f>VLOOKUP(AA183,角色间职业划分!P:AP,16,FALSE)</f>
        <v>0</v>
      </c>
      <c r="S183">
        <f>VLOOKUP(AA183,角色间职业划分!P:AP,17,FALSE)</f>
        <v>0</v>
      </c>
      <c r="T183">
        <f>VLOOKUP(AA183,角色间职业划分!P:AP,18,FALSE)</f>
        <v>0</v>
      </c>
      <c r="U183">
        <f>VLOOKUP(AA183,角色间职业划分!P:AP,27,FALSE)</f>
        <v>0</v>
      </c>
      <c r="V183">
        <f t="shared" si="23"/>
        <v>4.9999999999999991</v>
      </c>
      <c r="W183">
        <f>VLOOKUP(AA183,角色间职业划分!P:Q,2,FALSE)</f>
        <v>3</v>
      </c>
      <c r="X183">
        <f t="shared" si="28"/>
        <v>78</v>
      </c>
      <c r="Y183">
        <f>INT(VLOOKUP(X183,角色属性总表!AG:AH,2,FALSE)*角色属性总表!$C$38)</f>
        <v>1584</v>
      </c>
      <c r="AA183">
        <f t="shared" si="29"/>
        <v>2</v>
      </c>
      <c r="AB183">
        <f>VLOOKUP(X183,角色属性总表!AG:AI,2,FALSE)*VLOOKUP(角色等级属性!AA183,角色间职业划分!P:AG,13,FALSE)/角色间职业划分!$AB$9</f>
        <v>2223.1578947368425</v>
      </c>
      <c r="AC183">
        <f>VLOOKUP(X183,角色属性总表!AG:AI,3,FALSE)*VLOOKUP(AA183,角色间职业划分!P:AG,8,FALSE)/角色间职业划分!$W$9</f>
        <v>4118.4000000000005</v>
      </c>
      <c r="AD183">
        <f>VLOOKUP(AA183,角色间职业划分!P:AP,26,FALSE)</f>
        <v>0.4</v>
      </c>
      <c r="AE183">
        <f>VLOOKUP(X183,角色属性总表!I:Q,3,FALSE)</f>
        <v>709.63200000000006</v>
      </c>
      <c r="AF183">
        <f>VLOOKUP(AA183,角色间职业划分!P:AP,11,FALSE)</f>
        <v>0.35</v>
      </c>
      <c r="AG183">
        <f t="shared" si="24"/>
        <v>5060.8148815845225</v>
      </c>
      <c r="AH183">
        <f t="shared" si="25"/>
        <v>711</v>
      </c>
      <c r="AJ183">
        <f t="shared" si="26"/>
        <v>4349.8148815845225</v>
      </c>
      <c r="AK183">
        <v>179</v>
      </c>
    </row>
    <row r="184" spans="1:37" x14ac:dyDescent="0.15">
      <c r="A184">
        <v>180</v>
      </c>
      <c r="B184">
        <f>ROUND(VLOOKUP(X184,角色属性总表!AG:AI,2,FALSE)/角色属性总表!$C$34,0)</f>
        <v>229</v>
      </c>
      <c r="C184">
        <f>ROUND(VLOOKUP(X184,角色属性总表!Y:AE,3,FALSE)/J184,0)</f>
        <v>108</v>
      </c>
      <c r="D184">
        <f>ROUND(VLOOKUP(X184,角色属性总表!AG:AI,3,FALSE)/角色属性总表!$C$35,0)</f>
        <v>239</v>
      </c>
      <c r="E184">
        <f t="shared" si="20"/>
        <v>899</v>
      </c>
      <c r="F184">
        <f t="shared" si="21"/>
        <v>17</v>
      </c>
      <c r="G184">
        <f t="shared" si="22"/>
        <v>10</v>
      </c>
      <c r="H184">
        <v>0</v>
      </c>
      <c r="I184">
        <f t="shared" si="27"/>
        <v>3</v>
      </c>
      <c r="J184">
        <f>VLOOKUP(AA184,角色间职业划分!P:AP,20,FALSE)</f>
        <v>11</v>
      </c>
      <c r="K184">
        <f>IF(X184=500,100,VLOOKUP(AA184,角色间职业划分!P:AP,22,FALSE))</f>
        <v>120</v>
      </c>
      <c r="L184">
        <f>IF(X184=500,K184,VLOOKUP(AA184,角色间职业划分!P:AP,23,FALSE))</f>
        <v>60</v>
      </c>
      <c r="M184">
        <f>VLOOKUP(AA184,角色间职业划分!P:AP,24,FALSE)</f>
        <v>0</v>
      </c>
      <c r="N184">
        <f>VLOOKUP(AA184,角色间职业划分!P:AP,14)*100</f>
        <v>95</v>
      </c>
      <c r="O184">
        <f>VLOOKUP(AA184,角色间职业划分!P:Z,9,FALSE)</f>
        <v>0</v>
      </c>
      <c r="P184">
        <f>VLOOKUP(AA184,角色间职业划分!P:AP,10,FALSE)</f>
        <v>0</v>
      </c>
      <c r="Q184">
        <f>VLOOKUP(AA184,角色间职业划分!P:AP,15,FALSE)</f>
        <v>0</v>
      </c>
      <c r="R184">
        <f>VLOOKUP(AA184,角色间职业划分!P:AP,16,FALSE)</f>
        <v>0</v>
      </c>
      <c r="S184">
        <f>VLOOKUP(AA184,角色间职业划分!P:AP,17,FALSE)</f>
        <v>0</v>
      </c>
      <c r="T184">
        <f>VLOOKUP(AA184,角色间职业划分!P:AP,18,FALSE)</f>
        <v>0</v>
      </c>
      <c r="U184">
        <f>VLOOKUP(AA184,角色间职业划分!P:AP,27,FALSE)</f>
        <v>0</v>
      </c>
      <c r="V184">
        <f t="shared" si="23"/>
        <v>4.9999999999999991</v>
      </c>
      <c r="W184">
        <f>VLOOKUP(AA184,角色间职业划分!P:Q,2,FALSE)</f>
        <v>3</v>
      </c>
      <c r="X184">
        <f t="shared" si="28"/>
        <v>79</v>
      </c>
      <c r="Y184">
        <f>INT(VLOOKUP(X184,角色属性总表!AG:AH,2,FALSE)*角色属性总表!$C$38)</f>
        <v>1602</v>
      </c>
      <c r="AA184">
        <f t="shared" si="29"/>
        <v>2</v>
      </c>
      <c r="AB184">
        <f>VLOOKUP(X184,角色属性总表!AG:AI,2,FALSE)*VLOOKUP(角色等级属性!AA184,角色间职业划分!P:AG,13,FALSE)/角色间职业划分!$AB$9</f>
        <v>2248.4210526315792</v>
      </c>
      <c r="AC184">
        <f>VLOOKUP(X184,角色属性总表!AG:AI,3,FALSE)*VLOOKUP(AA184,角色间职业划分!P:AG,8,FALSE)/角色间职业划分!$W$9</f>
        <v>4165.2</v>
      </c>
      <c r="AD184">
        <f>VLOOKUP(AA184,角色间职业划分!P:AP,26,FALSE)</f>
        <v>0.4</v>
      </c>
      <c r="AE184">
        <f>VLOOKUP(X184,角色属性总表!I:Q,3,FALSE)</f>
        <v>717.69600000000003</v>
      </c>
      <c r="AF184">
        <f>VLOOKUP(AA184,角色间职业划分!P:AP,11,FALSE)</f>
        <v>0.35</v>
      </c>
      <c r="AG184">
        <f t="shared" si="24"/>
        <v>5170.3582069402846</v>
      </c>
      <c r="AH184">
        <f t="shared" si="25"/>
        <v>717</v>
      </c>
      <c r="AJ184">
        <f t="shared" si="26"/>
        <v>4453.3582069402846</v>
      </c>
      <c r="AK184">
        <v>180</v>
      </c>
    </row>
    <row r="185" spans="1:37" x14ac:dyDescent="0.15">
      <c r="A185">
        <v>181</v>
      </c>
      <c r="B185">
        <f>ROUND(VLOOKUP(X185,角色属性总表!AG:AI,2,FALSE)/角色属性总表!$C$34,0)</f>
        <v>231</v>
      </c>
      <c r="C185">
        <f>ROUND(VLOOKUP(X185,角色属性总表!Y:AE,3,FALSE)/J185,0)</f>
        <v>110</v>
      </c>
      <c r="D185">
        <f>ROUND(VLOOKUP(X185,角色属性总表!AG:AI,3,FALSE)/角色属性总表!$C$35,0)</f>
        <v>242</v>
      </c>
      <c r="E185">
        <f t="shared" si="20"/>
        <v>909</v>
      </c>
      <c r="F185">
        <f t="shared" si="21"/>
        <v>17</v>
      </c>
      <c r="G185">
        <f t="shared" si="22"/>
        <v>10</v>
      </c>
      <c r="H185">
        <v>0</v>
      </c>
      <c r="I185">
        <f t="shared" si="27"/>
        <v>3</v>
      </c>
      <c r="J185">
        <f>VLOOKUP(AA185,角色间职业划分!P:AP,20,FALSE)</f>
        <v>11</v>
      </c>
      <c r="K185">
        <f>IF(X185=500,100,VLOOKUP(AA185,角色间职业划分!P:AP,22,FALSE))</f>
        <v>120</v>
      </c>
      <c r="L185">
        <f>IF(X185=500,K185,VLOOKUP(AA185,角色间职业划分!P:AP,23,FALSE))</f>
        <v>60</v>
      </c>
      <c r="M185">
        <f>VLOOKUP(AA185,角色间职业划分!P:AP,24,FALSE)</f>
        <v>0</v>
      </c>
      <c r="N185">
        <f>VLOOKUP(AA185,角色间职业划分!P:AP,14)*100</f>
        <v>95</v>
      </c>
      <c r="O185">
        <f>VLOOKUP(AA185,角色间职业划分!P:Z,9,FALSE)</f>
        <v>0</v>
      </c>
      <c r="P185">
        <f>VLOOKUP(AA185,角色间职业划分!P:AP,10,FALSE)</f>
        <v>0</v>
      </c>
      <c r="Q185">
        <f>VLOOKUP(AA185,角色间职业划分!P:AP,15,FALSE)</f>
        <v>0</v>
      </c>
      <c r="R185">
        <f>VLOOKUP(AA185,角色间职业划分!P:AP,16,FALSE)</f>
        <v>0</v>
      </c>
      <c r="S185">
        <f>VLOOKUP(AA185,角色间职业划分!P:AP,17,FALSE)</f>
        <v>0</v>
      </c>
      <c r="T185">
        <f>VLOOKUP(AA185,角色间职业划分!P:AP,18,FALSE)</f>
        <v>0</v>
      </c>
      <c r="U185">
        <f>VLOOKUP(AA185,角色间职业划分!P:AP,27,FALSE)</f>
        <v>0</v>
      </c>
      <c r="V185">
        <f t="shared" si="23"/>
        <v>4.9999999999999991</v>
      </c>
      <c r="W185">
        <f>VLOOKUP(AA185,角色间职业划分!P:Q,2,FALSE)</f>
        <v>3</v>
      </c>
      <c r="X185">
        <f t="shared" si="28"/>
        <v>80</v>
      </c>
      <c r="Y185">
        <f>INT(VLOOKUP(X185,角色属性总表!AG:AH,2,FALSE)*角色属性总表!$C$38)</f>
        <v>1620</v>
      </c>
      <c r="AA185">
        <f t="shared" si="29"/>
        <v>2</v>
      </c>
      <c r="AB185">
        <f>VLOOKUP(X185,角色属性总表!AG:AI,2,FALSE)*VLOOKUP(角色等级属性!AA185,角色间职业划分!P:AG,13,FALSE)/角色间职业划分!$AB$9</f>
        <v>2273.6842105263158</v>
      </c>
      <c r="AC185">
        <f>VLOOKUP(X185,角色属性总表!AG:AI,3,FALSE)*VLOOKUP(AA185,角色间职业划分!P:AG,8,FALSE)/角色间职业划分!$W$9</f>
        <v>4212</v>
      </c>
      <c r="AD185">
        <f>VLOOKUP(AA185,角色间职业划分!P:AP,26,FALSE)</f>
        <v>0.4</v>
      </c>
      <c r="AE185">
        <f>VLOOKUP(X185,角色属性总表!I:Q,3,FALSE)</f>
        <v>725.76</v>
      </c>
      <c r="AF185">
        <f>VLOOKUP(AA185,角色间职业划分!P:AP,11,FALSE)</f>
        <v>0.35</v>
      </c>
      <c r="AG185">
        <f t="shared" si="24"/>
        <v>5280.9541649996081</v>
      </c>
      <c r="AH185">
        <f t="shared" si="25"/>
        <v>726</v>
      </c>
      <c r="AJ185">
        <f t="shared" si="26"/>
        <v>4554.9541649996081</v>
      </c>
      <c r="AK185">
        <v>181</v>
      </c>
    </row>
    <row r="186" spans="1:37" x14ac:dyDescent="0.15">
      <c r="A186">
        <v>182</v>
      </c>
      <c r="B186">
        <f>ROUND(VLOOKUP(X186,角色属性总表!AG:AI,2,FALSE)/角色属性总表!$C$34,0)</f>
        <v>234</v>
      </c>
      <c r="C186">
        <f>ROUND(VLOOKUP(X186,角色属性总表!Y:AE,3,FALSE)/J186,0)</f>
        <v>113</v>
      </c>
      <c r="D186">
        <f>ROUND(VLOOKUP(X186,角色属性总表!AG:AI,3,FALSE)/角色属性总表!$C$35,0)</f>
        <v>245</v>
      </c>
      <c r="E186">
        <f t="shared" si="20"/>
        <v>919</v>
      </c>
      <c r="F186">
        <f t="shared" si="21"/>
        <v>17</v>
      </c>
      <c r="G186">
        <f t="shared" si="22"/>
        <v>10</v>
      </c>
      <c r="H186">
        <v>0</v>
      </c>
      <c r="I186">
        <f t="shared" si="27"/>
        <v>3</v>
      </c>
      <c r="J186">
        <f>VLOOKUP(AA186,角色间职业划分!P:AP,20,FALSE)</f>
        <v>11</v>
      </c>
      <c r="K186">
        <f>IF(X186=500,100,VLOOKUP(AA186,角色间职业划分!P:AP,22,FALSE))</f>
        <v>120</v>
      </c>
      <c r="L186">
        <f>IF(X186=500,K186,VLOOKUP(AA186,角色间职业划分!P:AP,23,FALSE))</f>
        <v>60</v>
      </c>
      <c r="M186">
        <f>VLOOKUP(AA186,角色间职业划分!P:AP,24,FALSE)</f>
        <v>0</v>
      </c>
      <c r="N186">
        <f>VLOOKUP(AA186,角色间职业划分!P:AP,14)*100</f>
        <v>95</v>
      </c>
      <c r="O186">
        <f>VLOOKUP(AA186,角色间职业划分!P:Z,9,FALSE)</f>
        <v>0</v>
      </c>
      <c r="P186">
        <f>VLOOKUP(AA186,角色间职业划分!P:AP,10,FALSE)</f>
        <v>0</v>
      </c>
      <c r="Q186">
        <f>VLOOKUP(AA186,角色间职业划分!P:AP,15,FALSE)</f>
        <v>0</v>
      </c>
      <c r="R186">
        <f>VLOOKUP(AA186,角色间职业划分!P:AP,16,FALSE)</f>
        <v>0</v>
      </c>
      <c r="S186">
        <f>VLOOKUP(AA186,角色间职业划分!P:AP,17,FALSE)</f>
        <v>0</v>
      </c>
      <c r="T186">
        <f>VLOOKUP(AA186,角色间职业划分!P:AP,18,FALSE)</f>
        <v>0</v>
      </c>
      <c r="U186">
        <f>VLOOKUP(AA186,角色间职业划分!P:AP,27,FALSE)</f>
        <v>0</v>
      </c>
      <c r="V186">
        <f t="shared" si="23"/>
        <v>4.9999999999999991</v>
      </c>
      <c r="W186">
        <f>VLOOKUP(AA186,角色间职业划分!P:Q,2,FALSE)</f>
        <v>3</v>
      </c>
      <c r="X186">
        <f t="shared" si="28"/>
        <v>81</v>
      </c>
      <c r="Y186">
        <f>INT(VLOOKUP(X186,角色属性总表!AG:AH,2,FALSE)*角色属性总表!$C$38)</f>
        <v>1638</v>
      </c>
      <c r="AA186">
        <f t="shared" si="29"/>
        <v>2</v>
      </c>
      <c r="AB186">
        <f>VLOOKUP(X186,角色属性总表!AG:AI,2,FALSE)*VLOOKUP(角色等级属性!AA186,角色间职业划分!P:AG,13,FALSE)/角色间职业划分!$AB$9</f>
        <v>2298.9473684210529</v>
      </c>
      <c r="AC186">
        <f>VLOOKUP(X186,角色属性总表!AG:AI,3,FALSE)*VLOOKUP(AA186,角色间职业划分!P:AG,8,FALSE)/角色间职业划分!$W$9</f>
        <v>4258.8</v>
      </c>
      <c r="AD186">
        <f>VLOOKUP(AA186,角色间职业划分!P:AP,26,FALSE)</f>
        <v>0.4</v>
      </c>
      <c r="AE186">
        <f>VLOOKUP(X186,角色属性总表!I:Q,3,FALSE)</f>
        <v>733.82400000000007</v>
      </c>
      <c r="AF186">
        <f>VLOOKUP(AA186,角色间职业划分!P:AP,11,FALSE)</f>
        <v>0.35</v>
      </c>
      <c r="AG186">
        <f t="shared" si="24"/>
        <v>5392.6027397260268</v>
      </c>
      <c r="AH186">
        <f t="shared" si="25"/>
        <v>735</v>
      </c>
      <c r="AJ186">
        <f t="shared" si="26"/>
        <v>4657.6027397260268</v>
      </c>
      <c r="AK186">
        <v>182</v>
      </c>
    </row>
    <row r="187" spans="1:37" x14ac:dyDescent="0.15">
      <c r="A187">
        <v>183</v>
      </c>
      <c r="B187">
        <f>ROUND(VLOOKUP(X187,角色属性总表!AG:AI,2,FALSE)/角色属性总表!$C$34,0)</f>
        <v>237</v>
      </c>
      <c r="C187">
        <f>ROUND(VLOOKUP(X187,角色属性总表!Y:AE,3,FALSE)/J187,0)</f>
        <v>115</v>
      </c>
      <c r="D187">
        <f>ROUND(VLOOKUP(X187,角色属性总表!AG:AI,3,FALSE)/角色属性总表!$C$35,0)</f>
        <v>247</v>
      </c>
      <c r="E187">
        <f t="shared" si="20"/>
        <v>929</v>
      </c>
      <c r="F187">
        <f t="shared" si="21"/>
        <v>17</v>
      </c>
      <c r="G187">
        <f t="shared" si="22"/>
        <v>10</v>
      </c>
      <c r="H187">
        <v>0</v>
      </c>
      <c r="I187">
        <f t="shared" si="27"/>
        <v>3</v>
      </c>
      <c r="J187">
        <f>VLOOKUP(AA187,角色间职业划分!P:AP,20,FALSE)</f>
        <v>11</v>
      </c>
      <c r="K187">
        <f>IF(X187=500,100,VLOOKUP(AA187,角色间职业划分!P:AP,22,FALSE))</f>
        <v>120</v>
      </c>
      <c r="L187">
        <f>IF(X187=500,K187,VLOOKUP(AA187,角色间职业划分!P:AP,23,FALSE))</f>
        <v>60</v>
      </c>
      <c r="M187">
        <f>VLOOKUP(AA187,角色间职业划分!P:AP,24,FALSE)</f>
        <v>0</v>
      </c>
      <c r="N187">
        <f>VLOOKUP(AA187,角色间职业划分!P:AP,14)*100</f>
        <v>95</v>
      </c>
      <c r="O187">
        <f>VLOOKUP(AA187,角色间职业划分!P:Z,9,FALSE)</f>
        <v>0</v>
      </c>
      <c r="P187">
        <f>VLOOKUP(AA187,角色间职业划分!P:AP,10,FALSE)</f>
        <v>0</v>
      </c>
      <c r="Q187">
        <f>VLOOKUP(AA187,角色间职业划分!P:AP,15,FALSE)</f>
        <v>0</v>
      </c>
      <c r="R187">
        <f>VLOOKUP(AA187,角色间职业划分!P:AP,16,FALSE)</f>
        <v>0</v>
      </c>
      <c r="S187">
        <f>VLOOKUP(AA187,角色间职业划分!P:AP,17,FALSE)</f>
        <v>0</v>
      </c>
      <c r="T187">
        <f>VLOOKUP(AA187,角色间职业划分!P:AP,18,FALSE)</f>
        <v>0</v>
      </c>
      <c r="U187">
        <f>VLOOKUP(AA187,角色间职业划分!P:AP,27,FALSE)</f>
        <v>0</v>
      </c>
      <c r="V187">
        <f t="shared" si="23"/>
        <v>4.9999999999999991</v>
      </c>
      <c r="W187">
        <f>VLOOKUP(AA187,角色间职业划分!P:Q,2,FALSE)</f>
        <v>3</v>
      </c>
      <c r="X187">
        <f t="shared" si="28"/>
        <v>82</v>
      </c>
      <c r="Y187">
        <f>INT(VLOOKUP(X187,角色属性总表!AG:AH,2,FALSE)*角色属性总表!$C$38)</f>
        <v>1656</v>
      </c>
      <c r="AA187">
        <f t="shared" si="29"/>
        <v>2</v>
      </c>
      <c r="AB187">
        <f>VLOOKUP(X187,角色属性总表!AG:AI,2,FALSE)*VLOOKUP(角色等级属性!AA187,角色间职业划分!P:AG,13,FALSE)/角色间职业划分!$AB$9</f>
        <v>2324.2105263157891</v>
      </c>
      <c r="AC187">
        <f>VLOOKUP(X187,角色属性总表!AG:AI,3,FALSE)*VLOOKUP(AA187,角色间职业划分!P:AG,8,FALSE)/角色间职业划分!$W$9</f>
        <v>4305.5999999999995</v>
      </c>
      <c r="AD187">
        <f>VLOOKUP(AA187,角色间职业划分!P:AP,26,FALSE)</f>
        <v>0.4</v>
      </c>
      <c r="AE187">
        <f>VLOOKUP(X187,角色属性总表!I:Q,3,FALSE)</f>
        <v>741.88799999999992</v>
      </c>
      <c r="AF187">
        <f>VLOOKUP(AA187,角色间职业划分!P:AP,11,FALSE)</f>
        <v>0.35</v>
      </c>
      <c r="AG187">
        <f t="shared" si="24"/>
        <v>5505.3039723248176</v>
      </c>
      <c r="AH187">
        <f t="shared" si="25"/>
        <v>741</v>
      </c>
      <c r="AJ187">
        <f t="shared" si="26"/>
        <v>4764.3039723248176</v>
      </c>
      <c r="AK187">
        <v>183</v>
      </c>
    </row>
    <row r="188" spans="1:37" x14ac:dyDescent="0.15">
      <c r="A188">
        <v>184</v>
      </c>
      <c r="B188">
        <f>ROUND(VLOOKUP(X188,角色属性总表!AG:AI,2,FALSE)/角色属性总表!$C$34,0)</f>
        <v>239</v>
      </c>
      <c r="C188">
        <f>ROUND(VLOOKUP(X188,角色属性总表!Y:AE,3,FALSE)/J188,0)</f>
        <v>117</v>
      </c>
      <c r="D188">
        <f>ROUND(VLOOKUP(X188,角色属性总表!AG:AI,3,FALSE)/角色属性总表!$C$35,0)</f>
        <v>250</v>
      </c>
      <c r="E188">
        <f t="shared" si="20"/>
        <v>939</v>
      </c>
      <c r="F188">
        <f t="shared" si="21"/>
        <v>17</v>
      </c>
      <c r="G188">
        <f t="shared" si="22"/>
        <v>10</v>
      </c>
      <c r="H188">
        <v>0</v>
      </c>
      <c r="I188">
        <f t="shared" si="27"/>
        <v>3</v>
      </c>
      <c r="J188">
        <f>VLOOKUP(AA188,角色间职业划分!P:AP,20,FALSE)</f>
        <v>11</v>
      </c>
      <c r="K188">
        <f>IF(X188=500,100,VLOOKUP(AA188,角色间职业划分!P:AP,22,FALSE))</f>
        <v>120</v>
      </c>
      <c r="L188">
        <f>IF(X188=500,K188,VLOOKUP(AA188,角色间职业划分!P:AP,23,FALSE))</f>
        <v>60</v>
      </c>
      <c r="M188">
        <f>VLOOKUP(AA188,角色间职业划分!P:AP,24,FALSE)</f>
        <v>0</v>
      </c>
      <c r="N188">
        <f>VLOOKUP(AA188,角色间职业划分!P:AP,14)*100</f>
        <v>95</v>
      </c>
      <c r="O188">
        <f>VLOOKUP(AA188,角色间职业划分!P:Z,9,FALSE)</f>
        <v>0</v>
      </c>
      <c r="P188">
        <f>VLOOKUP(AA188,角色间职业划分!P:AP,10,FALSE)</f>
        <v>0</v>
      </c>
      <c r="Q188">
        <f>VLOOKUP(AA188,角色间职业划分!P:AP,15,FALSE)</f>
        <v>0</v>
      </c>
      <c r="R188">
        <f>VLOOKUP(AA188,角色间职业划分!P:AP,16,FALSE)</f>
        <v>0</v>
      </c>
      <c r="S188">
        <f>VLOOKUP(AA188,角色间职业划分!P:AP,17,FALSE)</f>
        <v>0</v>
      </c>
      <c r="T188">
        <f>VLOOKUP(AA188,角色间职业划分!P:AP,18,FALSE)</f>
        <v>0</v>
      </c>
      <c r="U188">
        <f>VLOOKUP(AA188,角色间职业划分!P:AP,27,FALSE)</f>
        <v>0</v>
      </c>
      <c r="V188">
        <f t="shared" si="23"/>
        <v>4.9999999999999991</v>
      </c>
      <c r="W188">
        <f>VLOOKUP(AA188,角色间职业划分!P:Q,2,FALSE)</f>
        <v>3</v>
      </c>
      <c r="X188">
        <f t="shared" si="28"/>
        <v>83</v>
      </c>
      <c r="Y188">
        <f>INT(VLOOKUP(X188,角色属性总表!AG:AH,2,FALSE)*角色属性总表!$C$38)</f>
        <v>1674</v>
      </c>
      <c r="AA188">
        <f t="shared" si="29"/>
        <v>2</v>
      </c>
      <c r="AB188">
        <f>VLOOKUP(X188,角色属性总表!AG:AI,2,FALSE)*VLOOKUP(角色等级属性!AA188,角色间职业划分!P:AG,13,FALSE)/角色间职业划分!$AB$9</f>
        <v>2349.4736842105267</v>
      </c>
      <c r="AC188">
        <f>VLOOKUP(X188,角色属性总表!AG:AI,3,FALSE)*VLOOKUP(AA188,角色间职业划分!P:AG,8,FALSE)/角色间职业划分!$W$9</f>
        <v>4352.4000000000005</v>
      </c>
      <c r="AD188">
        <f>VLOOKUP(AA188,角色间职业划分!P:AP,26,FALSE)</f>
        <v>0.4</v>
      </c>
      <c r="AE188">
        <f>VLOOKUP(X188,角色属性总表!I:Q,3,FALSE)</f>
        <v>749.952</v>
      </c>
      <c r="AF188">
        <f>VLOOKUP(AA188,角色间职业划分!P:AP,11,FALSE)</f>
        <v>0.35</v>
      </c>
      <c r="AG188">
        <f t="shared" si="24"/>
        <v>5619.0579597670749</v>
      </c>
      <c r="AH188">
        <f t="shared" si="25"/>
        <v>750</v>
      </c>
      <c r="AJ188">
        <f t="shared" si="26"/>
        <v>4869.0579597670749</v>
      </c>
      <c r="AK188">
        <v>184</v>
      </c>
    </row>
    <row r="189" spans="1:37" x14ac:dyDescent="0.15">
      <c r="A189">
        <v>185</v>
      </c>
      <c r="B189">
        <f>ROUND(VLOOKUP(X189,角色属性总表!AG:AI,2,FALSE)/角色属性总表!$C$34,0)</f>
        <v>242</v>
      </c>
      <c r="C189">
        <f>ROUND(VLOOKUP(X189,角色属性总表!Y:AE,3,FALSE)/J189,0)</f>
        <v>120</v>
      </c>
      <c r="D189">
        <f>ROUND(VLOOKUP(X189,角色属性总表!AG:AI,3,FALSE)/角色属性总表!$C$35,0)</f>
        <v>253</v>
      </c>
      <c r="E189">
        <f t="shared" si="20"/>
        <v>949</v>
      </c>
      <c r="F189">
        <f t="shared" si="21"/>
        <v>17</v>
      </c>
      <c r="G189">
        <f t="shared" si="22"/>
        <v>10</v>
      </c>
      <c r="H189">
        <v>0</v>
      </c>
      <c r="I189">
        <f t="shared" si="27"/>
        <v>3</v>
      </c>
      <c r="J189">
        <f>VLOOKUP(AA189,角色间职业划分!P:AP,20,FALSE)</f>
        <v>11</v>
      </c>
      <c r="K189">
        <f>IF(X189=500,100,VLOOKUP(AA189,角色间职业划分!P:AP,22,FALSE))</f>
        <v>120</v>
      </c>
      <c r="L189">
        <f>IF(X189=500,K189,VLOOKUP(AA189,角色间职业划分!P:AP,23,FALSE))</f>
        <v>60</v>
      </c>
      <c r="M189">
        <f>VLOOKUP(AA189,角色间职业划分!P:AP,24,FALSE)</f>
        <v>0</v>
      </c>
      <c r="N189">
        <f>VLOOKUP(AA189,角色间职业划分!P:AP,14)*100</f>
        <v>95</v>
      </c>
      <c r="O189">
        <f>VLOOKUP(AA189,角色间职业划分!P:Z,9,FALSE)</f>
        <v>0</v>
      </c>
      <c r="P189">
        <f>VLOOKUP(AA189,角色间职业划分!P:AP,10,FALSE)</f>
        <v>0</v>
      </c>
      <c r="Q189">
        <f>VLOOKUP(AA189,角色间职业划分!P:AP,15,FALSE)</f>
        <v>0</v>
      </c>
      <c r="R189">
        <f>VLOOKUP(AA189,角色间职业划分!P:AP,16,FALSE)</f>
        <v>0</v>
      </c>
      <c r="S189">
        <f>VLOOKUP(AA189,角色间职业划分!P:AP,17,FALSE)</f>
        <v>0</v>
      </c>
      <c r="T189">
        <f>VLOOKUP(AA189,角色间职业划分!P:AP,18,FALSE)</f>
        <v>0</v>
      </c>
      <c r="U189">
        <f>VLOOKUP(AA189,角色间职业划分!P:AP,27,FALSE)</f>
        <v>0</v>
      </c>
      <c r="V189">
        <f t="shared" si="23"/>
        <v>4.9999999999999991</v>
      </c>
      <c r="W189">
        <f>VLOOKUP(AA189,角色间职业划分!P:Q,2,FALSE)</f>
        <v>3</v>
      </c>
      <c r="X189">
        <f t="shared" si="28"/>
        <v>84</v>
      </c>
      <c r="Y189">
        <f>INT(VLOOKUP(X189,角色属性总表!AG:AH,2,FALSE)*角色属性总表!$C$38)</f>
        <v>1692</v>
      </c>
      <c r="AA189">
        <f t="shared" si="29"/>
        <v>2</v>
      </c>
      <c r="AB189">
        <f>VLOOKUP(X189,角色属性总表!AG:AI,2,FALSE)*VLOOKUP(角色等级属性!AA189,角色间职业划分!P:AG,13,FALSE)/角色间职业划分!$AB$9</f>
        <v>2374.7368421052633</v>
      </c>
      <c r="AC189">
        <f>VLOOKUP(X189,角色属性总表!AG:AI,3,FALSE)*VLOOKUP(AA189,角色间职业划分!P:AG,8,FALSE)/角色间职业划分!$W$9</f>
        <v>4399.2</v>
      </c>
      <c r="AD189">
        <f>VLOOKUP(AA189,角色间职业划分!P:AP,26,FALSE)</f>
        <v>0.4</v>
      </c>
      <c r="AE189">
        <f>VLOOKUP(X189,角色属性总表!I:Q,3,FALSE)</f>
        <v>758.01599999999996</v>
      </c>
      <c r="AF189">
        <f>VLOOKUP(AA189,角色间职业划分!P:AP,11,FALSE)</f>
        <v>0.35</v>
      </c>
      <c r="AG189">
        <f t="shared" si="24"/>
        <v>5733.8648533794221</v>
      </c>
      <c r="AH189">
        <f t="shared" si="25"/>
        <v>759</v>
      </c>
      <c r="AJ189">
        <f t="shared" si="26"/>
        <v>4974.8648533794221</v>
      </c>
      <c r="AK189">
        <v>185</v>
      </c>
    </row>
    <row r="190" spans="1:37" x14ac:dyDescent="0.15">
      <c r="A190">
        <v>186</v>
      </c>
      <c r="B190">
        <f>ROUND(VLOOKUP(X190,角色属性总表!AG:AI,2,FALSE)/角色属性总表!$C$34,0)</f>
        <v>244</v>
      </c>
      <c r="C190">
        <f>ROUND(VLOOKUP(X190,角色属性总表!Y:AE,3,FALSE)/J190,0)</f>
        <v>122</v>
      </c>
      <c r="D190">
        <f>ROUND(VLOOKUP(X190,角色属性总表!AG:AI,3,FALSE)/角色属性总表!$C$35,0)</f>
        <v>255</v>
      </c>
      <c r="E190">
        <f t="shared" si="20"/>
        <v>960</v>
      </c>
      <c r="F190">
        <f t="shared" si="21"/>
        <v>17</v>
      </c>
      <c r="G190">
        <f t="shared" si="22"/>
        <v>10</v>
      </c>
      <c r="H190">
        <v>0</v>
      </c>
      <c r="I190">
        <f t="shared" si="27"/>
        <v>3</v>
      </c>
      <c r="J190">
        <f>VLOOKUP(AA190,角色间职业划分!P:AP,20,FALSE)</f>
        <v>11</v>
      </c>
      <c r="K190">
        <f>IF(X190=500,100,VLOOKUP(AA190,角色间职业划分!P:AP,22,FALSE))</f>
        <v>120</v>
      </c>
      <c r="L190">
        <f>IF(X190=500,K190,VLOOKUP(AA190,角色间职业划分!P:AP,23,FALSE))</f>
        <v>60</v>
      </c>
      <c r="M190">
        <f>VLOOKUP(AA190,角色间职业划分!P:AP,24,FALSE)</f>
        <v>0</v>
      </c>
      <c r="N190">
        <f>VLOOKUP(AA190,角色间职业划分!P:AP,14)*100</f>
        <v>95</v>
      </c>
      <c r="O190">
        <f>VLOOKUP(AA190,角色间职业划分!P:Z,9,FALSE)</f>
        <v>0</v>
      </c>
      <c r="P190">
        <f>VLOOKUP(AA190,角色间职业划分!P:AP,10,FALSE)</f>
        <v>0</v>
      </c>
      <c r="Q190">
        <f>VLOOKUP(AA190,角色间职业划分!P:AP,15,FALSE)</f>
        <v>0</v>
      </c>
      <c r="R190">
        <f>VLOOKUP(AA190,角色间职业划分!P:AP,16,FALSE)</f>
        <v>0</v>
      </c>
      <c r="S190">
        <f>VLOOKUP(AA190,角色间职业划分!P:AP,17,FALSE)</f>
        <v>0</v>
      </c>
      <c r="T190">
        <f>VLOOKUP(AA190,角色间职业划分!P:AP,18,FALSE)</f>
        <v>0</v>
      </c>
      <c r="U190">
        <f>VLOOKUP(AA190,角色间职业划分!P:AP,27,FALSE)</f>
        <v>0</v>
      </c>
      <c r="V190">
        <f t="shared" si="23"/>
        <v>4.9999999999999991</v>
      </c>
      <c r="W190">
        <f>VLOOKUP(AA190,角色间职业划分!P:Q,2,FALSE)</f>
        <v>3</v>
      </c>
      <c r="X190">
        <f t="shared" si="28"/>
        <v>85</v>
      </c>
      <c r="Y190">
        <f>INT(VLOOKUP(X190,角色属性总表!AG:AH,2,FALSE)*角色属性总表!$C$38)</f>
        <v>1710</v>
      </c>
      <c r="AA190">
        <f t="shared" si="29"/>
        <v>2</v>
      </c>
      <c r="AB190">
        <f>VLOOKUP(X190,角色属性总表!AG:AI,2,FALSE)*VLOOKUP(角色等级属性!AA190,角色间职业划分!P:AG,13,FALSE)/角色间职业划分!$AB$9</f>
        <v>2400.0000000000005</v>
      </c>
      <c r="AC190">
        <f>VLOOKUP(X190,角色属性总表!AG:AI,3,FALSE)*VLOOKUP(AA190,角色间职业划分!P:AG,8,FALSE)/角色间职业划分!$W$9</f>
        <v>4446</v>
      </c>
      <c r="AD190">
        <f>VLOOKUP(AA190,角色间职业划分!P:AP,26,FALSE)</f>
        <v>0.4</v>
      </c>
      <c r="AE190">
        <f>VLOOKUP(X190,角色属性总表!I:Q,3,FALSE)</f>
        <v>766.08</v>
      </c>
      <c r="AF190">
        <f>VLOOKUP(AA190,角色间职业划分!P:AP,11,FALSE)</f>
        <v>0.35</v>
      </c>
      <c r="AG190">
        <f t="shared" si="24"/>
        <v>5849.7248574958685</v>
      </c>
      <c r="AH190">
        <f t="shared" si="25"/>
        <v>765</v>
      </c>
      <c r="AJ190">
        <f t="shared" si="26"/>
        <v>5084.7248574958685</v>
      </c>
      <c r="AK190">
        <v>186</v>
      </c>
    </row>
    <row r="191" spans="1:37" x14ac:dyDescent="0.15">
      <c r="A191">
        <v>187</v>
      </c>
      <c r="B191">
        <f>ROUND(VLOOKUP(X191,角色属性总表!AG:AI,2,FALSE)/角色属性总表!$C$34,0)</f>
        <v>247</v>
      </c>
      <c r="C191">
        <f>ROUND(VLOOKUP(X191,角色属性总表!Y:AE,3,FALSE)/J191,0)</f>
        <v>124</v>
      </c>
      <c r="D191">
        <f>ROUND(VLOOKUP(X191,角色属性总表!AG:AI,3,FALSE)/角色属性总表!$C$35,0)</f>
        <v>258</v>
      </c>
      <c r="E191">
        <f t="shared" si="20"/>
        <v>970</v>
      </c>
      <c r="F191">
        <f t="shared" si="21"/>
        <v>17</v>
      </c>
      <c r="G191">
        <f t="shared" si="22"/>
        <v>10</v>
      </c>
      <c r="H191">
        <v>0</v>
      </c>
      <c r="I191">
        <f t="shared" si="27"/>
        <v>3</v>
      </c>
      <c r="J191">
        <f>VLOOKUP(AA191,角色间职业划分!P:AP,20,FALSE)</f>
        <v>11</v>
      </c>
      <c r="K191">
        <f>IF(X191=500,100,VLOOKUP(AA191,角色间职业划分!P:AP,22,FALSE))</f>
        <v>120</v>
      </c>
      <c r="L191">
        <f>IF(X191=500,K191,VLOOKUP(AA191,角色间职业划分!P:AP,23,FALSE))</f>
        <v>60</v>
      </c>
      <c r="M191">
        <f>VLOOKUP(AA191,角色间职业划分!P:AP,24,FALSE)</f>
        <v>0</v>
      </c>
      <c r="N191">
        <f>VLOOKUP(AA191,角色间职业划分!P:AP,14)*100</f>
        <v>95</v>
      </c>
      <c r="O191">
        <f>VLOOKUP(AA191,角色间职业划分!P:Z,9,FALSE)</f>
        <v>0</v>
      </c>
      <c r="P191">
        <f>VLOOKUP(AA191,角色间职业划分!P:AP,10,FALSE)</f>
        <v>0</v>
      </c>
      <c r="Q191">
        <f>VLOOKUP(AA191,角色间职业划分!P:AP,15,FALSE)</f>
        <v>0</v>
      </c>
      <c r="R191">
        <f>VLOOKUP(AA191,角色间职业划分!P:AP,16,FALSE)</f>
        <v>0</v>
      </c>
      <c r="S191">
        <f>VLOOKUP(AA191,角色间职业划分!P:AP,17,FALSE)</f>
        <v>0</v>
      </c>
      <c r="T191">
        <f>VLOOKUP(AA191,角色间职业划分!P:AP,18,FALSE)</f>
        <v>0</v>
      </c>
      <c r="U191">
        <f>VLOOKUP(AA191,角色间职业划分!P:AP,27,FALSE)</f>
        <v>0</v>
      </c>
      <c r="V191">
        <f t="shared" si="23"/>
        <v>4.9999999999999991</v>
      </c>
      <c r="W191">
        <f>VLOOKUP(AA191,角色间职业划分!P:Q,2,FALSE)</f>
        <v>3</v>
      </c>
      <c r="X191">
        <f t="shared" si="28"/>
        <v>86</v>
      </c>
      <c r="Y191">
        <f>INT(VLOOKUP(X191,角色属性总表!AG:AH,2,FALSE)*角色属性总表!$C$38)</f>
        <v>1728</v>
      </c>
      <c r="AA191">
        <f t="shared" si="29"/>
        <v>2</v>
      </c>
      <c r="AB191">
        <f>VLOOKUP(X191,角色属性总表!AG:AI,2,FALSE)*VLOOKUP(角色等级属性!AA191,角色间职业划分!P:AG,13,FALSE)/角色间职业划分!$AB$9</f>
        <v>2425.2631578947371</v>
      </c>
      <c r="AC191">
        <f>VLOOKUP(X191,角色属性总表!AG:AI,3,FALSE)*VLOOKUP(AA191,角色间职业划分!P:AG,8,FALSE)/角色间职业划分!$W$9</f>
        <v>4492.8</v>
      </c>
      <c r="AD191">
        <f>VLOOKUP(AA191,角色间职业划分!P:AP,26,FALSE)</f>
        <v>0.4</v>
      </c>
      <c r="AE191">
        <f>VLOOKUP(X191,角色属性总表!I:Q,3,FALSE)</f>
        <v>774.14400000000001</v>
      </c>
      <c r="AF191">
        <f>VLOOKUP(AA191,角色间职业划分!P:AP,11,FALSE)</f>
        <v>0.35</v>
      </c>
      <c r="AG191">
        <f t="shared" si="24"/>
        <v>5966.6382281684428</v>
      </c>
      <c r="AH191">
        <f t="shared" si="25"/>
        <v>774</v>
      </c>
      <c r="AJ191">
        <f t="shared" si="26"/>
        <v>5192.6382281684428</v>
      </c>
      <c r="AK191">
        <v>187</v>
      </c>
    </row>
    <row r="192" spans="1:37" x14ac:dyDescent="0.15">
      <c r="A192">
        <v>188</v>
      </c>
      <c r="B192">
        <f>ROUND(VLOOKUP(X192,角色属性总表!AG:AI,2,FALSE)/角色属性总表!$C$34,0)</f>
        <v>249</v>
      </c>
      <c r="C192">
        <f>ROUND(VLOOKUP(X192,角色属性总表!Y:AE,3,FALSE)/J192,0)</f>
        <v>127</v>
      </c>
      <c r="D192">
        <f>ROUND(VLOOKUP(X192,角色属性总表!AG:AI,3,FALSE)/角色属性总表!$C$35,0)</f>
        <v>261</v>
      </c>
      <c r="E192">
        <f t="shared" si="20"/>
        <v>980</v>
      </c>
      <c r="F192">
        <f t="shared" si="21"/>
        <v>17</v>
      </c>
      <c r="G192">
        <f t="shared" si="22"/>
        <v>10</v>
      </c>
      <c r="H192">
        <v>0</v>
      </c>
      <c r="I192">
        <f t="shared" si="27"/>
        <v>3</v>
      </c>
      <c r="J192">
        <f>VLOOKUP(AA192,角色间职业划分!P:AP,20,FALSE)</f>
        <v>11</v>
      </c>
      <c r="K192">
        <f>IF(X192=500,100,VLOOKUP(AA192,角色间职业划分!P:AP,22,FALSE))</f>
        <v>120</v>
      </c>
      <c r="L192">
        <f>IF(X192=500,K192,VLOOKUP(AA192,角色间职业划分!P:AP,23,FALSE))</f>
        <v>60</v>
      </c>
      <c r="M192">
        <f>VLOOKUP(AA192,角色间职业划分!P:AP,24,FALSE)</f>
        <v>0</v>
      </c>
      <c r="N192">
        <f>VLOOKUP(AA192,角色间职业划分!P:AP,14)*100</f>
        <v>95</v>
      </c>
      <c r="O192">
        <f>VLOOKUP(AA192,角色间职业划分!P:Z,9,FALSE)</f>
        <v>0</v>
      </c>
      <c r="P192">
        <f>VLOOKUP(AA192,角色间职业划分!P:AP,10,FALSE)</f>
        <v>0</v>
      </c>
      <c r="Q192">
        <f>VLOOKUP(AA192,角色间职业划分!P:AP,15,FALSE)</f>
        <v>0</v>
      </c>
      <c r="R192">
        <f>VLOOKUP(AA192,角色间职业划分!P:AP,16,FALSE)</f>
        <v>0</v>
      </c>
      <c r="S192">
        <f>VLOOKUP(AA192,角色间职业划分!P:AP,17,FALSE)</f>
        <v>0</v>
      </c>
      <c r="T192">
        <f>VLOOKUP(AA192,角色间职业划分!P:AP,18,FALSE)</f>
        <v>0</v>
      </c>
      <c r="U192">
        <f>VLOOKUP(AA192,角色间职业划分!P:AP,27,FALSE)</f>
        <v>0</v>
      </c>
      <c r="V192">
        <f t="shared" si="23"/>
        <v>4.9999999999999991</v>
      </c>
      <c r="W192">
        <f>VLOOKUP(AA192,角色间职业划分!P:Q,2,FALSE)</f>
        <v>3</v>
      </c>
      <c r="X192">
        <f t="shared" si="28"/>
        <v>87</v>
      </c>
      <c r="Y192">
        <f>INT(VLOOKUP(X192,角色属性总表!AG:AH,2,FALSE)*角色属性总表!$C$38)</f>
        <v>1746</v>
      </c>
      <c r="AA192">
        <f t="shared" si="29"/>
        <v>2</v>
      </c>
      <c r="AB192">
        <f>VLOOKUP(X192,角色属性总表!AG:AI,2,FALSE)*VLOOKUP(角色等级属性!AA192,角色间职业划分!P:AG,13,FALSE)/角色间职业划分!$AB$9</f>
        <v>2450.5263157894733</v>
      </c>
      <c r="AC192">
        <f>VLOOKUP(X192,角色属性总表!AG:AI,3,FALSE)*VLOOKUP(AA192,角色间职业划分!P:AG,8,FALSE)/角色间职业划分!$W$9</f>
        <v>4539.5999999999995</v>
      </c>
      <c r="AD192">
        <f>VLOOKUP(AA192,角色间职业划分!P:AP,26,FALSE)</f>
        <v>0.4</v>
      </c>
      <c r="AE192">
        <f>VLOOKUP(X192,角色属性总表!I:Q,3,FALSE)</f>
        <v>782.20799999999997</v>
      </c>
      <c r="AF192">
        <f>VLOOKUP(AA192,角色间职业划分!P:AP,11,FALSE)</f>
        <v>0.35</v>
      </c>
      <c r="AG192">
        <f t="shared" si="24"/>
        <v>6084.6052719335185</v>
      </c>
      <c r="AH192">
        <f t="shared" si="25"/>
        <v>783</v>
      </c>
      <c r="AJ192">
        <f t="shared" si="26"/>
        <v>5301.6052719335185</v>
      </c>
      <c r="AK192">
        <v>188</v>
      </c>
    </row>
    <row r="193" spans="1:37" x14ac:dyDescent="0.15">
      <c r="A193">
        <v>189</v>
      </c>
      <c r="B193">
        <f>ROUND(VLOOKUP(X193,角色属性总表!AG:AI,2,FALSE)/角色属性总表!$C$34,0)</f>
        <v>252</v>
      </c>
      <c r="C193">
        <f>ROUND(VLOOKUP(X193,角色属性总表!Y:AE,3,FALSE)/J193,0)</f>
        <v>129</v>
      </c>
      <c r="D193">
        <f>ROUND(VLOOKUP(X193,角色属性总表!AG:AI,3,FALSE)/角色属性总表!$C$35,0)</f>
        <v>263</v>
      </c>
      <c r="E193">
        <f t="shared" si="20"/>
        <v>990</v>
      </c>
      <c r="F193">
        <f t="shared" si="21"/>
        <v>17</v>
      </c>
      <c r="G193">
        <f t="shared" si="22"/>
        <v>10</v>
      </c>
      <c r="H193">
        <v>0</v>
      </c>
      <c r="I193">
        <f t="shared" si="27"/>
        <v>3</v>
      </c>
      <c r="J193">
        <f>VLOOKUP(AA193,角色间职业划分!P:AP,20,FALSE)</f>
        <v>11</v>
      </c>
      <c r="K193">
        <f>IF(X193=500,100,VLOOKUP(AA193,角色间职业划分!P:AP,22,FALSE))</f>
        <v>120</v>
      </c>
      <c r="L193">
        <f>IF(X193=500,K193,VLOOKUP(AA193,角色间职业划分!P:AP,23,FALSE))</f>
        <v>60</v>
      </c>
      <c r="M193">
        <f>VLOOKUP(AA193,角色间职业划分!P:AP,24,FALSE)</f>
        <v>0</v>
      </c>
      <c r="N193">
        <f>VLOOKUP(AA193,角色间职业划分!P:AP,14)*100</f>
        <v>95</v>
      </c>
      <c r="O193">
        <f>VLOOKUP(AA193,角色间职业划分!P:Z,9,FALSE)</f>
        <v>0</v>
      </c>
      <c r="P193">
        <f>VLOOKUP(AA193,角色间职业划分!P:AP,10,FALSE)</f>
        <v>0</v>
      </c>
      <c r="Q193">
        <f>VLOOKUP(AA193,角色间职业划分!P:AP,15,FALSE)</f>
        <v>0</v>
      </c>
      <c r="R193">
        <f>VLOOKUP(AA193,角色间职业划分!P:AP,16,FALSE)</f>
        <v>0</v>
      </c>
      <c r="S193">
        <f>VLOOKUP(AA193,角色间职业划分!P:AP,17,FALSE)</f>
        <v>0</v>
      </c>
      <c r="T193">
        <f>VLOOKUP(AA193,角色间职业划分!P:AP,18,FALSE)</f>
        <v>0</v>
      </c>
      <c r="U193">
        <f>VLOOKUP(AA193,角色间职业划分!P:AP,27,FALSE)</f>
        <v>0</v>
      </c>
      <c r="V193">
        <f t="shared" si="23"/>
        <v>4.9999999999999991</v>
      </c>
      <c r="W193">
        <f>VLOOKUP(AA193,角色间职业划分!P:Q,2,FALSE)</f>
        <v>3</v>
      </c>
      <c r="X193">
        <f t="shared" si="28"/>
        <v>88</v>
      </c>
      <c r="Y193">
        <f>INT(VLOOKUP(X193,角色属性总表!AG:AH,2,FALSE)*角色属性总表!$C$38)</f>
        <v>1764</v>
      </c>
      <c r="AA193">
        <f t="shared" si="29"/>
        <v>2</v>
      </c>
      <c r="AB193">
        <f>VLOOKUP(X193,角色属性总表!AG:AI,2,FALSE)*VLOOKUP(角色等级属性!AA193,角色间职业划分!P:AG,13,FALSE)/角色间职业划分!$AB$9</f>
        <v>2475.7894736842109</v>
      </c>
      <c r="AC193">
        <f>VLOOKUP(X193,角色属性总表!AG:AI,3,FALSE)*VLOOKUP(AA193,角色间职业划分!P:AG,8,FALSE)/角色间职业划分!$W$9</f>
        <v>4586.4000000000005</v>
      </c>
      <c r="AD193">
        <f>VLOOKUP(AA193,角色间职业划分!P:AP,26,FALSE)</f>
        <v>0.4</v>
      </c>
      <c r="AE193">
        <f>VLOOKUP(X193,角色属性总表!I:Q,3,FALSE)</f>
        <v>790.27200000000016</v>
      </c>
      <c r="AF193">
        <f>VLOOKUP(AA193,角色间职业划分!P:AP,11,FALSE)</f>
        <v>0.35</v>
      </c>
      <c r="AG193">
        <f t="shared" si="24"/>
        <v>6203.6263446309567</v>
      </c>
      <c r="AH193">
        <f t="shared" si="25"/>
        <v>789</v>
      </c>
      <c r="AJ193">
        <f t="shared" si="26"/>
        <v>5414.6263446309567</v>
      </c>
      <c r="AK193">
        <v>189</v>
      </c>
    </row>
    <row r="194" spans="1:37" x14ac:dyDescent="0.15">
      <c r="A194">
        <v>190</v>
      </c>
      <c r="B194">
        <f>ROUND(VLOOKUP(X194,角色属性总表!AG:AI,2,FALSE)/角色属性总表!$C$34,0)</f>
        <v>255</v>
      </c>
      <c r="C194">
        <f>ROUND(VLOOKUP(X194,角色属性总表!Y:AE,3,FALSE)/J194,0)</f>
        <v>132</v>
      </c>
      <c r="D194">
        <f>ROUND(VLOOKUP(X194,角色属性总表!AG:AI,3,FALSE)/角色属性总表!$C$35,0)</f>
        <v>266</v>
      </c>
      <c r="E194">
        <f t="shared" si="20"/>
        <v>1000</v>
      </c>
      <c r="F194">
        <f t="shared" si="21"/>
        <v>17</v>
      </c>
      <c r="G194">
        <f t="shared" si="22"/>
        <v>10</v>
      </c>
      <c r="H194">
        <v>0</v>
      </c>
      <c r="I194">
        <f t="shared" si="27"/>
        <v>3</v>
      </c>
      <c r="J194">
        <f>VLOOKUP(AA194,角色间职业划分!P:AP,20,FALSE)</f>
        <v>11</v>
      </c>
      <c r="K194">
        <f>IF(X194=500,100,VLOOKUP(AA194,角色间职业划分!P:AP,22,FALSE))</f>
        <v>120</v>
      </c>
      <c r="L194">
        <f>IF(X194=500,K194,VLOOKUP(AA194,角色间职业划分!P:AP,23,FALSE))</f>
        <v>60</v>
      </c>
      <c r="M194">
        <f>VLOOKUP(AA194,角色间职业划分!P:AP,24,FALSE)</f>
        <v>0</v>
      </c>
      <c r="N194">
        <f>VLOOKUP(AA194,角色间职业划分!P:AP,14)*100</f>
        <v>95</v>
      </c>
      <c r="O194">
        <f>VLOOKUP(AA194,角色间职业划分!P:Z,9,FALSE)</f>
        <v>0</v>
      </c>
      <c r="P194">
        <f>VLOOKUP(AA194,角色间职业划分!P:AP,10,FALSE)</f>
        <v>0</v>
      </c>
      <c r="Q194">
        <f>VLOOKUP(AA194,角色间职业划分!P:AP,15,FALSE)</f>
        <v>0</v>
      </c>
      <c r="R194">
        <f>VLOOKUP(AA194,角色间职业划分!P:AP,16,FALSE)</f>
        <v>0</v>
      </c>
      <c r="S194">
        <f>VLOOKUP(AA194,角色间职业划分!P:AP,17,FALSE)</f>
        <v>0</v>
      </c>
      <c r="T194">
        <f>VLOOKUP(AA194,角色间职业划分!P:AP,18,FALSE)</f>
        <v>0</v>
      </c>
      <c r="U194">
        <f>VLOOKUP(AA194,角色间职业划分!P:AP,27,FALSE)</f>
        <v>0</v>
      </c>
      <c r="V194">
        <f t="shared" si="23"/>
        <v>4.9999999999999991</v>
      </c>
      <c r="W194">
        <f>VLOOKUP(AA194,角色间职业划分!P:Q,2,FALSE)</f>
        <v>3</v>
      </c>
      <c r="X194">
        <f t="shared" si="28"/>
        <v>89</v>
      </c>
      <c r="Y194">
        <f>INT(VLOOKUP(X194,角色属性总表!AG:AH,2,FALSE)*角色属性总表!$C$38)</f>
        <v>1782</v>
      </c>
      <c r="AA194">
        <f t="shared" si="29"/>
        <v>2</v>
      </c>
      <c r="AB194">
        <f>VLOOKUP(X194,角色属性总表!AG:AI,2,FALSE)*VLOOKUP(角色等级属性!AA194,角色间职业划分!P:AG,13,FALSE)/角色间职业划分!$AB$9</f>
        <v>2501.0526315789475</v>
      </c>
      <c r="AC194">
        <f>VLOOKUP(X194,角色属性总表!AG:AI,3,FALSE)*VLOOKUP(AA194,角色间职业划分!P:AG,8,FALSE)/角色间职业划分!$W$9</f>
        <v>4633.2</v>
      </c>
      <c r="AD194">
        <f>VLOOKUP(AA194,角色间职业划分!P:AP,26,FALSE)</f>
        <v>0.4</v>
      </c>
      <c r="AE194">
        <f>VLOOKUP(X194,角色属性总表!I:Q,3,FALSE)</f>
        <v>798.33600000000001</v>
      </c>
      <c r="AF194">
        <f>VLOOKUP(AA194,角色间职业划分!P:AP,11,FALSE)</f>
        <v>0.35</v>
      </c>
      <c r="AG194">
        <f t="shared" si="24"/>
        <v>6323.7018502732935</v>
      </c>
      <c r="AH194">
        <f t="shared" si="25"/>
        <v>798</v>
      </c>
      <c r="AJ194">
        <f t="shared" si="26"/>
        <v>5525.7018502732935</v>
      </c>
      <c r="AK194">
        <v>190</v>
      </c>
    </row>
    <row r="195" spans="1:37" x14ac:dyDescent="0.15">
      <c r="A195">
        <v>191</v>
      </c>
      <c r="B195">
        <f>ROUND(VLOOKUP(X195,角色属性总表!AG:AI,2,FALSE)/角色属性总表!$C$34,0)</f>
        <v>257</v>
      </c>
      <c r="C195">
        <f>ROUND(VLOOKUP(X195,角色属性总表!Y:AE,3,FALSE)/J195,0)</f>
        <v>134</v>
      </c>
      <c r="D195">
        <f>ROUND(VLOOKUP(X195,角色属性总表!AG:AI,3,FALSE)/角色属性总表!$C$35,0)</f>
        <v>269</v>
      </c>
      <c r="E195">
        <f t="shared" si="20"/>
        <v>1010</v>
      </c>
      <c r="F195">
        <f t="shared" si="21"/>
        <v>17</v>
      </c>
      <c r="G195">
        <f t="shared" si="22"/>
        <v>10</v>
      </c>
      <c r="H195">
        <v>0</v>
      </c>
      <c r="I195">
        <f t="shared" si="27"/>
        <v>3</v>
      </c>
      <c r="J195">
        <f>VLOOKUP(AA195,角色间职业划分!P:AP,20,FALSE)</f>
        <v>11</v>
      </c>
      <c r="K195">
        <f>IF(X195=500,100,VLOOKUP(AA195,角色间职业划分!P:AP,22,FALSE))</f>
        <v>120</v>
      </c>
      <c r="L195">
        <f>IF(X195=500,K195,VLOOKUP(AA195,角色间职业划分!P:AP,23,FALSE))</f>
        <v>60</v>
      </c>
      <c r="M195">
        <f>VLOOKUP(AA195,角色间职业划分!P:AP,24,FALSE)</f>
        <v>0</v>
      </c>
      <c r="N195">
        <f>VLOOKUP(AA195,角色间职业划分!P:AP,14)*100</f>
        <v>95</v>
      </c>
      <c r="O195">
        <f>VLOOKUP(AA195,角色间职业划分!P:Z,9,FALSE)</f>
        <v>0</v>
      </c>
      <c r="P195">
        <f>VLOOKUP(AA195,角色间职业划分!P:AP,10,FALSE)</f>
        <v>0</v>
      </c>
      <c r="Q195">
        <f>VLOOKUP(AA195,角色间职业划分!P:AP,15,FALSE)</f>
        <v>0</v>
      </c>
      <c r="R195">
        <f>VLOOKUP(AA195,角色间职业划分!P:AP,16,FALSE)</f>
        <v>0</v>
      </c>
      <c r="S195">
        <f>VLOOKUP(AA195,角色间职业划分!P:AP,17,FALSE)</f>
        <v>0</v>
      </c>
      <c r="T195">
        <f>VLOOKUP(AA195,角色间职业划分!P:AP,18,FALSE)</f>
        <v>0</v>
      </c>
      <c r="U195">
        <f>VLOOKUP(AA195,角色间职业划分!P:AP,27,FALSE)</f>
        <v>0</v>
      </c>
      <c r="V195">
        <f t="shared" si="23"/>
        <v>4.9999999999999991</v>
      </c>
      <c r="W195">
        <f>VLOOKUP(AA195,角色间职业划分!P:Q,2,FALSE)</f>
        <v>3</v>
      </c>
      <c r="X195">
        <f t="shared" si="28"/>
        <v>90</v>
      </c>
      <c r="Y195">
        <f>INT(VLOOKUP(X195,角色属性总表!AG:AH,2,FALSE)*角色属性总表!$C$38)</f>
        <v>1800</v>
      </c>
      <c r="AA195">
        <f t="shared" si="29"/>
        <v>2</v>
      </c>
      <c r="AB195">
        <f>VLOOKUP(X195,角色属性总表!AG:AI,2,FALSE)*VLOOKUP(角色等级属性!AA195,角色间职业划分!P:AG,13,FALSE)/角色间职业划分!$AB$9</f>
        <v>2526.3157894736846</v>
      </c>
      <c r="AC195">
        <f>VLOOKUP(X195,角色属性总表!AG:AI,3,FALSE)*VLOOKUP(AA195,角色间职业划分!P:AG,8,FALSE)/角色间职业划分!$W$9</f>
        <v>4680</v>
      </c>
      <c r="AD195">
        <f>VLOOKUP(AA195,角色间职业划分!P:AP,26,FALSE)</f>
        <v>0.4</v>
      </c>
      <c r="AE195">
        <f>VLOOKUP(X195,角色属性总表!I:Q,3,FALSE)</f>
        <v>806.40000000000009</v>
      </c>
      <c r="AF195">
        <f>VLOOKUP(AA195,角色间职业划分!P:AP,11,FALSE)</f>
        <v>0.35</v>
      </c>
      <c r="AG195">
        <f t="shared" si="24"/>
        <v>6444.8322399624567</v>
      </c>
      <c r="AH195">
        <f t="shared" si="25"/>
        <v>807</v>
      </c>
      <c r="AJ195">
        <f t="shared" si="26"/>
        <v>5637.8322399624567</v>
      </c>
      <c r="AK195">
        <v>191</v>
      </c>
    </row>
    <row r="196" spans="1:37" x14ac:dyDescent="0.15">
      <c r="A196">
        <v>192</v>
      </c>
      <c r="B196">
        <f>ROUND(VLOOKUP(X196,角色属性总表!AG:AI,2,FALSE)/角色属性总表!$C$34,0)</f>
        <v>260</v>
      </c>
      <c r="C196">
        <f>ROUND(VLOOKUP(X196,角色属性总表!Y:AE,3,FALSE)/J196,0)</f>
        <v>136</v>
      </c>
      <c r="D196">
        <f>ROUND(VLOOKUP(X196,角色属性总表!AG:AI,3,FALSE)/角色属性总表!$C$35,0)</f>
        <v>271</v>
      </c>
      <c r="E196">
        <f t="shared" si="20"/>
        <v>1020</v>
      </c>
      <c r="F196">
        <f t="shared" si="21"/>
        <v>17</v>
      </c>
      <c r="G196">
        <f t="shared" si="22"/>
        <v>10</v>
      </c>
      <c r="H196">
        <v>0</v>
      </c>
      <c r="I196">
        <f t="shared" si="27"/>
        <v>3</v>
      </c>
      <c r="J196">
        <f>VLOOKUP(AA196,角色间职业划分!P:AP,20,FALSE)</f>
        <v>11</v>
      </c>
      <c r="K196">
        <f>IF(X196=500,100,VLOOKUP(AA196,角色间职业划分!P:AP,22,FALSE))</f>
        <v>120</v>
      </c>
      <c r="L196">
        <f>IF(X196=500,K196,VLOOKUP(AA196,角色间职业划分!P:AP,23,FALSE))</f>
        <v>60</v>
      </c>
      <c r="M196">
        <f>VLOOKUP(AA196,角色间职业划分!P:AP,24,FALSE)</f>
        <v>0</v>
      </c>
      <c r="N196">
        <f>VLOOKUP(AA196,角色间职业划分!P:AP,14)*100</f>
        <v>95</v>
      </c>
      <c r="O196">
        <f>VLOOKUP(AA196,角色间职业划分!P:Z,9,FALSE)</f>
        <v>0</v>
      </c>
      <c r="P196">
        <f>VLOOKUP(AA196,角色间职业划分!P:AP,10,FALSE)</f>
        <v>0</v>
      </c>
      <c r="Q196">
        <f>VLOOKUP(AA196,角色间职业划分!P:AP,15,FALSE)</f>
        <v>0</v>
      </c>
      <c r="R196">
        <f>VLOOKUP(AA196,角色间职业划分!P:AP,16,FALSE)</f>
        <v>0</v>
      </c>
      <c r="S196">
        <f>VLOOKUP(AA196,角色间职业划分!P:AP,17,FALSE)</f>
        <v>0</v>
      </c>
      <c r="T196">
        <f>VLOOKUP(AA196,角色间职业划分!P:AP,18,FALSE)</f>
        <v>0</v>
      </c>
      <c r="U196">
        <f>VLOOKUP(AA196,角色间职业划分!P:AP,27,FALSE)</f>
        <v>0</v>
      </c>
      <c r="V196">
        <f t="shared" si="23"/>
        <v>4.9999999999999991</v>
      </c>
      <c r="W196">
        <f>VLOOKUP(AA196,角色间职业划分!P:Q,2,FALSE)</f>
        <v>3</v>
      </c>
      <c r="X196">
        <f t="shared" si="28"/>
        <v>91</v>
      </c>
      <c r="Y196">
        <f>INT(VLOOKUP(X196,角色属性总表!AG:AH,2,FALSE)*角色属性总表!$C$38)</f>
        <v>1818</v>
      </c>
      <c r="AA196">
        <f t="shared" si="29"/>
        <v>2</v>
      </c>
      <c r="AB196">
        <f>VLOOKUP(X196,角色属性总表!AG:AI,2,FALSE)*VLOOKUP(角色等级属性!AA196,角色间职业划分!P:AG,13,FALSE)/角色间职业划分!$AB$9</f>
        <v>2551.5789473684213</v>
      </c>
      <c r="AC196">
        <f>VLOOKUP(X196,角色属性总表!AG:AI,3,FALSE)*VLOOKUP(AA196,角色间职业划分!P:AG,8,FALSE)/角色间职业划分!$W$9</f>
        <v>4726.8</v>
      </c>
      <c r="AD196">
        <f>VLOOKUP(AA196,角色间职业划分!P:AP,26,FALSE)</f>
        <v>0.4</v>
      </c>
      <c r="AE196">
        <f>VLOOKUP(X196,角色属性总表!I:Q,3,FALSE)</f>
        <v>814.46399999999994</v>
      </c>
      <c r="AF196">
        <f>VLOOKUP(AA196,角色间职业划分!P:AP,11,FALSE)</f>
        <v>0.35</v>
      </c>
      <c r="AG196">
        <f t="shared" si="24"/>
        <v>6567.0180108516188</v>
      </c>
      <c r="AH196">
        <f t="shared" si="25"/>
        <v>813</v>
      </c>
      <c r="AJ196">
        <f t="shared" si="26"/>
        <v>5754.0180108516188</v>
      </c>
      <c r="AK196">
        <v>192</v>
      </c>
    </row>
    <row r="197" spans="1:37" x14ac:dyDescent="0.15">
      <c r="A197">
        <v>193</v>
      </c>
      <c r="B197">
        <f>ROUND(VLOOKUP(X197,角色属性总表!AG:AI,2,FALSE)/角色属性总表!$C$34,0)</f>
        <v>262</v>
      </c>
      <c r="C197">
        <f>ROUND(VLOOKUP(X197,角色属性总表!Y:AE,3,FALSE)/J197,0)</f>
        <v>139</v>
      </c>
      <c r="D197">
        <f>ROUND(VLOOKUP(X197,角色属性总表!AG:AI,3,FALSE)/角色属性总表!$C$35,0)</f>
        <v>274</v>
      </c>
      <c r="E197">
        <f t="shared" si="20"/>
        <v>1030</v>
      </c>
      <c r="F197">
        <f t="shared" si="21"/>
        <v>17</v>
      </c>
      <c r="G197">
        <f t="shared" si="22"/>
        <v>10</v>
      </c>
      <c r="H197">
        <v>0</v>
      </c>
      <c r="I197">
        <f t="shared" si="27"/>
        <v>3</v>
      </c>
      <c r="J197">
        <f>VLOOKUP(AA197,角色间职业划分!P:AP,20,FALSE)</f>
        <v>11</v>
      </c>
      <c r="K197">
        <f>IF(X197=500,100,VLOOKUP(AA197,角色间职业划分!P:AP,22,FALSE))</f>
        <v>120</v>
      </c>
      <c r="L197">
        <f>IF(X197=500,K197,VLOOKUP(AA197,角色间职业划分!P:AP,23,FALSE))</f>
        <v>60</v>
      </c>
      <c r="M197">
        <f>VLOOKUP(AA197,角色间职业划分!P:AP,24,FALSE)</f>
        <v>0</v>
      </c>
      <c r="N197">
        <f>VLOOKUP(AA197,角色间职业划分!P:AP,14)*100</f>
        <v>95</v>
      </c>
      <c r="O197">
        <f>VLOOKUP(AA197,角色间职业划分!P:Z,9,FALSE)</f>
        <v>0</v>
      </c>
      <c r="P197">
        <f>VLOOKUP(AA197,角色间职业划分!P:AP,10,FALSE)</f>
        <v>0</v>
      </c>
      <c r="Q197">
        <f>VLOOKUP(AA197,角色间职业划分!P:AP,15,FALSE)</f>
        <v>0</v>
      </c>
      <c r="R197">
        <f>VLOOKUP(AA197,角色间职业划分!P:AP,16,FALSE)</f>
        <v>0</v>
      </c>
      <c r="S197">
        <f>VLOOKUP(AA197,角色间职业划分!P:AP,17,FALSE)</f>
        <v>0</v>
      </c>
      <c r="T197">
        <f>VLOOKUP(AA197,角色间职业划分!P:AP,18,FALSE)</f>
        <v>0</v>
      </c>
      <c r="U197">
        <f>VLOOKUP(AA197,角色间职业划分!P:AP,27,FALSE)</f>
        <v>0</v>
      </c>
      <c r="V197">
        <f t="shared" si="23"/>
        <v>4.9999999999999991</v>
      </c>
      <c r="W197">
        <f>VLOOKUP(AA197,角色间职业划分!P:Q,2,FALSE)</f>
        <v>3</v>
      </c>
      <c r="X197">
        <f t="shared" si="28"/>
        <v>92</v>
      </c>
      <c r="Y197">
        <f>INT(VLOOKUP(X197,角色属性总表!AG:AH,2,FALSE)*角色属性总表!$C$38)</f>
        <v>1836</v>
      </c>
      <c r="AA197">
        <f t="shared" si="29"/>
        <v>2</v>
      </c>
      <c r="AB197">
        <f>VLOOKUP(X197,角色属性总表!AG:AI,2,FALSE)*VLOOKUP(角色等级属性!AA197,角色间职业划分!P:AG,13,FALSE)/角色间职业划分!$AB$9</f>
        <v>2576.8421052631575</v>
      </c>
      <c r="AC197">
        <f>VLOOKUP(X197,角色属性总表!AG:AI,3,FALSE)*VLOOKUP(AA197,角色间职业划分!P:AG,8,FALSE)/角色间职业划分!$W$9</f>
        <v>4773.5999999999995</v>
      </c>
      <c r="AD197">
        <f>VLOOKUP(AA197,角色间职业划分!P:AP,26,FALSE)</f>
        <v>0.4</v>
      </c>
      <c r="AE197">
        <f>VLOOKUP(X197,角色属性总表!I:Q,3,FALSE)</f>
        <v>822.52800000000002</v>
      </c>
      <c r="AF197">
        <f>VLOOKUP(AA197,角色间职业划分!P:AP,11,FALSE)</f>
        <v>0.35</v>
      </c>
      <c r="AG197">
        <f t="shared" si="24"/>
        <v>6690.2597051499315</v>
      </c>
      <c r="AH197">
        <f t="shared" si="25"/>
        <v>822</v>
      </c>
      <c r="AJ197">
        <f t="shared" si="26"/>
        <v>5868.2597051499315</v>
      </c>
      <c r="AK197">
        <v>193</v>
      </c>
    </row>
    <row r="198" spans="1:37" x14ac:dyDescent="0.15">
      <c r="A198">
        <v>194</v>
      </c>
      <c r="B198">
        <f>ROUND(VLOOKUP(X198,角色属性总表!AG:AI,2,FALSE)/角色属性总表!$C$34,0)</f>
        <v>265</v>
      </c>
      <c r="C198">
        <f>ROUND(VLOOKUP(X198,角色属性总表!Y:AE,3,FALSE)/J198,0)</f>
        <v>142</v>
      </c>
      <c r="D198">
        <f>ROUND(VLOOKUP(X198,角色属性总表!AG:AI,3,FALSE)/角色属性总表!$C$35,0)</f>
        <v>277</v>
      </c>
      <c r="E198">
        <f t="shared" ref="E198:E261" si="30">INT(AD198*AB198)</f>
        <v>1040</v>
      </c>
      <c r="F198">
        <f t="shared" ref="F198:F261" si="31">ROUND(AC198/D198,0)</f>
        <v>17</v>
      </c>
      <c r="G198">
        <f t="shared" ref="G198:G261" si="32">ROUND(AB198/B198,0)</f>
        <v>10</v>
      </c>
      <c r="H198">
        <v>0</v>
      </c>
      <c r="I198">
        <f t="shared" si="27"/>
        <v>3</v>
      </c>
      <c r="J198">
        <f>VLOOKUP(AA198,角色间职业划分!P:AP,20,FALSE)</f>
        <v>11</v>
      </c>
      <c r="K198">
        <f>IF(X198=500,100,VLOOKUP(AA198,角色间职业划分!P:AP,22,FALSE))</f>
        <v>120</v>
      </c>
      <c r="L198">
        <f>IF(X198=500,K198,VLOOKUP(AA198,角色间职业划分!P:AP,23,FALSE))</f>
        <v>60</v>
      </c>
      <c r="M198">
        <f>VLOOKUP(AA198,角色间职业划分!P:AP,24,FALSE)</f>
        <v>0</v>
      </c>
      <c r="N198">
        <f>VLOOKUP(AA198,角色间职业划分!P:AP,14)*100</f>
        <v>95</v>
      </c>
      <c r="O198">
        <f>VLOOKUP(AA198,角色间职业划分!P:Z,9,FALSE)</f>
        <v>0</v>
      </c>
      <c r="P198">
        <f>VLOOKUP(AA198,角色间职业划分!P:AP,10,FALSE)</f>
        <v>0</v>
      </c>
      <c r="Q198">
        <f>VLOOKUP(AA198,角色间职业划分!P:AP,15,FALSE)</f>
        <v>0</v>
      </c>
      <c r="R198">
        <f>VLOOKUP(AA198,角色间职业划分!P:AP,16,FALSE)</f>
        <v>0</v>
      </c>
      <c r="S198">
        <f>VLOOKUP(AA198,角色间职业划分!P:AP,17,FALSE)</f>
        <v>0</v>
      </c>
      <c r="T198">
        <f>VLOOKUP(AA198,角色间职业划分!P:AP,18,FALSE)</f>
        <v>0</v>
      </c>
      <c r="U198">
        <f>VLOOKUP(AA198,角色间职业划分!P:AP,27,FALSE)</f>
        <v>0</v>
      </c>
      <c r="V198">
        <f t="shared" ref="V198:V261" si="33">(AF198-AF$2)*100</f>
        <v>4.9999999999999991</v>
      </c>
      <c r="W198">
        <f>VLOOKUP(AA198,角色间职业划分!P:Q,2,FALSE)</f>
        <v>3</v>
      </c>
      <c r="X198">
        <f t="shared" si="28"/>
        <v>93</v>
      </c>
      <c r="Y198">
        <f>INT(VLOOKUP(X198,角色属性总表!AG:AH,2,FALSE)*角色属性总表!$C$38)</f>
        <v>1854</v>
      </c>
      <c r="AA198">
        <f t="shared" si="29"/>
        <v>2</v>
      </c>
      <c r="AB198">
        <f>VLOOKUP(X198,角色属性总表!AG:AI,2,FALSE)*VLOOKUP(角色等级属性!AA198,角色间职业划分!P:AG,13,FALSE)/角色间职业划分!$AB$9</f>
        <v>2602.105263157895</v>
      </c>
      <c r="AC198">
        <f>VLOOKUP(X198,角色属性总表!AG:AI,3,FALSE)*VLOOKUP(AA198,角色间职业划分!P:AG,8,FALSE)/角色间职业划分!$W$9</f>
        <v>4820.4000000000005</v>
      </c>
      <c r="AD198">
        <f>VLOOKUP(AA198,角色间职业划分!P:AP,26,FALSE)</f>
        <v>0.4</v>
      </c>
      <c r="AE198">
        <f>VLOOKUP(X198,角色属性总表!I:Q,3,FALSE)</f>
        <v>830.5920000000001</v>
      </c>
      <c r="AF198">
        <f>VLOOKUP(AA198,角色间职业划分!P:AP,11,FALSE)</f>
        <v>0.35</v>
      </c>
      <c r="AG198">
        <f t="shared" ref="AG198:AG261" si="34">((AF$2*X198*X198*180)/(SQRT(X198*100)-AF$2*X198))</f>
        <v>6814.5579091680256</v>
      </c>
      <c r="AH198">
        <f t="shared" ref="AH198:AH261" si="35">D198*AH$2</f>
        <v>831</v>
      </c>
      <c r="AJ198">
        <f t="shared" ref="AJ198:AJ261" si="36">AG198-AH198</f>
        <v>5983.5579091680256</v>
      </c>
      <c r="AK198">
        <v>194</v>
      </c>
    </row>
    <row r="199" spans="1:37" x14ac:dyDescent="0.15">
      <c r="A199">
        <v>195</v>
      </c>
      <c r="B199">
        <f>ROUND(VLOOKUP(X199,角色属性总表!AG:AI,2,FALSE)/角色属性总表!$C$34,0)</f>
        <v>267</v>
      </c>
      <c r="C199">
        <f>ROUND(VLOOKUP(X199,角色属性总表!Y:AE,3,FALSE)/J199,0)</f>
        <v>144</v>
      </c>
      <c r="D199">
        <f>ROUND(VLOOKUP(X199,角色属性总表!AG:AI,3,FALSE)/角色属性总表!$C$35,0)</f>
        <v>280</v>
      </c>
      <c r="E199">
        <f t="shared" si="30"/>
        <v>1050</v>
      </c>
      <c r="F199">
        <f t="shared" si="31"/>
        <v>17</v>
      </c>
      <c r="G199">
        <f t="shared" si="32"/>
        <v>10</v>
      </c>
      <c r="H199">
        <v>0</v>
      </c>
      <c r="I199">
        <f t="shared" ref="I199:I262" si="37">I198</f>
        <v>3</v>
      </c>
      <c r="J199">
        <f>VLOOKUP(AA199,角色间职业划分!P:AP,20,FALSE)</f>
        <v>11</v>
      </c>
      <c r="K199">
        <f>IF(X199=500,100,VLOOKUP(AA199,角色间职业划分!P:AP,22,FALSE))</f>
        <v>120</v>
      </c>
      <c r="L199">
        <f>IF(X199=500,K199,VLOOKUP(AA199,角色间职业划分!P:AP,23,FALSE))</f>
        <v>60</v>
      </c>
      <c r="M199">
        <f>VLOOKUP(AA199,角色间职业划分!P:AP,24,FALSE)</f>
        <v>0</v>
      </c>
      <c r="N199">
        <f>VLOOKUP(AA199,角色间职业划分!P:AP,14)*100</f>
        <v>95</v>
      </c>
      <c r="O199">
        <f>VLOOKUP(AA199,角色间职业划分!P:Z,9,FALSE)</f>
        <v>0</v>
      </c>
      <c r="P199">
        <f>VLOOKUP(AA199,角色间职业划分!P:AP,10,FALSE)</f>
        <v>0</v>
      </c>
      <c r="Q199">
        <f>VLOOKUP(AA199,角色间职业划分!P:AP,15,FALSE)</f>
        <v>0</v>
      </c>
      <c r="R199">
        <f>VLOOKUP(AA199,角色间职业划分!P:AP,16,FALSE)</f>
        <v>0</v>
      </c>
      <c r="S199">
        <f>VLOOKUP(AA199,角色间职业划分!P:AP,17,FALSE)</f>
        <v>0</v>
      </c>
      <c r="T199">
        <f>VLOOKUP(AA199,角色间职业划分!P:AP,18,FALSE)</f>
        <v>0</v>
      </c>
      <c r="U199">
        <f>VLOOKUP(AA199,角色间职业划分!P:AP,27,FALSE)</f>
        <v>0</v>
      </c>
      <c r="V199">
        <f t="shared" si="33"/>
        <v>4.9999999999999991</v>
      </c>
      <c r="W199">
        <f>VLOOKUP(AA199,角色间职业划分!P:Q,2,FALSE)</f>
        <v>3</v>
      </c>
      <c r="X199">
        <f t="shared" ref="X199:X262" si="38">IF(X198=100,500,IF(X198=500,1,X198+1))</f>
        <v>94</v>
      </c>
      <c r="Y199">
        <f>INT(VLOOKUP(X199,角色属性总表!AG:AH,2,FALSE)*角色属性总表!$C$38)</f>
        <v>1872</v>
      </c>
      <c r="AA199">
        <f t="shared" ref="AA199:AA262" si="39">IF(X199=1,AA198+1,AA198)</f>
        <v>2</v>
      </c>
      <c r="AB199">
        <f>VLOOKUP(X199,角色属性总表!AG:AI,2,FALSE)*VLOOKUP(角色等级属性!AA199,角色间职业划分!P:AG,13,FALSE)/角色间职业划分!$AB$9</f>
        <v>2627.3684210526317</v>
      </c>
      <c r="AC199">
        <f>VLOOKUP(X199,角色属性总表!AG:AI,3,FALSE)*VLOOKUP(AA199,角色间职业划分!P:AG,8,FALSE)/角色间职业划分!$W$9</f>
        <v>4867.2</v>
      </c>
      <c r="AD199">
        <f>VLOOKUP(AA199,角色间职业划分!P:AP,26,FALSE)</f>
        <v>0.4</v>
      </c>
      <c r="AE199">
        <f>VLOOKUP(X199,角色属性总表!I:Q,3,FALSE)</f>
        <v>838.65600000000006</v>
      </c>
      <c r="AF199">
        <f>VLOOKUP(AA199,角色间职业划分!P:AP,11,FALSE)</f>
        <v>0.35</v>
      </c>
      <c r="AG199">
        <f t="shared" si="34"/>
        <v>6939.9132524022907</v>
      </c>
      <c r="AH199">
        <f t="shared" si="35"/>
        <v>840</v>
      </c>
      <c r="AJ199">
        <f t="shared" si="36"/>
        <v>6099.9132524022907</v>
      </c>
      <c r="AK199">
        <v>195</v>
      </c>
    </row>
    <row r="200" spans="1:37" x14ac:dyDescent="0.15">
      <c r="A200">
        <v>196</v>
      </c>
      <c r="B200">
        <f>ROUND(VLOOKUP(X200,角色属性总表!AG:AI,2,FALSE)/角色属性总表!$C$34,0)</f>
        <v>270</v>
      </c>
      <c r="C200">
        <f>ROUND(VLOOKUP(X200,角色属性总表!Y:AE,3,FALSE)/J200,0)</f>
        <v>147</v>
      </c>
      <c r="D200">
        <f>ROUND(VLOOKUP(X200,角色属性总表!AG:AI,3,FALSE)/角色属性总表!$C$35,0)</f>
        <v>282</v>
      </c>
      <c r="E200">
        <f t="shared" si="30"/>
        <v>1061</v>
      </c>
      <c r="F200">
        <f t="shared" si="31"/>
        <v>17</v>
      </c>
      <c r="G200">
        <f t="shared" si="32"/>
        <v>10</v>
      </c>
      <c r="H200">
        <v>0</v>
      </c>
      <c r="I200">
        <f t="shared" si="37"/>
        <v>3</v>
      </c>
      <c r="J200">
        <f>VLOOKUP(AA200,角色间职业划分!P:AP,20,FALSE)</f>
        <v>11</v>
      </c>
      <c r="K200">
        <f>IF(X200=500,100,VLOOKUP(AA200,角色间职业划分!P:AP,22,FALSE))</f>
        <v>120</v>
      </c>
      <c r="L200">
        <f>IF(X200=500,K200,VLOOKUP(AA200,角色间职业划分!P:AP,23,FALSE))</f>
        <v>60</v>
      </c>
      <c r="M200">
        <f>VLOOKUP(AA200,角色间职业划分!P:AP,24,FALSE)</f>
        <v>0</v>
      </c>
      <c r="N200">
        <f>VLOOKUP(AA200,角色间职业划分!P:AP,14)*100</f>
        <v>95</v>
      </c>
      <c r="O200">
        <f>VLOOKUP(AA200,角色间职业划分!P:Z,9,FALSE)</f>
        <v>0</v>
      </c>
      <c r="P200">
        <f>VLOOKUP(AA200,角色间职业划分!P:AP,10,FALSE)</f>
        <v>0</v>
      </c>
      <c r="Q200">
        <f>VLOOKUP(AA200,角色间职业划分!P:AP,15,FALSE)</f>
        <v>0</v>
      </c>
      <c r="R200">
        <f>VLOOKUP(AA200,角色间职业划分!P:AP,16,FALSE)</f>
        <v>0</v>
      </c>
      <c r="S200">
        <f>VLOOKUP(AA200,角色间职业划分!P:AP,17,FALSE)</f>
        <v>0</v>
      </c>
      <c r="T200">
        <f>VLOOKUP(AA200,角色间职业划分!P:AP,18,FALSE)</f>
        <v>0</v>
      </c>
      <c r="U200">
        <f>VLOOKUP(AA200,角色间职业划分!P:AP,27,FALSE)</f>
        <v>0</v>
      </c>
      <c r="V200">
        <f t="shared" si="33"/>
        <v>4.9999999999999991</v>
      </c>
      <c r="W200">
        <f>VLOOKUP(AA200,角色间职业划分!P:Q,2,FALSE)</f>
        <v>3</v>
      </c>
      <c r="X200">
        <f t="shared" si="38"/>
        <v>95</v>
      </c>
      <c r="Y200">
        <f>INT(VLOOKUP(X200,角色属性总表!AG:AH,2,FALSE)*角色属性总表!$C$38)</f>
        <v>1890</v>
      </c>
      <c r="AA200">
        <f t="shared" si="39"/>
        <v>2</v>
      </c>
      <c r="AB200">
        <f>VLOOKUP(X200,角色属性总表!AG:AI,2,FALSE)*VLOOKUP(角色等级属性!AA200,角色间职业划分!P:AG,13,FALSE)/角色间职业划分!$AB$9</f>
        <v>2652.6315789473688</v>
      </c>
      <c r="AC200">
        <f>VLOOKUP(X200,角色属性总表!AG:AI,3,FALSE)*VLOOKUP(AA200,角色间职业划分!P:AG,8,FALSE)/角色间职业划分!$W$9</f>
        <v>4914</v>
      </c>
      <c r="AD200">
        <f>VLOOKUP(AA200,角色间职业划分!P:AP,26,FALSE)</f>
        <v>0.4</v>
      </c>
      <c r="AE200">
        <f>VLOOKUP(X200,角色属性总表!I:Q,3,FALSE)</f>
        <v>846.72</v>
      </c>
      <c r="AF200">
        <f>VLOOKUP(AA200,角色间职业划分!P:AP,11,FALSE)</f>
        <v>0.35</v>
      </c>
      <c r="AG200">
        <f t="shared" si="34"/>
        <v>7066.3264066560942</v>
      </c>
      <c r="AH200">
        <f t="shared" si="35"/>
        <v>846</v>
      </c>
      <c r="AJ200">
        <f t="shared" si="36"/>
        <v>6220.3264066560942</v>
      </c>
      <c r="AK200">
        <v>196</v>
      </c>
    </row>
    <row r="201" spans="1:37" x14ac:dyDescent="0.15">
      <c r="A201">
        <v>197</v>
      </c>
      <c r="B201">
        <f>ROUND(VLOOKUP(X201,角色属性总表!AG:AI,2,FALSE)/角色属性总表!$C$34,0)</f>
        <v>273</v>
      </c>
      <c r="C201">
        <f>ROUND(VLOOKUP(X201,角色属性总表!Y:AE,3,FALSE)/J201,0)</f>
        <v>149</v>
      </c>
      <c r="D201">
        <f>ROUND(VLOOKUP(X201,角色属性总表!AG:AI,3,FALSE)/角色属性总表!$C$35,0)</f>
        <v>285</v>
      </c>
      <c r="E201">
        <f t="shared" si="30"/>
        <v>1071</v>
      </c>
      <c r="F201">
        <f t="shared" si="31"/>
        <v>17</v>
      </c>
      <c r="G201">
        <f t="shared" si="32"/>
        <v>10</v>
      </c>
      <c r="H201">
        <v>0</v>
      </c>
      <c r="I201">
        <f t="shared" si="37"/>
        <v>3</v>
      </c>
      <c r="J201">
        <f>VLOOKUP(AA201,角色间职业划分!P:AP,20,FALSE)</f>
        <v>11</v>
      </c>
      <c r="K201">
        <f>IF(X201=500,100,VLOOKUP(AA201,角色间职业划分!P:AP,22,FALSE))</f>
        <v>120</v>
      </c>
      <c r="L201">
        <f>IF(X201=500,K201,VLOOKUP(AA201,角色间职业划分!P:AP,23,FALSE))</f>
        <v>60</v>
      </c>
      <c r="M201">
        <f>VLOOKUP(AA201,角色间职业划分!P:AP,24,FALSE)</f>
        <v>0</v>
      </c>
      <c r="N201">
        <f>VLOOKUP(AA201,角色间职业划分!P:AP,14)*100</f>
        <v>95</v>
      </c>
      <c r="O201">
        <f>VLOOKUP(AA201,角色间职业划分!P:Z,9,FALSE)</f>
        <v>0</v>
      </c>
      <c r="P201">
        <f>VLOOKUP(AA201,角色间职业划分!P:AP,10,FALSE)</f>
        <v>0</v>
      </c>
      <c r="Q201">
        <f>VLOOKUP(AA201,角色间职业划分!P:AP,15,FALSE)</f>
        <v>0</v>
      </c>
      <c r="R201">
        <f>VLOOKUP(AA201,角色间职业划分!P:AP,16,FALSE)</f>
        <v>0</v>
      </c>
      <c r="S201">
        <f>VLOOKUP(AA201,角色间职业划分!P:AP,17,FALSE)</f>
        <v>0</v>
      </c>
      <c r="T201">
        <f>VLOOKUP(AA201,角色间职业划分!P:AP,18,FALSE)</f>
        <v>0</v>
      </c>
      <c r="U201">
        <f>VLOOKUP(AA201,角色间职业划分!P:AP,27,FALSE)</f>
        <v>0</v>
      </c>
      <c r="V201">
        <f t="shared" si="33"/>
        <v>4.9999999999999991</v>
      </c>
      <c r="W201">
        <f>VLOOKUP(AA201,角色间职业划分!P:Q,2,FALSE)</f>
        <v>3</v>
      </c>
      <c r="X201">
        <f t="shared" si="38"/>
        <v>96</v>
      </c>
      <c r="Y201">
        <f>INT(VLOOKUP(X201,角色属性总表!AG:AH,2,FALSE)*角色属性总表!$C$38)</f>
        <v>1908</v>
      </c>
      <c r="AA201">
        <f t="shared" si="39"/>
        <v>2</v>
      </c>
      <c r="AB201">
        <f>VLOOKUP(X201,角色属性总表!AG:AI,2,FALSE)*VLOOKUP(角色等级属性!AA201,角色间职业划分!P:AG,13,FALSE)/角色间职业划分!$AB$9</f>
        <v>2677.8947368421054</v>
      </c>
      <c r="AC201">
        <f>VLOOKUP(X201,角色属性总表!AG:AI,3,FALSE)*VLOOKUP(AA201,角色间职业划分!P:AG,8,FALSE)/角色间职业划分!$W$9</f>
        <v>4960.8</v>
      </c>
      <c r="AD201">
        <f>VLOOKUP(AA201,角色间职业划分!P:AP,26,FALSE)</f>
        <v>0.4</v>
      </c>
      <c r="AE201">
        <f>VLOOKUP(X201,角色属性总表!I:Q,3,FALSE)</f>
        <v>854.78399999999999</v>
      </c>
      <c r="AF201">
        <f>VLOOKUP(AA201,角色间职业划分!P:AP,11,FALSE)</f>
        <v>0.35</v>
      </c>
      <c r="AG201">
        <f t="shared" si="34"/>
        <v>7193.7980851961438</v>
      </c>
      <c r="AH201">
        <f t="shared" si="35"/>
        <v>855</v>
      </c>
      <c r="AJ201">
        <f t="shared" si="36"/>
        <v>6338.7980851961438</v>
      </c>
      <c r="AK201">
        <v>197</v>
      </c>
    </row>
    <row r="202" spans="1:37" x14ac:dyDescent="0.15">
      <c r="A202">
        <v>198</v>
      </c>
      <c r="B202">
        <f>ROUND(VLOOKUP(X202,角色属性总表!AG:AI,2,FALSE)/角色属性总表!$C$34,0)</f>
        <v>275</v>
      </c>
      <c r="C202">
        <f>ROUND(VLOOKUP(X202,角色属性总表!Y:AE,3,FALSE)/J202,0)</f>
        <v>152</v>
      </c>
      <c r="D202">
        <f>ROUND(VLOOKUP(X202,角色属性总表!AG:AI,3,FALSE)/角色属性总表!$C$35,0)</f>
        <v>288</v>
      </c>
      <c r="E202">
        <f t="shared" si="30"/>
        <v>1081</v>
      </c>
      <c r="F202">
        <f t="shared" si="31"/>
        <v>17</v>
      </c>
      <c r="G202">
        <f t="shared" si="32"/>
        <v>10</v>
      </c>
      <c r="H202">
        <v>0</v>
      </c>
      <c r="I202">
        <f t="shared" si="37"/>
        <v>3</v>
      </c>
      <c r="J202">
        <f>VLOOKUP(AA202,角色间职业划分!P:AP,20,FALSE)</f>
        <v>11</v>
      </c>
      <c r="K202">
        <f>IF(X202=500,100,VLOOKUP(AA202,角色间职业划分!P:AP,22,FALSE))</f>
        <v>120</v>
      </c>
      <c r="L202">
        <f>IF(X202=500,K202,VLOOKUP(AA202,角色间职业划分!P:AP,23,FALSE))</f>
        <v>60</v>
      </c>
      <c r="M202">
        <f>VLOOKUP(AA202,角色间职业划分!P:AP,24,FALSE)</f>
        <v>0</v>
      </c>
      <c r="N202">
        <f>VLOOKUP(AA202,角色间职业划分!P:AP,14)*100</f>
        <v>95</v>
      </c>
      <c r="O202">
        <f>VLOOKUP(AA202,角色间职业划分!P:Z,9,FALSE)</f>
        <v>0</v>
      </c>
      <c r="P202">
        <f>VLOOKUP(AA202,角色间职业划分!P:AP,10,FALSE)</f>
        <v>0</v>
      </c>
      <c r="Q202">
        <f>VLOOKUP(AA202,角色间职业划分!P:AP,15,FALSE)</f>
        <v>0</v>
      </c>
      <c r="R202">
        <f>VLOOKUP(AA202,角色间职业划分!P:AP,16,FALSE)</f>
        <v>0</v>
      </c>
      <c r="S202">
        <f>VLOOKUP(AA202,角色间职业划分!P:AP,17,FALSE)</f>
        <v>0</v>
      </c>
      <c r="T202">
        <f>VLOOKUP(AA202,角色间职业划分!P:AP,18,FALSE)</f>
        <v>0</v>
      </c>
      <c r="U202">
        <f>VLOOKUP(AA202,角色间职业划分!P:AP,27,FALSE)</f>
        <v>0</v>
      </c>
      <c r="V202">
        <f t="shared" si="33"/>
        <v>4.9999999999999991</v>
      </c>
      <c r="W202">
        <f>VLOOKUP(AA202,角色间职业划分!P:Q,2,FALSE)</f>
        <v>3</v>
      </c>
      <c r="X202">
        <f t="shared" si="38"/>
        <v>97</v>
      </c>
      <c r="Y202">
        <f>INT(VLOOKUP(X202,角色属性总表!AG:AH,2,FALSE)*角色属性总表!$C$38)</f>
        <v>1926</v>
      </c>
      <c r="AA202">
        <f t="shared" si="39"/>
        <v>2</v>
      </c>
      <c r="AB202">
        <f>VLOOKUP(X202,角色属性总表!AG:AI,2,FALSE)*VLOOKUP(角色等级属性!AA202,角色间职业划分!P:AG,13,FALSE)/角色间职业划分!$AB$9</f>
        <v>2703.1578947368421</v>
      </c>
      <c r="AC202">
        <f>VLOOKUP(X202,角色属性总表!AG:AI,3,FALSE)*VLOOKUP(AA202,角色间职业划分!P:AG,8,FALSE)/角色间职业划分!$W$9</f>
        <v>5007.5999999999995</v>
      </c>
      <c r="AD202">
        <f>VLOOKUP(AA202,角色间职业划分!P:AP,26,FALSE)</f>
        <v>0.4</v>
      </c>
      <c r="AE202">
        <f>VLOOKUP(X202,角色属性总表!I:Q,3,FALSE)</f>
        <v>862.84799999999996</v>
      </c>
      <c r="AF202">
        <f>VLOOKUP(AA202,角色间职业划分!P:AP,11,FALSE)</f>
        <v>0.35</v>
      </c>
      <c r="AG202">
        <f t="shared" si="34"/>
        <v>7322.3290419423674</v>
      </c>
      <c r="AH202">
        <f t="shared" si="35"/>
        <v>864</v>
      </c>
      <c r="AJ202">
        <f t="shared" si="36"/>
        <v>6458.3290419423674</v>
      </c>
      <c r="AK202">
        <v>198</v>
      </c>
    </row>
    <row r="203" spans="1:37" x14ac:dyDescent="0.15">
      <c r="A203">
        <v>199</v>
      </c>
      <c r="B203">
        <f>ROUND(VLOOKUP(X203,角色属性总表!AG:AI,2,FALSE)/角色属性总表!$C$34,0)</f>
        <v>278</v>
      </c>
      <c r="C203">
        <f>ROUND(VLOOKUP(X203,角色属性总表!Y:AE,3,FALSE)/J203,0)</f>
        <v>154</v>
      </c>
      <c r="D203">
        <f>ROUND(VLOOKUP(X203,角色属性总表!AG:AI,3,FALSE)/角色属性总表!$C$35,0)</f>
        <v>290</v>
      </c>
      <c r="E203">
        <f t="shared" si="30"/>
        <v>1091</v>
      </c>
      <c r="F203">
        <f t="shared" si="31"/>
        <v>17</v>
      </c>
      <c r="G203">
        <f t="shared" si="32"/>
        <v>10</v>
      </c>
      <c r="H203">
        <v>0</v>
      </c>
      <c r="I203">
        <f t="shared" si="37"/>
        <v>3</v>
      </c>
      <c r="J203">
        <f>VLOOKUP(AA203,角色间职业划分!P:AP,20,FALSE)</f>
        <v>11</v>
      </c>
      <c r="K203">
        <f>IF(X203=500,100,VLOOKUP(AA203,角色间职业划分!P:AP,22,FALSE))</f>
        <v>120</v>
      </c>
      <c r="L203">
        <f>IF(X203=500,K203,VLOOKUP(AA203,角色间职业划分!P:AP,23,FALSE))</f>
        <v>60</v>
      </c>
      <c r="M203">
        <f>VLOOKUP(AA203,角色间职业划分!P:AP,24,FALSE)</f>
        <v>0</v>
      </c>
      <c r="N203">
        <f>VLOOKUP(AA203,角色间职业划分!P:AP,14)*100</f>
        <v>95</v>
      </c>
      <c r="O203">
        <f>VLOOKUP(AA203,角色间职业划分!P:Z,9,FALSE)</f>
        <v>0</v>
      </c>
      <c r="P203">
        <f>VLOOKUP(AA203,角色间职业划分!P:AP,10,FALSE)</f>
        <v>0</v>
      </c>
      <c r="Q203">
        <f>VLOOKUP(AA203,角色间职业划分!P:AP,15,FALSE)</f>
        <v>0</v>
      </c>
      <c r="R203">
        <f>VLOOKUP(AA203,角色间职业划分!P:AP,16,FALSE)</f>
        <v>0</v>
      </c>
      <c r="S203">
        <f>VLOOKUP(AA203,角色间职业划分!P:AP,17,FALSE)</f>
        <v>0</v>
      </c>
      <c r="T203">
        <f>VLOOKUP(AA203,角色间职业划分!P:AP,18,FALSE)</f>
        <v>0</v>
      </c>
      <c r="U203">
        <f>VLOOKUP(AA203,角色间职业划分!P:AP,27,FALSE)</f>
        <v>0</v>
      </c>
      <c r="V203">
        <f t="shared" si="33"/>
        <v>4.9999999999999991</v>
      </c>
      <c r="W203">
        <f>VLOOKUP(AA203,角色间职业划分!P:Q,2,FALSE)</f>
        <v>3</v>
      </c>
      <c r="X203">
        <f t="shared" si="38"/>
        <v>98</v>
      </c>
      <c r="Y203">
        <f>INT(VLOOKUP(X203,角色属性总表!AG:AH,2,FALSE)*角色属性总表!$C$38)</f>
        <v>1944</v>
      </c>
      <c r="AA203">
        <f t="shared" si="39"/>
        <v>2</v>
      </c>
      <c r="AB203">
        <f>VLOOKUP(X203,角色属性总表!AG:AI,2,FALSE)*VLOOKUP(角色等级属性!AA203,角色间职业划分!P:AG,13,FALSE)/角色间职业划分!$AB$9</f>
        <v>2728.4210526315796</v>
      </c>
      <c r="AC203">
        <f>VLOOKUP(X203,角色属性总表!AG:AI,3,FALSE)*VLOOKUP(AA203,角色间职业划分!P:AG,8,FALSE)/角色间职业划分!$W$9</f>
        <v>5054.4000000000005</v>
      </c>
      <c r="AD203">
        <f>VLOOKUP(AA203,角色间职业划分!P:AP,26,FALSE)</f>
        <v>0.4</v>
      </c>
      <c r="AE203">
        <f>VLOOKUP(X203,角色属性总表!I:Q,3,FALSE)</f>
        <v>870.91200000000003</v>
      </c>
      <c r="AF203">
        <f>VLOOKUP(AA203,角色间职业划分!P:AP,11,FALSE)</f>
        <v>0.35</v>
      </c>
      <c r="AG203">
        <f t="shared" si="34"/>
        <v>7451.9200706897263</v>
      </c>
      <c r="AH203">
        <f t="shared" si="35"/>
        <v>870</v>
      </c>
      <c r="AJ203">
        <f t="shared" si="36"/>
        <v>6581.9200706897263</v>
      </c>
      <c r="AK203">
        <v>199</v>
      </c>
    </row>
    <row r="204" spans="1:37" x14ac:dyDescent="0.15">
      <c r="A204">
        <v>200</v>
      </c>
      <c r="B204">
        <f>ROUND(VLOOKUP(X204,角色属性总表!AG:AI,2,FALSE)/角色属性总表!$C$34,0)</f>
        <v>280</v>
      </c>
      <c r="C204">
        <f>ROUND(VLOOKUP(X204,角色属性总表!Y:AE,3,FALSE)/J204,0)</f>
        <v>157</v>
      </c>
      <c r="D204">
        <f>ROUND(VLOOKUP(X204,角色属性总表!AG:AI,3,FALSE)/角色属性总表!$C$35,0)</f>
        <v>293</v>
      </c>
      <c r="E204">
        <f t="shared" si="30"/>
        <v>1101</v>
      </c>
      <c r="F204">
        <f t="shared" si="31"/>
        <v>17</v>
      </c>
      <c r="G204">
        <f t="shared" si="32"/>
        <v>10</v>
      </c>
      <c r="H204">
        <v>0</v>
      </c>
      <c r="I204">
        <f t="shared" si="37"/>
        <v>3</v>
      </c>
      <c r="J204">
        <f>VLOOKUP(AA204,角色间职业划分!P:AP,20,FALSE)</f>
        <v>11</v>
      </c>
      <c r="K204">
        <f>IF(X204=500,100,VLOOKUP(AA204,角色间职业划分!P:AP,22,FALSE))</f>
        <v>120</v>
      </c>
      <c r="L204">
        <f>IF(X204=500,K204,VLOOKUP(AA204,角色间职业划分!P:AP,23,FALSE))</f>
        <v>60</v>
      </c>
      <c r="M204">
        <f>VLOOKUP(AA204,角色间职业划分!P:AP,24,FALSE)</f>
        <v>0</v>
      </c>
      <c r="N204">
        <f>VLOOKUP(AA204,角色间职业划分!P:AP,14)*100</f>
        <v>95</v>
      </c>
      <c r="O204">
        <f>VLOOKUP(AA204,角色间职业划分!P:Z,9,FALSE)</f>
        <v>0</v>
      </c>
      <c r="P204">
        <f>VLOOKUP(AA204,角色间职业划分!P:AP,10,FALSE)</f>
        <v>0</v>
      </c>
      <c r="Q204">
        <f>VLOOKUP(AA204,角色间职业划分!P:AP,15,FALSE)</f>
        <v>0</v>
      </c>
      <c r="R204">
        <f>VLOOKUP(AA204,角色间职业划分!P:AP,16,FALSE)</f>
        <v>0</v>
      </c>
      <c r="S204">
        <f>VLOOKUP(AA204,角色间职业划分!P:AP,17,FALSE)</f>
        <v>0</v>
      </c>
      <c r="T204">
        <f>VLOOKUP(AA204,角色间职业划分!P:AP,18,FALSE)</f>
        <v>0</v>
      </c>
      <c r="U204">
        <f>VLOOKUP(AA204,角色间职业划分!P:AP,27,FALSE)</f>
        <v>0</v>
      </c>
      <c r="V204">
        <f t="shared" si="33"/>
        <v>4.9999999999999991</v>
      </c>
      <c r="W204">
        <f>VLOOKUP(AA204,角色间职业划分!P:Q,2,FALSE)</f>
        <v>3</v>
      </c>
      <c r="X204">
        <f t="shared" si="38"/>
        <v>99</v>
      </c>
      <c r="Y204">
        <f>INT(VLOOKUP(X204,角色属性总表!AG:AH,2,FALSE)*角色属性总表!$C$38)</f>
        <v>1962</v>
      </c>
      <c r="AA204">
        <f t="shared" si="39"/>
        <v>2</v>
      </c>
      <c r="AB204">
        <f>VLOOKUP(X204,角色属性总表!AG:AI,2,FALSE)*VLOOKUP(角色等级属性!AA204,角色间职业划分!P:AG,13,FALSE)/角色间职业划分!$AB$9</f>
        <v>2753.6842105263158</v>
      </c>
      <c r="AC204">
        <f>VLOOKUP(X204,角色属性总表!AG:AI,3,FALSE)*VLOOKUP(AA204,角色间职业划分!P:AG,8,FALSE)/角色间职业划分!$W$9</f>
        <v>5101.2</v>
      </c>
      <c r="AD204">
        <f>VLOOKUP(AA204,角色间职业划分!P:AP,26,FALSE)</f>
        <v>0.4</v>
      </c>
      <c r="AE204">
        <f>VLOOKUP(X204,角色属性总表!I:Q,3,FALSE)</f>
        <v>878.97600000000011</v>
      </c>
      <c r="AF204">
        <f>VLOOKUP(AA204,角色间职业划分!P:AP,11,FALSE)</f>
        <v>0.35</v>
      </c>
      <c r="AG204">
        <f t="shared" si="34"/>
        <v>7582.5720043605115</v>
      </c>
      <c r="AH204">
        <f t="shared" si="35"/>
        <v>879</v>
      </c>
      <c r="AJ204">
        <f t="shared" si="36"/>
        <v>6703.5720043605115</v>
      </c>
      <c r="AK204">
        <v>200</v>
      </c>
    </row>
    <row r="205" spans="1:37" x14ac:dyDescent="0.15">
      <c r="A205">
        <v>201</v>
      </c>
      <c r="B205">
        <f>ROUND(VLOOKUP(X205,角色属性总表!AG:AI,2,FALSE)/角色属性总表!$C$34,0)</f>
        <v>283</v>
      </c>
      <c r="C205">
        <f>ROUND(VLOOKUP(X205,角色属性总表!Y:AE,3,FALSE)/J205,0)</f>
        <v>160</v>
      </c>
      <c r="D205">
        <f>ROUND(VLOOKUP(X205,角色属性总表!AG:AI,3,FALSE)/角色属性总表!$C$35,0)</f>
        <v>296</v>
      </c>
      <c r="E205">
        <f t="shared" si="30"/>
        <v>1111</v>
      </c>
      <c r="F205">
        <f t="shared" si="31"/>
        <v>17</v>
      </c>
      <c r="G205">
        <f t="shared" si="32"/>
        <v>10</v>
      </c>
      <c r="H205">
        <v>0</v>
      </c>
      <c r="I205">
        <f t="shared" si="37"/>
        <v>3</v>
      </c>
      <c r="J205">
        <f>VLOOKUP(AA205,角色间职业划分!P:AP,20,FALSE)</f>
        <v>11</v>
      </c>
      <c r="K205">
        <f>IF(X205=500,100,VLOOKUP(AA205,角色间职业划分!P:AP,22,FALSE))</f>
        <v>120</v>
      </c>
      <c r="L205">
        <f>IF(X205=500,K205,VLOOKUP(AA205,角色间职业划分!P:AP,23,FALSE))</f>
        <v>60</v>
      </c>
      <c r="M205">
        <f>VLOOKUP(AA205,角色间职业划分!P:AP,24,FALSE)</f>
        <v>0</v>
      </c>
      <c r="N205">
        <f>VLOOKUP(AA205,角色间职业划分!P:AP,14)*100</f>
        <v>95</v>
      </c>
      <c r="O205">
        <f>VLOOKUP(AA205,角色间职业划分!P:Z,9,FALSE)</f>
        <v>0</v>
      </c>
      <c r="P205">
        <f>VLOOKUP(AA205,角色间职业划分!P:AP,10,FALSE)</f>
        <v>0</v>
      </c>
      <c r="Q205">
        <f>VLOOKUP(AA205,角色间职业划分!P:AP,15,FALSE)</f>
        <v>0</v>
      </c>
      <c r="R205">
        <f>VLOOKUP(AA205,角色间职业划分!P:AP,16,FALSE)</f>
        <v>0</v>
      </c>
      <c r="S205">
        <f>VLOOKUP(AA205,角色间职业划分!P:AP,17,FALSE)</f>
        <v>0</v>
      </c>
      <c r="T205">
        <f>VLOOKUP(AA205,角色间职业划分!P:AP,18,FALSE)</f>
        <v>0</v>
      </c>
      <c r="U205">
        <f>VLOOKUP(AA205,角色间职业划分!P:AP,27,FALSE)</f>
        <v>0</v>
      </c>
      <c r="V205">
        <f t="shared" si="33"/>
        <v>4.9999999999999991</v>
      </c>
      <c r="W205">
        <f>VLOOKUP(AA205,角色间职业划分!P:Q,2,FALSE)</f>
        <v>3</v>
      </c>
      <c r="X205">
        <f t="shared" si="38"/>
        <v>100</v>
      </c>
      <c r="Y205">
        <f>INT(VLOOKUP(X205,角色属性总表!AG:AH,2,FALSE)*角色属性总表!$C$38)</f>
        <v>1980</v>
      </c>
      <c r="AA205">
        <f t="shared" si="39"/>
        <v>2</v>
      </c>
      <c r="AB205">
        <f>VLOOKUP(X205,角色属性总表!AG:AI,2,FALSE)*VLOOKUP(角色等级属性!AA205,角色间职业划分!P:AG,13,FALSE)/角色间职业划分!$AB$9</f>
        <v>2778.9473684210529</v>
      </c>
      <c r="AC205">
        <f>VLOOKUP(X205,角色属性总表!AG:AI,3,FALSE)*VLOOKUP(AA205,角色间职业划分!P:AG,8,FALSE)/角色间职业划分!$W$9</f>
        <v>5148</v>
      </c>
      <c r="AD205">
        <f>VLOOKUP(AA205,角色间职业划分!P:AP,26,FALSE)</f>
        <v>0.4</v>
      </c>
      <c r="AE205">
        <f>VLOOKUP(X205,角色属性总表!I:Q,3,FALSE)</f>
        <v>887.04</v>
      </c>
      <c r="AF205">
        <f>VLOOKUP(AA205,角色间职业划分!P:AP,11,FALSE)</f>
        <v>0.35</v>
      </c>
      <c r="AG205">
        <f t="shared" si="34"/>
        <v>7714.2857142857147</v>
      </c>
      <c r="AH205">
        <f t="shared" si="35"/>
        <v>888</v>
      </c>
      <c r="AJ205">
        <f t="shared" si="36"/>
        <v>6826.2857142857147</v>
      </c>
      <c r="AK205">
        <v>201</v>
      </c>
    </row>
    <row r="206" spans="1:37" x14ac:dyDescent="0.15">
      <c r="A206">
        <v>202</v>
      </c>
      <c r="B206">
        <f>ROUND(VLOOKUP(X206,角色属性总表!AG:AI,2,FALSE)/角色属性总表!$C$34,0)</f>
        <v>1428571</v>
      </c>
      <c r="C206">
        <f>ROUND(VLOOKUP(X206,角色属性总表!Y:AE,3,FALSE)/J206,0)</f>
        <v>909091</v>
      </c>
      <c r="D206">
        <f>ROUND(VLOOKUP(X206,角色属性总表!AG:AI,3,FALSE)/角色属性总表!$C$35,0)</f>
        <v>400000</v>
      </c>
      <c r="E206">
        <f t="shared" si="30"/>
        <v>5614034</v>
      </c>
      <c r="F206">
        <f t="shared" si="31"/>
        <v>17</v>
      </c>
      <c r="G206">
        <f t="shared" si="32"/>
        <v>10</v>
      </c>
      <c r="H206">
        <v>0</v>
      </c>
      <c r="I206">
        <f t="shared" si="37"/>
        <v>3</v>
      </c>
      <c r="J206">
        <f>VLOOKUP(AA206,角色间职业划分!P:AP,20,FALSE)</f>
        <v>11</v>
      </c>
      <c r="K206">
        <f>IF(X206=500,100,VLOOKUP(AA206,角色间职业划分!P:AP,22,FALSE))</f>
        <v>100</v>
      </c>
      <c r="L206">
        <f>IF(X206=500,K206,VLOOKUP(AA206,角色间职业划分!P:AP,23,FALSE))</f>
        <v>100</v>
      </c>
      <c r="M206">
        <f>VLOOKUP(AA206,角色间职业划分!P:AP,24,FALSE)</f>
        <v>0</v>
      </c>
      <c r="N206">
        <f>VLOOKUP(AA206,角色间职业划分!P:AP,14)*100</f>
        <v>95</v>
      </c>
      <c r="O206">
        <f>VLOOKUP(AA206,角色间职业划分!P:Z,9,FALSE)</f>
        <v>0</v>
      </c>
      <c r="P206">
        <f>VLOOKUP(AA206,角色间职业划分!P:AP,10,FALSE)</f>
        <v>0</v>
      </c>
      <c r="Q206">
        <f>VLOOKUP(AA206,角色间职业划分!P:AP,15,FALSE)</f>
        <v>0</v>
      </c>
      <c r="R206">
        <f>VLOOKUP(AA206,角色间职业划分!P:AP,16,FALSE)</f>
        <v>0</v>
      </c>
      <c r="S206">
        <f>VLOOKUP(AA206,角色间职业划分!P:AP,17,FALSE)</f>
        <v>0</v>
      </c>
      <c r="T206">
        <f>VLOOKUP(AA206,角色间职业划分!P:AP,18,FALSE)</f>
        <v>0</v>
      </c>
      <c r="U206">
        <f>VLOOKUP(AA206,角色间职业划分!P:AP,27,FALSE)</f>
        <v>0</v>
      </c>
      <c r="V206">
        <f t="shared" si="33"/>
        <v>4.9999999999999991</v>
      </c>
      <c r="W206">
        <f>VLOOKUP(AA206,角色间职业划分!P:Q,2,FALSE)</f>
        <v>3</v>
      </c>
      <c r="X206">
        <f t="shared" si="38"/>
        <v>500</v>
      </c>
      <c r="Y206">
        <f>INT(VLOOKUP(X206,角色属性总表!AG:AH,2,FALSE)*角色属性总表!$C$38)</f>
        <v>9999999</v>
      </c>
      <c r="AA206">
        <f t="shared" si="39"/>
        <v>2</v>
      </c>
      <c r="AB206">
        <f>VLOOKUP(X206,角色属性总表!AG:AI,2,FALSE)*VLOOKUP(角色等级属性!AA206,角色间职业划分!P:AG,13,FALSE)/角色间职业划分!$AB$9</f>
        <v>14035086.315789474</v>
      </c>
      <c r="AC206">
        <f>VLOOKUP(X206,角色属性总表!AG:AI,3,FALSE)*VLOOKUP(AA206,角色间职业划分!P:AG,8,FALSE)/角色间职业划分!$W$9</f>
        <v>6964285.0178571427</v>
      </c>
      <c r="AD206">
        <f>VLOOKUP(AA206,角色间职业划分!P:AP,26,FALSE)</f>
        <v>0.4</v>
      </c>
      <c r="AE206">
        <f>VLOOKUP(X206,角色属性总表!I:Q,3,FALSE)</f>
        <v>0</v>
      </c>
      <c r="AF206">
        <f>VLOOKUP(AA206,角色间职业划分!P:AP,11,FALSE)</f>
        <v>0.35</v>
      </c>
      <c r="AG206">
        <f t="shared" si="34"/>
        <v>183406.97344089879</v>
      </c>
      <c r="AH206">
        <f t="shared" si="35"/>
        <v>1200000</v>
      </c>
      <c r="AJ206">
        <f t="shared" si="36"/>
        <v>-1016593.0265591012</v>
      </c>
      <c r="AK206">
        <v>202</v>
      </c>
    </row>
    <row r="207" spans="1:37" x14ac:dyDescent="0.15">
      <c r="A207">
        <v>203</v>
      </c>
      <c r="B207">
        <f>ROUND(VLOOKUP(X207,角色属性总表!AG:AI,2,FALSE)/角色属性总表!$C$34,0)</f>
        <v>28</v>
      </c>
      <c r="C207">
        <f>ROUND(VLOOKUP(X207,角色属性总表!Y:AE,3,FALSE)/J207,0)</f>
        <v>6</v>
      </c>
      <c r="D207">
        <f>ROUND(VLOOKUP(X207,角色属性总表!AG:AI,3,FALSE)/角色属性总表!$C$35,0)</f>
        <v>30</v>
      </c>
      <c r="E207">
        <f t="shared" si="30"/>
        <v>88</v>
      </c>
      <c r="F207">
        <f t="shared" si="31"/>
        <v>21</v>
      </c>
      <c r="G207">
        <f t="shared" si="32"/>
        <v>8</v>
      </c>
      <c r="H207">
        <v>0</v>
      </c>
      <c r="I207">
        <f t="shared" si="37"/>
        <v>3</v>
      </c>
      <c r="J207">
        <f>VLOOKUP(AA207,角色间职业划分!P:AP,20,FALSE)</f>
        <v>9</v>
      </c>
      <c r="K207">
        <f>IF(X207=500,100,VLOOKUP(AA207,角色间职业划分!P:AP,22,FALSE))</f>
        <v>100</v>
      </c>
      <c r="L207">
        <f>IF(X207=500,K207,VLOOKUP(AA207,角色间职业划分!P:AP,23,FALSE))</f>
        <v>60</v>
      </c>
      <c r="M207">
        <f>VLOOKUP(AA207,角色间职业划分!P:AP,24,FALSE)</f>
        <v>0</v>
      </c>
      <c r="N207">
        <f>VLOOKUP(AA207,角色间职业划分!P:AP,14)*100</f>
        <v>95</v>
      </c>
      <c r="O207">
        <f>VLOOKUP(AA207,角色间职业划分!P:Z,9,FALSE)</f>
        <v>0</v>
      </c>
      <c r="P207">
        <f>VLOOKUP(AA207,角色间职业划分!P:AP,10,FALSE)</f>
        <v>0</v>
      </c>
      <c r="Q207">
        <f>VLOOKUP(AA207,角色间职业划分!P:AP,15,FALSE)</f>
        <v>0</v>
      </c>
      <c r="R207">
        <f>VLOOKUP(AA207,角色间职业划分!P:AP,16,FALSE)</f>
        <v>0</v>
      </c>
      <c r="S207">
        <f>VLOOKUP(AA207,角色间职业划分!P:AP,17,FALSE)</f>
        <v>0</v>
      </c>
      <c r="T207">
        <f>VLOOKUP(AA207,角色间职业划分!P:AP,18,FALSE)</f>
        <v>0</v>
      </c>
      <c r="U207">
        <f>VLOOKUP(AA207,角色间职业划分!P:AP,27,FALSE)</f>
        <v>0</v>
      </c>
      <c r="V207">
        <f t="shared" si="33"/>
        <v>4.9999999999999991</v>
      </c>
      <c r="W207">
        <f>VLOOKUP(AA207,角色间职业划分!P:Q,2,FALSE)</f>
        <v>6</v>
      </c>
      <c r="X207">
        <f t="shared" si="38"/>
        <v>1</v>
      </c>
      <c r="Y207">
        <f>INT(VLOOKUP(X207,角色属性总表!AG:AH,2,FALSE)*角色属性总表!$C$38)</f>
        <v>198</v>
      </c>
      <c r="AA207">
        <f t="shared" si="39"/>
        <v>3</v>
      </c>
      <c r="AB207">
        <f>VLOOKUP(X207,角色属性总表!AG:AI,2,FALSE)*VLOOKUP(角色等级属性!AA207,角色间职业划分!P:AG,13,FALSE)/角色间职业划分!$AB$9</f>
        <v>222.31578947368428</v>
      </c>
      <c r="AC207">
        <f>VLOOKUP(X207,角色属性总表!AG:AI,3,FALSE)*VLOOKUP(AA207,角色间职业划分!P:AG,8,FALSE)/角色间职业划分!$W$9</f>
        <v>643.5</v>
      </c>
      <c r="AD207">
        <f>VLOOKUP(AA207,角色间职业划分!P:AP,26,FALSE)</f>
        <v>0.4</v>
      </c>
      <c r="AE207">
        <f>VLOOKUP(X207,角色属性总表!I:Q,3,FALSE)</f>
        <v>88.704000000000008</v>
      </c>
      <c r="AF207">
        <f>VLOOKUP(AA207,角色间职业划分!P:AP,11,FALSE)</f>
        <v>0.35</v>
      </c>
      <c r="AG207">
        <f t="shared" si="34"/>
        <v>5.5670103092783512</v>
      </c>
      <c r="AH207">
        <f t="shared" si="35"/>
        <v>90</v>
      </c>
      <c r="AJ207">
        <f t="shared" si="36"/>
        <v>-84.432989690721655</v>
      </c>
      <c r="AK207">
        <v>203</v>
      </c>
    </row>
    <row r="208" spans="1:37" x14ac:dyDescent="0.15">
      <c r="A208">
        <v>204</v>
      </c>
      <c r="B208">
        <f>ROUND(VLOOKUP(X208,角色属性总表!AG:AI,2,FALSE)/角色属性总表!$C$34,0)</f>
        <v>31</v>
      </c>
      <c r="C208">
        <f>ROUND(VLOOKUP(X208,角色属性总表!Y:AE,3,FALSE)/J208,0)</f>
        <v>6</v>
      </c>
      <c r="D208">
        <f>ROUND(VLOOKUP(X208,角色属性总表!AG:AI,3,FALSE)/角色属性总表!$C$35,0)</f>
        <v>32</v>
      </c>
      <c r="E208">
        <f t="shared" si="30"/>
        <v>97</v>
      </c>
      <c r="F208">
        <f t="shared" si="31"/>
        <v>22</v>
      </c>
      <c r="G208">
        <f t="shared" si="32"/>
        <v>8</v>
      </c>
      <c r="H208">
        <v>0</v>
      </c>
      <c r="I208">
        <f t="shared" si="37"/>
        <v>3</v>
      </c>
      <c r="J208">
        <f>VLOOKUP(AA208,角色间职业划分!P:AP,20,FALSE)</f>
        <v>9</v>
      </c>
      <c r="K208">
        <f>IF(X208=500,100,VLOOKUP(AA208,角色间职业划分!P:AP,22,FALSE))</f>
        <v>100</v>
      </c>
      <c r="L208">
        <f>IF(X208=500,K208,VLOOKUP(AA208,角色间职业划分!P:AP,23,FALSE))</f>
        <v>60</v>
      </c>
      <c r="M208">
        <f>VLOOKUP(AA208,角色间职业划分!P:AP,24,FALSE)</f>
        <v>0</v>
      </c>
      <c r="N208">
        <f>VLOOKUP(AA208,角色间职业划分!P:AP,14)*100</f>
        <v>95</v>
      </c>
      <c r="O208">
        <f>VLOOKUP(AA208,角色间职业划分!P:Z,9,FALSE)</f>
        <v>0</v>
      </c>
      <c r="P208">
        <f>VLOOKUP(AA208,角色间职业划分!P:AP,10,FALSE)</f>
        <v>0</v>
      </c>
      <c r="Q208">
        <f>VLOOKUP(AA208,角色间职业划分!P:AP,15,FALSE)</f>
        <v>0</v>
      </c>
      <c r="R208">
        <f>VLOOKUP(AA208,角色间职业划分!P:AP,16,FALSE)</f>
        <v>0</v>
      </c>
      <c r="S208">
        <f>VLOOKUP(AA208,角色间职业划分!P:AP,17,FALSE)</f>
        <v>0</v>
      </c>
      <c r="T208">
        <f>VLOOKUP(AA208,角色间职业划分!P:AP,18,FALSE)</f>
        <v>0</v>
      </c>
      <c r="U208">
        <f>VLOOKUP(AA208,角色间职业划分!P:AP,27,FALSE)</f>
        <v>0</v>
      </c>
      <c r="V208">
        <f t="shared" si="33"/>
        <v>4.9999999999999991</v>
      </c>
      <c r="W208">
        <f>VLOOKUP(AA208,角色间职业划分!P:Q,2,FALSE)</f>
        <v>6</v>
      </c>
      <c r="X208">
        <f t="shared" si="38"/>
        <v>2</v>
      </c>
      <c r="Y208">
        <f>INT(VLOOKUP(X208,角色属性总表!AG:AH,2,FALSE)*角色属性总表!$C$38)</f>
        <v>216</v>
      </c>
      <c r="AA208">
        <f t="shared" si="39"/>
        <v>3</v>
      </c>
      <c r="AB208">
        <f>VLOOKUP(X208,角色属性总表!AG:AI,2,FALSE)*VLOOKUP(角色等级属性!AA208,角色间职业划分!P:AG,13,FALSE)/角色间职业划分!$AB$9</f>
        <v>242.5263157894737</v>
      </c>
      <c r="AC208">
        <f>VLOOKUP(X208,角色属性总表!AG:AI,3,FALSE)*VLOOKUP(AA208,角色间职业划分!P:AG,8,FALSE)/角色间职业划分!$W$9</f>
        <v>702</v>
      </c>
      <c r="AD208">
        <f>VLOOKUP(AA208,角色间职业划分!P:AP,26,FALSE)</f>
        <v>0.4</v>
      </c>
      <c r="AE208">
        <f>VLOOKUP(X208,角色属性总表!I:Q,3,FALSE)</f>
        <v>96.768000000000001</v>
      </c>
      <c r="AF208">
        <f>VLOOKUP(AA208,角色间职业划分!P:AP,11,FALSE)</f>
        <v>0.35</v>
      </c>
      <c r="AG208">
        <f t="shared" si="34"/>
        <v>15.950216863984597</v>
      </c>
      <c r="AH208">
        <f t="shared" si="35"/>
        <v>96</v>
      </c>
      <c r="AJ208">
        <f t="shared" si="36"/>
        <v>-80.049783136015407</v>
      </c>
      <c r="AK208">
        <v>204</v>
      </c>
    </row>
    <row r="209" spans="1:37" x14ac:dyDescent="0.15">
      <c r="A209">
        <v>205</v>
      </c>
      <c r="B209">
        <f>ROUND(VLOOKUP(X209,角色属性总表!AG:AI,2,FALSE)/角色属性总表!$C$34,0)</f>
        <v>33</v>
      </c>
      <c r="C209">
        <f>ROUND(VLOOKUP(X209,角色属性总表!Y:AE,3,FALSE)/J209,0)</f>
        <v>7</v>
      </c>
      <c r="D209">
        <f>ROUND(VLOOKUP(X209,角色属性总表!AG:AI,3,FALSE)/角色属性总表!$C$35,0)</f>
        <v>35</v>
      </c>
      <c r="E209">
        <f t="shared" si="30"/>
        <v>105</v>
      </c>
      <c r="F209">
        <f t="shared" si="31"/>
        <v>22</v>
      </c>
      <c r="G209">
        <f t="shared" si="32"/>
        <v>8</v>
      </c>
      <c r="H209">
        <v>0</v>
      </c>
      <c r="I209">
        <f t="shared" si="37"/>
        <v>3</v>
      </c>
      <c r="J209">
        <f>VLOOKUP(AA209,角色间职业划分!P:AP,20,FALSE)</f>
        <v>9</v>
      </c>
      <c r="K209">
        <f>IF(X209=500,100,VLOOKUP(AA209,角色间职业划分!P:AP,22,FALSE))</f>
        <v>100</v>
      </c>
      <c r="L209">
        <f>IF(X209=500,K209,VLOOKUP(AA209,角色间职业划分!P:AP,23,FALSE))</f>
        <v>60</v>
      </c>
      <c r="M209">
        <f>VLOOKUP(AA209,角色间职业划分!P:AP,24,FALSE)</f>
        <v>0</v>
      </c>
      <c r="N209">
        <f>VLOOKUP(AA209,角色间职业划分!P:AP,14)*100</f>
        <v>95</v>
      </c>
      <c r="O209">
        <f>VLOOKUP(AA209,角色间职业划分!P:Z,9,FALSE)</f>
        <v>0</v>
      </c>
      <c r="P209">
        <f>VLOOKUP(AA209,角色间职业划分!P:AP,10,FALSE)</f>
        <v>0</v>
      </c>
      <c r="Q209">
        <f>VLOOKUP(AA209,角色间职业划分!P:AP,15,FALSE)</f>
        <v>0</v>
      </c>
      <c r="R209">
        <f>VLOOKUP(AA209,角色间职业划分!P:AP,16,FALSE)</f>
        <v>0</v>
      </c>
      <c r="S209">
        <f>VLOOKUP(AA209,角色间职业划分!P:AP,17,FALSE)</f>
        <v>0</v>
      </c>
      <c r="T209">
        <f>VLOOKUP(AA209,角色间职业划分!P:AP,18,FALSE)</f>
        <v>0</v>
      </c>
      <c r="U209">
        <f>VLOOKUP(AA209,角色间职业划分!P:AP,27,FALSE)</f>
        <v>0</v>
      </c>
      <c r="V209">
        <f t="shared" si="33"/>
        <v>4.9999999999999991</v>
      </c>
      <c r="W209">
        <f>VLOOKUP(AA209,角色间职业划分!P:Q,2,FALSE)</f>
        <v>6</v>
      </c>
      <c r="X209">
        <f t="shared" si="38"/>
        <v>3</v>
      </c>
      <c r="Y209">
        <f>INT(VLOOKUP(X209,角色属性总表!AG:AH,2,FALSE)*角色属性总表!$C$38)</f>
        <v>234</v>
      </c>
      <c r="AA209">
        <f t="shared" si="39"/>
        <v>3</v>
      </c>
      <c r="AB209">
        <f>VLOOKUP(X209,角色属性总表!AG:AI,2,FALSE)*VLOOKUP(角色等级属性!AA209,角色间职业划分!P:AG,13,FALSE)/角色间职业划分!$AB$9</f>
        <v>262.73684210526312</v>
      </c>
      <c r="AC209">
        <f>VLOOKUP(X209,角色属性总表!AG:AI,3,FALSE)*VLOOKUP(AA209,角色间职业划分!P:AG,8,FALSE)/角色间职业划分!$W$9</f>
        <v>760.5</v>
      </c>
      <c r="AD209">
        <f>VLOOKUP(AA209,角色间职业划分!P:AP,26,FALSE)</f>
        <v>0.4</v>
      </c>
      <c r="AE209">
        <f>VLOOKUP(X209,角色属性总表!I:Q,3,FALSE)</f>
        <v>104.83200000000001</v>
      </c>
      <c r="AF209">
        <f>VLOOKUP(AA209,角色间职业划分!P:AP,11,FALSE)</f>
        <v>0.35</v>
      </c>
      <c r="AG209">
        <f t="shared" si="34"/>
        <v>29.597135348055552</v>
      </c>
      <c r="AH209">
        <f t="shared" si="35"/>
        <v>105</v>
      </c>
      <c r="AJ209">
        <f t="shared" si="36"/>
        <v>-75.402864651944441</v>
      </c>
      <c r="AK209">
        <v>205</v>
      </c>
    </row>
    <row r="210" spans="1:37" x14ac:dyDescent="0.15">
      <c r="A210">
        <v>206</v>
      </c>
      <c r="B210">
        <f>ROUND(VLOOKUP(X210,角色属性总表!AG:AI,2,FALSE)/角色属性总表!$C$34,0)</f>
        <v>36</v>
      </c>
      <c r="C210">
        <f>ROUND(VLOOKUP(X210,角色属性总表!Y:AE,3,FALSE)/J210,0)</f>
        <v>7</v>
      </c>
      <c r="D210">
        <f>ROUND(VLOOKUP(X210,角色属性总表!AG:AI,3,FALSE)/角色属性总表!$C$35,0)</f>
        <v>38</v>
      </c>
      <c r="E210">
        <f t="shared" si="30"/>
        <v>113</v>
      </c>
      <c r="F210">
        <f t="shared" si="31"/>
        <v>22</v>
      </c>
      <c r="G210">
        <f t="shared" si="32"/>
        <v>8</v>
      </c>
      <c r="H210">
        <v>0</v>
      </c>
      <c r="I210">
        <f t="shared" si="37"/>
        <v>3</v>
      </c>
      <c r="J210">
        <f>VLOOKUP(AA210,角色间职业划分!P:AP,20,FALSE)</f>
        <v>9</v>
      </c>
      <c r="K210">
        <f>IF(X210=500,100,VLOOKUP(AA210,角色间职业划分!P:AP,22,FALSE))</f>
        <v>100</v>
      </c>
      <c r="L210">
        <f>IF(X210=500,K210,VLOOKUP(AA210,角色间职业划分!P:AP,23,FALSE))</f>
        <v>60</v>
      </c>
      <c r="M210">
        <f>VLOOKUP(AA210,角色间职业划分!P:AP,24,FALSE)</f>
        <v>0</v>
      </c>
      <c r="N210">
        <f>VLOOKUP(AA210,角色间职业划分!P:AP,14)*100</f>
        <v>95</v>
      </c>
      <c r="O210">
        <f>VLOOKUP(AA210,角色间职业划分!P:Z,9,FALSE)</f>
        <v>0</v>
      </c>
      <c r="P210">
        <f>VLOOKUP(AA210,角色间职业划分!P:AP,10,FALSE)</f>
        <v>0</v>
      </c>
      <c r="Q210">
        <f>VLOOKUP(AA210,角色间职业划分!P:AP,15,FALSE)</f>
        <v>0</v>
      </c>
      <c r="R210">
        <f>VLOOKUP(AA210,角色间职业划分!P:AP,16,FALSE)</f>
        <v>0</v>
      </c>
      <c r="S210">
        <f>VLOOKUP(AA210,角色间职业划分!P:AP,17,FALSE)</f>
        <v>0</v>
      </c>
      <c r="T210">
        <f>VLOOKUP(AA210,角色间职业划分!P:AP,18,FALSE)</f>
        <v>0</v>
      </c>
      <c r="U210">
        <f>VLOOKUP(AA210,角色间职业划分!P:AP,27,FALSE)</f>
        <v>0</v>
      </c>
      <c r="V210">
        <f t="shared" si="33"/>
        <v>4.9999999999999991</v>
      </c>
      <c r="W210">
        <f>VLOOKUP(AA210,角色间职业划分!P:Q,2,FALSE)</f>
        <v>6</v>
      </c>
      <c r="X210">
        <f t="shared" si="38"/>
        <v>4</v>
      </c>
      <c r="Y210">
        <f>INT(VLOOKUP(X210,角色属性总表!AG:AH,2,FALSE)*角色属性总表!$C$38)</f>
        <v>252</v>
      </c>
      <c r="AA210">
        <f t="shared" si="39"/>
        <v>3</v>
      </c>
      <c r="AB210">
        <f>VLOOKUP(X210,角色属性总表!AG:AI,2,FALSE)*VLOOKUP(角色等级属性!AA210,角色间职业划分!P:AG,13,FALSE)/角色间职业划分!$AB$9</f>
        <v>282.9473684210526</v>
      </c>
      <c r="AC210">
        <f>VLOOKUP(X210,角色属性总表!AG:AI,3,FALSE)*VLOOKUP(AA210,角色间职业划分!P:AG,8,FALSE)/角色间职业划分!$W$9</f>
        <v>819</v>
      </c>
      <c r="AD210">
        <f>VLOOKUP(AA210,角色间职业划分!P:AP,26,FALSE)</f>
        <v>0.4</v>
      </c>
      <c r="AE210">
        <f>VLOOKUP(X210,角色属性总表!I:Q,3,FALSE)</f>
        <v>112.89599999999999</v>
      </c>
      <c r="AF210">
        <f>VLOOKUP(AA210,角色间职业划分!P:AP,11,FALSE)</f>
        <v>0.35</v>
      </c>
      <c r="AG210">
        <f t="shared" si="34"/>
        <v>45.957446808510639</v>
      </c>
      <c r="AH210">
        <f t="shared" si="35"/>
        <v>114</v>
      </c>
      <c r="AJ210">
        <f t="shared" si="36"/>
        <v>-68.042553191489361</v>
      </c>
      <c r="AK210">
        <v>206</v>
      </c>
    </row>
    <row r="211" spans="1:37" x14ac:dyDescent="0.15">
      <c r="A211">
        <v>207</v>
      </c>
      <c r="B211">
        <f>ROUND(VLOOKUP(X211,角色属性总表!AG:AI,2,FALSE)/角色属性总表!$C$34,0)</f>
        <v>39</v>
      </c>
      <c r="C211">
        <f>ROUND(VLOOKUP(X211,角色属性总表!Y:AE,3,FALSE)/J211,0)</f>
        <v>8</v>
      </c>
      <c r="D211">
        <f>ROUND(VLOOKUP(X211,角色属性总表!AG:AI,3,FALSE)/角色属性总表!$C$35,0)</f>
        <v>40</v>
      </c>
      <c r="E211">
        <f t="shared" si="30"/>
        <v>121</v>
      </c>
      <c r="F211">
        <f t="shared" si="31"/>
        <v>22</v>
      </c>
      <c r="G211">
        <f t="shared" si="32"/>
        <v>8</v>
      </c>
      <c r="H211">
        <v>0</v>
      </c>
      <c r="I211">
        <f t="shared" si="37"/>
        <v>3</v>
      </c>
      <c r="J211">
        <f>VLOOKUP(AA211,角色间职业划分!P:AP,20,FALSE)</f>
        <v>9</v>
      </c>
      <c r="K211">
        <f>IF(X211=500,100,VLOOKUP(AA211,角色间职业划分!P:AP,22,FALSE))</f>
        <v>100</v>
      </c>
      <c r="L211">
        <f>IF(X211=500,K211,VLOOKUP(AA211,角色间职业划分!P:AP,23,FALSE))</f>
        <v>60</v>
      </c>
      <c r="M211">
        <f>VLOOKUP(AA211,角色间职业划分!P:AP,24,FALSE)</f>
        <v>0</v>
      </c>
      <c r="N211">
        <f>VLOOKUP(AA211,角色间职业划分!P:AP,14)*100</f>
        <v>95</v>
      </c>
      <c r="O211">
        <f>VLOOKUP(AA211,角色间职业划分!P:Z,9,FALSE)</f>
        <v>0</v>
      </c>
      <c r="P211">
        <f>VLOOKUP(AA211,角色间职业划分!P:AP,10,FALSE)</f>
        <v>0</v>
      </c>
      <c r="Q211">
        <f>VLOOKUP(AA211,角色间职业划分!P:AP,15,FALSE)</f>
        <v>0</v>
      </c>
      <c r="R211">
        <f>VLOOKUP(AA211,角色间职业划分!P:AP,16,FALSE)</f>
        <v>0</v>
      </c>
      <c r="S211">
        <f>VLOOKUP(AA211,角色间职业划分!P:AP,17,FALSE)</f>
        <v>0</v>
      </c>
      <c r="T211">
        <f>VLOOKUP(AA211,角色间职业划分!P:AP,18,FALSE)</f>
        <v>0</v>
      </c>
      <c r="U211">
        <f>VLOOKUP(AA211,角色间职业划分!P:AP,27,FALSE)</f>
        <v>0</v>
      </c>
      <c r="V211">
        <f t="shared" si="33"/>
        <v>4.9999999999999991</v>
      </c>
      <c r="W211">
        <f>VLOOKUP(AA211,角色间职业划分!P:Q,2,FALSE)</f>
        <v>6</v>
      </c>
      <c r="X211">
        <f t="shared" si="38"/>
        <v>5</v>
      </c>
      <c r="Y211">
        <f>INT(VLOOKUP(X211,角色属性总表!AG:AH,2,FALSE)*角色属性总表!$C$38)</f>
        <v>270</v>
      </c>
      <c r="AA211">
        <f t="shared" si="39"/>
        <v>3</v>
      </c>
      <c r="AB211">
        <f>VLOOKUP(X211,角色属性总表!AG:AI,2,FALSE)*VLOOKUP(角色等级属性!AA211,角色间职业划分!P:AG,13,FALSE)/角色间职业划分!$AB$9</f>
        <v>303.15789473684214</v>
      </c>
      <c r="AC211">
        <f>VLOOKUP(X211,角色属性总表!AG:AI,3,FALSE)*VLOOKUP(AA211,角色间职业划分!P:AG,8,FALSE)/角色间职业划分!$W$9</f>
        <v>877.5</v>
      </c>
      <c r="AD211">
        <f>VLOOKUP(AA211,角色间职业划分!P:AP,26,FALSE)</f>
        <v>0.4</v>
      </c>
      <c r="AE211">
        <f>VLOOKUP(X211,角色属性总表!I:Q,3,FALSE)</f>
        <v>120.96000000000001</v>
      </c>
      <c r="AF211">
        <f>VLOOKUP(AA211,角色间职业划分!P:AP,11,FALSE)</f>
        <v>0.35</v>
      </c>
      <c r="AG211">
        <f t="shared" si="34"/>
        <v>64.715053131586458</v>
      </c>
      <c r="AH211">
        <f t="shared" si="35"/>
        <v>120</v>
      </c>
      <c r="AJ211">
        <f t="shared" si="36"/>
        <v>-55.284946868413542</v>
      </c>
      <c r="AK211">
        <v>207</v>
      </c>
    </row>
    <row r="212" spans="1:37" x14ac:dyDescent="0.15">
      <c r="A212">
        <v>208</v>
      </c>
      <c r="B212">
        <f>ROUND(VLOOKUP(X212,角色属性总表!AG:AI,2,FALSE)/角色属性总表!$C$34,0)</f>
        <v>41</v>
      </c>
      <c r="C212">
        <f>ROUND(VLOOKUP(X212,角色属性总表!Y:AE,3,FALSE)/J212,0)</f>
        <v>9</v>
      </c>
      <c r="D212">
        <f>ROUND(VLOOKUP(X212,角色属性总表!AG:AI,3,FALSE)/角色属性总表!$C$35,0)</f>
        <v>43</v>
      </c>
      <c r="E212">
        <f t="shared" si="30"/>
        <v>129</v>
      </c>
      <c r="F212">
        <f t="shared" si="31"/>
        <v>22</v>
      </c>
      <c r="G212">
        <f t="shared" si="32"/>
        <v>8</v>
      </c>
      <c r="H212">
        <v>0</v>
      </c>
      <c r="I212">
        <f t="shared" si="37"/>
        <v>3</v>
      </c>
      <c r="J212">
        <f>VLOOKUP(AA212,角色间职业划分!P:AP,20,FALSE)</f>
        <v>9</v>
      </c>
      <c r="K212">
        <f>IF(X212=500,100,VLOOKUP(AA212,角色间职业划分!P:AP,22,FALSE))</f>
        <v>100</v>
      </c>
      <c r="L212">
        <f>IF(X212=500,K212,VLOOKUP(AA212,角色间职业划分!P:AP,23,FALSE))</f>
        <v>60</v>
      </c>
      <c r="M212">
        <f>VLOOKUP(AA212,角色间职业划分!P:AP,24,FALSE)</f>
        <v>0</v>
      </c>
      <c r="N212">
        <f>VLOOKUP(AA212,角色间职业划分!P:AP,14)*100</f>
        <v>95</v>
      </c>
      <c r="O212">
        <f>VLOOKUP(AA212,角色间职业划分!P:Z,9,FALSE)</f>
        <v>0</v>
      </c>
      <c r="P212">
        <f>VLOOKUP(AA212,角色间职业划分!P:AP,10,FALSE)</f>
        <v>0</v>
      </c>
      <c r="Q212">
        <f>VLOOKUP(AA212,角色间职业划分!P:AP,15,FALSE)</f>
        <v>0</v>
      </c>
      <c r="R212">
        <f>VLOOKUP(AA212,角色间职业划分!P:AP,16,FALSE)</f>
        <v>0</v>
      </c>
      <c r="S212">
        <f>VLOOKUP(AA212,角色间职业划分!P:AP,17,FALSE)</f>
        <v>0</v>
      </c>
      <c r="T212">
        <f>VLOOKUP(AA212,角色间职业划分!P:AP,18,FALSE)</f>
        <v>0</v>
      </c>
      <c r="U212">
        <f>VLOOKUP(AA212,角色间职业划分!P:AP,27,FALSE)</f>
        <v>0</v>
      </c>
      <c r="V212">
        <f t="shared" si="33"/>
        <v>4.9999999999999991</v>
      </c>
      <c r="W212">
        <f>VLOOKUP(AA212,角色间职业划分!P:Q,2,FALSE)</f>
        <v>6</v>
      </c>
      <c r="X212">
        <f t="shared" si="38"/>
        <v>6</v>
      </c>
      <c r="Y212">
        <f>INT(VLOOKUP(X212,角色属性总表!AG:AH,2,FALSE)*角色属性总表!$C$38)</f>
        <v>288</v>
      </c>
      <c r="AA212">
        <f t="shared" si="39"/>
        <v>3</v>
      </c>
      <c r="AB212">
        <f>VLOOKUP(X212,角色属性总表!AG:AI,2,FALSE)*VLOOKUP(角色等级属性!AA212,角色间职业划分!P:AG,13,FALSE)/角色间职业划分!$AB$9</f>
        <v>323.36842105263162</v>
      </c>
      <c r="AC212">
        <f>VLOOKUP(X212,角色属性总表!AG:AI,3,FALSE)*VLOOKUP(AA212,角色间职业划分!P:AG,8,FALSE)/角色间职业划分!$W$9</f>
        <v>936</v>
      </c>
      <c r="AD212">
        <f>VLOOKUP(AA212,角色间职业划分!P:AP,26,FALSE)</f>
        <v>0.4</v>
      </c>
      <c r="AE212">
        <f>VLOOKUP(X212,角色属性总表!I:Q,3,FALSE)</f>
        <v>129.024</v>
      </c>
      <c r="AF212">
        <f>VLOOKUP(AA212,角色间职业划分!P:AP,11,FALSE)</f>
        <v>0.35</v>
      </c>
      <c r="AG212">
        <f t="shared" si="34"/>
        <v>85.658020979464069</v>
      </c>
      <c r="AH212">
        <f t="shared" si="35"/>
        <v>129</v>
      </c>
      <c r="AJ212">
        <f t="shared" si="36"/>
        <v>-43.341979020535931</v>
      </c>
      <c r="AK212">
        <v>208</v>
      </c>
    </row>
    <row r="213" spans="1:37" x14ac:dyDescent="0.15">
      <c r="A213">
        <v>209</v>
      </c>
      <c r="B213">
        <f>ROUND(VLOOKUP(X213,角色属性总表!AG:AI,2,FALSE)/角色属性总表!$C$34,0)</f>
        <v>44</v>
      </c>
      <c r="C213">
        <f>ROUND(VLOOKUP(X213,角色属性总表!Y:AE,3,FALSE)/J213,0)</f>
        <v>9</v>
      </c>
      <c r="D213">
        <f>ROUND(VLOOKUP(X213,角色属性总表!AG:AI,3,FALSE)/角色属性总表!$C$35,0)</f>
        <v>46</v>
      </c>
      <c r="E213">
        <f t="shared" si="30"/>
        <v>137</v>
      </c>
      <c r="F213">
        <f t="shared" si="31"/>
        <v>22</v>
      </c>
      <c r="G213">
        <f t="shared" si="32"/>
        <v>8</v>
      </c>
      <c r="H213">
        <v>0</v>
      </c>
      <c r="I213">
        <f t="shared" si="37"/>
        <v>3</v>
      </c>
      <c r="J213">
        <f>VLOOKUP(AA213,角色间职业划分!P:AP,20,FALSE)</f>
        <v>9</v>
      </c>
      <c r="K213">
        <f>IF(X213=500,100,VLOOKUP(AA213,角色间职业划分!P:AP,22,FALSE))</f>
        <v>100</v>
      </c>
      <c r="L213">
        <f>IF(X213=500,K213,VLOOKUP(AA213,角色间职业划分!P:AP,23,FALSE))</f>
        <v>60</v>
      </c>
      <c r="M213">
        <f>VLOOKUP(AA213,角色间职业划分!P:AP,24,FALSE)</f>
        <v>0</v>
      </c>
      <c r="N213">
        <f>VLOOKUP(AA213,角色间职业划分!P:AP,14)*100</f>
        <v>95</v>
      </c>
      <c r="O213">
        <f>VLOOKUP(AA213,角色间职业划分!P:Z,9,FALSE)</f>
        <v>0</v>
      </c>
      <c r="P213">
        <f>VLOOKUP(AA213,角色间职业划分!P:AP,10,FALSE)</f>
        <v>0</v>
      </c>
      <c r="Q213">
        <f>VLOOKUP(AA213,角色间职业划分!P:AP,15,FALSE)</f>
        <v>0</v>
      </c>
      <c r="R213">
        <f>VLOOKUP(AA213,角色间职业划分!P:AP,16,FALSE)</f>
        <v>0</v>
      </c>
      <c r="S213">
        <f>VLOOKUP(AA213,角色间职业划分!P:AP,17,FALSE)</f>
        <v>0</v>
      </c>
      <c r="T213">
        <f>VLOOKUP(AA213,角色间职业划分!P:AP,18,FALSE)</f>
        <v>0</v>
      </c>
      <c r="U213">
        <f>VLOOKUP(AA213,角色间职业划分!P:AP,27,FALSE)</f>
        <v>0</v>
      </c>
      <c r="V213">
        <f t="shared" si="33"/>
        <v>4.9999999999999991</v>
      </c>
      <c r="W213">
        <f>VLOOKUP(AA213,角色间职业划分!P:Q,2,FALSE)</f>
        <v>6</v>
      </c>
      <c r="X213">
        <f t="shared" si="38"/>
        <v>7</v>
      </c>
      <c r="Y213">
        <f>INT(VLOOKUP(X213,角色属性总表!AG:AH,2,FALSE)*角色属性总表!$C$38)</f>
        <v>306</v>
      </c>
      <c r="AA213">
        <f t="shared" si="39"/>
        <v>3</v>
      </c>
      <c r="AB213">
        <f>VLOOKUP(X213,角色属性总表!AG:AI,2,FALSE)*VLOOKUP(角色等级属性!AA213,角色间职业划分!P:AG,13,FALSE)/角色间职业划分!$AB$9</f>
        <v>343.5789473684211</v>
      </c>
      <c r="AC213">
        <f>VLOOKUP(X213,角色属性总表!AG:AI,3,FALSE)*VLOOKUP(AA213,角色间职业划分!P:AG,8,FALSE)/角色间职业划分!$W$9</f>
        <v>994.49999999999977</v>
      </c>
      <c r="AD213">
        <f>VLOOKUP(AA213,角色间职业划分!P:AP,26,FALSE)</f>
        <v>0.4</v>
      </c>
      <c r="AE213">
        <f>VLOOKUP(X213,角色属性总表!I:Q,3,FALSE)</f>
        <v>137.08799999999999</v>
      </c>
      <c r="AF213">
        <f>VLOOKUP(AA213,角色间职业划分!P:AP,11,FALSE)</f>
        <v>0.35</v>
      </c>
      <c r="AG213">
        <f t="shared" si="34"/>
        <v>108.63177977079756</v>
      </c>
      <c r="AH213">
        <f t="shared" si="35"/>
        <v>138</v>
      </c>
      <c r="AJ213">
        <f t="shared" si="36"/>
        <v>-29.368220229202436</v>
      </c>
      <c r="AK213">
        <v>209</v>
      </c>
    </row>
    <row r="214" spans="1:37" x14ac:dyDescent="0.15">
      <c r="A214">
        <v>210</v>
      </c>
      <c r="B214">
        <f>ROUND(VLOOKUP(X214,角色属性总表!AG:AI,2,FALSE)/角色属性总表!$C$34,0)</f>
        <v>46</v>
      </c>
      <c r="C214">
        <f>ROUND(VLOOKUP(X214,角色属性总表!Y:AE,3,FALSE)/J214,0)</f>
        <v>10</v>
      </c>
      <c r="D214">
        <f>ROUND(VLOOKUP(X214,角色属性总表!AG:AI,3,FALSE)/角色属性总表!$C$35,0)</f>
        <v>48</v>
      </c>
      <c r="E214">
        <f t="shared" si="30"/>
        <v>145</v>
      </c>
      <c r="F214">
        <f t="shared" si="31"/>
        <v>22</v>
      </c>
      <c r="G214">
        <f t="shared" si="32"/>
        <v>8</v>
      </c>
      <c r="H214">
        <v>0</v>
      </c>
      <c r="I214">
        <f t="shared" si="37"/>
        <v>3</v>
      </c>
      <c r="J214">
        <f>VLOOKUP(AA214,角色间职业划分!P:AP,20,FALSE)</f>
        <v>9</v>
      </c>
      <c r="K214">
        <f>IF(X214=500,100,VLOOKUP(AA214,角色间职业划分!P:AP,22,FALSE))</f>
        <v>100</v>
      </c>
      <c r="L214">
        <f>IF(X214=500,K214,VLOOKUP(AA214,角色间职业划分!P:AP,23,FALSE))</f>
        <v>60</v>
      </c>
      <c r="M214">
        <f>VLOOKUP(AA214,角色间职业划分!P:AP,24,FALSE)</f>
        <v>0</v>
      </c>
      <c r="N214">
        <f>VLOOKUP(AA214,角色间职业划分!P:AP,14)*100</f>
        <v>95</v>
      </c>
      <c r="O214">
        <f>VLOOKUP(AA214,角色间职业划分!P:Z,9,FALSE)</f>
        <v>0</v>
      </c>
      <c r="P214">
        <f>VLOOKUP(AA214,角色间职业划分!P:AP,10,FALSE)</f>
        <v>0</v>
      </c>
      <c r="Q214">
        <f>VLOOKUP(AA214,角色间职业划分!P:AP,15,FALSE)</f>
        <v>0</v>
      </c>
      <c r="R214">
        <f>VLOOKUP(AA214,角色间职业划分!P:AP,16,FALSE)</f>
        <v>0</v>
      </c>
      <c r="S214">
        <f>VLOOKUP(AA214,角色间职业划分!P:AP,17,FALSE)</f>
        <v>0</v>
      </c>
      <c r="T214">
        <f>VLOOKUP(AA214,角色间职业划分!P:AP,18,FALSE)</f>
        <v>0</v>
      </c>
      <c r="U214">
        <f>VLOOKUP(AA214,角色间职业划分!P:AP,27,FALSE)</f>
        <v>0</v>
      </c>
      <c r="V214">
        <f t="shared" si="33"/>
        <v>4.9999999999999991</v>
      </c>
      <c r="W214">
        <f>VLOOKUP(AA214,角色间职业划分!P:Q,2,FALSE)</f>
        <v>6</v>
      </c>
      <c r="X214">
        <f t="shared" si="38"/>
        <v>8</v>
      </c>
      <c r="Y214">
        <f>INT(VLOOKUP(X214,角色属性总表!AG:AH,2,FALSE)*角色属性总表!$C$38)</f>
        <v>324</v>
      </c>
      <c r="AA214">
        <f t="shared" si="39"/>
        <v>3</v>
      </c>
      <c r="AB214">
        <f>VLOOKUP(X214,角色属性总表!AG:AI,2,FALSE)*VLOOKUP(角色等级属性!AA214,角色间职业划分!P:AG,13,FALSE)/角色间职业划分!$AB$9</f>
        <v>363.78947368421052</v>
      </c>
      <c r="AC214">
        <f>VLOOKUP(X214,角色属性总表!AG:AI,3,FALSE)*VLOOKUP(AA214,角色间职业划分!P:AG,8,FALSE)/角色间职业划分!$W$9</f>
        <v>1053.0000000000002</v>
      </c>
      <c r="AD214">
        <f>VLOOKUP(AA214,角色间职业划分!P:AP,26,FALSE)</f>
        <v>0.4</v>
      </c>
      <c r="AE214">
        <f>VLOOKUP(X214,角色属性总表!I:Q,3,FALSE)</f>
        <v>145.15200000000002</v>
      </c>
      <c r="AF214">
        <f>VLOOKUP(AA214,角色间职业划分!P:AP,11,FALSE)</f>
        <v>0.35</v>
      </c>
      <c r="AG214">
        <f t="shared" si="34"/>
        <v>133.51737690273509</v>
      </c>
      <c r="AH214">
        <f t="shared" si="35"/>
        <v>144</v>
      </c>
      <c r="AJ214">
        <f t="shared" si="36"/>
        <v>-10.482623097264906</v>
      </c>
      <c r="AK214">
        <v>210</v>
      </c>
    </row>
    <row r="215" spans="1:37" x14ac:dyDescent="0.15">
      <c r="A215">
        <v>211</v>
      </c>
      <c r="B215">
        <f>ROUND(VLOOKUP(X215,角色属性总表!AG:AI,2,FALSE)/角色属性总表!$C$34,0)</f>
        <v>49</v>
      </c>
      <c r="C215">
        <f>ROUND(VLOOKUP(X215,角色属性总表!Y:AE,3,FALSE)/J215,0)</f>
        <v>11</v>
      </c>
      <c r="D215">
        <f>ROUND(VLOOKUP(X215,角色属性总表!AG:AI,3,FALSE)/角色属性总表!$C$35,0)</f>
        <v>51</v>
      </c>
      <c r="E215">
        <f t="shared" si="30"/>
        <v>153</v>
      </c>
      <c r="F215">
        <f t="shared" si="31"/>
        <v>22</v>
      </c>
      <c r="G215">
        <f t="shared" si="32"/>
        <v>8</v>
      </c>
      <c r="H215">
        <v>0</v>
      </c>
      <c r="I215">
        <f t="shared" si="37"/>
        <v>3</v>
      </c>
      <c r="J215">
        <f>VLOOKUP(AA215,角色间职业划分!P:AP,20,FALSE)</f>
        <v>9</v>
      </c>
      <c r="K215">
        <f>IF(X215=500,100,VLOOKUP(AA215,角色间职业划分!P:AP,22,FALSE))</f>
        <v>100</v>
      </c>
      <c r="L215">
        <f>IF(X215=500,K215,VLOOKUP(AA215,角色间职业划分!P:AP,23,FALSE))</f>
        <v>60</v>
      </c>
      <c r="M215">
        <f>VLOOKUP(AA215,角色间职业划分!P:AP,24,FALSE)</f>
        <v>0</v>
      </c>
      <c r="N215">
        <f>VLOOKUP(AA215,角色间职业划分!P:AP,14)*100</f>
        <v>95</v>
      </c>
      <c r="O215">
        <f>VLOOKUP(AA215,角色间职业划分!P:Z,9,FALSE)</f>
        <v>0</v>
      </c>
      <c r="P215">
        <f>VLOOKUP(AA215,角色间职业划分!P:AP,10,FALSE)</f>
        <v>0</v>
      </c>
      <c r="Q215">
        <f>VLOOKUP(AA215,角色间职业划分!P:AP,15,FALSE)</f>
        <v>0</v>
      </c>
      <c r="R215">
        <f>VLOOKUP(AA215,角色间职业划分!P:AP,16,FALSE)</f>
        <v>0</v>
      </c>
      <c r="S215">
        <f>VLOOKUP(AA215,角色间职业划分!P:AP,17,FALSE)</f>
        <v>0</v>
      </c>
      <c r="T215">
        <f>VLOOKUP(AA215,角色间职业划分!P:AP,18,FALSE)</f>
        <v>0</v>
      </c>
      <c r="U215">
        <f>VLOOKUP(AA215,角色间职业划分!P:AP,27,FALSE)</f>
        <v>0</v>
      </c>
      <c r="V215">
        <f t="shared" si="33"/>
        <v>4.9999999999999991</v>
      </c>
      <c r="W215">
        <f>VLOOKUP(AA215,角色间职业划分!P:Q,2,FALSE)</f>
        <v>6</v>
      </c>
      <c r="X215">
        <f t="shared" si="38"/>
        <v>9</v>
      </c>
      <c r="Y215">
        <f>INT(VLOOKUP(X215,角色属性总表!AG:AH,2,FALSE)*角色属性总表!$C$38)</f>
        <v>342</v>
      </c>
      <c r="AA215">
        <f t="shared" si="39"/>
        <v>3</v>
      </c>
      <c r="AB215">
        <f>VLOOKUP(X215,角色属性总表!AG:AI,2,FALSE)*VLOOKUP(角色等级属性!AA215,角色间职业划分!P:AG,13,FALSE)/角色间职业划分!$AB$9</f>
        <v>384</v>
      </c>
      <c r="AC215">
        <f>VLOOKUP(X215,角色属性总表!AG:AI,3,FALSE)*VLOOKUP(AA215,角色间职业划分!P:AG,8,FALSE)/角色间职业划分!$W$9</f>
        <v>1111.5</v>
      </c>
      <c r="AD215">
        <f>VLOOKUP(AA215,角色间职业划分!P:AP,26,FALSE)</f>
        <v>0.4</v>
      </c>
      <c r="AE215">
        <f>VLOOKUP(X215,角色属性总表!I:Q,3,FALSE)</f>
        <v>153.21599999999998</v>
      </c>
      <c r="AF215">
        <f>VLOOKUP(AA215,角色间职业划分!P:AP,11,FALSE)</f>
        <v>0.35</v>
      </c>
      <c r="AG215">
        <f t="shared" si="34"/>
        <v>160.21978021978018</v>
      </c>
      <c r="AH215">
        <f t="shared" si="35"/>
        <v>153</v>
      </c>
      <c r="AJ215">
        <f t="shared" si="36"/>
        <v>7.2197802197801764</v>
      </c>
      <c r="AK215">
        <v>211</v>
      </c>
    </row>
    <row r="216" spans="1:37" x14ac:dyDescent="0.15">
      <c r="A216">
        <v>212</v>
      </c>
      <c r="B216">
        <f>ROUND(VLOOKUP(X216,角色属性总表!AG:AI,2,FALSE)/角色属性总表!$C$34,0)</f>
        <v>51</v>
      </c>
      <c r="C216">
        <f>ROUND(VLOOKUP(X216,角色属性总表!Y:AE,3,FALSE)/J216,0)</f>
        <v>12</v>
      </c>
      <c r="D216">
        <f>ROUND(VLOOKUP(X216,角色属性总表!AG:AI,3,FALSE)/角色属性总表!$C$35,0)</f>
        <v>54</v>
      </c>
      <c r="E216">
        <f t="shared" si="30"/>
        <v>161</v>
      </c>
      <c r="F216">
        <f t="shared" si="31"/>
        <v>22</v>
      </c>
      <c r="G216">
        <f t="shared" si="32"/>
        <v>8</v>
      </c>
      <c r="H216">
        <v>0</v>
      </c>
      <c r="I216">
        <f t="shared" si="37"/>
        <v>3</v>
      </c>
      <c r="J216">
        <f>VLOOKUP(AA216,角色间职业划分!P:AP,20,FALSE)</f>
        <v>9</v>
      </c>
      <c r="K216">
        <f>IF(X216=500,100,VLOOKUP(AA216,角色间职业划分!P:AP,22,FALSE))</f>
        <v>100</v>
      </c>
      <c r="L216">
        <f>IF(X216=500,K216,VLOOKUP(AA216,角色间职业划分!P:AP,23,FALSE))</f>
        <v>60</v>
      </c>
      <c r="M216">
        <f>VLOOKUP(AA216,角色间职业划分!P:AP,24,FALSE)</f>
        <v>0</v>
      </c>
      <c r="N216">
        <f>VLOOKUP(AA216,角色间职业划分!P:AP,14)*100</f>
        <v>95</v>
      </c>
      <c r="O216">
        <f>VLOOKUP(AA216,角色间职业划分!P:Z,9,FALSE)</f>
        <v>0</v>
      </c>
      <c r="P216">
        <f>VLOOKUP(AA216,角色间职业划分!P:AP,10,FALSE)</f>
        <v>0</v>
      </c>
      <c r="Q216">
        <f>VLOOKUP(AA216,角色间职业划分!P:AP,15,FALSE)</f>
        <v>0</v>
      </c>
      <c r="R216">
        <f>VLOOKUP(AA216,角色间职业划分!P:AP,16,FALSE)</f>
        <v>0</v>
      </c>
      <c r="S216">
        <f>VLOOKUP(AA216,角色间职业划分!P:AP,17,FALSE)</f>
        <v>0</v>
      </c>
      <c r="T216">
        <f>VLOOKUP(AA216,角色间职业划分!P:AP,18,FALSE)</f>
        <v>0</v>
      </c>
      <c r="U216">
        <f>VLOOKUP(AA216,角色间职业划分!P:AP,27,FALSE)</f>
        <v>0</v>
      </c>
      <c r="V216">
        <f t="shared" si="33"/>
        <v>4.9999999999999991</v>
      </c>
      <c r="W216">
        <f>VLOOKUP(AA216,角色间职业划分!P:Q,2,FALSE)</f>
        <v>6</v>
      </c>
      <c r="X216">
        <f t="shared" si="38"/>
        <v>10</v>
      </c>
      <c r="Y216">
        <f>INT(VLOOKUP(X216,角色属性总表!AG:AH,2,FALSE)*角色属性总表!$C$38)</f>
        <v>360</v>
      </c>
      <c r="AA216">
        <f t="shared" si="39"/>
        <v>3</v>
      </c>
      <c r="AB216">
        <f>VLOOKUP(X216,角色属性总表!AG:AI,2,FALSE)*VLOOKUP(角色等级属性!AA216,角色间职业划分!P:AG,13,FALSE)/角色间职业划分!$AB$9</f>
        <v>404.21052631578948</v>
      </c>
      <c r="AC216">
        <f>VLOOKUP(X216,角色属性总表!AG:AI,3,FALSE)*VLOOKUP(AA216,角色间职业划分!P:AG,8,FALSE)/角色间职业划分!$W$9</f>
        <v>1170</v>
      </c>
      <c r="AD216">
        <f>VLOOKUP(AA216,角色间职业划分!P:AP,26,FALSE)</f>
        <v>0.4</v>
      </c>
      <c r="AE216">
        <f>VLOOKUP(X216,角色属性总表!I:Q,3,FALSE)</f>
        <v>161.28</v>
      </c>
      <c r="AF216">
        <f>VLOOKUP(AA216,角色间职业划分!P:AP,11,FALSE)</f>
        <v>0.35</v>
      </c>
      <c r="AG216">
        <f t="shared" si="34"/>
        <v>188.66094212824672</v>
      </c>
      <c r="AH216">
        <f t="shared" si="35"/>
        <v>162</v>
      </c>
      <c r="AJ216">
        <f t="shared" si="36"/>
        <v>26.660942128246717</v>
      </c>
      <c r="AK216">
        <v>212</v>
      </c>
    </row>
    <row r="217" spans="1:37" x14ac:dyDescent="0.15">
      <c r="A217">
        <v>213</v>
      </c>
      <c r="B217">
        <f>ROUND(VLOOKUP(X217,角色属性总表!AG:AI,2,FALSE)/角色属性总表!$C$34,0)</f>
        <v>54</v>
      </c>
      <c r="C217">
        <f>ROUND(VLOOKUP(X217,角色属性总表!Y:AE,3,FALSE)/J217,0)</f>
        <v>12</v>
      </c>
      <c r="D217">
        <f>ROUND(VLOOKUP(X217,角色属性总表!AG:AI,3,FALSE)/角色属性总表!$C$35,0)</f>
        <v>56</v>
      </c>
      <c r="E217">
        <f t="shared" si="30"/>
        <v>169</v>
      </c>
      <c r="F217">
        <f t="shared" si="31"/>
        <v>22</v>
      </c>
      <c r="G217">
        <f t="shared" si="32"/>
        <v>8</v>
      </c>
      <c r="H217">
        <v>0</v>
      </c>
      <c r="I217">
        <f t="shared" si="37"/>
        <v>3</v>
      </c>
      <c r="J217">
        <f>VLOOKUP(AA217,角色间职业划分!P:AP,20,FALSE)</f>
        <v>9</v>
      </c>
      <c r="K217">
        <f>IF(X217=500,100,VLOOKUP(AA217,角色间职业划分!P:AP,22,FALSE))</f>
        <v>100</v>
      </c>
      <c r="L217">
        <f>IF(X217=500,K217,VLOOKUP(AA217,角色间职业划分!P:AP,23,FALSE))</f>
        <v>60</v>
      </c>
      <c r="M217">
        <f>VLOOKUP(AA217,角色间职业划分!P:AP,24,FALSE)</f>
        <v>0</v>
      </c>
      <c r="N217">
        <f>VLOOKUP(AA217,角色间职业划分!P:AP,14)*100</f>
        <v>95</v>
      </c>
      <c r="O217">
        <f>VLOOKUP(AA217,角色间职业划分!P:Z,9,FALSE)</f>
        <v>0</v>
      </c>
      <c r="P217">
        <f>VLOOKUP(AA217,角色间职业划分!P:AP,10,FALSE)</f>
        <v>0</v>
      </c>
      <c r="Q217">
        <f>VLOOKUP(AA217,角色间职业划分!P:AP,15,FALSE)</f>
        <v>0</v>
      </c>
      <c r="R217">
        <f>VLOOKUP(AA217,角色间职业划分!P:AP,16,FALSE)</f>
        <v>0</v>
      </c>
      <c r="S217">
        <f>VLOOKUP(AA217,角色间职业划分!P:AP,17,FALSE)</f>
        <v>0</v>
      </c>
      <c r="T217">
        <f>VLOOKUP(AA217,角色间职业划分!P:AP,18,FALSE)</f>
        <v>0</v>
      </c>
      <c r="U217">
        <f>VLOOKUP(AA217,角色间职业划分!P:AP,27,FALSE)</f>
        <v>0</v>
      </c>
      <c r="V217">
        <f t="shared" si="33"/>
        <v>4.9999999999999991</v>
      </c>
      <c r="W217">
        <f>VLOOKUP(AA217,角色间职业划分!P:Q,2,FALSE)</f>
        <v>6</v>
      </c>
      <c r="X217">
        <f t="shared" si="38"/>
        <v>11</v>
      </c>
      <c r="Y217">
        <f>INT(VLOOKUP(X217,角色属性总表!AG:AH,2,FALSE)*角色属性总表!$C$38)</f>
        <v>378</v>
      </c>
      <c r="AA217">
        <f t="shared" si="39"/>
        <v>3</v>
      </c>
      <c r="AB217">
        <f>VLOOKUP(X217,角色属性总表!AG:AI,2,FALSE)*VLOOKUP(角色等级属性!AA217,角色间职业划分!P:AG,13,FALSE)/角色间职业划分!$AB$9</f>
        <v>424.42105263157896</v>
      </c>
      <c r="AC217">
        <f>VLOOKUP(X217,角色属性总表!AG:AI,3,FALSE)*VLOOKUP(AA217,角色间职业划分!P:AG,8,FALSE)/角色间职业划分!$W$9</f>
        <v>1228.5</v>
      </c>
      <c r="AD217">
        <f>VLOOKUP(AA217,角色间职业划分!P:AP,26,FALSE)</f>
        <v>0.4</v>
      </c>
      <c r="AE217">
        <f>VLOOKUP(X217,角色属性总表!I:Q,3,FALSE)</f>
        <v>169.34399999999999</v>
      </c>
      <c r="AF217">
        <f>VLOOKUP(AA217,角色间职业划分!P:AP,11,FALSE)</f>
        <v>0.35</v>
      </c>
      <c r="AG217">
        <f t="shared" si="34"/>
        <v>218.77538889719293</v>
      </c>
      <c r="AH217">
        <f t="shared" si="35"/>
        <v>168</v>
      </c>
      <c r="AJ217">
        <f t="shared" si="36"/>
        <v>50.775388897192926</v>
      </c>
      <c r="AK217">
        <v>213</v>
      </c>
    </row>
    <row r="218" spans="1:37" x14ac:dyDescent="0.15">
      <c r="A218">
        <v>214</v>
      </c>
      <c r="B218">
        <f>ROUND(VLOOKUP(X218,角色属性总表!AG:AI,2,FALSE)/角色属性总表!$C$34,0)</f>
        <v>57</v>
      </c>
      <c r="C218">
        <f>ROUND(VLOOKUP(X218,角色属性总表!Y:AE,3,FALSE)/J218,0)</f>
        <v>13</v>
      </c>
      <c r="D218">
        <f>ROUND(VLOOKUP(X218,角色属性总表!AG:AI,3,FALSE)/角色属性总表!$C$35,0)</f>
        <v>59</v>
      </c>
      <c r="E218">
        <f t="shared" si="30"/>
        <v>177</v>
      </c>
      <c r="F218">
        <f t="shared" si="31"/>
        <v>22</v>
      </c>
      <c r="G218">
        <f t="shared" si="32"/>
        <v>8</v>
      </c>
      <c r="H218">
        <v>0</v>
      </c>
      <c r="I218">
        <f t="shared" si="37"/>
        <v>3</v>
      </c>
      <c r="J218">
        <f>VLOOKUP(AA218,角色间职业划分!P:AP,20,FALSE)</f>
        <v>9</v>
      </c>
      <c r="K218">
        <f>IF(X218=500,100,VLOOKUP(AA218,角色间职业划分!P:AP,22,FALSE))</f>
        <v>100</v>
      </c>
      <c r="L218">
        <f>IF(X218=500,K218,VLOOKUP(AA218,角色间职业划分!P:AP,23,FALSE))</f>
        <v>60</v>
      </c>
      <c r="M218">
        <f>VLOOKUP(AA218,角色间职业划分!P:AP,24,FALSE)</f>
        <v>0</v>
      </c>
      <c r="N218">
        <f>VLOOKUP(AA218,角色间职业划分!P:AP,14)*100</f>
        <v>95</v>
      </c>
      <c r="O218">
        <f>VLOOKUP(AA218,角色间职业划分!P:Z,9,FALSE)</f>
        <v>0</v>
      </c>
      <c r="P218">
        <f>VLOOKUP(AA218,角色间职业划分!P:AP,10,FALSE)</f>
        <v>0</v>
      </c>
      <c r="Q218">
        <f>VLOOKUP(AA218,角色间职业划分!P:AP,15,FALSE)</f>
        <v>0</v>
      </c>
      <c r="R218">
        <f>VLOOKUP(AA218,角色间职业划分!P:AP,16,FALSE)</f>
        <v>0</v>
      </c>
      <c r="S218">
        <f>VLOOKUP(AA218,角色间职业划分!P:AP,17,FALSE)</f>
        <v>0</v>
      </c>
      <c r="T218">
        <f>VLOOKUP(AA218,角色间职业划分!P:AP,18,FALSE)</f>
        <v>0</v>
      </c>
      <c r="U218">
        <f>VLOOKUP(AA218,角色间职业划分!P:AP,27,FALSE)</f>
        <v>0</v>
      </c>
      <c r="V218">
        <f t="shared" si="33"/>
        <v>4.9999999999999991</v>
      </c>
      <c r="W218">
        <f>VLOOKUP(AA218,角色间职业划分!P:Q,2,FALSE)</f>
        <v>6</v>
      </c>
      <c r="X218">
        <f t="shared" si="38"/>
        <v>12</v>
      </c>
      <c r="Y218">
        <f>INT(VLOOKUP(X218,角色属性总表!AG:AH,2,FALSE)*角色属性总表!$C$38)</f>
        <v>396</v>
      </c>
      <c r="AA218">
        <f t="shared" si="39"/>
        <v>3</v>
      </c>
      <c r="AB218">
        <f>VLOOKUP(X218,角色属性总表!AG:AI,2,FALSE)*VLOOKUP(角色等级属性!AA218,角色间职业划分!P:AG,13,FALSE)/角色间职业划分!$AB$9</f>
        <v>444.63157894736855</v>
      </c>
      <c r="AC218">
        <f>VLOOKUP(X218,角色属性总表!AG:AI,3,FALSE)*VLOOKUP(AA218,角色间职业划分!P:AG,8,FALSE)/角色间职业划分!$W$9</f>
        <v>1287</v>
      </c>
      <c r="AD218">
        <f>VLOOKUP(AA218,角色间职业划分!P:AP,26,FALSE)</f>
        <v>0.4</v>
      </c>
      <c r="AE218">
        <f>VLOOKUP(X218,角色属性总表!I:Q,3,FALSE)</f>
        <v>177.40800000000002</v>
      </c>
      <c r="AF218">
        <f>VLOOKUP(AA218,角色间职业划分!P:AP,11,FALSE)</f>
        <v>0.35</v>
      </c>
      <c r="AG218">
        <f t="shared" si="34"/>
        <v>250.50726310243272</v>
      </c>
      <c r="AH218">
        <f t="shared" si="35"/>
        <v>177</v>
      </c>
      <c r="AJ218">
        <f t="shared" si="36"/>
        <v>73.507263102432717</v>
      </c>
      <c r="AK218">
        <v>214</v>
      </c>
    </row>
    <row r="219" spans="1:37" x14ac:dyDescent="0.15">
      <c r="A219">
        <v>215</v>
      </c>
      <c r="B219">
        <f>ROUND(VLOOKUP(X219,角色属性总表!AG:AI,2,FALSE)/角色属性总表!$C$34,0)</f>
        <v>59</v>
      </c>
      <c r="C219">
        <f>ROUND(VLOOKUP(X219,角色属性总表!Y:AE,3,FALSE)/J219,0)</f>
        <v>14</v>
      </c>
      <c r="D219">
        <f>ROUND(VLOOKUP(X219,角色属性总表!AG:AI,3,FALSE)/角色属性总表!$C$35,0)</f>
        <v>62</v>
      </c>
      <c r="E219">
        <f t="shared" si="30"/>
        <v>185</v>
      </c>
      <c r="F219">
        <f t="shared" si="31"/>
        <v>22</v>
      </c>
      <c r="G219">
        <f t="shared" si="32"/>
        <v>8</v>
      </c>
      <c r="H219">
        <v>0</v>
      </c>
      <c r="I219">
        <f t="shared" si="37"/>
        <v>3</v>
      </c>
      <c r="J219">
        <f>VLOOKUP(AA219,角色间职业划分!P:AP,20,FALSE)</f>
        <v>9</v>
      </c>
      <c r="K219">
        <f>IF(X219=500,100,VLOOKUP(AA219,角色间职业划分!P:AP,22,FALSE))</f>
        <v>100</v>
      </c>
      <c r="L219">
        <f>IF(X219=500,K219,VLOOKUP(AA219,角色间职业划分!P:AP,23,FALSE))</f>
        <v>60</v>
      </c>
      <c r="M219">
        <f>VLOOKUP(AA219,角色间职业划分!P:AP,24,FALSE)</f>
        <v>0</v>
      </c>
      <c r="N219">
        <f>VLOOKUP(AA219,角色间职业划分!P:AP,14)*100</f>
        <v>95</v>
      </c>
      <c r="O219">
        <f>VLOOKUP(AA219,角色间职业划分!P:Z,9,FALSE)</f>
        <v>0</v>
      </c>
      <c r="P219">
        <f>VLOOKUP(AA219,角色间职业划分!P:AP,10,FALSE)</f>
        <v>0</v>
      </c>
      <c r="Q219">
        <f>VLOOKUP(AA219,角色间职业划分!P:AP,15,FALSE)</f>
        <v>0</v>
      </c>
      <c r="R219">
        <f>VLOOKUP(AA219,角色间职业划分!P:AP,16,FALSE)</f>
        <v>0</v>
      </c>
      <c r="S219">
        <f>VLOOKUP(AA219,角色间职业划分!P:AP,17,FALSE)</f>
        <v>0</v>
      </c>
      <c r="T219">
        <f>VLOOKUP(AA219,角色间职业划分!P:AP,18,FALSE)</f>
        <v>0</v>
      </c>
      <c r="U219">
        <f>VLOOKUP(AA219,角色间职业划分!P:AP,27,FALSE)</f>
        <v>0</v>
      </c>
      <c r="V219">
        <f t="shared" si="33"/>
        <v>4.9999999999999991</v>
      </c>
      <c r="W219">
        <f>VLOOKUP(AA219,角色间职业划分!P:Q,2,FALSE)</f>
        <v>6</v>
      </c>
      <c r="X219">
        <f t="shared" si="38"/>
        <v>13</v>
      </c>
      <c r="Y219">
        <f>INT(VLOOKUP(X219,角色属性总表!AG:AH,2,FALSE)*角色属性总表!$C$38)</f>
        <v>414</v>
      </c>
      <c r="AA219">
        <f t="shared" si="39"/>
        <v>3</v>
      </c>
      <c r="AB219">
        <f>VLOOKUP(X219,角色属性总表!AG:AI,2,FALSE)*VLOOKUP(角色等级属性!AA219,角色间职业划分!P:AG,13,FALSE)/角色间职业划分!$AB$9</f>
        <v>464.84210526315786</v>
      </c>
      <c r="AC219">
        <f>VLOOKUP(X219,角色属性总表!AG:AI,3,FALSE)*VLOOKUP(AA219,角色间职业划分!P:AG,8,FALSE)/角色间职业划分!$W$9</f>
        <v>1345.5</v>
      </c>
      <c r="AD219">
        <f>VLOOKUP(AA219,角色间职业划分!P:AP,26,FALSE)</f>
        <v>0.4</v>
      </c>
      <c r="AE219">
        <f>VLOOKUP(X219,角色属性总表!I:Q,3,FALSE)</f>
        <v>185.47199999999998</v>
      </c>
      <c r="AF219">
        <f>VLOOKUP(AA219,角色间职业划分!P:AP,11,FALSE)</f>
        <v>0.35</v>
      </c>
      <c r="AG219">
        <f t="shared" si="34"/>
        <v>283.80825613434388</v>
      </c>
      <c r="AH219">
        <f t="shared" si="35"/>
        <v>186</v>
      </c>
      <c r="AJ219">
        <f t="shared" si="36"/>
        <v>97.808256134343878</v>
      </c>
      <c r="AK219">
        <v>215</v>
      </c>
    </row>
    <row r="220" spans="1:37" x14ac:dyDescent="0.15">
      <c r="A220">
        <v>216</v>
      </c>
      <c r="B220">
        <f>ROUND(VLOOKUP(X220,角色属性总表!AG:AI,2,FALSE)/角色属性总表!$C$34,0)</f>
        <v>62</v>
      </c>
      <c r="C220">
        <f>ROUND(VLOOKUP(X220,角色属性总表!Y:AE,3,FALSE)/J220,0)</f>
        <v>15</v>
      </c>
      <c r="D220">
        <f>ROUND(VLOOKUP(X220,角色属性总表!AG:AI,3,FALSE)/角色属性总表!$C$35,0)</f>
        <v>65</v>
      </c>
      <c r="E220">
        <f t="shared" si="30"/>
        <v>194</v>
      </c>
      <c r="F220">
        <f t="shared" si="31"/>
        <v>22</v>
      </c>
      <c r="G220">
        <f t="shared" si="32"/>
        <v>8</v>
      </c>
      <c r="H220">
        <v>0</v>
      </c>
      <c r="I220">
        <f t="shared" si="37"/>
        <v>3</v>
      </c>
      <c r="J220">
        <f>VLOOKUP(AA220,角色间职业划分!P:AP,20,FALSE)</f>
        <v>9</v>
      </c>
      <c r="K220">
        <f>IF(X220=500,100,VLOOKUP(AA220,角色间职业划分!P:AP,22,FALSE))</f>
        <v>100</v>
      </c>
      <c r="L220">
        <f>IF(X220=500,K220,VLOOKUP(AA220,角色间职业划分!P:AP,23,FALSE))</f>
        <v>60</v>
      </c>
      <c r="M220">
        <f>VLOOKUP(AA220,角色间职业划分!P:AP,24,FALSE)</f>
        <v>0</v>
      </c>
      <c r="N220">
        <f>VLOOKUP(AA220,角色间职业划分!P:AP,14)*100</f>
        <v>95</v>
      </c>
      <c r="O220">
        <f>VLOOKUP(AA220,角色间职业划分!P:Z,9,FALSE)</f>
        <v>0</v>
      </c>
      <c r="P220">
        <f>VLOOKUP(AA220,角色间职业划分!P:AP,10,FALSE)</f>
        <v>0</v>
      </c>
      <c r="Q220">
        <f>VLOOKUP(AA220,角色间职业划分!P:AP,15,FALSE)</f>
        <v>0</v>
      </c>
      <c r="R220">
        <f>VLOOKUP(AA220,角色间职业划分!P:AP,16,FALSE)</f>
        <v>0</v>
      </c>
      <c r="S220">
        <f>VLOOKUP(AA220,角色间职业划分!P:AP,17,FALSE)</f>
        <v>0</v>
      </c>
      <c r="T220">
        <f>VLOOKUP(AA220,角色间职业划分!P:AP,18,FALSE)</f>
        <v>0</v>
      </c>
      <c r="U220">
        <f>VLOOKUP(AA220,角色间职业划分!P:AP,27,FALSE)</f>
        <v>0</v>
      </c>
      <c r="V220">
        <f t="shared" si="33"/>
        <v>4.9999999999999991</v>
      </c>
      <c r="W220">
        <f>VLOOKUP(AA220,角色间职业划分!P:Q,2,FALSE)</f>
        <v>6</v>
      </c>
      <c r="X220">
        <f t="shared" si="38"/>
        <v>14</v>
      </c>
      <c r="Y220">
        <f>INT(VLOOKUP(X220,角色属性总表!AG:AH,2,FALSE)*角色属性总表!$C$38)</f>
        <v>432</v>
      </c>
      <c r="AA220">
        <f t="shared" si="39"/>
        <v>3</v>
      </c>
      <c r="AB220">
        <f>VLOOKUP(X220,角色属性总表!AG:AI,2,FALSE)*VLOOKUP(角色等级属性!AA220,角色间职业划分!P:AG,13,FALSE)/角色间职业划分!$AB$9</f>
        <v>485.0526315789474</v>
      </c>
      <c r="AC220">
        <f>VLOOKUP(X220,角色属性总表!AG:AI,3,FALSE)*VLOOKUP(AA220,角色间职业划分!P:AG,8,FALSE)/角色间职业划分!$W$9</f>
        <v>1404</v>
      </c>
      <c r="AD220">
        <f>VLOOKUP(AA220,角色间职业划分!P:AP,26,FALSE)</f>
        <v>0.4</v>
      </c>
      <c r="AE220">
        <f>VLOOKUP(X220,角色属性总表!I:Q,3,FALSE)</f>
        <v>193.536</v>
      </c>
      <c r="AF220">
        <f>VLOOKUP(AA220,角色间职业划分!P:AP,11,FALSE)</f>
        <v>0.35</v>
      </c>
      <c r="AG220">
        <f t="shared" si="34"/>
        <v>318.63611346982981</v>
      </c>
      <c r="AH220">
        <f t="shared" si="35"/>
        <v>195</v>
      </c>
      <c r="AJ220">
        <f t="shared" si="36"/>
        <v>123.63611346982981</v>
      </c>
      <c r="AK220">
        <v>216</v>
      </c>
    </row>
    <row r="221" spans="1:37" x14ac:dyDescent="0.15">
      <c r="A221">
        <v>217</v>
      </c>
      <c r="B221">
        <f>ROUND(VLOOKUP(X221,角色属性总表!AG:AI,2,FALSE)/角色属性总表!$C$34,0)</f>
        <v>64</v>
      </c>
      <c r="C221">
        <f>ROUND(VLOOKUP(X221,角色属性总表!Y:AE,3,FALSE)/J221,0)</f>
        <v>16</v>
      </c>
      <c r="D221">
        <f>ROUND(VLOOKUP(X221,角色属性总表!AG:AI,3,FALSE)/角色属性总表!$C$35,0)</f>
        <v>67</v>
      </c>
      <c r="E221">
        <f t="shared" si="30"/>
        <v>202</v>
      </c>
      <c r="F221">
        <f t="shared" si="31"/>
        <v>22</v>
      </c>
      <c r="G221">
        <f t="shared" si="32"/>
        <v>8</v>
      </c>
      <c r="H221">
        <v>0</v>
      </c>
      <c r="I221">
        <f t="shared" si="37"/>
        <v>3</v>
      </c>
      <c r="J221">
        <f>VLOOKUP(AA221,角色间职业划分!P:AP,20,FALSE)</f>
        <v>9</v>
      </c>
      <c r="K221">
        <f>IF(X221=500,100,VLOOKUP(AA221,角色间职业划分!P:AP,22,FALSE))</f>
        <v>100</v>
      </c>
      <c r="L221">
        <f>IF(X221=500,K221,VLOOKUP(AA221,角色间职业划分!P:AP,23,FALSE))</f>
        <v>60</v>
      </c>
      <c r="M221">
        <f>VLOOKUP(AA221,角色间职业划分!P:AP,24,FALSE)</f>
        <v>0</v>
      </c>
      <c r="N221">
        <f>VLOOKUP(AA221,角色间职业划分!P:AP,14)*100</f>
        <v>95</v>
      </c>
      <c r="O221">
        <f>VLOOKUP(AA221,角色间职业划分!P:Z,9,FALSE)</f>
        <v>0</v>
      </c>
      <c r="P221">
        <f>VLOOKUP(AA221,角色间职业划分!P:AP,10,FALSE)</f>
        <v>0</v>
      </c>
      <c r="Q221">
        <f>VLOOKUP(AA221,角色间职业划分!P:AP,15,FALSE)</f>
        <v>0</v>
      </c>
      <c r="R221">
        <f>VLOOKUP(AA221,角色间职业划分!P:AP,16,FALSE)</f>
        <v>0</v>
      </c>
      <c r="S221">
        <f>VLOOKUP(AA221,角色间职业划分!P:AP,17,FALSE)</f>
        <v>0</v>
      </c>
      <c r="T221">
        <f>VLOOKUP(AA221,角色间职业划分!P:AP,18,FALSE)</f>
        <v>0</v>
      </c>
      <c r="U221">
        <f>VLOOKUP(AA221,角色间职业划分!P:AP,27,FALSE)</f>
        <v>0</v>
      </c>
      <c r="V221">
        <f t="shared" si="33"/>
        <v>4.9999999999999991</v>
      </c>
      <c r="W221">
        <f>VLOOKUP(AA221,角色间职业划分!P:Q,2,FALSE)</f>
        <v>6</v>
      </c>
      <c r="X221">
        <f t="shared" si="38"/>
        <v>15</v>
      </c>
      <c r="Y221">
        <f>INT(VLOOKUP(X221,角色属性总表!AG:AH,2,FALSE)*角色属性总表!$C$38)</f>
        <v>450</v>
      </c>
      <c r="AA221">
        <f t="shared" si="39"/>
        <v>3</v>
      </c>
      <c r="AB221">
        <f>VLOOKUP(X221,角色属性总表!AG:AI,2,FALSE)*VLOOKUP(角色等级属性!AA221,角色间职业划分!P:AG,13,FALSE)/角色间职业划分!$AB$9</f>
        <v>505.26315789473682</v>
      </c>
      <c r="AC221">
        <f>VLOOKUP(X221,角色属性总表!AG:AI,3,FALSE)*VLOOKUP(AA221,角色间职业划分!P:AG,8,FALSE)/角色间职业划分!$W$9</f>
        <v>1462.5</v>
      </c>
      <c r="AD221">
        <f>VLOOKUP(AA221,角色间职业划分!P:AP,26,FALSE)</f>
        <v>0.4</v>
      </c>
      <c r="AE221">
        <f>VLOOKUP(X221,角色属性总表!I:Q,3,FALSE)</f>
        <v>201.60000000000002</v>
      </c>
      <c r="AF221">
        <f>VLOOKUP(AA221,角色间职业划分!P:AP,11,FALSE)</f>
        <v>0.35</v>
      </c>
      <c r="AG221">
        <f t="shared" si="34"/>
        <v>354.95352361155676</v>
      </c>
      <c r="AH221">
        <f t="shared" si="35"/>
        <v>201</v>
      </c>
      <c r="AJ221">
        <f t="shared" si="36"/>
        <v>153.95352361155676</v>
      </c>
      <c r="AK221">
        <v>217</v>
      </c>
    </row>
    <row r="222" spans="1:37" x14ac:dyDescent="0.15">
      <c r="A222">
        <v>218</v>
      </c>
      <c r="B222">
        <f>ROUND(VLOOKUP(X222,角色属性总表!AG:AI,2,FALSE)/角色属性总表!$C$34,0)</f>
        <v>67</v>
      </c>
      <c r="C222">
        <f>ROUND(VLOOKUP(X222,角色属性总表!Y:AE,3,FALSE)/J222,0)</f>
        <v>17</v>
      </c>
      <c r="D222">
        <f>ROUND(VLOOKUP(X222,角色属性总表!AG:AI,3,FALSE)/角色属性总表!$C$35,0)</f>
        <v>70</v>
      </c>
      <c r="E222">
        <f t="shared" si="30"/>
        <v>210</v>
      </c>
      <c r="F222">
        <f t="shared" si="31"/>
        <v>22</v>
      </c>
      <c r="G222">
        <f t="shared" si="32"/>
        <v>8</v>
      </c>
      <c r="H222">
        <v>0</v>
      </c>
      <c r="I222">
        <f t="shared" si="37"/>
        <v>3</v>
      </c>
      <c r="J222">
        <f>VLOOKUP(AA222,角色间职业划分!P:AP,20,FALSE)</f>
        <v>9</v>
      </c>
      <c r="K222">
        <f>IF(X222=500,100,VLOOKUP(AA222,角色间职业划分!P:AP,22,FALSE))</f>
        <v>100</v>
      </c>
      <c r="L222">
        <f>IF(X222=500,K222,VLOOKUP(AA222,角色间职业划分!P:AP,23,FALSE))</f>
        <v>60</v>
      </c>
      <c r="M222">
        <f>VLOOKUP(AA222,角色间职业划分!P:AP,24,FALSE)</f>
        <v>0</v>
      </c>
      <c r="N222">
        <f>VLOOKUP(AA222,角色间职业划分!P:AP,14)*100</f>
        <v>95</v>
      </c>
      <c r="O222">
        <f>VLOOKUP(AA222,角色间职业划分!P:Z,9,FALSE)</f>
        <v>0</v>
      </c>
      <c r="P222">
        <f>VLOOKUP(AA222,角色间职业划分!P:AP,10,FALSE)</f>
        <v>0</v>
      </c>
      <c r="Q222">
        <f>VLOOKUP(AA222,角色间职业划分!P:AP,15,FALSE)</f>
        <v>0</v>
      </c>
      <c r="R222">
        <f>VLOOKUP(AA222,角色间职业划分!P:AP,16,FALSE)</f>
        <v>0</v>
      </c>
      <c r="S222">
        <f>VLOOKUP(AA222,角色间职业划分!P:AP,17,FALSE)</f>
        <v>0</v>
      </c>
      <c r="T222">
        <f>VLOOKUP(AA222,角色间职业划分!P:AP,18,FALSE)</f>
        <v>0</v>
      </c>
      <c r="U222">
        <f>VLOOKUP(AA222,角色间职业划分!P:AP,27,FALSE)</f>
        <v>0</v>
      </c>
      <c r="V222">
        <f t="shared" si="33"/>
        <v>4.9999999999999991</v>
      </c>
      <c r="W222">
        <f>VLOOKUP(AA222,角色间职业划分!P:Q,2,FALSE)</f>
        <v>6</v>
      </c>
      <c r="X222">
        <f t="shared" si="38"/>
        <v>16</v>
      </c>
      <c r="Y222">
        <f>INT(VLOOKUP(X222,角色属性总表!AG:AH,2,FALSE)*角色属性总表!$C$38)</f>
        <v>468</v>
      </c>
      <c r="AA222">
        <f t="shared" si="39"/>
        <v>3</v>
      </c>
      <c r="AB222">
        <f>VLOOKUP(X222,角色属性总表!AG:AI,2,FALSE)*VLOOKUP(角色等级属性!AA222,角色间职业划分!P:AG,13,FALSE)/角色间职业划分!$AB$9</f>
        <v>525.47368421052624</v>
      </c>
      <c r="AC222">
        <f>VLOOKUP(X222,角色属性总表!AG:AI,3,FALSE)*VLOOKUP(AA222,角色间职业划分!P:AG,8,FALSE)/角色间职业划分!$W$9</f>
        <v>1521</v>
      </c>
      <c r="AD222">
        <f>VLOOKUP(AA222,角色间职业划分!P:AP,26,FALSE)</f>
        <v>0.4</v>
      </c>
      <c r="AE222">
        <f>VLOOKUP(X222,角色属性总表!I:Q,3,FALSE)</f>
        <v>209.66400000000002</v>
      </c>
      <c r="AF222">
        <f>VLOOKUP(AA222,角色间职业划分!P:AP,11,FALSE)</f>
        <v>0.35</v>
      </c>
      <c r="AG222">
        <f t="shared" si="34"/>
        <v>392.72727272727269</v>
      </c>
      <c r="AH222">
        <f t="shared" si="35"/>
        <v>210</v>
      </c>
      <c r="AJ222">
        <f t="shared" si="36"/>
        <v>182.72727272727269</v>
      </c>
      <c r="AK222">
        <v>218</v>
      </c>
    </row>
    <row r="223" spans="1:37" x14ac:dyDescent="0.15">
      <c r="A223">
        <v>219</v>
      </c>
      <c r="B223">
        <f>ROUND(VLOOKUP(X223,角色属性总表!AG:AI,2,FALSE)/角色属性总表!$C$34,0)</f>
        <v>69</v>
      </c>
      <c r="C223">
        <f>ROUND(VLOOKUP(X223,角色属性总表!Y:AE,3,FALSE)/J223,0)</f>
        <v>18</v>
      </c>
      <c r="D223">
        <f>ROUND(VLOOKUP(X223,角色属性总表!AG:AI,3,FALSE)/角色属性总表!$C$35,0)</f>
        <v>73</v>
      </c>
      <c r="E223">
        <f t="shared" si="30"/>
        <v>218</v>
      </c>
      <c r="F223">
        <f t="shared" si="31"/>
        <v>22</v>
      </c>
      <c r="G223">
        <f t="shared" si="32"/>
        <v>8</v>
      </c>
      <c r="H223">
        <v>0</v>
      </c>
      <c r="I223">
        <f t="shared" si="37"/>
        <v>3</v>
      </c>
      <c r="J223">
        <f>VLOOKUP(AA223,角色间职业划分!P:AP,20,FALSE)</f>
        <v>9</v>
      </c>
      <c r="K223">
        <f>IF(X223=500,100,VLOOKUP(AA223,角色间职业划分!P:AP,22,FALSE))</f>
        <v>100</v>
      </c>
      <c r="L223">
        <f>IF(X223=500,K223,VLOOKUP(AA223,角色间职业划分!P:AP,23,FALSE))</f>
        <v>60</v>
      </c>
      <c r="M223">
        <f>VLOOKUP(AA223,角色间职业划分!P:AP,24,FALSE)</f>
        <v>0</v>
      </c>
      <c r="N223">
        <f>VLOOKUP(AA223,角色间职业划分!P:AP,14)*100</f>
        <v>95</v>
      </c>
      <c r="O223">
        <f>VLOOKUP(AA223,角色间职业划分!P:Z,9,FALSE)</f>
        <v>0</v>
      </c>
      <c r="P223">
        <f>VLOOKUP(AA223,角色间职业划分!P:AP,10,FALSE)</f>
        <v>0</v>
      </c>
      <c r="Q223">
        <f>VLOOKUP(AA223,角色间职业划分!P:AP,15,FALSE)</f>
        <v>0</v>
      </c>
      <c r="R223">
        <f>VLOOKUP(AA223,角色间职业划分!P:AP,16,FALSE)</f>
        <v>0</v>
      </c>
      <c r="S223">
        <f>VLOOKUP(AA223,角色间职业划分!P:AP,17,FALSE)</f>
        <v>0</v>
      </c>
      <c r="T223">
        <f>VLOOKUP(AA223,角色间职业划分!P:AP,18,FALSE)</f>
        <v>0</v>
      </c>
      <c r="U223">
        <f>VLOOKUP(AA223,角色间职业划分!P:AP,27,FALSE)</f>
        <v>0</v>
      </c>
      <c r="V223">
        <f t="shared" si="33"/>
        <v>4.9999999999999991</v>
      </c>
      <c r="W223">
        <f>VLOOKUP(AA223,角色间职业划分!P:Q,2,FALSE)</f>
        <v>6</v>
      </c>
      <c r="X223">
        <f t="shared" si="38"/>
        <v>17</v>
      </c>
      <c r="Y223">
        <f>INT(VLOOKUP(X223,角色属性总表!AG:AH,2,FALSE)*角色属性总表!$C$38)</f>
        <v>486</v>
      </c>
      <c r="AA223">
        <f t="shared" si="39"/>
        <v>3</v>
      </c>
      <c r="AB223">
        <f>VLOOKUP(X223,角色属性总表!AG:AI,2,FALSE)*VLOOKUP(角色等级属性!AA223,角色间职业划分!P:AG,13,FALSE)/角色间职业划分!$AB$9</f>
        <v>545.68421052631584</v>
      </c>
      <c r="AC223">
        <f>VLOOKUP(X223,角色属性总表!AG:AI,3,FALSE)*VLOOKUP(AA223,角色间职业划分!P:AG,8,FALSE)/角色间职业划分!$W$9</f>
        <v>1579.5</v>
      </c>
      <c r="AD223">
        <f>VLOOKUP(AA223,角色间职业划分!P:AP,26,FALSE)</f>
        <v>0.4</v>
      </c>
      <c r="AE223">
        <f>VLOOKUP(X223,角色属性总表!I:Q,3,FALSE)</f>
        <v>217.72800000000001</v>
      </c>
      <c r="AF223">
        <f>VLOOKUP(AA223,角色间职业划分!P:AP,11,FALSE)</f>
        <v>0.35</v>
      </c>
      <c r="AG223">
        <f t="shared" si="34"/>
        <v>431.9275885363067</v>
      </c>
      <c r="AH223">
        <f t="shared" si="35"/>
        <v>219</v>
      </c>
      <c r="AJ223">
        <f t="shared" si="36"/>
        <v>212.9275885363067</v>
      </c>
      <c r="AK223">
        <v>219</v>
      </c>
    </row>
    <row r="224" spans="1:37" x14ac:dyDescent="0.15">
      <c r="A224">
        <v>220</v>
      </c>
      <c r="B224">
        <f>ROUND(VLOOKUP(X224,角色属性总表!AG:AI,2,FALSE)/角色属性总表!$C$34,0)</f>
        <v>72</v>
      </c>
      <c r="C224">
        <f>ROUND(VLOOKUP(X224,角色属性总表!Y:AE,3,FALSE)/J224,0)</f>
        <v>19</v>
      </c>
      <c r="D224">
        <f>ROUND(VLOOKUP(X224,角色属性总表!AG:AI,3,FALSE)/角色属性总表!$C$35,0)</f>
        <v>75</v>
      </c>
      <c r="E224">
        <f t="shared" si="30"/>
        <v>226</v>
      </c>
      <c r="F224">
        <f t="shared" si="31"/>
        <v>22</v>
      </c>
      <c r="G224">
        <f t="shared" si="32"/>
        <v>8</v>
      </c>
      <c r="H224">
        <v>0</v>
      </c>
      <c r="I224">
        <f t="shared" si="37"/>
        <v>3</v>
      </c>
      <c r="J224">
        <f>VLOOKUP(AA224,角色间职业划分!P:AP,20,FALSE)</f>
        <v>9</v>
      </c>
      <c r="K224">
        <f>IF(X224=500,100,VLOOKUP(AA224,角色间职业划分!P:AP,22,FALSE))</f>
        <v>100</v>
      </c>
      <c r="L224">
        <f>IF(X224=500,K224,VLOOKUP(AA224,角色间职业划分!P:AP,23,FALSE))</f>
        <v>60</v>
      </c>
      <c r="M224">
        <f>VLOOKUP(AA224,角色间职业划分!P:AP,24,FALSE)</f>
        <v>0</v>
      </c>
      <c r="N224">
        <f>VLOOKUP(AA224,角色间职业划分!P:AP,14)*100</f>
        <v>95</v>
      </c>
      <c r="O224">
        <f>VLOOKUP(AA224,角色间职业划分!P:Z,9,FALSE)</f>
        <v>0</v>
      </c>
      <c r="P224">
        <f>VLOOKUP(AA224,角色间职业划分!P:AP,10,FALSE)</f>
        <v>0</v>
      </c>
      <c r="Q224">
        <f>VLOOKUP(AA224,角色间职业划分!P:AP,15,FALSE)</f>
        <v>0</v>
      </c>
      <c r="R224">
        <f>VLOOKUP(AA224,角色间职业划分!P:AP,16,FALSE)</f>
        <v>0</v>
      </c>
      <c r="S224">
        <f>VLOOKUP(AA224,角色间职业划分!P:AP,17,FALSE)</f>
        <v>0</v>
      </c>
      <c r="T224">
        <f>VLOOKUP(AA224,角色间职业划分!P:AP,18,FALSE)</f>
        <v>0</v>
      </c>
      <c r="U224">
        <f>VLOOKUP(AA224,角色间职业划分!P:AP,27,FALSE)</f>
        <v>0</v>
      </c>
      <c r="V224">
        <f t="shared" si="33"/>
        <v>4.9999999999999991</v>
      </c>
      <c r="W224">
        <f>VLOOKUP(AA224,角色间职业划分!P:Q,2,FALSE)</f>
        <v>6</v>
      </c>
      <c r="X224">
        <f t="shared" si="38"/>
        <v>18</v>
      </c>
      <c r="Y224">
        <f>INT(VLOOKUP(X224,角色属性总表!AG:AH,2,FALSE)*角色属性总表!$C$38)</f>
        <v>504</v>
      </c>
      <c r="AA224">
        <f t="shared" si="39"/>
        <v>3</v>
      </c>
      <c r="AB224">
        <f>VLOOKUP(X224,角色属性总表!AG:AI,2,FALSE)*VLOOKUP(角色等级属性!AA224,角色间职业划分!P:AG,13,FALSE)/角色间职业划分!$AB$9</f>
        <v>565.8947368421052</v>
      </c>
      <c r="AC224">
        <f>VLOOKUP(X224,角色属性总表!AG:AI,3,FALSE)*VLOOKUP(AA224,角色间职业划分!P:AG,8,FALSE)/角色间职业划分!$W$9</f>
        <v>1638</v>
      </c>
      <c r="AD224">
        <f>VLOOKUP(AA224,角色间职业划分!P:AP,26,FALSE)</f>
        <v>0.4</v>
      </c>
      <c r="AE224">
        <f>VLOOKUP(X224,角色属性总表!I:Q,3,FALSE)</f>
        <v>225.79199999999997</v>
      </c>
      <c r="AF224">
        <f>VLOOKUP(AA224,角色间职业划分!P:AP,11,FALSE)</f>
        <v>0.35</v>
      </c>
      <c r="AG224">
        <f t="shared" si="34"/>
        <v>472.52762226874808</v>
      </c>
      <c r="AH224">
        <f t="shared" si="35"/>
        <v>225</v>
      </c>
      <c r="AJ224">
        <f t="shared" si="36"/>
        <v>247.52762226874808</v>
      </c>
      <c r="AK224">
        <v>220</v>
      </c>
    </row>
    <row r="225" spans="1:37" x14ac:dyDescent="0.15">
      <c r="A225">
        <v>221</v>
      </c>
      <c r="B225">
        <f>ROUND(VLOOKUP(X225,角色属性总表!AG:AI,2,FALSE)/角色属性总表!$C$34,0)</f>
        <v>75</v>
      </c>
      <c r="C225">
        <f>ROUND(VLOOKUP(X225,角色属性总表!Y:AE,3,FALSE)/J225,0)</f>
        <v>20</v>
      </c>
      <c r="D225">
        <f>ROUND(VLOOKUP(X225,角色属性总表!AG:AI,3,FALSE)/角色属性总表!$C$35,0)</f>
        <v>78</v>
      </c>
      <c r="E225">
        <f t="shared" si="30"/>
        <v>234</v>
      </c>
      <c r="F225">
        <f t="shared" si="31"/>
        <v>22</v>
      </c>
      <c r="G225">
        <f t="shared" si="32"/>
        <v>8</v>
      </c>
      <c r="H225">
        <v>0</v>
      </c>
      <c r="I225">
        <f t="shared" si="37"/>
        <v>3</v>
      </c>
      <c r="J225">
        <f>VLOOKUP(AA225,角色间职业划分!P:AP,20,FALSE)</f>
        <v>9</v>
      </c>
      <c r="K225">
        <f>IF(X225=500,100,VLOOKUP(AA225,角色间职业划分!P:AP,22,FALSE))</f>
        <v>100</v>
      </c>
      <c r="L225">
        <f>IF(X225=500,K225,VLOOKUP(AA225,角色间职业划分!P:AP,23,FALSE))</f>
        <v>60</v>
      </c>
      <c r="M225">
        <f>VLOOKUP(AA225,角色间职业划分!P:AP,24,FALSE)</f>
        <v>0</v>
      </c>
      <c r="N225">
        <f>VLOOKUP(AA225,角色间职业划分!P:AP,14)*100</f>
        <v>95</v>
      </c>
      <c r="O225">
        <f>VLOOKUP(AA225,角色间职业划分!P:Z,9,FALSE)</f>
        <v>0</v>
      </c>
      <c r="P225">
        <f>VLOOKUP(AA225,角色间职业划分!P:AP,10,FALSE)</f>
        <v>0</v>
      </c>
      <c r="Q225">
        <f>VLOOKUP(AA225,角色间职业划分!P:AP,15,FALSE)</f>
        <v>0</v>
      </c>
      <c r="R225">
        <f>VLOOKUP(AA225,角色间职业划分!P:AP,16,FALSE)</f>
        <v>0</v>
      </c>
      <c r="S225">
        <f>VLOOKUP(AA225,角色间职业划分!P:AP,17,FALSE)</f>
        <v>0</v>
      </c>
      <c r="T225">
        <f>VLOOKUP(AA225,角色间职业划分!P:AP,18,FALSE)</f>
        <v>0</v>
      </c>
      <c r="U225">
        <f>VLOOKUP(AA225,角色间职业划分!P:AP,27,FALSE)</f>
        <v>0</v>
      </c>
      <c r="V225">
        <f t="shared" si="33"/>
        <v>4.9999999999999991</v>
      </c>
      <c r="W225">
        <f>VLOOKUP(AA225,角色间职业划分!P:Q,2,FALSE)</f>
        <v>6</v>
      </c>
      <c r="X225">
        <f t="shared" si="38"/>
        <v>19</v>
      </c>
      <c r="Y225">
        <f>INT(VLOOKUP(X225,角色属性总表!AG:AH,2,FALSE)*角色属性总表!$C$38)</f>
        <v>522</v>
      </c>
      <c r="AA225">
        <f t="shared" si="39"/>
        <v>3</v>
      </c>
      <c r="AB225">
        <f>VLOOKUP(X225,角色属性总表!AG:AI,2,FALSE)*VLOOKUP(角色等级属性!AA225,角色间职业划分!P:AG,13,FALSE)/角色间职业划分!$AB$9</f>
        <v>586.1052631578948</v>
      </c>
      <c r="AC225">
        <f>VLOOKUP(X225,角色属性总表!AG:AI,3,FALSE)*VLOOKUP(AA225,角色间职业划分!P:AG,8,FALSE)/角色间职业划分!$W$9</f>
        <v>1696.5</v>
      </c>
      <c r="AD225">
        <f>VLOOKUP(AA225,角色间职业划分!P:AP,26,FALSE)</f>
        <v>0.4</v>
      </c>
      <c r="AE225">
        <f>VLOOKUP(X225,角色属性总表!I:Q,3,FALSE)</f>
        <v>233.85599999999999</v>
      </c>
      <c r="AF225">
        <f>VLOOKUP(AA225,角色间职业划分!P:AP,11,FALSE)</f>
        <v>0.35</v>
      </c>
      <c r="AG225">
        <f t="shared" si="34"/>
        <v>514.50303347977729</v>
      </c>
      <c r="AH225">
        <f t="shared" si="35"/>
        <v>234</v>
      </c>
      <c r="AJ225">
        <f t="shared" si="36"/>
        <v>280.50303347977729</v>
      </c>
      <c r="AK225">
        <v>221</v>
      </c>
    </row>
    <row r="226" spans="1:37" x14ac:dyDescent="0.15">
      <c r="A226">
        <v>222</v>
      </c>
      <c r="B226">
        <f>ROUND(VLOOKUP(X226,角色属性总表!AG:AI,2,FALSE)/角色属性总表!$C$34,0)</f>
        <v>77</v>
      </c>
      <c r="C226">
        <f>ROUND(VLOOKUP(X226,角色属性总表!Y:AE,3,FALSE)/J226,0)</f>
        <v>21</v>
      </c>
      <c r="D226">
        <f>ROUND(VLOOKUP(X226,角色属性总表!AG:AI,3,FALSE)/角色属性总表!$C$35,0)</f>
        <v>81</v>
      </c>
      <c r="E226">
        <f t="shared" si="30"/>
        <v>242</v>
      </c>
      <c r="F226">
        <f t="shared" si="31"/>
        <v>22</v>
      </c>
      <c r="G226">
        <f t="shared" si="32"/>
        <v>8</v>
      </c>
      <c r="H226">
        <v>0</v>
      </c>
      <c r="I226">
        <f t="shared" si="37"/>
        <v>3</v>
      </c>
      <c r="J226">
        <f>VLOOKUP(AA226,角色间职业划分!P:AP,20,FALSE)</f>
        <v>9</v>
      </c>
      <c r="K226">
        <f>IF(X226=500,100,VLOOKUP(AA226,角色间职业划分!P:AP,22,FALSE))</f>
        <v>100</v>
      </c>
      <c r="L226">
        <f>IF(X226=500,K226,VLOOKUP(AA226,角色间职业划分!P:AP,23,FALSE))</f>
        <v>60</v>
      </c>
      <c r="M226">
        <f>VLOOKUP(AA226,角色间职业划分!P:AP,24,FALSE)</f>
        <v>0</v>
      </c>
      <c r="N226">
        <f>VLOOKUP(AA226,角色间职业划分!P:AP,14)*100</f>
        <v>95</v>
      </c>
      <c r="O226">
        <f>VLOOKUP(AA226,角色间职业划分!P:Z,9,FALSE)</f>
        <v>0</v>
      </c>
      <c r="P226">
        <f>VLOOKUP(AA226,角色间职业划分!P:AP,10,FALSE)</f>
        <v>0</v>
      </c>
      <c r="Q226">
        <f>VLOOKUP(AA226,角色间职业划分!P:AP,15,FALSE)</f>
        <v>0</v>
      </c>
      <c r="R226">
        <f>VLOOKUP(AA226,角色间职业划分!P:AP,16,FALSE)</f>
        <v>0</v>
      </c>
      <c r="S226">
        <f>VLOOKUP(AA226,角色间职业划分!P:AP,17,FALSE)</f>
        <v>0</v>
      </c>
      <c r="T226">
        <f>VLOOKUP(AA226,角色间职业划分!P:AP,18,FALSE)</f>
        <v>0</v>
      </c>
      <c r="U226">
        <f>VLOOKUP(AA226,角色间职业划分!P:AP,27,FALSE)</f>
        <v>0</v>
      </c>
      <c r="V226">
        <f t="shared" si="33"/>
        <v>4.9999999999999991</v>
      </c>
      <c r="W226">
        <f>VLOOKUP(AA226,角色间职业划分!P:Q,2,FALSE)</f>
        <v>6</v>
      </c>
      <c r="X226">
        <f t="shared" si="38"/>
        <v>20</v>
      </c>
      <c r="Y226">
        <f>INT(VLOOKUP(X226,角色属性总表!AG:AH,2,FALSE)*角色属性总表!$C$38)</f>
        <v>540</v>
      </c>
      <c r="AA226">
        <f t="shared" si="39"/>
        <v>3</v>
      </c>
      <c r="AB226">
        <f>VLOOKUP(X226,角色属性总表!AG:AI,2,FALSE)*VLOOKUP(角色等级属性!AA226,角色间职业划分!P:AG,13,FALSE)/角色间职业划分!$AB$9</f>
        <v>606.31578947368428</v>
      </c>
      <c r="AC226">
        <f>VLOOKUP(X226,角色属性总表!AG:AI,3,FALSE)*VLOOKUP(AA226,角色间职业划分!P:AG,8,FALSE)/角色间职业划分!$W$9</f>
        <v>1755</v>
      </c>
      <c r="AD226">
        <f>VLOOKUP(AA226,角色间职业划分!P:AP,26,FALSE)</f>
        <v>0.4</v>
      </c>
      <c r="AE226">
        <f>VLOOKUP(X226,角色属性总表!I:Q,3,FALSE)</f>
        <v>241.92000000000002</v>
      </c>
      <c r="AF226">
        <f>VLOOKUP(AA226,角色间职业划分!P:AP,11,FALSE)</f>
        <v>0.35</v>
      </c>
      <c r="AG226">
        <f t="shared" si="34"/>
        <v>557.83165289201077</v>
      </c>
      <c r="AH226">
        <f t="shared" si="35"/>
        <v>243</v>
      </c>
      <c r="AJ226">
        <f t="shared" si="36"/>
        <v>314.83165289201077</v>
      </c>
      <c r="AK226">
        <v>222</v>
      </c>
    </row>
    <row r="227" spans="1:37" x14ac:dyDescent="0.15">
      <c r="A227">
        <v>223</v>
      </c>
      <c r="B227">
        <f>ROUND(VLOOKUP(X227,角色属性总表!AG:AI,2,FALSE)/角色属性总表!$C$34,0)</f>
        <v>80</v>
      </c>
      <c r="C227">
        <f>ROUND(VLOOKUP(X227,角色属性总表!Y:AE,3,FALSE)/J227,0)</f>
        <v>22</v>
      </c>
      <c r="D227">
        <f>ROUND(VLOOKUP(X227,角色属性总表!AG:AI,3,FALSE)/角色属性总表!$C$35,0)</f>
        <v>83</v>
      </c>
      <c r="E227">
        <f t="shared" si="30"/>
        <v>250</v>
      </c>
      <c r="F227">
        <f t="shared" si="31"/>
        <v>22</v>
      </c>
      <c r="G227">
        <f t="shared" si="32"/>
        <v>8</v>
      </c>
      <c r="H227">
        <v>0</v>
      </c>
      <c r="I227">
        <f t="shared" si="37"/>
        <v>3</v>
      </c>
      <c r="J227">
        <f>VLOOKUP(AA227,角色间职业划分!P:AP,20,FALSE)</f>
        <v>9</v>
      </c>
      <c r="K227">
        <f>IF(X227=500,100,VLOOKUP(AA227,角色间职业划分!P:AP,22,FALSE))</f>
        <v>100</v>
      </c>
      <c r="L227">
        <f>IF(X227=500,K227,VLOOKUP(AA227,角色间职业划分!P:AP,23,FALSE))</f>
        <v>60</v>
      </c>
      <c r="M227">
        <f>VLOOKUP(AA227,角色间职业划分!P:AP,24,FALSE)</f>
        <v>0</v>
      </c>
      <c r="N227">
        <f>VLOOKUP(AA227,角色间职业划分!P:AP,14)*100</f>
        <v>95</v>
      </c>
      <c r="O227">
        <f>VLOOKUP(AA227,角色间职业划分!P:Z,9,FALSE)</f>
        <v>0</v>
      </c>
      <c r="P227">
        <f>VLOOKUP(AA227,角色间职业划分!P:AP,10,FALSE)</f>
        <v>0</v>
      </c>
      <c r="Q227">
        <f>VLOOKUP(AA227,角色间职业划分!P:AP,15,FALSE)</f>
        <v>0</v>
      </c>
      <c r="R227">
        <f>VLOOKUP(AA227,角色间职业划分!P:AP,16,FALSE)</f>
        <v>0</v>
      </c>
      <c r="S227">
        <f>VLOOKUP(AA227,角色间职业划分!P:AP,17,FALSE)</f>
        <v>0</v>
      </c>
      <c r="T227">
        <f>VLOOKUP(AA227,角色间职业划分!P:AP,18,FALSE)</f>
        <v>0</v>
      </c>
      <c r="U227">
        <f>VLOOKUP(AA227,角色间职业划分!P:AP,27,FALSE)</f>
        <v>0</v>
      </c>
      <c r="V227">
        <f t="shared" si="33"/>
        <v>4.9999999999999991</v>
      </c>
      <c r="W227">
        <f>VLOOKUP(AA227,角色间职业划分!P:Q,2,FALSE)</f>
        <v>6</v>
      </c>
      <c r="X227">
        <f t="shared" si="38"/>
        <v>21</v>
      </c>
      <c r="Y227">
        <f>INT(VLOOKUP(X227,角色属性总表!AG:AH,2,FALSE)*角色属性总表!$C$38)</f>
        <v>558</v>
      </c>
      <c r="AA227">
        <f t="shared" si="39"/>
        <v>3</v>
      </c>
      <c r="AB227">
        <f>VLOOKUP(X227,角色属性总表!AG:AI,2,FALSE)*VLOOKUP(角色等级属性!AA227,角色间职业划分!P:AG,13,FALSE)/角色间职业划分!$AB$9</f>
        <v>626.52631578947376</v>
      </c>
      <c r="AC227">
        <f>VLOOKUP(X227,角色属性总表!AG:AI,3,FALSE)*VLOOKUP(AA227,角色间职业划分!P:AG,8,FALSE)/角色间职业划分!$W$9</f>
        <v>1813.5000000000005</v>
      </c>
      <c r="AD227">
        <f>VLOOKUP(AA227,角色间职业划分!P:AP,26,FALSE)</f>
        <v>0.4</v>
      </c>
      <c r="AE227">
        <f>VLOOKUP(X227,角色属性总表!I:Q,3,FALSE)</f>
        <v>249.98400000000004</v>
      </c>
      <c r="AF227">
        <f>VLOOKUP(AA227,角色间职业划分!P:AP,11,FALSE)</f>
        <v>0.35</v>
      </c>
      <c r="AG227">
        <f t="shared" si="34"/>
        <v>602.49320538986058</v>
      </c>
      <c r="AH227">
        <f t="shared" si="35"/>
        <v>249</v>
      </c>
      <c r="AJ227">
        <f t="shared" si="36"/>
        <v>353.49320538986058</v>
      </c>
      <c r="AK227">
        <v>223</v>
      </c>
    </row>
    <row r="228" spans="1:37" x14ac:dyDescent="0.15">
      <c r="A228">
        <v>224</v>
      </c>
      <c r="B228">
        <f>ROUND(VLOOKUP(X228,角色属性总表!AG:AI,2,FALSE)/角色属性总表!$C$34,0)</f>
        <v>82</v>
      </c>
      <c r="C228">
        <f>ROUND(VLOOKUP(X228,角色属性总表!Y:AE,3,FALSE)/J228,0)</f>
        <v>23</v>
      </c>
      <c r="D228">
        <f>ROUND(VLOOKUP(X228,角色属性总表!AG:AI,3,FALSE)/角色属性总表!$C$35,0)</f>
        <v>86</v>
      </c>
      <c r="E228">
        <f t="shared" si="30"/>
        <v>258</v>
      </c>
      <c r="F228">
        <f t="shared" si="31"/>
        <v>22</v>
      </c>
      <c r="G228">
        <f t="shared" si="32"/>
        <v>8</v>
      </c>
      <c r="H228">
        <v>0</v>
      </c>
      <c r="I228">
        <f t="shared" si="37"/>
        <v>3</v>
      </c>
      <c r="J228">
        <f>VLOOKUP(AA228,角色间职业划分!P:AP,20,FALSE)</f>
        <v>9</v>
      </c>
      <c r="K228">
        <f>IF(X228=500,100,VLOOKUP(AA228,角色间职业划分!P:AP,22,FALSE))</f>
        <v>100</v>
      </c>
      <c r="L228">
        <f>IF(X228=500,K228,VLOOKUP(AA228,角色间职业划分!P:AP,23,FALSE))</f>
        <v>60</v>
      </c>
      <c r="M228">
        <f>VLOOKUP(AA228,角色间职业划分!P:AP,24,FALSE)</f>
        <v>0</v>
      </c>
      <c r="N228">
        <f>VLOOKUP(AA228,角色间职业划分!P:AP,14)*100</f>
        <v>95</v>
      </c>
      <c r="O228">
        <f>VLOOKUP(AA228,角色间职业划分!P:Z,9,FALSE)</f>
        <v>0</v>
      </c>
      <c r="P228">
        <f>VLOOKUP(AA228,角色间职业划分!P:AP,10,FALSE)</f>
        <v>0</v>
      </c>
      <c r="Q228">
        <f>VLOOKUP(AA228,角色间职业划分!P:AP,15,FALSE)</f>
        <v>0</v>
      </c>
      <c r="R228">
        <f>VLOOKUP(AA228,角色间职业划分!P:AP,16,FALSE)</f>
        <v>0</v>
      </c>
      <c r="S228">
        <f>VLOOKUP(AA228,角色间职业划分!P:AP,17,FALSE)</f>
        <v>0</v>
      </c>
      <c r="T228">
        <f>VLOOKUP(AA228,角色间职业划分!P:AP,18,FALSE)</f>
        <v>0</v>
      </c>
      <c r="U228">
        <f>VLOOKUP(AA228,角色间职业划分!P:AP,27,FALSE)</f>
        <v>0</v>
      </c>
      <c r="V228">
        <f t="shared" si="33"/>
        <v>4.9999999999999991</v>
      </c>
      <c r="W228">
        <f>VLOOKUP(AA228,角色间职业划分!P:Q,2,FALSE)</f>
        <v>6</v>
      </c>
      <c r="X228">
        <f t="shared" si="38"/>
        <v>22</v>
      </c>
      <c r="Y228">
        <f>INT(VLOOKUP(X228,角色属性总表!AG:AH,2,FALSE)*角色属性总表!$C$38)</f>
        <v>576</v>
      </c>
      <c r="AA228">
        <f t="shared" si="39"/>
        <v>3</v>
      </c>
      <c r="AB228">
        <f>VLOOKUP(X228,角色属性总表!AG:AI,2,FALSE)*VLOOKUP(角色等级属性!AA228,角色间职业划分!P:AG,13,FALSE)/角色间职业划分!$AB$9</f>
        <v>646.73684210526324</v>
      </c>
      <c r="AC228">
        <f>VLOOKUP(X228,角色属性总表!AG:AI,3,FALSE)*VLOOKUP(AA228,角色间职业划分!P:AG,8,FALSE)/角色间职业划分!$W$9</f>
        <v>1872</v>
      </c>
      <c r="AD228">
        <f>VLOOKUP(AA228,角色间职业划分!P:AP,26,FALSE)</f>
        <v>0.4</v>
      </c>
      <c r="AE228">
        <f>VLOOKUP(X228,角色属性总表!I:Q,3,FALSE)</f>
        <v>258.048</v>
      </c>
      <c r="AF228">
        <f>VLOOKUP(AA228,角色间职业划分!P:AP,11,FALSE)</f>
        <v>0.35</v>
      </c>
      <c r="AG228">
        <f t="shared" si="34"/>
        <v>648.46908005205398</v>
      </c>
      <c r="AH228">
        <f t="shared" si="35"/>
        <v>258</v>
      </c>
      <c r="AJ228">
        <f t="shared" si="36"/>
        <v>390.46908005205398</v>
      </c>
      <c r="AK228">
        <v>224</v>
      </c>
    </row>
    <row r="229" spans="1:37" x14ac:dyDescent="0.15">
      <c r="A229">
        <v>225</v>
      </c>
      <c r="B229">
        <f>ROUND(VLOOKUP(X229,角色属性总表!AG:AI,2,FALSE)/角色属性总表!$C$34,0)</f>
        <v>85</v>
      </c>
      <c r="C229">
        <f>ROUND(VLOOKUP(X229,角色属性总表!Y:AE,3,FALSE)/J229,0)</f>
        <v>24</v>
      </c>
      <c r="D229">
        <f>ROUND(VLOOKUP(X229,角色属性总表!AG:AI,3,FALSE)/角色属性总表!$C$35,0)</f>
        <v>89</v>
      </c>
      <c r="E229">
        <f t="shared" si="30"/>
        <v>266</v>
      </c>
      <c r="F229">
        <f t="shared" si="31"/>
        <v>22</v>
      </c>
      <c r="G229">
        <f t="shared" si="32"/>
        <v>8</v>
      </c>
      <c r="H229">
        <v>0</v>
      </c>
      <c r="I229">
        <f t="shared" si="37"/>
        <v>3</v>
      </c>
      <c r="J229">
        <f>VLOOKUP(AA229,角色间职业划分!P:AP,20,FALSE)</f>
        <v>9</v>
      </c>
      <c r="K229">
        <f>IF(X229=500,100,VLOOKUP(AA229,角色间职业划分!P:AP,22,FALSE))</f>
        <v>100</v>
      </c>
      <c r="L229">
        <f>IF(X229=500,K229,VLOOKUP(AA229,角色间职业划分!P:AP,23,FALSE))</f>
        <v>60</v>
      </c>
      <c r="M229">
        <f>VLOOKUP(AA229,角色间职业划分!P:AP,24,FALSE)</f>
        <v>0</v>
      </c>
      <c r="N229">
        <f>VLOOKUP(AA229,角色间职业划分!P:AP,14)*100</f>
        <v>95</v>
      </c>
      <c r="O229">
        <f>VLOOKUP(AA229,角色间职业划分!P:Z,9,FALSE)</f>
        <v>0</v>
      </c>
      <c r="P229">
        <f>VLOOKUP(AA229,角色间职业划分!P:AP,10,FALSE)</f>
        <v>0</v>
      </c>
      <c r="Q229">
        <f>VLOOKUP(AA229,角色间职业划分!P:AP,15,FALSE)</f>
        <v>0</v>
      </c>
      <c r="R229">
        <f>VLOOKUP(AA229,角色间职业划分!P:AP,16,FALSE)</f>
        <v>0</v>
      </c>
      <c r="S229">
        <f>VLOOKUP(AA229,角色间职业划分!P:AP,17,FALSE)</f>
        <v>0</v>
      </c>
      <c r="T229">
        <f>VLOOKUP(AA229,角色间职业划分!P:AP,18,FALSE)</f>
        <v>0</v>
      </c>
      <c r="U229">
        <f>VLOOKUP(AA229,角色间职业划分!P:AP,27,FALSE)</f>
        <v>0</v>
      </c>
      <c r="V229">
        <f t="shared" si="33"/>
        <v>4.9999999999999991</v>
      </c>
      <c r="W229">
        <f>VLOOKUP(AA229,角色间职业划分!P:Q,2,FALSE)</f>
        <v>6</v>
      </c>
      <c r="X229">
        <f t="shared" si="38"/>
        <v>23</v>
      </c>
      <c r="Y229">
        <f>INT(VLOOKUP(X229,角色属性总表!AG:AH,2,FALSE)*角色属性总表!$C$38)</f>
        <v>594</v>
      </c>
      <c r="AA229">
        <f t="shared" si="39"/>
        <v>3</v>
      </c>
      <c r="AB229">
        <f>VLOOKUP(X229,角色属性总表!AG:AI,2,FALSE)*VLOOKUP(角色等级属性!AA229,角色间职业划分!P:AG,13,FALSE)/角色间职业划分!$AB$9</f>
        <v>666.94736842105272</v>
      </c>
      <c r="AC229">
        <f>VLOOKUP(X229,角色属性总表!AG:AI,3,FALSE)*VLOOKUP(AA229,角色间职业划分!P:AG,8,FALSE)/角色间职业划分!$W$9</f>
        <v>1930.5</v>
      </c>
      <c r="AD229">
        <f>VLOOKUP(AA229,角色间职业划分!P:AP,26,FALSE)</f>
        <v>0.4</v>
      </c>
      <c r="AE229">
        <f>VLOOKUP(X229,角色属性总表!I:Q,3,FALSE)</f>
        <v>266.11199999999997</v>
      </c>
      <c r="AF229">
        <f>VLOOKUP(AA229,角色间职业划分!P:AP,11,FALSE)</f>
        <v>0.35</v>
      </c>
      <c r="AG229">
        <f t="shared" si="34"/>
        <v>695.7421374404571</v>
      </c>
      <c r="AH229">
        <f t="shared" si="35"/>
        <v>267</v>
      </c>
      <c r="AJ229">
        <f t="shared" si="36"/>
        <v>428.7421374404571</v>
      </c>
      <c r="AK229">
        <v>225</v>
      </c>
    </row>
    <row r="230" spans="1:37" x14ac:dyDescent="0.15">
      <c r="A230">
        <v>226</v>
      </c>
      <c r="B230">
        <f>ROUND(VLOOKUP(X230,角色属性总表!AG:AI,2,FALSE)/角色属性总表!$C$34,0)</f>
        <v>87</v>
      </c>
      <c r="C230">
        <f>ROUND(VLOOKUP(X230,角色属性总表!Y:AE,3,FALSE)/J230,0)</f>
        <v>25</v>
      </c>
      <c r="D230">
        <f>ROUND(VLOOKUP(X230,角色属性总表!AG:AI,3,FALSE)/角色属性总表!$C$35,0)</f>
        <v>91</v>
      </c>
      <c r="E230">
        <f t="shared" si="30"/>
        <v>274</v>
      </c>
      <c r="F230">
        <f t="shared" si="31"/>
        <v>22</v>
      </c>
      <c r="G230">
        <f t="shared" si="32"/>
        <v>8</v>
      </c>
      <c r="H230">
        <v>0</v>
      </c>
      <c r="I230">
        <f t="shared" si="37"/>
        <v>3</v>
      </c>
      <c r="J230">
        <f>VLOOKUP(AA230,角色间职业划分!P:AP,20,FALSE)</f>
        <v>9</v>
      </c>
      <c r="K230">
        <f>IF(X230=500,100,VLOOKUP(AA230,角色间职业划分!P:AP,22,FALSE))</f>
        <v>100</v>
      </c>
      <c r="L230">
        <f>IF(X230=500,K230,VLOOKUP(AA230,角色间职业划分!P:AP,23,FALSE))</f>
        <v>60</v>
      </c>
      <c r="M230">
        <f>VLOOKUP(AA230,角色间职业划分!P:AP,24,FALSE)</f>
        <v>0</v>
      </c>
      <c r="N230">
        <f>VLOOKUP(AA230,角色间职业划分!P:AP,14)*100</f>
        <v>95</v>
      </c>
      <c r="O230">
        <f>VLOOKUP(AA230,角色间职业划分!P:Z,9,FALSE)</f>
        <v>0</v>
      </c>
      <c r="P230">
        <f>VLOOKUP(AA230,角色间职业划分!P:AP,10,FALSE)</f>
        <v>0</v>
      </c>
      <c r="Q230">
        <f>VLOOKUP(AA230,角色间职业划分!P:AP,15,FALSE)</f>
        <v>0</v>
      </c>
      <c r="R230">
        <f>VLOOKUP(AA230,角色间职业划分!P:AP,16,FALSE)</f>
        <v>0</v>
      </c>
      <c r="S230">
        <f>VLOOKUP(AA230,角色间职业划分!P:AP,17,FALSE)</f>
        <v>0</v>
      </c>
      <c r="T230">
        <f>VLOOKUP(AA230,角色间职业划分!P:AP,18,FALSE)</f>
        <v>0</v>
      </c>
      <c r="U230">
        <f>VLOOKUP(AA230,角色间职业划分!P:AP,27,FALSE)</f>
        <v>0</v>
      </c>
      <c r="V230">
        <f t="shared" si="33"/>
        <v>4.9999999999999991</v>
      </c>
      <c r="W230">
        <f>VLOOKUP(AA230,角色间职业划分!P:Q,2,FALSE)</f>
        <v>6</v>
      </c>
      <c r="X230">
        <f t="shared" si="38"/>
        <v>24</v>
      </c>
      <c r="Y230">
        <f>INT(VLOOKUP(X230,角色属性总表!AG:AH,2,FALSE)*角色属性总表!$C$38)</f>
        <v>612</v>
      </c>
      <c r="AA230">
        <f t="shared" si="39"/>
        <v>3</v>
      </c>
      <c r="AB230">
        <f>VLOOKUP(X230,角色属性总表!AG:AI,2,FALSE)*VLOOKUP(角色等级属性!AA230,角色间职业划分!P:AG,13,FALSE)/角色间职业划分!$AB$9</f>
        <v>687.1578947368422</v>
      </c>
      <c r="AC230">
        <f>VLOOKUP(X230,角色属性总表!AG:AI,3,FALSE)*VLOOKUP(AA230,角色间职业划分!P:AG,8,FALSE)/角色间职业划分!$W$9</f>
        <v>1988.9999999999995</v>
      </c>
      <c r="AD230">
        <f>VLOOKUP(AA230,角色间职业划分!P:AP,26,FALSE)</f>
        <v>0.4</v>
      </c>
      <c r="AE230">
        <f>VLOOKUP(X230,角色属性总表!I:Q,3,FALSE)</f>
        <v>274.17599999999999</v>
      </c>
      <c r="AF230">
        <f>VLOOKUP(AA230,角色间职业划分!P:AP,11,FALSE)</f>
        <v>0.35</v>
      </c>
      <c r="AG230">
        <f t="shared" si="34"/>
        <v>744.2965467389613</v>
      </c>
      <c r="AH230">
        <f t="shared" si="35"/>
        <v>273</v>
      </c>
      <c r="AJ230">
        <f t="shared" si="36"/>
        <v>471.2965467389613</v>
      </c>
      <c r="AK230">
        <v>226</v>
      </c>
    </row>
    <row r="231" spans="1:37" x14ac:dyDescent="0.15">
      <c r="A231">
        <v>227</v>
      </c>
      <c r="B231">
        <f>ROUND(VLOOKUP(X231,角色属性总表!AG:AI,2,FALSE)/角色属性总表!$C$34,0)</f>
        <v>90</v>
      </c>
      <c r="C231">
        <f>ROUND(VLOOKUP(X231,角色属性总表!Y:AE,3,FALSE)/J231,0)</f>
        <v>27</v>
      </c>
      <c r="D231">
        <f>ROUND(VLOOKUP(X231,角色属性总表!AG:AI,3,FALSE)/角色属性总表!$C$35,0)</f>
        <v>94</v>
      </c>
      <c r="E231">
        <f t="shared" si="30"/>
        <v>282</v>
      </c>
      <c r="F231">
        <f t="shared" si="31"/>
        <v>22</v>
      </c>
      <c r="G231">
        <f t="shared" si="32"/>
        <v>8</v>
      </c>
      <c r="H231">
        <v>0</v>
      </c>
      <c r="I231">
        <f t="shared" si="37"/>
        <v>3</v>
      </c>
      <c r="J231">
        <f>VLOOKUP(AA231,角色间职业划分!P:AP,20,FALSE)</f>
        <v>9</v>
      </c>
      <c r="K231">
        <f>IF(X231=500,100,VLOOKUP(AA231,角色间职业划分!P:AP,22,FALSE))</f>
        <v>100</v>
      </c>
      <c r="L231">
        <f>IF(X231=500,K231,VLOOKUP(AA231,角色间职业划分!P:AP,23,FALSE))</f>
        <v>60</v>
      </c>
      <c r="M231">
        <f>VLOOKUP(AA231,角色间职业划分!P:AP,24,FALSE)</f>
        <v>0</v>
      </c>
      <c r="N231">
        <f>VLOOKUP(AA231,角色间职业划分!P:AP,14)*100</f>
        <v>95</v>
      </c>
      <c r="O231">
        <f>VLOOKUP(AA231,角色间职业划分!P:Z,9,FALSE)</f>
        <v>0</v>
      </c>
      <c r="P231">
        <f>VLOOKUP(AA231,角色间职业划分!P:AP,10,FALSE)</f>
        <v>0</v>
      </c>
      <c r="Q231">
        <f>VLOOKUP(AA231,角色间职业划分!P:AP,15,FALSE)</f>
        <v>0</v>
      </c>
      <c r="R231">
        <f>VLOOKUP(AA231,角色间职业划分!P:AP,16,FALSE)</f>
        <v>0</v>
      </c>
      <c r="S231">
        <f>VLOOKUP(AA231,角色间职业划分!P:AP,17,FALSE)</f>
        <v>0</v>
      </c>
      <c r="T231">
        <f>VLOOKUP(AA231,角色间职业划分!P:AP,18,FALSE)</f>
        <v>0</v>
      </c>
      <c r="U231">
        <f>VLOOKUP(AA231,角色间职业划分!P:AP,27,FALSE)</f>
        <v>0</v>
      </c>
      <c r="V231">
        <f t="shared" si="33"/>
        <v>4.9999999999999991</v>
      </c>
      <c r="W231">
        <f>VLOOKUP(AA231,角色间职业划分!P:Q,2,FALSE)</f>
        <v>6</v>
      </c>
      <c r="X231">
        <f t="shared" si="38"/>
        <v>25</v>
      </c>
      <c r="Y231">
        <f>INT(VLOOKUP(X231,角色属性总表!AG:AH,2,FALSE)*角色属性总表!$C$38)</f>
        <v>630</v>
      </c>
      <c r="AA231">
        <f t="shared" si="39"/>
        <v>3</v>
      </c>
      <c r="AB231">
        <f>VLOOKUP(X231,角色属性总表!AG:AI,2,FALSE)*VLOOKUP(角色等级属性!AA231,角色间职业划分!P:AG,13,FALSE)/角色间职业划分!$AB$9</f>
        <v>707.36842105263156</v>
      </c>
      <c r="AC231">
        <f>VLOOKUP(X231,角色属性总表!AG:AI,3,FALSE)*VLOOKUP(AA231,角色间职业划分!P:AG,8,FALSE)/角色间职业划分!$W$9</f>
        <v>2047.5</v>
      </c>
      <c r="AD231">
        <f>VLOOKUP(AA231,角色间职业划分!P:AP,26,FALSE)</f>
        <v>0.4</v>
      </c>
      <c r="AE231">
        <f>VLOOKUP(X231,角色属性总表!I:Q,3,FALSE)</f>
        <v>282.24</v>
      </c>
      <c r="AF231">
        <f>VLOOKUP(AA231,角色间职业划分!P:AP,11,FALSE)</f>
        <v>0.35</v>
      </c>
      <c r="AG231">
        <f t="shared" si="34"/>
        <v>794.11764705882354</v>
      </c>
      <c r="AH231">
        <f t="shared" si="35"/>
        <v>282</v>
      </c>
      <c r="AJ231">
        <f t="shared" si="36"/>
        <v>512.11764705882354</v>
      </c>
      <c r="AK231">
        <v>227</v>
      </c>
    </row>
    <row r="232" spans="1:37" x14ac:dyDescent="0.15">
      <c r="A232">
        <v>228</v>
      </c>
      <c r="B232">
        <f>ROUND(VLOOKUP(X232,角色属性总表!AG:AI,2,FALSE)/角色属性总表!$C$34,0)</f>
        <v>93</v>
      </c>
      <c r="C232">
        <f>ROUND(VLOOKUP(X232,角色属性总表!Y:AE,3,FALSE)/J232,0)</f>
        <v>28</v>
      </c>
      <c r="D232">
        <f>ROUND(VLOOKUP(X232,角色属性总表!AG:AI,3,FALSE)/角色属性总表!$C$35,0)</f>
        <v>97</v>
      </c>
      <c r="E232">
        <f t="shared" si="30"/>
        <v>291</v>
      </c>
      <c r="F232">
        <f t="shared" si="31"/>
        <v>22</v>
      </c>
      <c r="G232">
        <f t="shared" si="32"/>
        <v>8</v>
      </c>
      <c r="H232">
        <v>0</v>
      </c>
      <c r="I232">
        <f t="shared" si="37"/>
        <v>3</v>
      </c>
      <c r="J232">
        <f>VLOOKUP(AA232,角色间职业划分!P:AP,20,FALSE)</f>
        <v>9</v>
      </c>
      <c r="K232">
        <f>IF(X232=500,100,VLOOKUP(AA232,角色间职业划分!P:AP,22,FALSE))</f>
        <v>100</v>
      </c>
      <c r="L232">
        <f>IF(X232=500,K232,VLOOKUP(AA232,角色间职业划分!P:AP,23,FALSE))</f>
        <v>60</v>
      </c>
      <c r="M232">
        <f>VLOOKUP(AA232,角色间职业划分!P:AP,24,FALSE)</f>
        <v>0</v>
      </c>
      <c r="N232">
        <f>VLOOKUP(AA232,角色间职业划分!P:AP,14)*100</f>
        <v>95</v>
      </c>
      <c r="O232">
        <f>VLOOKUP(AA232,角色间职业划分!P:Z,9,FALSE)</f>
        <v>0</v>
      </c>
      <c r="P232">
        <f>VLOOKUP(AA232,角色间职业划分!P:AP,10,FALSE)</f>
        <v>0</v>
      </c>
      <c r="Q232">
        <f>VLOOKUP(AA232,角色间职业划分!P:AP,15,FALSE)</f>
        <v>0</v>
      </c>
      <c r="R232">
        <f>VLOOKUP(AA232,角色间职业划分!P:AP,16,FALSE)</f>
        <v>0</v>
      </c>
      <c r="S232">
        <f>VLOOKUP(AA232,角色间职业划分!P:AP,17,FALSE)</f>
        <v>0</v>
      </c>
      <c r="T232">
        <f>VLOOKUP(AA232,角色间职业划分!P:AP,18,FALSE)</f>
        <v>0</v>
      </c>
      <c r="U232">
        <f>VLOOKUP(AA232,角色间职业划分!P:AP,27,FALSE)</f>
        <v>0</v>
      </c>
      <c r="V232">
        <f t="shared" si="33"/>
        <v>4.9999999999999991</v>
      </c>
      <c r="W232">
        <f>VLOOKUP(AA232,角色间职业划分!P:Q,2,FALSE)</f>
        <v>6</v>
      </c>
      <c r="X232">
        <f t="shared" si="38"/>
        <v>26</v>
      </c>
      <c r="Y232">
        <f>INT(VLOOKUP(X232,角色属性总表!AG:AH,2,FALSE)*角色属性总表!$C$38)</f>
        <v>648</v>
      </c>
      <c r="AA232">
        <f t="shared" si="39"/>
        <v>3</v>
      </c>
      <c r="AB232">
        <f>VLOOKUP(X232,角色属性总表!AG:AI,2,FALSE)*VLOOKUP(角色等级属性!AA232,角色间职业划分!P:AG,13,FALSE)/角色间职业划分!$AB$9</f>
        <v>727.57894736842104</v>
      </c>
      <c r="AC232">
        <f>VLOOKUP(X232,角色属性总表!AG:AI,3,FALSE)*VLOOKUP(AA232,角色间职业划分!P:AG,8,FALSE)/角色间职业划分!$W$9</f>
        <v>2106.0000000000005</v>
      </c>
      <c r="AD232">
        <f>VLOOKUP(AA232,角色间职业划分!P:AP,26,FALSE)</f>
        <v>0.4</v>
      </c>
      <c r="AE232">
        <f>VLOOKUP(X232,角色属性总表!I:Q,3,FALSE)</f>
        <v>290.30400000000003</v>
      </c>
      <c r="AF232">
        <f>VLOOKUP(AA232,角色间职业划分!P:AP,11,FALSE)</f>
        <v>0.35</v>
      </c>
      <c r="AG232">
        <f t="shared" si="34"/>
        <v>845.19182849521496</v>
      </c>
      <c r="AH232">
        <f t="shared" si="35"/>
        <v>291</v>
      </c>
      <c r="AJ232">
        <f t="shared" si="36"/>
        <v>554.19182849521496</v>
      </c>
      <c r="AK232">
        <v>228</v>
      </c>
    </row>
    <row r="233" spans="1:37" x14ac:dyDescent="0.15">
      <c r="A233">
        <v>229</v>
      </c>
      <c r="B233">
        <f>ROUND(VLOOKUP(X233,角色属性总表!AG:AI,2,FALSE)/角色属性总表!$C$34,0)</f>
        <v>95</v>
      </c>
      <c r="C233">
        <f>ROUND(VLOOKUP(X233,角色属性总表!Y:AE,3,FALSE)/J233,0)</f>
        <v>29</v>
      </c>
      <c r="D233">
        <f>ROUND(VLOOKUP(X233,角色属性总表!AG:AI,3,FALSE)/角色属性总表!$C$35,0)</f>
        <v>99</v>
      </c>
      <c r="E233">
        <f t="shared" si="30"/>
        <v>299</v>
      </c>
      <c r="F233">
        <f t="shared" si="31"/>
        <v>22</v>
      </c>
      <c r="G233">
        <f t="shared" si="32"/>
        <v>8</v>
      </c>
      <c r="H233">
        <v>0</v>
      </c>
      <c r="I233">
        <f t="shared" si="37"/>
        <v>3</v>
      </c>
      <c r="J233">
        <f>VLOOKUP(AA233,角色间职业划分!P:AP,20,FALSE)</f>
        <v>9</v>
      </c>
      <c r="K233">
        <f>IF(X233=500,100,VLOOKUP(AA233,角色间职业划分!P:AP,22,FALSE))</f>
        <v>100</v>
      </c>
      <c r="L233">
        <f>IF(X233=500,K233,VLOOKUP(AA233,角色间职业划分!P:AP,23,FALSE))</f>
        <v>60</v>
      </c>
      <c r="M233">
        <f>VLOOKUP(AA233,角色间职业划分!P:AP,24,FALSE)</f>
        <v>0</v>
      </c>
      <c r="N233">
        <f>VLOOKUP(AA233,角色间职业划分!P:AP,14)*100</f>
        <v>95</v>
      </c>
      <c r="O233">
        <f>VLOOKUP(AA233,角色间职业划分!P:Z,9,FALSE)</f>
        <v>0</v>
      </c>
      <c r="P233">
        <f>VLOOKUP(AA233,角色间职业划分!P:AP,10,FALSE)</f>
        <v>0</v>
      </c>
      <c r="Q233">
        <f>VLOOKUP(AA233,角色间职业划分!P:AP,15,FALSE)</f>
        <v>0</v>
      </c>
      <c r="R233">
        <f>VLOOKUP(AA233,角色间职业划分!P:AP,16,FALSE)</f>
        <v>0</v>
      </c>
      <c r="S233">
        <f>VLOOKUP(AA233,角色间职业划分!P:AP,17,FALSE)</f>
        <v>0</v>
      </c>
      <c r="T233">
        <f>VLOOKUP(AA233,角色间职业划分!P:AP,18,FALSE)</f>
        <v>0</v>
      </c>
      <c r="U233">
        <f>VLOOKUP(AA233,角色间职业划分!P:AP,27,FALSE)</f>
        <v>0</v>
      </c>
      <c r="V233">
        <f t="shared" si="33"/>
        <v>4.9999999999999991</v>
      </c>
      <c r="W233">
        <f>VLOOKUP(AA233,角色间职业划分!P:Q,2,FALSE)</f>
        <v>6</v>
      </c>
      <c r="X233">
        <f t="shared" si="38"/>
        <v>27</v>
      </c>
      <c r="Y233">
        <f>INT(VLOOKUP(X233,角色属性总表!AG:AH,2,FALSE)*角色属性总表!$C$38)</f>
        <v>666</v>
      </c>
      <c r="AA233">
        <f t="shared" si="39"/>
        <v>3</v>
      </c>
      <c r="AB233">
        <f>VLOOKUP(X233,角色属性总表!AG:AI,2,FALSE)*VLOOKUP(角色等级属性!AA233,角色间职业划分!P:AG,13,FALSE)/角色间职业划分!$AB$9</f>
        <v>747.78947368421052</v>
      </c>
      <c r="AC233">
        <f>VLOOKUP(X233,角色属性总表!AG:AI,3,FALSE)*VLOOKUP(AA233,角色间职业划分!P:AG,8,FALSE)/角色间职业划分!$W$9</f>
        <v>2164.5</v>
      </c>
      <c r="AD233">
        <f>VLOOKUP(AA233,角色间职业划分!P:AP,26,FALSE)</f>
        <v>0.4</v>
      </c>
      <c r="AE233">
        <f>VLOOKUP(X233,角色属性总表!I:Q,3,FALSE)</f>
        <v>298.36799999999999</v>
      </c>
      <c r="AF233">
        <f>VLOOKUP(AA233,角色间职业划分!P:AP,11,FALSE)</f>
        <v>0.35</v>
      </c>
      <c r="AG233">
        <f t="shared" si="34"/>
        <v>897.50642946666699</v>
      </c>
      <c r="AH233">
        <f t="shared" si="35"/>
        <v>297</v>
      </c>
      <c r="AJ233">
        <f t="shared" si="36"/>
        <v>600.50642946666699</v>
      </c>
      <c r="AK233">
        <v>229</v>
      </c>
    </row>
    <row r="234" spans="1:37" x14ac:dyDescent="0.15">
      <c r="A234">
        <v>230</v>
      </c>
      <c r="B234">
        <f>ROUND(VLOOKUP(X234,角色属性总表!AG:AI,2,FALSE)/角色属性总表!$C$34,0)</f>
        <v>98</v>
      </c>
      <c r="C234">
        <f>ROUND(VLOOKUP(X234,角色属性总表!Y:AE,3,FALSE)/J234,0)</f>
        <v>30</v>
      </c>
      <c r="D234">
        <f>ROUND(VLOOKUP(X234,角色属性总表!AG:AI,3,FALSE)/角色属性总表!$C$35,0)</f>
        <v>102</v>
      </c>
      <c r="E234">
        <f t="shared" si="30"/>
        <v>307</v>
      </c>
      <c r="F234">
        <f t="shared" si="31"/>
        <v>22</v>
      </c>
      <c r="G234">
        <f t="shared" si="32"/>
        <v>8</v>
      </c>
      <c r="H234">
        <v>0</v>
      </c>
      <c r="I234">
        <f t="shared" si="37"/>
        <v>3</v>
      </c>
      <c r="J234">
        <f>VLOOKUP(AA234,角色间职业划分!P:AP,20,FALSE)</f>
        <v>9</v>
      </c>
      <c r="K234">
        <f>IF(X234=500,100,VLOOKUP(AA234,角色间职业划分!P:AP,22,FALSE))</f>
        <v>100</v>
      </c>
      <c r="L234">
        <f>IF(X234=500,K234,VLOOKUP(AA234,角色间职业划分!P:AP,23,FALSE))</f>
        <v>60</v>
      </c>
      <c r="M234">
        <f>VLOOKUP(AA234,角色间职业划分!P:AP,24,FALSE)</f>
        <v>0</v>
      </c>
      <c r="N234">
        <f>VLOOKUP(AA234,角色间职业划分!P:AP,14)*100</f>
        <v>95</v>
      </c>
      <c r="O234">
        <f>VLOOKUP(AA234,角色间职业划分!P:Z,9,FALSE)</f>
        <v>0</v>
      </c>
      <c r="P234">
        <f>VLOOKUP(AA234,角色间职业划分!P:AP,10,FALSE)</f>
        <v>0</v>
      </c>
      <c r="Q234">
        <f>VLOOKUP(AA234,角色间职业划分!P:AP,15,FALSE)</f>
        <v>0</v>
      </c>
      <c r="R234">
        <f>VLOOKUP(AA234,角色间职业划分!P:AP,16,FALSE)</f>
        <v>0</v>
      </c>
      <c r="S234">
        <f>VLOOKUP(AA234,角色间职业划分!P:AP,17,FALSE)</f>
        <v>0</v>
      </c>
      <c r="T234">
        <f>VLOOKUP(AA234,角色间职业划分!P:AP,18,FALSE)</f>
        <v>0</v>
      </c>
      <c r="U234">
        <f>VLOOKUP(AA234,角色间职业划分!P:AP,27,FALSE)</f>
        <v>0</v>
      </c>
      <c r="V234">
        <f t="shared" si="33"/>
        <v>4.9999999999999991</v>
      </c>
      <c r="W234">
        <f>VLOOKUP(AA234,角色间职业划分!P:Q,2,FALSE)</f>
        <v>6</v>
      </c>
      <c r="X234">
        <f t="shared" si="38"/>
        <v>28</v>
      </c>
      <c r="Y234">
        <f>INT(VLOOKUP(X234,角色属性总表!AG:AH,2,FALSE)*角色属性总表!$C$38)</f>
        <v>684</v>
      </c>
      <c r="AA234">
        <f t="shared" si="39"/>
        <v>3</v>
      </c>
      <c r="AB234">
        <f>VLOOKUP(X234,角色属性总表!AG:AI,2,FALSE)*VLOOKUP(角色等级属性!AA234,角色间职业划分!P:AG,13,FALSE)/角色间职业划分!$AB$9</f>
        <v>768</v>
      </c>
      <c r="AC234">
        <f>VLOOKUP(X234,角色属性总表!AG:AI,3,FALSE)*VLOOKUP(AA234,角色间职业划分!P:AG,8,FALSE)/角色间职业划分!$W$9</f>
        <v>2223</v>
      </c>
      <c r="AD234">
        <f>VLOOKUP(AA234,角色间职业划分!P:AP,26,FALSE)</f>
        <v>0.4</v>
      </c>
      <c r="AE234">
        <f>VLOOKUP(X234,角色属性总表!I:Q,3,FALSE)</f>
        <v>306.43199999999996</v>
      </c>
      <c r="AF234">
        <f>VLOOKUP(AA234,角色间职业划分!P:AP,11,FALSE)</f>
        <v>0.35</v>
      </c>
      <c r="AG234">
        <f t="shared" si="34"/>
        <v>951.04964758507606</v>
      </c>
      <c r="AH234">
        <f t="shared" si="35"/>
        <v>306</v>
      </c>
      <c r="AJ234">
        <f t="shared" si="36"/>
        <v>645.04964758507606</v>
      </c>
      <c r="AK234">
        <v>230</v>
      </c>
    </row>
    <row r="235" spans="1:37" x14ac:dyDescent="0.15">
      <c r="A235">
        <v>231</v>
      </c>
      <c r="B235">
        <f>ROUND(VLOOKUP(X235,角色属性总表!AG:AI,2,FALSE)/角色属性总表!$C$34,0)</f>
        <v>100</v>
      </c>
      <c r="C235">
        <f>ROUND(VLOOKUP(X235,角色属性总表!Y:AE,3,FALSE)/J235,0)</f>
        <v>32</v>
      </c>
      <c r="D235">
        <f>ROUND(VLOOKUP(X235,角色属性总表!AG:AI,3,FALSE)/角色属性总表!$C$35,0)</f>
        <v>105</v>
      </c>
      <c r="E235">
        <f t="shared" si="30"/>
        <v>315</v>
      </c>
      <c r="F235">
        <f t="shared" si="31"/>
        <v>22</v>
      </c>
      <c r="G235">
        <f t="shared" si="32"/>
        <v>8</v>
      </c>
      <c r="H235">
        <v>0</v>
      </c>
      <c r="I235">
        <f t="shared" si="37"/>
        <v>3</v>
      </c>
      <c r="J235">
        <f>VLOOKUP(AA235,角色间职业划分!P:AP,20,FALSE)</f>
        <v>9</v>
      </c>
      <c r="K235">
        <f>IF(X235=500,100,VLOOKUP(AA235,角色间职业划分!P:AP,22,FALSE))</f>
        <v>100</v>
      </c>
      <c r="L235">
        <f>IF(X235=500,K235,VLOOKUP(AA235,角色间职业划分!P:AP,23,FALSE))</f>
        <v>60</v>
      </c>
      <c r="M235">
        <f>VLOOKUP(AA235,角色间职业划分!P:AP,24,FALSE)</f>
        <v>0</v>
      </c>
      <c r="N235">
        <f>VLOOKUP(AA235,角色间职业划分!P:AP,14)*100</f>
        <v>95</v>
      </c>
      <c r="O235">
        <f>VLOOKUP(AA235,角色间职业划分!P:Z,9,FALSE)</f>
        <v>0</v>
      </c>
      <c r="P235">
        <f>VLOOKUP(AA235,角色间职业划分!P:AP,10,FALSE)</f>
        <v>0</v>
      </c>
      <c r="Q235">
        <f>VLOOKUP(AA235,角色间职业划分!P:AP,15,FALSE)</f>
        <v>0</v>
      </c>
      <c r="R235">
        <f>VLOOKUP(AA235,角色间职业划分!P:AP,16,FALSE)</f>
        <v>0</v>
      </c>
      <c r="S235">
        <f>VLOOKUP(AA235,角色间职业划分!P:AP,17,FALSE)</f>
        <v>0</v>
      </c>
      <c r="T235">
        <f>VLOOKUP(AA235,角色间职业划分!P:AP,18,FALSE)</f>
        <v>0</v>
      </c>
      <c r="U235">
        <f>VLOOKUP(AA235,角色间职业划分!P:AP,27,FALSE)</f>
        <v>0</v>
      </c>
      <c r="V235">
        <f t="shared" si="33"/>
        <v>4.9999999999999991</v>
      </c>
      <c r="W235">
        <f>VLOOKUP(AA235,角色间职业划分!P:Q,2,FALSE)</f>
        <v>6</v>
      </c>
      <c r="X235">
        <f t="shared" si="38"/>
        <v>29</v>
      </c>
      <c r="Y235">
        <f>INT(VLOOKUP(X235,角色属性总表!AG:AH,2,FALSE)*角色属性总表!$C$38)</f>
        <v>702</v>
      </c>
      <c r="AA235">
        <f t="shared" si="39"/>
        <v>3</v>
      </c>
      <c r="AB235">
        <f>VLOOKUP(X235,角色属性总表!AG:AI,2,FALSE)*VLOOKUP(角色等级属性!AA235,角色间职业划分!P:AG,13,FALSE)/角色间职业划分!$AB$9</f>
        <v>788.21052631578948</v>
      </c>
      <c r="AC235">
        <f>VLOOKUP(X235,角色属性总表!AG:AI,3,FALSE)*VLOOKUP(AA235,角色间职业划分!P:AG,8,FALSE)/角色间职业划分!$W$9</f>
        <v>2281.4999999999995</v>
      </c>
      <c r="AD235">
        <f>VLOOKUP(AA235,角色间职业划分!P:AP,26,FALSE)</f>
        <v>0.4</v>
      </c>
      <c r="AE235">
        <f>VLOOKUP(X235,角色属性总表!I:Q,3,FALSE)</f>
        <v>314.49599999999998</v>
      </c>
      <c r="AF235">
        <f>VLOOKUP(AA235,角色间职业划分!P:AP,11,FALSE)</f>
        <v>0.35</v>
      </c>
      <c r="AG235">
        <f t="shared" si="34"/>
        <v>1005.8104618515899</v>
      </c>
      <c r="AH235">
        <f t="shared" si="35"/>
        <v>315</v>
      </c>
      <c r="AJ235">
        <f t="shared" si="36"/>
        <v>690.81046185158993</v>
      </c>
      <c r="AK235">
        <v>231</v>
      </c>
    </row>
    <row r="236" spans="1:37" x14ac:dyDescent="0.15">
      <c r="A236">
        <v>232</v>
      </c>
      <c r="B236">
        <f>ROUND(VLOOKUP(X236,角色属性总表!AG:AI,2,FALSE)/角色属性总表!$C$34,0)</f>
        <v>103</v>
      </c>
      <c r="C236">
        <f>ROUND(VLOOKUP(X236,角色属性总表!Y:AE,3,FALSE)/J236,0)</f>
        <v>33</v>
      </c>
      <c r="D236">
        <f>ROUND(VLOOKUP(X236,角色属性总表!AG:AI,3,FALSE)/角色属性总表!$C$35,0)</f>
        <v>108</v>
      </c>
      <c r="E236">
        <f t="shared" si="30"/>
        <v>323</v>
      </c>
      <c r="F236">
        <f t="shared" si="31"/>
        <v>22</v>
      </c>
      <c r="G236">
        <f t="shared" si="32"/>
        <v>8</v>
      </c>
      <c r="H236">
        <v>0</v>
      </c>
      <c r="I236">
        <f t="shared" si="37"/>
        <v>3</v>
      </c>
      <c r="J236">
        <f>VLOOKUP(AA236,角色间职业划分!P:AP,20,FALSE)</f>
        <v>9</v>
      </c>
      <c r="K236">
        <f>IF(X236=500,100,VLOOKUP(AA236,角色间职业划分!P:AP,22,FALSE))</f>
        <v>100</v>
      </c>
      <c r="L236">
        <f>IF(X236=500,K236,VLOOKUP(AA236,角色间职业划分!P:AP,23,FALSE))</f>
        <v>60</v>
      </c>
      <c r="M236">
        <f>VLOOKUP(AA236,角色间职业划分!P:AP,24,FALSE)</f>
        <v>0</v>
      </c>
      <c r="N236">
        <f>VLOOKUP(AA236,角色间职业划分!P:AP,14)*100</f>
        <v>95</v>
      </c>
      <c r="O236">
        <f>VLOOKUP(AA236,角色间职业划分!P:Z,9,FALSE)</f>
        <v>0</v>
      </c>
      <c r="P236">
        <f>VLOOKUP(AA236,角色间职业划分!P:AP,10,FALSE)</f>
        <v>0</v>
      </c>
      <c r="Q236">
        <f>VLOOKUP(AA236,角色间职业划分!P:AP,15,FALSE)</f>
        <v>0</v>
      </c>
      <c r="R236">
        <f>VLOOKUP(AA236,角色间职业划分!P:AP,16,FALSE)</f>
        <v>0</v>
      </c>
      <c r="S236">
        <f>VLOOKUP(AA236,角色间职业划分!P:AP,17,FALSE)</f>
        <v>0</v>
      </c>
      <c r="T236">
        <f>VLOOKUP(AA236,角色间职业划分!P:AP,18,FALSE)</f>
        <v>0</v>
      </c>
      <c r="U236">
        <f>VLOOKUP(AA236,角色间职业划分!P:AP,27,FALSE)</f>
        <v>0</v>
      </c>
      <c r="V236">
        <f t="shared" si="33"/>
        <v>4.9999999999999991</v>
      </c>
      <c r="W236">
        <f>VLOOKUP(AA236,角色间职业划分!P:Q,2,FALSE)</f>
        <v>6</v>
      </c>
      <c r="X236">
        <f t="shared" si="38"/>
        <v>30</v>
      </c>
      <c r="Y236">
        <f>INT(VLOOKUP(X236,角色属性总表!AG:AH,2,FALSE)*角色属性总表!$C$38)</f>
        <v>720</v>
      </c>
      <c r="AA236">
        <f t="shared" si="39"/>
        <v>3</v>
      </c>
      <c r="AB236">
        <f>VLOOKUP(X236,角色属性总表!AG:AI,2,FALSE)*VLOOKUP(角色等级属性!AA236,角色间职业划分!P:AG,13,FALSE)/角色间职业划分!$AB$9</f>
        <v>808.42105263157896</v>
      </c>
      <c r="AC236">
        <f>VLOOKUP(X236,角色属性总表!AG:AI,3,FALSE)*VLOOKUP(AA236,角色间职业划分!P:AG,8,FALSE)/角色间职业划分!$W$9</f>
        <v>2340</v>
      </c>
      <c r="AD236">
        <f>VLOOKUP(AA236,角色间职业划分!P:AP,26,FALSE)</f>
        <v>0.4</v>
      </c>
      <c r="AE236">
        <f>VLOOKUP(X236,角色属性总表!I:Q,3,FALSE)</f>
        <v>322.56</v>
      </c>
      <c r="AF236">
        <f>VLOOKUP(AA236,角色间职业划分!P:AP,11,FALSE)</f>
        <v>0.35</v>
      </c>
      <c r="AG236">
        <f t="shared" si="34"/>
        <v>1061.7785643970906</v>
      </c>
      <c r="AH236">
        <f t="shared" si="35"/>
        <v>324</v>
      </c>
      <c r="AJ236">
        <f t="shared" si="36"/>
        <v>737.77856439709058</v>
      </c>
      <c r="AK236">
        <v>232</v>
      </c>
    </row>
    <row r="237" spans="1:37" x14ac:dyDescent="0.15">
      <c r="A237">
        <v>233</v>
      </c>
      <c r="B237">
        <f>ROUND(VLOOKUP(X237,角色属性总表!AG:AI,2,FALSE)/角色属性总表!$C$34,0)</f>
        <v>105</v>
      </c>
      <c r="C237">
        <f>ROUND(VLOOKUP(X237,角色属性总表!Y:AE,3,FALSE)/J237,0)</f>
        <v>34</v>
      </c>
      <c r="D237">
        <f>ROUND(VLOOKUP(X237,角色属性总表!AG:AI,3,FALSE)/角色属性总表!$C$35,0)</f>
        <v>110</v>
      </c>
      <c r="E237">
        <f t="shared" si="30"/>
        <v>331</v>
      </c>
      <c r="F237">
        <f t="shared" si="31"/>
        <v>22</v>
      </c>
      <c r="G237">
        <f t="shared" si="32"/>
        <v>8</v>
      </c>
      <c r="H237">
        <v>0</v>
      </c>
      <c r="I237">
        <f t="shared" si="37"/>
        <v>3</v>
      </c>
      <c r="J237">
        <f>VLOOKUP(AA237,角色间职业划分!P:AP,20,FALSE)</f>
        <v>9</v>
      </c>
      <c r="K237">
        <f>IF(X237=500,100,VLOOKUP(AA237,角色间职业划分!P:AP,22,FALSE))</f>
        <v>100</v>
      </c>
      <c r="L237">
        <f>IF(X237=500,K237,VLOOKUP(AA237,角色间职业划分!P:AP,23,FALSE))</f>
        <v>60</v>
      </c>
      <c r="M237">
        <f>VLOOKUP(AA237,角色间职业划分!P:AP,24,FALSE)</f>
        <v>0</v>
      </c>
      <c r="N237">
        <f>VLOOKUP(AA237,角色间职业划分!P:AP,14)*100</f>
        <v>95</v>
      </c>
      <c r="O237">
        <f>VLOOKUP(AA237,角色间职业划分!P:Z,9,FALSE)</f>
        <v>0</v>
      </c>
      <c r="P237">
        <f>VLOOKUP(AA237,角色间职业划分!P:AP,10,FALSE)</f>
        <v>0</v>
      </c>
      <c r="Q237">
        <f>VLOOKUP(AA237,角色间职业划分!P:AP,15,FALSE)</f>
        <v>0</v>
      </c>
      <c r="R237">
        <f>VLOOKUP(AA237,角色间职业划分!P:AP,16,FALSE)</f>
        <v>0</v>
      </c>
      <c r="S237">
        <f>VLOOKUP(AA237,角色间职业划分!P:AP,17,FALSE)</f>
        <v>0</v>
      </c>
      <c r="T237">
        <f>VLOOKUP(AA237,角色间职业划分!P:AP,18,FALSE)</f>
        <v>0</v>
      </c>
      <c r="U237">
        <f>VLOOKUP(AA237,角色间职业划分!P:AP,27,FALSE)</f>
        <v>0</v>
      </c>
      <c r="V237">
        <f t="shared" si="33"/>
        <v>4.9999999999999991</v>
      </c>
      <c r="W237">
        <f>VLOOKUP(AA237,角色间职业划分!P:Q,2,FALSE)</f>
        <v>6</v>
      </c>
      <c r="X237">
        <f t="shared" si="38"/>
        <v>31</v>
      </c>
      <c r="Y237">
        <f>INT(VLOOKUP(X237,角色属性总表!AG:AH,2,FALSE)*角色属性总表!$C$38)</f>
        <v>738</v>
      </c>
      <c r="AA237">
        <f t="shared" si="39"/>
        <v>3</v>
      </c>
      <c r="AB237">
        <f>VLOOKUP(X237,角色属性总表!AG:AI,2,FALSE)*VLOOKUP(角色等级属性!AA237,角色间职业划分!P:AG,13,FALSE)/角色间职业划分!$AB$9</f>
        <v>828.63157894736833</v>
      </c>
      <c r="AC237">
        <f>VLOOKUP(X237,角色属性总表!AG:AI,3,FALSE)*VLOOKUP(AA237,角色间职业划分!P:AG,8,FALSE)/角色间职业划分!$W$9</f>
        <v>2398.5</v>
      </c>
      <c r="AD237">
        <f>VLOOKUP(AA237,角色间职业划分!P:AP,26,FALSE)</f>
        <v>0.4</v>
      </c>
      <c r="AE237">
        <f>VLOOKUP(X237,角色属性总表!I:Q,3,FALSE)</f>
        <v>330.62400000000002</v>
      </c>
      <c r="AF237">
        <f>VLOOKUP(AA237,角色间职业划分!P:AP,11,FALSE)</f>
        <v>0.35</v>
      </c>
      <c r="AG237">
        <f t="shared" si="34"/>
        <v>1118.9443003165779</v>
      </c>
      <c r="AH237">
        <f t="shared" si="35"/>
        <v>330</v>
      </c>
      <c r="AJ237">
        <f t="shared" si="36"/>
        <v>788.94430031657794</v>
      </c>
      <c r="AK237">
        <v>233</v>
      </c>
    </row>
    <row r="238" spans="1:37" x14ac:dyDescent="0.15">
      <c r="A238">
        <v>234</v>
      </c>
      <c r="B238">
        <f>ROUND(VLOOKUP(X238,角色属性总表!AG:AI,2,FALSE)/角色属性总表!$C$34,0)</f>
        <v>108</v>
      </c>
      <c r="C238">
        <f>ROUND(VLOOKUP(X238,角色属性总表!Y:AE,3,FALSE)/J238,0)</f>
        <v>36</v>
      </c>
      <c r="D238">
        <f>ROUND(VLOOKUP(X238,角色属性总表!AG:AI,3,FALSE)/角色属性总表!$C$35,0)</f>
        <v>113</v>
      </c>
      <c r="E238">
        <f t="shared" si="30"/>
        <v>339</v>
      </c>
      <c r="F238">
        <f t="shared" si="31"/>
        <v>22</v>
      </c>
      <c r="G238">
        <f t="shared" si="32"/>
        <v>8</v>
      </c>
      <c r="H238">
        <v>0</v>
      </c>
      <c r="I238">
        <f t="shared" si="37"/>
        <v>3</v>
      </c>
      <c r="J238">
        <f>VLOOKUP(AA238,角色间职业划分!P:AP,20,FALSE)</f>
        <v>9</v>
      </c>
      <c r="K238">
        <f>IF(X238=500,100,VLOOKUP(AA238,角色间职业划分!P:AP,22,FALSE))</f>
        <v>100</v>
      </c>
      <c r="L238">
        <f>IF(X238=500,K238,VLOOKUP(AA238,角色间职业划分!P:AP,23,FALSE))</f>
        <v>60</v>
      </c>
      <c r="M238">
        <f>VLOOKUP(AA238,角色间职业划分!P:AP,24,FALSE)</f>
        <v>0</v>
      </c>
      <c r="N238">
        <f>VLOOKUP(AA238,角色间职业划分!P:AP,14)*100</f>
        <v>95</v>
      </c>
      <c r="O238">
        <f>VLOOKUP(AA238,角色间职业划分!P:Z,9,FALSE)</f>
        <v>0</v>
      </c>
      <c r="P238">
        <f>VLOOKUP(AA238,角色间职业划分!P:AP,10,FALSE)</f>
        <v>0</v>
      </c>
      <c r="Q238">
        <f>VLOOKUP(AA238,角色间职业划分!P:AP,15,FALSE)</f>
        <v>0</v>
      </c>
      <c r="R238">
        <f>VLOOKUP(AA238,角色间职业划分!P:AP,16,FALSE)</f>
        <v>0</v>
      </c>
      <c r="S238">
        <f>VLOOKUP(AA238,角色间职业划分!P:AP,17,FALSE)</f>
        <v>0</v>
      </c>
      <c r="T238">
        <f>VLOOKUP(AA238,角色间职业划分!P:AP,18,FALSE)</f>
        <v>0</v>
      </c>
      <c r="U238">
        <f>VLOOKUP(AA238,角色间职业划分!P:AP,27,FALSE)</f>
        <v>0</v>
      </c>
      <c r="V238">
        <f t="shared" si="33"/>
        <v>4.9999999999999991</v>
      </c>
      <c r="W238">
        <f>VLOOKUP(AA238,角色间职业划分!P:Q,2,FALSE)</f>
        <v>6</v>
      </c>
      <c r="X238">
        <f t="shared" si="38"/>
        <v>32</v>
      </c>
      <c r="Y238">
        <f>INT(VLOOKUP(X238,角色属性总表!AG:AH,2,FALSE)*角色属性总表!$C$38)</f>
        <v>756</v>
      </c>
      <c r="AA238">
        <f t="shared" si="39"/>
        <v>3</v>
      </c>
      <c r="AB238">
        <f>VLOOKUP(X238,角色属性总表!AG:AI,2,FALSE)*VLOOKUP(角色等级属性!AA238,角色间职业划分!P:AG,13,FALSE)/角色间职业划分!$AB$9</f>
        <v>848.84210526315792</v>
      </c>
      <c r="AC238">
        <f>VLOOKUP(X238,角色属性总表!AG:AI,3,FALSE)*VLOOKUP(AA238,角色间职业划分!P:AG,8,FALSE)/角色间职业划分!$W$9</f>
        <v>2457</v>
      </c>
      <c r="AD238">
        <f>VLOOKUP(AA238,角色间职业划分!P:AP,26,FALSE)</f>
        <v>0.4</v>
      </c>
      <c r="AE238">
        <f>VLOOKUP(X238,角色属性总表!I:Q,3,FALSE)</f>
        <v>338.68799999999999</v>
      </c>
      <c r="AF238">
        <f>VLOOKUP(AA238,角色间职业划分!P:AP,11,FALSE)</f>
        <v>0.35</v>
      </c>
      <c r="AG238">
        <f t="shared" si="34"/>
        <v>1177.2986144072111</v>
      </c>
      <c r="AH238">
        <f t="shared" si="35"/>
        <v>339</v>
      </c>
      <c r="AJ238">
        <f t="shared" si="36"/>
        <v>838.29861440721106</v>
      </c>
      <c r="AK238">
        <v>234</v>
      </c>
    </row>
    <row r="239" spans="1:37" x14ac:dyDescent="0.15">
      <c r="A239">
        <v>235</v>
      </c>
      <c r="B239">
        <f>ROUND(VLOOKUP(X239,角色属性总表!AG:AI,2,FALSE)/角色属性总表!$C$34,0)</f>
        <v>111</v>
      </c>
      <c r="C239">
        <f>ROUND(VLOOKUP(X239,角色属性总表!Y:AE,3,FALSE)/J239,0)</f>
        <v>37</v>
      </c>
      <c r="D239">
        <f>ROUND(VLOOKUP(X239,角色属性总表!AG:AI,3,FALSE)/角色属性总表!$C$35,0)</f>
        <v>116</v>
      </c>
      <c r="E239">
        <f t="shared" si="30"/>
        <v>347</v>
      </c>
      <c r="F239">
        <f t="shared" si="31"/>
        <v>22</v>
      </c>
      <c r="G239">
        <f t="shared" si="32"/>
        <v>8</v>
      </c>
      <c r="H239">
        <v>0</v>
      </c>
      <c r="I239">
        <f t="shared" si="37"/>
        <v>3</v>
      </c>
      <c r="J239">
        <f>VLOOKUP(AA239,角色间职业划分!P:AP,20,FALSE)</f>
        <v>9</v>
      </c>
      <c r="K239">
        <f>IF(X239=500,100,VLOOKUP(AA239,角色间职业划分!P:AP,22,FALSE))</f>
        <v>100</v>
      </c>
      <c r="L239">
        <f>IF(X239=500,K239,VLOOKUP(AA239,角色间职业划分!P:AP,23,FALSE))</f>
        <v>60</v>
      </c>
      <c r="M239">
        <f>VLOOKUP(AA239,角色间职业划分!P:AP,24,FALSE)</f>
        <v>0</v>
      </c>
      <c r="N239">
        <f>VLOOKUP(AA239,角色间职业划分!P:AP,14)*100</f>
        <v>95</v>
      </c>
      <c r="O239">
        <f>VLOOKUP(AA239,角色间职业划分!P:Z,9,FALSE)</f>
        <v>0</v>
      </c>
      <c r="P239">
        <f>VLOOKUP(AA239,角色间职业划分!P:AP,10,FALSE)</f>
        <v>0</v>
      </c>
      <c r="Q239">
        <f>VLOOKUP(AA239,角色间职业划分!P:AP,15,FALSE)</f>
        <v>0</v>
      </c>
      <c r="R239">
        <f>VLOOKUP(AA239,角色间职业划分!P:AP,16,FALSE)</f>
        <v>0</v>
      </c>
      <c r="S239">
        <f>VLOOKUP(AA239,角色间职业划分!P:AP,17,FALSE)</f>
        <v>0</v>
      </c>
      <c r="T239">
        <f>VLOOKUP(AA239,角色间职业划分!P:AP,18,FALSE)</f>
        <v>0</v>
      </c>
      <c r="U239">
        <f>VLOOKUP(AA239,角色间职业划分!P:AP,27,FALSE)</f>
        <v>0</v>
      </c>
      <c r="V239">
        <f t="shared" si="33"/>
        <v>4.9999999999999991</v>
      </c>
      <c r="W239">
        <f>VLOOKUP(AA239,角色间职业划分!P:Q,2,FALSE)</f>
        <v>6</v>
      </c>
      <c r="X239">
        <f t="shared" si="38"/>
        <v>33</v>
      </c>
      <c r="Y239">
        <f>INT(VLOOKUP(X239,角色属性总表!AG:AH,2,FALSE)*角色属性总表!$C$38)</f>
        <v>774</v>
      </c>
      <c r="AA239">
        <f t="shared" si="39"/>
        <v>3</v>
      </c>
      <c r="AB239">
        <f>VLOOKUP(X239,角色属性总表!AG:AI,2,FALSE)*VLOOKUP(角色等级属性!AA239,角色间职业划分!P:AG,13,FALSE)/角色间职业划分!$AB$9</f>
        <v>869.0526315789474</v>
      </c>
      <c r="AC239">
        <f>VLOOKUP(X239,角色属性总表!AG:AI,3,FALSE)*VLOOKUP(AA239,角色间职业划分!P:AG,8,FALSE)/角色间职业划分!$W$9</f>
        <v>2515.5</v>
      </c>
      <c r="AD239">
        <f>VLOOKUP(AA239,角色间职业划分!P:AP,26,FALSE)</f>
        <v>0.4</v>
      </c>
      <c r="AE239">
        <f>VLOOKUP(X239,角色属性总表!I:Q,3,FALSE)</f>
        <v>346.75200000000001</v>
      </c>
      <c r="AF239">
        <f>VLOOKUP(AA239,角色间职业划分!P:AP,11,FALSE)</f>
        <v>0.35</v>
      </c>
      <c r="AG239">
        <f t="shared" si="34"/>
        <v>1236.8330038267306</v>
      </c>
      <c r="AH239">
        <f t="shared" si="35"/>
        <v>348</v>
      </c>
      <c r="AJ239">
        <f t="shared" si="36"/>
        <v>888.83300382673065</v>
      </c>
      <c r="AK239">
        <v>235</v>
      </c>
    </row>
    <row r="240" spans="1:37" x14ac:dyDescent="0.15">
      <c r="A240">
        <v>236</v>
      </c>
      <c r="B240">
        <f>ROUND(VLOOKUP(X240,角色属性总表!AG:AI,2,FALSE)/角色属性总表!$C$34,0)</f>
        <v>113</v>
      </c>
      <c r="C240">
        <f>ROUND(VLOOKUP(X240,角色属性总表!Y:AE,3,FALSE)/J240,0)</f>
        <v>39</v>
      </c>
      <c r="D240">
        <f>ROUND(VLOOKUP(X240,角色属性总表!AG:AI,3,FALSE)/角色属性总表!$C$35,0)</f>
        <v>118</v>
      </c>
      <c r="E240">
        <f t="shared" si="30"/>
        <v>355</v>
      </c>
      <c r="F240">
        <f t="shared" si="31"/>
        <v>22</v>
      </c>
      <c r="G240">
        <f t="shared" si="32"/>
        <v>8</v>
      </c>
      <c r="H240">
        <v>0</v>
      </c>
      <c r="I240">
        <f t="shared" si="37"/>
        <v>3</v>
      </c>
      <c r="J240">
        <f>VLOOKUP(AA240,角色间职业划分!P:AP,20,FALSE)</f>
        <v>9</v>
      </c>
      <c r="K240">
        <f>IF(X240=500,100,VLOOKUP(AA240,角色间职业划分!P:AP,22,FALSE))</f>
        <v>100</v>
      </c>
      <c r="L240">
        <f>IF(X240=500,K240,VLOOKUP(AA240,角色间职业划分!P:AP,23,FALSE))</f>
        <v>60</v>
      </c>
      <c r="M240">
        <f>VLOOKUP(AA240,角色间职业划分!P:AP,24,FALSE)</f>
        <v>0</v>
      </c>
      <c r="N240">
        <f>VLOOKUP(AA240,角色间职业划分!P:AP,14)*100</f>
        <v>95</v>
      </c>
      <c r="O240">
        <f>VLOOKUP(AA240,角色间职业划分!P:Z,9,FALSE)</f>
        <v>0</v>
      </c>
      <c r="P240">
        <f>VLOOKUP(AA240,角色间职业划分!P:AP,10,FALSE)</f>
        <v>0</v>
      </c>
      <c r="Q240">
        <f>VLOOKUP(AA240,角色间职业划分!P:AP,15,FALSE)</f>
        <v>0</v>
      </c>
      <c r="R240">
        <f>VLOOKUP(AA240,角色间职业划分!P:AP,16,FALSE)</f>
        <v>0</v>
      </c>
      <c r="S240">
        <f>VLOOKUP(AA240,角色间职业划分!P:AP,17,FALSE)</f>
        <v>0</v>
      </c>
      <c r="T240">
        <f>VLOOKUP(AA240,角色间职业划分!P:AP,18,FALSE)</f>
        <v>0</v>
      </c>
      <c r="U240">
        <f>VLOOKUP(AA240,角色间职业划分!P:AP,27,FALSE)</f>
        <v>0</v>
      </c>
      <c r="V240">
        <f t="shared" si="33"/>
        <v>4.9999999999999991</v>
      </c>
      <c r="W240">
        <f>VLOOKUP(AA240,角色间职业划分!P:Q,2,FALSE)</f>
        <v>6</v>
      </c>
      <c r="X240">
        <f t="shared" si="38"/>
        <v>34</v>
      </c>
      <c r="Y240">
        <f>INT(VLOOKUP(X240,角色属性总表!AG:AH,2,FALSE)*角色属性总表!$C$38)</f>
        <v>792</v>
      </c>
      <c r="AA240">
        <f t="shared" si="39"/>
        <v>3</v>
      </c>
      <c r="AB240">
        <f>VLOOKUP(X240,角色属性总表!AG:AI,2,FALSE)*VLOOKUP(角色等级属性!AA240,角色间职业划分!P:AG,13,FALSE)/角色间职业划分!$AB$9</f>
        <v>889.26315789473711</v>
      </c>
      <c r="AC240">
        <f>VLOOKUP(X240,角色属性总表!AG:AI,3,FALSE)*VLOOKUP(AA240,角色间职业划分!P:AG,8,FALSE)/角色间职业划分!$W$9</f>
        <v>2574</v>
      </c>
      <c r="AD240">
        <f>VLOOKUP(AA240,角色间职业划分!P:AP,26,FALSE)</f>
        <v>0.4</v>
      </c>
      <c r="AE240">
        <f>VLOOKUP(X240,角色属性总表!I:Q,3,FALSE)</f>
        <v>354.81600000000003</v>
      </c>
      <c r="AF240">
        <f>VLOOKUP(AA240,角色间职业划分!P:AP,11,FALSE)</f>
        <v>0.35</v>
      </c>
      <c r="AG240">
        <f t="shared" si="34"/>
        <v>1297.5394758547525</v>
      </c>
      <c r="AH240">
        <f t="shared" si="35"/>
        <v>354</v>
      </c>
      <c r="AJ240">
        <f t="shared" si="36"/>
        <v>943.53947585475248</v>
      </c>
      <c r="AK240">
        <v>236</v>
      </c>
    </row>
    <row r="241" spans="1:37" x14ac:dyDescent="0.15">
      <c r="A241">
        <v>237</v>
      </c>
      <c r="B241">
        <f>ROUND(VLOOKUP(X241,角色属性总表!AG:AI,2,FALSE)/角色属性总表!$C$34,0)</f>
        <v>116</v>
      </c>
      <c r="C241">
        <f>ROUND(VLOOKUP(X241,角色属性总表!Y:AE,3,FALSE)/J241,0)</f>
        <v>40</v>
      </c>
      <c r="D241">
        <f>ROUND(VLOOKUP(X241,角色属性总表!AG:AI,3,FALSE)/角色属性总表!$C$35,0)</f>
        <v>121</v>
      </c>
      <c r="E241">
        <f t="shared" si="30"/>
        <v>363</v>
      </c>
      <c r="F241">
        <f t="shared" si="31"/>
        <v>22</v>
      </c>
      <c r="G241">
        <f t="shared" si="32"/>
        <v>8</v>
      </c>
      <c r="H241">
        <v>0</v>
      </c>
      <c r="I241">
        <f t="shared" si="37"/>
        <v>3</v>
      </c>
      <c r="J241">
        <f>VLOOKUP(AA241,角色间职业划分!P:AP,20,FALSE)</f>
        <v>9</v>
      </c>
      <c r="K241">
        <f>IF(X241=500,100,VLOOKUP(AA241,角色间职业划分!P:AP,22,FALSE))</f>
        <v>100</v>
      </c>
      <c r="L241">
        <f>IF(X241=500,K241,VLOOKUP(AA241,角色间职业划分!P:AP,23,FALSE))</f>
        <v>60</v>
      </c>
      <c r="M241">
        <f>VLOOKUP(AA241,角色间职业划分!P:AP,24,FALSE)</f>
        <v>0</v>
      </c>
      <c r="N241">
        <f>VLOOKUP(AA241,角色间职业划分!P:AP,14)*100</f>
        <v>95</v>
      </c>
      <c r="O241">
        <f>VLOOKUP(AA241,角色间职业划分!P:Z,9,FALSE)</f>
        <v>0</v>
      </c>
      <c r="P241">
        <f>VLOOKUP(AA241,角色间职业划分!P:AP,10,FALSE)</f>
        <v>0</v>
      </c>
      <c r="Q241">
        <f>VLOOKUP(AA241,角色间职业划分!P:AP,15,FALSE)</f>
        <v>0</v>
      </c>
      <c r="R241">
        <f>VLOOKUP(AA241,角色间职业划分!P:AP,16,FALSE)</f>
        <v>0</v>
      </c>
      <c r="S241">
        <f>VLOOKUP(AA241,角色间职业划分!P:AP,17,FALSE)</f>
        <v>0</v>
      </c>
      <c r="T241">
        <f>VLOOKUP(AA241,角色间职业划分!P:AP,18,FALSE)</f>
        <v>0</v>
      </c>
      <c r="U241">
        <f>VLOOKUP(AA241,角色间职业划分!P:AP,27,FALSE)</f>
        <v>0</v>
      </c>
      <c r="V241">
        <f t="shared" si="33"/>
        <v>4.9999999999999991</v>
      </c>
      <c r="W241">
        <f>VLOOKUP(AA241,角色间职业划分!P:Q,2,FALSE)</f>
        <v>6</v>
      </c>
      <c r="X241">
        <f t="shared" si="38"/>
        <v>35</v>
      </c>
      <c r="Y241">
        <f>INT(VLOOKUP(X241,角色属性总表!AG:AH,2,FALSE)*角色属性总表!$C$38)</f>
        <v>810</v>
      </c>
      <c r="AA241">
        <f t="shared" si="39"/>
        <v>3</v>
      </c>
      <c r="AB241">
        <f>VLOOKUP(X241,角色属性总表!AG:AI,2,FALSE)*VLOOKUP(角色等级属性!AA241,角色间职业划分!P:AG,13,FALSE)/角色间职业划分!$AB$9</f>
        <v>909.47368421052636</v>
      </c>
      <c r="AC241">
        <f>VLOOKUP(X241,角色属性总表!AG:AI,3,FALSE)*VLOOKUP(AA241,角色间职业划分!P:AG,8,FALSE)/角色间职业划分!$W$9</f>
        <v>2632.5</v>
      </c>
      <c r="AD241">
        <f>VLOOKUP(AA241,角色间职业划分!P:AP,26,FALSE)</f>
        <v>0.4</v>
      </c>
      <c r="AE241">
        <f>VLOOKUP(X241,角色属性总表!I:Q,3,FALSE)</f>
        <v>362.88</v>
      </c>
      <c r="AF241">
        <f>VLOOKUP(AA241,角色间职业划分!P:AP,11,FALSE)</f>
        <v>0.35</v>
      </c>
      <c r="AG241">
        <f t="shared" si="34"/>
        <v>1359.410510073131</v>
      </c>
      <c r="AH241">
        <f t="shared" si="35"/>
        <v>363</v>
      </c>
      <c r="AJ241">
        <f t="shared" si="36"/>
        <v>996.41051007313104</v>
      </c>
      <c r="AK241">
        <v>237</v>
      </c>
    </row>
    <row r="242" spans="1:37" x14ac:dyDescent="0.15">
      <c r="A242">
        <v>238</v>
      </c>
      <c r="B242">
        <f>ROUND(VLOOKUP(X242,角色属性总表!AG:AI,2,FALSE)/角色属性总表!$C$34,0)</f>
        <v>118</v>
      </c>
      <c r="C242">
        <f>ROUND(VLOOKUP(X242,角色属性总表!Y:AE,3,FALSE)/J242,0)</f>
        <v>42</v>
      </c>
      <c r="D242">
        <f>ROUND(VLOOKUP(X242,角色属性总表!AG:AI,3,FALSE)/角色属性总表!$C$35,0)</f>
        <v>124</v>
      </c>
      <c r="E242">
        <f t="shared" si="30"/>
        <v>371</v>
      </c>
      <c r="F242">
        <f t="shared" si="31"/>
        <v>22</v>
      </c>
      <c r="G242">
        <f t="shared" si="32"/>
        <v>8</v>
      </c>
      <c r="H242">
        <v>0</v>
      </c>
      <c r="I242">
        <f t="shared" si="37"/>
        <v>3</v>
      </c>
      <c r="J242">
        <f>VLOOKUP(AA242,角色间职业划分!P:AP,20,FALSE)</f>
        <v>9</v>
      </c>
      <c r="K242">
        <f>IF(X242=500,100,VLOOKUP(AA242,角色间职业划分!P:AP,22,FALSE))</f>
        <v>100</v>
      </c>
      <c r="L242">
        <f>IF(X242=500,K242,VLOOKUP(AA242,角色间职业划分!P:AP,23,FALSE))</f>
        <v>60</v>
      </c>
      <c r="M242">
        <f>VLOOKUP(AA242,角色间职业划分!P:AP,24,FALSE)</f>
        <v>0</v>
      </c>
      <c r="N242">
        <f>VLOOKUP(AA242,角色间职业划分!P:AP,14)*100</f>
        <v>95</v>
      </c>
      <c r="O242">
        <f>VLOOKUP(AA242,角色间职业划分!P:Z,9,FALSE)</f>
        <v>0</v>
      </c>
      <c r="P242">
        <f>VLOOKUP(AA242,角色间职业划分!P:AP,10,FALSE)</f>
        <v>0</v>
      </c>
      <c r="Q242">
        <f>VLOOKUP(AA242,角色间职业划分!P:AP,15,FALSE)</f>
        <v>0</v>
      </c>
      <c r="R242">
        <f>VLOOKUP(AA242,角色间职业划分!P:AP,16,FALSE)</f>
        <v>0</v>
      </c>
      <c r="S242">
        <f>VLOOKUP(AA242,角色间职业划分!P:AP,17,FALSE)</f>
        <v>0</v>
      </c>
      <c r="T242">
        <f>VLOOKUP(AA242,角色间职业划分!P:AP,18,FALSE)</f>
        <v>0</v>
      </c>
      <c r="U242">
        <f>VLOOKUP(AA242,角色间职业划分!P:AP,27,FALSE)</f>
        <v>0</v>
      </c>
      <c r="V242">
        <f t="shared" si="33"/>
        <v>4.9999999999999991</v>
      </c>
      <c r="W242">
        <f>VLOOKUP(AA242,角色间职业划分!P:Q,2,FALSE)</f>
        <v>6</v>
      </c>
      <c r="X242">
        <f t="shared" si="38"/>
        <v>36</v>
      </c>
      <c r="Y242">
        <f>INT(VLOOKUP(X242,角色属性总表!AG:AH,2,FALSE)*角色属性总表!$C$38)</f>
        <v>828</v>
      </c>
      <c r="AA242">
        <f t="shared" si="39"/>
        <v>3</v>
      </c>
      <c r="AB242">
        <f>VLOOKUP(X242,角色属性总表!AG:AI,2,FALSE)*VLOOKUP(角色等级属性!AA242,角色间职业划分!P:AG,13,FALSE)/角色间职业划分!$AB$9</f>
        <v>929.68421052631572</v>
      </c>
      <c r="AC242">
        <f>VLOOKUP(X242,角色属性总表!AG:AI,3,FALSE)*VLOOKUP(AA242,角色间职业划分!P:AG,8,FALSE)/角色间职业划分!$W$9</f>
        <v>2691</v>
      </c>
      <c r="AD242">
        <f>VLOOKUP(AA242,角色间职业划分!P:AP,26,FALSE)</f>
        <v>0.4</v>
      </c>
      <c r="AE242">
        <f>VLOOKUP(X242,角色属性总表!I:Q,3,FALSE)</f>
        <v>370.94399999999996</v>
      </c>
      <c r="AF242">
        <f>VLOOKUP(AA242,角色间职业划分!P:AP,11,FALSE)</f>
        <v>0.35</v>
      </c>
      <c r="AG242">
        <f t="shared" si="34"/>
        <v>1422.4390243902435</v>
      </c>
      <c r="AH242">
        <f t="shared" si="35"/>
        <v>372</v>
      </c>
      <c r="AJ242">
        <f t="shared" si="36"/>
        <v>1050.4390243902435</v>
      </c>
      <c r="AK242">
        <v>238</v>
      </c>
    </row>
    <row r="243" spans="1:37" x14ac:dyDescent="0.15">
      <c r="A243">
        <v>239</v>
      </c>
      <c r="B243">
        <f>ROUND(VLOOKUP(X243,角色属性总表!AG:AI,2,FALSE)/角色属性总表!$C$34,0)</f>
        <v>121</v>
      </c>
      <c r="C243">
        <f>ROUND(VLOOKUP(X243,角色属性总表!Y:AE,3,FALSE)/J243,0)</f>
        <v>43</v>
      </c>
      <c r="D243">
        <f>ROUND(VLOOKUP(X243,角色属性总表!AG:AI,3,FALSE)/角色属性总表!$C$35,0)</f>
        <v>126</v>
      </c>
      <c r="E243">
        <f t="shared" si="30"/>
        <v>379</v>
      </c>
      <c r="F243">
        <f t="shared" si="31"/>
        <v>22</v>
      </c>
      <c r="G243">
        <f t="shared" si="32"/>
        <v>8</v>
      </c>
      <c r="H243">
        <v>0</v>
      </c>
      <c r="I243">
        <f t="shared" si="37"/>
        <v>3</v>
      </c>
      <c r="J243">
        <f>VLOOKUP(AA243,角色间职业划分!P:AP,20,FALSE)</f>
        <v>9</v>
      </c>
      <c r="K243">
        <f>IF(X243=500,100,VLOOKUP(AA243,角色间职业划分!P:AP,22,FALSE))</f>
        <v>100</v>
      </c>
      <c r="L243">
        <f>IF(X243=500,K243,VLOOKUP(AA243,角色间职业划分!P:AP,23,FALSE))</f>
        <v>60</v>
      </c>
      <c r="M243">
        <f>VLOOKUP(AA243,角色间职业划分!P:AP,24,FALSE)</f>
        <v>0</v>
      </c>
      <c r="N243">
        <f>VLOOKUP(AA243,角色间职业划分!P:AP,14)*100</f>
        <v>95</v>
      </c>
      <c r="O243">
        <f>VLOOKUP(AA243,角色间职业划分!P:Z,9,FALSE)</f>
        <v>0</v>
      </c>
      <c r="P243">
        <f>VLOOKUP(AA243,角色间职业划分!P:AP,10,FALSE)</f>
        <v>0</v>
      </c>
      <c r="Q243">
        <f>VLOOKUP(AA243,角色间职业划分!P:AP,15,FALSE)</f>
        <v>0</v>
      </c>
      <c r="R243">
        <f>VLOOKUP(AA243,角色间职业划分!P:AP,16,FALSE)</f>
        <v>0</v>
      </c>
      <c r="S243">
        <f>VLOOKUP(AA243,角色间职业划分!P:AP,17,FALSE)</f>
        <v>0</v>
      </c>
      <c r="T243">
        <f>VLOOKUP(AA243,角色间职业划分!P:AP,18,FALSE)</f>
        <v>0</v>
      </c>
      <c r="U243">
        <f>VLOOKUP(AA243,角色间职业划分!P:AP,27,FALSE)</f>
        <v>0</v>
      </c>
      <c r="V243">
        <f t="shared" si="33"/>
        <v>4.9999999999999991</v>
      </c>
      <c r="W243">
        <f>VLOOKUP(AA243,角色间职业划分!P:Q,2,FALSE)</f>
        <v>6</v>
      </c>
      <c r="X243">
        <f t="shared" si="38"/>
        <v>37</v>
      </c>
      <c r="Y243">
        <f>INT(VLOOKUP(X243,角色属性总表!AG:AH,2,FALSE)*角色属性总表!$C$38)</f>
        <v>846</v>
      </c>
      <c r="AA243">
        <f t="shared" si="39"/>
        <v>3</v>
      </c>
      <c r="AB243">
        <f>VLOOKUP(X243,角色属性总表!AG:AI,2,FALSE)*VLOOKUP(角色等级属性!AA243,角色间职业划分!P:AG,13,FALSE)/角色间职业划分!$AB$9</f>
        <v>949.89473684210532</v>
      </c>
      <c r="AC243">
        <f>VLOOKUP(X243,角色属性总表!AG:AI,3,FALSE)*VLOOKUP(AA243,角色间职业划分!P:AG,8,FALSE)/角色间职业划分!$W$9</f>
        <v>2749.5</v>
      </c>
      <c r="AD243">
        <f>VLOOKUP(AA243,角色间职业划分!P:AP,26,FALSE)</f>
        <v>0.4</v>
      </c>
      <c r="AE243">
        <f>VLOOKUP(X243,角色属性总表!I:Q,3,FALSE)</f>
        <v>379.00799999999998</v>
      </c>
      <c r="AF243">
        <f>VLOOKUP(AA243,角色间职业划分!P:AP,11,FALSE)</f>
        <v>0.35</v>
      </c>
      <c r="AG243">
        <f t="shared" si="34"/>
        <v>1486.6183444228657</v>
      </c>
      <c r="AH243">
        <f t="shared" si="35"/>
        <v>378</v>
      </c>
      <c r="AJ243">
        <f t="shared" si="36"/>
        <v>1108.6183444228657</v>
      </c>
      <c r="AK243">
        <v>239</v>
      </c>
    </row>
    <row r="244" spans="1:37" x14ac:dyDescent="0.15">
      <c r="A244">
        <v>240</v>
      </c>
      <c r="B244">
        <f>ROUND(VLOOKUP(X244,角色属性总表!AG:AI,2,FALSE)/角色属性总表!$C$34,0)</f>
        <v>123</v>
      </c>
      <c r="C244">
        <f>ROUND(VLOOKUP(X244,角色属性总表!Y:AE,3,FALSE)/J244,0)</f>
        <v>45</v>
      </c>
      <c r="D244">
        <f>ROUND(VLOOKUP(X244,角色属性总表!AG:AI,3,FALSE)/角色属性总表!$C$35,0)</f>
        <v>129</v>
      </c>
      <c r="E244">
        <f t="shared" si="30"/>
        <v>388</v>
      </c>
      <c r="F244">
        <f t="shared" si="31"/>
        <v>22</v>
      </c>
      <c r="G244">
        <f t="shared" si="32"/>
        <v>8</v>
      </c>
      <c r="H244">
        <v>0</v>
      </c>
      <c r="I244">
        <f t="shared" si="37"/>
        <v>3</v>
      </c>
      <c r="J244">
        <f>VLOOKUP(AA244,角色间职业划分!P:AP,20,FALSE)</f>
        <v>9</v>
      </c>
      <c r="K244">
        <f>IF(X244=500,100,VLOOKUP(AA244,角色间职业划分!P:AP,22,FALSE))</f>
        <v>100</v>
      </c>
      <c r="L244">
        <f>IF(X244=500,K244,VLOOKUP(AA244,角色间职业划分!P:AP,23,FALSE))</f>
        <v>60</v>
      </c>
      <c r="M244">
        <f>VLOOKUP(AA244,角色间职业划分!P:AP,24,FALSE)</f>
        <v>0</v>
      </c>
      <c r="N244">
        <f>VLOOKUP(AA244,角色间职业划分!P:AP,14)*100</f>
        <v>95</v>
      </c>
      <c r="O244">
        <f>VLOOKUP(AA244,角色间职业划分!P:Z,9,FALSE)</f>
        <v>0</v>
      </c>
      <c r="P244">
        <f>VLOOKUP(AA244,角色间职业划分!P:AP,10,FALSE)</f>
        <v>0</v>
      </c>
      <c r="Q244">
        <f>VLOOKUP(AA244,角色间职业划分!P:AP,15,FALSE)</f>
        <v>0</v>
      </c>
      <c r="R244">
        <f>VLOOKUP(AA244,角色间职业划分!P:AP,16,FALSE)</f>
        <v>0</v>
      </c>
      <c r="S244">
        <f>VLOOKUP(AA244,角色间职业划分!P:AP,17,FALSE)</f>
        <v>0</v>
      </c>
      <c r="T244">
        <f>VLOOKUP(AA244,角色间职业划分!P:AP,18,FALSE)</f>
        <v>0</v>
      </c>
      <c r="U244">
        <f>VLOOKUP(AA244,角色间职业划分!P:AP,27,FALSE)</f>
        <v>0</v>
      </c>
      <c r="V244">
        <f t="shared" si="33"/>
        <v>4.9999999999999991</v>
      </c>
      <c r="W244">
        <f>VLOOKUP(AA244,角色间职业划分!P:Q,2,FALSE)</f>
        <v>6</v>
      </c>
      <c r="X244">
        <f t="shared" si="38"/>
        <v>38</v>
      </c>
      <c r="Y244">
        <f>INT(VLOOKUP(X244,角色属性总表!AG:AH,2,FALSE)*角色属性总表!$C$38)</f>
        <v>864</v>
      </c>
      <c r="AA244">
        <f t="shared" si="39"/>
        <v>3</v>
      </c>
      <c r="AB244">
        <f>VLOOKUP(X244,角色属性总表!AG:AI,2,FALSE)*VLOOKUP(角色等级属性!AA244,角色间职业划分!P:AG,13,FALSE)/角色间职业划分!$AB$9</f>
        <v>970.1052631578948</v>
      </c>
      <c r="AC244">
        <f>VLOOKUP(X244,角色属性总表!AG:AI,3,FALSE)*VLOOKUP(AA244,角色间职业划分!P:AG,8,FALSE)/角色间职业划分!$W$9</f>
        <v>2808</v>
      </c>
      <c r="AD244">
        <f>VLOOKUP(AA244,角色间职业划分!P:AP,26,FALSE)</f>
        <v>0.4</v>
      </c>
      <c r="AE244">
        <f>VLOOKUP(X244,角色属性总表!I:Q,3,FALSE)</f>
        <v>387.072</v>
      </c>
      <c r="AF244">
        <f>VLOOKUP(AA244,角色间职业划分!P:AP,11,FALSE)</f>
        <v>0.35</v>
      </c>
      <c r="AG244">
        <f t="shared" si="34"/>
        <v>1551.9421758223586</v>
      </c>
      <c r="AH244">
        <f t="shared" si="35"/>
        <v>387</v>
      </c>
      <c r="AJ244">
        <f t="shared" si="36"/>
        <v>1164.9421758223586</v>
      </c>
      <c r="AK244">
        <v>240</v>
      </c>
    </row>
    <row r="245" spans="1:37" x14ac:dyDescent="0.15">
      <c r="A245">
        <v>241</v>
      </c>
      <c r="B245">
        <f>ROUND(VLOOKUP(X245,角色属性总表!AG:AI,2,FALSE)/角色属性总表!$C$34,0)</f>
        <v>126</v>
      </c>
      <c r="C245">
        <f>ROUND(VLOOKUP(X245,角色属性总表!Y:AE,3,FALSE)/J245,0)</f>
        <v>46</v>
      </c>
      <c r="D245">
        <f>ROUND(VLOOKUP(X245,角色属性总表!AG:AI,3,FALSE)/角色属性总表!$C$35,0)</f>
        <v>132</v>
      </c>
      <c r="E245">
        <f t="shared" si="30"/>
        <v>396</v>
      </c>
      <c r="F245">
        <f t="shared" si="31"/>
        <v>22</v>
      </c>
      <c r="G245">
        <f t="shared" si="32"/>
        <v>8</v>
      </c>
      <c r="H245">
        <v>0</v>
      </c>
      <c r="I245">
        <f t="shared" si="37"/>
        <v>3</v>
      </c>
      <c r="J245">
        <f>VLOOKUP(AA245,角色间职业划分!P:AP,20,FALSE)</f>
        <v>9</v>
      </c>
      <c r="K245">
        <f>IF(X245=500,100,VLOOKUP(AA245,角色间职业划分!P:AP,22,FALSE))</f>
        <v>100</v>
      </c>
      <c r="L245">
        <f>IF(X245=500,K245,VLOOKUP(AA245,角色间职业划分!P:AP,23,FALSE))</f>
        <v>60</v>
      </c>
      <c r="M245">
        <f>VLOOKUP(AA245,角色间职业划分!P:AP,24,FALSE)</f>
        <v>0</v>
      </c>
      <c r="N245">
        <f>VLOOKUP(AA245,角色间职业划分!P:AP,14)*100</f>
        <v>95</v>
      </c>
      <c r="O245">
        <f>VLOOKUP(AA245,角色间职业划分!P:Z,9,FALSE)</f>
        <v>0</v>
      </c>
      <c r="P245">
        <f>VLOOKUP(AA245,角色间职业划分!P:AP,10,FALSE)</f>
        <v>0</v>
      </c>
      <c r="Q245">
        <f>VLOOKUP(AA245,角色间职业划分!P:AP,15,FALSE)</f>
        <v>0</v>
      </c>
      <c r="R245">
        <f>VLOOKUP(AA245,角色间职业划分!P:AP,16,FALSE)</f>
        <v>0</v>
      </c>
      <c r="S245">
        <f>VLOOKUP(AA245,角色间职业划分!P:AP,17,FALSE)</f>
        <v>0</v>
      </c>
      <c r="T245">
        <f>VLOOKUP(AA245,角色间职业划分!P:AP,18,FALSE)</f>
        <v>0</v>
      </c>
      <c r="U245">
        <f>VLOOKUP(AA245,角色间职业划分!P:AP,27,FALSE)</f>
        <v>0</v>
      </c>
      <c r="V245">
        <f t="shared" si="33"/>
        <v>4.9999999999999991</v>
      </c>
      <c r="W245">
        <f>VLOOKUP(AA245,角色间职业划分!P:Q,2,FALSE)</f>
        <v>6</v>
      </c>
      <c r="X245">
        <f t="shared" si="38"/>
        <v>39</v>
      </c>
      <c r="Y245">
        <f>INT(VLOOKUP(X245,角色属性总表!AG:AH,2,FALSE)*角色属性总表!$C$38)</f>
        <v>882</v>
      </c>
      <c r="AA245">
        <f t="shared" si="39"/>
        <v>3</v>
      </c>
      <c r="AB245">
        <f>VLOOKUP(X245,角色属性总表!AG:AI,2,FALSE)*VLOOKUP(角色等级属性!AA245,角色间职业划分!P:AG,13,FALSE)/角色间职业划分!$AB$9</f>
        <v>990.31578947368428</v>
      </c>
      <c r="AC245">
        <f>VLOOKUP(X245,角色属性总表!AG:AI,3,FALSE)*VLOOKUP(AA245,角色间职业划分!P:AG,8,FALSE)/角色间职业划分!$W$9</f>
        <v>2866.5</v>
      </c>
      <c r="AD245">
        <f>VLOOKUP(AA245,角色间职业划分!P:AP,26,FALSE)</f>
        <v>0.4</v>
      </c>
      <c r="AE245">
        <f>VLOOKUP(X245,角色属性总表!I:Q,3,FALSE)</f>
        <v>395.13600000000008</v>
      </c>
      <c r="AF245">
        <f>VLOOKUP(AA245,角色间职业划分!P:AP,11,FALSE)</f>
        <v>0.35</v>
      </c>
      <c r="AG245">
        <f t="shared" si="34"/>
        <v>1618.4045791923543</v>
      </c>
      <c r="AH245">
        <f t="shared" si="35"/>
        <v>396</v>
      </c>
      <c r="AJ245">
        <f t="shared" si="36"/>
        <v>1222.4045791923543</v>
      </c>
      <c r="AK245">
        <v>241</v>
      </c>
    </row>
    <row r="246" spans="1:37" x14ac:dyDescent="0.15">
      <c r="A246">
        <v>242</v>
      </c>
      <c r="B246">
        <f>ROUND(VLOOKUP(X246,角色属性总表!AG:AI,2,FALSE)/角色属性总表!$C$34,0)</f>
        <v>129</v>
      </c>
      <c r="C246">
        <f>ROUND(VLOOKUP(X246,角色属性总表!Y:AE,3,FALSE)/J246,0)</f>
        <v>48</v>
      </c>
      <c r="D246">
        <f>ROUND(VLOOKUP(X246,角色属性总表!AG:AI,3,FALSE)/角色属性总表!$C$35,0)</f>
        <v>134</v>
      </c>
      <c r="E246">
        <f t="shared" si="30"/>
        <v>404</v>
      </c>
      <c r="F246">
        <f t="shared" si="31"/>
        <v>22</v>
      </c>
      <c r="G246">
        <f t="shared" si="32"/>
        <v>8</v>
      </c>
      <c r="H246">
        <v>0</v>
      </c>
      <c r="I246">
        <f t="shared" si="37"/>
        <v>3</v>
      </c>
      <c r="J246">
        <f>VLOOKUP(AA246,角色间职业划分!P:AP,20,FALSE)</f>
        <v>9</v>
      </c>
      <c r="K246">
        <f>IF(X246=500,100,VLOOKUP(AA246,角色间职业划分!P:AP,22,FALSE))</f>
        <v>100</v>
      </c>
      <c r="L246">
        <f>IF(X246=500,K246,VLOOKUP(AA246,角色间职业划分!P:AP,23,FALSE))</f>
        <v>60</v>
      </c>
      <c r="M246">
        <f>VLOOKUP(AA246,角色间职业划分!P:AP,24,FALSE)</f>
        <v>0</v>
      </c>
      <c r="N246">
        <f>VLOOKUP(AA246,角色间职业划分!P:AP,14)*100</f>
        <v>95</v>
      </c>
      <c r="O246">
        <f>VLOOKUP(AA246,角色间职业划分!P:Z,9,FALSE)</f>
        <v>0</v>
      </c>
      <c r="P246">
        <f>VLOOKUP(AA246,角色间职业划分!P:AP,10,FALSE)</f>
        <v>0</v>
      </c>
      <c r="Q246">
        <f>VLOOKUP(AA246,角色间职业划分!P:AP,15,FALSE)</f>
        <v>0</v>
      </c>
      <c r="R246">
        <f>VLOOKUP(AA246,角色间职业划分!P:AP,16,FALSE)</f>
        <v>0</v>
      </c>
      <c r="S246">
        <f>VLOOKUP(AA246,角色间职业划分!P:AP,17,FALSE)</f>
        <v>0</v>
      </c>
      <c r="T246">
        <f>VLOOKUP(AA246,角色间职业划分!P:AP,18,FALSE)</f>
        <v>0</v>
      </c>
      <c r="U246">
        <f>VLOOKUP(AA246,角色间职业划分!P:AP,27,FALSE)</f>
        <v>0</v>
      </c>
      <c r="V246">
        <f t="shared" si="33"/>
        <v>4.9999999999999991</v>
      </c>
      <c r="W246">
        <f>VLOOKUP(AA246,角色间职业划分!P:Q,2,FALSE)</f>
        <v>6</v>
      </c>
      <c r="X246">
        <f t="shared" si="38"/>
        <v>40</v>
      </c>
      <c r="Y246">
        <f>INT(VLOOKUP(X246,角色属性总表!AG:AH,2,FALSE)*角色属性总表!$C$38)</f>
        <v>900</v>
      </c>
      <c r="AA246">
        <f t="shared" si="39"/>
        <v>3</v>
      </c>
      <c r="AB246">
        <f>VLOOKUP(X246,角色属性总表!AG:AI,2,FALSE)*VLOOKUP(角色等级属性!AA246,角色间职业划分!P:AG,13,FALSE)/角色间职业划分!$AB$9</f>
        <v>1010.5263157894736</v>
      </c>
      <c r="AC246">
        <f>VLOOKUP(X246,角色属性总表!AG:AI,3,FALSE)*VLOOKUP(AA246,角色间职业划分!P:AG,8,FALSE)/角色间职业划分!$W$9</f>
        <v>2925</v>
      </c>
      <c r="AD246">
        <f>VLOOKUP(AA246,角色间职业划分!P:AP,26,FALSE)</f>
        <v>0.4</v>
      </c>
      <c r="AE246">
        <f>VLOOKUP(X246,角色属性总表!I:Q,3,FALSE)</f>
        <v>403.20000000000005</v>
      </c>
      <c r="AF246">
        <f>VLOOKUP(AA246,角色间职业划分!P:AP,11,FALSE)</f>
        <v>0.35</v>
      </c>
      <c r="AG246">
        <f t="shared" si="34"/>
        <v>1685.9999472953734</v>
      </c>
      <c r="AH246">
        <f t="shared" si="35"/>
        <v>402</v>
      </c>
      <c r="AJ246">
        <f t="shared" si="36"/>
        <v>1283.9999472953734</v>
      </c>
      <c r="AK246">
        <v>242</v>
      </c>
    </row>
    <row r="247" spans="1:37" x14ac:dyDescent="0.15">
      <c r="A247">
        <v>243</v>
      </c>
      <c r="B247">
        <f>ROUND(VLOOKUP(X247,角色属性总表!AG:AI,2,FALSE)/角色属性总表!$C$34,0)</f>
        <v>131</v>
      </c>
      <c r="C247">
        <f>ROUND(VLOOKUP(X247,角色属性总表!Y:AE,3,FALSE)/J247,0)</f>
        <v>49</v>
      </c>
      <c r="D247">
        <f>ROUND(VLOOKUP(X247,角色属性总表!AG:AI,3,FALSE)/角色属性总表!$C$35,0)</f>
        <v>137</v>
      </c>
      <c r="E247">
        <f t="shared" si="30"/>
        <v>412</v>
      </c>
      <c r="F247">
        <f t="shared" si="31"/>
        <v>22</v>
      </c>
      <c r="G247">
        <f t="shared" si="32"/>
        <v>8</v>
      </c>
      <c r="H247">
        <v>0</v>
      </c>
      <c r="I247">
        <f t="shared" si="37"/>
        <v>3</v>
      </c>
      <c r="J247">
        <f>VLOOKUP(AA247,角色间职业划分!P:AP,20,FALSE)</f>
        <v>9</v>
      </c>
      <c r="K247">
        <f>IF(X247=500,100,VLOOKUP(AA247,角色间职业划分!P:AP,22,FALSE))</f>
        <v>100</v>
      </c>
      <c r="L247">
        <f>IF(X247=500,K247,VLOOKUP(AA247,角色间职业划分!P:AP,23,FALSE))</f>
        <v>60</v>
      </c>
      <c r="M247">
        <f>VLOOKUP(AA247,角色间职业划分!P:AP,24,FALSE)</f>
        <v>0</v>
      </c>
      <c r="N247">
        <f>VLOOKUP(AA247,角色间职业划分!P:AP,14)*100</f>
        <v>95</v>
      </c>
      <c r="O247">
        <f>VLOOKUP(AA247,角色间职业划分!P:Z,9,FALSE)</f>
        <v>0</v>
      </c>
      <c r="P247">
        <f>VLOOKUP(AA247,角色间职业划分!P:AP,10,FALSE)</f>
        <v>0</v>
      </c>
      <c r="Q247">
        <f>VLOOKUP(AA247,角色间职业划分!P:AP,15,FALSE)</f>
        <v>0</v>
      </c>
      <c r="R247">
        <f>VLOOKUP(AA247,角色间职业划分!P:AP,16,FALSE)</f>
        <v>0</v>
      </c>
      <c r="S247">
        <f>VLOOKUP(AA247,角色间职业划分!P:AP,17,FALSE)</f>
        <v>0</v>
      </c>
      <c r="T247">
        <f>VLOOKUP(AA247,角色间职业划分!P:AP,18,FALSE)</f>
        <v>0</v>
      </c>
      <c r="U247">
        <f>VLOOKUP(AA247,角色间职业划分!P:AP,27,FALSE)</f>
        <v>0</v>
      </c>
      <c r="V247">
        <f t="shared" si="33"/>
        <v>4.9999999999999991</v>
      </c>
      <c r="W247">
        <f>VLOOKUP(AA247,角色间职业划分!P:Q,2,FALSE)</f>
        <v>6</v>
      </c>
      <c r="X247">
        <f t="shared" si="38"/>
        <v>41</v>
      </c>
      <c r="Y247">
        <f>INT(VLOOKUP(X247,角色属性总表!AG:AH,2,FALSE)*角色属性总表!$C$38)</f>
        <v>918</v>
      </c>
      <c r="AA247">
        <f t="shared" si="39"/>
        <v>3</v>
      </c>
      <c r="AB247">
        <f>VLOOKUP(X247,角色属性总表!AG:AI,2,FALSE)*VLOOKUP(角色等级属性!AA247,角色间职业划分!P:AG,13,FALSE)/角色间职业划分!$AB$9</f>
        <v>1030.7368421052631</v>
      </c>
      <c r="AC247">
        <f>VLOOKUP(X247,角色属性总表!AG:AI,3,FALSE)*VLOOKUP(AA247,角色间职业划分!P:AG,8,FALSE)/角色间职业划分!$W$9</f>
        <v>2983.5</v>
      </c>
      <c r="AD247">
        <f>VLOOKUP(AA247,角色间职业划分!P:AP,26,FALSE)</f>
        <v>0.4</v>
      </c>
      <c r="AE247">
        <f>VLOOKUP(X247,角色属性总表!I:Q,3,FALSE)</f>
        <v>411.26400000000001</v>
      </c>
      <c r="AF247">
        <f>VLOOKUP(AA247,角色间职业划分!P:AP,11,FALSE)</f>
        <v>0.35</v>
      </c>
      <c r="AG247">
        <f t="shared" si="34"/>
        <v>1754.7229842878542</v>
      </c>
      <c r="AH247">
        <f t="shared" si="35"/>
        <v>411</v>
      </c>
      <c r="AJ247">
        <f t="shared" si="36"/>
        <v>1343.7229842878542</v>
      </c>
      <c r="AK247">
        <v>243</v>
      </c>
    </row>
    <row r="248" spans="1:37" x14ac:dyDescent="0.15">
      <c r="A248">
        <v>244</v>
      </c>
      <c r="B248">
        <f>ROUND(VLOOKUP(X248,角色属性总表!AG:AI,2,FALSE)/角色属性总表!$C$34,0)</f>
        <v>134</v>
      </c>
      <c r="C248">
        <f>ROUND(VLOOKUP(X248,角色属性总表!Y:AE,3,FALSE)/J248,0)</f>
        <v>51</v>
      </c>
      <c r="D248">
        <f>ROUND(VLOOKUP(X248,角色属性总表!AG:AI,3,FALSE)/角色属性总表!$C$35,0)</f>
        <v>140</v>
      </c>
      <c r="E248">
        <f t="shared" si="30"/>
        <v>420</v>
      </c>
      <c r="F248">
        <f t="shared" si="31"/>
        <v>22</v>
      </c>
      <c r="G248">
        <f t="shared" si="32"/>
        <v>8</v>
      </c>
      <c r="H248">
        <v>0</v>
      </c>
      <c r="I248">
        <f t="shared" si="37"/>
        <v>3</v>
      </c>
      <c r="J248">
        <f>VLOOKUP(AA248,角色间职业划分!P:AP,20,FALSE)</f>
        <v>9</v>
      </c>
      <c r="K248">
        <f>IF(X248=500,100,VLOOKUP(AA248,角色间职业划分!P:AP,22,FALSE))</f>
        <v>100</v>
      </c>
      <c r="L248">
        <f>IF(X248=500,K248,VLOOKUP(AA248,角色间职业划分!P:AP,23,FALSE))</f>
        <v>60</v>
      </c>
      <c r="M248">
        <f>VLOOKUP(AA248,角色间职业划分!P:AP,24,FALSE)</f>
        <v>0</v>
      </c>
      <c r="N248">
        <f>VLOOKUP(AA248,角色间职业划分!P:AP,14)*100</f>
        <v>95</v>
      </c>
      <c r="O248">
        <f>VLOOKUP(AA248,角色间职业划分!P:Z,9,FALSE)</f>
        <v>0</v>
      </c>
      <c r="P248">
        <f>VLOOKUP(AA248,角色间职业划分!P:AP,10,FALSE)</f>
        <v>0</v>
      </c>
      <c r="Q248">
        <f>VLOOKUP(AA248,角色间职业划分!P:AP,15,FALSE)</f>
        <v>0</v>
      </c>
      <c r="R248">
        <f>VLOOKUP(AA248,角色间职业划分!P:AP,16,FALSE)</f>
        <v>0</v>
      </c>
      <c r="S248">
        <f>VLOOKUP(AA248,角色间职业划分!P:AP,17,FALSE)</f>
        <v>0</v>
      </c>
      <c r="T248">
        <f>VLOOKUP(AA248,角色间职业划分!P:AP,18,FALSE)</f>
        <v>0</v>
      </c>
      <c r="U248">
        <f>VLOOKUP(AA248,角色间职业划分!P:AP,27,FALSE)</f>
        <v>0</v>
      </c>
      <c r="V248">
        <f t="shared" si="33"/>
        <v>4.9999999999999991</v>
      </c>
      <c r="W248">
        <f>VLOOKUP(AA248,角色间职业划分!P:Q,2,FALSE)</f>
        <v>6</v>
      </c>
      <c r="X248">
        <f t="shared" si="38"/>
        <v>42</v>
      </c>
      <c r="Y248">
        <f>INT(VLOOKUP(X248,角色属性总表!AG:AH,2,FALSE)*角色属性总表!$C$38)</f>
        <v>936</v>
      </c>
      <c r="AA248">
        <f t="shared" si="39"/>
        <v>3</v>
      </c>
      <c r="AB248">
        <f>VLOOKUP(X248,角色属性总表!AG:AI,2,FALSE)*VLOOKUP(角色等级属性!AA248,角色间职业划分!P:AG,13,FALSE)/角色间职业划分!$AB$9</f>
        <v>1050.9473684210525</v>
      </c>
      <c r="AC248">
        <f>VLOOKUP(X248,角色属性总表!AG:AI,3,FALSE)*VLOOKUP(AA248,角色间职业划分!P:AG,8,FALSE)/角色间职业划分!$W$9</f>
        <v>3042</v>
      </c>
      <c r="AD248">
        <f>VLOOKUP(AA248,角色间职业划分!P:AP,26,FALSE)</f>
        <v>0.4</v>
      </c>
      <c r="AE248">
        <f>VLOOKUP(X248,角色属性总表!I:Q,3,FALSE)</f>
        <v>419.32800000000003</v>
      </c>
      <c r="AF248">
        <f>VLOOKUP(AA248,角色间职业划分!P:AP,11,FALSE)</f>
        <v>0.35</v>
      </c>
      <c r="AG248">
        <f t="shared" si="34"/>
        <v>1824.568686758369</v>
      </c>
      <c r="AH248">
        <f t="shared" si="35"/>
        <v>420</v>
      </c>
      <c r="AJ248">
        <f t="shared" si="36"/>
        <v>1404.568686758369</v>
      </c>
      <c r="AK248">
        <v>244</v>
      </c>
    </row>
    <row r="249" spans="1:37" x14ac:dyDescent="0.15">
      <c r="A249">
        <v>245</v>
      </c>
      <c r="B249">
        <f>ROUND(VLOOKUP(X249,角色属性总表!AG:AI,2,FALSE)/角色属性总表!$C$34,0)</f>
        <v>136</v>
      </c>
      <c r="C249">
        <f>ROUND(VLOOKUP(X249,角色属性总表!Y:AE,3,FALSE)/J249,0)</f>
        <v>53</v>
      </c>
      <c r="D249">
        <f>ROUND(VLOOKUP(X249,角色属性总表!AG:AI,3,FALSE)/角色属性总表!$C$35,0)</f>
        <v>142</v>
      </c>
      <c r="E249">
        <f t="shared" si="30"/>
        <v>428</v>
      </c>
      <c r="F249">
        <f t="shared" si="31"/>
        <v>22</v>
      </c>
      <c r="G249">
        <f t="shared" si="32"/>
        <v>8</v>
      </c>
      <c r="H249">
        <v>0</v>
      </c>
      <c r="I249">
        <f t="shared" si="37"/>
        <v>3</v>
      </c>
      <c r="J249">
        <f>VLOOKUP(AA249,角色间职业划分!P:AP,20,FALSE)</f>
        <v>9</v>
      </c>
      <c r="K249">
        <f>IF(X249=500,100,VLOOKUP(AA249,角色间职业划分!P:AP,22,FALSE))</f>
        <v>100</v>
      </c>
      <c r="L249">
        <f>IF(X249=500,K249,VLOOKUP(AA249,角色间职业划分!P:AP,23,FALSE))</f>
        <v>60</v>
      </c>
      <c r="M249">
        <f>VLOOKUP(AA249,角色间职业划分!P:AP,24,FALSE)</f>
        <v>0</v>
      </c>
      <c r="N249">
        <f>VLOOKUP(AA249,角色间职业划分!P:AP,14)*100</f>
        <v>95</v>
      </c>
      <c r="O249">
        <f>VLOOKUP(AA249,角色间职业划分!P:Z,9,FALSE)</f>
        <v>0</v>
      </c>
      <c r="P249">
        <f>VLOOKUP(AA249,角色间职业划分!P:AP,10,FALSE)</f>
        <v>0</v>
      </c>
      <c r="Q249">
        <f>VLOOKUP(AA249,角色间职业划分!P:AP,15,FALSE)</f>
        <v>0</v>
      </c>
      <c r="R249">
        <f>VLOOKUP(AA249,角色间职业划分!P:AP,16,FALSE)</f>
        <v>0</v>
      </c>
      <c r="S249">
        <f>VLOOKUP(AA249,角色间职业划分!P:AP,17,FALSE)</f>
        <v>0</v>
      </c>
      <c r="T249">
        <f>VLOOKUP(AA249,角色间职业划分!P:AP,18,FALSE)</f>
        <v>0</v>
      </c>
      <c r="U249">
        <f>VLOOKUP(AA249,角色间职业划分!P:AP,27,FALSE)</f>
        <v>0</v>
      </c>
      <c r="V249">
        <f t="shared" si="33"/>
        <v>4.9999999999999991</v>
      </c>
      <c r="W249">
        <f>VLOOKUP(AA249,角色间职业划分!P:Q,2,FALSE)</f>
        <v>6</v>
      </c>
      <c r="X249">
        <f t="shared" si="38"/>
        <v>43</v>
      </c>
      <c r="Y249">
        <f>INT(VLOOKUP(X249,角色属性总表!AG:AH,2,FALSE)*角色属性总表!$C$38)</f>
        <v>954</v>
      </c>
      <c r="AA249">
        <f t="shared" si="39"/>
        <v>3</v>
      </c>
      <c r="AB249">
        <f>VLOOKUP(X249,角色属性总表!AG:AI,2,FALSE)*VLOOKUP(角色等级属性!AA249,角色间职业划分!P:AG,13,FALSE)/角色间职业划分!$AB$9</f>
        <v>1071.1578947368421</v>
      </c>
      <c r="AC249">
        <f>VLOOKUP(X249,角色属性总表!AG:AI,3,FALSE)*VLOOKUP(AA249,角色间职业划分!P:AG,8,FALSE)/角色间职业划分!$W$9</f>
        <v>3100.5</v>
      </c>
      <c r="AD249">
        <f>VLOOKUP(AA249,角色间职业划分!P:AP,26,FALSE)</f>
        <v>0.4</v>
      </c>
      <c r="AE249">
        <f>VLOOKUP(X249,角色属性总表!I:Q,3,FALSE)</f>
        <v>427.392</v>
      </c>
      <c r="AF249">
        <f>VLOOKUP(AA249,角色间职业划分!P:AP,11,FALSE)</f>
        <v>0.35</v>
      </c>
      <c r="AG249">
        <f t="shared" si="34"/>
        <v>1895.5323263735825</v>
      </c>
      <c r="AH249">
        <f t="shared" si="35"/>
        <v>426</v>
      </c>
      <c r="AJ249">
        <f t="shared" si="36"/>
        <v>1469.5323263735825</v>
      </c>
      <c r="AK249">
        <v>245</v>
      </c>
    </row>
    <row r="250" spans="1:37" x14ac:dyDescent="0.15">
      <c r="A250">
        <v>246</v>
      </c>
      <c r="B250">
        <f>ROUND(VLOOKUP(X250,角色属性总表!AG:AI,2,FALSE)/角色属性总表!$C$34,0)</f>
        <v>139</v>
      </c>
      <c r="C250">
        <f>ROUND(VLOOKUP(X250,角色属性总表!Y:AE,3,FALSE)/J250,0)</f>
        <v>55</v>
      </c>
      <c r="D250">
        <f>ROUND(VLOOKUP(X250,角色属性总表!AG:AI,3,FALSE)/角色属性总表!$C$35,0)</f>
        <v>145</v>
      </c>
      <c r="E250">
        <f t="shared" si="30"/>
        <v>436</v>
      </c>
      <c r="F250">
        <f t="shared" si="31"/>
        <v>22</v>
      </c>
      <c r="G250">
        <f t="shared" si="32"/>
        <v>8</v>
      </c>
      <c r="H250">
        <v>0</v>
      </c>
      <c r="I250">
        <f t="shared" si="37"/>
        <v>3</v>
      </c>
      <c r="J250">
        <f>VLOOKUP(AA250,角色间职业划分!P:AP,20,FALSE)</f>
        <v>9</v>
      </c>
      <c r="K250">
        <f>IF(X250=500,100,VLOOKUP(AA250,角色间职业划分!P:AP,22,FALSE))</f>
        <v>100</v>
      </c>
      <c r="L250">
        <f>IF(X250=500,K250,VLOOKUP(AA250,角色间职业划分!P:AP,23,FALSE))</f>
        <v>60</v>
      </c>
      <c r="M250">
        <f>VLOOKUP(AA250,角色间职业划分!P:AP,24,FALSE)</f>
        <v>0</v>
      </c>
      <c r="N250">
        <f>VLOOKUP(AA250,角色间职业划分!P:AP,14)*100</f>
        <v>95</v>
      </c>
      <c r="O250">
        <f>VLOOKUP(AA250,角色间职业划分!P:Z,9,FALSE)</f>
        <v>0</v>
      </c>
      <c r="P250">
        <f>VLOOKUP(AA250,角色间职业划分!P:AP,10,FALSE)</f>
        <v>0</v>
      </c>
      <c r="Q250">
        <f>VLOOKUP(AA250,角色间职业划分!P:AP,15,FALSE)</f>
        <v>0</v>
      </c>
      <c r="R250">
        <f>VLOOKUP(AA250,角色间职业划分!P:AP,16,FALSE)</f>
        <v>0</v>
      </c>
      <c r="S250">
        <f>VLOOKUP(AA250,角色间职业划分!P:AP,17,FALSE)</f>
        <v>0</v>
      </c>
      <c r="T250">
        <f>VLOOKUP(AA250,角色间职业划分!P:AP,18,FALSE)</f>
        <v>0</v>
      </c>
      <c r="U250">
        <f>VLOOKUP(AA250,角色间职业划分!P:AP,27,FALSE)</f>
        <v>0</v>
      </c>
      <c r="V250">
        <f t="shared" si="33"/>
        <v>4.9999999999999991</v>
      </c>
      <c r="W250">
        <f>VLOOKUP(AA250,角色间职业划分!P:Q,2,FALSE)</f>
        <v>6</v>
      </c>
      <c r="X250">
        <f t="shared" si="38"/>
        <v>44</v>
      </c>
      <c r="Y250">
        <f>INT(VLOOKUP(X250,角色属性总表!AG:AH,2,FALSE)*角色属性总表!$C$38)</f>
        <v>972</v>
      </c>
      <c r="AA250">
        <f t="shared" si="39"/>
        <v>3</v>
      </c>
      <c r="AB250">
        <f>VLOOKUP(X250,角色属性总表!AG:AI,2,FALSE)*VLOOKUP(角色等级属性!AA250,角色间职业划分!P:AG,13,FALSE)/角色间职业划分!$AB$9</f>
        <v>1091.3684210526317</v>
      </c>
      <c r="AC250">
        <f>VLOOKUP(X250,角色属性总表!AG:AI,3,FALSE)*VLOOKUP(AA250,角色间职业划分!P:AG,8,FALSE)/角色间职业划分!$W$9</f>
        <v>3159</v>
      </c>
      <c r="AD250">
        <f>VLOOKUP(AA250,角色间职业划分!P:AP,26,FALSE)</f>
        <v>0.4</v>
      </c>
      <c r="AE250">
        <f>VLOOKUP(X250,角色属性总表!I:Q,3,FALSE)</f>
        <v>435.45600000000002</v>
      </c>
      <c r="AF250">
        <f>VLOOKUP(AA250,角色间职业划分!P:AP,11,FALSE)</f>
        <v>0.35</v>
      </c>
      <c r="AG250">
        <f t="shared" si="34"/>
        <v>1967.6094339617719</v>
      </c>
      <c r="AH250">
        <f t="shared" si="35"/>
        <v>435</v>
      </c>
      <c r="AJ250">
        <f t="shared" si="36"/>
        <v>1532.6094339617719</v>
      </c>
      <c r="AK250">
        <v>246</v>
      </c>
    </row>
    <row r="251" spans="1:37" x14ac:dyDescent="0.15">
      <c r="A251">
        <v>247</v>
      </c>
      <c r="B251">
        <f>ROUND(VLOOKUP(X251,角色属性总表!AG:AI,2,FALSE)/角色属性总表!$C$34,0)</f>
        <v>141</v>
      </c>
      <c r="C251">
        <f>ROUND(VLOOKUP(X251,角色属性总表!Y:AE,3,FALSE)/J251,0)</f>
        <v>56</v>
      </c>
      <c r="D251">
        <f>ROUND(VLOOKUP(X251,角色属性总表!AG:AI,3,FALSE)/角色属性总表!$C$35,0)</f>
        <v>148</v>
      </c>
      <c r="E251">
        <f t="shared" si="30"/>
        <v>444</v>
      </c>
      <c r="F251">
        <f t="shared" si="31"/>
        <v>22</v>
      </c>
      <c r="G251">
        <f t="shared" si="32"/>
        <v>8</v>
      </c>
      <c r="H251">
        <v>0</v>
      </c>
      <c r="I251">
        <f t="shared" si="37"/>
        <v>3</v>
      </c>
      <c r="J251">
        <f>VLOOKUP(AA251,角色间职业划分!P:AP,20,FALSE)</f>
        <v>9</v>
      </c>
      <c r="K251">
        <f>IF(X251=500,100,VLOOKUP(AA251,角色间职业划分!P:AP,22,FALSE))</f>
        <v>100</v>
      </c>
      <c r="L251">
        <f>IF(X251=500,K251,VLOOKUP(AA251,角色间职业划分!P:AP,23,FALSE))</f>
        <v>60</v>
      </c>
      <c r="M251">
        <f>VLOOKUP(AA251,角色间职业划分!P:AP,24,FALSE)</f>
        <v>0</v>
      </c>
      <c r="N251">
        <f>VLOOKUP(AA251,角色间职业划分!P:AP,14)*100</f>
        <v>95</v>
      </c>
      <c r="O251">
        <f>VLOOKUP(AA251,角色间职业划分!P:Z,9,FALSE)</f>
        <v>0</v>
      </c>
      <c r="P251">
        <f>VLOOKUP(AA251,角色间职业划分!P:AP,10,FALSE)</f>
        <v>0</v>
      </c>
      <c r="Q251">
        <f>VLOOKUP(AA251,角色间职业划分!P:AP,15,FALSE)</f>
        <v>0</v>
      </c>
      <c r="R251">
        <f>VLOOKUP(AA251,角色间职业划分!P:AP,16,FALSE)</f>
        <v>0</v>
      </c>
      <c r="S251">
        <f>VLOOKUP(AA251,角色间职业划分!P:AP,17,FALSE)</f>
        <v>0</v>
      </c>
      <c r="T251">
        <f>VLOOKUP(AA251,角色间职业划分!P:AP,18,FALSE)</f>
        <v>0</v>
      </c>
      <c r="U251">
        <f>VLOOKUP(AA251,角色间职业划分!P:AP,27,FALSE)</f>
        <v>0</v>
      </c>
      <c r="V251">
        <f t="shared" si="33"/>
        <v>4.9999999999999991</v>
      </c>
      <c r="W251">
        <f>VLOOKUP(AA251,角色间职业划分!P:Q,2,FALSE)</f>
        <v>6</v>
      </c>
      <c r="X251">
        <f t="shared" si="38"/>
        <v>45</v>
      </c>
      <c r="Y251">
        <f>INT(VLOOKUP(X251,角色属性总表!AG:AH,2,FALSE)*角色属性总表!$C$38)</f>
        <v>990</v>
      </c>
      <c r="AA251">
        <f t="shared" si="39"/>
        <v>3</v>
      </c>
      <c r="AB251">
        <f>VLOOKUP(X251,角色属性总表!AG:AI,2,FALSE)*VLOOKUP(角色等级属性!AA251,角色间职业划分!P:AG,13,FALSE)/角色间职业划分!$AB$9</f>
        <v>1111.578947368421</v>
      </c>
      <c r="AC251">
        <f>VLOOKUP(X251,角色属性总表!AG:AI,3,FALSE)*VLOOKUP(AA251,角色间职业划分!P:AG,8,FALSE)/角色间职业划分!$W$9</f>
        <v>3217.5</v>
      </c>
      <c r="AD251">
        <f>VLOOKUP(AA251,角色间职业划分!P:AP,26,FALSE)</f>
        <v>0.4</v>
      </c>
      <c r="AE251">
        <f>VLOOKUP(X251,角色属性总表!I:Q,3,FALSE)</f>
        <v>443.52</v>
      </c>
      <c r="AF251">
        <f>VLOOKUP(AA251,角色间职业划分!P:AP,11,FALSE)</f>
        <v>0.35</v>
      </c>
      <c r="AG251">
        <f t="shared" si="34"/>
        <v>2040.7957848851972</v>
      </c>
      <c r="AH251">
        <f t="shared" si="35"/>
        <v>444</v>
      </c>
      <c r="AJ251">
        <f t="shared" si="36"/>
        <v>1596.7957848851972</v>
      </c>
      <c r="AK251">
        <v>247</v>
      </c>
    </row>
    <row r="252" spans="1:37" x14ac:dyDescent="0.15">
      <c r="A252">
        <v>248</v>
      </c>
      <c r="B252">
        <f>ROUND(VLOOKUP(X252,角色属性总表!AG:AI,2,FALSE)/角色属性总表!$C$34,0)</f>
        <v>144</v>
      </c>
      <c r="C252">
        <f>ROUND(VLOOKUP(X252,角色属性总表!Y:AE,3,FALSE)/J252,0)</f>
        <v>58</v>
      </c>
      <c r="D252">
        <f>ROUND(VLOOKUP(X252,角色属性总表!AG:AI,3,FALSE)/角色属性总表!$C$35,0)</f>
        <v>151</v>
      </c>
      <c r="E252">
        <f t="shared" si="30"/>
        <v>452</v>
      </c>
      <c r="F252">
        <f t="shared" si="31"/>
        <v>22</v>
      </c>
      <c r="G252">
        <f t="shared" si="32"/>
        <v>8</v>
      </c>
      <c r="H252">
        <v>0</v>
      </c>
      <c r="I252">
        <f t="shared" si="37"/>
        <v>3</v>
      </c>
      <c r="J252">
        <f>VLOOKUP(AA252,角色间职业划分!P:AP,20,FALSE)</f>
        <v>9</v>
      </c>
      <c r="K252">
        <f>IF(X252=500,100,VLOOKUP(AA252,角色间职业划分!P:AP,22,FALSE))</f>
        <v>100</v>
      </c>
      <c r="L252">
        <f>IF(X252=500,K252,VLOOKUP(AA252,角色间职业划分!P:AP,23,FALSE))</f>
        <v>60</v>
      </c>
      <c r="M252">
        <f>VLOOKUP(AA252,角色间职业划分!P:AP,24,FALSE)</f>
        <v>0</v>
      </c>
      <c r="N252">
        <f>VLOOKUP(AA252,角色间职业划分!P:AP,14)*100</f>
        <v>95</v>
      </c>
      <c r="O252">
        <f>VLOOKUP(AA252,角色间职业划分!P:Z,9,FALSE)</f>
        <v>0</v>
      </c>
      <c r="P252">
        <f>VLOOKUP(AA252,角色间职业划分!P:AP,10,FALSE)</f>
        <v>0</v>
      </c>
      <c r="Q252">
        <f>VLOOKUP(AA252,角色间职业划分!P:AP,15,FALSE)</f>
        <v>0</v>
      </c>
      <c r="R252">
        <f>VLOOKUP(AA252,角色间职业划分!P:AP,16,FALSE)</f>
        <v>0</v>
      </c>
      <c r="S252">
        <f>VLOOKUP(AA252,角色间职业划分!P:AP,17,FALSE)</f>
        <v>0</v>
      </c>
      <c r="T252">
        <f>VLOOKUP(AA252,角色间职业划分!P:AP,18,FALSE)</f>
        <v>0</v>
      </c>
      <c r="U252">
        <f>VLOOKUP(AA252,角色间职业划分!P:AP,27,FALSE)</f>
        <v>0</v>
      </c>
      <c r="V252">
        <f t="shared" si="33"/>
        <v>4.9999999999999991</v>
      </c>
      <c r="W252">
        <f>VLOOKUP(AA252,角色间职业划分!P:Q,2,FALSE)</f>
        <v>6</v>
      </c>
      <c r="X252">
        <f t="shared" si="38"/>
        <v>46</v>
      </c>
      <c r="Y252">
        <f>INT(VLOOKUP(X252,角色属性总表!AG:AH,2,FALSE)*角色属性总表!$C$38)</f>
        <v>1008</v>
      </c>
      <c r="AA252">
        <f t="shared" si="39"/>
        <v>3</v>
      </c>
      <c r="AB252">
        <f>VLOOKUP(X252,角色属性总表!AG:AI,2,FALSE)*VLOOKUP(角色等级属性!AA252,角色间职业划分!P:AG,13,FALSE)/角色间职业划分!$AB$9</f>
        <v>1131.7894736842104</v>
      </c>
      <c r="AC252">
        <f>VLOOKUP(X252,角色属性总表!AG:AI,3,FALSE)*VLOOKUP(AA252,角色间职业划分!P:AG,8,FALSE)/角色间职业划分!$W$9</f>
        <v>3276</v>
      </c>
      <c r="AD252">
        <f>VLOOKUP(AA252,角色间职业划分!P:AP,26,FALSE)</f>
        <v>0.4</v>
      </c>
      <c r="AE252">
        <f>VLOOKUP(X252,角色属性总表!I:Q,3,FALSE)</f>
        <v>451.58399999999995</v>
      </c>
      <c r="AF252">
        <f>VLOOKUP(AA252,角色间职业划分!P:AP,11,FALSE)</f>
        <v>0.35</v>
      </c>
      <c r="AG252">
        <f t="shared" si="34"/>
        <v>2115.0873855709538</v>
      </c>
      <c r="AH252">
        <f t="shared" si="35"/>
        <v>453</v>
      </c>
      <c r="AJ252">
        <f t="shared" si="36"/>
        <v>1662.0873855709538</v>
      </c>
      <c r="AK252">
        <v>248</v>
      </c>
    </row>
    <row r="253" spans="1:37" x14ac:dyDescent="0.15">
      <c r="A253">
        <v>249</v>
      </c>
      <c r="B253">
        <f>ROUND(VLOOKUP(X253,角色属性总表!AG:AI,2,FALSE)/角色属性总表!$C$34,0)</f>
        <v>147</v>
      </c>
      <c r="C253">
        <f>ROUND(VLOOKUP(X253,角色属性总表!Y:AE,3,FALSE)/J253,0)</f>
        <v>60</v>
      </c>
      <c r="D253">
        <f>ROUND(VLOOKUP(X253,角色属性总表!AG:AI,3,FALSE)/角色属性总表!$C$35,0)</f>
        <v>153</v>
      </c>
      <c r="E253">
        <f t="shared" si="30"/>
        <v>460</v>
      </c>
      <c r="F253">
        <f t="shared" si="31"/>
        <v>22</v>
      </c>
      <c r="G253">
        <f t="shared" si="32"/>
        <v>8</v>
      </c>
      <c r="H253">
        <v>0</v>
      </c>
      <c r="I253">
        <f t="shared" si="37"/>
        <v>3</v>
      </c>
      <c r="J253">
        <f>VLOOKUP(AA253,角色间职业划分!P:AP,20,FALSE)</f>
        <v>9</v>
      </c>
      <c r="K253">
        <f>IF(X253=500,100,VLOOKUP(AA253,角色间职业划分!P:AP,22,FALSE))</f>
        <v>100</v>
      </c>
      <c r="L253">
        <f>IF(X253=500,K253,VLOOKUP(AA253,角色间职业划分!P:AP,23,FALSE))</f>
        <v>60</v>
      </c>
      <c r="M253">
        <f>VLOOKUP(AA253,角色间职业划分!P:AP,24,FALSE)</f>
        <v>0</v>
      </c>
      <c r="N253">
        <f>VLOOKUP(AA253,角色间职业划分!P:AP,14)*100</f>
        <v>95</v>
      </c>
      <c r="O253">
        <f>VLOOKUP(AA253,角色间职业划分!P:Z,9,FALSE)</f>
        <v>0</v>
      </c>
      <c r="P253">
        <f>VLOOKUP(AA253,角色间职业划分!P:AP,10,FALSE)</f>
        <v>0</v>
      </c>
      <c r="Q253">
        <f>VLOOKUP(AA253,角色间职业划分!P:AP,15,FALSE)</f>
        <v>0</v>
      </c>
      <c r="R253">
        <f>VLOOKUP(AA253,角色间职业划分!P:AP,16,FALSE)</f>
        <v>0</v>
      </c>
      <c r="S253">
        <f>VLOOKUP(AA253,角色间职业划分!P:AP,17,FALSE)</f>
        <v>0</v>
      </c>
      <c r="T253">
        <f>VLOOKUP(AA253,角色间职业划分!P:AP,18,FALSE)</f>
        <v>0</v>
      </c>
      <c r="U253">
        <f>VLOOKUP(AA253,角色间职业划分!P:AP,27,FALSE)</f>
        <v>0</v>
      </c>
      <c r="V253">
        <f t="shared" si="33"/>
        <v>4.9999999999999991</v>
      </c>
      <c r="W253">
        <f>VLOOKUP(AA253,角色间职业划分!P:Q,2,FALSE)</f>
        <v>6</v>
      </c>
      <c r="X253">
        <f t="shared" si="38"/>
        <v>47</v>
      </c>
      <c r="Y253">
        <f>INT(VLOOKUP(X253,角色属性总表!AG:AH,2,FALSE)*角色属性总表!$C$38)</f>
        <v>1026</v>
      </c>
      <c r="AA253">
        <f t="shared" si="39"/>
        <v>3</v>
      </c>
      <c r="AB253">
        <f>VLOOKUP(X253,角色属性总表!AG:AI,2,FALSE)*VLOOKUP(角色等级属性!AA253,角色间职业划分!P:AG,13,FALSE)/角色间职业划分!$AB$9</f>
        <v>1152</v>
      </c>
      <c r="AC253">
        <f>VLOOKUP(X253,角色属性总表!AG:AI,3,FALSE)*VLOOKUP(AA253,角色间职业划分!P:AG,8,FALSE)/角色间职业划分!$W$9</f>
        <v>3334.5</v>
      </c>
      <c r="AD253">
        <f>VLOOKUP(AA253,角色间职业划分!P:AP,26,FALSE)</f>
        <v>0.4</v>
      </c>
      <c r="AE253">
        <f>VLOOKUP(X253,角色属性总表!I:Q,3,FALSE)</f>
        <v>459.64800000000002</v>
      </c>
      <c r="AF253">
        <f>VLOOKUP(AA253,角色间职业划分!P:AP,11,FALSE)</f>
        <v>0.35</v>
      </c>
      <c r="AG253">
        <f t="shared" si="34"/>
        <v>2190.4804610857104</v>
      </c>
      <c r="AH253">
        <f t="shared" si="35"/>
        <v>459</v>
      </c>
      <c r="AJ253">
        <f t="shared" si="36"/>
        <v>1731.4804610857104</v>
      </c>
      <c r="AK253">
        <v>249</v>
      </c>
    </row>
    <row r="254" spans="1:37" x14ac:dyDescent="0.15">
      <c r="A254">
        <v>250</v>
      </c>
      <c r="B254">
        <f>ROUND(VLOOKUP(X254,角色属性总表!AG:AI,2,FALSE)/角色属性总表!$C$34,0)</f>
        <v>149</v>
      </c>
      <c r="C254">
        <f>ROUND(VLOOKUP(X254,角色属性总表!Y:AE,3,FALSE)/J254,0)</f>
        <v>62</v>
      </c>
      <c r="D254">
        <f>ROUND(VLOOKUP(X254,角色属性总表!AG:AI,3,FALSE)/角色属性总表!$C$35,0)</f>
        <v>156</v>
      </c>
      <c r="E254">
        <f t="shared" si="30"/>
        <v>468</v>
      </c>
      <c r="F254">
        <f t="shared" si="31"/>
        <v>22</v>
      </c>
      <c r="G254">
        <f t="shared" si="32"/>
        <v>8</v>
      </c>
      <c r="H254">
        <v>0</v>
      </c>
      <c r="I254">
        <f t="shared" si="37"/>
        <v>3</v>
      </c>
      <c r="J254">
        <f>VLOOKUP(AA254,角色间职业划分!P:AP,20,FALSE)</f>
        <v>9</v>
      </c>
      <c r="K254">
        <f>IF(X254=500,100,VLOOKUP(AA254,角色间职业划分!P:AP,22,FALSE))</f>
        <v>100</v>
      </c>
      <c r="L254">
        <f>IF(X254=500,K254,VLOOKUP(AA254,角色间职业划分!P:AP,23,FALSE))</f>
        <v>60</v>
      </c>
      <c r="M254">
        <f>VLOOKUP(AA254,角色间职业划分!P:AP,24,FALSE)</f>
        <v>0</v>
      </c>
      <c r="N254">
        <f>VLOOKUP(AA254,角色间职业划分!P:AP,14)*100</f>
        <v>95</v>
      </c>
      <c r="O254">
        <f>VLOOKUP(AA254,角色间职业划分!P:Z,9,FALSE)</f>
        <v>0</v>
      </c>
      <c r="P254">
        <f>VLOOKUP(AA254,角色间职业划分!P:AP,10,FALSE)</f>
        <v>0</v>
      </c>
      <c r="Q254">
        <f>VLOOKUP(AA254,角色间职业划分!P:AP,15,FALSE)</f>
        <v>0</v>
      </c>
      <c r="R254">
        <f>VLOOKUP(AA254,角色间职业划分!P:AP,16,FALSE)</f>
        <v>0</v>
      </c>
      <c r="S254">
        <f>VLOOKUP(AA254,角色间职业划分!P:AP,17,FALSE)</f>
        <v>0</v>
      </c>
      <c r="T254">
        <f>VLOOKUP(AA254,角色间职业划分!P:AP,18,FALSE)</f>
        <v>0</v>
      </c>
      <c r="U254">
        <f>VLOOKUP(AA254,角色间职业划分!P:AP,27,FALSE)</f>
        <v>0</v>
      </c>
      <c r="V254">
        <f t="shared" si="33"/>
        <v>4.9999999999999991</v>
      </c>
      <c r="W254">
        <f>VLOOKUP(AA254,角色间职业划分!P:Q,2,FALSE)</f>
        <v>6</v>
      </c>
      <c r="X254">
        <f t="shared" si="38"/>
        <v>48</v>
      </c>
      <c r="Y254">
        <f>INT(VLOOKUP(X254,角色属性总表!AG:AH,2,FALSE)*角色属性总表!$C$38)</f>
        <v>1044</v>
      </c>
      <c r="AA254">
        <f t="shared" si="39"/>
        <v>3</v>
      </c>
      <c r="AB254">
        <f>VLOOKUP(X254,角色属性总表!AG:AI,2,FALSE)*VLOOKUP(角色等级属性!AA254,角色间职业划分!P:AG,13,FALSE)/角色间职业划分!$AB$9</f>
        <v>1172.2105263157896</v>
      </c>
      <c r="AC254">
        <f>VLOOKUP(X254,角色属性总表!AG:AI,3,FALSE)*VLOOKUP(AA254,角色间职业划分!P:AG,8,FALSE)/角色间职业划分!$W$9</f>
        <v>3393</v>
      </c>
      <c r="AD254">
        <f>VLOOKUP(AA254,角色间职业划分!P:AP,26,FALSE)</f>
        <v>0.4</v>
      </c>
      <c r="AE254">
        <f>VLOOKUP(X254,角色属性总表!I:Q,3,FALSE)</f>
        <v>467.71199999999999</v>
      </c>
      <c r="AF254">
        <f>VLOOKUP(AA254,角色间职业划分!P:AP,11,FALSE)</f>
        <v>0.35</v>
      </c>
      <c r="AG254">
        <f t="shared" si="34"/>
        <v>2266.9714436532308</v>
      </c>
      <c r="AH254">
        <f t="shared" si="35"/>
        <v>468</v>
      </c>
      <c r="AJ254">
        <f t="shared" si="36"/>
        <v>1798.9714436532308</v>
      </c>
      <c r="AK254">
        <v>250</v>
      </c>
    </row>
    <row r="255" spans="1:37" x14ac:dyDescent="0.15">
      <c r="A255">
        <v>251</v>
      </c>
      <c r="B255">
        <f>ROUND(VLOOKUP(X255,角色属性总表!AG:AI,2,FALSE)/角色属性总表!$C$34,0)</f>
        <v>152</v>
      </c>
      <c r="C255">
        <f>ROUND(VLOOKUP(X255,角色属性总表!Y:AE,3,FALSE)/J255,0)</f>
        <v>64</v>
      </c>
      <c r="D255">
        <f>ROUND(VLOOKUP(X255,角色属性总表!AG:AI,3,FALSE)/角色属性总表!$C$35,0)</f>
        <v>159</v>
      </c>
      <c r="E255">
        <f t="shared" si="30"/>
        <v>476</v>
      </c>
      <c r="F255">
        <f t="shared" si="31"/>
        <v>22</v>
      </c>
      <c r="G255">
        <f t="shared" si="32"/>
        <v>8</v>
      </c>
      <c r="H255">
        <v>0</v>
      </c>
      <c r="I255">
        <f t="shared" si="37"/>
        <v>3</v>
      </c>
      <c r="J255">
        <f>VLOOKUP(AA255,角色间职业划分!P:AP,20,FALSE)</f>
        <v>9</v>
      </c>
      <c r="K255">
        <f>IF(X255=500,100,VLOOKUP(AA255,角色间职业划分!P:AP,22,FALSE))</f>
        <v>100</v>
      </c>
      <c r="L255">
        <f>IF(X255=500,K255,VLOOKUP(AA255,角色间职业划分!P:AP,23,FALSE))</f>
        <v>60</v>
      </c>
      <c r="M255">
        <f>VLOOKUP(AA255,角色间职业划分!P:AP,24,FALSE)</f>
        <v>0</v>
      </c>
      <c r="N255">
        <f>VLOOKUP(AA255,角色间职业划分!P:AP,14)*100</f>
        <v>95</v>
      </c>
      <c r="O255">
        <f>VLOOKUP(AA255,角色间职业划分!P:Z,9,FALSE)</f>
        <v>0</v>
      </c>
      <c r="P255">
        <f>VLOOKUP(AA255,角色间职业划分!P:AP,10,FALSE)</f>
        <v>0</v>
      </c>
      <c r="Q255">
        <f>VLOOKUP(AA255,角色间职业划分!P:AP,15,FALSE)</f>
        <v>0</v>
      </c>
      <c r="R255">
        <f>VLOOKUP(AA255,角色间职业划分!P:AP,16,FALSE)</f>
        <v>0</v>
      </c>
      <c r="S255">
        <f>VLOOKUP(AA255,角色间职业划分!P:AP,17,FALSE)</f>
        <v>0</v>
      </c>
      <c r="T255">
        <f>VLOOKUP(AA255,角色间职业划分!P:AP,18,FALSE)</f>
        <v>0</v>
      </c>
      <c r="U255">
        <f>VLOOKUP(AA255,角色间职业划分!P:AP,27,FALSE)</f>
        <v>0</v>
      </c>
      <c r="V255">
        <f t="shared" si="33"/>
        <v>4.9999999999999991</v>
      </c>
      <c r="W255">
        <f>VLOOKUP(AA255,角色间职业划分!P:Q,2,FALSE)</f>
        <v>6</v>
      </c>
      <c r="X255">
        <f t="shared" si="38"/>
        <v>49</v>
      </c>
      <c r="Y255">
        <f>INT(VLOOKUP(X255,角色属性总表!AG:AH,2,FALSE)*角色属性总表!$C$38)</f>
        <v>1062</v>
      </c>
      <c r="AA255">
        <f t="shared" si="39"/>
        <v>3</v>
      </c>
      <c r="AB255">
        <f>VLOOKUP(X255,角色属性总表!AG:AI,2,FALSE)*VLOOKUP(角色等级属性!AA255,角色间职业划分!P:AG,13,FALSE)/角色间职业划分!$AB$9</f>
        <v>1192.421052631579</v>
      </c>
      <c r="AC255">
        <f>VLOOKUP(X255,角色属性总表!AG:AI,3,FALSE)*VLOOKUP(AA255,角色间职业划分!P:AG,8,FALSE)/角色间职业划分!$W$9</f>
        <v>3451.5</v>
      </c>
      <c r="AD255">
        <f>VLOOKUP(AA255,角色间职业划分!P:AP,26,FALSE)</f>
        <v>0.4</v>
      </c>
      <c r="AE255">
        <f>VLOOKUP(X255,角色属性总表!I:Q,3,FALSE)</f>
        <v>475.77600000000007</v>
      </c>
      <c r="AF255">
        <f>VLOOKUP(AA255,角色间职业划分!P:AP,11,FALSE)</f>
        <v>0.35</v>
      </c>
      <c r="AG255">
        <f t="shared" si="34"/>
        <v>2344.5569620253164</v>
      </c>
      <c r="AH255">
        <f t="shared" si="35"/>
        <v>477</v>
      </c>
      <c r="AJ255">
        <f t="shared" si="36"/>
        <v>1867.5569620253164</v>
      </c>
      <c r="AK255">
        <v>251</v>
      </c>
    </row>
    <row r="256" spans="1:37" x14ac:dyDescent="0.15">
      <c r="A256">
        <v>252</v>
      </c>
      <c r="B256">
        <f>ROUND(VLOOKUP(X256,角色属性总表!AG:AI,2,FALSE)/角色属性总表!$C$34,0)</f>
        <v>154</v>
      </c>
      <c r="C256">
        <f>ROUND(VLOOKUP(X256,角色属性总表!Y:AE,3,FALSE)/J256,0)</f>
        <v>65</v>
      </c>
      <c r="D256">
        <f>ROUND(VLOOKUP(X256,角色属性总表!AG:AI,3,FALSE)/角色属性总表!$C$35,0)</f>
        <v>161</v>
      </c>
      <c r="E256">
        <f t="shared" si="30"/>
        <v>485</v>
      </c>
      <c r="F256">
        <f t="shared" si="31"/>
        <v>22</v>
      </c>
      <c r="G256">
        <f t="shared" si="32"/>
        <v>8</v>
      </c>
      <c r="H256">
        <v>0</v>
      </c>
      <c r="I256">
        <f t="shared" si="37"/>
        <v>3</v>
      </c>
      <c r="J256">
        <f>VLOOKUP(AA256,角色间职业划分!P:AP,20,FALSE)</f>
        <v>9</v>
      </c>
      <c r="K256">
        <f>IF(X256=500,100,VLOOKUP(AA256,角色间职业划分!P:AP,22,FALSE))</f>
        <v>100</v>
      </c>
      <c r="L256">
        <f>IF(X256=500,K256,VLOOKUP(AA256,角色间职业划分!P:AP,23,FALSE))</f>
        <v>60</v>
      </c>
      <c r="M256">
        <f>VLOOKUP(AA256,角色间职业划分!P:AP,24,FALSE)</f>
        <v>0</v>
      </c>
      <c r="N256">
        <f>VLOOKUP(AA256,角色间职业划分!P:AP,14)*100</f>
        <v>95</v>
      </c>
      <c r="O256">
        <f>VLOOKUP(AA256,角色间职业划分!P:Z,9,FALSE)</f>
        <v>0</v>
      </c>
      <c r="P256">
        <f>VLOOKUP(AA256,角色间职业划分!P:AP,10,FALSE)</f>
        <v>0</v>
      </c>
      <c r="Q256">
        <f>VLOOKUP(AA256,角色间职业划分!P:AP,15,FALSE)</f>
        <v>0</v>
      </c>
      <c r="R256">
        <f>VLOOKUP(AA256,角色间职业划分!P:AP,16,FALSE)</f>
        <v>0</v>
      </c>
      <c r="S256">
        <f>VLOOKUP(AA256,角色间职业划分!P:AP,17,FALSE)</f>
        <v>0</v>
      </c>
      <c r="T256">
        <f>VLOOKUP(AA256,角色间职业划分!P:AP,18,FALSE)</f>
        <v>0</v>
      </c>
      <c r="U256">
        <f>VLOOKUP(AA256,角色间职业划分!P:AP,27,FALSE)</f>
        <v>0</v>
      </c>
      <c r="V256">
        <f t="shared" si="33"/>
        <v>4.9999999999999991</v>
      </c>
      <c r="W256">
        <f>VLOOKUP(AA256,角色间职业划分!P:Q,2,FALSE)</f>
        <v>6</v>
      </c>
      <c r="X256">
        <f t="shared" si="38"/>
        <v>50</v>
      </c>
      <c r="Y256">
        <f>INT(VLOOKUP(X256,角色属性总表!AG:AH,2,FALSE)*角色属性总表!$C$38)</f>
        <v>1080</v>
      </c>
      <c r="AA256">
        <f t="shared" si="39"/>
        <v>3</v>
      </c>
      <c r="AB256">
        <f>VLOOKUP(X256,角色属性总表!AG:AI,2,FALSE)*VLOOKUP(角色等级属性!AA256,角色间职业划分!P:AG,13,FALSE)/角色间职业划分!$AB$9</f>
        <v>1212.6315789473686</v>
      </c>
      <c r="AC256">
        <f>VLOOKUP(X256,角色属性总表!AG:AI,3,FALSE)*VLOOKUP(AA256,角色间职业划分!P:AG,8,FALSE)/角色间职业划分!$W$9</f>
        <v>3510</v>
      </c>
      <c r="AD256">
        <f>VLOOKUP(AA256,角色间职业划分!P:AP,26,FALSE)</f>
        <v>0.4</v>
      </c>
      <c r="AE256">
        <f>VLOOKUP(X256,角色属性总表!I:Q,3,FALSE)</f>
        <v>483.84000000000003</v>
      </c>
      <c r="AF256">
        <f>VLOOKUP(AA256,角色间职业划分!P:AP,11,FALSE)</f>
        <v>0.35</v>
      </c>
      <c r="AG256">
        <f t="shared" si="34"/>
        <v>2423.2338316268883</v>
      </c>
      <c r="AH256">
        <f t="shared" si="35"/>
        <v>483</v>
      </c>
      <c r="AJ256">
        <f t="shared" si="36"/>
        <v>1940.2338316268883</v>
      </c>
      <c r="AK256">
        <v>252</v>
      </c>
    </row>
    <row r="257" spans="1:37" x14ac:dyDescent="0.15">
      <c r="A257">
        <v>253</v>
      </c>
      <c r="B257">
        <f>ROUND(VLOOKUP(X257,角色属性总表!AG:AI,2,FALSE)/角色属性总表!$C$34,0)</f>
        <v>157</v>
      </c>
      <c r="C257">
        <f>ROUND(VLOOKUP(X257,角色属性总表!Y:AE,3,FALSE)/J257,0)</f>
        <v>67</v>
      </c>
      <c r="D257">
        <f>ROUND(VLOOKUP(X257,角色属性总表!AG:AI,3,FALSE)/角色属性总表!$C$35,0)</f>
        <v>164</v>
      </c>
      <c r="E257">
        <f t="shared" si="30"/>
        <v>493</v>
      </c>
      <c r="F257">
        <f t="shared" si="31"/>
        <v>22</v>
      </c>
      <c r="G257">
        <f t="shared" si="32"/>
        <v>8</v>
      </c>
      <c r="H257">
        <v>0</v>
      </c>
      <c r="I257">
        <f t="shared" si="37"/>
        <v>3</v>
      </c>
      <c r="J257">
        <f>VLOOKUP(AA257,角色间职业划分!P:AP,20,FALSE)</f>
        <v>9</v>
      </c>
      <c r="K257">
        <f>IF(X257=500,100,VLOOKUP(AA257,角色间职业划分!P:AP,22,FALSE))</f>
        <v>100</v>
      </c>
      <c r="L257">
        <f>IF(X257=500,K257,VLOOKUP(AA257,角色间职业划分!P:AP,23,FALSE))</f>
        <v>60</v>
      </c>
      <c r="M257">
        <f>VLOOKUP(AA257,角色间职业划分!P:AP,24,FALSE)</f>
        <v>0</v>
      </c>
      <c r="N257">
        <f>VLOOKUP(AA257,角色间职业划分!P:AP,14)*100</f>
        <v>95</v>
      </c>
      <c r="O257">
        <f>VLOOKUP(AA257,角色间职业划分!P:Z,9,FALSE)</f>
        <v>0</v>
      </c>
      <c r="P257">
        <f>VLOOKUP(AA257,角色间职业划分!P:AP,10,FALSE)</f>
        <v>0</v>
      </c>
      <c r="Q257">
        <f>VLOOKUP(AA257,角色间职业划分!P:AP,15,FALSE)</f>
        <v>0</v>
      </c>
      <c r="R257">
        <f>VLOOKUP(AA257,角色间职业划分!P:AP,16,FALSE)</f>
        <v>0</v>
      </c>
      <c r="S257">
        <f>VLOOKUP(AA257,角色间职业划分!P:AP,17,FALSE)</f>
        <v>0</v>
      </c>
      <c r="T257">
        <f>VLOOKUP(AA257,角色间职业划分!P:AP,18,FALSE)</f>
        <v>0</v>
      </c>
      <c r="U257">
        <f>VLOOKUP(AA257,角色间职业划分!P:AP,27,FALSE)</f>
        <v>0</v>
      </c>
      <c r="V257">
        <f t="shared" si="33"/>
        <v>4.9999999999999991</v>
      </c>
      <c r="W257">
        <f>VLOOKUP(AA257,角色间职业划分!P:Q,2,FALSE)</f>
        <v>6</v>
      </c>
      <c r="X257">
        <f t="shared" si="38"/>
        <v>51</v>
      </c>
      <c r="Y257">
        <f>INT(VLOOKUP(X257,角色属性总表!AG:AH,2,FALSE)*角色属性总表!$C$38)</f>
        <v>1098</v>
      </c>
      <c r="AA257">
        <f t="shared" si="39"/>
        <v>3</v>
      </c>
      <c r="AB257">
        <f>VLOOKUP(X257,角色属性总表!AG:AI,2,FALSE)*VLOOKUP(角色等级属性!AA257,角色间职业划分!P:AG,13,FALSE)/角色间职业划分!$AB$9</f>
        <v>1232.8421052631579</v>
      </c>
      <c r="AC257">
        <f>VLOOKUP(X257,角色属性总表!AG:AI,3,FALSE)*VLOOKUP(AA257,角色间职业划分!P:AG,8,FALSE)/角色间职业划分!$W$9</f>
        <v>3568.5</v>
      </c>
      <c r="AD257">
        <f>VLOOKUP(AA257,角色间职业划分!P:AP,26,FALSE)</f>
        <v>0.4</v>
      </c>
      <c r="AE257">
        <f>VLOOKUP(X257,角色属性总表!I:Q,3,FALSE)</f>
        <v>491.904</v>
      </c>
      <c r="AF257">
        <f>VLOOKUP(AA257,角色间职业划分!P:AP,11,FALSE)</f>
        <v>0.35</v>
      </c>
      <c r="AG257">
        <f t="shared" si="34"/>
        <v>2502.9990454047806</v>
      </c>
      <c r="AH257">
        <f t="shared" si="35"/>
        <v>492</v>
      </c>
      <c r="AJ257">
        <f t="shared" si="36"/>
        <v>2010.9990454047806</v>
      </c>
      <c r="AK257">
        <v>253</v>
      </c>
    </row>
    <row r="258" spans="1:37" x14ac:dyDescent="0.15">
      <c r="A258">
        <v>254</v>
      </c>
      <c r="B258">
        <f>ROUND(VLOOKUP(X258,角色属性总表!AG:AI,2,FALSE)/角色属性总表!$C$34,0)</f>
        <v>159</v>
      </c>
      <c r="C258">
        <f>ROUND(VLOOKUP(X258,角色属性总表!Y:AE,3,FALSE)/J258,0)</f>
        <v>69</v>
      </c>
      <c r="D258">
        <f>ROUND(VLOOKUP(X258,角色属性总表!AG:AI,3,FALSE)/角色属性总表!$C$35,0)</f>
        <v>167</v>
      </c>
      <c r="E258">
        <f t="shared" si="30"/>
        <v>501</v>
      </c>
      <c r="F258">
        <f t="shared" si="31"/>
        <v>22</v>
      </c>
      <c r="G258">
        <f t="shared" si="32"/>
        <v>8</v>
      </c>
      <c r="H258">
        <v>0</v>
      </c>
      <c r="I258">
        <f t="shared" si="37"/>
        <v>3</v>
      </c>
      <c r="J258">
        <f>VLOOKUP(AA258,角色间职业划分!P:AP,20,FALSE)</f>
        <v>9</v>
      </c>
      <c r="K258">
        <f>IF(X258=500,100,VLOOKUP(AA258,角色间职业划分!P:AP,22,FALSE))</f>
        <v>100</v>
      </c>
      <c r="L258">
        <f>IF(X258=500,K258,VLOOKUP(AA258,角色间职业划分!P:AP,23,FALSE))</f>
        <v>60</v>
      </c>
      <c r="M258">
        <f>VLOOKUP(AA258,角色间职业划分!P:AP,24,FALSE)</f>
        <v>0</v>
      </c>
      <c r="N258">
        <f>VLOOKUP(AA258,角色间职业划分!P:AP,14)*100</f>
        <v>95</v>
      </c>
      <c r="O258">
        <f>VLOOKUP(AA258,角色间职业划分!P:Z,9,FALSE)</f>
        <v>0</v>
      </c>
      <c r="P258">
        <f>VLOOKUP(AA258,角色间职业划分!P:AP,10,FALSE)</f>
        <v>0</v>
      </c>
      <c r="Q258">
        <f>VLOOKUP(AA258,角色间职业划分!P:AP,15,FALSE)</f>
        <v>0</v>
      </c>
      <c r="R258">
        <f>VLOOKUP(AA258,角色间职业划分!P:AP,16,FALSE)</f>
        <v>0</v>
      </c>
      <c r="S258">
        <f>VLOOKUP(AA258,角色间职业划分!P:AP,17,FALSE)</f>
        <v>0</v>
      </c>
      <c r="T258">
        <f>VLOOKUP(AA258,角色间职业划分!P:AP,18,FALSE)</f>
        <v>0</v>
      </c>
      <c r="U258">
        <f>VLOOKUP(AA258,角色间职业划分!P:AP,27,FALSE)</f>
        <v>0</v>
      </c>
      <c r="V258">
        <f t="shared" si="33"/>
        <v>4.9999999999999991</v>
      </c>
      <c r="W258">
        <f>VLOOKUP(AA258,角色间职业划分!P:Q,2,FALSE)</f>
        <v>6</v>
      </c>
      <c r="X258">
        <f t="shared" si="38"/>
        <v>52</v>
      </c>
      <c r="Y258">
        <f>INT(VLOOKUP(X258,角色属性总表!AG:AH,2,FALSE)*角色属性总表!$C$38)</f>
        <v>1116</v>
      </c>
      <c r="AA258">
        <f t="shared" si="39"/>
        <v>3</v>
      </c>
      <c r="AB258">
        <f>VLOOKUP(X258,角色属性总表!AG:AI,2,FALSE)*VLOOKUP(角色等级属性!AA258,角色间职业划分!P:AG,13,FALSE)/角色间职业划分!$AB$9</f>
        <v>1253.0526315789475</v>
      </c>
      <c r="AC258">
        <f>VLOOKUP(X258,角色属性总表!AG:AI,3,FALSE)*VLOOKUP(AA258,角色间职业划分!P:AG,8,FALSE)/角色间职业划分!$W$9</f>
        <v>3627.0000000000009</v>
      </c>
      <c r="AD258">
        <f>VLOOKUP(AA258,角色间职业划分!P:AP,26,FALSE)</f>
        <v>0.4</v>
      </c>
      <c r="AE258">
        <f>VLOOKUP(X258,角色属性总表!I:Q,3,FALSE)</f>
        <v>499.96800000000007</v>
      </c>
      <c r="AF258">
        <f>VLOOKUP(AA258,角色间职业划分!P:AP,11,FALSE)</f>
        <v>0.35</v>
      </c>
      <c r="AG258">
        <f t="shared" si="34"/>
        <v>2583.8497653174322</v>
      </c>
      <c r="AH258">
        <f t="shared" si="35"/>
        <v>501</v>
      </c>
      <c r="AJ258">
        <f t="shared" si="36"/>
        <v>2082.8497653174322</v>
      </c>
      <c r="AK258">
        <v>254</v>
      </c>
    </row>
    <row r="259" spans="1:37" x14ac:dyDescent="0.15">
      <c r="A259">
        <v>255</v>
      </c>
      <c r="B259">
        <f>ROUND(VLOOKUP(X259,角色属性总表!AG:AI,2,FALSE)/角色属性总表!$C$34,0)</f>
        <v>162</v>
      </c>
      <c r="C259">
        <f>ROUND(VLOOKUP(X259,角色属性总表!Y:AE,3,FALSE)/J259,0)</f>
        <v>71</v>
      </c>
      <c r="D259">
        <f>ROUND(VLOOKUP(X259,角色属性总表!AG:AI,3,FALSE)/角色属性总表!$C$35,0)</f>
        <v>169</v>
      </c>
      <c r="E259">
        <f t="shared" si="30"/>
        <v>509</v>
      </c>
      <c r="F259">
        <f t="shared" si="31"/>
        <v>22</v>
      </c>
      <c r="G259">
        <f t="shared" si="32"/>
        <v>8</v>
      </c>
      <c r="H259">
        <v>0</v>
      </c>
      <c r="I259">
        <f t="shared" si="37"/>
        <v>3</v>
      </c>
      <c r="J259">
        <f>VLOOKUP(AA259,角色间职业划分!P:AP,20,FALSE)</f>
        <v>9</v>
      </c>
      <c r="K259">
        <f>IF(X259=500,100,VLOOKUP(AA259,角色间职业划分!P:AP,22,FALSE))</f>
        <v>100</v>
      </c>
      <c r="L259">
        <f>IF(X259=500,K259,VLOOKUP(AA259,角色间职业划分!P:AP,23,FALSE))</f>
        <v>60</v>
      </c>
      <c r="M259">
        <f>VLOOKUP(AA259,角色间职业划分!P:AP,24,FALSE)</f>
        <v>0</v>
      </c>
      <c r="N259">
        <f>VLOOKUP(AA259,角色间职业划分!P:AP,14)*100</f>
        <v>95</v>
      </c>
      <c r="O259">
        <f>VLOOKUP(AA259,角色间职业划分!P:Z,9,FALSE)</f>
        <v>0</v>
      </c>
      <c r="P259">
        <f>VLOOKUP(AA259,角色间职业划分!P:AP,10,FALSE)</f>
        <v>0</v>
      </c>
      <c r="Q259">
        <f>VLOOKUP(AA259,角色间职业划分!P:AP,15,FALSE)</f>
        <v>0</v>
      </c>
      <c r="R259">
        <f>VLOOKUP(AA259,角色间职业划分!P:AP,16,FALSE)</f>
        <v>0</v>
      </c>
      <c r="S259">
        <f>VLOOKUP(AA259,角色间职业划分!P:AP,17,FALSE)</f>
        <v>0</v>
      </c>
      <c r="T259">
        <f>VLOOKUP(AA259,角色间职业划分!P:AP,18,FALSE)</f>
        <v>0</v>
      </c>
      <c r="U259">
        <f>VLOOKUP(AA259,角色间职业划分!P:AP,27,FALSE)</f>
        <v>0</v>
      </c>
      <c r="V259">
        <f t="shared" si="33"/>
        <v>4.9999999999999991</v>
      </c>
      <c r="W259">
        <f>VLOOKUP(AA259,角色间职业划分!P:Q,2,FALSE)</f>
        <v>6</v>
      </c>
      <c r="X259">
        <f t="shared" si="38"/>
        <v>53</v>
      </c>
      <c r="Y259">
        <f>INT(VLOOKUP(X259,角色属性总表!AG:AH,2,FALSE)*角色属性总表!$C$38)</f>
        <v>1134</v>
      </c>
      <c r="AA259">
        <f t="shared" si="39"/>
        <v>3</v>
      </c>
      <c r="AB259">
        <f>VLOOKUP(X259,角色属性总表!AG:AI,2,FALSE)*VLOOKUP(角色等级属性!AA259,角色间职业划分!P:AG,13,FALSE)/角色间职业划分!$AB$9</f>
        <v>1273.2631578947369</v>
      </c>
      <c r="AC259">
        <f>VLOOKUP(X259,角色属性总表!AG:AI,3,FALSE)*VLOOKUP(AA259,角色间职业划分!P:AG,8,FALSE)/角色间职业划分!$W$9</f>
        <v>3685.4999999999991</v>
      </c>
      <c r="AD259">
        <f>VLOOKUP(AA259,角色间职业划分!P:AP,26,FALSE)</f>
        <v>0.4</v>
      </c>
      <c r="AE259">
        <f>VLOOKUP(X259,角色属性总表!I:Q,3,FALSE)</f>
        <v>508.03199999999993</v>
      </c>
      <c r="AF259">
        <f>VLOOKUP(AA259,角色间职业划分!P:AP,11,FALSE)</f>
        <v>0.35</v>
      </c>
      <c r="AG259">
        <f t="shared" si="34"/>
        <v>2665.7833144094129</v>
      </c>
      <c r="AH259">
        <f t="shared" si="35"/>
        <v>507</v>
      </c>
      <c r="AJ259">
        <f t="shared" si="36"/>
        <v>2158.7833144094129</v>
      </c>
      <c r="AK259">
        <v>255</v>
      </c>
    </row>
    <row r="260" spans="1:37" x14ac:dyDescent="0.15">
      <c r="A260">
        <v>256</v>
      </c>
      <c r="B260">
        <f>ROUND(VLOOKUP(X260,角色属性总表!AG:AI,2,FALSE)/角色属性总表!$C$34,0)</f>
        <v>165</v>
      </c>
      <c r="C260">
        <f>ROUND(VLOOKUP(X260,角色属性总表!Y:AE,3,FALSE)/J260,0)</f>
        <v>73</v>
      </c>
      <c r="D260">
        <f>ROUND(VLOOKUP(X260,角色属性总表!AG:AI,3,FALSE)/角色属性总表!$C$35,0)</f>
        <v>172</v>
      </c>
      <c r="E260">
        <f t="shared" si="30"/>
        <v>517</v>
      </c>
      <c r="F260">
        <f t="shared" si="31"/>
        <v>22</v>
      </c>
      <c r="G260">
        <f t="shared" si="32"/>
        <v>8</v>
      </c>
      <c r="H260">
        <v>0</v>
      </c>
      <c r="I260">
        <f t="shared" si="37"/>
        <v>3</v>
      </c>
      <c r="J260">
        <f>VLOOKUP(AA260,角色间职业划分!P:AP,20,FALSE)</f>
        <v>9</v>
      </c>
      <c r="K260">
        <f>IF(X260=500,100,VLOOKUP(AA260,角色间职业划分!P:AP,22,FALSE))</f>
        <v>100</v>
      </c>
      <c r="L260">
        <f>IF(X260=500,K260,VLOOKUP(AA260,角色间职业划分!P:AP,23,FALSE))</f>
        <v>60</v>
      </c>
      <c r="M260">
        <f>VLOOKUP(AA260,角色间职业划分!P:AP,24,FALSE)</f>
        <v>0</v>
      </c>
      <c r="N260">
        <f>VLOOKUP(AA260,角色间职业划分!P:AP,14)*100</f>
        <v>95</v>
      </c>
      <c r="O260">
        <f>VLOOKUP(AA260,角色间职业划分!P:Z,9,FALSE)</f>
        <v>0</v>
      </c>
      <c r="P260">
        <f>VLOOKUP(AA260,角色间职业划分!P:AP,10,FALSE)</f>
        <v>0</v>
      </c>
      <c r="Q260">
        <f>VLOOKUP(AA260,角色间职业划分!P:AP,15,FALSE)</f>
        <v>0</v>
      </c>
      <c r="R260">
        <f>VLOOKUP(AA260,角色间职业划分!P:AP,16,FALSE)</f>
        <v>0</v>
      </c>
      <c r="S260">
        <f>VLOOKUP(AA260,角色间职业划分!P:AP,17,FALSE)</f>
        <v>0</v>
      </c>
      <c r="T260">
        <f>VLOOKUP(AA260,角色间职业划分!P:AP,18,FALSE)</f>
        <v>0</v>
      </c>
      <c r="U260">
        <f>VLOOKUP(AA260,角色间职业划分!P:AP,27,FALSE)</f>
        <v>0</v>
      </c>
      <c r="V260">
        <f t="shared" si="33"/>
        <v>4.9999999999999991</v>
      </c>
      <c r="W260">
        <f>VLOOKUP(AA260,角色间职业划分!P:Q,2,FALSE)</f>
        <v>6</v>
      </c>
      <c r="X260">
        <f t="shared" si="38"/>
        <v>54</v>
      </c>
      <c r="Y260">
        <f>INT(VLOOKUP(X260,角色属性总表!AG:AH,2,FALSE)*角色属性总表!$C$38)</f>
        <v>1152</v>
      </c>
      <c r="AA260">
        <f t="shared" si="39"/>
        <v>3</v>
      </c>
      <c r="AB260">
        <f>VLOOKUP(X260,角色属性总表!AG:AI,2,FALSE)*VLOOKUP(角色等级属性!AA260,角色间职业划分!P:AG,13,FALSE)/角色间职业划分!$AB$9</f>
        <v>1293.4736842105265</v>
      </c>
      <c r="AC260">
        <f>VLOOKUP(X260,角色属性总表!AG:AI,3,FALSE)*VLOOKUP(AA260,角色间职业划分!P:AG,8,FALSE)/角色间职业划分!$W$9</f>
        <v>3744</v>
      </c>
      <c r="AD260">
        <f>VLOOKUP(AA260,角色间职业划分!P:AP,26,FALSE)</f>
        <v>0.4</v>
      </c>
      <c r="AE260">
        <f>VLOOKUP(X260,角色属性总表!I:Q,3,FALSE)</f>
        <v>516.096</v>
      </c>
      <c r="AF260">
        <f>VLOOKUP(AA260,角色间职业划分!P:AP,11,FALSE)</f>
        <v>0.35</v>
      </c>
      <c r="AG260">
        <f t="shared" si="34"/>
        <v>2748.7971694205635</v>
      </c>
      <c r="AH260">
        <f t="shared" si="35"/>
        <v>516</v>
      </c>
      <c r="AJ260">
        <f t="shared" si="36"/>
        <v>2232.7971694205635</v>
      </c>
      <c r="AK260">
        <v>256</v>
      </c>
    </row>
    <row r="261" spans="1:37" x14ac:dyDescent="0.15">
      <c r="A261">
        <v>257</v>
      </c>
      <c r="B261">
        <f>ROUND(VLOOKUP(X261,角色属性总表!AG:AI,2,FALSE)/角色属性总表!$C$34,0)</f>
        <v>167</v>
      </c>
      <c r="C261">
        <f>ROUND(VLOOKUP(X261,角色属性总表!Y:AE,3,FALSE)/J261,0)</f>
        <v>75</v>
      </c>
      <c r="D261">
        <f>ROUND(VLOOKUP(X261,角色属性总表!AG:AI,3,FALSE)/角色属性总表!$C$35,0)</f>
        <v>175</v>
      </c>
      <c r="E261">
        <f t="shared" si="30"/>
        <v>525</v>
      </c>
      <c r="F261">
        <f t="shared" si="31"/>
        <v>22</v>
      </c>
      <c r="G261">
        <f t="shared" si="32"/>
        <v>8</v>
      </c>
      <c r="H261">
        <v>0</v>
      </c>
      <c r="I261">
        <f t="shared" si="37"/>
        <v>3</v>
      </c>
      <c r="J261">
        <f>VLOOKUP(AA261,角色间职业划分!P:AP,20,FALSE)</f>
        <v>9</v>
      </c>
      <c r="K261">
        <f>IF(X261=500,100,VLOOKUP(AA261,角色间职业划分!P:AP,22,FALSE))</f>
        <v>100</v>
      </c>
      <c r="L261">
        <f>IF(X261=500,K261,VLOOKUP(AA261,角色间职业划分!P:AP,23,FALSE))</f>
        <v>60</v>
      </c>
      <c r="M261">
        <f>VLOOKUP(AA261,角色间职业划分!P:AP,24,FALSE)</f>
        <v>0</v>
      </c>
      <c r="N261">
        <f>VLOOKUP(AA261,角色间职业划分!P:AP,14)*100</f>
        <v>95</v>
      </c>
      <c r="O261">
        <f>VLOOKUP(AA261,角色间职业划分!P:Z,9,FALSE)</f>
        <v>0</v>
      </c>
      <c r="P261">
        <f>VLOOKUP(AA261,角色间职业划分!P:AP,10,FALSE)</f>
        <v>0</v>
      </c>
      <c r="Q261">
        <f>VLOOKUP(AA261,角色间职业划分!P:AP,15,FALSE)</f>
        <v>0</v>
      </c>
      <c r="R261">
        <f>VLOOKUP(AA261,角色间职业划分!P:AP,16,FALSE)</f>
        <v>0</v>
      </c>
      <c r="S261">
        <f>VLOOKUP(AA261,角色间职业划分!P:AP,17,FALSE)</f>
        <v>0</v>
      </c>
      <c r="T261">
        <f>VLOOKUP(AA261,角色间职业划分!P:AP,18,FALSE)</f>
        <v>0</v>
      </c>
      <c r="U261">
        <f>VLOOKUP(AA261,角色间职业划分!P:AP,27,FALSE)</f>
        <v>0</v>
      </c>
      <c r="V261">
        <f t="shared" si="33"/>
        <v>4.9999999999999991</v>
      </c>
      <c r="W261">
        <f>VLOOKUP(AA261,角色间职业划分!P:Q,2,FALSE)</f>
        <v>6</v>
      </c>
      <c r="X261">
        <f t="shared" si="38"/>
        <v>55</v>
      </c>
      <c r="Y261">
        <f>INT(VLOOKUP(X261,角色属性总表!AG:AH,2,FALSE)*角色属性总表!$C$38)</f>
        <v>1170</v>
      </c>
      <c r="AA261">
        <f t="shared" si="39"/>
        <v>3</v>
      </c>
      <c r="AB261">
        <f>VLOOKUP(X261,角色属性总表!AG:AI,2,FALSE)*VLOOKUP(角色等级属性!AA261,角色间职业划分!P:AG,13,FALSE)/角色间职业划分!$AB$9</f>
        <v>1313.6842105263158</v>
      </c>
      <c r="AC261">
        <f>VLOOKUP(X261,角色属性总表!AG:AI,3,FALSE)*VLOOKUP(AA261,角色间职业划分!P:AG,8,FALSE)/角色间职业划分!$W$9</f>
        <v>3802.5</v>
      </c>
      <c r="AD261">
        <f>VLOOKUP(AA261,角色间职业划分!P:AP,26,FALSE)</f>
        <v>0.4</v>
      </c>
      <c r="AE261">
        <f>VLOOKUP(X261,角色属性总表!I:Q,3,FALSE)</f>
        <v>524.16</v>
      </c>
      <c r="AF261">
        <f>VLOOKUP(AA261,角色间职业划分!P:AP,11,FALSE)</f>
        <v>0.35</v>
      </c>
      <c r="AG261">
        <f t="shared" si="34"/>
        <v>2832.8889538847047</v>
      </c>
      <c r="AH261">
        <f t="shared" si="35"/>
        <v>525</v>
      </c>
      <c r="AJ261">
        <f t="shared" si="36"/>
        <v>2307.8889538847047</v>
      </c>
      <c r="AK261">
        <v>257</v>
      </c>
    </row>
    <row r="262" spans="1:37" x14ac:dyDescent="0.15">
      <c r="A262">
        <v>258</v>
      </c>
      <c r="B262">
        <f>ROUND(VLOOKUP(X262,角色属性总表!AG:AI,2,FALSE)/角色属性总表!$C$34,0)</f>
        <v>170</v>
      </c>
      <c r="C262">
        <f>ROUND(VLOOKUP(X262,角色属性总表!Y:AE,3,FALSE)/J262,0)</f>
        <v>77</v>
      </c>
      <c r="D262">
        <f>ROUND(VLOOKUP(X262,角色属性总表!AG:AI,3,FALSE)/角色属性总表!$C$35,0)</f>
        <v>177</v>
      </c>
      <c r="E262">
        <f t="shared" ref="E262:E325" si="40">INT(AD262*AB262)</f>
        <v>533</v>
      </c>
      <c r="F262">
        <f t="shared" ref="F262:F325" si="41">ROUND(AC262/D262,0)</f>
        <v>22</v>
      </c>
      <c r="G262">
        <f t="shared" ref="G262:G325" si="42">ROUND(AB262/B262,0)</f>
        <v>8</v>
      </c>
      <c r="H262">
        <v>0</v>
      </c>
      <c r="I262">
        <f t="shared" si="37"/>
        <v>3</v>
      </c>
      <c r="J262">
        <f>VLOOKUP(AA262,角色间职业划分!P:AP,20,FALSE)</f>
        <v>9</v>
      </c>
      <c r="K262">
        <f>IF(X262=500,100,VLOOKUP(AA262,角色间职业划分!P:AP,22,FALSE))</f>
        <v>100</v>
      </c>
      <c r="L262">
        <f>IF(X262=500,K262,VLOOKUP(AA262,角色间职业划分!P:AP,23,FALSE))</f>
        <v>60</v>
      </c>
      <c r="M262">
        <f>VLOOKUP(AA262,角色间职业划分!P:AP,24,FALSE)</f>
        <v>0</v>
      </c>
      <c r="N262">
        <f>VLOOKUP(AA262,角色间职业划分!P:AP,14)*100</f>
        <v>95</v>
      </c>
      <c r="O262">
        <f>VLOOKUP(AA262,角色间职业划分!P:Z,9,FALSE)</f>
        <v>0</v>
      </c>
      <c r="P262">
        <f>VLOOKUP(AA262,角色间职业划分!P:AP,10,FALSE)</f>
        <v>0</v>
      </c>
      <c r="Q262">
        <f>VLOOKUP(AA262,角色间职业划分!P:AP,15,FALSE)</f>
        <v>0</v>
      </c>
      <c r="R262">
        <f>VLOOKUP(AA262,角色间职业划分!P:AP,16,FALSE)</f>
        <v>0</v>
      </c>
      <c r="S262">
        <f>VLOOKUP(AA262,角色间职业划分!P:AP,17,FALSE)</f>
        <v>0</v>
      </c>
      <c r="T262">
        <f>VLOOKUP(AA262,角色间职业划分!P:AP,18,FALSE)</f>
        <v>0</v>
      </c>
      <c r="U262">
        <f>VLOOKUP(AA262,角色间职业划分!P:AP,27,FALSE)</f>
        <v>0</v>
      </c>
      <c r="V262">
        <f t="shared" ref="V262:V325" si="43">(AF262-AF$2)*100</f>
        <v>4.9999999999999991</v>
      </c>
      <c r="W262">
        <f>VLOOKUP(AA262,角色间职业划分!P:Q,2,FALSE)</f>
        <v>6</v>
      </c>
      <c r="X262">
        <f t="shared" si="38"/>
        <v>56</v>
      </c>
      <c r="Y262">
        <f>INT(VLOOKUP(X262,角色属性总表!AG:AH,2,FALSE)*角色属性总表!$C$38)</f>
        <v>1188</v>
      </c>
      <c r="AA262">
        <f t="shared" si="39"/>
        <v>3</v>
      </c>
      <c r="AB262">
        <f>VLOOKUP(X262,角色属性总表!AG:AI,2,FALSE)*VLOOKUP(角色等级属性!AA262,角色间职业划分!P:AG,13,FALSE)/角色间职业划分!$AB$9</f>
        <v>1333.8947368421054</v>
      </c>
      <c r="AC262">
        <f>VLOOKUP(X262,角色属性总表!AG:AI,3,FALSE)*VLOOKUP(AA262,角色间职业划分!P:AG,8,FALSE)/角色间职业划分!$W$9</f>
        <v>3861</v>
      </c>
      <c r="AD262">
        <f>VLOOKUP(AA262,角色间职业划分!P:AP,26,FALSE)</f>
        <v>0.4</v>
      </c>
      <c r="AE262">
        <f>VLOOKUP(X262,角色属性总表!I:Q,3,FALSE)</f>
        <v>532.22399999999993</v>
      </c>
      <c r="AF262">
        <f>VLOOKUP(AA262,角色间职业划分!P:AP,11,FALSE)</f>
        <v>0.35</v>
      </c>
      <c r="AG262">
        <f t="shared" ref="AG262:AG325" si="44">((AF$2*X262*X262*180)/(SQRT(X262*100)-AF$2*X262))</f>
        <v>2918.0564316774216</v>
      </c>
      <c r="AH262">
        <f t="shared" ref="AH262:AH325" si="45">D262*AH$2</f>
        <v>531</v>
      </c>
      <c r="AJ262">
        <f t="shared" ref="AJ262:AJ325" si="46">AG262-AH262</f>
        <v>2387.0564316774216</v>
      </c>
      <c r="AK262">
        <v>258</v>
      </c>
    </row>
    <row r="263" spans="1:37" x14ac:dyDescent="0.15">
      <c r="A263">
        <v>259</v>
      </c>
      <c r="B263">
        <f>ROUND(VLOOKUP(X263,角色属性总表!AG:AI,2,FALSE)/角色属性总表!$C$34,0)</f>
        <v>172</v>
      </c>
      <c r="C263">
        <f>ROUND(VLOOKUP(X263,角色属性总表!Y:AE,3,FALSE)/J263,0)</f>
        <v>79</v>
      </c>
      <c r="D263">
        <f>ROUND(VLOOKUP(X263,角色属性总表!AG:AI,3,FALSE)/角色属性总表!$C$35,0)</f>
        <v>180</v>
      </c>
      <c r="E263">
        <f t="shared" si="40"/>
        <v>541</v>
      </c>
      <c r="F263">
        <f t="shared" si="41"/>
        <v>22</v>
      </c>
      <c r="G263">
        <f t="shared" si="42"/>
        <v>8</v>
      </c>
      <c r="H263">
        <v>0</v>
      </c>
      <c r="I263">
        <f t="shared" ref="I263:I326" si="47">I262</f>
        <v>3</v>
      </c>
      <c r="J263">
        <f>VLOOKUP(AA263,角色间职业划分!P:AP,20,FALSE)</f>
        <v>9</v>
      </c>
      <c r="K263">
        <f>IF(X263=500,100,VLOOKUP(AA263,角色间职业划分!P:AP,22,FALSE))</f>
        <v>100</v>
      </c>
      <c r="L263">
        <f>IF(X263=500,K263,VLOOKUP(AA263,角色间职业划分!P:AP,23,FALSE))</f>
        <v>60</v>
      </c>
      <c r="M263">
        <f>VLOOKUP(AA263,角色间职业划分!P:AP,24,FALSE)</f>
        <v>0</v>
      </c>
      <c r="N263">
        <f>VLOOKUP(AA263,角色间职业划分!P:AP,14)*100</f>
        <v>95</v>
      </c>
      <c r="O263">
        <f>VLOOKUP(AA263,角色间职业划分!P:Z,9,FALSE)</f>
        <v>0</v>
      </c>
      <c r="P263">
        <f>VLOOKUP(AA263,角色间职业划分!P:AP,10,FALSE)</f>
        <v>0</v>
      </c>
      <c r="Q263">
        <f>VLOOKUP(AA263,角色间职业划分!P:AP,15,FALSE)</f>
        <v>0</v>
      </c>
      <c r="R263">
        <f>VLOOKUP(AA263,角色间职业划分!P:AP,16,FALSE)</f>
        <v>0</v>
      </c>
      <c r="S263">
        <f>VLOOKUP(AA263,角色间职业划分!P:AP,17,FALSE)</f>
        <v>0</v>
      </c>
      <c r="T263">
        <f>VLOOKUP(AA263,角色间职业划分!P:AP,18,FALSE)</f>
        <v>0</v>
      </c>
      <c r="U263">
        <f>VLOOKUP(AA263,角色间职业划分!P:AP,27,FALSE)</f>
        <v>0</v>
      </c>
      <c r="V263">
        <f t="shared" si="43"/>
        <v>4.9999999999999991</v>
      </c>
      <c r="W263">
        <f>VLOOKUP(AA263,角色间职业划分!P:Q,2,FALSE)</f>
        <v>6</v>
      </c>
      <c r="X263">
        <f t="shared" ref="X263:X326" si="48">IF(X262=100,500,IF(X262=500,1,X262+1))</f>
        <v>57</v>
      </c>
      <c r="Y263">
        <f>INT(VLOOKUP(X263,角色属性总表!AG:AH,2,FALSE)*角色属性总表!$C$38)</f>
        <v>1206</v>
      </c>
      <c r="AA263">
        <f t="shared" ref="AA263:AA326" si="49">IF(X263=1,AA262+1,AA262)</f>
        <v>3</v>
      </c>
      <c r="AB263">
        <f>VLOOKUP(X263,角色属性总表!AG:AI,2,FALSE)*VLOOKUP(角色等级属性!AA263,角色间职业划分!P:AG,13,FALSE)/角色间职业划分!$AB$9</f>
        <v>1354.1052631578948</v>
      </c>
      <c r="AC263">
        <f>VLOOKUP(X263,角色属性总表!AG:AI,3,FALSE)*VLOOKUP(AA263,角色间职业划分!P:AG,8,FALSE)/角色间职业划分!$W$9</f>
        <v>3919.5000000000009</v>
      </c>
      <c r="AD263">
        <f>VLOOKUP(AA263,角色间职业划分!P:AP,26,FALSE)</f>
        <v>0.4</v>
      </c>
      <c r="AE263">
        <f>VLOOKUP(X263,角色属性总表!I:Q,3,FALSE)</f>
        <v>540.28800000000012</v>
      </c>
      <c r="AF263">
        <f>VLOOKUP(AA263,角色间职业划分!P:AP,11,FALSE)</f>
        <v>0.35</v>
      </c>
      <c r="AG263">
        <f t="shared" si="44"/>
        <v>3004.2975009764273</v>
      </c>
      <c r="AH263">
        <f t="shared" si="45"/>
        <v>540</v>
      </c>
      <c r="AJ263">
        <f t="shared" si="46"/>
        <v>2464.2975009764273</v>
      </c>
      <c r="AK263">
        <v>259</v>
      </c>
    </row>
    <row r="264" spans="1:37" x14ac:dyDescent="0.15">
      <c r="A264">
        <v>260</v>
      </c>
      <c r="B264">
        <f>ROUND(VLOOKUP(X264,角色属性总表!AG:AI,2,FALSE)/角色属性总表!$C$34,0)</f>
        <v>175</v>
      </c>
      <c r="C264">
        <f>ROUND(VLOOKUP(X264,角色属性总表!Y:AE,3,FALSE)/J264,0)</f>
        <v>82</v>
      </c>
      <c r="D264">
        <f>ROUND(VLOOKUP(X264,角色属性总表!AG:AI,3,FALSE)/角色属性总表!$C$35,0)</f>
        <v>183</v>
      </c>
      <c r="E264">
        <f t="shared" si="40"/>
        <v>549</v>
      </c>
      <c r="F264">
        <f t="shared" si="41"/>
        <v>22</v>
      </c>
      <c r="G264">
        <f t="shared" si="42"/>
        <v>8</v>
      </c>
      <c r="H264">
        <v>0</v>
      </c>
      <c r="I264">
        <f t="shared" si="47"/>
        <v>3</v>
      </c>
      <c r="J264">
        <f>VLOOKUP(AA264,角色间职业划分!P:AP,20,FALSE)</f>
        <v>9</v>
      </c>
      <c r="K264">
        <f>IF(X264=500,100,VLOOKUP(AA264,角色间职业划分!P:AP,22,FALSE))</f>
        <v>100</v>
      </c>
      <c r="L264">
        <f>IF(X264=500,K264,VLOOKUP(AA264,角色间职业划分!P:AP,23,FALSE))</f>
        <v>60</v>
      </c>
      <c r="M264">
        <f>VLOOKUP(AA264,角色间职业划分!P:AP,24,FALSE)</f>
        <v>0</v>
      </c>
      <c r="N264">
        <f>VLOOKUP(AA264,角色间职业划分!P:AP,14)*100</f>
        <v>95</v>
      </c>
      <c r="O264">
        <f>VLOOKUP(AA264,角色间职业划分!P:Z,9,FALSE)</f>
        <v>0</v>
      </c>
      <c r="P264">
        <f>VLOOKUP(AA264,角色间职业划分!P:AP,10,FALSE)</f>
        <v>0</v>
      </c>
      <c r="Q264">
        <f>VLOOKUP(AA264,角色间职业划分!P:AP,15,FALSE)</f>
        <v>0</v>
      </c>
      <c r="R264">
        <f>VLOOKUP(AA264,角色间职业划分!P:AP,16,FALSE)</f>
        <v>0</v>
      </c>
      <c r="S264">
        <f>VLOOKUP(AA264,角色间职业划分!P:AP,17,FALSE)</f>
        <v>0</v>
      </c>
      <c r="T264">
        <f>VLOOKUP(AA264,角色间职业划分!P:AP,18,FALSE)</f>
        <v>0</v>
      </c>
      <c r="U264">
        <f>VLOOKUP(AA264,角色间职业划分!P:AP,27,FALSE)</f>
        <v>0</v>
      </c>
      <c r="V264">
        <f t="shared" si="43"/>
        <v>4.9999999999999991</v>
      </c>
      <c r="W264">
        <f>VLOOKUP(AA264,角色间职业划分!P:Q,2,FALSE)</f>
        <v>6</v>
      </c>
      <c r="X264">
        <f t="shared" si="48"/>
        <v>58</v>
      </c>
      <c r="Y264">
        <f>INT(VLOOKUP(X264,角色属性总表!AG:AH,2,FALSE)*角色属性总表!$C$38)</f>
        <v>1224</v>
      </c>
      <c r="AA264">
        <f t="shared" si="49"/>
        <v>3</v>
      </c>
      <c r="AB264">
        <f>VLOOKUP(X264,角色属性总表!AG:AI,2,FALSE)*VLOOKUP(角色等级属性!AA264,角色间职业划分!P:AG,13,FALSE)/角色间职业划分!$AB$9</f>
        <v>1374.3157894736844</v>
      </c>
      <c r="AC264">
        <f>VLOOKUP(X264,角色属性总表!AG:AI,3,FALSE)*VLOOKUP(AA264,角色间职业划分!P:AG,8,FALSE)/角色间职业划分!$W$9</f>
        <v>3977.9999999999991</v>
      </c>
      <c r="AD264">
        <f>VLOOKUP(AA264,角色间职业划分!P:AP,26,FALSE)</f>
        <v>0.4</v>
      </c>
      <c r="AE264">
        <f>VLOOKUP(X264,角色属性总表!I:Q,3,FALSE)</f>
        <v>548.35199999999998</v>
      </c>
      <c r="AF264">
        <f>VLOOKUP(AA264,角色间职业划分!P:AP,11,FALSE)</f>
        <v>0.35</v>
      </c>
      <c r="AG264">
        <f t="shared" si="44"/>
        <v>3091.6101886015781</v>
      </c>
      <c r="AH264">
        <f t="shared" si="45"/>
        <v>549</v>
      </c>
      <c r="AJ264">
        <f t="shared" si="46"/>
        <v>2542.6101886015781</v>
      </c>
      <c r="AK264">
        <v>260</v>
      </c>
    </row>
    <row r="265" spans="1:37" x14ac:dyDescent="0.15">
      <c r="A265">
        <v>261</v>
      </c>
      <c r="B265">
        <f>ROUND(VLOOKUP(X265,角色属性总表!AG:AI,2,FALSE)/角色属性总表!$C$34,0)</f>
        <v>177</v>
      </c>
      <c r="C265">
        <f>ROUND(VLOOKUP(X265,角色属性总表!Y:AE,3,FALSE)/J265,0)</f>
        <v>84</v>
      </c>
      <c r="D265">
        <f>ROUND(VLOOKUP(X265,角色属性总表!AG:AI,3,FALSE)/角色属性总表!$C$35,0)</f>
        <v>185</v>
      </c>
      <c r="E265">
        <f t="shared" si="40"/>
        <v>557</v>
      </c>
      <c r="F265">
        <f t="shared" si="41"/>
        <v>22</v>
      </c>
      <c r="G265">
        <f t="shared" si="42"/>
        <v>8</v>
      </c>
      <c r="H265">
        <v>0</v>
      </c>
      <c r="I265">
        <f t="shared" si="47"/>
        <v>3</v>
      </c>
      <c r="J265">
        <f>VLOOKUP(AA265,角色间职业划分!P:AP,20,FALSE)</f>
        <v>9</v>
      </c>
      <c r="K265">
        <f>IF(X265=500,100,VLOOKUP(AA265,角色间职业划分!P:AP,22,FALSE))</f>
        <v>100</v>
      </c>
      <c r="L265">
        <f>IF(X265=500,K265,VLOOKUP(AA265,角色间职业划分!P:AP,23,FALSE))</f>
        <v>60</v>
      </c>
      <c r="M265">
        <f>VLOOKUP(AA265,角色间职业划分!P:AP,24,FALSE)</f>
        <v>0</v>
      </c>
      <c r="N265">
        <f>VLOOKUP(AA265,角色间职业划分!P:AP,14)*100</f>
        <v>95</v>
      </c>
      <c r="O265">
        <f>VLOOKUP(AA265,角色间职业划分!P:Z,9,FALSE)</f>
        <v>0</v>
      </c>
      <c r="P265">
        <f>VLOOKUP(AA265,角色间职业划分!P:AP,10,FALSE)</f>
        <v>0</v>
      </c>
      <c r="Q265">
        <f>VLOOKUP(AA265,角色间职业划分!P:AP,15,FALSE)</f>
        <v>0</v>
      </c>
      <c r="R265">
        <f>VLOOKUP(AA265,角色间职业划分!P:AP,16,FALSE)</f>
        <v>0</v>
      </c>
      <c r="S265">
        <f>VLOOKUP(AA265,角色间职业划分!P:AP,17,FALSE)</f>
        <v>0</v>
      </c>
      <c r="T265">
        <f>VLOOKUP(AA265,角色间职业划分!P:AP,18,FALSE)</f>
        <v>0</v>
      </c>
      <c r="U265">
        <f>VLOOKUP(AA265,角色间职业划分!P:AP,27,FALSE)</f>
        <v>0</v>
      </c>
      <c r="V265">
        <f t="shared" si="43"/>
        <v>4.9999999999999991</v>
      </c>
      <c r="W265">
        <f>VLOOKUP(AA265,角色间职业划分!P:Q,2,FALSE)</f>
        <v>6</v>
      </c>
      <c r="X265">
        <f t="shared" si="48"/>
        <v>59</v>
      </c>
      <c r="Y265">
        <f>INT(VLOOKUP(X265,角色属性总表!AG:AH,2,FALSE)*角色属性总表!$C$38)</f>
        <v>1242</v>
      </c>
      <c r="AA265">
        <f t="shared" si="49"/>
        <v>3</v>
      </c>
      <c r="AB265">
        <f>VLOOKUP(X265,角色属性总表!AG:AI,2,FALSE)*VLOOKUP(角色等级属性!AA265,角色间职业划分!P:AG,13,FALSE)/角色间职业划分!$AB$9</f>
        <v>1394.5263157894735</v>
      </c>
      <c r="AC265">
        <f>VLOOKUP(X265,角色属性总表!AG:AI,3,FALSE)*VLOOKUP(AA265,角色间职业划分!P:AG,8,FALSE)/角色间职业划分!$W$9</f>
        <v>4036.5</v>
      </c>
      <c r="AD265">
        <f>VLOOKUP(AA265,角色间职业划分!P:AP,26,FALSE)</f>
        <v>0.4</v>
      </c>
      <c r="AE265">
        <f>VLOOKUP(X265,角色属性总表!I:Q,3,FALSE)</f>
        <v>556.41600000000005</v>
      </c>
      <c r="AF265">
        <f>VLOOKUP(AA265,角色间职业划分!P:AP,11,FALSE)</f>
        <v>0.35</v>
      </c>
      <c r="AG265">
        <f t="shared" si="44"/>
        <v>3179.9926447047615</v>
      </c>
      <c r="AH265">
        <f t="shared" si="45"/>
        <v>555</v>
      </c>
      <c r="AJ265">
        <f t="shared" si="46"/>
        <v>2624.9926447047615</v>
      </c>
      <c r="AK265">
        <v>261</v>
      </c>
    </row>
    <row r="266" spans="1:37" x14ac:dyDescent="0.15">
      <c r="A266">
        <v>262</v>
      </c>
      <c r="B266">
        <f>ROUND(VLOOKUP(X266,角色属性总表!AG:AI,2,FALSE)/角色属性总表!$C$34,0)</f>
        <v>180</v>
      </c>
      <c r="C266">
        <f>ROUND(VLOOKUP(X266,角色属性总表!Y:AE,3,FALSE)/J266,0)</f>
        <v>86</v>
      </c>
      <c r="D266">
        <f>ROUND(VLOOKUP(X266,角色属性总表!AG:AI,3,FALSE)/角色属性总表!$C$35,0)</f>
        <v>188</v>
      </c>
      <c r="E266">
        <f t="shared" si="40"/>
        <v>565</v>
      </c>
      <c r="F266">
        <f t="shared" si="41"/>
        <v>22</v>
      </c>
      <c r="G266">
        <f t="shared" si="42"/>
        <v>8</v>
      </c>
      <c r="H266">
        <v>0</v>
      </c>
      <c r="I266">
        <f t="shared" si="47"/>
        <v>3</v>
      </c>
      <c r="J266">
        <f>VLOOKUP(AA266,角色间职业划分!P:AP,20,FALSE)</f>
        <v>9</v>
      </c>
      <c r="K266">
        <f>IF(X266=500,100,VLOOKUP(AA266,角色间职业划分!P:AP,22,FALSE))</f>
        <v>100</v>
      </c>
      <c r="L266">
        <f>IF(X266=500,K266,VLOOKUP(AA266,角色间职业划分!P:AP,23,FALSE))</f>
        <v>60</v>
      </c>
      <c r="M266">
        <f>VLOOKUP(AA266,角色间职业划分!P:AP,24,FALSE)</f>
        <v>0</v>
      </c>
      <c r="N266">
        <f>VLOOKUP(AA266,角色间职业划分!P:AP,14)*100</f>
        <v>95</v>
      </c>
      <c r="O266">
        <f>VLOOKUP(AA266,角色间职业划分!P:Z,9,FALSE)</f>
        <v>0</v>
      </c>
      <c r="P266">
        <f>VLOOKUP(AA266,角色间职业划分!P:AP,10,FALSE)</f>
        <v>0</v>
      </c>
      <c r="Q266">
        <f>VLOOKUP(AA266,角色间职业划分!P:AP,15,FALSE)</f>
        <v>0</v>
      </c>
      <c r="R266">
        <f>VLOOKUP(AA266,角色间职业划分!P:AP,16,FALSE)</f>
        <v>0</v>
      </c>
      <c r="S266">
        <f>VLOOKUP(AA266,角色间职业划分!P:AP,17,FALSE)</f>
        <v>0</v>
      </c>
      <c r="T266">
        <f>VLOOKUP(AA266,角色间职业划分!P:AP,18,FALSE)</f>
        <v>0</v>
      </c>
      <c r="U266">
        <f>VLOOKUP(AA266,角色间职业划分!P:AP,27,FALSE)</f>
        <v>0</v>
      </c>
      <c r="V266">
        <f t="shared" si="43"/>
        <v>4.9999999999999991</v>
      </c>
      <c r="W266">
        <f>VLOOKUP(AA266,角色间职业划分!P:Q,2,FALSE)</f>
        <v>6</v>
      </c>
      <c r="X266">
        <f t="shared" si="48"/>
        <v>60</v>
      </c>
      <c r="Y266">
        <f>INT(VLOOKUP(X266,角色属性总表!AG:AH,2,FALSE)*角色属性总表!$C$38)</f>
        <v>1260</v>
      </c>
      <c r="AA266">
        <f t="shared" si="49"/>
        <v>3</v>
      </c>
      <c r="AB266">
        <f>VLOOKUP(X266,角色属性总表!AG:AI,2,FALSE)*VLOOKUP(角色等级属性!AA266,角色间职业划分!P:AG,13,FALSE)/角色间职业划分!$AB$9</f>
        <v>1414.7368421052631</v>
      </c>
      <c r="AC266">
        <f>VLOOKUP(X266,角色属性总表!AG:AI,3,FALSE)*VLOOKUP(AA266,角色间职业划分!P:AG,8,FALSE)/角色间职业划分!$W$9</f>
        <v>4095</v>
      </c>
      <c r="AD266">
        <f>VLOOKUP(AA266,角色间职业划分!P:AP,26,FALSE)</f>
        <v>0.4</v>
      </c>
      <c r="AE266">
        <f>VLOOKUP(X266,角色属性总表!I:Q,3,FALSE)</f>
        <v>564.48</v>
      </c>
      <c r="AF266">
        <f>VLOOKUP(AA266,角色间职业划分!P:AP,11,FALSE)</f>
        <v>0.35</v>
      </c>
      <c r="AG266">
        <f t="shared" si="44"/>
        <v>3269.4431377826704</v>
      </c>
      <c r="AH266">
        <f t="shared" si="45"/>
        <v>564</v>
      </c>
      <c r="AJ266">
        <f t="shared" si="46"/>
        <v>2705.4431377826704</v>
      </c>
      <c r="AK266">
        <v>262</v>
      </c>
    </row>
    <row r="267" spans="1:37" x14ac:dyDescent="0.15">
      <c r="A267">
        <v>263</v>
      </c>
      <c r="B267">
        <f>ROUND(VLOOKUP(X267,角色属性总表!AG:AI,2,FALSE)/角色属性总表!$C$34,0)</f>
        <v>183</v>
      </c>
      <c r="C267">
        <f>ROUND(VLOOKUP(X267,角色属性总表!Y:AE,3,FALSE)/J267,0)</f>
        <v>88</v>
      </c>
      <c r="D267">
        <f>ROUND(VLOOKUP(X267,角色属性总表!AG:AI,3,FALSE)/角色属性总表!$C$35,0)</f>
        <v>191</v>
      </c>
      <c r="E267">
        <f t="shared" si="40"/>
        <v>573</v>
      </c>
      <c r="F267">
        <f t="shared" si="41"/>
        <v>22</v>
      </c>
      <c r="G267">
        <f t="shared" si="42"/>
        <v>8</v>
      </c>
      <c r="H267">
        <v>0</v>
      </c>
      <c r="I267">
        <f t="shared" si="47"/>
        <v>3</v>
      </c>
      <c r="J267">
        <f>VLOOKUP(AA267,角色间职业划分!P:AP,20,FALSE)</f>
        <v>9</v>
      </c>
      <c r="K267">
        <f>IF(X267=500,100,VLOOKUP(AA267,角色间职业划分!P:AP,22,FALSE))</f>
        <v>100</v>
      </c>
      <c r="L267">
        <f>IF(X267=500,K267,VLOOKUP(AA267,角色间职业划分!P:AP,23,FALSE))</f>
        <v>60</v>
      </c>
      <c r="M267">
        <f>VLOOKUP(AA267,角色间职业划分!P:AP,24,FALSE)</f>
        <v>0</v>
      </c>
      <c r="N267">
        <f>VLOOKUP(AA267,角色间职业划分!P:AP,14)*100</f>
        <v>95</v>
      </c>
      <c r="O267">
        <f>VLOOKUP(AA267,角色间职业划分!P:Z,9,FALSE)</f>
        <v>0</v>
      </c>
      <c r="P267">
        <f>VLOOKUP(AA267,角色间职业划分!P:AP,10,FALSE)</f>
        <v>0</v>
      </c>
      <c r="Q267">
        <f>VLOOKUP(AA267,角色间职业划分!P:AP,15,FALSE)</f>
        <v>0</v>
      </c>
      <c r="R267">
        <f>VLOOKUP(AA267,角色间职业划分!P:AP,16,FALSE)</f>
        <v>0</v>
      </c>
      <c r="S267">
        <f>VLOOKUP(AA267,角色间职业划分!P:AP,17,FALSE)</f>
        <v>0</v>
      </c>
      <c r="T267">
        <f>VLOOKUP(AA267,角色间职业划分!P:AP,18,FALSE)</f>
        <v>0</v>
      </c>
      <c r="U267">
        <f>VLOOKUP(AA267,角色间职业划分!P:AP,27,FALSE)</f>
        <v>0</v>
      </c>
      <c r="V267">
        <f t="shared" si="43"/>
        <v>4.9999999999999991</v>
      </c>
      <c r="W267">
        <f>VLOOKUP(AA267,角色间职业划分!P:Q,2,FALSE)</f>
        <v>6</v>
      </c>
      <c r="X267">
        <f t="shared" si="48"/>
        <v>61</v>
      </c>
      <c r="Y267">
        <f>INT(VLOOKUP(X267,角色属性总表!AG:AH,2,FALSE)*角色属性总表!$C$38)</f>
        <v>1278</v>
      </c>
      <c r="AA267">
        <f t="shared" si="49"/>
        <v>3</v>
      </c>
      <c r="AB267">
        <f>VLOOKUP(X267,角色属性总表!AG:AI,2,FALSE)*VLOOKUP(角色等级属性!AA267,角色间职业划分!P:AG,13,FALSE)/角色间职业划分!$AB$9</f>
        <v>1434.9473684210525</v>
      </c>
      <c r="AC267">
        <f>VLOOKUP(X267,角色属性总表!AG:AI,3,FALSE)*VLOOKUP(AA267,角色间职业划分!P:AG,8,FALSE)/角色间职业划分!$W$9</f>
        <v>4153.5</v>
      </c>
      <c r="AD267">
        <f>VLOOKUP(AA267,角色间职业划分!P:AP,26,FALSE)</f>
        <v>0.4</v>
      </c>
      <c r="AE267">
        <f>VLOOKUP(X267,角色属性总表!I:Q,3,FALSE)</f>
        <v>572.54399999999998</v>
      </c>
      <c r="AF267">
        <f>VLOOKUP(AA267,角色间职业划分!P:AP,11,FALSE)</f>
        <v>0.35</v>
      </c>
      <c r="AG267">
        <f t="shared" si="44"/>
        <v>3359.960049987993</v>
      </c>
      <c r="AH267">
        <f t="shared" si="45"/>
        <v>573</v>
      </c>
      <c r="AJ267">
        <f t="shared" si="46"/>
        <v>2786.960049987993</v>
      </c>
      <c r="AK267">
        <v>263</v>
      </c>
    </row>
    <row r="268" spans="1:37" x14ac:dyDescent="0.15">
      <c r="A268">
        <v>264</v>
      </c>
      <c r="B268">
        <f>ROUND(VLOOKUP(X268,角色属性总表!AG:AI,2,FALSE)/角色属性总表!$C$34,0)</f>
        <v>185</v>
      </c>
      <c r="C268">
        <f>ROUND(VLOOKUP(X268,角色属性总表!Y:AE,3,FALSE)/J268,0)</f>
        <v>90</v>
      </c>
      <c r="D268">
        <f>ROUND(VLOOKUP(X268,角色属性总表!AG:AI,3,FALSE)/角色属性总表!$C$35,0)</f>
        <v>194</v>
      </c>
      <c r="E268">
        <f t="shared" si="40"/>
        <v>582</v>
      </c>
      <c r="F268">
        <f t="shared" si="41"/>
        <v>22</v>
      </c>
      <c r="G268">
        <f t="shared" si="42"/>
        <v>8</v>
      </c>
      <c r="H268">
        <v>0</v>
      </c>
      <c r="I268">
        <f t="shared" si="47"/>
        <v>3</v>
      </c>
      <c r="J268">
        <f>VLOOKUP(AA268,角色间职业划分!P:AP,20,FALSE)</f>
        <v>9</v>
      </c>
      <c r="K268">
        <f>IF(X268=500,100,VLOOKUP(AA268,角色间职业划分!P:AP,22,FALSE))</f>
        <v>100</v>
      </c>
      <c r="L268">
        <f>IF(X268=500,K268,VLOOKUP(AA268,角色间职业划分!P:AP,23,FALSE))</f>
        <v>60</v>
      </c>
      <c r="M268">
        <f>VLOOKUP(AA268,角色间职业划分!P:AP,24,FALSE)</f>
        <v>0</v>
      </c>
      <c r="N268">
        <f>VLOOKUP(AA268,角色间职业划分!P:AP,14)*100</f>
        <v>95</v>
      </c>
      <c r="O268">
        <f>VLOOKUP(AA268,角色间职业划分!P:Z,9,FALSE)</f>
        <v>0</v>
      </c>
      <c r="P268">
        <f>VLOOKUP(AA268,角色间职业划分!P:AP,10,FALSE)</f>
        <v>0</v>
      </c>
      <c r="Q268">
        <f>VLOOKUP(AA268,角色间职业划分!P:AP,15,FALSE)</f>
        <v>0</v>
      </c>
      <c r="R268">
        <f>VLOOKUP(AA268,角色间职业划分!P:AP,16,FALSE)</f>
        <v>0</v>
      </c>
      <c r="S268">
        <f>VLOOKUP(AA268,角色间职业划分!P:AP,17,FALSE)</f>
        <v>0</v>
      </c>
      <c r="T268">
        <f>VLOOKUP(AA268,角色间职业划分!P:AP,18,FALSE)</f>
        <v>0</v>
      </c>
      <c r="U268">
        <f>VLOOKUP(AA268,角色间职业划分!P:AP,27,FALSE)</f>
        <v>0</v>
      </c>
      <c r="V268">
        <f t="shared" si="43"/>
        <v>4.9999999999999991</v>
      </c>
      <c r="W268">
        <f>VLOOKUP(AA268,角色间职业划分!P:Q,2,FALSE)</f>
        <v>6</v>
      </c>
      <c r="X268">
        <f t="shared" si="48"/>
        <v>62</v>
      </c>
      <c r="Y268">
        <f>INT(VLOOKUP(X268,角色属性总表!AG:AH,2,FALSE)*角色属性总表!$C$38)</f>
        <v>1296</v>
      </c>
      <c r="AA268">
        <f t="shared" si="49"/>
        <v>3</v>
      </c>
      <c r="AB268">
        <f>VLOOKUP(X268,角色属性总表!AG:AI,2,FALSE)*VLOOKUP(角色等级属性!AA268,角色间职业划分!P:AG,13,FALSE)/角色间职业划分!$AB$9</f>
        <v>1455.1578947368421</v>
      </c>
      <c r="AC268">
        <f>VLOOKUP(X268,角色属性总表!AG:AI,3,FALSE)*VLOOKUP(AA268,角色间职业划分!P:AG,8,FALSE)/角色间职业划分!$W$9</f>
        <v>4212.0000000000009</v>
      </c>
      <c r="AD268">
        <f>VLOOKUP(AA268,角色间职业划分!P:AP,26,FALSE)</f>
        <v>0.4</v>
      </c>
      <c r="AE268">
        <f>VLOOKUP(X268,角色属性总表!I:Q,3,FALSE)</f>
        <v>580.60800000000006</v>
      </c>
      <c r="AF268">
        <f>VLOOKUP(AA268,角色间职业划分!P:AP,11,FALSE)</f>
        <v>0.35</v>
      </c>
      <c r="AG268">
        <f t="shared" si="44"/>
        <v>3451.5418727167485</v>
      </c>
      <c r="AH268">
        <f t="shared" si="45"/>
        <v>582</v>
      </c>
      <c r="AJ268">
        <f t="shared" si="46"/>
        <v>2869.5418727167485</v>
      </c>
      <c r="AK268">
        <v>264</v>
      </c>
    </row>
    <row r="269" spans="1:37" x14ac:dyDescent="0.15">
      <c r="A269">
        <v>265</v>
      </c>
      <c r="B269">
        <f>ROUND(VLOOKUP(X269,角色属性总表!AG:AI,2,FALSE)/角色属性总表!$C$34,0)</f>
        <v>188</v>
      </c>
      <c r="C269">
        <f>ROUND(VLOOKUP(X269,角色属性总表!Y:AE,3,FALSE)/J269,0)</f>
        <v>93</v>
      </c>
      <c r="D269">
        <f>ROUND(VLOOKUP(X269,角色属性总表!AG:AI,3,FALSE)/角色属性总表!$C$35,0)</f>
        <v>196</v>
      </c>
      <c r="E269">
        <f t="shared" si="40"/>
        <v>590</v>
      </c>
      <c r="F269">
        <f t="shared" si="41"/>
        <v>22</v>
      </c>
      <c r="G269">
        <f t="shared" si="42"/>
        <v>8</v>
      </c>
      <c r="H269">
        <v>0</v>
      </c>
      <c r="I269">
        <f t="shared" si="47"/>
        <v>3</v>
      </c>
      <c r="J269">
        <f>VLOOKUP(AA269,角色间职业划分!P:AP,20,FALSE)</f>
        <v>9</v>
      </c>
      <c r="K269">
        <f>IF(X269=500,100,VLOOKUP(AA269,角色间职业划分!P:AP,22,FALSE))</f>
        <v>100</v>
      </c>
      <c r="L269">
        <f>IF(X269=500,K269,VLOOKUP(AA269,角色间职业划分!P:AP,23,FALSE))</f>
        <v>60</v>
      </c>
      <c r="M269">
        <f>VLOOKUP(AA269,角色间职业划分!P:AP,24,FALSE)</f>
        <v>0</v>
      </c>
      <c r="N269">
        <f>VLOOKUP(AA269,角色间职业划分!P:AP,14)*100</f>
        <v>95</v>
      </c>
      <c r="O269">
        <f>VLOOKUP(AA269,角色间职业划分!P:Z,9,FALSE)</f>
        <v>0</v>
      </c>
      <c r="P269">
        <f>VLOOKUP(AA269,角色间职业划分!P:AP,10,FALSE)</f>
        <v>0</v>
      </c>
      <c r="Q269">
        <f>VLOOKUP(AA269,角色间职业划分!P:AP,15,FALSE)</f>
        <v>0</v>
      </c>
      <c r="R269">
        <f>VLOOKUP(AA269,角色间职业划分!P:AP,16,FALSE)</f>
        <v>0</v>
      </c>
      <c r="S269">
        <f>VLOOKUP(AA269,角色间职业划分!P:AP,17,FALSE)</f>
        <v>0</v>
      </c>
      <c r="T269">
        <f>VLOOKUP(AA269,角色间职业划分!P:AP,18,FALSE)</f>
        <v>0</v>
      </c>
      <c r="U269">
        <f>VLOOKUP(AA269,角色间职业划分!P:AP,27,FALSE)</f>
        <v>0</v>
      </c>
      <c r="V269">
        <f t="shared" si="43"/>
        <v>4.9999999999999991</v>
      </c>
      <c r="W269">
        <f>VLOOKUP(AA269,角色间职业划分!P:Q,2,FALSE)</f>
        <v>6</v>
      </c>
      <c r="X269">
        <f t="shared" si="48"/>
        <v>63</v>
      </c>
      <c r="Y269">
        <f>INT(VLOOKUP(X269,角色属性总表!AG:AH,2,FALSE)*角色属性总表!$C$38)</f>
        <v>1314</v>
      </c>
      <c r="AA269">
        <f t="shared" si="49"/>
        <v>3</v>
      </c>
      <c r="AB269">
        <f>VLOOKUP(X269,角色属性总表!AG:AI,2,FALSE)*VLOOKUP(角色等级属性!AA269,角色间职业划分!P:AG,13,FALSE)/角色间职业划分!$AB$9</f>
        <v>1475.3684210526317</v>
      </c>
      <c r="AC269">
        <f>VLOOKUP(X269,角色属性总表!AG:AI,3,FALSE)*VLOOKUP(AA269,角色间职业划分!P:AG,8,FALSE)/角色间职业划分!$W$9</f>
        <v>4270.4999999999991</v>
      </c>
      <c r="AD269">
        <f>VLOOKUP(AA269,角色间职业划分!P:AP,26,FALSE)</f>
        <v>0.4</v>
      </c>
      <c r="AE269">
        <f>VLOOKUP(X269,角色属性总表!I:Q,3,FALSE)</f>
        <v>588.67200000000003</v>
      </c>
      <c r="AF269">
        <f>VLOOKUP(AA269,角色间职业划分!P:AP,11,FALSE)</f>
        <v>0.35</v>
      </c>
      <c r="AG269">
        <f t="shared" si="44"/>
        <v>3544.1872024515219</v>
      </c>
      <c r="AH269">
        <f t="shared" si="45"/>
        <v>588</v>
      </c>
      <c r="AJ269">
        <f t="shared" si="46"/>
        <v>2956.1872024515219</v>
      </c>
      <c r="AK269">
        <v>265</v>
      </c>
    </row>
    <row r="270" spans="1:37" x14ac:dyDescent="0.15">
      <c r="A270">
        <v>266</v>
      </c>
      <c r="B270">
        <f>ROUND(VLOOKUP(X270,角色属性总表!AG:AI,2,FALSE)/角色属性总表!$C$34,0)</f>
        <v>190</v>
      </c>
      <c r="C270">
        <f>ROUND(VLOOKUP(X270,角色属性总表!Y:AE,3,FALSE)/J270,0)</f>
        <v>95</v>
      </c>
      <c r="D270">
        <f>ROUND(VLOOKUP(X270,角色属性总表!AG:AI,3,FALSE)/角色属性总表!$C$35,0)</f>
        <v>199</v>
      </c>
      <c r="E270">
        <f t="shared" si="40"/>
        <v>598</v>
      </c>
      <c r="F270">
        <f t="shared" si="41"/>
        <v>22</v>
      </c>
      <c r="G270">
        <f t="shared" si="42"/>
        <v>8</v>
      </c>
      <c r="H270">
        <v>0</v>
      </c>
      <c r="I270">
        <f t="shared" si="47"/>
        <v>3</v>
      </c>
      <c r="J270">
        <f>VLOOKUP(AA270,角色间职业划分!P:AP,20,FALSE)</f>
        <v>9</v>
      </c>
      <c r="K270">
        <f>IF(X270=500,100,VLOOKUP(AA270,角色间职业划分!P:AP,22,FALSE))</f>
        <v>100</v>
      </c>
      <c r="L270">
        <f>IF(X270=500,K270,VLOOKUP(AA270,角色间职业划分!P:AP,23,FALSE))</f>
        <v>60</v>
      </c>
      <c r="M270">
        <f>VLOOKUP(AA270,角色间职业划分!P:AP,24,FALSE)</f>
        <v>0</v>
      </c>
      <c r="N270">
        <f>VLOOKUP(AA270,角色间职业划分!P:AP,14)*100</f>
        <v>95</v>
      </c>
      <c r="O270">
        <f>VLOOKUP(AA270,角色间职业划分!P:Z,9,FALSE)</f>
        <v>0</v>
      </c>
      <c r="P270">
        <f>VLOOKUP(AA270,角色间职业划分!P:AP,10,FALSE)</f>
        <v>0</v>
      </c>
      <c r="Q270">
        <f>VLOOKUP(AA270,角色间职业划分!P:AP,15,FALSE)</f>
        <v>0</v>
      </c>
      <c r="R270">
        <f>VLOOKUP(AA270,角色间职业划分!P:AP,16,FALSE)</f>
        <v>0</v>
      </c>
      <c r="S270">
        <f>VLOOKUP(AA270,角色间职业划分!P:AP,17,FALSE)</f>
        <v>0</v>
      </c>
      <c r="T270">
        <f>VLOOKUP(AA270,角色间职业划分!P:AP,18,FALSE)</f>
        <v>0</v>
      </c>
      <c r="U270">
        <f>VLOOKUP(AA270,角色间职业划分!P:AP,27,FALSE)</f>
        <v>0</v>
      </c>
      <c r="V270">
        <f t="shared" si="43"/>
        <v>4.9999999999999991</v>
      </c>
      <c r="W270">
        <f>VLOOKUP(AA270,角色间职业划分!P:Q,2,FALSE)</f>
        <v>6</v>
      </c>
      <c r="X270">
        <f t="shared" si="48"/>
        <v>64</v>
      </c>
      <c r="Y270">
        <f>INT(VLOOKUP(X270,角色属性总表!AG:AH,2,FALSE)*角色属性总表!$C$38)</f>
        <v>1332</v>
      </c>
      <c r="AA270">
        <f t="shared" si="49"/>
        <v>3</v>
      </c>
      <c r="AB270">
        <f>VLOOKUP(X270,角色属性总表!AG:AI,2,FALSE)*VLOOKUP(角色等级属性!AA270,角色间职业划分!P:AG,13,FALSE)/角色间职业划分!$AB$9</f>
        <v>1495.578947368421</v>
      </c>
      <c r="AC270">
        <f>VLOOKUP(X270,角色属性总表!AG:AI,3,FALSE)*VLOOKUP(AA270,角色间职业划分!P:AG,8,FALSE)/角色间职业划分!$W$9</f>
        <v>4329</v>
      </c>
      <c r="AD270">
        <f>VLOOKUP(AA270,角色间职业划分!P:AP,26,FALSE)</f>
        <v>0.4</v>
      </c>
      <c r="AE270">
        <f>VLOOKUP(X270,角色属性总表!I:Q,3,FALSE)</f>
        <v>596.73599999999999</v>
      </c>
      <c r="AF270">
        <f>VLOOKUP(AA270,角色间职业划分!P:AP,11,FALSE)</f>
        <v>0.35</v>
      </c>
      <c r="AG270">
        <f t="shared" si="44"/>
        <v>3637.8947368421054</v>
      </c>
      <c r="AH270">
        <f t="shared" si="45"/>
        <v>597</v>
      </c>
      <c r="AJ270">
        <f t="shared" si="46"/>
        <v>3040.8947368421054</v>
      </c>
      <c r="AK270">
        <v>266</v>
      </c>
    </row>
    <row r="271" spans="1:37" x14ac:dyDescent="0.15">
      <c r="A271">
        <v>267</v>
      </c>
      <c r="B271">
        <f>ROUND(VLOOKUP(X271,角色属性总表!AG:AI,2,FALSE)/角色属性总表!$C$34,0)</f>
        <v>193</v>
      </c>
      <c r="C271">
        <f>ROUND(VLOOKUP(X271,角色属性总表!Y:AE,3,FALSE)/J271,0)</f>
        <v>97</v>
      </c>
      <c r="D271">
        <f>ROUND(VLOOKUP(X271,角色属性总表!AG:AI,3,FALSE)/角色属性总表!$C$35,0)</f>
        <v>202</v>
      </c>
      <c r="E271">
        <f t="shared" si="40"/>
        <v>606</v>
      </c>
      <c r="F271">
        <f t="shared" si="41"/>
        <v>22</v>
      </c>
      <c r="G271">
        <f t="shared" si="42"/>
        <v>8</v>
      </c>
      <c r="H271">
        <v>0</v>
      </c>
      <c r="I271">
        <f t="shared" si="47"/>
        <v>3</v>
      </c>
      <c r="J271">
        <f>VLOOKUP(AA271,角色间职业划分!P:AP,20,FALSE)</f>
        <v>9</v>
      </c>
      <c r="K271">
        <f>IF(X271=500,100,VLOOKUP(AA271,角色间职业划分!P:AP,22,FALSE))</f>
        <v>100</v>
      </c>
      <c r="L271">
        <f>IF(X271=500,K271,VLOOKUP(AA271,角色间职业划分!P:AP,23,FALSE))</f>
        <v>60</v>
      </c>
      <c r="M271">
        <f>VLOOKUP(AA271,角色间职业划分!P:AP,24,FALSE)</f>
        <v>0</v>
      </c>
      <c r="N271">
        <f>VLOOKUP(AA271,角色间职业划分!P:AP,14)*100</f>
        <v>95</v>
      </c>
      <c r="O271">
        <f>VLOOKUP(AA271,角色间职业划分!P:Z,9,FALSE)</f>
        <v>0</v>
      </c>
      <c r="P271">
        <f>VLOOKUP(AA271,角色间职业划分!P:AP,10,FALSE)</f>
        <v>0</v>
      </c>
      <c r="Q271">
        <f>VLOOKUP(AA271,角色间职业划分!P:AP,15,FALSE)</f>
        <v>0</v>
      </c>
      <c r="R271">
        <f>VLOOKUP(AA271,角色间职业划分!P:AP,16,FALSE)</f>
        <v>0</v>
      </c>
      <c r="S271">
        <f>VLOOKUP(AA271,角色间职业划分!P:AP,17,FALSE)</f>
        <v>0</v>
      </c>
      <c r="T271">
        <f>VLOOKUP(AA271,角色间职业划分!P:AP,18,FALSE)</f>
        <v>0</v>
      </c>
      <c r="U271">
        <f>VLOOKUP(AA271,角色间职业划分!P:AP,27,FALSE)</f>
        <v>0</v>
      </c>
      <c r="V271">
        <f t="shared" si="43"/>
        <v>4.9999999999999991</v>
      </c>
      <c r="W271">
        <f>VLOOKUP(AA271,角色间职业划分!P:Q,2,FALSE)</f>
        <v>6</v>
      </c>
      <c r="X271">
        <f t="shared" si="48"/>
        <v>65</v>
      </c>
      <c r="Y271">
        <f>INT(VLOOKUP(X271,角色属性总表!AG:AH,2,FALSE)*角色属性总表!$C$38)</f>
        <v>1350</v>
      </c>
      <c r="AA271">
        <f t="shared" si="49"/>
        <v>3</v>
      </c>
      <c r="AB271">
        <f>VLOOKUP(X271,角色属性总表!AG:AI,2,FALSE)*VLOOKUP(角色等级属性!AA271,角色间职业划分!P:AG,13,FALSE)/角色间职业划分!$AB$9</f>
        <v>1515.7894736842106</v>
      </c>
      <c r="AC271">
        <f>VLOOKUP(X271,角色属性总表!AG:AI,3,FALSE)*VLOOKUP(AA271,角色间职业划分!P:AG,8,FALSE)/角色间职业划分!$W$9</f>
        <v>4387.5</v>
      </c>
      <c r="AD271">
        <f>VLOOKUP(AA271,角色间职业划分!P:AP,26,FALSE)</f>
        <v>0.4</v>
      </c>
      <c r="AE271">
        <f>VLOOKUP(X271,角色属性总表!I:Q,3,FALSE)</f>
        <v>604.79999999999995</v>
      </c>
      <c r="AF271">
        <f>VLOOKUP(AA271,角色间职业划分!P:AP,11,FALSE)</f>
        <v>0.35</v>
      </c>
      <c r="AG271">
        <f t="shared" si="44"/>
        <v>3732.663271006682</v>
      </c>
      <c r="AH271">
        <f t="shared" si="45"/>
        <v>606</v>
      </c>
      <c r="AJ271">
        <f t="shared" si="46"/>
        <v>3126.663271006682</v>
      </c>
      <c r="AK271">
        <v>267</v>
      </c>
    </row>
    <row r="272" spans="1:37" x14ac:dyDescent="0.15">
      <c r="A272">
        <v>268</v>
      </c>
      <c r="B272">
        <f>ROUND(VLOOKUP(X272,角色属性总表!AG:AI,2,FALSE)/角色属性总表!$C$34,0)</f>
        <v>195</v>
      </c>
      <c r="C272">
        <f>ROUND(VLOOKUP(X272,角色属性总表!Y:AE,3,FALSE)/J272,0)</f>
        <v>99</v>
      </c>
      <c r="D272">
        <f>ROUND(VLOOKUP(X272,角色属性总表!AG:AI,3,FALSE)/角色属性总表!$C$35,0)</f>
        <v>204</v>
      </c>
      <c r="E272">
        <f t="shared" si="40"/>
        <v>614</v>
      </c>
      <c r="F272">
        <f t="shared" si="41"/>
        <v>22</v>
      </c>
      <c r="G272">
        <f t="shared" si="42"/>
        <v>8</v>
      </c>
      <c r="H272">
        <v>0</v>
      </c>
      <c r="I272">
        <f t="shared" si="47"/>
        <v>3</v>
      </c>
      <c r="J272">
        <f>VLOOKUP(AA272,角色间职业划分!P:AP,20,FALSE)</f>
        <v>9</v>
      </c>
      <c r="K272">
        <f>IF(X272=500,100,VLOOKUP(AA272,角色间职业划分!P:AP,22,FALSE))</f>
        <v>100</v>
      </c>
      <c r="L272">
        <f>IF(X272=500,K272,VLOOKUP(AA272,角色间职业划分!P:AP,23,FALSE))</f>
        <v>60</v>
      </c>
      <c r="M272">
        <f>VLOOKUP(AA272,角色间职业划分!P:AP,24,FALSE)</f>
        <v>0</v>
      </c>
      <c r="N272">
        <f>VLOOKUP(AA272,角色间职业划分!P:AP,14)*100</f>
        <v>95</v>
      </c>
      <c r="O272">
        <f>VLOOKUP(AA272,角色间职业划分!P:Z,9,FALSE)</f>
        <v>0</v>
      </c>
      <c r="P272">
        <f>VLOOKUP(AA272,角色间职业划分!P:AP,10,FALSE)</f>
        <v>0</v>
      </c>
      <c r="Q272">
        <f>VLOOKUP(AA272,角色间职业划分!P:AP,15,FALSE)</f>
        <v>0</v>
      </c>
      <c r="R272">
        <f>VLOOKUP(AA272,角色间职业划分!P:AP,16,FALSE)</f>
        <v>0</v>
      </c>
      <c r="S272">
        <f>VLOOKUP(AA272,角色间职业划分!P:AP,17,FALSE)</f>
        <v>0</v>
      </c>
      <c r="T272">
        <f>VLOOKUP(AA272,角色间职业划分!P:AP,18,FALSE)</f>
        <v>0</v>
      </c>
      <c r="U272">
        <f>VLOOKUP(AA272,角色间职业划分!P:AP,27,FALSE)</f>
        <v>0</v>
      </c>
      <c r="V272">
        <f t="shared" si="43"/>
        <v>4.9999999999999991</v>
      </c>
      <c r="W272">
        <f>VLOOKUP(AA272,角色间职业划分!P:Q,2,FALSE)</f>
        <v>6</v>
      </c>
      <c r="X272">
        <f t="shared" si="48"/>
        <v>66</v>
      </c>
      <c r="Y272">
        <f>INT(VLOOKUP(X272,角色属性总表!AG:AH,2,FALSE)*角色属性总表!$C$38)</f>
        <v>1368</v>
      </c>
      <c r="AA272">
        <f t="shared" si="49"/>
        <v>3</v>
      </c>
      <c r="AB272">
        <f>VLOOKUP(X272,角色属性总表!AG:AI,2,FALSE)*VLOOKUP(角色等级属性!AA272,角色间职业划分!P:AG,13,FALSE)/角色间职业划分!$AB$9</f>
        <v>1536</v>
      </c>
      <c r="AC272">
        <f>VLOOKUP(X272,角色属性总表!AG:AI,3,FALSE)*VLOOKUP(AA272,角色间职业划分!P:AG,8,FALSE)/角色间职业划分!$W$9</f>
        <v>4446</v>
      </c>
      <c r="AD272">
        <f>VLOOKUP(AA272,角色间职业划分!P:AP,26,FALSE)</f>
        <v>0.4</v>
      </c>
      <c r="AE272">
        <f>VLOOKUP(X272,角色属性总表!I:Q,3,FALSE)</f>
        <v>612.86399999999992</v>
      </c>
      <c r="AF272">
        <f>VLOOKUP(AA272,角色间职业划分!P:AP,11,FALSE)</f>
        <v>0.35</v>
      </c>
      <c r="AG272">
        <f t="shared" si="44"/>
        <v>3828.4916940381204</v>
      </c>
      <c r="AH272">
        <f t="shared" si="45"/>
        <v>612</v>
      </c>
      <c r="AJ272">
        <f t="shared" si="46"/>
        <v>3216.4916940381204</v>
      </c>
      <c r="AK272">
        <v>268</v>
      </c>
    </row>
    <row r="273" spans="1:37" x14ac:dyDescent="0.15">
      <c r="A273">
        <v>269</v>
      </c>
      <c r="B273">
        <f>ROUND(VLOOKUP(X273,角色属性总表!AG:AI,2,FALSE)/角色属性总表!$C$34,0)</f>
        <v>198</v>
      </c>
      <c r="C273">
        <f>ROUND(VLOOKUP(X273,角色属性总表!Y:AE,3,FALSE)/J273,0)</f>
        <v>102</v>
      </c>
      <c r="D273">
        <f>ROUND(VLOOKUP(X273,角色属性总表!AG:AI,3,FALSE)/角色属性总表!$C$35,0)</f>
        <v>207</v>
      </c>
      <c r="E273">
        <f t="shared" si="40"/>
        <v>622</v>
      </c>
      <c r="F273">
        <f t="shared" si="41"/>
        <v>22</v>
      </c>
      <c r="G273">
        <f t="shared" si="42"/>
        <v>8</v>
      </c>
      <c r="H273">
        <v>0</v>
      </c>
      <c r="I273">
        <f t="shared" si="47"/>
        <v>3</v>
      </c>
      <c r="J273">
        <f>VLOOKUP(AA273,角色间职业划分!P:AP,20,FALSE)</f>
        <v>9</v>
      </c>
      <c r="K273">
        <f>IF(X273=500,100,VLOOKUP(AA273,角色间职业划分!P:AP,22,FALSE))</f>
        <v>100</v>
      </c>
      <c r="L273">
        <f>IF(X273=500,K273,VLOOKUP(AA273,角色间职业划分!P:AP,23,FALSE))</f>
        <v>60</v>
      </c>
      <c r="M273">
        <f>VLOOKUP(AA273,角色间职业划分!P:AP,24,FALSE)</f>
        <v>0</v>
      </c>
      <c r="N273">
        <f>VLOOKUP(AA273,角色间职业划分!P:AP,14)*100</f>
        <v>95</v>
      </c>
      <c r="O273">
        <f>VLOOKUP(AA273,角色间职业划分!P:Z,9,FALSE)</f>
        <v>0</v>
      </c>
      <c r="P273">
        <f>VLOOKUP(AA273,角色间职业划分!P:AP,10,FALSE)</f>
        <v>0</v>
      </c>
      <c r="Q273">
        <f>VLOOKUP(AA273,角色间职业划分!P:AP,15,FALSE)</f>
        <v>0</v>
      </c>
      <c r="R273">
        <f>VLOOKUP(AA273,角色间职业划分!P:AP,16,FALSE)</f>
        <v>0</v>
      </c>
      <c r="S273">
        <f>VLOOKUP(AA273,角色间职业划分!P:AP,17,FALSE)</f>
        <v>0</v>
      </c>
      <c r="T273">
        <f>VLOOKUP(AA273,角色间职业划分!P:AP,18,FALSE)</f>
        <v>0</v>
      </c>
      <c r="U273">
        <f>VLOOKUP(AA273,角色间职业划分!P:AP,27,FALSE)</f>
        <v>0</v>
      </c>
      <c r="V273">
        <f t="shared" si="43"/>
        <v>4.9999999999999991</v>
      </c>
      <c r="W273">
        <f>VLOOKUP(AA273,角色间职业划分!P:Q,2,FALSE)</f>
        <v>6</v>
      </c>
      <c r="X273">
        <f t="shared" si="48"/>
        <v>67</v>
      </c>
      <c r="Y273">
        <f>INT(VLOOKUP(X273,角色属性总表!AG:AH,2,FALSE)*角色属性总表!$C$38)</f>
        <v>1386</v>
      </c>
      <c r="AA273">
        <f t="shared" si="49"/>
        <v>3</v>
      </c>
      <c r="AB273">
        <f>VLOOKUP(X273,角色属性总表!AG:AI,2,FALSE)*VLOOKUP(角色等级属性!AA273,角色间职业划分!P:AG,13,FALSE)/角色间职业划分!$AB$9</f>
        <v>1556.2105263157896</v>
      </c>
      <c r="AC273">
        <f>VLOOKUP(X273,角色属性总表!AG:AI,3,FALSE)*VLOOKUP(AA273,角色间职业划分!P:AG,8,FALSE)/角色间职业划分!$W$9</f>
        <v>4504.5000000000009</v>
      </c>
      <c r="AD273">
        <f>VLOOKUP(AA273,角色间职业划分!P:AP,26,FALSE)</f>
        <v>0.4</v>
      </c>
      <c r="AE273">
        <f>VLOOKUP(X273,角色属性总表!I:Q,3,FALSE)</f>
        <v>620.92800000000011</v>
      </c>
      <c r="AF273">
        <f>VLOOKUP(AA273,角色间职业划分!P:AP,11,FALSE)</f>
        <v>0.35</v>
      </c>
      <c r="AG273">
        <f t="shared" si="44"/>
        <v>3925.3789857012366</v>
      </c>
      <c r="AH273">
        <f t="shared" si="45"/>
        <v>621</v>
      </c>
      <c r="AJ273">
        <f t="shared" si="46"/>
        <v>3304.3789857012366</v>
      </c>
      <c r="AK273">
        <v>269</v>
      </c>
    </row>
    <row r="274" spans="1:37" x14ac:dyDescent="0.15">
      <c r="A274">
        <v>270</v>
      </c>
      <c r="B274">
        <f>ROUND(VLOOKUP(X274,角色属性总表!AG:AI,2,FALSE)/角色属性总表!$C$34,0)</f>
        <v>201</v>
      </c>
      <c r="C274">
        <f>ROUND(VLOOKUP(X274,角色属性总表!Y:AE,3,FALSE)/J274,0)</f>
        <v>104</v>
      </c>
      <c r="D274">
        <f>ROUND(VLOOKUP(X274,角色属性总表!AG:AI,3,FALSE)/角色属性总表!$C$35,0)</f>
        <v>210</v>
      </c>
      <c r="E274">
        <f t="shared" si="40"/>
        <v>630</v>
      </c>
      <c r="F274">
        <f t="shared" si="41"/>
        <v>22</v>
      </c>
      <c r="G274">
        <f t="shared" si="42"/>
        <v>8</v>
      </c>
      <c r="H274">
        <v>0</v>
      </c>
      <c r="I274">
        <f t="shared" si="47"/>
        <v>3</v>
      </c>
      <c r="J274">
        <f>VLOOKUP(AA274,角色间职业划分!P:AP,20,FALSE)</f>
        <v>9</v>
      </c>
      <c r="K274">
        <f>IF(X274=500,100,VLOOKUP(AA274,角色间职业划分!P:AP,22,FALSE))</f>
        <v>100</v>
      </c>
      <c r="L274">
        <f>IF(X274=500,K274,VLOOKUP(AA274,角色间职业划分!P:AP,23,FALSE))</f>
        <v>60</v>
      </c>
      <c r="M274">
        <f>VLOOKUP(AA274,角色间职业划分!P:AP,24,FALSE)</f>
        <v>0</v>
      </c>
      <c r="N274">
        <f>VLOOKUP(AA274,角色间职业划分!P:AP,14)*100</f>
        <v>95</v>
      </c>
      <c r="O274">
        <f>VLOOKUP(AA274,角色间职业划分!P:Z,9,FALSE)</f>
        <v>0</v>
      </c>
      <c r="P274">
        <f>VLOOKUP(AA274,角色间职业划分!P:AP,10,FALSE)</f>
        <v>0</v>
      </c>
      <c r="Q274">
        <f>VLOOKUP(AA274,角色间职业划分!P:AP,15,FALSE)</f>
        <v>0</v>
      </c>
      <c r="R274">
        <f>VLOOKUP(AA274,角色间职业划分!P:AP,16,FALSE)</f>
        <v>0</v>
      </c>
      <c r="S274">
        <f>VLOOKUP(AA274,角色间职业划分!P:AP,17,FALSE)</f>
        <v>0</v>
      </c>
      <c r="T274">
        <f>VLOOKUP(AA274,角色间职业划分!P:AP,18,FALSE)</f>
        <v>0</v>
      </c>
      <c r="U274">
        <f>VLOOKUP(AA274,角色间职业划分!P:AP,27,FALSE)</f>
        <v>0</v>
      </c>
      <c r="V274">
        <f t="shared" si="43"/>
        <v>4.9999999999999991</v>
      </c>
      <c r="W274">
        <f>VLOOKUP(AA274,角色间职业划分!P:Q,2,FALSE)</f>
        <v>6</v>
      </c>
      <c r="X274">
        <f t="shared" si="48"/>
        <v>68</v>
      </c>
      <c r="Y274">
        <f>INT(VLOOKUP(X274,角色属性总表!AG:AH,2,FALSE)*角色属性总表!$C$38)</f>
        <v>1404</v>
      </c>
      <c r="AA274">
        <f t="shared" si="49"/>
        <v>3</v>
      </c>
      <c r="AB274">
        <f>VLOOKUP(X274,角色属性总表!AG:AI,2,FALSE)*VLOOKUP(角色等级属性!AA274,角色间职业划分!P:AG,13,FALSE)/角色间职业划分!$AB$9</f>
        <v>1576.421052631579</v>
      </c>
      <c r="AC274">
        <f>VLOOKUP(X274,角色属性总表!AG:AI,3,FALSE)*VLOOKUP(AA274,角色间职业划分!P:AG,8,FALSE)/角色间职业划分!$W$9</f>
        <v>4562.9999999999991</v>
      </c>
      <c r="AD274">
        <f>VLOOKUP(AA274,角色间职业划分!P:AP,26,FALSE)</f>
        <v>0.4</v>
      </c>
      <c r="AE274">
        <f>VLOOKUP(X274,角色属性总表!I:Q,3,FALSE)</f>
        <v>628.99199999999996</v>
      </c>
      <c r="AF274">
        <f>VLOOKUP(AA274,角色间职业划分!P:AP,11,FALSE)</f>
        <v>0.35</v>
      </c>
      <c r="AG274">
        <f t="shared" si="44"/>
        <v>4023.3242133080626</v>
      </c>
      <c r="AH274">
        <f t="shared" si="45"/>
        <v>630</v>
      </c>
      <c r="AJ274">
        <f t="shared" si="46"/>
        <v>3393.3242133080626</v>
      </c>
      <c r="AK274">
        <v>270</v>
      </c>
    </row>
    <row r="275" spans="1:37" x14ac:dyDescent="0.15">
      <c r="A275">
        <v>271</v>
      </c>
      <c r="B275">
        <f>ROUND(VLOOKUP(X275,角色属性总表!AG:AI,2,FALSE)/角色属性总表!$C$34,0)</f>
        <v>203</v>
      </c>
      <c r="C275">
        <f>ROUND(VLOOKUP(X275,角色属性总表!Y:AE,3,FALSE)/J275,0)</f>
        <v>107</v>
      </c>
      <c r="D275">
        <f>ROUND(VLOOKUP(X275,角色属性总表!AG:AI,3,FALSE)/角色属性总表!$C$35,0)</f>
        <v>212</v>
      </c>
      <c r="E275">
        <f t="shared" si="40"/>
        <v>638</v>
      </c>
      <c r="F275">
        <f t="shared" si="41"/>
        <v>22</v>
      </c>
      <c r="G275">
        <f t="shared" si="42"/>
        <v>8</v>
      </c>
      <c r="H275">
        <v>0</v>
      </c>
      <c r="I275">
        <f t="shared" si="47"/>
        <v>3</v>
      </c>
      <c r="J275">
        <f>VLOOKUP(AA275,角色间职业划分!P:AP,20,FALSE)</f>
        <v>9</v>
      </c>
      <c r="K275">
        <f>IF(X275=500,100,VLOOKUP(AA275,角色间职业划分!P:AP,22,FALSE))</f>
        <v>100</v>
      </c>
      <c r="L275">
        <f>IF(X275=500,K275,VLOOKUP(AA275,角色间职业划分!P:AP,23,FALSE))</f>
        <v>60</v>
      </c>
      <c r="M275">
        <f>VLOOKUP(AA275,角色间职业划分!P:AP,24,FALSE)</f>
        <v>0</v>
      </c>
      <c r="N275">
        <f>VLOOKUP(AA275,角色间职业划分!P:AP,14)*100</f>
        <v>95</v>
      </c>
      <c r="O275">
        <f>VLOOKUP(AA275,角色间职业划分!P:Z,9,FALSE)</f>
        <v>0</v>
      </c>
      <c r="P275">
        <f>VLOOKUP(AA275,角色间职业划分!P:AP,10,FALSE)</f>
        <v>0</v>
      </c>
      <c r="Q275">
        <f>VLOOKUP(AA275,角色间职业划分!P:AP,15,FALSE)</f>
        <v>0</v>
      </c>
      <c r="R275">
        <f>VLOOKUP(AA275,角色间职业划分!P:AP,16,FALSE)</f>
        <v>0</v>
      </c>
      <c r="S275">
        <f>VLOOKUP(AA275,角色间职业划分!P:AP,17,FALSE)</f>
        <v>0</v>
      </c>
      <c r="T275">
        <f>VLOOKUP(AA275,角色间职业划分!P:AP,18,FALSE)</f>
        <v>0</v>
      </c>
      <c r="U275">
        <f>VLOOKUP(AA275,角色间职业划分!P:AP,27,FALSE)</f>
        <v>0</v>
      </c>
      <c r="V275">
        <f t="shared" si="43"/>
        <v>4.9999999999999991</v>
      </c>
      <c r="W275">
        <f>VLOOKUP(AA275,角色间职业划分!P:Q,2,FALSE)</f>
        <v>6</v>
      </c>
      <c r="X275">
        <f t="shared" si="48"/>
        <v>69</v>
      </c>
      <c r="Y275">
        <f>INT(VLOOKUP(X275,角色属性总表!AG:AH,2,FALSE)*角色属性总表!$C$38)</f>
        <v>1422</v>
      </c>
      <c r="AA275">
        <f t="shared" si="49"/>
        <v>3</v>
      </c>
      <c r="AB275">
        <f>VLOOKUP(X275,角色属性总表!AG:AI,2,FALSE)*VLOOKUP(角色等级属性!AA275,角色间职业划分!P:AG,13,FALSE)/角色间职业划分!$AB$9</f>
        <v>1596.6315789473683</v>
      </c>
      <c r="AC275">
        <f>VLOOKUP(X275,角色属性总表!AG:AI,3,FALSE)*VLOOKUP(AA275,角色间职业划分!P:AG,8,FALSE)/角色间职业划分!$W$9</f>
        <v>4621.5</v>
      </c>
      <c r="AD275">
        <f>VLOOKUP(AA275,角色间职业划分!P:AP,26,FALSE)</f>
        <v>0.4</v>
      </c>
      <c r="AE275">
        <f>VLOOKUP(X275,角色属性总表!I:Q,3,FALSE)</f>
        <v>637.05600000000004</v>
      </c>
      <c r="AF275">
        <f>VLOOKUP(AA275,角色间职业划分!P:AP,11,FALSE)</f>
        <v>0.35</v>
      </c>
      <c r="AG275">
        <f t="shared" si="44"/>
        <v>4122.326528759223</v>
      </c>
      <c r="AH275">
        <f t="shared" si="45"/>
        <v>636</v>
      </c>
      <c r="AJ275">
        <f t="shared" si="46"/>
        <v>3486.326528759223</v>
      </c>
      <c r="AK275">
        <v>271</v>
      </c>
    </row>
    <row r="276" spans="1:37" x14ac:dyDescent="0.15">
      <c r="A276">
        <v>272</v>
      </c>
      <c r="B276">
        <f>ROUND(VLOOKUP(X276,角色属性总表!AG:AI,2,FALSE)/角色属性总表!$C$34,0)</f>
        <v>206</v>
      </c>
      <c r="C276">
        <f>ROUND(VLOOKUP(X276,角色属性总表!Y:AE,3,FALSE)/J276,0)</f>
        <v>109</v>
      </c>
      <c r="D276">
        <f>ROUND(VLOOKUP(X276,角色属性总表!AG:AI,3,FALSE)/角色属性总表!$C$35,0)</f>
        <v>215</v>
      </c>
      <c r="E276">
        <f t="shared" si="40"/>
        <v>646</v>
      </c>
      <c r="F276">
        <f t="shared" si="41"/>
        <v>22</v>
      </c>
      <c r="G276">
        <f t="shared" si="42"/>
        <v>8</v>
      </c>
      <c r="H276">
        <v>0</v>
      </c>
      <c r="I276">
        <f t="shared" si="47"/>
        <v>3</v>
      </c>
      <c r="J276">
        <f>VLOOKUP(AA276,角色间职业划分!P:AP,20,FALSE)</f>
        <v>9</v>
      </c>
      <c r="K276">
        <f>IF(X276=500,100,VLOOKUP(AA276,角色间职业划分!P:AP,22,FALSE))</f>
        <v>100</v>
      </c>
      <c r="L276">
        <f>IF(X276=500,K276,VLOOKUP(AA276,角色间职业划分!P:AP,23,FALSE))</f>
        <v>60</v>
      </c>
      <c r="M276">
        <f>VLOOKUP(AA276,角色间职业划分!P:AP,24,FALSE)</f>
        <v>0</v>
      </c>
      <c r="N276">
        <f>VLOOKUP(AA276,角色间职业划分!P:AP,14)*100</f>
        <v>95</v>
      </c>
      <c r="O276">
        <f>VLOOKUP(AA276,角色间职业划分!P:Z,9,FALSE)</f>
        <v>0</v>
      </c>
      <c r="P276">
        <f>VLOOKUP(AA276,角色间职业划分!P:AP,10,FALSE)</f>
        <v>0</v>
      </c>
      <c r="Q276">
        <f>VLOOKUP(AA276,角色间职业划分!P:AP,15,FALSE)</f>
        <v>0</v>
      </c>
      <c r="R276">
        <f>VLOOKUP(AA276,角色间职业划分!P:AP,16,FALSE)</f>
        <v>0</v>
      </c>
      <c r="S276">
        <f>VLOOKUP(AA276,角色间职业划分!P:AP,17,FALSE)</f>
        <v>0</v>
      </c>
      <c r="T276">
        <f>VLOOKUP(AA276,角色间职业划分!P:AP,18,FALSE)</f>
        <v>0</v>
      </c>
      <c r="U276">
        <f>VLOOKUP(AA276,角色间职业划分!P:AP,27,FALSE)</f>
        <v>0</v>
      </c>
      <c r="V276">
        <f t="shared" si="43"/>
        <v>4.9999999999999991</v>
      </c>
      <c r="W276">
        <f>VLOOKUP(AA276,角色间职业划分!P:Q,2,FALSE)</f>
        <v>6</v>
      </c>
      <c r="X276">
        <f t="shared" si="48"/>
        <v>70</v>
      </c>
      <c r="Y276">
        <f>INT(VLOOKUP(X276,角色属性总表!AG:AH,2,FALSE)*角色属性总表!$C$38)</f>
        <v>1440</v>
      </c>
      <c r="AA276">
        <f t="shared" si="49"/>
        <v>3</v>
      </c>
      <c r="AB276">
        <f>VLOOKUP(X276,角色属性总表!AG:AI,2,FALSE)*VLOOKUP(角色等级属性!AA276,角色间职业划分!P:AG,13,FALSE)/角色间职业划分!$AB$9</f>
        <v>1616.8421052631579</v>
      </c>
      <c r="AC276">
        <f>VLOOKUP(X276,角色属性总表!AG:AI,3,FALSE)*VLOOKUP(AA276,角色间职业划分!P:AG,8,FALSE)/角色间职业划分!$W$9</f>
        <v>4680</v>
      </c>
      <c r="AD276">
        <f>VLOOKUP(AA276,角色间职业划分!P:AP,26,FALSE)</f>
        <v>0.4</v>
      </c>
      <c r="AE276">
        <f>VLOOKUP(X276,角色属性总表!I:Q,3,FALSE)</f>
        <v>645.12</v>
      </c>
      <c r="AF276">
        <f>VLOOKUP(AA276,角色间职业划分!P:AP,11,FALSE)</f>
        <v>0.35</v>
      </c>
      <c r="AG276">
        <f t="shared" si="44"/>
        <v>4222.3851657404539</v>
      </c>
      <c r="AH276">
        <f t="shared" si="45"/>
        <v>645</v>
      </c>
      <c r="AJ276">
        <f t="shared" si="46"/>
        <v>3577.3851657404539</v>
      </c>
      <c r="AK276">
        <v>272</v>
      </c>
    </row>
    <row r="277" spans="1:37" x14ac:dyDescent="0.15">
      <c r="A277">
        <v>273</v>
      </c>
      <c r="B277">
        <f>ROUND(VLOOKUP(X277,角色属性总表!AG:AI,2,FALSE)/角色属性总表!$C$34,0)</f>
        <v>208</v>
      </c>
      <c r="C277">
        <f>ROUND(VLOOKUP(X277,角色属性总表!Y:AE,3,FALSE)/J277,0)</f>
        <v>112</v>
      </c>
      <c r="D277">
        <f>ROUND(VLOOKUP(X277,角色属性总表!AG:AI,3,FALSE)/角色属性总表!$C$35,0)</f>
        <v>218</v>
      </c>
      <c r="E277">
        <f t="shared" si="40"/>
        <v>654</v>
      </c>
      <c r="F277">
        <f t="shared" si="41"/>
        <v>22</v>
      </c>
      <c r="G277">
        <f t="shared" si="42"/>
        <v>8</v>
      </c>
      <c r="H277">
        <v>0</v>
      </c>
      <c r="I277">
        <f t="shared" si="47"/>
        <v>3</v>
      </c>
      <c r="J277">
        <f>VLOOKUP(AA277,角色间职业划分!P:AP,20,FALSE)</f>
        <v>9</v>
      </c>
      <c r="K277">
        <f>IF(X277=500,100,VLOOKUP(AA277,角色间职业划分!P:AP,22,FALSE))</f>
        <v>100</v>
      </c>
      <c r="L277">
        <f>IF(X277=500,K277,VLOOKUP(AA277,角色间职业划分!P:AP,23,FALSE))</f>
        <v>60</v>
      </c>
      <c r="M277">
        <f>VLOOKUP(AA277,角色间职业划分!P:AP,24,FALSE)</f>
        <v>0</v>
      </c>
      <c r="N277">
        <f>VLOOKUP(AA277,角色间职业划分!P:AP,14)*100</f>
        <v>95</v>
      </c>
      <c r="O277">
        <f>VLOOKUP(AA277,角色间职业划分!P:Z,9,FALSE)</f>
        <v>0</v>
      </c>
      <c r="P277">
        <f>VLOOKUP(AA277,角色间职业划分!P:AP,10,FALSE)</f>
        <v>0</v>
      </c>
      <c r="Q277">
        <f>VLOOKUP(AA277,角色间职业划分!P:AP,15,FALSE)</f>
        <v>0</v>
      </c>
      <c r="R277">
        <f>VLOOKUP(AA277,角色间职业划分!P:AP,16,FALSE)</f>
        <v>0</v>
      </c>
      <c r="S277">
        <f>VLOOKUP(AA277,角色间职业划分!P:AP,17,FALSE)</f>
        <v>0</v>
      </c>
      <c r="T277">
        <f>VLOOKUP(AA277,角色间职业划分!P:AP,18,FALSE)</f>
        <v>0</v>
      </c>
      <c r="U277">
        <f>VLOOKUP(AA277,角色间职业划分!P:AP,27,FALSE)</f>
        <v>0</v>
      </c>
      <c r="V277">
        <f t="shared" si="43"/>
        <v>4.9999999999999991</v>
      </c>
      <c r="W277">
        <f>VLOOKUP(AA277,角色间职业划分!P:Q,2,FALSE)</f>
        <v>6</v>
      </c>
      <c r="X277">
        <f t="shared" si="48"/>
        <v>71</v>
      </c>
      <c r="Y277">
        <f>INT(VLOOKUP(X277,角色属性总表!AG:AH,2,FALSE)*角色属性总表!$C$38)</f>
        <v>1458</v>
      </c>
      <c r="AA277">
        <f t="shared" si="49"/>
        <v>3</v>
      </c>
      <c r="AB277">
        <f>VLOOKUP(X277,角色属性总表!AG:AI,2,FALSE)*VLOOKUP(角色等级属性!AA277,角色间职业划分!P:AG,13,FALSE)/角色间职业划分!$AB$9</f>
        <v>1637.0526315789473</v>
      </c>
      <c r="AC277">
        <f>VLOOKUP(X277,角色属性总表!AG:AI,3,FALSE)*VLOOKUP(AA277,角色间职业划分!P:AG,8,FALSE)/角色间职业划分!$W$9</f>
        <v>4738.5</v>
      </c>
      <c r="AD277">
        <f>VLOOKUP(AA277,角色间职业划分!P:AP,26,FALSE)</f>
        <v>0.4</v>
      </c>
      <c r="AE277">
        <f>VLOOKUP(X277,角色属性总表!I:Q,3,FALSE)</f>
        <v>653.18399999999997</v>
      </c>
      <c r="AF277">
        <f>VLOOKUP(AA277,角色间职业划分!P:AP,11,FALSE)</f>
        <v>0.35</v>
      </c>
      <c r="AG277">
        <f t="shared" si="44"/>
        <v>4323.4994370642198</v>
      </c>
      <c r="AH277">
        <f t="shared" si="45"/>
        <v>654</v>
      </c>
      <c r="AJ277">
        <f t="shared" si="46"/>
        <v>3669.4994370642198</v>
      </c>
      <c r="AK277">
        <v>273</v>
      </c>
    </row>
    <row r="278" spans="1:37" x14ac:dyDescent="0.15">
      <c r="A278">
        <v>274</v>
      </c>
      <c r="B278">
        <f>ROUND(VLOOKUP(X278,角色属性总表!AG:AI,2,FALSE)/角色属性总表!$C$34,0)</f>
        <v>211</v>
      </c>
      <c r="C278">
        <f>ROUND(VLOOKUP(X278,角色属性总表!Y:AE,3,FALSE)/J278,0)</f>
        <v>114</v>
      </c>
      <c r="D278">
        <f>ROUND(VLOOKUP(X278,角色属性总表!AG:AI,3,FALSE)/角色属性总表!$C$35,0)</f>
        <v>220</v>
      </c>
      <c r="E278">
        <f t="shared" si="40"/>
        <v>662</v>
      </c>
      <c r="F278">
        <f t="shared" si="41"/>
        <v>22</v>
      </c>
      <c r="G278">
        <f t="shared" si="42"/>
        <v>8</v>
      </c>
      <c r="H278">
        <v>0</v>
      </c>
      <c r="I278">
        <f t="shared" si="47"/>
        <v>3</v>
      </c>
      <c r="J278">
        <f>VLOOKUP(AA278,角色间职业划分!P:AP,20,FALSE)</f>
        <v>9</v>
      </c>
      <c r="K278">
        <f>IF(X278=500,100,VLOOKUP(AA278,角色间职业划分!P:AP,22,FALSE))</f>
        <v>100</v>
      </c>
      <c r="L278">
        <f>IF(X278=500,K278,VLOOKUP(AA278,角色间职业划分!P:AP,23,FALSE))</f>
        <v>60</v>
      </c>
      <c r="M278">
        <f>VLOOKUP(AA278,角色间职业划分!P:AP,24,FALSE)</f>
        <v>0</v>
      </c>
      <c r="N278">
        <f>VLOOKUP(AA278,角色间职业划分!P:AP,14)*100</f>
        <v>95</v>
      </c>
      <c r="O278">
        <f>VLOOKUP(AA278,角色间职业划分!P:Z,9,FALSE)</f>
        <v>0</v>
      </c>
      <c r="P278">
        <f>VLOOKUP(AA278,角色间职业划分!P:AP,10,FALSE)</f>
        <v>0</v>
      </c>
      <c r="Q278">
        <f>VLOOKUP(AA278,角色间职业划分!P:AP,15,FALSE)</f>
        <v>0</v>
      </c>
      <c r="R278">
        <f>VLOOKUP(AA278,角色间职业划分!P:AP,16,FALSE)</f>
        <v>0</v>
      </c>
      <c r="S278">
        <f>VLOOKUP(AA278,角色间职业划分!P:AP,17,FALSE)</f>
        <v>0</v>
      </c>
      <c r="T278">
        <f>VLOOKUP(AA278,角色间职业划分!P:AP,18,FALSE)</f>
        <v>0</v>
      </c>
      <c r="U278">
        <f>VLOOKUP(AA278,角色间职业划分!P:AP,27,FALSE)</f>
        <v>0</v>
      </c>
      <c r="V278">
        <f t="shared" si="43"/>
        <v>4.9999999999999991</v>
      </c>
      <c r="W278">
        <f>VLOOKUP(AA278,角色间职业划分!P:Q,2,FALSE)</f>
        <v>6</v>
      </c>
      <c r="X278">
        <f t="shared" si="48"/>
        <v>72</v>
      </c>
      <c r="Y278">
        <f>INT(VLOOKUP(X278,角色属性总表!AG:AH,2,FALSE)*角色属性总表!$C$38)</f>
        <v>1476</v>
      </c>
      <c r="AA278">
        <f t="shared" si="49"/>
        <v>3</v>
      </c>
      <c r="AB278">
        <f>VLOOKUP(X278,角色属性总表!AG:AI,2,FALSE)*VLOOKUP(角色等级属性!AA278,角色间职业划分!P:AG,13,FALSE)/角色间职业划分!$AB$9</f>
        <v>1657.2631578947367</v>
      </c>
      <c r="AC278">
        <f>VLOOKUP(X278,角色属性总表!AG:AI,3,FALSE)*VLOOKUP(AA278,角色间职业划分!P:AG,8,FALSE)/角色间职业划分!$W$9</f>
        <v>4797</v>
      </c>
      <c r="AD278">
        <f>VLOOKUP(AA278,角色间职业划分!P:AP,26,FALSE)</f>
        <v>0.4</v>
      </c>
      <c r="AE278">
        <f>VLOOKUP(X278,角色属性总表!I:Q,3,FALSE)</f>
        <v>661.24800000000005</v>
      </c>
      <c r="AF278">
        <f>VLOOKUP(AA278,角色间职业划分!P:AP,11,FALSE)</f>
        <v>0.35</v>
      </c>
      <c r="AG278">
        <f t="shared" si="44"/>
        <v>4425.6687321470863</v>
      </c>
      <c r="AH278">
        <f t="shared" si="45"/>
        <v>660</v>
      </c>
      <c r="AJ278">
        <f t="shared" si="46"/>
        <v>3765.6687321470863</v>
      </c>
      <c r="AK278">
        <v>274</v>
      </c>
    </row>
    <row r="279" spans="1:37" x14ac:dyDescent="0.15">
      <c r="A279">
        <v>275</v>
      </c>
      <c r="B279">
        <f>ROUND(VLOOKUP(X279,角色属性总表!AG:AI,2,FALSE)/角色属性总表!$C$34,0)</f>
        <v>213</v>
      </c>
      <c r="C279">
        <f>ROUND(VLOOKUP(X279,角色属性总表!Y:AE,3,FALSE)/J279,0)</f>
        <v>117</v>
      </c>
      <c r="D279">
        <f>ROUND(VLOOKUP(X279,角色属性总表!AG:AI,3,FALSE)/角色属性总表!$C$35,0)</f>
        <v>223</v>
      </c>
      <c r="E279">
        <f t="shared" si="40"/>
        <v>670</v>
      </c>
      <c r="F279">
        <f t="shared" si="41"/>
        <v>22</v>
      </c>
      <c r="G279">
        <f t="shared" si="42"/>
        <v>8</v>
      </c>
      <c r="H279">
        <v>0</v>
      </c>
      <c r="I279">
        <f t="shared" si="47"/>
        <v>3</v>
      </c>
      <c r="J279">
        <f>VLOOKUP(AA279,角色间职业划分!P:AP,20,FALSE)</f>
        <v>9</v>
      </c>
      <c r="K279">
        <f>IF(X279=500,100,VLOOKUP(AA279,角色间职业划分!P:AP,22,FALSE))</f>
        <v>100</v>
      </c>
      <c r="L279">
        <f>IF(X279=500,K279,VLOOKUP(AA279,角色间职业划分!P:AP,23,FALSE))</f>
        <v>60</v>
      </c>
      <c r="M279">
        <f>VLOOKUP(AA279,角色间职业划分!P:AP,24,FALSE)</f>
        <v>0</v>
      </c>
      <c r="N279">
        <f>VLOOKUP(AA279,角色间职业划分!P:AP,14)*100</f>
        <v>95</v>
      </c>
      <c r="O279">
        <f>VLOOKUP(AA279,角色间职业划分!P:Z,9,FALSE)</f>
        <v>0</v>
      </c>
      <c r="P279">
        <f>VLOOKUP(AA279,角色间职业划分!P:AP,10,FALSE)</f>
        <v>0</v>
      </c>
      <c r="Q279">
        <f>VLOOKUP(AA279,角色间职业划分!P:AP,15,FALSE)</f>
        <v>0</v>
      </c>
      <c r="R279">
        <f>VLOOKUP(AA279,角色间职业划分!P:AP,16,FALSE)</f>
        <v>0</v>
      </c>
      <c r="S279">
        <f>VLOOKUP(AA279,角色间职业划分!P:AP,17,FALSE)</f>
        <v>0</v>
      </c>
      <c r="T279">
        <f>VLOOKUP(AA279,角色间职业划分!P:AP,18,FALSE)</f>
        <v>0</v>
      </c>
      <c r="U279">
        <f>VLOOKUP(AA279,角色间职业划分!P:AP,27,FALSE)</f>
        <v>0</v>
      </c>
      <c r="V279">
        <f t="shared" si="43"/>
        <v>4.9999999999999991</v>
      </c>
      <c r="W279">
        <f>VLOOKUP(AA279,角色间职业划分!P:Q,2,FALSE)</f>
        <v>6</v>
      </c>
      <c r="X279">
        <f t="shared" si="48"/>
        <v>73</v>
      </c>
      <c r="Y279">
        <f>INT(VLOOKUP(X279,角色属性总表!AG:AH,2,FALSE)*角色属性总表!$C$38)</f>
        <v>1494</v>
      </c>
      <c r="AA279">
        <f t="shared" si="49"/>
        <v>3</v>
      </c>
      <c r="AB279">
        <f>VLOOKUP(X279,角色属性总表!AG:AI,2,FALSE)*VLOOKUP(角色等级属性!AA279,角色间职业划分!P:AG,13,FALSE)/角色间职业划分!$AB$9</f>
        <v>1677.4736842105265</v>
      </c>
      <c r="AC279">
        <f>VLOOKUP(X279,角色属性总表!AG:AI,3,FALSE)*VLOOKUP(AA279,角色间职业划分!P:AG,8,FALSE)/角色间职业划分!$W$9</f>
        <v>4855.5</v>
      </c>
      <c r="AD279">
        <f>VLOOKUP(AA279,角色间职业划分!P:AP,26,FALSE)</f>
        <v>0.4</v>
      </c>
      <c r="AE279">
        <f>VLOOKUP(X279,角色属性总表!I:Q,3,FALSE)</f>
        <v>669.31200000000001</v>
      </c>
      <c r="AF279">
        <f>VLOOKUP(AA279,角色间职业划分!P:AP,11,FALSE)</f>
        <v>0.35</v>
      </c>
      <c r="AG279">
        <f t="shared" si="44"/>
        <v>4528.892514614332</v>
      </c>
      <c r="AH279">
        <f t="shared" si="45"/>
        <v>669</v>
      </c>
      <c r="AJ279">
        <f t="shared" si="46"/>
        <v>3859.892514614332</v>
      </c>
      <c r="AK279">
        <v>275</v>
      </c>
    </row>
    <row r="280" spans="1:37" x14ac:dyDescent="0.15">
      <c r="A280">
        <v>276</v>
      </c>
      <c r="B280">
        <f>ROUND(VLOOKUP(X280,角色属性总表!AG:AI,2,FALSE)/角色属性总表!$C$34,0)</f>
        <v>216</v>
      </c>
      <c r="C280">
        <f>ROUND(VLOOKUP(X280,角色属性总表!Y:AE,3,FALSE)/J280,0)</f>
        <v>119</v>
      </c>
      <c r="D280">
        <f>ROUND(VLOOKUP(X280,角色属性总表!AG:AI,3,FALSE)/角色属性总表!$C$35,0)</f>
        <v>226</v>
      </c>
      <c r="E280">
        <f t="shared" si="40"/>
        <v>679</v>
      </c>
      <c r="F280">
        <f t="shared" si="41"/>
        <v>22</v>
      </c>
      <c r="G280">
        <f t="shared" si="42"/>
        <v>8</v>
      </c>
      <c r="H280">
        <v>0</v>
      </c>
      <c r="I280">
        <f t="shared" si="47"/>
        <v>3</v>
      </c>
      <c r="J280">
        <f>VLOOKUP(AA280,角色间职业划分!P:AP,20,FALSE)</f>
        <v>9</v>
      </c>
      <c r="K280">
        <f>IF(X280=500,100,VLOOKUP(AA280,角色间职业划分!P:AP,22,FALSE))</f>
        <v>100</v>
      </c>
      <c r="L280">
        <f>IF(X280=500,K280,VLOOKUP(AA280,角色间职业划分!P:AP,23,FALSE))</f>
        <v>60</v>
      </c>
      <c r="M280">
        <f>VLOOKUP(AA280,角色间职业划分!P:AP,24,FALSE)</f>
        <v>0</v>
      </c>
      <c r="N280">
        <f>VLOOKUP(AA280,角色间职业划分!P:AP,14)*100</f>
        <v>95</v>
      </c>
      <c r="O280">
        <f>VLOOKUP(AA280,角色间职业划分!P:Z,9,FALSE)</f>
        <v>0</v>
      </c>
      <c r="P280">
        <f>VLOOKUP(AA280,角色间职业划分!P:AP,10,FALSE)</f>
        <v>0</v>
      </c>
      <c r="Q280">
        <f>VLOOKUP(AA280,角色间职业划分!P:AP,15,FALSE)</f>
        <v>0</v>
      </c>
      <c r="R280">
        <f>VLOOKUP(AA280,角色间职业划分!P:AP,16,FALSE)</f>
        <v>0</v>
      </c>
      <c r="S280">
        <f>VLOOKUP(AA280,角色间职业划分!P:AP,17,FALSE)</f>
        <v>0</v>
      </c>
      <c r="T280">
        <f>VLOOKUP(AA280,角色间职业划分!P:AP,18,FALSE)</f>
        <v>0</v>
      </c>
      <c r="U280">
        <f>VLOOKUP(AA280,角色间职业划分!P:AP,27,FALSE)</f>
        <v>0</v>
      </c>
      <c r="V280">
        <f t="shared" si="43"/>
        <v>4.9999999999999991</v>
      </c>
      <c r="W280">
        <f>VLOOKUP(AA280,角色间职业划分!P:Q,2,FALSE)</f>
        <v>6</v>
      </c>
      <c r="X280">
        <f t="shared" si="48"/>
        <v>74</v>
      </c>
      <c r="Y280">
        <f>INT(VLOOKUP(X280,角色属性总表!AG:AH,2,FALSE)*角色属性总表!$C$38)</f>
        <v>1512</v>
      </c>
      <c r="AA280">
        <f t="shared" si="49"/>
        <v>3</v>
      </c>
      <c r="AB280">
        <f>VLOOKUP(X280,角色属性总表!AG:AI,2,FALSE)*VLOOKUP(角色等级属性!AA280,角色间职业划分!P:AG,13,FALSE)/角色间职业划分!$AB$9</f>
        <v>1697.6842105263158</v>
      </c>
      <c r="AC280">
        <f>VLOOKUP(X280,角色属性总表!AG:AI,3,FALSE)*VLOOKUP(AA280,角色间职业划分!P:AG,8,FALSE)/角色间职业划分!$W$9</f>
        <v>4914</v>
      </c>
      <c r="AD280">
        <f>VLOOKUP(AA280,角色间职业划分!P:AP,26,FALSE)</f>
        <v>0.4</v>
      </c>
      <c r="AE280">
        <f>VLOOKUP(X280,角色属性总表!I:Q,3,FALSE)</f>
        <v>677.37599999999998</v>
      </c>
      <c r="AF280">
        <f>VLOOKUP(AA280,角色间职业划分!P:AP,11,FALSE)</f>
        <v>0.35</v>
      </c>
      <c r="AG280">
        <f t="shared" si="44"/>
        <v>4633.1703200238198</v>
      </c>
      <c r="AH280">
        <f t="shared" si="45"/>
        <v>678</v>
      </c>
      <c r="AJ280">
        <f t="shared" si="46"/>
        <v>3955.1703200238198</v>
      </c>
      <c r="AK280">
        <v>276</v>
      </c>
    </row>
    <row r="281" spans="1:37" x14ac:dyDescent="0.15">
      <c r="A281">
        <v>277</v>
      </c>
      <c r="B281">
        <f>ROUND(VLOOKUP(X281,角色属性总表!AG:AI,2,FALSE)/角色属性总表!$C$34,0)</f>
        <v>219</v>
      </c>
      <c r="C281">
        <f>ROUND(VLOOKUP(X281,角色属性总表!Y:AE,3,FALSE)/J281,0)</f>
        <v>122</v>
      </c>
      <c r="D281">
        <f>ROUND(VLOOKUP(X281,角色属性总表!AG:AI,3,FALSE)/角色属性总表!$C$35,0)</f>
        <v>228</v>
      </c>
      <c r="E281">
        <f t="shared" si="40"/>
        <v>687</v>
      </c>
      <c r="F281">
        <f t="shared" si="41"/>
        <v>22</v>
      </c>
      <c r="G281">
        <f t="shared" si="42"/>
        <v>8</v>
      </c>
      <c r="H281">
        <v>0</v>
      </c>
      <c r="I281">
        <f t="shared" si="47"/>
        <v>3</v>
      </c>
      <c r="J281">
        <f>VLOOKUP(AA281,角色间职业划分!P:AP,20,FALSE)</f>
        <v>9</v>
      </c>
      <c r="K281">
        <f>IF(X281=500,100,VLOOKUP(AA281,角色间职业划分!P:AP,22,FALSE))</f>
        <v>100</v>
      </c>
      <c r="L281">
        <f>IF(X281=500,K281,VLOOKUP(AA281,角色间职业划分!P:AP,23,FALSE))</f>
        <v>60</v>
      </c>
      <c r="M281">
        <f>VLOOKUP(AA281,角色间职业划分!P:AP,24,FALSE)</f>
        <v>0</v>
      </c>
      <c r="N281">
        <f>VLOOKUP(AA281,角色间职业划分!P:AP,14)*100</f>
        <v>95</v>
      </c>
      <c r="O281">
        <f>VLOOKUP(AA281,角色间职业划分!P:Z,9,FALSE)</f>
        <v>0</v>
      </c>
      <c r="P281">
        <f>VLOOKUP(AA281,角色间职业划分!P:AP,10,FALSE)</f>
        <v>0</v>
      </c>
      <c r="Q281">
        <f>VLOOKUP(AA281,角色间职业划分!P:AP,15,FALSE)</f>
        <v>0</v>
      </c>
      <c r="R281">
        <f>VLOOKUP(AA281,角色间职业划分!P:AP,16,FALSE)</f>
        <v>0</v>
      </c>
      <c r="S281">
        <f>VLOOKUP(AA281,角色间职业划分!P:AP,17,FALSE)</f>
        <v>0</v>
      </c>
      <c r="T281">
        <f>VLOOKUP(AA281,角色间职业划分!P:AP,18,FALSE)</f>
        <v>0</v>
      </c>
      <c r="U281">
        <f>VLOOKUP(AA281,角色间职业划分!P:AP,27,FALSE)</f>
        <v>0</v>
      </c>
      <c r="V281">
        <f t="shared" si="43"/>
        <v>4.9999999999999991</v>
      </c>
      <c r="W281">
        <f>VLOOKUP(AA281,角色间职业划分!P:Q,2,FALSE)</f>
        <v>6</v>
      </c>
      <c r="X281">
        <f t="shared" si="48"/>
        <v>75</v>
      </c>
      <c r="Y281">
        <f>INT(VLOOKUP(X281,角色属性总表!AG:AH,2,FALSE)*角色属性总表!$C$38)</f>
        <v>1530</v>
      </c>
      <c r="AA281">
        <f t="shared" si="49"/>
        <v>3</v>
      </c>
      <c r="AB281">
        <f>VLOOKUP(X281,角色属性总表!AG:AI,2,FALSE)*VLOOKUP(角色等级属性!AA281,角色间职业划分!P:AG,13,FALSE)/角色间职业划分!$AB$9</f>
        <v>1717.8947368421052</v>
      </c>
      <c r="AC281">
        <f>VLOOKUP(X281,角色属性总表!AG:AI,3,FALSE)*VLOOKUP(AA281,角色间职业划分!P:AG,8,FALSE)/角色间职业划分!$W$9</f>
        <v>4972.5</v>
      </c>
      <c r="AD281">
        <f>VLOOKUP(AA281,角色间职业划分!P:AP,26,FALSE)</f>
        <v>0.4</v>
      </c>
      <c r="AE281">
        <f>VLOOKUP(X281,角色属性总表!I:Q,3,FALSE)</f>
        <v>685.43999999999994</v>
      </c>
      <c r="AF281">
        <f>VLOOKUP(AA281,角色间职业划分!P:AP,11,FALSE)</f>
        <v>0.35</v>
      </c>
      <c r="AG281">
        <f t="shared" si="44"/>
        <v>4738.5017537018521</v>
      </c>
      <c r="AH281">
        <f t="shared" si="45"/>
        <v>684</v>
      </c>
      <c r="AJ281">
        <f t="shared" si="46"/>
        <v>4054.5017537018521</v>
      </c>
      <c r="AK281">
        <v>277</v>
      </c>
    </row>
    <row r="282" spans="1:37" x14ac:dyDescent="0.15">
      <c r="A282">
        <v>278</v>
      </c>
      <c r="B282">
        <f>ROUND(VLOOKUP(X282,角色属性总表!AG:AI,2,FALSE)/角色属性总表!$C$34,0)</f>
        <v>221</v>
      </c>
      <c r="C282">
        <f>ROUND(VLOOKUP(X282,角色属性总表!Y:AE,3,FALSE)/J282,0)</f>
        <v>124</v>
      </c>
      <c r="D282">
        <f>ROUND(VLOOKUP(X282,角色属性总表!AG:AI,3,FALSE)/角色属性总表!$C$35,0)</f>
        <v>231</v>
      </c>
      <c r="E282">
        <f t="shared" si="40"/>
        <v>695</v>
      </c>
      <c r="F282">
        <f t="shared" si="41"/>
        <v>22</v>
      </c>
      <c r="G282">
        <f t="shared" si="42"/>
        <v>8</v>
      </c>
      <c r="H282">
        <v>0</v>
      </c>
      <c r="I282">
        <f t="shared" si="47"/>
        <v>3</v>
      </c>
      <c r="J282">
        <f>VLOOKUP(AA282,角色间职业划分!P:AP,20,FALSE)</f>
        <v>9</v>
      </c>
      <c r="K282">
        <f>IF(X282=500,100,VLOOKUP(AA282,角色间职业划分!P:AP,22,FALSE))</f>
        <v>100</v>
      </c>
      <c r="L282">
        <f>IF(X282=500,K282,VLOOKUP(AA282,角色间职业划分!P:AP,23,FALSE))</f>
        <v>60</v>
      </c>
      <c r="M282">
        <f>VLOOKUP(AA282,角色间职业划分!P:AP,24,FALSE)</f>
        <v>0</v>
      </c>
      <c r="N282">
        <f>VLOOKUP(AA282,角色间职业划分!P:AP,14)*100</f>
        <v>95</v>
      </c>
      <c r="O282">
        <f>VLOOKUP(AA282,角色间职业划分!P:Z,9,FALSE)</f>
        <v>0</v>
      </c>
      <c r="P282">
        <f>VLOOKUP(AA282,角色间职业划分!P:AP,10,FALSE)</f>
        <v>0</v>
      </c>
      <c r="Q282">
        <f>VLOOKUP(AA282,角色间职业划分!P:AP,15,FALSE)</f>
        <v>0</v>
      </c>
      <c r="R282">
        <f>VLOOKUP(AA282,角色间职业划分!P:AP,16,FALSE)</f>
        <v>0</v>
      </c>
      <c r="S282">
        <f>VLOOKUP(AA282,角色间职业划分!P:AP,17,FALSE)</f>
        <v>0</v>
      </c>
      <c r="T282">
        <f>VLOOKUP(AA282,角色间职业划分!P:AP,18,FALSE)</f>
        <v>0</v>
      </c>
      <c r="U282">
        <f>VLOOKUP(AA282,角色间职业划分!P:AP,27,FALSE)</f>
        <v>0</v>
      </c>
      <c r="V282">
        <f t="shared" si="43"/>
        <v>4.9999999999999991</v>
      </c>
      <c r="W282">
        <f>VLOOKUP(AA282,角色间职业划分!P:Q,2,FALSE)</f>
        <v>6</v>
      </c>
      <c r="X282">
        <f t="shared" si="48"/>
        <v>76</v>
      </c>
      <c r="Y282">
        <f>INT(VLOOKUP(X282,角色属性总表!AG:AH,2,FALSE)*角色属性总表!$C$38)</f>
        <v>1548</v>
      </c>
      <c r="AA282">
        <f t="shared" si="49"/>
        <v>3</v>
      </c>
      <c r="AB282">
        <f>VLOOKUP(X282,角色属性总表!AG:AI,2,FALSE)*VLOOKUP(角色等级属性!AA282,角色间职业划分!P:AG,13,FALSE)/角色间职业划分!$AB$9</f>
        <v>1738.1052631578948</v>
      </c>
      <c r="AC282">
        <f>VLOOKUP(X282,角色属性总表!AG:AI,3,FALSE)*VLOOKUP(AA282,角色间职业划分!P:AG,8,FALSE)/角色间职业划分!$W$9</f>
        <v>5031</v>
      </c>
      <c r="AD282">
        <f>VLOOKUP(AA282,角色间职业划分!P:AP,26,FALSE)</f>
        <v>0.4</v>
      </c>
      <c r="AE282">
        <f>VLOOKUP(X282,角色属性总表!I:Q,3,FALSE)</f>
        <v>693.50400000000002</v>
      </c>
      <c r="AF282">
        <f>VLOOKUP(AA282,角色间职业划分!P:AP,11,FALSE)</f>
        <v>0.35</v>
      </c>
      <c r="AG282">
        <f t="shared" si="44"/>
        <v>4844.886488684182</v>
      </c>
      <c r="AH282">
        <f t="shared" si="45"/>
        <v>693</v>
      </c>
      <c r="AJ282">
        <f t="shared" si="46"/>
        <v>4151.886488684182</v>
      </c>
      <c r="AK282">
        <v>278</v>
      </c>
    </row>
    <row r="283" spans="1:37" x14ac:dyDescent="0.15">
      <c r="A283">
        <v>279</v>
      </c>
      <c r="B283">
        <f>ROUND(VLOOKUP(X283,角色属性总表!AG:AI,2,FALSE)/角色属性总表!$C$34,0)</f>
        <v>224</v>
      </c>
      <c r="C283">
        <f>ROUND(VLOOKUP(X283,角色属性总表!Y:AE,3,FALSE)/J283,0)</f>
        <v>127</v>
      </c>
      <c r="D283">
        <f>ROUND(VLOOKUP(X283,角色属性总表!AG:AI,3,FALSE)/角色属性总表!$C$35,0)</f>
        <v>234</v>
      </c>
      <c r="E283">
        <f t="shared" si="40"/>
        <v>703</v>
      </c>
      <c r="F283">
        <f t="shared" si="41"/>
        <v>22</v>
      </c>
      <c r="G283">
        <f t="shared" si="42"/>
        <v>8</v>
      </c>
      <c r="H283">
        <v>0</v>
      </c>
      <c r="I283">
        <f t="shared" si="47"/>
        <v>3</v>
      </c>
      <c r="J283">
        <f>VLOOKUP(AA283,角色间职业划分!P:AP,20,FALSE)</f>
        <v>9</v>
      </c>
      <c r="K283">
        <f>IF(X283=500,100,VLOOKUP(AA283,角色间职业划分!P:AP,22,FALSE))</f>
        <v>100</v>
      </c>
      <c r="L283">
        <f>IF(X283=500,K283,VLOOKUP(AA283,角色间职业划分!P:AP,23,FALSE))</f>
        <v>60</v>
      </c>
      <c r="M283">
        <f>VLOOKUP(AA283,角色间职业划分!P:AP,24,FALSE)</f>
        <v>0</v>
      </c>
      <c r="N283">
        <f>VLOOKUP(AA283,角色间职业划分!P:AP,14)*100</f>
        <v>95</v>
      </c>
      <c r="O283">
        <f>VLOOKUP(AA283,角色间职业划分!P:Z,9,FALSE)</f>
        <v>0</v>
      </c>
      <c r="P283">
        <f>VLOOKUP(AA283,角色间职业划分!P:AP,10,FALSE)</f>
        <v>0</v>
      </c>
      <c r="Q283">
        <f>VLOOKUP(AA283,角色间职业划分!P:AP,15,FALSE)</f>
        <v>0</v>
      </c>
      <c r="R283">
        <f>VLOOKUP(AA283,角色间职业划分!P:AP,16,FALSE)</f>
        <v>0</v>
      </c>
      <c r="S283">
        <f>VLOOKUP(AA283,角色间职业划分!P:AP,17,FALSE)</f>
        <v>0</v>
      </c>
      <c r="T283">
        <f>VLOOKUP(AA283,角色间职业划分!P:AP,18,FALSE)</f>
        <v>0</v>
      </c>
      <c r="U283">
        <f>VLOOKUP(AA283,角色间职业划分!P:AP,27,FALSE)</f>
        <v>0</v>
      </c>
      <c r="V283">
        <f t="shared" si="43"/>
        <v>4.9999999999999991</v>
      </c>
      <c r="W283">
        <f>VLOOKUP(AA283,角色间职业划分!P:Q,2,FALSE)</f>
        <v>6</v>
      </c>
      <c r="X283">
        <f t="shared" si="48"/>
        <v>77</v>
      </c>
      <c r="Y283">
        <f>INT(VLOOKUP(X283,角色属性总表!AG:AH,2,FALSE)*角色属性总表!$C$38)</f>
        <v>1566</v>
      </c>
      <c r="AA283">
        <f t="shared" si="49"/>
        <v>3</v>
      </c>
      <c r="AB283">
        <f>VLOOKUP(X283,角色属性总表!AG:AI,2,FALSE)*VLOOKUP(角色等级属性!AA283,角色间职业划分!P:AG,13,FALSE)/角色间职业划分!$AB$9</f>
        <v>1758.3157894736842</v>
      </c>
      <c r="AC283">
        <f>VLOOKUP(X283,角色属性总表!AG:AI,3,FALSE)*VLOOKUP(AA283,角色间职业划分!P:AG,8,FALSE)/角色间职业划分!$W$9</f>
        <v>5089.5</v>
      </c>
      <c r="AD283">
        <f>VLOOKUP(AA283,角色间职业划分!P:AP,26,FALSE)</f>
        <v>0.4</v>
      </c>
      <c r="AE283">
        <f>VLOOKUP(X283,角色属性总表!I:Q,3,FALSE)</f>
        <v>701.56799999999998</v>
      </c>
      <c r="AF283">
        <f>VLOOKUP(AA283,角色间职业划分!P:AP,11,FALSE)</f>
        <v>0.35</v>
      </c>
      <c r="AG283">
        <f t="shared" si="44"/>
        <v>4952.3242637559297</v>
      </c>
      <c r="AH283">
        <f t="shared" si="45"/>
        <v>702</v>
      </c>
      <c r="AJ283">
        <f t="shared" si="46"/>
        <v>4250.3242637559297</v>
      </c>
      <c r="AK283">
        <v>279</v>
      </c>
    </row>
    <row r="284" spans="1:37" x14ac:dyDescent="0.15">
      <c r="A284">
        <v>280</v>
      </c>
      <c r="B284">
        <f>ROUND(VLOOKUP(X284,角色属性总表!AG:AI,2,FALSE)/角色属性总表!$C$34,0)</f>
        <v>226</v>
      </c>
      <c r="C284">
        <f>ROUND(VLOOKUP(X284,角色属性总表!Y:AE,3,FALSE)/J284,0)</f>
        <v>130</v>
      </c>
      <c r="D284">
        <f>ROUND(VLOOKUP(X284,角色属性总表!AG:AI,3,FALSE)/角色属性总表!$C$35,0)</f>
        <v>237</v>
      </c>
      <c r="E284">
        <f t="shared" si="40"/>
        <v>711</v>
      </c>
      <c r="F284">
        <f t="shared" si="41"/>
        <v>22</v>
      </c>
      <c r="G284">
        <f t="shared" si="42"/>
        <v>8</v>
      </c>
      <c r="H284">
        <v>0</v>
      </c>
      <c r="I284">
        <f t="shared" si="47"/>
        <v>3</v>
      </c>
      <c r="J284">
        <f>VLOOKUP(AA284,角色间职业划分!P:AP,20,FALSE)</f>
        <v>9</v>
      </c>
      <c r="K284">
        <f>IF(X284=500,100,VLOOKUP(AA284,角色间职业划分!P:AP,22,FALSE))</f>
        <v>100</v>
      </c>
      <c r="L284">
        <f>IF(X284=500,K284,VLOOKUP(AA284,角色间职业划分!P:AP,23,FALSE))</f>
        <v>60</v>
      </c>
      <c r="M284">
        <f>VLOOKUP(AA284,角色间职业划分!P:AP,24,FALSE)</f>
        <v>0</v>
      </c>
      <c r="N284">
        <f>VLOOKUP(AA284,角色间职业划分!P:AP,14)*100</f>
        <v>95</v>
      </c>
      <c r="O284">
        <f>VLOOKUP(AA284,角色间职业划分!P:Z,9,FALSE)</f>
        <v>0</v>
      </c>
      <c r="P284">
        <f>VLOOKUP(AA284,角色间职业划分!P:AP,10,FALSE)</f>
        <v>0</v>
      </c>
      <c r="Q284">
        <f>VLOOKUP(AA284,角色间职业划分!P:AP,15,FALSE)</f>
        <v>0</v>
      </c>
      <c r="R284">
        <f>VLOOKUP(AA284,角色间职业划分!P:AP,16,FALSE)</f>
        <v>0</v>
      </c>
      <c r="S284">
        <f>VLOOKUP(AA284,角色间职业划分!P:AP,17,FALSE)</f>
        <v>0</v>
      </c>
      <c r="T284">
        <f>VLOOKUP(AA284,角色间职业划分!P:AP,18,FALSE)</f>
        <v>0</v>
      </c>
      <c r="U284">
        <f>VLOOKUP(AA284,角色间职业划分!P:AP,27,FALSE)</f>
        <v>0</v>
      </c>
      <c r="V284">
        <f t="shared" si="43"/>
        <v>4.9999999999999991</v>
      </c>
      <c r="W284">
        <f>VLOOKUP(AA284,角色间职业划分!P:Q,2,FALSE)</f>
        <v>6</v>
      </c>
      <c r="X284">
        <f t="shared" si="48"/>
        <v>78</v>
      </c>
      <c r="Y284">
        <f>INT(VLOOKUP(X284,角色属性总表!AG:AH,2,FALSE)*角色属性总表!$C$38)</f>
        <v>1584</v>
      </c>
      <c r="AA284">
        <f t="shared" si="49"/>
        <v>3</v>
      </c>
      <c r="AB284">
        <f>VLOOKUP(X284,角色属性总表!AG:AI,2,FALSE)*VLOOKUP(角色等级属性!AA284,角色间职业划分!P:AG,13,FALSE)/角色间职业划分!$AB$9</f>
        <v>1778.5263157894742</v>
      </c>
      <c r="AC284">
        <f>VLOOKUP(X284,角色属性总表!AG:AI,3,FALSE)*VLOOKUP(AA284,角色间职业划分!P:AG,8,FALSE)/角色间职业划分!$W$9</f>
        <v>5148</v>
      </c>
      <c r="AD284">
        <f>VLOOKUP(AA284,角色间职业划分!P:AP,26,FALSE)</f>
        <v>0.4</v>
      </c>
      <c r="AE284">
        <f>VLOOKUP(X284,角色属性总表!I:Q,3,FALSE)</f>
        <v>709.63200000000006</v>
      </c>
      <c r="AF284">
        <f>VLOOKUP(AA284,角色间职业划分!P:AP,11,FALSE)</f>
        <v>0.35</v>
      </c>
      <c r="AG284">
        <f t="shared" si="44"/>
        <v>5060.8148815845225</v>
      </c>
      <c r="AH284">
        <f t="shared" si="45"/>
        <v>711</v>
      </c>
      <c r="AJ284">
        <f t="shared" si="46"/>
        <v>4349.8148815845225</v>
      </c>
      <c r="AK284">
        <v>280</v>
      </c>
    </row>
    <row r="285" spans="1:37" x14ac:dyDescent="0.15">
      <c r="A285">
        <v>281</v>
      </c>
      <c r="B285">
        <f>ROUND(VLOOKUP(X285,角色属性总表!AG:AI,2,FALSE)/角色属性总表!$C$34,0)</f>
        <v>229</v>
      </c>
      <c r="C285">
        <f>ROUND(VLOOKUP(X285,角色属性总表!Y:AE,3,FALSE)/J285,0)</f>
        <v>132</v>
      </c>
      <c r="D285">
        <f>ROUND(VLOOKUP(X285,角色属性总表!AG:AI,3,FALSE)/角色属性总表!$C$35,0)</f>
        <v>239</v>
      </c>
      <c r="E285">
        <f t="shared" si="40"/>
        <v>719</v>
      </c>
      <c r="F285">
        <f t="shared" si="41"/>
        <v>22</v>
      </c>
      <c r="G285">
        <f t="shared" si="42"/>
        <v>8</v>
      </c>
      <c r="H285">
        <v>0</v>
      </c>
      <c r="I285">
        <f t="shared" si="47"/>
        <v>3</v>
      </c>
      <c r="J285">
        <f>VLOOKUP(AA285,角色间职业划分!P:AP,20,FALSE)</f>
        <v>9</v>
      </c>
      <c r="K285">
        <f>IF(X285=500,100,VLOOKUP(AA285,角色间职业划分!P:AP,22,FALSE))</f>
        <v>100</v>
      </c>
      <c r="L285">
        <f>IF(X285=500,K285,VLOOKUP(AA285,角色间职业划分!P:AP,23,FALSE))</f>
        <v>60</v>
      </c>
      <c r="M285">
        <f>VLOOKUP(AA285,角色间职业划分!P:AP,24,FALSE)</f>
        <v>0</v>
      </c>
      <c r="N285">
        <f>VLOOKUP(AA285,角色间职业划分!P:AP,14)*100</f>
        <v>95</v>
      </c>
      <c r="O285">
        <f>VLOOKUP(AA285,角色间职业划分!P:Z,9,FALSE)</f>
        <v>0</v>
      </c>
      <c r="P285">
        <f>VLOOKUP(AA285,角色间职业划分!P:AP,10,FALSE)</f>
        <v>0</v>
      </c>
      <c r="Q285">
        <f>VLOOKUP(AA285,角色间职业划分!P:AP,15,FALSE)</f>
        <v>0</v>
      </c>
      <c r="R285">
        <f>VLOOKUP(AA285,角色间职业划分!P:AP,16,FALSE)</f>
        <v>0</v>
      </c>
      <c r="S285">
        <f>VLOOKUP(AA285,角色间职业划分!P:AP,17,FALSE)</f>
        <v>0</v>
      </c>
      <c r="T285">
        <f>VLOOKUP(AA285,角色间职业划分!P:AP,18,FALSE)</f>
        <v>0</v>
      </c>
      <c r="U285">
        <f>VLOOKUP(AA285,角色间职业划分!P:AP,27,FALSE)</f>
        <v>0</v>
      </c>
      <c r="V285">
        <f t="shared" si="43"/>
        <v>4.9999999999999991</v>
      </c>
      <c r="W285">
        <f>VLOOKUP(AA285,角色间职业划分!P:Q,2,FALSE)</f>
        <v>6</v>
      </c>
      <c r="X285">
        <f t="shared" si="48"/>
        <v>79</v>
      </c>
      <c r="Y285">
        <f>INT(VLOOKUP(X285,角色属性总表!AG:AH,2,FALSE)*角色属性总表!$C$38)</f>
        <v>1602</v>
      </c>
      <c r="AA285">
        <f t="shared" si="49"/>
        <v>3</v>
      </c>
      <c r="AB285">
        <f>VLOOKUP(X285,角色属性总表!AG:AI,2,FALSE)*VLOOKUP(角色等级属性!AA285,角色间职业划分!P:AG,13,FALSE)/角色间职业划分!$AB$9</f>
        <v>1798.7368421052631</v>
      </c>
      <c r="AC285">
        <f>VLOOKUP(X285,角色属性总表!AG:AI,3,FALSE)*VLOOKUP(AA285,角色间职业划分!P:AG,8,FALSE)/角色间职业划分!$W$9</f>
        <v>5206.5</v>
      </c>
      <c r="AD285">
        <f>VLOOKUP(AA285,角色间职业划分!P:AP,26,FALSE)</f>
        <v>0.4</v>
      </c>
      <c r="AE285">
        <f>VLOOKUP(X285,角色属性总表!I:Q,3,FALSE)</f>
        <v>717.69600000000003</v>
      </c>
      <c r="AF285">
        <f>VLOOKUP(AA285,角色间职业划分!P:AP,11,FALSE)</f>
        <v>0.35</v>
      </c>
      <c r="AG285">
        <f t="shared" si="44"/>
        <v>5170.3582069402846</v>
      </c>
      <c r="AH285">
        <f t="shared" si="45"/>
        <v>717</v>
      </c>
      <c r="AJ285">
        <f t="shared" si="46"/>
        <v>4453.3582069402846</v>
      </c>
      <c r="AK285">
        <v>281</v>
      </c>
    </row>
    <row r="286" spans="1:37" x14ac:dyDescent="0.15">
      <c r="A286">
        <v>282</v>
      </c>
      <c r="B286">
        <f>ROUND(VLOOKUP(X286,角色属性总表!AG:AI,2,FALSE)/角色属性总表!$C$34,0)</f>
        <v>231</v>
      </c>
      <c r="C286">
        <f>ROUND(VLOOKUP(X286,角色属性总表!Y:AE,3,FALSE)/J286,0)</f>
        <v>135</v>
      </c>
      <c r="D286">
        <f>ROUND(VLOOKUP(X286,角色属性总表!AG:AI,3,FALSE)/角色属性总表!$C$35,0)</f>
        <v>242</v>
      </c>
      <c r="E286">
        <f t="shared" si="40"/>
        <v>727</v>
      </c>
      <c r="F286">
        <f t="shared" si="41"/>
        <v>22</v>
      </c>
      <c r="G286">
        <f t="shared" si="42"/>
        <v>8</v>
      </c>
      <c r="H286">
        <v>0</v>
      </c>
      <c r="I286">
        <f t="shared" si="47"/>
        <v>3</v>
      </c>
      <c r="J286">
        <f>VLOOKUP(AA286,角色间职业划分!P:AP,20,FALSE)</f>
        <v>9</v>
      </c>
      <c r="K286">
        <f>IF(X286=500,100,VLOOKUP(AA286,角色间职业划分!P:AP,22,FALSE))</f>
        <v>100</v>
      </c>
      <c r="L286">
        <f>IF(X286=500,K286,VLOOKUP(AA286,角色间职业划分!P:AP,23,FALSE))</f>
        <v>60</v>
      </c>
      <c r="M286">
        <f>VLOOKUP(AA286,角色间职业划分!P:AP,24,FALSE)</f>
        <v>0</v>
      </c>
      <c r="N286">
        <f>VLOOKUP(AA286,角色间职业划分!P:AP,14)*100</f>
        <v>95</v>
      </c>
      <c r="O286">
        <f>VLOOKUP(AA286,角色间职业划分!P:Z,9,FALSE)</f>
        <v>0</v>
      </c>
      <c r="P286">
        <f>VLOOKUP(AA286,角色间职业划分!P:AP,10,FALSE)</f>
        <v>0</v>
      </c>
      <c r="Q286">
        <f>VLOOKUP(AA286,角色间职业划分!P:AP,15,FALSE)</f>
        <v>0</v>
      </c>
      <c r="R286">
        <f>VLOOKUP(AA286,角色间职业划分!P:AP,16,FALSE)</f>
        <v>0</v>
      </c>
      <c r="S286">
        <f>VLOOKUP(AA286,角色间职业划分!P:AP,17,FALSE)</f>
        <v>0</v>
      </c>
      <c r="T286">
        <f>VLOOKUP(AA286,角色间职业划分!P:AP,18,FALSE)</f>
        <v>0</v>
      </c>
      <c r="U286">
        <f>VLOOKUP(AA286,角色间职业划分!P:AP,27,FALSE)</f>
        <v>0</v>
      </c>
      <c r="V286">
        <f t="shared" si="43"/>
        <v>4.9999999999999991</v>
      </c>
      <c r="W286">
        <f>VLOOKUP(AA286,角色间职业划分!P:Q,2,FALSE)</f>
        <v>6</v>
      </c>
      <c r="X286">
        <f t="shared" si="48"/>
        <v>80</v>
      </c>
      <c r="Y286">
        <f>INT(VLOOKUP(X286,角色属性总表!AG:AH,2,FALSE)*角色属性总表!$C$38)</f>
        <v>1620</v>
      </c>
      <c r="AA286">
        <f t="shared" si="49"/>
        <v>3</v>
      </c>
      <c r="AB286">
        <f>VLOOKUP(X286,角色属性总表!AG:AI,2,FALSE)*VLOOKUP(角色等级属性!AA286,角色间职业划分!P:AG,13,FALSE)/角色间职业划分!$AB$9</f>
        <v>1818.9473684210527</v>
      </c>
      <c r="AC286">
        <f>VLOOKUP(X286,角色属性总表!AG:AI,3,FALSE)*VLOOKUP(AA286,角色间职业划分!P:AG,8,FALSE)/角色间职业划分!$W$9</f>
        <v>5265</v>
      </c>
      <c r="AD286">
        <f>VLOOKUP(AA286,角色间职业划分!P:AP,26,FALSE)</f>
        <v>0.4</v>
      </c>
      <c r="AE286">
        <f>VLOOKUP(X286,角色属性总表!I:Q,3,FALSE)</f>
        <v>725.76</v>
      </c>
      <c r="AF286">
        <f>VLOOKUP(AA286,角色间职业划分!P:AP,11,FALSE)</f>
        <v>0.35</v>
      </c>
      <c r="AG286">
        <f t="shared" si="44"/>
        <v>5280.9541649996081</v>
      </c>
      <c r="AH286">
        <f t="shared" si="45"/>
        <v>726</v>
      </c>
      <c r="AJ286">
        <f t="shared" si="46"/>
        <v>4554.9541649996081</v>
      </c>
      <c r="AK286">
        <v>282</v>
      </c>
    </row>
    <row r="287" spans="1:37" x14ac:dyDescent="0.15">
      <c r="A287">
        <v>283</v>
      </c>
      <c r="B287">
        <f>ROUND(VLOOKUP(X287,角色属性总表!AG:AI,2,FALSE)/角色属性总表!$C$34,0)</f>
        <v>234</v>
      </c>
      <c r="C287">
        <f>ROUND(VLOOKUP(X287,角色属性总表!Y:AE,3,FALSE)/J287,0)</f>
        <v>138</v>
      </c>
      <c r="D287">
        <f>ROUND(VLOOKUP(X287,角色属性总表!AG:AI,3,FALSE)/角色属性总表!$C$35,0)</f>
        <v>245</v>
      </c>
      <c r="E287">
        <f t="shared" si="40"/>
        <v>735</v>
      </c>
      <c r="F287">
        <f t="shared" si="41"/>
        <v>22</v>
      </c>
      <c r="G287">
        <f t="shared" si="42"/>
        <v>8</v>
      </c>
      <c r="H287">
        <v>0</v>
      </c>
      <c r="I287">
        <f t="shared" si="47"/>
        <v>3</v>
      </c>
      <c r="J287">
        <f>VLOOKUP(AA287,角色间职业划分!P:AP,20,FALSE)</f>
        <v>9</v>
      </c>
      <c r="K287">
        <f>IF(X287=500,100,VLOOKUP(AA287,角色间职业划分!P:AP,22,FALSE))</f>
        <v>100</v>
      </c>
      <c r="L287">
        <f>IF(X287=500,K287,VLOOKUP(AA287,角色间职业划分!P:AP,23,FALSE))</f>
        <v>60</v>
      </c>
      <c r="M287">
        <f>VLOOKUP(AA287,角色间职业划分!P:AP,24,FALSE)</f>
        <v>0</v>
      </c>
      <c r="N287">
        <f>VLOOKUP(AA287,角色间职业划分!P:AP,14)*100</f>
        <v>95</v>
      </c>
      <c r="O287">
        <f>VLOOKUP(AA287,角色间职业划分!P:Z,9,FALSE)</f>
        <v>0</v>
      </c>
      <c r="P287">
        <f>VLOOKUP(AA287,角色间职业划分!P:AP,10,FALSE)</f>
        <v>0</v>
      </c>
      <c r="Q287">
        <f>VLOOKUP(AA287,角色间职业划分!P:AP,15,FALSE)</f>
        <v>0</v>
      </c>
      <c r="R287">
        <f>VLOOKUP(AA287,角色间职业划分!P:AP,16,FALSE)</f>
        <v>0</v>
      </c>
      <c r="S287">
        <f>VLOOKUP(AA287,角色间职业划分!P:AP,17,FALSE)</f>
        <v>0</v>
      </c>
      <c r="T287">
        <f>VLOOKUP(AA287,角色间职业划分!P:AP,18,FALSE)</f>
        <v>0</v>
      </c>
      <c r="U287">
        <f>VLOOKUP(AA287,角色间职业划分!P:AP,27,FALSE)</f>
        <v>0</v>
      </c>
      <c r="V287">
        <f t="shared" si="43"/>
        <v>4.9999999999999991</v>
      </c>
      <c r="W287">
        <f>VLOOKUP(AA287,角色间职业划分!P:Q,2,FALSE)</f>
        <v>6</v>
      </c>
      <c r="X287">
        <f t="shared" si="48"/>
        <v>81</v>
      </c>
      <c r="Y287">
        <f>INT(VLOOKUP(X287,角色属性总表!AG:AH,2,FALSE)*角色属性总表!$C$38)</f>
        <v>1638</v>
      </c>
      <c r="AA287">
        <f t="shared" si="49"/>
        <v>3</v>
      </c>
      <c r="AB287">
        <f>VLOOKUP(X287,角色属性总表!AG:AI,2,FALSE)*VLOOKUP(角色等级属性!AA287,角色间职业划分!P:AG,13,FALSE)/角色间职业划分!$AB$9</f>
        <v>1839.1578947368421</v>
      </c>
      <c r="AC287">
        <f>VLOOKUP(X287,角色属性总表!AG:AI,3,FALSE)*VLOOKUP(AA287,角色间职业划分!P:AG,8,FALSE)/角色间职业划分!$W$9</f>
        <v>5323.5</v>
      </c>
      <c r="AD287">
        <f>VLOOKUP(AA287,角色间职业划分!P:AP,26,FALSE)</f>
        <v>0.4</v>
      </c>
      <c r="AE287">
        <f>VLOOKUP(X287,角色属性总表!I:Q,3,FALSE)</f>
        <v>733.82400000000007</v>
      </c>
      <c r="AF287">
        <f>VLOOKUP(AA287,角色间职业划分!P:AP,11,FALSE)</f>
        <v>0.35</v>
      </c>
      <c r="AG287">
        <f t="shared" si="44"/>
        <v>5392.6027397260268</v>
      </c>
      <c r="AH287">
        <f t="shared" si="45"/>
        <v>735</v>
      </c>
      <c r="AJ287">
        <f t="shared" si="46"/>
        <v>4657.6027397260268</v>
      </c>
      <c r="AK287">
        <v>283</v>
      </c>
    </row>
    <row r="288" spans="1:37" x14ac:dyDescent="0.15">
      <c r="A288">
        <v>284</v>
      </c>
      <c r="B288">
        <f>ROUND(VLOOKUP(X288,角色属性总表!AG:AI,2,FALSE)/角色属性总表!$C$34,0)</f>
        <v>237</v>
      </c>
      <c r="C288">
        <f>ROUND(VLOOKUP(X288,角色属性总表!Y:AE,3,FALSE)/J288,0)</f>
        <v>141</v>
      </c>
      <c r="D288">
        <f>ROUND(VLOOKUP(X288,角色属性总表!AG:AI,3,FALSE)/角色属性总表!$C$35,0)</f>
        <v>247</v>
      </c>
      <c r="E288">
        <f t="shared" si="40"/>
        <v>743</v>
      </c>
      <c r="F288">
        <f t="shared" si="41"/>
        <v>22</v>
      </c>
      <c r="G288">
        <f t="shared" si="42"/>
        <v>8</v>
      </c>
      <c r="H288">
        <v>0</v>
      </c>
      <c r="I288">
        <f t="shared" si="47"/>
        <v>3</v>
      </c>
      <c r="J288">
        <f>VLOOKUP(AA288,角色间职业划分!P:AP,20,FALSE)</f>
        <v>9</v>
      </c>
      <c r="K288">
        <f>IF(X288=500,100,VLOOKUP(AA288,角色间职业划分!P:AP,22,FALSE))</f>
        <v>100</v>
      </c>
      <c r="L288">
        <f>IF(X288=500,K288,VLOOKUP(AA288,角色间职业划分!P:AP,23,FALSE))</f>
        <v>60</v>
      </c>
      <c r="M288">
        <f>VLOOKUP(AA288,角色间职业划分!P:AP,24,FALSE)</f>
        <v>0</v>
      </c>
      <c r="N288">
        <f>VLOOKUP(AA288,角色间职业划分!P:AP,14)*100</f>
        <v>95</v>
      </c>
      <c r="O288">
        <f>VLOOKUP(AA288,角色间职业划分!P:Z,9,FALSE)</f>
        <v>0</v>
      </c>
      <c r="P288">
        <f>VLOOKUP(AA288,角色间职业划分!P:AP,10,FALSE)</f>
        <v>0</v>
      </c>
      <c r="Q288">
        <f>VLOOKUP(AA288,角色间职业划分!P:AP,15,FALSE)</f>
        <v>0</v>
      </c>
      <c r="R288">
        <f>VLOOKUP(AA288,角色间职业划分!P:AP,16,FALSE)</f>
        <v>0</v>
      </c>
      <c r="S288">
        <f>VLOOKUP(AA288,角色间职业划分!P:AP,17,FALSE)</f>
        <v>0</v>
      </c>
      <c r="T288">
        <f>VLOOKUP(AA288,角色间职业划分!P:AP,18,FALSE)</f>
        <v>0</v>
      </c>
      <c r="U288">
        <f>VLOOKUP(AA288,角色间职业划分!P:AP,27,FALSE)</f>
        <v>0</v>
      </c>
      <c r="V288">
        <f t="shared" si="43"/>
        <v>4.9999999999999991</v>
      </c>
      <c r="W288">
        <f>VLOOKUP(AA288,角色间职业划分!P:Q,2,FALSE)</f>
        <v>6</v>
      </c>
      <c r="X288">
        <f t="shared" si="48"/>
        <v>82</v>
      </c>
      <c r="Y288">
        <f>INT(VLOOKUP(X288,角色属性总表!AG:AH,2,FALSE)*角色属性总表!$C$38)</f>
        <v>1656</v>
      </c>
      <c r="AA288">
        <f t="shared" si="49"/>
        <v>3</v>
      </c>
      <c r="AB288">
        <f>VLOOKUP(X288,角色属性总表!AG:AI,2,FALSE)*VLOOKUP(角色等级属性!AA288,角色间职业划分!P:AG,13,FALSE)/角色间职业划分!$AB$9</f>
        <v>1859.3684210526314</v>
      </c>
      <c r="AC288">
        <f>VLOOKUP(X288,角色属性总表!AG:AI,3,FALSE)*VLOOKUP(AA288,角色间职业划分!P:AG,8,FALSE)/角色间职业划分!$W$9</f>
        <v>5382</v>
      </c>
      <c r="AD288">
        <f>VLOOKUP(AA288,角色间职业划分!P:AP,26,FALSE)</f>
        <v>0.4</v>
      </c>
      <c r="AE288">
        <f>VLOOKUP(X288,角色属性总表!I:Q,3,FALSE)</f>
        <v>741.88799999999992</v>
      </c>
      <c r="AF288">
        <f>VLOOKUP(AA288,角色间职业划分!P:AP,11,FALSE)</f>
        <v>0.35</v>
      </c>
      <c r="AG288">
        <f t="shared" si="44"/>
        <v>5505.3039723248176</v>
      </c>
      <c r="AH288">
        <f t="shared" si="45"/>
        <v>741</v>
      </c>
      <c r="AJ288">
        <f t="shared" si="46"/>
        <v>4764.3039723248176</v>
      </c>
      <c r="AK288">
        <v>284</v>
      </c>
    </row>
    <row r="289" spans="1:37" x14ac:dyDescent="0.15">
      <c r="A289">
        <v>285</v>
      </c>
      <c r="B289">
        <f>ROUND(VLOOKUP(X289,角色属性总表!AG:AI,2,FALSE)/角色属性总表!$C$34,0)</f>
        <v>239</v>
      </c>
      <c r="C289">
        <f>ROUND(VLOOKUP(X289,角色属性总表!Y:AE,3,FALSE)/J289,0)</f>
        <v>143</v>
      </c>
      <c r="D289">
        <f>ROUND(VLOOKUP(X289,角色属性总表!AG:AI,3,FALSE)/角色属性总表!$C$35,0)</f>
        <v>250</v>
      </c>
      <c r="E289">
        <f t="shared" si="40"/>
        <v>751</v>
      </c>
      <c r="F289">
        <f t="shared" si="41"/>
        <v>22</v>
      </c>
      <c r="G289">
        <f t="shared" si="42"/>
        <v>8</v>
      </c>
      <c r="H289">
        <v>0</v>
      </c>
      <c r="I289">
        <f t="shared" si="47"/>
        <v>3</v>
      </c>
      <c r="J289">
        <f>VLOOKUP(AA289,角色间职业划分!P:AP,20,FALSE)</f>
        <v>9</v>
      </c>
      <c r="K289">
        <f>IF(X289=500,100,VLOOKUP(AA289,角色间职业划分!P:AP,22,FALSE))</f>
        <v>100</v>
      </c>
      <c r="L289">
        <f>IF(X289=500,K289,VLOOKUP(AA289,角色间职业划分!P:AP,23,FALSE))</f>
        <v>60</v>
      </c>
      <c r="M289">
        <f>VLOOKUP(AA289,角色间职业划分!P:AP,24,FALSE)</f>
        <v>0</v>
      </c>
      <c r="N289">
        <f>VLOOKUP(AA289,角色间职业划分!P:AP,14)*100</f>
        <v>95</v>
      </c>
      <c r="O289">
        <f>VLOOKUP(AA289,角色间职业划分!P:Z,9,FALSE)</f>
        <v>0</v>
      </c>
      <c r="P289">
        <f>VLOOKUP(AA289,角色间职业划分!P:AP,10,FALSE)</f>
        <v>0</v>
      </c>
      <c r="Q289">
        <f>VLOOKUP(AA289,角色间职业划分!P:AP,15,FALSE)</f>
        <v>0</v>
      </c>
      <c r="R289">
        <f>VLOOKUP(AA289,角色间职业划分!P:AP,16,FALSE)</f>
        <v>0</v>
      </c>
      <c r="S289">
        <f>VLOOKUP(AA289,角色间职业划分!P:AP,17,FALSE)</f>
        <v>0</v>
      </c>
      <c r="T289">
        <f>VLOOKUP(AA289,角色间职业划分!P:AP,18,FALSE)</f>
        <v>0</v>
      </c>
      <c r="U289">
        <f>VLOOKUP(AA289,角色间职业划分!P:AP,27,FALSE)</f>
        <v>0</v>
      </c>
      <c r="V289">
        <f t="shared" si="43"/>
        <v>4.9999999999999991</v>
      </c>
      <c r="W289">
        <f>VLOOKUP(AA289,角色间职业划分!P:Q,2,FALSE)</f>
        <v>6</v>
      </c>
      <c r="X289">
        <f t="shared" si="48"/>
        <v>83</v>
      </c>
      <c r="Y289">
        <f>INT(VLOOKUP(X289,角色属性总表!AG:AH,2,FALSE)*角色属性总表!$C$38)</f>
        <v>1674</v>
      </c>
      <c r="AA289">
        <f t="shared" si="49"/>
        <v>3</v>
      </c>
      <c r="AB289">
        <f>VLOOKUP(X289,角色属性总表!AG:AI,2,FALSE)*VLOOKUP(角色等级属性!AA289,角色间职业划分!P:AG,13,FALSE)/角色间职业划分!$AB$9</f>
        <v>1879.5789473684213</v>
      </c>
      <c r="AC289">
        <f>VLOOKUP(X289,角色属性总表!AG:AI,3,FALSE)*VLOOKUP(AA289,角色间职业划分!P:AG,8,FALSE)/角色间职业划分!$W$9</f>
        <v>5440.5</v>
      </c>
      <c r="AD289">
        <f>VLOOKUP(AA289,角色间职业划分!P:AP,26,FALSE)</f>
        <v>0.4</v>
      </c>
      <c r="AE289">
        <f>VLOOKUP(X289,角色属性总表!I:Q,3,FALSE)</f>
        <v>749.952</v>
      </c>
      <c r="AF289">
        <f>VLOOKUP(AA289,角色间职业划分!P:AP,11,FALSE)</f>
        <v>0.35</v>
      </c>
      <c r="AG289">
        <f t="shared" si="44"/>
        <v>5619.0579597670749</v>
      </c>
      <c r="AH289">
        <f t="shared" si="45"/>
        <v>750</v>
      </c>
      <c r="AJ289">
        <f t="shared" si="46"/>
        <v>4869.0579597670749</v>
      </c>
      <c r="AK289">
        <v>285</v>
      </c>
    </row>
    <row r="290" spans="1:37" x14ac:dyDescent="0.15">
      <c r="A290">
        <v>286</v>
      </c>
      <c r="B290">
        <f>ROUND(VLOOKUP(X290,角色属性总表!AG:AI,2,FALSE)/角色属性总表!$C$34,0)</f>
        <v>242</v>
      </c>
      <c r="C290">
        <f>ROUND(VLOOKUP(X290,角色属性总表!Y:AE,3,FALSE)/J290,0)</f>
        <v>146</v>
      </c>
      <c r="D290">
        <f>ROUND(VLOOKUP(X290,角色属性总表!AG:AI,3,FALSE)/角色属性总表!$C$35,0)</f>
        <v>253</v>
      </c>
      <c r="E290">
        <f t="shared" si="40"/>
        <v>759</v>
      </c>
      <c r="F290">
        <f t="shared" si="41"/>
        <v>22</v>
      </c>
      <c r="G290">
        <f t="shared" si="42"/>
        <v>8</v>
      </c>
      <c r="H290">
        <v>0</v>
      </c>
      <c r="I290">
        <f t="shared" si="47"/>
        <v>3</v>
      </c>
      <c r="J290">
        <f>VLOOKUP(AA290,角色间职业划分!P:AP,20,FALSE)</f>
        <v>9</v>
      </c>
      <c r="K290">
        <f>IF(X290=500,100,VLOOKUP(AA290,角色间职业划分!P:AP,22,FALSE))</f>
        <v>100</v>
      </c>
      <c r="L290">
        <f>IF(X290=500,K290,VLOOKUP(AA290,角色间职业划分!P:AP,23,FALSE))</f>
        <v>60</v>
      </c>
      <c r="M290">
        <f>VLOOKUP(AA290,角色间职业划分!P:AP,24,FALSE)</f>
        <v>0</v>
      </c>
      <c r="N290">
        <f>VLOOKUP(AA290,角色间职业划分!P:AP,14)*100</f>
        <v>95</v>
      </c>
      <c r="O290">
        <f>VLOOKUP(AA290,角色间职业划分!P:Z,9,FALSE)</f>
        <v>0</v>
      </c>
      <c r="P290">
        <f>VLOOKUP(AA290,角色间职业划分!P:AP,10,FALSE)</f>
        <v>0</v>
      </c>
      <c r="Q290">
        <f>VLOOKUP(AA290,角色间职业划分!P:AP,15,FALSE)</f>
        <v>0</v>
      </c>
      <c r="R290">
        <f>VLOOKUP(AA290,角色间职业划分!P:AP,16,FALSE)</f>
        <v>0</v>
      </c>
      <c r="S290">
        <f>VLOOKUP(AA290,角色间职业划分!P:AP,17,FALSE)</f>
        <v>0</v>
      </c>
      <c r="T290">
        <f>VLOOKUP(AA290,角色间职业划分!P:AP,18,FALSE)</f>
        <v>0</v>
      </c>
      <c r="U290">
        <f>VLOOKUP(AA290,角色间职业划分!P:AP,27,FALSE)</f>
        <v>0</v>
      </c>
      <c r="V290">
        <f t="shared" si="43"/>
        <v>4.9999999999999991</v>
      </c>
      <c r="W290">
        <f>VLOOKUP(AA290,角色间职业划分!P:Q,2,FALSE)</f>
        <v>6</v>
      </c>
      <c r="X290">
        <f t="shared" si="48"/>
        <v>84</v>
      </c>
      <c r="Y290">
        <f>INT(VLOOKUP(X290,角色属性总表!AG:AH,2,FALSE)*角色属性总表!$C$38)</f>
        <v>1692</v>
      </c>
      <c r="AA290">
        <f t="shared" si="49"/>
        <v>3</v>
      </c>
      <c r="AB290">
        <f>VLOOKUP(X290,角色属性总表!AG:AI,2,FALSE)*VLOOKUP(角色等级属性!AA290,角色间职业划分!P:AG,13,FALSE)/角色间职业划分!$AB$9</f>
        <v>1899.7894736842106</v>
      </c>
      <c r="AC290">
        <f>VLOOKUP(X290,角色属性总表!AG:AI,3,FALSE)*VLOOKUP(AA290,角色间职业划分!P:AG,8,FALSE)/角色间职业划分!$W$9</f>
        <v>5499</v>
      </c>
      <c r="AD290">
        <f>VLOOKUP(AA290,角色间职业划分!P:AP,26,FALSE)</f>
        <v>0.4</v>
      </c>
      <c r="AE290">
        <f>VLOOKUP(X290,角色属性总表!I:Q,3,FALSE)</f>
        <v>758.01599999999996</v>
      </c>
      <c r="AF290">
        <f>VLOOKUP(AA290,角色间职业划分!P:AP,11,FALSE)</f>
        <v>0.35</v>
      </c>
      <c r="AG290">
        <f t="shared" si="44"/>
        <v>5733.8648533794221</v>
      </c>
      <c r="AH290">
        <f t="shared" si="45"/>
        <v>759</v>
      </c>
      <c r="AJ290">
        <f t="shared" si="46"/>
        <v>4974.8648533794221</v>
      </c>
      <c r="AK290">
        <v>286</v>
      </c>
    </row>
    <row r="291" spans="1:37" x14ac:dyDescent="0.15">
      <c r="A291">
        <v>287</v>
      </c>
      <c r="B291">
        <f>ROUND(VLOOKUP(X291,角色属性总表!AG:AI,2,FALSE)/角色属性总表!$C$34,0)</f>
        <v>244</v>
      </c>
      <c r="C291">
        <f>ROUND(VLOOKUP(X291,角色属性总表!Y:AE,3,FALSE)/J291,0)</f>
        <v>149</v>
      </c>
      <c r="D291">
        <f>ROUND(VLOOKUP(X291,角色属性总表!AG:AI,3,FALSE)/角色属性总表!$C$35,0)</f>
        <v>255</v>
      </c>
      <c r="E291">
        <f t="shared" si="40"/>
        <v>768</v>
      </c>
      <c r="F291">
        <f t="shared" si="41"/>
        <v>22</v>
      </c>
      <c r="G291">
        <f t="shared" si="42"/>
        <v>8</v>
      </c>
      <c r="H291">
        <v>0</v>
      </c>
      <c r="I291">
        <f t="shared" si="47"/>
        <v>3</v>
      </c>
      <c r="J291">
        <f>VLOOKUP(AA291,角色间职业划分!P:AP,20,FALSE)</f>
        <v>9</v>
      </c>
      <c r="K291">
        <f>IF(X291=500,100,VLOOKUP(AA291,角色间职业划分!P:AP,22,FALSE))</f>
        <v>100</v>
      </c>
      <c r="L291">
        <f>IF(X291=500,K291,VLOOKUP(AA291,角色间职业划分!P:AP,23,FALSE))</f>
        <v>60</v>
      </c>
      <c r="M291">
        <f>VLOOKUP(AA291,角色间职业划分!P:AP,24,FALSE)</f>
        <v>0</v>
      </c>
      <c r="N291">
        <f>VLOOKUP(AA291,角色间职业划分!P:AP,14)*100</f>
        <v>95</v>
      </c>
      <c r="O291">
        <f>VLOOKUP(AA291,角色间职业划分!P:Z,9,FALSE)</f>
        <v>0</v>
      </c>
      <c r="P291">
        <f>VLOOKUP(AA291,角色间职业划分!P:AP,10,FALSE)</f>
        <v>0</v>
      </c>
      <c r="Q291">
        <f>VLOOKUP(AA291,角色间职业划分!P:AP,15,FALSE)</f>
        <v>0</v>
      </c>
      <c r="R291">
        <f>VLOOKUP(AA291,角色间职业划分!P:AP,16,FALSE)</f>
        <v>0</v>
      </c>
      <c r="S291">
        <f>VLOOKUP(AA291,角色间职业划分!P:AP,17,FALSE)</f>
        <v>0</v>
      </c>
      <c r="T291">
        <f>VLOOKUP(AA291,角色间职业划分!P:AP,18,FALSE)</f>
        <v>0</v>
      </c>
      <c r="U291">
        <f>VLOOKUP(AA291,角色间职业划分!P:AP,27,FALSE)</f>
        <v>0</v>
      </c>
      <c r="V291">
        <f t="shared" si="43"/>
        <v>4.9999999999999991</v>
      </c>
      <c r="W291">
        <f>VLOOKUP(AA291,角色间职业划分!P:Q,2,FALSE)</f>
        <v>6</v>
      </c>
      <c r="X291">
        <f t="shared" si="48"/>
        <v>85</v>
      </c>
      <c r="Y291">
        <f>INT(VLOOKUP(X291,角色属性总表!AG:AH,2,FALSE)*角色属性总表!$C$38)</f>
        <v>1710</v>
      </c>
      <c r="AA291">
        <f t="shared" si="49"/>
        <v>3</v>
      </c>
      <c r="AB291">
        <f>VLOOKUP(X291,角色属性总表!AG:AI,2,FALSE)*VLOOKUP(角色等级属性!AA291,角色间职业划分!P:AG,13,FALSE)/角色间职业划分!$AB$9</f>
        <v>1920</v>
      </c>
      <c r="AC291">
        <f>VLOOKUP(X291,角色属性总表!AG:AI,3,FALSE)*VLOOKUP(AA291,角色间职业划分!P:AG,8,FALSE)/角色间职业划分!$W$9</f>
        <v>5557.5</v>
      </c>
      <c r="AD291">
        <f>VLOOKUP(AA291,角色间职业划分!P:AP,26,FALSE)</f>
        <v>0.4</v>
      </c>
      <c r="AE291">
        <f>VLOOKUP(X291,角色属性总表!I:Q,3,FALSE)</f>
        <v>766.08</v>
      </c>
      <c r="AF291">
        <f>VLOOKUP(AA291,角色间职业划分!P:AP,11,FALSE)</f>
        <v>0.35</v>
      </c>
      <c r="AG291">
        <f t="shared" si="44"/>
        <v>5849.7248574958685</v>
      </c>
      <c r="AH291">
        <f t="shared" si="45"/>
        <v>765</v>
      </c>
      <c r="AJ291">
        <f t="shared" si="46"/>
        <v>5084.7248574958685</v>
      </c>
      <c r="AK291">
        <v>287</v>
      </c>
    </row>
    <row r="292" spans="1:37" x14ac:dyDescent="0.15">
      <c r="A292">
        <v>288</v>
      </c>
      <c r="B292">
        <f>ROUND(VLOOKUP(X292,角色属性总表!AG:AI,2,FALSE)/角色属性总表!$C$34,0)</f>
        <v>247</v>
      </c>
      <c r="C292">
        <f>ROUND(VLOOKUP(X292,角色属性总表!Y:AE,3,FALSE)/J292,0)</f>
        <v>152</v>
      </c>
      <c r="D292">
        <f>ROUND(VLOOKUP(X292,角色属性总表!AG:AI,3,FALSE)/角色属性总表!$C$35,0)</f>
        <v>258</v>
      </c>
      <c r="E292">
        <f t="shared" si="40"/>
        <v>776</v>
      </c>
      <c r="F292">
        <f t="shared" si="41"/>
        <v>22</v>
      </c>
      <c r="G292">
        <f t="shared" si="42"/>
        <v>8</v>
      </c>
      <c r="H292">
        <v>0</v>
      </c>
      <c r="I292">
        <f t="shared" si="47"/>
        <v>3</v>
      </c>
      <c r="J292">
        <f>VLOOKUP(AA292,角色间职业划分!P:AP,20,FALSE)</f>
        <v>9</v>
      </c>
      <c r="K292">
        <f>IF(X292=500,100,VLOOKUP(AA292,角色间职业划分!P:AP,22,FALSE))</f>
        <v>100</v>
      </c>
      <c r="L292">
        <f>IF(X292=500,K292,VLOOKUP(AA292,角色间职业划分!P:AP,23,FALSE))</f>
        <v>60</v>
      </c>
      <c r="M292">
        <f>VLOOKUP(AA292,角色间职业划分!P:AP,24,FALSE)</f>
        <v>0</v>
      </c>
      <c r="N292">
        <f>VLOOKUP(AA292,角色间职业划分!P:AP,14)*100</f>
        <v>95</v>
      </c>
      <c r="O292">
        <f>VLOOKUP(AA292,角色间职业划分!P:Z,9,FALSE)</f>
        <v>0</v>
      </c>
      <c r="P292">
        <f>VLOOKUP(AA292,角色间职业划分!P:AP,10,FALSE)</f>
        <v>0</v>
      </c>
      <c r="Q292">
        <f>VLOOKUP(AA292,角色间职业划分!P:AP,15,FALSE)</f>
        <v>0</v>
      </c>
      <c r="R292">
        <f>VLOOKUP(AA292,角色间职业划分!P:AP,16,FALSE)</f>
        <v>0</v>
      </c>
      <c r="S292">
        <f>VLOOKUP(AA292,角色间职业划分!P:AP,17,FALSE)</f>
        <v>0</v>
      </c>
      <c r="T292">
        <f>VLOOKUP(AA292,角色间职业划分!P:AP,18,FALSE)</f>
        <v>0</v>
      </c>
      <c r="U292">
        <f>VLOOKUP(AA292,角色间职业划分!P:AP,27,FALSE)</f>
        <v>0</v>
      </c>
      <c r="V292">
        <f t="shared" si="43"/>
        <v>4.9999999999999991</v>
      </c>
      <c r="W292">
        <f>VLOOKUP(AA292,角色间职业划分!P:Q,2,FALSE)</f>
        <v>6</v>
      </c>
      <c r="X292">
        <f t="shared" si="48"/>
        <v>86</v>
      </c>
      <c r="Y292">
        <f>INT(VLOOKUP(X292,角色属性总表!AG:AH,2,FALSE)*角色属性总表!$C$38)</f>
        <v>1728</v>
      </c>
      <c r="AA292">
        <f t="shared" si="49"/>
        <v>3</v>
      </c>
      <c r="AB292">
        <f>VLOOKUP(X292,角色属性总表!AG:AI,2,FALSE)*VLOOKUP(角色等级属性!AA292,角色间职业划分!P:AG,13,FALSE)/角色间职业划分!$AB$9</f>
        <v>1940.2105263157896</v>
      </c>
      <c r="AC292">
        <f>VLOOKUP(X292,角色属性总表!AG:AI,3,FALSE)*VLOOKUP(AA292,角色间职业划分!P:AG,8,FALSE)/角色间职业划分!$W$9</f>
        <v>5616</v>
      </c>
      <c r="AD292">
        <f>VLOOKUP(AA292,角色间职业划分!P:AP,26,FALSE)</f>
        <v>0.4</v>
      </c>
      <c r="AE292">
        <f>VLOOKUP(X292,角色属性总表!I:Q,3,FALSE)</f>
        <v>774.14400000000001</v>
      </c>
      <c r="AF292">
        <f>VLOOKUP(AA292,角色间职业划分!P:AP,11,FALSE)</f>
        <v>0.35</v>
      </c>
      <c r="AG292">
        <f t="shared" si="44"/>
        <v>5966.6382281684428</v>
      </c>
      <c r="AH292">
        <f t="shared" si="45"/>
        <v>774</v>
      </c>
      <c r="AJ292">
        <f t="shared" si="46"/>
        <v>5192.6382281684428</v>
      </c>
      <c r="AK292">
        <v>288</v>
      </c>
    </row>
    <row r="293" spans="1:37" x14ac:dyDescent="0.15">
      <c r="A293">
        <v>289</v>
      </c>
      <c r="B293">
        <f>ROUND(VLOOKUP(X293,角色属性总表!AG:AI,2,FALSE)/角色属性总表!$C$34,0)</f>
        <v>249</v>
      </c>
      <c r="C293">
        <f>ROUND(VLOOKUP(X293,角色属性总表!Y:AE,3,FALSE)/J293,0)</f>
        <v>155</v>
      </c>
      <c r="D293">
        <f>ROUND(VLOOKUP(X293,角色属性总表!AG:AI,3,FALSE)/角色属性总表!$C$35,0)</f>
        <v>261</v>
      </c>
      <c r="E293">
        <f t="shared" si="40"/>
        <v>784</v>
      </c>
      <c r="F293">
        <f t="shared" si="41"/>
        <v>22</v>
      </c>
      <c r="G293">
        <f t="shared" si="42"/>
        <v>8</v>
      </c>
      <c r="H293">
        <v>0</v>
      </c>
      <c r="I293">
        <f t="shared" si="47"/>
        <v>3</v>
      </c>
      <c r="J293">
        <f>VLOOKUP(AA293,角色间职业划分!P:AP,20,FALSE)</f>
        <v>9</v>
      </c>
      <c r="K293">
        <f>IF(X293=500,100,VLOOKUP(AA293,角色间职业划分!P:AP,22,FALSE))</f>
        <v>100</v>
      </c>
      <c r="L293">
        <f>IF(X293=500,K293,VLOOKUP(AA293,角色间职业划分!P:AP,23,FALSE))</f>
        <v>60</v>
      </c>
      <c r="M293">
        <f>VLOOKUP(AA293,角色间职业划分!P:AP,24,FALSE)</f>
        <v>0</v>
      </c>
      <c r="N293">
        <f>VLOOKUP(AA293,角色间职业划分!P:AP,14)*100</f>
        <v>95</v>
      </c>
      <c r="O293">
        <f>VLOOKUP(AA293,角色间职业划分!P:Z,9,FALSE)</f>
        <v>0</v>
      </c>
      <c r="P293">
        <f>VLOOKUP(AA293,角色间职业划分!P:AP,10,FALSE)</f>
        <v>0</v>
      </c>
      <c r="Q293">
        <f>VLOOKUP(AA293,角色间职业划分!P:AP,15,FALSE)</f>
        <v>0</v>
      </c>
      <c r="R293">
        <f>VLOOKUP(AA293,角色间职业划分!P:AP,16,FALSE)</f>
        <v>0</v>
      </c>
      <c r="S293">
        <f>VLOOKUP(AA293,角色间职业划分!P:AP,17,FALSE)</f>
        <v>0</v>
      </c>
      <c r="T293">
        <f>VLOOKUP(AA293,角色间职业划分!P:AP,18,FALSE)</f>
        <v>0</v>
      </c>
      <c r="U293">
        <f>VLOOKUP(AA293,角色间职业划分!P:AP,27,FALSE)</f>
        <v>0</v>
      </c>
      <c r="V293">
        <f t="shared" si="43"/>
        <v>4.9999999999999991</v>
      </c>
      <c r="W293">
        <f>VLOOKUP(AA293,角色间职业划分!P:Q,2,FALSE)</f>
        <v>6</v>
      </c>
      <c r="X293">
        <f t="shared" si="48"/>
        <v>87</v>
      </c>
      <c r="Y293">
        <f>INT(VLOOKUP(X293,角色属性总表!AG:AH,2,FALSE)*角色属性总表!$C$38)</f>
        <v>1746</v>
      </c>
      <c r="AA293">
        <f t="shared" si="49"/>
        <v>3</v>
      </c>
      <c r="AB293">
        <f>VLOOKUP(X293,角色属性总表!AG:AI,2,FALSE)*VLOOKUP(角色等级属性!AA293,角色间职业划分!P:AG,13,FALSE)/角色间职业划分!$AB$9</f>
        <v>1960.4210526315787</v>
      </c>
      <c r="AC293">
        <f>VLOOKUP(X293,角色属性总表!AG:AI,3,FALSE)*VLOOKUP(AA293,角色间职业划分!P:AG,8,FALSE)/角色间职业划分!$W$9</f>
        <v>5674.5</v>
      </c>
      <c r="AD293">
        <f>VLOOKUP(AA293,角色间职业划分!P:AP,26,FALSE)</f>
        <v>0.4</v>
      </c>
      <c r="AE293">
        <f>VLOOKUP(X293,角色属性总表!I:Q,3,FALSE)</f>
        <v>782.20799999999997</v>
      </c>
      <c r="AF293">
        <f>VLOOKUP(AA293,角色间职业划分!P:AP,11,FALSE)</f>
        <v>0.35</v>
      </c>
      <c r="AG293">
        <f t="shared" si="44"/>
        <v>6084.6052719335185</v>
      </c>
      <c r="AH293">
        <f t="shared" si="45"/>
        <v>783</v>
      </c>
      <c r="AJ293">
        <f t="shared" si="46"/>
        <v>5301.6052719335185</v>
      </c>
      <c r="AK293">
        <v>289</v>
      </c>
    </row>
    <row r="294" spans="1:37" x14ac:dyDescent="0.15">
      <c r="A294">
        <v>290</v>
      </c>
      <c r="B294">
        <f>ROUND(VLOOKUP(X294,角色属性总表!AG:AI,2,FALSE)/角色属性总表!$C$34,0)</f>
        <v>252</v>
      </c>
      <c r="C294">
        <f>ROUND(VLOOKUP(X294,角色属性总表!Y:AE,3,FALSE)/J294,0)</f>
        <v>158</v>
      </c>
      <c r="D294">
        <f>ROUND(VLOOKUP(X294,角色属性总表!AG:AI,3,FALSE)/角色属性总表!$C$35,0)</f>
        <v>263</v>
      </c>
      <c r="E294">
        <f t="shared" si="40"/>
        <v>792</v>
      </c>
      <c r="F294">
        <f t="shared" si="41"/>
        <v>22</v>
      </c>
      <c r="G294">
        <f t="shared" si="42"/>
        <v>8</v>
      </c>
      <c r="H294">
        <v>0</v>
      </c>
      <c r="I294">
        <f t="shared" si="47"/>
        <v>3</v>
      </c>
      <c r="J294">
        <f>VLOOKUP(AA294,角色间职业划分!P:AP,20,FALSE)</f>
        <v>9</v>
      </c>
      <c r="K294">
        <f>IF(X294=500,100,VLOOKUP(AA294,角色间职业划分!P:AP,22,FALSE))</f>
        <v>100</v>
      </c>
      <c r="L294">
        <f>IF(X294=500,K294,VLOOKUP(AA294,角色间职业划分!P:AP,23,FALSE))</f>
        <v>60</v>
      </c>
      <c r="M294">
        <f>VLOOKUP(AA294,角色间职业划分!P:AP,24,FALSE)</f>
        <v>0</v>
      </c>
      <c r="N294">
        <f>VLOOKUP(AA294,角色间职业划分!P:AP,14)*100</f>
        <v>95</v>
      </c>
      <c r="O294">
        <f>VLOOKUP(AA294,角色间职业划分!P:Z,9,FALSE)</f>
        <v>0</v>
      </c>
      <c r="P294">
        <f>VLOOKUP(AA294,角色间职业划分!P:AP,10,FALSE)</f>
        <v>0</v>
      </c>
      <c r="Q294">
        <f>VLOOKUP(AA294,角色间职业划分!P:AP,15,FALSE)</f>
        <v>0</v>
      </c>
      <c r="R294">
        <f>VLOOKUP(AA294,角色间职业划分!P:AP,16,FALSE)</f>
        <v>0</v>
      </c>
      <c r="S294">
        <f>VLOOKUP(AA294,角色间职业划分!P:AP,17,FALSE)</f>
        <v>0</v>
      </c>
      <c r="T294">
        <f>VLOOKUP(AA294,角色间职业划分!P:AP,18,FALSE)</f>
        <v>0</v>
      </c>
      <c r="U294">
        <f>VLOOKUP(AA294,角色间职业划分!P:AP,27,FALSE)</f>
        <v>0</v>
      </c>
      <c r="V294">
        <f t="shared" si="43"/>
        <v>4.9999999999999991</v>
      </c>
      <c r="W294">
        <f>VLOOKUP(AA294,角色间职业划分!P:Q,2,FALSE)</f>
        <v>6</v>
      </c>
      <c r="X294">
        <f t="shared" si="48"/>
        <v>88</v>
      </c>
      <c r="Y294">
        <f>INT(VLOOKUP(X294,角色属性总表!AG:AH,2,FALSE)*角色属性总表!$C$38)</f>
        <v>1764</v>
      </c>
      <c r="AA294">
        <f t="shared" si="49"/>
        <v>3</v>
      </c>
      <c r="AB294">
        <f>VLOOKUP(X294,角色属性总表!AG:AI,2,FALSE)*VLOOKUP(角色等级属性!AA294,角色间职业划分!P:AG,13,FALSE)/角色间职业划分!$AB$9</f>
        <v>1980.6315789473686</v>
      </c>
      <c r="AC294">
        <f>VLOOKUP(X294,角色属性总表!AG:AI,3,FALSE)*VLOOKUP(AA294,角色间职业划分!P:AG,8,FALSE)/角色间职业划分!$W$9</f>
        <v>5733</v>
      </c>
      <c r="AD294">
        <f>VLOOKUP(AA294,角色间职业划分!P:AP,26,FALSE)</f>
        <v>0.4</v>
      </c>
      <c r="AE294">
        <f>VLOOKUP(X294,角色属性总表!I:Q,3,FALSE)</f>
        <v>790.27200000000016</v>
      </c>
      <c r="AF294">
        <f>VLOOKUP(AA294,角色间职业划分!P:AP,11,FALSE)</f>
        <v>0.35</v>
      </c>
      <c r="AG294">
        <f t="shared" si="44"/>
        <v>6203.6263446309567</v>
      </c>
      <c r="AH294">
        <f t="shared" si="45"/>
        <v>789</v>
      </c>
      <c r="AJ294">
        <f t="shared" si="46"/>
        <v>5414.6263446309567</v>
      </c>
      <c r="AK294">
        <v>290</v>
      </c>
    </row>
    <row r="295" spans="1:37" x14ac:dyDescent="0.15">
      <c r="A295">
        <v>291</v>
      </c>
      <c r="B295">
        <f>ROUND(VLOOKUP(X295,角色属性总表!AG:AI,2,FALSE)/角色属性总表!$C$34,0)</f>
        <v>255</v>
      </c>
      <c r="C295">
        <f>ROUND(VLOOKUP(X295,角色属性总表!Y:AE,3,FALSE)/J295,0)</f>
        <v>161</v>
      </c>
      <c r="D295">
        <f>ROUND(VLOOKUP(X295,角色属性总表!AG:AI,3,FALSE)/角色属性总表!$C$35,0)</f>
        <v>266</v>
      </c>
      <c r="E295">
        <f t="shared" si="40"/>
        <v>800</v>
      </c>
      <c r="F295">
        <f t="shared" si="41"/>
        <v>22</v>
      </c>
      <c r="G295">
        <f t="shared" si="42"/>
        <v>8</v>
      </c>
      <c r="H295">
        <v>0</v>
      </c>
      <c r="I295">
        <f t="shared" si="47"/>
        <v>3</v>
      </c>
      <c r="J295">
        <f>VLOOKUP(AA295,角色间职业划分!P:AP,20,FALSE)</f>
        <v>9</v>
      </c>
      <c r="K295">
        <f>IF(X295=500,100,VLOOKUP(AA295,角色间职业划分!P:AP,22,FALSE))</f>
        <v>100</v>
      </c>
      <c r="L295">
        <f>IF(X295=500,K295,VLOOKUP(AA295,角色间职业划分!P:AP,23,FALSE))</f>
        <v>60</v>
      </c>
      <c r="M295">
        <f>VLOOKUP(AA295,角色间职业划分!P:AP,24,FALSE)</f>
        <v>0</v>
      </c>
      <c r="N295">
        <f>VLOOKUP(AA295,角色间职业划分!P:AP,14)*100</f>
        <v>95</v>
      </c>
      <c r="O295">
        <f>VLOOKUP(AA295,角色间职业划分!P:Z,9,FALSE)</f>
        <v>0</v>
      </c>
      <c r="P295">
        <f>VLOOKUP(AA295,角色间职业划分!P:AP,10,FALSE)</f>
        <v>0</v>
      </c>
      <c r="Q295">
        <f>VLOOKUP(AA295,角色间职业划分!P:AP,15,FALSE)</f>
        <v>0</v>
      </c>
      <c r="R295">
        <f>VLOOKUP(AA295,角色间职业划分!P:AP,16,FALSE)</f>
        <v>0</v>
      </c>
      <c r="S295">
        <f>VLOOKUP(AA295,角色间职业划分!P:AP,17,FALSE)</f>
        <v>0</v>
      </c>
      <c r="T295">
        <f>VLOOKUP(AA295,角色间职业划分!P:AP,18,FALSE)</f>
        <v>0</v>
      </c>
      <c r="U295">
        <f>VLOOKUP(AA295,角色间职业划分!P:AP,27,FALSE)</f>
        <v>0</v>
      </c>
      <c r="V295">
        <f t="shared" si="43"/>
        <v>4.9999999999999991</v>
      </c>
      <c r="W295">
        <f>VLOOKUP(AA295,角色间职业划分!P:Q,2,FALSE)</f>
        <v>6</v>
      </c>
      <c r="X295">
        <f t="shared" si="48"/>
        <v>89</v>
      </c>
      <c r="Y295">
        <f>INT(VLOOKUP(X295,角色属性总表!AG:AH,2,FALSE)*角色属性总表!$C$38)</f>
        <v>1782</v>
      </c>
      <c r="AA295">
        <f t="shared" si="49"/>
        <v>3</v>
      </c>
      <c r="AB295">
        <f>VLOOKUP(X295,角色属性总表!AG:AI,2,FALSE)*VLOOKUP(角色等级属性!AA295,角色间职业划分!P:AG,13,FALSE)/角色间职业划分!$AB$9</f>
        <v>2000.8421052631579</v>
      </c>
      <c r="AC295">
        <f>VLOOKUP(X295,角色属性总表!AG:AI,3,FALSE)*VLOOKUP(AA295,角色间职业划分!P:AG,8,FALSE)/角色间职业划分!$W$9</f>
        <v>5791.5</v>
      </c>
      <c r="AD295">
        <f>VLOOKUP(AA295,角色间职业划分!P:AP,26,FALSE)</f>
        <v>0.4</v>
      </c>
      <c r="AE295">
        <f>VLOOKUP(X295,角色属性总表!I:Q,3,FALSE)</f>
        <v>798.33600000000001</v>
      </c>
      <c r="AF295">
        <f>VLOOKUP(AA295,角色间职业划分!P:AP,11,FALSE)</f>
        <v>0.35</v>
      </c>
      <c r="AG295">
        <f t="shared" si="44"/>
        <v>6323.7018502732935</v>
      </c>
      <c r="AH295">
        <f t="shared" si="45"/>
        <v>798</v>
      </c>
      <c r="AJ295">
        <f t="shared" si="46"/>
        <v>5525.7018502732935</v>
      </c>
      <c r="AK295">
        <v>291</v>
      </c>
    </row>
    <row r="296" spans="1:37" x14ac:dyDescent="0.15">
      <c r="A296">
        <v>292</v>
      </c>
      <c r="B296">
        <f>ROUND(VLOOKUP(X296,角色属性总表!AG:AI,2,FALSE)/角色属性总表!$C$34,0)</f>
        <v>257</v>
      </c>
      <c r="C296">
        <f>ROUND(VLOOKUP(X296,角色属性总表!Y:AE,3,FALSE)/J296,0)</f>
        <v>164</v>
      </c>
      <c r="D296">
        <f>ROUND(VLOOKUP(X296,角色属性总表!AG:AI,3,FALSE)/角色属性总表!$C$35,0)</f>
        <v>269</v>
      </c>
      <c r="E296">
        <f t="shared" si="40"/>
        <v>808</v>
      </c>
      <c r="F296">
        <f t="shared" si="41"/>
        <v>22</v>
      </c>
      <c r="G296">
        <f t="shared" si="42"/>
        <v>8</v>
      </c>
      <c r="H296">
        <v>0</v>
      </c>
      <c r="I296">
        <f t="shared" si="47"/>
        <v>3</v>
      </c>
      <c r="J296">
        <f>VLOOKUP(AA296,角色间职业划分!P:AP,20,FALSE)</f>
        <v>9</v>
      </c>
      <c r="K296">
        <f>IF(X296=500,100,VLOOKUP(AA296,角色间职业划分!P:AP,22,FALSE))</f>
        <v>100</v>
      </c>
      <c r="L296">
        <f>IF(X296=500,K296,VLOOKUP(AA296,角色间职业划分!P:AP,23,FALSE))</f>
        <v>60</v>
      </c>
      <c r="M296">
        <f>VLOOKUP(AA296,角色间职业划分!P:AP,24,FALSE)</f>
        <v>0</v>
      </c>
      <c r="N296">
        <f>VLOOKUP(AA296,角色间职业划分!P:AP,14)*100</f>
        <v>95</v>
      </c>
      <c r="O296">
        <f>VLOOKUP(AA296,角色间职业划分!P:Z,9,FALSE)</f>
        <v>0</v>
      </c>
      <c r="P296">
        <f>VLOOKUP(AA296,角色间职业划分!P:AP,10,FALSE)</f>
        <v>0</v>
      </c>
      <c r="Q296">
        <f>VLOOKUP(AA296,角色间职业划分!P:AP,15,FALSE)</f>
        <v>0</v>
      </c>
      <c r="R296">
        <f>VLOOKUP(AA296,角色间职业划分!P:AP,16,FALSE)</f>
        <v>0</v>
      </c>
      <c r="S296">
        <f>VLOOKUP(AA296,角色间职业划分!P:AP,17,FALSE)</f>
        <v>0</v>
      </c>
      <c r="T296">
        <f>VLOOKUP(AA296,角色间职业划分!P:AP,18,FALSE)</f>
        <v>0</v>
      </c>
      <c r="U296">
        <f>VLOOKUP(AA296,角色间职业划分!P:AP,27,FALSE)</f>
        <v>0</v>
      </c>
      <c r="V296">
        <f t="shared" si="43"/>
        <v>4.9999999999999991</v>
      </c>
      <c r="W296">
        <f>VLOOKUP(AA296,角色间职业划分!P:Q,2,FALSE)</f>
        <v>6</v>
      </c>
      <c r="X296">
        <f t="shared" si="48"/>
        <v>90</v>
      </c>
      <c r="Y296">
        <f>INT(VLOOKUP(X296,角色属性总表!AG:AH,2,FALSE)*角色属性总表!$C$38)</f>
        <v>1800</v>
      </c>
      <c r="AA296">
        <f t="shared" si="49"/>
        <v>3</v>
      </c>
      <c r="AB296">
        <f>VLOOKUP(X296,角色属性总表!AG:AI,2,FALSE)*VLOOKUP(角色等级属性!AA296,角色间职业划分!P:AG,13,FALSE)/角色间职业划分!$AB$9</f>
        <v>2021.0526315789473</v>
      </c>
      <c r="AC296">
        <f>VLOOKUP(X296,角色属性总表!AG:AI,3,FALSE)*VLOOKUP(AA296,角色间职业划分!P:AG,8,FALSE)/角色间职业划分!$W$9</f>
        <v>5850</v>
      </c>
      <c r="AD296">
        <f>VLOOKUP(AA296,角色间职业划分!P:AP,26,FALSE)</f>
        <v>0.4</v>
      </c>
      <c r="AE296">
        <f>VLOOKUP(X296,角色属性总表!I:Q,3,FALSE)</f>
        <v>806.40000000000009</v>
      </c>
      <c r="AF296">
        <f>VLOOKUP(AA296,角色间职业划分!P:AP,11,FALSE)</f>
        <v>0.35</v>
      </c>
      <c r="AG296">
        <f t="shared" si="44"/>
        <v>6444.8322399624567</v>
      </c>
      <c r="AH296">
        <f t="shared" si="45"/>
        <v>807</v>
      </c>
      <c r="AJ296">
        <f t="shared" si="46"/>
        <v>5637.8322399624567</v>
      </c>
      <c r="AK296">
        <v>292</v>
      </c>
    </row>
    <row r="297" spans="1:37" x14ac:dyDescent="0.15">
      <c r="A297">
        <v>293</v>
      </c>
      <c r="B297">
        <f>ROUND(VLOOKUP(X297,角色属性总表!AG:AI,2,FALSE)/角色属性总表!$C$34,0)</f>
        <v>260</v>
      </c>
      <c r="C297">
        <f>ROUND(VLOOKUP(X297,角色属性总表!Y:AE,3,FALSE)/J297,0)</f>
        <v>167</v>
      </c>
      <c r="D297">
        <f>ROUND(VLOOKUP(X297,角色属性总表!AG:AI,3,FALSE)/角色属性总表!$C$35,0)</f>
        <v>271</v>
      </c>
      <c r="E297">
        <f t="shared" si="40"/>
        <v>816</v>
      </c>
      <c r="F297">
        <f t="shared" si="41"/>
        <v>22</v>
      </c>
      <c r="G297">
        <f t="shared" si="42"/>
        <v>8</v>
      </c>
      <c r="H297">
        <v>0</v>
      </c>
      <c r="I297">
        <f t="shared" si="47"/>
        <v>3</v>
      </c>
      <c r="J297">
        <f>VLOOKUP(AA297,角色间职业划分!P:AP,20,FALSE)</f>
        <v>9</v>
      </c>
      <c r="K297">
        <f>IF(X297=500,100,VLOOKUP(AA297,角色间职业划分!P:AP,22,FALSE))</f>
        <v>100</v>
      </c>
      <c r="L297">
        <f>IF(X297=500,K297,VLOOKUP(AA297,角色间职业划分!P:AP,23,FALSE))</f>
        <v>60</v>
      </c>
      <c r="M297">
        <f>VLOOKUP(AA297,角色间职业划分!P:AP,24,FALSE)</f>
        <v>0</v>
      </c>
      <c r="N297">
        <f>VLOOKUP(AA297,角色间职业划分!P:AP,14)*100</f>
        <v>95</v>
      </c>
      <c r="O297">
        <f>VLOOKUP(AA297,角色间职业划分!P:Z,9,FALSE)</f>
        <v>0</v>
      </c>
      <c r="P297">
        <f>VLOOKUP(AA297,角色间职业划分!P:AP,10,FALSE)</f>
        <v>0</v>
      </c>
      <c r="Q297">
        <f>VLOOKUP(AA297,角色间职业划分!P:AP,15,FALSE)</f>
        <v>0</v>
      </c>
      <c r="R297">
        <f>VLOOKUP(AA297,角色间职业划分!P:AP,16,FALSE)</f>
        <v>0</v>
      </c>
      <c r="S297">
        <f>VLOOKUP(AA297,角色间职业划分!P:AP,17,FALSE)</f>
        <v>0</v>
      </c>
      <c r="T297">
        <f>VLOOKUP(AA297,角色间职业划分!P:AP,18,FALSE)</f>
        <v>0</v>
      </c>
      <c r="U297">
        <f>VLOOKUP(AA297,角色间职业划分!P:AP,27,FALSE)</f>
        <v>0</v>
      </c>
      <c r="V297">
        <f t="shared" si="43"/>
        <v>4.9999999999999991</v>
      </c>
      <c r="W297">
        <f>VLOOKUP(AA297,角色间职业划分!P:Q,2,FALSE)</f>
        <v>6</v>
      </c>
      <c r="X297">
        <f t="shared" si="48"/>
        <v>91</v>
      </c>
      <c r="Y297">
        <f>INT(VLOOKUP(X297,角色属性总表!AG:AH,2,FALSE)*角色属性总表!$C$38)</f>
        <v>1818</v>
      </c>
      <c r="AA297">
        <f t="shared" si="49"/>
        <v>3</v>
      </c>
      <c r="AB297">
        <f>VLOOKUP(X297,角色属性总表!AG:AI,2,FALSE)*VLOOKUP(角色等级属性!AA297,角色间职业划分!P:AG,13,FALSE)/角色间职业划分!$AB$9</f>
        <v>2041.2631578947369</v>
      </c>
      <c r="AC297">
        <f>VLOOKUP(X297,角色属性总表!AG:AI,3,FALSE)*VLOOKUP(AA297,角色间职业划分!P:AG,8,FALSE)/角色间职业划分!$W$9</f>
        <v>5908.5</v>
      </c>
      <c r="AD297">
        <f>VLOOKUP(AA297,角色间职业划分!P:AP,26,FALSE)</f>
        <v>0.4</v>
      </c>
      <c r="AE297">
        <f>VLOOKUP(X297,角色属性总表!I:Q,3,FALSE)</f>
        <v>814.46399999999994</v>
      </c>
      <c r="AF297">
        <f>VLOOKUP(AA297,角色间职业划分!P:AP,11,FALSE)</f>
        <v>0.35</v>
      </c>
      <c r="AG297">
        <f t="shared" si="44"/>
        <v>6567.0180108516188</v>
      </c>
      <c r="AH297">
        <f t="shared" si="45"/>
        <v>813</v>
      </c>
      <c r="AJ297">
        <f t="shared" si="46"/>
        <v>5754.0180108516188</v>
      </c>
      <c r="AK297">
        <v>293</v>
      </c>
    </row>
    <row r="298" spans="1:37" x14ac:dyDescent="0.15">
      <c r="A298">
        <v>294</v>
      </c>
      <c r="B298">
        <f>ROUND(VLOOKUP(X298,角色属性总表!AG:AI,2,FALSE)/角色属性总表!$C$34,0)</f>
        <v>262</v>
      </c>
      <c r="C298">
        <f>ROUND(VLOOKUP(X298,角色属性总表!Y:AE,3,FALSE)/J298,0)</f>
        <v>170</v>
      </c>
      <c r="D298">
        <f>ROUND(VLOOKUP(X298,角色属性总表!AG:AI,3,FALSE)/角色属性总表!$C$35,0)</f>
        <v>274</v>
      </c>
      <c r="E298">
        <f t="shared" si="40"/>
        <v>824</v>
      </c>
      <c r="F298">
        <f t="shared" si="41"/>
        <v>22</v>
      </c>
      <c r="G298">
        <f t="shared" si="42"/>
        <v>8</v>
      </c>
      <c r="H298">
        <v>0</v>
      </c>
      <c r="I298">
        <f t="shared" si="47"/>
        <v>3</v>
      </c>
      <c r="J298">
        <f>VLOOKUP(AA298,角色间职业划分!P:AP,20,FALSE)</f>
        <v>9</v>
      </c>
      <c r="K298">
        <f>IF(X298=500,100,VLOOKUP(AA298,角色间职业划分!P:AP,22,FALSE))</f>
        <v>100</v>
      </c>
      <c r="L298">
        <f>IF(X298=500,K298,VLOOKUP(AA298,角色间职业划分!P:AP,23,FALSE))</f>
        <v>60</v>
      </c>
      <c r="M298">
        <f>VLOOKUP(AA298,角色间职业划分!P:AP,24,FALSE)</f>
        <v>0</v>
      </c>
      <c r="N298">
        <f>VLOOKUP(AA298,角色间职业划分!P:AP,14)*100</f>
        <v>95</v>
      </c>
      <c r="O298">
        <f>VLOOKUP(AA298,角色间职业划分!P:Z,9,FALSE)</f>
        <v>0</v>
      </c>
      <c r="P298">
        <f>VLOOKUP(AA298,角色间职业划分!P:AP,10,FALSE)</f>
        <v>0</v>
      </c>
      <c r="Q298">
        <f>VLOOKUP(AA298,角色间职业划分!P:AP,15,FALSE)</f>
        <v>0</v>
      </c>
      <c r="R298">
        <f>VLOOKUP(AA298,角色间职业划分!P:AP,16,FALSE)</f>
        <v>0</v>
      </c>
      <c r="S298">
        <f>VLOOKUP(AA298,角色间职业划分!P:AP,17,FALSE)</f>
        <v>0</v>
      </c>
      <c r="T298">
        <f>VLOOKUP(AA298,角色间职业划分!P:AP,18,FALSE)</f>
        <v>0</v>
      </c>
      <c r="U298">
        <f>VLOOKUP(AA298,角色间职业划分!P:AP,27,FALSE)</f>
        <v>0</v>
      </c>
      <c r="V298">
        <f t="shared" si="43"/>
        <v>4.9999999999999991</v>
      </c>
      <c r="W298">
        <f>VLOOKUP(AA298,角色间职业划分!P:Q,2,FALSE)</f>
        <v>6</v>
      </c>
      <c r="X298">
        <f t="shared" si="48"/>
        <v>92</v>
      </c>
      <c r="Y298">
        <f>INT(VLOOKUP(X298,角色属性总表!AG:AH,2,FALSE)*角色属性总表!$C$38)</f>
        <v>1836</v>
      </c>
      <c r="AA298">
        <f t="shared" si="49"/>
        <v>3</v>
      </c>
      <c r="AB298">
        <f>VLOOKUP(X298,角色属性总表!AG:AI,2,FALSE)*VLOOKUP(角色等级属性!AA298,角色间职业划分!P:AG,13,FALSE)/角色间职业划分!$AB$9</f>
        <v>2061.4736842105262</v>
      </c>
      <c r="AC298">
        <f>VLOOKUP(X298,角色属性总表!AG:AI,3,FALSE)*VLOOKUP(AA298,角色间职业划分!P:AG,8,FALSE)/角色间职业划分!$W$9</f>
        <v>5967</v>
      </c>
      <c r="AD298">
        <f>VLOOKUP(AA298,角色间职业划分!P:AP,26,FALSE)</f>
        <v>0.4</v>
      </c>
      <c r="AE298">
        <f>VLOOKUP(X298,角色属性总表!I:Q,3,FALSE)</f>
        <v>822.52800000000002</v>
      </c>
      <c r="AF298">
        <f>VLOOKUP(AA298,角色间职业划分!P:AP,11,FALSE)</f>
        <v>0.35</v>
      </c>
      <c r="AG298">
        <f t="shared" si="44"/>
        <v>6690.2597051499315</v>
      </c>
      <c r="AH298">
        <f t="shared" si="45"/>
        <v>822</v>
      </c>
      <c r="AJ298">
        <f t="shared" si="46"/>
        <v>5868.2597051499315</v>
      </c>
      <c r="AK298">
        <v>294</v>
      </c>
    </row>
    <row r="299" spans="1:37" x14ac:dyDescent="0.15">
      <c r="A299">
        <v>295</v>
      </c>
      <c r="B299">
        <f>ROUND(VLOOKUP(X299,角色属性总表!AG:AI,2,FALSE)/角色属性总表!$C$34,0)</f>
        <v>265</v>
      </c>
      <c r="C299">
        <f>ROUND(VLOOKUP(X299,角色属性总表!Y:AE,3,FALSE)/J299,0)</f>
        <v>173</v>
      </c>
      <c r="D299">
        <f>ROUND(VLOOKUP(X299,角色属性总表!AG:AI,3,FALSE)/角色属性总表!$C$35,0)</f>
        <v>277</v>
      </c>
      <c r="E299">
        <f t="shared" si="40"/>
        <v>832</v>
      </c>
      <c r="F299">
        <f t="shared" si="41"/>
        <v>22</v>
      </c>
      <c r="G299">
        <f t="shared" si="42"/>
        <v>8</v>
      </c>
      <c r="H299">
        <v>0</v>
      </c>
      <c r="I299">
        <f t="shared" si="47"/>
        <v>3</v>
      </c>
      <c r="J299">
        <f>VLOOKUP(AA299,角色间职业划分!P:AP,20,FALSE)</f>
        <v>9</v>
      </c>
      <c r="K299">
        <f>IF(X299=500,100,VLOOKUP(AA299,角色间职业划分!P:AP,22,FALSE))</f>
        <v>100</v>
      </c>
      <c r="L299">
        <f>IF(X299=500,K299,VLOOKUP(AA299,角色间职业划分!P:AP,23,FALSE))</f>
        <v>60</v>
      </c>
      <c r="M299">
        <f>VLOOKUP(AA299,角色间职业划分!P:AP,24,FALSE)</f>
        <v>0</v>
      </c>
      <c r="N299">
        <f>VLOOKUP(AA299,角色间职业划分!P:AP,14)*100</f>
        <v>95</v>
      </c>
      <c r="O299">
        <f>VLOOKUP(AA299,角色间职业划分!P:Z,9,FALSE)</f>
        <v>0</v>
      </c>
      <c r="P299">
        <f>VLOOKUP(AA299,角色间职业划分!P:AP,10,FALSE)</f>
        <v>0</v>
      </c>
      <c r="Q299">
        <f>VLOOKUP(AA299,角色间职业划分!P:AP,15,FALSE)</f>
        <v>0</v>
      </c>
      <c r="R299">
        <f>VLOOKUP(AA299,角色间职业划分!P:AP,16,FALSE)</f>
        <v>0</v>
      </c>
      <c r="S299">
        <f>VLOOKUP(AA299,角色间职业划分!P:AP,17,FALSE)</f>
        <v>0</v>
      </c>
      <c r="T299">
        <f>VLOOKUP(AA299,角色间职业划分!P:AP,18,FALSE)</f>
        <v>0</v>
      </c>
      <c r="U299">
        <f>VLOOKUP(AA299,角色间职业划分!P:AP,27,FALSE)</f>
        <v>0</v>
      </c>
      <c r="V299">
        <f t="shared" si="43"/>
        <v>4.9999999999999991</v>
      </c>
      <c r="W299">
        <f>VLOOKUP(AA299,角色间职业划分!P:Q,2,FALSE)</f>
        <v>6</v>
      </c>
      <c r="X299">
        <f t="shared" si="48"/>
        <v>93</v>
      </c>
      <c r="Y299">
        <f>INT(VLOOKUP(X299,角色属性总表!AG:AH,2,FALSE)*角色属性总表!$C$38)</f>
        <v>1854</v>
      </c>
      <c r="AA299">
        <f t="shared" si="49"/>
        <v>3</v>
      </c>
      <c r="AB299">
        <f>VLOOKUP(X299,角色属性总表!AG:AI,2,FALSE)*VLOOKUP(角色等级属性!AA299,角色间职业划分!P:AG,13,FALSE)/角色间职业划分!$AB$9</f>
        <v>2081.6842105263163</v>
      </c>
      <c r="AC299">
        <f>VLOOKUP(X299,角色属性总表!AG:AI,3,FALSE)*VLOOKUP(AA299,角色间职业划分!P:AG,8,FALSE)/角色间职业划分!$W$9</f>
        <v>6025.5</v>
      </c>
      <c r="AD299">
        <f>VLOOKUP(AA299,角色间职业划分!P:AP,26,FALSE)</f>
        <v>0.4</v>
      </c>
      <c r="AE299">
        <f>VLOOKUP(X299,角色属性总表!I:Q,3,FALSE)</f>
        <v>830.5920000000001</v>
      </c>
      <c r="AF299">
        <f>VLOOKUP(AA299,角色间职业划分!P:AP,11,FALSE)</f>
        <v>0.35</v>
      </c>
      <c r="AG299">
        <f t="shared" si="44"/>
        <v>6814.5579091680256</v>
      </c>
      <c r="AH299">
        <f t="shared" si="45"/>
        <v>831</v>
      </c>
      <c r="AJ299">
        <f t="shared" si="46"/>
        <v>5983.5579091680256</v>
      </c>
      <c r="AK299">
        <v>295</v>
      </c>
    </row>
    <row r="300" spans="1:37" x14ac:dyDescent="0.15">
      <c r="A300">
        <v>296</v>
      </c>
      <c r="B300">
        <f>ROUND(VLOOKUP(X300,角色属性总表!AG:AI,2,FALSE)/角色属性总表!$C$34,0)</f>
        <v>267</v>
      </c>
      <c r="C300">
        <f>ROUND(VLOOKUP(X300,角色属性总表!Y:AE,3,FALSE)/J300,0)</f>
        <v>176</v>
      </c>
      <c r="D300">
        <f>ROUND(VLOOKUP(X300,角色属性总表!AG:AI,3,FALSE)/角色属性总表!$C$35,0)</f>
        <v>280</v>
      </c>
      <c r="E300">
        <f t="shared" si="40"/>
        <v>840</v>
      </c>
      <c r="F300">
        <f t="shared" si="41"/>
        <v>22</v>
      </c>
      <c r="G300">
        <f t="shared" si="42"/>
        <v>8</v>
      </c>
      <c r="H300">
        <v>0</v>
      </c>
      <c r="I300">
        <f t="shared" si="47"/>
        <v>3</v>
      </c>
      <c r="J300">
        <f>VLOOKUP(AA300,角色间职业划分!P:AP,20,FALSE)</f>
        <v>9</v>
      </c>
      <c r="K300">
        <f>IF(X300=500,100,VLOOKUP(AA300,角色间职业划分!P:AP,22,FALSE))</f>
        <v>100</v>
      </c>
      <c r="L300">
        <f>IF(X300=500,K300,VLOOKUP(AA300,角色间职业划分!P:AP,23,FALSE))</f>
        <v>60</v>
      </c>
      <c r="M300">
        <f>VLOOKUP(AA300,角色间职业划分!P:AP,24,FALSE)</f>
        <v>0</v>
      </c>
      <c r="N300">
        <f>VLOOKUP(AA300,角色间职业划分!P:AP,14)*100</f>
        <v>95</v>
      </c>
      <c r="O300">
        <f>VLOOKUP(AA300,角色间职业划分!P:Z,9,FALSE)</f>
        <v>0</v>
      </c>
      <c r="P300">
        <f>VLOOKUP(AA300,角色间职业划分!P:AP,10,FALSE)</f>
        <v>0</v>
      </c>
      <c r="Q300">
        <f>VLOOKUP(AA300,角色间职业划分!P:AP,15,FALSE)</f>
        <v>0</v>
      </c>
      <c r="R300">
        <f>VLOOKUP(AA300,角色间职业划分!P:AP,16,FALSE)</f>
        <v>0</v>
      </c>
      <c r="S300">
        <f>VLOOKUP(AA300,角色间职业划分!P:AP,17,FALSE)</f>
        <v>0</v>
      </c>
      <c r="T300">
        <f>VLOOKUP(AA300,角色间职业划分!P:AP,18,FALSE)</f>
        <v>0</v>
      </c>
      <c r="U300">
        <f>VLOOKUP(AA300,角色间职业划分!P:AP,27,FALSE)</f>
        <v>0</v>
      </c>
      <c r="V300">
        <f t="shared" si="43"/>
        <v>4.9999999999999991</v>
      </c>
      <c r="W300">
        <f>VLOOKUP(AA300,角色间职业划分!P:Q,2,FALSE)</f>
        <v>6</v>
      </c>
      <c r="X300">
        <f t="shared" si="48"/>
        <v>94</v>
      </c>
      <c r="Y300">
        <f>INT(VLOOKUP(X300,角色属性总表!AG:AH,2,FALSE)*角色属性总表!$C$38)</f>
        <v>1872</v>
      </c>
      <c r="AA300">
        <f t="shared" si="49"/>
        <v>3</v>
      </c>
      <c r="AB300">
        <f>VLOOKUP(X300,角色属性总表!AG:AI,2,FALSE)*VLOOKUP(角色等级属性!AA300,角色间职业划分!P:AG,13,FALSE)/角色间职业划分!$AB$9</f>
        <v>2101.894736842105</v>
      </c>
      <c r="AC300">
        <f>VLOOKUP(X300,角色属性总表!AG:AI,3,FALSE)*VLOOKUP(AA300,角色间职业划分!P:AG,8,FALSE)/角色间职业划分!$W$9</f>
        <v>6084</v>
      </c>
      <c r="AD300">
        <f>VLOOKUP(AA300,角色间职业划分!P:AP,26,FALSE)</f>
        <v>0.4</v>
      </c>
      <c r="AE300">
        <f>VLOOKUP(X300,角色属性总表!I:Q,3,FALSE)</f>
        <v>838.65600000000006</v>
      </c>
      <c r="AF300">
        <f>VLOOKUP(AA300,角色间职业划分!P:AP,11,FALSE)</f>
        <v>0.35</v>
      </c>
      <c r="AG300">
        <f t="shared" si="44"/>
        <v>6939.9132524022907</v>
      </c>
      <c r="AH300">
        <f t="shared" si="45"/>
        <v>840</v>
      </c>
      <c r="AJ300">
        <f t="shared" si="46"/>
        <v>6099.9132524022907</v>
      </c>
      <c r="AK300">
        <v>296</v>
      </c>
    </row>
    <row r="301" spans="1:37" x14ac:dyDescent="0.15">
      <c r="A301">
        <v>297</v>
      </c>
      <c r="B301">
        <f>ROUND(VLOOKUP(X301,角色属性总表!AG:AI,2,FALSE)/角色属性总表!$C$34,0)</f>
        <v>270</v>
      </c>
      <c r="C301">
        <f>ROUND(VLOOKUP(X301,角色属性总表!Y:AE,3,FALSE)/J301,0)</f>
        <v>179</v>
      </c>
      <c r="D301">
        <f>ROUND(VLOOKUP(X301,角色属性总表!AG:AI,3,FALSE)/角色属性总表!$C$35,0)</f>
        <v>282</v>
      </c>
      <c r="E301">
        <f t="shared" si="40"/>
        <v>848</v>
      </c>
      <c r="F301">
        <f t="shared" si="41"/>
        <v>22</v>
      </c>
      <c r="G301">
        <f t="shared" si="42"/>
        <v>8</v>
      </c>
      <c r="H301">
        <v>0</v>
      </c>
      <c r="I301">
        <f t="shared" si="47"/>
        <v>3</v>
      </c>
      <c r="J301">
        <f>VLOOKUP(AA301,角色间职业划分!P:AP,20,FALSE)</f>
        <v>9</v>
      </c>
      <c r="K301">
        <f>IF(X301=500,100,VLOOKUP(AA301,角色间职业划分!P:AP,22,FALSE))</f>
        <v>100</v>
      </c>
      <c r="L301">
        <f>IF(X301=500,K301,VLOOKUP(AA301,角色间职业划分!P:AP,23,FALSE))</f>
        <v>60</v>
      </c>
      <c r="M301">
        <f>VLOOKUP(AA301,角色间职业划分!P:AP,24,FALSE)</f>
        <v>0</v>
      </c>
      <c r="N301">
        <f>VLOOKUP(AA301,角色间职业划分!P:AP,14)*100</f>
        <v>95</v>
      </c>
      <c r="O301">
        <f>VLOOKUP(AA301,角色间职业划分!P:Z,9,FALSE)</f>
        <v>0</v>
      </c>
      <c r="P301">
        <f>VLOOKUP(AA301,角色间职业划分!P:AP,10,FALSE)</f>
        <v>0</v>
      </c>
      <c r="Q301">
        <f>VLOOKUP(AA301,角色间职业划分!P:AP,15,FALSE)</f>
        <v>0</v>
      </c>
      <c r="R301">
        <f>VLOOKUP(AA301,角色间职业划分!P:AP,16,FALSE)</f>
        <v>0</v>
      </c>
      <c r="S301">
        <f>VLOOKUP(AA301,角色间职业划分!P:AP,17,FALSE)</f>
        <v>0</v>
      </c>
      <c r="T301">
        <f>VLOOKUP(AA301,角色间职业划分!P:AP,18,FALSE)</f>
        <v>0</v>
      </c>
      <c r="U301">
        <f>VLOOKUP(AA301,角色间职业划分!P:AP,27,FALSE)</f>
        <v>0</v>
      </c>
      <c r="V301">
        <f t="shared" si="43"/>
        <v>4.9999999999999991</v>
      </c>
      <c r="W301">
        <f>VLOOKUP(AA301,角色间职业划分!P:Q,2,FALSE)</f>
        <v>6</v>
      </c>
      <c r="X301">
        <f t="shared" si="48"/>
        <v>95</v>
      </c>
      <c r="Y301">
        <f>INT(VLOOKUP(X301,角色属性总表!AG:AH,2,FALSE)*角色属性总表!$C$38)</f>
        <v>1890</v>
      </c>
      <c r="AA301">
        <f t="shared" si="49"/>
        <v>3</v>
      </c>
      <c r="AB301">
        <f>VLOOKUP(X301,角色属性总表!AG:AI,2,FALSE)*VLOOKUP(角色等级属性!AA301,角色间职业划分!P:AG,13,FALSE)/角色间职业划分!$AB$9</f>
        <v>2122.105263157895</v>
      </c>
      <c r="AC301">
        <f>VLOOKUP(X301,角色属性总表!AG:AI,3,FALSE)*VLOOKUP(AA301,角色间职业划分!P:AG,8,FALSE)/角色间职业划分!$W$9</f>
        <v>6142.5</v>
      </c>
      <c r="AD301">
        <f>VLOOKUP(AA301,角色间职业划分!P:AP,26,FALSE)</f>
        <v>0.4</v>
      </c>
      <c r="AE301">
        <f>VLOOKUP(X301,角色属性总表!I:Q,3,FALSE)</f>
        <v>846.72</v>
      </c>
      <c r="AF301">
        <f>VLOOKUP(AA301,角色间职业划分!P:AP,11,FALSE)</f>
        <v>0.35</v>
      </c>
      <c r="AG301">
        <f t="shared" si="44"/>
        <v>7066.3264066560942</v>
      </c>
      <c r="AH301">
        <f t="shared" si="45"/>
        <v>846</v>
      </c>
      <c r="AJ301">
        <f t="shared" si="46"/>
        <v>6220.3264066560942</v>
      </c>
      <c r="AK301">
        <v>297</v>
      </c>
    </row>
    <row r="302" spans="1:37" x14ac:dyDescent="0.15">
      <c r="A302">
        <v>298</v>
      </c>
      <c r="B302">
        <f>ROUND(VLOOKUP(X302,角色属性总表!AG:AI,2,FALSE)/角色属性总表!$C$34,0)</f>
        <v>273</v>
      </c>
      <c r="C302">
        <f>ROUND(VLOOKUP(X302,角色属性总表!Y:AE,3,FALSE)/J302,0)</f>
        <v>182</v>
      </c>
      <c r="D302">
        <f>ROUND(VLOOKUP(X302,角色属性总表!AG:AI,3,FALSE)/角色属性总表!$C$35,0)</f>
        <v>285</v>
      </c>
      <c r="E302">
        <f t="shared" si="40"/>
        <v>856</v>
      </c>
      <c r="F302">
        <f t="shared" si="41"/>
        <v>22</v>
      </c>
      <c r="G302">
        <f t="shared" si="42"/>
        <v>8</v>
      </c>
      <c r="H302">
        <v>0</v>
      </c>
      <c r="I302">
        <f t="shared" si="47"/>
        <v>3</v>
      </c>
      <c r="J302">
        <f>VLOOKUP(AA302,角色间职业划分!P:AP,20,FALSE)</f>
        <v>9</v>
      </c>
      <c r="K302">
        <f>IF(X302=500,100,VLOOKUP(AA302,角色间职业划分!P:AP,22,FALSE))</f>
        <v>100</v>
      </c>
      <c r="L302">
        <f>IF(X302=500,K302,VLOOKUP(AA302,角色间职业划分!P:AP,23,FALSE))</f>
        <v>60</v>
      </c>
      <c r="M302">
        <f>VLOOKUP(AA302,角色间职业划分!P:AP,24,FALSE)</f>
        <v>0</v>
      </c>
      <c r="N302">
        <f>VLOOKUP(AA302,角色间职业划分!P:AP,14)*100</f>
        <v>95</v>
      </c>
      <c r="O302">
        <f>VLOOKUP(AA302,角色间职业划分!P:Z,9,FALSE)</f>
        <v>0</v>
      </c>
      <c r="P302">
        <f>VLOOKUP(AA302,角色间职业划分!P:AP,10,FALSE)</f>
        <v>0</v>
      </c>
      <c r="Q302">
        <f>VLOOKUP(AA302,角色间职业划分!P:AP,15,FALSE)</f>
        <v>0</v>
      </c>
      <c r="R302">
        <f>VLOOKUP(AA302,角色间职业划分!P:AP,16,FALSE)</f>
        <v>0</v>
      </c>
      <c r="S302">
        <f>VLOOKUP(AA302,角色间职业划分!P:AP,17,FALSE)</f>
        <v>0</v>
      </c>
      <c r="T302">
        <f>VLOOKUP(AA302,角色间职业划分!P:AP,18,FALSE)</f>
        <v>0</v>
      </c>
      <c r="U302">
        <f>VLOOKUP(AA302,角色间职业划分!P:AP,27,FALSE)</f>
        <v>0</v>
      </c>
      <c r="V302">
        <f t="shared" si="43"/>
        <v>4.9999999999999991</v>
      </c>
      <c r="W302">
        <f>VLOOKUP(AA302,角色间职业划分!P:Q,2,FALSE)</f>
        <v>6</v>
      </c>
      <c r="X302">
        <f t="shared" si="48"/>
        <v>96</v>
      </c>
      <c r="Y302">
        <f>INT(VLOOKUP(X302,角色属性总表!AG:AH,2,FALSE)*角色属性总表!$C$38)</f>
        <v>1908</v>
      </c>
      <c r="AA302">
        <f t="shared" si="49"/>
        <v>3</v>
      </c>
      <c r="AB302">
        <f>VLOOKUP(X302,角色属性总表!AG:AI,2,FALSE)*VLOOKUP(角色等级属性!AA302,角色间职业划分!P:AG,13,FALSE)/角色间职业划分!$AB$9</f>
        <v>2142.3157894736842</v>
      </c>
      <c r="AC302">
        <f>VLOOKUP(X302,角色属性总表!AG:AI,3,FALSE)*VLOOKUP(AA302,角色间职业划分!P:AG,8,FALSE)/角色间职业划分!$W$9</f>
        <v>6201</v>
      </c>
      <c r="AD302">
        <f>VLOOKUP(AA302,角色间职业划分!P:AP,26,FALSE)</f>
        <v>0.4</v>
      </c>
      <c r="AE302">
        <f>VLOOKUP(X302,角色属性总表!I:Q,3,FALSE)</f>
        <v>854.78399999999999</v>
      </c>
      <c r="AF302">
        <f>VLOOKUP(AA302,角色间职业划分!P:AP,11,FALSE)</f>
        <v>0.35</v>
      </c>
      <c r="AG302">
        <f t="shared" si="44"/>
        <v>7193.7980851961438</v>
      </c>
      <c r="AH302">
        <f t="shared" si="45"/>
        <v>855</v>
      </c>
      <c r="AJ302">
        <f t="shared" si="46"/>
        <v>6338.7980851961438</v>
      </c>
      <c r="AK302">
        <v>298</v>
      </c>
    </row>
    <row r="303" spans="1:37" x14ac:dyDescent="0.15">
      <c r="A303">
        <v>299</v>
      </c>
      <c r="B303">
        <f>ROUND(VLOOKUP(X303,角色属性总表!AG:AI,2,FALSE)/角色属性总表!$C$34,0)</f>
        <v>275</v>
      </c>
      <c r="C303">
        <f>ROUND(VLOOKUP(X303,角色属性总表!Y:AE,3,FALSE)/J303,0)</f>
        <v>186</v>
      </c>
      <c r="D303">
        <f>ROUND(VLOOKUP(X303,角色属性总表!AG:AI,3,FALSE)/角色属性总表!$C$35,0)</f>
        <v>288</v>
      </c>
      <c r="E303">
        <f t="shared" si="40"/>
        <v>865</v>
      </c>
      <c r="F303">
        <f t="shared" si="41"/>
        <v>22</v>
      </c>
      <c r="G303">
        <f t="shared" si="42"/>
        <v>8</v>
      </c>
      <c r="H303">
        <v>0</v>
      </c>
      <c r="I303">
        <f t="shared" si="47"/>
        <v>3</v>
      </c>
      <c r="J303">
        <f>VLOOKUP(AA303,角色间职业划分!P:AP,20,FALSE)</f>
        <v>9</v>
      </c>
      <c r="K303">
        <f>IF(X303=500,100,VLOOKUP(AA303,角色间职业划分!P:AP,22,FALSE))</f>
        <v>100</v>
      </c>
      <c r="L303">
        <f>IF(X303=500,K303,VLOOKUP(AA303,角色间职业划分!P:AP,23,FALSE))</f>
        <v>60</v>
      </c>
      <c r="M303">
        <f>VLOOKUP(AA303,角色间职业划分!P:AP,24,FALSE)</f>
        <v>0</v>
      </c>
      <c r="N303">
        <f>VLOOKUP(AA303,角色间职业划分!P:AP,14)*100</f>
        <v>95</v>
      </c>
      <c r="O303">
        <f>VLOOKUP(AA303,角色间职业划分!P:Z,9,FALSE)</f>
        <v>0</v>
      </c>
      <c r="P303">
        <f>VLOOKUP(AA303,角色间职业划分!P:AP,10,FALSE)</f>
        <v>0</v>
      </c>
      <c r="Q303">
        <f>VLOOKUP(AA303,角色间职业划分!P:AP,15,FALSE)</f>
        <v>0</v>
      </c>
      <c r="R303">
        <f>VLOOKUP(AA303,角色间职业划分!P:AP,16,FALSE)</f>
        <v>0</v>
      </c>
      <c r="S303">
        <f>VLOOKUP(AA303,角色间职业划分!P:AP,17,FALSE)</f>
        <v>0</v>
      </c>
      <c r="T303">
        <f>VLOOKUP(AA303,角色间职业划分!P:AP,18,FALSE)</f>
        <v>0</v>
      </c>
      <c r="U303">
        <f>VLOOKUP(AA303,角色间职业划分!P:AP,27,FALSE)</f>
        <v>0</v>
      </c>
      <c r="V303">
        <f t="shared" si="43"/>
        <v>4.9999999999999991</v>
      </c>
      <c r="W303">
        <f>VLOOKUP(AA303,角色间职业划分!P:Q,2,FALSE)</f>
        <v>6</v>
      </c>
      <c r="X303">
        <f t="shared" si="48"/>
        <v>97</v>
      </c>
      <c r="Y303">
        <f>INT(VLOOKUP(X303,角色属性总表!AG:AH,2,FALSE)*角色属性总表!$C$38)</f>
        <v>1926</v>
      </c>
      <c r="AA303">
        <f t="shared" si="49"/>
        <v>3</v>
      </c>
      <c r="AB303">
        <f>VLOOKUP(X303,角色属性总表!AG:AI,2,FALSE)*VLOOKUP(角色等级属性!AA303,角色间职业划分!P:AG,13,FALSE)/角色间职业划分!$AB$9</f>
        <v>2162.5263157894733</v>
      </c>
      <c r="AC303">
        <f>VLOOKUP(X303,角色属性总表!AG:AI,3,FALSE)*VLOOKUP(AA303,角色间职业划分!P:AG,8,FALSE)/角色间职业划分!$W$9</f>
        <v>6259.5</v>
      </c>
      <c r="AD303">
        <f>VLOOKUP(AA303,角色间职业划分!P:AP,26,FALSE)</f>
        <v>0.4</v>
      </c>
      <c r="AE303">
        <f>VLOOKUP(X303,角色属性总表!I:Q,3,FALSE)</f>
        <v>862.84799999999996</v>
      </c>
      <c r="AF303">
        <f>VLOOKUP(AA303,角色间职业划分!P:AP,11,FALSE)</f>
        <v>0.35</v>
      </c>
      <c r="AG303">
        <f t="shared" si="44"/>
        <v>7322.3290419423674</v>
      </c>
      <c r="AH303">
        <f t="shared" si="45"/>
        <v>864</v>
      </c>
      <c r="AJ303">
        <f t="shared" si="46"/>
        <v>6458.3290419423674</v>
      </c>
      <c r="AK303">
        <v>299</v>
      </c>
    </row>
    <row r="304" spans="1:37" x14ac:dyDescent="0.15">
      <c r="A304">
        <v>300</v>
      </c>
      <c r="B304">
        <f>ROUND(VLOOKUP(X304,角色属性总表!AG:AI,2,FALSE)/角色属性总表!$C$34,0)</f>
        <v>278</v>
      </c>
      <c r="C304">
        <f>ROUND(VLOOKUP(X304,角色属性总表!Y:AE,3,FALSE)/J304,0)</f>
        <v>189</v>
      </c>
      <c r="D304">
        <f>ROUND(VLOOKUP(X304,角色属性总表!AG:AI,3,FALSE)/角色属性总表!$C$35,0)</f>
        <v>290</v>
      </c>
      <c r="E304">
        <f t="shared" si="40"/>
        <v>873</v>
      </c>
      <c r="F304">
        <f t="shared" si="41"/>
        <v>22</v>
      </c>
      <c r="G304">
        <f t="shared" si="42"/>
        <v>8</v>
      </c>
      <c r="H304">
        <v>0</v>
      </c>
      <c r="I304">
        <f t="shared" si="47"/>
        <v>3</v>
      </c>
      <c r="J304">
        <f>VLOOKUP(AA304,角色间职业划分!P:AP,20,FALSE)</f>
        <v>9</v>
      </c>
      <c r="K304">
        <f>IF(X304=500,100,VLOOKUP(AA304,角色间职业划分!P:AP,22,FALSE))</f>
        <v>100</v>
      </c>
      <c r="L304">
        <f>IF(X304=500,K304,VLOOKUP(AA304,角色间职业划分!P:AP,23,FALSE))</f>
        <v>60</v>
      </c>
      <c r="M304">
        <f>VLOOKUP(AA304,角色间职业划分!P:AP,24,FALSE)</f>
        <v>0</v>
      </c>
      <c r="N304">
        <f>VLOOKUP(AA304,角色间职业划分!P:AP,14)*100</f>
        <v>95</v>
      </c>
      <c r="O304">
        <f>VLOOKUP(AA304,角色间职业划分!P:Z,9,FALSE)</f>
        <v>0</v>
      </c>
      <c r="P304">
        <f>VLOOKUP(AA304,角色间职业划分!P:AP,10,FALSE)</f>
        <v>0</v>
      </c>
      <c r="Q304">
        <f>VLOOKUP(AA304,角色间职业划分!P:AP,15,FALSE)</f>
        <v>0</v>
      </c>
      <c r="R304">
        <f>VLOOKUP(AA304,角色间职业划分!P:AP,16,FALSE)</f>
        <v>0</v>
      </c>
      <c r="S304">
        <f>VLOOKUP(AA304,角色间职业划分!P:AP,17,FALSE)</f>
        <v>0</v>
      </c>
      <c r="T304">
        <f>VLOOKUP(AA304,角色间职业划分!P:AP,18,FALSE)</f>
        <v>0</v>
      </c>
      <c r="U304">
        <f>VLOOKUP(AA304,角色间职业划分!P:AP,27,FALSE)</f>
        <v>0</v>
      </c>
      <c r="V304">
        <f t="shared" si="43"/>
        <v>4.9999999999999991</v>
      </c>
      <c r="W304">
        <f>VLOOKUP(AA304,角色间职业划分!P:Q,2,FALSE)</f>
        <v>6</v>
      </c>
      <c r="X304">
        <f t="shared" si="48"/>
        <v>98</v>
      </c>
      <c r="Y304">
        <f>INT(VLOOKUP(X304,角色属性总表!AG:AH,2,FALSE)*角色属性总表!$C$38)</f>
        <v>1944</v>
      </c>
      <c r="AA304">
        <f t="shared" si="49"/>
        <v>3</v>
      </c>
      <c r="AB304">
        <f>VLOOKUP(X304,角色属性总表!AG:AI,2,FALSE)*VLOOKUP(角色等级属性!AA304,角色间职业划分!P:AG,13,FALSE)/角色间职业划分!$AB$9</f>
        <v>2182.7368421052633</v>
      </c>
      <c r="AC304">
        <f>VLOOKUP(X304,角色属性总表!AG:AI,3,FALSE)*VLOOKUP(AA304,角色间职业划分!P:AG,8,FALSE)/角色间职业划分!$W$9</f>
        <v>6318</v>
      </c>
      <c r="AD304">
        <f>VLOOKUP(AA304,角色间职业划分!P:AP,26,FALSE)</f>
        <v>0.4</v>
      </c>
      <c r="AE304">
        <f>VLOOKUP(X304,角色属性总表!I:Q,3,FALSE)</f>
        <v>870.91200000000003</v>
      </c>
      <c r="AF304">
        <f>VLOOKUP(AA304,角色间职业划分!P:AP,11,FALSE)</f>
        <v>0.35</v>
      </c>
      <c r="AG304">
        <f t="shared" si="44"/>
        <v>7451.9200706897263</v>
      </c>
      <c r="AH304">
        <f t="shared" si="45"/>
        <v>870</v>
      </c>
      <c r="AJ304">
        <f t="shared" si="46"/>
        <v>6581.9200706897263</v>
      </c>
      <c r="AK304">
        <v>300</v>
      </c>
    </row>
    <row r="305" spans="1:37" x14ac:dyDescent="0.15">
      <c r="A305">
        <v>301</v>
      </c>
      <c r="B305">
        <f>ROUND(VLOOKUP(X305,角色属性总表!AG:AI,2,FALSE)/角色属性总表!$C$34,0)</f>
        <v>280</v>
      </c>
      <c r="C305">
        <f>ROUND(VLOOKUP(X305,角色属性总表!Y:AE,3,FALSE)/J305,0)</f>
        <v>192</v>
      </c>
      <c r="D305">
        <f>ROUND(VLOOKUP(X305,角色属性总表!AG:AI,3,FALSE)/角色属性总表!$C$35,0)</f>
        <v>293</v>
      </c>
      <c r="E305">
        <f t="shared" si="40"/>
        <v>881</v>
      </c>
      <c r="F305">
        <f t="shared" si="41"/>
        <v>22</v>
      </c>
      <c r="G305">
        <f t="shared" si="42"/>
        <v>8</v>
      </c>
      <c r="H305">
        <v>0</v>
      </c>
      <c r="I305">
        <f t="shared" si="47"/>
        <v>3</v>
      </c>
      <c r="J305">
        <f>VLOOKUP(AA305,角色间职业划分!P:AP,20,FALSE)</f>
        <v>9</v>
      </c>
      <c r="K305">
        <f>IF(X305=500,100,VLOOKUP(AA305,角色间职业划分!P:AP,22,FALSE))</f>
        <v>100</v>
      </c>
      <c r="L305">
        <f>IF(X305=500,K305,VLOOKUP(AA305,角色间职业划分!P:AP,23,FALSE))</f>
        <v>60</v>
      </c>
      <c r="M305">
        <f>VLOOKUP(AA305,角色间职业划分!P:AP,24,FALSE)</f>
        <v>0</v>
      </c>
      <c r="N305">
        <f>VLOOKUP(AA305,角色间职业划分!P:AP,14)*100</f>
        <v>95</v>
      </c>
      <c r="O305">
        <f>VLOOKUP(AA305,角色间职业划分!P:Z,9,FALSE)</f>
        <v>0</v>
      </c>
      <c r="P305">
        <f>VLOOKUP(AA305,角色间职业划分!P:AP,10,FALSE)</f>
        <v>0</v>
      </c>
      <c r="Q305">
        <f>VLOOKUP(AA305,角色间职业划分!P:AP,15,FALSE)</f>
        <v>0</v>
      </c>
      <c r="R305">
        <f>VLOOKUP(AA305,角色间职业划分!P:AP,16,FALSE)</f>
        <v>0</v>
      </c>
      <c r="S305">
        <f>VLOOKUP(AA305,角色间职业划分!P:AP,17,FALSE)</f>
        <v>0</v>
      </c>
      <c r="T305">
        <f>VLOOKUP(AA305,角色间职业划分!P:AP,18,FALSE)</f>
        <v>0</v>
      </c>
      <c r="U305">
        <f>VLOOKUP(AA305,角色间职业划分!P:AP,27,FALSE)</f>
        <v>0</v>
      </c>
      <c r="V305">
        <f t="shared" si="43"/>
        <v>4.9999999999999991</v>
      </c>
      <c r="W305">
        <f>VLOOKUP(AA305,角色间职业划分!P:Q,2,FALSE)</f>
        <v>6</v>
      </c>
      <c r="X305">
        <f t="shared" si="48"/>
        <v>99</v>
      </c>
      <c r="Y305">
        <f>INT(VLOOKUP(X305,角色属性总表!AG:AH,2,FALSE)*角色属性总表!$C$38)</f>
        <v>1962</v>
      </c>
      <c r="AA305">
        <f t="shared" si="49"/>
        <v>3</v>
      </c>
      <c r="AB305">
        <f>VLOOKUP(X305,角色属性总表!AG:AI,2,FALSE)*VLOOKUP(角色等级属性!AA305,角色间职业划分!P:AG,13,FALSE)/角色间职业划分!$AB$9</f>
        <v>2202.9473684210529</v>
      </c>
      <c r="AC305">
        <f>VLOOKUP(X305,角色属性总表!AG:AI,3,FALSE)*VLOOKUP(AA305,角色间职业划分!P:AG,8,FALSE)/角色间职业划分!$W$9</f>
        <v>6376.5</v>
      </c>
      <c r="AD305">
        <f>VLOOKUP(AA305,角色间职业划分!P:AP,26,FALSE)</f>
        <v>0.4</v>
      </c>
      <c r="AE305">
        <f>VLOOKUP(X305,角色属性总表!I:Q,3,FALSE)</f>
        <v>878.97600000000011</v>
      </c>
      <c r="AF305">
        <f>VLOOKUP(AA305,角色间职业划分!P:AP,11,FALSE)</f>
        <v>0.35</v>
      </c>
      <c r="AG305">
        <f t="shared" si="44"/>
        <v>7582.5720043605115</v>
      </c>
      <c r="AH305">
        <f t="shared" si="45"/>
        <v>879</v>
      </c>
      <c r="AJ305">
        <f t="shared" si="46"/>
        <v>6703.5720043605115</v>
      </c>
      <c r="AK305">
        <v>301</v>
      </c>
    </row>
    <row r="306" spans="1:37" x14ac:dyDescent="0.15">
      <c r="A306">
        <v>302</v>
      </c>
      <c r="B306">
        <f>ROUND(VLOOKUP(X306,角色属性总表!AG:AI,2,FALSE)/角色属性总表!$C$34,0)</f>
        <v>283</v>
      </c>
      <c r="C306">
        <f>ROUND(VLOOKUP(X306,角色属性总表!Y:AE,3,FALSE)/J306,0)</f>
        <v>195</v>
      </c>
      <c r="D306">
        <f>ROUND(VLOOKUP(X306,角色属性总表!AG:AI,3,FALSE)/角色属性总表!$C$35,0)</f>
        <v>296</v>
      </c>
      <c r="E306">
        <f t="shared" si="40"/>
        <v>889</v>
      </c>
      <c r="F306">
        <f t="shared" si="41"/>
        <v>22</v>
      </c>
      <c r="G306">
        <f t="shared" si="42"/>
        <v>8</v>
      </c>
      <c r="H306">
        <v>0</v>
      </c>
      <c r="I306">
        <f t="shared" si="47"/>
        <v>3</v>
      </c>
      <c r="J306">
        <f>VLOOKUP(AA306,角色间职业划分!P:AP,20,FALSE)</f>
        <v>9</v>
      </c>
      <c r="K306">
        <f>IF(X306=500,100,VLOOKUP(AA306,角色间职业划分!P:AP,22,FALSE))</f>
        <v>100</v>
      </c>
      <c r="L306">
        <f>IF(X306=500,K306,VLOOKUP(AA306,角色间职业划分!P:AP,23,FALSE))</f>
        <v>60</v>
      </c>
      <c r="M306">
        <f>VLOOKUP(AA306,角色间职业划分!P:AP,24,FALSE)</f>
        <v>0</v>
      </c>
      <c r="N306">
        <f>VLOOKUP(AA306,角色间职业划分!P:AP,14)*100</f>
        <v>95</v>
      </c>
      <c r="O306">
        <f>VLOOKUP(AA306,角色间职业划分!P:Z,9,FALSE)</f>
        <v>0</v>
      </c>
      <c r="P306">
        <f>VLOOKUP(AA306,角色间职业划分!P:AP,10,FALSE)</f>
        <v>0</v>
      </c>
      <c r="Q306">
        <f>VLOOKUP(AA306,角色间职业划分!P:AP,15,FALSE)</f>
        <v>0</v>
      </c>
      <c r="R306">
        <f>VLOOKUP(AA306,角色间职业划分!P:AP,16,FALSE)</f>
        <v>0</v>
      </c>
      <c r="S306">
        <f>VLOOKUP(AA306,角色间职业划分!P:AP,17,FALSE)</f>
        <v>0</v>
      </c>
      <c r="T306">
        <f>VLOOKUP(AA306,角色间职业划分!P:AP,18,FALSE)</f>
        <v>0</v>
      </c>
      <c r="U306">
        <f>VLOOKUP(AA306,角色间职业划分!P:AP,27,FALSE)</f>
        <v>0</v>
      </c>
      <c r="V306">
        <f t="shared" si="43"/>
        <v>4.9999999999999991</v>
      </c>
      <c r="W306">
        <f>VLOOKUP(AA306,角色间职业划分!P:Q,2,FALSE)</f>
        <v>6</v>
      </c>
      <c r="X306">
        <f t="shared" si="48"/>
        <v>100</v>
      </c>
      <c r="Y306">
        <f>INT(VLOOKUP(X306,角色属性总表!AG:AH,2,FALSE)*角色属性总表!$C$38)</f>
        <v>1980</v>
      </c>
      <c r="AA306">
        <f t="shared" si="49"/>
        <v>3</v>
      </c>
      <c r="AB306">
        <f>VLOOKUP(X306,角色属性总表!AG:AI,2,FALSE)*VLOOKUP(角色等级属性!AA306,角色间职业划分!P:AG,13,FALSE)/角色间职业划分!$AB$9</f>
        <v>2223.1578947368421</v>
      </c>
      <c r="AC306">
        <f>VLOOKUP(X306,角色属性总表!AG:AI,3,FALSE)*VLOOKUP(AA306,角色间职业划分!P:AG,8,FALSE)/角色间职业划分!$W$9</f>
        <v>6435</v>
      </c>
      <c r="AD306">
        <f>VLOOKUP(AA306,角色间职业划分!P:AP,26,FALSE)</f>
        <v>0.4</v>
      </c>
      <c r="AE306">
        <f>VLOOKUP(X306,角色属性总表!I:Q,3,FALSE)</f>
        <v>887.04</v>
      </c>
      <c r="AF306">
        <f>VLOOKUP(AA306,角色间职业划分!P:AP,11,FALSE)</f>
        <v>0.35</v>
      </c>
      <c r="AG306">
        <f t="shared" si="44"/>
        <v>7714.2857142857147</v>
      </c>
      <c r="AH306">
        <f t="shared" si="45"/>
        <v>888</v>
      </c>
      <c r="AJ306">
        <f t="shared" si="46"/>
        <v>6826.2857142857147</v>
      </c>
      <c r="AK306">
        <v>302</v>
      </c>
    </row>
    <row r="307" spans="1:37" x14ac:dyDescent="0.15">
      <c r="A307">
        <v>303</v>
      </c>
      <c r="B307">
        <f>ROUND(VLOOKUP(X307,角色属性总表!AG:AI,2,FALSE)/角色属性总表!$C$34,0)</f>
        <v>1428571</v>
      </c>
      <c r="C307">
        <f>ROUND(VLOOKUP(X307,角色属性总表!Y:AE,3,FALSE)/J307,0)</f>
        <v>1111111</v>
      </c>
      <c r="D307">
        <f>ROUND(VLOOKUP(X307,角色属性总表!AG:AI,3,FALSE)/角色属性总表!$C$35,0)</f>
        <v>400000</v>
      </c>
      <c r="E307">
        <f t="shared" si="40"/>
        <v>4491227</v>
      </c>
      <c r="F307">
        <f t="shared" si="41"/>
        <v>22</v>
      </c>
      <c r="G307">
        <f t="shared" si="42"/>
        <v>8</v>
      </c>
      <c r="H307">
        <v>0</v>
      </c>
      <c r="I307">
        <f t="shared" si="47"/>
        <v>3</v>
      </c>
      <c r="J307">
        <f>VLOOKUP(AA307,角色间职业划分!P:AP,20,FALSE)</f>
        <v>9</v>
      </c>
      <c r="K307">
        <f>IF(X307=500,100,VLOOKUP(AA307,角色间职业划分!P:AP,22,FALSE))</f>
        <v>100</v>
      </c>
      <c r="L307">
        <f>IF(X307=500,K307,VLOOKUP(AA307,角色间职业划分!P:AP,23,FALSE))</f>
        <v>100</v>
      </c>
      <c r="M307">
        <f>VLOOKUP(AA307,角色间职业划分!P:AP,24,FALSE)</f>
        <v>0</v>
      </c>
      <c r="N307">
        <f>VLOOKUP(AA307,角色间职业划分!P:AP,14)*100</f>
        <v>95</v>
      </c>
      <c r="O307">
        <f>VLOOKUP(AA307,角色间职业划分!P:Z,9,FALSE)</f>
        <v>0</v>
      </c>
      <c r="P307">
        <f>VLOOKUP(AA307,角色间职业划分!P:AP,10,FALSE)</f>
        <v>0</v>
      </c>
      <c r="Q307">
        <f>VLOOKUP(AA307,角色间职业划分!P:AP,15,FALSE)</f>
        <v>0</v>
      </c>
      <c r="R307">
        <f>VLOOKUP(AA307,角色间职业划分!P:AP,16,FALSE)</f>
        <v>0</v>
      </c>
      <c r="S307">
        <f>VLOOKUP(AA307,角色间职业划分!P:AP,17,FALSE)</f>
        <v>0</v>
      </c>
      <c r="T307">
        <f>VLOOKUP(AA307,角色间职业划分!P:AP,18,FALSE)</f>
        <v>0</v>
      </c>
      <c r="U307">
        <f>VLOOKUP(AA307,角色间职业划分!P:AP,27,FALSE)</f>
        <v>0</v>
      </c>
      <c r="V307">
        <f t="shared" si="43"/>
        <v>4.9999999999999991</v>
      </c>
      <c r="W307">
        <f>VLOOKUP(AA307,角色间职业划分!P:Q,2,FALSE)</f>
        <v>6</v>
      </c>
      <c r="X307">
        <f t="shared" si="48"/>
        <v>500</v>
      </c>
      <c r="Y307">
        <f>INT(VLOOKUP(X307,角色属性总表!AG:AH,2,FALSE)*角色属性总表!$C$38)</f>
        <v>9999999</v>
      </c>
      <c r="AA307">
        <f t="shared" si="49"/>
        <v>3</v>
      </c>
      <c r="AB307">
        <f>VLOOKUP(X307,角色属性总表!AG:AI,2,FALSE)*VLOOKUP(角色等级属性!AA307,角色间职业划分!P:AG,13,FALSE)/角色间职业划分!$AB$9</f>
        <v>11228069.052631579</v>
      </c>
      <c r="AC307">
        <f>VLOOKUP(X307,角色属性总表!AG:AI,3,FALSE)*VLOOKUP(AA307,角色间职业划分!P:AG,8,FALSE)/角色间职业划分!$W$9</f>
        <v>8705356.2723214291</v>
      </c>
      <c r="AD307">
        <f>VLOOKUP(AA307,角色间职业划分!P:AP,26,FALSE)</f>
        <v>0.4</v>
      </c>
      <c r="AE307">
        <f>VLOOKUP(X307,角色属性总表!I:Q,3,FALSE)</f>
        <v>0</v>
      </c>
      <c r="AF307">
        <f>VLOOKUP(AA307,角色间职业划分!P:AP,11,FALSE)</f>
        <v>0.35</v>
      </c>
      <c r="AG307">
        <f t="shared" si="44"/>
        <v>183406.97344089879</v>
      </c>
      <c r="AH307">
        <f t="shared" si="45"/>
        <v>1200000</v>
      </c>
      <c r="AJ307">
        <f t="shared" si="46"/>
        <v>-1016593.0265591012</v>
      </c>
      <c r="AK307">
        <v>303</v>
      </c>
    </row>
    <row r="308" spans="1:37" x14ac:dyDescent="0.15">
      <c r="A308">
        <v>304</v>
      </c>
      <c r="B308">
        <f>ROUND(VLOOKUP(X308,角色属性总表!AG:AI,2,FALSE)/角色属性总表!$C$34,0)</f>
        <v>28</v>
      </c>
      <c r="C308">
        <f>ROUND(VLOOKUP(X308,角色属性总表!Y:AE,3,FALSE)/J308,0)</f>
        <v>5</v>
      </c>
      <c r="D308">
        <f>ROUND(VLOOKUP(X308,角色属性总表!AG:AI,3,FALSE)/角色属性总表!$C$35,0)</f>
        <v>30</v>
      </c>
      <c r="E308">
        <f t="shared" si="40"/>
        <v>55</v>
      </c>
      <c r="F308">
        <f t="shared" si="41"/>
        <v>22</v>
      </c>
      <c r="G308">
        <f t="shared" si="42"/>
        <v>5</v>
      </c>
      <c r="H308">
        <v>0</v>
      </c>
      <c r="I308">
        <f t="shared" si="47"/>
        <v>3</v>
      </c>
      <c r="J308">
        <f>VLOOKUP(AA308,角色间职业划分!P:AP,20,FALSE)</f>
        <v>10</v>
      </c>
      <c r="K308">
        <f>IF(X308=500,100,VLOOKUP(AA308,角色间职业划分!P:AP,22,FALSE))</f>
        <v>120</v>
      </c>
      <c r="L308">
        <f>IF(X308=500,K308,VLOOKUP(AA308,角色间职业划分!P:AP,23,FALSE))</f>
        <v>60</v>
      </c>
      <c r="M308">
        <f>VLOOKUP(AA308,角色间职业划分!P:AP,24,FALSE)</f>
        <v>0</v>
      </c>
      <c r="N308">
        <f>VLOOKUP(AA308,角色间职业划分!P:AP,14)*100</f>
        <v>95</v>
      </c>
      <c r="O308">
        <f>VLOOKUP(AA308,角色间职业划分!P:Z,9,FALSE)</f>
        <v>0</v>
      </c>
      <c r="P308">
        <f>VLOOKUP(AA308,角色间职业划分!P:AP,10,FALSE)</f>
        <v>0</v>
      </c>
      <c r="Q308">
        <f>VLOOKUP(AA308,角色间职业划分!P:AP,15,FALSE)</f>
        <v>0</v>
      </c>
      <c r="R308">
        <f>VLOOKUP(AA308,角色间职业划分!P:AP,16,FALSE)</f>
        <v>0</v>
      </c>
      <c r="S308">
        <f>VLOOKUP(AA308,角色间职业划分!P:AP,17,FALSE)</f>
        <v>0</v>
      </c>
      <c r="T308">
        <f>VLOOKUP(AA308,角色间职业划分!P:AP,18,FALSE)</f>
        <v>0</v>
      </c>
      <c r="U308">
        <f>VLOOKUP(AA308,角色间职业划分!P:AP,27,FALSE)</f>
        <v>0</v>
      </c>
      <c r="V308">
        <f t="shared" si="43"/>
        <v>10.999999999999998</v>
      </c>
      <c r="W308">
        <f>VLOOKUP(AA308,角色间职业划分!P:Q,2,FALSE)</f>
        <v>21</v>
      </c>
      <c r="X308">
        <f t="shared" si="48"/>
        <v>1</v>
      </c>
      <c r="Y308">
        <f>INT(VLOOKUP(X308,角色属性总表!AG:AH,2,FALSE)*角色属性总表!$C$38)</f>
        <v>198</v>
      </c>
      <c r="AA308">
        <f t="shared" si="49"/>
        <v>4</v>
      </c>
      <c r="AB308">
        <f>VLOOKUP(X308,角色属性总表!AG:AI,2,FALSE)*VLOOKUP(角色等级属性!AA308,角色间职业划分!P:AG,13,FALSE)/角色间职业划分!$AB$9</f>
        <v>139.645596403068</v>
      </c>
      <c r="AC308">
        <f>VLOOKUP(X308,角色属性总表!AG:AI,3,FALSE)*VLOOKUP(AA308,角色间职业划分!P:AG,8,FALSE)/角色间职业划分!$W$9</f>
        <v>645.75500000000011</v>
      </c>
      <c r="AD308">
        <f>VLOOKUP(AA308,角色间职业划分!P:AP,26,FALSE)</f>
        <v>0.4</v>
      </c>
      <c r="AE308">
        <f>VLOOKUP(X308,角色属性总表!I:Q,3,FALSE)</f>
        <v>88.704000000000008</v>
      </c>
      <c r="AF308">
        <f>VLOOKUP(AA308,角色间职业划分!P:AP,11,FALSE)</f>
        <v>0.41</v>
      </c>
      <c r="AG308">
        <f t="shared" si="44"/>
        <v>5.5670103092783512</v>
      </c>
      <c r="AH308">
        <f t="shared" si="45"/>
        <v>90</v>
      </c>
      <c r="AJ308">
        <f t="shared" si="46"/>
        <v>-84.432989690721655</v>
      </c>
      <c r="AK308">
        <v>304</v>
      </c>
    </row>
    <row r="309" spans="1:37" x14ac:dyDescent="0.15">
      <c r="A309">
        <v>305</v>
      </c>
      <c r="B309">
        <f>ROUND(VLOOKUP(X309,角色属性总表!AG:AI,2,FALSE)/角色属性总表!$C$34,0)</f>
        <v>31</v>
      </c>
      <c r="C309">
        <f>ROUND(VLOOKUP(X309,角色属性总表!Y:AE,3,FALSE)/J309,0)</f>
        <v>6</v>
      </c>
      <c r="D309">
        <f>ROUND(VLOOKUP(X309,角色属性总表!AG:AI,3,FALSE)/角色属性总表!$C$35,0)</f>
        <v>32</v>
      </c>
      <c r="E309">
        <f t="shared" si="40"/>
        <v>60</v>
      </c>
      <c r="F309">
        <f t="shared" si="41"/>
        <v>22</v>
      </c>
      <c r="G309">
        <f t="shared" si="42"/>
        <v>5</v>
      </c>
      <c r="H309">
        <v>0</v>
      </c>
      <c r="I309">
        <f t="shared" si="47"/>
        <v>3</v>
      </c>
      <c r="J309">
        <f>VLOOKUP(AA309,角色间职业划分!P:AP,20,FALSE)</f>
        <v>10</v>
      </c>
      <c r="K309">
        <f>IF(X309=500,100,VLOOKUP(AA309,角色间职业划分!P:AP,22,FALSE))</f>
        <v>120</v>
      </c>
      <c r="L309">
        <f>IF(X309=500,K309,VLOOKUP(AA309,角色间职业划分!P:AP,23,FALSE))</f>
        <v>60</v>
      </c>
      <c r="M309">
        <f>VLOOKUP(AA309,角色间职业划分!P:AP,24,FALSE)</f>
        <v>0</v>
      </c>
      <c r="N309">
        <f>VLOOKUP(AA309,角色间职业划分!P:AP,14)*100</f>
        <v>95</v>
      </c>
      <c r="O309">
        <f>VLOOKUP(AA309,角色间职业划分!P:Z,9,FALSE)</f>
        <v>0</v>
      </c>
      <c r="P309">
        <f>VLOOKUP(AA309,角色间职业划分!P:AP,10,FALSE)</f>
        <v>0</v>
      </c>
      <c r="Q309">
        <f>VLOOKUP(AA309,角色间职业划分!P:AP,15,FALSE)</f>
        <v>0</v>
      </c>
      <c r="R309">
        <f>VLOOKUP(AA309,角色间职业划分!P:AP,16,FALSE)</f>
        <v>0</v>
      </c>
      <c r="S309">
        <f>VLOOKUP(AA309,角色间职业划分!P:AP,17,FALSE)</f>
        <v>0</v>
      </c>
      <c r="T309">
        <f>VLOOKUP(AA309,角色间职业划分!P:AP,18,FALSE)</f>
        <v>0</v>
      </c>
      <c r="U309">
        <f>VLOOKUP(AA309,角色间职业划分!P:AP,27,FALSE)</f>
        <v>0</v>
      </c>
      <c r="V309">
        <f t="shared" si="43"/>
        <v>10.999999999999998</v>
      </c>
      <c r="W309">
        <f>VLOOKUP(AA309,角色间职业划分!P:Q,2,FALSE)</f>
        <v>21</v>
      </c>
      <c r="X309">
        <f t="shared" si="48"/>
        <v>2</v>
      </c>
      <c r="Y309">
        <f>INT(VLOOKUP(X309,角色属性总表!AG:AH,2,FALSE)*角色属性总表!$C$38)</f>
        <v>216</v>
      </c>
      <c r="AA309">
        <f t="shared" si="49"/>
        <v>4</v>
      </c>
      <c r="AB309">
        <f>VLOOKUP(X309,角色属性总表!AG:AI,2,FALSE)*VLOOKUP(角色等级属性!AA309,角色间职业划分!P:AG,13,FALSE)/角色间职业划分!$AB$9</f>
        <v>152.34065062152871</v>
      </c>
      <c r="AC309">
        <f>VLOOKUP(X309,角色属性总表!AG:AI,3,FALSE)*VLOOKUP(AA309,角色间职业划分!P:AG,8,FALSE)/角色间职业划分!$W$9</f>
        <v>704.46</v>
      </c>
      <c r="AD309">
        <f>VLOOKUP(AA309,角色间职业划分!P:AP,26,FALSE)</f>
        <v>0.4</v>
      </c>
      <c r="AE309">
        <f>VLOOKUP(X309,角色属性总表!I:Q,3,FALSE)</f>
        <v>96.768000000000001</v>
      </c>
      <c r="AF309">
        <f>VLOOKUP(AA309,角色间职业划分!P:AP,11,FALSE)</f>
        <v>0.41</v>
      </c>
      <c r="AG309">
        <f t="shared" si="44"/>
        <v>15.950216863984597</v>
      </c>
      <c r="AH309">
        <f t="shared" si="45"/>
        <v>96</v>
      </c>
      <c r="AJ309">
        <f t="shared" si="46"/>
        <v>-80.049783136015407</v>
      </c>
      <c r="AK309">
        <v>305</v>
      </c>
    </row>
    <row r="310" spans="1:37" x14ac:dyDescent="0.15">
      <c r="A310">
        <v>306</v>
      </c>
      <c r="B310">
        <f>ROUND(VLOOKUP(X310,角色属性总表!AG:AI,2,FALSE)/角色属性总表!$C$34,0)</f>
        <v>33</v>
      </c>
      <c r="C310">
        <f>ROUND(VLOOKUP(X310,角色属性总表!Y:AE,3,FALSE)/J310,0)</f>
        <v>6</v>
      </c>
      <c r="D310">
        <f>ROUND(VLOOKUP(X310,角色属性总表!AG:AI,3,FALSE)/角色属性总表!$C$35,0)</f>
        <v>35</v>
      </c>
      <c r="E310">
        <f t="shared" si="40"/>
        <v>66</v>
      </c>
      <c r="F310">
        <f t="shared" si="41"/>
        <v>22</v>
      </c>
      <c r="G310">
        <f t="shared" si="42"/>
        <v>5</v>
      </c>
      <c r="H310">
        <v>0</v>
      </c>
      <c r="I310">
        <f t="shared" si="47"/>
        <v>3</v>
      </c>
      <c r="J310">
        <f>VLOOKUP(AA310,角色间职业划分!P:AP,20,FALSE)</f>
        <v>10</v>
      </c>
      <c r="K310">
        <f>IF(X310=500,100,VLOOKUP(AA310,角色间职业划分!P:AP,22,FALSE))</f>
        <v>120</v>
      </c>
      <c r="L310">
        <f>IF(X310=500,K310,VLOOKUP(AA310,角色间职业划分!P:AP,23,FALSE))</f>
        <v>60</v>
      </c>
      <c r="M310">
        <f>VLOOKUP(AA310,角色间职业划分!P:AP,24,FALSE)</f>
        <v>0</v>
      </c>
      <c r="N310">
        <f>VLOOKUP(AA310,角色间职业划分!P:AP,14)*100</f>
        <v>95</v>
      </c>
      <c r="O310">
        <f>VLOOKUP(AA310,角色间职业划分!P:Z,9,FALSE)</f>
        <v>0</v>
      </c>
      <c r="P310">
        <f>VLOOKUP(AA310,角色间职业划分!P:AP,10,FALSE)</f>
        <v>0</v>
      </c>
      <c r="Q310">
        <f>VLOOKUP(AA310,角色间职业划分!P:AP,15,FALSE)</f>
        <v>0</v>
      </c>
      <c r="R310">
        <f>VLOOKUP(AA310,角色间职业划分!P:AP,16,FALSE)</f>
        <v>0</v>
      </c>
      <c r="S310">
        <f>VLOOKUP(AA310,角色间职业划分!P:AP,17,FALSE)</f>
        <v>0</v>
      </c>
      <c r="T310">
        <f>VLOOKUP(AA310,角色间职业划分!P:AP,18,FALSE)</f>
        <v>0</v>
      </c>
      <c r="U310">
        <f>VLOOKUP(AA310,角色间职业划分!P:AP,27,FALSE)</f>
        <v>0</v>
      </c>
      <c r="V310">
        <f t="shared" si="43"/>
        <v>10.999999999999998</v>
      </c>
      <c r="W310">
        <f>VLOOKUP(AA310,角色间职业划分!P:Q,2,FALSE)</f>
        <v>21</v>
      </c>
      <c r="X310">
        <f t="shared" si="48"/>
        <v>3</v>
      </c>
      <c r="Y310">
        <f>INT(VLOOKUP(X310,角色属性总表!AG:AH,2,FALSE)*角色属性总表!$C$38)</f>
        <v>234</v>
      </c>
      <c r="AA310">
        <f t="shared" si="49"/>
        <v>4</v>
      </c>
      <c r="AB310">
        <f>VLOOKUP(X310,角色属性总表!AG:AI,2,FALSE)*VLOOKUP(角色等级属性!AA310,角色间职业划分!P:AG,13,FALSE)/角色间职业划分!$AB$9</f>
        <v>165.03570483998945</v>
      </c>
      <c r="AC310">
        <f>VLOOKUP(X310,角色属性总表!AG:AI,3,FALSE)*VLOOKUP(AA310,角色间职业划分!P:AG,8,FALSE)/角色间职业划分!$W$9</f>
        <v>763.16500000000008</v>
      </c>
      <c r="AD310">
        <f>VLOOKUP(AA310,角色间职业划分!P:AP,26,FALSE)</f>
        <v>0.4</v>
      </c>
      <c r="AE310">
        <f>VLOOKUP(X310,角色属性总表!I:Q,3,FALSE)</f>
        <v>104.83200000000001</v>
      </c>
      <c r="AF310">
        <f>VLOOKUP(AA310,角色间职业划分!P:AP,11,FALSE)</f>
        <v>0.41</v>
      </c>
      <c r="AG310">
        <f t="shared" si="44"/>
        <v>29.597135348055552</v>
      </c>
      <c r="AH310">
        <f t="shared" si="45"/>
        <v>105</v>
      </c>
      <c r="AJ310">
        <f t="shared" si="46"/>
        <v>-75.402864651944441</v>
      </c>
      <c r="AK310">
        <v>306</v>
      </c>
    </row>
    <row r="311" spans="1:37" x14ac:dyDescent="0.15">
      <c r="A311">
        <v>307</v>
      </c>
      <c r="B311">
        <f>ROUND(VLOOKUP(X311,角色属性总表!AG:AI,2,FALSE)/角色属性总表!$C$34,0)</f>
        <v>36</v>
      </c>
      <c r="C311">
        <f>ROUND(VLOOKUP(X311,角色属性总表!Y:AE,3,FALSE)/J311,0)</f>
        <v>7</v>
      </c>
      <c r="D311">
        <f>ROUND(VLOOKUP(X311,角色属性总表!AG:AI,3,FALSE)/角色属性总表!$C$35,0)</f>
        <v>38</v>
      </c>
      <c r="E311">
        <f t="shared" si="40"/>
        <v>71</v>
      </c>
      <c r="F311">
        <f t="shared" si="41"/>
        <v>22</v>
      </c>
      <c r="G311">
        <f t="shared" si="42"/>
        <v>5</v>
      </c>
      <c r="H311">
        <v>0</v>
      </c>
      <c r="I311">
        <f t="shared" si="47"/>
        <v>3</v>
      </c>
      <c r="J311">
        <f>VLOOKUP(AA311,角色间职业划分!P:AP,20,FALSE)</f>
        <v>10</v>
      </c>
      <c r="K311">
        <f>IF(X311=500,100,VLOOKUP(AA311,角色间职业划分!P:AP,22,FALSE))</f>
        <v>120</v>
      </c>
      <c r="L311">
        <f>IF(X311=500,K311,VLOOKUP(AA311,角色间职业划分!P:AP,23,FALSE))</f>
        <v>60</v>
      </c>
      <c r="M311">
        <f>VLOOKUP(AA311,角色间职业划分!P:AP,24,FALSE)</f>
        <v>0</v>
      </c>
      <c r="N311">
        <f>VLOOKUP(AA311,角色间职业划分!P:AP,14)*100</f>
        <v>95</v>
      </c>
      <c r="O311">
        <f>VLOOKUP(AA311,角色间职业划分!P:Z,9,FALSE)</f>
        <v>0</v>
      </c>
      <c r="P311">
        <f>VLOOKUP(AA311,角色间职业划分!P:AP,10,FALSE)</f>
        <v>0</v>
      </c>
      <c r="Q311">
        <f>VLOOKUP(AA311,角色间职业划分!P:AP,15,FALSE)</f>
        <v>0</v>
      </c>
      <c r="R311">
        <f>VLOOKUP(AA311,角色间职业划分!P:AP,16,FALSE)</f>
        <v>0</v>
      </c>
      <c r="S311">
        <f>VLOOKUP(AA311,角色间职业划分!P:AP,17,FALSE)</f>
        <v>0</v>
      </c>
      <c r="T311">
        <f>VLOOKUP(AA311,角色间职业划分!P:AP,18,FALSE)</f>
        <v>0</v>
      </c>
      <c r="U311">
        <f>VLOOKUP(AA311,角色间职业划分!P:AP,27,FALSE)</f>
        <v>0</v>
      </c>
      <c r="V311">
        <f t="shared" si="43"/>
        <v>10.999999999999998</v>
      </c>
      <c r="W311">
        <f>VLOOKUP(AA311,角色间职业划分!P:Q,2,FALSE)</f>
        <v>21</v>
      </c>
      <c r="X311">
        <f t="shared" si="48"/>
        <v>4</v>
      </c>
      <c r="Y311">
        <f>INT(VLOOKUP(X311,角色属性总表!AG:AH,2,FALSE)*角色属性总表!$C$38)</f>
        <v>252</v>
      </c>
      <c r="AA311">
        <f t="shared" si="49"/>
        <v>4</v>
      </c>
      <c r="AB311">
        <f>VLOOKUP(X311,角色属性总表!AG:AI,2,FALSE)*VLOOKUP(角色等级属性!AA311,角色间职业划分!P:AG,13,FALSE)/角色间职业划分!$AB$9</f>
        <v>177.73075905845013</v>
      </c>
      <c r="AC311">
        <f>VLOOKUP(X311,角色属性总表!AG:AI,3,FALSE)*VLOOKUP(AA311,角色间职业划分!P:AG,8,FALSE)/角色间职业划分!$W$9</f>
        <v>821.87</v>
      </c>
      <c r="AD311">
        <f>VLOOKUP(AA311,角色间职业划分!P:AP,26,FALSE)</f>
        <v>0.4</v>
      </c>
      <c r="AE311">
        <f>VLOOKUP(X311,角色属性总表!I:Q,3,FALSE)</f>
        <v>112.89599999999999</v>
      </c>
      <c r="AF311">
        <f>VLOOKUP(AA311,角色间职业划分!P:AP,11,FALSE)</f>
        <v>0.41</v>
      </c>
      <c r="AG311">
        <f t="shared" si="44"/>
        <v>45.957446808510639</v>
      </c>
      <c r="AH311">
        <f t="shared" si="45"/>
        <v>114</v>
      </c>
      <c r="AJ311">
        <f t="shared" si="46"/>
        <v>-68.042553191489361</v>
      </c>
      <c r="AK311">
        <v>307</v>
      </c>
    </row>
    <row r="312" spans="1:37" x14ac:dyDescent="0.15">
      <c r="A312">
        <v>308</v>
      </c>
      <c r="B312">
        <f>ROUND(VLOOKUP(X312,角色属性总表!AG:AI,2,FALSE)/角色属性总表!$C$34,0)</f>
        <v>39</v>
      </c>
      <c r="C312">
        <f>ROUND(VLOOKUP(X312,角色属性总表!Y:AE,3,FALSE)/J312,0)</f>
        <v>7</v>
      </c>
      <c r="D312">
        <f>ROUND(VLOOKUP(X312,角色属性总表!AG:AI,3,FALSE)/角色属性总表!$C$35,0)</f>
        <v>40</v>
      </c>
      <c r="E312">
        <f t="shared" si="40"/>
        <v>76</v>
      </c>
      <c r="F312">
        <f t="shared" si="41"/>
        <v>22</v>
      </c>
      <c r="G312">
        <f t="shared" si="42"/>
        <v>5</v>
      </c>
      <c r="H312">
        <v>0</v>
      </c>
      <c r="I312">
        <f t="shared" si="47"/>
        <v>3</v>
      </c>
      <c r="J312">
        <f>VLOOKUP(AA312,角色间职业划分!P:AP,20,FALSE)</f>
        <v>10</v>
      </c>
      <c r="K312">
        <f>IF(X312=500,100,VLOOKUP(AA312,角色间职业划分!P:AP,22,FALSE))</f>
        <v>120</v>
      </c>
      <c r="L312">
        <f>IF(X312=500,K312,VLOOKUP(AA312,角色间职业划分!P:AP,23,FALSE))</f>
        <v>60</v>
      </c>
      <c r="M312">
        <f>VLOOKUP(AA312,角色间职业划分!P:AP,24,FALSE)</f>
        <v>0</v>
      </c>
      <c r="N312">
        <f>VLOOKUP(AA312,角色间职业划分!P:AP,14)*100</f>
        <v>95</v>
      </c>
      <c r="O312">
        <f>VLOOKUP(AA312,角色间职业划分!P:Z,9,FALSE)</f>
        <v>0</v>
      </c>
      <c r="P312">
        <f>VLOOKUP(AA312,角色间职业划分!P:AP,10,FALSE)</f>
        <v>0</v>
      </c>
      <c r="Q312">
        <f>VLOOKUP(AA312,角色间职业划分!P:AP,15,FALSE)</f>
        <v>0</v>
      </c>
      <c r="R312">
        <f>VLOOKUP(AA312,角色间职业划分!P:AP,16,FALSE)</f>
        <v>0</v>
      </c>
      <c r="S312">
        <f>VLOOKUP(AA312,角色间职业划分!P:AP,17,FALSE)</f>
        <v>0</v>
      </c>
      <c r="T312">
        <f>VLOOKUP(AA312,角色间职业划分!P:AP,18,FALSE)</f>
        <v>0</v>
      </c>
      <c r="U312">
        <f>VLOOKUP(AA312,角色间职业划分!P:AP,27,FALSE)</f>
        <v>0</v>
      </c>
      <c r="V312">
        <f t="shared" si="43"/>
        <v>10.999999999999998</v>
      </c>
      <c r="W312">
        <f>VLOOKUP(AA312,角色间职业划分!P:Q,2,FALSE)</f>
        <v>21</v>
      </c>
      <c r="X312">
        <f t="shared" si="48"/>
        <v>5</v>
      </c>
      <c r="Y312">
        <f>INT(VLOOKUP(X312,角色属性总表!AG:AH,2,FALSE)*角色属性总表!$C$38)</f>
        <v>270</v>
      </c>
      <c r="AA312">
        <f t="shared" si="49"/>
        <v>4</v>
      </c>
      <c r="AB312">
        <f>VLOOKUP(X312,角色属性总表!AG:AI,2,FALSE)*VLOOKUP(角色等级属性!AA312,角色间职业划分!P:AG,13,FALSE)/角色间职业划分!$AB$9</f>
        <v>190.4258132769109</v>
      </c>
      <c r="AC312">
        <f>VLOOKUP(X312,角色属性总表!AG:AI,3,FALSE)*VLOOKUP(AA312,角色间职业划分!P:AG,8,FALSE)/角色间职业划分!$W$9</f>
        <v>880.57500000000005</v>
      </c>
      <c r="AD312">
        <f>VLOOKUP(AA312,角色间职业划分!P:AP,26,FALSE)</f>
        <v>0.4</v>
      </c>
      <c r="AE312">
        <f>VLOOKUP(X312,角色属性总表!I:Q,3,FALSE)</f>
        <v>120.96000000000001</v>
      </c>
      <c r="AF312">
        <f>VLOOKUP(AA312,角色间职业划分!P:AP,11,FALSE)</f>
        <v>0.41</v>
      </c>
      <c r="AG312">
        <f t="shared" si="44"/>
        <v>64.715053131586458</v>
      </c>
      <c r="AH312">
        <f t="shared" si="45"/>
        <v>120</v>
      </c>
      <c r="AJ312">
        <f t="shared" si="46"/>
        <v>-55.284946868413542</v>
      </c>
      <c r="AK312">
        <v>308</v>
      </c>
    </row>
    <row r="313" spans="1:37" x14ac:dyDescent="0.15">
      <c r="A313">
        <v>309</v>
      </c>
      <c r="B313">
        <f>ROUND(VLOOKUP(X313,角色属性总表!AG:AI,2,FALSE)/角色属性总表!$C$34,0)</f>
        <v>41</v>
      </c>
      <c r="C313">
        <f>ROUND(VLOOKUP(X313,角色属性总表!Y:AE,3,FALSE)/J313,0)</f>
        <v>8</v>
      </c>
      <c r="D313">
        <f>ROUND(VLOOKUP(X313,角色属性总表!AG:AI,3,FALSE)/角色属性总表!$C$35,0)</f>
        <v>43</v>
      </c>
      <c r="E313">
        <f t="shared" si="40"/>
        <v>81</v>
      </c>
      <c r="F313">
        <f t="shared" si="41"/>
        <v>22</v>
      </c>
      <c r="G313">
        <f t="shared" si="42"/>
        <v>5</v>
      </c>
      <c r="H313">
        <v>0</v>
      </c>
      <c r="I313">
        <f t="shared" si="47"/>
        <v>3</v>
      </c>
      <c r="J313">
        <f>VLOOKUP(AA313,角色间职业划分!P:AP,20,FALSE)</f>
        <v>10</v>
      </c>
      <c r="K313">
        <f>IF(X313=500,100,VLOOKUP(AA313,角色间职业划分!P:AP,22,FALSE))</f>
        <v>120</v>
      </c>
      <c r="L313">
        <f>IF(X313=500,K313,VLOOKUP(AA313,角色间职业划分!P:AP,23,FALSE))</f>
        <v>60</v>
      </c>
      <c r="M313">
        <f>VLOOKUP(AA313,角色间职业划分!P:AP,24,FALSE)</f>
        <v>0</v>
      </c>
      <c r="N313">
        <f>VLOOKUP(AA313,角色间职业划分!P:AP,14)*100</f>
        <v>95</v>
      </c>
      <c r="O313">
        <f>VLOOKUP(AA313,角色间职业划分!P:Z,9,FALSE)</f>
        <v>0</v>
      </c>
      <c r="P313">
        <f>VLOOKUP(AA313,角色间职业划分!P:AP,10,FALSE)</f>
        <v>0</v>
      </c>
      <c r="Q313">
        <f>VLOOKUP(AA313,角色间职业划分!P:AP,15,FALSE)</f>
        <v>0</v>
      </c>
      <c r="R313">
        <f>VLOOKUP(AA313,角色间职业划分!P:AP,16,FALSE)</f>
        <v>0</v>
      </c>
      <c r="S313">
        <f>VLOOKUP(AA313,角色间职业划分!P:AP,17,FALSE)</f>
        <v>0</v>
      </c>
      <c r="T313">
        <f>VLOOKUP(AA313,角色间职业划分!P:AP,18,FALSE)</f>
        <v>0</v>
      </c>
      <c r="U313">
        <f>VLOOKUP(AA313,角色间职业划分!P:AP,27,FALSE)</f>
        <v>0</v>
      </c>
      <c r="V313">
        <f t="shared" si="43"/>
        <v>10.999999999999998</v>
      </c>
      <c r="W313">
        <f>VLOOKUP(AA313,角色间职业划分!P:Q,2,FALSE)</f>
        <v>21</v>
      </c>
      <c r="X313">
        <f t="shared" si="48"/>
        <v>6</v>
      </c>
      <c r="Y313">
        <f>INT(VLOOKUP(X313,角色属性总表!AG:AH,2,FALSE)*角色属性总表!$C$38)</f>
        <v>288</v>
      </c>
      <c r="AA313">
        <f t="shared" si="49"/>
        <v>4</v>
      </c>
      <c r="AB313">
        <f>VLOOKUP(X313,角色属性总表!AG:AI,2,FALSE)*VLOOKUP(角色等级属性!AA313,角色间职业划分!P:AG,13,FALSE)/角色间职业划分!$AB$9</f>
        <v>203.12086749537161</v>
      </c>
      <c r="AC313">
        <f>VLOOKUP(X313,角色属性总表!AG:AI,3,FALSE)*VLOOKUP(AA313,角色间职业划分!P:AG,8,FALSE)/角色间职业划分!$W$9</f>
        <v>939.2800000000002</v>
      </c>
      <c r="AD313">
        <f>VLOOKUP(AA313,角色间职业划分!P:AP,26,FALSE)</f>
        <v>0.4</v>
      </c>
      <c r="AE313">
        <f>VLOOKUP(X313,角色属性总表!I:Q,3,FALSE)</f>
        <v>129.024</v>
      </c>
      <c r="AF313">
        <f>VLOOKUP(AA313,角色间职业划分!P:AP,11,FALSE)</f>
        <v>0.41</v>
      </c>
      <c r="AG313">
        <f t="shared" si="44"/>
        <v>85.658020979464069</v>
      </c>
      <c r="AH313">
        <f t="shared" si="45"/>
        <v>129</v>
      </c>
      <c r="AJ313">
        <f t="shared" si="46"/>
        <v>-43.341979020535931</v>
      </c>
      <c r="AK313">
        <v>309</v>
      </c>
    </row>
    <row r="314" spans="1:37" x14ac:dyDescent="0.15">
      <c r="A314">
        <v>310</v>
      </c>
      <c r="B314">
        <f>ROUND(VLOOKUP(X314,角色属性总表!AG:AI,2,FALSE)/角色属性总表!$C$34,0)</f>
        <v>44</v>
      </c>
      <c r="C314">
        <f>ROUND(VLOOKUP(X314,角色属性总表!Y:AE,3,FALSE)/J314,0)</f>
        <v>8</v>
      </c>
      <c r="D314">
        <f>ROUND(VLOOKUP(X314,角色属性总表!AG:AI,3,FALSE)/角色属性总表!$C$35,0)</f>
        <v>46</v>
      </c>
      <c r="E314">
        <f t="shared" si="40"/>
        <v>86</v>
      </c>
      <c r="F314">
        <f t="shared" si="41"/>
        <v>22</v>
      </c>
      <c r="G314">
        <f t="shared" si="42"/>
        <v>5</v>
      </c>
      <c r="H314">
        <v>0</v>
      </c>
      <c r="I314">
        <f t="shared" si="47"/>
        <v>3</v>
      </c>
      <c r="J314">
        <f>VLOOKUP(AA314,角色间职业划分!P:AP,20,FALSE)</f>
        <v>10</v>
      </c>
      <c r="K314">
        <f>IF(X314=500,100,VLOOKUP(AA314,角色间职业划分!P:AP,22,FALSE))</f>
        <v>120</v>
      </c>
      <c r="L314">
        <f>IF(X314=500,K314,VLOOKUP(AA314,角色间职业划分!P:AP,23,FALSE))</f>
        <v>60</v>
      </c>
      <c r="M314">
        <f>VLOOKUP(AA314,角色间职业划分!P:AP,24,FALSE)</f>
        <v>0</v>
      </c>
      <c r="N314">
        <f>VLOOKUP(AA314,角色间职业划分!P:AP,14)*100</f>
        <v>95</v>
      </c>
      <c r="O314">
        <f>VLOOKUP(AA314,角色间职业划分!P:Z,9,FALSE)</f>
        <v>0</v>
      </c>
      <c r="P314">
        <f>VLOOKUP(AA314,角色间职业划分!P:AP,10,FALSE)</f>
        <v>0</v>
      </c>
      <c r="Q314">
        <f>VLOOKUP(AA314,角色间职业划分!P:AP,15,FALSE)</f>
        <v>0</v>
      </c>
      <c r="R314">
        <f>VLOOKUP(AA314,角色间职业划分!P:AP,16,FALSE)</f>
        <v>0</v>
      </c>
      <c r="S314">
        <f>VLOOKUP(AA314,角色间职业划分!P:AP,17,FALSE)</f>
        <v>0</v>
      </c>
      <c r="T314">
        <f>VLOOKUP(AA314,角色间职业划分!P:AP,18,FALSE)</f>
        <v>0</v>
      </c>
      <c r="U314">
        <f>VLOOKUP(AA314,角色间职业划分!P:AP,27,FALSE)</f>
        <v>0</v>
      </c>
      <c r="V314">
        <f t="shared" si="43"/>
        <v>10.999999999999998</v>
      </c>
      <c r="W314">
        <f>VLOOKUP(AA314,角色间职业划分!P:Q,2,FALSE)</f>
        <v>21</v>
      </c>
      <c r="X314">
        <f t="shared" si="48"/>
        <v>7</v>
      </c>
      <c r="Y314">
        <f>INT(VLOOKUP(X314,角色属性总表!AG:AH,2,FALSE)*角色属性总表!$C$38)</f>
        <v>306</v>
      </c>
      <c r="AA314">
        <f t="shared" si="49"/>
        <v>4</v>
      </c>
      <c r="AB314">
        <f>VLOOKUP(X314,角色属性总表!AG:AI,2,FALSE)*VLOOKUP(角色等级属性!AA314,角色间职业划分!P:AG,13,FALSE)/角色间职业划分!$AB$9</f>
        <v>215.81592171383235</v>
      </c>
      <c r="AC314">
        <f>VLOOKUP(X314,角色属性总表!AG:AI,3,FALSE)*VLOOKUP(AA314,角色间职业划分!P:AG,8,FALSE)/角色间职业划分!$W$9</f>
        <v>997.98500000000001</v>
      </c>
      <c r="AD314">
        <f>VLOOKUP(AA314,角色间职业划分!P:AP,26,FALSE)</f>
        <v>0.4</v>
      </c>
      <c r="AE314">
        <f>VLOOKUP(X314,角色属性总表!I:Q,3,FALSE)</f>
        <v>137.08799999999999</v>
      </c>
      <c r="AF314">
        <f>VLOOKUP(AA314,角色间职业划分!P:AP,11,FALSE)</f>
        <v>0.41</v>
      </c>
      <c r="AG314">
        <f t="shared" si="44"/>
        <v>108.63177977079756</v>
      </c>
      <c r="AH314">
        <f t="shared" si="45"/>
        <v>138</v>
      </c>
      <c r="AJ314">
        <f t="shared" si="46"/>
        <v>-29.368220229202436</v>
      </c>
      <c r="AK314">
        <v>310</v>
      </c>
    </row>
    <row r="315" spans="1:37" x14ac:dyDescent="0.15">
      <c r="A315">
        <v>311</v>
      </c>
      <c r="B315">
        <f>ROUND(VLOOKUP(X315,角色属性总表!AG:AI,2,FALSE)/角色属性总表!$C$34,0)</f>
        <v>46</v>
      </c>
      <c r="C315">
        <f>ROUND(VLOOKUP(X315,角色属性总表!Y:AE,3,FALSE)/J315,0)</f>
        <v>9</v>
      </c>
      <c r="D315">
        <f>ROUND(VLOOKUP(X315,角色属性总表!AG:AI,3,FALSE)/角色属性总表!$C$35,0)</f>
        <v>48</v>
      </c>
      <c r="E315">
        <f t="shared" si="40"/>
        <v>91</v>
      </c>
      <c r="F315">
        <f t="shared" si="41"/>
        <v>22</v>
      </c>
      <c r="G315">
        <f t="shared" si="42"/>
        <v>5</v>
      </c>
      <c r="H315">
        <v>0</v>
      </c>
      <c r="I315">
        <f t="shared" si="47"/>
        <v>3</v>
      </c>
      <c r="J315">
        <f>VLOOKUP(AA315,角色间职业划分!P:AP,20,FALSE)</f>
        <v>10</v>
      </c>
      <c r="K315">
        <f>IF(X315=500,100,VLOOKUP(AA315,角色间职业划分!P:AP,22,FALSE))</f>
        <v>120</v>
      </c>
      <c r="L315">
        <f>IF(X315=500,K315,VLOOKUP(AA315,角色间职业划分!P:AP,23,FALSE))</f>
        <v>60</v>
      </c>
      <c r="M315">
        <f>VLOOKUP(AA315,角色间职业划分!P:AP,24,FALSE)</f>
        <v>0</v>
      </c>
      <c r="N315">
        <f>VLOOKUP(AA315,角色间职业划分!P:AP,14)*100</f>
        <v>95</v>
      </c>
      <c r="O315">
        <f>VLOOKUP(AA315,角色间职业划分!P:Z,9,FALSE)</f>
        <v>0</v>
      </c>
      <c r="P315">
        <f>VLOOKUP(AA315,角色间职业划分!P:AP,10,FALSE)</f>
        <v>0</v>
      </c>
      <c r="Q315">
        <f>VLOOKUP(AA315,角色间职业划分!P:AP,15,FALSE)</f>
        <v>0</v>
      </c>
      <c r="R315">
        <f>VLOOKUP(AA315,角色间职业划分!P:AP,16,FALSE)</f>
        <v>0</v>
      </c>
      <c r="S315">
        <f>VLOOKUP(AA315,角色间职业划分!P:AP,17,FALSE)</f>
        <v>0</v>
      </c>
      <c r="T315">
        <f>VLOOKUP(AA315,角色间职业划分!P:AP,18,FALSE)</f>
        <v>0</v>
      </c>
      <c r="U315">
        <f>VLOOKUP(AA315,角色间职业划分!P:AP,27,FALSE)</f>
        <v>0</v>
      </c>
      <c r="V315">
        <f t="shared" si="43"/>
        <v>10.999999999999998</v>
      </c>
      <c r="W315">
        <f>VLOOKUP(AA315,角色间职业划分!P:Q,2,FALSE)</f>
        <v>21</v>
      </c>
      <c r="X315">
        <f t="shared" si="48"/>
        <v>8</v>
      </c>
      <c r="Y315">
        <f>INT(VLOOKUP(X315,角色属性总表!AG:AH,2,FALSE)*角色属性总表!$C$38)</f>
        <v>324</v>
      </c>
      <c r="AA315">
        <f t="shared" si="49"/>
        <v>4</v>
      </c>
      <c r="AB315">
        <f>VLOOKUP(X315,角色属性总表!AG:AI,2,FALSE)*VLOOKUP(角色等级属性!AA315,角色间职业划分!P:AG,13,FALSE)/角色间职业划分!$AB$9</f>
        <v>228.51097593229306</v>
      </c>
      <c r="AC315">
        <f>VLOOKUP(X315,角色属性总表!AG:AI,3,FALSE)*VLOOKUP(AA315,角色间职业划分!P:AG,8,FALSE)/角色间职业划分!$W$9</f>
        <v>1056.6900000000003</v>
      </c>
      <c r="AD315">
        <f>VLOOKUP(AA315,角色间职业划分!P:AP,26,FALSE)</f>
        <v>0.4</v>
      </c>
      <c r="AE315">
        <f>VLOOKUP(X315,角色属性总表!I:Q,3,FALSE)</f>
        <v>145.15200000000002</v>
      </c>
      <c r="AF315">
        <f>VLOOKUP(AA315,角色间职业划分!P:AP,11,FALSE)</f>
        <v>0.41</v>
      </c>
      <c r="AG315">
        <f t="shared" si="44"/>
        <v>133.51737690273509</v>
      </c>
      <c r="AH315">
        <f t="shared" si="45"/>
        <v>144</v>
      </c>
      <c r="AJ315">
        <f t="shared" si="46"/>
        <v>-10.482623097264906</v>
      </c>
      <c r="AK315">
        <v>311</v>
      </c>
    </row>
    <row r="316" spans="1:37" x14ac:dyDescent="0.15">
      <c r="A316">
        <v>312</v>
      </c>
      <c r="B316">
        <f>ROUND(VLOOKUP(X316,角色属性总表!AG:AI,2,FALSE)/角色属性总表!$C$34,0)</f>
        <v>49</v>
      </c>
      <c r="C316">
        <f>ROUND(VLOOKUP(X316,角色属性总表!Y:AE,3,FALSE)/J316,0)</f>
        <v>10</v>
      </c>
      <c r="D316">
        <f>ROUND(VLOOKUP(X316,角色属性总表!AG:AI,3,FALSE)/角色属性总表!$C$35,0)</f>
        <v>51</v>
      </c>
      <c r="E316">
        <f t="shared" si="40"/>
        <v>96</v>
      </c>
      <c r="F316">
        <f t="shared" si="41"/>
        <v>22</v>
      </c>
      <c r="G316">
        <f t="shared" si="42"/>
        <v>5</v>
      </c>
      <c r="H316">
        <v>0</v>
      </c>
      <c r="I316">
        <f t="shared" si="47"/>
        <v>3</v>
      </c>
      <c r="J316">
        <f>VLOOKUP(AA316,角色间职业划分!P:AP,20,FALSE)</f>
        <v>10</v>
      </c>
      <c r="K316">
        <f>IF(X316=500,100,VLOOKUP(AA316,角色间职业划分!P:AP,22,FALSE))</f>
        <v>120</v>
      </c>
      <c r="L316">
        <f>IF(X316=500,K316,VLOOKUP(AA316,角色间职业划分!P:AP,23,FALSE))</f>
        <v>60</v>
      </c>
      <c r="M316">
        <f>VLOOKUP(AA316,角色间职业划分!P:AP,24,FALSE)</f>
        <v>0</v>
      </c>
      <c r="N316">
        <f>VLOOKUP(AA316,角色间职业划分!P:AP,14)*100</f>
        <v>95</v>
      </c>
      <c r="O316">
        <f>VLOOKUP(AA316,角色间职业划分!P:Z,9,FALSE)</f>
        <v>0</v>
      </c>
      <c r="P316">
        <f>VLOOKUP(AA316,角色间职业划分!P:AP,10,FALSE)</f>
        <v>0</v>
      </c>
      <c r="Q316">
        <f>VLOOKUP(AA316,角色间职业划分!P:AP,15,FALSE)</f>
        <v>0</v>
      </c>
      <c r="R316">
        <f>VLOOKUP(AA316,角色间职业划分!P:AP,16,FALSE)</f>
        <v>0</v>
      </c>
      <c r="S316">
        <f>VLOOKUP(AA316,角色间职业划分!P:AP,17,FALSE)</f>
        <v>0</v>
      </c>
      <c r="T316">
        <f>VLOOKUP(AA316,角色间职业划分!P:AP,18,FALSE)</f>
        <v>0</v>
      </c>
      <c r="U316">
        <f>VLOOKUP(AA316,角色间职业划分!P:AP,27,FALSE)</f>
        <v>0</v>
      </c>
      <c r="V316">
        <f t="shared" si="43"/>
        <v>10.999999999999998</v>
      </c>
      <c r="W316">
        <f>VLOOKUP(AA316,角色间职业划分!P:Q,2,FALSE)</f>
        <v>21</v>
      </c>
      <c r="X316">
        <f t="shared" si="48"/>
        <v>9</v>
      </c>
      <c r="Y316">
        <f>INT(VLOOKUP(X316,角色属性总表!AG:AH,2,FALSE)*角色属性总表!$C$38)</f>
        <v>342</v>
      </c>
      <c r="AA316">
        <f t="shared" si="49"/>
        <v>4</v>
      </c>
      <c r="AB316">
        <f>VLOOKUP(X316,角色属性总表!AG:AI,2,FALSE)*VLOOKUP(角色等级属性!AA316,角色间职业划分!P:AG,13,FALSE)/角色间职业划分!$AB$9</f>
        <v>241.20603015075378</v>
      </c>
      <c r="AC316">
        <f>VLOOKUP(X316,角色属性总表!AG:AI,3,FALSE)*VLOOKUP(AA316,角色间职业划分!P:AG,8,FALSE)/角色间职业划分!$W$9</f>
        <v>1115.395</v>
      </c>
      <c r="AD316">
        <f>VLOOKUP(AA316,角色间职业划分!P:AP,26,FALSE)</f>
        <v>0.4</v>
      </c>
      <c r="AE316">
        <f>VLOOKUP(X316,角色属性总表!I:Q,3,FALSE)</f>
        <v>153.21599999999998</v>
      </c>
      <c r="AF316">
        <f>VLOOKUP(AA316,角色间职业划分!P:AP,11,FALSE)</f>
        <v>0.41</v>
      </c>
      <c r="AG316">
        <f t="shared" si="44"/>
        <v>160.21978021978018</v>
      </c>
      <c r="AH316">
        <f t="shared" si="45"/>
        <v>153</v>
      </c>
      <c r="AJ316">
        <f t="shared" si="46"/>
        <v>7.2197802197801764</v>
      </c>
      <c r="AK316">
        <v>312</v>
      </c>
    </row>
    <row r="317" spans="1:37" x14ac:dyDescent="0.15">
      <c r="A317">
        <v>313</v>
      </c>
      <c r="B317">
        <f>ROUND(VLOOKUP(X317,角色属性总表!AG:AI,2,FALSE)/角色属性总表!$C$34,0)</f>
        <v>51</v>
      </c>
      <c r="C317">
        <f>ROUND(VLOOKUP(X317,角色属性总表!Y:AE,3,FALSE)/J317,0)</f>
        <v>10</v>
      </c>
      <c r="D317">
        <f>ROUND(VLOOKUP(X317,角色属性总表!AG:AI,3,FALSE)/角色属性总表!$C$35,0)</f>
        <v>54</v>
      </c>
      <c r="E317">
        <f t="shared" si="40"/>
        <v>101</v>
      </c>
      <c r="F317">
        <f t="shared" si="41"/>
        <v>22</v>
      </c>
      <c r="G317">
        <f t="shared" si="42"/>
        <v>5</v>
      </c>
      <c r="H317">
        <v>0</v>
      </c>
      <c r="I317">
        <f t="shared" si="47"/>
        <v>3</v>
      </c>
      <c r="J317">
        <f>VLOOKUP(AA317,角色间职业划分!P:AP,20,FALSE)</f>
        <v>10</v>
      </c>
      <c r="K317">
        <f>IF(X317=500,100,VLOOKUP(AA317,角色间职业划分!P:AP,22,FALSE))</f>
        <v>120</v>
      </c>
      <c r="L317">
        <f>IF(X317=500,K317,VLOOKUP(AA317,角色间职业划分!P:AP,23,FALSE))</f>
        <v>60</v>
      </c>
      <c r="M317">
        <f>VLOOKUP(AA317,角色间职业划分!P:AP,24,FALSE)</f>
        <v>0</v>
      </c>
      <c r="N317">
        <f>VLOOKUP(AA317,角色间职业划分!P:AP,14)*100</f>
        <v>95</v>
      </c>
      <c r="O317">
        <f>VLOOKUP(AA317,角色间职业划分!P:Z,9,FALSE)</f>
        <v>0</v>
      </c>
      <c r="P317">
        <f>VLOOKUP(AA317,角色间职业划分!P:AP,10,FALSE)</f>
        <v>0</v>
      </c>
      <c r="Q317">
        <f>VLOOKUP(AA317,角色间职业划分!P:AP,15,FALSE)</f>
        <v>0</v>
      </c>
      <c r="R317">
        <f>VLOOKUP(AA317,角色间职业划分!P:AP,16,FALSE)</f>
        <v>0</v>
      </c>
      <c r="S317">
        <f>VLOOKUP(AA317,角色间职业划分!P:AP,17,FALSE)</f>
        <v>0</v>
      </c>
      <c r="T317">
        <f>VLOOKUP(AA317,角色间职业划分!P:AP,18,FALSE)</f>
        <v>0</v>
      </c>
      <c r="U317">
        <f>VLOOKUP(AA317,角色间职业划分!P:AP,27,FALSE)</f>
        <v>0</v>
      </c>
      <c r="V317">
        <f t="shared" si="43"/>
        <v>10.999999999999998</v>
      </c>
      <c r="W317">
        <f>VLOOKUP(AA317,角色间职业划分!P:Q,2,FALSE)</f>
        <v>21</v>
      </c>
      <c r="X317">
        <f t="shared" si="48"/>
        <v>10</v>
      </c>
      <c r="Y317">
        <f>INT(VLOOKUP(X317,角色属性总表!AG:AH,2,FALSE)*角色属性总表!$C$38)</f>
        <v>360</v>
      </c>
      <c r="AA317">
        <f t="shared" si="49"/>
        <v>4</v>
      </c>
      <c r="AB317">
        <f>VLOOKUP(X317,角色属性总表!AG:AI,2,FALSE)*VLOOKUP(角色等级属性!AA317,角色间职业划分!P:AG,13,FALSE)/角色间职业划分!$AB$9</f>
        <v>253.90108436921452</v>
      </c>
      <c r="AC317">
        <f>VLOOKUP(X317,角色属性总表!AG:AI,3,FALSE)*VLOOKUP(AA317,角色间职业划分!P:AG,8,FALSE)/角色间职业划分!$W$9</f>
        <v>1174.1000000000001</v>
      </c>
      <c r="AD317">
        <f>VLOOKUP(AA317,角色间职业划分!P:AP,26,FALSE)</f>
        <v>0.4</v>
      </c>
      <c r="AE317">
        <f>VLOOKUP(X317,角色属性总表!I:Q,3,FALSE)</f>
        <v>161.28</v>
      </c>
      <c r="AF317">
        <f>VLOOKUP(AA317,角色间职业划分!P:AP,11,FALSE)</f>
        <v>0.41</v>
      </c>
      <c r="AG317">
        <f t="shared" si="44"/>
        <v>188.66094212824672</v>
      </c>
      <c r="AH317">
        <f t="shared" si="45"/>
        <v>162</v>
      </c>
      <c r="AJ317">
        <f t="shared" si="46"/>
        <v>26.660942128246717</v>
      </c>
      <c r="AK317">
        <v>313</v>
      </c>
    </row>
    <row r="318" spans="1:37" x14ac:dyDescent="0.15">
      <c r="A318">
        <v>314</v>
      </c>
      <c r="B318">
        <f>ROUND(VLOOKUP(X318,角色属性总表!AG:AI,2,FALSE)/角色属性总表!$C$34,0)</f>
        <v>54</v>
      </c>
      <c r="C318">
        <f>ROUND(VLOOKUP(X318,角色属性总表!Y:AE,3,FALSE)/J318,0)</f>
        <v>11</v>
      </c>
      <c r="D318">
        <f>ROUND(VLOOKUP(X318,角色属性总表!AG:AI,3,FALSE)/角色属性总表!$C$35,0)</f>
        <v>56</v>
      </c>
      <c r="E318">
        <f t="shared" si="40"/>
        <v>106</v>
      </c>
      <c r="F318">
        <f t="shared" si="41"/>
        <v>22</v>
      </c>
      <c r="G318">
        <f t="shared" si="42"/>
        <v>5</v>
      </c>
      <c r="H318">
        <v>0</v>
      </c>
      <c r="I318">
        <f t="shared" si="47"/>
        <v>3</v>
      </c>
      <c r="J318">
        <f>VLOOKUP(AA318,角色间职业划分!P:AP,20,FALSE)</f>
        <v>10</v>
      </c>
      <c r="K318">
        <f>IF(X318=500,100,VLOOKUP(AA318,角色间职业划分!P:AP,22,FALSE))</f>
        <v>120</v>
      </c>
      <c r="L318">
        <f>IF(X318=500,K318,VLOOKUP(AA318,角色间职业划分!P:AP,23,FALSE))</f>
        <v>60</v>
      </c>
      <c r="M318">
        <f>VLOOKUP(AA318,角色间职业划分!P:AP,24,FALSE)</f>
        <v>0</v>
      </c>
      <c r="N318">
        <f>VLOOKUP(AA318,角色间职业划分!P:AP,14)*100</f>
        <v>95</v>
      </c>
      <c r="O318">
        <f>VLOOKUP(AA318,角色间职业划分!P:Z,9,FALSE)</f>
        <v>0</v>
      </c>
      <c r="P318">
        <f>VLOOKUP(AA318,角色间职业划分!P:AP,10,FALSE)</f>
        <v>0</v>
      </c>
      <c r="Q318">
        <f>VLOOKUP(AA318,角色间职业划分!P:AP,15,FALSE)</f>
        <v>0</v>
      </c>
      <c r="R318">
        <f>VLOOKUP(AA318,角色间职业划分!P:AP,16,FALSE)</f>
        <v>0</v>
      </c>
      <c r="S318">
        <f>VLOOKUP(AA318,角色间职业划分!P:AP,17,FALSE)</f>
        <v>0</v>
      </c>
      <c r="T318">
        <f>VLOOKUP(AA318,角色间职业划分!P:AP,18,FALSE)</f>
        <v>0</v>
      </c>
      <c r="U318">
        <f>VLOOKUP(AA318,角色间职业划分!P:AP,27,FALSE)</f>
        <v>0</v>
      </c>
      <c r="V318">
        <f t="shared" si="43"/>
        <v>10.999999999999998</v>
      </c>
      <c r="W318">
        <f>VLOOKUP(AA318,角色间职业划分!P:Q,2,FALSE)</f>
        <v>21</v>
      </c>
      <c r="X318">
        <f t="shared" si="48"/>
        <v>11</v>
      </c>
      <c r="Y318">
        <f>INT(VLOOKUP(X318,角色属性总表!AG:AH,2,FALSE)*角色属性总表!$C$38)</f>
        <v>378</v>
      </c>
      <c r="AA318">
        <f t="shared" si="49"/>
        <v>4</v>
      </c>
      <c r="AB318">
        <f>VLOOKUP(X318,角色属性总表!AG:AI,2,FALSE)*VLOOKUP(角色等级属性!AA318,角色间职业划分!P:AG,13,FALSE)/角色间职业划分!$AB$9</f>
        <v>266.59613858767523</v>
      </c>
      <c r="AC318">
        <f>VLOOKUP(X318,角色属性总表!AG:AI,3,FALSE)*VLOOKUP(AA318,角色间职业划分!P:AG,8,FALSE)/角色间职业划分!$W$9</f>
        <v>1232.8050000000001</v>
      </c>
      <c r="AD318">
        <f>VLOOKUP(AA318,角色间职业划分!P:AP,26,FALSE)</f>
        <v>0.4</v>
      </c>
      <c r="AE318">
        <f>VLOOKUP(X318,角色属性总表!I:Q,3,FALSE)</f>
        <v>169.34399999999999</v>
      </c>
      <c r="AF318">
        <f>VLOOKUP(AA318,角色间职业划分!P:AP,11,FALSE)</f>
        <v>0.41</v>
      </c>
      <c r="AG318">
        <f t="shared" si="44"/>
        <v>218.77538889719293</v>
      </c>
      <c r="AH318">
        <f t="shared" si="45"/>
        <v>168</v>
      </c>
      <c r="AJ318">
        <f t="shared" si="46"/>
        <v>50.775388897192926</v>
      </c>
      <c r="AK318">
        <v>314</v>
      </c>
    </row>
    <row r="319" spans="1:37" x14ac:dyDescent="0.15">
      <c r="A319">
        <v>315</v>
      </c>
      <c r="B319">
        <f>ROUND(VLOOKUP(X319,角色属性总表!AG:AI,2,FALSE)/角色属性总表!$C$34,0)</f>
        <v>57</v>
      </c>
      <c r="C319">
        <f>ROUND(VLOOKUP(X319,角色属性总表!Y:AE,3,FALSE)/J319,0)</f>
        <v>12</v>
      </c>
      <c r="D319">
        <f>ROUND(VLOOKUP(X319,角色属性总表!AG:AI,3,FALSE)/角色属性总表!$C$35,0)</f>
        <v>59</v>
      </c>
      <c r="E319">
        <f t="shared" si="40"/>
        <v>111</v>
      </c>
      <c r="F319">
        <f t="shared" si="41"/>
        <v>22</v>
      </c>
      <c r="G319">
        <f t="shared" si="42"/>
        <v>5</v>
      </c>
      <c r="H319">
        <v>0</v>
      </c>
      <c r="I319">
        <f t="shared" si="47"/>
        <v>3</v>
      </c>
      <c r="J319">
        <f>VLOOKUP(AA319,角色间职业划分!P:AP,20,FALSE)</f>
        <v>10</v>
      </c>
      <c r="K319">
        <f>IF(X319=500,100,VLOOKUP(AA319,角色间职业划分!P:AP,22,FALSE))</f>
        <v>120</v>
      </c>
      <c r="L319">
        <f>IF(X319=500,K319,VLOOKUP(AA319,角色间职业划分!P:AP,23,FALSE))</f>
        <v>60</v>
      </c>
      <c r="M319">
        <f>VLOOKUP(AA319,角色间职业划分!P:AP,24,FALSE)</f>
        <v>0</v>
      </c>
      <c r="N319">
        <f>VLOOKUP(AA319,角色间职业划分!P:AP,14)*100</f>
        <v>95</v>
      </c>
      <c r="O319">
        <f>VLOOKUP(AA319,角色间职业划分!P:Z,9,FALSE)</f>
        <v>0</v>
      </c>
      <c r="P319">
        <f>VLOOKUP(AA319,角色间职业划分!P:AP,10,FALSE)</f>
        <v>0</v>
      </c>
      <c r="Q319">
        <f>VLOOKUP(AA319,角色间职业划分!P:AP,15,FALSE)</f>
        <v>0</v>
      </c>
      <c r="R319">
        <f>VLOOKUP(AA319,角色间职业划分!P:AP,16,FALSE)</f>
        <v>0</v>
      </c>
      <c r="S319">
        <f>VLOOKUP(AA319,角色间职业划分!P:AP,17,FALSE)</f>
        <v>0</v>
      </c>
      <c r="T319">
        <f>VLOOKUP(AA319,角色间职业划分!P:AP,18,FALSE)</f>
        <v>0</v>
      </c>
      <c r="U319">
        <f>VLOOKUP(AA319,角色间职业划分!P:AP,27,FALSE)</f>
        <v>0</v>
      </c>
      <c r="V319">
        <f t="shared" si="43"/>
        <v>10.999999999999998</v>
      </c>
      <c r="W319">
        <f>VLOOKUP(AA319,角色间职业划分!P:Q,2,FALSE)</f>
        <v>21</v>
      </c>
      <c r="X319">
        <f t="shared" si="48"/>
        <v>12</v>
      </c>
      <c r="Y319">
        <f>INT(VLOOKUP(X319,角色属性总表!AG:AH,2,FALSE)*角色属性总表!$C$38)</f>
        <v>396</v>
      </c>
      <c r="AA319">
        <f t="shared" si="49"/>
        <v>4</v>
      </c>
      <c r="AB319">
        <f>VLOOKUP(X319,角色属性总表!AG:AI,2,FALSE)*VLOOKUP(角色等级属性!AA319,角色间职业划分!P:AG,13,FALSE)/角色间职业划分!$AB$9</f>
        <v>279.291192806136</v>
      </c>
      <c r="AC319">
        <f>VLOOKUP(X319,角色属性总表!AG:AI,3,FALSE)*VLOOKUP(AA319,角色间职业划分!P:AG,8,FALSE)/角色间职业划分!$W$9</f>
        <v>1291.5100000000002</v>
      </c>
      <c r="AD319">
        <f>VLOOKUP(AA319,角色间职业划分!P:AP,26,FALSE)</f>
        <v>0.4</v>
      </c>
      <c r="AE319">
        <f>VLOOKUP(X319,角色属性总表!I:Q,3,FALSE)</f>
        <v>177.40800000000002</v>
      </c>
      <c r="AF319">
        <f>VLOOKUP(AA319,角色间职业划分!P:AP,11,FALSE)</f>
        <v>0.41</v>
      </c>
      <c r="AG319">
        <f t="shared" si="44"/>
        <v>250.50726310243272</v>
      </c>
      <c r="AH319">
        <f t="shared" si="45"/>
        <v>177</v>
      </c>
      <c r="AJ319">
        <f t="shared" si="46"/>
        <v>73.507263102432717</v>
      </c>
      <c r="AK319">
        <v>315</v>
      </c>
    </row>
    <row r="320" spans="1:37" x14ac:dyDescent="0.15">
      <c r="A320">
        <v>316</v>
      </c>
      <c r="B320">
        <f>ROUND(VLOOKUP(X320,角色属性总表!AG:AI,2,FALSE)/角色属性总表!$C$34,0)</f>
        <v>59</v>
      </c>
      <c r="C320">
        <f>ROUND(VLOOKUP(X320,角色属性总表!Y:AE,3,FALSE)/J320,0)</f>
        <v>13</v>
      </c>
      <c r="D320">
        <f>ROUND(VLOOKUP(X320,角色属性总表!AG:AI,3,FALSE)/角色属性总表!$C$35,0)</f>
        <v>62</v>
      </c>
      <c r="E320">
        <f t="shared" si="40"/>
        <v>116</v>
      </c>
      <c r="F320">
        <f t="shared" si="41"/>
        <v>22</v>
      </c>
      <c r="G320">
        <f t="shared" si="42"/>
        <v>5</v>
      </c>
      <c r="H320">
        <v>0</v>
      </c>
      <c r="I320">
        <f t="shared" si="47"/>
        <v>3</v>
      </c>
      <c r="J320">
        <f>VLOOKUP(AA320,角色间职业划分!P:AP,20,FALSE)</f>
        <v>10</v>
      </c>
      <c r="K320">
        <f>IF(X320=500,100,VLOOKUP(AA320,角色间职业划分!P:AP,22,FALSE))</f>
        <v>120</v>
      </c>
      <c r="L320">
        <f>IF(X320=500,K320,VLOOKUP(AA320,角色间职业划分!P:AP,23,FALSE))</f>
        <v>60</v>
      </c>
      <c r="M320">
        <f>VLOOKUP(AA320,角色间职业划分!P:AP,24,FALSE)</f>
        <v>0</v>
      </c>
      <c r="N320">
        <f>VLOOKUP(AA320,角色间职业划分!P:AP,14)*100</f>
        <v>95</v>
      </c>
      <c r="O320">
        <f>VLOOKUP(AA320,角色间职业划分!P:Z,9,FALSE)</f>
        <v>0</v>
      </c>
      <c r="P320">
        <f>VLOOKUP(AA320,角色间职业划分!P:AP,10,FALSE)</f>
        <v>0</v>
      </c>
      <c r="Q320">
        <f>VLOOKUP(AA320,角色间职业划分!P:AP,15,FALSE)</f>
        <v>0</v>
      </c>
      <c r="R320">
        <f>VLOOKUP(AA320,角色间职业划分!P:AP,16,FALSE)</f>
        <v>0</v>
      </c>
      <c r="S320">
        <f>VLOOKUP(AA320,角色间职业划分!P:AP,17,FALSE)</f>
        <v>0</v>
      </c>
      <c r="T320">
        <f>VLOOKUP(AA320,角色间职业划分!P:AP,18,FALSE)</f>
        <v>0</v>
      </c>
      <c r="U320">
        <f>VLOOKUP(AA320,角色间职业划分!P:AP,27,FALSE)</f>
        <v>0</v>
      </c>
      <c r="V320">
        <f t="shared" si="43"/>
        <v>10.999999999999998</v>
      </c>
      <c r="W320">
        <f>VLOOKUP(AA320,角色间职业划分!P:Q,2,FALSE)</f>
        <v>21</v>
      </c>
      <c r="X320">
        <f t="shared" si="48"/>
        <v>13</v>
      </c>
      <c r="Y320">
        <f>INT(VLOOKUP(X320,角色属性总表!AG:AH,2,FALSE)*角色属性总表!$C$38)</f>
        <v>414</v>
      </c>
      <c r="AA320">
        <f t="shared" si="49"/>
        <v>4</v>
      </c>
      <c r="AB320">
        <f>VLOOKUP(X320,角色属性总表!AG:AI,2,FALSE)*VLOOKUP(角色等级属性!AA320,角色间职业划分!P:AG,13,FALSE)/角色间职业划分!$AB$9</f>
        <v>291.98624702459665</v>
      </c>
      <c r="AC320">
        <f>VLOOKUP(X320,角色属性总表!AG:AI,3,FALSE)*VLOOKUP(AA320,角色间职业划分!P:AG,8,FALSE)/角色间职业划分!$W$9</f>
        <v>1350.2150000000001</v>
      </c>
      <c r="AD320">
        <f>VLOOKUP(AA320,角色间职业划分!P:AP,26,FALSE)</f>
        <v>0.4</v>
      </c>
      <c r="AE320">
        <f>VLOOKUP(X320,角色属性总表!I:Q,3,FALSE)</f>
        <v>185.47199999999998</v>
      </c>
      <c r="AF320">
        <f>VLOOKUP(AA320,角色间职业划分!P:AP,11,FALSE)</f>
        <v>0.41</v>
      </c>
      <c r="AG320">
        <f t="shared" si="44"/>
        <v>283.80825613434388</v>
      </c>
      <c r="AH320">
        <f t="shared" si="45"/>
        <v>186</v>
      </c>
      <c r="AJ320">
        <f t="shared" si="46"/>
        <v>97.808256134343878</v>
      </c>
      <c r="AK320">
        <v>316</v>
      </c>
    </row>
    <row r="321" spans="1:37" x14ac:dyDescent="0.15">
      <c r="A321">
        <v>317</v>
      </c>
      <c r="B321">
        <f>ROUND(VLOOKUP(X321,角色属性总表!AG:AI,2,FALSE)/角色属性总表!$C$34,0)</f>
        <v>62</v>
      </c>
      <c r="C321">
        <f>ROUND(VLOOKUP(X321,角色属性总表!Y:AE,3,FALSE)/J321,0)</f>
        <v>13</v>
      </c>
      <c r="D321">
        <f>ROUND(VLOOKUP(X321,角色属性总表!AG:AI,3,FALSE)/角色属性总表!$C$35,0)</f>
        <v>65</v>
      </c>
      <c r="E321">
        <f t="shared" si="40"/>
        <v>121</v>
      </c>
      <c r="F321">
        <f t="shared" si="41"/>
        <v>22</v>
      </c>
      <c r="G321">
        <f t="shared" si="42"/>
        <v>5</v>
      </c>
      <c r="H321">
        <v>0</v>
      </c>
      <c r="I321">
        <f t="shared" si="47"/>
        <v>3</v>
      </c>
      <c r="J321">
        <f>VLOOKUP(AA321,角色间职业划分!P:AP,20,FALSE)</f>
        <v>10</v>
      </c>
      <c r="K321">
        <f>IF(X321=500,100,VLOOKUP(AA321,角色间职业划分!P:AP,22,FALSE))</f>
        <v>120</v>
      </c>
      <c r="L321">
        <f>IF(X321=500,K321,VLOOKUP(AA321,角色间职业划分!P:AP,23,FALSE))</f>
        <v>60</v>
      </c>
      <c r="M321">
        <f>VLOOKUP(AA321,角色间职业划分!P:AP,24,FALSE)</f>
        <v>0</v>
      </c>
      <c r="N321">
        <f>VLOOKUP(AA321,角色间职业划分!P:AP,14)*100</f>
        <v>95</v>
      </c>
      <c r="O321">
        <f>VLOOKUP(AA321,角色间职业划分!P:Z,9,FALSE)</f>
        <v>0</v>
      </c>
      <c r="P321">
        <f>VLOOKUP(AA321,角色间职业划分!P:AP,10,FALSE)</f>
        <v>0</v>
      </c>
      <c r="Q321">
        <f>VLOOKUP(AA321,角色间职业划分!P:AP,15,FALSE)</f>
        <v>0</v>
      </c>
      <c r="R321">
        <f>VLOOKUP(AA321,角色间职业划分!P:AP,16,FALSE)</f>
        <v>0</v>
      </c>
      <c r="S321">
        <f>VLOOKUP(AA321,角色间职业划分!P:AP,17,FALSE)</f>
        <v>0</v>
      </c>
      <c r="T321">
        <f>VLOOKUP(AA321,角色间职业划分!P:AP,18,FALSE)</f>
        <v>0</v>
      </c>
      <c r="U321">
        <f>VLOOKUP(AA321,角色间职业划分!P:AP,27,FALSE)</f>
        <v>0</v>
      </c>
      <c r="V321">
        <f t="shared" si="43"/>
        <v>10.999999999999998</v>
      </c>
      <c r="W321">
        <f>VLOOKUP(AA321,角色间职业划分!P:Q,2,FALSE)</f>
        <v>21</v>
      </c>
      <c r="X321">
        <f t="shared" si="48"/>
        <v>14</v>
      </c>
      <c r="Y321">
        <f>INT(VLOOKUP(X321,角色属性总表!AG:AH,2,FALSE)*角色属性总表!$C$38)</f>
        <v>432</v>
      </c>
      <c r="AA321">
        <f t="shared" si="49"/>
        <v>4</v>
      </c>
      <c r="AB321">
        <f>VLOOKUP(X321,角色属性总表!AG:AI,2,FALSE)*VLOOKUP(角色等级属性!AA321,角色间职业划分!P:AG,13,FALSE)/角色间职业划分!$AB$9</f>
        <v>304.68130124305742</v>
      </c>
      <c r="AC321">
        <f>VLOOKUP(X321,角色属性总表!AG:AI,3,FALSE)*VLOOKUP(AA321,角色间职业划分!P:AG,8,FALSE)/角色间职业划分!$W$9</f>
        <v>1408.92</v>
      </c>
      <c r="AD321">
        <f>VLOOKUP(AA321,角色间职业划分!P:AP,26,FALSE)</f>
        <v>0.4</v>
      </c>
      <c r="AE321">
        <f>VLOOKUP(X321,角色属性总表!I:Q,3,FALSE)</f>
        <v>193.536</v>
      </c>
      <c r="AF321">
        <f>VLOOKUP(AA321,角色间职业划分!P:AP,11,FALSE)</f>
        <v>0.41</v>
      </c>
      <c r="AG321">
        <f t="shared" si="44"/>
        <v>318.63611346982981</v>
      </c>
      <c r="AH321">
        <f t="shared" si="45"/>
        <v>195</v>
      </c>
      <c r="AJ321">
        <f t="shared" si="46"/>
        <v>123.63611346982981</v>
      </c>
      <c r="AK321">
        <v>317</v>
      </c>
    </row>
    <row r="322" spans="1:37" x14ac:dyDescent="0.15">
      <c r="A322">
        <v>318</v>
      </c>
      <c r="B322">
        <f>ROUND(VLOOKUP(X322,角色属性总表!AG:AI,2,FALSE)/角色属性总表!$C$34,0)</f>
        <v>64</v>
      </c>
      <c r="C322">
        <f>ROUND(VLOOKUP(X322,角色属性总表!Y:AE,3,FALSE)/J322,0)</f>
        <v>14</v>
      </c>
      <c r="D322">
        <f>ROUND(VLOOKUP(X322,角色属性总表!AG:AI,3,FALSE)/角色属性总表!$C$35,0)</f>
        <v>67</v>
      </c>
      <c r="E322">
        <f t="shared" si="40"/>
        <v>126</v>
      </c>
      <c r="F322">
        <f t="shared" si="41"/>
        <v>22</v>
      </c>
      <c r="G322">
        <f t="shared" si="42"/>
        <v>5</v>
      </c>
      <c r="H322">
        <v>0</v>
      </c>
      <c r="I322">
        <f t="shared" si="47"/>
        <v>3</v>
      </c>
      <c r="J322">
        <f>VLOOKUP(AA322,角色间职业划分!P:AP,20,FALSE)</f>
        <v>10</v>
      </c>
      <c r="K322">
        <f>IF(X322=500,100,VLOOKUP(AA322,角色间职业划分!P:AP,22,FALSE))</f>
        <v>120</v>
      </c>
      <c r="L322">
        <f>IF(X322=500,K322,VLOOKUP(AA322,角色间职业划分!P:AP,23,FALSE))</f>
        <v>60</v>
      </c>
      <c r="M322">
        <f>VLOOKUP(AA322,角色间职业划分!P:AP,24,FALSE)</f>
        <v>0</v>
      </c>
      <c r="N322">
        <f>VLOOKUP(AA322,角色间职业划分!P:AP,14)*100</f>
        <v>95</v>
      </c>
      <c r="O322">
        <f>VLOOKUP(AA322,角色间职业划分!P:Z,9,FALSE)</f>
        <v>0</v>
      </c>
      <c r="P322">
        <f>VLOOKUP(AA322,角色间职业划分!P:AP,10,FALSE)</f>
        <v>0</v>
      </c>
      <c r="Q322">
        <f>VLOOKUP(AA322,角色间职业划分!P:AP,15,FALSE)</f>
        <v>0</v>
      </c>
      <c r="R322">
        <f>VLOOKUP(AA322,角色间职业划分!P:AP,16,FALSE)</f>
        <v>0</v>
      </c>
      <c r="S322">
        <f>VLOOKUP(AA322,角色间职业划分!P:AP,17,FALSE)</f>
        <v>0</v>
      </c>
      <c r="T322">
        <f>VLOOKUP(AA322,角色间职业划分!P:AP,18,FALSE)</f>
        <v>0</v>
      </c>
      <c r="U322">
        <f>VLOOKUP(AA322,角色间职业划分!P:AP,27,FALSE)</f>
        <v>0</v>
      </c>
      <c r="V322">
        <f t="shared" si="43"/>
        <v>10.999999999999998</v>
      </c>
      <c r="W322">
        <f>VLOOKUP(AA322,角色间职业划分!P:Q,2,FALSE)</f>
        <v>21</v>
      </c>
      <c r="X322">
        <f t="shared" si="48"/>
        <v>15</v>
      </c>
      <c r="Y322">
        <f>INT(VLOOKUP(X322,角色属性总表!AG:AH,2,FALSE)*角色属性总表!$C$38)</f>
        <v>450</v>
      </c>
      <c r="AA322">
        <f t="shared" si="49"/>
        <v>4</v>
      </c>
      <c r="AB322">
        <f>VLOOKUP(X322,角色属性总表!AG:AI,2,FALSE)*VLOOKUP(角色等级属性!AA322,角色间职业划分!P:AG,13,FALSE)/角色间职业划分!$AB$9</f>
        <v>317.37635546151819</v>
      </c>
      <c r="AC322">
        <f>VLOOKUP(X322,角色属性总表!AG:AI,3,FALSE)*VLOOKUP(AA322,角色间职业划分!P:AG,8,FALSE)/角色间职业划分!$W$9</f>
        <v>1467.6250000000002</v>
      </c>
      <c r="AD322">
        <f>VLOOKUP(AA322,角色间职业划分!P:AP,26,FALSE)</f>
        <v>0.4</v>
      </c>
      <c r="AE322">
        <f>VLOOKUP(X322,角色属性总表!I:Q,3,FALSE)</f>
        <v>201.60000000000002</v>
      </c>
      <c r="AF322">
        <f>VLOOKUP(AA322,角色间职业划分!P:AP,11,FALSE)</f>
        <v>0.41</v>
      </c>
      <c r="AG322">
        <f t="shared" si="44"/>
        <v>354.95352361155676</v>
      </c>
      <c r="AH322">
        <f t="shared" si="45"/>
        <v>201</v>
      </c>
      <c r="AJ322">
        <f t="shared" si="46"/>
        <v>153.95352361155676</v>
      </c>
      <c r="AK322">
        <v>318</v>
      </c>
    </row>
    <row r="323" spans="1:37" x14ac:dyDescent="0.15">
      <c r="A323">
        <v>319</v>
      </c>
      <c r="B323">
        <f>ROUND(VLOOKUP(X323,角色属性总表!AG:AI,2,FALSE)/角色属性总表!$C$34,0)</f>
        <v>67</v>
      </c>
      <c r="C323">
        <f>ROUND(VLOOKUP(X323,角色属性总表!Y:AE,3,FALSE)/J323,0)</f>
        <v>15</v>
      </c>
      <c r="D323">
        <f>ROUND(VLOOKUP(X323,角色属性总表!AG:AI,3,FALSE)/角色属性总表!$C$35,0)</f>
        <v>70</v>
      </c>
      <c r="E323">
        <f t="shared" si="40"/>
        <v>132</v>
      </c>
      <c r="F323">
        <f t="shared" si="41"/>
        <v>22</v>
      </c>
      <c r="G323">
        <f t="shared" si="42"/>
        <v>5</v>
      </c>
      <c r="H323">
        <v>0</v>
      </c>
      <c r="I323">
        <f t="shared" si="47"/>
        <v>3</v>
      </c>
      <c r="J323">
        <f>VLOOKUP(AA323,角色间职业划分!P:AP,20,FALSE)</f>
        <v>10</v>
      </c>
      <c r="K323">
        <f>IF(X323=500,100,VLOOKUP(AA323,角色间职业划分!P:AP,22,FALSE))</f>
        <v>120</v>
      </c>
      <c r="L323">
        <f>IF(X323=500,K323,VLOOKUP(AA323,角色间职业划分!P:AP,23,FALSE))</f>
        <v>60</v>
      </c>
      <c r="M323">
        <f>VLOOKUP(AA323,角色间职业划分!P:AP,24,FALSE)</f>
        <v>0</v>
      </c>
      <c r="N323">
        <f>VLOOKUP(AA323,角色间职业划分!P:AP,14)*100</f>
        <v>95</v>
      </c>
      <c r="O323">
        <f>VLOOKUP(AA323,角色间职业划分!P:Z,9,FALSE)</f>
        <v>0</v>
      </c>
      <c r="P323">
        <f>VLOOKUP(AA323,角色间职业划分!P:AP,10,FALSE)</f>
        <v>0</v>
      </c>
      <c r="Q323">
        <f>VLOOKUP(AA323,角色间职业划分!P:AP,15,FALSE)</f>
        <v>0</v>
      </c>
      <c r="R323">
        <f>VLOOKUP(AA323,角色间职业划分!P:AP,16,FALSE)</f>
        <v>0</v>
      </c>
      <c r="S323">
        <f>VLOOKUP(AA323,角色间职业划分!P:AP,17,FALSE)</f>
        <v>0</v>
      </c>
      <c r="T323">
        <f>VLOOKUP(AA323,角色间职业划分!P:AP,18,FALSE)</f>
        <v>0</v>
      </c>
      <c r="U323">
        <f>VLOOKUP(AA323,角色间职业划分!P:AP,27,FALSE)</f>
        <v>0</v>
      </c>
      <c r="V323">
        <f t="shared" si="43"/>
        <v>10.999999999999998</v>
      </c>
      <c r="W323">
        <f>VLOOKUP(AA323,角色间职业划分!P:Q,2,FALSE)</f>
        <v>21</v>
      </c>
      <c r="X323">
        <f t="shared" si="48"/>
        <v>16</v>
      </c>
      <c r="Y323">
        <f>INT(VLOOKUP(X323,角色属性总表!AG:AH,2,FALSE)*角色属性总表!$C$38)</f>
        <v>468</v>
      </c>
      <c r="AA323">
        <f t="shared" si="49"/>
        <v>4</v>
      </c>
      <c r="AB323">
        <f>VLOOKUP(X323,角色属性总表!AG:AI,2,FALSE)*VLOOKUP(角色等级属性!AA323,角色间职业划分!P:AG,13,FALSE)/角色间职业划分!$AB$9</f>
        <v>330.0714096799789</v>
      </c>
      <c r="AC323">
        <f>VLOOKUP(X323,角色属性总表!AG:AI,3,FALSE)*VLOOKUP(AA323,角色间职业划分!P:AG,8,FALSE)/角色间职业划分!$W$9</f>
        <v>1526.3300000000002</v>
      </c>
      <c r="AD323">
        <f>VLOOKUP(AA323,角色间职业划分!P:AP,26,FALSE)</f>
        <v>0.4</v>
      </c>
      <c r="AE323">
        <f>VLOOKUP(X323,角色属性总表!I:Q,3,FALSE)</f>
        <v>209.66400000000002</v>
      </c>
      <c r="AF323">
        <f>VLOOKUP(AA323,角色间职业划分!P:AP,11,FALSE)</f>
        <v>0.41</v>
      </c>
      <c r="AG323">
        <f t="shared" si="44"/>
        <v>392.72727272727269</v>
      </c>
      <c r="AH323">
        <f t="shared" si="45"/>
        <v>210</v>
      </c>
      <c r="AJ323">
        <f t="shared" si="46"/>
        <v>182.72727272727269</v>
      </c>
      <c r="AK323">
        <v>319</v>
      </c>
    </row>
    <row r="324" spans="1:37" x14ac:dyDescent="0.15">
      <c r="A324">
        <v>320</v>
      </c>
      <c r="B324">
        <f>ROUND(VLOOKUP(X324,角色属性总表!AG:AI,2,FALSE)/角色属性总表!$C$34,0)</f>
        <v>69</v>
      </c>
      <c r="C324">
        <f>ROUND(VLOOKUP(X324,角色属性总表!Y:AE,3,FALSE)/J324,0)</f>
        <v>16</v>
      </c>
      <c r="D324">
        <f>ROUND(VLOOKUP(X324,角色属性总表!AG:AI,3,FALSE)/角色属性总表!$C$35,0)</f>
        <v>73</v>
      </c>
      <c r="E324">
        <f t="shared" si="40"/>
        <v>137</v>
      </c>
      <c r="F324">
        <f t="shared" si="41"/>
        <v>22</v>
      </c>
      <c r="G324">
        <f t="shared" si="42"/>
        <v>5</v>
      </c>
      <c r="H324">
        <v>0</v>
      </c>
      <c r="I324">
        <f t="shared" si="47"/>
        <v>3</v>
      </c>
      <c r="J324">
        <f>VLOOKUP(AA324,角色间职业划分!P:AP,20,FALSE)</f>
        <v>10</v>
      </c>
      <c r="K324">
        <f>IF(X324=500,100,VLOOKUP(AA324,角色间职业划分!P:AP,22,FALSE))</f>
        <v>120</v>
      </c>
      <c r="L324">
        <f>IF(X324=500,K324,VLOOKUP(AA324,角色间职业划分!P:AP,23,FALSE))</f>
        <v>60</v>
      </c>
      <c r="M324">
        <f>VLOOKUP(AA324,角色间职业划分!P:AP,24,FALSE)</f>
        <v>0</v>
      </c>
      <c r="N324">
        <f>VLOOKUP(AA324,角色间职业划分!P:AP,14)*100</f>
        <v>95</v>
      </c>
      <c r="O324">
        <f>VLOOKUP(AA324,角色间职业划分!P:Z,9,FALSE)</f>
        <v>0</v>
      </c>
      <c r="P324">
        <f>VLOOKUP(AA324,角色间职业划分!P:AP,10,FALSE)</f>
        <v>0</v>
      </c>
      <c r="Q324">
        <f>VLOOKUP(AA324,角色间职业划分!P:AP,15,FALSE)</f>
        <v>0</v>
      </c>
      <c r="R324">
        <f>VLOOKUP(AA324,角色间职业划分!P:AP,16,FALSE)</f>
        <v>0</v>
      </c>
      <c r="S324">
        <f>VLOOKUP(AA324,角色间职业划分!P:AP,17,FALSE)</f>
        <v>0</v>
      </c>
      <c r="T324">
        <f>VLOOKUP(AA324,角色间职业划分!P:AP,18,FALSE)</f>
        <v>0</v>
      </c>
      <c r="U324">
        <f>VLOOKUP(AA324,角色间职业划分!P:AP,27,FALSE)</f>
        <v>0</v>
      </c>
      <c r="V324">
        <f t="shared" si="43"/>
        <v>10.999999999999998</v>
      </c>
      <c r="W324">
        <f>VLOOKUP(AA324,角色间职业划分!P:Q,2,FALSE)</f>
        <v>21</v>
      </c>
      <c r="X324">
        <f t="shared" si="48"/>
        <v>17</v>
      </c>
      <c r="Y324">
        <f>INT(VLOOKUP(X324,角色属性总表!AG:AH,2,FALSE)*角色属性总表!$C$38)</f>
        <v>486</v>
      </c>
      <c r="AA324">
        <f t="shared" si="49"/>
        <v>4</v>
      </c>
      <c r="AB324">
        <f>VLOOKUP(X324,角色属性总表!AG:AI,2,FALSE)*VLOOKUP(角色等级属性!AA324,角色间职业划分!P:AG,13,FALSE)/角色间职业划分!$AB$9</f>
        <v>342.76646389843961</v>
      </c>
      <c r="AC324">
        <f>VLOOKUP(X324,角色属性总表!AG:AI,3,FALSE)*VLOOKUP(AA324,角色间职业划分!P:AG,8,FALSE)/角色间职业划分!$W$9</f>
        <v>1585.0350000000003</v>
      </c>
      <c r="AD324">
        <f>VLOOKUP(AA324,角色间职业划分!P:AP,26,FALSE)</f>
        <v>0.4</v>
      </c>
      <c r="AE324">
        <f>VLOOKUP(X324,角色属性总表!I:Q,3,FALSE)</f>
        <v>217.72800000000001</v>
      </c>
      <c r="AF324">
        <f>VLOOKUP(AA324,角色间职业划分!P:AP,11,FALSE)</f>
        <v>0.41</v>
      </c>
      <c r="AG324">
        <f t="shared" si="44"/>
        <v>431.9275885363067</v>
      </c>
      <c r="AH324">
        <f t="shared" si="45"/>
        <v>219</v>
      </c>
      <c r="AJ324">
        <f t="shared" si="46"/>
        <v>212.9275885363067</v>
      </c>
      <c r="AK324">
        <v>320</v>
      </c>
    </row>
    <row r="325" spans="1:37" x14ac:dyDescent="0.15">
      <c r="A325">
        <v>321</v>
      </c>
      <c r="B325">
        <f>ROUND(VLOOKUP(X325,角色属性总表!AG:AI,2,FALSE)/角色属性总表!$C$34,0)</f>
        <v>72</v>
      </c>
      <c r="C325">
        <f>ROUND(VLOOKUP(X325,角色属性总表!Y:AE,3,FALSE)/J325,0)</f>
        <v>17</v>
      </c>
      <c r="D325">
        <f>ROUND(VLOOKUP(X325,角色属性总表!AG:AI,3,FALSE)/角色属性总表!$C$35,0)</f>
        <v>75</v>
      </c>
      <c r="E325">
        <f t="shared" si="40"/>
        <v>142</v>
      </c>
      <c r="F325">
        <f t="shared" si="41"/>
        <v>22</v>
      </c>
      <c r="G325">
        <f t="shared" si="42"/>
        <v>5</v>
      </c>
      <c r="H325">
        <v>0</v>
      </c>
      <c r="I325">
        <f t="shared" si="47"/>
        <v>3</v>
      </c>
      <c r="J325">
        <f>VLOOKUP(AA325,角色间职业划分!P:AP,20,FALSE)</f>
        <v>10</v>
      </c>
      <c r="K325">
        <f>IF(X325=500,100,VLOOKUP(AA325,角色间职业划分!P:AP,22,FALSE))</f>
        <v>120</v>
      </c>
      <c r="L325">
        <f>IF(X325=500,K325,VLOOKUP(AA325,角色间职业划分!P:AP,23,FALSE))</f>
        <v>60</v>
      </c>
      <c r="M325">
        <f>VLOOKUP(AA325,角色间职业划分!P:AP,24,FALSE)</f>
        <v>0</v>
      </c>
      <c r="N325">
        <f>VLOOKUP(AA325,角色间职业划分!P:AP,14)*100</f>
        <v>95</v>
      </c>
      <c r="O325">
        <f>VLOOKUP(AA325,角色间职业划分!P:Z,9,FALSE)</f>
        <v>0</v>
      </c>
      <c r="P325">
        <f>VLOOKUP(AA325,角色间职业划分!P:AP,10,FALSE)</f>
        <v>0</v>
      </c>
      <c r="Q325">
        <f>VLOOKUP(AA325,角色间职业划分!P:AP,15,FALSE)</f>
        <v>0</v>
      </c>
      <c r="R325">
        <f>VLOOKUP(AA325,角色间职业划分!P:AP,16,FALSE)</f>
        <v>0</v>
      </c>
      <c r="S325">
        <f>VLOOKUP(AA325,角色间职业划分!P:AP,17,FALSE)</f>
        <v>0</v>
      </c>
      <c r="T325">
        <f>VLOOKUP(AA325,角色间职业划分!P:AP,18,FALSE)</f>
        <v>0</v>
      </c>
      <c r="U325">
        <f>VLOOKUP(AA325,角色间职业划分!P:AP,27,FALSE)</f>
        <v>0</v>
      </c>
      <c r="V325">
        <f t="shared" si="43"/>
        <v>10.999999999999998</v>
      </c>
      <c r="W325">
        <f>VLOOKUP(AA325,角色间职业划分!P:Q,2,FALSE)</f>
        <v>21</v>
      </c>
      <c r="X325">
        <f t="shared" si="48"/>
        <v>18</v>
      </c>
      <c r="Y325">
        <f>INT(VLOOKUP(X325,角色属性总表!AG:AH,2,FALSE)*角色属性总表!$C$38)</f>
        <v>504</v>
      </c>
      <c r="AA325">
        <f t="shared" si="49"/>
        <v>4</v>
      </c>
      <c r="AB325">
        <f>VLOOKUP(X325,角色属性总表!AG:AI,2,FALSE)*VLOOKUP(角色等级属性!AA325,角色间职业划分!P:AG,13,FALSE)/角色间职业划分!$AB$9</f>
        <v>355.46151811690027</v>
      </c>
      <c r="AC325">
        <f>VLOOKUP(X325,角色属性总表!AG:AI,3,FALSE)*VLOOKUP(AA325,角色间职业划分!P:AG,8,FALSE)/角色间职业划分!$W$9</f>
        <v>1643.74</v>
      </c>
      <c r="AD325">
        <f>VLOOKUP(AA325,角色间职业划分!P:AP,26,FALSE)</f>
        <v>0.4</v>
      </c>
      <c r="AE325">
        <f>VLOOKUP(X325,角色属性总表!I:Q,3,FALSE)</f>
        <v>225.79199999999997</v>
      </c>
      <c r="AF325">
        <f>VLOOKUP(AA325,角色间职业划分!P:AP,11,FALSE)</f>
        <v>0.41</v>
      </c>
      <c r="AG325">
        <f t="shared" si="44"/>
        <v>472.52762226874808</v>
      </c>
      <c r="AH325">
        <f t="shared" si="45"/>
        <v>225</v>
      </c>
      <c r="AJ325">
        <f t="shared" si="46"/>
        <v>247.52762226874808</v>
      </c>
      <c r="AK325">
        <v>321</v>
      </c>
    </row>
    <row r="326" spans="1:37" x14ac:dyDescent="0.15">
      <c r="A326">
        <v>322</v>
      </c>
      <c r="B326">
        <f>ROUND(VLOOKUP(X326,角色属性总表!AG:AI,2,FALSE)/角色属性总表!$C$34,0)</f>
        <v>75</v>
      </c>
      <c r="C326">
        <f>ROUND(VLOOKUP(X326,角色属性总表!Y:AE,3,FALSE)/J326,0)</f>
        <v>18</v>
      </c>
      <c r="D326">
        <f>ROUND(VLOOKUP(X326,角色属性总表!AG:AI,3,FALSE)/角色属性总表!$C$35,0)</f>
        <v>78</v>
      </c>
      <c r="E326">
        <f t="shared" ref="E326:E389" si="50">INT(AD326*AB326)</f>
        <v>147</v>
      </c>
      <c r="F326">
        <f t="shared" ref="F326:F389" si="51">ROUND(AC326/D326,0)</f>
        <v>22</v>
      </c>
      <c r="G326">
        <f t="shared" ref="G326:G389" si="52">ROUND(AB326/B326,0)</f>
        <v>5</v>
      </c>
      <c r="H326">
        <v>0</v>
      </c>
      <c r="I326">
        <f t="shared" si="47"/>
        <v>3</v>
      </c>
      <c r="J326">
        <f>VLOOKUP(AA326,角色间职业划分!P:AP,20,FALSE)</f>
        <v>10</v>
      </c>
      <c r="K326">
        <f>IF(X326=500,100,VLOOKUP(AA326,角色间职业划分!P:AP,22,FALSE))</f>
        <v>120</v>
      </c>
      <c r="L326">
        <f>IF(X326=500,K326,VLOOKUP(AA326,角色间职业划分!P:AP,23,FALSE))</f>
        <v>60</v>
      </c>
      <c r="M326">
        <f>VLOOKUP(AA326,角色间职业划分!P:AP,24,FALSE)</f>
        <v>0</v>
      </c>
      <c r="N326">
        <f>VLOOKUP(AA326,角色间职业划分!P:AP,14)*100</f>
        <v>95</v>
      </c>
      <c r="O326">
        <f>VLOOKUP(AA326,角色间职业划分!P:Z,9,FALSE)</f>
        <v>0</v>
      </c>
      <c r="P326">
        <f>VLOOKUP(AA326,角色间职业划分!P:AP,10,FALSE)</f>
        <v>0</v>
      </c>
      <c r="Q326">
        <f>VLOOKUP(AA326,角色间职业划分!P:AP,15,FALSE)</f>
        <v>0</v>
      </c>
      <c r="R326">
        <f>VLOOKUP(AA326,角色间职业划分!P:AP,16,FALSE)</f>
        <v>0</v>
      </c>
      <c r="S326">
        <f>VLOOKUP(AA326,角色间职业划分!P:AP,17,FALSE)</f>
        <v>0</v>
      </c>
      <c r="T326">
        <f>VLOOKUP(AA326,角色间职业划分!P:AP,18,FALSE)</f>
        <v>0</v>
      </c>
      <c r="U326">
        <f>VLOOKUP(AA326,角色间职业划分!P:AP,27,FALSE)</f>
        <v>0</v>
      </c>
      <c r="V326">
        <f t="shared" ref="V326:V389" si="53">(AF326-AF$2)*100</f>
        <v>10.999999999999998</v>
      </c>
      <c r="W326">
        <f>VLOOKUP(AA326,角色间职业划分!P:Q,2,FALSE)</f>
        <v>21</v>
      </c>
      <c r="X326">
        <f t="shared" si="48"/>
        <v>19</v>
      </c>
      <c r="Y326">
        <f>INT(VLOOKUP(X326,角色属性总表!AG:AH,2,FALSE)*角色属性总表!$C$38)</f>
        <v>522</v>
      </c>
      <c r="AA326">
        <f t="shared" si="49"/>
        <v>4</v>
      </c>
      <c r="AB326">
        <f>VLOOKUP(X326,角色属性总表!AG:AI,2,FALSE)*VLOOKUP(角色等级属性!AA326,角色间职业划分!P:AG,13,FALSE)/角色间职业划分!$AB$9</f>
        <v>368.15657233536103</v>
      </c>
      <c r="AC326">
        <f>VLOOKUP(X326,角色属性总表!AG:AI,3,FALSE)*VLOOKUP(AA326,角色间职业划分!P:AG,8,FALSE)/角色间职业划分!$W$9</f>
        <v>1702.4450000000002</v>
      </c>
      <c r="AD326">
        <f>VLOOKUP(AA326,角色间职业划分!P:AP,26,FALSE)</f>
        <v>0.4</v>
      </c>
      <c r="AE326">
        <f>VLOOKUP(X326,角色属性总表!I:Q,3,FALSE)</f>
        <v>233.85599999999999</v>
      </c>
      <c r="AF326">
        <f>VLOOKUP(AA326,角色间职业划分!P:AP,11,FALSE)</f>
        <v>0.41</v>
      </c>
      <c r="AG326">
        <f t="shared" ref="AG326:AG389" si="54">((AF$2*X326*X326*180)/(SQRT(X326*100)-AF$2*X326))</f>
        <v>514.50303347977729</v>
      </c>
      <c r="AH326">
        <f t="shared" ref="AH326:AH389" si="55">D326*AH$2</f>
        <v>234</v>
      </c>
      <c r="AJ326">
        <f t="shared" ref="AJ326:AJ389" si="56">AG326-AH326</f>
        <v>280.50303347977729</v>
      </c>
      <c r="AK326">
        <v>322</v>
      </c>
    </row>
    <row r="327" spans="1:37" x14ac:dyDescent="0.15">
      <c r="A327">
        <v>323</v>
      </c>
      <c r="B327">
        <f>ROUND(VLOOKUP(X327,角色属性总表!AG:AI,2,FALSE)/角色属性总表!$C$34,0)</f>
        <v>77</v>
      </c>
      <c r="C327">
        <f>ROUND(VLOOKUP(X327,角色属性总表!Y:AE,3,FALSE)/J327,0)</f>
        <v>19</v>
      </c>
      <c r="D327">
        <f>ROUND(VLOOKUP(X327,角色属性总表!AG:AI,3,FALSE)/角色属性总表!$C$35,0)</f>
        <v>81</v>
      </c>
      <c r="E327">
        <f t="shared" si="50"/>
        <v>152</v>
      </c>
      <c r="F327">
        <f t="shared" si="51"/>
        <v>22</v>
      </c>
      <c r="G327">
        <f t="shared" si="52"/>
        <v>5</v>
      </c>
      <c r="H327">
        <v>0</v>
      </c>
      <c r="I327">
        <f t="shared" ref="I327:I390" si="57">I326</f>
        <v>3</v>
      </c>
      <c r="J327">
        <f>VLOOKUP(AA327,角色间职业划分!P:AP,20,FALSE)</f>
        <v>10</v>
      </c>
      <c r="K327">
        <f>IF(X327=500,100,VLOOKUP(AA327,角色间职业划分!P:AP,22,FALSE))</f>
        <v>120</v>
      </c>
      <c r="L327">
        <f>IF(X327=500,K327,VLOOKUP(AA327,角色间职业划分!P:AP,23,FALSE))</f>
        <v>60</v>
      </c>
      <c r="M327">
        <f>VLOOKUP(AA327,角色间职业划分!P:AP,24,FALSE)</f>
        <v>0</v>
      </c>
      <c r="N327">
        <f>VLOOKUP(AA327,角色间职业划分!P:AP,14)*100</f>
        <v>95</v>
      </c>
      <c r="O327">
        <f>VLOOKUP(AA327,角色间职业划分!P:Z,9,FALSE)</f>
        <v>0</v>
      </c>
      <c r="P327">
        <f>VLOOKUP(AA327,角色间职业划分!P:AP,10,FALSE)</f>
        <v>0</v>
      </c>
      <c r="Q327">
        <f>VLOOKUP(AA327,角色间职业划分!P:AP,15,FALSE)</f>
        <v>0</v>
      </c>
      <c r="R327">
        <f>VLOOKUP(AA327,角色间职业划分!P:AP,16,FALSE)</f>
        <v>0</v>
      </c>
      <c r="S327">
        <f>VLOOKUP(AA327,角色间职业划分!P:AP,17,FALSE)</f>
        <v>0</v>
      </c>
      <c r="T327">
        <f>VLOOKUP(AA327,角色间职业划分!P:AP,18,FALSE)</f>
        <v>0</v>
      </c>
      <c r="U327">
        <f>VLOOKUP(AA327,角色间职业划分!P:AP,27,FALSE)</f>
        <v>0</v>
      </c>
      <c r="V327">
        <f t="shared" si="53"/>
        <v>10.999999999999998</v>
      </c>
      <c r="W327">
        <f>VLOOKUP(AA327,角色间职业划分!P:Q,2,FALSE)</f>
        <v>21</v>
      </c>
      <c r="X327">
        <f t="shared" ref="X327:X390" si="58">IF(X326=100,500,IF(X326=500,1,X326+1))</f>
        <v>20</v>
      </c>
      <c r="Y327">
        <f>INT(VLOOKUP(X327,角色属性总表!AG:AH,2,FALSE)*角色属性总表!$C$38)</f>
        <v>540</v>
      </c>
      <c r="AA327">
        <f t="shared" ref="AA327:AA390" si="59">IF(X327=1,AA326+1,AA326)</f>
        <v>4</v>
      </c>
      <c r="AB327">
        <f>VLOOKUP(X327,角色属性总表!AG:AI,2,FALSE)*VLOOKUP(角色等级属性!AA327,角色间职业划分!P:AG,13,FALSE)/角色间职业划分!$AB$9</f>
        <v>380.8516265538218</v>
      </c>
      <c r="AC327">
        <f>VLOOKUP(X327,角色属性总表!AG:AI,3,FALSE)*VLOOKUP(AA327,角色间职业划分!P:AG,8,FALSE)/角色间职业划分!$W$9</f>
        <v>1761.15</v>
      </c>
      <c r="AD327">
        <f>VLOOKUP(AA327,角色间职业划分!P:AP,26,FALSE)</f>
        <v>0.4</v>
      </c>
      <c r="AE327">
        <f>VLOOKUP(X327,角色属性总表!I:Q,3,FALSE)</f>
        <v>241.92000000000002</v>
      </c>
      <c r="AF327">
        <f>VLOOKUP(AA327,角色间职业划分!P:AP,11,FALSE)</f>
        <v>0.41</v>
      </c>
      <c r="AG327">
        <f t="shared" si="54"/>
        <v>557.83165289201077</v>
      </c>
      <c r="AH327">
        <f t="shared" si="55"/>
        <v>243</v>
      </c>
      <c r="AJ327">
        <f t="shared" si="56"/>
        <v>314.83165289201077</v>
      </c>
      <c r="AK327">
        <v>323</v>
      </c>
    </row>
    <row r="328" spans="1:37" x14ac:dyDescent="0.15">
      <c r="A328">
        <v>324</v>
      </c>
      <c r="B328">
        <f>ROUND(VLOOKUP(X328,角色属性总表!AG:AI,2,FALSE)/角色属性总表!$C$34,0)</f>
        <v>80</v>
      </c>
      <c r="C328">
        <f>ROUND(VLOOKUP(X328,角色属性总表!Y:AE,3,FALSE)/J328,0)</f>
        <v>20</v>
      </c>
      <c r="D328">
        <f>ROUND(VLOOKUP(X328,角色属性总表!AG:AI,3,FALSE)/角色属性总表!$C$35,0)</f>
        <v>83</v>
      </c>
      <c r="E328">
        <f t="shared" si="50"/>
        <v>157</v>
      </c>
      <c r="F328">
        <f t="shared" si="51"/>
        <v>22</v>
      </c>
      <c r="G328">
        <f t="shared" si="52"/>
        <v>5</v>
      </c>
      <c r="H328">
        <v>0</v>
      </c>
      <c r="I328">
        <f t="shared" si="57"/>
        <v>3</v>
      </c>
      <c r="J328">
        <f>VLOOKUP(AA328,角色间职业划分!P:AP,20,FALSE)</f>
        <v>10</v>
      </c>
      <c r="K328">
        <f>IF(X328=500,100,VLOOKUP(AA328,角色间职业划分!P:AP,22,FALSE))</f>
        <v>120</v>
      </c>
      <c r="L328">
        <f>IF(X328=500,K328,VLOOKUP(AA328,角色间职业划分!P:AP,23,FALSE))</f>
        <v>60</v>
      </c>
      <c r="M328">
        <f>VLOOKUP(AA328,角色间职业划分!P:AP,24,FALSE)</f>
        <v>0</v>
      </c>
      <c r="N328">
        <f>VLOOKUP(AA328,角色间职业划分!P:AP,14)*100</f>
        <v>95</v>
      </c>
      <c r="O328">
        <f>VLOOKUP(AA328,角色间职业划分!P:Z,9,FALSE)</f>
        <v>0</v>
      </c>
      <c r="P328">
        <f>VLOOKUP(AA328,角色间职业划分!P:AP,10,FALSE)</f>
        <v>0</v>
      </c>
      <c r="Q328">
        <f>VLOOKUP(AA328,角色间职业划分!P:AP,15,FALSE)</f>
        <v>0</v>
      </c>
      <c r="R328">
        <f>VLOOKUP(AA328,角色间职业划分!P:AP,16,FALSE)</f>
        <v>0</v>
      </c>
      <c r="S328">
        <f>VLOOKUP(AA328,角色间职业划分!P:AP,17,FALSE)</f>
        <v>0</v>
      </c>
      <c r="T328">
        <f>VLOOKUP(AA328,角色间职业划分!P:AP,18,FALSE)</f>
        <v>0</v>
      </c>
      <c r="U328">
        <f>VLOOKUP(AA328,角色间职业划分!P:AP,27,FALSE)</f>
        <v>0</v>
      </c>
      <c r="V328">
        <f t="shared" si="53"/>
        <v>10.999999999999998</v>
      </c>
      <c r="W328">
        <f>VLOOKUP(AA328,角色间职业划分!P:Q,2,FALSE)</f>
        <v>21</v>
      </c>
      <c r="X328">
        <f t="shared" si="58"/>
        <v>21</v>
      </c>
      <c r="Y328">
        <f>INT(VLOOKUP(X328,角色属性总表!AG:AH,2,FALSE)*角色属性总表!$C$38)</f>
        <v>558</v>
      </c>
      <c r="AA328">
        <f t="shared" si="59"/>
        <v>4</v>
      </c>
      <c r="AB328">
        <f>VLOOKUP(X328,角色属性总表!AG:AI,2,FALSE)*VLOOKUP(角色等级属性!AA328,角色间职业划分!P:AG,13,FALSE)/角色间职业划分!$AB$9</f>
        <v>393.54668077228246</v>
      </c>
      <c r="AC328">
        <f>VLOOKUP(X328,角色属性总表!AG:AI,3,FALSE)*VLOOKUP(AA328,角色间职业划分!P:AG,8,FALSE)/角色间职业划分!$W$9</f>
        <v>1819.8550000000005</v>
      </c>
      <c r="AD328">
        <f>VLOOKUP(AA328,角色间职业划分!P:AP,26,FALSE)</f>
        <v>0.4</v>
      </c>
      <c r="AE328">
        <f>VLOOKUP(X328,角色属性总表!I:Q,3,FALSE)</f>
        <v>249.98400000000004</v>
      </c>
      <c r="AF328">
        <f>VLOOKUP(AA328,角色间职业划分!P:AP,11,FALSE)</f>
        <v>0.41</v>
      </c>
      <c r="AG328">
        <f t="shared" si="54"/>
        <v>602.49320538986058</v>
      </c>
      <c r="AH328">
        <f t="shared" si="55"/>
        <v>249</v>
      </c>
      <c r="AJ328">
        <f t="shared" si="56"/>
        <v>353.49320538986058</v>
      </c>
      <c r="AK328">
        <v>324</v>
      </c>
    </row>
    <row r="329" spans="1:37" x14ac:dyDescent="0.15">
      <c r="A329">
        <v>325</v>
      </c>
      <c r="B329">
        <f>ROUND(VLOOKUP(X329,角色属性总表!AG:AI,2,FALSE)/角色属性总表!$C$34,0)</f>
        <v>82</v>
      </c>
      <c r="C329">
        <f>ROUND(VLOOKUP(X329,角色属性总表!Y:AE,3,FALSE)/J329,0)</f>
        <v>21</v>
      </c>
      <c r="D329">
        <f>ROUND(VLOOKUP(X329,角色属性总表!AG:AI,3,FALSE)/角色属性总表!$C$35,0)</f>
        <v>86</v>
      </c>
      <c r="E329">
        <f t="shared" si="50"/>
        <v>162</v>
      </c>
      <c r="F329">
        <f t="shared" si="51"/>
        <v>22</v>
      </c>
      <c r="G329">
        <f t="shared" si="52"/>
        <v>5</v>
      </c>
      <c r="H329">
        <v>0</v>
      </c>
      <c r="I329">
        <f t="shared" si="57"/>
        <v>3</v>
      </c>
      <c r="J329">
        <f>VLOOKUP(AA329,角色间职业划分!P:AP,20,FALSE)</f>
        <v>10</v>
      </c>
      <c r="K329">
        <f>IF(X329=500,100,VLOOKUP(AA329,角色间职业划分!P:AP,22,FALSE))</f>
        <v>120</v>
      </c>
      <c r="L329">
        <f>IF(X329=500,K329,VLOOKUP(AA329,角色间职业划分!P:AP,23,FALSE))</f>
        <v>60</v>
      </c>
      <c r="M329">
        <f>VLOOKUP(AA329,角色间职业划分!P:AP,24,FALSE)</f>
        <v>0</v>
      </c>
      <c r="N329">
        <f>VLOOKUP(AA329,角色间职业划分!P:AP,14)*100</f>
        <v>95</v>
      </c>
      <c r="O329">
        <f>VLOOKUP(AA329,角色间职业划分!P:Z,9,FALSE)</f>
        <v>0</v>
      </c>
      <c r="P329">
        <f>VLOOKUP(AA329,角色间职业划分!P:AP,10,FALSE)</f>
        <v>0</v>
      </c>
      <c r="Q329">
        <f>VLOOKUP(AA329,角色间职业划分!P:AP,15,FALSE)</f>
        <v>0</v>
      </c>
      <c r="R329">
        <f>VLOOKUP(AA329,角色间职业划分!P:AP,16,FALSE)</f>
        <v>0</v>
      </c>
      <c r="S329">
        <f>VLOOKUP(AA329,角色间职业划分!P:AP,17,FALSE)</f>
        <v>0</v>
      </c>
      <c r="T329">
        <f>VLOOKUP(AA329,角色间职业划分!P:AP,18,FALSE)</f>
        <v>0</v>
      </c>
      <c r="U329">
        <f>VLOOKUP(AA329,角色间职业划分!P:AP,27,FALSE)</f>
        <v>0</v>
      </c>
      <c r="V329">
        <f t="shared" si="53"/>
        <v>10.999999999999998</v>
      </c>
      <c r="W329">
        <f>VLOOKUP(AA329,角色间职业划分!P:Q,2,FALSE)</f>
        <v>21</v>
      </c>
      <c r="X329">
        <f t="shared" si="58"/>
        <v>22</v>
      </c>
      <c r="Y329">
        <f>INT(VLOOKUP(X329,角色属性总表!AG:AH,2,FALSE)*角色属性总表!$C$38)</f>
        <v>576</v>
      </c>
      <c r="AA329">
        <f t="shared" si="59"/>
        <v>4</v>
      </c>
      <c r="AB329">
        <f>VLOOKUP(X329,角色属性总表!AG:AI,2,FALSE)*VLOOKUP(角色等级属性!AA329,角色间职业划分!P:AG,13,FALSE)/角色间职业划分!$AB$9</f>
        <v>406.24173499074323</v>
      </c>
      <c r="AC329">
        <f>VLOOKUP(X329,角色属性总表!AG:AI,3,FALSE)*VLOOKUP(AA329,角色间职业划分!P:AG,8,FALSE)/角色间职业划分!$W$9</f>
        <v>1878.5600000000004</v>
      </c>
      <c r="AD329">
        <f>VLOOKUP(AA329,角色间职业划分!P:AP,26,FALSE)</f>
        <v>0.4</v>
      </c>
      <c r="AE329">
        <f>VLOOKUP(X329,角色属性总表!I:Q,3,FALSE)</f>
        <v>258.048</v>
      </c>
      <c r="AF329">
        <f>VLOOKUP(AA329,角色间职业划分!P:AP,11,FALSE)</f>
        <v>0.41</v>
      </c>
      <c r="AG329">
        <f t="shared" si="54"/>
        <v>648.46908005205398</v>
      </c>
      <c r="AH329">
        <f t="shared" si="55"/>
        <v>258</v>
      </c>
      <c r="AJ329">
        <f t="shared" si="56"/>
        <v>390.46908005205398</v>
      </c>
      <c r="AK329">
        <v>325</v>
      </c>
    </row>
    <row r="330" spans="1:37" x14ac:dyDescent="0.15">
      <c r="A330">
        <v>326</v>
      </c>
      <c r="B330">
        <f>ROUND(VLOOKUP(X330,角色属性总表!AG:AI,2,FALSE)/角色属性总表!$C$34,0)</f>
        <v>85</v>
      </c>
      <c r="C330">
        <f>ROUND(VLOOKUP(X330,角色属性总表!Y:AE,3,FALSE)/J330,0)</f>
        <v>22</v>
      </c>
      <c r="D330">
        <f>ROUND(VLOOKUP(X330,角色属性总表!AG:AI,3,FALSE)/角色属性总表!$C$35,0)</f>
        <v>89</v>
      </c>
      <c r="E330">
        <f t="shared" si="50"/>
        <v>167</v>
      </c>
      <c r="F330">
        <f t="shared" si="51"/>
        <v>22</v>
      </c>
      <c r="G330">
        <f t="shared" si="52"/>
        <v>5</v>
      </c>
      <c r="H330">
        <v>0</v>
      </c>
      <c r="I330">
        <f t="shared" si="57"/>
        <v>3</v>
      </c>
      <c r="J330">
        <f>VLOOKUP(AA330,角色间职业划分!P:AP,20,FALSE)</f>
        <v>10</v>
      </c>
      <c r="K330">
        <f>IF(X330=500,100,VLOOKUP(AA330,角色间职业划分!P:AP,22,FALSE))</f>
        <v>120</v>
      </c>
      <c r="L330">
        <f>IF(X330=500,K330,VLOOKUP(AA330,角色间职业划分!P:AP,23,FALSE))</f>
        <v>60</v>
      </c>
      <c r="M330">
        <f>VLOOKUP(AA330,角色间职业划分!P:AP,24,FALSE)</f>
        <v>0</v>
      </c>
      <c r="N330">
        <f>VLOOKUP(AA330,角色间职业划分!P:AP,14)*100</f>
        <v>95</v>
      </c>
      <c r="O330">
        <f>VLOOKUP(AA330,角色间职业划分!P:Z,9,FALSE)</f>
        <v>0</v>
      </c>
      <c r="P330">
        <f>VLOOKUP(AA330,角色间职业划分!P:AP,10,FALSE)</f>
        <v>0</v>
      </c>
      <c r="Q330">
        <f>VLOOKUP(AA330,角色间职业划分!P:AP,15,FALSE)</f>
        <v>0</v>
      </c>
      <c r="R330">
        <f>VLOOKUP(AA330,角色间职业划分!P:AP,16,FALSE)</f>
        <v>0</v>
      </c>
      <c r="S330">
        <f>VLOOKUP(AA330,角色间职业划分!P:AP,17,FALSE)</f>
        <v>0</v>
      </c>
      <c r="T330">
        <f>VLOOKUP(AA330,角色间职业划分!P:AP,18,FALSE)</f>
        <v>0</v>
      </c>
      <c r="U330">
        <f>VLOOKUP(AA330,角色间职业划分!P:AP,27,FALSE)</f>
        <v>0</v>
      </c>
      <c r="V330">
        <f t="shared" si="53"/>
        <v>10.999999999999998</v>
      </c>
      <c r="W330">
        <f>VLOOKUP(AA330,角色间职业划分!P:Q,2,FALSE)</f>
        <v>21</v>
      </c>
      <c r="X330">
        <f t="shared" si="58"/>
        <v>23</v>
      </c>
      <c r="Y330">
        <f>INT(VLOOKUP(X330,角色属性总表!AG:AH,2,FALSE)*角色属性总表!$C$38)</f>
        <v>594</v>
      </c>
      <c r="AA330">
        <f t="shared" si="59"/>
        <v>4</v>
      </c>
      <c r="AB330">
        <f>VLOOKUP(X330,角色属性总表!AG:AI,2,FALSE)*VLOOKUP(角色等级属性!AA330,角色间职业划分!P:AG,13,FALSE)/角色间职业划分!$AB$9</f>
        <v>418.93678920920399</v>
      </c>
      <c r="AC330">
        <f>VLOOKUP(X330,角色属性总表!AG:AI,3,FALSE)*VLOOKUP(AA330,角色间职业划分!P:AG,8,FALSE)/角色间职业划分!$W$9</f>
        <v>1937.2650000000001</v>
      </c>
      <c r="AD330">
        <f>VLOOKUP(AA330,角色间职业划分!P:AP,26,FALSE)</f>
        <v>0.4</v>
      </c>
      <c r="AE330">
        <f>VLOOKUP(X330,角色属性总表!I:Q,3,FALSE)</f>
        <v>266.11199999999997</v>
      </c>
      <c r="AF330">
        <f>VLOOKUP(AA330,角色间职业划分!P:AP,11,FALSE)</f>
        <v>0.41</v>
      </c>
      <c r="AG330">
        <f t="shared" si="54"/>
        <v>695.7421374404571</v>
      </c>
      <c r="AH330">
        <f t="shared" si="55"/>
        <v>267</v>
      </c>
      <c r="AJ330">
        <f t="shared" si="56"/>
        <v>428.7421374404571</v>
      </c>
      <c r="AK330">
        <v>326</v>
      </c>
    </row>
    <row r="331" spans="1:37" x14ac:dyDescent="0.15">
      <c r="A331">
        <v>327</v>
      </c>
      <c r="B331">
        <f>ROUND(VLOOKUP(X331,角色属性总表!AG:AI,2,FALSE)/角色属性总表!$C$34,0)</f>
        <v>87</v>
      </c>
      <c r="C331">
        <f>ROUND(VLOOKUP(X331,角色属性总表!Y:AE,3,FALSE)/J331,0)</f>
        <v>23</v>
      </c>
      <c r="D331">
        <f>ROUND(VLOOKUP(X331,角色属性总表!AG:AI,3,FALSE)/角色属性总表!$C$35,0)</f>
        <v>91</v>
      </c>
      <c r="E331">
        <f t="shared" si="50"/>
        <v>172</v>
      </c>
      <c r="F331">
        <f t="shared" si="51"/>
        <v>22</v>
      </c>
      <c r="G331">
        <f t="shared" si="52"/>
        <v>5</v>
      </c>
      <c r="H331">
        <v>0</v>
      </c>
      <c r="I331">
        <f t="shared" si="57"/>
        <v>3</v>
      </c>
      <c r="J331">
        <f>VLOOKUP(AA331,角色间职业划分!P:AP,20,FALSE)</f>
        <v>10</v>
      </c>
      <c r="K331">
        <f>IF(X331=500,100,VLOOKUP(AA331,角色间职业划分!P:AP,22,FALSE))</f>
        <v>120</v>
      </c>
      <c r="L331">
        <f>IF(X331=500,K331,VLOOKUP(AA331,角色间职业划分!P:AP,23,FALSE))</f>
        <v>60</v>
      </c>
      <c r="M331">
        <f>VLOOKUP(AA331,角色间职业划分!P:AP,24,FALSE)</f>
        <v>0</v>
      </c>
      <c r="N331">
        <f>VLOOKUP(AA331,角色间职业划分!P:AP,14)*100</f>
        <v>95</v>
      </c>
      <c r="O331">
        <f>VLOOKUP(AA331,角色间职业划分!P:Z,9,FALSE)</f>
        <v>0</v>
      </c>
      <c r="P331">
        <f>VLOOKUP(AA331,角色间职业划分!P:AP,10,FALSE)</f>
        <v>0</v>
      </c>
      <c r="Q331">
        <f>VLOOKUP(AA331,角色间职业划分!P:AP,15,FALSE)</f>
        <v>0</v>
      </c>
      <c r="R331">
        <f>VLOOKUP(AA331,角色间职业划分!P:AP,16,FALSE)</f>
        <v>0</v>
      </c>
      <c r="S331">
        <f>VLOOKUP(AA331,角色间职业划分!P:AP,17,FALSE)</f>
        <v>0</v>
      </c>
      <c r="T331">
        <f>VLOOKUP(AA331,角色间职业划分!P:AP,18,FALSE)</f>
        <v>0</v>
      </c>
      <c r="U331">
        <f>VLOOKUP(AA331,角色间职业划分!P:AP,27,FALSE)</f>
        <v>0</v>
      </c>
      <c r="V331">
        <f t="shared" si="53"/>
        <v>10.999999999999998</v>
      </c>
      <c r="W331">
        <f>VLOOKUP(AA331,角色间职业划分!P:Q,2,FALSE)</f>
        <v>21</v>
      </c>
      <c r="X331">
        <f t="shared" si="58"/>
        <v>24</v>
      </c>
      <c r="Y331">
        <f>INT(VLOOKUP(X331,角色属性总表!AG:AH,2,FALSE)*角色属性总表!$C$38)</f>
        <v>612</v>
      </c>
      <c r="AA331">
        <f t="shared" si="59"/>
        <v>4</v>
      </c>
      <c r="AB331">
        <f>VLOOKUP(X331,角色属性总表!AG:AI,2,FALSE)*VLOOKUP(角色等级属性!AA331,角色间职业划分!P:AG,13,FALSE)/角色间职业划分!$AB$9</f>
        <v>431.63184342766471</v>
      </c>
      <c r="AC331">
        <f>VLOOKUP(X331,角色属性总表!AG:AI,3,FALSE)*VLOOKUP(AA331,角色间职业划分!P:AG,8,FALSE)/角色间职业划分!$W$9</f>
        <v>1995.97</v>
      </c>
      <c r="AD331">
        <f>VLOOKUP(AA331,角色间职业划分!P:AP,26,FALSE)</f>
        <v>0.4</v>
      </c>
      <c r="AE331">
        <f>VLOOKUP(X331,角色属性总表!I:Q,3,FALSE)</f>
        <v>274.17599999999999</v>
      </c>
      <c r="AF331">
        <f>VLOOKUP(AA331,角色间职业划分!P:AP,11,FALSE)</f>
        <v>0.41</v>
      </c>
      <c r="AG331">
        <f t="shared" si="54"/>
        <v>744.2965467389613</v>
      </c>
      <c r="AH331">
        <f t="shared" si="55"/>
        <v>273</v>
      </c>
      <c r="AJ331">
        <f t="shared" si="56"/>
        <v>471.2965467389613</v>
      </c>
      <c r="AK331">
        <v>327</v>
      </c>
    </row>
    <row r="332" spans="1:37" x14ac:dyDescent="0.15">
      <c r="A332">
        <v>328</v>
      </c>
      <c r="B332">
        <f>ROUND(VLOOKUP(X332,角色属性总表!AG:AI,2,FALSE)/角色属性总表!$C$34,0)</f>
        <v>90</v>
      </c>
      <c r="C332">
        <f>ROUND(VLOOKUP(X332,角色属性总表!Y:AE,3,FALSE)/J332,0)</f>
        <v>24</v>
      </c>
      <c r="D332">
        <f>ROUND(VLOOKUP(X332,角色属性总表!AG:AI,3,FALSE)/角色属性总表!$C$35,0)</f>
        <v>94</v>
      </c>
      <c r="E332">
        <f t="shared" si="50"/>
        <v>177</v>
      </c>
      <c r="F332">
        <f t="shared" si="51"/>
        <v>22</v>
      </c>
      <c r="G332">
        <f t="shared" si="52"/>
        <v>5</v>
      </c>
      <c r="H332">
        <v>0</v>
      </c>
      <c r="I332">
        <f t="shared" si="57"/>
        <v>3</v>
      </c>
      <c r="J332">
        <f>VLOOKUP(AA332,角色间职业划分!P:AP,20,FALSE)</f>
        <v>10</v>
      </c>
      <c r="K332">
        <f>IF(X332=500,100,VLOOKUP(AA332,角色间职业划分!P:AP,22,FALSE))</f>
        <v>120</v>
      </c>
      <c r="L332">
        <f>IF(X332=500,K332,VLOOKUP(AA332,角色间职业划分!P:AP,23,FALSE))</f>
        <v>60</v>
      </c>
      <c r="M332">
        <f>VLOOKUP(AA332,角色间职业划分!P:AP,24,FALSE)</f>
        <v>0</v>
      </c>
      <c r="N332">
        <f>VLOOKUP(AA332,角色间职业划分!P:AP,14)*100</f>
        <v>95</v>
      </c>
      <c r="O332">
        <f>VLOOKUP(AA332,角色间职业划分!P:Z,9,FALSE)</f>
        <v>0</v>
      </c>
      <c r="P332">
        <f>VLOOKUP(AA332,角色间职业划分!P:AP,10,FALSE)</f>
        <v>0</v>
      </c>
      <c r="Q332">
        <f>VLOOKUP(AA332,角色间职业划分!P:AP,15,FALSE)</f>
        <v>0</v>
      </c>
      <c r="R332">
        <f>VLOOKUP(AA332,角色间职业划分!P:AP,16,FALSE)</f>
        <v>0</v>
      </c>
      <c r="S332">
        <f>VLOOKUP(AA332,角色间职业划分!P:AP,17,FALSE)</f>
        <v>0</v>
      </c>
      <c r="T332">
        <f>VLOOKUP(AA332,角色间职业划分!P:AP,18,FALSE)</f>
        <v>0</v>
      </c>
      <c r="U332">
        <f>VLOOKUP(AA332,角色间职业划分!P:AP,27,FALSE)</f>
        <v>0</v>
      </c>
      <c r="V332">
        <f t="shared" si="53"/>
        <v>10.999999999999998</v>
      </c>
      <c r="W332">
        <f>VLOOKUP(AA332,角色间职业划分!P:Q,2,FALSE)</f>
        <v>21</v>
      </c>
      <c r="X332">
        <f t="shared" si="58"/>
        <v>25</v>
      </c>
      <c r="Y332">
        <f>INT(VLOOKUP(X332,角色属性总表!AG:AH,2,FALSE)*角色属性总表!$C$38)</f>
        <v>630</v>
      </c>
      <c r="AA332">
        <f t="shared" si="59"/>
        <v>4</v>
      </c>
      <c r="AB332">
        <f>VLOOKUP(X332,角色属性总表!AG:AI,2,FALSE)*VLOOKUP(角色等级属性!AA332,角色间职业划分!P:AG,13,FALSE)/角色间职业划分!$AB$9</f>
        <v>444.32689764612536</v>
      </c>
      <c r="AC332">
        <f>VLOOKUP(X332,角色属性总表!AG:AI,3,FALSE)*VLOOKUP(AA332,角色间职业划分!P:AG,8,FALSE)/角色间职业划分!$W$9</f>
        <v>2054.6750000000002</v>
      </c>
      <c r="AD332">
        <f>VLOOKUP(AA332,角色间职业划分!P:AP,26,FALSE)</f>
        <v>0.4</v>
      </c>
      <c r="AE332">
        <f>VLOOKUP(X332,角色属性总表!I:Q,3,FALSE)</f>
        <v>282.24</v>
      </c>
      <c r="AF332">
        <f>VLOOKUP(AA332,角色间职业划分!P:AP,11,FALSE)</f>
        <v>0.41</v>
      </c>
      <c r="AG332">
        <f t="shared" si="54"/>
        <v>794.11764705882354</v>
      </c>
      <c r="AH332">
        <f t="shared" si="55"/>
        <v>282</v>
      </c>
      <c r="AJ332">
        <f t="shared" si="56"/>
        <v>512.11764705882354</v>
      </c>
      <c r="AK332">
        <v>328</v>
      </c>
    </row>
    <row r="333" spans="1:37" x14ac:dyDescent="0.15">
      <c r="A333">
        <v>329</v>
      </c>
      <c r="B333">
        <f>ROUND(VLOOKUP(X333,角色属性总表!AG:AI,2,FALSE)/角色属性总表!$C$34,0)</f>
        <v>93</v>
      </c>
      <c r="C333">
        <f>ROUND(VLOOKUP(X333,角色属性总表!Y:AE,3,FALSE)/J333,0)</f>
        <v>25</v>
      </c>
      <c r="D333">
        <f>ROUND(VLOOKUP(X333,角色属性总表!AG:AI,3,FALSE)/角色属性总表!$C$35,0)</f>
        <v>97</v>
      </c>
      <c r="E333">
        <f t="shared" si="50"/>
        <v>182</v>
      </c>
      <c r="F333">
        <f t="shared" si="51"/>
        <v>22</v>
      </c>
      <c r="G333">
        <f t="shared" si="52"/>
        <v>5</v>
      </c>
      <c r="H333">
        <v>0</v>
      </c>
      <c r="I333">
        <f t="shared" si="57"/>
        <v>3</v>
      </c>
      <c r="J333">
        <f>VLOOKUP(AA333,角色间职业划分!P:AP,20,FALSE)</f>
        <v>10</v>
      </c>
      <c r="K333">
        <f>IF(X333=500,100,VLOOKUP(AA333,角色间职业划分!P:AP,22,FALSE))</f>
        <v>120</v>
      </c>
      <c r="L333">
        <f>IF(X333=500,K333,VLOOKUP(AA333,角色间职业划分!P:AP,23,FALSE))</f>
        <v>60</v>
      </c>
      <c r="M333">
        <f>VLOOKUP(AA333,角色间职业划分!P:AP,24,FALSE)</f>
        <v>0</v>
      </c>
      <c r="N333">
        <f>VLOOKUP(AA333,角色间职业划分!P:AP,14)*100</f>
        <v>95</v>
      </c>
      <c r="O333">
        <f>VLOOKUP(AA333,角色间职业划分!P:Z,9,FALSE)</f>
        <v>0</v>
      </c>
      <c r="P333">
        <f>VLOOKUP(AA333,角色间职业划分!P:AP,10,FALSE)</f>
        <v>0</v>
      </c>
      <c r="Q333">
        <f>VLOOKUP(AA333,角色间职业划分!P:AP,15,FALSE)</f>
        <v>0</v>
      </c>
      <c r="R333">
        <f>VLOOKUP(AA333,角色间职业划分!P:AP,16,FALSE)</f>
        <v>0</v>
      </c>
      <c r="S333">
        <f>VLOOKUP(AA333,角色间职业划分!P:AP,17,FALSE)</f>
        <v>0</v>
      </c>
      <c r="T333">
        <f>VLOOKUP(AA333,角色间职业划分!P:AP,18,FALSE)</f>
        <v>0</v>
      </c>
      <c r="U333">
        <f>VLOOKUP(AA333,角色间职业划分!P:AP,27,FALSE)</f>
        <v>0</v>
      </c>
      <c r="V333">
        <f t="shared" si="53"/>
        <v>10.999999999999998</v>
      </c>
      <c r="W333">
        <f>VLOOKUP(AA333,角色间职业划分!P:Q,2,FALSE)</f>
        <v>21</v>
      </c>
      <c r="X333">
        <f t="shared" si="58"/>
        <v>26</v>
      </c>
      <c r="Y333">
        <f>INT(VLOOKUP(X333,角色属性总表!AG:AH,2,FALSE)*角色属性总表!$C$38)</f>
        <v>648</v>
      </c>
      <c r="AA333">
        <f t="shared" si="59"/>
        <v>4</v>
      </c>
      <c r="AB333">
        <f>VLOOKUP(X333,角色属性总表!AG:AI,2,FALSE)*VLOOKUP(角色等级属性!AA333,角色间职业划分!P:AG,13,FALSE)/角色间职业划分!$AB$9</f>
        <v>457.02195186458613</v>
      </c>
      <c r="AC333">
        <f>VLOOKUP(X333,角色属性总表!AG:AI,3,FALSE)*VLOOKUP(AA333,角色间职业划分!P:AG,8,FALSE)/角色间职业划分!$W$9</f>
        <v>2113.3800000000006</v>
      </c>
      <c r="AD333">
        <f>VLOOKUP(AA333,角色间职业划分!P:AP,26,FALSE)</f>
        <v>0.4</v>
      </c>
      <c r="AE333">
        <f>VLOOKUP(X333,角色属性总表!I:Q,3,FALSE)</f>
        <v>290.30400000000003</v>
      </c>
      <c r="AF333">
        <f>VLOOKUP(AA333,角色间职业划分!P:AP,11,FALSE)</f>
        <v>0.41</v>
      </c>
      <c r="AG333">
        <f t="shared" si="54"/>
        <v>845.19182849521496</v>
      </c>
      <c r="AH333">
        <f t="shared" si="55"/>
        <v>291</v>
      </c>
      <c r="AJ333">
        <f t="shared" si="56"/>
        <v>554.19182849521496</v>
      </c>
      <c r="AK333">
        <v>329</v>
      </c>
    </row>
    <row r="334" spans="1:37" x14ac:dyDescent="0.15">
      <c r="A334">
        <v>330</v>
      </c>
      <c r="B334">
        <f>ROUND(VLOOKUP(X334,角色属性总表!AG:AI,2,FALSE)/角色属性总表!$C$34,0)</f>
        <v>95</v>
      </c>
      <c r="C334">
        <f>ROUND(VLOOKUP(X334,角色属性总表!Y:AE,3,FALSE)/J334,0)</f>
        <v>26</v>
      </c>
      <c r="D334">
        <f>ROUND(VLOOKUP(X334,角色属性总表!AG:AI,3,FALSE)/角色属性总表!$C$35,0)</f>
        <v>99</v>
      </c>
      <c r="E334">
        <f t="shared" si="50"/>
        <v>187</v>
      </c>
      <c r="F334">
        <f t="shared" si="51"/>
        <v>22</v>
      </c>
      <c r="G334">
        <f t="shared" si="52"/>
        <v>5</v>
      </c>
      <c r="H334">
        <v>0</v>
      </c>
      <c r="I334">
        <f t="shared" si="57"/>
        <v>3</v>
      </c>
      <c r="J334">
        <f>VLOOKUP(AA334,角色间职业划分!P:AP,20,FALSE)</f>
        <v>10</v>
      </c>
      <c r="K334">
        <f>IF(X334=500,100,VLOOKUP(AA334,角色间职业划分!P:AP,22,FALSE))</f>
        <v>120</v>
      </c>
      <c r="L334">
        <f>IF(X334=500,K334,VLOOKUP(AA334,角色间职业划分!P:AP,23,FALSE))</f>
        <v>60</v>
      </c>
      <c r="M334">
        <f>VLOOKUP(AA334,角色间职业划分!P:AP,24,FALSE)</f>
        <v>0</v>
      </c>
      <c r="N334">
        <f>VLOOKUP(AA334,角色间职业划分!P:AP,14)*100</f>
        <v>95</v>
      </c>
      <c r="O334">
        <f>VLOOKUP(AA334,角色间职业划分!P:Z,9,FALSE)</f>
        <v>0</v>
      </c>
      <c r="P334">
        <f>VLOOKUP(AA334,角色间职业划分!P:AP,10,FALSE)</f>
        <v>0</v>
      </c>
      <c r="Q334">
        <f>VLOOKUP(AA334,角色间职业划分!P:AP,15,FALSE)</f>
        <v>0</v>
      </c>
      <c r="R334">
        <f>VLOOKUP(AA334,角色间职业划分!P:AP,16,FALSE)</f>
        <v>0</v>
      </c>
      <c r="S334">
        <f>VLOOKUP(AA334,角色间职业划分!P:AP,17,FALSE)</f>
        <v>0</v>
      </c>
      <c r="T334">
        <f>VLOOKUP(AA334,角色间职业划分!P:AP,18,FALSE)</f>
        <v>0</v>
      </c>
      <c r="U334">
        <f>VLOOKUP(AA334,角色间职业划分!P:AP,27,FALSE)</f>
        <v>0</v>
      </c>
      <c r="V334">
        <f t="shared" si="53"/>
        <v>10.999999999999998</v>
      </c>
      <c r="W334">
        <f>VLOOKUP(AA334,角色间职业划分!P:Q,2,FALSE)</f>
        <v>21</v>
      </c>
      <c r="X334">
        <f t="shared" si="58"/>
        <v>27</v>
      </c>
      <c r="Y334">
        <f>INT(VLOOKUP(X334,角色属性总表!AG:AH,2,FALSE)*角色属性总表!$C$38)</f>
        <v>666</v>
      </c>
      <c r="AA334">
        <f t="shared" si="59"/>
        <v>4</v>
      </c>
      <c r="AB334">
        <f>VLOOKUP(X334,角色属性总表!AG:AI,2,FALSE)*VLOOKUP(角色等级属性!AA334,角色间职业划分!P:AG,13,FALSE)/角色间职业划分!$AB$9</f>
        <v>469.7170060830469</v>
      </c>
      <c r="AC334">
        <f>VLOOKUP(X334,角色属性总表!AG:AI,3,FALSE)*VLOOKUP(AA334,角色间职业划分!P:AG,8,FALSE)/角色间职业划分!$W$9</f>
        <v>2172.085</v>
      </c>
      <c r="AD334">
        <f>VLOOKUP(AA334,角色间职业划分!P:AP,26,FALSE)</f>
        <v>0.4</v>
      </c>
      <c r="AE334">
        <f>VLOOKUP(X334,角色属性总表!I:Q,3,FALSE)</f>
        <v>298.36799999999999</v>
      </c>
      <c r="AF334">
        <f>VLOOKUP(AA334,角色间职业划分!P:AP,11,FALSE)</f>
        <v>0.41</v>
      </c>
      <c r="AG334">
        <f t="shared" si="54"/>
        <v>897.50642946666699</v>
      </c>
      <c r="AH334">
        <f t="shared" si="55"/>
        <v>297</v>
      </c>
      <c r="AJ334">
        <f t="shared" si="56"/>
        <v>600.50642946666699</v>
      </c>
      <c r="AK334">
        <v>330</v>
      </c>
    </row>
    <row r="335" spans="1:37" x14ac:dyDescent="0.15">
      <c r="A335">
        <v>331</v>
      </c>
      <c r="B335">
        <f>ROUND(VLOOKUP(X335,角色属性总表!AG:AI,2,FALSE)/角色属性总表!$C$34,0)</f>
        <v>98</v>
      </c>
      <c r="C335">
        <f>ROUND(VLOOKUP(X335,角色属性总表!Y:AE,3,FALSE)/J335,0)</f>
        <v>27</v>
      </c>
      <c r="D335">
        <f>ROUND(VLOOKUP(X335,角色属性总表!AG:AI,3,FALSE)/角色属性总表!$C$35,0)</f>
        <v>102</v>
      </c>
      <c r="E335">
        <f t="shared" si="50"/>
        <v>192</v>
      </c>
      <c r="F335">
        <f t="shared" si="51"/>
        <v>22</v>
      </c>
      <c r="G335">
        <f t="shared" si="52"/>
        <v>5</v>
      </c>
      <c r="H335">
        <v>0</v>
      </c>
      <c r="I335">
        <f t="shared" si="57"/>
        <v>3</v>
      </c>
      <c r="J335">
        <f>VLOOKUP(AA335,角色间职业划分!P:AP,20,FALSE)</f>
        <v>10</v>
      </c>
      <c r="K335">
        <f>IF(X335=500,100,VLOOKUP(AA335,角色间职业划分!P:AP,22,FALSE))</f>
        <v>120</v>
      </c>
      <c r="L335">
        <f>IF(X335=500,K335,VLOOKUP(AA335,角色间职业划分!P:AP,23,FALSE))</f>
        <v>60</v>
      </c>
      <c r="M335">
        <f>VLOOKUP(AA335,角色间职业划分!P:AP,24,FALSE)</f>
        <v>0</v>
      </c>
      <c r="N335">
        <f>VLOOKUP(AA335,角色间职业划分!P:AP,14)*100</f>
        <v>95</v>
      </c>
      <c r="O335">
        <f>VLOOKUP(AA335,角色间职业划分!P:Z,9,FALSE)</f>
        <v>0</v>
      </c>
      <c r="P335">
        <f>VLOOKUP(AA335,角色间职业划分!P:AP,10,FALSE)</f>
        <v>0</v>
      </c>
      <c r="Q335">
        <f>VLOOKUP(AA335,角色间职业划分!P:AP,15,FALSE)</f>
        <v>0</v>
      </c>
      <c r="R335">
        <f>VLOOKUP(AA335,角色间职业划分!P:AP,16,FALSE)</f>
        <v>0</v>
      </c>
      <c r="S335">
        <f>VLOOKUP(AA335,角色间职业划分!P:AP,17,FALSE)</f>
        <v>0</v>
      </c>
      <c r="T335">
        <f>VLOOKUP(AA335,角色间职业划分!P:AP,18,FALSE)</f>
        <v>0</v>
      </c>
      <c r="U335">
        <f>VLOOKUP(AA335,角色间职业划分!P:AP,27,FALSE)</f>
        <v>0</v>
      </c>
      <c r="V335">
        <f t="shared" si="53"/>
        <v>10.999999999999998</v>
      </c>
      <c r="W335">
        <f>VLOOKUP(AA335,角色间职业划分!P:Q,2,FALSE)</f>
        <v>21</v>
      </c>
      <c r="X335">
        <f t="shared" si="58"/>
        <v>28</v>
      </c>
      <c r="Y335">
        <f>INT(VLOOKUP(X335,角色属性总表!AG:AH,2,FALSE)*角色属性总表!$C$38)</f>
        <v>684</v>
      </c>
      <c r="AA335">
        <f t="shared" si="59"/>
        <v>4</v>
      </c>
      <c r="AB335">
        <f>VLOOKUP(X335,角色属性总表!AG:AI,2,FALSE)*VLOOKUP(角色等级属性!AA335,角色间职业划分!P:AG,13,FALSE)/角色间职业划分!$AB$9</f>
        <v>482.41206030150755</v>
      </c>
      <c r="AC335">
        <f>VLOOKUP(X335,角色属性总表!AG:AI,3,FALSE)*VLOOKUP(AA335,角色间职业划分!P:AG,8,FALSE)/角色间职业划分!$W$9</f>
        <v>2230.79</v>
      </c>
      <c r="AD335">
        <f>VLOOKUP(AA335,角色间职业划分!P:AP,26,FALSE)</f>
        <v>0.4</v>
      </c>
      <c r="AE335">
        <f>VLOOKUP(X335,角色属性总表!I:Q,3,FALSE)</f>
        <v>306.43199999999996</v>
      </c>
      <c r="AF335">
        <f>VLOOKUP(AA335,角色间职业划分!P:AP,11,FALSE)</f>
        <v>0.41</v>
      </c>
      <c r="AG335">
        <f t="shared" si="54"/>
        <v>951.04964758507606</v>
      </c>
      <c r="AH335">
        <f t="shared" si="55"/>
        <v>306</v>
      </c>
      <c r="AJ335">
        <f t="shared" si="56"/>
        <v>645.04964758507606</v>
      </c>
      <c r="AK335">
        <v>331</v>
      </c>
    </row>
    <row r="336" spans="1:37" x14ac:dyDescent="0.15">
      <c r="A336">
        <v>332</v>
      </c>
      <c r="B336">
        <f>ROUND(VLOOKUP(X336,角色属性总表!AG:AI,2,FALSE)/角色属性总表!$C$34,0)</f>
        <v>100</v>
      </c>
      <c r="C336">
        <f>ROUND(VLOOKUP(X336,角色属性总表!Y:AE,3,FALSE)/J336,0)</f>
        <v>28</v>
      </c>
      <c r="D336">
        <f>ROUND(VLOOKUP(X336,角色属性总表!AG:AI,3,FALSE)/角色属性总表!$C$35,0)</f>
        <v>105</v>
      </c>
      <c r="E336">
        <f t="shared" si="50"/>
        <v>198</v>
      </c>
      <c r="F336">
        <f t="shared" si="51"/>
        <v>22</v>
      </c>
      <c r="G336">
        <f t="shared" si="52"/>
        <v>5</v>
      </c>
      <c r="H336">
        <v>0</v>
      </c>
      <c r="I336">
        <f t="shared" si="57"/>
        <v>3</v>
      </c>
      <c r="J336">
        <f>VLOOKUP(AA336,角色间职业划分!P:AP,20,FALSE)</f>
        <v>10</v>
      </c>
      <c r="K336">
        <f>IF(X336=500,100,VLOOKUP(AA336,角色间职业划分!P:AP,22,FALSE))</f>
        <v>120</v>
      </c>
      <c r="L336">
        <f>IF(X336=500,K336,VLOOKUP(AA336,角色间职业划分!P:AP,23,FALSE))</f>
        <v>60</v>
      </c>
      <c r="M336">
        <f>VLOOKUP(AA336,角色间职业划分!P:AP,24,FALSE)</f>
        <v>0</v>
      </c>
      <c r="N336">
        <f>VLOOKUP(AA336,角色间职业划分!P:AP,14)*100</f>
        <v>95</v>
      </c>
      <c r="O336">
        <f>VLOOKUP(AA336,角色间职业划分!P:Z,9,FALSE)</f>
        <v>0</v>
      </c>
      <c r="P336">
        <f>VLOOKUP(AA336,角色间职业划分!P:AP,10,FALSE)</f>
        <v>0</v>
      </c>
      <c r="Q336">
        <f>VLOOKUP(AA336,角色间职业划分!P:AP,15,FALSE)</f>
        <v>0</v>
      </c>
      <c r="R336">
        <f>VLOOKUP(AA336,角色间职业划分!P:AP,16,FALSE)</f>
        <v>0</v>
      </c>
      <c r="S336">
        <f>VLOOKUP(AA336,角色间职业划分!P:AP,17,FALSE)</f>
        <v>0</v>
      </c>
      <c r="T336">
        <f>VLOOKUP(AA336,角色间职业划分!P:AP,18,FALSE)</f>
        <v>0</v>
      </c>
      <c r="U336">
        <f>VLOOKUP(AA336,角色间职业划分!P:AP,27,FALSE)</f>
        <v>0</v>
      </c>
      <c r="V336">
        <f t="shared" si="53"/>
        <v>10.999999999999998</v>
      </c>
      <c r="W336">
        <f>VLOOKUP(AA336,角色间职业划分!P:Q,2,FALSE)</f>
        <v>21</v>
      </c>
      <c r="X336">
        <f t="shared" si="58"/>
        <v>29</v>
      </c>
      <c r="Y336">
        <f>INT(VLOOKUP(X336,角色属性总表!AG:AH,2,FALSE)*角色属性总表!$C$38)</f>
        <v>702</v>
      </c>
      <c r="AA336">
        <f t="shared" si="59"/>
        <v>4</v>
      </c>
      <c r="AB336">
        <f>VLOOKUP(X336,角色属性总表!AG:AI,2,FALSE)*VLOOKUP(角色等级属性!AA336,角色间职业划分!P:AG,13,FALSE)/角色间职业划分!$AB$9</f>
        <v>495.10711451996832</v>
      </c>
      <c r="AC336">
        <f>VLOOKUP(X336,角色属性总表!AG:AI,3,FALSE)*VLOOKUP(AA336,角色间职业划分!P:AG,8,FALSE)/角色间职业划分!$W$9</f>
        <v>2289.4950000000003</v>
      </c>
      <c r="AD336">
        <f>VLOOKUP(AA336,角色间职业划分!P:AP,26,FALSE)</f>
        <v>0.4</v>
      </c>
      <c r="AE336">
        <f>VLOOKUP(X336,角色属性总表!I:Q,3,FALSE)</f>
        <v>314.49599999999998</v>
      </c>
      <c r="AF336">
        <f>VLOOKUP(AA336,角色间职业划分!P:AP,11,FALSE)</f>
        <v>0.41</v>
      </c>
      <c r="AG336">
        <f t="shared" si="54"/>
        <v>1005.8104618515899</v>
      </c>
      <c r="AH336">
        <f t="shared" si="55"/>
        <v>315</v>
      </c>
      <c r="AJ336">
        <f t="shared" si="56"/>
        <v>690.81046185158993</v>
      </c>
      <c r="AK336">
        <v>332</v>
      </c>
    </row>
    <row r="337" spans="1:37" x14ac:dyDescent="0.15">
      <c r="A337">
        <v>333</v>
      </c>
      <c r="B337">
        <f>ROUND(VLOOKUP(X337,角色属性总表!AG:AI,2,FALSE)/角色属性总表!$C$34,0)</f>
        <v>103</v>
      </c>
      <c r="C337">
        <f>ROUND(VLOOKUP(X337,角色属性总表!Y:AE,3,FALSE)/J337,0)</f>
        <v>30</v>
      </c>
      <c r="D337">
        <f>ROUND(VLOOKUP(X337,角色属性总表!AG:AI,3,FALSE)/角色属性总表!$C$35,0)</f>
        <v>108</v>
      </c>
      <c r="E337">
        <f t="shared" si="50"/>
        <v>203</v>
      </c>
      <c r="F337">
        <f t="shared" si="51"/>
        <v>22</v>
      </c>
      <c r="G337">
        <f t="shared" si="52"/>
        <v>5</v>
      </c>
      <c r="H337">
        <v>0</v>
      </c>
      <c r="I337">
        <f t="shared" si="57"/>
        <v>3</v>
      </c>
      <c r="J337">
        <f>VLOOKUP(AA337,角色间职业划分!P:AP,20,FALSE)</f>
        <v>10</v>
      </c>
      <c r="K337">
        <f>IF(X337=500,100,VLOOKUP(AA337,角色间职业划分!P:AP,22,FALSE))</f>
        <v>120</v>
      </c>
      <c r="L337">
        <f>IF(X337=500,K337,VLOOKUP(AA337,角色间职业划分!P:AP,23,FALSE))</f>
        <v>60</v>
      </c>
      <c r="M337">
        <f>VLOOKUP(AA337,角色间职业划分!P:AP,24,FALSE)</f>
        <v>0</v>
      </c>
      <c r="N337">
        <f>VLOOKUP(AA337,角色间职业划分!P:AP,14)*100</f>
        <v>95</v>
      </c>
      <c r="O337">
        <f>VLOOKUP(AA337,角色间职业划分!P:Z,9,FALSE)</f>
        <v>0</v>
      </c>
      <c r="P337">
        <f>VLOOKUP(AA337,角色间职业划分!P:AP,10,FALSE)</f>
        <v>0</v>
      </c>
      <c r="Q337">
        <f>VLOOKUP(AA337,角色间职业划分!P:AP,15,FALSE)</f>
        <v>0</v>
      </c>
      <c r="R337">
        <f>VLOOKUP(AA337,角色间职业划分!P:AP,16,FALSE)</f>
        <v>0</v>
      </c>
      <c r="S337">
        <f>VLOOKUP(AA337,角色间职业划分!P:AP,17,FALSE)</f>
        <v>0</v>
      </c>
      <c r="T337">
        <f>VLOOKUP(AA337,角色间职业划分!P:AP,18,FALSE)</f>
        <v>0</v>
      </c>
      <c r="U337">
        <f>VLOOKUP(AA337,角色间职业划分!P:AP,27,FALSE)</f>
        <v>0</v>
      </c>
      <c r="V337">
        <f t="shared" si="53"/>
        <v>10.999999999999998</v>
      </c>
      <c r="W337">
        <f>VLOOKUP(AA337,角色间职业划分!P:Q,2,FALSE)</f>
        <v>21</v>
      </c>
      <c r="X337">
        <f t="shared" si="58"/>
        <v>30</v>
      </c>
      <c r="Y337">
        <f>INT(VLOOKUP(X337,角色属性总表!AG:AH,2,FALSE)*角色属性总表!$C$38)</f>
        <v>720</v>
      </c>
      <c r="AA337">
        <f t="shared" si="59"/>
        <v>4</v>
      </c>
      <c r="AB337">
        <f>VLOOKUP(X337,角色属性总表!AG:AI,2,FALSE)*VLOOKUP(角色等级属性!AA337,角色间职业划分!P:AG,13,FALSE)/角色间职业划分!$AB$9</f>
        <v>507.80216873842903</v>
      </c>
      <c r="AC337">
        <f>VLOOKUP(X337,角色属性总表!AG:AI,3,FALSE)*VLOOKUP(AA337,角色间职业划分!P:AG,8,FALSE)/角色间职业划分!$W$9</f>
        <v>2348.2000000000003</v>
      </c>
      <c r="AD337">
        <f>VLOOKUP(AA337,角色间职业划分!P:AP,26,FALSE)</f>
        <v>0.4</v>
      </c>
      <c r="AE337">
        <f>VLOOKUP(X337,角色属性总表!I:Q,3,FALSE)</f>
        <v>322.56</v>
      </c>
      <c r="AF337">
        <f>VLOOKUP(AA337,角色间职业划分!P:AP,11,FALSE)</f>
        <v>0.41</v>
      </c>
      <c r="AG337">
        <f t="shared" si="54"/>
        <v>1061.7785643970906</v>
      </c>
      <c r="AH337">
        <f t="shared" si="55"/>
        <v>324</v>
      </c>
      <c r="AJ337">
        <f t="shared" si="56"/>
        <v>737.77856439709058</v>
      </c>
      <c r="AK337">
        <v>333</v>
      </c>
    </row>
    <row r="338" spans="1:37" x14ac:dyDescent="0.15">
      <c r="A338">
        <v>334</v>
      </c>
      <c r="B338">
        <f>ROUND(VLOOKUP(X338,角色属性总表!AG:AI,2,FALSE)/角色属性总表!$C$34,0)</f>
        <v>105</v>
      </c>
      <c r="C338">
        <f>ROUND(VLOOKUP(X338,角色属性总表!Y:AE,3,FALSE)/J338,0)</f>
        <v>31</v>
      </c>
      <c r="D338">
        <f>ROUND(VLOOKUP(X338,角色属性总表!AG:AI,3,FALSE)/角色属性总表!$C$35,0)</f>
        <v>110</v>
      </c>
      <c r="E338">
        <f t="shared" si="50"/>
        <v>208</v>
      </c>
      <c r="F338">
        <f t="shared" si="51"/>
        <v>22</v>
      </c>
      <c r="G338">
        <f t="shared" si="52"/>
        <v>5</v>
      </c>
      <c r="H338">
        <v>0</v>
      </c>
      <c r="I338">
        <f t="shared" si="57"/>
        <v>3</v>
      </c>
      <c r="J338">
        <f>VLOOKUP(AA338,角色间职业划分!P:AP,20,FALSE)</f>
        <v>10</v>
      </c>
      <c r="K338">
        <f>IF(X338=500,100,VLOOKUP(AA338,角色间职业划分!P:AP,22,FALSE))</f>
        <v>120</v>
      </c>
      <c r="L338">
        <f>IF(X338=500,K338,VLOOKUP(AA338,角色间职业划分!P:AP,23,FALSE))</f>
        <v>60</v>
      </c>
      <c r="M338">
        <f>VLOOKUP(AA338,角色间职业划分!P:AP,24,FALSE)</f>
        <v>0</v>
      </c>
      <c r="N338">
        <f>VLOOKUP(AA338,角色间职业划分!P:AP,14)*100</f>
        <v>95</v>
      </c>
      <c r="O338">
        <f>VLOOKUP(AA338,角色间职业划分!P:Z,9,FALSE)</f>
        <v>0</v>
      </c>
      <c r="P338">
        <f>VLOOKUP(AA338,角色间职业划分!P:AP,10,FALSE)</f>
        <v>0</v>
      </c>
      <c r="Q338">
        <f>VLOOKUP(AA338,角色间职业划分!P:AP,15,FALSE)</f>
        <v>0</v>
      </c>
      <c r="R338">
        <f>VLOOKUP(AA338,角色间职业划分!P:AP,16,FALSE)</f>
        <v>0</v>
      </c>
      <c r="S338">
        <f>VLOOKUP(AA338,角色间职业划分!P:AP,17,FALSE)</f>
        <v>0</v>
      </c>
      <c r="T338">
        <f>VLOOKUP(AA338,角色间职业划分!P:AP,18,FALSE)</f>
        <v>0</v>
      </c>
      <c r="U338">
        <f>VLOOKUP(AA338,角色间职业划分!P:AP,27,FALSE)</f>
        <v>0</v>
      </c>
      <c r="V338">
        <f t="shared" si="53"/>
        <v>10.999999999999998</v>
      </c>
      <c r="W338">
        <f>VLOOKUP(AA338,角色间职业划分!P:Q,2,FALSE)</f>
        <v>21</v>
      </c>
      <c r="X338">
        <f t="shared" si="58"/>
        <v>31</v>
      </c>
      <c r="Y338">
        <f>INT(VLOOKUP(X338,角色属性总表!AG:AH,2,FALSE)*角色属性总表!$C$38)</f>
        <v>738</v>
      </c>
      <c r="AA338">
        <f t="shared" si="59"/>
        <v>4</v>
      </c>
      <c r="AB338">
        <f>VLOOKUP(X338,角色属性总表!AG:AI,2,FALSE)*VLOOKUP(角色等级属性!AA338,角色间职业划分!P:AG,13,FALSE)/角色间职业划分!$AB$9</f>
        <v>520.49722295688969</v>
      </c>
      <c r="AC338">
        <f>VLOOKUP(X338,角色属性总表!AG:AI,3,FALSE)*VLOOKUP(AA338,角色间职业划分!P:AG,8,FALSE)/角色间职业划分!$W$9</f>
        <v>2406.9050000000002</v>
      </c>
      <c r="AD338">
        <f>VLOOKUP(AA338,角色间职业划分!P:AP,26,FALSE)</f>
        <v>0.4</v>
      </c>
      <c r="AE338">
        <f>VLOOKUP(X338,角色属性总表!I:Q,3,FALSE)</f>
        <v>330.62400000000002</v>
      </c>
      <c r="AF338">
        <f>VLOOKUP(AA338,角色间职业划分!P:AP,11,FALSE)</f>
        <v>0.41</v>
      </c>
      <c r="AG338">
        <f t="shared" si="54"/>
        <v>1118.9443003165779</v>
      </c>
      <c r="AH338">
        <f t="shared" si="55"/>
        <v>330</v>
      </c>
      <c r="AJ338">
        <f t="shared" si="56"/>
        <v>788.94430031657794</v>
      </c>
      <c r="AK338">
        <v>334</v>
      </c>
    </row>
    <row r="339" spans="1:37" x14ac:dyDescent="0.15">
      <c r="A339">
        <v>335</v>
      </c>
      <c r="B339">
        <f>ROUND(VLOOKUP(X339,角色属性总表!AG:AI,2,FALSE)/角色属性总表!$C$34,0)</f>
        <v>108</v>
      </c>
      <c r="C339">
        <f>ROUND(VLOOKUP(X339,角色属性总表!Y:AE,3,FALSE)/J339,0)</f>
        <v>32</v>
      </c>
      <c r="D339">
        <f>ROUND(VLOOKUP(X339,角色属性总表!AG:AI,3,FALSE)/角色属性总表!$C$35,0)</f>
        <v>113</v>
      </c>
      <c r="E339">
        <f t="shared" si="50"/>
        <v>213</v>
      </c>
      <c r="F339">
        <f t="shared" si="51"/>
        <v>22</v>
      </c>
      <c r="G339">
        <f t="shared" si="52"/>
        <v>5</v>
      </c>
      <c r="H339">
        <v>0</v>
      </c>
      <c r="I339">
        <f t="shared" si="57"/>
        <v>3</v>
      </c>
      <c r="J339">
        <f>VLOOKUP(AA339,角色间职业划分!P:AP,20,FALSE)</f>
        <v>10</v>
      </c>
      <c r="K339">
        <f>IF(X339=500,100,VLOOKUP(AA339,角色间职业划分!P:AP,22,FALSE))</f>
        <v>120</v>
      </c>
      <c r="L339">
        <f>IF(X339=500,K339,VLOOKUP(AA339,角色间职业划分!P:AP,23,FALSE))</f>
        <v>60</v>
      </c>
      <c r="M339">
        <f>VLOOKUP(AA339,角色间职业划分!P:AP,24,FALSE)</f>
        <v>0</v>
      </c>
      <c r="N339">
        <f>VLOOKUP(AA339,角色间职业划分!P:AP,14)*100</f>
        <v>95</v>
      </c>
      <c r="O339">
        <f>VLOOKUP(AA339,角色间职业划分!P:Z,9,FALSE)</f>
        <v>0</v>
      </c>
      <c r="P339">
        <f>VLOOKUP(AA339,角色间职业划分!P:AP,10,FALSE)</f>
        <v>0</v>
      </c>
      <c r="Q339">
        <f>VLOOKUP(AA339,角色间职业划分!P:AP,15,FALSE)</f>
        <v>0</v>
      </c>
      <c r="R339">
        <f>VLOOKUP(AA339,角色间职业划分!P:AP,16,FALSE)</f>
        <v>0</v>
      </c>
      <c r="S339">
        <f>VLOOKUP(AA339,角色间职业划分!P:AP,17,FALSE)</f>
        <v>0</v>
      </c>
      <c r="T339">
        <f>VLOOKUP(AA339,角色间职业划分!P:AP,18,FALSE)</f>
        <v>0</v>
      </c>
      <c r="U339">
        <f>VLOOKUP(AA339,角色间职业划分!P:AP,27,FALSE)</f>
        <v>0</v>
      </c>
      <c r="V339">
        <f t="shared" si="53"/>
        <v>10.999999999999998</v>
      </c>
      <c r="W339">
        <f>VLOOKUP(AA339,角色间职业划分!P:Q,2,FALSE)</f>
        <v>21</v>
      </c>
      <c r="X339">
        <f t="shared" si="58"/>
        <v>32</v>
      </c>
      <c r="Y339">
        <f>INT(VLOOKUP(X339,角色属性总表!AG:AH,2,FALSE)*角色属性总表!$C$38)</f>
        <v>756</v>
      </c>
      <c r="AA339">
        <f t="shared" si="59"/>
        <v>4</v>
      </c>
      <c r="AB339">
        <f>VLOOKUP(X339,角色属性总表!AG:AI,2,FALSE)*VLOOKUP(角色等级属性!AA339,角色间职业划分!P:AG,13,FALSE)/角色间职业划分!$AB$9</f>
        <v>533.19227717535045</v>
      </c>
      <c r="AC339">
        <f>VLOOKUP(X339,角色属性总表!AG:AI,3,FALSE)*VLOOKUP(AA339,角色间职业划分!P:AG,8,FALSE)/角色间职业划分!$W$9</f>
        <v>2465.61</v>
      </c>
      <c r="AD339">
        <f>VLOOKUP(AA339,角色间职业划分!P:AP,26,FALSE)</f>
        <v>0.4</v>
      </c>
      <c r="AE339">
        <f>VLOOKUP(X339,角色属性总表!I:Q,3,FALSE)</f>
        <v>338.68799999999999</v>
      </c>
      <c r="AF339">
        <f>VLOOKUP(AA339,角色间职业划分!P:AP,11,FALSE)</f>
        <v>0.41</v>
      </c>
      <c r="AG339">
        <f t="shared" si="54"/>
        <v>1177.2986144072111</v>
      </c>
      <c r="AH339">
        <f t="shared" si="55"/>
        <v>339</v>
      </c>
      <c r="AJ339">
        <f t="shared" si="56"/>
        <v>838.29861440721106</v>
      </c>
      <c r="AK339">
        <v>335</v>
      </c>
    </row>
    <row r="340" spans="1:37" x14ac:dyDescent="0.15">
      <c r="A340">
        <v>336</v>
      </c>
      <c r="B340">
        <f>ROUND(VLOOKUP(X340,角色属性总表!AG:AI,2,FALSE)/角色属性总表!$C$34,0)</f>
        <v>111</v>
      </c>
      <c r="C340">
        <f>ROUND(VLOOKUP(X340,角色属性总表!Y:AE,3,FALSE)/J340,0)</f>
        <v>33</v>
      </c>
      <c r="D340">
        <f>ROUND(VLOOKUP(X340,角色属性总表!AG:AI,3,FALSE)/角色属性总表!$C$35,0)</f>
        <v>116</v>
      </c>
      <c r="E340">
        <f t="shared" si="50"/>
        <v>218</v>
      </c>
      <c r="F340">
        <f t="shared" si="51"/>
        <v>22</v>
      </c>
      <c r="G340">
        <f t="shared" si="52"/>
        <v>5</v>
      </c>
      <c r="H340">
        <v>0</v>
      </c>
      <c r="I340">
        <f t="shared" si="57"/>
        <v>3</v>
      </c>
      <c r="J340">
        <f>VLOOKUP(AA340,角色间职业划分!P:AP,20,FALSE)</f>
        <v>10</v>
      </c>
      <c r="K340">
        <f>IF(X340=500,100,VLOOKUP(AA340,角色间职业划分!P:AP,22,FALSE))</f>
        <v>120</v>
      </c>
      <c r="L340">
        <f>IF(X340=500,K340,VLOOKUP(AA340,角色间职业划分!P:AP,23,FALSE))</f>
        <v>60</v>
      </c>
      <c r="M340">
        <f>VLOOKUP(AA340,角色间职业划分!P:AP,24,FALSE)</f>
        <v>0</v>
      </c>
      <c r="N340">
        <f>VLOOKUP(AA340,角色间职业划分!P:AP,14)*100</f>
        <v>95</v>
      </c>
      <c r="O340">
        <f>VLOOKUP(AA340,角色间职业划分!P:Z,9,FALSE)</f>
        <v>0</v>
      </c>
      <c r="P340">
        <f>VLOOKUP(AA340,角色间职业划分!P:AP,10,FALSE)</f>
        <v>0</v>
      </c>
      <c r="Q340">
        <f>VLOOKUP(AA340,角色间职业划分!P:AP,15,FALSE)</f>
        <v>0</v>
      </c>
      <c r="R340">
        <f>VLOOKUP(AA340,角色间职业划分!P:AP,16,FALSE)</f>
        <v>0</v>
      </c>
      <c r="S340">
        <f>VLOOKUP(AA340,角色间职业划分!P:AP,17,FALSE)</f>
        <v>0</v>
      </c>
      <c r="T340">
        <f>VLOOKUP(AA340,角色间职业划分!P:AP,18,FALSE)</f>
        <v>0</v>
      </c>
      <c r="U340">
        <f>VLOOKUP(AA340,角色间职业划分!P:AP,27,FALSE)</f>
        <v>0</v>
      </c>
      <c r="V340">
        <f t="shared" si="53"/>
        <v>10.999999999999998</v>
      </c>
      <c r="W340">
        <f>VLOOKUP(AA340,角色间职业划分!P:Q,2,FALSE)</f>
        <v>21</v>
      </c>
      <c r="X340">
        <f t="shared" si="58"/>
        <v>33</v>
      </c>
      <c r="Y340">
        <f>INT(VLOOKUP(X340,角色属性总表!AG:AH,2,FALSE)*角色属性总表!$C$38)</f>
        <v>774</v>
      </c>
      <c r="AA340">
        <f t="shared" si="59"/>
        <v>4</v>
      </c>
      <c r="AB340">
        <f>VLOOKUP(X340,角色属性总表!AG:AI,2,FALSE)*VLOOKUP(角色等级属性!AA340,角色间职业划分!P:AG,13,FALSE)/角色间职业划分!$AB$9</f>
        <v>545.88733139381122</v>
      </c>
      <c r="AC340">
        <f>VLOOKUP(X340,角色属性总表!AG:AI,3,FALSE)*VLOOKUP(AA340,角色间职业划分!P:AG,8,FALSE)/角色间职业划分!$W$9</f>
        <v>2524.3150000000001</v>
      </c>
      <c r="AD340">
        <f>VLOOKUP(AA340,角色间职业划分!P:AP,26,FALSE)</f>
        <v>0.4</v>
      </c>
      <c r="AE340">
        <f>VLOOKUP(X340,角色属性总表!I:Q,3,FALSE)</f>
        <v>346.75200000000001</v>
      </c>
      <c r="AF340">
        <f>VLOOKUP(AA340,角色间职业划分!P:AP,11,FALSE)</f>
        <v>0.41</v>
      </c>
      <c r="AG340">
        <f t="shared" si="54"/>
        <v>1236.8330038267306</v>
      </c>
      <c r="AH340">
        <f t="shared" si="55"/>
        <v>348</v>
      </c>
      <c r="AJ340">
        <f t="shared" si="56"/>
        <v>888.83300382673065</v>
      </c>
      <c r="AK340">
        <v>336</v>
      </c>
    </row>
    <row r="341" spans="1:37" x14ac:dyDescent="0.15">
      <c r="A341">
        <v>337</v>
      </c>
      <c r="B341">
        <f>ROUND(VLOOKUP(X341,角色属性总表!AG:AI,2,FALSE)/角色属性总表!$C$34,0)</f>
        <v>113</v>
      </c>
      <c r="C341">
        <f>ROUND(VLOOKUP(X341,角色属性总表!Y:AE,3,FALSE)/J341,0)</f>
        <v>35</v>
      </c>
      <c r="D341">
        <f>ROUND(VLOOKUP(X341,角色属性总表!AG:AI,3,FALSE)/角色属性总表!$C$35,0)</f>
        <v>118</v>
      </c>
      <c r="E341">
        <f t="shared" si="50"/>
        <v>223</v>
      </c>
      <c r="F341">
        <f t="shared" si="51"/>
        <v>22</v>
      </c>
      <c r="G341">
        <f t="shared" si="52"/>
        <v>5</v>
      </c>
      <c r="H341">
        <v>0</v>
      </c>
      <c r="I341">
        <f t="shared" si="57"/>
        <v>3</v>
      </c>
      <c r="J341">
        <f>VLOOKUP(AA341,角色间职业划分!P:AP,20,FALSE)</f>
        <v>10</v>
      </c>
      <c r="K341">
        <f>IF(X341=500,100,VLOOKUP(AA341,角色间职业划分!P:AP,22,FALSE))</f>
        <v>120</v>
      </c>
      <c r="L341">
        <f>IF(X341=500,K341,VLOOKUP(AA341,角色间职业划分!P:AP,23,FALSE))</f>
        <v>60</v>
      </c>
      <c r="M341">
        <f>VLOOKUP(AA341,角色间职业划分!P:AP,24,FALSE)</f>
        <v>0</v>
      </c>
      <c r="N341">
        <f>VLOOKUP(AA341,角色间职业划分!P:AP,14)*100</f>
        <v>95</v>
      </c>
      <c r="O341">
        <f>VLOOKUP(AA341,角色间职业划分!P:Z,9,FALSE)</f>
        <v>0</v>
      </c>
      <c r="P341">
        <f>VLOOKUP(AA341,角色间职业划分!P:AP,10,FALSE)</f>
        <v>0</v>
      </c>
      <c r="Q341">
        <f>VLOOKUP(AA341,角色间职业划分!P:AP,15,FALSE)</f>
        <v>0</v>
      </c>
      <c r="R341">
        <f>VLOOKUP(AA341,角色间职业划分!P:AP,16,FALSE)</f>
        <v>0</v>
      </c>
      <c r="S341">
        <f>VLOOKUP(AA341,角色间职业划分!P:AP,17,FALSE)</f>
        <v>0</v>
      </c>
      <c r="T341">
        <f>VLOOKUP(AA341,角色间职业划分!P:AP,18,FALSE)</f>
        <v>0</v>
      </c>
      <c r="U341">
        <f>VLOOKUP(AA341,角色间职业划分!P:AP,27,FALSE)</f>
        <v>0</v>
      </c>
      <c r="V341">
        <f t="shared" si="53"/>
        <v>10.999999999999998</v>
      </c>
      <c r="W341">
        <f>VLOOKUP(AA341,角色间职业划分!P:Q,2,FALSE)</f>
        <v>21</v>
      </c>
      <c r="X341">
        <f t="shared" si="58"/>
        <v>34</v>
      </c>
      <c r="Y341">
        <f>INT(VLOOKUP(X341,角色属性总表!AG:AH,2,FALSE)*角色属性总表!$C$38)</f>
        <v>792</v>
      </c>
      <c r="AA341">
        <f t="shared" si="59"/>
        <v>4</v>
      </c>
      <c r="AB341">
        <f>VLOOKUP(X341,角色属性总表!AG:AI,2,FALSE)*VLOOKUP(角色等级属性!AA341,角色间职业划分!P:AG,13,FALSE)/角色间职业划分!$AB$9</f>
        <v>558.58238561227199</v>
      </c>
      <c r="AC341">
        <f>VLOOKUP(X341,角色属性总表!AG:AI,3,FALSE)*VLOOKUP(AA341,角色间职业划分!P:AG,8,FALSE)/角色间职业划分!$W$9</f>
        <v>2583.0200000000004</v>
      </c>
      <c r="AD341">
        <f>VLOOKUP(AA341,角色间职业划分!P:AP,26,FALSE)</f>
        <v>0.4</v>
      </c>
      <c r="AE341">
        <f>VLOOKUP(X341,角色属性总表!I:Q,3,FALSE)</f>
        <v>354.81600000000003</v>
      </c>
      <c r="AF341">
        <f>VLOOKUP(AA341,角色间职业划分!P:AP,11,FALSE)</f>
        <v>0.41</v>
      </c>
      <c r="AG341">
        <f t="shared" si="54"/>
        <v>1297.5394758547525</v>
      </c>
      <c r="AH341">
        <f t="shared" si="55"/>
        <v>354</v>
      </c>
      <c r="AJ341">
        <f t="shared" si="56"/>
        <v>943.53947585475248</v>
      </c>
      <c r="AK341">
        <v>337</v>
      </c>
    </row>
    <row r="342" spans="1:37" x14ac:dyDescent="0.15">
      <c r="A342">
        <v>338</v>
      </c>
      <c r="B342">
        <f>ROUND(VLOOKUP(X342,角色属性总表!AG:AI,2,FALSE)/角色属性总表!$C$34,0)</f>
        <v>116</v>
      </c>
      <c r="C342">
        <f>ROUND(VLOOKUP(X342,角色属性总表!Y:AE,3,FALSE)/J342,0)</f>
        <v>36</v>
      </c>
      <c r="D342">
        <f>ROUND(VLOOKUP(X342,角色属性总表!AG:AI,3,FALSE)/角色属性总表!$C$35,0)</f>
        <v>121</v>
      </c>
      <c r="E342">
        <f t="shared" si="50"/>
        <v>228</v>
      </c>
      <c r="F342">
        <f t="shared" si="51"/>
        <v>22</v>
      </c>
      <c r="G342">
        <f t="shared" si="52"/>
        <v>5</v>
      </c>
      <c r="H342">
        <v>0</v>
      </c>
      <c r="I342">
        <f t="shared" si="57"/>
        <v>3</v>
      </c>
      <c r="J342">
        <f>VLOOKUP(AA342,角色间职业划分!P:AP,20,FALSE)</f>
        <v>10</v>
      </c>
      <c r="K342">
        <f>IF(X342=500,100,VLOOKUP(AA342,角色间职业划分!P:AP,22,FALSE))</f>
        <v>120</v>
      </c>
      <c r="L342">
        <f>IF(X342=500,K342,VLOOKUP(AA342,角色间职业划分!P:AP,23,FALSE))</f>
        <v>60</v>
      </c>
      <c r="M342">
        <f>VLOOKUP(AA342,角色间职业划分!P:AP,24,FALSE)</f>
        <v>0</v>
      </c>
      <c r="N342">
        <f>VLOOKUP(AA342,角色间职业划分!P:AP,14)*100</f>
        <v>95</v>
      </c>
      <c r="O342">
        <f>VLOOKUP(AA342,角色间职业划分!P:Z,9,FALSE)</f>
        <v>0</v>
      </c>
      <c r="P342">
        <f>VLOOKUP(AA342,角色间职业划分!P:AP,10,FALSE)</f>
        <v>0</v>
      </c>
      <c r="Q342">
        <f>VLOOKUP(AA342,角色间职业划分!P:AP,15,FALSE)</f>
        <v>0</v>
      </c>
      <c r="R342">
        <f>VLOOKUP(AA342,角色间职业划分!P:AP,16,FALSE)</f>
        <v>0</v>
      </c>
      <c r="S342">
        <f>VLOOKUP(AA342,角色间职业划分!P:AP,17,FALSE)</f>
        <v>0</v>
      </c>
      <c r="T342">
        <f>VLOOKUP(AA342,角色间职业划分!P:AP,18,FALSE)</f>
        <v>0</v>
      </c>
      <c r="U342">
        <f>VLOOKUP(AA342,角色间职业划分!P:AP,27,FALSE)</f>
        <v>0</v>
      </c>
      <c r="V342">
        <f t="shared" si="53"/>
        <v>10.999999999999998</v>
      </c>
      <c r="W342">
        <f>VLOOKUP(AA342,角色间职业划分!P:Q,2,FALSE)</f>
        <v>21</v>
      </c>
      <c r="X342">
        <f t="shared" si="58"/>
        <v>35</v>
      </c>
      <c r="Y342">
        <f>INT(VLOOKUP(X342,角色属性总表!AG:AH,2,FALSE)*角色属性总表!$C$38)</f>
        <v>810</v>
      </c>
      <c r="AA342">
        <f t="shared" si="59"/>
        <v>4</v>
      </c>
      <c r="AB342">
        <f>VLOOKUP(X342,角色属性总表!AG:AI,2,FALSE)*VLOOKUP(角色等级属性!AA342,角色间职业划分!P:AG,13,FALSE)/角色间职业划分!$AB$9</f>
        <v>571.27743983073265</v>
      </c>
      <c r="AC342">
        <f>VLOOKUP(X342,角色属性总表!AG:AI,3,FALSE)*VLOOKUP(AA342,角色间职业划分!P:AG,8,FALSE)/角色间职业划分!$W$9</f>
        <v>2641.7250000000004</v>
      </c>
      <c r="AD342">
        <f>VLOOKUP(AA342,角色间职业划分!P:AP,26,FALSE)</f>
        <v>0.4</v>
      </c>
      <c r="AE342">
        <f>VLOOKUP(X342,角色属性总表!I:Q,3,FALSE)</f>
        <v>362.88</v>
      </c>
      <c r="AF342">
        <f>VLOOKUP(AA342,角色间职业划分!P:AP,11,FALSE)</f>
        <v>0.41</v>
      </c>
      <c r="AG342">
        <f t="shared" si="54"/>
        <v>1359.410510073131</v>
      </c>
      <c r="AH342">
        <f t="shared" si="55"/>
        <v>363</v>
      </c>
      <c r="AJ342">
        <f t="shared" si="56"/>
        <v>996.41051007313104</v>
      </c>
      <c r="AK342">
        <v>338</v>
      </c>
    </row>
    <row r="343" spans="1:37" x14ac:dyDescent="0.15">
      <c r="A343">
        <v>339</v>
      </c>
      <c r="B343">
        <f>ROUND(VLOOKUP(X343,角色属性总表!AG:AI,2,FALSE)/角色属性总表!$C$34,0)</f>
        <v>118</v>
      </c>
      <c r="C343">
        <f>ROUND(VLOOKUP(X343,角色属性总表!Y:AE,3,FALSE)/J343,0)</f>
        <v>37</v>
      </c>
      <c r="D343">
        <f>ROUND(VLOOKUP(X343,角色属性总表!AG:AI,3,FALSE)/角色属性总表!$C$35,0)</f>
        <v>124</v>
      </c>
      <c r="E343">
        <f t="shared" si="50"/>
        <v>233</v>
      </c>
      <c r="F343">
        <f t="shared" si="51"/>
        <v>22</v>
      </c>
      <c r="G343">
        <f t="shared" si="52"/>
        <v>5</v>
      </c>
      <c r="H343">
        <v>0</v>
      </c>
      <c r="I343">
        <f t="shared" si="57"/>
        <v>3</v>
      </c>
      <c r="J343">
        <f>VLOOKUP(AA343,角色间职业划分!P:AP,20,FALSE)</f>
        <v>10</v>
      </c>
      <c r="K343">
        <f>IF(X343=500,100,VLOOKUP(AA343,角色间职业划分!P:AP,22,FALSE))</f>
        <v>120</v>
      </c>
      <c r="L343">
        <f>IF(X343=500,K343,VLOOKUP(AA343,角色间职业划分!P:AP,23,FALSE))</f>
        <v>60</v>
      </c>
      <c r="M343">
        <f>VLOOKUP(AA343,角色间职业划分!P:AP,24,FALSE)</f>
        <v>0</v>
      </c>
      <c r="N343">
        <f>VLOOKUP(AA343,角色间职业划分!P:AP,14)*100</f>
        <v>95</v>
      </c>
      <c r="O343">
        <f>VLOOKUP(AA343,角色间职业划分!P:Z,9,FALSE)</f>
        <v>0</v>
      </c>
      <c r="P343">
        <f>VLOOKUP(AA343,角色间职业划分!P:AP,10,FALSE)</f>
        <v>0</v>
      </c>
      <c r="Q343">
        <f>VLOOKUP(AA343,角色间职业划分!P:AP,15,FALSE)</f>
        <v>0</v>
      </c>
      <c r="R343">
        <f>VLOOKUP(AA343,角色间职业划分!P:AP,16,FALSE)</f>
        <v>0</v>
      </c>
      <c r="S343">
        <f>VLOOKUP(AA343,角色间职业划分!P:AP,17,FALSE)</f>
        <v>0</v>
      </c>
      <c r="T343">
        <f>VLOOKUP(AA343,角色间职业划分!P:AP,18,FALSE)</f>
        <v>0</v>
      </c>
      <c r="U343">
        <f>VLOOKUP(AA343,角色间职业划分!P:AP,27,FALSE)</f>
        <v>0</v>
      </c>
      <c r="V343">
        <f t="shared" si="53"/>
        <v>10.999999999999998</v>
      </c>
      <c r="W343">
        <f>VLOOKUP(AA343,角色间职业划分!P:Q,2,FALSE)</f>
        <v>21</v>
      </c>
      <c r="X343">
        <f t="shared" si="58"/>
        <v>36</v>
      </c>
      <c r="Y343">
        <f>INT(VLOOKUP(X343,角色属性总表!AG:AH,2,FALSE)*角色属性总表!$C$38)</f>
        <v>828</v>
      </c>
      <c r="AA343">
        <f t="shared" si="59"/>
        <v>4</v>
      </c>
      <c r="AB343">
        <f>VLOOKUP(X343,角色属性总表!AG:AI,2,FALSE)*VLOOKUP(角色等级属性!AA343,角色间职业划分!P:AG,13,FALSE)/角色间职业划分!$AB$9</f>
        <v>583.9724940491933</v>
      </c>
      <c r="AC343">
        <f>VLOOKUP(X343,角色属性总表!AG:AI,3,FALSE)*VLOOKUP(AA343,角色间职业划分!P:AG,8,FALSE)/角色间职业划分!$W$9</f>
        <v>2700.4300000000003</v>
      </c>
      <c r="AD343">
        <f>VLOOKUP(AA343,角色间职业划分!P:AP,26,FALSE)</f>
        <v>0.4</v>
      </c>
      <c r="AE343">
        <f>VLOOKUP(X343,角色属性总表!I:Q,3,FALSE)</f>
        <v>370.94399999999996</v>
      </c>
      <c r="AF343">
        <f>VLOOKUP(AA343,角色间职业划分!P:AP,11,FALSE)</f>
        <v>0.41</v>
      </c>
      <c r="AG343">
        <f t="shared" si="54"/>
        <v>1422.4390243902435</v>
      </c>
      <c r="AH343">
        <f t="shared" si="55"/>
        <v>372</v>
      </c>
      <c r="AJ343">
        <f t="shared" si="56"/>
        <v>1050.4390243902435</v>
      </c>
      <c r="AK343">
        <v>339</v>
      </c>
    </row>
    <row r="344" spans="1:37" x14ac:dyDescent="0.15">
      <c r="A344">
        <v>340</v>
      </c>
      <c r="B344">
        <f>ROUND(VLOOKUP(X344,角色属性总表!AG:AI,2,FALSE)/角色属性总表!$C$34,0)</f>
        <v>121</v>
      </c>
      <c r="C344">
        <f>ROUND(VLOOKUP(X344,角色属性总表!Y:AE,3,FALSE)/J344,0)</f>
        <v>39</v>
      </c>
      <c r="D344">
        <f>ROUND(VLOOKUP(X344,角色属性总表!AG:AI,3,FALSE)/角色属性总表!$C$35,0)</f>
        <v>126</v>
      </c>
      <c r="E344">
        <f t="shared" si="50"/>
        <v>238</v>
      </c>
      <c r="F344">
        <f t="shared" si="51"/>
        <v>22</v>
      </c>
      <c r="G344">
        <f t="shared" si="52"/>
        <v>5</v>
      </c>
      <c r="H344">
        <v>0</v>
      </c>
      <c r="I344">
        <f t="shared" si="57"/>
        <v>3</v>
      </c>
      <c r="J344">
        <f>VLOOKUP(AA344,角色间职业划分!P:AP,20,FALSE)</f>
        <v>10</v>
      </c>
      <c r="K344">
        <f>IF(X344=500,100,VLOOKUP(AA344,角色间职业划分!P:AP,22,FALSE))</f>
        <v>120</v>
      </c>
      <c r="L344">
        <f>IF(X344=500,K344,VLOOKUP(AA344,角色间职业划分!P:AP,23,FALSE))</f>
        <v>60</v>
      </c>
      <c r="M344">
        <f>VLOOKUP(AA344,角色间职业划分!P:AP,24,FALSE)</f>
        <v>0</v>
      </c>
      <c r="N344">
        <f>VLOOKUP(AA344,角色间职业划分!P:AP,14)*100</f>
        <v>95</v>
      </c>
      <c r="O344">
        <f>VLOOKUP(AA344,角色间职业划分!P:Z,9,FALSE)</f>
        <v>0</v>
      </c>
      <c r="P344">
        <f>VLOOKUP(AA344,角色间职业划分!P:AP,10,FALSE)</f>
        <v>0</v>
      </c>
      <c r="Q344">
        <f>VLOOKUP(AA344,角色间职业划分!P:AP,15,FALSE)</f>
        <v>0</v>
      </c>
      <c r="R344">
        <f>VLOOKUP(AA344,角色间职业划分!P:AP,16,FALSE)</f>
        <v>0</v>
      </c>
      <c r="S344">
        <f>VLOOKUP(AA344,角色间职业划分!P:AP,17,FALSE)</f>
        <v>0</v>
      </c>
      <c r="T344">
        <f>VLOOKUP(AA344,角色间职业划分!P:AP,18,FALSE)</f>
        <v>0</v>
      </c>
      <c r="U344">
        <f>VLOOKUP(AA344,角色间职业划分!P:AP,27,FALSE)</f>
        <v>0</v>
      </c>
      <c r="V344">
        <f t="shared" si="53"/>
        <v>10.999999999999998</v>
      </c>
      <c r="W344">
        <f>VLOOKUP(AA344,角色间职业划分!P:Q,2,FALSE)</f>
        <v>21</v>
      </c>
      <c r="X344">
        <f t="shared" si="58"/>
        <v>37</v>
      </c>
      <c r="Y344">
        <f>INT(VLOOKUP(X344,角色属性总表!AG:AH,2,FALSE)*角色属性总表!$C$38)</f>
        <v>846</v>
      </c>
      <c r="AA344">
        <f t="shared" si="59"/>
        <v>4</v>
      </c>
      <c r="AB344">
        <f>VLOOKUP(X344,角色属性总表!AG:AI,2,FALSE)*VLOOKUP(角色等级属性!AA344,角色间职业划分!P:AG,13,FALSE)/角色间职业划分!$AB$9</f>
        <v>596.66754826765407</v>
      </c>
      <c r="AC344">
        <f>VLOOKUP(X344,角色属性总表!AG:AI,3,FALSE)*VLOOKUP(AA344,角色间职业划分!P:AG,8,FALSE)/角色间职业划分!$W$9</f>
        <v>2759.1350000000002</v>
      </c>
      <c r="AD344">
        <f>VLOOKUP(AA344,角色间职业划分!P:AP,26,FALSE)</f>
        <v>0.4</v>
      </c>
      <c r="AE344">
        <f>VLOOKUP(X344,角色属性总表!I:Q,3,FALSE)</f>
        <v>379.00799999999998</v>
      </c>
      <c r="AF344">
        <f>VLOOKUP(AA344,角色间职业划分!P:AP,11,FALSE)</f>
        <v>0.41</v>
      </c>
      <c r="AG344">
        <f t="shared" si="54"/>
        <v>1486.6183444228657</v>
      </c>
      <c r="AH344">
        <f t="shared" si="55"/>
        <v>378</v>
      </c>
      <c r="AJ344">
        <f t="shared" si="56"/>
        <v>1108.6183444228657</v>
      </c>
      <c r="AK344">
        <v>340</v>
      </c>
    </row>
    <row r="345" spans="1:37" x14ac:dyDescent="0.15">
      <c r="A345">
        <v>341</v>
      </c>
      <c r="B345">
        <f>ROUND(VLOOKUP(X345,角色属性总表!AG:AI,2,FALSE)/角色属性总表!$C$34,0)</f>
        <v>123</v>
      </c>
      <c r="C345">
        <f>ROUND(VLOOKUP(X345,角色属性总表!Y:AE,3,FALSE)/J345,0)</f>
        <v>40</v>
      </c>
      <c r="D345">
        <f>ROUND(VLOOKUP(X345,角色属性总表!AG:AI,3,FALSE)/角色属性总表!$C$35,0)</f>
        <v>129</v>
      </c>
      <c r="E345">
        <f t="shared" si="50"/>
        <v>243</v>
      </c>
      <c r="F345">
        <f t="shared" si="51"/>
        <v>22</v>
      </c>
      <c r="G345">
        <f t="shared" si="52"/>
        <v>5</v>
      </c>
      <c r="H345">
        <v>0</v>
      </c>
      <c r="I345">
        <f t="shared" si="57"/>
        <v>3</v>
      </c>
      <c r="J345">
        <f>VLOOKUP(AA345,角色间职业划分!P:AP,20,FALSE)</f>
        <v>10</v>
      </c>
      <c r="K345">
        <f>IF(X345=500,100,VLOOKUP(AA345,角色间职业划分!P:AP,22,FALSE))</f>
        <v>120</v>
      </c>
      <c r="L345">
        <f>IF(X345=500,K345,VLOOKUP(AA345,角色间职业划分!P:AP,23,FALSE))</f>
        <v>60</v>
      </c>
      <c r="M345">
        <f>VLOOKUP(AA345,角色间职业划分!P:AP,24,FALSE)</f>
        <v>0</v>
      </c>
      <c r="N345">
        <f>VLOOKUP(AA345,角色间职业划分!P:AP,14)*100</f>
        <v>95</v>
      </c>
      <c r="O345">
        <f>VLOOKUP(AA345,角色间职业划分!P:Z,9,FALSE)</f>
        <v>0</v>
      </c>
      <c r="P345">
        <f>VLOOKUP(AA345,角色间职业划分!P:AP,10,FALSE)</f>
        <v>0</v>
      </c>
      <c r="Q345">
        <f>VLOOKUP(AA345,角色间职业划分!P:AP,15,FALSE)</f>
        <v>0</v>
      </c>
      <c r="R345">
        <f>VLOOKUP(AA345,角色间职业划分!P:AP,16,FALSE)</f>
        <v>0</v>
      </c>
      <c r="S345">
        <f>VLOOKUP(AA345,角色间职业划分!P:AP,17,FALSE)</f>
        <v>0</v>
      </c>
      <c r="T345">
        <f>VLOOKUP(AA345,角色间职业划分!P:AP,18,FALSE)</f>
        <v>0</v>
      </c>
      <c r="U345">
        <f>VLOOKUP(AA345,角色间职业划分!P:AP,27,FALSE)</f>
        <v>0</v>
      </c>
      <c r="V345">
        <f t="shared" si="53"/>
        <v>10.999999999999998</v>
      </c>
      <c r="W345">
        <f>VLOOKUP(AA345,角色间职业划分!P:Q,2,FALSE)</f>
        <v>21</v>
      </c>
      <c r="X345">
        <f t="shared" si="58"/>
        <v>38</v>
      </c>
      <c r="Y345">
        <f>INT(VLOOKUP(X345,角色属性总表!AG:AH,2,FALSE)*角色属性总表!$C$38)</f>
        <v>864</v>
      </c>
      <c r="AA345">
        <f t="shared" si="59"/>
        <v>4</v>
      </c>
      <c r="AB345">
        <f>VLOOKUP(X345,角色属性总表!AG:AI,2,FALSE)*VLOOKUP(角色等级属性!AA345,角色间职业划分!P:AG,13,FALSE)/角色间职业划分!$AB$9</f>
        <v>609.36260248611484</v>
      </c>
      <c r="AC345">
        <f>VLOOKUP(X345,角色属性总表!AG:AI,3,FALSE)*VLOOKUP(AA345,角色间职业划分!P:AG,8,FALSE)/角色间职业划分!$W$9</f>
        <v>2817.84</v>
      </c>
      <c r="AD345">
        <f>VLOOKUP(AA345,角色间职业划分!P:AP,26,FALSE)</f>
        <v>0.4</v>
      </c>
      <c r="AE345">
        <f>VLOOKUP(X345,角色属性总表!I:Q,3,FALSE)</f>
        <v>387.072</v>
      </c>
      <c r="AF345">
        <f>VLOOKUP(AA345,角色间职业划分!P:AP,11,FALSE)</f>
        <v>0.41</v>
      </c>
      <c r="AG345">
        <f t="shared" si="54"/>
        <v>1551.9421758223586</v>
      </c>
      <c r="AH345">
        <f t="shared" si="55"/>
        <v>387</v>
      </c>
      <c r="AJ345">
        <f t="shared" si="56"/>
        <v>1164.9421758223586</v>
      </c>
      <c r="AK345">
        <v>341</v>
      </c>
    </row>
    <row r="346" spans="1:37" x14ac:dyDescent="0.15">
      <c r="A346">
        <v>342</v>
      </c>
      <c r="B346">
        <f>ROUND(VLOOKUP(X346,角色属性总表!AG:AI,2,FALSE)/角色属性总表!$C$34,0)</f>
        <v>126</v>
      </c>
      <c r="C346">
        <f>ROUND(VLOOKUP(X346,角色属性总表!Y:AE,3,FALSE)/J346,0)</f>
        <v>42</v>
      </c>
      <c r="D346">
        <f>ROUND(VLOOKUP(X346,角色属性总表!AG:AI,3,FALSE)/角色属性总表!$C$35,0)</f>
        <v>132</v>
      </c>
      <c r="E346">
        <f t="shared" si="50"/>
        <v>248</v>
      </c>
      <c r="F346">
        <f t="shared" si="51"/>
        <v>22</v>
      </c>
      <c r="G346">
        <f t="shared" si="52"/>
        <v>5</v>
      </c>
      <c r="H346">
        <v>0</v>
      </c>
      <c r="I346">
        <f t="shared" si="57"/>
        <v>3</v>
      </c>
      <c r="J346">
        <f>VLOOKUP(AA346,角色间职业划分!P:AP,20,FALSE)</f>
        <v>10</v>
      </c>
      <c r="K346">
        <f>IF(X346=500,100,VLOOKUP(AA346,角色间职业划分!P:AP,22,FALSE))</f>
        <v>120</v>
      </c>
      <c r="L346">
        <f>IF(X346=500,K346,VLOOKUP(AA346,角色间职业划分!P:AP,23,FALSE))</f>
        <v>60</v>
      </c>
      <c r="M346">
        <f>VLOOKUP(AA346,角色间职业划分!P:AP,24,FALSE)</f>
        <v>0</v>
      </c>
      <c r="N346">
        <f>VLOOKUP(AA346,角色间职业划分!P:AP,14)*100</f>
        <v>95</v>
      </c>
      <c r="O346">
        <f>VLOOKUP(AA346,角色间职业划分!P:Z,9,FALSE)</f>
        <v>0</v>
      </c>
      <c r="P346">
        <f>VLOOKUP(AA346,角色间职业划分!P:AP,10,FALSE)</f>
        <v>0</v>
      </c>
      <c r="Q346">
        <f>VLOOKUP(AA346,角色间职业划分!P:AP,15,FALSE)</f>
        <v>0</v>
      </c>
      <c r="R346">
        <f>VLOOKUP(AA346,角色间职业划分!P:AP,16,FALSE)</f>
        <v>0</v>
      </c>
      <c r="S346">
        <f>VLOOKUP(AA346,角色间职业划分!P:AP,17,FALSE)</f>
        <v>0</v>
      </c>
      <c r="T346">
        <f>VLOOKUP(AA346,角色间职业划分!P:AP,18,FALSE)</f>
        <v>0</v>
      </c>
      <c r="U346">
        <f>VLOOKUP(AA346,角色间职业划分!P:AP,27,FALSE)</f>
        <v>0</v>
      </c>
      <c r="V346">
        <f t="shared" si="53"/>
        <v>10.999999999999998</v>
      </c>
      <c r="W346">
        <f>VLOOKUP(AA346,角色间职业划分!P:Q,2,FALSE)</f>
        <v>21</v>
      </c>
      <c r="X346">
        <f t="shared" si="58"/>
        <v>39</v>
      </c>
      <c r="Y346">
        <f>INT(VLOOKUP(X346,角色属性总表!AG:AH,2,FALSE)*角色属性总表!$C$38)</f>
        <v>882</v>
      </c>
      <c r="AA346">
        <f t="shared" si="59"/>
        <v>4</v>
      </c>
      <c r="AB346">
        <f>VLOOKUP(X346,角色属性总表!AG:AI,2,FALSE)*VLOOKUP(角色等级属性!AA346,角色间职业划分!P:AG,13,FALSE)/角色间职业划分!$AB$9</f>
        <v>622.05765670457561</v>
      </c>
      <c r="AC346">
        <f>VLOOKUP(X346,角色属性总表!AG:AI,3,FALSE)*VLOOKUP(AA346,角色间职业划分!P:AG,8,FALSE)/角色间职业划分!$W$9</f>
        <v>2876.5450000000005</v>
      </c>
      <c r="AD346">
        <f>VLOOKUP(AA346,角色间职业划分!P:AP,26,FALSE)</f>
        <v>0.4</v>
      </c>
      <c r="AE346">
        <f>VLOOKUP(X346,角色属性总表!I:Q,3,FALSE)</f>
        <v>395.13600000000008</v>
      </c>
      <c r="AF346">
        <f>VLOOKUP(AA346,角色间职业划分!P:AP,11,FALSE)</f>
        <v>0.41</v>
      </c>
      <c r="AG346">
        <f t="shared" si="54"/>
        <v>1618.4045791923543</v>
      </c>
      <c r="AH346">
        <f t="shared" si="55"/>
        <v>396</v>
      </c>
      <c r="AJ346">
        <f t="shared" si="56"/>
        <v>1222.4045791923543</v>
      </c>
      <c r="AK346">
        <v>342</v>
      </c>
    </row>
    <row r="347" spans="1:37" x14ac:dyDescent="0.15">
      <c r="A347">
        <v>343</v>
      </c>
      <c r="B347">
        <f>ROUND(VLOOKUP(X347,角色属性总表!AG:AI,2,FALSE)/角色属性总表!$C$34,0)</f>
        <v>129</v>
      </c>
      <c r="C347">
        <f>ROUND(VLOOKUP(X347,角色属性总表!Y:AE,3,FALSE)/J347,0)</f>
        <v>43</v>
      </c>
      <c r="D347">
        <f>ROUND(VLOOKUP(X347,角色属性总表!AG:AI,3,FALSE)/角色属性总表!$C$35,0)</f>
        <v>134</v>
      </c>
      <c r="E347">
        <f t="shared" si="50"/>
        <v>253</v>
      </c>
      <c r="F347">
        <f t="shared" si="51"/>
        <v>22</v>
      </c>
      <c r="G347">
        <f t="shared" si="52"/>
        <v>5</v>
      </c>
      <c r="H347">
        <v>0</v>
      </c>
      <c r="I347">
        <f t="shared" si="57"/>
        <v>3</v>
      </c>
      <c r="J347">
        <f>VLOOKUP(AA347,角色间职业划分!P:AP,20,FALSE)</f>
        <v>10</v>
      </c>
      <c r="K347">
        <f>IF(X347=500,100,VLOOKUP(AA347,角色间职业划分!P:AP,22,FALSE))</f>
        <v>120</v>
      </c>
      <c r="L347">
        <f>IF(X347=500,K347,VLOOKUP(AA347,角色间职业划分!P:AP,23,FALSE))</f>
        <v>60</v>
      </c>
      <c r="M347">
        <f>VLOOKUP(AA347,角色间职业划分!P:AP,24,FALSE)</f>
        <v>0</v>
      </c>
      <c r="N347">
        <f>VLOOKUP(AA347,角色间职业划分!P:AP,14)*100</f>
        <v>95</v>
      </c>
      <c r="O347">
        <f>VLOOKUP(AA347,角色间职业划分!P:Z,9,FALSE)</f>
        <v>0</v>
      </c>
      <c r="P347">
        <f>VLOOKUP(AA347,角色间职业划分!P:AP,10,FALSE)</f>
        <v>0</v>
      </c>
      <c r="Q347">
        <f>VLOOKUP(AA347,角色间职业划分!P:AP,15,FALSE)</f>
        <v>0</v>
      </c>
      <c r="R347">
        <f>VLOOKUP(AA347,角色间职业划分!P:AP,16,FALSE)</f>
        <v>0</v>
      </c>
      <c r="S347">
        <f>VLOOKUP(AA347,角色间职业划分!P:AP,17,FALSE)</f>
        <v>0</v>
      </c>
      <c r="T347">
        <f>VLOOKUP(AA347,角色间职业划分!P:AP,18,FALSE)</f>
        <v>0</v>
      </c>
      <c r="U347">
        <f>VLOOKUP(AA347,角色间职业划分!P:AP,27,FALSE)</f>
        <v>0</v>
      </c>
      <c r="V347">
        <f t="shared" si="53"/>
        <v>10.999999999999998</v>
      </c>
      <c r="W347">
        <f>VLOOKUP(AA347,角色间职业划分!P:Q,2,FALSE)</f>
        <v>21</v>
      </c>
      <c r="X347">
        <f t="shared" si="58"/>
        <v>40</v>
      </c>
      <c r="Y347">
        <f>INT(VLOOKUP(X347,角色属性总表!AG:AH,2,FALSE)*角色属性总表!$C$38)</f>
        <v>900</v>
      </c>
      <c r="AA347">
        <f t="shared" si="59"/>
        <v>4</v>
      </c>
      <c r="AB347">
        <f>VLOOKUP(X347,角色属性总表!AG:AI,2,FALSE)*VLOOKUP(角色等级属性!AA347,角色间职业划分!P:AG,13,FALSE)/角色间职业划分!$AB$9</f>
        <v>634.75271092303637</v>
      </c>
      <c r="AC347">
        <f>VLOOKUP(X347,角色属性总表!AG:AI,3,FALSE)*VLOOKUP(AA347,角色间职业划分!P:AG,8,FALSE)/角色间职业划分!$W$9</f>
        <v>2935.2500000000005</v>
      </c>
      <c r="AD347">
        <f>VLOOKUP(AA347,角色间职业划分!P:AP,26,FALSE)</f>
        <v>0.4</v>
      </c>
      <c r="AE347">
        <f>VLOOKUP(X347,角色属性总表!I:Q,3,FALSE)</f>
        <v>403.20000000000005</v>
      </c>
      <c r="AF347">
        <f>VLOOKUP(AA347,角色间职业划分!P:AP,11,FALSE)</f>
        <v>0.41</v>
      </c>
      <c r="AG347">
        <f t="shared" si="54"/>
        <v>1685.9999472953734</v>
      </c>
      <c r="AH347">
        <f t="shared" si="55"/>
        <v>402</v>
      </c>
      <c r="AJ347">
        <f t="shared" si="56"/>
        <v>1283.9999472953734</v>
      </c>
      <c r="AK347">
        <v>343</v>
      </c>
    </row>
    <row r="348" spans="1:37" x14ac:dyDescent="0.15">
      <c r="A348">
        <v>344</v>
      </c>
      <c r="B348">
        <f>ROUND(VLOOKUP(X348,角色属性总表!AG:AI,2,FALSE)/角色属性总表!$C$34,0)</f>
        <v>131</v>
      </c>
      <c r="C348">
        <f>ROUND(VLOOKUP(X348,角色属性总表!Y:AE,3,FALSE)/J348,0)</f>
        <v>45</v>
      </c>
      <c r="D348">
        <f>ROUND(VLOOKUP(X348,角色属性总表!AG:AI,3,FALSE)/角色属性总表!$C$35,0)</f>
        <v>137</v>
      </c>
      <c r="E348">
        <f t="shared" si="50"/>
        <v>258</v>
      </c>
      <c r="F348">
        <f t="shared" si="51"/>
        <v>22</v>
      </c>
      <c r="G348">
        <f t="shared" si="52"/>
        <v>5</v>
      </c>
      <c r="H348">
        <v>0</v>
      </c>
      <c r="I348">
        <f t="shared" si="57"/>
        <v>3</v>
      </c>
      <c r="J348">
        <f>VLOOKUP(AA348,角色间职业划分!P:AP,20,FALSE)</f>
        <v>10</v>
      </c>
      <c r="K348">
        <f>IF(X348=500,100,VLOOKUP(AA348,角色间职业划分!P:AP,22,FALSE))</f>
        <v>120</v>
      </c>
      <c r="L348">
        <f>IF(X348=500,K348,VLOOKUP(AA348,角色间职业划分!P:AP,23,FALSE))</f>
        <v>60</v>
      </c>
      <c r="M348">
        <f>VLOOKUP(AA348,角色间职业划分!P:AP,24,FALSE)</f>
        <v>0</v>
      </c>
      <c r="N348">
        <f>VLOOKUP(AA348,角色间职业划分!P:AP,14)*100</f>
        <v>95</v>
      </c>
      <c r="O348">
        <f>VLOOKUP(AA348,角色间职业划分!P:Z,9,FALSE)</f>
        <v>0</v>
      </c>
      <c r="P348">
        <f>VLOOKUP(AA348,角色间职业划分!P:AP,10,FALSE)</f>
        <v>0</v>
      </c>
      <c r="Q348">
        <f>VLOOKUP(AA348,角色间职业划分!P:AP,15,FALSE)</f>
        <v>0</v>
      </c>
      <c r="R348">
        <f>VLOOKUP(AA348,角色间职业划分!P:AP,16,FALSE)</f>
        <v>0</v>
      </c>
      <c r="S348">
        <f>VLOOKUP(AA348,角色间职业划分!P:AP,17,FALSE)</f>
        <v>0</v>
      </c>
      <c r="T348">
        <f>VLOOKUP(AA348,角色间职业划分!P:AP,18,FALSE)</f>
        <v>0</v>
      </c>
      <c r="U348">
        <f>VLOOKUP(AA348,角色间职业划分!P:AP,27,FALSE)</f>
        <v>0</v>
      </c>
      <c r="V348">
        <f t="shared" si="53"/>
        <v>10.999999999999998</v>
      </c>
      <c r="W348">
        <f>VLOOKUP(AA348,角色间职业划分!P:Q,2,FALSE)</f>
        <v>21</v>
      </c>
      <c r="X348">
        <f t="shared" si="58"/>
        <v>41</v>
      </c>
      <c r="Y348">
        <f>INT(VLOOKUP(X348,角色属性总表!AG:AH,2,FALSE)*角色属性总表!$C$38)</f>
        <v>918</v>
      </c>
      <c r="AA348">
        <f t="shared" si="59"/>
        <v>4</v>
      </c>
      <c r="AB348">
        <f>VLOOKUP(X348,角色属性总表!AG:AI,2,FALSE)*VLOOKUP(角色等级属性!AA348,角色间职业划分!P:AG,13,FALSE)/角色间职业划分!$AB$9</f>
        <v>647.44776514149692</v>
      </c>
      <c r="AC348">
        <f>VLOOKUP(X348,角色属性总表!AG:AI,3,FALSE)*VLOOKUP(AA348,角色间职业划分!P:AG,8,FALSE)/角色间职业划分!$W$9</f>
        <v>2993.9550000000004</v>
      </c>
      <c r="AD348">
        <f>VLOOKUP(AA348,角色间职业划分!P:AP,26,FALSE)</f>
        <v>0.4</v>
      </c>
      <c r="AE348">
        <f>VLOOKUP(X348,角色属性总表!I:Q,3,FALSE)</f>
        <v>411.26400000000001</v>
      </c>
      <c r="AF348">
        <f>VLOOKUP(AA348,角色间职业划分!P:AP,11,FALSE)</f>
        <v>0.41</v>
      </c>
      <c r="AG348">
        <f t="shared" si="54"/>
        <v>1754.7229842878542</v>
      </c>
      <c r="AH348">
        <f t="shared" si="55"/>
        <v>411</v>
      </c>
      <c r="AJ348">
        <f t="shared" si="56"/>
        <v>1343.7229842878542</v>
      </c>
      <c r="AK348">
        <v>344</v>
      </c>
    </row>
    <row r="349" spans="1:37" x14ac:dyDescent="0.15">
      <c r="A349">
        <v>345</v>
      </c>
      <c r="B349">
        <f>ROUND(VLOOKUP(X349,角色属性总表!AG:AI,2,FALSE)/角色属性总表!$C$34,0)</f>
        <v>134</v>
      </c>
      <c r="C349">
        <f>ROUND(VLOOKUP(X349,角色属性总表!Y:AE,3,FALSE)/J349,0)</f>
        <v>46</v>
      </c>
      <c r="D349">
        <f>ROUND(VLOOKUP(X349,角色属性总表!AG:AI,3,FALSE)/角色属性总表!$C$35,0)</f>
        <v>140</v>
      </c>
      <c r="E349">
        <f t="shared" si="50"/>
        <v>264</v>
      </c>
      <c r="F349">
        <f t="shared" si="51"/>
        <v>22</v>
      </c>
      <c r="G349">
        <f t="shared" si="52"/>
        <v>5</v>
      </c>
      <c r="H349">
        <v>0</v>
      </c>
      <c r="I349">
        <f t="shared" si="57"/>
        <v>3</v>
      </c>
      <c r="J349">
        <f>VLOOKUP(AA349,角色间职业划分!P:AP,20,FALSE)</f>
        <v>10</v>
      </c>
      <c r="K349">
        <f>IF(X349=500,100,VLOOKUP(AA349,角色间职业划分!P:AP,22,FALSE))</f>
        <v>120</v>
      </c>
      <c r="L349">
        <f>IF(X349=500,K349,VLOOKUP(AA349,角色间职业划分!P:AP,23,FALSE))</f>
        <v>60</v>
      </c>
      <c r="M349">
        <f>VLOOKUP(AA349,角色间职业划分!P:AP,24,FALSE)</f>
        <v>0</v>
      </c>
      <c r="N349">
        <f>VLOOKUP(AA349,角色间职业划分!P:AP,14)*100</f>
        <v>95</v>
      </c>
      <c r="O349">
        <f>VLOOKUP(AA349,角色间职业划分!P:Z,9,FALSE)</f>
        <v>0</v>
      </c>
      <c r="P349">
        <f>VLOOKUP(AA349,角色间职业划分!P:AP,10,FALSE)</f>
        <v>0</v>
      </c>
      <c r="Q349">
        <f>VLOOKUP(AA349,角色间职业划分!P:AP,15,FALSE)</f>
        <v>0</v>
      </c>
      <c r="R349">
        <f>VLOOKUP(AA349,角色间职业划分!P:AP,16,FALSE)</f>
        <v>0</v>
      </c>
      <c r="S349">
        <f>VLOOKUP(AA349,角色间职业划分!P:AP,17,FALSE)</f>
        <v>0</v>
      </c>
      <c r="T349">
        <f>VLOOKUP(AA349,角色间职业划分!P:AP,18,FALSE)</f>
        <v>0</v>
      </c>
      <c r="U349">
        <f>VLOOKUP(AA349,角色间职业划分!P:AP,27,FALSE)</f>
        <v>0</v>
      </c>
      <c r="V349">
        <f t="shared" si="53"/>
        <v>10.999999999999998</v>
      </c>
      <c r="W349">
        <f>VLOOKUP(AA349,角色间职业划分!P:Q,2,FALSE)</f>
        <v>21</v>
      </c>
      <c r="X349">
        <f t="shared" si="58"/>
        <v>42</v>
      </c>
      <c r="Y349">
        <f>INT(VLOOKUP(X349,角色属性总表!AG:AH,2,FALSE)*角色属性总表!$C$38)</f>
        <v>936</v>
      </c>
      <c r="AA349">
        <f t="shared" si="59"/>
        <v>4</v>
      </c>
      <c r="AB349">
        <f>VLOOKUP(X349,角色属性总表!AG:AI,2,FALSE)*VLOOKUP(角色等级属性!AA349,角色间职业划分!P:AG,13,FALSE)/角色间职业划分!$AB$9</f>
        <v>660.1428193599578</v>
      </c>
      <c r="AC349">
        <f>VLOOKUP(X349,角色属性总表!AG:AI,3,FALSE)*VLOOKUP(AA349,角色间职业划分!P:AG,8,FALSE)/角色间职业划分!$W$9</f>
        <v>3052.6600000000003</v>
      </c>
      <c r="AD349">
        <f>VLOOKUP(AA349,角色间职业划分!P:AP,26,FALSE)</f>
        <v>0.4</v>
      </c>
      <c r="AE349">
        <f>VLOOKUP(X349,角色属性总表!I:Q,3,FALSE)</f>
        <v>419.32800000000003</v>
      </c>
      <c r="AF349">
        <f>VLOOKUP(AA349,角色间职业划分!P:AP,11,FALSE)</f>
        <v>0.41</v>
      </c>
      <c r="AG349">
        <f t="shared" si="54"/>
        <v>1824.568686758369</v>
      </c>
      <c r="AH349">
        <f t="shared" si="55"/>
        <v>420</v>
      </c>
      <c r="AJ349">
        <f t="shared" si="56"/>
        <v>1404.568686758369</v>
      </c>
      <c r="AK349">
        <v>345</v>
      </c>
    </row>
    <row r="350" spans="1:37" x14ac:dyDescent="0.15">
      <c r="A350">
        <v>346</v>
      </c>
      <c r="B350">
        <f>ROUND(VLOOKUP(X350,角色属性总表!AG:AI,2,FALSE)/角色属性总表!$C$34,0)</f>
        <v>136</v>
      </c>
      <c r="C350">
        <f>ROUND(VLOOKUP(X350,角色属性总表!Y:AE,3,FALSE)/J350,0)</f>
        <v>48</v>
      </c>
      <c r="D350">
        <f>ROUND(VLOOKUP(X350,角色属性总表!AG:AI,3,FALSE)/角色属性总表!$C$35,0)</f>
        <v>142</v>
      </c>
      <c r="E350">
        <f t="shared" si="50"/>
        <v>269</v>
      </c>
      <c r="F350">
        <f t="shared" si="51"/>
        <v>22</v>
      </c>
      <c r="G350">
        <f t="shared" si="52"/>
        <v>5</v>
      </c>
      <c r="H350">
        <v>0</v>
      </c>
      <c r="I350">
        <f t="shared" si="57"/>
        <v>3</v>
      </c>
      <c r="J350">
        <f>VLOOKUP(AA350,角色间职业划分!P:AP,20,FALSE)</f>
        <v>10</v>
      </c>
      <c r="K350">
        <f>IF(X350=500,100,VLOOKUP(AA350,角色间职业划分!P:AP,22,FALSE))</f>
        <v>120</v>
      </c>
      <c r="L350">
        <f>IF(X350=500,K350,VLOOKUP(AA350,角色间职业划分!P:AP,23,FALSE))</f>
        <v>60</v>
      </c>
      <c r="M350">
        <f>VLOOKUP(AA350,角色间职业划分!P:AP,24,FALSE)</f>
        <v>0</v>
      </c>
      <c r="N350">
        <f>VLOOKUP(AA350,角色间职业划分!P:AP,14)*100</f>
        <v>95</v>
      </c>
      <c r="O350">
        <f>VLOOKUP(AA350,角色间职业划分!P:Z,9,FALSE)</f>
        <v>0</v>
      </c>
      <c r="P350">
        <f>VLOOKUP(AA350,角色间职业划分!P:AP,10,FALSE)</f>
        <v>0</v>
      </c>
      <c r="Q350">
        <f>VLOOKUP(AA350,角色间职业划分!P:AP,15,FALSE)</f>
        <v>0</v>
      </c>
      <c r="R350">
        <f>VLOOKUP(AA350,角色间职业划分!P:AP,16,FALSE)</f>
        <v>0</v>
      </c>
      <c r="S350">
        <f>VLOOKUP(AA350,角色间职业划分!P:AP,17,FALSE)</f>
        <v>0</v>
      </c>
      <c r="T350">
        <f>VLOOKUP(AA350,角色间职业划分!P:AP,18,FALSE)</f>
        <v>0</v>
      </c>
      <c r="U350">
        <f>VLOOKUP(AA350,角色间职业划分!P:AP,27,FALSE)</f>
        <v>0</v>
      </c>
      <c r="V350">
        <f t="shared" si="53"/>
        <v>10.999999999999998</v>
      </c>
      <c r="W350">
        <f>VLOOKUP(AA350,角色间职业划分!P:Q,2,FALSE)</f>
        <v>21</v>
      </c>
      <c r="X350">
        <f t="shared" si="58"/>
        <v>43</v>
      </c>
      <c r="Y350">
        <f>INT(VLOOKUP(X350,角色属性总表!AG:AH,2,FALSE)*角色属性总表!$C$38)</f>
        <v>954</v>
      </c>
      <c r="AA350">
        <f t="shared" si="59"/>
        <v>4</v>
      </c>
      <c r="AB350">
        <f>VLOOKUP(X350,角色属性总表!AG:AI,2,FALSE)*VLOOKUP(角色等级属性!AA350,角色间职业划分!P:AG,13,FALSE)/角色间职业划分!$AB$9</f>
        <v>672.83787357841845</v>
      </c>
      <c r="AC350">
        <f>VLOOKUP(X350,角色属性总表!AG:AI,3,FALSE)*VLOOKUP(AA350,角色间职业划分!P:AG,8,FALSE)/角色间职业划分!$W$9</f>
        <v>3111.3650000000002</v>
      </c>
      <c r="AD350">
        <f>VLOOKUP(AA350,角色间职业划分!P:AP,26,FALSE)</f>
        <v>0.4</v>
      </c>
      <c r="AE350">
        <f>VLOOKUP(X350,角色属性总表!I:Q,3,FALSE)</f>
        <v>427.392</v>
      </c>
      <c r="AF350">
        <f>VLOOKUP(AA350,角色间职业划分!P:AP,11,FALSE)</f>
        <v>0.41</v>
      </c>
      <c r="AG350">
        <f t="shared" si="54"/>
        <v>1895.5323263735825</v>
      </c>
      <c r="AH350">
        <f t="shared" si="55"/>
        <v>426</v>
      </c>
      <c r="AJ350">
        <f t="shared" si="56"/>
        <v>1469.5323263735825</v>
      </c>
      <c r="AK350">
        <v>346</v>
      </c>
    </row>
    <row r="351" spans="1:37" x14ac:dyDescent="0.15">
      <c r="A351">
        <v>347</v>
      </c>
      <c r="B351">
        <f>ROUND(VLOOKUP(X351,角色属性总表!AG:AI,2,FALSE)/角色属性总表!$C$34,0)</f>
        <v>139</v>
      </c>
      <c r="C351">
        <f>ROUND(VLOOKUP(X351,角色属性总表!Y:AE,3,FALSE)/J351,0)</f>
        <v>49</v>
      </c>
      <c r="D351">
        <f>ROUND(VLOOKUP(X351,角色属性总表!AG:AI,3,FALSE)/角色属性总表!$C$35,0)</f>
        <v>145</v>
      </c>
      <c r="E351">
        <f t="shared" si="50"/>
        <v>274</v>
      </c>
      <c r="F351">
        <f t="shared" si="51"/>
        <v>22</v>
      </c>
      <c r="G351">
        <f t="shared" si="52"/>
        <v>5</v>
      </c>
      <c r="H351">
        <v>0</v>
      </c>
      <c r="I351">
        <f t="shared" si="57"/>
        <v>3</v>
      </c>
      <c r="J351">
        <f>VLOOKUP(AA351,角色间职业划分!P:AP,20,FALSE)</f>
        <v>10</v>
      </c>
      <c r="K351">
        <f>IF(X351=500,100,VLOOKUP(AA351,角色间职业划分!P:AP,22,FALSE))</f>
        <v>120</v>
      </c>
      <c r="L351">
        <f>IF(X351=500,K351,VLOOKUP(AA351,角色间职业划分!P:AP,23,FALSE))</f>
        <v>60</v>
      </c>
      <c r="M351">
        <f>VLOOKUP(AA351,角色间职业划分!P:AP,24,FALSE)</f>
        <v>0</v>
      </c>
      <c r="N351">
        <f>VLOOKUP(AA351,角色间职业划分!P:AP,14)*100</f>
        <v>95</v>
      </c>
      <c r="O351">
        <f>VLOOKUP(AA351,角色间职业划分!P:Z,9,FALSE)</f>
        <v>0</v>
      </c>
      <c r="P351">
        <f>VLOOKUP(AA351,角色间职业划分!P:AP,10,FALSE)</f>
        <v>0</v>
      </c>
      <c r="Q351">
        <f>VLOOKUP(AA351,角色间职业划分!P:AP,15,FALSE)</f>
        <v>0</v>
      </c>
      <c r="R351">
        <f>VLOOKUP(AA351,角色间职业划分!P:AP,16,FALSE)</f>
        <v>0</v>
      </c>
      <c r="S351">
        <f>VLOOKUP(AA351,角色间职业划分!P:AP,17,FALSE)</f>
        <v>0</v>
      </c>
      <c r="T351">
        <f>VLOOKUP(AA351,角色间职业划分!P:AP,18,FALSE)</f>
        <v>0</v>
      </c>
      <c r="U351">
        <f>VLOOKUP(AA351,角色间职业划分!P:AP,27,FALSE)</f>
        <v>0</v>
      </c>
      <c r="V351">
        <f t="shared" si="53"/>
        <v>10.999999999999998</v>
      </c>
      <c r="W351">
        <f>VLOOKUP(AA351,角色间职业划分!P:Q,2,FALSE)</f>
        <v>21</v>
      </c>
      <c r="X351">
        <f t="shared" si="58"/>
        <v>44</v>
      </c>
      <c r="Y351">
        <f>INT(VLOOKUP(X351,角色属性总表!AG:AH,2,FALSE)*角色属性总表!$C$38)</f>
        <v>972</v>
      </c>
      <c r="AA351">
        <f t="shared" si="59"/>
        <v>4</v>
      </c>
      <c r="AB351">
        <f>VLOOKUP(X351,角色属性总表!AG:AI,2,FALSE)*VLOOKUP(角色等级属性!AA351,角色间职业划分!P:AG,13,FALSE)/角色间职业划分!$AB$9</f>
        <v>685.53292779687922</v>
      </c>
      <c r="AC351">
        <f>VLOOKUP(X351,角色属性总表!AG:AI,3,FALSE)*VLOOKUP(AA351,角色间职业划分!P:AG,8,FALSE)/角色间职业划分!$W$9</f>
        <v>3170.0700000000006</v>
      </c>
      <c r="AD351">
        <f>VLOOKUP(AA351,角色间职业划分!P:AP,26,FALSE)</f>
        <v>0.4</v>
      </c>
      <c r="AE351">
        <f>VLOOKUP(X351,角色属性总表!I:Q,3,FALSE)</f>
        <v>435.45600000000002</v>
      </c>
      <c r="AF351">
        <f>VLOOKUP(AA351,角色间职业划分!P:AP,11,FALSE)</f>
        <v>0.41</v>
      </c>
      <c r="AG351">
        <f t="shared" si="54"/>
        <v>1967.6094339617719</v>
      </c>
      <c r="AH351">
        <f t="shared" si="55"/>
        <v>435</v>
      </c>
      <c r="AJ351">
        <f t="shared" si="56"/>
        <v>1532.6094339617719</v>
      </c>
      <c r="AK351">
        <v>347</v>
      </c>
    </row>
    <row r="352" spans="1:37" x14ac:dyDescent="0.15">
      <c r="A352">
        <v>348</v>
      </c>
      <c r="B352">
        <f>ROUND(VLOOKUP(X352,角色属性总表!AG:AI,2,FALSE)/角色属性总表!$C$34,0)</f>
        <v>141</v>
      </c>
      <c r="C352">
        <f>ROUND(VLOOKUP(X352,角色属性总表!Y:AE,3,FALSE)/J352,0)</f>
        <v>51</v>
      </c>
      <c r="D352">
        <f>ROUND(VLOOKUP(X352,角色属性总表!AG:AI,3,FALSE)/角色属性总表!$C$35,0)</f>
        <v>148</v>
      </c>
      <c r="E352">
        <f t="shared" si="50"/>
        <v>279</v>
      </c>
      <c r="F352">
        <f t="shared" si="51"/>
        <v>22</v>
      </c>
      <c r="G352">
        <f t="shared" si="52"/>
        <v>5</v>
      </c>
      <c r="H352">
        <v>0</v>
      </c>
      <c r="I352">
        <f t="shared" si="57"/>
        <v>3</v>
      </c>
      <c r="J352">
        <f>VLOOKUP(AA352,角色间职业划分!P:AP,20,FALSE)</f>
        <v>10</v>
      </c>
      <c r="K352">
        <f>IF(X352=500,100,VLOOKUP(AA352,角色间职业划分!P:AP,22,FALSE))</f>
        <v>120</v>
      </c>
      <c r="L352">
        <f>IF(X352=500,K352,VLOOKUP(AA352,角色间职业划分!P:AP,23,FALSE))</f>
        <v>60</v>
      </c>
      <c r="M352">
        <f>VLOOKUP(AA352,角色间职业划分!P:AP,24,FALSE)</f>
        <v>0</v>
      </c>
      <c r="N352">
        <f>VLOOKUP(AA352,角色间职业划分!P:AP,14)*100</f>
        <v>95</v>
      </c>
      <c r="O352">
        <f>VLOOKUP(AA352,角色间职业划分!P:Z,9,FALSE)</f>
        <v>0</v>
      </c>
      <c r="P352">
        <f>VLOOKUP(AA352,角色间职业划分!P:AP,10,FALSE)</f>
        <v>0</v>
      </c>
      <c r="Q352">
        <f>VLOOKUP(AA352,角色间职业划分!P:AP,15,FALSE)</f>
        <v>0</v>
      </c>
      <c r="R352">
        <f>VLOOKUP(AA352,角色间职业划分!P:AP,16,FALSE)</f>
        <v>0</v>
      </c>
      <c r="S352">
        <f>VLOOKUP(AA352,角色间职业划分!P:AP,17,FALSE)</f>
        <v>0</v>
      </c>
      <c r="T352">
        <f>VLOOKUP(AA352,角色间职业划分!P:AP,18,FALSE)</f>
        <v>0</v>
      </c>
      <c r="U352">
        <f>VLOOKUP(AA352,角色间职业划分!P:AP,27,FALSE)</f>
        <v>0</v>
      </c>
      <c r="V352">
        <f t="shared" si="53"/>
        <v>10.999999999999998</v>
      </c>
      <c r="W352">
        <f>VLOOKUP(AA352,角色间职业划分!P:Q,2,FALSE)</f>
        <v>21</v>
      </c>
      <c r="X352">
        <f t="shared" si="58"/>
        <v>45</v>
      </c>
      <c r="Y352">
        <f>INT(VLOOKUP(X352,角色属性总表!AG:AH,2,FALSE)*角色属性总表!$C$38)</f>
        <v>990</v>
      </c>
      <c r="AA352">
        <f t="shared" si="59"/>
        <v>4</v>
      </c>
      <c r="AB352">
        <f>VLOOKUP(X352,角色属性总表!AG:AI,2,FALSE)*VLOOKUP(角色等级属性!AA352,角色间职业划分!P:AG,13,FALSE)/角色间职业划分!$AB$9</f>
        <v>698.22798201533988</v>
      </c>
      <c r="AC352">
        <f>VLOOKUP(X352,角色属性总表!AG:AI,3,FALSE)*VLOOKUP(AA352,角色间职业划分!P:AG,8,FALSE)/角色间职业划分!$W$9</f>
        <v>3228.7750000000005</v>
      </c>
      <c r="AD352">
        <f>VLOOKUP(AA352,角色间职业划分!P:AP,26,FALSE)</f>
        <v>0.4</v>
      </c>
      <c r="AE352">
        <f>VLOOKUP(X352,角色属性总表!I:Q,3,FALSE)</f>
        <v>443.52</v>
      </c>
      <c r="AF352">
        <f>VLOOKUP(AA352,角色间职业划分!P:AP,11,FALSE)</f>
        <v>0.41</v>
      </c>
      <c r="AG352">
        <f t="shared" si="54"/>
        <v>2040.7957848851972</v>
      </c>
      <c r="AH352">
        <f t="shared" si="55"/>
        <v>444</v>
      </c>
      <c r="AJ352">
        <f t="shared" si="56"/>
        <v>1596.7957848851972</v>
      </c>
      <c r="AK352">
        <v>348</v>
      </c>
    </row>
    <row r="353" spans="1:37" x14ac:dyDescent="0.15">
      <c r="A353">
        <v>349</v>
      </c>
      <c r="B353">
        <f>ROUND(VLOOKUP(X353,角色属性总表!AG:AI,2,FALSE)/角色属性总表!$C$34,0)</f>
        <v>144</v>
      </c>
      <c r="C353">
        <f>ROUND(VLOOKUP(X353,角色属性总表!Y:AE,3,FALSE)/J353,0)</f>
        <v>52</v>
      </c>
      <c r="D353">
        <f>ROUND(VLOOKUP(X353,角色属性总表!AG:AI,3,FALSE)/角色属性总表!$C$35,0)</f>
        <v>151</v>
      </c>
      <c r="E353">
        <f t="shared" si="50"/>
        <v>284</v>
      </c>
      <c r="F353">
        <f t="shared" si="51"/>
        <v>22</v>
      </c>
      <c r="G353">
        <f t="shared" si="52"/>
        <v>5</v>
      </c>
      <c r="H353">
        <v>0</v>
      </c>
      <c r="I353">
        <f t="shared" si="57"/>
        <v>3</v>
      </c>
      <c r="J353">
        <f>VLOOKUP(AA353,角色间职业划分!P:AP,20,FALSE)</f>
        <v>10</v>
      </c>
      <c r="K353">
        <f>IF(X353=500,100,VLOOKUP(AA353,角色间职业划分!P:AP,22,FALSE))</f>
        <v>120</v>
      </c>
      <c r="L353">
        <f>IF(X353=500,K353,VLOOKUP(AA353,角色间职业划分!P:AP,23,FALSE))</f>
        <v>60</v>
      </c>
      <c r="M353">
        <f>VLOOKUP(AA353,角色间职业划分!P:AP,24,FALSE)</f>
        <v>0</v>
      </c>
      <c r="N353">
        <f>VLOOKUP(AA353,角色间职业划分!P:AP,14)*100</f>
        <v>95</v>
      </c>
      <c r="O353">
        <f>VLOOKUP(AA353,角色间职业划分!P:Z,9,FALSE)</f>
        <v>0</v>
      </c>
      <c r="P353">
        <f>VLOOKUP(AA353,角色间职业划分!P:AP,10,FALSE)</f>
        <v>0</v>
      </c>
      <c r="Q353">
        <f>VLOOKUP(AA353,角色间职业划分!P:AP,15,FALSE)</f>
        <v>0</v>
      </c>
      <c r="R353">
        <f>VLOOKUP(AA353,角色间职业划分!P:AP,16,FALSE)</f>
        <v>0</v>
      </c>
      <c r="S353">
        <f>VLOOKUP(AA353,角色间职业划分!P:AP,17,FALSE)</f>
        <v>0</v>
      </c>
      <c r="T353">
        <f>VLOOKUP(AA353,角色间职业划分!P:AP,18,FALSE)</f>
        <v>0</v>
      </c>
      <c r="U353">
        <f>VLOOKUP(AA353,角色间职业划分!P:AP,27,FALSE)</f>
        <v>0</v>
      </c>
      <c r="V353">
        <f t="shared" si="53"/>
        <v>10.999999999999998</v>
      </c>
      <c r="W353">
        <f>VLOOKUP(AA353,角色间职业划分!P:Q,2,FALSE)</f>
        <v>21</v>
      </c>
      <c r="X353">
        <f t="shared" si="58"/>
        <v>46</v>
      </c>
      <c r="Y353">
        <f>INT(VLOOKUP(X353,角色属性总表!AG:AH,2,FALSE)*角色属性总表!$C$38)</f>
        <v>1008</v>
      </c>
      <c r="AA353">
        <f t="shared" si="59"/>
        <v>4</v>
      </c>
      <c r="AB353">
        <f>VLOOKUP(X353,角色属性总表!AG:AI,2,FALSE)*VLOOKUP(角色等级属性!AA353,角色间职业划分!P:AG,13,FALSE)/角色间职业划分!$AB$9</f>
        <v>710.92303623380053</v>
      </c>
      <c r="AC353">
        <f>VLOOKUP(X353,角色属性总表!AG:AI,3,FALSE)*VLOOKUP(AA353,角色间职业划分!P:AG,8,FALSE)/角色间职业划分!$W$9</f>
        <v>3287.48</v>
      </c>
      <c r="AD353">
        <f>VLOOKUP(AA353,角色间职业划分!P:AP,26,FALSE)</f>
        <v>0.4</v>
      </c>
      <c r="AE353">
        <f>VLOOKUP(X353,角色属性总表!I:Q,3,FALSE)</f>
        <v>451.58399999999995</v>
      </c>
      <c r="AF353">
        <f>VLOOKUP(AA353,角色间职业划分!P:AP,11,FALSE)</f>
        <v>0.41</v>
      </c>
      <c r="AG353">
        <f t="shared" si="54"/>
        <v>2115.0873855709538</v>
      </c>
      <c r="AH353">
        <f t="shared" si="55"/>
        <v>453</v>
      </c>
      <c r="AJ353">
        <f t="shared" si="56"/>
        <v>1662.0873855709538</v>
      </c>
      <c r="AK353">
        <v>349</v>
      </c>
    </row>
    <row r="354" spans="1:37" x14ac:dyDescent="0.15">
      <c r="A354">
        <v>350</v>
      </c>
      <c r="B354">
        <f>ROUND(VLOOKUP(X354,角色属性总表!AG:AI,2,FALSE)/角色属性总表!$C$34,0)</f>
        <v>147</v>
      </c>
      <c r="C354">
        <f>ROUND(VLOOKUP(X354,角色属性总表!Y:AE,3,FALSE)/J354,0)</f>
        <v>54</v>
      </c>
      <c r="D354">
        <f>ROUND(VLOOKUP(X354,角色属性总表!AG:AI,3,FALSE)/角色属性总表!$C$35,0)</f>
        <v>153</v>
      </c>
      <c r="E354">
        <f t="shared" si="50"/>
        <v>289</v>
      </c>
      <c r="F354">
        <f t="shared" si="51"/>
        <v>22</v>
      </c>
      <c r="G354">
        <f t="shared" si="52"/>
        <v>5</v>
      </c>
      <c r="H354">
        <v>0</v>
      </c>
      <c r="I354">
        <f t="shared" si="57"/>
        <v>3</v>
      </c>
      <c r="J354">
        <f>VLOOKUP(AA354,角色间职业划分!P:AP,20,FALSE)</f>
        <v>10</v>
      </c>
      <c r="K354">
        <f>IF(X354=500,100,VLOOKUP(AA354,角色间职业划分!P:AP,22,FALSE))</f>
        <v>120</v>
      </c>
      <c r="L354">
        <f>IF(X354=500,K354,VLOOKUP(AA354,角色间职业划分!P:AP,23,FALSE))</f>
        <v>60</v>
      </c>
      <c r="M354">
        <f>VLOOKUP(AA354,角色间职业划分!P:AP,24,FALSE)</f>
        <v>0</v>
      </c>
      <c r="N354">
        <f>VLOOKUP(AA354,角色间职业划分!P:AP,14)*100</f>
        <v>95</v>
      </c>
      <c r="O354">
        <f>VLOOKUP(AA354,角色间职业划分!P:Z,9,FALSE)</f>
        <v>0</v>
      </c>
      <c r="P354">
        <f>VLOOKUP(AA354,角色间职业划分!P:AP,10,FALSE)</f>
        <v>0</v>
      </c>
      <c r="Q354">
        <f>VLOOKUP(AA354,角色间职业划分!P:AP,15,FALSE)</f>
        <v>0</v>
      </c>
      <c r="R354">
        <f>VLOOKUP(AA354,角色间职业划分!P:AP,16,FALSE)</f>
        <v>0</v>
      </c>
      <c r="S354">
        <f>VLOOKUP(AA354,角色间职业划分!P:AP,17,FALSE)</f>
        <v>0</v>
      </c>
      <c r="T354">
        <f>VLOOKUP(AA354,角色间职业划分!P:AP,18,FALSE)</f>
        <v>0</v>
      </c>
      <c r="U354">
        <f>VLOOKUP(AA354,角色间职业划分!P:AP,27,FALSE)</f>
        <v>0</v>
      </c>
      <c r="V354">
        <f t="shared" si="53"/>
        <v>10.999999999999998</v>
      </c>
      <c r="W354">
        <f>VLOOKUP(AA354,角色间职业划分!P:Q,2,FALSE)</f>
        <v>21</v>
      </c>
      <c r="X354">
        <f t="shared" si="58"/>
        <v>47</v>
      </c>
      <c r="Y354">
        <f>INT(VLOOKUP(X354,角色属性总表!AG:AH,2,FALSE)*角色属性总表!$C$38)</f>
        <v>1026</v>
      </c>
      <c r="AA354">
        <f t="shared" si="59"/>
        <v>4</v>
      </c>
      <c r="AB354">
        <f>VLOOKUP(X354,角色属性总表!AG:AI,2,FALSE)*VLOOKUP(角色等级属性!AA354,角色间职业划分!P:AG,13,FALSE)/角色间职业划分!$AB$9</f>
        <v>723.6180904522613</v>
      </c>
      <c r="AC354">
        <f>VLOOKUP(X354,角色属性总表!AG:AI,3,FALSE)*VLOOKUP(AA354,角色间职业划分!P:AG,8,FALSE)/角色间职业划分!$W$9</f>
        <v>3346.1850000000004</v>
      </c>
      <c r="AD354">
        <f>VLOOKUP(AA354,角色间职业划分!P:AP,26,FALSE)</f>
        <v>0.4</v>
      </c>
      <c r="AE354">
        <f>VLOOKUP(X354,角色属性总表!I:Q,3,FALSE)</f>
        <v>459.64800000000002</v>
      </c>
      <c r="AF354">
        <f>VLOOKUP(AA354,角色间职业划分!P:AP,11,FALSE)</f>
        <v>0.41</v>
      </c>
      <c r="AG354">
        <f t="shared" si="54"/>
        <v>2190.4804610857104</v>
      </c>
      <c r="AH354">
        <f t="shared" si="55"/>
        <v>459</v>
      </c>
      <c r="AJ354">
        <f t="shared" si="56"/>
        <v>1731.4804610857104</v>
      </c>
      <c r="AK354">
        <v>350</v>
      </c>
    </row>
    <row r="355" spans="1:37" x14ac:dyDescent="0.15">
      <c r="A355">
        <v>351</v>
      </c>
      <c r="B355">
        <f>ROUND(VLOOKUP(X355,角色属性总表!AG:AI,2,FALSE)/角色属性总表!$C$34,0)</f>
        <v>149</v>
      </c>
      <c r="C355">
        <f>ROUND(VLOOKUP(X355,角色属性总表!Y:AE,3,FALSE)/J355,0)</f>
        <v>56</v>
      </c>
      <c r="D355">
        <f>ROUND(VLOOKUP(X355,角色属性总表!AG:AI,3,FALSE)/角色属性总表!$C$35,0)</f>
        <v>156</v>
      </c>
      <c r="E355">
        <f t="shared" si="50"/>
        <v>294</v>
      </c>
      <c r="F355">
        <f t="shared" si="51"/>
        <v>22</v>
      </c>
      <c r="G355">
        <f t="shared" si="52"/>
        <v>5</v>
      </c>
      <c r="H355">
        <v>0</v>
      </c>
      <c r="I355">
        <f t="shared" si="57"/>
        <v>3</v>
      </c>
      <c r="J355">
        <f>VLOOKUP(AA355,角色间职业划分!P:AP,20,FALSE)</f>
        <v>10</v>
      </c>
      <c r="K355">
        <f>IF(X355=500,100,VLOOKUP(AA355,角色间职业划分!P:AP,22,FALSE))</f>
        <v>120</v>
      </c>
      <c r="L355">
        <f>IF(X355=500,K355,VLOOKUP(AA355,角色间职业划分!P:AP,23,FALSE))</f>
        <v>60</v>
      </c>
      <c r="M355">
        <f>VLOOKUP(AA355,角色间职业划分!P:AP,24,FALSE)</f>
        <v>0</v>
      </c>
      <c r="N355">
        <f>VLOOKUP(AA355,角色间职业划分!P:AP,14)*100</f>
        <v>95</v>
      </c>
      <c r="O355">
        <f>VLOOKUP(AA355,角色间职业划分!P:Z,9,FALSE)</f>
        <v>0</v>
      </c>
      <c r="P355">
        <f>VLOOKUP(AA355,角色间职业划分!P:AP,10,FALSE)</f>
        <v>0</v>
      </c>
      <c r="Q355">
        <f>VLOOKUP(AA355,角色间职业划分!P:AP,15,FALSE)</f>
        <v>0</v>
      </c>
      <c r="R355">
        <f>VLOOKUP(AA355,角色间职业划分!P:AP,16,FALSE)</f>
        <v>0</v>
      </c>
      <c r="S355">
        <f>VLOOKUP(AA355,角色间职业划分!P:AP,17,FALSE)</f>
        <v>0</v>
      </c>
      <c r="T355">
        <f>VLOOKUP(AA355,角色间职业划分!P:AP,18,FALSE)</f>
        <v>0</v>
      </c>
      <c r="U355">
        <f>VLOOKUP(AA355,角色间职业划分!P:AP,27,FALSE)</f>
        <v>0</v>
      </c>
      <c r="V355">
        <f t="shared" si="53"/>
        <v>10.999999999999998</v>
      </c>
      <c r="W355">
        <f>VLOOKUP(AA355,角色间职业划分!P:Q,2,FALSE)</f>
        <v>21</v>
      </c>
      <c r="X355">
        <f t="shared" si="58"/>
        <v>48</v>
      </c>
      <c r="Y355">
        <f>INT(VLOOKUP(X355,角色属性总表!AG:AH,2,FALSE)*角色属性总表!$C$38)</f>
        <v>1044</v>
      </c>
      <c r="AA355">
        <f t="shared" si="59"/>
        <v>4</v>
      </c>
      <c r="AB355">
        <f>VLOOKUP(X355,角色属性总表!AG:AI,2,FALSE)*VLOOKUP(角色等级属性!AA355,角色间职业划分!P:AG,13,FALSE)/角色间职业划分!$AB$9</f>
        <v>736.31314467072207</v>
      </c>
      <c r="AC355">
        <f>VLOOKUP(X355,角色属性总表!AG:AI,3,FALSE)*VLOOKUP(AA355,角色间职业划分!P:AG,8,FALSE)/角色间职业划分!$W$9</f>
        <v>3404.8900000000003</v>
      </c>
      <c r="AD355">
        <f>VLOOKUP(AA355,角色间职业划分!P:AP,26,FALSE)</f>
        <v>0.4</v>
      </c>
      <c r="AE355">
        <f>VLOOKUP(X355,角色属性总表!I:Q,3,FALSE)</f>
        <v>467.71199999999999</v>
      </c>
      <c r="AF355">
        <f>VLOOKUP(AA355,角色间职业划分!P:AP,11,FALSE)</f>
        <v>0.41</v>
      </c>
      <c r="AG355">
        <f t="shared" si="54"/>
        <v>2266.9714436532308</v>
      </c>
      <c r="AH355">
        <f t="shared" si="55"/>
        <v>468</v>
      </c>
      <c r="AJ355">
        <f t="shared" si="56"/>
        <v>1798.9714436532308</v>
      </c>
      <c r="AK355">
        <v>351</v>
      </c>
    </row>
    <row r="356" spans="1:37" x14ac:dyDescent="0.15">
      <c r="A356">
        <v>352</v>
      </c>
      <c r="B356">
        <f>ROUND(VLOOKUP(X356,角色属性总表!AG:AI,2,FALSE)/角色属性总表!$C$34,0)</f>
        <v>152</v>
      </c>
      <c r="C356">
        <f>ROUND(VLOOKUP(X356,角色属性总表!Y:AE,3,FALSE)/J356,0)</f>
        <v>57</v>
      </c>
      <c r="D356">
        <f>ROUND(VLOOKUP(X356,角色属性总表!AG:AI,3,FALSE)/角色属性总表!$C$35,0)</f>
        <v>159</v>
      </c>
      <c r="E356">
        <f t="shared" si="50"/>
        <v>299</v>
      </c>
      <c r="F356">
        <f t="shared" si="51"/>
        <v>22</v>
      </c>
      <c r="G356">
        <f t="shared" si="52"/>
        <v>5</v>
      </c>
      <c r="H356">
        <v>0</v>
      </c>
      <c r="I356">
        <f t="shared" si="57"/>
        <v>3</v>
      </c>
      <c r="J356">
        <f>VLOOKUP(AA356,角色间职业划分!P:AP,20,FALSE)</f>
        <v>10</v>
      </c>
      <c r="K356">
        <f>IF(X356=500,100,VLOOKUP(AA356,角色间职业划分!P:AP,22,FALSE))</f>
        <v>120</v>
      </c>
      <c r="L356">
        <f>IF(X356=500,K356,VLOOKUP(AA356,角色间职业划分!P:AP,23,FALSE))</f>
        <v>60</v>
      </c>
      <c r="M356">
        <f>VLOOKUP(AA356,角色间职业划分!P:AP,24,FALSE)</f>
        <v>0</v>
      </c>
      <c r="N356">
        <f>VLOOKUP(AA356,角色间职业划分!P:AP,14)*100</f>
        <v>95</v>
      </c>
      <c r="O356">
        <f>VLOOKUP(AA356,角色间职业划分!P:Z,9,FALSE)</f>
        <v>0</v>
      </c>
      <c r="P356">
        <f>VLOOKUP(AA356,角色间职业划分!P:AP,10,FALSE)</f>
        <v>0</v>
      </c>
      <c r="Q356">
        <f>VLOOKUP(AA356,角色间职业划分!P:AP,15,FALSE)</f>
        <v>0</v>
      </c>
      <c r="R356">
        <f>VLOOKUP(AA356,角色间职业划分!P:AP,16,FALSE)</f>
        <v>0</v>
      </c>
      <c r="S356">
        <f>VLOOKUP(AA356,角色间职业划分!P:AP,17,FALSE)</f>
        <v>0</v>
      </c>
      <c r="T356">
        <f>VLOOKUP(AA356,角色间职业划分!P:AP,18,FALSE)</f>
        <v>0</v>
      </c>
      <c r="U356">
        <f>VLOOKUP(AA356,角色间职业划分!P:AP,27,FALSE)</f>
        <v>0</v>
      </c>
      <c r="V356">
        <f t="shared" si="53"/>
        <v>10.999999999999998</v>
      </c>
      <c r="W356">
        <f>VLOOKUP(AA356,角色间职业划分!P:Q,2,FALSE)</f>
        <v>21</v>
      </c>
      <c r="X356">
        <f t="shared" si="58"/>
        <v>49</v>
      </c>
      <c r="Y356">
        <f>INT(VLOOKUP(X356,角色属性总表!AG:AH,2,FALSE)*角色属性总表!$C$38)</f>
        <v>1062</v>
      </c>
      <c r="AA356">
        <f t="shared" si="59"/>
        <v>4</v>
      </c>
      <c r="AB356">
        <f>VLOOKUP(X356,角色属性总表!AG:AI,2,FALSE)*VLOOKUP(角色等级属性!AA356,角色间职业划分!P:AG,13,FALSE)/角色间职业划分!$AB$9</f>
        <v>749.00819888918272</v>
      </c>
      <c r="AC356">
        <f>VLOOKUP(X356,角色属性总表!AG:AI,3,FALSE)*VLOOKUP(AA356,角色间职业划分!P:AG,8,FALSE)/角色间职业划分!$W$9</f>
        <v>3463.5950000000003</v>
      </c>
      <c r="AD356">
        <f>VLOOKUP(AA356,角色间职业划分!P:AP,26,FALSE)</f>
        <v>0.4</v>
      </c>
      <c r="AE356">
        <f>VLOOKUP(X356,角色属性总表!I:Q,3,FALSE)</f>
        <v>475.77600000000007</v>
      </c>
      <c r="AF356">
        <f>VLOOKUP(AA356,角色间职业划分!P:AP,11,FALSE)</f>
        <v>0.41</v>
      </c>
      <c r="AG356">
        <f t="shared" si="54"/>
        <v>2344.5569620253164</v>
      </c>
      <c r="AH356">
        <f t="shared" si="55"/>
        <v>477</v>
      </c>
      <c r="AJ356">
        <f t="shared" si="56"/>
        <v>1867.5569620253164</v>
      </c>
      <c r="AK356">
        <v>352</v>
      </c>
    </row>
    <row r="357" spans="1:37" x14ac:dyDescent="0.15">
      <c r="A357">
        <v>353</v>
      </c>
      <c r="B357">
        <f>ROUND(VLOOKUP(X357,角色属性总表!AG:AI,2,FALSE)/角色属性总表!$C$34,0)</f>
        <v>154</v>
      </c>
      <c r="C357">
        <f>ROUND(VLOOKUP(X357,角色属性总表!Y:AE,3,FALSE)/J357,0)</f>
        <v>59</v>
      </c>
      <c r="D357">
        <f>ROUND(VLOOKUP(X357,角色属性总表!AG:AI,3,FALSE)/角色属性总表!$C$35,0)</f>
        <v>161</v>
      </c>
      <c r="E357">
        <f t="shared" si="50"/>
        <v>304</v>
      </c>
      <c r="F357">
        <f t="shared" si="51"/>
        <v>22</v>
      </c>
      <c r="G357">
        <f t="shared" si="52"/>
        <v>5</v>
      </c>
      <c r="H357">
        <v>0</v>
      </c>
      <c r="I357">
        <f t="shared" si="57"/>
        <v>3</v>
      </c>
      <c r="J357">
        <f>VLOOKUP(AA357,角色间职业划分!P:AP,20,FALSE)</f>
        <v>10</v>
      </c>
      <c r="K357">
        <f>IF(X357=500,100,VLOOKUP(AA357,角色间职业划分!P:AP,22,FALSE))</f>
        <v>120</v>
      </c>
      <c r="L357">
        <f>IF(X357=500,K357,VLOOKUP(AA357,角色间职业划分!P:AP,23,FALSE))</f>
        <v>60</v>
      </c>
      <c r="M357">
        <f>VLOOKUP(AA357,角色间职业划分!P:AP,24,FALSE)</f>
        <v>0</v>
      </c>
      <c r="N357">
        <f>VLOOKUP(AA357,角色间职业划分!P:AP,14)*100</f>
        <v>95</v>
      </c>
      <c r="O357">
        <f>VLOOKUP(AA357,角色间职业划分!P:Z,9,FALSE)</f>
        <v>0</v>
      </c>
      <c r="P357">
        <f>VLOOKUP(AA357,角色间职业划分!P:AP,10,FALSE)</f>
        <v>0</v>
      </c>
      <c r="Q357">
        <f>VLOOKUP(AA357,角色间职业划分!P:AP,15,FALSE)</f>
        <v>0</v>
      </c>
      <c r="R357">
        <f>VLOOKUP(AA357,角色间职业划分!P:AP,16,FALSE)</f>
        <v>0</v>
      </c>
      <c r="S357">
        <f>VLOOKUP(AA357,角色间职业划分!P:AP,17,FALSE)</f>
        <v>0</v>
      </c>
      <c r="T357">
        <f>VLOOKUP(AA357,角色间职业划分!P:AP,18,FALSE)</f>
        <v>0</v>
      </c>
      <c r="U357">
        <f>VLOOKUP(AA357,角色间职业划分!P:AP,27,FALSE)</f>
        <v>0</v>
      </c>
      <c r="V357">
        <f t="shared" si="53"/>
        <v>10.999999999999998</v>
      </c>
      <c r="W357">
        <f>VLOOKUP(AA357,角色间职业划分!P:Q,2,FALSE)</f>
        <v>21</v>
      </c>
      <c r="X357">
        <f t="shared" si="58"/>
        <v>50</v>
      </c>
      <c r="Y357">
        <f>INT(VLOOKUP(X357,角色属性总表!AG:AH,2,FALSE)*角色属性总表!$C$38)</f>
        <v>1080</v>
      </c>
      <c r="AA357">
        <f t="shared" si="59"/>
        <v>4</v>
      </c>
      <c r="AB357">
        <f>VLOOKUP(X357,角色属性总表!AG:AI,2,FALSE)*VLOOKUP(角色等级属性!AA357,角色间职业划分!P:AG,13,FALSE)/角色间职业划分!$AB$9</f>
        <v>761.7032531076436</v>
      </c>
      <c r="AC357">
        <f>VLOOKUP(X357,角色属性总表!AG:AI,3,FALSE)*VLOOKUP(AA357,角色间职业划分!P:AG,8,FALSE)/角色间职业划分!$W$9</f>
        <v>3522.3</v>
      </c>
      <c r="AD357">
        <f>VLOOKUP(AA357,角色间职业划分!P:AP,26,FALSE)</f>
        <v>0.4</v>
      </c>
      <c r="AE357">
        <f>VLOOKUP(X357,角色属性总表!I:Q,3,FALSE)</f>
        <v>483.84000000000003</v>
      </c>
      <c r="AF357">
        <f>VLOOKUP(AA357,角色间职业划分!P:AP,11,FALSE)</f>
        <v>0.41</v>
      </c>
      <c r="AG357">
        <f t="shared" si="54"/>
        <v>2423.2338316268883</v>
      </c>
      <c r="AH357">
        <f t="shared" si="55"/>
        <v>483</v>
      </c>
      <c r="AJ357">
        <f t="shared" si="56"/>
        <v>1940.2338316268883</v>
      </c>
      <c r="AK357">
        <v>353</v>
      </c>
    </row>
    <row r="358" spans="1:37" x14ac:dyDescent="0.15">
      <c r="A358">
        <v>354</v>
      </c>
      <c r="B358">
        <f>ROUND(VLOOKUP(X358,角色属性总表!AG:AI,2,FALSE)/角色属性总表!$C$34,0)</f>
        <v>157</v>
      </c>
      <c r="C358">
        <f>ROUND(VLOOKUP(X358,角色属性总表!Y:AE,3,FALSE)/J358,0)</f>
        <v>61</v>
      </c>
      <c r="D358">
        <f>ROUND(VLOOKUP(X358,角色属性总表!AG:AI,3,FALSE)/角色属性总表!$C$35,0)</f>
        <v>164</v>
      </c>
      <c r="E358">
        <f t="shared" si="50"/>
        <v>309</v>
      </c>
      <c r="F358">
        <f t="shared" si="51"/>
        <v>22</v>
      </c>
      <c r="G358">
        <f t="shared" si="52"/>
        <v>5</v>
      </c>
      <c r="H358">
        <v>0</v>
      </c>
      <c r="I358">
        <f t="shared" si="57"/>
        <v>3</v>
      </c>
      <c r="J358">
        <f>VLOOKUP(AA358,角色间职业划分!P:AP,20,FALSE)</f>
        <v>10</v>
      </c>
      <c r="K358">
        <f>IF(X358=500,100,VLOOKUP(AA358,角色间职业划分!P:AP,22,FALSE))</f>
        <v>120</v>
      </c>
      <c r="L358">
        <f>IF(X358=500,K358,VLOOKUP(AA358,角色间职业划分!P:AP,23,FALSE))</f>
        <v>60</v>
      </c>
      <c r="M358">
        <f>VLOOKUP(AA358,角色间职业划分!P:AP,24,FALSE)</f>
        <v>0</v>
      </c>
      <c r="N358">
        <f>VLOOKUP(AA358,角色间职业划分!P:AP,14)*100</f>
        <v>95</v>
      </c>
      <c r="O358">
        <f>VLOOKUP(AA358,角色间职业划分!P:Z,9,FALSE)</f>
        <v>0</v>
      </c>
      <c r="P358">
        <f>VLOOKUP(AA358,角色间职业划分!P:AP,10,FALSE)</f>
        <v>0</v>
      </c>
      <c r="Q358">
        <f>VLOOKUP(AA358,角色间职业划分!P:AP,15,FALSE)</f>
        <v>0</v>
      </c>
      <c r="R358">
        <f>VLOOKUP(AA358,角色间职业划分!P:AP,16,FALSE)</f>
        <v>0</v>
      </c>
      <c r="S358">
        <f>VLOOKUP(AA358,角色间职业划分!P:AP,17,FALSE)</f>
        <v>0</v>
      </c>
      <c r="T358">
        <f>VLOOKUP(AA358,角色间职业划分!P:AP,18,FALSE)</f>
        <v>0</v>
      </c>
      <c r="U358">
        <f>VLOOKUP(AA358,角色间职业划分!P:AP,27,FALSE)</f>
        <v>0</v>
      </c>
      <c r="V358">
        <f t="shared" si="53"/>
        <v>10.999999999999998</v>
      </c>
      <c r="W358">
        <f>VLOOKUP(AA358,角色间职业划分!P:Q,2,FALSE)</f>
        <v>21</v>
      </c>
      <c r="X358">
        <f t="shared" si="58"/>
        <v>51</v>
      </c>
      <c r="Y358">
        <f>INT(VLOOKUP(X358,角色属性总表!AG:AH,2,FALSE)*角色属性总表!$C$38)</f>
        <v>1098</v>
      </c>
      <c r="AA358">
        <f t="shared" si="59"/>
        <v>4</v>
      </c>
      <c r="AB358">
        <f>VLOOKUP(X358,角色属性总表!AG:AI,2,FALSE)*VLOOKUP(角色等级属性!AA358,角色间职业划分!P:AG,13,FALSE)/角色间职业划分!$AB$9</f>
        <v>774.39830732610426</v>
      </c>
      <c r="AC358">
        <f>VLOOKUP(X358,角色属性总表!AG:AI,3,FALSE)*VLOOKUP(AA358,角色间职业划分!P:AG,8,FALSE)/角色间职业划分!$W$9</f>
        <v>3581.0050000000006</v>
      </c>
      <c r="AD358">
        <f>VLOOKUP(AA358,角色间职业划分!P:AP,26,FALSE)</f>
        <v>0.4</v>
      </c>
      <c r="AE358">
        <f>VLOOKUP(X358,角色属性总表!I:Q,3,FALSE)</f>
        <v>491.904</v>
      </c>
      <c r="AF358">
        <f>VLOOKUP(AA358,角色间职业划分!P:AP,11,FALSE)</f>
        <v>0.41</v>
      </c>
      <c r="AG358">
        <f t="shared" si="54"/>
        <v>2502.9990454047806</v>
      </c>
      <c r="AH358">
        <f t="shared" si="55"/>
        <v>492</v>
      </c>
      <c r="AJ358">
        <f t="shared" si="56"/>
        <v>2010.9990454047806</v>
      </c>
      <c r="AK358">
        <v>354</v>
      </c>
    </row>
    <row r="359" spans="1:37" x14ac:dyDescent="0.15">
      <c r="A359">
        <v>355</v>
      </c>
      <c r="B359">
        <f>ROUND(VLOOKUP(X359,角色属性总表!AG:AI,2,FALSE)/角色属性总表!$C$34,0)</f>
        <v>159</v>
      </c>
      <c r="C359">
        <f>ROUND(VLOOKUP(X359,角色属性总表!Y:AE,3,FALSE)/J359,0)</f>
        <v>62</v>
      </c>
      <c r="D359">
        <f>ROUND(VLOOKUP(X359,角色属性总表!AG:AI,3,FALSE)/角色属性总表!$C$35,0)</f>
        <v>167</v>
      </c>
      <c r="E359">
        <f t="shared" si="50"/>
        <v>314</v>
      </c>
      <c r="F359">
        <f t="shared" si="51"/>
        <v>22</v>
      </c>
      <c r="G359">
        <f t="shared" si="52"/>
        <v>5</v>
      </c>
      <c r="H359">
        <v>0</v>
      </c>
      <c r="I359">
        <f t="shared" si="57"/>
        <v>3</v>
      </c>
      <c r="J359">
        <f>VLOOKUP(AA359,角色间职业划分!P:AP,20,FALSE)</f>
        <v>10</v>
      </c>
      <c r="K359">
        <f>IF(X359=500,100,VLOOKUP(AA359,角色间职业划分!P:AP,22,FALSE))</f>
        <v>120</v>
      </c>
      <c r="L359">
        <f>IF(X359=500,K359,VLOOKUP(AA359,角色间职业划分!P:AP,23,FALSE))</f>
        <v>60</v>
      </c>
      <c r="M359">
        <f>VLOOKUP(AA359,角色间职业划分!P:AP,24,FALSE)</f>
        <v>0</v>
      </c>
      <c r="N359">
        <f>VLOOKUP(AA359,角色间职业划分!P:AP,14)*100</f>
        <v>95</v>
      </c>
      <c r="O359">
        <f>VLOOKUP(AA359,角色间职业划分!P:Z,9,FALSE)</f>
        <v>0</v>
      </c>
      <c r="P359">
        <f>VLOOKUP(AA359,角色间职业划分!P:AP,10,FALSE)</f>
        <v>0</v>
      </c>
      <c r="Q359">
        <f>VLOOKUP(AA359,角色间职业划分!P:AP,15,FALSE)</f>
        <v>0</v>
      </c>
      <c r="R359">
        <f>VLOOKUP(AA359,角色间职业划分!P:AP,16,FALSE)</f>
        <v>0</v>
      </c>
      <c r="S359">
        <f>VLOOKUP(AA359,角色间职业划分!P:AP,17,FALSE)</f>
        <v>0</v>
      </c>
      <c r="T359">
        <f>VLOOKUP(AA359,角色间职业划分!P:AP,18,FALSE)</f>
        <v>0</v>
      </c>
      <c r="U359">
        <f>VLOOKUP(AA359,角色间职业划分!P:AP,27,FALSE)</f>
        <v>0</v>
      </c>
      <c r="V359">
        <f t="shared" si="53"/>
        <v>10.999999999999998</v>
      </c>
      <c r="W359">
        <f>VLOOKUP(AA359,角色间职业划分!P:Q,2,FALSE)</f>
        <v>21</v>
      </c>
      <c r="X359">
        <f t="shared" si="58"/>
        <v>52</v>
      </c>
      <c r="Y359">
        <f>INT(VLOOKUP(X359,角色属性总表!AG:AH,2,FALSE)*角色属性总表!$C$38)</f>
        <v>1116</v>
      </c>
      <c r="AA359">
        <f t="shared" si="59"/>
        <v>4</v>
      </c>
      <c r="AB359">
        <f>VLOOKUP(X359,角色属性总表!AG:AI,2,FALSE)*VLOOKUP(角色等级属性!AA359,角色间职业划分!P:AG,13,FALSE)/角色间职业划分!$AB$9</f>
        <v>787.09336154456491</v>
      </c>
      <c r="AC359">
        <f>VLOOKUP(X359,角色属性总表!AG:AI,3,FALSE)*VLOOKUP(AA359,角色间职业划分!P:AG,8,FALSE)/角色间职业划分!$W$9</f>
        <v>3639.7100000000009</v>
      </c>
      <c r="AD359">
        <f>VLOOKUP(AA359,角色间职业划分!P:AP,26,FALSE)</f>
        <v>0.4</v>
      </c>
      <c r="AE359">
        <f>VLOOKUP(X359,角色属性总表!I:Q,3,FALSE)</f>
        <v>499.96800000000007</v>
      </c>
      <c r="AF359">
        <f>VLOOKUP(AA359,角色间职业划分!P:AP,11,FALSE)</f>
        <v>0.41</v>
      </c>
      <c r="AG359">
        <f t="shared" si="54"/>
        <v>2583.8497653174322</v>
      </c>
      <c r="AH359">
        <f t="shared" si="55"/>
        <v>501</v>
      </c>
      <c r="AJ359">
        <f t="shared" si="56"/>
        <v>2082.8497653174322</v>
      </c>
      <c r="AK359">
        <v>355</v>
      </c>
    </row>
    <row r="360" spans="1:37" x14ac:dyDescent="0.15">
      <c r="A360">
        <v>356</v>
      </c>
      <c r="B360">
        <f>ROUND(VLOOKUP(X360,角色属性总表!AG:AI,2,FALSE)/角色属性总表!$C$34,0)</f>
        <v>162</v>
      </c>
      <c r="C360">
        <f>ROUND(VLOOKUP(X360,角色属性总表!Y:AE,3,FALSE)/J360,0)</f>
        <v>64</v>
      </c>
      <c r="D360">
        <f>ROUND(VLOOKUP(X360,角色属性总表!AG:AI,3,FALSE)/角色属性总表!$C$35,0)</f>
        <v>169</v>
      </c>
      <c r="E360">
        <f t="shared" si="50"/>
        <v>319</v>
      </c>
      <c r="F360">
        <f t="shared" si="51"/>
        <v>22</v>
      </c>
      <c r="G360">
        <f t="shared" si="52"/>
        <v>5</v>
      </c>
      <c r="H360">
        <v>0</v>
      </c>
      <c r="I360">
        <f t="shared" si="57"/>
        <v>3</v>
      </c>
      <c r="J360">
        <f>VLOOKUP(AA360,角色间职业划分!P:AP,20,FALSE)</f>
        <v>10</v>
      </c>
      <c r="K360">
        <f>IF(X360=500,100,VLOOKUP(AA360,角色间职业划分!P:AP,22,FALSE))</f>
        <v>120</v>
      </c>
      <c r="L360">
        <f>IF(X360=500,K360,VLOOKUP(AA360,角色间职业划分!P:AP,23,FALSE))</f>
        <v>60</v>
      </c>
      <c r="M360">
        <f>VLOOKUP(AA360,角色间职业划分!P:AP,24,FALSE)</f>
        <v>0</v>
      </c>
      <c r="N360">
        <f>VLOOKUP(AA360,角色间职业划分!P:AP,14)*100</f>
        <v>95</v>
      </c>
      <c r="O360">
        <f>VLOOKUP(AA360,角色间职业划分!P:Z,9,FALSE)</f>
        <v>0</v>
      </c>
      <c r="P360">
        <f>VLOOKUP(AA360,角色间职业划分!P:AP,10,FALSE)</f>
        <v>0</v>
      </c>
      <c r="Q360">
        <f>VLOOKUP(AA360,角色间职业划分!P:AP,15,FALSE)</f>
        <v>0</v>
      </c>
      <c r="R360">
        <f>VLOOKUP(AA360,角色间职业划分!P:AP,16,FALSE)</f>
        <v>0</v>
      </c>
      <c r="S360">
        <f>VLOOKUP(AA360,角色间职业划分!P:AP,17,FALSE)</f>
        <v>0</v>
      </c>
      <c r="T360">
        <f>VLOOKUP(AA360,角色间职业划分!P:AP,18,FALSE)</f>
        <v>0</v>
      </c>
      <c r="U360">
        <f>VLOOKUP(AA360,角色间职业划分!P:AP,27,FALSE)</f>
        <v>0</v>
      </c>
      <c r="V360">
        <f t="shared" si="53"/>
        <v>10.999999999999998</v>
      </c>
      <c r="W360">
        <f>VLOOKUP(AA360,角色间职业划分!P:Q,2,FALSE)</f>
        <v>21</v>
      </c>
      <c r="X360">
        <f t="shared" si="58"/>
        <v>53</v>
      </c>
      <c r="Y360">
        <f>INT(VLOOKUP(X360,角色属性总表!AG:AH,2,FALSE)*角色属性总表!$C$38)</f>
        <v>1134</v>
      </c>
      <c r="AA360">
        <f t="shared" si="59"/>
        <v>4</v>
      </c>
      <c r="AB360">
        <f>VLOOKUP(X360,角色属性总表!AG:AI,2,FALSE)*VLOOKUP(角色等级属性!AA360,角色间职业划分!P:AG,13,FALSE)/角色间职业划分!$AB$9</f>
        <v>799.7884157630258</v>
      </c>
      <c r="AC360">
        <f>VLOOKUP(X360,角色属性总表!AG:AI,3,FALSE)*VLOOKUP(AA360,角色间职业划分!P:AG,8,FALSE)/角色间职业划分!$W$9</f>
        <v>3698.415</v>
      </c>
      <c r="AD360">
        <f>VLOOKUP(AA360,角色间职业划分!P:AP,26,FALSE)</f>
        <v>0.4</v>
      </c>
      <c r="AE360">
        <f>VLOOKUP(X360,角色属性总表!I:Q,3,FALSE)</f>
        <v>508.03199999999993</v>
      </c>
      <c r="AF360">
        <f>VLOOKUP(AA360,角色间职业划分!P:AP,11,FALSE)</f>
        <v>0.41</v>
      </c>
      <c r="AG360">
        <f t="shared" si="54"/>
        <v>2665.7833144094129</v>
      </c>
      <c r="AH360">
        <f t="shared" si="55"/>
        <v>507</v>
      </c>
      <c r="AJ360">
        <f t="shared" si="56"/>
        <v>2158.7833144094129</v>
      </c>
      <c r="AK360">
        <v>356</v>
      </c>
    </row>
    <row r="361" spans="1:37" x14ac:dyDescent="0.15">
      <c r="A361">
        <v>357</v>
      </c>
      <c r="B361">
        <f>ROUND(VLOOKUP(X361,角色属性总表!AG:AI,2,FALSE)/角色属性总表!$C$34,0)</f>
        <v>165</v>
      </c>
      <c r="C361">
        <f>ROUND(VLOOKUP(X361,角色属性总表!Y:AE,3,FALSE)/J361,0)</f>
        <v>66</v>
      </c>
      <c r="D361">
        <f>ROUND(VLOOKUP(X361,角色属性总表!AG:AI,3,FALSE)/角色属性总表!$C$35,0)</f>
        <v>172</v>
      </c>
      <c r="E361">
        <f t="shared" si="50"/>
        <v>324</v>
      </c>
      <c r="F361">
        <f t="shared" si="51"/>
        <v>22</v>
      </c>
      <c r="G361">
        <f t="shared" si="52"/>
        <v>5</v>
      </c>
      <c r="H361">
        <v>0</v>
      </c>
      <c r="I361">
        <f t="shared" si="57"/>
        <v>3</v>
      </c>
      <c r="J361">
        <f>VLOOKUP(AA361,角色间职业划分!P:AP,20,FALSE)</f>
        <v>10</v>
      </c>
      <c r="K361">
        <f>IF(X361=500,100,VLOOKUP(AA361,角色间职业划分!P:AP,22,FALSE))</f>
        <v>120</v>
      </c>
      <c r="L361">
        <f>IF(X361=500,K361,VLOOKUP(AA361,角色间职业划分!P:AP,23,FALSE))</f>
        <v>60</v>
      </c>
      <c r="M361">
        <f>VLOOKUP(AA361,角色间职业划分!P:AP,24,FALSE)</f>
        <v>0</v>
      </c>
      <c r="N361">
        <f>VLOOKUP(AA361,角色间职业划分!P:AP,14)*100</f>
        <v>95</v>
      </c>
      <c r="O361">
        <f>VLOOKUP(AA361,角色间职业划分!P:Z,9,FALSE)</f>
        <v>0</v>
      </c>
      <c r="P361">
        <f>VLOOKUP(AA361,角色间职业划分!P:AP,10,FALSE)</f>
        <v>0</v>
      </c>
      <c r="Q361">
        <f>VLOOKUP(AA361,角色间职业划分!P:AP,15,FALSE)</f>
        <v>0</v>
      </c>
      <c r="R361">
        <f>VLOOKUP(AA361,角色间职业划分!P:AP,16,FALSE)</f>
        <v>0</v>
      </c>
      <c r="S361">
        <f>VLOOKUP(AA361,角色间职业划分!P:AP,17,FALSE)</f>
        <v>0</v>
      </c>
      <c r="T361">
        <f>VLOOKUP(AA361,角色间职业划分!P:AP,18,FALSE)</f>
        <v>0</v>
      </c>
      <c r="U361">
        <f>VLOOKUP(AA361,角色间职业划分!P:AP,27,FALSE)</f>
        <v>0</v>
      </c>
      <c r="V361">
        <f t="shared" si="53"/>
        <v>10.999999999999998</v>
      </c>
      <c r="W361">
        <f>VLOOKUP(AA361,角色间职业划分!P:Q,2,FALSE)</f>
        <v>21</v>
      </c>
      <c r="X361">
        <f t="shared" si="58"/>
        <v>54</v>
      </c>
      <c r="Y361">
        <f>INT(VLOOKUP(X361,角色属性总表!AG:AH,2,FALSE)*角色属性总表!$C$38)</f>
        <v>1152</v>
      </c>
      <c r="AA361">
        <f t="shared" si="59"/>
        <v>4</v>
      </c>
      <c r="AB361">
        <f>VLOOKUP(X361,角色属性总表!AG:AI,2,FALSE)*VLOOKUP(角色等级属性!AA361,角色间职业划分!P:AG,13,FALSE)/角色间职业划分!$AB$9</f>
        <v>812.48346998148645</v>
      </c>
      <c r="AC361">
        <f>VLOOKUP(X361,角色属性总表!AG:AI,3,FALSE)*VLOOKUP(AA361,角色间职业划分!P:AG,8,FALSE)/角色间职业划分!$W$9</f>
        <v>3757.1200000000008</v>
      </c>
      <c r="AD361">
        <f>VLOOKUP(AA361,角色间职业划分!P:AP,26,FALSE)</f>
        <v>0.4</v>
      </c>
      <c r="AE361">
        <f>VLOOKUP(X361,角色属性总表!I:Q,3,FALSE)</f>
        <v>516.096</v>
      </c>
      <c r="AF361">
        <f>VLOOKUP(AA361,角色间职业划分!P:AP,11,FALSE)</f>
        <v>0.41</v>
      </c>
      <c r="AG361">
        <f t="shared" si="54"/>
        <v>2748.7971694205635</v>
      </c>
      <c r="AH361">
        <f t="shared" si="55"/>
        <v>516</v>
      </c>
      <c r="AJ361">
        <f t="shared" si="56"/>
        <v>2232.7971694205635</v>
      </c>
      <c r="AK361">
        <v>357</v>
      </c>
    </row>
    <row r="362" spans="1:37" x14ac:dyDescent="0.15">
      <c r="A362">
        <v>358</v>
      </c>
      <c r="B362">
        <f>ROUND(VLOOKUP(X362,角色属性总表!AG:AI,2,FALSE)/角色属性总表!$C$34,0)</f>
        <v>167</v>
      </c>
      <c r="C362">
        <f>ROUND(VLOOKUP(X362,角色属性总表!Y:AE,3,FALSE)/J362,0)</f>
        <v>68</v>
      </c>
      <c r="D362">
        <f>ROUND(VLOOKUP(X362,角色属性总表!AG:AI,3,FALSE)/角色属性总表!$C$35,0)</f>
        <v>175</v>
      </c>
      <c r="E362">
        <f t="shared" si="50"/>
        <v>330</v>
      </c>
      <c r="F362">
        <f t="shared" si="51"/>
        <v>22</v>
      </c>
      <c r="G362">
        <f t="shared" si="52"/>
        <v>5</v>
      </c>
      <c r="H362">
        <v>0</v>
      </c>
      <c r="I362">
        <f t="shared" si="57"/>
        <v>3</v>
      </c>
      <c r="J362">
        <f>VLOOKUP(AA362,角色间职业划分!P:AP,20,FALSE)</f>
        <v>10</v>
      </c>
      <c r="K362">
        <f>IF(X362=500,100,VLOOKUP(AA362,角色间职业划分!P:AP,22,FALSE))</f>
        <v>120</v>
      </c>
      <c r="L362">
        <f>IF(X362=500,K362,VLOOKUP(AA362,角色间职业划分!P:AP,23,FALSE))</f>
        <v>60</v>
      </c>
      <c r="M362">
        <f>VLOOKUP(AA362,角色间职业划分!P:AP,24,FALSE)</f>
        <v>0</v>
      </c>
      <c r="N362">
        <f>VLOOKUP(AA362,角色间职业划分!P:AP,14)*100</f>
        <v>95</v>
      </c>
      <c r="O362">
        <f>VLOOKUP(AA362,角色间职业划分!P:Z,9,FALSE)</f>
        <v>0</v>
      </c>
      <c r="P362">
        <f>VLOOKUP(AA362,角色间职业划分!P:AP,10,FALSE)</f>
        <v>0</v>
      </c>
      <c r="Q362">
        <f>VLOOKUP(AA362,角色间职业划分!P:AP,15,FALSE)</f>
        <v>0</v>
      </c>
      <c r="R362">
        <f>VLOOKUP(AA362,角色间职业划分!P:AP,16,FALSE)</f>
        <v>0</v>
      </c>
      <c r="S362">
        <f>VLOOKUP(AA362,角色间职业划分!P:AP,17,FALSE)</f>
        <v>0</v>
      </c>
      <c r="T362">
        <f>VLOOKUP(AA362,角色间职业划分!P:AP,18,FALSE)</f>
        <v>0</v>
      </c>
      <c r="U362">
        <f>VLOOKUP(AA362,角色间职业划分!P:AP,27,FALSE)</f>
        <v>0</v>
      </c>
      <c r="V362">
        <f t="shared" si="53"/>
        <v>10.999999999999998</v>
      </c>
      <c r="W362">
        <f>VLOOKUP(AA362,角色间职业划分!P:Q,2,FALSE)</f>
        <v>21</v>
      </c>
      <c r="X362">
        <f t="shared" si="58"/>
        <v>55</v>
      </c>
      <c r="Y362">
        <f>INT(VLOOKUP(X362,角色属性总表!AG:AH,2,FALSE)*角色属性总表!$C$38)</f>
        <v>1170</v>
      </c>
      <c r="AA362">
        <f t="shared" si="59"/>
        <v>4</v>
      </c>
      <c r="AB362">
        <f>VLOOKUP(X362,角色属性总表!AG:AI,2,FALSE)*VLOOKUP(角色等级属性!AA362,角色间职业划分!P:AG,13,FALSE)/角色间职业划分!$AB$9</f>
        <v>825.17852419994711</v>
      </c>
      <c r="AC362">
        <f>VLOOKUP(X362,角色属性总表!AG:AI,3,FALSE)*VLOOKUP(AA362,角色间职业划分!P:AG,8,FALSE)/角色间职业划分!$W$9</f>
        <v>3815.8250000000007</v>
      </c>
      <c r="AD362">
        <f>VLOOKUP(AA362,角色间职业划分!P:AP,26,FALSE)</f>
        <v>0.4</v>
      </c>
      <c r="AE362">
        <f>VLOOKUP(X362,角色属性总表!I:Q,3,FALSE)</f>
        <v>524.16</v>
      </c>
      <c r="AF362">
        <f>VLOOKUP(AA362,角色间职业划分!P:AP,11,FALSE)</f>
        <v>0.41</v>
      </c>
      <c r="AG362">
        <f t="shared" si="54"/>
        <v>2832.8889538847047</v>
      </c>
      <c r="AH362">
        <f t="shared" si="55"/>
        <v>525</v>
      </c>
      <c r="AJ362">
        <f t="shared" si="56"/>
        <v>2307.8889538847047</v>
      </c>
      <c r="AK362">
        <v>358</v>
      </c>
    </row>
    <row r="363" spans="1:37" x14ac:dyDescent="0.15">
      <c r="A363">
        <v>359</v>
      </c>
      <c r="B363">
        <f>ROUND(VLOOKUP(X363,角色属性总表!AG:AI,2,FALSE)/角色属性总表!$C$34,0)</f>
        <v>170</v>
      </c>
      <c r="C363">
        <f>ROUND(VLOOKUP(X363,角色属性总表!Y:AE,3,FALSE)/J363,0)</f>
        <v>70</v>
      </c>
      <c r="D363">
        <f>ROUND(VLOOKUP(X363,角色属性总表!AG:AI,3,FALSE)/角色属性总表!$C$35,0)</f>
        <v>177</v>
      </c>
      <c r="E363">
        <f t="shared" si="50"/>
        <v>335</v>
      </c>
      <c r="F363">
        <f t="shared" si="51"/>
        <v>22</v>
      </c>
      <c r="G363">
        <f t="shared" si="52"/>
        <v>5</v>
      </c>
      <c r="H363">
        <v>0</v>
      </c>
      <c r="I363">
        <f t="shared" si="57"/>
        <v>3</v>
      </c>
      <c r="J363">
        <f>VLOOKUP(AA363,角色间职业划分!P:AP,20,FALSE)</f>
        <v>10</v>
      </c>
      <c r="K363">
        <f>IF(X363=500,100,VLOOKUP(AA363,角色间职业划分!P:AP,22,FALSE))</f>
        <v>120</v>
      </c>
      <c r="L363">
        <f>IF(X363=500,K363,VLOOKUP(AA363,角色间职业划分!P:AP,23,FALSE))</f>
        <v>60</v>
      </c>
      <c r="M363">
        <f>VLOOKUP(AA363,角色间职业划分!P:AP,24,FALSE)</f>
        <v>0</v>
      </c>
      <c r="N363">
        <f>VLOOKUP(AA363,角色间职业划分!P:AP,14)*100</f>
        <v>95</v>
      </c>
      <c r="O363">
        <f>VLOOKUP(AA363,角色间职业划分!P:Z,9,FALSE)</f>
        <v>0</v>
      </c>
      <c r="P363">
        <f>VLOOKUP(AA363,角色间职业划分!P:AP,10,FALSE)</f>
        <v>0</v>
      </c>
      <c r="Q363">
        <f>VLOOKUP(AA363,角色间职业划分!P:AP,15,FALSE)</f>
        <v>0</v>
      </c>
      <c r="R363">
        <f>VLOOKUP(AA363,角色间职业划分!P:AP,16,FALSE)</f>
        <v>0</v>
      </c>
      <c r="S363">
        <f>VLOOKUP(AA363,角色间职业划分!P:AP,17,FALSE)</f>
        <v>0</v>
      </c>
      <c r="T363">
        <f>VLOOKUP(AA363,角色间职业划分!P:AP,18,FALSE)</f>
        <v>0</v>
      </c>
      <c r="U363">
        <f>VLOOKUP(AA363,角色间职业划分!P:AP,27,FALSE)</f>
        <v>0</v>
      </c>
      <c r="V363">
        <f t="shared" si="53"/>
        <v>10.999999999999998</v>
      </c>
      <c r="W363">
        <f>VLOOKUP(AA363,角色间职业划分!P:Q,2,FALSE)</f>
        <v>21</v>
      </c>
      <c r="X363">
        <f t="shared" si="58"/>
        <v>56</v>
      </c>
      <c r="Y363">
        <f>INT(VLOOKUP(X363,角色属性总表!AG:AH,2,FALSE)*角色属性总表!$C$38)</f>
        <v>1188</v>
      </c>
      <c r="AA363">
        <f t="shared" si="59"/>
        <v>4</v>
      </c>
      <c r="AB363">
        <f>VLOOKUP(X363,角色属性总表!AG:AI,2,FALSE)*VLOOKUP(角色等级属性!AA363,角色间职业划分!P:AG,13,FALSE)/角色间职业划分!$AB$9</f>
        <v>837.87357841840799</v>
      </c>
      <c r="AC363">
        <f>VLOOKUP(X363,角色属性总表!AG:AI,3,FALSE)*VLOOKUP(AA363,角色间职业划分!P:AG,8,FALSE)/角色间职业划分!$W$9</f>
        <v>3874.53</v>
      </c>
      <c r="AD363">
        <f>VLOOKUP(AA363,角色间职业划分!P:AP,26,FALSE)</f>
        <v>0.4</v>
      </c>
      <c r="AE363">
        <f>VLOOKUP(X363,角色属性总表!I:Q,3,FALSE)</f>
        <v>532.22399999999993</v>
      </c>
      <c r="AF363">
        <f>VLOOKUP(AA363,角色间职业划分!P:AP,11,FALSE)</f>
        <v>0.41</v>
      </c>
      <c r="AG363">
        <f t="shared" si="54"/>
        <v>2918.0564316774216</v>
      </c>
      <c r="AH363">
        <f t="shared" si="55"/>
        <v>531</v>
      </c>
      <c r="AJ363">
        <f t="shared" si="56"/>
        <v>2387.0564316774216</v>
      </c>
      <c r="AK363">
        <v>359</v>
      </c>
    </row>
    <row r="364" spans="1:37" x14ac:dyDescent="0.15">
      <c r="A364">
        <v>360</v>
      </c>
      <c r="B364">
        <f>ROUND(VLOOKUP(X364,角色属性总表!AG:AI,2,FALSE)/角色属性总表!$C$34,0)</f>
        <v>172</v>
      </c>
      <c r="C364">
        <f>ROUND(VLOOKUP(X364,角色属性总表!Y:AE,3,FALSE)/J364,0)</f>
        <v>72</v>
      </c>
      <c r="D364">
        <f>ROUND(VLOOKUP(X364,角色属性总表!AG:AI,3,FALSE)/角色属性总表!$C$35,0)</f>
        <v>180</v>
      </c>
      <c r="E364">
        <f t="shared" si="50"/>
        <v>340</v>
      </c>
      <c r="F364">
        <f t="shared" si="51"/>
        <v>22</v>
      </c>
      <c r="G364">
        <f t="shared" si="52"/>
        <v>5</v>
      </c>
      <c r="H364">
        <v>0</v>
      </c>
      <c r="I364">
        <f t="shared" si="57"/>
        <v>3</v>
      </c>
      <c r="J364">
        <f>VLOOKUP(AA364,角色间职业划分!P:AP,20,FALSE)</f>
        <v>10</v>
      </c>
      <c r="K364">
        <f>IF(X364=500,100,VLOOKUP(AA364,角色间职业划分!P:AP,22,FALSE))</f>
        <v>120</v>
      </c>
      <c r="L364">
        <f>IF(X364=500,K364,VLOOKUP(AA364,角色间职业划分!P:AP,23,FALSE))</f>
        <v>60</v>
      </c>
      <c r="M364">
        <f>VLOOKUP(AA364,角色间职业划分!P:AP,24,FALSE)</f>
        <v>0</v>
      </c>
      <c r="N364">
        <f>VLOOKUP(AA364,角色间职业划分!P:AP,14)*100</f>
        <v>95</v>
      </c>
      <c r="O364">
        <f>VLOOKUP(AA364,角色间职业划分!P:Z,9,FALSE)</f>
        <v>0</v>
      </c>
      <c r="P364">
        <f>VLOOKUP(AA364,角色间职业划分!P:AP,10,FALSE)</f>
        <v>0</v>
      </c>
      <c r="Q364">
        <f>VLOOKUP(AA364,角色间职业划分!P:AP,15,FALSE)</f>
        <v>0</v>
      </c>
      <c r="R364">
        <f>VLOOKUP(AA364,角色间职业划分!P:AP,16,FALSE)</f>
        <v>0</v>
      </c>
      <c r="S364">
        <f>VLOOKUP(AA364,角色间职业划分!P:AP,17,FALSE)</f>
        <v>0</v>
      </c>
      <c r="T364">
        <f>VLOOKUP(AA364,角色间职业划分!P:AP,18,FALSE)</f>
        <v>0</v>
      </c>
      <c r="U364">
        <f>VLOOKUP(AA364,角色间职业划分!P:AP,27,FALSE)</f>
        <v>0</v>
      </c>
      <c r="V364">
        <f t="shared" si="53"/>
        <v>10.999999999999998</v>
      </c>
      <c r="W364">
        <f>VLOOKUP(AA364,角色间职业划分!P:Q,2,FALSE)</f>
        <v>21</v>
      </c>
      <c r="X364">
        <f t="shared" si="58"/>
        <v>57</v>
      </c>
      <c r="Y364">
        <f>INT(VLOOKUP(X364,角色属性总表!AG:AH,2,FALSE)*角色属性总表!$C$38)</f>
        <v>1206</v>
      </c>
      <c r="AA364">
        <f t="shared" si="59"/>
        <v>4</v>
      </c>
      <c r="AB364">
        <f>VLOOKUP(X364,角色属性总表!AG:AI,2,FALSE)*VLOOKUP(角色等级属性!AA364,角色间职业划分!P:AG,13,FALSE)/角色间职业划分!$AB$9</f>
        <v>850.56863263686864</v>
      </c>
      <c r="AC364">
        <f>VLOOKUP(X364,角色属性总表!AG:AI,3,FALSE)*VLOOKUP(AA364,角色间职业划分!P:AG,8,FALSE)/角色间职业划分!$W$9</f>
        <v>3933.2350000000015</v>
      </c>
      <c r="AD364">
        <f>VLOOKUP(AA364,角色间职业划分!P:AP,26,FALSE)</f>
        <v>0.4</v>
      </c>
      <c r="AE364">
        <f>VLOOKUP(X364,角色属性总表!I:Q,3,FALSE)</f>
        <v>540.28800000000012</v>
      </c>
      <c r="AF364">
        <f>VLOOKUP(AA364,角色间职业划分!P:AP,11,FALSE)</f>
        <v>0.41</v>
      </c>
      <c r="AG364">
        <f t="shared" si="54"/>
        <v>3004.2975009764273</v>
      </c>
      <c r="AH364">
        <f t="shared" si="55"/>
        <v>540</v>
      </c>
      <c r="AJ364">
        <f t="shared" si="56"/>
        <v>2464.2975009764273</v>
      </c>
      <c r="AK364">
        <v>360</v>
      </c>
    </row>
    <row r="365" spans="1:37" x14ac:dyDescent="0.15">
      <c r="A365">
        <v>361</v>
      </c>
      <c r="B365">
        <f>ROUND(VLOOKUP(X365,角色属性总表!AG:AI,2,FALSE)/角色属性总表!$C$34,0)</f>
        <v>175</v>
      </c>
      <c r="C365">
        <f>ROUND(VLOOKUP(X365,角色属性总表!Y:AE,3,FALSE)/J365,0)</f>
        <v>73</v>
      </c>
      <c r="D365">
        <f>ROUND(VLOOKUP(X365,角色属性总表!AG:AI,3,FALSE)/角色属性总表!$C$35,0)</f>
        <v>183</v>
      </c>
      <c r="E365">
        <f t="shared" si="50"/>
        <v>345</v>
      </c>
      <c r="F365">
        <f t="shared" si="51"/>
        <v>22</v>
      </c>
      <c r="G365">
        <f t="shared" si="52"/>
        <v>5</v>
      </c>
      <c r="H365">
        <v>0</v>
      </c>
      <c r="I365">
        <f t="shared" si="57"/>
        <v>3</v>
      </c>
      <c r="J365">
        <f>VLOOKUP(AA365,角色间职业划分!P:AP,20,FALSE)</f>
        <v>10</v>
      </c>
      <c r="K365">
        <f>IF(X365=500,100,VLOOKUP(AA365,角色间职业划分!P:AP,22,FALSE))</f>
        <v>120</v>
      </c>
      <c r="L365">
        <f>IF(X365=500,K365,VLOOKUP(AA365,角色间职业划分!P:AP,23,FALSE))</f>
        <v>60</v>
      </c>
      <c r="M365">
        <f>VLOOKUP(AA365,角色间职业划分!P:AP,24,FALSE)</f>
        <v>0</v>
      </c>
      <c r="N365">
        <f>VLOOKUP(AA365,角色间职业划分!P:AP,14)*100</f>
        <v>95</v>
      </c>
      <c r="O365">
        <f>VLOOKUP(AA365,角色间职业划分!P:Z,9,FALSE)</f>
        <v>0</v>
      </c>
      <c r="P365">
        <f>VLOOKUP(AA365,角色间职业划分!P:AP,10,FALSE)</f>
        <v>0</v>
      </c>
      <c r="Q365">
        <f>VLOOKUP(AA365,角色间职业划分!P:AP,15,FALSE)</f>
        <v>0</v>
      </c>
      <c r="R365">
        <f>VLOOKUP(AA365,角色间职业划分!P:AP,16,FALSE)</f>
        <v>0</v>
      </c>
      <c r="S365">
        <f>VLOOKUP(AA365,角色间职业划分!P:AP,17,FALSE)</f>
        <v>0</v>
      </c>
      <c r="T365">
        <f>VLOOKUP(AA365,角色间职业划分!P:AP,18,FALSE)</f>
        <v>0</v>
      </c>
      <c r="U365">
        <f>VLOOKUP(AA365,角色间职业划分!P:AP,27,FALSE)</f>
        <v>0</v>
      </c>
      <c r="V365">
        <f t="shared" si="53"/>
        <v>10.999999999999998</v>
      </c>
      <c r="W365">
        <f>VLOOKUP(AA365,角色间职业划分!P:Q,2,FALSE)</f>
        <v>21</v>
      </c>
      <c r="X365">
        <f t="shared" si="58"/>
        <v>58</v>
      </c>
      <c r="Y365">
        <f>INT(VLOOKUP(X365,角色属性总表!AG:AH,2,FALSE)*角色属性总表!$C$38)</f>
        <v>1224</v>
      </c>
      <c r="AA365">
        <f t="shared" si="59"/>
        <v>4</v>
      </c>
      <c r="AB365">
        <f>VLOOKUP(X365,角色属性总表!AG:AI,2,FALSE)*VLOOKUP(角色等级属性!AA365,角色间职业划分!P:AG,13,FALSE)/角色间职业划分!$AB$9</f>
        <v>863.26368685532941</v>
      </c>
      <c r="AC365">
        <f>VLOOKUP(X365,角色属性总表!AG:AI,3,FALSE)*VLOOKUP(AA365,角色间职业划分!P:AG,8,FALSE)/角色间职业划分!$W$9</f>
        <v>3991.94</v>
      </c>
      <c r="AD365">
        <f>VLOOKUP(AA365,角色间职业划分!P:AP,26,FALSE)</f>
        <v>0.4</v>
      </c>
      <c r="AE365">
        <f>VLOOKUP(X365,角色属性总表!I:Q,3,FALSE)</f>
        <v>548.35199999999998</v>
      </c>
      <c r="AF365">
        <f>VLOOKUP(AA365,角色间职业划分!P:AP,11,FALSE)</f>
        <v>0.41</v>
      </c>
      <c r="AG365">
        <f t="shared" si="54"/>
        <v>3091.6101886015781</v>
      </c>
      <c r="AH365">
        <f t="shared" si="55"/>
        <v>549</v>
      </c>
      <c r="AJ365">
        <f t="shared" si="56"/>
        <v>2542.6101886015781</v>
      </c>
      <c r="AK365">
        <v>361</v>
      </c>
    </row>
    <row r="366" spans="1:37" x14ac:dyDescent="0.15">
      <c r="A366">
        <v>362</v>
      </c>
      <c r="B366">
        <f>ROUND(VLOOKUP(X366,角色属性总表!AG:AI,2,FALSE)/角色属性总表!$C$34,0)</f>
        <v>177</v>
      </c>
      <c r="C366">
        <f>ROUND(VLOOKUP(X366,角色属性总表!Y:AE,3,FALSE)/J366,0)</f>
        <v>75</v>
      </c>
      <c r="D366">
        <f>ROUND(VLOOKUP(X366,角色属性总表!AG:AI,3,FALSE)/角色属性总表!$C$35,0)</f>
        <v>185</v>
      </c>
      <c r="E366">
        <f t="shared" si="50"/>
        <v>350</v>
      </c>
      <c r="F366">
        <f t="shared" si="51"/>
        <v>22</v>
      </c>
      <c r="G366">
        <f t="shared" si="52"/>
        <v>5</v>
      </c>
      <c r="H366">
        <v>0</v>
      </c>
      <c r="I366">
        <f t="shared" si="57"/>
        <v>3</v>
      </c>
      <c r="J366">
        <f>VLOOKUP(AA366,角色间职业划分!P:AP,20,FALSE)</f>
        <v>10</v>
      </c>
      <c r="K366">
        <f>IF(X366=500,100,VLOOKUP(AA366,角色间职业划分!P:AP,22,FALSE))</f>
        <v>120</v>
      </c>
      <c r="L366">
        <f>IF(X366=500,K366,VLOOKUP(AA366,角色间职业划分!P:AP,23,FALSE))</f>
        <v>60</v>
      </c>
      <c r="M366">
        <f>VLOOKUP(AA366,角色间职业划分!P:AP,24,FALSE)</f>
        <v>0</v>
      </c>
      <c r="N366">
        <f>VLOOKUP(AA366,角色间职业划分!P:AP,14)*100</f>
        <v>95</v>
      </c>
      <c r="O366">
        <f>VLOOKUP(AA366,角色间职业划分!P:Z,9,FALSE)</f>
        <v>0</v>
      </c>
      <c r="P366">
        <f>VLOOKUP(AA366,角色间职业划分!P:AP,10,FALSE)</f>
        <v>0</v>
      </c>
      <c r="Q366">
        <f>VLOOKUP(AA366,角色间职业划分!P:AP,15,FALSE)</f>
        <v>0</v>
      </c>
      <c r="R366">
        <f>VLOOKUP(AA366,角色间职业划分!P:AP,16,FALSE)</f>
        <v>0</v>
      </c>
      <c r="S366">
        <f>VLOOKUP(AA366,角色间职业划分!P:AP,17,FALSE)</f>
        <v>0</v>
      </c>
      <c r="T366">
        <f>VLOOKUP(AA366,角色间职业划分!P:AP,18,FALSE)</f>
        <v>0</v>
      </c>
      <c r="U366">
        <f>VLOOKUP(AA366,角色间职业划分!P:AP,27,FALSE)</f>
        <v>0</v>
      </c>
      <c r="V366">
        <f t="shared" si="53"/>
        <v>10.999999999999998</v>
      </c>
      <c r="W366">
        <f>VLOOKUP(AA366,角色间职业划分!P:Q,2,FALSE)</f>
        <v>21</v>
      </c>
      <c r="X366">
        <f t="shared" si="58"/>
        <v>59</v>
      </c>
      <c r="Y366">
        <f>INT(VLOOKUP(X366,角色属性总表!AG:AH,2,FALSE)*角色属性总表!$C$38)</f>
        <v>1242</v>
      </c>
      <c r="AA366">
        <f t="shared" si="59"/>
        <v>4</v>
      </c>
      <c r="AB366">
        <f>VLOOKUP(X366,角色属性总表!AG:AI,2,FALSE)*VLOOKUP(角色等级属性!AA366,角色间职业划分!P:AG,13,FALSE)/角色间职业划分!$AB$9</f>
        <v>875.95874107379007</v>
      </c>
      <c r="AC366">
        <f>VLOOKUP(X366,角色属性总表!AG:AI,3,FALSE)*VLOOKUP(AA366,角色间职业划分!P:AG,8,FALSE)/角色间职业划分!$W$9</f>
        <v>4050.6450000000004</v>
      </c>
      <c r="AD366">
        <f>VLOOKUP(AA366,角色间职业划分!P:AP,26,FALSE)</f>
        <v>0.4</v>
      </c>
      <c r="AE366">
        <f>VLOOKUP(X366,角色属性总表!I:Q,3,FALSE)</f>
        <v>556.41600000000005</v>
      </c>
      <c r="AF366">
        <f>VLOOKUP(AA366,角色间职业划分!P:AP,11,FALSE)</f>
        <v>0.41</v>
      </c>
      <c r="AG366">
        <f t="shared" si="54"/>
        <v>3179.9926447047615</v>
      </c>
      <c r="AH366">
        <f t="shared" si="55"/>
        <v>555</v>
      </c>
      <c r="AJ366">
        <f t="shared" si="56"/>
        <v>2624.9926447047615</v>
      </c>
      <c r="AK366">
        <v>362</v>
      </c>
    </row>
    <row r="367" spans="1:37" x14ac:dyDescent="0.15">
      <c r="A367">
        <v>363</v>
      </c>
      <c r="B367">
        <f>ROUND(VLOOKUP(X367,角色属性总表!AG:AI,2,FALSE)/角色属性总表!$C$34,0)</f>
        <v>180</v>
      </c>
      <c r="C367">
        <f>ROUND(VLOOKUP(X367,角色属性总表!Y:AE,3,FALSE)/J367,0)</f>
        <v>77</v>
      </c>
      <c r="D367">
        <f>ROUND(VLOOKUP(X367,角色属性总表!AG:AI,3,FALSE)/角色属性总表!$C$35,0)</f>
        <v>188</v>
      </c>
      <c r="E367">
        <f t="shared" si="50"/>
        <v>355</v>
      </c>
      <c r="F367">
        <f t="shared" si="51"/>
        <v>22</v>
      </c>
      <c r="G367">
        <f t="shared" si="52"/>
        <v>5</v>
      </c>
      <c r="H367">
        <v>0</v>
      </c>
      <c r="I367">
        <f t="shared" si="57"/>
        <v>3</v>
      </c>
      <c r="J367">
        <f>VLOOKUP(AA367,角色间职业划分!P:AP,20,FALSE)</f>
        <v>10</v>
      </c>
      <c r="K367">
        <f>IF(X367=500,100,VLOOKUP(AA367,角色间职业划分!P:AP,22,FALSE))</f>
        <v>120</v>
      </c>
      <c r="L367">
        <f>IF(X367=500,K367,VLOOKUP(AA367,角色间职业划分!P:AP,23,FALSE))</f>
        <v>60</v>
      </c>
      <c r="M367">
        <f>VLOOKUP(AA367,角色间职业划分!P:AP,24,FALSE)</f>
        <v>0</v>
      </c>
      <c r="N367">
        <f>VLOOKUP(AA367,角色间职业划分!P:AP,14)*100</f>
        <v>95</v>
      </c>
      <c r="O367">
        <f>VLOOKUP(AA367,角色间职业划分!P:Z,9,FALSE)</f>
        <v>0</v>
      </c>
      <c r="P367">
        <f>VLOOKUP(AA367,角色间职业划分!P:AP,10,FALSE)</f>
        <v>0</v>
      </c>
      <c r="Q367">
        <f>VLOOKUP(AA367,角色间职业划分!P:AP,15,FALSE)</f>
        <v>0</v>
      </c>
      <c r="R367">
        <f>VLOOKUP(AA367,角色间职业划分!P:AP,16,FALSE)</f>
        <v>0</v>
      </c>
      <c r="S367">
        <f>VLOOKUP(AA367,角色间职业划分!P:AP,17,FALSE)</f>
        <v>0</v>
      </c>
      <c r="T367">
        <f>VLOOKUP(AA367,角色间职业划分!P:AP,18,FALSE)</f>
        <v>0</v>
      </c>
      <c r="U367">
        <f>VLOOKUP(AA367,角色间职业划分!P:AP,27,FALSE)</f>
        <v>0</v>
      </c>
      <c r="V367">
        <f t="shared" si="53"/>
        <v>10.999999999999998</v>
      </c>
      <c r="W367">
        <f>VLOOKUP(AA367,角色间职业划分!P:Q,2,FALSE)</f>
        <v>21</v>
      </c>
      <c r="X367">
        <f t="shared" si="58"/>
        <v>60</v>
      </c>
      <c r="Y367">
        <f>INT(VLOOKUP(X367,角色属性总表!AG:AH,2,FALSE)*角色属性总表!$C$38)</f>
        <v>1260</v>
      </c>
      <c r="AA367">
        <f t="shared" si="59"/>
        <v>4</v>
      </c>
      <c r="AB367">
        <f>VLOOKUP(X367,角色属性总表!AG:AI,2,FALSE)*VLOOKUP(角色等级属性!AA367,角色间职业划分!P:AG,13,FALSE)/角色间职业划分!$AB$9</f>
        <v>888.65379529225072</v>
      </c>
      <c r="AC367">
        <f>VLOOKUP(X367,角色属性总表!AG:AI,3,FALSE)*VLOOKUP(AA367,角色间职业划分!P:AG,8,FALSE)/角色间职业划分!$W$9</f>
        <v>4109.3500000000004</v>
      </c>
      <c r="AD367">
        <f>VLOOKUP(AA367,角色间职业划分!P:AP,26,FALSE)</f>
        <v>0.4</v>
      </c>
      <c r="AE367">
        <f>VLOOKUP(X367,角色属性总表!I:Q,3,FALSE)</f>
        <v>564.48</v>
      </c>
      <c r="AF367">
        <f>VLOOKUP(AA367,角色间职业划分!P:AP,11,FALSE)</f>
        <v>0.41</v>
      </c>
      <c r="AG367">
        <f t="shared" si="54"/>
        <v>3269.4431377826704</v>
      </c>
      <c r="AH367">
        <f t="shared" si="55"/>
        <v>564</v>
      </c>
      <c r="AJ367">
        <f t="shared" si="56"/>
        <v>2705.4431377826704</v>
      </c>
      <c r="AK367">
        <v>363</v>
      </c>
    </row>
    <row r="368" spans="1:37" x14ac:dyDescent="0.15">
      <c r="A368">
        <v>364</v>
      </c>
      <c r="B368">
        <f>ROUND(VLOOKUP(X368,角色属性总表!AG:AI,2,FALSE)/角色属性总表!$C$34,0)</f>
        <v>183</v>
      </c>
      <c r="C368">
        <f>ROUND(VLOOKUP(X368,角色属性总表!Y:AE,3,FALSE)/J368,0)</f>
        <v>79</v>
      </c>
      <c r="D368">
        <f>ROUND(VLOOKUP(X368,角色属性总表!AG:AI,3,FALSE)/角色属性总表!$C$35,0)</f>
        <v>191</v>
      </c>
      <c r="E368">
        <f t="shared" si="50"/>
        <v>360</v>
      </c>
      <c r="F368">
        <f t="shared" si="51"/>
        <v>22</v>
      </c>
      <c r="G368">
        <f t="shared" si="52"/>
        <v>5</v>
      </c>
      <c r="H368">
        <v>0</v>
      </c>
      <c r="I368">
        <f t="shared" si="57"/>
        <v>3</v>
      </c>
      <c r="J368">
        <f>VLOOKUP(AA368,角色间职业划分!P:AP,20,FALSE)</f>
        <v>10</v>
      </c>
      <c r="K368">
        <f>IF(X368=500,100,VLOOKUP(AA368,角色间职业划分!P:AP,22,FALSE))</f>
        <v>120</v>
      </c>
      <c r="L368">
        <f>IF(X368=500,K368,VLOOKUP(AA368,角色间职业划分!P:AP,23,FALSE))</f>
        <v>60</v>
      </c>
      <c r="M368">
        <f>VLOOKUP(AA368,角色间职业划分!P:AP,24,FALSE)</f>
        <v>0</v>
      </c>
      <c r="N368">
        <f>VLOOKUP(AA368,角色间职业划分!P:AP,14)*100</f>
        <v>95</v>
      </c>
      <c r="O368">
        <f>VLOOKUP(AA368,角色间职业划分!P:Z,9,FALSE)</f>
        <v>0</v>
      </c>
      <c r="P368">
        <f>VLOOKUP(AA368,角色间职业划分!P:AP,10,FALSE)</f>
        <v>0</v>
      </c>
      <c r="Q368">
        <f>VLOOKUP(AA368,角色间职业划分!P:AP,15,FALSE)</f>
        <v>0</v>
      </c>
      <c r="R368">
        <f>VLOOKUP(AA368,角色间职业划分!P:AP,16,FALSE)</f>
        <v>0</v>
      </c>
      <c r="S368">
        <f>VLOOKUP(AA368,角色间职业划分!P:AP,17,FALSE)</f>
        <v>0</v>
      </c>
      <c r="T368">
        <f>VLOOKUP(AA368,角色间职业划分!P:AP,18,FALSE)</f>
        <v>0</v>
      </c>
      <c r="U368">
        <f>VLOOKUP(AA368,角色间职业划分!P:AP,27,FALSE)</f>
        <v>0</v>
      </c>
      <c r="V368">
        <f t="shared" si="53"/>
        <v>10.999999999999998</v>
      </c>
      <c r="W368">
        <f>VLOOKUP(AA368,角色间职业划分!P:Q,2,FALSE)</f>
        <v>21</v>
      </c>
      <c r="X368">
        <f t="shared" si="58"/>
        <v>61</v>
      </c>
      <c r="Y368">
        <f>INT(VLOOKUP(X368,角色属性总表!AG:AH,2,FALSE)*角色属性总表!$C$38)</f>
        <v>1278</v>
      </c>
      <c r="AA368">
        <f t="shared" si="59"/>
        <v>4</v>
      </c>
      <c r="AB368">
        <f>VLOOKUP(X368,角色属性总表!AG:AI,2,FALSE)*VLOOKUP(角色等级属性!AA368,角色间职业划分!P:AG,13,FALSE)/角色间职业划分!$AB$9</f>
        <v>901.3488495107116</v>
      </c>
      <c r="AC368">
        <f>VLOOKUP(X368,角色属性总表!AG:AI,3,FALSE)*VLOOKUP(AA368,角色间职业划分!P:AG,8,FALSE)/角色间职业划分!$W$9</f>
        <v>4168.0550000000003</v>
      </c>
      <c r="AD368">
        <f>VLOOKUP(AA368,角色间职业划分!P:AP,26,FALSE)</f>
        <v>0.4</v>
      </c>
      <c r="AE368">
        <f>VLOOKUP(X368,角色属性总表!I:Q,3,FALSE)</f>
        <v>572.54399999999998</v>
      </c>
      <c r="AF368">
        <f>VLOOKUP(AA368,角色间职业划分!P:AP,11,FALSE)</f>
        <v>0.41</v>
      </c>
      <c r="AG368">
        <f t="shared" si="54"/>
        <v>3359.960049987993</v>
      </c>
      <c r="AH368">
        <f t="shared" si="55"/>
        <v>573</v>
      </c>
      <c r="AJ368">
        <f t="shared" si="56"/>
        <v>2786.960049987993</v>
      </c>
      <c r="AK368">
        <v>364</v>
      </c>
    </row>
    <row r="369" spans="1:37" x14ac:dyDescent="0.15">
      <c r="A369">
        <v>365</v>
      </c>
      <c r="B369">
        <f>ROUND(VLOOKUP(X369,角色属性总表!AG:AI,2,FALSE)/角色属性总表!$C$34,0)</f>
        <v>185</v>
      </c>
      <c r="C369">
        <f>ROUND(VLOOKUP(X369,角色属性总表!Y:AE,3,FALSE)/J369,0)</f>
        <v>81</v>
      </c>
      <c r="D369">
        <f>ROUND(VLOOKUP(X369,角色属性总表!AG:AI,3,FALSE)/角色属性总表!$C$35,0)</f>
        <v>194</v>
      </c>
      <c r="E369">
        <f t="shared" si="50"/>
        <v>365</v>
      </c>
      <c r="F369">
        <f t="shared" si="51"/>
        <v>22</v>
      </c>
      <c r="G369">
        <f t="shared" si="52"/>
        <v>5</v>
      </c>
      <c r="H369">
        <v>0</v>
      </c>
      <c r="I369">
        <f t="shared" si="57"/>
        <v>3</v>
      </c>
      <c r="J369">
        <f>VLOOKUP(AA369,角色间职业划分!P:AP,20,FALSE)</f>
        <v>10</v>
      </c>
      <c r="K369">
        <f>IF(X369=500,100,VLOOKUP(AA369,角色间职业划分!P:AP,22,FALSE))</f>
        <v>120</v>
      </c>
      <c r="L369">
        <f>IF(X369=500,K369,VLOOKUP(AA369,角色间职业划分!P:AP,23,FALSE))</f>
        <v>60</v>
      </c>
      <c r="M369">
        <f>VLOOKUP(AA369,角色间职业划分!P:AP,24,FALSE)</f>
        <v>0</v>
      </c>
      <c r="N369">
        <f>VLOOKUP(AA369,角色间职业划分!P:AP,14)*100</f>
        <v>95</v>
      </c>
      <c r="O369">
        <f>VLOOKUP(AA369,角色间职业划分!P:Z,9,FALSE)</f>
        <v>0</v>
      </c>
      <c r="P369">
        <f>VLOOKUP(AA369,角色间职业划分!P:AP,10,FALSE)</f>
        <v>0</v>
      </c>
      <c r="Q369">
        <f>VLOOKUP(AA369,角色间职业划分!P:AP,15,FALSE)</f>
        <v>0</v>
      </c>
      <c r="R369">
        <f>VLOOKUP(AA369,角色间职业划分!P:AP,16,FALSE)</f>
        <v>0</v>
      </c>
      <c r="S369">
        <f>VLOOKUP(AA369,角色间职业划分!P:AP,17,FALSE)</f>
        <v>0</v>
      </c>
      <c r="T369">
        <f>VLOOKUP(AA369,角色间职业划分!P:AP,18,FALSE)</f>
        <v>0</v>
      </c>
      <c r="U369">
        <f>VLOOKUP(AA369,角色间职业划分!P:AP,27,FALSE)</f>
        <v>0</v>
      </c>
      <c r="V369">
        <f t="shared" si="53"/>
        <v>10.999999999999998</v>
      </c>
      <c r="W369">
        <f>VLOOKUP(AA369,角色间职业划分!P:Q,2,FALSE)</f>
        <v>21</v>
      </c>
      <c r="X369">
        <f t="shared" si="58"/>
        <v>62</v>
      </c>
      <c r="Y369">
        <f>INT(VLOOKUP(X369,角色属性总表!AG:AH,2,FALSE)*角色属性总表!$C$38)</f>
        <v>1296</v>
      </c>
      <c r="AA369">
        <f t="shared" si="59"/>
        <v>4</v>
      </c>
      <c r="AB369">
        <f>VLOOKUP(X369,角色属性总表!AG:AI,2,FALSE)*VLOOKUP(角色等级属性!AA369,角色间职业划分!P:AG,13,FALSE)/角色间职业划分!$AB$9</f>
        <v>914.04390372917226</v>
      </c>
      <c r="AC369">
        <f>VLOOKUP(X369,角色属性总表!AG:AI,3,FALSE)*VLOOKUP(AA369,角色间职业划分!P:AG,8,FALSE)/角色间职业划分!$W$9</f>
        <v>4226.7600000000011</v>
      </c>
      <c r="AD369">
        <f>VLOOKUP(AA369,角色间职业划分!P:AP,26,FALSE)</f>
        <v>0.4</v>
      </c>
      <c r="AE369">
        <f>VLOOKUP(X369,角色属性总表!I:Q,3,FALSE)</f>
        <v>580.60800000000006</v>
      </c>
      <c r="AF369">
        <f>VLOOKUP(AA369,角色间职业划分!P:AP,11,FALSE)</f>
        <v>0.41</v>
      </c>
      <c r="AG369">
        <f t="shared" si="54"/>
        <v>3451.5418727167485</v>
      </c>
      <c r="AH369">
        <f t="shared" si="55"/>
        <v>582</v>
      </c>
      <c r="AJ369">
        <f t="shared" si="56"/>
        <v>2869.5418727167485</v>
      </c>
      <c r="AK369">
        <v>365</v>
      </c>
    </row>
    <row r="370" spans="1:37" x14ac:dyDescent="0.15">
      <c r="A370">
        <v>366</v>
      </c>
      <c r="B370">
        <f>ROUND(VLOOKUP(X370,角色属性总表!AG:AI,2,FALSE)/角色属性总表!$C$34,0)</f>
        <v>188</v>
      </c>
      <c r="C370">
        <f>ROUND(VLOOKUP(X370,角色属性总表!Y:AE,3,FALSE)/J370,0)</f>
        <v>83</v>
      </c>
      <c r="D370">
        <f>ROUND(VLOOKUP(X370,角色属性总表!AG:AI,3,FALSE)/角色属性总表!$C$35,0)</f>
        <v>196</v>
      </c>
      <c r="E370">
        <f t="shared" si="50"/>
        <v>370</v>
      </c>
      <c r="F370">
        <f t="shared" si="51"/>
        <v>22</v>
      </c>
      <c r="G370">
        <f t="shared" si="52"/>
        <v>5</v>
      </c>
      <c r="H370">
        <v>0</v>
      </c>
      <c r="I370">
        <f t="shared" si="57"/>
        <v>3</v>
      </c>
      <c r="J370">
        <f>VLOOKUP(AA370,角色间职业划分!P:AP,20,FALSE)</f>
        <v>10</v>
      </c>
      <c r="K370">
        <f>IF(X370=500,100,VLOOKUP(AA370,角色间职业划分!P:AP,22,FALSE))</f>
        <v>120</v>
      </c>
      <c r="L370">
        <f>IF(X370=500,K370,VLOOKUP(AA370,角色间职业划分!P:AP,23,FALSE))</f>
        <v>60</v>
      </c>
      <c r="M370">
        <f>VLOOKUP(AA370,角色间职业划分!P:AP,24,FALSE)</f>
        <v>0</v>
      </c>
      <c r="N370">
        <f>VLOOKUP(AA370,角色间职业划分!P:AP,14)*100</f>
        <v>95</v>
      </c>
      <c r="O370">
        <f>VLOOKUP(AA370,角色间职业划分!P:Z,9,FALSE)</f>
        <v>0</v>
      </c>
      <c r="P370">
        <f>VLOOKUP(AA370,角色间职业划分!P:AP,10,FALSE)</f>
        <v>0</v>
      </c>
      <c r="Q370">
        <f>VLOOKUP(AA370,角色间职业划分!P:AP,15,FALSE)</f>
        <v>0</v>
      </c>
      <c r="R370">
        <f>VLOOKUP(AA370,角色间职业划分!P:AP,16,FALSE)</f>
        <v>0</v>
      </c>
      <c r="S370">
        <f>VLOOKUP(AA370,角色间职业划分!P:AP,17,FALSE)</f>
        <v>0</v>
      </c>
      <c r="T370">
        <f>VLOOKUP(AA370,角色间职业划分!P:AP,18,FALSE)</f>
        <v>0</v>
      </c>
      <c r="U370">
        <f>VLOOKUP(AA370,角色间职业划分!P:AP,27,FALSE)</f>
        <v>0</v>
      </c>
      <c r="V370">
        <f t="shared" si="53"/>
        <v>10.999999999999998</v>
      </c>
      <c r="W370">
        <f>VLOOKUP(AA370,角色间职业划分!P:Q,2,FALSE)</f>
        <v>21</v>
      </c>
      <c r="X370">
        <f t="shared" si="58"/>
        <v>63</v>
      </c>
      <c r="Y370">
        <f>INT(VLOOKUP(X370,角色属性总表!AG:AH,2,FALSE)*角色属性总表!$C$38)</f>
        <v>1314</v>
      </c>
      <c r="AA370">
        <f t="shared" si="59"/>
        <v>4</v>
      </c>
      <c r="AB370">
        <f>VLOOKUP(X370,角色属性总表!AG:AI,2,FALSE)*VLOOKUP(角色等级属性!AA370,角色间职业划分!P:AG,13,FALSE)/角色间职业划分!$AB$9</f>
        <v>926.73895794763291</v>
      </c>
      <c r="AC370">
        <f>VLOOKUP(X370,角色属性总表!AG:AI,3,FALSE)*VLOOKUP(AA370,角色间职业划分!P:AG,8,FALSE)/角色间职业划分!$W$9</f>
        <v>4285.4650000000001</v>
      </c>
      <c r="AD370">
        <f>VLOOKUP(AA370,角色间职业划分!P:AP,26,FALSE)</f>
        <v>0.4</v>
      </c>
      <c r="AE370">
        <f>VLOOKUP(X370,角色属性总表!I:Q,3,FALSE)</f>
        <v>588.67200000000003</v>
      </c>
      <c r="AF370">
        <f>VLOOKUP(AA370,角色间职业划分!P:AP,11,FALSE)</f>
        <v>0.41</v>
      </c>
      <c r="AG370">
        <f t="shared" si="54"/>
        <v>3544.1872024515219</v>
      </c>
      <c r="AH370">
        <f t="shared" si="55"/>
        <v>588</v>
      </c>
      <c r="AJ370">
        <f t="shared" si="56"/>
        <v>2956.1872024515219</v>
      </c>
      <c r="AK370">
        <v>366</v>
      </c>
    </row>
    <row r="371" spans="1:37" x14ac:dyDescent="0.15">
      <c r="A371">
        <v>367</v>
      </c>
      <c r="B371">
        <f>ROUND(VLOOKUP(X371,角色属性总表!AG:AI,2,FALSE)/角色属性总表!$C$34,0)</f>
        <v>190</v>
      </c>
      <c r="C371">
        <f>ROUND(VLOOKUP(X371,角色属性总表!Y:AE,3,FALSE)/J371,0)</f>
        <v>85</v>
      </c>
      <c r="D371">
        <f>ROUND(VLOOKUP(X371,角色属性总表!AG:AI,3,FALSE)/角色属性总表!$C$35,0)</f>
        <v>199</v>
      </c>
      <c r="E371">
        <f t="shared" si="50"/>
        <v>375</v>
      </c>
      <c r="F371">
        <f t="shared" si="51"/>
        <v>22</v>
      </c>
      <c r="G371">
        <f t="shared" si="52"/>
        <v>5</v>
      </c>
      <c r="H371">
        <v>0</v>
      </c>
      <c r="I371">
        <f t="shared" si="57"/>
        <v>3</v>
      </c>
      <c r="J371">
        <f>VLOOKUP(AA371,角色间职业划分!P:AP,20,FALSE)</f>
        <v>10</v>
      </c>
      <c r="K371">
        <f>IF(X371=500,100,VLOOKUP(AA371,角色间职业划分!P:AP,22,FALSE))</f>
        <v>120</v>
      </c>
      <c r="L371">
        <f>IF(X371=500,K371,VLOOKUP(AA371,角色间职业划分!P:AP,23,FALSE))</f>
        <v>60</v>
      </c>
      <c r="M371">
        <f>VLOOKUP(AA371,角色间职业划分!P:AP,24,FALSE)</f>
        <v>0</v>
      </c>
      <c r="N371">
        <f>VLOOKUP(AA371,角色间职业划分!P:AP,14)*100</f>
        <v>95</v>
      </c>
      <c r="O371">
        <f>VLOOKUP(AA371,角色间职业划分!P:Z,9,FALSE)</f>
        <v>0</v>
      </c>
      <c r="P371">
        <f>VLOOKUP(AA371,角色间职业划分!P:AP,10,FALSE)</f>
        <v>0</v>
      </c>
      <c r="Q371">
        <f>VLOOKUP(AA371,角色间职业划分!P:AP,15,FALSE)</f>
        <v>0</v>
      </c>
      <c r="R371">
        <f>VLOOKUP(AA371,角色间职业划分!P:AP,16,FALSE)</f>
        <v>0</v>
      </c>
      <c r="S371">
        <f>VLOOKUP(AA371,角色间职业划分!P:AP,17,FALSE)</f>
        <v>0</v>
      </c>
      <c r="T371">
        <f>VLOOKUP(AA371,角色间职业划分!P:AP,18,FALSE)</f>
        <v>0</v>
      </c>
      <c r="U371">
        <f>VLOOKUP(AA371,角色间职业划分!P:AP,27,FALSE)</f>
        <v>0</v>
      </c>
      <c r="V371">
        <f t="shared" si="53"/>
        <v>10.999999999999998</v>
      </c>
      <c r="W371">
        <f>VLOOKUP(AA371,角色间职业划分!P:Q,2,FALSE)</f>
        <v>21</v>
      </c>
      <c r="X371">
        <f t="shared" si="58"/>
        <v>64</v>
      </c>
      <c r="Y371">
        <f>INT(VLOOKUP(X371,角色属性总表!AG:AH,2,FALSE)*角色属性总表!$C$38)</f>
        <v>1332</v>
      </c>
      <c r="AA371">
        <f t="shared" si="59"/>
        <v>4</v>
      </c>
      <c r="AB371">
        <f>VLOOKUP(X371,角色属性总表!AG:AI,2,FALSE)*VLOOKUP(角色等级属性!AA371,角色间职业划分!P:AG,13,FALSE)/角色间职业划分!$AB$9</f>
        <v>939.43401216609379</v>
      </c>
      <c r="AC371">
        <f>VLOOKUP(X371,角色属性总表!AG:AI,3,FALSE)*VLOOKUP(AA371,角色间职业划分!P:AG,8,FALSE)/角色间职业划分!$W$9</f>
        <v>4344.17</v>
      </c>
      <c r="AD371">
        <f>VLOOKUP(AA371,角色间职业划分!P:AP,26,FALSE)</f>
        <v>0.4</v>
      </c>
      <c r="AE371">
        <f>VLOOKUP(X371,角色属性总表!I:Q,3,FALSE)</f>
        <v>596.73599999999999</v>
      </c>
      <c r="AF371">
        <f>VLOOKUP(AA371,角色间职业划分!P:AP,11,FALSE)</f>
        <v>0.41</v>
      </c>
      <c r="AG371">
        <f t="shared" si="54"/>
        <v>3637.8947368421054</v>
      </c>
      <c r="AH371">
        <f t="shared" si="55"/>
        <v>597</v>
      </c>
      <c r="AJ371">
        <f t="shared" si="56"/>
        <v>3040.8947368421054</v>
      </c>
      <c r="AK371">
        <v>367</v>
      </c>
    </row>
    <row r="372" spans="1:37" x14ac:dyDescent="0.15">
      <c r="A372">
        <v>368</v>
      </c>
      <c r="B372">
        <f>ROUND(VLOOKUP(X372,角色属性总表!AG:AI,2,FALSE)/角色属性总表!$C$34,0)</f>
        <v>193</v>
      </c>
      <c r="C372">
        <f>ROUND(VLOOKUP(X372,角色属性总表!Y:AE,3,FALSE)/J372,0)</f>
        <v>87</v>
      </c>
      <c r="D372">
        <f>ROUND(VLOOKUP(X372,角色属性总表!AG:AI,3,FALSE)/角色属性总表!$C$35,0)</f>
        <v>202</v>
      </c>
      <c r="E372">
        <f t="shared" si="50"/>
        <v>380</v>
      </c>
      <c r="F372">
        <f t="shared" si="51"/>
        <v>22</v>
      </c>
      <c r="G372">
        <f t="shared" si="52"/>
        <v>5</v>
      </c>
      <c r="H372">
        <v>0</v>
      </c>
      <c r="I372">
        <f t="shared" si="57"/>
        <v>3</v>
      </c>
      <c r="J372">
        <f>VLOOKUP(AA372,角色间职业划分!P:AP,20,FALSE)</f>
        <v>10</v>
      </c>
      <c r="K372">
        <f>IF(X372=500,100,VLOOKUP(AA372,角色间职业划分!P:AP,22,FALSE))</f>
        <v>120</v>
      </c>
      <c r="L372">
        <f>IF(X372=500,K372,VLOOKUP(AA372,角色间职业划分!P:AP,23,FALSE))</f>
        <v>60</v>
      </c>
      <c r="M372">
        <f>VLOOKUP(AA372,角色间职业划分!P:AP,24,FALSE)</f>
        <v>0</v>
      </c>
      <c r="N372">
        <f>VLOOKUP(AA372,角色间职业划分!P:AP,14)*100</f>
        <v>95</v>
      </c>
      <c r="O372">
        <f>VLOOKUP(AA372,角色间职业划分!P:Z,9,FALSE)</f>
        <v>0</v>
      </c>
      <c r="P372">
        <f>VLOOKUP(AA372,角色间职业划分!P:AP,10,FALSE)</f>
        <v>0</v>
      </c>
      <c r="Q372">
        <f>VLOOKUP(AA372,角色间职业划分!P:AP,15,FALSE)</f>
        <v>0</v>
      </c>
      <c r="R372">
        <f>VLOOKUP(AA372,角色间职业划分!P:AP,16,FALSE)</f>
        <v>0</v>
      </c>
      <c r="S372">
        <f>VLOOKUP(AA372,角色间职业划分!P:AP,17,FALSE)</f>
        <v>0</v>
      </c>
      <c r="T372">
        <f>VLOOKUP(AA372,角色间职业划分!P:AP,18,FALSE)</f>
        <v>0</v>
      </c>
      <c r="U372">
        <f>VLOOKUP(AA372,角色间职业划分!P:AP,27,FALSE)</f>
        <v>0</v>
      </c>
      <c r="V372">
        <f t="shared" si="53"/>
        <v>10.999999999999998</v>
      </c>
      <c r="W372">
        <f>VLOOKUP(AA372,角色间职业划分!P:Q,2,FALSE)</f>
        <v>21</v>
      </c>
      <c r="X372">
        <f t="shared" si="58"/>
        <v>65</v>
      </c>
      <c r="Y372">
        <f>INT(VLOOKUP(X372,角色属性总表!AG:AH,2,FALSE)*角色属性总表!$C$38)</f>
        <v>1350</v>
      </c>
      <c r="AA372">
        <f t="shared" si="59"/>
        <v>4</v>
      </c>
      <c r="AB372">
        <f>VLOOKUP(X372,角色属性总表!AG:AI,2,FALSE)*VLOOKUP(角色等级属性!AA372,角色间职业划分!P:AG,13,FALSE)/角色间职业划分!$AB$9</f>
        <v>952.12906638455445</v>
      </c>
      <c r="AC372">
        <f>VLOOKUP(X372,角色属性总表!AG:AI,3,FALSE)*VLOOKUP(AA372,角色间职业划分!P:AG,8,FALSE)/角色间职业划分!$W$9</f>
        <v>4402.8750000000009</v>
      </c>
      <c r="AD372">
        <f>VLOOKUP(AA372,角色间职业划分!P:AP,26,FALSE)</f>
        <v>0.4</v>
      </c>
      <c r="AE372">
        <f>VLOOKUP(X372,角色属性总表!I:Q,3,FALSE)</f>
        <v>604.79999999999995</v>
      </c>
      <c r="AF372">
        <f>VLOOKUP(AA372,角色间职业划分!P:AP,11,FALSE)</f>
        <v>0.41</v>
      </c>
      <c r="AG372">
        <f t="shared" si="54"/>
        <v>3732.663271006682</v>
      </c>
      <c r="AH372">
        <f t="shared" si="55"/>
        <v>606</v>
      </c>
      <c r="AJ372">
        <f t="shared" si="56"/>
        <v>3126.663271006682</v>
      </c>
      <c r="AK372">
        <v>368</v>
      </c>
    </row>
    <row r="373" spans="1:37" x14ac:dyDescent="0.15">
      <c r="A373">
        <v>369</v>
      </c>
      <c r="B373">
        <f>ROUND(VLOOKUP(X373,角色属性总表!AG:AI,2,FALSE)/角色属性总表!$C$34,0)</f>
        <v>195</v>
      </c>
      <c r="C373">
        <f>ROUND(VLOOKUP(X373,角色属性总表!Y:AE,3,FALSE)/J373,0)</f>
        <v>90</v>
      </c>
      <c r="D373">
        <f>ROUND(VLOOKUP(X373,角色属性总表!AG:AI,3,FALSE)/角色属性总表!$C$35,0)</f>
        <v>204</v>
      </c>
      <c r="E373">
        <f t="shared" si="50"/>
        <v>385</v>
      </c>
      <c r="F373">
        <f t="shared" si="51"/>
        <v>22</v>
      </c>
      <c r="G373">
        <f t="shared" si="52"/>
        <v>5</v>
      </c>
      <c r="H373">
        <v>0</v>
      </c>
      <c r="I373">
        <f t="shared" si="57"/>
        <v>3</v>
      </c>
      <c r="J373">
        <f>VLOOKUP(AA373,角色间职业划分!P:AP,20,FALSE)</f>
        <v>10</v>
      </c>
      <c r="K373">
        <f>IF(X373=500,100,VLOOKUP(AA373,角色间职业划分!P:AP,22,FALSE))</f>
        <v>120</v>
      </c>
      <c r="L373">
        <f>IF(X373=500,K373,VLOOKUP(AA373,角色间职业划分!P:AP,23,FALSE))</f>
        <v>60</v>
      </c>
      <c r="M373">
        <f>VLOOKUP(AA373,角色间职业划分!P:AP,24,FALSE)</f>
        <v>0</v>
      </c>
      <c r="N373">
        <f>VLOOKUP(AA373,角色间职业划分!P:AP,14)*100</f>
        <v>95</v>
      </c>
      <c r="O373">
        <f>VLOOKUP(AA373,角色间职业划分!P:Z,9,FALSE)</f>
        <v>0</v>
      </c>
      <c r="P373">
        <f>VLOOKUP(AA373,角色间职业划分!P:AP,10,FALSE)</f>
        <v>0</v>
      </c>
      <c r="Q373">
        <f>VLOOKUP(AA373,角色间职业划分!P:AP,15,FALSE)</f>
        <v>0</v>
      </c>
      <c r="R373">
        <f>VLOOKUP(AA373,角色间职业划分!P:AP,16,FALSE)</f>
        <v>0</v>
      </c>
      <c r="S373">
        <f>VLOOKUP(AA373,角色间职业划分!P:AP,17,FALSE)</f>
        <v>0</v>
      </c>
      <c r="T373">
        <f>VLOOKUP(AA373,角色间职业划分!P:AP,18,FALSE)</f>
        <v>0</v>
      </c>
      <c r="U373">
        <f>VLOOKUP(AA373,角色间职业划分!P:AP,27,FALSE)</f>
        <v>0</v>
      </c>
      <c r="V373">
        <f t="shared" si="53"/>
        <v>10.999999999999998</v>
      </c>
      <c r="W373">
        <f>VLOOKUP(AA373,角色间职业划分!P:Q,2,FALSE)</f>
        <v>21</v>
      </c>
      <c r="X373">
        <f t="shared" si="58"/>
        <v>66</v>
      </c>
      <c r="Y373">
        <f>INT(VLOOKUP(X373,角色属性总表!AG:AH,2,FALSE)*角色属性总表!$C$38)</f>
        <v>1368</v>
      </c>
      <c r="AA373">
        <f t="shared" si="59"/>
        <v>4</v>
      </c>
      <c r="AB373">
        <f>VLOOKUP(X373,角色属性总表!AG:AI,2,FALSE)*VLOOKUP(角色等级属性!AA373,角色间职业划分!P:AG,13,FALSE)/角色间职业划分!$AB$9</f>
        <v>964.8241206030151</v>
      </c>
      <c r="AC373">
        <f>VLOOKUP(X373,角色属性总表!AG:AI,3,FALSE)*VLOOKUP(AA373,角色间职业划分!P:AG,8,FALSE)/角色间职业划分!$W$9</f>
        <v>4461.58</v>
      </c>
      <c r="AD373">
        <f>VLOOKUP(AA373,角色间职业划分!P:AP,26,FALSE)</f>
        <v>0.4</v>
      </c>
      <c r="AE373">
        <f>VLOOKUP(X373,角色属性总表!I:Q,3,FALSE)</f>
        <v>612.86399999999992</v>
      </c>
      <c r="AF373">
        <f>VLOOKUP(AA373,角色间职业划分!P:AP,11,FALSE)</f>
        <v>0.41</v>
      </c>
      <c r="AG373">
        <f t="shared" si="54"/>
        <v>3828.4916940381204</v>
      </c>
      <c r="AH373">
        <f t="shared" si="55"/>
        <v>612</v>
      </c>
      <c r="AJ373">
        <f t="shared" si="56"/>
        <v>3216.4916940381204</v>
      </c>
      <c r="AK373">
        <v>369</v>
      </c>
    </row>
    <row r="374" spans="1:37" x14ac:dyDescent="0.15">
      <c r="A374">
        <v>370</v>
      </c>
      <c r="B374">
        <f>ROUND(VLOOKUP(X374,角色属性总表!AG:AI,2,FALSE)/角色属性总表!$C$34,0)</f>
        <v>198</v>
      </c>
      <c r="C374">
        <f>ROUND(VLOOKUP(X374,角色属性总表!Y:AE,3,FALSE)/J374,0)</f>
        <v>92</v>
      </c>
      <c r="D374">
        <f>ROUND(VLOOKUP(X374,角色属性总表!AG:AI,3,FALSE)/角色属性总表!$C$35,0)</f>
        <v>207</v>
      </c>
      <c r="E374">
        <f t="shared" si="50"/>
        <v>391</v>
      </c>
      <c r="F374">
        <f t="shared" si="51"/>
        <v>22</v>
      </c>
      <c r="G374">
        <f t="shared" si="52"/>
        <v>5</v>
      </c>
      <c r="H374">
        <v>0</v>
      </c>
      <c r="I374">
        <f t="shared" si="57"/>
        <v>3</v>
      </c>
      <c r="J374">
        <f>VLOOKUP(AA374,角色间职业划分!P:AP,20,FALSE)</f>
        <v>10</v>
      </c>
      <c r="K374">
        <f>IF(X374=500,100,VLOOKUP(AA374,角色间职业划分!P:AP,22,FALSE))</f>
        <v>120</v>
      </c>
      <c r="L374">
        <f>IF(X374=500,K374,VLOOKUP(AA374,角色间职业划分!P:AP,23,FALSE))</f>
        <v>60</v>
      </c>
      <c r="M374">
        <f>VLOOKUP(AA374,角色间职业划分!P:AP,24,FALSE)</f>
        <v>0</v>
      </c>
      <c r="N374">
        <f>VLOOKUP(AA374,角色间职业划分!P:AP,14)*100</f>
        <v>95</v>
      </c>
      <c r="O374">
        <f>VLOOKUP(AA374,角色间职业划分!P:Z,9,FALSE)</f>
        <v>0</v>
      </c>
      <c r="P374">
        <f>VLOOKUP(AA374,角色间职业划分!P:AP,10,FALSE)</f>
        <v>0</v>
      </c>
      <c r="Q374">
        <f>VLOOKUP(AA374,角色间职业划分!P:AP,15,FALSE)</f>
        <v>0</v>
      </c>
      <c r="R374">
        <f>VLOOKUP(AA374,角色间职业划分!P:AP,16,FALSE)</f>
        <v>0</v>
      </c>
      <c r="S374">
        <f>VLOOKUP(AA374,角色间职业划分!P:AP,17,FALSE)</f>
        <v>0</v>
      </c>
      <c r="T374">
        <f>VLOOKUP(AA374,角色间职业划分!P:AP,18,FALSE)</f>
        <v>0</v>
      </c>
      <c r="U374">
        <f>VLOOKUP(AA374,角色间职业划分!P:AP,27,FALSE)</f>
        <v>0</v>
      </c>
      <c r="V374">
        <f t="shared" si="53"/>
        <v>10.999999999999998</v>
      </c>
      <c r="W374">
        <f>VLOOKUP(AA374,角色间职业划分!P:Q,2,FALSE)</f>
        <v>21</v>
      </c>
      <c r="X374">
        <f t="shared" si="58"/>
        <v>67</v>
      </c>
      <c r="Y374">
        <f>INT(VLOOKUP(X374,角色属性总表!AG:AH,2,FALSE)*角色属性总表!$C$38)</f>
        <v>1386</v>
      </c>
      <c r="AA374">
        <f t="shared" si="59"/>
        <v>4</v>
      </c>
      <c r="AB374">
        <f>VLOOKUP(X374,角色属性总表!AG:AI,2,FALSE)*VLOOKUP(角色等级属性!AA374,角色间职业划分!P:AG,13,FALSE)/角色间职业划分!$AB$9</f>
        <v>977.51917482147599</v>
      </c>
      <c r="AC374">
        <f>VLOOKUP(X374,角色属性总表!AG:AI,3,FALSE)*VLOOKUP(AA374,角色间职业划分!P:AG,8,FALSE)/角色间职业划分!$W$9</f>
        <v>4520.2850000000008</v>
      </c>
      <c r="AD374">
        <f>VLOOKUP(AA374,角色间职业划分!P:AP,26,FALSE)</f>
        <v>0.4</v>
      </c>
      <c r="AE374">
        <f>VLOOKUP(X374,角色属性总表!I:Q,3,FALSE)</f>
        <v>620.92800000000011</v>
      </c>
      <c r="AF374">
        <f>VLOOKUP(AA374,角色间职业划分!P:AP,11,FALSE)</f>
        <v>0.41</v>
      </c>
      <c r="AG374">
        <f t="shared" si="54"/>
        <v>3925.3789857012366</v>
      </c>
      <c r="AH374">
        <f t="shared" si="55"/>
        <v>621</v>
      </c>
      <c r="AJ374">
        <f t="shared" si="56"/>
        <v>3304.3789857012366</v>
      </c>
      <c r="AK374">
        <v>370</v>
      </c>
    </row>
    <row r="375" spans="1:37" x14ac:dyDescent="0.15">
      <c r="A375">
        <v>371</v>
      </c>
      <c r="B375">
        <f>ROUND(VLOOKUP(X375,角色属性总表!AG:AI,2,FALSE)/角色属性总表!$C$34,0)</f>
        <v>201</v>
      </c>
      <c r="C375">
        <f>ROUND(VLOOKUP(X375,角色属性总表!Y:AE,3,FALSE)/J375,0)</f>
        <v>94</v>
      </c>
      <c r="D375">
        <f>ROUND(VLOOKUP(X375,角色属性总表!AG:AI,3,FALSE)/角色属性总表!$C$35,0)</f>
        <v>210</v>
      </c>
      <c r="E375">
        <f t="shared" si="50"/>
        <v>396</v>
      </c>
      <c r="F375">
        <f t="shared" si="51"/>
        <v>22</v>
      </c>
      <c r="G375">
        <f t="shared" si="52"/>
        <v>5</v>
      </c>
      <c r="H375">
        <v>0</v>
      </c>
      <c r="I375">
        <f t="shared" si="57"/>
        <v>3</v>
      </c>
      <c r="J375">
        <f>VLOOKUP(AA375,角色间职业划分!P:AP,20,FALSE)</f>
        <v>10</v>
      </c>
      <c r="K375">
        <f>IF(X375=500,100,VLOOKUP(AA375,角色间职业划分!P:AP,22,FALSE))</f>
        <v>120</v>
      </c>
      <c r="L375">
        <f>IF(X375=500,K375,VLOOKUP(AA375,角色间职业划分!P:AP,23,FALSE))</f>
        <v>60</v>
      </c>
      <c r="M375">
        <f>VLOOKUP(AA375,角色间职业划分!P:AP,24,FALSE)</f>
        <v>0</v>
      </c>
      <c r="N375">
        <f>VLOOKUP(AA375,角色间职业划分!P:AP,14)*100</f>
        <v>95</v>
      </c>
      <c r="O375">
        <f>VLOOKUP(AA375,角色间职业划分!P:Z,9,FALSE)</f>
        <v>0</v>
      </c>
      <c r="P375">
        <f>VLOOKUP(AA375,角色间职业划分!P:AP,10,FALSE)</f>
        <v>0</v>
      </c>
      <c r="Q375">
        <f>VLOOKUP(AA375,角色间职业划分!P:AP,15,FALSE)</f>
        <v>0</v>
      </c>
      <c r="R375">
        <f>VLOOKUP(AA375,角色间职业划分!P:AP,16,FALSE)</f>
        <v>0</v>
      </c>
      <c r="S375">
        <f>VLOOKUP(AA375,角色间职业划分!P:AP,17,FALSE)</f>
        <v>0</v>
      </c>
      <c r="T375">
        <f>VLOOKUP(AA375,角色间职业划分!P:AP,18,FALSE)</f>
        <v>0</v>
      </c>
      <c r="U375">
        <f>VLOOKUP(AA375,角色间职业划分!P:AP,27,FALSE)</f>
        <v>0</v>
      </c>
      <c r="V375">
        <f t="shared" si="53"/>
        <v>10.999999999999998</v>
      </c>
      <c r="W375">
        <f>VLOOKUP(AA375,角色间职业划分!P:Q,2,FALSE)</f>
        <v>21</v>
      </c>
      <c r="X375">
        <f t="shared" si="58"/>
        <v>68</v>
      </c>
      <c r="Y375">
        <f>INT(VLOOKUP(X375,角色属性总表!AG:AH,2,FALSE)*角色属性总表!$C$38)</f>
        <v>1404</v>
      </c>
      <c r="AA375">
        <f t="shared" si="59"/>
        <v>4</v>
      </c>
      <c r="AB375">
        <f>VLOOKUP(X375,角色属性总表!AG:AI,2,FALSE)*VLOOKUP(角色等级属性!AA375,角色间职业划分!P:AG,13,FALSE)/角色间职业划分!$AB$9</f>
        <v>990.21422903993664</v>
      </c>
      <c r="AC375">
        <f>VLOOKUP(X375,角色属性总表!AG:AI,3,FALSE)*VLOOKUP(AA375,角色间职业划分!P:AG,8,FALSE)/角色间职业划分!$W$9</f>
        <v>4578.9900000000007</v>
      </c>
      <c r="AD375">
        <f>VLOOKUP(AA375,角色间职业划分!P:AP,26,FALSE)</f>
        <v>0.4</v>
      </c>
      <c r="AE375">
        <f>VLOOKUP(X375,角色属性总表!I:Q,3,FALSE)</f>
        <v>628.99199999999996</v>
      </c>
      <c r="AF375">
        <f>VLOOKUP(AA375,角色间职业划分!P:AP,11,FALSE)</f>
        <v>0.41</v>
      </c>
      <c r="AG375">
        <f t="shared" si="54"/>
        <v>4023.3242133080626</v>
      </c>
      <c r="AH375">
        <f t="shared" si="55"/>
        <v>630</v>
      </c>
      <c r="AJ375">
        <f t="shared" si="56"/>
        <v>3393.3242133080626</v>
      </c>
      <c r="AK375">
        <v>371</v>
      </c>
    </row>
    <row r="376" spans="1:37" x14ac:dyDescent="0.15">
      <c r="A376">
        <v>372</v>
      </c>
      <c r="B376">
        <f>ROUND(VLOOKUP(X376,角色属性总表!AG:AI,2,FALSE)/角色属性总表!$C$34,0)</f>
        <v>203</v>
      </c>
      <c r="C376">
        <f>ROUND(VLOOKUP(X376,角色属性总表!Y:AE,3,FALSE)/J376,0)</f>
        <v>96</v>
      </c>
      <c r="D376">
        <f>ROUND(VLOOKUP(X376,角色属性总表!AG:AI,3,FALSE)/角色属性总表!$C$35,0)</f>
        <v>212</v>
      </c>
      <c r="E376">
        <f t="shared" si="50"/>
        <v>401</v>
      </c>
      <c r="F376">
        <f t="shared" si="51"/>
        <v>22</v>
      </c>
      <c r="G376">
        <f t="shared" si="52"/>
        <v>5</v>
      </c>
      <c r="H376">
        <v>0</v>
      </c>
      <c r="I376">
        <f t="shared" si="57"/>
        <v>3</v>
      </c>
      <c r="J376">
        <f>VLOOKUP(AA376,角色间职业划分!P:AP,20,FALSE)</f>
        <v>10</v>
      </c>
      <c r="K376">
        <f>IF(X376=500,100,VLOOKUP(AA376,角色间职业划分!P:AP,22,FALSE))</f>
        <v>120</v>
      </c>
      <c r="L376">
        <f>IF(X376=500,K376,VLOOKUP(AA376,角色间职业划分!P:AP,23,FALSE))</f>
        <v>60</v>
      </c>
      <c r="M376">
        <f>VLOOKUP(AA376,角色间职业划分!P:AP,24,FALSE)</f>
        <v>0</v>
      </c>
      <c r="N376">
        <f>VLOOKUP(AA376,角色间职业划分!P:AP,14)*100</f>
        <v>95</v>
      </c>
      <c r="O376">
        <f>VLOOKUP(AA376,角色间职业划分!P:Z,9,FALSE)</f>
        <v>0</v>
      </c>
      <c r="P376">
        <f>VLOOKUP(AA376,角色间职业划分!P:AP,10,FALSE)</f>
        <v>0</v>
      </c>
      <c r="Q376">
        <f>VLOOKUP(AA376,角色间职业划分!P:AP,15,FALSE)</f>
        <v>0</v>
      </c>
      <c r="R376">
        <f>VLOOKUP(AA376,角色间职业划分!P:AP,16,FALSE)</f>
        <v>0</v>
      </c>
      <c r="S376">
        <f>VLOOKUP(AA376,角色间职业划分!P:AP,17,FALSE)</f>
        <v>0</v>
      </c>
      <c r="T376">
        <f>VLOOKUP(AA376,角色间职业划分!P:AP,18,FALSE)</f>
        <v>0</v>
      </c>
      <c r="U376">
        <f>VLOOKUP(AA376,角色间职业划分!P:AP,27,FALSE)</f>
        <v>0</v>
      </c>
      <c r="V376">
        <f t="shared" si="53"/>
        <v>10.999999999999998</v>
      </c>
      <c r="W376">
        <f>VLOOKUP(AA376,角色间职业划分!P:Q,2,FALSE)</f>
        <v>21</v>
      </c>
      <c r="X376">
        <f t="shared" si="58"/>
        <v>69</v>
      </c>
      <c r="Y376">
        <f>INT(VLOOKUP(X376,角色属性总表!AG:AH,2,FALSE)*角色属性总表!$C$38)</f>
        <v>1422</v>
      </c>
      <c r="AA376">
        <f t="shared" si="59"/>
        <v>4</v>
      </c>
      <c r="AB376">
        <f>VLOOKUP(X376,角色属性总表!AG:AI,2,FALSE)*VLOOKUP(角色等级属性!AA376,角色间职业划分!P:AG,13,FALSE)/角色间职业划分!$AB$9</f>
        <v>1002.9092832583973</v>
      </c>
      <c r="AC376">
        <f>VLOOKUP(X376,角色属性总表!AG:AI,3,FALSE)*VLOOKUP(AA376,角色间职业划分!P:AG,8,FALSE)/角色间职业划分!$W$9</f>
        <v>4637.6950000000006</v>
      </c>
      <c r="AD376">
        <f>VLOOKUP(AA376,角色间职业划分!P:AP,26,FALSE)</f>
        <v>0.4</v>
      </c>
      <c r="AE376">
        <f>VLOOKUP(X376,角色属性总表!I:Q,3,FALSE)</f>
        <v>637.05600000000004</v>
      </c>
      <c r="AF376">
        <f>VLOOKUP(AA376,角色间职业划分!P:AP,11,FALSE)</f>
        <v>0.41</v>
      </c>
      <c r="AG376">
        <f t="shared" si="54"/>
        <v>4122.326528759223</v>
      </c>
      <c r="AH376">
        <f t="shared" si="55"/>
        <v>636</v>
      </c>
      <c r="AJ376">
        <f t="shared" si="56"/>
        <v>3486.326528759223</v>
      </c>
      <c r="AK376">
        <v>372</v>
      </c>
    </row>
    <row r="377" spans="1:37" x14ac:dyDescent="0.15">
      <c r="A377">
        <v>373</v>
      </c>
      <c r="B377">
        <f>ROUND(VLOOKUP(X377,角色属性总表!AG:AI,2,FALSE)/角色属性总表!$C$34,0)</f>
        <v>206</v>
      </c>
      <c r="C377">
        <f>ROUND(VLOOKUP(X377,角色属性总表!Y:AE,3,FALSE)/J377,0)</f>
        <v>98</v>
      </c>
      <c r="D377">
        <f>ROUND(VLOOKUP(X377,角色属性总表!AG:AI,3,FALSE)/角色属性总表!$C$35,0)</f>
        <v>215</v>
      </c>
      <c r="E377">
        <f t="shared" si="50"/>
        <v>406</v>
      </c>
      <c r="F377">
        <f t="shared" si="51"/>
        <v>22</v>
      </c>
      <c r="G377">
        <f t="shared" si="52"/>
        <v>5</v>
      </c>
      <c r="H377">
        <v>0</v>
      </c>
      <c r="I377">
        <f t="shared" si="57"/>
        <v>3</v>
      </c>
      <c r="J377">
        <f>VLOOKUP(AA377,角色间职业划分!P:AP,20,FALSE)</f>
        <v>10</v>
      </c>
      <c r="K377">
        <f>IF(X377=500,100,VLOOKUP(AA377,角色间职业划分!P:AP,22,FALSE))</f>
        <v>120</v>
      </c>
      <c r="L377">
        <f>IF(X377=500,K377,VLOOKUP(AA377,角色间职业划分!P:AP,23,FALSE))</f>
        <v>60</v>
      </c>
      <c r="M377">
        <f>VLOOKUP(AA377,角色间职业划分!P:AP,24,FALSE)</f>
        <v>0</v>
      </c>
      <c r="N377">
        <f>VLOOKUP(AA377,角色间职业划分!P:AP,14)*100</f>
        <v>95</v>
      </c>
      <c r="O377">
        <f>VLOOKUP(AA377,角色间职业划分!P:Z,9,FALSE)</f>
        <v>0</v>
      </c>
      <c r="P377">
        <f>VLOOKUP(AA377,角色间职业划分!P:AP,10,FALSE)</f>
        <v>0</v>
      </c>
      <c r="Q377">
        <f>VLOOKUP(AA377,角色间职业划分!P:AP,15,FALSE)</f>
        <v>0</v>
      </c>
      <c r="R377">
        <f>VLOOKUP(AA377,角色间职业划分!P:AP,16,FALSE)</f>
        <v>0</v>
      </c>
      <c r="S377">
        <f>VLOOKUP(AA377,角色间职业划分!P:AP,17,FALSE)</f>
        <v>0</v>
      </c>
      <c r="T377">
        <f>VLOOKUP(AA377,角色间职业划分!P:AP,18,FALSE)</f>
        <v>0</v>
      </c>
      <c r="U377">
        <f>VLOOKUP(AA377,角色间职业划分!P:AP,27,FALSE)</f>
        <v>0</v>
      </c>
      <c r="V377">
        <f t="shared" si="53"/>
        <v>10.999999999999998</v>
      </c>
      <c r="W377">
        <f>VLOOKUP(AA377,角色间职业划分!P:Q,2,FALSE)</f>
        <v>21</v>
      </c>
      <c r="X377">
        <f t="shared" si="58"/>
        <v>70</v>
      </c>
      <c r="Y377">
        <f>INT(VLOOKUP(X377,角色属性总表!AG:AH,2,FALSE)*角色属性总表!$C$38)</f>
        <v>1440</v>
      </c>
      <c r="AA377">
        <f t="shared" si="59"/>
        <v>4</v>
      </c>
      <c r="AB377">
        <f>VLOOKUP(X377,角色属性总表!AG:AI,2,FALSE)*VLOOKUP(角色等级属性!AA377,角色间职业划分!P:AG,13,FALSE)/角色间职业划分!$AB$9</f>
        <v>1015.6043374768581</v>
      </c>
      <c r="AC377">
        <f>VLOOKUP(X377,角色属性总表!AG:AI,3,FALSE)*VLOOKUP(AA377,角色间职业划分!P:AG,8,FALSE)/角色间职业划分!$W$9</f>
        <v>4696.4000000000005</v>
      </c>
      <c r="AD377">
        <f>VLOOKUP(AA377,角色间职业划分!P:AP,26,FALSE)</f>
        <v>0.4</v>
      </c>
      <c r="AE377">
        <f>VLOOKUP(X377,角色属性总表!I:Q,3,FALSE)</f>
        <v>645.12</v>
      </c>
      <c r="AF377">
        <f>VLOOKUP(AA377,角色间职业划分!P:AP,11,FALSE)</f>
        <v>0.41</v>
      </c>
      <c r="AG377">
        <f t="shared" si="54"/>
        <v>4222.3851657404539</v>
      </c>
      <c r="AH377">
        <f t="shared" si="55"/>
        <v>645</v>
      </c>
      <c r="AJ377">
        <f t="shared" si="56"/>
        <v>3577.3851657404539</v>
      </c>
      <c r="AK377">
        <v>373</v>
      </c>
    </row>
    <row r="378" spans="1:37" x14ac:dyDescent="0.15">
      <c r="A378">
        <v>374</v>
      </c>
      <c r="B378">
        <f>ROUND(VLOOKUP(X378,角色属性总表!AG:AI,2,FALSE)/角色属性总表!$C$34,0)</f>
        <v>208</v>
      </c>
      <c r="C378">
        <f>ROUND(VLOOKUP(X378,角色属性总表!Y:AE,3,FALSE)/J378,0)</f>
        <v>100</v>
      </c>
      <c r="D378">
        <f>ROUND(VLOOKUP(X378,角色属性总表!AG:AI,3,FALSE)/角色属性总表!$C$35,0)</f>
        <v>218</v>
      </c>
      <c r="E378">
        <f t="shared" si="50"/>
        <v>411</v>
      </c>
      <c r="F378">
        <f t="shared" si="51"/>
        <v>22</v>
      </c>
      <c r="G378">
        <f t="shared" si="52"/>
        <v>5</v>
      </c>
      <c r="H378">
        <v>0</v>
      </c>
      <c r="I378">
        <f t="shared" si="57"/>
        <v>3</v>
      </c>
      <c r="J378">
        <f>VLOOKUP(AA378,角色间职业划分!P:AP,20,FALSE)</f>
        <v>10</v>
      </c>
      <c r="K378">
        <f>IF(X378=500,100,VLOOKUP(AA378,角色间职业划分!P:AP,22,FALSE))</f>
        <v>120</v>
      </c>
      <c r="L378">
        <f>IF(X378=500,K378,VLOOKUP(AA378,角色间职业划分!P:AP,23,FALSE))</f>
        <v>60</v>
      </c>
      <c r="M378">
        <f>VLOOKUP(AA378,角色间职业划分!P:AP,24,FALSE)</f>
        <v>0</v>
      </c>
      <c r="N378">
        <f>VLOOKUP(AA378,角色间职业划分!P:AP,14)*100</f>
        <v>95</v>
      </c>
      <c r="O378">
        <f>VLOOKUP(AA378,角色间职业划分!P:Z,9,FALSE)</f>
        <v>0</v>
      </c>
      <c r="P378">
        <f>VLOOKUP(AA378,角色间职业划分!P:AP,10,FALSE)</f>
        <v>0</v>
      </c>
      <c r="Q378">
        <f>VLOOKUP(AA378,角色间职业划分!P:AP,15,FALSE)</f>
        <v>0</v>
      </c>
      <c r="R378">
        <f>VLOOKUP(AA378,角色间职业划分!P:AP,16,FALSE)</f>
        <v>0</v>
      </c>
      <c r="S378">
        <f>VLOOKUP(AA378,角色间职业划分!P:AP,17,FALSE)</f>
        <v>0</v>
      </c>
      <c r="T378">
        <f>VLOOKUP(AA378,角色间职业划分!P:AP,18,FALSE)</f>
        <v>0</v>
      </c>
      <c r="U378">
        <f>VLOOKUP(AA378,角色间职业划分!P:AP,27,FALSE)</f>
        <v>0</v>
      </c>
      <c r="V378">
        <f t="shared" si="53"/>
        <v>10.999999999999998</v>
      </c>
      <c r="W378">
        <f>VLOOKUP(AA378,角色间职业划分!P:Q,2,FALSE)</f>
        <v>21</v>
      </c>
      <c r="X378">
        <f t="shared" si="58"/>
        <v>71</v>
      </c>
      <c r="Y378">
        <f>INT(VLOOKUP(X378,角色属性总表!AG:AH,2,FALSE)*角色属性总表!$C$38)</f>
        <v>1458</v>
      </c>
      <c r="AA378">
        <f t="shared" si="59"/>
        <v>4</v>
      </c>
      <c r="AB378">
        <f>VLOOKUP(X378,角色属性总表!AG:AI,2,FALSE)*VLOOKUP(角色等级属性!AA378,角色间职业划分!P:AG,13,FALSE)/角色间职业划分!$AB$9</f>
        <v>1028.2993916953187</v>
      </c>
      <c r="AC378">
        <f>VLOOKUP(X378,角色属性总表!AG:AI,3,FALSE)*VLOOKUP(AA378,角色间职业划分!P:AG,8,FALSE)/角色间职业划分!$W$9</f>
        <v>4755.1050000000005</v>
      </c>
      <c r="AD378">
        <f>VLOOKUP(AA378,角色间职业划分!P:AP,26,FALSE)</f>
        <v>0.4</v>
      </c>
      <c r="AE378">
        <f>VLOOKUP(X378,角色属性总表!I:Q,3,FALSE)</f>
        <v>653.18399999999997</v>
      </c>
      <c r="AF378">
        <f>VLOOKUP(AA378,角色间职业划分!P:AP,11,FALSE)</f>
        <v>0.41</v>
      </c>
      <c r="AG378">
        <f t="shared" si="54"/>
        <v>4323.4994370642198</v>
      </c>
      <c r="AH378">
        <f t="shared" si="55"/>
        <v>654</v>
      </c>
      <c r="AJ378">
        <f t="shared" si="56"/>
        <v>3669.4994370642198</v>
      </c>
      <c r="AK378">
        <v>374</v>
      </c>
    </row>
    <row r="379" spans="1:37" x14ac:dyDescent="0.15">
      <c r="A379">
        <v>375</v>
      </c>
      <c r="B379">
        <f>ROUND(VLOOKUP(X379,角色属性总表!AG:AI,2,FALSE)/角色属性总表!$C$34,0)</f>
        <v>211</v>
      </c>
      <c r="C379">
        <f>ROUND(VLOOKUP(X379,角色属性总表!Y:AE,3,FALSE)/J379,0)</f>
        <v>103</v>
      </c>
      <c r="D379">
        <f>ROUND(VLOOKUP(X379,角色属性总表!AG:AI,3,FALSE)/角色属性总表!$C$35,0)</f>
        <v>220</v>
      </c>
      <c r="E379">
        <f t="shared" si="50"/>
        <v>416</v>
      </c>
      <c r="F379">
        <f t="shared" si="51"/>
        <v>22</v>
      </c>
      <c r="G379">
        <f t="shared" si="52"/>
        <v>5</v>
      </c>
      <c r="H379">
        <v>0</v>
      </c>
      <c r="I379">
        <f t="shared" si="57"/>
        <v>3</v>
      </c>
      <c r="J379">
        <f>VLOOKUP(AA379,角色间职业划分!P:AP,20,FALSE)</f>
        <v>10</v>
      </c>
      <c r="K379">
        <f>IF(X379=500,100,VLOOKUP(AA379,角色间职业划分!P:AP,22,FALSE))</f>
        <v>120</v>
      </c>
      <c r="L379">
        <f>IF(X379=500,K379,VLOOKUP(AA379,角色间职业划分!P:AP,23,FALSE))</f>
        <v>60</v>
      </c>
      <c r="M379">
        <f>VLOOKUP(AA379,角色间职业划分!P:AP,24,FALSE)</f>
        <v>0</v>
      </c>
      <c r="N379">
        <f>VLOOKUP(AA379,角色间职业划分!P:AP,14)*100</f>
        <v>95</v>
      </c>
      <c r="O379">
        <f>VLOOKUP(AA379,角色间职业划分!P:Z,9,FALSE)</f>
        <v>0</v>
      </c>
      <c r="P379">
        <f>VLOOKUP(AA379,角色间职业划分!P:AP,10,FALSE)</f>
        <v>0</v>
      </c>
      <c r="Q379">
        <f>VLOOKUP(AA379,角色间职业划分!P:AP,15,FALSE)</f>
        <v>0</v>
      </c>
      <c r="R379">
        <f>VLOOKUP(AA379,角色间职业划分!P:AP,16,FALSE)</f>
        <v>0</v>
      </c>
      <c r="S379">
        <f>VLOOKUP(AA379,角色间职业划分!P:AP,17,FALSE)</f>
        <v>0</v>
      </c>
      <c r="T379">
        <f>VLOOKUP(AA379,角色间职业划分!P:AP,18,FALSE)</f>
        <v>0</v>
      </c>
      <c r="U379">
        <f>VLOOKUP(AA379,角色间职业划分!P:AP,27,FALSE)</f>
        <v>0</v>
      </c>
      <c r="V379">
        <f t="shared" si="53"/>
        <v>10.999999999999998</v>
      </c>
      <c r="W379">
        <f>VLOOKUP(AA379,角色间职业划分!P:Q,2,FALSE)</f>
        <v>21</v>
      </c>
      <c r="X379">
        <f t="shared" si="58"/>
        <v>72</v>
      </c>
      <c r="Y379">
        <f>INT(VLOOKUP(X379,角色属性总表!AG:AH,2,FALSE)*角色属性总表!$C$38)</f>
        <v>1476</v>
      </c>
      <c r="AA379">
        <f t="shared" si="59"/>
        <v>4</v>
      </c>
      <c r="AB379">
        <f>VLOOKUP(X379,角色属性总表!AG:AI,2,FALSE)*VLOOKUP(角色等级属性!AA379,角色间职业划分!P:AG,13,FALSE)/角色间职业划分!$AB$9</f>
        <v>1040.9944459137794</v>
      </c>
      <c r="AC379">
        <f>VLOOKUP(X379,角色属性总表!AG:AI,3,FALSE)*VLOOKUP(AA379,角色间职业划分!P:AG,8,FALSE)/角色间职业划分!$W$9</f>
        <v>4813.8100000000004</v>
      </c>
      <c r="AD379">
        <f>VLOOKUP(AA379,角色间职业划分!P:AP,26,FALSE)</f>
        <v>0.4</v>
      </c>
      <c r="AE379">
        <f>VLOOKUP(X379,角色属性总表!I:Q,3,FALSE)</f>
        <v>661.24800000000005</v>
      </c>
      <c r="AF379">
        <f>VLOOKUP(AA379,角色间职业划分!P:AP,11,FALSE)</f>
        <v>0.41</v>
      </c>
      <c r="AG379">
        <f t="shared" si="54"/>
        <v>4425.6687321470863</v>
      </c>
      <c r="AH379">
        <f t="shared" si="55"/>
        <v>660</v>
      </c>
      <c r="AJ379">
        <f t="shared" si="56"/>
        <v>3765.6687321470863</v>
      </c>
      <c r="AK379">
        <v>375</v>
      </c>
    </row>
    <row r="380" spans="1:37" x14ac:dyDescent="0.15">
      <c r="A380">
        <v>376</v>
      </c>
      <c r="B380">
        <f>ROUND(VLOOKUP(X380,角色属性总表!AG:AI,2,FALSE)/角色属性总表!$C$34,0)</f>
        <v>213</v>
      </c>
      <c r="C380">
        <f>ROUND(VLOOKUP(X380,角色属性总表!Y:AE,3,FALSE)/J380,0)</f>
        <v>105</v>
      </c>
      <c r="D380">
        <f>ROUND(VLOOKUP(X380,角色属性总表!AG:AI,3,FALSE)/角色属性总表!$C$35,0)</f>
        <v>223</v>
      </c>
      <c r="E380">
        <f t="shared" si="50"/>
        <v>421</v>
      </c>
      <c r="F380">
        <f t="shared" si="51"/>
        <v>22</v>
      </c>
      <c r="G380">
        <f t="shared" si="52"/>
        <v>5</v>
      </c>
      <c r="H380">
        <v>0</v>
      </c>
      <c r="I380">
        <f t="shared" si="57"/>
        <v>3</v>
      </c>
      <c r="J380">
        <f>VLOOKUP(AA380,角色间职业划分!P:AP,20,FALSE)</f>
        <v>10</v>
      </c>
      <c r="K380">
        <f>IF(X380=500,100,VLOOKUP(AA380,角色间职业划分!P:AP,22,FALSE))</f>
        <v>120</v>
      </c>
      <c r="L380">
        <f>IF(X380=500,K380,VLOOKUP(AA380,角色间职业划分!P:AP,23,FALSE))</f>
        <v>60</v>
      </c>
      <c r="M380">
        <f>VLOOKUP(AA380,角色间职业划分!P:AP,24,FALSE)</f>
        <v>0</v>
      </c>
      <c r="N380">
        <f>VLOOKUP(AA380,角色间职业划分!P:AP,14)*100</f>
        <v>95</v>
      </c>
      <c r="O380">
        <f>VLOOKUP(AA380,角色间职业划分!P:Z,9,FALSE)</f>
        <v>0</v>
      </c>
      <c r="P380">
        <f>VLOOKUP(AA380,角色间职业划分!P:AP,10,FALSE)</f>
        <v>0</v>
      </c>
      <c r="Q380">
        <f>VLOOKUP(AA380,角色间职业划分!P:AP,15,FALSE)</f>
        <v>0</v>
      </c>
      <c r="R380">
        <f>VLOOKUP(AA380,角色间职业划分!P:AP,16,FALSE)</f>
        <v>0</v>
      </c>
      <c r="S380">
        <f>VLOOKUP(AA380,角色间职业划分!P:AP,17,FALSE)</f>
        <v>0</v>
      </c>
      <c r="T380">
        <f>VLOOKUP(AA380,角色间职业划分!P:AP,18,FALSE)</f>
        <v>0</v>
      </c>
      <c r="U380">
        <f>VLOOKUP(AA380,角色间职业划分!P:AP,27,FALSE)</f>
        <v>0</v>
      </c>
      <c r="V380">
        <f t="shared" si="53"/>
        <v>10.999999999999998</v>
      </c>
      <c r="W380">
        <f>VLOOKUP(AA380,角色间职业划分!P:Q,2,FALSE)</f>
        <v>21</v>
      </c>
      <c r="X380">
        <f t="shared" si="58"/>
        <v>73</v>
      </c>
      <c r="Y380">
        <f>INT(VLOOKUP(X380,角色属性总表!AG:AH,2,FALSE)*角色属性总表!$C$38)</f>
        <v>1494</v>
      </c>
      <c r="AA380">
        <f t="shared" si="59"/>
        <v>4</v>
      </c>
      <c r="AB380">
        <f>VLOOKUP(X380,角色属性总表!AG:AI,2,FALSE)*VLOOKUP(角色等级属性!AA380,角色间职业划分!P:AG,13,FALSE)/角色间职业划分!$AB$9</f>
        <v>1053.6895001322405</v>
      </c>
      <c r="AC380">
        <f>VLOOKUP(X380,角色属性总表!AG:AI,3,FALSE)*VLOOKUP(AA380,角色间职业划分!P:AG,8,FALSE)/角色间职业划分!$W$9</f>
        <v>4872.5150000000012</v>
      </c>
      <c r="AD380">
        <f>VLOOKUP(AA380,角色间职业划分!P:AP,26,FALSE)</f>
        <v>0.4</v>
      </c>
      <c r="AE380">
        <f>VLOOKUP(X380,角色属性总表!I:Q,3,FALSE)</f>
        <v>669.31200000000001</v>
      </c>
      <c r="AF380">
        <f>VLOOKUP(AA380,角色间职业划分!P:AP,11,FALSE)</f>
        <v>0.41</v>
      </c>
      <c r="AG380">
        <f t="shared" si="54"/>
        <v>4528.892514614332</v>
      </c>
      <c r="AH380">
        <f t="shared" si="55"/>
        <v>669</v>
      </c>
      <c r="AJ380">
        <f t="shared" si="56"/>
        <v>3859.892514614332</v>
      </c>
      <c r="AK380">
        <v>376</v>
      </c>
    </row>
    <row r="381" spans="1:37" x14ac:dyDescent="0.15">
      <c r="A381">
        <v>377</v>
      </c>
      <c r="B381">
        <f>ROUND(VLOOKUP(X381,角色属性总表!AG:AI,2,FALSE)/角色属性总表!$C$34,0)</f>
        <v>216</v>
      </c>
      <c r="C381">
        <f>ROUND(VLOOKUP(X381,角色属性总表!Y:AE,3,FALSE)/J381,0)</f>
        <v>107</v>
      </c>
      <c r="D381">
        <f>ROUND(VLOOKUP(X381,角色属性总表!AG:AI,3,FALSE)/角色属性总表!$C$35,0)</f>
        <v>226</v>
      </c>
      <c r="E381">
        <f t="shared" si="50"/>
        <v>426</v>
      </c>
      <c r="F381">
        <f t="shared" si="51"/>
        <v>22</v>
      </c>
      <c r="G381">
        <f t="shared" si="52"/>
        <v>5</v>
      </c>
      <c r="H381">
        <v>0</v>
      </c>
      <c r="I381">
        <f t="shared" si="57"/>
        <v>3</v>
      </c>
      <c r="J381">
        <f>VLOOKUP(AA381,角色间职业划分!P:AP,20,FALSE)</f>
        <v>10</v>
      </c>
      <c r="K381">
        <f>IF(X381=500,100,VLOOKUP(AA381,角色间职业划分!P:AP,22,FALSE))</f>
        <v>120</v>
      </c>
      <c r="L381">
        <f>IF(X381=500,K381,VLOOKUP(AA381,角色间职业划分!P:AP,23,FALSE))</f>
        <v>60</v>
      </c>
      <c r="M381">
        <f>VLOOKUP(AA381,角色间职业划分!P:AP,24,FALSE)</f>
        <v>0</v>
      </c>
      <c r="N381">
        <f>VLOOKUP(AA381,角色间职业划分!P:AP,14)*100</f>
        <v>95</v>
      </c>
      <c r="O381">
        <f>VLOOKUP(AA381,角色间职业划分!P:Z,9,FALSE)</f>
        <v>0</v>
      </c>
      <c r="P381">
        <f>VLOOKUP(AA381,角色间职业划分!P:AP,10,FALSE)</f>
        <v>0</v>
      </c>
      <c r="Q381">
        <f>VLOOKUP(AA381,角色间职业划分!P:AP,15,FALSE)</f>
        <v>0</v>
      </c>
      <c r="R381">
        <f>VLOOKUP(AA381,角色间职业划分!P:AP,16,FALSE)</f>
        <v>0</v>
      </c>
      <c r="S381">
        <f>VLOOKUP(AA381,角色间职业划分!P:AP,17,FALSE)</f>
        <v>0</v>
      </c>
      <c r="T381">
        <f>VLOOKUP(AA381,角色间职业划分!P:AP,18,FALSE)</f>
        <v>0</v>
      </c>
      <c r="U381">
        <f>VLOOKUP(AA381,角色间职业划分!P:AP,27,FALSE)</f>
        <v>0</v>
      </c>
      <c r="V381">
        <f t="shared" si="53"/>
        <v>10.999999999999998</v>
      </c>
      <c r="W381">
        <f>VLOOKUP(AA381,角色间职业划分!P:Q,2,FALSE)</f>
        <v>21</v>
      </c>
      <c r="X381">
        <f t="shared" si="58"/>
        <v>74</v>
      </c>
      <c r="Y381">
        <f>INT(VLOOKUP(X381,角色属性总表!AG:AH,2,FALSE)*角色属性总表!$C$38)</f>
        <v>1512</v>
      </c>
      <c r="AA381">
        <f t="shared" si="59"/>
        <v>4</v>
      </c>
      <c r="AB381">
        <f>VLOOKUP(X381,角色属性总表!AG:AI,2,FALSE)*VLOOKUP(角色等级属性!AA381,角色间职业划分!P:AG,13,FALSE)/角色间职业划分!$AB$9</f>
        <v>1066.3845543507009</v>
      </c>
      <c r="AC381">
        <f>VLOOKUP(X381,角色属性总表!AG:AI,3,FALSE)*VLOOKUP(AA381,角色间职业划分!P:AG,8,FALSE)/角色间职业划分!$W$9</f>
        <v>4931.22</v>
      </c>
      <c r="AD381">
        <f>VLOOKUP(AA381,角色间职业划分!P:AP,26,FALSE)</f>
        <v>0.4</v>
      </c>
      <c r="AE381">
        <f>VLOOKUP(X381,角色属性总表!I:Q,3,FALSE)</f>
        <v>677.37599999999998</v>
      </c>
      <c r="AF381">
        <f>VLOOKUP(AA381,角色间职业划分!P:AP,11,FALSE)</f>
        <v>0.41</v>
      </c>
      <c r="AG381">
        <f t="shared" si="54"/>
        <v>4633.1703200238198</v>
      </c>
      <c r="AH381">
        <f t="shared" si="55"/>
        <v>678</v>
      </c>
      <c r="AJ381">
        <f t="shared" si="56"/>
        <v>3955.1703200238198</v>
      </c>
      <c r="AK381">
        <v>377</v>
      </c>
    </row>
    <row r="382" spans="1:37" x14ac:dyDescent="0.15">
      <c r="A382">
        <v>378</v>
      </c>
      <c r="B382">
        <f>ROUND(VLOOKUP(X382,角色属性总表!AG:AI,2,FALSE)/角色属性总表!$C$34,0)</f>
        <v>219</v>
      </c>
      <c r="C382">
        <f>ROUND(VLOOKUP(X382,角色属性总表!Y:AE,3,FALSE)/J382,0)</f>
        <v>110</v>
      </c>
      <c r="D382">
        <f>ROUND(VLOOKUP(X382,角色属性总表!AG:AI,3,FALSE)/角色属性总表!$C$35,0)</f>
        <v>228</v>
      </c>
      <c r="E382">
        <f t="shared" si="50"/>
        <v>431</v>
      </c>
      <c r="F382">
        <f t="shared" si="51"/>
        <v>22</v>
      </c>
      <c r="G382">
        <f t="shared" si="52"/>
        <v>5</v>
      </c>
      <c r="H382">
        <v>0</v>
      </c>
      <c r="I382">
        <f t="shared" si="57"/>
        <v>3</v>
      </c>
      <c r="J382">
        <f>VLOOKUP(AA382,角色间职业划分!P:AP,20,FALSE)</f>
        <v>10</v>
      </c>
      <c r="K382">
        <f>IF(X382=500,100,VLOOKUP(AA382,角色间职业划分!P:AP,22,FALSE))</f>
        <v>120</v>
      </c>
      <c r="L382">
        <f>IF(X382=500,K382,VLOOKUP(AA382,角色间职业划分!P:AP,23,FALSE))</f>
        <v>60</v>
      </c>
      <c r="M382">
        <f>VLOOKUP(AA382,角色间职业划分!P:AP,24,FALSE)</f>
        <v>0</v>
      </c>
      <c r="N382">
        <f>VLOOKUP(AA382,角色间职业划分!P:AP,14)*100</f>
        <v>95</v>
      </c>
      <c r="O382">
        <f>VLOOKUP(AA382,角色间职业划分!P:Z,9,FALSE)</f>
        <v>0</v>
      </c>
      <c r="P382">
        <f>VLOOKUP(AA382,角色间职业划分!P:AP,10,FALSE)</f>
        <v>0</v>
      </c>
      <c r="Q382">
        <f>VLOOKUP(AA382,角色间职业划分!P:AP,15,FALSE)</f>
        <v>0</v>
      </c>
      <c r="R382">
        <f>VLOOKUP(AA382,角色间职业划分!P:AP,16,FALSE)</f>
        <v>0</v>
      </c>
      <c r="S382">
        <f>VLOOKUP(AA382,角色间职业划分!P:AP,17,FALSE)</f>
        <v>0</v>
      </c>
      <c r="T382">
        <f>VLOOKUP(AA382,角色间职业划分!P:AP,18,FALSE)</f>
        <v>0</v>
      </c>
      <c r="U382">
        <f>VLOOKUP(AA382,角色间职业划分!P:AP,27,FALSE)</f>
        <v>0</v>
      </c>
      <c r="V382">
        <f t="shared" si="53"/>
        <v>10.999999999999998</v>
      </c>
      <c r="W382">
        <f>VLOOKUP(AA382,角色间职业划分!P:Q,2,FALSE)</f>
        <v>21</v>
      </c>
      <c r="X382">
        <f t="shared" si="58"/>
        <v>75</v>
      </c>
      <c r="Y382">
        <f>INT(VLOOKUP(X382,角色属性总表!AG:AH,2,FALSE)*角色属性总表!$C$38)</f>
        <v>1530</v>
      </c>
      <c r="AA382">
        <f t="shared" si="59"/>
        <v>4</v>
      </c>
      <c r="AB382">
        <f>VLOOKUP(X382,角色属性总表!AG:AI,2,FALSE)*VLOOKUP(角色等级属性!AA382,角色间职业划分!P:AG,13,FALSE)/角色间职业划分!$AB$9</f>
        <v>1079.0796085691616</v>
      </c>
      <c r="AC382">
        <f>VLOOKUP(X382,角色属性总表!AG:AI,3,FALSE)*VLOOKUP(AA382,角色间职业划分!P:AG,8,FALSE)/角色间职业划分!$W$9</f>
        <v>4989.9250000000011</v>
      </c>
      <c r="AD382">
        <f>VLOOKUP(AA382,角色间职业划分!P:AP,26,FALSE)</f>
        <v>0.4</v>
      </c>
      <c r="AE382">
        <f>VLOOKUP(X382,角色属性总表!I:Q,3,FALSE)</f>
        <v>685.43999999999994</v>
      </c>
      <c r="AF382">
        <f>VLOOKUP(AA382,角色间职业划分!P:AP,11,FALSE)</f>
        <v>0.41</v>
      </c>
      <c r="AG382">
        <f t="shared" si="54"/>
        <v>4738.5017537018521</v>
      </c>
      <c r="AH382">
        <f t="shared" si="55"/>
        <v>684</v>
      </c>
      <c r="AJ382">
        <f t="shared" si="56"/>
        <v>4054.5017537018521</v>
      </c>
      <c r="AK382">
        <v>378</v>
      </c>
    </row>
    <row r="383" spans="1:37" x14ac:dyDescent="0.15">
      <c r="A383">
        <v>379</v>
      </c>
      <c r="B383">
        <f>ROUND(VLOOKUP(X383,角色属性总表!AG:AI,2,FALSE)/角色属性总表!$C$34,0)</f>
        <v>221</v>
      </c>
      <c r="C383">
        <f>ROUND(VLOOKUP(X383,角色属性总表!Y:AE,3,FALSE)/J383,0)</f>
        <v>112</v>
      </c>
      <c r="D383">
        <f>ROUND(VLOOKUP(X383,角色属性总表!AG:AI,3,FALSE)/角色属性总表!$C$35,0)</f>
        <v>231</v>
      </c>
      <c r="E383">
        <f t="shared" si="50"/>
        <v>436</v>
      </c>
      <c r="F383">
        <f t="shared" si="51"/>
        <v>22</v>
      </c>
      <c r="G383">
        <f t="shared" si="52"/>
        <v>5</v>
      </c>
      <c r="H383">
        <v>0</v>
      </c>
      <c r="I383">
        <f t="shared" si="57"/>
        <v>3</v>
      </c>
      <c r="J383">
        <f>VLOOKUP(AA383,角色间职业划分!P:AP,20,FALSE)</f>
        <v>10</v>
      </c>
      <c r="K383">
        <f>IF(X383=500,100,VLOOKUP(AA383,角色间职业划分!P:AP,22,FALSE))</f>
        <v>120</v>
      </c>
      <c r="L383">
        <f>IF(X383=500,K383,VLOOKUP(AA383,角色间职业划分!P:AP,23,FALSE))</f>
        <v>60</v>
      </c>
      <c r="M383">
        <f>VLOOKUP(AA383,角色间职业划分!P:AP,24,FALSE)</f>
        <v>0</v>
      </c>
      <c r="N383">
        <f>VLOOKUP(AA383,角色间职业划分!P:AP,14)*100</f>
        <v>95</v>
      </c>
      <c r="O383">
        <f>VLOOKUP(AA383,角色间职业划分!P:Z,9,FALSE)</f>
        <v>0</v>
      </c>
      <c r="P383">
        <f>VLOOKUP(AA383,角色间职业划分!P:AP,10,FALSE)</f>
        <v>0</v>
      </c>
      <c r="Q383">
        <f>VLOOKUP(AA383,角色间职业划分!P:AP,15,FALSE)</f>
        <v>0</v>
      </c>
      <c r="R383">
        <f>VLOOKUP(AA383,角色间职业划分!P:AP,16,FALSE)</f>
        <v>0</v>
      </c>
      <c r="S383">
        <f>VLOOKUP(AA383,角色间职业划分!P:AP,17,FALSE)</f>
        <v>0</v>
      </c>
      <c r="T383">
        <f>VLOOKUP(AA383,角色间职业划分!P:AP,18,FALSE)</f>
        <v>0</v>
      </c>
      <c r="U383">
        <f>VLOOKUP(AA383,角色间职业划分!P:AP,27,FALSE)</f>
        <v>0</v>
      </c>
      <c r="V383">
        <f t="shared" si="53"/>
        <v>10.999999999999998</v>
      </c>
      <c r="W383">
        <f>VLOOKUP(AA383,角色间职业划分!P:Q,2,FALSE)</f>
        <v>21</v>
      </c>
      <c r="X383">
        <f t="shared" si="58"/>
        <v>76</v>
      </c>
      <c r="Y383">
        <f>INT(VLOOKUP(X383,角色属性总表!AG:AH,2,FALSE)*角色属性总表!$C$38)</f>
        <v>1548</v>
      </c>
      <c r="AA383">
        <f t="shared" si="59"/>
        <v>4</v>
      </c>
      <c r="AB383">
        <f>VLOOKUP(X383,角色属性总表!AG:AI,2,FALSE)*VLOOKUP(角色等级属性!AA383,角色间职业划分!P:AG,13,FALSE)/角色间职业划分!$AB$9</f>
        <v>1091.7746627876224</v>
      </c>
      <c r="AC383">
        <f>VLOOKUP(X383,角色属性总表!AG:AI,3,FALSE)*VLOOKUP(AA383,角色间职业划分!P:AG,8,FALSE)/角色间职业划分!$W$9</f>
        <v>5048.63</v>
      </c>
      <c r="AD383">
        <f>VLOOKUP(AA383,角色间职业划分!P:AP,26,FALSE)</f>
        <v>0.4</v>
      </c>
      <c r="AE383">
        <f>VLOOKUP(X383,角色属性总表!I:Q,3,FALSE)</f>
        <v>693.50400000000002</v>
      </c>
      <c r="AF383">
        <f>VLOOKUP(AA383,角色间职业划分!P:AP,11,FALSE)</f>
        <v>0.41</v>
      </c>
      <c r="AG383">
        <f t="shared" si="54"/>
        <v>4844.886488684182</v>
      </c>
      <c r="AH383">
        <f t="shared" si="55"/>
        <v>693</v>
      </c>
      <c r="AJ383">
        <f t="shared" si="56"/>
        <v>4151.886488684182</v>
      </c>
      <c r="AK383">
        <v>379</v>
      </c>
    </row>
    <row r="384" spans="1:37" x14ac:dyDescent="0.15">
      <c r="A384">
        <v>380</v>
      </c>
      <c r="B384">
        <f>ROUND(VLOOKUP(X384,角色属性总表!AG:AI,2,FALSE)/角色属性总表!$C$34,0)</f>
        <v>224</v>
      </c>
      <c r="C384">
        <f>ROUND(VLOOKUP(X384,角色属性总表!Y:AE,3,FALSE)/J384,0)</f>
        <v>114</v>
      </c>
      <c r="D384">
        <f>ROUND(VLOOKUP(X384,角色属性总表!AG:AI,3,FALSE)/角色属性总表!$C$35,0)</f>
        <v>234</v>
      </c>
      <c r="E384">
        <f t="shared" si="50"/>
        <v>441</v>
      </c>
      <c r="F384">
        <f t="shared" si="51"/>
        <v>22</v>
      </c>
      <c r="G384">
        <f t="shared" si="52"/>
        <v>5</v>
      </c>
      <c r="H384">
        <v>0</v>
      </c>
      <c r="I384">
        <f t="shared" si="57"/>
        <v>3</v>
      </c>
      <c r="J384">
        <f>VLOOKUP(AA384,角色间职业划分!P:AP,20,FALSE)</f>
        <v>10</v>
      </c>
      <c r="K384">
        <f>IF(X384=500,100,VLOOKUP(AA384,角色间职业划分!P:AP,22,FALSE))</f>
        <v>120</v>
      </c>
      <c r="L384">
        <f>IF(X384=500,K384,VLOOKUP(AA384,角色间职业划分!P:AP,23,FALSE))</f>
        <v>60</v>
      </c>
      <c r="M384">
        <f>VLOOKUP(AA384,角色间职业划分!P:AP,24,FALSE)</f>
        <v>0</v>
      </c>
      <c r="N384">
        <f>VLOOKUP(AA384,角色间职业划分!P:AP,14)*100</f>
        <v>95</v>
      </c>
      <c r="O384">
        <f>VLOOKUP(AA384,角色间职业划分!P:Z,9,FALSE)</f>
        <v>0</v>
      </c>
      <c r="P384">
        <f>VLOOKUP(AA384,角色间职业划分!P:AP,10,FALSE)</f>
        <v>0</v>
      </c>
      <c r="Q384">
        <f>VLOOKUP(AA384,角色间职业划分!P:AP,15,FALSE)</f>
        <v>0</v>
      </c>
      <c r="R384">
        <f>VLOOKUP(AA384,角色间职业划分!P:AP,16,FALSE)</f>
        <v>0</v>
      </c>
      <c r="S384">
        <f>VLOOKUP(AA384,角色间职业划分!P:AP,17,FALSE)</f>
        <v>0</v>
      </c>
      <c r="T384">
        <f>VLOOKUP(AA384,角色间职业划分!P:AP,18,FALSE)</f>
        <v>0</v>
      </c>
      <c r="U384">
        <f>VLOOKUP(AA384,角色间职业划分!P:AP,27,FALSE)</f>
        <v>0</v>
      </c>
      <c r="V384">
        <f t="shared" si="53"/>
        <v>10.999999999999998</v>
      </c>
      <c r="W384">
        <f>VLOOKUP(AA384,角色间职业划分!P:Q,2,FALSE)</f>
        <v>21</v>
      </c>
      <c r="X384">
        <f t="shared" si="58"/>
        <v>77</v>
      </c>
      <c r="Y384">
        <f>INT(VLOOKUP(X384,角色属性总表!AG:AH,2,FALSE)*角色属性总表!$C$38)</f>
        <v>1566</v>
      </c>
      <c r="AA384">
        <f t="shared" si="59"/>
        <v>4</v>
      </c>
      <c r="AB384">
        <f>VLOOKUP(X384,角色属性总表!AG:AI,2,FALSE)*VLOOKUP(角色等级属性!AA384,角色间职业划分!P:AG,13,FALSE)/角色间职业划分!$AB$9</f>
        <v>1104.4697170060829</v>
      </c>
      <c r="AC384">
        <f>VLOOKUP(X384,角色属性总表!AG:AI,3,FALSE)*VLOOKUP(AA384,角色间职业划分!P:AG,8,FALSE)/角色间职业划分!$W$9</f>
        <v>5107.335</v>
      </c>
      <c r="AD384">
        <f>VLOOKUP(AA384,角色间职业划分!P:AP,26,FALSE)</f>
        <v>0.4</v>
      </c>
      <c r="AE384">
        <f>VLOOKUP(X384,角色属性总表!I:Q,3,FALSE)</f>
        <v>701.56799999999998</v>
      </c>
      <c r="AF384">
        <f>VLOOKUP(AA384,角色间职业划分!P:AP,11,FALSE)</f>
        <v>0.41</v>
      </c>
      <c r="AG384">
        <f t="shared" si="54"/>
        <v>4952.3242637559297</v>
      </c>
      <c r="AH384">
        <f t="shared" si="55"/>
        <v>702</v>
      </c>
      <c r="AJ384">
        <f t="shared" si="56"/>
        <v>4250.3242637559297</v>
      </c>
      <c r="AK384">
        <v>380</v>
      </c>
    </row>
    <row r="385" spans="1:37" x14ac:dyDescent="0.15">
      <c r="A385">
        <v>381</v>
      </c>
      <c r="B385">
        <f>ROUND(VLOOKUP(X385,角色属性总表!AG:AI,2,FALSE)/角色属性总表!$C$34,0)</f>
        <v>226</v>
      </c>
      <c r="C385">
        <f>ROUND(VLOOKUP(X385,角色属性总表!Y:AE,3,FALSE)/J385,0)</f>
        <v>117</v>
      </c>
      <c r="D385">
        <f>ROUND(VLOOKUP(X385,角色属性总表!AG:AI,3,FALSE)/角色属性总表!$C$35,0)</f>
        <v>237</v>
      </c>
      <c r="E385">
        <f t="shared" si="50"/>
        <v>446</v>
      </c>
      <c r="F385">
        <f t="shared" si="51"/>
        <v>22</v>
      </c>
      <c r="G385">
        <f t="shared" si="52"/>
        <v>5</v>
      </c>
      <c r="H385">
        <v>0</v>
      </c>
      <c r="I385">
        <f t="shared" si="57"/>
        <v>3</v>
      </c>
      <c r="J385">
        <f>VLOOKUP(AA385,角色间职业划分!P:AP,20,FALSE)</f>
        <v>10</v>
      </c>
      <c r="K385">
        <f>IF(X385=500,100,VLOOKUP(AA385,角色间职业划分!P:AP,22,FALSE))</f>
        <v>120</v>
      </c>
      <c r="L385">
        <f>IF(X385=500,K385,VLOOKUP(AA385,角色间职业划分!P:AP,23,FALSE))</f>
        <v>60</v>
      </c>
      <c r="M385">
        <f>VLOOKUP(AA385,角色间职业划分!P:AP,24,FALSE)</f>
        <v>0</v>
      </c>
      <c r="N385">
        <f>VLOOKUP(AA385,角色间职业划分!P:AP,14)*100</f>
        <v>95</v>
      </c>
      <c r="O385">
        <f>VLOOKUP(AA385,角色间职业划分!P:Z,9,FALSE)</f>
        <v>0</v>
      </c>
      <c r="P385">
        <f>VLOOKUP(AA385,角色间职业划分!P:AP,10,FALSE)</f>
        <v>0</v>
      </c>
      <c r="Q385">
        <f>VLOOKUP(AA385,角色间职业划分!P:AP,15,FALSE)</f>
        <v>0</v>
      </c>
      <c r="R385">
        <f>VLOOKUP(AA385,角色间职业划分!P:AP,16,FALSE)</f>
        <v>0</v>
      </c>
      <c r="S385">
        <f>VLOOKUP(AA385,角色间职业划分!P:AP,17,FALSE)</f>
        <v>0</v>
      </c>
      <c r="T385">
        <f>VLOOKUP(AA385,角色间职业划分!P:AP,18,FALSE)</f>
        <v>0</v>
      </c>
      <c r="U385">
        <f>VLOOKUP(AA385,角色间职业划分!P:AP,27,FALSE)</f>
        <v>0</v>
      </c>
      <c r="V385">
        <f t="shared" si="53"/>
        <v>10.999999999999998</v>
      </c>
      <c r="W385">
        <f>VLOOKUP(AA385,角色间职业划分!P:Q,2,FALSE)</f>
        <v>21</v>
      </c>
      <c r="X385">
        <f t="shared" si="58"/>
        <v>78</v>
      </c>
      <c r="Y385">
        <f>INT(VLOOKUP(X385,角色属性总表!AG:AH,2,FALSE)*角色属性总表!$C$38)</f>
        <v>1584</v>
      </c>
      <c r="AA385">
        <f t="shared" si="59"/>
        <v>4</v>
      </c>
      <c r="AB385">
        <f>VLOOKUP(X385,角色属性总表!AG:AI,2,FALSE)*VLOOKUP(角色等级属性!AA385,角色间职业划分!P:AG,13,FALSE)/角色间职业划分!$AB$9</f>
        <v>1117.164771224544</v>
      </c>
      <c r="AC385">
        <f>VLOOKUP(X385,角色属性总表!AG:AI,3,FALSE)*VLOOKUP(AA385,角色间职业划分!P:AG,8,FALSE)/角色间职业划分!$W$9</f>
        <v>5166.0400000000009</v>
      </c>
      <c r="AD385">
        <f>VLOOKUP(AA385,角色间职业划分!P:AP,26,FALSE)</f>
        <v>0.4</v>
      </c>
      <c r="AE385">
        <f>VLOOKUP(X385,角色属性总表!I:Q,3,FALSE)</f>
        <v>709.63200000000006</v>
      </c>
      <c r="AF385">
        <f>VLOOKUP(AA385,角色间职业划分!P:AP,11,FALSE)</f>
        <v>0.41</v>
      </c>
      <c r="AG385">
        <f t="shared" si="54"/>
        <v>5060.8148815845225</v>
      </c>
      <c r="AH385">
        <f t="shared" si="55"/>
        <v>711</v>
      </c>
      <c r="AJ385">
        <f t="shared" si="56"/>
        <v>4349.8148815845225</v>
      </c>
      <c r="AK385">
        <v>381</v>
      </c>
    </row>
    <row r="386" spans="1:37" x14ac:dyDescent="0.15">
      <c r="A386">
        <v>382</v>
      </c>
      <c r="B386">
        <f>ROUND(VLOOKUP(X386,角色属性总表!AG:AI,2,FALSE)/角色属性总表!$C$34,0)</f>
        <v>229</v>
      </c>
      <c r="C386">
        <f>ROUND(VLOOKUP(X386,角色属性总表!Y:AE,3,FALSE)/J386,0)</f>
        <v>119</v>
      </c>
      <c r="D386">
        <f>ROUND(VLOOKUP(X386,角色属性总表!AG:AI,3,FALSE)/角色属性总表!$C$35,0)</f>
        <v>239</v>
      </c>
      <c r="E386">
        <f t="shared" si="50"/>
        <v>451</v>
      </c>
      <c r="F386">
        <f t="shared" si="51"/>
        <v>22</v>
      </c>
      <c r="G386">
        <f t="shared" si="52"/>
        <v>5</v>
      </c>
      <c r="H386">
        <v>0</v>
      </c>
      <c r="I386">
        <f t="shared" si="57"/>
        <v>3</v>
      </c>
      <c r="J386">
        <f>VLOOKUP(AA386,角色间职业划分!P:AP,20,FALSE)</f>
        <v>10</v>
      </c>
      <c r="K386">
        <f>IF(X386=500,100,VLOOKUP(AA386,角色间职业划分!P:AP,22,FALSE))</f>
        <v>120</v>
      </c>
      <c r="L386">
        <f>IF(X386=500,K386,VLOOKUP(AA386,角色间职业划分!P:AP,23,FALSE))</f>
        <v>60</v>
      </c>
      <c r="M386">
        <f>VLOOKUP(AA386,角色间职业划分!P:AP,24,FALSE)</f>
        <v>0</v>
      </c>
      <c r="N386">
        <f>VLOOKUP(AA386,角色间职业划分!P:AP,14)*100</f>
        <v>95</v>
      </c>
      <c r="O386">
        <f>VLOOKUP(AA386,角色间职业划分!P:Z,9,FALSE)</f>
        <v>0</v>
      </c>
      <c r="P386">
        <f>VLOOKUP(AA386,角色间职业划分!P:AP,10,FALSE)</f>
        <v>0</v>
      </c>
      <c r="Q386">
        <f>VLOOKUP(AA386,角色间职业划分!P:AP,15,FALSE)</f>
        <v>0</v>
      </c>
      <c r="R386">
        <f>VLOOKUP(AA386,角色间职业划分!P:AP,16,FALSE)</f>
        <v>0</v>
      </c>
      <c r="S386">
        <f>VLOOKUP(AA386,角色间职业划分!P:AP,17,FALSE)</f>
        <v>0</v>
      </c>
      <c r="T386">
        <f>VLOOKUP(AA386,角色间职业划分!P:AP,18,FALSE)</f>
        <v>0</v>
      </c>
      <c r="U386">
        <f>VLOOKUP(AA386,角色间职业划分!P:AP,27,FALSE)</f>
        <v>0</v>
      </c>
      <c r="V386">
        <f t="shared" si="53"/>
        <v>10.999999999999998</v>
      </c>
      <c r="W386">
        <f>VLOOKUP(AA386,角色间职业划分!P:Q,2,FALSE)</f>
        <v>21</v>
      </c>
      <c r="X386">
        <f t="shared" si="58"/>
        <v>79</v>
      </c>
      <c r="Y386">
        <f>INT(VLOOKUP(X386,角色属性总表!AG:AH,2,FALSE)*角色属性总表!$C$38)</f>
        <v>1602</v>
      </c>
      <c r="AA386">
        <f t="shared" si="59"/>
        <v>4</v>
      </c>
      <c r="AB386">
        <f>VLOOKUP(X386,角色属性总表!AG:AI,2,FALSE)*VLOOKUP(角色等级属性!AA386,角色间职业划分!P:AG,13,FALSE)/角色间职业划分!$AB$9</f>
        <v>1129.8598254430046</v>
      </c>
      <c r="AC386">
        <f>VLOOKUP(X386,角色属性总表!AG:AI,3,FALSE)*VLOOKUP(AA386,角色间职业划分!P:AG,8,FALSE)/角色间职业划分!$W$9</f>
        <v>5224.7450000000008</v>
      </c>
      <c r="AD386">
        <f>VLOOKUP(AA386,角色间职业划分!P:AP,26,FALSE)</f>
        <v>0.4</v>
      </c>
      <c r="AE386">
        <f>VLOOKUP(X386,角色属性总表!I:Q,3,FALSE)</f>
        <v>717.69600000000003</v>
      </c>
      <c r="AF386">
        <f>VLOOKUP(AA386,角色间职业划分!P:AP,11,FALSE)</f>
        <v>0.41</v>
      </c>
      <c r="AG386">
        <f t="shared" si="54"/>
        <v>5170.3582069402846</v>
      </c>
      <c r="AH386">
        <f t="shared" si="55"/>
        <v>717</v>
      </c>
      <c r="AJ386">
        <f t="shared" si="56"/>
        <v>4453.3582069402846</v>
      </c>
      <c r="AK386">
        <v>382</v>
      </c>
    </row>
    <row r="387" spans="1:37" x14ac:dyDescent="0.15">
      <c r="A387">
        <v>383</v>
      </c>
      <c r="B387">
        <f>ROUND(VLOOKUP(X387,角色属性总表!AG:AI,2,FALSE)/角色属性总表!$C$34,0)</f>
        <v>231</v>
      </c>
      <c r="C387">
        <f>ROUND(VLOOKUP(X387,角色属性总表!Y:AE,3,FALSE)/J387,0)</f>
        <v>122</v>
      </c>
      <c r="D387">
        <f>ROUND(VLOOKUP(X387,角色属性总表!AG:AI,3,FALSE)/角色属性总表!$C$35,0)</f>
        <v>242</v>
      </c>
      <c r="E387">
        <f t="shared" si="50"/>
        <v>457</v>
      </c>
      <c r="F387">
        <f t="shared" si="51"/>
        <v>22</v>
      </c>
      <c r="G387">
        <f t="shared" si="52"/>
        <v>5</v>
      </c>
      <c r="H387">
        <v>0</v>
      </c>
      <c r="I387">
        <f t="shared" si="57"/>
        <v>3</v>
      </c>
      <c r="J387">
        <f>VLOOKUP(AA387,角色间职业划分!P:AP,20,FALSE)</f>
        <v>10</v>
      </c>
      <c r="K387">
        <f>IF(X387=500,100,VLOOKUP(AA387,角色间职业划分!P:AP,22,FALSE))</f>
        <v>120</v>
      </c>
      <c r="L387">
        <f>IF(X387=500,K387,VLOOKUP(AA387,角色间职业划分!P:AP,23,FALSE))</f>
        <v>60</v>
      </c>
      <c r="M387">
        <f>VLOOKUP(AA387,角色间职业划分!P:AP,24,FALSE)</f>
        <v>0</v>
      </c>
      <c r="N387">
        <f>VLOOKUP(AA387,角色间职业划分!P:AP,14)*100</f>
        <v>95</v>
      </c>
      <c r="O387">
        <f>VLOOKUP(AA387,角色间职业划分!P:Z,9,FALSE)</f>
        <v>0</v>
      </c>
      <c r="P387">
        <f>VLOOKUP(AA387,角色间职业划分!P:AP,10,FALSE)</f>
        <v>0</v>
      </c>
      <c r="Q387">
        <f>VLOOKUP(AA387,角色间职业划分!P:AP,15,FALSE)</f>
        <v>0</v>
      </c>
      <c r="R387">
        <f>VLOOKUP(AA387,角色间职业划分!P:AP,16,FALSE)</f>
        <v>0</v>
      </c>
      <c r="S387">
        <f>VLOOKUP(AA387,角色间职业划分!P:AP,17,FALSE)</f>
        <v>0</v>
      </c>
      <c r="T387">
        <f>VLOOKUP(AA387,角色间职业划分!P:AP,18,FALSE)</f>
        <v>0</v>
      </c>
      <c r="U387">
        <f>VLOOKUP(AA387,角色间职业划分!P:AP,27,FALSE)</f>
        <v>0</v>
      </c>
      <c r="V387">
        <f t="shared" si="53"/>
        <v>10.999999999999998</v>
      </c>
      <c r="W387">
        <f>VLOOKUP(AA387,角色间职业划分!P:Q,2,FALSE)</f>
        <v>21</v>
      </c>
      <c r="X387">
        <f t="shared" si="58"/>
        <v>80</v>
      </c>
      <c r="Y387">
        <f>INT(VLOOKUP(X387,角色属性总表!AG:AH,2,FALSE)*角色属性总表!$C$38)</f>
        <v>1620</v>
      </c>
      <c r="AA387">
        <f t="shared" si="59"/>
        <v>4</v>
      </c>
      <c r="AB387">
        <f>VLOOKUP(X387,角色属性总表!AG:AI,2,FALSE)*VLOOKUP(角色等级属性!AA387,角色间职业划分!P:AG,13,FALSE)/角色间职业划分!$AB$9</f>
        <v>1142.5548796614653</v>
      </c>
      <c r="AC387">
        <f>VLOOKUP(X387,角色属性总表!AG:AI,3,FALSE)*VLOOKUP(AA387,角色间职业划分!P:AG,8,FALSE)/角色间职业划分!$W$9</f>
        <v>5283.4500000000007</v>
      </c>
      <c r="AD387">
        <f>VLOOKUP(AA387,角色间职业划分!P:AP,26,FALSE)</f>
        <v>0.4</v>
      </c>
      <c r="AE387">
        <f>VLOOKUP(X387,角色属性总表!I:Q,3,FALSE)</f>
        <v>725.76</v>
      </c>
      <c r="AF387">
        <f>VLOOKUP(AA387,角色间职业划分!P:AP,11,FALSE)</f>
        <v>0.41</v>
      </c>
      <c r="AG387">
        <f t="shared" si="54"/>
        <v>5280.9541649996081</v>
      </c>
      <c r="AH387">
        <f t="shared" si="55"/>
        <v>726</v>
      </c>
      <c r="AJ387">
        <f t="shared" si="56"/>
        <v>4554.9541649996081</v>
      </c>
      <c r="AK387">
        <v>383</v>
      </c>
    </row>
    <row r="388" spans="1:37" x14ac:dyDescent="0.15">
      <c r="A388">
        <v>384</v>
      </c>
      <c r="B388">
        <f>ROUND(VLOOKUP(X388,角色属性总表!AG:AI,2,FALSE)/角色属性总表!$C$34,0)</f>
        <v>234</v>
      </c>
      <c r="C388">
        <f>ROUND(VLOOKUP(X388,角色属性总表!Y:AE,3,FALSE)/J388,0)</f>
        <v>124</v>
      </c>
      <c r="D388">
        <f>ROUND(VLOOKUP(X388,角色属性总表!AG:AI,3,FALSE)/角色属性总表!$C$35,0)</f>
        <v>245</v>
      </c>
      <c r="E388">
        <f t="shared" si="50"/>
        <v>462</v>
      </c>
      <c r="F388">
        <f t="shared" si="51"/>
        <v>22</v>
      </c>
      <c r="G388">
        <f t="shared" si="52"/>
        <v>5</v>
      </c>
      <c r="H388">
        <v>0</v>
      </c>
      <c r="I388">
        <f t="shared" si="57"/>
        <v>3</v>
      </c>
      <c r="J388">
        <f>VLOOKUP(AA388,角色间职业划分!P:AP,20,FALSE)</f>
        <v>10</v>
      </c>
      <c r="K388">
        <f>IF(X388=500,100,VLOOKUP(AA388,角色间职业划分!P:AP,22,FALSE))</f>
        <v>120</v>
      </c>
      <c r="L388">
        <f>IF(X388=500,K388,VLOOKUP(AA388,角色间职业划分!P:AP,23,FALSE))</f>
        <v>60</v>
      </c>
      <c r="M388">
        <f>VLOOKUP(AA388,角色间职业划分!P:AP,24,FALSE)</f>
        <v>0</v>
      </c>
      <c r="N388">
        <f>VLOOKUP(AA388,角色间职业划分!P:AP,14)*100</f>
        <v>95</v>
      </c>
      <c r="O388">
        <f>VLOOKUP(AA388,角色间职业划分!P:Z,9,FALSE)</f>
        <v>0</v>
      </c>
      <c r="P388">
        <f>VLOOKUP(AA388,角色间职业划分!P:AP,10,FALSE)</f>
        <v>0</v>
      </c>
      <c r="Q388">
        <f>VLOOKUP(AA388,角色间职业划分!P:AP,15,FALSE)</f>
        <v>0</v>
      </c>
      <c r="R388">
        <f>VLOOKUP(AA388,角色间职业划分!P:AP,16,FALSE)</f>
        <v>0</v>
      </c>
      <c r="S388">
        <f>VLOOKUP(AA388,角色间职业划分!P:AP,17,FALSE)</f>
        <v>0</v>
      </c>
      <c r="T388">
        <f>VLOOKUP(AA388,角色间职业划分!P:AP,18,FALSE)</f>
        <v>0</v>
      </c>
      <c r="U388">
        <f>VLOOKUP(AA388,角色间职业划分!P:AP,27,FALSE)</f>
        <v>0</v>
      </c>
      <c r="V388">
        <f t="shared" si="53"/>
        <v>10.999999999999998</v>
      </c>
      <c r="W388">
        <f>VLOOKUP(AA388,角色间职业划分!P:Q,2,FALSE)</f>
        <v>21</v>
      </c>
      <c r="X388">
        <f t="shared" si="58"/>
        <v>81</v>
      </c>
      <c r="Y388">
        <f>INT(VLOOKUP(X388,角色属性总表!AG:AH,2,FALSE)*角色属性总表!$C$38)</f>
        <v>1638</v>
      </c>
      <c r="AA388">
        <f t="shared" si="59"/>
        <v>4</v>
      </c>
      <c r="AB388">
        <f>VLOOKUP(X388,角色属性总表!AG:AI,2,FALSE)*VLOOKUP(角色等级属性!AA388,角色间职业划分!P:AG,13,FALSE)/角色间职业划分!$AB$9</f>
        <v>1155.2499338799259</v>
      </c>
      <c r="AC388">
        <f>VLOOKUP(X388,角色属性总表!AG:AI,3,FALSE)*VLOOKUP(AA388,角色间职业划分!P:AG,8,FALSE)/角色间职业划分!$W$9</f>
        <v>5342.1550000000007</v>
      </c>
      <c r="AD388">
        <f>VLOOKUP(AA388,角色间职业划分!P:AP,26,FALSE)</f>
        <v>0.4</v>
      </c>
      <c r="AE388">
        <f>VLOOKUP(X388,角色属性总表!I:Q,3,FALSE)</f>
        <v>733.82400000000007</v>
      </c>
      <c r="AF388">
        <f>VLOOKUP(AA388,角色间职业划分!P:AP,11,FALSE)</f>
        <v>0.41</v>
      </c>
      <c r="AG388">
        <f t="shared" si="54"/>
        <v>5392.6027397260268</v>
      </c>
      <c r="AH388">
        <f t="shared" si="55"/>
        <v>735</v>
      </c>
      <c r="AJ388">
        <f t="shared" si="56"/>
        <v>4657.6027397260268</v>
      </c>
      <c r="AK388">
        <v>384</v>
      </c>
    </row>
    <row r="389" spans="1:37" x14ac:dyDescent="0.15">
      <c r="A389">
        <v>385</v>
      </c>
      <c r="B389">
        <f>ROUND(VLOOKUP(X389,角色属性总表!AG:AI,2,FALSE)/角色属性总表!$C$34,0)</f>
        <v>237</v>
      </c>
      <c r="C389">
        <f>ROUND(VLOOKUP(X389,角色属性总表!Y:AE,3,FALSE)/J389,0)</f>
        <v>127</v>
      </c>
      <c r="D389">
        <f>ROUND(VLOOKUP(X389,角色属性总表!AG:AI,3,FALSE)/角色属性总表!$C$35,0)</f>
        <v>247</v>
      </c>
      <c r="E389">
        <f t="shared" si="50"/>
        <v>467</v>
      </c>
      <c r="F389">
        <f t="shared" si="51"/>
        <v>22</v>
      </c>
      <c r="G389">
        <f t="shared" si="52"/>
        <v>5</v>
      </c>
      <c r="H389">
        <v>0</v>
      </c>
      <c r="I389">
        <f t="shared" si="57"/>
        <v>3</v>
      </c>
      <c r="J389">
        <f>VLOOKUP(AA389,角色间职业划分!P:AP,20,FALSE)</f>
        <v>10</v>
      </c>
      <c r="K389">
        <f>IF(X389=500,100,VLOOKUP(AA389,角色间职业划分!P:AP,22,FALSE))</f>
        <v>120</v>
      </c>
      <c r="L389">
        <f>IF(X389=500,K389,VLOOKUP(AA389,角色间职业划分!P:AP,23,FALSE))</f>
        <v>60</v>
      </c>
      <c r="M389">
        <f>VLOOKUP(AA389,角色间职业划分!P:AP,24,FALSE)</f>
        <v>0</v>
      </c>
      <c r="N389">
        <f>VLOOKUP(AA389,角色间职业划分!P:AP,14)*100</f>
        <v>95</v>
      </c>
      <c r="O389">
        <f>VLOOKUP(AA389,角色间职业划分!P:Z,9,FALSE)</f>
        <v>0</v>
      </c>
      <c r="P389">
        <f>VLOOKUP(AA389,角色间职业划分!P:AP,10,FALSE)</f>
        <v>0</v>
      </c>
      <c r="Q389">
        <f>VLOOKUP(AA389,角色间职业划分!P:AP,15,FALSE)</f>
        <v>0</v>
      </c>
      <c r="R389">
        <f>VLOOKUP(AA389,角色间职业划分!P:AP,16,FALSE)</f>
        <v>0</v>
      </c>
      <c r="S389">
        <f>VLOOKUP(AA389,角色间职业划分!P:AP,17,FALSE)</f>
        <v>0</v>
      </c>
      <c r="T389">
        <f>VLOOKUP(AA389,角色间职业划分!P:AP,18,FALSE)</f>
        <v>0</v>
      </c>
      <c r="U389">
        <f>VLOOKUP(AA389,角色间职业划分!P:AP,27,FALSE)</f>
        <v>0</v>
      </c>
      <c r="V389">
        <f t="shared" si="53"/>
        <v>10.999999999999998</v>
      </c>
      <c r="W389">
        <f>VLOOKUP(AA389,角色间职业划分!P:Q,2,FALSE)</f>
        <v>21</v>
      </c>
      <c r="X389">
        <f t="shared" si="58"/>
        <v>82</v>
      </c>
      <c r="Y389">
        <f>INT(VLOOKUP(X389,角色属性总表!AG:AH,2,FALSE)*角色属性总表!$C$38)</f>
        <v>1656</v>
      </c>
      <c r="AA389">
        <f t="shared" si="59"/>
        <v>4</v>
      </c>
      <c r="AB389">
        <f>VLOOKUP(X389,角色属性总表!AG:AI,2,FALSE)*VLOOKUP(角色等级属性!AA389,角色间职业划分!P:AG,13,FALSE)/角色间职业划分!$AB$9</f>
        <v>1167.9449880983866</v>
      </c>
      <c r="AC389">
        <f>VLOOKUP(X389,角色属性总表!AG:AI,3,FALSE)*VLOOKUP(AA389,角色间职业划分!P:AG,8,FALSE)/角色间职业划分!$W$9</f>
        <v>5400.8600000000006</v>
      </c>
      <c r="AD389">
        <f>VLOOKUP(AA389,角色间职业划分!P:AP,26,FALSE)</f>
        <v>0.4</v>
      </c>
      <c r="AE389">
        <f>VLOOKUP(X389,角色属性总表!I:Q,3,FALSE)</f>
        <v>741.88799999999992</v>
      </c>
      <c r="AF389">
        <f>VLOOKUP(AA389,角色间职业划分!P:AP,11,FALSE)</f>
        <v>0.41</v>
      </c>
      <c r="AG389">
        <f t="shared" si="54"/>
        <v>5505.3039723248176</v>
      </c>
      <c r="AH389">
        <f t="shared" si="55"/>
        <v>741</v>
      </c>
      <c r="AJ389">
        <f t="shared" si="56"/>
        <v>4764.3039723248176</v>
      </c>
      <c r="AK389">
        <v>385</v>
      </c>
    </row>
    <row r="390" spans="1:37" x14ac:dyDescent="0.15">
      <c r="A390">
        <v>386</v>
      </c>
      <c r="B390">
        <f>ROUND(VLOOKUP(X390,角色属性总表!AG:AI,2,FALSE)/角色属性总表!$C$34,0)</f>
        <v>239</v>
      </c>
      <c r="C390">
        <f>ROUND(VLOOKUP(X390,角色属性总表!Y:AE,3,FALSE)/J390,0)</f>
        <v>129</v>
      </c>
      <c r="D390">
        <f>ROUND(VLOOKUP(X390,角色属性总表!AG:AI,3,FALSE)/角色属性总表!$C$35,0)</f>
        <v>250</v>
      </c>
      <c r="E390">
        <f t="shared" ref="E390:E453" si="60">INT(AD390*AB390)</f>
        <v>472</v>
      </c>
      <c r="F390">
        <f t="shared" ref="F390:F453" si="61">ROUND(AC390/D390,0)</f>
        <v>22</v>
      </c>
      <c r="G390">
        <f t="shared" ref="G390:G453" si="62">ROUND(AB390/B390,0)</f>
        <v>5</v>
      </c>
      <c r="H390">
        <v>0</v>
      </c>
      <c r="I390">
        <f t="shared" si="57"/>
        <v>3</v>
      </c>
      <c r="J390">
        <f>VLOOKUP(AA390,角色间职业划分!P:AP,20,FALSE)</f>
        <v>10</v>
      </c>
      <c r="K390">
        <f>IF(X390=500,100,VLOOKUP(AA390,角色间职业划分!P:AP,22,FALSE))</f>
        <v>120</v>
      </c>
      <c r="L390">
        <f>IF(X390=500,K390,VLOOKUP(AA390,角色间职业划分!P:AP,23,FALSE))</f>
        <v>60</v>
      </c>
      <c r="M390">
        <f>VLOOKUP(AA390,角色间职业划分!P:AP,24,FALSE)</f>
        <v>0</v>
      </c>
      <c r="N390">
        <f>VLOOKUP(AA390,角色间职业划分!P:AP,14)*100</f>
        <v>95</v>
      </c>
      <c r="O390">
        <f>VLOOKUP(AA390,角色间职业划分!P:Z,9,FALSE)</f>
        <v>0</v>
      </c>
      <c r="P390">
        <f>VLOOKUP(AA390,角色间职业划分!P:AP,10,FALSE)</f>
        <v>0</v>
      </c>
      <c r="Q390">
        <f>VLOOKUP(AA390,角色间职业划分!P:AP,15,FALSE)</f>
        <v>0</v>
      </c>
      <c r="R390">
        <f>VLOOKUP(AA390,角色间职业划分!P:AP,16,FALSE)</f>
        <v>0</v>
      </c>
      <c r="S390">
        <f>VLOOKUP(AA390,角色间职业划分!P:AP,17,FALSE)</f>
        <v>0</v>
      </c>
      <c r="T390">
        <f>VLOOKUP(AA390,角色间职业划分!P:AP,18,FALSE)</f>
        <v>0</v>
      </c>
      <c r="U390">
        <f>VLOOKUP(AA390,角色间职业划分!P:AP,27,FALSE)</f>
        <v>0</v>
      </c>
      <c r="V390">
        <f t="shared" ref="V390:V453" si="63">(AF390-AF$2)*100</f>
        <v>10.999999999999998</v>
      </c>
      <c r="W390">
        <f>VLOOKUP(AA390,角色间职业划分!P:Q,2,FALSE)</f>
        <v>21</v>
      </c>
      <c r="X390">
        <f t="shared" si="58"/>
        <v>83</v>
      </c>
      <c r="Y390">
        <f>INT(VLOOKUP(X390,角色属性总表!AG:AH,2,FALSE)*角色属性总表!$C$38)</f>
        <v>1674</v>
      </c>
      <c r="AA390">
        <f t="shared" si="59"/>
        <v>4</v>
      </c>
      <c r="AB390">
        <f>VLOOKUP(X390,角色属性总表!AG:AI,2,FALSE)*VLOOKUP(角色等级属性!AA390,角色间职业划分!P:AG,13,FALSE)/角色间职业划分!$AB$9</f>
        <v>1180.6400423168477</v>
      </c>
      <c r="AC390">
        <f>VLOOKUP(X390,角色属性总表!AG:AI,3,FALSE)*VLOOKUP(AA390,角色间职业划分!P:AG,8,FALSE)/角色间职业划分!$W$9</f>
        <v>5459.5650000000005</v>
      </c>
      <c r="AD390">
        <f>VLOOKUP(AA390,角色间职业划分!P:AP,26,FALSE)</f>
        <v>0.4</v>
      </c>
      <c r="AE390">
        <f>VLOOKUP(X390,角色属性总表!I:Q,3,FALSE)</f>
        <v>749.952</v>
      </c>
      <c r="AF390">
        <f>VLOOKUP(AA390,角色间职业划分!P:AP,11,FALSE)</f>
        <v>0.41</v>
      </c>
      <c r="AG390">
        <f t="shared" ref="AG390:AG453" si="64">((AF$2*X390*X390*180)/(SQRT(X390*100)-AF$2*X390))</f>
        <v>5619.0579597670749</v>
      </c>
      <c r="AH390">
        <f t="shared" ref="AH390:AH453" si="65">D390*AH$2</f>
        <v>750</v>
      </c>
      <c r="AJ390">
        <f t="shared" ref="AJ390:AJ453" si="66">AG390-AH390</f>
        <v>4869.0579597670749</v>
      </c>
      <c r="AK390">
        <v>386</v>
      </c>
    </row>
    <row r="391" spans="1:37" x14ac:dyDescent="0.15">
      <c r="A391">
        <v>387</v>
      </c>
      <c r="B391">
        <f>ROUND(VLOOKUP(X391,角色属性总表!AG:AI,2,FALSE)/角色属性总表!$C$34,0)</f>
        <v>242</v>
      </c>
      <c r="C391">
        <f>ROUND(VLOOKUP(X391,角色属性总表!Y:AE,3,FALSE)/J391,0)</f>
        <v>132</v>
      </c>
      <c r="D391">
        <f>ROUND(VLOOKUP(X391,角色属性总表!AG:AI,3,FALSE)/角色属性总表!$C$35,0)</f>
        <v>253</v>
      </c>
      <c r="E391">
        <f t="shared" si="60"/>
        <v>477</v>
      </c>
      <c r="F391">
        <f t="shared" si="61"/>
        <v>22</v>
      </c>
      <c r="G391">
        <f t="shared" si="62"/>
        <v>5</v>
      </c>
      <c r="H391">
        <v>0</v>
      </c>
      <c r="I391">
        <f t="shared" ref="I391:I454" si="67">I390</f>
        <v>3</v>
      </c>
      <c r="J391">
        <f>VLOOKUP(AA391,角色间职业划分!P:AP,20,FALSE)</f>
        <v>10</v>
      </c>
      <c r="K391">
        <f>IF(X391=500,100,VLOOKUP(AA391,角色间职业划分!P:AP,22,FALSE))</f>
        <v>120</v>
      </c>
      <c r="L391">
        <f>IF(X391=500,K391,VLOOKUP(AA391,角色间职业划分!P:AP,23,FALSE))</f>
        <v>60</v>
      </c>
      <c r="M391">
        <f>VLOOKUP(AA391,角色间职业划分!P:AP,24,FALSE)</f>
        <v>0</v>
      </c>
      <c r="N391">
        <f>VLOOKUP(AA391,角色间职业划分!P:AP,14)*100</f>
        <v>95</v>
      </c>
      <c r="O391">
        <f>VLOOKUP(AA391,角色间职业划分!P:Z,9,FALSE)</f>
        <v>0</v>
      </c>
      <c r="P391">
        <f>VLOOKUP(AA391,角色间职业划分!P:AP,10,FALSE)</f>
        <v>0</v>
      </c>
      <c r="Q391">
        <f>VLOOKUP(AA391,角色间职业划分!P:AP,15,FALSE)</f>
        <v>0</v>
      </c>
      <c r="R391">
        <f>VLOOKUP(AA391,角色间职业划分!P:AP,16,FALSE)</f>
        <v>0</v>
      </c>
      <c r="S391">
        <f>VLOOKUP(AA391,角色间职业划分!P:AP,17,FALSE)</f>
        <v>0</v>
      </c>
      <c r="T391">
        <f>VLOOKUP(AA391,角色间职业划分!P:AP,18,FALSE)</f>
        <v>0</v>
      </c>
      <c r="U391">
        <f>VLOOKUP(AA391,角色间职业划分!P:AP,27,FALSE)</f>
        <v>0</v>
      </c>
      <c r="V391">
        <f t="shared" si="63"/>
        <v>10.999999999999998</v>
      </c>
      <c r="W391">
        <f>VLOOKUP(AA391,角色间职业划分!P:Q,2,FALSE)</f>
        <v>21</v>
      </c>
      <c r="X391">
        <f t="shared" ref="X391:X454" si="68">IF(X390=100,500,IF(X390=500,1,X390+1))</f>
        <v>84</v>
      </c>
      <c r="Y391">
        <f>INT(VLOOKUP(X391,角色属性总表!AG:AH,2,FALSE)*角色属性总表!$C$38)</f>
        <v>1692</v>
      </c>
      <c r="AA391">
        <f t="shared" ref="AA391:AA454" si="69">IF(X391=1,AA390+1,AA390)</f>
        <v>4</v>
      </c>
      <c r="AB391">
        <f>VLOOKUP(X391,角色属性总表!AG:AI,2,FALSE)*VLOOKUP(角色等级属性!AA391,角色间职业划分!P:AG,13,FALSE)/角色间职业划分!$AB$9</f>
        <v>1193.3350965353081</v>
      </c>
      <c r="AC391">
        <f>VLOOKUP(X391,角色属性总表!AG:AI,3,FALSE)*VLOOKUP(AA391,角色间职业划分!P:AG,8,FALSE)/角色间职业划分!$W$9</f>
        <v>5518.27</v>
      </c>
      <c r="AD391">
        <f>VLOOKUP(AA391,角色间职业划分!P:AP,26,FALSE)</f>
        <v>0.4</v>
      </c>
      <c r="AE391">
        <f>VLOOKUP(X391,角色属性总表!I:Q,3,FALSE)</f>
        <v>758.01599999999996</v>
      </c>
      <c r="AF391">
        <f>VLOOKUP(AA391,角色间职业划分!P:AP,11,FALSE)</f>
        <v>0.41</v>
      </c>
      <c r="AG391">
        <f t="shared" si="64"/>
        <v>5733.8648533794221</v>
      </c>
      <c r="AH391">
        <f t="shared" si="65"/>
        <v>759</v>
      </c>
      <c r="AJ391">
        <f t="shared" si="66"/>
        <v>4974.8648533794221</v>
      </c>
      <c r="AK391">
        <v>387</v>
      </c>
    </row>
    <row r="392" spans="1:37" x14ac:dyDescent="0.15">
      <c r="A392">
        <v>388</v>
      </c>
      <c r="B392">
        <f>ROUND(VLOOKUP(X392,角色属性总表!AG:AI,2,FALSE)/角色属性总表!$C$34,0)</f>
        <v>244</v>
      </c>
      <c r="C392">
        <f>ROUND(VLOOKUP(X392,角色属性总表!Y:AE,3,FALSE)/J392,0)</f>
        <v>134</v>
      </c>
      <c r="D392">
        <f>ROUND(VLOOKUP(X392,角色属性总表!AG:AI,3,FALSE)/角色属性总表!$C$35,0)</f>
        <v>255</v>
      </c>
      <c r="E392">
        <f t="shared" si="60"/>
        <v>482</v>
      </c>
      <c r="F392">
        <f t="shared" si="61"/>
        <v>22</v>
      </c>
      <c r="G392">
        <f t="shared" si="62"/>
        <v>5</v>
      </c>
      <c r="H392">
        <v>0</v>
      </c>
      <c r="I392">
        <f t="shared" si="67"/>
        <v>3</v>
      </c>
      <c r="J392">
        <f>VLOOKUP(AA392,角色间职业划分!P:AP,20,FALSE)</f>
        <v>10</v>
      </c>
      <c r="K392">
        <f>IF(X392=500,100,VLOOKUP(AA392,角色间职业划分!P:AP,22,FALSE))</f>
        <v>120</v>
      </c>
      <c r="L392">
        <f>IF(X392=500,K392,VLOOKUP(AA392,角色间职业划分!P:AP,23,FALSE))</f>
        <v>60</v>
      </c>
      <c r="M392">
        <f>VLOOKUP(AA392,角色间职业划分!P:AP,24,FALSE)</f>
        <v>0</v>
      </c>
      <c r="N392">
        <f>VLOOKUP(AA392,角色间职业划分!P:AP,14)*100</f>
        <v>95</v>
      </c>
      <c r="O392">
        <f>VLOOKUP(AA392,角色间职业划分!P:Z,9,FALSE)</f>
        <v>0</v>
      </c>
      <c r="P392">
        <f>VLOOKUP(AA392,角色间职业划分!P:AP,10,FALSE)</f>
        <v>0</v>
      </c>
      <c r="Q392">
        <f>VLOOKUP(AA392,角色间职业划分!P:AP,15,FALSE)</f>
        <v>0</v>
      </c>
      <c r="R392">
        <f>VLOOKUP(AA392,角色间职业划分!P:AP,16,FALSE)</f>
        <v>0</v>
      </c>
      <c r="S392">
        <f>VLOOKUP(AA392,角色间职业划分!P:AP,17,FALSE)</f>
        <v>0</v>
      </c>
      <c r="T392">
        <f>VLOOKUP(AA392,角色间职业划分!P:AP,18,FALSE)</f>
        <v>0</v>
      </c>
      <c r="U392">
        <f>VLOOKUP(AA392,角色间职业划分!P:AP,27,FALSE)</f>
        <v>0</v>
      </c>
      <c r="V392">
        <f t="shared" si="63"/>
        <v>10.999999999999998</v>
      </c>
      <c r="W392">
        <f>VLOOKUP(AA392,角色间职业划分!P:Q,2,FALSE)</f>
        <v>21</v>
      </c>
      <c r="X392">
        <f t="shared" si="68"/>
        <v>85</v>
      </c>
      <c r="Y392">
        <f>INT(VLOOKUP(X392,角色属性总表!AG:AH,2,FALSE)*角色属性总表!$C$38)</f>
        <v>1710</v>
      </c>
      <c r="AA392">
        <f t="shared" si="69"/>
        <v>4</v>
      </c>
      <c r="AB392">
        <f>VLOOKUP(X392,角色属性总表!AG:AI,2,FALSE)*VLOOKUP(角色等级属性!AA392,角色间职业划分!P:AG,13,FALSE)/角色间职业划分!$AB$9</f>
        <v>1206.030150753769</v>
      </c>
      <c r="AC392">
        <f>VLOOKUP(X392,角色属性总表!AG:AI,3,FALSE)*VLOOKUP(AA392,角色间职业划分!P:AG,8,FALSE)/角色间职业划分!$W$9</f>
        <v>5576.9750000000013</v>
      </c>
      <c r="AD392">
        <f>VLOOKUP(AA392,角色间职业划分!P:AP,26,FALSE)</f>
        <v>0.4</v>
      </c>
      <c r="AE392">
        <f>VLOOKUP(X392,角色属性总表!I:Q,3,FALSE)</f>
        <v>766.08</v>
      </c>
      <c r="AF392">
        <f>VLOOKUP(AA392,角色间职业划分!P:AP,11,FALSE)</f>
        <v>0.41</v>
      </c>
      <c r="AG392">
        <f t="shared" si="64"/>
        <v>5849.7248574958685</v>
      </c>
      <c r="AH392">
        <f t="shared" si="65"/>
        <v>765</v>
      </c>
      <c r="AJ392">
        <f t="shared" si="66"/>
        <v>5084.7248574958685</v>
      </c>
      <c r="AK392">
        <v>388</v>
      </c>
    </row>
    <row r="393" spans="1:37" x14ac:dyDescent="0.15">
      <c r="A393">
        <v>389</v>
      </c>
      <c r="B393">
        <f>ROUND(VLOOKUP(X393,角色属性总表!AG:AI,2,FALSE)/角色属性总表!$C$34,0)</f>
        <v>247</v>
      </c>
      <c r="C393">
        <f>ROUND(VLOOKUP(X393,角色属性总表!Y:AE,3,FALSE)/J393,0)</f>
        <v>137</v>
      </c>
      <c r="D393">
        <f>ROUND(VLOOKUP(X393,角色属性总表!AG:AI,3,FALSE)/角色属性总表!$C$35,0)</f>
        <v>258</v>
      </c>
      <c r="E393">
        <f t="shared" si="60"/>
        <v>487</v>
      </c>
      <c r="F393">
        <f t="shared" si="61"/>
        <v>22</v>
      </c>
      <c r="G393">
        <f t="shared" si="62"/>
        <v>5</v>
      </c>
      <c r="H393">
        <v>0</v>
      </c>
      <c r="I393">
        <f t="shared" si="67"/>
        <v>3</v>
      </c>
      <c r="J393">
        <f>VLOOKUP(AA393,角色间职业划分!P:AP,20,FALSE)</f>
        <v>10</v>
      </c>
      <c r="K393">
        <f>IF(X393=500,100,VLOOKUP(AA393,角色间职业划分!P:AP,22,FALSE))</f>
        <v>120</v>
      </c>
      <c r="L393">
        <f>IF(X393=500,K393,VLOOKUP(AA393,角色间职业划分!P:AP,23,FALSE))</f>
        <v>60</v>
      </c>
      <c r="M393">
        <f>VLOOKUP(AA393,角色间职业划分!P:AP,24,FALSE)</f>
        <v>0</v>
      </c>
      <c r="N393">
        <f>VLOOKUP(AA393,角色间职业划分!P:AP,14)*100</f>
        <v>95</v>
      </c>
      <c r="O393">
        <f>VLOOKUP(AA393,角色间职业划分!P:Z,9,FALSE)</f>
        <v>0</v>
      </c>
      <c r="P393">
        <f>VLOOKUP(AA393,角色间职业划分!P:AP,10,FALSE)</f>
        <v>0</v>
      </c>
      <c r="Q393">
        <f>VLOOKUP(AA393,角色间职业划分!P:AP,15,FALSE)</f>
        <v>0</v>
      </c>
      <c r="R393">
        <f>VLOOKUP(AA393,角色间职业划分!P:AP,16,FALSE)</f>
        <v>0</v>
      </c>
      <c r="S393">
        <f>VLOOKUP(AA393,角色间职业划分!P:AP,17,FALSE)</f>
        <v>0</v>
      </c>
      <c r="T393">
        <f>VLOOKUP(AA393,角色间职业划分!P:AP,18,FALSE)</f>
        <v>0</v>
      </c>
      <c r="U393">
        <f>VLOOKUP(AA393,角色间职业划分!P:AP,27,FALSE)</f>
        <v>0</v>
      </c>
      <c r="V393">
        <f t="shared" si="63"/>
        <v>10.999999999999998</v>
      </c>
      <c r="W393">
        <f>VLOOKUP(AA393,角色间职业划分!P:Q,2,FALSE)</f>
        <v>21</v>
      </c>
      <c r="X393">
        <f t="shared" si="68"/>
        <v>86</v>
      </c>
      <c r="Y393">
        <f>INT(VLOOKUP(X393,角色属性总表!AG:AH,2,FALSE)*角色属性总表!$C$38)</f>
        <v>1728</v>
      </c>
      <c r="AA393">
        <f t="shared" si="69"/>
        <v>4</v>
      </c>
      <c r="AB393">
        <f>VLOOKUP(X393,角色属性总表!AG:AI,2,FALSE)*VLOOKUP(角色等级属性!AA393,角色间职业划分!P:AG,13,FALSE)/角色间职业划分!$AB$9</f>
        <v>1218.7252049722297</v>
      </c>
      <c r="AC393">
        <f>VLOOKUP(X393,角色属性总表!AG:AI,3,FALSE)*VLOOKUP(AA393,角色间职业划分!P:AG,8,FALSE)/角色间职业划分!$W$9</f>
        <v>5635.68</v>
      </c>
      <c r="AD393">
        <f>VLOOKUP(AA393,角色间职业划分!P:AP,26,FALSE)</f>
        <v>0.4</v>
      </c>
      <c r="AE393">
        <f>VLOOKUP(X393,角色属性总表!I:Q,3,FALSE)</f>
        <v>774.14400000000001</v>
      </c>
      <c r="AF393">
        <f>VLOOKUP(AA393,角色间职业划分!P:AP,11,FALSE)</f>
        <v>0.41</v>
      </c>
      <c r="AG393">
        <f t="shared" si="64"/>
        <v>5966.6382281684428</v>
      </c>
      <c r="AH393">
        <f t="shared" si="65"/>
        <v>774</v>
      </c>
      <c r="AJ393">
        <f t="shared" si="66"/>
        <v>5192.6382281684428</v>
      </c>
      <c r="AK393">
        <v>389</v>
      </c>
    </row>
    <row r="394" spans="1:37" x14ac:dyDescent="0.15">
      <c r="A394">
        <v>390</v>
      </c>
      <c r="B394">
        <f>ROUND(VLOOKUP(X394,角色属性总表!AG:AI,2,FALSE)/角色属性总表!$C$34,0)</f>
        <v>249</v>
      </c>
      <c r="C394">
        <f>ROUND(VLOOKUP(X394,角色属性总表!Y:AE,3,FALSE)/J394,0)</f>
        <v>139</v>
      </c>
      <c r="D394">
        <f>ROUND(VLOOKUP(X394,角色属性总表!AG:AI,3,FALSE)/角色属性总表!$C$35,0)</f>
        <v>261</v>
      </c>
      <c r="E394">
        <f t="shared" si="60"/>
        <v>492</v>
      </c>
      <c r="F394">
        <f t="shared" si="61"/>
        <v>22</v>
      </c>
      <c r="G394">
        <f t="shared" si="62"/>
        <v>5</v>
      </c>
      <c r="H394">
        <v>0</v>
      </c>
      <c r="I394">
        <f t="shared" si="67"/>
        <v>3</v>
      </c>
      <c r="J394">
        <f>VLOOKUP(AA394,角色间职业划分!P:AP,20,FALSE)</f>
        <v>10</v>
      </c>
      <c r="K394">
        <f>IF(X394=500,100,VLOOKUP(AA394,角色间职业划分!P:AP,22,FALSE))</f>
        <v>120</v>
      </c>
      <c r="L394">
        <f>IF(X394=500,K394,VLOOKUP(AA394,角色间职业划分!P:AP,23,FALSE))</f>
        <v>60</v>
      </c>
      <c r="M394">
        <f>VLOOKUP(AA394,角色间职业划分!P:AP,24,FALSE)</f>
        <v>0</v>
      </c>
      <c r="N394">
        <f>VLOOKUP(AA394,角色间职业划分!P:AP,14)*100</f>
        <v>95</v>
      </c>
      <c r="O394">
        <f>VLOOKUP(AA394,角色间职业划分!P:Z,9,FALSE)</f>
        <v>0</v>
      </c>
      <c r="P394">
        <f>VLOOKUP(AA394,角色间职业划分!P:AP,10,FALSE)</f>
        <v>0</v>
      </c>
      <c r="Q394">
        <f>VLOOKUP(AA394,角色间职业划分!P:AP,15,FALSE)</f>
        <v>0</v>
      </c>
      <c r="R394">
        <f>VLOOKUP(AA394,角色间职业划分!P:AP,16,FALSE)</f>
        <v>0</v>
      </c>
      <c r="S394">
        <f>VLOOKUP(AA394,角色间职业划分!P:AP,17,FALSE)</f>
        <v>0</v>
      </c>
      <c r="T394">
        <f>VLOOKUP(AA394,角色间职业划分!P:AP,18,FALSE)</f>
        <v>0</v>
      </c>
      <c r="U394">
        <f>VLOOKUP(AA394,角色间职业划分!P:AP,27,FALSE)</f>
        <v>0</v>
      </c>
      <c r="V394">
        <f t="shared" si="63"/>
        <v>10.999999999999998</v>
      </c>
      <c r="W394">
        <f>VLOOKUP(AA394,角色间职业划分!P:Q,2,FALSE)</f>
        <v>21</v>
      </c>
      <c r="X394">
        <f t="shared" si="68"/>
        <v>87</v>
      </c>
      <c r="Y394">
        <f>INT(VLOOKUP(X394,角色属性总表!AG:AH,2,FALSE)*角色属性总表!$C$38)</f>
        <v>1746</v>
      </c>
      <c r="AA394">
        <f t="shared" si="69"/>
        <v>4</v>
      </c>
      <c r="AB394">
        <f>VLOOKUP(X394,角色属性总表!AG:AI,2,FALSE)*VLOOKUP(角色等级属性!AA394,角色间职业划分!P:AG,13,FALSE)/角色间职业划分!$AB$9</f>
        <v>1231.4202591906903</v>
      </c>
      <c r="AC394">
        <f>VLOOKUP(X394,角色属性总表!AG:AI,3,FALSE)*VLOOKUP(AA394,角色间职业划分!P:AG,8,FALSE)/角色间职业划分!$W$9</f>
        <v>5694.3850000000002</v>
      </c>
      <c r="AD394">
        <f>VLOOKUP(AA394,角色间职业划分!P:AP,26,FALSE)</f>
        <v>0.4</v>
      </c>
      <c r="AE394">
        <f>VLOOKUP(X394,角色属性总表!I:Q,3,FALSE)</f>
        <v>782.20799999999997</v>
      </c>
      <c r="AF394">
        <f>VLOOKUP(AA394,角色间职业划分!P:AP,11,FALSE)</f>
        <v>0.41</v>
      </c>
      <c r="AG394">
        <f t="shared" si="64"/>
        <v>6084.6052719335185</v>
      </c>
      <c r="AH394">
        <f t="shared" si="65"/>
        <v>783</v>
      </c>
      <c r="AJ394">
        <f t="shared" si="66"/>
        <v>5301.6052719335185</v>
      </c>
      <c r="AK394">
        <v>390</v>
      </c>
    </row>
    <row r="395" spans="1:37" x14ac:dyDescent="0.15">
      <c r="A395">
        <v>391</v>
      </c>
      <c r="B395">
        <f>ROUND(VLOOKUP(X395,角色属性总表!AG:AI,2,FALSE)/角色属性总表!$C$34,0)</f>
        <v>252</v>
      </c>
      <c r="C395">
        <f>ROUND(VLOOKUP(X395,角色属性总表!Y:AE,3,FALSE)/J395,0)</f>
        <v>142</v>
      </c>
      <c r="D395">
        <f>ROUND(VLOOKUP(X395,角色属性总表!AG:AI,3,FALSE)/角色属性总表!$C$35,0)</f>
        <v>263</v>
      </c>
      <c r="E395">
        <f t="shared" si="60"/>
        <v>497</v>
      </c>
      <c r="F395">
        <f t="shared" si="61"/>
        <v>22</v>
      </c>
      <c r="G395">
        <f t="shared" si="62"/>
        <v>5</v>
      </c>
      <c r="H395">
        <v>0</v>
      </c>
      <c r="I395">
        <f t="shared" si="67"/>
        <v>3</v>
      </c>
      <c r="J395">
        <f>VLOOKUP(AA395,角色间职业划分!P:AP,20,FALSE)</f>
        <v>10</v>
      </c>
      <c r="K395">
        <f>IF(X395=500,100,VLOOKUP(AA395,角色间职业划分!P:AP,22,FALSE))</f>
        <v>120</v>
      </c>
      <c r="L395">
        <f>IF(X395=500,K395,VLOOKUP(AA395,角色间职业划分!P:AP,23,FALSE))</f>
        <v>60</v>
      </c>
      <c r="M395">
        <f>VLOOKUP(AA395,角色间职业划分!P:AP,24,FALSE)</f>
        <v>0</v>
      </c>
      <c r="N395">
        <f>VLOOKUP(AA395,角色间职业划分!P:AP,14)*100</f>
        <v>95</v>
      </c>
      <c r="O395">
        <f>VLOOKUP(AA395,角色间职业划分!P:Z,9,FALSE)</f>
        <v>0</v>
      </c>
      <c r="P395">
        <f>VLOOKUP(AA395,角色间职业划分!P:AP,10,FALSE)</f>
        <v>0</v>
      </c>
      <c r="Q395">
        <f>VLOOKUP(AA395,角色间职业划分!P:AP,15,FALSE)</f>
        <v>0</v>
      </c>
      <c r="R395">
        <f>VLOOKUP(AA395,角色间职业划分!P:AP,16,FALSE)</f>
        <v>0</v>
      </c>
      <c r="S395">
        <f>VLOOKUP(AA395,角色间职业划分!P:AP,17,FALSE)</f>
        <v>0</v>
      </c>
      <c r="T395">
        <f>VLOOKUP(AA395,角色间职业划分!P:AP,18,FALSE)</f>
        <v>0</v>
      </c>
      <c r="U395">
        <f>VLOOKUP(AA395,角色间职业划分!P:AP,27,FALSE)</f>
        <v>0</v>
      </c>
      <c r="V395">
        <f t="shared" si="63"/>
        <v>10.999999999999998</v>
      </c>
      <c r="W395">
        <f>VLOOKUP(AA395,角色间职业划分!P:Q,2,FALSE)</f>
        <v>21</v>
      </c>
      <c r="X395">
        <f t="shared" si="68"/>
        <v>88</v>
      </c>
      <c r="Y395">
        <f>INT(VLOOKUP(X395,角色属性总表!AG:AH,2,FALSE)*角色属性总表!$C$38)</f>
        <v>1764</v>
      </c>
      <c r="AA395">
        <f t="shared" si="69"/>
        <v>4</v>
      </c>
      <c r="AB395">
        <f>VLOOKUP(X395,角色属性总表!AG:AI,2,FALSE)*VLOOKUP(角色等级属性!AA395,角色间职业划分!P:AG,13,FALSE)/角色间职业划分!$AB$9</f>
        <v>1244.1153134091512</v>
      </c>
      <c r="AC395">
        <f>VLOOKUP(X395,角色属性总表!AG:AI,3,FALSE)*VLOOKUP(AA395,角色间职业划分!P:AG,8,FALSE)/角色间职业划分!$W$9</f>
        <v>5753.0900000000011</v>
      </c>
      <c r="AD395">
        <f>VLOOKUP(AA395,角色间职业划分!P:AP,26,FALSE)</f>
        <v>0.4</v>
      </c>
      <c r="AE395">
        <f>VLOOKUP(X395,角色属性总表!I:Q,3,FALSE)</f>
        <v>790.27200000000016</v>
      </c>
      <c r="AF395">
        <f>VLOOKUP(AA395,角色间职业划分!P:AP,11,FALSE)</f>
        <v>0.41</v>
      </c>
      <c r="AG395">
        <f t="shared" si="64"/>
        <v>6203.6263446309567</v>
      </c>
      <c r="AH395">
        <f t="shared" si="65"/>
        <v>789</v>
      </c>
      <c r="AJ395">
        <f t="shared" si="66"/>
        <v>5414.6263446309567</v>
      </c>
      <c r="AK395">
        <v>391</v>
      </c>
    </row>
    <row r="396" spans="1:37" x14ac:dyDescent="0.15">
      <c r="A396">
        <v>392</v>
      </c>
      <c r="B396">
        <f>ROUND(VLOOKUP(X396,角色属性总表!AG:AI,2,FALSE)/角色属性总表!$C$34,0)</f>
        <v>255</v>
      </c>
      <c r="C396">
        <f>ROUND(VLOOKUP(X396,角色属性总表!Y:AE,3,FALSE)/J396,0)</f>
        <v>145</v>
      </c>
      <c r="D396">
        <f>ROUND(VLOOKUP(X396,角色属性总表!AG:AI,3,FALSE)/角色属性总表!$C$35,0)</f>
        <v>266</v>
      </c>
      <c r="E396">
        <f t="shared" si="60"/>
        <v>502</v>
      </c>
      <c r="F396">
        <f t="shared" si="61"/>
        <v>22</v>
      </c>
      <c r="G396">
        <f t="shared" si="62"/>
        <v>5</v>
      </c>
      <c r="H396">
        <v>0</v>
      </c>
      <c r="I396">
        <f t="shared" si="67"/>
        <v>3</v>
      </c>
      <c r="J396">
        <f>VLOOKUP(AA396,角色间职业划分!P:AP,20,FALSE)</f>
        <v>10</v>
      </c>
      <c r="K396">
        <f>IF(X396=500,100,VLOOKUP(AA396,角色间职业划分!P:AP,22,FALSE))</f>
        <v>120</v>
      </c>
      <c r="L396">
        <f>IF(X396=500,K396,VLOOKUP(AA396,角色间职业划分!P:AP,23,FALSE))</f>
        <v>60</v>
      </c>
      <c r="M396">
        <f>VLOOKUP(AA396,角色间职业划分!P:AP,24,FALSE)</f>
        <v>0</v>
      </c>
      <c r="N396">
        <f>VLOOKUP(AA396,角色间职业划分!P:AP,14)*100</f>
        <v>95</v>
      </c>
      <c r="O396">
        <f>VLOOKUP(AA396,角色间职业划分!P:Z,9,FALSE)</f>
        <v>0</v>
      </c>
      <c r="P396">
        <f>VLOOKUP(AA396,角色间职业划分!P:AP,10,FALSE)</f>
        <v>0</v>
      </c>
      <c r="Q396">
        <f>VLOOKUP(AA396,角色间职业划分!P:AP,15,FALSE)</f>
        <v>0</v>
      </c>
      <c r="R396">
        <f>VLOOKUP(AA396,角色间职业划分!P:AP,16,FALSE)</f>
        <v>0</v>
      </c>
      <c r="S396">
        <f>VLOOKUP(AA396,角色间职业划分!P:AP,17,FALSE)</f>
        <v>0</v>
      </c>
      <c r="T396">
        <f>VLOOKUP(AA396,角色间职业划分!P:AP,18,FALSE)</f>
        <v>0</v>
      </c>
      <c r="U396">
        <f>VLOOKUP(AA396,角色间职业划分!P:AP,27,FALSE)</f>
        <v>0</v>
      </c>
      <c r="V396">
        <f t="shared" si="63"/>
        <v>10.999999999999998</v>
      </c>
      <c r="W396">
        <f>VLOOKUP(AA396,角色间职业划分!P:Q,2,FALSE)</f>
        <v>21</v>
      </c>
      <c r="X396">
        <f t="shared" si="68"/>
        <v>89</v>
      </c>
      <c r="Y396">
        <f>INT(VLOOKUP(X396,角色属性总表!AG:AH,2,FALSE)*角色属性总表!$C$38)</f>
        <v>1782</v>
      </c>
      <c r="AA396">
        <f t="shared" si="69"/>
        <v>4</v>
      </c>
      <c r="AB396">
        <f>VLOOKUP(X396,角色属性总表!AG:AI,2,FALSE)*VLOOKUP(角色等级属性!AA396,角色间职业划分!P:AG,13,FALSE)/角色间职业划分!$AB$9</f>
        <v>1256.8103676276119</v>
      </c>
      <c r="AC396">
        <f>VLOOKUP(X396,角色属性总表!AG:AI,3,FALSE)*VLOOKUP(AA396,角色间职业划分!P:AG,8,FALSE)/角色间职业划分!$W$9</f>
        <v>5811.795000000001</v>
      </c>
      <c r="AD396">
        <f>VLOOKUP(AA396,角色间职业划分!P:AP,26,FALSE)</f>
        <v>0.4</v>
      </c>
      <c r="AE396">
        <f>VLOOKUP(X396,角色属性总表!I:Q,3,FALSE)</f>
        <v>798.33600000000001</v>
      </c>
      <c r="AF396">
        <f>VLOOKUP(AA396,角色间职业划分!P:AP,11,FALSE)</f>
        <v>0.41</v>
      </c>
      <c r="AG396">
        <f t="shared" si="64"/>
        <v>6323.7018502732935</v>
      </c>
      <c r="AH396">
        <f t="shared" si="65"/>
        <v>798</v>
      </c>
      <c r="AJ396">
        <f t="shared" si="66"/>
        <v>5525.7018502732935</v>
      </c>
      <c r="AK396">
        <v>392</v>
      </c>
    </row>
    <row r="397" spans="1:37" x14ac:dyDescent="0.15">
      <c r="A397">
        <v>393</v>
      </c>
      <c r="B397">
        <f>ROUND(VLOOKUP(X397,角色属性总表!AG:AI,2,FALSE)/角色属性总表!$C$34,0)</f>
        <v>257</v>
      </c>
      <c r="C397">
        <f>ROUND(VLOOKUP(X397,角色属性总表!Y:AE,3,FALSE)/J397,0)</f>
        <v>147</v>
      </c>
      <c r="D397">
        <f>ROUND(VLOOKUP(X397,角色属性总表!AG:AI,3,FALSE)/角色属性总表!$C$35,0)</f>
        <v>269</v>
      </c>
      <c r="E397">
        <f t="shared" si="60"/>
        <v>507</v>
      </c>
      <c r="F397">
        <f t="shared" si="61"/>
        <v>22</v>
      </c>
      <c r="G397">
        <f t="shared" si="62"/>
        <v>5</v>
      </c>
      <c r="H397">
        <v>0</v>
      </c>
      <c r="I397">
        <f t="shared" si="67"/>
        <v>3</v>
      </c>
      <c r="J397">
        <f>VLOOKUP(AA397,角色间职业划分!P:AP,20,FALSE)</f>
        <v>10</v>
      </c>
      <c r="K397">
        <f>IF(X397=500,100,VLOOKUP(AA397,角色间职业划分!P:AP,22,FALSE))</f>
        <v>120</v>
      </c>
      <c r="L397">
        <f>IF(X397=500,K397,VLOOKUP(AA397,角色间职业划分!P:AP,23,FALSE))</f>
        <v>60</v>
      </c>
      <c r="M397">
        <f>VLOOKUP(AA397,角色间职业划分!P:AP,24,FALSE)</f>
        <v>0</v>
      </c>
      <c r="N397">
        <f>VLOOKUP(AA397,角色间职业划分!P:AP,14)*100</f>
        <v>95</v>
      </c>
      <c r="O397">
        <f>VLOOKUP(AA397,角色间职业划分!P:Z,9,FALSE)</f>
        <v>0</v>
      </c>
      <c r="P397">
        <f>VLOOKUP(AA397,角色间职业划分!P:AP,10,FALSE)</f>
        <v>0</v>
      </c>
      <c r="Q397">
        <f>VLOOKUP(AA397,角色间职业划分!P:AP,15,FALSE)</f>
        <v>0</v>
      </c>
      <c r="R397">
        <f>VLOOKUP(AA397,角色间职业划分!P:AP,16,FALSE)</f>
        <v>0</v>
      </c>
      <c r="S397">
        <f>VLOOKUP(AA397,角色间职业划分!P:AP,17,FALSE)</f>
        <v>0</v>
      </c>
      <c r="T397">
        <f>VLOOKUP(AA397,角色间职业划分!P:AP,18,FALSE)</f>
        <v>0</v>
      </c>
      <c r="U397">
        <f>VLOOKUP(AA397,角色间职业划分!P:AP,27,FALSE)</f>
        <v>0</v>
      </c>
      <c r="V397">
        <f t="shared" si="63"/>
        <v>10.999999999999998</v>
      </c>
      <c r="W397">
        <f>VLOOKUP(AA397,角色间职业划分!P:Q,2,FALSE)</f>
        <v>21</v>
      </c>
      <c r="X397">
        <f t="shared" si="68"/>
        <v>90</v>
      </c>
      <c r="Y397">
        <f>INT(VLOOKUP(X397,角色属性总表!AG:AH,2,FALSE)*角色属性总表!$C$38)</f>
        <v>1800</v>
      </c>
      <c r="AA397">
        <f t="shared" si="69"/>
        <v>4</v>
      </c>
      <c r="AB397">
        <f>VLOOKUP(X397,角色属性总表!AG:AI,2,FALSE)*VLOOKUP(角色等级属性!AA397,角色间职业划分!P:AG,13,FALSE)/角色间职业划分!$AB$9</f>
        <v>1269.5054218460727</v>
      </c>
      <c r="AC397">
        <f>VLOOKUP(X397,角色属性总表!AG:AI,3,FALSE)*VLOOKUP(AA397,角色间职业划分!P:AG,8,FALSE)/角色间职业划分!$W$9</f>
        <v>5870.5000000000009</v>
      </c>
      <c r="AD397">
        <f>VLOOKUP(AA397,角色间职业划分!P:AP,26,FALSE)</f>
        <v>0.4</v>
      </c>
      <c r="AE397">
        <f>VLOOKUP(X397,角色属性总表!I:Q,3,FALSE)</f>
        <v>806.40000000000009</v>
      </c>
      <c r="AF397">
        <f>VLOOKUP(AA397,角色间职业划分!P:AP,11,FALSE)</f>
        <v>0.41</v>
      </c>
      <c r="AG397">
        <f t="shared" si="64"/>
        <v>6444.8322399624567</v>
      </c>
      <c r="AH397">
        <f t="shared" si="65"/>
        <v>807</v>
      </c>
      <c r="AJ397">
        <f t="shared" si="66"/>
        <v>5637.8322399624567</v>
      </c>
      <c r="AK397">
        <v>393</v>
      </c>
    </row>
    <row r="398" spans="1:37" x14ac:dyDescent="0.15">
      <c r="A398">
        <v>394</v>
      </c>
      <c r="B398">
        <f>ROUND(VLOOKUP(X398,角色属性总表!AG:AI,2,FALSE)/角色属性总表!$C$34,0)</f>
        <v>260</v>
      </c>
      <c r="C398">
        <f>ROUND(VLOOKUP(X398,角色属性总表!Y:AE,3,FALSE)/J398,0)</f>
        <v>150</v>
      </c>
      <c r="D398">
        <f>ROUND(VLOOKUP(X398,角色属性总表!AG:AI,3,FALSE)/角色属性总表!$C$35,0)</f>
        <v>271</v>
      </c>
      <c r="E398">
        <f t="shared" si="60"/>
        <v>512</v>
      </c>
      <c r="F398">
        <f t="shared" si="61"/>
        <v>22</v>
      </c>
      <c r="G398">
        <f t="shared" si="62"/>
        <v>5</v>
      </c>
      <c r="H398">
        <v>0</v>
      </c>
      <c r="I398">
        <f t="shared" si="67"/>
        <v>3</v>
      </c>
      <c r="J398">
        <f>VLOOKUP(AA398,角色间职业划分!P:AP,20,FALSE)</f>
        <v>10</v>
      </c>
      <c r="K398">
        <f>IF(X398=500,100,VLOOKUP(AA398,角色间职业划分!P:AP,22,FALSE))</f>
        <v>120</v>
      </c>
      <c r="L398">
        <f>IF(X398=500,K398,VLOOKUP(AA398,角色间职业划分!P:AP,23,FALSE))</f>
        <v>60</v>
      </c>
      <c r="M398">
        <f>VLOOKUP(AA398,角色间职业划分!P:AP,24,FALSE)</f>
        <v>0</v>
      </c>
      <c r="N398">
        <f>VLOOKUP(AA398,角色间职业划分!P:AP,14)*100</f>
        <v>95</v>
      </c>
      <c r="O398">
        <f>VLOOKUP(AA398,角色间职业划分!P:Z,9,FALSE)</f>
        <v>0</v>
      </c>
      <c r="P398">
        <f>VLOOKUP(AA398,角色间职业划分!P:AP,10,FALSE)</f>
        <v>0</v>
      </c>
      <c r="Q398">
        <f>VLOOKUP(AA398,角色间职业划分!P:AP,15,FALSE)</f>
        <v>0</v>
      </c>
      <c r="R398">
        <f>VLOOKUP(AA398,角色间职业划分!P:AP,16,FALSE)</f>
        <v>0</v>
      </c>
      <c r="S398">
        <f>VLOOKUP(AA398,角色间职业划分!P:AP,17,FALSE)</f>
        <v>0</v>
      </c>
      <c r="T398">
        <f>VLOOKUP(AA398,角色间职业划分!P:AP,18,FALSE)</f>
        <v>0</v>
      </c>
      <c r="U398">
        <f>VLOOKUP(AA398,角色间职业划分!P:AP,27,FALSE)</f>
        <v>0</v>
      </c>
      <c r="V398">
        <f t="shared" si="63"/>
        <v>10.999999999999998</v>
      </c>
      <c r="W398">
        <f>VLOOKUP(AA398,角色间职业划分!P:Q,2,FALSE)</f>
        <v>21</v>
      </c>
      <c r="X398">
        <f t="shared" si="68"/>
        <v>91</v>
      </c>
      <c r="Y398">
        <f>INT(VLOOKUP(X398,角色属性总表!AG:AH,2,FALSE)*角色属性总表!$C$38)</f>
        <v>1818</v>
      </c>
      <c r="AA398">
        <f t="shared" si="69"/>
        <v>4</v>
      </c>
      <c r="AB398">
        <f>VLOOKUP(X398,角色属性总表!AG:AI,2,FALSE)*VLOOKUP(角色等级属性!AA398,角色间职业划分!P:AG,13,FALSE)/角色间职业划分!$AB$9</f>
        <v>1282.2004760645334</v>
      </c>
      <c r="AC398">
        <f>VLOOKUP(X398,角色属性总表!AG:AI,3,FALSE)*VLOOKUP(AA398,角色间职业划分!P:AG,8,FALSE)/角色间职业划分!$W$9</f>
        <v>5929.2049999999999</v>
      </c>
      <c r="AD398">
        <f>VLOOKUP(AA398,角色间职业划分!P:AP,26,FALSE)</f>
        <v>0.4</v>
      </c>
      <c r="AE398">
        <f>VLOOKUP(X398,角色属性总表!I:Q,3,FALSE)</f>
        <v>814.46399999999994</v>
      </c>
      <c r="AF398">
        <f>VLOOKUP(AA398,角色间职业划分!P:AP,11,FALSE)</f>
        <v>0.41</v>
      </c>
      <c r="AG398">
        <f t="shared" si="64"/>
        <v>6567.0180108516188</v>
      </c>
      <c r="AH398">
        <f t="shared" si="65"/>
        <v>813</v>
      </c>
      <c r="AJ398">
        <f t="shared" si="66"/>
        <v>5754.0180108516188</v>
      </c>
      <c r="AK398">
        <v>394</v>
      </c>
    </row>
    <row r="399" spans="1:37" x14ac:dyDescent="0.15">
      <c r="A399">
        <v>395</v>
      </c>
      <c r="B399">
        <f>ROUND(VLOOKUP(X399,角色属性总表!AG:AI,2,FALSE)/角色属性总表!$C$34,0)</f>
        <v>262</v>
      </c>
      <c r="C399">
        <f>ROUND(VLOOKUP(X399,角色属性总表!Y:AE,3,FALSE)/J399,0)</f>
        <v>153</v>
      </c>
      <c r="D399">
        <f>ROUND(VLOOKUP(X399,角色属性总表!AG:AI,3,FALSE)/角色属性总表!$C$35,0)</f>
        <v>274</v>
      </c>
      <c r="E399">
        <f t="shared" si="60"/>
        <v>517</v>
      </c>
      <c r="F399">
        <f t="shared" si="61"/>
        <v>22</v>
      </c>
      <c r="G399">
        <f t="shared" si="62"/>
        <v>5</v>
      </c>
      <c r="H399">
        <v>0</v>
      </c>
      <c r="I399">
        <f t="shared" si="67"/>
        <v>3</v>
      </c>
      <c r="J399">
        <f>VLOOKUP(AA399,角色间职业划分!P:AP,20,FALSE)</f>
        <v>10</v>
      </c>
      <c r="K399">
        <f>IF(X399=500,100,VLOOKUP(AA399,角色间职业划分!P:AP,22,FALSE))</f>
        <v>120</v>
      </c>
      <c r="L399">
        <f>IF(X399=500,K399,VLOOKUP(AA399,角色间职业划分!P:AP,23,FALSE))</f>
        <v>60</v>
      </c>
      <c r="M399">
        <f>VLOOKUP(AA399,角色间职业划分!P:AP,24,FALSE)</f>
        <v>0</v>
      </c>
      <c r="N399">
        <f>VLOOKUP(AA399,角色间职业划分!P:AP,14)*100</f>
        <v>95</v>
      </c>
      <c r="O399">
        <f>VLOOKUP(AA399,角色间职业划分!P:Z,9,FALSE)</f>
        <v>0</v>
      </c>
      <c r="P399">
        <f>VLOOKUP(AA399,角色间职业划分!P:AP,10,FALSE)</f>
        <v>0</v>
      </c>
      <c r="Q399">
        <f>VLOOKUP(AA399,角色间职业划分!P:AP,15,FALSE)</f>
        <v>0</v>
      </c>
      <c r="R399">
        <f>VLOOKUP(AA399,角色间职业划分!P:AP,16,FALSE)</f>
        <v>0</v>
      </c>
      <c r="S399">
        <f>VLOOKUP(AA399,角色间职业划分!P:AP,17,FALSE)</f>
        <v>0</v>
      </c>
      <c r="T399">
        <f>VLOOKUP(AA399,角色间职业划分!P:AP,18,FALSE)</f>
        <v>0</v>
      </c>
      <c r="U399">
        <f>VLOOKUP(AA399,角色间职业划分!P:AP,27,FALSE)</f>
        <v>0</v>
      </c>
      <c r="V399">
        <f t="shared" si="63"/>
        <v>10.999999999999998</v>
      </c>
      <c r="W399">
        <f>VLOOKUP(AA399,角色间职业划分!P:Q,2,FALSE)</f>
        <v>21</v>
      </c>
      <c r="X399">
        <f t="shared" si="68"/>
        <v>92</v>
      </c>
      <c r="Y399">
        <f>INT(VLOOKUP(X399,角色属性总表!AG:AH,2,FALSE)*角色属性总表!$C$38)</f>
        <v>1836</v>
      </c>
      <c r="AA399">
        <f t="shared" si="69"/>
        <v>4</v>
      </c>
      <c r="AB399">
        <f>VLOOKUP(X399,角色属性总表!AG:AI,2,FALSE)*VLOOKUP(角色等级属性!AA399,角色间职业划分!P:AG,13,FALSE)/角色间职业划分!$AB$9</f>
        <v>1294.8955302829938</v>
      </c>
      <c r="AC399">
        <f>VLOOKUP(X399,角色属性总表!AG:AI,3,FALSE)*VLOOKUP(AA399,角色间职业划分!P:AG,8,FALSE)/角色间职业划分!$W$9</f>
        <v>5987.9100000000008</v>
      </c>
      <c r="AD399">
        <f>VLOOKUP(AA399,角色间职业划分!P:AP,26,FALSE)</f>
        <v>0.4</v>
      </c>
      <c r="AE399">
        <f>VLOOKUP(X399,角色属性总表!I:Q,3,FALSE)</f>
        <v>822.52800000000002</v>
      </c>
      <c r="AF399">
        <f>VLOOKUP(AA399,角色间职业划分!P:AP,11,FALSE)</f>
        <v>0.41</v>
      </c>
      <c r="AG399">
        <f t="shared" si="64"/>
        <v>6690.2597051499315</v>
      </c>
      <c r="AH399">
        <f t="shared" si="65"/>
        <v>822</v>
      </c>
      <c r="AJ399">
        <f t="shared" si="66"/>
        <v>5868.2597051499315</v>
      </c>
      <c r="AK399">
        <v>395</v>
      </c>
    </row>
    <row r="400" spans="1:37" x14ac:dyDescent="0.15">
      <c r="A400">
        <v>396</v>
      </c>
      <c r="B400">
        <f>ROUND(VLOOKUP(X400,角色属性总表!AG:AI,2,FALSE)/角色属性总表!$C$34,0)</f>
        <v>265</v>
      </c>
      <c r="C400">
        <f>ROUND(VLOOKUP(X400,角色属性总表!Y:AE,3,FALSE)/J400,0)</f>
        <v>156</v>
      </c>
      <c r="D400">
        <f>ROUND(VLOOKUP(X400,角色属性总表!AG:AI,3,FALSE)/角色属性总表!$C$35,0)</f>
        <v>277</v>
      </c>
      <c r="E400">
        <f t="shared" si="60"/>
        <v>523</v>
      </c>
      <c r="F400">
        <f t="shared" si="61"/>
        <v>22</v>
      </c>
      <c r="G400">
        <f t="shared" si="62"/>
        <v>5</v>
      </c>
      <c r="H400">
        <v>0</v>
      </c>
      <c r="I400">
        <f t="shared" si="67"/>
        <v>3</v>
      </c>
      <c r="J400">
        <f>VLOOKUP(AA400,角色间职业划分!P:AP,20,FALSE)</f>
        <v>10</v>
      </c>
      <c r="K400">
        <f>IF(X400=500,100,VLOOKUP(AA400,角色间职业划分!P:AP,22,FALSE))</f>
        <v>120</v>
      </c>
      <c r="L400">
        <f>IF(X400=500,K400,VLOOKUP(AA400,角色间职业划分!P:AP,23,FALSE))</f>
        <v>60</v>
      </c>
      <c r="M400">
        <f>VLOOKUP(AA400,角色间职业划分!P:AP,24,FALSE)</f>
        <v>0</v>
      </c>
      <c r="N400">
        <f>VLOOKUP(AA400,角色间职业划分!P:AP,14)*100</f>
        <v>95</v>
      </c>
      <c r="O400">
        <f>VLOOKUP(AA400,角色间职业划分!P:Z,9,FALSE)</f>
        <v>0</v>
      </c>
      <c r="P400">
        <f>VLOOKUP(AA400,角色间职业划分!P:AP,10,FALSE)</f>
        <v>0</v>
      </c>
      <c r="Q400">
        <f>VLOOKUP(AA400,角色间职业划分!P:AP,15,FALSE)</f>
        <v>0</v>
      </c>
      <c r="R400">
        <f>VLOOKUP(AA400,角色间职业划分!P:AP,16,FALSE)</f>
        <v>0</v>
      </c>
      <c r="S400">
        <f>VLOOKUP(AA400,角色间职业划分!P:AP,17,FALSE)</f>
        <v>0</v>
      </c>
      <c r="T400">
        <f>VLOOKUP(AA400,角色间职业划分!P:AP,18,FALSE)</f>
        <v>0</v>
      </c>
      <c r="U400">
        <f>VLOOKUP(AA400,角色间职业划分!P:AP,27,FALSE)</f>
        <v>0</v>
      </c>
      <c r="V400">
        <f t="shared" si="63"/>
        <v>10.999999999999998</v>
      </c>
      <c r="W400">
        <f>VLOOKUP(AA400,角色间职业划分!P:Q,2,FALSE)</f>
        <v>21</v>
      </c>
      <c r="X400">
        <f t="shared" si="68"/>
        <v>93</v>
      </c>
      <c r="Y400">
        <f>INT(VLOOKUP(X400,角色属性总表!AG:AH,2,FALSE)*角色属性总表!$C$38)</f>
        <v>1854</v>
      </c>
      <c r="AA400">
        <f t="shared" si="69"/>
        <v>4</v>
      </c>
      <c r="AB400">
        <f>VLOOKUP(X400,角色属性总表!AG:AI,2,FALSE)*VLOOKUP(角色等级属性!AA400,角色间职业划分!P:AG,13,FALSE)/角色间职业划分!$AB$9</f>
        <v>1307.5905845014549</v>
      </c>
      <c r="AC400">
        <f>VLOOKUP(X400,角色属性总表!AG:AI,3,FALSE)*VLOOKUP(AA400,角色间职业划分!P:AG,8,FALSE)/角色间职业划分!$W$9</f>
        <v>6046.6150000000007</v>
      </c>
      <c r="AD400">
        <f>VLOOKUP(AA400,角色间职业划分!P:AP,26,FALSE)</f>
        <v>0.4</v>
      </c>
      <c r="AE400">
        <f>VLOOKUP(X400,角色属性总表!I:Q,3,FALSE)</f>
        <v>830.5920000000001</v>
      </c>
      <c r="AF400">
        <f>VLOOKUP(AA400,角色间职业划分!P:AP,11,FALSE)</f>
        <v>0.41</v>
      </c>
      <c r="AG400">
        <f t="shared" si="64"/>
        <v>6814.5579091680256</v>
      </c>
      <c r="AH400">
        <f t="shared" si="65"/>
        <v>831</v>
      </c>
      <c r="AJ400">
        <f t="shared" si="66"/>
        <v>5983.5579091680256</v>
      </c>
      <c r="AK400">
        <v>396</v>
      </c>
    </row>
    <row r="401" spans="1:37" x14ac:dyDescent="0.15">
      <c r="A401">
        <v>397</v>
      </c>
      <c r="B401">
        <f>ROUND(VLOOKUP(X401,角色属性总表!AG:AI,2,FALSE)/角色属性总表!$C$34,0)</f>
        <v>267</v>
      </c>
      <c r="C401">
        <f>ROUND(VLOOKUP(X401,角色属性总表!Y:AE,3,FALSE)/J401,0)</f>
        <v>158</v>
      </c>
      <c r="D401">
        <f>ROUND(VLOOKUP(X401,角色属性总表!AG:AI,3,FALSE)/角色属性总表!$C$35,0)</f>
        <v>280</v>
      </c>
      <c r="E401">
        <f t="shared" si="60"/>
        <v>528</v>
      </c>
      <c r="F401">
        <f t="shared" si="61"/>
        <v>22</v>
      </c>
      <c r="G401">
        <f t="shared" si="62"/>
        <v>5</v>
      </c>
      <c r="H401">
        <v>0</v>
      </c>
      <c r="I401">
        <f t="shared" si="67"/>
        <v>3</v>
      </c>
      <c r="J401">
        <f>VLOOKUP(AA401,角色间职业划分!P:AP,20,FALSE)</f>
        <v>10</v>
      </c>
      <c r="K401">
        <f>IF(X401=500,100,VLOOKUP(AA401,角色间职业划分!P:AP,22,FALSE))</f>
        <v>120</v>
      </c>
      <c r="L401">
        <f>IF(X401=500,K401,VLOOKUP(AA401,角色间职业划分!P:AP,23,FALSE))</f>
        <v>60</v>
      </c>
      <c r="M401">
        <f>VLOOKUP(AA401,角色间职业划分!P:AP,24,FALSE)</f>
        <v>0</v>
      </c>
      <c r="N401">
        <f>VLOOKUP(AA401,角色间职业划分!P:AP,14)*100</f>
        <v>95</v>
      </c>
      <c r="O401">
        <f>VLOOKUP(AA401,角色间职业划分!P:Z,9,FALSE)</f>
        <v>0</v>
      </c>
      <c r="P401">
        <f>VLOOKUP(AA401,角色间职业划分!P:AP,10,FALSE)</f>
        <v>0</v>
      </c>
      <c r="Q401">
        <f>VLOOKUP(AA401,角色间职业划分!P:AP,15,FALSE)</f>
        <v>0</v>
      </c>
      <c r="R401">
        <f>VLOOKUP(AA401,角色间职业划分!P:AP,16,FALSE)</f>
        <v>0</v>
      </c>
      <c r="S401">
        <f>VLOOKUP(AA401,角色间职业划分!P:AP,17,FALSE)</f>
        <v>0</v>
      </c>
      <c r="T401">
        <f>VLOOKUP(AA401,角色间职业划分!P:AP,18,FALSE)</f>
        <v>0</v>
      </c>
      <c r="U401">
        <f>VLOOKUP(AA401,角色间职业划分!P:AP,27,FALSE)</f>
        <v>0</v>
      </c>
      <c r="V401">
        <f t="shared" si="63"/>
        <v>10.999999999999998</v>
      </c>
      <c r="W401">
        <f>VLOOKUP(AA401,角色间职业划分!P:Q,2,FALSE)</f>
        <v>21</v>
      </c>
      <c r="X401">
        <f t="shared" si="68"/>
        <v>94</v>
      </c>
      <c r="Y401">
        <f>INT(VLOOKUP(X401,角色属性总表!AG:AH,2,FALSE)*角色属性总表!$C$38)</f>
        <v>1872</v>
      </c>
      <c r="AA401">
        <f t="shared" si="69"/>
        <v>4</v>
      </c>
      <c r="AB401">
        <f>VLOOKUP(X401,角色属性总表!AG:AI,2,FALSE)*VLOOKUP(角色等级属性!AA401,角色间职业划分!P:AG,13,FALSE)/角色间职业划分!$AB$9</f>
        <v>1320.2856387199156</v>
      </c>
      <c r="AC401">
        <f>VLOOKUP(X401,角色属性总表!AG:AI,3,FALSE)*VLOOKUP(AA401,角色间职业划分!P:AG,8,FALSE)/角色间职业划分!$W$9</f>
        <v>6105.3200000000006</v>
      </c>
      <c r="AD401">
        <f>VLOOKUP(AA401,角色间职业划分!P:AP,26,FALSE)</f>
        <v>0.4</v>
      </c>
      <c r="AE401">
        <f>VLOOKUP(X401,角色属性总表!I:Q,3,FALSE)</f>
        <v>838.65600000000006</v>
      </c>
      <c r="AF401">
        <f>VLOOKUP(AA401,角色间职业划分!P:AP,11,FALSE)</f>
        <v>0.41</v>
      </c>
      <c r="AG401">
        <f t="shared" si="64"/>
        <v>6939.9132524022907</v>
      </c>
      <c r="AH401">
        <f t="shared" si="65"/>
        <v>840</v>
      </c>
      <c r="AJ401">
        <f t="shared" si="66"/>
        <v>6099.9132524022907</v>
      </c>
      <c r="AK401">
        <v>397</v>
      </c>
    </row>
    <row r="402" spans="1:37" x14ac:dyDescent="0.15">
      <c r="A402">
        <v>398</v>
      </c>
      <c r="B402">
        <f>ROUND(VLOOKUP(X402,角色属性总表!AG:AI,2,FALSE)/角色属性总表!$C$34,0)</f>
        <v>270</v>
      </c>
      <c r="C402">
        <f>ROUND(VLOOKUP(X402,角色属性总表!Y:AE,3,FALSE)/J402,0)</f>
        <v>161</v>
      </c>
      <c r="D402">
        <f>ROUND(VLOOKUP(X402,角色属性总表!AG:AI,3,FALSE)/角色属性总表!$C$35,0)</f>
        <v>282</v>
      </c>
      <c r="E402">
        <f t="shared" si="60"/>
        <v>533</v>
      </c>
      <c r="F402">
        <f t="shared" si="61"/>
        <v>22</v>
      </c>
      <c r="G402">
        <f t="shared" si="62"/>
        <v>5</v>
      </c>
      <c r="H402">
        <v>0</v>
      </c>
      <c r="I402">
        <f t="shared" si="67"/>
        <v>3</v>
      </c>
      <c r="J402">
        <f>VLOOKUP(AA402,角色间职业划分!P:AP,20,FALSE)</f>
        <v>10</v>
      </c>
      <c r="K402">
        <f>IF(X402=500,100,VLOOKUP(AA402,角色间职业划分!P:AP,22,FALSE))</f>
        <v>120</v>
      </c>
      <c r="L402">
        <f>IF(X402=500,K402,VLOOKUP(AA402,角色间职业划分!P:AP,23,FALSE))</f>
        <v>60</v>
      </c>
      <c r="M402">
        <f>VLOOKUP(AA402,角色间职业划分!P:AP,24,FALSE)</f>
        <v>0</v>
      </c>
      <c r="N402">
        <f>VLOOKUP(AA402,角色间职业划分!P:AP,14)*100</f>
        <v>95</v>
      </c>
      <c r="O402">
        <f>VLOOKUP(AA402,角色间职业划分!P:Z,9,FALSE)</f>
        <v>0</v>
      </c>
      <c r="P402">
        <f>VLOOKUP(AA402,角色间职业划分!P:AP,10,FALSE)</f>
        <v>0</v>
      </c>
      <c r="Q402">
        <f>VLOOKUP(AA402,角色间职业划分!P:AP,15,FALSE)</f>
        <v>0</v>
      </c>
      <c r="R402">
        <f>VLOOKUP(AA402,角色间职业划分!P:AP,16,FALSE)</f>
        <v>0</v>
      </c>
      <c r="S402">
        <f>VLOOKUP(AA402,角色间职业划分!P:AP,17,FALSE)</f>
        <v>0</v>
      </c>
      <c r="T402">
        <f>VLOOKUP(AA402,角色间职业划分!P:AP,18,FALSE)</f>
        <v>0</v>
      </c>
      <c r="U402">
        <f>VLOOKUP(AA402,角色间职业划分!P:AP,27,FALSE)</f>
        <v>0</v>
      </c>
      <c r="V402">
        <f t="shared" si="63"/>
        <v>10.999999999999998</v>
      </c>
      <c r="W402">
        <f>VLOOKUP(AA402,角色间职业划分!P:Q,2,FALSE)</f>
        <v>21</v>
      </c>
      <c r="X402">
        <f t="shared" si="68"/>
        <v>95</v>
      </c>
      <c r="Y402">
        <f>INT(VLOOKUP(X402,角色属性总表!AG:AH,2,FALSE)*角色属性总表!$C$38)</f>
        <v>1890</v>
      </c>
      <c r="AA402">
        <f t="shared" si="69"/>
        <v>4</v>
      </c>
      <c r="AB402">
        <f>VLOOKUP(X402,角色属性总表!AG:AI,2,FALSE)*VLOOKUP(角色等级属性!AA402,角色间职业划分!P:AG,13,FALSE)/角色间职业划分!$AB$9</f>
        <v>1332.9806929383763</v>
      </c>
      <c r="AC402">
        <f>VLOOKUP(X402,角色属性总表!AG:AI,3,FALSE)*VLOOKUP(AA402,角色间职业划分!P:AG,8,FALSE)/角色间职业划分!$W$9</f>
        <v>6164.0250000000005</v>
      </c>
      <c r="AD402">
        <f>VLOOKUP(AA402,角色间职业划分!P:AP,26,FALSE)</f>
        <v>0.4</v>
      </c>
      <c r="AE402">
        <f>VLOOKUP(X402,角色属性总表!I:Q,3,FALSE)</f>
        <v>846.72</v>
      </c>
      <c r="AF402">
        <f>VLOOKUP(AA402,角色间职业划分!P:AP,11,FALSE)</f>
        <v>0.41</v>
      </c>
      <c r="AG402">
        <f t="shared" si="64"/>
        <v>7066.3264066560942</v>
      </c>
      <c r="AH402">
        <f t="shared" si="65"/>
        <v>846</v>
      </c>
      <c r="AJ402">
        <f t="shared" si="66"/>
        <v>6220.3264066560942</v>
      </c>
      <c r="AK402">
        <v>398</v>
      </c>
    </row>
    <row r="403" spans="1:37" x14ac:dyDescent="0.15">
      <c r="A403">
        <v>399</v>
      </c>
      <c r="B403">
        <f>ROUND(VLOOKUP(X403,角色属性总表!AG:AI,2,FALSE)/角色属性总表!$C$34,0)</f>
        <v>273</v>
      </c>
      <c r="C403">
        <f>ROUND(VLOOKUP(X403,角色属性总表!Y:AE,3,FALSE)/J403,0)</f>
        <v>164</v>
      </c>
      <c r="D403">
        <f>ROUND(VLOOKUP(X403,角色属性总表!AG:AI,3,FALSE)/角色属性总表!$C$35,0)</f>
        <v>285</v>
      </c>
      <c r="E403">
        <f t="shared" si="60"/>
        <v>538</v>
      </c>
      <c r="F403">
        <f t="shared" si="61"/>
        <v>22</v>
      </c>
      <c r="G403">
        <f t="shared" si="62"/>
        <v>5</v>
      </c>
      <c r="H403">
        <v>0</v>
      </c>
      <c r="I403">
        <f t="shared" si="67"/>
        <v>3</v>
      </c>
      <c r="J403">
        <f>VLOOKUP(AA403,角色间职业划分!P:AP,20,FALSE)</f>
        <v>10</v>
      </c>
      <c r="K403">
        <f>IF(X403=500,100,VLOOKUP(AA403,角色间职业划分!P:AP,22,FALSE))</f>
        <v>120</v>
      </c>
      <c r="L403">
        <f>IF(X403=500,K403,VLOOKUP(AA403,角色间职业划分!P:AP,23,FALSE))</f>
        <v>60</v>
      </c>
      <c r="M403">
        <f>VLOOKUP(AA403,角色间职业划分!P:AP,24,FALSE)</f>
        <v>0</v>
      </c>
      <c r="N403">
        <f>VLOOKUP(AA403,角色间职业划分!P:AP,14)*100</f>
        <v>95</v>
      </c>
      <c r="O403">
        <f>VLOOKUP(AA403,角色间职业划分!P:Z,9,FALSE)</f>
        <v>0</v>
      </c>
      <c r="P403">
        <f>VLOOKUP(AA403,角色间职业划分!P:AP,10,FALSE)</f>
        <v>0</v>
      </c>
      <c r="Q403">
        <f>VLOOKUP(AA403,角色间职业划分!P:AP,15,FALSE)</f>
        <v>0</v>
      </c>
      <c r="R403">
        <f>VLOOKUP(AA403,角色间职业划分!P:AP,16,FALSE)</f>
        <v>0</v>
      </c>
      <c r="S403">
        <f>VLOOKUP(AA403,角色间职业划分!P:AP,17,FALSE)</f>
        <v>0</v>
      </c>
      <c r="T403">
        <f>VLOOKUP(AA403,角色间职业划分!P:AP,18,FALSE)</f>
        <v>0</v>
      </c>
      <c r="U403">
        <f>VLOOKUP(AA403,角色间职业划分!P:AP,27,FALSE)</f>
        <v>0</v>
      </c>
      <c r="V403">
        <f t="shared" si="63"/>
        <v>10.999999999999998</v>
      </c>
      <c r="W403">
        <f>VLOOKUP(AA403,角色间职业划分!P:Q,2,FALSE)</f>
        <v>21</v>
      </c>
      <c r="X403">
        <f t="shared" si="68"/>
        <v>96</v>
      </c>
      <c r="Y403">
        <f>INT(VLOOKUP(X403,角色属性总表!AG:AH,2,FALSE)*角色属性总表!$C$38)</f>
        <v>1908</v>
      </c>
      <c r="AA403">
        <f t="shared" si="69"/>
        <v>4</v>
      </c>
      <c r="AB403">
        <f>VLOOKUP(X403,角色属性总表!AG:AI,2,FALSE)*VLOOKUP(角色等级属性!AA403,角色间职业划分!P:AG,13,FALSE)/角色间职业划分!$AB$9</f>
        <v>1345.6757471568369</v>
      </c>
      <c r="AC403">
        <f>VLOOKUP(X403,角色属性总表!AG:AI,3,FALSE)*VLOOKUP(AA403,角色间职业划分!P:AG,8,FALSE)/角色间职业划分!$W$9</f>
        <v>6222.7300000000005</v>
      </c>
      <c r="AD403">
        <f>VLOOKUP(AA403,角色间职业划分!P:AP,26,FALSE)</f>
        <v>0.4</v>
      </c>
      <c r="AE403">
        <f>VLOOKUP(X403,角色属性总表!I:Q,3,FALSE)</f>
        <v>854.78399999999999</v>
      </c>
      <c r="AF403">
        <f>VLOOKUP(AA403,角色间职业划分!P:AP,11,FALSE)</f>
        <v>0.41</v>
      </c>
      <c r="AG403">
        <f t="shared" si="64"/>
        <v>7193.7980851961438</v>
      </c>
      <c r="AH403">
        <f t="shared" si="65"/>
        <v>855</v>
      </c>
      <c r="AJ403">
        <f t="shared" si="66"/>
        <v>6338.7980851961438</v>
      </c>
      <c r="AK403">
        <v>399</v>
      </c>
    </row>
    <row r="404" spans="1:37" x14ac:dyDescent="0.15">
      <c r="A404">
        <v>400</v>
      </c>
      <c r="B404">
        <f>ROUND(VLOOKUP(X404,角色属性总表!AG:AI,2,FALSE)/角色属性总表!$C$34,0)</f>
        <v>275</v>
      </c>
      <c r="C404">
        <f>ROUND(VLOOKUP(X404,角色属性总表!Y:AE,3,FALSE)/J404,0)</f>
        <v>167</v>
      </c>
      <c r="D404">
        <f>ROUND(VLOOKUP(X404,角色属性总表!AG:AI,3,FALSE)/角色属性总表!$C$35,0)</f>
        <v>288</v>
      </c>
      <c r="E404">
        <f t="shared" si="60"/>
        <v>543</v>
      </c>
      <c r="F404">
        <f t="shared" si="61"/>
        <v>22</v>
      </c>
      <c r="G404">
        <f t="shared" si="62"/>
        <v>5</v>
      </c>
      <c r="H404">
        <v>0</v>
      </c>
      <c r="I404">
        <f t="shared" si="67"/>
        <v>3</v>
      </c>
      <c r="J404">
        <f>VLOOKUP(AA404,角色间职业划分!P:AP,20,FALSE)</f>
        <v>10</v>
      </c>
      <c r="K404">
        <f>IF(X404=500,100,VLOOKUP(AA404,角色间职业划分!P:AP,22,FALSE))</f>
        <v>120</v>
      </c>
      <c r="L404">
        <f>IF(X404=500,K404,VLOOKUP(AA404,角色间职业划分!P:AP,23,FALSE))</f>
        <v>60</v>
      </c>
      <c r="M404">
        <f>VLOOKUP(AA404,角色间职业划分!P:AP,24,FALSE)</f>
        <v>0</v>
      </c>
      <c r="N404">
        <f>VLOOKUP(AA404,角色间职业划分!P:AP,14)*100</f>
        <v>95</v>
      </c>
      <c r="O404">
        <f>VLOOKUP(AA404,角色间职业划分!P:Z,9,FALSE)</f>
        <v>0</v>
      </c>
      <c r="P404">
        <f>VLOOKUP(AA404,角色间职业划分!P:AP,10,FALSE)</f>
        <v>0</v>
      </c>
      <c r="Q404">
        <f>VLOOKUP(AA404,角色间职业划分!P:AP,15,FALSE)</f>
        <v>0</v>
      </c>
      <c r="R404">
        <f>VLOOKUP(AA404,角色间职业划分!P:AP,16,FALSE)</f>
        <v>0</v>
      </c>
      <c r="S404">
        <f>VLOOKUP(AA404,角色间职业划分!P:AP,17,FALSE)</f>
        <v>0</v>
      </c>
      <c r="T404">
        <f>VLOOKUP(AA404,角色间职业划分!P:AP,18,FALSE)</f>
        <v>0</v>
      </c>
      <c r="U404">
        <f>VLOOKUP(AA404,角色间职业划分!P:AP,27,FALSE)</f>
        <v>0</v>
      </c>
      <c r="V404">
        <f t="shared" si="63"/>
        <v>10.999999999999998</v>
      </c>
      <c r="W404">
        <f>VLOOKUP(AA404,角色间职业划分!P:Q,2,FALSE)</f>
        <v>21</v>
      </c>
      <c r="X404">
        <f t="shared" si="68"/>
        <v>97</v>
      </c>
      <c r="Y404">
        <f>INT(VLOOKUP(X404,角色属性总表!AG:AH,2,FALSE)*角色属性总表!$C$38)</f>
        <v>1926</v>
      </c>
      <c r="AA404">
        <f t="shared" si="69"/>
        <v>4</v>
      </c>
      <c r="AB404">
        <f>VLOOKUP(X404,角色属性总表!AG:AI,2,FALSE)*VLOOKUP(角色等级属性!AA404,角色间职业划分!P:AG,13,FALSE)/角色间职业划分!$AB$9</f>
        <v>1358.3708013752976</v>
      </c>
      <c r="AC404">
        <f>VLOOKUP(X404,角色属性总表!AG:AI,3,FALSE)*VLOOKUP(AA404,角色间职业划分!P:AG,8,FALSE)/角色间职业划分!$W$9</f>
        <v>6281.4350000000004</v>
      </c>
      <c r="AD404">
        <f>VLOOKUP(AA404,角色间职业划分!P:AP,26,FALSE)</f>
        <v>0.4</v>
      </c>
      <c r="AE404">
        <f>VLOOKUP(X404,角色属性总表!I:Q,3,FALSE)</f>
        <v>862.84799999999996</v>
      </c>
      <c r="AF404">
        <f>VLOOKUP(AA404,角色间职业划分!P:AP,11,FALSE)</f>
        <v>0.41</v>
      </c>
      <c r="AG404">
        <f t="shared" si="64"/>
        <v>7322.3290419423674</v>
      </c>
      <c r="AH404">
        <f t="shared" si="65"/>
        <v>864</v>
      </c>
      <c r="AJ404">
        <f t="shared" si="66"/>
        <v>6458.3290419423674</v>
      </c>
      <c r="AK404">
        <v>400</v>
      </c>
    </row>
    <row r="405" spans="1:37" x14ac:dyDescent="0.15">
      <c r="A405">
        <v>401</v>
      </c>
      <c r="B405">
        <f>ROUND(VLOOKUP(X405,角色属性总表!AG:AI,2,FALSE)/角色属性总表!$C$34,0)</f>
        <v>278</v>
      </c>
      <c r="C405">
        <f>ROUND(VLOOKUP(X405,角色属性总表!Y:AE,3,FALSE)/J405,0)</f>
        <v>170</v>
      </c>
      <c r="D405">
        <f>ROUND(VLOOKUP(X405,角色属性总表!AG:AI,3,FALSE)/角色属性总表!$C$35,0)</f>
        <v>290</v>
      </c>
      <c r="E405">
        <f t="shared" si="60"/>
        <v>548</v>
      </c>
      <c r="F405">
        <f t="shared" si="61"/>
        <v>22</v>
      </c>
      <c r="G405">
        <f t="shared" si="62"/>
        <v>5</v>
      </c>
      <c r="H405">
        <v>0</v>
      </c>
      <c r="I405">
        <f t="shared" si="67"/>
        <v>3</v>
      </c>
      <c r="J405">
        <f>VLOOKUP(AA405,角色间职业划分!P:AP,20,FALSE)</f>
        <v>10</v>
      </c>
      <c r="K405">
        <f>IF(X405=500,100,VLOOKUP(AA405,角色间职业划分!P:AP,22,FALSE))</f>
        <v>120</v>
      </c>
      <c r="L405">
        <f>IF(X405=500,K405,VLOOKUP(AA405,角色间职业划分!P:AP,23,FALSE))</f>
        <v>60</v>
      </c>
      <c r="M405">
        <f>VLOOKUP(AA405,角色间职业划分!P:AP,24,FALSE)</f>
        <v>0</v>
      </c>
      <c r="N405">
        <f>VLOOKUP(AA405,角色间职业划分!P:AP,14)*100</f>
        <v>95</v>
      </c>
      <c r="O405">
        <f>VLOOKUP(AA405,角色间职业划分!P:Z,9,FALSE)</f>
        <v>0</v>
      </c>
      <c r="P405">
        <f>VLOOKUP(AA405,角色间职业划分!P:AP,10,FALSE)</f>
        <v>0</v>
      </c>
      <c r="Q405">
        <f>VLOOKUP(AA405,角色间职业划分!P:AP,15,FALSE)</f>
        <v>0</v>
      </c>
      <c r="R405">
        <f>VLOOKUP(AA405,角色间职业划分!P:AP,16,FALSE)</f>
        <v>0</v>
      </c>
      <c r="S405">
        <f>VLOOKUP(AA405,角色间职业划分!P:AP,17,FALSE)</f>
        <v>0</v>
      </c>
      <c r="T405">
        <f>VLOOKUP(AA405,角色间职业划分!P:AP,18,FALSE)</f>
        <v>0</v>
      </c>
      <c r="U405">
        <f>VLOOKUP(AA405,角色间职业划分!P:AP,27,FALSE)</f>
        <v>0</v>
      </c>
      <c r="V405">
        <f t="shared" si="63"/>
        <v>10.999999999999998</v>
      </c>
      <c r="W405">
        <f>VLOOKUP(AA405,角色间职业划分!P:Q,2,FALSE)</f>
        <v>21</v>
      </c>
      <c r="X405">
        <f t="shared" si="68"/>
        <v>98</v>
      </c>
      <c r="Y405">
        <f>INT(VLOOKUP(X405,角色属性总表!AG:AH,2,FALSE)*角色属性总表!$C$38)</f>
        <v>1944</v>
      </c>
      <c r="AA405">
        <f t="shared" si="69"/>
        <v>4</v>
      </c>
      <c r="AB405">
        <f>VLOOKUP(X405,角色属性总表!AG:AI,2,FALSE)*VLOOKUP(角色等级属性!AA405,角色间职业划分!P:AG,13,FALSE)/角色间职业划分!$AB$9</f>
        <v>1371.0658555937584</v>
      </c>
      <c r="AC405">
        <f>VLOOKUP(X405,角色属性总表!AG:AI,3,FALSE)*VLOOKUP(AA405,角色间职业划分!P:AG,8,FALSE)/角色间职业划分!$W$9</f>
        <v>6340.1400000000012</v>
      </c>
      <c r="AD405">
        <f>VLOOKUP(AA405,角色间职业划分!P:AP,26,FALSE)</f>
        <v>0.4</v>
      </c>
      <c r="AE405">
        <f>VLOOKUP(X405,角色属性总表!I:Q,3,FALSE)</f>
        <v>870.91200000000003</v>
      </c>
      <c r="AF405">
        <f>VLOOKUP(AA405,角色间职业划分!P:AP,11,FALSE)</f>
        <v>0.41</v>
      </c>
      <c r="AG405">
        <f t="shared" si="64"/>
        <v>7451.9200706897263</v>
      </c>
      <c r="AH405">
        <f t="shared" si="65"/>
        <v>870</v>
      </c>
      <c r="AJ405">
        <f t="shared" si="66"/>
        <v>6581.9200706897263</v>
      </c>
      <c r="AK405">
        <v>401</v>
      </c>
    </row>
    <row r="406" spans="1:37" x14ac:dyDescent="0.15">
      <c r="A406">
        <v>402</v>
      </c>
      <c r="B406">
        <f>ROUND(VLOOKUP(X406,角色属性总表!AG:AI,2,FALSE)/角色属性总表!$C$34,0)</f>
        <v>280</v>
      </c>
      <c r="C406">
        <f>ROUND(VLOOKUP(X406,角色属性总表!Y:AE,3,FALSE)/J406,0)</f>
        <v>173</v>
      </c>
      <c r="D406">
        <f>ROUND(VLOOKUP(X406,角色属性总表!AG:AI,3,FALSE)/角色属性总表!$C$35,0)</f>
        <v>293</v>
      </c>
      <c r="E406">
        <f t="shared" si="60"/>
        <v>553</v>
      </c>
      <c r="F406">
        <f t="shared" si="61"/>
        <v>22</v>
      </c>
      <c r="G406">
        <f t="shared" si="62"/>
        <v>5</v>
      </c>
      <c r="H406">
        <v>0</v>
      </c>
      <c r="I406">
        <f t="shared" si="67"/>
        <v>3</v>
      </c>
      <c r="J406">
        <f>VLOOKUP(AA406,角色间职业划分!P:AP,20,FALSE)</f>
        <v>10</v>
      </c>
      <c r="K406">
        <f>IF(X406=500,100,VLOOKUP(AA406,角色间职业划分!P:AP,22,FALSE))</f>
        <v>120</v>
      </c>
      <c r="L406">
        <f>IF(X406=500,K406,VLOOKUP(AA406,角色间职业划分!P:AP,23,FALSE))</f>
        <v>60</v>
      </c>
      <c r="M406">
        <f>VLOOKUP(AA406,角色间职业划分!P:AP,24,FALSE)</f>
        <v>0</v>
      </c>
      <c r="N406">
        <f>VLOOKUP(AA406,角色间职业划分!P:AP,14)*100</f>
        <v>95</v>
      </c>
      <c r="O406">
        <f>VLOOKUP(AA406,角色间职业划分!P:Z,9,FALSE)</f>
        <v>0</v>
      </c>
      <c r="P406">
        <f>VLOOKUP(AA406,角色间职业划分!P:AP,10,FALSE)</f>
        <v>0</v>
      </c>
      <c r="Q406">
        <f>VLOOKUP(AA406,角色间职业划分!P:AP,15,FALSE)</f>
        <v>0</v>
      </c>
      <c r="R406">
        <f>VLOOKUP(AA406,角色间职业划分!P:AP,16,FALSE)</f>
        <v>0</v>
      </c>
      <c r="S406">
        <f>VLOOKUP(AA406,角色间职业划分!P:AP,17,FALSE)</f>
        <v>0</v>
      </c>
      <c r="T406">
        <f>VLOOKUP(AA406,角色间职业划分!P:AP,18,FALSE)</f>
        <v>0</v>
      </c>
      <c r="U406">
        <f>VLOOKUP(AA406,角色间职业划分!P:AP,27,FALSE)</f>
        <v>0</v>
      </c>
      <c r="V406">
        <f t="shared" si="63"/>
        <v>10.999999999999998</v>
      </c>
      <c r="W406">
        <f>VLOOKUP(AA406,角色间职业划分!P:Q,2,FALSE)</f>
        <v>21</v>
      </c>
      <c r="X406">
        <f t="shared" si="68"/>
        <v>99</v>
      </c>
      <c r="Y406">
        <f>INT(VLOOKUP(X406,角色属性总表!AG:AH,2,FALSE)*角色属性总表!$C$38)</f>
        <v>1962</v>
      </c>
      <c r="AA406">
        <f t="shared" si="69"/>
        <v>4</v>
      </c>
      <c r="AB406">
        <f>VLOOKUP(X406,角色属性总表!AG:AI,2,FALSE)*VLOOKUP(角色等级属性!AA406,角色间职业划分!P:AG,13,FALSE)/角色间职业划分!$AB$9</f>
        <v>1383.7609098122191</v>
      </c>
      <c r="AC406">
        <f>VLOOKUP(X406,角色属性总表!AG:AI,3,FALSE)*VLOOKUP(AA406,角色间职业划分!P:AG,8,FALSE)/角色间职业划分!$W$9</f>
        <v>6398.8450000000012</v>
      </c>
      <c r="AD406">
        <f>VLOOKUP(AA406,角色间职业划分!P:AP,26,FALSE)</f>
        <v>0.4</v>
      </c>
      <c r="AE406">
        <f>VLOOKUP(X406,角色属性总表!I:Q,3,FALSE)</f>
        <v>878.97600000000011</v>
      </c>
      <c r="AF406">
        <f>VLOOKUP(AA406,角色间职业划分!P:AP,11,FALSE)</f>
        <v>0.41</v>
      </c>
      <c r="AG406">
        <f t="shared" si="64"/>
        <v>7582.5720043605115</v>
      </c>
      <c r="AH406">
        <f t="shared" si="65"/>
        <v>879</v>
      </c>
      <c r="AJ406">
        <f t="shared" si="66"/>
        <v>6703.5720043605115</v>
      </c>
      <c r="AK406">
        <v>402</v>
      </c>
    </row>
    <row r="407" spans="1:37" x14ac:dyDescent="0.15">
      <c r="A407">
        <v>403</v>
      </c>
      <c r="B407">
        <f>ROUND(VLOOKUP(X407,角色属性总表!AG:AI,2,FALSE)/角色属性总表!$C$34,0)</f>
        <v>283</v>
      </c>
      <c r="C407">
        <f>ROUND(VLOOKUP(X407,角色属性总表!Y:AE,3,FALSE)/J407,0)</f>
        <v>176</v>
      </c>
      <c r="D407">
        <f>ROUND(VLOOKUP(X407,角色属性总表!AG:AI,3,FALSE)/角色属性总表!$C$35,0)</f>
        <v>296</v>
      </c>
      <c r="E407">
        <f t="shared" si="60"/>
        <v>558</v>
      </c>
      <c r="F407">
        <f t="shared" si="61"/>
        <v>22</v>
      </c>
      <c r="G407">
        <f t="shared" si="62"/>
        <v>5</v>
      </c>
      <c r="H407">
        <v>0</v>
      </c>
      <c r="I407">
        <f t="shared" si="67"/>
        <v>3</v>
      </c>
      <c r="J407">
        <f>VLOOKUP(AA407,角色间职业划分!P:AP,20,FALSE)</f>
        <v>10</v>
      </c>
      <c r="K407">
        <f>IF(X407=500,100,VLOOKUP(AA407,角色间职业划分!P:AP,22,FALSE))</f>
        <v>120</v>
      </c>
      <c r="L407">
        <f>IF(X407=500,K407,VLOOKUP(AA407,角色间职业划分!P:AP,23,FALSE))</f>
        <v>60</v>
      </c>
      <c r="M407">
        <f>VLOOKUP(AA407,角色间职业划分!P:AP,24,FALSE)</f>
        <v>0</v>
      </c>
      <c r="N407">
        <f>VLOOKUP(AA407,角色间职业划分!P:AP,14)*100</f>
        <v>95</v>
      </c>
      <c r="O407">
        <f>VLOOKUP(AA407,角色间职业划分!P:Z,9,FALSE)</f>
        <v>0</v>
      </c>
      <c r="P407">
        <f>VLOOKUP(AA407,角色间职业划分!P:AP,10,FALSE)</f>
        <v>0</v>
      </c>
      <c r="Q407">
        <f>VLOOKUP(AA407,角色间职业划分!P:AP,15,FALSE)</f>
        <v>0</v>
      </c>
      <c r="R407">
        <f>VLOOKUP(AA407,角色间职业划分!P:AP,16,FALSE)</f>
        <v>0</v>
      </c>
      <c r="S407">
        <f>VLOOKUP(AA407,角色间职业划分!P:AP,17,FALSE)</f>
        <v>0</v>
      </c>
      <c r="T407">
        <f>VLOOKUP(AA407,角色间职业划分!P:AP,18,FALSE)</f>
        <v>0</v>
      </c>
      <c r="U407">
        <f>VLOOKUP(AA407,角色间职业划分!P:AP,27,FALSE)</f>
        <v>0</v>
      </c>
      <c r="V407">
        <f t="shared" si="63"/>
        <v>10.999999999999998</v>
      </c>
      <c r="W407">
        <f>VLOOKUP(AA407,角色间职业划分!P:Q,2,FALSE)</f>
        <v>21</v>
      </c>
      <c r="X407">
        <f t="shared" si="68"/>
        <v>100</v>
      </c>
      <c r="Y407">
        <f>INT(VLOOKUP(X407,角色属性总表!AG:AH,2,FALSE)*角色属性总表!$C$38)</f>
        <v>1980</v>
      </c>
      <c r="AA407">
        <f t="shared" si="69"/>
        <v>4</v>
      </c>
      <c r="AB407">
        <f>VLOOKUP(X407,角色属性总表!AG:AI,2,FALSE)*VLOOKUP(角色等级属性!AA407,角色间职业划分!P:AG,13,FALSE)/角色间职业划分!$AB$9</f>
        <v>1396.4559640306798</v>
      </c>
      <c r="AC407">
        <f>VLOOKUP(X407,角色属性总表!AG:AI,3,FALSE)*VLOOKUP(AA407,角色间职业划分!P:AG,8,FALSE)/角色间职业划分!$W$9</f>
        <v>6457.5500000000011</v>
      </c>
      <c r="AD407">
        <f>VLOOKUP(AA407,角色间职业划分!P:AP,26,FALSE)</f>
        <v>0.4</v>
      </c>
      <c r="AE407">
        <f>VLOOKUP(X407,角色属性总表!I:Q,3,FALSE)</f>
        <v>887.04</v>
      </c>
      <c r="AF407">
        <f>VLOOKUP(AA407,角色间职业划分!P:AP,11,FALSE)</f>
        <v>0.41</v>
      </c>
      <c r="AG407">
        <f t="shared" si="64"/>
        <v>7714.2857142857147</v>
      </c>
      <c r="AH407">
        <f t="shared" si="65"/>
        <v>888</v>
      </c>
      <c r="AJ407">
        <f t="shared" si="66"/>
        <v>6826.2857142857147</v>
      </c>
      <c r="AK407">
        <v>403</v>
      </c>
    </row>
    <row r="408" spans="1:37" x14ac:dyDescent="0.15">
      <c r="A408">
        <v>404</v>
      </c>
      <c r="B408">
        <f>ROUND(VLOOKUP(X408,角色属性总表!AG:AI,2,FALSE)/角色属性总表!$C$34,0)</f>
        <v>1428571</v>
      </c>
      <c r="C408">
        <f>ROUND(VLOOKUP(X408,角色属性总表!Y:AE,3,FALSE)/J408,0)</f>
        <v>1000000</v>
      </c>
      <c r="D408">
        <f>ROUND(VLOOKUP(X408,角色属性总表!AG:AI,3,FALSE)/角色属性总表!$C$35,0)</f>
        <v>400000</v>
      </c>
      <c r="E408">
        <f t="shared" si="60"/>
        <v>2821122</v>
      </c>
      <c r="F408">
        <f t="shared" si="61"/>
        <v>22</v>
      </c>
      <c r="G408">
        <f t="shared" si="62"/>
        <v>5</v>
      </c>
      <c r="H408">
        <v>0</v>
      </c>
      <c r="I408">
        <f t="shared" si="67"/>
        <v>3</v>
      </c>
      <c r="J408">
        <f>VLOOKUP(AA408,角色间职业划分!P:AP,20,FALSE)</f>
        <v>10</v>
      </c>
      <c r="K408">
        <f>IF(X408=500,100,VLOOKUP(AA408,角色间职业划分!P:AP,22,FALSE))</f>
        <v>100</v>
      </c>
      <c r="L408">
        <f>IF(X408=500,K408,VLOOKUP(AA408,角色间职业划分!P:AP,23,FALSE))</f>
        <v>100</v>
      </c>
      <c r="M408">
        <f>VLOOKUP(AA408,角色间职业划分!P:AP,24,FALSE)</f>
        <v>0</v>
      </c>
      <c r="N408">
        <f>VLOOKUP(AA408,角色间职业划分!P:AP,14)*100</f>
        <v>95</v>
      </c>
      <c r="O408">
        <f>VLOOKUP(AA408,角色间职业划分!P:Z,9,FALSE)</f>
        <v>0</v>
      </c>
      <c r="P408">
        <f>VLOOKUP(AA408,角色间职业划分!P:AP,10,FALSE)</f>
        <v>0</v>
      </c>
      <c r="Q408">
        <f>VLOOKUP(AA408,角色间职业划分!P:AP,15,FALSE)</f>
        <v>0</v>
      </c>
      <c r="R408">
        <f>VLOOKUP(AA408,角色间职业划分!P:AP,16,FALSE)</f>
        <v>0</v>
      </c>
      <c r="S408">
        <f>VLOOKUP(AA408,角色间职业划分!P:AP,17,FALSE)</f>
        <v>0</v>
      </c>
      <c r="T408">
        <f>VLOOKUP(AA408,角色间职业划分!P:AP,18,FALSE)</f>
        <v>0</v>
      </c>
      <c r="U408">
        <f>VLOOKUP(AA408,角色间职业划分!P:AP,27,FALSE)</f>
        <v>0</v>
      </c>
      <c r="V408">
        <f t="shared" si="63"/>
        <v>10.999999999999998</v>
      </c>
      <c r="W408">
        <f>VLOOKUP(AA408,角色间职业划分!P:Q,2,FALSE)</f>
        <v>21</v>
      </c>
      <c r="X408">
        <f t="shared" si="68"/>
        <v>500</v>
      </c>
      <c r="Y408">
        <f>INT(VLOOKUP(X408,角色属性总表!AG:AH,2,FALSE)*角色属性总表!$C$38)</f>
        <v>9999999</v>
      </c>
      <c r="AA408">
        <f t="shared" si="69"/>
        <v>4</v>
      </c>
      <c r="AB408">
        <f>VLOOKUP(X408,角色属性总表!AG:AI,2,FALSE)*VLOOKUP(角色等级属性!AA408,角色间职业划分!P:AG,13,FALSE)/角色间职业划分!$AB$9</f>
        <v>7052807.1938640578</v>
      </c>
      <c r="AC408">
        <f>VLOOKUP(X408,角色属性总表!AG:AI,3,FALSE)*VLOOKUP(AA408,角色间职业划分!P:AG,8,FALSE)/角色间职业划分!$W$9</f>
        <v>8735862.2216517869</v>
      </c>
      <c r="AD408">
        <f>VLOOKUP(AA408,角色间职业划分!P:AP,26,FALSE)</f>
        <v>0.4</v>
      </c>
      <c r="AE408">
        <f>VLOOKUP(X408,角色属性总表!I:Q,3,FALSE)</f>
        <v>0</v>
      </c>
      <c r="AF408">
        <f>VLOOKUP(AA408,角色间职业划分!P:AP,11,FALSE)</f>
        <v>0.41</v>
      </c>
      <c r="AG408">
        <f t="shared" si="64"/>
        <v>183406.97344089879</v>
      </c>
      <c r="AH408">
        <f t="shared" si="65"/>
        <v>1200000</v>
      </c>
      <c r="AJ408">
        <f t="shared" si="66"/>
        <v>-1016593.0265591012</v>
      </c>
      <c r="AK408">
        <v>404</v>
      </c>
    </row>
    <row r="409" spans="1:37" x14ac:dyDescent="0.15">
      <c r="A409">
        <v>405</v>
      </c>
      <c r="B409">
        <f>ROUND(VLOOKUP(X409,角色属性总表!AG:AI,2,FALSE)/角色属性总表!$C$34,0)</f>
        <v>28</v>
      </c>
      <c r="C409">
        <f>ROUND(VLOOKUP(X409,角色属性总表!Y:AE,3,FALSE)/J409,0)</f>
        <v>5</v>
      </c>
      <c r="D409">
        <f>ROUND(VLOOKUP(X409,角色属性总表!AG:AI,3,FALSE)/角色属性总表!$C$35,0)</f>
        <v>30</v>
      </c>
      <c r="E409">
        <f t="shared" si="60"/>
        <v>94</v>
      </c>
      <c r="F409">
        <f t="shared" si="61"/>
        <v>10</v>
      </c>
      <c r="G409">
        <f t="shared" si="62"/>
        <v>11</v>
      </c>
      <c r="H409">
        <v>0</v>
      </c>
      <c r="I409">
        <f t="shared" si="67"/>
        <v>3</v>
      </c>
      <c r="J409">
        <f>VLOOKUP(AA409,角色间职业划分!P:AP,20,FALSE)</f>
        <v>11</v>
      </c>
      <c r="K409">
        <f>IF(X409=500,100,VLOOKUP(AA409,角色间职业划分!P:AP,22,FALSE))</f>
        <v>120</v>
      </c>
      <c r="L409">
        <f>IF(X409=500,K409,VLOOKUP(AA409,角色间职业划分!P:AP,23,FALSE))</f>
        <v>60</v>
      </c>
      <c r="M409">
        <f>VLOOKUP(AA409,角色间职业划分!P:AP,24,FALSE)</f>
        <v>0</v>
      </c>
      <c r="N409">
        <f>VLOOKUP(AA409,角色间职业划分!P:AP,14)*100</f>
        <v>95</v>
      </c>
      <c r="O409">
        <f>VLOOKUP(AA409,角色间职业划分!P:Z,9,FALSE)</f>
        <v>0</v>
      </c>
      <c r="P409">
        <f>VLOOKUP(AA409,角色间职业划分!P:AP,10,FALSE)</f>
        <v>0</v>
      </c>
      <c r="Q409">
        <f>VLOOKUP(AA409,角色间职业划分!P:AP,15,FALSE)</f>
        <v>0</v>
      </c>
      <c r="R409">
        <f>VLOOKUP(AA409,角色间职业划分!P:AP,16,FALSE)</f>
        <v>0</v>
      </c>
      <c r="S409">
        <f>VLOOKUP(AA409,角色间职业划分!P:AP,17,FALSE)</f>
        <v>0</v>
      </c>
      <c r="T409">
        <f>VLOOKUP(AA409,角色间职业划分!P:AP,18,FALSE)</f>
        <v>0</v>
      </c>
      <c r="U409">
        <f>VLOOKUP(AA409,角色间职业划分!P:AP,27,FALSE)</f>
        <v>0</v>
      </c>
      <c r="V409">
        <f t="shared" si="63"/>
        <v>6</v>
      </c>
      <c r="W409">
        <f>VLOOKUP(AA409,角色间职业划分!P:Q,2,FALSE)</f>
        <v>22</v>
      </c>
      <c r="X409">
        <f t="shared" si="68"/>
        <v>1</v>
      </c>
      <c r="Y409">
        <f>INT(VLOOKUP(X409,角色属性总表!AG:AH,2,FALSE)*角色属性总表!$C$38)</f>
        <v>198</v>
      </c>
      <c r="AA409">
        <f t="shared" si="69"/>
        <v>5</v>
      </c>
      <c r="AB409">
        <f>VLOOKUP(X409,角色属性总表!AG:AI,2,FALSE)*VLOOKUP(角色等级属性!AA409,角色间职业划分!P:AG,13,FALSE)/角色间职业划分!$AB$9</f>
        <v>313.65094451704886</v>
      </c>
      <c r="AC409">
        <f>VLOOKUP(X409,角色属性总表!AG:AI,3,FALSE)*VLOOKUP(AA409,角色间职业划分!P:AG,8,FALSE)/角色间职业划分!$W$9</f>
        <v>311.87200000000001</v>
      </c>
      <c r="AD409">
        <f>VLOOKUP(AA409,角色间职业划分!P:AP,26,FALSE)</f>
        <v>0.3</v>
      </c>
      <c r="AE409">
        <f>VLOOKUP(X409,角色属性总表!I:Q,3,FALSE)</f>
        <v>88.704000000000008</v>
      </c>
      <c r="AF409">
        <f>VLOOKUP(AA409,角色间职业划分!P:AP,11,FALSE)</f>
        <v>0.36</v>
      </c>
      <c r="AG409">
        <f t="shared" si="64"/>
        <v>5.5670103092783512</v>
      </c>
      <c r="AH409">
        <f t="shared" si="65"/>
        <v>90</v>
      </c>
      <c r="AJ409">
        <f t="shared" si="66"/>
        <v>-84.432989690721655</v>
      </c>
      <c r="AK409">
        <v>405</v>
      </c>
    </row>
    <row r="410" spans="1:37" x14ac:dyDescent="0.15">
      <c r="A410">
        <v>406</v>
      </c>
      <c r="B410">
        <f>ROUND(VLOOKUP(X410,角色属性总表!AG:AI,2,FALSE)/角色属性总表!$C$34,0)</f>
        <v>31</v>
      </c>
      <c r="C410">
        <f>ROUND(VLOOKUP(X410,角色属性总表!Y:AE,3,FALSE)/J410,0)</f>
        <v>5</v>
      </c>
      <c r="D410">
        <f>ROUND(VLOOKUP(X410,角色属性总表!AG:AI,3,FALSE)/角色属性总表!$C$35,0)</f>
        <v>32</v>
      </c>
      <c r="E410">
        <f t="shared" si="60"/>
        <v>102</v>
      </c>
      <c r="F410">
        <f t="shared" si="61"/>
        <v>11</v>
      </c>
      <c r="G410">
        <f t="shared" si="62"/>
        <v>11</v>
      </c>
      <c r="H410">
        <v>0</v>
      </c>
      <c r="I410">
        <f t="shared" si="67"/>
        <v>3</v>
      </c>
      <c r="J410">
        <f>VLOOKUP(AA410,角色间职业划分!P:AP,20,FALSE)</f>
        <v>11</v>
      </c>
      <c r="K410">
        <f>IF(X410=500,100,VLOOKUP(AA410,角色间职业划分!P:AP,22,FALSE))</f>
        <v>120</v>
      </c>
      <c r="L410">
        <f>IF(X410=500,K410,VLOOKUP(AA410,角色间职业划分!P:AP,23,FALSE))</f>
        <v>60</v>
      </c>
      <c r="M410">
        <f>VLOOKUP(AA410,角色间职业划分!P:AP,24,FALSE)</f>
        <v>0</v>
      </c>
      <c r="N410">
        <f>VLOOKUP(AA410,角色间职业划分!P:AP,14)*100</f>
        <v>95</v>
      </c>
      <c r="O410">
        <f>VLOOKUP(AA410,角色间职业划分!P:Z,9,FALSE)</f>
        <v>0</v>
      </c>
      <c r="P410">
        <f>VLOOKUP(AA410,角色间职业划分!P:AP,10,FALSE)</f>
        <v>0</v>
      </c>
      <c r="Q410">
        <f>VLOOKUP(AA410,角色间职业划分!P:AP,15,FALSE)</f>
        <v>0</v>
      </c>
      <c r="R410">
        <f>VLOOKUP(AA410,角色间职业划分!P:AP,16,FALSE)</f>
        <v>0</v>
      </c>
      <c r="S410">
        <f>VLOOKUP(AA410,角色间职业划分!P:AP,17,FALSE)</f>
        <v>0</v>
      </c>
      <c r="T410">
        <f>VLOOKUP(AA410,角色间职业划分!P:AP,18,FALSE)</f>
        <v>0</v>
      </c>
      <c r="U410">
        <f>VLOOKUP(AA410,角色间职业划分!P:AP,27,FALSE)</f>
        <v>0</v>
      </c>
      <c r="V410">
        <f t="shared" si="63"/>
        <v>6</v>
      </c>
      <c r="W410">
        <f>VLOOKUP(AA410,角色间职业划分!P:Q,2,FALSE)</f>
        <v>22</v>
      </c>
      <c r="X410">
        <f t="shared" si="68"/>
        <v>2</v>
      </c>
      <c r="Y410">
        <f>INT(VLOOKUP(X410,角色属性总表!AG:AH,2,FALSE)*角色属性总表!$C$38)</f>
        <v>216</v>
      </c>
      <c r="AA410">
        <f t="shared" si="69"/>
        <v>5</v>
      </c>
      <c r="AB410">
        <f>VLOOKUP(X410,角色属性总表!AG:AI,2,FALSE)*VLOOKUP(角色等级属性!AA410,角色间职业划分!P:AG,13,FALSE)/角色间职业划分!$AB$9</f>
        <v>342.16466674587144</v>
      </c>
      <c r="AC410">
        <f>VLOOKUP(X410,角色属性总表!AG:AI,3,FALSE)*VLOOKUP(AA410,角色间职业划分!P:AG,8,FALSE)/角色间职业划分!$W$9</f>
        <v>340.22399999999999</v>
      </c>
      <c r="AD410">
        <f>VLOOKUP(AA410,角色间职业划分!P:AP,26,FALSE)</f>
        <v>0.3</v>
      </c>
      <c r="AE410">
        <f>VLOOKUP(X410,角色属性总表!I:Q,3,FALSE)</f>
        <v>96.768000000000001</v>
      </c>
      <c r="AF410">
        <f>VLOOKUP(AA410,角色间职业划分!P:AP,11,FALSE)</f>
        <v>0.36</v>
      </c>
      <c r="AG410">
        <f t="shared" si="64"/>
        <v>15.950216863984597</v>
      </c>
      <c r="AH410">
        <f t="shared" si="65"/>
        <v>96</v>
      </c>
      <c r="AJ410">
        <f t="shared" si="66"/>
        <v>-80.049783136015407</v>
      </c>
      <c r="AK410">
        <v>406</v>
      </c>
    </row>
    <row r="411" spans="1:37" x14ac:dyDescent="0.15">
      <c r="A411">
        <v>407</v>
      </c>
      <c r="B411">
        <f>ROUND(VLOOKUP(X411,角色属性总表!AG:AI,2,FALSE)/角色属性总表!$C$34,0)</f>
        <v>33</v>
      </c>
      <c r="C411">
        <f>ROUND(VLOOKUP(X411,角色属性总表!Y:AE,3,FALSE)/J411,0)</f>
        <v>5</v>
      </c>
      <c r="D411">
        <f>ROUND(VLOOKUP(X411,角色属性总表!AG:AI,3,FALSE)/角色属性总表!$C$35,0)</f>
        <v>35</v>
      </c>
      <c r="E411">
        <f t="shared" si="60"/>
        <v>111</v>
      </c>
      <c r="F411">
        <f t="shared" si="61"/>
        <v>11</v>
      </c>
      <c r="G411">
        <f t="shared" si="62"/>
        <v>11</v>
      </c>
      <c r="H411">
        <v>0</v>
      </c>
      <c r="I411">
        <f t="shared" si="67"/>
        <v>3</v>
      </c>
      <c r="J411">
        <f>VLOOKUP(AA411,角色间职业划分!P:AP,20,FALSE)</f>
        <v>11</v>
      </c>
      <c r="K411">
        <f>IF(X411=500,100,VLOOKUP(AA411,角色间职业划分!P:AP,22,FALSE))</f>
        <v>120</v>
      </c>
      <c r="L411">
        <f>IF(X411=500,K411,VLOOKUP(AA411,角色间职业划分!P:AP,23,FALSE))</f>
        <v>60</v>
      </c>
      <c r="M411">
        <f>VLOOKUP(AA411,角色间职业划分!P:AP,24,FALSE)</f>
        <v>0</v>
      </c>
      <c r="N411">
        <f>VLOOKUP(AA411,角色间职业划分!P:AP,14)*100</f>
        <v>95</v>
      </c>
      <c r="O411">
        <f>VLOOKUP(AA411,角色间职业划分!P:Z,9,FALSE)</f>
        <v>0</v>
      </c>
      <c r="P411">
        <f>VLOOKUP(AA411,角色间职业划分!P:AP,10,FALSE)</f>
        <v>0</v>
      </c>
      <c r="Q411">
        <f>VLOOKUP(AA411,角色间职业划分!P:AP,15,FALSE)</f>
        <v>0</v>
      </c>
      <c r="R411">
        <f>VLOOKUP(AA411,角色间职业划分!P:AP,16,FALSE)</f>
        <v>0</v>
      </c>
      <c r="S411">
        <f>VLOOKUP(AA411,角色间职业划分!P:AP,17,FALSE)</f>
        <v>0</v>
      </c>
      <c r="T411">
        <f>VLOOKUP(AA411,角色间职业划分!P:AP,18,FALSE)</f>
        <v>0</v>
      </c>
      <c r="U411">
        <f>VLOOKUP(AA411,角色间职业划分!P:AP,27,FALSE)</f>
        <v>0</v>
      </c>
      <c r="V411">
        <f t="shared" si="63"/>
        <v>6</v>
      </c>
      <c r="W411">
        <f>VLOOKUP(AA411,角色间职业划分!P:Q,2,FALSE)</f>
        <v>22</v>
      </c>
      <c r="X411">
        <f t="shared" si="68"/>
        <v>3</v>
      </c>
      <c r="Y411">
        <f>INT(VLOOKUP(X411,角色属性总表!AG:AH,2,FALSE)*角色属性总表!$C$38)</f>
        <v>234</v>
      </c>
      <c r="AA411">
        <f t="shared" si="69"/>
        <v>5</v>
      </c>
      <c r="AB411">
        <f>VLOOKUP(X411,角色属性总表!AG:AI,2,FALSE)*VLOOKUP(角色等级属性!AA411,角色间职业划分!P:AG,13,FALSE)/角色间职业划分!$AB$9</f>
        <v>370.67838897469409</v>
      </c>
      <c r="AC411">
        <f>VLOOKUP(X411,角色属性总表!AG:AI,3,FALSE)*VLOOKUP(AA411,角色间职业划分!P:AG,8,FALSE)/角色间职业划分!$W$9</f>
        <v>368.57599999999996</v>
      </c>
      <c r="AD411">
        <f>VLOOKUP(AA411,角色间职业划分!P:AP,26,FALSE)</f>
        <v>0.3</v>
      </c>
      <c r="AE411">
        <f>VLOOKUP(X411,角色属性总表!I:Q,3,FALSE)</f>
        <v>104.83200000000001</v>
      </c>
      <c r="AF411">
        <f>VLOOKUP(AA411,角色间职业划分!P:AP,11,FALSE)</f>
        <v>0.36</v>
      </c>
      <c r="AG411">
        <f t="shared" si="64"/>
        <v>29.597135348055552</v>
      </c>
      <c r="AH411">
        <f t="shared" si="65"/>
        <v>105</v>
      </c>
      <c r="AJ411">
        <f t="shared" si="66"/>
        <v>-75.402864651944441</v>
      </c>
      <c r="AK411">
        <v>407</v>
      </c>
    </row>
    <row r="412" spans="1:37" x14ac:dyDescent="0.15">
      <c r="A412">
        <v>408</v>
      </c>
      <c r="B412">
        <f>ROUND(VLOOKUP(X412,角色属性总表!AG:AI,2,FALSE)/角色属性总表!$C$34,0)</f>
        <v>36</v>
      </c>
      <c r="C412">
        <f>ROUND(VLOOKUP(X412,角色属性总表!Y:AE,3,FALSE)/J412,0)</f>
        <v>6</v>
      </c>
      <c r="D412">
        <f>ROUND(VLOOKUP(X412,角色属性总表!AG:AI,3,FALSE)/角色属性总表!$C$35,0)</f>
        <v>38</v>
      </c>
      <c r="E412">
        <f t="shared" si="60"/>
        <v>119</v>
      </c>
      <c r="F412">
        <f t="shared" si="61"/>
        <v>10</v>
      </c>
      <c r="G412">
        <f t="shared" si="62"/>
        <v>11</v>
      </c>
      <c r="H412">
        <v>0</v>
      </c>
      <c r="I412">
        <f t="shared" si="67"/>
        <v>3</v>
      </c>
      <c r="J412">
        <f>VLOOKUP(AA412,角色间职业划分!P:AP,20,FALSE)</f>
        <v>11</v>
      </c>
      <c r="K412">
        <f>IF(X412=500,100,VLOOKUP(AA412,角色间职业划分!P:AP,22,FALSE))</f>
        <v>120</v>
      </c>
      <c r="L412">
        <f>IF(X412=500,K412,VLOOKUP(AA412,角色间职业划分!P:AP,23,FALSE))</f>
        <v>60</v>
      </c>
      <c r="M412">
        <f>VLOOKUP(AA412,角色间职业划分!P:AP,24,FALSE)</f>
        <v>0</v>
      </c>
      <c r="N412">
        <f>VLOOKUP(AA412,角色间职业划分!P:AP,14)*100</f>
        <v>95</v>
      </c>
      <c r="O412">
        <f>VLOOKUP(AA412,角色间职业划分!P:Z,9,FALSE)</f>
        <v>0</v>
      </c>
      <c r="P412">
        <f>VLOOKUP(AA412,角色间职业划分!P:AP,10,FALSE)</f>
        <v>0</v>
      </c>
      <c r="Q412">
        <f>VLOOKUP(AA412,角色间职业划分!P:AP,15,FALSE)</f>
        <v>0</v>
      </c>
      <c r="R412">
        <f>VLOOKUP(AA412,角色间职业划分!P:AP,16,FALSE)</f>
        <v>0</v>
      </c>
      <c r="S412">
        <f>VLOOKUP(AA412,角色间职业划分!P:AP,17,FALSE)</f>
        <v>0</v>
      </c>
      <c r="T412">
        <f>VLOOKUP(AA412,角色间职业划分!P:AP,18,FALSE)</f>
        <v>0</v>
      </c>
      <c r="U412">
        <f>VLOOKUP(AA412,角色间职业划分!P:AP,27,FALSE)</f>
        <v>0</v>
      </c>
      <c r="V412">
        <f t="shared" si="63"/>
        <v>6</v>
      </c>
      <c r="W412">
        <f>VLOOKUP(AA412,角色间职业划分!P:Q,2,FALSE)</f>
        <v>22</v>
      </c>
      <c r="X412">
        <f t="shared" si="68"/>
        <v>4</v>
      </c>
      <c r="Y412">
        <f>INT(VLOOKUP(X412,角色属性总表!AG:AH,2,FALSE)*角色属性总表!$C$38)</f>
        <v>252</v>
      </c>
      <c r="AA412">
        <f t="shared" si="69"/>
        <v>5</v>
      </c>
      <c r="AB412">
        <f>VLOOKUP(X412,角色属性总表!AG:AI,2,FALSE)*VLOOKUP(角色等级属性!AA412,角色间职业划分!P:AG,13,FALSE)/角色间职业划分!$AB$9</f>
        <v>399.19211120351667</v>
      </c>
      <c r="AC412">
        <f>VLOOKUP(X412,角色属性总表!AG:AI,3,FALSE)*VLOOKUP(AA412,角色间职业划分!P:AG,8,FALSE)/角色间职业划分!$W$9</f>
        <v>396.928</v>
      </c>
      <c r="AD412">
        <f>VLOOKUP(AA412,角色间职业划分!P:AP,26,FALSE)</f>
        <v>0.3</v>
      </c>
      <c r="AE412">
        <f>VLOOKUP(X412,角色属性总表!I:Q,3,FALSE)</f>
        <v>112.89599999999999</v>
      </c>
      <c r="AF412">
        <f>VLOOKUP(AA412,角色间职业划分!P:AP,11,FALSE)</f>
        <v>0.36</v>
      </c>
      <c r="AG412">
        <f t="shared" si="64"/>
        <v>45.957446808510639</v>
      </c>
      <c r="AH412">
        <f t="shared" si="65"/>
        <v>114</v>
      </c>
      <c r="AJ412">
        <f t="shared" si="66"/>
        <v>-68.042553191489361</v>
      </c>
      <c r="AK412">
        <v>408</v>
      </c>
    </row>
    <row r="413" spans="1:37" x14ac:dyDescent="0.15">
      <c r="A413">
        <v>409</v>
      </c>
      <c r="B413">
        <f>ROUND(VLOOKUP(X413,角色属性总表!AG:AI,2,FALSE)/角色属性总表!$C$34,0)</f>
        <v>39</v>
      </c>
      <c r="C413">
        <f>ROUND(VLOOKUP(X413,角色属性总表!Y:AE,3,FALSE)/J413,0)</f>
        <v>7</v>
      </c>
      <c r="D413">
        <f>ROUND(VLOOKUP(X413,角色属性总表!AG:AI,3,FALSE)/角色属性总表!$C$35,0)</f>
        <v>40</v>
      </c>
      <c r="E413">
        <f t="shared" si="60"/>
        <v>128</v>
      </c>
      <c r="F413">
        <f t="shared" si="61"/>
        <v>11</v>
      </c>
      <c r="G413">
        <f t="shared" si="62"/>
        <v>11</v>
      </c>
      <c r="H413">
        <v>0</v>
      </c>
      <c r="I413">
        <f t="shared" si="67"/>
        <v>3</v>
      </c>
      <c r="J413">
        <f>VLOOKUP(AA413,角色间职业划分!P:AP,20,FALSE)</f>
        <v>11</v>
      </c>
      <c r="K413">
        <f>IF(X413=500,100,VLOOKUP(AA413,角色间职业划分!P:AP,22,FALSE))</f>
        <v>120</v>
      </c>
      <c r="L413">
        <f>IF(X413=500,K413,VLOOKUP(AA413,角色间职业划分!P:AP,23,FALSE))</f>
        <v>60</v>
      </c>
      <c r="M413">
        <f>VLOOKUP(AA413,角色间职业划分!P:AP,24,FALSE)</f>
        <v>0</v>
      </c>
      <c r="N413">
        <f>VLOOKUP(AA413,角色间职业划分!P:AP,14)*100</f>
        <v>95</v>
      </c>
      <c r="O413">
        <f>VLOOKUP(AA413,角色间职业划分!P:Z,9,FALSE)</f>
        <v>0</v>
      </c>
      <c r="P413">
        <f>VLOOKUP(AA413,角色间职业划分!P:AP,10,FALSE)</f>
        <v>0</v>
      </c>
      <c r="Q413">
        <f>VLOOKUP(AA413,角色间职业划分!P:AP,15,FALSE)</f>
        <v>0</v>
      </c>
      <c r="R413">
        <f>VLOOKUP(AA413,角色间职业划分!P:AP,16,FALSE)</f>
        <v>0</v>
      </c>
      <c r="S413">
        <f>VLOOKUP(AA413,角色间职业划分!P:AP,17,FALSE)</f>
        <v>0</v>
      </c>
      <c r="T413">
        <f>VLOOKUP(AA413,角色间职业划分!P:AP,18,FALSE)</f>
        <v>0</v>
      </c>
      <c r="U413">
        <f>VLOOKUP(AA413,角色间职业划分!P:AP,27,FALSE)</f>
        <v>0</v>
      </c>
      <c r="V413">
        <f t="shared" si="63"/>
        <v>6</v>
      </c>
      <c r="W413">
        <f>VLOOKUP(AA413,角色间职业划分!P:Q,2,FALSE)</f>
        <v>22</v>
      </c>
      <c r="X413">
        <f t="shared" si="68"/>
        <v>5</v>
      </c>
      <c r="Y413">
        <f>INT(VLOOKUP(X413,角色属性总表!AG:AH,2,FALSE)*角色属性总表!$C$38)</f>
        <v>270</v>
      </c>
      <c r="AA413">
        <f t="shared" si="69"/>
        <v>5</v>
      </c>
      <c r="AB413">
        <f>VLOOKUP(X413,角色属性总表!AG:AI,2,FALSE)*VLOOKUP(角色等级属性!AA413,角色间职业划分!P:AG,13,FALSE)/角色间职业划分!$AB$9</f>
        <v>427.70583343233932</v>
      </c>
      <c r="AC413">
        <f>VLOOKUP(X413,角色属性总表!AG:AI,3,FALSE)*VLOOKUP(AA413,角色间职业划分!P:AG,8,FALSE)/角色间职业划分!$W$9</f>
        <v>425.28</v>
      </c>
      <c r="AD413">
        <f>VLOOKUP(AA413,角色间职业划分!P:AP,26,FALSE)</f>
        <v>0.3</v>
      </c>
      <c r="AE413">
        <f>VLOOKUP(X413,角色属性总表!I:Q,3,FALSE)</f>
        <v>120.96000000000001</v>
      </c>
      <c r="AF413">
        <f>VLOOKUP(AA413,角色间职业划分!P:AP,11,FALSE)</f>
        <v>0.36</v>
      </c>
      <c r="AG413">
        <f t="shared" si="64"/>
        <v>64.715053131586458</v>
      </c>
      <c r="AH413">
        <f t="shared" si="65"/>
        <v>120</v>
      </c>
      <c r="AJ413">
        <f t="shared" si="66"/>
        <v>-55.284946868413542</v>
      </c>
      <c r="AK413">
        <v>409</v>
      </c>
    </row>
    <row r="414" spans="1:37" x14ac:dyDescent="0.15">
      <c r="A414">
        <v>410</v>
      </c>
      <c r="B414">
        <f>ROUND(VLOOKUP(X414,角色属性总表!AG:AI,2,FALSE)/角色属性总表!$C$34,0)</f>
        <v>41</v>
      </c>
      <c r="C414">
        <f>ROUND(VLOOKUP(X414,角色属性总表!Y:AE,3,FALSE)/J414,0)</f>
        <v>7</v>
      </c>
      <c r="D414">
        <f>ROUND(VLOOKUP(X414,角色属性总表!AG:AI,3,FALSE)/角色属性总表!$C$35,0)</f>
        <v>43</v>
      </c>
      <c r="E414">
        <f t="shared" si="60"/>
        <v>136</v>
      </c>
      <c r="F414">
        <f t="shared" si="61"/>
        <v>11</v>
      </c>
      <c r="G414">
        <f t="shared" si="62"/>
        <v>11</v>
      </c>
      <c r="H414">
        <v>0</v>
      </c>
      <c r="I414">
        <f t="shared" si="67"/>
        <v>3</v>
      </c>
      <c r="J414">
        <f>VLOOKUP(AA414,角色间职业划分!P:AP,20,FALSE)</f>
        <v>11</v>
      </c>
      <c r="K414">
        <f>IF(X414=500,100,VLOOKUP(AA414,角色间职业划分!P:AP,22,FALSE))</f>
        <v>120</v>
      </c>
      <c r="L414">
        <f>IF(X414=500,K414,VLOOKUP(AA414,角色间职业划分!P:AP,23,FALSE))</f>
        <v>60</v>
      </c>
      <c r="M414">
        <f>VLOOKUP(AA414,角色间职业划分!P:AP,24,FALSE)</f>
        <v>0</v>
      </c>
      <c r="N414">
        <f>VLOOKUP(AA414,角色间职业划分!P:AP,14)*100</f>
        <v>95</v>
      </c>
      <c r="O414">
        <f>VLOOKUP(AA414,角色间职业划分!P:Z,9,FALSE)</f>
        <v>0</v>
      </c>
      <c r="P414">
        <f>VLOOKUP(AA414,角色间职业划分!P:AP,10,FALSE)</f>
        <v>0</v>
      </c>
      <c r="Q414">
        <f>VLOOKUP(AA414,角色间职业划分!P:AP,15,FALSE)</f>
        <v>0</v>
      </c>
      <c r="R414">
        <f>VLOOKUP(AA414,角色间职业划分!P:AP,16,FALSE)</f>
        <v>0</v>
      </c>
      <c r="S414">
        <f>VLOOKUP(AA414,角色间职业划分!P:AP,17,FALSE)</f>
        <v>0</v>
      </c>
      <c r="T414">
        <f>VLOOKUP(AA414,角色间职业划分!P:AP,18,FALSE)</f>
        <v>0</v>
      </c>
      <c r="U414">
        <f>VLOOKUP(AA414,角色间职业划分!P:AP,27,FALSE)</f>
        <v>0</v>
      </c>
      <c r="V414">
        <f t="shared" si="63"/>
        <v>6</v>
      </c>
      <c r="W414">
        <f>VLOOKUP(AA414,角色间职业划分!P:Q,2,FALSE)</f>
        <v>22</v>
      </c>
      <c r="X414">
        <f t="shared" si="68"/>
        <v>6</v>
      </c>
      <c r="Y414">
        <f>INT(VLOOKUP(X414,角色属性总表!AG:AH,2,FALSE)*角色属性总表!$C$38)</f>
        <v>288</v>
      </c>
      <c r="AA414">
        <f t="shared" si="69"/>
        <v>5</v>
      </c>
      <c r="AB414">
        <f>VLOOKUP(X414,角色属性总表!AG:AI,2,FALSE)*VLOOKUP(角色等级属性!AA414,角色间职业划分!P:AG,13,FALSE)/角色间职业划分!$AB$9</f>
        <v>456.21955566116196</v>
      </c>
      <c r="AC414">
        <f>VLOOKUP(X414,角色属性总表!AG:AI,3,FALSE)*VLOOKUP(AA414,角色间职业划分!P:AG,8,FALSE)/角色间职业划分!$W$9</f>
        <v>453.63199999999995</v>
      </c>
      <c r="AD414">
        <f>VLOOKUP(AA414,角色间职业划分!P:AP,26,FALSE)</f>
        <v>0.3</v>
      </c>
      <c r="AE414">
        <f>VLOOKUP(X414,角色属性总表!I:Q,3,FALSE)</f>
        <v>129.024</v>
      </c>
      <c r="AF414">
        <f>VLOOKUP(AA414,角色间职业划分!P:AP,11,FALSE)</f>
        <v>0.36</v>
      </c>
      <c r="AG414">
        <f t="shared" si="64"/>
        <v>85.658020979464069</v>
      </c>
      <c r="AH414">
        <f t="shared" si="65"/>
        <v>129</v>
      </c>
      <c r="AJ414">
        <f t="shared" si="66"/>
        <v>-43.341979020535931</v>
      </c>
      <c r="AK414">
        <v>410</v>
      </c>
    </row>
    <row r="415" spans="1:37" x14ac:dyDescent="0.15">
      <c r="A415">
        <v>411</v>
      </c>
      <c r="B415">
        <f>ROUND(VLOOKUP(X415,角色属性总表!AG:AI,2,FALSE)/角色属性总表!$C$34,0)</f>
        <v>44</v>
      </c>
      <c r="C415">
        <f>ROUND(VLOOKUP(X415,角色属性总表!Y:AE,3,FALSE)/J415,0)</f>
        <v>8</v>
      </c>
      <c r="D415">
        <f>ROUND(VLOOKUP(X415,角色属性总表!AG:AI,3,FALSE)/角色属性总表!$C$35,0)</f>
        <v>46</v>
      </c>
      <c r="E415">
        <f t="shared" si="60"/>
        <v>145</v>
      </c>
      <c r="F415">
        <f t="shared" si="61"/>
        <v>10</v>
      </c>
      <c r="G415">
        <f t="shared" si="62"/>
        <v>11</v>
      </c>
      <c r="H415">
        <v>0</v>
      </c>
      <c r="I415">
        <f t="shared" si="67"/>
        <v>3</v>
      </c>
      <c r="J415">
        <f>VLOOKUP(AA415,角色间职业划分!P:AP,20,FALSE)</f>
        <v>11</v>
      </c>
      <c r="K415">
        <f>IF(X415=500,100,VLOOKUP(AA415,角色间职业划分!P:AP,22,FALSE))</f>
        <v>120</v>
      </c>
      <c r="L415">
        <f>IF(X415=500,K415,VLOOKUP(AA415,角色间职业划分!P:AP,23,FALSE))</f>
        <v>60</v>
      </c>
      <c r="M415">
        <f>VLOOKUP(AA415,角色间职业划分!P:AP,24,FALSE)</f>
        <v>0</v>
      </c>
      <c r="N415">
        <f>VLOOKUP(AA415,角色间职业划分!P:AP,14)*100</f>
        <v>95</v>
      </c>
      <c r="O415">
        <f>VLOOKUP(AA415,角色间职业划分!P:Z,9,FALSE)</f>
        <v>0</v>
      </c>
      <c r="P415">
        <f>VLOOKUP(AA415,角色间职业划分!P:AP,10,FALSE)</f>
        <v>0</v>
      </c>
      <c r="Q415">
        <f>VLOOKUP(AA415,角色间职业划分!P:AP,15,FALSE)</f>
        <v>0</v>
      </c>
      <c r="R415">
        <f>VLOOKUP(AA415,角色间职业划分!P:AP,16,FALSE)</f>
        <v>0</v>
      </c>
      <c r="S415">
        <f>VLOOKUP(AA415,角色间职业划分!P:AP,17,FALSE)</f>
        <v>0</v>
      </c>
      <c r="T415">
        <f>VLOOKUP(AA415,角色间职业划分!P:AP,18,FALSE)</f>
        <v>0</v>
      </c>
      <c r="U415">
        <f>VLOOKUP(AA415,角色间职业划分!P:AP,27,FALSE)</f>
        <v>0</v>
      </c>
      <c r="V415">
        <f t="shared" si="63"/>
        <v>6</v>
      </c>
      <c r="W415">
        <f>VLOOKUP(AA415,角色间职业划分!P:Q,2,FALSE)</f>
        <v>22</v>
      </c>
      <c r="X415">
        <f t="shared" si="68"/>
        <v>7</v>
      </c>
      <c r="Y415">
        <f>INT(VLOOKUP(X415,角色属性总表!AG:AH,2,FALSE)*角色属性总表!$C$38)</f>
        <v>306</v>
      </c>
      <c r="AA415">
        <f t="shared" si="69"/>
        <v>5</v>
      </c>
      <c r="AB415">
        <f>VLOOKUP(X415,角色属性总表!AG:AI,2,FALSE)*VLOOKUP(角色等级属性!AA415,角色间职业划分!P:AG,13,FALSE)/角色间职业划分!$AB$9</f>
        <v>484.73327788998455</v>
      </c>
      <c r="AC415">
        <f>VLOOKUP(X415,角色属性总表!AG:AI,3,FALSE)*VLOOKUP(AA415,角色间职业划分!P:AG,8,FALSE)/角色间职业划分!$W$9</f>
        <v>481.98399999999992</v>
      </c>
      <c r="AD415">
        <f>VLOOKUP(AA415,角色间职业划分!P:AP,26,FALSE)</f>
        <v>0.3</v>
      </c>
      <c r="AE415">
        <f>VLOOKUP(X415,角色属性总表!I:Q,3,FALSE)</f>
        <v>137.08799999999999</v>
      </c>
      <c r="AF415">
        <f>VLOOKUP(AA415,角色间职业划分!P:AP,11,FALSE)</f>
        <v>0.36</v>
      </c>
      <c r="AG415">
        <f t="shared" si="64"/>
        <v>108.63177977079756</v>
      </c>
      <c r="AH415">
        <f t="shared" si="65"/>
        <v>138</v>
      </c>
      <c r="AJ415">
        <f t="shared" si="66"/>
        <v>-29.368220229202436</v>
      </c>
      <c r="AK415">
        <v>411</v>
      </c>
    </row>
    <row r="416" spans="1:37" x14ac:dyDescent="0.15">
      <c r="A416">
        <v>412</v>
      </c>
      <c r="B416">
        <f>ROUND(VLOOKUP(X416,角色属性总表!AG:AI,2,FALSE)/角色属性总表!$C$34,0)</f>
        <v>46</v>
      </c>
      <c r="C416">
        <f>ROUND(VLOOKUP(X416,角色属性总表!Y:AE,3,FALSE)/J416,0)</f>
        <v>8</v>
      </c>
      <c r="D416">
        <f>ROUND(VLOOKUP(X416,角色属性总表!AG:AI,3,FALSE)/角色属性总表!$C$35,0)</f>
        <v>48</v>
      </c>
      <c r="E416">
        <f t="shared" si="60"/>
        <v>153</v>
      </c>
      <c r="F416">
        <f t="shared" si="61"/>
        <v>11</v>
      </c>
      <c r="G416">
        <f t="shared" si="62"/>
        <v>11</v>
      </c>
      <c r="H416">
        <v>0</v>
      </c>
      <c r="I416">
        <f t="shared" si="67"/>
        <v>3</v>
      </c>
      <c r="J416">
        <f>VLOOKUP(AA416,角色间职业划分!P:AP,20,FALSE)</f>
        <v>11</v>
      </c>
      <c r="K416">
        <f>IF(X416=500,100,VLOOKUP(AA416,角色间职业划分!P:AP,22,FALSE))</f>
        <v>120</v>
      </c>
      <c r="L416">
        <f>IF(X416=500,K416,VLOOKUP(AA416,角色间职业划分!P:AP,23,FALSE))</f>
        <v>60</v>
      </c>
      <c r="M416">
        <f>VLOOKUP(AA416,角色间职业划分!P:AP,24,FALSE)</f>
        <v>0</v>
      </c>
      <c r="N416">
        <f>VLOOKUP(AA416,角色间职业划分!P:AP,14)*100</f>
        <v>95</v>
      </c>
      <c r="O416">
        <f>VLOOKUP(AA416,角色间职业划分!P:Z,9,FALSE)</f>
        <v>0</v>
      </c>
      <c r="P416">
        <f>VLOOKUP(AA416,角色间职业划分!P:AP,10,FALSE)</f>
        <v>0</v>
      </c>
      <c r="Q416">
        <f>VLOOKUP(AA416,角色间职业划分!P:AP,15,FALSE)</f>
        <v>0</v>
      </c>
      <c r="R416">
        <f>VLOOKUP(AA416,角色间职业划分!P:AP,16,FALSE)</f>
        <v>0</v>
      </c>
      <c r="S416">
        <f>VLOOKUP(AA416,角色间职业划分!P:AP,17,FALSE)</f>
        <v>0</v>
      </c>
      <c r="T416">
        <f>VLOOKUP(AA416,角色间职业划分!P:AP,18,FALSE)</f>
        <v>0</v>
      </c>
      <c r="U416">
        <f>VLOOKUP(AA416,角色间职业划分!P:AP,27,FALSE)</f>
        <v>0</v>
      </c>
      <c r="V416">
        <f t="shared" si="63"/>
        <v>6</v>
      </c>
      <c r="W416">
        <f>VLOOKUP(AA416,角色间职业划分!P:Q,2,FALSE)</f>
        <v>22</v>
      </c>
      <c r="X416">
        <f t="shared" si="68"/>
        <v>8</v>
      </c>
      <c r="Y416">
        <f>INT(VLOOKUP(X416,角色属性总表!AG:AH,2,FALSE)*角色属性总表!$C$38)</f>
        <v>324</v>
      </c>
      <c r="AA416">
        <f t="shared" si="69"/>
        <v>5</v>
      </c>
      <c r="AB416">
        <f>VLOOKUP(X416,角色属性总表!AG:AI,2,FALSE)*VLOOKUP(角色等级属性!AA416,角色间职业划分!P:AG,13,FALSE)/角色间职业划分!$AB$9</f>
        <v>513.24700011880725</v>
      </c>
      <c r="AC416">
        <f>VLOOKUP(X416,角色属性总表!AG:AI,3,FALSE)*VLOOKUP(AA416,角色间职业划分!P:AG,8,FALSE)/角色间职业划分!$W$9</f>
        <v>510.33600000000001</v>
      </c>
      <c r="AD416">
        <f>VLOOKUP(AA416,角色间职业划分!P:AP,26,FALSE)</f>
        <v>0.3</v>
      </c>
      <c r="AE416">
        <f>VLOOKUP(X416,角色属性总表!I:Q,3,FALSE)</f>
        <v>145.15200000000002</v>
      </c>
      <c r="AF416">
        <f>VLOOKUP(AA416,角色间职业划分!P:AP,11,FALSE)</f>
        <v>0.36</v>
      </c>
      <c r="AG416">
        <f t="shared" si="64"/>
        <v>133.51737690273509</v>
      </c>
      <c r="AH416">
        <f t="shared" si="65"/>
        <v>144</v>
      </c>
      <c r="AJ416">
        <f t="shared" si="66"/>
        <v>-10.482623097264906</v>
      </c>
      <c r="AK416">
        <v>412</v>
      </c>
    </row>
    <row r="417" spans="1:37" x14ac:dyDescent="0.15">
      <c r="A417">
        <v>413</v>
      </c>
      <c r="B417">
        <f>ROUND(VLOOKUP(X417,角色属性总表!AG:AI,2,FALSE)/角色属性总表!$C$34,0)</f>
        <v>49</v>
      </c>
      <c r="C417">
        <f>ROUND(VLOOKUP(X417,角色属性总表!Y:AE,3,FALSE)/J417,0)</f>
        <v>9</v>
      </c>
      <c r="D417">
        <f>ROUND(VLOOKUP(X417,角色属性总表!AG:AI,3,FALSE)/角色属性总表!$C$35,0)</f>
        <v>51</v>
      </c>
      <c r="E417">
        <f t="shared" si="60"/>
        <v>162</v>
      </c>
      <c r="F417">
        <f t="shared" si="61"/>
        <v>11</v>
      </c>
      <c r="G417">
        <f t="shared" si="62"/>
        <v>11</v>
      </c>
      <c r="H417">
        <v>0</v>
      </c>
      <c r="I417">
        <f t="shared" si="67"/>
        <v>3</v>
      </c>
      <c r="J417">
        <f>VLOOKUP(AA417,角色间职业划分!P:AP,20,FALSE)</f>
        <v>11</v>
      </c>
      <c r="K417">
        <f>IF(X417=500,100,VLOOKUP(AA417,角色间职业划分!P:AP,22,FALSE))</f>
        <v>120</v>
      </c>
      <c r="L417">
        <f>IF(X417=500,K417,VLOOKUP(AA417,角色间职业划分!P:AP,23,FALSE))</f>
        <v>60</v>
      </c>
      <c r="M417">
        <f>VLOOKUP(AA417,角色间职业划分!P:AP,24,FALSE)</f>
        <v>0</v>
      </c>
      <c r="N417">
        <f>VLOOKUP(AA417,角色间职业划分!P:AP,14)*100</f>
        <v>95</v>
      </c>
      <c r="O417">
        <f>VLOOKUP(AA417,角色间职业划分!P:Z,9,FALSE)</f>
        <v>0</v>
      </c>
      <c r="P417">
        <f>VLOOKUP(AA417,角色间职业划分!P:AP,10,FALSE)</f>
        <v>0</v>
      </c>
      <c r="Q417">
        <f>VLOOKUP(AA417,角色间职业划分!P:AP,15,FALSE)</f>
        <v>0</v>
      </c>
      <c r="R417">
        <f>VLOOKUP(AA417,角色间职业划分!P:AP,16,FALSE)</f>
        <v>0</v>
      </c>
      <c r="S417">
        <f>VLOOKUP(AA417,角色间职业划分!P:AP,17,FALSE)</f>
        <v>0</v>
      </c>
      <c r="T417">
        <f>VLOOKUP(AA417,角色间职业划分!P:AP,18,FALSE)</f>
        <v>0</v>
      </c>
      <c r="U417">
        <f>VLOOKUP(AA417,角色间职业划分!P:AP,27,FALSE)</f>
        <v>0</v>
      </c>
      <c r="V417">
        <f t="shared" si="63"/>
        <v>6</v>
      </c>
      <c r="W417">
        <f>VLOOKUP(AA417,角色间职业划分!P:Q,2,FALSE)</f>
        <v>22</v>
      </c>
      <c r="X417">
        <f t="shared" si="68"/>
        <v>9</v>
      </c>
      <c r="Y417">
        <f>INT(VLOOKUP(X417,角色属性总表!AG:AH,2,FALSE)*角色属性总表!$C$38)</f>
        <v>342</v>
      </c>
      <c r="AA417">
        <f t="shared" si="69"/>
        <v>5</v>
      </c>
      <c r="AB417">
        <f>VLOOKUP(X417,角色属性总表!AG:AI,2,FALSE)*VLOOKUP(角色等级属性!AA417,角色间职业划分!P:AG,13,FALSE)/角色间职业划分!$AB$9</f>
        <v>541.76072234762978</v>
      </c>
      <c r="AC417">
        <f>VLOOKUP(X417,角色属性总表!AG:AI,3,FALSE)*VLOOKUP(AA417,角色间职业划分!P:AG,8,FALSE)/角色间职业划分!$W$9</f>
        <v>538.68799999999987</v>
      </c>
      <c r="AD417">
        <f>VLOOKUP(AA417,角色间职业划分!P:AP,26,FALSE)</f>
        <v>0.3</v>
      </c>
      <c r="AE417">
        <f>VLOOKUP(X417,角色属性总表!I:Q,3,FALSE)</f>
        <v>153.21599999999998</v>
      </c>
      <c r="AF417">
        <f>VLOOKUP(AA417,角色间职业划分!P:AP,11,FALSE)</f>
        <v>0.36</v>
      </c>
      <c r="AG417">
        <f t="shared" si="64"/>
        <v>160.21978021978018</v>
      </c>
      <c r="AH417">
        <f t="shared" si="65"/>
        <v>153</v>
      </c>
      <c r="AJ417">
        <f t="shared" si="66"/>
        <v>7.2197802197801764</v>
      </c>
      <c r="AK417">
        <v>413</v>
      </c>
    </row>
    <row r="418" spans="1:37" x14ac:dyDescent="0.15">
      <c r="A418">
        <v>414</v>
      </c>
      <c r="B418">
        <f>ROUND(VLOOKUP(X418,角色属性总表!AG:AI,2,FALSE)/角色属性总表!$C$34,0)</f>
        <v>51</v>
      </c>
      <c r="C418">
        <f>ROUND(VLOOKUP(X418,角色属性总表!Y:AE,3,FALSE)/J418,0)</f>
        <v>9</v>
      </c>
      <c r="D418">
        <f>ROUND(VLOOKUP(X418,角色属性总表!AG:AI,3,FALSE)/角色属性总表!$C$35,0)</f>
        <v>54</v>
      </c>
      <c r="E418">
        <f t="shared" si="60"/>
        <v>171</v>
      </c>
      <c r="F418">
        <f t="shared" si="61"/>
        <v>11</v>
      </c>
      <c r="G418">
        <f t="shared" si="62"/>
        <v>11</v>
      </c>
      <c r="H418">
        <v>0</v>
      </c>
      <c r="I418">
        <f t="shared" si="67"/>
        <v>3</v>
      </c>
      <c r="J418">
        <f>VLOOKUP(AA418,角色间职业划分!P:AP,20,FALSE)</f>
        <v>11</v>
      </c>
      <c r="K418">
        <f>IF(X418=500,100,VLOOKUP(AA418,角色间职业划分!P:AP,22,FALSE))</f>
        <v>120</v>
      </c>
      <c r="L418">
        <f>IF(X418=500,K418,VLOOKUP(AA418,角色间职业划分!P:AP,23,FALSE))</f>
        <v>60</v>
      </c>
      <c r="M418">
        <f>VLOOKUP(AA418,角色间职业划分!P:AP,24,FALSE)</f>
        <v>0</v>
      </c>
      <c r="N418">
        <f>VLOOKUP(AA418,角色间职业划分!P:AP,14)*100</f>
        <v>95</v>
      </c>
      <c r="O418">
        <f>VLOOKUP(AA418,角色间职业划分!P:Z,9,FALSE)</f>
        <v>0</v>
      </c>
      <c r="P418">
        <f>VLOOKUP(AA418,角色间职业划分!P:AP,10,FALSE)</f>
        <v>0</v>
      </c>
      <c r="Q418">
        <f>VLOOKUP(AA418,角色间职业划分!P:AP,15,FALSE)</f>
        <v>0</v>
      </c>
      <c r="R418">
        <f>VLOOKUP(AA418,角色间职业划分!P:AP,16,FALSE)</f>
        <v>0</v>
      </c>
      <c r="S418">
        <f>VLOOKUP(AA418,角色间职业划分!P:AP,17,FALSE)</f>
        <v>0</v>
      </c>
      <c r="T418">
        <f>VLOOKUP(AA418,角色间职业划分!P:AP,18,FALSE)</f>
        <v>0</v>
      </c>
      <c r="U418">
        <f>VLOOKUP(AA418,角色间职业划分!P:AP,27,FALSE)</f>
        <v>0</v>
      </c>
      <c r="V418">
        <f t="shared" si="63"/>
        <v>6</v>
      </c>
      <c r="W418">
        <f>VLOOKUP(AA418,角色间职业划分!P:Q,2,FALSE)</f>
        <v>22</v>
      </c>
      <c r="X418">
        <f t="shared" si="68"/>
        <v>10</v>
      </c>
      <c r="Y418">
        <f>INT(VLOOKUP(X418,角色属性总表!AG:AH,2,FALSE)*角色属性总表!$C$38)</f>
        <v>360</v>
      </c>
      <c r="AA418">
        <f t="shared" si="69"/>
        <v>5</v>
      </c>
      <c r="AB418">
        <f>VLOOKUP(X418,角色属性总表!AG:AI,2,FALSE)*VLOOKUP(角色等级属性!AA418,角色间职业划分!P:AG,13,FALSE)/角色间职业划分!$AB$9</f>
        <v>570.27444457645242</v>
      </c>
      <c r="AC418">
        <f>VLOOKUP(X418,角色属性总表!AG:AI,3,FALSE)*VLOOKUP(AA418,角色间职业划分!P:AG,8,FALSE)/角色间职业划分!$W$9</f>
        <v>567.04</v>
      </c>
      <c r="AD418">
        <f>VLOOKUP(AA418,角色间职业划分!P:AP,26,FALSE)</f>
        <v>0.3</v>
      </c>
      <c r="AE418">
        <f>VLOOKUP(X418,角色属性总表!I:Q,3,FALSE)</f>
        <v>161.28</v>
      </c>
      <c r="AF418">
        <f>VLOOKUP(AA418,角色间职业划分!P:AP,11,FALSE)</f>
        <v>0.36</v>
      </c>
      <c r="AG418">
        <f t="shared" si="64"/>
        <v>188.66094212824672</v>
      </c>
      <c r="AH418">
        <f t="shared" si="65"/>
        <v>162</v>
      </c>
      <c r="AJ418">
        <f t="shared" si="66"/>
        <v>26.660942128246717</v>
      </c>
      <c r="AK418">
        <v>414</v>
      </c>
    </row>
    <row r="419" spans="1:37" x14ac:dyDescent="0.15">
      <c r="A419">
        <v>415</v>
      </c>
      <c r="B419">
        <f>ROUND(VLOOKUP(X419,角色属性总表!AG:AI,2,FALSE)/角色属性总表!$C$34,0)</f>
        <v>54</v>
      </c>
      <c r="C419">
        <f>ROUND(VLOOKUP(X419,角色属性总表!Y:AE,3,FALSE)/J419,0)</f>
        <v>10</v>
      </c>
      <c r="D419">
        <f>ROUND(VLOOKUP(X419,角色属性总表!AG:AI,3,FALSE)/角色属性总表!$C$35,0)</f>
        <v>56</v>
      </c>
      <c r="E419">
        <f t="shared" si="60"/>
        <v>179</v>
      </c>
      <c r="F419">
        <f t="shared" si="61"/>
        <v>11</v>
      </c>
      <c r="G419">
        <f t="shared" si="62"/>
        <v>11</v>
      </c>
      <c r="H419">
        <v>0</v>
      </c>
      <c r="I419">
        <f t="shared" si="67"/>
        <v>3</v>
      </c>
      <c r="J419">
        <f>VLOOKUP(AA419,角色间职业划分!P:AP,20,FALSE)</f>
        <v>11</v>
      </c>
      <c r="K419">
        <f>IF(X419=500,100,VLOOKUP(AA419,角色间职业划分!P:AP,22,FALSE))</f>
        <v>120</v>
      </c>
      <c r="L419">
        <f>IF(X419=500,K419,VLOOKUP(AA419,角色间职业划分!P:AP,23,FALSE))</f>
        <v>60</v>
      </c>
      <c r="M419">
        <f>VLOOKUP(AA419,角色间职业划分!P:AP,24,FALSE)</f>
        <v>0</v>
      </c>
      <c r="N419">
        <f>VLOOKUP(AA419,角色间职业划分!P:AP,14)*100</f>
        <v>95</v>
      </c>
      <c r="O419">
        <f>VLOOKUP(AA419,角色间职业划分!P:Z,9,FALSE)</f>
        <v>0</v>
      </c>
      <c r="P419">
        <f>VLOOKUP(AA419,角色间职业划分!P:AP,10,FALSE)</f>
        <v>0</v>
      </c>
      <c r="Q419">
        <f>VLOOKUP(AA419,角色间职业划分!P:AP,15,FALSE)</f>
        <v>0</v>
      </c>
      <c r="R419">
        <f>VLOOKUP(AA419,角色间职业划分!P:AP,16,FALSE)</f>
        <v>0</v>
      </c>
      <c r="S419">
        <f>VLOOKUP(AA419,角色间职业划分!P:AP,17,FALSE)</f>
        <v>0</v>
      </c>
      <c r="T419">
        <f>VLOOKUP(AA419,角色间职业划分!P:AP,18,FALSE)</f>
        <v>0</v>
      </c>
      <c r="U419">
        <f>VLOOKUP(AA419,角色间职业划分!P:AP,27,FALSE)</f>
        <v>0</v>
      </c>
      <c r="V419">
        <f t="shared" si="63"/>
        <v>6</v>
      </c>
      <c r="W419">
        <f>VLOOKUP(AA419,角色间职业划分!P:Q,2,FALSE)</f>
        <v>22</v>
      </c>
      <c r="X419">
        <f t="shared" si="68"/>
        <v>11</v>
      </c>
      <c r="Y419">
        <f>INT(VLOOKUP(X419,角色属性总表!AG:AH,2,FALSE)*角色属性总表!$C$38)</f>
        <v>378</v>
      </c>
      <c r="AA419">
        <f t="shared" si="69"/>
        <v>5</v>
      </c>
      <c r="AB419">
        <f>VLOOKUP(X419,角色属性总表!AG:AI,2,FALSE)*VLOOKUP(角色等级属性!AA419,角色间职业划分!P:AG,13,FALSE)/角色间职业划分!$AB$9</f>
        <v>598.78816680527495</v>
      </c>
      <c r="AC419">
        <f>VLOOKUP(X419,角色属性总表!AG:AI,3,FALSE)*VLOOKUP(AA419,角色间职业划分!P:AG,8,FALSE)/角色间职业划分!$W$9</f>
        <v>595.39200000000005</v>
      </c>
      <c r="AD419">
        <f>VLOOKUP(AA419,角色间职业划分!P:AP,26,FALSE)</f>
        <v>0.3</v>
      </c>
      <c r="AE419">
        <f>VLOOKUP(X419,角色属性总表!I:Q,3,FALSE)</f>
        <v>169.34399999999999</v>
      </c>
      <c r="AF419">
        <f>VLOOKUP(AA419,角色间职业划分!P:AP,11,FALSE)</f>
        <v>0.36</v>
      </c>
      <c r="AG419">
        <f t="shared" si="64"/>
        <v>218.77538889719293</v>
      </c>
      <c r="AH419">
        <f t="shared" si="65"/>
        <v>168</v>
      </c>
      <c r="AJ419">
        <f t="shared" si="66"/>
        <v>50.775388897192926</v>
      </c>
      <c r="AK419">
        <v>415</v>
      </c>
    </row>
    <row r="420" spans="1:37" x14ac:dyDescent="0.15">
      <c r="A420">
        <v>416</v>
      </c>
      <c r="B420">
        <f>ROUND(VLOOKUP(X420,角色属性总表!AG:AI,2,FALSE)/角色属性总表!$C$34,0)</f>
        <v>57</v>
      </c>
      <c r="C420">
        <f>ROUND(VLOOKUP(X420,角色属性总表!Y:AE,3,FALSE)/J420,0)</f>
        <v>11</v>
      </c>
      <c r="D420">
        <f>ROUND(VLOOKUP(X420,角色属性总表!AG:AI,3,FALSE)/角色属性总表!$C$35,0)</f>
        <v>59</v>
      </c>
      <c r="E420">
        <f t="shared" si="60"/>
        <v>188</v>
      </c>
      <c r="F420">
        <f t="shared" si="61"/>
        <v>11</v>
      </c>
      <c r="G420">
        <f t="shared" si="62"/>
        <v>11</v>
      </c>
      <c r="H420">
        <v>0</v>
      </c>
      <c r="I420">
        <f t="shared" si="67"/>
        <v>3</v>
      </c>
      <c r="J420">
        <f>VLOOKUP(AA420,角色间职业划分!P:AP,20,FALSE)</f>
        <v>11</v>
      </c>
      <c r="K420">
        <f>IF(X420=500,100,VLOOKUP(AA420,角色间职业划分!P:AP,22,FALSE))</f>
        <v>120</v>
      </c>
      <c r="L420">
        <f>IF(X420=500,K420,VLOOKUP(AA420,角色间职业划分!P:AP,23,FALSE))</f>
        <v>60</v>
      </c>
      <c r="M420">
        <f>VLOOKUP(AA420,角色间职业划分!P:AP,24,FALSE)</f>
        <v>0</v>
      </c>
      <c r="N420">
        <f>VLOOKUP(AA420,角色间职业划分!P:AP,14)*100</f>
        <v>95</v>
      </c>
      <c r="O420">
        <f>VLOOKUP(AA420,角色间职业划分!P:Z,9,FALSE)</f>
        <v>0</v>
      </c>
      <c r="P420">
        <f>VLOOKUP(AA420,角色间职业划分!P:AP,10,FALSE)</f>
        <v>0</v>
      </c>
      <c r="Q420">
        <f>VLOOKUP(AA420,角色间职业划分!P:AP,15,FALSE)</f>
        <v>0</v>
      </c>
      <c r="R420">
        <f>VLOOKUP(AA420,角色间职业划分!P:AP,16,FALSE)</f>
        <v>0</v>
      </c>
      <c r="S420">
        <f>VLOOKUP(AA420,角色间职业划分!P:AP,17,FALSE)</f>
        <v>0</v>
      </c>
      <c r="T420">
        <f>VLOOKUP(AA420,角色间职业划分!P:AP,18,FALSE)</f>
        <v>0</v>
      </c>
      <c r="U420">
        <f>VLOOKUP(AA420,角色间职业划分!P:AP,27,FALSE)</f>
        <v>0</v>
      </c>
      <c r="V420">
        <f t="shared" si="63"/>
        <v>6</v>
      </c>
      <c r="W420">
        <f>VLOOKUP(AA420,角色间职业划分!P:Q,2,FALSE)</f>
        <v>22</v>
      </c>
      <c r="X420">
        <f t="shared" si="68"/>
        <v>12</v>
      </c>
      <c r="Y420">
        <f>INT(VLOOKUP(X420,角色属性总表!AG:AH,2,FALSE)*角色属性总表!$C$38)</f>
        <v>396</v>
      </c>
      <c r="AA420">
        <f t="shared" si="69"/>
        <v>5</v>
      </c>
      <c r="AB420">
        <f>VLOOKUP(X420,角色属性总表!AG:AI,2,FALSE)*VLOOKUP(角色等级属性!AA420,角色间职业划分!P:AG,13,FALSE)/角色间职业划分!$AB$9</f>
        <v>627.30188903409771</v>
      </c>
      <c r="AC420">
        <f>VLOOKUP(X420,角色属性总表!AG:AI,3,FALSE)*VLOOKUP(AA420,角色间职业划分!P:AG,8,FALSE)/角色间职业划分!$W$9</f>
        <v>623.74400000000003</v>
      </c>
      <c r="AD420">
        <f>VLOOKUP(AA420,角色间职业划分!P:AP,26,FALSE)</f>
        <v>0.3</v>
      </c>
      <c r="AE420">
        <f>VLOOKUP(X420,角色属性总表!I:Q,3,FALSE)</f>
        <v>177.40800000000002</v>
      </c>
      <c r="AF420">
        <f>VLOOKUP(AA420,角色间职业划分!P:AP,11,FALSE)</f>
        <v>0.36</v>
      </c>
      <c r="AG420">
        <f t="shared" si="64"/>
        <v>250.50726310243272</v>
      </c>
      <c r="AH420">
        <f t="shared" si="65"/>
        <v>177</v>
      </c>
      <c r="AJ420">
        <f t="shared" si="66"/>
        <v>73.507263102432717</v>
      </c>
      <c r="AK420">
        <v>416</v>
      </c>
    </row>
    <row r="421" spans="1:37" x14ac:dyDescent="0.15">
      <c r="A421">
        <v>417</v>
      </c>
      <c r="B421">
        <f>ROUND(VLOOKUP(X421,角色属性总表!AG:AI,2,FALSE)/角色属性总表!$C$34,0)</f>
        <v>59</v>
      </c>
      <c r="C421">
        <f>ROUND(VLOOKUP(X421,角色属性总表!Y:AE,3,FALSE)/J421,0)</f>
        <v>12</v>
      </c>
      <c r="D421">
        <f>ROUND(VLOOKUP(X421,角色属性总表!AG:AI,3,FALSE)/角色属性总表!$C$35,0)</f>
        <v>62</v>
      </c>
      <c r="E421">
        <f t="shared" si="60"/>
        <v>196</v>
      </c>
      <c r="F421">
        <f t="shared" si="61"/>
        <v>11</v>
      </c>
      <c r="G421">
        <f t="shared" si="62"/>
        <v>11</v>
      </c>
      <c r="H421">
        <v>0</v>
      </c>
      <c r="I421">
        <f t="shared" si="67"/>
        <v>3</v>
      </c>
      <c r="J421">
        <f>VLOOKUP(AA421,角色间职业划分!P:AP,20,FALSE)</f>
        <v>11</v>
      </c>
      <c r="K421">
        <f>IF(X421=500,100,VLOOKUP(AA421,角色间职业划分!P:AP,22,FALSE))</f>
        <v>120</v>
      </c>
      <c r="L421">
        <f>IF(X421=500,K421,VLOOKUP(AA421,角色间职业划分!P:AP,23,FALSE))</f>
        <v>60</v>
      </c>
      <c r="M421">
        <f>VLOOKUP(AA421,角色间职业划分!P:AP,24,FALSE)</f>
        <v>0</v>
      </c>
      <c r="N421">
        <f>VLOOKUP(AA421,角色间职业划分!P:AP,14)*100</f>
        <v>95</v>
      </c>
      <c r="O421">
        <f>VLOOKUP(AA421,角色间职业划分!P:Z,9,FALSE)</f>
        <v>0</v>
      </c>
      <c r="P421">
        <f>VLOOKUP(AA421,角色间职业划分!P:AP,10,FALSE)</f>
        <v>0</v>
      </c>
      <c r="Q421">
        <f>VLOOKUP(AA421,角色间职业划分!P:AP,15,FALSE)</f>
        <v>0</v>
      </c>
      <c r="R421">
        <f>VLOOKUP(AA421,角色间职业划分!P:AP,16,FALSE)</f>
        <v>0</v>
      </c>
      <c r="S421">
        <f>VLOOKUP(AA421,角色间职业划分!P:AP,17,FALSE)</f>
        <v>0</v>
      </c>
      <c r="T421">
        <f>VLOOKUP(AA421,角色间职业划分!P:AP,18,FALSE)</f>
        <v>0</v>
      </c>
      <c r="U421">
        <f>VLOOKUP(AA421,角色间职业划分!P:AP,27,FALSE)</f>
        <v>0</v>
      </c>
      <c r="V421">
        <f t="shared" si="63"/>
        <v>6</v>
      </c>
      <c r="W421">
        <f>VLOOKUP(AA421,角色间职业划分!P:Q,2,FALSE)</f>
        <v>22</v>
      </c>
      <c r="X421">
        <f t="shared" si="68"/>
        <v>13</v>
      </c>
      <c r="Y421">
        <f>INT(VLOOKUP(X421,角色属性总表!AG:AH,2,FALSE)*角色属性总表!$C$38)</f>
        <v>414</v>
      </c>
      <c r="AA421">
        <f t="shared" si="69"/>
        <v>5</v>
      </c>
      <c r="AB421">
        <f>VLOOKUP(X421,角色属性总表!AG:AI,2,FALSE)*VLOOKUP(角色等级属性!AA421,角色间职业划分!P:AG,13,FALSE)/角色间职业划分!$AB$9</f>
        <v>655.81561126292024</v>
      </c>
      <c r="AC421">
        <f>VLOOKUP(X421,角色属性总表!AG:AI,3,FALSE)*VLOOKUP(AA421,角色间职业划分!P:AG,8,FALSE)/角色间职业划分!$W$9</f>
        <v>652.09599999999989</v>
      </c>
      <c r="AD421">
        <f>VLOOKUP(AA421,角色间职业划分!P:AP,26,FALSE)</f>
        <v>0.3</v>
      </c>
      <c r="AE421">
        <f>VLOOKUP(X421,角色属性总表!I:Q,3,FALSE)</f>
        <v>185.47199999999998</v>
      </c>
      <c r="AF421">
        <f>VLOOKUP(AA421,角色间职业划分!P:AP,11,FALSE)</f>
        <v>0.36</v>
      </c>
      <c r="AG421">
        <f t="shared" si="64"/>
        <v>283.80825613434388</v>
      </c>
      <c r="AH421">
        <f t="shared" si="65"/>
        <v>186</v>
      </c>
      <c r="AJ421">
        <f t="shared" si="66"/>
        <v>97.808256134343878</v>
      </c>
      <c r="AK421">
        <v>417</v>
      </c>
    </row>
    <row r="422" spans="1:37" x14ac:dyDescent="0.15">
      <c r="A422">
        <v>418</v>
      </c>
      <c r="B422">
        <f>ROUND(VLOOKUP(X422,角色属性总表!AG:AI,2,FALSE)/角色属性总表!$C$34,0)</f>
        <v>62</v>
      </c>
      <c r="C422">
        <f>ROUND(VLOOKUP(X422,角色属性总表!Y:AE,3,FALSE)/J422,0)</f>
        <v>12</v>
      </c>
      <c r="D422">
        <f>ROUND(VLOOKUP(X422,角色属性总表!AG:AI,3,FALSE)/角色属性总表!$C$35,0)</f>
        <v>65</v>
      </c>
      <c r="E422">
        <f t="shared" si="60"/>
        <v>205</v>
      </c>
      <c r="F422">
        <f t="shared" si="61"/>
        <v>10</v>
      </c>
      <c r="G422">
        <f t="shared" si="62"/>
        <v>11</v>
      </c>
      <c r="H422">
        <v>0</v>
      </c>
      <c r="I422">
        <f t="shared" si="67"/>
        <v>3</v>
      </c>
      <c r="J422">
        <f>VLOOKUP(AA422,角色间职业划分!P:AP,20,FALSE)</f>
        <v>11</v>
      </c>
      <c r="K422">
        <f>IF(X422=500,100,VLOOKUP(AA422,角色间职业划分!P:AP,22,FALSE))</f>
        <v>120</v>
      </c>
      <c r="L422">
        <f>IF(X422=500,K422,VLOOKUP(AA422,角色间职业划分!P:AP,23,FALSE))</f>
        <v>60</v>
      </c>
      <c r="M422">
        <f>VLOOKUP(AA422,角色间职业划分!P:AP,24,FALSE)</f>
        <v>0</v>
      </c>
      <c r="N422">
        <f>VLOOKUP(AA422,角色间职业划分!P:AP,14)*100</f>
        <v>95</v>
      </c>
      <c r="O422">
        <f>VLOOKUP(AA422,角色间职业划分!P:Z,9,FALSE)</f>
        <v>0</v>
      </c>
      <c r="P422">
        <f>VLOOKUP(AA422,角色间职业划分!P:AP,10,FALSE)</f>
        <v>0</v>
      </c>
      <c r="Q422">
        <f>VLOOKUP(AA422,角色间职业划分!P:AP,15,FALSE)</f>
        <v>0</v>
      </c>
      <c r="R422">
        <f>VLOOKUP(AA422,角色间职业划分!P:AP,16,FALSE)</f>
        <v>0</v>
      </c>
      <c r="S422">
        <f>VLOOKUP(AA422,角色间职业划分!P:AP,17,FALSE)</f>
        <v>0</v>
      </c>
      <c r="T422">
        <f>VLOOKUP(AA422,角色间职业划分!P:AP,18,FALSE)</f>
        <v>0</v>
      </c>
      <c r="U422">
        <f>VLOOKUP(AA422,角色间职业划分!P:AP,27,FALSE)</f>
        <v>0</v>
      </c>
      <c r="V422">
        <f t="shared" si="63"/>
        <v>6</v>
      </c>
      <c r="W422">
        <f>VLOOKUP(AA422,角色间职业划分!P:Q,2,FALSE)</f>
        <v>22</v>
      </c>
      <c r="X422">
        <f t="shared" si="68"/>
        <v>14</v>
      </c>
      <c r="Y422">
        <f>INT(VLOOKUP(X422,角色属性总表!AG:AH,2,FALSE)*角色属性总表!$C$38)</f>
        <v>432</v>
      </c>
      <c r="AA422">
        <f t="shared" si="69"/>
        <v>5</v>
      </c>
      <c r="AB422">
        <f>VLOOKUP(X422,角色属性总表!AG:AI,2,FALSE)*VLOOKUP(角色等级属性!AA422,角色间职业划分!P:AG,13,FALSE)/角色间职业划分!$AB$9</f>
        <v>684.32933349174289</v>
      </c>
      <c r="AC422">
        <f>VLOOKUP(X422,角色属性总表!AG:AI,3,FALSE)*VLOOKUP(AA422,角色间职业划分!P:AG,8,FALSE)/角色间职业划分!$W$9</f>
        <v>680.44799999999998</v>
      </c>
      <c r="AD422">
        <f>VLOOKUP(AA422,角色间职业划分!P:AP,26,FALSE)</f>
        <v>0.3</v>
      </c>
      <c r="AE422">
        <f>VLOOKUP(X422,角色属性总表!I:Q,3,FALSE)</f>
        <v>193.536</v>
      </c>
      <c r="AF422">
        <f>VLOOKUP(AA422,角色间职业划分!P:AP,11,FALSE)</f>
        <v>0.36</v>
      </c>
      <c r="AG422">
        <f t="shared" si="64"/>
        <v>318.63611346982981</v>
      </c>
      <c r="AH422">
        <f t="shared" si="65"/>
        <v>195</v>
      </c>
      <c r="AJ422">
        <f t="shared" si="66"/>
        <v>123.63611346982981</v>
      </c>
      <c r="AK422">
        <v>418</v>
      </c>
    </row>
    <row r="423" spans="1:37" x14ac:dyDescent="0.15">
      <c r="A423">
        <v>419</v>
      </c>
      <c r="B423">
        <f>ROUND(VLOOKUP(X423,角色属性总表!AG:AI,2,FALSE)/角色属性总表!$C$34,0)</f>
        <v>64</v>
      </c>
      <c r="C423">
        <f>ROUND(VLOOKUP(X423,角色属性总表!Y:AE,3,FALSE)/J423,0)</f>
        <v>13</v>
      </c>
      <c r="D423">
        <f>ROUND(VLOOKUP(X423,角色属性总表!AG:AI,3,FALSE)/角色属性总表!$C$35,0)</f>
        <v>67</v>
      </c>
      <c r="E423">
        <f t="shared" si="60"/>
        <v>213</v>
      </c>
      <c r="F423">
        <f t="shared" si="61"/>
        <v>11</v>
      </c>
      <c r="G423">
        <f t="shared" si="62"/>
        <v>11</v>
      </c>
      <c r="H423">
        <v>0</v>
      </c>
      <c r="I423">
        <f t="shared" si="67"/>
        <v>3</v>
      </c>
      <c r="J423">
        <f>VLOOKUP(AA423,角色间职业划分!P:AP,20,FALSE)</f>
        <v>11</v>
      </c>
      <c r="K423">
        <f>IF(X423=500,100,VLOOKUP(AA423,角色间职业划分!P:AP,22,FALSE))</f>
        <v>120</v>
      </c>
      <c r="L423">
        <f>IF(X423=500,K423,VLOOKUP(AA423,角色间职业划分!P:AP,23,FALSE))</f>
        <v>60</v>
      </c>
      <c r="M423">
        <f>VLOOKUP(AA423,角色间职业划分!P:AP,24,FALSE)</f>
        <v>0</v>
      </c>
      <c r="N423">
        <f>VLOOKUP(AA423,角色间职业划分!P:AP,14)*100</f>
        <v>95</v>
      </c>
      <c r="O423">
        <f>VLOOKUP(AA423,角色间职业划分!P:Z,9,FALSE)</f>
        <v>0</v>
      </c>
      <c r="P423">
        <f>VLOOKUP(AA423,角色间职业划分!P:AP,10,FALSE)</f>
        <v>0</v>
      </c>
      <c r="Q423">
        <f>VLOOKUP(AA423,角色间职业划分!P:AP,15,FALSE)</f>
        <v>0</v>
      </c>
      <c r="R423">
        <f>VLOOKUP(AA423,角色间职业划分!P:AP,16,FALSE)</f>
        <v>0</v>
      </c>
      <c r="S423">
        <f>VLOOKUP(AA423,角色间职业划分!P:AP,17,FALSE)</f>
        <v>0</v>
      </c>
      <c r="T423">
        <f>VLOOKUP(AA423,角色间职业划分!P:AP,18,FALSE)</f>
        <v>0</v>
      </c>
      <c r="U423">
        <f>VLOOKUP(AA423,角色间职业划分!P:AP,27,FALSE)</f>
        <v>0</v>
      </c>
      <c r="V423">
        <f t="shared" si="63"/>
        <v>6</v>
      </c>
      <c r="W423">
        <f>VLOOKUP(AA423,角色间职业划分!P:Q,2,FALSE)</f>
        <v>22</v>
      </c>
      <c r="X423">
        <f t="shared" si="68"/>
        <v>15</v>
      </c>
      <c r="Y423">
        <f>INT(VLOOKUP(X423,角色属性总表!AG:AH,2,FALSE)*角色属性总表!$C$38)</f>
        <v>450</v>
      </c>
      <c r="AA423">
        <f t="shared" si="69"/>
        <v>5</v>
      </c>
      <c r="AB423">
        <f>VLOOKUP(X423,角色属性总表!AG:AI,2,FALSE)*VLOOKUP(角色等级属性!AA423,角色间职业划分!P:AG,13,FALSE)/角色间职业划分!$AB$9</f>
        <v>712.84305572056553</v>
      </c>
      <c r="AC423">
        <f>VLOOKUP(X423,角色属性总表!AG:AI,3,FALSE)*VLOOKUP(AA423,角色间职业划分!P:AG,8,FALSE)/角色间职业划分!$W$9</f>
        <v>708.8</v>
      </c>
      <c r="AD423">
        <f>VLOOKUP(AA423,角色间职业划分!P:AP,26,FALSE)</f>
        <v>0.3</v>
      </c>
      <c r="AE423">
        <f>VLOOKUP(X423,角色属性总表!I:Q,3,FALSE)</f>
        <v>201.60000000000002</v>
      </c>
      <c r="AF423">
        <f>VLOOKUP(AA423,角色间职业划分!P:AP,11,FALSE)</f>
        <v>0.36</v>
      </c>
      <c r="AG423">
        <f t="shared" si="64"/>
        <v>354.95352361155676</v>
      </c>
      <c r="AH423">
        <f t="shared" si="65"/>
        <v>201</v>
      </c>
      <c r="AJ423">
        <f t="shared" si="66"/>
        <v>153.95352361155676</v>
      </c>
      <c r="AK423">
        <v>419</v>
      </c>
    </row>
    <row r="424" spans="1:37" x14ac:dyDescent="0.15">
      <c r="A424">
        <v>420</v>
      </c>
      <c r="B424">
        <f>ROUND(VLOOKUP(X424,角色属性总表!AG:AI,2,FALSE)/角色属性总表!$C$34,0)</f>
        <v>67</v>
      </c>
      <c r="C424">
        <f>ROUND(VLOOKUP(X424,角色属性总表!Y:AE,3,FALSE)/J424,0)</f>
        <v>14</v>
      </c>
      <c r="D424">
        <f>ROUND(VLOOKUP(X424,角色属性总表!AG:AI,3,FALSE)/角色属性总表!$C$35,0)</f>
        <v>70</v>
      </c>
      <c r="E424">
        <f t="shared" si="60"/>
        <v>222</v>
      </c>
      <c r="F424">
        <f t="shared" si="61"/>
        <v>11</v>
      </c>
      <c r="G424">
        <f t="shared" si="62"/>
        <v>11</v>
      </c>
      <c r="H424">
        <v>0</v>
      </c>
      <c r="I424">
        <f t="shared" si="67"/>
        <v>3</v>
      </c>
      <c r="J424">
        <f>VLOOKUP(AA424,角色间职业划分!P:AP,20,FALSE)</f>
        <v>11</v>
      </c>
      <c r="K424">
        <f>IF(X424=500,100,VLOOKUP(AA424,角色间职业划分!P:AP,22,FALSE))</f>
        <v>120</v>
      </c>
      <c r="L424">
        <f>IF(X424=500,K424,VLOOKUP(AA424,角色间职业划分!P:AP,23,FALSE))</f>
        <v>60</v>
      </c>
      <c r="M424">
        <f>VLOOKUP(AA424,角色间职业划分!P:AP,24,FALSE)</f>
        <v>0</v>
      </c>
      <c r="N424">
        <f>VLOOKUP(AA424,角色间职业划分!P:AP,14)*100</f>
        <v>95</v>
      </c>
      <c r="O424">
        <f>VLOOKUP(AA424,角色间职业划分!P:Z,9,FALSE)</f>
        <v>0</v>
      </c>
      <c r="P424">
        <f>VLOOKUP(AA424,角色间职业划分!P:AP,10,FALSE)</f>
        <v>0</v>
      </c>
      <c r="Q424">
        <f>VLOOKUP(AA424,角色间职业划分!P:AP,15,FALSE)</f>
        <v>0</v>
      </c>
      <c r="R424">
        <f>VLOOKUP(AA424,角色间职业划分!P:AP,16,FALSE)</f>
        <v>0</v>
      </c>
      <c r="S424">
        <f>VLOOKUP(AA424,角色间职业划分!P:AP,17,FALSE)</f>
        <v>0</v>
      </c>
      <c r="T424">
        <f>VLOOKUP(AA424,角色间职业划分!P:AP,18,FALSE)</f>
        <v>0</v>
      </c>
      <c r="U424">
        <f>VLOOKUP(AA424,角色间职业划分!P:AP,27,FALSE)</f>
        <v>0</v>
      </c>
      <c r="V424">
        <f t="shared" si="63"/>
        <v>6</v>
      </c>
      <c r="W424">
        <f>VLOOKUP(AA424,角色间职业划分!P:Q,2,FALSE)</f>
        <v>22</v>
      </c>
      <c r="X424">
        <f t="shared" si="68"/>
        <v>16</v>
      </c>
      <c r="Y424">
        <f>INT(VLOOKUP(X424,角色属性总表!AG:AH,2,FALSE)*角色属性总表!$C$38)</f>
        <v>468</v>
      </c>
      <c r="AA424">
        <f t="shared" si="69"/>
        <v>5</v>
      </c>
      <c r="AB424">
        <f>VLOOKUP(X424,角色属性总表!AG:AI,2,FALSE)*VLOOKUP(角色等级属性!AA424,角色间职业划分!P:AG,13,FALSE)/角色间职业划分!$AB$9</f>
        <v>741.35677794938817</v>
      </c>
      <c r="AC424">
        <f>VLOOKUP(X424,角色属性总表!AG:AI,3,FALSE)*VLOOKUP(AA424,角色间职业划分!P:AG,8,FALSE)/角色间职业划分!$W$9</f>
        <v>737.15199999999993</v>
      </c>
      <c r="AD424">
        <f>VLOOKUP(AA424,角色间职业划分!P:AP,26,FALSE)</f>
        <v>0.3</v>
      </c>
      <c r="AE424">
        <f>VLOOKUP(X424,角色属性总表!I:Q,3,FALSE)</f>
        <v>209.66400000000002</v>
      </c>
      <c r="AF424">
        <f>VLOOKUP(AA424,角色间职业划分!P:AP,11,FALSE)</f>
        <v>0.36</v>
      </c>
      <c r="AG424">
        <f t="shared" si="64"/>
        <v>392.72727272727269</v>
      </c>
      <c r="AH424">
        <f t="shared" si="65"/>
        <v>210</v>
      </c>
      <c r="AJ424">
        <f t="shared" si="66"/>
        <v>182.72727272727269</v>
      </c>
      <c r="AK424">
        <v>420</v>
      </c>
    </row>
    <row r="425" spans="1:37" x14ac:dyDescent="0.15">
      <c r="A425">
        <v>421</v>
      </c>
      <c r="B425">
        <f>ROUND(VLOOKUP(X425,角色属性总表!AG:AI,2,FALSE)/角色属性总表!$C$34,0)</f>
        <v>69</v>
      </c>
      <c r="C425">
        <f>ROUND(VLOOKUP(X425,角色属性总表!Y:AE,3,FALSE)/J425,0)</f>
        <v>15</v>
      </c>
      <c r="D425">
        <f>ROUND(VLOOKUP(X425,角色属性总表!AG:AI,3,FALSE)/角色属性总表!$C$35,0)</f>
        <v>73</v>
      </c>
      <c r="E425">
        <f t="shared" si="60"/>
        <v>230</v>
      </c>
      <c r="F425">
        <f t="shared" si="61"/>
        <v>10</v>
      </c>
      <c r="G425">
        <f t="shared" si="62"/>
        <v>11</v>
      </c>
      <c r="H425">
        <v>0</v>
      </c>
      <c r="I425">
        <f t="shared" si="67"/>
        <v>3</v>
      </c>
      <c r="J425">
        <f>VLOOKUP(AA425,角色间职业划分!P:AP,20,FALSE)</f>
        <v>11</v>
      </c>
      <c r="K425">
        <f>IF(X425=500,100,VLOOKUP(AA425,角色间职业划分!P:AP,22,FALSE))</f>
        <v>120</v>
      </c>
      <c r="L425">
        <f>IF(X425=500,K425,VLOOKUP(AA425,角色间职业划分!P:AP,23,FALSE))</f>
        <v>60</v>
      </c>
      <c r="M425">
        <f>VLOOKUP(AA425,角色间职业划分!P:AP,24,FALSE)</f>
        <v>0</v>
      </c>
      <c r="N425">
        <f>VLOOKUP(AA425,角色间职业划分!P:AP,14)*100</f>
        <v>95</v>
      </c>
      <c r="O425">
        <f>VLOOKUP(AA425,角色间职业划分!P:Z,9,FALSE)</f>
        <v>0</v>
      </c>
      <c r="P425">
        <f>VLOOKUP(AA425,角色间职业划分!P:AP,10,FALSE)</f>
        <v>0</v>
      </c>
      <c r="Q425">
        <f>VLOOKUP(AA425,角色间职业划分!P:AP,15,FALSE)</f>
        <v>0</v>
      </c>
      <c r="R425">
        <f>VLOOKUP(AA425,角色间职业划分!P:AP,16,FALSE)</f>
        <v>0</v>
      </c>
      <c r="S425">
        <f>VLOOKUP(AA425,角色间职业划分!P:AP,17,FALSE)</f>
        <v>0</v>
      </c>
      <c r="T425">
        <f>VLOOKUP(AA425,角色间职业划分!P:AP,18,FALSE)</f>
        <v>0</v>
      </c>
      <c r="U425">
        <f>VLOOKUP(AA425,角色间职业划分!P:AP,27,FALSE)</f>
        <v>0</v>
      </c>
      <c r="V425">
        <f t="shared" si="63"/>
        <v>6</v>
      </c>
      <c r="W425">
        <f>VLOOKUP(AA425,角色间职业划分!P:Q,2,FALSE)</f>
        <v>22</v>
      </c>
      <c r="X425">
        <f t="shared" si="68"/>
        <v>17</v>
      </c>
      <c r="Y425">
        <f>INT(VLOOKUP(X425,角色属性总表!AG:AH,2,FALSE)*角色属性总表!$C$38)</f>
        <v>486</v>
      </c>
      <c r="AA425">
        <f t="shared" si="69"/>
        <v>5</v>
      </c>
      <c r="AB425">
        <f>VLOOKUP(X425,角色属性总表!AG:AI,2,FALSE)*VLOOKUP(角色等级属性!AA425,角色间职业划分!P:AG,13,FALSE)/角色间职业划分!$AB$9</f>
        <v>769.87050017821082</v>
      </c>
      <c r="AC425">
        <f>VLOOKUP(X425,角色属性总表!AG:AI,3,FALSE)*VLOOKUP(AA425,角色间职业划分!P:AG,8,FALSE)/角色间职业划分!$W$9</f>
        <v>765.50399999999991</v>
      </c>
      <c r="AD425">
        <f>VLOOKUP(AA425,角色间职业划分!P:AP,26,FALSE)</f>
        <v>0.3</v>
      </c>
      <c r="AE425">
        <f>VLOOKUP(X425,角色属性总表!I:Q,3,FALSE)</f>
        <v>217.72800000000001</v>
      </c>
      <c r="AF425">
        <f>VLOOKUP(AA425,角色间职业划分!P:AP,11,FALSE)</f>
        <v>0.36</v>
      </c>
      <c r="AG425">
        <f t="shared" si="64"/>
        <v>431.9275885363067</v>
      </c>
      <c r="AH425">
        <f t="shared" si="65"/>
        <v>219</v>
      </c>
      <c r="AJ425">
        <f t="shared" si="66"/>
        <v>212.9275885363067</v>
      </c>
      <c r="AK425">
        <v>421</v>
      </c>
    </row>
    <row r="426" spans="1:37" x14ac:dyDescent="0.15">
      <c r="A426">
        <v>422</v>
      </c>
      <c r="B426">
        <f>ROUND(VLOOKUP(X426,角色属性总表!AG:AI,2,FALSE)/角色属性总表!$C$34,0)</f>
        <v>72</v>
      </c>
      <c r="C426">
        <f>ROUND(VLOOKUP(X426,角色属性总表!Y:AE,3,FALSE)/J426,0)</f>
        <v>15</v>
      </c>
      <c r="D426">
        <f>ROUND(VLOOKUP(X426,角色属性总表!AG:AI,3,FALSE)/角色属性总表!$C$35,0)</f>
        <v>75</v>
      </c>
      <c r="E426">
        <f t="shared" si="60"/>
        <v>239</v>
      </c>
      <c r="F426">
        <f t="shared" si="61"/>
        <v>11</v>
      </c>
      <c r="G426">
        <f t="shared" si="62"/>
        <v>11</v>
      </c>
      <c r="H426">
        <v>0</v>
      </c>
      <c r="I426">
        <f t="shared" si="67"/>
        <v>3</v>
      </c>
      <c r="J426">
        <f>VLOOKUP(AA426,角色间职业划分!P:AP,20,FALSE)</f>
        <v>11</v>
      </c>
      <c r="K426">
        <f>IF(X426=500,100,VLOOKUP(AA426,角色间职业划分!P:AP,22,FALSE))</f>
        <v>120</v>
      </c>
      <c r="L426">
        <f>IF(X426=500,K426,VLOOKUP(AA426,角色间职业划分!P:AP,23,FALSE))</f>
        <v>60</v>
      </c>
      <c r="M426">
        <f>VLOOKUP(AA426,角色间职业划分!P:AP,24,FALSE)</f>
        <v>0</v>
      </c>
      <c r="N426">
        <f>VLOOKUP(AA426,角色间职业划分!P:AP,14)*100</f>
        <v>95</v>
      </c>
      <c r="O426">
        <f>VLOOKUP(AA426,角色间职业划分!P:Z,9,FALSE)</f>
        <v>0</v>
      </c>
      <c r="P426">
        <f>VLOOKUP(AA426,角色间职业划分!P:AP,10,FALSE)</f>
        <v>0</v>
      </c>
      <c r="Q426">
        <f>VLOOKUP(AA426,角色间职业划分!P:AP,15,FALSE)</f>
        <v>0</v>
      </c>
      <c r="R426">
        <f>VLOOKUP(AA426,角色间职业划分!P:AP,16,FALSE)</f>
        <v>0</v>
      </c>
      <c r="S426">
        <f>VLOOKUP(AA426,角色间职业划分!P:AP,17,FALSE)</f>
        <v>0</v>
      </c>
      <c r="T426">
        <f>VLOOKUP(AA426,角色间职业划分!P:AP,18,FALSE)</f>
        <v>0</v>
      </c>
      <c r="U426">
        <f>VLOOKUP(AA426,角色间职业划分!P:AP,27,FALSE)</f>
        <v>0</v>
      </c>
      <c r="V426">
        <f t="shared" si="63"/>
        <v>6</v>
      </c>
      <c r="W426">
        <f>VLOOKUP(AA426,角色间职业划分!P:Q,2,FALSE)</f>
        <v>22</v>
      </c>
      <c r="X426">
        <f t="shared" si="68"/>
        <v>18</v>
      </c>
      <c r="Y426">
        <f>INT(VLOOKUP(X426,角色属性总表!AG:AH,2,FALSE)*角色属性总表!$C$38)</f>
        <v>504</v>
      </c>
      <c r="AA426">
        <f t="shared" si="69"/>
        <v>5</v>
      </c>
      <c r="AB426">
        <f>VLOOKUP(X426,角色属性总表!AG:AI,2,FALSE)*VLOOKUP(角色等级属性!AA426,角色间职业划分!P:AG,13,FALSE)/角色间职业划分!$AB$9</f>
        <v>798.38422240703335</v>
      </c>
      <c r="AC426">
        <f>VLOOKUP(X426,角色属性总表!AG:AI,3,FALSE)*VLOOKUP(AA426,角色间职业划分!P:AG,8,FALSE)/角色间职业划分!$W$9</f>
        <v>793.85599999999999</v>
      </c>
      <c r="AD426">
        <f>VLOOKUP(AA426,角色间职业划分!P:AP,26,FALSE)</f>
        <v>0.3</v>
      </c>
      <c r="AE426">
        <f>VLOOKUP(X426,角色属性总表!I:Q,3,FALSE)</f>
        <v>225.79199999999997</v>
      </c>
      <c r="AF426">
        <f>VLOOKUP(AA426,角色间职业划分!P:AP,11,FALSE)</f>
        <v>0.36</v>
      </c>
      <c r="AG426">
        <f t="shared" si="64"/>
        <v>472.52762226874808</v>
      </c>
      <c r="AH426">
        <f t="shared" si="65"/>
        <v>225</v>
      </c>
      <c r="AJ426">
        <f t="shared" si="66"/>
        <v>247.52762226874808</v>
      </c>
      <c r="AK426">
        <v>422</v>
      </c>
    </row>
    <row r="427" spans="1:37" x14ac:dyDescent="0.15">
      <c r="A427">
        <v>423</v>
      </c>
      <c r="B427">
        <f>ROUND(VLOOKUP(X427,角色属性总表!AG:AI,2,FALSE)/角色属性总表!$C$34,0)</f>
        <v>75</v>
      </c>
      <c r="C427">
        <f>ROUND(VLOOKUP(X427,角色属性总表!Y:AE,3,FALSE)/J427,0)</f>
        <v>16</v>
      </c>
      <c r="D427">
        <f>ROUND(VLOOKUP(X427,角色属性总表!AG:AI,3,FALSE)/角色属性总表!$C$35,0)</f>
        <v>78</v>
      </c>
      <c r="E427">
        <f t="shared" si="60"/>
        <v>248</v>
      </c>
      <c r="F427">
        <f t="shared" si="61"/>
        <v>11</v>
      </c>
      <c r="G427">
        <f t="shared" si="62"/>
        <v>11</v>
      </c>
      <c r="H427">
        <v>0</v>
      </c>
      <c r="I427">
        <f t="shared" si="67"/>
        <v>3</v>
      </c>
      <c r="J427">
        <f>VLOOKUP(AA427,角色间职业划分!P:AP,20,FALSE)</f>
        <v>11</v>
      </c>
      <c r="K427">
        <f>IF(X427=500,100,VLOOKUP(AA427,角色间职业划分!P:AP,22,FALSE))</f>
        <v>120</v>
      </c>
      <c r="L427">
        <f>IF(X427=500,K427,VLOOKUP(AA427,角色间职业划分!P:AP,23,FALSE))</f>
        <v>60</v>
      </c>
      <c r="M427">
        <f>VLOOKUP(AA427,角色间职业划分!P:AP,24,FALSE)</f>
        <v>0</v>
      </c>
      <c r="N427">
        <f>VLOOKUP(AA427,角色间职业划分!P:AP,14)*100</f>
        <v>95</v>
      </c>
      <c r="O427">
        <f>VLOOKUP(AA427,角色间职业划分!P:Z,9,FALSE)</f>
        <v>0</v>
      </c>
      <c r="P427">
        <f>VLOOKUP(AA427,角色间职业划分!P:AP,10,FALSE)</f>
        <v>0</v>
      </c>
      <c r="Q427">
        <f>VLOOKUP(AA427,角色间职业划分!P:AP,15,FALSE)</f>
        <v>0</v>
      </c>
      <c r="R427">
        <f>VLOOKUP(AA427,角色间职业划分!P:AP,16,FALSE)</f>
        <v>0</v>
      </c>
      <c r="S427">
        <f>VLOOKUP(AA427,角色间职业划分!P:AP,17,FALSE)</f>
        <v>0</v>
      </c>
      <c r="T427">
        <f>VLOOKUP(AA427,角色间职业划分!P:AP,18,FALSE)</f>
        <v>0</v>
      </c>
      <c r="U427">
        <f>VLOOKUP(AA427,角色间职业划分!P:AP,27,FALSE)</f>
        <v>0</v>
      </c>
      <c r="V427">
        <f t="shared" si="63"/>
        <v>6</v>
      </c>
      <c r="W427">
        <f>VLOOKUP(AA427,角色间职业划分!P:Q,2,FALSE)</f>
        <v>22</v>
      </c>
      <c r="X427">
        <f t="shared" si="68"/>
        <v>19</v>
      </c>
      <c r="Y427">
        <f>INT(VLOOKUP(X427,角色属性总表!AG:AH,2,FALSE)*角色属性总表!$C$38)</f>
        <v>522</v>
      </c>
      <c r="AA427">
        <f t="shared" si="69"/>
        <v>5</v>
      </c>
      <c r="AB427">
        <f>VLOOKUP(X427,角色属性总表!AG:AI,2,FALSE)*VLOOKUP(角色等级属性!AA427,角色间职业划分!P:AG,13,FALSE)/角色间职业划分!$AB$9</f>
        <v>826.89794463585599</v>
      </c>
      <c r="AC427">
        <f>VLOOKUP(X427,角色属性总表!AG:AI,3,FALSE)*VLOOKUP(AA427,角色间职业划分!P:AG,8,FALSE)/角色间职业划分!$W$9</f>
        <v>822.20799999999997</v>
      </c>
      <c r="AD427">
        <f>VLOOKUP(AA427,角色间职业划分!P:AP,26,FALSE)</f>
        <v>0.3</v>
      </c>
      <c r="AE427">
        <f>VLOOKUP(X427,角色属性总表!I:Q,3,FALSE)</f>
        <v>233.85599999999999</v>
      </c>
      <c r="AF427">
        <f>VLOOKUP(AA427,角色间职业划分!P:AP,11,FALSE)</f>
        <v>0.36</v>
      </c>
      <c r="AG427">
        <f t="shared" si="64"/>
        <v>514.50303347977729</v>
      </c>
      <c r="AH427">
        <f t="shared" si="65"/>
        <v>234</v>
      </c>
      <c r="AJ427">
        <f t="shared" si="66"/>
        <v>280.50303347977729</v>
      </c>
      <c r="AK427">
        <v>423</v>
      </c>
    </row>
    <row r="428" spans="1:37" x14ac:dyDescent="0.15">
      <c r="A428">
        <v>424</v>
      </c>
      <c r="B428">
        <f>ROUND(VLOOKUP(X428,角色属性总表!AG:AI,2,FALSE)/角色属性总表!$C$34,0)</f>
        <v>77</v>
      </c>
      <c r="C428">
        <f>ROUND(VLOOKUP(X428,角色属性总表!Y:AE,3,FALSE)/J428,0)</f>
        <v>17</v>
      </c>
      <c r="D428">
        <f>ROUND(VLOOKUP(X428,角色属性总表!AG:AI,3,FALSE)/角色属性总表!$C$35,0)</f>
        <v>81</v>
      </c>
      <c r="E428">
        <f t="shared" si="60"/>
        <v>256</v>
      </c>
      <c r="F428">
        <f t="shared" si="61"/>
        <v>11</v>
      </c>
      <c r="G428">
        <f t="shared" si="62"/>
        <v>11</v>
      </c>
      <c r="H428">
        <v>0</v>
      </c>
      <c r="I428">
        <f t="shared" si="67"/>
        <v>3</v>
      </c>
      <c r="J428">
        <f>VLOOKUP(AA428,角色间职业划分!P:AP,20,FALSE)</f>
        <v>11</v>
      </c>
      <c r="K428">
        <f>IF(X428=500,100,VLOOKUP(AA428,角色间职业划分!P:AP,22,FALSE))</f>
        <v>120</v>
      </c>
      <c r="L428">
        <f>IF(X428=500,K428,VLOOKUP(AA428,角色间职业划分!P:AP,23,FALSE))</f>
        <v>60</v>
      </c>
      <c r="M428">
        <f>VLOOKUP(AA428,角色间职业划分!P:AP,24,FALSE)</f>
        <v>0</v>
      </c>
      <c r="N428">
        <f>VLOOKUP(AA428,角色间职业划分!P:AP,14)*100</f>
        <v>95</v>
      </c>
      <c r="O428">
        <f>VLOOKUP(AA428,角色间职业划分!P:Z,9,FALSE)</f>
        <v>0</v>
      </c>
      <c r="P428">
        <f>VLOOKUP(AA428,角色间职业划分!P:AP,10,FALSE)</f>
        <v>0</v>
      </c>
      <c r="Q428">
        <f>VLOOKUP(AA428,角色间职业划分!P:AP,15,FALSE)</f>
        <v>0</v>
      </c>
      <c r="R428">
        <f>VLOOKUP(AA428,角色间职业划分!P:AP,16,FALSE)</f>
        <v>0</v>
      </c>
      <c r="S428">
        <f>VLOOKUP(AA428,角色间职业划分!P:AP,17,FALSE)</f>
        <v>0</v>
      </c>
      <c r="T428">
        <f>VLOOKUP(AA428,角色间职业划分!P:AP,18,FALSE)</f>
        <v>0</v>
      </c>
      <c r="U428">
        <f>VLOOKUP(AA428,角色间职业划分!P:AP,27,FALSE)</f>
        <v>0</v>
      </c>
      <c r="V428">
        <f t="shared" si="63"/>
        <v>6</v>
      </c>
      <c r="W428">
        <f>VLOOKUP(AA428,角色间职业划分!P:Q,2,FALSE)</f>
        <v>22</v>
      </c>
      <c r="X428">
        <f t="shared" si="68"/>
        <v>20</v>
      </c>
      <c r="Y428">
        <f>INT(VLOOKUP(X428,角色属性总表!AG:AH,2,FALSE)*角色属性总表!$C$38)</f>
        <v>540</v>
      </c>
      <c r="AA428">
        <f t="shared" si="69"/>
        <v>5</v>
      </c>
      <c r="AB428">
        <f>VLOOKUP(X428,角色属性总表!AG:AI,2,FALSE)*VLOOKUP(角色等级属性!AA428,角色间职业划分!P:AG,13,FALSE)/角色间职业划分!$AB$9</f>
        <v>855.41166686467864</v>
      </c>
      <c r="AC428">
        <f>VLOOKUP(X428,角色属性总表!AG:AI,3,FALSE)*VLOOKUP(AA428,角色间职业划分!P:AG,8,FALSE)/角色间职业划分!$W$9</f>
        <v>850.56</v>
      </c>
      <c r="AD428">
        <f>VLOOKUP(AA428,角色间职业划分!P:AP,26,FALSE)</f>
        <v>0.3</v>
      </c>
      <c r="AE428">
        <f>VLOOKUP(X428,角色属性总表!I:Q,3,FALSE)</f>
        <v>241.92000000000002</v>
      </c>
      <c r="AF428">
        <f>VLOOKUP(AA428,角色间职业划分!P:AP,11,FALSE)</f>
        <v>0.36</v>
      </c>
      <c r="AG428">
        <f t="shared" si="64"/>
        <v>557.83165289201077</v>
      </c>
      <c r="AH428">
        <f t="shared" si="65"/>
        <v>243</v>
      </c>
      <c r="AJ428">
        <f t="shared" si="66"/>
        <v>314.83165289201077</v>
      </c>
      <c r="AK428">
        <v>424</v>
      </c>
    </row>
    <row r="429" spans="1:37" x14ac:dyDescent="0.15">
      <c r="A429">
        <v>425</v>
      </c>
      <c r="B429">
        <f>ROUND(VLOOKUP(X429,角色属性总表!AG:AI,2,FALSE)/角色属性总表!$C$34,0)</f>
        <v>80</v>
      </c>
      <c r="C429">
        <f>ROUND(VLOOKUP(X429,角色属性总表!Y:AE,3,FALSE)/J429,0)</f>
        <v>18</v>
      </c>
      <c r="D429">
        <f>ROUND(VLOOKUP(X429,角色属性总表!AG:AI,3,FALSE)/角色属性总表!$C$35,0)</f>
        <v>83</v>
      </c>
      <c r="E429">
        <f t="shared" si="60"/>
        <v>265</v>
      </c>
      <c r="F429">
        <f t="shared" si="61"/>
        <v>11</v>
      </c>
      <c r="G429">
        <f t="shared" si="62"/>
        <v>11</v>
      </c>
      <c r="H429">
        <v>0</v>
      </c>
      <c r="I429">
        <f t="shared" si="67"/>
        <v>3</v>
      </c>
      <c r="J429">
        <f>VLOOKUP(AA429,角色间职业划分!P:AP,20,FALSE)</f>
        <v>11</v>
      </c>
      <c r="K429">
        <f>IF(X429=500,100,VLOOKUP(AA429,角色间职业划分!P:AP,22,FALSE))</f>
        <v>120</v>
      </c>
      <c r="L429">
        <f>IF(X429=500,K429,VLOOKUP(AA429,角色间职业划分!P:AP,23,FALSE))</f>
        <v>60</v>
      </c>
      <c r="M429">
        <f>VLOOKUP(AA429,角色间职业划分!P:AP,24,FALSE)</f>
        <v>0</v>
      </c>
      <c r="N429">
        <f>VLOOKUP(AA429,角色间职业划分!P:AP,14)*100</f>
        <v>95</v>
      </c>
      <c r="O429">
        <f>VLOOKUP(AA429,角色间职业划分!P:Z,9,FALSE)</f>
        <v>0</v>
      </c>
      <c r="P429">
        <f>VLOOKUP(AA429,角色间职业划分!P:AP,10,FALSE)</f>
        <v>0</v>
      </c>
      <c r="Q429">
        <f>VLOOKUP(AA429,角色间职业划分!P:AP,15,FALSE)</f>
        <v>0</v>
      </c>
      <c r="R429">
        <f>VLOOKUP(AA429,角色间职业划分!P:AP,16,FALSE)</f>
        <v>0</v>
      </c>
      <c r="S429">
        <f>VLOOKUP(AA429,角色间职业划分!P:AP,17,FALSE)</f>
        <v>0</v>
      </c>
      <c r="T429">
        <f>VLOOKUP(AA429,角色间职业划分!P:AP,18,FALSE)</f>
        <v>0</v>
      </c>
      <c r="U429">
        <f>VLOOKUP(AA429,角色间职业划分!P:AP,27,FALSE)</f>
        <v>0</v>
      </c>
      <c r="V429">
        <f t="shared" si="63"/>
        <v>6</v>
      </c>
      <c r="W429">
        <f>VLOOKUP(AA429,角色间职业划分!P:Q,2,FALSE)</f>
        <v>22</v>
      </c>
      <c r="X429">
        <f t="shared" si="68"/>
        <v>21</v>
      </c>
      <c r="Y429">
        <f>INT(VLOOKUP(X429,角色属性总表!AG:AH,2,FALSE)*角色属性总表!$C$38)</f>
        <v>558</v>
      </c>
      <c r="AA429">
        <f t="shared" si="69"/>
        <v>5</v>
      </c>
      <c r="AB429">
        <f>VLOOKUP(X429,角色属性总表!AG:AI,2,FALSE)*VLOOKUP(角色等级属性!AA429,角色间职业划分!P:AG,13,FALSE)/角色间职业划分!$AB$9</f>
        <v>883.92538909350128</v>
      </c>
      <c r="AC429">
        <f>VLOOKUP(X429,角色属性总表!AG:AI,3,FALSE)*VLOOKUP(AA429,角色间职业划分!P:AG,8,FALSE)/角色间职业划分!$W$9</f>
        <v>878.91200000000003</v>
      </c>
      <c r="AD429">
        <f>VLOOKUP(AA429,角色间职业划分!P:AP,26,FALSE)</f>
        <v>0.3</v>
      </c>
      <c r="AE429">
        <f>VLOOKUP(X429,角色属性总表!I:Q,3,FALSE)</f>
        <v>249.98400000000004</v>
      </c>
      <c r="AF429">
        <f>VLOOKUP(AA429,角色间职业划分!P:AP,11,FALSE)</f>
        <v>0.36</v>
      </c>
      <c r="AG429">
        <f t="shared" si="64"/>
        <v>602.49320538986058</v>
      </c>
      <c r="AH429">
        <f t="shared" si="65"/>
        <v>249</v>
      </c>
      <c r="AJ429">
        <f t="shared" si="66"/>
        <v>353.49320538986058</v>
      </c>
      <c r="AK429">
        <v>425</v>
      </c>
    </row>
    <row r="430" spans="1:37" x14ac:dyDescent="0.15">
      <c r="A430">
        <v>426</v>
      </c>
      <c r="B430">
        <f>ROUND(VLOOKUP(X430,角色属性总表!AG:AI,2,FALSE)/角色属性总表!$C$34,0)</f>
        <v>82</v>
      </c>
      <c r="C430">
        <f>ROUND(VLOOKUP(X430,角色属性总表!Y:AE,3,FALSE)/J430,0)</f>
        <v>19</v>
      </c>
      <c r="D430">
        <f>ROUND(VLOOKUP(X430,角色属性总表!AG:AI,3,FALSE)/角色属性总表!$C$35,0)</f>
        <v>86</v>
      </c>
      <c r="E430">
        <f t="shared" si="60"/>
        <v>273</v>
      </c>
      <c r="F430">
        <f t="shared" si="61"/>
        <v>11</v>
      </c>
      <c r="G430">
        <f t="shared" si="62"/>
        <v>11</v>
      </c>
      <c r="H430">
        <v>0</v>
      </c>
      <c r="I430">
        <f t="shared" si="67"/>
        <v>3</v>
      </c>
      <c r="J430">
        <f>VLOOKUP(AA430,角色间职业划分!P:AP,20,FALSE)</f>
        <v>11</v>
      </c>
      <c r="K430">
        <f>IF(X430=500,100,VLOOKUP(AA430,角色间职业划分!P:AP,22,FALSE))</f>
        <v>120</v>
      </c>
      <c r="L430">
        <f>IF(X430=500,K430,VLOOKUP(AA430,角色间职业划分!P:AP,23,FALSE))</f>
        <v>60</v>
      </c>
      <c r="M430">
        <f>VLOOKUP(AA430,角色间职业划分!P:AP,24,FALSE)</f>
        <v>0</v>
      </c>
      <c r="N430">
        <f>VLOOKUP(AA430,角色间职业划分!P:AP,14)*100</f>
        <v>95</v>
      </c>
      <c r="O430">
        <f>VLOOKUP(AA430,角色间职业划分!P:Z,9,FALSE)</f>
        <v>0</v>
      </c>
      <c r="P430">
        <f>VLOOKUP(AA430,角色间职业划分!P:AP,10,FALSE)</f>
        <v>0</v>
      </c>
      <c r="Q430">
        <f>VLOOKUP(AA430,角色间职业划分!P:AP,15,FALSE)</f>
        <v>0</v>
      </c>
      <c r="R430">
        <f>VLOOKUP(AA430,角色间职业划分!P:AP,16,FALSE)</f>
        <v>0</v>
      </c>
      <c r="S430">
        <f>VLOOKUP(AA430,角色间职业划分!P:AP,17,FALSE)</f>
        <v>0</v>
      </c>
      <c r="T430">
        <f>VLOOKUP(AA430,角色间职业划分!P:AP,18,FALSE)</f>
        <v>0</v>
      </c>
      <c r="U430">
        <f>VLOOKUP(AA430,角色间职业划分!P:AP,27,FALSE)</f>
        <v>0</v>
      </c>
      <c r="V430">
        <f t="shared" si="63"/>
        <v>6</v>
      </c>
      <c r="W430">
        <f>VLOOKUP(AA430,角色间职业划分!P:Q,2,FALSE)</f>
        <v>22</v>
      </c>
      <c r="X430">
        <f t="shared" si="68"/>
        <v>22</v>
      </c>
      <c r="Y430">
        <f>INT(VLOOKUP(X430,角色属性总表!AG:AH,2,FALSE)*角色属性总表!$C$38)</f>
        <v>576</v>
      </c>
      <c r="AA430">
        <f t="shared" si="69"/>
        <v>5</v>
      </c>
      <c r="AB430">
        <f>VLOOKUP(X430,角色属性总表!AG:AI,2,FALSE)*VLOOKUP(角色等级属性!AA430,角色间职业划分!P:AG,13,FALSE)/角色间职业划分!$AB$9</f>
        <v>912.43911132232392</v>
      </c>
      <c r="AC430">
        <f>VLOOKUP(X430,角色属性总表!AG:AI,3,FALSE)*VLOOKUP(AA430,角色间职业划分!P:AG,8,FALSE)/角色间职业划分!$W$9</f>
        <v>907.2639999999999</v>
      </c>
      <c r="AD430">
        <f>VLOOKUP(AA430,角色间职业划分!P:AP,26,FALSE)</f>
        <v>0.3</v>
      </c>
      <c r="AE430">
        <f>VLOOKUP(X430,角色属性总表!I:Q,3,FALSE)</f>
        <v>258.048</v>
      </c>
      <c r="AF430">
        <f>VLOOKUP(AA430,角色间职业划分!P:AP,11,FALSE)</f>
        <v>0.36</v>
      </c>
      <c r="AG430">
        <f t="shared" si="64"/>
        <v>648.46908005205398</v>
      </c>
      <c r="AH430">
        <f t="shared" si="65"/>
        <v>258</v>
      </c>
      <c r="AJ430">
        <f t="shared" si="66"/>
        <v>390.46908005205398</v>
      </c>
      <c r="AK430">
        <v>426</v>
      </c>
    </row>
    <row r="431" spans="1:37" x14ac:dyDescent="0.15">
      <c r="A431">
        <v>427</v>
      </c>
      <c r="B431">
        <f>ROUND(VLOOKUP(X431,角色属性总表!AG:AI,2,FALSE)/角色属性总表!$C$34,0)</f>
        <v>85</v>
      </c>
      <c r="C431">
        <f>ROUND(VLOOKUP(X431,角色属性总表!Y:AE,3,FALSE)/J431,0)</f>
        <v>20</v>
      </c>
      <c r="D431">
        <f>ROUND(VLOOKUP(X431,角色属性总表!AG:AI,3,FALSE)/角色属性总表!$C$35,0)</f>
        <v>89</v>
      </c>
      <c r="E431">
        <f t="shared" si="60"/>
        <v>282</v>
      </c>
      <c r="F431">
        <f t="shared" si="61"/>
        <v>11</v>
      </c>
      <c r="G431">
        <f t="shared" si="62"/>
        <v>11</v>
      </c>
      <c r="H431">
        <v>0</v>
      </c>
      <c r="I431">
        <f t="shared" si="67"/>
        <v>3</v>
      </c>
      <c r="J431">
        <f>VLOOKUP(AA431,角色间职业划分!P:AP,20,FALSE)</f>
        <v>11</v>
      </c>
      <c r="K431">
        <f>IF(X431=500,100,VLOOKUP(AA431,角色间职业划分!P:AP,22,FALSE))</f>
        <v>120</v>
      </c>
      <c r="L431">
        <f>IF(X431=500,K431,VLOOKUP(AA431,角色间职业划分!P:AP,23,FALSE))</f>
        <v>60</v>
      </c>
      <c r="M431">
        <f>VLOOKUP(AA431,角色间职业划分!P:AP,24,FALSE)</f>
        <v>0</v>
      </c>
      <c r="N431">
        <f>VLOOKUP(AA431,角色间职业划分!P:AP,14)*100</f>
        <v>95</v>
      </c>
      <c r="O431">
        <f>VLOOKUP(AA431,角色间职业划分!P:Z,9,FALSE)</f>
        <v>0</v>
      </c>
      <c r="P431">
        <f>VLOOKUP(AA431,角色间职业划分!P:AP,10,FALSE)</f>
        <v>0</v>
      </c>
      <c r="Q431">
        <f>VLOOKUP(AA431,角色间职业划分!P:AP,15,FALSE)</f>
        <v>0</v>
      </c>
      <c r="R431">
        <f>VLOOKUP(AA431,角色间职业划分!P:AP,16,FALSE)</f>
        <v>0</v>
      </c>
      <c r="S431">
        <f>VLOOKUP(AA431,角色间职业划分!P:AP,17,FALSE)</f>
        <v>0</v>
      </c>
      <c r="T431">
        <f>VLOOKUP(AA431,角色间职业划分!P:AP,18,FALSE)</f>
        <v>0</v>
      </c>
      <c r="U431">
        <f>VLOOKUP(AA431,角色间职业划分!P:AP,27,FALSE)</f>
        <v>0</v>
      </c>
      <c r="V431">
        <f t="shared" si="63"/>
        <v>6</v>
      </c>
      <c r="W431">
        <f>VLOOKUP(AA431,角色间职业划分!P:Q,2,FALSE)</f>
        <v>22</v>
      </c>
      <c r="X431">
        <f t="shared" si="68"/>
        <v>23</v>
      </c>
      <c r="Y431">
        <f>INT(VLOOKUP(X431,角色属性总表!AG:AH,2,FALSE)*角色属性总表!$C$38)</f>
        <v>594</v>
      </c>
      <c r="AA431">
        <f t="shared" si="69"/>
        <v>5</v>
      </c>
      <c r="AB431">
        <f>VLOOKUP(X431,角色属性总表!AG:AI,2,FALSE)*VLOOKUP(角色等级属性!AA431,角色间职业划分!P:AG,13,FALSE)/角色间职业划分!$AB$9</f>
        <v>940.95283355114645</v>
      </c>
      <c r="AC431">
        <f>VLOOKUP(X431,角色属性总表!AG:AI,3,FALSE)*VLOOKUP(AA431,角色间职业划分!P:AG,8,FALSE)/角色间职业划分!$W$9</f>
        <v>935.61599999999987</v>
      </c>
      <c r="AD431">
        <f>VLOOKUP(AA431,角色间职业划分!P:AP,26,FALSE)</f>
        <v>0.3</v>
      </c>
      <c r="AE431">
        <f>VLOOKUP(X431,角色属性总表!I:Q,3,FALSE)</f>
        <v>266.11199999999997</v>
      </c>
      <c r="AF431">
        <f>VLOOKUP(AA431,角色间职业划分!P:AP,11,FALSE)</f>
        <v>0.36</v>
      </c>
      <c r="AG431">
        <f t="shared" si="64"/>
        <v>695.7421374404571</v>
      </c>
      <c r="AH431">
        <f t="shared" si="65"/>
        <v>267</v>
      </c>
      <c r="AJ431">
        <f t="shared" si="66"/>
        <v>428.7421374404571</v>
      </c>
      <c r="AK431">
        <v>427</v>
      </c>
    </row>
    <row r="432" spans="1:37" x14ac:dyDescent="0.15">
      <c r="A432">
        <v>428</v>
      </c>
      <c r="B432">
        <f>ROUND(VLOOKUP(X432,角色属性总表!AG:AI,2,FALSE)/角色属性总表!$C$34,0)</f>
        <v>87</v>
      </c>
      <c r="C432">
        <f>ROUND(VLOOKUP(X432,角色属性总表!Y:AE,3,FALSE)/J432,0)</f>
        <v>21</v>
      </c>
      <c r="D432">
        <f>ROUND(VLOOKUP(X432,角色属性总表!AG:AI,3,FALSE)/角色属性总表!$C$35,0)</f>
        <v>91</v>
      </c>
      <c r="E432">
        <f t="shared" si="60"/>
        <v>290</v>
      </c>
      <c r="F432">
        <f t="shared" si="61"/>
        <v>11</v>
      </c>
      <c r="G432">
        <f t="shared" si="62"/>
        <v>11</v>
      </c>
      <c r="H432">
        <v>0</v>
      </c>
      <c r="I432">
        <f t="shared" si="67"/>
        <v>3</v>
      </c>
      <c r="J432">
        <f>VLOOKUP(AA432,角色间职业划分!P:AP,20,FALSE)</f>
        <v>11</v>
      </c>
      <c r="K432">
        <f>IF(X432=500,100,VLOOKUP(AA432,角色间职业划分!P:AP,22,FALSE))</f>
        <v>120</v>
      </c>
      <c r="L432">
        <f>IF(X432=500,K432,VLOOKUP(AA432,角色间职业划分!P:AP,23,FALSE))</f>
        <v>60</v>
      </c>
      <c r="M432">
        <f>VLOOKUP(AA432,角色间职业划分!P:AP,24,FALSE)</f>
        <v>0</v>
      </c>
      <c r="N432">
        <f>VLOOKUP(AA432,角色间职业划分!P:AP,14)*100</f>
        <v>95</v>
      </c>
      <c r="O432">
        <f>VLOOKUP(AA432,角色间职业划分!P:Z,9,FALSE)</f>
        <v>0</v>
      </c>
      <c r="P432">
        <f>VLOOKUP(AA432,角色间职业划分!P:AP,10,FALSE)</f>
        <v>0</v>
      </c>
      <c r="Q432">
        <f>VLOOKUP(AA432,角色间职业划分!P:AP,15,FALSE)</f>
        <v>0</v>
      </c>
      <c r="R432">
        <f>VLOOKUP(AA432,角色间职业划分!P:AP,16,FALSE)</f>
        <v>0</v>
      </c>
      <c r="S432">
        <f>VLOOKUP(AA432,角色间职业划分!P:AP,17,FALSE)</f>
        <v>0</v>
      </c>
      <c r="T432">
        <f>VLOOKUP(AA432,角色间职业划分!P:AP,18,FALSE)</f>
        <v>0</v>
      </c>
      <c r="U432">
        <f>VLOOKUP(AA432,角色间职业划分!P:AP,27,FALSE)</f>
        <v>0</v>
      </c>
      <c r="V432">
        <f t="shared" si="63"/>
        <v>6</v>
      </c>
      <c r="W432">
        <f>VLOOKUP(AA432,角色间职业划分!P:Q,2,FALSE)</f>
        <v>22</v>
      </c>
      <c r="X432">
        <f t="shared" si="68"/>
        <v>24</v>
      </c>
      <c r="Y432">
        <f>INT(VLOOKUP(X432,角色属性总表!AG:AH,2,FALSE)*角色属性总表!$C$38)</f>
        <v>612</v>
      </c>
      <c r="AA432">
        <f t="shared" si="69"/>
        <v>5</v>
      </c>
      <c r="AB432">
        <f>VLOOKUP(X432,角色属性总表!AG:AI,2,FALSE)*VLOOKUP(角色等级属性!AA432,角色间职业划分!P:AG,13,FALSE)/角色间职业划分!$AB$9</f>
        <v>969.4665557799691</v>
      </c>
      <c r="AC432">
        <f>VLOOKUP(X432,角色属性总表!AG:AI,3,FALSE)*VLOOKUP(AA432,角色间职业划分!P:AG,8,FALSE)/角色间职业划分!$W$9</f>
        <v>963.96799999999985</v>
      </c>
      <c r="AD432">
        <f>VLOOKUP(AA432,角色间职业划分!P:AP,26,FALSE)</f>
        <v>0.3</v>
      </c>
      <c r="AE432">
        <f>VLOOKUP(X432,角色属性总表!I:Q,3,FALSE)</f>
        <v>274.17599999999999</v>
      </c>
      <c r="AF432">
        <f>VLOOKUP(AA432,角色间职业划分!P:AP,11,FALSE)</f>
        <v>0.36</v>
      </c>
      <c r="AG432">
        <f t="shared" si="64"/>
        <v>744.2965467389613</v>
      </c>
      <c r="AH432">
        <f t="shared" si="65"/>
        <v>273</v>
      </c>
      <c r="AJ432">
        <f t="shared" si="66"/>
        <v>471.2965467389613</v>
      </c>
      <c r="AK432">
        <v>428</v>
      </c>
    </row>
    <row r="433" spans="1:37" x14ac:dyDescent="0.15">
      <c r="A433">
        <v>429</v>
      </c>
      <c r="B433">
        <f>ROUND(VLOOKUP(X433,角色属性总表!AG:AI,2,FALSE)/角色属性总表!$C$34,0)</f>
        <v>90</v>
      </c>
      <c r="C433">
        <f>ROUND(VLOOKUP(X433,角色属性总表!Y:AE,3,FALSE)/J433,0)</f>
        <v>22</v>
      </c>
      <c r="D433">
        <f>ROUND(VLOOKUP(X433,角色属性总表!AG:AI,3,FALSE)/角色属性总表!$C$35,0)</f>
        <v>94</v>
      </c>
      <c r="E433">
        <f t="shared" si="60"/>
        <v>299</v>
      </c>
      <c r="F433">
        <f t="shared" si="61"/>
        <v>11</v>
      </c>
      <c r="G433">
        <f t="shared" si="62"/>
        <v>11</v>
      </c>
      <c r="H433">
        <v>0</v>
      </c>
      <c r="I433">
        <f t="shared" si="67"/>
        <v>3</v>
      </c>
      <c r="J433">
        <f>VLOOKUP(AA433,角色间职业划分!P:AP,20,FALSE)</f>
        <v>11</v>
      </c>
      <c r="K433">
        <f>IF(X433=500,100,VLOOKUP(AA433,角色间职业划分!P:AP,22,FALSE))</f>
        <v>120</v>
      </c>
      <c r="L433">
        <f>IF(X433=500,K433,VLOOKUP(AA433,角色间职业划分!P:AP,23,FALSE))</f>
        <v>60</v>
      </c>
      <c r="M433">
        <f>VLOOKUP(AA433,角色间职业划分!P:AP,24,FALSE)</f>
        <v>0</v>
      </c>
      <c r="N433">
        <f>VLOOKUP(AA433,角色间职业划分!P:AP,14)*100</f>
        <v>95</v>
      </c>
      <c r="O433">
        <f>VLOOKUP(AA433,角色间职业划分!P:Z,9,FALSE)</f>
        <v>0</v>
      </c>
      <c r="P433">
        <f>VLOOKUP(AA433,角色间职业划分!P:AP,10,FALSE)</f>
        <v>0</v>
      </c>
      <c r="Q433">
        <f>VLOOKUP(AA433,角色间职业划分!P:AP,15,FALSE)</f>
        <v>0</v>
      </c>
      <c r="R433">
        <f>VLOOKUP(AA433,角色间职业划分!P:AP,16,FALSE)</f>
        <v>0</v>
      </c>
      <c r="S433">
        <f>VLOOKUP(AA433,角色间职业划分!P:AP,17,FALSE)</f>
        <v>0</v>
      </c>
      <c r="T433">
        <f>VLOOKUP(AA433,角色间职业划分!P:AP,18,FALSE)</f>
        <v>0</v>
      </c>
      <c r="U433">
        <f>VLOOKUP(AA433,角色间职业划分!P:AP,27,FALSE)</f>
        <v>0</v>
      </c>
      <c r="V433">
        <f t="shared" si="63"/>
        <v>6</v>
      </c>
      <c r="W433">
        <f>VLOOKUP(AA433,角色间职业划分!P:Q,2,FALSE)</f>
        <v>22</v>
      </c>
      <c r="X433">
        <f t="shared" si="68"/>
        <v>25</v>
      </c>
      <c r="Y433">
        <f>INT(VLOOKUP(X433,角色属性总表!AG:AH,2,FALSE)*角色属性总表!$C$38)</f>
        <v>630</v>
      </c>
      <c r="AA433">
        <f t="shared" si="69"/>
        <v>5</v>
      </c>
      <c r="AB433">
        <f>VLOOKUP(X433,角色属性总表!AG:AI,2,FALSE)*VLOOKUP(角色等级属性!AA433,角色间职业划分!P:AG,13,FALSE)/角色间职业划分!$AB$9</f>
        <v>997.98027800879174</v>
      </c>
      <c r="AC433">
        <f>VLOOKUP(X433,角色属性总表!AG:AI,3,FALSE)*VLOOKUP(AA433,角色间职业划分!P:AG,8,FALSE)/角色间职业划分!$W$9</f>
        <v>992.31999999999994</v>
      </c>
      <c r="AD433">
        <f>VLOOKUP(AA433,角色间职业划分!P:AP,26,FALSE)</f>
        <v>0.3</v>
      </c>
      <c r="AE433">
        <f>VLOOKUP(X433,角色属性总表!I:Q,3,FALSE)</f>
        <v>282.24</v>
      </c>
      <c r="AF433">
        <f>VLOOKUP(AA433,角色间职业划分!P:AP,11,FALSE)</f>
        <v>0.36</v>
      </c>
      <c r="AG433">
        <f t="shared" si="64"/>
        <v>794.11764705882354</v>
      </c>
      <c r="AH433">
        <f t="shared" si="65"/>
        <v>282</v>
      </c>
      <c r="AJ433">
        <f t="shared" si="66"/>
        <v>512.11764705882354</v>
      </c>
      <c r="AK433">
        <v>429</v>
      </c>
    </row>
    <row r="434" spans="1:37" x14ac:dyDescent="0.15">
      <c r="A434">
        <v>430</v>
      </c>
      <c r="B434">
        <f>ROUND(VLOOKUP(X434,角色属性总表!AG:AI,2,FALSE)/角色属性总表!$C$34,0)</f>
        <v>93</v>
      </c>
      <c r="C434">
        <f>ROUND(VLOOKUP(X434,角色属性总表!Y:AE,3,FALSE)/J434,0)</f>
        <v>23</v>
      </c>
      <c r="D434">
        <f>ROUND(VLOOKUP(X434,角色属性总表!AG:AI,3,FALSE)/角色属性总表!$C$35,0)</f>
        <v>97</v>
      </c>
      <c r="E434">
        <f t="shared" si="60"/>
        <v>307</v>
      </c>
      <c r="F434">
        <f t="shared" si="61"/>
        <v>11</v>
      </c>
      <c r="G434">
        <f t="shared" si="62"/>
        <v>11</v>
      </c>
      <c r="H434">
        <v>0</v>
      </c>
      <c r="I434">
        <f t="shared" si="67"/>
        <v>3</v>
      </c>
      <c r="J434">
        <f>VLOOKUP(AA434,角色间职业划分!P:AP,20,FALSE)</f>
        <v>11</v>
      </c>
      <c r="K434">
        <f>IF(X434=500,100,VLOOKUP(AA434,角色间职业划分!P:AP,22,FALSE))</f>
        <v>120</v>
      </c>
      <c r="L434">
        <f>IF(X434=500,K434,VLOOKUP(AA434,角色间职业划分!P:AP,23,FALSE))</f>
        <v>60</v>
      </c>
      <c r="M434">
        <f>VLOOKUP(AA434,角色间职业划分!P:AP,24,FALSE)</f>
        <v>0</v>
      </c>
      <c r="N434">
        <f>VLOOKUP(AA434,角色间职业划分!P:AP,14)*100</f>
        <v>95</v>
      </c>
      <c r="O434">
        <f>VLOOKUP(AA434,角色间职业划分!P:Z,9,FALSE)</f>
        <v>0</v>
      </c>
      <c r="P434">
        <f>VLOOKUP(AA434,角色间职业划分!P:AP,10,FALSE)</f>
        <v>0</v>
      </c>
      <c r="Q434">
        <f>VLOOKUP(AA434,角色间职业划分!P:AP,15,FALSE)</f>
        <v>0</v>
      </c>
      <c r="R434">
        <f>VLOOKUP(AA434,角色间职业划分!P:AP,16,FALSE)</f>
        <v>0</v>
      </c>
      <c r="S434">
        <f>VLOOKUP(AA434,角色间职业划分!P:AP,17,FALSE)</f>
        <v>0</v>
      </c>
      <c r="T434">
        <f>VLOOKUP(AA434,角色间职业划分!P:AP,18,FALSE)</f>
        <v>0</v>
      </c>
      <c r="U434">
        <f>VLOOKUP(AA434,角色间职业划分!P:AP,27,FALSE)</f>
        <v>0</v>
      </c>
      <c r="V434">
        <f t="shared" si="63"/>
        <v>6</v>
      </c>
      <c r="W434">
        <f>VLOOKUP(AA434,角色间职业划分!P:Q,2,FALSE)</f>
        <v>22</v>
      </c>
      <c r="X434">
        <f t="shared" si="68"/>
        <v>26</v>
      </c>
      <c r="Y434">
        <f>INT(VLOOKUP(X434,角色属性总表!AG:AH,2,FALSE)*角色属性总表!$C$38)</f>
        <v>648</v>
      </c>
      <c r="AA434">
        <f t="shared" si="69"/>
        <v>5</v>
      </c>
      <c r="AB434">
        <f>VLOOKUP(X434,角色属性总表!AG:AI,2,FALSE)*VLOOKUP(角色等级属性!AA434,角色间职业划分!P:AG,13,FALSE)/角色间职业划分!$AB$9</f>
        <v>1026.4940002376145</v>
      </c>
      <c r="AC434">
        <f>VLOOKUP(X434,角色属性总表!AG:AI,3,FALSE)*VLOOKUP(AA434,角色间职业划分!P:AG,8,FALSE)/角色间职业划分!$W$9</f>
        <v>1020.672</v>
      </c>
      <c r="AD434">
        <f>VLOOKUP(AA434,角色间职业划分!P:AP,26,FALSE)</f>
        <v>0.3</v>
      </c>
      <c r="AE434">
        <f>VLOOKUP(X434,角色属性总表!I:Q,3,FALSE)</f>
        <v>290.30400000000003</v>
      </c>
      <c r="AF434">
        <f>VLOOKUP(AA434,角色间职业划分!P:AP,11,FALSE)</f>
        <v>0.36</v>
      </c>
      <c r="AG434">
        <f t="shared" si="64"/>
        <v>845.19182849521496</v>
      </c>
      <c r="AH434">
        <f t="shared" si="65"/>
        <v>291</v>
      </c>
      <c r="AJ434">
        <f t="shared" si="66"/>
        <v>554.19182849521496</v>
      </c>
      <c r="AK434">
        <v>430</v>
      </c>
    </row>
    <row r="435" spans="1:37" x14ac:dyDescent="0.15">
      <c r="A435">
        <v>431</v>
      </c>
      <c r="B435">
        <f>ROUND(VLOOKUP(X435,角色属性总表!AG:AI,2,FALSE)/角色属性总表!$C$34,0)</f>
        <v>95</v>
      </c>
      <c r="C435">
        <f>ROUND(VLOOKUP(X435,角色属性总表!Y:AE,3,FALSE)/J435,0)</f>
        <v>24</v>
      </c>
      <c r="D435">
        <f>ROUND(VLOOKUP(X435,角色属性总表!AG:AI,3,FALSE)/角色属性总表!$C$35,0)</f>
        <v>99</v>
      </c>
      <c r="E435">
        <f t="shared" si="60"/>
        <v>316</v>
      </c>
      <c r="F435">
        <f t="shared" si="61"/>
        <v>11</v>
      </c>
      <c r="G435">
        <f t="shared" si="62"/>
        <v>11</v>
      </c>
      <c r="H435">
        <v>0</v>
      </c>
      <c r="I435">
        <f t="shared" si="67"/>
        <v>3</v>
      </c>
      <c r="J435">
        <f>VLOOKUP(AA435,角色间职业划分!P:AP,20,FALSE)</f>
        <v>11</v>
      </c>
      <c r="K435">
        <f>IF(X435=500,100,VLOOKUP(AA435,角色间职业划分!P:AP,22,FALSE))</f>
        <v>120</v>
      </c>
      <c r="L435">
        <f>IF(X435=500,K435,VLOOKUP(AA435,角色间职业划分!P:AP,23,FALSE))</f>
        <v>60</v>
      </c>
      <c r="M435">
        <f>VLOOKUP(AA435,角色间职业划分!P:AP,24,FALSE)</f>
        <v>0</v>
      </c>
      <c r="N435">
        <f>VLOOKUP(AA435,角色间职业划分!P:AP,14)*100</f>
        <v>95</v>
      </c>
      <c r="O435">
        <f>VLOOKUP(AA435,角色间职业划分!P:Z,9,FALSE)</f>
        <v>0</v>
      </c>
      <c r="P435">
        <f>VLOOKUP(AA435,角色间职业划分!P:AP,10,FALSE)</f>
        <v>0</v>
      </c>
      <c r="Q435">
        <f>VLOOKUP(AA435,角色间职业划分!P:AP,15,FALSE)</f>
        <v>0</v>
      </c>
      <c r="R435">
        <f>VLOOKUP(AA435,角色间职业划分!P:AP,16,FALSE)</f>
        <v>0</v>
      </c>
      <c r="S435">
        <f>VLOOKUP(AA435,角色间职业划分!P:AP,17,FALSE)</f>
        <v>0</v>
      </c>
      <c r="T435">
        <f>VLOOKUP(AA435,角色间职业划分!P:AP,18,FALSE)</f>
        <v>0</v>
      </c>
      <c r="U435">
        <f>VLOOKUP(AA435,角色间职业划分!P:AP,27,FALSE)</f>
        <v>0</v>
      </c>
      <c r="V435">
        <f t="shared" si="63"/>
        <v>6</v>
      </c>
      <c r="W435">
        <f>VLOOKUP(AA435,角色间职业划分!P:Q,2,FALSE)</f>
        <v>22</v>
      </c>
      <c r="X435">
        <f t="shared" si="68"/>
        <v>27</v>
      </c>
      <c r="Y435">
        <f>INT(VLOOKUP(X435,角色属性总表!AG:AH,2,FALSE)*角色属性总表!$C$38)</f>
        <v>666</v>
      </c>
      <c r="AA435">
        <f t="shared" si="69"/>
        <v>5</v>
      </c>
      <c r="AB435">
        <f>VLOOKUP(X435,角色属性总表!AG:AI,2,FALSE)*VLOOKUP(角色等级属性!AA435,角色间职业划分!P:AG,13,FALSE)/角色间职业划分!$AB$9</f>
        <v>1055.0077224664369</v>
      </c>
      <c r="AC435">
        <f>VLOOKUP(X435,角色属性总表!AG:AI,3,FALSE)*VLOOKUP(AA435,角色间职业划分!P:AG,8,FALSE)/角色间职业划分!$W$9</f>
        <v>1049.0240000000001</v>
      </c>
      <c r="AD435">
        <f>VLOOKUP(AA435,角色间职业划分!P:AP,26,FALSE)</f>
        <v>0.3</v>
      </c>
      <c r="AE435">
        <f>VLOOKUP(X435,角色属性总表!I:Q,3,FALSE)</f>
        <v>298.36799999999999</v>
      </c>
      <c r="AF435">
        <f>VLOOKUP(AA435,角色间职业划分!P:AP,11,FALSE)</f>
        <v>0.36</v>
      </c>
      <c r="AG435">
        <f t="shared" si="64"/>
        <v>897.50642946666699</v>
      </c>
      <c r="AH435">
        <f t="shared" si="65"/>
        <v>297</v>
      </c>
      <c r="AJ435">
        <f t="shared" si="66"/>
        <v>600.50642946666699</v>
      </c>
      <c r="AK435">
        <v>431</v>
      </c>
    </row>
    <row r="436" spans="1:37" x14ac:dyDescent="0.15">
      <c r="A436">
        <v>432</v>
      </c>
      <c r="B436">
        <f>ROUND(VLOOKUP(X436,角色属性总表!AG:AI,2,FALSE)/角色属性总表!$C$34,0)</f>
        <v>98</v>
      </c>
      <c r="C436">
        <f>ROUND(VLOOKUP(X436,角色属性总表!Y:AE,3,FALSE)/J436,0)</f>
        <v>25</v>
      </c>
      <c r="D436">
        <f>ROUND(VLOOKUP(X436,角色属性总表!AG:AI,3,FALSE)/角色属性总表!$C$35,0)</f>
        <v>102</v>
      </c>
      <c r="E436">
        <f t="shared" si="60"/>
        <v>325</v>
      </c>
      <c r="F436">
        <f t="shared" si="61"/>
        <v>11</v>
      </c>
      <c r="G436">
        <f t="shared" si="62"/>
        <v>11</v>
      </c>
      <c r="H436">
        <v>0</v>
      </c>
      <c r="I436">
        <f t="shared" si="67"/>
        <v>3</v>
      </c>
      <c r="J436">
        <f>VLOOKUP(AA436,角色间职业划分!P:AP,20,FALSE)</f>
        <v>11</v>
      </c>
      <c r="K436">
        <f>IF(X436=500,100,VLOOKUP(AA436,角色间职业划分!P:AP,22,FALSE))</f>
        <v>120</v>
      </c>
      <c r="L436">
        <f>IF(X436=500,K436,VLOOKUP(AA436,角色间职业划分!P:AP,23,FALSE))</f>
        <v>60</v>
      </c>
      <c r="M436">
        <f>VLOOKUP(AA436,角色间职业划分!P:AP,24,FALSE)</f>
        <v>0</v>
      </c>
      <c r="N436">
        <f>VLOOKUP(AA436,角色间职业划分!P:AP,14)*100</f>
        <v>95</v>
      </c>
      <c r="O436">
        <f>VLOOKUP(AA436,角色间职业划分!P:Z,9,FALSE)</f>
        <v>0</v>
      </c>
      <c r="P436">
        <f>VLOOKUP(AA436,角色间职业划分!P:AP,10,FALSE)</f>
        <v>0</v>
      </c>
      <c r="Q436">
        <f>VLOOKUP(AA436,角色间职业划分!P:AP,15,FALSE)</f>
        <v>0</v>
      </c>
      <c r="R436">
        <f>VLOOKUP(AA436,角色间职业划分!P:AP,16,FALSE)</f>
        <v>0</v>
      </c>
      <c r="S436">
        <f>VLOOKUP(AA436,角色间职业划分!P:AP,17,FALSE)</f>
        <v>0</v>
      </c>
      <c r="T436">
        <f>VLOOKUP(AA436,角色间职业划分!P:AP,18,FALSE)</f>
        <v>0</v>
      </c>
      <c r="U436">
        <f>VLOOKUP(AA436,角色间职业划分!P:AP,27,FALSE)</f>
        <v>0</v>
      </c>
      <c r="V436">
        <f t="shared" si="63"/>
        <v>6</v>
      </c>
      <c r="W436">
        <f>VLOOKUP(AA436,角色间职业划分!P:Q,2,FALSE)</f>
        <v>22</v>
      </c>
      <c r="X436">
        <f t="shared" si="68"/>
        <v>28</v>
      </c>
      <c r="Y436">
        <f>INT(VLOOKUP(X436,角色属性总表!AG:AH,2,FALSE)*角色属性总表!$C$38)</f>
        <v>684</v>
      </c>
      <c r="AA436">
        <f t="shared" si="69"/>
        <v>5</v>
      </c>
      <c r="AB436">
        <f>VLOOKUP(X436,角色属性总表!AG:AI,2,FALSE)*VLOOKUP(角色等级属性!AA436,角色间职业划分!P:AG,13,FALSE)/角色间职业划分!$AB$9</f>
        <v>1083.5214446952596</v>
      </c>
      <c r="AC436">
        <f>VLOOKUP(X436,角色属性总表!AG:AI,3,FALSE)*VLOOKUP(AA436,角色间职业划分!P:AG,8,FALSE)/角色间职业划分!$W$9</f>
        <v>1077.3759999999997</v>
      </c>
      <c r="AD436">
        <f>VLOOKUP(AA436,角色间职业划分!P:AP,26,FALSE)</f>
        <v>0.3</v>
      </c>
      <c r="AE436">
        <f>VLOOKUP(X436,角色属性总表!I:Q,3,FALSE)</f>
        <v>306.43199999999996</v>
      </c>
      <c r="AF436">
        <f>VLOOKUP(AA436,角色间职业划分!P:AP,11,FALSE)</f>
        <v>0.36</v>
      </c>
      <c r="AG436">
        <f t="shared" si="64"/>
        <v>951.04964758507606</v>
      </c>
      <c r="AH436">
        <f t="shared" si="65"/>
        <v>306</v>
      </c>
      <c r="AJ436">
        <f t="shared" si="66"/>
        <v>645.04964758507606</v>
      </c>
      <c r="AK436">
        <v>432</v>
      </c>
    </row>
    <row r="437" spans="1:37" x14ac:dyDescent="0.15">
      <c r="A437">
        <v>433</v>
      </c>
      <c r="B437">
        <f>ROUND(VLOOKUP(X437,角色属性总表!AG:AI,2,FALSE)/角色属性总表!$C$34,0)</f>
        <v>100</v>
      </c>
      <c r="C437">
        <f>ROUND(VLOOKUP(X437,角色属性总表!Y:AE,3,FALSE)/J437,0)</f>
        <v>26</v>
      </c>
      <c r="D437">
        <f>ROUND(VLOOKUP(X437,角色属性总表!AG:AI,3,FALSE)/角色属性总表!$C$35,0)</f>
        <v>105</v>
      </c>
      <c r="E437">
        <f t="shared" si="60"/>
        <v>333</v>
      </c>
      <c r="F437">
        <f t="shared" si="61"/>
        <v>11</v>
      </c>
      <c r="G437">
        <f t="shared" si="62"/>
        <v>11</v>
      </c>
      <c r="H437">
        <v>0</v>
      </c>
      <c r="I437">
        <f t="shared" si="67"/>
        <v>3</v>
      </c>
      <c r="J437">
        <f>VLOOKUP(AA437,角色间职业划分!P:AP,20,FALSE)</f>
        <v>11</v>
      </c>
      <c r="K437">
        <f>IF(X437=500,100,VLOOKUP(AA437,角色间职业划分!P:AP,22,FALSE))</f>
        <v>120</v>
      </c>
      <c r="L437">
        <f>IF(X437=500,K437,VLOOKUP(AA437,角色间职业划分!P:AP,23,FALSE))</f>
        <v>60</v>
      </c>
      <c r="M437">
        <f>VLOOKUP(AA437,角色间职业划分!P:AP,24,FALSE)</f>
        <v>0</v>
      </c>
      <c r="N437">
        <f>VLOOKUP(AA437,角色间职业划分!P:AP,14)*100</f>
        <v>95</v>
      </c>
      <c r="O437">
        <f>VLOOKUP(AA437,角色间职业划分!P:Z,9,FALSE)</f>
        <v>0</v>
      </c>
      <c r="P437">
        <f>VLOOKUP(AA437,角色间职业划分!P:AP,10,FALSE)</f>
        <v>0</v>
      </c>
      <c r="Q437">
        <f>VLOOKUP(AA437,角色间职业划分!P:AP,15,FALSE)</f>
        <v>0</v>
      </c>
      <c r="R437">
        <f>VLOOKUP(AA437,角色间职业划分!P:AP,16,FALSE)</f>
        <v>0</v>
      </c>
      <c r="S437">
        <f>VLOOKUP(AA437,角色间职业划分!P:AP,17,FALSE)</f>
        <v>0</v>
      </c>
      <c r="T437">
        <f>VLOOKUP(AA437,角色间职业划分!P:AP,18,FALSE)</f>
        <v>0</v>
      </c>
      <c r="U437">
        <f>VLOOKUP(AA437,角色间职业划分!P:AP,27,FALSE)</f>
        <v>0</v>
      </c>
      <c r="V437">
        <f t="shared" si="63"/>
        <v>6</v>
      </c>
      <c r="W437">
        <f>VLOOKUP(AA437,角色间职业划分!P:Q,2,FALSE)</f>
        <v>22</v>
      </c>
      <c r="X437">
        <f t="shared" si="68"/>
        <v>29</v>
      </c>
      <c r="Y437">
        <f>INT(VLOOKUP(X437,角色属性总表!AG:AH,2,FALSE)*角色属性总表!$C$38)</f>
        <v>702</v>
      </c>
      <c r="AA437">
        <f t="shared" si="69"/>
        <v>5</v>
      </c>
      <c r="AB437">
        <f>VLOOKUP(X437,角色属性总表!AG:AI,2,FALSE)*VLOOKUP(角色等级属性!AA437,角色间职业划分!P:AG,13,FALSE)/角色间职业划分!$AB$9</f>
        <v>1112.0351669240822</v>
      </c>
      <c r="AC437">
        <f>VLOOKUP(X437,角色属性总表!AG:AI,3,FALSE)*VLOOKUP(AA437,角色间职业划分!P:AG,8,FALSE)/角色间职业划分!$W$9</f>
        <v>1105.7279999999998</v>
      </c>
      <c r="AD437">
        <f>VLOOKUP(AA437,角色间职业划分!P:AP,26,FALSE)</f>
        <v>0.3</v>
      </c>
      <c r="AE437">
        <f>VLOOKUP(X437,角色属性总表!I:Q,3,FALSE)</f>
        <v>314.49599999999998</v>
      </c>
      <c r="AF437">
        <f>VLOOKUP(AA437,角色间职业划分!P:AP,11,FALSE)</f>
        <v>0.36</v>
      </c>
      <c r="AG437">
        <f t="shared" si="64"/>
        <v>1005.8104618515899</v>
      </c>
      <c r="AH437">
        <f t="shared" si="65"/>
        <v>315</v>
      </c>
      <c r="AJ437">
        <f t="shared" si="66"/>
        <v>690.81046185158993</v>
      </c>
      <c r="AK437">
        <v>433</v>
      </c>
    </row>
    <row r="438" spans="1:37" x14ac:dyDescent="0.15">
      <c r="A438">
        <v>434</v>
      </c>
      <c r="B438">
        <f>ROUND(VLOOKUP(X438,角色属性总表!AG:AI,2,FALSE)/角色属性总表!$C$34,0)</f>
        <v>103</v>
      </c>
      <c r="C438">
        <f>ROUND(VLOOKUP(X438,角色属性总表!Y:AE,3,FALSE)/J438,0)</f>
        <v>27</v>
      </c>
      <c r="D438">
        <f>ROUND(VLOOKUP(X438,角色属性总表!AG:AI,3,FALSE)/角色属性总表!$C$35,0)</f>
        <v>108</v>
      </c>
      <c r="E438">
        <f t="shared" si="60"/>
        <v>342</v>
      </c>
      <c r="F438">
        <f t="shared" si="61"/>
        <v>11</v>
      </c>
      <c r="G438">
        <f t="shared" si="62"/>
        <v>11</v>
      </c>
      <c r="H438">
        <v>0</v>
      </c>
      <c r="I438">
        <f t="shared" si="67"/>
        <v>3</v>
      </c>
      <c r="J438">
        <f>VLOOKUP(AA438,角色间职业划分!P:AP,20,FALSE)</f>
        <v>11</v>
      </c>
      <c r="K438">
        <f>IF(X438=500,100,VLOOKUP(AA438,角色间职业划分!P:AP,22,FALSE))</f>
        <v>120</v>
      </c>
      <c r="L438">
        <f>IF(X438=500,K438,VLOOKUP(AA438,角色间职业划分!P:AP,23,FALSE))</f>
        <v>60</v>
      </c>
      <c r="M438">
        <f>VLOOKUP(AA438,角色间职业划分!P:AP,24,FALSE)</f>
        <v>0</v>
      </c>
      <c r="N438">
        <f>VLOOKUP(AA438,角色间职业划分!P:AP,14)*100</f>
        <v>95</v>
      </c>
      <c r="O438">
        <f>VLOOKUP(AA438,角色间职业划分!P:Z,9,FALSE)</f>
        <v>0</v>
      </c>
      <c r="P438">
        <f>VLOOKUP(AA438,角色间职业划分!P:AP,10,FALSE)</f>
        <v>0</v>
      </c>
      <c r="Q438">
        <f>VLOOKUP(AA438,角色间职业划分!P:AP,15,FALSE)</f>
        <v>0</v>
      </c>
      <c r="R438">
        <f>VLOOKUP(AA438,角色间职业划分!P:AP,16,FALSE)</f>
        <v>0</v>
      </c>
      <c r="S438">
        <f>VLOOKUP(AA438,角色间职业划分!P:AP,17,FALSE)</f>
        <v>0</v>
      </c>
      <c r="T438">
        <f>VLOOKUP(AA438,角色间职业划分!P:AP,18,FALSE)</f>
        <v>0</v>
      </c>
      <c r="U438">
        <f>VLOOKUP(AA438,角色间职业划分!P:AP,27,FALSE)</f>
        <v>0</v>
      </c>
      <c r="V438">
        <f t="shared" si="63"/>
        <v>6</v>
      </c>
      <c r="W438">
        <f>VLOOKUP(AA438,角色间职业划分!P:Q,2,FALSE)</f>
        <v>22</v>
      </c>
      <c r="X438">
        <f t="shared" si="68"/>
        <v>30</v>
      </c>
      <c r="Y438">
        <f>INT(VLOOKUP(X438,角色属性总表!AG:AH,2,FALSE)*角色属性总表!$C$38)</f>
        <v>720</v>
      </c>
      <c r="AA438">
        <f t="shared" si="69"/>
        <v>5</v>
      </c>
      <c r="AB438">
        <f>VLOOKUP(X438,角色属性总表!AG:AI,2,FALSE)*VLOOKUP(角色等级属性!AA438,角色间职业划分!P:AG,13,FALSE)/角色间职业划分!$AB$9</f>
        <v>1140.5488891529048</v>
      </c>
      <c r="AC438">
        <f>VLOOKUP(X438,角色属性总表!AG:AI,3,FALSE)*VLOOKUP(AA438,角色间职业划分!P:AG,8,FALSE)/角色间职业划分!$W$9</f>
        <v>1134.08</v>
      </c>
      <c r="AD438">
        <f>VLOOKUP(AA438,角色间职业划分!P:AP,26,FALSE)</f>
        <v>0.3</v>
      </c>
      <c r="AE438">
        <f>VLOOKUP(X438,角色属性总表!I:Q,3,FALSE)</f>
        <v>322.56</v>
      </c>
      <c r="AF438">
        <f>VLOOKUP(AA438,角色间职业划分!P:AP,11,FALSE)</f>
        <v>0.36</v>
      </c>
      <c r="AG438">
        <f t="shared" si="64"/>
        <v>1061.7785643970906</v>
      </c>
      <c r="AH438">
        <f t="shared" si="65"/>
        <v>324</v>
      </c>
      <c r="AJ438">
        <f t="shared" si="66"/>
        <v>737.77856439709058</v>
      </c>
      <c r="AK438">
        <v>434</v>
      </c>
    </row>
    <row r="439" spans="1:37" x14ac:dyDescent="0.15">
      <c r="A439">
        <v>435</v>
      </c>
      <c r="B439">
        <f>ROUND(VLOOKUP(X439,角色属性总表!AG:AI,2,FALSE)/角色属性总表!$C$34,0)</f>
        <v>105</v>
      </c>
      <c r="C439">
        <f>ROUND(VLOOKUP(X439,角色属性总表!Y:AE,3,FALSE)/J439,0)</f>
        <v>28</v>
      </c>
      <c r="D439">
        <f>ROUND(VLOOKUP(X439,角色属性总表!AG:AI,3,FALSE)/角色属性总表!$C$35,0)</f>
        <v>110</v>
      </c>
      <c r="E439">
        <f t="shared" si="60"/>
        <v>350</v>
      </c>
      <c r="F439">
        <f t="shared" si="61"/>
        <v>11</v>
      </c>
      <c r="G439">
        <f t="shared" si="62"/>
        <v>11</v>
      </c>
      <c r="H439">
        <v>0</v>
      </c>
      <c r="I439">
        <f t="shared" si="67"/>
        <v>3</v>
      </c>
      <c r="J439">
        <f>VLOOKUP(AA439,角色间职业划分!P:AP,20,FALSE)</f>
        <v>11</v>
      </c>
      <c r="K439">
        <f>IF(X439=500,100,VLOOKUP(AA439,角色间职业划分!P:AP,22,FALSE))</f>
        <v>120</v>
      </c>
      <c r="L439">
        <f>IF(X439=500,K439,VLOOKUP(AA439,角色间职业划分!P:AP,23,FALSE))</f>
        <v>60</v>
      </c>
      <c r="M439">
        <f>VLOOKUP(AA439,角色间职业划分!P:AP,24,FALSE)</f>
        <v>0</v>
      </c>
      <c r="N439">
        <f>VLOOKUP(AA439,角色间职业划分!P:AP,14)*100</f>
        <v>95</v>
      </c>
      <c r="O439">
        <f>VLOOKUP(AA439,角色间职业划分!P:Z,9,FALSE)</f>
        <v>0</v>
      </c>
      <c r="P439">
        <f>VLOOKUP(AA439,角色间职业划分!P:AP,10,FALSE)</f>
        <v>0</v>
      </c>
      <c r="Q439">
        <f>VLOOKUP(AA439,角色间职业划分!P:AP,15,FALSE)</f>
        <v>0</v>
      </c>
      <c r="R439">
        <f>VLOOKUP(AA439,角色间职业划分!P:AP,16,FALSE)</f>
        <v>0</v>
      </c>
      <c r="S439">
        <f>VLOOKUP(AA439,角色间职业划分!P:AP,17,FALSE)</f>
        <v>0</v>
      </c>
      <c r="T439">
        <f>VLOOKUP(AA439,角色间职业划分!P:AP,18,FALSE)</f>
        <v>0</v>
      </c>
      <c r="U439">
        <f>VLOOKUP(AA439,角色间职业划分!P:AP,27,FALSE)</f>
        <v>0</v>
      </c>
      <c r="V439">
        <f t="shared" si="63"/>
        <v>6</v>
      </c>
      <c r="W439">
        <f>VLOOKUP(AA439,角色间职业划分!P:Q,2,FALSE)</f>
        <v>22</v>
      </c>
      <c r="X439">
        <f t="shared" si="68"/>
        <v>31</v>
      </c>
      <c r="Y439">
        <f>INT(VLOOKUP(X439,角色属性总表!AG:AH,2,FALSE)*角色属性总表!$C$38)</f>
        <v>738</v>
      </c>
      <c r="AA439">
        <f t="shared" si="69"/>
        <v>5</v>
      </c>
      <c r="AB439">
        <f>VLOOKUP(X439,角色属性总表!AG:AI,2,FALSE)*VLOOKUP(角色等级属性!AA439,角色间职业划分!P:AG,13,FALSE)/角色间职业划分!$AB$9</f>
        <v>1169.0626113817273</v>
      </c>
      <c r="AC439">
        <f>VLOOKUP(X439,角色属性总表!AG:AI,3,FALSE)*VLOOKUP(AA439,角色间职业划分!P:AG,8,FALSE)/角色间职业划分!$W$9</f>
        <v>1162.4319999999998</v>
      </c>
      <c r="AD439">
        <f>VLOOKUP(AA439,角色间职业划分!P:AP,26,FALSE)</f>
        <v>0.3</v>
      </c>
      <c r="AE439">
        <f>VLOOKUP(X439,角色属性总表!I:Q,3,FALSE)</f>
        <v>330.62400000000002</v>
      </c>
      <c r="AF439">
        <f>VLOOKUP(AA439,角色间职业划分!P:AP,11,FALSE)</f>
        <v>0.36</v>
      </c>
      <c r="AG439">
        <f t="shared" si="64"/>
        <v>1118.9443003165779</v>
      </c>
      <c r="AH439">
        <f t="shared" si="65"/>
        <v>330</v>
      </c>
      <c r="AJ439">
        <f t="shared" si="66"/>
        <v>788.94430031657794</v>
      </c>
      <c r="AK439">
        <v>435</v>
      </c>
    </row>
    <row r="440" spans="1:37" x14ac:dyDescent="0.15">
      <c r="A440">
        <v>436</v>
      </c>
      <c r="B440">
        <f>ROUND(VLOOKUP(X440,角色属性总表!AG:AI,2,FALSE)/角色属性总表!$C$34,0)</f>
        <v>108</v>
      </c>
      <c r="C440">
        <f>ROUND(VLOOKUP(X440,角色属性总表!Y:AE,3,FALSE)/J440,0)</f>
        <v>29</v>
      </c>
      <c r="D440">
        <f>ROUND(VLOOKUP(X440,角色属性总表!AG:AI,3,FALSE)/角色属性总表!$C$35,0)</f>
        <v>113</v>
      </c>
      <c r="E440">
        <f t="shared" si="60"/>
        <v>359</v>
      </c>
      <c r="F440">
        <f t="shared" si="61"/>
        <v>11</v>
      </c>
      <c r="G440">
        <f t="shared" si="62"/>
        <v>11</v>
      </c>
      <c r="H440">
        <v>0</v>
      </c>
      <c r="I440">
        <f t="shared" si="67"/>
        <v>3</v>
      </c>
      <c r="J440">
        <f>VLOOKUP(AA440,角色间职业划分!P:AP,20,FALSE)</f>
        <v>11</v>
      </c>
      <c r="K440">
        <f>IF(X440=500,100,VLOOKUP(AA440,角色间职业划分!P:AP,22,FALSE))</f>
        <v>120</v>
      </c>
      <c r="L440">
        <f>IF(X440=500,K440,VLOOKUP(AA440,角色间职业划分!P:AP,23,FALSE))</f>
        <v>60</v>
      </c>
      <c r="M440">
        <f>VLOOKUP(AA440,角色间职业划分!P:AP,24,FALSE)</f>
        <v>0</v>
      </c>
      <c r="N440">
        <f>VLOOKUP(AA440,角色间职业划分!P:AP,14)*100</f>
        <v>95</v>
      </c>
      <c r="O440">
        <f>VLOOKUP(AA440,角色间职业划分!P:Z,9,FALSE)</f>
        <v>0</v>
      </c>
      <c r="P440">
        <f>VLOOKUP(AA440,角色间职业划分!P:AP,10,FALSE)</f>
        <v>0</v>
      </c>
      <c r="Q440">
        <f>VLOOKUP(AA440,角色间职业划分!P:AP,15,FALSE)</f>
        <v>0</v>
      </c>
      <c r="R440">
        <f>VLOOKUP(AA440,角色间职业划分!P:AP,16,FALSE)</f>
        <v>0</v>
      </c>
      <c r="S440">
        <f>VLOOKUP(AA440,角色间职业划分!P:AP,17,FALSE)</f>
        <v>0</v>
      </c>
      <c r="T440">
        <f>VLOOKUP(AA440,角色间职业划分!P:AP,18,FALSE)</f>
        <v>0</v>
      </c>
      <c r="U440">
        <f>VLOOKUP(AA440,角色间职业划分!P:AP,27,FALSE)</f>
        <v>0</v>
      </c>
      <c r="V440">
        <f t="shared" si="63"/>
        <v>6</v>
      </c>
      <c r="W440">
        <f>VLOOKUP(AA440,角色间职业划分!P:Q,2,FALSE)</f>
        <v>22</v>
      </c>
      <c r="X440">
        <f t="shared" si="68"/>
        <v>32</v>
      </c>
      <c r="Y440">
        <f>INT(VLOOKUP(X440,角色属性总表!AG:AH,2,FALSE)*角色属性总表!$C$38)</f>
        <v>756</v>
      </c>
      <c r="AA440">
        <f t="shared" si="69"/>
        <v>5</v>
      </c>
      <c r="AB440">
        <f>VLOOKUP(X440,角色属性总表!AG:AI,2,FALSE)*VLOOKUP(角色等级属性!AA440,角色间职业划分!P:AG,13,FALSE)/角色间职业划分!$AB$9</f>
        <v>1197.5763336105499</v>
      </c>
      <c r="AC440">
        <f>VLOOKUP(X440,角色属性总表!AG:AI,3,FALSE)*VLOOKUP(AA440,角色间职业划分!P:AG,8,FALSE)/角色间职业划分!$W$9</f>
        <v>1190.7840000000001</v>
      </c>
      <c r="AD440">
        <f>VLOOKUP(AA440,角色间职业划分!P:AP,26,FALSE)</f>
        <v>0.3</v>
      </c>
      <c r="AE440">
        <f>VLOOKUP(X440,角色属性总表!I:Q,3,FALSE)</f>
        <v>338.68799999999999</v>
      </c>
      <c r="AF440">
        <f>VLOOKUP(AA440,角色间职业划分!P:AP,11,FALSE)</f>
        <v>0.36</v>
      </c>
      <c r="AG440">
        <f t="shared" si="64"/>
        <v>1177.2986144072111</v>
      </c>
      <c r="AH440">
        <f t="shared" si="65"/>
        <v>339</v>
      </c>
      <c r="AJ440">
        <f t="shared" si="66"/>
        <v>838.29861440721106</v>
      </c>
      <c r="AK440">
        <v>436</v>
      </c>
    </row>
    <row r="441" spans="1:37" x14ac:dyDescent="0.15">
      <c r="A441">
        <v>437</v>
      </c>
      <c r="B441">
        <f>ROUND(VLOOKUP(X441,角色属性总表!AG:AI,2,FALSE)/角色属性总表!$C$34,0)</f>
        <v>111</v>
      </c>
      <c r="C441">
        <f>ROUND(VLOOKUP(X441,角色属性总表!Y:AE,3,FALSE)/J441,0)</f>
        <v>30</v>
      </c>
      <c r="D441">
        <f>ROUND(VLOOKUP(X441,角色属性总表!AG:AI,3,FALSE)/角色属性总表!$C$35,0)</f>
        <v>116</v>
      </c>
      <c r="E441">
        <f t="shared" si="60"/>
        <v>367</v>
      </c>
      <c r="F441">
        <f t="shared" si="61"/>
        <v>11</v>
      </c>
      <c r="G441">
        <f t="shared" si="62"/>
        <v>11</v>
      </c>
      <c r="H441">
        <v>0</v>
      </c>
      <c r="I441">
        <f t="shared" si="67"/>
        <v>3</v>
      </c>
      <c r="J441">
        <f>VLOOKUP(AA441,角色间职业划分!P:AP,20,FALSE)</f>
        <v>11</v>
      </c>
      <c r="K441">
        <f>IF(X441=500,100,VLOOKUP(AA441,角色间职业划分!P:AP,22,FALSE))</f>
        <v>120</v>
      </c>
      <c r="L441">
        <f>IF(X441=500,K441,VLOOKUP(AA441,角色间职业划分!P:AP,23,FALSE))</f>
        <v>60</v>
      </c>
      <c r="M441">
        <f>VLOOKUP(AA441,角色间职业划分!P:AP,24,FALSE)</f>
        <v>0</v>
      </c>
      <c r="N441">
        <f>VLOOKUP(AA441,角色间职业划分!P:AP,14)*100</f>
        <v>95</v>
      </c>
      <c r="O441">
        <f>VLOOKUP(AA441,角色间职业划分!P:Z,9,FALSE)</f>
        <v>0</v>
      </c>
      <c r="P441">
        <f>VLOOKUP(AA441,角色间职业划分!P:AP,10,FALSE)</f>
        <v>0</v>
      </c>
      <c r="Q441">
        <f>VLOOKUP(AA441,角色间职业划分!P:AP,15,FALSE)</f>
        <v>0</v>
      </c>
      <c r="R441">
        <f>VLOOKUP(AA441,角色间职业划分!P:AP,16,FALSE)</f>
        <v>0</v>
      </c>
      <c r="S441">
        <f>VLOOKUP(AA441,角色间职业划分!P:AP,17,FALSE)</f>
        <v>0</v>
      </c>
      <c r="T441">
        <f>VLOOKUP(AA441,角色间职业划分!P:AP,18,FALSE)</f>
        <v>0</v>
      </c>
      <c r="U441">
        <f>VLOOKUP(AA441,角色间职业划分!P:AP,27,FALSE)</f>
        <v>0</v>
      </c>
      <c r="V441">
        <f t="shared" si="63"/>
        <v>6</v>
      </c>
      <c r="W441">
        <f>VLOOKUP(AA441,角色间职业划分!P:Q,2,FALSE)</f>
        <v>22</v>
      </c>
      <c r="X441">
        <f t="shared" si="68"/>
        <v>33</v>
      </c>
      <c r="Y441">
        <f>INT(VLOOKUP(X441,角色属性总表!AG:AH,2,FALSE)*角色属性总表!$C$38)</f>
        <v>774</v>
      </c>
      <c r="AA441">
        <f t="shared" si="69"/>
        <v>5</v>
      </c>
      <c r="AB441">
        <f>VLOOKUP(X441,角色属性总表!AG:AI,2,FALSE)*VLOOKUP(角色等级属性!AA441,角色间职业划分!P:AG,13,FALSE)/角色间职业划分!$AB$9</f>
        <v>1226.0900558393728</v>
      </c>
      <c r="AC441">
        <f>VLOOKUP(X441,角色属性总表!AG:AI,3,FALSE)*VLOOKUP(AA441,角色间职业划分!P:AG,8,FALSE)/角色间职业划分!$W$9</f>
        <v>1219.1359999999997</v>
      </c>
      <c r="AD441">
        <f>VLOOKUP(AA441,角色间职业划分!P:AP,26,FALSE)</f>
        <v>0.3</v>
      </c>
      <c r="AE441">
        <f>VLOOKUP(X441,角色属性总表!I:Q,3,FALSE)</f>
        <v>346.75200000000001</v>
      </c>
      <c r="AF441">
        <f>VLOOKUP(AA441,角色间职业划分!P:AP,11,FALSE)</f>
        <v>0.36</v>
      </c>
      <c r="AG441">
        <f t="shared" si="64"/>
        <v>1236.8330038267306</v>
      </c>
      <c r="AH441">
        <f t="shared" si="65"/>
        <v>348</v>
      </c>
      <c r="AJ441">
        <f t="shared" si="66"/>
        <v>888.83300382673065</v>
      </c>
      <c r="AK441">
        <v>437</v>
      </c>
    </row>
    <row r="442" spans="1:37" x14ac:dyDescent="0.15">
      <c r="A442">
        <v>438</v>
      </c>
      <c r="B442">
        <f>ROUND(VLOOKUP(X442,角色属性总表!AG:AI,2,FALSE)/角色属性总表!$C$34,0)</f>
        <v>113</v>
      </c>
      <c r="C442">
        <f>ROUND(VLOOKUP(X442,角色属性总表!Y:AE,3,FALSE)/J442,0)</f>
        <v>32</v>
      </c>
      <c r="D442">
        <f>ROUND(VLOOKUP(X442,角色属性总表!AG:AI,3,FALSE)/角色属性总表!$C$35,0)</f>
        <v>118</v>
      </c>
      <c r="E442">
        <f t="shared" si="60"/>
        <v>376</v>
      </c>
      <c r="F442">
        <f t="shared" si="61"/>
        <v>11</v>
      </c>
      <c r="G442">
        <f t="shared" si="62"/>
        <v>11</v>
      </c>
      <c r="H442">
        <v>0</v>
      </c>
      <c r="I442">
        <f t="shared" si="67"/>
        <v>3</v>
      </c>
      <c r="J442">
        <f>VLOOKUP(AA442,角色间职业划分!P:AP,20,FALSE)</f>
        <v>11</v>
      </c>
      <c r="K442">
        <f>IF(X442=500,100,VLOOKUP(AA442,角色间职业划分!P:AP,22,FALSE))</f>
        <v>120</v>
      </c>
      <c r="L442">
        <f>IF(X442=500,K442,VLOOKUP(AA442,角色间职业划分!P:AP,23,FALSE))</f>
        <v>60</v>
      </c>
      <c r="M442">
        <f>VLOOKUP(AA442,角色间职业划分!P:AP,24,FALSE)</f>
        <v>0</v>
      </c>
      <c r="N442">
        <f>VLOOKUP(AA442,角色间职业划分!P:AP,14)*100</f>
        <v>95</v>
      </c>
      <c r="O442">
        <f>VLOOKUP(AA442,角色间职业划分!P:Z,9,FALSE)</f>
        <v>0</v>
      </c>
      <c r="P442">
        <f>VLOOKUP(AA442,角色间职业划分!P:AP,10,FALSE)</f>
        <v>0</v>
      </c>
      <c r="Q442">
        <f>VLOOKUP(AA442,角色间职业划分!P:AP,15,FALSE)</f>
        <v>0</v>
      </c>
      <c r="R442">
        <f>VLOOKUP(AA442,角色间职业划分!P:AP,16,FALSE)</f>
        <v>0</v>
      </c>
      <c r="S442">
        <f>VLOOKUP(AA442,角色间职业划分!P:AP,17,FALSE)</f>
        <v>0</v>
      </c>
      <c r="T442">
        <f>VLOOKUP(AA442,角色间职业划分!P:AP,18,FALSE)</f>
        <v>0</v>
      </c>
      <c r="U442">
        <f>VLOOKUP(AA442,角色间职业划分!P:AP,27,FALSE)</f>
        <v>0</v>
      </c>
      <c r="V442">
        <f t="shared" si="63"/>
        <v>6</v>
      </c>
      <c r="W442">
        <f>VLOOKUP(AA442,角色间职业划分!P:Q,2,FALSE)</f>
        <v>22</v>
      </c>
      <c r="X442">
        <f t="shared" si="68"/>
        <v>34</v>
      </c>
      <c r="Y442">
        <f>INT(VLOOKUP(X442,角色属性总表!AG:AH,2,FALSE)*角色属性总表!$C$38)</f>
        <v>792</v>
      </c>
      <c r="AA442">
        <f t="shared" si="69"/>
        <v>5</v>
      </c>
      <c r="AB442">
        <f>VLOOKUP(X442,角色属性总表!AG:AI,2,FALSE)*VLOOKUP(角色等级属性!AA442,角色间职业划分!P:AG,13,FALSE)/角色间职业划分!$AB$9</f>
        <v>1254.6037780681954</v>
      </c>
      <c r="AC442">
        <f>VLOOKUP(X442,角色属性总表!AG:AI,3,FALSE)*VLOOKUP(AA442,角色间职业划分!P:AG,8,FALSE)/角色间职业划分!$W$9</f>
        <v>1247.4880000000001</v>
      </c>
      <c r="AD442">
        <f>VLOOKUP(AA442,角色间职业划分!P:AP,26,FALSE)</f>
        <v>0.3</v>
      </c>
      <c r="AE442">
        <f>VLOOKUP(X442,角色属性总表!I:Q,3,FALSE)</f>
        <v>354.81600000000003</v>
      </c>
      <c r="AF442">
        <f>VLOOKUP(AA442,角色间职业划分!P:AP,11,FALSE)</f>
        <v>0.36</v>
      </c>
      <c r="AG442">
        <f t="shared" si="64"/>
        <v>1297.5394758547525</v>
      </c>
      <c r="AH442">
        <f t="shared" si="65"/>
        <v>354</v>
      </c>
      <c r="AJ442">
        <f t="shared" si="66"/>
        <v>943.53947585475248</v>
      </c>
      <c r="AK442">
        <v>438</v>
      </c>
    </row>
    <row r="443" spans="1:37" x14ac:dyDescent="0.15">
      <c r="A443">
        <v>439</v>
      </c>
      <c r="B443">
        <f>ROUND(VLOOKUP(X443,角色属性总表!AG:AI,2,FALSE)/角色属性总表!$C$34,0)</f>
        <v>116</v>
      </c>
      <c r="C443">
        <f>ROUND(VLOOKUP(X443,角色属性总表!Y:AE,3,FALSE)/J443,0)</f>
        <v>33</v>
      </c>
      <c r="D443">
        <f>ROUND(VLOOKUP(X443,角色属性总表!AG:AI,3,FALSE)/角色属性总表!$C$35,0)</f>
        <v>121</v>
      </c>
      <c r="E443">
        <f t="shared" si="60"/>
        <v>384</v>
      </c>
      <c r="F443">
        <f t="shared" si="61"/>
        <v>11</v>
      </c>
      <c r="G443">
        <f t="shared" si="62"/>
        <v>11</v>
      </c>
      <c r="H443">
        <v>0</v>
      </c>
      <c r="I443">
        <f t="shared" si="67"/>
        <v>3</v>
      </c>
      <c r="J443">
        <f>VLOOKUP(AA443,角色间职业划分!P:AP,20,FALSE)</f>
        <v>11</v>
      </c>
      <c r="K443">
        <f>IF(X443=500,100,VLOOKUP(AA443,角色间职业划分!P:AP,22,FALSE))</f>
        <v>120</v>
      </c>
      <c r="L443">
        <f>IF(X443=500,K443,VLOOKUP(AA443,角色间职业划分!P:AP,23,FALSE))</f>
        <v>60</v>
      </c>
      <c r="M443">
        <f>VLOOKUP(AA443,角色间职业划分!P:AP,24,FALSE)</f>
        <v>0</v>
      </c>
      <c r="N443">
        <f>VLOOKUP(AA443,角色间职业划分!P:AP,14)*100</f>
        <v>95</v>
      </c>
      <c r="O443">
        <f>VLOOKUP(AA443,角色间职业划分!P:Z,9,FALSE)</f>
        <v>0</v>
      </c>
      <c r="P443">
        <f>VLOOKUP(AA443,角色间职业划分!P:AP,10,FALSE)</f>
        <v>0</v>
      </c>
      <c r="Q443">
        <f>VLOOKUP(AA443,角色间职业划分!P:AP,15,FALSE)</f>
        <v>0</v>
      </c>
      <c r="R443">
        <f>VLOOKUP(AA443,角色间职业划分!P:AP,16,FALSE)</f>
        <v>0</v>
      </c>
      <c r="S443">
        <f>VLOOKUP(AA443,角色间职业划分!P:AP,17,FALSE)</f>
        <v>0</v>
      </c>
      <c r="T443">
        <f>VLOOKUP(AA443,角色间职业划分!P:AP,18,FALSE)</f>
        <v>0</v>
      </c>
      <c r="U443">
        <f>VLOOKUP(AA443,角色间职业划分!P:AP,27,FALSE)</f>
        <v>0</v>
      </c>
      <c r="V443">
        <f t="shared" si="63"/>
        <v>6</v>
      </c>
      <c r="W443">
        <f>VLOOKUP(AA443,角色间职业划分!P:Q,2,FALSE)</f>
        <v>22</v>
      </c>
      <c r="X443">
        <f t="shared" si="68"/>
        <v>35</v>
      </c>
      <c r="Y443">
        <f>INT(VLOOKUP(X443,角色属性总表!AG:AH,2,FALSE)*角色属性总表!$C$38)</f>
        <v>810</v>
      </c>
      <c r="AA443">
        <f t="shared" si="69"/>
        <v>5</v>
      </c>
      <c r="AB443">
        <f>VLOOKUP(X443,角色属性总表!AG:AI,2,FALSE)*VLOOKUP(角色等级属性!AA443,角色间职业划分!P:AG,13,FALSE)/角色间职业划分!$AB$9</f>
        <v>1283.1175002970181</v>
      </c>
      <c r="AC443">
        <f>VLOOKUP(X443,角色属性总表!AG:AI,3,FALSE)*VLOOKUP(AA443,角色间职业划分!P:AG,8,FALSE)/角色间职业划分!$W$9</f>
        <v>1275.8399999999999</v>
      </c>
      <c r="AD443">
        <f>VLOOKUP(AA443,角色间职业划分!P:AP,26,FALSE)</f>
        <v>0.3</v>
      </c>
      <c r="AE443">
        <f>VLOOKUP(X443,角色属性总表!I:Q,3,FALSE)</f>
        <v>362.88</v>
      </c>
      <c r="AF443">
        <f>VLOOKUP(AA443,角色间职业划分!P:AP,11,FALSE)</f>
        <v>0.36</v>
      </c>
      <c r="AG443">
        <f t="shared" si="64"/>
        <v>1359.410510073131</v>
      </c>
      <c r="AH443">
        <f t="shared" si="65"/>
        <v>363</v>
      </c>
      <c r="AJ443">
        <f t="shared" si="66"/>
        <v>996.41051007313104</v>
      </c>
      <c r="AK443">
        <v>439</v>
      </c>
    </row>
    <row r="444" spans="1:37" x14ac:dyDescent="0.15">
      <c r="A444">
        <v>440</v>
      </c>
      <c r="B444">
        <f>ROUND(VLOOKUP(X444,角色属性总表!AG:AI,2,FALSE)/角色属性总表!$C$34,0)</f>
        <v>118</v>
      </c>
      <c r="C444">
        <f>ROUND(VLOOKUP(X444,角色属性总表!Y:AE,3,FALSE)/J444,0)</f>
        <v>34</v>
      </c>
      <c r="D444">
        <f>ROUND(VLOOKUP(X444,角色属性总表!AG:AI,3,FALSE)/角色属性总表!$C$35,0)</f>
        <v>124</v>
      </c>
      <c r="E444">
        <f t="shared" si="60"/>
        <v>393</v>
      </c>
      <c r="F444">
        <f t="shared" si="61"/>
        <v>11</v>
      </c>
      <c r="G444">
        <f t="shared" si="62"/>
        <v>11</v>
      </c>
      <c r="H444">
        <v>0</v>
      </c>
      <c r="I444">
        <f t="shared" si="67"/>
        <v>3</v>
      </c>
      <c r="J444">
        <f>VLOOKUP(AA444,角色间职业划分!P:AP,20,FALSE)</f>
        <v>11</v>
      </c>
      <c r="K444">
        <f>IF(X444=500,100,VLOOKUP(AA444,角色间职业划分!P:AP,22,FALSE))</f>
        <v>120</v>
      </c>
      <c r="L444">
        <f>IF(X444=500,K444,VLOOKUP(AA444,角色间职业划分!P:AP,23,FALSE))</f>
        <v>60</v>
      </c>
      <c r="M444">
        <f>VLOOKUP(AA444,角色间职业划分!P:AP,24,FALSE)</f>
        <v>0</v>
      </c>
      <c r="N444">
        <f>VLOOKUP(AA444,角色间职业划分!P:AP,14)*100</f>
        <v>95</v>
      </c>
      <c r="O444">
        <f>VLOOKUP(AA444,角色间职业划分!P:Z,9,FALSE)</f>
        <v>0</v>
      </c>
      <c r="P444">
        <f>VLOOKUP(AA444,角色间职业划分!P:AP,10,FALSE)</f>
        <v>0</v>
      </c>
      <c r="Q444">
        <f>VLOOKUP(AA444,角色间职业划分!P:AP,15,FALSE)</f>
        <v>0</v>
      </c>
      <c r="R444">
        <f>VLOOKUP(AA444,角色间职业划分!P:AP,16,FALSE)</f>
        <v>0</v>
      </c>
      <c r="S444">
        <f>VLOOKUP(AA444,角色间职业划分!P:AP,17,FALSE)</f>
        <v>0</v>
      </c>
      <c r="T444">
        <f>VLOOKUP(AA444,角色间职业划分!P:AP,18,FALSE)</f>
        <v>0</v>
      </c>
      <c r="U444">
        <f>VLOOKUP(AA444,角色间职业划分!P:AP,27,FALSE)</f>
        <v>0</v>
      </c>
      <c r="V444">
        <f t="shared" si="63"/>
        <v>6</v>
      </c>
      <c r="W444">
        <f>VLOOKUP(AA444,角色间职业划分!P:Q,2,FALSE)</f>
        <v>22</v>
      </c>
      <c r="X444">
        <f t="shared" si="68"/>
        <v>36</v>
      </c>
      <c r="Y444">
        <f>INT(VLOOKUP(X444,角色属性总表!AG:AH,2,FALSE)*角色属性总表!$C$38)</f>
        <v>828</v>
      </c>
      <c r="AA444">
        <f t="shared" si="69"/>
        <v>5</v>
      </c>
      <c r="AB444">
        <f>VLOOKUP(X444,角色属性总表!AG:AI,2,FALSE)*VLOOKUP(角色等级属性!AA444,角色间职业划分!P:AG,13,FALSE)/角色间职业划分!$AB$9</f>
        <v>1311.6312225258405</v>
      </c>
      <c r="AC444">
        <f>VLOOKUP(X444,角色属性总表!AG:AI,3,FALSE)*VLOOKUP(AA444,角色间职业划分!P:AG,8,FALSE)/角色间职业划分!$W$9</f>
        <v>1304.1919999999998</v>
      </c>
      <c r="AD444">
        <f>VLOOKUP(AA444,角色间职业划分!P:AP,26,FALSE)</f>
        <v>0.3</v>
      </c>
      <c r="AE444">
        <f>VLOOKUP(X444,角色属性总表!I:Q,3,FALSE)</f>
        <v>370.94399999999996</v>
      </c>
      <c r="AF444">
        <f>VLOOKUP(AA444,角色间职业划分!P:AP,11,FALSE)</f>
        <v>0.36</v>
      </c>
      <c r="AG444">
        <f t="shared" si="64"/>
        <v>1422.4390243902435</v>
      </c>
      <c r="AH444">
        <f t="shared" si="65"/>
        <v>372</v>
      </c>
      <c r="AJ444">
        <f t="shared" si="66"/>
        <v>1050.4390243902435</v>
      </c>
      <c r="AK444">
        <v>440</v>
      </c>
    </row>
    <row r="445" spans="1:37" x14ac:dyDescent="0.15">
      <c r="A445">
        <v>441</v>
      </c>
      <c r="B445">
        <f>ROUND(VLOOKUP(X445,角色属性总表!AG:AI,2,FALSE)/角色属性总表!$C$34,0)</f>
        <v>121</v>
      </c>
      <c r="C445">
        <f>ROUND(VLOOKUP(X445,角色属性总表!Y:AE,3,FALSE)/J445,0)</f>
        <v>35</v>
      </c>
      <c r="D445">
        <f>ROUND(VLOOKUP(X445,角色属性总表!AG:AI,3,FALSE)/角色属性总表!$C$35,0)</f>
        <v>126</v>
      </c>
      <c r="E445">
        <f t="shared" si="60"/>
        <v>402</v>
      </c>
      <c r="F445">
        <f t="shared" si="61"/>
        <v>11</v>
      </c>
      <c r="G445">
        <f t="shared" si="62"/>
        <v>11</v>
      </c>
      <c r="H445">
        <v>0</v>
      </c>
      <c r="I445">
        <f t="shared" si="67"/>
        <v>3</v>
      </c>
      <c r="J445">
        <f>VLOOKUP(AA445,角色间职业划分!P:AP,20,FALSE)</f>
        <v>11</v>
      </c>
      <c r="K445">
        <f>IF(X445=500,100,VLOOKUP(AA445,角色间职业划分!P:AP,22,FALSE))</f>
        <v>120</v>
      </c>
      <c r="L445">
        <f>IF(X445=500,K445,VLOOKUP(AA445,角色间职业划分!P:AP,23,FALSE))</f>
        <v>60</v>
      </c>
      <c r="M445">
        <f>VLOOKUP(AA445,角色间职业划分!P:AP,24,FALSE)</f>
        <v>0</v>
      </c>
      <c r="N445">
        <f>VLOOKUP(AA445,角色间职业划分!P:AP,14)*100</f>
        <v>95</v>
      </c>
      <c r="O445">
        <f>VLOOKUP(AA445,角色间职业划分!P:Z,9,FALSE)</f>
        <v>0</v>
      </c>
      <c r="P445">
        <f>VLOOKUP(AA445,角色间职业划分!P:AP,10,FALSE)</f>
        <v>0</v>
      </c>
      <c r="Q445">
        <f>VLOOKUP(AA445,角色间职业划分!P:AP,15,FALSE)</f>
        <v>0</v>
      </c>
      <c r="R445">
        <f>VLOOKUP(AA445,角色间职业划分!P:AP,16,FALSE)</f>
        <v>0</v>
      </c>
      <c r="S445">
        <f>VLOOKUP(AA445,角色间职业划分!P:AP,17,FALSE)</f>
        <v>0</v>
      </c>
      <c r="T445">
        <f>VLOOKUP(AA445,角色间职业划分!P:AP,18,FALSE)</f>
        <v>0</v>
      </c>
      <c r="U445">
        <f>VLOOKUP(AA445,角色间职业划分!P:AP,27,FALSE)</f>
        <v>0</v>
      </c>
      <c r="V445">
        <f t="shared" si="63"/>
        <v>6</v>
      </c>
      <c r="W445">
        <f>VLOOKUP(AA445,角色间职业划分!P:Q,2,FALSE)</f>
        <v>22</v>
      </c>
      <c r="X445">
        <f t="shared" si="68"/>
        <v>37</v>
      </c>
      <c r="Y445">
        <f>INT(VLOOKUP(X445,角色属性总表!AG:AH,2,FALSE)*角色属性总表!$C$38)</f>
        <v>846</v>
      </c>
      <c r="AA445">
        <f t="shared" si="69"/>
        <v>5</v>
      </c>
      <c r="AB445">
        <f>VLOOKUP(X445,角色属性总表!AG:AI,2,FALSE)*VLOOKUP(角色等级属性!AA445,角色间职业划分!P:AG,13,FALSE)/角色间职业划分!$AB$9</f>
        <v>1340.1449447546631</v>
      </c>
      <c r="AC445">
        <f>VLOOKUP(X445,角色属性总表!AG:AI,3,FALSE)*VLOOKUP(AA445,角色间职业划分!P:AG,8,FALSE)/角色间职业划分!$W$9</f>
        <v>1332.5439999999999</v>
      </c>
      <c r="AD445">
        <f>VLOOKUP(AA445,角色间职业划分!P:AP,26,FALSE)</f>
        <v>0.3</v>
      </c>
      <c r="AE445">
        <f>VLOOKUP(X445,角色属性总表!I:Q,3,FALSE)</f>
        <v>379.00799999999998</v>
      </c>
      <c r="AF445">
        <f>VLOOKUP(AA445,角色间职业划分!P:AP,11,FALSE)</f>
        <v>0.36</v>
      </c>
      <c r="AG445">
        <f t="shared" si="64"/>
        <v>1486.6183444228657</v>
      </c>
      <c r="AH445">
        <f t="shared" si="65"/>
        <v>378</v>
      </c>
      <c r="AJ445">
        <f t="shared" si="66"/>
        <v>1108.6183444228657</v>
      </c>
      <c r="AK445">
        <v>441</v>
      </c>
    </row>
    <row r="446" spans="1:37" x14ac:dyDescent="0.15">
      <c r="A446">
        <v>442</v>
      </c>
      <c r="B446">
        <f>ROUND(VLOOKUP(X446,角色属性总表!AG:AI,2,FALSE)/角色属性总表!$C$34,0)</f>
        <v>123</v>
      </c>
      <c r="C446">
        <f>ROUND(VLOOKUP(X446,角色属性总表!Y:AE,3,FALSE)/J446,0)</f>
        <v>37</v>
      </c>
      <c r="D446">
        <f>ROUND(VLOOKUP(X446,角色属性总表!AG:AI,3,FALSE)/角色属性总表!$C$35,0)</f>
        <v>129</v>
      </c>
      <c r="E446">
        <f t="shared" si="60"/>
        <v>410</v>
      </c>
      <c r="F446">
        <f t="shared" si="61"/>
        <v>11</v>
      </c>
      <c r="G446">
        <f t="shared" si="62"/>
        <v>11</v>
      </c>
      <c r="H446">
        <v>0</v>
      </c>
      <c r="I446">
        <f t="shared" si="67"/>
        <v>3</v>
      </c>
      <c r="J446">
        <f>VLOOKUP(AA446,角色间职业划分!P:AP,20,FALSE)</f>
        <v>11</v>
      </c>
      <c r="K446">
        <f>IF(X446=500,100,VLOOKUP(AA446,角色间职业划分!P:AP,22,FALSE))</f>
        <v>120</v>
      </c>
      <c r="L446">
        <f>IF(X446=500,K446,VLOOKUP(AA446,角色间职业划分!P:AP,23,FALSE))</f>
        <v>60</v>
      </c>
      <c r="M446">
        <f>VLOOKUP(AA446,角色间职业划分!P:AP,24,FALSE)</f>
        <v>0</v>
      </c>
      <c r="N446">
        <f>VLOOKUP(AA446,角色间职业划分!P:AP,14)*100</f>
        <v>95</v>
      </c>
      <c r="O446">
        <f>VLOOKUP(AA446,角色间职业划分!P:Z,9,FALSE)</f>
        <v>0</v>
      </c>
      <c r="P446">
        <f>VLOOKUP(AA446,角色间职业划分!P:AP,10,FALSE)</f>
        <v>0</v>
      </c>
      <c r="Q446">
        <f>VLOOKUP(AA446,角色间职业划分!P:AP,15,FALSE)</f>
        <v>0</v>
      </c>
      <c r="R446">
        <f>VLOOKUP(AA446,角色间职业划分!P:AP,16,FALSE)</f>
        <v>0</v>
      </c>
      <c r="S446">
        <f>VLOOKUP(AA446,角色间职业划分!P:AP,17,FALSE)</f>
        <v>0</v>
      </c>
      <c r="T446">
        <f>VLOOKUP(AA446,角色间职业划分!P:AP,18,FALSE)</f>
        <v>0</v>
      </c>
      <c r="U446">
        <f>VLOOKUP(AA446,角色间职业划分!P:AP,27,FALSE)</f>
        <v>0</v>
      </c>
      <c r="V446">
        <f t="shared" si="63"/>
        <v>6</v>
      </c>
      <c r="W446">
        <f>VLOOKUP(AA446,角色间职业划分!P:Q,2,FALSE)</f>
        <v>22</v>
      </c>
      <c r="X446">
        <f t="shared" si="68"/>
        <v>38</v>
      </c>
      <c r="Y446">
        <f>INT(VLOOKUP(X446,角色属性总表!AG:AH,2,FALSE)*角色属性总表!$C$38)</f>
        <v>864</v>
      </c>
      <c r="AA446">
        <f t="shared" si="69"/>
        <v>5</v>
      </c>
      <c r="AB446">
        <f>VLOOKUP(X446,角色属性总表!AG:AI,2,FALSE)*VLOOKUP(角色等级属性!AA446,角色间职业划分!P:AG,13,FALSE)/角色间职业划分!$AB$9</f>
        <v>1368.6586669834858</v>
      </c>
      <c r="AC446">
        <f>VLOOKUP(X446,角色属性总表!AG:AI,3,FALSE)*VLOOKUP(AA446,角色间职业划分!P:AG,8,FALSE)/角色间职业划分!$W$9</f>
        <v>1360.896</v>
      </c>
      <c r="AD446">
        <f>VLOOKUP(AA446,角色间职业划分!P:AP,26,FALSE)</f>
        <v>0.3</v>
      </c>
      <c r="AE446">
        <f>VLOOKUP(X446,角色属性总表!I:Q,3,FALSE)</f>
        <v>387.072</v>
      </c>
      <c r="AF446">
        <f>VLOOKUP(AA446,角色间职业划分!P:AP,11,FALSE)</f>
        <v>0.36</v>
      </c>
      <c r="AG446">
        <f t="shared" si="64"/>
        <v>1551.9421758223586</v>
      </c>
      <c r="AH446">
        <f t="shared" si="65"/>
        <v>387</v>
      </c>
      <c r="AJ446">
        <f t="shared" si="66"/>
        <v>1164.9421758223586</v>
      </c>
      <c r="AK446">
        <v>442</v>
      </c>
    </row>
    <row r="447" spans="1:37" x14ac:dyDescent="0.15">
      <c r="A447">
        <v>443</v>
      </c>
      <c r="B447">
        <f>ROUND(VLOOKUP(X447,角色属性总表!AG:AI,2,FALSE)/角色属性总表!$C$34,0)</f>
        <v>126</v>
      </c>
      <c r="C447">
        <f>ROUND(VLOOKUP(X447,角色属性总表!Y:AE,3,FALSE)/J447,0)</f>
        <v>38</v>
      </c>
      <c r="D447">
        <f>ROUND(VLOOKUP(X447,角色属性总表!AG:AI,3,FALSE)/角色属性总表!$C$35,0)</f>
        <v>132</v>
      </c>
      <c r="E447">
        <f t="shared" si="60"/>
        <v>419</v>
      </c>
      <c r="F447">
        <f t="shared" si="61"/>
        <v>11</v>
      </c>
      <c r="G447">
        <f t="shared" si="62"/>
        <v>11</v>
      </c>
      <c r="H447">
        <v>0</v>
      </c>
      <c r="I447">
        <f t="shared" si="67"/>
        <v>3</v>
      </c>
      <c r="J447">
        <f>VLOOKUP(AA447,角色间职业划分!P:AP,20,FALSE)</f>
        <v>11</v>
      </c>
      <c r="K447">
        <f>IF(X447=500,100,VLOOKUP(AA447,角色间职业划分!P:AP,22,FALSE))</f>
        <v>120</v>
      </c>
      <c r="L447">
        <f>IF(X447=500,K447,VLOOKUP(AA447,角色间职业划分!P:AP,23,FALSE))</f>
        <v>60</v>
      </c>
      <c r="M447">
        <f>VLOOKUP(AA447,角色间职业划分!P:AP,24,FALSE)</f>
        <v>0</v>
      </c>
      <c r="N447">
        <f>VLOOKUP(AA447,角色间职业划分!P:AP,14)*100</f>
        <v>95</v>
      </c>
      <c r="O447">
        <f>VLOOKUP(AA447,角色间职业划分!P:Z,9,FALSE)</f>
        <v>0</v>
      </c>
      <c r="P447">
        <f>VLOOKUP(AA447,角色间职业划分!P:AP,10,FALSE)</f>
        <v>0</v>
      </c>
      <c r="Q447">
        <f>VLOOKUP(AA447,角色间职业划分!P:AP,15,FALSE)</f>
        <v>0</v>
      </c>
      <c r="R447">
        <f>VLOOKUP(AA447,角色间职业划分!P:AP,16,FALSE)</f>
        <v>0</v>
      </c>
      <c r="S447">
        <f>VLOOKUP(AA447,角色间职业划分!P:AP,17,FALSE)</f>
        <v>0</v>
      </c>
      <c r="T447">
        <f>VLOOKUP(AA447,角色间职业划分!P:AP,18,FALSE)</f>
        <v>0</v>
      </c>
      <c r="U447">
        <f>VLOOKUP(AA447,角色间职业划分!P:AP,27,FALSE)</f>
        <v>0</v>
      </c>
      <c r="V447">
        <f t="shared" si="63"/>
        <v>6</v>
      </c>
      <c r="W447">
        <f>VLOOKUP(AA447,角色间职业划分!P:Q,2,FALSE)</f>
        <v>22</v>
      </c>
      <c r="X447">
        <f t="shared" si="68"/>
        <v>39</v>
      </c>
      <c r="Y447">
        <f>INT(VLOOKUP(X447,角色属性总表!AG:AH,2,FALSE)*角色属性总表!$C$38)</f>
        <v>882</v>
      </c>
      <c r="AA447">
        <f t="shared" si="69"/>
        <v>5</v>
      </c>
      <c r="AB447">
        <f>VLOOKUP(X447,角色属性总表!AG:AI,2,FALSE)*VLOOKUP(角色等级属性!AA447,角色间职业划分!P:AG,13,FALSE)/角色间职业划分!$AB$9</f>
        <v>1397.1723892123086</v>
      </c>
      <c r="AC447">
        <f>VLOOKUP(X447,角色属性总表!AG:AI,3,FALSE)*VLOOKUP(AA447,角色间职业划分!P:AG,8,FALSE)/角色间职业划分!$W$9</f>
        <v>1389.248</v>
      </c>
      <c r="AD447">
        <f>VLOOKUP(AA447,角色间职业划分!P:AP,26,FALSE)</f>
        <v>0.3</v>
      </c>
      <c r="AE447">
        <f>VLOOKUP(X447,角色属性总表!I:Q,3,FALSE)</f>
        <v>395.13600000000008</v>
      </c>
      <c r="AF447">
        <f>VLOOKUP(AA447,角色间职业划分!P:AP,11,FALSE)</f>
        <v>0.36</v>
      </c>
      <c r="AG447">
        <f t="shared" si="64"/>
        <v>1618.4045791923543</v>
      </c>
      <c r="AH447">
        <f t="shared" si="65"/>
        <v>396</v>
      </c>
      <c r="AJ447">
        <f t="shared" si="66"/>
        <v>1222.4045791923543</v>
      </c>
      <c r="AK447">
        <v>443</v>
      </c>
    </row>
    <row r="448" spans="1:37" x14ac:dyDescent="0.15">
      <c r="A448">
        <v>444</v>
      </c>
      <c r="B448">
        <f>ROUND(VLOOKUP(X448,角色属性总表!AG:AI,2,FALSE)/角色属性总表!$C$34,0)</f>
        <v>129</v>
      </c>
      <c r="C448">
        <f>ROUND(VLOOKUP(X448,角色属性总表!Y:AE,3,FALSE)/J448,0)</f>
        <v>39</v>
      </c>
      <c r="D448">
        <f>ROUND(VLOOKUP(X448,角色属性总表!AG:AI,3,FALSE)/角色属性总表!$C$35,0)</f>
        <v>134</v>
      </c>
      <c r="E448">
        <f t="shared" si="60"/>
        <v>427</v>
      </c>
      <c r="F448">
        <f t="shared" si="61"/>
        <v>11</v>
      </c>
      <c r="G448">
        <f t="shared" si="62"/>
        <v>11</v>
      </c>
      <c r="H448">
        <v>0</v>
      </c>
      <c r="I448">
        <f t="shared" si="67"/>
        <v>3</v>
      </c>
      <c r="J448">
        <f>VLOOKUP(AA448,角色间职业划分!P:AP,20,FALSE)</f>
        <v>11</v>
      </c>
      <c r="K448">
        <f>IF(X448=500,100,VLOOKUP(AA448,角色间职业划分!P:AP,22,FALSE))</f>
        <v>120</v>
      </c>
      <c r="L448">
        <f>IF(X448=500,K448,VLOOKUP(AA448,角色间职业划分!P:AP,23,FALSE))</f>
        <v>60</v>
      </c>
      <c r="M448">
        <f>VLOOKUP(AA448,角色间职业划分!P:AP,24,FALSE)</f>
        <v>0</v>
      </c>
      <c r="N448">
        <f>VLOOKUP(AA448,角色间职业划分!P:AP,14)*100</f>
        <v>95</v>
      </c>
      <c r="O448">
        <f>VLOOKUP(AA448,角色间职业划分!P:Z,9,FALSE)</f>
        <v>0</v>
      </c>
      <c r="P448">
        <f>VLOOKUP(AA448,角色间职业划分!P:AP,10,FALSE)</f>
        <v>0</v>
      </c>
      <c r="Q448">
        <f>VLOOKUP(AA448,角色间职业划分!P:AP,15,FALSE)</f>
        <v>0</v>
      </c>
      <c r="R448">
        <f>VLOOKUP(AA448,角色间职业划分!P:AP,16,FALSE)</f>
        <v>0</v>
      </c>
      <c r="S448">
        <f>VLOOKUP(AA448,角色间职业划分!P:AP,17,FALSE)</f>
        <v>0</v>
      </c>
      <c r="T448">
        <f>VLOOKUP(AA448,角色间职业划分!P:AP,18,FALSE)</f>
        <v>0</v>
      </c>
      <c r="U448">
        <f>VLOOKUP(AA448,角色间职业划分!P:AP,27,FALSE)</f>
        <v>0</v>
      </c>
      <c r="V448">
        <f t="shared" si="63"/>
        <v>6</v>
      </c>
      <c r="W448">
        <f>VLOOKUP(AA448,角色间职业划分!P:Q,2,FALSE)</f>
        <v>22</v>
      </c>
      <c r="X448">
        <f t="shared" si="68"/>
        <v>40</v>
      </c>
      <c r="Y448">
        <f>INT(VLOOKUP(X448,角色属性总表!AG:AH,2,FALSE)*角色属性总表!$C$38)</f>
        <v>900</v>
      </c>
      <c r="AA448">
        <f t="shared" si="69"/>
        <v>5</v>
      </c>
      <c r="AB448">
        <f>VLOOKUP(X448,角色属性总表!AG:AI,2,FALSE)*VLOOKUP(角色等级属性!AA448,角色间职业划分!P:AG,13,FALSE)/角色间职业划分!$AB$9</f>
        <v>1425.6861114411311</v>
      </c>
      <c r="AC448">
        <f>VLOOKUP(X448,角色属性总表!AG:AI,3,FALSE)*VLOOKUP(AA448,角色间职业划分!P:AG,8,FALSE)/角色间职业划分!$W$9</f>
        <v>1417.6</v>
      </c>
      <c r="AD448">
        <f>VLOOKUP(AA448,角色间职业划分!P:AP,26,FALSE)</f>
        <v>0.3</v>
      </c>
      <c r="AE448">
        <f>VLOOKUP(X448,角色属性总表!I:Q,3,FALSE)</f>
        <v>403.20000000000005</v>
      </c>
      <c r="AF448">
        <f>VLOOKUP(AA448,角色间职业划分!P:AP,11,FALSE)</f>
        <v>0.36</v>
      </c>
      <c r="AG448">
        <f t="shared" si="64"/>
        <v>1685.9999472953734</v>
      </c>
      <c r="AH448">
        <f t="shared" si="65"/>
        <v>402</v>
      </c>
      <c r="AJ448">
        <f t="shared" si="66"/>
        <v>1283.9999472953734</v>
      </c>
      <c r="AK448">
        <v>444</v>
      </c>
    </row>
    <row r="449" spans="1:37" x14ac:dyDescent="0.15">
      <c r="A449">
        <v>445</v>
      </c>
      <c r="B449">
        <f>ROUND(VLOOKUP(X449,角色属性总表!AG:AI,2,FALSE)/角色属性总表!$C$34,0)</f>
        <v>131</v>
      </c>
      <c r="C449">
        <f>ROUND(VLOOKUP(X449,角色属性总表!Y:AE,3,FALSE)/J449,0)</f>
        <v>40</v>
      </c>
      <c r="D449">
        <f>ROUND(VLOOKUP(X449,角色属性总表!AG:AI,3,FALSE)/角色属性总表!$C$35,0)</f>
        <v>137</v>
      </c>
      <c r="E449">
        <f t="shared" si="60"/>
        <v>436</v>
      </c>
      <c r="F449">
        <f t="shared" si="61"/>
        <v>11</v>
      </c>
      <c r="G449">
        <f t="shared" si="62"/>
        <v>11</v>
      </c>
      <c r="H449">
        <v>0</v>
      </c>
      <c r="I449">
        <f t="shared" si="67"/>
        <v>3</v>
      </c>
      <c r="J449">
        <f>VLOOKUP(AA449,角色间职业划分!P:AP,20,FALSE)</f>
        <v>11</v>
      </c>
      <c r="K449">
        <f>IF(X449=500,100,VLOOKUP(AA449,角色间职业划分!P:AP,22,FALSE))</f>
        <v>120</v>
      </c>
      <c r="L449">
        <f>IF(X449=500,K449,VLOOKUP(AA449,角色间职业划分!P:AP,23,FALSE))</f>
        <v>60</v>
      </c>
      <c r="M449">
        <f>VLOOKUP(AA449,角色间职业划分!P:AP,24,FALSE)</f>
        <v>0</v>
      </c>
      <c r="N449">
        <f>VLOOKUP(AA449,角色间职业划分!P:AP,14)*100</f>
        <v>95</v>
      </c>
      <c r="O449">
        <f>VLOOKUP(AA449,角色间职业划分!P:Z,9,FALSE)</f>
        <v>0</v>
      </c>
      <c r="P449">
        <f>VLOOKUP(AA449,角色间职业划分!P:AP,10,FALSE)</f>
        <v>0</v>
      </c>
      <c r="Q449">
        <f>VLOOKUP(AA449,角色间职业划分!P:AP,15,FALSE)</f>
        <v>0</v>
      </c>
      <c r="R449">
        <f>VLOOKUP(AA449,角色间职业划分!P:AP,16,FALSE)</f>
        <v>0</v>
      </c>
      <c r="S449">
        <f>VLOOKUP(AA449,角色间职业划分!P:AP,17,FALSE)</f>
        <v>0</v>
      </c>
      <c r="T449">
        <f>VLOOKUP(AA449,角色间职业划分!P:AP,18,FALSE)</f>
        <v>0</v>
      </c>
      <c r="U449">
        <f>VLOOKUP(AA449,角色间职业划分!P:AP,27,FALSE)</f>
        <v>0</v>
      </c>
      <c r="V449">
        <f t="shared" si="63"/>
        <v>6</v>
      </c>
      <c r="W449">
        <f>VLOOKUP(AA449,角色间职业划分!P:Q,2,FALSE)</f>
        <v>22</v>
      </c>
      <c r="X449">
        <f t="shared" si="68"/>
        <v>41</v>
      </c>
      <c r="Y449">
        <f>INT(VLOOKUP(X449,角色属性总表!AG:AH,2,FALSE)*角色属性总表!$C$38)</f>
        <v>918</v>
      </c>
      <c r="AA449">
        <f t="shared" si="69"/>
        <v>5</v>
      </c>
      <c r="AB449">
        <f>VLOOKUP(X449,角色属性总表!AG:AI,2,FALSE)*VLOOKUP(角色等级属性!AA449,角色间职业划分!P:AG,13,FALSE)/角色间职业划分!$AB$9</f>
        <v>1454.1998336699535</v>
      </c>
      <c r="AC449">
        <f>VLOOKUP(X449,角色属性总表!AG:AI,3,FALSE)*VLOOKUP(AA449,角色间职业划分!P:AG,8,FALSE)/角色间职业划分!$W$9</f>
        <v>1445.9519999999998</v>
      </c>
      <c r="AD449">
        <f>VLOOKUP(AA449,角色间职业划分!P:AP,26,FALSE)</f>
        <v>0.3</v>
      </c>
      <c r="AE449">
        <f>VLOOKUP(X449,角色属性总表!I:Q,3,FALSE)</f>
        <v>411.26400000000001</v>
      </c>
      <c r="AF449">
        <f>VLOOKUP(AA449,角色间职业划分!P:AP,11,FALSE)</f>
        <v>0.36</v>
      </c>
      <c r="AG449">
        <f t="shared" si="64"/>
        <v>1754.7229842878542</v>
      </c>
      <c r="AH449">
        <f t="shared" si="65"/>
        <v>411</v>
      </c>
      <c r="AJ449">
        <f t="shared" si="66"/>
        <v>1343.7229842878542</v>
      </c>
      <c r="AK449">
        <v>445</v>
      </c>
    </row>
    <row r="450" spans="1:37" x14ac:dyDescent="0.15">
      <c r="A450">
        <v>446</v>
      </c>
      <c r="B450">
        <f>ROUND(VLOOKUP(X450,角色属性总表!AG:AI,2,FALSE)/角色属性总表!$C$34,0)</f>
        <v>134</v>
      </c>
      <c r="C450">
        <f>ROUND(VLOOKUP(X450,角色属性总表!Y:AE,3,FALSE)/J450,0)</f>
        <v>42</v>
      </c>
      <c r="D450">
        <f>ROUND(VLOOKUP(X450,角色属性总表!AG:AI,3,FALSE)/角色属性总表!$C$35,0)</f>
        <v>140</v>
      </c>
      <c r="E450">
        <f t="shared" si="60"/>
        <v>444</v>
      </c>
      <c r="F450">
        <f t="shared" si="61"/>
        <v>11</v>
      </c>
      <c r="G450">
        <f t="shared" si="62"/>
        <v>11</v>
      </c>
      <c r="H450">
        <v>0</v>
      </c>
      <c r="I450">
        <f t="shared" si="67"/>
        <v>3</v>
      </c>
      <c r="J450">
        <f>VLOOKUP(AA450,角色间职业划分!P:AP,20,FALSE)</f>
        <v>11</v>
      </c>
      <c r="K450">
        <f>IF(X450=500,100,VLOOKUP(AA450,角色间职业划分!P:AP,22,FALSE))</f>
        <v>120</v>
      </c>
      <c r="L450">
        <f>IF(X450=500,K450,VLOOKUP(AA450,角色间职业划分!P:AP,23,FALSE))</f>
        <v>60</v>
      </c>
      <c r="M450">
        <f>VLOOKUP(AA450,角色间职业划分!P:AP,24,FALSE)</f>
        <v>0</v>
      </c>
      <c r="N450">
        <f>VLOOKUP(AA450,角色间职业划分!P:AP,14)*100</f>
        <v>95</v>
      </c>
      <c r="O450">
        <f>VLOOKUP(AA450,角色间职业划分!P:Z,9,FALSE)</f>
        <v>0</v>
      </c>
      <c r="P450">
        <f>VLOOKUP(AA450,角色间职业划分!P:AP,10,FALSE)</f>
        <v>0</v>
      </c>
      <c r="Q450">
        <f>VLOOKUP(AA450,角色间职业划分!P:AP,15,FALSE)</f>
        <v>0</v>
      </c>
      <c r="R450">
        <f>VLOOKUP(AA450,角色间职业划分!P:AP,16,FALSE)</f>
        <v>0</v>
      </c>
      <c r="S450">
        <f>VLOOKUP(AA450,角色间职业划分!P:AP,17,FALSE)</f>
        <v>0</v>
      </c>
      <c r="T450">
        <f>VLOOKUP(AA450,角色间职业划分!P:AP,18,FALSE)</f>
        <v>0</v>
      </c>
      <c r="U450">
        <f>VLOOKUP(AA450,角色间职业划分!P:AP,27,FALSE)</f>
        <v>0</v>
      </c>
      <c r="V450">
        <f t="shared" si="63"/>
        <v>6</v>
      </c>
      <c r="W450">
        <f>VLOOKUP(AA450,角色间职业划分!P:Q,2,FALSE)</f>
        <v>22</v>
      </c>
      <c r="X450">
        <f t="shared" si="68"/>
        <v>42</v>
      </c>
      <c r="Y450">
        <f>INT(VLOOKUP(X450,角色属性总表!AG:AH,2,FALSE)*角色属性总表!$C$38)</f>
        <v>936</v>
      </c>
      <c r="AA450">
        <f t="shared" si="69"/>
        <v>5</v>
      </c>
      <c r="AB450">
        <f>VLOOKUP(X450,角色属性总表!AG:AI,2,FALSE)*VLOOKUP(角色等级属性!AA450,角色间职业划分!P:AG,13,FALSE)/角色间职业划分!$AB$9</f>
        <v>1482.7135558987763</v>
      </c>
      <c r="AC450">
        <f>VLOOKUP(X450,角色属性总表!AG:AI,3,FALSE)*VLOOKUP(AA450,角色间职业划分!P:AG,8,FALSE)/角色间职业划分!$W$9</f>
        <v>1474.3039999999999</v>
      </c>
      <c r="AD450">
        <f>VLOOKUP(AA450,角色间职业划分!P:AP,26,FALSE)</f>
        <v>0.3</v>
      </c>
      <c r="AE450">
        <f>VLOOKUP(X450,角色属性总表!I:Q,3,FALSE)</f>
        <v>419.32800000000003</v>
      </c>
      <c r="AF450">
        <f>VLOOKUP(AA450,角色间职业划分!P:AP,11,FALSE)</f>
        <v>0.36</v>
      </c>
      <c r="AG450">
        <f t="shared" si="64"/>
        <v>1824.568686758369</v>
      </c>
      <c r="AH450">
        <f t="shared" si="65"/>
        <v>420</v>
      </c>
      <c r="AJ450">
        <f t="shared" si="66"/>
        <v>1404.568686758369</v>
      </c>
      <c r="AK450">
        <v>446</v>
      </c>
    </row>
    <row r="451" spans="1:37" x14ac:dyDescent="0.15">
      <c r="A451">
        <v>447</v>
      </c>
      <c r="B451">
        <f>ROUND(VLOOKUP(X451,角色属性总表!AG:AI,2,FALSE)/角色属性总表!$C$34,0)</f>
        <v>136</v>
      </c>
      <c r="C451">
        <f>ROUND(VLOOKUP(X451,角色属性总表!Y:AE,3,FALSE)/J451,0)</f>
        <v>43</v>
      </c>
      <c r="D451">
        <f>ROUND(VLOOKUP(X451,角色属性总表!AG:AI,3,FALSE)/角色属性总表!$C$35,0)</f>
        <v>142</v>
      </c>
      <c r="E451">
        <f t="shared" si="60"/>
        <v>453</v>
      </c>
      <c r="F451">
        <f t="shared" si="61"/>
        <v>11</v>
      </c>
      <c r="G451">
        <f t="shared" si="62"/>
        <v>11</v>
      </c>
      <c r="H451">
        <v>0</v>
      </c>
      <c r="I451">
        <f t="shared" si="67"/>
        <v>3</v>
      </c>
      <c r="J451">
        <f>VLOOKUP(AA451,角色间职业划分!P:AP,20,FALSE)</f>
        <v>11</v>
      </c>
      <c r="K451">
        <f>IF(X451=500,100,VLOOKUP(AA451,角色间职业划分!P:AP,22,FALSE))</f>
        <v>120</v>
      </c>
      <c r="L451">
        <f>IF(X451=500,K451,VLOOKUP(AA451,角色间职业划分!P:AP,23,FALSE))</f>
        <v>60</v>
      </c>
      <c r="M451">
        <f>VLOOKUP(AA451,角色间职业划分!P:AP,24,FALSE)</f>
        <v>0</v>
      </c>
      <c r="N451">
        <f>VLOOKUP(AA451,角色间职业划分!P:AP,14)*100</f>
        <v>95</v>
      </c>
      <c r="O451">
        <f>VLOOKUP(AA451,角色间职业划分!P:Z,9,FALSE)</f>
        <v>0</v>
      </c>
      <c r="P451">
        <f>VLOOKUP(AA451,角色间职业划分!P:AP,10,FALSE)</f>
        <v>0</v>
      </c>
      <c r="Q451">
        <f>VLOOKUP(AA451,角色间职业划分!P:AP,15,FALSE)</f>
        <v>0</v>
      </c>
      <c r="R451">
        <f>VLOOKUP(AA451,角色间职业划分!P:AP,16,FALSE)</f>
        <v>0</v>
      </c>
      <c r="S451">
        <f>VLOOKUP(AA451,角色间职业划分!P:AP,17,FALSE)</f>
        <v>0</v>
      </c>
      <c r="T451">
        <f>VLOOKUP(AA451,角色间职业划分!P:AP,18,FALSE)</f>
        <v>0</v>
      </c>
      <c r="U451">
        <f>VLOOKUP(AA451,角色间职业划分!P:AP,27,FALSE)</f>
        <v>0</v>
      </c>
      <c r="V451">
        <f t="shared" si="63"/>
        <v>6</v>
      </c>
      <c r="W451">
        <f>VLOOKUP(AA451,角色间职业划分!P:Q,2,FALSE)</f>
        <v>22</v>
      </c>
      <c r="X451">
        <f t="shared" si="68"/>
        <v>43</v>
      </c>
      <c r="Y451">
        <f>INT(VLOOKUP(X451,角色属性总表!AG:AH,2,FALSE)*角色属性总表!$C$38)</f>
        <v>954</v>
      </c>
      <c r="AA451">
        <f t="shared" si="69"/>
        <v>5</v>
      </c>
      <c r="AB451">
        <f>VLOOKUP(X451,角色属性总表!AG:AI,2,FALSE)*VLOOKUP(角色等级属性!AA451,角色间职业划分!P:AG,13,FALSE)/角色间职业划分!$AB$9</f>
        <v>1511.227278127599</v>
      </c>
      <c r="AC451">
        <f>VLOOKUP(X451,角色属性总表!AG:AI,3,FALSE)*VLOOKUP(AA451,角色间职业划分!P:AG,8,FALSE)/角色间职业划分!$W$9</f>
        <v>1502.6559999999999</v>
      </c>
      <c r="AD451">
        <f>VLOOKUP(AA451,角色间职业划分!P:AP,26,FALSE)</f>
        <v>0.3</v>
      </c>
      <c r="AE451">
        <f>VLOOKUP(X451,角色属性总表!I:Q,3,FALSE)</f>
        <v>427.392</v>
      </c>
      <c r="AF451">
        <f>VLOOKUP(AA451,角色间职业划分!P:AP,11,FALSE)</f>
        <v>0.36</v>
      </c>
      <c r="AG451">
        <f t="shared" si="64"/>
        <v>1895.5323263735825</v>
      </c>
      <c r="AH451">
        <f t="shared" si="65"/>
        <v>426</v>
      </c>
      <c r="AJ451">
        <f t="shared" si="66"/>
        <v>1469.5323263735825</v>
      </c>
      <c r="AK451">
        <v>447</v>
      </c>
    </row>
    <row r="452" spans="1:37" x14ac:dyDescent="0.15">
      <c r="A452">
        <v>448</v>
      </c>
      <c r="B452">
        <f>ROUND(VLOOKUP(X452,角色属性总表!AG:AI,2,FALSE)/角色属性总表!$C$34,0)</f>
        <v>139</v>
      </c>
      <c r="C452">
        <f>ROUND(VLOOKUP(X452,角色属性总表!Y:AE,3,FALSE)/J452,0)</f>
        <v>45</v>
      </c>
      <c r="D452">
        <f>ROUND(VLOOKUP(X452,角色属性总表!AG:AI,3,FALSE)/角色属性总表!$C$35,0)</f>
        <v>145</v>
      </c>
      <c r="E452">
        <f t="shared" si="60"/>
        <v>461</v>
      </c>
      <c r="F452">
        <f t="shared" si="61"/>
        <v>11</v>
      </c>
      <c r="G452">
        <f t="shared" si="62"/>
        <v>11</v>
      </c>
      <c r="H452">
        <v>0</v>
      </c>
      <c r="I452">
        <f t="shared" si="67"/>
        <v>3</v>
      </c>
      <c r="J452">
        <f>VLOOKUP(AA452,角色间职业划分!P:AP,20,FALSE)</f>
        <v>11</v>
      </c>
      <c r="K452">
        <f>IF(X452=500,100,VLOOKUP(AA452,角色间职业划分!P:AP,22,FALSE))</f>
        <v>120</v>
      </c>
      <c r="L452">
        <f>IF(X452=500,K452,VLOOKUP(AA452,角色间职业划分!P:AP,23,FALSE))</f>
        <v>60</v>
      </c>
      <c r="M452">
        <f>VLOOKUP(AA452,角色间职业划分!P:AP,24,FALSE)</f>
        <v>0</v>
      </c>
      <c r="N452">
        <f>VLOOKUP(AA452,角色间职业划分!P:AP,14)*100</f>
        <v>95</v>
      </c>
      <c r="O452">
        <f>VLOOKUP(AA452,角色间职业划分!P:Z,9,FALSE)</f>
        <v>0</v>
      </c>
      <c r="P452">
        <f>VLOOKUP(AA452,角色间职业划分!P:AP,10,FALSE)</f>
        <v>0</v>
      </c>
      <c r="Q452">
        <f>VLOOKUP(AA452,角色间职业划分!P:AP,15,FALSE)</f>
        <v>0</v>
      </c>
      <c r="R452">
        <f>VLOOKUP(AA452,角色间职业划分!P:AP,16,FALSE)</f>
        <v>0</v>
      </c>
      <c r="S452">
        <f>VLOOKUP(AA452,角色间职业划分!P:AP,17,FALSE)</f>
        <v>0</v>
      </c>
      <c r="T452">
        <f>VLOOKUP(AA452,角色间职业划分!P:AP,18,FALSE)</f>
        <v>0</v>
      </c>
      <c r="U452">
        <f>VLOOKUP(AA452,角色间职业划分!P:AP,27,FALSE)</f>
        <v>0</v>
      </c>
      <c r="V452">
        <f t="shared" si="63"/>
        <v>6</v>
      </c>
      <c r="W452">
        <f>VLOOKUP(AA452,角色间职业划分!P:Q,2,FALSE)</f>
        <v>22</v>
      </c>
      <c r="X452">
        <f t="shared" si="68"/>
        <v>44</v>
      </c>
      <c r="Y452">
        <f>INT(VLOOKUP(X452,角色属性总表!AG:AH,2,FALSE)*角色属性总表!$C$38)</f>
        <v>972</v>
      </c>
      <c r="AA452">
        <f t="shared" si="69"/>
        <v>5</v>
      </c>
      <c r="AB452">
        <f>VLOOKUP(X452,角色属性总表!AG:AI,2,FALSE)*VLOOKUP(角色等级属性!AA452,角色间职业划分!P:AG,13,FALSE)/角色间职业划分!$AB$9</f>
        <v>1539.7410003564216</v>
      </c>
      <c r="AC452">
        <f>VLOOKUP(X452,角色属性总表!AG:AI,3,FALSE)*VLOOKUP(AA452,角色间职业划分!P:AG,8,FALSE)/角色间职业划分!$W$9</f>
        <v>1531.0079999999998</v>
      </c>
      <c r="AD452">
        <f>VLOOKUP(AA452,角色间职业划分!P:AP,26,FALSE)</f>
        <v>0.3</v>
      </c>
      <c r="AE452">
        <f>VLOOKUP(X452,角色属性总表!I:Q,3,FALSE)</f>
        <v>435.45600000000002</v>
      </c>
      <c r="AF452">
        <f>VLOOKUP(AA452,角色间职业划分!P:AP,11,FALSE)</f>
        <v>0.36</v>
      </c>
      <c r="AG452">
        <f t="shared" si="64"/>
        <v>1967.6094339617719</v>
      </c>
      <c r="AH452">
        <f t="shared" si="65"/>
        <v>435</v>
      </c>
      <c r="AJ452">
        <f t="shared" si="66"/>
        <v>1532.6094339617719</v>
      </c>
      <c r="AK452">
        <v>448</v>
      </c>
    </row>
    <row r="453" spans="1:37" x14ac:dyDescent="0.15">
      <c r="A453">
        <v>449</v>
      </c>
      <c r="B453">
        <f>ROUND(VLOOKUP(X453,角色属性总表!AG:AI,2,FALSE)/角色属性总表!$C$34,0)</f>
        <v>141</v>
      </c>
      <c r="C453">
        <f>ROUND(VLOOKUP(X453,角色属性总表!Y:AE,3,FALSE)/J453,0)</f>
        <v>46</v>
      </c>
      <c r="D453">
        <f>ROUND(VLOOKUP(X453,角色属性总表!AG:AI,3,FALSE)/角色属性总表!$C$35,0)</f>
        <v>148</v>
      </c>
      <c r="E453">
        <f t="shared" si="60"/>
        <v>470</v>
      </c>
      <c r="F453">
        <f t="shared" si="61"/>
        <v>11</v>
      </c>
      <c r="G453">
        <f t="shared" si="62"/>
        <v>11</v>
      </c>
      <c r="H453">
        <v>0</v>
      </c>
      <c r="I453">
        <f t="shared" si="67"/>
        <v>3</v>
      </c>
      <c r="J453">
        <f>VLOOKUP(AA453,角色间职业划分!P:AP,20,FALSE)</f>
        <v>11</v>
      </c>
      <c r="K453">
        <f>IF(X453=500,100,VLOOKUP(AA453,角色间职业划分!P:AP,22,FALSE))</f>
        <v>120</v>
      </c>
      <c r="L453">
        <f>IF(X453=500,K453,VLOOKUP(AA453,角色间职业划分!P:AP,23,FALSE))</f>
        <v>60</v>
      </c>
      <c r="M453">
        <f>VLOOKUP(AA453,角色间职业划分!P:AP,24,FALSE)</f>
        <v>0</v>
      </c>
      <c r="N453">
        <f>VLOOKUP(AA453,角色间职业划分!P:AP,14)*100</f>
        <v>95</v>
      </c>
      <c r="O453">
        <f>VLOOKUP(AA453,角色间职业划分!P:Z,9,FALSE)</f>
        <v>0</v>
      </c>
      <c r="P453">
        <f>VLOOKUP(AA453,角色间职业划分!P:AP,10,FALSE)</f>
        <v>0</v>
      </c>
      <c r="Q453">
        <f>VLOOKUP(AA453,角色间职业划分!P:AP,15,FALSE)</f>
        <v>0</v>
      </c>
      <c r="R453">
        <f>VLOOKUP(AA453,角色间职业划分!P:AP,16,FALSE)</f>
        <v>0</v>
      </c>
      <c r="S453">
        <f>VLOOKUP(AA453,角色间职业划分!P:AP,17,FALSE)</f>
        <v>0</v>
      </c>
      <c r="T453">
        <f>VLOOKUP(AA453,角色间职业划分!P:AP,18,FALSE)</f>
        <v>0</v>
      </c>
      <c r="U453">
        <f>VLOOKUP(AA453,角色间职业划分!P:AP,27,FALSE)</f>
        <v>0</v>
      </c>
      <c r="V453">
        <f t="shared" si="63"/>
        <v>6</v>
      </c>
      <c r="W453">
        <f>VLOOKUP(AA453,角色间职业划分!P:Q,2,FALSE)</f>
        <v>22</v>
      </c>
      <c r="X453">
        <f t="shared" si="68"/>
        <v>45</v>
      </c>
      <c r="Y453">
        <f>INT(VLOOKUP(X453,角色属性总表!AG:AH,2,FALSE)*角色属性总表!$C$38)</f>
        <v>990</v>
      </c>
      <c r="AA453">
        <f t="shared" si="69"/>
        <v>5</v>
      </c>
      <c r="AB453">
        <f>VLOOKUP(X453,角色属性总表!AG:AI,2,FALSE)*VLOOKUP(角色等级属性!AA453,角色间职业划分!P:AG,13,FALSE)/角色间职业划分!$AB$9</f>
        <v>1568.2547225852443</v>
      </c>
      <c r="AC453">
        <f>VLOOKUP(X453,角色属性总表!AG:AI,3,FALSE)*VLOOKUP(AA453,角色间职业划分!P:AG,8,FALSE)/角色间职业划分!$W$9</f>
        <v>1559.36</v>
      </c>
      <c r="AD453">
        <f>VLOOKUP(AA453,角色间职业划分!P:AP,26,FALSE)</f>
        <v>0.3</v>
      </c>
      <c r="AE453">
        <f>VLOOKUP(X453,角色属性总表!I:Q,3,FALSE)</f>
        <v>443.52</v>
      </c>
      <c r="AF453">
        <f>VLOOKUP(AA453,角色间职业划分!P:AP,11,FALSE)</f>
        <v>0.36</v>
      </c>
      <c r="AG453">
        <f t="shared" si="64"/>
        <v>2040.7957848851972</v>
      </c>
      <c r="AH453">
        <f t="shared" si="65"/>
        <v>444</v>
      </c>
      <c r="AJ453">
        <f t="shared" si="66"/>
        <v>1596.7957848851972</v>
      </c>
      <c r="AK453">
        <v>449</v>
      </c>
    </row>
    <row r="454" spans="1:37" x14ac:dyDescent="0.15">
      <c r="A454">
        <v>450</v>
      </c>
      <c r="B454">
        <f>ROUND(VLOOKUP(X454,角色属性总表!AG:AI,2,FALSE)/角色属性总表!$C$34,0)</f>
        <v>144</v>
      </c>
      <c r="C454">
        <f>ROUND(VLOOKUP(X454,角色属性总表!Y:AE,3,FALSE)/J454,0)</f>
        <v>48</v>
      </c>
      <c r="D454">
        <f>ROUND(VLOOKUP(X454,角色属性总表!AG:AI,3,FALSE)/角色属性总表!$C$35,0)</f>
        <v>151</v>
      </c>
      <c r="E454">
        <f t="shared" ref="E454:E517" si="70">INT(AD454*AB454)</f>
        <v>479</v>
      </c>
      <c r="F454">
        <f t="shared" ref="F454:F517" si="71">ROUND(AC454/D454,0)</f>
        <v>11</v>
      </c>
      <c r="G454">
        <f t="shared" ref="G454:G517" si="72">ROUND(AB454/B454,0)</f>
        <v>11</v>
      </c>
      <c r="H454">
        <v>0</v>
      </c>
      <c r="I454">
        <f t="shared" si="67"/>
        <v>3</v>
      </c>
      <c r="J454">
        <f>VLOOKUP(AA454,角色间职业划分!P:AP,20,FALSE)</f>
        <v>11</v>
      </c>
      <c r="K454">
        <f>IF(X454=500,100,VLOOKUP(AA454,角色间职业划分!P:AP,22,FALSE))</f>
        <v>120</v>
      </c>
      <c r="L454">
        <f>IF(X454=500,K454,VLOOKUP(AA454,角色间职业划分!P:AP,23,FALSE))</f>
        <v>60</v>
      </c>
      <c r="M454">
        <f>VLOOKUP(AA454,角色间职业划分!P:AP,24,FALSE)</f>
        <v>0</v>
      </c>
      <c r="N454">
        <f>VLOOKUP(AA454,角色间职业划分!P:AP,14)*100</f>
        <v>95</v>
      </c>
      <c r="O454">
        <f>VLOOKUP(AA454,角色间职业划分!P:Z,9,FALSE)</f>
        <v>0</v>
      </c>
      <c r="P454">
        <f>VLOOKUP(AA454,角色间职业划分!P:AP,10,FALSE)</f>
        <v>0</v>
      </c>
      <c r="Q454">
        <f>VLOOKUP(AA454,角色间职业划分!P:AP,15,FALSE)</f>
        <v>0</v>
      </c>
      <c r="R454">
        <f>VLOOKUP(AA454,角色间职业划分!P:AP,16,FALSE)</f>
        <v>0</v>
      </c>
      <c r="S454">
        <f>VLOOKUP(AA454,角色间职业划分!P:AP,17,FALSE)</f>
        <v>0</v>
      </c>
      <c r="T454">
        <f>VLOOKUP(AA454,角色间职业划分!P:AP,18,FALSE)</f>
        <v>0</v>
      </c>
      <c r="U454">
        <f>VLOOKUP(AA454,角色间职业划分!P:AP,27,FALSE)</f>
        <v>0</v>
      </c>
      <c r="V454">
        <f t="shared" ref="V454:V517" si="73">(AF454-AF$2)*100</f>
        <v>6</v>
      </c>
      <c r="W454">
        <f>VLOOKUP(AA454,角色间职业划分!P:Q,2,FALSE)</f>
        <v>22</v>
      </c>
      <c r="X454">
        <f t="shared" si="68"/>
        <v>46</v>
      </c>
      <c r="Y454">
        <f>INT(VLOOKUP(X454,角色属性总表!AG:AH,2,FALSE)*角色属性总表!$C$38)</f>
        <v>1008</v>
      </c>
      <c r="AA454">
        <f t="shared" si="69"/>
        <v>5</v>
      </c>
      <c r="AB454">
        <f>VLOOKUP(X454,角色属性总表!AG:AI,2,FALSE)*VLOOKUP(角色等级属性!AA454,角色间职业划分!P:AG,13,FALSE)/角色间职业划分!$AB$9</f>
        <v>1596.7684448140667</v>
      </c>
      <c r="AC454">
        <f>VLOOKUP(X454,角色属性总表!AG:AI,3,FALSE)*VLOOKUP(AA454,角色间职业划分!P:AG,8,FALSE)/角色间职业划分!$W$9</f>
        <v>1587.712</v>
      </c>
      <c r="AD454">
        <f>VLOOKUP(AA454,角色间职业划分!P:AP,26,FALSE)</f>
        <v>0.3</v>
      </c>
      <c r="AE454">
        <f>VLOOKUP(X454,角色属性总表!I:Q,3,FALSE)</f>
        <v>451.58399999999995</v>
      </c>
      <c r="AF454">
        <f>VLOOKUP(AA454,角色间职业划分!P:AP,11,FALSE)</f>
        <v>0.36</v>
      </c>
      <c r="AG454">
        <f t="shared" ref="AG454:AG517" si="74">((AF$2*X454*X454*180)/(SQRT(X454*100)-AF$2*X454))</f>
        <v>2115.0873855709538</v>
      </c>
      <c r="AH454">
        <f t="shared" ref="AH454:AH517" si="75">D454*AH$2</f>
        <v>453</v>
      </c>
      <c r="AJ454">
        <f t="shared" ref="AJ454:AJ517" si="76">AG454-AH454</f>
        <v>1662.0873855709538</v>
      </c>
      <c r="AK454">
        <v>450</v>
      </c>
    </row>
    <row r="455" spans="1:37" x14ac:dyDescent="0.15">
      <c r="A455">
        <v>451</v>
      </c>
      <c r="B455">
        <f>ROUND(VLOOKUP(X455,角色属性总表!AG:AI,2,FALSE)/角色属性总表!$C$34,0)</f>
        <v>147</v>
      </c>
      <c r="C455">
        <f>ROUND(VLOOKUP(X455,角色属性总表!Y:AE,3,FALSE)/J455,0)</f>
        <v>49</v>
      </c>
      <c r="D455">
        <f>ROUND(VLOOKUP(X455,角色属性总表!AG:AI,3,FALSE)/角色属性总表!$C$35,0)</f>
        <v>153</v>
      </c>
      <c r="E455">
        <f t="shared" si="70"/>
        <v>487</v>
      </c>
      <c r="F455">
        <f t="shared" si="71"/>
        <v>11</v>
      </c>
      <c r="G455">
        <f t="shared" si="72"/>
        <v>11</v>
      </c>
      <c r="H455">
        <v>0</v>
      </c>
      <c r="I455">
        <f t="shared" ref="I455:I518" si="77">I454</f>
        <v>3</v>
      </c>
      <c r="J455">
        <f>VLOOKUP(AA455,角色间职业划分!P:AP,20,FALSE)</f>
        <v>11</v>
      </c>
      <c r="K455">
        <f>IF(X455=500,100,VLOOKUP(AA455,角色间职业划分!P:AP,22,FALSE))</f>
        <v>120</v>
      </c>
      <c r="L455">
        <f>IF(X455=500,K455,VLOOKUP(AA455,角色间职业划分!P:AP,23,FALSE))</f>
        <v>60</v>
      </c>
      <c r="M455">
        <f>VLOOKUP(AA455,角色间职业划分!P:AP,24,FALSE)</f>
        <v>0</v>
      </c>
      <c r="N455">
        <f>VLOOKUP(AA455,角色间职业划分!P:AP,14)*100</f>
        <v>95</v>
      </c>
      <c r="O455">
        <f>VLOOKUP(AA455,角色间职业划分!P:Z,9,FALSE)</f>
        <v>0</v>
      </c>
      <c r="P455">
        <f>VLOOKUP(AA455,角色间职业划分!P:AP,10,FALSE)</f>
        <v>0</v>
      </c>
      <c r="Q455">
        <f>VLOOKUP(AA455,角色间职业划分!P:AP,15,FALSE)</f>
        <v>0</v>
      </c>
      <c r="R455">
        <f>VLOOKUP(AA455,角色间职业划分!P:AP,16,FALSE)</f>
        <v>0</v>
      </c>
      <c r="S455">
        <f>VLOOKUP(AA455,角色间职业划分!P:AP,17,FALSE)</f>
        <v>0</v>
      </c>
      <c r="T455">
        <f>VLOOKUP(AA455,角色间职业划分!P:AP,18,FALSE)</f>
        <v>0</v>
      </c>
      <c r="U455">
        <f>VLOOKUP(AA455,角色间职业划分!P:AP,27,FALSE)</f>
        <v>0</v>
      </c>
      <c r="V455">
        <f t="shared" si="73"/>
        <v>6</v>
      </c>
      <c r="W455">
        <f>VLOOKUP(AA455,角色间职业划分!P:Q,2,FALSE)</f>
        <v>22</v>
      </c>
      <c r="X455">
        <f t="shared" ref="X455:X518" si="78">IF(X454=100,500,IF(X454=500,1,X454+1))</f>
        <v>47</v>
      </c>
      <c r="Y455">
        <f>INT(VLOOKUP(X455,角色属性总表!AG:AH,2,FALSE)*角色属性总表!$C$38)</f>
        <v>1026</v>
      </c>
      <c r="AA455">
        <f t="shared" ref="AA455:AA518" si="79">IF(X455=1,AA454+1,AA454)</f>
        <v>5</v>
      </c>
      <c r="AB455">
        <f>VLOOKUP(X455,角色属性总表!AG:AI,2,FALSE)*VLOOKUP(角色等级属性!AA455,角色间职业划分!P:AG,13,FALSE)/角色间职业划分!$AB$9</f>
        <v>1625.2821670428896</v>
      </c>
      <c r="AC455">
        <f>VLOOKUP(X455,角色属性总表!AG:AI,3,FALSE)*VLOOKUP(AA455,角色间职业划分!P:AG,8,FALSE)/角色间职业划分!$W$9</f>
        <v>1616.0639999999999</v>
      </c>
      <c r="AD455">
        <f>VLOOKUP(AA455,角色间职业划分!P:AP,26,FALSE)</f>
        <v>0.3</v>
      </c>
      <c r="AE455">
        <f>VLOOKUP(X455,角色属性总表!I:Q,3,FALSE)</f>
        <v>459.64800000000002</v>
      </c>
      <c r="AF455">
        <f>VLOOKUP(AA455,角色间职业划分!P:AP,11,FALSE)</f>
        <v>0.36</v>
      </c>
      <c r="AG455">
        <f t="shared" si="74"/>
        <v>2190.4804610857104</v>
      </c>
      <c r="AH455">
        <f t="shared" si="75"/>
        <v>459</v>
      </c>
      <c r="AJ455">
        <f t="shared" si="76"/>
        <v>1731.4804610857104</v>
      </c>
      <c r="AK455">
        <v>451</v>
      </c>
    </row>
    <row r="456" spans="1:37" x14ac:dyDescent="0.15">
      <c r="A456">
        <v>452</v>
      </c>
      <c r="B456">
        <f>ROUND(VLOOKUP(X456,角色属性总表!AG:AI,2,FALSE)/角色属性总表!$C$34,0)</f>
        <v>149</v>
      </c>
      <c r="C456">
        <f>ROUND(VLOOKUP(X456,角色属性总表!Y:AE,3,FALSE)/J456,0)</f>
        <v>50</v>
      </c>
      <c r="D456">
        <f>ROUND(VLOOKUP(X456,角色属性总表!AG:AI,3,FALSE)/角色属性总表!$C$35,0)</f>
        <v>156</v>
      </c>
      <c r="E456">
        <f t="shared" si="70"/>
        <v>496</v>
      </c>
      <c r="F456">
        <f t="shared" si="71"/>
        <v>11</v>
      </c>
      <c r="G456">
        <f t="shared" si="72"/>
        <v>11</v>
      </c>
      <c r="H456">
        <v>0</v>
      </c>
      <c r="I456">
        <f t="shared" si="77"/>
        <v>3</v>
      </c>
      <c r="J456">
        <f>VLOOKUP(AA456,角色间职业划分!P:AP,20,FALSE)</f>
        <v>11</v>
      </c>
      <c r="K456">
        <f>IF(X456=500,100,VLOOKUP(AA456,角色间职业划分!P:AP,22,FALSE))</f>
        <v>120</v>
      </c>
      <c r="L456">
        <f>IF(X456=500,K456,VLOOKUP(AA456,角色间职业划分!P:AP,23,FALSE))</f>
        <v>60</v>
      </c>
      <c r="M456">
        <f>VLOOKUP(AA456,角色间职业划分!P:AP,24,FALSE)</f>
        <v>0</v>
      </c>
      <c r="N456">
        <f>VLOOKUP(AA456,角色间职业划分!P:AP,14)*100</f>
        <v>95</v>
      </c>
      <c r="O456">
        <f>VLOOKUP(AA456,角色间职业划分!P:Z,9,FALSE)</f>
        <v>0</v>
      </c>
      <c r="P456">
        <f>VLOOKUP(AA456,角色间职业划分!P:AP,10,FALSE)</f>
        <v>0</v>
      </c>
      <c r="Q456">
        <f>VLOOKUP(AA456,角色间职业划分!P:AP,15,FALSE)</f>
        <v>0</v>
      </c>
      <c r="R456">
        <f>VLOOKUP(AA456,角色间职业划分!P:AP,16,FALSE)</f>
        <v>0</v>
      </c>
      <c r="S456">
        <f>VLOOKUP(AA456,角色间职业划分!P:AP,17,FALSE)</f>
        <v>0</v>
      </c>
      <c r="T456">
        <f>VLOOKUP(AA456,角色间职业划分!P:AP,18,FALSE)</f>
        <v>0</v>
      </c>
      <c r="U456">
        <f>VLOOKUP(AA456,角色间职业划分!P:AP,27,FALSE)</f>
        <v>0</v>
      </c>
      <c r="V456">
        <f t="shared" si="73"/>
        <v>6</v>
      </c>
      <c r="W456">
        <f>VLOOKUP(AA456,角色间职业划分!P:Q,2,FALSE)</f>
        <v>22</v>
      </c>
      <c r="X456">
        <f t="shared" si="78"/>
        <v>48</v>
      </c>
      <c r="Y456">
        <f>INT(VLOOKUP(X456,角色属性总表!AG:AH,2,FALSE)*角色属性总表!$C$38)</f>
        <v>1044</v>
      </c>
      <c r="AA456">
        <f t="shared" si="79"/>
        <v>5</v>
      </c>
      <c r="AB456">
        <f>VLOOKUP(X456,角色属性总表!AG:AI,2,FALSE)*VLOOKUP(角色等级属性!AA456,角色间职业划分!P:AG,13,FALSE)/角色间职业划分!$AB$9</f>
        <v>1653.795889271712</v>
      </c>
      <c r="AC456">
        <f>VLOOKUP(X456,角色属性总表!AG:AI,3,FALSE)*VLOOKUP(AA456,角色间职业划分!P:AG,8,FALSE)/角色间职业划分!$W$9</f>
        <v>1644.4159999999999</v>
      </c>
      <c r="AD456">
        <f>VLOOKUP(AA456,角色间职业划分!P:AP,26,FALSE)</f>
        <v>0.3</v>
      </c>
      <c r="AE456">
        <f>VLOOKUP(X456,角色属性总表!I:Q,3,FALSE)</f>
        <v>467.71199999999999</v>
      </c>
      <c r="AF456">
        <f>VLOOKUP(AA456,角色间职业划分!P:AP,11,FALSE)</f>
        <v>0.36</v>
      </c>
      <c r="AG456">
        <f t="shared" si="74"/>
        <v>2266.9714436532308</v>
      </c>
      <c r="AH456">
        <f t="shared" si="75"/>
        <v>468</v>
      </c>
      <c r="AJ456">
        <f t="shared" si="76"/>
        <v>1798.9714436532308</v>
      </c>
      <c r="AK456">
        <v>452</v>
      </c>
    </row>
    <row r="457" spans="1:37" x14ac:dyDescent="0.15">
      <c r="A457">
        <v>453</v>
      </c>
      <c r="B457">
        <f>ROUND(VLOOKUP(X457,角色属性总表!AG:AI,2,FALSE)/角色属性总表!$C$34,0)</f>
        <v>152</v>
      </c>
      <c r="C457">
        <f>ROUND(VLOOKUP(X457,角色属性总表!Y:AE,3,FALSE)/J457,0)</f>
        <v>52</v>
      </c>
      <c r="D457">
        <f>ROUND(VLOOKUP(X457,角色属性总表!AG:AI,3,FALSE)/角色属性总表!$C$35,0)</f>
        <v>159</v>
      </c>
      <c r="E457">
        <f t="shared" si="70"/>
        <v>504</v>
      </c>
      <c r="F457">
        <f t="shared" si="71"/>
        <v>11</v>
      </c>
      <c r="G457">
        <f t="shared" si="72"/>
        <v>11</v>
      </c>
      <c r="H457">
        <v>0</v>
      </c>
      <c r="I457">
        <f t="shared" si="77"/>
        <v>3</v>
      </c>
      <c r="J457">
        <f>VLOOKUP(AA457,角色间职业划分!P:AP,20,FALSE)</f>
        <v>11</v>
      </c>
      <c r="K457">
        <f>IF(X457=500,100,VLOOKUP(AA457,角色间职业划分!P:AP,22,FALSE))</f>
        <v>120</v>
      </c>
      <c r="L457">
        <f>IF(X457=500,K457,VLOOKUP(AA457,角色间职业划分!P:AP,23,FALSE))</f>
        <v>60</v>
      </c>
      <c r="M457">
        <f>VLOOKUP(AA457,角色间职业划分!P:AP,24,FALSE)</f>
        <v>0</v>
      </c>
      <c r="N457">
        <f>VLOOKUP(AA457,角色间职业划分!P:AP,14)*100</f>
        <v>95</v>
      </c>
      <c r="O457">
        <f>VLOOKUP(AA457,角色间职业划分!P:Z,9,FALSE)</f>
        <v>0</v>
      </c>
      <c r="P457">
        <f>VLOOKUP(AA457,角色间职业划分!P:AP,10,FALSE)</f>
        <v>0</v>
      </c>
      <c r="Q457">
        <f>VLOOKUP(AA457,角色间职业划分!P:AP,15,FALSE)</f>
        <v>0</v>
      </c>
      <c r="R457">
        <f>VLOOKUP(AA457,角色间职业划分!P:AP,16,FALSE)</f>
        <v>0</v>
      </c>
      <c r="S457">
        <f>VLOOKUP(AA457,角色间职业划分!P:AP,17,FALSE)</f>
        <v>0</v>
      </c>
      <c r="T457">
        <f>VLOOKUP(AA457,角色间职业划分!P:AP,18,FALSE)</f>
        <v>0</v>
      </c>
      <c r="U457">
        <f>VLOOKUP(AA457,角色间职业划分!P:AP,27,FALSE)</f>
        <v>0</v>
      </c>
      <c r="V457">
        <f t="shared" si="73"/>
        <v>6</v>
      </c>
      <c r="W457">
        <f>VLOOKUP(AA457,角色间职业划分!P:Q,2,FALSE)</f>
        <v>22</v>
      </c>
      <c r="X457">
        <f t="shared" si="78"/>
        <v>49</v>
      </c>
      <c r="Y457">
        <f>INT(VLOOKUP(X457,角色属性总表!AG:AH,2,FALSE)*角色属性总表!$C$38)</f>
        <v>1062</v>
      </c>
      <c r="AA457">
        <f t="shared" si="79"/>
        <v>5</v>
      </c>
      <c r="AB457">
        <f>VLOOKUP(X457,角色属性总表!AG:AI,2,FALSE)*VLOOKUP(角色等级属性!AA457,角色间职业划分!P:AG,13,FALSE)/角色间职业划分!$AB$9</f>
        <v>1682.3096115005349</v>
      </c>
      <c r="AC457">
        <f>VLOOKUP(X457,角色属性总表!AG:AI,3,FALSE)*VLOOKUP(AA457,角色间职业划分!P:AG,8,FALSE)/角色间职业划分!$W$9</f>
        <v>1672.7679999999998</v>
      </c>
      <c r="AD457">
        <f>VLOOKUP(AA457,角色间职业划分!P:AP,26,FALSE)</f>
        <v>0.3</v>
      </c>
      <c r="AE457">
        <f>VLOOKUP(X457,角色属性总表!I:Q,3,FALSE)</f>
        <v>475.77600000000007</v>
      </c>
      <c r="AF457">
        <f>VLOOKUP(AA457,角色间职业划分!P:AP,11,FALSE)</f>
        <v>0.36</v>
      </c>
      <c r="AG457">
        <f t="shared" si="74"/>
        <v>2344.5569620253164</v>
      </c>
      <c r="AH457">
        <f t="shared" si="75"/>
        <v>477</v>
      </c>
      <c r="AJ457">
        <f t="shared" si="76"/>
        <v>1867.5569620253164</v>
      </c>
      <c r="AK457">
        <v>453</v>
      </c>
    </row>
    <row r="458" spans="1:37" x14ac:dyDescent="0.15">
      <c r="A458">
        <v>454</v>
      </c>
      <c r="B458">
        <f>ROUND(VLOOKUP(X458,角色属性总表!AG:AI,2,FALSE)/角色属性总表!$C$34,0)</f>
        <v>154</v>
      </c>
      <c r="C458">
        <f>ROUND(VLOOKUP(X458,角色属性总表!Y:AE,3,FALSE)/J458,0)</f>
        <v>54</v>
      </c>
      <c r="D458">
        <f>ROUND(VLOOKUP(X458,角色属性总表!AG:AI,3,FALSE)/角色属性总表!$C$35,0)</f>
        <v>161</v>
      </c>
      <c r="E458">
        <f t="shared" si="70"/>
        <v>513</v>
      </c>
      <c r="F458">
        <f t="shared" si="71"/>
        <v>11</v>
      </c>
      <c r="G458">
        <f t="shared" si="72"/>
        <v>11</v>
      </c>
      <c r="H458">
        <v>0</v>
      </c>
      <c r="I458">
        <f t="shared" si="77"/>
        <v>3</v>
      </c>
      <c r="J458">
        <f>VLOOKUP(AA458,角色间职业划分!P:AP,20,FALSE)</f>
        <v>11</v>
      </c>
      <c r="K458">
        <f>IF(X458=500,100,VLOOKUP(AA458,角色间职业划分!P:AP,22,FALSE))</f>
        <v>120</v>
      </c>
      <c r="L458">
        <f>IF(X458=500,K458,VLOOKUP(AA458,角色间职业划分!P:AP,23,FALSE))</f>
        <v>60</v>
      </c>
      <c r="M458">
        <f>VLOOKUP(AA458,角色间职业划分!P:AP,24,FALSE)</f>
        <v>0</v>
      </c>
      <c r="N458">
        <f>VLOOKUP(AA458,角色间职业划分!P:AP,14)*100</f>
        <v>95</v>
      </c>
      <c r="O458">
        <f>VLOOKUP(AA458,角色间职业划分!P:Z,9,FALSE)</f>
        <v>0</v>
      </c>
      <c r="P458">
        <f>VLOOKUP(AA458,角色间职业划分!P:AP,10,FALSE)</f>
        <v>0</v>
      </c>
      <c r="Q458">
        <f>VLOOKUP(AA458,角色间职业划分!P:AP,15,FALSE)</f>
        <v>0</v>
      </c>
      <c r="R458">
        <f>VLOOKUP(AA458,角色间职业划分!P:AP,16,FALSE)</f>
        <v>0</v>
      </c>
      <c r="S458">
        <f>VLOOKUP(AA458,角色间职业划分!P:AP,17,FALSE)</f>
        <v>0</v>
      </c>
      <c r="T458">
        <f>VLOOKUP(AA458,角色间职业划分!P:AP,18,FALSE)</f>
        <v>0</v>
      </c>
      <c r="U458">
        <f>VLOOKUP(AA458,角色间职业划分!P:AP,27,FALSE)</f>
        <v>0</v>
      </c>
      <c r="V458">
        <f t="shared" si="73"/>
        <v>6</v>
      </c>
      <c r="W458">
        <f>VLOOKUP(AA458,角色间职业划分!P:Q,2,FALSE)</f>
        <v>22</v>
      </c>
      <c r="X458">
        <f t="shared" si="78"/>
        <v>50</v>
      </c>
      <c r="Y458">
        <f>INT(VLOOKUP(X458,角色属性总表!AG:AH,2,FALSE)*角色属性总表!$C$38)</f>
        <v>1080</v>
      </c>
      <c r="AA458">
        <f t="shared" si="79"/>
        <v>5</v>
      </c>
      <c r="AB458">
        <f>VLOOKUP(X458,角色属性总表!AG:AI,2,FALSE)*VLOOKUP(角色等级属性!AA458,角色间职业划分!P:AG,13,FALSE)/角色间职业划分!$AB$9</f>
        <v>1710.8233337293573</v>
      </c>
      <c r="AC458">
        <f>VLOOKUP(X458,角色属性总表!AG:AI,3,FALSE)*VLOOKUP(AA458,角色间职业划分!P:AG,8,FALSE)/角色间职业划分!$W$9</f>
        <v>1701.12</v>
      </c>
      <c r="AD458">
        <f>VLOOKUP(AA458,角色间职业划分!P:AP,26,FALSE)</f>
        <v>0.3</v>
      </c>
      <c r="AE458">
        <f>VLOOKUP(X458,角色属性总表!I:Q,3,FALSE)</f>
        <v>483.84000000000003</v>
      </c>
      <c r="AF458">
        <f>VLOOKUP(AA458,角色间职业划分!P:AP,11,FALSE)</f>
        <v>0.36</v>
      </c>
      <c r="AG458">
        <f t="shared" si="74"/>
        <v>2423.2338316268883</v>
      </c>
      <c r="AH458">
        <f t="shared" si="75"/>
        <v>483</v>
      </c>
      <c r="AJ458">
        <f t="shared" si="76"/>
        <v>1940.2338316268883</v>
      </c>
      <c r="AK458">
        <v>454</v>
      </c>
    </row>
    <row r="459" spans="1:37" x14ac:dyDescent="0.15">
      <c r="A459">
        <v>455</v>
      </c>
      <c r="B459">
        <f>ROUND(VLOOKUP(X459,角色属性总表!AG:AI,2,FALSE)/角色属性总表!$C$34,0)</f>
        <v>157</v>
      </c>
      <c r="C459">
        <f>ROUND(VLOOKUP(X459,角色属性总表!Y:AE,3,FALSE)/J459,0)</f>
        <v>55</v>
      </c>
      <c r="D459">
        <f>ROUND(VLOOKUP(X459,角色属性总表!AG:AI,3,FALSE)/角色属性总表!$C$35,0)</f>
        <v>164</v>
      </c>
      <c r="E459">
        <f t="shared" si="70"/>
        <v>521</v>
      </c>
      <c r="F459">
        <f t="shared" si="71"/>
        <v>11</v>
      </c>
      <c r="G459">
        <f t="shared" si="72"/>
        <v>11</v>
      </c>
      <c r="H459">
        <v>0</v>
      </c>
      <c r="I459">
        <f t="shared" si="77"/>
        <v>3</v>
      </c>
      <c r="J459">
        <f>VLOOKUP(AA459,角色间职业划分!P:AP,20,FALSE)</f>
        <v>11</v>
      </c>
      <c r="K459">
        <f>IF(X459=500,100,VLOOKUP(AA459,角色间职业划分!P:AP,22,FALSE))</f>
        <v>120</v>
      </c>
      <c r="L459">
        <f>IF(X459=500,K459,VLOOKUP(AA459,角色间职业划分!P:AP,23,FALSE))</f>
        <v>60</v>
      </c>
      <c r="M459">
        <f>VLOOKUP(AA459,角色间职业划分!P:AP,24,FALSE)</f>
        <v>0</v>
      </c>
      <c r="N459">
        <f>VLOOKUP(AA459,角色间职业划分!P:AP,14)*100</f>
        <v>95</v>
      </c>
      <c r="O459">
        <f>VLOOKUP(AA459,角色间职业划分!P:Z,9,FALSE)</f>
        <v>0</v>
      </c>
      <c r="P459">
        <f>VLOOKUP(AA459,角色间职业划分!P:AP,10,FALSE)</f>
        <v>0</v>
      </c>
      <c r="Q459">
        <f>VLOOKUP(AA459,角色间职业划分!P:AP,15,FALSE)</f>
        <v>0</v>
      </c>
      <c r="R459">
        <f>VLOOKUP(AA459,角色间职业划分!P:AP,16,FALSE)</f>
        <v>0</v>
      </c>
      <c r="S459">
        <f>VLOOKUP(AA459,角色间职业划分!P:AP,17,FALSE)</f>
        <v>0</v>
      </c>
      <c r="T459">
        <f>VLOOKUP(AA459,角色间职业划分!P:AP,18,FALSE)</f>
        <v>0</v>
      </c>
      <c r="U459">
        <f>VLOOKUP(AA459,角色间职业划分!P:AP,27,FALSE)</f>
        <v>0</v>
      </c>
      <c r="V459">
        <f t="shared" si="73"/>
        <v>6</v>
      </c>
      <c r="W459">
        <f>VLOOKUP(AA459,角色间职业划分!P:Q,2,FALSE)</f>
        <v>22</v>
      </c>
      <c r="X459">
        <f t="shared" si="78"/>
        <v>51</v>
      </c>
      <c r="Y459">
        <f>INT(VLOOKUP(X459,角色属性总表!AG:AH,2,FALSE)*角色属性总表!$C$38)</f>
        <v>1098</v>
      </c>
      <c r="AA459">
        <f t="shared" si="79"/>
        <v>5</v>
      </c>
      <c r="AB459">
        <f>VLOOKUP(X459,角色属性总表!AG:AI,2,FALSE)*VLOOKUP(角色等级属性!AA459,角色间职业划分!P:AG,13,FALSE)/角色间职业划分!$AB$9</f>
        <v>1739.3370559581797</v>
      </c>
      <c r="AC459">
        <f>VLOOKUP(X459,角色属性总表!AG:AI,3,FALSE)*VLOOKUP(AA459,角色间职业划分!P:AG,8,FALSE)/角色间职业划分!$W$9</f>
        <v>1729.4719999999998</v>
      </c>
      <c r="AD459">
        <f>VLOOKUP(AA459,角色间职业划分!P:AP,26,FALSE)</f>
        <v>0.3</v>
      </c>
      <c r="AE459">
        <f>VLOOKUP(X459,角色属性总表!I:Q,3,FALSE)</f>
        <v>491.904</v>
      </c>
      <c r="AF459">
        <f>VLOOKUP(AA459,角色间职业划分!P:AP,11,FALSE)</f>
        <v>0.36</v>
      </c>
      <c r="AG459">
        <f t="shared" si="74"/>
        <v>2502.9990454047806</v>
      </c>
      <c r="AH459">
        <f t="shared" si="75"/>
        <v>492</v>
      </c>
      <c r="AJ459">
        <f t="shared" si="76"/>
        <v>2010.9990454047806</v>
      </c>
      <c r="AK459">
        <v>455</v>
      </c>
    </row>
    <row r="460" spans="1:37" x14ac:dyDescent="0.15">
      <c r="A460">
        <v>456</v>
      </c>
      <c r="B460">
        <f>ROUND(VLOOKUP(X460,角色属性总表!AG:AI,2,FALSE)/角色属性总表!$C$34,0)</f>
        <v>159</v>
      </c>
      <c r="C460">
        <f>ROUND(VLOOKUP(X460,角色属性总表!Y:AE,3,FALSE)/J460,0)</f>
        <v>57</v>
      </c>
      <c r="D460">
        <f>ROUND(VLOOKUP(X460,角色属性总表!AG:AI,3,FALSE)/角色属性总表!$C$35,0)</f>
        <v>167</v>
      </c>
      <c r="E460">
        <f t="shared" si="70"/>
        <v>530</v>
      </c>
      <c r="F460">
        <f t="shared" si="71"/>
        <v>11</v>
      </c>
      <c r="G460">
        <f t="shared" si="72"/>
        <v>11</v>
      </c>
      <c r="H460">
        <v>0</v>
      </c>
      <c r="I460">
        <f t="shared" si="77"/>
        <v>3</v>
      </c>
      <c r="J460">
        <f>VLOOKUP(AA460,角色间职业划分!P:AP,20,FALSE)</f>
        <v>11</v>
      </c>
      <c r="K460">
        <f>IF(X460=500,100,VLOOKUP(AA460,角色间职业划分!P:AP,22,FALSE))</f>
        <v>120</v>
      </c>
      <c r="L460">
        <f>IF(X460=500,K460,VLOOKUP(AA460,角色间职业划分!P:AP,23,FALSE))</f>
        <v>60</v>
      </c>
      <c r="M460">
        <f>VLOOKUP(AA460,角色间职业划分!P:AP,24,FALSE)</f>
        <v>0</v>
      </c>
      <c r="N460">
        <f>VLOOKUP(AA460,角色间职业划分!P:AP,14)*100</f>
        <v>95</v>
      </c>
      <c r="O460">
        <f>VLOOKUP(AA460,角色间职业划分!P:Z,9,FALSE)</f>
        <v>0</v>
      </c>
      <c r="P460">
        <f>VLOOKUP(AA460,角色间职业划分!P:AP,10,FALSE)</f>
        <v>0</v>
      </c>
      <c r="Q460">
        <f>VLOOKUP(AA460,角色间职业划分!P:AP,15,FALSE)</f>
        <v>0</v>
      </c>
      <c r="R460">
        <f>VLOOKUP(AA460,角色间职业划分!P:AP,16,FALSE)</f>
        <v>0</v>
      </c>
      <c r="S460">
        <f>VLOOKUP(AA460,角色间职业划分!P:AP,17,FALSE)</f>
        <v>0</v>
      </c>
      <c r="T460">
        <f>VLOOKUP(AA460,角色间职业划分!P:AP,18,FALSE)</f>
        <v>0</v>
      </c>
      <c r="U460">
        <f>VLOOKUP(AA460,角色间职业划分!P:AP,27,FALSE)</f>
        <v>0</v>
      </c>
      <c r="V460">
        <f t="shared" si="73"/>
        <v>6</v>
      </c>
      <c r="W460">
        <f>VLOOKUP(AA460,角色间职业划分!P:Q,2,FALSE)</f>
        <v>22</v>
      </c>
      <c r="X460">
        <f t="shared" si="78"/>
        <v>52</v>
      </c>
      <c r="Y460">
        <f>INT(VLOOKUP(X460,角色属性总表!AG:AH,2,FALSE)*角色属性总表!$C$38)</f>
        <v>1116</v>
      </c>
      <c r="AA460">
        <f t="shared" si="79"/>
        <v>5</v>
      </c>
      <c r="AB460">
        <f>VLOOKUP(X460,角色属性总表!AG:AI,2,FALSE)*VLOOKUP(角色等级属性!AA460,角色间职业划分!P:AG,13,FALSE)/角色间职业划分!$AB$9</f>
        <v>1767.8507781870026</v>
      </c>
      <c r="AC460">
        <f>VLOOKUP(X460,角色属性总表!AG:AI,3,FALSE)*VLOOKUP(AA460,角色间职业划分!P:AG,8,FALSE)/角色间职业划分!$W$9</f>
        <v>1757.8240000000001</v>
      </c>
      <c r="AD460">
        <f>VLOOKUP(AA460,角色间职业划分!P:AP,26,FALSE)</f>
        <v>0.3</v>
      </c>
      <c r="AE460">
        <f>VLOOKUP(X460,角色属性总表!I:Q,3,FALSE)</f>
        <v>499.96800000000007</v>
      </c>
      <c r="AF460">
        <f>VLOOKUP(AA460,角色间职业划分!P:AP,11,FALSE)</f>
        <v>0.36</v>
      </c>
      <c r="AG460">
        <f t="shared" si="74"/>
        <v>2583.8497653174322</v>
      </c>
      <c r="AH460">
        <f t="shared" si="75"/>
        <v>501</v>
      </c>
      <c r="AJ460">
        <f t="shared" si="76"/>
        <v>2082.8497653174322</v>
      </c>
      <c r="AK460">
        <v>456</v>
      </c>
    </row>
    <row r="461" spans="1:37" x14ac:dyDescent="0.15">
      <c r="A461">
        <v>457</v>
      </c>
      <c r="B461">
        <f>ROUND(VLOOKUP(X461,角色属性总表!AG:AI,2,FALSE)/角色属性总表!$C$34,0)</f>
        <v>162</v>
      </c>
      <c r="C461">
        <f>ROUND(VLOOKUP(X461,角色属性总表!Y:AE,3,FALSE)/J461,0)</f>
        <v>58</v>
      </c>
      <c r="D461">
        <f>ROUND(VLOOKUP(X461,角色属性总表!AG:AI,3,FALSE)/角色属性总表!$C$35,0)</f>
        <v>169</v>
      </c>
      <c r="E461">
        <f t="shared" si="70"/>
        <v>538</v>
      </c>
      <c r="F461">
        <f t="shared" si="71"/>
        <v>11</v>
      </c>
      <c r="G461">
        <f t="shared" si="72"/>
        <v>11</v>
      </c>
      <c r="H461">
        <v>0</v>
      </c>
      <c r="I461">
        <f t="shared" si="77"/>
        <v>3</v>
      </c>
      <c r="J461">
        <f>VLOOKUP(AA461,角色间职业划分!P:AP,20,FALSE)</f>
        <v>11</v>
      </c>
      <c r="K461">
        <f>IF(X461=500,100,VLOOKUP(AA461,角色间职业划分!P:AP,22,FALSE))</f>
        <v>120</v>
      </c>
      <c r="L461">
        <f>IF(X461=500,K461,VLOOKUP(AA461,角色间职业划分!P:AP,23,FALSE))</f>
        <v>60</v>
      </c>
      <c r="M461">
        <f>VLOOKUP(AA461,角色间职业划分!P:AP,24,FALSE)</f>
        <v>0</v>
      </c>
      <c r="N461">
        <f>VLOOKUP(AA461,角色间职业划分!P:AP,14)*100</f>
        <v>95</v>
      </c>
      <c r="O461">
        <f>VLOOKUP(AA461,角色间职业划分!P:Z,9,FALSE)</f>
        <v>0</v>
      </c>
      <c r="P461">
        <f>VLOOKUP(AA461,角色间职业划分!P:AP,10,FALSE)</f>
        <v>0</v>
      </c>
      <c r="Q461">
        <f>VLOOKUP(AA461,角色间职业划分!P:AP,15,FALSE)</f>
        <v>0</v>
      </c>
      <c r="R461">
        <f>VLOOKUP(AA461,角色间职业划分!P:AP,16,FALSE)</f>
        <v>0</v>
      </c>
      <c r="S461">
        <f>VLOOKUP(AA461,角色间职业划分!P:AP,17,FALSE)</f>
        <v>0</v>
      </c>
      <c r="T461">
        <f>VLOOKUP(AA461,角色间职业划分!P:AP,18,FALSE)</f>
        <v>0</v>
      </c>
      <c r="U461">
        <f>VLOOKUP(AA461,角色间职业划分!P:AP,27,FALSE)</f>
        <v>0</v>
      </c>
      <c r="V461">
        <f t="shared" si="73"/>
        <v>6</v>
      </c>
      <c r="W461">
        <f>VLOOKUP(AA461,角色间职业划分!P:Q,2,FALSE)</f>
        <v>22</v>
      </c>
      <c r="X461">
        <f t="shared" si="78"/>
        <v>53</v>
      </c>
      <c r="Y461">
        <f>INT(VLOOKUP(X461,角色属性总表!AG:AH,2,FALSE)*角色属性总表!$C$38)</f>
        <v>1134</v>
      </c>
      <c r="AA461">
        <f t="shared" si="79"/>
        <v>5</v>
      </c>
      <c r="AB461">
        <f>VLOOKUP(X461,角色属性总表!AG:AI,2,FALSE)*VLOOKUP(角色等级属性!AA461,角色间职业划分!P:AG,13,FALSE)/角色间职业划分!$AB$9</f>
        <v>1796.3645004158252</v>
      </c>
      <c r="AC461">
        <f>VLOOKUP(X461,角色属性总表!AG:AI,3,FALSE)*VLOOKUP(AA461,角色间职业划分!P:AG,8,FALSE)/角色间职业划分!$W$9</f>
        <v>1786.1759999999999</v>
      </c>
      <c r="AD461">
        <f>VLOOKUP(AA461,角色间职业划分!P:AP,26,FALSE)</f>
        <v>0.3</v>
      </c>
      <c r="AE461">
        <f>VLOOKUP(X461,角色属性总表!I:Q,3,FALSE)</f>
        <v>508.03199999999993</v>
      </c>
      <c r="AF461">
        <f>VLOOKUP(AA461,角色间职业划分!P:AP,11,FALSE)</f>
        <v>0.36</v>
      </c>
      <c r="AG461">
        <f t="shared" si="74"/>
        <v>2665.7833144094129</v>
      </c>
      <c r="AH461">
        <f t="shared" si="75"/>
        <v>507</v>
      </c>
      <c r="AJ461">
        <f t="shared" si="76"/>
        <v>2158.7833144094129</v>
      </c>
      <c r="AK461">
        <v>457</v>
      </c>
    </row>
    <row r="462" spans="1:37" x14ac:dyDescent="0.15">
      <c r="A462">
        <v>458</v>
      </c>
      <c r="B462">
        <f>ROUND(VLOOKUP(X462,角色属性总表!AG:AI,2,FALSE)/角色属性总表!$C$34,0)</f>
        <v>165</v>
      </c>
      <c r="C462">
        <f>ROUND(VLOOKUP(X462,角色属性总表!Y:AE,3,FALSE)/J462,0)</f>
        <v>60</v>
      </c>
      <c r="D462">
        <f>ROUND(VLOOKUP(X462,角色属性总表!AG:AI,3,FALSE)/角色属性总表!$C$35,0)</f>
        <v>172</v>
      </c>
      <c r="E462">
        <f t="shared" si="70"/>
        <v>547</v>
      </c>
      <c r="F462">
        <f t="shared" si="71"/>
        <v>11</v>
      </c>
      <c r="G462">
        <f t="shared" si="72"/>
        <v>11</v>
      </c>
      <c r="H462">
        <v>0</v>
      </c>
      <c r="I462">
        <f t="shared" si="77"/>
        <v>3</v>
      </c>
      <c r="J462">
        <f>VLOOKUP(AA462,角色间职业划分!P:AP,20,FALSE)</f>
        <v>11</v>
      </c>
      <c r="K462">
        <f>IF(X462=500,100,VLOOKUP(AA462,角色间职业划分!P:AP,22,FALSE))</f>
        <v>120</v>
      </c>
      <c r="L462">
        <f>IF(X462=500,K462,VLOOKUP(AA462,角色间职业划分!P:AP,23,FALSE))</f>
        <v>60</v>
      </c>
      <c r="M462">
        <f>VLOOKUP(AA462,角色间职业划分!P:AP,24,FALSE)</f>
        <v>0</v>
      </c>
      <c r="N462">
        <f>VLOOKUP(AA462,角色间职业划分!P:AP,14)*100</f>
        <v>95</v>
      </c>
      <c r="O462">
        <f>VLOOKUP(AA462,角色间职业划分!P:Z,9,FALSE)</f>
        <v>0</v>
      </c>
      <c r="P462">
        <f>VLOOKUP(AA462,角色间职业划分!P:AP,10,FALSE)</f>
        <v>0</v>
      </c>
      <c r="Q462">
        <f>VLOOKUP(AA462,角色间职业划分!P:AP,15,FALSE)</f>
        <v>0</v>
      </c>
      <c r="R462">
        <f>VLOOKUP(AA462,角色间职业划分!P:AP,16,FALSE)</f>
        <v>0</v>
      </c>
      <c r="S462">
        <f>VLOOKUP(AA462,角色间职业划分!P:AP,17,FALSE)</f>
        <v>0</v>
      </c>
      <c r="T462">
        <f>VLOOKUP(AA462,角色间职业划分!P:AP,18,FALSE)</f>
        <v>0</v>
      </c>
      <c r="U462">
        <f>VLOOKUP(AA462,角色间职业划分!P:AP,27,FALSE)</f>
        <v>0</v>
      </c>
      <c r="V462">
        <f t="shared" si="73"/>
        <v>6</v>
      </c>
      <c r="W462">
        <f>VLOOKUP(AA462,角色间职业划分!P:Q,2,FALSE)</f>
        <v>22</v>
      </c>
      <c r="X462">
        <f t="shared" si="78"/>
        <v>54</v>
      </c>
      <c r="Y462">
        <f>INT(VLOOKUP(X462,角色属性总表!AG:AH,2,FALSE)*角色属性总表!$C$38)</f>
        <v>1152</v>
      </c>
      <c r="AA462">
        <f t="shared" si="79"/>
        <v>5</v>
      </c>
      <c r="AB462">
        <f>VLOOKUP(X462,角色属性总表!AG:AI,2,FALSE)*VLOOKUP(角色等级属性!AA462,角色间职业划分!P:AG,13,FALSE)/角色间职业划分!$AB$9</f>
        <v>1824.8782226446478</v>
      </c>
      <c r="AC462">
        <f>VLOOKUP(X462,角色属性总表!AG:AI,3,FALSE)*VLOOKUP(AA462,角色间职业划分!P:AG,8,FALSE)/角色间职业划分!$W$9</f>
        <v>1814.5279999999998</v>
      </c>
      <c r="AD462">
        <f>VLOOKUP(AA462,角色间职业划分!P:AP,26,FALSE)</f>
        <v>0.3</v>
      </c>
      <c r="AE462">
        <f>VLOOKUP(X462,角色属性总表!I:Q,3,FALSE)</f>
        <v>516.096</v>
      </c>
      <c r="AF462">
        <f>VLOOKUP(AA462,角色间职业划分!P:AP,11,FALSE)</f>
        <v>0.36</v>
      </c>
      <c r="AG462">
        <f t="shared" si="74"/>
        <v>2748.7971694205635</v>
      </c>
      <c r="AH462">
        <f t="shared" si="75"/>
        <v>516</v>
      </c>
      <c r="AJ462">
        <f t="shared" si="76"/>
        <v>2232.7971694205635</v>
      </c>
      <c r="AK462">
        <v>458</v>
      </c>
    </row>
    <row r="463" spans="1:37" x14ac:dyDescent="0.15">
      <c r="A463">
        <v>459</v>
      </c>
      <c r="B463">
        <f>ROUND(VLOOKUP(X463,角色属性总表!AG:AI,2,FALSE)/角色属性总表!$C$34,0)</f>
        <v>167</v>
      </c>
      <c r="C463">
        <f>ROUND(VLOOKUP(X463,角色属性总表!Y:AE,3,FALSE)/J463,0)</f>
        <v>62</v>
      </c>
      <c r="D463">
        <f>ROUND(VLOOKUP(X463,角色属性总表!AG:AI,3,FALSE)/角色属性总表!$C$35,0)</f>
        <v>175</v>
      </c>
      <c r="E463">
        <f t="shared" si="70"/>
        <v>556</v>
      </c>
      <c r="F463">
        <f t="shared" si="71"/>
        <v>11</v>
      </c>
      <c r="G463">
        <f t="shared" si="72"/>
        <v>11</v>
      </c>
      <c r="H463">
        <v>0</v>
      </c>
      <c r="I463">
        <f t="shared" si="77"/>
        <v>3</v>
      </c>
      <c r="J463">
        <f>VLOOKUP(AA463,角色间职业划分!P:AP,20,FALSE)</f>
        <v>11</v>
      </c>
      <c r="K463">
        <f>IF(X463=500,100,VLOOKUP(AA463,角色间职业划分!P:AP,22,FALSE))</f>
        <v>120</v>
      </c>
      <c r="L463">
        <f>IF(X463=500,K463,VLOOKUP(AA463,角色间职业划分!P:AP,23,FALSE))</f>
        <v>60</v>
      </c>
      <c r="M463">
        <f>VLOOKUP(AA463,角色间职业划分!P:AP,24,FALSE)</f>
        <v>0</v>
      </c>
      <c r="N463">
        <f>VLOOKUP(AA463,角色间职业划分!P:AP,14)*100</f>
        <v>95</v>
      </c>
      <c r="O463">
        <f>VLOOKUP(AA463,角色间职业划分!P:Z,9,FALSE)</f>
        <v>0</v>
      </c>
      <c r="P463">
        <f>VLOOKUP(AA463,角色间职业划分!P:AP,10,FALSE)</f>
        <v>0</v>
      </c>
      <c r="Q463">
        <f>VLOOKUP(AA463,角色间职业划分!P:AP,15,FALSE)</f>
        <v>0</v>
      </c>
      <c r="R463">
        <f>VLOOKUP(AA463,角色间职业划分!P:AP,16,FALSE)</f>
        <v>0</v>
      </c>
      <c r="S463">
        <f>VLOOKUP(AA463,角色间职业划分!P:AP,17,FALSE)</f>
        <v>0</v>
      </c>
      <c r="T463">
        <f>VLOOKUP(AA463,角色间职业划分!P:AP,18,FALSE)</f>
        <v>0</v>
      </c>
      <c r="U463">
        <f>VLOOKUP(AA463,角色间职业划分!P:AP,27,FALSE)</f>
        <v>0</v>
      </c>
      <c r="V463">
        <f t="shared" si="73"/>
        <v>6</v>
      </c>
      <c r="W463">
        <f>VLOOKUP(AA463,角色间职业划分!P:Q,2,FALSE)</f>
        <v>22</v>
      </c>
      <c r="X463">
        <f t="shared" si="78"/>
        <v>55</v>
      </c>
      <c r="Y463">
        <f>INT(VLOOKUP(X463,角色属性总表!AG:AH,2,FALSE)*角色属性总表!$C$38)</f>
        <v>1170</v>
      </c>
      <c r="AA463">
        <f t="shared" si="79"/>
        <v>5</v>
      </c>
      <c r="AB463">
        <f>VLOOKUP(X463,角色属性总表!AG:AI,2,FALSE)*VLOOKUP(角色等级属性!AA463,角色间职业划分!P:AG,13,FALSE)/角色间职业划分!$AB$9</f>
        <v>1853.3919448734705</v>
      </c>
      <c r="AC463">
        <f>VLOOKUP(X463,角色属性总表!AG:AI,3,FALSE)*VLOOKUP(AA463,角色间职业划分!P:AG,8,FALSE)/角色间职业划分!$W$9</f>
        <v>1842.8799999999999</v>
      </c>
      <c r="AD463">
        <f>VLOOKUP(AA463,角色间职业划分!P:AP,26,FALSE)</f>
        <v>0.3</v>
      </c>
      <c r="AE463">
        <f>VLOOKUP(X463,角色属性总表!I:Q,3,FALSE)</f>
        <v>524.16</v>
      </c>
      <c r="AF463">
        <f>VLOOKUP(AA463,角色间职业划分!P:AP,11,FALSE)</f>
        <v>0.36</v>
      </c>
      <c r="AG463">
        <f t="shared" si="74"/>
        <v>2832.8889538847047</v>
      </c>
      <c r="AH463">
        <f t="shared" si="75"/>
        <v>525</v>
      </c>
      <c r="AJ463">
        <f t="shared" si="76"/>
        <v>2307.8889538847047</v>
      </c>
      <c r="AK463">
        <v>459</v>
      </c>
    </row>
    <row r="464" spans="1:37" x14ac:dyDescent="0.15">
      <c r="A464">
        <v>460</v>
      </c>
      <c r="B464">
        <f>ROUND(VLOOKUP(X464,角色属性总表!AG:AI,2,FALSE)/角色属性总表!$C$34,0)</f>
        <v>170</v>
      </c>
      <c r="C464">
        <f>ROUND(VLOOKUP(X464,角色属性总表!Y:AE,3,FALSE)/J464,0)</f>
        <v>63</v>
      </c>
      <c r="D464">
        <f>ROUND(VLOOKUP(X464,角色属性总表!AG:AI,3,FALSE)/角色属性总表!$C$35,0)</f>
        <v>177</v>
      </c>
      <c r="E464">
        <f t="shared" si="70"/>
        <v>564</v>
      </c>
      <c r="F464">
        <f t="shared" si="71"/>
        <v>11</v>
      </c>
      <c r="G464">
        <f t="shared" si="72"/>
        <v>11</v>
      </c>
      <c r="H464">
        <v>0</v>
      </c>
      <c r="I464">
        <f t="shared" si="77"/>
        <v>3</v>
      </c>
      <c r="J464">
        <f>VLOOKUP(AA464,角色间职业划分!P:AP,20,FALSE)</f>
        <v>11</v>
      </c>
      <c r="K464">
        <f>IF(X464=500,100,VLOOKUP(AA464,角色间职业划分!P:AP,22,FALSE))</f>
        <v>120</v>
      </c>
      <c r="L464">
        <f>IF(X464=500,K464,VLOOKUP(AA464,角色间职业划分!P:AP,23,FALSE))</f>
        <v>60</v>
      </c>
      <c r="M464">
        <f>VLOOKUP(AA464,角色间职业划分!P:AP,24,FALSE)</f>
        <v>0</v>
      </c>
      <c r="N464">
        <f>VLOOKUP(AA464,角色间职业划分!P:AP,14)*100</f>
        <v>95</v>
      </c>
      <c r="O464">
        <f>VLOOKUP(AA464,角色间职业划分!P:Z,9,FALSE)</f>
        <v>0</v>
      </c>
      <c r="P464">
        <f>VLOOKUP(AA464,角色间职业划分!P:AP,10,FALSE)</f>
        <v>0</v>
      </c>
      <c r="Q464">
        <f>VLOOKUP(AA464,角色间职业划分!P:AP,15,FALSE)</f>
        <v>0</v>
      </c>
      <c r="R464">
        <f>VLOOKUP(AA464,角色间职业划分!P:AP,16,FALSE)</f>
        <v>0</v>
      </c>
      <c r="S464">
        <f>VLOOKUP(AA464,角色间职业划分!P:AP,17,FALSE)</f>
        <v>0</v>
      </c>
      <c r="T464">
        <f>VLOOKUP(AA464,角色间职业划分!P:AP,18,FALSE)</f>
        <v>0</v>
      </c>
      <c r="U464">
        <f>VLOOKUP(AA464,角色间职业划分!P:AP,27,FALSE)</f>
        <v>0</v>
      </c>
      <c r="V464">
        <f t="shared" si="73"/>
        <v>6</v>
      </c>
      <c r="W464">
        <f>VLOOKUP(AA464,角色间职业划分!P:Q,2,FALSE)</f>
        <v>22</v>
      </c>
      <c r="X464">
        <f t="shared" si="78"/>
        <v>56</v>
      </c>
      <c r="Y464">
        <f>INT(VLOOKUP(X464,角色属性总表!AG:AH,2,FALSE)*角色属性总表!$C$38)</f>
        <v>1188</v>
      </c>
      <c r="AA464">
        <f t="shared" si="79"/>
        <v>5</v>
      </c>
      <c r="AB464">
        <f>VLOOKUP(X464,角色属性总表!AG:AI,2,FALSE)*VLOOKUP(角色等级属性!AA464,角色间职业划分!P:AG,13,FALSE)/角色间职业划分!$AB$9</f>
        <v>1881.9056671022929</v>
      </c>
      <c r="AC464">
        <f>VLOOKUP(X464,角色属性总表!AG:AI,3,FALSE)*VLOOKUP(AA464,角色间职业划分!P:AG,8,FALSE)/角色间职业划分!$W$9</f>
        <v>1871.2319999999997</v>
      </c>
      <c r="AD464">
        <f>VLOOKUP(AA464,角色间职业划分!P:AP,26,FALSE)</f>
        <v>0.3</v>
      </c>
      <c r="AE464">
        <f>VLOOKUP(X464,角色属性总表!I:Q,3,FALSE)</f>
        <v>532.22399999999993</v>
      </c>
      <c r="AF464">
        <f>VLOOKUP(AA464,角色间职业划分!P:AP,11,FALSE)</f>
        <v>0.36</v>
      </c>
      <c r="AG464">
        <f t="shared" si="74"/>
        <v>2918.0564316774216</v>
      </c>
      <c r="AH464">
        <f t="shared" si="75"/>
        <v>531</v>
      </c>
      <c r="AJ464">
        <f t="shared" si="76"/>
        <v>2387.0564316774216</v>
      </c>
      <c r="AK464">
        <v>460</v>
      </c>
    </row>
    <row r="465" spans="1:37" x14ac:dyDescent="0.15">
      <c r="A465">
        <v>461</v>
      </c>
      <c r="B465">
        <f>ROUND(VLOOKUP(X465,角色属性总表!AG:AI,2,FALSE)/角色属性总表!$C$34,0)</f>
        <v>172</v>
      </c>
      <c r="C465">
        <f>ROUND(VLOOKUP(X465,角色属性总表!Y:AE,3,FALSE)/J465,0)</f>
        <v>65</v>
      </c>
      <c r="D465">
        <f>ROUND(VLOOKUP(X465,角色属性总表!AG:AI,3,FALSE)/角色属性总表!$C$35,0)</f>
        <v>180</v>
      </c>
      <c r="E465">
        <f t="shared" si="70"/>
        <v>573</v>
      </c>
      <c r="F465">
        <f t="shared" si="71"/>
        <v>11</v>
      </c>
      <c r="G465">
        <f t="shared" si="72"/>
        <v>11</v>
      </c>
      <c r="H465">
        <v>0</v>
      </c>
      <c r="I465">
        <f t="shared" si="77"/>
        <v>3</v>
      </c>
      <c r="J465">
        <f>VLOOKUP(AA465,角色间职业划分!P:AP,20,FALSE)</f>
        <v>11</v>
      </c>
      <c r="K465">
        <f>IF(X465=500,100,VLOOKUP(AA465,角色间职业划分!P:AP,22,FALSE))</f>
        <v>120</v>
      </c>
      <c r="L465">
        <f>IF(X465=500,K465,VLOOKUP(AA465,角色间职业划分!P:AP,23,FALSE))</f>
        <v>60</v>
      </c>
      <c r="M465">
        <f>VLOOKUP(AA465,角色间职业划分!P:AP,24,FALSE)</f>
        <v>0</v>
      </c>
      <c r="N465">
        <f>VLOOKUP(AA465,角色间职业划分!P:AP,14)*100</f>
        <v>95</v>
      </c>
      <c r="O465">
        <f>VLOOKUP(AA465,角色间职业划分!P:Z,9,FALSE)</f>
        <v>0</v>
      </c>
      <c r="P465">
        <f>VLOOKUP(AA465,角色间职业划分!P:AP,10,FALSE)</f>
        <v>0</v>
      </c>
      <c r="Q465">
        <f>VLOOKUP(AA465,角色间职业划分!P:AP,15,FALSE)</f>
        <v>0</v>
      </c>
      <c r="R465">
        <f>VLOOKUP(AA465,角色间职业划分!P:AP,16,FALSE)</f>
        <v>0</v>
      </c>
      <c r="S465">
        <f>VLOOKUP(AA465,角色间职业划分!P:AP,17,FALSE)</f>
        <v>0</v>
      </c>
      <c r="T465">
        <f>VLOOKUP(AA465,角色间职业划分!P:AP,18,FALSE)</f>
        <v>0</v>
      </c>
      <c r="U465">
        <f>VLOOKUP(AA465,角色间职业划分!P:AP,27,FALSE)</f>
        <v>0</v>
      </c>
      <c r="V465">
        <f t="shared" si="73"/>
        <v>6</v>
      </c>
      <c r="W465">
        <f>VLOOKUP(AA465,角色间职业划分!P:Q,2,FALSE)</f>
        <v>22</v>
      </c>
      <c r="X465">
        <f t="shared" si="78"/>
        <v>57</v>
      </c>
      <c r="Y465">
        <f>INT(VLOOKUP(X465,角色属性总表!AG:AH,2,FALSE)*角色属性总表!$C$38)</f>
        <v>1206</v>
      </c>
      <c r="AA465">
        <f t="shared" si="79"/>
        <v>5</v>
      </c>
      <c r="AB465">
        <f>VLOOKUP(X465,角色属性总表!AG:AI,2,FALSE)*VLOOKUP(角色等级属性!AA465,角色间职业划分!P:AG,13,FALSE)/角色间职业划分!$AB$9</f>
        <v>1910.4193893311158</v>
      </c>
      <c r="AC465">
        <f>VLOOKUP(X465,角色属性总表!AG:AI,3,FALSE)*VLOOKUP(AA465,角色间职业划分!P:AG,8,FALSE)/角色间职业划分!$W$9</f>
        <v>1899.5840000000001</v>
      </c>
      <c r="AD465">
        <f>VLOOKUP(AA465,角色间职业划分!P:AP,26,FALSE)</f>
        <v>0.3</v>
      </c>
      <c r="AE465">
        <f>VLOOKUP(X465,角色属性总表!I:Q,3,FALSE)</f>
        <v>540.28800000000012</v>
      </c>
      <c r="AF465">
        <f>VLOOKUP(AA465,角色间职业划分!P:AP,11,FALSE)</f>
        <v>0.36</v>
      </c>
      <c r="AG465">
        <f t="shared" si="74"/>
        <v>3004.2975009764273</v>
      </c>
      <c r="AH465">
        <f t="shared" si="75"/>
        <v>540</v>
      </c>
      <c r="AJ465">
        <f t="shared" si="76"/>
        <v>2464.2975009764273</v>
      </c>
      <c r="AK465">
        <v>461</v>
      </c>
    </row>
    <row r="466" spans="1:37" x14ac:dyDescent="0.15">
      <c r="A466">
        <v>462</v>
      </c>
      <c r="B466">
        <f>ROUND(VLOOKUP(X466,角色属性总表!AG:AI,2,FALSE)/角色属性总表!$C$34,0)</f>
        <v>175</v>
      </c>
      <c r="C466">
        <f>ROUND(VLOOKUP(X466,角色属性总表!Y:AE,3,FALSE)/J466,0)</f>
        <v>67</v>
      </c>
      <c r="D466">
        <f>ROUND(VLOOKUP(X466,角色属性总表!AG:AI,3,FALSE)/角色属性总表!$C$35,0)</f>
        <v>183</v>
      </c>
      <c r="E466">
        <f t="shared" si="70"/>
        <v>581</v>
      </c>
      <c r="F466">
        <f t="shared" si="71"/>
        <v>11</v>
      </c>
      <c r="G466">
        <f t="shared" si="72"/>
        <v>11</v>
      </c>
      <c r="H466">
        <v>0</v>
      </c>
      <c r="I466">
        <f t="shared" si="77"/>
        <v>3</v>
      </c>
      <c r="J466">
        <f>VLOOKUP(AA466,角色间职业划分!P:AP,20,FALSE)</f>
        <v>11</v>
      </c>
      <c r="K466">
        <f>IF(X466=500,100,VLOOKUP(AA466,角色间职业划分!P:AP,22,FALSE))</f>
        <v>120</v>
      </c>
      <c r="L466">
        <f>IF(X466=500,K466,VLOOKUP(AA466,角色间职业划分!P:AP,23,FALSE))</f>
        <v>60</v>
      </c>
      <c r="M466">
        <f>VLOOKUP(AA466,角色间职业划分!P:AP,24,FALSE)</f>
        <v>0</v>
      </c>
      <c r="N466">
        <f>VLOOKUP(AA466,角色间职业划分!P:AP,14)*100</f>
        <v>95</v>
      </c>
      <c r="O466">
        <f>VLOOKUP(AA466,角色间职业划分!P:Z,9,FALSE)</f>
        <v>0</v>
      </c>
      <c r="P466">
        <f>VLOOKUP(AA466,角色间职业划分!P:AP,10,FALSE)</f>
        <v>0</v>
      </c>
      <c r="Q466">
        <f>VLOOKUP(AA466,角色间职业划分!P:AP,15,FALSE)</f>
        <v>0</v>
      </c>
      <c r="R466">
        <f>VLOOKUP(AA466,角色间职业划分!P:AP,16,FALSE)</f>
        <v>0</v>
      </c>
      <c r="S466">
        <f>VLOOKUP(AA466,角色间职业划分!P:AP,17,FALSE)</f>
        <v>0</v>
      </c>
      <c r="T466">
        <f>VLOOKUP(AA466,角色间职业划分!P:AP,18,FALSE)</f>
        <v>0</v>
      </c>
      <c r="U466">
        <f>VLOOKUP(AA466,角色间职业划分!P:AP,27,FALSE)</f>
        <v>0</v>
      </c>
      <c r="V466">
        <f t="shared" si="73"/>
        <v>6</v>
      </c>
      <c r="W466">
        <f>VLOOKUP(AA466,角色间职业划分!P:Q,2,FALSE)</f>
        <v>22</v>
      </c>
      <c r="X466">
        <f t="shared" si="78"/>
        <v>58</v>
      </c>
      <c r="Y466">
        <f>INT(VLOOKUP(X466,角色属性总表!AG:AH,2,FALSE)*角色属性总表!$C$38)</f>
        <v>1224</v>
      </c>
      <c r="AA466">
        <f t="shared" si="79"/>
        <v>5</v>
      </c>
      <c r="AB466">
        <f>VLOOKUP(X466,角色属性总表!AG:AI,2,FALSE)*VLOOKUP(角色等级属性!AA466,角色间职业划分!P:AG,13,FALSE)/角色间职业划分!$AB$9</f>
        <v>1938.9331115599382</v>
      </c>
      <c r="AC466">
        <f>VLOOKUP(X466,角色属性总表!AG:AI,3,FALSE)*VLOOKUP(AA466,角色间职业划分!P:AG,8,FALSE)/角色间职业划分!$W$9</f>
        <v>1927.9359999999997</v>
      </c>
      <c r="AD466">
        <f>VLOOKUP(AA466,角色间职业划分!P:AP,26,FALSE)</f>
        <v>0.3</v>
      </c>
      <c r="AE466">
        <f>VLOOKUP(X466,角色属性总表!I:Q,3,FALSE)</f>
        <v>548.35199999999998</v>
      </c>
      <c r="AF466">
        <f>VLOOKUP(AA466,角色间职业划分!P:AP,11,FALSE)</f>
        <v>0.36</v>
      </c>
      <c r="AG466">
        <f t="shared" si="74"/>
        <v>3091.6101886015781</v>
      </c>
      <c r="AH466">
        <f t="shared" si="75"/>
        <v>549</v>
      </c>
      <c r="AJ466">
        <f t="shared" si="76"/>
        <v>2542.6101886015781</v>
      </c>
      <c r="AK466">
        <v>462</v>
      </c>
    </row>
    <row r="467" spans="1:37" x14ac:dyDescent="0.15">
      <c r="A467">
        <v>463</v>
      </c>
      <c r="B467">
        <f>ROUND(VLOOKUP(X467,角色属性总表!AG:AI,2,FALSE)/角色属性总表!$C$34,0)</f>
        <v>177</v>
      </c>
      <c r="C467">
        <f>ROUND(VLOOKUP(X467,角色属性总表!Y:AE,3,FALSE)/J467,0)</f>
        <v>68</v>
      </c>
      <c r="D467">
        <f>ROUND(VLOOKUP(X467,角色属性总表!AG:AI,3,FALSE)/角色属性总表!$C$35,0)</f>
        <v>185</v>
      </c>
      <c r="E467">
        <f t="shared" si="70"/>
        <v>590</v>
      </c>
      <c r="F467">
        <f t="shared" si="71"/>
        <v>11</v>
      </c>
      <c r="G467">
        <f t="shared" si="72"/>
        <v>11</v>
      </c>
      <c r="H467">
        <v>0</v>
      </c>
      <c r="I467">
        <f t="shared" si="77"/>
        <v>3</v>
      </c>
      <c r="J467">
        <f>VLOOKUP(AA467,角色间职业划分!P:AP,20,FALSE)</f>
        <v>11</v>
      </c>
      <c r="K467">
        <f>IF(X467=500,100,VLOOKUP(AA467,角色间职业划分!P:AP,22,FALSE))</f>
        <v>120</v>
      </c>
      <c r="L467">
        <f>IF(X467=500,K467,VLOOKUP(AA467,角色间职业划分!P:AP,23,FALSE))</f>
        <v>60</v>
      </c>
      <c r="M467">
        <f>VLOOKUP(AA467,角色间职业划分!P:AP,24,FALSE)</f>
        <v>0</v>
      </c>
      <c r="N467">
        <f>VLOOKUP(AA467,角色间职业划分!P:AP,14)*100</f>
        <v>95</v>
      </c>
      <c r="O467">
        <f>VLOOKUP(AA467,角色间职业划分!P:Z,9,FALSE)</f>
        <v>0</v>
      </c>
      <c r="P467">
        <f>VLOOKUP(AA467,角色间职业划分!P:AP,10,FALSE)</f>
        <v>0</v>
      </c>
      <c r="Q467">
        <f>VLOOKUP(AA467,角色间职业划分!P:AP,15,FALSE)</f>
        <v>0</v>
      </c>
      <c r="R467">
        <f>VLOOKUP(AA467,角色间职业划分!P:AP,16,FALSE)</f>
        <v>0</v>
      </c>
      <c r="S467">
        <f>VLOOKUP(AA467,角色间职业划分!P:AP,17,FALSE)</f>
        <v>0</v>
      </c>
      <c r="T467">
        <f>VLOOKUP(AA467,角色间职业划分!P:AP,18,FALSE)</f>
        <v>0</v>
      </c>
      <c r="U467">
        <f>VLOOKUP(AA467,角色间职业划分!P:AP,27,FALSE)</f>
        <v>0</v>
      </c>
      <c r="V467">
        <f t="shared" si="73"/>
        <v>6</v>
      </c>
      <c r="W467">
        <f>VLOOKUP(AA467,角色间职业划分!P:Q,2,FALSE)</f>
        <v>22</v>
      </c>
      <c r="X467">
        <f t="shared" si="78"/>
        <v>59</v>
      </c>
      <c r="Y467">
        <f>INT(VLOOKUP(X467,角色属性总表!AG:AH,2,FALSE)*角色属性总表!$C$38)</f>
        <v>1242</v>
      </c>
      <c r="AA467">
        <f t="shared" si="79"/>
        <v>5</v>
      </c>
      <c r="AB467">
        <f>VLOOKUP(X467,角色属性总表!AG:AI,2,FALSE)*VLOOKUP(角色等级属性!AA467,角色间职业划分!P:AG,13,FALSE)/角色间职业划分!$AB$9</f>
        <v>1967.4468337887606</v>
      </c>
      <c r="AC467">
        <f>VLOOKUP(X467,角色属性总表!AG:AI,3,FALSE)*VLOOKUP(AA467,角色间职业划分!P:AG,8,FALSE)/角色间职业划分!$W$9</f>
        <v>1956.288</v>
      </c>
      <c r="AD467">
        <f>VLOOKUP(AA467,角色间职业划分!P:AP,26,FALSE)</f>
        <v>0.3</v>
      </c>
      <c r="AE467">
        <f>VLOOKUP(X467,角色属性总表!I:Q,3,FALSE)</f>
        <v>556.41600000000005</v>
      </c>
      <c r="AF467">
        <f>VLOOKUP(AA467,角色间职业划分!P:AP,11,FALSE)</f>
        <v>0.36</v>
      </c>
      <c r="AG467">
        <f t="shared" si="74"/>
        <v>3179.9926447047615</v>
      </c>
      <c r="AH467">
        <f t="shared" si="75"/>
        <v>555</v>
      </c>
      <c r="AJ467">
        <f t="shared" si="76"/>
        <v>2624.9926447047615</v>
      </c>
      <c r="AK467">
        <v>463</v>
      </c>
    </row>
    <row r="468" spans="1:37" x14ac:dyDescent="0.15">
      <c r="A468">
        <v>464</v>
      </c>
      <c r="B468">
        <f>ROUND(VLOOKUP(X468,角色属性总表!AG:AI,2,FALSE)/角色属性总表!$C$34,0)</f>
        <v>180</v>
      </c>
      <c r="C468">
        <f>ROUND(VLOOKUP(X468,角色属性总表!Y:AE,3,FALSE)/J468,0)</f>
        <v>70</v>
      </c>
      <c r="D468">
        <f>ROUND(VLOOKUP(X468,角色属性总表!AG:AI,3,FALSE)/角色属性总表!$C$35,0)</f>
        <v>188</v>
      </c>
      <c r="E468">
        <f t="shared" si="70"/>
        <v>598</v>
      </c>
      <c r="F468">
        <f t="shared" si="71"/>
        <v>11</v>
      </c>
      <c r="G468">
        <f t="shared" si="72"/>
        <v>11</v>
      </c>
      <c r="H468">
        <v>0</v>
      </c>
      <c r="I468">
        <f t="shared" si="77"/>
        <v>3</v>
      </c>
      <c r="J468">
        <f>VLOOKUP(AA468,角色间职业划分!P:AP,20,FALSE)</f>
        <v>11</v>
      </c>
      <c r="K468">
        <f>IF(X468=500,100,VLOOKUP(AA468,角色间职业划分!P:AP,22,FALSE))</f>
        <v>120</v>
      </c>
      <c r="L468">
        <f>IF(X468=500,K468,VLOOKUP(AA468,角色间职业划分!P:AP,23,FALSE))</f>
        <v>60</v>
      </c>
      <c r="M468">
        <f>VLOOKUP(AA468,角色间职业划分!P:AP,24,FALSE)</f>
        <v>0</v>
      </c>
      <c r="N468">
        <f>VLOOKUP(AA468,角色间职业划分!P:AP,14)*100</f>
        <v>95</v>
      </c>
      <c r="O468">
        <f>VLOOKUP(AA468,角色间职业划分!P:Z,9,FALSE)</f>
        <v>0</v>
      </c>
      <c r="P468">
        <f>VLOOKUP(AA468,角色间职业划分!P:AP,10,FALSE)</f>
        <v>0</v>
      </c>
      <c r="Q468">
        <f>VLOOKUP(AA468,角色间职业划分!P:AP,15,FALSE)</f>
        <v>0</v>
      </c>
      <c r="R468">
        <f>VLOOKUP(AA468,角色间职业划分!P:AP,16,FALSE)</f>
        <v>0</v>
      </c>
      <c r="S468">
        <f>VLOOKUP(AA468,角色间职业划分!P:AP,17,FALSE)</f>
        <v>0</v>
      </c>
      <c r="T468">
        <f>VLOOKUP(AA468,角色间职业划分!P:AP,18,FALSE)</f>
        <v>0</v>
      </c>
      <c r="U468">
        <f>VLOOKUP(AA468,角色间职业划分!P:AP,27,FALSE)</f>
        <v>0</v>
      </c>
      <c r="V468">
        <f t="shared" si="73"/>
        <v>6</v>
      </c>
      <c r="W468">
        <f>VLOOKUP(AA468,角色间职业划分!P:Q,2,FALSE)</f>
        <v>22</v>
      </c>
      <c r="X468">
        <f t="shared" si="78"/>
        <v>60</v>
      </c>
      <c r="Y468">
        <f>INT(VLOOKUP(X468,角色属性总表!AG:AH,2,FALSE)*角色属性总表!$C$38)</f>
        <v>1260</v>
      </c>
      <c r="AA468">
        <f t="shared" si="79"/>
        <v>5</v>
      </c>
      <c r="AB468">
        <f>VLOOKUP(X468,角色属性总表!AG:AI,2,FALSE)*VLOOKUP(角色等级属性!AA468,角色间职业划分!P:AG,13,FALSE)/角色间职业划分!$AB$9</f>
        <v>1995.9605560175835</v>
      </c>
      <c r="AC468">
        <f>VLOOKUP(X468,角色属性总表!AG:AI,3,FALSE)*VLOOKUP(AA468,角色间职业划分!P:AG,8,FALSE)/角色间职业划分!$W$9</f>
        <v>1984.6399999999999</v>
      </c>
      <c r="AD468">
        <f>VLOOKUP(AA468,角色间职业划分!P:AP,26,FALSE)</f>
        <v>0.3</v>
      </c>
      <c r="AE468">
        <f>VLOOKUP(X468,角色属性总表!I:Q,3,FALSE)</f>
        <v>564.48</v>
      </c>
      <c r="AF468">
        <f>VLOOKUP(AA468,角色间职业划分!P:AP,11,FALSE)</f>
        <v>0.36</v>
      </c>
      <c r="AG468">
        <f t="shared" si="74"/>
        <v>3269.4431377826704</v>
      </c>
      <c r="AH468">
        <f t="shared" si="75"/>
        <v>564</v>
      </c>
      <c r="AJ468">
        <f t="shared" si="76"/>
        <v>2705.4431377826704</v>
      </c>
      <c r="AK468">
        <v>464</v>
      </c>
    </row>
    <row r="469" spans="1:37" x14ac:dyDescent="0.15">
      <c r="A469">
        <v>465</v>
      </c>
      <c r="B469">
        <f>ROUND(VLOOKUP(X469,角色属性总表!AG:AI,2,FALSE)/角色属性总表!$C$34,0)</f>
        <v>183</v>
      </c>
      <c r="C469">
        <f>ROUND(VLOOKUP(X469,角色属性总表!Y:AE,3,FALSE)/J469,0)</f>
        <v>72</v>
      </c>
      <c r="D469">
        <f>ROUND(VLOOKUP(X469,角色属性总表!AG:AI,3,FALSE)/角色属性总表!$C$35,0)</f>
        <v>191</v>
      </c>
      <c r="E469">
        <f t="shared" si="70"/>
        <v>607</v>
      </c>
      <c r="F469">
        <f t="shared" si="71"/>
        <v>11</v>
      </c>
      <c r="G469">
        <f t="shared" si="72"/>
        <v>11</v>
      </c>
      <c r="H469">
        <v>0</v>
      </c>
      <c r="I469">
        <f t="shared" si="77"/>
        <v>3</v>
      </c>
      <c r="J469">
        <f>VLOOKUP(AA469,角色间职业划分!P:AP,20,FALSE)</f>
        <v>11</v>
      </c>
      <c r="K469">
        <f>IF(X469=500,100,VLOOKUP(AA469,角色间职业划分!P:AP,22,FALSE))</f>
        <v>120</v>
      </c>
      <c r="L469">
        <f>IF(X469=500,K469,VLOOKUP(AA469,角色间职业划分!P:AP,23,FALSE))</f>
        <v>60</v>
      </c>
      <c r="M469">
        <f>VLOOKUP(AA469,角色间职业划分!P:AP,24,FALSE)</f>
        <v>0</v>
      </c>
      <c r="N469">
        <f>VLOOKUP(AA469,角色间职业划分!P:AP,14)*100</f>
        <v>95</v>
      </c>
      <c r="O469">
        <f>VLOOKUP(AA469,角色间职业划分!P:Z,9,FALSE)</f>
        <v>0</v>
      </c>
      <c r="P469">
        <f>VLOOKUP(AA469,角色间职业划分!P:AP,10,FALSE)</f>
        <v>0</v>
      </c>
      <c r="Q469">
        <f>VLOOKUP(AA469,角色间职业划分!P:AP,15,FALSE)</f>
        <v>0</v>
      </c>
      <c r="R469">
        <f>VLOOKUP(AA469,角色间职业划分!P:AP,16,FALSE)</f>
        <v>0</v>
      </c>
      <c r="S469">
        <f>VLOOKUP(AA469,角色间职业划分!P:AP,17,FALSE)</f>
        <v>0</v>
      </c>
      <c r="T469">
        <f>VLOOKUP(AA469,角色间职业划分!P:AP,18,FALSE)</f>
        <v>0</v>
      </c>
      <c r="U469">
        <f>VLOOKUP(AA469,角色间职业划分!P:AP,27,FALSE)</f>
        <v>0</v>
      </c>
      <c r="V469">
        <f t="shared" si="73"/>
        <v>6</v>
      </c>
      <c r="W469">
        <f>VLOOKUP(AA469,角色间职业划分!P:Q,2,FALSE)</f>
        <v>22</v>
      </c>
      <c r="X469">
        <f t="shared" si="78"/>
        <v>61</v>
      </c>
      <c r="Y469">
        <f>INT(VLOOKUP(X469,角色属性总表!AG:AH,2,FALSE)*角色属性总表!$C$38)</f>
        <v>1278</v>
      </c>
      <c r="AA469">
        <f t="shared" si="79"/>
        <v>5</v>
      </c>
      <c r="AB469">
        <f>VLOOKUP(X469,角色属性总表!AG:AI,2,FALSE)*VLOOKUP(角色等级属性!AA469,角色间职业划分!P:AG,13,FALSE)/角色间职业划分!$AB$9</f>
        <v>2024.4742782464059</v>
      </c>
      <c r="AC469">
        <f>VLOOKUP(X469,角色属性总表!AG:AI,3,FALSE)*VLOOKUP(AA469,角色间职业划分!P:AG,8,FALSE)/角色间职业划分!$W$9</f>
        <v>2012.9919999999997</v>
      </c>
      <c r="AD469">
        <f>VLOOKUP(AA469,角色间职业划分!P:AP,26,FALSE)</f>
        <v>0.3</v>
      </c>
      <c r="AE469">
        <f>VLOOKUP(X469,角色属性总表!I:Q,3,FALSE)</f>
        <v>572.54399999999998</v>
      </c>
      <c r="AF469">
        <f>VLOOKUP(AA469,角色间职业划分!P:AP,11,FALSE)</f>
        <v>0.36</v>
      </c>
      <c r="AG469">
        <f t="shared" si="74"/>
        <v>3359.960049987993</v>
      </c>
      <c r="AH469">
        <f t="shared" si="75"/>
        <v>573</v>
      </c>
      <c r="AJ469">
        <f t="shared" si="76"/>
        <v>2786.960049987993</v>
      </c>
      <c r="AK469">
        <v>465</v>
      </c>
    </row>
    <row r="470" spans="1:37" x14ac:dyDescent="0.15">
      <c r="A470">
        <v>466</v>
      </c>
      <c r="B470">
        <f>ROUND(VLOOKUP(X470,角色属性总表!AG:AI,2,FALSE)/角色属性总表!$C$34,0)</f>
        <v>185</v>
      </c>
      <c r="C470">
        <f>ROUND(VLOOKUP(X470,角色属性总表!Y:AE,3,FALSE)/J470,0)</f>
        <v>74</v>
      </c>
      <c r="D470">
        <f>ROUND(VLOOKUP(X470,角色属性总表!AG:AI,3,FALSE)/角色属性总表!$C$35,0)</f>
        <v>194</v>
      </c>
      <c r="E470">
        <f t="shared" si="70"/>
        <v>615</v>
      </c>
      <c r="F470">
        <f t="shared" si="71"/>
        <v>11</v>
      </c>
      <c r="G470">
        <f t="shared" si="72"/>
        <v>11</v>
      </c>
      <c r="H470">
        <v>0</v>
      </c>
      <c r="I470">
        <f t="shared" si="77"/>
        <v>3</v>
      </c>
      <c r="J470">
        <f>VLOOKUP(AA470,角色间职业划分!P:AP,20,FALSE)</f>
        <v>11</v>
      </c>
      <c r="K470">
        <f>IF(X470=500,100,VLOOKUP(AA470,角色间职业划分!P:AP,22,FALSE))</f>
        <v>120</v>
      </c>
      <c r="L470">
        <f>IF(X470=500,K470,VLOOKUP(AA470,角色间职业划分!P:AP,23,FALSE))</f>
        <v>60</v>
      </c>
      <c r="M470">
        <f>VLOOKUP(AA470,角色间职业划分!P:AP,24,FALSE)</f>
        <v>0</v>
      </c>
      <c r="N470">
        <f>VLOOKUP(AA470,角色间职业划分!P:AP,14)*100</f>
        <v>95</v>
      </c>
      <c r="O470">
        <f>VLOOKUP(AA470,角色间职业划分!P:Z,9,FALSE)</f>
        <v>0</v>
      </c>
      <c r="P470">
        <f>VLOOKUP(AA470,角色间职业划分!P:AP,10,FALSE)</f>
        <v>0</v>
      </c>
      <c r="Q470">
        <f>VLOOKUP(AA470,角色间职业划分!P:AP,15,FALSE)</f>
        <v>0</v>
      </c>
      <c r="R470">
        <f>VLOOKUP(AA470,角色间职业划分!P:AP,16,FALSE)</f>
        <v>0</v>
      </c>
      <c r="S470">
        <f>VLOOKUP(AA470,角色间职业划分!P:AP,17,FALSE)</f>
        <v>0</v>
      </c>
      <c r="T470">
        <f>VLOOKUP(AA470,角色间职业划分!P:AP,18,FALSE)</f>
        <v>0</v>
      </c>
      <c r="U470">
        <f>VLOOKUP(AA470,角色间职业划分!P:AP,27,FALSE)</f>
        <v>0</v>
      </c>
      <c r="V470">
        <f t="shared" si="73"/>
        <v>6</v>
      </c>
      <c r="W470">
        <f>VLOOKUP(AA470,角色间职业划分!P:Q,2,FALSE)</f>
        <v>22</v>
      </c>
      <c r="X470">
        <f t="shared" si="78"/>
        <v>62</v>
      </c>
      <c r="Y470">
        <f>INT(VLOOKUP(X470,角色属性总表!AG:AH,2,FALSE)*角色属性总表!$C$38)</f>
        <v>1296</v>
      </c>
      <c r="AA470">
        <f t="shared" si="79"/>
        <v>5</v>
      </c>
      <c r="AB470">
        <f>VLOOKUP(X470,角色属性总表!AG:AI,2,FALSE)*VLOOKUP(角色等级属性!AA470,角色间职业划分!P:AG,13,FALSE)/角色间职业划分!$AB$9</f>
        <v>2052.988000475229</v>
      </c>
      <c r="AC470">
        <f>VLOOKUP(X470,角色属性总表!AG:AI,3,FALSE)*VLOOKUP(AA470,角色间职业划分!P:AG,8,FALSE)/角色间职业划分!$W$9</f>
        <v>2041.3440000000001</v>
      </c>
      <c r="AD470">
        <f>VLOOKUP(AA470,角色间职业划分!P:AP,26,FALSE)</f>
        <v>0.3</v>
      </c>
      <c r="AE470">
        <f>VLOOKUP(X470,角色属性总表!I:Q,3,FALSE)</f>
        <v>580.60800000000006</v>
      </c>
      <c r="AF470">
        <f>VLOOKUP(AA470,角色间职业划分!P:AP,11,FALSE)</f>
        <v>0.36</v>
      </c>
      <c r="AG470">
        <f t="shared" si="74"/>
        <v>3451.5418727167485</v>
      </c>
      <c r="AH470">
        <f t="shared" si="75"/>
        <v>582</v>
      </c>
      <c r="AJ470">
        <f t="shared" si="76"/>
        <v>2869.5418727167485</v>
      </c>
      <c r="AK470">
        <v>466</v>
      </c>
    </row>
    <row r="471" spans="1:37" x14ac:dyDescent="0.15">
      <c r="A471">
        <v>467</v>
      </c>
      <c r="B471">
        <f>ROUND(VLOOKUP(X471,角色属性总表!AG:AI,2,FALSE)/角色属性总表!$C$34,0)</f>
        <v>188</v>
      </c>
      <c r="C471">
        <f>ROUND(VLOOKUP(X471,角色属性总表!Y:AE,3,FALSE)/J471,0)</f>
        <v>76</v>
      </c>
      <c r="D471">
        <f>ROUND(VLOOKUP(X471,角色属性总表!AG:AI,3,FALSE)/角色属性总表!$C$35,0)</f>
        <v>196</v>
      </c>
      <c r="E471">
        <f t="shared" si="70"/>
        <v>624</v>
      </c>
      <c r="F471">
        <f t="shared" si="71"/>
        <v>11</v>
      </c>
      <c r="G471">
        <f t="shared" si="72"/>
        <v>11</v>
      </c>
      <c r="H471">
        <v>0</v>
      </c>
      <c r="I471">
        <f t="shared" si="77"/>
        <v>3</v>
      </c>
      <c r="J471">
        <f>VLOOKUP(AA471,角色间职业划分!P:AP,20,FALSE)</f>
        <v>11</v>
      </c>
      <c r="K471">
        <f>IF(X471=500,100,VLOOKUP(AA471,角色间职业划分!P:AP,22,FALSE))</f>
        <v>120</v>
      </c>
      <c r="L471">
        <f>IF(X471=500,K471,VLOOKUP(AA471,角色间职业划分!P:AP,23,FALSE))</f>
        <v>60</v>
      </c>
      <c r="M471">
        <f>VLOOKUP(AA471,角色间职业划分!P:AP,24,FALSE)</f>
        <v>0</v>
      </c>
      <c r="N471">
        <f>VLOOKUP(AA471,角色间职业划分!P:AP,14)*100</f>
        <v>95</v>
      </c>
      <c r="O471">
        <f>VLOOKUP(AA471,角色间职业划分!P:Z,9,FALSE)</f>
        <v>0</v>
      </c>
      <c r="P471">
        <f>VLOOKUP(AA471,角色间职业划分!P:AP,10,FALSE)</f>
        <v>0</v>
      </c>
      <c r="Q471">
        <f>VLOOKUP(AA471,角色间职业划分!P:AP,15,FALSE)</f>
        <v>0</v>
      </c>
      <c r="R471">
        <f>VLOOKUP(AA471,角色间职业划分!P:AP,16,FALSE)</f>
        <v>0</v>
      </c>
      <c r="S471">
        <f>VLOOKUP(AA471,角色间职业划分!P:AP,17,FALSE)</f>
        <v>0</v>
      </c>
      <c r="T471">
        <f>VLOOKUP(AA471,角色间职业划分!P:AP,18,FALSE)</f>
        <v>0</v>
      </c>
      <c r="U471">
        <f>VLOOKUP(AA471,角色间职业划分!P:AP,27,FALSE)</f>
        <v>0</v>
      </c>
      <c r="V471">
        <f t="shared" si="73"/>
        <v>6</v>
      </c>
      <c r="W471">
        <f>VLOOKUP(AA471,角色间职业划分!P:Q,2,FALSE)</f>
        <v>22</v>
      </c>
      <c r="X471">
        <f t="shared" si="78"/>
        <v>63</v>
      </c>
      <c r="Y471">
        <f>INT(VLOOKUP(X471,角色属性总表!AG:AH,2,FALSE)*角色属性总表!$C$38)</f>
        <v>1314</v>
      </c>
      <c r="AA471">
        <f t="shared" si="79"/>
        <v>5</v>
      </c>
      <c r="AB471">
        <f>VLOOKUP(X471,角色属性总表!AG:AI,2,FALSE)*VLOOKUP(角色等级属性!AA471,角色间职业划分!P:AG,13,FALSE)/角色间职业划分!$AB$9</f>
        <v>2081.5017227040512</v>
      </c>
      <c r="AC471">
        <f>VLOOKUP(X471,角色属性总表!AG:AI,3,FALSE)*VLOOKUP(AA471,角色间职业划分!P:AG,8,FALSE)/角色间职业划分!$W$9</f>
        <v>2069.6959999999999</v>
      </c>
      <c r="AD471">
        <f>VLOOKUP(AA471,角色间职业划分!P:AP,26,FALSE)</f>
        <v>0.3</v>
      </c>
      <c r="AE471">
        <f>VLOOKUP(X471,角色属性总表!I:Q,3,FALSE)</f>
        <v>588.67200000000003</v>
      </c>
      <c r="AF471">
        <f>VLOOKUP(AA471,角色间职业划分!P:AP,11,FALSE)</f>
        <v>0.36</v>
      </c>
      <c r="AG471">
        <f t="shared" si="74"/>
        <v>3544.1872024515219</v>
      </c>
      <c r="AH471">
        <f t="shared" si="75"/>
        <v>588</v>
      </c>
      <c r="AJ471">
        <f t="shared" si="76"/>
        <v>2956.1872024515219</v>
      </c>
      <c r="AK471">
        <v>467</v>
      </c>
    </row>
    <row r="472" spans="1:37" x14ac:dyDescent="0.15">
      <c r="A472">
        <v>468</v>
      </c>
      <c r="B472">
        <f>ROUND(VLOOKUP(X472,角色属性总表!AG:AI,2,FALSE)/角色属性总表!$C$34,0)</f>
        <v>190</v>
      </c>
      <c r="C472">
        <f>ROUND(VLOOKUP(X472,角色属性总表!Y:AE,3,FALSE)/J472,0)</f>
        <v>78</v>
      </c>
      <c r="D472">
        <f>ROUND(VLOOKUP(X472,角色属性总表!AG:AI,3,FALSE)/角色属性总表!$C$35,0)</f>
        <v>199</v>
      </c>
      <c r="E472">
        <f t="shared" si="70"/>
        <v>633</v>
      </c>
      <c r="F472">
        <f t="shared" si="71"/>
        <v>11</v>
      </c>
      <c r="G472">
        <f t="shared" si="72"/>
        <v>11</v>
      </c>
      <c r="H472">
        <v>0</v>
      </c>
      <c r="I472">
        <f t="shared" si="77"/>
        <v>3</v>
      </c>
      <c r="J472">
        <f>VLOOKUP(AA472,角色间职业划分!P:AP,20,FALSE)</f>
        <v>11</v>
      </c>
      <c r="K472">
        <f>IF(X472=500,100,VLOOKUP(AA472,角色间职业划分!P:AP,22,FALSE))</f>
        <v>120</v>
      </c>
      <c r="L472">
        <f>IF(X472=500,K472,VLOOKUP(AA472,角色间职业划分!P:AP,23,FALSE))</f>
        <v>60</v>
      </c>
      <c r="M472">
        <f>VLOOKUP(AA472,角色间职业划分!P:AP,24,FALSE)</f>
        <v>0</v>
      </c>
      <c r="N472">
        <f>VLOOKUP(AA472,角色间职业划分!P:AP,14)*100</f>
        <v>95</v>
      </c>
      <c r="O472">
        <f>VLOOKUP(AA472,角色间职业划分!P:Z,9,FALSE)</f>
        <v>0</v>
      </c>
      <c r="P472">
        <f>VLOOKUP(AA472,角色间职业划分!P:AP,10,FALSE)</f>
        <v>0</v>
      </c>
      <c r="Q472">
        <f>VLOOKUP(AA472,角色间职业划分!P:AP,15,FALSE)</f>
        <v>0</v>
      </c>
      <c r="R472">
        <f>VLOOKUP(AA472,角色间职业划分!P:AP,16,FALSE)</f>
        <v>0</v>
      </c>
      <c r="S472">
        <f>VLOOKUP(AA472,角色间职业划分!P:AP,17,FALSE)</f>
        <v>0</v>
      </c>
      <c r="T472">
        <f>VLOOKUP(AA472,角色间职业划分!P:AP,18,FALSE)</f>
        <v>0</v>
      </c>
      <c r="U472">
        <f>VLOOKUP(AA472,角色间职业划分!P:AP,27,FALSE)</f>
        <v>0</v>
      </c>
      <c r="V472">
        <f t="shared" si="73"/>
        <v>6</v>
      </c>
      <c r="W472">
        <f>VLOOKUP(AA472,角色间职业划分!P:Q,2,FALSE)</f>
        <v>22</v>
      </c>
      <c r="X472">
        <f t="shared" si="78"/>
        <v>64</v>
      </c>
      <c r="Y472">
        <f>INT(VLOOKUP(X472,角色属性总表!AG:AH,2,FALSE)*角色属性总表!$C$38)</f>
        <v>1332</v>
      </c>
      <c r="AA472">
        <f t="shared" si="79"/>
        <v>5</v>
      </c>
      <c r="AB472">
        <f>VLOOKUP(X472,角色属性总表!AG:AI,2,FALSE)*VLOOKUP(角色等级属性!AA472,角色间职业划分!P:AG,13,FALSE)/角色间职业划分!$AB$9</f>
        <v>2110.0154449328738</v>
      </c>
      <c r="AC472">
        <f>VLOOKUP(X472,角色属性总表!AG:AI,3,FALSE)*VLOOKUP(AA472,角色间职业划分!P:AG,8,FALSE)/角色间职业划分!$W$9</f>
        <v>2098.0480000000002</v>
      </c>
      <c r="AD472">
        <f>VLOOKUP(AA472,角色间职业划分!P:AP,26,FALSE)</f>
        <v>0.3</v>
      </c>
      <c r="AE472">
        <f>VLOOKUP(X472,角色属性总表!I:Q,3,FALSE)</f>
        <v>596.73599999999999</v>
      </c>
      <c r="AF472">
        <f>VLOOKUP(AA472,角色间职业划分!P:AP,11,FALSE)</f>
        <v>0.36</v>
      </c>
      <c r="AG472">
        <f t="shared" si="74"/>
        <v>3637.8947368421054</v>
      </c>
      <c r="AH472">
        <f t="shared" si="75"/>
        <v>597</v>
      </c>
      <c r="AJ472">
        <f t="shared" si="76"/>
        <v>3040.8947368421054</v>
      </c>
      <c r="AK472">
        <v>468</v>
      </c>
    </row>
    <row r="473" spans="1:37" x14ac:dyDescent="0.15">
      <c r="A473">
        <v>469</v>
      </c>
      <c r="B473">
        <f>ROUND(VLOOKUP(X473,角色属性总表!AG:AI,2,FALSE)/角色属性总表!$C$34,0)</f>
        <v>193</v>
      </c>
      <c r="C473">
        <f>ROUND(VLOOKUP(X473,角色属性总表!Y:AE,3,FALSE)/J473,0)</f>
        <v>79</v>
      </c>
      <c r="D473">
        <f>ROUND(VLOOKUP(X473,角色属性总表!AG:AI,3,FALSE)/角色属性总表!$C$35,0)</f>
        <v>202</v>
      </c>
      <c r="E473">
        <f t="shared" si="70"/>
        <v>641</v>
      </c>
      <c r="F473">
        <f t="shared" si="71"/>
        <v>11</v>
      </c>
      <c r="G473">
        <f t="shared" si="72"/>
        <v>11</v>
      </c>
      <c r="H473">
        <v>0</v>
      </c>
      <c r="I473">
        <f t="shared" si="77"/>
        <v>3</v>
      </c>
      <c r="J473">
        <f>VLOOKUP(AA473,角色间职业划分!P:AP,20,FALSE)</f>
        <v>11</v>
      </c>
      <c r="K473">
        <f>IF(X473=500,100,VLOOKUP(AA473,角色间职业划分!P:AP,22,FALSE))</f>
        <v>120</v>
      </c>
      <c r="L473">
        <f>IF(X473=500,K473,VLOOKUP(AA473,角色间职业划分!P:AP,23,FALSE))</f>
        <v>60</v>
      </c>
      <c r="M473">
        <f>VLOOKUP(AA473,角色间职业划分!P:AP,24,FALSE)</f>
        <v>0</v>
      </c>
      <c r="N473">
        <f>VLOOKUP(AA473,角色间职业划分!P:AP,14)*100</f>
        <v>95</v>
      </c>
      <c r="O473">
        <f>VLOOKUP(AA473,角色间职业划分!P:Z,9,FALSE)</f>
        <v>0</v>
      </c>
      <c r="P473">
        <f>VLOOKUP(AA473,角色间职业划分!P:AP,10,FALSE)</f>
        <v>0</v>
      </c>
      <c r="Q473">
        <f>VLOOKUP(AA473,角色间职业划分!P:AP,15,FALSE)</f>
        <v>0</v>
      </c>
      <c r="R473">
        <f>VLOOKUP(AA473,角色间职业划分!P:AP,16,FALSE)</f>
        <v>0</v>
      </c>
      <c r="S473">
        <f>VLOOKUP(AA473,角色间职业划分!P:AP,17,FALSE)</f>
        <v>0</v>
      </c>
      <c r="T473">
        <f>VLOOKUP(AA473,角色间职业划分!P:AP,18,FALSE)</f>
        <v>0</v>
      </c>
      <c r="U473">
        <f>VLOOKUP(AA473,角色间职业划分!P:AP,27,FALSE)</f>
        <v>0</v>
      </c>
      <c r="V473">
        <f t="shared" si="73"/>
        <v>6</v>
      </c>
      <c r="W473">
        <f>VLOOKUP(AA473,角色间职业划分!P:Q,2,FALSE)</f>
        <v>22</v>
      </c>
      <c r="X473">
        <f t="shared" si="78"/>
        <v>65</v>
      </c>
      <c r="Y473">
        <f>INT(VLOOKUP(X473,角色属性总表!AG:AH,2,FALSE)*角色属性总表!$C$38)</f>
        <v>1350</v>
      </c>
      <c r="AA473">
        <f t="shared" si="79"/>
        <v>5</v>
      </c>
      <c r="AB473">
        <f>VLOOKUP(X473,角色属性总表!AG:AI,2,FALSE)*VLOOKUP(角色等级属性!AA473,角色间职业划分!P:AG,13,FALSE)/角色间职业划分!$AB$9</f>
        <v>2138.5291671616965</v>
      </c>
      <c r="AC473">
        <f>VLOOKUP(X473,角色属性总表!AG:AI,3,FALSE)*VLOOKUP(AA473,角色间职业划分!P:AG,8,FALSE)/角色间职业划分!$W$9</f>
        <v>2126.3999999999996</v>
      </c>
      <c r="AD473">
        <f>VLOOKUP(AA473,角色间职业划分!P:AP,26,FALSE)</f>
        <v>0.3</v>
      </c>
      <c r="AE473">
        <f>VLOOKUP(X473,角色属性总表!I:Q,3,FALSE)</f>
        <v>604.79999999999995</v>
      </c>
      <c r="AF473">
        <f>VLOOKUP(AA473,角色间职业划分!P:AP,11,FALSE)</f>
        <v>0.36</v>
      </c>
      <c r="AG473">
        <f t="shared" si="74"/>
        <v>3732.663271006682</v>
      </c>
      <c r="AH473">
        <f t="shared" si="75"/>
        <v>606</v>
      </c>
      <c r="AJ473">
        <f t="shared" si="76"/>
        <v>3126.663271006682</v>
      </c>
      <c r="AK473">
        <v>469</v>
      </c>
    </row>
    <row r="474" spans="1:37" x14ac:dyDescent="0.15">
      <c r="A474">
        <v>470</v>
      </c>
      <c r="B474">
        <f>ROUND(VLOOKUP(X474,角色属性总表!AG:AI,2,FALSE)/角色属性总表!$C$34,0)</f>
        <v>195</v>
      </c>
      <c r="C474">
        <f>ROUND(VLOOKUP(X474,角色属性总表!Y:AE,3,FALSE)/J474,0)</f>
        <v>81</v>
      </c>
      <c r="D474">
        <f>ROUND(VLOOKUP(X474,角色属性总表!AG:AI,3,FALSE)/角色属性总表!$C$35,0)</f>
        <v>204</v>
      </c>
      <c r="E474">
        <f t="shared" si="70"/>
        <v>650</v>
      </c>
      <c r="F474">
        <f t="shared" si="71"/>
        <v>11</v>
      </c>
      <c r="G474">
        <f t="shared" si="72"/>
        <v>11</v>
      </c>
      <c r="H474">
        <v>0</v>
      </c>
      <c r="I474">
        <f t="shared" si="77"/>
        <v>3</v>
      </c>
      <c r="J474">
        <f>VLOOKUP(AA474,角色间职业划分!P:AP,20,FALSE)</f>
        <v>11</v>
      </c>
      <c r="K474">
        <f>IF(X474=500,100,VLOOKUP(AA474,角色间职业划分!P:AP,22,FALSE))</f>
        <v>120</v>
      </c>
      <c r="L474">
        <f>IF(X474=500,K474,VLOOKUP(AA474,角色间职业划分!P:AP,23,FALSE))</f>
        <v>60</v>
      </c>
      <c r="M474">
        <f>VLOOKUP(AA474,角色间职业划分!P:AP,24,FALSE)</f>
        <v>0</v>
      </c>
      <c r="N474">
        <f>VLOOKUP(AA474,角色间职业划分!P:AP,14)*100</f>
        <v>95</v>
      </c>
      <c r="O474">
        <f>VLOOKUP(AA474,角色间职业划分!P:Z,9,FALSE)</f>
        <v>0</v>
      </c>
      <c r="P474">
        <f>VLOOKUP(AA474,角色间职业划分!P:AP,10,FALSE)</f>
        <v>0</v>
      </c>
      <c r="Q474">
        <f>VLOOKUP(AA474,角色间职业划分!P:AP,15,FALSE)</f>
        <v>0</v>
      </c>
      <c r="R474">
        <f>VLOOKUP(AA474,角色间职业划分!P:AP,16,FALSE)</f>
        <v>0</v>
      </c>
      <c r="S474">
        <f>VLOOKUP(AA474,角色间职业划分!P:AP,17,FALSE)</f>
        <v>0</v>
      </c>
      <c r="T474">
        <f>VLOOKUP(AA474,角色间职业划分!P:AP,18,FALSE)</f>
        <v>0</v>
      </c>
      <c r="U474">
        <f>VLOOKUP(AA474,角色间职业划分!P:AP,27,FALSE)</f>
        <v>0</v>
      </c>
      <c r="V474">
        <f t="shared" si="73"/>
        <v>6</v>
      </c>
      <c r="W474">
        <f>VLOOKUP(AA474,角色间职业划分!P:Q,2,FALSE)</f>
        <v>22</v>
      </c>
      <c r="X474">
        <f t="shared" si="78"/>
        <v>66</v>
      </c>
      <c r="Y474">
        <f>INT(VLOOKUP(X474,角色属性总表!AG:AH,2,FALSE)*角色属性总表!$C$38)</f>
        <v>1368</v>
      </c>
      <c r="AA474">
        <f t="shared" si="79"/>
        <v>5</v>
      </c>
      <c r="AB474">
        <f>VLOOKUP(X474,角色属性总表!AG:AI,2,FALSE)*VLOOKUP(角色等级属性!AA474,角色间职业划分!P:AG,13,FALSE)/角色间职业划分!$AB$9</f>
        <v>2167.0428893905191</v>
      </c>
      <c r="AC474">
        <f>VLOOKUP(X474,角色属性总表!AG:AI,3,FALSE)*VLOOKUP(AA474,角色间职业划分!P:AG,8,FALSE)/角色间职业划分!$W$9</f>
        <v>2154.7519999999995</v>
      </c>
      <c r="AD474">
        <f>VLOOKUP(AA474,角色间职业划分!P:AP,26,FALSE)</f>
        <v>0.3</v>
      </c>
      <c r="AE474">
        <f>VLOOKUP(X474,角色属性总表!I:Q,3,FALSE)</f>
        <v>612.86399999999992</v>
      </c>
      <c r="AF474">
        <f>VLOOKUP(AA474,角色间职业划分!P:AP,11,FALSE)</f>
        <v>0.36</v>
      </c>
      <c r="AG474">
        <f t="shared" si="74"/>
        <v>3828.4916940381204</v>
      </c>
      <c r="AH474">
        <f t="shared" si="75"/>
        <v>612</v>
      </c>
      <c r="AJ474">
        <f t="shared" si="76"/>
        <v>3216.4916940381204</v>
      </c>
      <c r="AK474">
        <v>470</v>
      </c>
    </row>
    <row r="475" spans="1:37" x14ac:dyDescent="0.15">
      <c r="A475">
        <v>471</v>
      </c>
      <c r="B475">
        <f>ROUND(VLOOKUP(X475,角色属性总表!AG:AI,2,FALSE)/角色属性总表!$C$34,0)</f>
        <v>198</v>
      </c>
      <c r="C475">
        <f>ROUND(VLOOKUP(X475,角色属性总表!Y:AE,3,FALSE)/J475,0)</f>
        <v>83</v>
      </c>
      <c r="D475">
        <f>ROUND(VLOOKUP(X475,角色属性总表!AG:AI,3,FALSE)/角色属性总表!$C$35,0)</f>
        <v>207</v>
      </c>
      <c r="E475">
        <f t="shared" si="70"/>
        <v>658</v>
      </c>
      <c r="F475">
        <f t="shared" si="71"/>
        <v>11</v>
      </c>
      <c r="G475">
        <f t="shared" si="72"/>
        <v>11</v>
      </c>
      <c r="H475">
        <v>0</v>
      </c>
      <c r="I475">
        <f t="shared" si="77"/>
        <v>3</v>
      </c>
      <c r="J475">
        <f>VLOOKUP(AA475,角色间职业划分!P:AP,20,FALSE)</f>
        <v>11</v>
      </c>
      <c r="K475">
        <f>IF(X475=500,100,VLOOKUP(AA475,角色间职业划分!P:AP,22,FALSE))</f>
        <v>120</v>
      </c>
      <c r="L475">
        <f>IF(X475=500,K475,VLOOKUP(AA475,角色间职业划分!P:AP,23,FALSE))</f>
        <v>60</v>
      </c>
      <c r="M475">
        <f>VLOOKUP(AA475,角色间职业划分!P:AP,24,FALSE)</f>
        <v>0</v>
      </c>
      <c r="N475">
        <f>VLOOKUP(AA475,角色间职业划分!P:AP,14)*100</f>
        <v>95</v>
      </c>
      <c r="O475">
        <f>VLOOKUP(AA475,角色间职业划分!P:Z,9,FALSE)</f>
        <v>0</v>
      </c>
      <c r="P475">
        <f>VLOOKUP(AA475,角色间职业划分!P:AP,10,FALSE)</f>
        <v>0</v>
      </c>
      <c r="Q475">
        <f>VLOOKUP(AA475,角色间职业划分!P:AP,15,FALSE)</f>
        <v>0</v>
      </c>
      <c r="R475">
        <f>VLOOKUP(AA475,角色间职业划分!P:AP,16,FALSE)</f>
        <v>0</v>
      </c>
      <c r="S475">
        <f>VLOOKUP(AA475,角色间职业划分!P:AP,17,FALSE)</f>
        <v>0</v>
      </c>
      <c r="T475">
        <f>VLOOKUP(AA475,角色间职业划分!P:AP,18,FALSE)</f>
        <v>0</v>
      </c>
      <c r="U475">
        <f>VLOOKUP(AA475,角色间职业划分!P:AP,27,FALSE)</f>
        <v>0</v>
      </c>
      <c r="V475">
        <f t="shared" si="73"/>
        <v>6</v>
      </c>
      <c r="W475">
        <f>VLOOKUP(AA475,角色间职业划分!P:Q,2,FALSE)</f>
        <v>22</v>
      </c>
      <c r="X475">
        <f t="shared" si="78"/>
        <v>67</v>
      </c>
      <c r="Y475">
        <f>INT(VLOOKUP(X475,角色属性总表!AG:AH,2,FALSE)*角色属性总表!$C$38)</f>
        <v>1386</v>
      </c>
      <c r="AA475">
        <f t="shared" si="79"/>
        <v>5</v>
      </c>
      <c r="AB475">
        <f>VLOOKUP(X475,角色属性总表!AG:AI,2,FALSE)*VLOOKUP(角色等级属性!AA475,角色间职业划分!P:AG,13,FALSE)/角色间职业划分!$AB$9</f>
        <v>2195.5566116193418</v>
      </c>
      <c r="AC475">
        <f>VLOOKUP(X475,角色属性总表!AG:AI,3,FALSE)*VLOOKUP(AA475,角色间职业划分!P:AG,8,FALSE)/角色间职业划分!$W$9</f>
        <v>2183.1040000000003</v>
      </c>
      <c r="AD475">
        <f>VLOOKUP(AA475,角色间职业划分!P:AP,26,FALSE)</f>
        <v>0.3</v>
      </c>
      <c r="AE475">
        <f>VLOOKUP(X475,角色属性总表!I:Q,3,FALSE)</f>
        <v>620.92800000000011</v>
      </c>
      <c r="AF475">
        <f>VLOOKUP(AA475,角色间职业划分!P:AP,11,FALSE)</f>
        <v>0.36</v>
      </c>
      <c r="AG475">
        <f t="shared" si="74"/>
        <v>3925.3789857012366</v>
      </c>
      <c r="AH475">
        <f t="shared" si="75"/>
        <v>621</v>
      </c>
      <c r="AJ475">
        <f t="shared" si="76"/>
        <v>3304.3789857012366</v>
      </c>
      <c r="AK475">
        <v>471</v>
      </c>
    </row>
    <row r="476" spans="1:37" x14ac:dyDescent="0.15">
      <c r="A476">
        <v>472</v>
      </c>
      <c r="B476">
        <f>ROUND(VLOOKUP(X476,角色属性总表!AG:AI,2,FALSE)/角色属性总表!$C$34,0)</f>
        <v>201</v>
      </c>
      <c r="C476">
        <f>ROUND(VLOOKUP(X476,角色属性总表!Y:AE,3,FALSE)/J476,0)</f>
        <v>85</v>
      </c>
      <c r="D476">
        <f>ROUND(VLOOKUP(X476,角色属性总表!AG:AI,3,FALSE)/角色属性总表!$C$35,0)</f>
        <v>210</v>
      </c>
      <c r="E476">
        <f t="shared" si="70"/>
        <v>667</v>
      </c>
      <c r="F476">
        <f t="shared" si="71"/>
        <v>11</v>
      </c>
      <c r="G476">
        <f t="shared" si="72"/>
        <v>11</v>
      </c>
      <c r="H476">
        <v>0</v>
      </c>
      <c r="I476">
        <f t="shared" si="77"/>
        <v>3</v>
      </c>
      <c r="J476">
        <f>VLOOKUP(AA476,角色间职业划分!P:AP,20,FALSE)</f>
        <v>11</v>
      </c>
      <c r="K476">
        <f>IF(X476=500,100,VLOOKUP(AA476,角色间职业划分!P:AP,22,FALSE))</f>
        <v>120</v>
      </c>
      <c r="L476">
        <f>IF(X476=500,K476,VLOOKUP(AA476,角色间职业划分!P:AP,23,FALSE))</f>
        <v>60</v>
      </c>
      <c r="M476">
        <f>VLOOKUP(AA476,角色间职业划分!P:AP,24,FALSE)</f>
        <v>0</v>
      </c>
      <c r="N476">
        <f>VLOOKUP(AA476,角色间职业划分!P:AP,14)*100</f>
        <v>95</v>
      </c>
      <c r="O476">
        <f>VLOOKUP(AA476,角色间职业划分!P:Z,9,FALSE)</f>
        <v>0</v>
      </c>
      <c r="P476">
        <f>VLOOKUP(AA476,角色间职业划分!P:AP,10,FALSE)</f>
        <v>0</v>
      </c>
      <c r="Q476">
        <f>VLOOKUP(AA476,角色间职业划分!P:AP,15,FALSE)</f>
        <v>0</v>
      </c>
      <c r="R476">
        <f>VLOOKUP(AA476,角色间职业划分!P:AP,16,FALSE)</f>
        <v>0</v>
      </c>
      <c r="S476">
        <f>VLOOKUP(AA476,角色间职业划分!P:AP,17,FALSE)</f>
        <v>0</v>
      </c>
      <c r="T476">
        <f>VLOOKUP(AA476,角色间职业划分!P:AP,18,FALSE)</f>
        <v>0</v>
      </c>
      <c r="U476">
        <f>VLOOKUP(AA476,角色间职业划分!P:AP,27,FALSE)</f>
        <v>0</v>
      </c>
      <c r="V476">
        <f t="shared" si="73"/>
        <v>6</v>
      </c>
      <c r="W476">
        <f>VLOOKUP(AA476,角色间职业划分!P:Q,2,FALSE)</f>
        <v>22</v>
      </c>
      <c r="X476">
        <f t="shared" si="78"/>
        <v>68</v>
      </c>
      <c r="Y476">
        <f>INT(VLOOKUP(X476,角色属性总表!AG:AH,2,FALSE)*角色属性总表!$C$38)</f>
        <v>1404</v>
      </c>
      <c r="AA476">
        <f t="shared" si="79"/>
        <v>5</v>
      </c>
      <c r="AB476">
        <f>VLOOKUP(X476,角色属性总表!AG:AI,2,FALSE)*VLOOKUP(角色等级属性!AA476,角色间职业划分!P:AG,13,FALSE)/角色间职业划分!$AB$9</f>
        <v>2224.0703338481644</v>
      </c>
      <c r="AC476">
        <f>VLOOKUP(X476,角色属性总表!AG:AI,3,FALSE)*VLOOKUP(AA476,角色间职业划分!P:AG,8,FALSE)/角色间职业划分!$W$9</f>
        <v>2211.4559999999997</v>
      </c>
      <c r="AD476">
        <f>VLOOKUP(AA476,角色间职业划分!P:AP,26,FALSE)</f>
        <v>0.3</v>
      </c>
      <c r="AE476">
        <f>VLOOKUP(X476,角色属性总表!I:Q,3,FALSE)</f>
        <v>628.99199999999996</v>
      </c>
      <c r="AF476">
        <f>VLOOKUP(AA476,角色间职业划分!P:AP,11,FALSE)</f>
        <v>0.36</v>
      </c>
      <c r="AG476">
        <f t="shared" si="74"/>
        <v>4023.3242133080626</v>
      </c>
      <c r="AH476">
        <f t="shared" si="75"/>
        <v>630</v>
      </c>
      <c r="AJ476">
        <f t="shared" si="76"/>
        <v>3393.3242133080626</v>
      </c>
      <c r="AK476">
        <v>472</v>
      </c>
    </row>
    <row r="477" spans="1:37" x14ac:dyDescent="0.15">
      <c r="A477">
        <v>473</v>
      </c>
      <c r="B477">
        <f>ROUND(VLOOKUP(X477,角色属性总表!AG:AI,2,FALSE)/角色属性总表!$C$34,0)</f>
        <v>203</v>
      </c>
      <c r="C477">
        <f>ROUND(VLOOKUP(X477,角色属性总表!Y:AE,3,FALSE)/J477,0)</f>
        <v>87</v>
      </c>
      <c r="D477">
        <f>ROUND(VLOOKUP(X477,角色属性总表!AG:AI,3,FALSE)/角色属性总表!$C$35,0)</f>
        <v>212</v>
      </c>
      <c r="E477">
        <f t="shared" si="70"/>
        <v>675</v>
      </c>
      <c r="F477">
        <f t="shared" si="71"/>
        <v>11</v>
      </c>
      <c r="G477">
        <f t="shared" si="72"/>
        <v>11</v>
      </c>
      <c r="H477">
        <v>0</v>
      </c>
      <c r="I477">
        <f t="shared" si="77"/>
        <v>3</v>
      </c>
      <c r="J477">
        <f>VLOOKUP(AA477,角色间职业划分!P:AP,20,FALSE)</f>
        <v>11</v>
      </c>
      <c r="K477">
        <f>IF(X477=500,100,VLOOKUP(AA477,角色间职业划分!P:AP,22,FALSE))</f>
        <v>120</v>
      </c>
      <c r="L477">
        <f>IF(X477=500,K477,VLOOKUP(AA477,角色间职业划分!P:AP,23,FALSE))</f>
        <v>60</v>
      </c>
      <c r="M477">
        <f>VLOOKUP(AA477,角色间职业划分!P:AP,24,FALSE)</f>
        <v>0</v>
      </c>
      <c r="N477">
        <f>VLOOKUP(AA477,角色间职业划分!P:AP,14)*100</f>
        <v>95</v>
      </c>
      <c r="O477">
        <f>VLOOKUP(AA477,角色间职业划分!P:Z,9,FALSE)</f>
        <v>0</v>
      </c>
      <c r="P477">
        <f>VLOOKUP(AA477,角色间职业划分!P:AP,10,FALSE)</f>
        <v>0</v>
      </c>
      <c r="Q477">
        <f>VLOOKUP(AA477,角色间职业划分!P:AP,15,FALSE)</f>
        <v>0</v>
      </c>
      <c r="R477">
        <f>VLOOKUP(AA477,角色间职业划分!P:AP,16,FALSE)</f>
        <v>0</v>
      </c>
      <c r="S477">
        <f>VLOOKUP(AA477,角色间职业划分!P:AP,17,FALSE)</f>
        <v>0</v>
      </c>
      <c r="T477">
        <f>VLOOKUP(AA477,角色间职业划分!P:AP,18,FALSE)</f>
        <v>0</v>
      </c>
      <c r="U477">
        <f>VLOOKUP(AA477,角色间职业划分!P:AP,27,FALSE)</f>
        <v>0</v>
      </c>
      <c r="V477">
        <f t="shared" si="73"/>
        <v>6</v>
      </c>
      <c r="W477">
        <f>VLOOKUP(AA477,角色间职业划分!P:Q,2,FALSE)</f>
        <v>22</v>
      </c>
      <c r="X477">
        <f t="shared" si="78"/>
        <v>69</v>
      </c>
      <c r="Y477">
        <f>INT(VLOOKUP(X477,角色属性总表!AG:AH,2,FALSE)*角色属性总表!$C$38)</f>
        <v>1422</v>
      </c>
      <c r="AA477">
        <f t="shared" si="79"/>
        <v>5</v>
      </c>
      <c r="AB477">
        <f>VLOOKUP(X477,角色属性总表!AG:AI,2,FALSE)*VLOOKUP(角色等级属性!AA477,角色间职业划分!P:AG,13,FALSE)/角色间职业划分!$AB$9</f>
        <v>2252.5840560769871</v>
      </c>
      <c r="AC477">
        <f>VLOOKUP(X477,角色属性总表!AG:AI,3,FALSE)*VLOOKUP(AA477,角色间职业划分!P:AG,8,FALSE)/角色间职业划分!$W$9</f>
        <v>2239.808</v>
      </c>
      <c r="AD477">
        <f>VLOOKUP(AA477,角色间职业划分!P:AP,26,FALSE)</f>
        <v>0.3</v>
      </c>
      <c r="AE477">
        <f>VLOOKUP(X477,角色属性总表!I:Q,3,FALSE)</f>
        <v>637.05600000000004</v>
      </c>
      <c r="AF477">
        <f>VLOOKUP(AA477,角色间职业划分!P:AP,11,FALSE)</f>
        <v>0.36</v>
      </c>
      <c r="AG477">
        <f t="shared" si="74"/>
        <v>4122.326528759223</v>
      </c>
      <c r="AH477">
        <f t="shared" si="75"/>
        <v>636</v>
      </c>
      <c r="AJ477">
        <f t="shared" si="76"/>
        <v>3486.326528759223</v>
      </c>
      <c r="AK477">
        <v>473</v>
      </c>
    </row>
    <row r="478" spans="1:37" x14ac:dyDescent="0.15">
      <c r="A478">
        <v>474</v>
      </c>
      <c r="B478">
        <f>ROUND(VLOOKUP(X478,角色属性总表!AG:AI,2,FALSE)/角色属性总表!$C$34,0)</f>
        <v>206</v>
      </c>
      <c r="C478">
        <f>ROUND(VLOOKUP(X478,角色属性总表!Y:AE,3,FALSE)/J478,0)</f>
        <v>89</v>
      </c>
      <c r="D478">
        <f>ROUND(VLOOKUP(X478,角色属性总表!AG:AI,3,FALSE)/角色属性总表!$C$35,0)</f>
        <v>215</v>
      </c>
      <c r="E478">
        <f t="shared" si="70"/>
        <v>684</v>
      </c>
      <c r="F478">
        <f t="shared" si="71"/>
        <v>11</v>
      </c>
      <c r="G478">
        <f t="shared" si="72"/>
        <v>11</v>
      </c>
      <c r="H478">
        <v>0</v>
      </c>
      <c r="I478">
        <f t="shared" si="77"/>
        <v>3</v>
      </c>
      <c r="J478">
        <f>VLOOKUP(AA478,角色间职业划分!P:AP,20,FALSE)</f>
        <v>11</v>
      </c>
      <c r="K478">
        <f>IF(X478=500,100,VLOOKUP(AA478,角色间职业划分!P:AP,22,FALSE))</f>
        <v>120</v>
      </c>
      <c r="L478">
        <f>IF(X478=500,K478,VLOOKUP(AA478,角色间职业划分!P:AP,23,FALSE))</f>
        <v>60</v>
      </c>
      <c r="M478">
        <f>VLOOKUP(AA478,角色间职业划分!P:AP,24,FALSE)</f>
        <v>0</v>
      </c>
      <c r="N478">
        <f>VLOOKUP(AA478,角色间职业划分!P:AP,14)*100</f>
        <v>95</v>
      </c>
      <c r="O478">
        <f>VLOOKUP(AA478,角色间职业划分!P:Z,9,FALSE)</f>
        <v>0</v>
      </c>
      <c r="P478">
        <f>VLOOKUP(AA478,角色间职业划分!P:AP,10,FALSE)</f>
        <v>0</v>
      </c>
      <c r="Q478">
        <f>VLOOKUP(AA478,角色间职业划分!P:AP,15,FALSE)</f>
        <v>0</v>
      </c>
      <c r="R478">
        <f>VLOOKUP(AA478,角色间职业划分!P:AP,16,FALSE)</f>
        <v>0</v>
      </c>
      <c r="S478">
        <f>VLOOKUP(AA478,角色间职业划分!P:AP,17,FALSE)</f>
        <v>0</v>
      </c>
      <c r="T478">
        <f>VLOOKUP(AA478,角色间职业划分!P:AP,18,FALSE)</f>
        <v>0</v>
      </c>
      <c r="U478">
        <f>VLOOKUP(AA478,角色间职业划分!P:AP,27,FALSE)</f>
        <v>0</v>
      </c>
      <c r="V478">
        <f t="shared" si="73"/>
        <v>6</v>
      </c>
      <c r="W478">
        <f>VLOOKUP(AA478,角色间职业划分!P:Q,2,FALSE)</f>
        <v>22</v>
      </c>
      <c r="X478">
        <f t="shared" si="78"/>
        <v>70</v>
      </c>
      <c r="Y478">
        <f>INT(VLOOKUP(X478,角色属性总表!AG:AH,2,FALSE)*角色属性总表!$C$38)</f>
        <v>1440</v>
      </c>
      <c r="AA478">
        <f t="shared" si="79"/>
        <v>5</v>
      </c>
      <c r="AB478">
        <f>VLOOKUP(X478,角色属性总表!AG:AI,2,FALSE)*VLOOKUP(角色等级属性!AA478,角色间职业划分!P:AG,13,FALSE)/角色间职业划分!$AB$9</f>
        <v>2281.0977783058097</v>
      </c>
      <c r="AC478">
        <f>VLOOKUP(X478,角色属性总表!AG:AI,3,FALSE)*VLOOKUP(AA478,角色间职业划分!P:AG,8,FALSE)/角色间职业划分!$W$9</f>
        <v>2268.16</v>
      </c>
      <c r="AD478">
        <f>VLOOKUP(AA478,角色间职业划分!P:AP,26,FALSE)</f>
        <v>0.3</v>
      </c>
      <c r="AE478">
        <f>VLOOKUP(X478,角色属性总表!I:Q,3,FALSE)</f>
        <v>645.12</v>
      </c>
      <c r="AF478">
        <f>VLOOKUP(AA478,角色间职业划分!P:AP,11,FALSE)</f>
        <v>0.36</v>
      </c>
      <c r="AG478">
        <f t="shared" si="74"/>
        <v>4222.3851657404539</v>
      </c>
      <c r="AH478">
        <f t="shared" si="75"/>
        <v>645</v>
      </c>
      <c r="AJ478">
        <f t="shared" si="76"/>
        <v>3577.3851657404539</v>
      </c>
      <c r="AK478">
        <v>474</v>
      </c>
    </row>
    <row r="479" spans="1:37" x14ac:dyDescent="0.15">
      <c r="A479">
        <v>475</v>
      </c>
      <c r="B479">
        <f>ROUND(VLOOKUP(X479,角色属性总表!AG:AI,2,FALSE)/角色属性总表!$C$34,0)</f>
        <v>208</v>
      </c>
      <c r="C479">
        <f>ROUND(VLOOKUP(X479,角色属性总表!Y:AE,3,FALSE)/J479,0)</f>
        <v>91</v>
      </c>
      <c r="D479">
        <f>ROUND(VLOOKUP(X479,角色属性总表!AG:AI,3,FALSE)/角色属性总表!$C$35,0)</f>
        <v>218</v>
      </c>
      <c r="E479">
        <f t="shared" si="70"/>
        <v>692</v>
      </c>
      <c r="F479">
        <f t="shared" si="71"/>
        <v>11</v>
      </c>
      <c r="G479">
        <f t="shared" si="72"/>
        <v>11</v>
      </c>
      <c r="H479">
        <v>0</v>
      </c>
      <c r="I479">
        <f t="shared" si="77"/>
        <v>3</v>
      </c>
      <c r="J479">
        <f>VLOOKUP(AA479,角色间职业划分!P:AP,20,FALSE)</f>
        <v>11</v>
      </c>
      <c r="K479">
        <f>IF(X479=500,100,VLOOKUP(AA479,角色间职业划分!P:AP,22,FALSE))</f>
        <v>120</v>
      </c>
      <c r="L479">
        <f>IF(X479=500,K479,VLOOKUP(AA479,角色间职业划分!P:AP,23,FALSE))</f>
        <v>60</v>
      </c>
      <c r="M479">
        <f>VLOOKUP(AA479,角色间职业划分!P:AP,24,FALSE)</f>
        <v>0</v>
      </c>
      <c r="N479">
        <f>VLOOKUP(AA479,角色间职业划分!P:AP,14)*100</f>
        <v>95</v>
      </c>
      <c r="O479">
        <f>VLOOKUP(AA479,角色间职业划分!P:Z,9,FALSE)</f>
        <v>0</v>
      </c>
      <c r="P479">
        <f>VLOOKUP(AA479,角色间职业划分!P:AP,10,FALSE)</f>
        <v>0</v>
      </c>
      <c r="Q479">
        <f>VLOOKUP(AA479,角色间职业划分!P:AP,15,FALSE)</f>
        <v>0</v>
      </c>
      <c r="R479">
        <f>VLOOKUP(AA479,角色间职业划分!P:AP,16,FALSE)</f>
        <v>0</v>
      </c>
      <c r="S479">
        <f>VLOOKUP(AA479,角色间职业划分!P:AP,17,FALSE)</f>
        <v>0</v>
      </c>
      <c r="T479">
        <f>VLOOKUP(AA479,角色间职业划分!P:AP,18,FALSE)</f>
        <v>0</v>
      </c>
      <c r="U479">
        <f>VLOOKUP(AA479,角色间职业划分!P:AP,27,FALSE)</f>
        <v>0</v>
      </c>
      <c r="V479">
        <f t="shared" si="73"/>
        <v>6</v>
      </c>
      <c r="W479">
        <f>VLOOKUP(AA479,角色间职业划分!P:Q,2,FALSE)</f>
        <v>22</v>
      </c>
      <c r="X479">
        <f t="shared" si="78"/>
        <v>71</v>
      </c>
      <c r="Y479">
        <f>INT(VLOOKUP(X479,角色属性总表!AG:AH,2,FALSE)*角色属性总表!$C$38)</f>
        <v>1458</v>
      </c>
      <c r="AA479">
        <f t="shared" si="79"/>
        <v>5</v>
      </c>
      <c r="AB479">
        <f>VLOOKUP(X479,角色属性总表!AG:AI,2,FALSE)*VLOOKUP(角色等级属性!AA479,角色间职业划分!P:AG,13,FALSE)/角色间职业划分!$AB$9</f>
        <v>2309.6115005346323</v>
      </c>
      <c r="AC479">
        <f>VLOOKUP(X479,角色属性总表!AG:AI,3,FALSE)*VLOOKUP(AA479,角色间职业划分!P:AG,8,FALSE)/角色间职业划分!$W$9</f>
        <v>2296.5119999999997</v>
      </c>
      <c r="AD479">
        <f>VLOOKUP(AA479,角色间职业划分!P:AP,26,FALSE)</f>
        <v>0.3</v>
      </c>
      <c r="AE479">
        <f>VLOOKUP(X479,角色属性总表!I:Q,3,FALSE)</f>
        <v>653.18399999999997</v>
      </c>
      <c r="AF479">
        <f>VLOOKUP(AA479,角色间职业划分!P:AP,11,FALSE)</f>
        <v>0.36</v>
      </c>
      <c r="AG479">
        <f t="shared" si="74"/>
        <v>4323.4994370642198</v>
      </c>
      <c r="AH479">
        <f t="shared" si="75"/>
        <v>654</v>
      </c>
      <c r="AJ479">
        <f t="shared" si="76"/>
        <v>3669.4994370642198</v>
      </c>
      <c r="AK479">
        <v>475</v>
      </c>
    </row>
    <row r="480" spans="1:37" x14ac:dyDescent="0.15">
      <c r="A480">
        <v>476</v>
      </c>
      <c r="B480">
        <f>ROUND(VLOOKUP(X480,角色属性总表!AG:AI,2,FALSE)/角色属性总表!$C$34,0)</f>
        <v>211</v>
      </c>
      <c r="C480">
        <f>ROUND(VLOOKUP(X480,角色属性总表!Y:AE,3,FALSE)/J480,0)</f>
        <v>93</v>
      </c>
      <c r="D480">
        <f>ROUND(VLOOKUP(X480,角色属性总表!AG:AI,3,FALSE)/角色属性总表!$C$35,0)</f>
        <v>220</v>
      </c>
      <c r="E480">
        <f t="shared" si="70"/>
        <v>701</v>
      </c>
      <c r="F480">
        <f t="shared" si="71"/>
        <v>11</v>
      </c>
      <c r="G480">
        <f t="shared" si="72"/>
        <v>11</v>
      </c>
      <c r="H480">
        <v>0</v>
      </c>
      <c r="I480">
        <f t="shared" si="77"/>
        <v>3</v>
      </c>
      <c r="J480">
        <f>VLOOKUP(AA480,角色间职业划分!P:AP,20,FALSE)</f>
        <v>11</v>
      </c>
      <c r="K480">
        <f>IF(X480=500,100,VLOOKUP(AA480,角色间职业划分!P:AP,22,FALSE))</f>
        <v>120</v>
      </c>
      <c r="L480">
        <f>IF(X480=500,K480,VLOOKUP(AA480,角色间职业划分!P:AP,23,FALSE))</f>
        <v>60</v>
      </c>
      <c r="M480">
        <f>VLOOKUP(AA480,角色间职业划分!P:AP,24,FALSE)</f>
        <v>0</v>
      </c>
      <c r="N480">
        <f>VLOOKUP(AA480,角色间职业划分!P:AP,14)*100</f>
        <v>95</v>
      </c>
      <c r="O480">
        <f>VLOOKUP(AA480,角色间职业划分!P:Z,9,FALSE)</f>
        <v>0</v>
      </c>
      <c r="P480">
        <f>VLOOKUP(AA480,角色间职业划分!P:AP,10,FALSE)</f>
        <v>0</v>
      </c>
      <c r="Q480">
        <f>VLOOKUP(AA480,角色间职业划分!P:AP,15,FALSE)</f>
        <v>0</v>
      </c>
      <c r="R480">
        <f>VLOOKUP(AA480,角色间职业划分!P:AP,16,FALSE)</f>
        <v>0</v>
      </c>
      <c r="S480">
        <f>VLOOKUP(AA480,角色间职业划分!P:AP,17,FALSE)</f>
        <v>0</v>
      </c>
      <c r="T480">
        <f>VLOOKUP(AA480,角色间职业划分!P:AP,18,FALSE)</f>
        <v>0</v>
      </c>
      <c r="U480">
        <f>VLOOKUP(AA480,角色间职业划分!P:AP,27,FALSE)</f>
        <v>0</v>
      </c>
      <c r="V480">
        <f t="shared" si="73"/>
        <v>6</v>
      </c>
      <c r="W480">
        <f>VLOOKUP(AA480,角色间职业划分!P:Q,2,FALSE)</f>
        <v>22</v>
      </c>
      <c r="X480">
        <f t="shared" si="78"/>
        <v>72</v>
      </c>
      <c r="Y480">
        <f>INT(VLOOKUP(X480,角色属性总表!AG:AH,2,FALSE)*角色属性总表!$C$38)</f>
        <v>1476</v>
      </c>
      <c r="AA480">
        <f t="shared" si="79"/>
        <v>5</v>
      </c>
      <c r="AB480">
        <f>VLOOKUP(X480,角色属性总表!AG:AI,2,FALSE)*VLOOKUP(角色等级属性!AA480,角色间职业划分!P:AG,13,FALSE)/角色间职业划分!$AB$9</f>
        <v>2338.1252227634545</v>
      </c>
      <c r="AC480">
        <f>VLOOKUP(X480,角色属性总表!AG:AI,3,FALSE)*VLOOKUP(AA480,角色间职业划分!P:AG,8,FALSE)/角色间职业划分!$W$9</f>
        <v>2324.8639999999996</v>
      </c>
      <c r="AD480">
        <f>VLOOKUP(AA480,角色间职业划分!P:AP,26,FALSE)</f>
        <v>0.3</v>
      </c>
      <c r="AE480">
        <f>VLOOKUP(X480,角色属性总表!I:Q,3,FALSE)</f>
        <v>661.24800000000005</v>
      </c>
      <c r="AF480">
        <f>VLOOKUP(AA480,角色间职业划分!P:AP,11,FALSE)</f>
        <v>0.36</v>
      </c>
      <c r="AG480">
        <f t="shared" si="74"/>
        <v>4425.6687321470863</v>
      </c>
      <c r="AH480">
        <f t="shared" si="75"/>
        <v>660</v>
      </c>
      <c r="AJ480">
        <f t="shared" si="76"/>
        <v>3765.6687321470863</v>
      </c>
      <c r="AK480">
        <v>476</v>
      </c>
    </row>
    <row r="481" spans="1:37" x14ac:dyDescent="0.15">
      <c r="A481">
        <v>477</v>
      </c>
      <c r="B481">
        <f>ROUND(VLOOKUP(X481,角色属性总表!AG:AI,2,FALSE)/角色属性总表!$C$34,0)</f>
        <v>213</v>
      </c>
      <c r="C481">
        <f>ROUND(VLOOKUP(X481,角色属性总表!Y:AE,3,FALSE)/J481,0)</f>
        <v>95</v>
      </c>
      <c r="D481">
        <f>ROUND(VLOOKUP(X481,角色属性总表!AG:AI,3,FALSE)/角色属性总表!$C$35,0)</f>
        <v>223</v>
      </c>
      <c r="E481">
        <f t="shared" si="70"/>
        <v>709</v>
      </c>
      <c r="F481">
        <f t="shared" si="71"/>
        <v>11</v>
      </c>
      <c r="G481">
        <f t="shared" si="72"/>
        <v>11</v>
      </c>
      <c r="H481">
        <v>0</v>
      </c>
      <c r="I481">
        <f t="shared" si="77"/>
        <v>3</v>
      </c>
      <c r="J481">
        <f>VLOOKUP(AA481,角色间职业划分!P:AP,20,FALSE)</f>
        <v>11</v>
      </c>
      <c r="K481">
        <f>IF(X481=500,100,VLOOKUP(AA481,角色间职业划分!P:AP,22,FALSE))</f>
        <v>120</v>
      </c>
      <c r="L481">
        <f>IF(X481=500,K481,VLOOKUP(AA481,角色间职业划分!P:AP,23,FALSE))</f>
        <v>60</v>
      </c>
      <c r="M481">
        <f>VLOOKUP(AA481,角色间职业划分!P:AP,24,FALSE)</f>
        <v>0</v>
      </c>
      <c r="N481">
        <f>VLOOKUP(AA481,角色间职业划分!P:AP,14)*100</f>
        <v>95</v>
      </c>
      <c r="O481">
        <f>VLOOKUP(AA481,角色间职业划分!P:Z,9,FALSE)</f>
        <v>0</v>
      </c>
      <c r="P481">
        <f>VLOOKUP(AA481,角色间职业划分!P:AP,10,FALSE)</f>
        <v>0</v>
      </c>
      <c r="Q481">
        <f>VLOOKUP(AA481,角色间职业划分!P:AP,15,FALSE)</f>
        <v>0</v>
      </c>
      <c r="R481">
        <f>VLOOKUP(AA481,角色间职业划分!P:AP,16,FALSE)</f>
        <v>0</v>
      </c>
      <c r="S481">
        <f>VLOOKUP(AA481,角色间职业划分!P:AP,17,FALSE)</f>
        <v>0</v>
      </c>
      <c r="T481">
        <f>VLOOKUP(AA481,角色间职业划分!P:AP,18,FALSE)</f>
        <v>0</v>
      </c>
      <c r="U481">
        <f>VLOOKUP(AA481,角色间职业划分!P:AP,27,FALSE)</f>
        <v>0</v>
      </c>
      <c r="V481">
        <f t="shared" si="73"/>
        <v>6</v>
      </c>
      <c r="W481">
        <f>VLOOKUP(AA481,角色间职业划分!P:Q,2,FALSE)</f>
        <v>22</v>
      </c>
      <c r="X481">
        <f t="shared" si="78"/>
        <v>73</v>
      </c>
      <c r="Y481">
        <f>INT(VLOOKUP(X481,角色属性总表!AG:AH,2,FALSE)*角色属性总表!$C$38)</f>
        <v>1494</v>
      </c>
      <c r="AA481">
        <f t="shared" si="79"/>
        <v>5</v>
      </c>
      <c r="AB481">
        <f>VLOOKUP(X481,角色属性总表!AG:AI,2,FALSE)*VLOOKUP(角色等级属性!AA481,角色间职业划分!P:AG,13,FALSE)/角色间职业划分!$AB$9</f>
        <v>2366.6389449922781</v>
      </c>
      <c r="AC481">
        <f>VLOOKUP(X481,角色属性总表!AG:AI,3,FALSE)*VLOOKUP(AA481,角色间职业划分!P:AG,8,FALSE)/角色间职业划分!$W$9</f>
        <v>2353.2159999999999</v>
      </c>
      <c r="AD481">
        <f>VLOOKUP(AA481,角色间职业划分!P:AP,26,FALSE)</f>
        <v>0.3</v>
      </c>
      <c r="AE481">
        <f>VLOOKUP(X481,角色属性总表!I:Q,3,FALSE)</f>
        <v>669.31200000000001</v>
      </c>
      <c r="AF481">
        <f>VLOOKUP(AA481,角色间职业划分!P:AP,11,FALSE)</f>
        <v>0.36</v>
      </c>
      <c r="AG481">
        <f t="shared" si="74"/>
        <v>4528.892514614332</v>
      </c>
      <c r="AH481">
        <f t="shared" si="75"/>
        <v>669</v>
      </c>
      <c r="AJ481">
        <f t="shared" si="76"/>
        <v>3859.892514614332</v>
      </c>
      <c r="AK481">
        <v>477</v>
      </c>
    </row>
    <row r="482" spans="1:37" x14ac:dyDescent="0.15">
      <c r="A482">
        <v>478</v>
      </c>
      <c r="B482">
        <f>ROUND(VLOOKUP(X482,角色属性总表!AG:AI,2,FALSE)/角色属性总表!$C$34,0)</f>
        <v>216</v>
      </c>
      <c r="C482">
        <f>ROUND(VLOOKUP(X482,角色属性总表!Y:AE,3,FALSE)/J482,0)</f>
        <v>97</v>
      </c>
      <c r="D482">
        <f>ROUND(VLOOKUP(X482,角色属性总表!AG:AI,3,FALSE)/角色属性总表!$C$35,0)</f>
        <v>226</v>
      </c>
      <c r="E482">
        <f t="shared" si="70"/>
        <v>718</v>
      </c>
      <c r="F482">
        <f t="shared" si="71"/>
        <v>11</v>
      </c>
      <c r="G482">
        <f t="shared" si="72"/>
        <v>11</v>
      </c>
      <c r="H482">
        <v>0</v>
      </c>
      <c r="I482">
        <f t="shared" si="77"/>
        <v>3</v>
      </c>
      <c r="J482">
        <f>VLOOKUP(AA482,角色间职业划分!P:AP,20,FALSE)</f>
        <v>11</v>
      </c>
      <c r="K482">
        <f>IF(X482=500,100,VLOOKUP(AA482,角色间职业划分!P:AP,22,FALSE))</f>
        <v>120</v>
      </c>
      <c r="L482">
        <f>IF(X482=500,K482,VLOOKUP(AA482,角色间职业划分!P:AP,23,FALSE))</f>
        <v>60</v>
      </c>
      <c r="M482">
        <f>VLOOKUP(AA482,角色间职业划分!P:AP,24,FALSE)</f>
        <v>0</v>
      </c>
      <c r="N482">
        <f>VLOOKUP(AA482,角色间职业划分!P:AP,14)*100</f>
        <v>95</v>
      </c>
      <c r="O482">
        <f>VLOOKUP(AA482,角色间职业划分!P:Z,9,FALSE)</f>
        <v>0</v>
      </c>
      <c r="P482">
        <f>VLOOKUP(AA482,角色间职业划分!P:AP,10,FALSE)</f>
        <v>0</v>
      </c>
      <c r="Q482">
        <f>VLOOKUP(AA482,角色间职业划分!P:AP,15,FALSE)</f>
        <v>0</v>
      </c>
      <c r="R482">
        <f>VLOOKUP(AA482,角色间职业划分!P:AP,16,FALSE)</f>
        <v>0</v>
      </c>
      <c r="S482">
        <f>VLOOKUP(AA482,角色间职业划分!P:AP,17,FALSE)</f>
        <v>0</v>
      </c>
      <c r="T482">
        <f>VLOOKUP(AA482,角色间职业划分!P:AP,18,FALSE)</f>
        <v>0</v>
      </c>
      <c r="U482">
        <f>VLOOKUP(AA482,角色间职业划分!P:AP,27,FALSE)</f>
        <v>0</v>
      </c>
      <c r="V482">
        <f t="shared" si="73"/>
        <v>6</v>
      </c>
      <c r="W482">
        <f>VLOOKUP(AA482,角色间职业划分!P:Q,2,FALSE)</f>
        <v>22</v>
      </c>
      <c r="X482">
        <f t="shared" si="78"/>
        <v>74</v>
      </c>
      <c r="Y482">
        <f>INT(VLOOKUP(X482,角色属性总表!AG:AH,2,FALSE)*角色属性总表!$C$38)</f>
        <v>1512</v>
      </c>
      <c r="AA482">
        <f t="shared" si="79"/>
        <v>5</v>
      </c>
      <c r="AB482">
        <f>VLOOKUP(X482,角色属性总表!AG:AI,2,FALSE)*VLOOKUP(角色等级属性!AA482,角色间职业划分!P:AG,13,FALSE)/角色间职业划分!$AB$9</f>
        <v>2395.1526672210998</v>
      </c>
      <c r="AC482">
        <f>VLOOKUP(X482,角色属性总表!AG:AI,3,FALSE)*VLOOKUP(AA482,角色间职业划分!P:AG,8,FALSE)/角色间职业划分!$W$9</f>
        <v>2381.5680000000002</v>
      </c>
      <c r="AD482">
        <f>VLOOKUP(AA482,角色间职业划分!P:AP,26,FALSE)</f>
        <v>0.3</v>
      </c>
      <c r="AE482">
        <f>VLOOKUP(X482,角色属性总表!I:Q,3,FALSE)</f>
        <v>677.37599999999998</v>
      </c>
      <c r="AF482">
        <f>VLOOKUP(AA482,角色间职业划分!P:AP,11,FALSE)</f>
        <v>0.36</v>
      </c>
      <c r="AG482">
        <f t="shared" si="74"/>
        <v>4633.1703200238198</v>
      </c>
      <c r="AH482">
        <f t="shared" si="75"/>
        <v>678</v>
      </c>
      <c r="AJ482">
        <f t="shared" si="76"/>
        <v>3955.1703200238198</v>
      </c>
      <c r="AK482">
        <v>478</v>
      </c>
    </row>
    <row r="483" spans="1:37" x14ac:dyDescent="0.15">
      <c r="A483">
        <v>479</v>
      </c>
      <c r="B483">
        <f>ROUND(VLOOKUP(X483,角色属性总表!AG:AI,2,FALSE)/角色属性总表!$C$34,0)</f>
        <v>219</v>
      </c>
      <c r="C483">
        <f>ROUND(VLOOKUP(X483,角色属性总表!Y:AE,3,FALSE)/J483,0)</f>
        <v>100</v>
      </c>
      <c r="D483">
        <f>ROUND(VLOOKUP(X483,角色属性总表!AG:AI,3,FALSE)/角色属性总表!$C$35,0)</f>
        <v>228</v>
      </c>
      <c r="E483">
        <f t="shared" si="70"/>
        <v>727</v>
      </c>
      <c r="F483">
        <f t="shared" si="71"/>
        <v>11</v>
      </c>
      <c r="G483">
        <f t="shared" si="72"/>
        <v>11</v>
      </c>
      <c r="H483">
        <v>0</v>
      </c>
      <c r="I483">
        <f t="shared" si="77"/>
        <v>3</v>
      </c>
      <c r="J483">
        <f>VLOOKUP(AA483,角色间职业划分!P:AP,20,FALSE)</f>
        <v>11</v>
      </c>
      <c r="K483">
        <f>IF(X483=500,100,VLOOKUP(AA483,角色间职业划分!P:AP,22,FALSE))</f>
        <v>120</v>
      </c>
      <c r="L483">
        <f>IF(X483=500,K483,VLOOKUP(AA483,角色间职业划分!P:AP,23,FALSE))</f>
        <v>60</v>
      </c>
      <c r="M483">
        <f>VLOOKUP(AA483,角色间职业划分!P:AP,24,FALSE)</f>
        <v>0</v>
      </c>
      <c r="N483">
        <f>VLOOKUP(AA483,角色间职业划分!P:AP,14)*100</f>
        <v>95</v>
      </c>
      <c r="O483">
        <f>VLOOKUP(AA483,角色间职业划分!P:Z,9,FALSE)</f>
        <v>0</v>
      </c>
      <c r="P483">
        <f>VLOOKUP(AA483,角色间职业划分!P:AP,10,FALSE)</f>
        <v>0</v>
      </c>
      <c r="Q483">
        <f>VLOOKUP(AA483,角色间职业划分!P:AP,15,FALSE)</f>
        <v>0</v>
      </c>
      <c r="R483">
        <f>VLOOKUP(AA483,角色间职业划分!P:AP,16,FALSE)</f>
        <v>0</v>
      </c>
      <c r="S483">
        <f>VLOOKUP(AA483,角色间职业划分!P:AP,17,FALSE)</f>
        <v>0</v>
      </c>
      <c r="T483">
        <f>VLOOKUP(AA483,角色间职业划分!P:AP,18,FALSE)</f>
        <v>0</v>
      </c>
      <c r="U483">
        <f>VLOOKUP(AA483,角色间职业划分!P:AP,27,FALSE)</f>
        <v>0</v>
      </c>
      <c r="V483">
        <f t="shared" si="73"/>
        <v>6</v>
      </c>
      <c r="W483">
        <f>VLOOKUP(AA483,角色间职业划分!P:Q,2,FALSE)</f>
        <v>22</v>
      </c>
      <c r="X483">
        <f t="shared" si="78"/>
        <v>75</v>
      </c>
      <c r="Y483">
        <f>INT(VLOOKUP(X483,角色属性总表!AG:AH,2,FALSE)*角色属性总表!$C$38)</f>
        <v>1530</v>
      </c>
      <c r="AA483">
        <f t="shared" si="79"/>
        <v>5</v>
      </c>
      <c r="AB483">
        <f>VLOOKUP(X483,角色属性总表!AG:AI,2,FALSE)*VLOOKUP(角色等级属性!AA483,角色间职业划分!P:AG,13,FALSE)/角色间职业划分!$AB$9</f>
        <v>2423.6663894499229</v>
      </c>
      <c r="AC483">
        <f>VLOOKUP(X483,角色属性总表!AG:AI,3,FALSE)*VLOOKUP(AA483,角色间职业划分!P:AG,8,FALSE)/角色间职业划分!$W$9</f>
        <v>2409.92</v>
      </c>
      <c r="AD483">
        <f>VLOOKUP(AA483,角色间职业划分!P:AP,26,FALSE)</f>
        <v>0.3</v>
      </c>
      <c r="AE483">
        <f>VLOOKUP(X483,角色属性总表!I:Q,3,FALSE)</f>
        <v>685.43999999999994</v>
      </c>
      <c r="AF483">
        <f>VLOOKUP(AA483,角色间职业划分!P:AP,11,FALSE)</f>
        <v>0.36</v>
      </c>
      <c r="AG483">
        <f t="shared" si="74"/>
        <v>4738.5017537018521</v>
      </c>
      <c r="AH483">
        <f t="shared" si="75"/>
        <v>684</v>
      </c>
      <c r="AJ483">
        <f t="shared" si="76"/>
        <v>4054.5017537018521</v>
      </c>
      <c r="AK483">
        <v>479</v>
      </c>
    </row>
    <row r="484" spans="1:37" x14ac:dyDescent="0.15">
      <c r="A484">
        <v>480</v>
      </c>
      <c r="B484">
        <f>ROUND(VLOOKUP(X484,角色属性总表!AG:AI,2,FALSE)/角色属性总表!$C$34,0)</f>
        <v>221</v>
      </c>
      <c r="C484">
        <f>ROUND(VLOOKUP(X484,角色属性总表!Y:AE,3,FALSE)/J484,0)</f>
        <v>102</v>
      </c>
      <c r="D484">
        <f>ROUND(VLOOKUP(X484,角色属性总表!AG:AI,3,FALSE)/角色属性总表!$C$35,0)</f>
        <v>231</v>
      </c>
      <c r="E484">
        <f t="shared" si="70"/>
        <v>735</v>
      </c>
      <c r="F484">
        <f t="shared" si="71"/>
        <v>11</v>
      </c>
      <c r="G484">
        <f t="shared" si="72"/>
        <v>11</v>
      </c>
      <c r="H484">
        <v>0</v>
      </c>
      <c r="I484">
        <f t="shared" si="77"/>
        <v>3</v>
      </c>
      <c r="J484">
        <f>VLOOKUP(AA484,角色间职业划分!P:AP,20,FALSE)</f>
        <v>11</v>
      </c>
      <c r="K484">
        <f>IF(X484=500,100,VLOOKUP(AA484,角色间职业划分!P:AP,22,FALSE))</f>
        <v>120</v>
      </c>
      <c r="L484">
        <f>IF(X484=500,K484,VLOOKUP(AA484,角色间职业划分!P:AP,23,FALSE))</f>
        <v>60</v>
      </c>
      <c r="M484">
        <f>VLOOKUP(AA484,角色间职业划分!P:AP,24,FALSE)</f>
        <v>0</v>
      </c>
      <c r="N484">
        <f>VLOOKUP(AA484,角色间职业划分!P:AP,14)*100</f>
        <v>95</v>
      </c>
      <c r="O484">
        <f>VLOOKUP(AA484,角色间职业划分!P:Z,9,FALSE)</f>
        <v>0</v>
      </c>
      <c r="P484">
        <f>VLOOKUP(AA484,角色间职业划分!P:AP,10,FALSE)</f>
        <v>0</v>
      </c>
      <c r="Q484">
        <f>VLOOKUP(AA484,角色间职业划分!P:AP,15,FALSE)</f>
        <v>0</v>
      </c>
      <c r="R484">
        <f>VLOOKUP(AA484,角色间职业划分!P:AP,16,FALSE)</f>
        <v>0</v>
      </c>
      <c r="S484">
        <f>VLOOKUP(AA484,角色间职业划分!P:AP,17,FALSE)</f>
        <v>0</v>
      </c>
      <c r="T484">
        <f>VLOOKUP(AA484,角色间职业划分!P:AP,18,FALSE)</f>
        <v>0</v>
      </c>
      <c r="U484">
        <f>VLOOKUP(AA484,角色间职业划分!P:AP,27,FALSE)</f>
        <v>0</v>
      </c>
      <c r="V484">
        <f t="shared" si="73"/>
        <v>6</v>
      </c>
      <c r="W484">
        <f>VLOOKUP(AA484,角色间职业划分!P:Q,2,FALSE)</f>
        <v>22</v>
      </c>
      <c r="X484">
        <f t="shared" si="78"/>
        <v>76</v>
      </c>
      <c r="Y484">
        <f>INT(VLOOKUP(X484,角色属性总表!AG:AH,2,FALSE)*角色属性总表!$C$38)</f>
        <v>1548</v>
      </c>
      <c r="AA484">
        <f t="shared" si="79"/>
        <v>5</v>
      </c>
      <c r="AB484">
        <f>VLOOKUP(X484,角色属性总表!AG:AI,2,FALSE)*VLOOKUP(角色等级属性!AA484,角色间职业划分!P:AG,13,FALSE)/角色间职业划分!$AB$9</f>
        <v>2452.1801116787456</v>
      </c>
      <c r="AC484">
        <f>VLOOKUP(X484,角色属性总表!AG:AI,3,FALSE)*VLOOKUP(AA484,角色间职业划分!P:AG,8,FALSE)/角色间职业划分!$W$9</f>
        <v>2438.2719999999995</v>
      </c>
      <c r="AD484">
        <f>VLOOKUP(AA484,角色间职业划分!P:AP,26,FALSE)</f>
        <v>0.3</v>
      </c>
      <c r="AE484">
        <f>VLOOKUP(X484,角色属性总表!I:Q,3,FALSE)</f>
        <v>693.50400000000002</v>
      </c>
      <c r="AF484">
        <f>VLOOKUP(AA484,角色间职业划分!P:AP,11,FALSE)</f>
        <v>0.36</v>
      </c>
      <c r="AG484">
        <f t="shared" si="74"/>
        <v>4844.886488684182</v>
      </c>
      <c r="AH484">
        <f t="shared" si="75"/>
        <v>693</v>
      </c>
      <c r="AJ484">
        <f t="shared" si="76"/>
        <v>4151.886488684182</v>
      </c>
      <c r="AK484">
        <v>480</v>
      </c>
    </row>
    <row r="485" spans="1:37" x14ac:dyDescent="0.15">
      <c r="A485">
        <v>481</v>
      </c>
      <c r="B485">
        <f>ROUND(VLOOKUP(X485,角色属性总表!AG:AI,2,FALSE)/角色属性总表!$C$34,0)</f>
        <v>224</v>
      </c>
      <c r="C485">
        <f>ROUND(VLOOKUP(X485,角色属性总表!Y:AE,3,FALSE)/J485,0)</f>
        <v>104</v>
      </c>
      <c r="D485">
        <f>ROUND(VLOOKUP(X485,角色属性总表!AG:AI,3,FALSE)/角色属性总表!$C$35,0)</f>
        <v>234</v>
      </c>
      <c r="E485">
        <f t="shared" si="70"/>
        <v>744</v>
      </c>
      <c r="F485">
        <f t="shared" si="71"/>
        <v>11</v>
      </c>
      <c r="G485">
        <f t="shared" si="72"/>
        <v>11</v>
      </c>
      <c r="H485">
        <v>0</v>
      </c>
      <c r="I485">
        <f t="shared" si="77"/>
        <v>3</v>
      </c>
      <c r="J485">
        <f>VLOOKUP(AA485,角色间职业划分!P:AP,20,FALSE)</f>
        <v>11</v>
      </c>
      <c r="K485">
        <f>IF(X485=500,100,VLOOKUP(AA485,角色间职业划分!P:AP,22,FALSE))</f>
        <v>120</v>
      </c>
      <c r="L485">
        <f>IF(X485=500,K485,VLOOKUP(AA485,角色间职业划分!P:AP,23,FALSE))</f>
        <v>60</v>
      </c>
      <c r="M485">
        <f>VLOOKUP(AA485,角色间职业划分!P:AP,24,FALSE)</f>
        <v>0</v>
      </c>
      <c r="N485">
        <f>VLOOKUP(AA485,角色间职业划分!P:AP,14)*100</f>
        <v>95</v>
      </c>
      <c r="O485">
        <f>VLOOKUP(AA485,角色间职业划分!P:Z,9,FALSE)</f>
        <v>0</v>
      </c>
      <c r="P485">
        <f>VLOOKUP(AA485,角色间职业划分!P:AP,10,FALSE)</f>
        <v>0</v>
      </c>
      <c r="Q485">
        <f>VLOOKUP(AA485,角色间职业划分!P:AP,15,FALSE)</f>
        <v>0</v>
      </c>
      <c r="R485">
        <f>VLOOKUP(AA485,角色间职业划分!P:AP,16,FALSE)</f>
        <v>0</v>
      </c>
      <c r="S485">
        <f>VLOOKUP(AA485,角色间职业划分!P:AP,17,FALSE)</f>
        <v>0</v>
      </c>
      <c r="T485">
        <f>VLOOKUP(AA485,角色间职业划分!P:AP,18,FALSE)</f>
        <v>0</v>
      </c>
      <c r="U485">
        <f>VLOOKUP(AA485,角色间职业划分!P:AP,27,FALSE)</f>
        <v>0</v>
      </c>
      <c r="V485">
        <f t="shared" si="73"/>
        <v>6</v>
      </c>
      <c r="W485">
        <f>VLOOKUP(AA485,角色间职业划分!P:Q,2,FALSE)</f>
        <v>22</v>
      </c>
      <c r="X485">
        <f t="shared" si="78"/>
        <v>77</v>
      </c>
      <c r="Y485">
        <f>INT(VLOOKUP(X485,角色属性总表!AG:AH,2,FALSE)*角色属性总表!$C$38)</f>
        <v>1566</v>
      </c>
      <c r="AA485">
        <f t="shared" si="79"/>
        <v>5</v>
      </c>
      <c r="AB485">
        <f>VLOOKUP(X485,角色属性总表!AG:AI,2,FALSE)*VLOOKUP(角色等级属性!AA485,角色间职业划分!P:AG,13,FALSE)/角色间职业划分!$AB$9</f>
        <v>2480.6938339075678</v>
      </c>
      <c r="AC485">
        <f>VLOOKUP(X485,角色属性总表!AG:AI,3,FALSE)*VLOOKUP(AA485,角色间职业划分!P:AG,8,FALSE)/角色间职业划分!$W$9</f>
        <v>2466.6239999999998</v>
      </c>
      <c r="AD485">
        <f>VLOOKUP(AA485,角色间职业划分!P:AP,26,FALSE)</f>
        <v>0.3</v>
      </c>
      <c r="AE485">
        <f>VLOOKUP(X485,角色属性总表!I:Q,3,FALSE)</f>
        <v>701.56799999999998</v>
      </c>
      <c r="AF485">
        <f>VLOOKUP(AA485,角色间职业划分!P:AP,11,FALSE)</f>
        <v>0.36</v>
      </c>
      <c r="AG485">
        <f t="shared" si="74"/>
        <v>4952.3242637559297</v>
      </c>
      <c r="AH485">
        <f t="shared" si="75"/>
        <v>702</v>
      </c>
      <c r="AJ485">
        <f t="shared" si="76"/>
        <v>4250.3242637559297</v>
      </c>
      <c r="AK485">
        <v>481</v>
      </c>
    </row>
    <row r="486" spans="1:37" x14ac:dyDescent="0.15">
      <c r="A486">
        <v>482</v>
      </c>
      <c r="B486">
        <f>ROUND(VLOOKUP(X486,角色属性总表!AG:AI,2,FALSE)/角色属性总表!$C$34,0)</f>
        <v>226</v>
      </c>
      <c r="C486">
        <f>ROUND(VLOOKUP(X486,角色属性总表!Y:AE,3,FALSE)/J486,0)</f>
        <v>106</v>
      </c>
      <c r="D486">
        <f>ROUND(VLOOKUP(X486,角色属性总表!AG:AI,3,FALSE)/角色属性总表!$C$35,0)</f>
        <v>237</v>
      </c>
      <c r="E486">
        <f t="shared" si="70"/>
        <v>752</v>
      </c>
      <c r="F486">
        <f t="shared" si="71"/>
        <v>11</v>
      </c>
      <c r="G486">
        <f t="shared" si="72"/>
        <v>11</v>
      </c>
      <c r="H486">
        <v>0</v>
      </c>
      <c r="I486">
        <f t="shared" si="77"/>
        <v>3</v>
      </c>
      <c r="J486">
        <f>VLOOKUP(AA486,角色间职业划分!P:AP,20,FALSE)</f>
        <v>11</v>
      </c>
      <c r="K486">
        <f>IF(X486=500,100,VLOOKUP(AA486,角色间职业划分!P:AP,22,FALSE))</f>
        <v>120</v>
      </c>
      <c r="L486">
        <f>IF(X486=500,K486,VLOOKUP(AA486,角色间职业划分!P:AP,23,FALSE))</f>
        <v>60</v>
      </c>
      <c r="M486">
        <f>VLOOKUP(AA486,角色间职业划分!P:AP,24,FALSE)</f>
        <v>0</v>
      </c>
      <c r="N486">
        <f>VLOOKUP(AA486,角色间职业划分!P:AP,14)*100</f>
        <v>95</v>
      </c>
      <c r="O486">
        <f>VLOOKUP(AA486,角色间职业划分!P:Z,9,FALSE)</f>
        <v>0</v>
      </c>
      <c r="P486">
        <f>VLOOKUP(AA486,角色间职业划分!P:AP,10,FALSE)</f>
        <v>0</v>
      </c>
      <c r="Q486">
        <f>VLOOKUP(AA486,角色间职业划分!P:AP,15,FALSE)</f>
        <v>0</v>
      </c>
      <c r="R486">
        <f>VLOOKUP(AA486,角色间职业划分!P:AP,16,FALSE)</f>
        <v>0</v>
      </c>
      <c r="S486">
        <f>VLOOKUP(AA486,角色间职业划分!P:AP,17,FALSE)</f>
        <v>0</v>
      </c>
      <c r="T486">
        <f>VLOOKUP(AA486,角色间职业划分!P:AP,18,FALSE)</f>
        <v>0</v>
      </c>
      <c r="U486">
        <f>VLOOKUP(AA486,角色间职业划分!P:AP,27,FALSE)</f>
        <v>0</v>
      </c>
      <c r="V486">
        <f t="shared" si="73"/>
        <v>6</v>
      </c>
      <c r="W486">
        <f>VLOOKUP(AA486,角色间职业划分!P:Q,2,FALSE)</f>
        <v>22</v>
      </c>
      <c r="X486">
        <f t="shared" si="78"/>
        <v>78</v>
      </c>
      <c r="Y486">
        <f>INT(VLOOKUP(X486,角色属性总表!AG:AH,2,FALSE)*角色属性总表!$C$38)</f>
        <v>1584</v>
      </c>
      <c r="AA486">
        <f t="shared" si="79"/>
        <v>5</v>
      </c>
      <c r="AB486">
        <f>VLOOKUP(X486,角色属性总表!AG:AI,2,FALSE)*VLOOKUP(角色等级属性!AA486,角色间职业划分!P:AG,13,FALSE)/角色间职业划分!$AB$9</f>
        <v>2509.2075561363908</v>
      </c>
      <c r="AC486">
        <f>VLOOKUP(X486,角色属性总表!AG:AI,3,FALSE)*VLOOKUP(AA486,角色间职业划分!P:AG,8,FALSE)/角色间职业划分!$W$9</f>
        <v>2494.9760000000001</v>
      </c>
      <c r="AD486">
        <f>VLOOKUP(AA486,角色间职业划分!P:AP,26,FALSE)</f>
        <v>0.3</v>
      </c>
      <c r="AE486">
        <f>VLOOKUP(X486,角色属性总表!I:Q,3,FALSE)</f>
        <v>709.63200000000006</v>
      </c>
      <c r="AF486">
        <f>VLOOKUP(AA486,角色间职业划分!P:AP,11,FALSE)</f>
        <v>0.36</v>
      </c>
      <c r="AG486">
        <f t="shared" si="74"/>
        <v>5060.8148815845225</v>
      </c>
      <c r="AH486">
        <f t="shared" si="75"/>
        <v>711</v>
      </c>
      <c r="AJ486">
        <f t="shared" si="76"/>
        <v>4349.8148815845225</v>
      </c>
      <c r="AK486">
        <v>482</v>
      </c>
    </row>
    <row r="487" spans="1:37" x14ac:dyDescent="0.15">
      <c r="A487">
        <v>483</v>
      </c>
      <c r="B487">
        <f>ROUND(VLOOKUP(X487,角色属性总表!AG:AI,2,FALSE)/角色属性总表!$C$34,0)</f>
        <v>229</v>
      </c>
      <c r="C487">
        <f>ROUND(VLOOKUP(X487,角色属性总表!Y:AE,3,FALSE)/J487,0)</f>
        <v>108</v>
      </c>
      <c r="D487">
        <f>ROUND(VLOOKUP(X487,角色属性总表!AG:AI,3,FALSE)/角色属性总表!$C$35,0)</f>
        <v>239</v>
      </c>
      <c r="E487">
        <f t="shared" si="70"/>
        <v>761</v>
      </c>
      <c r="F487">
        <f t="shared" si="71"/>
        <v>11</v>
      </c>
      <c r="G487">
        <f t="shared" si="72"/>
        <v>11</v>
      </c>
      <c r="H487">
        <v>0</v>
      </c>
      <c r="I487">
        <f t="shared" si="77"/>
        <v>3</v>
      </c>
      <c r="J487">
        <f>VLOOKUP(AA487,角色间职业划分!P:AP,20,FALSE)</f>
        <v>11</v>
      </c>
      <c r="K487">
        <f>IF(X487=500,100,VLOOKUP(AA487,角色间职业划分!P:AP,22,FALSE))</f>
        <v>120</v>
      </c>
      <c r="L487">
        <f>IF(X487=500,K487,VLOOKUP(AA487,角色间职业划分!P:AP,23,FALSE))</f>
        <v>60</v>
      </c>
      <c r="M487">
        <f>VLOOKUP(AA487,角色间职业划分!P:AP,24,FALSE)</f>
        <v>0</v>
      </c>
      <c r="N487">
        <f>VLOOKUP(AA487,角色间职业划分!P:AP,14)*100</f>
        <v>95</v>
      </c>
      <c r="O487">
        <f>VLOOKUP(AA487,角色间职业划分!P:Z,9,FALSE)</f>
        <v>0</v>
      </c>
      <c r="P487">
        <f>VLOOKUP(AA487,角色间职业划分!P:AP,10,FALSE)</f>
        <v>0</v>
      </c>
      <c r="Q487">
        <f>VLOOKUP(AA487,角色间职业划分!P:AP,15,FALSE)</f>
        <v>0</v>
      </c>
      <c r="R487">
        <f>VLOOKUP(AA487,角色间职业划分!P:AP,16,FALSE)</f>
        <v>0</v>
      </c>
      <c r="S487">
        <f>VLOOKUP(AA487,角色间职业划分!P:AP,17,FALSE)</f>
        <v>0</v>
      </c>
      <c r="T487">
        <f>VLOOKUP(AA487,角色间职业划分!P:AP,18,FALSE)</f>
        <v>0</v>
      </c>
      <c r="U487">
        <f>VLOOKUP(AA487,角色间职业划分!P:AP,27,FALSE)</f>
        <v>0</v>
      </c>
      <c r="V487">
        <f t="shared" si="73"/>
        <v>6</v>
      </c>
      <c r="W487">
        <f>VLOOKUP(AA487,角色间职业划分!P:Q,2,FALSE)</f>
        <v>22</v>
      </c>
      <c r="X487">
        <f t="shared" si="78"/>
        <v>79</v>
      </c>
      <c r="Y487">
        <f>INT(VLOOKUP(X487,角色属性总表!AG:AH,2,FALSE)*角色属性总表!$C$38)</f>
        <v>1602</v>
      </c>
      <c r="AA487">
        <f t="shared" si="79"/>
        <v>5</v>
      </c>
      <c r="AB487">
        <f>VLOOKUP(X487,角色属性总表!AG:AI,2,FALSE)*VLOOKUP(角色等级属性!AA487,角色间职业划分!P:AG,13,FALSE)/角色间职业划分!$AB$9</f>
        <v>2537.721278365213</v>
      </c>
      <c r="AC487">
        <f>VLOOKUP(X487,角色属性总表!AG:AI,3,FALSE)*VLOOKUP(AA487,角色间职业划分!P:AG,8,FALSE)/角色间职业划分!$W$9</f>
        <v>2523.328</v>
      </c>
      <c r="AD487">
        <f>VLOOKUP(AA487,角色间职业划分!P:AP,26,FALSE)</f>
        <v>0.3</v>
      </c>
      <c r="AE487">
        <f>VLOOKUP(X487,角色属性总表!I:Q,3,FALSE)</f>
        <v>717.69600000000003</v>
      </c>
      <c r="AF487">
        <f>VLOOKUP(AA487,角色间职业划分!P:AP,11,FALSE)</f>
        <v>0.36</v>
      </c>
      <c r="AG487">
        <f t="shared" si="74"/>
        <v>5170.3582069402846</v>
      </c>
      <c r="AH487">
        <f t="shared" si="75"/>
        <v>717</v>
      </c>
      <c r="AJ487">
        <f t="shared" si="76"/>
        <v>4453.3582069402846</v>
      </c>
      <c r="AK487">
        <v>483</v>
      </c>
    </row>
    <row r="488" spans="1:37" x14ac:dyDescent="0.15">
      <c r="A488">
        <v>484</v>
      </c>
      <c r="B488">
        <f>ROUND(VLOOKUP(X488,角色属性总表!AG:AI,2,FALSE)/角色属性总表!$C$34,0)</f>
        <v>231</v>
      </c>
      <c r="C488">
        <f>ROUND(VLOOKUP(X488,角色属性总表!Y:AE,3,FALSE)/J488,0)</f>
        <v>110</v>
      </c>
      <c r="D488">
        <f>ROUND(VLOOKUP(X488,角色属性总表!AG:AI,3,FALSE)/角色属性总表!$C$35,0)</f>
        <v>242</v>
      </c>
      <c r="E488">
        <f t="shared" si="70"/>
        <v>769</v>
      </c>
      <c r="F488">
        <f t="shared" si="71"/>
        <v>11</v>
      </c>
      <c r="G488">
        <f t="shared" si="72"/>
        <v>11</v>
      </c>
      <c r="H488">
        <v>0</v>
      </c>
      <c r="I488">
        <f t="shared" si="77"/>
        <v>3</v>
      </c>
      <c r="J488">
        <f>VLOOKUP(AA488,角色间职业划分!P:AP,20,FALSE)</f>
        <v>11</v>
      </c>
      <c r="K488">
        <f>IF(X488=500,100,VLOOKUP(AA488,角色间职业划分!P:AP,22,FALSE))</f>
        <v>120</v>
      </c>
      <c r="L488">
        <f>IF(X488=500,K488,VLOOKUP(AA488,角色间职业划分!P:AP,23,FALSE))</f>
        <v>60</v>
      </c>
      <c r="M488">
        <f>VLOOKUP(AA488,角色间职业划分!P:AP,24,FALSE)</f>
        <v>0</v>
      </c>
      <c r="N488">
        <f>VLOOKUP(AA488,角色间职业划分!P:AP,14)*100</f>
        <v>95</v>
      </c>
      <c r="O488">
        <f>VLOOKUP(AA488,角色间职业划分!P:Z,9,FALSE)</f>
        <v>0</v>
      </c>
      <c r="P488">
        <f>VLOOKUP(AA488,角色间职业划分!P:AP,10,FALSE)</f>
        <v>0</v>
      </c>
      <c r="Q488">
        <f>VLOOKUP(AA488,角色间职业划分!P:AP,15,FALSE)</f>
        <v>0</v>
      </c>
      <c r="R488">
        <f>VLOOKUP(AA488,角色间职业划分!P:AP,16,FALSE)</f>
        <v>0</v>
      </c>
      <c r="S488">
        <f>VLOOKUP(AA488,角色间职业划分!P:AP,17,FALSE)</f>
        <v>0</v>
      </c>
      <c r="T488">
        <f>VLOOKUP(AA488,角色间职业划分!P:AP,18,FALSE)</f>
        <v>0</v>
      </c>
      <c r="U488">
        <f>VLOOKUP(AA488,角色间职业划分!P:AP,27,FALSE)</f>
        <v>0</v>
      </c>
      <c r="V488">
        <f t="shared" si="73"/>
        <v>6</v>
      </c>
      <c r="W488">
        <f>VLOOKUP(AA488,角色间职业划分!P:Q,2,FALSE)</f>
        <v>22</v>
      </c>
      <c r="X488">
        <f t="shared" si="78"/>
        <v>80</v>
      </c>
      <c r="Y488">
        <f>INT(VLOOKUP(X488,角色属性总表!AG:AH,2,FALSE)*角色属性总表!$C$38)</f>
        <v>1620</v>
      </c>
      <c r="AA488">
        <f t="shared" si="79"/>
        <v>5</v>
      </c>
      <c r="AB488">
        <f>VLOOKUP(X488,角色属性总表!AG:AI,2,FALSE)*VLOOKUP(角色等级属性!AA488,角色间职业划分!P:AG,13,FALSE)/角色间职业划分!$AB$9</f>
        <v>2566.2350005940361</v>
      </c>
      <c r="AC488">
        <f>VLOOKUP(X488,角色属性总表!AG:AI,3,FALSE)*VLOOKUP(AA488,角色间职业划分!P:AG,8,FALSE)/角色间职业划分!$W$9</f>
        <v>2551.6799999999998</v>
      </c>
      <c r="AD488">
        <f>VLOOKUP(AA488,角色间职业划分!P:AP,26,FALSE)</f>
        <v>0.3</v>
      </c>
      <c r="AE488">
        <f>VLOOKUP(X488,角色属性总表!I:Q,3,FALSE)</f>
        <v>725.76</v>
      </c>
      <c r="AF488">
        <f>VLOOKUP(AA488,角色间职业划分!P:AP,11,FALSE)</f>
        <v>0.36</v>
      </c>
      <c r="AG488">
        <f t="shared" si="74"/>
        <v>5280.9541649996081</v>
      </c>
      <c r="AH488">
        <f t="shared" si="75"/>
        <v>726</v>
      </c>
      <c r="AJ488">
        <f t="shared" si="76"/>
        <v>4554.9541649996081</v>
      </c>
      <c r="AK488">
        <v>484</v>
      </c>
    </row>
    <row r="489" spans="1:37" x14ac:dyDescent="0.15">
      <c r="A489">
        <v>485</v>
      </c>
      <c r="B489">
        <f>ROUND(VLOOKUP(X489,角色属性总表!AG:AI,2,FALSE)/角色属性总表!$C$34,0)</f>
        <v>234</v>
      </c>
      <c r="C489">
        <f>ROUND(VLOOKUP(X489,角色属性总表!Y:AE,3,FALSE)/J489,0)</f>
        <v>113</v>
      </c>
      <c r="D489">
        <f>ROUND(VLOOKUP(X489,角色属性总表!AG:AI,3,FALSE)/角色属性总表!$C$35,0)</f>
        <v>245</v>
      </c>
      <c r="E489">
        <f t="shared" si="70"/>
        <v>778</v>
      </c>
      <c r="F489">
        <f t="shared" si="71"/>
        <v>11</v>
      </c>
      <c r="G489">
        <f t="shared" si="72"/>
        <v>11</v>
      </c>
      <c r="H489">
        <v>0</v>
      </c>
      <c r="I489">
        <f t="shared" si="77"/>
        <v>3</v>
      </c>
      <c r="J489">
        <f>VLOOKUP(AA489,角色间职业划分!P:AP,20,FALSE)</f>
        <v>11</v>
      </c>
      <c r="K489">
        <f>IF(X489=500,100,VLOOKUP(AA489,角色间职业划分!P:AP,22,FALSE))</f>
        <v>120</v>
      </c>
      <c r="L489">
        <f>IF(X489=500,K489,VLOOKUP(AA489,角色间职业划分!P:AP,23,FALSE))</f>
        <v>60</v>
      </c>
      <c r="M489">
        <f>VLOOKUP(AA489,角色间职业划分!P:AP,24,FALSE)</f>
        <v>0</v>
      </c>
      <c r="N489">
        <f>VLOOKUP(AA489,角色间职业划分!P:AP,14)*100</f>
        <v>95</v>
      </c>
      <c r="O489">
        <f>VLOOKUP(AA489,角色间职业划分!P:Z,9,FALSE)</f>
        <v>0</v>
      </c>
      <c r="P489">
        <f>VLOOKUP(AA489,角色间职业划分!P:AP,10,FALSE)</f>
        <v>0</v>
      </c>
      <c r="Q489">
        <f>VLOOKUP(AA489,角色间职业划分!P:AP,15,FALSE)</f>
        <v>0</v>
      </c>
      <c r="R489">
        <f>VLOOKUP(AA489,角色间职业划分!P:AP,16,FALSE)</f>
        <v>0</v>
      </c>
      <c r="S489">
        <f>VLOOKUP(AA489,角色间职业划分!P:AP,17,FALSE)</f>
        <v>0</v>
      </c>
      <c r="T489">
        <f>VLOOKUP(AA489,角色间职业划分!P:AP,18,FALSE)</f>
        <v>0</v>
      </c>
      <c r="U489">
        <f>VLOOKUP(AA489,角色间职业划分!P:AP,27,FALSE)</f>
        <v>0</v>
      </c>
      <c r="V489">
        <f t="shared" si="73"/>
        <v>6</v>
      </c>
      <c r="W489">
        <f>VLOOKUP(AA489,角色间职业划分!P:Q,2,FALSE)</f>
        <v>22</v>
      </c>
      <c r="X489">
        <f t="shared" si="78"/>
        <v>81</v>
      </c>
      <c r="Y489">
        <f>INT(VLOOKUP(X489,角色属性总表!AG:AH,2,FALSE)*角色属性总表!$C$38)</f>
        <v>1638</v>
      </c>
      <c r="AA489">
        <f t="shared" si="79"/>
        <v>5</v>
      </c>
      <c r="AB489">
        <f>VLOOKUP(X489,角色属性总表!AG:AI,2,FALSE)*VLOOKUP(角色等级属性!AA489,角色间职业划分!P:AG,13,FALSE)/角色间职业划分!$AB$9</f>
        <v>2594.7487228228583</v>
      </c>
      <c r="AC489">
        <f>VLOOKUP(X489,角色属性总表!AG:AI,3,FALSE)*VLOOKUP(AA489,角色间职业划分!P:AG,8,FALSE)/角色间职业划分!$W$9</f>
        <v>2580.0319999999997</v>
      </c>
      <c r="AD489">
        <f>VLOOKUP(AA489,角色间职业划分!P:AP,26,FALSE)</f>
        <v>0.3</v>
      </c>
      <c r="AE489">
        <f>VLOOKUP(X489,角色属性总表!I:Q,3,FALSE)</f>
        <v>733.82400000000007</v>
      </c>
      <c r="AF489">
        <f>VLOOKUP(AA489,角色间职业划分!P:AP,11,FALSE)</f>
        <v>0.36</v>
      </c>
      <c r="AG489">
        <f t="shared" si="74"/>
        <v>5392.6027397260268</v>
      </c>
      <c r="AH489">
        <f t="shared" si="75"/>
        <v>735</v>
      </c>
      <c r="AJ489">
        <f t="shared" si="76"/>
        <v>4657.6027397260268</v>
      </c>
      <c r="AK489">
        <v>485</v>
      </c>
    </row>
    <row r="490" spans="1:37" x14ac:dyDescent="0.15">
      <c r="A490">
        <v>486</v>
      </c>
      <c r="B490">
        <f>ROUND(VLOOKUP(X490,角色属性总表!AG:AI,2,FALSE)/角色属性总表!$C$34,0)</f>
        <v>237</v>
      </c>
      <c r="C490">
        <f>ROUND(VLOOKUP(X490,角色属性总表!Y:AE,3,FALSE)/J490,0)</f>
        <v>115</v>
      </c>
      <c r="D490">
        <f>ROUND(VLOOKUP(X490,角色属性总表!AG:AI,3,FALSE)/角色属性总表!$C$35,0)</f>
        <v>247</v>
      </c>
      <c r="E490">
        <f t="shared" si="70"/>
        <v>786</v>
      </c>
      <c r="F490">
        <f t="shared" si="71"/>
        <v>11</v>
      </c>
      <c r="G490">
        <f t="shared" si="72"/>
        <v>11</v>
      </c>
      <c r="H490">
        <v>0</v>
      </c>
      <c r="I490">
        <f t="shared" si="77"/>
        <v>3</v>
      </c>
      <c r="J490">
        <f>VLOOKUP(AA490,角色间职业划分!P:AP,20,FALSE)</f>
        <v>11</v>
      </c>
      <c r="K490">
        <f>IF(X490=500,100,VLOOKUP(AA490,角色间职业划分!P:AP,22,FALSE))</f>
        <v>120</v>
      </c>
      <c r="L490">
        <f>IF(X490=500,K490,VLOOKUP(AA490,角色间职业划分!P:AP,23,FALSE))</f>
        <v>60</v>
      </c>
      <c r="M490">
        <f>VLOOKUP(AA490,角色间职业划分!P:AP,24,FALSE)</f>
        <v>0</v>
      </c>
      <c r="N490">
        <f>VLOOKUP(AA490,角色间职业划分!P:AP,14)*100</f>
        <v>95</v>
      </c>
      <c r="O490">
        <f>VLOOKUP(AA490,角色间职业划分!P:Z,9,FALSE)</f>
        <v>0</v>
      </c>
      <c r="P490">
        <f>VLOOKUP(AA490,角色间职业划分!P:AP,10,FALSE)</f>
        <v>0</v>
      </c>
      <c r="Q490">
        <f>VLOOKUP(AA490,角色间职业划分!P:AP,15,FALSE)</f>
        <v>0</v>
      </c>
      <c r="R490">
        <f>VLOOKUP(AA490,角色间职业划分!P:AP,16,FALSE)</f>
        <v>0</v>
      </c>
      <c r="S490">
        <f>VLOOKUP(AA490,角色间职业划分!P:AP,17,FALSE)</f>
        <v>0</v>
      </c>
      <c r="T490">
        <f>VLOOKUP(AA490,角色间职业划分!P:AP,18,FALSE)</f>
        <v>0</v>
      </c>
      <c r="U490">
        <f>VLOOKUP(AA490,角色间职业划分!P:AP,27,FALSE)</f>
        <v>0</v>
      </c>
      <c r="V490">
        <f t="shared" si="73"/>
        <v>6</v>
      </c>
      <c r="W490">
        <f>VLOOKUP(AA490,角色间职业划分!P:Q,2,FALSE)</f>
        <v>22</v>
      </c>
      <c r="X490">
        <f t="shared" si="78"/>
        <v>82</v>
      </c>
      <c r="Y490">
        <f>INT(VLOOKUP(X490,角色属性总表!AG:AH,2,FALSE)*角色属性总表!$C$38)</f>
        <v>1656</v>
      </c>
      <c r="AA490">
        <f t="shared" si="79"/>
        <v>5</v>
      </c>
      <c r="AB490">
        <f>VLOOKUP(X490,角色属性总表!AG:AI,2,FALSE)*VLOOKUP(角色等级属性!AA490,角色间职业划分!P:AG,13,FALSE)/角色间职业划分!$AB$9</f>
        <v>2623.262445051681</v>
      </c>
      <c r="AC490">
        <f>VLOOKUP(X490,角色属性总表!AG:AI,3,FALSE)*VLOOKUP(AA490,角色间职业划分!P:AG,8,FALSE)/角色间职业划分!$W$9</f>
        <v>2608.3839999999996</v>
      </c>
      <c r="AD490">
        <f>VLOOKUP(AA490,角色间职业划分!P:AP,26,FALSE)</f>
        <v>0.3</v>
      </c>
      <c r="AE490">
        <f>VLOOKUP(X490,角色属性总表!I:Q,3,FALSE)</f>
        <v>741.88799999999992</v>
      </c>
      <c r="AF490">
        <f>VLOOKUP(AA490,角色间职业划分!P:AP,11,FALSE)</f>
        <v>0.36</v>
      </c>
      <c r="AG490">
        <f t="shared" si="74"/>
        <v>5505.3039723248176</v>
      </c>
      <c r="AH490">
        <f t="shared" si="75"/>
        <v>741</v>
      </c>
      <c r="AJ490">
        <f t="shared" si="76"/>
        <v>4764.3039723248176</v>
      </c>
      <c r="AK490">
        <v>486</v>
      </c>
    </row>
    <row r="491" spans="1:37" x14ac:dyDescent="0.15">
      <c r="A491">
        <v>487</v>
      </c>
      <c r="B491">
        <f>ROUND(VLOOKUP(X491,角色属性总表!AG:AI,2,FALSE)/角色属性总表!$C$34,0)</f>
        <v>239</v>
      </c>
      <c r="C491">
        <f>ROUND(VLOOKUP(X491,角色属性总表!Y:AE,3,FALSE)/J491,0)</f>
        <v>117</v>
      </c>
      <c r="D491">
        <f>ROUND(VLOOKUP(X491,角色属性总表!AG:AI,3,FALSE)/角色属性总表!$C$35,0)</f>
        <v>250</v>
      </c>
      <c r="E491">
        <f t="shared" si="70"/>
        <v>795</v>
      </c>
      <c r="F491">
        <f t="shared" si="71"/>
        <v>11</v>
      </c>
      <c r="G491">
        <f t="shared" si="72"/>
        <v>11</v>
      </c>
      <c r="H491">
        <v>0</v>
      </c>
      <c r="I491">
        <f t="shared" si="77"/>
        <v>3</v>
      </c>
      <c r="J491">
        <f>VLOOKUP(AA491,角色间职业划分!P:AP,20,FALSE)</f>
        <v>11</v>
      </c>
      <c r="K491">
        <f>IF(X491=500,100,VLOOKUP(AA491,角色间职业划分!P:AP,22,FALSE))</f>
        <v>120</v>
      </c>
      <c r="L491">
        <f>IF(X491=500,K491,VLOOKUP(AA491,角色间职业划分!P:AP,23,FALSE))</f>
        <v>60</v>
      </c>
      <c r="M491">
        <f>VLOOKUP(AA491,角色间职业划分!P:AP,24,FALSE)</f>
        <v>0</v>
      </c>
      <c r="N491">
        <f>VLOOKUP(AA491,角色间职业划分!P:AP,14)*100</f>
        <v>95</v>
      </c>
      <c r="O491">
        <f>VLOOKUP(AA491,角色间职业划分!P:Z,9,FALSE)</f>
        <v>0</v>
      </c>
      <c r="P491">
        <f>VLOOKUP(AA491,角色间职业划分!P:AP,10,FALSE)</f>
        <v>0</v>
      </c>
      <c r="Q491">
        <f>VLOOKUP(AA491,角色间职业划分!P:AP,15,FALSE)</f>
        <v>0</v>
      </c>
      <c r="R491">
        <f>VLOOKUP(AA491,角色间职业划分!P:AP,16,FALSE)</f>
        <v>0</v>
      </c>
      <c r="S491">
        <f>VLOOKUP(AA491,角色间职业划分!P:AP,17,FALSE)</f>
        <v>0</v>
      </c>
      <c r="T491">
        <f>VLOOKUP(AA491,角色间职业划分!P:AP,18,FALSE)</f>
        <v>0</v>
      </c>
      <c r="U491">
        <f>VLOOKUP(AA491,角色间职业划分!P:AP,27,FALSE)</f>
        <v>0</v>
      </c>
      <c r="V491">
        <f t="shared" si="73"/>
        <v>6</v>
      </c>
      <c r="W491">
        <f>VLOOKUP(AA491,角色间职业划分!P:Q,2,FALSE)</f>
        <v>22</v>
      </c>
      <c r="X491">
        <f t="shared" si="78"/>
        <v>83</v>
      </c>
      <c r="Y491">
        <f>INT(VLOOKUP(X491,角色属性总表!AG:AH,2,FALSE)*角色属性总表!$C$38)</f>
        <v>1674</v>
      </c>
      <c r="AA491">
        <f t="shared" si="79"/>
        <v>5</v>
      </c>
      <c r="AB491">
        <f>VLOOKUP(X491,角色属性总表!AG:AI,2,FALSE)*VLOOKUP(角色等级属性!AA491,角色间职业划分!P:AG,13,FALSE)/角色间职业划分!$AB$9</f>
        <v>2651.7761672805041</v>
      </c>
      <c r="AC491">
        <f>VLOOKUP(X491,角色属性总表!AG:AI,3,FALSE)*VLOOKUP(AA491,角色间职业划分!P:AG,8,FALSE)/角色间职业划分!$W$9</f>
        <v>2636.7359999999999</v>
      </c>
      <c r="AD491">
        <f>VLOOKUP(AA491,角色间职业划分!P:AP,26,FALSE)</f>
        <v>0.3</v>
      </c>
      <c r="AE491">
        <f>VLOOKUP(X491,角色属性总表!I:Q,3,FALSE)</f>
        <v>749.952</v>
      </c>
      <c r="AF491">
        <f>VLOOKUP(AA491,角色间职业划分!P:AP,11,FALSE)</f>
        <v>0.36</v>
      </c>
      <c r="AG491">
        <f t="shared" si="74"/>
        <v>5619.0579597670749</v>
      </c>
      <c r="AH491">
        <f t="shared" si="75"/>
        <v>750</v>
      </c>
      <c r="AJ491">
        <f t="shared" si="76"/>
        <v>4869.0579597670749</v>
      </c>
      <c r="AK491">
        <v>487</v>
      </c>
    </row>
    <row r="492" spans="1:37" x14ac:dyDescent="0.15">
      <c r="A492">
        <v>488</v>
      </c>
      <c r="B492">
        <f>ROUND(VLOOKUP(X492,角色属性总表!AG:AI,2,FALSE)/角色属性总表!$C$34,0)</f>
        <v>242</v>
      </c>
      <c r="C492">
        <f>ROUND(VLOOKUP(X492,角色属性总表!Y:AE,3,FALSE)/J492,0)</f>
        <v>120</v>
      </c>
      <c r="D492">
        <f>ROUND(VLOOKUP(X492,角色属性总表!AG:AI,3,FALSE)/角色属性总表!$C$35,0)</f>
        <v>253</v>
      </c>
      <c r="E492">
        <f t="shared" si="70"/>
        <v>804</v>
      </c>
      <c r="F492">
        <f t="shared" si="71"/>
        <v>11</v>
      </c>
      <c r="G492">
        <f t="shared" si="72"/>
        <v>11</v>
      </c>
      <c r="H492">
        <v>0</v>
      </c>
      <c r="I492">
        <f t="shared" si="77"/>
        <v>3</v>
      </c>
      <c r="J492">
        <f>VLOOKUP(AA492,角色间职业划分!P:AP,20,FALSE)</f>
        <v>11</v>
      </c>
      <c r="K492">
        <f>IF(X492=500,100,VLOOKUP(AA492,角色间职业划分!P:AP,22,FALSE))</f>
        <v>120</v>
      </c>
      <c r="L492">
        <f>IF(X492=500,K492,VLOOKUP(AA492,角色间职业划分!P:AP,23,FALSE))</f>
        <v>60</v>
      </c>
      <c r="M492">
        <f>VLOOKUP(AA492,角色间职业划分!P:AP,24,FALSE)</f>
        <v>0</v>
      </c>
      <c r="N492">
        <f>VLOOKUP(AA492,角色间职业划分!P:AP,14)*100</f>
        <v>95</v>
      </c>
      <c r="O492">
        <f>VLOOKUP(AA492,角色间职业划分!P:Z,9,FALSE)</f>
        <v>0</v>
      </c>
      <c r="P492">
        <f>VLOOKUP(AA492,角色间职业划分!P:AP,10,FALSE)</f>
        <v>0</v>
      </c>
      <c r="Q492">
        <f>VLOOKUP(AA492,角色间职业划分!P:AP,15,FALSE)</f>
        <v>0</v>
      </c>
      <c r="R492">
        <f>VLOOKUP(AA492,角色间职业划分!P:AP,16,FALSE)</f>
        <v>0</v>
      </c>
      <c r="S492">
        <f>VLOOKUP(AA492,角色间职业划分!P:AP,17,FALSE)</f>
        <v>0</v>
      </c>
      <c r="T492">
        <f>VLOOKUP(AA492,角色间职业划分!P:AP,18,FALSE)</f>
        <v>0</v>
      </c>
      <c r="U492">
        <f>VLOOKUP(AA492,角色间职业划分!P:AP,27,FALSE)</f>
        <v>0</v>
      </c>
      <c r="V492">
        <f t="shared" si="73"/>
        <v>6</v>
      </c>
      <c r="W492">
        <f>VLOOKUP(AA492,角色间职业划分!P:Q,2,FALSE)</f>
        <v>22</v>
      </c>
      <c r="X492">
        <f t="shared" si="78"/>
        <v>84</v>
      </c>
      <c r="Y492">
        <f>INT(VLOOKUP(X492,角色属性总表!AG:AH,2,FALSE)*角色属性总表!$C$38)</f>
        <v>1692</v>
      </c>
      <c r="AA492">
        <f t="shared" si="79"/>
        <v>5</v>
      </c>
      <c r="AB492">
        <f>VLOOKUP(X492,角色属性总表!AG:AI,2,FALSE)*VLOOKUP(角色等级属性!AA492,角色间职业划分!P:AG,13,FALSE)/角色间职业划分!$AB$9</f>
        <v>2680.2898895093263</v>
      </c>
      <c r="AC492">
        <f>VLOOKUP(X492,角色属性总表!AG:AI,3,FALSE)*VLOOKUP(AA492,角色间职业划分!P:AG,8,FALSE)/角色间职业划分!$W$9</f>
        <v>2665.0879999999997</v>
      </c>
      <c r="AD492">
        <f>VLOOKUP(AA492,角色间职业划分!P:AP,26,FALSE)</f>
        <v>0.3</v>
      </c>
      <c r="AE492">
        <f>VLOOKUP(X492,角色属性总表!I:Q,3,FALSE)</f>
        <v>758.01599999999996</v>
      </c>
      <c r="AF492">
        <f>VLOOKUP(AA492,角色间职业划分!P:AP,11,FALSE)</f>
        <v>0.36</v>
      </c>
      <c r="AG492">
        <f t="shared" si="74"/>
        <v>5733.8648533794221</v>
      </c>
      <c r="AH492">
        <f t="shared" si="75"/>
        <v>759</v>
      </c>
      <c r="AJ492">
        <f t="shared" si="76"/>
        <v>4974.8648533794221</v>
      </c>
      <c r="AK492">
        <v>488</v>
      </c>
    </row>
    <row r="493" spans="1:37" x14ac:dyDescent="0.15">
      <c r="A493">
        <v>489</v>
      </c>
      <c r="B493">
        <f>ROUND(VLOOKUP(X493,角色属性总表!AG:AI,2,FALSE)/角色属性总表!$C$34,0)</f>
        <v>244</v>
      </c>
      <c r="C493">
        <f>ROUND(VLOOKUP(X493,角色属性总表!Y:AE,3,FALSE)/J493,0)</f>
        <v>122</v>
      </c>
      <c r="D493">
        <f>ROUND(VLOOKUP(X493,角色属性总表!AG:AI,3,FALSE)/角色属性总表!$C$35,0)</f>
        <v>255</v>
      </c>
      <c r="E493">
        <f t="shared" si="70"/>
        <v>812</v>
      </c>
      <c r="F493">
        <f t="shared" si="71"/>
        <v>11</v>
      </c>
      <c r="G493">
        <f t="shared" si="72"/>
        <v>11</v>
      </c>
      <c r="H493">
        <v>0</v>
      </c>
      <c r="I493">
        <f t="shared" si="77"/>
        <v>3</v>
      </c>
      <c r="J493">
        <f>VLOOKUP(AA493,角色间职业划分!P:AP,20,FALSE)</f>
        <v>11</v>
      </c>
      <c r="K493">
        <f>IF(X493=500,100,VLOOKUP(AA493,角色间职业划分!P:AP,22,FALSE))</f>
        <v>120</v>
      </c>
      <c r="L493">
        <f>IF(X493=500,K493,VLOOKUP(AA493,角色间职业划分!P:AP,23,FALSE))</f>
        <v>60</v>
      </c>
      <c r="M493">
        <f>VLOOKUP(AA493,角色间职业划分!P:AP,24,FALSE)</f>
        <v>0</v>
      </c>
      <c r="N493">
        <f>VLOOKUP(AA493,角色间职业划分!P:AP,14)*100</f>
        <v>95</v>
      </c>
      <c r="O493">
        <f>VLOOKUP(AA493,角色间职业划分!P:Z,9,FALSE)</f>
        <v>0</v>
      </c>
      <c r="P493">
        <f>VLOOKUP(AA493,角色间职业划分!P:AP,10,FALSE)</f>
        <v>0</v>
      </c>
      <c r="Q493">
        <f>VLOOKUP(AA493,角色间职业划分!P:AP,15,FALSE)</f>
        <v>0</v>
      </c>
      <c r="R493">
        <f>VLOOKUP(AA493,角色间职业划分!P:AP,16,FALSE)</f>
        <v>0</v>
      </c>
      <c r="S493">
        <f>VLOOKUP(AA493,角色间职业划分!P:AP,17,FALSE)</f>
        <v>0</v>
      </c>
      <c r="T493">
        <f>VLOOKUP(AA493,角色间职业划分!P:AP,18,FALSE)</f>
        <v>0</v>
      </c>
      <c r="U493">
        <f>VLOOKUP(AA493,角色间职业划分!P:AP,27,FALSE)</f>
        <v>0</v>
      </c>
      <c r="V493">
        <f t="shared" si="73"/>
        <v>6</v>
      </c>
      <c r="W493">
        <f>VLOOKUP(AA493,角色间职业划分!P:Q,2,FALSE)</f>
        <v>22</v>
      </c>
      <c r="X493">
        <f t="shared" si="78"/>
        <v>85</v>
      </c>
      <c r="Y493">
        <f>INT(VLOOKUP(X493,角色属性总表!AG:AH,2,FALSE)*角色属性总表!$C$38)</f>
        <v>1710</v>
      </c>
      <c r="AA493">
        <f t="shared" si="79"/>
        <v>5</v>
      </c>
      <c r="AB493">
        <f>VLOOKUP(X493,角色属性总表!AG:AI,2,FALSE)*VLOOKUP(角色等级属性!AA493,角色间职业划分!P:AG,13,FALSE)/角色间职业划分!$AB$9</f>
        <v>2708.8036117381489</v>
      </c>
      <c r="AC493">
        <f>VLOOKUP(X493,角色属性总表!AG:AI,3,FALSE)*VLOOKUP(AA493,角色间职业划分!P:AG,8,FALSE)/角色间职业划分!$W$9</f>
        <v>2693.44</v>
      </c>
      <c r="AD493">
        <f>VLOOKUP(AA493,角色间职业划分!P:AP,26,FALSE)</f>
        <v>0.3</v>
      </c>
      <c r="AE493">
        <f>VLOOKUP(X493,角色属性总表!I:Q,3,FALSE)</f>
        <v>766.08</v>
      </c>
      <c r="AF493">
        <f>VLOOKUP(AA493,角色间职业划分!P:AP,11,FALSE)</f>
        <v>0.36</v>
      </c>
      <c r="AG493">
        <f t="shared" si="74"/>
        <v>5849.7248574958685</v>
      </c>
      <c r="AH493">
        <f t="shared" si="75"/>
        <v>765</v>
      </c>
      <c r="AJ493">
        <f t="shared" si="76"/>
        <v>5084.7248574958685</v>
      </c>
      <c r="AK493">
        <v>489</v>
      </c>
    </row>
    <row r="494" spans="1:37" x14ac:dyDescent="0.15">
      <c r="A494">
        <v>490</v>
      </c>
      <c r="B494">
        <f>ROUND(VLOOKUP(X494,角色属性总表!AG:AI,2,FALSE)/角色属性总表!$C$34,0)</f>
        <v>247</v>
      </c>
      <c r="C494">
        <f>ROUND(VLOOKUP(X494,角色属性总表!Y:AE,3,FALSE)/J494,0)</f>
        <v>124</v>
      </c>
      <c r="D494">
        <f>ROUND(VLOOKUP(X494,角色属性总表!AG:AI,3,FALSE)/角色属性总表!$C$35,0)</f>
        <v>258</v>
      </c>
      <c r="E494">
        <f t="shared" si="70"/>
        <v>821</v>
      </c>
      <c r="F494">
        <f t="shared" si="71"/>
        <v>11</v>
      </c>
      <c r="G494">
        <f t="shared" si="72"/>
        <v>11</v>
      </c>
      <c r="H494">
        <v>0</v>
      </c>
      <c r="I494">
        <f t="shared" si="77"/>
        <v>3</v>
      </c>
      <c r="J494">
        <f>VLOOKUP(AA494,角色间职业划分!P:AP,20,FALSE)</f>
        <v>11</v>
      </c>
      <c r="K494">
        <f>IF(X494=500,100,VLOOKUP(AA494,角色间职业划分!P:AP,22,FALSE))</f>
        <v>120</v>
      </c>
      <c r="L494">
        <f>IF(X494=500,K494,VLOOKUP(AA494,角色间职业划分!P:AP,23,FALSE))</f>
        <v>60</v>
      </c>
      <c r="M494">
        <f>VLOOKUP(AA494,角色间职业划分!P:AP,24,FALSE)</f>
        <v>0</v>
      </c>
      <c r="N494">
        <f>VLOOKUP(AA494,角色间职业划分!P:AP,14)*100</f>
        <v>95</v>
      </c>
      <c r="O494">
        <f>VLOOKUP(AA494,角色间职业划分!P:Z,9,FALSE)</f>
        <v>0</v>
      </c>
      <c r="P494">
        <f>VLOOKUP(AA494,角色间职业划分!P:AP,10,FALSE)</f>
        <v>0</v>
      </c>
      <c r="Q494">
        <f>VLOOKUP(AA494,角色间职业划分!P:AP,15,FALSE)</f>
        <v>0</v>
      </c>
      <c r="R494">
        <f>VLOOKUP(AA494,角色间职业划分!P:AP,16,FALSE)</f>
        <v>0</v>
      </c>
      <c r="S494">
        <f>VLOOKUP(AA494,角色间职业划分!P:AP,17,FALSE)</f>
        <v>0</v>
      </c>
      <c r="T494">
        <f>VLOOKUP(AA494,角色间职业划分!P:AP,18,FALSE)</f>
        <v>0</v>
      </c>
      <c r="U494">
        <f>VLOOKUP(AA494,角色间职业划分!P:AP,27,FALSE)</f>
        <v>0</v>
      </c>
      <c r="V494">
        <f t="shared" si="73"/>
        <v>6</v>
      </c>
      <c r="W494">
        <f>VLOOKUP(AA494,角色间职业划分!P:Q,2,FALSE)</f>
        <v>22</v>
      </c>
      <c r="X494">
        <f t="shared" si="78"/>
        <v>86</v>
      </c>
      <c r="Y494">
        <f>INT(VLOOKUP(X494,角色属性总表!AG:AH,2,FALSE)*角色属性总表!$C$38)</f>
        <v>1728</v>
      </c>
      <c r="AA494">
        <f t="shared" si="79"/>
        <v>5</v>
      </c>
      <c r="AB494">
        <f>VLOOKUP(X494,角色属性总表!AG:AI,2,FALSE)*VLOOKUP(角色等级属性!AA494,角色间职业划分!P:AG,13,FALSE)/角色间职业划分!$AB$9</f>
        <v>2737.3173339669715</v>
      </c>
      <c r="AC494">
        <f>VLOOKUP(X494,角色属性总表!AG:AI,3,FALSE)*VLOOKUP(AA494,角色间职业划分!P:AG,8,FALSE)/角色间职业划分!$W$9</f>
        <v>2721.7919999999999</v>
      </c>
      <c r="AD494">
        <f>VLOOKUP(AA494,角色间职业划分!P:AP,26,FALSE)</f>
        <v>0.3</v>
      </c>
      <c r="AE494">
        <f>VLOOKUP(X494,角色属性总表!I:Q,3,FALSE)</f>
        <v>774.14400000000001</v>
      </c>
      <c r="AF494">
        <f>VLOOKUP(AA494,角色间职业划分!P:AP,11,FALSE)</f>
        <v>0.36</v>
      </c>
      <c r="AG494">
        <f t="shared" si="74"/>
        <v>5966.6382281684428</v>
      </c>
      <c r="AH494">
        <f t="shared" si="75"/>
        <v>774</v>
      </c>
      <c r="AJ494">
        <f t="shared" si="76"/>
        <v>5192.6382281684428</v>
      </c>
      <c r="AK494">
        <v>490</v>
      </c>
    </row>
    <row r="495" spans="1:37" x14ac:dyDescent="0.15">
      <c r="A495">
        <v>491</v>
      </c>
      <c r="B495">
        <f>ROUND(VLOOKUP(X495,角色属性总表!AG:AI,2,FALSE)/角色属性总表!$C$34,0)</f>
        <v>249</v>
      </c>
      <c r="C495">
        <f>ROUND(VLOOKUP(X495,角色属性总表!Y:AE,3,FALSE)/J495,0)</f>
        <v>127</v>
      </c>
      <c r="D495">
        <f>ROUND(VLOOKUP(X495,角色属性总表!AG:AI,3,FALSE)/角色属性总表!$C$35,0)</f>
        <v>261</v>
      </c>
      <c r="E495">
        <f t="shared" si="70"/>
        <v>829</v>
      </c>
      <c r="F495">
        <f t="shared" si="71"/>
        <v>11</v>
      </c>
      <c r="G495">
        <f t="shared" si="72"/>
        <v>11</v>
      </c>
      <c r="H495">
        <v>0</v>
      </c>
      <c r="I495">
        <f t="shared" si="77"/>
        <v>3</v>
      </c>
      <c r="J495">
        <f>VLOOKUP(AA495,角色间职业划分!P:AP,20,FALSE)</f>
        <v>11</v>
      </c>
      <c r="K495">
        <f>IF(X495=500,100,VLOOKUP(AA495,角色间职业划分!P:AP,22,FALSE))</f>
        <v>120</v>
      </c>
      <c r="L495">
        <f>IF(X495=500,K495,VLOOKUP(AA495,角色间职业划分!P:AP,23,FALSE))</f>
        <v>60</v>
      </c>
      <c r="M495">
        <f>VLOOKUP(AA495,角色间职业划分!P:AP,24,FALSE)</f>
        <v>0</v>
      </c>
      <c r="N495">
        <f>VLOOKUP(AA495,角色间职业划分!P:AP,14)*100</f>
        <v>95</v>
      </c>
      <c r="O495">
        <f>VLOOKUP(AA495,角色间职业划分!P:Z,9,FALSE)</f>
        <v>0</v>
      </c>
      <c r="P495">
        <f>VLOOKUP(AA495,角色间职业划分!P:AP,10,FALSE)</f>
        <v>0</v>
      </c>
      <c r="Q495">
        <f>VLOOKUP(AA495,角色间职业划分!P:AP,15,FALSE)</f>
        <v>0</v>
      </c>
      <c r="R495">
        <f>VLOOKUP(AA495,角色间职业划分!P:AP,16,FALSE)</f>
        <v>0</v>
      </c>
      <c r="S495">
        <f>VLOOKUP(AA495,角色间职业划分!P:AP,17,FALSE)</f>
        <v>0</v>
      </c>
      <c r="T495">
        <f>VLOOKUP(AA495,角色间职业划分!P:AP,18,FALSE)</f>
        <v>0</v>
      </c>
      <c r="U495">
        <f>VLOOKUP(AA495,角色间职业划分!P:AP,27,FALSE)</f>
        <v>0</v>
      </c>
      <c r="V495">
        <f t="shared" si="73"/>
        <v>6</v>
      </c>
      <c r="W495">
        <f>VLOOKUP(AA495,角色间职业划分!P:Q,2,FALSE)</f>
        <v>22</v>
      </c>
      <c r="X495">
        <f t="shared" si="78"/>
        <v>87</v>
      </c>
      <c r="Y495">
        <f>INT(VLOOKUP(X495,角色属性总表!AG:AH,2,FALSE)*角色属性总表!$C$38)</f>
        <v>1746</v>
      </c>
      <c r="AA495">
        <f t="shared" si="79"/>
        <v>5</v>
      </c>
      <c r="AB495">
        <f>VLOOKUP(X495,角色属性总表!AG:AI,2,FALSE)*VLOOKUP(角色等级属性!AA495,角色间职业划分!P:AG,13,FALSE)/角色间职业划分!$AB$9</f>
        <v>2765.8310561957942</v>
      </c>
      <c r="AC495">
        <f>VLOOKUP(X495,角色属性总表!AG:AI,3,FALSE)*VLOOKUP(AA495,角色间职业划分!P:AG,8,FALSE)/角色间职业划分!$W$9</f>
        <v>2750.1439999999993</v>
      </c>
      <c r="AD495">
        <f>VLOOKUP(AA495,角色间职业划分!P:AP,26,FALSE)</f>
        <v>0.3</v>
      </c>
      <c r="AE495">
        <f>VLOOKUP(X495,角色属性总表!I:Q,3,FALSE)</f>
        <v>782.20799999999997</v>
      </c>
      <c r="AF495">
        <f>VLOOKUP(AA495,角色间职业划分!P:AP,11,FALSE)</f>
        <v>0.36</v>
      </c>
      <c r="AG495">
        <f t="shared" si="74"/>
        <v>6084.6052719335185</v>
      </c>
      <c r="AH495">
        <f t="shared" si="75"/>
        <v>783</v>
      </c>
      <c r="AJ495">
        <f t="shared" si="76"/>
        <v>5301.6052719335185</v>
      </c>
      <c r="AK495">
        <v>491</v>
      </c>
    </row>
    <row r="496" spans="1:37" x14ac:dyDescent="0.15">
      <c r="A496">
        <v>492</v>
      </c>
      <c r="B496">
        <f>ROUND(VLOOKUP(X496,角色属性总表!AG:AI,2,FALSE)/角色属性总表!$C$34,0)</f>
        <v>252</v>
      </c>
      <c r="C496">
        <f>ROUND(VLOOKUP(X496,角色属性总表!Y:AE,3,FALSE)/J496,0)</f>
        <v>129</v>
      </c>
      <c r="D496">
        <f>ROUND(VLOOKUP(X496,角色属性总表!AG:AI,3,FALSE)/角色属性总表!$C$35,0)</f>
        <v>263</v>
      </c>
      <c r="E496">
        <f t="shared" si="70"/>
        <v>838</v>
      </c>
      <c r="F496">
        <f t="shared" si="71"/>
        <v>11</v>
      </c>
      <c r="G496">
        <f t="shared" si="72"/>
        <v>11</v>
      </c>
      <c r="H496">
        <v>0</v>
      </c>
      <c r="I496">
        <f t="shared" si="77"/>
        <v>3</v>
      </c>
      <c r="J496">
        <f>VLOOKUP(AA496,角色间职业划分!P:AP,20,FALSE)</f>
        <v>11</v>
      </c>
      <c r="K496">
        <f>IF(X496=500,100,VLOOKUP(AA496,角色间职业划分!P:AP,22,FALSE))</f>
        <v>120</v>
      </c>
      <c r="L496">
        <f>IF(X496=500,K496,VLOOKUP(AA496,角色间职业划分!P:AP,23,FALSE))</f>
        <v>60</v>
      </c>
      <c r="M496">
        <f>VLOOKUP(AA496,角色间职业划分!P:AP,24,FALSE)</f>
        <v>0</v>
      </c>
      <c r="N496">
        <f>VLOOKUP(AA496,角色间职业划分!P:AP,14)*100</f>
        <v>95</v>
      </c>
      <c r="O496">
        <f>VLOOKUP(AA496,角色间职业划分!P:Z,9,FALSE)</f>
        <v>0</v>
      </c>
      <c r="P496">
        <f>VLOOKUP(AA496,角色间职业划分!P:AP,10,FALSE)</f>
        <v>0</v>
      </c>
      <c r="Q496">
        <f>VLOOKUP(AA496,角色间职业划分!P:AP,15,FALSE)</f>
        <v>0</v>
      </c>
      <c r="R496">
        <f>VLOOKUP(AA496,角色间职业划分!P:AP,16,FALSE)</f>
        <v>0</v>
      </c>
      <c r="S496">
        <f>VLOOKUP(AA496,角色间职业划分!P:AP,17,FALSE)</f>
        <v>0</v>
      </c>
      <c r="T496">
        <f>VLOOKUP(AA496,角色间职业划分!P:AP,18,FALSE)</f>
        <v>0</v>
      </c>
      <c r="U496">
        <f>VLOOKUP(AA496,角色间职业划分!P:AP,27,FALSE)</f>
        <v>0</v>
      </c>
      <c r="V496">
        <f t="shared" si="73"/>
        <v>6</v>
      </c>
      <c r="W496">
        <f>VLOOKUP(AA496,角色间职业划分!P:Q,2,FALSE)</f>
        <v>22</v>
      </c>
      <c r="X496">
        <f t="shared" si="78"/>
        <v>88</v>
      </c>
      <c r="Y496">
        <f>INT(VLOOKUP(X496,角色属性总表!AG:AH,2,FALSE)*角色属性总表!$C$38)</f>
        <v>1764</v>
      </c>
      <c r="AA496">
        <f t="shared" si="79"/>
        <v>5</v>
      </c>
      <c r="AB496">
        <f>VLOOKUP(X496,角色属性总表!AG:AI,2,FALSE)*VLOOKUP(角色等级属性!AA496,角色间职业划分!P:AG,13,FALSE)/角色间职业划分!$AB$9</f>
        <v>2794.3447784246173</v>
      </c>
      <c r="AC496">
        <f>VLOOKUP(X496,角色属性总表!AG:AI,3,FALSE)*VLOOKUP(AA496,角色间职业划分!P:AG,8,FALSE)/角色间职业划分!$W$9</f>
        <v>2778.4960000000001</v>
      </c>
      <c r="AD496">
        <f>VLOOKUP(AA496,角色间职业划分!P:AP,26,FALSE)</f>
        <v>0.3</v>
      </c>
      <c r="AE496">
        <f>VLOOKUP(X496,角色属性总表!I:Q,3,FALSE)</f>
        <v>790.27200000000016</v>
      </c>
      <c r="AF496">
        <f>VLOOKUP(AA496,角色间职业划分!P:AP,11,FALSE)</f>
        <v>0.36</v>
      </c>
      <c r="AG496">
        <f t="shared" si="74"/>
        <v>6203.6263446309567</v>
      </c>
      <c r="AH496">
        <f t="shared" si="75"/>
        <v>789</v>
      </c>
      <c r="AJ496">
        <f t="shared" si="76"/>
        <v>5414.6263446309567</v>
      </c>
      <c r="AK496">
        <v>492</v>
      </c>
    </row>
    <row r="497" spans="1:37" x14ac:dyDescent="0.15">
      <c r="A497">
        <v>493</v>
      </c>
      <c r="B497">
        <f>ROUND(VLOOKUP(X497,角色属性总表!AG:AI,2,FALSE)/角色属性总表!$C$34,0)</f>
        <v>255</v>
      </c>
      <c r="C497">
        <f>ROUND(VLOOKUP(X497,角色属性总表!Y:AE,3,FALSE)/J497,0)</f>
        <v>132</v>
      </c>
      <c r="D497">
        <f>ROUND(VLOOKUP(X497,角色属性总表!AG:AI,3,FALSE)/角色属性总表!$C$35,0)</f>
        <v>266</v>
      </c>
      <c r="E497">
        <f t="shared" si="70"/>
        <v>846</v>
      </c>
      <c r="F497">
        <f t="shared" si="71"/>
        <v>11</v>
      </c>
      <c r="G497">
        <f t="shared" si="72"/>
        <v>11</v>
      </c>
      <c r="H497">
        <v>0</v>
      </c>
      <c r="I497">
        <f t="shared" si="77"/>
        <v>3</v>
      </c>
      <c r="J497">
        <f>VLOOKUP(AA497,角色间职业划分!P:AP,20,FALSE)</f>
        <v>11</v>
      </c>
      <c r="K497">
        <f>IF(X497=500,100,VLOOKUP(AA497,角色间职业划分!P:AP,22,FALSE))</f>
        <v>120</v>
      </c>
      <c r="L497">
        <f>IF(X497=500,K497,VLOOKUP(AA497,角色间职业划分!P:AP,23,FALSE))</f>
        <v>60</v>
      </c>
      <c r="M497">
        <f>VLOOKUP(AA497,角色间职业划分!P:AP,24,FALSE)</f>
        <v>0</v>
      </c>
      <c r="N497">
        <f>VLOOKUP(AA497,角色间职业划分!P:AP,14)*100</f>
        <v>95</v>
      </c>
      <c r="O497">
        <f>VLOOKUP(AA497,角色间职业划分!P:Z,9,FALSE)</f>
        <v>0</v>
      </c>
      <c r="P497">
        <f>VLOOKUP(AA497,角色间职业划分!P:AP,10,FALSE)</f>
        <v>0</v>
      </c>
      <c r="Q497">
        <f>VLOOKUP(AA497,角色间职业划分!P:AP,15,FALSE)</f>
        <v>0</v>
      </c>
      <c r="R497">
        <f>VLOOKUP(AA497,角色间职业划分!P:AP,16,FALSE)</f>
        <v>0</v>
      </c>
      <c r="S497">
        <f>VLOOKUP(AA497,角色间职业划分!P:AP,17,FALSE)</f>
        <v>0</v>
      </c>
      <c r="T497">
        <f>VLOOKUP(AA497,角色间职业划分!P:AP,18,FALSE)</f>
        <v>0</v>
      </c>
      <c r="U497">
        <f>VLOOKUP(AA497,角色间职业划分!P:AP,27,FALSE)</f>
        <v>0</v>
      </c>
      <c r="V497">
        <f t="shared" si="73"/>
        <v>6</v>
      </c>
      <c r="W497">
        <f>VLOOKUP(AA497,角色间职业划分!P:Q,2,FALSE)</f>
        <v>22</v>
      </c>
      <c r="X497">
        <f t="shared" si="78"/>
        <v>89</v>
      </c>
      <c r="Y497">
        <f>INT(VLOOKUP(X497,角色属性总表!AG:AH,2,FALSE)*角色属性总表!$C$38)</f>
        <v>1782</v>
      </c>
      <c r="AA497">
        <f t="shared" si="79"/>
        <v>5</v>
      </c>
      <c r="AB497">
        <f>VLOOKUP(X497,角色属性总表!AG:AI,2,FALSE)*VLOOKUP(角色等级属性!AA497,角色间职业划分!P:AG,13,FALSE)/角色间职业划分!$AB$9</f>
        <v>2822.8585006534395</v>
      </c>
      <c r="AC497">
        <f>VLOOKUP(X497,角色属性总表!AG:AI,3,FALSE)*VLOOKUP(AA497,角色间职业划分!P:AG,8,FALSE)/角色间职业划分!$W$9</f>
        <v>2806.848</v>
      </c>
      <c r="AD497">
        <f>VLOOKUP(AA497,角色间职业划分!P:AP,26,FALSE)</f>
        <v>0.3</v>
      </c>
      <c r="AE497">
        <f>VLOOKUP(X497,角色属性总表!I:Q,3,FALSE)</f>
        <v>798.33600000000001</v>
      </c>
      <c r="AF497">
        <f>VLOOKUP(AA497,角色间职业划分!P:AP,11,FALSE)</f>
        <v>0.36</v>
      </c>
      <c r="AG497">
        <f t="shared" si="74"/>
        <v>6323.7018502732935</v>
      </c>
      <c r="AH497">
        <f t="shared" si="75"/>
        <v>798</v>
      </c>
      <c r="AJ497">
        <f t="shared" si="76"/>
        <v>5525.7018502732935</v>
      </c>
      <c r="AK497">
        <v>493</v>
      </c>
    </row>
    <row r="498" spans="1:37" x14ac:dyDescent="0.15">
      <c r="A498">
        <v>494</v>
      </c>
      <c r="B498">
        <f>ROUND(VLOOKUP(X498,角色属性总表!AG:AI,2,FALSE)/角色属性总表!$C$34,0)</f>
        <v>257</v>
      </c>
      <c r="C498">
        <f>ROUND(VLOOKUP(X498,角色属性总表!Y:AE,3,FALSE)/J498,0)</f>
        <v>134</v>
      </c>
      <c r="D498">
        <f>ROUND(VLOOKUP(X498,角色属性总表!AG:AI,3,FALSE)/角色属性总表!$C$35,0)</f>
        <v>269</v>
      </c>
      <c r="E498">
        <f t="shared" si="70"/>
        <v>855</v>
      </c>
      <c r="F498">
        <f t="shared" si="71"/>
        <v>11</v>
      </c>
      <c r="G498">
        <f t="shared" si="72"/>
        <v>11</v>
      </c>
      <c r="H498">
        <v>0</v>
      </c>
      <c r="I498">
        <f t="shared" si="77"/>
        <v>3</v>
      </c>
      <c r="J498">
        <f>VLOOKUP(AA498,角色间职业划分!P:AP,20,FALSE)</f>
        <v>11</v>
      </c>
      <c r="K498">
        <f>IF(X498=500,100,VLOOKUP(AA498,角色间职业划分!P:AP,22,FALSE))</f>
        <v>120</v>
      </c>
      <c r="L498">
        <f>IF(X498=500,K498,VLOOKUP(AA498,角色间职业划分!P:AP,23,FALSE))</f>
        <v>60</v>
      </c>
      <c r="M498">
        <f>VLOOKUP(AA498,角色间职业划分!P:AP,24,FALSE)</f>
        <v>0</v>
      </c>
      <c r="N498">
        <f>VLOOKUP(AA498,角色间职业划分!P:AP,14)*100</f>
        <v>95</v>
      </c>
      <c r="O498">
        <f>VLOOKUP(AA498,角色间职业划分!P:Z,9,FALSE)</f>
        <v>0</v>
      </c>
      <c r="P498">
        <f>VLOOKUP(AA498,角色间职业划分!P:AP,10,FALSE)</f>
        <v>0</v>
      </c>
      <c r="Q498">
        <f>VLOOKUP(AA498,角色间职业划分!P:AP,15,FALSE)</f>
        <v>0</v>
      </c>
      <c r="R498">
        <f>VLOOKUP(AA498,角色间职业划分!P:AP,16,FALSE)</f>
        <v>0</v>
      </c>
      <c r="S498">
        <f>VLOOKUP(AA498,角色间职业划分!P:AP,17,FALSE)</f>
        <v>0</v>
      </c>
      <c r="T498">
        <f>VLOOKUP(AA498,角色间职业划分!P:AP,18,FALSE)</f>
        <v>0</v>
      </c>
      <c r="U498">
        <f>VLOOKUP(AA498,角色间职业划分!P:AP,27,FALSE)</f>
        <v>0</v>
      </c>
      <c r="V498">
        <f t="shared" si="73"/>
        <v>6</v>
      </c>
      <c r="W498">
        <f>VLOOKUP(AA498,角色间职业划分!P:Q,2,FALSE)</f>
        <v>22</v>
      </c>
      <c r="X498">
        <f t="shared" si="78"/>
        <v>90</v>
      </c>
      <c r="Y498">
        <f>INT(VLOOKUP(X498,角色属性总表!AG:AH,2,FALSE)*角色属性总表!$C$38)</f>
        <v>1800</v>
      </c>
      <c r="AA498">
        <f t="shared" si="79"/>
        <v>5</v>
      </c>
      <c r="AB498">
        <f>VLOOKUP(X498,角色属性总表!AG:AI,2,FALSE)*VLOOKUP(角色等级属性!AA498,角色间职业划分!P:AG,13,FALSE)/角色间职业划分!$AB$9</f>
        <v>2851.3722228822621</v>
      </c>
      <c r="AC498">
        <f>VLOOKUP(X498,角色属性总表!AG:AI,3,FALSE)*VLOOKUP(AA498,角色间职业划分!P:AG,8,FALSE)/角色间职业划分!$W$9</f>
        <v>2835.2</v>
      </c>
      <c r="AD498">
        <f>VLOOKUP(AA498,角色间职业划分!P:AP,26,FALSE)</f>
        <v>0.3</v>
      </c>
      <c r="AE498">
        <f>VLOOKUP(X498,角色属性总表!I:Q,3,FALSE)</f>
        <v>806.40000000000009</v>
      </c>
      <c r="AF498">
        <f>VLOOKUP(AA498,角色间职业划分!P:AP,11,FALSE)</f>
        <v>0.36</v>
      </c>
      <c r="AG498">
        <f t="shared" si="74"/>
        <v>6444.8322399624567</v>
      </c>
      <c r="AH498">
        <f t="shared" si="75"/>
        <v>807</v>
      </c>
      <c r="AJ498">
        <f t="shared" si="76"/>
        <v>5637.8322399624567</v>
      </c>
      <c r="AK498">
        <v>494</v>
      </c>
    </row>
    <row r="499" spans="1:37" x14ac:dyDescent="0.15">
      <c r="A499">
        <v>495</v>
      </c>
      <c r="B499">
        <f>ROUND(VLOOKUP(X499,角色属性总表!AG:AI,2,FALSE)/角色属性总表!$C$34,0)</f>
        <v>260</v>
      </c>
      <c r="C499">
        <f>ROUND(VLOOKUP(X499,角色属性总表!Y:AE,3,FALSE)/J499,0)</f>
        <v>136</v>
      </c>
      <c r="D499">
        <f>ROUND(VLOOKUP(X499,角色属性总表!AG:AI,3,FALSE)/角色属性总表!$C$35,0)</f>
        <v>271</v>
      </c>
      <c r="E499">
        <f t="shared" si="70"/>
        <v>863</v>
      </c>
      <c r="F499">
        <f t="shared" si="71"/>
        <v>11</v>
      </c>
      <c r="G499">
        <f t="shared" si="72"/>
        <v>11</v>
      </c>
      <c r="H499">
        <v>0</v>
      </c>
      <c r="I499">
        <f t="shared" si="77"/>
        <v>3</v>
      </c>
      <c r="J499">
        <f>VLOOKUP(AA499,角色间职业划分!P:AP,20,FALSE)</f>
        <v>11</v>
      </c>
      <c r="K499">
        <f>IF(X499=500,100,VLOOKUP(AA499,角色间职业划分!P:AP,22,FALSE))</f>
        <v>120</v>
      </c>
      <c r="L499">
        <f>IF(X499=500,K499,VLOOKUP(AA499,角色间职业划分!P:AP,23,FALSE))</f>
        <v>60</v>
      </c>
      <c r="M499">
        <f>VLOOKUP(AA499,角色间职业划分!P:AP,24,FALSE)</f>
        <v>0</v>
      </c>
      <c r="N499">
        <f>VLOOKUP(AA499,角色间职业划分!P:AP,14)*100</f>
        <v>95</v>
      </c>
      <c r="O499">
        <f>VLOOKUP(AA499,角色间职业划分!P:Z,9,FALSE)</f>
        <v>0</v>
      </c>
      <c r="P499">
        <f>VLOOKUP(AA499,角色间职业划分!P:AP,10,FALSE)</f>
        <v>0</v>
      </c>
      <c r="Q499">
        <f>VLOOKUP(AA499,角色间职业划分!P:AP,15,FALSE)</f>
        <v>0</v>
      </c>
      <c r="R499">
        <f>VLOOKUP(AA499,角色间职业划分!P:AP,16,FALSE)</f>
        <v>0</v>
      </c>
      <c r="S499">
        <f>VLOOKUP(AA499,角色间职业划分!P:AP,17,FALSE)</f>
        <v>0</v>
      </c>
      <c r="T499">
        <f>VLOOKUP(AA499,角色间职业划分!P:AP,18,FALSE)</f>
        <v>0</v>
      </c>
      <c r="U499">
        <f>VLOOKUP(AA499,角色间职业划分!P:AP,27,FALSE)</f>
        <v>0</v>
      </c>
      <c r="V499">
        <f t="shared" si="73"/>
        <v>6</v>
      </c>
      <c r="W499">
        <f>VLOOKUP(AA499,角色间职业划分!P:Q,2,FALSE)</f>
        <v>22</v>
      </c>
      <c r="X499">
        <f t="shared" si="78"/>
        <v>91</v>
      </c>
      <c r="Y499">
        <f>INT(VLOOKUP(X499,角色属性总表!AG:AH,2,FALSE)*角色属性总表!$C$38)</f>
        <v>1818</v>
      </c>
      <c r="AA499">
        <f t="shared" si="79"/>
        <v>5</v>
      </c>
      <c r="AB499">
        <f>VLOOKUP(X499,角色属性总表!AG:AI,2,FALSE)*VLOOKUP(角色等级属性!AA499,角色间职业划分!P:AG,13,FALSE)/角色间职业划分!$AB$9</f>
        <v>2879.8859451110848</v>
      </c>
      <c r="AC499">
        <f>VLOOKUP(X499,角色属性总表!AG:AI,3,FALSE)*VLOOKUP(AA499,角色间职业划分!P:AG,8,FALSE)/角色间职业划分!$W$9</f>
        <v>2863.5519999999997</v>
      </c>
      <c r="AD499">
        <f>VLOOKUP(AA499,角色间职业划分!P:AP,26,FALSE)</f>
        <v>0.3</v>
      </c>
      <c r="AE499">
        <f>VLOOKUP(X499,角色属性总表!I:Q,3,FALSE)</f>
        <v>814.46399999999994</v>
      </c>
      <c r="AF499">
        <f>VLOOKUP(AA499,角色间职业划分!P:AP,11,FALSE)</f>
        <v>0.36</v>
      </c>
      <c r="AG499">
        <f t="shared" si="74"/>
        <v>6567.0180108516188</v>
      </c>
      <c r="AH499">
        <f t="shared" si="75"/>
        <v>813</v>
      </c>
      <c r="AJ499">
        <f t="shared" si="76"/>
        <v>5754.0180108516188</v>
      </c>
      <c r="AK499">
        <v>495</v>
      </c>
    </row>
    <row r="500" spans="1:37" x14ac:dyDescent="0.15">
      <c r="A500">
        <v>496</v>
      </c>
      <c r="B500">
        <f>ROUND(VLOOKUP(X500,角色属性总表!AG:AI,2,FALSE)/角色属性总表!$C$34,0)</f>
        <v>262</v>
      </c>
      <c r="C500">
        <f>ROUND(VLOOKUP(X500,角色属性总表!Y:AE,3,FALSE)/J500,0)</f>
        <v>139</v>
      </c>
      <c r="D500">
        <f>ROUND(VLOOKUP(X500,角色属性总表!AG:AI,3,FALSE)/角色属性总表!$C$35,0)</f>
        <v>274</v>
      </c>
      <c r="E500">
        <f t="shared" si="70"/>
        <v>872</v>
      </c>
      <c r="F500">
        <f t="shared" si="71"/>
        <v>11</v>
      </c>
      <c r="G500">
        <f t="shared" si="72"/>
        <v>11</v>
      </c>
      <c r="H500">
        <v>0</v>
      </c>
      <c r="I500">
        <f t="shared" si="77"/>
        <v>3</v>
      </c>
      <c r="J500">
        <f>VLOOKUP(AA500,角色间职业划分!P:AP,20,FALSE)</f>
        <v>11</v>
      </c>
      <c r="K500">
        <f>IF(X500=500,100,VLOOKUP(AA500,角色间职业划分!P:AP,22,FALSE))</f>
        <v>120</v>
      </c>
      <c r="L500">
        <f>IF(X500=500,K500,VLOOKUP(AA500,角色间职业划分!P:AP,23,FALSE))</f>
        <v>60</v>
      </c>
      <c r="M500">
        <f>VLOOKUP(AA500,角色间职业划分!P:AP,24,FALSE)</f>
        <v>0</v>
      </c>
      <c r="N500">
        <f>VLOOKUP(AA500,角色间职业划分!P:AP,14)*100</f>
        <v>95</v>
      </c>
      <c r="O500">
        <f>VLOOKUP(AA500,角色间职业划分!P:Z,9,FALSE)</f>
        <v>0</v>
      </c>
      <c r="P500">
        <f>VLOOKUP(AA500,角色间职业划分!P:AP,10,FALSE)</f>
        <v>0</v>
      </c>
      <c r="Q500">
        <f>VLOOKUP(AA500,角色间职业划分!P:AP,15,FALSE)</f>
        <v>0</v>
      </c>
      <c r="R500">
        <f>VLOOKUP(AA500,角色间职业划分!P:AP,16,FALSE)</f>
        <v>0</v>
      </c>
      <c r="S500">
        <f>VLOOKUP(AA500,角色间职业划分!P:AP,17,FALSE)</f>
        <v>0</v>
      </c>
      <c r="T500">
        <f>VLOOKUP(AA500,角色间职业划分!P:AP,18,FALSE)</f>
        <v>0</v>
      </c>
      <c r="U500">
        <f>VLOOKUP(AA500,角色间职业划分!P:AP,27,FALSE)</f>
        <v>0</v>
      </c>
      <c r="V500">
        <f t="shared" si="73"/>
        <v>6</v>
      </c>
      <c r="W500">
        <f>VLOOKUP(AA500,角色间职业划分!P:Q,2,FALSE)</f>
        <v>22</v>
      </c>
      <c r="X500">
        <f t="shared" si="78"/>
        <v>92</v>
      </c>
      <c r="Y500">
        <f>INT(VLOOKUP(X500,角色属性总表!AG:AH,2,FALSE)*角色属性总表!$C$38)</f>
        <v>1836</v>
      </c>
      <c r="AA500">
        <f t="shared" si="79"/>
        <v>5</v>
      </c>
      <c r="AB500">
        <f>VLOOKUP(X500,角色属性总表!AG:AI,2,FALSE)*VLOOKUP(角色等级属性!AA500,角色间职业划分!P:AG,13,FALSE)/角色间职业划分!$AB$9</f>
        <v>2908.399667339907</v>
      </c>
      <c r="AC500">
        <f>VLOOKUP(X500,角色属性总表!AG:AI,3,FALSE)*VLOOKUP(AA500,角色间职业划分!P:AG,8,FALSE)/角色间职业划分!$W$9</f>
        <v>2891.9039999999995</v>
      </c>
      <c r="AD500">
        <f>VLOOKUP(AA500,角色间职业划分!P:AP,26,FALSE)</f>
        <v>0.3</v>
      </c>
      <c r="AE500">
        <f>VLOOKUP(X500,角色属性总表!I:Q,3,FALSE)</f>
        <v>822.52800000000002</v>
      </c>
      <c r="AF500">
        <f>VLOOKUP(AA500,角色间职业划分!P:AP,11,FALSE)</f>
        <v>0.36</v>
      </c>
      <c r="AG500">
        <f t="shared" si="74"/>
        <v>6690.2597051499315</v>
      </c>
      <c r="AH500">
        <f t="shared" si="75"/>
        <v>822</v>
      </c>
      <c r="AJ500">
        <f t="shared" si="76"/>
        <v>5868.2597051499315</v>
      </c>
      <c r="AK500">
        <v>496</v>
      </c>
    </row>
    <row r="501" spans="1:37" x14ac:dyDescent="0.15">
      <c r="A501">
        <v>497</v>
      </c>
      <c r="B501">
        <f>ROUND(VLOOKUP(X501,角色属性总表!AG:AI,2,FALSE)/角色属性总表!$C$34,0)</f>
        <v>265</v>
      </c>
      <c r="C501">
        <f>ROUND(VLOOKUP(X501,角色属性总表!Y:AE,3,FALSE)/J501,0)</f>
        <v>142</v>
      </c>
      <c r="D501">
        <f>ROUND(VLOOKUP(X501,角色属性总表!AG:AI,3,FALSE)/角色属性总表!$C$35,0)</f>
        <v>277</v>
      </c>
      <c r="E501">
        <f t="shared" si="70"/>
        <v>881</v>
      </c>
      <c r="F501">
        <f t="shared" si="71"/>
        <v>11</v>
      </c>
      <c r="G501">
        <f t="shared" si="72"/>
        <v>11</v>
      </c>
      <c r="H501">
        <v>0</v>
      </c>
      <c r="I501">
        <f t="shared" si="77"/>
        <v>3</v>
      </c>
      <c r="J501">
        <f>VLOOKUP(AA501,角色间职业划分!P:AP,20,FALSE)</f>
        <v>11</v>
      </c>
      <c r="K501">
        <f>IF(X501=500,100,VLOOKUP(AA501,角色间职业划分!P:AP,22,FALSE))</f>
        <v>120</v>
      </c>
      <c r="L501">
        <f>IF(X501=500,K501,VLOOKUP(AA501,角色间职业划分!P:AP,23,FALSE))</f>
        <v>60</v>
      </c>
      <c r="M501">
        <f>VLOOKUP(AA501,角色间职业划分!P:AP,24,FALSE)</f>
        <v>0</v>
      </c>
      <c r="N501">
        <f>VLOOKUP(AA501,角色间职业划分!P:AP,14)*100</f>
        <v>95</v>
      </c>
      <c r="O501">
        <f>VLOOKUP(AA501,角色间职业划分!P:Z,9,FALSE)</f>
        <v>0</v>
      </c>
      <c r="P501">
        <f>VLOOKUP(AA501,角色间职业划分!P:AP,10,FALSE)</f>
        <v>0</v>
      </c>
      <c r="Q501">
        <f>VLOOKUP(AA501,角色间职业划分!P:AP,15,FALSE)</f>
        <v>0</v>
      </c>
      <c r="R501">
        <f>VLOOKUP(AA501,角色间职业划分!P:AP,16,FALSE)</f>
        <v>0</v>
      </c>
      <c r="S501">
        <f>VLOOKUP(AA501,角色间职业划分!P:AP,17,FALSE)</f>
        <v>0</v>
      </c>
      <c r="T501">
        <f>VLOOKUP(AA501,角色间职业划分!P:AP,18,FALSE)</f>
        <v>0</v>
      </c>
      <c r="U501">
        <f>VLOOKUP(AA501,角色间职业划分!P:AP,27,FALSE)</f>
        <v>0</v>
      </c>
      <c r="V501">
        <f t="shared" si="73"/>
        <v>6</v>
      </c>
      <c r="W501">
        <f>VLOOKUP(AA501,角色间职业划分!P:Q,2,FALSE)</f>
        <v>22</v>
      </c>
      <c r="X501">
        <f t="shared" si="78"/>
        <v>93</v>
      </c>
      <c r="Y501">
        <f>INT(VLOOKUP(X501,角色属性总表!AG:AH,2,FALSE)*角色属性总表!$C$38)</f>
        <v>1854</v>
      </c>
      <c r="AA501">
        <f t="shared" si="79"/>
        <v>5</v>
      </c>
      <c r="AB501">
        <f>VLOOKUP(X501,角色属性总表!AG:AI,2,FALSE)*VLOOKUP(角色等级属性!AA501,角色间职业划分!P:AG,13,FALSE)/角色间职业划分!$AB$9</f>
        <v>2936.9133895687305</v>
      </c>
      <c r="AC501">
        <f>VLOOKUP(X501,角色属性总表!AG:AI,3,FALSE)*VLOOKUP(AA501,角色间职业划分!P:AG,8,FALSE)/角色间职业划分!$W$9</f>
        <v>2920.2559999999999</v>
      </c>
      <c r="AD501">
        <f>VLOOKUP(AA501,角色间职业划分!P:AP,26,FALSE)</f>
        <v>0.3</v>
      </c>
      <c r="AE501">
        <f>VLOOKUP(X501,角色属性总表!I:Q,3,FALSE)</f>
        <v>830.5920000000001</v>
      </c>
      <c r="AF501">
        <f>VLOOKUP(AA501,角色间职业划分!P:AP,11,FALSE)</f>
        <v>0.36</v>
      </c>
      <c r="AG501">
        <f t="shared" si="74"/>
        <v>6814.5579091680256</v>
      </c>
      <c r="AH501">
        <f t="shared" si="75"/>
        <v>831</v>
      </c>
      <c r="AJ501">
        <f t="shared" si="76"/>
        <v>5983.5579091680256</v>
      </c>
      <c r="AK501">
        <v>497</v>
      </c>
    </row>
    <row r="502" spans="1:37" x14ac:dyDescent="0.15">
      <c r="A502">
        <v>498</v>
      </c>
      <c r="B502">
        <f>ROUND(VLOOKUP(X502,角色属性总表!AG:AI,2,FALSE)/角色属性总表!$C$34,0)</f>
        <v>267</v>
      </c>
      <c r="C502">
        <f>ROUND(VLOOKUP(X502,角色属性总表!Y:AE,3,FALSE)/J502,0)</f>
        <v>144</v>
      </c>
      <c r="D502">
        <f>ROUND(VLOOKUP(X502,角色属性总表!AG:AI,3,FALSE)/角色属性总表!$C$35,0)</f>
        <v>280</v>
      </c>
      <c r="E502">
        <f t="shared" si="70"/>
        <v>889</v>
      </c>
      <c r="F502">
        <f t="shared" si="71"/>
        <v>11</v>
      </c>
      <c r="G502">
        <f t="shared" si="72"/>
        <v>11</v>
      </c>
      <c r="H502">
        <v>0</v>
      </c>
      <c r="I502">
        <f t="shared" si="77"/>
        <v>3</v>
      </c>
      <c r="J502">
        <f>VLOOKUP(AA502,角色间职业划分!P:AP,20,FALSE)</f>
        <v>11</v>
      </c>
      <c r="K502">
        <f>IF(X502=500,100,VLOOKUP(AA502,角色间职业划分!P:AP,22,FALSE))</f>
        <v>120</v>
      </c>
      <c r="L502">
        <f>IF(X502=500,K502,VLOOKUP(AA502,角色间职业划分!P:AP,23,FALSE))</f>
        <v>60</v>
      </c>
      <c r="M502">
        <f>VLOOKUP(AA502,角色间职业划分!P:AP,24,FALSE)</f>
        <v>0</v>
      </c>
      <c r="N502">
        <f>VLOOKUP(AA502,角色间职业划分!P:AP,14)*100</f>
        <v>95</v>
      </c>
      <c r="O502">
        <f>VLOOKUP(AA502,角色间职业划分!P:Z,9,FALSE)</f>
        <v>0</v>
      </c>
      <c r="P502">
        <f>VLOOKUP(AA502,角色间职业划分!P:AP,10,FALSE)</f>
        <v>0</v>
      </c>
      <c r="Q502">
        <f>VLOOKUP(AA502,角色间职业划分!P:AP,15,FALSE)</f>
        <v>0</v>
      </c>
      <c r="R502">
        <f>VLOOKUP(AA502,角色间职业划分!P:AP,16,FALSE)</f>
        <v>0</v>
      </c>
      <c r="S502">
        <f>VLOOKUP(AA502,角色间职业划分!P:AP,17,FALSE)</f>
        <v>0</v>
      </c>
      <c r="T502">
        <f>VLOOKUP(AA502,角色间职业划分!P:AP,18,FALSE)</f>
        <v>0</v>
      </c>
      <c r="U502">
        <f>VLOOKUP(AA502,角色间职业划分!P:AP,27,FALSE)</f>
        <v>0</v>
      </c>
      <c r="V502">
        <f t="shared" si="73"/>
        <v>6</v>
      </c>
      <c r="W502">
        <f>VLOOKUP(AA502,角色间职业划分!P:Q,2,FALSE)</f>
        <v>22</v>
      </c>
      <c r="X502">
        <f t="shared" si="78"/>
        <v>94</v>
      </c>
      <c r="Y502">
        <f>INT(VLOOKUP(X502,角色属性总表!AG:AH,2,FALSE)*角色属性总表!$C$38)</f>
        <v>1872</v>
      </c>
      <c r="AA502">
        <f t="shared" si="79"/>
        <v>5</v>
      </c>
      <c r="AB502">
        <f>VLOOKUP(X502,角色属性总表!AG:AI,2,FALSE)*VLOOKUP(角色等级属性!AA502,角色间职业划分!P:AG,13,FALSE)/角色间职业划分!$AB$9</f>
        <v>2965.4271117975527</v>
      </c>
      <c r="AC502">
        <f>VLOOKUP(X502,角色属性总表!AG:AI,3,FALSE)*VLOOKUP(AA502,角色间职业划分!P:AG,8,FALSE)/角色间职业划分!$W$9</f>
        <v>2948.6079999999997</v>
      </c>
      <c r="AD502">
        <f>VLOOKUP(AA502,角色间职业划分!P:AP,26,FALSE)</f>
        <v>0.3</v>
      </c>
      <c r="AE502">
        <f>VLOOKUP(X502,角色属性总表!I:Q,3,FALSE)</f>
        <v>838.65600000000006</v>
      </c>
      <c r="AF502">
        <f>VLOOKUP(AA502,角色间职业划分!P:AP,11,FALSE)</f>
        <v>0.36</v>
      </c>
      <c r="AG502">
        <f t="shared" si="74"/>
        <v>6939.9132524022907</v>
      </c>
      <c r="AH502">
        <f t="shared" si="75"/>
        <v>840</v>
      </c>
      <c r="AJ502">
        <f t="shared" si="76"/>
        <v>6099.9132524022907</v>
      </c>
      <c r="AK502">
        <v>498</v>
      </c>
    </row>
    <row r="503" spans="1:37" x14ac:dyDescent="0.15">
      <c r="A503">
        <v>499</v>
      </c>
      <c r="B503">
        <f>ROUND(VLOOKUP(X503,角色属性总表!AG:AI,2,FALSE)/角色属性总表!$C$34,0)</f>
        <v>270</v>
      </c>
      <c r="C503">
        <f>ROUND(VLOOKUP(X503,角色属性总表!Y:AE,3,FALSE)/J503,0)</f>
        <v>147</v>
      </c>
      <c r="D503">
        <f>ROUND(VLOOKUP(X503,角色属性总表!AG:AI,3,FALSE)/角色属性总表!$C$35,0)</f>
        <v>282</v>
      </c>
      <c r="E503">
        <f t="shared" si="70"/>
        <v>898</v>
      </c>
      <c r="F503">
        <f t="shared" si="71"/>
        <v>11</v>
      </c>
      <c r="G503">
        <f t="shared" si="72"/>
        <v>11</v>
      </c>
      <c r="H503">
        <v>0</v>
      </c>
      <c r="I503">
        <f t="shared" si="77"/>
        <v>3</v>
      </c>
      <c r="J503">
        <f>VLOOKUP(AA503,角色间职业划分!P:AP,20,FALSE)</f>
        <v>11</v>
      </c>
      <c r="K503">
        <f>IF(X503=500,100,VLOOKUP(AA503,角色间职业划分!P:AP,22,FALSE))</f>
        <v>120</v>
      </c>
      <c r="L503">
        <f>IF(X503=500,K503,VLOOKUP(AA503,角色间职业划分!P:AP,23,FALSE))</f>
        <v>60</v>
      </c>
      <c r="M503">
        <f>VLOOKUP(AA503,角色间职业划分!P:AP,24,FALSE)</f>
        <v>0</v>
      </c>
      <c r="N503">
        <f>VLOOKUP(AA503,角色间职业划分!P:AP,14)*100</f>
        <v>95</v>
      </c>
      <c r="O503">
        <f>VLOOKUP(AA503,角色间职业划分!P:Z,9,FALSE)</f>
        <v>0</v>
      </c>
      <c r="P503">
        <f>VLOOKUP(AA503,角色间职业划分!P:AP,10,FALSE)</f>
        <v>0</v>
      </c>
      <c r="Q503">
        <f>VLOOKUP(AA503,角色间职业划分!P:AP,15,FALSE)</f>
        <v>0</v>
      </c>
      <c r="R503">
        <f>VLOOKUP(AA503,角色间职业划分!P:AP,16,FALSE)</f>
        <v>0</v>
      </c>
      <c r="S503">
        <f>VLOOKUP(AA503,角色间职业划分!P:AP,17,FALSE)</f>
        <v>0</v>
      </c>
      <c r="T503">
        <f>VLOOKUP(AA503,角色间职业划分!P:AP,18,FALSE)</f>
        <v>0</v>
      </c>
      <c r="U503">
        <f>VLOOKUP(AA503,角色间职业划分!P:AP,27,FALSE)</f>
        <v>0</v>
      </c>
      <c r="V503">
        <f t="shared" si="73"/>
        <v>6</v>
      </c>
      <c r="W503">
        <f>VLOOKUP(AA503,角色间职业划分!P:Q,2,FALSE)</f>
        <v>22</v>
      </c>
      <c r="X503">
        <f t="shared" si="78"/>
        <v>95</v>
      </c>
      <c r="Y503">
        <f>INT(VLOOKUP(X503,角色属性总表!AG:AH,2,FALSE)*角色属性总表!$C$38)</f>
        <v>1890</v>
      </c>
      <c r="AA503">
        <f t="shared" si="79"/>
        <v>5</v>
      </c>
      <c r="AB503">
        <f>VLOOKUP(X503,角色属性总表!AG:AI,2,FALSE)*VLOOKUP(角色等级属性!AA503,角色间职业划分!P:AG,13,FALSE)/角色间职业划分!$AB$9</f>
        <v>2993.9408340263749</v>
      </c>
      <c r="AC503">
        <f>VLOOKUP(X503,角色属性总表!AG:AI,3,FALSE)*VLOOKUP(AA503,角色间职业划分!P:AG,8,FALSE)/角色间职业划分!$W$9</f>
        <v>2976.96</v>
      </c>
      <c r="AD503">
        <f>VLOOKUP(AA503,角色间职业划分!P:AP,26,FALSE)</f>
        <v>0.3</v>
      </c>
      <c r="AE503">
        <f>VLOOKUP(X503,角色属性总表!I:Q,3,FALSE)</f>
        <v>846.72</v>
      </c>
      <c r="AF503">
        <f>VLOOKUP(AA503,角色间职业划分!P:AP,11,FALSE)</f>
        <v>0.36</v>
      </c>
      <c r="AG503">
        <f t="shared" si="74"/>
        <v>7066.3264066560942</v>
      </c>
      <c r="AH503">
        <f t="shared" si="75"/>
        <v>846</v>
      </c>
      <c r="AJ503">
        <f t="shared" si="76"/>
        <v>6220.3264066560942</v>
      </c>
      <c r="AK503">
        <v>499</v>
      </c>
    </row>
    <row r="504" spans="1:37" x14ac:dyDescent="0.15">
      <c r="A504">
        <v>500</v>
      </c>
      <c r="B504">
        <f>ROUND(VLOOKUP(X504,角色属性总表!AG:AI,2,FALSE)/角色属性总表!$C$34,0)</f>
        <v>273</v>
      </c>
      <c r="C504">
        <f>ROUND(VLOOKUP(X504,角色属性总表!Y:AE,3,FALSE)/J504,0)</f>
        <v>149</v>
      </c>
      <c r="D504">
        <f>ROUND(VLOOKUP(X504,角色属性总表!AG:AI,3,FALSE)/角色属性总表!$C$35,0)</f>
        <v>285</v>
      </c>
      <c r="E504">
        <f t="shared" si="70"/>
        <v>906</v>
      </c>
      <c r="F504">
        <f t="shared" si="71"/>
        <v>11</v>
      </c>
      <c r="G504">
        <f t="shared" si="72"/>
        <v>11</v>
      </c>
      <c r="H504">
        <v>0</v>
      </c>
      <c r="I504">
        <f t="shared" si="77"/>
        <v>3</v>
      </c>
      <c r="J504">
        <f>VLOOKUP(AA504,角色间职业划分!P:AP,20,FALSE)</f>
        <v>11</v>
      </c>
      <c r="K504">
        <f>IF(X504=500,100,VLOOKUP(AA504,角色间职业划分!P:AP,22,FALSE))</f>
        <v>120</v>
      </c>
      <c r="L504">
        <f>IF(X504=500,K504,VLOOKUP(AA504,角色间职业划分!P:AP,23,FALSE))</f>
        <v>60</v>
      </c>
      <c r="M504">
        <f>VLOOKUP(AA504,角色间职业划分!P:AP,24,FALSE)</f>
        <v>0</v>
      </c>
      <c r="N504">
        <f>VLOOKUP(AA504,角色间职业划分!P:AP,14)*100</f>
        <v>95</v>
      </c>
      <c r="O504">
        <f>VLOOKUP(AA504,角色间职业划分!P:Z,9,FALSE)</f>
        <v>0</v>
      </c>
      <c r="P504">
        <f>VLOOKUP(AA504,角色间职业划分!P:AP,10,FALSE)</f>
        <v>0</v>
      </c>
      <c r="Q504">
        <f>VLOOKUP(AA504,角色间职业划分!P:AP,15,FALSE)</f>
        <v>0</v>
      </c>
      <c r="R504">
        <f>VLOOKUP(AA504,角色间职业划分!P:AP,16,FALSE)</f>
        <v>0</v>
      </c>
      <c r="S504">
        <f>VLOOKUP(AA504,角色间职业划分!P:AP,17,FALSE)</f>
        <v>0</v>
      </c>
      <c r="T504">
        <f>VLOOKUP(AA504,角色间职业划分!P:AP,18,FALSE)</f>
        <v>0</v>
      </c>
      <c r="U504">
        <f>VLOOKUP(AA504,角色间职业划分!P:AP,27,FALSE)</f>
        <v>0</v>
      </c>
      <c r="V504">
        <f t="shared" si="73"/>
        <v>6</v>
      </c>
      <c r="W504">
        <f>VLOOKUP(AA504,角色间职业划分!P:Q,2,FALSE)</f>
        <v>22</v>
      </c>
      <c r="X504">
        <f t="shared" si="78"/>
        <v>96</v>
      </c>
      <c r="Y504">
        <f>INT(VLOOKUP(X504,角色属性总表!AG:AH,2,FALSE)*角色属性总表!$C$38)</f>
        <v>1908</v>
      </c>
      <c r="AA504">
        <f t="shared" si="79"/>
        <v>5</v>
      </c>
      <c r="AB504">
        <f>VLOOKUP(X504,角色属性总表!AG:AI,2,FALSE)*VLOOKUP(角色等级属性!AA504,角色间职业划分!P:AG,13,FALSE)/角色间职业划分!$AB$9</f>
        <v>3022.454556255198</v>
      </c>
      <c r="AC504">
        <f>VLOOKUP(X504,角色属性总表!AG:AI,3,FALSE)*VLOOKUP(AA504,角色间职业划分!P:AG,8,FALSE)/角色间职业划分!$W$9</f>
        <v>3005.3119999999999</v>
      </c>
      <c r="AD504">
        <f>VLOOKUP(AA504,角色间职业划分!P:AP,26,FALSE)</f>
        <v>0.3</v>
      </c>
      <c r="AE504">
        <f>VLOOKUP(X504,角色属性总表!I:Q,3,FALSE)</f>
        <v>854.78399999999999</v>
      </c>
      <c r="AF504">
        <f>VLOOKUP(AA504,角色间职业划分!P:AP,11,FALSE)</f>
        <v>0.36</v>
      </c>
      <c r="AG504">
        <f t="shared" si="74"/>
        <v>7193.7980851961438</v>
      </c>
      <c r="AH504">
        <f t="shared" si="75"/>
        <v>855</v>
      </c>
      <c r="AJ504">
        <f t="shared" si="76"/>
        <v>6338.7980851961438</v>
      </c>
      <c r="AK504">
        <v>500</v>
      </c>
    </row>
    <row r="505" spans="1:37" x14ac:dyDescent="0.15">
      <c r="A505">
        <v>501</v>
      </c>
      <c r="B505">
        <f>ROUND(VLOOKUP(X505,角色属性总表!AG:AI,2,FALSE)/角色属性总表!$C$34,0)</f>
        <v>275</v>
      </c>
      <c r="C505">
        <f>ROUND(VLOOKUP(X505,角色属性总表!Y:AE,3,FALSE)/J505,0)</f>
        <v>152</v>
      </c>
      <c r="D505">
        <f>ROUND(VLOOKUP(X505,角色属性总表!AG:AI,3,FALSE)/角色属性总表!$C$35,0)</f>
        <v>288</v>
      </c>
      <c r="E505">
        <f t="shared" si="70"/>
        <v>915</v>
      </c>
      <c r="F505">
        <f t="shared" si="71"/>
        <v>11</v>
      </c>
      <c r="G505">
        <f t="shared" si="72"/>
        <v>11</v>
      </c>
      <c r="H505">
        <v>0</v>
      </c>
      <c r="I505">
        <f t="shared" si="77"/>
        <v>3</v>
      </c>
      <c r="J505">
        <f>VLOOKUP(AA505,角色间职业划分!P:AP,20,FALSE)</f>
        <v>11</v>
      </c>
      <c r="K505">
        <f>IF(X505=500,100,VLOOKUP(AA505,角色间职业划分!P:AP,22,FALSE))</f>
        <v>120</v>
      </c>
      <c r="L505">
        <f>IF(X505=500,K505,VLOOKUP(AA505,角色间职业划分!P:AP,23,FALSE))</f>
        <v>60</v>
      </c>
      <c r="M505">
        <f>VLOOKUP(AA505,角色间职业划分!P:AP,24,FALSE)</f>
        <v>0</v>
      </c>
      <c r="N505">
        <f>VLOOKUP(AA505,角色间职业划分!P:AP,14)*100</f>
        <v>95</v>
      </c>
      <c r="O505">
        <f>VLOOKUP(AA505,角色间职业划分!P:Z,9,FALSE)</f>
        <v>0</v>
      </c>
      <c r="P505">
        <f>VLOOKUP(AA505,角色间职业划分!P:AP,10,FALSE)</f>
        <v>0</v>
      </c>
      <c r="Q505">
        <f>VLOOKUP(AA505,角色间职业划分!P:AP,15,FALSE)</f>
        <v>0</v>
      </c>
      <c r="R505">
        <f>VLOOKUP(AA505,角色间职业划分!P:AP,16,FALSE)</f>
        <v>0</v>
      </c>
      <c r="S505">
        <f>VLOOKUP(AA505,角色间职业划分!P:AP,17,FALSE)</f>
        <v>0</v>
      </c>
      <c r="T505">
        <f>VLOOKUP(AA505,角色间职业划分!P:AP,18,FALSE)</f>
        <v>0</v>
      </c>
      <c r="U505">
        <f>VLOOKUP(AA505,角色间职业划分!P:AP,27,FALSE)</f>
        <v>0</v>
      </c>
      <c r="V505">
        <f t="shared" si="73"/>
        <v>6</v>
      </c>
      <c r="W505">
        <f>VLOOKUP(AA505,角色间职业划分!P:Q,2,FALSE)</f>
        <v>22</v>
      </c>
      <c r="X505">
        <f t="shared" si="78"/>
        <v>97</v>
      </c>
      <c r="Y505">
        <f>INT(VLOOKUP(X505,角色属性总表!AG:AH,2,FALSE)*角色属性总表!$C$38)</f>
        <v>1926</v>
      </c>
      <c r="AA505">
        <f t="shared" si="79"/>
        <v>5</v>
      </c>
      <c r="AB505">
        <f>VLOOKUP(X505,角色属性总表!AG:AI,2,FALSE)*VLOOKUP(角色等级属性!AA505,角色间职业划分!P:AG,13,FALSE)/角色间职业划分!$AB$9</f>
        <v>3050.9682784840197</v>
      </c>
      <c r="AC505">
        <f>VLOOKUP(X505,角色属性总表!AG:AI,3,FALSE)*VLOOKUP(AA505,角色间职业划分!P:AG,8,FALSE)/角色间职业划分!$W$9</f>
        <v>3033.6639999999998</v>
      </c>
      <c r="AD505">
        <f>VLOOKUP(AA505,角色间职业划分!P:AP,26,FALSE)</f>
        <v>0.3</v>
      </c>
      <c r="AE505">
        <f>VLOOKUP(X505,角色属性总表!I:Q,3,FALSE)</f>
        <v>862.84799999999996</v>
      </c>
      <c r="AF505">
        <f>VLOOKUP(AA505,角色间职业划分!P:AP,11,FALSE)</f>
        <v>0.36</v>
      </c>
      <c r="AG505">
        <f t="shared" si="74"/>
        <v>7322.3290419423674</v>
      </c>
      <c r="AH505">
        <f t="shared" si="75"/>
        <v>864</v>
      </c>
      <c r="AJ505">
        <f t="shared" si="76"/>
        <v>6458.3290419423674</v>
      </c>
      <c r="AK505">
        <v>501</v>
      </c>
    </row>
    <row r="506" spans="1:37" x14ac:dyDescent="0.15">
      <c r="A506">
        <v>502</v>
      </c>
      <c r="B506">
        <f>ROUND(VLOOKUP(X506,角色属性总表!AG:AI,2,FALSE)/角色属性总表!$C$34,0)</f>
        <v>278</v>
      </c>
      <c r="C506">
        <f>ROUND(VLOOKUP(X506,角色属性总表!Y:AE,3,FALSE)/J506,0)</f>
        <v>154</v>
      </c>
      <c r="D506">
        <f>ROUND(VLOOKUP(X506,角色属性总表!AG:AI,3,FALSE)/角色属性总表!$C$35,0)</f>
        <v>290</v>
      </c>
      <c r="E506">
        <f t="shared" si="70"/>
        <v>923</v>
      </c>
      <c r="F506">
        <f t="shared" si="71"/>
        <v>11</v>
      </c>
      <c r="G506">
        <f t="shared" si="72"/>
        <v>11</v>
      </c>
      <c r="H506">
        <v>0</v>
      </c>
      <c r="I506">
        <f t="shared" si="77"/>
        <v>3</v>
      </c>
      <c r="J506">
        <f>VLOOKUP(AA506,角色间职业划分!P:AP,20,FALSE)</f>
        <v>11</v>
      </c>
      <c r="K506">
        <f>IF(X506=500,100,VLOOKUP(AA506,角色间职业划分!P:AP,22,FALSE))</f>
        <v>120</v>
      </c>
      <c r="L506">
        <f>IF(X506=500,K506,VLOOKUP(AA506,角色间职业划分!P:AP,23,FALSE))</f>
        <v>60</v>
      </c>
      <c r="M506">
        <f>VLOOKUP(AA506,角色间职业划分!P:AP,24,FALSE)</f>
        <v>0</v>
      </c>
      <c r="N506">
        <f>VLOOKUP(AA506,角色间职业划分!P:AP,14)*100</f>
        <v>95</v>
      </c>
      <c r="O506">
        <f>VLOOKUP(AA506,角色间职业划分!P:Z,9,FALSE)</f>
        <v>0</v>
      </c>
      <c r="P506">
        <f>VLOOKUP(AA506,角色间职业划分!P:AP,10,FALSE)</f>
        <v>0</v>
      </c>
      <c r="Q506">
        <f>VLOOKUP(AA506,角色间职业划分!P:AP,15,FALSE)</f>
        <v>0</v>
      </c>
      <c r="R506">
        <f>VLOOKUP(AA506,角色间职业划分!P:AP,16,FALSE)</f>
        <v>0</v>
      </c>
      <c r="S506">
        <f>VLOOKUP(AA506,角色间职业划分!P:AP,17,FALSE)</f>
        <v>0</v>
      </c>
      <c r="T506">
        <f>VLOOKUP(AA506,角色间职业划分!P:AP,18,FALSE)</f>
        <v>0</v>
      </c>
      <c r="U506">
        <f>VLOOKUP(AA506,角色间职业划分!P:AP,27,FALSE)</f>
        <v>0</v>
      </c>
      <c r="V506">
        <f t="shared" si="73"/>
        <v>6</v>
      </c>
      <c r="W506">
        <f>VLOOKUP(AA506,角色间职业划分!P:Q,2,FALSE)</f>
        <v>22</v>
      </c>
      <c r="X506">
        <f t="shared" si="78"/>
        <v>98</v>
      </c>
      <c r="Y506">
        <f>INT(VLOOKUP(X506,角色属性总表!AG:AH,2,FALSE)*角色属性总表!$C$38)</f>
        <v>1944</v>
      </c>
      <c r="AA506">
        <f t="shared" si="79"/>
        <v>5</v>
      </c>
      <c r="AB506">
        <f>VLOOKUP(X506,角色属性总表!AG:AI,2,FALSE)*VLOOKUP(角色等级属性!AA506,角色间职业划分!P:AG,13,FALSE)/角色间职业划分!$AB$9</f>
        <v>3079.4820007128433</v>
      </c>
      <c r="AC506">
        <f>VLOOKUP(X506,角色属性总表!AG:AI,3,FALSE)*VLOOKUP(AA506,角色间职业划分!P:AG,8,FALSE)/角色间职业划分!$W$9</f>
        <v>3062.0159999999996</v>
      </c>
      <c r="AD506">
        <f>VLOOKUP(AA506,角色间职业划分!P:AP,26,FALSE)</f>
        <v>0.3</v>
      </c>
      <c r="AE506">
        <f>VLOOKUP(X506,角色属性总表!I:Q,3,FALSE)</f>
        <v>870.91200000000003</v>
      </c>
      <c r="AF506">
        <f>VLOOKUP(AA506,角色间职业划分!P:AP,11,FALSE)</f>
        <v>0.36</v>
      </c>
      <c r="AG506">
        <f t="shared" si="74"/>
        <v>7451.9200706897263</v>
      </c>
      <c r="AH506">
        <f t="shared" si="75"/>
        <v>870</v>
      </c>
      <c r="AJ506">
        <f t="shared" si="76"/>
        <v>6581.9200706897263</v>
      </c>
      <c r="AK506">
        <v>502</v>
      </c>
    </row>
    <row r="507" spans="1:37" x14ac:dyDescent="0.15">
      <c r="A507">
        <v>503</v>
      </c>
      <c r="B507">
        <f>ROUND(VLOOKUP(X507,角色属性总表!AG:AI,2,FALSE)/角色属性总表!$C$34,0)</f>
        <v>280</v>
      </c>
      <c r="C507">
        <f>ROUND(VLOOKUP(X507,角色属性总表!Y:AE,3,FALSE)/J507,0)</f>
        <v>157</v>
      </c>
      <c r="D507">
        <f>ROUND(VLOOKUP(X507,角色属性总表!AG:AI,3,FALSE)/角色属性总表!$C$35,0)</f>
        <v>293</v>
      </c>
      <c r="E507">
        <f t="shared" si="70"/>
        <v>932</v>
      </c>
      <c r="F507">
        <f t="shared" si="71"/>
        <v>11</v>
      </c>
      <c r="G507">
        <f t="shared" si="72"/>
        <v>11</v>
      </c>
      <c r="H507">
        <v>0</v>
      </c>
      <c r="I507">
        <f t="shared" si="77"/>
        <v>3</v>
      </c>
      <c r="J507">
        <f>VLOOKUP(AA507,角色间职业划分!P:AP,20,FALSE)</f>
        <v>11</v>
      </c>
      <c r="K507">
        <f>IF(X507=500,100,VLOOKUP(AA507,角色间职业划分!P:AP,22,FALSE))</f>
        <v>120</v>
      </c>
      <c r="L507">
        <f>IF(X507=500,K507,VLOOKUP(AA507,角色间职业划分!P:AP,23,FALSE))</f>
        <v>60</v>
      </c>
      <c r="M507">
        <f>VLOOKUP(AA507,角色间职业划分!P:AP,24,FALSE)</f>
        <v>0</v>
      </c>
      <c r="N507">
        <f>VLOOKUP(AA507,角色间职业划分!P:AP,14)*100</f>
        <v>95</v>
      </c>
      <c r="O507">
        <f>VLOOKUP(AA507,角色间职业划分!P:Z,9,FALSE)</f>
        <v>0</v>
      </c>
      <c r="P507">
        <f>VLOOKUP(AA507,角色间职业划分!P:AP,10,FALSE)</f>
        <v>0</v>
      </c>
      <c r="Q507">
        <f>VLOOKUP(AA507,角色间职业划分!P:AP,15,FALSE)</f>
        <v>0</v>
      </c>
      <c r="R507">
        <f>VLOOKUP(AA507,角色间职业划分!P:AP,16,FALSE)</f>
        <v>0</v>
      </c>
      <c r="S507">
        <f>VLOOKUP(AA507,角色间职业划分!P:AP,17,FALSE)</f>
        <v>0</v>
      </c>
      <c r="T507">
        <f>VLOOKUP(AA507,角色间职业划分!P:AP,18,FALSE)</f>
        <v>0</v>
      </c>
      <c r="U507">
        <f>VLOOKUP(AA507,角色间职业划分!P:AP,27,FALSE)</f>
        <v>0</v>
      </c>
      <c r="V507">
        <f t="shared" si="73"/>
        <v>6</v>
      </c>
      <c r="W507">
        <f>VLOOKUP(AA507,角色间职业划分!P:Q,2,FALSE)</f>
        <v>22</v>
      </c>
      <c r="X507">
        <f t="shared" si="78"/>
        <v>99</v>
      </c>
      <c r="Y507">
        <f>INT(VLOOKUP(X507,角色属性总表!AG:AH,2,FALSE)*角色属性总表!$C$38)</f>
        <v>1962</v>
      </c>
      <c r="AA507">
        <f t="shared" si="79"/>
        <v>5</v>
      </c>
      <c r="AB507">
        <f>VLOOKUP(X507,角色属性总表!AG:AI,2,FALSE)*VLOOKUP(角色等级属性!AA507,角色间职业划分!P:AG,13,FALSE)/角色间职业划分!$AB$9</f>
        <v>3107.9957229416655</v>
      </c>
      <c r="AC507">
        <f>VLOOKUP(X507,角色属性总表!AG:AI,3,FALSE)*VLOOKUP(AA507,角色间职业划分!P:AG,8,FALSE)/角色间职业划分!$W$9</f>
        <v>3090.3679999999999</v>
      </c>
      <c r="AD507">
        <f>VLOOKUP(AA507,角色间职业划分!P:AP,26,FALSE)</f>
        <v>0.3</v>
      </c>
      <c r="AE507">
        <f>VLOOKUP(X507,角色属性总表!I:Q,3,FALSE)</f>
        <v>878.97600000000011</v>
      </c>
      <c r="AF507">
        <f>VLOOKUP(AA507,角色间职业划分!P:AP,11,FALSE)</f>
        <v>0.36</v>
      </c>
      <c r="AG507">
        <f t="shared" si="74"/>
        <v>7582.5720043605115</v>
      </c>
      <c r="AH507">
        <f t="shared" si="75"/>
        <v>879</v>
      </c>
      <c r="AJ507">
        <f t="shared" si="76"/>
        <v>6703.5720043605115</v>
      </c>
      <c r="AK507">
        <v>503</v>
      </c>
    </row>
    <row r="508" spans="1:37" x14ac:dyDescent="0.15">
      <c r="A508">
        <v>504</v>
      </c>
      <c r="B508">
        <f>ROUND(VLOOKUP(X508,角色属性总表!AG:AI,2,FALSE)/角色属性总表!$C$34,0)</f>
        <v>283</v>
      </c>
      <c r="C508">
        <f>ROUND(VLOOKUP(X508,角色属性总表!Y:AE,3,FALSE)/J508,0)</f>
        <v>160</v>
      </c>
      <c r="D508">
        <f>ROUND(VLOOKUP(X508,角色属性总表!AG:AI,3,FALSE)/角色属性总表!$C$35,0)</f>
        <v>296</v>
      </c>
      <c r="E508">
        <f t="shared" si="70"/>
        <v>940</v>
      </c>
      <c r="F508">
        <f t="shared" si="71"/>
        <v>11</v>
      </c>
      <c r="G508">
        <f t="shared" si="72"/>
        <v>11</v>
      </c>
      <c r="H508">
        <v>0</v>
      </c>
      <c r="I508">
        <f t="shared" si="77"/>
        <v>3</v>
      </c>
      <c r="J508">
        <f>VLOOKUP(AA508,角色间职业划分!P:AP,20,FALSE)</f>
        <v>11</v>
      </c>
      <c r="K508">
        <f>IF(X508=500,100,VLOOKUP(AA508,角色间职业划分!P:AP,22,FALSE))</f>
        <v>120</v>
      </c>
      <c r="L508">
        <f>IF(X508=500,K508,VLOOKUP(AA508,角色间职业划分!P:AP,23,FALSE))</f>
        <v>60</v>
      </c>
      <c r="M508">
        <f>VLOOKUP(AA508,角色间职业划分!P:AP,24,FALSE)</f>
        <v>0</v>
      </c>
      <c r="N508">
        <f>VLOOKUP(AA508,角色间职业划分!P:AP,14)*100</f>
        <v>95</v>
      </c>
      <c r="O508">
        <f>VLOOKUP(AA508,角色间职业划分!P:Z,9,FALSE)</f>
        <v>0</v>
      </c>
      <c r="P508">
        <f>VLOOKUP(AA508,角色间职业划分!P:AP,10,FALSE)</f>
        <v>0</v>
      </c>
      <c r="Q508">
        <f>VLOOKUP(AA508,角色间职业划分!P:AP,15,FALSE)</f>
        <v>0</v>
      </c>
      <c r="R508">
        <f>VLOOKUP(AA508,角色间职业划分!P:AP,16,FALSE)</f>
        <v>0</v>
      </c>
      <c r="S508">
        <f>VLOOKUP(AA508,角色间职业划分!P:AP,17,FALSE)</f>
        <v>0</v>
      </c>
      <c r="T508">
        <f>VLOOKUP(AA508,角色间职业划分!P:AP,18,FALSE)</f>
        <v>0</v>
      </c>
      <c r="U508">
        <f>VLOOKUP(AA508,角色间职业划分!P:AP,27,FALSE)</f>
        <v>0</v>
      </c>
      <c r="V508">
        <f t="shared" si="73"/>
        <v>6</v>
      </c>
      <c r="W508">
        <f>VLOOKUP(AA508,角色间职业划分!P:Q,2,FALSE)</f>
        <v>22</v>
      </c>
      <c r="X508">
        <f t="shared" si="78"/>
        <v>100</v>
      </c>
      <c r="Y508">
        <f>INT(VLOOKUP(X508,角色属性总表!AG:AH,2,FALSE)*角色属性总表!$C$38)</f>
        <v>1980</v>
      </c>
      <c r="AA508">
        <f t="shared" si="79"/>
        <v>5</v>
      </c>
      <c r="AB508">
        <f>VLOOKUP(X508,角色属性总表!AG:AI,2,FALSE)*VLOOKUP(角色等级属性!AA508,角色间职业划分!P:AG,13,FALSE)/角色间职业划分!$AB$9</f>
        <v>3136.5094451704886</v>
      </c>
      <c r="AC508">
        <f>VLOOKUP(X508,角色属性总表!AG:AI,3,FALSE)*VLOOKUP(AA508,角色间职业划分!P:AG,8,FALSE)/角色间职业划分!$W$9</f>
        <v>3118.72</v>
      </c>
      <c r="AD508">
        <f>VLOOKUP(AA508,角色间职业划分!P:AP,26,FALSE)</f>
        <v>0.3</v>
      </c>
      <c r="AE508">
        <f>VLOOKUP(X508,角色属性总表!I:Q,3,FALSE)</f>
        <v>887.04</v>
      </c>
      <c r="AF508">
        <f>VLOOKUP(AA508,角色间职业划分!P:AP,11,FALSE)</f>
        <v>0.36</v>
      </c>
      <c r="AG508">
        <f t="shared" si="74"/>
        <v>7714.2857142857147</v>
      </c>
      <c r="AH508">
        <f t="shared" si="75"/>
        <v>888</v>
      </c>
      <c r="AJ508">
        <f t="shared" si="76"/>
        <v>6826.2857142857147</v>
      </c>
      <c r="AK508">
        <v>504</v>
      </c>
    </row>
    <row r="509" spans="1:37" x14ac:dyDescent="0.15">
      <c r="A509">
        <v>505</v>
      </c>
      <c r="B509">
        <f>ROUND(VLOOKUP(X509,角色属性总表!AG:AI,2,FALSE)/角色属性总表!$C$34,0)</f>
        <v>1428571</v>
      </c>
      <c r="C509">
        <f>ROUND(VLOOKUP(X509,角色属性总表!Y:AE,3,FALSE)/J509,0)</f>
        <v>909091</v>
      </c>
      <c r="D509">
        <f>ROUND(VLOOKUP(X509,角色属性总表!AG:AI,3,FALSE)/角色属性总表!$C$35,0)</f>
        <v>400000</v>
      </c>
      <c r="E509">
        <f t="shared" si="70"/>
        <v>4752286</v>
      </c>
      <c r="F509">
        <f t="shared" si="71"/>
        <v>11</v>
      </c>
      <c r="G509">
        <f t="shared" si="72"/>
        <v>11</v>
      </c>
      <c r="H509">
        <v>0</v>
      </c>
      <c r="I509">
        <f t="shared" si="77"/>
        <v>3</v>
      </c>
      <c r="J509">
        <f>VLOOKUP(AA509,角色间职业划分!P:AP,20,FALSE)</f>
        <v>11</v>
      </c>
      <c r="K509">
        <f>IF(X509=500,100,VLOOKUP(AA509,角色间职业划分!P:AP,22,FALSE))</f>
        <v>100</v>
      </c>
      <c r="L509">
        <f>IF(X509=500,K509,VLOOKUP(AA509,角色间职业划分!P:AP,23,FALSE))</f>
        <v>100</v>
      </c>
      <c r="M509">
        <f>VLOOKUP(AA509,角色间职业划分!P:AP,24,FALSE)</f>
        <v>0</v>
      </c>
      <c r="N509">
        <f>VLOOKUP(AA509,角色间职业划分!P:AP,14)*100</f>
        <v>95</v>
      </c>
      <c r="O509">
        <f>VLOOKUP(AA509,角色间职业划分!P:Z,9,FALSE)</f>
        <v>0</v>
      </c>
      <c r="P509">
        <f>VLOOKUP(AA509,角色间职业划分!P:AP,10,FALSE)</f>
        <v>0</v>
      </c>
      <c r="Q509">
        <f>VLOOKUP(AA509,角色间职业划分!P:AP,15,FALSE)</f>
        <v>0</v>
      </c>
      <c r="R509">
        <f>VLOOKUP(AA509,角色间职业划分!P:AP,16,FALSE)</f>
        <v>0</v>
      </c>
      <c r="S509">
        <f>VLOOKUP(AA509,角色间职业划分!P:AP,17,FALSE)</f>
        <v>0</v>
      </c>
      <c r="T509">
        <f>VLOOKUP(AA509,角色间职业划分!P:AP,18,FALSE)</f>
        <v>0</v>
      </c>
      <c r="U509">
        <f>VLOOKUP(AA509,角色间职业划分!P:AP,27,FALSE)</f>
        <v>0</v>
      </c>
      <c r="V509">
        <f t="shared" si="73"/>
        <v>6</v>
      </c>
      <c r="W509">
        <f>VLOOKUP(AA509,角色间职业划分!P:Q,2,FALSE)</f>
        <v>22</v>
      </c>
      <c r="X509">
        <f t="shared" si="78"/>
        <v>500</v>
      </c>
      <c r="Y509">
        <f>INT(VLOOKUP(X509,角色属性总表!AG:AH,2,FALSE)*角色属性总表!$C$38)</f>
        <v>9999999</v>
      </c>
      <c r="AA509">
        <f t="shared" si="79"/>
        <v>5</v>
      </c>
      <c r="AB509">
        <f>VLOOKUP(X509,角色属性总表!AG:AI,2,FALSE)*VLOOKUP(角色等级属性!AA509,角色间职业划分!P:AG,13,FALSE)/角色间职业划分!$AB$9</f>
        <v>15840955.209694667</v>
      </c>
      <c r="AC509">
        <f>VLOOKUP(X509,角色属性总表!AG:AI,3,FALSE)*VLOOKUP(AA509,角色间职业划分!P:AG,8,FALSE)/角色间职业划分!$W$9</f>
        <v>4219047.1971428571</v>
      </c>
      <c r="AD509">
        <f>VLOOKUP(AA509,角色间职业划分!P:AP,26,FALSE)</f>
        <v>0.3</v>
      </c>
      <c r="AE509">
        <f>VLOOKUP(X509,角色属性总表!I:Q,3,FALSE)</f>
        <v>0</v>
      </c>
      <c r="AF509">
        <f>VLOOKUP(AA509,角色间职业划分!P:AP,11,FALSE)</f>
        <v>0.36</v>
      </c>
      <c r="AG509">
        <f t="shared" si="74"/>
        <v>183406.97344089879</v>
      </c>
      <c r="AH509">
        <f t="shared" si="75"/>
        <v>1200000</v>
      </c>
      <c r="AJ509">
        <f t="shared" si="76"/>
        <v>-1016593.0265591012</v>
      </c>
      <c r="AK509">
        <v>505</v>
      </c>
    </row>
    <row r="510" spans="1:37" x14ac:dyDescent="0.15">
      <c r="A510">
        <v>506</v>
      </c>
      <c r="B510">
        <f>ROUND(VLOOKUP(X510,角色属性总表!AG:AI,2,FALSE)/角色属性总表!$C$34,0)</f>
        <v>28</v>
      </c>
      <c r="C510">
        <f>ROUND(VLOOKUP(X510,角色属性总表!Y:AE,3,FALSE)/J510,0)</f>
        <v>6</v>
      </c>
      <c r="D510">
        <f>ROUND(VLOOKUP(X510,角色属性总表!AG:AI,3,FALSE)/角色属性总表!$C$35,0)</f>
        <v>30</v>
      </c>
      <c r="E510">
        <f t="shared" si="70"/>
        <v>245</v>
      </c>
      <c r="F510">
        <f t="shared" si="71"/>
        <v>15</v>
      </c>
      <c r="G510">
        <f t="shared" si="72"/>
        <v>9</v>
      </c>
      <c r="H510">
        <v>0</v>
      </c>
      <c r="I510">
        <f t="shared" si="77"/>
        <v>3</v>
      </c>
      <c r="J510">
        <f>VLOOKUP(AA510,角色间职业划分!P:AP,20,FALSE)</f>
        <v>9</v>
      </c>
      <c r="K510">
        <f>IF(X510=500,100,VLOOKUP(AA510,角色间职业划分!P:AP,22,FALSE))</f>
        <v>100</v>
      </c>
      <c r="L510">
        <f>IF(X510=500,K510,VLOOKUP(AA510,角色间职业划分!P:AP,23,FALSE))</f>
        <v>60</v>
      </c>
      <c r="M510">
        <f>VLOOKUP(AA510,角色间职业划分!P:AP,24,FALSE)</f>
        <v>0</v>
      </c>
      <c r="N510">
        <f>VLOOKUP(AA510,角色间职业划分!P:AP,14)*100</f>
        <v>95</v>
      </c>
      <c r="O510">
        <f>VLOOKUP(AA510,角色间职业划分!P:Z,9,FALSE)</f>
        <v>0</v>
      </c>
      <c r="P510">
        <f>VLOOKUP(AA510,角色间职业划分!P:AP,10,FALSE)</f>
        <v>0</v>
      </c>
      <c r="Q510">
        <f>VLOOKUP(AA510,角色间职业划分!P:AP,15,FALSE)</f>
        <v>0</v>
      </c>
      <c r="R510">
        <f>VLOOKUP(AA510,角色间职业划分!P:AP,16,FALSE)</f>
        <v>0</v>
      </c>
      <c r="S510">
        <f>VLOOKUP(AA510,角色间职业划分!P:AP,17,FALSE)</f>
        <v>0</v>
      </c>
      <c r="T510">
        <f>VLOOKUP(AA510,角色间职业划分!P:AP,18,FALSE)</f>
        <v>0</v>
      </c>
      <c r="U510">
        <f>VLOOKUP(AA510,角色间职业划分!P:AP,27,FALSE)</f>
        <v>0</v>
      </c>
      <c r="V510">
        <f t="shared" si="73"/>
        <v>0</v>
      </c>
      <c r="W510">
        <f>VLOOKUP(AA510,角色间职业划分!P:Q,2,FALSE)</f>
        <v>23</v>
      </c>
      <c r="X510">
        <f t="shared" si="78"/>
        <v>1</v>
      </c>
      <c r="Y510">
        <f>INT(VLOOKUP(X510,角色属性总表!AG:AH,2,FALSE)*角色属性总表!$C$38)</f>
        <v>198</v>
      </c>
      <c r="AA510">
        <f t="shared" si="79"/>
        <v>6</v>
      </c>
      <c r="AB510">
        <f>VLOOKUP(X510,角色属性总表!AG:AI,2,FALSE)*VLOOKUP(角色等级属性!AA510,角色间职业划分!P:AG,13,FALSE)/角色间职业划分!$AB$9</f>
        <v>245.49005021387396</v>
      </c>
      <c r="AC510">
        <f>VLOOKUP(X510,角色属性总表!AG:AI,3,FALSE)*VLOOKUP(AA510,角色间职业划分!P:AG,8,FALSE)/角色间职业划分!$W$9</f>
        <v>435.82000000000005</v>
      </c>
      <c r="AD510">
        <f>VLOOKUP(AA510,角色间职业划分!P:AP,26,FALSE)</f>
        <v>1</v>
      </c>
      <c r="AE510">
        <f>VLOOKUP(X510,角色属性总表!I:Q,3,FALSE)</f>
        <v>88.704000000000008</v>
      </c>
      <c r="AF510">
        <f>VLOOKUP(AA510,角色间职业划分!P:AP,11,FALSE)</f>
        <v>0.3</v>
      </c>
      <c r="AG510">
        <f t="shared" si="74"/>
        <v>5.5670103092783512</v>
      </c>
      <c r="AH510">
        <f t="shared" si="75"/>
        <v>90</v>
      </c>
      <c r="AJ510">
        <f t="shared" si="76"/>
        <v>-84.432989690721655</v>
      </c>
      <c r="AK510">
        <v>506</v>
      </c>
    </row>
    <row r="511" spans="1:37" x14ac:dyDescent="0.15">
      <c r="A511">
        <v>507</v>
      </c>
      <c r="B511">
        <f>ROUND(VLOOKUP(X511,角色属性总表!AG:AI,2,FALSE)/角色属性总表!$C$34,0)</f>
        <v>31</v>
      </c>
      <c r="C511">
        <f>ROUND(VLOOKUP(X511,角色属性总表!Y:AE,3,FALSE)/J511,0)</f>
        <v>6</v>
      </c>
      <c r="D511">
        <f>ROUND(VLOOKUP(X511,角色属性总表!AG:AI,3,FALSE)/角色属性总表!$C$35,0)</f>
        <v>32</v>
      </c>
      <c r="E511">
        <f t="shared" si="70"/>
        <v>267</v>
      </c>
      <c r="F511">
        <f t="shared" si="71"/>
        <v>15</v>
      </c>
      <c r="G511">
        <f t="shared" si="72"/>
        <v>9</v>
      </c>
      <c r="H511">
        <v>0</v>
      </c>
      <c r="I511">
        <f t="shared" si="77"/>
        <v>3</v>
      </c>
      <c r="J511">
        <f>VLOOKUP(AA511,角色间职业划分!P:AP,20,FALSE)</f>
        <v>9</v>
      </c>
      <c r="K511">
        <f>IF(X511=500,100,VLOOKUP(AA511,角色间职业划分!P:AP,22,FALSE))</f>
        <v>100</v>
      </c>
      <c r="L511">
        <f>IF(X511=500,K511,VLOOKUP(AA511,角色间职业划分!P:AP,23,FALSE))</f>
        <v>60</v>
      </c>
      <c r="M511">
        <f>VLOOKUP(AA511,角色间职业划分!P:AP,24,FALSE)</f>
        <v>0</v>
      </c>
      <c r="N511">
        <f>VLOOKUP(AA511,角色间职业划分!P:AP,14)*100</f>
        <v>95</v>
      </c>
      <c r="O511">
        <f>VLOOKUP(AA511,角色间职业划分!P:Z,9,FALSE)</f>
        <v>0</v>
      </c>
      <c r="P511">
        <f>VLOOKUP(AA511,角色间职业划分!P:AP,10,FALSE)</f>
        <v>0</v>
      </c>
      <c r="Q511">
        <f>VLOOKUP(AA511,角色间职业划分!P:AP,15,FALSE)</f>
        <v>0</v>
      </c>
      <c r="R511">
        <f>VLOOKUP(AA511,角色间职业划分!P:AP,16,FALSE)</f>
        <v>0</v>
      </c>
      <c r="S511">
        <f>VLOOKUP(AA511,角色间职业划分!P:AP,17,FALSE)</f>
        <v>0</v>
      </c>
      <c r="T511">
        <f>VLOOKUP(AA511,角色间职业划分!P:AP,18,FALSE)</f>
        <v>0</v>
      </c>
      <c r="U511">
        <f>VLOOKUP(AA511,角色间职业划分!P:AP,27,FALSE)</f>
        <v>0</v>
      </c>
      <c r="V511">
        <f t="shared" si="73"/>
        <v>0</v>
      </c>
      <c r="W511">
        <f>VLOOKUP(AA511,角色间职业划分!P:Q,2,FALSE)</f>
        <v>23</v>
      </c>
      <c r="X511">
        <f t="shared" si="78"/>
        <v>2</v>
      </c>
      <c r="Y511">
        <f>INT(VLOOKUP(X511,角色属性总表!AG:AH,2,FALSE)*角色属性总表!$C$38)</f>
        <v>216</v>
      </c>
      <c r="AA511">
        <f t="shared" si="79"/>
        <v>6</v>
      </c>
      <c r="AB511">
        <f>VLOOKUP(X511,角色属性总表!AG:AI,2,FALSE)*VLOOKUP(角色等级属性!AA511,角色间职业划分!P:AG,13,FALSE)/角色间职业划分!$AB$9</f>
        <v>267.80732750604426</v>
      </c>
      <c r="AC511">
        <f>VLOOKUP(X511,角色属性总表!AG:AI,3,FALSE)*VLOOKUP(AA511,角色间职业划分!P:AG,8,FALSE)/角色间职业划分!$W$9</f>
        <v>475.44</v>
      </c>
      <c r="AD511">
        <f>VLOOKUP(AA511,角色间职业划分!P:AP,26,FALSE)</f>
        <v>1</v>
      </c>
      <c r="AE511">
        <f>VLOOKUP(X511,角色属性总表!I:Q,3,FALSE)</f>
        <v>96.768000000000001</v>
      </c>
      <c r="AF511">
        <f>VLOOKUP(AA511,角色间职业划分!P:AP,11,FALSE)</f>
        <v>0.3</v>
      </c>
      <c r="AG511">
        <f t="shared" si="74"/>
        <v>15.950216863984597</v>
      </c>
      <c r="AH511">
        <f t="shared" si="75"/>
        <v>96</v>
      </c>
      <c r="AJ511">
        <f t="shared" si="76"/>
        <v>-80.049783136015407</v>
      </c>
      <c r="AK511">
        <v>507</v>
      </c>
    </row>
    <row r="512" spans="1:37" x14ac:dyDescent="0.15">
      <c r="A512">
        <v>508</v>
      </c>
      <c r="B512">
        <f>ROUND(VLOOKUP(X512,角色属性总表!AG:AI,2,FALSE)/角色属性总表!$C$34,0)</f>
        <v>33</v>
      </c>
      <c r="C512">
        <f>ROUND(VLOOKUP(X512,角色属性总表!Y:AE,3,FALSE)/J512,0)</f>
        <v>7</v>
      </c>
      <c r="D512">
        <f>ROUND(VLOOKUP(X512,角色属性总表!AG:AI,3,FALSE)/角色属性总表!$C$35,0)</f>
        <v>35</v>
      </c>
      <c r="E512">
        <f t="shared" si="70"/>
        <v>290</v>
      </c>
      <c r="F512">
        <f t="shared" si="71"/>
        <v>15</v>
      </c>
      <c r="G512">
        <f t="shared" si="72"/>
        <v>9</v>
      </c>
      <c r="H512">
        <v>0</v>
      </c>
      <c r="I512">
        <f t="shared" si="77"/>
        <v>3</v>
      </c>
      <c r="J512">
        <f>VLOOKUP(AA512,角色间职业划分!P:AP,20,FALSE)</f>
        <v>9</v>
      </c>
      <c r="K512">
        <f>IF(X512=500,100,VLOOKUP(AA512,角色间职业划分!P:AP,22,FALSE))</f>
        <v>100</v>
      </c>
      <c r="L512">
        <f>IF(X512=500,K512,VLOOKUP(AA512,角色间职业划分!P:AP,23,FALSE))</f>
        <v>60</v>
      </c>
      <c r="M512">
        <f>VLOOKUP(AA512,角色间职业划分!P:AP,24,FALSE)</f>
        <v>0</v>
      </c>
      <c r="N512">
        <f>VLOOKUP(AA512,角色间职业划分!P:AP,14)*100</f>
        <v>95</v>
      </c>
      <c r="O512">
        <f>VLOOKUP(AA512,角色间职业划分!P:Z,9,FALSE)</f>
        <v>0</v>
      </c>
      <c r="P512">
        <f>VLOOKUP(AA512,角色间职业划分!P:AP,10,FALSE)</f>
        <v>0</v>
      </c>
      <c r="Q512">
        <f>VLOOKUP(AA512,角色间职业划分!P:AP,15,FALSE)</f>
        <v>0</v>
      </c>
      <c r="R512">
        <f>VLOOKUP(AA512,角色间职业划分!P:AP,16,FALSE)</f>
        <v>0</v>
      </c>
      <c r="S512">
        <f>VLOOKUP(AA512,角色间职业划分!P:AP,17,FALSE)</f>
        <v>0</v>
      </c>
      <c r="T512">
        <f>VLOOKUP(AA512,角色间职业划分!P:AP,18,FALSE)</f>
        <v>0</v>
      </c>
      <c r="U512">
        <f>VLOOKUP(AA512,角色间职业划分!P:AP,27,FALSE)</f>
        <v>0</v>
      </c>
      <c r="V512">
        <f t="shared" si="73"/>
        <v>0</v>
      </c>
      <c r="W512">
        <f>VLOOKUP(AA512,角色间职业划分!P:Q,2,FALSE)</f>
        <v>23</v>
      </c>
      <c r="X512">
        <f t="shared" si="78"/>
        <v>3</v>
      </c>
      <c r="Y512">
        <f>INT(VLOOKUP(X512,角色属性总表!AG:AH,2,FALSE)*角色属性总表!$C$38)</f>
        <v>234</v>
      </c>
      <c r="AA512">
        <f t="shared" si="79"/>
        <v>6</v>
      </c>
      <c r="AB512">
        <f>VLOOKUP(X512,角色属性总表!AG:AI,2,FALSE)*VLOOKUP(角色等级属性!AA512,角色间职业划分!P:AG,13,FALSE)/角色间职业划分!$AB$9</f>
        <v>290.12460479821465</v>
      </c>
      <c r="AC512">
        <f>VLOOKUP(X512,角色属性总表!AG:AI,3,FALSE)*VLOOKUP(AA512,角色间职业划分!P:AG,8,FALSE)/角色间职业划分!$W$9</f>
        <v>515.06000000000006</v>
      </c>
      <c r="AD512">
        <f>VLOOKUP(AA512,角色间职业划分!P:AP,26,FALSE)</f>
        <v>1</v>
      </c>
      <c r="AE512">
        <f>VLOOKUP(X512,角色属性总表!I:Q,3,FALSE)</f>
        <v>104.83200000000001</v>
      </c>
      <c r="AF512">
        <f>VLOOKUP(AA512,角色间职业划分!P:AP,11,FALSE)</f>
        <v>0.3</v>
      </c>
      <c r="AG512">
        <f t="shared" si="74"/>
        <v>29.597135348055552</v>
      </c>
      <c r="AH512">
        <f t="shared" si="75"/>
        <v>105</v>
      </c>
      <c r="AJ512">
        <f t="shared" si="76"/>
        <v>-75.402864651944441</v>
      </c>
      <c r="AK512">
        <v>508</v>
      </c>
    </row>
    <row r="513" spans="1:37" x14ac:dyDescent="0.15">
      <c r="A513">
        <v>509</v>
      </c>
      <c r="B513">
        <f>ROUND(VLOOKUP(X513,角色属性总表!AG:AI,2,FALSE)/角色属性总表!$C$34,0)</f>
        <v>36</v>
      </c>
      <c r="C513">
        <f>ROUND(VLOOKUP(X513,角色属性总表!Y:AE,3,FALSE)/J513,0)</f>
        <v>7</v>
      </c>
      <c r="D513">
        <f>ROUND(VLOOKUP(X513,角色属性总表!AG:AI,3,FALSE)/角色属性总表!$C$35,0)</f>
        <v>38</v>
      </c>
      <c r="E513">
        <f t="shared" si="70"/>
        <v>312</v>
      </c>
      <c r="F513">
        <f t="shared" si="71"/>
        <v>15</v>
      </c>
      <c r="G513">
        <f t="shared" si="72"/>
        <v>9</v>
      </c>
      <c r="H513">
        <v>0</v>
      </c>
      <c r="I513">
        <f t="shared" si="77"/>
        <v>3</v>
      </c>
      <c r="J513">
        <f>VLOOKUP(AA513,角色间职业划分!P:AP,20,FALSE)</f>
        <v>9</v>
      </c>
      <c r="K513">
        <f>IF(X513=500,100,VLOOKUP(AA513,角色间职业划分!P:AP,22,FALSE))</f>
        <v>100</v>
      </c>
      <c r="L513">
        <f>IF(X513=500,K513,VLOOKUP(AA513,角色间职业划分!P:AP,23,FALSE))</f>
        <v>60</v>
      </c>
      <c r="M513">
        <f>VLOOKUP(AA513,角色间职业划分!P:AP,24,FALSE)</f>
        <v>0</v>
      </c>
      <c r="N513">
        <f>VLOOKUP(AA513,角色间职业划分!P:AP,14)*100</f>
        <v>95</v>
      </c>
      <c r="O513">
        <f>VLOOKUP(AA513,角色间职业划分!P:Z,9,FALSE)</f>
        <v>0</v>
      </c>
      <c r="P513">
        <f>VLOOKUP(AA513,角色间职业划分!P:AP,10,FALSE)</f>
        <v>0</v>
      </c>
      <c r="Q513">
        <f>VLOOKUP(AA513,角色间职业划分!P:AP,15,FALSE)</f>
        <v>0</v>
      </c>
      <c r="R513">
        <f>VLOOKUP(AA513,角色间职业划分!P:AP,16,FALSE)</f>
        <v>0</v>
      </c>
      <c r="S513">
        <f>VLOOKUP(AA513,角色间职业划分!P:AP,17,FALSE)</f>
        <v>0</v>
      </c>
      <c r="T513">
        <f>VLOOKUP(AA513,角色间职业划分!P:AP,18,FALSE)</f>
        <v>0</v>
      </c>
      <c r="U513">
        <f>VLOOKUP(AA513,角色间职业划分!P:AP,27,FALSE)</f>
        <v>0</v>
      </c>
      <c r="V513">
        <f t="shared" si="73"/>
        <v>0</v>
      </c>
      <c r="W513">
        <f>VLOOKUP(AA513,角色间职业划分!P:Q,2,FALSE)</f>
        <v>23</v>
      </c>
      <c r="X513">
        <f t="shared" si="78"/>
        <v>4</v>
      </c>
      <c r="Y513">
        <f>INT(VLOOKUP(X513,角色属性总表!AG:AH,2,FALSE)*角色属性总表!$C$38)</f>
        <v>252</v>
      </c>
      <c r="AA513">
        <f t="shared" si="79"/>
        <v>6</v>
      </c>
      <c r="AB513">
        <f>VLOOKUP(X513,角色属性总表!AG:AI,2,FALSE)*VLOOKUP(角色等级属性!AA513,角色间职业划分!P:AG,13,FALSE)/角色间职业划分!$AB$9</f>
        <v>312.44188209038498</v>
      </c>
      <c r="AC513">
        <f>VLOOKUP(X513,角色属性总表!AG:AI,3,FALSE)*VLOOKUP(AA513,角色间职业划分!P:AG,8,FALSE)/角色间职业划分!$W$9</f>
        <v>554.67999999999995</v>
      </c>
      <c r="AD513">
        <f>VLOOKUP(AA513,角色间职业划分!P:AP,26,FALSE)</f>
        <v>1</v>
      </c>
      <c r="AE513">
        <f>VLOOKUP(X513,角色属性总表!I:Q,3,FALSE)</f>
        <v>112.89599999999999</v>
      </c>
      <c r="AF513">
        <f>VLOOKUP(AA513,角色间职业划分!P:AP,11,FALSE)</f>
        <v>0.3</v>
      </c>
      <c r="AG513">
        <f t="shared" si="74"/>
        <v>45.957446808510639</v>
      </c>
      <c r="AH513">
        <f t="shared" si="75"/>
        <v>114</v>
      </c>
      <c r="AJ513">
        <f t="shared" si="76"/>
        <v>-68.042553191489361</v>
      </c>
      <c r="AK513">
        <v>509</v>
      </c>
    </row>
    <row r="514" spans="1:37" x14ac:dyDescent="0.15">
      <c r="A514">
        <v>510</v>
      </c>
      <c r="B514">
        <f>ROUND(VLOOKUP(X514,角色属性总表!AG:AI,2,FALSE)/角色属性总表!$C$34,0)</f>
        <v>39</v>
      </c>
      <c r="C514">
        <f>ROUND(VLOOKUP(X514,角色属性总表!Y:AE,3,FALSE)/J514,0)</f>
        <v>8</v>
      </c>
      <c r="D514">
        <f>ROUND(VLOOKUP(X514,角色属性总表!AG:AI,3,FALSE)/角色属性总表!$C$35,0)</f>
        <v>40</v>
      </c>
      <c r="E514">
        <f t="shared" si="70"/>
        <v>334</v>
      </c>
      <c r="F514">
        <f t="shared" si="71"/>
        <v>15</v>
      </c>
      <c r="G514">
        <f t="shared" si="72"/>
        <v>9</v>
      </c>
      <c r="H514">
        <v>0</v>
      </c>
      <c r="I514">
        <f t="shared" si="77"/>
        <v>3</v>
      </c>
      <c r="J514">
        <f>VLOOKUP(AA514,角色间职业划分!P:AP,20,FALSE)</f>
        <v>9</v>
      </c>
      <c r="K514">
        <f>IF(X514=500,100,VLOOKUP(AA514,角色间职业划分!P:AP,22,FALSE))</f>
        <v>100</v>
      </c>
      <c r="L514">
        <f>IF(X514=500,K514,VLOOKUP(AA514,角色间职业划分!P:AP,23,FALSE))</f>
        <v>60</v>
      </c>
      <c r="M514">
        <f>VLOOKUP(AA514,角色间职业划分!P:AP,24,FALSE)</f>
        <v>0</v>
      </c>
      <c r="N514">
        <f>VLOOKUP(AA514,角色间职业划分!P:AP,14)*100</f>
        <v>95</v>
      </c>
      <c r="O514">
        <f>VLOOKUP(AA514,角色间职业划分!P:Z,9,FALSE)</f>
        <v>0</v>
      </c>
      <c r="P514">
        <f>VLOOKUP(AA514,角色间职业划分!P:AP,10,FALSE)</f>
        <v>0</v>
      </c>
      <c r="Q514">
        <f>VLOOKUP(AA514,角色间职业划分!P:AP,15,FALSE)</f>
        <v>0</v>
      </c>
      <c r="R514">
        <f>VLOOKUP(AA514,角色间职业划分!P:AP,16,FALSE)</f>
        <v>0</v>
      </c>
      <c r="S514">
        <f>VLOOKUP(AA514,角色间职业划分!P:AP,17,FALSE)</f>
        <v>0</v>
      </c>
      <c r="T514">
        <f>VLOOKUP(AA514,角色间职业划分!P:AP,18,FALSE)</f>
        <v>0</v>
      </c>
      <c r="U514">
        <f>VLOOKUP(AA514,角色间职业划分!P:AP,27,FALSE)</f>
        <v>0</v>
      </c>
      <c r="V514">
        <f t="shared" si="73"/>
        <v>0</v>
      </c>
      <c r="W514">
        <f>VLOOKUP(AA514,角色间职业划分!P:Q,2,FALSE)</f>
        <v>23</v>
      </c>
      <c r="X514">
        <f t="shared" si="78"/>
        <v>5</v>
      </c>
      <c r="Y514">
        <f>INT(VLOOKUP(X514,角色属性总表!AG:AH,2,FALSE)*角色属性总表!$C$38)</f>
        <v>270</v>
      </c>
      <c r="AA514">
        <f t="shared" si="79"/>
        <v>6</v>
      </c>
      <c r="AB514">
        <f>VLOOKUP(X514,角色属性总表!AG:AI,2,FALSE)*VLOOKUP(角色等级属性!AA514,角色间职业划分!P:AG,13,FALSE)/角色间职业划分!$AB$9</f>
        <v>334.75915938255537</v>
      </c>
      <c r="AC514">
        <f>VLOOKUP(X514,角色属性总表!AG:AI,3,FALSE)*VLOOKUP(AA514,角色间职业划分!P:AG,8,FALSE)/角色间职业划分!$W$9</f>
        <v>594.29999999999995</v>
      </c>
      <c r="AD514">
        <f>VLOOKUP(AA514,角色间职业划分!P:AP,26,FALSE)</f>
        <v>1</v>
      </c>
      <c r="AE514">
        <f>VLOOKUP(X514,角色属性总表!I:Q,3,FALSE)</f>
        <v>120.96000000000001</v>
      </c>
      <c r="AF514">
        <f>VLOOKUP(AA514,角色间职业划分!P:AP,11,FALSE)</f>
        <v>0.3</v>
      </c>
      <c r="AG514">
        <f t="shared" si="74"/>
        <v>64.715053131586458</v>
      </c>
      <c r="AH514">
        <f t="shared" si="75"/>
        <v>120</v>
      </c>
      <c r="AJ514">
        <f t="shared" si="76"/>
        <v>-55.284946868413542</v>
      </c>
      <c r="AK514">
        <v>510</v>
      </c>
    </row>
    <row r="515" spans="1:37" x14ac:dyDescent="0.15">
      <c r="A515">
        <v>511</v>
      </c>
      <c r="B515">
        <f>ROUND(VLOOKUP(X515,角色属性总表!AG:AI,2,FALSE)/角色属性总表!$C$34,0)</f>
        <v>41</v>
      </c>
      <c r="C515">
        <f>ROUND(VLOOKUP(X515,角色属性总表!Y:AE,3,FALSE)/J515,0)</f>
        <v>9</v>
      </c>
      <c r="D515">
        <f>ROUND(VLOOKUP(X515,角色属性总表!AG:AI,3,FALSE)/角色属性总表!$C$35,0)</f>
        <v>43</v>
      </c>
      <c r="E515">
        <f t="shared" si="70"/>
        <v>357</v>
      </c>
      <c r="F515">
        <f t="shared" si="71"/>
        <v>15</v>
      </c>
      <c r="G515">
        <f t="shared" si="72"/>
        <v>9</v>
      </c>
      <c r="H515">
        <v>0</v>
      </c>
      <c r="I515">
        <f t="shared" si="77"/>
        <v>3</v>
      </c>
      <c r="J515">
        <f>VLOOKUP(AA515,角色间职业划分!P:AP,20,FALSE)</f>
        <v>9</v>
      </c>
      <c r="K515">
        <f>IF(X515=500,100,VLOOKUP(AA515,角色间职业划分!P:AP,22,FALSE))</f>
        <v>100</v>
      </c>
      <c r="L515">
        <f>IF(X515=500,K515,VLOOKUP(AA515,角色间职业划分!P:AP,23,FALSE))</f>
        <v>60</v>
      </c>
      <c r="M515">
        <f>VLOOKUP(AA515,角色间职业划分!P:AP,24,FALSE)</f>
        <v>0</v>
      </c>
      <c r="N515">
        <f>VLOOKUP(AA515,角色间职业划分!P:AP,14)*100</f>
        <v>95</v>
      </c>
      <c r="O515">
        <f>VLOOKUP(AA515,角色间职业划分!P:Z,9,FALSE)</f>
        <v>0</v>
      </c>
      <c r="P515">
        <f>VLOOKUP(AA515,角色间职业划分!P:AP,10,FALSE)</f>
        <v>0</v>
      </c>
      <c r="Q515">
        <f>VLOOKUP(AA515,角色间职业划分!P:AP,15,FALSE)</f>
        <v>0</v>
      </c>
      <c r="R515">
        <f>VLOOKUP(AA515,角色间职业划分!P:AP,16,FALSE)</f>
        <v>0</v>
      </c>
      <c r="S515">
        <f>VLOOKUP(AA515,角色间职业划分!P:AP,17,FALSE)</f>
        <v>0</v>
      </c>
      <c r="T515">
        <f>VLOOKUP(AA515,角色间职业划分!P:AP,18,FALSE)</f>
        <v>0</v>
      </c>
      <c r="U515">
        <f>VLOOKUP(AA515,角色间职业划分!P:AP,27,FALSE)</f>
        <v>0</v>
      </c>
      <c r="V515">
        <f t="shared" si="73"/>
        <v>0</v>
      </c>
      <c r="W515">
        <f>VLOOKUP(AA515,角色间职业划分!P:Q,2,FALSE)</f>
        <v>23</v>
      </c>
      <c r="X515">
        <f t="shared" si="78"/>
        <v>6</v>
      </c>
      <c r="Y515">
        <f>INT(VLOOKUP(X515,角色属性总表!AG:AH,2,FALSE)*角色属性总表!$C$38)</f>
        <v>288</v>
      </c>
      <c r="AA515">
        <f t="shared" si="79"/>
        <v>6</v>
      </c>
      <c r="AB515">
        <f>VLOOKUP(X515,角色属性总表!AG:AI,2,FALSE)*VLOOKUP(角色等级属性!AA515,角色间职业划分!P:AG,13,FALSE)/角色间职业划分!$AB$9</f>
        <v>357.0764366747257</v>
      </c>
      <c r="AC515">
        <f>VLOOKUP(X515,角色属性总表!AG:AI,3,FALSE)*VLOOKUP(AA515,角色间职业划分!P:AG,8,FALSE)/角色间职业划分!$W$9</f>
        <v>633.91999999999996</v>
      </c>
      <c r="AD515">
        <f>VLOOKUP(AA515,角色间职业划分!P:AP,26,FALSE)</f>
        <v>1</v>
      </c>
      <c r="AE515">
        <f>VLOOKUP(X515,角色属性总表!I:Q,3,FALSE)</f>
        <v>129.024</v>
      </c>
      <c r="AF515">
        <f>VLOOKUP(AA515,角色间职业划分!P:AP,11,FALSE)</f>
        <v>0.3</v>
      </c>
      <c r="AG515">
        <f t="shared" si="74"/>
        <v>85.658020979464069</v>
      </c>
      <c r="AH515">
        <f t="shared" si="75"/>
        <v>129</v>
      </c>
      <c r="AJ515">
        <f t="shared" si="76"/>
        <v>-43.341979020535931</v>
      </c>
      <c r="AK515">
        <v>511</v>
      </c>
    </row>
    <row r="516" spans="1:37" x14ac:dyDescent="0.15">
      <c r="A516">
        <v>512</v>
      </c>
      <c r="B516">
        <f>ROUND(VLOOKUP(X516,角色属性总表!AG:AI,2,FALSE)/角色属性总表!$C$34,0)</f>
        <v>44</v>
      </c>
      <c r="C516">
        <f>ROUND(VLOOKUP(X516,角色属性总表!Y:AE,3,FALSE)/J516,0)</f>
        <v>9</v>
      </c>
      <c r="D516">
        <f>ROUND(VLOOKUP(X516,角色属性总表!AG:AI,3,FALSE)/角色属性总表!$C$35,0)</f>
        <v>46</v>
      </c>
      <c r="E516">
        <f t="shared" si="70"/>
        <v>379</v>
      </c>
      <c r="F516">
        <f t="shared" si="71"/>
        <v>15</v>
      </c>
      <c r="G516">
        <f t="shared" si="72"/>
        <v>9</v>
      </c>
      <c r="H516">
        <v>0</v>
      </c>
      <c r="I516">
        <f t="shared" si="77"/>
        <v>3</v>
      </c>
      <c r="J516">
        <f>VLOOKUP(AA516,角色间职业划分!P:AP,20,FALSE)</f>
        <v>9</v>
      </c>
      <c r="K516">
        <f>IF(X516=500,100,VLOOKUP(AA516,角色间职业划分!P:AP,22,FALSE))</f>
        <v>100</v>
      </c>
      <c r="L516">
        <f>IF(X516=500,K516,VLOOKUP(AA516,角色间职业划分!P:AP,23,FALSE))</f>
        <v>60</v>
      </c>
      <c r="M516">
        <f>VLOOKUP(AA516,角色间职业划分!P:AP,24,FALSE)</f>
        <v>0</v>
      </c>
      <c r="N516">
        <f>VLOOKUP(AA516,角色间职业划分!P:AP,14)*100</f>
        <v>95</v>
      </c>
      <c r="O516">
        <f>VLOOKUP(AA516,角色间职业划分!P:Z,9,FALSE)</f>
        <v>0</v>
      </c>
      <c r="P516">
        <f>VLOOKUP(AA516,角色间职业划分!P:AP,10,FALSE)</f>
        <v>0</v>
      </c>
      <c r="Q516">
        <f>VLOOKUP(AA516,角色间职业划分!P:AP,15,FALSE)</f>
        <v>0</v>
      </c>
      <c r="R516">
        <f>VLOOKUP(AA516,角色间职业划分!P:AP,16,FALSE)</f>
        <v>0</v>
      </c>
      <c r="S516">
        <f>VLOOKUP(AA516,角色间职业划分!P:AP,17,FALSE)</f>
        <v>0</v>
      </c>
      <c r="T516">
        <f>VLOOKUP(AA516,角色间职业划分!P:AP,18,FALSE)</f>
        <v>0</v>
      </c>
      <c r="U516">
        <f>VLOOKUP(AA516,角色间职业划分!P:AP,27,FALSE)</f>
        <v>0</v>
      </c>
      <c r="V516">
        <f t="shared" si="73"/>
        <v>0</v>
      </c>
      <c r="W516">
        <f>VLOOKUP(AA516,角色间职业划分!P:Q,2,FALSE)</f>
        <v>23</v>
      </c>
      <c r="X516">
        <f t="shared" si="78"/>
        <v>7</v>
      </c>
      <c r="Y516">
        <f>INT(VLOOKUP(X516,角色属性总表!AG:AH,2,FALSE)*角色属性总表!$C$38)</f>
        <v>306</v>
      </c>
      <c r="AA516">
        <f t="shared" si="79"/>
        <v>6</v>
      </c>
      <c r="AB516">
        <f>VLOOKUP(X516,角色属性总表!AG:AI,2,FALSE)*VLOOKUP(角色等级属性!AA516,角色间职业划分!P:AG,13,FALSE)/角色间职业划分!$AB$9</f>
        <v>379.39371396689603</v>
      </c>
      <c r="AC516">
        <f>VLOOKUP(X516,角色属性总表!AG:AI,3,FALSE)*VLOOKUP(AA516,角色间职业划分!P:AG,8,FALSE)/角色间职业划分!$W$9</f>
        <v>673.54</v>
      </c>
      <c r="AD516">
        <f>VLOOKUP(AA516,角色间职业划分!P:AP,26,FALSE)</f>
        <v>1</v>
      </c>
      <c r="AE516">
        <f>VLOOKUP(X516,角色属性总表!I:Q,3,FALSE)</f>
        <v>137.08799999999999</v>
      </c>
      <c r="AF516">
        <f>VLOOKUP(AA516,角色间职业划分!P:AP,11,FALSE)</f>
        <v>0.3</v>
      </c>
      <c r="AG516">
        <f t="shared" si="74"/>
        <v>108.63177977079756</v>
      </c>
      <c r="AH516">
        <f t="shared" si="75"/>
        <v>138</v>
      </c>
      <c r="AJ516">
        <f t="shared" si="76"/>
        <v>-29.368220229202436</v>
      </c>
      <c r="AK516">
        <v>512</v>
      </c>
    </row>
    <row r="517" spans="1:37" x14ac:dyDescent="0.15">
      <c r="A517">
        <v>513</v>
      </c>
      <c r="B517">
        <f>ROUND(VLOOKUP(X517,角色属性总表!AG:AI,2,FALSE)/角色属性总表!$C$34,0)</f>
        <v>46</v>
      </c>
      <c r="C517">
        <f>ROUND(VLOOKUP(X517,角色属性总表!Y:AE,3,FALSE)/J517,0)</f>
        <v>10</v>
      </c>
      <c r="D517">
        <f>ROUND(VLOOKUP(X517,角色属性总表!AG:AI,3,FALSE)/角色属性总表!$C$35,0)</f>
        <v>48</v>
      </c>
      <c r="E517">
        <f t="shared" si="70"/>
        <v>401</v>
      </c>
      <c r="F517">
        <f t="shared" si="71"/>
        <v>15</v>
      </c>
      <c r="G517">
        <f t="shared" si="72"/>
        <v>9</v>
      </c>
      <c r="H517">
        <v>0</v>
      </c>
      <c r="I517">
        <f t="shared" si="77"/>
        <v>3</v>
      </c>
      <c r="J517">
        <f>VLOOKUP(AA517,角色间职业划分!P:AP,20,FALSE)</f>
        <v>9</v>
      </c>
      <c r="K517">
        <f>IF(X517=500,100,VLOOKUP(AA517,角色间职业划分!P:AP,22,FALSE))</f>
        <v>100</v>
      </c>
      <c r="L517">
        <f>IF(X517=500,K517,VLOOKUP(AA517,角色间职业划分!P:AP,23,FALSE))</f>
        <v>60</v>
      </c>
      <c r="M517">
        <f>VLOOKUP(AA517,角色间职业划分!P:AP,24,FALSE)</f>
        <v>0</v>
      </c>
      <c r="N517">
        <f>VLOOKUP(AA517,角色间职业划分!P:AP,14)*100</f>
        <v>95</v>
      </c>
      <c r="O517">
        <f>VLOOKUP(AA517,角色间职业划分!P:Z,9,FALSE)</f>
        <v>0</v>
      </c>
      <c r="P517">
        <f>VLOOKUP(AA517,角色间职业划分!P:AP,10,FALSE)</f>
        <v>0</v>
      </c>
      <c r="Q517">
        <f>VLOOKUP(AA517,角色间职业划分!P:AP,15,FALSE)</f>
        <v>0</v>
      </c>
      <c r="R517">
        <f>VLOOKUP(AA517,角色间职业划分!P:AP,16,FALSE)</f>
        <v>0</v>
      </c>
      <c r="S517">
        <f>VLOOKUP(AA517,角色间职业划分!P:AP,17,FALSE)</f>
        <v>0</v>
      </c>
      <c r="T517">
        <f>VLOOKUP(AA517,角色间职业划分!P:AP,18,FALSE)</f>
        <v>0</v>
      </c>
      <c r="U517">
        <f>VLOOKUP(AA517,角色间职业划分!P:AP,27,FALSE)</f>
        <v>0</v>
      </c>
      <c r="V517">
        <f t="shared" si="73"/>
        <v>0</v>
      </c>
      <c r="W517">
        <f>VLOOKUP(AA517,角色间职业划分!P:Q,2,FALSE)</f>
        <v>23</v>
      </c>
      <c r="X517">
        <f t="shared" si="78"/>
        <v>8</v>
      </c>
      <c r="Y517">
        <f>INT(VLOOKUP(X517,角色属性总表!AG:AH,2,FALSE)*角色属性总表!$C$38)</f>
        <v>324</v>
      </c>
      <c r="AA517">
        <f t="shared" si="79"/>
        <v>6</v>
      </c>
      <c r="AB517">
        <f>VLOOKUP(X517,角色属性总表!AG:AI,2,FALSE)*VLOOKUP(角色等级属性!AA517,角色间职业划分!P:AG,13,FALSE)/角色间职业划分!$AB$9</f>
        <v>401.71099125906647</v>
      </c>
      <c r="AC517">
        <f>VLOOKUP(X517,角色属性总表!AG:AI,3,FALSE)*VLOOKUP(AA517,角色间职业划分!P:AG,8,FALSE)/角色间职业划分!$W$9</f>
        <v>713.16000000000008</v>
      </c>
      <c r="AD517">
        <f>VLOOKUP(AA517,角色间职业划分!P:AP,26,FALSE)</f>
        <v>1</v>
      </c>
      <c r="AE517">
        <f>VLOOKUP(X517,角色属性总表!I:Q,3,FALSE)</f>
        <v>145.15200000000002</v>
      </c>
      <c r="AF517">
        <f>VLOOKUP(AA517,角色间职业划分!P:AP,11,FALSE)</f>
        <v>0.3</v>
      </c>
      <c r="AG517">
        <f t="shared" si="74"/>
        <v>133.51737690273509</v>
      </c>
      <c r="AH517">
        <f t="shared" si="75"/>
        <v>144</v>
      </c>
      <c r="AJ517">
        <f t="shared" si="76"/>
        <v>-10.482623097264906</v>
      </c>
      <c r="AK517">
        <v>513</v>
      </c>
    </row>
    <row r="518" spans="1:37" x14ac:dyDescent="0.15">
      <c r="A518">
        <v>514</v>
      </c>
      <c r="B518">
        <f>ROUND(VLOOKUP(X518,角色属性总表!AG:AI,2,FALSE)/角色属性总表!$C$34,0)</f>
        <v>49</v>
      </c>
      <c r="C518">
        <f>ROUND(VLOOKUP(X518,角色属性总表!Y:AE,3,FALSE)/J518,0)</f>
        <v>11</v>
      </c>
      <c r="D518">
        <f>ROUND(VLOOKUP(X518,角色属性总表!AG:AI,3,FALSE)/角色属性总表!$C$35,0)</f>
        <v>51</v>
      </c>
      <c r="E518">
        <f t="shared" ref="E518:E581" si="80">INT(AD518*AB518)</f>
        <v>424</v>
      </c>
      <c r="F518">
        <f t="shared" ref="F518:F581" si="81">ROUND(AC518/D518,0)</f>
        <v>15</v>
      </c>
      <c r="G518">
        <f t="shared" ref="G518:G581" si="82">ROUND(AB518/B518,0)</f>
        <v>9</v>
      </c>
      <c r="H518">
        <v>0</v>
      </c>
      <c r="I518">
        <f t="shared" si="77"/>
        <v>3</v>
      </c>
      <c r="J518">
        <f>VLOOKUP(AA518,角色间职业划分!P:AP,20,FALSE)</f>
        <v>9</v>
      </c>
      <c r="K518">
        <f>IF(X518=500,100,VLOOKUP(AA518,角色间职业划分!P:AP,22,FALSE))</f>
        <v>100</v>
      </c>
      <c r="L518">
        <f>IF(X518=500,K518,VLOOKUP(AA518,角色间职业划分!P:AP,23,FALSE))</f>
        <v>60</v>
      </c>
      <c r="M518">
        <f>VLOOKUP(AA518,角色间职业划分!P:AP,24,FALSE)</f>
        <v>0</v>
      </c>
      <c r="N518">
        <f>VLOOKUP(AA518,角色间职业划分!P:AP,14)*100</f>
        <v>95</v>
      </c>
      <c r="O518">
        <f>VLOOKUP(AA518,角色间职业划分!P:Z,9,FALSE)</f>
        <v>0</v>
      </c>
      <c r="P518">
        <f>VLOOKUP(AA518,角色间职业划分!P:AP,10,FALSE)</f>
        <v>0</v>
      </c>
      <c r="Q518">
        <f>VLOOKUP(AA518,角色间职业划分!P:AP,15,FALSE)</f>
        <v>0</v>
      </c>
      <c r="R518">
        <f>VLOOKUP(AA518,角色间职业划分!P:AP,16,FALSE)</f>
        <v>0</v>
      </c>
      <c r="S518">
        <f>VLOOKUP(AA518,角色间职业划分!P:AP,17,FALSE)</f>
        <v>0</v>
      </c>
      <c r="T518">
        <f>VLOOKUP(AA518,角色间职业划分!P:AP,18,FALSE)</f>
        <v>0</v>
      </c>
      <c r="U518">
        <f>VLOOKUP(AA518,角色间职业划分!P:AP,27,FALSE)</f>
        <v>0</v>
      </c>
      <c r="V518">
        <f t="shared" ref="V518:V581" si="83">(AF518-AF$2)*100</f>
        <v>0</v>
      </c>
      <c r="W518">
        <f>VLOOKUP(AA518,角色间职业划分!P:Q,2,FALSE)</f>
        <v>23</v>
      </c>
      <c r="X518">
        <f t="shared" si="78"/>
        <v>9</v>
      </c>
      <c r="Y518">
        <f>INT(VLOOKUP(X518,角色属性总表!AG:AH,2,FALSE)*角色属性总表!$C$38)</f>
        <v>342</v>
      </c>
      <c r="AA518">
        <f t="shared" si="79"/>
        <v>6</v>
      </c>
      <c r="AB518">
        <f>VLOOKUP(X518,角色属性总表!AG:AI,2,FALSE)*VLOOKUP(角色等级属性!AA518,角色间职业划分!P:AG,13,FALSE)/角色间职业划分!$AB$9</f>
        <v>424.02826855123681</v>
      </c>
      <c r="AC518">
        <f>VLOOKUP(X518,角色属性总表!AG:AI,3,FALSE)*VLOOKUP(AA518,角色间职业划分!P:AG,8,FALSE)/角色间职业划分!$W$9</f>
        <v>752.78</v>
      </c>
      <c r="AD518">
        <f>VLOOKUP(AA518,角色间职业划分!P:AP,26,FALSE)</f>
        <v>1</v>
      </c>
      <c r="AE518">
        <f>VLOOKUP(X518,角色属性总表!I:Q,3,FALSE)</f>
        <v>153.21599999999998</v>
      </c>
      <c r="AF518">
        <f>VLOOKUP(AA518,角色间职业划分!P:AP,11,FALSE)</f>
        <v>0.3</v>
      </c>
      <c r="AG518">
        <f t="shared" ref="AG518:AG581" si="84">((AF$2*X518*X518*180)/(SQRT(X518*100)-AF$2*X518))</f>
        <v>160.21978021978018</v>
      </c>
      <c r="AH518">
        <f t="shared" ref="AH518:AH581" si="85">D518*AH$2</f>
        <v>153</v>
      </c>
      <c r="AJ518">
        <f t="shared" ref="AJ518:AJ581" si="86">AG518-AH518</f>
        <v>7.2197802197801764</v>
      </c>
      <c r="AK518">
        <v>514</v>
      </c>
    </row>
    <row r="519" spans="1:37" x14ac:dyDescent="0.15">
      <c r="A519">
        <v>515</v>
      </c>
      <c r="B519">
        <f>ROUND(VLOOKUP(X519,角色属性总表!AG:AI,2,FALSE)/角色属性总表!$C$34,0)</f>
        <v>51</v>
      </c>
      <c r="C519">
        <f>ROUND(VLOOKUP(X519,角色属性总表!Y:AE,3,FALSE)/J519,0)</f>
        <v>12</v>
      </c>
      <c r="D519">
        <f>ROUND(VLOOKUP(X519,角色属性总表!AG:AI,3,FALSE)/角色属性总表!$C$35,0)</f>
        <v>54</v>
      </c>
      <c r="E519">
        <f t="shared" si="80"/>
        <v>446</v>
      </c>
      <c r="F519">
        <f t="shared" si="81"/>
        <v>15</v>
      </c>
      <c r="G519">
        <f t="shared" si="82"/>
        <v>9</v>
      </c>
      <c r="H519">
        <v>0</v>
      </c>
      <c r="I519">
        <f t="shared" ref="I519:I582" si="87">I518</f>
        <v>3</v>
      </c>
      <c r="J519">
        <f>VLOOKUP(AA519,角色间职业划分!P:AP,20,FALSE)</f>
        <v>9</v>
      </c>
      <c r="K519">
        <f>IF(X519=500,100,VLOOKUP(AA519,角色间职业划分!P:AP,22,FALSE))</f>
        <v>100</v>
      </c>
      <c r="L519">
        <f>IF(X519=500,K519,VLOOKUP(AA519,角色间职业划分!P:AP,23,FALSE))</f>
        <v>60</v>
      </c>
      <c r="M519">
        <f>VLOOKUP(AA519,角色间职业划分!P:AP,24,FALSE)</f>
        <v>0</v>
      </c>
      <c r="N519">
        <f>VLOOKUP(AA519,角色间职业划分!P:AP,14)*100</f>
        <v>95</v>
      </c>
      <c r="O519">
        <f>VLOOKUP(AA519,角色间职业划分!P:Z,9,FALSE)</f>
        <v>0</v>
      </c>
      <c r="P519">
        <f>VLOOKUP(AA519,角色间职业划分!P:AP,10,FALSE)</f>
        <v>0</v>
      </c>
      <c r="Q519">
        <f>VLOOKUP(AA519,角色间职业划分!P:AP,15,FALSE)</f>
        <v>0</v>
      </c>
      <c r="R519">
        <f>VLOOKUP(AA519,角色间职业划分!P:AP,16,FALSE)</f>
        <v>0</v>
      </c>
      <c r="S519">
        <f>VLOOKUP(AA519,角色间职业划分!P:AP,17,FALSE)</f>
        <v>0</v>
      </c>
      <c r="T519">
        <f>VLOOKUP(AA519,角色间职业划分!P:AP,18,FALSE)</f>
        <v>0</v>
      </c>
      <c r="U519">
        <f>VLOOKUP(AA519,角色间职业划分!P:AP,27,FALSE)</f>
        <v>0</v>
      </c>
      <c r="V519">
        <f t="shared" si="83"/>
        <v>0</v>
      </c>
      <c r="W519">
        <f>VLOOKUP(AA519,角色间职业划分!P:Q,2,FALSE)</f>
        <v>23</v>
      </c>
      <c r="X519">
        <f t="shared" ref="X519:X582" si="88">IF(X518=100,500,IF(X518=500,1,X518+1))</f>
        <v>10</v>
      </c>
      <c r="Y519">
        <f>INT(VLOOKUP(X519,角色属性总表!AG:AH,2,FALSE)*角色属性总表!$C$38)</f>
        <v>360</v>
      </c>
      <c r="AA519">
        <f t="shared" ref="AA519:AA582" si="89">IF(X519=1,AA518+1,AA518)</f>
        <v>6</v>
      </c>
      <c r="AB519">
        <f>VLOOKUP(X519,角色属性总表!AG:AI,2,FALSE)*VLOOKUP(角色等级属性!AA519,角色间职业划分!P:AG,13,FALSE)/角色间职业划分!$AB$9</f>
        <v>446.34554584340714</v>
      </c>
      <c r="AC519">
        <f>VLOOKUP(X519,角色属性总表!AG:AI,3,FALSE)*VLOOKUP(AA519,角色间职业划分!P:AG,8,FALSE)/角色间职业划分!$W$9</f>
        <v>792.39999999999986</v>
      </c>
      <c r="AD519">
        <f>VLOOKUP(AA519,角色间职业划分!P:AP,26,FALSE)</f>
        <v>1</v>
      </c>
      <c r="AE519">
        <f>VLOOKUP(X519,角色属性总表!I:Q,3,FALSE)</f>
        <v>161.28</v>
      </c>
      <c r="AF519">
        <f>VLOOKUP(AA519,角色间职业划分!P:AP,11,FALSE)</f>
        <v>0.3</v>
      </c>
      <c r="AG519">
        <f t="shared" si="84"/>
        <v>188.66094212824672</v>
      </c>
      <c r="AH519">
        <f t="shared" si="85"/>
        <v>162</v>
      </c>
      <c r="AJ519">
        <f t="shared" si="86"/>
        <v>26.660942128246717</v>
      </c>
      <c r="AK519">
        <v>515</v>
      </c>
    </row>
    <row r="520" spans="1:37" x14ac:dyDescent="0.15">
      <c r="A520">
        <v>516</v>
      </c>
      <c r="B520">
        <f>ROUND(VLOOKUP(X520,角色属性总表!AG:AI,2,FALSE)/角色属性总表!$C$34,0)</f>
        <v>54</v>
      </c>
      <c r="C520">
        <f>ROUND(VLOOKUP(X520,角色属性总表!Y:AE,3,FALSE)/J520,0)</f>
        <v>12</v>
      </c>
      <c r="D520">
        <f>ROUND(VLOOKUP(X520,角色属性总表!AG:AI,3,FALSE)/角色属性总表!$C$35,0)</f>
        <v>56</v>
      </c>
      <c r="E520">
        <f t="shared" si="80"/>
        <v>468</v>
      </c>
      <c r="F520">
        <f t="shared" si="81"/>
        <v>15</v>
      </c>
      <c r="G520">
        <f t="shared" si="82"/>
        <v>9</v>
      </c>
      <c r="H520">
        <v>0</v>
      </c>
      <c r="I520">
        <f t="shared" si="87"/>
        <v>3</v>
      </c>
      <c r="J520">
        <f>VLOOKUP(AA520,角色间职业划分!P:AP,20,FALSE)</f>
        <v>9</v>
      </c>
      <c r="K520">
        <f>IF(X520=500,100,VLOOKUP(AA520,角色间职业划分!P:AP,22,FALSE))</f>
        <v>100</v>
      </c>
      <c r="L520">
        <f>IF(X520=500,K520,VLOOKUP(AA520,角色间职业划分!P:AP,23,FALSE))</f>
        <v>60</v>
      </c>
      <c r="M520">
        <f>VLOOKUP(AA520,角色间职业划分!P:AP,24,FALSE)</f>
        <v>0</v>
      </c>
      <c r="N520">
        <f>VLOOKUP(AA520,角色间职业划分!P:AP,14)*100</f>
        <v>95</v>
      </c>
      <c r="O520">
        <f>VLOOKUP(AA520,角色间职业划分!P:Z,9,FALSE)</f>
        <v>0</v>
      </c>
      <c r="P520">
        <f>VLOOKUP(AA520,角色间职业划分!P:AP,10,FALSE)</f>
        <v>0</v>
      </c>
      <c r="Q520">
        <f>VLOOKUP(AA520,角色间职业划分!P:AP,15,FALSE)</f>
        <v>0</v>
      </c>
      <c r="R520">
        <f>VLOOKUP(AA520,角色间职业划分!P:AP,16,FALSE)</f>
        <v>0</v>
      </c>
      <c r="S520">
        <f>VLOOKUP(AA520,角色间职业划分!P:AP,17,FALSE)</f>
        <v>0</v>
      </c>
      <c r="T520">
        <f>VLOOKUP(AA520,角色间职业划分!P:AP,18,FALSE)</f>
        <v>0</v>
      </c>
      <c r="U520">
        <f>VLOOKUP(AA520,角色间职业划分!P:AP,27,FALSE)</f>
        <v>0</v>
      </c>
      <c r="V520">
        <f t="shared" si="83"/>
        <v>0</v>
      </c>
      <c r="W520">
        <f>VLOOKUP(AA520,角色间职业划分!P:Q,2,FALSE)</f>
        <v>23</v>
      </c>
      <c r="X520">
        <f t="shared" si="88"/>
        <v>11</v>
      </c>
      <c r="Y520">
        <f>INT(VLOOKUP(X520,角色属性总表!AG:AH,2,FALSE)*角色属性总表!$C$38)</f>
        <v>378</v>
      </c>
      <c r="AA520">
        <f t="shared" si="89"/>
        <v>6</v>
      </c>
      <c r="AB520">
        <f>VLOOKUP(X520,角色属性总表!AG:AI,2,FALSE)*VLOOKUP(角色等级属性!AA520,角色间职业划分!P:AG,13,FALSE)/角色间职业划分!$AB$9</f>
        <v>468.66282313557747</v>
      </c>
      <c r="AC520">
        <f>VLOOKUP(X520,角色属性总表!AG:AI,3,FALSE)*VLOOKUP(AA520,角色间职业划分!P:AG,8,FALSE)/角色间职业划分!$W$9</f>
        <v>832.01999999999987</v>
      </c>
      <c r="AD520">
        <f>VLOOKUP(AA520,角色间职业划分!P:AP,26,FALSE)</f>
        <v>1</v>
      </c>
      <c r="AE520">
        <f>VLOOKUP(X520,角色属性总表!I:Q,3,FALSE)</f>
        <v>169.34399999999999</v>
      </c>
      <c r="AF520">
        <f>VLOOKUP(AA520,角色间职业划分!P:AP,11,FALSE)</f>
        <v>0.3</v>
      </c>
      <c r="AG520">
        <f t="shared" si="84"/>
        <v>218.77538889719293</v>
      </c>
      <c r="AH520">
        <f t="shared" si="85"/>
        <v>168</v>
      </c>
      <c r="AJ520">
        <f t="shared" si="86"/>
        <v>50.775388897192926</v>
      </c>
      <c r="AK520">
        <v>516</v>
      </c>
    </row>
    <row r="521" spans="1:37" x14ac:dyDescent="0.15">
      <c r="A521">
        <v>517</v>
      </c>
      <c r="B521">
        <f>ROUND(VLOOKUP(X521,角色属性总表!AG:AI,2,FALSE)/角色属性总表!$C$34,0)</f>
        <v>57</v>
      </c>
      <c r="C521">
        <f>ROUND(VLOOKUP(X521,角色属性总表!Y:AE,3,FALSE)/J521,0)</f>
        <v>13</v>
      </c>
      <c r="D521">
        <f>ROUND(VLOOKUP(X521,角色属性总表!AG:AI,3,FALSE)/角色属性总表!$C$35,0)</f>
        <v>59</v>
      </c>
      <c r="E521">
        <f t="shared" si="80"/>
        <v>490</v>
      </c>
      <c r="F521">
        <f t="shared" si="81"/>
        <v>15</v>
      </c>
      <c r="G521">
        <f t="shared" si="82"/>
        <v>9</v>
      </c>
      <c r="H521">
        <v>0</v>
      </c>
      <c r="I521">
        <f t="shared" si="87"/>
        <v>3</v>
      </c>
      <c r="J521">
        <f>VLOOKUP(AA521,角色间职业划分!P:AP,20,FALSE)</f>
        <v>9</v>
      </c>
      <c r="K521">
        <f>IF(X521=500,100,VLOOKUP(AA521,角色间职业划分!P:AP,22,FALSE))</f>
        <v>100</v>
      </c>
      <c r="L521">
        <f>IF(X521=500,K521,VLOOKUP(AA521,角色间职业划分!P:AP,23,FALSE))</f>
        <v>60</v>
      </c>
      <c r="M521">
        <f>VLOOKUP(AA521,角色间职业划分!P:AP,24,FALSE)</f>
        <v>0</v>
      </c>
      <c r="N521">
        <f>VLOOKUP(AA521,角色间职业划分!P:AP,14)*100</f>
        <v>95</v>
      </c>
      <c r="O521">
        <f>VLOOKUP(AA521,角色间职业划分!P:Z,9,FALSE)</f>
        <v>0</v>
      </c>
      <c r="P521">
        <f>VLOOKUP(AA521,角色间职业划分!P:AP,10,FALSE)</f>
        <v>0</v>
      </c>
      <c r="Q521">
        <f>VLOOKUP(AA521,角色间职业划分!P:AP,15,FALSE)</f>
        <v>0</v>
      </c>
      <c r="R521">
        <f>VLOOKUP(AA521,角色间职业划分!P:AP,16,FALSE)</f>
        <v>0</v>
      </c>
      <c r="S521">
        <f>VLOOKUP(AA521,角色间职业划分!P:AP,17,FALSE)</f>
        <v>0</v>
      </c>
      <c r="T521">
        <f>VLOOKUP(AA521,角色间职业划分!P:AP,18,FALSE)</f>
        <v>0</v>
      </c>
      <c r="U521">
        <f>VLOOKUP(AA521,角色间职业划分!P:AP,27,FALSE)</f>
        <v>0</v>
      </c>
      <c r="V521">
        <f t="shared" si="83"/>
        <v>0</v>
      </c>
      <c r="W521">
        <f>VLOOKUP(AA521,角色间职业划分!P:Q,2,FALSE)</f>
        <v>23</v>
      </c>
      <c r="X521">
        <f t="shared" si="88"/>
        <v>12</v>
      </c>
      <c r="Y521">
        <f>INT(VLOOKUP(X521,角色属性总表!AG:AH,2,FALSE)*角色属性总表!$C$38)</f>
        <v>396</v>
      </c>
      <c r="AA521">
        <f t="shared" si="89"/>
        <v>6</v>
      </c>
      <c r="AB521">
        <f>VLOOKUP(X521,角色属性总表!AG:AI,2,FALSE)*VLOOKUP(角色等级属性!AA521,角色间职业划分!P:AG,13,FALSE)/角色间职业划分!$AB$9</f>
        <v>490.98010042774791</v>
      </c>
      <c r="AC521">
        <f>VLOOKUP(X521,角色属性总表!AG:AI,3,FALSE)*VLOOKUP(AA521,角色间职业划分!P:AG,8,FALSE)/角色间职业划分!$W$9</f>
        <v>871.6400000000001</v>
      </c>
      <c r="AD521">
        <f>VLOOKUP(AA521,角色间职业划分!P:AP,26,FALSE)</f>
        <v>1</v>
      </c>
      <c r="AE521">
        <f>VLOOKUP(X521,角色属性总表!I:Q,3,FALSE)</f>
        <v>177.40800000000002</v>
      </c>
      <c r="AF521">
        <f>VLOOKUP(AA521,角色间职业划分!P:AP,11,FALSE)</f>
        <v>0.3</v>
      </c>
      <c r="AG521">
        <f t="shared" si="84"/>
        <v>250.50726310243272</v>
      </c>
      <c r="AH521">
        <f t="shared" si="85"/>
        <v>177</v>
      </c>
      <c r="AJ521">
        <f t="shared" si="86"/>
        <v>73.507263102432717</v>
      </c>
      <c r="AK521">
        <v>517</v>
      </c>
    </row>
    <row r="522" spans="1:37" x14ac:dyDescent="0.15">
      <c r="A522">
        <v>518</v>
      </c>
      <c r="B522">
        <f>ROUND(VLOOKUP(X522,角色属性总表!AG:AI,2,FALSE)/角色属性总表!$C$34,0)</f>
        <v>59</v>
      </c>
      <c r="C522">
        <f>ROUND(VLOOKUP(X522,角色属性总表!Y:AE,3,FALSE)/J522,0)</f>
        <v>14</v>
      </c>
      <c r="D522">
        <f>ROUND(VLOOKUP(X522,角色属性总表!AG:AI,3,FALSE)/角色属性总表!$C$35,0)</f>
        <v>62</v>
      </c>
      <c r="E522">
        <f t="shared" si="80"/>
        <v>513</v>
      </c>
      <c r="F522">
        <f t="shared" si="81"/>
        <v>15</v>
      </c>
      <c r="G522">
        <f t="shared" si="82"/>
        <v>9</v>
      </c>
      <c r="H522">
        <v>0</v>
      </c>
      <c r="I522">
        <f t="shared" si="87"/>
        <v>3</v>
      </c>
      <c r="J522">
        <f>VLOOKUP(AA522,角色间职业划分!P:AP,20,FALSE)</f>
        <v>9</v>
      </c>
      <c r="K522">
        <f>IF(X522=500,100,VLOOKUP(AA522,角色间职业划分!P:AP,22,FALSE))</f>
        <v>100</v>
      </c>
      <c r="L522">
        <f>IF(X522=500,K522,VLOOKUP(AA522,角色间职业划分!P:AP,23,FALSE))</f>
        <v>60</v>
      </c>
      <c r="M522">
        <f>VLOOKUP(AA522,角色间职业划分!P:AP,24,FALSE)</f>
        <v>0</v>
      </c>
      <c r="N522">
        <f>VLOOKUP(AA522,角色间职业划分!P:AP,14)*100</f>
        <v>95</v>
      </c>
      <c r="O522">
        <f>VLOOKUP(AA522,角色间职业划分!P:Z,9,FALSE)</f>
        <v>0</v>
      </c>
      <c r="P522">
        <f>VLOOKUP(AA522,角色间职业划分!P:AP,10,FALSE)</f>
        <v>0</v>
      </c>
      <c r="Q522">
        <f>VLOOKUP(AA522,角色间职业划分!P:AP,15,FALSE)</f>
        <v>0</v>
      </c>
      <c r="R522">
        <f>VLOOKUP(AA522,角色间职业划分!P:AP,16,FALSE)</f>
        <v>0</v>
      </c>
      <c r="S522">
        <f>VLOOKUP(AA522,角色间职业划分!P:AP,17,FALSE)</f>
        <v>0</v>
      </c>
      <c r="T522">
        <f>VLOOKUP(AA522,角色间职业划分!P:AP,18,FALSE)</f>
        <v>0</v>
      </c>
      <c r="U522">
        <f>VLOOKUP(AA522,角色间职业划分!P:AP,27,FALSE)</f>
        <v>0</v>
      </c>
      <c r="V522">
        <f t="shared" si="83"/>
        <v>0</v>
      </c>
      <c r="W522">
        <f>VLOOKUP(AA522,角色间职业划分!P:Q,2,FALSE)</f>
        <v>23</v>
      </c>
      <c r="X522">
        <f t="shared" si="88"/>
        <v>13</v>
      </c>
      <c r="Y522">
        <f>INT(VLOOKUP(X522,角色属性总表!AG:AH,2,FALSE)*角色属性总表!$C$38)</f>
        <v>414</v>
      </c>
      <c r="AA522">
        <f t="shared" si="89"/>
        <v>6</v>
      </c>
      <c r="AB522">
        <f>VLOOKUP(X522,角色属性总表!AG:AI,2,FALSE)*VLOOKUP(角色等级属性!AA522,角色间职业划分!P:AG,13,FALSE)/角色间职业划分!$AB$9</f>
        <v>513.29737771991813</v>
      </c>
      <c r="AC522">
        <f>VLOOKUP(X522,角色属性总表!AG:AI,3,FALSE)*VLOOKUP(AA522,角色间职业划分!P:AG,8,FALSE)/角色间职业划分!$W$9</f>
        <v>911.26</v>
      </c>
      <c r="AD522">
        <f>VLOOKUP(AA522,角色间职业划分!P:AP,26,FALSE)</f>
        <v>1</v>
      </c>
      <c r="AE522">
        <f>VLOOKUP(X522,角色属性总表!I:Q,3,FALSE)</f>
        <v>185.47199999999998</v>
      </c>
      <c r="AF522">
        <f>VLOOKUP(AA522,角色间职业划分!P:AP,11,FALSE)</f>
        <v>0.3</v>
      </c>
      <c r="AG522">
        <f t="shared" si="84"/>
        <v>283.80825613434388</v>
      </c>
      <c r="AH522">
        <f t="shared" si="85"/>
        <v>186</v>
      </c>
      <c r="AJ522">
        <f t="shared" si="86"/>
        <v>97.808256134343878</v>
      </c>
      <c r="AK522">
        <v>518</v>
      </c>
    </row>
    <row r="523" spans="1:37" x14ac:dyDescent="0.15">
      <c r="A523">
        <v>519</v>
      </c>
      <c r="B523">
        <f>ROUND(VLOOKUP(X523,角色属性总表!AG:AI,2,FALSE)/角色属性总表!$C$34,0)</f>
        <v>62</v>
      </c>
      <c r="C523">
        <f>ROUND(VLOOKUP(X523,角色属性总表!Y:AE,3,FALSE)/J523,0)</f>
        <v>15</v>
      </c>
      <c r="D523">
        <f>ROUND(VLOOKUP(X523,角色属性总表!AG:AI,3,FALSE)/角色属性总表!$C$35,0)</f>
        <v>65</v>
      </c>
      <c r="E523">
        <f t="shared" si="80"/>
        <v>535</v>
      </c>
      <c r="F523">
        <f t="shared" si="81"/>
        <v>15</v>
      </c>
      <c r="G523">
        <f t="shared" si="82"/>
        <v>9</v>
      </c>
      <c r="H523">
        <v>0</v>
      </c>
      <c r="I523">
        <f t="shared" si="87"/>
        <v>3</v>
      </c>
      <c r="J523">
        <f>VLOOKUP(AA523,角色间职业划分!P:AP,20,FALSE)</f>
        <v>9</v>
      </c>
      <c r="K523">
        <f>IF(X523=500,100,VLOOKUP(AA523,角色间职业划分!P:AP,22,FALSE))</f>
        <v>100</v>
      </c>
      <c r="L523">
        <f>IF(X523=500,K523,VLOOKUP(AA523,角色间职业划分!P:AP,23,FALSE))</f>
        <v>60</v>
      </c>
      <c r="M523">
        <f>VLOOKUP(AA523,角色间职业划分!P:AP,24,FALSE)</f>
        <v>0</v>
      </c>
      <c r="N523">
        <f>VLOOKUP(AA523,角色间职业划分!P:AP,14)*100</f>
        <v>95</v>
      </c>
      <c r="O523">
        <f>VLOOKUP(AA523,角色间职业划分!P:Z,9,FALSE)</f>
        <v>0</v>
      </c>
      <c r="P523">
        <f>VLOOKUP(AA523,角色间职业划分!P:AP,10,FALSE)</f>
        <v>0</v>
      </c>
      <c r="Q523">
        <f>VLOOKUP(AA523,角色间职业划分!P:AP,15,FALSE)</f>
        <v>0</v>
      </c>
      <c r="R523">
        <f>VLOOKUP(AA523,角色间职业划分!P:AP,16,FALSE)</f>
        <v>0</v>
      </c>
      <c r="S523">
        <f>VLOOKUP(AA523,角色间职业划分!P:AP,17,FALSE)</f>
        <v>0</v>
      </c>
      <c r="T523">
        <f>VLOOKUP(AA523,角色间职业划分!P:AP,18,FALSE)</f>
        <v>0</v>
      </c>
      <c r="U523">
        <f>VLOOKUP(AA523,角色间职业划分!P:AP,27,FALSE)</f>
        <v>0</v>
      </c>
      <c r="V523">
        <f t="shared" si="83"/>
        <v>0</v>
      </c>
      <c r="W523">
        <f>VLOOKUP(AA523,角色间职业划分!P:Q,2,FALSE)</f>
        <v>23</v>
      </c>
      <c r="X523">
        <f t="shared" si="88"/>
        <v>14</v>
      </c>
      <c r="Y523">
        <f>INT(VLOOKUP(X523,角色属性总表!AG:AH,2,FALSE)*角色属性总表!$C$38)</f>
        <v>432</v>
      </c>
      <c r="AA523">
        <f t="shared" si="89"/>
        <v>6</v>
      </c>
      <c r="AB523">
        <f>VLOOKUP(X523,角色属性总表!AG:AI,2,FALSE)*VLOOKUP(角色等级属性!AA523,角色间职业划分!P:AG,13,FALSE)/角色间职业划分!$AB$9</f>
        <v>535.61465501208852</v>
      </c>
      <c r="AC523">
        <f>VLOOKUP(X523,角色属性总表!AG:AI,3,FALSE)*VLOOKUP(AA523,角色间职业划分!P:AG,8,FALSE)/角色间职业划分!$W$9</f>
        <v>950.88</v>
      </c>
      <c r="AD523">
        <f>VLOOKUP(AA523,角色间职业划分!P:AP,26,FALSE)</f>
        <v>1</v>
      </c>
      <c r="AE523">
        <f>VLOOKUP(X523,角色属性总表!I:Q,3,FALSE)</f>
        <v>193.536</v>
      </c>
      <c r="AF523">
        <f>VLOOKUP(AA523,角色间职业划分!P:AP,11,FALSE)</f>
        <v>0.3</v>
      </c>
      <c r="AG523">
        <f t="shared" si="84"/>
        <v>318.63611346982981</v>
      </c>
      <c r="AH523">
        <f t="shared" si="85"/>
        <v>195</v>
      </c>
      <c r="AJ523">
        <f t="shared" si="86"/>
        <v>123.63611346982981</v>
      </c>
      <c r="AK523">
        <v>519</v>
      </c>
    </row>
    <row r="524" spans="1:37" x14ac:dyDescent="0.15">
      <c r="A524">
        <v>520</v>
      </c>
      <c r="B524">
        <f>ROUND(VLOOKUP(X524,角色属性总表!AG:AI,2,FALSE)/角色属性总表!$C$34,0)</f>
        <v>64</v>
      </c>
      <c r="C524">
        <f>ROUND(VLOOKUP(X524,角色属性总表!Y:AE,3,FALSE)/J524,0)</f>
        <v>16</v>
      </c>
      <c r="D524">
        <f>ROUND(VLOOKUP(X524,角色属性总表!AG:AI,3,FALSE)/角色属性总表!$C$35,0)</f>
        <v>67</v>
      </c>
      <c r="E524">
        <f t="shared" si="80"/>
        <v>557</v>
      </c>
      <c r="F524">
        <f t="shared" si="81"/>
        <v>15</v>
      </c>
      <c r="G524">
        <f t="shared" si="82"/>
        <v>9</v>
      </c>
      <c r="H524">
        <v>0</v>
      </c>
      <c r="I524">
        <f t="shared" si="87"/>
        <v>3</v>
      </c>
      <c r="J524">
        <f>VLOOKUP(AA524,角色间职业划分!P:AP,20,FALSE)</f>
        <v>9</v>
      </c>
      <c r="K524">
        <f>IF(X524=500,100,VLOOKUP(AA524,角色间职业划分!P:AP,22,FALSE))</f>
        <v>100</v>
      </c>
      <c r="L524">
        <f>IF(X524=500,K524,VLOOKUP(AA524,角色间职业划分!P:AP,23,FALSE))</f>
        <v>60</v>
      </c>
      <c r="M524">
        <f>VLOOKUP(AA524,角色间职业划分!P:AP,24,FALSE)</f>
        <v>0</v>
      </c>
      <c r="N524">
        <f>VLOOKUP(AA524,角色间职业划分!P:AP,14)*100</f>
        <v>95</v>
      </c>
      <c r="O524">
        <f>VLOOKUP(AA524,角色间职业划分!P:Z,9,FALSE)</f>
        <v>0</v>
      </c>
      <c r="P524">
        <f>VLOOKUP(AA524,角色间职业划分!P:AP,10,FALSE)</f>
        <v>0</v>
      </c>
      <c r="Q524">
        <f>VLOOKUP(AA524,角色间职业划分!P:AP,15,FALSE)</f>
        <v>0</v>
      </c>
      <c r="R524">
        <f>VLOOKUP(AA524,角色间职业划分!P:AP,16,FALSE)</f>
        <v>0</v>
      </c>
      <c r="S524">
        <f>VLOOKUP(AA524,角色间职业划分!P:AP,17,FALSE)</f>
        <v>0</v>
      </c>
      <c r="T524">
        <f>VLOOKUP(AA524,角色间职业划分!P:AP,18,FALSE)</f>
        <v>0</v>
      </c>
      <c r="U524">
        <f>VLOOKUP(AA524,角色间职业划分!P:AP,27,FALSE)</f>
        <v>0</v>
      </c>
      <c r="V524">
        <f t="shared" si="83"/>
        <v>0</v>
      </c>
      <c r="W524">
        <f>VLOOKUP(AA524,角色间职业划分!P:Q,2,FALSE)</f>
        <v>23</v>
      </c>
      <c r="X524">
        <f t="shared" si="88"/>
        <v>15</v>
      </c>
      <c r="Y524">
        <f>INT(VLOOKUP(X524,角色属性总表!AG:AH,2,FALSE)*角色属性总表!$C$38)</f>
        <v>450</v>
      </c>
      <c r="AA524">
        <f t="shared" si="89"/>
        <v>6</v>
      </c>
      <c r="AB524">
        <f>VLOOKUP(X524,角色属性总表!AG:AI,2,FALSE)*VLOOKUP(角色等级属性!AA524,角色间职业划分!P:AG,13,FALSE)/角色间职业划分!$AB$9</f>
        <v>557.93193230425891</v>
      </c>
      <c r="AC524">
        <f>VLOOKUP(X524,角色属性总表!AG:AI,3,FALSE)*VLOOKUP(AA524,角色间职业划分!P:AG,8,FALSE)/角色间职业划分!$W$9</f>
        <v>990.5</v>
      </c>
      <c r="AD524">
        <f>VLOOKUP(AA524,角色间职业划分!P:AP,26,FALSE)</f>
        <v>1</v>
      </c>
      <c r="AE524">
        <f>VLOOKUP(X524,角色属性总表!I:Q,3,FALSE)</f>
        <v>201.60000000000002</v>
      </c>
      <c r="AF524">
        <f>VLOOKUP(AA524,角色间职业划分!P:AP,11,FALSE)</f>
        <v>0.3</v>
      </c>
      <c r="AG524">
        <f t="shared" si="84"/>
        <v>354.95352361155676</v>
      </c>
      <c r="AH524">
        <f t="shared" si="85"/>
        <v>201</v>
      </c>
      <c r="AJ524">
        <f t="shared" si="86"/>
        <v>153.95352361155676</v>
      </c>
      <c r="AK524">
        <v>520</v>
      </c>
    </row>
    <row r="525" spans="1:37" x14ac:dyDescent="0.15">
      <c r="A525">
        <v>521</v>
      </c>
      <c r="B525">
        <f>ROUND(VLOOKUP(X525,角色属性总表!AG:AI,2,FALSE)/角色属性总表!$C$34,0)</f>
        <v>67</v>
      </c>
      <c r="C525">
        <f>ROUND(VLOOKUP(X525,角色属性总表!Y:AE,3,FALSE)/J525,0)</f>
        <v>17</v>
      </c>
      <c r="D525">
        <f>ROUND(VLOOKUP(X525,角色属性总表!AG:AI,3,FALSE)/角色属性总表!$C$35,0)</f>
        <v>70</v>
      </c>
      <c r="E525">
        <f t="shared" si="80"/>
        <v>580</v>
      </c>
      <c r="F525">
        <f t="shared" si="81"/>
        <v>15</v>
      </c>
      <c r="G525">
        <f t="shared" si="82"/>
        <v>9</v>
      </c>
      <c r="H525">
        <v>0</v>
      </c>
      <c r="I525">
        <f t="shared" si="87"/>
        <v>3</v>
      </c>
      <c r="J525">
        <f>VLOOKUP(AA525,角色间职业划分!P:AP,20,FALSE)</f>
        <v>9</v>
      </c>
      <c r="K525">
        <f>IF(X525=500,100,VLOOKUP(AA525,角色间职业划分!P:AP,22,FALSE))</f>
        <v>100</v>
      </c>
      <c r="L525">
        <f>IF(X525=500,K525,VLOOKUP(AA525,角色间职业划分!P:AP,23,FALSE))</f>
        <v>60</v>
      </c>
      <c r="M525">
        <f>VLOOKUP(AA525,角色间职业划分!P:AP,24,FALSE)</f>
        <v>0</v>
      </c>
      <c r="N525">
        <f>VLOOKUP(AA525,角色间职业划分!P:AP,14)*100</f>
        <v>95</v>
      </c>
      <c r="O525">
        <f>VLOOKUP(AA525,角色间职业划分!P:Z,9,FALSE)</f>
        <v>0</v>
      </c>
      <c r="P525">
        <f>VLOOKUP(AA525,角色间职业划分!P:AP,10,FALSE)</f>
        <v>0</v>
      </c>
      <c r="Q525">
        <f>VLOOKUP(AA525,角色间职业划分!P:AP,15,FALSE)</f>
        <v>0</v>
      </c>
      <c r="R525">
        <f>VLOOKUP(AA525,角色间职业划分!P:AP,16,FALSE)</f>
        <v>0</v>
      </c>
      <c r="S525">
        <f>VLOOKUP(AA525,角色间职业划分!P:AP,17,FALSE)</f>
        <v>0</v>
      </c>
      <c r="T525">
        <f>VLOOKUP(AA525,角色间职业划分!P:AP,18,FALSE)</f>
        <v>0</v>
      </c>
      <c r="U525">
        <f>VLOOKUP(AA525,角色间职业划分!P:AP,27,FALSE)</f>
        <v>0</v>
      </c>
      <c r="V525">
        <f t="shared" si="83"/>
        <v>0</v>
      </c>
      <c r="W525">
        <f>VLOOKUP(AA525,角色间职业划分!P:Q,2,FALSE)</f>
        <v>23</v>
      </c>
      <c r="X525">
        <f t="shared" si="88"/>
        <v>16</v>
      </c>
      <c r="Y525">
        <f>INT(VLOOKUP(X525,角色属性总表!AG:AH,2,FALSE)*角色属性总表!$C$38)</f>
        <v>468</v>
      </c>
      <c r="AA525">
        <f t="shared" si="89"/>
        <v>6</v>
      </c>
      <c r="AB525">
        <f>VLOOKUP(X525,角色属性总表!AG:AI,2,FALSE)*VLOOKUP(角色等级属性!AA525,角色间职业划分!P:AG,13,FALSE)/角色间职业划分!$AB$9</f>
        <v>580.2492095964293</v>
      </c>
      <c r="AC525">
        <f>VLOOKUP(X525,角色属性总表!AG:AI,3,FALSE)*VLOOKUP(AA525,角色间职业划分!P:AG,8,FALSE)/角色间职业划分!$W$9</f>
        <v>1030.1200000000001</v>
      </c>
      <c r="AD525">
        <f>VLOOKUP(AA525,角色间职业划分!P:AP,26,FALSE)</f>
        <v>1</v>
      </c>
      <c r="AE525">
        <f>VLOOKUP(X525,角色属性总表!I:Q,3,FALSE)</f>
        <v>209.66400000000002</v>
      </c>
      <c r="AF525">
        <f>VLOOKUP(AA525,角色间职业划分!P:AP,11,FALSE)</f>
        <v>0.3</v>
      </c>
      <c r="AG525">
        <f t="shared" si="84"/>
        <v>392.72727272727269</v>
      </c>
      <c r="AH525">
        <f t="shared" si="85"/>
        <v>210</v>
      </c>
      <c r="AJ525">
        <f t="shared" si="86"/>
        <v>182.72727272727269</v>
      </c>
      <c r="AK525">
        <v>521</v>
      </c>
    </row>
    <row r="526" spans="1:37" x14ac:dyDescent="0.15">
      <c r="A526">
        <v>522</v>
      </c>
      <c r="B526">
        <f>ROUND(VLOOKUP(X526,角色属性总表!AG:AI,2,FALSE)/角色属性总表!$C$34,0)</f>
        <v>69</v>
      </c>
      <c r="C526">
        <f>ROUND(VLOOKUP(X526,角色属性总表!Y:AE,3,FALSE)/J526,0)</f>
        <v>18</v>
      </c>
      <c r="D526">
        <f>ROUND(VLOOKUP(X526,角色属性总表!AG:AI,3,FALSE)/角色属性总表!$C$35,0)</f>
        <v>73</v>
      </c>
      <c r="E526">
        <f t="shared" si="80"/>
        <v>602</v>
      </c>
      <c r="F526">
        <f t="shared" si="81"/>
        <v>15</v>
      </c>
      <c r="G526">
        <f t="shared" si="82"/>
        <v>9</v>
      </c>
      <c r="H526">
        <v>0</v>
      </c>
      <c r="I526">
        <f t="shared" si="87"/>
        <v>3</v>
      </c>
      <c r="J526">
        <f>VLOOKUP(AA526,角色间职业划分!P:AP,20,FALSE)</f>
        <v>9</v>
      </c>
      <c r="K526">
        <f>IF(X526=500,100,VLOOKUP(AA526,角色间职业划分!P:AP,22,FALSE))</f>
        <v>100</v>
      </c>
      <c r="L526">
        <f>IF(X526=500,K526,VLOOKUP(AA526,角色间职业划分!P:AP,23,FALSE))</f>
        <v>60</v>
      </c>
      <c r="M526">
        <f>VLOOKUP(AA526,角色间职业划分!P:AP,24,FALSE)</f>
        <v>0</v>
      </c>
      <c r="N526">
        <f>VLOOKUP(AA526,角色间职业划分!P:AP,14)*100</f>
        <v>95</v>
      </c>
      <c r="O526">
        <f>VLOOKUP(AA526,角色间职业划分!P:Z,9,FALSE)</f>
        <v>0</v>
      </c>
      <c r="P526">
        <f>VLOOKUP(AA526,角色间职业划分!P:AP,10,FALSE)</f>
        <v>0</v>
      </c>
      <c r="Q526">
        <f>VLOOKUP(AA526,角色间职业划分!P:AP,15,FALSE)</f>
        <v>0</v>
      </c>
      <c r="R526">
        <f>VLOOKUP(AA526,角色间职业划分!P:AP,16,FALSE)</f>
        <v>0</v>
      </c>
      <c r="S526">
        <f>VLOOKUP(AA526,角色间职业划分!P:AP,17,FALSE)</f>
        <v>0</v>
      </c>
      <c r="T526">
        <f>VLOOKUP(AA526,角色间职业划分!P:AP,18,FALSE)</f>
        <v>0</v>
      </c>
      <c r="U526">
        <f>VLOOKUP(AA526,角色间职业划分!P:AP,27,FALSE)</f>
        <v>0</v>
      </c>
      <c r="V526">
        <f t="shared" si="83"/>
        <v>0</v>
      </c>
      <c r="W526">
        <f>VLOOKUP(AA526,角色间职业划分!P:Q,2,FALSE)</f>
        <v>23</v>
      </c>
      <c r="X526">
        <f t="shared" si="88"/>
        <v>17</v>
      </c>
      <c r="Y526">
        <f>INT(VLOOKUP(X526,角色属性总表!AG:AH,2,FALSE)*角色属性总表!$C$38)</f>
        <v>486</v>
      </c>
      <c r="AA526">
        <f t="shared" si="89"/>
        <v>6</v>
      </c>
      <c r="AB526">
        <f>VLOOKUP(X526,角色属性总表!AG:AI,2,FALSE)*VLOOKUP(角色等级属性!AA526,角色间职业划分!P:AG,13,FALSE)/角色间职业划分!$AB$9</f>
        <v>602.56648688859968</v>
      </c>
      <c r="AC526">
        <f>VLOOKUP(X526,角色属性总表!AG:AI,3,FALSE)*VLOOKUP(AA526,角色间职业划分!P:AG,8,FALSE)/角色间职业划分!$W$9</f>
        <v>1069.74</v>
      </c>
      <c r="AD526">
        <f>VLOOKUP(AA526,角色间职业划分!P:AP,26,FALSE)</f>
        <v>1</v>
      </c>
      <c r="AE526">
        <f>VLOOKUP(X526,角色属性总表!I:Q,3,FALSE)</f>
        <v>217.72800000000001</v>
      </c>
      <c r="AF526">
        <f>VLOOKUP(AA526,角色间职业划分!P:AP,11,FALSE)</f>
        <v>0.3</v>
      </c>
      <c r="AG526">
        <f t="shared" si="84"/>
        <v>431.9275885363067</v>
      </c>
      <c r="AH526">
        <f t="shared" si="85"/>
        <v>219</v>
      </c>
      <c r="AJ526">
        <f t="shared" si="86"/>
        <v>212.9275885363067</v>
      </c>
      <c r="AK526">
        <v>522</v>
      </c>
    </row>
    <row r="527" spans="1:37" x14ac:dyDescent="0.15">
      <c r="A527">
        <v>523</v>
      </c>
      <c r="B527">
        <f>ROUND(VLOOKUP(X527,角色属性总表!AG:AI,2,FALSE)/角色属性总表!$C$34,0)</f>
        <v>72</v>
      </c>
      <c r="C527">
        <f>ROUND(VLOOKUP(X527,角色属性总表!Y:AE,3,FALSE)/J527,0)</f>
        <v>19</v>
      </c>
      <c r="D527">
        <f>ROUND(VLOOKUP(X527,角色属性总表!AG:AI,3,FALSE)/角色属性总表!$C$35,0)</f>
        <v>75</v>
      </c>
      <c r="E527">
        <f t="shared" si="80"/>
        <v>624</v>
      </c>
      <c r="F527">
        <f t="shared" si="81"/>
        <v>15</v>
      </c>
      <c r="G527">
        <f t="shared" si="82"/>
        <v>9</v>
      </c>
      <c r="H527">
        <v>0</v>
      </c>
      <c r="I527">
        <f t="shared" si="87"/>
        <v>3</v>
      </c>
      <c r="J527">
        <f>VLOOKUP(AA527,角色间职业划分!P:AP,20,FALSE)</f>
        <v>9</v>
      </c>
      <c r="K527">
        <f>IF(X527=500,100,VLOOKUP(AA527,角色间职业划分!P:AP,22,FALSE))</f>
        <v>100</v>
      </c>
      <c r="L527">
        <f>IF(X527=500,K527,VLOOKUP(AA527,角色间职业划分!P:AP,23,FALSE))</f>
        <v>60</v>
      </c>
      <c r="M527">
        <f>VLOOKUP(AA527,角色间职业划分!P:AP,24,FALSE)</f>
        <v>0</v>
      </c>
      <c r="N527">
        <f>VLOOKUP(AA527,角色间职业划分!P:AP,14)*100</f>
        <v>95</v>
      </c>
      <c r="O527">
        <f>VLOOKUP(AA527,角色间职业划分!P:Z,9,FALSE)</f>
        <v>0</v>
      </c>
      <c r="P527">
        <f>VLOOKUP(AA527,角色间职业划分!P:AP,10,FALSE)</f>
        <v>0</v>
      </c>
      <c r="Q527">
        <f>VLOOKUP(AA527,角色间职业划分!P:AP,15,FALSE)</f>
        <v>0</v>
      </c>
      <c r="R527">
        <f>VLOOKUP(AA527,角色间职业划分!P:AP,16,FALSE)</f>
        <v>0</v>
      </c>
      <c r="S527">
        <f>VLOOKUP(AA527,角色间职业划分!P:AP,17,FALSE)</f>
        <v>0</v>
      </c>
      <c r="T527">
        <f>VLOOKUP(AA527,角色间职业划分!P:AP,18,FALSE)</f>
        <v>0</v>
      </c>
      <c r="U527">
        <f>VLOOKUP(AA527,角色间职业划分!P:AP,27,FALSE)</f>
        <v>0</v>
      </c>
      <c r="V527">
        <f t="shared" si="83"/>
        <v>0</v>
      </c>
      <c r="W527">
        <f>VLOOKUP(AA527,角色间职业划分!P:Q,2,FALSE)</f>
        <v>23</v>
      </c>
      <c r="X527">
        <f t="shared" si="88"/>
        <v>18</v>
      </c>
      <c r="Y527">
        <f>INT(VLOOKUP(X527,角色属性总表!AG:AH,2,FALSE)*角色属性总表!$C$38)</f>
        <v>504</v>
      </c>
      <c r="AA527">
        <f t="shared" si="89"/>
        <v>6</v>
      </c>
      <c r="AB527">
        <f>VLOOKUP(X527,角色属性总表!AG:AI,2,FALSE)*VLOOKUP(角色等级属性!AA527,角色间职业划分!P:AG,13,FALSE)/角色间职业划分!$AB$9</f>
        <v>624.88376418076996</v>
      </c>
      <c r="AC527">
        <f>VLOOKUP(X527,角色属性总表!AG:AI,3,FALSE)*VLOOKUP(AA527,角色间职业划分!P:AG,8,FALSE)/角色间职业划分!$W$9</f>
        <v>1109.3599999999999</v>
      </c>
      <c r="AD527">
        <f>VLOOKUP(AA527,角色间职业划分!P:AP,26,FALSE)</f>
        <v>1</v>
      </c>
      <c r="AE527">
        <f>VLOOKUP(X527,角色属性总表!I:Q,3,FALSE)</f>
        <v>225.79199999999997</v>
      </c>
      <c r="AF527">
        <f>VLOOKUP(AA527,角色间职业划分!P:AP,11,FALSE)</f>
        <v>0.3</v>
      </c>
      <c r="AG527">
        <f t="shared" si="84"/>
        <v>472.52762226874808</v>
      </c>
      <c r="AH527">
        <f t="shared" si="85"/>
        <v>225</v>
      </c>
      <c r="AJ527">
        <f t="shared" si="86"/>
        <v>247.52762226874808</v>
      </c>
      <c r="AK527">
        <v>523</v>
      </c>
    </row>
    <row r="528" spans="1:37" x14ac:dyDescent="0.15">
      <c r="A528">
        <v>524</v>
      </c>
      <c r="B528">
        <f>ROUND(VLOOKUP(X528,角色属性总表!AG:AI,2,FALSE)/角色属性总表!$C$34,0)</f>
        <v>75</v>
      </c>
      <c r="C528">
        <f>ROUND(VLOOKUP(X528,角色属性总表!Y:AE,3,FALSE)/J528,0)</f>
        <v>20</v>
      </c>
      <c r="D528">
        <f>ROUND(VLOOKUP(X528,角色属性总表!AG:AI,3,FALSE)/角色属性总表!$C$35,0)</f>
        <v>78</v>
      </c>
      <c r="E528">
        <f t="shared" si="80"/>
        <v>647</v>
      </c>
      <c r="F528">
        <f t="shared" si="81"/>
        <v>15</v>
      </c>
      <c r="G528">
        <f t="shared" si="82"/>
        <v>9</v>
      </c>
      <c r="H528">
        <v>0</v>
      </c>
      <c r="I528">
        <f t="shared" si="87"/>
        <v>3</v>
      </c>
      <c r="J528">
        <f>VLOOKUP(AA528,角色间职业划分!P:AP,20,FALSE)</f>
        <v>9</v>
      </c>
      <c r="K528">
        <f>IF(X528=500,100,VLOOKUP(AA528,角色间职业划分!P:AP,22,FALSE))</f>
        <v>100</v>
      </c>
      <c r="L528">
        <f>IF(X528=500,K528,VLOOKUP(AA528,角色间职业划分!P:AP,23,FALSE))</f>
        <v>60</v>
      </c>
      <c r="M528">
        <f>VLOOKUP(AA528,角色间职业划分!P:AP,24,FALSE)</f>
        <v>0</v>
      </c>
      <c r="N528">
        <f>VLOOKUP(AA528,角色间职业划分!P:AP,14)*100</f>
        <v>95</v>
      </c>
      <c r="O528">
        <f>VLOOKUP(AA528,角色间职业划分!P:Z,9,FALSE)</f>
        <v>0</v>
      </c>
      <c r="P528">
        <f>VLOOKUP(AA528,角色间职业划分!P:AP,10,FALSE)</f>
        <v>0</v>
      </c>
      <c r="Q528">
        <f>VLOOKUP(AA528,角色间职业划分!P:AP,15,FALSE)</f>
        <v>0</v>
      </c>
      <c r="R528">
        <f>VLOOKUP(AA528,角色间职业划分!P:AP,16,FALSE)</f>
        <v>0</v>
      </c>
      <c r="S528">
        <f>VLOOKUP(AA528,角色间职业划分!P:AP,17,FALSE)</f>
        <v>0</v>
      </c>
      <c r="T528">
        <f>VLOOKUP(AA528,角色间职业划分!P:AP,18,FALSE)</f>
        <v>0</v>
      </c>
      <c r="U528">
        <f>VLOOKUP(AA528,角色间职业划分!P:AP,27,FALSE)</f>
        <v>0</v>
      </c>
      <c r="V528">
        <f t="shared" si="83"/>
        <v>0</v>
      </c>
      <c r="W528">
        <f>VLOOKUP(AA528,角色间职业划分!P:Q,2,FALSE)</f>
        <v>23</v>
      </c>
      <c r="X528">
        <f t="shared" si="88"/>
        <v>19</v>
      </c>
      <c r="Y528">
        <f>INT(VLOOKUP(X528,角色属性总表!AG:AH,2,FALSE)*角色属性总表!$C$38)</f>
        <v>522</v>
      </c>
      <c r="AA528">
        <f t="shared" si="89"/>
        <v>6</v>
      </c>
      <c r="AB528">
        <f>VLOOKUP(X528,角色属性总表!AG:AI,2,FALSE)*VLOOKUP(角色等级属性!AA528,角色间职业划分!P:AG,13,FALSE)/角色间职业划分!$AB$9</f>
        <v>647.20104147294035</v>
      </c>
      <c r="AC528">
        <f>VLOOKUP(X528,角色属性总表!AG:AI,3,FALSE)*VLOOKUP(AA528,角色间职业划分!P:AG,8,FALSE)/角色间职业划分!$W$9</f>
        <v>1148.98</v>
      </c>
      <c r="AD528">
        <f>VLOOKUP(AA528,角色间职业划分!P:AP,26,FALSE)</f>
        <v>1</v>
      </c>
      <c r="AE528">
        <f>VLOOKUP(X528,角色属性总表!I:Q,3,FALSE)</f>
        <v>233.85599999999999</v>
      </c>
      <c r="AF528">
        <f>VLOOKUP(AA528,角色间职业划分!P:AP,11,FALSE)</f>
        <v>0.3</v>
      </c>
      <c r="AG528">
        <f t="shared" si="84"/>
        <v>514.50303347977729</v>
      </c>
      <c r="AH528">
        <f t="shared" si="85"/>
        <v>234</v>
      </c>
      <c r="AJ528">
        <f t="shared" si="86"/>
        <v>280.50303347977729</v>
      </c>
      <c r="AK528">
        <v>524</v>
      </c>
    </row>
    <row r="529" spans="1:37" x14ac:dyDescent="0.15">
      <c r="A529">
        <v>525</v>
      </c>
      <c r="B529">
        <f>ROUND(VLOOKUP(X529,角色属性总表!AG:AI,2,FALSE)/角色属性总表!$C$34,0)</f>
        <v>77</v>
      </c>
      <c r="C529">
        <f>ROUND(VLOOKUP(X529,角色属性总表!Y:AE,3,FALSE)/J529,0)</f>
        <v>21</v>
      </c>
      <c r="D529">
        <f>ROUND(VLOOKUP(X529,角色属性总表!AG:AI,3,FALSE)/角色属性总表!$C$35,0)</f>
        <v>81</v>
      </c>
      <c r="E529">
        <f t="shared" si="80"/>
        <v>669</v>
      </c>
      <c r="F529">
        <f t="shared" si="81"/>
        <v>15</v>
      </c>
      <c r="G529">
        <f t="shared" si="82"/>
        <v>9</v>
      </c>
      <c r="H529">
        <v>0</v>
      </c>
      <c r="I529">
        <f t="shared" si="87"/>
        <v>3</v>
      </c>
      <c r="J529">
        <f>VLOOKUP(AA529,角色间职业划分!P:AP,20,FALSE)</f>
        <v>9</v>
      </c>
      <c r="K529">
        <f>IF(X529=500,100,VLOOKUP(AA529,角色间职业划分!P:AP,22,FALSE))</f>
        <v>100</v>
      </c>
      <c r="L529">
        <f>IF(X529=500,K529,VLOOKUP(AA529,角色间职业划分!P:AP,23,FALSE))</f>
        <v>60</v>
      </c>
      <c r="M529">
        <f>VLOOKUP(AA529,角色间职业划分!P:AP,24,FALSE)</f>
        <v>0</v>
      </c>
      <c r="N529">
        <f>VLOOKUP(AA529,角色间职业划分!P:AP,14)*100</f>
        <v>95</v>
      </c>
      <c r="O529">
        <f>VLOOKUP(AA529,角色间职业划分!P:Z,9,FALSE)</f>
        <v>0</v>
      </c>
      <c r="P529">
        <f>VLOOKUP(AA529,角色间职业划分!P:AP,10,FALSE)</f>
        <v>0</v>
      </c>
      <c r="Q529">
        <f>VLOOKUP(AA529,角色间职业划分!P:AP,15,FALSE)</f>
        <v>0</v>
      </c>
      <c r="R529">
        <f>VLOOKUP(AA529,角色间职业划分!P:AP,16,FALSE)</f>
        <v>0</v>
      </c>
      <c r="S529">
        <f>VLOOKUP(AA529,角色间职业划分!P:AP,17,FALSE)</f>
        <v>0</v>
      </c>
      <c r="T529">
        <f>VLOOKUP(AA529,角色间职业划分!P:AP,18,FALSE)</f>
        <v>0</v>
      </c>
      <c r="U529">
        <f>VLOOKUP(AA529,角色间职业划分!P:AP,27,FALSE)</f>
        <v>0</v>
      </c>
      <c r="V529">
        <f t="shared" si="83"/>
        <v>0</v>
      </c>
      <c r="W529">
        <f>VLOOKUP(AA529,角色间职业划分!P:Q,2,FALSE)</f>
        <v>23</v>
      </c>
      <c r="X529">
        <f t="shared" si="88"/>
        <v>20</v>
      </c>
      <c r="Y529">
        <f>INT(VLOOKUP(X529,角色属性总表!AG:AH,2,FALSE)*角色属性总表!$C$38)</f>
        <v>540</v>
      </c>
      <c r="AA529">
        <f t="shared" si="89"/>
        <v>6</v>
      </c>
      <c r="AB529">
        <f>VLOOKUP(X529,角色属性总表!AG:AI,2,FALSE)*VLOOKUP(角色等级属性!AA529,角色间职业划分!P:AG,13,FALSE)/角色间职业划分!$AB$9</f>
        <v>669.51831876511073</v>
      </c>
      <c r="AC529">
        <f>VLOOKUP(X529,角色属性总表!AG:AI,3,FALSE)*VLOOKUP(AA529,角色间职业划分!P:AG,8,FALSE)/角色间职业划分!$W$9</f>
        <v>1188.5999999999999</v>
      </c>
      <c r="AD529">
        <f>VLOOKUP(AA529,角色间职业划分!P:AP,26,FALSE)</f>
        <v>1</v>
      </c>
      <c r="AE529">
        <f>VLOOKUP(X529,角色属性总表!I:Q,3,FALSE)</f>
        <v>241.92000000000002</v>
      </c>
      <c r="AF529">
        <f>VLOOKUP(AA529,角色间职业划分!P:AP,11,FALSE)</f>
        <v>0.3</v>
      </c>
      <c r="AG529">
        <f t="shared" si="84"/>
        <v>557.83165289201077</v>
      </c>
      <c r="AH529">
        <f t="shared" si="85"/>
        <v>243</v>
      </c>
      <c r="AJ529">
        <f t="shared" si="86"/>
        <v>314.83165289201077</v>
      </c>
      <c r="AK529">
        <v>525</v>
      </c>
    </row>
    <row r="530" spans="1:37" x14ac:dyDescent="0.15">
      <c r="A530">
        <v>526</v>
      </c>
      <c r="B530">
        <f>ROUND(VLOOKUP(X530,角色属性总表!AG:AI,2,FALSE)/角色属性总表!$C$34,0)</f>
        <v>80</v>
      </c>
      <c r="C530">
        <f>ROUND(VLOOKUP(X530,角色属性总表!Y:AE,3,FALSE)/J530,0)</f>
        <v>22</v>
      </c>
      <c r="D530">
        <f>ROUND(VLOOKUP(X530,角色属性总表!AG:AI,3,FALSE)/角色属性总表!$C$35,0)</f>
        <v>83</v>
      </c>
      <c r="E530">
        <f t="shared" si="80"/>
        <v>691</v>
      </c>
      <c r="F530">
        <f t="shared" si="81"/>
        <v>15</v>
      </c>
      <c r="G530">
        <f t="shared" si="82"/>
        <v>9</v>
      </c>
      <c r="H530">
        <v>0</v>
      </c>
      <c r="I530">
        <f t="shared" si="87"/>
        <v>3</v>
      </c>
      <c r="J530">
        <f>VLOOKUP(AA530,角色间职业划分!P:AP,20,FALSE)</f>
        <v>9</v>
      </c>
      <c r="K530">
        <f>IF(X530=500,100,VLOOKUP(AA530,角色间职业划分!P:AP,22,FALSE))</f>
        <v>100</v>
      </c>
      <c r="L530">
        <f>IF(X530=500,K530,VLOOKUP(AA530,角色间职业划分!P:AP,23,FALSE))</f>
        <v>60</v>
      </c>
      <c r="M530">
        <f>VLOOKUP(AA530,角色间职业划分!P:AP,24,FALSE)</f>
        <v>0</v>
      </c>
      <c r="N530">
        <f>VLOOKUP(AA530,角色间职业划分!P:AP,14)*100</f>
        <v>95</v>
      </c>
      <c r="O530">
        <f>VLOOKUP(AA530,角色间职业划分!P:Z,9,FALSE)</f>
        <v>0</v>
      </c>
      <c r="P530">
        <f>VLOOKUP(AA530,角色间职业划分!P:AP,10,FALSE)</f>
        <v>0</v>
      </c>
      <c r="Q530">
        <f>VLOOKUP(AA530,角色间职业划分!P:AP,15,FALSE)</f>
        <v>0</v>
      </c>
      <c r="R530">
        <f>VLOOKUP(AA530,角色间职业划分!P:AP,16,FALSE)</f>
        <v>0</v>
      </c>
      <c r="S530">
        <f>VLOOKUP(AA530,角色间职业划分!P:AP,17,FALSE)</f>
        <v>0</v>
      </c>
      <c r="T530">
        <f>VLOOKUP(AA530,角色间职业划分!P:AP,18,FALSE)</f>
        <v>0</v>
      </c>
      <c r="U530">
        <f>VLOOKUP(AA530,角色间职业划分!P:AP,27,FALSE)</f>
        <v>0</v>
      </c>
      <c r="V530">
        <f t="shared" si="83"/>
        <v>0</v>
      </c>
      <c r="W530">
        <f>VLOOKUP(AA530,角色间职业划分!P:Q,2,FALSE)</f>
        <v>23</v>
      </c>
      <c r="X530">
        <f t="shared" si="88"/>
        <v>21</v>
      </c>
      <c r="Y530">
        <f>INT(VLOOKUP(X530,角色属性总表!AG:AH,2,FALSE)*角色属性总表!$C$38)</f>
        <v>558</v>
      </c>
      <c r="AA530">
        <f t="shared" si="89"/>
        <v>6</v>
      </c>
      <c r="AB530">
        <f>VLOOKUP(X530,角色属性总表!AG:AI,2,FALSE)*VLOOKUP(角色等级属性!AA530,角色间职业划分!P:AG,13,FALSE)/角色间职业划分!$AB$9</f>
        <v>691.83559605728101</v>
      </c>
      <c r="AC530">
        <f>VLOOKUP(X530,角色属性总表!AG:AI,3,FALSE)*VLOOKUP(AA530,角色间职业划分!P:AG,8,FALSE)/角色间职业划分!$W$9</f>
        <v>1228.22</v>
      </c>
      <c r="AD530">
        <f>VLOOKUP(AA530,角色间职业划分!P:AP,26,FALSE)</f>
        <v>1</v>
      </c>
      <c r="AE530">
        <f>VLOOKUP(X530,角色属性总表!I:Q,3,FALSE)</f>
        <v>249.98400000000004</v>
      </c>
      <c r="AF530">
        <f>VLOOKUP(AA530,角色间职业划分!P:AP,11,FALSE)</f>
        <v>0.3</v>
      </c>
      <c r="AG530">
        <f t="shared" si="84"/>
        <v>602.49320538986058</v>
      </c>
      <c r="AH530">
        <f t="shared" si="85"/>
        <v>249</v>
      </c>
      <c r="AJ530">
        <f t="shared" si="86"/>
        <v>353.49320538986058</v>
      </c>
      <c r="AK530">
        <v>526</v>
      </c>
    </row>
    <row r="531" spans="1:37" x14ac:dyDescent="0.15">
      <c r="A531">
        <v>527</v>
      </c>
      <c r="B531">
        <f>ROUND(VLOOKUP(X531,角色属性总表!AG:AI,2,FALSE)/角色属性总表!$C$34,0)</f>
        <v>82</v>
      </c>
      <c r="C531">
        <f>ROUND(VLOOKUP(X531,角色属性总表!Y:AE,3,FALSE)/J531,0)</f>
        <v>23</v>
      </c>
      <c r="D531">
        <f>ROUND(VLOOKUP(X531,角色属性总表!AG:AI,3,FALSE)/角色属性总表!$C$35,0)</f>
        <v>86</v>
      </c>
      <c r="E531">
        <f t="shared" si="80"/>
        <v>714</v>
      </c>
      <c r="F531">
        <f t="shared" si="81"/>
        <v>15</v>
      </c>
      <c r="G531">
        <f t="shared" si="82"/>
        <v>9</v>
      </c>
      <c r="H531">
        <v>0</v>
      </c>
      <c r="I531">
        <f t="shared" si="87"/>
        <v>3</v>
      </c>
      <c r="J531">
        <f>VLOOKUP(AA531,角色间职业划分!P:AP,20,FALSE)</f>
        <v>9</v>
      </c>
      <c r="K531">
        <f>IF(X531=500,100,VLOOKUP(AA531,角色间职业划分!P:AP,22,FALSE))</f>
        <v>100</v>
      </c>
      <c r="L531">
        <f>IF(X531=500,K531,VLOOKUP(AA531,角色间职业划分!P:AP,23,FALSE))</f>
        <v>60</v>
      </c>
      <c r="M531">
        <f>VLOOKUP(AA531,角色间职业划分!P:AP,24,FALSE)</f>
        <v>0</v>
      </c>
      <c r="N531">
        <f>VLOOKUP(AA531,角色间职业划分!P:AP,14)*100</f>
        <v>95</v>
      </c>
      <c r="O531">
        <f>VLOOKUP(AA531,角色间职业划分!P:Z,9,FALSE)</f>
        <v>0</v>
      </c>
      <c r="P531">
        <f>VLOOKUP(AA531,角色间职业划分!P:AP,10,FALSE)</f>
        <v>0</v>
      </c>
      <c r="Q531">
        <f>VLOOKUP(AA531,角色间职业划分!P:AP,15,FALSE)</f>
        <v>0</v>
      </c>
      <c r="R531">
        <f>VLOOKUP(AA531,角色间职业划分!P:AP,16,FALSE)</f>
        <v>0</v>
      </c>
      <c r="S531">
        <f>VLOOKUP(AA531,角色间职业划分!P:AP,17,FALSE)</f>
        <v>0</v>
      </c>
      <c r="T531">
        <f>VLOOKUP(AA531,角色间职业划分!P:AP,18,FALSE)</f>
        <v>0</v>
      </c>
      <c r="U531">
        <f>VLOOKUP(AA531,角色间职业划分!P:AP,27,FALSE)</f>
        <v>0</v>
      </c>
      <c r="V531">
        <f t="shared" si="83"/>
        <v>0</v>
      </c>
      <c r="W531">
        <f>VLOOKUP(AA531,角色间职业划分!P:Q,2,FALSE)</f>
        <v>23</v>
      </c>
      <c r="X531">
        <f t="shared" si="88"/>
        <v>22</v>
      </c>
      <c r="Y531">
        <f>INT(VLOOKUP(X531,角色属性总表!AG:AH,2,FALSE)*角色属性总表!$C$38)</f>
        <v>576</v>
      </c>
      <c r="AA531">
        <f t="shared" si="89"/>
        <v>6</v>
      </c>
      <c r="AB531">
        <f>VLOOKUP(X531,角色属性总表!AG:AI,2,FALSE)*VLOOKUP(角色等级属性!AA531,角色间职业划分!P:AG,13,FALSE)/角色间职业划分!$AB$9</f>
        <v>714.1528733494514</v>
      </c>
      <c r="AC531">
        <f>VLOOKUP(X531,角色属性总表!AG:AI,3,FALSE)*VLOOKUP(AA531,角色间职业划分!P:AG,8,FALSE)/角色间职业划分!$W$9</f>
        <v>1267.8399999999999</v>
      </c>
      <c r="AD531">
        <f>VLOOKUP(AA531,角色间职业划分!P:AP,26,FALSE)</f>
        <v>1</v>
      </c>
      <c r="AE531">
        <f>VLOOKUP(X531,角色属性总表!I:Q,3,FALSE)</f>
        <v>258.048</v>
      </c>
      <c r="AF531">
        <f>VLOOKUP(AA531,角色间职业划分!P:AP,11,FALSE)</f>
        <v>0.3</v>
      </c>
      <c r="AG531">
        <f t="shared" si="84"/>
        <v>648.46908005205398</v>
      </c>
      <c r="AH531">
        <f t="shared" si="85"/>
        <v>258</v>
      </c>
      <c r="AJ531">
        <f t="shared" si="86"/>
        <v>390.46908005205398</v>
      </c>
      <c r="AK531">
        <v>527</v>
      </c>
    </row>
    <row r="532" spans="1:37" x14ac:dyDescent="0.15">
      <c r="A532">
        <v>528</v>
      </c>
      <c r="B532">
        <f>ROUND(VLOOKUP(X532,角色属性总表!AG:AI,2,FALSE)/角色属性总表!$C$34,0)</f>
        <v>85</v>
      </c>
      <c r="C532">
        <f>ROUND(VLOOKUP(X532,角色属性总表!Y:AE,3,FALSE)/J532,0)</f>
        <v>24</v>
      </c>
      <c r="D532">
        <f>ROUND(VLOOKUP(X532,角色属性总表!AG:AI,3,FALSE)/角色属性总表!$C$35,0)</f>
        <v>89</v>
      </c>
      <c r="E532">
        <f t="shared" si="80"/>
        <v>736</v>
      </c>
      <c r="F532">
        <f t="shared" si="81"/>
        <v>15</v>
      </c>
      <c r="G532">
        <f t="shared" si="82"/>
        <v>9</v>
      </c>
      <c r="H532">
        <v>0</v>
      </c>
      <c r="I532">
        <f t="shared" si="87"/>
        <v>3</v>
      </c>
      <c r="J532">
        <f>VLOOKUP(AA532,角色间职业划分!P:AP,20,FALSE)</f>
        <v>9</v>
      </c>
      <c r="K532">
        <f>IF(X532=500,100,VLOOKUP(AA532,角色间职业划分!P:AP,22,FALSE))</f>
        <v>100</v>
      </c>
      <c r="L532">
        <f>IF(X532=500,K532,VLOOKUP(AA532,角色间职业划分!P:AP,23,FALSE))</f>
        <v>60</v>
      </c>
      <c r="M532">
        <f>VLOOKUP(AA532,角色间职业划分!P:AP,24,FALSE)</f>
        <v>0</v>
      </c>
      <c r="N532">
        <f>VLOOKUP(AA532,角色间职业划分!P:AP,14)*100</f>
        <v>95</v>
      </c>
      <c r="O532">
        <f>VLOOKUP(AA532,角色间职业划分!P:Z,9,FALSE)</f>
        <v>0</v>
      </c>
      <c r="P532">
        <f>VLOOKUP(AA532,角色间职业划分!P:AP,10,FALSE)</f>
        <v>0</v>
      </c>
      <c r="Q532">
        <f>VLOOKUP(AA532,角色间职业划分!P:AP,15,FALSE)</f>
        <v>0</v>
      </c>
      <c r="R532">
        <f>VLOOKUP(AA532,角色间职业划分!P:AP,16,FALSE)</f>
        <v>0</v>
      </c>
      <c r="S532">
        <f>VLOOKUP(AA532,角色间职业划分!P:AP,17,FALSE)</f>
        <v>0</v>
      </c>
      <c r="T532">
        <f>VLOOKUP(AA532,角色间职业划分!P:AP,18,FALSE)</f>
        <v>0</v>
      </c>
      <c r="U532">
        <f>VLOOKUP(AA532,角色间职业划分!P:AP,27,FALSE)</f>
        <v>0</v>
      </c>
      <c r="V532">
        <f t="shared" si="83"/>
        <v>0</v>
      </c>
      <c r="W532">
        <f>VLOOKUP(AA532,角色间职业划分!P:Q,2,FALSE)</f>
        <v>23</v>
      </c>
      <c r="X532">
        <f t="shared" si="88"/>
        <v>23</v>
      </c>
      <c r="Y532">
        <f>INT(VLOOKUP(X532,角色属性总表!AG:AH,2,FALSE)*角色属性总表!$C$38)</f>
        <v>594</v>
      </c>
      <c r="AA532">
        <f t="shared" si="89"/>
        <v>6</v>
      </c>
      <c r="AB532">
        <f>VLOOKUP(X532,角色属性总表!AG:AI,2,FALSE)*VLOOKUP(角色等级属性!AA532,角色间职业划分!P:AG,13,FALSE)/角色间职业划分!$AB$9</f>
        <v>736.47015064162179</v>
      </c>
      <c r="AC532">
        <f>VLOOKUP(X532,角色属性总表!AG:AI,3,FALSE)*VLOOKUP(AA532,角色间职业划分!P:AG,8,FALSE)/角色间职业划分!$W$9</f>
        <v>1307.46</v>
      </c>
      <c r="AD532">
        <f>VLOOKUP(AA532,角色间职业划分!P:AP,26,FALSE)</f>
        <v>1</v>
      </c>
      <c r="AE532">
        <f>VLOOKUP(X532,角色属性总表!I:Q,3,FALSE)</f>
        <v>266.11199999999997</v>
      </c>
      <c r="AF532">
        <f>VLOOKUP(AA532,角色间职业划分!P:AP,11,FALSE)</f>
        <v>0.3</v>
      </c>
      <c r="AG532">
        <f t="shared" si="84"/>
        <v>695.7421374404571</v>
      </c>
      <c r="AH532">
        <f t="shared" si="85"/>
        <v>267</v>
      </c>
      <c r="AJ532">
        <f t="shared" si="86"/>
        <v>428.7421374404571</v>
      </c>
      <c r="AK532">
        <v>528</v>
      </c>
    </row>
    <row r="533" spans="1:37" x14ac:dyDescent="0.15">
      <c r="A533">
        <v>529</v>
      </c>
      <c r="B533">
        <f>ROUND(VLOOKUP(X533,角色属性总表!AG:AI,2,FALSE)/角色属性总表!$C$34,0)</f>
        <v>87</v>
      </c>
      <c r="C533">
        <f>ROUND(VLOOKUP(X533,角色属性总表!Y:AE,3,FALSE)/J533,0)</f>
        <v>25</v>
      </c>
      <c r="D533">
        <f>ROUND(VLOOKUP(X533,角色属性总表!AG:AI,3,FALSE)/角色属性总表!$C$35,0)</f>
        <v>91</v>
      </c>
      <c r="E533">
        <f t="shared" si="80"/>
        <v>758</v>
      </c>
      <c r="F533">
        <f t="shared" si="81"/>
        <v>15</v>
      </c>
      <c r="G533">
        <f t="shared" si="82"/>
        <v>9</v>
      </c>
      <c r="H533">
        <v>0</v>
      </c>
      <c r="I533">
        <f t="shared" si="87"/>
        <v>3</v>
      </c>
      <c r="J533">
        <f>VLOOKUP(AA533,角色间职业划分!P:AP,20,FALSE)</f>
        <v>9</v>
      </c>
      <c r="K533">
        <f>IF(X533=500,100,VLOOKUP(AA533,角色间职业划分!P:AP,22,FALSE))</f>
        <v>100</v>
      </c>
      <c r="L533">
        <f>IF(X533=500,K533,VLOOKUP(AA533,角色间职业划分!P:AP,23,FALSE))</f>
        <v>60</v>
      </c>
      <c r="M533">
        <f>VLOOKUP(AA533,角色间职业划分!P:AP,24,FALSE)</f>
        <v>0</v>
      </c>
      <c r="N533">
        <f>VLOOKUP(AA533,角色间职业划分!P:AP,14)*100</f>
        <v>95</v>
      </c>
      <c r="O533">
        <f>VLOOKUP(AA533,角色间职业划分!P:Z,9,FALSE)</f>
        <v>0</v>
      </c>
      <c r="P533">
        <f>VLOOKUP(AA533,角色间职业划分!P:AP,10,FALSE)</f>
        <v>0</v>
      </c>
      <c r="Q533">
        <f>VLOOKUP(AA533,角色间职业划分!P:AP,15,FALSE)</f>
        <v>0</v>
      </c>
      <c r="R533">
        <f>VLOOKUP(AA533,角色间职业划分!P:AP,16,FALSE)</f>
        <v>0</v>
      </c>
      <c r="S533">
        <f>VLOOKUP(AA533,角色间职业划分!P:AP,17,FALSE)</f>
        <v>0</v>
      </c>
      <c r="T533">
        <f>VLOOKUP(AA533,角色间职业划分!P:AP,18,FALSE)</f>
        <v>0</v>
      </c>
      <c r="U533">
        <f>VLOOKUP(AA533,角色间职业划分!P:AP,27,FALSE)</f>
        <v>0</v>
      </c>
      <c r="V533">
        <f t="shared" si="83"/>
        <v>0</v>
      </c>
      <c r="W533">
        <f>VLOOKUP(AA533,角色间职业划分!P:Q,2,FALSE)</f>
        <v>23</v>
      </c>
      <c r="X533">
        <f t="shared" si="88"/>
        <v>24</v>
      </c>
      <c r="Y533">
        <f>INT(VLOOKUP(X533,角色属性总表!AG:AH,2,FALSE)*角色属性总表!$C$38)</f>
        <v>612</v>
      </c>
      <c r="AA533">
        <f t="shared" si="89"/>
        <v>6</v>
      </c>
      <c r="AB533">
        <f>VLOOKUP(X533,角色属性总表!AG:AI,2,FALSE)*VLOOKUP(角色等级属性!AA533,角色间职业划分!P:AG,13,FALSE)/角色间职业划分!$AB$9</f>
        <v>758.78742793379206</v>
      </c>
      <c r="AC533">
        <f>VLOOKUP(X533,角色属性总表!AG:AI,3,FALSE)*VLOOKUP(AA533,角色间职业划分!P:AG,8,FALSE)/角色间职业划分!$W$9</f>
        <v>1347.08</v>
      </c>
      <c r="AD533">
        <f>VLOOKUP(AA533,角色间职业划分!P:AP,26,FALSE)</f>
        <v>1</v>
      </c>
      <c r="AE533">
        <f>VLOOKUP(X533,角色属性总表!I:Q,3,FALSE)</f>
        <v>274.17599999999999</v>
      </c>
      <c r="AF533">
        <f>VLOOKUP(AA533,角色间职业划分!P:AP,11,FALSE)</f>
        <v>0.3</v>
      </c>
      <c r="AG533">
        <f t="shared" si="84"/>
        <v>744.2965467389613</v>
      </c>
      <c r="AH533">
        <f t="shared" si="85"/>
        <v>273</v>
      </c>
      <c r="AJ533">
        <f t="shared" si="86"/>
        <v>471.2965467389613</v>
      </c>
      <c r="AK533">
        <v>529</v>
      </c>
    </row>
    <row r="534" spans="1:37" x14ac:dyDescent="0.15">
      <c r="A534">
        <v>530</v>
      </c>
      <c r="B534">
        <f>ROUND(VLOOKUP(X534,角色属性总表!AG:AI,2,FALSE)/角色属性总表!$C$34,0)</f>
        <v>90</v>
      </c>
      <c r="C534">
        <f>ROUND(VLOOKUP(X534,角色属性总表!Y:AE,3,FALSE)/J534,0)</f>
        <v>27</v>
      </c>
      <c r="D534">
        <f>ROUND(VLOOKUP(X534,角色属性总表!AG:AI,3,FALSE)/角色属性总表!$C$35,0)</f>
        <v>94</v>
      </c>
      <c r="E534">
        <f t="shared" si="80"/>
        <v>781</v>
      </c>
      <c r="F534">
        <f t="shared" si="81"/>
        <v>15</v>
      </c>
      <c r="G534">
        <f t="shared" si="82"/>
        <v>9</v>
      </c>
      <c r="H534">
        <v>0</v>
      </c>
      <c r="I534">
        <f t="shared" si="87"/>
        <v>3</v>
      </c>
      <c r="J534">
        <f>VLOOKUP(AA534,角色间职业划分!P:AP,20,FALSE)</f>
        <v>9</v>
      </c>
      <c r="K534">
        <f>IF(X534=500,100,VLOOKUP(AA534,角色间职业划分!P:AP,22,FALSE))</f>
        <v>100</v>
      </c>
      <c r="L534">
        <f>IF(X534=500,K534,VLOOKUP(AA534,角色间职业划分!P:AP,23,FALSE))</f>
        <v>60</v>
      </c>
      <c r="M534">
        <f>VLOOKUP(AA534,角色间职业划分!P:AP,24,FALSE)</f>
        <v>0</v>
      </c>
      <c r="N534">
        <f>VLOOKUP(AA534,角色间职业划分!P:AP,14)*100</f>
        <v>95</v>
      </c>
      <c r="O534">
        <f>VLOOKUP(AA534,角色间职业划分!P:Z,9,FALSE)</f>
        <v>0</v>
      </c>
      <c r="P534">
        <f>VLOOKUP(AA534,角色间职业划分!P:AP,10,FALSE)</f>
        <v>0</v>
      </c>
      <c r="Q534">
        <f>VLOOKUP(AA534,角色间职业划分!P:AP,15,FALSE)</f>
        <v>0</v>
      </c>
      <c r="R534">
        <f>VLOOKUP(AA534,角色间职业划分!P:AP,16,FALSE)</f>
        <v>0</v>
      </c>
      <c r="S534">
        <f>VLOOKUP(AA534,角色间职业划分!P:AP,17,FALSE)</f>
        <v>0</v>
      </c>
      <c r="T534">
        <f>VLOOKUP(AA534,角色间职业划分!P:AP,18,FALSE)</f>
        <v>0</v>
      </c>
      <c r="U534">
        <f>VLOOKUP(AA534,角色间职业划分!P:AP,27,FALSE)</f>
        <v>0</v>
      </c>
      <c r="V534">
        <f t="shared" si="83"/>
        <v>0</v>
      </c>
      <c r="W534">
        <f>VLOOKUP(AA534,角色间职业划分!P:Q,2,FALSE)</f>
        <v>23</v>
      </c>
      <c r="X534">
        <f t="shared" si="88"/>
        <v>25</v>
      </c>
      <c r="Y534">
        <f>INT(VLOOKUP(X534,角色属性总表!AG:AH,2,FALSE)*角色属性总表!$C$38)</f>
        <v>630</v>
      </c>
      <c r="AA534">
        <f t="shared" si="89"/>
        <v>6</v>
      </c>
      <c r="AB534">
        <f>VLOOKUP(X534,角色属性总表!AG:AI,2,FALSE)*VLOOKUP(角色等级属性!AA534,角色间职业划分!P:AG,13,FALSE)/角色间职业划分!$AB$9</f>
        <v>781.10470522596245</v>
      </c>
      <c r="AC534">
        <f>VLOOKUP(X534,角色属性总表!AG:AI,3,FALSE)*VLOOKUP(AA534,角色间职业划分!P:AG,8,FALSE)/角色间职业划分!$W$9</f>
        <v>1386.7</v>
      </c>
      <c r="AD534">
        <f>VLOOKUP(AA534,角色间职业划分!P:AP,26,FALSE)</f>
        <v>1</v>
      </c>
      <c r="AE534">
        <f>VLOOKUP(X534,角色属性总表!I:Q,3,FALSE)</f>
        <v>282.24</v>
      </c>
      <c r="AF534">
        <f>VLOOKUP(AA534,角色间职业划分!P:AP,11,FALSE)</f>
        <v>0.3</v>
      </c>
      <c r="AG534">
        <f t="shared" si="84"/>
        <v>794.11764705882354</v>
      </c>
      <c r="AH534">
        <f t="shared" si="85"/>
        <v>282</v>
      </c>
      <c r="AJ534">
        <f t="shared" si="86"/>
        <v>512.11764705882354</v>
      </c>
      <c r="AK534">
        <v>530</v>
      </c>
    </row>
    <row r="535" spans="1:37" x14ac:dyDescent="0.15">
      <c r="A535">
        <v>531</v>
      </c>
      <c r="B535">
        <f>ROUND(VLOOKUP(X535,角色属性总表!AG:AI,2,FALSE)/角色属性总表!$C$34,0)</f>
        <v>93</v>
      </c>
      <c r="C535">
        <f>ROUND(VLOOKUP(X535,角色属性总表!Y:AE,3,FALSE)/J535,0)</f>
        <v>28</v>
      </c>
      <c r="D535">
        <f>ROUND(VLOOKUP(X535,角色属性总表!AG:AI,3,FALSE)/角色属性总表!$C$35,0)</f>
        <v>97</v>
      </c>
      <c r="E535">
        <f t="shared" si="80"/>
        <v>803</v>
      </c>
      <c r="F535">
        <f t="shared" si="81"/>
        <v>15</v>
      </c>
      <c r="G535">
        <f t="shared" si="82"/>
        <v>9</v>
      </c>
      <c r="H535">
        <v>0</v>
      </c>
      <c r="I535">
        <f t="shared" si="87"/>
        <v>3</v>
      </c>
      <c r="J535">
        <f>VLOOKUP(AA535,角色间职业划分!P:AP,20,FALSE)</f>
        <v>9</v>
      </c>
      <c r="K535">
        <f>IF(X535=500,100,VLOOKUP(AA535,角色间职业划分!P:AP,22,FALSE))</f>
        <v>100</v>
      </c>
      <c r="L535">
        <f>IF(X535=500,K535,VLOOKUP(AA535,角色间职业划分!P:AP,23,FALSE))</f>
        <v>60</v>
      </c>
      <c r="M535">
        <f>VLOOKUP(AA535,角色间职业划分!P:AP,24,FALSE)</f>
        <v>0</v>
      </c>
      <c r="N535">
        <f>VLOOKUP(AA535,角色间职业划分!P:AP,14)*100</f>
        <v>95</v>
      </c>
      <c r="O535">
        <f>VLOOKUP(AA535,角色间职业划分!P:Z,9,FALSE)</f>
        <v>0</v>
      </c>
      <c r="P535">
        <f>VLOOKUP(AA535,角色间职业划分!P:AP,10,FALSE)</f>
        <v>0</v>
      </c>
      <c r="Q535">
        <f>VLOOKUP(AA535,角色间职业划分!P:AP,15,FALSE)</f>
        <v>0</v>
      </c>
      <c r="R535">
        <f>VLOOKUP(AA535,角色间职业划分!P:AP,16,FALSE)</f>
        <v>0</v>
      </c>
      <c r="S535">
        <f>VLOOKUP(AA535,角色间职业划分!P:AP,17,FALSE)</f>
        <v>0</v>
      </c>
      <c r="T535">
        <f>VLOOKUP(AA535,角色间职业划分!P:AP,18,FALSE)</f>
        <v>0</v>
      </c>
      <c r="U535">
        <f>VLOOKUP(AA535,角色间职业划分!P:AP,27,FALSE)</f>
        <v>0</v>
      </c>
      <c r="V535">
        <f t="shared" si="83"/>
        <v>0</v>
      </c>
      <c r="W535">
        <f>VLOOKUP(AA535,角色间职业划分!P:Q,2,FALSE)</f>
        <v>23</v>
      </c>
      <c r="X535">
        <f t="shared" si="88"/>
        <v>26</v>
      </c>
      <c r="Y535">
        <f>INT(VLOOKUP(X535,角色属性总表!AG:AH,2,FALSE)*角色属性总表!$C$38)</f>
        <v>648</v>
      </c>
      <c r="AA535">
        <f t="shared" si="89"/>
        <v>6</v>
      </c>
      <c r="AB535">
        <f>VLOOKUP(X535,角色属性总表!AG:AI,2,FALSE)*VLOOKUP(角色等级属性!AA535,角色间职业划分!P:AG,13,FALSE)/角色间职业划分!$AB$9</f>
        <v>803.42198251813295</v>
      </c>
      <c r="AC535">
        <f>VLOOKUP(X535,角色属性总表!AG:AI,3,FALSE)*VLOOKUP(AA535,角色间职业划分!P:AG,8,FALSE)/角色间职业划分!$W$9</f>
        <v>1426.3200000000002</v>
      </c>
      <c r="AD535">
        <f>VLOOKUP(AA535,角色间职业划分!P:AP,26,FALSE)</f>
        <v>1</v>
      </c>
      <c r="AE535">
        <f>VLOOKUP(X535,角色属性总表!I:Q,3,FALSE)</f>
        <v>290.30400000000003</v>
      </c>
      <c r="AF535">
        <f>VLOOKUP(AA535,角色间职业划分!P:AP,11,FALSE)</f>
        <v>0.3</v>
      </c>
      <c r="AG535">
        <f t="shared" si="84"/>
        <v>845.19182849521496</v>
      </c>
      <c r="AH535">
        <f t="shared" si="85"/>
        <v>291</v>
      </c>
      <c r="AJ535">
        <f t="shared" si="86"/>
        <v>554.19182849521496</v>
      </c>
      <c r="AK535">
        <v>531</v>
      </c>
    </row>
    <row r="536" spans="1:37" x14ac:dyDescent="0.15">
      <c r="A536">
        <v>532</v>
      </c>
      <c r="B536">
        <f>ROUND(VLOOKUP(X536,角色属性总表!AG:AI,2,FALSE)/角色属性总表!$C$34,0)</f>
        <v>95</v>
      </c>
      <c r="C536">
        <f>ROUND(VLOOKUP(X536,角色属性总表!Y:AE,3,FALSE)/J536,0)</f>
        <v>29</v>
      </c>
      <c r="D536">
        <f>ROUND(VLOOKUP(X536,角色属性总表!AG:AI,3,FALSE)/角色属性总表!$C$35,0)</f>
        <v>99</v>
      </c>
      <c r="E536">
        <f t="shared" si="80"/>
        <v>825</v>
      </c>
      <c r="F536">
        <f t="shared" si="81"/>
        <v>15</v>
      </c>
      <c r="G536">
        <f t="shared" si="82"/>
        <v>9</v>
      </c>
      <c r="H536">
        <v>0</v>
      </c>
      <c r="I536">
        <f t="shared" si="87"/>
        <v>3</v>
      </c>
      <c r="J536">
        <f>VLOOKUP(AA536,角色间职业划分!P:AP,20,FALSE)</f>
        <v>9</v>
      </c>
      <c r="K536">
        <f>IF(X536=500,100,VLOOKUP(AA536,角色间职业划分!P:AP,22,FALSE))</f>
        <v>100</v>
      </c>
      <c r="L536">
        <f>IF(X536=500,K536,VLOOKUP(AA536,角色间职业划分!P:AP,23,FALSE))</f>
        <v>60</v>
      </c>
      <c r="M536">
        <f>VLOOKUP(AA536,角色间职业划分!P:AP,24,FALSE)</f>
        <v>0</v>
      </c>
      <c r="N536">
        <f>VLOOKUP(AA536,角色间职业划分!P:AP,14)*100</f>
        <v>95</v>
      </c>
      <c r="O536">
        <f>VLOOKUP(AA536,角色间职业划分!P:Z,9,FALSE)</f>
        <v>0</v>
      </c>
      <c r="P536">
        <f>VLOOKUP(AA536,角色间职业划分!P:AP,10,FALSE)</f>
        <v>0</v>
      </c>
      <c r="Q536">
        <f>VLOOKUP(AA536,角色间职业划分!P:AP,15,FALSE)</f>
        <v>0</v>
      </c>
      <c r="R536">
        <f>VLOOKUP(AA536,角色间职业划分!P:AP,16,FALSE)</f>
        <v>0</v>
      </c>
      <c r="S536">
        <f>VLOOKUP(AA536,角色间职业划分!P:AP,17,FALSE)</f>
        <v>0</v>
      </c>
      <c r="T536">
        <f>VLOOKUP(AA536,角色间职业划分!P:AP,18,FALSE)</f>
        <v>0</v>
      </c>
      <c r="U536">
        <f>VLOOKUP(AA536,角色间职业划分!P:AP,27,FALSE)</f>
        <v>0</v>
      </c>
      <c r="V536">
        <f t="shared" si="83"/>
        <v>0</v>
      </c>
      <c r="W536">
        <f>VLOOKUP(AA536,角色间职业划分!P:Q,2,FALSE)</f>
        <v>23</v>
      </c>
      <c r="X536">
        <f t="shared" si="88"/>
        <v>27</v>
      </c>
      <c r="Y536">
        <f>INT(VLOOKUP(X536,角色属性总表!AG:AH,2,FALSE)*角色属性总表!$C$38)</f>
        <v>666</v>
      </c>
      <c r="AA536">
        <f t="shared" si="89"/>
        <v>6</v>
      </c>
      <c r="AB536">
        <f>VLOOKUP(X536,角色属性总表!AG:AI,2,FALSE)*VLOOKUP(角色等级属性!AA536,角色间职业划分!P:AG,13,FALSE)/角色间职业划分!$AB$9</f>
        <v>825.73925981030322</v>
      </c>
      <c r="AC536">
        <f>VLOOKUP(X536,角色属性总表!AG:AI,3,FALSE)*VLOOKUP(AA536,角色间职业划分!P:AG,8,FALSE)/角色间职业划分!$W$9</f>
        <v>1465.94</v>
      </c>
      <c r="AD536">
        <f>VLOOKUP(AA536,角色间职业划分!P:AP,26,FALSE)</f>
        <v>1</v>
      </c>
      <c r="AE536">
        <f>VLOOKUP(X536,角色属性总表!I:Q,3,FALSE)</f>
        <v>298.36799999999999</v>
      </c>
      <c r="AF536">
        <f>VLOOKUP(AA536,角色间职业划分!P:AP,11,FALSE)</f>
        <v>0.3</v>
      </c>
      <c r="AG536">
        <f t="shared" si="84"/>
        <v>897.50642946666699</v>
      </c>
      <c r="AH536">
        <f t="shared" si="85"/>
        <v>297</v>
      </c>
      <c r="AJ536">
        <f t="shared" si="86"/>
        <v>600.50642946666699</v>
      </c>
      <c r="AK536">
        <v>532</v>
      </c>
    </row>
    <row r="537" spans="1:37" x14ac:dyDescent="0.15">
      <c r="A537">
        <v>533</v>
      </c>
      <c r="B537">
        <f>ROUND(VLOOKUP(X537,角色属性总表!AG:AI,2,FALSE)/角色属性总表!$C$34,0)</f>
        <v>98</v>
      </c>
      <c r="C537">
        <f>ROUND(VLOOKUP(X537,角色属性总表!Y:AE,3,FALSE)/J537,0)</f>
        <v>30</v>
      </c>
      <c r="D537">
        <f>ROUND(VLOOKUP(X537,角色属性总表!AG:AI,3,FALSE)/角色属性总表!$C$35,0)</f>
        <v>102</v>
      </c>
      <c r="E537">
        <f t="shared" si="80"/>
        <v>848</v>
      </c>
      <c r="F537">
        <f t="shared" si="81"/>
        <v>15</v>
      </c>
      <c r="G537">
        <f t="shared" si="82"/>
        <v>9</v>
      </c>
      <c r="H537">
        <v>0</v>
      </c>
      <c r="I537">
        <f t="shared" si="87"/>
        <v>3</v>
      </c>
      <c r="J537">
        <f>VLOOKUP(AA537,角色间职业划分!P:AP,20,FALSE)</f>
        <v>9</v>
      </c>
      <c r="K537">
        <f>IF(X537=500,100,VLOOKUP(AA537,角色间职业划分!P:AP,22,FALSE))</f>
        <v>100</v>
      </c>
      <c r="L537">
        <f>IF(X537=500,K537,VLOOKUP(AA537,角色间职业划分!P:AP,23,FALSE))</f>
        <v>60</v>
      </c>
      <c r="M537">
        <f>VLOOKUP(AA537,角色间职业划分!P:AP,24,FALSE)</f>
        <v>0</v>
      </c>
      <c r="N537">
        <f>VLOOKUP(AA537,角色间职业划分!P:AP,14)*100</f>
        <v>95</v>
      </c>
      <c r="O537">
        <f>VLOOKUP(AA537,角色间职业划分!P:Z,9,FALSE)</f>
        <v>0</v>
      </c>
      <c r="P537">
        <f>VLOOKUP(AA537,角色间职业划分!P:AP,10,FALSE)</f>
        <v>0</v>
      </c>
      <c r="Q537">
        <f>VLOOKUP(AA537,角色间职业划分!P:AP,15,FALSE)</f>
        <v>0</v>
      </c>
      <c r="R537">
        <f>VLOOKUP(AA537,角色间职业划分!P:AP,16,FALSE)</f>
        <v>0</v>
      </c>
      <c r="S537">
        <f>VLOOKUP(AA537,角色间职业划分!P:AP,17,FALSE)</f>
        <v>0</v>
      </c>
      <c r="T537">
        <f>VLOOKUP(AA537,角色间职业划分!P:AP,18,FALSE)</f>
        <v>0</v>
      </c>
      <c r="U537">
        <f>VLOOKUP(AA537,角色间职业划分!P:AP,27,FALSE)</f>
        <v>0</v>
      </c>
      <c r="V537">
        <f t="shared" si="83"/>
        <v>0</v>
      </c>
      <c r="W537">
        <f>VLOOKUP(AA537,角色间职业划分!P:Q,2,FALSE)</f>
        <v>23</v>
      </c>
      <c r="X537">
        <f t="shared" si="88"/>
        <v>28</v>
      </c>
      <c r="Y537">
        <f>INT(VLOOKUP(X537,角色属性总表!AG:AH,2,FALSE)*角色属性总表!$C$38)</f>
        <v>684</v>
      </c>
      <c r="AA537">
        <f t="shared" si="89"/>
        <v>6</v>
      </c>
      <c r="AB537">
        <f>VLOOKUP(X537,角色属性总表!AG:AI,2,FALSE)*VLOOKUP(角色等级属性!AA537,角色间职业划分!P:AG,13,FALSE)/角色间职业划分!$AB$9</f>
        <v>848.05653710247361</v>
      </c>
      <c r="AC537">
        <f>VLOOKUP(X537,角色属性总表!AG:AI,3,FALSE)*VLOOKUP(AA537,角色间职业划分!P:AG,8,FALSE)/角色间职业划分!$W$9</f>
        <v>1505.56</v>
      </c>
      <c r="AD537">
        <f>VLOOKUP(AA537,角色间职业划分!P:AP,26,FALSE)</f>
        <v>1</v>
      </c>
      <c r="AE537">
        <f>VLOOKUP(X537,角色属性总表!I:Q,3,FALSE)</f>
        <v>306.43199999999996</v>
      </c>
      <c r="AF537">
        <f>VLOOKUP(AA537,角色间职业划分!P:AP,11,FALSE)</f>
        <v>0.3</v>
      </c>
      <c r="AG537">
        <f t="shared" si="84"/>
        <v>951.04964758507606</v>
      </c>
      <c r="AH537">
        <f t="shared" si="85"/>
        <v>306</v>
      </c>
      <c r="AJ537">
        <f t="shared" si="86"/>
        <v>645.04964758507606</v>
      </c>
      <c r="AK537">
        <v>533</v>
      </c>
    </row>
    <row r="538" spans="1:37" x14ac:dyDescent="0.15">
      <c r="A538">
        <v>534</v>
      </c>
      <c r="B538">
        <f>ROUND(VLOOKUP(X538,角色属性总表!AG:AI,2,FALSE)/角色属性总表!$C$34,0)</f>
        <v>100</v>
      </c>
      <c r="C538">
        <f>ROUND(VLOOKUP(X538,角色属性总表!Y:AE,3,FALSE)/J538,0)</f>
        <v>32</v>
      </c>
      <c r="D538">
        <f>ROUND(VLOOKUP(X538,角色属性总表!AG:AI,3,FALSE)/角色属性总表!$C$35,0)</f>
        <v>105</v>
      </c>
      <c r="E538">
        <f t="shared" si="80"/>
        <v>870</v>
      </c>
      <c r="F538">
        <f t="shared" si="81"/>
        <v>15</v>
      </c>
      <c r="G538">
        <f t="shared" si="82"/>
        <v>9</v>
      </c>
      <c r="H538">
        <v>0</v>
      </c>
      <c r="I538">
        <f t="shared" si="87"/>
        <v>3</v>
      </c>
      <c r="J538">
        <f>VLOOKUP(AA538,角色间职业划分!P:AP,20,FALSE)</f>
        <v>9</v>
      </c>
      <c r="K538">
        <f>IF(X538=500,100,VLOOKUP(AA538,角色间职业划分!P:AP,22,FALSE))</f>
        <v>100</v>
      </c>
      <c r="L538">
        <f>IF(X538=500,K538,VLOOKUP(AA538,角色间职业划分!P:AP,23,FALSE))</f>
        <v>60</v>
      </c>
      <c r="M538">
        <f>VLOOKUP(AA538,角色间职业划分!P:AP,24,FALSE)</f>
        <v>0</v>
      </c>
      <c r="N538">
        <f>VLOOKUP(AA538,角色间职业划分!P:AP,14)*100</f>
        <v>95</v>
      </c>
      <c r="O538">
        <f>VLOOKUP(AA538,角色间职业划分!P:Z,9,FALSE)</f>
        <v>0</v>
      </c>
      <c r="P538">
        <f>VLOOKUP(AA538,角色间职业划分!P:AP,10,FALSE)</f>
        <v>0</v>
      </c>
      <c r="Q538">
        <f>VLOOKUP(AA538,角色间职业划分!P:AP,15,FALSE)</f>
        <v>0</v>
      </c>
      <c r="R538">
        <f>VLOOKUP(AA538,角色间职业划分!P:AP,16,FALSE)</f>
        <v>0</v>
      </c>
      <c r="S538">
        <f>VLOOKUP(AA538,角色间职业划分!P:AP,17,FALSE)</f>
        <v>0</v>
      </c>
      <c r="T538">
        <f>VLOOKUP(AA538,角色间职业划分!P:AP,18,FALSE)</f>
        <v>0</v>
      </c>
      <c r="U538">
        <f>VLOOKUP(AA538,角色间职业划分!P:AP,27,FALSE)</f>
        <v>0</v>
      </c>
      <c r="V538">
        <f t="shared" si="83"/>
        <v>0</v>
      </c>
      <c r="W538">
        <f>VLOOKUP(AA538,角色间职业划分!P:Q,2,FALSE)</f>
        <v>23</v>
      </c>
      <c r="X538">
        <f t="shared" si="88"/>
        <v>29</v>
      </c>
      <c r="Y538">
        <f>INT(VLOOKUP(X538,角色属性总表!AG:AH,2,FALSE)*角色属性总表!$C$38)</f>
        <v>702</v>
      </c>
      <c r="AA538">
        <f t="shared" si="89"/>
        <v>6</v>
      </c>
      <c r="AB538">
        <f>VLOOKUP(X538,角色属性总表!AG:AI,2,FALSE)*VLOOKUP(角色等级属性!AA538,角色间职业划分!P:AG,13,FALSE)/角色间职业划分!$AB$9</f>
        <v>870.37381439464389</v>
      </c>
      <c r="AC538">
        <f>VLOOKUP(X538,角色属性总表!AG:AI,3,FALSE)*VLOOKUP(AA538,角色间职业划分!P:AG,8,FALSE)/角色间职业划分!$W$9</f>
        <v>1545.1799999999998</v>
      </c>
      <c r="AD538">
        <f>VLOOKUP(AA538,角色间职业划分!P:AP,26,FALSE)</f>
        <v>1</v>
      </c>
      <c r="AE538">
        <f>VLOOKUP(X538,角色属性总表!I:Q,3,FALSE)</f>
        <v>314.49599999999998</v>
      </c>
      <c r="AF538">
        <f>VLOOKUP(AA538,角色间职业划分!P:AP,11,FALSE)</f>
        <v>0.3</v>
      </c>
      <c r="AG538">
        <f t="shared" si="84"/>
        <v>1005.8104618515899</v>
      </c>
      <c r="AH538">
        <f t="shared" si="85"/>
        <v>315</v>
      </c>
      <c r="AJ538">
        <f t="shared" si="86"/>
        <v>690.81046185158993</v>
      </c>
      <c r="AK538">
        <v>534</v>
      </c>
    </row>
    <row r="539" spans="1:37" x14ac:dyDescent="0.15">
      <c r="A539">
        <v>535</v>
      </c>
      <c r="B539">
        <f>ROUND(VLOOKUP(X539,角色属性总表!AG:AI,2,FALSE)/角色属性总表!$C$34,0)</f>
        <v>103</v>
      </c>
      <c r="C539">
        <f>ROUND(VLOOKUP(X539,角色属性总表!Y:AE,3,FALSE)/J539,0)</f>
        <v>33</v>
      </c>
      <c r="D539">
        <f>ROUND(VLOOKUP(X539,角色属性总表!AG:AI,3,FALSE)/角色属性总表!$C$35,0)</f>
        <v>108</v>
      </c>
      <c r="E539">
        <f t="shared" si="80"/>
        <v>892</v>
      </c>
      <c r="F539">
        <f t="shared" si="81"/>
        <v>15</v>
      </c>
      <c r="G539">
        <f t="shared" si="82"/>
        <v>9</v>
      </c>
      <c r="H539">
        <v>0</v>
      </c>
      <c r="I539">
        <f t="shared" si="87"/>
        <v>3</v>
      </c>
      <c r="J539">
        <f>VLOOKUP(AA539,角色间职业划分!P:AP,20,FALSE)</f>
        <v>9</v>
      </c>
      <c r="K539">
        <f>IF(X539=500,100,VLOOKUP(AA539,角色间职业划分!P:AP,22,FALSE))</f>
        <v>100</v>
      </c>
      <c r="L539">
        <f>IF(X539=500,K539,VLOOKUP(AA539,角色间职业划分!P:AP,23,FALSE))</f>
        <v>60</v>
      </c>
      <c r="M539">
        <f>VLOOKUP(AA539,角色间职业划分!P:AP,24,FALSE)</f>
        <v>0</v>
      </c>
      <c r="N539">
        <f>VLOOKUP(AA539,角色间职业划分!P:AP,14)*100</f>
        <v>95</v>
      </c>
      <c r="O539">
        <f>VLOOKUP(AA539,角色间职业划分!P:Z,9,FALSE)</f>
        <v>0</v>
      </c>
      <c r="P539">
        <f>VLOOKUP(AA539,角色间职业划分!P:AP,10,FALSE)</f>
        <v>0</v>
      </c>
      <c r="Q539">
        <f>VLOOKUP(AA539,角色间职业划分!P:AP,15,FALSE)</f>
        <v>0</v>
      </c>
      <c r="R539">
        <f>VLOOKUP(AA539,角色间职业划分!P:AP,16,FALSE)</f>
        <v>0</v>
      </c>
      <c r="S539">
        <f>VLOOKUP(AA539,角色间职业划分!P:AP,17,FALSE)</f>
        <v>0</v>
      </c>
      <c r="T539">
        <f>VLOOKUP(AA539,角色间职业划分!P:AP,18,FALSE)</f>
        <v>0</v>
      </c>
      <c r="U539">
        <f>VLOOKUP(AA539,角色间职业划分!P:AP,27,FALSE)</f>
        <v>0</v>
      </c>
      <c r="V539">
        <f t="shared" si="83"/>
        <v>0</v>
      </c>
      <c r="W539">
        <f>VLOOKUP(AA539,角色间职业划分!P:Q,2,FALSE)</f>
        <v>23</v>
      </c>
      <c r="X539">
        <f t="shared" si="88"/>
        <v>30</v>
      </c>
      <c r="Y539">
        <f>INT(VLOOKUP(X539,角色属性总表!AG:AH,2,FALSE)*角色属性总表!$C$38)</f>
        <v>720</v>
      </c>
      <c r="AA539">
        <f t="shared" si="89"/>
        <v>6</v>
      </c>
      <c r="AB539">
        <f>VLOOKUP(X539,角色属性总表!AG:AI,2,FALSE)*VLOOKUP(角色等级属性!AA539,角色间职业划分!P:AG,13,FALSE)/角色间职业划分!$AB$9</f>
        <v>892.69109168681427</v>
      </c>
      <c r="AC539">
        <f>VLOOKUP(X539,角色属性总表!AG:AI,3,FALSE)*VLOOKUP(AA539,角色间职业划分!P:AG,8,FALSE)/角色间职业划分!$W$9</f>
        <v>1584.7999999999997</v>
      </c>
      <c r="AD539">
        <f>VLOOKUP(AA539,角色间职业划分!P:AP,26,FALSE)</f>
        <v>1</v>
      </c>
      <c r="AE539">
        <f>VLOOKUP(X539,角色属性总表!I:Q,3,FALSE)</f>
        <v>322.56</v>
      </c>
      <c r="AF539">
        <f>VLOOKUP(AA539,角色间职业划分!P:AP,11,FALSE)</f>
        <v>0.3</v>
      </c>
      <c r="AG539">
        <f t="shared" si="84"/>
        <v>1061.7785643970906</v>
      </c>
      <c r="AH539">
        <f t="shared" si="85"/>
        <v>324</v>
      </c>
      <c r="AJ539">
        <f t="shared" si="86"/>
        <v>737.77856439709058</v>
      </c>
      <c r="AK539">
        <v>535</v>
      </c>
    </row>
    <row r="540" spans="1:37" x14ac:dyDescent="0.15">
      <c r="A540">
        <v>536</v>
      </c>
      <c r="B540">
        <f>ROUND(VLOOKUP(X540,角色属性总表!AG:AI,2,FALSE)/角色属性总表!$C$34,0)</f>
        <v>105</v>
      </c>
      <c r="C540">
        <f>ROUND(VLOOKUP(X540,角色属性总表!Y:AE,3,FALSE)/J540,0)</f>
        <v>34</v>
      </c>
      <c r="D540">
        <f>ROUND(VLOOKUP(X540,角色属性总表!AG:AI,3,FALSE)/角色属性总表!$C$35,0)</f>
        <v>110</v>
      </c>
      <c r="E540">
        <f t="shared" si="80"/>
        <v>915</v>
      </c>
      <c r="F540">
        <f t="shared" si="81"/>
        <v>15</v>
      </c>
      <c r="G540">
        <f t="shared" si="82"/>
        <v>9</v>
      </c>
      <c r="H540">
        <v>0</v>
      </c>
      <c r="I540">
        <f t="shared" si="87"/>
        <v>3</v>
      </c>
      <c r="J540">
        <f>VLOOKUP(AA540,角色间职业划分!P:AP,20,FALSE)</f>
        <v>9</v>
      </c>
      <c r="K540">
        <f>IF(X540=500,100,VLOOKUP(AA540,角色间职业划分!P:AP,22,FALSE))</f>
        <v>100</v>
      </c>
      <c r="L540">
        <f>IF(X540=500,K540,VLOOKUP(AA540,角色间职业划分!P:AP,23,FALSE))</f>
        <v>60</v>
      </c>
      <c r="M540">
        <f>VLOOKUP(AA540,角色间职业划分!P:AP,24,FALSE)</f>
        <v>0</v>
      </c>
      <c r="N540">
        <f>VLOOKUP(AA540,角色间职业划分!P:AP,14)*100</f>
        <v>95</v>
      </c>
      <c r="O540">
        <f>VLOOKUP(AA540,角色间职业划分!P:Z,9,FALSE)</f>
        <v>0</v>
      </c>
      <c r="P540">
        <f>VLOOKUP(AA540,角色间职业划分!P:AP,10,FALSE)</f>
        <v>0</v>
      </c>
      <c r="Q540">
        <f>VLOOKUP(AA540,角色间职业划分!P:AP,15,FALSE)</f>
        <v>0</v>
      </c>
      <c r="R540">
        <f>VLOOKUP(AA540,角色间职业划分!P:AP,16,FALSE)</f>
        <v>0</v>
      </c>
      <c r="S540">
        <f>VLOOKUP(AA540,角色间职业划分!P:AP,17,FALSE)</f>
        <v>0</v>
      </c>
      <c r="T540">
        <f>VLOOKUP(AA540,角色间职业划分!P:AP,18,FALSE)</f>
        <v>0</v>
      </c>
      <c r="U540">
        <f>VLOOKUP(AA540,角色间职业划分!P:AP,27,FALSE)</f>
        <v>0</v>
      </c>
      <c r="V540">
        <f t="shared" si="83"/>
        <v>0</v>
      </c>
      <c r="W540">
        <f>VLOOKUP(AA540,角色间职业划分!P:Q,2,FALSE)</f>
        <v>23</v>
      </c>
      <c r="X540">
        <f t="shared" si="88"/>
        <v>31</v>
      </c>
      <c r="Y540">
        <f>INT(VLOOKUP(X540,角色属性总表!AG:AH,2,FALSE)*角色属性总表!$C$38)</f>
        <v>738</v>
      </c>
      <c r="AA540">
        <f t="shared" si="89"/>
        <v>6</v>
      </c>
      <c r="AB540">
        <f>VLOOKUP(X540,角色属性总表!AG:AI,2,FALSE)*VLOOKUP(角色等级属性!AA540,角色间职业划分!P:AG,13,FALSE)/角色间职业划分!$AB$9</f>
        <v>915.00836897898455</v>
      </c>
      <c r="AC540">
        <f>VLOOKUP(X540,角色属性总表!AG:AI,3,FALSE)*VLOOKUP(AA540,角色间职业划分!P:AG,8,FALSE)/角色间职业划分!$W$9</f>
        <v>1624.42</v>
      </c>
      <c r="AD540">
        <f>VLOOKUP(AA540,角色间职业划分!P:AP,26,FALSE)</f>
        <v>1</v>
      </c>
      <c r="AE540">
        <f>VLOOKUP(X540,角色属性总表!I:Q,3,FALSE)</f>
        <v>330.62400000000002</v>
      </c>
      <c r="AF540">
        <f>VLOOKUP(AA540,角色间职业划分!P:AP,11,FALSE)</f>
        <v>0.3</v>
      </c>
      <c r="AG540">
        <f t="shared" si="84"/>
        <v>1118.9443003165779</v>
      </c>
      <c r="AH540">
        <f t="shared" si="85"/>
        <v>330</v>
      </c>
      <c r="AJ540">
        <f t="shared" si="86"/>
        <v>788.94430031657794</v>
      </c>
      <c r="AK540">
        <v>536</v>
      </c>
    </row>
    <row r="541" spans="1:37" x14ac:dyDescent="0.15">
      <c r="A541">
        <v>537</v>
      </c>
      <c r="B541">
        <f>ROUND(VLOOKUP(X541,角色属性总表!AG:AI,2,FALSE)/角色属性总表!$C$34,0)</f>
        <v>108</v>
      </c>
      <c r="C541">
        <f>ROUND(VLOOKUP(X541,角色属性总表!Y:AE,3,FALSE)/J541,0)</f>
        <v>36</v>
      </c>
      <c r="D541">
        <f>ROUND(VLOOKUP(X541,角色属性总表!AG:AI,3,FALSE)/角色属性总表!$C$35,0)</f>
        <v>113</v>
      </c>
      <c r="E541">
        <f t="shared" si="80"/>
        <v>937</v>
      </c>
      <c r="F541">
        <f t="shared" si="81"/>
        <v>15</v>
      </c>
      <c r="G541">
        <f t="shared" si="82"/>
        <v>9</v>
      </c>
      <c r="H541">
        <v>0</v>
      </c>
      <c r="I541">
        <f t="shared" si="87"/>
        <v>3</v>
      </c>
      <c r="J541">
        <f>VLOOKUP(AA541,角色间职业划分!P:AP,20,FALSE)</f>
        <v>9</v>
      </c>
      <c r="K541">
        <f>IF(X541=500,100,VLOOKUP(AA541,角色间职业划分!P:AP,22,FALSE))</f>
        <v>100</v>
      </c>
      <c r="L541">
        <f>IF(X541=500,K541,VLOOKUP(AA541,角色间职业划分!P:AP,23,FALSE))</f>
        <v>60</v>
      </c>
      <c r="M541">
        <f>VLOOKUP(AA541,角色间职业划分!P:AP,24,FALSE)</f>
        <v>0</v>
      </c>
      <c r="N541">
        <f>VLOOKUP(AA541,角色间职业划分!P:AP,14)*100</f>
        <v>95</v>
      </c>
      <c r="O541">
        <f>VLOOKUP(AA541,角色间职业划分!P:Z,9,FALSE)</f>
        <v>0</v>
      </c>
      <c r="P541">
        <f>VLOOKUP(AA541,角色间职业划分!P:AP,10,FALSE)</f>
        <v>0</v>
      </c>
      <c r="Q541">
        <f>VLOOKUP(AA541,角色间职业划分!P:AP,15,FALSE)</f>
        <v>0</v>
      </c>
      <c r="R541">
        <f>VLOOKUP(AA541,角色间职业划分!P:AP,16,FALSE)</f>
        <v>0</v>
      </c>
      <c r="S541">
        <f>VLOOKUP(AA541,角色间职业划分!P:AP,17,FALSE)</f>
        <v>0</v>
      </c>
      <c r="T541">
        <f>VLOOKUP(AA541,角色间职业划分!P:AP,18,FALSE)</f>
        <v>0</v>
      </c>
      <c r="U541">
        <f>VLOOKUP(AA541,角色间职业划分!P:AP,27,FALSE)</f>
        <v>0</v>
      </c>
      <c r="V541">
        <f t="shared" si="83"/>
        <v>0</v>
      </c>
      <c r="W541">
        <f>VLOOKUP(AA541,角色间职业划分!P:Q,2,FALSE)</f>
        <v>23</v>
      </c>
      <c r="X541">
        <f t="shared" si="88"/>
        <v>32</v>
      </c>
      <c r="Y541">
        <f>INT(VLOOKUP(X541,角色属性总表!AG:AH,2,FALSE)*角色属性总表!$C$38)</f>
        <v>756</v>
      </c>
      <c r="AA541">
        <f t="shared" si="89"/>
        <v>6</v>
      </c>
      <c r="AB541">
        <f>VLOOKUP(X541,角色属性总表!AG:AI,2,FALSE)*VLOOKUP(角色等级属性!AA541,角色间职业划分!P:AG,13,FALSE)/角色间职业划分!$AB$9</f>
        <v>937.32564627115494</v>
      </c>
      <c r="AC541">
        <f>VLOOKUP(X541,角色属性总表!AG:AI,3,FALSE)*VLOOKUP(AA541,角色间职业划分!P:AG,8,FALSE)/角色间职业划分!$W$9</f>
        <v>1664.0399999999997</v>
      </c>
      <c r="AD541">
        <f>VLOOKUP(AA541,角色间职业划分!P:AP,26,FALSE)</f>
        <v>1</v>
      </c>
      <c r="AE541">
        <f>VLOOKUP(X541,角色属性总表!I:Q,3,FALSE)</f>
        <v>338.68799999999999</v>
      </c>
      <c r="AF541">
        <f>VLOOKUP(AA541,角色间职业划分!P:AP,11,FALSE)</f>
        <v>0.3</v>
      </c>
      <c r="AG541">
        <f t="shared" si="84"/>
        <v>1177.2986144072111</v>
      </c>
      <c r="AH541">
        <f t="shared" si="85"/>
        <v>339</v>
      </c>
      <c r="AJ541">
        <f t="shared" si="86"/>
        <v>838.29861440721106</v>
      </c>
      <c r="AK541">
        <v>537</v>
      </c>
    </row>
    <row r="542" spans="1:37" x14ac:dyDescent="0.15">
      <c r="A542">
        <v>538</v>
      </c>
      <c r="B542">
        <f>ROUND(VLOOKUP(X542,角色属性总表!AG:AI,2,FALSE)/角色属性总表!$C$34,0)</f>
        <v>111</v>
      </c>
      <c r="C542">
        <f>ROUND(VLOOKUP(X542,角色属性总表!Y:AE,3,FALSE)/J542,0)</f>
        <v>37</v>
      </c>
      <c r="D542">
        <f>ROUND(VLOOKUP(X542,角色属性总表!AG:AI,3,FALSE)/角色属性总表!$C$35,0)</f>
        <v>116</v>
      </c>
      <c r="E542">
        <f t="shared" si="80"/>
        <v>959</v>
      </c>
      <c r="F542">
        <f t="shared" si="81"/>
        <v>15</v>
      </c>
      <c r="G542">
        <f t="shared" si="82"/>
        <v>9</v>
      </c>
      <c r="H542">
        <v>0</v>
      </c>
      <c r="I542">
        <f t="shared" si="87"/>
        <v>3</v>
      </c>
      <c r="J542">
        <f>VLOOKUP(AA542,角色间职业划分!P:AP,20,FALSE)</f>
        <v>9</v>
      </c>
      <c r="K542">
        <f>IF(X542=500,100,VLOOKUP(AA542,角色间职业划分!P:AP,22,FALSE))</f>
        <v>100</v>
      </c>
      <c r="L542">
        <f>IF(X542=500,K542,VLOOKUP(AA542,角色间职业划分!P:AP,23,FALSE))</f>
        <v>60</v>
      </c>
      <c r="M542">
        <f>VLOOKUP(AA542,角色间职业划分!P:AP,24,FALSE)</f>
        <v>0</v>
      </c>
      <c r="N542">
        <f>VLOOKUP(AA542,角色间职业划分!P:AP,14)*100</f>
        <v>95</v>
      </c>
      <c r="O542">
        <f>VLOOKUP(AA542,角色间职业划分!P:Z,9,FALSE)</f>
        <v>0</v>
      </c>
      <c r="P542">
        <f>VLOOKUP(AA542,角色间职业划分!P:AP,10,FALSE)</f>
        <v>0</v>
      </c>
      <c r="Q542">
        <f>VLOOKUP(AA542,角色间职业划分!P:AP,15,FALSE)</f>
        <v>0</v>
      </c>
      <c r="R542">
        <f>VLOOKUP(AA542,角色间职业划分!P:AP,16,FALSE)</f>
        <v>0</v>
      </c>
      <c r="S542">
        <f>VLOOKUP(AA542,角色间职业划分!P:AP,17,FALSE)</f>
        <v>0</v>
      </c>
      <c r="T542">
        <f>VLOOKUP(AA542,角色间职业划分!P:AP,18,FALSE)</f>
        <v>0</v>
      </c>
      <c r="U542">
        <f>VLOOKUP(AA542,角色间职业划分!P:AP,27,FALSE)</f>
        <v>0</v>
      </c>
      <c r="V542">
        <f t="shared" si="83"/>
        <v>0</v>
      </c>
      <c r="W542">
        <f>VLOOKUP(AA542,角色间职业划分!P:Q,2,FALSE)</f>
        <v>23</v>
      </c>
      <c r="X542">
        <f t="shared" si="88"/>
        <v>33</v>
      </c>
      <c r="Y542">
        <f>INT(VLOOKUP(X542,角色属性总表!AG:AH,2,FALSE)*角色属性总表!$C$38)</f>
        <v>774</v>
      </c>
      <c r="AA542">
        <f t="shared" si="89"/>
        <v>6</v>
      </c>
      <c r="AB542">
        <f>VLOOKUP(X542,角色属性总表!AG:AI,2,FALSE)*VLOOKUP(角色等级属性!AA542,角色间职业划分!P:AG,13,FALSE)/角色间职业划分!$AB$9</f>
        <v>959.64292356332544</v>
      </c>
      <c r="AC542">
        <f>VLOOKUP(X542,角色属性总表!AG:AI,3,FALSE)*VLOOKUP(AA542,角色间职业划分!P:AG,8,FALSE)/角色间职业划分!$W$9</f>
        <v>1703.66</v>
      </c>
      <c r="AD542">
        <f>VLOOKUP(AA542,角色间职业划分!P:AP,26,FALSE)</f>
        <v>1</v>
      </c>
      <c r="AE542">
        <f>VLOOKUP(X542,角色属性总表!I:Q,3,FALSE)</f>
        <v>346.75200000000001</v>
      </c>
      <c r="AF542">
        <f>VLOOKUP(AA542,角色间职业划分!P:AP,11,FALSE)</f>
        <v>0.3</v>
      </c>
      <c r="AG542">
        <f t="shared" si="84"/>
        <v>1236.8330038267306</v>
      </c>
      <c r="AH542">
        <f t="shared" si="85"/>
        <v>348</v>
      </c>
      <c r="AJ542">
        <f t="shared" si="86"/>
        <v>888.83300382673065</v>
      </c>
      <c r="AK542">
        <v>538</v>
      </c>
    </row>
    <row r="543" spans="1:37" x14ac:dyDescent="0.15">
      <c r="A543">
        <v>539</v>
      </c>
      <c r="B543">
        <f>ROUND(VLOOKUP(X543,角色属性总表!AG:AI,2,FALSE)/角色属性总表!$C$34,0)</f>
        <v>113</v>
      </c>
      <c r="C543">
        <f>ROUND(VLOOKUP(X543,角色属性总表!Y:AE,3,FALSE)/J543,0)</f>
        <v>39</v>
      </c>
      <c r="D543">
        <f>ROUND(VLOOKUP(X543,角色属性总表!AG:AI,3,FALSE)/角色属性总表!$C$35,0)</f>
        <v>118</v>
      </c>
      <c r="E543">
        <f t="shared" si="80"/>
        <v>981</v>
      </c>
      <c r="F543">
        <f t="shared" si="81"/>
        <v>15</v>
      </c>
      <c r="G543">
        <f t="shared" si="82"/>
        <v>9</v>
      </c>
      <c r="H543">
        <v>0</v>
      </c>
      <c r="I543">
        <f t="shared" si="87"/>
        <v>3</v>
      </c>
      <c r="J543">
        <f>VLOOKUP(AA543,角色间职业划分!P:AP,20,FALSE)</f>
        <v>9</v>
      </c>
      <c r="K543">
        <f>IF(X543=500,100,VLOOKUP(AA543,角色间职业划分!P:AP,22,FALSE))</f>
        <v>100</v>
      </c>
      <c r="L543">
        <f>IF(X543=500,K543,VLOOKUP(AA543,角色间职业划分!P:AP,23,FALSE))</f>
        <v>60</v>
      </c>
      <c r="M543">
        <f>VLOOKUP(AA543,角色间职业划分!P:AP,24,FALSE)</f>
        <v>0</v>
      </c>
      <c r="N543">
        <f>VLOOKUP(AA543,角色间职业划分!P:AP,14)*100</f>
        <v>95</v>
      </c>
      <c r="O543">
        <f>VLOOKUP(AA543,角色间职业划分!P:Z,9,FALSE)</f>
        <v>0</v>
      </c>
      <c r="P543">
        <f>VLOOKUP(AA543,角色间职业划分!P:AP,10,FALSE)</f>
        <v>0</v>
      </c>
      <c r="Q543">
        <f>VLOOKUP(AA543,角色间职业划分!P:AP,15,FALSE)</f>
        <v>0</v>
      </c>
      <c r="R543">
        <f>VLOOKUP(AA543,角色间职业划分!P:AP,16,FALSE)</f>
        <v>0</v>
      </c>
      <c r="S543">
        <f>VLOOKUP(AA543,角色间职业划分!P:AP,17,FALSE)</f>
        <v>0</v>
      </c>
      <c r="T543">
        <f>VLOOKUP(AA543,角色间职业划分!P:AP,18,FALSE)</f>
        <v>0</v>
      </c>
      <c r="U543">
        <f>VLOOKUP(AA543,角色间职业划分!P:AP,27,FALSE)</f>
        <v>0</v>
      </c>
      <c r="V543">
        <f t="shared" si="83"/>
        <v>0</v>
      </c>
      <c r="W543">
        <f>VLOOKUP(AA543,角色间职业划分!P:Q,2,FALSE)</f>
        <v>23</v>
      </c>
      <c r="X543">
        <f t="shared" si="88"/>
        <v>34</v>
      </c>
      <c r="Y543">
        <f>INT(VLOOKUP(X543,角色属性总表!AG:AH,2,FALSE)*角色属性总表!$C$38)</f>
        <v>792</v>
      </c>
      <c r="AA543">
        <f t="shared" si="89"/>
        <v>6</v>
      </c>
      <c r="AB543">
        <f>VLOOKUP(X543,角色属性总表!AG:AI,2,FALSE)*VLOOKUP(角色等级属性!AA543,角色间职业划分!P:AG,13,FALSE)/角色间职业划分!$AB$9</f>
        <v>981.96020085549583</v>
      </c>
      <c r="AC543">
        <f>VLOOKUP(X543,角色属性总表!AG:AI,3,FALSE)*VLOOKUP(AA543,角色间职业划分!P:AG,8,FALSE)/角色间职业划分!$W$9</f>
        <v>1743.2800000000002</v>
      </c>
      <c r="AD543">
        <f>VLOOKUP(AA543,角色间职业划分!P:AP,26,FALSE)</f>
        <v>1</v>
      </c>
      <c r="AE543">
        <f>VLOOKUP(X543,角色属性总表!I:Q,3,FALSE)</f>
        <v>354.81600000000003</v>
      </c>
      <c r="AF543">
        <f>VLOOKUP(AA543,角色间职业划分!P:AP,11,FALSE)</f>
        <v>0.3</v>
      </c>
      <c r="AG543">
        <f t="shared" si="84"/>
        <v>1297.5394758547525</v>
      </c>
      <c r="AH543">
        <f t="shared" si="85"/>
        <v>354</v>
      </c>
      <c r="AJ543">
        <f t="shared" si="86"/>
        <v>943.53947585475248</v>
      </c>
      <c r="AK543">
        <v>539</v>
      </c>
    </row>
    <row r="544" spans="1:37" x14ac:dyDescent="0.15">
      <c r="A544">
        <v>540</v>
      </c>
      <c r="B544">
        <f>ROUND(VLOOKUP(X544,角色属性总表!AG:AI,2,FALSE)/角色属性总表!$C$34,0)</f>
        <v>116</v>
      </c>
      <c r="C544">
        <f>ROUND(VLOOKUP(X544,角色属性总表!Y:AE,3,FALSE)/J544,0)</f>
        <v>40</v>
      </c>
      <c r="D544">
        <f>ROUND(VLOOKUP(X544,角色属性总表!AG:AI,3,FALSE)/角色属性总表!$C$35,0)</f>
        <v>121</v>
      </c>
      <c r="E544">
        <f t="shared" si="80"/>
        <v>1004</v>
      </c>
      <c r="F544">
        <f t="shared" si="81"/>
        <v>15</v>
      </c>
      <c r="G544">
        <f t="shared" si="82"/>
        <v>9</v>
      </c>
      <c r="H544">
        <v>0</v>
      </c>
      <c r="I544">
        <f t="shared" si="87"/>
        <v>3</v>
      </c>
      <c r="J544">
        <f>VLOOKUP(AA544,角色间职业划分!P:AP,20,FALSE)</f>
        <v>9</v>
      </c>
      <c r="K544">
        <f>IF(X544=500,100,VLOOKUP(AA544,角色间职业划分!P:AP,22,FALSE))</f>
        <v>100</v>
      </c>
      <c r="L544">
        <f>IF(X544=500,K544,VLOOKUP(AA544,角色间职业划分!P:AP,23,FALSE))</f>
        <v>60</v>
      </c>
      <c r="M544">
        <f>VLOOKUP(AA544,角色间职业划分!P:AP,24,FALSE)</f>
        <v>0</v>
      </c>
      <c r="N544">
        <f>VLOOKUP(AA544,角色间职业划分!P:AP,14)*100</f>
        <v>95</v>
      </c>
      <c r="O544">
        <f>VLOOKUP(AA544,角色间职业划分!P:Z,9,FALSE)</f>
        <v>0</v>
      </c>
      <c r="P544">
        <f>VLOOKUP(AA544,角色间职业划分!P:AP,10,FALSE)</f>
        <v>0</v>
      </c>
      <c r="Q544">
        <f>VLOOKUP(AA544,角色间职业划分!P:AP,15,FALSE)</f>
        <v>0</v>
      </c>
      <c r="R544">
        <f>VLOOKUP(AA544,角色间职业划分!P:AP,16,FALSE)</f>
        <v>0</v>
      </c>
      <c r="S544">
        <f>VLOOKUP(AA544,角色间职业划分!P:AP,17,FALSE)</f>
        <v>0</v>
      </c>
      <c r="T544">
        <f>VLOOKUP(AA544,角色间职业划分!P:AP,18,FALSE)</f>
        <v>0</v>
      </c>
      <c r="U544">
        <f>VLOOKUP(AA544,角色间职业划分!P:AP,27,FALSE)</f>
        <v>0</v>
      </c>
      <c r="V544">
        <f t="shared" si="83"/>
        <v>0</v>
      </c>
      <c r="W544">
        <f>VLOOKUP(AA544,角色间职业划分!P:Q,2,FALSE)</f>
        <v>23</v>
      </c>
      <c r="X544">
        <f t="shared" si="88"/>
        <v>35</v>
      </c>
      <c r="Y544">
        <f>INT(VLOOKUP(X544,角色属性总表!AG:AH,2,FALSE)*角色属性总表!$C$38)</f>
        <v>810</v>
      </c>
      <c r="AA544">
        <f t="shared" si="89"/>
        <v>6</v>
      </c>
      <c r="AB544">
        <f>VLOOKUP(X544,角色属性总表!AG:AI,2,FALSE)*VLOOKUP(角色等级属性!AA544,角色间职业划分!P:AG,13,FALSE)/角色间职业划分!$AB$9</f>
        <v>1004.2774781476661</v>
      </c>
      <c r="AC544">
        <f>VLOOKUP(X544,角色属性总表!AG:AI,3,FALSE)*VLOOKUP(AA544,角色间职业划分!P:AG,8,FALSE)/角色间职业划分!$W$9</f>
        <v>1782.9</v>
      </c>
      <c r="AD544">
        <f>VLOOKUP(AA544,角色间职业划分!P:AP,26,FALSE)</f>
        <v>1</v>
      </c>
      <c r="AE544">
        <f>VLOOKUP(X544,角色属性总表!I:Q,3,FALSE)</f>
        <v>362.88</v>
      </c>
      <c r="AF544">
        <f>VLOOKUP(AA544,角色间职业划分!P:AP,11,FALSE)</f>
        <v>0.3</v>
      </c>
      <c r="AG544">
        <f t="shared" si="84"/>
        <v>1359.410510073131</v>
      </c>
      <c r="AH544">
        <f t="shared" si="85"/>
        <v>363</v>
      </c>
      <c r="AJ544">
        <f t="shared" si="86"/>
        <v>996.41051007313104</v>
      </c>
      <c r="AK544">
        <v>540</v>
      </c>
    </row>
    <row r="545" spans="1:37" x14ac:dyDescent="0.15">
      <c r="A545">
        <v>541</v>
      </c>
      <c r="B545">
        <f>ROUND(VLOOKUP(X545,角色属性总表!AG:AI,2,FALSE)/角色属性总表!$C$34,0)</f>
        <v>118</v>
      </c>
      <c r="C545">
        <f>ROUND(VLOOKUP(X545,角色属性总表!Y:AE,3,FALSE)/J545,0)</f>
        <v>42</v>
      </c>
      <c r="D545">
        <f>ROUND(VLOOKUP(X545,角色属性总表!AG:AI,3,FALSE)/角色属性总表!$C$35,0)</f>
        <v>124</v>
      </c>
      <c r="E545">
        <f t="shared" si="80"/>
        <v>1026</v>
      </c>
      <c r="F545">
        <f t="shared" si="81"/>
        <v>15</v>
      </c>
      <c r="G545">
        <f t="shared" si="82"/>
        <v>9</v>
      </c>
      <c r="H545">
        <v>0</v>
      </c>
      <c r="I545">
        <f t="shared" si="87"/>
        <v>3</v>
      </c>
      <c r="J545">
        <f>VLOOKUP(AA545,角色间职业划分!P:AP,20,FALSE)</f>
        <v>9</v>
      </c>
      <c r="K545">
        <f>IF(X545=500,100,VLOOKUP(AA545,角色间职业划分!P:AP,22,FALSE))</f>
        <v>100</v>
      </c>
      <c r="L545">
        <f>IF(X545=500,K545,VLOOKUP(AA545,角色间职业划分!P:AP,23,FALSE))</f>
        <v>60</v>
      </c>
      <c r="M545">
        <f>VLOOKUP(AA545,角色间职业划分!P:AP,24,FALSE)</f>
        <v>0</v>
      </c>
      <c r="N545">
        <f>VLOOKUP(AA545,角色间职业划分!P:AP,14)*100</f>
        <v>95</v>
      </c>
      <c r="O545">
        <f>VLOOKUP(AA545,角色间职业划分!P:Z,9,FALSE)</f>
        <v>0</v>
      </c>
      <c r="P545">
        <f>VLOOKUP(AA545,角色间职业划分!P:AP,10,FALSE)</f>
        <v>0</v>
      </c>
      <c r="Q545">
        <f>VLOOKUP(AA545,角色间职业划分!P:AP,15,FALSE)</f>
        <v>0</v>
      </c>
      <c r="R545">
        <f>VLOOKUP(AA545,角色间职业划分!P:AP,16,FALSE)</f>
        <v>0</v>
      </c>
      <c r="S545">
        <f>VLOOKUP(AA545,角色间职业划分!P:AP,17,FALSE)</f>
        <v>0</v>
      </c>
      <c r="T545">
        <f>VLOOKUP(AA545,角色间职业划分!P:AP,18,FALSE)</f>
        <v>0</v>
      </c>
      <c r="U545">
        <f>VLOOKUP(AA545,角色间职业划分!P:AP,27,FALSE)</f>
        <v>0</v>
      </c>
      <c r="V545">
        <f t="shared" si="83"/>
        <v>0</v>
      </c>
      <c r="W545">
        <f>VLOOKUP(AA545,角色间职业划分!P:Q,2,FALSE)</f>
        <v>23</v>
      </c>
      <c r="X545">
        <f t="shared" si="88"/>
        <v>36</v>
      </c>
      <c r="Y545">
        <f>INT(VLOOKUP(X545,角色属性总表!AG:AH,2,FALSE)*角色属性总表!$C$38)</f>
        <v>828</v>
      </c>
      <c r="AA545">
        <f t="shared" si="89"/>
        <v>6</v>
      </c>
      <c r="AB545">
        <f>VLOOKUP(X545,角色属性总表!AG:AI,2,FALSE)*VLOOKUP(角色等级属性!AA545,角色间职业划分!P:AG,13,FALSE)/角色间职业划分!$AB$9</f>
        <v>1026.5947554398363</v>
      </c>
      <c r="AC545">
        <f>VLOOKUP(X545,角色属性总表!AG:AI,3,FALSE)*VLOOKUP(AA545,角色间职业划分!P:AG,8,FALSE)/角色间职业划分!$W$9</f>
        <v>1822.52</v>
      </c>
      <c r="AD545">
        <f>VLOOKUP(AA545,角色间职业划分!P:AP,26,FALSE)</f>
        <v>1</v>
      </c>
      <c r="AE545">
        <f>VLOOKUP(X545,角色属性总表!I:Q,3,FALSE)</f>
        <v>370.94399999999996</v>
      </c>
      <c r="AF545">
        <f>VLOOKUP(AA545,角色间职业划分!P:AP,11,FALSE)</f>
        <v>0.3</v>
      </c>
      <c r="AG545">
        <f t="shared" si="84"/>
        <v>1422.4390243902435</v>
      </c>
      <c r="AH545">
        <f t="shared" si="85"/>
        <v>372</v>
      </c>
      <c r="AJ545">
        <f t="shared" si="86"/>
        <v>1050.4390243902435</v>
      </c>
      <c r="AK545">
        <v>541</v>
      </c>
    </row>
    <row r="546" spans="1:37" x14ac:dyDescent="0.15">
      <c r="A546">
        <v>542</v>
      </c>
      <c r="B546">
        <f>ROUND(VLOOKUP(X546,角色属性总表!AG:AI,2,FALSE)/角色属性总表!$C$34,0)</f>
        <v>121</v>
      </c>
      <c r="C546">
        <f>ROUND(VLOOKUP(X546,角色属性总表!Y:AE,3,FALSE)/J546,0)</f>
        <v>43</v>
      </c>
      <c r="D546">
        <f>ROUND(VLOOKUP(X546,角色属性总表!AG:AI,3,FALSE)/角色属性总表!$C$35,0)</f>
        <v>126</v>
      </c>
      <c r="E546">
        <f t="shared" si="80"/>
        <v>1048</v>
      </c>
      <c r="F546">
        <f t="shared" si="81"/>
        <v>15</v>
      </c>
      <c r="G546">
        <f t="shared" si="82"/>
        <v>9</v>
      </c>
      <c r="H546">
        <v>0</v>
      </c>
      <c r="I546">
        <f t="shared" si="87"/>
        <v>3</v>
      </c>
      <c r="J546">
        <f>VLOOKUP(AA546,角色间职业划分!P:AP,20,FALSE)</f>
        <v>9</v>
      </c>
      <c r="K546">
        <f>IF(X546=500,100,VLOOKUP(AA546,角色间职业划分!P:AP,22,FALSE))</f>
        <v>100</v>
      </c>
      <c r="L546">
        <f>IF(X546=500,K546,VLOOKUP(AA546,角色间职业划分!P:AP,23,FALSE))</f>
        <v>60</v>
      </c>
      <c r="M546">
        <f>VLOOKUP(AA546,角色间职业划分!P:AP,24,FALSE)</f>
        <v>0</v>
      </c>
      <c r="N546">
        <f>VLOOKUP(AA546,角色间职业划分!P:AP,14)*100</f>
        <v>95</v>
      </c>
      <c r="O546">
        <f>VLOOKUP(AA546,角色间职业划分!P:Z,9,FALSE)</f>
        <v>0</v>
      </c>
      <c r="P546">
        <f>VLOOKUP(AA546,角色间职业划分!P:AP,10,FALSE)</f>
        <v>0</v>
      </c>
      <c r="Q546">
        <f>VLOOKUP(AA546,角色间职业划分!P:AP,15,FALSE)</f>
        <v>0</v>
      </c>
      <c r="R546">
        <f>VLOOKUP(AA546,角色间职业划分!P:AP,16,FALSE)</f>
        <v>0</v>
      </c>
      <c r="S546">
        <f>VLOOKUP(AA546,角色间职业划分!P:AP,17,FALSE)</f>
        <v>0</v>
      </c>
      <c r="T546">
        <f>VLOOKUP(AA546,角色间职业划分!P:AP,18,FALSE)</f>
        <v>0</v>
      </c>
      <c r="U546">
        <f>VLOOKUP(AA546,角色间职业划分!P:AP,27,FALSE)</f>
        <v>0</v>
      </c>
      <c r="V546">
        <f t="shared" si="83"/>
        <v>0</v>
      </c>
      <c r="W546">
        <f>VLOOKUP(AA546,角色间职业划分!P:Q,2,FALSE)</f>
        <v>23</v>
      </c>
      <c r="X546">
        <f t="shared" si="88"/>
        <v>37</v>
      </c>
      <c r="Y546">
        <f>INT(VLOOKUP(X546,角色属性总表!AG:AH,2,FALSE)*角色属性总表!$C$38)</f>
        <v>846</v>
      </c>
      <c r="AA546">
        <f t="shared" si="89"/>
        <v>6</v>
      </c>
      <c r="AB546">
        <f>VLOOKUP(X546,角色属性总表!AG:AI,2,FALSE)*VLOOKUP(角色等级属性!AA546,角色间职业划分!P:AG,13,FALSE)/角色间职业划分!$AB$9</f>
        <v>1048.9120327320068</v>
      </c>
      <c r="AC546">
        <f>VLOOKUP(X546,角色属性总表!AG:AI,3,FALSE)*VLOOKUP(AA546,角色间职业划分!P:AG,8,FALSE)/角色间职业划分!$W$9</f>
        <v>1862.14</v>
      </c>
      <c r="AD546">
        <f>VLOOKUP(AA546,角色间职业划分!P:AP,26,FALSE)</f>
        <v>1</v>
      </c>
      <c r="AE546">
        <f>VLOOKUP(X546,角色属性总表!I:Q,3,FALSE)</f>
        <v>379.00799999999998</v>
      </c>
      <c r="AF546">
        <f>VLOOKUP(AA546,角色间职业划分!P:AP,11,FALSE)</f>
        <v>0.3</v>
      </c>
      <c r="AG546">
        <f t="shared" si="84"/>
        <v>1486.6183444228657</v>
      </c>
      <c r="AH546">
        <f t="shared" si="85"/>
        <v>378</v>
      </c>
      <c r="AJ546">
        <f t="shared" si="86"/>
        <v>1108.6183444228657</v>
      </c>
      <c r="AK546">
        <v>542</v>
      </c>
    </row>
    <row r="547" spans="1:37" x14ac:dyDescent="0.15">
      <c r="A547">
        <v>543</v>
      </c>
      <c r="B547">
        <f>ROUND(VLOOKUP(X547,角色属性总表!AG:AI,2,FALSE)/角色属性总表!$C$34,0)</f>
        <v>123</v>
      </c>
      <c r="C547">
        <f>ROUND(VLOOKUP(X547,角色属性总表!Y:AE,3,FALSE)/J547,0)</f>
        <v>45</v>
      </c>
      <c r="D547">
        <f>ROUND(VLOOKUP(X547,角色属性总表!AG:AI,3,FALSE)/角色属性总表!$C$35,0)</f>
        <v>129</v>
      </c>
      <c r="E547">
        <f t="shared" si="80"/>
        <v>1071</v>
      </c>
      <c r="F547">
        <f t="shared" si="81"/>
        <v>15</v>
      </c>
      <c r="G547">
        <f t="shared" si="82"/>
        <v>9</v>
      </c>
      <c r="H547">
        <v>0</v>
      </c>
      <c r="I547">
        <f t="shared" si="87"/>
        <v>3</v>
      </c>
      <c r="J547">
        <f>VLOOKUP(AA547,角色间职业划分!P:AP,20,FALSE)</f>
        <v>9</v>
      </c>
      <c r="K547">
        <f>IF(X547=500,100,VLOOKUP(AA547,角色间职业划分!P:AP,22,FALSE))</f>
        <v>100</v>
      </c>
      <c r="L547">
        <f>IF(X547=500,K547,VLOOKUP(AA547,角色间职业划分!P:AP,23,FALSE))</f>
        <v>60</v>
      </c>
      <c r="M547">
        <f>VLOOKUP(AA547,角色间职业划分!P:AP,24,FALSE)</f>
        <v>0</v>
      </c>
      <c r="N547">
        <f>VLOOKUP(AA547,角色间职业划分!P:AP,14)*100</f>
        <v>95</v>
      </c>
      <c r="O547">
        <f>VLOOKUP(AA547,角色间职业划分!P:Z,9,FALSE)</f>
        <v>0</v>
      </c>
      <c r="P547">
        <f>VLOOKUP(AA547,角色间职业划分!P:AP,10,FALSE)</f>
        <v>0</v>
      </c>
      <c r="Q547">
        <f>VLOOKUP(AA547,角色间职业划分!P:AP,15,FALSE)</f>
        <v>0</v>
      </c>
      <c r="R547">
        <f>VLOOKUP(AA547,角色间职业划分!P:AP,16,FALSE)</f>
        <v>0</v>
      </c>
      <c r="S547">
        <f>VLOOKUP(AA547,角色间职业划分!P:AP,17,FALSE)</f>
        <v>0</v>
      </c>
      <c r="T547">
        <f>VLOOKUP(AA547,角色间职业划分!P:AP,18,FALSE)</f>
        <v>0</v>
      </c>
      <c r="U547">
        <f>VLOOKUP(AA547,角色间职业划分!P:AP,27,FALSE)</f>
        <v>0</v>
      </c>
      <c r="V547">
        <f t="shared" si="83"/>
        <v>0</v>
      </c>
      <c r="W547">
        <f>VLOOKUP(AA547,角色间职业划分!P:Q,2,FALSE)</f>
        <v>23</v>
      </c>
      <c r="X547">
        <f t="shared" si="88"/>
        <v>38</v>
      </c>
      <c r="Y547">
        <f>INT(VLOOKUP(X547,角色属性总表!AG:AH,2,FALSE)*角色属性总表!$C$38)</f>
        <v>864</v>
      </c>
      <c r="AA547">
        <f t="shared" si="89"/>
        <v>6</v>
      </c>
      <c r="AB547">
        <f>VLOOKUP(X547,角色属性总表!AG:AI,2,FALSE)*VLOOKUP(角色等级属性!AA547,角色间职业划分!P:AG,13,FALSE)/角色间职业划分!$AB$9</f>
        <v>1071.229310024177</v>
      </c>
      <c r="AC547">
        <f>VLOOKUP(X547,角色属性总表!AG:AI,3,FALSE)*VLOOKUP(AA547,角色间职业划分!P:AG,8,FALSE)/角色间职业划分!$W$9</f>
        <v>1901.76</v>
      </c>
      <c r="AD547">
        <f>VLOOKUP(AA547,角色间职业划分!P:AP,26,FALSE)</f>
        <v>1</v>
      </c>
      <c r="AE547">
        <f>VLOOKUP(X547,角色属性总表!I:Q,3,FALSE)</f>
        <v>387.072</v>
      </c>
      <c r="AF547">
        <f>VLOOKUP(AA547,角色间职业划分!P:AP,11,FALSE)</f>
        <v>0.3</v>
      </c>
      <c r="AG547">
        <f t="shared" si="84"/>
        <v>1551.9421758223586</v>
      </c>
      <c r="AH547">
        <f t="shared" si="85"/>
        <v>387</v>
      </c>
      <c r="AJ547">
        <f t="shared" si="86"/>
        <v>1164.9421758223586</v>
      </c>
      <c r="AK547">
        <v>543</v>
      </c>
    </row>
    <row r="548" spans="1:37" x14ac:dyDescent="0.15">
      <c r="A548">
        <v>544</v>
      </c>
      <c r="B548">
        <f>ROUND(VLOOKUP(X548,角色属性总表!AG:AI,2,FALSE)/角色属性总表!$C$34,0)</f>
        <v>126</v>
      </c>
      <c r="C548">
        <f>ROUND(VLOOKUP(X548,角色属性总表!Y:AE,3,FALSE)/J548,0)</f>
        <v>46</v>
      </c>
      <c r="D548">
        <f>ROUND(VLOOKUP(X548,角色属性总表!AG:AI,3,FALSE)/角色属性总表!$C$35,0)</f>
        <v>132</v>
      </c>
      <c r="E548">
        <f t="shared" si="80"/>
        <v>1093</v>
      </c>
      <c r="F548">
        <f t="shared" si="81"/>
        <v>15</v>
      </c>
      <c r="G548">
        <f t="shared" si="82"/>
        <v>9</v>
      </c>
      <c r="H548">
        <v>0</v>
      </c>
      <c r="I548">
        <f t="shared" si="87"/>
        <v>3</v>
      </c>
      <c r="J548">
        <f>VLOOKUP(AA548,角色间职业划分!P:AP,20,FALSE)</f>
        <v>9</v>
      </c>
      <c r="K548">
        <f>IF(X548=500,100,VLOOKUP(AA548,角色间职业划分!P:AP,22,FALSE))</f>
        <v>100</v>
      </c>
      <c r="L548">
        <f>IF(X548=500,K548,VLOOKUP(AA548,角色间职业划分!P:AP,23,FALSE))</f>
        <v>60</v>
      </c>
      <c r="M548">
        <f>VLOOKUP(AA548,角色间职业划分!P:AP,24,FALSE)</f>
        <v>0</v>
      </c>
      <c r="N548">
        <f>VLOOKUP(AA548,角色间职业划分!P:AP,14)*100</f>
        <v>95</v>
      </c>
      <c r="O548">
        <f>VLOOKUP(AA548,角色间职业划分!P:Z,9,FALSE)</f>
        <v>0</v>
      </c>
      <c r="P548">
        <f>VLOOKUP(AA548,角色间职业划分!P:AP,10,FALSE)</f>
        <v>0</v>
      </c>
      <c r="Q548">
        <f>VLOOKUP(AA548,角色间职业划分!P:AP,15,FALSE)</f>
        <v>0</v>
      </c>
      <c r="R548">
        <f>VLOOKUP(AA548,角色间职业划分!P:AP,16,FALSE)</f>
        <v>0</v>
      </c>
      <c r="S548">
        <f>VLOOKUP(AA548,角色间职业划分!P:AP,17,FALSE)</f>
        <v>0</v>
      </c>
      <c r="T548">
        <f>VLOOKUP(AA548,角色间职业划分!P:AP,18,FALSE)</f>
        <v>0</v>
      </c>
      <c r="U548">
        <f>VLOOKUP(AA548,角色间职业划分!P:AP,27,FALSE)</f>
        <v>0</v>
      </c>
      <c r="V548">
        <f t="shared" si="83"/>
        <v>0</v>
      </c>
      <c r="W548">
        <f>VLOOKUP(AA548,角色间职业划分!P:Q,2,FALSE)</f>
        <v>23</v>
      </c>
      <c r="X548">
        <f t="shared" si="88"/>
        <v>39</v>
      </c>
      <c r="Y548">
        <f>INT(VLOOKUP(X548,角色属性总表!AG:AH,2,FALSE)*角色属性总表!$C$38)</f>
        <v>882</v>
      </c>
      <c r="AA548">
        <f t="shared" si="89"/>
        <v>6</v>
      </c>
      <c r="AB548">
        <f>VLOOKUP(X548,角色属性总表!AG:AI,2,FALSE)*VLOOKUP(角色等级属性!AA548,角色间职业划分!P:AG,13,FALSE)/角色间职业划分!$AB$9</f>
        <v>1093.5465873163475</v>
      </c>
      <c r="AC548">
        <f>VLOOKUP(X548,角色属性总表!AG:AI,3,FALSE)*VLOOKUP(AA548,角色间职业划分!P:AG,8,FALSE)/角色间职业划分!$W$9</f>
        <v>1941.38</v>
      </c>
      <c r="AD548">
        <f>VLOOKUP(AA548,角色间职业划分!P:AP,26,FALSE)</f>
        <v>1</v>
      </c>
      <c r="AE548">
        <f>VLOOKUP(X548,角色属性总表!I:Q,3,FALSE)</f>
        <v>395.13600000000008</v>
      </c>
      <c r="AF548">
        <f>VLOOKUP(AA548,角色间职业划分!P:AP,11,FALSE)</f>
        <v>0.3</v>
      </c>
      <c r="AG548">
        <f t="shared" si="84"/>
        <v>1618.4045791923543</v>
      </c>
      <c r="AH548">
        <f t="shared" si="85"/>
        <v>396</v>
      </c>
      <c r="AJ548">
        <f t="shared" si="86"/>
        <v>1222.4045791923543</v>
      </c>
      <c r="AK548">
        <v>544</v>
      </c>
    </row>
    <row r="549" spans="1:37" x14ac:dyDescent="0.15">
      <c r="A549">
        <v>545</v>
      </c>
      <c r="B549">
        <f>ROUND(VLOOKUP(X549,角色属性总表!AG:AI,2,FALSE)/角色属性总表!$C$34,0)</f>
        <v>129</v>
      </c>
      <c r="C549">
        <f>ROUND(VLOOKUP(X549,角色属性总表!Y:AE,3,FALSE)/J549,0)</f>
        <v>48</v>
      </c>
      <c r="D549">
        <f>ROUND(VLOOKUP(X549,角色属性总表!AG:AI,3,FALSE)/角色属性总表!$C$35,0)</f>
        <v>134</v>
      </c>
      <c r="E549">
        <f t="shared" si="80"/>
        <v>1115</v>
      </c>
      <c r="F549">
        <f t="shared" si="81"/>
        <v>15</v>
      </c>
      <c r="G549">
        <f t="shared" si="82"/>
        <v>9</v>
      </c>
      <c r="H549">
        <v>0</v>
      </c>
      <c r="I549">
        <f t="shared" si="87"/>
        <v>3</v>
      </c>
      <c r="J549">
        <f>VLOOKUP(AA549,角色间职业划分!P:AP,20,FALSE)</f>
        <v>9</v>
      </c>
      <c r="K549">
        <f>IF(X549=500,100,VLOOKUP(AA549,角色间职业划分!P:AP,22,FALSE))</f>
        <v>100</v>
      </c>
      <c r="L549">
        <f>IF(X549=500,K549,VLOOKUP(AA549,角色间职业划分!P:AP,23,FALSE))</f>
        <v>60</v>
      </c>
      <c r="M549">
        <f>VLOOKUP(AA549,角色间职业划分!P:AP,24,FALSE)</f>
        <v>0</v>
      </c>
      <c r="N549">
        <f>VLOOKUP(AA549,角色间职业划分!P:AP,14)*100</f>
        <v>95</v>
      </c>
      <c r="O549">
        <f>VLOOKUP(AA549,角色间职业划分!P:Z,9,FALSE)</f>
        <v>0</v>
      </c>
      <c r="P549">
        <f>VLOOKUP(AA549,角色间职业划分!P:AP,10,FALSE)</f>
        <v>0</v>
      </c>
      <c r="Q549">
        <f>VLOOKUP(AA549,角色间职业划分!P:AP,15,FALSE)</f>
        <v>0</v>
      </c>
      <c r="R549">
        <f>VLOOKUP(AA549,角色间职业划分!P:AP,16,FALSE)</f>
        <v>0</v>
      </c>
      <c r="S549">
        <f>VLOOKUP(AA549,角色间职业划分!P:AP,17,FALSE)</f>
        <v>0</v>
      </c>
      <c r="T549">
        <f>VLOOKUP(AA549,角色间职业划分!P:AP,18,FALSE)</f>
        <v>0</v>
      </c>
      <c r="U549">
        <f>VLOOKUP(AA549,角色间职业划分!P:AP,27,FALSE)</f>
        <v>0</v>
      </c>
      <c r="V549">
        <f t="shared" si="83"/>
        <v>0</v>
      </c>
      <c r="W549">
        <f>VLOOKUP(AA549,角色间职业划分!P:Q,2,FALSE)</f>
        <v>23</v>
      </c>
      <c r="X549">
        <f t="shared" si="88"/>
        <v>40</v>
      </c>
      <c r="Y549">
        <f>INT(VLOOKUP(X549,角色属性总表!AG:AH,2,FALSE)*角色属性总表!$C$38)</f>
        <v>900</v>
      </c>
      <c r="AA549">
        <f t="shared" si="89"/>
        <v>6</v>
      </c>
      <c r="AB549">
        <f>VLOOKUP(X549,角色属性总表!AG:AI,2,FALSE)*VLOOKUP(角色等级属性!AA549,角色间职业划分!P:AG,13,FALSE)/角色间职业划分!$AB$9</f>
        <v>1115.8638646085178</v>
      </c>
      <c r="AC549">
        <f>VLOOKUP(X549,角色属性总表!AG:AI,3,FALSE)*VLOOKUP(AA549,角色间职业划分!P:AG,8,FALSE)/角色间职业划分!$W$9</f>
        <v>1981</v>
      </c>
      <c r="AD549">
        <f>VLOOKUP(AA549,角色间职业划分!P:AP,26,FALSE)</f>
        <v>1</v>
      </c>
      <c r="AE549">
        <f>VLOOKUP(X549,角色属性总表!I:Q,3,FALSE)</f>
        <v>403.20000000000005</v>
      </c>
      <c r="AF549">
        <f>VLOOKUP(AA549,角色间职业划分!P:AP,11,FALSE)</f>
        <v>0.3</v>
      </c>
      <c r="AG549">
        <f t="shared" si="84"/>
        <v>1685.9999472953734</v>
      </c>
      <c r="AH549">
        <f t="shared" si="85"/>
        <v>402</v>
      </c>
      <c r="AJ549">
        <f t="shared" si="86"/>
        <v>1283.9999472953734</v>
      </c>
      <c r="AK549">
        <v>545</v>
      </c>
    </row>
    <row r="550" spans="1:37" x14ac:dyDescent="0.15">
      <c r="A550">
        <v>546</v>
      </c>
      <c r="B550">
        <f>ROUND(VLOOKUP(X550,角色属性总表!AG:AI,2,FALSE)/角色属性总表!$C$34,0)</f>
        <v>131</v>
      </c>
      <c r="C550">
        <f>ROUND(VLOOKUP(X550,角色属性总表!Y:AE,3,FALSE)/J550,0)</f>
        <v>49</v>
      </c>
      <c r="D550">
        <f>ROUND(VLOOKUP(X550,角色属性总表!AG:AI,3,FALSE)/角色属性总表!$C$35,0)</f>
        <v>137</v>
      </c>
      <c r="E550">
        <f t="shared" si="80"/>
        <v>1138</v>
      </c>
      <c r="F550">
        <f t="shared" si="81"/>
        <v>15</v>
      </c>
      <c r="G550">
        <f t="shared" si="82"/>
        <v>9</v>
      </c>
      <c r="H550">
        <v>0</v>
      </c>
      <c r="I550">
        <f t="shared" si="87"/>
        <v>3</v>
      </c>
      <c r="J550">
        <f>VLOOKUP(AA550,角色间职业划分!P:AP,20,FALSE)</f>
        <v>9</v>
      </c>
      <c r="K550">
        <f>IF(X550=500,100,VLOOKUP(AA550,角色间职业划分!P:AP,22,FALSE))</f>
        <v>100</v>
      </c>
      <c r="L550">
        <f>IF(X550=500,K550,VLOOKUP(AA550,角色间职业划分!P:AP,23,FALSE))</f>
        <v>60</v>
      </c>
      <c r="M550">
        <f>VLOOKUP(AA550,角色间职业划分!P:AP,24,FALSE)</f>
        <v>0</v>
      </c>
      <c r="N550">
        <f>VLOOKUP(AA550,角色间职业划分!P:AP,14)*100</f>
        <v>95</v>
      </c>
      <c r="O550">
        <f>VLOOKUP(AA550,角色间职业划分!P:Z,9,FALSE)</f>
        <v>0</v>
      </c>
      <c r="P550">
        <f>VLOOKUP(AA550,角色间职业划分!P:AP,10,FALSE)</f>
        <v>0</v>
      </c>
      <c r="Q550">
        <f>VLOOKUP(AA550,角色间职业划分!P:AP,15,FALSE)</f>
        <v>0</v>
      </c>
      <c r="R550">
        <f>VLOOKUP(AA550,角色间职业划分!P:AP,16,FALSE)</f>
        <v>0</v>
      </c>
      <c r="S550">
        <f>VLOOKUP(AA550,角色间职业划分!P:AP,17,FALSE)</f>
        <v>0</v>
      </c>
      <c r="T550">
        <f>VLOOKUP(AA550,角色间职业划分!P:AP,18,FALSE)</f>
        <v>0</v>
      </c>
      <c r="U550">
        <f>VLOOKUP(AA550,角色间职业划分!P:AP,27,FALSE)</f>
        <v>0</v>
      </c>
      <c r="V550">
        <f t="shared" si="83"/>
        <v>0</v>
      </c>
      <c r="W550">
        <f>VLOOKUP(AA550,角色间职业划分!P:Q,2,FALSE)</f>
        <v>23</v>
      </c>
      <c r="X550">
        <f t="shared" si="88"/>
        <v>41</v>
      </c>
      <c r="Y550">
        <f>INT(VLOOKUP(X550,角色属性总表!AG:AH,2,FALSE)*角色属性总表!$C$38)</f>
        <v>918</v>
      </c>
      <c r="AA550">
        <f t="shared" si="89"/>
        <v>6</v>
      </c>
      <c r="AB550">
        <f>VLOOKUP(X550,角色属性总表!AG:AI,2,FALSE)*VLOOKUP(角色等级属性!AA550,角色间职业划分!P:AG,13,FALSE)/角色间职业划分!$AB$9</f>
        <v>1138.1811419006881</v>
      </c>
      <c r="AC550">
        <f>VLOOKUP(X550,角色属性总表!AG:AI,3,FALSE)*VLOOKUP(AA550,角色间职业划分!P:AG,8,FALSE)/角色间职业划分!$W$9</f>
        <v>2020.62</v>
      </c>
      <c r="AD550">
        <f>VLOOKUP(AA550,角色间职业划分!P:AP,26,FALSE)</f>
        <v>1</v>
      </c>
      <c r="AE550">
        <f>VLOOKUP(X550,角色属性总表!I:Q,3,FALSE)</f>
        <v>411.26400000000001</v>
      </c>
      <c r="AF550">
        <f>VLOOKUP(AA550,角色间职业划分!P:AP,11,FALSE)</f>
        <v>0.3</v>
      </c>
      <c r="AG550">
        <f t="shared" si="84"/>
        <v>1754.7229842878542</v>
      </c>
      <c r="AH550">
        <f t="shared" si="85"/>
        <v>411</v>
      </c>
      <c r="AJ550">
        <f t="shared" si="86"/>
        <v>1343.7229842878542</v>
      </c>
      <c r="AK550">
        <v>546</v>
      </c>
    </row>
    <row r="551" spans="1:37" x14ac:dyDescent="0.15">
      <c r="A551">
        <v>547</v>
      </c>
      <c r="B551">
        <f>ROUND(VLOOKUP(X551,角色属性总表!AG:AI,2,FALSE)/角色属性总表!$C$34,0)</f>
        <v>134</v>
      </c>
      <c r="C551">
        <f>ROUND(VLOOKUP(X551,角色属性总表!Y:AE,3,FALSE)/J551,0)</f>
        <v>51</v>
      </c>
      <c r="D551">
        <f>ROUND(VLOOKUP(X551,角色属性总表!AG:AI,3,FALSE)/角色属性总表!$C$35,0)</f>
        <v>140</v>
      </c>
      <c r="E551">
        <f t="shared" si="80"/>
        <v>1160</v>
      </c>
      <c r="F551">
        <f t="shared" si="81"/>
        <v>15</v>
      </c>
      <c r="G551">
        <f t="shared" si="82"/>
        <v>9</v>
      </c>
      <c r="H551">
        <v>0</v>
      </c>
      <c r="I551">
        <f t="shared" si="87"/>
        <v>3</v>
      </c>
      <c r="J551">
        <f>VLOOKUP(AA551,角色间职业划分!P:AP,20,FALSE)</f>
        <v>9</v>
      </c>
      <c r="K551">
        <f>IF(X551=500,100,VLOOKUP(AA551,角色间职业划分!P:AP,22,FALSE))</f>
        <v>100</v>
      </c>
      <c r="L551">
        <f>IF(X551=500,K551,VLOOKUP(AA551,角色间职业划分!P:AP,23,FALSE))</f>
        <v>60</v>
      </c>
      <c r="M551">
        <f>VLOOKUP(AA551,角色间职业划分!P:AP,24,FALSE)</f>
        <v>0</v>
      </c>
      <c r="N551">
        <f>VLOOKUP(AA551,角色间职业划分!P:AP,14)*100</f>
        <v>95</v>
      </c>
      <c r="O551">
        <f>VLOOKUP(AA551,角色间职业划分!P:Z,9,FALSE)</f>
        <v>0</v>
      </c>
      <c r="P551">
        <f>VLOOKUP(AA551,角色间职业划分!P:AP,10,FALSE)</f>
        <v>0</v>
      </c>
      <c r="Q551">
        <f>VLOOKUP(AA551,角色间职业划分!P:AP,15,FALSE)</f>
        <v>0</v>
      </c>
      <c r="R551">
        <f>VLOOKUP(AA551,角色间职业划分!P:AP,16,FALSE)</f>
        <v>0</v>
      </c>
      <c r="S551">
        <f>VLOOKUP(AA551,角色间职业划分!P:AP,17,FALSE)</f>
        <v>0</v>
      </c>
      <c r="T551">
        <f>VLOOKUP(AA551,角色间职业划分!P:AP,18,FALSE)</f>
        <v>0</v>
      </c>
      <c r="U551">
        <f>VLOOKUP(AA551,角色间职业划分!P:AP,27,FALSE)</f>
        <v>0</v>
      </c>
      <c r="V551">
        <f t="shared" si="83"/>
        <v>0</v>
      </c>
      <c r="W551">
        <f>VLOOKUP(AA551,角色间职业划分!P:Q,2,FALSE)</f>
        <v>23</v>
      </c>
      <c r="X551">
        <f t="shared" si="88"/>
        <v>42</v>
      </c>
      <c r="Y551">
        <f>INT(VLOOKUP(X551,角色属性总表!AG:AH,2,FALSE)*角色属性总表!$C$38)</f>
        <v>936</v>
      </c>
      <c r="AA551">
        <f t="shared" si="89"/>
        <v>6</v>
      </c>
      <c r="AB551">
        <f>VLOOKUP(X551,角色属性总表!AG:AI,2,FALSE)*VLOOKUP(角色等级属性!AA551,角色间职业划分!P:AG,13,FALSE)/角色间职业划分!$AB$9</f>
        <v>1160.4984191928586</v>
      </c>
      <c r="AC551">
        <f>VLOOKUP(X551,角色属性总表!AG:AI,3,FALSE)*VLOOKUP(AA551,角色间职业划分!P:AG,8,FALSE)/角色间职业划分!$W$9</f>
        <v>2060.2400000000002</v>
      </c>
      <c r="AD551">
        <f>VLOOKUP(AA551,角色间职业划分!P:AP,26,FALSE)</f>
        <v>1</v>
      </c>
      <c r="AE551">
        <f>VLOOKUP(X551,角色属性总表!I:Q,3,FALSE)</f>
        <v>419.32800000000003</v>
      </c>
      <c r="AF551">
        <f>VLOOKUP(AA551,角色间职业划分!P:AP,11,FALSE)</f>
        <v>0.3</v>
      </c>
      <c r="AG551">
        <f t="shared" si="84"/>
        <v>1824.568686758369</v>
      </c>
      <c r="AH551">
        <f t="shared" si="85"/>
        <v>420</v>
      </c>
      <c r="AJ551">
        <f t="shared" si="86"/>
        <v>1404.568686758369</v>
      </c>
      <c r="AK551">
        <v>547</v>
      </c>
    </row>
    <row r="552" spans="1:37" x14ac:dyDescent="0.15">
      <c r="A552">
        <v>548</v>
      </c>
      <c r="B552">
        <f>ROUND(VLOOKUP(X552,角色属性总表!AG:AI,2,FALSE)/角色属性总表!$C$34,0)</f>
        <v>136</v>
      </c>
      <c r="C552">
        <f>ROUND(VLOOKUP(X552,角色属性总表!Y:AE,3,FALSE)/J552,0)</f>
        <v>53</v>
      </c>
      <c r="D552">
        <f>ROUND(VLOOKUP(X552,角色属性总表!AG:AI,3,FALSE)/角色属性总表!$C$35,0)</f>
        <v>142</v>
      </c>
      <c r="E552">
        <f t="shared" si="80"/>
        <v>1182</v>
      </c>
      <c r="F552">
        <f t="shared" si="81"/>
        <v>15</v>
      </c>
      <c r="G552">
        <f t="shared" si="82"/>
        <v>9</v>
      </c>
      <c r="H552">
        <v>0</v>
      </c>
      <c r="I552">
        <f t="shared" si="87"/>
        <v>3</v>
      </c>
      <c r="J552">
        <f>VLOOKUP(AA552,角色间职业划分!P:AP,20,FALSE)</f>
        <v>9</v>
      </c>
      <c r="K552">
        <f>IF(X552=500,100,VLOOKUP(AA552,角色间职业划分!P:AP,22,FALSE))</f>
        <v>100</v>
      </c>
      <c r="L552">
        <f>IF(X552=500,K552,VLOOKUP(AA552,角色间职业划分!P:AP,23,FALSE))</f>
        <v>60</v>
      </c>
      <c r="M552">
        <f>VLOOKUP(AA552,角色间职业划分!P:AP,24,FALSE)</f>
        <v>0</v>
      </c>
      <c r="N552">
        <f>VLOOKUP(AA552,角色间职业划分!P:AP,14)*100</f>
        <v>95</v>
      </c>
      <c r="O552">
        <f>VLOOKUP(AA552,角色间职业划分!P:Z,9,FALSE)</f>
        <v>0</v>
      </c>
      <c r="P552">
        <f>VLOOKUP(AA552,角色间职业划分!P:AP,10,FALSE)</f>
        <v>0</v>
      </c>
      <c r="Q552">
        <f>VLOOKUP(AA552,角色间职业划分!P:AP,15,FALSE)</f>
        <v>0</v>
      </c>
      <c r="R552">
        <f>VLOOKUP(AA552,角色间职业划分!P:AP,16,FALSE)</f>
        <v>0</v>
      </c>
      <c r="S552">
        <f>VLOOKUP(AA552,角色间职业划分!P:AP,17,FALSE)</f>
        <v>0</v>
      </c>
      <c r="T552">
        <f>VLOOKUP(AA552,角色间职业划分!P:AP,18,FALSE)</f>
        <v>0</v>
      </c>
      <c r="U552">
        <f>VLOOKUP(AA552,角色间职业划分!P:AP,27,FALSE)</f>
        <v>0</v>
      </c>
      <c r="V552">
        <f t="shared" si="83"/>
        <v>0</v>
      </c>
      <c r="W552">
        <f>VLOOKUP(AA552,角色间职业划分!P:Q,2,FALSE)</f>
        <v>23</v>
      </c>
      <c r="X552">
        <f t="shared" si="88"/>
        <v>43</v>
      </c>
      <c r="Y552">
        <f>INT(VLOOKUP(X552,角色属性总表!AG:AH,2,FALSE)*角色属性总表!$C$38)</f>
        <v>954</v>
      </c>
      <c r="AA552">
        <f t="shared" si="89"/>
        <v>6</v>
      </c>
      <c r="AB552">
        <f>VLOOKUP(X552,角色属性总表!AG:AI,2,FALSE)*VLOOKUP(角色等级属性!AA552,角色间职业划分!P:AG,13,FALSE)/角色间职业划分!$AB$9</f>
        <v>1182.8156964850289</v>
      </c>
      <c r="AC552">
        <f>VLOOKUP(X552,角色属性总表!AG:AI,3,FALSE)*VLOOKUP(AA552,角色间职业划分!P:AG,8,FALSE)/角色间职业划分!$W$9</f>
        <v>2099.8599999999997</v>
      </c>
      <c r="AD552">
        <f>VLOOKUP(AA552,角色间职业划分!P:AP,26,FALSE)</f>
        <v>1</v>
      </c>
      <c r="AE552">
        <f>VLOOKUP(X552,角色属性总表!I:Q,3,FALSE)</f>
        <v>427.392</v>
      </c>
      <c r="AF552">
        <f>VLOOKUP(AA552,角色间职业划分!P:AP,11,FALSE)</f>
        <v>0.3</v>
      </c>
      <c r="AG552">
        <f t="shared" si="84"/>
        <v>1895.5323263735825</v>
      </c>
      <c r="AH552">
        <f t="shared" si="85"/>
        <v>426</v>
      </c>
      <c r="AJ552">
        <f t="shared" si="86"/>
        <v>1469.5323263735825</v>
      </c>
      <c r="AK552">
        <v>548</v>
      </c>
    </row>
    <row r="553" spans="1:37" x14ac:dyDescent="0.15">
      <c r="A553">
        <v>549</v>
      </c>
      <c r="B553">
        <f>ROUND(VLOOKUP(X553,角色属性总表!AG:AI,2,FALSE)/角色属性总表!$C$34,0)</f>
        <v>139</v>
      </c>
      <c r="C553">
        <f>ROUND(VLOOKUP(X553,角色属性总表!Y:AE,3,FALSE)/J553,0)</f>
        <v>55</v>
      </c>
      <c r="D553">
        <f>ROUND(VLOOKUP(X553,角色属性总表!AG:AI,3,FALSE)/角色属性总表!$C$35,0)</f>
        <v>145</v>
      </c>
      <c r="E553">
        <f t="shared" si="80"/>
        <v>1205</v>
      </c>
      <c r="F553">
        <f t="shared" si="81"/>
        <v>15</v>
      </c>
      <c r="G553">
        <f t="shared" si="82"/>
        <v>9</v>
      </c>
      <c r="H553">
        <v>0</v>
      </c>
      <c r="I553">
        <f t="shared" si="87"/>
        <v>3</v>
      </c>
      <c r="J553">
        <f>VLOOKUP(AA553,角色间职业划分!P:AP,20,FALSE)</f>
        <v>9</v>
      </c>
      <c r="K553">
        <f>IF(X553=500,100,VLOOKUP(AA553,角色间职业划分!P:AP,22,FALSE))</f>
        <v>100</v>
      </c>
      <c r="L553">
        <f>IF(X553=500,K553,VLOOKUP(AA553,角色间职业划分!P:AP,23,FALSE))</f>
        <v>60</v>
      </c>
      <c r="M553">
        <f>VLOOKUP(AA553,角色间职业划分!P:AP,24,FALSE)</f>
        <v>0</v>
      </c>
      <c r="N553">
        <f>VLOOKUP(AA553,角色间职业划分!P:AP,14)*100</f>
        <v>95</v>
      </c>
      <c r="O553">
        <f>VLOOKUP(AA553,角色间职业划分!P:Z,9,FALSE)</f>
        <v>0</v>
      </c>
      <c r="P553">
        <f>VLOOKUP(AA553,角色间职业划分!P:AP,10,FALSE)</f>
        <v>0</v>
      </c>
      <c r="Q553">
        <f>VLOOKUP(AA553,角色间职业划分!P:AP,15,FALSE)</f>
        <v>0</v>
      </c>
      <c r="R553">
        <f>VLOOKUP(AA553,角色间职业划分!P:AP,16,FALSE)</f>
        <v>0</v>
      </c>
      <c r="S553">
        <f>VLOOKUP(AA553,角色间职业划分!P:AP,17,FALSE)</f>
        <v>0</v>
      </c>
      <c r="T553">
        <f>VLOOKUP(AA553,角色间职业划分!P:AP,18,FALSE)</f>
        <v>0</v>
      </c>
      <c r="U553">
        <f>VLOOKUP(AA553,角色间职业划分!P:AP,27,FALSE)</f>
        <v>0</v>
      </c>
      <c r="V553">
        <f t="shared" si="83"/>
        <v>0</v>
      </c>
      <c r="W553">
        <f>VLOOKUP(AA553,角色间职业划分!P:Q,2,FALSE)</f>
        <v>23</v>
      </c>
      <c r="X553">
        <f t="shared" si="88"/>
        <v>44</v>
      </c>
      <c r="Y553">
        <f>INT(VLOOKUP(X553,角色属性总表!AG:AH,2,FALSE)*角色属性总表!$C$38)</f>
        <v>972</v>
      </c>
      <c r="AA553">
        <f t="shared" si="89"/>
        <v>6</v>
      </c>
      <c r="AB553">
        <f>VLOOKUP(X553,角色属性总表!AG:AI,2,FALSE)*VLOOKUP(角色等级属性!AA553,角色间职业划分!P:AG,13,FALSE)/角色间职业划分!$AB$9</f>
        <v>1205.1329737771994</v>
      </c>
      <c r="AC553">
        <f>VLOOKUP(X553,角色属性总表!AG:AI,3,FALSE)*VLOOKUP(AA553,角色间职业划分!P:AG,8,FALSE)/角色间职业划分!$W$9</f>
        <v>2139.48</v>
      </c>
      <c r="AD553">
        <f>VLOOKUP(AA553,角色间职业划分!P:AP,26,FALSE)</f>
        <v>1</v>
      </c>
      <c r="AE553">
        <f>VLOOKUP(X553,角色属性总表!I:Q,3,FALSE)</f>
        <v>435.45600000000002</v>
      </c>
      <c r="AF553">
        <f>VLOOKUP(AA553,角色间职业划分!P:AP,11,FALSE)</f>
        <v>0.3</v>
      </c>
      <c r="AG553">
        <f t="shared" si="84"/>
        <v>1967.6094339617719</v>
      </c>
      <c r="AH553">
        <f t="shared" si="85"/>
        <v>435</v>
      </c>
      <c r="AJ553">
        <f t="shared" si="86"/>
        <v>1532.6094339617719</v>
      </c>
      <c r="AK553">
        <v>549</v>
      </c>
    </row>
    <row r="554" spans="1:37" x14ac:dyDescent="0.15">
      <c r="A554">
        <v>550</v>
      </c>
      <c r="B554">
        <f>ROUND(VLOOKUP(X554,角色属性总表!AG:AI,2,FALSE)/角色属性总表!$C$34,0)</f>
        <v>141</v>
      </c>
      <c r="C554">
        <f>ROUND(VLOOKUP(X554,角色属性总表!Y:AE,3,FALSE)/J554,0)</f>
        <v>56</v>
      </c>
      <c r="D554">
        <f>ROUND(VLOOKUP(X554,角色属性总表!AG:AI,3,FALSE)/角色属性总表!$C$35,0)</f>
        <v>148</v>
      </c>
      <c r="E554">
        <f t="shared" si="80"/>
        <v>1227</v>
      </c>
      <c r="F554">
        <f t="shared" si="81"/>
        <v>15</v>
      </c>
      <c r="G554">
        <f t="shared" si="82"/>
        <v>9</v>
      </c>
      <c r="H554">
        <v>0</v>
      </c>
      <c r="I554">
        <f t="shared" si="87"/>
        <v>3</v>
      </c>
      <c r="J554">
        <f>VLOOKUP(AA554,角色间职业划分!P:AP,20,FALSE)</f>
        <v>9</v>
      </c>
      <c r="K554">
        <f>IF(X554=500,100,VLOOKUP(AA554,角色间职业划分!P:AP,22,FALSE))</f>
        <v>100</v>
      </c>
      <c r="L554">
        <f>IF(X554=500,K554,VLOOKUP(AA554,角色间职业划分!P:AP,23,FALSE))</f>
        <v>60</v>
      </c>
      <c r="M554">
        <f>VLOOKUP(AA554,角色间职业划分!P:AP,24,FALSE)</f>
        <v>0</v>
      </c>
      <c r="N554">
        <f>VLOOKUP(AA554,角色间职业划分!P:AP,14)*100</f>
        <v>95</v>
      </c>
      <c r="O554">
        <f>VLOOKUP(AA554,角色间职业划分!P:Z,9,FALSE)</f>
        <v>0</v>
      </c>
      <c r="P554">
        <f>VLOOKUP(AA554,角色间职业划分!P:AP,10,FALSE)</f>
        <v>0</v>
      </c>
      <c r="Q554">
        <f>VLOOKUP(AA554,角色间职业划分!P:AP,15,FALSE)</f>
        <v>0</v>
      </c>
      <c r="R554">
        <f>VLOOKUP(AA554,角色间职业划分!P:AP,16,FALSE)</f>
        <v>0</v>
      </c>
      <c r="S554">
        <f>VLOOKUP(AA554,角色间职业划分!P:AP,17,FALSE)</f>
        <v>0</v>
      </c>
      <c r="T554">
        <f>VLOOKUP(AA554,角色间职业划分!P:AP,18,FALSE)</f>
        <v>0</v>
      </c>
      <c r="U554">
        <f>VLOOKUP(AA554,角色间职业划分!P:AP,27,FALSE)</f>
        <v>0</v>
      </c>
      <c r="V554">
        <f t="shared" si="83"/>
        <v>0</v>
      </c>
      <c r="W554">
        <f>VLOOKUP(AA554,角色间职业划分!P:Q,2,FALSE)</f>
        <v>23</v>
      </c>
      <c r="X554">
        <f t="shared" si="88"/>
        <v>45</v>
      </c>
      <c r="Y554">
        <f>INT(VLOOKUP(X554,角色属性总表!AG:AH,2,FALSE)*角色属性总表!$C$38)</f>
        <v>990</v>
      </c>
      <c r="AA554">
        <f t="shared" si="89"/>
        <v>6</v>
      </c>
      <c r="AB554">
        <f>VLOOKUP(X554,角色属性总表!AG:AI,2,FALSE)*VLOOKUP(角色等级属性!AA554,角色间职业划分!P:AG,13,FALSE)/角色间职业划分!$AB$9</f>
        <v>1227.4502510693696</v>
      </c>
      <c r="AC554">
        <f>VLOOKUP(X554,角色属性总表!AG:AI,3,FALSE)*VLOOKUP(AA554,角色间职业划分!P:AG,8,FALSE)/角色间职业划分!$W$9</f>
        <v>2179.1</v>
      </c>
      <c r="AD554">
        <f>VLOOKUP(AA554,角色间职业划分!P:AP,26,FALSE)</f>
        <v>1</v>
      </c>
      <c r="AE554">
        <f>VLOOKUP(X554,角色属性总表!I:Q,3,FALSE)</f>
        <v>443.52</v>
      </c>
      <c r="AF554">
        <f>VLOOKUP(AA554,角色间职业划分!P:AP,11,FALSE)</f>
        <v>0.3</v>
      </c>
      <c r="AG554">
        <f t="shared" si="84"/>
        <v>2040.7957848851972</v>
      </c>
      <c r="AH554">
        <f t="shared" si="85"/>
        <v>444</v>
      </c>
      <c r="AJ554">
        <f t="shared" si="86"/>
        <v>1596.7957848851972</v>
      </c>
      <c r="AK554">
        <v>550</v>
      </c>
    </row>
    <row r="555" spans="1:37" x14ac:dyDescent="0.15">
      <c r="A555">
        <v>551</v>
      </c>
      <c r="B555">
        <f>ROUND(VLOOKUP(X555,角色属性总表!AG:AI,2,FALSE)/角色属性总表!$C$34,0)</f>
        <v>144</v>
      </c>
      <c r="C555">
        <f>ROUND(VLOOKUP(X555,角色属性总表!Y:AE,3,FALSE)/J555,0)</f>
        <v>58</v>
      </c>
      <c r="D555">
        <f>ROUND(VLOOKUP(X555,角色属性总表!AG:AI,3,FALSE)/角色属性总表!$C$35,0)</f>
        <v>151</v>
      </c>
      <c r="E555">
        <f t="shared" si="80"/>
        <v>1249</v>
      </c>
      <c r="F555">
        <f t="shared" si="81"/>
        <v>15</v>
      </c>
      <c r="G555">
        <f t="shared" si="82"/>
        <v>9</v>
      </c>
      <c r="H555">
        <v>0</v>
      </c>
      <c r="I555">
        <f t="shared" si="87"/>
        <v>3</v>
      </c>
      <c r="J555">
        <f>VLOOKUP(AA555,角色间职业划分!P:AP,20,FALSE)</f>
        <v>9</v>
      </c>
      <c r="K555">
        <f>IF(X555=500,100,VLOOKUP(AA555,角色间职业划分!P:AP,22,FALSE))</f>
        <v>100</v>
      </c>
      <c r="L555">
        <f>IF(X555=500,K555,VLOOKUP(AA555,角色间职业划分!P:AP,23,FALSE))</f>
        <v>60</v>
      </c>
      <c r="M555">
        <f>VLOOKUP(AA555,角色间职业划分!P:AP,24,FALSE)</f>
        <v>0</v>
      </c>
      <c r="N555">
        <f>VLOOKUP(AA555,角色间职业划分!P:AP,14)*100</f>
        <v>95</v>
      </c>
      <c r="O555">
        <f>VLOOKUP(AA555,角色间职业划分!P:Z,9,FALSE)</f>
        <v>0</v>
      </c>
      <c r="P555">
        <f>VLOOKUP(AA555,角色间职业划分!P:AP,10,FALSE)</f>
        <v>0</v>
      </c>
      <c r="Q555">
        <f>VLOOKUP(AA555,角色间职业划分!P:AP,15,FALSE)</f>
        <v>0</v>
      </c>
      <c r="R555">
        <f>VLOOKUP(AA555,角色间职业划分!P:AP,16,FALSE)</f>
        <v>0</v>
      </c>
      <c r="S555">
        <f>VLOOKUP(AA555,角色间职业划分!P:AP,17,FALSE)</f>
        <v>0</v>
      </c>
      <c r="T555">
        <f>VLOOKUP(AA555,角色间职业划分!P:AP,18,FALSE)</f>
        <v>0</v>
      </c>
      <c r="U555">
        <f>VLOOKUP(AA555,角色间职业划分!P:AP,27,FALSE)</f>
        <v>0</v>
      </c>
      <c r="V555">
        <f t="shared" si="83"/>
        <v>0</v>
      </c>
      <c r="W555">
        <f>VLOOKUP(AA555,角色间职业划分!P:Q,2,FALSE)</f>
        <v>23</v>
      </c>
      <c r="X555">
        <f t="shared" si="88"/>
        <v>46</v>
      </c>
      <c r="Y555">
        <f>INT(VLOOKUP(X555,角色属性总表!AG:AH,2,FALSE)*角色属性总表!$C$38)</f>
        <v>1008</v>
      </c>
      <c r="AA555">
        <f t="shared" si="89"/>
        <v>6</v>
      </c>
      <c r="AB555">
        <f>VLOOKUP(X555,角色属性总表!AG:AI,2,FALSE)*VLOOKUP(角色等级属性!AA555,角色间职业划分!P:AG,13,FALSE)/角色间职业划分!$AB$9</f>
        <v>1249.7675283615399</v>
      </c>
      <c r="AC555">
        <f>VLOOKUP(X555,角色属性总表!AG:AI,3,FALSE)*VLOOKUP(AA555,角色间职业划分!P:AG,8,FALSE)/角色间职业划分!$W$9</f>
        <v>2218.7199999999998</v>
      </c>
      <c r="AD555">
        <f>VLOOKUP(AA555,角色间职业划分!P:AP,26,FALSE)</f>
        <v>1</v>
      </c>
      <c r="AE555">
        <f>VLOOKUP(X555,角色属性总表!I:Q,3,FALSE)</f>
        <v>451.58399999999995</v>
      </c>
      <c r="AF555">
        <f>VLOOKUP(AA555,角色间职业划分!P:AP,11,FALSE)</f>
        <v>0.3</v>
      </c>
      <c r="AG555">
        <f t="shared" si="84"/>
        <v>2115.0873855709538</v>
      </c>
      <c r="AH555">
        <f t="shared" si="85"/>
        <v>453</v>
      </c>
      <c r="AJ555">
        <f t="shared" si="86"/>
        <v>1662.0873855709538</v>
      </c>
      <c r="AK555">
        <v>551</v>
      </c>
    </row>
    <row r="556" spans="1:37" x14ac:dyDescent="0.15">
      <c r="A556">
        <v>552</v>
      </c>
      <c r="B556">
        <f>ROUND(VLOOKUP(X556,角色属性总表!AG:AI,2,FALSE)/角色属性总表!$C$34,0)</f>
        <v>147</v>
      </c>
      <c r="C556">
        <f>ROUND(VLOOKUP(X556,角色属性总表!Y:AE,3,FALSE)/J556,0)</f>
        <v>60</v>
      </c>
      <c r="D556">
        <f>ROUND(VLOOKUP(X556,角色属性总表!AG:AI,3,FALSE)/角色属性总表!$C$35,0)</f>
        <v>153</v>
      </c>
      <c r="E556">
        <f t="shared" si="80"/>
        <v>1272</v>
      </c>
      <c r="F556">
        <f t="shared" si="81"/>
        <v>15</v>
      </c>
      <c r="G556">
        <f t="shared" si="82"/>
        <v>9</v>
      </c>
      <c r="H556">
        <v>0</v>
      </c>
      <c r="I556">
        <f t="shared" si="87"/>
        <v>3</v>
      </c>
      <c r="J556">
        <f>VLOOKUP(AA556,角色间职业划分!P:AP,20,FALSE)</f>
        <v>9</v>
      </c>
      <c r="K556">
        <f>IF(X556=500,100,VLOOKUP(AA556,角色间职业划分!P:AP,22,FALSE))</f>
        <v>100</v>
      </c>
      <c r="L556">
        <f>IF(X556=500,K556,VLOOKUP(AA556,角色间职业划分!P:AP,23,FALSE))</f>
        <v>60</v>
      </c>
      <c r="M556">
        <f>VLOOKUP(AA556,角色间职业划分!P:AP,24,FALSE)</f>
        <v>0</v>
      </c>
      <c r="N556">
        <f>VLOOKUP(AA556,角色间职业划分!P:AP,14)*100</f>
        <v>95</v>
      </c>
      <c r="O556">
        <f>VLOOKUP(AA556,角色间职业划分!P:Z,9,FALSE)</f>
        <v>0</v>
      </c>
      <c r="P556">
        <f>VLOOKUP(AA556,角色间职业划分!P:AP,10,FALSE)</f>
        <v>0</v>
      </c>
      <c r="Q556">
        <f>VLOOKUP(AA556,角色间职业划分!P:AP,15,FALSE)</f>
        <v>0</v>
      </c>
      <c r="R556">
        <f>VLOOKUP(AA556,角色间职业划分!P:AP,16,FALSE)</f>
        <v>0</v>
      </c>
      <c r="S556">
        <f>VLOOKUP(AA556,角色间职业划分!P:AP,17,FALSE)</f>
        <v>0</v>
      </c>
      <c r="T556">
        <f>VLOOKUP(AA556,角色间职业划分!P:AP,18,FALSE)</f>
        <v>0</v>
      </c>
      <c r="U556">
        <f>VLOOKUP(AA556,角色间职业划分!P:AP,27,FALSE)</f>
        <v>0</v>
      </c>
      <c r="V556">
        <f t="shared" si="83"/>
        <v>0</v>
      </c>
      <c r="W556">
        <f>VLOOKUP(AA556,角色间职业划分!P:Q,2,FALSE)</f>
        <v>23</v>
      </c>
      <c r="X556">
        <f t="shared" si="88"/>
        <v>47</v>
      </c>
      <c r="Y556">
        <f>INT(VLOOKUP(X556,角色属性总表!AG:AH,2,FALSE)*角色属性总表!$C$38)</f>
        <v>1026</v>
      </c>
      <c r="AA556">
        <f t="shared" si="89"/>
        <v>6</v>
      </c>
      <c r="AB556">
        <f>VLOOKUP(X556,角色属性总表!AG:AI,2,FALSE)*VLOOKUP(角色等级属性!AA556,角色间职业划分!P:AG,13,FALSE)/角色间职业划分!$AB$9</f>
        <v>1272.0848056537104</v>
      </c>
      <c r="AC556">
        <f>VLOOKUP(X556,角色属性总表!AG:AI,3,FALSE)*VLOOKUP(AA556,角色间职业划分!P:AG,8,FALSE)/角色间职业划分!$W$9</f>
        <v>2258.34</v>
      </c>
      <c r="AD556">
        <f>VLOOKUP(AA556,角色间职业划分!P:AP,26,FALSE)</f>
        <v>1</v>
      </c>
      <c r="AE556">
        <f>VLOOKUP(X556,角色属性总表!I:Q,3,FALSE)</f>
        <v>459.64800000000002</v>
      </c>
      <c r="AF556">
        <f>VLOOKUP(AA556,角色间职业划分!P:AP,11,FALSE)</f>
        <v>0.3</v>
      </c>
      <c r="AG556">
        <f t="shared" si="84"/>
        <v>2190.4804610857104</v>
      </c>
      <c r="AH556">
        <f t="shared" si="85"/>
        <v>459</v>
      </c>
      <c r="AJ556">
        <f t="shared" si="86"/>
        <v>1731.4804610857104</v>
      </c>
      <c r="AK556">
        <v>552</v>
      </c>
    </row>
    <row r="557" spans="1:37" x14ac:dyDescent="0.15">
      <c r="A557">
        <v>553</v>
      </c>
      <c r="B557">
        <f>ROUND(VLOOKUP(X557,角色属性总表!AG:AI,2,FALSE)/角色属性总表!$C$34,0)</f>
        <v>149</v>
      </c>
      <c r="C557">
        <f>ROUND(VLOOKUP(X557,角色属性总表!Y:AE,3,FALSE)/J557,0)</f>
        <v>62</v>
      </c>
      <c r="D557">
        <f>ROUND(VLOOKUP(X557,角色属性总表!AG:AI,3,FALSE)/角色属性总表!$C$35,0)</f>
        <v>156</v>
      </c>
      <c r="E557">
        <f t="shared" si="80"/>
        <v>1294</v>
      </c>
      <c r="F557">
        <f t="shared" si="81"/>
        <v>15</v>
      </c>
      <c r="G557">
        <f t="shared" si="82"/>
        <v>9</v>
      </c>
      <c r="H557">
        <v>0</v>
      </c>
      <c r="I557">
        <f t="shared" si="87"/>
        <v>3</v>
      </c>
      <c r="J557">
        <f>VLOOKUP(AA557,角色间职业划分!P:AP,20,FALSE)</f>
        <v>9</v>
      </c>
      <c r="K557">
        <f>IF(X557=500,100,VLOOKUP(AA557,角色间职业划分!P:AP,22,FALSE))</f>
        <v>100</v>
      </c>
      <c r="L557">
        <f>IF(X557=500,K557,VLOOKUP(AA557,角色间职业划分!P:AP,23,FALSE))</f>
        <v>60</v>
      </c>
      <c r="M557">
        <f>VLOOKUP(AA557,角色间职业划分!P:AP,24,FALSE)</f>
        <v>0</v>
      </c>
      <c r="N557">
        <f>VLOOKUP(AA557,角色间职业划分!P:AP,14)*100</f>
        <v>95</v>
      </c>
      <c r="O557">
        <f>VLOOKUP(AA557,角色间职业划分!P:Z,9,FALSE)</f>
        <v>0</v>
      </c>
      <c r="P557">
        <f>VLOOKUP(AA557,角色间职业划分!P:AP,10,FALSE)</f>
        <v>0</v>
      </c>
      <c r="Q557">
        <f>VLOOKUP(AA557,角色间职业划分!P:AP,15,FALSE)</f>
        <v>0</v>
      </c>
      <c r="R557">
        <f>VLOOKUP(AA557,角色间职业划分!P:AP,16,FALSE)</f>
        <v>0</v>
      </c>
      <c r="S557">
        <f>VLOOKUP(AA557,角色间职业划分!P:AP,17,FALSE)</f>
        <v>0</v>
      </c>
      <c r="T557">
        <f>VLOOKUP(AA557,角色间职业划分!P:AP,18,FALSE)</f>
        <v>0</v>
      </c>
      <c r="U557">
        <f>VLOOKUP(AA557,角色间职业划分!P:AP,27,FALSE)</f>
        <v>0</v>
      </c>
      <c r="V557">
        <f t="shared" si="83"/>
        <v>0</v>
      </c>
      <c r="W557">
        <f>VLOOKUP(AA557,角色间职业划分!P:Q,2,FALSE)</f>
        <v>23</v>
      </c>
      <c r="X557">
        <f t="shared" si="88"/>
        <v>48</v>
      </c>
      <c r="Y557">
        <f>INT(VLOOKUP(X557,角色属性总表!AG:AH,2,FALSE)*角色属性总表!$C$38)</f>
        <v>1044</v>
      </c>
      <c r="AA557">
        <f t="shared" si="89"/>
        <v>6</v>
      </c>
      <c r="AB557">
        <f>VLOOKUP(X557,角色属性总表!AG:AI,2,FALSE)*VLOOKUP(角色等级属性!AA557,角色间职业划分!P:AG,13,FALSE)/角色间职业划分!$AB$9</f>
        <v>1294.4020829458807</v>
      </c>
      <c r="AC557">
        <f>VLOOKUP(X557,角色属性总表!AG:AI,3,FALSE)*VLOOKUP(AA557,角色间职业划分!P:AG,8,FALSE)/角色间职业划分!$W$9</f>
        <v>2297.96</v>
      </c>
      <c r="AD557">
        <f>VLOOKUP(AA557,角色间职业划分!P:AP,26,FALSE)</f>
        <v>1</v>
      </c>
      <c r="AE557">
        <f>VLOOKUP(X557,角色属性总表!I:Q,3,FALSE)</f>
        <v>467.71199999999999</v>
      </c>
      <c r="AF557">
        <f>VLOOKUP(AA557,角色间职业划分!P:AP,11,FALSE)</f>
        <v>0.3</v>
      </c>
      <c r="AG557">
        <f t="shared" si="84"/>
        <v>2266.9714436532308</v>
      </c>
      <c r="AH557">
        <f t="shared" si="85"/>
        <v>468</v>
      </c>
      <c r="AJ557">
        <f t="shared" si="86"/>
        <v>1798.9714436532308</v>
      </c>
      <c r="AK557">
        <v>553</v>
      </c>
    </row>
    <row r="558" spans="1:37" x14ac:dyDescent="0.15">
      <c r="A558">
        <v>554</v>
      </c>
      <c r="B558">
        <f>ROUND(VLOOKUP(X558,角色属性总表!AG:AI,2,FALSE)/角色属性总表!$C$34,0)</f>
        <v>152</v>
      </c>
      <c r="C558">
        <f>ROUND(VLOOKUP(X558,角色属性总表!Y:AE,3,FALSE)/J558,0)</f>
        <v>64</v>
      </c>
      <c r="D558">
        <f>ROUND(VLOOKUP(X558,角色属性总表!AG:AI,3,FALSE)/角色属性总表!$C$35,0)</f>
        <v>159</v>
      </c>
      <c r="E558">
        <f t="shared" si="80"/>
        <v>1316</v>
      </c>
      <c r="F558">
        <f t="shared" si="81"/>
        <v>15</v>
      </c>
      <c r="G558">
        <f t="shared" si="82"/>
        <v>9</v>
      </c>
      <c r="H558">
        <v>0</v>
      </c>
      <c r="I558">
        <f t="shared" si="87"/>
        <v>3</v>
      </c>
      <c r="J558">
        <f>VLOOKUP(AA558,角色间职业划分!P:AP,20,FALSE)</f>
        <v>9</v>
      </c>
      <c r="K558">
        <f>IF(X558=500,100,VLOOKUP(AA558,角色间职业划分!P:AP,22,FALSE))</f>
        <v>100</v>
      </c>
      <c r="L558">
        <f>IF(X558=500,K558,VLOOKUP(AA558,角色间职业划分!P:AP,23,FALSE))</f>
        <v>60</v>
      </c>
      <c r="M558">
        <f>VLOOKUP(AA558,角色间职业划分!P:AP,24,FALSE)</f>
        <v>0</v>
      </c>
      <c r="N558">
        <f>VLOOKUP(AA558,角色间职业划分!P:AP,14)*100</f>
        <v>95</v>
      </c>
      <c r="O558">
        <f>VLOOKUP(AA558,角色间职业划分!P:Z,9,FALSE)</f>
        <v>0</v>
      </c>
      <c r="P558">
        <f>VLOOKUP(AA558,角色间职业划分!P:AP,10,FALSE)</f>
        <v>0</v>
      </c>
      <c r="Q558">
        <f>VLOOKUP(AA558,角色间职业划分!P:AP,15,FALSE)</f>
        <v>0</v>
      </c>
      <c r="R558">
        <f>VLOOKUP(AA558,角色间职业划分!P:AP,16,FALSE)</f>
        <v>0</v>
      </c>
      <c r="S558">
        <f>VLOOKUP(AA558,角色间职业划分!P:AP,17,FALSE)</f>
        <v>0</v>
      </c>
      <c r="T558">
        <f>VLOOKUP(AA558,角色间职业划分!P:AP,18,FALSE)</f>
        <v>0</v>
      </c>
      <c r="U558">
        <f>VLOOKUP(AA558,角色间职业划分!P:AP,27,FALSE)</f>
        <v>0</v>
      </c>
      <c r="V558">
        <f t="shared" si="83"/>
        <v>0</v>
      </c>
      <c r="W558">
        <f>VLOOKUP(AA558,角色间职业划分!P:Q,2,FALSE)</f>
        <v>23</v>
      </c>
      <c r="X558">
        <f t="shared" si="88"/>
        <v>49</v>
      </c>
      <c r="Y558">
        <f>INT(VLOOKUP(X558,角色属性总表!AG:AH,2,FALSE)*角色属性总表!$C$38)</f>
        <v>1062</v>
      </c>
      <c r="AA558">
        <f t="shared" si="89"/>
        <v>6</v>
      </c>
      <c r="AB558">
        <f>VLOOKUP(X558,角色属性总表!AG:AI,2,FALSE)*VLOOKUP(角色等级属性!AA558,角色间职业划分!P:AG,13,FALSE)/角色间职业划分!$AB$9</f>
        <v>1316.7193602380512</v>
      </c>
      <c r="AC558">
        <f>VLOOKUP(X558,角色属性总表!AG:AI,3,FALSE)*VLOOKUP(AA558,角色间职业划分!P:AG,8,FALSE)/角色间职业划分!$W$9</f>
        <v>2337.58</v>
      </c>
      <c r="AD558">
        <f>VLOOKUP(AA558,角色间职业划分!P:AP,26,FALSE)</f>
        <v>1</v>
      </c>
      <c r="AE558">
        <f>VLOOKUP(X558,角色属性总表!I:Q,3,FALSE)</f>
        <v>475.77600000000007</v>
      </c>
      <c r="AF558">
        <f>VLOOKUP(AA558,角色间职业划分!P:AP,11,FALSE)</f>
        <v>0.3</v>
      </c>
      <c r="AG558">
        <f t="shared" si="84"/>
        <v>2344.5569620253164</v>
      </c>
      <c r="AH558">
        <f t="shared" si="85"/>
        <v>477</v>
      </c>
      <c r="AJ558">
        <f t="shared" si="86"/>
        <v>1867.5569620253164</v>
      </c>
      <c r="AK558">
        <v>554</v>
      </c>
    </row>
    <row r="559" spans="1:37" x14ac:dyDescent="0.15">
      <c r="A559">
        <v>555</v>
      </c>
      <c r="B559">
        <f>ROUND(VLOOKUP(X559,角色属性总表!AG:AI,2,FALSE)/角色属性总表!$C$34,0)</f>
        <v>154</v>
      </c>
      <c r="C559">
        <f>ROUND(VLOOKUP(X559,角色属性总表!Y:AE,3,FALSE)/J559,0)</f>
        <v>65</v>
      </c>
      <c r="D559">
        <f>ROUND(VLOOKUP(X559,角色属性总表!AG:AI,3,FALSE)/角色属性总表!$C$35,0)</f>
        <v>161</v>
      </c>
      <c r="E559">
        <f t="shared" si="80"/>
        <v>1339</v>
      </c>
      <c r="F559">
        <f t="shared" si="81"/>
        <v>15</v>
      </c>
      <c r="G559">
        <f t="shared" si="82"/>
        <v>9</v>
      </c>
      <c r="H559">
        <v>0</v>
      </c>
      <c r="I559">
        <f t="shared" si="87"/>
        <v>3</v>
      </c>
      <c r="J559">
        <f>VLOOKUP(AA559,角色间职业划分!P:AP,20,FALSE)</f>
        <v>9</v>
      </c>
      <c r="K559">
        <f>IF(X559=500,100,VLOOKUP(AA559,角色间职业划分!P:AP,22,FALSE))</f>
        <v>100</v>
      </c>
      <c r="L559">
        <f>IF(X559=500,K559,VLOOKUP(AA559,角色间职业划分!P:AP,23,FALSE))</f>
        <v>60</v>
      </c>
      <c r="M559">
        <f>VLOOKUP(AA559,角色间职业划分!P:AP,24,FALSE)</f>
        <v>0</v>
      </c>
      <c r="N559">
        <f>VLOOKUP(AA559,角色间职业划分!P:AP,14)*100</f>
        <v>95</v>
      </c>
      <c r="O559">
        <f>VLOOKUP(AA559,角色间职业划分!P:Z,9,FALSE)</f>
        <v>0</v>
      </c>
      <c r="P559">
        <f>VLOOKUP(AA559,角色间职业划分!P:AP,10,FALSE)</f>
        <v>0</v>
      </c>
      <c r="Q559">
        <f>VLOOKUP(AA559,角色间职业划分!P:AP,15,FALSE)</f>
        <v>0</v>
      </c>
      <c r="R559">
        <f>VLOOKUP(AA559,角色间职业划分!P:AP,16,FALSE)</f>
        <v>0</v>
      </c>
      <c r="S559">
        <f>VLOOKUP(AA559,角色间职业划分!P:AP,17,FALSE)</f>
        <v>0</v>
      </c>
      <c r="T559">
        <f>VLOOKUP(AA559,角色间职业划分!P:AP,18,FALSE)</f>
        <v>0</v>
      </c>
      <c r="U559">
        <f>VLOOKUP(AA559,角色间职业划分!P:AP,27,FALSE)</f>
        <v>0</v>
      </c>
      <c r="V559">
        <f t="shared" si="83"/>
        <v>0</v>
      </c>
      <c r="W559">
        <f>VLOOKUP(AA559,角色间职业划分!P:Q,2,FALSE)</f>
        <v>23</v>
      </c>
      <c r="X559">
        <f t="shared" si="88"/>
        <v>50</v>
      </c>
      <c r="Y559">
        <f>INT(VLOOKUP(X559,角色属性总表!AG:AH,2,FALSE)*角色属性总表!$C$38)</f>
        <v>1080</v>
      </c>
      <c r="AA559">
        <f t="shared" si="89"/>
        <v>6</v>
      </c>
      <c r="AB559">
        <f>VLOOKUP(X559,角色属性总表!AG:AI,2,FALSE)*VLOOKUP(角色等级属性!AA559,角色间职业划分!P:AG,13,FALSE)/角色间职业划分!$AB$9</f>
        <v>1339.0366375302215</v>
      </c>
      <c r="AC559">
        <f>VLOOKUP(X559,角色属性总表!AG:AI,3,FALSE)*VLOOKUP(AA559,角色间职业划分!P:AG,8,FALSE)/角色间职业划分!$W$9</f>
        <v>2377.1999999999998</v>
      </c>
      <c r="AD559">
        <f>VLOOKUP(AA559,角色间职业划分!P:AP,26,FALSE)</f>
        <v>1</v>
      </c>
      <c r="AE559">
        <f>VLOOKUP(X559,角色属性总表!I:Q,3,FALSE)</f>
        <v>483.84000000000003</v>
      </c>
      <c r="AF559">
        <f>VLOOKUP(AA559,角色间职业划分!P:AP,11,FALSE)</f>
        <v>0.3</v>
      </c>
      <c r="AG559">
        <f t="shared" si="84"/>
        <v>2423.2338316268883</v>
      </c>
      <c r="AH559">
        <f t="shared" si="85"/>
        <v>483</v>
      </c>
      <c r="AJ559">
        <f t="shared" si="86"/>
        <v>1940.2338316268883</v>
      </c>
      <c r="AK559">
        <v>555</v>
      </c>
    </row>
    <row r="560" spans="1:37" x14ac:dyDescent="0.15">
      <c r="A560">
        <v>556</v>
      </c>
      <c r="B560">
        <f>ROUND(VLOOKUP(X560,角色属性总表!AG:AI,2,FALSE)/角色属性总表!$C$34,0)</f>
        <v>157</v>
      </c>
      <c r="C560">
        <f>ROUND(VLOOKUP(X560,角色属性总表!Y:AE,3,FALSE)/J560,0)</f>
        <v>67</v>
      </c>
      <c r="D560">
        <f>ROUND(VLOOKUP(X560,角色属性总表!AG:AI,3,FALSE)/角色属性总表!$C$35,0)</f>
        <v>164</v>
      </c>
      <c r="E560">
        <f t="shared" si="80"/>
        <v>1361</v>
      </c>
      <c r="F560">
        <f t="shared" si="81"/>
        <v>15</v>
      </c>
      <c r="G560">
        <f t="shared" si="82"/>
        <v>9</v>
      </c>
      <c r="H560">
        <v>0</v>
      </c>
      <c r="I560">
        <f t="shared" si="87"/>
        <v>3</v>
      </c>
      <c r="J560">
        <f>VLOOKUP(AA560,角色间职业划分!P:AP,20,FALSE)</f>
        <v>9</v>
      </c>
      <c r="K560">
        <f>IF(X560=500,100,VLOOKUP(AA560,角色间职业划分!P:AP,22,FALSE))</f>
        <v>100</v>
      </c>
      <c r="L560">
        <f>IF(X560=500,K560,VLOOKUP(AA560,角色间职业划分!P:AP,23,FALSE))</f>
        <v>60</v>
      </c>
      <c r="M560">
        <f>VLOOKUP(AA560,角色间职业划分!P:AP,24,FALSE)</f>
        <v>0</v>
      </c>
      <c r="N560">
        <f>VLOOKUP(AA560,角色间职业划分!P:AP,14)*100</f>
        <v>95</v>
      </c>
      <c r="O560">
        <f>VLOOKUP(AA560,角色间职业划分!P:Z,9,FALSE)</f>
        <v>0</v>
      </c>
      <c r="P560">
        <f>VLOOKUP(AA560,角色间职业划分!P:AP,10,FALSE)</f>
        <v>0</v>
      </c>
      <c r="Q560">
        <f>VLOOKUP(AA560,角色间职业划分!P:AP,15,FALSE)</f>
        <v>0</v>
      </c>
      <c r="R560">
        <f>VLOOKUP(AA560,角色间职业划分!P:AP,16,FALSE)</f>
        <v>0</v>
      </c>
      <c r="S560">
        <f>VLOOKUP(AA560,角色间职业划分!P:AP,17,FALSE)</f>
        <v>0</v>
      </c>
      <c r="T560">
        <f>VLOOKUP(AA560,角色间职业划分!P:AP,18,FALSE)</f>
        <v>0</v>
      </c>
      <c r="U560">
        <f>VLOOKUP(AA560,角色间职业划分!P:AP,27,FALSE)</f>
        <v>0</v>
      </c>
      <c r="V560">
        <f t="shared" si="83"/>
        <v>0</v>
      </c>
      <c r="W560">
        <f>VLOOKUP(AA560,角色间职业划分!P:Q,2,FALSE)</f>
        <v>23</v>
      </c>
      <c r="X560">
        <f t="shared" si="88"/>
        <v>51</v>
      </c>
      <c r="Y560">
        <f>INT(VLOOKUP(X560,角色属性总表!AG:AH,2,FALSE)*角色属性总表!$C$38)</f>
        <v>1098</v>
      </c>
      <c r="AA560">
        <f t="shared" si="89"/>
        <v>6</v>
      </c>
      <c r="AB560">
        <f>VLOOKUP(X560,角色属性总表!AG:AI,2,FALSE)*VLOOKUP(角色等级属性!AA560,角色间职业划分!P:AG,13,FALSE)/角色间职业划分!$AB$9</f>
        <v>1361.3539148223917</v>
      </c>
      <c r="AC560">
        <f>VLOOKUP(X560,角色属性总表!AG:AI,3,FALSE)*VLOOKUP(AA560,角色间职业划分!P:AG,8,FALSE)/角色间职业划分!$W$9</f>
        <v>2416.8199999999997</v>
      </c>
      <c r="AD560">
        <f>VLOOKUP(AA560,角色间职业划分!P:AP,26,FALSE)</f>
        <v>1</v>
      </c>
      <c r="AE560">
        <f>VLOOKUP(X560,角色属性总表!I:Q,3,FALSE)</f>
        <v>491.904</v>
      </c>
      <c r="AF560">
        <f>VLOOKUP(AA560,角色间职业划分!P:AP,11,FALSE)</f>
        <v>0.3</v>
      </c>
      <c r="AG560">
        <f t="shared" si="84"/>
        <v>2502.9990454047806</v>
      </c>
      <c r="AH560">
        <f t="shared" si="85"/>
        <v>492</v>
      </c>
      <c r="AJ560">
        <f t="shared" si="86"/>
        <v>2010.9990454047806</v>
      </c>
      <c r="AK560">
        <v>556</v>
      </c>
    </row>
    <row r="561" spans="1:37" x14ac:dyDescent="0.15">
      <c r="A561">
        <v>557</v>
      </c>
      <c r="B561">
        <f>ROUND(VLOOKUP(X561,角色属性总表!AG:AI,2,FALSE)/角色属性总表!$C$34,0)</f>
        <v>159</v>
      </c>
      <c r="C561">
        <f>ROUND(VLOOKUP(X561,角色属性总表!Y:AE,3,FALSE)/J561,0)</f>
        <v>69</v>
      </c>
      <c r="D561">
        <f>ROUND(VLOOKUP(X561,角色属性总表!AG:AI,3,FALSE)/角色属性总表!$C$35,0)</f>
        <v>167</v>
      </c>
      <c r="E561">
        <f t="shared" si="80"/>
        <v>1383</v>
      </c>
      <c r="F561">
        <f t="shared" si="81"/>
        <v>15</v>
      </c>
      <c r="G561">
        <f t="shared" si="82"/>
        <v>9</v>
      </c>
      <c r="H561">
        <v>0</v>
      </c>
      <c r="I561">
        <f t="shared" si="87"/>
        <v>3</v>
      </c>
      <c r="J561">
        <f>VLOOKUP(AA561,角色间职业划分!P:AP,20,FALSE)</f>
        <v>9</v>
      </c>
      <c r="K561">
        <f>IF(X561=500,100,VLOOKUP(AA561,角色间职业划分!P:AP,22,FALSE))</f>
        <v>100</v>
      </c>
      <c r="L561">
        <f>IF(X561=500,K561,VLOOKUP(AA561,角色间职业划分!P:AP,23,FALSE))</f>
        <v>60</v>
      </c>
      <c r="M561">
        <f>VLOOKUP(AA561,角色间职业划分!P:AP,24,FALSE)</f>
        <v>0</v>
      </c>
      <c r="N561">
        <f>VLOOKUP(AA561,角色间职业划分!P:AP,14)*100</f>
        <v>95</v>
      </c>
      <c r="O561">
        <f>VLOOKUP(AA561,角色间职业划分!P:Z,9,FALSE)</f>
        <v>0</v>
      </c>
      <c r="P561">
        <f>VLOOKUP(AA561,角色间职业划分!P:AP,10,FALSE)</f>
        <v>0</v>
      </c>
      <c r="Q561">
        <f>VLOOKUP(AA561,角色间职业划分!P:AP,15,FALSE)</f>
        <v>0</v>
      </c>
      <c r="R561">
        <f>VLOOKUP(AA561,角色间职业划分!P:AP,16,FALSE)</f>
        <v>0</v>
      </c>
      <c r="S561">
        <f>VLOOKUP(AA561,角色间职业划分!P:AP,17,FALSE)</f>
        <v>0</v>
      </c>
      <c r="T561">
        <f>VLOOKUP(AA561,角色间职业划分!P:AP,18,FALSE)</f>
        <v>0</v>
      </c>
      <c r="U561">
        <f>VLOOKUP(AA561,角色间职业划分!P:AP,27,FALSE)</f>
        <v>0</v>
      </c>
      <c r="V561">
        <f t="shared" si="83"/>
        <v>0</v>
      </c>
      <c r="W561">
        <f>VLOOKUP(AA561,角色间职业划分!P:Q,2,FALSE)</f>
        <v>23</v>
      </c>
      <c r="X561">
        <f t="shared" si="88"/>
        <v>52</v>
      </c>
      <c r="Y561">
        <f>INT(VLOOKUP(X561,角色属性总表!AG:AH,2,FALSE)*角色属性总表!$C$38)</f>
        <v>1116</v>
      </c>
      <c r="AA561">
        <f t="shared" si="89"/>
        <v>6</v>
      </c>
      <c r="AB561">
        <f>VLOOKUP(X561,角色属性总表!AG:AI,2,FALSE)*VLOOKUP(角色等级属性!AA561,角色间职业划分!P:AG,13,FALSE)/角色间职业划分!$AB$9</f>
        <v>1383.671192114562</v>
      </c>
      <c r="AC561">
        <f>VLOOKUP(X561,角色属性总表!AG:AI,3,FALSE)*VLOOKUP(AA561,角色间职业划分!P:AG,8,FALSE)/角色间职业划分!$W$9</f>
        <v>2456.44</v>
      </c>
      <c r="AD561">
        <f>VLOOKUP(AA561,角色间职业划分!P:AP,26,FALSE)</f>
        <v>1</v>
      </c>
      <c r="AE561">
        <f>VLOOKUP(X561,角色属性总表!I:Q,3,FALSE)</f>
        <v>499.96800000000007</v>
      </c>
      <c r="AF561">
        <f>VLOOKUP(AA561,角色间职业划分!P:AP,11,FALSE)</f>
        <v>0.3</v>
      </c>
      <c r="AG561">
        <f t="shared" si="84"/>
        <v>2583.8497653174322</v>
      </c>
      <c r="AH561">
        <f t="shared" si="85"/>
        <v>501</v>
      </c>
      <c r="AJ561">
        <f t="shared" si="86"/>
        <v>2082.8497653174322</v>
      </c>
      <c r="AK561">
        <v>557</v>
      </c>
    </row>
    <row r="562" spans="1:37" x14ac:dyDescent="0.15">
      <c r="A562">
        <v>558</v>
      </c>
      <c r="B562">
        <f>ROUND(VLOOKUP(X562,角色属性总表!AG:AI,2,FALSE)/角色属性总表!$C$34,0)</f>
        <v>162</v>
      </c>
      <c r="C562">
        <f>ROUND(VLOOKUP(X562,角色属性总表!Y:AE,3,FALSE)/J562,0)</f>
        <v>71</v>
      </c>
      <c r="D562">
        <f>ROUND(VLOOKUP(X562,角色属性总表!AG:AI,3,FALSE)/角色属性总表!$C$35,0)</f>
        <v>169</v>
      </c>
      <c r="E562">
        <f t="shared" si="80"/>
        <v>1405</v>
      </c>
      <c r="F562">
        <f t="shared" si="81"/>
        <v>15</v>
      </c>
      <c r="G562">
        <f t="shared" si="82"/>
        <v>9</v>
      </c>
      <c r="H562">
        <v>0</v>
      </c>
      <c r="I562">
        <f t="shared" si="87"/>
        <v>3</v>
      </c>
      <c r="J562">
        <f>VLOOKUP(AA562,角色间职业划分!P:AP,20,FALSE)</f>
        <v>9</v>
      </c>
      <c r="K562">
        <f>IF(X562=500,100,VLOOKUP(AA562,角色间职业划分!P:AP,22,FALSE))</f>
        <v>100</v>
      </c>
      <c r="L562">
        <f>IF(X562=500,K562,VLOOKUP(AA562,角色间职业划分!P:AP,23,FALSE))</f>
        <v>60</v>
      </c>
      <c r="M562">
        <f>VLOOKUP(AA562,角色间职业划分!P:AP,24,FALSE)</f>
        <v>0</v>
      </c>
      <c r="N562">
        <f>VLOOKUP(AA562,角色间职业划分!P:AP,14)*100</f>
        <v>95</v>
      </c>
      <c r="O562">
        <f>VLOOKUP(AA562,角色间职业划分!P:Z,9,FALSE)</f>
        <v>0</v>
      </c>
      <c r="P562">
        <f>VLOOKUP(AA562,角色间职业划分!P:AP,10,FALSE)</f>
        <v>0</v>
      </c>
      <c r="Q562">
        <f>VLOOKUP(AA562,角色间职业划分!P:AP,15,FALSE)</f>
        <v>0</v>
      </c>
      <c r="R562">
        <f>VLOOKUP(AA562,角色间职业划分!P:AP,16,FALSE)</f>
        <v>0</v>
      </c>
      <c r="S562">
        <f>VLOOKUP(AA562,角色间职业划分!P:AP,17,FALSE)</f>
        <v>0</v>
      </c>
      <c r="T562">
        <f>VLOOKUP(AA562,角色间职业划分!P:AP,18,FALSE)</f>
        <v>0</v>
      </c>
      <c r="U562">
        <f>VLOOKUP(AA562,角色间职业划分!P:AP,27,FALSE)</f>
        <v>0</v>
      </c>
      <c r="V562">
        <f t="shared" si="83"/>
        <v>0</v>
      </c>
      <c r="W562">
        <f>VLOOKUP(AA562,角色间职业划分!P:Q,2,FALSE)</f>
        <v>23</v>
      </c>
      <c r="X562">
        <f t="shared" si="88"/>
        <v>53</v>
      </c>
      <c r="Y562">
        <f>INT(VLOOKUP(X562,角色属性总表!AG:AH,2,FALSE)*角色属性总表!$C$38)</f>
        <v>1134</v>
      </c>
      <c r="AA562">
        <f t="shared" si="89"/>
        <v>6</v>
      </c>
      <c r="AB562">
        <f>VLOOKUP(X562,角色属性总表!AG:AI,2,FALSE)*VLOOKUP(角色等级属性!AA562,角色间职业划分!P:AG,13,FALSE)/角色间职业划分!$AB$9</f>
        <v>1405.9884694067325</v>
      </c>
      <c r="AC562">
        <f>VLOOKUP(X562,角色属性总表!AG:AI,3,FALSE)*VLOOKUP(AA562,角色间职业划分!P:AG,8,FALSE)/角色间职业划分!$W$9</f>
        <v>2496.06</v>
      </c>
      <c r="AD562">
        <f>VLOOKUP(AA562,角色间职业划分!P:AP,26,FALSE)</f>
        <v>1</v>
      </c>
      <c r="AE562">
        <f>VLOOKUP(X562,角色属性总表!I:Q,3,FALSE)</f>
        <v>508.03199999999993</v>
      </c>
      <c r="AF562">
        <f>VLOOKUP(AA562,角色间职业划分!P:AP,11,FALSE)</f>
        <v>0.3</v>
      </c>
      <c r="AG562">
        <f t="shared" si="84"/>
        <v>2665.7833144094129</v>
      </c>
      <c r="AH562">
        <f t="shared" si="85"/>
        <v>507</v>
      </c>
      <c r="AJ562">
        <f t="shared" si="86"/>
        <v>2158.7833144094129</v>
      </c>
      <c r="AK562">
        <v>558</v>
      </c>
    </row>
    <row r="563" spans="1:37" x14ac:dyDescent="0.15">
      <c r="A563">
        <v>559</v>
      </c>
      <c r="B563">
        <f>ROUND(VLOOKUP(X563,角色属性总表!AG:AI,2,FALSE)/角色属性总表!$C$34,0)</f>
        <v>165</v>
      </c>
      <c r="C563">
        <f>ROUND(VLOOKUP(X563,角色属性总表!Y:AE,3,FALSE)/J563,0)</f>
        <v>73</v>
      </c>
      <c r="D563">
        <f>ROUND(VLOOKUP(X563,角色属性总表!AG:AI,3,FALSE)/角色属性总表!$C$35,0)</f>
        <v>172</v>
      </c>
      <c r="E563">
        <f t="shared" si="80"/>
        <v>1428</v>
      </c>
      <c r="F563">
        <f t="shared" si="81"/>
        <v>15</v>
      </c>
      <c r="G563">
        <f t="shared" si="82"/>
        <v>9</v>
      </c>
      <c r="H563">
        <v>0</v>
      </c>
      <c r="I563">
        <f t="shared" si="87"/>
        <v>3</v>
      </c>
      <c r="J563">
        <f>VLOOKUP(AA563,角色间职业划分!P:AP,20,FALSE)</f>
        <v>9</v>
      </c>
      <c r="K563">
        <f>IF(X563=500,100,VLOOKUP(AA563,角色间职业划分!P:AP,22,FALSE))</f>
        <v>100</v>
      </c>
      <c r="L563">
        <f>IF(X563=500,K563,VLOOKUP(AA563,角色间职业划分!P:AP,23,FALSE))</f>
        <v>60</v>
      </c>
      <c r="M563">
        <f>VLOOKUP(AA563,角色间职业划分!P:AP,24,FALSE)</f>
        <v>0</v>
      </c>
      <c r="N563">
        <f>VLOOKUP(AA563,角色间职业划分!P:AP,14)*100</f>
        <v>95</v>
      </c>
      <c r="O563">
        <f>VLOOKUP(AA563,角色间职业划分!P:Z,9,FALSE)</f>
        <v>0</v>
      </c>
      <c r="P563">
        <f>VLOOKUP(AA563,角色间职业划分!P:AP,10,FALSE)</f>
        <v>0</v>
      </c>
      <c r="Q563">
        <f>VLOOKUP(AA563,角色间职业划分!P:AP,15,FALSE)</f>
        <v>0</v>
      </c>
      <c r="R563">
        <f>VLOOKUP(AA563,角色间职业划分!P:AP,16,FALSE)</f>
        <v>0</v>
      </c>
      <c r="S563">
        <f>VLOOKUP(AA563,角色间职业划分!P:AP,17,FALSE)</f>
        <v>0</v>
      </c>
      <c r="T563">
        <f>VLOOKUP(AA563,角色间职业划分!P:AP,18,FALSE)</f>
        <v>0</v>
      </c>
      <c r="U563">
        <f>VLOOKUP(AA563,角色间职业划分!P:AP,27,FALSE)</f>
        <v>0</v>
      </c>
      <c r="V563">
        <f t="shared" si="83"/>
        <v>0</v>
      </c>
      <c r="W563">
        <f>VLOOKUP(AA563,角色间职业划分!P:Q,2,FALSE)</f>
        <v>23</v>
      </c>
      <c r="X563">
        <f t="shared" si="88"/>
        <v>54</v>
      </c>
      <c r="Y563">
        <f>INT(VLOOKUP(X563,角色属性总表!AG:AH,2,FALSE)*角色属性总表!$C$38)</f>
        <v>1152</v>
      </c>
      <c r="AA563">
        <f t="shared" si="89"/>
        <v>6</v>
      </c>
      <c r="AB563">
        <f>VLOOKUP(X563,角色属性总表!AG:AI,2,FALSE)*VLOOKUP(角色等级属性!AA563,角色间职业划分!P:AG,13,FALSE)/角色间职业划分!$AB$9</f>
        <v>1428.3057466989028</v>
      </c>
      <c r="AC563">
        <f>VLOOKUP(X563,角色属性总表!AG:AI,3,FALSE)*VLOOKUP(AA563,角色间职业划分!P:AG,8,FALSE)/角色间职业划分!$W$9</f>
        <v>2535.6799999999998</v>
      </c>
      <c r="AD563">
        <f>VLOOKUP(AA563,角色间职业划分!P:AP,26,FALSE)</f>
        <v>1</v>
      </c>
      <c r="AE563">
        <f>VLOOKUP(X563,角色属性总表!I:Q,3,FALSE)</f>
        <v>516.096</v>
      </c>
      <c r="AF563">
        <f>VLOOKUP(AA563,角色间职业划分!P:AP,11,FALSE)</f>
        <v>0.3</v>
      </c>
      <c r="AG563">
        <f t="shared" si="84"/>
        <v>2748.7971694205635</v>
      </c>
      <c r="AH563">
        <f t="shared" si="85"/>
        <v>516</v>
      </c>
      <c r="AJ563">
        <f t="shared" si="86"/>
        <v>2232.7971694205635</v>
      </c>
      <c r="AK563">
        <v>559</v>
      </c>
    </row>
    <row r="564" spans="1:37" x14ac:dyDescent="0.15">
      <c r="A564">
        <v>560</v>
      </c>
      <c r="B564">
        <f>ROUND(VLOOKUP(X564,角色属性总表!AG:AI,2,FALSE)/角色属性总表!$C$34,0)</f>
        <v>167</v>
      </c>
      <c r="C564">
        <f>ROUND(VLOOKUP(X564,角色属性总表!Y:AE,3,FALSE)/J564,0)</f>
        <v>75</v>
      </c>
      <c r="D564">
        <f>ROUND(VLOOKUP(X564,角色属性总表!AG:AI,3,FALSE)/角色属性总表!$C$35,0)</f>
        <v>175</v>
      </c>
      <c r="E564">
        <f t="shared" si="80"/>
        <v>1450</v>
      </c>
      <c r="F564">
        <f t="shared" si="81"/>
        <v>15</v>
      </c>
      <c r="G564">
        <f t="shared" si="82"/>
        <v>9</v>
      </c>
      <c r="H564">
        <v>0</v>
      </c>
      <c r="I564">
        <f t="shared" si="87"/>
        <v>3</v>
      </c>
      <c r="J564">
        <f>VLOOKUP(AA564,角色间职业划分!P:AP,20,FALSE)</f>
        <v>9</v>
      </c>
      <c r="K564">
        <f>IF(X564=500,100,VLOOKUP(AA564,角色间职业划分!P:AP,22,FALSE))</f>
        <v>100</v>
      </c>
      <c r="L564">
        <f>IF(X564=500,K564,VLOOKUP(AA564,角色间职业划分!P:AP,23,FALSE))</f>
        <v>60</v>
      </c>
      <c r="M564">
        <f>VLOOKUP(AA564,角色间职业划分!P:AP,24,FALSE)</f>
        <v>0</v>
      </c>
      <c r="N564">
        <f>VLOOKUP(AA564,角色间职业划分!P:AP,14)*100</f>
        <v>95</v>
      </c>
      <c r="O564">
        <f>VLOOKUP(AA564,角色间职业划分!P:Z,9,FALSE)</f>
        <v>0</v>
      </c>
      <c r="P564">
        <f>VLOOKUP(AA564,角色间职业划分!P:AP,10,FALSE)</f>
        <v>0</v>
      </c>
      <c r="Q564">
        <f>VLOOKUP(AA564,角色间职业划分!P:AP,15,FALSE)</f>
        <v>0</v>
      </c>
      <c r="R564">
        <f>VLOOKUP(AA564,角色间职业划分!P:AP,16,FALSE)</f>
        <v>0</v>
      </c>
      <c r="S564">
        <f>VLOOKUP(AA564,角色间职业划分!P:AP,17,FALSE)</f>
        <v>0</v>
      </c>
      <c r="T564">
        <f>VLOOKUP(AA564,角色间职业划分!P:AP,18,FALSE)</f>
        <v>0</v>
      </c>
      <c r="U564">
        <f>VLOOKUP(AA564,角色间职业划分!P:AP,27,FALSE)</f>
        <v>0</v>
      </c>
      <c r="V564">
        <f t="shared" si="83"/>
        <v>0</v>
      </c>
      <c r="W564">
        <f>VLOOKUP(AA564,角色间职业划分!P:Q,2,FALSE)</f>
        <v>23</v>
      </c>
      <c r="X564">
        <f t="shared" si="88"/>
        <v>55</v>
      </c>
      <c r="Y564">
        <f>INT(VLOOKUP(X564,角色属性总表!AG:AH,2,FALSE)*角色属性总表!$C$38)</f>
        <v>1170</v>
      </c>
      <c r="AA564">
        <f t="shared" si="89"/>
        <v>6</v>
      </c>
      <c r="AB564">
        <f>VLOOKUP(X564,角色属性总表!AG:AI,2,FALSE)*VLOOKUP(角色等级属性!AA564,角色间职业划分!P:AG,13,FALSE)/角色间职业划分!$AB$9</f>
        <v>1450.6230239910731</v>
      </c>
      <c r="AC564">
        <f>VLOOKUP(X564,角色属性总表!AG:AI,3,FALSE)*VLOOKUP(AA564,角色间职业划分!P:AG,8,FALSE)/角色间职业划分!$W$9</f>
        <v>2575.2999999999997</v>
      </c>
      <c r="AD564">
        <f>VLOOKUP(AA564,角色间职业划分!P:AP,26,FALSE)</f>
        <v>1</v>
      </c>
      <c r="AE564">
        <f>VLOOKUP(X564,角色属性总表!I:Q,3,FALSE)</f>
        <v>524.16</v>
      </c>
      <c r="AF564">
        <f>VLOOKUP(AA564,角色间职业划分!P:AP,11,FALSE)</f>
        <v>0.3</v>
      </c>
      <c r="AG564">
        <f t="shared" si="84"/>
        <v>2832.8889538847047</v>
      </c>
      <c r="AH564">
        <f t="shared" si="85"/>
        <v>525</v>
      </c>
      <c r="AJ564">
        <f t="shared" si="86"/>
        <v>2307.8889538847047</v>
      </c>
      <c r="AK564">
        <v>560</v>
      </c>
    </row>
    <row r="565" spans="1:37" x14ac:dyDescent="0.15">
      <c r="A565">
        <v>561</v>
      </c>
      <c r="B565">
        <f>ROUND(VLOOKUP(X565,角色属性总表!AG:AI,2,FALSE)/角色属性总表!$C$34,0)</f>
        <v>170</v>
      </c>
      <c r="C565">
        <f>ROUND(VLOOKUP(X565,角色属性总表!Y:AE,3,FALSE)/J565,0)</f>
        <v>77</v>
      </c>
      <c r="D565">
        <f>ROUND(VLOOKUP(X565,角色属性总表!AG:AI,3,FALSE)/角色属性总表!$C$35,0)</f>
        <v>177</v>
      </c>
      <c r="E565">
        <f t="shared" si="80"/>
        <v>1472</v>
      </c>
      <c r="F565">
        <f t="shared" si="81"/>
        <v>15</v>
      </c>
      <c r="G565">
        <f t="shared" si="82"/>
        <v>9</v>
      </c>
      <c r="H565">
        <v>0</v>
      </c>
      <c r="I565">
        <f t="shared" si="87"/>
        <v>3</v>
      </c>
      <c r="J565">
        <f>VLOOKUP(AA565,角色间职业划分!P:AP,20,FALSE)</f>
        <v>9</v>
      </c>
      <c r="K565">
        <f>IF(X565=500,100,VLOOKUP(AA565,角色间职业划分!P:AP,22,FALSE))</f>
        <v>100</v>
      </c>
      <c r="L565">
        <f>IF(X565=500,K565,VLOOKUP(AA565,角色间职业划分!P:AP,23,FALSE))</f>
        <v>60</v>
      </c>
      <c r="M565">
        <f>VLOOKUP(AA565,角色间职业划分!P:AP,24,FALSE)</f>
        <v>0</v>
      </c>
      <c r="N565">
        <f>VLOOKUP(AA565,角色间职业划分!P:AP,14)*100</f>
        <v>95</v>
      </c>
      <c r="O565">
        <f>VLOOKUP(AA565,角色间职业划分!P:Z,9,FALSE)</f>
        <v>0</v>
      </c>
      <c r="P565">
        <f>VLOOKUP(AA565,角色间职业划分!P:AP,10,FALSE)</f>
        <v>0</v>
      </c>
      <c r="Q565">
        <f>VLOOKUP(AA565,角色间职业划分!P:AP,15,FALSE)</f>
        <v>0</v>
      </c>
      <c r="R565">
        <f>VLOOKUP(AA565,角色间职业划分!P:AP,16,FALSE)</f>
        <v>0</v>
      </c>
      <c r="S565">
        <f>VLOOKUP(AA565,角色间职业划分!P:AP,17,FALSE)</f>
        <v>0</v>
      </c>
      <c r="T565">
        <f>VLOOKUP(AA565,角色间职业划分!P:AP,18,FALSE)</f>
        <v>0</v>
      </c>
      <c r="U565">
        <f>VLOOKUP(AA565,角色间职业划分!P:AP,27,FALSE)</f>
        <v>0</v>
      </c>
      <c r="V565">
        <f t="shared" si="83"/>
        <v>0</v>
      </c>
      <c r="W565">
        <f>VLOOKUP(AA565,角色间职业划分!P:Q,2,FALSE)</f>
        <v>23</v>
      </c>
      <c r="X565">
        <f t="shared" si="88"/>
        <v>56</v>
      </c>
      <c r="Y565">
        <f>INT(VLOOKUP(X565,角色属性总表!AG:AH,2,FALSE)*角色属性总表!$C$38)</f>
        <v>1188</v>
      </c>
      <c r="AA565">
        <f t="shared" si="89"/>
        <v>6</v>
      </c>
      <c r="AB565">
        <f>VLOOKUP(X565,角色属性总表!AG:AI,2,FALSE)*VLOOKUP(角色等级属性!AA565,角色间职业划分!P:AG,13,FALSE)/角色间职业划分!$AB$9</f>
        <v>1472.9403012832436</v>
      </c>
      <c r="AC565">
        <f>VLOOKUP(X565,角色属性总表!AG:AI,3,FALSE)*VLOOKUP(AA565,角色间职业划分!P:AG,8,FALSE)/角色间职业划分!$W$9</f>
        <v>2614.92</v>
      </c>
      <c r="AD565">
        <f>VLOOKUP(AA565,角色间职业划分!P:AP,26,FALSE)</f>
        <v>1</v>
      </c>
      <c r="AE565">
        <f>VLOOKUP(X565,角色属性总表!I:Q,3,FALSE)</f>
        <v>532.22399999999993</v>
      </c>
      <c r="AF565">
        <f>VLOOKUP(AA565,角色间职业划分!P:AP,11,FALSE)</f>
        <v>0.3</v>
      </c>
      <c r="AG565">
        <f t="shared" si="84"/>
        <v>2918.0564316774216</v>
      </c>
      <c r="AH565">
        <f t="shared" si="85"/>
        <v>531</v>
      </c>
      <c r="AJ565">
        <f t="shared" si="86"/>
        <v>2387.0564316774216</v>
      </c>
      <c r="AK565">
        <v>561</v>
      </c>
    </row>
    <row r="566" spans="1:37" x14ac:dyDescent="0.15">
      <c r="A566">
        <v>562</v>
      </c>
      <c r="B566">
        <f>ROUND(VLOOKUP(X566,角色属性总表!AG:AI,2,FALSE)/角色属性总表!$C$34,0)</f>
        <v>172</v>
      </c>
      <c r="C566">
        <f>ROUND(VLOOKUP(X566,角色属性总表!Y:AE,3,FALSE)/J566,0)</f>
        <v>79</v>
      </c>
      <c r="D566">
        <f>ROUND(VLOOKUP(X566,角色属性总表!AG:AI,3,FALSE)/角色属性总表!$C$35,0)</f>
        <v>180</v>
      </c>
      <c r="E566">
        <f t="shared" si="80"/>
        <v>1495</v>
      </c>
      <c r="F566">
        <f t="shared" si="81"/>
        <v>15</v>
      </c>
      <c r="G566">
        <f t="shared" si="82"/>
        <v>9</v>
      </c>
      <c r="H566">
        <v>0</v>
      </c>
      <c r="I566">
        <f t="shared" si="87"/>
        <v>3</v>
      </c>
      <c r="J566">
        <f>VLOOKUP(AA566,角色间职业划分!P:AP,20,FALSE)</f>
        <v>9</v>
      </c>
      <c r="K566">
        <f>IF(X566=500,100,VLOOKUP(AA566,角色间职业划分!P:AP,22,FALSE))</f>
        <v>100</v>
      </c>
      <c r="L566">
        <f>IF(X566=500,K566,VLOOKUP(AA566,角色间职业划分!P:AP,23,FALSE))</f>
        <v>60</v>
      </c>
      <c r="M566">
        <f>VLOOKUP(AA566,角色间职业划分!P:AP,24,FALSE)</f>
        <v>0</v>
      </c>
      <c r="N566">
        <f>VLOOKUP(AA566,角色间职业划分!P:AP,14)*100</f>
        <v>95</v>
      </c>
      <c r="O566">
        <f>VLOOKUP(AA566,角色间职业划分!P:Z,9,FALSE)</f>
        <v>0</v>
      </c>
      <c r="P566">
        <f>VLOOKUP(AA566,角色间职业划分!P:AP,10,FALSE)</f>
        <v>0</v>
      </c>
      <c r="Q566">
        <f>VLOOKUP(AA566,角色间职业划分!P:AP,15,FALSE)</f>
        <v>0</v>
      </c>
      <c r="R566">
        <f>VLOOKUP(AA566,角色间职业划分!P:AP,16,FALSE)</f>
        <v>0</v>
      </c>
      <c r="S566">
        <f>VLOOKUP(AA566,角色间职业划分!P:AP,17,FALSE)</f>
        <v>0</v>
      </c>
      <c r="T566">
        <f>VLOOKUP(AA566,角色间职业划分!P:AP,18,FALSE)</f>
        <v>0</v>
      </c>
      <c r="U566">
        <f>VLOOKUP(AA566,角色间职业划分!P:AP,27,FALSE)</f>
        <v>0</v>
      </c>
      <c r="V566">
        <f t="shared" si="83"/>
        <v>0</v>
      </c>
      <c r="W566">
        <f>VLOOKUP(AA566,角色间职业划分!P:Q,2,FALSE)</f>
        <v>23</v>
      </c>
      <c r="X566">
        <f t="shared" si="88"/>
        <v>57</v>
      </c>
      <c r="Y566">
        <f>INT(VLOOKUP(X566,角色属性总表!AG:AH,2,FALSE)*角色属性总表!$C$38)</f>
        <v>1206</v>
      </c>
      <c r="AA566">
        <f t="shared" si="89"/>
        <v>6</v>
      </c>
      <c r="AB566">
        <f>VLOOKUP(X566,角色属性总表!AG:AI,2,FALSE)*VLOOKUP(角色等级属性!AA566,角色间职业划分!P:AG,13,FALSE)/角色间职业划分!$AB$9</f>
        <v>1495.2575785754138</v>
      </c>
      <c r="AC566">
        <f>VLOOKUP(X566,角色属性总表!AG:AI,3,FALSE)*VLOOKUP(AA566,角色间职业划分!P:AG,8,FALSE)/角色间职业划分!$W$9</f>
        <v>2654.54</v>
      </c>
      <c r="AD566">
        <f>VLOOKUP(AA566,角色间职业划分!P:AP,26,FALSE)</f>
        <v>1</v>
      </c>
      <c r="AE566">
        <f>VLOOKUP(X566,角色属性总表!I:Q,3,FALSE)</f>
        <v>540.28800000000012</v>
      </c>
      <c r="AF566">
        <f>VLOOKUP(AA566,角色间职业划分!P:AP,11,FALSE)</f>
        <v>0.3</v>
      </c>
      <c r="AG566">
        <f t="shared" si="84"/>
        <v>3004.2975009764273</v>
      </c>
      <c r="AH566">
        <f t="shared" si="85"/>
        <v>540</v>
      </c>
      <c r="AJ566">
        <f t="shared" si="86"/>
        <v>2464.2975009764273</v>
      </c>
      <c r="AK566">
        <v>562</v>
      </c>
    </row>
    <row r="567" spans="1:37" x14ac:dyDescent="0.15">
      <c r="A567">
        <v>563</v>
      </c>
      <c r="B567">
        <f>ROUND(VLOOKUP(X567,角色属性总表!AG:AI,2,FALSE)/角色属性总表!$C$34,0)</f>
        <v>175</v>
      </c>
      <c r="C567">
        <f>ROUND(VLOOKUP(X567,角色属性总表!Y:AE,3,FALSE)/J567,0)</f>
        <v>82</v>
      </c>
      <c r="D567">
        <f>ROUND(VLOOKUP(X567,角色属性总表!AG:AI,3,FALSE)/角色属性总表!$C$35,0)</f>
        <v>183</v>
      </c>
      <c r="E567">
        <f t="shared" si="80"/>
        <v>1517</v>
      </c>
      <c r="F567">
        <f t="shared" si="81"/>
        <v>15</v>
      </c>
      <c r="G567">
        <f t="shared" si="82"/>
        <v>9</v>
      </c>
      <c r="H567">
        <v>0</v>
      </c>
      <c r="I567">
        <f t="shared" si="87"/>
        <v>3</v>
      </c>
      <c r="J567">
        <f>VLOOKUP(AA567,角色间职业划分!P:AP,20,FALSE)</f>
        <v>9</v>
      </c>
      <c r="K567">
        <f>IF(X567=500,100,VLOOKUP(AA567,角色间职业划分!P:AP,22,FALSE))</f>
        <v>100</v>
      </c>
      <c r="L567">
        <f>IF(X567=500,K567,VLOOKUP(AA567,角色间职业划分!P:AP,23,FALSE))</f>
        <v>60</v>
      </c>
      <c r="M567">
        <f>VLOOKUP(AA567,角色间职业划分!P:AP,24,FALSE)</f>
        <v>0</v>
      </c>
      <c r="N567">
        <f>VLOOKUP(AA567,角色间职业划分!P:AP,14)*100</f>
        <v>95</v>
      </c>
      <c r="O567">
        <f>VLOOKUP(AA567,角色间职业划分!P:Z,9,FALSE)</f>
        <v>0</v>
      </c>
      <c r="P567">
        <f>VLOOKUP(AA567,角色间职业划分!P:AP,10,FALSE)</f>
        <v>0</v>
      </c>
      <c r="Q567">
        <f>VLOOKUP(AA567,角色间职业划分!P:AP,15,FALSE)</f>
        <v>0</v>
      </c>
      <c r="R567">
        <f>VLOOKUP(AA567,角色间职业划分!P:AP,16,FALSE)</f>
        <v>0</v>
      </c>
      <c r="S567">
        <f>VLOOKUP(AA567,角色间职业划分!P:AP,17,FALSE)</f>
        <v>0</v>
      </c>
      <c r="T567">
        <f>VLOOKUP(AA567,角色间职业划分!P:AP,18,FALSE)</f>
        <v>0</v>
      </c>
      <c r="U567">
        <f>VLOOKUP(AA567,角色间职业划分!P:AP,27,FALSE)</f>
        <v>0</v>
      </c>
      <c r="V567">
        <f t="shared" si="83"/>
        <v>0</v>
      </c>
      <c r="W567">
        <f>VLOOKUP(AA567,角色间职业划分!P:Q,2,FALSE)</f>
        <v>23</v>
      </c>
      <c r="X567">
        <f t="shared" si="88"/>
        <v>58</v>
      </c>
      <c r="Y567">
        <f>INT(VLOOKUP(X567,角色属性总表!AG:AH,2,FALSE)*角色属性总表!$C$38)</f>
        <v>1224</v>
      </c>
      <c r="AA567">
        <f t="shared" si="89"/>
        <v>6</v>
      </c>
      <c r="AB567">
        <f>VLOOKUP(X567,角色属性总表!AG:AI,2,FALSE)*VLOOKUP(角色等级属性!AA567,角色间职业划分!P:AG,13,FALSE)/角色间职业划分!$AB$9</f>
        <v>1517.5748558675841</v>
      </c>
      <c r="AC567">
        <f>VLOOKUP(X567,角色属性总表!AG:AI,3,FALSE)*VLOOKUP(AA567,角色间职业划分!P:AG,8,FALSE)/角色间职业划分!$W$9</f>
        <v>2694.16</v>
      </c>
      <c r="AD567">
        <f>VLOOKUP(AA567,角色间职业划分!P:AP,26,FALSE)</f>
        <v>1</v>
      </c>
      <c r="AE567">
        <f>VLOOKUP(X567,角色属性总表!I:Q,3,FALSE)</f>
        <v>548.35199999999998</v>
      </c>
      <c r="AF567">
        <f>VLOOKUP(AA567,角色间职业划分!P:AP,11,FALSE)</f>
        <v>0.3</v>
      </c>
      <c r="AG567">
        <f t="shared" si="84"/>
        <v>3091.6101886015781</v>
      </c>
      <c r="AH567">
        <f t="shared" si="85"/>
        <v>549</v>
      </c>
      <c r="AJ567">
        <f t="shared" si="86"/>
        <v>2542.6101886015781</v>
      </c>
      <c r="AK567">
        <v>563</v>
      </c>
    </row>
    <row r="568" spans="1:37" x14ac:dyDescent="0.15">
      <c r="A568">
        <v>564</v>
      </c>
      <c r="B568">
        <f>ROUND(VLOOKUP(X568,角色属性总表!AG:AI,2,FALSE)/角色属性总表!$C$34,0)</f>
        <v>177</v>
      </c>
      <c r="C568">
        <f>ROUND(VLOOKUP(X568,角色属性总表!Y:AE,3,FALSE)/J568,0)</f>
        <v>84</v>
      </c>
      <c r="D568">
        <f>ROUND(VLOOKUP(X568,角色属性总表!AG:AI,3,FALSE)/角色属性总表!$C$35,0)</f>
        <v>185</v>
      </c>
      <c r="E568">
        <f t="shared" si="80"/>
        <v>1539</v>
      </c>
      <c r="F568">
        <f t="shared" si="81"/>
        <v>15</v>
      </c>
      <c r="G568">
        <f t="shared" si="82"/>
        <v>9</v>
      </c>
      <c r="H568">
        <v>0</v>
      </c>
      <c r="I568">
        <f t="shared" si="87"/>
        <v>3</v>
      </c>
      <c r="J568">
        <f>VLOOKUP(AA568,角色间职业划分!P:AP,20,FALSE)</f>
        <v>9</v>
      </c>
      <c r="K568">
        <f>IF(X568=500,100,VLOOKUP(AA568,角色间职业划分!P:AP,22,FALSE))</f>
        <v>100</v>
      </c>
      <c r="L568">
        <f>IF(X568=500,K568,VLOOKUP(AA568,角色间职业划分!P:AP,23,FALSE))</f>
        <v>60</v>
      </c>
      <c r="M568">
        <f>VLOOKUP(AA568,角色间职业划分!P:AP,24,FALSE)</f>
        <v>0</v>
      </c>
      <c r="N568">
        <f>VLOOKUP(AA568,角色间职业划分!P:AP,14)*100</f>
        <v>95</v>
      </c>
      <c r="O568">
        <f>VLOOKUP(AA568,角色间职业划分!P:Z,9,FALSE)</f>
        <v>0</v>
      </c>
      <c r="P568">
        <f>VLOOKUP(AA568,角色间职业划分!P:AP,10,FALSE)</f>
        <v>0</v>
      </c>
      <c r="Q568">
        <f>VLOOKUP(AA568,角色间职业划分!P:AP,15,FALSE)</f>
        <v>0</v>
      </c>
      <c r="R568">
        <f>VLOOKUP(AA568,角色间职业划分!P:AP,16,FALSE)</f>
        <v>0</v>
      </c>
      <c r="S568">
        <f>VLOOKUP(AA568,角色间职业划分!P:AP,17,FALSE)</f>
        <v>0</v>
      </c>
      <c r="T568">
        <f>VLOOKUP(AA568,角色间职业划分!P:AP,18,FALSE)</f>
        <v>0</v>
      </c>
      <c r="U568">
        <f>VLOOKUP(AA568,角色间职业划分!P:AP,27,FALSE)</f>
        <v>0</v>
      </c>
      <c r="V568">
        <f t="shared" si="83"/>
        <v>0</v>
      </c>
      <c r="W568">
        <f>VLOOKUP(AA568,角色间职业划分!P:Q,2,FALSE)</f>
        <v>23</v>
      </c>
      <c r="X568">
        <f t="shared" si="88"/>
        <v>59</v>
      </c>
      <c r="Y568">
        <f>INT(VLOOKUP(X568,角色属性总表!AG:AH,2,FALSE)*角色属性总表!$C$38)</f>
        <v>1242</v>
      </c>
      <c r="AA568">
        <f t="shared" si="89"/>
        <v>6</v>
      </c>
      <c r="AB568">
        <f>VLOOKUP(X568,角色属性总表!AG:AI,2,FALSE)*VLOOKUP(角色等级属性!AA568,角色间职业划分!P:AG,13,FALSE)/角色间职业划分!$AB$9</f>
        <v>1539.8921331597546</v>
      </c>
      <c r="AC568">
        <f>VLOOKUP(X568,角色属性总表!AG:AI,3,FALSE)*VLOOKUP(AA568,角色间职业划分!P:AG,8,FALSE)/角色间职业划分!$W$9</f>
        <v>2733.7799999999997</v>
      </c>
      <c r="AD568">
        <f>VLOOKUP(AA568,角色间职业划分!P:AP,26,FALSE)</f>
        <v>1</v>
      </c>
      <c r="AE568">
        <f>VLOOKUP(X568,角色属性总表!I:Q,3,FALSE)</f>
        <v>556.41600000000005</v>
      </c>
      <c r="AF568">
        <f>VLOOKUP(AA568,角色间职业划分!P:AP,11,FALSE)</f>
        <v>0.3</v>
      </c>
      <c r="AG568">
        <f t="shared" si="84"/>
        <v>3179.9926447047615</v>
      </c>
      <c r="AH568">
        <f t="shared" si="85"/>
        <v>555</v>
      </c>
      <c r="AJ568">
        <f t="shared" si="86"/>
        <v>2624.9926447047615</v>
      </c>
      <c r="AK568">
        <v>564</v>
      </c>
    </row>
    <row r="569" spans="1:37" x14ac:dyDescent="0.15">
      <c r="A569">
        <v>565</v>
      </c>
      <c r="B569">
        <f>ROUND(VLOOKUP(X569,角色属性总表!AG:AI,2,FALSE)/角色属性总表!$C$34,0)</f>
        <v>180</v>
      </c>
      <c r="C569">
        <f>ROUND(VLOOKUP(X569,角色属性总表!Y:AE,3,FALSE)/J569,0)</f>
        <v>86</v>
      </c>
      <c r="D569">
        <f>ROUND(VLOOKUP(X569,角色属性总表!AG:AI,3,FALSE)/角色属性总表!$C$35,0)</f>
        <v>188</v>
      </c>
      <c r="E569">
        <f t="shared" si="80"/>
        <v>1562</v>
      </c>
      <c r="F569">
        <f t="shared" si="81"/>
        <v>15</v>
      </c>
      <c r="G569">
        <f t="shared" si="82"/>
        <v>9</v>
      </c>
      <c r="H569">
        <v>0</v>
      </c>
      <c r="I569">
        <f t="shared" si="87"/>
        <v>3</v>
      </c>
      <c r="J569">
        <f>VLOOKUP(AA569,角色间职业划分!P:AP,20,FALSE)</f>
        <v>9</v>
      </c>
      <c r="K569">
        <f>IF(X569=500,100,VLOOKUP(AA569,角色间职业划分!P:AP,22,FALSE))</f>
        <v>100</v>
      </c>
      <c r="L569">
        <f>IF(X569=500,K569,VLOOKUP(AA569,角色间职业划分!P:AP,23,FALSE))</f>
        <v>60</v>
      </c>
      <c r="M569">
        <f>VLOOKUP(AA569,角色间职业划分!P:AP,24,FALSE)</f>
        <v>0</v>
      </c>
      <c r="N569">
        <f>VLOOKUP(AA569,角色间职业划分!P:AP,14)*100</f>
        <v>95</v>
      </c>
      <c r="O569">
        <f>VLOOKUP(AA569,角色间职业划分!P:Z,9,FALSE)</f>
        <v>0</v>
      </c>
      <c r="P569">
        <f>VLOOKUP(AA569,角色间职业划分!P:AP,10,FALSE)</f>
        <v>0</v>
      </c>
      <c r="Q569">
        <f>VLOOKUP(AA569,角色间职业划分!P:AP,15,FALSE)</f>
        <v>0</v>
      </c>
      <c r="R569">
        <f>VLOOKUP(AA569,角色间职业划分!P:AP,16,FALSE)</f>
        <v>0</v>
      </c>
      <c r="S569">
        <f>VLOOKUP(AA569,角色间职业划分!P:AP,17,FALSE)</f>
        <v>0</v>
      </c>
      <c r="T569">
        <f>VLOOKUP(AA569,角色间职业划分!P:AP,18,FALSE)</f>
        <v>0</v>
      </c>
      <c r="U569">
        <f>VLOOKUP(AA569,角色间职业划分!P:AP,27,FALSE)</f>
        <v>0</v>
      </c>
      <c r="V569">
        <f t="shared" si="83"/>
        <v>0</v>
      </c>
      <c r="W569">
        <f>VLOOKUP(AA569,角色间职业划分!P:Q,2,FALSE)</f>
        <v>23</v>
      </c>
      <c r="X569">
        <f t="shared" si="88"/>
        <v>60</v>
      </c>
      <c r="Y569">
        <f>INT(VLOOKUP(X569,角色属性总表!AG:AH,2,FALSE)*角色属性总表!$C$38)</f>
        <v>1260</v>
      </c>
      <c r="AA569">
        <f t="shared" si="89"/>
        <v>6</v>
      </c>
      <c r="AB569">
        <f>VLOOKUP(X569,角色属性总表!AG:AI,2,FALSE)*VLOOKUP(角色等级属性!AA569,角色间职业划分!P:AG,13,FALSE)/角色间职业划分!$AB$9</f>
        <v>1562.2094104519249</v>
      </c>
      <c r="AC569">
        <f>VLOOKUP(X569,角色属性总表!AG:AI,3,FALSE)*VLOOKUP(AA569,角色间职业划分!P:AG,8,FALSE)/角色间职业划分!$W$9</f>
        <v>2773.4</v>
      </c>
      <c r="AD569">
        <f>VLOOKUP(AA569,角色间职业划分!P:AP,26,FALSE)</f>
        <v>1</v>
      </c>
      <c r="AE569">
        <f>VLOOKUP(X569,角色属性总表!I:Q,3,FALSE)</f>
        <v>564.48</v>
      </c>
      <c r="AF569">
        <f>VLOOKUP(AA569,角色间职业划分!P:AP,11,FALSE)</f>
        <v>0.3</v>
      </c>
      <c r="AG569">
        <f t="shared" si="84"/>
        <v>3269.4431377826704</v>
      </c>
      <c r="AH569">
        <f t="shared" si="85"/>
        <v>564</v>
      </c>
      <c r="AJ569">
        <f t="shared" si="86"/>
        <v>2705.4431377826704</v>
      </c>
      <c r="AK569">
        <v>565</v>
      </c>
    </row>
    <row r="570" spans="1:37" x14ac:dyDescent="0.15">
      <c r="A570">
        <v>566</v>
      </c>
      <c r="B570">
        <f>ROUND(VLOOKUP(X570,角色属性总表!AG:AI,2,FALSE)/角色属性总表!$C$34,0)</f>
        <v>183</v>
      </c>
      <c r="C570">
        <f>ROUND(VLOOKUP(X570,角色属性总表!Y:AE,3,FALSE)/J570,0)</f>
        <v>88</v>
      </c>
      <c r="D570">
        <f>ROUND(VLOOKUP(X570,角色属性总表!AG:AI,3,FALSE)/角色属性总表!$C$35,0)</f>
        <v>191</v>
      </c>
      <c r="E570">
        <f t="shared" si="80"/>
        <v>1584</v>
      </c>
      <c r="F570">
        <f t="shared" si="81"/>
        <v>15</v>
      </c>
      <c r="G570">
        <f t="shared" si="82"/>
        <v>9</v>
      </c>
      <c r="H570">
        <v>0</v>
      </c>
      <c r="I570">
        <f t="shared" si="87"/>
        <v>3</v>
      </c>
      <c r="J570">
        <f>VLOOKUP(AA570,角色间职业划分!P:AP,20,FALSE)</f>
        <v>9</v>
      </c>
      <c r="K570">
        <f>IF(X570=500,100,VLOOKUP(AA570,角色间职业划分!P:AP,22,FALSE))</f>
        <v>100</v>
      </c>
      <c r="L570">
        <f>IF(X570=500,K570,VLOOKUP(AA570,角色间职业划分!P:AP,23,FALSE))</f>
        <v>60</v>
      </c>
      <c r="M570">
        <f>VLOOKUP(AA570,角色间职业划分!P:AP,24,FALSE)</f>
        <v>0</v>
      </c>
      <c r="N570">
        <f>VLOOKUP(AA570,角色间职业划分!P:AP,14)*100</f>
        <v>95</v>
      </c>
      <c r="O570">
        <f>VLOOKUP(AA570,角色间职业划分!P:Z,9,FALSE)</f>
        <v>0</v>
      </c>
      <c r="P570">
        <f>VLOOKUP(AA570,角色间职业划分!P:AP,10,FALSE)</f>
        <v>0</v>
      </c>
      <c r="Q570">
        <f>VLOOKUP(AA570,角色间职业划分!P:AP,15,FALSE)</f>
        <v>0</v>
      </c>
      <c r="R570">
        <f>VLOOKUP(AA570,角色间职业划分!P:AP,16,FALSE)</f>
        <v>0</v>
      </c>
      <c r="S570">
        <f>VLOOKUP(AA570,角色间职业划分!P:AP,17,FALSE)</f>
        <v>0</v>
      </c>
      <c r="T570">
        <f>VLOOKUP(AA570,角色间职业划分!P:AP,18,FALSE)</f>
        <v>0</v>
      </c>
      <c r="U570">
        <f>VLOOKUP(AA570,角色间职业划分!P:AP,27,FALSE)</f>
        <v>0</v>
      </c>
      <c r="V570">
        <f t="shared" si="83"/>
        <v>0</v>
      </c>
      <c r="W570">
        <f>VLOOKUP(AA570,角色间职业划分!P:Q,2,FALSE)</f>
        <v>23</v>
      </c>
      <c r="X570">
        <f t="shared" si="88"/>
        <v>61</v>
      </c>
      <c r="Y570">
        <f>INT(VLOOKUP(X570,角色属性总表!AG:AH,2,FALSE)*角色属性总表!$C$38)</f>
        <v>1278</v>
      </c>
      <c r="AA570">
        <f t="shared" si="89"/>
        <v>6</v>
      </c>
      <c r="AB570">
        <f>VLOOKUP(X570,角色属性总表!AG:AI,2,FALSE)*VLOOKUP(角色等级属性!AA570,角色间职业划分!P:AG,13,FALSE)/角色间职业划分!$AB$9</f>
        <v>1584.5266877440952</v>
      </c>
      <c r="AC570">
        <f>VLOOKUP(X570,角色属性总表!AG:AI,3,FALSE)*VLOOKUP(AA570,角色间职业划分!P:AG,8,FALSE)/角色间职业划分!$W$9</f>
        <v>2813.02</v>
      </c>
      <c r="AD570">
        <f>VLOOKUP(AA570,角色间职业划分!P:AP,26,FALSE)</f>
        <v>1</v>
      </c>
      <c r="AE570">
        <f>VLOOKUP(X570,角色属性总表!I:Q,3,FALSE)</f>
        <v>572.54399999999998</v>
      </c>
      <c r="AF570">
        <f>VLOOKUP(AA570,角色间职业划分!P:AP,11,FALSE)</f>
        <v>0.3</v>
      </c>
      <c r="AG570">
        <f t="shared" si="84"/>
        <v>3359.960049987993</v>
      </c>
      <c r="AH570">
        <f t="shared" si="85"/>
        <v>573</v>
      </c>
      <c r="AJ570">
        <f t="shared" si="86"/>
        <v>2786.960049987993</v>
      </c>
      <c r="AK570">
        <v>566</v>
      </c>
    </row>
    <row r="571" spans="1:37" x14ac:dyDescent="0.15">
      <c r="A571">
        <v>567</v>
      </c>
      <c r="B571">
        <f>ROUND(VLOOKUP(X571,角色属性总表!AG:AI,2,FALSE)/角色属性总表!$C$34,0)</f>
        <v>185</v>
      </c>
      <c r="C571">
        <f>ROUND(VLOOKUP(X571,角色属性总表!Y:AE,3,FALSE)/J571,0)</f>
        <v>90</v>
      </c>
      <c r="D571">
        <f>ROUND(VLOOKUP(X571,角色属性总表!AG:AI,3,FALSE)/角色属性总表!$C$35,0)</f>
        <v>194</v>
      </c>
      <c r="E571">
        <f t="shared" si="80"/>
        <v>1606</v>
      </c>
      <c r="F571">
        <f t="shared" si="81"/>
        <v>15</v>
      </c>
      <c r="G571">
        <f t="shared" si="82"/>
        <v>9</v>
      </c>
      <c r="H571">
        <v>0</v>
      </c>
      <c r="I571">
        <f t="shared" si="87"/>
        <v>3</v>
      </c>
      <c r="J571">
        <f>VLOOKUP(AA571,角色间职业划分!P:AP,20,FALSE)</f>
        <v>9</v>
      </c>
      <c r="K571">
        <f>IF(X571=500,100,VLOOKUP(AA571,角色间职业划分!P:AP,22,FALSE))</f>
        <v>100</v>
      </c>
      <c r="L571">
        <f>IF(X571=500,K571,VLOOKUP(AA571,角色间职业划分!P:AP,23,FALSE))</f>
        <v>60</v>
      </c>
      <c r="M571">
        <f>VLOOKUP(AA571,角色间职业划分!P:AP,24,FALSE)</f>
        <v>0</v>
      </c>
      <c r="N571">
        <f>VLOOKUP(AA571,角色间职业划分!P:AP,14)*100</f>
        <v>95</v>
      </c>
      <c r="O571">
        <f>VLOOKUP(AA571,角色间职业划分!P:Z,9,FALSE)</f>
        <v>0</v>
      </c>
      <c r="P571">
        <f>VLOOKUP(AA571,角色间职业划分!P:AP,10,FALSE)</f>
        <v>0</v>
      </c>
      <c r="Q571">
        <f>VLOOKUP(AA571,角色间职业划分!P:AP,15,FALSE)</f>
        <v>0</v>
      </c>
      <c r="R571">
        <f>VLOOKUP(AA571,角色间职业划分!P:AP,16,FALSE)</f>
        <v>0</v>
      </c>
      <c r="S571">
        <f>VLOOKUP(AA571,角色间职业划分!P:AP,17,FALSE)</f>
        <v>0</v>
      </c>
      <c r="T571">
        <f>VLOOKUP(AA571,角色间职业划分!P:AP,18,FALSE)</f>
        <v>0</v>
      </c>
      <c r="U571">
        <f>VLOOKUP(AA571,角色间职业划分!P:AP,27,FALSE)</f>
        <v>0</v>
      </c>
      <c r="V571">
        <f t="shared" si="83"/>
        <v>0</v>
      </c>
      <c r="W571">
        <f>VLOOKUP(AA571,角色间职业划分!P:Q,2,FALSE)</f>
        <v>23</v>
      </c>
      <c r="X571">
        <f t="shared" si="88"/>
        <v>62</v>
      </c>
      <c r="Y571">
        <f>INT(VLOOKUP(X571,角色属性总表!AG:AH,2,FALSE)*角色属性总表!$C$38)</f>
        <v>1296</v>
      </c>
      <c r="AA571">
        <f t="shared" si="89"/>
        <v>6</v>
      </c>
      <c r="AB571">
        <f>VLOOKUP(X571,角色属性总表!AG:AI,2,FALSE)*VLOOKUP(角色等级属性!AA571,角色间职业划分!P:AG,13,FALSE)/角色间职业划分!$AB$9</f>
        <v>1606.8439650362659</v>
      </c>
      <c r="AC571">
        <f>VLOOKUP(X571,角色属性总表!AG:AI,3,FALSE)*VLOOKUP(AA571,角色间职业划分!P:AG,8,FALSE)/角色间职业划分!$W$9</f>
        <v>2852.6400000000003</v>
      </c>
      <c r="AD571">
        <f>VLOOKUP(AA571,角色间职业划分!P:AP,26,FALSE)</f>
        <v>1</v>
      </c>
      <c r="AE571">
        <f>VLOOKUP(X571,角色属性总表!I:Q,3,FALSE)</f>
        <v>580.60800000000006</v>
      </c>
      <c r="AF571">
        <f>VLOOKUP(AA571,角色间职业划分!P:AP,11,FALSE)</f>
        <v>0.3</v>
      </c>
      <c r="AG571">
        <f t="shared" si="84"/>
        <v>3451.5418727167485</v>
      </c>
      <c r="AH571">
        <f t="shared" si="85"/>
        <v>582</v>
      </c>
      <c r="AJ571">
        <f t="shared" si="86"/>
        <v>2869.5418727167485</v>
      </c>
      <c r="AK571">
        <v>567</v>
      </c>
    </row>
    <row r="572" spans="1:37" x14ac:dyDescent="0.15">
      <c r="A572">
        <v>568</v>
      </c>
      <c r="B572">
        <f>ROUND(VLOOKUP(X572,角色属性总表!AG:AI,2,FALSE)/角色属性总表!$C$34,0)</f>
        <v>188</v>
      </c>
      <c r="C572">
        <f>ROUND(VLOOKUP(X572,角色属性总表!Y:AE,3,FALSE)/J572,0)</f>
        <v>93</v>
      </c>
      <c r="D572">
        <f>ROUND(VLOOKUP(X572,角色属性总表!AG:AI,3,FALSE)/角色属性总表!$C$35,0)</f>
        <v>196</v>
      </c>
      <c r="E572">
        <f t="shared" si="80"/>
        <v>1629</v>
      </c>
      <c r="F572">
        <f t="shared" si="81"/>
        <v>15</v>
      </c>
      <c r="G572">
        <f t="shared" si="82"/>
        <v>9</v>
      </c>
      <c r="H572">
        <v>0</v>
      </c>
      <c r="I572">
        <f t="shared" si="87"/>
        <v>3</v>
      </c>
      <c r="J572">
        <f>VLOOKUP(AA572,角色间职业划分!P:AP,20,FALSE)</f>
        <v>9</v>
      </c>
      <c r="K572">
        <f>IF(X572=500,100,VLOOKUP(AA572,角色间职业划分!P:AP,22,FALSE))</f>
        <v>100</v>
      </c>
      <c r="L572">
        <f>IF(X572=500,K572,VLOOKUP(AA572,角色间职业划分!P:AP,23,FALSE))</f>
        <v>60</v>
      </c>
      <c r="M572">
        <f>VLOOKUP(AA572,角色间职业划分!P:AP,24,FALSE)</f>
        <v>0</v>
      </c>
      <c r="N572">
        <f>VLOOKUP(AA572,角色间职业划分!P:AP,14)*100</f>
        <v>95</v>
      </c>
      <c r="O572">
        <f>VLOOKUP(AA572,角色间职业划分!P:Z,9,FALSE)</f>
        <v>0</v>
      </c>
      <c r="P572">
        <f>VLOOKUP(AA572,角色间职业划分!P:AP,10,FALSE)</f>
        <v>0</v>
      </c>
      <c r="Q572">
        <f>VLOOKUP(AA572,角色间职业划分!P:AP,15,FALSE)</f>
        <v>0</v>
      </c>
      <c r="R572">
        <f>VLOOKUP(AA572,角色间职业划分!P:AP,16,FALSE)</f>
        <v>0</v>
      </c>
      <c r="S572">
        <f>VLOOKUP(AA572,角色间职业划分!P:AP,17,FALSE)</f>
        <v>0</v>
      </c>
      <c r="T572">
        <f>VLOOKUP(AA572,角色间职业划分!P:AP,18,FALSE)</f>
        <v>0</v>
      </c>
      <c r="U572">
        <f>VLOOKUP(AA572,角色间职业划分!P:AP,27,FALSE)</f>
        <v>0</v>
      </c>
      <c r="V572">
        <f t="shared" si="83"/>
        <v>0</v>
      </c>
      <c r="W572">
        <f>VLOOKUP(AA572,角色间职业划分!P:Q,2,FALSE)</f>
        <v>23</v>
      </c>
      <c r="X572">
        <f t="shared" si="88"/>
        <v>63</v>
      </c>
      <c r="Y572">
        <f>INT(VLOOKUP(X572,角色属性总表!AG:AH,2,FALSE)*角色属性总表!$C$38)</f>
        <v>1314</v>
      </c>
      <c r="AA572">
        <f t="shared" si="89"/>
        <v>6</v>
      </c>
      <c r="AB572">
        <f>VLOOKUP(X572,角色属性总表!AG:AI,2,FALSE)*VLOOKUP(角色等级属性!AA572,角色间职业划分!P:AG,13,FALSE)/角色间职业划分!$AB$9</f>
        <v>1629.1612423284362</v>
      </c>
      <c r="AC572">
        <f>VLOOKUP(X572,角色属性总表!AG:AI,3,FALSE)*VLOOKUP(AA572,角色间职业划分!P:AG,8,FALSE)/角色间职业划分!$W$9</f>
        <v>2892.2599999999998</v>
      </c>
      <c r="AD572">
        <f>VLOOKUP(AA572,角色间职业划分!P:AP,26,FALSE)</f>
        <v>1</v>
      </c>
      <c r="AE572">
        <f>VLOOKUP(X572,角色属性总表!I:Q,3,FALSE)</f>
        <v>588.67200000000003</v>
      </c>
      <c r="AF572">
        <f>VLOOKUP(AA572,角色间职业划分!P:AP,11,FALSE)</f>
        <v>0.3</v>
      </c>
      <c r="AG572">
        <f t="shared" si="84"/>
        <v>3544.1872024515219</v>
      </c>
      <c r="AH572">
        <f t="shared" si="85"/>
        <v>588</v>
      </c>
      <c r="AJ572">
        <f t="shared" si="86"/>
        <v>2956.1872024515219</v>
      </c>
      <c r="AK572">
        <v>568</v>
      </c>
    </row>
    <row r="573" spans="1:37" x14ac:dyDescent="0.15">
      <c r="A573">
        <v>569</v>
      </c>
      <c r="B573">
        <f>ROUND(VLOOKUP(X573,角色属性总表!AG:AI,2,FALSE)/角色属性总表!$C$34,0)</f>
        <v>190</v>
      </c>
      <c r="C573">
        <f>ROUND(VLOOKUP(X573,角色属性总表!Y:AE,3,FALSE)/J573,0)</f>
        <v>95</v>
      </c>
      <c r="D573">
        <f>ROUND(VLOOKUP(X573,角色属性总表!AG:AI,3,FALSE)/角色属性总表!$C$35,0)</f>
        <v>199</v>
      </c>
      <c r="E573">
        <f t="shared" si="80"/>
        <v>1651</v>
      </c>
      <c r="F573">
        <f t="shared" si="81"/>
        <v>15</v>
      </c>
      <c r="G573">
        <f t="shared" si="82"/>
        <v>9</v>
      </c>
      <c r="H573">
        <v>0</v>
      </c>
      <c r="I573">
        <f t="shared" si="87"/>
        <v>3</v>
      </c>
      <c r="J573">
        <f>VLOOKUP(AA573,角色间职业划分!P:AP,20,FALSE)</f>
        <v>9</v>
      </c>
      <c r="K573">
        <f>IF(X573=500,100,VLOOKUP(AA573,角色间职业划分!P:AP,22,FALSE))</f>
        <v>100</v>
      </c>
      <c r="L573">
        <f>IF(X573=500,K573,VLOOKUP(AA573,角色间职业划分!P:AP,23,FALSE))</f>
        <v>60</v>
      </c>
      <c r="M573">
        <f>VLOOKUP(AA573,角色间职业划分!P:AP,24,FALSE)</f>
        <v>0</v>
      </c>
      <c r="N573">
        <f>VLOOKUP(AA573,角色间职业划分!P:AP,14)*100</f>
        <v>95</v>
      </c>
      <c r="O573">
        <f>VLOOKUP(AA573,角色间职业划分!P:Z,9,FALSE)</f>
        <v>0</v>
      </c>
      <c r="P573">
        <f>VLOOKUP(AA573,角色间职业划分!P:AP,10,FALSE)</f>
        <v>0</v>
      </c>
      <c r="Q573">
        <f>VLOOKUP(AA573,角色间职业划分!P:AP,15,FALSE)</f>
        <v>0</v>
      </c>
      <c r="R573">
        <f>VLOOKUP(AA573,角色间职业划分!P:AP,16,FALSE)</f>
        <v>0</v>
      </c>
      <c r="S573">
        <f>VLOOKUP(AA573,角色间职业划分!P:AP,17,FALSE)</f>
        <v>0</v>
      </c>
      <c r="T573">
        <f>VLOOKUP(AA573,角色间职业划分!P:AP,18,FALSE)</f>
        <v>0</v>
      </c>
      <c r="U573">
        <f>VLOOKUP(AA573,角色间职业划分!P:AP,27,FALSE)</f>
        <v>0</v>
      </c>
      <c r="V573">
        <f t="shared" si="83"/>
        <v>0</v>
      </c>
      <c r="W573">
        <f>VLOOKUP(AA573,角色间职业划分!P:Q,2,FALSE)</f>
        <v>23</v>
      </c>
      <c r="X573">
        <f t="shared" si="88"/>
        <v>64</v>
      </c>
      <c r="Y573">
        <f>INT(VLOOKUP(X573,角色属性总表!AG:AH,2,FALSE)*角色属性总表!$C$38)</f>
        <v>1332</v>
      </c>
      <c r="AA573">
        <f t="shared" si="89"/>
        <v>6</v>
      </c>
      <c r="AB573">
        <f>VLOOKUP(X573,角色属性总表!AG:AI,2,FALSE)*VLOOKUP(角色等级属性!AA573,角色间职业划分!P:AG,13,FALSE)/角色间职业划分!$AB$9</f>
        <v>1651.4785196206064</v>
      </c>
      <c r="AC573">
        <f>VLOOKUP(X573,角色属性总表!AG:AI,3,FALSE)*VLOOKUP(AA573,角色间职业划分!P:AG,8,FALSE)/角色间职业划分!$W$9</f>
        <v>2931.88</v>
      </c>
      <c r="AD573">
        <f>VLOOKUP(AA573,角色间职业划分!P:AP,26,FALSE)</f>
        <v>1</v>
      </c>
      <c r="AE573">
        <f>VLOOKUP(X573,角色属性总表!I:Q,3,FALSE)</f>
        <v>596.73599999999999</v>
      </c>
      <c r="AF573">
        <f>VLOOKUP(AA573,角色间职业划分!P:AP,11,FALSE)</f>
        <v>0.3</v>
      </c>
      <c r="AG573">
        <f t="shared" si="84"/>
        <v>3637.8947368421054</v>
      </c>
      <c r="AH573">
        <f t="shared" si="85"/>
        <v>597</v>
      </c>
      <c r="AJ573">
        <f t="shared" si="86"/>
        <v>3040.8947368421054</v>
      </c>
      <c r="AK573">
        <v>569</v>
      </c>
    </row>
    <row r="574" spans="1:37" x14ac:dyDescent="0.15">
      <c r="A574">
        <v>570</v>
      </c>
      <c r="B574">
        <f>ROUND(VLOOKUP(X574,角色属性总表!AG:AI,2,FALSE)/角色属性总表!$C$34,0)</f>
        <v>193</v>
      </c>
      <c r="C574">
        <f>ROUND(VLOOKUP(X574,角色属性总表!Y:AE,3,FALSE)/J574,0)</f>
        <v>97</v>
      </c>
      <c r="D574">
        <f>ROUND(VLOOKUP(X574,角色属性总表!AG:AI,3,FALSE)/角色属性总表!$C$35,0)</f>
        <v>202</v>
      </c>
      <c r="E574">
        <f t="shared" si="80"/>
        <v>1673</v>
      </c>
      <c r="F574">
        <f t="shared" si="81"/>
        <v>15</v>
      </c>
      <c r="G574">
        <f t="shared" si="82"/>
        <v>9</v>
      </c>
      <c r="H574">
        <v>0</v>
      </c>
      <c r="I574">
        <f t="shared" si="87"/>
        <v>3</v>
      </c>
      <c r="J574">
        <f>VLOOKUP(AA574,角色间职业划分!P:AP,20,FALSE)</f>
        <v>9</v>
      </c>
      <c r="K574">
        <f>IF(X574=500,100,VLOOKUP(AA574,角色间职业划分!P:AP,22,FALSE))</f>
        <v>100</v>
      </c>
      <c r="L574">
        <f>IF(X574=500,K574,VLOOKUP(AA574,角色间职业划分!P:AP,23,FALSE))</f>
        <v>60</v>
      </c>
      <c r="M574">
        <f>VLOOKUP(AA574,角色间职业划分!P:AP,24,FALSE)</f>
        <v>0</v>
      </c>
      <c r="N574">
        <f>VLOOKUP(AA574,角色间职业划分!P:AP,14)*100</f>
        <v>95</v>
      </c>
      <c r="O574">
        <f>VLOOKUP(AA574,角色间职业划分!P:Z,9,FALSE)</f>
        <v>0</v>
      </c>
      <c r="P574">
        <f>VLOOKUP(AA574,角色间职业划分!P:AP,10,FALSE)</f>
        <v>0</v>
      </c>
      <c r="Q574">
        <f>VLOOKUP(AA574,角色间职业划分!P:AP,15,FALSE)</f>
        <v>0</v>
      </c>
      <c r="R574">
        <f>VLOOKUP(AA574,角色间职业划分!P:AP,16,FALSE)</f>
        <v>0</v>
      </c>
      <c r="S574">
        <f>VLOOKUP(AA574,角色间职业划分!P:AP,17,FALSE)</f>
        <v>0</v>
      </c>
      <c r="T574">
        <f>VLOOKUP(AA574,角色间职业划分!P:AP,18,FALSE)</f>
        <v>0</v>
      </c>
      <c r="U574">
        <f>VLOOKUP(AA574,角色间职业划分!P:AP,27,FALSE)</f>
        <v>0</v>
      </c>
      <c r="V574">
        <f t="shared" si="83"/>
        <v>0</v>
      </c>
      <c r="W574">
        <f>VLOOKUP(AA574,角色间职业划分!P:Q,2,FALSE)</f>
        <v>23</v>
      </c>
      <c r="X574">
        <f t="shared" si="88"/>
        <v>65</v>
      </c>
      <c r="Y574">
        <f>INT(VLOOKUP(X574,角色属性总表!AG:AH,2,FALSE)*角色属性总表!$C$38)</f>
        <v>1350</v>
      </c>
      <c r="AA574">
        <f t="shared" si="89"/>
        <v>6</v>
      </c>
      <c r="AB574">
        <f>VLOOKUP(X574,角色属性总表!AG:AI,2,FALSE)*VLOOKUP(角色等级属性!AA574,角色间职业划分!P:AG,13,FALSE)/角色间职业划分!$AB$9</f>
        <v>1673.7957969127767</v>
      </c>
      <c r="AC574">
        <f>VLOOKUP(X574,角色属性总表!AG:AI,3,FALSE)*VLOOKUP(AA574,角色间职业划分!P:AG,8,FALSE)/角色间职业划分!$W$9</f>
        <v>2971.5</v>
      </c>
      <c r="AD574">
        <f>VLOOKUP(AA574,角色间职业划分!P:AP,26,FALSE)</f>
        <v>1</v>
      </c>
      <c r="AE574">
        <f>VLOOKUP(X574,角色属性总表!I:Q,3,FALSE)</f>
        <v>604.79999999999995</v>
      </c>
      <c r="AF574">
        <f>VLOOKUP(AA574,角色间职业划分!P:AP,11,FALSE)</f>
        <v>0.3</v>
      </c>
      <c r="AG574">
        <f t="shared" si="84"/>
        <v>3732.663271006682</v>
      </c>
      <c r="AH574">
        <f t="shared" si="85"/>
        <v>606</v>
      </c>
      <c r="AJ574">
        <f t="shared" si="86"/>
        <v>3126.663271006682</v>
      </c>
      <c r="AK574">
        <v>570</v>
      </c>
    </row>
    <row r="575" spans="1:37" x14ac:dyDescent="0.15">
      <c r="A575">
        <v>571</v>
      </c>
      <c r="B575">
        <f>ROUND(VLOOKUP(X575,角色属性总表!AG:AI,2,FALSE)/角色属性总表!$C$34,0)</f>
        <v>195</v>
      </c>
      <c r="C575">
        <f>ROUND(VLOOKUP(X575,角色属性总表!Y:AE,3,FALSE)/J575,0)</f>
        <v>99</v>
      </c>
      <c r="D575">
        <f>ROUND(VLOOKUP(X575,角色属性总表!AG:AI,3,FALSE)/角色属性总表!$C$35,0)</f>
        <v>204</v>
      </c>
      <c r="E575">
        <f t="shared" si="80"/>
        <v>1696</v>
      </c>
      <c r="F575">
        <f t="shared" si="81"/>
        <v>15</v>
      </c>
      <c r="G575">
        <f t="shared" si="82"/>
        <v>9</v>
      </c>
      <c r="H575">
        <v>0</v>
      </c>
      <c r="I575">
        <f t="shared" si="87"/>
        <v>3</v>
      </c>
      <c r="J575">
        <f>VLOOKUP(AA575,角色间职业划分!P:AP,20,FALSE)</f>
        <v>9</v>
      </c>
      <c r="K575">
        <f>IF(X575=500,100,VLOOKUP(AA575,角色间职业划分!P:AP,22,FALSE))</f>
        <v>100</v>
      </c>
      <c r="L575">
        <f>IF(X575=500,K575,VLOOKUP(AA575,角色间职业划分!P:AP,23,FALSE))</f>
        <v>60</v>
      </c>
      <c r="M575">
        <f>VLOOKUP(AA575,角色间职业划分!P:AP,24,FALSE)</f>
        <v>0</v>
      </c>
      <c r="N575">
        <f>VLOOKUP(AA575,角色间职业划分!P:AP,14)*100</f>
        <v>95</v>
      </c>
      <c r="O575">
        <f>VLOOKUP(AA575,角色间职业划分!P:Z,9,FALSE)</f>
        <v>0</v>
      </c>
      <c r="P575">
        <f>VLOOKUP(AA575,角色间职业划分!P:AP,10,FALSE)</f>
        <v>0</v>
      </c>
      <c r="Q575">
        <f>VLOOKUP(AA575,角色间职业划分!P:AP,15,FALSE)</f>
        <v>0</v>
      </c>
      <c r="R575">
        <f>VLOOKUP(AA575,角色间职业划分!P:AP,16,FALSE)</f>
        <v>0</v>
      </c>
      <c r="S575">
        <f>VLOOKUP(AA575,角色间职业划分!P:AP,17,FALSE)</f>
        <v>0</v>
      </c>
      <c r="T575">
        <f>VLOOKUP(AA575,角色间职业划分!P:AP,18,FALSE)</f>
        <v>0</v>
      </c>
      <c r="U575">
        <f>VLOOKUP(AA575,角色间职业划分!P:AP,27,FALSE)</f>
        <v>0</v>
      </c>
      <c r="V575">
        <f t="shared" si="83"/>
        <v>0</v>
      </c>
      <c r="W575">
        <f>VLOOKUP(AA575,角色间职业划分!P:Q,2,FALSE)</f>
        <v>23</v>
      </c>
      <c r="X575">
        <f t="shared" si="88"/>
        <v>66</v>
      </c>
      <c r="Y575">
        <f>INT(VLOOKUP(X575,角色属性总表!AG:AH,2,FALSE)*角色属性总表!$C$38)</f>
        <v>1368</v>
      </c>
      <c r="AA575">
        <f t="shared" si="89"/>
        <v>6</v>
      </c>
      <c r="AB575">
        <f>VLOOKUP(X575,角色属性总表!AG:AI,2,FALSE)*VLOOKUP(角色等级属性!AA575,角色间职业划分!P:AG,13,FALSE)/角色间职业划分!$AB$9</f>
        <v>1696.1130742049472</v>
      </c>
      <c r="AC575">
        <f>VLOOKUP(X575,角色属性总表!AG:AI,3,FALSE)*VLOOKUP(AA575,角色间职业划分!P:AG,8,FALSE)/角色间职业划分!$W$9</f>
        <v>3011.12</v>
      </c>
      <c r="AD575">
        <f>VLOOKUP(AA575,角色间职业划分!P:AP,26,FALSE)</f>
        <v>1</v>
      </c>
      <c r="AE575">
        <f>VLOOKUP(X575,角色属性总表!I:Q,3,FALSE)</f>
        <v>612.86399999999992</v>
      </c>
      <c r="AF575">
        <f>VLOOKUP(AA575,角色间职业划分!P:AP,11,FALSE)</f>
        <v>0.3</v>
      </c>
      <c r="AG575">
        <f t="shared" si="84"/>
        <v>3828.4916940381204</v>
      </c>
      <c r="AH575">
        <f t="shared" si="85"/>
        <v>612</v>
      </c>
      <c r="AJ575">
        <f t="shared" si="86"/>
        <v>3216.4916940381204</v>
      </c>
      <c r="AK575">
        <v>571</v>
      </c>
    </row>
    <row r="576" spans="1:37" x14ac:dyDescent="0.15">
      <c r="A576">
        <v>572</v>
      </c>
      <c r="B576">
        <f>ROUND(VLOOKUP(X576,角色属性总表!AG:AI,2,FALSE)/角色属性总表!$C$34,0)</f>
        <v>198</v>
      </c>
      <c r="C576">
        <f>ROUND(VLOOKUP(X576,角色属性总表!Y:AE,3,FALSE)/J576,0)</f>
        <v>102</v>
      </c>
      <c r="D576">
        <f>ROUND(VLOOKUP(X576,角色属性总表!AG:AI,3,FALSE)/角色属性总表!$C$35,0)</f>
        <v>207</v>
      </c>
      <c r="E576">
        <f t="shared" si="80"/>
        <v>1718</v>
      </c>
      <c r="F576">
        <f t="shared" si="81"/>
        <v>15</v>
      </c>
      <c r="G576">
        <f t="shared" si="82"/>
        <v>9</v>
      </c>
      <c r="H576">
        <v>0</v>
      </c>
      <c r="I576">
        <f t="shared" si="87"/>
        <v>3</v>
      </c>
      <c r="J576">
        <f>VLOOKUP(AA576,角色间职业划分!P:AP,20,FALSE)</f>
        <v>9</v>
      </c>
      <c r="K576">
        <f>IF(X576=500,100,VLOOKUP(AA576,角色间职业划分!P:AP,22,FALSE))</f>
        <v>100</v>
      </c>
      <c r="L576">
        <f>IF(X576=500,K576,VLOOKUP(AA576,角色间职业划分!P:AP,23,FALSE))</f>
        <v>60</v>
      </c>
      <c r="M576">
        <f>VLOOKUP(AA576,角色间职业划分!P:AP,24,FALSE)</f>
        <v>0</v>
      </c>
      <c r="N576">
        <f>VLOOKUP(AA576,角色间职业划分!P:AP,14)*100</f>
        <v>95</v>
      </c>
      <c r="O576">
        <f>VLOOKUP(AA576,角色间职业划分!P:Z,9,FALSE)</f>
        <v>0</v>
      </c>
      <c r="P576">
        <f>VLOOKUP(AA576,角色间职业划分!P:AP,10,FALSE)</f>
        <v>0</v>
      </c>
      <c r="Q576">
        <f>VLOOKUP(AA576,角色间职业划分!P:AP,15,FALSE)</f>
        <v>0</v>
      </c>
      <c r="R576">
        <f>VLOOKUP(AA576,角色间职业划分!P:AP,16,FALSE)</f>
        <v>0</v>
      </c>
      <c r="S576">
        <f>VLOOKUP(AA576,角色间职业划分!P:AP,17,FALSE)</f>
        <v>0</v>
      </c>
      <c r="T576">
        <f>VLOOKUP(AA576,角色间职业划分!P:AP,18,FALSE)</f>
        <v>0</v>
      </c>
      <c r="U576">
        <f>VLOOKUP(AA576,角色间职业划分!P:AP,27,FALSE)</f>
        <v>0</v>
      </c>
      <c r="V576">
        <f t="shared" si="83"/>
        <v>0</v>
      </c>
      <c r="W576">
        <f>VLOOKUP(AA576,角色间职业划分!P:Q,2,FALSE)</f>
        <v>23</v>
      </c>
      <c r="X576">
        <f t="shared" si="88"/>
        <v>67</v>
      </c>
      <c r="Y576">
        <f>INT(VLOOKUP(X576,角色属性总表!AG:AH,2,FALSE)*角色属性总表!$C$38)</f>
        <v>1386</v>
      </c>
      <c r="AA576">
        <f t="shared" si="89"/>
        <v>6</v>
      </c>
      <c r="AB576">
        <f>VLOOKUP(X576,角色属性总表!AG:AI,2,FALSE)*VLOOKUP(角色等级属性!AA576,角色间职业划分!P:AG,13,FALSE)/角色间职业划分!$AB$9</f>
        <v>1718.4303514971175</v>
      </c>
      <c r="AC576">
        <f>VLOOKUP(X576,角色属性总表!AG:AI,3,FALSE)*VLOOKUP(AA576,角色间职业划分!P:AG,8,FALSE)/角色间职业划分!$W$9</f>
        <v>3050.7400000000002</v>
      </c>
      <c r="AD576">
        <f>VLOOKUP(AA576,角色间职业划分!P:AP,26,FALSE)</f>
        <v>1</v>
      </c>
      <c r="AE576">
        <f>VLOOKUP(X576,角色属性总表!I:Q,3,FALSE)</f>
        <v>620.92800000000011</v>
      </c>
      <c r="AF576">
        <f>VLOOKUP(AA576,角色间职业划分!P:AP,11,FALSE)</f>
        <v>0.3</v>
      </c>
      <c r="AG576">
        <f t="shared" si="84"/>
        <v>3925.3789857012366</v>
      </c>
      <c r="AH576">
        <f t="shared" si="85"/>
        <v>621</v>
      </c>
      <c r="AJ576">
        <f t="shared" si="86"/>
        <v>3304.3789857012366</v>
      </c>
      <c r="AK576">
        <v>572</v>
      </c>
    </row>
    <row r="577" spans="1:37" x14ac:dyDescent="0.15">
      <c r="A577">
        <v>573</v>
      </c>
      <c r="B577">
        <f>ROUND(VLOOKUP(X577,角色属性总表!AG:AI,2,FALSE)/角色属性总表!$C$34,0)</f>
        <v>201</v>
      </c>
      <c r="C577">
        <f>ROUND(VLOOKUP(X577,角色属性总表!Y:AE,3,FALSE)/J577,0)</f>
        <v>104</v>
      </c>
      <c r="D577">
        <f>ROUND(VLOOKUP(X577,角色属性总表!AG:AI,3,FALSE)/角色属性总表!$C$35,0)</f>
        <v>210</v>
      </c>
      <c r="E577">
        <f t="shared" si="80"/>
        <v>1740</v>
      </c>
      <c r="F577">
        <f t="shared" si="81"/>
        <v>15</v>
      </c>
      <c r="G577">
        <f t="shared" si="82"/>
        <v>9</v>
      </c>
      <c r="H577">
        <v>0</v>
      </c>
      <c r="I577">
        <f t="shared" si="87"/>
        <v>3</v>
      </c>
      <c r="J577">
        <f>VLOOKUP(AA577,角色间职业划分!P:AP,20,FALSE)</f>
        <v>9</v>
      </c>
      <c r="K577">
        <f>IF(X577=500,100,VLOOKUP(AA577,角色间职业划分!P:AP,22,FALSE))</f>
        <v>100</v>
      </c>
      <c r="L577">
        <f>IF(X577=500,K577,VLOOKUP(AA577,角色间职业划分!P:AP,23,FALSE))</f>
        <v>60</v>
      </c>
      <c r="M577">
        <f>VLOOKUP(AA577,角色间职业划分!P:AP,24,FALSE)</f>
        <v>0</v>
      </c>
      <c r="N577">
        <f>VLOOKUP(AA577,角色间职业划分!P:AP,14)*100</f>
        <v>95</v>
      </c>
      <c r="O577">
        <f>VLOOKUP(AA577,角色间职业划分!P:Z,9,FALSE)</f>
        <v>0</v>
      </c>
      <c r="P577">
        <f>VLOOKUP(AA577,角色间职业划分!P:AP,10,FALSE)</f>
        <v>0</v>
      </c>
      <c r="Q577">
        <f>VLOOKUP(AA577,角色间职业划分!P:AP,15,FALSE)</f>
        <v>0</v>
      </c>
      <c r="R577">
        <f>VLOOKUP(AA577,角色间职业划分!P:AP,16,FALSE)</f>
        <v>0</v>
      </c>
      <c r="S577">
        <f>VLOOKUP(AA577,角色间职业划分!P:AP,17,FALSE)</f>
        <v>0</v>
      </c>
      <c r="T577">
        <f>VLOOKUP(AA577,角色间职业划分!P:AP,18,FALSE)</f>
        <v>0</v>
      </c>
      <c r="U577">
        <f>VLOOKUP(AA577,角色间职业划分!P:AP,27,FALSE)</f>
        <v>0</v>
      </c>
      <c r="V577">
        <f t="shared" si="83"/>
        <v>0</v>
      </c>
      <c r="W577">
        <f>VLOOKUP(AA577,角色间职业划分!P:Q,2,FALSE)</f>
        <v>23</v>
      </c>
      <c r="X577">
        <f t="shared" si="88"/>
        <v>68</v>
      </c>
      <c r="Y577">
        <f>INT(VLOOKUP(X577,角色属性总表!AG:AH,2,FALSE)*角色属性总表!$C$38)</f>
        <v>1404</v>
      </c>
      <c r="AA577">
        <f t="shared" si="89"/>
        <v>6</v>
      </c>
      <c r="AB577">
        <f>VLOOKUP(X577,角色属性总表!AG:AI,2,FALSE)*VLOOKUP(角色等级属性!AA577,角色间职业划分!P:AG,13,FALSE)/角色间职业划分!$AB$9</f>
        <v>1740.7476287892878</v>
      </c>
      <c r="AC577">
        <f>VLOOKUP(X577,角色属性总表!AG:AI,3,FALSE)*VLOOKUP(AA577,角色间职业划分!P:AG,8,FALSE)/角色间职业划分!$W$9</f>
        <v>3090.3599999999997</v>
      </c>
      <c r="AD577">
        <f>VLOOKUP(AA577,角色间职业划分!P:AP,26,FALSE)</f>
        <v>1</v>
      </c>
      <c r="AE577">
        <f>VLOOKUP(X577,角色属性总表!I:Q,3,FALSE)</f>
        <v>628.99199999999996</v>
      </c>
      <c r="AF577">
        <f>VLOOKUP(AA577,角色间职业划分!P:AP,11,FALSE)</f>
        <v>0.3</v>
      </c>
      <c r="AG577">
        <f t="shared" si="84"/>
        <v>4023.3242133080626</v>
      </c>
      <c r="AH577">
        <f t="shared" si="85"/>
        <v>630</v>
      </c>
      <c r="AJ577">
        <f t="shared" si="86"/>
        <v>3393.3242133080626</v>
      </c>
      <c r="AK577">
        <v>573</v>
      </c>
    </row>
    <row r="578" spans="1:37" x14ac:dyDescent="0.15">
      <c r="A578">
        <v>574</v>
      </c>
      <c r="B578">
        <f>ROUND(VLOOKUP(X578,角色属性总表!AG:AI,2,FALSE)/角色属性总表!$C$34,0)</f>
        <v>203</v>
      </c>
      <c r="C578">
        <f>ROUND(VLOOKUP(X578,角色属性总表!Y:AE,3,FALSE)/J578,0)</f>
        <v>107</v>
      </c>
      <c r="D578">
        <f>ROUND(VLOOKUP(X578,角色属性总表!AG:AI,3,FALSE)/角色属性总表!$C$35,0)</f>
        <v>212</v>
      </c>
      <c r="E578">
        <f t="shared" si="80"/>
        <v>1763</v>
      </c>
      <c r="F578">
        <f t="shared" si="81"/>
        <v>15</v>
      </c>
      <c r="G578">
        <f t="shared" si="82"/>
        <v>9</v>
      </c>
      <c r="H578">
        <v>0</v>
      </c>
      <c r="I578">
        <f t="shared" si="87"/>
        <v>3</v>
      </c>
      <c r="J578">
        <f>VLOOKUP(AA578,角色间职业划分!P:AP,20,FALSE)</f>
        <v>9</v>
      </c>
      <c r="K578">
        <f>IF(X578=500,100,VLOOKUP(AA578,角色间职业划分!P:AP,22,FALSE))</f>
        <v>100</v>
      </c>
      <c r="L578">
        <f>IF(X578=500,K578,VLOOKUP(AA578,角色间职业划分!P:AP,23,FALSE))</f>
        <v>60</v>
      </c>
      <c r="M578">
        <f>VLOOKUP(AA578,角色间职业划分!P:AP,24,FALSE)</f>
        <v>0</v>
      </c>
      <c r="N578">
        <f>VLOOKUP(AA578,角色间职业划分!P:AP,14)*100</f>
        <v>95</v>
      </c>
      <c r="O578">
        <f>VLOOKUP(AA578,角色间职业划分!P:Z,9,FALSE)</f>
        <v>0</v>
      </c>
      <c r="P578">
        <f>VLOOKUP(AA578,角色间职业划分!P:AP,10,FALSE)</f>
        <v>0</v>
      </c>
      <c r="Q578">
        <f>VLOOKUP(AA578,角色间职业划分!P:AP,15,FALSE)</f>
        <v>0</v>
      </c>
      <c r="R578">
        <f>VLOOKUP(AA578,角色间职业划分!P:AP,16,FALSE)</f>
        <v>0</v>
      </c>
      <c r="S578">
        <f>VLOOKUP(AA578,角色间职业划分!P:AP,17,FALSE)</f>
        <v>0</v>
      </c>
      <c r="T578">
        <f>VLOOKUP(AA578,角色间职业划分!P:AP,18,FALSE)</f>
        <v>0</v>
      </c>
      <c r="U578">
        <f>VLOOKUP(AA578,角色间职业划分!P:AP,27,FALSE)</f>
        <v>0</v>
      </c>
      <c r="V578">
        <f t="shared" si="83"/>
        <v>0</v>
      </c>
      <c r="W578">
        <f>VLOOKUP(AA578,角色间职业划分!P:Q,2,FALSE)</f>
        <v>23</v>
      </c>
      <c r="X578">
        <f t="shared" si="88"/>
        <v>69</v>
      </c>
      <c r="Y578">
        <f>INT(VLOOKUP(X578,角色属性总表!AG:AH,2,FALSE)*角色属性总表!$C$38)</f>
        <v>1422</v>
      </c>
      <c r="AA578">
        <f t="shared" si="89"/>
        <v>6</v>
      </c>
      <c r="AB578">
        <f>VLOOKUP(X578,角色属性总表!AG:AI,2,FALSE)*VLOOKUP(角色等级属性!AA578,角色间职业划分!P:AG,13,FALSE)/角色间职业划分!$AB$9</f>
        <v>1763.0649060814583</v>
      </c>
      <c r="AC578">
        <f>VLOOKUP(X578,角色属性总表!AG:AI,3,FALSE)*VLOOKUP(AA578,角色间职业划分!P:AG,8,FALSE)/角色间职业划分!$W$9</f>
        <v>3129.98</v>
      </c>
      <c r="AD578">
        <f>VLOOKUP(AA578,角色间职业划分!P:AP,26,FALSE)</f>
        <v>1</v>
      </c>
      <c r="AE578">
        <f>VLOOKUP(X578,角色属性总表!I:Q,3,FALSE)</f>
        <v>637.05600000000004</v>
      </c>
      <c r="AF578">
        <f>VLOOKUP(AA578,角色间职业划分!P:AP,11,FALSE)</f>
        <v>0.3</v>
      </c>
      <c r="AG578">
        <f t="shared" si="84"/>
        <v>4122.326528759223</v>
      </c>
      <c r="AH578">
        <f t="shared" si="85"/>
        <v>636</v>
      </c>
      <c r="AJ578">
        <f t="shared" si="86"/>
        <v>3486.326528759223</v>
      </c>
      <c r="AK578">
        <v>574</v>
      </c>
    </row>
    <row r="579" spans="1:37" x14ac:dyDescent="0.15">
      <c r="A579">
        <v>575</v>
      </c>
      <c r="B579">
        <f>ROUND(VLOOKUP(X579,角色属性总表!AG:AI,2,FALSE)/角色属性总表!$C$34,0)</f>
        <v>206</v>
      </c>
      <c r="C579">
        <f>ROUND(VLOOKUP(X579,角色属性总表!Y:AE,3,FALSE)/J579,0)</f>
        <v>109</v>
      </c>
      <c r="D579">
        <f>ROUND(VLOOKUP(X579,角色属性总表!AG:AI,3,FALSE)/角色属性总表!$C$35,0)</f>
        <v>215</v>
      </c>
      <c r="E579">
        <f t="shared" si="80"/>
        <v>1785</v>
      </c>
      <c r="F579">
        <f t="shared" si="81"/>
        <v>15</v>
      </c>
      <c r="G579">
        <f t="shared" si="82"/>
        <v>9</v>
      </c>
      <c r="H579">
        <v>0</v>
      </c>
      <c r="I579">
        <f t="shared" si="87"/>
        <v>3</v>
      </c>
      <c r="J579">
        <f>VLOOKUP(AA579,角色间职业划分!P:AP,20,FALSE)</f>
        <v>9</v>
      </c>
      <c r="K579">
        <f>IF(X579=500,100,VLOOKUP(AA579,角色间职业划分!P:AP,22,FALSE))</f>
        <v>100</v>
      </c>
      <c r="L579">
        <f>IF(X579=500,K579,VLOOKUP(AA579,角色间职业划分!P:AP,23,FALSE))</f>
        <v>60</v>
      </c>
      <c r="M579">
        <f>VLOOKUP(AA579,角色间职业划分!P:AP,24,FALSE)</f>
        <v>0</v>
      </c>
      <c r="N579">
        <f>VLOOKUP(AA579,角色间职业划分!P:AP,14)*100</f>
        <v>95</v>
      </c>
      <c r="O579">
        <f>VLOOKUP(AA579,角色间职业划分!P:Z,9,FALSE)</f>
        <v>0</v>
      </c>
      <c r="P579">
        <f>VLOOKUP(AA579,角色间职业划分!P:AP,10,FALSE)</f>
        <v>0</v>
      </c>
      <c r="Q579">
        <f>VLOOKUP(AA579,角色间职业划分!P:AP,15,FALSE)</f>
        <v>0</v>
      </c>
      <c r="R579">
        <f>VLOOKUP(AA579,角色间职业划分!P:AP,16,FALSE)</f>
        <v>0</v>
      </c>
      <c r="S579">
        <f>VLOOKUP(AA579,角色间职业划分!P:AP,17,FALSE)</f>
        <v>0</v>
      </c>
      <c r="T579">
        <f>VLOOKUP(AA579,角色间职业划分!P:AP,18,FALSE)</f>
        <v>0</v>
      </c>
      <c r="U579">
        <f>VLOOKUP(AA579,角色间职业划分!P:AP,27,FALSE)</f>
        <v>0</v>
      </c>
      <c r="V579">
        <f t="shared" si="83"/>
        <v>0</v>
      </c>
      <c r="W579">
        <f>VLOOKUP(AA579,角色间职业划分!P:Q,2,FALSE)</f>
        <v>23</v>
      </c>
      <c r="X579">
        <f t="shared" si="88"/>
        <v>70</v>
      </c>
      <c r="Y579">
        <f>INT(VLOOKUP(X579,角色属性总表!AG:AH,2,FALSE)*角色属性总表!$C$38)</f>
        <v>1440</v>
      </c>
      <c r="AA579">
        <f t="shared" si="89"/>
        <v>6</v>
      </c>
      <c r="AB579">
        <f>VLOOKUP(X579,角色属性总表!AG:AI,2,FALSE)*VLOOKUP(角色等级属性!AA579,角色间职业划分!P:AG,13,FALSE)/角色间职业划分!$AB$9</f>
        <v>1785.3821833736285</v>
      </c>
      <c r="AC579">
        <f>VLOOKUP(X579,角色属性总表!AG:AI,3,FALSE)*VLOOKUP(AA579,角色间职业划分!P:AG,8,FALSE)/角色间职业划分!$W$9</f>
        <v>3169.5999999999995</v>
      </c>
      <c r="AD579">
        <f>VLOOKUP(AA579,角色间职业划分!P:AP,26,FALSE)</f>
        <v>1</v>
      </c>
      <c r="AE579">
        <f>VLOOKUP(X579,角色属性总表!I:Q,3,FALSE)</f>
        <v>645.12</v>
      </c>
      <c r="AF579">
        <f>VLOOKUP(AA579,角色间职业划分!P:AP,11,FALSE)</f>
        <v>0.3</v>
      </c>
      <c r="AG579">
        <f t="shared" si="84"/>
        <v>4222.3851657404539</v>
      </c>
      <c r="AH579">
        <f t="shared" si="85"/>
        <v>645</v>
      </c>
      <c r="AJ579">
        <f t="shared" si="86"/>
        <v>3577.3851657404539</v>
      </c>
      <c r="AK579">
        <v>575</v>
      </c>
    </row>
    <row r="580" spans="1:37" x14ac:dyDescent="0.15">
      <c r="A580">
        <v>576</v>
      </c>
      <c r="B580">
        <f>ROUND(VLOOKUP(X580,角色属性总表!AG:AI,2,FALSE)/角色属性总表!$C$34,0)</f>
        <v>208</v>
      </c>
      <c r="C580">
        <f>ROUND(VLOOKUP(X580,角色属性总表!Y:AE,3,FALSE)/J580,0)</f>
        <v>112</v>
      </c>
      <c r="D580">
        <f>ROUND(VLOOKUP(X580,角色属性总表!AG:AI,3,FALSE)/角色属性总表!$C$35,0)</f>
        <v>218</v>
      </c>
      <c r="E580">
        <f t="shared" si="80"/>
        <v>1807</v>
      </c>
      <c r="F580">
        <f t="shared" si="81"/>
        <v>15</v>
      </c>
      <c r="G580">
        <f t="shared" si="82"/>
        <v>9</v>
      </c>
      <c r="H580">
        <v>0</v>
      </c>
      <c r="I580">
        <f t="shared" si="87"/>
        <v>3</v>
      </c>
      <c r="J580">
        <f>VLOOKUP(AA580,角色间职业划分!P:AP,20,FALSE)</f>
        <v>9</v>
      </c>
      <c r="K580">
        <f>IF(X580=500,100,VLOOKUP(AA580,角色间职业划分!P:AP,22,FALSE))</f>
        <v>100</v>
      </c>
      <c r="L580">
        <f>IF(X580=500,K580,VLOOKUP(AA580,角色间职业划分!P:AP,23,FALSE))</f>
        <v>60</v>
      </c>
      <c r="M580">
        <f>VLOOKUP(AA580,角色间职业划分!P:AP,24,FALSE)</f>
        <v>0</v>
      </c>
      <c r="N580">
        <f>VLOOKUP(AA580,角色间职业划分!P:AP,14)*100</f>
        <v>95</v>
      </c>
      <c r="O580">
        <f>VLOOKUP(AA580,角色间职业划分!P:Z,9,FALSE)</f>
        <v>0</v>
      </c>
      <c r="P580">
        <f>VLOOKUP(AA580,角色间职业划分!P:AP,10,FALSE)</f>
        <v>0</v>
      </c>
      <c r="Q580">
        <f>VLOOKUP(AA580,角色间职业划分!P:AP,15,FALSE)</f>
        <v>0</v>
      </c>
      <c r="R580">
        <f>VLOOKUP(AA580,角色间职业划分!P:AP,16,FALSE)</f>
        <v>0</v>
      </c>
      <c r="S580">
        <f>VLOOKUP(AA580,角色间职业划分!P:AP,17,FALSE)</f>
        <v>0</v>
      </c>
      <c r="T580">
        <f>VLOOKUP(AA580,角色间职业划分!P:AP,18,FALSE)</f>
        <v>0</v>
      </c>
      <c r="U580">
        <f>VLOOKUP(AA580,角色间职业划分!P:AP,27,FALSE)</f>
        <v>0</v>
      </c>
      <c r="V580">
        <f t="shared" si="83"/>
        <v>0</v>
      </c>
      <c r="W580">
        <f>VLOOKUP(AA580,角色间职业划分!P:Q,2,FALSE)</f>
        <v>23</v>
      </c>
      <c r="X580">
        <f t="shared" si="88"/>
        <v>71</v>
      </c>
      <c r="Y580">
        <f>INT(VLOOKUP(X580,角色属性总表!AG:AH,2,FALSE)*角色属性总表!$C$38)</f>
        <v>1458</v>
      </c>
      <c r="AA580">
        <f t="shared" si="89"/>
        <v>6</v>
      </c>
      <c r="AB580">
        <f>VLOOKUP(X580,角色属性总表!AG:AI,2,FALSE)*VLOOKUP(角色等级属性!AA580,角色间职业划分!P:AG,13,FALSE)/角色间职业划分!$AB$9</f>
        <v>1807.6994606657988</v>
      </c>
      <c r="AC580">
        <f>VLOOKUP(X580,角色属性总表!AG:AI,3,FALSE)*VLOOKUP(AA580,角色间职业划分!P:AG,8,FALSE)/角色间职业划分!$W$9</f>
        <v>3209.22</v>
      </c>
      <c r="AD580">
        <f>VLOOKUP(AA580,角色间职业划分!P:AP,26,FALSE)</f>
        <v>1</v>
      </c>
      <c r="AE580">
        <f>VLOOKUP(X580,角色属性总表!I:Q,3,FALSE)</f>
        <v>653.18399999999997</v>
      </c>
      <c r="AF580">
        <f>VLOOKUP(AA580,角色间职业划分!P:AP,11,FALSE)</f>
        <v>0.3</v>
      </c>
      <c r="AG580">
        <f t="shared" si="84"/>
        <v>4323.4994370642198</v>
      </c>
      <c r="AH580">
        <f t="shared" si="85"/>
        <v>654</v>
      </c>
      <c r="AJ580">
        <f t="shared" si="86"/>
        <v>3669.4994370642198</v>
      </c>
      <c r="AK580">
        <v>576</v>
      </c>
    </row>
    <row r="581" spans="1:37" x14ac:dyDescent="0.15">
      <c r="A581">
        <v>577</v>
      </c>
      <c r="B581">
        <f>ROUND(VLOOKUP(X581,角色属性总表!AG:AI,2,FALSE)/角色属性总表!$C$34,0)</f>
        <v>211</v>
      </c>
      <c r="C581">
        <f>ROUND(VLOOKUP(X581,角色属性总表!Y:AE,3,FALSE)/J581,0)</f>
        <v>114</v>
      </c>
      <c r="D581">
        <f>ROUND(VLOOKUP(X581,角色属性总表!AG:AI,3,FALSE)/角色属性总表!$C$35,0)</f>
        <v>220</v>
      </c>
      <c r="E581">
        <f t="shared" si="80"/>
        <v>1830</v>
      </c>
      <c r="F581">
        <f t="shared" si="81"/>
        <v>15</v>
      </c>
      <c r="G581">
        <f t="shared" si="82"/>
        <v>9</v>
      </c>
      <c r="H581">
        <v>0</v>
      </c>
      <c r="I581">
        <f t="shared" si="87"/>
        <v>3</v>
      </c>
      <c r="J581">
        <f>VLOOKUP(AA581,角色间职业划分!P:AP,20,FALSE)</f>
        <v>9</v>
      </c>
      <c r="K581">
        <f>IF(X581=500,100,VLOOKUP(AA581,角色间职业划分!P:AP,22,FALSE))</f>
        <v>100</v>
      </c>
      <c r="L581">
        <f>IF(X581=500,K581,VLOOKUP(AA581,角色间职业划分!P:AP,23,FALSE))</f>
        <v>60</v>
      </c>
      <c r="M581">
        <f>VLOOKUP(AA581,角色间职业划分!P:AP,24,FALSE)</f>
        <v>0</v>
      </c>
      <c r="N581">
        <f>VLOOKUP(AA581,角色间职业划分!P:AP,14)*100</f>
        <v>95</v>
      </c>
      <c r="O581">
        <f>VLOOKUP(AA581,角色间职业划分!P:Z,9,FALSE)</f>
        <v>0</v>
      </c>
      <c r="P581">
        <f>VLOOKUP(AA581,角色间职业划分!P:AP,10,FALSE)</f>
        <v>0</v>
      </c>
      <c r="Q581">
        <f>VLOOKUP(AA581,角色间职业划分!P:AP,15,FALSE)</f>
        <v>0</v>
      </c>
      <c r="R581">
        <f>VLOOKUP(AA581,角色间职业划分!P:AP,16,FALSE)</f>
        <v>0</v>
      </c>
      <c r="S581">
        <f>VLOOKUP(AA581,角色间职业划分!P:AP,17,FALSE)</f>
        <v>0</v>
      </c>
      <c r="T581">
        <f>VLOOKUP(AA581,角色间职业划分!P:AP,18,FALSE)</f>
        <v>0</v>
      </c>
      <c r="U581">
        <f>VLOOKUP(AA581,角色间职业划分!P:AP,27,FALSE)</f>
        <v>0</v>
      </c>
      <c r="V581">
        <f t="shared" si="83"/>
        <v>0</v>
      </c>
      <c r="W581">
        <f>VLOOKUP(AA581,角色间职业划分!P:Q,2,FALSE)</f>
        <v>23</v>
      </c>
      <c r="X581">
        <f t="shared" si="88"/>
        <v>72</v>
      </c>
      <c r="Y581">
        <f>INT(VLOOKUP(X581,角色属性总表!AG:AH,2,FALSE)*角色属性总表!$C$38)</f>
        <v>1476</v>
      </c>
      <c r="AA581">
        <f t="shared" si="89"/>
        <v>6</v>
      </c>
      <c r="AB581">
        <f>VLOOKUP(X581,角色属性总表!AG:AI,2,FALSE)*VLOOKUP(角色等级属性!AA581,角色间职业划分!P:AG,13,FALSE)/角色间职业划分!$AB$9</f>
        <v>1830.0167379579691</v>
      </c>
      <c r="AC581">
        <f>VLOOKUP(X581,角色属性总表!AG:AI,3,FALSE)*VLOOKUP(AA581,角色间职业划分!P:AG,8,FALSE)/角色间职业划分!$W$9</f>
        <v>3248.84</v>
      </c>
      <c r="AD581">
        <f>VLOOKUP(AA581,角色间职业划分!P:AP,26,FALSE)</f>
        <v>1</v>
      </c>
      <c r="AE581">
        <f>VLOOKUP(X581,角色属性总表!I:Q,3,FALSE)</f>
        <v>661.24800000000005</v>
      </c>
      <c r="AF581">
        <f>VLOOKUP(AA581,角色间职业划分!P:AP,11,FALSE)</f>
        <v>0.3</v>
      </c>
      <c r="AG581">
        <f t="shared" si="84"/>
        <v>4425.6687321470863</v>
      </c>
      <c r="AH581">
        <f t="shared" si="85"/>
        <v>660</v>
      </c>
      <c r="AJ581">
        <f t="shared" si="86"/>
        <v>3765.6687321470863</v>
      </c>
      <c r="AK581">
        <v>577</v>
      </c>
    </row>
    <row r="582" spans="1:37" x14ac:dyDescent="0.15">
      <c r="A582">
        <v>578</v>
      </c>
      <c r="B582">
        <f>ROUND(VLOOKUP(X582,角色属性总表!AG:AI,2,FALSE)/角色属性总表!$C$34,0)</f>
        <v>213</v>
      </c>
      <c r="C582">
        <f>ROUND(VLOOKUP(X582,角色属性总表!Y:AE,3,FALSE)/J582,0)</f>
        <v>117</v>
      </c>
      <c r="D582">
        <f>ROUND(VLOOKUP(X582,角色属性总表!AG:AI,3,FALSE)/角色属性总表!$C$35,0)</f>
        <v>223</v>
      </c>
      <c r="E582">
        <f t="shared" ref="E582:E645" si="90">INT(AD582*AB582)</f>
        <v>1852</v>
      </c>
      <c r="F582">
        <f t="shared" ref="F582:F645" si="91">ROUND(AC582/D582,0)</f>
        <v>15</v>
      </c>
      <c r="G582">
        <f t="shared" ref="G582:G645" si="92">ROUND(AB582/B582,0)</f>
        <v>9</v>
      </c>
      <c r="H582">
        <v>0</v>
      </c>
      <c r="I582">
        <f t="shared" si="87"/>
        <v>3</v>
      </c>
      <c r="J582">
        <f>VLOOKUP(AA582,角色间职业划分!P:AP,20,FALSE)</f>
        <v>9</v>
      </c>
      <c r="K582">
        <f>IF(X582=500,100,VLOOKUP(AA582,角色间职业划分!P:AP,22,FALSE))</f>
        <v>100</v>
      </c>
      <c r="L582">
        <f>IF(X582=500,K582,VLOOKUP(AA582,角色间职业划分!P:AP,23,FALSE))</f>
        <v>60</v>
      </c>
      <c r="M582">
        <f>VLOOKUP(AA582,角色间职业划分!P:AP,24,FALSE)</f>
        <v>0</v>
      </c>
      <c r="N582">
        <f>VLOOKUP(AA582,角色间职业划分!P:AP,14)*100</f>
        <v>95</v>
      </c>
      <c r="O582">
        <f>VLOOKUP(AA582,角色间职业划分!P:Z,9,FALSE)</f>
        <v>0</v>
      </c>
      <c r="P582">
        <f>VLOOKUP(AA582,角色间职业划分!P:AP,10,FALSE)</f>
        <v>0</v>
      </c>
      <c r="Q582">
        <f>VLOOKUP(AA582,角色间职业划分!P:AP,15,FALSE)</f>
        <v>0</v>
      </c>
      <c r="R582">
        <f>VLOOKUP(AA582,角色间职业划分!P:AP,16,FALSE)</f>
        <v>0</v>
      </c>
      <c r="S582">
        <f>VLOOKUP(AA582,角色间职业划分!P:AP,17,FALSE)</f>
        <v>0</v>
      </c>
      <c r="T582">
        <f>VLOOKUP(AA582,角色间职业划分!P:AP,18,FALSE)</f>
        <v>0</v>
      </c>
      <c r="U582">
        <f>VLOOKUP(AA582,角色间职业划分!P:AP,27,FALSE)</f>
        <v>0</v>
      </c>
      <c r="V582">
        <f t="shared" ref="V582:V645" si="93">(AF582-AF$2)*100</f>
        <v>0</v>
      </c>
      <c r="W582">
        <f>VLOOKUP(AA582,角色间职业划分!P:Q,2,FALSE)</f>
        <v>23</v>
      </c>
      <c r="X582">
        <f t="shared" si="88"/>
        <v>73</v>
      </c>
      <c r="Y582">
        <f>INT(VLOOKUP(X582,角色属性总表!AG:AH,2,FALSE)*角色属性总表!$C$38)</f>
        <v>1494</v>
      </c>
      <c r="AA582">
        <f t="shared" si="89"/>
        <v>6</v>
      </c>
      <c r="AB582">
        <f>VLOOKUP(X582,角色属性总表!AG:AI,2,FALSE)*VLOOKUP(角色等级属性!AA582,角色间职业划分!P:AG,13,FALSE)/角色间职业划分!$AB$9</f>
        <v>1852.3340152501401</v>
      </c>
      <c r="AC582">
        <f>VLOOKUP(X582,角色属性总表!AG:AI,3,FALSE)*VLOOKUP(AA582,角色间职业划分!P:AG,8,FALSE)/角色间职业划分!$W$9</f>
        <v>3288.46</v>
      </c>
      <c r="AD582">
        <f>VLOOKUP(AA582,角色间职业划分!P:AP,26,FALSE)</f>
        <v>1</v>
      </c>
      <c r="AE582">
        <f>VLOOKUP(X582,角色属性总表!I:Q,3,FALSE)</f>
        <v>669.31200000000001</v>
      </c>
      <c r="AF582">
        <f>VLOOKUP(AA582,角色间职业划分!P:AP,11,FALSE)</f>
        <v>0.3</v>
      </c>
      <c r="AG582">
        <f t="shared" ref="AG582:AG645" si="94">((AF$2*X582*X582*180)/(SQRT(X582*100)-AF$2*X582))</f>
        <v>4528.892514614332</v>
      </c>
      <c r="AH582">
        <f t="shared" ref="AH582:AH645" si="95">D582*AH$2</f>
        <v>669</v>
      </c>
      <c r="AJ582">
        <f t="shared" ref="AJ582:AJ645" si="96">AG582-AH582</f>
        <v>3859.892514614332</v>
      </c>
      <c r="AK582">
        <v>578</v>
      </c>
    </row>
    <row r="583" spans="1:37" x14ac:dyDescent="0.15">
      <c r="A583">
        <v>579</v>
      </c>
      <c r="B583">
        <f>ROUND(VLOOKUP(X583,角色属性总表!AG:AI,2,FALSE)/角色属性总表!$C$34,0)</f>
        <v>216</v>
      </c>
      <c r="C583">
        <f>ROUND(VLOOKUP(X583,角色属性总表!Y:AE,3,FALSE)/J583,0)</f>
        <v>119</v>
      </c>
      <c r="D583">
        <f>ROUND(VLOOKUP(X583,角色属性总表!AG:AI,3,FALSE)/角色属性总表!$C$35,0)</f>
        <v>226</v>
      </c>
      <c r="E583">
        <f t="shared" si="90"/>
        <v>1874</v>
      </c>
      <c r="F583">
        <f t="shared" si="91"/>
        <v>15</v>
      </c>
      <c r="G583">
        <f t="shared" si="92"/>
        <v>9</v>
      </c>
      <c r="H583">
        <v>0</v>
      </c>
      <c r="I583">
        <f t="shared" ref="I583:I646" si="97">I582</f>
        <v>3</v>
      </c>
      <c r="J583">
        <f>VLOOKUP(AA583,角色间职业划分!P:AP,20,FALSE)</f>
        <v>9</v>
      </c>
      <c r="K583">
        <f>IF(X583=500,100,VLOOKUP(AA583,角色间职业划分!P:AP,22,FALSE))</f>
        <v>100</v>
      </c>
      <c r="L583">
        <f>IF(X583=500,K583,VLOOKUP(AA583,角色间职业划分!P:AP,23,FALSE))</f>
        <v>60</v>
      </c>
      <c r="M583">
        <f>VLOOKUP(AA583,角色间职业划分!P:AP,24,FALSE)</f>
        <v>0</v>
      </c>
      <c r="N583">
        <f>VLOOKUP(AA583,角色间职业划分!P:AP,14)*100</f>
        <v>95</v>
      </c>
      <c r="O583">
        <f>VLOOKUP(AA583,角色间职业划分!P:Z,9,FALSE)</f>
        <v>0</v>
      </c>
      <c r="P583">
        <f>VLOOKUP(AA583,角色间职业划分!P:AP,10,FALSE)</f>
        <v>0</v>
      </c>
      <c r="Q583">
        <f>VLOOKUP(AA583,角色间职业划分!P:AP,15,FALSE)</f>
        <v>0</v>
      </c>
      <c r="R583">
        <f>VLOOKUP(AA583,角色间职业划分!P:AP,16,FALSE)</f>
        <v>0</v>
      </c>
      <c r="S583">
        <f>VLOOKUP(AA583,角色间职业划分!P:AP,17,FALSE)</f>
        <v>0</v>
      </c>
      <c r="T583">
        <f>VLOOKUP(AA583,角色间职业划分!P:AP,18,FALSE)</f>
        <v>0</v>
      </c>
      <c r="U583">
        <f>VLOOKUP(AA583,角色间职业划分!P:AP,27,FALSE)</f>
        <v>0</v>
      </c>
      <c r="V583">
        <f t="shared" si="93"/>
        <v>0</v>
      </c>
      <c r="W583">
        <f>VLOOKUP(AA583,角色间职业划分!P:Q,2,FALSE)</f>
        <v>23</v>
      </c>
      <c r="X583">
        <f t="shared" ref="X583:X646" si="98">IF(X582=100,500,IF(X582=500,1,X582+1))</f>
        <v>74</v>
      </c>
      <c r="Y583">
        <f>INT(VLOOKUP(X583,角色属性总表!AG:AH,2,FALSE)*角色属性总表!$C$38)</f>
        <v>1512</v>
      </c>
      <c r="AA583">
        <f t="shared" ref="AA583:AA646" si="99">IF(X583=1,AA582+1,AA582)</f>
        <v>6</v>
      </c>
      <c r="AB583">
        <f>VLOOKUP(X583,角色属性总表!AG:AI,2,FALSE)*VLOOKUP(角色等级属性!AA583,角色间职业划分!P:AG,13,FALSE)/角色间职业划分!$AB$9</f>
        <v>1874.6512925423099</v>
      </c>
      <c r="AC583">
        <f>VLOOKUP(X583,角色属性总表!AG:AI,3,FALSE)*VLOOKUP(AA583,角色间职业划分!P:AG,8,FALSE)/角色间职业划分!$W$9</f>
        <v>3328.0799999999995</v>
      </c>
      <c r="AD583">
        <f>VLOOKUP(AA583,角色间职业划分!P:AP,26,FALSE)</f>
        <v>1</v>
      </c>
      <c r="AE583">
        <f>VLOOKUP(X583,角色属性总表!I:Q,3,FALSE)</f>
        <v>677.37599999999998</v>
      </c>
      <c r="AF583">
        <f>VLOOKUP(AA583,角色间职业划分!P:AP,11,FALSE)</f>
        <v>0.3</v>
      </c>
      <c r="AG583">
        <f t="shared" si="94"/>
        <v>4633.1703200238198</v>
      </c>
      <c r="AH583">
        <f t="shared" si="95"/>
        <v>678</v>
      </c>
      <c r="AJ583">
        <f t="shared" si="96"/>
        <v>3955.1703200238198</v>
      </c>
      <c r="AK583">
        <v>579</v>
      </c>
    </row>
    <row r="584" spans="1:37" x14ac:dyDescent="0.15">
      <c r="A584">
        <v>580</v>
      </c>
      <c r="B584">
        <f>ROUND(VLOOKUP(X584,角色属性总表!AG:AI,2,FALSE)/角色属性总表!$C$34,0)</f>
        <v>219</v>
      </c>
      <c r="C584">
        <f>ROUND(VLOOKUP(X584,角色属性总表!Y:AE,3,FALSE)/J584,0)</f>
        <v>122</v>
      </c>
      <c r="D584">
        <f>ROUND(VLOOKUP(X584,角色属性总表!AG:AI,3,FALSE)/角色属性总表!$C$35,0)</f>
        <v>228</v>
      </c>
      <c r="E584">
        <f t="shared" si="90"/>
        <v>1896</v>
      </c>
      <c r="F584">
        <f t="shared" si="91"/>
        <v>15</v>
      </c>
      <c r="G584">
        <f t="shared" si="92"/>
        <v>9</v>
      </c>
      <c r="H584">
        <v>0</v>
      </c>
      <c r="I584">
        <f t="shared" si="97"/>
        <v>3</v>
      </c>
      <c r="J584">
        <f>VLOOKUP(AA584,角色间职业划分!P:AP,20,FALSE)</f>
        <v>9</v>
      </c>
      <c r="K584">
        <f>IF(X584=500,100,VLOOKUP(AA584,角色间职业划分!P:AP,22,FALSE))</f>
        <v>100</v>
      </c>
      <c r="L584">
        <f>IF(X584=500,K584,VLOOKUP(AA584,角色间职业划分!P:AP,23,FALSE))</f>
        <v>60</v>
      </c>
      <c r="M584">
        <f>VLOOKUP(AA584,角色间职业划分!P:AP,24,FALSE)</f>
        <v>0</v>
      </c>
      <c r="N584">
        <f>VLOOKUP(AA584,角色间职业划分!P:AP,14)*100</f>
        <v>95</v>
      </c>
      <c r="O584">
        <f>VLOOKUP(AA584,角色间职业划分!P:Z,9,FALSE)</f>
        <v>0</v>
      </c>
      <c r="P584">
        <f>VLOOKUP(AA584,角色间职业划分!P:AP,10,FALSE)</f>
        <v>0</v>
      </c>
      <c r="Q584">
        <f>VLOOKUP(AA584,角色间职业划分!P:AP,15,FALSE)</f>
        <v>0</v>
      </c>
      <c r="R584">
        <f>VLOOKUP(AA584,角色间职业划分!P:AP,16,FALSE)</f>
        <v>0</v>
      </c>
      <c r="S584">
        <f>VLOOKUP(AA584,角色间职业划分!P:AP,17,FALSE)</f>
        <v>0</v>
      </c>
      <c r="T584">
        <f>VLOOKUP(AA584,角色间职业划分!P:AP,18,FALSE)</f>
        <v>0</v>
      </c>
      <c r="U584">
        <f>VLOOKUP(AA584,角色间职业划分!P:AP,27,FALSE)</f>
        <v>0</v>
      </c>
      <c r="V584">
        <f t="shared" si="93"/>
        <v>0</v>
      </c>
      <c r="W584">
        <f>VLOOKUP(AA584,角色间职业划分!P:Q,2,FALSE)</f>
        <v>23</v>
      </c>
      <c r="X584">
        <f t="shared" si="98"/>
        <v>75</v>
      </c>
      <c r="Y584">
        <f>INT(VLOOKUP(X584,角色属性总表!AG:AH,2,FALSE)*角色属性总表!$C$38)</f>
        <v>1530</v>
      </c>
      <c r="AA584">
        <f t="shared" si="99"/>
        <v>6</v>
      </c>
      <c r="AB584">
        <f>VLOOKUP(X584,角色属性总表!AG:AI,2,FALSE)*VLOOKUP(角色等级属性!AA584,角色间职业划分!P:AG,13,FALSE)/角色间职业划分!$AB$9</f>
        <v>1896.9685698344801</v>
      </c>
      <c r="AC584">
        <f>VLOOKUP(X584,角色属性总表!AG:AI,3,FALSE)*VLOOKUP(AA584,角色间职业划分!P:AG,8,FALSE)/角色间职业划分!$W$9</f>
        <v>3367.7</v>
      </c>
      <c r="AD584">
        <f>VLOOKUP(AA584,角色间职业划分!P:AP,26,FALSE)</f>
        <v>1</v>
      </c>
      <c r="AE584">
        <f>VLOOKUP(X584,角色属性总表!I:Q,3,FALSE)</f>
        <v>685.43999999999994</v>
      </c>
      <c r="AF584">
        <f>VLOOKUP(AA584,角色间职业划分!P:AP,11,FALSE)</f>
        <v>0.3</v>
      </c>
      <c r="AG584">
        <f t="shared" si="94"/>
        <v>4738.5017537018521</v>
      </c>
      <c r="AH584">
        <f t="shared" si="95"/>
        <v>684</v>
      </c>
      <c r="AJ584">
        <f t="shared" si="96"/>
        <v>4054.5017537018521</v>
      </c>
      <c r="AK584">
        <v>580</v>
      </c>
    </row>
    <row r="585" spans="1:37" x14ac:dyDescent="0.15">
      <c r="A585">
        <v>581</v>
      </c>
      <c r="B585">
        <f>ROUND(VLOOKUP(X585,角色属性总表!AG:AI,2,FALSE)/角色属性总表!$C$34,0)</f>
        <v>221</v>
      </c>
      <c r="C585">
        <f>ROUND(VLOOKUP(X585,角色属性总表!Y:AE,3,FALSE)/J585,0)</f>
        <v>124</v>
      </c>
      <c r="D585">
        <f>ROUND(VLOOKUP(X585,角色属性总表!AG:AI,3,FALSE)/角色属性总表!$C$35,0)</f>
        <v>231</v>
      </c>
      <c r="E585">
        <f t="shared" si="90"/>
        <v>1919</v>
      </c>
      <c r="F585">
        <f t="shared" si="91"/>
        <v>15</v>
      </c>
      <c r="G585">
        <f t="shared" si="92"/>
        <v>9</v>
      </c>
      <c r="H585">
        <v>0</v>
      </c>
      <c r="I585">
        <f t="shared" si="97"/>
        <v>3</v>
      </c>
      <c r="J585">
        <f>VLOOKUP(AA585,角色间职业划分!P:AP,20,FALSE)</f>
        <v>9</v>
      </c>
      <c r="K585">
        <f>IF(X585=500,100,VLOOKUP(AA585,角色间职业划分!P:AP,22,FALSE))</f>
        <v>100</v>
      </c>
      <c r="L585">
        <f>IF(X585=500,K585,VLOOKUP(AA585,角色间职业划分!P:AP,23,FALSE))</f>
        <v>60</v>
      </c>
      <c r="M585">
        <f>VLOOKUP(AA585,角色间职业划分!P:AP,24,FALSE)</f>
        <v>0</v>
      </c>
      <c r="N585">
        <f>VLOOKUP(AA585,角色间职业划分!P:AP,14)*100</f>
        <v>95</v>
      </c>
      <c r="O585">
        <f>VLOOKUP(AA585,角色间职业划分!P:Z,9,FALSE)</f>
        <v>0</v>
      </c>
      <c r="P585">
        <f>VLOOKUP(AA585,角色间职业划分!P:AP,10,FALSE)</f>
        <v>0</v>
      </c>
      <c r="Q585">
        <f>VLOOKUP(AA585,角色间职业划分!P:AP,15,FALSE)</f>
        <v>0</v>
      </c>
      <c r="R585">
        <f>VLOOKUP(AA585,角色间职业划分!P:AP,16,FALSE)</f>
        <v>0</v>
      </c>
      <c r="S585">
        <f>VLOOKUP(AA585,角色间职业划分!P:AP,17,FALSE)</f>
        <v>0</v>
      </c>
      <c r="T585">
        <f>VLOOKUP(AA585,角色间职业划分!P:AP,18,FALSE)</f>
        <v>0</v>
      </c>
      <c r="U585">
        <f>VLOOKUP(AA585,角色间职业划分!P:AP,27,FALSE)</f>
        <v>0</v>
      </c>
      <c r="V585">
        <f t="shared" si="93"/>
        <v>0</v>
      </c>
      <c r="W585">
        <f>VLOOKUP(AA585,角色间职业划分!P:Q,2,FALSE)</f>
        <v>23</v>
      </c>
      <c r="X585">
        <f t="shared" si="98"/>
        <v>76</v>
      </c>
      <c r="Y585">
        <f>INT(VLOOKUP(X585,角色属性总表!AG:AH,2,FALSE)*角色属性总表!$C$38)</f>
        <v>1548</v>
      </c>
      <c r="AA585">
        <f t="shared" si="99"/>
        <v>6</v>
      </c>
      <c r="AB585">
        <f>VLOOKUP(X585,角色属性总表!AG:AI,2,FALSE)*VLOOKUP(角色等级属性!AA585,角色间职业划分!P:AG,13,FALSE)/角色间职业划分!$AB$9</f>
        <v>1919.2858471266509</v>
      </c>
      <c r="AC585">
        <f>VLOOKUP(X585,角色属性总表!AG:AI,3,FALSE)*VLOOKUP(AA585,角色间职业划分!P:AG,8,FALSE)/角色间职业划分!$W$9</f>
        <v>3407.32</v>
      </c>
      <c r="AD585">
        <f>VLOOKUP(AA585,角色间职业划分!P:AP,26,FALSE)</f>
        <v>1</v>
      </c>
      <c r="AE585">
        <f>VLOOKUP(X585,角色属性总表!I:Q,3,FALSE)</f>
        <v>693.50400000000002</v>
      </c>
      <c r="AF585">
        <f>VLOOKUP(AA585,角色间职业划分!P:AP,11,FALSE)</f>
        <v>0.3</v>
      </c>
      <c r="AG585">
        <f t="shared" si="94"/>
        <v>4844.886488684182</v>
      </c>
      <c r="AH585">
        <f t="shared" si="95"/>
        <v>693</v>
      </c>
      <c r="AJ585">
        <f t="shared" si="96"/>
        <v>4151.886488684182</v>
      </c>
      <c r="AK585">
        <v>581</v>
      </c>
    </row>
    <row r="586" spans="1:37" x14ac:dyDescent="0.15">
      <c r="A586">
        <v>582</v>
      </c>
      <c r="B586">
        <f>ROUND(VLOOKUP(X586,角色属性总表!AG:AI,2,FALSE)/角色属性总表!$C$34,0)</f>
        <v>224</v>
      </c>
      <c r="C586">
        <f>ROUND(VLOOKUP(X586,角色属性总表!Y:AE,3,FALSE)/J586,0)</f>
        <v>127</v>
      </c>
      <c r="D586">
        <f>ROUND(VLOOKUP(X586,角色属性总表!AG:AI,3,FALSE)/角色属性总表!$C$35,0)</f>
        <v>234</v>
      </c>
      <c r="E586">
        <f t="shared" si="90"/>
        <v>1941</v>
      </c>
      <c r="F586">
        <f t="shared" si="91"/>
        <v>15</v>
      </c>
      <c r="G586">
        <f t="shared" si="92"/>
        <v>9</v>
      </c>
      <c r="H586">
        <v>0</v>
      </c>
      <c r="I586">
        <f t="shared" si="97"/>
        <v>3</v>
      </c>
      <c r="J586">
        <f>VLOOKUP(AA586,角色间职业划分!P:AP,20,FALSE)</f>
        <v>9</v>
      </c>
      <c r="K586">
        <f>IF(X586=500,100,VLOOKUP(AA586,角色间职业划分!P:AP,22,FALSE))</f>
        <v>100</v>
      </c>
      <c r="L586">
        <f>IF(X586=500,K586,VLOOKUP(AA586,角色间职业划分!P:AP,23,FALSE))</f>
        <v>60</v>
      </c>
      <c r="M586">
        <f>VLOOKUP(AA586,角色间职业划分!P:AP,24,FALSE)</f>
        <v>0</v>
      </c>
      <c r="N586">
        <f>VLOOKUP(AA586,角色间职业划分!P:AP,14)*100</f>
        <v>95</v>
      </c>
      <c r="O586">
        <f>VLOOKUP(AA586,角色间职业划分!P:Z,9,FALSE)</f>
        <v>0</v>
      </c>
      <c r="P586">
        <f>VLOOKUP(AA586,角色间职业划分!P:AP,10,FALSE)</f>
        <v>0</v>
      </c>
      <c r="Q586">
        <f>VLOOKUP(AA586,角色间职业划分!P:AP,15,FALSE)</f>
        <v>0</v>
      </c>
      <c r="R586">
        <f>VLOOKUP(AA586,角色间职业划分!P:AP,16,FALSE)</f>
        <v>0</v>
      </c>
      <c r="S586">
        <f>VLOOKUP(AA586,角色间职业划分!P:AP,17,FALSE)</f>
        <v>0</v>
      </c>
      <c r="T586">
        <f>VLOOKUP(AA586,角色间职业划分!P:AP,18,FALSE)</f>
        <v>0</v>
      </c>
      <c r="U586">
        <f>VLOOKUP(AA586,角色间职业划分!P:AP,27,FALSE)</f>
        <v>0</v>
      </c>
      <c r="V586">
        <f t="shared" si="93"/>
        <v>0</v>
      </c>
      <c r="W586">
        <f>VLOOKUP(AA586,角色间职业划分!P:Q,2,FALSE)</f>
        <v>23</v>
      </c>
      <c r="X586">
        <f t="shared" si="98"/>
        <v>77</v>
      </c>
      <c r="Y586">
        <f>INT(VLOOKUP(X586,角色属性总表!AG:AH,2,FALSE)*角色属性总表!$C$38)</f>
        <v>1566</v>
      </c>
      <c r="AA586">
        <f t="shared" si="99"/>
        <v>6</v>
      </c>
      <c r="AB586">
        <f>VLOOKUP(X586,角色属性总表!AG:AI,2,FALSE)*VLOOKUP(角色等级属性!AA586,角色间职业划分!P:AG,13,FALSE)/角色间职业划分!$AB$9</f>
        <v>1941.6031244188207</v>
      </c>
      <c r="AC586">
        <f>VLOOKUP(X586,角色属性总表!AG:AI,3,FALSE)*VLOOKUP(AA586,角色间职业划分!P:AG,8,FALSE)/角色间职业划分!$W$9</f>
        <v>3446.9399999999996</v>
      </c>
      <c r="AD586">
        <f>VLOOKUP(AA586,角色间职业划分!P:AP,26,FALSE)</f>
        <v>1</v>
      </c>
      <c r="AE586">
        <f>VLOOKUP(X586,角色属性总表!I:Q,3,FALSE)</f>
        <v>701.56799999999998</v>
      </c>
      <c r="AF586">
        <f>VLOOKUP(AA586,角色间职业划分!P:AP,11,FALSE)</f>
        <v>0.3</v>
      </c>
      <c r="AG586">
        <f t="shared" si="94"/>
        <v>4952.3242637559297</v>
      </c>
      <c r="AH586">
        <f t="shared" si="95"/>
        <v>702</v>
      </c>
      <c r="AJ586">
        <f t="shared" si="96"/>
        <v>4250.3242637559297</v>
      </c>
      <c r="AK586">
        <v>582</v>
      </c>
    </row>
    <row r="587" spans="1:37" x14ac:dyDescent="0.15">
      <c r="A587">
        <v>583</v>
      </c>
      <c r="B587">
        <f>ROUND(VLOOKUP(X587,角色属性总表!AG:AI,2,FALSE)/角色属性总表!$C$34,0)</f>
        <v>226</v>
      </c>
      <c r="C587">
        <f>ROUND(VLOOKUP(X587,角色属性总表!Y:AE,3,FALSE)/J587,0)</f>
        <v>130</v>
      </c>
      <c r="D587">
        <f>ROUND(VLOOKUP(X587,角色属性总表!AG:AI,3,FALSE)/角色属性总表!$C$35,0)</f>
        <v>237</v>
      </c>
      <c r="E587">
        <f t="shared" si="90"/>
        <v>1963</v>
      </c>
      <c r="F587">
        <f t="shared" si="91"/>
        <v>15</v>
      </c>
      <c r="G587">
        <f t="shared" si="92"/>
        <v>9</v>
      </c>
      <c r="H587">
        <v>0</v>
      </c>
      <c r="I587">
        <f t="shared" si="97"/>
        <v>3</v>
      </c>
      <c r="J587">
        <f>VLOOKUP(AA587,角色间职业划分!P:AP,20,FALSE)</f>
        <v>9</v>
      </c>
      <c r="K587">
        <f>IF(X587=500,100,VLOOKUP(AA587,角色间职业划分!P:AP,22,FALSE))</f>
        <v>100</v>
      </c>
      <c r="L587">
        <f>IF(X587=500,K587,VLOOKUP(AA587,角色间职业划分!P:AP,23,FALSE))</f>
        <v>60</v>
      </c>
      <c r="M587">
        <f>VLOOKUP(AA587,角色间职业划分!P:AP,24,FALSE)</f>
        <v>0</v>
      </c>
      <c r="N587">
        <f>VLOOKUP(AA587,角色间职业划分!P:AP,14)*100</f>
        <v>95</v>
      </c>
      <c r="O587">
        <f>VLOOKUP(AA587,角色间职业划分!P:Z,9,FALSE)</f>
        <v>0</v>
      </c>
      <c r="P587">
        <f>VLOOKUP(AA587,角色间职业划分!P:AP,10,FALSE)</f>
        <v>0</v>
      </c>
      <c r="Q587">
        <f>VLOOKUP(AA587,角色间职业划分!P:AP,15,FALSE)</f>
        <v>0</v>
      </c>
      <c r="R587">
        <f>VLOOKUP(AA587,角色间职业划分!P:AP,16,FALSE)</f>
        <v>0</v>
      </c>
      <c r="S587">
        <f>VLOOKUP(AA587,角色间职业划分!P:AP,17,FALSE)</f>
        <v>0</v>
      </c>
      <c r="T587">
        <f>VLOOKUP(AA587,角色间职业划分!P:AP,18,FALSE)</f>
        <v>0</v>
      </c>
      <c r="U587">
        <f>VLOOKUP(AA587,角色间职业划分!P:AP,27,FALSE)</f>
        <v>0</v>
      </c>
      <c r="V587">
        <f t="shared" si="93"/>
        <v>0</v>
      </c>
      <c r="W587">
        <f>VLOOKUP(AA587,角色间职业划分!P:Q,2,FALSE)</f>
        <v>23</v>
      </c>
      <c r="X587">
        <f t="shared" si="98"/>
        <v>78</v>
      </c>
      <c r="Y587">
        <f>INT(VLOOKUP(X587,角色属性总表!AG:AH,2,FALSE)*角色属性总表!$C$38)</f>
        <v>1584</v>
      </c>
      <c r="AA587">
        <f t="shared" si="99"/>
        <v>6</v>
      </c>
      <c r="AB587">
        <f>VLOOKUP(X587,角色属性总表!AG:AI,2,FALSE)*VLOOKUP(角色等级属性!AA587,角色间职业划分!P:AG,13,FALSE)/角色间职业划分!$AB$9</f>
        <v>1963.9204017109917</v>
      </c>
      <c r="AC587">
        <f>VLOOKUP(X587,角色属性总表!AG:AI,3,FALSE)*VLOOKUP(AA587,角色间职业划分!P:AG,8,FALSE)/角色间职业划分!$W$9</f>
        <v>3486.5600000000004</v>
      </c>
      <c r="AD587">
        <f>VLOOKUP(AA587,角色间职业划分!P:AP,26,FALSE)</f>
        <v>1</v>
      </c>
      <c r="AE587">
        <f>VLOOKUP(X587,角色属性总表!I:Q,3,FALSE)</f>
        <v>709.63200000000006</v>
      </c>
      <c r="AF587">
        <f>VLOOKUP(AA587,角色间职业划分!P:AP,11,FALSE)</f>
        <v>0.3</v>
      </c>
      <c r="AG587">
        <f t="shared" si="94"/>
        <v>5060.8148815845225</v>
      </c>
      <c r="AH587">
        <f t="shared" si="95"/>
        <v>711</v>
      </c>
      <c r="AJ587">
        <f t="shared" si="96"/>
        <v>4349.8148815845225</v>
      </c>
      <c r="AK587">
        <v>583</v>
      </c>
    </row>
    <row r="588" spans="1:37" x14ac:dyDescent="0.15">
      <c r="A588">
        <v>584</v>
      </c>
      <c r="B588">
        <f>ROUND(VLOOKUP(X588,角色属性总表!AG:AI,2,FALSE)/角色属性总表!$C$34,0)</f>
        <v>229</v>
      </c>
      <c r="C588">
        <f>ROUND(VLOOKUP(X588,角色属性总表!Y:AE,3,FALSE)/J588,0)</f>
        <v>132</v>
      </c>
      <c r="D588">
        <f>ROUND(VLOOKUP(X588,角色属性总表!AG:AI,3,FALSE)/角色属性总表!$C$35,0)</f>
        <v>239</v>
      </c>
      <c r="E588">
        <f t="shared" si="90"/>
        <v>1986</v>
      </c>
      <c r="F588">
        <f t="shared" si="91"/>
        <v>15</v>
      </c>
      <c r="G588">
        <f t="shared" si="92"/>
        <v>9</v>
      </c>
      <c r="H588">
        <v>0</v>
      </c>
      <c r="I588">
        <f t="shared" si="97"/>
        <v>3</v>
      </c>
      <c r="J588">
        <f>VLOOKUP(AA588,角色间职业划分!P:AP,20,FALSE)</f>
        <v>9</v>
      </c>
      <c r="K588">
        <f>IF(X588=500,100,VLOOKUP(AA588,角色间职业划分!P:AP,22,FALSE))</f>
        <v>100</v>
      </c>
      <c r="L588">
        <f>IF(X588=500,K588,VLOOKUP(AA588,角色间职业划分!P:AP,23,FALSE))</f>
        <v>60</v>
      </c>
      <c r="M588">
        <f>VLOOKUP(AA588,角色间职业划分!P:AP,24,FALSE)</f>
        <v>0</v>
      </c>
      <c r="N588">
        <f>VLOOKUP(AA588,角色间职业划分!P:AP,14)*100</f>
        <v>95</v>
      </c>
      <c r="O588">
        <f>VLOOKUP(AA588,角色间职业划分!P:Z,9,FALSE)</f>
        <v>0</v>
      </c>
      <c r="P588">
        <f>VLOOKUP(AA588,角色间职业划分!P:AP,10,FALSE)</f>
        <v>0</v>
      </c>
      <c r="Q588">
        <f>VLOOKUP(AA588,角色间职业划分!P:AP,15,FALSE)</f>
        <v>0</v>
      </c>
      <c r="R588">
        <f>VLOOKUP(AA588,角色间职业划分!P:AP,16,FALSE)</f>
        <v>0</v>
      </c>
      <c r="S588">
        <f>VLOOKUP(AA588,角色间职业划分!P:AP,17,FALSE)</f>
        <v>0</v>
      </c>
      <c r="T588">
        <f>VLOOKUP(AA588,角色间职业划分!P:AP,18,FALSE)</f>
        <v>0</v>
      </c>
      <c r="U588">
        <f>VLOOKUP(AA588,角色间职业划分!P:AP,27,FALSE)</f>
        <v>0</v>
      </c>
      <c r="V588">
        <f t="shared" si="93"/>
        <v>0</v>
      </c>
      <c r="W588">
        <f>VLOOKUP(AA588,角色间职业划分!P:Q,2,FALSE)</f>
        <v>23</v>
      </c>
      <c r="X588">
        <f t="shared" si="98"/>
        <v>79</v>
      </c>
      <c r="Y588">
        <f>INT(VLOOKUP(X588,角色属性总表!AG:AH,2,FALSE)*角色属性总表!$C$38)</f>
        <v>1602</v>
      </c>
      <c r="AA588">
        <f t="shared" si="99"/>
        <v>6</v>
      </c>
      <c r="AB588">
        <f>VLOOKUP(X588,角色属性总表!AG:AI,2,FALSE)*VLOOKUP(角色等级属性!AA588,角色间职业划分!P:AG,13,FALSE)/角色间职业划分!$AB$9</f>
        <v>1986.2376790031617</v>
      </c>
      <c r="AC588">
        <f>VLOOKUP(X588,角色属性总表!AG:AI,3,FALSE)*VLOOKUP(AA588,角色间职业划分!P:AG,8,FALSE)/角色间职业划分!$W$9</f>
        <v>3526.18</v>
      </c>
      <c r="AD588">
        <f>VLOOKUP(AA588,角色间职业划分!P:AP,26,FALSE)</f>
        <v>1</v>
      </c>
      <c r="AE588">
        <f>VLOOKUP(X588,角色属性总表!I:Q,3,FALSE)</f>
        <v>717.69600000000003</v>
      </c>
      <c r="AF588">
        <f>VLOOKUP(AA588,角色间职业划分!P:AP,11,FALSE)</f>
        <v>0.3</v>
      </c>
      <c r="AG588">
        <f t="shared" si="94"/>
        <v>5170.3582069402846</v>
      </c>
      <c r="AH588">
        <f t="shared" si="95"/>
        <v>717</v>
      </c>
      <c r="AJ588">
        <f t="shared" si="96"/>
        <v>4453.3582069402846</v>
      </c>
      <c r="AK588">
        <v>584</v>
      </c>
    </row>
    <row r="589" spans="1:37" x14ac:dyDescent="0.15">
      <c r="A589">
        <v>585</v>
      </c>
      <c r="B589">
        <f>ROUND(VLOOKUP(X589,角色属性总表!AG:AI,2,FALSE)/角色属性总表!$C$34,0)</f>
        <v>231</v>
      </c>
      <c r="C589">
        <f>ROUND(VLOOKUP(X589,角色属性总表!Y:AE,3,FALSE)/J589,0)</f>
        <v>135</v>
      </c>
      <c r="D589">
        <f>ROUND(VLOOKUP(X589,角色属性总表!AG:AI,3,FALSE)/角色属性总表!$C$35,0)</f>
        <v>242</v>
      </c>
      <c r="E589">
        <f t="shared" si="90"/>
        <v>2008</v>
      </c>
      <c r="F589">
        <f t="shared" si="91"/>
        <v>15</v>
      </c>
      <c r="G589">
        <f t="shared" si="92"/>
        <v>9</v>
      </c>
      <c r="H589">
        <v>0</v>
      </c>
      <c r="I589">
        <f t="shared" si="97"/>
        <v>3</v>
      </c>
      <c r="J589">
        <f>VLOOKUP(AA589,角色间职业划分!P:AP,20,FALSE)</f>
        <v>9</v>
      </c>
      <c r="K589">
        <f>IF(X589=500,100,VLOOKUP(AA589,角色间职业划分!P:AP,22,FALSE))</f>
        <v>100</v>
      </c>
      <c r="L589">
        <f>IF(X589=500,K589,VLOOKUP(AA589,角色间职业划分!P:AP,23,FALSE))</f>
        <v>60</v>
      </c>
      <c r="M589">
        <f>VLOOKUP(AA589,角色间职业划分!P:AP,24,FALSE)</f>
        <v>0</v>
      </c>
      <c r="N589">
        <f>VLOOKUP(AA589,角色间职业划分!P:AP,14)*100</f>
        <v>95</v>
      </c>
      <c r="O589">
        <f>VLOOKUP(AA589,角色间职业划分!P:Z,9,FALSE)</f>
        <v>0</v>
      </c>
      <c r="P589">
        <f>VLOOKUP(AA589,角色间职业划分!P:AP,10,FALSE)</f>
        <v>0</v>
      </c>
      <c r="Q589">
        <f>VLOOKUP(AA589,角色间职业划分!P:AP,15,FALSE)</f>
        <v>0</v>
      </c>
      <c r="R589">
        <f>VLOOKUP(AA589,角色间职业划分!P:AP,16,FALSE)</f>
        <v>0</v>
      </c>
      <c r="S589">
        <f>VLOOKUP(AA589,角色间职业划分!P:AP,17,FALSE)</f>
        <v>0</v>
      </c>
      <c r="T589">
        <f>VLOOKUP(AA589,角色间职业划分!P:AP,18,FALSE)</f>
        <v>0</v>
      </c>
      <c r="U589">
        <f>VLOOKUP(AA589,角色间职业划分!P:AP,27,FALSE)</f>
        <v>0</v>
      </c>
      <c r="V589">
        <f t="shared" si="93"/>
        <v>0</v>
      </c>
      <c r="W589">
        <f>VLOOKUP(AA589,角色间职业划分!P:Q,2,FALSE)</f>
        <v>23</v>
      </c>
      <c r="X589">
        <f t="shared" si="98"/>
        <v>80</v>
      </c>
      <c r="Y589">
        <f>INT(VLOOKUP(X589,角色属性总表!AG:AH,2,FALSE)*角色属性总表!$C$38)</f>
        <v>1620</v>
      </c>
      <c r="AA589">
        <f t="shared" si="99"/>
        <v>6</v>
      </c>
      <c r="AB589">
        <f>VLOOKUP(X589,角色属性总表!AG:AI,2,FALSE)*VLOOKUP(角色等级属性!AA589,角色间职业划分!P:AG,13,FALSE)/角色间职业划分!$AB$9</f>
        <v>2008.5549562953322</v>
      </c>
      <c r="AC589">
        <f>VLOOKUP(X589,角色属性总表!AG:AI,3,FALSE)*VLOOKUP(AA589,角色间职业划分!P:AG,8,FALSE)/角色间职业划分!$W$9</f>
        <v>3565.8</v>
      </c>
      <c r="AD589">
        <f>VLOOKUP(AA589,角色间职业划分!P:AP,26,FALSE)</f>
        <v>1</v>
      </c>
      <c r="AE589">
        <f>VLOOKUP(X589,角色属性总表!I:Q,3,FALSE)</f>
        <v>725.76</v>
      </c>
      <c r="AF589">
        <f>VLOOKUP(AA589,角色间职业划分!P:AP,11,FALSE)</f>
        <v>0.3</v>
      </c>
      <c r="AG589">
        <f t="shared" si="94"/>
        <v>5280.9541649996081</v>
      </c>
      <c r="AH589">
        <f t="shared" si="95"/>
        <v>726</v>
      </c>
      <c r="AJ589">
        <f t="shared" si="96"/>
        <v>4554.9541649996081</v>
      </c>
      <c r="AK589">
        <v>585</v>
      </c>
    </row>
    <row r="590" spans="1:37" x14ac:dyDescent="0.15">
      <c r="A590">
        <v>586</v>
      </c>
      <c r="B590">
        <f>ROUND(VLOOKUP(X590,角色属性总表!AG:AI,2,FALSE)/角色属性总表!$C$34,0)</f>
        <v>234</v>
      </c>
      <c r="C590">
        <f>ROUND(VLOOKUP(X590,角色属性总表!Y:AE,3,FALSE)/J590,0)</f>
        <v>138</v>
      </c>
      <c r="D590">
        <f>ROUND(VLOOKUP(X590,角色属性总表!AG:AI,3,FALSE)/角色属性总表!$C$35,0)</f>
        <v>245</v>
      </c>
      <c r="E590">
        <f t="shared" si="90"/>
        <v>2030</v>
      </c>
      <c r="F590">
        <f t="shared" si="91"/>
        <v>15</v>
      </c>
      <c r="G590">
        <f t="shared" si="92"/>
        <v>9</v>
      </c>
      <c r="H590">
        <v>0</v>
      </c>
      <c r="I590">
        <f t="shared" si="97"/>
        <v>3</v>
      </c>
      <c r="J590">
        <f>VLOOKUP(AA590,角色间职业划分!P:AP,20,FALSE)</f>
        <v>9</v>
      </c>
      <c r="K590">
        <f>IF(X590=500,100,VLOOKUP(AA590,角色间职业划分!P:AP,22,FALSE))</f>
        <v>100</v>
      </c>
      <c r="L590">
        <f>IF(X590=500,K590,VLOOKUP(AA590,角色间职业划分!P:AP,23,FALSE))</f>
        <v>60</v>
      </c>
      <c r="M590">
        <f>VLOOKUP(AA590,角色间职业划分!P:AP,24,FALSE)</f>
        <v>0</v>
      </c>
      <c r="N590">
        <f>VLOOKUP(AA590,角色间职业划分!P:AP,14)*100</f>
        <v>95</v>
      </c>
      <c r="O590">
        <f>VLOOKUP(AA590,角色间职业划分!P:Z,9,FALSE)</f>
        <v>0</v>
      </c>
      <c r="P590">
        <f>VLOOKUP(AA590,角色间职业划分!P:AP,10,FALSE)</f>
        <v>0</v>
      </c>
      <c r="Q590">
        <f>VLOOKUP(AA590,角色间职业划分!P:AP,15,FALSE)</f>
        <v>0</v>
      </c>
      <c r="R590">
        <f>VLOOKUP(AA590,角色间职业划分!P:AP,16,FALSE)</f>
        <v>0</v>
      </c>
      <c r="S590">
        <f>VLOOKUP(AA590,角色间职业划分!P:AP,17,FALSE)</f>
        <v>0</v>
      </c>
      <c r="T590">
        <f>VLOOKUP(AA590,角色间职业划分!P:AP,18,FALSE)</f>
        <v>0</v>
      </c>
      <c r="U590">
        <f>VLOOKUP(AA590,角色间职业划分!P:AP,27,FALSE)</f>
        <v>0</v>
      </c>
      <c r="V590">
        <f t="shared" si="93"/>
        <v>0</v>
      </c>
      <c r="W590">
        <f>VLOOKUP(AA590,角色间职业划分!P:Q,2,FALSE)</f>
        <v>23</v>
      </c>
      <c r="X590">
        <f t="shared" si="98"/>
        <v>81</v>
      </c>
      <c r="Y590">
        <f>INT(VLOOKUP(X590,角色属性总表!AG:AH,2,FALSE)*角色属性总表!$C$38)</f>
        <v>1638</v>
      </c>
      <c r="AA590">
        <f t="shared" si="99"/>
        <v>6</v>
      </c>
      <c r="AB590">
        <f>VLOOKUP(X590,角色属性总表!AG:AI,2,FALSE)*VLOOKUP(角色等级属性!AA590,角色间职业划分!P:AG,13,FALSE)/角色间职业划分!$AB$9</f>
        <v>2030.8722335875025</v>
      </c>
      <c r="AC590">
        <f>VLOOKUP(X590,角色属性总表!AG:AI,3,FALSE)*VLOOKUP(AA590,角色间职业划分!P:AG,8,FALSE)/角色间职业划分!$W$9</f>
        <v>3605.4199999999996</v>
      </c>
      <c r="AD590">
        <f>VLOOKUP(AA590,角色间职业划分!P:AP,26,FALSE)</f>
        <v>1</v>
      </c>
      <c r="AE590">
        <f>VLOOKUP(X590,角色属性总表!I:Q,3,FALSE)</f>
        <v>733.82400000000007</v>
      </c>
      <c r="AF590">
        <f>VLOOKUP(AA590,角色间职业划分!P:AP,11,FALSE)</f>
        <v>0.3</v>
      </c>
      <c r="AG590">
        <f t="shared" si="94"/>
        <v>5392.6027397260268</v>
      </c>
      <c r="AH590">
        <f t="shared" si="95"/>
        <v>735</v>
      </c>
      <c r="AJ590">
        <f t="shared" si="96"/>
        <v>4657.6027397260268</v>
      </c>
      <c r="AK590">
        <v>586</v>
      </c>
    </row>
    <row r="591" spans="1:37" x14ac:dyDescent="0.15">
      <c r="A591">
        <v>587</v>
      </c>
      <c r="B591">
        <f>ROUND(VLOOKUP(X591,角色属性总表!AG:AI,2,FALSE)/角色属性总表!$C$34,0)</f>
        <v>237</v>
      </c>
      <c r="C591">
        <f>ROUND(VLOOKUP(X591,角色属性总表!Y:AE,3,FALSE)/J591,0)</f>
        <v>141</v>
      </c>
      <c r="D591">
        <f>ROUND(VLOOKUP(X591,角色属性总表!AG:AI,3,FALSE)/角色属性总表!$C$35,0)</f>
        <v>247</v>
      </c>
      <c r="E591">
        <f t="shared" si="90"/>
        <v>2053</v>
      </c>
      <c r="F591">
        <f t="shared" si="91"/>
        <v>15</v>
      </c>
      <c r="G591">
        <f t="shared" si="92"/>
        <v>9</v>
      </c>
      <c r="H591">
        <v>0</v>
      </c>
      <c r="I591">
        <f t="shared" si="97"/>
        <v>3</v>
      </c>
      <c r="J591">
        <f>VLOOKUP(AA591,角色间职业划分!P:AP,20,FALSE)</f>
        <v>9</v>
      </c>
      <c r="K591">
        <f>IF(X591=500,100,VLOOKUP(AA591,角色间职业划分!P:AP,22,FALSE))</f>
        <v>100</v>
      </c>
      <c r="L591">
        <f>IF(X591=500,K591,VLOOKUP(AA591,角色间职业划分!P:AP,23,FALSE))</f>
        <v>60</v>
      </c>
      <c r="M591">
        <f>VLOOKUP(AA591,角色间职业划分!P:AP,24,FALSE)</f>
        <v>0</v>
      </c>
      <c r="N591">
        <f>VLOOKUP(AA591,角色间职业划分!P:AP,14)*100</f>
        <v>95</v>
      </c>
      <c r="O591">
        <f>VLOOKUP(AA591,角色间职业划分!P:Z,9,FALSE)</f>
        <v>0</v>
      </c>
      <c r="P591">
        <f>VLOOKUP(AA591,角色间职业划分!P:AP,10,FALSE)</f>
        <v>0</v>
      </c>
      <c r="Q591">
        <f>VLOOKUP(AA591,角色间职业划分!P:AP,15,FALSE)</f>
        <v>0</v>
      </c>
      <c r="R591">
        <f>VLOOKUP(AA591,角色间职业划分!P:AP,16,FALSE)</f>
        <v>0</v>
      </c>
      <c r="S591">
        <f>VLOOKUP(AA591,角色间职业划分!P:AP,17,FALSE)</f>
        <v>0</v>
      </c>
      <c r="T591">
        <f>VLOOKUP(AA591,角色间职业划分!P:AP,18,FALSE)</f>
        <v>0</v>
      </c>
      <c r="U591">
        <f>VLOOKUP(AA591,角色间职业划分!P:AP,27,FALSE)</f>
        <v>0</v>
      </c>
      <c r="V591">
        <f t="shared" si="93"/>
        <v>0</v>
      </c>
      <c r="W591">
        <f>VLOOKUP(AA591,角色间职业划分!P:Q,2,FALSE)</f>
        <v>23</v>
      </c>
      <c r="X591">
        <f t="shared" si="98"/>
        <v>82</v>
      </c>
      <c r="Y591">
        <f>INT(VLOOKUP(X591,角色属性总表!AG:AH,2,FALSE)*角色属性总表!$C$38)</f>
        <v>1656</v>
      </c>
      <c r="AA591">
        <f t="shared" si="99"/>
        <v>6</v>
      </c>
      <c r="AB591">
        <f>VLOOKUP(X591,角色属性总表!AG:AI,2,FALSE)*VLOOKUP(角色等级属性!AA591,角色间职业划分!P:AG,13,FALSE)/角色间职业划分!$AB$9</f>
        <v>2053.1895108796725</v>
      </c>
      <c r="AC591">
        <f>VLOOKUP(X591,角色属性总表!AG:AI,3,FALSE)*VLOOKUP(AA591,角色间职业划分!P:AG,8,FALSE)/角色间职业划分!$W$9</f>
        <v>3645.04</v>
      </c>
      <c r="AD591">
        <f>VLOOKUP(AA591,角色间职业划分!P:AP,26,FALSE)</f>
        <v>1</v>
      </c>
      <c r="AE591">
        <f>VLOOKUP(X591,角色属性总表!I:Q,3,FALSE)</f>
        <v>741.88799999999992</v>
      </c>
      <c r="AF591">
        <f>VLOOKUP(AA591,角色间职业划分!P:AP,11,FALSE)</f>
        <v>0.3</v>
      </c>
      <c r="AG591">
        <f t="shared" si="94"/>
        <v>5505.3039723248176</v>
      </c>
      <c r="AH591">
        <f t="shared" si="95"/>
        <v>741</v>
      </c>
      <c r="AJ591">
        <f t="shared" si="96"/>
        <v>4764.3039723248176</v>
      </c>
      <c r="AK591">
        <v>587</v>
      </c>
    </row>
    <row r="592" spans="1:37" x14ac:dyDescent="0.15">
      <c r="A592">
        <v>588</v>
      </c>
      <c r="B592">
        <f>ROUND(VLOOKUP(X592,角色属性总表!AG:AI,2,FALSE)/角色属性总表!$C$34,0)</f>
        <v>239</v>
      </c>
      <c r="C592">
        <f>ROUND(VLOOKUP(X592,角色属性总表!Y:AE,3,FALSE)/J592,0)</f>
        <v>143</v>
      </c>
      <c r="D592">
        <f>ROUND(VLOOKUP(X592,角色属性总表!AG:AI,3,FALSE)/角色属性总表!$C$35,0)</f>
        <v>250</v>
      </c>
      <c r="E592">
        <f t="shared" si="90"/>
        <v>2075</v>
      </c>
      <c r="F592">
        <f t="shared" si="91"/>
        <v>15</v>
      </c>
      <c r="G592">
        <f t="shared" si="92"/>
        <v>9</v>
      </c>
      <c r="H592">
        <v>0</v>
      </c>
      <c r="I592">
        <f t="shared" si="97"/>
        <v>3</v>
      </c>
      <c r="J592">
        <f>VLOOKUP(AA592,角色间职业划分!P:AP,20,FALSE)</f>
        <v>9</v>
      </c>
      <c r="K592">
        <f>IF(X592=500,100,VLOOKUP(AA592,角色间职业划分!P:AP,22,FALSE))</f>
        <v>100</v>
      </c>
      <c r="L592">
        <f>IF(X592=500,K592,VLOOKUP(AA592,角色间职业划分!P:AP,23,FALSE))</f>
        <v>60</v>
      </c>
      <c r="M592">
        <f>VLOOKUP(AA592,角色间职业划分!P:AP,24,FALSE)</f>
        <v>0</v>
      </c>
      <c r="N592">
        <f>VLOOKUP(AA592,角色间职业划分!P:AP,14)*100</f>
        <v>95</v>
      </c>
      <c r="O592">
        <f>VLOOKUP(AA592,角色间职业划分!P:Z,9,FALSE)</f>
        <v>0</v>
      </c>
      <c r="P592">
        <f>VLOOKUP(AA592,角色间职业划分!P:AP,10,FALSE)</f>
        <v>0</v>
      </c>
      <c r="Q592">
        <f>VLOOKUP(AA592,角色间职业划分!P:AP,15,FALSE)</f>
        <v>0</v>
      </c>
      <c r="R592">
        <f>VLOOKUP(AA592,角色间职业划分!P:AP,16,FALSE)</f>
        <v>0</v>
      </c>
      <c r="S592">
        <f>VLOOKUP(AA592,角色间职业划分!P:AP,17,FALSE)</f>
        <v>0</v>
      </c>
      <c r="T592">
        <f>VLOOKUP(AA592,角色间职业划分!P:AP,18,FALSE)</f>
        <v>0</v>
      </c>
      <c r="U592">
        <f>VLOOKUP(AA592,角色间职业划分!P:AP,27,FALSE)</f>
        <v>0</v>
      </c>
      <c r="V592">
        <f t="shared" si="93"/>
        <v>0</v>
      </c>
      <c r="W592">
        <f>VLOOKUP(AA592,角色间职业划分!P:Q,2,FALSE)</f>
        <v>23</v>
      </c>
      <c r="X592">
        <f t="shared" si="98"/>
        <v>83</v>
      </c>
      <c r="Y592">
        <f>INT(VLOOKUP(X592,角色属性总表!AG:AH,2,FALSE)*角色属性总表!$C$38)</f>
        <v>1674</v>
      </c>
      <c r="AA592">
        <f t="shared" si="99"/>
        <v>6</v>
      </c>
      <c r="AB592">
        <f>VLOOKUP(X592,角色属性总表!AG:AI,2,FALSE)*VLOOKUP(角色等级属性!AA592,角色间职业划分!P:AG,13,FALSE)/角色间职业划分!$AB$9</f>
        <v>2075.5067881718433</v>
      </c>
      <c r="AC592">
        <f>VLOOKUP(X592,角色属性总表!AG:AI,3,FALSE)*VLOOKUP(AA592,角色间职业划分!P:AG,8,FALSE)/角色间职业划分!$W$9</f>
        <v>3684.66</v>
      </c>
      <c r="AD592">
        <f>VLOOKUP(AA592,角色间职业划分!P:AP,26,FALSE)</f>
        <v>1</v>
      </c>
      <c r="AE592">
        <f>VLOOKUP(X592,角色属性总表!I:Q,3,FALSE)</f>
        <v>749.952</v>
      </c>
      <c r="AF592">
        <f>VLOOKUP(AA592,角色间职业划分!P:AP,11,FALSE)</f>
        <v>0.3</v>
      </c>
      <c r="AG592">
        <f t="shared" si="94"/>
        <v>5619.0579597670749</v>
      </c>
      <c r="AH592">
        <f t="shared" si="95"/>
        <v>750</v>
      </c>
      <c r="AJ592">
        <f t="shared" si="96"/>
        <v>4869.0579597670749</v>
      </c>
      <c r="AK592">
        <v>588</v>
      </c>
    </row>
    <row r="593" spans="1:37" x14ac:dyDescent="0.15">
      <c r="A593">
        <v>589</v>
      </c>
      <c r="B593">
        <f>ROUND(VLOOKUP(X593,角色属性总表!AG:AI,2,FALSE)/角色属性总表!$C$34,0)</f>
        <v>242</v>
      </c>
      <c r="C593">
        <f>ROUND(VLOOKUP(X593,角色属性总表!Y:AE,3,FALSE)/J593,0)</f>
        <v>146</v>
      </c>
      <c r="D593">
        <f>ROUND(VLOOKUP(X593,角色属性总表!AG:AI,3,FALSE)/角色属性总表!$C$35,0)</f>
        <v>253</v>
      </c>
      <c r="E593">
        <f t="shared" si="90"/>
        <v>2097</v>
      </c>
      <c r="F593">
        <f t="shared" si="91"/>
        <v>15</v>
      </c>
      <c r="G593">
        <f t="shared" si="92"/>
        <v>9</v>
      </c>
      <c r="H593">
        <v>0</v>
      </c>
      <c r="I593">
        <f t="shared" si="97"/>
        <v>3</v>
      </c>
      <c r="J593">
        <f>VLOOKUP(AA593,角色间职业划分!P:AP,20,FALSE)</f>
        <v>9</v>
      </c>
      <c r="K593">
        <f>IF(X593=500,100,VLOOKUP(AA593,角色间职业划分!P:AP,22,FALSE))</f>
        <v>100</v>
      </c>
      <c r="L593">
        <f>IF(X593=500,K593,VLOOKUP(AA593,角色间职业划分!P:AP,23,FALSE))</f>
        <v>60</v>
      </c>
      <c r="M593">
        <f>VLOOKUP(AA593,角色间职业划分!P:AP,24,FALSE)</f>
        <v>0</v>
      </c>
      <c r="N593">
        <f>VLOOKUP(AA593,角色间职业划分!P:AP,14)*100</f>
        <v>95</v>
      </c>
      <c r="O593">
        <f>VLOOKUP(AA593,角色间职业划分!P:Z,9,FALSE)</f>
        <v>0</v>
      </c>
      <c r="P593">
        <f>VLOOKUP(AA593,角色间职业划分!P:AP,10,FALSE)</f>
        <v>0</v>
      </c>
      <c r="Q593">
        <f>VLOOKUP(AA593,角色间职业划分!P:AP,15,FALSE)</f>
        <v>0</v>
      </c>
      <c r="R593">
        <f>VLOOKUP(AA593,角色间职业划分!P:AP,16,FALSE)</f>
        <v>0</v>
      </c>
      <c r="S593">
        <f>VLOOKUP(AA593,角色间职业划分!P:AP,17,FALSE)</f>
        <v>0</v>
      </c>
      <c r="T593">
        <f>VLOOKUP(AA593,角色间职业划分!P:AP,18,FALSE)</f>
        <v>0</v>
      </c>
      <c r="U593">
        <f>VLOOKUP(AA593,角色间职业划分!P:AP,27,FALSE)</f>
        <v>0</v>
      </c>
      <c r="V593">
        <f t="shared" si="93"/>
        <v>0</v>
      </c>
      <c r="W593">
        <f>VLOOKUP(AA593,角色间职业划分!P:Q,2,FALSE)</f>
        <v>23</v>
      </c>
      <c r="X593">
        <f t="shared" si="98"/>
        <v>84</v>
      </c>
      <c r="Y593">
        <f>INT(VLOOKUP(X593,角色属性总表!AG:AH,2,FALSE)*角色属性总表!$C$38)</f>
        <v>1692</v>
      </c>
      <c r="AA593">
        <f t="shared" si="99"/>
        <v>6</v>
      </c>
      <c r="AB593">
        <f>VLOOKUP(X593,角色属性总表!AG:AI,2,FALSE)*VLOOKUP(角色等级属性!AA593,角色间职业划分!P:AG,13,FALSE)/角色间职业划分!$AB$9</f>
        <v>2097.8240654640135</v>
      </c>
      <c r="AC593">
        <f>VLOOKUP(X593,角色属性总表!AG:AI,3,FALSE)*VLOOKUP(AA593,角色间职业划分!P:AG,8,FALSE)/角色间职业划分!$W$9</f>
        <v>3724.28</v>
      </c>
      <c r="AD593">
        <f>VLOOKUP(AA593,角色间职业划分!P:AP,26,FALSE)</f>
        <v>1</v>
      </c>
      <c r="AE593">
        <f>VLOOKUP(X593,角色属性总表!I:Q,3,FALSE)</f>
        <v>758.01599999999996</v>
      </c>
      <c r="AF593">
        <f>VLOOKUP(AA593,角色间职业划分!P:AP,11,FALSE)</f>
        <v>0.3</v>
      </c>
      <c r="AG593">
        <f t="shared" si="94"/>
        <v>5733.8648533794221</v>
      </c>
      <c r="AH593">
        <f t="shared" si="95"/>
        <v>759</v>
      </c>
      <c r="AJ593">
        <f t="shared" si="96"/>
        <v>4974.8648533794221</v>
      </c>
      <c r="AK593">
        <v>589</v>
      </c>
    </row>
    <row r="594" spans="1:37" x14ac:dyDescent="0.15">
      <c r="A594">
        <v>590</v>
      </c>
      <c r="B594">
        <f>ROUND(VLOOKUP(X594,角色属性总表!AG:AI,2,FALSE)/角色属性总表!$C$34,0)</f>
        <v>244</v>
      </c>
      <c r="C594">
        <f>ROUND(VLOOKUP(X594,角色属性总表!Y:AE,3,FALSE)/J594,0)</f>
        <v>149</v>
      </c>
      <c r="D594">
        <f>ROUND(VLOOKUP(X594,角色属性总表!AG:AI,3,FALSE)/角色属性总表!$C$35,0)</f>
        <v>255</v>
      </c>
      <c r="E594">
        <f t="shared" si="90"/>
        <v>2120</v>
      </c>
      <c r="F594">
        <f t="shared" si="91"/>
        <v>15</v>
      </c>
      <c r="G594">
        <f t="shared" si="92"/>
        <v>9</v>
      </c>
      <c r="H594">
        <v>0</v>
      </c>
      <c r="I594">
        <f t="shared" si="97"/>
        <v>3</v>
      </c>
      <c r="J594">
        <f>VLOOKUP(AA594,角色间职业划分!P:AP,20,FALSE)</f>
        <v>9</v>
      </c>
      <c r="K594">
        <f>IF(X594=500,100,VLOOKUP(AA594,角色间职业划分!P:AP,22,FALSE))</f>
        <v>100</v>
      </c>
      <c r="L594">
        <f>IF(X594=500,K594,VLOOKUP(AA594,角色间职业划分!P:AP,23,FALSE))</f>
        <v>60</v>
      </c>
      <c r="M594">
        <f>VLOOKUP(AA594,角色间职业划分!P:AP,24,FALSE)</f>
        <v>0</v>
      </c>
      <c r="N594">
        <f>VLOOKUP(AA594,角色间职业划分!P:AP,14)*100</f>
        <v>95</v>
      </c>
      <c r="O594">
        <f>VLOOKUP(AA594,角色间职业划分!P:Z,9,FALSE)</f>
        <v>0</v>
      </c>
      <c r="P594">
        <f>VLOOKUP(AA594,角色间职业划分!P:AP,10,FALSE)</f>
        <v>0</v>
      </c>
      <c r="Q594">
        <f>VLOOKUP(AA594,角色间职业划分!P:AP,15,FALSE)</f>
        <v>0</v>
      </c>
      <c r="R594">
        <f>VLOOKUP(AA594,角色间职业划分!P:AP,16,FALSE)</f>
        <v>0</v>
      </c>
      <c r="S594">
        <f>VLOOKUP(AA594,角色间职业划分!P:AP,17,FALSE)</f>
        <v>0</v>
      </c>
      <c r="T594">
        <f>VLOOKUP(AA594,角色间职业划分!P:AP,18,FALSE)</f>
        <v>0</v>
      </c>
      <c r="U594">
        <f>VLOOKUP(AA594,角色间职业划分!P:AP,27,FALSE)</f>
        <v>0</v>
      </c>
      <c r="V594">
        <f t="shared" si="93"/>
        <v>0</v>
      </c>
      <c r="W594">
        <f>VLOOKUP(AA594,角色间职业划分!P:Q,2,FALSE)</f>
        <v>23</v>
      </c>
      <c r="X594">
        <f t="shared" si="98"/>
        <v>85</v>
      </c>
      <c r="Y594">
        <f>INT(VLOOKUP(X594,角色属性总表!AG:AH,2,FALSE)*角色属性总表!$C$38)</f>
        <v>1710</v>
      </c>
      <c r="AA594">
        <f t="shared" si="99"/>
        <v>6</v>
      </c>
      <c r="AB594">
        <f>VLOOKUP(X594,角色属性总表!AG:AI,2,FALSE)*VLOOKUP(角色等级属性!AA594,角色间职业划分!P:AG,13,FALSE)/角色间职业划分!$AB$9</f>
        <v>2120.1413427561838</v>
      </c>
      <c r="AC594">
        <f>VLOOKUP(X594,角色属性总表!AG:AI,3,FALSE)*VLOOKUP(AA594,角色间职业划分!P:AG,8,FALSE)/角色间职业划分!$W$9</f>
        <v>3763.8999999999996</v>
      </c>
      <c r="AD594">
        <f>VLOOKUP(AA594,角色间职业划分!P:AP,26,FALSE)</f>
        <v>1</v>
      </c>
      <c r="AE594">
        <f>VLOOKUP(X594,角色属性总表!I:Q,3,FALSE)</f>
        <v>766.08</v>
      </c>
      <c r="AF594">
        <f>VLOOKUP(AA594,角色间职业划分!P:AP,11,FALSE)</f>
        <v>0.3</v>
      </c>
      <c r="AG594">
        <f t="shared" si="94"/>
        <v>5849.7248574958685</v>
      </c>
      <c r="AH594">
        <f t="shared" si="95"/>
        <v>765</v>
      </c>
      <c r="AJ594">
        <f t="shared" si="96"/>
        <v>5084.7248574958685</v>
      </c>
      <c r="AK594">
        <v>590</v>
      </c>
    </row>
    <row r="595" spans="1:37" x14ac:dyDescent="0.15">
      <c r="A595">
        <v>591</v>
      </c>
      <c r="B595">
        <f>ROUND(VLOOKUP(X595,角色属性总表!AG:AI,2,FALSE)/角色属性总表!$C$34,0)</f>
        <v>247</v>
      </c>
      <c r="C595">
        <f>ROUND(VLOOKUP(X595,角色属性总表!Y:AE,3,FALSE)/J595,0)</f>
        <v>152</v>
      </c>
      <c r="D595">
        <f>ROUND(VLOOKUP(X595,角色属性总表!AG:AI,3,FALSE)/角色属性总表!$C$35,0)</f>
        <v>258</v>
      </c>
      <c r="E595">
        <f t="shared" si="90"/>
        <v>2142</v>
      </c>
      <c r="F595">
        <f t="shared" si="91"/>
        <v>15</v>
      </c>
      <c r="G595">
        <f t="shared" si="92"/>
        <v>9</v>
      </c>
      <c r="H595">
        <v>0</v>
      </c>
      <c r="I595">
        <f t="shared" si="97"/>
        <v>3</v>
      </c>
      <c r="J595">
        <f>VLOOKUP(AA595,角色间职业划分!P:AP,20,FALSE)</f>
        <v>9</v>
      </c>
      <c r="K595">
        <f>IF(X595=500,100,VLOOKUP(AA595,角色间职业划分!P:AP,22,FALSE))</f>
        <v>100</v>
      </c>
      <c r="L595">
        <f>IF(X595=500,K595,VLOOKUP(AA595,角色间职业划分!P:AP,23,FALSE))</f>
        <v>60</v>
      </c>
      <c r="M595">
        <f>VLOOKUP(AA595,角色间职业划分!P:AP,24,FALSE)</f>
        <v>0</v>
      </c>
      <c r="N595">
        <f>VLOOKUP(AA595,角色间职业划分!P:AP,14)*100</f>
        <v>95</v>
      </c>
      <c r="O595">
        <f>VLOOKUP(AA595,角色间职业划分!P:Z,9,FALSE)</f>
        <v>0</v>
      </c>
      <c r="P595">
        <f>VLOOKUP(AA595,角色间职业划分!P:AP,10,FALSE)</f>
        <v>0</v>
      </c>
      <c r="Q595">
        <f>VLOOKUP(AA595,角色间职业划分!P:AP,15,FALSE)</f>
        <v>0</v>
      </c>
      <c r="R595">
        <f>VLOOKUP(AA595,角色间职业划分!P:AP,16,FALSE)</f>
        <v>0</v>
      </c>
      <c r="S595">
        <f>VLOOKUP(AA595,角色间职业划分!P:AP,17,FALSE)</f>
        <v>0</v>
      </c>
      <c r="T595">
        <f>VLOOKUP(AA595,角色间职业划分!P:AP,18,FALSE)</f>
        <v>0</v>
      </c>
      <c r="U595">
        <f>VLOOKUP(AA595,角色间职业划分!P:AP,27,FALSE)</f>
        <v>0</v>
      </c>
      <c r="V595">
        <f t="shared" si="93"/>
        <v>0</v>
      </c>
      <c r="W595">
        <f>VLOOKUP(AA595,角色间职业划分!P:Q,2,FALSE)</f>
        <v>23</v>
      </c>
      <c r="X595">
        <f t="shared" si="98"/>
        <v>86</v>
      </c>
      <c r="Y595">
        <f>INT(VLOOKUP(X595,角色属性总表!AG:AH,2,FALSE)*角色属性总表!$C$38)</f>
        <v>1728</v>
      </c>
      <c r="AA595">
        <f t="shared" si="99"/>
        <v>6</v>
      </c>
      <c r="AB595">
        <f>VLOOKUP(X595,角色属性总表!AG:AI,2,FALSE)*VLOOKUP(角色等级属性!AA595,角色间职业划分!P:AG,13,FALSE)/角色间职业划分!$AB$9</f>
        <v>2142.4586200483541</v>
      </c>
      <c r="AC595">
        <f>VLOOKUP(X595,角色属性总表!AG:AI,3,FALSE)*VLOOKUP(AA595,角色间职业划分!P:AG,8,FALSE)/角色间职业划分!$W$9</f>
        <v>3803.52</v>
      </c>
      <c r="AD595">
        <f>VLOOKUP(AA595,角色间职业划分!P:AP,26,FALSE)</f>
        <v>1</v>
      </c>
      <c r="AE595">
        <f>VLOOKUP(X595,角色属性总表!I:Q,3,FALSE)</f>
        <v>774.14400000000001</v>
      </c>
      <c r="AF595">
        <f>VLOOKUP(AA595,角色间职业划分!P:AP,11,FALSE)</f>
        <v>0.3</v>
      </c>
      <c r="AG595">
        <f t="shared" si="94"/>
        <v>5966.6382281684428</v>
      </c>
      <c r="AH595">
        <f t="shared" si="95"/>
        <v>774</v>
      </c>
      <c r="AJ595">
        <f t="shared" si="96"/>
        <v>5192.6382281684428</v>
      </c>
      <c r="AK595">
        <v>591</v>
      </c>
    </row>
    <row r="596" spans="1:37" x14ac:dyDescent="0.15">
      <c r="A596">
        <v>592</v>
      </c>
      <c r="B596">
        <f>ROUND(VLOOKUP(X596,角色属性总表!AG:AI,2,FALSE)/角色属性总表!$C$34,0)</f>
        <v>249</v>
      </c>
      <c r="C596">
        <f>ROUND(VLOOKUP(X596,角色属性总表!Y:AE,3,FALSE)/J596,0)</f>
        <v>155</v>
      </c>
      <c r="D596">
        <f>ROUND(VLOOKUP(X596,角色属性总表!AG:AI,3,FALSE)/角色属性总表!$C$35,0)</f>
        <v>261</v>
      </c>
      <c r="E596">
        <f t="shared" si="90"/>
        <v>2164</v>
      </c>
      <c r="F596">
        <f t="shared" si="91"/>
        <v>15</v>
      </c>
      <c r="G596">
        <f t="shared" si="92"/>
        <v>9</v>
      </c>
      <c r="H596">
        <v>0</v>
      </c>
      <c r="I596">
        <f t="shared" si="97"/>
        <v>3</v>
      </c>
      <c r="J596">
        <f>VLOOKUP(AA596,角色间职业划分!P:AP,20,FALSE)</f>
        <v>9</v>
      </c>
      <c r="K596">
        <f>IF(X596=500,100,VLOOKUP(AA596,角色间职业划分!P:AP,22,FALSE))</f>
        <v>100</v>
      </c>
      <c r="L596">
        <f>IF(X596=500,K596,VLOOKUP(AA596,角色间职业划分!P:AP,23,FALSE))</f>
        <v>60</v>
      </c>
      <c r="M596">
        <f>VLOOKUP(AA596,角色间职业划分!P:AP,24,FALSE)</f>
        <v>0</v>
      </c>
      <c r="N596">
        <f>VLOOKUP(AA596,角色间职业划分!P:AP,14)*100</f>
        <v>95</v>
      </c>
      <c r="O596">
        <f>VLOOKUP(AA596,角色间职业划分!P:Z,9,FALSE)</f>
        <v>0</v>
      </c>
      <c r="P596">
        <f>VLOOKUP(AA596,角色间职业划分!P:AP,10,FALSE)</f>
        <v>0</v>
      </c>
      <c r="Q596">
        <f>VLOOKUP(AA596,角色间职业划分!P:AP,15,FALSE)</f>
        <v>0</v>
      </c>
      <c r="R596">
        <f>VLOOKUP(AA596,角色间职业划分!P:AP,16,FALSE)</f>
        <v>0</v>
      </c>
      <c r="S596">
        <f>VLOOKUP(AA596,角色间职业划分!P:AP,17,FALSE)</f>
        <v>0</v>
      </c>
      <c r="T596">
        <f>VLOOKUP(AA596,角色间职业划分!P:AP,18,FALSE)</f>
        <v>0</v>
      </c>
      <c r="U596">
        <f>VLOOKUP(AA596,角色间职业划分!P:AP,27,FALSE)</f>
        <v>0</v>
      </c>
      <c r="V596">
        <f t="shared" si="93"/>
        <v>0</v>
      </c>
      <c r="W596">
        <f>VLOOKUP(AA596,角色间职业划分!P:Q,2,FALSE)</f>
        <v>23</v>
      </c>
      <c r="X596">
        <f t="shared" si="98"/>
        <v>87</v>
      </c>
      <c r="Y596">
        <f>INT(VLOOKUP(X596,角色属性总表!AG:AH,2,FALSE)*角色属性总表!$C$38)</f>
        <v>1746</v>
      </c>
      <c r="AA596">
        <f t="shared" si="99"/>
        <v>6</v>
      </c>
      <c r="AB596">
        <f>VLOOKUP(X596,角色属性总表!AG:AI,2,FALSE)*VLOOKUP(角色等级属性!AA596,角色间职业划分!P:AG,13,FALSE)/角色间职业划分!$AB$9</f>
        <v>2164.7758973405244</v>
      </c>
      <c r="AC596">
        <f>VLOOKUP(X596,角色属性总表!AG:AI,3,FALSE)*VLOOKUP(AA596,角色间职业划分!P:AG,8,FALSE)/角色间职业划分!$W$9</f>
        <v>3843.1399999999994</v>
      </c>
      <c r="AD596">
        <f>VLOOKUP(AA596,角色间职业划分!P:AP,26,FALSE)</f>
        <v>1</v>
      </c>
      <c r="AE596">
        <f>VLOOKUP(X596,角色属性总表!I:Q,3,FALSE)</f>
        <v>782.20799999999997</v>
      </c>
      <c r="AF596">
        <f>VLOOKUP(AA596,角色间职业划分!P:AP,11,FALSE)</f>
        <v>0.3</v>
      </c>
      <c r="AG596">
        <f t="shared" si="94"/>
        <v>6084.6052719335185</v>
      </c>
      <c r="AH596">
        <f t="shared" si="95"/>
        <v>783</v>
      </c>
      <c r="AJ596">
        <f t="shared" si="96"/>
        <v>5301.6052719335185</v>
      </c>
      <c r="AK596">
        <v>592</v>
      </c>
    </row>
    <row r="597" spans="1:37" x14ac:dyDescent="0.15">
      <c r="A597">
        <v>593</v>
      </c>
      <c r="B597">
        <f>ROUND(VLOOKUP(X597,角色属性总表!AG:AI,2,FALSE)/角色属性总表!$C$34,0)</f>
        <v>252</v>
      </c>
      <c r="C597">
        <f>ROUND(VLOOKUP(X597,角色属性总表!Y:AE,3,FALSE)/J597,0)</f>
        <v>158</v>
      </c>
      <c r="D597">
        <f>ROUND(VLOOKUP(X597,角色属性总表!AG:AI,3,FALSE)/角色属性总表!$C$35,0)</f>
        <v>263</v>
      </c>
      <c r="E597">
        <f t="shared" si="90"/>
        <v>2187</v>
      </c>
      <c r="F597">
        <f t="shared" si="91"/>
        <v>15</v>
      </c>
      <c r="G597">
        <f t="shared" si="92"/>
        <v>9</v>
      </c>
      <c r="H597">
        <v>0</v>
      </c>
      <c r="I597">
        <f t="shared" si="97"/>
        <v>3</v>
      </c>
      <c r="J597">
        <f>VLOOKUP(AA597,角色间职业划分!P:AP,20,FALSE)</f>
        <v>9</v>
      </c>
      <c r="K597">
        <f>IF(X597=500,100,VLOOKUP(AA597,角色间职业划分!P:AP,22,FALSE))</f>
        <v>100</v>
      </c>
      <c r="L597">
        <f>IF(X597=500,K597,VLOOKUP(AA597,角色间职业划分!P:AP,23,FALSE))</f>
        <v>60</v>
      </c>
      <c r="M597">
        <f>VLOOKUP(AA597,角色间职业划分!P:AP,24,FALSE)</f>
        <v>0</v>
      </c>
      <c r="N597">
        <f>VLOOKUP(AA597,角色间职业划分!P:AP,14)*100</f>
        <v>95</v>
      </c>
      <c r="O597">
        <f>VLOOKUP(AA597,角色间职业划分!P:Z,9,FALSE)</f>
        <v>0</v>
      </c>
      <c r="P597">
        <f>VLOOKUP(AA597,角色间职业划分!P:AP,10,FALSE)</f>
        <v>0</v>
      </c>
      <c r="Q597">
        <f>VLOOKUP(AA597,角色间职业划分!P:AP,15,FALSE)</f>
        <v>0</v>
      </c>
      <c r="R597">
        <f>VLOOKUP(AA597,角色间职业划分!P:AP,16,FALSE)</f>
        <v>0</v>
      </c>
      <c r="S597">
        <f>VLOOKUP(AA597,角色间职业划分!P:AP,17,FALSE)</f>
        <v>0</v>
      </c>
      <c r="T597">
        <f>VLOOKUP(AA597,角色间职业划分!P:AP,18,FALSE)</f>
        <v>0</v>
      </c>
      <c r="U597">
        <f>VLOOKUP(AA597,角色间职业划分!P:AP,27,FALSE)</f>
        <v>0</v>
      </c>
      <c r="V597">
        <f t="shared" si="93"/>
        <v>0</v>
      </c>
      <c r="W597">
        <f>VLOOKUP(AA597,角色间职业划分!P:Q,2,FALSE)</f>
        <v>23</v>
      </c>
      <c r="X597">
        <f t="shared" si="98"/>
        <v>88</v>
      </c>
      <c r="Y597">
        <f>INT(VLOOKUP(X597,角色属性总表!AG:AH,2,FALSE)*角色属性总表!$C$38)</f>
        <v>1764</v>
      </c>
      <c r="AA597">
        <f t="shared" si="99"/>
        <v>6</v>
      </c>
      <c r="AB597">
        <f>VLOOKUP(X597,角色属性总表!AG:AI,2,FALSE)*VLOOKUP(角色等级属性!AA597,角色间职业划分!P:AG,13,FALSE)/角色间职业划分!$AB$9</f>
        <v>2187.0931746326951</v>
      </c>
      <c r="AC597">
        <f>VLOOKUP(X597,角色属性总表!AG:AI,3,FALSE)*VLOOKUP(AA597,角色间职业划分!P:AG,8,FALSE)/角色间职业划分!$W$9</f>
        <v>3882.76</v>
      </c>
      <c r="AD597">
        <f>VLOOKUP(AA597,角色间职业划分!P:AP,26,FALSE)</f>
        <v>1</v>
      </c>
      <c r="AE597">
        <f>VLOOKUP(X597,角色属性总表!I:Q,3,FALSE)</f>
        <v>790.27200000000016</v>
      </c>
      <c r="AF597">
        <f>VLOOKUP(AA597,角色间职业划分!P:AP,11,FALSE)</f>
        <v>0.3</v>
      </c>
      <c r="AG597">
        <f t="shared" si="94"/>
        <v>6203.6263446309567</v>
      </c>
      <c r="AH597">
        <f t="shared" si="95"/>
        <v>789</v>
      </c>
      <c r="AJ597">
        <f t="shared" si="96"/>
        <v>5414.6263446309567</v>
      </c>
      <c r="AK597">
        <v>593</v>
      </c>
    </row>
    <row r="598" spans="1:37" x14ac:dyDescent="0.15">
      <c r="A598">
        <v>594</v>
      </c>
      <c r="B598">
        <f>ROUND(VLOOKUP(X598,角色属性总表!AG:AI,2,FALSE)/角色属性总表!$C$34,0)</f>
        <v>255</v>
      </c>
      <c r="C598">
        <f>ROUND(VLOOKUP(X598,角色属性总表!Y:AE,3,FALSE)/J598,0)</f>
        <v>161</v>
      </c>
      <c r="D598">
        <f>ROUND(VLOOKUP(X598,角色属性总表!AG:AI,3,FALSE)/角色属性总表!$C$35,0)</f>
        <v>266</v>
      </c>
      <c r="E598">
        <f t="shared" si="90"/>
        <v>2209</v>
      </c>
      <c r="F598">
        <f t="shared" si="91"/>
        <v>15</v>
      </c>
      <c r="G598">
        <f t="shared" si="92"/>
        <v>9</v>
      </c>
      <c r="H598">
        <v>0</v>
      </c>
      <c r="I598">
        <f t="shared" si="97"/>
        <v>3</v>
      </c>
      <c r="J598">
        <f>VLOOKUP(AA598,角色间职业划分!P:AP,20,FALSE)</f>
        <v>9</v>
      </c>
      <c r="K598">
        <f>IF(X598=500,100,VLOOKUP(AA598,角色间职业划分!P:AP,22,FALSE))</f>
        <v>100</v>
      </c>
      <c r="L598">
        <f>IF(X598=500,K598,VLOOKUP(AA598,角色间职业划分!P:AP,23,FALSE))</f>
        <v>60</v>
      </c>
      <c r="M598">
        <f>VLOOKUP(AA598,角色间职业划分!P:AP,24,FALSE)</f>
        <v>0</v>
      </c>
      <c r="N598">
        <f>VLOOKUP(AA598,角色间职业划分!P:AP,14)*100</f>
        <v>95</v>
      </c>
      <c r="O598">
        <f>VLOOKUP(AA598,角色间职业划分!P:Z,9,FALSE)</f>
        <v>0</v>
      </c>
      <c r="P598">
        <f>VLOOKUP(AA598,角色间职业划分!P:AP,10,FALSE)</f>
        <v>0</v>
      </c>
      <c r="Q598">
        <f>VLOOKUP(AA598,角色间职业划分!P:AP,15,FALSE)</f>
        <v>0</v>
      </c>
      <c r="R598">
        <f>VLOOKUP(AA598,角色间职业划分!P:AP,16,FALSE)</f>
        <v>0</v>
      </c>
      <c r="S598">
        <f>VLOOKUP(AA598,角色间职业划分!P:AP,17,FALSE)</f>
        <v>0</v>
      </c>
      <c r="T598">
        <f>VLOOKUP(AA598,角色间职业划分!P:AP,18,FALSE)</f>
        <v>0</v>
      </c>
      <c r="U598">
        <f>VLOOKUP(AA598,角色间职业划分!P:AP,27,FALSE)</f>
        <v>0</v>
      </c>
      <c r="V598">
        <f t="shared" si="93"/>
        <v>0</v>
      </c>
      <c r="W598">
        <f>VLOOKUP(AA598,角色间职业划分!P:Q,2,FALSE)</f>
        <v>23</v>
      </c>
      <c r="X598">
        <f t="shared" si="98"/>
        <v>89</v>
      </c>
      <c r="Y598">
        <f>INT(VLOOKUP(X598,角色属性总表!AG:AH,2,FALSE)*角色属性总表!$C$38)</f>
        <v>1782</v>
      </c>
      <c r="AA598">
        <f t="shared" si="99"/>
        <v>6</v>
      </c>
      <c r="AB598">
        <f>VLOOKUP(X598,角色属性总表!AG:AI,2,FALSE)*VLOOKUP(角色等级属性!AA598,角色间职业划分!P:AG,13,FALSE)/角色间职业划分!$AB$9</f>
        <v>2209.4104519248654</v>
      </c>
      <c r="AC598">
        <f>VLOOKUP(X598,角色属性总表!AG:AI,3,FALSE)*VLOOKUP(AA598,角色间职业划分!P:AG,8,FALSE)/角色间职业划分!$W$9</f>
        <v>3922.3799999999997</v>
      </c>
      <c r="AD598">
        <f>VLOOKUP(AA598,角色间职业划分!P:AP,26,FALSE)</f>
        <v>1</v>
      </c>
      <c r="AE598">
        <f>VLOOKUP(X598,角色属性总表!I:Q,3,FALSE)</f>
        <v>798.33600000000001</v>
      </c>
      <c r="AF598">
        <f>VLOOKUP(AA598,角色间职业划分!P:AP,11,FALSE)</f>
        <v>0.3</v>
      </c>
      <c r="AG598">
        <f t="shared" si="94"/>
        <v>6323.7018502732935</v>
      </c>
      <c r="AH598">
        <f t="shared" si="95"/>
        <v>798</v>
      </c>
      <c r="AJ598">
        <f t="shared" si="96"/>
        <v>5525.7018502732935</v>
      </c>
      <c r="AK598">
        <v>594</v>
      </c>
    </row>
    <row r="599" spans="1:37" x14ac:dyDescent="0.15">
      <c r="A599">
        <v>595</v>
      </c>
      <c r="B599">
        <f>ROUND(VLOOKUP(X599,角色属性总表!AG:AI,2,FALSE)/角色属性总表!$C$34,0)</f>
        <v>257</v>
      </c>
      <c r="C599">
        <f>ROUND(VLOOKUP(X599,角色属性总表!Y:AE,3,FALSE)/J599,0)</f>
        <v>164</v>
      </c>
      <c r="D599">
        <f>ROUND(VLOOKUP(X599,角色属性总表!AG:AI,3,FALSE)/角色属性总表!$C$35,0)</f>
        <v>269</v>
      </c>
      <c r="E599">
        <f t="shared" si="90"/>
        <v>2231</v>
      </c>
      <c r="F599">
        <f t="shared" si="91"/>
        <v>15</v>
      </c>
      <c r="G599">
        <f t="shared" si="92"/>
        <v>9</v>
      </c>
      <c r="H599">
        <v>0</v>
      </c>
      <c r="I599">
        <f t="shared" si="97"/>
        <v>3</v>
      </c>
      <c r="J599">
        <f>VLOOKUP(AA599,角色间职业划分!P:AP,20,FALSE)</f>
        <v>9</v>
      </c>
      <c r="K599">
        <f>IF(X599=500,100,VLOOKUP(AA599,角色间职业划分!P:AP,22,FALSE))</f>
        <v>100</v>
      </c>
      <c r="L599">
        <f>IF(X599=500,K599,VLOOKUP(AA599,角色间职业划分!P:AP,23,FALSE))</f>
        <v>60</v>
      </c>
      <c r="M599">
        <f>VLOOKUP(AA599,角色间职业划分!P:AP,24,FALSE)</f>
        <v>0</v>
      </c>
      <c r="N599">
        <f>VLOOKUP(AA599,角色间职业划分!P:AP,14)*100</f>
        <v>95</v>
      </c>
      <c r="O599">
        <f>VLOOKUP(AA599,角色间职业划分!P:Z,9,FALSE)</f>
        <v>0</v>
      </c>
      <c r="P599">
        <f>VLOOKUP(AA599,角色间职业划分!P:AP,10,FALSE)</f>
        <v>0</v>
      </c>
      <c r="Q599">
        <f>VLOOKUP(AA599,角色间职业划分!P:AP,15,FALSE)</f>
        <v>0</v>
      </c>
      <c r="R599">
        <f>VLOOKUP(AA599,角色间职业划分!P:AP,16,FALSE)</f>
        <v>0</v>
      </c>
      <c r="S599">
        <f>VLOOKUP(AA599,角色间职业划分!P:AP,17,FALSE)</f>
        <v>0</v>
      </c>
      <c r="T599">
        <f>VLOOKUP(AA599,角色间职业划分!P:AP,18,FALSE)</f>
        <v>0</v>
      </c>
      <c r="U599">
        <f>VLOOKUP(AA599,角色间职业划分!P:AP,27,FALSE)</f>
        <v>0</v>
      </c>
      <c r="V599">
        <f t="shared" si="93"/>
        <v>0</v>
      </c>
      <c r="W599">
        <f>VLOOKUP(AA599,角色间职业划分!P:Q,2,FALSE)</f>
        <v>23</v>
      </c>
      <c r="X599">
        <f t="shared" si="98"/>
        <v>90</v>
      </c>
      <c r="Y599">
        <f>INT(VLOOKUP(X599,角色属性总表!AG:AH,2,FALSE)*角色属性总表!$C$38)</f>
        <v>1800</v>
      </c>
      <c r="AA599">
        <f t="shared" si="99"/>
        <v>6</v>
      </c>
      <c r="AB599">
        <f>VLOOKUP(X599,角色属性总表!AG:AI,2,FALSE)*VLOOKUP(角色等级属性!AA599,角色间职业划分!P:AG,13,FALSE)/角色间职业划分!$AB$9</f>
        <v>2231.7277292170356</v>
      </c>
      <c r="AC599">
        <f>VLOOKUP(X599,角色属性总表!AG:AI,3,FALSE)*VLOOKUP(AA599,角色间职业划分!P:AG,8,FALSE)/角色间职业划分!$W$9</f>
        <v>3962</v>
      </c>
      <c r="AD599">
        <f>VLOOKUP(AA599,角色间职业划分!P:AP,26,FALSE)</f>
        <v>1</v>
      </c>
      <c r="AE599">
        <f>VLOOKUP(X599,角色属性总表!I:Q,3,FALSE)</f>
        <v>806.40000000000009</v>
      </c>
      <c r="AF599">
        <f>VLOOKUP(AA599,角色间职业划分!P:AP,11,FALSE)</f>
        <v>0.3</v>
      </c>
      <c r="AG599">
        <f t="shared" si="94"/>
        <v>6444.8322399624567</v>
      </c>
      <c r="AH599">
        <f t="shared" si="95"/>
        <v>807</v>
      </c>
      <c r="AJ599">
        <f t="shared" si="96"/>
        <v>5637.8322399624567</v>
      </c>
      <c r="AK599">
        <v>595</v>
      </c>
    </row>
    <row r="600" spans="1:37" x14ac:dyDescent="0.15">
      <c r="A600">
        <v>596</v>
      </c>
      <c r="B600">
        <f>ROUND(VLOOKUP(X600,角色属性总表!AG:AI,2,FALSE)/角色属性总表!$C$34,0)</f>
        <v>260</v>
      </c>
      <c r="C600">
        <f>ROUND(VLOOKUP(X600,角色属性总表!Y:AE,3,FALSE)/J600,0)</f>
        <v>167</v>
      </c>
      <c r="D600">
        <f>ROUND(VLOOKUP(X600,角色属性总表!AG:AI,3,FALSE)/角色属性总表!$C$35,0)</f>
        <v>271</v>
      </c>
      <c r="E600">
        <f t="shared" si="90"/>
        <v>2254</v>
      </c>
      <c r="F600">
        <f t="shared" si="91"/>
        <v>15</v>
      </c>
      <c r="G600">
        <f t="shared" si="92"/>
        <v>9</v>
      </c>
      <c r="H600">
        <v>0</v>
      </c>
      <c r="I600">
        <f t="shared" si="97"/>
        <v>3</v>
      </c>
      <c r="J600">
        <f>VLOOKUP(AA600,角色间职业划分!P:AP,20,FALSE)</f>
        <v>9</v>
      </c>
      <c r="K600">
        <f>IF(X600=500,100,VLOOKUP(AA600,角色间职业划分!P:AP,22,FALSE))</f>
        <v>100</v>
      </c>
      <c r="L600">
        <f>IF(X600=500,K600,VLOOKUP(AA600,角色间职业划分!P:AP,23,FALSE))</f>
        <v>60</v>
      </c>
      <c r="M600">
        <f>VLOOKUP(AA600,角色间职业划分!P:AP,24,FALSE)</f>
        <v>0</v>
      </c>
      <c r="N600">
        <f>VLOOKUP(AA600,角色间职业划分!P:AP,14)*100</f>
        <v>95</v>
      </c>
      <c r="O600">
        <f>VLOOKUP(AA600,角色间职业划分!P:Z,9,FALSE)</f>
        <v>0</v>
      </c>
      <c r="P600">
        <f>VLOOKUP(AA600,角色间职业划分!P:AP,10,FALSE)</f>
        <v>0</v>
      </c>
      <c r="Q600">
        <f>VLOOKUP(AA600,角色间职业划分!P:AP,15,FALSE)</f>
        <v>0</v>
      </c>
      <c r="R600">
        <f>VLOOKUP(AA600,角色间职业划分!P:AP,16,FALSE)</f>
        <v>0</v>
      </c>
      <c r="S600">
        <f>VLOOKUP(AA600,角色间职业划分!P:AP,17,FALSE)</f>
        <v>0</v>
      </c>
      <c r="T600">
        <f>VLOOKUP(AA600,角色间职业划分!P:AP,18,FALSE)</f>
        <v>0</v>
      </c>
      <c r="U600">
        <f>VLOOKUP(AA600,角色间职业划分!P:AP,27,FALSE)</f>
        <v>0</v>
      </c>
      <c r="V600">
        <f t="shared" si="93"/>
        <v>0</v>
      </c>
      <c r="W600">
        <f>VLOOKUP(AA600,角色间职业划分!P:Q,2,FALSE)</f>
        <v>23</v>
      </c>
      <c r="X600">
        <f t="shared" si="98"/>
        <v>91</v>
      </c>
      <c r="Y600">
        <f>INT(VLOOKUP(X600,角色属性总表!AG:AH,2,FALSE)*角色属性总表!$C$38)</f>
        <v>1818</v>
      </c>
      <c r="AA600">
        <f t="shared" si="99"/>
        <v>6</v>
      </c>
      <c r="AB600">
        <f>VLOOKUP(X600,角色属性总表!AG:AI,2,FALSE)*VLOOKUP(角色等级属性!AA600,角色间职业划分!P:AG,13,FALSE)/角色间职业划分!$AB$9</f>
        <v>2254.0450065092059</v>
      </c>
      <c r="AC600">
        <f>VLOOKUP(X600,角色属性总表!AG:AI,3,FALSE)*VLOOKUP(AA600,角色间职业划分!P:AG,8,FALSE)/角色间职业划分!$W$9</f>
        <v>4001.6199999999994</v>
      </c>
      <c r="AD600">
        <f>VLOOKUP(AA600,角色间职业划分!P:AP,26,FALSE)</f>
        <v>1</v>
      </c>
      <c r="AE600">
        <f>VLOOKUP(X600,角色属性总表!I:Q,3,FALSE)</f>
        <v>814.46399999999994</v>
      </c>
      <c r="AF600">
        <f>VLOOKUP(AA600,角色间职业划分!P:AP,11,FALSE)</f>
        <v>0.3</v>
      </c>
      <c r="AG600">
        <f t="shared" si="94"/>
        <v>6567.0180108516188</v>
      </c>
      <c r="AH600">
        <f t="shared" si="95"/>
        <v>813</v>
      </c>
      <c r="AJ600">
        <f t="shared" si="96"/>
        <v>5754.0180108516188</v>
      </c>
      <c r="AK600">
        <v>596</v>
      </c>
    </row>
    <row r="601" spans="1:37" x14ac:dyDescent="0.15">
      <c r="A601">
        <v>597</v>
      </c>
      <c r="B601">
        <f>ROUND(VLOOKUP(X601,角色属性总表!AG:AI,2,FALSE)/角色属性总表!$C$34,0)</f>
        <v>262</v>
      </c>
      <c r="C601">
        <f>ROUND(VLOOKUP(X601,角色属性总表!Y:AE,3,FALSE)/J601,0)</f>
        <v>170</v>
      </c>
      <c r="D601">
        <f>ROUND(VLOOKUP(X601,角色属性总表!AG:AI,3,FALSE)/角色属性总表!$C$35,0)</f>
        <v>274</v>
      </c>
      <c r="E601">
        <f t="shared" si="90"/>
        <v>2276</v>
      </c>
      <c r="F601">
        <f t="shared" si="91"/>
        <v>15</v>
      </c>
      <c r="G601">
        <f t="shared" si="92"/>
        <v>9</v>
      </c>
      <c r="H601">
        <v>0</v>
      </c>
      <c r="I601">
        <f t="shared" si="97"/>
        <v>3</v>
      </c>
      <c r="J601">
        <f>VLOOKUP(AA601,角色间职业划分!P:AP,20,FALSE)</f>
        <v>9</v>
      </c>
      <c r="K601">
        <f>IF(X601=500,100,VLOOKUP(AA601,角色间职业划分!P:AP,22,FALSE))</f>
        <v>100</v>
      </c>
      <c r="L601">
        <f>IF(X601=500,K601,VLOOKUP(AA601,角色间职业划分!P:AP,23,FALSE))</f>
        <v>60</v>
      </c>
      <c r="M601">
        <f>VLOOKUP(AA601,角色间职业划分!P:AP,24,FALSE)</f>
        <v>0</v>
      </c>
      <c r="N601">
        <f>VLOOKUP(AA601,角色间职业划分!P:AP,14)*100</f>
        <v>95</v>
      </c>
      <c r="O601">
        <f>VLOOKUP(AA601,角色间职业划分!P:Z,9,FALSE)</f>
        <v>0</v>
      </c>
      <c r="P601">
        <f>VLOOKUP(AA601,角色间职业划分!P:AP,10,FALSE)</f>
        <v>0</v>
      </c>
      <c r="Q601">
        <f>VLOOKUP(AA601,角色间职业划分!P:AP,15,FALSE)</f>
        <v>0</v>
      </c>
      <c r="R601">
        <f>VLOOKUP(AA601,角色间职业划分!P:AP,16,FALSE)</f>
        <v>0</v>
      </c>
      <c r="S601">
        <f>VLOOKUP(AA601,角色间职业划分!P:AP,17,FALSE)</f>
        <v>0</v>
      </c>
      <c r="T601">
        <f>VLOOKUP(AA601,角色间职业划分!P:AP,18,FALSE)</f>
        <v>0</v>
      </c>
      <c r="U601">
        <f>VLOOKUP(AA601,角色间职业划分!P:AP,27,FALSE)</f>
        <v>0</v>
      </c>
      <c r="V601">
        <f t="shared" si="93"/>
        <v>0</v>
      </c>
      <c r="W601">
        <f>VLOOKUP(AA601,角色间职业划分!P:Q,2,FALSE)</f>
        <v>23</v>
      </c>
      <c r="X601">
        <f t="shared" si="98"/>
        <v>92</v>
      </c>
      <c r="Y601">
        <f>INT(VLOOKUP(X601,角色属性总表!AG:AH,2,FALSE)*角色属性总表!$C$38)</f>
        <v>1836</v>
      </c>
      <c r="AA601">
        <f t="shared" si="99"/>
        <v>6</v>
      </c>
      <c r="AB601">
        <f>VLOOKUP(X601,角色属性总表!AG:AI,2,FALSE)*VLOOKUP(角色等级属性!AA601,角色间职业划分!P:AG,13,FALSE)/角色间职业划分!$AB$9</f>
        <v>2276.3622838013762</v>
      </c>
      <c r="AC601">
        <f>VLOOKUP(X601,角色属性总表!AG:AI,3,FALSE)*VLOOKUP(AA601,角色间职业划分!P:AG,8,FALSE)/角色间职业划分!$W$9</f>
        <v>4041.24</v>
      </c>
      <c r="AD601">
        <f>VLOOKUP(AA601,角色间职业划分!P:AP,26,FALSE)</f>
        <v>1</v>
      </c>
      <c r="AE601">
        <f>VLOOKUP(X601,角色属性总表!I:Q,3,FALSE)</f>
        <v>822.52800000000002</v>
      </c>
      <c r="AF601">
        <f>VLOOKUP(AA601,角色间职业划分!P:AP,11,FALSE)</f>
        <v>0.3</v>
      </c>
      <c r="AG601">
        <f t="shared" si="94"/>
        <v>6690.2597051499315</v>
      </c>
      <c r="AH601">
        <f t="shared" si="95"/>
        <v>822</v>
      </c>
      <c r="AJ601">
        <f t="shared" si="96"/>
        <v>5868.2597051499315</v>
      </c>
      <c r="AK601">
        <v>597</v>
      </c>
    </row>
    <row r="602" spans="1:37" x14ac:dyDescent="0.15">
      <c r="A602">
        <v>598</v>
      </c>
      <c r="B602">
        <f>ROUND(VLOOKUP(X602,角色属性总表!AG:AI,2,FALSE)/角色属性总表!$C$34,0)</f>
        <v>265</v>
      </c>
      <c r="C602">
        <f>ROUND(VLOOKUP(X602,角色属性总表!Y:AE,3,FALSE)/J602,0)</f>
        <v>173</v>
      </c>
      <c r="D602">
        <f>ROUND(VLOOKUP(X602,角色属性总表!AG:AI,3,FALSE)/角色属性总表!$C$35,0)</f>
        <v>277</v>
      </c>
      <c r="E602">
        <f t="shared" si="90"/>
        <v>2298</v>
      </c>
      <c r="F602">
        <f t="shared" si="91"/>
        <v>15</v>
      </c>
      <c r="G602">
        <f t="shared" si="92"/>
        <v>9</v>
      </c>
      <c r="H602">
        <v>0</v>
      </c>
      <c r="I602">
        <f t="shared" si="97"/>
        <v>3</v>
      </c>
      <c r="J602">
        <f>VLOOKUP(AA602,角色间职业划分!P:AP,20,FALSE)</f>
        <v>9</v>
      </c>
      <c r="K602">
        <f>IF(X602=500,100,VLOOKUP(AA602,角色间职业划分!P:AP,22,FALSE))</f>
        <v>100</v>
      </c>
      <c r="L602">
        <f>IF(X602=500,K602,VLOOKUP(AA602,角色间职业划分!P:AP,23,FALSE))</f>
        <v>60</v>
      </c>
      <c r="M602">
        <f>VLOOKUP(AA602,角色间职业划分!P:AP,24,FALSE)</f>
        <v>0</v>
      </c>
      <c r="N602">
        <f>VLOOKUP(AA602,角色间职业划分!P:AP,14)*100</f>
        <v>95</v>
      </c>
      <c r="O602">
        <f>VLOOKUP(AA602,角色间职业划分!P:Z,9,FALSE)</f>
        <v>0</v>
      </c>
      <c r="P602">
        <f>VLOOKUP(AA602,角色间职业划分!P:AP,10,FALSE)</f>
        <v>0</v>
      </c>
      <c r="Q602">
        <f>VLOOKUP(AA602,角色间职业划分!P:AP,15,FALSE)</f>
        <v>0</v>
      </c>
      <c r="R602">
        <f>VLOOKUP(AA602,角色间职业划分!P:AP,16,FALSE)</f>
        <v>0</v>
      </c>
      <c r="S602">
        <f>VLOOKUP(AA602,角色间职业划分!P:AP,17,FALSE)</f>
        <v>0</v>
      </c>
      <c r="T602">
        <f>VLOOKUP(AA602,角色间职业划分!P:AP,18,FALSE)</f>
        <v>0</v>
      </c>
      <c r="U602">
        <f>VLOOKUP(AA602,角色间职业划分!P:AP,27,FALSE)</f>
        <v>0</v>
      </c>
      <c r="V602">
        <f t="shared" si="93"/>
        <v>0</v>
      </c>
      <c r="W602">
        <f>VLOOKUP(AA602,角色间职业划分!P:Q,2,FALSE)</f>
        <v>23</v>
      </c>
      <c r="X602">
        <f t="shared" si="98"/>
        <v>93</v>
      </c>
      <c r="Y602">
        <f>INT(VLOOKUP(X602,角色属性总表!AG:AH,2,FALSE)*角色属性总表!$C$38)</f>
        <v>1854</v>
      </c>
      <c r="AA602">
        <f t="shared" si="99"/>
        <v>6</v>
      </c>
      <c r="AB602">
        <f>VLOOKUP(X602,角色属性总表!AG:AI,2,FALSE)*VLOOKUP(角色等级属性!AA602,角色间职业划分!P:AG,13,FALSE)/角色间职业划分!$AB$9</f>
        <v>2298.6795610935469</v>
      </c>
      <c r="AC602">
        <f>VLOOKUP(X602,角色属性总表!AG:AI,3,FALSE)*VLOOKUP(AA602,角色间职业划分!P:AG,8,FALSE)/角色间职业划分!$W$9</f>
        <v>4080.8599999999997</v>
      </c>
      <c r="AD602">
        <f>VLOOKUP(AA602,角色间职业划分!P:AP,26,FALSE)</f>
        <v>1</v>
      </c>
      <c r="AE602">
        <f>VLOOKUP(X602,角色属性总表!I:Q,3,FALSE)</f>
        <v>830.5920000000001</v>
      </c>
      <c r="AF602">
        <f>VLOOKUP(AA602,角色间职业划分!P:AP,11,FALSE)</f>
        <v>0.3</v>
      </c>
      <c r="AG602">
        <f t="shared" si="94"/>
        <v>6814.5579091680256</v>
      </c>
      <c r="AH602">
        <f t="shared" si="95"/>
        <v>831</v>
      </c>
      <c r="AJ602">
        <f t="shared" si="96"/>
        <v>5983.5579091680256</v>
      </c>
      <c r="AK602">
        <v>598</v>
      </c>
    </row>
    <row r="603" spans="1:37" x14ac:dyDescent="0.15">
      <c r="A603">
        <v>599</v>
      </c>
      <c r="B603">
        <f>ROUND(VLOOKUP(X603,角色属性总表!AG:AI,2,FALSE)/角色属性总表!$C$34,0)</f>
        <v>267</v>
      </c>
      <c r="C603">
        <f>ROUND(VLOOKUP(X603,角色属性总表!Y:AE,3,FALSE)/J603,0)</f>
        <v>176</v>
      </c>
      <c r="D603">
        <f>ROUND(VLOOKUP(X603,角色属性总表!AG:AI,3,FALSE)/角色属性总表!$C$35,0)</f>
        <v>280</v>
      </c>
      <c r="E603">
        <f t="shared" si="90"/>
        <v>2320</v>
      </c>
      <c r="F603">
        <f t="shared" si="91"/>
        <v>15</v>
      </c>
      <c r="G603">
        <f t="shared" si="92"/>
        <v>9</v>
      </c>
      <c r="H603">
        <v>0</v>
      </c>
      <c r="I603">
        <f t="shared" si="97"/>
        <v>3</v>
      </c>
      <c r="J603">
        <f>VLOOKUP(AA603,角色间职业划分!P:AP,20,FALSE)</f>
        <v>9</v>
      </c>
      <c r="K603">
        <f>IF(X603=500,100,VLOOKUP(AA603,角色间职业划分!P:AP,22,FALSE))</f>
        <v>100</v>
      </c>
      <c r="L603">
        <f>IF(X603=500,K603,VLOOKUP(AA603,角色间职业划分!P:AP,23,FALSE))</f>
        <v>60</v>
      </c>
      <c r="M603">
        <f>VLOOKUP(AA603,角色间职业划分!P:AP,24,FALSE)</f>
        <v>0</v>
      </c>
      <c r="N603">
        <f>VLOOKUP(AA603,角色间职业划分!P:AP,14)*100</f>
        <v>95</v>
      </c>
      <c r="O603">
        <f>VLOOKUP(AA603,角色间职业划分!P:Z,9,FALSE)</f>
        <v>0</v>
      </c>
      <c r="P603">
        <f>VLOOKUP(AA603,角色间职业划分!P:AP,10,FALSE)</f>
        <v>0</v>
      </c>
      <c r="Q603">
        <f>VLOOKUP(AA603,角色间职业划分!P:AP,15,FALSE)</f>
        <v>0</v>
      </c>
      <c r="R603">
        <f>VLOOKUP(AA603,角色间职业划分!P:AP,16,FALSE)</f>
        <v>0</v>
      </c>
      <c r="S603">
        <f>VLOOKUP(AA603,角色间职业划分!P:AP,17,FALSE)</f>
        <v>0</v>
      </c>
      <c r="T603">
        <f>VLOOKUP(AA603,角色间职业划分!P:AP,18,FALSE)</f>
        <v>0</v>
      </c>
      <c r="U603">
        <f>VLOOKUP(AA603,角色间职业划分!P:AP,27,FALSE)</f>
        <v>0</v>
      </c>
      <c r="V603">
        <f t="shared" si="93"/>
        <v>0</v>
      </c>
      <c r="W603">
        <f>VLOOKUP(AA603,角色间职业划分!P:Q,2,FALSE)</f>
        <v>23</v>
      </c>
      <c r="X603">
        <f t="shared" si="98"/>
        <v>94</v>
      </c>
      <c r="Y603">
        <f>INT(VLOOKUP(X603,角色属性总表!AG:AH,2,FALSE)*角色属性总表!$C$38)</f>
        <v>1872</v>
      </c>
      <c r="AA603">
        <f t="shared" si="99"/>
        <v>6</v>
      </c>
      <c r="AB603">
        <f>VLOOKUP(X603,角色属性总表!AG:AI,2,FALSE)*VLOOKUP(角色等级属性!AA603,角色间职业划分!P:AG,13,FALSE)/角色间职业划分!$AB$9</f>
        <v>2320.9968383857172</v>
      </c>
      <c r="AC603">
        <f>VLOOKUP(X603,角色属性总表!AG:AI,3,FALSE)*VLOOKUP(AA603,角色间职业划分!P:AG,8,FALSE)/角色间职业划分!$W$9</f>
        <v>4120.4800000000005</v>
      </c>
      <c r="AD603">
        <f>VLOOKUP(AA603,角色间职业划分!P:AP,26,FALSE)</f>
        <v>1</v>
      </c>
      <c r="AE603">
        <f>VLOOKUP(X603,角色属性总表!I:Q,3,FALSE)</f>
        <v>838.65600000000006</v>
      </c>
      <c r="AF603">
        <f>VLOOKUP(AA603,角色间职业划分!P:AP,11,FALSE)</f>
        <v>0.3</v>
      </c>
      <c r="AG603">
        <f t="shared" si="94"/>
        <v>6939.9132524022907</v>
      </c>
      <c r="AH603">
        <f t="shared" si="95"/>
        <v>840</v>
      </c>
      <c r="AJ603">
        <f t="shared" si="96"/>
        <v>6099.9132524022907</v>
      </c>
      <c r="AK603">
        <v>599</v>
      </c>
    </row>
    <row r="604" spans="1:37" x14ac:dyDescent="0.15">
      <c r="A604">
        <v>600</v>
      </c>
      <c r="B604">
        <f>ROUND(VLOOKUP(X604,角色属性总表!AG:AI,2,FALSE)/角色属性总表!$C$34,0)</f>
        <v>270</v>
      </c>
      <c r="C604">
        <f>ROUND(VLOOKUP(X604,角色属性总表!Y:AE,3,FALSE)/J604,0)</f>
        <v>179</v>
      </c>
      <c r="D604">
        <f>ROUND(VLOOKUP(X604,角色属性总表!AG:AI,3,FALSE)/角色属性总表!$C$35,0)</f>
        <v>282</v>
      </c>
      <c r="E604">
        <f t="shared" si="90"/>
        <v>2343</v>
      </c>
      <c r="F604">
        <f t="shared" si="91"/>
        <v>15</v>
      </c>
      <c r="G604">
        <f t="shared" si="92"/>
        <v>9</v>
      </c>
      <c r="H604">
        <v>0</v>
      </c>
      <c r="I604">
        <f t="shared" si="97"/>
        <v>3</v>
      </c>
      <c r="J604">
        <f>VLOOKUP(AA604,角色间职业划分!P:AP,20,FALSE)</f>
        <v>9</v>
      </c>
      <c r="K604">
        <f>IF(X604=500,100,VLOOKUP(AA604,角色间职业划分!P:AP,22,FALSE))</f>
        <v>100</v>
      </c>
      <c r="L604">
        <f>IF(X604=500,K604,VLOOKUP(AA604,角色间职业划分!P:AP,23,FALSE))</f>
        <v>60</v>
      </c>
      <c r="M604">
        <f>VLOOKUP(AA604,角色间职业划分!P:AP,24,FALSE)</f>
        <v>0</v>
      </c>
      <c r="N604">
        <f>VLOOKUP(AA604,角色间职业划分!P:AP,14)*100</f>
        <v>95</v>
      </c>
      <c r="O604">
        <f>VLOOKUP(AA604,角色间职业划分!P:Z,9,FALSE)</f>
        <v>0</v>
      </c>
      <c r="P604">
        <f>VLOOKUP(AA604,角色间职业划分!P:AP,10,FALSE)</f>
        <v>0</v>
      </c>
      <c r="Q604">
        <f>VLOOKUP(AA604,角色间职业划分!P:AP,15,FALSE)</f>
        <v>0</v>
      </c>
      <c r="R604">
        <f>VLOOKUP(AA604,角色间职业划分!P:AP,16,FALSE)</f>
        <v>0</v>
      </c>
      <c r="S604">
        <f>VLOOKUP(AA604,角色间职业划分!P:AP,17,FALSE)</f>
        <v>0</v>
      </c>
      <c r="T604">
        <f>VLOOKUP(AA604,角色间职业划分!P:AP,18,FALSE)</f>
        <v>0</v>
      </c>
      <c r="U604">
        <f>VLOOKUP(AA604,角色间职业划分!P:AP,27,FALSE)</f>
        <v>0</v>
      </c>
      <c r="V604">
        <f t="shared" si="93"/>
        <v>0</v>
      </c>
      <c r="W604">
        <f>VLOOKUP(AA604,角色间职业划分!P:Q,2,FALSE)</f>
        <v>23</v>
      </c>
      <c r="X604">
        <f t="shared" si="98"/>
        <v>95</v>
      </c>
      <c r="Y604">
        <f>INT(VLOOKUP(X604,角色属性总表!AG:AH,2,FALSE)*角色属性总表!$C$38)</f>
        <v>1890</v>
      </c>
      <c r="AA604">
        <f t="shared" si="99"/>
        <v>6</v>
      </c>
      <c r="AB604">
        <f>VLOOKUP(X604,角色属性总表!AG:AI,2,FALSE)*VLOOKUP(角色等级属性!AA604,角色间职业划分!P:AG,13,FALSE)/角色间职业划分!$AB$9</f>
        <v>2343.3141156778875</v>
      </c>
      <c r="AC604">
        <f>VLOOKUP(X604,角色属性总表!AG:AI,3,FALSE)*VLOOKUP(AA604,角色间职业划分!P:AG,8,FALSE)/角色间职业划分!$W$9</f>
        <v>4160.0999999999995</v>
      </c>
      <c r="AD604">
        <f>VLOOKUP(AA604,角色间职业划分!P:AP,26,FALSE)</f>
        <v>1</v>
      </c>
      <c r="AE604">
        <f>VLOOKUP(X604,角色属性总表!I:Q,3,FALSE)</f>
        <v>846.72</v>
      </c>
      <c r="AF604">
        <f>VLOOKUP(AA604,角色间职业划分!P:AP,11,FALSE)</f>
        <v>0.3</v>
      </c>
      <c r="AG604">
        <f t="shared" si="94"/>
        <v>7066.3264066560942</v>
      </c>
      <c r="AH604">
        <f t="shared" si="95"/>
        <v>846</v>
      </c>
      <c r="AJ604">
        <f t="shared" si="96"/>
        <v>6220.3264066560942</v>
      </c>
      <c r="AK604">
        <v>600</v>
      </c>
    </row>
    <row r="605" spans="1:37" x14ac:dyDescent="0.15">
      <c r="A605">
        <v>601</v>
      </c>
      <c r="B605">
        <f>ROUND(VLOOKUP(X605,角色属性总表!AG:AI,2,FALSE)/角色属性总表!$C$34,0)</f>
        <v>273</v>
      </c>
      <c r="C605">
        <f>ROUND(VLOOKUP(X605,角色属性总表!Y:AE,3,FALSE)/J605,0)</f>
        <v>182</v>
      </c>
      <c r="D605">
        <f>ROUND(VLOOKUP(X605,角色属性总表!AG:AI,3,FALSE)/角色属性总表!$C$35,0)</f>
        <v>285</v>
      </c>
      <c r="E605">
        <f t="shared" si="90"/>
        <v>2365</v>
      </c>
      <c r="F605">
        <f t="shared" si="91"/>
        <v>15</v>
      </c>
      <c r="G605">
        <f t="shared" si="92"/>
        <v>9</v>
      </c>
      <c r="H605">
        <v>0</v>
      </c>
      <c r="I605">
        <f t="shared" si="97"/>
        <v>3</v>
      </c>
      <c r="J605">
        <f>VLOOKUP(AA605,角色间职业划分!P:AP,20,FALSE)</f>
        <v>9</v>
      </c>
      <c r="K605">
        <f>IF(X605=500,100,VLOOKUP(AA605,角色间职业划分!P:AP,22,FALSE))</f>
        <v>100</v>
      </c>
      <c r="L605">
        <f>IF(X605=500,K605,VLOOKUP(AA605,角色间职业划分!P:AP,23,FALSE))</f>
        <v>60</v>
      </c>
      <c r="M605">
        <f>VLOOKUP(AA605,角色间职业划分!P:AP,24,FALSE)</f>
        <v>0</v>
      </c>
      <c r="N605">
        <f>VLOOKUP(AA605,角色间职业划分!P:AP,14)*100</f>
        <v>95</v>
      </c>
      <c r="O605">
        <f>VLOOKUP(AA605,角色间职业划分!P:Z,9,FALSE)</f>
        <v>0</v>
      </c>
      <c r="P605">
        <f>VLOOKUP(AA605,角色间职业划分!P:AP,10,FALSE)</f>
        <v>0</v>
      </c>
      <c r="Q605">
        <f>VLOOKUP(AA605,角色间职业划分!P:AP,15,FALSE)</f>
        <v>0</v>
      </c>
      <c r="R605">
        <f>VLOOKUP(AA605,角色间职业划分!P:AP,16,FALSE)</f>
        <v>0</v>
      </c>
      <c r="S605">
        <f>VLOOKUP(AA605,角色间职业划分!P:AP,17,FALSE)</f>
        <v>0</v>
      </c>
      <c r="T605">
        <f>VLOOKUP(AA605,角色间职业划分!P:AP,18,FALSE)</f>
        <v>0</v>
      </c>
      <c r="U605">
        <f>VLOOKUP(AA605,角色间职业划分!P:AP,27,FALSE)</f>
        <v>0</v>
      </c>
      <c r="V605">
        <f t="shared" si="93"/>
        <v>0</v>
      </c>
      <c r="W605">
        <f>VLOOKUP(AA605,角色间职业划分!P:Q,2,FALSE)</f>
        <v>23</v>
      </c>
      <c r="X605">
        <f t="shared" si="98"/>
        <v>96</v>
      </c>
      <c r="Y605">
        <f>INT(VLOOKUP(X605,角色属性总表!AG:AH,2,FALSE)*角色属性总表!$C$38)</f>
        <v>1908</v>
      </c>
      <c r="AA605">
        <f t="shared" si="99"/>
        <v>6</v>
      </c>
      <c r="AB605">
        <f>VLOOKUP(X605,角色属性总表!AG:AI,2,FALSE)*VLOOKUP(角色等级属性!AA605,角色间职业划分!P:AG,13,FALSE)/角色间职业划分!$AB$9</f>
        <v>2365.6313929700577</v>
      </c>
      <c r="AC605">
        <f>VLOOKUP(X605,角色属性总表!AG:AI,3,FALSE)*VLOOKUP(AA605,角色间职业划分!P:AG,8,FALSE)/角色间职业划分!$W$9</f>
        <v>4199.7199999999993</v>
      </c>
      <c r="AD605">
        <f>VLOOKUP(AA605,角色间职业划分!P:AP,26,FALSE)</f>
        <v>1</v>
      </c>
      <c r="AE605">
        <f>VLOOKUP(X605,角色属性总表!I:Q,3,FALSE)</f>
        <v>854.78399999999999</v>
      </c>
      <c r="AF605">
        <f>VLOOKUP(AA605,角色间职业划分!P:AP,11,FALSE)</f>
        <v>0.3</v>
      </c>
      <c r="AG605">
        <f t="shared" si="94"/>
        <v>7193.7980851961438</v>
      </c>
      <c r="AH605">
        <f t="shared" si="95"/>
        <v>855</v>
      </c>
      <c r="AJ605">
        <f t="shared" si="96"/>
        <v>6338.7980851961438</v>
      </c>
      <c r="AK605">
        <v>601</v>
      </c>
    </row>
    <row r="606" spans="1:37" x14ac:dyDescent="0.15">
      <c r="A606">
        <v>602</v>
      </c>
      <c r="B606">
        <f>ROUND(VLOOKUP(X606,角色属性总表!AG:AI,2,FALSE)/角色属性总表!$C$34,0)</f>
        <v>275</v>
      </c>
      <c r="C606">
        <f>ROUND(VLOOKUP(X606,角色属性总表!Y:AE,3,FALSE)/J606,0)</f>
        <v>186</v>
      </c>
      <c r="D606">
        <f>ROUND(VLOOKUP(X606,角色属性总表!AG:AI,3,FALSE)/角色属性总表!$C$35,0)</f>
        <v>288</v>
      </c>
      <c r="E606">
        <f t="shared" si="90"/>
        <v>2387</v>
      </c>
      <c r="F606">
        <f t="shared" si="91"/>
        <v>15</v>
      </c>
      <c r="G606">
        <f t="shared" si="92"/>
        <v>9</v>
      </c>
      <c r="H606">
        <v>0</v>
      </c>
      <c r="I606">
        <f t="shared" si="97"/>
        <v>3</v>
      </c>
      <c r="J606">
        <f>VLOOKUP(AA606,角色间职业划分!P:AP,20,FALSE)</f>
        <v>9</v>
      </c>
      <c r="K606">
        <f>IF(X606=500,100,VLOOKUP(AA606,角色间职业划分!P:AP,22,FALSE))</f>
        <v>100</v>
      </c>
      <c r="L606">
        <f>IF(X606=500,K606,VLOOKUP(AA606,角色间职业划分!P:AP,23,FALSE))</f>
        <v>60</v>
      </c>
      <c r="M606">
        <f>VLOOKUP(AA606,角色间职业划分!P:AP,24,FALSE)</f>
        <v>0</v>
      </c>
      <c r="N606">
        <f>VLOOKUP(AA606,角色间职业划分!P:AP,14)*100</f>
        <v>95</v>
      </c>
      <c r="O606">
        <f>VLOOKUP(AA606,角色间职业划分!P:Z,9,FALSE)</f>
        <v>0</v>
      </c>
      <c r="P606">
        <f>VLOOKUP(AA606,角色间职业划分!P:AP,10,FALSE)</f>
        <v>0</v>
      </c>
      <c r="Q606">
        <f>VLOOKUP(AA606,角色间职业划分!P:AP,15,FALSE)</f>
        <v>0</v>
      </c>
      <c r="R606">
        <f>VLOOKUP(AA606,角色间职业划分!P:AP,16,FALSE)</f>
        <v>0</v>
      </c>
      <c r="S606">
        <f>VLOOKUP(AA606,角色间职业划分!P:AP,17,FALSE)</f>
        <v>0</v>
      </c>
      <c r="T606">
        <f>VLOOKUP(AA606,角色间职业划分!P:AP,18,FALSE)</f>
        <v>0</v>
      </c>
      <c r="U606">
        <f>VLOOKUP(AA606,角色间职业划分!P:AP,27,FALSE)</f>
        <v>0</v>
      </c>
      <c r="V606">
        <f t="shared" si="93"/>
        <v>0</v>
      </c>
      <c r="W606">
        <f>VLOOKUP(AA606,角色间职业划分!P:Q,2,FALSE)</f>
        <v>23</v>
      </c>
      <c r="X606">
        <f t="shared" si="98"/>
        <v>97</v>
      </c>
      <c r="Y606">
        <f>INT(VLOOKUP(X606,角色属性总表!AG:AH,2,FALSE)*角色属性总表!$C$38)</f>
        <v>1926</v>
      </c>
      <c r="AA606">
        <f t="shared" si="99"/>
        <v>6</v>
      </c>
      <c r="AB606">
        <f>VLOOKUP(X606,角色属性总表!AG:AI,2,FALSE)*VLOOKUP(角色等级属性!AA606,角色间职业划分!P:AG,13,FALSE)/角色间职业划分!$AB$9</f>
        <v>2387.948670262228</v>
      </c>
      <c r="AC606">
        <f>VLOOKUP(X606,角色属性总表!AG:AI,3,FALSE)*VLOOKUP(AA606,角色间职业划分!P:AG,8,FALSE)/角色间职业划分!$W$9</f>
        <v>4239.34</v>
      </c>
      <c r="AD606">
        <f>VLOOKUP(AA606,角色间职业划分!P:AP,26,FALSE)</f>
        <v>1</v>
      </c>
      <c r="AE606">
        <f>VLOOKUP(X606,角色属性总表!I:Q,3,FALSE)</f>
        <v>862.84799999999996</v>
      </c>
      <c r="AF606">
        <f>VLOOKUP(AA606,角色间职业划分!P:AP,11,FALSE)</f>
        <v>0.3</v>
      </c>
      <c r="AG606">
        <f t="shared" si="94"/>
        <v>7322.3290419423674</v>
      </c>
      <c r="AH606">
        <f t="shared" si="95"/>
        <v>864</v>
      </c>
      <c r="AJ606">
        <f t="shared" si="96"/>
        <v>6458.3290419423674</v>
      </c>
      <c r="AK606">
        <v>602</v>
      </c>
    </row>
    <row r="607" spans="1:37" x14ac:dyDescent="0.15">
      <c r="A607">
        <v>603</v>
      </c>
      <c r="B607">
        <f>ROUND(VLOOKUP(X607,角色属性总表!AG:AI,2,FALSE)/角色属性总表!$C$34,0)</f>
        <v>278</v>
      </c>
      <c r="C607">
        <f>ROUND(VLOOKUP(X607,角色属性总表!Y:AE,3,FALSE)/J607,0)</f>
        <v>189</v>
      </c>
      <c r="D607">
        <f>ROUND(VLOOKUP(X607,角色属性总表!AG:AI,3,FALSE)/角色属性总表!$C$35,0)</f>
        <v>290</v>
      </c>
      <c r="E607">
        <f t="shared" si="90"/>
        <v>2410</v>
      </c>
      <c r="F607">
        <f t="shared" si="91"/>
        <v>15</v>
      </c>
      <c r="G607">
        <f t="shared" si="92"/>
        <v>9</v>
      </c>
      <c r="H607">
        <v>0</v>
      </c>
      <c r="I607">
        <f t="shared" si="97"/>
        <v>3</v>
      </c>
      <c r="J607">
        <f>VLOOKUP(AA607,角色间职业划分!P:AP,20,FALSE)</f>
        <v>9</v>
      </c>
      <c r="K607">
        <f>IF(X607=500,100,VLOOKUP(AA607,角色间职业划分!P:AP,22,FALSE))</f>
        <v>100</v>
      </c>
      <c r="L607">
        <f>IF(X607=500,K607,VLOOKUP(AA607,角色间职业划分!P:AP,23,FALSE))</f>
        <v>60</v>
      </c>
      <c r="M607">
        <f>VLOOKUP(AA607,角色间职业划分!P:AP,24,FALSE)</f>
        <v>0</v>
      </c>
      <c r="N607">
        <f>VLOOKUP(AA607,角色间职业划分!P:AP,14)*100</f>
        <v>95</v>
      </c>
      <c r="O607">
        <f>VLOOKUP(AA607,角色间职业划分!P:Z,9,FALSE)</f>
        <v>0</v>
      </c>
      <c r="P607">
        <f>VLOOKUP(AA607,角色间职业划分!P:AP,10,FALSE)</f>
        <v>0</v>
      </c>
      <c r="Q607">
        <f>VLOOKUP(AA607,角色间职业划分!P:AP,15,FALSE)</f>
        <v>0</v>
      </c>
      <c r="R607">
        <f>VLOOKUP(AA607,角色间职业划分!P:AP,16,FALSE)</f>
        <v>0</v>
      </c>
      <c r="S607">
        <f>VLOOKUP(AA607,角色间职业划分!P:AP,17,FALSE)</f>
        <v>0</v>
      </c>
      <c r="T607">
        <f>VLOOKUP(AA607,角色间职业划分!P:AP,18,FALSE)</f>
        <v>0</v>
      </c>
      <c r="U607">
        <f>VLOOKUP(AA607,角色间职业划分!P:AP,27,FALSE)</f>
        <v>0</v>
      </c>
      <c r="V607">
        <f t="shared" si="93"/>
        <v>0</v>
      </c>
      <c r="W607">
        <f>VLOOKUP(AA607,角色间职业划分!P:Q,2,FALSE)</f>
        <v>23</v>
      </c>
      <c r="X607">
        <f t="shared" si="98"/>
        <v>98</v>
      </c>
      <c r="Y607">
        <f>INT(VLOOKUP(X607,角色属性总表!AG:AH,2,FALSE)*角色属性总表!$C$38)</f>
        <v>1944</v>
      </c>
      <c r="AA607">
        <f t="shared" si="99"/>
        <v>6</v>
      </c>
      <c r="AB607">
        <f>VLOOKUP(X607,角色属性总表!AG:AI,2,FALSE)*VLOOKUP(角色等级属性!AA607,角色间职业划分!P:AG,13,FALSE)/角色间职业划分!$AB$9</f>
        <v>2410.2659475543987</v>
      </c>
      <c r="AC607">
        <f>VLOOKUP(X607,角色属性总表!AG:AI,3,FALSE)*VLOOKUP(AA607,角色间职业划分!P:AG,8,FALSE)/角色间职业划分!$W$9</f>
        <v>4278.96</v>
      </c>
      <c r="AD607">
        <f>VLOOKUP(AA607,角色间职业划分!P:AP,26,FALSE)</f>
        <v>1</v>
      </c>
      <c r="AE607">
        <f>VLOOKUP(X607,角色属性总表!I:Q,3,FALSE)</f>
        <v>870.91200000000003</v>
      </c>
      <c r="AF607">
        <f>VLOOKUP(AA607,角色间职业划分!P:AP,11,FALSE)</f>
        <v>0.3</v>
      </c>
      <c r="AG607">
        <f t="shared" si="94"/>
        <v>7451.9200706897263</v>
      </c>
      <c r="AH607">
        <f t="shared" si="95"/>
        <v>870</v>
      </c>
      <c r="AJ607">
        <f t="shared" si="96"/>
        <v>6581.9200706897263</v>
      </c>
      <c r="AK607">
        <v>603</v>
      </c>
    </row>
    <row r="608" spans="1:37" x14ac:dyDescent="0.15">
      <c r="A608">
        <v>604</v>
      </c>
      <c r="B608">
        <f>ROUND(VLOOKUP(X608,角色属性总表!AG:AI,2,FALSE)/角色属性总表!$C$34,0)</f>
        <v>280</v>
      </c>
      <c r="C608">
        <f>ROUND(VLOOKUP(X608,角色属性总表!Y:AE,3,FALSE)/J608,0)</f>
        <v>192</v>
      </c>
      <c r="D608">
        <f>ROUND(VLOOKUP(X608,角色属性总表!AG:AI,3,FALSE)/角色属性总表!$C$35,0)</f>
        <v>293</v>
      </c>
      <c r="E608">
        <f t="shared" si="90"/>
        <v>2432</v>
      </c>
      <c r="F608">
        <f t="shared" si="91"/>
        <v>15</v>
      </c>
      <c r="G608">
        <f t="shared" si="92"/>
        <v>9</v>
      </c>
      <c r="H608">
        <v>0</v>
      </c>
      <c r="I608">
        <f t="shared" si="97"/>
        <v>3</v>
      </c>
      <c r="J608">
        <f>VLOOKUP(AA608,角色间职业划分!P:AP,20,FALSE)</f>
        <v>9</v>
      </c>
      <c r="K608">
        <f>IF(X608=500,100,VLOOKUP(AA608,角色间职业划分!P:AP,22,FALSE))</f>
        <v>100</v>
      </c>
      <c r="L608">
        <f>IF(X608=500,K608,VLOOKUP(AA608,角色间职业划分!P:AP,23,FALSE))</f>
        <v>60</v>
      </c>
      <c r="M608">
        <f>VLOOKUP(AA608,角色间职业划分!P:AP,24,FALSE)</f>
        <v>0</v>
      </c>
      <c r="N608">
        <f>VLOOKUP(AA608,角色间职业划分!P:AP,14)*100</f>
        <v>95</v>
      </c>
      <c r="O608">
        <f>VLOOKUP(AA608,角色间职业划分!P:Z,9,FALSE)</f>
        <v>0</v>
      </c>
      <c r="P608">
        <f>VLOOKUP(AA608,角色间职业划分!P:AP,10,FALSE)</f>
        <v>0</v>
      </c>
      <c r="Q608">
        <f>VLOOKUP(AA608,角色间职业划分!P:AP,15,FALSE)</f>
        <v>0</v>
      </c>
      <c r="R608">
        <f>VLOOKUP(AA608,角色间职业划分!P:AP,16,FALSE)</f>
        <v>0</v>
      </c>
      <c r="S608">
        <f>VLOOKUP(AA608,角色间职业划分!P:AP,17,FALSE)</f>
        <v>0</v>
      </c>
      <c r="T608">
        <f>VLOOKUP(AA608,角色间职业划分!P:AP,18,FALSE)</f>
        <v>0</v>
      </c>
      <c r="U608">
        <f>VLOOKUP(AA608,角色间职业划分!P:AP,27,FALSE)</f>
        <v>0</v>
      </c>
      <c r="V608">
        <f t="shared" si="93"/>
        <v>0</v>
      </c>
      <c r="W608">
        <f>VLOOKUP(AA608,角色间职业划分!P:Q,2,FALSE)</f>
        <v>23</v>
      </c>
      <c r="X608">
        <f t="shared" si="98"/>
        <v>99</v>
      </c>
      <c r="Y608">
        <f>INT(VLOOKUP(X608,角色属性总表!AG:AH,2,FALSE)*角色属性总表!$C$38)</f>
        <v>1962</v>
      </c>
      <c r="AA608">
        <f t="shared" si="99"/>
        <v>6</v>
      </c>
      <c r="AB608">
        <f>VLOOKUP(X608,角色属性总表!AG:AI,2,FALSE)*VLOOKUP(角色等级属性!AA608,角色间职业划分!P:AG,13,FALSE)/角色间职业划分!$AB$9</f>
        <v>2432.583224846569</v>
      </c>
      <c r="AC608">
        <f>VLOOKUP(X608,角色属性总表!AG:AI,3,FALSE)*VLOOKUP(AA608,角色间职业划分!P:AG,8,FALSE)/角色间职业划分!$W$9</f>
        <v>4318.58</v>
      </c>
      <c r="AD608">
        <f>VLOOKUP(AA608,角色间职业划分!P:AP,26,FALSE)</f>
        <v>1</v>
      </c>
      <c r="AE608">
        <f>VLOOKUP(X608,角色属性总表!I:Q,3,FALSE)</f>
        <v>878.97600000000011</v>
      </c>
      <c r="AF608">
        <f>VLOOKUP(AA608,角色间职业划分!P:AP,11,FALSE)</f>
        <v>0.3</v>
      </c>
      <c r="AG608">
        <f t="shared" si="94"/>
        <v>7582.5720043605115</v>
      </c>
      <c r="AH608">
        <f t="shared" si="95"/>
        <v>879</v>
      </c>
      <c r="AJ608">
        <f t="shared" si="96"/>
        <v>6703.5720043605115</v>
      </c>
      <c r="AK608">
        <v>604</v>
      </c>
    </row>
    <row r="609" spans="1:37" x14ac:dyDescent="0.15">
      <c r="A609">
        <v>605</v>
      </c>
      <c r="B609">
        <f>ROUND(VLOOKUP(X609,角色属性总表!AG:AI,2,FALSE)/角色属性总表!$C$34,0)</f>
        <v>283</v>
      </c>
      <c r="C609">
        <f>ROUND(VLOOKUP(X609,角色属性总表!Y:AE,3,FALSE)/J609,0)</f>
        <v>195</v>
      </c>
      <c r="D609">
        <f>ROUND(VLOOKUP(X609,角色属性总表!AG:AI,3,FALSE)/角色属性总表!$C$35,0)</f>
        <v>296</v>
      </c>
      <c r="E609">
        <f t="shared" si="90"/>
        <v>2454</v>
      </c>
      <c r="F609">
        <f t="shared" si="91"/>
        <v>15</v>
      </c>
      <c r="G609">
        <f t="shared" si="92"/>
        <v>9</v>
      </c>
      <c r="H609">
        <v>0</v>
      </c>
      <c r="I609">
        <f t="shared" si="97"/>
        <v>3</v>
      </c>
      <c r="J609">
        <f>VLOOKUP(AA609,角色间职业划分!P:AP,20,FALSE)</f>
        <v>9</v>
      </c>
      <c r="K609">
        <f>IF(X609=500,100,VLOOKUP(AA609,角色间职业划分!P:AP,22,FALSE))</f>
        <v>100</v>
      </c>
      <c r="L609">
        <f>IF(X609=500,K609,VLOOKUP(AA609,角色间职业划分!P:AP,23,FALSE))</f>
        <v>60</v>
      </c>
      <c r="M609">
        <f>VLOOKUP(AA609,角色间职业划分!P:AP,24,FALSE)</f>
        <v>0</v>
      </c>
      <c r="N609">
        <f>VLOOKUP(AA609,角色间职业划分!P:AP,14)*100</f>
        <v>95</v>
      </c>
      <c r="O609">
        <f>VLOOKUP(AA609,角色间职业划分!P:Z,9,FALSE)</f>
        <v>0</v>
      </c>
      <c r="P609">
        <f>VLOOKUP(AA609,角色间职业划分!P:AP,10,FALSE)</f>
        <v>0</v>
      </c>
      <c r="Q609">
        <f>VLOOKUP(AA609,角色间职业划分!P:AP,15,FALSE)</f>
        <v>0</v>
      </c>
      <c r="R609">
        <f>VLOOKUP(AA609,角色间职业划分!P:AP,16,FALSE)</f>
        <v>0</v>
      </c>
      <c r="S609">
        <f>VLOOKUP(AA609,角色间职业划分!P:AP,17,FALSE)</f>
        <v>0</v>
      </c>
      <c r="T609">
        <f>VLOOKUP(AA609,角色间职业划分!P:AP,18,FALSE)</f>
        <v>0</v>
      </c>
      <c r="U609">
        <f>VLOOKUP(AA609,角色间职业划分!P:AP,27,FALSE)</f>
        <v>0</v>
      </c>
      <c r="V609">
        <f t="shared" si="93"/>
        <v>0</v>
      </c>
      <c r="W609">
        <f>VLOOKUP(AA609,角色间职业划分!P:Q,2,FALSE)</f>
        <v>23</v>
      </c>
      <c r="X609">
        <f t="shared" si="98"/>
        <v>100</v>
      </c>
      <c r="Y609">
        <f>INT(VLOOKUP(X609,角色属性总表!AG:AH,2,FALSE)*角色属性总表!$C$38)</f>
        <v>1980</v>
      </c>
      <c r="AA609">
        <f t="shared" si="99"/>
        <v>6</v>
      </c>
      <c r="AB609">
        <f>VLOOKUP(X609,角色属性总表!AG:AI,2,FALSE)*VLOOKUP(角色等级属性!AA609,角色间职业划分!P:AG,13,FALSE)/角色间职业划分!$AB$9</f>
        <v>2454.9005021387393</v>
      </c>
      <c r="AC609">
        <f>VLOOKUP(X609,角色属性总表!AG:AI,3,FALSE)*VLOOKUP(AA609,角色间职业划分!P:AG,8,FALSE)/角色间职业划分!$W$9</f>
        <v>4358.2</v>
      </c>
      <c r="AD609">
        <f>VLOOKUP(AA609,角色间职业划分!P:AP,26,FALSE)</f>
        <v>1</v>
      </c>
      <c r="AE609">
        <f>VLOOKUP(X609,角色属性总表!I:Q,3,FALSE)</f>
        <v>887.04</v>
      </c>
      <c r="AF609">
        <f>VLOOKUP(AA609,角色间职业划分!P:AP,11,FALSE)</f>
        <v>0.3</v>
      </c>
      <c r="AG609">
        <f t="shared" si="94"/>
        <v>7714.2857142857147</v>
      </c>
      <c r="AH609">
        <f t="shared" si="95"/>
        <v>888</v>
      </c>
      <c r="AJ609">
        <f t="shared" si="96"/>
        <v>6826.2857142857147</v>
      </c>
      <c r="AK609">
        <v>605</v>
      </c>
    </row>
    <row r="610" spans="1:37" x14ac:dyDescent="0.15">
      <c r="A610">
        <v>606</v>
      </c>
      <c r="B610">
        <f>ROUND(VLOOKUP(X610,角色属性总表!AG:AI,2,FALSE)/角色属性总表!$C$34,0)</f>
        <v>1428571</v>
      </c>
      <c r="C610">
        <f>ROUND(VLOOKUP(X610,角色属性总表!Y:AE,3,FALSE)/J610,0)</f>
        <v>1111111</v>
      </c>
      <c r="D610">
        <f>ROUND(VLOOKUP(X610,角色属性总表!AG:AI,3,FALSE)/角色属性总表!$C$35,0)</f>
        <v>400000</v>
      </c>
      <c r="E610">
        <f t="shared" si="90"/>
        <v>12398486</v>
      </c>
      <c r="F610">
        <f t="shared" si="91"/>
        <v>15</v>
      </c>
      <c r="G610">
        <f t="shared" si="92"/>
        <v>9</v>
      </c>
      <c r="H610">
        <v>0</v>
      </c>
      <c r="I610">
        <f t="shared" si="97"/>
        <v>3</v>
      </c>
      <c r="J610">
        <f>VLOOKUP(AA610,角色间职业划分!P:AP,20,FALSE)</f>
        <v>9</v>
      </c>
      <c r="K610">
        <f>IF(X610=500,100,VLOOKUP(AA610,角色间职业划分!P:AP,22,FALSE))</f>
        <v>100</v>
      </c>
      <c r="L610">
        <f>IF(X610=500,K610,VLOOKUP(AA610,角色间职业划分!P:AP,23,FALSE))</f>
        <v>100</v>
      </c>
      <c r="M610">
        <f>VLOOKUP(AA610,角色间职业划分!P:AP,24,FALSE)</f>
        <v>0</v>
      </c>
      <c r="N610">
        <f>VLOOKUP(AA610,角色间职业划分!P:AP,14)*100</f>
        <v>95</v>
      </c>
      <c r="O610">
        <f>VLOOKUP(AA610,角色间职业划分!P:Z,9,FALSE)</f>
        <v>0</v>
      </c>
      <c r="P610">
        <f>VLOOKUP(AA610,角色间职业划分!P:AP,10,FALSE)</f>
        <v>0</v>
      </c>
      <c r="Q610">
        <f>VLOOKUP(AA610,角色间职业划分!P:AP,15,FALSE)</f>
        <v>0</v>
      </c>
      <c r="R610">
        <f>VLOOKUP(AA610,角色间职业划分!P:AP,16,FALSE)</f>
        <v>0</v>
      </c>
      <c r="S610">
        <f>VLOOKUP(AA610,角色间职业划分!P:AP,17,FALSE)</f>
        <v>0</v>
      </c>
      <c r="T610">
        <f>VLOOKUP(AA610,角色间职业划分!P:AP,18,FALSE)</f>
        <v>0</v>
      </c>
      <c r="U610">
        <f>VLOOKUP(AA610,角色间职业划分!P:AP,27,FALSE)</f>
        <v>0</v>
      </c>
      <c r="V610">
        <f t="shared" si="93"/>
        <v>0</v>
      </c>
      <c r="W610">
        <f>VLOOKUP(AA610,角色间职业划分!P:Q,2,FALSE)</f>
        <v>23</v>
      </c>
      <c r="X610">
        <f t="shared" si="98"/>
        <v>500</v>
      </c>
      <c r="Y610">
        <f>INT(VLOOKUP(X610,角色属性总表!AG:AH,2,FALSE)*角色属性总表!$C$38)</f>
        <v>9999999</v>
      </c>
      <c r="AA610">
        <f t="shared" si="99"/>
        <v>6</v>
      </c>
      <c r="AB610">
        <f>VLOOKUP(X610,角色属性总表!AG:AI,2,FALSE)*VLOOKUP(角色等级属性!AA610,角色间职业划分!P:AG,13,FALSE)/角色间职业划分!$AB$9</f>
        <v>12398486.14469035</v>
      </c>
      <c r="AC610">
        <f>VLOOKUP(X610,角色属性总表!AG:AI,3,FALSE)*VLOOKUP(AA610,角色间职业划分!P:AG,8,FALSE)/角色间职业划分!$W$9</f>
        <v>5895832.7437499994</v>
      </c>
      <c r="AD610">
        <f>VLOOKUP(AA610,角色间职业划分!P:AP,26,FALSE)</f>
        <v>1</v>
      </c>
      <c r="AE610">
        <f>VLOOKUP(X610,角色属性总表!I:Q,3,FALSE)</f>
        <v>0</v>
      </c>
      <c r="AF610">
        <f>VLOOKUP(AA610,角色间职业划分!P:AP,11,FALSE)</f>
        <v>0.3</v>
      </c>
      <c r="AG610">
        <f t="shared" si="94"/>
        <v>183406.97344089879</v>
      </c>
      <c r="AH610">
        <f t="shared" si="95"/>
        <v>1200000</v>
      </c>
      <c r="AJ610">
        <f t="shared" si="96"/>
        <v>-1016593.0265591012</v>
      </c>
      <c r="AK610">
        <v>606</v>
      </c>
    </row>
    <row r="611" spans="1:37" x14ac:dyDescent="0.15">
      <c r="A611">
        <v>607</v>
      </c>
      <c r="B611">
        <f>ROUND(VLOOKUP(X611,角色属性总表!AG:AI,2,FALSE)/角色属性总表!$C$34,0)</f>
        <v>28</v>
      </c>
      <c r="C611">
        <f>ROUND(VLOOKUP(X611,角色属性总表!Y:AE,3,FALSE)/J611,0)</f>
        <v>5</v>
      </c>
      <c r="D611">
        <f>ROUND(VLOOKUP(X611,角色属性总表!AG:AI,3,FALSE)/角色属性总表!$C$35,0)</f>
        <v>30</v>
      </c>
      <c r="E611">
        <f t="shared" si="90"/>
        <v>54</v>
      </c>
      <c r="F611">
        <f t="shared" si="91"/>
        <v>25</v>
      </c>
      <c r="G611">
        <f t="shared" si="92"/>
        <v>5</v>
      </c>
      <c r="H611">
        <v>0</v>
      </c>
      <c r="I611">
        <f t="shared" si="97"/>
        <v>3</v>
      </c>
      <c r="J611">
        <f>VLOOKUP(AA611,角色间职业划分!P:AP,20,FALSE)</f>
        <v>10</v>
      </c>
      <c r="K611">
        <f>IF(X611=500,100,VLOOKUP(AA611,角色间职业划分!P:AP,22,FALSE))</f>
        <v>120</v>
      </c>
      <c r="L611">
        <f>IF(X611=500,K611,VLOOKUP(AA611,角色间职业划分!P:AP,23,FALSE))</f>
        <v>60</v>
      </c>
      <c r="M611">
        <f>VLOOKUP(AA611,角色间职业划分!P:AP,24,FALSE)</f>
        <v>0</v>
      </c>
      <c r="N611">
        <f>VLOOKUP(AA611,角色间职业划分!P:AP,14)*100</f>
        <v>95</v>
      </c>
      <c r="O611">
        <f>VLOOKUP(AA611,角色间职业划分!P:Z,9,FALSE)</f>
        <v>0</v>
      </c>
      <c r="P611">
        <f>VLOOKUP(AA611,角色间职业划分!P:AP,10,FALSE)</f>
        <v>0</v>
      </c>
      <c r="Q611">
        <f>VLOOKUP(AA611,角色间职业划分!P:AP,15,FALSE)</f>
        <v>0</v>
      </c>
      <c r="R611">
        <f>VLOOKUP(AA611,角色间职业划分!P:AP,16,FALSE)</f>
        <v>0</v>
      </c>
      <c r="S611">
        <f>VLOOKUP(AA611,角色间职业划分!P:AP,17,FALSE)</f>
        <v>0</v>
      </c>
      <c r="T611">
        <f>VLOOKUP(AA611,角色间职业划分!P:AP,18,FALSE)</f>
        <v>0</v>
      </c>
      <c r="U611">
        <f>VLOOKUP(AA611,角色间职业划分!P:AP,27,FALSE)</f>
        <v>0</v>
      </c>
      <c r="V611">
        <f t="shared" si="93"/>
        <v>3.0000000000000027</v>
      </c>
      <c r="W611">
        <f>VLOOKUP(AA611,角色间职业划分!P:Q,2,FALSE)</f>
        <v>24</v>
      </c>
      <c r="X611">
        <f t="shared" si="98"/>
        <v>1</v>
      </c>
      <c r="Y611">
        <f>INT(VLOOKUP(X611,角色属性总表!AG:AH,2,FALSE)*角色属性总表!$C$38)</f>
        <v>198</v>
      </c>
      <c r="AA611">
        <f t="shared" si="99"/>
        <v>7</v>
      </c>
      <c r="AB611">
        <f>VLOOKUP(X611,角色属性总表!AG:AI,2,FALSE)*VLOOKUP(角色等级属性!AA611,角色间职业划分!P:AG,13,FALSE)/角色间职业划分!$AB$9</f>
        <v>137.29977116704808</v>
      </c>
      <c r="AC611">
        <f>VLOOKUP(X611,角色属性总表!AG:AI,3,FALSE)*VLOOKUP(AA611,角色间职业划分!P:AG,8,FALSE)/角色间职业划分!$W$9</f>
        <v>745.84400000000005</v>
      </c>
      <c r="AD611">
        <f>VLOOKUP(AA611,角色间职业划分!P:AP,26,FALSE)</f>
        <v>0.4</v>
      </c>
      <c r="AE611">
        <f>VLOOKUP(X611,角色属性总表!I:Q,3,FALSE)</f>
        <v>88.704000000000008</v>
      </c>
      <c r="AF611">
        <f>VLOOKUP(AA611,角色间职业划分!P:AP,11,FALSE)</f>
        <v>0.33</v>
      </c>
      <c r="AG611">
        <f t="shared" si="94"/>
        <v>5.5670103092783512</v>
      </c>
      <c r="AH611">
        <f t="shared" si="95"/>
        <v>90</v>
      </c>
      <c r="AJ611">
        <f t="shared" si="96"/>
        <v>-84.432989690721655</v>
      </c>
      <c r="AK611">
        <v>607</v>
      </c>
    </row>
    <row r="612" spans="1:37" x14ac:dyDescent="0.15">
      <c r="A612">
        <v>608</v>
      </c>
      <c r="B612">
        <f>ROUND(VLOOKUP(X612,角色属性总表!AG:AI,2,FALSE)/角色属性总表!$C$34,0)</f>
        <v>31</v>
      </c>
      <c r="C612">
        <f>ROUND(VLOOKUP(X612,角色属性总表!Y:AE,3,FALSE)/J612,0)</f>
        <v>6</v>
      </c>
      <c r="D612">
        <f>ROUND(VLOOKUP(X612,角色属性总表!AG:AI,3,FALSE)/角色属性总表!$C$35,0)</f>
        <v>32</v>
      </c>
      <c r="E612">
        <f t="shared" si="90"/>
        <v>59</v>
      </c>
      <c r="F612">
        <f t="shared" si="91"/>
        <v>25</v>
      </c>
      <c r="G612">
        <f t="shared" si="92"/>
        <v>5</v>
      </c>
      <c r="H612">
        <v>0</v>
      </c>
      <c r="I612">
        <f t="shared" si="97"/>
        <v>3</v>
      </c>
      <c r="J612">
        <f>VLOOKUP(AA612,角色间职业划分!P:AP,20,FALSE)</f>
        <v>10</v>
      </c>
      <c r="K612">
        <f>IF(X612=500,100,VLOOKUP(AA612,角色间职业划分!P:AP,22,FALSE))</f>
        <v>120</v>
      </c>
      <c r="L612">
        <f>IF(X612=500,K612,VLOOKUP(AA612,角色间职业划分!P:AP,23,FALSE))</f>
        <v>60</v>
      </c>
      <c r="M612">
        <f>VLOOKUP(AA612,角色间职业划分!P:AP,24,FALSE)</f>
        <v>0</v>
      </c>
      <c r="N612">
        <f>VLOOKUP(AA612,角色间职业划分!P:AP,14)*100</f>
        <v>95</v>
      </c>
      <c r="O612">
        <f>VLOOKUP(AA612,角色间职业划分!P:Z,9,FALSE)</f>
        <v>0</v>
      </c>
      <c r="P612">
        <f>VLOOKUP(AA612,角色间职业划分!P:AP,10,FALSE)</f>
        <v>0</v>
      </c>
      <c r="Q612">
        <f>VLOOKUP(AA612,角色间职业划分!P:AP,15,FALSE)</f>
        <v>0</v>
      </c>
      <c r="R612">
        <f>VLOOKUP(AA612,角色间职业划分!P:AP,16,FALSE)</f>
        <v>0</v>
      </c>
      <c r="S612">
        <f>VLOOKUP(AA612,角色间职业划分!P:AP,17,FALSE)</f>
        <v>0</v>
      </c>
      <c r="T612">
        <f>VLOOKUP(AA612,角色间职业划分!P:AP,18,FALSE)</f>
        <v>0</v>
      </c>
      <c r="U612">
        <f>VLOOKUP(AA612,角色间职业划分!P:AP,27,FALSE)</f>
        <v>0</v>
      </c>
      <c r="V612">
        <f t="shared" si="93"/>
        <v>3.0000000000000027</v>
      </c>
      <c r="W612">
        <f>VLOOKUP(AA612,角色间职业划分!P:Q,2,FALSE)</f>
        <v>24</v>
      </c>
      <c r="X612">
        <f t="shared" si="98"/>
        <v>2</v>
      </c>
      <c r="Y612">
        <f>INT(VLOOKUP(X612,角色属性总表!AG:AH,2,FALSE)*角色属性总表!$C$38)</f>
        <v>216</v>
      </c>
      <c r="AA612">
        <f t="shared" si="99"/>
        <v>7</v>
      </c>
      <c r="AB612">
        <f>VLOOKUP(X612,角色属性总表!AG:AI,2,FALSE)*VLOOKUP(角色等级属性!AA612,角色间职业划分!P:AG,13,FALSE)/角色间职业划分!$AB$9</f>
        <v>149.78156854587061</v>
      </c>
      <c r="AC612">
        <f>VLOOKUP(X612,角色属性总表!AG:AI,3,FALSE)*VLOOKUP(AA612,角色间职业划分!P:AG,8,FALSE)/角色间职业划分!$W$9</f>
        <v>813.64800000000002</v>
      </c>
      <c r="AD612">
        <f>VLOOKUP(AA612,角色间职业划分!P:AP,26,FALSE)</f>
        <v>0.4</v>
      </c>
      <c r="AE612">
        <f>VLOOKUP(X612,角色属性总表!I:Q,3,FALSE)</f>
        <v>96.768000000000001</v>
      </c>
      <c r="AF612">
        <f>VLOOKUP(AA612,角色间职业划分!P:AP,11,FALSE)</f>
        <v>0.33</v>
      </c>
      <c r="AG612">
        <f t="shared" si="94"/>
        <v>15.950216863984597</v>
      </c>
      <c r="AH612">
        <f t="shared" si="95"/>
        <v>96</v>
      </c>
      <c r="AJ612">
        <f t="shared" si="96"/>
        <v>-80.049783136015407</v>
      </c>
      <c r="AK612">
        <v>608</v>
      </c>
    </row>
    <row r="613" spans="1:37" x14ac:dyDescent="0.15">
      <c r="A613">
        <v>609</v>
      </c>
      <c r="B613">
        <f>ROUND(VLOOKUP(X613,角色属性总表!AG:AI,2,FALSE)/角色属性总表!$C$34,0)</f>
        <v>33</v>
      </c>
      <c r="C613">
        <f>ROUND(VLOOKUP(X613,角色属性总表!Y:AE,3,FALSE)/J613,0)</f>
        <v>6</v>
      </c>
      <c r="D613">
        <f>ROUND(VLOOKUP(X613,角色属性总表!AG:AI,3,FALSE)/角色属性总表!$C$35,0)</f>
        <v>35</v>
      </c>
      <c r="E613">
        <f t="shared" si="90"/>
        <v>64</v>
      </c>
      <c r="F613">
        <f t="shared" si="91"/>
        <v>25</v>
      </c>
      <c r="G613">
        <f t="shared" si="92"/>
        <v>5</v>
      </c>
      <c r="H613">
        <v>0</v>
      </c>
      <c r="I613">
        <f t="shared" si="97"/>
        <v>3</v>
      </c>
      <c r="J613">
        <f>VLOOKUP(AA613,角色间职业划分!P:AP,20,FALSE)</f>
        <v>10</v>
      </c>
      <c r="K613">
        <f>IF(X613=500,100,VLOOKUP(AA613,角色间职业划分!P:AP,22,FALSE))</f>
        <v>120</v>
      </c>
      <c r="L613">
        <f>IF(X613=500,K613,VLOOKUP(AA613,角色间职业划分!P:AP,23,FALSE))</f>
        <v>60</v>
      </c>
      <c r="M613">
        <f>VLOOKUP(AA613,角色间职业划分!P:AP,24,FALSE)</f>
        <v>0</v>
      </c>
      <c r="N613">
        <f>VLOOKUP(AA613,角色间职业划分!P:AP,14)*100</f>
        <v>95</v>
      </c>
      <c r="O613">
        <f>VLOOKUP(AA613,角色间职业划分!P:Z,9,FALSE)</f>
        <v>0</v>
      </c>
      <c r="P613">
        <f>VLOOKUP(AA613,角色间职业划分!P:AP,10,FALSE)</f>
        <v>0</v>
      </c>
      <c r="Q613">
        <f>VLOOKUP(AA613,角色间职业划分!P:AP,15,FALSE)</f>
        <v>0</v>
      </c>
      <c r="R613">
        <f>VLOOKUP(AA613,角色间职业划分!P:AP,16,FALSE)</f>
        <v>0</v>
      </c>
      <c r="S613">
        <f>VLOOKUP(AA613,角色间职业划分!P:AP,17,FALSE)</f>
        <v>0</v>
      </c>
      <c r="T613">
        <f>VLOOKUP(AA613,角色间职业划分!P:AP,18,FALSE)</f>
        <v>0</v>
      </c>
      <c r="U613">
        <f>VLOOKUP(AA613,角色间职业划分!P:AP,27,FALSE)</f>
        <v>0</v>
      </c>
      <c r="V613">
        <f t="shared" si="93"/>
        <v>3.0000000000000027</v>
      </c>
      <c r="W613">
        <f>VLOOKUP(AA613,角色间职业划分!P:Q,2,FALSE)</f>
        <v>24</v>
      </c>
      <c r="X613">
        <f t="shared" si="98"/>
        <v>3</v>
      </c>
      <c r="Y613">
        <f>INT(VLOOKUP(X613,角色属性总表!AG:AH,2,FALSE)*角色属性总表!$C$38)</f>
        <v>234</v>
      </c>
      <c r="AA613">
        <f t="shared" si="99"/>
        <v>7</v>
      </c>
      <c r="AB613">
        <f>VLOOKUP(X613,角色属性总表!AG:AI,2,FALSE)*VLOOKUP(角色等级属性!AA613,角色间职业划分!P:AG,13,FALSE)/角色间职业划分!$AB$9</f>
        <v>162.26336592469318</v>
      </c>
      <c r="AC613">
        <f>VLOOKUP(X613,角色属性总表!AG:AI,3,FALSE)*VLOOKUP(AA613,角色间职业划分!P:AG,8,FALSE)/角色间职业划分!$W$9</f>
        <v>881.45199999999988</v>
      </c>
      <c r="AD613">
        <f>VLOOKUP(AA613,角色间职业划分!P:AP,26,FALSE)</f>
        <v>0.4</v>
      </c>
      <c r="AE613">
        <f>VLOOKUP(X613,角色属性总表!I:Q,3,FALSE)</f>
        <v>104.83200000000001</v>
      </c>
      <c r="AF613">
        <f>VLOOKUP(AA613,角色间职业划分!P:AP,11,FALSE)</f>
        <v>0.33</v>
      </c>
      <c r="AG613">
        <f t="shared" si="94"/>
        <v>29.597135348055552</v>
      </c>
      <c r="AH613">
        <f t="shared" si="95"/>
        <v>105</v>
      </c>
      <c r="AJ613">
        <f t="shared" si="96"/>
        <v>-75.402864651944441</v>
      </c>
      <c r="AK613">
        <v>609</v>
      </c>
    </row>
    <row r="614" spans="1:37" x14ac:dyDescent="0.15">
      <c r="A614">
        <v>610</v>
      </c>
      <c r="B614">
        <f>ROUND(VLOOKUP(X614,角色属性总表!AG:AI,2,FALSE)/角色属性总表!$C$34,0)</f>
        <v>36</v>
      </c>
      <c r="C614">
        <f>ROUND(VLOOKUP(X614,角色属性总表!Y:AE,3,FALSE)/J614,0)</f>
        <v>7</v>
      </c>
      <c r="D614">
        <f>ROUND(VLOOKUP(X614,角色属性总表!AG:AI,3,FALSE)/角色属性总表!$C$35,0)</f>
        <v>38</v>
      </c>
      <c r="E614">
        <f t="shared" si="90"/>
        <v>69</v>
      </c>
      <c r="F614">
        <f t="shared" si="91"/>
        <v>25</v>
      </c>
      <c r="G614">
        <f t="shared" si="92"/>
        <v>5</v>
      </c>
      <c r="H614">
        <v>0</v>
      </c>
      <c r="I614">
        <f t="shared" si="97"/>
        <v>3</v>
      </c>
      <c r="J614">
        <f>VLOOKUP(AA614,角色间职业划分!P:AP,20,FALSE)</f>
        <v>10</v>
      </c>
      <c r="K614">
        <f>IF(X614=500,100,VLOOKUP(AA614,角色间职业划分!P:AP,22,FALSE))</f>
        <v>120</v>
      </c>
      <c r="L614">
        <f>IF(X614=500,K614,VLOOKUP(AA614,角色间职业划分!P:AP,23,FALSE))</f>
        <v>60</v>
      </c>
      <c r="M614">
        <f>VLOOKUP(AA614,角色间职业划分!P:AP,24,FALSE)</f>
        <v>0</v>
      </c>
      <c r="N614">
        <f>VLOOKUP(AA614,角色间职业划分!P:AP,14)*100</f>
        <v>95</v>
      </c>
      <c r="O614">
        <f>VLOOKUP(AA614,角色间职业划分!P:Z,9,FALSE)</f>
        <v>0</v>
      </c>
      <c r="P614">
        <f>VLOOKUP(AA614,角色间职业划分!P:AP,10,FALSE)</f>
        <v>0</v>
      </c>
      <c r="Q614">
        <f>VLOOKUP(AA614,角色间职业划分!P:AP,15,FALSE)</f>
        <v>0</v>
      </c>
      <c r="R614">
        <f>VLOOKUP(AA614,角色间职业划分!P:AP,16,FALSE)</f>
        <v>0</v>
      </c>
      <c r="S614">
        <f>VLOOKUP(AA614,角色间职业划分!P:AP,17,FALSE)</f>
        <v>0</v>
      </c>
      <c r="T614">
        <f>VLOOKUP(AA614,角色间职业划分!P:AP,18,FALSE)</f>
        <v>0</v>
      </c>
      <c r="U614">
        <f>VLOOKUP(AA614,角色间职业划分!P:AP,27,FALSE)</f>
        <v>0</v>
      </c>
      <c r="V614">
        <f t="shared" si="93"/>
        <v>3.0000000000000027</v>
      </c>
      <c r="W614">
        <f>VLOOKUP(AA614,角色间职业划分!P:Q,2,FALSE)</f>
        <v>24</v>
      </c>
      <c r="X614">
        <f t="shared" si="98"/>
        <v>4</v>
      </c>
      <c r="Y614">
        <f>INT(VLOOKUP(X614,角色属性总表!AG:AH,2,FALSE)*角色属性总表!$C$38)</f>
        <v>252</v>
      </c>
      <c r="AA614">
        <f t="shared" si="99"/>
        <v>7</v>
      </c>
      <c r="AB614">
        <f>VLOOKUP(X614,角色属性总表!AG:AI,2,FALSE)*VLOOKUP(角色等级属性!AA614,角色间职业划分!P:AG,13,FALSE)/角色间职业划分!$AB$9</f>
        <v>174.74516330351571</v>
      </c>
      <c r="AC614">
        <f>VLOOKUP(X614,角色属性总表!AG:AI,3,FALSE)*VLOOKUP(AA614,角色间职业划分!P:AG,8,FALSE)/角色间职业划分!$W$9</f>
        <v>949.25599999999986</v>
      </c>
      <c r="AD614">
        <f>VLOOKUP(AA614,角色间职业划分!P:AP,26,FALSE)</f>
        <v>0.4</v>
      </c>
      <c r="AE614">
        <f>VLOOKUP(X614,角色属性总表!I:Q,3,FALSE)</f>
        <v>112.89599999999999</v>
      </c>
      <c r="AF614">
        <f>VLOOKUP(AA614,角色间职业划分!P:AP,11,FALSE)</f>
        <v>0.33</v>
      </c>
      <c r="AG614">
        <f t="shared" si="94"/>
        <v>45.957446808510639</v>
      </c>
      <c r="AH614">
        <f t="shared" si="95"/>
        <v>114</v>
      </c>
      <c r="AJ614">
        <f t="shared" si="96"/>
        <v>-68.042553191489361</v>
      </c>
      <c r="AK614">
        <v>610</v>
      </c>
    </row>
    <row r="615" spans="1:37" x14ac:dyDescent="0.15">
      <c r="A615">
        <v>611</v>
      </c>
      <c r="B615">
        <f>ROUND(VLOOKUP(X615,角色属性总表!AG:AI,2,FALSE)/角色属性总表!$C$34,0)</f>
        <v>39</v>
      </c>
      <c r="C615">
        <f>ROUND(VLOOKUP(X615,角色属性总表!Y:AE,3,FALSE)/J615,0)</f>
        <v>7</v>
      </c>
      <c r="D615">
        <f>ROUND(VLOOKUP(X615,角色属性总表!AG:AI,3,FALSE)/角色属性总表!$C$35,0)</f>
        <v>40</v>
      </c>
      <c r="E615">
        <f t="shared" si="90"/>
        <v>74</v>
      </c>
      <c r="F615">
        <f t="shared" si="91"/>
        <v>25</v>
      </c>
      <c r="G615">
        <f t="shared" si="92"/>
        <v>5</v>
      </c>
      <c r="H615">
        <v>0</v>
      </c>
      <c r="I615">
        <f t="shared" si="97"/>
        <v>3</v>
      </c>
      <c r="J615">
        <f>VLOOKUP(AA615,角色间职业划分!P:AP,20,FALSE)</f>
        <v>10</v>
      </c>
      <c r="K615">
        <f>IF(X615=500,100,VLOOKUP(AA615,角色间职业划分!P:AP,22,FALSE))</f>
        <v>120</v>
      </c>
      <c r="L615">
        <f>IF(X615=500,K615,VLOOKUP(AA615,角色间职业划分!P:AP,23,FALSE))</f>
        <v>60</v>
      </c>
      <c r="M615">
        <f>VLOOKUP(AA615,角色间职业划分!P:AP,24,FALSE)</f>
        <v>0</v>
      </c>
      <c r="N615">
        <f>VLOOKUP(AA615,角色间职业划分!P:AP,14)*100</f>
        <v>95</v>
      </c>
      <c r="O615">
        <f>VLOOKUP(AA615,角色间职业划分!P:Z,9,FALSE)</f>
        <v>0</v>
      </c>
      <c r="P615">
        <f>VLOOKUP(AA615,角色间职业划分!P:AP,10,FALSE)</f>
        <v>0</v>
      </c>
      <c r="Q615">
        <f>VLOOKUP(AA615,角色间职业划分!P:AP,15,FALSE)</f>
        <v>0</v>
      </c>
      <c r="R615">
        <f>VLOOKUP(AA615,角色间职业划分!P:AP,16,FALSE)</f>
        <v>0</v>
      </c>
      <c r="S615">
        <f>VLOOKUP(AA615,角色间职业划分!P:AP,17,FALSE)</f>
        <v>0</v>
      </c>
      <c r="T615">
        <f>VLOOKUP(AA615,角色间职业划分!P:AP,18,FALSE)</f>
        <v>0</v>
      </c>
      <c r="U615">
        <f>VLOOKUP(AA615,角色间职业划分!P:AP,27,FALSE)</f>
        <v>0</v>
      </c>
      <c r="V615">
        <f t="shared" si="93"/>
        <v>3.0000000000000027</v>
      </c>
      <c r="W615">
        <f>VLOOKUP(AA615,角色间职业划分!P:Q,2,FALSE)</f>
        <v>24</v>
      </c>
      <c r="X615">
        <f t="shared" si="98"/>
        <v>5</v>
      </c>
      <c r="Y615">
        <f>INT(VLOOKUP(X615,角色属性总表!AG:AH,2,FALSE)*角色属性总表!$C$38)</f>
        <v>270</v>
      </c>
      <c r="AA615">
        <f t="shared" si="99"/>
        <v>7</v>
      </c>
      <c r="AB615">
        <f>VLOOKUP(X615,角色属性总表!AG:AI,2,FALSE)*VLOOKUP(角色等级属性!AA615,角色间职业划分!P:AG,13,FALSE)/角色间职业划分!$AB$9</f>
        <v>187.22696068233824</v>
      </c>
      <c r="AC615">
        <f>VLOOKUP(X615,角色属性总表!AG:AI,3,FALSE)*VLOOKUP(AA615,角色间职业划分!P:AG,8,FALSE)/角色间职业划分!$W$9</f>
        <v>1017.06</v>
      </c>
      <c r="AD615">
        <f>VLOOKUP(AA615,角色间职业划分!P:AP,26,FALSE)</f>
        <v>0.4</v>
      </c>
      <c r="AE615">
        <f>VLOOKUP(X615,角色属性总表!I:Q,3,FALSE)</f>
        <v>120.96000000000001</v>
      </c>
      <c r="AF615">
        <f>VLOOKUP(AA615,角色间职业划分!P:AP,11,FALSE)</f>
        <v>0.33</v>
      </c>
      <c r="AG615">
        <f t="shared" si="94"/>
        <v>64.715053131586458</v>
      </c>
      <c r="AH615">
        <f t="shared" si="95"/>
        <v>120</v>
      </c>
      <c r="AJ615">
        <f t="shared" si="96"/>
        <v>-55.284946868413542</v>
      </c>
      <c r="AK615">
        <v>611</v>
      </c>
    </row>
    <row r="616" spans="1:37" x14ac:dyDescent="0.15">
      <c r="A616">
        <v>612</v>
      </c>
      <c r="B616">
        <f>ROUND(VLOOKUP(X616,角色属性总表!AG:AI,2,FALSE)/角色属性总表!$C$34,0)</f>
        <v>41</v>
      </c>
      <c r="C616">
        <f>ROUND(VLOOKUP(X616,角色属性总表!Y:AE,3,FALSE)/J616,0)</f>
        <v>8</v>
      </c>
      <c r="D616">
        <f>ROUND(VLOOKUP(X616,角色属性总表!AG:AI,3,FALSE)/角色属性总表!$C$35,0)</f>
        <v>43</v>
      </c>
      <c r="E616">
        <f t="shared" si="90"/>
        <v>79</v>
      </c>
      <c r="F616">
        <f t="shared" si="91"/>
        <v>25</v>
      </c>
      <c r="G616">
        <f t="shared" si="92"/>
        <v>5</v>
      </c>
      <c r="H616">
        <v>0</v>
      </c>
      <c r="I616">
        <f t="shared" si="97"/>
        <v>3</v>
      </c>
      <c r="J616">
        <f>VLOOKUP(AA616,角色间职业划分!P:AP,20,FALSE)</f>
        <v>10</v>
      </c>
      <c r="K616">
        <f>IF(X616=500,100,VLOOKUP(AA616,角色间职业划分!P:AP,22,FALSE))</f>
        <v>120</v>
      </c>
      <c r="L616">
        <f>IF(X616=500,K616,VLOOKUP(AA616,角色间职业划分!P:AP,23,FALSE))</f>
        <v>60</v>
      </c>
      <c r="M616">
        <f>VLOOKUP(AA616,角色间职业划分!P:AP,24,FALSE)</f>
        <v>0</v>
      </c>
      <c r="N616">
        <f>VLOOKUP(AA616,角色间职业划分!P:AP,14)*100</f>
        <v>95</v>
      </c>
      <c r="O616">
        <f>VLOOKUP(AA616,角色间职业划分!P:Z,9,FALSE)</f>
        <v>0</v>
      </c>
      <c r="P616">
        <f>VLOOKUP(AA616,角色间职业划分!P:AP,10,FALSE)</f>
        <v>0</v>
      </c>
      <c r="Q616">
        <f>VLOOKUP(AA616,角色间职业划分!P:AP,15,FALSE)</f>
        <v>0</v>
      </c>
      <c r="R616">
        <f>VLOOKUP(AA616,角色间职业划分!P:AP,16,FALSE)</f>
        <v>0</v>
      </c>
      <c r="S616">
        <f>VLOOKUP(AA616,角色间职业划分!P:AP,17,FALSE)</f>
        <v>0</v>
      </c>
      <c r="T616">
        <f>VLOOKUP(AA616,角色间职业划分!P:AP,18,FALSE)</f>
        <v>0</v>
      </c>
      <c r="U616">
        <f>VLOOKUP(AA616,角色间职业划分!P:AP,27,FALSE)</f>
        <v>0</v>
      </c>
      <c r="V616">
        <f t="shared" si="93"/>
        <v>3.0000000000000027</v>
      </c>
      <c r="W616">
        <f>VLOOKUP(AA616,角色间职业划分!P:Q,2,FALSE)</f>
        <v>24</v>
      </c>
      <c r="X616">
        <f t="shared" si="98"/>
        <v>6</v>
      </c>
      <c r="Y616">
        <f>INT(VLOOKUP(X616,角色属性总表!AG:AH,2,FALSE)*角色属性总表!$C$38)</f>
        <v>288</v>
      </c>
      <c r="AA616">
        <f t="shared" si="99"/>
        <v>7</v>
      </c>
      <c r="AB616">
        <f>VLOOKUP(X616,角色属性总表!AG:AI,2,FALSE)*VLOOKUP(角色等级属性!AA616,角色间职业划分!P:AG,13,FALSE)/角色间职业划分!$AB$9</f>
        <v>199.70875806116084</v>
      </c>
      <c r="AC616">
        <f>VLOOKUP(X616,角色属性总表!AG:AI,3,FALSE)*VLOOKUP(AA616,角色间职业划分!P:AG,8,FALSE)/角色间职业划分!$W$9</f>
        <v>1084.864</v>
      </c>
      <c r="AD616">
        <f>VLOOKUP(AA616,角色间职业划分!P:AP,26,FALSE)</f>
        <v>0.4</v>
      </c>
      <c r="AE616">
        <f>VLOOKUP(X616,角色属性总表!I:Q,3,FALSE)</f>
        <v>129.024</v>
      </c>
      <c r="AF616">
        <f>VLOOKUP(AA616,角色间职业划分!P:AP,11,FALSE)</f>
        <v>0.33</v>
      </c>
      <c r="AG616">
        <f t="shared" si="94"/>
        <v>85.658020979464069</v>
      </c>
      <c r="AH616">
        <f t="shared" si="95"/>
        <v>129</v>
      </c>
      <c r="AJ616">
        <f t="shared" si="96"/>
        <v>-43.341979020535931</v>
      </c>
      <c r="AK616">
        <v>612</v>
      </c>
    </row>
    <row r="617" spans="1:37" x14ac:dyDescent="0.15">
      <c r="A617">
        <v>613</v>
      </c>
      <c r="B617">
        <f>ROUND(VLOOKUP(X617,角色属性总表!AG:AI,2,FALSE)/角色属性总表!$C$34,0)</f>
        <v>44</v>
      </c>
      <c r="C617">
        <f>ROUND(VLOOKUP(X617,角色属性总表!Y:AE,3,FALSE)/J617,0)</f>
        <v>8</v>
      </c>
      <c r="D617">
        <f>ROUND(VLOOKUP(X617,角色属性总表!AG:AI,3,FALSE)/角色属性总表!$C$35,0)</f>
        <v>46</v>
      </c>
      <c r="E617">
        <f t="shared" si="90"/>
        <v>84</v>
      </c>
      <c r="F617">
        <f t="shared" si="91"/>
        <v>25</v>
      </c>
      <c r="G617">
        <f t="shared" si="92"/>
        <v>5</v>
      </c>
      <c r="H617">
        <v>0</v>
      </c>
      <c r="I617">
        <f t="shared" si="97"/>
        <v>3</v>
      </c>
      <c r="J617">
        <f>VLOOKUP(AA617,角色间职业划分!P:AP,20,FALSE)</f>
        <v>10</v>
      </c>
      <c r="K617">
        <f>IF(X617=500,100,VLOOKUP(AA617,角色间职业划分!P:AP,22,FALSE))</f>
        <v>120</v>
      </c>
      <c r="L617">
        <f>IF(X617=500,K617,VLOOKUP(AA617,角色间职业划分!P:AP,23,FALSE))</f>
        <v>60</v>
      </c>
      <c r="M617">
        <f>VLOOKUP(AA617,角色间职业划分!P:AP,24,FALSE)</f>
        <v>0</v>
      </c>
      <c r="N617">
        <f>VLOOKUP(AA617,角色间职业划分!P:AP,14)*100</f>
        <v>95</v>
      </c>
      <c r="O617">
        <f>VLOOKUP(AA617,角色间职业划分!P:Z,9,FALSE)</f>
        <v>0</v>
      </c>
      <c r="P617">
        <f>VLOOKUP(AA617,角色间职业划分!P:AP,10,FALSE)</f>
        <v>0</v>
      </c>
      <c r="Q617">
        <f>VLOOKUP(AA617,角色间职业划分!P:AP,15,FALSE)</f>
        <v>0</v>
      </c>
      <c r="R617">
        <f>VLOOKUP(AA617,角色间职业划分!P:AP,16,FALSE)</f>
        <v>0</v>
      </c>
      <c r="S617">
        <f>VLOOKUP(AA617,角色间职业划分!P:AP,17,FALSE)</f>
        <v>0</v>
      </c>
      <c r="T617">
        <f>VLOOKUP(AA617,角色间职业划分!P:AP,18,FALSE)</f>
        <v>0</v>
      </c>
      <c r="U617">
        <f>VLOOKUP(AA617,角色间职业划分!P:AP,27,FALSE)</f>
        <v>0</v>
      </c>
      <c r="V617">
        <f t="shared" si="93"/>
        <v>3.0000000000000027</v>
      </c>
      <c r="W617">
        <f>VLOOKUP(AA617,角色间职业划分!P:Q,2,FALSE)</f>
        <v>24</v>
      </c>
      <c r="X617">
        <f t="shared" si="98"/>
        <v>7</v>
      </c>
      <c r="Y617">
        <f>INT(VLOOKUP(X617,角色属性总表!AG:AH,2,FALSE)*角色属性总表!$C$38)</f>
        <v>306</v>
      </c>
      <c r="AA617">
        <f t="shared" si="99"/>
        <v>7</v>
      </c>
      <c r="AB617">
        <f>VLOOKUP(X617,角色属性总表!AG:AI,2,FALSE)*VLOOKUP(角色等级属性!AA617,角色间职业划分!P:AG,13,FALSE)/角色间职业划分!$AB$9</f>
        <v>212.19055543998337</v>
      </c>
      <c r="AC617">
        <f>VLOOKUP(X617,角色属性总表!AG:AI,3,FALSE)*VLOOKUP(AA617,角色间职业划分!P:AG,8,FALSE)/角色间职业划分!$W$9</f>
        <v>1152.6679999999997</v>
      </c>
      <c r="AD617">
        <f>VLOOKUP(AA617,角色间职业划分!P:AP,26,FALSE)</f>
        <v>0.4</v>
      </c>
      <c r="AE617">
        <f>VLOOKUP(X617,角色属性总表!I:Q,3,FALSE)</f>
        <v>137.08799999999999</v>
      </c>
      <c r="AF617">
        <f>VLOOKUP(AA617,角色间职业划分!P:AP,11,FALSE)</f>
        <v>0.33</v>
      </c>
      <c r="AG617">
        <f t="shared" si="94"/>
        <v>108.63177977079756</v>
      </c>
      <c r="AH617">
        <f t="shared" si="95"/>
        <v>138</v>
      </c>
      <c r="AJ617">
        <f t="shared" si="96"/>
        <v>-29.368220229202436</v>
      </c>
      <c r="AK617">
        <v>613</v>
      </c>
    </row>
    <row r="618" spans="1:37" x14ac:dyDescent="0.15">
      <c r="A618">
        <v>614</v>
      </c>
      <c r="B618">
        <f>ROUND(VLOOKUP(X618,角色属性总表!AG:AI,2,FALSE)/角色属性总表!$C$34,0)</f>
        <v>46</v>
      </c>
      <c r="C618">
        <f>ROUND(VLOOKUP(X618,角色属性总表!Y:AE,3,FALSE)/J618,0)</f>
        <v>9</v>
      </c>
      <c r="D618">
        <f>ROUND(VLOOKUP(X618,角色属性总表!AG:AI,3,FALSE)/角色属性总表!$C$35,0)</f>
        <v>48</v>
      </c>
      <c r="E618">
        <f t="shared" si="90"/>
        <v>89</v>
      </c>
      <c r="F618">
        <f t="shared" si="91"/>
        <v>25</v>
      </c>
      <c r="G618">
        <f t="shared" si="92"/>
        <v>5</v>
      </c>
      <c r="H618">
        <v>0</v>
      </c>
      <c r="I618">
        <f t="shared" si="97"/>
        <v>3</v>
      </c>
      <c r="J618">
        <f>VLOOKUP(AA618,角色间职业划分!P:AP,20,FALSE)</f>
        <v>10</v>
      </c>
      <c r="K618">
        <f>IF(X618=500,100,VLOOKUP(AA618,角色间职业划分!P:AP,22,FALSE))</f>
        <v>120</v>
      </c>
      <c r="L618">
        <f>IF(X618=500,K618,VLOOKUP(AA618,角色间职业划分!P:AP,23,FALSE))</f>
        <v>60</v>
      </c>
      <c r="M618">
        <f>VLOOKUP(AA618,角色间职业划分!P:AP,24,FALSE)</f>
        <v>0</v>
      </c>
      <c r="N618">
        <f>VLOOKUP(AA618,角色间职业划分!P:AP,14)*100</f>
        <v>95</v>
      </c>
      <c r="O618">
        <f>VLOOKUP(AA618,角色间职业划分!P:Z,9,FALSE)</f>
        <v>0</v>
      </c>
      <c r="P618">
        <f>VLOOKUP(AA618,角色间职业划分!P:AP,10,FALSE)</f>
        <v>0</v>
      </c>
      <c r="Q618">
        <f>VLOOKUP(AA618,角色间职业划分!P:AP,15,FALSE)</f>
        <v>0</v>
      </c>
      <c r="R618">
        <f>VLOOKUP(AA618,角色间职业划分!P:AP,16,FALSE)</f>
        <v>0</v>
      </c>
      <c r="S618">
        <f>VLOOKUP(AA618,角色间职业划分!P:AP,17,FALSE)</f>
        <v>0</v>
      </c>
      <c r="T618">
        <f>VLOOKUP(AA618,角色间职业划分!P:AP,18,FALSE)</f>
        <v>0</v>
      </c>
      <c r="U618">
        <f>VLOOKUP(AA618,角色间职业划分!P:AP,27,FALSE)</f>
        <v>0</v>
      </c>
      <c r="V618">
        <f t="shared" si="93"/>
        <v>3.0000000000000027</v>
      </c>
      <c r="W618">
        <f>VLOOKUP(AA618,角色间职业划分!P:Q,2,FALSE)</f>
        <v>24</v>
      </c>
      <c r="X618">
        <f t="shared" si="98"/>
        <v>8</v>
      </c>
      <c r="Y618">
        <f>INT(VLOOKUP(X618,角色属性总表!AG:AH,2,FALSE)*角色属性总表!$C$38)</f>
        <v>324</v>
      </c>
      <c r="AA618">
        <f t="shared" si="99"/>
        <v>7</v>
      </c>
      <c r="AB618">
        <f>VLOOKUP(X618,角色属性总表!AG:AI,2,FALSE)*VLOOKUP(角色等级属性!AA618,角色间职业划分!P:AG,13,FALSE)/角色间职业划分!$AB$9</f>
        <v>224.6723528188059</v>
      </c>
      <c r="AC618">
        <f>VLOOKUP(X618,角色属性总表!AG:AI,3,FALSE)*VLOOKUP(AA618,角色间职业划分!P:AG,8,FALSE)/角色间职业划分!$W$9</f>
        <v>1220.472</v>
      </c>
      <c r="AD618">
        <f>VLOOKUP(AA618,角色间职业划分!P:AP,26,FALSE)</f>
        <v>0.4</v>
      </c>
      <c r="AE618">
        <f>VLOOKUP(X618,角色属性总表!I:Q,3,FALSE)</f>
        <v>145.15200000000002</v>
      </c>
      <c r="AF618">
        <f>VLOOKUP(AA618,角色间职业划分!P:AP,11,FALSE)</f>
        <v>0.33</v>
      </c>
      <c r="AG618">
        <f t="shared" si="94"/>
        <v>133.51737690273509</v>
      </c>
      <c r="AH618">
        <f t="shared" si="95"/>
        <v>144</v>
      </c>
      <c r="AJ618">
        <f t="shared" si="96"/>
        <v>-10.482623097264906</v>
      </c>
      <c r="AK618">
        <v>614</v>
      </c>
    </row>
    <row r="619" spans="1:37" x14ac:dyDescent="0.15">
      <c r="A619">
        <v>615</v>
      </c>
      <c r="B619">
        <f>ROUND(VLOOKUP(X619,角色属性总表!AG:AI,2,FALSE)/角色属性总表!$C$34,0)</f>
        <v>49</v>
      </c>
      <c r="C619">
        <f>ROUND(VLOOKUP(X619,角色属性总表!Y:AE,3,FALSE)/J619,0)</f>
        <v>10</v>
      </c>
      <c r="D619">
        <f>ROUND(VLOOKUP(X619,角色属性总表!AG:AI,3,FALSE)/角色属性总表!$C$35,0)</f>
        <v>51</v>
      </c>
      <c r="E619">
        <f t="shared" si="90"/>
        <v>94</v>
      </c>
      <c r="F619">
        <f t="shared" si="91"/>
        <v>25</v>
      </c>
      <c r="G619">
        <f t="shared" si="92"/>
        <v>5</v>
      </c>
      <c r="H619">
        <v>0</v>
      </c>
      <c r="I619">
        <f t="shared" si="97"/>
        <v>3</v>
      </c>
      <c r="J619">
        <f>VLOOKUP(AA619,角色间职业划分!P:AP,20,FALSE)</f>
        <v>10</v>
      </c>
      <c r="K619">
        <f>IF(X619=500,100,VLOOKUP(AA619,角色间职业划分!P:AP,22,FALSE))</f>
        <v>120</v>
      </c>
      <c r="L619">
        <f>IF(X619=500,K619,VLOOKUP(AA619,角色间职业划分!P:AP,23,FALSE))</f>
        <v>60</v>
      </c>
      <c r="M619">
        <f>VLOOKUP(AA619,角色间职业划分!P:AP,24,FALSE)</f>
        <v>0</v>
      </c>
      <c r="N619">
        <f>VLOOKUP(AA619,角色间职业划分!P:AP,14)*100</f>
        <v>95</v>
      </c>
      <c r="O619">
        <f>VLOOKUP(AA619,角色间职业划分!P:Z,9,FALSE)</f>
        <v>0</v>
      </c>
      <c r="P619">
        <f>VLOOKUP(AA619,角色间职业划分!P:AP,10,FALSE)</f>
        <v>0</v>
      </c>
      <c r="Q619">
        <f>VLOOKUP(AA619,角色间职业划分!P:AP,15,FALSE)</f>
        <v>0</v>
      </c>
      <c r="R619">
        <f>VLOOKUP(AA619,角色间职业划分!P:AP,16,FALSE)</f>
        <v>0</v>
      </c>
      <c r="S619">
        <f>VLOOKUP(AA619,角色间职业划分!P:AP,17,FALSE)</f>
        <v>0</v>
      </c>
      <c r="T619">
        <f>VLOOKUP(AA619,角色间职业划分!P:AP,18,FALSE)</f>
        <v>0</v>
      </c>
      <c r="U619">
        <f>VLOOKUP(AA619,角色间职业划分!P:AP,27,FALSE)</f>
        <v>0</v>
      </c>
      <c r="V619">
        <f t="shared" si="93"/>
        <v>3.0000000000000027</v>
      </c>
      <c r="W619">
        <f>VLOOKUP(AA619,角色间职业划分!P:Q,2,FALSE)</f>
        <v>24</v>
      </c>
      <c r="X619">
        <f t="shared" si="98"/>
        <v>9</v>
      </c>
      <c r="Y619">
        <f>INT(VLOOKUP(X619,角色属性总表!AG:AH,2,FALSE)*角色属性总表!$C$38)</f>
        <v>342</v>
      </c>
      <c r="AA619">
        <f t="shared" si="99"/>
        <v>7</v>
      </c>
      <c r="AB619">
        <f>VLOOKUP(X619,角色属性总表!AG:AI,2,FALSE)*VLOOKUP(角色等级属性!AA619,角色间职业划分!P:AG,13,FALSE)/角色间职业划分!$AB$9</f>
        <v>237.1541501976285</v>
      </c>
      <c r="AC619">
        <f>VLOOKUP(X619,角色属性总表!AG:AI,3,FALSE)*VLOOKUP(AA619,角色间职业划分!P:AG,8,FALSE)/角色间职业划分!$W$9</f>
        <v>1288.2759999999998</v>
      </c>
      <c r="AD619">
        <f>VLOOKUP(AA619,角色间职业划分!P:AP,26,FALSE)</f>
        <v>0.4</v>
      </c>
      <c r="AE619">
        <f>VLOOKUP(X619,角色属性总表!I:Q,3,FALSE)</f>
        <v>153.21599999999998</v>
      </c>
      <c r="AF619">
        <f>VLOOKUP(AA619,角色间职业划分!P:AP,11,FALSE)</f>
        <v>0.33</v>
      </c>
      <c r="AG619">
        <f t="shared" si="94"/>
        <v>160.21978021978018</v>
      </c>
      <c r="AH619">
        <f t="shared" si="95"/>
        <v>153</v>
      </c>
      <c r="AJ619">
        <f t="shared" si="96"/>
        <v>7.2197802197801764</v>
      </c>
      <c r="AK619">
        <v>615</v>
      </c>
    </row>
    <row r="620" spans="1:37" x14ac:dyDescent="0.15">
      <c r="A620">
        <v>616</v>
      </c>
      <c r="B620">
        <f>ROUND(VLOOKUP(X620,角色属性总表!AG:AI,2,FALSE)/角色属性总表!$C$34,0)</f>
        <v>51</v>
      </c>
      <c r="C620">
        <f>ROUND(VLOOKUP(X620,角色属性总表!Y:AE,3,FALSE)/J620,0)</f>
        <v>10</v>
      </c>
      <c r="D620">
        <f>ROUND(VLOOKUP(X620,角色属性总表!AG:AI,3,FALSE)/角色属性总表!$C$35,0)</f>
        <v>54</v>
      </c>
      <c r="E620">
        <f t="shared" si="90"/>
        <v>99</v>
      </c>
      <c r="F620">
        <f t="shared" si="91"/>
        <v>25</v>
      </c>
      <c r="G620">
        <f t="shared" si="92"/>
        <v>5</v>
      </c>
      <c r="H620">
        <v>0</v>
      </c>
      <c r="I620">
        <f t="shared" si="97"/>
        <v>3</v>
      </c>
      <c r="J620">
        <f>VLOOKUP(AA620,角色间职业划分!P:AP,20,FALSE)</f>
        <v>10</v>
      </c>
      <c r="K620">
        <f>IF(X620=500,100,VLOOKUP(AA620,角色间职业划分!P:AP,22,FALSE))</f>
        <v>120</v>
      </c>
      <c r="L620">
        <f>IF(X620=500,K620,VLOOKUP(AA620,角色间职业划分!P:AP,23,FALSE))</f>
        <v>60</v>
      </c>
      <c r="M620">
        <f>VLOOKUP(AA620,角色间职业划分!P:AP,24,FALSE)</f>
        <v>0</v>
      </c>
      <c r="N620">
        <f>VLOOKUP(AA620,角色间职业划分!P:AP,14)*100</f>
        <v>95</v>
      </c>
      <c r="O620">
        <f>VLOOKUP(AA620,角色间职业划分!P:Z,9,FALSE)</f>
        <v>0</v>
      </c>
      <c r="P620">
        <f>VLOOKUP(AA620,角色间职业划分!P:AP,10,FALSE)</f>
        <v>0</v>
      </c>
      <c r="Q620">
        <f>VLOOKUP(AA620,角色间职业划分!P:AP,15,FALSE)</f>
        <v>0</v>
      </c>
      <c r="R620">
        <f>VLOOKUP(AA620,角色间职业划分!P:AP,16,FALSE)</f>
        <v>0</v>
      </c>
      <c r="S620">
        <f>VLOOKUP(AA620,角色间职业划分!P:AP,17,FALSE)</f>
        <v>0</v>
      </c>
      <c r="T620">
        <f>VLOOKUP(AA620,角色间职业划分!P:AP,18,FALSE)</f>
        <v>0</v>
      </c>
      <c r="U620">
        <f>VLOOKUP(AA620,角色间职业划分!P:AP,27,FALSE)</f>
        <v>0</v>
      </c>
      <c r="V620">
        <f t="shared" si="93"/>
        <v>3.0000000000000027</v>
      </c>
      <c r="W620">
        <f>VLOOKUP(AA620,角色间职业划分!P:Q,2,FALSE)</f>
        <v>24</v>
      </c>
      <c r="X620">
        <f t="shared" si="98"/>
        <v>10</v>
      </c>
      <c r="Y620">
        <f>INT(VLOOKUP(X620,角色属性总表!AG:AH,2,FALSE)*角色属性总表!$C$38)</f>
        <v>360</v>
      </c>
      <c r="AA620">
        <f t="shared" si="99"/>
        <v>7</v>
      </c>
      <c r="AB620">
        <f>VLOOKUP(X620,角色属性总表!AG:AI,2,FALSE)*VLOOKUP(角色等级属性!AA620,角色间职业划分!P:AG,13,FALSE)/角色间职业划分!$AB$9</f>
        <v>249.63594757645103</v>
      </c>
      <c r="AC620">
        <f>VLOOKUP(X620,角色属性总表!AG:AI,3,FALSE)*VLOOKUP(AA620,角色间职业划分!P:AG,8,FALSE)/角色间职业划分!$W$9</f>
        <v>1356.08</v>
      </c>
      <c r="AD620">
        <f>VLOOKUP(AA620,角色间职业划分!P:AP,26,FALSE)</f>
        <v>0.4</v>
      </c>
      <c r="AE620">
        <f>VLOOKUP(X620,角色属性总表!I:Q,3,FALSE)</f>
        <v>161.28</v>
      </c>
      <c r="AF620">
        <f>VLOOKUP(AA620,角色间职业划分!P:AP,11,FALSE)</f>
        <v>0.33</v>
      </c>
      <c r="AG620">
        <f t="shared" si="94"/>
        <v>188.66094212824672</v>
      </c>
      <c r="AH620">
        <f t="shared" si="95"/>
        <v>162</v>
      </c>
      <c r="AJ620">
        <f t="shared" si="96"/>
        <v>26.660942128246717</v>
      </c>
      <c r="AK620">
        <v>616</v>
      </c>
    </row>
    <row r="621" spans="1:37" x14ac:dyDescent="0.15">
      <c r="A621">
        <v>617</v>
      </c>
      <c r="B621">
        <f>ROUND(VLOOKUP(X621,角色属性总表!AG:AI,2,FALSE)/角色属性总表!$C$34,0)</f>
        <v>54</v>
      </c>
      <c r="C621">
        <f>ROUND(VLOOKUP(X621,角色属性总表!Y:AE,3,FALSE)/J621,0)</f>
        <v>11</v>
      </c>
      <c r="D621">
        <f>ROUND(VLOOKUP(X621,角色属性总表!AG:AI,3,FALSE)/角色属性总表!$C$35,0)</f>
        <v>56</v>
      </c>
      <c r="E621">
        <f t="shared" si="90"/>
        <v>104</v>
      </c>
      <c r="F621">
        <f t="shared" si="91"/>
        <v>25</v>
      </c>
      <c r="G621">
        <f t="shared" si="92"/>
        <v>5</v>
      </c>
      <c r="H621">
        <v>0</v>
      </c>
      <c r="I621">
        <f t="shared" si="97"/>
        <v>3</v>
      </c>
      <c r="J621">
        <f>VLOOKUP(AA621,角色间职业划分!P:AP,20,FALSE)</f>
        <v>10</v>
      </c>
      <c r="K621">
        <f>IF(X621=500,100,VLOOKUP(AA621,角色间职业划分!P:AP,22,FALSE))</f>
        <v>120</v>
      </c>
      <c r="L621">
        <f>IF(X621=500,K621,VLOOKUP(AA621,角色间职业划分!P:AP,23,FALSE))</f>
        <v>60</v>
      </c>
      <c r="M621">
        <f>VLOOKUP(AA621,角色间职业划分!P:AP,24,FALSE)</f>
        <v>0</v>
      </c>
      <c r="N621">
        <f>VLOOKUP(AA621,角色间职业划分!P:AP,14)*100</f>
        <v>95</v>
      </c>
      <c r="O621">
        <f>VLOOKUP(AA621,角色间职业划分!P:Z,9,FALSE)</f>
        <v>0</v>
      </c>
      <c r="P621">
        <f>VLOOKUP(AA621,角色间职业划分!P:AP,10,FALSE)</f>
        <v>0</v>
      </c>
      <c r="Q621">
        <f>VLOOKUP(AA621,角色间职业划分!P:AP,15,FALSE)</f>
        <v>0</v>
      </c>
      <c r="R621">
        <f>VLOOKUP(AA621,角色间职业划分!P:AP,16,FALSE)</f>
        <v>0</v>
      </c>
      <c r="S621">
        <f>VLOOKUP(AA621,角色间职业划分!P:AP,17,FALSE)</f>
        <v>0</v>
      </c>
      <c r="T621">
        <f>VLOOKUP(AA621,角色间职业划分!P:AP,18,FALSE)</f>
        <v>0</v>
      </c>
      <c r="U621">
        <f>VLOOKUP(AA621,角色间职业划分!P:AP,27,FALSE)</f>
        <v>0</v>
      </c>
      <c r="V621">
        <f t="shared" si="93"/>
        <v>3.0000000000000027</v>
      </c>
      <c r="W621">
        <f>VLOOKUP(AA621,角色间职业划分!P:Q,2,FALSE)</f>
        <v>24</v>
      </c>
      <c r="X621">
        <f t="shared" si="98"/>
        <v>11</v>
      </c>
      <c r="Y621">
        <f>INT(VLOOKUP(X621,角色属性总表!AG:AH,2,FALSE)*角色属性总表!$C$38)</f>
        <v>378</v>
      </c>
      <c r="AA621">
        <f t="shared" si="99"/>
        <v>7</v>
      </c>
      <c r="AB621">
        <f>VLOOKUP(X621,角色属性总表!AG:AI,2,FALSE)*VLOOKUP(角色等级属性!AA621,角色间职业划分!P:AG,13,FALSE)/角色间职业划分!$AB$9</f>
        <v>262.11774495527362</v>
      </c>
      <c r="AC621">
        <f>VLOOKUP(X621,角色属性总表!AG:AI,3,FALSE)*VLOOKUP(AA621,角色间职业划分!P:AG,8,FALSE)/角色间职业划分!$W$9</f>
        <v>1423.884</v>
      </c>
      <c r="AD621">
        <f>VLOOKUP(AA621,角色间职业划分!P:AP,26,FALSE)</f>
        <v>0.4</v>
      </c>
      <c r="AE621">
        <f>VLOOKUP(X621,角色属性总表!I:Q,3,FALSE)</f>
        <v>169.34399999999999</v>
      </c>
      <c r="AF621">
        <f>VLOOKUP(AA621,角色间职业划分!P:AP,11,FALSE)</f>
        <v>0.33</v>
      </c>
      <c r="AG621">
        <f t="shared" si="94"/>
        <v>218.77538889719293</v>
      </c>
      <c r="AH621">
        <f t="shared" si="95"/>
        <v>168</v>
      </c>
      <c r="AJ621">
        <f t="shared" si="96"/>
        <v>50.775388897192926</v>
      </c>
      <c r="AK621">
        <v>617</v>
      </c>
    </row>
    <row r="622" spans="1:37" x14ac:dyDescent="0.15">
      <c r="A622">
        <v>618</v>
      </c>
      <c r="B622">
        <f>ROUND(VLOOKUP(X622,角色属性总表!AG:AI,2,FALSE)/角色属性总表!$C$34,0)</f>
        <v>57</v>
      </c>
      <c r="C622">
        <f>ROUND(VLOOKUP(X622,角色属性总表!Y:AE,3,FALSE)/J622,0)</f>
        <v>12</v>
      </c>
      <c r="D622">
        <f>ROUND(VLOOKUP(X622,角色属性总表!AG:AI,3,FALSE)/角色属性总表!$C$35,0)</f>
        <v>59</v>
      </c>
      <c r="E622">
        <f t="shared" si="90"/>
        <v>109</v>
      </c>
      <c r="F622">
        <f t="shared" si="91"/>
        <v>25</v>
      </c>
      <c r="G622">
        <f t="shared" si="92"/>
        <v>5</v>
      </c>
      <c r="H622">
        <v>0</v>
      </c>
      <c r="I622">
        <f t="shared" si="97"/>
        <v>3</v>
      </c>
      <c r="J622">
        <f>VLOOKUP(AA622,角色间职业划分!P:AP,20,FALSE)</f>
        <v>10</v>
      </c>
      <c r="K622">
        <f>IF(X622=500,100,VLOOKUP(AA622,角色间职业划分!P:AP,22,FALSE))</f>
        <v>120</v>
      </c>
      <c r="L622">
        <f>IF(X622=500,K622,VLOOKUP(AA622,角色间职业划分!P:AP,23,FALSE))</f>
        <v>60</v>
      </c>
      <c r="M622">
        <f>VLOOKUP(AA622,角色间职业划分!P:AP,24,FALSE)</f>
        <v>0</v>
      </c>
      <c r="N622">
        <f>VLOOKUP(AA622,角色间职业划分!P:AP,14)*100</f>
        <v>95</v>
      </c>
      <c r="O622">
        <f>VLOOKUP(AA622,角色间职业划分!P:Z,9,FALSE)</f>
        <v>0</v>
      </c>
      <c r="P622">
        <f>VLOOKUP(AA622,角色间职业划分!P:AP,10,FALSE)</f>
        <v>0</v>
      </c>
      <c r="Q622">
        <f>VLOOKUP(AA622,角色间职业划分!P:AP,15,FALSE)</f>
        <v>0</v>
      </c>
      <c r="R622">
        <f>VLOOKUP(AA622,角色间职业划分!P:AP,16,FALSE)</f>
        <v>0</v>
      </c>
      <c r="S622">
        <f>VLOOKUP(AA622,角色间职业划分!P:AP,17,FALSE)</f>
        <v>0</v>
      </c>
      <c r="T622">
        <f>VLOOKUP(AA622,角色间职业划分!P:AP,18,FALSE)</f>
        <v>0</v>
      </c>
      <c r="U622">
        <f>VLOOKUP(AA622,角色间职业划分!P:AP,27,FALSE)</f>
        <v>0</v>
      </c>
      <c r="V622">
        <f t="shared" si="93"/>
        <v>3.0000000000000027</v>
      </c>
      <c r="W622">
        <f>VLOOKUP(AA622,角色间职业划分!P:Q,2,FALSE)</f>
        <v>24</v>
      </c>
      <c r="X622">
        <f t="shared" si="98"/>
        <v>12</v>
      </c>
      <c r="Y622">
        <f>INT(VLOOKUP(X622,角色属性总表!AG:AH,2,FALSE)*角色属性总表!$C$38)</f>
        <v>396</v>
      </c>
      <c r="AA622">
        <f t="shared" si="99"/>
        <v>7</v>
      </c>
      <c r="AB622">
        <f>VLOOKUP(X622,角色属性总表!AG:AI,2,FALSE)*VLOOKUP(角色等级属性!AA622,角色间职业划分!P:AG,13,FALSE)/角色间职业划分!$AB$9</f>
        <v>274.59954233409616</v>
      </c>
      <c r="AC622">
        <f>VLOOKUP(X622,角色属性总表!AG:AI,3,FALSE)*VLOOKUP(AA622,角色间职业划分!P:AG,8,FALSE)/角色间职业划分!$W$9</f>
        <v>1491.6880000000001</v>
      </c>
      <c r="AD622">
        <f>VLOOKUP(AA622,角色间职业划分!P:AP,26,FALSE)</f>
        <v>0.4</v>
      </c>
      <c r="AE622">
        <f>VLOOKUP(X622,角色属性总表!I:Q,3,FALSE)</f>
        <v>177.40800000000002</v>
      </c>
      <c r="AF622">
        <f>VLOOKUP(AA622,角色间职业划分!P:AP,11,FALSE)</f>
        <v>0.33</v>
      </c>
      <c r="AG622">
        <f t="shared" si="94"/>
        <v>250.50726310243272</v>
      </c>
      <c r="AH622">
        <f t="shared" si="95"/>
        <v>177</v>
      </c>
      <c r="AJ622">
        <f t="shared" si="96"/>
        <v>73.507263102432717</v>
      </c>
      <c r="AK622">
        <v>618</v>
      </c>
    </row>
    <row r="623" spans="1:37" x14ac:dyDescent="0.15">
      <c r="A623">
        <v>619</v>
      </c>
      <c r="B623">
        <f>ROUND(VLOOKUP(X623,角色属性总表!AG:AI,2,FALSE)/角色属性总表!$C$34,0)</f>
        <v>59</v>
      </c>
      <c r="C623">
        <f>ROUND(VLOOKUP(X623,角色属性总表!Y:AE,3,FALSE)/J623,0)</f>
        <v>13</v>
      </c>
      <c r="D623">
        <f>ROUND(VLOOKUP(X623,角色属性总表!AG:AI,3,FALSE)/角色属性总表!$C$35,0)</f>
        <v>62</v>
      </c>
      <c r="E623">
        <f t="shared" si="90"/>
        <v>114</v>
      </c>
      <c r="F623">
        <f t="shared" si="91"/>
        <v>25</v>
      </c>
      <c r="G623">
        <f t="shared" si="92"/>
        <v>5</v>
      </c>
      <c r="H623">
        <v>0</v>
      </c>
      <c r="I623">
        <f t="shared" si="97"/>
        <v>3</v>
      </c>
      <c r="J623">
        <f>VLOOKUP(AA623,角色间职业划分!P:AP,20,FALSE)</f>
        <v>10</v>
      </c>
      <c r="K623">
        <f>IF(X623=500,100,VLOOKUP(AA623,角色间职业划分!P:AP,22,FALSE))</f>
        <v>120</v>
      </c>
      <c r="L623">
        <f>IF(X623=500,K623,VLOOKUP(AA623,角色间职业划分!P:AP,23,FALSE))</f>
        <v>60</v>
      </c>
      <c r="M623">
        <f>VLOOKUP(AA623,角色间职业划分!P:AP,24,FALSE)</f>
        <v>0</v>
      </c>
      <c r="N623">
        <f>VLOOKUP(AA623,角色间职业划分!P:AP,14)*100</f>
        <v>95</v>
      </c>
      <c r="O623">
        <f>VLOOKUP(AA623,角色间职业划分!P:Z,9,FALSE)</f>
        <v>0</v>
      </c>
      <c r="P623">
        <f>VLOOKUP(AA623,角色间职业划分!P:AP,10,FALSE)</f>
        <v>0</v>
      </c>
      <c r="Q623">
        <f>VLOOKUP(AA623,角色间职业划分!P:AP,15,FALSE)</f>
        <v>0</v>
      </c>
      <c r="R623">
        <f>VLOOKUP(AA623,角色间职业划分!P:AP,16,FALSE)</f>
        <v>0</v>
      </c>
      <c r="S623">
        <f>VLOOKUP(AA623,角色间职业划分!P:AP,17,FALSE)</f>
        <v>0</v>
      </c>
      <c r="T623">
        <f>VLOOKUP(AA623,角色间职业划分!P:AP,18,FALSE)</f>
        <v>0</v>
      </c>
      <c r="U623">
        <f>VLOOKUP(AA623,角色间职业划分!P:AP,27,FALSE)</f>
        <v>0</v>
      </c>
      <c r="V623">
        <f t="shared" si="93"/>
        <v>3.0000000000000027</v>
      </c>
      <c r="W623">
        <f>VLOOKUP(AA623,角色间职业划分!P:Q,2,FALSE)</f>
        <v>24</v>
      </c>
      <c r="X623">
        <f t="shared" si="98"/>
        <v>13</v>
      </c>
      <c r="Y623">
        <f>INT(VLOOKUP(X623,角色属性总表!AG:AH,2,FALSE)*角色属性总表!$C$38)</f>
        <v>414</v>
      </c>
      <c r="AA623">
        <f t="shared" si="99"/>
        <v>7</v>
      </c>
      <c r="AB623">
        <f>VLOOKUP(X623,角色属性总表!AG:AI,2,FALSE)*VLOOKUP(角色等级属性!AA623,角色间职业划分!P:AG,13,FALSE)/角色间职业划分!$AB$9</f>
        <v>287.08133971291863</v>
      </c>
      <c r="AC623">
        <f>VLOOKUP(X623,角色属性总表!AG:AI,3,FALSE)*VLOOKUP(AA623,角色间职业划分!P:AG,8,FALSE)/角色间职业划分!$W$9</f>
        <v>1559.4919999999997</v>
      </c>
      <c r="AD623">
        <f>VLOOKUP(AA623,角色间职业划分!P:AP,26,FALSE)</f>
        <v>0.4</v>
      </c>
      <c r="AE623">
        <f>VLOOKUP(X623,角色属性总表!I:Q,3,FALSE)</f>
        <v>185.47199999999998</v>
      </c>
      <c r="AF623">
        <f>VLOOKUP(AA623,角色间职业划分!P:AP,11,FALSE)</f>
        <v>0.33</v>
      </c>
      <c r="AG623">
        <f t="shared" si="94"/>
        <v>283.80825613434388</v>
      </c>
      <c r="AH623">
        <f t="shared" si="95"/>
        <v>186</v>
      </c>
      <c r="AJ623">
        <f t="shared" si="96"/>
        <v>97.808256134343878</v>
      </c>
      <c r="AK623">
        <v>619</v>
      </c>
    </row>
    <row r="624" spans="1:37" x14ac:dyDescent="0.15">
      <c r="A624">
        <v>620</v>
      </c>
      <c r="B624">
        <f>ROUND(VLOOKUP(X624,角色属性总表!AG:AI,2,FALSE)/角色属性总表!$C$34,0)</f>
        <v>62</v>
      </c>
      <c r="C624">
        <f>ROUND(VLOOKUP(X624,角色属性总表!Y:AE,3,FALSE)/J624,0)</f>
        <v>13</v>
      </c>
      <c r="D624">
        <f>ROUND(VLOOKUP(X624,角色属性总表!AG:AI,3,FALSE)/角色属性总表!$C$35,0)</f>
        <v>65</v>
      </c>
      <c r="E624">
        <f t="shared" si="90"/>
        <v>119</v>
      </c>
      <c r="F624">
        <f t="shared" si="91"/>
        <v>25</v>
      </c>
      <c r="G624">
        <f t="shared" si="92"/>
        <v>5</v>
      </c>
      <c r="H624">
        <v>0</v>
      </c>
      <c r="I624">
        <f t="shared" si="97"/>
        <v>3</v>
      </c>
      <c r="J624">
        <f>VLOOKUP(AA624,角色间职业划分!P:AP,20,FALSE)</f>
        <v>10</v>
      </c>
      <c r="K624">
        <f>IF(X624=500,100,VLOOKUP(AA624,角色间职业划分!P:AP,22,FALSE))</f>
        <v>120</v>
      </c>
      <c r="L624">
        <f>IF(X624=500,K624,VLOOKUP(AA624,角色间职业划分!P:AP,23,FALSE))</f>
        <v>60</v>
      </c>
      <c r="M624">
        <f>VLOOKUP(AA624,角色间职业划分!P:AP,24,FALSE)</f>
        <v>0</v>
      </c>
      <c r="N624">
        <f>VLOOKUP(AA624,角色间职业划分!P:AP,14)*100</f>
        <v>95</v>
      </c>
      <c r="O624">
        <f>VLOOKUP(AA624,角色间职业划分!P:Z,9,FALSE)</f>
        <v>0</v>
      </c>
      <c r="P624">
        <f>VLOOKUP(AA624,角色间职业划分!P:AP,10,FALSE)</f>
        <v>0</v>
      </c>
      <c r="Q624">
        <f>VLOOKUP(AA624,角色间职业划分!P:AP,15,FALSE)</f>
        <v>0</v>
      </c>
      <c r="R624">
        <f>VLOOKUP(AA624,角色间职业划分!P:AP,16,FALSE)</f>
        <v>0</v>
      </c>
      <c r="S624">
        <f>VLOOKUP(AA624,角色间职业划分!P:AP,17,FALSE)</f>
        <v>0</v>
      </c>
      <c r="T624">
        <f>VLOOKUP(AA624,角色间职业划分!P:AP,18,FALSE)</f>
        <v>0</v>
      </c>
      <c r="U624">
        <f>VLOOKUP(AA624,角色间职业划分!P:AP,27,FALSE)</f>
        <v>0</v>
      </c>
      <c r="V624">
        <f t="shared" si="93"/>
        <v>3.0000000000000027</v>
      </c>
      <c r="W624">
        <f>VLOOKUP(AA624,角色间职业划分!P:Q,2,FALSE)</f>
        <v>24</v>
      </c>
      <c r="X624">
        <f t="shared" si="98"/>
        <v>14</v>
      </c>
      <c r="Y624">
        <f>INT(VLOOKUP(X624,角色属性总表!AG:AH,2,FALSE)*角色属性总表!$C$38)</f>
        <v>432</v>
      </c>
      <c r="AA624">
        <f t="shared" si="99"/>
        <v>7</v>
      </c>
      <c r="AB624">
        <f>VLOOKUP(X624,角色属性总表!AG:AI,2,FALSE)*VLOOKUP(角色等级属性!AA624,角色间职业划分!P:AG,13,FALSE)/角色间职业划分!$AB$9</f>
        <v>299.56313709174123</v>
      </c>
      <c r="AC624">
        <f>VLOOKUP(X624,角色属性总表!AG:AI,3,FALSE)*VLOOKUP(AA624,角色间职业划分!P:AG,8,FALSE)/角色间职业划分!$W$9</f>
        <v>1627.296</v>
      </c>
      <c r="AD624">
        <f>VLOOKUP(AA624,角色间职业划分!P:AP,26,FALSE)</f>
        <v>0.4</v>
      </c>
      <c r="AE624">
        <f>VLOOKUP(X624,角色属性总表!I:Q,3,FALSE)</f>
        <v>193.536</v>
      </c>
      <c r="AF624">
        <f>VLOOKUP(AA624,角色间职业划分!P:AP,11,FALSE)</f>
        <v>0.33</v>
      </c>
      <c r="AG624">
        <f t="shared" si="94"/>
        <v>318.63611346982981</v>
      </c>
      <c r="AH624">
        <f t="shared" si="95"/>
        <v>195</v>
      </c>
      <c r="AJ624">
        <f t="shared" si="96"/>
        <v>123.63611346982981</v>
      </c>
      <c r="AK624">
        <v>620</v>
      </c>
    </row>
    <row r="625" spans="1:37" x14ac:dyDescent="0.15">
      <c r="A625">
        <v>621</v>
      </c>
      <c r="B625">
        <f>ROUND(VLOOKUP(X625,角色属性总表!AG:AI,2,FALSE)/角色属性总表!$C$34,0)</f>
        <v>64</v>
      </c>
      <c r="C625">
        <f>ROUND(VLOOKUP(X625,角色属性总表!Y:AE,3,FALSE)/J625,0)</f>
        <v>14</v>
      </c>
      <c r="D625">
        <f>ROUND(VLOOKUP(X625,角色属性总表!AG:AI,3,FALSE)/角色属性总表!$C$35,0)</f>
        <v>67</v>
      </c>
      <c r="E625">
        <f t="shared" si="90"/>
        <v>124</v>
      </c>
      <c r="F625">
        <f t="shared" si="91"/>
        <v>25</v>
      </c>
      <c r="G625">
        <f t="shared" si="92"/>
        <v>5</v>
      </c>
      <c r="H625">
        <v>0</v>
      </c>
      <c r="I625">
        <f t="shared" si="97"/>
        <v>3</v>
      </c>
      <c r="J625">
        <f>VLOOKUP(AA625,角色间职业划分!P:AP,20,FALSE)</f>
        <v>10</v>
      </c>
      <c r="K625">
        <f>IF(X625=500,100,VLOOKUP(AA625,角色间职业划分!P:AP,22,FALSE))</f>
        <v>120</v>
      </c>
      <c r="L625">
        <f>IF(X625=500,K625,VLOOKUP(AA625,角色间职业划分!P:AP,23,FALSE))</f>
        <v>60</v>
      </c>
      <c r="M625">
        <f>VLOOKUP(AA625,角色间职业划分!P:AP,24,FALSE)</f>
        <v>0</v>
      </c>
      <c r="N625">
        <f>VLOOKUP(AA625,角色间职业划分!P:AP,14)*100</f>
        <v>95</v>
      </c>
      <c r="O625">
        <f>VLOOKUP(AA625,角色间职业划分!P:Z,9,FALSE)</f>
        <v>0</v>
      </c>
      <c r="P625">
        <f>VLOOKUP(AA625,角色间职业划分!P:AP,10,FALSE)</f>
        <v>0</v>
      </c>
      <c r="Q625">
        <f>VLOOKUP(AA625,角色间职业划分!P:AP,15,FALSE)</f>
        <v>0</v>
      </c>
      <c r="R625">
        <f>VLOOKUP(AA625,角色间职业划分!P:AP,16,FALSE)</f>
        <v>0</v>
      </c>
      <c r="S625">
        <f>VLOOKUP(AA625,角色间职业划分!P:AP,17,FALSE)</f>
        <v>0</v>
      </c>
      <c r="T625">
        <f>VLOOKUP(AA625,角色间职业划分!P:AP,18,FALSE)</f>
        <v>0</v>
      </c>
      <c r="U625">
        <f>VLOOKUP(AA625,角色间职业划分!P:AP,27,FALSE)</f>
        <v>0</v>
      </c>
      <c r="V625">
        <f t="shared" si="93"/>
        <v>3.0000000000000027</v>
      </c>
      <c r="W625">
        <f>VLOOKUP(AA625,角色间职业划分!P:Q,2,FALSE)</f>
        <v>24</v>
      </c>
      <c r="X625">
        <f t="shared" si="98"/>
        <v>15</v>
      </c>
      <c r="Y625">
        <f>INT(VLOOKUP(X625,角色属性总表!AG:AH,2,FALSE)*角色属性总表!$C$38)</f>
        <v>450</v>
      </c>
      <c r="AA625">
        <f t="shared" si="99"/>
        <v>7</v>
      </c>
      <c r="AB625">
        <f>VLOOKUP(X625,角色属性总表!AG:AI,2,FALSE)*VLOOKUP(角色等级属性!AA625,角色间职业划分!P:AG,13,FALSE)/角色间职业划分!$AB$9</f>
        <v>312.04493447056382</v>
      </c>
      <c r="AC625">
        <f>VLOOKUP(X625,角色属性总表!AG:AI,3,FALSE)*VLOOKUP(AA625,角色间职业划分!P:AG,8,FALSE)/角色间职业划分!$W$9</f>
        <v>1695.1</v>
      </c>
      <c r="AD625">
        <f>VLOOKUP(AA625,角色间职业划分!P:AP,26,FALSE)</f>
        <v>0.4</v>
      </c>
      <c r="AE625">
        <f>VLOOKUP(X625,角色属性总表!I:Q,3,FALSE)</f>
        <v>201.60000000000002</v>
      </c>
      <c r="AF625">
        <f>VLOOKUP(AA625,角色间职业划分!P:AP,11,FALSE)</f>
        <v>0.33</v>
      </c>
      <c r="AG625">
        <f t="shared" si="94"/>
        <v>354.95352361155676</v>
      </c>
      <c r="AH625">
        <f t="shared" si="95"/>
        <v>201</v>
      </c>
      <c r="AJ625">
        <f t="shared" si="96"/>
        <v>153.95352361155676</v>
      </c>
      <c r="AK625">
        <v>621</v>
      </c>
    </row>
    <row r="626" spans="1:37" x14ac:dyDescent="0.15">
      <c r="A626">
        <v>622</v>
      </c>
      <c r="B626">
        <f>ROUND(VLOOKUP(X626,角色属性总表!AG:AI,2,FALSE)/角色属性总表!$C$34,0)</f>
        <v>67</v>
      </c>
      <c r="C626">
        <f>ROUND(VLOOKUP(X626,角色属性总表!Y:AE,3,FALSE)/J626,0)</f>
        <v>15</v>
      </c>
      <c r="D626">
        <f>ROUND(VLOOKUP(X626,角色属性总表!AG:AI,3,FALSE)/角色属性总表!$C$35,0)</f>
        <v>70</v>
      </c>
      <c r="E626">
        <f t="shared" si="90"/>
        <v>129</v>
      </c>
      <c r="F626">
        <f t="shared" si="91"/>
        <v>25</v>
      </c>
      <c r="G626">
        <f t="shared" si="92"/>
        <v>5</v>
      </c>
      <c r="H626">
        <v>0</v>
      </c>
      <c r="I626">
        <f t="shared" si="97"/>
        <v>3</v>
      </c>
      <c r="J626">
        <f>VLOOKUP(AA626,角色间职业划分!P:AP,20,FALSE)</f>
        <v>10</v>
      </c>
      <c r="K626">
        <f>IF(X626=500,100,VLOOKUP(AA626,角色间职业划分!P:AP,22,FALSE))</f>
        <v>120</v>
      </c>
      <c r="L626">
        <f>IF(X626=500,K626,VLOOKUP(AA626,角色间职业划分!P:AP,23,FALSE))</f>
        <v>60</v>
      </c>
      <c r="M626">
        <f>VLOOKUP(AA626,角色间职业划分!P:AP,24,FALSE)</f>
        <v>0</v>
      </c>
      <c r="N626">
        <f>VLOOKUP(AA626,角色间职业划分!P:AP,14)*100</f>
        <v>95</v>
      </c>
      <c r="O626">
        <f>VLOOKUP(AA626,角色间职业划分!P:Z,9,FALSE)</f>
        <v>0</v>
      </c>
      <c r="P626">
        <f>VLOOKUP(AA626,角色间职业划分!P:AP,10,FALSE)</f>
        <v>0</v>
      </c>
      <c r="Q626">
        <f>VLOOKUP(AA626,角色间职业划分!P:AP,15,FALSE)</f>
        <v>0</v>
      </c>
      <c r="R626">
        <f>VLOOKUP(AA626,角色间职业划分!P:AP,16,FALSE)</f>
        <v>0</v>
      </c>
      <c r="S626">
        <f>VLOOKUP(AA626,角色间职业划分!P:AP,17,FALSE)</f>
        <v>0</v>
      </c>
      <c r="T626">
        <f>VLOOKUP(AA626,角色间职业划分!P:AP,18,FALSE)</f>
        <v>0</v>
      </c>
      <c r="U626">
        <f>VLOOKUP(AA626,角色间职业划分!P:AP,27,FALSE)</f>
        <v>0</v>
      </c>
      <c r="V626">
        <f t="shared" si="93"/>
        <v>3.0000000000000027</v>
      </c>
      <c r="W626">
        <f>VLOOKUP(AA626,角色间职业划分!P:Q,2,FALSE)</f>
        <v>24</v>
      </c>
      <c r="X626">
        <f t="shared" si="98"/>
        <v>16</v>
      </c>
      <c r="Y626">
        <f>INT(VLOOKUP(X626,角色属性总表!AG:AH,2,FALSE)*角色属性总表!$C$38)</f>
        <v>468</v>
      </c>
      <c r="AA626">
        <f t="shared" si="99"/>
        <v>7</v>
      </c>
      <c r="AB626">
        <f>VLOOKUP(X626,角色属性总表!AG:AI,2,FALSE)*VLOOKUP(角色等级属性!AA626,角色间职业划分!P:AG,13,FALSE)/角色间职业划分!$AB$9</f>
        <v>324.52673184938635</v>
      </c>
      <c r="AC626">
        <f>VLOOKUP(X626,角色属性总表!AG:AI,3,FALSE)*VLOOKUP(AA626,角色间职业划分!P:AG,8,FALSE)/角色间职业划分!$W$9</f>
        <v>1762.9039999999998</v>
      </c>
      <c r="AD626">
        <f>VLOOKUP(AA626,角色间职业划分!P:AP,26,FALSE)</f>
        <v>0.4</v>
      </c>
      <c r="AE626">
        <f>VLOOKUP(X626,角色属性总表!I:Q,3,FALSE)</f>
        <v>209.66400000000002</v>
      </c>
      <c r="AF626">
        <f>VLOOKUP(AA626,角色间职业划分!P:AP,11,FALSE)</f>
        <v>0.33</v>
      </c>
      <c r="AG626">
        <f t="shared" si="94"/>
        <v>392.72727272727269</v>
      </c>
      <c r="AH626">
        <f t="shared" si="95"/>
        <v>210</v>
      </c>
      <c r="AJ626">
        <f t="shared" si="96"/>
        <v>182.72727272727269</v>
      </c>
      <c r="AK626">
        <v>622</v>
      </c>
    </row>
    <row r="627" spans="1:37" x14ac:dyDescent="0.15">
      <c r="A627">
        <v>623</v>
      </c>
      <c r="B627">
        <f>ROUND(VLOOKUP(X627,角色属性总表!AG:AI,2,FALSE)/角色属性总表!$C$34,0)</f>
        <v>69</v>
      </c>
      <c r="C627">
        <f>ROUND(VLOOKUP(X627,角色属性总表!Y:AE,3,FALSE)/J627,0)</f>
        <v>16</v>
      </c>
      <c r="D627">
        <f>ROUND(VLOOKUP(X627,角色属性总表!AG:AI,3,FALSE)/角色属性总表!$C$35,0)</f>
        <v>73</v>
      </c>
      <c r="E627">
        <f t="shared" si="90"/>
        <v>134</v>
      </c>
      <c r="F627">
        <f t="shared" si="91"/>
        <v>25</v>
      </c>
      <c r="G627">
        <f t="shared" si="92"/>
        <v>5</v>
      </c>
      <c r="H627">
        <v>0</v>
      </c>
      <c r="I627">
        <f t="shared" si="97"/>
        <v>3</v>
      </c>
      <c r="J627">
        <f>VLOOKUP(AA627,角色间职业划分!P:AP,20,FALSE)</f>
        <v>10</v>
      </c>
      <c r="K627">
        <f>IF(X627=500,100,VLOOKUP(AA627,角色间职业划分!P:AP,22,FALSE))</f>
        <v>120</v>
      </c>
      <c r="L627">
        <f>IF(X627=500,K627,VLOOKUP(AA627,角色间职业划分!P:AP,23,FALSE))</f>
        <v>60</v>
      </c>
      <c r="M627">
        <f>VLOOKUP(AA627,角色间职业划分!P:AP,24,FALSE)</f>
        <v>0</v>
      </c>
      <c r="N627">
        <f>VLOOKUP(AA627,角色间职业划分!P:AP,14)*100</f>
        <v>95</v>
      </c>
      <c r="O627">
        <f>VLOOKUP(AA627,角色间职业划分!P:Z,9,FALSE)</f>
        <v>0</v>
      </c>
      <c r="P627">
        <f>VLOOKUP(AA627,角色间职业划分!P:AP,10,FALSE)</f>
        <v>0</v>
      </c>
      <c r="Q627">
        <f>VLOOKUP(AA627,角色间职业划分!P:AP,15,FALSE)</f>
        <v>0</v>
      </c>
      <c r="R627">
        <f>VLOOKUP(AA627,角色间职业划分!P:AP,16,FALSE)</f>
        <v>0</v>
      </c>
      <c r="S627">
        <f>VLOOKUP(AA627,角色间职业划分!P:AP,17,FALSE)</f>
        <v>0</v>
      </c>
      <c r="T627">
        <f>VLOOKUP(AA627,角色间职业划分!P:AP,18,FALSE)</f>
        <v>0</v>
      </c>
      <c r="U627">
        <f>VLOOKUP(AA627,角色间职业划分!P:AP,27,FALSE)</f>
        <v>0</v>
      </c>
      <c r="V627">
        <f t="shared" si="93"/>
        <v>3.0000000000000027</v>
      </c>
      <c r="W627">
        <f>VLOOKUP(AA627,角色间职业划分!P:Q,2,FALSE)</f>
        <v>24</v>
      </c>
      <c r="X627">
        <f t="shared" si="98"/>
        <v>17</v>
      </c>
      <c r="Y627">
        <f>INT(VLOOKUP(X627,角色属性总表!AG:AH,2,FALSE)*角色属性总表!$C$38)</f>
        <v>486</v>
      </c>
      <c r="AA627">
        <f t="shared" si="99"/>
        <v>7</v>
      </c>
      <c r="AB627">
        <f>VLOOKUP(X627,角色属性总表!AG:AI,2,FALSE)*VLOOKUP(角色等级属性!AA627,角色间职业划分!P:AG,13,FALSE)/角色间职业划分!$AB$9</f>
        <v>337.00852922820894</v>
      </c>
      <c r="AC627">
        <f>VLOOKUP(X627,角色属性总表!AG:AI,3,FALSE)*VLOOKUP(AA627,角色间职业划分!P:AG,8,FALSE)/角色间职业划分!$W$9</f>
        <v>1830.7080000000001</v>
      </c>
      <c r="AD627">
        <f>VLOOKUP(AA627,角色间职业划分!P:AP,26,FALSE)</f>
        <v>0.4</v>
      </c>
      <c r="AE627">
        <f>VLOOKUP(X627,角色属性总表!I:Q,3,FALSE)</f>
        <v>217.72800000000001</v>
      </c>
      <c r="AF627">
        <f>VLOOKUP(AA627,角色间职业划分!P:AP,11,FALSE)</f>
        <v>0.33</v>
      </c>
      <c r="AG627">
        <f t="shared" si="94"/>
        <v>431.9275885363067</v>
      </c>
      <c r="AH627">
        <f t="shared" si="95"/>
        <v>219</v>
      </c>
      <c r="AJ627">
        <f t="shared" si="96"/>
        <v>212.9275885363067</v>
      </c>
      <c r="AK627">
        <v>623</v>
      </c>
    </row>
    <row r="628" spans="1:37" x14ac:dyDescent="0.15">
      <c r="A628">
        <v>624</v>
      </c>
      <c r="B628">
        <f>ROUND(VLOOKUP(X628,角色属性总表!AG:AI,2,FALSE)/角色属性总表!$C$34,0)</f>
        <v>72</v>
      </c>
      <c r="C628">
        <f>ROUND(VLOOKUP(X628,角色属性总表!Y:AE,3,FALSE)/J628,0)</f>
        <v>17</v>
      </c>
      <c r="D628">
        <f>ROUND(VLOOKUP(X628,角色属性总表!AG:AI,3,FALSE)/角色属性总表!$C$35,0)</f>
        <v>75</v>
      </c>
      <c r="E628">
        <f t="shared" si="90"/>
        <v>139</v>
      </c>
      <c r="F628">
        <f t="shared" si="91"/>
        <v>25</v>
      </c>
      <c r="G628">
        <f t="shared" si="92"/>
        <v>5</v>
      </c>
      <c r="H628">
        <v>0</v>
      </c>
      <c r="I628">
        <f t="shared" si="97"/>
        <v>3</v>
      </c>
      <c r="J628">
        <f>VLOOKUP(AA628,角色间职业划分!P:AP,20,FALSE)</f>
        <v>10</v>
      </c>
      <c r="K628">
        <f>IF(X628=500,100,VLOOKUP(AA628,角色间职业划分!P:AP,22,FALSE))</f>
        <v>120</v>
      </c>
      <c r="L628">
        <f>IF(X628=500,K628,VLOOKUP(AA628,角色间职业划分!P:AP,23,FALSE))</f>
        <v>60</v>
      </c>
      <c r="M628">
        <f>VLOOKUP(AA628,角色间职业划分!P:AP,24,FALSE)</f>
        <v>0</v>
      </c>
      <c r="N628">
        <f>VLOOKUP(AA628,角色间职业划分!P:AP,14)*100</f>
        <v>95</v>
      </c>
      <c r="O628">
        <f>VLOOKUP(AA628,角色间职业划分!P:Z,9,FALSE)</f>
        <v>0</v>
      </c>
      <c r="P628">
        <f>VLOOKUP(AA628,角色间职业划分!P:AP,10,FALSE)</f>
        <v>0</v>
      </c>
      <c r="Q628">
        <f>VLOOKUP(AA628,角色间职业划分!P:AP,15,FALSE)</f>
        <v>0</v>
      </c>
      <c r="R628">
        <f>VLOOKUP(AA628,角色间职业划分!P:AP,16,FALSE)</f>
        <v>0</v>
      </c>
      <c r="S628">
        <f>VLOOKUP(AA628,角色间职业划分!P:AP,17,FALSE)</f>
        <v>0</v>
      </c>
      <c r="T628">
        <f>VLOOKUP(AA628,角色间职业划分!P:AP,18,FALSE)</f>
        <v>0</v>
      </c>
      <c r="U628">
        <f>VLOOKUP(AA628,角色间职业划分!P:AP,27,FALSE)</f>
        <v>0</v>
      </c>
      <c r="V628">
        <f t="shared" si="93"/>
        <v>3.0000000000000027</v>
      </c>
      <c r="W628">
        <f>VLOOKUP(AA628,角色间职业划分!P:Q,2,FALSE)</f>
        <v>24</v>
      </c>
      <c r="X628">
        <f t="shared" si="98"/>
        <v>18</v>
      </c>
      <c r="Y628">
        <f>INT(VLOOKUP(X628,角色属性总表!AG:AH,2,FALSE)*角色属性总表!$C$38)</f>
        <v>504</v>
      </c>
      <c r="AA628">
        <f t="shared" si="99"/>
        <v>7</v>
      </c>
      <c r="AB628">
        <f>VLOOKUP(X628,角色属性总表!AG:AI,2,FALSE)*VLOOKUP(角色等级属性!AA628,角色间职业划分!P:AG,13,FALSE)/角色间职业划分!$AB$9</f>
        <v>349.49032660703142</v>
      </c>
      <c r="AC628">
        <f>VLOOKUP(X628,角色属性总表!AG:AI,3,FALSE)*VLOOKUP(AA628,角色间职业划分!P:AG,8,FALSE)/角色间职业划分!$W$9</f>
        <v>1898.5119999999997</v>
      </c>
      <c r="AD628">
        <f>VLOOKUP(AA628,角色间职业划分!P:AP,26,FALSE)</f>
        <v>0.4</v>
      </c>
      <c r="AE628">
        <f>VLOOKUP(X628,角色属性总表!I:Q,3,FALSE)</f>
        <v>225.79199999999997</v>
      </c>
      <c r="AF628">
        <f>VLOOKUP(AA628,角色间职业划分!P:AP,11,FALSE)</f>
        <v>0.33</v>
      </c>
      <c r="AG628">
        <f t="shared" si="94"/>
        <v>472.52762226874808</v>
      </c>
      <c r="AH628">
        <f t="shared" si="95"/>
        <v>225</v>
      </c>
      <c r="AJ628">
        <f t="shared" si="96"/>
        <v>247.52762226874808</v>
      </c>
      <c r="AK628">
        <v>624</v>
      </c>
    </row>
    <row r="629" spans="1:37" x14ac:dyDescent="0.15">
      <c r="A629">
        <v>625</v>
      </c>
      <c r="B629">
        <f>ROUND(VLOOKUP(X629,角色属性总表!AG:AI,2,FALSE)/角色属性总表!$C$34,0)</f>
        <v>75</v>
      </c>
      <c r="C629">
        <f>ROUND(VLOOKUP(X629,角色属性总表!Y:AE,3,FALSE)/J629,0)</f>
        <v>18</v>
      </c>
      <c r="D629">
        <f>ROUND(VLOOKUP(X629,角色属性总表!AG:AI,3,FALSE)/角色属性总表!$C$35,0)</f>
        <v>78</v>
      </c>
      <c r="E629">
        <f t="shared" si="90"/>
        <v>144</v>
      </c>
      <c r="F629">
        <f t="shared" si="91"/>
        <v>25</v>
      </c>
      <c r="G629">
        <f t="shared" si="92"/>
        <v>5</v>
      </c>
      <c r="H629">
        <v>0</v>
      </c>
      <c r="I629">
        <f t="shared" si="97"/>
        <v>3</v>
      </c>
      <c r="J629">
        <f>VLOOKUP(AA629,角色间职业划分!P:AP,20,FALSE)</f>
        <v>10</v>
      </c>
      <c r="K629">
        <f>IF(X629=500,100,VLOOKUP(AA629,角色间职业划分!P:AP,22,FALSE))</f>
        <v>120</v>
      </c>
      <c r="L629">
        <f>IF(X629=500,K629,VLOOKUP(AA629,角色间职业划分!P:AP,23,FALSE))</f>
        <v>60</v>
      </c>
      <c r="M629">
        <f>VLOOKUP(AA629,角色间职业划分!P:AP,24,FALSE)</f>
        <v>0</v>
      </c>
      <c r="N629">
        <f>VLOOKUP(AA629,角色间职业划分!P:AP,14)*100</f>
        <v>95</v>
      </c>
      <c r="O629">
        <f>VLOOKUP(AA629,角色间职业划分!P:Z,9,FALSE)</f>
        <v>0</v>
      </c>
      <c r="P629">
        <f>VLOOKUP(AA629,角色间职业划分!P:AP,10,FALSE)</f>
        <v>0</v>
      </c>
      <c r="Q629">
        <f>VLOOKUP(AA629,角色间职业划分!P:AP,15,FALSE)</f>
        <v>0</v>
      </c>
      <c r="R629">
        <f>VLOOKUP(AA629,角色间职业划分!P:AP,16,FALSE)</f>
        <v>0</v>
      </c>
      <c r="S629">
        <f>VLOOKUP(AA629,角色间职业划分!P:AP,17,FALSE)</f>
        <v>0</v>
      </c>
      <c r="T629">
        <f>VLOOKUP(AA629,角色间职业划分!P:AP,18,FALSE)</f>
        <v>0</v>
      </c>
      <c r="U629">
        <f>VLOOKUP(AA629,角色间职业划分!P:AP,27,FALSE)</f>
        <v>0</v>
      </c>
      <c r="V629">
        <f t="shared" si="93"/>
        <v>3.0000000000000027</v>
      </c>
      <c r="W629">
        <f>VLOOKUP(AA629,角色间职业划分!P:Q,2,FALSE)</f>
        <v>24</v>
      </c>
      <c r="X629">
        <f t="shared" si="98"/>
        <v>19</v>
      </c>
      <c r="Y629">
        <f>INT(VLOOKUP(X629,角色属性总表!AG:AH,2,FALSE)*角色属性总表!$C$38)</f>
        <v>522</v>
      </c>
      <c r="AA629">
        <f t="shared" si="99"/>
        <v>7</v>
      </c>
      <c r="AB629">
        <f>VLOOKUP(X629,角色属性总表!AG:AI,2,FALSE)*VLOOKUP(角色等级属性!AA629,角色间职业划分!P:AG,13,FALSE)/角色间职业划分!$AB$9</f>
        <v>361.97212398585395</v>
      </c>
      <c r="AC629">
        <f>VLOOKUP(X629,角色属性总表!AG:AI,3,FALSE)*VLOOKUP(AA629,角色间职业划分!P:AG,8,FALSE)/角色间职业划分!$W$9</f>
        <v>1966.316</v>
      </c>
      <c r="AD629">
        <f>VLOOKUP(AA629,角色间职业划分!P:AP,26,FALSE)</f>
        <v>0.4</v>
      </c>
      <c r="AE629">
        <f>VLOOKUP(X629,角色属性总表!I:Q,3,FALSE)</f>
        <v>233.85599999999999</v>
      </c>
      <c r="AF629">
        <f>VLOOKUP(AA629,角色间职业划分!P:AP,11,FALSE)</f>
        <v>0.33</v>
      </c>
      <c r="AG629">
        <f t="shared" si="94"/>
        <v>514.50303347977729</v>
      </c>
      <c r="AH629">
        <f t="shared" si="95"/>
        <v>234</v>
      </c>
      <c r="AJ629">
        <f t="shared" si="96"/>
        <v>280.50303347977729</v>
      </c>
      <c r="AK629">
        <v>625</v>
      </c>
    </row>
    <row r="630" spans="1:37" x14ac:dyDescent="0.15">
      <c r="A630">
        <v>626</v>
      </c>
      <c r="B630">
        <f>ROUND(VLOOKUP(X630,角色属性总表!AG:AI,2,FALSE)/角色属性总表!$C$34,0)</f>
        <v>77</v>
      </c>
      <c r="C630">
        <f>ROUND(VLOOKUP(X630,角色属性总表!Y:AE,3,FALSE)/J630,0)</f>
        <v>19</v>
      </c>
      <c r="D630">
        <f>ROUND(VLOOKUP(X630,角色属性总表!AG:AI,3,FALSE)/角色属性总表!$C$35,0)</f>
        <v>81</v>
      </c>
      <c r="E630">
        <f t="shared" si="90"/>
        <v>149</v>
      </c>
      <c r="F630">
        <f t="shared" si="91"/>
        <v>25</v>
      </c>
      <c r="G630">
        <f t="shared" si="92"/>
        <v>5</v>
      </c>
      <c r="H630">
        <v>0</v>
      </c>
      <c r="I630">
        <f t="shared" si="97"/>
        <v>3</v>
      </c>
      <c r="J630">
        <f>VLOOKUP(AA630,角色间职业划分!P:AP,20,FALSE)</f>
        <v>10</v>
      </c>
      <c r="K630">
        <f>IF(X630=500,100,VLOOKUP(AA630,角色间职业划分!P:AP,22,FALSE))</f>
        <v>120</v>
      </c>
      <c r="L630">
        <f>IF(X630=500,K630,VLOOKUP(AA630,角色间职业划分!P:AP,23,FALSE))</f>
        <v>60</v>
      </c>
      <c r="M630">
        <f>VLOOKUP(AA630,角色间职业划分!P:AP,24,FALSE)</f>
        <v>0</v>
      </c>
      <c r="N630">
        <f>VLOOKUP(AA630,角色间职业划分!P:AP,14)*100</f>
        <v>95</v>
      </c>
      <c r="O630">
        <f>VLOOKUP(AA630,角色间职业划分!P:Z,9,FALSE)</f>
        <v>0</v>
      </c>
      <c r="P630">
        <f>VLOOKUP(AA630,角色间职业划分!P:AP,10,FALSE)</f>
        <v>0</v>
      </c>
      <c r="Q630">
        <f>VLOOKUP(AA630,角色间职业划分!P:AP,15,FALSE)</f>
        <v>0</v>
      </c>
      <c r="R630">
        <f>VLOOKUP(AA630,角色间职业划分!P:AP,16,FALSE)</f>
        <v>0</v>
      </c>
      <c r="S630">
        <f>VLOOKUP(AA630,角色间职业划分!P:AP,17,FALSE)</f>
        <v>0</v>
      </c>
      <c r="T630">
        <f>VLOOKUP(AA630,角色间职业划分!P:AP,18,FALSE)</f>
        <v>0</v>
      </c>
      <c r="U630">
        <f>VLOOKUP(AA630,角色间职业划分!P:AP,27,FALSE)</f>
        <v>0</v>
      </c>
      <c r="V630">
        <f t="shared" si="93"/>
        <v>3.0000000000000027</v>
      </c>
      <c r="W630">
        <f>VLOOKUP(AA630,角色间职业划分!P:Q,2,FALSE)</f>
        <v>24</v>
      </c>
      <c r="X630">
        <f t="shared" si="98"/>
        <v>20</v>
      </c>
      <c r="Y630">
        <f>INT(VLOOKUP(X630,角色属性总表!AG:AH,2,FALSE)*角色属性总表!$C$38)</f>
        <v>540</v>
      </c>
      <c r="AA630">
        <f t="shared" si="99"/>
        <v>7</v>
      </c>
      <c r="AB630">
        <f>VLOOKUP(X630,角色属性总表!AG:AI,2,FALSE)*VLOOKUP(角色等级属性!AA630,角色间职业划分!P:AG,13,FALSE)/角色间职业划分!$AB$9</f>
        <v>374.45392136467649</v>
      </c>
      <c r="AC630">
        <f>VLOOKUP(X630,角色属性总表!AG:AI,3,FALSE)*VLOOKUP(AA630,角色间职业划分!P:AG,8,FALSE)/角色间职业划分!$W$9</f>
        <v>2034.12</v>
      </c>
      <c r="AD630">
        <f>VLOOKUP(AA630,角色间职业划分!P:AP,26,FALSE)</f>
        <v>0.4</v>
      </c>
      <c r="AE630">
        <f>VLOOKUP(X630,角色属性总表!I:Q,3,FALSE)</f>
        <v>241.92000000000002</v>
      </c>
      <c r="AF630">
        <f>VLOOKUP(AA630,角色间职业划分!P:AP,11,FALSE)</f>
        <v>0.33</v>
      </c>
      <c r="AG630">
        <f t="shared" si="94"/>
        <v>557.83165289201077</v>
      </c>
      <c r="AH630">
        <f t="shared" si="95"/>
        <v>243</v>
      </c>
      <c r="AJ630">
        <f t="shared" si="96"/>
        <v>314.83165289201077</v>
      </c>
      <c r="AK630">
        <v>626</v>
      </c>
    </row>
    <row r="631" spans="1:37" x14ac:dyDescent="0.15">
      <c r="A631">
        <v>627</v>
      </c>
      <c r="B631">
        <f>ROUND(VLOOKUP(X631,角色属性总表!AG:AI,2,FALSE)/角色属性总表!$C$34,0)</f>
        <v>80</v>
      </c>
      <c r="C631">
        <f>ROUND(VLOOKUP(X631,角色属性总表!Y:AE,3,FALSE)/J631,0)</f>
        <v>20</v>
      </c>
      <c r="D631">
        <f>ROUND(VLOOKUP(X631,角色属性总表!AG:AI,3,FALSE)/角色属性总表!$C$35,0)</f>
        <v>83</v>
      </c>
      <c r="E631">
        <f t="shared" si="90"/>
        <v>154</v>
      </c>
      <c r="F631">
        <f t="shared" si="91"/>
        <v>25</v>
      </c>
      <c r="G631">
        <f t="shared" si="92"/>
        <v>5</v>
      </c>
      <c r="H631">
        <v>0</v>
      </c>
      <c r="I631">
        <f t="shared" si="97"/>
        <v>3</v>
      </c>
      <c r="J631">
        <f>VLOOKUP(AA631,角色间职业划分!P:AP,20,FALSE)</f>
        <v>10</v>
      </c>
      <c r="K631">
        <f>IF(X631=500,100,VLOOKUP(AA631,角色间职业划分!P:AP,22,FALSE))</f>
        <v>120</v>
      </c>
      <c r="L631">
        <f>IF(X631=500,K631,VLOOKUP(AA631,角色间职业划分!P:AP,23,FALSE))</f>
        <v>60</v>
      </c>
      <c r="M631">
        <f>VLOOKUP(AA631,角色间职业划分!P:AP,24,FALSE)</f>
        <v>0</v>
      </c>
      <c r="N631">
        <f>VLOOKUP(AA631,角色间职业划分!P:AP,14)*100</f>
        <v>95</v>
      </c>
      <c r="O631">
        <f>VLOOKUP(AA631,角色间职业划分!P:Z,9,FALSE)</f>
        <v>0</v>
      </c>
      <c r="P631">
        <f>VLOOKUP(AA631,角色间职业划分!P:AP,10,FALSE)</f>
        <v>0</v>
      </c>
      <c r="Q631">
        <f>VLOOKUP(AA631,角色间职业划分!P:AP,15,FALSE)</f>
        <v>0</v>
      </c>
      <c r="R631">
        <f>VLOOKUP(AA631,角色间职业划分!P:AP,16,FALSE)</f>
        <v>0</v>
      </c>
      <c r="S631">
        <f>VLOOKUP(AA631,角色间职业划分!P:AP,17,FALSE)</f>
        <v>0</v>
      </c>
      <c r="T631">
        <f>VLOOKUP(AA631,角色间职业划分!P:AP,18,FALSE)</f>
        <v>0</v>
      </c>
      <c r="U631">
        <f>VLOOKUP(AA631,角色间职业划分!P:AP,27,FALSE)</f>
        <v>0</v>
      </c>
      <c r="V631">
        <f t="shared" si="93"/>
        <v>3.0000000000000027</v>
      </c>
      <c r="W631">
        <f>VLOOKUP(AA631,角色间职业划分!P:Q,2,FALSE)</f>
        <v>24</v>
      </c>
      <c r="X631">
        <f t="shared" si="98"/>
        <v>21</v>
      </c>
      <c r="Y631">
        <f>INT(VLOOKUP(X631,角色属性总表!AG:AH,2,FALSE)*角色属性总表!$C$38)</f>
        <v>558</v>
      </c>
      <c r="AA631">
        <f t="shared" si="99"/>
        <v>7</v>
      </c>
      <c r="AB631">
        <f>VLOOKUP(X631,角色属性总表!AG:AI,2,FALSE)*VLOOKUP(角色等级属性!AA631,角色间职业划分!P:AG,13,FALSE)/角色间职业划分!$AB$9</f>
        <v>386.93571874349914</v>
      </c>
      <c r="AC631">
        <f>VLOOKUP(X631,角色属性总表!AG:AI,3,FALSE)*VLOOKUP(AA631,角色间职业划分!P:AG,8,FALSE)/角色间职业划分!$W$9</f>
        <v>2101.924</v>
      </c>
      <c r="AD631">
        <f>VLOOKUP(AA631,角色间职业划分!P:AP,26,FALSE)</f>
        <v>0.4</v>
      </c>
      <c r="AE631">
        <f>VLOOKUP(X631,角色属性总表!I:Q,3,FALSE)</f>
        <v>249.98400000000004</v>
      </c>
      <c r="AF631">
        <f>VLOOKUP(AA631,角色间职业划分!P:AP,11,FALSE)</f>
        <v>0.33</v>
      </c>
      <c r="AG631">
        <f t="shared" si="94"/>
        <v>602.49320538986058</v>
      </c>
      <c r="AH631">
        <f t="shared" si="95"/>
        <v>249</v>
      </c>
      <c r="AJ631">
        <f t="shared" si="96"/>
        <v>353.49320538986058</v>
      </c>
      <c r="AK631">
        <v>627</v>
      </c>
    </row>
    <row r="632" spans="1:37" x14ac:dyDescent="0.15">
      <c r="A632">
        <v>628</v>
      </c>
      <c r="B632">
        <f>ROUND(VLOOKUP(X632,角色属性总表!AG:AI,2,FALSE)/角色属性总表!$C$34,0)</f>
        <v>82</v>
      </c>
      <c r="C632">
        <f>ROUND(VLOOKUP(X632,角色属性总表!Y:AE,3,FALSE)/J632,0)</f>
        <v>21</v>
      </c>
      <c r="D632">
        <f>ROUND(VLOOKUP(X632,角色属性总表!AG:AI,3,FALSE)/角色属性总表!$C$35,0)</f>
        <v>86</v>
      </c>
      <c r="E632">
        <f t="shared" si="90"/>
        <v>159</v>
      </c>
      <c r="F632">
        <f t="shared" si="91"/>
        <v>25</v>
      </c>
      <c r="G632">
        <f t="shared" si="92"/>
        <v>5</v>
      </c>
      <c r="H632">
        <v>0</v>
      </c>
      <c r="I632">
        <f t="shared" si="97"/>
        <v>3</v>
      </c>
      <c r="J632">
        <f>VLOOKUP(AA632,角色间职业划分!P:AP,20,FALSE)</f>
        <v>10</v>
      </c>
      <c r="K632">
        <f>IF(X632=500,100,VLOOKUP(AA632,角色间职业划分!P:AP,22,FALSE))</f>
        <v>120</v>
      </c>
      <c r="L632">
        <f>IF(X632=500,K632,VLOOKUP(AA632,角色间职业划分!P:AP,23,FALSE))</f>
        <v>60</v>
      </c>
      <c r="M632">
        <f>VLOOKUP(AA632,角色间职业划分!P:AP,24,FALSE)</f>
        <v>0</v>
      </c>
      <c r="N632">
        <f>VLOOKUP(AA632,角色间职业划分!P:AP,14)*100</f>
        <v>95</v>
      </c>
      <c r="O632">
        <f>VLOOKUP(AA632,角色间职业划分!P:Z,9,FALSE)</f>
        <v>0</v>
      </c>
      <c r="P632">
        <f>VLOOKUP(AA632,角色间职业划分!P:AP,10,FALSE)</f>
        <v>0</v>
      </c>
      <c r="Q632">
        <f>VLOOKUP(AA632,角色间职业划分!P:AP,15,FALSE)</f>
        <v>0</v>
      </c>
      <c r="R632">
        <f>VLOOKUP(AA632,角色间职业划分!P:AP,16,FALSE)</f>
        <v>0</v>
      </c>
      <c r="S632">
        <f>VLOOKUP(AA632,角色间职业划分!P:AP,17,FALSE)</f>
        <v>0</v>
      </c>
      <c r="T632">
        <f>VLOOKUP(AA632,角色间职业划分!P:AP,18,FALSE)</f>
        <v>0</v>
      </c>
      <c r="U632">
        <f>VLOOKUP(AA632,角色间职业划分!P:AP,27,FALSE)</f>
        <v>0</v>
      </c>
      <c r="V632">
        <f t="shared" si="93"/>
        <v>3.0000000000000027</v>
      </c>
      <c r="W632">
        <f>VLOOKUP(AA632,角色间职业划分!P:Q,2,FALSE)</f>
        <v>24</v>
      </c>
      <c r="X632">
        <f t="shared" si="98"/>
        <v>22</v>
      </c>
      <c r="Y632">
        <f>INT(VLOOKUP(X632,角色属性总表!AG:AH,2,FALSE)*角色属性总表!$C$38)</f>
        <v>576</v>
      </c>
      <c r="AA632">
        <f t="shared" si="99"/>
        <v>7</v>
      </c>
      <c r="AB632">
        <f>VLOOKUP(X632,角色属性总表!AG:AI,2,FALSE)*VLOOKUP(角色等级属性!AA632,角色间职业划分!P:AG,13,FALSE)/角色间职业划分!$AB$9</f>
        <v>399.41751612232167</v>
      </c>
      <c r="AC632">
        <f>VLOOKUP(X632,角色属性总表!AG:AI,3,FALSE)*VLOOKUP(AA632,角色间职业划分!P:AG,8,FALSE)/角色间职业划分!$W$9</f>
        <v>2169.7280000000001</v>
      </c>
      <c r="AD632">
        <f>VLOOKUP(AA632,角色间职业划分!P:AP,26,FALSE)</f>
        <v>0.4</v>
      </c>
      <c r="AE632">
        <f>VLOOKUP(X632,角色属性总表!I:Q,3,FALSE)</f>
        <v>258.048</v>
      </c>
      <c r="AF632">
        <f>VLOOKUP(AA632,角色间职业划分!P:AP,11,FALSE)</f>
        <v>0.33</v>
      </c>
      <c r="AG632">
        <f t="shared" si="94"/>
        <v>648.46908005205398</v>
      </c>
      <c r="AH632">
        <f t="shared" si="95"/>
        <v>258</v>
      </c>
      <c r="AJ632">
        <f t="shared" si="96"/>
        <v>390.46908005205398</v>
      </c>
      <c r="AK632">
        <v>628</v>
      </c>
    </row>
    <row r="633" spans="1:37" x14ac:dyDescent="0.15">
      <c r="A633">
        <v>629</v>
      </c>
      <c r="B633">
        <f>ROUND(VLOOKUP(X633,角色属性总表!AG:AI,2,FALSE)/角色属性总表!$C$34,0)</f>
        <v>85</v>
      </c>
      <c r="C633">
        <f>ROUND(VLOOKUP(X633,角色属性总表!Y:AE,3,FALSE)/J633,0)</f>
        <v>22</v>
      </c>
      <c r="D633">
        <f>ROUND(VLOOKUP(X633,角色属性总表!AG:AI,3,FALSE)/角色属性总表!$C$35,0)</f>
        <v>89</v>
      </c>
      <c r="E633">
        <f t="shared" si="90"/>
        <v>164</v>
      </c>
      <c r="F633">
        <f t="shared" si="91"/>
        <v>25</v>
      </c>
      <c r="G633">
        <f t="shared" si="92"/>
        <v>5</v>
      </c>
      <c r="H633">
        <v>0</v>
      </c>
      <c r="I633">
        <f t="shared" si="97"/>
        <v>3</v>
      </c>
      <c r="J633">
        <f>VLOOKUP(AA633,角色间职业划分!P:AP,20,FALSE)</f>
        <v>10</v>
      </c>
      <c r="K633">
        <f>IF(X633=500,100,VLOOKUP(AA633,角色间职业划分!P:AP,22,FALSE))</f>
        <v>120</v>
      </c>
      <c r="L633">
        <f>IF(X633=500,K633,VLOOKUP(AA633,角色间职业划分!P:AP,23,FALSE))</f>
        <v>60</v>
      </c>
      <c r="M633">
        <f>VLOOKUP(AA633,角色间职业划分!P:AP,24,FALSE)</f>
        <v>0</v>
      </c>
      <c r="N633">
        <f>VLOOKUP(AA633,角色间职业划分!P:AP,14)*100</f>
        <v>95</v>
      </c>
      <c r="O633">
        <f>VLOOKUP(AA633,角色间职业划分!P:Z,9,FALSE)</f>
        <v>0</v>
      </c>
      <c r="P633">
        <f>VLOOKUP(AA633,角色间职业划分!P:AP,10,FALSE)</f>
        <v>0</v>
      </c>
      <c r="Q633">
        <f>VLOOKUP(AA633,角色间职业划分!P:AP,15,FALSE)</f>
        <v>0</v>
      </c>
      <c r="R633">
        <f>VLOOKUP(AA633,角色间职业划分!P:AP,16,FALSE)</f>
        <v>0</v>
      </c>
      <c r="S633">
        <f>VLOOKUP(AA633,角色间职业划分!P:AP,17,FALSE)</f>
        <v>0</v>
      </c>
      <c r="T633">
        <f>VLOOKUP(AA633,角色间职业划分!P:AP,18,FALSE)</f>
        <v>0</v>
      </c>
      <c r="U633">
        <f>VLOOKUP(AA633,角色间职业划分!P:AP,27,FALSE)</f>
        <v>0</v>
      </c>
      <c r="V633">
        <f t="shared" si="93"/>
        <v>3.0000000000000027</v>
      </c>
      <c r="W633">
        <f>VLOOKUP(AA633,角色间职业划分!P:Q,2,FALSE)</f>
        <v>24</v>
      </c>
      <c r="X633">
        <f t="shared" si="98"/>
        <v>23</v>
      </c>
      <c r="Y633">
        <f>INT(VLOOKUP(X633,角色属性总表!AG:AH,2,FALSE)*角色属性总表!$C$38)</f>
        <v>594</v>
      </c>
      <c r="AA633">
        <f t="shared" si="99"/>
        <v>7</v>
      </c>
      <c r="AB633">
        <f>VLOOKUP(X633,角色属性总表!AG:AI,2,FALSE)*VLOOKUP(角色等级属性!AA633,角色间职业划分!P:AG,13,FALSE)/角色间职业划分!$AB$9</f>
        <v>411.89931350114421</v>
      </c>
      <c r="AC633">
        <f>VLOOKUP(X633,角色属性总表!AG:AI,3,FALSE)*VLOOKUP(AA633,角色间职业划分!P:AG,8,FALSE)/角色间职业划分!$W$9</f>
        <v>2237.5320000000002</v>
      </c>
      <c r="AD633">
        <f>VLOOKUP(AA633,角色间职业划分!P:AP,26,FALSE)</f>
        <v>0.4</v>
      </c>
      <c r="AE633">
        <f>VLOOKUP(X633,角色属性总表!I:Q,3,FALSE)</f>
        <v>266.11199999999997</v>
      </c>
      <c r="AF633">
        <f>VLOOKUP(AA633,角色间职业划分!P:AP,11,FALSE)</f>
        <v>0.33</v>
      </c>
      <c r="AG633">
        <f t="shared" si="94"/>
        <v>695.7421374404571</v>
      </c>
      <c r="AH633">
        <f t="shared" si="95"/>
        <v>267</v>
      </c>
      <c r="AJ633">
        <f t="shared" si="96"/>
        <v>428.7421374404571</v>
      </c>
      <c r="AK633">
        <v>629</v>
      </c>
    </row>
    <row r="634" spans="1:37" x14ac:dyDescent="0.15">
      <c r="A634">
        <v>630</v>
      </c>
      <c r="B634">
        <f>ROUND(VLOOKUP(X634,角色属性总表!AG:AI,2,FALSE)/角色属性总表!$C$34,0)</f>
        <v>87</v>
      </c>
      <c r="C634">
        <f>ROUND(VLOOKUP(X634,角色属性总表!Y:AE,3,FALSE)/J634,0)</f>
        <v>23</v>
      </c>
      <c r="D634">
        <f>ROUND(VLOOKUP(X634,角色属性总表!AG:AI,3,FALSE)/角色属性总表!$C$35,0)</f>
        <v>91</v>
      </c>
      <c r="E634">
        <f t="shared" si="90"/>
        <v>169</v>
      </c>
      <c r="F634">
        <f t="shared" si="91"/>
        <v>25</v>
      </c>
      <c r="G634">
        <f t="shared" si="92"/>
        <v>5</v>
      </c>
      <c r="H634">
        <v>0</v>
      </c>
      <c r="I634">
        <f t="shared" si="97"/>
        <v>3</v>
      </c>
      <c r="J634">
        <f>VLOOKUP(AA634,角色间职业划分!P:AP,20,FALSE)</f>
        <v>10</v>
      </c>
      <c r="K634">
        <f>IF(X634=500,100,VLOOKUP(AA634,角色间职业划分!P:AP,22,FALSE))</f>
        <v>120</v>
      </c>
      <c r="L634">
        <f>IF(X634=500,K634,VLOOKUP(AA634,角色间职业划分!P:AP,23,FALSE))</f>
        <v>60</v>
      </c>
      <c r="M634">
        <f>VLOOKUP(AA634,角色间职业划分!P:AP,24,FALSE)</f>
        <v>0</v>
      </c>
      <c r="N634">
        <f>VLOOKUP(AA634,角色间职业划分!P:AP,14)*100</f>
        <v>95</v>
      </c>
      <c r="O634">
        <f>VLOOKUP(AA634,角色间职业划分!P:Z,9,FALSE)</f>
        <v>0</v>
      </c>
      <c r="P634">
        <f>VLOOKUP(AA634,角色间职业划分!P:AP,10,FALSE)</f>
        <v>0</v>
      </c>
      <c r="Q634">
        <f>VLOOKUP(AA634,角色间职业划分!P:AP,15,FALSE)</f>
        <v>0</v>
      </c>
      <c r="R634">
        <f>VLOOKUP(AA634,角色间职业划分!P:AP,16,FALSE)</f>
        <v>0</v>
      </c>
      <c r="S634">
        <f>VLOOKUP(AA634,角色间职业划分!P:AP,17,FALSE)</f>
        <v>0</v>
      </c>
      <c r="T634">
        <f>VLOOKUP(AA634,角色间职业划分!P:AP,18,FALSE)</f>
        <v>0</v>
      </c>
      <c r="U634">
        <f>VLOOKUP(AA634,角色间职业划分!P:AP,27,FALSE)</f>
        <v>0</v>
      </c>
      <c r="V634">
        <f t="shared" si="93"/>
        <v>3.0000000000000027</v>
      </c>
      <c r="W634">
        <f>VLOOKUP(AA634,角色间职业划分!P:Q,2,FALSE)</f>
        <v>24</v>
      </c>
      <c r="X634">
        <f t="shared" si="98"/>
        <v>24</v>
      </c>
      <c r="Y634">
        <f>INT(VLOOKUP(X634,角色属性总表!AG:AH,2,FALSE)*角色属性总表!$C$38)</f>
        <v>612</v>
      </c>
      <c r="AA634">
        <f t="shared" si="99"/>
        <v>7</v>
      </c>
      <c r="AB634">
        <f>VLOOKUP(X634,角色属性总表!AG:AI,2,FALSE)*VLOOKUP(角色等级属性!AA634,角色间职业划分!P:AG,13,FALSE)/角色间职业划分!$AB$9</f>
        <v>424.38111087996674</v>
      </c>
      <c r="AC634">
        <f>VLOOKUP(X634,角色属性总表!AG:AI,3,FALSE)*VLOOKUP(AA634,角色间职业划分!P:AG,8,FALSE)/角色间职业划分!$W$9</f>
        <v>2305.3359999999993</v>
      </c>
      <c r="AD634">
        <f>VLOOKUP(AA634,角色间职业划分!P:AP,26,FALSE)</f>
        <v>0.4</v>
      </c>
      <c r="AE634">
        <f>VLOOKUP(X634,角色属性总表!I:Q,3,FALSE)</f>
        <v>274.17599999999999</v>
      </c>
      <c r="AF634">
        <f>VLOOKUP(AA634,角色间职业划分!P:AP,11,FALSE)</f>
        <v>0.33</v>
      </c>
      <c r="AG634">
        <f t="shared" si="94"/>
        <v>744.2965467389613</v>
      </c>
      <c r="AH634">
        <f t="shared" si="95"/>
        <v>273</v>
      </c>
      <c r="AJ634">
        <f t="shared" si="96"/>
        <v>471.2965467389613</v>
      </c>
      <c r="AK634">
        <v>630</v>
      </c>
    </row>
    <row r="635" spans="1:37" x14ac:dyDescent="0.15">
      <c r="A635">
        <v>631</v>
      </c>
      <c r="B635">
        <f>ROUND(VLOOKUP(X635,角色属性总表!AG:AI,2,FALSE)/角色属性总表!$C$34,0)</f>
        <v>90</v>
      </c>
      <c r="C635">
        <f>ROUND(VLOOKUP(X635,角色属性总表!Y:AE,3,FALSE)/J635,0)</f>
        <v>24</v>
      </c>
      <c r="D635">
        <f>ROUND(VLOOKUP(X635,角色属性总表!AG:AI,3,FALSE)/角色属性总表!$C$35,0)</f>
        <v>94</v>
      </c>
      <c r="E635">
        <f t="shared" si="90"/>
        <v>174</v>
      </c>
      <c r="F635">
        <f t="shared" si="91"/>
        <v>25</v>
      </c>
      <c r="G635">
        <f t="shared" si="92"/>
        <v>5</v>
      </c>
      <c r="H635">
        <v>0</v>
      </c>
      <c r="I635">
        <f t="shared" si="97"/>
        <v>3</v>
      </c>
      <c r="J635">
        <f>VLOOKUP(AA635,角色间职业划分!P:AP,20,FALSE)</f>
        <v>10</v>
      </c>
      <c r="K635">
        <f>IF(X635=500,100,VLOOKUP(AA635,角色间职业划分!P:AP,22,FALSE))</f>
        <v>120</v>
      </c>
      <c r="L635">
        <f>IF(X635=500,K635,VLOOKUP(AA635,角色间职业划分!P:AP,23,FALSE))</f>
        <v>60</v>
      </c>
      <c r="M635">
        <f>VLOOKUP(AA635,角色间职业划分!P:AP,24,FALSE)</f>
        <v>0</v>
      </c>
      <c r="N635">
        <f>VLOOKUP(AA635,角色间职业划分!P:AP,14)*100</f>
        <v>95</v>
      </c>
      <c r="O635">
        <f>VLOOKUP(AA635,角色间职业划分!P:Z,9,FALSE)</f>
        <v>0</v>
      </c>
      <c r="P635">
        <f>VLOOKUP(AA635,角色间职业划分!P:AP,10,FALSE)</f>
        <v>0</v>
      </c>
      <c r="Q635">
        <f>VLOOKUP(AA635,角色间职业划分!P:AP,15,FALSE)</f>
        <v>0</v>
      </c>
      <c r="R635">
        <f>VLOOKUP(AA635,角色间职业划分!P:AP,16,FALSE)</f>
        <v>0</v>
      </c>
      <c r="S635">
        <f>VLOOKUP(AA635,角色间职业划分!P:AP,17,FALSE)</f>
        <v>0</v>
      </c>
      <c r="T635">
        <f>VLOOKUP(AA635,角色间职业划分!P:AP,18,FALSE)</f>
        <v>0</v>
      </c>
      <c r="U635">
        <f>VLOOKUP(AA635,角色间职业划分!P:AP,27,FALSE)</f>
        <v>0</v>
      </c>
      <c r="V635">
        <f t="shared" si="93"/>
        <v>3.0000000000000027</v>
      </c>
      <c r="W635">
        <f>VLOOKUP(AA635,角色间职业划分!P:Q,2,FALSE)</f>
        <v>24</v>
      </c>
      <c r="X635">
        <f t="shared" si="98"/>
        <v>25</v>
      </c>
      <c r="Y635">
        <f>INT(VLOOKUP(X635,角色属性总表!AG:AH,2,FALSE)*角色属性总表!$C$38)</f>
        <v>630</v>
      </c>
      <c r="AA635">
        <f t="shared" si="99"/>
        <v>7</v>
      </c>
      <c r="AB635">
        <f>VLOOKUP(X635,角色属性总表!AG:AI,2,FALSE)*VLOOKUP(角色等级属性!AA635,角色间职业划分!P:AG,13,FALSE)/角色间职业划分!$AB$9</f>
        <v>436.86290825878928</v>
      </c>
      <c r="AC635">
        <f>VLOOKUP(X635,角色属性总表!AG:AI,3,FALSE)*VLOOKUP(AA635,角色间职业划分!P:AG,8,FALSE)/角色间职业划分!$W$9</f>
        <v>2373.14</v>
      </c>
      <c r="AD635">
        <f>VLOOKUP(AA635,角色间职业划分!P:AP,26,FALSE)</f>
        <v>0.4</v>
      </c>
      <c r="AE635">
        <f>VLOOKUP(X635,角色属性总表!I:Q,3,FALSE)</f>
        <v>282.24</v>
      </c>
      <c r="AF635">
        <f>VLOOKUP(AA635,角色间职业划分!P:AP,11,FALSE)</f>
        <v>0.33</v>
      </c>
      <c r="AG635">
        <f t="shared" si="94"/>
        <v>794.11764705882354</v>
      </c>
      <c r="AH635">
        <f t="shared" si="95"/>
        <v>282</v>
      </c>
      <c r="AJ635">
        <f t="shared" si="96"/>
        <v>512.11764705882354</v>
      </c>
      <c r="AK635">
        <v>631</v>
      </c>
    </row>
    <row r="636" spans="1:37" x14ac:dyDescent="0.15">
      <c r="A636">
        <v>632</v>
      </c>
      <c r="B636">
        <f>ROUND(VLOOKUP(X636,角色属性总表!AG:AI,2,FALSE)/角色属性总表!$C$34,0)</f>
        <v>93</v>
      </c>
      <c r="C636">
        <f>ROUND(VLOOKUP(X636,角色属性总表!Y:AE,3,FALSE)/J636,0)</f>
        <v>25</v>
      </c>
      <c r="D636">
        <f>ROUND(VLOOKUP(X636,角色属性总表!AG:AI,3,FALSE)/角色属性总表!$C$35,0)</f>
        <v>97</v>
      </c>
      <c r="E636">
        <f t="shared" si="90"/>
        <v>179</v>
      </c>
      <c r="F636">
        <f t="shared" si="91"/>
        <v>25</v>
      </c>
      <c r="G636">
        <f t="shared" si="92"/>
        <v>5</v>
      </c>
      <c r="H636">
        <v>0</v>
      </c>
      <c r="I636">
        <f t="shared" si="97"/>
        <v>3</v>
      </c>
      <c r="J636">
        <f>VLOOKUP(AA636,角色间职业划分!P:AP,20,FALSE)</f>
        <v>10</v>
      </c>
      <c r="K636">
        <f>IF(X636=500,100,VLOOKUP(AA636,角色间职业划分!P:AP,22,FALSE))</f>
        <v>120</v>
      </c>
      <c r="L636">
        <f>IF(X636=500,K636,VLOOKUP(AA636,角色间职业划分!P:AP,23,FALSE))</f>
        <v>60</v>
      </c>
      <c r="M636">
        <f>VLOOKUP(AA636,角色间职业划分!P:AP,24,FALSE)</f>
        <v>0</v>
      </c>
      <c r="N636">
        <f>VLOOKUP(AA636,角色间职业划分!P:AP,14)*100</f>
        <v>95</v>
      </c>
      <c r="O636">
        <f>VLOOKUP(AA636,角色间职业划分!P:Z,9,FALSE)</f>
        <v>0</v>
      </c>
      <c r="P636">
        <f>VLOOKUP(AA636,角色间职业划分!P:AP,10,FALSE)</f>
        <v>0</v>
      </c>
      <c r="Q636">
        <f>VLOOKUP(AA636,角色间职业划分!P:AP,15,FALSE)</f>
        <v>0</v>
      </c>
      <c r="R636">
        <f>VLOOKUP(AA636,角色间职业划分!P:AP,16,FALSE)</f>
        <v>0</v>
      </c>
      <c r="S636">
        <f>VLOOKUP(AA636,角色间职业划分!P:AP,17,FALSE)</f>
        <v>0</v>
      </c>
      <c r="T636">
        <f>VLOOKUP(AA636,角色间职业划分!P:AP,18,FALSE)</f>
        <v>0</v>
      </c>
      <c r="U636">
        <f>VLOOKUP(AA636,角色间职业划分!P:AP,27,FALSE)</f>
        <v>0</v>
      </c>
      <c r="V636">
        <f t="shared" si="93"/>
        <v>3.0000000000000027</v>
      </c>
      <c r="W636">
        <f>VLOOKUP(AA636,角色间职业划分!P:Q,2,FALSE)</f>
        <v>24</v>
      </c>
      <c r="X636">
        <f t="shared" si="98"/>
        <v>26</v>
      </c>
      <c r="Y636">
        <f>INT(VLOOKUP(X636,角色属性总表!AG:AH,2,FALSE)*角色属性总表!$C$38)</f>
        <v>648</v>
      </c>
      <c r="AA636">
        <f t="shared" si="99"/>
        <v>7</v>
      </c>
      <c r="AB636">
        <f>VLOOKUP(X636,角色属性总表!AG:AI,2,FALSE)*VLOOKUP(角色等级属性!AA636,角色间职业划分!P:AG,13,FALSE)/角色间职业划分!$AB$9</f>
        <v>449.34470563761181</v>
      </c>
      <c r="AC636">
        <f>VLOOKUP(X636,角色属性总表!AG:AI,3,FALSE)*VLOOKUP(AA636,角色间职业划分!P:AG,8,FALSE)/角色间职业划分!$W$9</f>
        <v>2440.944</v>
      </c>
      <c r="AD636">
        <f>VLOOKUP(AA636,角色间职业划分!P:AP,26,FALSE)</f>
        <v>0.4</v>
      </c>
      <c r="AE636">
        <f>VLOOKUP(X636,角色属性总表!I:Q,3,FALSE)</f>
        <v>290.30400000000003</v>
      </c>
      <c r="AF636">
        <f>VLOOKUP(AA636,角色间职业划分!P:AP,11,FALSE)</f>
        <v>0.33</v>
      </c>
      <c r="AG636">
        <f t="shared" si="94"/>
        <v>845.19182849521496</v>
      </c>
      <c r="AH636">
        <f t="shared" si="95"/>
        <v>291</v>
      </c>
      <c r="AJ636">
        <f t="shared" si="96"/>
        <v>554.19182849521496</v>
      </c>
      <c r="AK636">
        <v>632</v>
      </c>
    </row>
    <row r="637" spans="1:37" x14ac:dyDescent="0.15">
      <c r="A637">
        <v>633</v>
      </c>
      <c r="B637">
        <f>ROUND(VLOOKUP(X637,角色属性总表!AG:AI,2,FALSE)/角色属性总表!$C$34,0)</f>
        <v>95</v>
      </c>
      <c r="C637">
        <f>ROUND(VLOOKUP(X637,角色属性总表!Y:AE,3,FALSE)/J637,0)</f>
        <v>26</v>
      </c>
      <c r="D637">
        <f>ROUND(VLOOKUP(X637,角色属性总表!AG:AI,3,FALSE)/角色属性总表!$C$35,0)</f>
        <v>99</v>
      </c>
      <c r="E637">
        <f t="shared" si="90"/>
        <v>184</v>
      </c>
      <c r="F637">
        <f t="shared" si="91"/>
        <v>25</v>
      </c>
      <c r="G637">
        <f t="shared" si="92"/>
        <v>5</v>
      </c>
      <c r="H637">
        <v>0</v>
      </c>
      <c r="I637">
        <f t="shared" si="97"/>
        <v>3</v>
      </c>
      <c r="J637">
        <f>VLOOKUP(AA637,角色间职业划分!P:AP,20,FALSE)</f>
        <v>10</v>
      </c>
      <c r="K637">
        <f>IF(X637=500,100,VLOOKUP(AA637,角色间职业划分!P:AP,22,FALSE))</f>
        <v>120</v>
      </c>
      <c r="L637">
        <f>IF(X637=500,K637,VLOOKUP(AA637,角色间职业划分!P:AP,23,FALSE))</f>
        <v>60</v>
      </c>
      <c r="M637">
        <f>VLOOKUP(AA637,角色间职业划分!P:AP,24,FALSE)</f>
        <v>0</v>
      </c>
      <c r="N637">
        <f>VLOOKUP(AA637,角色间职业划分!P:AP,14)*100</f>
        <v>95</v>
      </c>
      <c r="O637">
        <f>VLOOKUP(AA637,角色间职业划分!P:Z,9,FALSE)</f>
        <v>0</v>
      </c>
      <c r="P637">
        <f>VLOOKUP(AA637,角色间职业划分!P:AP,10,FALSE)</f>
        <v>0</v>
      </c>
      <c r="Q637">
        <f>VLOOKUP(AA637,角色间职业划分!P:AP,15,FALSE)</f>
        <v>0</v>
      </c>
      <c r="R637">
        <f>VLOOKUP(AA637,角色间职业划分!P:AP,16,FALSE)</f>
        <v>0</v>
      </c>
      <c r="S637">
        <f>VLOOKUP(AA637,角色间职业划分!P:AP,17,FALSE)</f>
        <v>0</v>
      </c>
      <c r="T637">
        <f>VLOOKUP(AA637,角色间职业划分!P:AP,18,FALSE)</f>
        <v>0</v>
      </c>
      <c r="U637">
        <f>VLOOKUP(AA637,角色间职业划分!P:AP,27,FALSE)</f>
        <v>0</v>
      </c>
      <c r="V637">
        <f t="shared" si="93"/>
        <v>3.0000000000000027</v>
      </c>
      <c r="W637">
        <f>VLOOKUP(AA637,角色间职业划分!P:Q,2,FALSE)</f>
        <v>24</v>
      </c>
      <c r="X637">
        <f t="shared" si="98"/>
        <v>27</v>
      </c>
      <c r="Y637">
        <f>INT(VLOOKUP(X637,角色属性总表!AG:AH,2,FALSE)*角色属性总表!$C$38)</f>
        <v>666</v>
      </c>
      <c r="AA637">
        <f t="shared" si="99"/>
        <v>7</v>
      </c>
      <c r="AB637">
        <f>VLOOKUP(X637,角色属性总表!AG:AI,2,FALSE)*VLOOKUP(角色等级属性!AA637,角色间职业划分!P:AG,13,FALSE)/角色间职业划分!$AB$9</f>
        <v>461.82650301643446</v>
      </c>
      <c r="AC637">
        <f>VLOOKUP(X637,角色属性总表!AG:AI,3,FALSE)*VLOOKUP(AA637,角色间职业划分!P:AG,8,FALSE)/角色间职业划分!$W$9</f>
        <v>2508.748</v>
      </c>
      <c r="AD637">
        <f>VLOOKUP(AA637,角色间职业划分!P:AP,26,FALSE)</f>
        <v>0.4</v>
      </c>
      <c r="AE637">
        <f>VLOOKUP(X637,角色属性总表!I:Q,3,FALSE)</f>
        <v>298.36799999999999</v>
      </c>
      <c r="AF637">
        <f>VLOOKUP(AA637,角色间职业划分!P:AP,11,FALSE)</f>
        <v>0.33</v>
      </c>
      <c r="AG637">
        <f t="shared" si="94"/>
        <v>897.50642946666699</v>
      </c>
      <c r="AH637">
        <f t="shared" si="95"/>
        <v>297</v>
      </c>
      <c r="AJ637">
        <f t="shared" si="96"/>
        <v>600.50642946666699</v>
      </c>
      <c r="AK637">
        <v>633</v>
      </c>
    </row>
    <row r="638" spans="1:37" x14ac:dyDescent="0.15">
      <c r="A638">
        <v>634</v>
      </c>
      <c r="B638">
        <f>ROUND(VLOOKUP(X638,角色属性总表!AG:AI,2,FALSE)/角色属性总表!$C$34,0)</f>
        <v>98</v>
      </c>
      <c r="C638">
        <f>ROUND(VLOOKUP(X638,角色属性总表!Y:AE,3,FALSE)/J638,0)</f>
        <v>27</v>
      </c>
      <c r="D638">
        <f>ROUND(VLOOKUP(X638,角色属性总表!AG:AI,3,FALSE)/角色属性总表!$C$35,0)</f>
        <v>102</v>
      </c>
      <c r="E638">
        <f t="shared" si="90"/>
        <v>189</v>
      </c>
      <c r="F638">
        <f t="shared" si="91"/>
        <v>25</v>
      </c>
      <c r="G638">
        <f t="shared" si="92"/>
        <v>5</v>
      </c>
      <c r="H638">
        <v>0</v>
      </c>
      <c r="I638">
        <f t="shared" si="97"/>
        <v>3</v>
      </c>
      <c r="J638">
        <f>VLOOKUP(AA638,角色间职业划分!P:AP,20,FALSE)</f>
        <v>10</v>
      </c>
      <c r="K638">
        <f>IF(X638=500,100,VLOOKUP(AA638,角色间职业划分!P:AP,22,FALSE))</f>
        <v>120</v>
      </c>
      <c r="L638">
        <f>IF(X638=500,K638,VLOOKUP(AA638,角色间职业划分!P:AP,23,FALSE))</f>
        <v>60</v>
      </c>
      <c r="M638">
        <f>VLOOKUP(AA638,角色间职业划分!P:AP,24,FALSE)</f>
        <v>0</v>
      </c>
      <c r="N638">
        <f>VLOOKUP(AA638,角色间职业划分!P:AP,14)*100</f>
        <v>95</v>
      </c>
      <c r="O638">
        <f>VLOOKUP(AA638,角色间职业划分!P:Z,9,FALSE)</f>
        <v>0</v>
      </c>
      <c r="P638">
        <f>VLOOKUP(AA638,角色间职业划分!P:AP,10,FALSE)</f>
        <v>0</v>
      </c>
      <c r="Q638">
        <f>VLOOKUP(AA638,角色间职业划分!P:AP,15,FALSE)</f>
        <v>0</v>
      </c>
      <c r="R638">
        <f>VLOOKUP(AA638,角色间职业划分!P:AP,16,FALSE)</f>
        <v>0</v>
      </c>
      <c r="S638">
        <f>VLOOKUP(AA638,角色间职业划分!P:AP,17,FALSE)</f>
        <v>0</v>
      </c>
      <c r="T638">
        <f>VLOOKUP(AA638,角色间职业划分!P:AP,18,FALSE)</f>
        <v>0</v>
      </c>
      <c r="U638">
        <f>VLOOKUP(AA638,角色间职业划分!P:AP,27,FALSE)</f>
        <v>0</v>
      </c>
      <c r="V638">
        <f t="shared" si="93"/>
        <v>3.0000000000000027</v>
      </c>
      <c r="W638">
        <f>VLOOKUP(AA638,角色间职业划分!P:Q,2,FALSE)</f>
        <v>24</v>
      </c>
      <c r="X638">
        <f t="shared" si="98"/>
        <v>28</v>
      </c>
      <c r="Y638">
        <f>INT(VLOOKUP(X638,角色属性总表!AG:AH,2,FALSE)*角色属性总表!$C$38)</f>
        <v>684</v>
      </c>
      <c r="AA638">
        <f t="shared" si="99"/>
        <v>7</v>
      </c>
      <c r="AB638">
        <f>VLOOKUP(X638,角色属性总表!AG:AI,2,FALSE)*VLOOKUP(角色等级属性!AA638,角色间职业划分!P:AG,13,FALSE)/角色间职业划分!$AB$9</f>
        <v>474.30830039525699</v>
      </c>
      <c r="AC638">
        <f>VLOOKUP(X638,角色属性总表!AG:AI,3,FALSE)*VLOOKUP(AA638,角色间职业划分!P:AG,8,FALSE)/角色间职业划分!$W$9</f>
        <v>2576.5519999999997</v>
      </c>
      <c r="AD638">
        <f>VLOOKUP(AA638,角色间职业划分!P:AP,26,FALSE)</f>
        <v>0.4</v>
      </c>
      <c r="AE638">
        <f>VLOOKUP(X638,角色属性总表!I:Q,3,FALSE)</f>
        <v>306.43199999999996</v>
      </c>
      <c r="AF638">
        <f>VLOOKUP(AA638,角色间职业划分!P:AP,11,FALSE)</f>
        <v>0.33</v>
      </c>
      <c r="AG638">
        <f t="shared" si="94"/>
        <v>951.04964758507606</v>
      </c>
      <c r="AH638">
        <f t="shared" si="95"/>
        <v>306</v>
      </c>
      <c r="AJ638">
        <f t="shared" si="96"/>
        <v>645.04964758507606</v>
      </c>
      <c r="AK638">
        <v>634</v>
      </c>
    </row>
    <row r="639" spans="1:37" x14ac:dyDescent="0.15">
      <c r="A639">
        <v>635</v>
      </c>
      <c r="B639">
        <f>ROUND(VLOOKUP(X639,角色属性总表!AG:AI,2,FALSE)/角色属性总表!$C$34,0)</f>
        <v>100</v>
      </c>
      <c r="C639">
        <f>ROUND(VLOOKUP(X639,角色属性总表!Y:AE,3,FALSE)/J639,0)</f>
        <v>28</v>
      </c>
      <c r="D639">
        <f>ROUND(VLOOKUP(X639,角色属性总表!AG:AI,3,FALSE)/角色属性总表!$C$35,0)</f>
        <v>105</v>
      </c>
      <c r="E639">
        <f t="shared" si="90"/>
        <v>194</v>
      </c>
      <c r="F639">
        <f t="shared" si="91"/>
        <v>25</v>
      </c>
      <c r="G639">
        <f t="shared" si="92"/>
        <v>5</v>
      </c>
      <c r="H639">
        <v>0</v>
      </c>
      <c r="I639">
        <f t="shared" si="97"/>
        <v>3</v>
      </c>
      <c r="J639">
        <f>VLOOKUP(AA639,角色间职业划分!P:AP,20,FALSE)</f>
        <v>10</v>
      </c>
      <c r="K639">
        <f>IF(X639=500,100,VLOOKUP(AA639,角色间职业划分!P:AP,22,FALSE))</f>
        <v>120</v>
      </c>
      <c r="L639">
        <f>IF(X639=500,K639,VLOOKUP(AA639,角色间职业划分!P:AP,23,FALSE))</f>
        <v>60</v>
      </c>
      <c r="M639">
        <f>VLOOKUP(AA639,角色间职业划分!P:AP,24,FALSE)</f>
        <v>0</v>
      </c>
      <c r="N639">
        <f>VLOOKUP(AA639,角色间职业划分!P:AP,14)*100</f>
        <v>95</v>
      </c>
      <c r="O639">
        <f>VLOOKUP(AA639,角色间职业划分!P:Z,9,FALSE)</f>
        <v>0</v>
      </c>
      <c r="P639">
        <f>VLOOKUP(AA639,角色间职业划分!P:AP,10,FALSE)</f>
        <v>0</v>
      </c>
      <c r="Q639">
        <f>VLOOKUP(AA639,角色间职业划分!P:AP,15,FALSE)</f>
        <v>0</v>
      </c>
      <c r="R639">
        <f>VLOOKUP(AA639,角色间职业划分!P:AP,16,FALSE)</f>
        <v>0</v>
      </c>
      <c r="S639">
        <f>VLOOKUP(AA639,角色间职业划分!P:AP,17,FALSE)</f>
        <v>0</v>
      </c>
      <c r="T639">
        <f>VLOOKUP(AA639,角色间职业划分!P:AP,18,FALSE)</f>
        <v>0</v>
      </c>
      <c r="U639">
        <f>VLOOKUP(AA639,角色间职业划分!P:AP,27,FALSE)</f>
        <v>0</v>
      </c>
      <c r="V639">
        <f t="shared" si="93"/>
        <v>3.0000000000000027</v>
      </c>
      <c r="W639">
        <f>VLOOKUP(AA639,角色间职业划分!P:Q,2,FALSE)</f>
        <v>24</v>
      </c>
      <c r="X639">
        <f t="shared" si="98"/>
        <v>29</v>
      </c>
      <c r="Y639">
        <f>INT(VLOOKUP(X639,角色属性总表!AG:AH,2,FALSE)*角色属性总表!$C$38)</f>
        <v>702</v>
      </c>
      <c r="AA639">
        <f t="shared" si="99"/>
        <v>7</v>
      </c>
      <c r="AB639">
        <f>VLOOKUP(X639,角色属性总表!AG:AI,2,FALSE)*VLOOKUP(角色等级属性!AA639,角色间职业划分!P:AG,13,FALSE)/角色间职业划分!$AB$9</f>
        <v>486.79009777407953</v>
      </c>
      <c r="AC639">
        <f>VLOOKUP(X639,角色属性总表!AG:AI,3,FALSE)*VLOOKUP(AA639,角色间职业划分!P:AG,8,FALSE)/角色间职业划分!$W$9</f>
        <v>2644.3559999999993</v>
      </c>
      <c r="AD639">
        <f>VLOOKUP(AA639,角色间职业划分!P:AP,26,FALSE)</f>
        <v>0.4</v>
      </c>
      <c r="AE639">
        <f>VLOOKUP(X639,角色属性总表!I:Q,3,FALSE)</f>
        <v>314.49599999999998</v>
      </c>
      <c r="AF639">
        <f>VLOOKUP(AA639,角色间职业划分!P:AP,11,FALSE)</f>
        <v>0.33</v>
      </c>
      <c r="AG639">
        <f t="shared" si="94"/>
        <v>1005.8104618515899</v>
      </c>
      <c r="AH639">
        <f t="shared" si="95"/>
        <v>315</v>
      </c>
      <c r="AJ639">
        <f t="shared" si="96"/>
        <v>690.81046185158993</v>
      </c>
      <c r="AK639">
        <v>635</v>
      </c>
    </row>
    <row r="640" spans="1:37" x14ac:dyDescent="0.15">
      <c r="A640">
        <v>636</v>
      </c>
      <c r="B640">
        <f>ROUND(VLOOKUP(X640,角色属性总表!AG:AI,2,FALSE)/角色属性总表!$C$34,0)</f>
        <v>103</v>
      </c>
      <c r="C640">
        <f>ROUND(VLOOKUP(X640,角色属性总表!Y:AE,3,FALSE)/J640,0)</f>
        <v>30</v>
      </c>
      <c r="D640">
        <f>ROUND(VLOOKUP(X640,角色属性总表!AG:AI,3,FALSE)/角色属性总表!$C$35,0)</f>
        <v>108</v>
      </c>
      <c r="E640">
        <f t="shared" si="90"/>
        <v>199</v>
      </c>
      <c r="F640">
        <f t="shared" si="91"/>
        <v>25</v>
      </c>
      <c r="G640">
        <f t="shared" si="92"/>
        <v>5</v>
      </c>
      <c r="H640">
        <v>0</v>
      </c>
      <c r="I640">
        <f t="shared" si="97"/>
        <v>3</v>
      </c>
      <c r="J640">
        <f>VLOOKUP(AA640,角色间职业划分!P:AP,20,FALSE)</f>
        <v>10</v>
      </c>
      <c r="K640">
        <f>IF(X640=500,100,VLOOKUP(AA640,角色间职业划分!P:AP,22,FALSE))</f>
        <v>120</v>
      </c>
      <c r="L640">
        <f>IF(X640=500,K640,VLOOKUP(AA640,角色间职业划分!P:AP,23,FALSE))</f>
        <v>60</v>
      </c>
      <c r="M640">
        <f>VLOOKUP(AA640,角色间职业划分!P:AP,24,FALSE)</f>
        <v>0</v>
      </c>
      <c r="N640">
        <f>VLOOKUP(AA640,角色间职业划分!P:AP,14)*100</f>
        <v>95</v>
      </c>
      <c r="O640">
        <f>VLOOKUP(AA640,角色间职业划分!P:Z,9,FALSE)</f>
        <v>0</v>
      </c>
      <c r="P640">
        <f>VLOOKUP(AA640,角色间职业划分!P:AP,10,FALSE)</f>
        <v>0</v>
      </c>
      <c r="Q640">
        <f>VLOOKUP(AA640,角色间职业划分!P:AP,15,FALSE)</f>
        <v>0</v>
      </c>
      <c r="R640">
        <f>VLOOKUP(AA640,角色间职业划分!P:AP,16,FALSE)</f>
        <v>0</v>
      </c>
      <c r="S640">
        <f>VLOOKUP(AA640,角色间职业划分!P:AP,17,FALSE)</f>
        <v>0</v>
      </c>
      <c r="T640">
        <f>VLOOKUP(AA640,角色间职业划分!P:AP,18,FALSE)</f>
        <v>0</v>
      </c>
      <c r="U640">
        <f>VLOOKUP(AA640,角色间职业划分!P:AP,27,FALSE)</f>
        <v>0</v>
      </c>
      <c r="V640">
        <f t="shared" si="93"/>
        <v>3.0000000000000027</v>
      </c>
      <c r="W640">
        <f>VLOOKUP(AA640,角色间职业划分!P:Q,2,FALSE)</f>
        <v>24</v>
      </c>
      <c r="X640">
        <f t="shared" si="98"/>
        <v>30</v>
      </c>
      <c r="Y640">
        <f>INT(VLOOKUP(X640,角色属性总表!AG:AH,2,FALSE)*角色属性总表!$C$38)</f>
        <v>720</v>
      </c>
      <c r="AA640">
        <f t="shared" si="99"/>
        <v>7</v>
      </c>
      <c r="AB640">
        <f>VLOOKUP(X640,角色属性总表!AG:AI,2,FALSE)*VLOOKUP(角色等级属性!AA640,角色间职业划分!P:AG,13,FALSE)/角色间职业划分!$AB$9</f>
        <v>499.27189515290206</v>
      </c>
      <c r="AC640">
        <f>VLOOKUP(X640,角色属性总表!AG:AI,3,FALSE)*VLOOKUP(AA640,角色间职业划分!P:AG,8,FALSE)/角色间职业划分!$W$9</f>
        <v>2712.16</v>
      </c>
      <c r="AD640">
        <f>VLOOKUP(AA640,角色间职业划分!P:AP,26,FALSE)</f>
        <v>0.4</v>
      </c>
      <c r="AE640">
        <f>VLOOKUP(X640,角色属性总表!I:Q,3,FALSE)</f>
        <v>322.56</v>
      </c>
      <c r="AF640">
        <f>VLOOKUP(AA640,角色间职业划分!P:AP,11,FALSE)</f>
        <v>0.33</v>
      </c>
      <c r="AG640">
        <f t="shared" si="94"/>
        <v>1061.7785643970906</v>
      </c>
      <c r="AH640">
        <f t="shared" si="95"/>
        <v>324</v>
      </c>
      <c r="AJ640">
        <f t="shared" si="96"/>
        <v>737.77856439709058</v>
      </c>
      <c r="AK640">
        <v>636</v>
      </c>
    </row>
    <row r="641" spans="1:37" x14ac:dyDescent="0.15">
      <c r="A641">
        <v>637</v>
      </c>
      <c r="B641">
        <f>ROUND(VLOOKUP(X641,角色属性总表!AG:AI,2,FALSE)/角色属性总表!$C$34,0)</f>
        <v>105</v>
      </c>
      <c r="C641">
        <f>ROUND(VLOOKUP(X641,角色属性总表!Y:AE,3,FALSE)/J641,0)</f>
        <v>31</v>
      </c>
      <c r="D641">
        <f>ROUND(VLOOKUP(X641,角色属性总表!AG:AI,3,FALSE)/角色属性总表!$C$35,0)</f>
        <v>110</v>
      </c>
      <c r="E641">
        <f t="shared" si="90"/>
        <v>204</v>
      </c>
      <c r="F641">
        <f t="shared" si="91"/>
        <v>25</v>
      </c>
      <c r="G641">
        <f t="shared" si="92"/>
        <v>5</v>
      </c>
      <c r="H641">
        <v>0</v>
      </c>
      <c r="I641">
        <f t="shared" si="97"/>
        <v>3</v>
      </c>
      <c r="J641">
        <f>VLOOKUP(AA641,角色间职业划分!P:AP,20,FALSE)</f>
        <v>10</v>
      </c>
      <c r="K641">
        <f>IF(X641=500,100,VLOOKUP(AA641,角色间职业划分!P:AP,22,FALSE))</f>
        <v>120</v>
      </c>
      <c r="L641">
        <f>IF(X641=500,K641,VLOOKUP(AA641,角色间职业划分!P:AP,23,FALSE))</f>
        <v>60</v>
      </c>
      <c r="M641">
        <f>VLOOKUP(AA641,角色间职业划分!P:AP,24,FALSE)</f>
        <v>0</v>
      </c>
      <c r="N641">
        <f>VLOOKUP(AA641,角色间职业划分!P:AP,14)*100</f>
        <v>95</v>
      </c>
      <c r="O641">
        <f>VLOOKUP(AA641,角色间职业划分!P:Z,9,FALSE)</f>
        <v>0</v>
      </c>
      <c r="P641">
        <f>VLOOKUP(AA641,角色间职业划分!P:AP,10,FALSE)</f>
        <v>0</v>
      </c>
      <c r="Q641">
        <f>VLOOKUP(AA641,角色间职业划分!P:AP,15,FALSE)</f>
        <v>0</v>
      </c>
      <c r="R641">
        <f>VLOOKUP(AA641,角色间职业划分!P:AP,16,FALSE)</f>
        <v>0</v>
      </c>
      <c r="S641">
        <f>VLOOKUP(AA641,角色间职业划分!P:AP,17,FALSE)</f>
        <v>0</v>
      </c>
      <c r="T641">
        <f>VLOOKUP(AA641,角色间职业划分!P:AP,18,FALSE)</f>
        <v>0</v>
      </c>
      <c r="U641">
        <f>VLOOKUP(AA641,角色间职业划分!P:AP,27,FALSE)</f>
        <v>0</v>
      </c>
      <c r="V641">
        <f t="shared" si="93"/>
        <v>3.0000000000000027</v>
      </c>
      <c r="W641">
        <f>VLOOKUP(AA641,角色间职业划分!P:Q,2,FALSE)</f>
        <v>24</v>
      </c>
      <c r="X641">
        <f t="shared" si="98"/>
        <v>31</v>
      </c>
      <c r="Y641">
        <f>INT(VLOOKUP(X641,角色属性总表!AG:AH,2,FALSE)*角色属性总表!$C$38)</f>
        <v>738</v>
      </c>
      <c r="AA641">
        <f t="shared" si="99"/>
        <v>7</v>
      </c>
      <c r="AB641">
        <f>VLOOKUP(X641,角色属性总表!AG:AI,2,FALSE)*VLOOKUP(角色等级属性!AA641,角色间职业划分!P:AG,13,FALSE)/角色间职业划分!$AB$9</f>
        <v>511.75369253172448</v>
      </c>
      <c r="AC641">
        <f>VLOOKUP(X641,角色属性总表!AG:AI,3,FALSE)*VLOOKUP(AA641,角色间职业划分!P:AG,8,FALSE)/角色间职业划分!$W$9</f>
        <v>2779.9639999999995</v>
      </c>
      <c r="AD641">
        <f>VLOOKUP(AA641,角色间职业划分!P:AP,26,FALSE)</f>
        <v>0.4</v>
      </c>
      <c r="AE641">
        <f>VLOOKUP(X641,角色属性总表!I:Q,3,FALSE)</f>
        <v>330.62400000000002</v>
      </c>
      <c r="AF641">
        <f>VLOOKUP(AA641,角色间职业划分!P:AP,11,FALSE)</f>
        <v>0.33</v>
      </c>
      <c r="AG641">
        <f t="shared" si="94"/>
        <v>1118.9443003165779</v>
      </c>
      <c r="AH641">
        <f t="shared" si="95"/>
        <v>330</v>
      </c>
      <c r="AJ641">
        <f t="shared" si="96"/>
        <v>788.94430031657794</v>
      </c>
      <c r="AK641">
        <v>637</v>
      </c>
    </row>
    <row r="642" spans="1:37" x14ac:dyDescent="0.15">
      <c r="A642">
        <v>638</v>
      </c>
      <c r="B642">
        <f>ROUND(VLOOKUP(X642,角色属性总表!AG:AI,2,FALSE)/角色属性总表!$C$34,0)</f>
        <v>108</v>
      </c>
      <c r="C642">
        <f>ROUND(VLOOKUP(X642,角色属性总表!Y:AE,3,FALSE)/J642,0)</f>
        <v>32</v>
      </c>
      <c r="D642">
        <f>ROUND(VLOOKUP(X642,角色属性总表!AG:AI,3,FALSE)/角色属性总表!$C$35,0)</f>
        <v>113</v>
      </c>
      <c r="E642">
        <f t="shared" si="90"/>
        <v>209</v>
      </c>
      <c r="F642">
        <f t="shared" si="91"/>
        <v>25</v>
      </c>
      <c r="G642">
        <f t="shared" si="92"/>
        <v>5</v>
      </c>
      <c r="H642">
        <v>0</v>
      </c>
      <c r="I642">
        <f t="shared" si="97"/>
        <v>3</v>
      </c>
      <c r="J642">
        <f>VLOOKUP(AA642,角色间职业划分!P:AP,20,FALSE)</f>
        <v>10</v>
      </c>
      <c r="K642">
        <f>IF(X642=500,100,VLOOKUP(AA642,角色间职业划分!P:AP,22,FALSE))</f>
        <v>120</v>
      </c>
      <c r="L642">
        <f>IF(X642=500,K642,VLOOKUP(AA642,角色间职业划分!P:AP,23,FALSE))</f>
        <v>60</v>
      </c>
      <c r="M642">
        <f>VLOOKUP(AA642,角色间职业划分!P:AP,24,FALSE)</f>
        <v>0</v>
      </c>
      <c r="N642">
        <f>VLOOKUP(AA642,角色间职业划分!P:AP,14)*100</f>
        <v>95</v>
      </c>
      <c r="O642">
        <f>VLOOKUP(AA642,角色间职业划分!P:Z,9,FALSE)</f>
        <v>0</v>
      </c>
      <c r="P642">
        <f>VLOOKUP(AA642,角色间职业划分!P:AP,10,FALSE)</f>
        <v>0</v>
      </c>
      <c r="Q642">
        <f>VLOOKUP(AA642,角色间职业划分!P:AP,15,FALSE)</f>
        <v>0</v>
      </c>
      <c r="R642">
        <f>VLOOKUP(AA642,角色间职业划分!P:AP,16,FALSE)</f>
        <v>0</v>
      </c>
      <c r="S642">
        <f>VLOOKUP(AA642,角色间职业划分!P:AP,17,FALSE)</f>
        <v>0</v>
      </c>
      <c r="T642">
        <f>VLOOKUP(AA642,角色间职业划分!P:AP,18,FALSE)</f>
        <v>0</v>
      </c>
      <c r="U642">
        <f>VLOOKUP(AA642,角色间职业划分!P:AP,27,FALSE)</f>
        <v>0</v>
      </c>
      <c r="V642">
        <f t="shared" si="93"/>
        <v>3.0000000000000027</v>
      </c>
      <c r="W642">
        <f>VLOOKUP(AA642,角色间职业划分!P:Q,2,FALSE)</f>
        <v>24</v>
      </c>
      <c r="X642">
        <f t="shared" si="98"/>
        <v>32</v>
      </c>
      <c r="Y642">
        <f>INT(VLOOKUP(X642,角色属性总表!AG:AH,2,FALSE)*角色属性总表!$C$38)</f>
        <v>756</v>
      </c>
      <c r="AA642">
        <f t="shared" si="99"/>
        <v>7</v>
      </c>
      <c r="AB642">
        <f>VLOOKUP(X642,角色属性总表!AG:AI,2,FALSE)*VLOOKUP(角色等级属性!AA642,角色间职业划分!P:AG,13,FALSE)/角色间职业划分!$AB$9</f>
        <v>524.23548991054724</v>
      </c>
      <c r="AC642">
        <f>VLOOKUP(X642,角色属性总表!AG:AI,3,FALSE)*VLOOKUP(AA642,角色间职业划分!P:AG,8,FALSE)/角色间职业划分!$W$9</f>
        <v>2847.768</v>
      </c>
      <c r="AD642">
        <f>VLOOKUP(AA642,角色间职业划分!P:AP,26,FALSE)</f>
        <v>0.4</v>
      </c>
      <c r="AE642">
        <f>VLOOKUP(X642,角色属性总表!I:Q,3,FALSE)</f>
        <v>338.68799999999999</v>
      </c>
      <c r="AF642">
        <f>VLOOKUP(AA642,角色间职业划分!P:AP,11,FALSE)</f>
        <v>0.33</v>
      </c>
      <c r="AG642">
        <f t="shared" si="94"/>
        <v>1177.2986144072111</v>
      </c>
      <c r="AH642">
        <f t="shared" si="95"/>
        <v>339</v>
      </c>
      <c r="AJ642">
        <f t="shared" si="96"/>
        <v>838.29861440721106</v>
      </c>
      <c r="AK642">
        <v>638</v>
      </c>
    </row>
    <row r="643" spans="1:37" x14ac:dyDescent="0.15">
      <c r="A643">
        <v>639</v>
      </c>
      <c r="B643">
        <f>ROUND(VLOOKUP(X643,角色属性总表!AG:AI,2,FALSE)/角色属性总表!$C$34,0)</f>
        <v>111</v>
      </c>
      <c r="C643">
        <f>ROUND(VLOOKUP(X643,角色属性总表!Y:AE,3,FALSE)/J643,0)</f>
        <v>33</v>
      </c>
      <c r="D643">
        <f>ROUND(VLOOKUP(X643,角色属性总表!AG:AI,3,FALSE)/角色属性总表!$C$35,0)</f>
        <v>116</v>
      </c>
      <c r="E643">
        <f t="shared" si="90"/>
        <v>214</v>
      </c>
      <c r="F643">
        <f t="shared" si="91"/>
        <v>25</v>
      </c>
      <c r="G643">
        <f t="shared" si="92"/>
        <v>5</v>
      </c>
      <c r="H643">
        <v>0</v>
      </c>
      <c r="I643">
        <f t="shared" si="97"/>
        <v>3</v>
      </c>
      <c r="J643">
        <f>VLOOKUP(AA643,角色间职业划分!P:AP,20,FALSE)</f>
        <v>10</v>
      </c>
      <c r="K643">
        <f>IF(X643=500,100,VLOOKUP(AA643,角色间职业划分!P:AP,22,FALSE))</f>
        <v>120</v>
      </c>
      <c r="L643">
        <f>IF(X643=500,K643,VLOOKUP(AA643,角色间职业划分!P:AP,23,FALSE))</f>
        <v>60</v>
      </c>
      <c r="M643">
        <f>VLOOKUP(AA643,角色间职业划分!P:AP,24,FALSE)</f>
        <v>0</v>
      </c>
      <c r="N643">
        <f>VLOOKUP(AA643,角色间职业划分!P:AP,14)*100</f>
        <v>95</v>
      </c>
      <c r="O643">
        <f>VLOOKUP(AA643,角色间职业划分!P:Z,9,FALSE)</f>
        <v>0</v>
      </c>
      <c r="P643">
        <f>VLOOKUP(AA643,角色间职业划分!P:AP,10,FALSE)</f>
        <v>0</v>
      </c>
      <c r="Q643">
        <f>VLOOKUP(AA643,角色间职业划分!P:AP,15,FALSE)</f>
        <v>0</v>
      </c>
      <c r="R643">
        <f>VLOOKUP(AA643,角色间职业划分!P:AP,16,FALSE)</f>
        <v>0</v>
      </c>
      <c r="S643">
        <f>VLOOKUP(AA643,角色间职业划分!P:AP,17,FALSE)</f>
        <v>0</v>
      </c>
      <c r="T643">
        <f>VLOOKUP(AA643,角色间职业划分!P:AP,18,FALSE)</f>
        <v>0</v>
      </c>
      <c r="U643">
        <f>VLOOKUP(AA643,角色间职业划分!P:AP,27,FALSE)</f>
        <v>0</v>
      </c>
      <c r="V643">
        <f t="shared" si="93"/>
        <v>3.0000000000000027</v>
      </c>
      <c r="W643">
        <f>VLOOKUP(AA643,角色间职业划分!P:Q,2,FALSE)</f>
        <v>24</v>
      </c>
      <c r="X643">
        <f t="shared" si="98"/>
        <v>33</v>
      </c>
      <c r="Y643">
        <f>INT(VLOOKUP(X643,角色属性总表!AG:AH,2,FALSE)*角色属性总表!$C$38)</f>
        <v>774</v>
      </c>
      <c r="AA643">
        <f t="shared" si="99"/>
        <v>7</v>
      </c>
      <c r="AB643">
        <f>VLOOKUP(X643,角色属性总表!AG:AI,2,FALSE)*VLOOKUP(角色等级属性!AA643,角色间职业划分!P:AG,13,FALSE)/角色间职业划分!$AB$9</f>
        <v>536.71728728936978</v>
      </c>
      <c r="AC643">
        <f>VLOOKUP(X643,角色属性总表!AG:AI,3,FALSE)*VLOOKUP(AA643,角色间职业划分!P:AG,8,FALSE)/角色间职业划分!$W$9</f>
        <v>2915.5719999999997</v>
      </c>
      <c r="AD643">
        <f>VLOOKUP(AA643,角色间职业划分!P:AP,26,FALSE)</f>
        <v>0.4</v>
      </c>
      <c r="AE643">
        <f>VLOOKUP(X643,角色属性总表!I:Q,3,FALSE)</f>
        <v>346.75200000000001</v>
      </c>
      <c r="AF643">
        <f>VLOOKUP(AA643,角色间职业划分!P:AP,11,FALSE)</f>
        <v>0.33</v>
      </c>
      <c r="AG643">
        <f t="shared" si="94"/>
        <v>1236.8330038267306</v>
      </c>
      <c r="AH643">
        <f t="shared" si="95"/>
        <v>348</v>
      </c>
      <c r="AJ643">
        <f t="shared" si="96"/>
        <v>888.83300382673065</v>
      </c>
      <c r="AK643">
        <v>639</v>
      </c>
    </row>
    <row r="644" spans="1:37" x14ac:dyDescent="0.15">
      <c r="A644">
        <v>640</v>
      </c>
      <c r="B644">
        <f>ROUND(VLOOKUP(X644,角色属性总表!AG:AI,2,FALSE)/角色属性总表!$C$34,0)</f>
        <v>113</v>
      </c>
      <c r="C644">
        <f>ROUND(VLOOKUP(X644,角色属性总表!Y:AE,3,FALSE)/J644,0)</f>
        <v>35</v>
      </c>
      <c r="D644">
        <f>ROUND(VLOOKUP(X644,角色属性总表!AG:AI,3,FALSE)/角色属性总表!$C$35,0)</f>
        <v>118</v>
      </c>
      <c r="E644">
        <f t="shared" si="90"/>
        <v>219</v>
      </c>
      <c r="F644">
        <f t="shared" si="91"/>
        <v>25</v>
      </c>
      <c r="G644">
        <f t="shared" si="92"/>
        <v>5</v>
      </c>
      <c r="H644">
        <v>0</v>
      </c>
      <c r="I644">
        <f t="shared" si="97"/>
        <v>3</v>
      </c>
      <c r="J644">
        <f>VLOOKUP(AA644,角色间职业划分!P:AP,20,FALSE)</f>
        <v>10</v>
      </c>
      <c r="K644">
        <f>IF(X644=500,100,VLOOKUP(AA644,角色间职业划分!P:AP,22,FALSE))</f>
        <v>120</v>
      </c>
      <c r="L644">
        <f>IF(X644=500,K644,VLOOKUP(AA644,角色间职业划分!P:AP,23,FALSE))</f>
        <v>60</v>
      </c>
      <c r="M644">
        <f>VLOOKUP(AA644,角色间职业划分!P:AP,24,FALSE)</f>
        <v>0</v>
      </c>
      <c r="N644">
        <f>VLOOKUP(AA644,角色间职业划分!P:AP,14)*100</f>
        <v>95</v>
      </c>
      <c r="O644">
        <f>VLOOKUP(AA644,角色间职业划分!P:Z,9,FALSE)</f>
        <v>0</v>
      </c>
      <c r="P644">
        <f>VLOOKUP(AA644,角色间职业划分!P:AP,10,FALSE)</f>
        <v>0</v>
      </c>
      <c r="Q644">
        <f>VLOOKUP(AA644,角色间职业划分!P:AP,15,FALSE)</f>
        <v>0</v>
      </c>
      <c r="R644">
        <f>VLOOKUP(AA644,角色间职业划分!P:AP,16,FALSE)</f>
        <v>0</v>
      </c>
      <c r="S644">
        <f>VLOOKUP(AA644,角色间职业划分!P:AP,17,FALSE)</f>
        <v>0</v>
      </c>
      <c r="T644">
        <f>VLOOKUP(AA644,角色间职业划分!P:AP,18,FALSE)</f>
        <v>0</v>
      </c>
      <c r="U644">
        <f>VLOOKUP(AA644,角色间职业划分!P:AP,27,FALSE)</f>
        <v>0</v>
      </c>
      <c r="V644">
        <f t="shared" si="93"/>
        <v>3.0000000000000027</v>
      </c>
      <c r="W644">
        <f>VLOOKUP(AA644,角色间职业划分!P:Q,2,FALSE)</f>
        <v>24</v>
      </c>
      <c r="X644">
        <f t="shared" si="98"/>
        <v>34</v>
      </c>
      <c r="Y644">
        <f>INT(VLOOKUP(X644,角色属性总表!AG:AH,2,FALSE)*角色属性总表!$C$38)</f>
        <v>792</v>
      </c>
      <c r="AA644">
        <f t="shared" si="99"/>
        <v>7</v>
      </c>
      <c r="AB644">
        <f>VLOOKUP(X644,角色属性总表!AG:AI,2,FALSE)*VLOOKUP(角色等级属性!AA644,角色间职业划分!P:AG,13,FALSE)/角色间职业划分!$AB$9</f>
        <v>549.19908466819231</v>
      </c>
      <c r="AC644">
        <f>VLOOKUP(X644,角色属性总表!AG:AI,3,FALSE)*VLOOKUP(AA644,角色间职业划分!P:AG,8,FALSE)/角色间职业划分!$W$9</f>
        <v>2983.3760000000002</v>
      </c>
      <c r="AD644">
        <f>VLOOKUP(AA644,角色间职业划分!P:AP,26,FALSE)</f>
        <v>0.4</v>
      </c>
      <c r="AE644">
        <f>VLOOKUP(X644,角色属性总表!I:Q,3,FALSE)</f>
        <v>354.81600000000003</v>
      </c>
      <c r="AF644">
        <f>VLOOKUP(AA644,角色间职业划分!P:AP,11,FALSE)</f>
        <v>0.33</v>
      </c>
      <c r="AG644">
        <f t="shared" si="94"/>
        <v>1297.5394758547525</v>
      </c>
      <c r="AH644">
        <f t="shared" si="95"/>
        <v>354</v>
      </c>
      <c r="AJ644">
        <f t="shared" si="96"/>
        <v>943.53947585475248</v>
      </c>
      <c r="AK644">
        <v>640</v>
      </c>
    </row>
    <row r="645" spans="1:37" x14ac:dyDescent="0.15">
      <c r="A645">
        <v>641</v>
      </c>
      <c r="B645">
        <f>ROUND(VLOOKUP(X645,角色属性总表!AG:AI,2,FALSE)/角色属性总表!$C$34,0)</f>
        <v>116</v>
      </c>
      <c r="C645">
        <f>ROUND(VLOOKUP(X645,角色属性总表!Y:AE,3,FALSE)/J645,0)</f>
        <v>36</v>
      </c>
      <c r="D645">
        <f>ROUND(VLOOKUP(X645,角色属性总表!AG:AI,3,FALSE)/角色属性总表!$C$35,0)</f>
        <v>121</v>
      </c>
      <c r="E645">
        <f t="shared" si="90"/>
        <v>224</v>
      </c>
      <c r="F645">
        <f t="shared" si="91"/>
        <v>25</v>
      </c>
      <c r="G645">
        <f t="shared" si="92"/>
        <v>5</v>
      </c>
      <c r="H645">
        <v>0</v>
      </c>
      <c r="I645">
        <f t="shared" si="97"/>
        <v>3</v>
      </c>
      <c r="J645">
        <f>VLOOKUP(AA645,角色间职业划分!P:AP,20,FALSE)</f>
        <v>10</v>
      </c>
      <c r="K645">
        <f>IF(X645=500,100,VLOOKUP(AA645,角色间职业划分!P:AP,22,FALSE))</f>
        <v>120</v>
      </c>
      <c r="L645">
        <f>IF(X645=500,K645,VLOOKUP(AA645,角色间职业划分!P:AP,23,FALSE))</f>
        <v>60</v>
      </c>
      <c r="M645">
        <f>VLOOKUP(AA645,角色间职业划分!P:AP,24,FALSE)</f>
        <v>0</v>
      </c>
      <c r="N645">
        <f>VLOOKUP(AA645,角色间职业划分!P:AP,14)*100</f>
        <v>95</v>
      </c>
      <c r="O645">
        <f>VLOOKUP(AA645,角色间职业划分!P:Z,9,FALSE)</f>
        <v>0</v>
      </c>
      <c r="P645">
        <f>VLOOKUP(AA645,角色间职业划分!P:AP,10,FALSE)</f>
        <v>0</v>
      </c>
      <c r="Q645">
        <f>VLOOKUP(AA645,角色间职业划分!P:AP,15,FALSE)</f>
        <v>0</v>
      </c>
      <c r="R645">
        <f>VLOOKUP(AA645,角色间职业划分!P:AP,16,FALSE)</f>
        <v>0</v>
      </c>
      <c r="S645">
        <f>VLOOKUP(AA645,角色间职业划分!P:AP,17,FALSE)</f>
        <v>0</v>
      </c>
      <c r="T645">
        <f>VLOOKUP(AA645,角色间职业划分!P:AP,18,FALSE)</f>
        <v>0</v>
      </c>
      <c r="U645">
        <f>VLOOKUP(AA645,角色间职业划分!P:AP,27,FALSE)</f>
        <v>0</v>
      </c>
      <c r="V645">
        <f t="shared" si="93"/>
        <v>3.0000000000000027</v>
      </c>
      <c r="W645">
        <f>VLOOKUP(AA645,角色间职业划分!P:Q,2,FALSE)</f>
        <v>24</v>
      </c>
      <c r="X645">
        <f t="shared" si="98"/>
        <v>35</v>
      </c>
      <c r="Y645">
        <f>INT(VLOOKUP(X645,角色属性总表!AG:AH,2,FALSE)*角色属性总表!$C$38)</f>
        <v>810</v>
      </c>
      <c r="AA645">
        <f t="shared" si="99"/>
        <v>7</v>
      </c>
      <c r="AB645">
        <f>VLOOKUP(X645,角色属性总表!AG:AI,2,FALSE)*VLOOKUP(角色等级属性!AA645,角色间职业划分!P:AG,13,FALSE)/角色间职业划分!$AB$9</f>
        <v>561.68088204701485</v>
      </c>
      <c r="AC645">
        <f>VLOOKUP(X645,角色属性总表!AG:AI,3,FALSE)*VLOOKUP(AA645,角色间职业划分!P:AG,8,FALSE)/角色间职业划分!$W$9</f>
        <v>3051.18</v>
      </c>
      <c r="AD645">
        <f>VLOOKUP(AA645,角色间职业划分!P:AP,26,FALSE)</f>
        <v>0.4</v>
      </c>
      <c r="AE645">
        <f>VLOOKUP(X645,角色属性总表!I:Q,3,FALSE)</f>
        <v>362.88</v>
      </c>
      <c r="AF645">
        <f>VLOOKUP(AA645,角色间职业划分!P:AP,11,FALSE)</f>
        <v>0.33</v>
      </c>
      <c r="AG645">
        <f t="shared" si="94"/>
        <v>1359.410510073131</v>
      </c>
      <c r="AH645">
        <f t="shared" si="95"/>
        <v>363</v>
      </c>
      <c r="AJ645">
        <f t="shared" si="96"/>
        <v>996.41051007313104</v>
      </c>
      <c r="AK645">
        <v>641</v>
      </c>
    </row>
    <row r="646" spans="1:37" x14ac:dyDescent="0.15">
      <c r="A646">
        <v>642</v>
      </c>
      <c r="B646">
        <f>ROUND(VLOOKUP(X646,角色属性总表!AG:AI,2,FALSE)/角色属性总表!$C$34,0)</f>
        <v>118</v>
      </c>
      <c r="C646">
        <f>ROUND(VLOOKUP(X646,角色属性总表!Y:AE,3,FALSE)/J646,0)</f>
        <v>37</v>
      </c>
      <c r="D646">
        <f>ROUND(VLOOKUP(X646,角色属性总表!AG:AI,3,FALSE)/角色属性总表!$C$35,0)</f>
        <v>124</v>
      </c>
      <c r="E646">
        <f t="shared" ref="E646:E709" si="100">INT(AD646*AB646)</f>
        <v>229</v>
      </c>
      <c r="F646">
        <f t="shared" ref="F646:F709" si="101">ROUND(AC646/D646,0)</f>
        <v>25</v>
      </c>
      <c r="G646">
        <f t="shared" ref="G646:G709" si="102">ROUND(AB646/B646,0)</f>
        <v>5</v>
      </c>
      <c r="H646">
        <v>0</v>
      </c>
      <c r="I646">
        <f t="shared" si="97"/>
        <v>3</v>
      </c>
      <c r="J646">
        <f>VLOOKUP(AA646,角色间职业划分!P:AP,20,FALSE)</f>
        <v>10</v>
      </c>
      <c r="K646">
        <f>IF(X646=500,100,VLOOKUP(AA646,角色间职业划分!P:AP,22,FALSE))</f>
        <v>120</v>
      </c>
      <c r="L646">
        <f>IF(X646=500,K646,VLOOKUP(AA646,角色间职业划分!P:AP,23,FALSE))</f>
        <v>60</v>
      </c>
      <c r="M646">
        <f>VLOOKUP(AA646,角色间职业划分!P:AP,24,FALSE)</f>
        <v>0</v>
      </c>
      <c r="N646">
        <f>VLOOKUP(AA646,角色间职业划分!P:AP,14)*100</f>
        <v>95</v>
      </c>
      <c r="O646">
        <f>VLOOKUP(AA646,角色间职业划分!P:Z,9,FALSE)</f>
        <v>0</v>
      </c>
      <c r="P646">
        <f>VLOOKUP(AA646,角色间职业划分!P:AP,10,FALSE)</f>
        <v>0</v>
      </c>
      <c r="Q646">
        <f>VLOOKUP(AA646,角色间职业划分!P:AP,15,FALSE)</f>
        <v>0</v>
      </c>
      <c r="R646">
        <f>VLOOKUP(AA646,角色间职业划分!P:AP,16,FALSE)</f>
        <v>0</v>
      </c>
      <c r="S646">
        <f>VLOOKUP(AA646,角色间职业划分!P:AP,17,FALSE)</f>
        <v>0</v>
      </c>
      <c r="T646">
        <f>VLOOKUP(AA646,角色间职业划分!P:AP,18,FALSE)</f>
        <v>0</v>
      </c>
      <c r="U646">
        <f>VLOOKUP(AA646,角色间职业划分!P:AP,27,FALSE)</f>
        <v>0</v>
      </c>
      <c r="V646">
        <f t="shared" ref="V646:V709" si="103">(AF646-AF$2)*100</f>
        <v>3.0000000000000027</v>
      </c>
      <c r="W646">
        <f>VLOOKUP(AA646,角色间职业划分!P:Q,2,FALSE)</f>
        <v>24</v>
      </c>
      <c r="X646">
        <f t="shared" si="98"/>
        <v>36</v>
      </c>
      <c r="Y646">
        <f>INT(VLOOKUP(X646,角色属性总表!AG:AH,2,FALSE)*角色属性总表!$C$38)</f>
        <v>828</v>
      </c>
      <c r="AA646">
        <f t="shared" si="99"/>
        <v>7</v>
      </c>
      <c r="AB646">
        <f>VLOOKUP(X646,角色属性总表!AG:AI,2,FALSE)*VLOOKUP(角色等级属性!AA646,角色间职业划分!P:AG,13,FALSE)/角色间职业划分!$AB$9</f>
        <v>574.16267942583727</v>
      </c>
      <c r="AC646">
        <f>VLOOKUP(X646,角色属性总表!AG:AI,3,FALSE)*VLOOKUP(AA646,角色间职业划分!P:AG,8,FALSE)/角色间职业划分!$W$9</f>
        <v>3118.9839999999995</v>
      </c>
      <c r="AD646">
        <f>VLOOKUP(AA646,角色间职业划分!P:AP,26,FALSE)</f>
        <v>0.4</v>
      </c>
      <c r="AE646">
        <f>VLOOKUP(X646,角色属性总表!I:Q,3,FALSE)</f>
        <v>370.94399999999996</v>
      </c>
      <c r="AF646">
        <f>VLOOKUP(AA646,角色间职业划分!P:AP,11,FALSE)</f>
        <v>0.33</v>
      </c>
      <c r="AG646">
        <f t="shared" ref="AG646:AG709" si="104">((AF$2*X646*X646*180)/(SQRT(X646*100)-AF$2*X646))</f>
        <v>1422.4390243902435</v>
      </c>
      <c r="AH646">
        <f t="shared" ref="AH646:AH709" si="105">D646*AH$2</f>
        <v>372</v>
      </c>
      <c r="AJ646">
        <f t="shared" ref="AJ646:AJ709" si="106">AG646-AH646</f>
        <v>1050.4390243902435</v>
      </c>
      <c r="AK646">
        <v>642</v>
      </c>
    </row>
    <row r="647" spans="1:37" x14ac:dyDescent="0.15">
      <c r="A647">
        <v>643</v>
      </c>
      <c r="B647">
        <f>ROUND(VLOOKUP(X647,角色属性总表!AG:AI,2,FALSE)/角色属性总表!$C$34,0)</f>
        <v>121</v>
      </c>
      <c r="C647">
        <f>ROUND(VLOOKUP(X647,角色属性总表!Y:AE,3,FALSE)/J647,0)</f>
        <v>39</v>
      </c>
      <c r="D647">
        <f>ROUND(VLOOKUP(X647,角色属性总表!AG:AI,3,FALSE)/角色属性总表!$C$35,0)</f>
        <v>126</v>
      </c>
      <c r="E647">
        <f t="shared" si="100"/>
        <v>234</v>
      </c>
      <c r="F647">
        <f t="shared" si="101"/>
        <v>25</v>
      </c>
      <c r="G647">
        <f t="shared" si="102"/>
        <v>5</v>
      </c>
      <c r="H647">
        <v>0</v>
      </c>
      <c r="I647">
        <f t="shared" ref="I647:I710" si="107">I646</f>
        <v>3</v>
      </c>
      <c r="J647">
        <f>VLOOKUP(AA647,角色间职业划分!P:AP,20,FALSE)</f>
        <v>10</v>
      </c>
      <c r="K647">
        <f>IF(X647=500,100,VLOOKUP(AA647,角色间职业划分!P:AP,22,FALSE))</f>
        <v>120</v>
      </c>
      <c r="L647">
        <f>IF(X647=500,K647,VLOOKUP(AA647,角色间职业划分!P:AP,23,FALSE))</f>
        <v>60</v>
      </c>
      <c r="M647">
        <f>VLOOKUP(AA647,角色间职业划分!P:AP,24,FALSE)</f>
        <v>0</v>
      </c>
      <c r="N647">
        <f>VLOOKUP(AA647,角色间职业划分!P:AP,14)*100</f>
        <v>95</v>
      </c>
      <c r="O647">
        <f>VLOOKUP(AA647,角色间职业划分!P:Z,9,FALSE)</f>
        <v>0</v>
      </c>
      <c r="P647">
        <f>VLOOKUP(AA647,角色间职业划分!P:AP,10,FALSE)</f>
        <v>0</v>
      </c>
      <c r="Q647">
        <f>VLOOKUP(AA647,角色间职业划分!P:AP,15,FALSE)</f>
        <v>0</v>
      </c>
      <c r="R647">
        <f>VLOOKUP(AA647,角色间职业划分!P:AP,16,FALSE)</f>
        <v>0</v>
      </c>
      <c r="S647">
        <f>VLOOKUP(AA647,角色间职业划分!P:AP,17,FALSE)</f>
        <v>0</v>
      </c>
      <c r="T647">
        <f>VLOOKUP(AA647,角色间职业划分!P:AP,18,FALSE)</f>
        <v>0</v>
      </c>
      <c r="U647">
        <f>VLOOKUP(AA647,角色间职业划分!P:AP,27,FALSE)</f>
        <v>0</v>
      </c>
      <c r="V647">
        <f t="shared" si="103"/>
        <v>3.0000000000000027</v>
      </c>
      <c r="W647">
        <f>VLOOKUP(AA647,角色间职业划分!P:Q,2,FALSE)</f>
        <v>24</v>
      </c>
      <c r="X647">
        <f t="shared" ref="X647:X710" si="108">IF(X646=100,500,IF(X646=500,1,X646+1))</f>
        <v>37</v>
      </c>
      <c r="Y647">
        <f>INT(VLOOKUP(X647,角色属性总表!AG:AH,2,FALSE)*角色属性总表!$C$38)</f>
        <v>846</v>
      </c>
      <c r="AA647">
        <f t="shared" ref="AA647:AA710" si="109">IF(X647=1,AA646+1,AA646)</f>
        <v>7</v>
      </c>
      <c r="AB647">
        <f>VLOOKUP(X647,角色属性总表!AG:AI,2,FALSE)*VLOOKUP(角色等级属性!AA647,角色间职业划分!P:AG,13,FALSE)/角色间职业划分!$AB$9</f>
        <v>586.64447680465992</v>
      </c>
      <c r="AC647">
        <f>VLOOKUP(X647,角色属性总表!AG:AI,3,FALSE)*VLOOKUP(AA647,角色间职业划分!P:AG,8,FALSE)/角色间职业划分!$W$9</f>
        <v>3186.7879999999996</v>
      </c>
      <c r="AD647">
        <f>VLOOKUP(AA647,角色间职业划分!P:AP,26,FALSE)</f>
        <v>0.4</v>
      </c>
      <c r="AE647">
        <f>VLOOKUP(X647,角色属性总表!I:Q,3,FALSE)</f>
        <v>379.00799999999998</v>
      </c>
      <c r="AF647">
        <f>VLOOKUP(AA647,角色间职业划分!P:AP,11,FALSE)</f>
        <v>0.33</v>
      </c>
      <c r="AG647">
        <f t="shared" si="104"/>
        <v>1486.6183444228657</v>
      </c>
      <c r="AH647">
        <f t="shared" si="105"/>
        <v>378</v>
      </c>
      <c r="AJ647">
        <f t="shared" si="106"/>
        <v>1108.6183444228657</v>
      </c>
      <c r="AK647">
        <v>643</v>
      </c>
    </row>
    <row r="648" spans="1:37" x14ac:dyDescent="0.15">
      <c r="A648">
        <v>644</v>
      </c>
      <c r="B648">
        <f>ROUND(VLOOKUP(X648,角色属性总表!AG:AI,2,FALSE)/角色属性总表!$C$34,0)</f>
        <v>123</v>
      </c>
      <c r="C648">
        <f>ROUND(VLOOKUP(X648,角色属性总表!Y:AE,3,FALSE)/J648,0)</f>
        <v>40</v>
      </c>
      <c r="D648">
        <f>ROUND(VLOOKUP(X648,角色属性总表!AG:AI,3,FALSE)/角色属性总表!$C$35,0)</f>
        <v>129</v>
      </c>
      <c r="E648">
        <f t="shared" si="100"/>
        <v>239</v>
      </c>
      <c r="F648">
        <f t="shared" si="101"/>
        <v>25</v>
      </c>
      <c r="G648">
        <f t="shared" si="102"/>
        <v>5</v>
      </c>
      <c r="H648">
        <v>0</v>
      </c>
      <c r="I648">
        <f t="shared" si="107"/>
        <v>3</v>
      </c>
      <c r="J648">
        <f>VLOOKUP(AA648,角色间职业划分!P:AP,20,FALSE)</f>
        <v>10</v>
      </c>
      <c r="K648">
        <f>IF(X648=500,100,VLOOKUP(AA648,角色间职业划分!P:AP,22,FALSE))</f>
        <v>120</v>
      </c>
      <c r="L648">
        <f>IF(X648=500,K648,VLOOKUP(AA648,角色间职业划分!P:AP,23,FALSE))</f>
        <v>60</v>
      </c>
      <c r="M648">
        <f>VLOOKUP(AA648,角色间职业划分!P:AP,24,FALSE)</f>
        <v>0</v>
      </c>
      <c r="N648">
        <f>VLOOKUP(AA648,角色间职业划分!P:AP,14)*100</f>
        <v>95</v>
      </c>
      <c r="O648">
        <f>VLOOKUP(AA648,角色间职业划分!P:Z,9,FALSE)</f>
        <v>0</v>
      </c>
      <c r="P648">
        <f>VLOOKUP(AA648,角色间职业划分!P:AP,10,FALSE)</f>
        <v>0</v>
      </c>
      <c r="Q648">
        <f>VLOOKUP(AA648,角色间职业划分!P:AP,15,FALSE)</f>
        <v>0</v>
      </c>
      <c r="R648">
        <f>VLOOKUP(AA648,角色间职业划分!P:AP,16,FALSE)</f>
        <v>0</v>
      </c>
      <c r="S648">
        <f>VLOOKUP(AA648,角色间职业划分!P:AP,17,FALSE)</f>
        <v>0</v>
      </c>
      <c r="T648">
        <f>VLOOKUP(AA648,角色间职业划分!P:AP,18,FALSE)</f>
        <v>0</v>
      </c>
      <c r="U648">
        <f>VLOOKUP(AA648,角色间职业划分!P:AP,27,FALSE)</f>
        <v>0</v>
      </c>
      <c r="V648">
        <f t="shared" si="103"/>
        <v>3.0000000000000027</v>
      </c>
      <c r="W648">
        <f>VLOOKUP(AA648,角色间职业划分!P:Q,2,FALSE)</f>
        <v>24</v>
      </c>
      <c r="X648">
        <f t="shared" si="108"/>
        <v>38</v>
      </c>
      <c r="Y648">
        <f>INT(VLOOKUP(X648,角色属性总表!AG:AH,2,FALSE)*角色属性总表!$C$38)</f>
        <v>864</v>
      </c>
      <c r="AA648">
        <f t="shared" si="109"/>
        <v>7</v>
      </c>
      <c r="AB648">
        <f>VLOOKUP(X648,角色属性总表!AG:AI,2,FALSE)*VLOOKUP(角色等级属性!AA648,角色间职业划分!P:AG,13,FALSE)/角色间职业划分!$AB$9</f>
        <v>599.12627418348245</v>
      </c>
      <c r="AC648">
        <f>VLOOKUP(X648,角色属性总表!AG:AI,3,FALSE)*VLOOKUP(AA648,角色间职业划分!P:AG,8,FALSE)/角色间职业划分!$W$9</f>
        <v>3254.5920000000001</v>
      </c>
      <c r="AD648">
        <f>VLOOKUP(AA648,角色间职业划分!P:AP,26,FALSE)</f>
        <v>0.4</v>
      </c>
      <c r="AE648">
        <f>VLOOKUP(X648,角色属性总表!I:Q,3,FALSE)</f>
        <v>387.072</v>
      </c>
      <c r="AF648">
        <f>VLOOKUP(AA648,角色间职业划分!P:AP,11,FALSE)</f>
        <v>0.33</v>
      </c>
      <c r="AG648">
        <f t="shared" si="104"/>
        <v>1551.9421758223586</v>
      </c>
      <c r="AH648">
        <f t="shared" si="105"/>
        <v>387</v>
      </c>
      <c r="AJ648">
        <f t="shared" si="106"/>
        <v>1164.9421758223586</v>
      </c>
      <c r="AK648">
        <v>644</v>
      </c>
    </row>
    <row r="649" spans="1:37" x14ac:dyDescent="0.15">
      <c r="A649">
        <v>645</v>
      </c>
      <c r="B649">
        <f>ROUND(VLOOKUP(X649,角色属性总表!AG:AI,2,FALSE)/角色属性总表!$C$34,0)</f>
        <v>126</v>
      </c>
      <c r="C649">
        <f>ROUND(VLOOKUP(X649,角色属性总表!Y:AE,3,FALSE)/J649,0)</f>
        <v>42</v>
      </c>
      <c r="D649">
        <f>ROUND(VLOOKUP(X649,角色属性总表!AG:AI,3,FALSE)/角色属性总表!$C$35,0)</f>
        <v>132</v>
      </c>
      <c r="E649">
        <f t="shared" si="100"/>
        <v>244</v>
      </c>
      <c r="F649">
        <f t="shared" si="101"/>
        <v>25</v>
      </c>
      <c r="G649">
        <f t="shared" si="102"/>
        <v>5</v>
      </c>
      <c r="H649">
        <v>0</v>
      </c>
      <c r="I649">
        <f t="shared" si="107"/>
        <v>3</v>
      </c>
      <c r="J649">
        <f>VLOOKUP(AA649,角色间职业划分!P:AP,20,FALSE)</f>
        <v>10</v>
      </c>
      <c r="K649">
        <f>IF(X649=500,100,VLOOKUP(AA649,角色间职业划分!P:AP,22,FALSE))</f>
        <v>120</v>
      </c>
      <c r="L649">
        <f>IF(X649=500,K649,VLOOKUP(AA649,角色间职业划分!P:AP,23,FALSE))</f>
        <v>60</v>
      </c>
      <c r="M649">
        <f>VLOOKUP(AA649,角色间职业划分!P:AP,24,FALSE)</f>
        <v>0</v>
      </c>
      <c r="N649">
        <f>VLOOKUP(AA649,角色间职业划分!P:AP,14)*100</f>
        <v>95</v>
      </c>
      <c r="O649">
        <f>VLOOKUP(AA649,角色间职业划分!P:Z,9,FALSE)</f>
        <v>0</v>
      </c>
      <c r="P649">
        <f>VLOOKUP(AA649,角色间职业划分!P:AP,10,FALSE)</f>
        <v>0</v>
      </c>
      <c r="Q649">
        <f>VLOOKUP(AA649,角色间职业划分!P:AP,15,FALSE)</f>
        <v>0</v>
      </c>
      <c r="R649">
        <f>VLOOKUP(AA649,角色间职业划分!P:AP,16,FALSE)</f>
        <v>0</v>
      </c>
      <c r="S649">
        <f>VLOOKUP(AA649,角色间职业划分!P:AP,17,FALSE)</f>
        <v>0</v>
      </c>
      <c r="T649">
        <f>VLOOKUP(AA649,角色间职业划分!P:AP,18,FALSE)</f>
        <v>0</v>
      </c>
      <c r="U649">
        <f>VLOOKUP(AA649,角色间职业划分!P:AP,27,FALSE)</f>
        <v>0</v>
      </c>
      <c r="V649">
        <f t="shared" si="103"/>
        <v>3.0000000000000027</v>
      </c>
      <c r="W649">
        <f>VLOOKUP(AA649,角色间职业划分!P:Q,2,FALSE)</f>
        <v>24</v>
      </c>
      <c r="X649">
        <f t="shared" si="108"/>
        <v>39</v>
      </c>
      <c r="Y649">
        <f>INT(VLOOKUP(X649,角色属性总表!AG:AH,2,FALSE)*角色属性总表!$C$38)</f>
        <v>882</v>
      </c>
      <c r="AA649">
        <f t="shared" si="109"/>
        <v>7</v>
      </c>
      <c r="AB649">
        <f>VLOOKUP(X649,角色属性总表!AG:AI,2,FALSE)*VLOOKUP(角色等级属性!AA649,角色间职业划分!P:AG,13,FALSE)/角色间职业划分!$AB$9</f>
        <v>611.6080715623051</v>
      </c>
      <c r="AC649">
        <f>VLOOKUP(X649,角色属性总表!AG:AI,3,FALSE)*VLOOKUP(AA649,角色间职业划分!P:AG,8,FALSE)/角色间职业划分!$W$9</f>
        <v>3322.3960000000002</v>
      </c>
      <c r="AD649">
        <f>VLOOKUP(AA649,角色间职业划分!P:AP,26,FALSE)</f>
        <v>0.4</v>
      </c>
      <c r="AE649">
        <f>VLOOKUP(X649,角色属性总表!I:Q,3,FALSE)</f>
        <v>395.13600000000008</v>
      </c>
      <c r="AF649">
        <f>VLOOKUP(AA649,角色间职业划分!P:AP,11,FALSE)</f>
        <v>0.33</v>
      </c>
      <c r="AG649">
        <f t="shared" si="104"/>
        <v>1618.4045791923543</v>
      </c>
      <c r="AH649">
        <f t="shared" si="105"/>
        <v>396</v>
      </c>
      <c r="AJ649">
        <f t="shared" si="106"/>
        <v>1222.4045791923543</v>
      </c>
      <c r="AK649">
        <v>645</v>
      </c>
    </row>
    <row r="650" spans="1:37" x14ac:dyDescent="0.15">
      <c r="A650">
        <v>646</v>
      </c>
      <c r="B650">
        <f>ROUND(VLOOKUP(X650,角色属性总表!AG:AI,2,FALSE)/角色属性总表!$C$34,0)</f>
        <v>129</v>
      </c>
      <c r="C650">
        <f>ROUND(VLOOKUP(X650,角色属性总表!Y:AE,3,FALSE)/J650,0)</f>
        <v>43</v>
      </c>
      <c r="D650">
        <f>ROUND(VLOOKUP(X650,角色属性总表!AG:AI,3,FALSE)/角色属性总表!$C$35,0)</f>
        <v>134</v>
      </c>
      <c r="E650">
        <f t="shared" si="100"/>
        <v>249</v>
      </c>
      <c r="F650">
        <f t="shared" si="101"/>
        <v>25</v>
      </c>
      <c r="G650">
        <f t="shared" si="102"/>
        <v>5</v>
      </c>
      <c r="H650">
        <v>0</v>
      </c>
      <c r="I650">
        <f t="shared" si="107"/>
        <v>3</v>
      </c>
      <c r="J650">
        <f>VLOOKUP(AA650,角色间职业划分!P:AP,20,FALSE)</f>
        <v>10</v>
      </c>
      <c r="K650">
        <f>IF(X650=500,100,VLOOKUP(AA650,角色间职业划分!P:AP,22,FALSE))</f>
        <v>120</v>
      </c>
      <c r="L650">
        <f>IF(X650=500,K650,VLOOKUP(AA650,角色间职业划分!P:AP,23,FALSE))</f>
        <v>60</v>
      </c>
      <c r="M650">
        <f>VLOOKUP(AA650,角色间职业划分!P:AP,24,FALSE)</f>
        <v>0</v>
      </c>
      <c r="N650">
        <f>VLOOKUP(AA650,角色间职业划分!P:AP,14)*100</f>
        <v>95</v>
      </c>
      <c r="O650">
        <f>VLOOKUP(AA650,角色间职业划分!P:Z,9,FALSE)</f>
        <v>0</v>
      </c>
      <c r="P650">
        <f>VLOOKUP(AA650,角色间职业划分!P:AP,10,FALSE)</f>
        <v>0</v>
      </c>
      <c r="Q650">
        <f>VLOOKUP(AA650,角色间职业划分!P:AP,15,FALSE)</f>
        <v>0</v>
      </c>
      <c r="R650">
        <f>VLOOKUP(AA650,角色间职业划分!P:AP,16,FALSE)</f>
        <v>0</v>
      </c>
      <c r="S650">
        <f>VLOOKUP(AA650,角色间职业划分!P:AP,17,FALSE)</f>
        <v>0</v>
      </c>
      <c r="T650">
        <f>VLOOKUP(AA650,角色间职业划分!P:AP,18,FALSE)</f>
        <v>0</v>
      </c>
      <c r="U650">
        <f>VLOOKUP(AA650,角色间职业划分!P:AP,27,FALSE)</f>
        <v>0</v>
      </c>
      <c r="V650">
        <f t="shared" si="103"/>
        <v>3.0000000000000027</v>
      </c>
      <c r="W650">
        <f>VLOOKUP(AA650,角色间职业划分!P:Q,2,FALSE)</f>
        <v>24</v>
      </c>
      <c r="X650">
        <f t="shared" si="108"/>
        <v>40</v>
      </c>
      <c r="Y650">
        <f>INT(VLOOKUP(X650,角色属性总表!AG:AH,2,FALSE)*角色属性总表!$C$38)</f>
        <v>900</v>
      </c>
      <c r="AA650">
        <f t="shared" si="109"/>
        <v>7</v>
      </c>
      <c r="AB650">
        <f>VLOOKUP(X650,角色属性总表!AG:AI,2,FALSE)*VLOOKUP(角色等级属性!AA650,角色间职业划分!P:AG,13,FALSE)/角色间职业划分!$AB$9</f>
        <v>624.08986894112763</v>
      </c>
      <c r="AC650">
        <f>VLOOKUP(X650,角色属性总表!AG:AI,3,FALSE)*VLOOKUP(AA650,角色间职业划分!P:AG,8,FALSE)/角色间职业划分!$W$9</f>
        <v>3390.2</v>
      </c>
      <c r="AD650">
        <f>VLOOKUP(AA650,角色间职业划分!P:AP,26,FALSE)</f>
        <v>0.4</v>
      </c>
      <c r="AE650">
        <f>VLOOKUP(X650,角色属性总表!I:Q,3,FALSE)</f>
        <v>403.20000000000005</v>
      </c>
      <c r="AF650">
        <f>VLOOKUP(AA650,角色间职业划分!P:AP,11,FALSE)</f>
        <v>0.33</v>
      </c>
      <c r="AG650">
        <f t="shared" si="104"/>
        <v>1685.9999472953734</v>
      </c>
      <c r="AH650">
        <f t="shared" si="105"/>
        <v>402</v>
      </c>
      <c r="AJ650">
        <f t="shared" si="106"/>
        <v>1283.9999472953734</v>
      </c>
      <c r="AK650">
        <v>646</v>
      </c>
    </row>
    <row r="651" spans="1:37" x14ac:dyDescent="0.15">
      <c r="A651">
        <v>647</v>
      </c>
      <c r="B651">
        <f>ROUND(VLOOKUP(X651,角色属性总表!AG:AI,2,FALSE)/角色属性总表!$C$34,0)</f>
        <v>131</v>
      </c>
      <c r="C651">
        <f>ROUND(VLOOKUP(X651,角色属性总表!Y:AE,3,FALSE)/J651,0)</f>
        <v>45</v>
      </c>
      <c r="D651">
        <f>ROUND(VLOOKUP(X651,角色属性总表!AG:AI,3,FALSE)/角色属性总表!$C$35,0)</f>
        <v>137</v>
      </c>
      <c r="E651">
        <f t="shared" si="100"/>
        <v>254</v>
      </c>
      <c r="F651">
        <f t="shared" si="101"/>
        <v>25</v>
      </c>
      <c r="G651">
        <f t="shared" si="102"/>
        <v>5</v>
      </c>
      <c r="H651">
        <v>0</v>
      </c>
      <c r="I651">
        <f t="shared" si="107"/>
        <v>3</v>
      </c>
      <c r="J651">
        <f>VLOOKUP(AA651,角色间职业划分!P:AP,20,FALSE)</f>
        <v>10</v>
      </c>
      <c r="K651">
        <f>IF(X651=500,100,VLOOKUP(AA651,角色间职业划分!P:AP,22,FALSE))</f>
        <v>120</v>
      </c>
      <c r="L651">
        <f>IF(X651=500,K651,VLOOKUP(AA651,角色间职业划分!P:AP,23,FALSE))</f>
        <v>60</v>
      </c>
      <c r="M651">
        <f>VLOOKUP(AA651,角色间职业划分!P:AP,24,FALSE)</f>
        <v>0</v>
      </c>
      <c r="N651">
        <f>VLOOKUP(AA651,角色间职业划分!P:AP,14)*100</f>
        <v>95</v>
      </c>
      <c r="O651">
        <f>VLOOKUP(AA651,角色间职业划分!P:Z,9,FALSE)</f>
        <v>0</v>
      </c>
      <c r="P651">
        <f>VLOOKUP(AA651,角色间职业划分!P:AP,10,FALSE)</f>
        <v>0</v>
      </c>
      <c r="Q651">
        <f>VLOOKUP(AA651,角色间职业划分!P:AP,15,FALSE)</f>
        <v>0</v>
      </c>
      <c r="R651">
        <f>VLOOKUP(AA651,角色间职业划分!P:AP,16,FALSE)</f>
        <v>0</v>
      </c>
      <c r="S651">
        <f>VLOOKUP(AA651,角色间职业划分!P:AP,17,FALSE)</f>
        <v>0</v>
      </c>
      <c r="T651">
        <f>VLOOKUP(AA651,角色间职业划分!P:AP,18,FALSE)</f>
        <v>0</v>
      </c>
      <c r="U651">
        <f>VLOOKUP(AA651,角色间职业划分!P:AP,27,FALSE)</f>
        <v>0</v>
      </c>
      <c r="V651">
        <f t="shared" si="103"/>
        <v>3.0000000000000027</v>
      </c>
      <c r="W651">
        <f>VLOOKUP(AA651,角色间职业划分!P:Q,2,FALSE)</f>
        <v>24</v>
      </c>
      <c r="X651">
        <f t="shared" si="108"/>
        <v>41</v>
      </c>
      <c r="Y651">
        <f>INT(VLOOKUP(X651,角色属性总表!AG:AH,2,FALSE)*角色属性总表!$C$38)</f>
        <v>918</v>
      </c>
      <c r="AA651">
        <f t="shared" si="109"/>
        <v>7</v>
      </c>
      <c r="AB651">
        <f>VLOOKUP(X651,角色属性总表!AG:AI,2,FALSE)*VLOOKUP(角色等级属性!AA651,角色间职业划分!P:AG,13,FALSE)/角色间职业划分!$AB$9</f>
        <v>636.57166631995005</v>
      </c>
      <c r="AC651">
        <f>VLOOKUP(X651,角色属性总表!AG:AI,3,FALSE)*VLOOKUP(AA651,角色间职业划分!P:AG,8,FALSE)/角色间职业划分!$W$9</f>
        <v>3458.0039999999995</v>
      </c>
      <c r="AD651">
        <f>VLOOKUP(AA651,角色间职业划分!P:AP,26,FALSE)</f>
        <v>0.4</v>
      </c>
      <c r="AE651">
        <f>VLOOKUP(X651,角色属性总表!I:Q,3,FALSE)</f>
        <v>411.26400000000001</v>
      </c>
      <c r="AF651">
        <f>VLOOKUP(AA651,角色间职业划分!P:AP,11,FALSE)</f>
        <v>0.33</v>
      </c>
      <c r="AG651">
        <f t="shared" si="104"/>
        <v>1754.7229842878542</v>
      </c>
      <c r="AH651">
        <f t="shared" si="105"/>
        <v>411</v>
      </c>
      <c r="AJ651">
        <f t="shared" si="106"/>
        <v>1343.7229842878542</v>
      </c>
      <c r="AK651">
        <v>647</v>
      </c>
    </row>
    <row r="652" spans="1:37" x14ac:dyDescent="0.15">
      <c r="A652">
        <v>648</v>
      </c>
      <c r="B652">
        <f>ROUND(VLOOKUP(X652,角色属性总表!AG:AI,2,FALSE)/角色属性总表!$C$34,0)</f>
        <v>134</v>
      </c>
      <c r="C652">
        <f>ROUND(VLOOKUP(X652,角色属性总表!Y:AE,3,FALSE)/J652,0)</f>
        <v>46</v>
      </c>
      <c r="D652">
        <f>ROUND(VLOOKUP(X652,角色属性总表!AG:AI,3,FALSE)/角色属性总表!$C$35,0)</f>
        <v>140</v>
      </c>
      <c r="E652">
        <f t="shared" si="100"/>
        <v>259</v>
      </c>
      <c r="F652">
        <f t="shared" si="101"/>
        <v>25</v>
      </c>
      <c r="G652">
        <f t="shared" si="102"/>
        <v>5</v>
      </c>
      <c r="H652">
        <v>0</v>
      </c>
      <c r="I652">
        <f t="shared" si="107"/>
        <v>3</v>
      </c>
      <c r="J652">
        <f>VLOOKUP(AA652,角色间职业划分!P:AP,20,FALSE)</f>
        <v>10</v>
      </c>
      <c r="K652">
        <f>IF(X652=500,100,VLOOKUP(AA652,角色间职业划分!P:AP,22,FALSE))</f>
        <v>120</v>
      </c>
      <c r="L652">
        <f>IF(X652=500,K652,VLOOKUP(AA652,角色间职业划分!P:AP,23,FALSE))</f>
        <v>60</v>
      </c>
      <c r="M652">
        <f>VLOOKUP(AA652,角色间职业划分!P:AP,24,FALSE)</f>
        <v>0</v>
      </c>
      <c r="N652">
        <f>VLOOKUP(AA652,角色间职业划分!P:AP,14)*100</f>
        <v>95</v>
      </c>
      <c r="O652">
        <f>VLOOKUP(AA652,角色间职业划分!P:Z,9,FALSE)</f>
        <v>0</v>
      </c>
      <c r="P652">
        <f>VLOOKUP(AA652,角色间职业划分!P:AP,10,FALSE)</f>
        <v>0</v>
      </c>
      <c r="Q652">
        <f>VLOOKUP(AA652,角色间职业划分!P:AP,15,FALSE)</f>
        <v>0</v>
      </c>
      <c r="R652">
        <f>VLOOKUP(AA652,角色间职业划分!P:AP,16,FALSE)</f>
        <v>0</v>
      </c>
      <c r="S652">
        <f>VLOOKUP(AA652,角色间职业划分!P:AP,17,FALSE)</f>
        <v>0</v>
      </c>
      <c r="T652">
        <f>VLOOKUP(AA652,角色间职业划分!P:AP,18,FALSE)</f>
        <v>0</v>
      </c>
      <c r="U652">
        <f>VLOOKUP(AA652,角色间职业划分!P:AP,27,FALSE)</f>
        <v>0</v>
      </c>
      <c r="V652">
        <f t="shared" si="103"/>
        <v>3.0000000000000027</v>
      </c>
      <c r="W652">
        <f>VLOOKUP(AA652,角色间职业划分!P:Q,2,FALSE)</f>
        <v>24</v>
      </c>
      <c r="X652">
        <f t="shared" si="108"/>
        <v>42</v>
      </c>
      <c r="Y652">
        <f>INT(VLOOKUP(X652,角色属性总表!AG:AH,2,FALSE)*角色属性总表!$C$38)</f>
        <v>936</v>
      </c>
      <c r="AA652">
        <f t="shared" si="109"/>
        <v>7</v>
      </c>
      <c r="AB652">
        <f>VLOOKUP(X652,角色属性总表!AG:AI,2,FALSE)*VLOOKUP(角色等级属性!AA652,角色间职业划分!P:AG,13,FALSE)/角色间职业划分!$AB$9</f>
        <v>649.0534636987727</v>
      </c>
      <c r="AC652">
        <f>VLOOKUP(X652,角色属性总表!AG:AI,3,FALSE)*VLOOKUP(AA652,角色间职业划分!P:AG,8,FALSE)/角色间职业划分!$W$9</f>
        <v>3525.8079999999995</v>
      </c>
      <c r="AD652">
        <f>VLOOKUP(AA652,角色间职业划分!P:AP,26,FALSE)</f>
        <v>0.4</v>
      </c>
      <c r="AE652">
        <f>VLOOKUP(X652,角色属性总表!I:Q,3,FALSE)</f>
        <v>419.32800000000003</v>
      </c>
      <c r="AF652">
        <f>VLOOKUP(AA652,角色间职业划分!P:AP,11,FALSE)</f>
        <v>0.33</v>
      </c>
      <c r="AG652">
        <f t="shared" si="104"/>
        <v>1824.568686758369</v>
      </c>
      <c r="AH652">
        <f t="shared" si="105"/>
        <v>420</v>
      </c>
      <c r="AJ652">
        <f t="shared" si="106"/>
        <v>1404.568686758369</v>
      </c>
      <c r="AK652">
        <v>648</v>
      </c>
    </row>
    <row r="653" spans="1:37" x14ac:dyDescent="0.15">
      <c r="A653">
        <v>649</v>
      </c>
      <c r="B653">
        <f>ROUND(VLOOKUP(X653,角色属性总表!AG:AI,2,FALSE)/角色属性总表!$C$34,0)</f>
        <v>136</v>
      </c>
      <c r="C653">
        <f>ROUND(VLOOKUP(X653,角色属性总表!Y:AE,3,FALSE)/J653,0)</f>
        <v>48</v>
      </c>
      <c r="D653">
        <f>ROUND(VLOOKUP(X653,角色属性总表!AG:AI,3,FALSE)/角色属性总表!$C$35,0)</f>
        <v>142</v>
      </c>
      <c r="E653">
        <f t="shared" si="100"/>
        <v>264</v>
      </c>
      <c r="F653">
        <f t="shared" si="101"/>
        <v>25</v>
      </c>
      <c r="G653">
        <f t="shared" si="102"/>
        <v>5</v>
      </c>
      <c r="H653">
        <v>0</v>
      </c>
      <c r="I653">
        <f t="shared" si="107"/>
        <v>3</v>
      </c>
      <c r="J653">
        <f>VLOOKUP(AA653,角色间职业划分!P:AP,20,FALSE)</f>
        <v>10</v>
      </c>
      <c r="K653">
        <f>IF(X653=500,100,VLOOKUP(AA653,角色间职业划分!P:AP,22,FALSE))</f>
        <v>120</v>
      </c>
      <c r="L653">
        <f>IF(X653=500,K653,VLOOKUP(AA653,角色间职业划分!P:AP,23,FALSE))</f>
        <v>60</v>
      </c>
      <c r="M653">
        <f>VLOOKUP(AA653,角色间职业划分!P:AP,24,FALSE)</f>
        <v>0</v>
      </c>
      <c r="N653">
        <f>VLOOKUP(AA653,角色间职业划分!P:AP,14)*100</f>
        <v>95</v>
      </c>
      <c r="O653">
        <f>VLOOKUP(AA653,角色间职业划分!P:Z,9,FALSE)</f>
        <v>0</v>
      </c>
      <c r="P653">
        <f>VLOOKUP(AA653,角色间职业划分!P:AP,10,FALSE)</f>
        <v>0</v>
      </c>
      <c r="Q653">
        <f>VLOOKUP(AA653,角色间职业划分!P:AP,15,FALSE)</f>
        <v>0</v>
      </c>
      <c r="R653">
        <f>VLOOKUP(AA653,角色间职业划分!P:AP,16,FALSE)</f>
        <v>0</v>
      </c>
      <c r="S653">
        <f>VLOOKUP(AA653,角色间职业划分!P:AP,17,FALSE)</f>
        <v>0</v>
      </c>
      <c r="T653">
        <f>VLOOKUP(AA653,角色间职业划分!P:AP,18,FALSE)</f>
        <v>0</v>
      </c>
      <c r="U653">
        <f>VLOOKUP(AA653,角色间职业划分!P:AP,27,FALSE)</f>
        <v>0</v>
      </c>
      <c r="V653">
        <f t="shared" si="103"/>
        <v>3.0000000000000027</v>
      </c>
      <c r="W653">
        <f>VLOOKUP(AA653,角色间职业划分!P:Q,2,FALSE)</f>
        <v>24</v>
      </c>
      <c r="X653">
        <f t="shared" si="108"/>
        <v>43</v>
      </c>
      <c r="Y653">
        <f>INT(VLOOKUP(X653,角色属性总表!AG:AH,2,FALSE)*角色属性总表!$C$38)</f>
        <v>954</v>
      </c>
      <c r="AA653">
        <f t="shared" si="109"/>
        <v>7</v>
      </c>
      <c r="AB653">
        <f>VLOOKUP(X653,角色属性总表!AG:AI,2,FALSE)*VLOOKUP(角色等级属性!AA653,角色间职业划分!P:AG,13,FALSE)/角色间职业划分!$AB$9</f>
        <v>661.53526107759524</v>
      </c>
      <c r="AC653">
        <f>VLOOKUP(X653,角色属性总表!AG:AI,3,FALSE)*VLOOKUP(AA653,角色间职业划分!P:AG,8,FALSE)/角色间职业划分!$W$9</f>
        <v>3593.6120000000001</v>
      </c>
      <c r="AD653">
        <f>VLOOKUP(AA653,角色间职业划分!P:AP,26,FALSE)</f>
        <v>0.4</v>
      </c>
      <c r="AE653">
        <f>VLOOKUP(X653,角色属性总表!I:Q,3,FALSE)</f>
        <v>427.392</v>
      </c>
      <c r="AF653">
        <f>VLOOKUP(AA653,角色间职业划分!P:AP,11,FALSE)</f>
        <v>0.33</v>
      </c>
      <c r="AG653">
        <f t="shared" si="104"/>
        <v>1895.5323263735825</v>
      </c>
      <c r="AH653">
        <f t="shared" si="105"/>
        <v>426</v>
      </c>
      <c r="AJ653">
        <f t="shared" si="106"/>
        <v>1469.5323263735825</v>
      </c>
      <c r="AK653">
        <v>649</v>
      </c>
    </row>
    <row r="654" spans="1:37" x14ac:dyDescent="0.15">
      <c r="A654">
        <v>650</v>
      </c>
      <c r="B654">
        <f>ROUND(VLOOKUP(X654,角色属性总表!AG:AI,2,FALSE)/角色属性总表!$C$34,0)</f>
        <v>139</v>
      </c>
      <c r="C654">
        <f>ROUND(VLOOKUP(X654,角色属性总表!Y:AE,3,FALSE)/J654,0)</f>
        <v>49</v>
      </c>
      <c r="D654">
        <f>ROUND(VLOOKUP(X654,角色属性总表!AG:AI,3,FALSE)/角色属性总表!$C$35,0)</f>
        <v>145</v>
      </c>
      <c r="E654">
        <f t="shared" si="100"/>
        <v>269</v>
      </c>
      <c r="F654">
        <f t="shared" si="101"/>
        <v>25</v>
      </c>
      <c r="G654">
        <f t="shared" si="102"/>
        <v>5</v>
      </c>
      <c r="H654">
        <v>0</v>
      </c>
      <c r="I654">
        <f t="shared" si="107"/>
        <v>3</v>
      </c>
      <c r="J654">
        <f>VLOOKUP(AA654,角色间职业划分!P:AP,20,FALSE)</f>
        <v>10</v>
      </c>
      <c r="K654">
        <f>IF(X654=500,100,VLOOKUP(AA654,角色间职业划分!P:AP,22,FALSE))</f>
        <v>120</v>
      </c>
      <c r="L654">
        <f>IF(X654=500,K654,VLOOKUP(AA654,角色间职业划分!P:AP,23,FALSE))</f>
        <v>60</v>
      </c>
      <c r="M654">
        <f>VLOOKUP(AA654,角色间职业划分!P:AP,24,FALSE)</f>
        <v>0</v>
      </c>
      <c r="N654">
        <f>VLOOKUP(AA654,角色间职业划分!P:AP,14)*100</f>
        <v>95</v>
      </c>
      <c r="O654">
        <f>VLOOKUP(AA654,角色间职业划分!P:Z,9,FALSE)</f>
        <v>0</v>
      </c>
      <c r="P654">
        <f>VLOOKUP(AA654,角色间职业划分!P:AP,10,FALSE)</f>
        <v>0</v>
      </c>
      <c r="Q654">
        <f>VLOOKUP(AA654,角色间职业划分!P:AP,15,FALSE)</f>
        <v>0</v>
      </c>
      <c r="R654">
        <f>VLOOKUP(AA654,角色间职业划分!P:AP,16,FALSE)</f>
        <v>0</v>
      </c>
      <c r="S654">
        <f>VLOOKUP(AA654,角色间职业划分!P:AP,17,FALSE)</f>
        <v>0</v>
      </c>
      <c r="T654">
        <f>VLOOKUP(AA654,角色间职业划分!P:AP,18,FALSE)</f>
        <v>0</v>
      </c>
      <c r="U654">
        <f>VLOOKUP(AA654,角色间职业划分!P:AP,27,FALSE)</f>
        <v>0</v>
      </c>
      <c r="V654">
        <f t="shared" si="103"/>
        <v>3.0000000000000027</v>
      </c>
      <c r="W654">
        <f>VLOOKUP(AA654,角色间职业划分!P:Q,2,FALSE)</f>
        <v>24</v>
      </c>
      <c r="X654">
        <f t="shared" si="108"/>
        <v>44</v>
      </c>
      <c r="Y654">
        <f>INT(VLOOKUP(X654,角色属性总表!AG:AH,2,FALSE)*角色属性总表!$C$38)</f>
        <v>972</v>
      </c>
      <c r="AA654">
        <f t="shared" si="109"/>
        <v>7</v>
      </c>
      <c r="AB654">
        <f>VLOOKUP(X654,角色属性总表!AG:AI,2,FALSE)*VLOOKUP(角色等级属性!AA654,角色间职业划分!P:AG,13,FALSE)/角色间职业划分!$AB$9</f>
        <v>674.01705845641789</v>
      </c>
      <c r="AC654">
        <f>VLOOKUP(X654,角色属性总表!AG:AI,3,FALSE)*VLOOKUP(AA654,角色间职业划分!P:AG,8,FALSE)/角色间职业划分!$W$9</f>
        <v>3661.4160000000002</v>
      </c>
      <c r="AD654">
        <f>VLOOKUP(AA654,角色间职业划分!P:AP,26,FALSE)</f>
        <v>0.4</v>
      </c>
      <c r="AE654">
        <f>VLOOKUP(X654,角色属性总表!I:Q,3,FALSE)</f>
        <v>435.45600000000002</v>
      </c>
      <c r="AF654">
        <f>VLOOKUP(AA654,角色间职业划分!P:AP,11,FALSE)</f>
        <v>0.33</v>
      </c>
      <c r="AG654">
        <f t="shared" si="104"/>
        <v>1967.6094339617719</v>
      </c>
      <c r="AH654">
        <f t="shared" si="105"/>
        <v>435</v>
      </c>
      <c r="AJ654">
        <f t="shared" si="106"/>
        <v>1532.6094339617719</v>
      </c>
      <c r="AK654">
        <v>650</v>
      </c>
    </row>
    <row r="655" spans="1:37" x14ac:dyDescent="0.15">
      <c r="A655">
        <v>651</v>
      </c>
      <c r="B655">
        <f>ROUND(VLOOKUP(X655,角色属性总表!AG:AI,2,FALSE)/角色属性总表!$C$34,0)</f>
        <v>141</v>
      </c>
      <c r="C655">
        <f>ROUND(VLOOKUP(X655,角色属性总表!Y:AE,3,FALSE)/J655,0)</f>
        <v>51</v>
      </c>
      <c r="D655">
        <f>ROUND(VLOOKUP(X655,角色属性总表!AG:AI,3,FALSE)/角色属性总表!$C$35,0)</f>
        <v>148</v>
      </c>
      <c r="E655">
        <f t="shared" si="100"/>
        <v>274</v>
      </c>
      <c r="F655">
        <f t="shared" si="101"/>
        <v>25</v>
      </c>
      <c r="G655">
        <f t="shared" si="102"/>
        <v>5</v>
      </c>
      <c r="H655">
        <v>0</v>
      </c>
      <c r="I655">
        <f t="shared" si="107"/>
        <v>3</v>
      </c>
      <c r="J655">
        <f>VLOOKUP(AA655,角色间职业划分!P:AP,20,FALSE)</f>
        <v>10</v>
      </c>
      <c r="K655">
        <f>IF(X655=500,100,VLOOKUP(AA655,角色间职业划分!P:AP,22,FALSE))</f>
        <v>120</v>
      </c>
      <c r="L655">
        <f>IF(X655=500,K655,VLOOKUP(AA655,角色间职业划分!P:AP,23,FALSE))</f>
        <v>60</v>
      </c>
      <c r="M655">
        <f>VLOOKUP(AA655,角色间职业划分!P:AP,24,FALSE)</f>
        <v>0</v>
      </c>
      <c r="N655">
        <f>VLOOKUP(AA655,角色间职业划分!P:AP,14)*100</f>
        <v>95</v>
      </c>
      <c r="O655">
        <f>VLOOKUP(AA655,角色间职业划分!P:Z,9,FALSE)</f>
        <v>0</v>
      </c>
      <c r="P655">
        <f>VLOOKUP(AA655,角色间职业划分!P:AP,10,FALSE)</f>
        <v>0</v>
      </c>
      <c r="Q655">
        <f>VLOOKUP(AA655,角色间职业划分!P:AP,15,FALSE)</f>
        <v>0</v>
      </c>
      <c r="R655">
        <f>VLOOKUP(AA655,角色间职业划分!P:AP,16,FALSE)</f>
        <v>0</v>
      </c>
      <c r="S655">
        <f>VLOOKUP(AA655,角色间职业划分!P:AP,17,FALSE)</f>
        <v>0</v>
      </c>
      <c r="T655">
        <f>VLOOKUP(AA655,角色间职业划分!P:AP,18,FALSE)</f>
        <v>0</v>
      </c>
      <c r="U655">
        <f>VLOOKUP(AA655,角色间职业划分!P:AP,27,FALSE)</f>
        <v>0</v>
      </c>
      <c r="V655">
        <f t="shared" si="103"/>
        <v>3.0000000000000027</v>
      </c>
      <c r="W655">
        <f>VLOOKUP(AA655,角色间职业划分!P:Q,2,FALSE)</f>
        <v>24</v>
      </c>
      <c r="X655">
        <f t="shared" si="108"/>
        <v>45</v>
      </c>
      <c r="Y655">
        <f>INT(VLOOKUP(X655,角色属性总表!AG:AH,2,FALSE)*角色属性总表!$C$38)</f>
        <v>990</v>
      </c>
      <c r="AA655">
        <f t="shared" si="109"/>
        <v>7</v>
      </c>
      <c r="AB655">
        <f>VLOOKUP(X655,角色属性总表!AG:AI,2,FALSE)*VLOOKUP(角色等级属性!AA655,角色间职业划分!P:AG,13,FALSE)/角色间职业划分!$AB$9</f>
        <v>686.49885583524031</v>
      </c>
      <c r="AC655">
        <f>VLOOKUP(X655,角色属性总表!AG:AI,3,FALSE)*VLOOKUP(AA655,角色间职业划分!P:AG,8,FALSE)/角色间职业划分!$W$9</f>
        <v>3729.22</v>
      </c>
      <c r="AD655">
        <f>VLOOKUP(AA655,角色间职业划分!P:AP,26,FALSE)</f>
        <v>0.4</v>
      </c>
      <c r="AE655">
        <f>VLOOKUP(X655,角色属性总表!I:Q,3,FALSE)</f>
        <v>443.52</v>
      </c>
      <c r="AF655">
        <f>VLOOKUP(AA655,角色间职业划分!P:AP,11,FALSE)</f>
        <v>0.33</v>
      </c>
      <c r="AG655">
        <f t="shared" si="104"/>
        <v>2040.7957848851972</v>
      </c>
      <c r="AH655">
        <f t="shared" si="105"/>
        <v>444</v>
      </c>
      <c r="AJ655">
        <f t="shared" si="106"/>
        <v>1596.7957848851972</v>
      </c>
      <c r="AK655">
        <v>651</v>
      </c>
    </row>
    <row r="656" spans="1:37" x14ac:dyDescent="0.15">
      <c r="A656">
        <v>652</v>
      </c>
      <c r="B656">
        <f>ROUND(VLOOKUP(X656,角色属性总表!AG:AI,2,FALSE)/角色属性总表!$C$34,0)</f>
        <v>144</v>
      </c>
      <c r="C656">
        <f>ROUND(VLOOKUP(X656,角色属性总表!Y:AE,3,FALSE)/J656,0)</f>
        <v>52</v>
      </c>
      <c r="D656">
        <f>ROUND(VLOOKUP(X656,角色属性总表!AG:AI,3,FALSE)/角色属性总表!$C$35,0)</f>
        <v>151</v>
      </c>
      <c r="E656">
        <f t="shared" si="100"/>
        <v>279</v>
      </c>
      <c r="F656">
        <f t="shared" si="101"/>
        <v>25</v>
      </c>
      <c r="G656">
        <f t="shared" si="102"/>
        <v>5</v>
      </c>
      <c r="H656">
        <v>0</v>
      </c>
      <c r="I656">
        <f t="shared" si="107"/>
        <v>3</v>
      </c>
      <c r="J656">
        <f>VLOOKUP(AA656,角色间职业划分!P:AP,20,FALSE)</f>
        <v>10</v>
      </c>
      <c r="K656">
        <f>IF(X656=500,100,VLOOKUP(AA656,角色间职业划分!P:AP,22,FALSE))</f>
        <v>120</v>
      </c>
      <c r="L656">
        <f>IF(X656=500,K656,VLOOKUP(AA656,角色间职业划分!P:AP,23,FALSE))</f>
        <v>60</v>
      </c>
      <c r="M656">
        <f>VLOOKUP(AA656,角色间职业划分!P:AP,24,FALSE)</f>
        <v>0</v>
      </c>
      <c r="N656">
        <f>VLOOKUP(AA656,角色间职业划分!P:AP,14)*100</f>
        <v>95</v>
      </c>
      <c r="O656">
        <f>VLOOKUP(AA656,角色间职业划分!P:Z,9,FALSE)</f>
        <v>0</v>
      </c>
      <c r="P656">
        <f>VLOOKUP(AA656,角色间职业划分!P:AP,10,FALSE)</f>
        <v>0</v>
      </c>
      <c r="Q656">
        <f>VLOOKUP(AA656,角色间职业划分!P:AP,15,FALSE)</f>
        <v>0</v>
      </c>
      <c r="R656">
        <f>VLOOKUP(AA656,角色间职业划分!P:AP,16,FALSE)</f>
        <v>0</v>
      </c>
      <c r="S656">
        <f>VLOOKUP(AA656,角色间职业划分!P:AP,17,FALSE)</f>
        <v>0</v>
      </c>
      <c r="T656">
        <f>VLOOKUP(AA656,角色间职业划分!P:AP,18,FALSE)</f>
        <v>0</v>
      </c>
      <c r="U656">
        <f>VLOOKUP(AA656,角色间职业划分!P:AP,27,FALSE)</f>
        <v>0</v>
      </c>
      <c r="V656">
        <f t="shared" si="103"/>
        <v>3.0000000000000027</v>
      </c>
      <c r="W656">
        <f>VLOOKUP(AA656,角色间职业划分!P:Q,2,FALSE)</f>
        <v>24</v>
      </c>
      <c r="X656">
        <f t="shared" si="108"/>
        <v>46</v>
      </c>
      <c r="Y656">
        <f>INT(VLOOKUP(X656,角色属性总表!AG:AH,2,FALSE)*角色属性总表!$C$38)</f>
        <v>1008</v>
      </c>
      <c r="AA656">
        <f t="shared" si="109"/>
        <v>7</v>
      </c>
      <c r="AB656">
        <f>VLOOKUP(X656,角色属性总表!AG:AI,2,FALSE)*VLOOKUP(角色等级属性!AA656,角色间职业划分!P:AG,13,FALSE)/角色间职业划分!$AB$9</f>
        <v>698.98065321406284</v>
      </c>
      <c r="AC656">
        <f>VLOOKUP(X656,角色属性总表!AG:AI,3,FALSE)*VLOOKUP(AA656,角色间职业划分!P:AG,8,FALSE)/角色间职业划分!$W$9</f>
        <v>3797.0239999999994</v>
      </c>
      <c r="AD656">
        <f>VLOOKUP(AA656,角色间职业划分!P:AP,26,FALSE)</f>
        <v>0.4</v>
      </c>
      <c r="AE656">
        <f>VLOOKUP(X656,角色属性总表!I:Q,3,FALSE)</f>
        <v>451.58399999999995</v>
      </c>
      <c r="AF656">
        <f>VLOOKUP(AA656,角色间职业划分!P:AP,11,FALSE)</f>
        <v>0.33</v>
      </c>
      <c r="AG656">
        <f t="shared" si="104"/>
        <v>2115.0873855709538</v>
      </c>
      <c r="AH656">
        <f t="shared" si="105"/>
        <v>453</v>
      </c>
      <c r="AJ656">
        <f t="shared" si="106"/>
        <v>1662.0873855709538</v>
      </c>
      <c r="AK656">
        <v>652</v>
      </c>
    </row>
    <row r="657" spans="1:37" x14ac:dyDescent="0.15">
      <c r="A657">
        <v>653</v>
      </c>
      <c r="B657">
        <f>ROUND(VLOOKUP(X657,角色属性总表!AG:AI,2,FALSE)/角色属性总表!$C$34,0)</f>
        <v>147</v>
      </c>
      <c r="C657">
        <f>ROUND(VLOOKUP(X657,角色属性总表!Y:AE,3,FALSE)/J657,0)</f>
        <v>54</v>
      </c>
      <c r="D657">
        <f>ROUND(VLOOKUP(X657,角色属性总表!AG:AI,3,FALSE)/角色属性总表!$C$35,0)</f>
        <v>153</v>
      </c>
      <c r="E657">
        <f t="shared" si="100"/>
        <v>284</v>
      </c>
      <c r="F657">
        <f t="shared" si="101"/>
        <v>25</v>
      </c>
      <c r="G657">
        <f t="shared" si="102"/>
        <v>5</v>
      </c>
      <c r="H657">
        <v>0</v>
      </c>
      <c r="I657">
        <f t="shared" si="107"/>
        <v>3</v>
      </c>
      <c r="J657">
        <f>VLOOKUP(AA657,角色间职业划分!P:AP,20,FALSE)</f>
        <v>10</v>
      </c>
      <c r="K657">
        <f>IF(X657=500,100,VLOOKUP(AA657,角色间职业划分!P:AP,22,FALSE))</f>
        <v>120</v>
      </c>
      <c r="L657">
        <f>IF(X657=500,K657,VLOOKUP(AA657,角色间职业划分!P:AP,23,FALSE))</f>
        <v>60</v>
      </c>
      <c r="M657">
        <f>VLOOKUP(AA657,角色间职业划分!P:AP,24,FALSE)</f>
        <v>0</v>
      </c>
      <c r="N657">
        <f>VLOOKUP(AA657,角色间职业划分!P:AP,14)*100</f>
        <v>95</v>
      </c>
      <c r="O657">
        <f>VLOOKUP(AA657,角色间职业划分!P:Z,9,FALSE)</f>
        <v>0</v>
      </c>
      <c r="P657">
        <f>VLOOKUP(AA657,角色间职业划分!P:AP,10,FALSE)</f>
        <v>0</v>
      </c>
      <c r="Q657">
        <f>VLOOKUP(AA657,角色间职业划分!P:AP,15,FALSE)</f>
        <v>0</v>
      </c>
      <c r="R657">
        <f>VLOOKUP(AA657,角色间职业划分!P:AP,16,FALSE)</f>
        <v>0</v>
      </c>
      <c r="S657">
        <f>VLOOKUP(AA657,角色间职业划分!P:AP,17,FALSE)</f>
        <v>0</v>
      </c>
      <c r="T657">
        <f>VLOOKUP(AA657,角色间职业划分!P:AP,18,FALSE)</f>
        <v>0</v>
      </c>
      <c r="U657">
        <f>VLOOKUP(AA657,角色间职业划分!P:AP,27,FALSE)</f>
        <v>0</v>
      </c>
      <c r="V657">
        <f t="shared" si="103"/>
        <v>3.0000000000000027</v>
      </c>
      <c r="W657">
        <f>VLOOKUP(AA657,角色间职业划分!P:Q,2,FALSE)</f>
        <v>24</v>
      </c>
      <c r="X657">
        <f t="shared" si="108"/>
        <v>47</v>
      </c>
      <c r="Y657">
        <f>INT(VLOOKUP(X657,角色属性总表!AG:AH,2,FALSE)*角色属性总表!$C$38)</f>
        <v>1026</v>
      </c>
      <c r="AA657">
        <f t="shared" si="109"/>
        <v>7</v>
      </c>
      <c r="AB657">
        <f>VLOOKUP(X657,角色属性总表!AG:AI,2,FALSE)*VLOOKUP(角色等级属性!AA657,角色间职业划分!P:AG,13,FALSE)/角色间职业划分!$AB$9</f>
        <v>711.46245059288538</v>
      </c>
      <c r="AC657">
        <f>VLOOKUP(X657,角色属性总表!AG:AI,3,FALSE)*VLOOKUP(AA657,角色间职业划分!P:AG,8,FALSE)/角色间职业划分!$W$9</f>
        <v>3864.8279999999995</v>
      </c>
      <c r="AD657">
        <f>VLOOKUP(AA657,角色间职业划分!P:AP,26,FALSE)</f>
        <v>0.4</v>
      </c>
      <c r="AE657">
        <f>VLOOKUP(X657,角色属性总表!I:Q,3,FALSE)</f>
        <v>459.64800000000002</v>
      </c>
      <c r="AF657">
        <f>VLOOKUP(AA657,角色间职业划分!P:AP,11,FALSE)</f>
        <v>0.33</v>
      </c>
      <c r="AG657">
        <f t="shared" si="104"/>
        <v>2190.4804610857104</v>
      </c>
      <c r="AH657">
        <f t="shared" si="105"/>
        <v>459</v>
      </c>
      <c r="AJ657">
        <f t="shared" si="106"/>
        <v>1731.4804610857104</v>
      </c>
      <c r="AK657">
        <v>653</v>
      </c>
    </row>
    <row r="658" spans="1:37" x14ac:dyDescent="0.15">
      <c r="A658">
        <v>654</v>
      </c>
      <c r="B658">
        <f>ROUND(VLOOKUP(X658,角色属性总表!AG:AI,2,FALSE)/角色属性总表!$C$34,0)</f>
        <v>149</v>
      </c>
      <c r="C658">
        <f>ROUND(VLOOKUP(X658,角色属性总表!Y:AE,3,FALSE)/J658,0)</f>
        <v>56</v>
      </c>
      <c r="D658">
        <f>ROUND(VLOOKUP(X658,角色属性总表!AG:AI,3,FALSE)/角色属性总表!$C$35,0)</f>
        <v>156</v>
      </c>
      <c r="E658">
        <f t="shared" si="100"/>
        <v>289</v>
      </c>
      <c r="F658">
        <f t="shared" si="101"/>
        <v>25</v>
      </c>
      <c r="G658">
        <f t="shared" si="102"/>
        <v>5</v>
      </c>
      <c r="H658">
        <v>0</v>
      </c>
      <c r="I658">
        <f t="shared" si="107"/>
        <v>3</v>
      </c>
      <c r="J658">
        <f>VLOOKUP(AA658,角色间职业划分!P:AP,20,FALSE)</f>
        <v>10</v>
      </c>
      <c r="K658">
        <f>IF(X658=500,100,VLOOKUP(AA658,角色间职业划分!P:AP,22,FALSE))</f>
        <v>120</v>
      </c>
      <c r="L658">
        <f>IF(X658=500,K658,VLOOKUP(AA658,角色间职业划分!P:AP,23,FALSE))</f>
        <v>60</v>
      </c>
      <c r="M658">
        <f>VLOOKUP(AA658,角色间职业划分!P:AP,24,FALSE)</f>
        <v>0</v>
      </c>
      <c r="N658">
        <f>VLOOKUP(AA658,角色间职业划分!P:AP,14)*100</f>
        <v>95</v>
      </c>
      <c r="O658">
        <f>VLOOKUP(AA658,角色间职业划分!P:Z,9,FALSE)</f>
        <v>0</v>
      </c>
      <c r="P658">
        <f>VLOOKUP(AA658,角色间职业划分!P:AP,10,FALSE)</f>
        <v>0</v>
      </c>
      <c r="Q658">
        <f>VLOOKUP(AA658,角色间职业划分!P:AP,15,FALSE)</f>
        <v>0</v>
      </c>
      <c r="R658">
        <f>VLOOKUP(AA658,角色间职业划分!P:AP,16,FALSE)</f>
        <v>0</v>
      </c>
      <c r="S658">
        <f>VLOOKUP(AA658,角色间职业划分!P:AP,17,FALSE)</f>
        <v>0</v>
      </c>
      <c r="T658">
        <f>VLOOKUP(AA658,角色间职业划分!P:AP,18,FALSE)</f>
        <v>0</v>
      </c>
      <c r="U658">
        <f>VLOOKUP(AA658,角色间职业划分!P:AP,27,FALSE)</f>
        <v>0</v>
      </c>
      <c r="V658">
        <f t="shared" si="103"/>
        <v>3.0000000000000027</v>
      </c>
      <c r="W658">
        <f>VLOOKUP(AA658,角色间职业划分!P:Q,2,FALSE)</f>
        <v>24</v>
      </c>
      <c r="X658">
        <f t="shared" si="108"/>
        <v>48</v>
      </c>
      <c r="Y658">
        <f>INT(VLOOKUP(X658,角色属性总表!AG:AH,2,FALSE)*角色属性总表!$C$38)</f>
        <v>1044</v>
      </c>
      <c r="AA658">
        <f t="shared" si="109"/>
        <v>7</v>
      </c>
      <c r="AB658">
        <f>VLOOKUP(X658,角色属性总表!AG:AI,2,FALSE)*VLOOKUP(角色等级属性!AA658,角色间职业划分!P:AG,13,FALSE)/角色间职业划分!$AB$9</f>
        <v>723.94424797170791</v>
      </c>
      <c r="AC658">
        <f>VLOOKUP(X658,角色属性总表!AG:AI,3,FALSE)*VLOOKUP(AA658,角色间职业划分!P:AG,8,FALSE)/角色间职业划分!$W$9</f>
        <v>3932.6320000000001</v>
      </c>
      <c r="AD658">
        <f>VLOOKUP(AA658,角色间职业划分!P:AP,26,FALSE)</f>
        <v>0.4</v>
      </c>
      <c r="AE658">
        <f>VLOOKUP(X658,角色属性总表!I:Q,3,FALSE)</f>
        <v>467.71199999999999</v>
      </c>
      <c r="AF658">
        <f>VLOOKUP(AA658,角色间职业划分!P:AP,11,FALSE)</f>
        <v>0.33</v>
      </c>
      <c r="AG658">
        <f t="shared" si="104"/>
        <v>2266.9714436532308</v>
      </c>
      <c r="AH658">
        <f t="shared" si="105"/>
        <v>468</v>
      </c>
      <c r="AJ658">
        <f t="shared" si="106"/>
        <v>1798.9714436532308</v>
      </c>
      <c r="AK658">
        <v>654</v>
      </c>
    </row>
    <row r="659" spans="1:37" x14ac:dyDescent="0.15">
      <c r="A659">
        <v>655</v>
      </c>
      <c r="B659">
        <f>ROUND(VLOOKUP(X659,角色属性总表!AG:AI,2,FALSE)/角色属性总表!$C$34,0)</f>
        <v>152</v>
      </c>
      <c r="C659">
        <f>ROUND(VLOOKUP(X659,角色属性总表!Y:AE,3,FALSE)/J659,0)</f>
        <v>57</v>
      </c>
      <c r="D659">
        <f>ROUND(VLOOKUP(X659,角色属性总表!AG:AI,3,FALSE)/角色属性总表!$C$35,0)</f>
        <v>159</v>
      </c>
      <c r="E659">
        <f t="shared" si="100"/>
        <v>294</v>
      </c>
      <c r="F659">
        <f t="shared" si="101"/>
        <v>25</v>
      </c>
      <c r="G659">
        <f t="shared" si="102"/>
        <v>5</v>
      </c>
      <c r="H659">
        <v>0</v>
      </c>
      <c r="I659">
        <f t="shared" si="107"/>
        <v>3</v>
      </c>
      <c r="J659">
        <f>VLOOKUP(AA659,角色间职业划分!P:AP,20,FALSE)</f>
        <v>10</v>
      </c>
      <c r="K659">
        <f>IF(X659=500,100,VLOOKUP(AA659,角色间职业划分!P:AP,22,FALSE))</f>
        <v>120</v>
      </c>
      <c r="L659">
        <f>IF(X659=500,K659,VLOOKUP(AA659,角色间职业划分!P:AP,23,FALSE))</f>
        <v>60</v>
      </c>
      <c r="M659">
        <f>VLOOKUP(AA659,角色间职业划分!P:AP,24,FALSE)</f>
        <v>0</v>
      </c>
      <c r="N659">
        <f>VLOOKUP(AA659,角色间职业划分!P:AP,14)*100</f>
        <v>95</v>
      </c>
      <c r="O659">
        <f>VLOOKUP(AA659,角色间职业划分!P:Z,9,FALSE)</f>
        <v>0</v>
      </c>
      <c r="P659">
        <f>VLOOKUP(AA659,角色间职业划分!P:AP,10,FALSE)</f>
        <v>0</v>
      </c>
      <c r="Q659">
        <f>VLOOKUP(AA659,角色间职业划分!P:AP,15,FALSE)</f>
        <v>0</v>
      </c>
      <c r="R659">
        <f>VLOOKUP(AA659,角色间职业划分!P:AP,16,FALSE)</f>
        <v>0</v>
      </c>
      <c r="S659">
        <f>VLOOKUP(AA659,角色间职业划分!P:AP,17,FALSE)</f>
        <v>0</v>
      </c>
      <c r="T659">
        <f>VLOOKUP(AA659,角色间职业划分!P:AP,18,FALSE)</f>
        <v>0</v>
      </c>
      <c r="U659">
        <f>VLOOKUP(AA659,角色间职业划分!P:AP,27,FALSE)</f>
        <v>0</v>
      </c>
      <c r="V659">
        <f t="shared" si="103"/>
        <v>3.0000000000000027</v>
      </c>
      <c r="W659">
        <f>VLOOKUP(AA659,角色间职业划分!P:Q,2,FALSE)</f>
        <v>24</v>
      </c>
      <c r="X659">
        <f t="shared" si="108"/>
        <v>49</v>
      </c>
      <c r="Y659">
        <f>INT(VLOOKUP(X659,角色属性总表!AG:AH,2,FALSE)*角色属性总表!$C$38)</f>
        <v>1062</v>
      </c>
      <c r="AA659">
        <f t="shared" si="109"/>
        <v>7</v>
      </c>
      <c r="AB659">
        <f>VLOOKUP(X659,角色属性总表!AG:AI,2,FALSE)*VLOOKUP(角色等级属性!AA659,角色间职业划分!P:AG,13,FALSE)/角色间职业划分!$AB$9</f>
        <v>736.42604535053056</v>
      </c>
      <c r="AC659">
        <f>VLOOKUP(X659,角色属性总表!AG:AI,3,FALSE)*VLOOKUP(AA659,角色间职业划分!P:AG,8,FALSE)/角色间职业划分!$W$9</f>
        <v>4000.4360000000001</v>
      </c>
      <c r="AD659">
        <f>VLOOKUP(AA659,角色间职业划分!P:AP,26,FALSE)</f>
        <v>0.4</v>
      </c>
      <c r="AE659">
        <f>VLOOKUP(X659,角色属性总表!I:Q,3,FALSE)</f>
        <v>475.77600000000007</v>
      </c>
      <c r="AF659">
        <f>VLOOKUP(AA659,角色间职业划分!P:AP,11,FALSE)</f>
        <v>0.33</v>
      </c>
      <c r="AG659">
        <f t="shared" si="104"/>
        <v>2344.5569620253164</v>
      </c>
      <c r="AH659">
        <f t="shared" si="105"/>
        <v>477</v>
      </c>
      <c r="AJ659">
        <f t="shared" si="106"/>
        <v>1867.5569620253164</v>
      </c>
      <c r="AK659">
        <v>655</v>
      </c>
    </row>
    <row r="660" spans="1:37" x14ac:dyDescent="0.15">
      <c r="A660">
        <v>656</v>
      </c>
      <c r="B660">
        <f>ROUND(VLOOKUP(X660,角色属性总表!AG:AI,2,FALSE)/角色属性总表!$C$34,0)</f>
        <v>154</v>
      </c>
      <c r="C660">
        <f>ROUND(VLOOKUP(X660,角色属性总表!Y:AE,3,FALSE)/J660,0)</f>
        <v>59</v>
      </c>
      <c r="D660">
        <f>ROUND(VLOOKUP(X660,角色属性总表!AG:AI,3,FALSE)/角色属性总表!$C$35,0)</f>
        <v>161</v>
      </c>
      <c r="E660">
        <f t="shared" si="100"/>
        <v>299</v>
      </c>
      <c r="F660">
        <f t="shared" si="101"/>
        <v>25</v>
      </c>
      <c r="G660">
        <f t="shared" si="102"/>
        <v>5</v>
      </c>
      <c r="H660">
        <v>0</v>
      </c>
      <c r="I660">
        <f t="shared" si="107"/>
        <v>3</v>
      </c>
      <c r="J660">
        <f>VLOOKUP(AA660,角色间职业划分!P:AP,20,FALSE)</f>
        <v>10</v>
      </c>
      <c r="K660">
        <f>IF(X660=500,100,VLOOKUP(AA660,角色间职业划分!P:AP,22,FALSE))</f>
        <v>120</v>
      </c>
      <c r="L660">
        <f>IF(X660=500,K660,VLOOKUP(AA660,角色间职业划分!P:AP,23,FALSE))</f>
        <v>60</v>
      </c>
      <c r="M660">
        <f>VLOOKUP(AA660,角色间职业划分!P:AP,24,FALSE)</f>
        <v>0</v>
      </c>
      <c r="N660">
        <f>VLOOKUP(AA660,角色间职业划分!P:AP,14)*100</f>
        <v>95</v>
      </c>
      <c r="O660">
        <f>VLOOKUP(AA660,角色间职业划分!P:Z,9,FALSE)</f>
        <v>0</v>
      </c>
      <c r="P660">
        <f>VLOOKUP(AA660,角色间职业划分!P:AP,10,FALSE)</f>
        <v>0</v>
      </c>
      <c r="Q660">
        <f>VLOOKUP(AA660,角色间职业划分!P:AP,15,FALSE)</f>
        <v>0</v>
      </c>
      <c r="R660">
        <f>VLOOKUP(AA660,角色间职业划分!P:AP,16,FALSE)</f>
        <v>0</v>
      </c>
      <c r="S660">
        <f>VLOOKUP(AA660,角色间职业划分!P:AP,17,FALSE)</f>
        <v>0</v>
      </c>
      <c r="T660">
        <f>VLOOKUP(AA660,角色间职业划分!P:AP,18,FALSE)</f>
        <v>0</v>
      </c>
      <c r="U660">
        <f>VLOOKUP(AA660,角色间职业划分!P:AP,27,FALSE)</f>
        <v>0</v>
      </c>
      <c r="V660">
        <f t="shared" si="103"/>
        <v>3.0000000000000027</v>
      </c>
      <c r="W660">
        <f>VLOOKUP(AA660,角色间职业划分!P:Q,2,FALSE)</f>
        <v>24</v>
      </c>
      <c r="X660">
        <f t="shared" si="108"/>
        <v>50</v>
      </c>
      <c r="Y660">
        <f>INT(VLOOKUP(X660,角色属性总表!AG:AH,2,FALSE)*角色属性总表!$C$38)</f>
        <v>1080</v>
      </c>
      <c r="AA660">
        <f t="shared" si="109"/>
        <v>7</v>
      </c>
      <c r="AB660">
        <f>VLOOKUP(X660,角色属性总表!AG:AI,2,FALSE)*VLOOKUP(角色等级属性!AA660,角色间职业划分!P:AG,13,FALSE)/角色间职业划分!$AB$9</f>
        <v>748.90784272935298</v>
      </c>
      <c r="AC660">
        <f>VLOOKUP(X660,角色属性总表!AG:AI,3,FALSE)*VLOOKUP(AA660,角色间职业划分!P:AG,8,FALSE)/角色间职业划分!$W$9</f>
        <v>4068.24</v>
      </c>
      <c r="AD660">
        <f>VLOOKUP(AA660,角色间职业划分!P:AP,26,FALSE)</f>
        <v>0.4</v>
      </c>
      <c r="AE660">
        <f>VLOOKUP(X660,角色属性总表!I:Q,3,FALSE)</f>
        <v>483.84000000000003</v>
      </c>
      <c r="AF660">
        <f>VLOOKUP(AA660,角色间职业划分!P:AP,11,FALSE)</f>
        <v>0.33</v>
      </c>
      <c r="AG660">
        <f t="shared" si="104"/>
        <v>2423.2338316268883</v>
      </c>
      <c r="AH660">
        <f t="shared" si="105"/>
        <v>483</v>
      </c>
      <c r="AJ660">
        <f t="shared" si="106"/>
        <v>1940.2338316268883</v>
      </c>
      <c r="AK660">
        <v>656</v>
      </c>
    </row>
    <row r="661" spans="1:37" x14ac:dyDescent="0.15">
      <c r="A661">
        <v>657</v>
      </c>
      <c r="B661">
        <f>ROUND(VLOOKUP(X661,角色属性总表!AG:AI,2,FALSE)/角色属性总表!$C$34,0)</f>
        <v>157</v>
      </c>
      <c r="C661">
        <f>ROUND(VLOOKUP(X661,角色属性总表!Y:AE,3,FALSE)/J661,0)</f>
        <v>61</v>
      </c>
      <c r="D661">
        <f>ROUND(VLOOKUP(X661,角色属性总表!AG:AI,3,FALSE)/角色属性总表!$C$35,0)</f>
        <v>164</v>
      </c>
      <c r="E661">
        <f t="shared" si="100"/>
        <v>304</v>
      </c>
      <c r="F661">
        <f t="shared" si="101"/>
        <v>25</v>
      </c>
      <c r="G661">
        <f t="shared" si="102"/>
        <v>5</v>
      </c>
      <c r="H661">
        <v>0</v>
      </c>
      <c r="I661">
        <f t="shared" si="107"/>
        <v>3</v>
      </c>
      <c r="J661">
        <f>VLOOKUP(AA661,角色间职业划分!P:AP,20,FALSE)</f>
        <v>10</v>
      </c>
      <c r="K661">
        <f>IF(X661=500,100,VLOOKUP(AA661,角色间职业划分!P:AP,22,FALSE))</f>
        <v>120</v>
      </c>
      <c r="L661">
        <f>IF(X661=500,K661,VLOOKUP(AA661,角色间职业划分!P:AP,23,FALSE))</f>
        <v>60</v>
      </c>
      <c r="M661">
        <f>VLOOKUP(AA661,角色间职业划分!P:AP,24,FALSE)</f>
        <v>0</v>
      </c>
      <c r="N661">
        <f>VLOOKUP(AA661,角色间职业划分!P:AP,14)*100</f>
        <v>95</v>
      </c>
      <c r="O661">
        <f>VLOOKUP(AA661,角色间职业划分!P:Z,9,FALSE)</f>
        <v>0</v>
      </c>
      <c r="P661">
        <f>VLOOKUP(AA661,角色间职业划分!P:AP,10,FALSE)</f>
        <v>0</v>
      </c>
      <c r="Q661">
        <f>VLOOKUP(AA661,角色间职业划分!P:AP,15,FALSE)</f>
        <v>0</v>
      </c>
      <c r="R661">
        <f>VLOOKUP(AA661,角色间职业划分!P:AP,16,FALSE)</f>
        <v>0</v>
      </c>
      <c r="S661">
        <f>VLOOKUP(AA661,角色间职业划分!P:AP,17,FALSE)</f>
        <v>0</v>
      </c>
      <c r="T661">
        <f>VLOOKUP(AA661,角色间职业划分!P:AP,18,FALSE)</f>
        <v>0</v>
      </c>
      <c r="U661">
        <f>VLOOKUP(AA661,角色间职业划分!P:AP,27,FALSE)</f>
        <v>0</v>
      </c>
      <c r="V661">
        <f t="shared" si="103"/>
        <v>3.0000000000000027</v>
      </c>
      <c r="W661">
        <f>VLOOKUP(AA661,角色间职业划分!P:Q,2,FALSE)</f>
        <v>24</v>
      </c>
      <c r="X661">
        <f t="shared" si="108"/>
        <v>51</v>
      </c>
      <c r="Y661">
        <f>INT(VLOOKUP(X661,角色属性总表!AG:AH,2,FALSE)*角色属性总表!$C$38)</f>
        <v>1098</v>
      </c>
      <c r="AA661">
        <f t="shared" si="109"/>
        <v>7</v>
      </c>
      <c r="AB661">
        <f>VLOOKUP(X661,角色属性总表!AG:AI,2,FALSE)*VLOOKUP(角色等级属性!AA661,角色间职业划分!P:AG,13,FALSE)/角色间职业划分!$AB$9</f>
        <v>761.38964010817563</v>
      </c>
      <c r="AC661">
        <f>VLOOKUP(X661,角色属性总表!AG:AI,3,FALSE)*VLOOKUP(AA661,角色间职业划分!P:AG,8,FALSE)/角色间职业划分!$W$9</f>
        <v>4136.043999999999</v>
      </c>
      <c r="AD661">
        <f>VLOOKUP(AA661,角色间职业划分!P:AP,26,FALSE)</f>
        <v>0.4</v>
      </c>
      <c r="AE661">
        <f>VLOOKUP(X661,角色属性总表!I:Q,3,FALSE)</f>
        <v>491.904</v>
      </c>
      <c r="AF661">
        <f>VLOOKUP(AA661,角色间职业划分!P:AP,11,FALSE)</f>
        <v>0.33</v>
      </c>
      <c r="AG661">
        <f t="shared" si="104"/>
        <v>2502.9990454047806</v>
      </c>
      <c r="AH661">
        <f t="shared" si="105"/>
        <v>492</v>
      </c>
      <c r="AJ661">
        <f t="shared" si="106"/>
        <v>2010.9990454047806</v>
      </c>
      <c r="AK661">
        <v>657</v>
      </c>
    </row>
    <row r="662" spans="1:37" x14ac:dyDescent="0.15">
      <c r="A662">
        <v>658</v>
      </c>
      <c r="B662">
        <f>ROUND(VLOOKUP(X662,角色属性总表!AG:AI,2,FALSE)/角色属性总表!$C$34,0)</f>
        <v>159</v>
      </c>
      <c r="C662">
        <f>ROUND(VLOOKUP(X662,角色属性总表!Y:AE,3,FALSE)/J662,0)</f>
        <v>62</v>
      </c>
      <c r="D662">
        <f>ROUND(VLOOKUP(X662,角色属性总表!AG:AI,3,FALSE)/角色属性总表!$C$35,0)</f>
        <v>167</v>
      </c>
      <c r="E662">
        <f t="shared" si="100"/>
        <v>309</v>
      </c>
      <c r="F662">
        <f t="shared" si="101"/>
        <v>25</v>
      </c>
      <c r="G662">
        <f t="shared" si="102"/>
        <v>5</v>
      </c>
      <c r="H662">
        <v>0</v>
      </c>
      <c r="I662">
        <f t="shared" si="107"/>
        <v>3</v>
      </c>
      <c r="J662">
        <f>VLOOKUP(AA662,角色间职业划分!P:AP,20,FALSE)</f>
        <v>10</v>
      </c>
      <c r="K662">
        <f>IF(X662=500,100,VLOOKUP(AA662,角色间职业划分!P:AP,22,FALSE))</f>
        <v>120</v>
      </c>
      <c r="L662">
        <f>IF(X662=500,K662,VLOOKUP(AA662,角色间职业划分!P:AP,23,FALSE))</f>
        <v>60</v>
      </c>
      <c r="M662">
        <f>VLOOKUP(AA662,角色间职业划分!P:AP,24,FALSE)</f>
        <v>0</v>
      </c>
      <c r="N662">
        <f>VLOOKUP(AA662,角色间职业划分!P:AP,14)*100</f>
        <v>95</v>
      </c>
      <c r="O662">
        <f>VLOOKUP(AA662,角色间职业划分!P:Z,9,FALSE)</f>
        <v>0</v>
      </c>
      <c r="P662">
        <f>VLOOKUP(AA662,角色间职业划分!P:AP,10,FALSE)</f>
        <v>0</v>
      </c>
      <c r="Q662">
        <f>VLOOKUP(AA662,角色间职业划分!P:AP,15,FALSE)</f>
        <v>0</v>
      </c>
      <c r="R662">
        <f>VLOOKUP(AA662,角色间职业划分!P:AP,16,FALSE)</f>
        <v>0</v>
      </c>
      <c r="S662">
        <f>VLOOKUP(AA662,角色间职业划分!P:AP,17,FALSE)</f>
        <v>0</v>
      </c>
      <c r="T662">
        <f>VLOOKUP(AA662,角色间职业划分!P:AP,18,FALSE)</f>
        <v>0</v>
      </c>
      <c r="U662">
        <f>VLOOKUP(AA662,角色间职业划分!P:AP,27,FALSE)</f>
        <v>0</v>
      </c>
      <c r="V662">
        <f t="shared" si="103"/>
        <v>3.0000000000000027</v>
      </c>
      <c r="W662">
        <f>VLOOKUP(AA662,角色间职业划分!P:Q,2,FALSE)</f>
        <v>24</v>
      </c>
      <c r="X662">
        <f t="shared" si="108"/>
        <v>52</v>
      </c>
      <c r="Y662">
        <f>INT(VLOOKUP(X662,角色属性总表!AG:AH,2,FALSE)*角色属性总表!$C$38)</f>
        <v>1116</v>
      </c>
      <c r="AA662">
        <f t="shared" si="109"/>
        <v>7</v>
      </c>
      <c r="AB662">
        <f>VLOOKUP(X662,角色属性总表!AG:AI,2,FALSE)*VLOOKUP(角色等级属性!AA662,角色间职业划分!P:AG,13,FALSE)/角色间职业划分!$AB$9</f>
        <v>773.87143748699827</v>
      </c>
      <c r="AC662">
        <f>VLOOKUP(X662,角色属性总表!AG:AI,3,FALSE)*VLOOKUP(AA662,角色间职业划分!P:AG,8,FALSE)/角色间职业划分!$W$9</f>
        <v>4203.848</v>
      </c>
      <c r="AD662">
        <f>VLOOKUP(AA662,角色间职业划分!P:AP,26,FALSE)</f>
        <v>0.4</v>
      </c>
      <c r="AE662">
        <f>VLOOKUP(X662,角色属性总表!I:Q,3,FALSE)</f>
        <v>499.96800000000007</v>
      </c>
      <c r="AF662">
        <f>VLOOKUP(AA662,角色间职业划分!P:AP,11,FALSE)</f>
        <v>0.33</v>
      </c>
      <c r="AG662">
        <f t="shared" si="104"/>
        <v>2583.8497653174322</v>
      </c>
      <c r="AH662">
        <f t="shared" si="105"/>
        <v>501</v>
      </c>
      <c r="AJ662">
        <f t="shared" si="106"/>
        <v>2082.8497653174322</v>
      </c>
      <c r="AK662">
        <v>658</v>
      </c>
    </row>
    <row r="663" spans="1:37" x14ac:dyDescent="0.15">
      <c r="A663">
        <v>659</v>
      </c>
      <c r="B663">
        <f>ROUND(VLOOKUP(X663,角色属性总表!AG:AI,2,FALSE)/角色属性总表!$C$34,0)</f>
        <v>162</v>
      </c>
      <c r="C663">
        <f>ROUND(VLOOKUP(X663,角色属性总表!Y:AE,3,FALSE)/J663,0)</f>
        <v>64</v>
      </c>
      <c r="D663">
        <f>ROUND(VLOOKUP(X663,角色属性总表!AG:AI,3,FALSE)/角色属性总表!$C$35,0)</f>
        <v>169</v>
      </c>
      <c r="E663">
        <f t="shared" si="100"/>
        <v>314</v>
      </c>
      <c r="F663">
        <f t="shared" si="101"/>
        <v>25</v>
      </c>
      <c r="G663">
        <f t="shared" si="102"/>
        <v>5</v>
      </c>
      <c r="H663">
        <v>0</v>
      </c>
      <c r="I663">
        <f t="shared" si="107"/>
        <v>3</v>
      </c>
      <c r="J663">
        <f>VLOOKUP(AA663,角色间职业划分!P:AP,20,FALSE)</f>
        <v>10</v>
      </c>
      <c r="K663">
        <f>IF(X663=500,100,VLOOKUP(AA663,角色间职业划分!P:AP,22,FALSE))</f>
        <v>120</v>
      </c>
      <c r="L663">
        <f>IF(X663=500,K663,VLOOKUP(AA663,角色间职业划分!P:AP,23,FALSE))</f>
        <v>60</v>
      </c>
      <c r="M663">
        <f>VLOOKUP(AA663,角色间职业划分!P:AP,24,FALSE)</f>
        <v>0</v>
      </c>
      <c r="N663">
        <f>VLOOKUP(AA663,角色间职业划分!P:AP,14)*100</f>
        <v>95</v>
      </c>
      <c r="O663">
        <f>VLOOKUP(AA663,角色间职业划分!P:Z,9,FALSE)</f>
        <v>0</v>
      </c>
      <c r="P663">
        <f>VLOOKUP(AA663,角色间职业划分!P:AP,10,FALSE)</f>
        <v>0</v>
      </c>
      <c r="Q663">
        <f>VLOOKUP(AA663,角色间职业划分!P:AP,15,FALSE)</f>
        <v>0</v>
      </c>
      <c r="R663">
        <f>VLOOKUP(AA663,角色间职业划分!P:AP,16,FALSE)</f>
        <v>0</v>
      </c>
      <c r="S663">
        <f>VLOOKUP(AA663,角色间职业划分!P:AP,17,FALSE)</f>
        <v>0</v>
      </c>
      <c r="T663">
        <f>VLOOKUP(AA663,角色间职业划分!P:AP,18,FALSE)</f>
        <v>0</v>
      </c>
      <c r="U663">
        <f>VLOOKUP(AA663,角色间职业划分!P:AP,27,FALSE)</f>
        <v>0</v>
      </c>
      <c r="V663">
        <f t="shared" si="103"/>
        <v>3.0000000000000027</v>
      </c>
      <c r="W663">
        <f>VLOOKUP(AA663,角色间职业划分!P:Q,2,FALSE)</f>
        <v>24</v>
      </c>
      <c r="X663">
        <f t="shared" si="108"/>
        <v>53</v>
      </c>
      <c r="Y663">
        <f>INT(VLOOKUP(X663,角色属性总表!AG:AH,2,FALSE)*角色属性总表!$C$38)</f>
        <v>1134</v>
      </c>
      <c r="AA663">
        <f t="shared" si="109"/>
        <v>7</v>
      </c>
      <c r="AB663">
        <f>VLOOKUP(X663,角色属性总表!AG:AI,2,FALSE)*VLOOKUP(角色等级属性!AA663,角色间职业划分!P:AG,13,FALSE)/角色间职业划分!$AB$9</f>
        <v>786.3532348658207</v>
      </c>
      <c r="AC663">
        <f>VLOOKUP(X663,角色属性总表!AG:AI,3,FALSE)*VLOOKUP(AA663,角色间职业划分!P:AG,8,FALSE)/角色间职业划分!$W$9</f>
        <v>4271.6519999999991</v>
      </c>
      <c r="AD663">
        <f>VLOOKUP(AA663,角色间职业划分!P:AP,26,FALSE)</f>
        <v>0.4</v>
      </c>
      <c r="AE663">
        <f>VLOOKUP(X663,角色属性总表!I:Q,3,FALSE)</f>
        <v>508.03199999999993</v>
      </c>
      <c r="AF663">
        <f>VLOOKUP(AA663,角色间职业划分!P:AP,11,FALSE)</f>
        <v>0.33</v>
      </c>
      <c r="AG663">
        <f t="shared" si="104"/>
        <v>2665.7833144094129</v>
      </c>
      <c r="AH663">
        <f t="shared" si="105"/>
        <v>507</v>
      </c>
      <c r="AJ663">
        <f t="shared" si="106"/>
        <v>2158.7833144094129</v>
      </c>
      <c r="AK663">
        <v>659</v>
      </c>
    </row>
    <row r="664" spans="1:37" x14ac:dyDescent="0.15">
      <c r="A664">
        <v>660</v>
      </c>
      <c r="B664">
        <f>ROUND(VLOOKUP(X664,角色属性总表!AG:AI,2,FALSE)/角色属性总表!$C$34,0)</f>
        <v>165</v>
      </c>
      <c r="C664">
        <f>ROUND(VLOOKUP(X664,角色属性总表!Y:AE,3,FALSE)/J664,0)</f>
        <v>66</v>
      </c>
      <c r="D664">
        <f>ROUND(VLOOKUP(X664,角色属性总表!AG:AI,3,FALSE)/角色属性总表!$C$35,0)</f>
        <v>172</v>
      </c>
      <c r="E664">
        <f t="shared" si="100"/>
        <v>319</v>
      </c>
      <c r="F664">
        <f t="shared" si="101"/>
        <v>25</v>
      </c>
      <c r="G664">
        <f t="shared" si="102"/>
        <v>5</v>
      </c>
      <c r="H664">
        <v>0</v>
      </c>
      <c r="I664">
        <f t="shared" si="107"/>
        <v>3</v>
      </c>
      <c r="J664">
        <f>VLOOKUP(AA664,角色间职业划分!P:AP,20,FALSE)</f>
        <v>10</v>
      </c>
      <c r="K664">
        <f>IF(X664=500,100,VLOOKUP(AA664,角色间职业划分!P:AP,22,FALSE))</f>
        <v>120</v>
      </c>
      <c r="L664">
        <f>IF(X664=500,K664,VLOOKUP(AA664,角色间职业划分!P:AP,23,FALSE))</f>
        <v>60</v>
      </c>
      <c r="M664">
        <f>VLOOKUP(AA664,角色间职业划分!P:AP,24,FALSE)</f>
        <v>0</v>
      </c>
      <c r="N664">
        <f>VLOOKUP(AA664,角色间职业划分!P:AP,14)*100</f>
        <v>95</v>
      </c>
      <c r="O664">
        <f>VLOOKUP(AA664,角色间职业划分!P:Z,9,FALSE)</f>
        <v>0</v>
      </c>
      <c r="P664">
        <f>VLOOKUP(AA664,角色间职业划分!P:AP,10,FALSE)</f>
        <v>0</v>
      </c>
      <c r="Q664">
        <f>VLOOKUP(AA664,角色间职业划分!P:AP,15,FALSE)</f>
        <v>0</v>
      </c>
      <c r="R664">
        <f>VLOOKUP(AA664,角色间职业划分!P:AP,16,FALSE)</f>
        <v>0</v>
      </c>
      <c r="S664">
        <f>VLOOKUP(AA664,角色间职业划分!P:AP,17,FALSE)</f>
        <v>0</v>
      </c>
      <c r="T664">
        <f>VLOOKUP(AA664,角色间职业划分!P:AP,18,FALSE)</f>
        <v>0</v>
      </c>
      <c r="U664">
        <f>VLOOKUP(AA664,角色间职业划分!P:AP,27,FALSE)</f>
        <v>0</v>
      </c>
      <c r="V664">
        <f t="shared" si="103"/>
        <v>3.0000000000000027</v>
      </c>
      <c r="W664">
        <f>VLOOKUP(AA664,角色间职业划分!P:Q,2,FALSE)</f>
        <v>24</v>
      </c>
      <c r="X664">
        <f t="shared" si="108"/>
        <v>54</v>
      </c>
      <c r="Y664">
        <f>INT(VLOOKUP(X664,角色属性总表!AG:AH,2,FALSE)*角色属性总表!$C$38)</f>
        <v>1152</v>
      </c>
      <c r="AA664">
        <f t="shared" si="109"/>
        <v>7</v>
      </c>
      <c r="AB664">
        <f>VLOOKUP(X664,角色属性总表!AG:AI,2,FALSE)*VLOOKUP(角色等级属性!AA664,角色间职业划分!P:AG,13,FALSE)/角色间职业划分!$AB$9</f>
        <v>798.83503224464334</v>
      </c>
      <c r="AC664">
        <f>VLOOKUP(X664,角色属性总表!AG:AI,3,FALSE)*VLOOKUP(AA664,角色间职业划分!P:AG,8,FALSE)/角色间职业划分!$W$9</f>
        <v>4339.4560000000001</v>
      </c>
      <c r="AD664">
        <f>VLOOKUP(AA664,角色间职业划分!P:AP,26,FALSE)</f>
        <v>0.4</v>
      </c>
      <c r="AE664">
        <f>VLOOKUP(X664,角色属性总表!I:Q,3,FALSE)</f>
        <v>516.096</v>
      </c>
      <c r="AF664">
        <f>VLOOKUP(AA664,角色间职业划分!P:AP,11,FALSE)</f>
        <v>0.33</v>
      </c>
      <c r="AG664">
        <f t="shared" si="104"/>
        <v>2748.7971694205635</v>
      </c>
      <c r="AH664">
        <f t="shared" si="105"/>
        <v>516</v>
      </c>
      <c r="AJ664">
        <f t="shared" si="106"/>
        <v>2232.7971694205635</v>
      </c>
      <c r="AK664">
        <v>660</v>
      </c>
    </row>
    <row r="665" spans="1:37" x14ac:dyDescent="0.15">
      <c r="A665">
        <v>661</v>
      </c>
      <c r="B665">
        <f>ROUND(VLOOKUP(X665,角色属性总表!AG:AI,2,FALSE)/角色属性总表!$C$34,0)</f>
        <v>167</v>
      </c>
      <c r="C665">
        <f>ROUND(VLOOKUP(X665,角色属性总表!Y:AE,3,FALSE)/J665,0)</f>
        <v>68</v>
      </c>
      <c r="D665">
        <f>ROUND(VLOOKUP(X665,角色属性总表!AG:AI,3,FALSE)/角色属性总表!$C$35,0)</f>
        <v>175</v>
      </c>
      <c r="E665">
        <f t="shared" si="100"/>
        <v>324</v>
      </c>
      <c r="F665">
        <f t="shared" si="101"/>
        <v>25</v>
      </c>
      <c r="G665">
        <f t="shared" si="102"/>
        <v>5</v>
      </c>
      <c r="H665">
        <v>0</v>
      </c>
      <c r="I665">
        <f t="shared" si="107"/>
        <v>3</v>
      </c>
      <c r="J665">
        <f>VLOOKUP(AA665,角色间职业划分!P:AP,20,FALSE)</f>
        <v>10</v>
      </c>
      <c r="K665">
        <f>IF(X665=500,100,VLOOKUP(AA665,角色间职业划分!P:AP,22,FALSE))</f>
        <v>120</v>
      </c>
      <c r="L665">
        <f>IF(X665=500,K665,VLOOKUP(AA665,角色间职业划分!P:AP,23,FALSE))</f>
        <v>60</v>
      </c>
      <c r="M665">
        <f>VLOOKUP(AA665,角色间职业划分!P:AP,24,FALSE)</f>
        <v>0</v>
      </c>
      <c r="N665">
        <f>VLOOKUP(AA665,角色间职业划分!P:AP,14)*100</f>
        <v>95</v>
      </c>
      <c r="O665">
        <f>VLOOKUP(AA665,角色间职业划分!P:Z,9,FALSE)</f>
        <v>0</v>
      </c>
      <c r="P665">
        <f>VLOOKUP(AA665,角色间职业划分!P:AP,10,FALSE)</f>
        <v>0</v>
      </c>
      <c r="Q665">
        <f>VLOOKUP(AA665,角色间职业划分!P:AP,15,FALSE)</f>
        <v>0</v>
      </c>
      <c r="R665">
        <f>VLOOKUP(AA665,角色间职业划分!P:AP,16,FALSE)</f>
        <v>0</v>
      </c>
      <c r="S665">
        <f>VLOOKUP(AA665,角色间职业划分!P:AP,17,FALSE)</f>
        <v>0</v>
      </c>
      <c r="T665">
        <f>VLOOKUP(AA665,角色间职业划分!P:AP,18,FALSE)</f>
        <v>0</v>
      </c>
      <c r="U665">
        <f>VLOOKUP(AA665,角色间职业划分!P:AP,27,FALSE)</f>
        <v>0</v>
      </c>
      <c r="V665">
        <f t="shared" si="103"/>
        <v>3.0000000000000027</v>
      </c>
      <c r="W665">
        <f>VLOOKUP(AA665,角色间职业划分!P:Q,2,FALSE)</f>
        <v>24</v>
      </c>
      <c r="X665">
        <f t="shared" si="108"/>
        <v>55</v>
      </c>
      <c r="Y665">
        <f>INT(VLOOKUP(X665,角色属性总表!AG:AH,2,FALSE)*角色属性总表!$C$38)</f>
        <v>1170</v>
      </c>
      <c r="AA665">
        <f t="shared" si="109"/>
        <v>7</v>
      </c>
      <c r="AB665">
        <f>VLOOKUP(X665,角色属性总表!AG:AI,2,FALSE)*VLOOKUP(角色等级属性!AA665,角色间职业划分!P:AG,13,FALSE)/角色间职业划分!$AB$9</f>
        <v>811.31682962346576</v>
      </c>
      <c r="AC665">
        <f>VLOOKUP(X665,角色属性总表!AG:AI,3,FALSE)*VLOOKUP(AA665,角色间职业划分!P:AG,8,FALSE)/角色间职业划分!$W$9</f>
        <v>4407.2599999999993</v>
      </c>
      <c r="AD665">
        <f>VLOOKUP(AA665,角色间职业划分!P:AP,26,FALSE)</f>
        <v>0.4</v>
      </c>
      <c r="AE665">
        <f>VLOOKUP(X665,角色属性总表!I:Q,3,FALSE)</f>
        <v>524.16</v>
      </c>
      <c r="AF665">
        <f>VLOOKUP(AA665,角色间职业划分!P:AP,11,FALSE)</f>
        <v>0.33</v>
      </c>
      <c r="AG665">
        <f t="shared" si="104"/>
        <v>2832.8889538847047</v>
      </c>
      <c r="AH665">
        <f t="shared" si="105"/>
        <v>525</v>
      </c>
      <c r="AJ665">
        <f t="shared" si="106"/>
        <v>2307.8889538847047</v>
      </c>
      <c r="AK665">
        <v>661</v>
      </c>
    </row>
    <row r="666" spans="1:37" x14ac:dyDescent="0.15">
      <c r="A666">
        <v>662</v>
      </c>
      <c r="B666">
        <f>ROUND(VLOOKUP(X666,角色属性总表!AG:AI,2,FALSE)/角色属性总表!$C$34,0)</f>
        <v>170</v>
      </c>
      <c r="C666">
        <f>ROUND(VLOOKUP(X666,角色属性总表!Y:AE,3,FALSE)/J666,0)</f>
        <v>70</v>
      </c>
      <c r="D666">
        <f>ROUND(VLOOKUP(X666,角色属性总表!AG:AI,3,FALSE)/角色属性总表!$C$35,0)</f>
        <v>177</v>
      </c>
      <c r="E666">
        <f t="shared" si="100"/>
        <v>329</v>
      </c>
      <c r="F666">
        <f t="shared" si="101"/>
        <v>25</v>
      </c>
      <c r="G666">
        <f t="shared" si="102"/>
        <v>5</v>
      </c>
      <c r="H666">
        <v>0</v>
      </c>
      <c r="I666">
        <f t="shared" si="107"/>
        <v>3</v>
      </c>
      <c r="J666">
        <f>VLOOKUP(AA666,角色间职业划分!P:AP,20,FALSE)</f>
        <v>10</v>
      </c>
      <c r="K666">
        <f>IF(X666=500,100,VLOOKUP(AA666,角色间职业划分!P:AP,22,FALSE))</f>
        <v>120</v>
      </c>
      <c r="L666">
        <f>IF(X666=500,K666,VLOOKUP(AA666,角色间职业划分!P:AP,23,FALSE))</f>
        <v>60</v>
      </c>
      <c r="M666">
        <f>VLOOKUP(AA666,角色间职业划分!P:AP,24,FALSE)</f>
        <v>0</v>
      </c>
      <c r="N666">
        <f>VLOOKUP(AA666,角色间职业划分!P:AP,14)*100</f>
        <v>95</v>
      </c>
      <c r="O666">
        <f>VLOOKUP(AA666,角色间职业划分!P:Z,9,FALSE)</f>
        <v>0</v>
      </c>
      <c r="P666">
        <f>VLOOKUP(AA666,角色间职业划分!P:AP,10,FALSE)</f>
        <v>0</v>
      </c>
      <c r="Q666">
        <f>VLOOKUP(AA666,角色间职业划分!P:AP,15,FALSE)</f>
        <v>0</v>
      </c>
      <c r="R666">
        <f>VLOOKUP(AA666,角色间职业划分!P:AP,16,FALSE)</f>
        <v>0</v>
      </c>
      <c r="S666">
        <f>VLOOKUP(AA666,角色间职业划分!P:AP,17,FALSE)</f>
        <v>0</v>
      </c>
      <c r="T666">
        <f>VLOOKUP(AA666,角色间职业划分!P:AP,18,FALSE)</f>
        <v>0</v>
      </c>
      <c r="U666">
        <f>VLOOKUP(AA666,角色间职业划分!P:AP,27,FALSE)</f>
        <v>0</v>
      </c>
      <c r="V666">
        <f t="shared" si="103"/>
        <v>3.0000000000000027</v>
      </c>
      <c r="W666">
        <f>VLOOKUP(AA666,角色间职业划分!P:Q,2,FALSE)</f>
        <v>24</v>
      </c>
      <c r="X666">
        <f t="shared" si="108"/>
        <v>56</v>
      </c>
      <c r="Y666">
        <f>INT(VLOOKUP(X666,角色属性总表!AG:AH,2,FALSE)*角色属性总表!$C$38)</f>
        <v>1188</v>
      </c>
      <c r="AA666">
        <f t="shared" si="109"/>
        <v>7</v>
      </c>
      <c r="AB666">
        <f>VLOOKUP(X666,角色属性总表!AG:AI,2,FALSE)*VLOOKUP(角色等级属性!AA666,角色间职业划分!P:AG,13,FALSE)/角色间职业划分!$AB$9</f>
        <v>823.79862700228841</v>
      </c>
      <c r="AC666">
        <f>VLOOKUP(X666,角色属性总表!AG:AI,3,FALSE)*VLOOKUP(AA666,角色间职业划分!P:AG,8,FALSE)/角色间职业划分!$W$9</f>
        <v>4475.0640000000003</v>
      </c>
      <c r="AD666">
        <f>VLOOKUP(AA666,角色间职业划分!P:AP,26,FALSE)</f>
        <v>0.4</v>
      </c>
      <c r="AE666">
        <f>VLOOKUP(X666,角色属性总表!I:Q,3,FALSE)</f>
        <v>532.22399999999993</v>
      </c>
      <c r="AF666">
        <f>VLOOKUP(AA666,角色间职业划分!P:AP,11,FALSE)</f>
        <v>0.33</v>
      </c>
      <c r="AG666">
        <f t="shared" si="104"/>
        <v>2918.0564316774216</v>
      </c>
      <c r="AH666">
        <f t="shared" si="105"/>
        <v>531</v>
      </c>
      <c r="AJ666">
        <f t="shared" si="106"/>
        <v>2387.0564316774216</v>
      </c>
      <c r="AK666">
        <v>662</v>
      </c>
    </row>
    <row r="667" spans="1:37" x14ac:dyDescent="0.15">
      <c r="A667">
        <v>663</v>
      </c>
      <c r="B667">
        <f>ROUND(VLOOKUP(X667,角色属性总表!AG:AI,2,FALSE)/角色属性总表!$C$34,0)</f>
        <v>172</v>
      </c>
      <c r="C667">
        <f>ROUND(VLOOKUP(X667,角色属性总表!Y:AE,3,FALSE)/J667,0)</f>
        <v>72</v>
      </c>
      <c r="D667">
        <f>ROUND(VLOOKUP(X667,角色属性总表!AG:AI,3,FALSE)/角色属性总表!$C$35,0)</f>
        <v>180</v>
      </c>
      <c r="E667">
        <f t="shared" si="100"/>
        <v>334</v>
      </c>
      <c r="F667">
        <f t="shared" si="101"/>
        <v>25</v>
      </c>
      <c r="G667">
        <f t="shared" si="102"/>
        <v>5</v>
      </c>
      <c r="H667">
        <v>0</v>
      </c>
      <c r="I667">
        <f t="shared" si="107"/>
        <v>3</v>
      </c>
      <c r="J667">
        <f>VLOOKUP(AA667,角色间职业划分!P:AP,20,FALSE)</f>
        <v>10</v>
      </c>
      <c r="K667">
        <f>IF(X667=500,100,VLOOKUP(AA667,角色间职业划分!P:AP,22,FALSE))</f>
        <v>120</v>
      </c>
      <c r="L667">
        <f>IF(X667=500,K667,VLOOKUP(AA667,角色间职业划分!P:AP,23,FALSE))</f>
        <v>60</v>
      </c>
      <c r="M667">
        <f>VLOOKUP(AA667,角色间职业划分!P:AP,24,FALSE)</f>
        <v>0</v>
      </c>
      <c r="N667">
        <f>VLOOKUP(AA667,角色间职业划分!P:AP,14)*100</f>
        <v>95</v>
      </c>
      <c r="O667">
        <f>VLOOKUP(AA667,角色间职业划分!P:Z,9,FALSE)</f>
        <v>0</v>
      </c>
      <c r="P667">
        <f>VLOOKUP(AA667,角色间职业划分!P:AP,10,FALSE)</f>
        <v>0</v>
      </c>
      <c r="Q667">
        <f>VLOOKUP(AA667,角色间职业划分!P:AP,15,FALSE)</f>
        <v>0</v>
      </c>
      <c r="R667">
        <f>VLOOKUP(AA667,角色间职业划分!P:AP,16,FALSE)</f>
        <v>0</v>
      </c>
      <c r="S667">
        <f>VLOOKUP(AA667,角色间职业划分!P:AP,17,FALSE)</f>
        <v>0</v>
      </c>
      <c r="T667">
        <f>VLOOKUP(AA667,角色间职业划分!P:AP,18,FALSE)</f>
        <v>0</v>
      </c>
      <c r="U667">
        <f>VLOOKUP(AA667,角色间职业划分!P:AP,27,FALSE)</f>
        <v>0</v>
      </c>
      <c r="V667">
        <f t="shared" si="103"/>
        <v>3.0000000000000027</v>
      </c>
      <c r="W667">
        <f>VLOOKUP(AA667,角色间职业划分!P:Q,2,FALSE)</f>
        <v>24</v>
      </c>
      <c r="X667">
        <f t="shared" si="108"/>
        <v>57</v>
      </c>
      <c r="Y667">
        <f>INT(VLOOKUP(X667,角色属性总表!AG:AH,2,FALSE)*角色属性总表!$C$38)</f>
        <v>1206</v>
      </c>
      <c r="AA667">
        <f t="shared" si="109"/>
        <v>7</v>
      </c>
      <c r="AB667">
        <f>VLOOKUP(X667,角色属性总表!AG:AI,2,FALSE)*VLOOKUP(角色等级属性!AA667,角色间职业划分!P:AG,13,FALSE)/角色间职业划分!$AB$9</f>
        <v>836.28042438111106</v>
      </c>
      <c r="AC667">
        <f>VLOOKUP(X667,角色属性总表!AG:AI,3,FALSE)*VLOOKUP(AA667,角色间职业划分!P:AG,8,FALSE)/角色间职业划分!$W$9</f>
        <v>4542.8680000000004</v>
      </c>
      <c r="AD667">
        <f>VLOOKUP(AA667,角色间职业划分!P:AP,26,FALSE)</f>
        <v>0.4</v>
      </c>
      <c r="AE667">
        <f>VLOOKUP(X667,角色属性总表!I:Q,3,FALSE)</f>
        <v>540.28800000000012</v>
      </c>
      <c r="AF667">
        <f>VLOOKUP(AA667,角色间职业划分!P:AP,11,FALSE)</f>
        <v>0.33</v>
      </c>
      <c r="AG667">
        <f t="shared" si="104"/>
        <v>3004.2975009764273</v>
      </c>
      <c r="AH667">
        <f t="shared" si="105"/>
        <v>540</v>
      </c>
      <c r="AJ667">
        <f t="shared" si="106"/>
        <v>2464.2975009764273</v>
      </c>
      <c r="AK667">
        <v>663</v>
      </c>
    </row>
    <row r="668" spans="1:37" x14ac:dyDescent="0.15">
      <c r="A668">
        <v>664</v>
      </c>
      <c r="B668">
        <f>ROUND(VLOOKUP(X668,角色属性总表!AG:AI,2,FALSE)/角色属性总表!$C$34,0)</f>
        <v>175</v>
      </c>
      <c r="C668">
        <f>ROUND(VLOOKUP(X668,角色属性总表!Y:AE,3,FALSE)/J668,0)</f>
        <v>73</v>
      </c>
      <c r="D668">
        <f>ROUND(VLOOKUP(X668,角色属性总表!AG:AI,3,FALSE)/角色属性总表!$C$35,0)</f>
        <v>183</v>
      </c>
      <c r="E668">
        <f t="shared" si="100"/>
        <v>339</v>
      </c>
      <c r="F668">
        <f t="shared" si="101"/>
        <v>25</v>
      </c>
      <c r="G668">
        <f t="shared" si="102"/>
        <v>5</v>
      </c>
      <c r="H668">
        <v>0</v>
      </c>
      <c r="I668">
        <f t="shared" si="107"/>
        <v>3</v>
      </c>
      <c r="J668">
        <f>VLOOKUP(AA668,角色间职业划分!P:AP,20,FALSE)</f>
        <v>10</v>
      </c>
      <c r="K668">
        <f>IF(X668=500,100,VLOOKUP(AA668,角色间职业划分!P:AP,22,FALSE))</f>
        <v>120</v>
      </c>
      <c r="L668">
        <f>IF(X668=500,K668,VLOOKUP(AA668,角色间职业划分!P:AP,23,FALSE))</f>
        <v>60</v>
      </c>
      <c r="M668">
        <f>VLOOKUP(AA668,角色间职业划分!P:AP,24,FALSE)</f>
        <v>0</v>
      </c>
      <c r="N668">
        <f>VLOOKUP(AA668,角色间职业划分!P:AP,14)*100</f>
        <v>95</v>
      </c>
      <c r="O668">
        <f>VLOOKUP(AA668,角色间职业划分!P:Z,9,FALSE)</f>
        <v>0</v>
      </c>
      <c r="P668">
        <f>VLOOKUP(AA668,角色间职业划分!P:AP,10,FALSE)</f>
        <v>0</v>
      </c>
      <c r="Q668">
        <f>VLOOKUP(AA668,角色间职业划分!P:AP,15,FALSE)</f>
        <v>0</v>
      </c>
      <c r="R668">
        <f>VLOOKUP(AA668,角色间职业划分!P:AP,16,FALSE)</f>
        <v>0</v>
      </c>
      <c r="S668">
        <f>VLOOKUP(AA668,角色间职业划分!P:AP,17,FALSE)</f>
        <v>0</v>
      </c>
      <c r="T668">
        <f>VLOOKUP(AA668,角色间职业划分!P:AP,18,FALSE)</f>
        <v>0</v>
      </c>
      <c r="U668">
        <f>VLOOKUP(AA668,角色间职业划分!P:AP,27,FALSE)</f>
        <v>0</v>
      </c>
      <c r="V668">
        <f t="shared" si="103"/>
        <v>3.0000000000000027</v>
      </c>
      <c r="W668">
        <f>VLOOKUP(AA668,角色间职业划分!P:Q,2,FALSE)</f>
        <v>24</v>
      </c>
      <c r="X668">
        <f t="shared" si="108"/>
        <v>58</v>
      </c>
      <c r="Y668">
        <f>INT(VLOOKUP(X668,角色属性总表!AG:AH,2,FALSE)*角色属性总表!$C$38)</f>
        <v>1224</v>
      </c>
      <c r="AA668">
        <f t="shared" si="109"/>
        <v>7</v>
      </c>
      <c r="AB668">
        <f>VLOOKUP(X668,角色属性总表!AG:AI,2,FALSE)*VLOOKUP(角色等级属性!AA668,角色间职业划分!P:AG,13,FALSE)/角色间职业划分!$AB$9</f>
        <v>848.76222175993348</v>
      </c>
      <c r="AC668">
        <f>VLOOKUP(X668,角色属性总表!AG:AI,3,FALSE)*VLOOKUP(AA668,角色间职业划分!P:AG,8,FALSE)/角色间职业划分!$W$9</f>
        <v>4610.6719999999987</v>
      </c>
      <c r="AD668">
        <f>VLOOKUP(AA668,角色间职业划分!P:AP,26,FALSE)</f>
        <v>0.4</v>
      </c>
      <c r="AE668">
        <f>VLOOKUP(X668,角色属性总表!I:Q,3,FALSE)</f>
        <v>548.35199999999998</v>
      </c>
      <c r="AF668">
        <f>VLOOKUP(AA668,角色间职业划分!P:AP,11,FALSE)</f>
        <v>0.33</v>
      </c>
      <c r="AG668">
        <f t="shared" si="104"/>
        <v>3091.6101886015781</v>
      </c>
      <c r="AH668">
        <f t="shared" si="105"/>
        <v>549</v>
      </c>
      <c r="AJ668">
        <f t="shared" si="106"/>
        <v>2542.6101886015781</v>
      </c>
      <c r="AK668">
        <v>664</v>
      </c>
    </row>
    <row r="669" spans="1:37" x14ac:dyDescent="0.15">
      <c r="A669">
        <v>665</v>
      </c>
      <c r="B669">
        <f>ROUND(VLOOKUP(X669,角色属性总表!AG:AI,2,FALSE)/角色属性总表!$C$34,0)</f>
        <v>177</v>
      </c>
      <c r="C669">
        <f>ROUND(VLOOKUP(X669,角色属性总表!Y:AE,3,FALSE)/J669,0)</f>
        <v>75</v>
      </c>
      <c r="D669">
        <f>ROUND(VLOOKUP(X669,角色属性总表!AG:AI,3,FALSE)/角色属性总表!$C$35,0)</f>
        <v>185</v>
      </c>
      <c r="E669">
        <f t="shared" si="100"/>
        <v>344</v>
      </c>
      <c r="F669">
        <f t="shared" si="101"/>
        <v>25</v>
      </c>
      <c r="G669">
        <f t="shared" si="102"/>
        <v>5</v>
      </c>
      <c r="H669">
        <v>0</v>
      </c>
      <c r="I669">
        <f t="shared" si="107"/>
        <v>3</v>
      </c>
      <c r="J669">
        <f>VLOOKUP(AA669,角色间职业划分!P:AP,20,FALSE)</f>
        <v>10</v>
      </c>
      <c r="K669">
        <f>IF(X669=500,100,VLOOKUP(AA669,角色间职业划分!P:AP,22,FALSE))</f>
        <v>120</v>
      </c>
      <c r="L669">
        <f>IF(X669=500,K669,VLOOKUP(AA669,角色间职业划分!P:AP,23,FALSE))</f>
        <v>60</v>
      </c>
      <c r="M669">
        <f>VLOOKUP(AA669,角色间职业划分!P:AP,24,FALSE)</f>
        <v>0</v>
      </c>
      <c r="N669">
        <f>VLOOKUP(AA669,角色间职业划分!P:AP,14)*100</f>
        <v>95</v>
      </c>
      <c r="O669">
        <f>VLOOKUP(AA669,角色间职业划分!P:Z,9,FALSE)</f>
        <v>0</v>
      </c>
      <c r="P669">
        <f>VLOOKUP(AA669,角色间职业划分!P:AP,10,FALSE)</f>
        <v>0</v>
      </c>
      <c r="Q669">
        <f>VLOOKUP(AA669,角色间职业划分!P:AP,15,FALSE)</f>
        <v>0</v>
      </c>
      <c r="R669">
        <f>VLOOKUP(AA669,角色间职业划分!P:AP,16,FALSE)</f>
        <v>0</v>
      </c>
      <c r="S669">
        <f>VLOOKUP(AA669,角色间职业划分!P:AP,17,FALSE)</f>
        <v>0</v>
      </c>
      <c r="T669">
        <f>VLOOKUP(AA669,角色间职业划分!P:AP,18,FALSE)</f>
        <v>0</v>
      </c>
      <c r="U669">
        <f>VLOOKUP(AA669,角色间职业划分!P:AP,27,FALSE)</f>
        <v>0</v>
      </c>
      <c r="V669">
        <f t="shared" si="103"/>
        <v>3.0000000000000027</v>
      </c>
      <c r="W669">
        <f>VLOOKUP(AA669,角色间职业划分!P:Q,2,FALSE)</f>
        <v>24</v>
      </c>
      <c r="X669">
        <f t="shared" si="108"/>
        <v>59</v>
      </c>
      <c r="Y669">
        <f>INT(VLOOKUP(X669,角色属性总表!AG:AH,2,FALSE)*角色属性总表!$C$38)</f>
        <v>1242</v>
      </c>
      <c r="AA669">
        <f t="shared" si="109"/>
        <v>7</v>
      </c>
      <c r="AB669">
        <f>VLOOKUP(X669,角色属性总表!AG:AI,2,FALSE)*VLOOKUP(角色等级属性!AA669,角色间职业划分!P:AG,13,FALSE)/角色间职业划分!$AB$9</f>
        <v>861.24401913875613</v>
      </c>
      <c r="AC669">
        <f>VLOOKUP(X669,角色属性总表!AG:AI,3,FALSE)*VLOOKUP(AA669,角色间职业划分!P:AG,8,FALSE)/角色间职业划分!$W$9</f>
        <v>4678.4759999999997</v>
      </c>
      <c r="AD669">
        <f>VLOOKUP(AA669,角色间职业划分!P:AP,26,FALSE)</f>
        <v>0.4</v>
      </c>
      <c r="AE669">
        <f>VLOOKUP(X669,角色属性总表!I:Q,3,FALSE)</f>
        <v>556.41600000000005</v>
      </c>
      <c r="AF669">
        <f>VLOOKUP(AA669,角色间职业划分!P:AP,11,FALSE)</f>
        <v>0.33</v>
      </c>
      <c r="AG669">
        <f t="shared" si="104"/>
        <v>3179.9926447047615</v>
      </c>
      <c r="AH669">
        <f t="shared" si="105"/>
        <v>555</v>
      </c>
      <c r="AJ669">
        <f t="shared" si="106"/>
        <v>2624.9926447047615</v>
      </c>
      <c r="AK669">
        <v>665</v>
      </c>
    </row>
    <row r="670" spans="1:37" x14ac:dyDescent="0.15">
      <c r="A670">
        <v>666</v>
      </c>
      <c r="B670">
        <f>ROUND(VLOOKUP(X670,角色属性总表!AG:AI,2,FALSE)/角色属性总表!$C$34,0)</f>
        <v>180</v>
      </c>
      <c r="C670">
        <f>ROUND(VLOOKUP(X670,角色属性总表!Y:AE,3,FALSE)/J670,0)</f>
        <v>77</v>
      </c>
      <c r="D670">
        <f>ROUND(VLOOKUP(X670,角色属性总表!AG:AI,3,FALSE)/角色属性总表!$C$35,0)</f>
        <v>188</v>
      </c>
      <c r="E670">
        <f t="shared" si="100"/>
        <v>349</v>
      </c>
      <c r="F670">
        <f t="shared" si="101"/>
        <v>25</v>
      </c>
      <c r="G670">
        <f t="shared" si="102"/>
        <v>5</v>
      </c>
      <c r="H670">
        <v>0</v>
      </c>
      <c r="I670">
        <f t="shared" si="107"/>
        <v>3</v>
      </c>
      <c r="J670">
        <f>VLOOKUP(AA670,角色间职业划分!P:AP,20,FALSE)</f>
        <v>10</v>
      </c>
      <c r="K670">
        <f>IF(X670=500,100,VLOOKUP(AA670,角色间职业划分!P:AP,22,FALSE))</f>
        <v>120</v>
      </c>
      <c r="L670">
        <f>IF(X670=500,K670,VLOOKUP(AA670,角色间职业划分!P:AP,23,FALSE))</f>
        <v>60</v>
      </c>
      <c r="M670">
        <f>VLOOKUP(AA670,角色间职业划分!P:AP,24,FALSE)</f>
        <v>0</v>
      </c>
      <c r="N670">
        <f>VLOOKUP(AA670,角色间职业划分!P:AP,14)*100</f>
        <v>95</v>
      </c>
      <c r="O670">
        <f>VLOOKUP(AA670,角色间职业划分!P:Z,9,FALSE)</f>
        <v>0</v>
      </c>
      <c r="P670">
        <f>VLOOKUP(AA670,角色间职业划分!P:AP,10,FALSE)</f>
        <v>0</v>
      </c>
      <c r="Q670">
        <f>VLOOKUP(AA670,角色间职业划分!P:AP,15,FALSE)</f>
        <v>0</v>
      </c>
      <c r="R670">
        <f>VLOOKUP(AA670,角色间职业划分!P:AP,16,FALSE)</f>
        <v>0</v>
      </c>
      <c r="S670">
        <f>VLOOKUP(AA670,角色间职业划分!P:AP,17,FALSE)</f>
        <v>0</v>
      </c>
      <c r="T670">
        <f>VLOOKUP(AA670,角色间职业划分!P:AP,18,FALSE)</f>
        <v>0</v>
      </c>
      <c r="U670">
        <f>VLOOKUP(AA670,角色间职业划分!P:AP,27,FALSE)</f>
        <v>0</v>
      </c>
      <c r="V670">
        <f t="shared" si="103"/>
        <v>3.0000000000000027</v>
      </c>
      <c r="W670">
        <f>VLOOKUP(AA670,角色间职业划分!P:Q,2,FALSE)</f>
        <v>24</v>
      </c>
      <c r="X670">
        <f t="shared" si="108"/>
        <v>60</v>
      </c>
      <c r="Y670">
        <f>INT(VLOOKUP(X670,角色属性总表!AG:AH,2,FALSE)*角色属性总表!$C$38)</f>
        <v>1260</v>
      </c>
      <c r="AA670">
        <f t="shared" si="109"/>
        <v>7</v>
      </c>
      <c r="AB670">
        <f>VLOOKUP(X670,角色属性总表!AG:AI,2,FALSE)*VLOOKUP(角色等级属性!AA670,角色间职业划分!P:AG,13,FALSE)/角色间职业划分!$AB$9</f>
        <v>873.72581651757855</v>
      </c>
      <c r="AC670">
        <f>VLOOKUP(X670,角色属性总表!AG:AI,3,FALSE)*VLOOKUP(AA670,角色间职业划分!P:AG,8,FALSE)/角色间职业划分!$W$9</f>
        <v>4746.28</v>
      </c>
      <c r="AD670">
        <f>VLOOKUP(AA670,角色间职业划分!P:AP,26,FALSE)</f>
        <v>0.4</v>
      </c>
      <c r="AE670">
        <f>VLOOKUP(X670,角色属性总表!I:Q,3,FALSE)</f>
        <v>564.48</v>
      </c>
      <c r="AF670">
        <f>VLOOKUP(AA670,角色间职业划分!P:AP,11,FALSE)</f>
        <v>0.33</v>
      </c>
      <c r="AG670">
        <f t="shared" si="104"/>
        <v>3269.4431377826704</v>
      </c>
      <c r="AH670">
        <f t="shared" si="105"/>
        <v>564</v>
      </c>
      <c r="AJ670">
        <f t="shared" si="106"/>
        <v>2705.4431377826704</v>
      </c>
      <c r="AK670">
        <v>666</v>
      </c>
    </row>
    <row r="671" spans="1:37" x14ac:dyDescent="0.15">
      <c r="A671">
        <v>667</v>
      </c>
      <c r="B671">
        <f>ROUND(VLOOKUP(X671,角色属性总表!AG:AI,2,FALSE)/角色属性总表!$C$34,0)</f>
        <v>183</v>
      </c>
      <c r="C671">
        <f>ROUND(VLOOKUP(X671,角色属性总表!Y:AE,3,FALSE)/J671,0)</f>
        <v>79</v>
      </c>
      <c r="D671">
        <f>ROUND(VLOOKUP(X671,角色属性总表!AG:AI,3,FALSE)/角色属性总表!$C$35,0)</f>
        <v>191</v>
      </c>
      <c r="E671">
        <f t="shared" si="100"/>
        <v>354</v>
      </c>
      <c r="F671">
        <f t="shared" si="101"/>
        <v>25</v>
      </c>
      <c r="G671">
        <f t="shared" si="102"/>
        <v>5</v>
      </c>
      <c r="H671">
        <v>0</v>
      </c>
      <c r="I671">
        <f t="shared" si="107"/>
        <v>3</v>
      </c>
      <c r="J671">
        <f>VLOOKUP(AA671,角色间职业划分!P:AP,20,FALSE)</f>
        <v>10</v>
      </c>
      <c r="K671">
        <f>IF(X671=500,100,VLOOKUP(AA671,角色间职业划分!P:AP,22,FALSE))</f>
        <v>120</v>
      </c>
      <c r="L671">
        <f>IF(X671=500,K671,VLOOKUP(AA671,角色间职业划分!P:AP,23,FALSE))</f>
        <v>60</v>
      </c>
      <c r="M671">
        <f>VLOOKUP(AA671,角色间职业划分!P:AP,24,FALSE)</f>
        <v>0</v>
      </c>
      <c r="N671">
        <f>VLOOKUP(AA671,角色间职业划分!P:AP,14)*100</f>
        <v>95</v>
      </c>
      <c r="O671">
        <f>VLOOKUP(AA671,角色间职业划分!P:Z,9,FALSE)</f>
        <v>0</v>
      </c>
      <c r="P671">
        <f>VLOOKUP(AA671,角色间职业划分!P:AP,10,FALSE)</f>
        <v>0</v>
      </c>
      <c r="Q671">
        <f>VLOOKUP(AA671,角色间职业划分!P:AP,15,FALSE)</f>
        <v>0</v>
      </c>
      <c r="R671">
        <f>VLOOKUP(AA671,角色间职业划分!P:AP,16,FALSE)</f>
        <v>0</v>
      </c>
      <c r="S671">
        <f>VLOOKUP(AA671,角色间职业划分!P:AP,17,FALSE)</f>
        <v>0</v>
      </c>
      <c r="T671">
        <f>VLOOKUP(AA671,角色间职业划分!P:AP,18,FALSE)</f>
        <v>0</v>
      </c>
      <c r="U671">
        <f>VLOOKUP(AA671,角色间职业划分!P:AP,27,FALSE)</f>
        <v>0</v>
      </c>
      <c r="V671">
        <f t="shared" si="103"/>
        <v>3.0000000000000027</v>
      </c>
      <c r="W671">
        <f>VLOOKUP(AA671,角色间职业划分!P:Q,2,FALSE)</f>
        <v>24</v>
      </c>
      <c r="X671">
        <f t="shared" si="108"/>
        <v>61</v>
      </c>
      <c r="Y671">
        <f>INT(VLOOKUP(X671,角色属性总表!AG:AH,2,FALSE)*角色属性总表!$C$38)</f>
        <v>1278</v>
      </c>
      <c r="AA671">
        <f t="shared" si="109"/>
        <v>7</v>
      </c>
      <c r="AB671">
        <f>VLOOKUP(X671,角色属性总表!AG:AI,2,FALSE)*VLOOKUP(角色等级属性!AA671,角色间职业划分!P:AG,13,FALSE)/角色间职业划分!$AB$9</f>
        <v>886.2076138964012</v>
      </c>
      <c r="AC671">
        <f>VLOOKUP(X671,角色属性总表!AG:AI,3,FALSE)*VLOOKUP(AA671,角色间职业划分!P:AG,8,FALSE)/角色间职业划分!$W$9</f>
        <v>4814.0839999999998</v>
      </c>
      <c r="AD671">
        <f>VLOOKUP(AA671,角色间职业划分!P:AP,26,FALSE)</f>
        <v>0.4</v>
      </c>
      <c r="AE671">
        <f>VLOOKUP(X671,角色属性总表!I:Q,3,FALSE)</f>
        <v>572.54399999999998</v>
      </c>
      <c r="AF671">
        <f>VLOOKUP(AA671,角色间职业划分!P:AP,11,FALSE)</f>
        <v>0.33</v>
      </c>
      <c r="AG671">
        <f t="shared" si="104"/>
        <v>3359.960049987993</v>
      </c>
      <c r="AH671">
        <f t="shared" si="105"/>
        <v>573</v>
      </c>
      <c r="AJ671">
        <f t="shared" si="106"/>
        <v>2786.960049987993</v>
      </c>
      <c r="AK671">
        <v>667</v>
      </c>
    </row>
    <row r="672" spans="1:37" x14ac:dyDescent="0.15">
      <c r="A672">
        <v>668</v>
      </c>
      <c r="B672">
        <f>ROUND(VLOOKUP(X672,角色属性总表!AG:AI,2,FALSE)/角色属性总表!$C$34,0)</f>
        <v>185</v>
      </c>
      <c r="C672">
        <f>ROUND(VLOOKUP(X672,角色属性总表!Y:AE,3,FALSE)/J672,0)</f>
        <v>81</v>
      </c>
      <c r="D672">
        <f>ROUND(VLOOKUP(X672,角色属性总表!AG:AI,3,FALSE)/角色属性总表!$C$35,0)</f>
        <v>194</v>
      </c>
      <c r="E672">
        <f t="shared" si="100"/>
        <v>359</v>
      </c>
      <c r="F672">
        <f t="shared" si="101"/>
        <v>25</v>
      </c>
      <c r="G672">
        <f t="shared" si="102"/>
        <v>5</v>
      </c>
      <c r="H672">
        <v>0</v>
      </c>
      <c r="I672">
        <f t="shared" si="107"/>
        <v>3</v>
      </c>
      <c r="J672">
        <f>VLOOKUP(AA672,角色间职业划分!P:AP,20,FALSE)</f>
        <v>10</v>
      </c>
      <c r="K672">
        <f>IF(X672=500,100,VLOOKUP(AA672,角色间职业划分!P:AP,22,FALSE))</f>
        <v>120</v>
      </c>
      <c r="L672">
        <f>IF(X672=500,K672,VLOOKUP(AA672,角色间职业划分!P:AP,23,FALSE))</f>
        <v>60</v>
      </c>
      <c r="M672">
        <f>VLOOKUP(AA672,角色间职业划分!P:AP,24,FALSE)</f>
        <v>0</v>
      </c>
      <c r="N672">
        <f>VLOOKUP(AA672,角色间职业划分!P:AP,14)*100</f>
        <v>95</v>
      </c>
      <c r="O672">
        <f>VLOOKUP(AA672,角色间职业划分!P:Z,9,FALSE)</f>
        <v>0</v>
      </c>
      <c r="P672">
        <f>VLOOKUP(AA672,角色间职业划分!P:AP,10,FALSE)</f>
        <v>0</v>
      </c>
      <c r="Q672">
        <f>VLOOKUP(AA672,角色间职业划分!P:AP,15,FALSE)</f>
        <v>0</v>
      </c>
      <c r="R672">
        <f>VLOOKUP(AA672,角色间职业划分!P:AP,16,FALSE)</f>
        <v>0</v>
      </c>
      <c r="S672">
        <f>VLOOKUP(AA672,角色间职业划分!P:AP,17,FALSE)</f>
        <v>0</v>
      </c>
      <c r="T672">
        <f>VLOOKUP(AA672,角色间职业划分!P:AP,18,FALSE)</f>
        <v>0</v>
      </c>
      <c r="U672">
        <f>VLOOKUP(AA672,角色间职业划分!P:AP,27,FALSE)</f>
        <v>0</v>
      </c>
      <c r="V672">
        <f t="shared" si="103"/>
        <v>3.0000000000000027</v>
      </c>
      <c r="W672">
        <f>VLOOKUP(AA672,角色间职业划分!P:Q,2,FALSE)</f>
        <v>24</v>
      </c>
      <c r="X672">
        <f t="shared" si="108"/>
        <v>62</v>
      </c>
      <c r="Y672">
        <f>INT(VLOOKUP(X672,角色属性总表!AG:AH,2,FALSE)*角色属性总表!$C$38)</f>
        <v>1296</v>
      </c>
      <c r="AA672">
        <f t="shared" si="109"/>
        <v>7</v>
      </c>
      <c r="AB672">
        <f>VLOOKUP(X672,角色属性总表!AG:AI,2,FALSE)*VLOOKUP(角色等级属性!AA672,角色间职业划分!P:AG,13,FALSE)/角色间职业划分!$AB$9</f>
        <v>898.68941127522362</v>
      </c>
      <c r="AC672">
        <f>VLOOKUP(X672,角色属性总表!AG:AI,3,FALSE)*VLOOKUP(AA672,角色间职业划分!P:AG,8,FALSE)/角色间职业划分!$W$9</f>
        <v>4881.8879999999999</v>
      </c>
      <c r="AD672">
        <f>VLOOKUP(AA672,角色间职业划分!P:AP,26,FALSE)</f>
        <v>0.4</v>
      </c>
      <c r="AE672">
        <f>VLOOKUP(X672,角色属性总表!I:Q,3,FALSE)</f>
        <v>580.60800000000006</v>
      </c>
      <c r="AF672">
        <f>VLOOKUP(AA672,角色间职业划分!P:AP,11,FALSE)</f>
        <v>0.33</v>
      </c>
      <c r="AG672">
        <f t="shared" si="104"/>
        <v>3451.5418727167485</v>
      </c>
      <c r="AH672">
        <f t="shared" si="105"/>
        <v>582</v>
      </c>
      <c r="AJ672">
        <f t="shared" si="106"/>
        <v>2869.5418727167485</v>
      </c>
      <c r="AK672">
        <v>668</v>
      </c>
    </row>
    <row r="673" spans="1:37" x14ac:dyDescent="0.15">
      <c r="A673">
        <v>669</v>
      </c>
      <c r="B673">
        <f>ROUND(VLOOKUP(X673,角色属性总表!AG:AI,2,FALSE)/角色属性总表!$C$34,0)</f>
        <v>188</v>
      </c>
      <c r="C673">
        <f>ROUND(VLOOKUP(X673,角色属性总表!Y:AE,3,FALSE)/J673,0)</f>
        <v>83</v>
      </c>
      <c r="D673">
        <f>ROUND(VLOOKUP(X673,角色属性总表!AG:AI,3,FALSE)/角色属性总表!$C$35,0)</f>
        <v>196</v>
      </c>
      <c r="E673">
        <f t="shared" si="100"/>
        <v>364</v>
      </c>
      <c r="F673">
        <f t="shared" si="101"/>
        <v>25</v>
      </c>
      <c r="G673">
        <f t="shared" si="102"/>
        <v>5</v>
      </c>
      <c r="H673">
        <v>0</v>
      </c>
      <c r="I673">
        <f t="shared" si="107"/>
        <v>3</v>
      </c>
      <c r="J673">
        <f>VLOOKUP(AA673,角色间职业划分!P:AP,20,FALSE)</f>
        <v>10</v>
      </c>
      <c r="K673">
        <f>IF(X673=500,100,VLOOKUP(AA673,角色间职业划分!P:AP,22,FALSE))</f>
        <v>120</v>
      </c>
      <c r="L673">
        <f>IF(X673=500,K673,VLOOKUP(AA673,角色间职业划分!P:AP,23,FALSE))</f>
        <v>60</v>
      </c>
      <c r="M673">
        <f>VLOOKUP(AA673,角色间职业划分!P:AP,24,FALSE)</f>
        <v>0</v>
      </c>
      <c r="N673">
        <f>VLOOKUP(AA673,角色间职业划分!P:AP,14)*100</f>
        <v>95</v>
      </c>
      <c r="O673">
        <f>VLOOKUP(AA673,角色间职业划分!P:Z,9,FALSE)</f>
        <v>0</v>
      </c>
      <c r="P673">
        <f>VLOOKUP(AA673,角色间职业划分!P:AP,10,FALSE)</f>
        <v>0</v>
      </c>
      <c r="Q673">
        <f>VLOOKUP(AA673,角色间职业划分!P:AP,15,FALSE)</f>
        <v>0</v>
      </c>
      <c r="R673">
        <f>VLOOKUP(AA673,角色间职业划分!P:AP,16,FALSE)</f>
        <v>0</v>
      </c>
      <c r="S673">
        <f>VLOOKUP(AA673,角色间职业划分!P:AP,17,FALSE)</f>
        <v>0</v>
      </c>
      <c r="T673">
        <f>VLOOKUP(AA673,角色间职业划分!P:AP,18,FALSE)</f>
        <v>0</v>
      </c>
      <c r="U673">
        <f>VLOOKUP(AA673,角色间职业划分!P:AP,27,FALSE)</f>
        <v>0</v>
      </c>
      <c r="V673">
        <f t="shared" si="103"/>
        <v>3.0000000000000027</v>
      </c>
      <c r="W673">
        <f>VLOOKUP(AA673,角色间职业划分!P:Q,2,FALSE)</f>
        <v>24</v>
      </c>
      <c r="X673">
        <f t="shared" si="108"/>
        <v>63</v>
      </c>
      <c r="Y673">
        <f>INT(VLOOKUP(X673,角色属性总表!AG:AH,2,FALSE)*角色属性总表!$C$38)</f>
        <v>1314</v>
      </c>
      <c r="AA673">
        <f t="shared" si="109"/>
        <v>7</v>
      </c>
      <c r="AB673">
        <f>VLOOKUP(X673,角色属性总表!AG:AI,2,FALSE)*VLOOKUP(角色等级属性!AA673,角色间职业划分!P:AG,13,FALSE)/角色间职业划分!$AB$9</f>
        <v>911.17120865404627</v>
      </c>
      <c r="AC673">
        <f>VLOOKUP(X673,角色属性总表!AG:AI,3,FALSE)*VLOOKUP(AA673,角色间职业划分!P:AG,8,FALSE)/角色间职业划分!$W$9</f>
        <v>4949.6919999999991</v>
      </c>
      <c r="AD673">
        <f>VLOOKUP(AA673,角色间职业划分!P:AP,26,FALSE)</f>
        <v>0.4</v>
      </c>
      <c r="AE673">
        <f>VLOOKUP(X673,角色属性总表!I:Q,3,FALSE)</f>
        <v>588.67200000000003</v>
      </c>
      <c r="AF673">
        <f>VLOOKUP(AA673,角色间职业划分!P:AP,11,FALSE)</f>
        <v>0.33</v>
      </c>
      <c r="AG673">
        <f t="shared" si="104"/>
        <v>3544.1872024515219</v>
      </c>
      <c r="AH673">
        <f t="shared" si="105"/>
        <v>588</v>
      </c>
      <c r="AJ673">
        <f t="shared" si="106"/>
        <v>2956.1872024515219</v>
      </c>
      <c r="AK673">
        <v>669</v>
      </c>
    </row>
    <row r="674" spans="1:37" x14ac:dyDescent="0.15">
      <c r="A674">
        <v>670</v>
      </c>
      <c r="B674">
        <f>ROUND(VLOOKUP(X674,角色属性总表!AG:AI,2,FALSE)/角色属性总表!$C$34,0)</f>
        <v>190</v>
      </c>
      <c r="C674">
        <f>ROUND(VLOOKUP(X674,角色属性总表!Y:AE,3,FALSE)/J674,0)</f>
        <v>85</v>
      </c>
      <c r="D674">
        <f>ROUND(VLOOKUP(X674,角色属性总表!AG:AI,3,FALSE)/角色属性总表!$C$35,0)</f>
        <v>199</v>
      </c>
      <c r="E674">
        <f t="shared" si="100"/>
        <v>369</v>
      </c>
      <c r="F674">
        <f t="shared" si="101"/>
        <v>25</v>
      </c>
      <c r="G674">
        <f t="shared" si="102"/>
        <v>5</v>
      </c>
      <c r="H674">
        <v>0</v>
      </c>
      <c r="I674">
        <f t="shared" si="107"/>
        <v>3</v>
      </c>
      <c r="J674">
        <f>VLOOKUP(AA674,角色间职业划分!P:AP,20,FALSE)</f>
        <v>10</v>
      </c>
      <c r="K674">
        <f>IF(X674=500,100,VLOOKUP(AA674,角色间职业划分!P:AP,22,FALSE))</f>
        <v>120</v>
      </c>
      <c r="L674">
        <f>IF(X674=500,K674,VLOOKUP(AA674,角色间职业划分!P:AP,23,FALSE))</f>
        <v>60</v>
      </c>
      <c r="M674">
        <f>VLOOKUP(AA674,角色间职业划分!P:AP,24,FALSE)</f>
        <v>0</v>
      </c>
      <c r="N674">
        <f>VLOOKUP(AA674,角色间职业划分!P:AP,14)*100</f>
        <v>95</v>
      </c>
      <c r="O674">
        <f>VLOOKUP(AA674,角色间职业划分!P:Z,9,FALSE)</f>
        <v>0</v>
      </c>
      <c r="P674">
        <f>VLOOKUP(AA674,角色间职业划分!P:AP,10,FALSE)</f>
        <v>0</v>
      </c>
      <c r="Q674">
        <f>VLOOKUP(AA674,角色间职业划分!P:AP,15,FALSE)</f>
        <v>0</v>
      </c>
      <c r="R674">
        <f>VLOOKUP(AA674,角色间职业划分!P:AP,16,FALSE)</f>
        <v>0</v>
      </c>
      <c r="S674">
        <f>VLOOKUP(AA674,角色间职业划分!P:AP,17,FALSE)</f>
        <v>0</v>
      </c>
      <c r="T674">
        <f>VLOOKUP(AA674,角色间职业划分!P:AP,18,FALSE)</f>
        <v>0</v>
      </c>
      <c r="U674">
        <f>VLOOKUP(AA674,角色间职业划分!P:AP,27,FALSE)</f>
        <v>0</v>
      </c>
      <c r="V674">
        <f t="shared" si="103"/>
        <v>3.0000000000000027</v>
      </c>
      <c r="W674">
        <f>VLOOKUP(AA674,角色间职业划分!P:Q,2,FALSE)</f>
        <v>24</v>
      </c>
      <c r="X674">
        <f t="shared" si="108"/>
        <v>64</v>
      </c>
      <c r="Y674">
        <f>INT(VLOOKUP(X674,角色属性总表!AG:AH,2,FALSE)*角色属性总表!$C$38)</f>
        <v>1332</v>
      </c>
      <c r="AA674">
        <f t="shared" si="109"/>
        <v>7</v>
      </c>
      <c r="AB674">
        <f>VLOOKUP(X674,角色属性总表!AG:AI,2,FALSE)*VLOOKUP(角色等级属性!AA674,角色间职业划分!P:AG,13,FALSE)/角色间职业划分!$AB$9</f>
        <v>923.65300603286892</v>
      </c>
      <c r="AC674">
        <f>VLOOKUP(X674,角色属性总表!AG:AI,3,FALSE)*VLOOKUP(AA674,角色间职业划分!P:AG,8,FALSE)/角色间职业划分!$W$9</f>
        <v>5017.4960000000001</v>
      </c>
      <c r="AD674">
        <f>VLOOKUP(AA674,角色间职业划分!P:AP,26,FALSE)</f>
        <v>0.4</v>
      </c>
      <c r="AE674">
        <f>VLOOKUP(X674,角色属性总表!I:Q,3,FALSE)</f>
        <v>596.73599999999999</v>
      </c>
      <c r="AF674">
        <f>VLOOKUP(AA674,角色间职业划分!P:AP,11,FALSE)</f>
        <v>0.33</v>
      </c>
      <c r="AG674">
        <f t="shared" si="104"/>
        <v>3637.8947368421054</v>
      </c>
      <c r="AH674">
        <f t="shared" si="105"/>
        <v>597</v>
      </c>
      <c r="AJ674">
        <f t="shared" si="106"/>
        <v>3040.8947368421054</v>
      </c>
      <c r="AK674">
        <v>670</v>
      </c>
    </row>
    <row r="675" spans="1:37" x14ac:dyDescent="0.15">
      <c r="A675">
        <v>671</v>
      </c>
      <c r="B675">
        <f>ROUND(VLOOKUP(X675,角色属性总表!AG:AI,2,FALSE)/角色属性总表!$C$34,0)</f>
        <v>193</v>
      </c>
      <c r="C675">
        <f>ROUND(VLOOKUP(X675,角色属性总表!Y:AE,3,FALSE)/J675,0)</f>
        <v>87</v>
      </c>
      <c r="D675">
        <f>ROUND(VLOOKUP(X675,角色属性总表!AG:AI,3,FALSE)/角色属性总表!$C$35,0)</f>
        <v>202</v>
      </c>
      <c r="E675">
        <f t="shared" si="100"/>
        <v>374</v>
      </c>
      <c r="F675">
        <f t="shared" si="101"/>
        <v>25</v>
      </c>
      <c r="G675">
        <f t="shared" si="102"/>
        <v>5</v>
      </c>
      <c r="H675">
        <v>0</v>
      </c>
      <c r="I675">
        <f t="shared" si="107"/>
        <v>3</v>
      </c>
      <c r="J675">
        <f>VLOOKUP(AA675,角色间职业划分!P:AP,20,FALSE)</f>
        <v>10</v>
      </c>
      <c r="K675">
        <f>IF(X675=500,100,VLOOKUP(AA675,角色间职业划分!P:AP,22,FALSE))</f>
        <v>120</v>
      </c>
      <c r="L675">
        <f>IF(X675=500,K675,VLOOKUP(AA675,角色间职业划分!P:AP,23,FALSE))</f>
        <v>60</v>
      </c>
      <c r="M675">
        <f>VLOOKUP(AA675,角色间职业划分!P:AP,24,FALSE)</f>
        <v>0</v>
      </c>
      <c r="N675">
        <f>VLOOKUP(AA675,角色间职业划分!P:AP,14)*100</f>
        <v>95</v>
      </c>
      <c r="O675">
        <f>VLOOKUP(AA675,角色间职业划分!P:Z,9,FALSE)</f>
        <v>0</v>
      </c>
      <c r="P675">
        <f>VLOOKUP(AA675,角色间职业划分!P:AP,10,FALSE)</f>
        <v>0</v>
      </c>
      <c r="Q675">
        <f>VLOOKUP(AA675,角色间职业划分!P:AP,15,FALSE)</f>
        <v>0</v>
      </c>
      <c r="R675">
        <f>VLOOKUP(AA675,角色间职业划分!P:AP,16,FALSE)</f>
        <v>0</v>
      </c>
      <c r="S675">
        <f>VLOOKUP(AA675,角色间职业划分!P:AP,17,FALSE)</f>
        <v>0</v>
      </c>
      <c r="T675">
        <f>VLOOKUP(AA675,角色间职业划分!P:AP,18,FALSE)</f>
        <v>0</v>
      </c>
      <c r="U675">
        <f>VLOOKUP(AA675,角色间职业划分!P:AP,27,FALSE)</f>
        <v>0</v>
      </c>
      <c r="V675">
        <f t="shared" si="103"/>
        <v>3.0000000000000027</v>
      </c>
      <c r="W675">
        <f>VLOOKUP(AA675,角色间职业划分!P:Q,2,FALSE)</f>
        <v>24</v>
      </c>
      <c r="X675">
        <f t="shared" si="108"/>
        <v>65</v>
      </c>
      <c r="Y675">
        <f>INT(VLOOKUP(X675,角色属性总表!AG:AH,2,FALSE)*角色属性总表!$C$38)</f>
        <v>1350</v>
      </c>
      <c r="AA675">
        <f t="shared" si="109"/>
        <v>7</v>
      </c>
      <c r="AB675">
        <f>VLOOKUP(X675,角色属性总表!AG:AI,2,FALSE)*VLOOKUP(角色等级属性!AA675,角色间职业划分!P:AG,13,FALSE)/角色间职业划分!$AB$9</f>
        <v>936.13480341169134</v>
      </c>
      <c r="AC675">
        <f>VLOOKUP(X675,角色属性总表!AG:AI,3,FALSE)*VLOOKUP(AA675,角色间职业划分!P:AG,8,FALSE)/角色间职业划分!$W$9</f>
        <v>5085.2999999999993</v>
      </c>
      <c r="AD675">
        <f>VLOOKUP(AA675,角色间职业划分!P:AP,26,FALSE)</f>
        <v>0.4</v>
      </c>
      <c r="AE675">
        <f>VLOOKUP(X675,角色属性总表!I:Q,3,FALSE)</f>
        <v>604.79999999999995</v>
      </c>
      <c r="AF675">
        <f>VLOOKUP(AA675,角色间职业划分!P:AP,11,FALSE)</f>
        <v>0.33</v>
      </c>
      <c r="AG675">
        <f t="shared" si="104"/>
        <v>3732.663271006682</v>
      </c>
      <c r="AH675">
        <f t="shared" si="105"/>
        <v>606</v>
      </c>
      <c r="AJ675">
        <f t="shared" si="106"/>
        <v>3126.663271006682</v>
      </c>
      <c r="AK675">
        <v>671</v>
      </c>
    </row>
    <row r="676" spans="1:37" x14ac:dyDescent="0.15">
      <c r="A676">
        <v>672</v>
      </c>
      <c r="B676">
        <f>ROUND(VLOOKUP(X676,角色属性总表!AG:AI,2,FALSE)/角色属性总表!$C$34,0)</f>
        <v>195</v>
      </c>
      <c r="C676">
        <f>ROUND(VLOOKUP(X676,角色属性总表!Y:AE,3,FALSE)/J676,0)</f>
        <v>90</v>
      </c>
      <c r="D676">
        <f>ROUND(VLOOKUP(X676,角色属性总表!AG:AI,3,FALSE)/角色属性总表!$C$35,0)</f>
        <v>204</v>
      </c>
      <c r="E676">
        <f t="shared" si="100"/>
        <v>379</v>
      </c>
      <c r="F676">
        <f t="shared" si="101"/>
        <v>25</v>
      </c>
      <c r="G676">
        <f t="shared" si="102"/>
        <v>5</v>
      </c>
      <c r="H676">
        <v>0</v>
      </c>
      <c r="I676">
        <f t="shared" si="107"/>
        <v>3</v>
      </c>
      <c r="J676">
        <f>VLOOKUP(AA676,角色间职业划分!P:AP,20,FALSE)</f>
        <v>10</v>
      </c>
      <c r="K676">
        <f>IF(X676=500,100,VLOOKUP(AA676,角色间职业划分!P:AP,22,FALSE))</f>
        <v>120</v>
      </c>
      <c r="L676">
        <f>IF(X676=500,K676,VLOOKUP(AA676,角色间职业划分!P:AP,23,FALSE))</f>
        <v>60</v>
      </c>
      <c r="M676">
        <f>VLOOKUP(AA676,角色间职业划分!P:AP,24,FALSE)</f>
        <v>0</v>
      </c>
      <c r="N676">
        <f>VLOOKUP(AA676,角色间职业划分!P:AP,14)*100</f>
        <v>95</v>
      </c>
      <c r="O676">
        <f>VLOOKUP(AA676,角色间职业划分!P:Z,9,FALSE)</f>
        <v>0</v>
      </c>
      <c r="P676">
        <f>VLOOKUP(AA676,角色间职业划分!P:AP,10,FALSE)</f>
        <v>0</v>
      </c>
      <c r="Q676">
        <f>VLOOKUP(AA676,角色间职业划分!P:AP,15,FALSE)</f>
        <v>0</v>
      </c>
      <c r="R676">
        <f>VLOOKUP(AA676,角色间职业划分!P:AP,16,FALSE)</f>
        <v>0</v>
      </c>
      <c r="S676">
        <f>VLOOKUP(AA676,角色间职业划分!P:AP,17,FALSE)</f>
        <v>0</v>
      </c>
      <c r="T676">
        <f>VLOOKUP(AA676,角色间职业划分!P:AP,18,FALSE)</f>
        <v>0</v>
      </c>
      <c r="U676">
        <f>VLOOKUP(AA676,角色间职业划分!P:AP,27,FALSE)</f>
        <v>0</v>
      </c>
      <c r="V676">
        <f t="shared" si="103"/>
        <v>3.0000000000000027</v>
      </c>
      <c r="W676">
        <f>VLOOKUP(AA676,角色间职业划分!P:Q,2,FALSE)</f>
        <v>24</v>
      </c>
      <c r="X676">
        <f t="shared" si="108"/>
        <v>66</v>
      </c>
      <c r="Y676">
        <f>INT(VLOOKUP(X676,角色属性总表!AG:AH,2,FALSE)*角色属性总表!$C$38)</f>
        <v>1368</v>
      </c>
      <c r="AA676">
        <f t="shared" si="109"/>
        <v>7</v>
      </c>
      <c r="AB676">
        <f>VLOOKUP(X676,角色属性总表!AG:AI,2,FALSE)*VLOOKUP(角色等级属性!AA676,角色间职业划分!P:AG,13,FALSE)/角色间职业划分!$AB$9</f>
        <v>948.61660079051398</v>
      </c>
      <c r="AC676">
        <f>VLOOKUP(X676,角色属性总表!AG:AI,3,FALSE)*VLOOKUP(AA676,角色间职业划分!P:AG,8,FALSE)/角色间职业划分!$W$9</f>
        <v>5153.1039999999994</v>
      </c>
      <c r="AD676">
        <f>VLOOKUP(AA676,角色间职业划分!P:AP,26,FALSE)</f>
        <v>0.4</v>
      </c>
      <c r="AE676">
        <f>VLOOKUP(X676,角色属性总表!I:Q,3,FALSE)</f>
        <v>612.86399999999992</v>
      </c>
      <c r="AF676">
        <f>VLOOKUP(AA676,角色间职业划分!P:AP,11,FALSE)</f>
        <v>0.33</v>
      </c>
      <c r="AG676">
        <f t="shared" si="104"/>
        <v>3828.4916940381204</v>
      </c>
      <c r="AH676">
        <f t="shared" si="105"/>
        <v>612</v>
      </c>
      <c r="AJ676">
        <f t="shared" si="106"/>
        <v>3216.4916940381204</v>
      </c>
      <c r="AK676">
        <v>672</v>
      </c>
    </row>
    <row r="677" spans="1:37" x14ac:dyDescent="0.15">
      <c r="A677">
        <v>673</v>
      </c>
      <c r="B677">
        <f>ROUND(VLOOKUP(X677,角色属性总表!AG:AI,2,FALSE)/角色属性总表!$C$34,0)</f>
        <v>198</v>
      </c>
      <c r="C677">
        <f>ROUND(VLOOKUP(X677,角色属性总表!Y:AE,3,FALSE)/J677,0)</f>
        <v>92</v>
      </c>
      <c r="D677">
        <f>ROUND(VLOOKUP(X677,角色属性总表!AG:AI,3,FALSE)/角色属性总表!$C$35,0)</f>
        <v>207</v>
      </c>
      <c r="E677">
        <f t="shared" si="100"/>
        <v>384</v>
      </c>
      <c r="F677">
        <f t="shared" si="101"/>
        <v>25</v>
      </c>
      <c r="G677">
        <f t="shared" si="102"/>
        <v>5</v>
      </c>
      <c r="H677">
        <v>0</v>
      </c>
      <c r="I677">
        <f t="shared" si="107"/>
        <v>3</v>
      </c>
      <c r="J677">
        <f>VLOOKUP(AA677,角色间职业划分!P:AP,20,FALSE)</f>
        <v>10</v>
      </c>
      <c r="K677">
        <f>IF(X677=500,100,VLOOKUP(AA677,角色间职业划分!P:AP,22,FALSE))</f>
        <v>120</v>
      </c>
      <c r="L677">
        <f>IF(X677=500,K677,VLOOKUP(AA677,角色间职业划分!P:AP,23,FALSE))</f>
        <v>60</v>
      </c>
      <c r="M677">
        <f>VLOOKUP(AA677,角色间职业划分!P:AP,24,FALSE)</f>
        <v>0</v>
      </c>
      <c r="N677">
        <f>VLOOKUP(AA677,角色间职业划分!P:AP,14)*100</f>
        <v>95</v>
      </c>
      <c r="O677">
        <f>VLOOKUP(AA677,角色间职业划分!P:Z,9,FALSE)</f>
        <v>0</v>
      </c>
      <c r="P677">
        <f>VLOOKUP(AA677,角色间职业划分!P:AP,10,FALSE)</f>
        <v>0</v>
      </c>
      <c r="Q677">
        <f>VLOOKUP(AA677,角色间职业划分!P:AP,15,FALSE)</f>
        <v>0</v>
      </c>
      <c r="R677">
        <f>VLOOKUP(AA677,角色间职业划分!P:AP,16,FALSE)</f>
        <v>0</v>
      </c>
      <c r="S677">
        <f>VLOOKUP(AA677,角色间职业划分!P:AP,17,FALSE)</f>
        <v>0</v>
      </c>
      <c r="T677">
        <f>VLOOKUP(AA677,角色间职业划分!P:AP,18,FALSE)</f>
        <v>0</v>
      </c>
      <c r="U677">
        <f>VLOOKUP(AA677,角色间职业划分!P:AP,27,FALSE)</f>
        <v>0</v>
      </c>
      <c r="V677">
        <f t="shared" si="103"/>
        <v>3.0000000000000027</v>
      </c>
      <c r="W677">
        <f>VLOOKUP(AA677,角色间职业划分!P:Q,2,FALSE)</f>
        <v>24</v>
      </c>
      <c r="X677">
        <f t="shared" si="108"/>
        <v>67</v>
      </c>
      <c r="Y677">
        <f>INT(VLOOKUP(X677,角色属性总表!AG:AH,2,FALSE)*角色属性总表!$C$38)</f>
        <v>1386</v>
      </c>
      <c r="AA677">
        <f t="shared" si="109"/>
        <v>7</v>
      </c>
      <c r="AB677">
        <f>VLOOKUP(X677,角色属性总表!AG:AI,2,FALSE)*VLOOKUP(角色等级属性!AA677,角色间职业划分!P:AG,13,FALSE)/角色间职业划分!$AB$9</f>
        <v>961.09839816933641</v>
      </c>
      <c r="AC677">
        <f>VLOOKUP(X677,角色属性总表!AG:AI,3,FALSE)*VLOOKUP(AA677,角色间职业划分!P:AG,8,FALSE)/角色间职业划分!$W$9</f>
        <v>5220.9080000000004</v>
      </c>
      <c r="AD677">
        <f>VLOOKUP(AA677,角色间职业划分!P:AP,26,FALSE)</f>
        <v>0.4</v>
      </c>
      <c r="AE677">
        <f>VLOOKUP(X677,角色属性总表!I:Q,3,FALSE)</f>
        <v>620.92800000000011</v>
      </c>
      <c r="AF677">
        <f>VLOOKUP(AA677,角色间职业划分!P:AP,11,FALSE)</f>
        <v>0.33</v>
      </c>
      <c r="AG677">
        <f t="shared" si="104"/>
        <v>3925.3789857012366</v>
      </c>
      <c r="AH677">
        <f t="shared" si="105"/>
        <v>621</v>
      </c>
      <c r="AJ677">
        <f t="shared" si="106"/>
        <v>3304.3789857012366</v>
      </c>
      <c r="AK677">
        <v>673</v>
      </c>
    </row>
    <row r="678" spans="1:37" x14ac:dyDescent="0.15">
      <c r="A678">
        <v>674</v>
      </c>
      <c r="B678">
        <f>ROUND(VLOOKUP(X678,角色属性总表!AG:AI,2,FALSE)/角色属性总表!$C$34,0)</f>
        <v>201</v>
      </c>
      <c r="C678">
        <f>ROUND(VLOOKUP(X678,角色属性总表!Y:AE,3,FALSE)/J678,0)</f>
        <v>94</v>
      </c>
      <c r="D678">
        <f>ROUND(VLOOKUP(X678,角色属性总表!AG:AI,3,FALSE)/角色属性总表!$C$35,0)</f>
        <v>210</v>
      </c>
      <c r="E678">
        <f t="shared" si="100"/>
        <v>389</v>
      </c>
      <c r="F678">
        <f t="shared" si="101"/>
        <v>25</v>
      </c>
      <c r="G678">
        <f t="shared" si="102"/>
        <v>5</v>
      </c>
      <c r="H678">
        <v>0</v>
      </c>
      <c r="I678">
        <f t="shared" si="107"/>
        <v>3</v>
      </c>
      <c r="J678">
        <f>VLOOKUP(AA678,角色间职业划分!P:AP,20,FALSE)</f>
        <v>10</v>
      </c>
      <c r="K678">
        <f>IF(X678=500,100,VLOOKUP(AA678,角色间职业划分!P:AP,22,FALSE))</f>
        <v>120</v>
      </c>
      <c r="L678">
        <f>IF(X678=500,K678,VLOOKUP(AA678,角色间职业划分!P:AP,23,FALSE))</f>
        <v>60</v>
      </c>
      <c r="M678">
        <f>VLOOKUP(AA678,角色间职业划分!P:AP,24,FALSE)</f>
        <v>0</v>
      </c>
      <c r="N678">
        <f>VLOOKUP(AA678,角色间职业划分!P:AP,14)*100</f>
        <v>95</v>
      </c>
      <c r="O678">
        <f>VLOOKUP(AA678,角色间职业划分!P:Z,9,FALSE)</f>
        <v>0</v>
      </c>
      <c r="P678">
        <f>VLOOKUP(AA678,角色间职业划分!P:AP,10,FALSE)</f>
        <v>0</v>
      </c>
      <c r="Q678">
        <f>VLOOKUP(AA678,角色间职业划分!P:AP,15,FALSE)</f>
        <v>0</v>
      </c>
      <c r="R678">
        <f>VLOOKUP(AA678,角色间职业划分!P:AP,16,FALSE)</f>
        <v>0</v>
      </c>
      <c r="S678">
        <f>VLOOKUP(AA678,角色间职业划分!P:AP,17,FALSE)</f>
        <v>0</v>
      </c>
      <c r="T678">
        <f>VLOOKUP(AA678,角色间职业划分!P:AP,18,FALSE)</f>
        <v>0</v>
      </c>
      <c r="U678">
        <f>VLOOKUP(AA678,角色间职业划分!P:AP,27,FALSE)</f>
        <v>0</v>
      </c>
      <c r="V678">
        <f t="shared" si="103"/>
        <v>3.0000000000000027</v>
      </c>
      <c r="W678">
        <f>VLOOKUP(AA678,角色间职业划分!P:Q,2,FALSE)</f>
        <v>24</v>
      </c>
      <c r="X678">
        <f t="shared" si="108"/>
        <v>68</v>
      </c>
      <c r="Y678">
        <f>INT(VLOOKUP(X678,角色属性总表!AG:AH,2,FALSE)*角色属性总表!$C$38)</f>
        <v>1404</v>
      </c>
      <c r="AA678">
        <f t="shared" si="109"/>
        <v>7</v>
      </c>
      <c r="AB678">
        <f>VLOOKUP(X678,角色属性总表!AG:AI,2,FALSE)*VLOOKUP(角色等级属性!AA678,角色间职业划分!P:AG,13,FALSE)/角色间职业划分!$AB$9</f>
        <v>973.58019554815905</v>
      </c>
      <c r="AC678">
        <f>VLOOKUP(X678,角色属性总表!AG:AI,3,FALSE)*VLOOKUP(AA678,角色间职业划分!P:AG,8,FALSE)/角色间职业划分!$W$9</f>
        <v>5288.7119999999986</v>
      </c>
      <c r="AD678">
        <f>VLOOKUP(AA678,角色间职业划分!P:AP,26,FALSE)</f>
        <v>0.4</v>
      </c>
      <c r="AE678">
        <f>VLOOKUP(X678,角色属性总表!I:Q,3,FALSE)</f>
        <v>628.99199999999996</v>
      </c>
      <c r="AF678">
        <f>VLOOKUP(AA678,角色间职业划分!P:AP,11,FALSE)</f>
        <v>0.33</v>
      </c>
      <c r="AG678">
        <f t="shared" si="104"/>
        <v>4023.3242133080626</v>
      </c>
      <c r="AH678">
        <f t="shared" si="105"/>
        <v>630</v>
      </c>
      <c r="AJ678">
        <f t="shared" si="106"/>
        <v>3393.3242133080626</v>
      </c>
      <c r="AK678">
        <v>674</v>
      </c>
    </row>
    <row r="679" spans="1:37" x14ac:dyDescent="0.15">
      <c r="A679">
        <v>675</v>
      </c>
      <c r="B679">
        <f>ROUND(VLOOKUP(X679,角色属性总表!AG:AI,2,FALSE)/角色属性总表!$C$34,0)</f>
        <v>203</v>
      </c>
      <c r="C679">
        <f>ROUND(VLOOKUP(X679,角色属性总表!Y:AE,3,FALSE)/J679,0)</f>
        <v>96</v>
      </c>
      <c r="D679">
        <f>ROUND(VLOOKUP(X679,角色属性总表!AG:AI,3,FALSE)/角色属性总表!$C$35,0)</f>
        <v>212</v>
      </c>
      <c r="E679">
        <f t="shared" si="100"/>
        <v>394</v>
      </c>
      <c r="F679">
        <f t="shared" si="101"/>
        <v>25</v>
      </c>
      <c r="G679">
        <f t="shared" si="102"/>
        <v>5</v>
      </c>
      <c r="H679">
        <v>0</v>
      </c>
      <c r="I679">
        <f t="shared" si="107"/>
        <v>3</v>
      </c>
      <c r="J679">
        <f>VLOOKUP(AA679,角色间职业划分!P:AP,20,FALSE)</f>
        <v>10</v>
      </c>
      <c r="K679">
        <f>IF(X679=500,100,VLOOKUP(AA679,角色间职业划分!P:AP,22,FALSE))</f>
        <v>120</v>
      </c>
      <c r="L679">
        <f>IF(X679=500,K679,VLOOKUP(AA679,角色间职业划分!P:AP,23,FALSE))</f>
        <v>60</v>
      </c>
      <c r="M679">
        <f>VLOOKUP(AA679,角色间职业划分!P:AP,24,FALSE)</f>
        <v>0</v>
      </c>
      <c r="N679">
        <f>VLOOKUP(AA679,角色间职业划分!P:AP,14)*100</f>
        <v>95</v>
      </c>
      <c r="O679">
        <f>VLOOKUP(AA679,角色间职业划分!P:Z,9,FALSE)</f>
        <v>0</v>
      </c>
      <c r="P679">
        <f>VLOOKUP(AA679,角色间职业划分!P:AP,10,FALSE)</f>
        <v>0</v>
      </c>
      <c r="Q679">
        <f>VLOOKUP(AA679,角色间职业划分!P:AP,15,FALSE)</f>
        <v>0</v>
      </c>
      <c r="R679">
        <f>VLOOKUP(AA679,角色间职业划分!P:AP,16,FALSE)</f>
        <v>0</v>
      </c>
      <c r="S679">
        <f>VLOOKUP(AA679,角色间职业划分!P:AP,17,FALSE)</f>
        <v>0</v>
      </c>
      <c r="T679">
        <f>VLOOKUP(AA679,角色间职业划分!P:AP,18,FALSE)</f>
        <v>0</v>
      </c>
      <c r="U679">
        <f>VLOOKUP(AA679,角色间职业划分!P:AP,27,FALSE)</f>
        <v>0</v>
      </c>
      <c r="V679">
        <f t="shared" si="103"/>
        <v>3.0000000000000027</v>
      </c>
      <c r="W679">
        <f>VLOOKUP(AA679,角色间职业划分!P:Q,2,FALSE)</f>
        <v>24</v>
      </c>
      <c r="X679">
        <f t="shared" si="108"/>
        <v>69</v>
      </c>
      <c r="Y679">
        <f>INT(VLOOKUP(X679,角色属性总表!AG:AH,2,FALSE)*角色属性总表!$C$38)</f>
        <v>1422</v>
      </c>
      <c r="AA679">
        <f t="shared" si="109"/>
        <v>7</v>
      </c>
      <c r="AB679">
        <f>VLOOKUP(X679,角色属性总表!AG:AI,2,FALSE)*VLOOKUP(角色等级属性!AA679,角色间职业划分!P:AG,13,FALSE)/角色间职业划分!$AB$9</f>
        <v>986.06199292698159</v>
      </c>
      <c r="AC679">
        <f>VLOOKUP(X679,角色属性总表!AG:AI,3,FALSE)*VLOOKUP(AA679,角色间职业划分!P:AG,8,FALSE)/角色间职业划分!$W$9</f>
        <v>5356.5159999999996</v>
      </c>
      <c r="AD679">
        <f>VLOOKUP(AA679,角色间职业划分!P:AP,26,FALSE)</f>
        <v>0.4</v>
      </c>
      <c r="AE679">
        <f>VLOOKUP(X679,角色属性总表!I:Q,3,FALSE)</f>
        <v>637.05600000000004</v>
      </c>
      <c r="AF679">
        <f>VLOOKUP(AA679,角色间职业划分!P:AP,11,FALSE)</f>
        <v>0.33</v>
      </c>
      <c r="AG679">
        <f t="shared" si="104"/>
        <v>4122.326528759223</v>
      </c>
      <c r="AH679">
        <f t="shared" si="105"/>
        <v>636</v>
      </c>
      <c r="AJ679">
        <f t="shared" si="106"/>
        <v>3486.326528759223</v>
      </c>
      <c r="AK679">
        <v>675</v>
      </c>
    </row>
    <row r="680" spans="1:37" x14ac:dyDescent="0.15">
      <c r="A680">
        <v>676</v>
      </c>
      <c r="B680">
        <f>ROUND(VLOOKUP(X680,角色属性总表!AG:AI,2,FALSE)/角色属性总表!$C$34,0)</f>
        <v>206</v>
      </c>
      <c r="C680">
        <f>ROUND(VLOOKUP(X680,角色属性总表!Y:AE,3,FALSE)/J680,0)</f>
        <v>98</v>
      </c>
      <c r="D680">
        <f>ROUND(VLOOKUP(X680,角色属性总表!AG:AI,3,FALSE)/角色属性总表!$C$35,0)</f>
        <v>215</v>
      </c>
      <c r="E680">
        <f t="shared" si="100"/>
        <v>399</v>
      </c>
      <c r="F680">
        <f t="shared" si="101"/>
        <v>25</v>
      </c>
      <c r="G680">
        <f t="shared" si="102"/>
        <v>5</v>
      </c>
      <c r="H680">
        <v>0</v>
      </c>
      <c r="I680">
        <f t="shared" si="107"/>
        <v>3</v>
      </c>
      <c r="J680">
        <f>VLOOKUP(AA680,角色间职业划分!P:AP,20,FALSE)</f>
        <v>10</v>
      </c>
      <c r="K680">
        <f>IF(X680=500,100,VLOOKUP(AA680,角色间职业划分!P:AP,22,FALSE))</f>
        <v>120</v>
      </c>
      <c r="L680">
        <f>IF(X680=500,K680,VLOOKUP(AA680,角色间职业划分!P:AP,23,FALSE))</f>
        <v>60</v>
      </c>
      <c r="M680">
        <f>VLOOKUP(AA680,角色间职业划分!P:AP,24,FALSE)</f>
        <v>0</v>
      </c>
      <c r="N680">
        <f>VLOOKUP(AA680,角色间职业划分!P:AP,14)*100</f>
        <v>95</v>
      </c>
      <c r="O680">
        <f>VLOOKUP(AA680,角色间职业划分!P:Z,9,FALSE)</f>
        <v>0</v>
      </c>
      <c r="P680">
        <f>VLOOKUP(AA680,角色间职业划分!P:AP,10,FALSE)</f>
        <v>0</v>
      </c>
      <c r="Q680">
        <f>VLOOKUP(AA680,角色间职业划分!P:AP,15,FALSE)</f>
        <v>0</v>
      </c>
      <c r="R680">
        <f>VLOOKUP(AA680,角色间职业划分!P:AP,16,FALSE)</f>
        <v>0</v>
      </c>
      <c r="S680">
        <f>VLOOKUP(AA680,角色间职业划分!P:AP,17,FALSE)</f>
        <v>0</v>
      </c>
      <c r="T680">
        <f>VLOOKUP(AA680,角色间职业划分!P:AP,18,FALSE)</f>
        <v>0</v>
      </c>
      <c r="U680">
        <f>VLOOKUP(AA680,角色间职业划分!P:AP,27,FALSE)</f>
        <v>0</v>
      </c>
      <c r="V680">
        <f t="shared" si="103"/>
        <v>3.0000000000000027</v>
      </c>
      <c r="W680">
        <f>VLOOKUP(AA680,角色间职业划分!P:Q,2,FALSE)</f>
        <v>24</v>
      </c>
      <c r="X680">
        <f t="shared" si="108"/>
        <v>70</v>
      </c>
      <c r="Y680">
        <f>INT(VLOOKUP(X680,角色属性总表!AG:AH,2,FALSE)*角色属性总表!$C$38)</f>
        <v>1440</v>
      </c>
      <c r="AA680">
        <f t="shared" si="109"/>
        <v>7</v>
      </c>
      <c r="AB680">
        <f>VLOOKUP(X680,角色属性总表!AG:AI,2,FALSE)*VLOOKUP(角色等级属性!AA680,角色间职业划分!P:AG,13,FALSE)/角色间职业划分!$AB$9</f>
        <v>998.54379030580412</v>
      </c>
      <c r="AC680">
        <f>VLOOKUP(X680,角色属性总表!AG:AI,3,FALSE)*VLOOKUP(AA680,角色间职业划分!P:AG,8,FALSE)/角色间职业划分!$W$9</f>
        <v>5424.32</v>
      </c>
      <c r="AD680">
        <f>VLOOKUP(AA680,角色间职业划分!P:AP,26,FALSE)</f>
        <v>0.4</v>
      </c>
      <c r="AE680">
        <f>VLOOKUP(X680,角色属性总表!I:Q,3,FALSE)</f>
        <v>645.12</v>
      </c>
      <c r="AF680">
        <f>VLOOKUP(AA680,角色间职业划分!P:AP,11,FALSE)</f>
        <v>0.33</v>
      </c>
      <c r="AG680">
        <f t="shared" si="104"/>
        <v>4222.3851657404539</v>
      </c>
      <c r="AH680">
        <f t="shared" si="105"/>
        <v>645</v>
      </c>
      <c r="AJ680">
        <f t="shared" si="106"/>
        <v>3577.3851657404539</v>
      </c>
      <c r="AK680">
        <v>676</v>
      </c>
    </row>
    <row r="681" spans="1:37" x14ac:dyDescent="0.15">
      <c r="A681">
        <v>677</v>
      </c>
      <c r="B681">
        <f>ROUND(VLOOKUP(X681,角色属性总表!AG:AI,2,FALSE)/角色属性总表!$C$34,0)</f>
        <v>208</v>
      </c>
      <c r="C681">
        <f>ROUND(VLOOKUP(X681,角色属性总表!Y:AE,3,FALSE)/J681,0)</f>
        <v>100</v>
      </c>
      <c r="D681">
        <f>ROUND(VLOOKUP(X681,角色属性总表!AG:AI,3,FALSE)/角色属性总表!$C$35,0)</f>
        <v>218</v>
      </c>
      <c r="E681">
        <f t="shared" si="100"/>
        <v>404</v>
      </c>
      <c r="F681">
        <f t="shared" si="101"/>
        <v>25</v>
      </c>
      <c r="G681">
        <f t="shared" si="102"/>
        <v>5</v>
      </c>
      <c r="H681">
        <v>0</v>
      </c>
      <c r="I681">
        <f t="shared" si="107"/>
        <v>3</v>
      </c>
      <c r="J681">
        <f>VLOOKUP(AA681,角色间职业划分!P:AP,20,FALSE)</f>
        <v>10</v>
      </c>
      <c r="K681">
        <f>IF(X681=500,100,VLOOKUP(AA681,角色间职业划分!P:AP,22,FALSE))</f>
        <v>120</v>
      </c>
      <c r="L681">
        <f>IF(X681=500,K681,VLOOKUP(AA681,角色间职业划分!P:AP,23,FALSE))</f>
        <v>60</v>
      </c>
      <c r="M681">
        <f>VLOOKUP(AA681,角色间职业划分!P:AP,24,FALSE)</f>
        <v>0</v>
      </c>
      <c r="N681">
        <f>VLOOKUP(AA681,角色间职业划分!P:AP,14)*100</f>
        <v>95</v>
      </c>
      <c r="O681">
        <f>VLOOKUP(AA681,角色间职业划分!P:Z,9,FALSE)</f>
        <v>0</v>
      </c>
      <c r="P681">
        <f>VLOOKUP(AA681,角色间职业划分!P:AP,10,FALSE)</f>
        <v>0</v>
      </c>
      <c r="Q681">
        <f>VLOOKUP(AA681,角色间职业划分!P:AP,15,FALSE)</f>
        <v>0</v>
      </c>
      <c r="R681">
        <f>VLOOKUP(AA681,角色间职业划分!P:AP,16,FALSE)</f>
        <v>0</v>
      </c>
      <c r="S681">
        <f>VLOOKUP(AA681,角色间职业划分!P:AP,17,FALSE)</f>
        <v>0</v>
      </c>
      <c r="T681">
        <f>VLOOKUP(AA681,角色间职业划分!P:AP,18,FALSE)</f>
        <v>0</v>
      </c>
      <c r="U681">
        <f>VLOOKUP(AA681,角色间职业划分!P:AP,27,FALSE)</f>
        <v>0</v>
      </c>
      <c r="V681">
        <f t="shared" si="103"/>
        <v>3.0000000000000027</v>
      </c>
      <c r="W681">
        <f>VLOOKUP(AA681,角色间职业划分!P:Q,2,FALSE)</f>
        <v>24</v>
      </c>
      <c r="X681">
        <f t="shared" si="108"/>
        <v>71</v>
      </c>
      <c r="Y681">
        <f>INT(VLOOKUP(X681,角色属性总表!AG:AH,2,FALSE)*角色属性总表!$C$38)</f>
        <v>1458</v>
      </c>
      <c r="AA681">
        <f t="shared" si="109"/>
        <v>7</v>
      </c>
      <c r="AB681">
        <f>VLOOKUP(X681,角色属性总表!AG:AI,2,FALSE)*VLOOKUP(角色等级属性!AA681,角色间职业划分!P:AG,13,FALSE)/角色间职业划分!$AB$9</f>
        <v>1011.0255876846267</v>
      </c>
      <c r="AC681">
        <f>VLOOKUP(X681,角色属性总表!AG:AI,3,FALSE)*VLOOKUP(AA681,角色间职业划分!P:AG,8,FALSE)/角色间职业划分!$W$9</f>
        <v>5492.1239999999998</v>
      </c>
      <c r="AD681">
        <f>VLOOKUP(AA681,角色间职业划分!P:AP,26,FALSE)</f>
        <v>0.4</v>
      </c>
      <c r="AE681">
        <f>VLOOKUP(X681,角色属性总表!I:Q,3,FALSE)</f>
        <v>653.18399999999997</v>
      </c>
      <c r="AF681">
        <f>VLOOKUP(AA681,角色间职业划分!P:AP,11,FALSE)</f>
        <v>0.33</v>
      </c>
      <c r="AG681">
        <f t="shared" si="104"/>
        <v>4323.4994370642198</v>
      </c>
      <c r="AH681">
        <f t="shared" si="105"/>
        <v>654</v>
      </c>
      <c r="AJ681">
        <f t="shared" si="106"/>
        <v>3669.4994370642198</v>
      </c>
      <c r="AK681">
        <v>677</v>
      </c>
    </row>
    <row r="682" spans="1:37" x14ac:dyDescent="0.15">
      <c r="A682">
        <v>678</v>
      </c>
      <c r="B682">
        <f>ROUND(VLOOKUP(X682,角色属性总表!AG:AI,2,FALSE)/角色属性总表!$C$34,0)</f>
        <v>211</v>
      </c>
      <c r="C682">
        <f>ROUND(VLOOKUP(X682,角色属性总表!Y:AE,3,FALSE)/J682,0)</f>
        <v>103</v>
      </c>
      <c r="D682">
        <f>ROUND(VLOOKUP(X682,角色属性总表!AG:AI,3,FALSE)/角色属性总表!$C$35,0)</f>
        <v>220</v>
      </c>
      <c r="E682">
        <f t="shared" si="100"/>
        <v>409</v>
      </c>
      <c r="F682">
        <f t="shared" si="101"/>
        <v>25</v>
      </c>
      <c r="G682">
        <f t="shared" si="102"/>
        <v>5</v>
      </c>
      <c r="H682">
        <v>0</v>
      </c>
      <c r="I682">
        <f t="shared" si="107"/>
        <v>3</v>
      </c>
      <c r="J682">
        <f>VLOOKUP(AA682,角色间职业划分!P:AP,20,FALSE)</f>
        <v>10</v>
      </c>
      <c r="K682">
        <f>IF(X682=500,100,VLOOKUP(AA682,角色间职业划分!P:AP,22,FALSE))</f>
        <v>120</v>
      </c>
      <c r="L682">
        <f>IF(X682=500,K682,VLOOKUP(AA682,角色间职业划分!P:AP,23,FALSE))</f>
        <v>60</v>
      </c>
      <c r="M682">
        <f>VLOOKUP(AA682,角色间职业划分!P:AP,24,FALSE)</f>
        <v>0</v>
      </c>
      <c r="N682">
        <f>VLOOKUP(AA682,角色间职业划分!P:AP,14)*100</f>
        <v>95</v>
      </c>
      <c r="O682">
        <f>VLOOKUP(AA682,角色间职业划分!P:Z,9,FALSE)</f>
        <v>0</v>
      </c>
      <c r="P682">
        <f>VLOOKUP(AA682,角色间职业划分!P:AP,10,FALSE)</f>
        <v>0</v>
      </c>
      <c r="Q682">
        <f>VLOOKUP(AA682,角色间职业划分!P:AP,15,FALSE)</f>
        <v>0</v>
      </c>
      <c r="R682">
        <f>VLOOKUP(AA682,角色间职业划分!P:AP,16,FALSE)</f>
        <v>0</v>
      </c>
      <c r="S682">
        <f>VLOOKUP(AA682,角色间职业划分!P:AP,17,FALSE)</f>
        <v>0</v>
      </c>
      <c r="T682">
        <f>VLOOKUP(AA682,角色间职业划分!P:AP,18,FALSE)</f>
        <v>0</v>
      </c>
      <c r="U682">
        <f>VLOOKUP(AA682,角色间职业划分!P:AP,27,FALSE)</f>
        <v>0</v>
      </c>
      <c r="V682">
        <f t="shared" si="103"/>
        <v>3.0000000000000027</v>
      </c>
      <c r="W682">
        <f>VLOOKUP(AA682,角色间职业划分!P:Q,2,FALSE)</f>
        <v>24</v>
      </c>
      <c r="X682">
        <f t="shared" si="108"/>
        <v>72</v>
      </c>
      <c r="Y682">
        <f>INT(VLOOKUP(X682,角色属性总表!AG:AH,2,FALSE)*角色属性总表!$C$38)</f>
        <v>1476</v>
      </c>
      <c r="AA682">
        <f t="shared" si="109"/>
        <v>7</v>
      </c>
      <c r="AB682">
        <f>VLOOKUP(X682,角色属性总表!AG:AI,2,FALSE)*VLOOKUP(角色等级属性!AA682,角色间职业划分!P:AG,13,FALSE)/角色间职业划分!$AB$9</f>
        <v>1023.507385063449</v>
      </c>
      <c r="AC682">
        <f>VLOOKUP(X682,角色属性总表!AG:AI,3,FALSE)*VLOOKUP(AA682,角色间职业划分!P:AG,8,FALSE)/角色间职业划分!$W$9</f>
        <v>5559.927999999999</v>
      </c>
      <c r="AD682">
        <f>VLOOKUP(AA682,角色间职业划分!P:AP,26,FALSE)</f>
        <v>0.4</v>
      </c>
      <c r="AE682">
        <f>VLOOKUP(X682,角色属性总表!I:Q,3,FALSE)</f>
        <v>661.24800000000005</v>
      </c>
      <c r="AF682">
        <f>VLOOKUP(AA682,角色间职业划分!P:AP,11,FALSE)</f>
        <v>0.33</v>
      </c>
      <c r="AG682">
        <f t="shared" si="104"/>
        <v>4425.6687321470863</v>
      </c>
      <c r="AH682">
        <f t="shared" si="105"/>
        <v>660</v>
      </c>
      <c r="AJ682">
        <f t="shared" si="106"/>
        <v>3765.6687321470863</v>
      </c>
      <c r="AK682">
        <v>678</v>
      </c>
    </row>
    <row r="683" spans="1:37" x14ac:dyDescent="0.15">
      <c r="A683">
        <v>679</v>
      </c>
      <c r="B683">
        <f>ROUND(VLOOKUP(X683,角色属性总表!AG:AI,2,FALSE)/角色属性总表!$C$34,0)</f>
        <v>213</v>
      </c>
      <c r="C683">
        <f>ROUND(VLOOKUP(X683,角色属性总表!Y:AE,3,FALSE)/J683,0)</f>
        <v>105</v>
      </c>
      <c r="D683">
        <f>ROUND(VLOOKUP(X683,角色属性总表!AG:AI,3,FALSE)/角色属性总表!$C$35,0)</f>
        <v>223</v>
      </c>
      <c r="E683">
        <f t="shared" si="100"/>
        <v>414</v>
      </c>
      <c r="F683">
        <f t="shared" si="101"/>
        <v>25</v>
      </c>
      <c r="G683">
        <f t="shared" si="102"/>
        <v>5</v>
      </c>
      <c r="H683">
        <v>0</v>
      </c>
      <c r="I683">
        <f t="shared" si="107"/>
        <v>3</v>
      </c>
      <c r="J683">
        <f>VLOOKUP(AA683,角色间职业划分!P:AP,20,FALSE)</f>
        <v>10</v>
      </c>
      <c r="K683">
        <f>IF(X683=500,100,VLOOKUP(AA683,角色间职业划分!P:AP,22,FALSE))</f>
        <v>120</v>
      </c>
      <c r="L683">
        <f>IF(X683=500,K683,VLOOKUP(AA683,角色间职业划分!P:AP,23,FALSE))</f>
        <v>60</v>
      </c>
      <c r="M683">
        <f>VLOOKUP(AA683,角色间职业划分!P:AP,24,FALSE)</f>
        <v>0</v>
      </c>
      <c r="N683">
        <f>VLOOKUP(AA683,角色间职业划分!P:AP,14)*100</f>
        <v>95</v>
      </c>
      <c r="O683">
        <f>VLOOKUP(AA683,角色间职业划分!P:Z,9,FALSE)</f>
        <v>0</v>
      </c>
      <c r="P683">
        <f>VLOOKUP(AA683,角色间职业划分!P:AP,10,FALSE)</f>
        <v>0</v>
      </c>
      <c r="Q683">
        <f>VLOOKUP(AA683,角色间职业划分!P:AP,15,FALSE)</f>
        <v>0</v>
      </c>
      <c r="R683">
        <f>VLOOKUP(AA683,角色间职业划分!P:AP,16,FALSE)</f>
        <v>0</v>
      </c>
      <c r="S683">
        <f>VLOOKUP(AA683,角色间职业划分!P:AP,17,FALSE)</f>
        <v>0</v>
      </c>
      <c r="T683">
        <f>VLOOKUP(AA683,角色间职业划分!P:AP,18,FALSE)</f>
        <v>0</v>
      </c>
      <c r="U683">
        <f>VLOOKUP(AA683,角色间职业划分!P:AP,27,FALSE)</f>
        <v>0</v>
      </c>
      <c r="V683">
        <f t="shared" si="103"/>
        <v>3.0000000000000027</v>
      </c>
      <c r="W683">
        <f>VLOOKUP(AA683,角色间职业划分!P:Q,2,FALSE)</f>
        <v>24</v>
      </c>
      <c r="X683">
        <f t="shared" si="108"/>
        <v>73</v>
      </c>
      <c r="Y683">
        <f>INT(VLOOKUP(X683,角色属性总表!AG:AH,2,FALSE)*角色属性总表!$C$38)</f>
        <v>1494</v>
      </c>
      <c r="AA683">
        <f t="shared" si="109"/>
        <v>7</v>
      </c>
      <c r="AB683">
        <f>VLOOKUP(X683,角色属性总表!AG:AI,2,FALSE)*VLOOKUP(角色等级属性!AA683,角色间职业划分!P:AG,13,FALSE)/角色间职业划分!$AB$9</f>
        <v>1035.9891824422718</v>
      </c>
      <c r="AC683">
        <f>VLOOKUP(X683,角色属性总表!AG:AI,3,FALSE)*VLOOKUP(AA683,角色间职业划分!P:AG,8,FALSE)/角色间职业划分!$W$9</f>
        <v>5627.732</v>
      </c>
      <c r="AD683">
        <f>VLOOKUP(AA683,角色间职业划分!P:AP,26,FALSE)</f>
        <v>0.4</v>
      </c>
      <c r="AE683">
        <f>VLOOKUP(X683,角色属性总表!I:Q,3,FALSE)</f>
        <v>669.31200000000001</v>
      </c>
      <c r="AF683">
        <f>VLOOKUP(AA683,角色间职业划分!P:AP,11,FALSE)</f>
        <v>0.33</v>
      </c>
      <c r="AG683">
        <f t="shared" si="104"/>
        <v>4528.892514614332</v>
      </c>
      <c r="AH683">
        <f t="shared" si="105"/>
        <v>669</v>
      </c>
      <c r="AJ683">
        <f t="shared" si="106"/>
        <v>3859.892514614332</v>
      </c>
      <c r="AK683">
        <v>679</v>
      </c>
    </row>
    <row r="684" spans="1:37" x14ac:dyDescent="0.15">
      <c r="A684">
        <v>680</v>
      </c>
      <c r="B684">
        <f>ROUND(VLOOKUP(X684,角色属性总表!AG:AI,2,FALSE)/角色属性总表!$C$34,0)</f>
        <v>216</v>
      </c>
      <c r="C684">
        <f>ROUND(VLOOKUP(X684,角色属性总表!Y:AE,3,FALSE)/J684,0)</f>
        <v>107</v>
      </c>
      <c r="D684">
        <f>ROUND(VLOOKUP(X684,角色属性总表!AG:AI,3,FALSE)/角色属性总表!$C$35,0)</f>
        <v>226</v>
      </c>
      <c r="E684">
        <f t="shared" si="100"/>
        <v>419</v>
      </c>
      <c r="F684">
        <f t="shared" si="101"/>
        <v>25</v>
      </c>
      <c r="G684">
        <f t="shared" si="102"/>
        <v>5</v>
      </c>
      <c r="H684">
        <v>0</v>
      </c>
      <c r="I684">
        <f t="shared" si="107"/>
        <v>3</v>
      </c>
      <c r="J684">
        <f>VLOOKUP(AA684,角色间职业划分!P:AP,20,FALSE)</f>
        <v>10</v>
      </c>
      <c r="K684">
        <f>IF(X684=500,100,VLOOKUP(AA684,角色间职业划分!P:AP,22,FALSE))</f>
        <v>120</v>
      </c>
      <c r="L684">
        <f>IF(X684=500,K684,VLOOKUP(AA684,角色间职业划分!P:AP,23,FALSE))</f>
        <v>60</v>
      </c>
      <c r="M684">
        <f>VLOOKUP(AA684,角色间职业划分!P:AP,24,FALSE)</f>
        <v>0</v>
      </c>
      <c r="N684">
        <f>VLOOKUP(AA684,角色间职业划分!P:AP,14)*100</f>
        <v>95</v>
      </c>
      <c r="O684">
        <f>VLOOKUP(AA684,角色间职业划分!P:Z,9,FALSE)</f>
        <v>0</v>
      </c>
      <c r="P684">
        <f>VLOOKUP(AA684,角色间职业划分!P:AP,10,FALSE)</f>
        <v>0</v>
      </c>
      <c r="Q684">
        <f>VLOOKUP(AA684,角色间职业划分!P:AP,15,FALSE)</f>
        <v>0</v>
      </c>
      <c r="R684">
        <f>VLOOKUP(AA684,角色间职业划分!P:AP,16,FALSE)</f>
        <v>0</v>
      </c>
      <c r="S684">
        <f>VLOOKUP(AA684,角色间职业划分!P:AP,17,FALSE)</f>
        <v>0</v>
      </c>
      <c r="T684">
        <f>VLOOKUP(AA684,角色间职业划分!P:AP,18,FALSE)</f>
        <v>0</v>
      </c>
      <c r="U684">
        <f>VLOOKUP(AA684,角色间职业划分!P:AP,27,FALSE)</f>
        <v>0</v>
      </c>
      <c r="V684">
        <f t="shared" si="103"/>
        <v>3.0000000000000027</v>
      </c>
      <c r="W684">
        <f>VLOOKUP(AA684,角色间职业划分!P:Q,2,FALSE)</f>
        <v>24</v>
      </c>
      <c r="X684">
        <f t="shared" si="108"/>
        <v>74</v>
      </c>
      <c r="Y684">
        <f>INT(VLOOKUP(X684,角色属性总表!AG:AH,2,FALSE)*角色属性总表!$C$38)</f>
        <v>1512</v>
      </c>
      <c r="AA684">
        <f t="shared" si="109"/>
        <v>7</v>
      </c>
      <c r="AB684">
        <f>VLOOKUP(X684,角色属性总表!AG:AI,2,FALSE)*VLOOKUP(角色等级属性!AA684,角色间职业划分!P:AG,13,FALSE)/角色间职业划分!$AB$9</f>
        <v>1048.4709798210945</v>
      </c>
      <c r="AC684">
        <f>VLOOKUP(X684,角色属性总表!AG:AI,3,FALSE)*VLOOKUP(AA684,角色间职业划分!P:AG,8,FALSE)/角色间职业划分!$W$9</f>
        <v>5695.5360000000001</v>
      </c>
      <c r="AD684">
        <f>VLOOKUP(AA684,角色间职业划分!P:AP,26,FALSE)</f>
        <v>0.4</v>
      </c>
      <c r="AE684">
        <f>VLOOKUP(X684,角色属性总表!I:Q,3,FALSE)</f>
        <v>677.37599999999998</v>
      </c>
      <c r="AF684">
        <f>VLOOKUP(AA684,角色间职业划分!P:AP,11,FALSE)</f>
        <v>0.33</v>
      </c>
      <c r="AG684">
        <f t="shared" si="104"/>
        <v>4633.1703200238198</v>
      </c>
      <c r="AH684">
        <f t="shared" si="105"/>
        <v>678</v>
      </c>
      <c r="AJ684">
        <f t="shared" si="106"/>
        <v>3955.1703200238198</v>
      </c>
      <c r="AK684">
        <v>680</v>
      </c>
    </row>
    <row r="685" spans="1:37" x14ac:dyDescent="0.15">
      <c r="A685">
        <v>681</v>
      </c>
      <c r="B685">
        <f>ROUND(VLOOKUP(X685,角色属性总表!AG:AI,2,FALSE)/角色属性总表!$C$34,0)</f>
        <v>219</v>
      </c>
      <c r="C685">
        <f>ROUND(VLOOKUP(X685,角色属性总表!Y:AE,3,FALSE)/J685,0)</f>
        <v>110</v>
      </c>
      <c r="D685">
        <f>ROUND(VLOOKUP(X685,角色属性总表!AG:AI,3,FALSE)/角色属性总表!$C$35,0)</f>
        <v>228</v>
      </c>
      <c r="E685">
        <f t="shared" si="100"/>
        <v>424</v>
      </c>
      <c r="F685">
        <f t="shared" si="101"/>
        <v>25</v>
      </c>
      <c r="G685">
        <f t="shared" si="102"/>
        <v>5</v>
      </c>
      <c r="H685">
        <v>0</v>
      </c>
      <c r="I685">
        <f t="shared" si="107"/>
        <v>3</v>
      </c>
      <c r="J685">
        <f>VLOOKUP(AA685,角色间职业划分!P:AP,20,FALSE)</f>
        <v>10</v>
      </c>
      <c r="K685">
        <f>IF(X685=500,100,VLOOKUP(AA685,角色间职业划分!P:AP,22,FALSE))</f>
        <v>120</v>
      </c>
      <c r="L685">
        <f>IF(X685=500,K685,VLOOKUP(AA685,角色间职业划分!P:AP,23,FALSE))</f>
        <v>60</v>
      </c>
      <c r="M685">
        <f>VLOOKUP(AA685,角色间职业划分!P:AP,24,FALSE)</f>
        <v>0</v>
      </c>
      <c r="N685">
        <f>VLOOKUP(AA685,角色间职业划分!P:AP,14)*100</f>
        <v>95</v>
      </c>
      <c r="O685">
        <f>VLOOKUP(AA685,角色间职业划分!P:Z,9,FALSE)</f>
        <v>0</v>
      </c>
      <c r="P685">
        <f>VLOOKUP(AA685,角色间职业划分!P:AP,10,FALSE)</f>
        <v>0</v>
      </c>
      <c r="Q685">
        <f>VLOOKUP(AA685,角色间职业划分!P:AP,15,FALSE)</f>
        <v>0</v>
      </c>
      <c r="R685">
        <f>VLOOKUP(AA685,角色间职业划分!P:AP,16,FALSE)</f>
        <v>0</v>
      </c>
      <c r="S685">
        <f>VLOOKUP(AA685,角色间职业划分!P:AP,17,FALSE)</f>
        <v>0</v>
      </c>
      <c r="T685">
        <f>VLOOKUP(AA685,角色间职业划分!P:AP,18,FALSE)</f>
        <v>0</v>
      </c>
      <c r="U685">
        <f>VLOOKUP(AA685,角色间职业划分!P:AP,27,FALSE)</f>
        <v>0</v>
      </c>
      <c r="V685">
        <f t="shared" si="103"/>
        <v>3.0000000000000027</v>
      </c>
      <c r="W685">
        <f>VLOOKUP(AA685,角色间职业划分!P:Q,2,FALSE)</f>
        <v>24</v>
      </c>
      <c r="X685">
        <f t="shared" si="108"/>
        <v>75</v>
      </c>
      <c r="Y685">
        <f>INT(VLOOKUP(X685,角色属性总表!AG:AH,2,FALSE)*角色属性总表!$C$38)</f>
        <v>1530</v>
      </c>
      <c r="AA685">
        <f t="shared" si="109"/>
        <v>7</v>
      </c>
      <c r="AB685">
        <f>VLOOKUP(X685,角色属性总表!AG:AI,2,FALSE)*VLOOKUP(角色等级属性!AA685,角色间职业划分!P:AG,13,FALSE)/角色间职业划分!$AB$9</f>
        <v>1060.9527771999169</v>
      </c>
      <c r="AC685">
        <f>VLOOKUP(X685,角色属性总表!AG:AI,3,FALSE)*VLOOKUP(AA685,角色间职业划分!P:AG,8,FALSE)/角色间职业划分!$W$9</f>
        <v>5763.34</v>
      </c>
      <c r="AD685">
        <f>VLOOKUP(AA685,角色间职业划分!P:AP,26,FALSE)</f>
        <v>0.4</v>
      </c>
      <c r="AE685">
        <f>VLOOKUP(X685,角色属性总表!I:Q,3,FALSE)</f>
        <v>685.43999999999994</v>
      </c>
      <c r="AF685">
        <f>VLOOKUP(AA685,角色间职业划分!P:AP,11,FALSE)</f>
        <v>0.33</v>
      </c>
      <c r="AG685">
        <f t="shared" si="104"/>
        <v>4738.5017537018521</v>
      </c>
      <c r="AH685">
        <f t="shared" si="105"/>
        <v>684</v>
      </c>
      <c r="AJ685">
        <f t="shared" si="106"/>
        <v>4054.5017537018521</v>
      </c>
      <c r="AK685">
        <v>681</v>
      </c>
    </row>
    <row r="686" spans="1:37" x14ac:dyDescent="0.15">
      <c r="A686">
        <v>682</v>
      </c>
      <c r="B686">
        <f>ROUND(VLOOKUP(X686,角色属性总表!AG:AI,2,FALSE)/角色属性总表!$C$34,0)</f>
        <v>221</v>
      </c>
      <c r="C686">
        <f>ROUND(VLOOKUP(X686,角色属性总表!Y:AE,3,FALSE)/J686,0)</f>
        <v>112</v>
      </c>
      <c r="D686">
        <f>ROUND(VLOOKUP(X686,角色属性总表!AG:AI,3,FALSE)/角色属性总表!$C$35,0)</f>
        <v>231</v>
      </c>
      <c r="E686">
        <f t="shared" si="100"/>
        <v>429</v>
      </c>
      <c r="F686">
        <f t="shared" si="101"/>
        <v>25</v>
      </c>
      <c r="G686">
        <f t="shared" si="102"/>
        <v>5</v>
      </c>
      <c r="H686">
        <v>0</v>
      </c>
      <c r="I686">
        <f t="shared" si="107"/>
        <v>3</v>
      </c>
      <c r="J686">
        <f>VLOOKUP(AA686,角色间职业划分!P:AP,20,FALSE)</f>
        <v>10</v>
      </c>
      <c r="K686">
        <f>IF(X686=500,100,VLOOKUP(AA686,角色间职业划分!P:AP,22,FALSE))</f>
        <v>120</v>
      </c>
      <c r="L686">
        <f>IF(X686=500,K686,VLOOKUP(AA686,角色间职业划分!P:AP,23,FALSE))</f>
        <v>60</v>
      </c>
      <c r="M686">
        <f>VLOOKUP(AA686,角色间职业划分!P:AP,24,FALSE)</f>
        <v>0</v>
      </c>
      <c r="N686">
        <f>VLOOKUP(AA686,角色间职业划分!P:AP,14)*100</f>
        <v>95</v>
      </c>
      <c r="O686">
        <f>VLOOKUP(AA686,角色间职业划分!P:Z,9,FALSE)</f>
        <v>0</v>
      </c>
      <c r="P686">
        <f>VLOOKUP(AA686,角色间职业划分!P:AP,10,FALSE)</f>
        <v>0</v>
      </c>
      <c r="Q686">
        <f>VLOOKUP(AA686,角色间职业划分!P:AP,15,FALSE)</f>
        <v>0</v>
      </c>
      <c r="R686">
        <f>VLOOKUP(AA686,角色间职业划分!P:AP,16,FALSE)</f>
        <v>0</v>
      </c>
      <c r="S686">
        <f>VLOOKUP(AA686,角色间职业划分!P:AP,17,FALSE)</f>
        <v>0</v>
      </c>
      <c r="T686">
        <f>VLOOKUP(AA686,角色间职业划分!P:AP,18,FALSE)</f>
        <v>0</v>
      </c>
      <c r="U686">
        <f>VLOOKUP(AA686,角色间职业划分!P:AP,27,FALSE)</f>
        <v>0</v>
      </c>
      <c r="V686">
        <f t="shared" si="103"/>
        <v>3.0000000000000027</v>
      </c>
      <c r="W686">
        <f>VLOOKUP(AA686,角色间职业划分!P:Q,2,FALSE)</f>
        <v>24</v>
      </c>
      <c r="X686">
        <f t="shared" si="108"/>
        <v>76</v>
      </c>
      <c r="Y686">
        <f>INT(VLOOKUP(X686,角色属性总表!AG:AH,2,FALSE)*角色属性总表!$C$38)</f>
        <v>1548</v>
      </c>
      <c r="AA686">
        <f t="shared" si="109"/>
        <v>7</v>
      </c>
      <c r="AB686">
        <f>VLOOKUP(X686,角色属性总表!AG:AI,2,FALSE)*VLOOKUP(角色等级属性!AA686,角色间职业划分!P:AG,13,FALSE)/角色间职业划分!$AB$9</f>
        <v>1073.4345745787396</v>
      </c>
      <c r="AC686">
        <f>VLOOKUP(X686,角色属性总表!AG:AI,3,FALSE)*VLOOKUP(AA686,角色间职业划分!P:AG,8,FALSE)/角色间职业划分!$W$9</f>
        <v>5831.1439999999993</v>
      </c>
      <c r="AD686">
        <f>VLOOKUP(AA686,角色间职业划分!P:AP,26,FALSE)</f>
        <v>0.4</v>
      </c>
      <c r="AE686">
        <f>VLOOKUP(X686,角色属性总表!I:Q,3,FALSE)</f>
        <v>693.50400000000002</v>
      </c>
      <c r="AF686">
        <f>VLOOKUP(AA686,角色间职业划分!P:AP,11,FALSE)</f>
        <v>0.33</v>
      </c>
      <c r="AG686">
        <f t="shared" si="104"/>
        <v>4844.886488684182</v>
      </c>
      <c r="AH686">
        <f t="shared" si="105"/>
        <v>693</v>
      </c>
      <c r="AJ686">
        <f t="shared" si="106"/>
        <v>4151.886488684182</v>
      </c>
      <c r="AK686">
        <v>682</v>
      </c>
    </row>
    <row r="687" spans="1:37" x14ac:dyDescent="0.15">
      <c r="A687">
        <v>683</v>
      </c>
      <c r="B687">
        <f>ROUND(VLOOKUP(X687,角色属性总表!AG:AI,2,FALSE)/角色属性总表!$C$34,0)</f>
        <v>224</v>
      </c>
      <c r="C687">
        <f>ROUND(VLOOKUP(X687,角色属性总表!Y:AE,3,FALSE)/J687,0)</f>
        <v>114</v>
      </c>
      <c r="D687">
        <f>ROUND(VLOOKUP(X687,角色属性总表!AG:AI,3,FALSE)/角色属性总表!$C$35,0)</f>
        <v>234</v>
      </c>
      <c r="E687">
        <f t="shared" si="100"/>
        <v>434</v>
      </c>
      <c r="F687">
        <f t="shared" si="101"/>
        <v>25</v>
      </c>
      <c r="G687">
        <f t="shared" si="102"/>
        <v>5</v>
      </c>
      <c r="H687">
        <v>0</v>
      </c>
      <c r="I687">
        <f t="shared" si="107"/>
        <v>3</v>
      </c>
      <c r="J687">
        <f>VLOOKUP(AA687,角色间职业划分!P:AP,20,FALSE)</f>
        <v>10</v>
      </c>
      <c r="K687">
        <f>IF(X687=500,100,VLOOKUP(AA687,角色间职业划分!P:AP,22,FALSE))</f>
        <v>120</v>
      </c>
      <c r="L687">
        <f>IF(X687=500,K687,VLOOKUP(AA687,角色间职业划分!P:AP,23,FALSE))</f>
        <v>60</v>
      </c>
      <c r="M687">
        <f>VLOOKUP(AA687,角色间职业划分!P:AP,24,FALSE)</f>
        <v>0</v>
      </c>
      <c r="N687">
        <f>VLOOKUP(AA687,角色间职业划分!P:AP,14)*100</f>
        <v>95</v>
      </c>
      <c r="O687">
        <f>VLOOKUP(AA687,角色间职业划分!P:Z,9,FALSE)</f>
        <v>0</v>
      </c>
      <c r="P687">
        <f>VLOOKUP(AA687,角色间职业划分!P:AP,10,FALSE)</f>
        <v>0</v>
      </c>
      <c r="Q687">
        <f>VLOOKUP(AA687,角色间职业划分!P:AP,15,FALSE)</f>
        <v>0</v>
      </c>
      <c r="R687">
        <f>VLOOKUP(AA687,角色间职业划分!P:AP,16,FALSE)</f>
        <v>0</v>
      </c>
      <c r="S687">
        <f>VLOOKUP(AA687,角色间职业划分!P:AP,17,FALSE)</f>
        <v>0</v>
      </c>
      <c r="T687">
        <f>VLOOKUP(AA687,角色间职业划分!P:AP,18,FALSE)</f>
        <v>0</v>
      </c>
      <c r="U687">
        <f>VLOOKUP(AA687,角色间职业划分!P:AP,27,FALSE)</f>
        <v>0</v>
      </c>
      <c r="V687">
        <f t="shared" si="103"/>
        <v>3.0000000000000027</v>
      </c>
      <c r="W687">
        <f>VLOOKUP(AA687,角色间职业划分!P:Q,2,FALSE)</f>
        <v>24</v>
      </c>
      <c r="X687">
        <f t="shared" si="108"/>
        <v>77</v>
      </c>
      <c r="Y687">
        <f>INT(VLOOKUP(X687,角色属性总表!AG:AH,2,FALSE)*角色属性总表!$C$38)</f>
        <v>1566</v>
      </c>
      <c r="AA687">
        <f t="shared" si="109"/>
        <v>7</v>
      </c>
      <c r="AB687">
        <f>VLOOKUP(X687,角色属性总表!AG:AI,2,FALSE)*VLOOKUP(角色等级属性!AA687,角色间职业划分!P:AG,13,FALSE)/角色间职业划分!$AB$9</f>
        <v>1085.9163719575618</v>
      </c>
      <c r="AC687">
        <f>VLOOKUP(X687,角色属性总表!AG:AI,3,FALSE)*VLOOKUP(AA687,角色间职业划分!P:AG,8,FALSE)/角色间职业划分!$W$9</f>
        <v>5898.9479999999994</v>
      </c>
      <c r="AD687">
        <f>VLOOKUP(AA687,角色间职业划分!P:AP,26,FALSE)</f>
        <v>0.4</v>
      </c>
      <c r="AE687">
        <f>VLOOKUP(X687,角色属性总表!I:Q,3,FALSE)</f>
        <v>701.56799999999998</v>
      </c>
      <c r="AF687">
        <f>VLOOKUP(AA687,角色间职业划分!P:AP,11,FALSE)</f>
        <v>0.33</v>
      </c>
      <c r="AG687">
        <f t="shared" si="104"/>
        <v>4952.3242637559297</v>
      </c>
      <c r="AH687">
        <f t="shared" si="105"/>
        <v>702</v>
      </c>
      <c r="AJ687">
        <f t="shared" si="106"/>
        <v>4250.3242637559297</v>
      </c>
      <c r="AK687">
        <v>683</v>
      </c>
    </row>
    <row r="688" spans="1:37" x14ac:dyDescent="0.15">
      <c r="A688">
        <v>684</v>
      </c>
      <c r="B688">
        <f>ROUND(VLOOKUP(X688,角色属性总表!AG:AI,2,FALSE)/角色属性总表!$C$34,0)</f>
        <v>226</v>
      </c>
      <c r="C688">
        <f>ROUND(VLOOKUP(X688,角色属性总表!Y:AE,3,FALSE)/J688,0)</f>
        <v>117</v>
      </c>
      <c r="D688">
        <f>ROUND(VLOOKUP(X688,角色属性总表!AG:AI,3,FALSE)/角色属性总表!$C$35,0)</f>
        <v>237</v>
      </c>
      <c r="E688">
        <f t="shared" si="100"/>
        <v>439</v>
      </c>
      <c r="F688">
        <f t="shared" si="101"/>
        <v>25</v>
      </c>
      <c r="G688">
        <f t="shared" si="102"/>
        <v>5</v>
      </c>
      <c r="H688">
        <v>0</v>
      </c>
      <c r="I688">
        <f t="shared" si="107"/>
        <v>3</v>
      </c>
      <c r="J688">
        <f>VLOOKUP(AA688,角色间职业划分!P:AP,20,FALSE)</f>
        <v>10</v>
      </c>
      <c r="K688">
        <f>IF(X688=500,100,VLOOKUP(AA688,角色间职业划分!P:AP,22,FALSE))</f>
        <v>120</v>
      </c>
      <c r="L688">
        <f>IF(X688=500,K688,VLOOKUP(AA688,角色间职业划分!P:AP,23,FALSE))</f>
        <v>60</v>
      </c>
      <c r="M688">
        <f>VLOOKUP(AA688,角色间职业划分!P:AP,24,FALSE)</f>
        <v>0</v>
      </c>
      <c r="N688">
        <f>VLOOKUP(AA688,角色间职业划分!P:AP,14)*100</f>
        <v>95</v>
      </c>
      <c r="O688">
        <f>VLOOKUP(AA688,角色间职业划分!P:Z,9,FALSE)</f>
        <v>0</v>
      </c>
      <c r="P688">
        <f>VLOOKUP(AA688,角色间职业划分!P:AP,10,FALSE)</f>
        <v>0</v>
      </c>
      <c r="Q688">
        <f>VLOOKUP(AA688,角色间职业划分!P:AP,15,FALSE)</f>
        <v>0</v>
      </c>
      <c r="R688">
        <f>VLOOKUP(AA688,角色间职业划分!P:AP,16,FALSE)</f>
        <v>0</v>
      </c>
      <c r="S688">
        <f>VLOOKUP(AA688,角色间职业划分!P:AP,17,FALSE)</f>
        <v>0</v>
      </c>
      <c r="T688">
        <f>VLOOKUP(AA688,角色间职业划分!P:AP,18,FALSE)</f>
        <v>0</v>
      </c>
      <c r="U688">
        <f>VLOOKUP(AA688,角色间职业划分!P:AP,27,FALSE)</f>
        <v>0</v>
      </c>
      <c r="V688">
        <f t="shared" si="103"/>
        <v>3.0000000000000027</v>
      </c>
      <c r="W688">
        <f>VLOOKUP(AA688,角色间职业划分!P:Q,2,FALSE)</f>
        <v>24</v>
      </c>
      <c r="X688">
        <f t="shared" si="108"/>
        <v>78</v>
      </c>
      <c r="Y688">
        <f>INT(VLOOKUP(X688,角色属性总表!AG:AH,2,FALSE)*角色属性总表!$C$38)</f>
        <v>1584</v>
      </c>
      <c r="AA688">
        <f t="shared" si="109"/>
        <v>7</v>
      </c>
      <c r="AB688">
        <f>VLOOKUP(X688,角色属性总表!AG:AI,2,FALSE)*VLOOKUP(角色等级属性!AA688,角色间职业划分!P:AG,13,FALSE)/角色间职业划分!$AB$9</f>
        <v>1098.3981693363846</v>
      </c>
      <c r="AC688">
        <f>VLOOKUP(X688,角色属性总表!AG:AI,3,FALSE)*VLOOKUP(AA688,角色间职业划分!P:AG,8,FALSE)/角色间职业划分!$W$9</f>
        <v>5966.7520000000004</v>
      </c>
      <c r="AD688">
        <f>VLOOKUP(AA688,角色间职业划分!P:AP,26,FALSE)</f>
        <v>0.4</v>
      </c>
      <c r="AE688">
        <f>VLOOKUP(X688,角色属性总表!I:Q,3,FALSE)</f>
        <v>709.63200000000006</v>
      </c>
      <c r="AF688">
        <f>VLOOKUP(AA688,角色间职业划分!P:AP,11,FALSE)</f>
        <v>0.33</v>
      </c>
      <c r="AG688">
        <f t="shared" si="104"/>
        <v>5060.8148815845225</v>
      </c>
      <c r="AH688">
        <f t="shared" si="105"/>
        <v>711</v>
      </c>
      <c r="AJ688">
        <f t="shared" si="106"/>
        <v>4349.8148815845225</v>
      </c>
      <c r="AK688">
        <v>684</v>
      </c>
    </row>
    <row r="689" spans="1:37" x14ac:dyDescent="0.15">
      <c r="A689">
        <v>685</v>
      </c>
      <c r="B689">
        <f>ROUND(VLOOKUP(X689,角色属性总表!AG:AI,2,FALSE)/角色属性总表!$C$34,0)</f>
        <v>229</v>
      </c>
      <c r="C689">
        <f>ROUND(VLOOKUP(X689,角色属性总表!Y:AE,3,FALSE)/J689,0)</f>
        <v>119</v>
      </c>
      <c r="D689">
        <f>ROUND(VLOOKUP(X689,角色属性总表!AG:AI,3,FALSE)/角色属性总表!$C$35,0)</f>
        <v>239</v>
      </c>
      <c r="E689">
        <f t="shared" si="100"/>
        <v>444</v>
      </c>
      <c r="F689">
        <f t="shared" si="101"/>
        <v>25</v>
      </c>
      <c r="G689">
        <f t="shared" si="102"/>
        <v>5</v>
      </c>
      <c r="H689">
        <v>0</v>
      </c>
      <c r="I689">
        <f t="shared" si="107"/>
        <v>3</v>
      </c>
      <c r="J689">
        <f>VLOOKUP(AA689,角色间职业划分!P:AP,20,FALSE)</f>
        <v>10</v>
      </c>
      <c r="K689">
        <f>IF(X689=500,100,VLOOKUP(AA689,角色间职业划分!P:AP,22,FALSE))</f>
        <v>120</v>
      </c>
      <c r="L689">
        <f>IF(X689=500,K689,VLOOKUP(AA689,角色间职业划分!P:AP,23,FALSE))</f>
        <v>60</v>
      </c>
      <c r="M689">
        <f>VLOOKUP(AA689,角色间职业划分!P:AP,24,FALSE)</f>
        <v>0</v>
      </c>
      <c r="N689">
        <f>VLOOKUP(AA689,角色间职业划分!P:AP,14)*100</f>
        <v>95</v>
      </c>
      <c r="O689">
        <f>VLOOKUP(AA689,角色间职业划分!P:Z,9,FALSE)</f>
        <v>0</v>
      </c>
      <c r="P689">
        <f>VLOOKUP(AA689,角色间职业划分!P:AP,10,FALSE)</f>
        <v>0</v>
      </c>
      <c r="Q689">
        <f>VLOOKUP(AA689,角色间职业划分!P:AP,15,FALSE)</f>
        <v>0</v>
      </c>
      <c r="R689">
        <f>VLOOKUP(AA689,角色间职业划分!P:AP,16,FALSE)</f>
        <v>0</v>
      </c>
      <c r="S689">
        <f>VLOOKUP(AA689,角色间职业划分!P:AP,17,FALSE)</f>
        <v>0</v>
      </c>
      <c r="T689">
        <f>VLOOKUP(AA689,角色间职业划分!P:AP,18,FALSE)</f>
        <v>0</v>
      </c>
      <c r="U689">
        <f>VLOOKUP(AA689,角色间职业划分!P:AP,27,FALSE)</f>
        <v>0</v>
      </c>
      <c r="V689">
        <f t="shared" si="103"/>
        <v>3.0000000000000027</v>
      </c>
      <c r="W689">
        <f>VLOOKUP(AA689,角色间职业划分!P:Q,2,FALSE)</f>
        <v>24</v>
      </c>
      <c r="X689">
        <f t="shared" si="108"/>
        <v>79</v>
      </c>
      <c r="Y689">
        <f>INT(VLOOKUP(X689,角色属性总表!AG:AH,2,FALSE)*角色属性总表!$C$38)</f>
        <v>1602</v>
      </c>
      <c r="AA689">
        <f t="shared" si="109"/>
        <v>7</v>
      </c>
      <c r="AB689">
        <f>VLOOKUP(X689,角色属性总表!AG:AI,2,FALSE)*VLOOKUP(角色等级属性!AA689,角色间职业划分!P:AG,13,FALSE)/角色间职业划分!$AB$9</f>
        <v>1110.879966715207</v>
      </c>
      <c r="AC689">
        <f>VLOOKUP(X689,角色属性总表!AG:AI,3,FALSE)*VLOOKUP(AA689,角色间职业划分!P:AG,8,FALSE)/角色间职业划分!$W$9</f>
        <v>6034.5559999999996</v>
      </c>
      <c r="AD689">
        <f>VLOOKUP(AA689,角色间职业划分!P:AP,26,FALSE)</f>
        <v>0.4</v>
      </c>
      <c r="AE689">
        <f>VLOOKUP(X689,角色属性总表!I:Q,3,FALSE)</f>
        <v>717.69600000000003</v>
      </c>
      <c r="AF689">
        <f>VLOOKUP(AA689,角色间职业划分!P:AP,11,FALSE)</f>
        <v>0.33</v>
      </c>
      <c r="AG689">
        <f t="shared" si="104"/>
        <v>5170.3582069402846</v>
      </c>
      <c r="AH689">
        <f t="shared" si="105"/>
        <v>717</v>
      </c>
      <c r="AJ689">
        <f t="shared" si="106"/>
        <v>4453.3582069402846</v>
      </c>
      <c r="AK689">
        <v>685</v>
      </c>
    </row>
    <row r="690" spans="1:37" x14ac:dyDescent="0.15">
      <c r="A690">
        <v>686</v>
      </c>
      <c r="B690">
        <f>ROUND(VLOOKUP(X690,角色属性总表!AG:AI,2,FALSE)/角色属性总表!$C$34,0)</f>
        <v>231</v>
      </c>
      <c r="C690">
        <f>ROUND(VLOOKUP(X690,角色属性总表!Y:AE,3,FALSE)/J690,0)</f>
        <v>122</v>
      </c>
      <c r="D690">
        <f>ROUND(VLOOKUP(X690,角色属性总表!AG:AI,3,FALSE)/角色属性总表!$C$35,0)</f>
        <v>242</v>
      </c>
      <c r="E690">
        <f t="shared" si="100"/>
        <v>449</v>
      </c>
      <c r="F690">
        <f t="shared" si="101"/>
        <v>25</v>
      </c>
      <c r="G690">
        <f t="shared" si="102"/>
        <v>5</v>
      </c>
      <c r="H690">
        <v>0</v>
      </c>
      <c r="I690">
        <f t="shared" si="107"/>
        <v>3</v>
      </c>
      <c r="J690">
        <f>VLOOKUP(AA690,角色间职业划分!P:AP,20,FALSE)</f>
        <v>10</v>
      </c>
      <c r="K690">
        <f>IF(X690=500,100,VLOOKUP(AA690,角色间职业划分!P:AP,22,FALSE))</f>
        <v>120</v>
      </c>
      <c r="L690">
        <f>IF(X690=500,K690,VLOOKUP(AA690,角色间职业划分!P:AP,23,FALSE))</f>
        <v>60</v>
      </c>
      <c r="M690">
        <f>VLOOKUP(AA690,角色间职业划分!P:AP,24,FALSE)</f>
        <v>0</v>
      </c>
      <c r="N690">
        <f>VLOOKUP(AA690,角色间职业划分!P:AP,14)*100</f>
        <v>95</v>
      </c>
      <c r="O690">
        <f>VLOOKUP(AA690,角色间职业划分!P:Z,9,FALSE)</f>
        <v>0</v>
      </c>
      <c r="P690">
        <f>VLOOKUP(AA690,角色间职业划分!P:AP,10,FALSE)</f>
        <v>0</v>
      </c>
      <c r="Q690">
        <f>VLOOKUP(AA690,角色间职业划分!P:AP,15,FALSE)</f>
        <v>0</v>
      </c>
      <c r="R690">
        <f>VLOOKUP(AA690,角色间职业划分!P:AP,16,FALSE)</f>
        <v>0</v>
      </c>
      <c r="S690">
        <f>VLOOKUP(AA690,角色间职业划分!P:AP,17,FALSE)</f>
        <v>0</v>
      </c>
      <c r="T690">
        <f>VLOOKUP(AA690,角色间职业划分!P:AP,18,FALSE)</f>
        <v>0</v>
      </c>
      <c r="U690">
        <f>VLOOKUP(AA690,角色间职业划分!P:AP,27,FALSE)</f>
        <v>0</v>
      </c>
      <c r="V690">
        <f t="shared" si="103"/>
        <v>3.0000000000000027</v>
      </c>
      <c r="W690">
        <f>VLOOKUP(AA690,角色间职业划分!P:Q,2,FALSE)</f>
        <v>24</v>
      </c>
      <c r="X690">
        <f t="shared" si="108"/>
        <v>80</v>
      </c>
      <c r="Y690">
        <f>INT(VLOOKUP(X690,角色属性总表!AG:AH,2,FALSE)*角色属性总表!$C$38)</f>
        <v>1620</v>
      </c>
      <c r="AA690">
        <f t="shared" si="109"/>
        <v>7</v>
      </c>
      <c r="AB690">
        <f>VLOOKUP(X690,角色属性总表!AG:AI,2,FALSE)*VLOOKUP(角色等级属性!AA690,角色间职业划分!P:AG,13,FALSE)/角色间职业划分!$AB$9</f>
        <v>1123.3617640940297</v>
      </c>
      <c r="AC690">
        <f>VLOOKUP(X690,角色属性总表!AG:AI,3,FALSE)*VLOOKUP(AA690,角色间职业划分!P:AG,8,FALSE)/角色间职业划分!$W$9</f>
        <v>6102.36</v>
      </c>
      <c r="AD690">
        <f>VLOOKUP(AA690,角色间职业划分!P:AP,26,FALSE)</f>
        <v>0.4</v>
      </c>
      <c r="AE690">
        <f>VLOOKUP(X690,角色属性总表!I:Q,3,FALSE)</f>
        <v>725.76</v>
      </c>
      <c r="AF690">
        <f>VLOOKUP(AA690,角色间职业划分!P:AP,11,FALSE)</f>
        <v>0.33</v>
      </c>
      <c r="AG690">
        <f t="shared" si="104"/>
        <v>5280.9541649996081</v>
      </c>
      <c r="AH690">
        <f t="shared" si="105"/>
        <v>726</v>
      </c>
      <c r="AJ690">
        <f t="shared" si="106"/>
        <v>4554.9541649996081</v>
      </c>
      <c r="AK690">
        <v>686</v>
      </c>
    </row>
    <row r="691" spans="1:37" x14ac:dyDescent="0.15">
      <c r="A691">
        <v>687</v>
      </c>
      <c r="B691">
        <f>ROUND(VLOOKUP(X691,角色属性总表!AG:AI,2,FALSE)/角色属性总表!$C$34,0)</f>
        <v>234</v>
      </c>
      <c r="C691">
        <f>ROUND(VLOOKUP(X691,角色属性总表!Y:AE,3,FALSE)/J691,0)</f>
        <v>124</v>
      </c>
      <c r="D691">
        <f>ROUND(VLOOKUP(X691,角色属性总表!AG:AI,3,FALSE)/角色属性总表!$C$35,0)</f>
        <v>245</v>
      </c>
      <c r="E691">
        <f t="shared" si="100"/>
        <v>454</v>
      </c>
      <c r="F691">
        <f t="shared" si="101"/>
        <v>25</v>
      </c>
      <c r="G691">
        <f t="shared" si="102"/>
        <v>5</v>
      </c>
      <c r="H691">
        <v>0</v>
      </c>
      <c r="I691">
        <f t="shared" si="107"/>
        <v>3</v>
      </c>
      <c r="J691">
        <f>VLOOKUP(AA691,角色间职业划分!P:AP,20,FALSE)</f>
        <v>10</v>
      </c>
      <c r="K691">
        <f>IF(X691=500,100,VLOOKUP(AA691,角色间职业划分!P:AP,22,FALSE))</f>
        <v>120</v>
      </c>
      <c r="L691">
        <f>IF(X691=500,K691,VLOOKUP(AA691,角色间职业划分!P:AP,23,FALSE))</f>
        <v>60</v>
      </c>
      <c r="M691">
        <f>VLOOKUP(AA691,角色间职业划分!P:AP,24,FALSE)</f>
        <v>0</v>
      </c>
      <c r="N691">
        <f>VLOOKUP(AA691,角色间职业划分!P:AP,14)*100</f>
        <v>95</v>
      </c>
      <c r="O691">
        <f>VLOOKUP(AA691,角色间职业划分!P:Z,9,FALSE)</f>
        <v>0</v>
      </c>
      <c r="P691">
        <f>VLOOKUP(AA691,角色间职业划分!P:AP,10,FALSE)</f>
        <v>0</v>
      </c>
      <c r="Q691">
        <f>VLOOKUP(AA691,角色间职业划分!P:AP,15,FALSE)</f>
        <v>0</v>
      </c>
      <c r="R691">
        <f>VLOOKUP(AA691,角色间职业划分!P:AP,16,FALSE)</f>
        <v>0</v>
      </c>
      <c r="S691">
        <f>VLOOKUP(AA691,角色间职业划分!P:AP,17,FALSE)</f>
        <v>0</v>
      </c>
      <c r="T691">
        <f>VLOOKUP(AA691,角色间职业划分!P:AP,18,FALSE)</f>
        <v>0</v>
      </c>
      <c r="U691">
        <f>VLOOKUP(AA691,角色间职业划分!P:AP,27,FALSE)</f>
        <v>0</v>
      </c>
      <c r="V691">
        <f t="shared" si="103"/>
        <v>3.0000000000000027</v>
      </c>
      <c r="W691">
        <f>VLOOKUP(AA691,角色间职业划分!P:Q,2,FALSE)</f>
        <v>24</v>
      </c>
      <c r="X691">
        <f t="shared" si="108"/>
        <v>81</v>
      </c>
      <c r="Y691">
        <f>INT(VLOOKUP(X691,角色属性总表!AG:AH,2,FALSE)*角色属性总表!$C$38)</f>
        <v>1638</v>
      </c>
      <c r="AA691">
        <f t="shared" si="109"/>
        <v>7</v>
      </c>
      <c r="AB691">
        <f>VLOOKUP(X691,角色属性总表!AG:AI,2,FALSE)*VLOOKUP(角色等级属性!AA691,角色间职业划分!P:AG,13,FALSE)/角色间职业划分!$AB$9</f>
        <v>1135.8435614728523</v>
      </c>
      <c r="AC691">
        <f>VLOOKUP(X691,角色属性总表!AG:AI,3,FALSE)*VLOOKUP(AA691,角色间职业划分!P:AG,8,FALSE)/角色间职业划分!$W$9</f>
        <v>6170.1639999999998</v>
      </c>
      <c r="AD691">
        <f>VLOOKUP(AA691,角色间职业划分!P:AP,26,FALSE)</f>
        <v>0.4</v>
      </c>
      <c r="AE691">
        <f>VLOOKUP(X691,角色属性总表!I:Q,3,FALSE)</f>
        <v>733.82400000000007</v>
      </c>
      <c r="AF691">
        <f>VLOOKUP(AA691,角色间职业划分!P:AP,11,FALSE)</f>
        <v>0.33</v>
      </c>
      <c r="AG691">
        <f t="shared" si="104"/>
        <v>5392.6027397260268</v>
      </c>
      <c r="AH691">
        <f t="shared" si="105"/>
        <v>735</v>
      </c>
      <c r="AJ691">
        <f t="shared" si="106"/>
        <v>4657.6027397260268</v>
      </c>
      <c r="AK691">
        <v>687</v>
      </c>
    </row>
    <row r="692" spans="1:37" x14ac:dyDescent="0.15">
      <c r="A692">
        <v>688</v>
      </c>
      <c r="B692">
        <f>ROUND(VLOOKUP(X692,角色属性总表!AG:AI,2,FALSE)/角色属性总表!$C$34,0)</f>
        <v>237</v>
      </c>
      <c r="C692">
        <f>ROUND(VLOOKUP(X692,角色属性总表!Y:AE,3,FALSE)/J692,0)</f>
        <v>127</v>
      </c>
      <c r="D692">
        <f>ROUND(VLOOKUP(X692,角色属性总表!AG:AI,3,FALSE)/角色属性总表!$C$35,0)</f>
        <v>247</v>
      </c>
      <c r="E692">
        <f t="shared" si="100"/>
        <v>459</v>
      </c>
      <c r="F692">
        <f t="shared" si="101"/>
        <v>25</v>
      </c>
      <c r="G692">
        <f t="shared" si="102"/>
        <v>5</v>
      </c>
      <c r="H692">
        <v>0</v>
      </c>
      <c r="I692">
        <f t="shared" si="107"/>
        <v>3</v>
      </c>
      <c r="J692">
        <f>VLOOKUP(AA692,角色间职业划分!P:AP,20,FALSE)</f>
        <v>10</v>
      </c>
      <c r="K692">
        <f>IF(X692=500,100,VLOOKUP(AA692,角色间职业划分!P:AP,22,FALSE))</f>
        <v>120</v>
      </c>
      <c r="L692">
        <f>IF(X692=500,K692,VLOOKUP(AA692,角色间职业划分!P:AP,23,FALSE))</f>
        <v>60</v>
      </c>
      <c r="M692">
        <f>VLOOKUP(AA692,角色间职业划分!P:AP,24,FALSE)</f>
        <v>0</v>
      </c>
      <c r="N692">
        <f>VLOOKUP(AA692,角色间职业划分!P:AP,14)*100</f>
        <v>95</v>
      </c>
      <c r="O692">
        <f>VLOOKUP(AA692,角色间职业划分!P:Z,9,FALSE)</f>
        <v>0</v>
      </c>
      <c r="P692">
        <f>VLOOKUP(AA692,角色间职业划分!P:AP,10,FALSE)</f>
        <v>0</v>
      </c>
      <c r="Q692">
        <f>VLOOKUP(AA692,角色间职业划分!P:AP,15,FALSE)</f>
        <v>0</v>
      </c>
      <c r="R692">
        <f>VLOOKUP(AA692,角色间职业划分!P:AP,16,FALSE)</f>
        <v>0</v>
      </c>
      <c r="S692">
        <f>VLOOKUP(AA692,角色间职业划分!P:AP,17,FALSE)</f>
        <v>0</v>
      </c>
      <c r="T692">
        <f>VLOOKUP(AA692,角色间职业划分!P:AP,18,FALSE)</f>
        <v>0</v>
      </c>
      <c r="U692">
        <f>VLOOKUP(AA692,角色间职业划分!P:AP,27,FALSE)</f>
        <v>0</v>
      </c>
      <c r="V692">
        <f t="shared" si="103"/>
        <v>3.0000000000000027</v>
      </c>
      <c r="W692">
        <f>VLOOKUP(AA692,角色间职业划分!P:Q,2,FALSE)</f>
        <v>24</v>
      </c>
      <c r="X692">
        <f t="shared" si="108"/>
        <v>82</v>
      </c>
      <c r="Y692">
        <f>INT(VLOOKUP(X692,角色属性总表!AG:AH,2,FALSE)*角色属性总表!$C$38)</f>
        <v>1656</v>
      </c>
      <c r="AA692">
        <f t="shared" si="109"/>
        <v>7</v>
      </c>
      <c r="AB692">
        <f>VLOOKUP(X692,角色属性总表!AG:AI,2,FALSE)*VLOOKUP(角色等级属性!AA692,角色间职业划分!P:AG,13,FALSE)/角色间职业划分!$AB$9</f>
        <v>1148.3253588516745</v>
      </c>
      <c r="AC692">
        <f>VLOOKUP(X692,角色属性总表!AG:AI,3,FALSE)*VLOOKUP(AA692,角色间职业划分!P:AG,8,FALSE)/角色间职业划分!$W$9</f>
        <v>6237.9679999999989</v>
      </c>
      <c r="AD692">
        <f>VLOOKUP(AA692,角色间职业划分!P:AP,26,FALSE)</f>
        <v>0.4</v>
      </c>
      <c r="AE692">
        <f>VLOOKUP(X692,角色属性总表!I:Q,3,FALSE)</f>
        <v>741.88799999999992</v>
      </c>
      <c r="AF692">
        <f>VLOOKUP(AA692,角色间职业划分!P:AP,11,FALSE)</f>
        <v>0.33</v>
      </c>
      <c r="AG692">
        <f t="shared" si="104"/>
        <v>5505.3039723248176</v>
      </c>
      <c r="AH692">
        <f t="shared" si="105"/>
        <v>741</v>
      </c>
      <c r="AJ692">
        <f t="shared" si="106"/>
        <v>4764.3039723248176</v>
      </c>
      <c r="AK692">
        <v>688</v>
      </c>
    </row>
    <row r="693" spans="1:37" x14ac:dyDescent="0.15">
      <c r="A693">
        <v>689</v>
      </c>
      <c r="B693">
        <f>ROUND(VLOOKUP(X693,角色属性总表!AG:AI,2,FALSE)/角色属性总表!$C$34,0)</f>
        <v>239</v>
      </c>
      <c r="C693">
        <f>ROUND(VLOOKUP(X693,角色属性总表!Y:AE,3,FALSE)/J693,0)</f>
        <v>129</v>
      </c>
      <c r="D693">
        <f>ROUND(VLOOKUP(X693,角色属性总表!AG:AI,3,FALSE)/角色属性总表!$C$35,0)</f>
        <v>250</v>
      </c>
      <c r="E693">
        <f t="shared" si="100"/>
        <v>464</v>
      </c>
      <c r="F693">
        <f t="shared" si="101"/>
        <v>25</v>
      </c>
      <c r="G693">
        <f t="shared" si="102"/>
        <v>5</v>
      </c>
      <c r="H693">
        <v>0</v>
      </c>
      <c r="I693">
        <f t="shared" si="107"/>
        <v>3</v>
      </c>
      <c r="J693">
        <f>VLOOKUP(AA693,角色间职业划分!P:AP,20,FALSE)</f>
        <v>10</v>
      </c>
      <c r="K693">
        <f>IF(X693=500,100,VLOOKUP(AA693,角色间职业划分!P:AP,22,FALSE))</f>
        <v>120</v>
      </c>
      <c r="L693">
        <f>IF(X693=500,K693,VLOOKUP(AA693,角色间职业划分!P:AP,23,FALSE))</f>
        <v>60</v>
      </c>
      <c r="M693">
        <f>VLOOKUP(AA693,角色间职业划分!P:AP,24,FALSE)</f>
        <v>0</v>
      </c>
      <c r="N693">
        <f>VLOOKUP(AA693,角色间职业划分!P:AP,14)*100</f>
        <v>95</v>
      </c>
      <c r="O693">
        <f>VLOOKUP(AA693,角色间职业划分!P:Z,9,FALSE)</f>
        <v>0</v>
      </c>
      <c r="P693">
        <f>VLOOKUP(AA693,角色间职业划分!P:AP,10,FALSE)</f>
        <v>0</v>
      </c>
      <c r="Q693">
        <f>VLOOKUP(AA693,角色间职业划分!P:AP,15,FALSE)</f>
        <v>0</v>
      </c>
      <c r="R693">
        <f>VLOOKUP(AA693,角色间职业划分!P:AP,16,FALSE)</f>
        <v>0</v>
      </c>
      <c r="S693">
        <f>VLOOKUP(AA693,角色间职业划分!P:AP,17,FALSE)</f>
        <v>0</v>
      </c>
      <c r="T693">
        <f>VLOOKUP(AA693,角色间职业划分!P:AP,18,FALSE)</f>
        <v>0</v>
      </c>
      <c r="U693">
        <f>VLOOKUP(AA693,角色间职业划分!P:AP,27,FALSE)</f>
        <v>0</v>
      </c>
      <c r="V693">
        <f t="shared" si="103"/>
        <v>3.0000000000000027</v>
      </c>
      <c r="W693">
        <f>VLOOKUP(AA693,角色间职业划分!P:Q,2,FALSE)</f>
        <v>24</v>
      </c>
      <c r="X693">
        <f t="shared" si="108"/>
        <v>83</v>
      </c>
      <c r="Y693">
        <f>INT(VLOOKUP(X693,角色属性总表!AG:AH,2,FALSE)*角色属性总表!$C$38)</f>
        <v>1674</v>
      </c>
      <c r="AA693">
        <f t="shared" si="109"/>
        <v>7</v>
      </c>
      <c r="AB693">
        <f>VLOOKUP(X693,角色属性总表!AG:AI,2,FALSE)*VLOOKUP(角色等级属性!AA693,角色间职业划分!P:AG,13,FALSE)/角色间职业划分!$AB$9</f>
        <v>1160.8071562304974</v>
      </c>
      <c r="AC693">
        <f>VLOOKUP(X693,角色属性总表!AG:AI,3,FALSE)*VLOOKUP(AA693,角色间职业划分!P:AG,8,FALSE)/角色间职业划分!$W$9</f>
        <v>6305.7719999999999</v>
      </c>
      <c r="AD693">
        <f>VLOOKUP(AA693,角色间职业划分!P:AP,26,FALSE)</f>
        <v>0.4</v>
      </c>
      <c r="AE693">
        <f>VLOOKUP(X693,角色属性总表!I:Q,3,FALSE)</f>
        <v>749.952</v>
      </c>
      <c r="AF693">
        <f>VLOOKUP(AA693,角色间职业划分!P:AP,11,FALSE)</f>
        <v>0.33</v>
      </c>
      <c r="AG693">
        <f t="shared" si="104"/>
        <v>5619.0579597670749</v>
      </c>
      <c r="AH693">
        <f t="shared" si="105"/>
        <v>750</v>
      </c>
      <c r="AJ693">
        <f t="shared" si="106"/>
        <v>4869.0579597670749</v>
      </c>
      <c r="AK693">
        <v>689</v>
      </c>
    </row>
    <row r="694" spans="1:37" x14ac:dyDescent="0.15">
      <c r="A694">
        <v>690</v>
      </c>
      <c r="B694">
        <f>ROUND(VLOOKUP(X694,角色属性总表!AG:AI,2,FALSE)/角色属性总表!$C$34,0)</f>
        <v>242</v>
      </c>
      <c r="C694">
        <f>ROUND(VLOOKUP(X694,角色属性总表!Y:AE,3,FALSE)/J694,0)</f>
        <v>132</v>
      </c>
      <c r="D694">
        <f>ROUND(VLOOKUP(X694,角色属性总表!AG:AI,3,FALSE)/角色属性总表!$C$35,0)</f>
        <v>253</v>
      </c>
      <c r="E694">
        <f t="shared" si="100"/>
        <v>469</v>
      </c>
      <c r="F694">
        <f t="shared" si="101"/>
        <v>25</v>
      </c>
      <c r="G694">
        <f t="shared" si="102"/>
        <v>5</v>
      </c>
      <c r="H694">
        <v>0</v>
      </c>
      <c r="I694">
        <f t="shared" si="107"/>
        <v>3</v>
      </c>
      <c r="J694">
        <f>VLOOKUP(AA694,角色间职业划分!P:AP,20,FALSE)</f>
        <v>10</v>
      </c>
      <c r="K694">
        <f>IF(X694=500,100,VLOOKUP(AA694,角色间职业划分!P:AP,22,FALSE))</f>
        <v>120</v>
      </c>
      <c r="L694">
        <f>IF(X694=500,K694,VLOOKUP(AA694,角色间职业划分!P:AP,23,FALSE))</f>
        <v>60</v>
      </c>
      <c r="M694">
        <f>VLOOKUP(AA694,角色间职业划分!P:AP,24,FALSE)</f>
        <v>0</v>
      </c>
      <c r="N694">
        <f>VLOOKUP(AA694,角色间职业划分!P:AP,14)*100</f>
        <v>95</v>
      </c>
      <c r="O694">
        <f>VLOOKUP(AA694,角色间职业划分!P:Z,9,FALSE)</f>
        <v>0</v>
      </c>
      <c r="P694">
        <f>VLOOKUP(AA694,角色间职业划分!P:AP,10,FALSE)</f>
        <v>0</v>
      </c>
      <c r="Q694">
        <f>VLOOKUP(AA694,角色间职业划分!P:AP,15,FALSE)</f>
        <v>0</v>
      </c>
      <c r="R694">
        <f>VLOOKUP(AA694,角色间职业划分!P:AP,16,FALSE)</f>
        <v>0</v>
      </c>
      <c r="S694">
        <f>VLOOKUP(AA694,角色间职业划分!P:AP,17,FALSE)</f>
        <v>0</v>
      </c>
      <c r="T694">
        <f>VLOOKUP(AA694,角色间职业划分!P:AP,18,FALSE)</f>
        <v>0</v>
      </c>
      <c r="U694">
        <f>VLOOKUP(AA694,角色间职业划分!P:AP,27,FALSE)</f>
        <v>0</v>
      </c>
      <c r="V694">
        <f t="shared" si="103"/>
        <v>3.0000000000000027</v>
      </c>
      <c r="W694">
        <f>VLOOKUP(AA694,角色间职业划分!P:Q,2,FALSE)</f>
        <v>24</v>
      </c>
      <c r="X694">
        <f t="shared" si="108"/>
        <v>84</v>
      </c>
      <c r="Y694">
        <f>INT(VLOOKUP(X694,角色属性总表!AG:AH,2,FALSE)*角色属性总表!$C$38)</f>
        <v>1692</v>
      </c>
      <c r="AA694">
        <f t="shared" si="109"/>
        <v>7</v>
      </c>
      <c r="AB694">
        <f>VLOOKUP(X694,角色属性总表!AG:AI,2,FALSE)*VLOOKUP(角色等级属性!AA694,角色间职业划分!P:AG,13,FALSE)/角色间职业划分!$AB$9</f>
        <v>1173.2889536093198</v>
      </c>
      <c r="AC694">
        <f>VLOOKUP(X694,角色属性总表!AG:AI,3,FALSE)*VLOOKUP(AA694,角色间职业划分!P:AG,8,FALSE)/角色间职业划分!$W$9</f>
        <v>6373.5759999999991</v>
      </c>
      <c r="AD694">
        <f>VLOOKUP(AA694,角色间职业划分!P:AP,26,FALSE)</f>
        <v>0.4</v>
      </c>
      <c r="AE694">
        <f>VLOOKUP(X694,角色属性总表!I:Q,3,FALSE)</f>
        <v>758.01599999999996</v>
      </c>
      <c r="AF694">
        <f>VLOOKUP(AA694,角色间职业划分!P:AP,11,FALSE)</f>
        <v>0.33</v>
      </c>
      <c r="AG694">
        <f t="shared" si="104"/>
        <v>5733.8648533794221</v>
      </c>
      <c r="AH694">
        <f t="shared" si="105"/>
        <v>759</v>
      </c>
      <c r="AJ694">
        <f t="shared" si="106"/>
        <v>4974.8648533794221</v>
      </c>
      <c r="AK694">
        <v>690</v>
      </c>
    </row>
    <row r="695" spans="1:37" x14ac:dyDescent="0.15">
      <c r="A695">
        <v>691</v>
      </c>
      <c r="B695">
        <f>ROUND(VLOOKUP(X695,角色属性总表!AG:AI,2,FALSE)/角色属性总表!$C$34,0)</f>
        <v>244</v>
      </c>
      <c r="C695">
        <f>ROUND(VLOOKUP(X695,角色属性总表!Y:AE,3,FALSE)/J695,0)</f>
        <v>134</v>
      </c>
      <c r="D695">
        <f>ROUND(VLOOKUP(X695,角色属性总表!AG:AI,3,FALSE)/角色属性总表!$C$35,0)</f>
        <v>255</v>
      </c>
      <c r="E695">
        <f t="shared" si="100"/>
        <v>474</v>
      </c>
      <c r="F695">
        <f t="shared" si="101"/>
        <v>25</v>
      </c>
      <c r="G695">
        <f t="shared" si="102"/>
        <v>5</v>
      </c>
      <c r="H695">
        <v>0</v>
      </c>
      <c r="I695">
        <f t="shared" si="107"/>
        <v>3</v>
      </c>
      <c r="J695">
        <f>VLOOKUP(AA695,角色间职业划分!P:AP,20,FALSE)</f>
        <v>10</v>
      </c>
      <c r="K695">
        <f>IF(X695=500,100,VLOOKUP(AA695,角色间职业划分!P:AP,22,FALSE))</f>
        <v>120</v>
      </c>
      <c r="L695">
        <f>IF(X695=500,K695,VLOOKUP(AA695,角色间职业划分!P:AP,23,FALSE))</f>
        <v>60</v>
      </c>
      <c r="M695">
        <f>VLOOKUP(AA695,角色间职业划分!P:AP,24,FALSE)</f>
        <v>0</v>
      </c>
      <c r="N695">
        <f>VLOOKUP(AA695,角色间职业划分!P:AP,14)*100</f>
        <v>95</v>
      </c>
      <c r="O695">
        <f>VLOOKUP(AA695,角色间职业划分!P:Z,9,FALSE)</f>
        <v>0</v>
      </c>
      <c r="P695">
        <f>VLOOKUP(AA695,角色间职业划分!P:AP,10,FALSE)</f>
        <v>0</v>
      </c>
      <c r="Q695">
        <f>VLOOKUP(AA695,角色间职业划分!P:AP,15,FALSE)</f>
        <v>0</v>
      </c>
      <c r="R695">
        <f>VLOOKUP(AA695,角色间职业划分!P:AP,16,FALSE)</f>
        <v>0</v>
      </c>
      <c r="S695">
        <f>VLOOKUP(AA695,角色间职业划分!P:AP,17,FALSE)</f>
        <v>0</v>
      </c>
      <c r="T695">
        <f>VLOOKUP(AA695,角色间职业划分!P:AP,18,FALSE)</f>
        <v>0</v>
      </c>
      <c r="U695">
        <f>VLOOKUP(AA695,角色间职业划分!P:AP,27,FALSE)</f>
        <v>0</v>
      </c>
      <c r="V695">
        <f t="shared" si="103"/>
        <v>3.0000000000000027</v>
      </c>
      <c r="W695">
        <f>VLOOKUP(AA695,角色间职业划分!P:Q,2,FALSE)</f>
        <v>24</v>
      </c>
      <c r="X695">
        <f t="shared" si="108"/>
        <v>85</v>
      </c>
      <c r="Y695">
        <f>INT(VLOOKUP(X695,角色属性总表!AG:AH,2,FALSE)*角色属性总表!$C$38)</f>
        <v>1710</v>
      </c>
      <c r="AA695">
        <f t="shared" si="109"/>
        <v>7</v>
      </c>
      <c r="AB695">
        <f>VLOOKUP(X695,角色属性总表!AG:AI,2,FALSE)*VLOOKUP(角色等级属性!AA695,角色间职业划分!P:AG,13,FALSE)/角色间职业划分!$AB$9</f>
        <v>1185.7707509881425</v>
      </c>
      <c r="AC695">
        <f>VLOOKUP(X695,角色属性总表!AG:AI,3,FALSE)*VLOOKUP(AA695,角色间职业划分!P:AG,8,FALSE)/角色间职业划分!$W$9</f>
        <v>6441.3799999999992</v>
      </c>
      <c r="AD695">
        <f>VLOOKUP(AA695,角色间职业划分!P:AP,26,FALSE)</f>
        <v>0.4</v>
      </c>
      <c r="AE695">
        <f>VLOOKUP(X695,角色属性总表!I:Q,3,FALSE)</f>
        <v>766.08</v>
      </c>
      <c r="AF695">
        <f>VLOOKUP(AA695,角色间职业划分!P:AP,11,FALSE)</f>
        <v>0.33</v>
      </c>
      <c r="AG695">
        <f t="shared" si="104"/>
        <v>5849.7248574958685</v>
      </c>
      <c r="AH695">
        <f t="shared" si="105"/>
        <v>765</v>
      </c>
      <c r="AJ695">
        <f t="shared" si="106"/>
        <v>5084.7248574958685</v>
      </c>
      <c r="AK695">
        <v>691</v>
      </c>
    </row>
    <row r="696" spans="1:37" x14ac:dyDescent="0.15">
      <c r="A696">
        <v>692</v>
      </c>
      <c r="B696">
        <f>ROUND(VLOOKUP(X696,角色属性总表!AG:AI,2,FALSE)/角色属性总表!$C$34,0)</f>
        <v>247</v>
      </c>
      <c r="C696">
        <f>ROUND(VLOOKUP(X696,角色属性总表!Y:AE,3,FALSE)/J696,0)</f>
        <v>137</v>
      </c>
      <c r="D696">
        <f>ROUND(VLOOKUP(X696,角色属性总表!AG:AI,3,FALSE)/角色属性总表!$C$35,0)</f>
        <v>258</v>
      </c>
      <c r="E696">
        <f t="shared" si="100"/>
        <v>479</v>
      </c>
      <c r="F696">
        <f t="shared" si="101"/>
        <v>25</v>
      </c>
      <c r="G696">
        <f t="shared" si="102"/>
        <v>5</v>
      </c>
      <c r="H696">
        <v>0</v>
      </c>
      <c r="I696">
        <f t="shared" si="107"/>
        <v>3</v>
      </c>
      <c r="J696">
        <f>VLOOKUP(AA696,角色间职业划分!P:AP,20,FALSE)</f>
        <v>10</v>
      </c>
      <c r="K696">
        <f>IF(X696=500,100,VLOOKUP(AA696,角色间职业划分!P:AP,22,FALSE))</f>
        <v>120</v>
      </c>
      <c r="L696">
        <f>IF(X696=500,K696,VLOOKUP(AA696,角色间职业划分!P:AP,23,FALSE))</f>
        <v>60</v>
      </c>
      <c r="M696">
        <f>VLOOKUP(AA696,角色间职业划分!P:AP,24,FALSE)</f>
        <v>0</v>
      </c>
      <c r="N696">
        <f>VLOOKUP(AA696,角色间职业划分!P:AP,14)*100</f>
        <v>95</v>
      </c>
      <c r="O696">
        <f>VLOOKUP(AA696,角色间职业划分!P:Z,9,FALSE)</f>
        <v>0</v>
      </c>
      <c r="P696">
        <f>VLOOKUP(AA696,角色间职业划分!P:AP,10,FALSE)</f>
        <v>0</v>
      </c>
      <c r="Q696">
        <f>VLOOKUP(AA696,角色间职业划分!P:AP,15,FALSE)</f>
        <v>0</v>
      </c>
      <c r="R696">
        <f>VLOOKUP(AA696,角色间职业划分!P:AP,16,FALSE)</f>
        <v>0</v>
      </c>
      <c r="S696">
        <f>VLOOKUP(AA696,角色间职业划分!P:AP,17,FALSE)</f>
        <v>0</v>
      </c>
      <c r="T696">
        <f>VLOOKUP(AA696,角色间职业划分!P:AP,18,FALSE)</f>
        <v>0</v>
      </c>
      <c r="U696">
        <f>VLOOKUP(AA696,角色间职业划分!P:AP,27,FALSE)</f>
        <v>0</v>
      </c>
      <c r="V696">
        <f t="shared" si="103"/>
        <v>3.0000000000000027</v>
      </c>
      <c r="W696">
        <f>VLOOKUP(AA696,角色间职业划分!P:Q,2,FALSE)</f>
        <v>24</v>
      </c>
      <c r="X696">
        <f t="shared" si="108"/>
        <v>86</v>
      </c>
      <c r="Y696">
        <f>INT(VLOOKUP(X696,角色属性总表!AG:AH,2,FALSE)*角色属性总表!$C$38)</f>
        <v>1728</v>
      </c>
      <c r="AA696">
        <f t="shared" si="109"/>
        <v>7</v>
      </c>
      <c r="AB696">
        <f>VLOOKUP(X696,角色属性总表!AG:AI,2,FALSE)*VLOOKUP(角色等级属性!AA696,角色间职业划分!P:AG,13,FALSE)/角色间职业划分!$AB$9</f>
        <v>1198.2525483669649</v>
      </c>
      <c r="AC696">
        <f>VLOOKUP(X696,角色属性总表!AG:AI,3,FALSE)*VLOOKUP(AA696,角色间职业划分!P:AG,8,FALSE)/角色间职业划分!$W$9</f>
        <v>6509.1840000000002</v>
      </c>
      <c r="AD696">
        <f>VLOOKUP(AA696,角色间职业划分!P:AP,26,FALSE)</f>
        <v>0.4</v>
      </c>
      <c r="AE696">
        <f>VLOOKUP(X696,角色属性总表!I:Q,3,FALSE)</f>
        <v>774.14400000000001</v>
      </c>
      <c r="AF696">
        <f>VLOOKUP(AA696,角色间职业划分!P:AP,11,FALSE)</f>
        <v>0.33</v>
      </c>
      <c r="AG696">
        <f t="shared" si="104"/>
        <v>5966.6382281684428</v>
      </c>
      <c r="AH696">
        <f t="shared" si="105"/>
        <v>774</v>
      </c>
      <c r="AJ696">
        <f t="shared" si="106"/>
        <v>5192.6382281684428</v>
      </c>
      <c r="AK696">
        <v>692</v>
      </c>
    </row>
    <row r="697" spans="1:37" x14ac:dyDescent="0.15">
      <c r="A697">
        <v>693</v>
      </c>
      <c r="B697">
        <f>ROUND(VLOOKUP(X697,角色属性总表!AG:AI,2,FALSE)/角色属性总表!$C$34,0)</f>
        <v>249</v>
      </c>
      <c r="C697">
        <f>ROUND(VLOOKUP(X697,角色属性总表!Y:AE,3,FALSE)/J697,0)</f>
        <v>139</v>
      </c>
      <c r="D697">
        <f>ROUND(VLOOKUP(X697,角色属性总表!AG:AI,3,FALSE)/角色属性总表!$C$35,0)</f>
        <v>261</v>
      </c>
      <c r="E697">
        <f t="shared" si="100"/>
        <v>484</v>
      </c>
      <c r="F697">
        <f t="shared" si="101"/>
        <v>25</v>
      </c>
      <c r="G697">
        <f t="shared" si="102"/>
        <v>5</v>
      </c>
      <c r="H697">
        <v>0</v>
      </c>
      <c r="I697">
        <f t="shared" si="107"/>
        <v>3</v>
      </c>
      <c r="J697">
        <f>VLOOKUP(AA697,角色间职业划分!P:AP,20,FALSE)</f>
        <v>10</v>
      </c>
      <c r="K697">
        <f>IF(X697=500,100,VLOOKUP(AA697,角色间职业划分!P:AP,22,FALSE))</f>
        <v>120</v>
      </c>
      <c r="L697">
        <f>IF(X697=500,K697,VLOOKUP(AA697,角色间职业划分!P:AP,23,FALSE))</f>
        <v>60</v>
      </c>
      <c r="M697">
        <f>VLOOKUP(AA697,角色间职业划分!P:AP,24,FALSE)</f>
        <v>0</v>
      </c>
      <c r="N697">
        <f>VLOOKUP(AA697,角色间职业划分!P:AP,14)*100</f>
        <v>95</v>
      </c>
      <c r="O697">
        <f>VLOOKUP(AA697,角色间职业划分!P:Z,9,FALSE)</f>
        <v>0</v>
      </c>
      <c r="P697">
        <f>VLOOKUP(AA697,角色间职业划分!P:AP,10,FALSE)</f>
        <v>0</v>
      </c>
      <c r="Q697">
        <f>VLOOKUP(AA697,角色间职业划分!P:AP,15,FALSE)</f>
        <v>0</v>
      </c>
      <c r="R697">
        <f>VLOOKUP(AA697,角色间职业划分!P:AP,16,FALSE)</f>
        <v>0</v>
      </c>
      <c r="S697">
        <f>VLOOKUP(AA697,角色间职业划分!P:AP,17,FALSE)</f>
        <v>0</v>
      </c>
      <c r="T697">
        <f>VLOOKUP(AA697,角色间职业划分!P:AP,18,FALSE)</f>
        <v>0</v>
      </c>
      <c r="U697">
        <f>VLOOKUP(AA697,角色间职业划分!P:AP,27,FALSE)</f>
        <v>0</v>
      </c>
      <c r="V697">
        <f t="shared" si="103"/>
        <v>3.0000000000000027</v>
      </c>
      <c r="W697">
        <f>VLOOKUP(AA697,角色间职业划分!P:Q,2,FALSE)</f>
        <v>24</v>
      </c>
      <c r="X697">
        <f t="shared" si="108"/>
        <v>87</v>
      </c>
      <c r="Y697">
        <f>INT(VLOOKUP(X697,角色属性总表!AG:AH,2,FALSE)*角色属性总表!$C$38)</f>
        <v>1746</v>
      </c>
      <c r="AA697">
        <f t="shared" si="109"/>
        <v>7</v>
      </c>
      <c r="AB697">
        <f>VLOOKUP(X697,角色属性总表!AG:AI,2,FALSE)*VLOOKUP(角色等级属性!AA697,角色间职业划分!P:AG,13,FALSE)/角色间职业划分!$AB$9</f>
        <v>1210.7343457457873</v>
      </c>
      <c r="AC697">
        <f>VLOOKUP(X697,角色属性总表!AG:AI,3,FALSE)*VLOOKUP(AA697,角色间职业划分!P:AG,8,FALSE)/角色间职业划分!$W$9</f>
        <v>6576.9879999999994</v>
      </c>
      <c r="AD697">
        <f>VLOOKUP(AA697,角色间职业划分!P:AP,26,FALSE)</f>
        <v>0.4</v>
      </c>
      <c r="AE697">
        <f>VLOOKUP(X697,角色属性总表!I:Q,3,FALSE)</f>
        <v>782.20799999999997</v>
      </c>
      <c r="AF697">
        <f>VLOOKUP(AA697,角色间职业划分!P:AP,11,FALSE)</f>
        <v>0.33</v>
      </c>
      <c r="AG697">
        <f t="shared" si="104"/>
        <v>6084.6052719335185</v>
      </c>
      <c r="AH697">
        <f t="shared" si="105"/>
        <v>783</v>
      </c>
      <c r="AJ697">
        <f t="shared" si="106"/>
        <v>5301.6052719335185</v>
      </c>
      <c r="AK697">
        <v>693</v>
      </c>
    </row>
    <row r="698" spans="1:37" x14ac:dyDescent="0.15">
      <c r="A698">
        <v>694</v>
      </c>
      <c r="B698">
        <f>ROUND(VLOOKUP(X698,角色属性总表!AG:AI,2,FALSE)/角色属性总表!$C$34,0)</f>
        <v>252</v>
      </c>
      <c r="C698">
        <f>ROUND(VLOOKUP(X698,角色属性总表!Y:AE,3,FALSE)/J698,0)</f>
        <v>142</v>
      </c>
      <c r="D698">
        <f>ROUND(VLOOKUP(X698,角色属性总表!AG:AI,3,FALSE)/角色属性总表!$C$35,0)</f>
        <v>263</v>
      </c>
      <c r="E698">
        <f t="shared" si="100"/>
        <v>489</v>
      </c>
      <c r="F698">
        <f t="shared" si="101"/>
        <v>25</v>
      </c>
      <c r="G698">
        <f t="shared" si="102"/>
        <v>5</v>
      </c>
      <c r="H698">
        <v>0</v>
      </c>
      <c r="I698">
        <f t="shared" si="107"/>
        <v>3</v>
      </c>
      <c r="J698">
        <f>VLOOKUP(AA698,角色间职业划分!P:AP,20,FALSE)</f>
        <v>10</v>
      </c>
      <c r="K698">
        <f>IF(X698=500,100,VLOOKUP(AA698,角色间职业划分!P:AP,22,FALSE))</f>
        <v>120</v>
      </c>
      <c r="L698">
        <f>IF(X698=500,K698,VLOOKUP(AA698,角色间职业划分!P:AP,23,FALSE))</f>
        <v>60</v>
      </c>
      <c r="M698">
        <f>VLOOKUP(AA698,角色间职业划分!P:AP,24,FALSE)</f>
        <v>0</v>
      </c>
      <c r="N698">
        <f>VLOOKUP(AA698,角色间职业划分!P:AP,14)*100</f>
        <v>95</v>
      </c>
      <c r="O698">
        <f>VLOOKUP(AA698,角色间职业划分!P:Z,9,FALSE)</f>
        <v>0</v>
      </c>
      <c r="P698">
        <f>VLOOKUP(AA698,角色间职业划分!P:AP,10,FALSE)</f>
        <v>0</v>
      </c>
      <c r="Q698">
        <f>VLOOKUP(AA698,角色间职业划分!P:AP,15,FALSE)</f>
        <v>0</v>
      </c>
      <c r="R698">
        <f>VLOOKUP(AA698,角色间职业划分!P:AP,16,FALSE)</f>
        <v>0</v>
      </c>
      <c r="S698">
        <f>VLOOKUP(AA698,角色间职业划分!P:AP,17,FALSE)</f>
        <v>0</v>
      </c>
      <c r="T698">
        <f>VLOOKUP(AA698,角色间职业划分!P:AP,18,FALSE)</f>
        <v>0</v>
      </c>
      <c r="U698">
        <f>VLOOKUP(AA698,角色间职业划分!P:AP,27,FALSE)</f>
        <v>0</v>
      </c>
      <c r="V698">
        <f t="shared" si="103"/>
        <v>3.0000000000000027</v>
      </c>
      <c r="W698">
        <f>VLOOKUP(AA698,角色间职业划分!P:Q,2,FALSE)</f>
        <v>24</v>
      </c>
      <c r="X698">
        <f t="shared" si="108"/>
        <v>88</v>
      </c>
      <c r="Y698">
        <f>INT(VLOOKUP(X698,角色属性总表!AG:AH,2,FALSE)*角色属性总表!$C$38)</f>
        <v>1764</v>
      </c>
      <c r="AA698">
        <f t="shared" si="109"/>
        <v>7</v>
      </c>
      <c r="AB698">
        <f>VLOOKUP(X698,角色属性总表!AG:AI,2,FALSE)*VLOOKUP(角色等级属性!AA698,角色间职业划分!P:AG,13,FALSE)/角色间职业划分!$AB$9</f>
        <v>1223.2161431246102</v>
      </c>
      <c r="AC698">
        <f>VLOOKUP(X698,角色属性总表!AG:AI,3,FALSE)*VLOOKUP(AA698,角色间职业划分!P:AG,8,FALSE)/角色间职业划分!$W$9</f>
        <v>6644.7920000000004</v>
      </c>
      <c r="AD698">
        <f>VLOOKUP(AA698,角色间职业划分!P:AP,26,FALSE)</f>
        <v>0.4</v>
      </c>
      <c r="AE698">
        <f>VLOOKUP(X698,角色属性总表!I:Q,3,FALSE)</f>
        <v>790.27200000000016</v>
      </c>
      <c r="AF698">
        <f>VLOOKUP(AA698,角色间职业划分!P:AP,11,FALSE)</f>
        <v>0.33</v>
      </c>
      <c r="AG698">
        <f t="shared" si="104"/>
        <v>6203.6263446309567</v>
      </c>
      <c r="AH698">
        <f t="shared" si="105"/>
        <v>789</v>
      </c>
      <c r="AJ698">
        <f t="shared" si="106"/>
        <v>5414.6263446309567</v>
      </c>
      <c r="AK698">
        <v>694</v>
      </c>
    </row>
    <row r="699" spans="1:37" x14ac:dyDescent="0.15">
      <c r="A699">
        <v>695</v>
      </c>
      <c r="B699">
        <f>ROUND(VLOOKUP(X699,角色属性总表!AG:AI,2,FALSE)/角色属性总表!$C$34,0)</f>
        <v>255</v>
      </c>
      <c r="C699">
        <f>ROUND(VLOOKUP(X699,角色属性总表!Y:AE,3,FALSE)/J699,0)</f>
        <v>145</v>
      </c>
      <c r="D699">
        <f>ROUND(VLOOKUP(X699,角色属性总表!AG:AI,3,FALSE)/角色属性总表!$C$35,0)</f>
        <v>266</v>
      </c>
      <c r="E699">
        <f t="shared" si="100"/>
        <v>494</v>
      </c>
      <c r="F699">
        <f t="shared" si="101"/>
        <v>25</v>
      </c>
      <c r="G699">
        <f t="shared" si="102"/>
        <v>5</v>
      </c>
      <c r="H699">
        <v>0</v>
      </c>
      <c r="I699">
        <f t="shared" si="107"/>
        <v>3</v>
      </c>
      <c r="J699">
        <f>VLOOKUP(AA699,角色间职业划分!P:AP,20,FALSE)</f>
        <v>10</v>
      </c>
      <c r="K699">
        <f>IF(X699=500,100,VLOOKUP(AA699,角色间职业划分!P:AP,22,FALSE))</f>
        <v>120</v>
      </c>
      <c r="L699">
        <f>IF(X699=500,K699,VLOOKUP(AA699,角色间职业划分!P:AP,23,FALSE))</f>
        <v>60</v>
      </c>
      <c r="M699">
        <f>VLOOKUP(AA699,角色间职业划分!P:AP,24,FALSE)</f>
        <v>0</v>
      </c>
      <c r="N699">
        <f>VLOOKUP(AA699,角色间职业划分!P:AP,14)*100</f>
        <v>95</v>
      </c>
      <c r="O699">
        <f>VLOOKUP(AA699,角色间职业划分!P:Z,9,FALSE)</f>
        <v>0</v>
      </c>
      <c r="P699">
        <f>VLOOKUP(AA699,角色间职业划分!P:AP,10,FALSE)</f>
        <v>0</v>
      </c>
      <c r="Q699">
        <f>VLOOKUP(AA699,角色间职业划分!P:AP,15,FALSE)</f>
        <v>0</v>
      </c>
      <c r="R699">
        <f>VLOOKUP(AA699,角色间职业划分!P:AP,16,FALSE)</f>
        <v>0</v>
      </c>
      <c r="S699">
        <f>VLOOKUP(AA699,角色间职业划分!P:AP,17,FALSE)</f>
        <v>0</v>
      </c>
      <c r="T699">
        <f>VLOOKUP(AA699,角色间职业划分!P:AP,18,FALSE)</f>
        <v>0</v>
      </c>
      <c r="U699">
        <f>VLOOKUP(AA699,角色间职业划分!P:AP,27,FALSE)</f>
        <v>0</v>
      </c>
      <c r="V699">
        <f t="shared" si="103"/>
        <v>3.0000000000000027</v>
      </c>
      <c r="W699">
        <f>VLOOKUP(AA699,角色间职业划分!P:Q,2,FALSE)</f>
        <v>24</v>
      </c>
      <c r="X699">
        <f t="shared" si="108"/>
        <v>89</v>
      </c>
      <c r="Y699">
        <f>INT(VLOOKUP(X699,角色属性总表!AG:AH,2,FALSE)*角色属性总表!$C$38)</f>
        <v>1782</v>
      </c>
      <c r="AA699">
        <f t="shared" si="109"/>
        <v>7</v>
      </c>
      <c r="AB699">
        <f>VLOOKUP(X699,角色属性总表!AG:AI,2,FALSE)*VLOOKUP(角色等级属性!AA699,角色间职业划分!P:AG,13,FALSE)/角色间职业划分!$AB$9</f>
        <v>1235.6979405034326</v>
      </c>
      <c r="AC699">
        <f>VLOOKUP(X699,角色属性总表!AG:AI,3,FALSE)*VLOOKUP(AA699,角色间职业划分!P:AG,8,FALSE)/角色间职业划分!$W$9</f>
        <v>6712.5960000000005</v>
      </c>
      <c r="AD699">
        <f>VLOOKUP(AA699,角色间职业划分!P:AP,26,FALSE)</f>
        <v>0.4</v>
      </c>
      <c r="AE699">
        <f>VLOOKUP(X699,角色属性总表!I:Q,3,FALSE)</f>
        <v>798.33600000000001</v>
      </c>
      <c r="AF699">
        <f>VLOOKUP(AA699,角色间职业划分!P:AP,11,FALSE)</f>
        <v>0.33</v>
      </c>
      <c r="AG699">
        <f t="shared" si="104"/>
        <v>6323.7018502732935</v>
      </c>
      <c r="AH699">
        <f t="shared" si="105"/>
        <v>798</v>
      </c>
      <c r="AJ699">
        <f t="shared" si="106"/>
        <v>5525.7018502732935</v>
      </c>
      <c r="AK699">
        <v>695</v>
      </c>
    </row>
    <row r="700" spans="1:37" x14ac:dyDescent="0.15">
      <c r="A700">
        <v>696</v>
      </c>
      <c r="B700">
        <f>ROUND(VLOOKUP(X700,角色属性总表!AG:AI,2,FALSE)/角色属性总表!$C$34,0)</f>
        <v>257</v>
      </c>
      <c r="C700">
        <f>ROUND(VLOOKUP(X700,角色属性总表!Y:AE,3,FALSE)/J700,0)</f>
        <v>147</v>
      </c>
      <c r="D700">
        <f>ROUND(VLOOKUP(X700,角色属性总表!AG:AI,3,FALSE)/角色属性总表!$C$35,0)</f>
        <v>269</v>
      </c>
      <c r="E700">
        <f t="shared" si="100"/>
        <v>499</v>
      </c>
      <c r="F700">
        <f t="shared" si="101"/>
        <v>25</v>
      </c>
      <c r="G700">
        <f t="shared" si="102"/>
        <v>5</v>
      </c>
      <c r="H700">
        <v>0</v>
      </c>
      <c r="I700">
        <f t="shared" si="107"/>
        <v>3</v>
      </c>
      <c r="J700">
        <f>VLOOKUP(AA700,角色间职业划分!P:AP,20,FALSE)</f>
        <v>10</v>
      </c>
      <c r="K700">
        <f>IF(X700=500,100,VLOOKUP(AA700,角色间职业划分!P:AP,22,FALSE))</f>
        <v>120</v>
      </c>
      <c r="L700">
        <f>IF(X700=500,K700,VLOOKUP(AA700,角色间职业划分!P:AP,23,FALSE))</f>
        <v>60</v>
      </c>
      <c r="M700">
        <f>VLOOKUP(AA700,角色间职业划分!P:AP,24,FALSE)</f>
        <v>0</v>
      </c>
      <c r="N700">
        <f>VLOOKUP(AA700,角色间职业划分!P:AP,14)*100</f>
        <v>95</v>
      </c>
      <c r="O700">
        <f>VLOOKUP(AA700,角色间职业划分!P:Z,9,FALSE)</f>
        <v>0</v>
      </c>
      <c r="P700">
        <f>VLOOKUP(AA700,角色间职业划分!P:AP,10,FALSE)</f>
        <v>0</v>
      </c>
      <c r="Q700">
        <f>VLOOKUP(AA700,角色间职业划分!P:AP,15,FALSE)</f>
        <v>0</v>
      </c>
      <c r="R700">
        <f>VLOOKUP(AA700,角色间职业划分!P:AP,16,FALSE)</f>
        <v>0</v>
      </c>
      <c r="S700">
        <f>VLOOKUP(AA700,角色间职业划分!P:AP,17,FALSE)</f>
        <v>0</v>
      </c>
      <c r="T700">
        <f>VLOOKUP(AA700,角色间职业划分!P:AP,18,FALSE)</f>
        <v>0</v>
      </c>
      <c r="U700">
        <f>VLOOKUP(AA700,角色间职业划分!P:AP,27,FALSE)</f>
        <v>0</v>
      </c>
      <c r="V700">
        <f t="shared" si="103"/>
        <v>3.0000000000000027</v>
      </c>
      <c r="W700">
        <f>VLOOKUP(AA700,角色间职业划分!P:Q,2,FALSE)</f>
        <v>24</v>
      </c>
      <c r="X700">
        <f t="shared" si="108"/>
        <v>90</v>
      </c>
      <c r="Y700">
        <f>INT(VLOOKUP(X700,角色属性总表!AG:AH,2,FALSE)*角色属性总表!$C$38)</f>
        <v>1800</v>
      </c>
      <c r="AA700">
        <f t="shared" si="109"/>
        <v>7</v>
      </c>
      <c r="AB700">
        <f>VLOOKUP(X700,角色属性总表!AG:AI,2,FALSE)*VLOOKUP(角色等级属性!AA700,角色间职业划分!P:AG,13,FALSE)/角色间职业划分!$AB$9</f>
        <v>1248.1797378822553</v>
      </c>
      <c r="AC700">
        <f>VLOOKUP(X700,角色属性总表!AG:AI,3,FALSE)*VLOOKUP(AA700,角色间职业划分!P:AG,8,FALSE)/角色间职业划分!$W$9</f>
        <v>6780.4</v>
      </c>
      <c r="AD700">
        <f>VLOOKUP(AA700,角色间职业划分!P:AP,26,FALSE)</f>
        <v>0.4</v>
      </c>
      <c r="AE700">
        <f>VLOOKUP(X700,角色属性总表!I:Q,3,FALSE)</f>
        <v>806.40000000000009</v>
      </c>
      <c r="AF700">
        <f>VLOOKUP(AA700,角色间职业划分!P:AP,11,FALSE)</f>
        <v>0.33</v>
      </c>
      <c r="AG700">
        <f t="shared" si="104"/>
        <v>6444.8322399624567</v>
      </c>
      <c r="AH700">
        <f t="shared" si="105"/>
        <v>807</v>
      </c>
      <c r="AJ700">
        <f t="shared" si="106"/>
        <v>5637.8322399624567</v>
      </c>
      <c r="AK700">
        <v>696</v>
      </c>
    </row>
    <row r="701" spans="1:37" x14ac:dyDescent="0.15">
      <c r="A701">
        <v>697</v>
      </c>
      <c r="B701">
        <f>ROUND(VLOOKUP(X701,角色属性总表!AG:AI,2,FALSE)/角色属性总表!$C$34,0)</f>
        <v>260</v>
      </c>
      <c r="C701">
        <f>ROUND(VLOOKUP(X701,角色属性总表!Y:AE,3,FALSE)/J701,0)</f>
        <v>150</v>
      </c>
      <c r="D701">
        <f>ROUND(VLOOKUP(X701,角色属性总表!AG:AI,3,FALSE)/角色属性总表!$C$35,0)</f>
        <v>271</v>
      </c>
      <c r="E701">
        <f t="shared" si="100"/>
        <v>504</v>
      </c>
      <c r="F701">
        <f t="shared" si="101"/>
        <v>25</v>
      </c>
      <c r="G701">
        <f t="shared" si="102"/>
        <v>5</v>
      </c>
      <c r="H701">
        <v>0</v>
      </c>
      <c r="I701">
        <f t="shared" si="107"/>
        <v>3</v>
      </c>
      <c r="J701">
        <f>VLOOKUP(AA701,角色间职业划分!P:AP,20,FALSE)</f>
        <v>10</v>
      </c>
      <c r="K701">
        <f>IF(X701=500,100,VLOOKUP(AA701,角色间职业划分!P:AP,22,FALSE))</f>
        <v>120</v>
      </c>
      <c r="L701">
        <f>IF(X701=500,K701,VLOOKUP(AA701,角色间职业划分!P:AP,23,FALSE))</f>
        <v>60</v>
      </c>
      <c r="M701">
        <f>VLOOKUP(AA701,角色间职业划分!P:AP,24,FALSE)</f>
        <v>0</v>
      </c>
      <c r="N701">
        <f>VLOOKUP(AA701,角色间职业划分!P:AP,14)*100</f>
        <v>95</v>
      </c>
      <c r="O701">
        <f>VLOOKUP(AA701,角色间职业划分!P:Z,9,FALSE)</f>
        <v>0</v>
      </c>
      <c r="P701">
        <f>VLOOKUP(AA701,角色间职业划分!P:AP,10,FALSE)</f>
        <v>0</v>
      </c>
      <c r="Q701">
        <f>VLOOKUP(AA701,角色间职业划分!P:AP,15,FALSE)</f>
        <v>0</v>
      </c>
      <c r="R701">
        <f>VLOOKUP(AA701,角色间职业划分!P:AP,16,FALSE)</f>
        <v>0</v>
      </c>
      <c r="S701">
        <f>VLOOKUP(AA701,角色间职业划分!P:AP,17,FALSE)</f>
        <v>0</v>
      </c>
      <c r="T701">
        <f>VLOOKUP(AA701,角色间职业划分!P:AP,18,FALSE)</f>
        <v>0</v>
      </c>
      <c r="U701">
        <f>VLOOKUP(AA701,角色间职业划分!P:AP,27,FALSE)</f>
        <v>0</v>
      </c>
      <c r="V701">
        <f t="shared" si="103"/>
        <v>3.0000000000000027</v>
      </c>
      <c r="W701">
        <f>VLOOKUP(AA701,角色间职业划分!P:Q,2,FALSE)</f>
        <v>24</v>
      </c>
      <c r="X701">
        <f t="shared" si="108"/>
        <v>91</v>
      </c>
      <c r="Y701">
        <f>INT(VLOOKUP(X701,角色属性总表!AG:AH,2,FALSE)*角色属性总表!$C$38)</f>
        <v>1818</v>
      </c>
      <c r="AA701">
        <f t="shared" si="109"/>
        <v>7</v>
      </c>
      <c r="AB701">
        <f>VLOOKUP(X701,角色属性总表!AG:AI,2,FALSE)*VLOOKUP(角色等级属性!AA701,角色间职业划分!P:AG,13,FALSE)/角色间职业划分!$AB$9</f>
        <v>1260.6615352610777</v>
      </c>
      <c r="AC701">
        <f>VLOOKUP(X701,角色属性总表!AG:AI,3,FALSE)*VLOOKUP(AA701,角色间职业划分!P:AG,8,FALSE)/角色间职业划分!$W$9</f>
        <v>6848.2039999999997</v>
      </c>
      <c r="AD701">
        <f>VLOOKUP(AA701,角色间职业划分!P:AP,26,FALSE)</f>
        <v>0.4</v>
      </c>
      <c r="AE701">
        <f>VLOOKUP(X701,角色属性总表!I:Q,3,FALSE)</f>
        <v>814.46399999999994</v>
      </c>
      <c r="AF701">
        <f>VLOOKUP(AA701,角色间职业划分!P:AP,11,FALSE)</f>
        <v>0.33</v>
      </c>
      <c r="AG701">
        <f t="shared" si="104"/>
        <v>6567.0180108516188</v>
      </c>
      <c r="AH701">
        <f t="shared" si="105"/>
        <v>813</v>
      </c>
      <c r="AJ701">
        <f t="shared" si="106"/>
        <v>5754.0180108516188</v>
      </c>
      <c r="AK701">
        <v>697</v>
      </c>
    </row>
    <row r="702" spans="1:37" x14ac:dyDescent="0.15">
      <c r="A702">
        <v>698</v>
      </c>
      <c r="B702">
        <f>ROUND(VLOOKUP(X702,角色属性总表!AG:AI,2,FALSE)/角色属性总表!$C$34,0)</f>
        <v>262</v>
      </c>
      <c r="C702">
        <f>ROUND(VLOOKUP(X702,角色属性总表!Y:AE,3,FALSE)/J702,0)</f>
        <v>153</v>
      </c>
      <c r="D702">
        <f>ROUND(VLOOKUP(X702,角色属性总表!AG:AI,3,FALSE)/角色属性总表!$C$35,0)</f>
        <v>274</v>
      </c>
      <c r="E702">
        <f t="shared" si="100"/>
        <v>509</v>
      </c>
      <c r="F702">
        <f t="shared" si="101"/>
        <v>25</v>
      </c>
      <c r="G702">
        <f t="shared" si="102"/>
        <v>5</v>
      </c>
      <c r="H702">
        <v>0</v>
      </c>
      <c r="I702">
        <f t="shared" si="107"/>
        <v>3</v>
      </c>
      <c r="J702">
        <f>VLOOKUP(AA702,角色间职业划分!P:AP,20,FALSE)</f>
        <v>10</v>
      </c>
      <c r="K702">
        <f>IF(X702=500,100,VLOOKUP(AA702,角色间职业划分!P:AP,22,FALSE))</f>
        <v>120</v>
      </c>
      <c r="L702">
        <f>IF(X702=500,K702,VLOOKUP(AA702,角色间职业划分!P:AP,23,FALSE))</f>
        <v>60</v>
      </c>
      <c r="M702">
        <f>VLOOKUP(AA702,角色间职业划分!P:AP,24,FALSE)</f>
        <v>0</v>
      </c>
      <c r="N702">
        <f>VLOOKUP(AA702,角色间职业划分!P:AP,14)*100</f>
        <v>95</v>
      </c>
      <c r="O702">
        <f>VLOOKUP(AA702,角色间职业划分!P:Z,9,FALSE)</f>
        <v>0</v>
      </c>
      <c r="P702">
        <f>VLOOKUP(AA702,角色间职业划分!P:AP,10,FALSE)</f>
        <v>0</v>
      </c>
      <c r="Q702">
        <f>VLOOKUP(AA702,角色间职业划分!P:AP,15,FALSE)</f>
        <v>0</v>
      </c>
      <c r="R702">
        <f>VLOOKUP(AA702,角色间职业划分!P:AP,16,FALSE)</f>
        <v>0</v>
      </c>
      <c r="S702">
        <f>VLOOKUP(AA702,角色间职业划分!P:AP,17,FALSE)</f>
        <v>0</v>
      </c>
      <c r="T702">
        <f>VLOOKUP(AA702,角色间职业划分!P:AP,18,FALSE)</f>
        <v>0</v>
      </c>
      <c r="U702">
        <f>VLOOKUP(AA702,角色间职业划分!P:AP,27,FALSE)</f>
        <v>0</v>
      </c>
      <c r="V702">
        <f t="shared" si="103"/>
        <v>3.0000000000000027</v>
      </c>
      <c r="W702">
        <f>VLOOKUP(AA702,角色间职业划分!P:Q,2,FALSE)</f>
        <v>24</v>
      </c>
      <c r="X702">
        <f t="shared" si="108"/>
        <v>92</v>
      </c>
      <c r="Y702">
        <f>INT(VLOOKUP(X702,角色属性总表!AG:AH,2,FALSE)*角色属性总表!$C$38)</f>
        <v>1836</v>
      </c>
      <c r="AA702">
        <f t="shared" si="109"/>
        <v>7</v>
      </c>
      <c r="AB702">
        <f>VLOOKUP(X702,角色属性总表!AG:AI,2,FALSE)*VLOOKUP(角色等级属性!AA702,角色间职业划分!P:AG,13,FALSE)/角色间职业划分!$AB$9</f>
        <v>1273.1433326399001</v>
      </c>
      <c r="AC702">
        <f>VLOOKUP(X702,角色属性总表!AG:AI,3,FALSE)*VLOOKUP(AA702,角色间职业划分!P:AG,8,FALSE)/角色间职业划分!$W$9</f>
        <v>6916.0079999999989</v>
      </c>
      <c r="AD702">
        <f>VLOOKUP(AA702,角色间职业划分!P:AP,26,FALSE)</f>
        <v>0.4</v>
      </c>
      <c r="AE702">
        <f>VLOOKUP(X702,角色属性总表!I:Q,3,FALSE)</f>
        <v>822.52800000000002</v>
      </c>
      <c r="AF702">
        <f>VLOOKUP(AA702,角色间职业划分!P:AP,11,FALSE)</f>
        <v>0.33</v>
      </c>
      <c r="AG702">
        <f t="shared" si="104"/>
        <v>6690.2597051499315</v>
      </c>
      <c r="AH702">
        <f t="shared" si="105"/>
        <v>822</v>
      </c>
      <c r="AJ702">
        <f t="shared" si="106"/>
        <v>5868.2597051499315</v>
      </c>
      <c r="AK702">
        <v>698</v>
      </c>
    </row>
    <row r="703" spans="1:37" x14ac:dyDescent="0.15">
      <c r="A703">
        <v>699</v>
      </c>
      <c r="B703">
        <f>ROUND(VLOOKUP(X703,角色属性总表!AG:AI,2,FALSE)/角色属性总表!$C$34,0)</f>
        <v>265</v>
      </c>
      <c r="C703">
        <f>ROUND(VLOOKUP(X703,角色属性总表!Y:AE,3,FALSE)/J703,0)</f>
        <v>156</v>
      </c>
      <c r="D703">
        <f>ROUND(VLOOKUP(X703,角色属性总表!AG:AI,3,FALSE)/角色属性总表!$C$35,0)</f>
        <v>277</v>
      </c>
      <c r="E703">
        <f t="shared" si="100"/>
        <v>514</v>
      </c>
      <c r="F703">
        <f t="shared" si="101"/>
        <v>25</v>
      </c>
      <c r="G703">
        <f t="shared" si="102"/>
        <v>5</v>
      </c>
      <c r="H703">
        <v>0</v>
      </c>
      <c r="I703">
        <f t="shared" si="107"/>
        <v>3</v>
      </c>
      <c r="J703">
        <f>VLOOKUP(AA703,角色间职业划分!P:AP,20,FALSE)</f>
        <v>10</v>
      </c>
      <c r="K703">
        <f>IF(X703=500,100,VLOOKUP(AA703,角色间职业划分!P:AP,22,FALSE))</f>
        <v>120</v>
      </c>
      <c r="L703">
        <f>IF(X703=500,K703,VLOOKUP(AA703,角色间职业划分!P:AP,23,FALSE))</f>
        <v>60</v>
      </c>
      <c r="M703">
        <f>VLOOKUP(AA703,角色间职业划分!P:AP,24,FALSE)</f>
        <v>0</v>
      </c>
      <c r="N703">
        <f>VLOOKUP(AA703,角色间职业划分!P:AP,14)*100</f>
        <v>95</v>
      </c>
      <c r="O703">
        <f>VLOOKUP(AA703,角色间职业划分!P:Z,9,FALSE)</f>
        <v>0</v>
      </c>
      <c r="P703">
        <f>VLOOKUP(AA703,角色间职业划分!P:AP,10,FALSE)</f>
        <v>0</v>
      </c>
      <c r="Q703">
        <f>VLOOKUP(AA703,角色间职业划分!P:AP,15,FALSE)</f>
        <v>0</v>
      </c>
      <c r="R703">
        <f>VLOOKUP(AA703,角色间职业划分!P:AP,16,FALSE)</f>
        <v>0</v>
      </c>
      <c r="S703">
        <f>VLOOKUP(AA703,角色间职业划分!P:AP,17,FALSE)</f>
        <v>0</v>
      </c>
      <c r="T703">
        <f>VLOOKUP(AA703,角色间职业划分!P:AP,18,FALSE)</f>
        <v>0</v>
      </c>
      <c r="U703">
        <f>VLOOKUP(AA703,角色间职业划分!P:AP,27,FALSE)</f>
        <v>0</v>
      </c>
      <c r="V703">
        <f t="shared" si="103"/>
        <v>3.0000000000000027</v>
      </c>
      <c r="W703">
        <f>VLOOKUP(AA703,角色间职业划分!P:Q,2,FALSE)</f>
        <v>24</v>
      </c>
      <c r="X703">
        <f t="shared" si="108"/>
        <v>93</v>
      </c>
      <c r="Y703">
        <f>INT(VLOOKUP(X703,角色属性总表!AG:AH,2,FALSE)*角色属性总表!$C$38)</f>
        <v>1854</v>
      </c>
      <c r="AA703">
        <f t="shared" si="109"/>
        <v>7</v>
      </c>
      <c r="AB703">
        <f>VLOOKUP(X703,角色属性总表!AG:AI,2,FALSE)*VLOOKUP(角色等级属性!AA703,角色间职业划分!P:AG,13,FALSE)/角色间职业划分!$AB$9</f>
        <v>1285.625130018723</v>
      </c>
      <c r="AC703">
        <f>VLOOKUP(X703,角色属性总表!AG:AI,3,FALSE)*VLOOKUP(AA703,角色间职业划分!P:AG,8,FALSE)/角色间职业划分!$W$9</f>
        <v>6983.8119999999999</v>
      </c>
      <c r="AD703">
        <f>VLOOKUP(AA703,角色间职业划分!P:AP,26,FALSE)</f>
        <v>0.4</v>
      </c>
      <c r="AE703">
        <f>VLOOKUP(X703,角色属性总表!I:Q,3,FALSE)</f>
        <v>830.5920000000001</v>
      </c>
      <c r="AF703">
        <f>VLOOKUP(AA703,角色间职业划分!P:AP,11,FALSE)</f>
        <v>0.33</v>
      </c>
      <c r="AG703">
        <f t="shared" si="104"/>
        <v>6814.5579091680256</v>
      </c>
      <c r="AH703">
        <f t="shared" si="105"/>
        <v>831</v>
      </c>
      <c r="AJ703">
        <f t="shared" si="106"/>
        <v>5983.5579091680256</v>
      </c>
      <c r="AK703">
        <v>699</v>
      </c>
    </row>
    <row r="704" spans="1:37" x14ac:dyDescent="0.15">
      <c r="A704">
        <v>700</v>
      </c>
      <c r="B704">
        <f>ROUND(VLOOKUP(X704,角色属性总表!AG:AI,2,FALSE)/角色属性总表!$C$34,0)</f>
        <v>267</v>
      </c>
      <c r="C704">
        <f>ROUND(VLOOKUP(X704,角色属性总表!Y:AE,3,FALSE)/J704,0)</f>
        <v>158</v>
      </c>
      <c r="D704">
        <f>ROUND(VLOOKUP(X704,角色属性总表!AG:AI,3,FALSE)/角色属性总表!$C$35,0)</f>
        <v>280</v>
      </c>
      <c r="E704">
        <f t="shared" si="100"/>
        <v>519</v>
      </c>
      <c r="F704">
        <f t="shared" si="101"/>
        <v>25</v>
      </c>
      <c r="G704">
        <f t="shared" si="102"/>
        <v>5</v>
      </c>
      <c r="H704">
        <v>0</v>
      </c>
      <c r="I704">
        <f t="shared" si="107"/>
        <v>3</v>
      </c>
      <c r="J704">
        <f>VLOOKUP(AA704,角色间职业划分!P:AP,20,FALSE)</f>
        <v>10</v>
      </c>
      <c r="K704">
        <f>IF(X704=500,100,VLOOKUP(AA704,角色间职业划分!P:AP,22,FALSE))</f>
        <v>120</v>
      </c>
      <c r="L704">
        <f>IF(X704=500,K704,VLOOKUP(AA704,角色间职业划分!P:AP,23,FALSE))</f>
        <v>60</v>
      </c>
      <c r="M704">
        <f>VLOOKUP(AA704,角色间职业划分!P:AP,24,FALSE)</f>
        <v>0</v>
      </c>
      <c r="N704">
        <f>VLOOKUP(AA704,角色间职业划分!P:AP,14)*100</f>
        <v>95</v>
      </c>
      <c r="O704">
        <f>VLOOKUP(AA704,角色间职业划分!P:Z,9,FALSE)</f>
        <v>0</v>
      </c>
      <c r="P704">
        <f>VLOOKUP(AA704,角色间职业划分!P:AP,10,FALSE)</f>
        <v>0</v>
      </c>
      <c r="Q704">
        <f>VLOOKUP(AA704,角色间职业划分!P:AP,15,FALSE)</f>
        <v>0</v>
      </c>
      <c r="R704">
        <f>VLOOKUP(AA704,角色间职业划分!P:AP,16,FALSE)</f>
        <v>0</v>
      </c>
      <c r="S704">
        <f>VLOOKUP(AA704,角色间职业划分!P:AP,17,FALSE)</f>
        <v>0</v>
      </c>
      <c r="T704">
        <f>VLOOKUP(AA704,角色间职业划分!P:AP,18,FALSE)</f>
        <v>0</v>
      </c>
      <c r="U704">
        <f>VLOOKUP(AA704,角色间职业划分!P:AP,27,FALSE)</f>
        <v>0</v>
      </c>
      <c r="V704">
        <f t="shared" si="103"/>
        <v>3.0000000000000027</v>
      </c>
      <c r="W704">
        <f>VLOOKUP(AA704,角色间职业划分!P:Q,2,FALSE)</f>
        <v>24</v>
      </c>
      <c r="X704">
        <f t="shared" si="108"/>
        <v>94</v>
      </c>
      <c r="Y704">
        <f>INT(VLOOKUP(X704,角色属性总表!AG:AH,2,FALSE)*角色属性总表!$C$38)</f>
        <v>1872</v>
      </c>
      <c r="AA704">
        <f t="shared" si="109"/>
        <v>7</v>
      </c>
      <c r="AB704">
        <f>VLOOKUP(X704,角色属性总表!AG:AI,2,FALSE)*VLOOKUP(角色等级属性!AA704,角色间职业划分!P:AG,13,FALSE)/角色间职业划分!$AB$9</f>
        <v>1298.1069273975454</v>
      </c>
      <c r="AC704">
        <f>VLOOKUP(X704,角色属性总表!AG:AI,3,FALSE)*VLOOKUP(AA704,角色间职业划分!P:AG,8,FALSE)/角色间职业划分!$W$9</f>
        <v>7051.6159999999991</v>
      </c>
      <c r="AD704">
        <f>VLOOKUP(AA704,角色间职业划分!P:AP,26,FALSE)</f>
        <v>0.4</v>
      </c>
      <c r="AE704">
        <f>VLOOKUP(X704,角色属性总表!I:Q,3,FALSE)</f>
        <v>838.65600000000006</v>
      </c>
      <c r="AF704">
        <f>VLOOKUP(AA704,角色间职业划分!P:AP,11,FALSE)</f>
        <v>0.33</v>
      </c>
      <c r="AG704">
        <f t="shared" si="104"/>
        <v>6939.9132524022907</v>
      </c>
      <c r="AH704">
        <f t="shared" si="105"/>
        <v>840</v>
      </c>
      <c r="AJ704">
        <f t="shared" si="106"/>
        <v>6099.9132524022907</v>
      </c>
      <c r="AK704">
        <v>700</v>
      </c>
    </row>
    <row r="705" spans="1:37" x14ac:dyDescent="0.15">
      <c r="A705">
        <v>701</v>
      </c>
      <c r="B705">
        <f>ROUND(VLOOKUP(X705,角色属性总表!AG:AI,2,FALSE)/角色属性总表!$C$34,0)</f>
        <v>270</v>
      </c>
      <c r="C705">
        <f>ROUND(VLOOKUP(X705,角色属性总表!Y:AE,3,FALSE)/J705,0)</f>
        <v>161</v>
      </c>
      <c r="D705">
        <f>ROUND(VLOOKUP(X705,角色属性总表!AG:AI,3,FALSE)/角色属性总表!$C$35,0)</f>
        <v>282</v>
      </c>
      <c r="E705">
        <f t="shared" si="100"/>
        <v>524</v>
      </c>
      <c r="F705">
        <f t="shared" si="101"/>
        <v>25</v>
      </c>
      <c r="G705">
        <f t="shared" si="102"/>
        <v>5</v>
      </c>
      <c r="H705">
        <v>0</v>
      </c>
      <c r="I705">
        <f t="shared" si="107"/>
        <v>3</v>
      </c>
      <c r="J705">
        <f>VLOOKUP(AA705,角色间职业划分!P:AP,20,FALSE)</f>
        <v>10</v>
      </c>
      <c r="K705">
        <f>IF(X705=500,100,VLOOKUP(AA705,角色间职业划分!P:AP,22,FALSE))</f>
        <v>120</v>
      </c>
      <c r="L705">
        <f>IF(X705=500,K705,VLOOKUP(AA705,角色间职业划分!P:AP,23,FALSE))</f>
        <v>60</v>
      </c>
      <c r="M705">
        <f>VLOOKUP(AA705,角色间职业划分!P:AP,24,FALSE)</f>
        <v>0</v>
      </c>
      <c r="N705">
        <f>VLOOKUP(AA705,角色间职业划分!P:AP,14)*100</f>
        <v>95</v>
      </c>
      <c r="O705">
        <f>VLOOKUP(AA705,角色间职业划分!P:Z,9,FALSE)</f>
        <v>0</v>
      </c>
      <c r="P705">
        <f>VLOOKUP(AA705,角色间职业划分!P:AP,10,FALSE)</f>
        <v>0</v>
      </c>
      <c r="Q705">
        <f>VLOOKUP(AA705,角色间职业划分!P:AP,15,FALSE)</f>
        <v>0</v>
      </c>
      <c r="R705">
        <f>VLOOKUP(AA705,角色间职业划分!P:AP,16,FALSE)</f>
        <v>0</v>
      </c>
      <c r="S705">
        <f>VLOOKUP(AA705,角色间职业划分!P:AP,17,FALSE)</f>
        <v>0</v>
      </c>
      <c r="T705">
        <f>VLOOKUP(AA705,角色间职业划分!P:AP,18,FALSE)</f>
        <v>0</v>
      </c>
      <c r="U705">
        <f>VLOOKUP(AA705,角色间职业划分!P:AP,27,FALSE)</f>
        <v>0</v>
      </c>
      <c r="V705">
        <f t="shared" si="103"/>
        <v>3.0000000000000027</v>
      </c>
      <c r="W705">
        <f>VLOOKUP(AA705,角色间职业划分!P:Q,2,FALSE)</f>
        <v>24</v>
      </c>
      <c r="X705">
        <f t="shared" si="108"/>
        <v>95</v>
      </c>
      <c r="Y705">
        <f>INT(VLOOKUP(X705,角色属性总表!AG:AH,2,FALSE)*角色属性总表!$C$38)</f>
        <v>1890</v>
      </c>
      <c r="AA705">
        <f t="shared" si="109"/>
        <v>7</v>
      </c>
      <c r="AB705">
        <f>VLOOKUP(X705,角色属性总表!AG:AI,2,FALSE)*VLOOKUP(角色等级属性!AA705,角色间职业划分!P:AG,13,FALSE)/角色间职业划分!$AB$9</f>
        <v>1310.5887247763678</v>
      </c>
      <c r="AC705">
        <f>VLOOKUP(X705,角色属性总表!AG:AI,3,FALSE)*VLOOKUP(AA705,角色间职业划分!P:AG,8,FALSE)/角色间职业划分!$W$9</f>
        <v>7119.4199999999992</v>
      </c>
      <c r="AD705">
        <f>VLOOKUP(AA705,角色间职业划分!P:AP,26,FALSE)</f>
        <v>0.4</v>
      </c>
      <c r="AE705">
        <f>VLOOKUP(X705,角色属性总表!I:Q,3,FALSE)</f>
        <v>846.72</v>
      </c>
      <c r="AF705">
        <f>VLOOKUP(AA705,角色间职业划分!P:AP,11,FALSE)</f>
        <v>0.33</v>
      </c>
      <c r="AG705">
        <f t="shared" si="104"/>
        <v>7066.3264066560942</v>
      </c>
      <c r="AH705">
        <f t="shared" si="105"/>
        <v>846</v>
      </c>
      <c r="AJ705">
        <f t="shared" si="106"/>
        <v>6220.3264066560942</v>
      </c>
      <c r="AK705">
        <v>701</v>
      </c>
    </row>
    <row r="706" spans="1:37" x14ac:dyDescent="0.15">
      <c r="A706">
        <v>702</v>
      </c>
      <c r="B706">
        <f>ROUND(VLOOKUP(X706,角色属性总表!AG:AI,2,FALSE)/角色属性总表!$C$34,0)</f>
        <v>273</v>
      </c>
      <c r="C706">
        <f>ROUND(VLOOKUP(X706,角色属性总表!Y:AE,3,FALSE)/J706,0)</f>
        <v>164</v>
      </c>
      <c r="D706">
        <f>ROUND(VLOOKUP(X706,角色属性总表!AG:AI,3,FALSE)/角色属性总表!$C$35,0)</f>
        <v>285</v>
      </c>
      <c r="E706">
        <f t="shared" si="100"/>
        <v>529</v>
      </c>
      <c r="F706">
        <f t="shared" si="101"/>
        <v>25</v>
      </c>
      <c r="G706">
        <f t="shared" si="102"/>
        <v>5</v>
      </c>
      <c r="H706">
        <v>0</v>
      </c>
      <c r="I706">
        <f t="shared" si="107"/>
        <v>3</v>
      </c>
      <c r="J706">
        <f>VLOOKUP(AA706,角色间职业划分!P:AP,20,FALSE)</f>
        <v>10</v>
      </c>
      <c r="K706">
        <f>IF(X706=500,100,VLOOKUP(AA706,角色间职业划分!P:AP,22,FALSE))</f>
        <v>120</v>
      </c>
      <c r="L706">
        <f>IF(X706=500,K706,VLOOKUP(AA706,角色间职业划分!P:AP,23,FALSE))</f>
        <v>60</v>
      </c>
      <c r="M706">
        <f>VLOOKUP(AA706,角色间职业划分!P:AP,24,FALSE)</f>
        <v>0</v>
      </c>
      <c r="N706">
        <f>VLOOKUP(AA706,角色间职业划分!P:AP,14)*100</f>
        <v>95</v>
      </c>
      <c r="O706">
        <f>VLOOKUP(AA706,角色间职业划分!P:Z,9,FALSE)</f>
        <v>0</v>
      </c>
      <c r="P706">
        <f>VLOOKUP(AA706,角色间职业划分!P:AP,10,FALSE)</f>
        <v>0</v>
      </c>
      <c r="Q706">
        <f>VLOOKUP(AA706,角色间职业划分!P:AP,15,FALSE)</f>
        <v>0</v>
      </c>
      <c r="R706">
        <f>VLOOKUP(AA706,角色间职业划分!P:AP,16,FALSE)</f>
        <v>0</v>
      </c>
      <c r="S706">
        <f>VLOOKUP(AA706,角色间职业划分!P:AP,17,FALSE)</f>
        <v>0</v>
      </c>
      <c r="T706">
        <f>VLOOKUP(AA706,角色间职业划分!P:AP,18,FALSE)</f>
        <v>0</v>
      </c>
      <c r="U706">
        <f>VLOOKUP(AA706,角色间职业划分!P:AP,27,FALSE)</f>
        <v>0</v>
      </c>
      <c r="V706">
        <f t="shared" si="103"/>
        <v>3.0000000000000027</v>
      </c>
      <c r="W706">
        <f>VLOOKUP(AA706,角色间职业划分!P:Q,2,FALSE)</f>
        <v>24</v>
      </c>
      <c r="X706">
        <f t="shared" si="108"/>
        <v>96</v>
      </c>
      <c r="Y706">
        <f>INT(VLOOKUP(X706,角色属性总表!AG:AH,2,FALSE)*角色属性总表!$C$38)</f>
        <v>1908</v>
      </c>
      <c r="AA706">
        <f t="shared" si="109"/>
        <v>7</v>
      </c>
      <c r="AB706">
        <f>VLOOKUP(X706,角色属性总表!AG:AI,2,FALSE)*VLOOKUP(角色等级属性!AA706,角色间职业划分!P:AG,13,FALSE)/角色间职业划分!$AB$9</f>
        <v>1323.0705221551905</v>
      </c>
      <c r="AC706">
        <f>VLOOKUP(X706,角色属性总表!AG:AI,3,FALSE)*VLOOKUP(AA706,角色间职业划分!P:AG,8,FALSE)/角色间职业划分!$W$9</f>
        <v>7187.2240000000002</v>
      </c>
      <c r="AD706">
        <f>VLOOKUP(AA706,角色间职业划分!P:AP,26,FALSE)</f>
        <v>0.4</v>
      </c>
      <c r="AE706">
        <f>VLOOKUP(X706,角色属性总表!I:Q,3,FALSE)</f>
        <v>854.78399999999999</v>
      </c>
      <c r="AF706">
        <f>VLOOKUP(AA706,角色间职业划分!P:AP,11,FALSE)</f>
        <v>0.33</v>
      </c>
      <c r="AG706">
        <f t="shared" si="104"/>
        <v>7193.7980851961438</v>
      </c>
      <c r="AH706">
        <f t="shared" si="105"/>
        <v>855</v>
      </c>
      <c r="AJ706">
        <f t="shared" si="106"/>
        <v>6338.7980851961438</v>
      </c>
      <c r="AK706">
        <v>702</v>
      </c>
    </row>
    <row r="707" spans="1:37" x14ac:dyDescent="0.15">
      <c r="A707">
        <v>703</v>
      </c>
      <c r="B707">
        <f>ROUND(VLOOKUP(X707,角色属性总表!AG:AI,2,FALSE)/角色属性总表!$C$34,0)</f>
        <v>275</v>
      </c>
      <c r="C707">
        <f>ROUND(VLOOKUP(X707,角色属性总表!Y:AE,3,FALSE)/J707,0)</f>
        <v>167</v>
      </c>
      <c r="D707">
        <f>ROUND(VLOOKUP(X707,角色属性总表!AG:AI,3,FALSE)/角色属性总表!$C$35,0)</f>
        <v>288</v>
      </c>
      <c r="E707">
        <f t="shared" si="100"/>
        <v>534</v>
      </c>
      <c r="F707">
        <f t="shared" si="101"/>
        <v>25</v>
      </c>
      <c r="G707">
        <f t="shared" si="102"/>
        <v>5</v>
      </c>
      <c r="H707">
        <v>0</v>
      </c>
      <c r="I707">
        <f t="shared" si="107"/>
        <v>3</v>
      </c>
      <c r="J707">
        <f>VLOOKUP(AA707,角色间职业划分!P:AP,20,FALSE)</f>
        <v>10</v>
      </c>
      <c r="K707">
        <f>IF(X707=500,100,VLOOKUP(AA707,角色间职业划分!P:AP,22,FALSE))</f>
        <v>120</v>
      </c>
      <c r="L707">
        <f>IF(X707=500,K707,VLOOKUP(AA707,角色间职业划分!P:AP,23,FALSE))</f>
        <v>60</v>
      </c>
      <c r="M707">
        <f>VLOOKUP(AA707,角色间职业划分!P:AP,24,FALSE)</f>
        <v>0</v>
      </c>
      <c r="N707">
        <f>VLOOKUP(AA707,角色间职业划分!P:AP,14)*100</f>
        <v>95</v>
      </c>
      <c r="O707">
        <f>VLOOKUP(AA707,角色间职业划分!P:Z,9,FALSE)</f>
        <v>0</v>
      </c>
      <c r="P707">
        <f>VLOOKUP(AA707,角色间职业划分!P:AP,10,FALSE)</f>
        <v>0</v>
      </c>
      <c r="Q707">
        <f>VLOOKUP(AA707,角色间职业划分!P:AP,15,FALSE)</f>
        <v>0</v>
      </c>
      <c r="R707">
        <f>VLOOKUP(AA707,角色间职业划分!P:AP,16,FALSE)</f>
        <v>0</v>
      </c>
      <c r="S707">
        <f>VLOOKUP(AA707,角色间职业划分!P:AP,17,FALSE)</f>
        <v>0</v>
      </c>
      <c r="T707">
        <f>VLOOKUP(AA707,角色间职业划分!P:AP,18,FALSE)</f>
        <v>0</v>
      </c>
      <c r="U707">
        <f>VLOOKUP(AA707,角色间职业划分!P:AP,27,FALSE)</f>
        <v>0</v>
      </c>
      <c r="V707">
        <f t="shared" si="103"/>
        <v>3.0000000000000027</v>
      </c>
      <c r="W707">
        <f>VLOOKUP(AA707,角色间职业划分!P:Q,2,FALSE)</f>
        <v>24</v>
      </c>
      <c r="X707">
        <f t="shared" si="108"/>
        <v>97</v>
      </c>
      <c r="Y707">
        <f>INT(VLOOKUP(X707,角色属性总表!AG:AH,2,FALSE)*角色属性总表!$C$38)</f>
        <v>1926</v>
      </c>
      <c r="AA707">
        <f t="shared" si="109"/>
        <v>7</v>
      </c>
      <c r="AB707">
        <f>VLOOKUP(X707,角色属性总表!AG:AI,2,FALSE)*VLOOKUP(角色等级属性!AA707,角色间职业划分!P:AG,13,FALSE)/角色间职业划分!$AB$9</f>
        <v>1335.5523195340129</v>
      </c>
      <c r="AC707">
        <f>VLOOKUP(X707,角色属性总表!AG:AI,3,FALSE)*VLOOKUP(AA707,角色间职业划分!P:AG,8,FALSE)/角色间职业划分!$W$9</f>
        <v>7255.0279999999993</v>
      </c>
      <c r="AD707">
        <f>VLOOKUP(AA707,角色间职业划分!P:AP,26,FALSE)</f>
        <v>0.4</v>
      </c>
      <c r="AE707">
        <f>VLOOKUP(X707,角色属性总表!I:Q,3,FALSE)</f>
        <v>862.84799999999996</v>
      </c>
      <c r="AF707">
        <f>VLOOKUP(AA707,角色间职业划分!P:AP,11,FALSE)</f>
        <v>0.33</v>
      </c>
      <c r="AG707">
        <f t="shared" si="104"/>
        <v>7322.3290419423674</v>
      </c>
      <c r="AH707">
        <f t="shared" si="105"/>
        <v>864</v>
      </c>
      <c r="AJ707">
        <f t="shared" si="106"/>
        <v>6458.3290419423674</v>
      </c>
      <c r="AK707">
        <v>703</v>
      </c>
    </row>
    <row r="708" spans="1:37" x14ac:dyDescent="0.15">
      <c r="A708">
        <v>704</v>
      </c>
      <c r="B708">
        <f>ROUND(VLOOKUP(X708,角色属性总表!AG:AI,2,FALSE)/角色属性总表!$C$34,0)</f>
        <v>278</v>
      </c>
      <c r="C708">
        <f>ROUND(VLOOKUP(X708,角色属性总表!Y:AE,3,FALSE)/J708,0)</f>
        <v>170</v>
      </c>
      <c r="D708">
        <f>ROUND(VLOOKUP(X708,角色属性总表!AG:AI,3,FALSE)/角色属性总表!$C$35,0)</f>
        <v>290</v>
      </c>
      <c r="E708">
        <f t="shared" si="100"/>
        <v>539</v>
      </c>
      <c r="F708">
        <f t="shared" si="101"/>
        <v>25</v>
      </c>
      <c r="G708">
        <f t="shared" si="102"/>
        <v>5</v>
      </c>
      <c r="H708">
        <v>0</v>
      </c>
      <c r="I708">
        <f t="shared" si="107"/>
        <v>3</v>
      </c>
      <c r="J708">
        <f>VLOOKUP(AA708,角色间职业划分!P:AP,20,FALSE)</f>
        <v>10</v>
      </c>
      <c r="K708">
        <f>IF(X708=500,100,VLOOKUP(AA708,角色间职业划分!P:AP,22,FALSE))</f>
        <v>120</v>
      </c>
      <c r="L708">
        <f>IF(X708=500,K708,VLOOKUP(AA708,角色间职业划分!P:AP,23,FALSE))</f>
        <v>60</v>
      </c>
      <c r="M708">
        <f>VLOOKUP(AA708,角色间职业划分!P:AP,24,FALSE)</f>
        <v>0</v>
      </c>
      <c r="N708">
        <f>VLOOKUP(AA708,角色间职业划分!P:AP,14)*100</f>
        <v>95</v>
      </c>
      <c r="O708">
        <f>VLOOKUP(AA708,角色间职业划分!P:Z,9,FALSE)</f>
        <v>0</v>
      </c>
      <c r="P708">
        <f>VLOOKUP(AA708,角色间职业划分!P:AP,10,FALSE)</f>
        <v>0</v>
      </c>
      <c r="Q708">
        <f>VLOOKUP(AA708,角色间职业划分!P:AP,15,FALSE)</f>
        <v>0</v>
      </c>
      <c r="R708">
        <f>VLOOKUP(AA708,角色间职业划分!P:AP,16,FALSE)</f>
        <v>0</v>
      </c>
      <c r="S708">
        <f>VLOOKUP(AA708,角色间职业划分!P:AP,17,FALSE)</f>
        <v>0</v>
      </c>
      <c r="T708">
        <f>VLOOKUP(AA708,角色间职业划分!P:AP,18,FALSE)</f>
        <v>0</v>
      </c>
      <c r="U708">
        <f>VLOOKUP(AA708,角色间职业划分!P:AP,27,FALSE)</f>
        <v>0</v>
      </c>
      <c r="V708">
        <f t="shared" si="103"/>
        <v>3.0000000000000027</v>
      </c>
      <c r="W708">
        <f>VLOOKUP(AA708,角色间职业划分!P:Q,2,FALSE)</f>
        <v>24</v>
      </c>
      <c r="X708">
        <f t="shared" si="108"/>
        <v>98</v>
      </c>
      <c r="Y708">
        <f>INT(VLOOKUP(X708,角色属性总表!AG:AH,2,FALSE)*角色属性总表!$C$38)</f>
        <v>1944</v>
      </c>
      <c r="AA708">
        <f t="shared" si="109"/>
        <v>7</v>
      </c>
      <c r="AB708">
        <f>VLOOKUP(X708,角色属性总表!AG:AI,2,FALSE)*VLOOKUP(角色等级属性!AA708,角色间职业划分!P:AG,13,FALSE)/角色间职业划分!$AB$9</f>
        <v>1348.0341169128358</v>
      </c>
      <c r="AC708">
        <f>VLOOKUP(X708,角色属性总表!AG:AI,3,FALSE)*VLOOKUP(AA708,角色间职业划分!P:AG,8,FALSE)/角色间职业划分!$W$9</f>
        <v>7322.8320000000003</v>
      </c>
      <c r="AD708">
        <f>VLOOKUP(AA708,角色间职业划分!P:AP,26,FALSE)</f>
        <v>0.4</v>
      </c>
      <c r="AE708">
        <f>VLOOKUP(X708,角色属性总表!I:Q,3,FALSE)</f>
        <v>870.91200000000003</v>
      </c>
      <c r="AF708">
        <f>VLOOKUP(AA708,角色间职业划分!P:AP,11,FALSE)</f>
        <v>0.33</v>
      </c>
      <c r="AG708">
        <f t="shared" si="104"/>
        <v>7451.9200706897263</v>
      </c>
      <c r="AH708">
        <f t="shared" si="105"/>
        <v>870</v>
      </c>
      <c r="AJ708">
        <f t="shared" si="106"/>
        <v>6581.9200706897263</v>
      </c>
      <c r="AK708">
        <v>704</v>
      </c>
    </row>
    <row r="709" spans="1:37" x14ac:dyDescent="0.15">
      <c r="A709">
        <v>705</v>
      </c>
      <c r="B709">
        <f>ROUND(VLOOKUP(X709,角色属性总表!AG:AI,2,FALSE)/角色属性总表!$C$34,0)</f>
        <v>280</v>
      </c>
      <c r="C709">
        <f>ROUND(VLOOKUP(X709,角色属性总表!Y:AE,3,FALSE)/J709,0)</f>
        <v>173</v>
      </c>
      <c r="D709">
        <f>ROUND(VLOOKUP(X709,角色属性总表!AG:AI,3,FALSE)/角色属性总表!$C$35,0)</f>
        <v>293</v>
      </c>
      <c r="E709">
        <f t="shared" si="100"/>
        <v>544</v>
      </c>
      <c r="F709">
        <f t="shared" si="101"/>
        <v>25</v>
      </c>
      <c r="G709">
        <f t="shared" si="102"/>
        <v>5</v>
      </c>
      <c r="H709">
        <v>0</v>
      </c>
      <c r="I709">
        <f t="shared" si="107"/>
        <v>3</v>
      </c>
      <c r="J709">
        <f>VLOOKUP(AA709,角色间职业划分!P:AP,20,FALSE)</f>
        <v>10</v>
      </c>
      <c r="K709">
        <f>IF(X709=500,100,VLOOKUP(AA709,角色间职业划分!P:AP,22,FALSE))</f>
        <v>120</v>
      </c>
      <c r="L709">
        <f>IF(X709=500,K709,VLOOKUP(AA709,角色间职业划分!P:AP,23,FALSE))</f>
        <v>60</v>
      </c>
      <c r="M709">
        <f>VLOOKUP(AA709,角色间职业划分!P:AP,24,FALSE)</f>
        <v>0</v>
      </c>
      <c r="N709">
        <f>VLOOKUP(AA709,角色间职业划分!P:AP,14)*100</f>
        <v>95</v>
      </c>
      <c r="O709">
        <f>VLOOKUP(AA709,角色间职业划分!P:Z,9,FALSE)</f>
        <v>0</v>
      </c>
      <c r="P709">
        <f>VLOOKUP(AA709,角色间职业划分!P:AP,10,FALSE)</f>
        <v>0</v>
      </c>
      <c r="Q709">
        <f>VLOOKUP(AA709,角色间职业划分!P:AP,15,FALSE)</f>
        <v>0</v>
      </c>
      <c r="R709">
        <f>VLOOKUP(AA709,角色间职业划分!P:AP,16,FALSE)</f>
        <v>0</v>
      </c>
      <c r="S709">
        <f>VLOOKUP(AA709,角色间职业划分!P:AP,17,FALSE)</f>
        <v>0</v>
      </c>
      <c r="T709">
        <f>VLOOKUP(AA709,角色间职业划分!P:AP,18,FALSE)</f>
        <v>0</v>
      </c>
      <c r="U709">
        <f>VLOOKUP(AA709,角色间职业划分!P:AP,27,FALSE)</f>
        <v>0</v>
      </c>
      <c r="V709">
        <f t="shared" si="103"/>
        <v>3.0000000000000027</v>
      </c>
      <c r="W709">
        <f>VLOOKUP(AA709,角色间职业划分!P:Q,2,FALSE)</f>
        <v>24</v>
      </c>
      <c r="X709">
        <f t="shared" si="108"/>
        <v>99</v>
      </c>
      <c r="Y709">
        <f>INT(VLOOKUP(X709,角色属性总表!AG:AH,2,FALSE)*角色属性总表!$C$38)</f>
        <v>1962</v>
      </c>
      <c r="AA709">
        <f t="shared" si="109"/>
        <v>7</v>
      </c>
      <c r="AB709">
        <f>VLOOKUP(X709,角色属性总表!AG:AI,2,FALSE)*VLOOKUP(角色等级属性!AA709,角色间职业划分!P:AG,13,FALSE)/角色间职业划分!$AB$9</f>
        <v>1360.515914291658</v>
      </c>
      <c r="AC709">
        <f>VLOOKUP(X709,角色属性总表!AG:AI,3,FALSE)*VLOOKUP(AA709,角色间职业划分!P:AG,8,FALSE)/角色间职业划分!$W$9</f>
        <v>7390.6360000000004</v>
      </c>
      <c r="AD709">
        <f>VLOOKUP(AA709,角色间职业划分!P:AP,26,FALSE)</f>
        <v>0.4</v>
      </c>
      <c r="AE709">
        <f>VLOOKUP(X709,角色属性总表!I:Q,3,FALSE)</f>
        <v>878.97600000000011</v>
      </c>
      <c r="AF709">
        <f>VLOOKUP(AA709,角色间职业划分!P:AP,11,FALSE)</f>
        <v>0.33</v>
      </c>
      <c r="AG709">
        <f t="shared" si="104"/>
        <v>7582.5720043605115</v>
      </c>
      <c r="AH709">
        <f t="shared" si="105"/>
        <v>879</v>
      </c>
      <c r="AJ709">
        <f t="shared" si="106"/>
        <v>6703.5720043605115</v>
      </c>
      <c r="AK709">
        <v>705</v>
      </c>
    </row>
    <row r="710" spans="1:37" x14ac:dyDescent="0.15">
      <c r="A710">
        <v>706</v>
      </c>
      <c r="B710">
        <f>ROUND(VLOOKUP(X710,角色属性总表!AG:AI,2,FALSE)/角色属性总表!$C$34,0)</f>
        <v>283</v>
      </c>
      <c r="C710">
        <f>ROUND(VLOOKUP(X710,角色属性总表!Y:AE,3,FALSE)/J710,0)</f>
        <v>176</v>
      </c>
      <c r="D710">
        <f>ROUND(VLOOKUP(X710,角色属性总表!AG:AI,3,FALSE)/角色属性总表!$C$35,0)</f>
        <v>296</v>
      </c>
      <c r="E710">
        <f t="shared" ref="E710:E773" si="110">INT(AD710*AB710)</f>
        <v>549</v>
      </c>
      <c r="F710">
        <f t="shared" ref="F710:F773" si="111">ROUND(AC710/D710,0)</f>
        <v>25</v>
      </c>
      <c r="G710">
        <f t="shared" ref="G710:G773" si="112">ROUND(AB710/B710,0)</f>
        <v>5</v>
      </c>
      <c r="H710">
        <v>0</v>
      </c>
      <c r="I710">
        <f t="shared" si="107"/>
        <v>3</v>
      </c>
      <c r="J710">
        <f>VLOOKUP(AA710,角色间职业划分!P:AP,20,FALSE)</f>
        <v>10</v>
      </c>
      <c r="K710">
        <f>IF(X710=500,100,VLOOKUP(AA710,角色间职业划分!P:AP,22,FALSE))</f>
        <v>120</v>
      </c>
      <c r="L710">
        <f>IF(X710=500,K710,VLOOKUP(AA710,角色间职业划分!P:AP,23,FALSE))</f>
        <v>60</v>
      </c>
      <c r="M710">
        <f>VLOOKUP(AA710,角色间职业划分!P:AP,24,FALSE)</f>
        <v>0</v>
      </c>
      <c r="N710">
        <f>VLOOKUP(AA710,角色间职业划分!P:AP,14)*100</f>
        <v>95</v>
      </c>
      <c r="O710">
        <f>VLOOKUP(AA710,角色间职业划分!P:Z,9,FALSE)</f>
        <v>0</v>
      </c>
      <c r="P710">
        <f>VLOOKUP(AA710,角色间职业划分!P:AP,10,FALSE)</f>
        <v>0</v>
      </c>
      <c r="Q710">
        <f>VLOOKUP(AA710,角色间职业划分!P:AP,15,FALSE)</f>
        <v>0</v>
      </c>
      <c r="R710">
        <f>VLOOKUP(AA710,角色间职业划分!P:AP,16,FALSE)</f>
        <v>0</v>
      </c>
      <c r="S710">
        <f>VLOOKUP(AA710,角色间职业划分!P:AP,17,FALSE)</f>
        <v>0</v>
      </c>
      <c r="T710">
        <f>VLOOKUP(AA710,角色间职业划分!P:AP,18,FALSE)</f>
        <v>0</v>
      </c>
      <c r="U710">
        <f>VLOOKUP(AA710,角色间职业划分!P:AP,27,FALSE)</f>
        <v>0</v>
      </c>
      <c r="V710">
        <f t="shared" ref="V710:V773" si="113">(AF710-AF$2)*100</f>
        <v>3.0000000000000027</v>
      </c>
      <c r="W710">
        <f>VLOOKUP(AA710,角色间职业划分!P:Q,2,FALSE)</f>
        <v>24</v>
      </c>
      <c r="X710">
        <f t="shared" si="108"/>
        <v>100</v>
      </c>
      <c r="Y710">
        <f>INT(VLOOKUP(X710,角色属性总表!AG:AH,2,FALSE)*角色属性总表!$C$38)</f>
        <v>1980</v>
      </c>
      <c r="AA710">
        <f t="shared" si="109"/>
        <v>7</v>
      </c>
      <c r="AB710">
        <f>VLOOKUP(X710,角色属性总表!AG:AI,2,FALSE)*VLOOKUP(角色等级属性!AA710,角色间职业划分!P:AG,13,FALSE)/角色间职业划分!$AB$9</f>
        <v>1372.9977116704806</v>
      </c>
      <c r="AC710">
        <f>VLOOKUP(X710,角色属性总表!AG:AI,3,FALSE)*VLOOKUP(AA710,角色间职业划分!P:AG,8,FALSE)/角色间职业划分!$W$9</f>
        <v>7458.44</v>
      </c>
      <c r="AD710">
        <f>VLOOKUP(AA710,角色间职业划分!P:AP,26,FALSE)</f>
        <v>0.4</v>
      </c>
      <c r="AE710">
        <f>VLOOKUP(X710,角色属性总表!I:Q,3,FALSE)</f>
        <v>887.04</v>
      </c>
      <c r="AF710">
        <f>VLOOKUP(AA710,角色间职业划分!P:AP,11,FALSE)</f>
        <v>0.33</v>
      </c>
      <c r="AG710">
        <f t="shared" ref="AG710:AG773" si="114">((AF$2*X710*X710*180)/(SQRT(X710*100)-AF$2*X710))</f>
        <v>7714.2857142857147</v>
      </c>
      <c r="AH710">
        <f t="shared" ref="AH710:AH773" si="115">D710*AH$2</f>
        <v>888</v>
      </c>
      <c r="AJ710">
        <f t="shared" ref="AJ710:AJ773" si="116">AG710-AH710</f>
        <v>6826.2857142857147</v>
      </c>
      <c r="AK710">
        <v>706</v>
      </c>
    </row>
    <row r="711" spans="1:37" x14ac:dyDescent="0.15">
      <c r="A711">
        <v>707</v>
      </c>
      <c r="B711">
        <f>ROUND(VLOOKUP(X711,角色属性总表!AG:AI,2,FALSE)/角色属性总表!$C$34,0)</f>
        <v>1428571</v>
      </c>
      <c r="C711">
        <f>ROUND(VLOOKUP(X711,角色属性总表!Y:AE,3,FALSE)/J711,0)</f>
        <v>1000000</v>
      </c>
      <c r="D711">
        <f>ROUND(VLOOKUP(X711,角色属性总表!AG:AI,3,FALSE)/角色属性总表!$C$35,0)</f>
        <v>400000</v>
      </c>
      <c r="E711">
        <f t="shared" si="110"/>
        <v>2773732</v>
      </c>
      <c r="F711">
        <f t="shared" si="111"/>
        <v>25</v>
      </c>
      <c r="G711">
        <f t="shared" si="112"/>
        <v>5</v>
      </c>
      <c r="H711">
        <v>0</v>
      </c>
      <c r="I711">
        <f t="shared" ref="I711:I774" si="117">I710</f>
        <v>3</v>
      </c>
      <c r="J711">
        <f>VLOOKUP(AA711,角色间职业划分!P:AP,20,FALSE)</f>
        <v>10</v>
      </c>
      <c r="K711">
        <f>IF(X711=500,100,VLOOKUP(AA711,角色间职业划分!P:AP,22,FALSE))</f>
        <v>100</v>
      </c>
      <c r="L711">
        <f>IF(X711=500,K711,VLOOKUP(AA711,角色间职业划分!P:AP,23,FALSE))</f>
        <v>100</v>
      </c>
      <c r="M711">
        <f>VLOOKUP(AA711,角色间职业划分!P:AP,24,FALSE)</f>
        <v>0</v>
      </c>
      <c r="N711">
        <f>VLOOKUP(AA711,角色间职业划分!P:AP,14)*100</f>
        <v>95</v>
      </c>
      <c r="O711">
        <f>VLOOKUP(AA711,角色间职业划分!P:Z,9,FALSE)</f>
        <v>0</v>
      </c>
      <c r="P711">
        <f>VLOOKUP(AA711,角色间职业划分!P:AP,10,FALSE)</f>
        <v>0</v>
      </c>
      <c r="Q711">
        <f>VLOOKUP(AA711,角色间职业划分!P:AP,15,FALSE)</f>
        <v>0</v>
      </c>
      <c r="R711">
        <f>VLOOKUP(AA711,角色间职业划分!P:AP,16,FALSE)</f>
        <v>0</v>
      </c>
      <c r="S711">
        <f>VLOOKUP(AA711,角色间职业划分!P:AP,17,FALSE)</f>
        <v>0</v>
      </c>
      <c r="T711">
        <f>VLOOKUP(AA711,角色间职业划分!P:AP,18,FALSE)</f>
        <v>0</v>
      </c>
      <c r="U711">
        <f>VLOOKUP(AA711,角色间职业划分!P:AP,27,FALSE)</f>
        <v>0</v>
      </c>
      <c r="V711">
        <f t="shared" si="113"/>
        <v>3.0000000000000027</v>
      </c>
      <c r="W711">
        <f>VLOOKUP(AA711,角色间职业划分!P:Q,2,FALSE)</f>
        <v>24</v>
      </c>
      <c r="X711">
        <f t="shared" ref="X711:X774" si="118">IF(X710=100,500,IF(X710=500,1,X710+1))</f>
        <v>500</v>
      </c>
      <c r="Y711">
        <f>INT(VLOOKUP(X711,角色属性总表!AG:AH,2,FALSE)*角色属性总表!$C$38)</f>
        <v>9999999</v>
      </c>
      <c r="AA711">
        <f t="shared" ref="AA711:AA774" si="119">IF(X711=1,AA710+1,AA710)</f>
        <v>7</v>
      </c>
      <c r="AB711">
        <f>VLOOKUP(X711,角色属性总表!AG:AI,2,FALSE)*VLOOKUP(角色等级属性!AA711,角色间职业划分!P:AG,13,FALSE)/角色间职业划分!$AB$9</f>
        <v>6934331.1836904529</v>
      </c>
      <c r="AC711">
        <f>VLOOKUP(X711,角色属性总表!AG:AI,3,FALSE)*VLOOKUP(AA711,角色间职业划分!P:AG,8,FALSE)/角色间职业划分!$W$9</f>
        <v>10089879.943392858</v>
      </c>
      <c r="AD711">
        <f>VLOOKUP(AA711,角色间职业划分!P:AP,26,FALSE)</f>
        <v>0.4</v>
      </c>
      <c r="AE711">
        <f>VLOOKUP(X711,角色属性总表!I:Q,3,FALSE)</f>
        <v>0</v>
      </c>
      <c r="AF711">
        <f>VLOOKUP(AA711,角色间职业划分!P:AP,11,FALSE)</f>
        <v>0.33</v>
      </c>
      <c r="AG711">
        <f t="shared" si="114"/>
        <v>183406.97344089879</v>
      </c>
      <c r="AH711">
        <f t="shared" si="115"/>
        <v>1200000</v>
      </c>
      <c r="AJ711">
        <f t="shared" si="116"/>
        <v>-1016593.0265591012</v>
      </c>
      <c r="AK711">
        <v>707</v>
      </c>
    </row>
    <row r="712" spans="1:37" x14ac:dyDescent="0.15">
      <c r="A712">
        <v>708</v>
      </c>
      <c r="B712">
        <f>ROUND(VLOOKUP(X712,角色属性总表!AG:AI,2,FALSE)/角色属性总表!$C$34,0)</f>
        <v>28</v>
      </c>
      <c r="C712">
        <f>ROUND(VLOOKUP(X712,角色属性总表!Y:AE,3,FALSE)/J712,0)</f>
        <v>5</v>
      </c>
      <c r="D712">
        <f>ROUND(VLOOKUP(X712,角色属性总表!AG:AI,3,FALSE)/角色属性总表!$C$35,0)</f>
        <v>30</v>
      </c>
      <c r="E712">
        <f t="shared" si="110"/>
        <v>153</v>
      </c>
      <c r="F712">
        <f t="shared" si="111"/>
        <v>13</v>
      </c>
      <c r="G712">
        <f t="shared" si="112"/>
        <v>14</v>
      </c>
      <c r="H712">
        <v>0</v>
      </c>
      <c r="I712">
        <f t="shared" si="117"/>
        <v>3</v>
      </c>
      <c r="J712">
        <f>VLOOKUP(AA712,角色间职业划分!P:AP,20,FALSE)</f>
        <v>11</v>
      </c>
      <c r="K712">
        <f>IF(X712=500,100,VLOOKUP(AA712,角色间职业划分!P:AP,22,FALSE))</f>
        <v>120</v>
      </c>
      <c r="L712">
        <f>IF(X712=500,K712,VLOOKUP(AA712,角色间职业划分!P:AP,23,FALSE))</f>
        <v>60</v>
      </c>
      <c r="M712">
        <f>VLOOKUP(AA712,角色间职业划分!P:AP,24,FALSE)</f>
        <v>0</v>
      </c>
      <c r="N712">
        <f>VLOOKUP(AA712,角色间职业划分!P:AP,14)*100</f>
        <v>95</v>
      </c>
      <c r="O712">
        <f>VLOOKUP(AA712,角色间职业划分!P:Z,9,FALSE)</f>
        <v>0</v>
      </c>
      <c r="P712">
        <f>VLOOKUP(AA712,角色间职业划分!P:AP,10,FALSE)</f>
        <v>0</v>
      </c>
      <c r="Q712">
        <f>VLOOKUP(AA712,角色间职业划分!P:AP,15,FALSE)</f>
        <v>0</v>
      </c>
      <c r="R712">
        <f>VLOOKUP(AA712,角色间职业划分!P:AP,16,FALSE)</f>
        <v>0</v>
      </c>
      <c r="S712">
        <f>VLOOKUP(AA712,角色间职业划分!P:AP,17,FALSE)</f>
        <v>0</v>
      </c>
      <c r="T712">
        <f>VLOOKUP(AA712,角色间职业划分!P:AP,18,FALSE)</f>
        <v>0</v>
      </c>
      <c r="U712">
        <f>VLOOKUP(AA712,角色间职业划分!P:AP,27,FALSE)</f>
        <v>0</v>
      </c>
      <c r="V712">
        <f t="shared" si="113"/>
        <v>1.0000000000000009</v>
      </c>
      <c r="W712">
        <f>VLOOKUP(AA712,角色间职业划分!P:Q,2,FALSE)</f>
        <v>25</v>
      </c>
      <c r="X712">
        <f t="shared" si="118"/>
        <v>1</v>
      </c>
      <c r="Y712">
        <f>INT(VLOOKUP(X712,角色属性总表!AG:AH,2,FALSE)*角色属性总表!$C$38)</f>
        <v>198</v>
      </c>
      <c r="AA712">
        <f t="shared" si="119"/>
        <v>8</v>
      </c>
      <c r="AB712">
        <f>VLOOKUP(X712,角色属性总表!AG:AI,2,FALSE)*VLOOKUP(角色等级属性!AA712,角色间职业划分!P:AG,13,FALSE)/角色间职业划分!$AB$9</f>
        <v>384.18627213194281</v>
      </c>
      <c r="AC712">
        <f>VLOOKUP(X712,角色属性总表!AG:AI,3,FALSE)*VLOOKUP(AA712,角色间职业划分!P:AG,8,FALSE)/角色间职业划分!$W$9</f>
        <v>395.28719999999998</v>
      </c>
      <c r="AD712">
        <f>VLOOKUP(AA712,角色间职业划分!P:AP,26,FALSE)</f>
        <v>0.4</v>
      </c>
      <c r="AE712">
        <f>VLOOKUP(X712,角色属性总表!I:Q,3,FALSE)</f>
        <v>88.704000000000008</v>
      </c>
      <c r="AF712">
        <f>VLOOKUP(AA712,角色间职业划分!P:AP,11,FALSE)</f>
        <v>0.31</v>
      </c>
      <c r="AG712">
        <f t="shared" si="114"/>
        <v>5.5670103092783512</v>
      </c>
      <c r="AH712">
        <f t="shared" si="115"/>
        <v>90</v>
      </c>
      <c r="AJ712">
        <f t="shared" si="116"/>
        <v>-84.432989690721655</v>
      </c>
      <c r="AK712">
        <v>708</v>
      </c>
    </row>
    <row r="713" spans="1:37" x14ac:dyDescent="0.15">
      <c r="A713">
        <v>709</v>
      </c>
      <c r="B713">
        <f>ROUND(VLOOKUP(X713,角色属性总表!AG:AI,2,FALSE)/角色属性总表!$C$34,0)</f>
        <v>31</v>
      </c>
      <c r="C713">
        <f>ROUND(VLOOKUP(X713,角色属性总表!Y:AE,3,FALSE)/J713,0)</f>
        <v>5</v>
      </c>
      <c r="D713">
        <f>ROUND(VLOOKUP(X713,角色属性总表!AG:AI,3,FALSE)/角色属性总表!$C$35,0)</f>
        <v>32</v>
      </c>
      <c r="E713">
        <f t="shared" si="110"/>
        <v>167</v>
      </c>
      <c r="F713">
        <f t="shared" si="111"/>
        <v>13</v>
      </c>
      <c r="G713">
        <f t="shared" si="112"/>
        <v>14</v>
      </c>
      <c r="H713">
        <v>0</v>
      </c>
      <c r="I713">
        <f t="shared" si="117"/>
        <v>3</v>
      </c>
      <c r="J713">
        <f>VLOOKUP(AA713,角色间职业划分!P:AP,20,FALSE)</f>
        <v>11</v>
      </c>
      <c r="K713">
        <f>IF(X713=500,100,VLOOKUP(AA713,角色间职业划分!P:AP,22,FALSE))</f>
        <v>120</v>
      </c>
      <c r="L713">
        <f>IF(X713=500,K713,VLOOKUP(AA713,角色间职业划分!P:AP,23,FALSE))</f>
        <v>60</v>
      </c>
      <c r="M713">
        <f>VLOOKUP(AA713,角色间职业划分!P:AP,24,FALSE)</f>
        <v>0</v>
      </c>
      <c r="N713">
        <f>VLOOKUP(AA713,角色间职业划分!P:AP,14)*100</f>
        <v>95</v>
      </c>
      <c r="O713">
        <f>VLOOKUP(AA713,角色间职业划分!P:Z,9,FALSE)</f>
        <v>0</v>
      </c>
      <c r="P713">
        <f>VLOOKUP(AA713,角色间职业划分!P:AP,10,FALSE)</f>
        <v>0</v>
      </c>
      <c r="Q713">
        <f>VLOOKUP(AA713,角色间职业划分!P:AP,15,FALSE)</f>
        <v>0</v>
      </c>
      <c r="R713">
        <f>VLOOKUP(AA713,角色间职业划分!P:AP,16,FALSE)</f>
        <v>0</v>
      </c>
      <c r="S713">
        <f>VLOOKUP(AA713,角色间职业划分!P:AP,17,FALSE)</f>
        <v>0</v>
      </c>
      <c r="T713">
        <f>VLOOKUP(AA713,角色间职业划分!P:AP,18,FALSE)</f>
        <v>0</v>
      </c>
      <c r="U713">
        <f>VLOOKUP(AA713,角色间职业划分!P:AP,27,FALSE)</f>
        <v>0</v>
      </c>
      <c r="V713">
        <f t="shared" si="113"/>
        <v>1.0000000000000009</v>
      </c>
      <c r="W713">
        <f>VLOOKUP(AA713,角色间职业划分!P:Q,2,FALSE)</f>
        <v>25</v>
      </c>
      <c r="X713">
        <f t="shared" si="118"/>
        <v>2</v>
      </c>
      <c r="Y713">
        <f>INT(VLOOKUP(X713,角色属性总表!AG:AH,2,FALSE)*角色属性总表!$C$38)</f>
        <v>216</v>
      </c>
      <c r="AA713">
        <f t="shared" si="119"/>
        <v>8</v>
      </c>
      <c r="AB713">
        <f>VLOOKUP(X713,角色属性总表!AG:AI,2,FALSE)*VLOOKUP(角色等级属性!AA713,角色间职业划分!P:AG,13,FALSE)/角色间职业划分!$AB$9</f>
        <v>419.11229687121028</v>
      </c>
      <c r="AC713">
        <f>VLOOKUP(X713,角色属性总表!AG:AI,3,FALSE)*VLOOKUP(AA713,角色间职业划分!P:AG,8,FALSE)/角色间职业划分!$W$9</f>
        <v>431.22239999999994</v>
      </c>
      <c r="AD713">
        <f>VLOOKUP(AA713,角色间职业划分!P:AP,26,FALSE)</f>
        <v>0.4</v>
      </c>
      <c r="AE713">
        <f>VLOOKUP(X713,角色属性总表!I:Q,3,FALSE)</f>
        <v>96.768000000000001</v>
      </c>
      <c r="AF713">
        <f>VLOOKUP(AA713,角色间职业划分!P:AP,11,FALSE)</f>
        <v>0.31</v>
      </c>
      <c r="AG713">
        <f t="shared" si="114"/>
        <v>15.950216863984597</v>
      </c>
      <c r="AH713">
        <f t="shared" si="115"/>
        <v>96</v>
      </c>
      <c r="AJ713">
        <f t="shared" si="116"/>
        <v>-80.049783136015407</v>
      </c>
      <c r="AK713">
        <v>709</v>
      </c>
    </row>
    <row r="714" spans="1:37" x14ac:dyDescent="0.15">
      <c r="A714">
        <v>710</v>
      </c>
      <c r="B714">
        <f>ROUND(VLOOKUP(X714,角色属性总表!AG:AI,2,FALSE)/角色属性总表!$C$34,0)</f>
        <v>33</v>
      </c>
      <c r="C714">
        <f>ROUND(VLOOKUP(X714,角色属性总表!Y:AE,3,FALSE)/J714,0)</f>
        <v>5</v>
      </c>
      <c r="D714">
        <f>ROUND(VLOOKUP(X714,角色属性总表!AG:AI,3,FALSE)/角色属性总表!$C$35,0)</f>
        <v>35</v>
      </c>
      <c r="E714">
        <f t="shared" si="110"/>
        <v>181</v>
      </c>
      <c r="F714">
        <f t="shared" si="111"/>
        <v>13</v>
      </c>
      <c r="G714">
        <f t="shared" si="112"/>
        <v>14</v>
      </c>
      <c r="H714">
        <v>0</v>
      </c>
      <c r="I714">
        <f t="shared" si="117"/>
        <v>3</v>
      </c>
      <c r="J714">
        <f>VLOOKUP(AA714,角色间职业划分!P:AP,20,FALSE)</f>
        <v>11</v>
      </c>
      <c r="K714">
        <f>IF(X714=500,100,VLOOKUP(AA714,角色间职业划分!P:AP,22,FALSE))</f>
        <v>120</v>
      </c>
      <c r="L714">
        <f>IF(X714=500,K714,VLOOKUP(AA714,角色间职业划分!P:AP,23,FALSE))</f>
        <v>60</v>
      </c>
      <c r="M714">
        <f>VLOOKUP(AA714,角色间职业划分!P:AP,24,FALSE)</f>
        <v>0</v>
      </c>
      <c r="N714">
        <f>VLOOKUP(AA714,角色间职业划分!P:AP,14)*100</f>
        <v>95</v>
      </c>
      <c r="O714">
        <f>VLOOKUP(AA714,角色间职业划分!P:Z,9,FALSE)</f>
        <v>0</v>
      </c>
      <c r="P714">
        <f>VLOOKUP(AA714,角色间职业划分!P:AP,10,FALSE)</f>
        <v>0</v>
      </c>
      <c r="Q714">
        <f>VLOOKUP(AA714,角色间职业划分!P:AP,15,FALSE)</f>
        <v>0</v>
      </c>
      <c r="R714">
        <f>VLOOKUP(AA714,角色间职业划分!P:AP,16,FALSE)</f>
        <v>0</v>
      </c>
      <c r="S714">
        <f>VLOOKUP(AA714,角色间职业划分!P:AP,17,FALSE)</f>
        <v>0</v>
      </c>
      <c r="T714">
        <f>VLOOKUP(AA714,角色间职业划分!P:AP,18,FALSE)</f>
        <v>0</v>
      </c>
      <c r="U714">
        <f>VLOOKUP(AA714,角色间职业划分!P:AP,27,FALSE)</f>
        <v>0</v>
      </c>
      <c r="V714">
        <f t="shared" si="113"/>
        <v>1.0000000000000009</v>
      </c>
      <c r="W714">
        <f>VLOOKUP(AA714,角色间职业划分!P:Q,2,FALSE)</f>
        <v>25</v>
      </c>
      <c r="X714">
        <f t="shared" si="118"/>
        <v>3</v>
      </c>
      <c r="Y714">
        <f>INT(VLOOKUP(X714,角色属性总表!AG:AH,2,FALSE)*角色属性总表!$C$38)</f>
        <v>234</v>
      </c>
      <c r="AA714">
        <f t="shared" si="119"/>
        <v>8</v>
      </c>
      <c r="AB714">
        <f>VLOOKUP(X714,角色属性总表!AG:AI,2,FALSE)*VLOOKUP(角色等级属性!AA714,角色间职业划分!P:AG,13,FALSE)/角色间职业划分!$AB$9</f>
        <v>454.03832161047779</v>
      </c>
      <c r="AC714">
        <f>VLOOKUP(X714,角色属性总表!AG:AI,3,FALSE)*VLOOKUP(AA714,角色间职业划分!P:AG,8,FALSE)/角色间职业划分!$W$9</f>
        <v>467.15759999999995</v>
      </c>
      <c r="AD714">
        <f>VLOOKUP(AA714,角色间职业划分!P:AP,26,FALSE)</f>
        <v>0.4</v>
      </c>
      <c r="AE714">
        <f>VLOOKUP(X714,角色属性总表!I:Q,3,FALSE)</f>
        <v>104.83200000000001</v>
      </c>
      <c r="AF714">
        <f>VLOOKUP(AA714,角色间职业划分!P:AP,11,FALSE)</f>
        <v>0.31</v>
      </c>
      <c r="AG714">
        <f t="shared" si="114"/>
        <v>29.597135348055552</v>
      </c>
      <c r="AH714">
        <f t="shared" si="115"/>
        <v>105</v>
      </c>
      <c r="AJ714">
        <f t="shared" si="116"/>
        <v>-75.402864651944441</v>
      </c>
      <c r="AK714">
        <v>710</v>
      </c>
    </row>
    <row r="715" spans="1:37" x14ac:dyDescent="0.15">
      <c r="A715">
        <v>711</v>
      </c>
      <c r="B715">
        <f>ROUND(VLOOKUP(X715,角色属性总表!AG:AI,2,FALSE)/角色属性总表!$C$34,0)</f>
        <v>36</v>
      </c>
      <c r="C715">
        <f>ROUND(VLOOKUP(X715,角色属性总表!Y:AE,3,FALSE)/J715,0)</f>
        <v>6</v>
      </c>
      <c r="D715">
        <f>ROUND(VLOOKUP(X715,角色属性总表!AG:AI,3,FALSE)/角色属性总表!$C$35,0)</f>
        <v>38</v>
      </c>
      <c r="E715">
        <f t="shared" si="110"/>
        <v>195</v>
      </c>
      <c r="F715">
        <f t="shared" si="111"/>
        <v>13</v>
      </c>
      <c r="G715">
        <f t="shared" si="112"/>
        <v>14</v>
      </c>
      <c r="H715">
        <v>0</v>
      </c>
      <c r="I715">
        <f t="shared" si="117"/>
        <v>3</v>
      </c>
      <c r="J715">
        <f>VLOOKUP(AA715,角色间职业划分!P:AP,20,FALSE)</f>
        <v>11</v>
      </c>
      <c r="K715">
        <f>IF(X715=500,100,VLOOKUP(AA715,角色间职业划分!P:AP,22,FALSE))</f>
        <v>120</v>
      </c>
      <c r="L715">
        <f>IF(X715=500,K715,VLOOKUP(AA715,角色间职业划分!P:AP,23,FALSE))</f>
        <v>60</v>
      </c>
      <c r="M715">
        <f>VLOOKUP(AA715,角色间职业划分!P:AP,24,FALSE)</f>
        <v>0</v>
      </c>
      <c r="N715">
        <f>VLOOKUP(AA715,角色间职业划分!P:AP,14)*100</f>
        <v>95</v>
      </c>
      <c r="O715">
        <f>VLOOKUP(AA715,角色间职业划分!P:Z,9,FALSE)</f>
        <v>0</v>
      </c>
      <c r="P715">
        <f>VLOOKUP(AA715,角色间职业划分!P:AP,10,FALSE)</f>
        <v>0</v>
      </c>
      <c r="Q715">
        <f>VLOOKUP(AA715,角色间职业划分!P:AP,15,FALSE)</f>
        <v>0</v>
      </c>
      <c r="R715">
        <f>VLOOKUP(AA715,角色间职业划分!P:AP,16,FALSE)</f>
        <v>0</v>
      </c>
      <c r="S715">
        <f>VLOOKUP(AA715,角色间职业划分!P:AP,17,FALSE)</f>
        <v>0</v>
      </c>
      <c r="T715">
        <f>VLOOKUP(AA715,角色间职业划分!P:AP,18,FALSE)</f>
        <v>0</v>
      </c>
      <c r="U715">
        <f>VLOOKUP(AA715,角色间职业划分!P:AP,27,FALSE)</f>
        <v>0</v>
      </c>
      <c r="V715">
        <f t="shared" si="113"/>
        <v>1.0000000000000009</v>
      </c>
      <c r="W715">
        <f>VLOOKUP(AA715,角色间职业划分!P:Q,2,FALSE)</f>
        <v>25</v>
      </c>
      <c r="X715">
        <f t="shared" si="118"/>
        <v>4</v>
      </c>
      <c r="Y715">
        <f>INT(VLOOKUP(X715,角色属性总表!AG:AH,2,FALSE)*角色属性总表!$C$38)</f>
        <v>252</v>
      </c>
      <c r="AA715">
        <f t="shared" si="119"/>
        <v>8</v>
      </c>
      <c r="AB715">
        <f>VLOOKUP(X715,角色属性总表!AG:AI,2,FALSE)*VLOOKUP(角色等级属性!AA715,角色间职业划分!P:AG,13,FALSE)/角色间职业划分!$AB$9</f>
        <v>488.96434634974526</v>
      </c>
      <c r="AC715">
        <f>VLOOKUP(X715,角色属性总表!AG:AI,3,FALSE)*VLOOKUP(AA715,角色间职业划分!P:AG,8,FALSE)/角色间职业划分!$W$9</f>
        <v>503.0927999999999</v>
      </c>
      <c r="AD715">
        <f>VLOOKUP(AA715,角色间职业划分!P:AP,26,FALSE)</f>
        <v>0.4</v>
      </c>
      <c r="AE715">
        <f>VLOOKUP(X715,角色属性总表!I:Q,3,FALSE)</f>
        <v>112.89599999999999</v>
      </c>
      <c r="AF715">
        <f>VLOOKUP(AA715,角色间职业划分!P:AP,11,FALSE)</f>
        <v>0.31</v>
      </c>
      <c r="AG715">
        <f t="shared" si="114"/>
        <v>45.957446808510639</v>
      </c>
      <c r="AH715">
        <f t="shared" si="115"/>
        <v>114</v>
      </c>
      <c r="AJ715">
        <f t="shared" si="116"/>
        <v>-68.042553191489361</v>
      </c>
      <c r="AK715">
        <v>711</v>
      </c>
    </row>
    <row r="716" spans="1:37" x14ac:dyDescent="0.15">
      <c r="A716">
        <v>712</v>
      </c>
      <c r="B716">
        <f>ROUND(VLOOKUP(X716,角色属性总表!AG:AI,2,FALSE)/角色属性总表!$C$34,0)</f>
        <v>39</v>
      </c>
      <c r="C716">
        <f>ROUND(VLOOKUP(X716,角色属性总表!Y:AE,3,FALSE)/J716,0)</f>
        <v>7</v>
      </c>
      <c r="D716">
        <f>ROUND(VLOOKUP(X716,角色属性总表!AG:AI,3,FALSE)/角色属性总表!$C$35,0)</f>
        <v>40</v>
      </c>
      <c r="E716">
        <f t="shared" si="110"/>
        <v>209</v>
      </c>
      <c r="F716">
        <f t="shared" si="111"/>
        <v>13</v>
      </c>
      <c r="G716">
        <f t="shared" si="112"/>
        <v>13</v>
      </c>
      <c r="H716">
        <v>0</v>
      </c>
      <c r="I716">
        <f t="shared" si="117"/>
        <v>3</v>
      </c>
      <c r="J716">
        <f>VLOOKUP(AA716,角色间职业划分!P:AP,20,FALSE)</f>
        <v>11</v>
      </c>
      <c r="K716">
        <f>IF(X716=500,100,VLOOKUP(AA716,角色间职业划分!P:AP,22,FALSE))</f>
        <v>120</v>
      </c>
      <c r="L716">
        <f>IF(X716=500,K716,VLOOKUP(AA716,角色间职业划分!P:AP,23,FALSE))</f>
        <v>60</v>
      </c>
      <c r="M716">
        <f>VLOOKUP(AA716,角色间职业划分!P:AP,24,FALSE)</f>
        <v>0</v>
      </c>
      <c r="N716">
        <f>VLOOKUP(AA716,角色间职业划分!P:AP,14)*100</f>
        <v>95</v>
      </c>
      <c r="O716">
        <f>VLOOKUP(AA716,角色间职业划分!P:Z,9,FALSE)</f>
        <v>0</v>
      </c>
      <c r="P716">
        <f>VLOOKUP(AA716,角色间职业划分!P:AP,10,FALSE)</f>
        <v>0</v>
      </c>
      <c r="Q716">
        <f>VLOOKUP(AA716,角色间职业划分!P:AP,15,FALSE)</f>
        <v>0</v>
      </c>
      <c r="R716">
        <f>VLOOKUP(AA716,角色间职业划分!P:AP,16,FALSE)</f>
        <v>0</v>
      </c>
      <c r="S716">
        <f>VLOOKUP(AA716,角色间职业划分!P:AP,17,FALSE)</f>
        <v>0</v>
      </c>
      <c r="T716">
        <f>VLOOKUP(AA716,角色间职业划分!P:AP,18,FALSE)</f>
        <v>0</v>
      </c>
      <c r="U716">
        <f>VLOOKUP(AA716,角色间职业划分!P:AP,27,FALSE)</f>
        <v>0</v>
      </c>
      <c r="V716">
        <f t="shared" si="113"/>
        <v>1.0000000000000009</v>
      </c>
      <c r="W716">
        <f>VLOOKUP(AA716,角色间职业划分!P:Q,2,FALSE)</f>
        <v>25</v>
      </c>
      <c r="X716">
        <f t="shared" si="118"/>
        <v>5</v>
      </c>
      <c r="Y716">
        <f>INT(VLOOKUP(X716,角色属性总表!AG:AH,2,FALSE)*角色属性总表!$C$38)</f>
        <v>270</v>
      </c>
      <c r="AA716">
        <f t="shared" si="119"/>
        <v>8</v>
      </c>
      <c r="AB716">
        <f>VLOOKUP(X716,角色属性总表!AG:AI,2,FALSE)*VLOOKUP(角色等级属性!AA716,角色间职业划分!P:AG,13,FALSE)/角色间职业划分!$AB$9</f>
        <v>523.89037108901289</v>
      </c>
      <c r="AC716">
        <f>VLOOKUP(X716,角色属性总表!AG:AI,3,FALSE)*VLOOKUP(AA716,角色间职业划分!P:AG,8,FALSE)/角色间职业划分!$W$9</f>
        <v>539.02800000000002</v>
      </c>
      <c r="AD716">
        <f>VLOOKUP(AA716,角色间职业划分!P:AP,26,FALSE)</f>
        <v>0.4</v>
      </c>
      <c r="AE716">
        <f>VLOOKUP(X716,角色属性总表!I:Q,3,FALSE)</f>
        <v>120.96000000000001</v>
      </c>
      <c r="AF716">
        <f>VLOOKUP(AA716,角色间职业划分!P:AP,11,FALSE)</f>
        <v>0.31</v>
      </c>
      <c r="AG716">
        <f t="shared" si="114"/>
        <v>64.715053131586458</v>
      </c>
      <c r="AH716">
        <f t="shared" si="115"/>
        <v>120</v>
      </c>
      <c r="AJ716">
        <f t="shared" si="116"/>
        <v>-55.284946868413542</v>
      </c>
      <c r="AK716">
        <v>712</v>
      </c>
    </row>
    <row r="717" spans="1:37" x14ac:dyDescent="0.15">
      <c r="A717">
        <v>713</v>
      </c>
      <c r="B717">
        <f>ROUND(VLOOKUP(X717,角色属性总表!AG:AI,2,FALSE)/角色属性总表!$C$34,0)</f>
        <v>41</v>
      </c>
      <c r="C717">
        <f>ROUND(VLOOKUP(X717,角色属性总表!Y:AE,3,FALSE)/J717,0)</f>
        <v>7</v>
      </c>
      <c r="D717">
        <f>ROUND(VLOOKUP(X717,角色属性总表!AG:AI,3,FALSE)/角色属性总表!$C$35,0)</f>
        <v>43</v>
      </c>
      <c r="E717">
        <f t="shared" si="110"/>
        <v>223</v>
      </c>
      <c r="F717">
        <f t="shared" si="111"/>
        <v>13</v>
      </c>
      <c r="G717">
        <f t="shared" si="112"/>
        <v>14</v>
      </c>
      <c r="H717">
        <v>0</v>
      </c>
      <c r="I717">
        <f t="shared" si="117"/>
        <v>3</v>
      </c>
      <c r="J717">
        <f>VLOOKUP(AA717,角色间职业划分!P:AP,20,FALSE)</f>
        <v>11</v>
      </c>
      <c r="K717">
        <f>IF(X717=500,100,VLOOKUP(AA717,角色间职业划分!P:AP,22,FALSE))</f>
        <v>120</v>
      </c>
      <c r="L717">
        <f>IF(X717=500,K717,VLOOKUP(AA717,角色间职业划分!P:AP,23,FALSE))</f>
        <v>60</v>
      </c>
      <c r="M717">
        <f>VLOOKUP(AA717,角色间职业划分!P:AP,24,FALSE)</f>
        <v>0</v>
      </c>
      <c r="N717">
        <f>VLOOKUP(AA717,角色间职业划分!P:AP,14)*100</f>
        <v>95</v>
      </c>
      <c r="O717">
        <f>VLOOKUP(AA717,角色间职业划分!P:Z,9,FALSE)</f>
        <v>0</v>
      </c>
      <c r="P717">
        <f>VLOOKUP(AA717,角色间职业划分!P:AP,10,FALSE)</f>
        <v>0</v>
      </c>
      <c r="Q717">
        <f>VLOOKUP(AA717,角色间职业划分!P:AP,15,FALSE)</f>
        <v>0</v>
      </c>
      <c r="R717">
        <f>VLOOKUP(AA717,角色间职业划分!P:AP,16,FALSE)</f>
        <v>0</v>
      </c>
      <c r="S717">
        <f>VLOOKUP(AA717,角色间职业划分!P:AP,17,FALSE)</f>
        <v>0</v>
      </c>
      <c r="T717">
        <f>VLOOKUP(AA717,角色间职业划分!P:AP,18,FALSE)</f>
        <v>0</v>
      </c>
      <c r="U717">
        <f>VLOOKUP(AA717,角色间职业划分!P:AP,27,FALSE)</f>
        <v>0</v>
      </c>
      <c r="V717">
        <f t="shared" si="113"/>
        <v>1.0000000000000009</v>
      </c>
      <c r="W717">
        <f>VLOOKUP(AA717,角色间职业划分!P:Q,2,FALSE)</f>
        <v>25</v>
      </c>
      <c r="X717">
        <f t="shared" si="118"/>
        <v>6</v>
      </c>
      <c r="Y717">
        <f>INT(VLOOKUP(X717,角色属性总表!AG:AH,2,FALSE)*角色属性总表!$C$38)</f>
        <v>288</v>
      </c>
      <c r="AA717">
        <f t="shared" si="119"/>
        <v>8</v>
      </c>
      <c r="AB717">
        <f>VLOOKUP(X717,角色属性总表!AG:AI,2,FALSE)*VLOOKUP(角色等级属性!AA717,角色间职业划分!P:AG,13,FALSE)/角色间职业划分!$AB$9</f>
        <v>558.81639582828041</v>
      </c>
      <c r="AC717">
        <f>VLOOKUP(X717,角色属性总表!AG:AI,3,FALSE)*VLOOKUP(AA717,角色间职业划分!P:AG,8,FALSE)/角色间职业划分!$W$9</f>
        <v>574.96319999999992</v>
      </c>
      <c r="AD717">
        <f>VLOOKUP(AA717,角色间职业划分!P:AP,26,FALSE)</f>
        <v>0.4</v>
      </c>
      <c r="AE717">
        <f>VLOOKUP(X717,角色属性总表!I:Q,3,FALSE)</f>
        <v>129.024</v>
      </c>
      <c r="AF717">
        <f>VLOOKUP(AA717,角色间职业划分!P:AP,11,FALSE)</f>
        <v>0.31</v>
      </c>
      <c r="AG717">
        <f t="shared" si="114"/>
        <v>85.658020979464069</v>
      </c>
      <c r="AH717">
        <f t="shared" si="115"/>
        <v>129</v>
      </c>
      <c r="AJ717">
        <f t="shared" si="116"/>
        <v>-43.341979020535931</v>
      </c>
      <c r="AK717">
        <v>713</v>
      </c>
    </row>
    <row r="718" spans="1:37" x14ac:dyDescent="0.15">
      <c r="A718">
        <v>714</v>
      </c>
      <c r="B718">
        <f>ROUND(VLOOKUP(X718,角色属性总表!AG:AI,2,FALSE)/角色属性总表!$C$34,0)</f>
        <v>44</v>
      </c>
      <c r="C718">
        <f>ROUND(VLOOKUP(X718,角色属性总表!Y:AE,3,FALSE)/J718,0)</f>
        <v>8</v>
      </c>
      <c r="D718">
        <f>ROUND(VLOOKUP(X718,角色属性总表!AG:AI,3,FALSE)/角色属性总表!$C$35,0)</f>
        <v>46</v>
      </c>
      <c r="E718">
        <f t="shared" si="110"/>
        <v>237</v>
      </c>
      <c r="F718">
        <f t="shared" si="111"/>
        <v>13</v>
      </c>
      <c r="G718">
        <f t="shared" si="112"/>
        <v>13</v>
      </c>
      <c r="H718">
        <v>0</v>
      </c>
      <c r="I718">
        <f t="shared" si="117"/>
        <v>3</v>
      </c>
      <c r="J718">
        <f>VLOOKUP(AA718,角色间职业划分!P:AP,20,FALSE)</f>
        <v>11</v>
      </c>
      <c r="K718">
        <f>IF(X718=500,100,VLOOKUP(AA718,角色间职业划分!P:AP,22,FALSE))</f>
        <v>120</v>
      </c>
      <c r="L718">
        <f>IF(X718=500,K718,VLOOKUP(AA718,角色间职业划分!P:AP,23,FALSE))</f>
        <v>60</v>
      </c>
      <c r="M718">
        <f>VLOOKUP(AA718,角色间职业划分!P:AP,24,FALSE)</f>
        <v>0</v>
      </c>
      <c r="N718">
        <f>VLOOKUP(AA718,角色间职业划分!P:AP,14)*100</f>
        <v>95</v>
      </c>
      <c r="O718">
        <f>VLOOKUP(AA718,角色间职业划分!P:Z,9,FALSE)</f>
        <v>0</v>
      </c>
      <c r="P718">
        <f>VLOOKUP(AA718,角色间职业划分!P:AP,10,FALSE)</f>
        <v>0</v>
      </c>
      <c r="Q718">
        <f>VLOOKUP(AA718,角色间职业划分!P:AP,15,FALSE)</f>
        <v>0</v>
      </c>
      <c r="R718">
        <f>VLOOKUP(AA718,角色间职业划分!P:AP,16,FALSE)</f>
        <v>0</v>
      </c>
      <c r="S718">
        <f>VLOOKUP(AA718,角色间职业划分!P:AP,17,FALSE)</f>
        <v>0</v>
      </c>
      <c r="T718">
        <f>VLOOKUP(AA718,角色间职业划分!P:AP,18,FALSE)</f>
        <v>0</v>
      </c>
      <c r="U718">
        <f>VLOOKUP(AA718,角色间职业划分!P:AP,27,FALSE)</f>
        <v>0</v>
      </c>
      <c r="V718">
        <f t="shared" si="113"/>
        <v>1.0000000000000009</v>
      </c>
      <c r="W718">
        <f>VLOOKUP(AA718,角色间职业划分!P:Q,2,FALSE)</f>
        <v>25</v>
      </c>
      <c r="X718">
        <f t="shared" si="118"/>
        <v>7</v>
      </c>
      <c r="Y718">
        <f>INT(VLOOKUP(X718,角色属性总表!AG:AH,2,FALSE)*角色属性总表!$C$38)</f>
        <v>306</v>
      </c>
      <c r="AA718">
        <f t="shared" si="119"/>
        <v>8</v>
      </c>
      <c r="AB718">
        <f>VLOOKUP(X718,角色属性总表!AG:AI,2,FALSE)*VLOOKUP(角色等级属性!AA718,角色间职业划分!P:AG,13,FALSE)/角色间职业划分!$AB$9</f>
        <v>593.74242056754792</v>
      </c>
      <c r="AC718">
        <f>VLOOKUP(X718,角色属性总表!AG:AI,3,FALSE)*VLOOKUP(AA718,角色间职业划分!P:AG,8,FALSE)/角色间职业划分!$W$9</f>
        <v>610.89839999999981</v>
      </c>
      <c r="AD718">
        <f>VLOOKUP(AA718,角色间职业划分!P:AP,26,FALSE)</f>
        <v>0.4</v>
      </c>
      <c r="AE718">
        <f>VLOOKUP(X718,角色属性总表!I:Q,3,FALSE)</f>
        <v>137.08799999999999</v>
      </c>
      <c r="AF718">
        <f>VLOOKUP(AA718,角色间职业划分!P:AP,11,FALSE)</f>
        <v>0.31</v>
      </c>
      <c r="AG718">
        <f t="shared" si="114"/>
        <v>108.63177977079756</v>
      </c>
      <c r="AH718">
        <f t="shared" si="115"/>
        <v>138</v>
      </c>
      <c r="AJ718">
        <f t="shared" si="116"/>
        <v>-29.368220229202436</v>
      </c>
      <c r="AK718">
        <v>714</v>
      </c>
    </row>
    <row r="719" spans="1:37" x14ac:dyDescent="0.15">
      <c r="A719">
        <v>715</v>
      </c>
      <c r="B719">
        <f>ROUND(VLOOKUP(X719,角色属性总表!AG:AI,2,FALSE)/角色属性总表!$C$34,0)</f>
        <v>46</v>
      </c>
      <c r="C719">
        <f>ROUND(VLOOKUP(X719,角色属性总表!Y:AE,3,FALSE)/J719,0)</f>
        <v>8</v>
      </c>
      <c r="D719">
        <f>ROUND(VLOOKUP(X719,角色属性总表!AG:AI,3,FALSE)/角色属性总表!$C$35,0)</f>
        <v>48</v>
      </c>
      <c r="E719">
        <f t="shared" si="110"/>
        <v>251</v>
      </c>
      <c r="F719">
        <f t="shared" si="111"/>
        <v>13</v>
      </c>
      <c r="G719">
        <f t="shared" si="112"/>
        <v>14</v>
      </c>
      <c r="H719">
        <v>0</v>
      </c>
      <c r="I719">
        <f t="shared" si="117"/>
        <v>3</v>
      </c>
      <c r="J719">
        <f>VLOOKUP(AA719,角色间职业划分!P:AP,20,FALSE)</f>
        <v>11</v>
      </c>
      <c r="K719">
        <f>IF(X719=500,100,VLOOKUP(AA719,角色间职业划分!P:AP,22,FALSE))</f>
        <v>120</v>
      </c>
      <c r="L719">
        <f>IF(X719=500,K719,VLOOKUP(AA719,角色间职业划分!P:AP,23,FALSE))</f>
        <v>60</v>
      </c>
      <c r="M719">
        <f>VLOOKUP(AA719,角色间职业划分!P:AP,24,FALSE)</f>
        <v>0</v>
      </c>
      <c r="N719">
        <f>VLOOKUP(AA719,角色间职业划分!P:AP,14)*100</f>
        <v>95</v>
      </c>
      <c r="O719">
        <f>VLOOKUP(AA719,角色间职业划分!P:Z,9,FALSE)</f>
        <v>0</v>
      </c>
      <c r="P719">
        <f>VLOOKUP(AA719,角色间职业划分!P:AP,10,FALSE)</f>
        <v>0</v>
      </c>
      <c r="Q719">
        <f>VLOOKUP(AA719,角色间职业划分!P:AP,15,FALSE)</f>
        <v>0</v>
      </c>
      <c r="R719">
        <f>VLOOKUP(AA719,角色间职业划分!P:AP,16,FALSE)</f>
        <v>0</v>
      </c>
      <c r="S719">
        <f>VLOOKUP(AA719,角色间职业划分!P:AP,17,FALSE)</f>
        <v>0</v>
      </c>
      <c r="T719">
        <f>VLOOKUP(AA719,角色间职业划分!P:AP,18,FALSE)</f>
        <v>0</v>
      </c>
      <c r="U719">
        <f>VLOOKUP(AA719,角色间职业划分!P:AP,27,FALSE)</f>
        <v>0</v>
      </c>
      <c r="V719">
        <f t="shared" si="113"/>
        <v>1.0000000000000009</v>
      </c>
      <c r="W719">
        <f>VLOOKUP(AA719,角色间职业划分!P:Q,2,FALSE)</f>
        <v>25</v>
      </c>
      <c r="X719">
        <f t="shared" si="118"/>
        <v>8</v>
      </c>
      <c r="Y719">
        <f>INT(VLOOKUP(X719,角色属性总表!AG:AH,2,FALSE)*角色属性总表!$C$38)</f>
        <v>324</v>
      </c>
      <c r="AA719">
        <f t="shared" si="119"/>
        <v>8</v>
      </c>
      <c r="AB719">
        <f>VLOOKUP(X719,角色属性总表!AG:AI,2,FALSE)*VLOOKUP(角色等级属性!AA719,角色间职业划分!P:AG,13,FALSE)/角色间职业划分!$AB$9</f>
        <v>628.66844530681544</v>
      </c>
      <c r="AC719">
        <f>VLOOKUP(X719,角色属性总表!AG:AI,3,FALSE)*VLOOKUP(AA719,角色间职业划分!P:AG,8,FALSE)/角色间职业划分!$W$9</f>
        <v>646.83360000000005</v>
      </c>
      <c r="AD719">
        <f>VLOOKUP(AA719,角色间职业划分!P:AP,26,FALSE)</f>
        <v>0.4</v>
      </c>
      <c r="AE719">
        <f>VLOOKUP(X719,角色属性总表!I:Q,3,FALSE)</f>
        <v>145.15200000000002</v>
      </c>
      <c r="AF719">
        <f>VLOOKUP(AA719,角色间职业划分!P:AP,11,FALSE)</f>
        <v>0.31</v>
      </c>
      <c r="AG719">
        <f t="shared" si="114"/>
        <v>133.51737690273509</v>
      </c>
      <c r="AH719">
        <f t="shared" si="115"/>
        <v>144</v>
      </c>
      <c r="AJ719">
        <f t="shared" si="116"/>
        <v>-10.482623097264906</v>
      </c>
      <c r="AK719">
        <v>715</v>
      </c>
    </row>
    <row r="720" spans="1:37" x14ac:dyDescent="0.15">
      <c r="A720">
        <v>716</v>
      </c>
      <c r="B720">
        <f>ROUND(VLOOKUP(X720,角色属性总表!AG:AI,2,FALSE)/角色属性总表!$C$34,0)</f>
        <v>49</v>
      </c>
      <c r="C720">
        <f>ROUND(VLOOKUP(X720,角色属性总表!Y:AE,3,FALSE)/J720,0)</f>
        <v>9</v>
      </c>
      <c r="D720">
        <f>ROUND(VLOOKUP(X720,角色属性总表!AG:AI,3,FALSE)/角色属性总表!$C$35,0)</f>
        <v>51</v>
      </c>
      <c r="E720">
        <f t="shared" si="110"/>
        <v>265</v>
      </c>
      <c r="F720">
        <f t="shared" si="111"/>
        <v>13</v>
      </c>
      <c r="G720">
        <f t="shared" si="112"/>
        <v>14</v>
      </c>
      <c r="H720">
        <v>0</v>
      </c>
      <c r="I720">
        <f t="shared" si="117"/>
        <v>3</v>
      </c>
      <c r="J720">
        <f>VLOOKUP(AA720,角色间职业划分!P:AP,20,FALSE)</f>
        <v>11</v>
      </c>
      <c r="K720">
        <f>IF(X720=500,100,VLOOKUP(AA720,角色间职业划分!P:AP,22,FALSE))</f>
        <v>120</v>
      </c>
      <c r="L720">
        <f>IF(X720=500,K720,VLOOKUP(AA720,角色间职业划分!P:AP,23,FALSE))</f>
        <v>60</v>
      </c>
      <c r="M720">
        <f>VLOOKUP(AA720,角色间职业划分!P:AP,24,FALSE)</f>
        <v>0</v>
      </c>
      <c r="N720">
        <f>VLOOKUP(AA720,角色间职业划分!P:AP,14)*100</f>
        <v>95</v>
      </c>
      <c r="O720">
        <f>VLOOKUP(AA720,角色间职业划分!P:Z,9,FALSE)</f>
        <v>0</v>
      </c>
      <c r="P720">
        <f>VLOOKUP(AA720,角色间职业划分!P:AP,10,FALSE)</f>
        <v>0</v>
      </c>
      <c r="Q720">
        <f>VLOOKUP(AA720,角色间职业划分!P:AP,15,FALSE)</f>
        <v>0</v>
      </c>
      <c r="R720">
        <f>VLOOKUP(AA720,角色间职业划分!P:AP,16,FALSE)</f>
        <v>0</v>
      </c>
      <c r="S720">
        <f>VLOOKUP(AA720,角色间职业划分!P:AP,17,FALSE)</f>
        <v>0</v>
      </c>
      <c r="T720">
        <f>VLOOKUP(AA720,角色间职业划分!P:AP,18,FALSE)</f>
        <v>0</v>
      </c>
      <c r="U720">
        <f>VLOOKUP(AA720,角色间职业划分!P:AP,27,FALSE)</f>
        <v>0</v>
      </c>
      <c r="V720">
        <f t="shared" si="113"/>
        <v>1.0000000000000009</v>
      </c>
      <c r="W720">
        <f>VLOOKUP(AA720,角色间职业划分!P:Q,2,FALSE)</f>
        <v>25</v>
      </c>
      <c r="X720">
        <f t="shared" si="118"/>
        <v>9</v>
      </c>
      <c r="Y720">
        <f>INT(VLOOKUP(X720,角色属性总表!AG:AH,2,FALSE)*角色属性总表!$C$38)</f>
        <v>342</v>
      </c>
      <c r="AA720">
        <f t="shared" si="119"/>
        <v>8</v>
      </c>
      <c r="AB720">
        <f>VLOOKUP(X720,角色属性总表!AG:AI,2,FALSE)*VLOOKUP(角色等级属性!AA720,角色间职业划分!P:AG,13,FALSE)/角色间职业划分!$AB$9</f>
        <v>663.59447004608296</v>
      </c>
      <c r="AC720">
        <f>VLOOKUP(X720,角色属性总表!AG:AI,3,FALSE)*VLOOKUP(AA720,角色间职业划分!P:AG,8,FALSE)/角色间职业划分!$W$9</f>
        <v>682.76879999999994</v>
      </c>
      <c r="AD720">
        <f>VLOOKUP(AA720,角色间职业划分!P:AP,26,FALSE)</f>
        <v>0.4</v>
      </c>
      <c r="AE720">
        <f>VLOOKUP(X720,角色属性总表!I:Q,3,FALSE)</f>
        <v>153.21599999999998</v>
      </c>
      <c r="AF720">
        <f>VLOOKUP(AA720,角色间职业划分!P:AP,11,FALSE)</f>
        <v>0.31</v>
      </c>
      <c r="AG720">
        <f t="shared" si="114"/>
        <v>160.21978021978018</v>
      </c>
      <c r="AH720">
        <f t="shared" si="115"/>
        <v>153</v>
      </c>
      <c r="AJ720">
        <f t="shared" si="116"/>
        <v>7.2197802197801764</v>
      </c>
      <c r="AK720">
        <v>716</v>
      </c>
    </row>
    <row r="721" spans="1:37" x14ac:dyDescent="0.15">
      <c r="A721">
        <v>717</v>
      </c>
      <c r="B721">
        <f>ROUND(VLOOKUP(X721,角色属性总表!AG:AI,2,FALSE)/角色属性总表!$C$34,0)</f>
        <v>51</v>
      </c>
      <c r="C721">
        <f>ROUND(VLOOKUP(X721,角色属性总表!Y:AE,3,FALSE)/J721,0)</f>
        <v>9</v>
      </c>
      <c r="D721">
        <f>ROUND(VLOOKUP(X721,角色属性总表!AG:AI,3,FALSE)/角色属性总表!$C$35,0)</f>
        <v>54</v>
      </c>
      <c r="E721">
        <f t="shared" si="110"/>
        <v>279</v>
      </c>
      <c r="F721">
        <f t="shared" si="111"/>
        <v>13</v>
      </c>
      <c r="G721">
        <f t="shared" si="112"/>
        <v>14</v>
      </c>
      <c r="H721">
        <v>0</v>
      </c>
      <c r="I721">
        <f t="shared" si="117"/>
        <v>3</v>
      </c>
      <c r="J721">
        <f>VLOOKUP(AA721,角色间职业划分!P:AP,20,FALSE)</f>
        <v>11</v>
      </c>
      <c r="K721">
        <f>IF(X721=500,100,VLOOKUP(AA721,角色间职业划分!P:AP,22,FALSE))</f>
        <v>120</v>
      </c>
      <c r="L721">
        <f>IF(X721=500,K721,VLOOKUP(AA721,角色间职业划分!P:AP,23,FALSE))</f>
        <v>60</v>
      </c>
      <c r="M721">
        <f>VLOOKUP(AA721,角色间职业划分!P:AP,24,FALSE)</f>
        <v>0</v>
      </c>
      <c r="N721">
        <f>VLOOKUP(AA721,角色间职业划分!P:AP,14)*100</f>
        <v>95</v>
      </c>
      <c r="O721">
        <f>VLOOKUP(AA721,角色间职业划分!P:Z,9,FALSE)</f>
        <v>0</v>
      </c>
      <c r="P721">
        <f>VLOOKUP(AA721,角色间职业划分!P:AP,10,FALSE)</f>
        <v>0</v>
      </c>
      <c r="Q721">
        <f>VLOOKUP(AA721,角色间职业划分!P:AP,15,FALSE)</f>
        <v>0</v>
      </c>
      <c r="R721">
        <f>VLOOKUP(AA721,角色间职业划分!P:AP,16,FALSE)</f>
        <v>0</v>
      </c>
      <c r="S721">
        <f>VLOOKUP(AA721,角色间职业划分!P:AP,17,FALSE)</f>
        <v>0</v>
      </c>
      <c r="T721">
        <f>VLOOKUP(AA721,角色间职业划分!P:AP,18,FALSE)</f>
        <v>0</v>
      </c>
      <c r="U721">
        <f>VLOOKUP(AA721,角色间职业划分!P:AP,27,FALSE)</f>
        <v>0</v>
      </c>
      <c r="V721">
        <f t="shared" si="113"/>
        <v>1.0000000000000009</v>
      </c>
      <c r="W721">
        <f>VLOOKUP(AA721,角色间职业划分!P:Q,2,FALSE)</f>
        <v>25</v>
      </c>
      <c r="X721">
        <f t="shared" si="118"/>
        <v>10</v>
      </c>
      <c r="Y721">
        <f>INT(VLOOKUP(X721,角色属性总表!AG:AH,2,FALSE)*角色属性总表!$C$38)</f>
        <v>360</v>
      </c>
      <c r="AA721">
        <f t="shared" si="119"/>
        <v>8</v>
      </c>
      <c r="AB721">
        <f>VLOOKUP(X721,角色属性总表!AG:AI,2,FALSE)*VLOOKUP(角色等级属性!AA721,角色间职业划分!P:AG,13,FALSE)/角色间职业划分!$AB$9</f>
        <v>698.52049478535048</v>
      </c>
      <c r="AC721">
        <f>VLOOKUP(X721,角色属性总表!AG:AI,3,FALSE)*VLOOKUP(AA721,角色间职业划分!P:AG,8,FALSE)/角色间职业划分!$W$9</f>
        <v>718.70399999999995</v>
      </c>
      <c r="AD721">
        <f>VLOOKUP(AA721,角色间职业划分!P:AP,26,FALSE)</f>
        <v>0.4</v>
      </c>
      <c r="AE721">
        <f>VLOOKUP(X721,角色属性总表!I:Q,3,FALSE)</f>
        <v>161.28</v>
      </c>
      <c r="AF721">
        <f>VLOOKUP(AA721,角色间职业划分!P:AP,11,FALSE)</f>
        <v>0.31</v>
      </c>
      <c r="AG721">
        <f t="shared" si="114"/>
        <v>188.66094212824672</v>
      </c>
      <c r="AH721">
        <f t="shared" si="115"/>
        <v>162</v>
      </c>
      <c r="AJ721">
        <f t="shared" si="116"/>
        <v>26.660942128246717</v>
      </c>
      <c r="AK721">
        <v>717</v>
      </c>
    </row>
    <row r="722" spans="1:37" x14ac:dyDescent="0.15">
      <c r="A722">
        <v>718</v>
      </c>
      <c r="B722">
        <f>ROUND(VLOOKUP(X722,角色属性总表!AG:AI,2,FALSE)/角色属性总表!$C$34,0)</f>
        <v>54</v>
      </c>
      <c r="C722">
        <f>ROUND(VLOOKUP(X722,角色属性总表!Y:AE,3,FALSE)/J722,0)</f>
        <v>10</v>
      </c>
      <c r="D722">
        <f>ROUND(VLOOKUP(X722,角色属性总表!AG:AI,3,FALSE)/角色属性总表!$C$35,0)</f>
        <v>56</v>
      </c>
      <c r="E722">
        <f t="shared" si="110"/>
        <v>293</v>
      </c>
      <c r="F722">
        <f t="shared" si="111"/>
        <v>13</v>
      </c>
      <c r="G722">
        <f t="shared" si="112"/>
        <v>14</v>
      </c>
      <c r="H722">
        <v>0</v>
      </c>
      <c r="I722">
        <f t="shared" si="117"/>
        <v>3</v>
      </c>
      <c r="J722">
        <f>VLOOKUP(AA722,角色间职业划分!P:AP,20,FALSE)</f>
        <v>11</v>
      </c>
      <c r="K722">
        <f>IF(X722=500,100,VLOOKUP(AA722,角色间职业划分!P:AP,22,FALSE))</f>
        <v>120</v>
      </c>
      <c r="L722">
        <f>IF(X722=500,K722,VLOOKUP(AA722,角色间职业划分!P:AP,23,FALSE))</f>
        <v>60</v>
      </c>
      <c r="M722">
        <f>VLOOKUP(AA722,角色间职业划分!P:AP,24,FALSE)</f>
        <v>0</v>
      </c>
      <c r="N722">
        <f>VLOOKUP(AA722,角色间职业划分!P:AP,14)*100</f>
        <v>95</v>
      </c>
      <c r="O722">
        <f>VLOOKUP(AA722,角色间职业划分!P:Z,9,FALSE)</f>
        <v>0</v>
      </c>
      <c r="P722">
        <f>VLOOKUP(AA722,角色间职业划分!P:AP,10,FALSE)</f>
        <v>0</v>
      </c>
      <c r="Q722">
        <f>VLOOKUP(AA722,角色间职业划分!P:AP,15,FALSE)</f>
        <v>0</v>
      </c>
      <c r="R722">
        <f>VLOOKUP(AA722,角色间职业划分!P:AP,16,FALSE)</f>
        <v>0</v>
      </c>
      <c r="S722">
        <f>VLOOKUP(AA722,角色间职业划分!P:AP,17,FALSE)</f>
        <v>0</v>
      </c>
      <c r="T722">
        <f>VLOOKUP(AA722,角色间职业划分!P:AP,18,FALSE)</f>
        <v>0</v>
      </c>
      <c r="U722">
        <f>VLOOKUP(AA722,角色间职业划分!P:AP,27,FALSE)</f>
        <v>0</v>
      </c>
      <c r="V722">
        <f t="shared" si="113"/>
        <v>1.0000000000000009</v>
      </c>
      <c r="W722">
        <f>VLOOKUP(AA722,角色间职业划分!P:Q,2,FALSE)</f>
        <v>25</v>
      </c>
      <c r="X722">
        <f t="shared" si="118"/>
        <v>11</v>
      </c>
      <c r="Y722">
        <f>INT(VLOOKUP(X722,角色属性总表!AG:AH,2,FALSE)*角色属性总表!$C$38)</f>
        <v>378</v>
      </c>
      <c r="AA722">
        <f t="shared" si="119"/>
        <v>8</v>
      </c>
      <c r="AB722">
        <f>VLOOKUP(X722,角色属性总表!AG:AI,2,FALSE)*VLOOKUP(角色等级属性!AA722,角色间职业划分!P:AG,13,FALSE)/角色间职业划分!$AB$9</f>
        <v>733.446519524618</v>
      </c>
      <c r="AC722">
        <f>VLOOKUP(X722,角色属性总表!AG:AI,3,FALSE)*VLOOKUP(AA722,角色间职业划分!P:AG,8,FALSE)/角色间职业划分!$W$9</f>
        <v>754.63919999999996</v>
      </c>
      <c r="AD722">
        <f>VLOOKUP(AA722,角色间职业划分!P:AP,26,FALSE)</f>
        <v>0.4</v>
      </c>
      <c r="AE722">
        <f>VLOOKUP(X722,角色属性总表!I:Q,3,FALSE)</f>
        <v>169.34399999999999</v>
      </c>
      <c r="AF722">
        <f>VLOOKUP(AA722,角色间职业划分!P:AP,11,FALSE)</f>
        <v>0.31</v>
      </c>
      <c r="AG722">
        <f t="shared" si="114"/>
        <v>218.77538889719293</v>
      </c>
      <c r="AH722">
        <f t="shared" si="115"/>
        <v>168</v>
      </c>
      <c r="AJ722">
        <f t="shared" si="116"/>
        <v>50.775388897192926</v>
      </c>
      <c r="AK722">
        <v>718</v>
      </c>
    </row>
    <row r="723" spans="1:37" x14ac:dyDescent="0.15">
      <c r="A723">
        <v>719</v>
      </c>
      <c r="B723">
        <f>ROUND(VLOOKUP(X723,角色属性总表!AG:AI,2,FALSE)/角色属性总表!$C$34,0)</f>
        <v>57</v>
      </c>
      <c r="C723">
        <f>ROUND(VLOOKUP(X723,角色属性总表!Y:AE,3,FALSE)/J723,0)</f>
        <v>11</v>
      </c>
      <c r="D723">
        <f>ROUND(VLOOKUP(X723,角色属性总表!AG:AI,3,FALSE)/角色属性总表!$C$35,0)</f>
        <v>59</v>
      </c>
      <c r="E723">
        <f t="shared" si="110"/>
        <v>307</v>
      </c>
      <c r="F723">
        <f t="shared" si="111"/>
        <v>13</v>
      </c>
      <c r="G723">
        <f t="shared" si="112"/>
        <v>13</v>
      </c>
      <c r="H723">
        <v>0</v>
      </c>
      <c r="I723">
        <f t="shared" si="117"/>
        <v>3</v>
      </c>
      <c r="J723">
        <f>VLOOKUP(AA723,角色间职业划分!P:AP,20,FALSE)</f>
        <v>11</v>
      </c>
      <c r="K723">
        <f>IF(X723=500,100,VLOOKUP(AA723,角色间职业划分!P:AP,22,FALSE))</f>
        <v>120</v>
      </c>
      <c r="L723">
        <f>IF(X723=500,K723,VLOOKUP(AA723,角色间职业划分!P:AP,23,FALSE))</f>
        <v>60</v>
      </c>
      <c r="M723">
        <f>VLOOKUP(AA723,角色间职业划分!P:AP,24,FALSE)</f>
        <v>0</v>
      </c>
      <c r="N723">
        <f>VLOOKUP(AA723,角色间职业划分!P:AP,14)*100</f>
        <v>95</v>
      </c>
      <c r="O723">
        <f>VLOOKUP(AA723,角色间职业划分!P:Z,9,FALSE)</f>
        <v>0</v>
      </c>
      <c r="P723">
        <f>VLOOKUP(AA723,角色间职业划分!P:AP,10,FALSE)</f>
        <v>0</v>
      </c>
      <c r="Q723">
        <f>VLOOKUP(AA723,角色间职业划分!P:AP,15,FALSE)</f>
        <v>0</v>
      </c>
      <c r="R723">
        <f>VLOOKUP(AA723,角色间职业划分!P:AP,16,FALSE)</f>
        <v>0</v>
      </c>
      <c r="S723">
        <f>VLOOKUP(AA723,角色间职业划分!P:AP,17,FALSE)</f>
        <v>0</v>
      </c>
      <c r="T723">
        <f>VLOOKUP(AA723,角色间职业划分!P:AP,18,FALSE)</f>
        <v>0</v>
      </c>
      <c r="U723">
        <f>VLOOKUP(AA723,角色间职业划分!P:AP,27,FALSE)</f>
        <v>0</v>
      </c>
      <c r="V723">
        <f t="shared" si="113"/>
        <v>1.0000000000000009</v>
      </c>
      <c r="W723">
        <f>VLOOKUP(AA723,角色间职业划分!P:Q,2,FALSE)</f>
        <v>25</v>
      </c>
      <c r="X723">
        <f t="shared" si="118"/>
        <v>12</v>
      </c>
      <c r="Y723">
        <f>INT(VLOOKUP(X723,角色属性总表!AG:AH,2,FALSE)*角色属性总表!$C$38)</f>
        <v>396</v>
      </c>
      <c r="AA723">
        <f t="shared" si="119"/>
        <v>8</v>
      </c>
      <c r="AB723">
        <f>VLOOKUP(X723,角色属性总表!AG:AI,2,FALSE)*VLOOKUP(角色等级属性!AA723,角色间职业划分!P:AG,13,FALSE)/角色间职业划分!$AB$9</f>
        <v>768.37254426388563</v>
      </c>
      <c r="AC723">
        <f>VLOOKUP(X723,角色属性总表!AG:AI,3,FALSE)*VLOOKUP(AA723,角色间职业划分!P:AG,8,FALSE)/角色间职业划分!$W$9</f>
        <v>790.57439999999997</v>
      </c>
      <c r="AD723">
        <f>VLOOKUP(AA723,角色间职业划分!P:AP,26,FALSE)</f>
        <v>0.4</v>
      </c>
      <c r="AE723">
        <f>VLOOKUP(X723,角色属性总表!I:Q,3,FALSE)</f>
        <v>177.40800000000002</v>
      </c>
      <c r="AF723">
        <f>VLOOKUP(AA723,角色间职业划分!P:AP,11,FALSE)</f>
        <v>0.31</v>
      </c>
      <c r="AG723">
        <f t="shared" si="114"/>
        <v>250.50726310243272</v>
      </c>
      <c r="AH723">
        <f t="shared" si="115"/>
        <v>177</v>
      </c>
      <c r="AJ723">
        <f t="shared" si="116"/>
        <v>73.507263102432717</v>
      </c>
      <c r="AK723">
        <v>719</v>
      </c>
    </row>
    <row r="724" spans="1:37" x14ac:dyDescent="0.15">
      <c r="A724">
        <v>720</v>
      </c>
      <c r="B724">
        <f>ROUND(VLOOKUP(X724,角色属性总表!AG:AI,2,FALSE)/角色属性总表!$C$34,0)</f>
        <v>59</v>
      </c>
      <c r="C724">
        <f>ROUND(VLOOKUP(X724,角色属性总表!Y:AE,3,FALSE)/J724,0)</f>
        <v>12</v>
      </c>
      <c r="D724">
        <f>ROUND(VLOOKUP(X724,角色属性总表!AG:AI,3,FALSE)/角色属性总表!$C$35,0)</f>
        <v>62</v>
      </c>
      <c r="E724">
        <f t="shared" si="110"/>
        <v>321</v>
      </c>
      <c r="F724">
        <f t="shared" si="111"/>
        <v>13</v>
      </c>
      <c r="G724">
        <f t="shared" si="112"/>
        <v>14</v>
      </c>
      <c r="H724">
        <v>0</v>
      </c>
      <c r="I724">
        <f t="shared" si="117"/>
        <v>3</v>
      </c>
      <c r="J724">
        <f>VLOOKUP(AA724,角色间职业划分!P:AP,20,FALSE)</f>
        <v>11</v>
      </c>
      <c r="K724">
        <f>IF(X724=500,100,VLOOKUP(AA724,角色间职业划分!P:AP,22,FALSE))</f>
        <v>120</v>
      </c>
      <c r="L724">
        <f>IF(X724=500,K724,VLOOKUP(AA724,角色间职业划分!P:AP,23,FALSE))</f>
        <v>60</v>
      </c>
      <c r="M724">
        <f>VLOOKUP(AA724,角色间职业划分!P:AP,24,FALSE)</f>
        <v>0</v>
      </c>
      <c r="N724">
        <f>VLOOKUP(AA724,角色间职业划分!P:AP,14)*100</f>
        <v>95</v>
      </c>
      <c r="O724">
        <f>VLOOKUP(AA724,角色间职业划分!P:Z,9,FALSE)</f>
        <v>0</v>
      </c>
      <c r="P724">
        <f>VLOOKUP(AA724,角色间职业划分!P:AP,10,FALSE)</f>
        <v>0</v>
      </c>
      <c r="Q724">
        <f>VLOOKUP(AA724,角色间职业划分!P:AP,15,FALSE)</f>
        <v>0</v>
      </c>
      <c r="R724">
        <f>VLOOKUP(AA724,角色间职业划分!P:AP,16,FALSE)</f>
        <v>0</v>
      </c>
      <c r="S724">
        <f>VLOOKUP(AA724,角色间职业划分!P:AP,17,FALSE)</f>
        <v>0</v>
      </c>
      <c r="T724">
        <f>VLOOKUP(AA724,角色间职业划分!P:AP,18,FALSE)</f>
        <v>0</v>
      </c>
      <c r="U724">
        <f>VLOOKUP(AA724,角色间职业划分!P:AP,27,FALSE)</f>
        <v>0</v>
      </c>
      <c r="V724">
        <f t="shared" si="113"/>
        <v>1.0000000000000009</v>
      </c>
      <c r="W724">
        <f>VLOOKUP(AA724,角色间职业划分!P:Q,2,FALSE)</f>
        <v>25</v>
      </c>
      <c r="X724">
        <f t="shared" si="118"/>
        <v>13</v>
      </c>
      <c r="Y724">
        <f>INT(VLOOKUP(X724,角色属性总表!AG:AH,2,FALSE)*角色属性总表!$C$38)</f>
        <v>414</v>
      </c>
      <c r="AA724">
        <f t="shared" si="119"/>
        <v>8</v>
      </c>
      <c r="AB724">
        <f>VLOOKUP(X724,角色属性总表!AG:AI,2,FALSE)*VLOOKUP(角色等级属性!AA724,角色间职业划分!P:AG,13,FALSE)/角色间职业划分!$AB$9</f>
        <v>803.29856900315292</v>
      </c>
      <c r="AC724">
        <f>VLOOKUP(X724,角色属性总表!AG:AI,3,FALSE)*VLOOKUP(AA724,角色间职业划分!P:AG,8,FALSE)/角色间职业划分!$W$9</f>
        <v>826.50959999999986</v>
      </c>
      <c r="AD724">
        <f>VLOOKUP(AA724,角色间职业划分!P:AP,26,FALSE)</f>
        <v>0.4</v>
      </c>
      <c r="AE724">
        <f>VLOOKUP(X724,角色属性总表!I:Q,3,FALSE)</f>
        <v>185.47199999999998</v>
      </c>
      <c r="AF724">
        <f>VLOOKUP(AA724,角色间职业划分!P:AP,11,FALSE)</f>
        <v>0.31</v>
      </c>
      <c r="AG724">
        <f t="shared" si="114"/>
        <v>283.80825613434388</v>
      </c>
      <c r="AH724">
        <f t="shared" si="115"/>
        <v>186</v>
      </c>
      <c r="AJ724">
        <f t="shared" si="116"/>
        <v>97.808256134343878</v>
      </c>
      <c r="AK724">
        <v>720</v>
      </c>
    </row>
    <row r="725" spans="1:37" x14ac:dyDescent="0.15">
      <c r="A725">
        <v>721</v>
      </c>
      <c r="B725">
        <f>ROUND(VLOOKUP(X725,角色属性总表!AG:AI,2,FALSE)/角色属性总表!$C$34,0)</f>
        <v>62</v>
      </c>
      <c r="C725">
        <f>ROUND(VLOOKUP(X725,角色属性总表!Y:AE,3,FALSE)/J725,0)</f>
        <v>12</v>
      </c>
      <c r="D725">
        <f>ROUND(VLOOKUP(X725,角色属性总表!AG:AI,3,FALSE)/角色属性总表!$C$35,0)</f>
        <v>65</v>
      </c>
      <c r="E725">
        <f t="shared" si="110"/>
        <v>335</v>
      </c>
      <c r="F725">
        <f t="shared" si="111"/>
        <v>13</v>
      </c>
      <c r="G725">
        <f t="shared" si="112"/>
        <v>14</v>
      </c>
      <c r="H725">
        <v>0</v>
      </c>
      <c r="I725">
        <f t="shared" si="117"/>
        <v>3</v>
      </c>
      <c r="J725">
        <f>VLOOKUP(AA725,角色间职业划分!P:AP,20,FALSE)</f>
        <v>11</v>
      </c>
      <c r="K725">
        <f>IF(X725=500,100,VLOOKUP(AA725,角色间职业划分!P:AP,22,FALSE))</f>
        <v>120</v>
      </c>
      <c r="L725">
        <f>IF(X725=500,K725,VLOOKUP(AA725,角色间职业划分!P:AP,23,FALSE))</f>
        <v>60</v>
      </c>
      <c r="M725">
        <f>VLOOKUP(AA725,角色间职业划分!P:AP,24,FALSE)</f>
        <v>0</v>
      </c>
      <c r="N725">
        <f>VLOOKUP(AA725,角色间职业划分!P:AP,14)*100</f>
        <v>95</v>
      </c>
      <c r="O725">
        <f>VLOOKUP(AA725,角色间职业划分!P:Z,9,FALSE)</f>
        <v>0</v>
      </c>
      <c r="P725">
        <f>VLOOKUP(AA725,角色间职业划分!P:AP,10,FALSE)</f>
        <v>0</v>
      </c>
      <c r="Q725">
        <f>VLOOKUP(AA725,角色间职业划分!P:AP,15,FALSE)</f>
        <v>0</v>
      </c>
      <c r="R725">
        <f>VLOOKUP(AA725,角色间职业划分!P:AP,16,FALSE)</f>
        <v>0</v>
      </c>
      <c r="S725">
        <f>VLOOKUP(AA725,角色间职业划分!P:AP,17,FALSE)</f>
        <v>0</v>
      </c>
      <c r="T725">
        <f>VLOOKUP(AA725,角色间职业划分!P:AP,18,FALSE)</f>
        <v>0</v>
      </c>
      <c r="U725">
        <f>VLOOKUP(AA725,角色间职业划分!P:AP,27,FALSE)</f>
        <v>0</v>
      </c>
      <c r="V725">
        <f t="shared" si="113"/>
        <v>1.0000000000000009</v>
      </c>
      <c r="W725">
        <f>VLOOKUP(AA725,角色间职业划分!P:Q,2,FALSE)</f>
        <v>25</v>
      </c>
      <c r="X725">
        <f t="shared" si="118"/>
        <v>14</v>
      </c>
      <c r="Y725">
        <f>INT(VLOOKUP(X725,角色属性总表!AG:AH,2,FALSE)*角色属性总表!$C$38)</f>
        <v>432</v>
      </c>
      <c r="AA725">
        <f t="shared" si="119"/>
        <v>8</v>
      </c>
      <c r="AB725">
        <f>VLOOKUP(X725,角色属性总表!AG:AI,2,FALSE)*VLOOKUP(角色等级属性!AA725,角色间职业划分!P:AG,13,FALSE)/角色间职业划分!$AB$9</f>
        <v>838.22459374242055</v>
      </c>
      <c r="AC725">
        <f>VLOOKUP(X725,角色属性总表!AG:AI,3,FALSE)*VLOOKUP(AA725,角色间职业划分!P:AG,8,FALSE)/角色间职业划分!$W$9</f>
        <v>862.44479999999987</v>
      </c>
      <c r="AD725">
        <f>VLOOKUP(AA725,角色间职业划分!P:AP,26,FALSE)</f>
        <v>0.4</v>
      </c>
      <c r="AE725">
        <f>VLOOKUP(X725,角色属性总表!I:Q,3,FALSE)</f>
        <v>193.536</v>
      </c>
      <c r="AF725">
        <f>VLOOKUP(AA725,角色间职业划分!P:AP,11,FALSE)</f>
        <v>0.31</v>
      </c>
      <c r="AG725">
        <f t="shared" si="114"/>
        <v>318.63611346982981</v>
      </c>
      <c r="AH725">
        <f t="shared" si="115"/>
        <v>195</v>
      </c>
      <c r="AJ725">
        <f t="shared" si="116"/>
        <v>123.63611346982981</v>
      </c>
      <c r="AK725">
        <v>721</v>
      </c>
    </row>
    <row r="726" spans="1:37" x14ac:dyDescent="0.15">
      <c r="A726">
        <v>722</v>
      </c>
      <c r="B726">
        <f>ROUND(VLOOKUP(X726,角色属性总表!AG:AI,2,FALSE)/角色属性总表!$C$34,0)</f>
        <v>64</v>
      </c>
      <c r="C726">
        <f>ROUND(VLOOKUP(X726,角色属性总表!Y:AE,3,FALSE)/J726,0)</f>
        <v>13</v>
      </c>
      <c r="D726">
        <f>ROUND(VLOOKUP(X726,角色属性总表!AG:AI,3,FALSE)/角色属性总表!$C$35,0)</f>
        <v>67</v>
      </c>
      <c r="E726">
        <f t="shared" si="110"/>
        <v>349</v>
      </c>
      <c r="F726">
        <f t="shared" si="111"/>
        <v>13</v>
      </c>
      <c r="G726">
        <f t="shared" si="112"/>
        <v>14</v>
      </c>
      <c r="H726">
        <v>0</v>
      </c>
      <c r="I726">
        <f t="shared" si="117"/>
        <v>3</v>
      </c>
      <c r="J726">
        <f>VLOOKUP(AA726,角色间职业划分!P:AP,20,FALSE)</f>
        <v>11</v>
      </c>
      <c r="K726">
        <f>IF(X726=500,100,VLOOKUP(AA726,角色间职业划分!P:AP,22,FALSE))</f>
        <v>120</v>
      </c>
      <c r="L726">
        <f>IF(X726=500,K726,VLOOKUP(AA726,角色间职业划分!P:AP,23,FALSE))</f>
        <v>60</v>
      </c>
      <c r="M726">
        <f>VLOOKUP(AA726,角色间职业划分!P:AP,24,FALSE)</f>
        <v>0</v>
      </c>
      <c r="N726">
        <f>VLOOKUP(AA726,角色间职业划分!P:AP,14)*100</f>
        <v>95</v>
      </c>
      <c r="O726">
        <f>VLOOKUP(AA726,角色间职业划分!P:Z,9,FALSE)</f>
        <v>0</v>
      </c>
      <c r="P726">
        <f>VLOOKUP(AA726,角色间职业划分!P:AP,10,FALSE)</f>
        <v>0</v>
      </c>
      <c r="Q726">
        <f>VLOOKUP(AA726,角色间职业划分!P:AP,15,FALSE)</f>
        <v>0</v>
      </c>
      <c r="R726">
        <f>VLOOKUP(AA726,角色间职业划分!P:AP,16,FALSE)</f>
        <v>0</v>
      </c>
      <c r="S726">
        <f>VLOOKUP(AA726,角色间职业划分!P:AP,17,FALSE)</f>
        <v>0</v>
      </c>
      <c r="T726">
        <f>VLOOKUP(AA726,角色间职业划分!P:AP,18,FALSE)</f>
        <v>0</v>
      </c>
      <c r="U726">
        <f>VLOOKUP(AA726,角色间职业划分!P:AP,27,FALSE)</f>
        <v>0</v>
      </c>
      <c r="V726">
        <f t="shared" si="113"/>
        <v>1.0000000000000009</v>
      </c>
      <c r="W726">
        <f>VLOOKUP(AA726,角色间职业划分!P:Q,2,FALSE)</f>
        <v>25</v>
      </c>
      <c r="X726">
        <f t="shared" si="118"/>
        <v>15</v>
      </c>
      <c r="Y726">
        <f>INT(VLOOKUP(X726,角色属性总表!AG:AH,2,FALSE)*角色属性总表!$C$38)</f>
        <v>450</v>
      </c>
      <c r="AA726">
        <f t="shared" si="119"/>
        <v>8</v>
      </c>
      <c r="AB726">
        <f>VLOOKUP(X726,角色属性总表!AG:AI,2,FALSE)*VLOOKUP(角色等级属性!AA726,角色间职业划分!P:AG,13,FALSE)/角色间职业划分!$AB$9</f>
        <v>873.15061848168807</v>
      </c>
      <c r="AC726">
        <f>VLOOKUP(X726,角色属性总表!AG:AI,3,FALSE)*VLOOKUP(AA726,角色间职业划分!P:AG,8,FALSE)/角色间职业划分!$W$9</f>
        <v>898.38</v>
      </c>
      <c r="AD726">
        <f>VLOOKUP(AA726,角色间职业划分!P:AP,26,FALSE)</f>
        <v>0.4</v>
      </c>
      <c r="AE726">
        <f>VLOOKUP(X726,角色属性总表!I:Q,3,FALSE)</f>
        <v>201.60000000000002</v>
      </c>
      <c r="AF726">
        <f>VLOOKUP(AA726,角色间职业划分!P:AP,11,FALSE)</f>
        <v>0.31</v>
      </c>
      <c r="AG726">
        <f t="shared" si="114"/>
        <v>354.95352361155676</v>
      </c>
      <c r="AH726">
        <f t="shared" si="115"/>
        <v>201</v>
      </c>
      <c r="AJ726">
        <f t="shared" si="116"/>
        <v>153.95352361155676</v>
      </c>
      <c r="AK726">
        <v>722</v>
      </c>
    </row>
    <row r="727" spans="1:37" x14ac:dyDescent="0.15">
      <c r="A727">
        <v>723</v>
      </c>
      <c r="B727">
        <f>ROUND(VLOOKUP(X727,角色属性总表!AG:AI,2,FALSE)/角色属性总表!$C$34,0)</f>
        <v>67</v>
      </c>
      <c r="C727">
        <f>ROUND(VLOOKUP(X727,角色属性总表!Y:AE,3,FALSE)/J727,0)</f>
        <v>14</v>
      </c>
      <c r="D727">
        <f>ROUND(VLOOKUP(X727,角色属性总表!AG:AI,3,FALSE)/角色属性总表!$C$35,0)</f>
        <v>70</v>
      </c>
      <c r="E727">
        <f t="shared" si="110"/>
        <v>363</v>
      </c>
      <c r="F727">
        <f t="shared" si="111"/>
        <v>13</v>
      </c>
      <c r="G727">
        <f t="shared" si="112"/>
        <v>14</v>
      </c>
      <c r="H727">
        <v>0</v>
      </c>
      <c r="I727">
        <f t="shared" si="117"/>
        <v>3</v>
      </c>
      <c r="J727">
        <f>VLOOKUP(AA727,角色间职业划分!P:AP,20,FALSE)</f>
        <v>11</v>
      </c>
      <c r="K727">
        <f>IF(X727=500,100,VLOOKUP(AA727,角色间职业划分!P:AP,22,FALSE))</f>
        <v>120</v>
      </c>
      <c r="L727">
        <f>IF(X727=500,K727,VLOOKUP(AA727,角色间职业划分!P:AP,23,FALSE))</f>
        <v>60</v>
      </c>
      <c r="M727">
        <f>VLOOKUP(AA727,角色间职业划分!P:AP,24,FALSE)</f>
        <v>0</v>
      </c>
      <c r="N727">
        <f>VLOOKUP(AA727,角色间职业划分!P:AP,14)*100</f>
        <v>95</v>
      </c>
      <c r="O727">
        <f>VLOOKUP(AA727,角色间职业划分!P:Z,9,FALSE)</f>
        <v>0</v>
      </c>
      <c r="P727">
        <f>VLOOKUP(AA727,角色间职业划分!P:AP,10,FALSE)</f>
        <v>0</v>
      </c>
      <c r="Q727">
        <f>VLOOKUP(AA727,角色间职业划分!P:AP,15,FALSE)</f>
        <v>0</v>
      </c>
      <c r="R727">
        <f>VLOOKUP(AA727,角色间职业划分!P:AP,16,FALSE)</f>
        <v>0</v>
      </c>
      <c r="S727">
        <f>VLOOKUP(AA727,角色间职业划分!P:AP,17,FALSE)</f>
        <v>0</v>
      </c>
      <c r="T727">
        <f>VLOOKUP(AA727,角色间职业划分!P:AP,18,FALSE)</f>
        <v>0</v>
      </c>
      <c r="U727">
        <f>VLOOKUP(AA727,角色间职业划分!P:AP,27,FALSE)</f>
        <v>0</v>
      </c>
      <c r="V727">
        <f t="shared" si="113"/>
        <v>1.0000000000000009</v>
      </c>
      <c r="W727">
        <f>VLOOKUP(AA727,角色间职业划分!P:Q,2,FALSE)</f>
        <v>25</v>
      </c>
      <c r="X727">
        <f t="shared" si="118"/>
        <v>16</v>
      </c>
      <c r="Y727">
        <f>INT(VLOOKUP(X727,角色属性总表!AG:AH,2,FALSE)*角色属性总表!$C$38)</f>
        <v>468</v>
      </c>
      <c r="AA727">
        <f t="shared" si="119"/>
        <v>8</v>
      </c>
      <c r="AB727">
        <f>VLOOKUP(X727,角色属性总表!AG:AI,2,FALSE)*VLOOKUP(角色等级属性!AA727,角色间职业划分!P:AG,13,FALSE)/角色间职业划分!$AB$9</f>
        <v>908.07664322095559</v>
      </c>
      <c r="AC727">
        <f>VLOOKUP(X727,角色属性总表!AG:AI,3,FALSE)*VLOOKUP(AA727,角色间职业划分!P:AG,8,FALSE)/角色间职业划分!$W$9</f>
        <v>934.31519999999989</v>
      </c>
      <c r="AD727">
        <f>VLOOKUP(AA727,角色间职业划分!P:AP,26,FALSE)</f>
        <v>0.4</v>
      </c>
      <c r="AE727">
        <f>VLOOKUP(X727,角色属性总表!I:Q,3,FALSE)</f>
        <v>209.66400000000002</v>
      </c>
      <c r="AF727">
        <f>VLOOKUP(AA727,角色间职业划分!P:AP,11,FALSE)</f>
        <v>0.31</v>
      </c>
      <c r="AG727">
        <f t="shared" si="114"/>
        <v>392.72727272727269</v>
      </c>
      <c r="AH727">
        <f t="shared" si="115"/>
        <v>210</v>
      </c>
      <c r="AJ727">
        <f t="shared" si="116"/>
        <v>182.72727272727269</v>
      </c>
      <c r="AK727">
        <v>723</v>
      </c>
    </row>
    <row r="728" spans="1:37" x14ac:dyDescent="0.15">
      <c r="A728">
        <v>724</v>
      </c>
      <c r="B728">
        <f>ROUND(VLOOKUP(X728,角色属性总表!AG:AI,2,FALSE)/角色属性总表!$C$34,0)</f>
        <v>69</v>
      </c>
      <c r="C728">
        <f>ROUND(VLOOKUP(X728,角色属性总表!Y:AE,3,FALSE)/J728,0)</f>
        <v>15</v>
      </c>
      <c r="D728">
        <f>ROUND(VLOOKUP(X728,角色属性总表!AG:AI,3,FALSE)/角色属性总表!$C$35,0)</f>
        <v>73</v>
      </c>
      <c r="E728">
        <f t="shared" si="110"/>
        <v>377</v>
      </c>
      <c r="F728">
        <f t="shared" si="111"/>
        <v>13</v>
      </c>
      <c r="G728">
        <f t="shared" si="112"/>
        <v>14</v>
      </c>
      <c r="H728">
        <v>0</v>
      </c>
      <c r="I728">
        <f t="shared" si="117"/>
        <v>3</v>
      </c>
      <c r="J728">
        <f>VLOOKUP(AA728,角色间职业划分!P:AP,20,FALSE)</f>
        <v>11</v>
      </c>
      <c r="K728">
        <f>IF(X728=500,100,VLOOKUP(AA728,角色间职业划分!P:AP,22,FALSE))</f>
        <v>120</v>
      </c>
      <c r="L728">
        <f>IF(X728=500,K728,VLOOKUP(AA728,角色间职业划分!P:AP,23,FALSE))</f>
        <v>60</v>
      </c>
      <c r="M728">
        <f>VLOOKUP(AA728,角色间职业划分!P:AP,24,FALSE)</f>
        <v>0</v>
      </c>
      <c r="N728">
        <f>VLOOKUP(AA728,角色间职业划分!P:AP,14)*100</f>
        <v>95</v>
      </c>
      <c r="O728">
        <f>VLOOKUP(AA728,角色间职业划分!P:Z,9,FALSE)</f>
        <v>0</v>
      </c>
      <c r="P728">
        <f>VLOOKUP(AA728,角色间职业划分!P:AP,10,FALSE)</f>
        <v>0</v>
      </c>
      <c r="Q728">
        <f>VLOOKUP(AA728,角色间职业划分!P:AP,15,FALSE)</f>
        <v>0</v>
      </c>
      <c r="R728">
        <f>VLOOKUP(AA728,角色间职业划分!P:AP,16,FALSE)</f>
        <v>0</v>
      </c>
      <c r="S728">
        <f>VLOOKUP(AA728,角色间职业划分!P:AP,17,FALSE)</f>
        <v>0</v>
      </c>
      <c r="T728">
        <f>VLOOKUP(AA728,角色间职业划分!P:AP,18,FALSE)</f>
        <v>0</v>
      </c>
      <c r="U728">
        <f>VLOOKUP(AA728,角色间职业划分!P:AP,27,FALSE)</f>
        <v>0</v>
      </c>
      <c r="V728">
        <f t="shared" si="113"/>
        <v>1.0000000000000009</v>
      </c>
      <c r="W728">
        <f>VLOOKUP(AA728,角色间职业划分!P:Q,2,FALSE)</f>
        <v>25</v>
      </c>
      <c r="X728">
        <f t="shared" si="118"/>
        <v>17</v>
      </c>
      <c r="Y728">
        <f>INT(VLOOKUP(X728,角色属性总表!AG:AH,2,FALSE)*角色属性总表!$C$38)</f>
        <v>486</v>
      </c>
      <c r="AA728">
        <f t="shared" si="119"/>
        <v>8</v>
      </c>
      <c r="AB728">
        <f>VLOOKUP(X728,角色属性总表!AG:AI,2,FALSE)*VLOOKUP(角色等级属性!AA728,角色间职业划分!P:AG,13,FALSE)/角色间职业划分!$AB$9</f>
        <v>943.00266796022333</v>
      </c>
      <c r="AC728">
        <f>VLOOKUP(X728,角色属性总表!AG:AI,3,FALSE)*VLOOKUP(AA728,角色间职业划分!P:AG,8,FALSE)/角色间职业划分!$W$9</f>
        <v>970.2503999999999</v>
      </c>
      <c r="AD728">
        <f>VLOOKUP(AA728,角色间职业划分!P:AP,26,FALSE)</f>
        <v>0.4</v>
      </c>
      <c r="AE728">
        <f>VLOOKUP(X728,角色属性总表!I:Q,3,FALSE)</f>
        <v>217.72800000000001</v>
      </c>
      <c r="AF728">
        <f>VLOOKUP(AA728,角色间职业划分!P:AP,11,FALSE)</f>
        <v>0.31</v>
      </c>
      <c r="AG728">
        <f t="shared" si="114"/>
        <v>431.9275885363067</v>
      </c>
      <c r="AH728">
        <f t="shared" si="115"/>
        <v>219</v>
      </c>
      <c r="AJ728">
        <f t="shared" si="116"/>
        <v>212.9275885363067</v>
      </c>
      <c r="AK728">
        <v>724</v>
      </c>
    </row>
    <row r="729" spans="1:37" x14ac:dyDescent="0.15">
      <c r="A729">
        <v>725</v>
      </c>
      <c r="B729">
        <f>ROUND(VLOOKUP(X729,角色属性总表!AG:AI,2,FALSE)/角色属性总表!$C$34,0)</f>
        <v>72</v>
      </c>
      <c r="C729">
        <f>ROUND(VLOOKUP(X729,角色属性总表!Y:AE,3,FALSE)/J729,0)</f>
        <v>15</v>
      </c>
      <c r="D729">
        <f>ROUND(VLOOKUP(X729,角色属性总表!AG:AI,3,FALSE)/角色属性总表!$C$35,0)</f>
        <v>75</v>
      </c>
      <c r="E729">
        <f t="shared" si="110"/>
        <v>391</v>
      </c>
      <c r="F729">
        <f t="shared" si="111"/>
        <v>13</v>
      </c>
      <c r="G729">
        <f t="shared" si="112"/>
        <v>14</v>
      </c>
      <c r="H729">
        <v>0</v>
      </c>
      <c r="I729">
        <f t="shared" si="117"/>
        <v>3</v>
      </c>
      <c r="J729">
        <f>VLOOKUP(AA729,角色间职业划分!P:AP,20,FALSE)</f>
        <v>11</v>
      </c>
      <c r="K729">
        <f>IF(X729=500,100,VLOOKUP(AA729,角色间职业划分!P:AP,22,FALSE))</f>
        <v>120</v>
      </c>
      <c r="L729">
        <f>IF(X729=500,K729,VLOOKUP(AA729,角色间职业划分!P:AP,23,FALSE))</f>
        <v>60</v>
      </c>
      <c r="M729">
        <f>VLOOKUP(AA729,角色间职业划分!P:AP,24,FALSE)</f>
        <v>0</v>
      </c>
      <c r="N729">
        <f>VLOOKUP(AA729,角色间职业划分!P:AP,14)*100</f>
        <v>95</v>
      </c>
      <c r="O729">
        <f>VLOOKUP(AA729,角色间职业划分!P:Z,9,FALSE)</f>
        <v>0</v>
      </c>
      <c r="P729">
        <f>VLOOKUP(AA729,角色间职业划分!P:AP,10,FALSE)</f>
        <v>0</v>
      </c>
      <c r="Q729">
        <f>VLOOKUP(AA729,角色间职业划分!P:AP,15,FALSE)</f>
        <v>0</v>
      </c>
      <c r="R729">
        <f>VLOOKUP(AA729,角色间职业划分!P:AP,16,FALSE)</f>
        <v>0</v>
      </c>
      <c r="S729">
        <f>VLOOKUP(AA729,角色间职业划分!P:AP,17,FALSE)</f>
        <v>0</v>
      </c>
      <c r="T729">
        <f>VLOOKUP(AA729,角色间职业划分!P:AP,18,FALSE)</f>
        <v>0</v>
      </c>
      <c r="U729">
        <f>VLOOKUP(AA729,角色间职业划分!P:AP,27,FALSE)</f>
        <v>0</v>
      </c>
      <c r="V729">
        <f t="shared" si="113"/>
        <v>1.0000000000000009</v>
      </c>
      <c r="W729">
        <f>VLOOKUP(AA729,角色间职业划分!P:Q,2,FALSE)</f>
        <v>25</v>
      </c>
      <c r="X729">
        <f t="shared" si="118"/>
        <v>18</v>
      </c>
      <c r="Y729">
        <f>INT(VLOOKUP(X729,角色属性总表!AG:AH,2,FALSE)*角色属性总表!$C$38)</f>
        <v>504</v>
      </c>
      <c r="AA729">
        <f t="shared" si="119"/>
        <v>8</v>
      </c>
      <c r="AB729">
        <f>VLOOKUP(X729,角色属性总表!AG:AI,2,FALSE)*VLOOKUP(角色等级属性!AA729,角色间职业划分!P:AG,13,FALSE)/角色间职业划分!$AB$9</f>
        <v>977.92869269949051</v>
      </c>
      <c r="AC729">
        <f>VLOOKUP(X729,角色属性总表!AG:AI,3,FALSE)*VLOOKUP(AA729,角色间职业划分!P:AG,8,FALSE)/角色间职业划分!$W$9</f>
        <v>1006.1855999999998</v>
      </c>
      <c r="AD729">
        <f>VLOOKUP(AA729,角色间职业划分!P:AP,26,FALSE)</f>
        <v>0.4</v>
      </c>
      <c r="AE729">
        <f>VLOOKUP(X729,角色属性总表!I:Q,3,FALSE)</f>
        <v>225.79199999999997</v>
      </c>
      <c r="AF729">
        <f>VLOOKUP(AA729,角色间职业划分!P:AP,11,FALSE)</f>
        <v>0.31</v>
      </c>
      <c r="AG729">
        <f t="shared" si="114"/>
        <v>472.52762226874808</v>
      </c>
      <c r="AH729">
        <f t="shared" si="115"/>
        <v>225</v>
      </c>
      <c r="AJ729">
        <f t="shared" si="116"/>
        <v>247.52762226874808</v>
      </c>
      <c r="AK729">
        <v>725</v>
      </c>
    </row>
    <row r="730" spans="1:37" x14ac:dyDescent="0.15">
      <c r="A730">
        <v>726</v>
      </c>
      <c r="B730">
        <f>ROUND(VLOOKUP(X730,角色属性总表!AG:AI,2,FALSE)/角色属性总表!$C$34,0)</f>
        <v>75</v>
      </c>
      <c r="C730">
        <f>ROUND(VLOOKUP(X730,角色属性总表!Y:AE,3,FALSE)/J730,0)</f>
        <v>16</v>
      </c>
      <c r="D730">
        <f>ROUND(VLOOKUP(X730,角色属性总表!AG:AI,3,FALSE)/角色属性总表!$C$35,0)</f>
        <v>78</v>
      </c>
      <c r="E730">
        <f t="shared" si="110"/>
        <v>405</v>
      </c>
      <c r="F730">
        <f t="shared" si="111"/>
        <v>13</v>
      </c>
      <c r="G730">
        <f t="shared" si="112"/>
        <v>14</v>
      </c>
      <c r="H730">
        <v>0</v>
      </c>
      <c r="I730">
        <f t="shared" si="117"/>
        <v>3</v>
      </c>
      <c r="J730">
        <f>VLOOKUP(AA730,角色间职业划分!P:AP,20,FALSE)</f>
        <v>11</v>
      </c>
      <c r="K730">
        <f>IF(X730=500,100,VLOOKUP(AA730,角色间职业划分!P:AP,22,FALSE))</f>
        <v>120</v>
      </c>
      <c r="L730">
        <f>IF(X730=500,K730,VLOOKUP(AA730,角色间职业划分!P:AP,23,FALSE))</f>
        <v>60</v>
      </c>
      <c r="M730">
        <f>VLOOKUP(AA730,角色间职业划分!P:AP,24,FALSE)</f>
        <v>0</v>
      </c>
      <c r="N730">
        <f>VLOOKUP(AA730,角色间职业划分!P:AP,14)*100</f>
        <v>95</v>
      </c>
      <c r="O730">
        <f>VLOOKUP(AA730,角色间职业划分!P:Z,9,FALSE)</f>
        <v>0</v>
      </c>
      <c r="P730">
        <f>VLOOKUP(AA730,角色间职业划分!P:AP,10,FALSE)</f>
        <v>0</v>
      </c>
      <c r="Q730">
        <f>VLOOKUP(AA730,角色间职业划分!P:AP,15,FALSE)</f>
        <v>0</v>
      </c>
      <c r="R730">
        <f>VLOOKUP(AA730,角色间职业划分!P:AP,16,FALSE)</f>
        <v>0</v>
      </c>
      <c r="S730">
        <f>VLOOKUP(AA730,角色间职业划分!P:AP,17,FALSE)</f>
        <v>0</v>
      </c>
      <c r="T730">
        <f>VLOOKUP(AA730,角色间职业划分!P:AP,18,FALSE)</f>
        <v>0</v>
      </c>
      <c r="U730">
        <f>VLOOKUP(AA730,角色间职业划分!P:AP,27,FALSE)</f>
        <v>0</v>
      </c>
      <c r="V730">
        <f t="shared" si="113"/>
        <v>1.0000000000000009</v>
      </c>
      <c r="W730">
        <f>VLOOKUP(AA730,角色间职业划分!P:Q,2,FALSE)</f>
        <v>25</v>
      </c>
      <c r="X730">
        <f t="shared" si="118"/>
        <v>19</v>
      </c>
      <c r="Y730">
        <f>INT(VLOOKUP(X730,角色属性总表!AG:AH,2,FALSE)*角色属性总表!$C$38)</f>
        <v>522</v>
      </c>
      <c r="AA730">
        <f t="shared" si="119"/>
        <v>8</v>
      </c>
      <c r="AB730">
        <f>VLOOKUP(X730,角色属性总表!AG:AI,2,FALSE)*VLOOKUP(角色等级属性!AA730,角色间职业划分!P:AG,13,FALSE)/角色间职业划分!$AB$9</f>
        <v>1012.8547174387583</v>
      </c>
      <c r="AC730">
        <f>VLOOKUP(X730,角色属性总表!AG:AI,3,FALSE)*VLOOKUP(AA730,角色间职业划分!P:AG,8,FALSE)/角色间职业划分!$W$9</f>
        <v>1042.1207999999999</v>
      </c>
      <c r="AD730">
        <f>VLOOKUP(AA730,角色间职业划分!P:AP,26,FALSE)</f>
        <v>0.4</v>
      </c>
      <c r="AE730">
        <f>VLOOKUP(X730,角色属性总表!I:Q,3,FALSE)</f>
        <v>233.85599999999999</v>
      </c>
      <c r="AF730">
        <f>VLOOKUP(AA730,角色间职业划分!P:AP,11,FALSE)</f>
        <v>0.31</v>
      </c>
      <c r="AG730">
        <f t="shared" si="114"/>
        <v>514.50303347977729</v>
      </c>
      <c r="AH730">
        <f t="shared" si="115"/>
        <v>234</v>
      </c>
      <c r="AJ730">
        <f t="shared" si="116"/>
        <v>280.50303347977729</v>
      </c>
      <c r="AK730">
        <v>726</v>
      </c>
    </row>
    <row r="731" spans="1:37" x14ac:dyDescent="0.15">
      <c r="A731">
        <v>727</v>
      </c>
      <c r="B731">
        <f>ROUND(VLOOKUP(X731,角色属性总表!AG:AI,2,FALSE)/角色属性总表!$C$34,0)</f>
        <v>77</v>
      </c>
      <c r="C731">
        <f>ROUND(VLOOKUP(X731,角色属性总表!Y:AE,3,FALSE)/J731,0)</f>
        <v>17</v>
      </c>
      <c r="D731">
        <f>ROUND(VLOOKUP(X731,角色属性总表!AG:AI,3,FALSE)/角色属性总表!$C$35,0)</f>
        <v>81</v>
      </c>
      <c r="E731">
        <f t="shared" si="110"/>
        <v>419</v>
      </c>
      <c r="F731">
        <f t="shared" si="111"/>
        <v>13</v>
      </c>
      <c r="G731">
        <f t="shared" si="112"/>
        <v>14</v>
      </c>
      <c r="H731">
        <v>0</v>
      </c>
      <c r="I731">
        <f t="shared" si="117"/>
        <v>3</v>
      </c>
      <c r="J731">
        <f>VLOOKUP(AA731,角色间职业划分!P:AP,20,FALSE)</f>
        <v>11</v>
      </c>
      <c r="K731">
        <f>IF(X731=500,100,VLOOKUP(AA731,角色间职业划分!P:AP,22,FALSE))</f>
        <v>120</v>
      </c>
      <c r="L731">
        <f>IF(X731=500,K731,VLOOKUP(AA731,角色间职业划分!P:AP,23,FALSE))</f>
        <v>60</v>
      </c>
      <c r="M731">
        <f>VLOOKUP(AA731,角色间职业划分!P:AP,24,FALSE)</f>
        <v>0</v>
      </c>
      <c r="N731">
        <f>VLOOKUP(AA731,角色间职业划分!P:AP,14)*100</f>
        <v>95</v>
      </c>
      <c r="O731">
        <f>VLOOKUP(AA731,角色间职业划分!P:Z,9,FALSE)</f>
        <v>0</v>
      </c>
      <c r="P731">
        <f>VLOOKUP(AA731,角色间职业划分!P:AP,10,FALSE)</f>
        <v>0</v>
      </c>
      <c r="Q731">
        <f>VLOOKUP(AA731,角色间职业划分!P:AP,15,FALSE)</f>
        <v>0</v>
      </c>
      <c r="R731">
        <f>VLOOKUP(AA731,角色间职业划分!P:AP,16,FALSE)</f>
        <v>0</v>
      </c>
      <c r="S731">
        <f>VLOOKUP(AA731,角色间职业划分!P:AP,17,FALSE)</f>
        <v>0</v>
      </c>
      <c r="T731">
        <f>VLOOKUP(AA731,角色间职业划分!P:AP,18,FALSE)</f>
        <v>0</v>
      </c>
      <c r="U731">
        <f>VLOOKUP(AA731,角色间职业划分!P:AP,27,FALSE)</f>
        <v>0</v>
      </c>
      <c r="V731">
        <f t="shared" si="113"/>
        <v>1.0000000000000009</v>
      </c>
      <c r="W731">
        <f>VLOOKUP(AA731,角色间职业划分!P:Q,2,FALSE)</f>
        <v>25</v>
      </c>
      <c r="X731">
        <f t="shared" si="118"/>
        <v>20</v>
      </c>
      <c r="Y731">
        <f>INT(VLOOKUP(X731,角色属性总表!AG:AH,2,FALSE)*角色属性总表!$C$38)</f>
        <v>540</v>
      </c>
      <c r="AA731">
        <f t="shared" si="119"/>
        <v>8</v>
      </c>
      <c r="AB731">
        <f>VLOOKUP(X731,角色属性总表!AG:AI,2,FALSE)*VLOOKUP(角色等级属性!AA731,角色间职业划分!P:AG,13,FALSE)/角色间职业划分!$AB$9</f>
        <v>1047.7807421780258</v>
      </c>
      <c r="AC731">
        <f>VLOOKUP(X731,角色属性总表!AG:AI,3,FALSE)*VLOOKUP(AA731,角色间职业划分!P:AG,8,FALSE)/角色间职业划分!$W$9</f>
        <v>1078.056</v>
      </c>
      <c r="AD731">
        <f>VLOOKUP(AA731,角色间职业划分!P:AP,26,FALSE)</f>
        <v>0.4</v>
      </c>
      <c r="AE731">
        <f>VLOOKUP(X731,角色属性总表!I:Q,3,FALSE)</f>
        <v>241.92000000000002</v>
      </c>
      <c r="AF731">
        <f>VLOOKUP(AA731,角色间职业划分!P:AP,11,FALSE)</f>
        <v>0.31</v>
      </c>
      <c r="AG731">
        <f t="shared" si="114"/>
        <v>557.83165289201077</v>
      </c>
      <c r="AH731">
        <f t="shared" si="115"/>
        <v>243</v>
      </c>
      <c r="AJ731">
        <f t="shared" si="116"/>
        <v>314.83165289201077</v>
      </c>
      <c r="AK731">
        <v>727</v>
      </c>
    </row>
    <row r="732" spans="1:37" x14ac:dyDescent="0.15">
      <c r="A732">
        <v>728</v>
      </c>
      <c r="B732">
        <f>ROUND(VLOOKUP(X732,角色属性总表!AG:AI,2,FALSE)/角色属性总表!$C$34,0)</f>
        <v>80</v>
      </c>
      <c r="C732">
        <f>ROUND(VLOOKUP(X732,角色属性总表!Y:AE,3,FALSE)/J732,0)</f>
        <v>18</v>
      </c>
      <c r="D732">
        <f>ROUND(VLOOKUP(X732,角色属性总表!AG:AI,3,FALSE)/角色属性总表!$C$35,0)</f>
        <v>83</v>
      </c>
      <c r="E732">
        <f t="shared" si="110"/>
        <v>433</v>
      </c>
      <c r="F732">
        <f t="shared" si="111"/>
        <v>13</v>
      </c>
      <c r="G732">
        <f t="shared" si="112"/>
        <v>14</v>
      </c>
      <c r="H732">
        <v>0</v>
      </c>
      <c r="I732">
        <f t="shared" si="117"/>
        <v>3</v>
      </c>
      <c r="J732">
        <f>VLOOKUP(AA732,角色间职业划分!P:AP,20,FALSE)</f>
        <v>11</v>
      </c>
      <c r="K732">
        <f>IF(X732=500,100,VLOOKUP(AA732,角色间职业划分!P:AP,22,FALSE))</f>
        <v>120</v>
      </c>
      <c r="L732">
        <f>IF(X732=500,K732,VLOOKUP(AA732,角色间职业划分!P:AP,23,FALSE))</f>
        <v>60</v>
      </c>
      <c r="M732">
        <f>VLOOKUP(AA732,角色间职业划分!P:AP,24,FALSE)</f>
        <v>0</v>
      </c>
      <c r="N732">
        <f>VLOOKUP(AA732,角色间职业划分!P:AP,14)*100</f>
        <v>95</v>
      </c>
      <c r="O732">
        <f>VLOOKUP(AA732,角色间职业划分!P:Z,9,FALSE)</f>
        <v>0</v>
      </c>
      <c r="P732">
        <f>VLOOKUP(AA732,角色间职业划分!P:AP,10,FALSE)</f>
        <v>0</v>
      </c>
      <c r="Q732">
        <f>VLOOKUP(AA732,角色间职业划分!P:AP,15,FALSE)</f>
        <v>0</v>
      </c>
      <c r="R732">
        <f>VLOOKUP(AA732,角色间职业划分!P:AP,16,FALSE)</f>
        <v>0</v>
      </c>
      <c r="S732">
        <f>VLOOKUP(AA732,角色间职业划分!P:AP,17,FALSE)</f>
        <v>0</v>
      </c>
      <c r="T732">
        <f>VLOOKUP(AA732,角色间职业划分!P:AP,18,FALSE)</f>
        <v>0</v>
      </c>
      <c r="U732">
        <f>VLOOKUP(AA732,角色间职业划分!P:AP,27,FALSE)</f>
        <v>0</v>
      </c>
      <c r="V732">
        <f t="shared" si="113"/>
        <v>1.0000000000000009</v>
      </c>
      <c r="W732">
        <f>VLOOKUP(AA732,角色间职业划分!P:Q,2,FALSE)</f>
        <v>25</v>
      </c>
      <c r="X732">
        <f t="shared" si="118"/>
        <v>21</v>
      </c>
      <c r="Y732">
        <f>INT(VLOOKUP(X732,角色属性总表!AG:AH,2,FALSE)*角色属性总表!$C$38)</f>
        <v>558</v>
      </c>
      <c r="AA732">
        <f t="shared" si="119"/>
        <v>8</v>
      </c>
      <c r="AB732">
        <f>VLOOKUP(X732,角色属性总表!AG:AI,2,FALSE)*VLOOKUP(角色等级属性!AA732,角色间职业划分!P:AG,13,FALSE)/角色间职业划分!$AB$9</f>
        <v>1082.7067669172934</v>
      </c>
      <c r="AC732">
        <f>VLOOKUP(X732,角色属性总表!AG:AI,3,FALSE)*VLOOKUP(AA732,角色间职业划分!P:AG,8,FALSE)/角色间职业划分!$W$9</f>
        <v>1113.9911999999999</v>
      </c>
      <c r="AD732">
        <f>VLOOKUP(AA732,角色间职业划分!P:AP,26,FALSE)</f>
        <v>0.4</v>
      </c>
      <c r="AE732">
        <f>VLOOKUP(X732,角色属性总表!I:Q,3,FALSE)</f>
        <v>249.98400000000004</v>
      </c>
      <c r="AF732">
        <f>VLOOKUP(AA732,角色间职业划分!P:AP,11,FALSE)</f>
        <v>0.31</v>
      </c>
      <c r="AG732">
        <f t="shared" si="114"/>
        <v>602.49320538986058</v>
      </c>
      <c r="AH732">
        <f t="shared" si="115"/>
        <v>249</v>
      </c>
      <c r="AJ732">
        <f t="shared" si="116"/>
        <v>353.49320538986058</v>
      </c>
      <c r="AK732">
        <v>728</v>
      </c>
    </row>
    <row r="733" spans="1:37" x14ac:dyDescent="0.15">
      <c r="A733">
        <v>729</v>
      </c>
      <c r="B733">
        <f>ROUND(VLOOKUP(X733,角色属性总表!AG:AI,2,FALSE)/角色属性总表!$C$34,0)</f>
        <v>82</v>
      </c>
      <c r="C733">
        <f>ROUND(VLOOKUP(X733,角色属性总表!Y:AE,3,FALSE)/J733,0)</f>
        <v>19</v>
      </c>
      <c r="D733">
        <f>ROUND(VLOOKUP(X733,角色属性总表!AG:AI,3,FALSE)/角色属性总表!$C$35,0)</f>
        <v>86</v>
      </c>
      <c r="E733">
        <f t="shared" si="110"/>
        <v>447</v>
      </c>
      <c r="F733">
        <f t="shared" si="111"/>
        <v>13</v>
      </c>
      <c r="G733">
        <f t="shared" si="112"/>
        <v>14</v>
      </c>
      <c r="H733">
        <v>0</v>
      </c>
      <c r="I733">
        <f t="shared" si="117"/>
        <v>3</v>
      </c>
      <c r="J733">
        <f>VLOOKUP(AA733,角色间职业划分!P:AP,20,FALSE)</f>
        <v>11</v>
      </c>
      <c r="K733">
        <f>IF(X733=500,100,VLOOKUP(AA733,角色间职业划分!P:AP,22,FALSE))</f>
        <v>120</v>
      </c>
      <c r="L733">
        <f>IF(X733=500,K733,VLOOKUP(AA733,角色间职业划分!P:AP,23,FALSE))</f>
        <v>60</v>
      </c>
      <c r="M733">
        <f>VLOOKUP(AA733,角色间职业划分!P:AP,24,FALSE)</f>
        <v>0</v>
      </c>
      <c r="N733">
        <f>VLOOKUP(AA733,角色间职业划分!P:AP,14)*100</f>
        <v>95</v>
      </c>
      <c r="O733">
        <f>VLOOKUP(AA733,角色间职业划分!P:Z,9,FALSE)</f>
        <v>0</v>
      </c>
      <c r="P733">
        <f>VLOOKUP(AA733,角色间职业划分!P:AP,10,FALSE)</f>
        <v>0</v>
      </c>
      <c r="Q733">
        <f>VLOOKUP(AA733,角色间职业划分!P:AP,15,FALSE)</f>
        <v>0</v>
      </c>
      <c r="R733">
        <f>VLOOKUP(AA733,角色间职业划分!P:AP,16,FALSE)</f>
        <v>0</v>
      </c>
      <c r="S733">
        <f>VLOOKUP(AA733,角色间职业划分!P:AP,17,FALSE)</f>
        <v>0</v>
      </c>
      <c r="T733">
        <f>VLOOKUP(AA733,角色间职业划分!P:AP,18,FALSE)</f>
        <v>0</v>
      </c>
      <c r="U733">
        <f>VLOOKUP(AA733,角色间职业划分!P:AP,27,FALSE)</f>
        <v>0</v>
      </c>
      <c r="V733">
        <f t="shared" si="113"/>
        <v>1.0000000000000009</v>
      </c>
      <c r="W733">
        <f>VLOOKUP(AA733,角色间职业划分!P:Q,2,FALSE)</f>
        <v>25</v>
      </c>
      <c r="X733">
        <f t="shared" si="118"/>
        <v>22</v>
      </c>
      <c r="Y733">
        <f>INT(VLOOKUP(X733,角色属性总表!AG:AH,2,FALSE)*角色属性总表!$C$38)</f>
        <v>576</v>
      </c>
      <c r="AA733">
        <f t="shared" si="119"/>
        <v>8</v>
      </c>
      <c r="AB733">
        <f>VLOOKUP(X733,角色属性总表!AG:AI,2,FALSE)*VLOOKUP(角色等级属性!AA733,角色间职业划分!P:AG,13,FALSE)/角色间职业划分!$AB$9</f>
        <v>1117.6327916565608</v>
      </c>
      <c r="AC733">
        <f>VLOOKUP(X733,角色属性总表!AG:AI,3,FALSE)*VLOOKUP(AA733,角色间职业划分!P:AG,8,FALSE)/角色间职业划分!$W$9</f>
        <v>1149.9263999999998</v>
      </c>
      <c r="AD733">
        <f>VLOOKUP(AA733,角色间职业划分!P:AP,26,FALSE)</f>
        <v>0.4</v>
      </c>
      <c r="AE733">
        <f>VLOOKUP(X733,角色属性总表!I:Q,3,FALSE)</f>
        <v>258.048</v>
      </c>
      <c r="AF733">
        <f>VLOOKUP(AA733,角色间职业划分!P:AP,11,FALSE)</f>
        <v>0.31</v>
      </c>
      <c r="AG733">
        <f t="shared" si="114"/>
        <v>648.46908005205398</v>
      </c>
      <c r="AH733">
        <f t="shared" si="115"/>
        <v>258</v>
      </c>
      <c r="AJ733">
        <f t="shared" si="116"/>
        <v>390.46908005205398</v>
      </c>
      <c r="AK733">
        <v>729</v>
      </c>
    </row>
    <row r="734" spans="1:37" x14ac:dyDescent="0.15">
      <c r="A734">
        <v>730</v>
      </c>
      <c r="B734">
        <f>ROUND(VLOOKUP(X734,角色属性总表!AG:AI,2,FALSE)/角色属性总表!$C$34,0)</f>
        <v>85</v>
      </c>
      <c r="C734">
        <f>ROUND(VLOOKUP(X734,角色属性总表!Y:AE,3,FALSE)/J734,0)</f>
        <v>20</v>
      </c>
      <c r="D734">
        <f>ROUND(VLOOKUP(X734,角色属性总表!AG:AI,3,FALSE)/角色属性总表!$C$35,0)</f>
        <v>89</v>
      </c>
      <c r="E734">
        <f t="shared" si="110"/>
        <v>461</v>
      </c>
      <c r="F734">
        <f t="shared" si="111"/>
        <v>13</v>
      </c>
      <c r="G734">
        <f t="shared" si="112"/>
        <v>14</v>
      </c>
      <c r="H734">
        <v>0</v>
      </c>
      <c r="I734">
        <f t="shared" si="117"/>
        <v>3</v>
      </c>
      <c r="J734">
        <f>VLOOKUP(AA734,角色间职业划分!P:AP,20,FALSE)</f>
        <v>11</v>
      </c>
      <c r="K734">
        <f>IF(X734=500,100,VLOOKUP(AA734,角色间职业划分!P:AP,22,FALSE))</f>
        <v>120</v>
      </c>
      <c r="L734">
        <f>IF(X734=500,K734,VLOOKUP(AA734,角色间职业划分!P:AP,23,FALSE))</f>
        <v>60</v>
      </c>
      <c r="M734">
        <f>VLOOKUP(AA734,角色间职业划分!P:AP,24,FALSE)</f>
        <v>0</v>
      </c>
      <c r="N734">
        <f>VLOOKUP(AA734,角色间职业划分!P:AP,14)*100</f>
        <v>95</v>
      </c>
      <c r="O734">
        <f>VLOOKUP(AA734,角色间职业划分!P:Z,9,FALSE)</f>
        <v>0</v>
      </c>
      <c r="P734">
        <f>VLOOKUP(AA734,角色间职业划分!P:AP,10,FALSE)</f>
        <v>0</v>
      </c>
      <c r="Q734">
        <f>VLOOKUP(AA734,角色间职业划分!P:AP,15,FALSE)</f>
        <v>0</v>
      </c>
      <c r="R734">
        <f>VLOOKUP(AA734,角色间职业划分!P:AP,16,FALSE)</f>
        <v>0</v>
      </c>
      <c r="S734">
        <f>VLOOKUP(AA734,角色间职业划分!P:AP,17,FALSE)</f>
        <v>0</v>
      </c>
      <c r="T734">
        <f>VLOOKUP(AA734,角色间职业划分!P:AP,18,FALSE)</f>
        <v>0</v>
      </c>
      <c r="U734">
        <f>VLOOKUP(AA734,角色间职业划分!P:AP,27,FALSE)</f>
        <v>0</v>
      </c>
      <c r="V734">
        <f t="shared" si="113"/>
        <v>1.0000000000000009</v>
      </c>
      <c r="W734">
        <f>VLOOKUP(AA734,角色间职业划分!P:Q,2,FALSE)</f>
        <v>25</v>
      </c>
      <c r="X734">
        <f t="shared" si="118"/>
        <v>23</v>
      </c>
      <c r="Y734">
        <f>INT(VLOOKUP(X734,角色属性总表!AG:AH,2,FALSE)*角色属性总表!$C$38)</f>
        <v>594</v>
      </c>
      <c r="AA734">
        <f t="shared" si="119"/>
        <v>8</v>
      </c>
      <c r="AB734">
        <f>VLOOKUP(X734,角色属性总表!AG:AI,2,FALSE)*VLOOKUP(角色等级属性!AA734,角色间职业划分!P:AG,13,FALSE)/角色间职业划分!$AB$9</f>
        <v>1152.5588163958284</v>
      </c>
      <c r="AC734">
        <f>VLOOKUP(X734,角色属性总表!AG:AI,3,FALSE)*VLOOKUP(AA734,角色间职业划分!P:AG,8,FALSE)/角色间职业划分!$W$9</f>
        <v>1185.8615999999997</v>
      </c>
      <c r="AD734">
        <f>VLOOKUP(AA734,角色间职业划分!P:AP,26,FALSE)</f>
        <v>0.4</v>
      </c>
      <c r="AE734">
        <f>VLOOKUP(X734,角色属性总表!I:Q,3,FALSE)</f>
        <v>266.11199999999997</v>
      </c>
      <c r="AF734">
        <f>VLOOKUP(AA734,角色间职业划分!P:AP,11,FALSE)</f>
        <v>0.31</v>
      </c>
      <c r="AG734">
        <f t="shared" si="114"/>
        <v>695.7421374404571</v>
      </c>
      <c r="AH734">
        <f t="shared" si="115"/>
        <v>267</v>
      </c>
      <c r="AJ734">
        <f t="shared" si="116"/>
        <v>428.7421374404571</v>
      </c>
      <c r="AK734">
        <v>730</v>
      </c>
    </row>
    <row r="735" spans="1:37" x14ac:dyDescent="0.15">
      <c r="A735">
        <v>731</v>
      </c>
      <c r="B735">
        <f>ROUND(VLOOKUP(X735,角色属性总表!AG:AI,2,FALSE)/角色属性总表!$C$34,0)</f>
        <v>87</v>
      </c>
      <c r="C735">
        <f>ROUND(VLOOKUP(X735,角色属性总表!Y:AE,3,FALSE)/J735,0)</f>
        <v>21</v>
      </c>
      <c r="D735">
        <f>ROUND(VLOOKUP(X735,角色属性总表!AG:AI,3,FALSE)/角色属性总表!$C$35,0)</f>
        <v>91</v>
      </c>
      <c r="E735">
        <f t="shared" si="110"/>
        <v>474</v>
      </c>
      <c r="F735">
        <f t="shared" si="111"/>
        <v>13</v>
      </c>
      <c r="G735">
        <f t="shared" si="112"/>
        <v>14</v>
      </c>
      <c r="H735">
        <v>0</v>
      </c>
      <c r="I735">
        <f t="shared" si="117"/>
        <v>3</v>
      </c>
      <c r="J735">
        <f>VLOOKUP(AA735,角色间职业划分!P:AP,20,FALSE)</f>
        <v>11</v>
      </c>
      <c r="K735">
        <f>IF(X735=500,100,VLOOKUP(AA735,角色间职业划分!P:AP,22,FALSE))</f>
        <v>120</v>
      </c>
      <c r="L735">
        <f>IF(X735=500,K735,VLOOKUP(AA735,角色间职业划分!P:AP,23,FALSE))</f>
        <v>60</v>
      </c>
      <c r="M735">
        <f>VLOOKUP(AA735,角色间职业划分!P:AP,24,FALSE)</f>
        <v>0</v>
      </c>
      <c r="N735">
        <f>VLOOKUP(AA735,角色间职业划分!P:AP,14)*100</f>
        <v>95</v>
      </c>
      <c r="O735">
        <f>VLOOKUP(AA735,角色间职业划分!P:Z,9,FALSE)</f>
        <v>0</v>
      </c>
      <c r="P735">
        <f>VLOOKUP(AA735,角色间职业划分!P:AP,10,FALSE)</f>
        <v>0</v>
      </c>
      <c r="Q735">
        <f>VLOOKUP(AA735,角色间职业划分!P:AP,15,FALSE)</f>
        <v>0</v>
      </c>
      <c r="R735">
        <f>VLOOKUP(AA735,角色间职业划分!P:AP,16,FALSE)</f>
        <v>0</v>
      </c>
      <c r="S735">
        <f>VLOOKUP(AA735,角色间职业划分!P:AP,17,FALSE)</f>
        <v>0</v>
      </c>
      <c r="T735">
        <f>VLOOKUP(AA735,角色间职业划分!P:AP,18,FALSE)</f>
        <v>0</v>
      </c>
      <c r="U735">
        <f>VLOOKUP(AA735,角色间职业划分!P:AP,27,FALSE)</f>
        <v>0</v>
      </c>
      <c r="V735">
        <f t="shared" si="113"/>
        <v>1.0000000000000009</v>
      </c>
      <c r="W735">
        <f>VLOOKUP(AA735,角色间职业划分!P:Q,2,FALSE)</f>
        <v>25</v>
      </c>
      <c r="X735">
        <f t="shared" si="118"/>
        <v>24</v>
      </c>
      <c r="Y735">
        <f>INT(VLOOKUP(X735,角色属性总表!AG:AH,2,FALSE)*角色属性总表!$C$38)</f>
        <v>612</v>
      </c>
      <c r="AA735">
        <f t="shared" si="119"/>
        <v>8</v>
      </c>
      <c r="AB735">
        <f>VLOOKUP(X735,角色属性总表!AG:AI,2,FALSE)*VLOOKUP(角色等级属性!AA735,角色间职业划分!P:AG,13,FALSE)/角色间职业划分!$AB$9</f>
        <v>1187.4848411350958</v>
      </c>
      <c r="AC735">
        <f>VLOOKUP(X735,角色属性总表!AG:AI,3,FALSE)*VLOOKUP(AA735,角色间职业划分!P:AG,8,FALSE)/角色间职业划分!$W$9</f>
        <v>1221.7967999999996</v>
      </c>
      <c r="AD735">
        <f>VLOOKUP(AA735,角色间职业划分!P:AP,26,FALSE)</f>
        <v>0.4</v>
      </c>
      <c r="AE735">
        <f>VLOOKUP(X735,角色属性总表!I:Q,3,FALSE)</f>
        <v>274.17599999999999</v>
      </c>
      <c r="AF735">
        <f>VLOOKUP(AA735,角色间职业划分!P:AP,11,FALSE)</f>
        <v>0.31</v>
      </c>
      <c r="AG735">
        <f t="shared" si="114"/>
        <v>744.2965467389613</v>
      </c>
      <c r="AH735">
        <f t="shared" si="115"/>
        <v>273</v>
      </c>
      <c r="AJ735">
        <f t="shared" si="116"/>
        <v>471.2965467389613</v>
      </c>
      <c r="AK735">
        <v>731</v>
      </c>
    </row>
    <row r="736" spans="1:37" x14ac:dyDescent="0.15">
      <c r="A736">
        <v>732</v>
      </c>
      <c r="B736">
        <f>ROUND(VLOOKUP(X736,角色属性总表!AG:AI,2,FALSE)/角色属性总表!$C$34,0)</f>
        <v>90</v>
      </c>
      <c r="C736">
        <f>ROUND(VLOOKUP(X736,角色属性总表!Y:AE,3,FALSE)/J736,0)</f>
        <v>22</v>
      </c>
      <c r="D736">
        <f>ROUND(VLOOKUP(X736,角色属性总表!AG:AI,3,FALSE)/角色属性总表!$C$35,0)</f>
        <v>94</v>
      </c>
      <c r="E736">
        <f t="shared" si="110"/>
        <v>488</v>
      </c>
      <c r="F736">
        <f t="shared" si="111"/>
        <v>13</v>
      </c>
      <c r="G736">
        <f t="shared" si="112"/>
        <v>14</v>
      </c>
      <c r="H736">
        <v>0</v>
      </c>
      <c r="I736">
        <f t="shared" si="117"/>
        <v>3</v>
      </c>
      <c r="J736">
        <f>VLOOKUP(AA736,角色间职业划分!P:AP,20,FALSE)</f>
        <v>11</v>
      </c>
      <c r="K736">
        <f>IF(X736=500,100,VLOOKUP(AA736,角色间职业划分!P:AP,22,FALSE))</f>
        <v>120</v>
      </c>
      <c r="L736">
        <f>IF(X736=500,K736,VLOOKUP(AA736,角色间职业划分!P:AP,23,FALSE))</f>
        <v>60</v>
      </c>
      <c r="M736">
        <f>VLOOKUP(AA736,角色间职业划分!P:AP,24,FALSE)</f>
        <v>0</v>
      </c>
      <c r="N736">
        <f>VLOOKUP(AA736,角色间职业划分!P:AP,14)*100</f>
        <v>95</v>
      </c>
      <c r="O736">
        <f>VLOOKUP(AA736,角色间职业划分!P:Z,9,FALSE)</f>
        <v>0</v>
      </c>
      <c r="P736">
        <f>VLOOKUP(AA736,角色间职业划分!P:AP,10,FALSE)</f>
        <v>0</v>
      </c>
      <c r="Q736">
        <f>VLOOKUP(AA736,角色间职业划分!P:AP,15,FALSE)</f>
        <v>0</v>
      </c>
      <c r="R736">
        <f>VLOOKUP(AA736,角色间职业划分!P:AP,16,FALSE)</f>
        <v>0</v>
      </c>
      <c r="S736">
        <f>VLOOKUP(AA736,角色间职业划分!P:AP,17,FALSE)</f>
        <v>0</v>
      </c>
      <c r="T736">
        <f>VLOOKUP(AA736,角色间职业划分!P:AP,18,FALSE)</f>
        <v>0</v>
      </c>
      <c r="U736">
        <f>VLOOKUP(AA736,角色间职业划分!P:AP,27,FALSE)</f>
        <v>0</v>
      </c>
      <c r="V736">
        <f t="shared" si="113"/>
        <v>1.0000000000000009</v>
      </c>
      <c r="W736">
        <f>VLOOKUP(AA736,角色间职业划分!P:Q,2,FALSE)</f>
        <v>25</v>
      </c>
      <c r="X736">
        <f t="shared" si="118"/>
        <v>25</v>
      </c>
      <c r="Y736">
        <f>INT(VLOOKUP(X736,角色属性总表!AG:AH,2,FALSE)*角色属性总表!$C$38)</f>
        <v>630</v>
      </c>
      <c r="AA736">
        <f t="shared" si="119"/>
        <v>8</v>
      </c>
      <c r="AB736">
        <f>VLOOKUP(X736,角色属性总表!AG:AI,2,FALSE)*VLOOKUP(角色等级属性!AA736,角色间职业划分!P:AG,13,FALSE)/角色间职业划分!$AB$9</f>
        <v>1222.4108658743633</v>
      </c>
      <c r="AC736">
        <f>VLOOKUP(X736,角色属性总表!AG:AI,3,FALSE)*VLOOKUP(AA736,角色间职业划分!P:AG,8,FALSE)/角色间职业划分!$W$9</f>
        <v>1257.732</v>
      </c>
      <c r="AD736">
        <f>VLOOKUP(AA736,角色间职业划分!P:AP,26,FALSE)</f>
        <v>0.4</v>
      </c>
      <c r="AE736">
        <f>VLOOKUP(X736,角色属性总表!I:Q,3,FALSE)</f>
        <v>282.24</v>
      </c>
      <c r="AF736">
        <f>VLOOKUP(AA736,角色间职业划分!P:AP,11,FALSE)</f>
        <v>0.31</v>
      </c>
      <c r="AG736">
        <f t="shared" si="114"/>
        <v>794.11764705882354</v>
      </c>
      <c r="AH736">
        <f t="shared" si="115"/>
        <v>282</v>
      </c>
      <c r="AJ736">
        <f t="shared" si="116"/>
        <v>512.11764705882354</v>
      </c>
      <c r="AK736">
        <v>732</v>
      </c>
    </row>
    <row r="737" spans="1:37" x14ac:dyDescent="0.15">
      <c r="A737">
        <v>733</v>
      </c>
      <c r="B737">
        <f>ROUND(VLOOKUP(X737,角色属性总表!AG:AI,2,FALSE)/角色属性总表!$C$34,0)</f>
        <v>93</v>
      </c>
      <c r="C737">
        <f>ROUND(VLOOKUP(X737,角色属性总表!Y:AE,3,FALSE)/J737,0)</f>
        <v>23</v>
      </c>
      <c r="D737">
        <f>ROUND(VLOOKUP(X737,角色属性总表!AG:AI,3,FALSE)/角色属性总表!$C$35,0)</f>
        <v>97</v>
      </c>
      <c r="E737">
        <f t="shared" si="110"/>
        <v>502</v>
      </c>
      <c r="F737">
        <f t="shared" si="111"/>
        <v>13</v>
      </c>
      <c r="G737">
        <f t="shared" si="112"/>
        <v>14</v>
      </c>
      <c r="H737">
        <v>0</v>
      </c>
      <c r="I737">
        <f t="shared" si="117"/>
        <v>3</v>
      </c>
      <c r="J737">
        <f>VLOOKUP(AA737,角色间职业划分!P:AP,20,FALSE)</f>
        <v>11</v>
      </c>
      <c r="K737">
        <f>IF(X737=500,100,VLOOKUP(AA737,角色间职业划分!P:AP,22,FALSE))</f>
        <v>120</v>
      </c>
      <c r="L737">
        <f>IF(X737=500,K737,VLOOKUP(AA737,角色间职业划分!P:AP,23,FALSE))</f>
        <v>60</v>
      </c>
      <c r="M737">
        <f>VLOOKUP(AA737,角色间职业划分!P:AP,24,FALSE)</f>
        <v>0</v>
      </c>
      <c r="N737">
        <f>VLOOKUP(AA737,角色间职业划分!P:AP,14)*100</f>
        <v>95</v>
      </c>
      <c r="O737">
        <f>VLOOKUP(AA737,角色间职业划分!P:Z,9,FALSE)</f>
        <v>0</v>
      </c>
      <c r="P737">
        <f>VLOOKUP(AA737,角色间职业划分!P:AP,10,FALSE)</f>
        <v>0</v>
      </c>
      <c r="Q737">
        <f>VLOOKUP(AA737,角色间职业划分!P:AP,15,FALSE)</f>
        <v>0</v>
      </c>
      <c r="R737">
        <f>VLOOKUP(AA737,角色间职业划分!P:AP,16,FALSE)</f>
        <v>0</v>
      </c>
      <c r="S737">
        <f>VLOOKUP(AA737,角色间职业划分!P:AP,17,FALSE)</f>
        <v>0</v>
      </c>
      <c r="T737">
        <f>VLOOKUP(AA737,角色间职业划分!P:AP,18,FALSE)</f>
        <v>0</v>
      </c>
      <c r="U737">
        <f>VLOOKUP(AA737,角色间职业划分!P:AP,27,FALSE)</f>
        <v>0</v>
      </c>
      <c r="V737">
        <f t="shared" si="113"/>
        <v>1.0000000000000009</v>
      </c>
      <c r="W737">
        <f>VLOOKUP(AA737,角色间职业划分!P:Q,2,FALSE)</f>
        <v>25</v>
      </c>
      <c r="X737">
        <f t="shared" si="118"/>
        <v>26</v>
      </c>
      <c r="Y737">
        <f>INT(VLOOKUP(X737,角色属性总表!AG:AH,2,FALSE)*角色属性总表!$C$38)</f>
        <v>648</v>
      </c>
      <c r="AA737">
        <f t="shared" si="119"/>
        <v>8</v>
      </c>
      <c r="AB737">
        <f>VLOOKUP(X737,角色属性总表!AG:AI,2,FALSE)*VLOOKUP(角色等级属性!AA737,角色间职业划分!P:AG,13,FALSE)/角色间职业划分!$AB$9</f>
        <v>1257.3368906136309</v>
      </c>
      <c r="AC737">
        <f>VLOOKUP(X737,角色属性总表!AG:AI,3,FALSE)*VLOOKUP(AA737,角色间职业划分!P:AG,8,FALSE)/角色间职业划分!$W$9</f>
        <v>1293.6672000000001</v>
      </c>
      <c r="AD737">
        <f>VLOOKUP(AA737,角色间职业划分!P:AP,26,FALSE)</f>
        <v>0.4</v>
      </c>
      <c r="AE737">
        <f>VLOOKUP(X737,角色属性总表!I:Q,3,FALSE)</f>
        <v>290.30400000000003</v>
      </c>
      <c r="AF737">
        <f>VLOOKUP(AA737,角色间职业划分!P:AP,11,FALSE)</f>
        <v>0.31</v>
      </c>
      <c r="AG737">
        <f t="shared" si="114"/>
        <v>845.19182849521496</v>
      </c>
      <c r="AH737">
        <f t="shared" si="115"/>
        <v>291</v>
      </c>
      <c r="AJ737">
        <f t="shared" si="116"/>
        <v>554.19182849521496</v>
      </c>
      <c r="AK737">
        <v>733</v>
      </c>
    </row>
    <row r="738" spans="1:37" x14ac:dyDescent="0.15">
      <c r="A738">
        <v>734</v>
      </c>
      <c r="B738">
        <f>ROUND(VLOOKUP(X738,角色属性总表!AG:AI,2,FALSE)/角色属性总表!$C$34,0)</f>
        <v>95</v>
      </c>
      <c r="C738">
        <f>ROUND(VLOOKUP(X738,角色属性总表!Y:AE,3,FALSE)/J738,0)</f>
        <v>24</v>
      </c>
      <c r="D738">
        <f>ROUND(VLOOKUP(X738,角色属性总表!AG:AI,3,FALSE)/角色属性总表!$C$35,0)</f>
        <v>99</v>
      </c>
      <c r="E738">
        <f t="shared" si="110"/>
        <v>516</v>
      </c>
      <c r="F738">
        <f t="shared" si="111"/>
        <v>13</v>
      </c>
      <c r="G738">
        <f t="shared" si="112"/>
        <v>14</v>
      </c>
      <c r="H738">
        <v>0</v>
      </c>
      <c r="I738">
        <f t="shared" si="117"/>
        <v>3</v>
      </c>
      <c r="J738">
        <f>VLOOKUP(AA738,角色间职业划分!P:AP,20,FALSE)</f>
        <v>11</v>
      </c>
      <c r="K738">
        <f>IF(X738=500,100,VLOOKUP(AA738,角色间职业划分!P:AP,22,FALSE))</f>
        <v>120</v>
      </c>
      <c r="L738">
        <f>IF(X738=500,K738,VLOOKUP(AA738,角色间职业划分!P:AP,23,FALSE))</f>
        <v>60</v>
      </c>
      <c r="M738">
        <f>VLOOKUP(AA738,角色间职业划分!P:AP,24,FALSE)</f>
        <v>0</v>
      </c>
      <c r="N738">
        <f>VLOOKUP(AA738,角色间职业划分!P:AP,14)*100</f>
        <v>95</v>
      </c>
      <c r="O738">
        <f>VLOOKUP(AA738,角色间职业划分!P:Z,9,FALSE)</f>
        <v>0</v>
      </c>
      <c r="P738">
        <f>VLOOKUP(AA738,角色间职业划分!P:AP,10,FALSE)</f>
        <v>0</v>
      </c>
      <c r="Q738">
        <f>VLOOKUP(AA738,角色间职业划分!P:AP,15,FALSE)</f>
        <v>0</v>
      </c>
      <c r="R738">
        <f>VLOOKUP(AA738,角色间职业划分!P:AP,16,FALSE)</f>
        <v>0</v>
      </c>
      <c r="S738">
        <f>VLOOKUP(AA738,角色间职业划分!P:AP,17,FALSE)</f>
        <v>0</v>
      </c>
      <c r="T738">
        <f>VLOOKUP(AA738,角色间职业划分!P:AP,18,FALSE)</f>
        <v>0</v>
      </c>
      <c r="U738">
        <f>VLOOKUP(AA738,角色间职业划分!P:AP,27,FALSE)</f>
        <v>0</v>
      </c>
      <c r="V738">
        <f t="shared" si="113"/>
        <v>1.0000000000000009</v>
      </c>
      <c r="W738">
        <f>VLOOKUP(AA738,角色间职业划分!P:Q,2,FALSE)</f>
        <v>25</v>
      </c>
      <c r="X738">
        <f t="shared" si="118"/>
        <v>27</v>
      </c>
      <c r="Y738">
        <f>INT(VLOOKUP(X738,角色属性总表!AG:AH,2,FALSE)*角色属性总表!$C$38)</f>
        <v>666</v>
      </c>
      <c r="AA738">
        <f t="shared" si="119"/>
        <v>8</v>
      </c>
      <c r="AB738">
        <f>VLOOKUP(X738,角色属性总表!AG:AI,2,FALSE)*VLOOKUP(角色等级属性!AA738,角色间职业划分!P:AG,13,FALSE)/角色间职业划分!$AB$9</f>
        <v>1292.2629153528983</v>
      </c>
      <c r="AC738">
        <f>VLOOKUP(X738,角色属性总表!AG:AI,3,FALSE)*VLOOKUP(AA738,角色间职业划分!P:AG,8,FALSE)/角色间职业划分!$W$9</f>
        <v>1329.6024</v>
      </c>
      <c r="AD738">
        <f>VLOOKUP(AA738,角色间职业划分!P:AP,26,FALSE)</f>
        <v>0.4</v>
      </c>
      <c r="AE738">
        <f>VLOOKUP(X738,角色属性总表!I:Q,3,FALSE)</f>
        <v>298.36799999999999</v>
      </c>
      <c r="AF738">
        <f>VLOOKUP(AA738,角色间职业划分!P:AP,11,FALSE)</f>
        <v>0.31</v>
      </c>
      <c r="AG738">
        <f t="shared" si="114"/>
        <v>897.50642946666699</v>
      </c>
      <c r="AH738">
        <f t="shared" si="115"/>
        <v>297</v>
      </c>
      <c r="AJ738">
        <f t="shared" si="116"/>
        <v>600.50642946666699</v>
      </c>
      <c r="AK738">
        <v>734</v>
      </c>
    </row>
    <row r="739" spans="1:37" x14ac:dyDescent="0.15">
      <c r="A739">
        <v>735</v>
      </c>
      <c r="B739">
        <f>ROUND(VLOOKUP(X739,角色属性总表!AG:AI,2,FALSE)/角色属性总表!$C$34,0)</f>
        <v>98</v>
      </c>
      <c r="C739">
        <f>ROUND(VLOOKUP(X739,角色属性总表!Y:AE,3,FALSE)/J739,0)</f>
        <v>25</v>
      </c>
      <c r="D739">
        <f>ROUND(VLOOKUP(X739,角色属性总表!AG:AI,3,FALSE)/角色属性总表!$C$35,0)</f>
        <v>102</v>
      </c>
      <c r="E739">
        <f t="shared" si="110"/>
        <v>530</v>
      </c>
      <c r="F739">
        <f t="shared" si="111"/>
        <v>13</v>
      </c>
      <c r="G739">
        <f t="shared" si="112"/>
        <v>14</v>
      </c>
      <c r="H739">
        <v>0</v>
      </c>
      <c r="I739">
        <f t="shared" si="117"/>
        <v>3</v>
      </c>
      <c r="J739">
        <f>VLOOKUP(AA739,角色间职业划分!P:AP,20,FALSE)</f>
        <v>11</v>
      </c>
      <c r="K739">
        <f>IF(X739=500,100,VLOOKUP(AA739,角色间职业划分!P:AP,22,FALSE))</f>
        <v>120</v>
      </c>
      <c r="L739">
        <f>IF(X739=500,K739,VLOOKUP(AA739,角色间职业划分!P:AP,23,FALSE))</f>
        <v>60</v>
      </c>
      <c r="M739">
        <f>VLOOKUP(AA739,角色间职业划分!P:AP,24,FALSE)</f>
        <v>0</v>
      </c>
      <c r="N739">
        <f>VLOOKUP(AA739,角色间职业划分!P:AP,14)*100</f>
        <v>95</v>
      </c>
      <c r="O739">
        <f>VLOOKUP(AA739,角色间职业划分!P:Z,9,FALSE)</f>
        <v>0</v>
      </c>
      <c r="P739">
        <f>VLOOKUP(AA739,角色间职业划分!P:AP,10,FALSE)</f>
        <v>0</v>
      </c>
      <c r="Q739">
        <f>VLOOKUP(AA739,角色间职业划分!P:AP,15,FALSE)</f>
        <v>0</v>
      </c>
      <c r="R739">
        <f>VLOOKUP(AA739,角色间职业划分!P:AP,16,FALSE)</f>
        <v>0</v>
      </c>
      <c r="S739">
        <f>VLOOKUP(AA739,角色间职业划分!P:AP,17,FALSE)</f>
        <v>0</v>
      </c>
      <c r="T739">
        <f>VLOOKUP(AA739,角色间职业划分!P:AP,18,FALSE)</f>
        <v>0</v>
      </c>
      <c r="U739">
        <f>VLOOKUP(AA739,角色间职业划分!P:AP,27,FALSE)</f>
        <v>0</v>
      </c>
      <c r="V739">
        <f t="shared" si="113"/>
        <v>1.0000000000000009</v>
      </c>
      <c r="W739">
        <f>VLOOKUP(AA739,角色间职业划分!P:Q,2,FALSE)</f>
        <v>25</v>
      </c>
      <c r="X739">
        <f t="shared" si="118"/>
        <v>28</v>
      </c>
      <c r="Y739">
        <f>INT(VLOOKUP(X739,角色属性总表!AG:AH,2,FALSE)*角色属性总表!$C$38)</f>
        <v>684</v>
      </c>
      <c r="AA739">
        <f t="shared" si="119"/>
        <v>8</v>
      </c>
      <c r="AB739">
        <f>VLOOKUP(X739,角色属性总表!AG:AI,2,FALSE)*VLOOKUP(角色等级属性!AA739,角色间职业划分!P:AG,13,FALSE)/角色间职业划分!$AB$9</f>
        <v>1327.1889400921659</v>
      </c>
      <c r="AC739">
        <f>VLOOKUP(X739,角色属性总表!AG:AI,3,FALSE)*VLOOKUP(AA739,角色间职业划分!P:AG,8,FALSE)/角色间职业划分!$W$9</f>
        <v>1365.5375999999999</v>
      </c>
      <c r="AD739">
        <f>VLOOKUP(AA739,角色间职业划分!P:AP,26,FALSE)</f>
        <v>0.4</v>
      </c>
      <c r="AE739">
        <f>VLOOKUP(X739,角色属性总表!I:Q,3,FALSE)</f>
        <v>306.43199999999996</v>
      </c>
      <c r="AF739">
        <f>VLOOKUP(AA739,角色间职业划分!P:AP,11,FALSE)</f>
        <v>0.31</v>
      </c>
      <c r="AG739">
        <f t="shared" si="114"/>
        <v>951.04964758507606</v>
      </c>
      <c r="AH739">
        <f t="shared" si="115"/>
        <v>306</v>
      </c>
      <c r="AJ739">
        <f t="shared" si="116"/>
        <v>645.04964758507606</v>
      </c>
      <c r="AK739">
        <v>735</v>
      </c>
    </row>
    <row r="740" spans="1:37" x14ac:dyDescent="0.15">
      <c r="A740">
        <v>736</v>
      </c>
      <c r="B740">
        <f>ROUND(VLOOKUP(X740,角色属性总表!AG:AI,2,FALSE)/角色属性总表!$C$34,0)</f>
        <v>100</v>
      </c>
      <c r="C740">
        <f>ROUND(VLOOKUP(X740,角色属性总表!Y:AE,3,FALSE)/J740,0)</f>
        <v>26</v>
      </c>
      <c r="D740">
        <f>ROUND(VLOOKUP(X740,角色属性总表!AG:AI,3,FALSE)/角色属性总表!$C$35,0)</f>
        <v>105</v>
      </c>
      <c r="E740">
        <f t="shared" si="110"/>
        <v>544</v>
      </c>
      <c r="F740">
        <f t="shared" si="111"/>
        <v>13</v>
      </c>
      <c r="G740">
        <f t="shared" si="112"/>
        <v>14</v>
      </c>
      <c r="H740">
        <v>0</v>
      </c>
      <c r="I740">
        <f t="shared" si="117"/>
        <v>3</v>
      </c>
      <c r="J740">
        <f>VLOOKUP(AA740,角色间职业划分!P:AP,20,FALSE)</f>
        <v>11</v>
      </c>
      <c r="K740">
        <f>IF(X740=500,100,VLOOKUP(AA740,角色间职业划分!P:AP,22,FALSE))</f>
        <v>120</v>
      </c>
      <c r="L740">
        <f>IF(X740=500,K740,VLOOKUP(AA740,角色间职业划分!P:AP,23,FALSE))</f>
        <v>60</v>
      </c>
      <c r="M740">
        <f>VLOOKUP(AA740,角色间职业划分!P:AP,24,FALSE)</f>
        <v>0</v>
      </c>
      <c r="N740">
        <f>VLOOKUP(AA740,角色间职业划分!P:AP,14)*100</f>
        <v>95</v>
      </c>
      <c r="O740">
        <f>VLOOKUP(AA740,角色间职业划分!P:Z,9,FALSE)</f>
        <v>0</v>
      </c>
      <c r="P740">
        <f>VLOOKUP(AA740,角色间职业划分!P:AP,10,FALSE)</f>
        <v>0</v>
      </c>
      <c r="Q740">
        <f>VLOOKUP(AA740,角色间职业划分!P:AP,15,FALSE)</f>
        <v>0</v>
      </c>
      <c r="R740">
        <f>VLOOKUP(AA740,角色间职业划分!P:AP,16,FALSE)</f>
        <v>0</v>
      </c>
      <c r="S740">
        <f>VLOOKUP(AA740,角色间职业划分!P:AP,17,FALSE)</f>
        <v>0</v>
      </c>
      <c r="T740">
        <f>VLOOKUP(AA740,角色间职业划分!P:AP,18,FALSE)</f>
        <v>0</v>
      </c>
      <c r="U740">
        <f>VLOOKUP(AA740,角色间职业划分!P:AP,27,FALSE)</f>
        <v>0</v>
      </c>
      <c r="V740">
        <f t="shared" si="113"/>
        <v>1.0000000000000009</v>
      </c>
      <c r="W740">
        <f>VLOOKUP(AA740,角色间职业划分!P:Q,2,FALSE)</f>
        <v>25</v>
      </c>
      <c r="X740">
        <f t="shared" si="118"/>
        <v>29</v>
      </c>
      <c r="Y740">
        <f>INT(VLOOKUP(X740,角色属性总表!AG:AH,2,FALSE)*角色属性总表!$C$38)</f>
        <v>702</v>
      </c>
      <c r="AA740">
        <f t="shared" si="119"/>
        <v>8</v>
      </c>
      <c r="AB740">
        <f>VLOOKUP(X740,角色属性总表!AG:AI,2,FALSE)*VLOOKUP(角色等级属性!AA740,角色间职业划分!P:AG,13,FALSE)/角色间职业划分!$AB$9</f>
        <v>1362.1149648314333</v>
      </c>
      <c r="AC740">
        <f>VLOOKUP(X740,角色属性总表!AG:AI,3,FALSE)*VLOOKUP(AA740,角色间职业划分!P:AG,8,FALSE)/角色间职业划分!$W$9</f>
        <v>1401.4727999999998</v>
      </c>
      <c r="AD740">
        <f>VLOOKUP(AA740,角色间职业划分!P:AP,26,FALSE)</f>
        <v>0.4</v>
      </c>
      <c r="AE740">
        <f>VLOOKUP(X740,角色属性总表!I:Q,3,FALSE)</f>
        <v>314.49599999999998</v>
      </c>
      <c r="AF740">
        <f>VLOOKUP(AA740,角色间职业划分!P:AP,11,FALSE)</f>
        <v>0.31</v>
      </c>
      <c r="AG740">
        <f t="shared" si="114"/>
        <v>1005.8104618515899</v>
      </c>
      <c r="AH740">
        <f t="shared" si="115"/>
        <v>315</v>
      </c>
      <c r="AJ740">
        <f t="shared" si="116"/>
        <v>690.81046185158993</v>
      </c>
      <c r="AK740">
        <v>736</v>
      </c>
    </row>
    <row r="741" spans="1:37" x14ac:dyDescent="0.15">
      <c r="A741">
        <v>737</v>
      </c>
      <c r="B741">
        <f>ROUND(VLOOKUP(X741,角色属性总表!AG:AI,2,FALSE)/角色属性总表!$C$34,0)</f>
        <v>103</v>
      </c>
      <c r="C741">
        <f>ROUND(VLOOKUP(X741,角色属性总表!Y:AE,3,FALSE)/J741,0)</f>
        <v>27</v>
      </c>
      <c r="D741">
        <f>ROUND(VLOOKUP(X741,角色属性总表!AG:AI,3,FALSE)/角色属性总表!$C$35,0)</f>
        <v>108</v>
      </c>
      <c r="E741">
        <f t="shared" si="110"/>
        <v>558</v>
      </c>
      <c r="F741">
        <f t="shared" si="111"/>
        <v>13</v>
      </c>
      <c r="G741">
        <f t="shared" si="112"/>
        <v>14</v>
      </c>
      <c r="H741">
        <v>0</v>
      </c>
      <c r="I741">
        <f t="shared" si="117"/>
        <v>3</v>
      </c>
      <c r="J741">
        <f>VLOOKUP(AA741,角色间职业划分!P:AP,20,FALSE)</f>
        <v>11</v>
      </c>
      <c r="K741">
        <f>IF(X741=500,100,VLOOKUP(AA741,角色间职业划分!P:AP,22,FALSE))</f>
        <v>120</v>
      </c>
      <c r="L741">
        <f>IF(X741=500,K741,VLOOKUP(AA741,角色间职业划分!P:AP,23,FALSE))</f>
        <v>60</v>
      </c>
      <c r="M741">
        <f>VLOOKUP(AA741,角色间职业划分!P:AP,24,FALSE)</f>
        <v>0</v>
      </c>
      <c r="N741">
        <f>VLOOKUP(AA741,角色间职业划分!P:AP,14)*100</f>
        <v>95</v>
      </c>
      <c r="O741">
        <f>VLOOKUP(AA741,角色间职业划分!P:Z,9,FALSE)</f>
        <v>0</v>
      </c>
      <c r="P741">
        <f>VLOOKUP(AA741,角色间职业划分!P:AP,10,FALSE)</f>
        <v>0</v>
      </c>
      <c r="Q741">
        <f>VLOOKUP(AA741,角色间职业划分!P:AP,15,FALSE)</f>
        <v>0</v>
      </c>
      <c r="R741">
        <f>VLOOKUP(AA741,角色间职业划分!P:AP,16,FALSE)</f>
        <v>0</v>
      </c>
      <c r="S741">
        <f>VLOOKUP(AA741,角色间职业划分!P:AP,17,FALSE)</f>
        <v>0</v>
      </c>
      <c r="T741">
        <f>VLOOKUP(AA741,角色间职业划分!P:AP,18,FALSE)</f>
        <v>0</v>
      </c>
      <c r="U741">
        <f>VLOOKUP(AA741,角色间职业划分!P:AP,27,FALSE)</f>
        <v>0</v>
      </c>
      <c r="V741">
        <f t="shared" si="113"/>
        <v>1.0000000000000009</v>
      </c>
      <c r="W741">
        <f>VLOOKUP(AA741,角色间职业划分!P:Q,2,FALSE)</f>
        <v>25</v>
      </c>
      <c r="X741">
        <f t="shared" si="118"/>
        <v>30</v>
      </c>
      <c r="Y741">
        <f>INT(VLOOKUP(X741,角色属性总表!AG:AH,2,FALSE)*角色属性总表!$C$38)</f>
        <v>720</v>
      </c>
      <c r="AA741">
        <f t="shared" si="119"/>
        <v>8</v>
      </c>
      <c r="AB741">
        <f>VLOOKUP(X741,角色属性总表!AG:AI,2,FALSE)*VLOOKUP(角色等级属性!AA741,角色间职业划分!P:AG,13,FALSE)/角色间职业划分!$AB$9</f>
        <v>1397.040989570701</v>
      </c>
      <c r="AC741">
        <f>VLOOKUP(X741,角色属性总表!AG:AI,3,FALSE)*VLOOKUP(AA741,角色间职业划分!P:AG,8,FALSE)/角色间职业划分!$W$9</f>
        <v>1437.4079999999999</v>
      </c>
      <c r="AD741">
        <f>VLOOKUP(AA741,角色间职业划分!P:AP,26,FALSE)</f>
        <v>0.4</v>
      </c>
      <c r="AE741">
        <f>VLOOKUP(X741,角色属性总表!I:Q,3,FALSE)</f>
        <v>322.56</v>
      </c>
      <c r="AF741">
        <f>VLOOKUP(AA741,角色间职业划分!P:AP,11,FALSE)</f>
        <v>0.31</v>
      </c>
      <c r="AG741">
        <f t="shared" si="114"/>
        <v>1061.7785643970906</v>
      </c>
      <c r="AH741">
        <f t="shared" si="115"/>
        <v>324</v>
      </c>
      <c r="AJ741">
        <f t="shared" si="116"/>
        <v>737.77856439709058</v>
      </c>
      <c r="AK741">
        <v>737</v>
      </c>
    </row>
    <row r="742" spans="1:37" x14ac:dyDescent="0.15">
      <c r="A742">
        <v>738</v>
      </c>
      <c r="B742">
        <f>ROUND(VLOOKUP(X742,角色属性总表!AG:AI,2,FALSE)/角色属性总表!$C$34,0)</f>
        <v>105</v>
      </c>
      <c r="C742">
        <f>ROUND(VLOOKUP(X742,角色属性总表!Y:AE,3,FALSE)/J742,0)</f>
        <v>28</v>
      </c>
      <c r="D742">
        <f>ROUND(VLOOKUP(X742,角色属性总表!AG:AI,3,FALSE)/角色属性总表!$C$35,0)</f>
        <v>110</v>
      </c>
      <c r="E742">
        <f t="shared" si="110"/>
        <v>572</v>
      </c>
      <c r="F742">
        <f t="shared" si="111"/>
        <v>13</v>
      </c>
      <c r="G742">
        <f t="shared" si="112"/>
        <v>14</v>
      </c>
      <c r="H742">
        <v>0</v>
      </c>
      <c r="I742">
        <f t="shared" si="117"/>
        <v>3</v>
      </c>
      <c r="J742">
        <f>VLOOKUP(AA742,角色间职业划分!P:AP,20,FALSE)</f>
        <v>11</v>
      </c>
      <c r="K742">
        <f>IF(X742=500,100,VLOOKUP(AA742,角色间职业划分!P:AP,22,FALSE))</f>
        <v>120</v>
      </c>
      <c r="L742">
        <f>IF(X742=500,K742,VLOOKUP(AA742,角色间职业划分!P:AP,23,FALSE))</f>
        <v>60</v>
      </c>
      <c r="M742">
        <f>VLOOKUP(AA742,角色间职业划分!P:AP,24,FALSE)</f>
        <v>0</v>
      </c>
      <c r="N742">
        <f>VLOOKUP(AA742,角色间职业划分!P:AP,14)*100</f>
        <v>95</v>
      </c>
      <c r="O742">
        <f>VLOOKUP(AA742,角色间职业划分!P:Z,9,FALSE)</f>
        <v>0</v>
      </c>
      <c r="P742">
        <f>VLOOKUP(AA742,角色间职业划分!P:AP,10,FALSE)</f>
        <v>0</v>
      </c>
      <c r="Q742">
        <f>VLOOKUP(AA742,角色间职业划分!P:AP,15,FALSE)</f>
        <v>0</v>
      </c>
      <c r="R742">
        <f>VLOOKUP(AA742,角色间职业划分!P:AP,16,FALSE)</f>
        <v>0</v>
      </c>
      <c r="S742">
        <f>VLOOKUP(AA742,角色间职业划分!P:AP,17,FALSE)</f>
        <v>0</v>
      </c>
      <c r="T742">
        <f>VLOOKUP(AA742,角色间职业划分!P:AP,18,FALSE)</f>
        <v>0</v>
      </c>
      <c r="U742">
        <f>VLOOKUP(AA742,角色间职业划分!P:AP,27,FALSE)</f>
        <v>0</v>
      </c>
      <c r="V742">
        <f t="shared" si="113"/>
        <v>1.0000000000000009</v>
      </c>
      <c r="W742">
        <f>VLOOKUP(AA742,角色间职业划分!P:Q,2,FALSE)</f>
        <v>25</v>
      </c>
      <c r="X742">
        <f t="shared" si="118"/>
        <v>31</v>
      </c>
      <c r="Y742">
        <f>INT(VLOOKUP(X742,角色属性总表!AG:AH,2,FALSE)*角色属性总表!$C$38)</f>
        <v>738</v>
      </c>
      <c r="AA742">
        <f t="shared" si="119"/>
        <v>8</v>
      </c>
      <c r="AB742">
        <f>VLOOKUP(X742,角色属性总表!AG:AI,2,FALSE)*VLOOKUP(角色等级属性!AA742,角色间职业划分!P:AG,13,FALSE)/角色间职业划分!$AB$9</f>
        <v>1431.9670143099684</v>
      </c>
      <c r="AC742">
        <f>VLOOKUP(X742,角色属性总表!AG:AI,3,FALSE)*VLOOKUP(AA742,角色间职业划分!P:AG,8,FALSE)/角色间职业划分!$W$9</f>
        <v>1473.3431999999998</v>
      </c>
      <c r="AD742">
        <f>VLOOKUP(AA742,角色间职业划分!P:AP,26,FALSE)</f>
        <v>0.4</v>
      </c>
      <c r="AE742">
        <f>VLOOKUP(X742,角色属性总表!I:Q,3,FALSE)</f>
        <v>330.62400000000002</v>
      </c>
      <c r="AF742">
        <f>VLOOKUP(AA742,角色间职业划分!P:AP,11,FALSE)</f>
        <v>0.31</v>
      </c>
      <c r="AG742">
        <f t="shared" si="114"/>
        <v>1118.9443003165779</v>
      </c>
      <c r="AH742">
        <f t="shared" si="115"/>
        <v>330</v>
      </c>
      <c r="AJ742">
        <f t="shared" si="116"/>
        <v>788.94430031657794</v>
      </c>
      <c r="AK742">
        <v>738</v>
      </c>
    </row>
    <row r="743" spans="1:37" x14ac:dyDescent="0.15">
      <c r="A743">
        <v>739</v>
      </c>
      <c r="B743">
        <f>ROUND(VLOOKUP(X743,角色属性总表!AG:AI,2,FALSE)/角色属性总表!$C$34,0)</f>
        <v>108</v>
      </c>
      <c r="C743">
        <f>ROUND(VLOOKUP(X743,角色属性总表!Y:AE,3,FALSE)/J743,0)</f>
        <v>29</v>
      </c>
      <c r="D743">
        <f>ROUND(VLOOKUP(X743,角色属性总表!AG:AI,3,FALSE)/角色属性总表!$C$35,0)</f>
        <v>113</v>
      </c>
      <c r="E743">
        <f t="shared" si="110"/>
        <v>586</v>
      </c>
      <c r="F743">
        <f t="shared" si="111"/>
        <v>13</v>
      </c>
      <c r="G743">
        <f t="shared" si="112"/>
        <v>14</v>
      </c>
      <c r="H743">
        <v>0</v>
      </c>
      <c r="I743">
        <f t="shared" si="117"/>
        <v>3</v>
      </c>
      <c r="J743">
        <f>VLOOKUP(AA743,角色间职业划分!P:AP,20,FALSE)</f>
        <v>11</v>
      </c>
      <c r="K743">
        <f>IF(X743=500,100,VLOOKUP(AA743,角色间职业划分!P:AP,22,FALSE))</f>
        <v>120</v>
      </c>
      <c r="L743">
        <f>IF(X743=500,K743,VLOOKUP(AA743,角色间职业划分!P:AP,23,FALSE))</f>
        <v>60</v>
      </c>
      <c r="M743">
        <f>VLOOKUP(AA743,角色间职业划分!P:AP,24,FALSE)</f>
        <v>0</v>
      </c>
      <c r="N743">
        <f>VLOOKUP(AA743,角色间职业划分!P:AP,14)*100</f>
        <v>95</v>
      </c>
      <c r="O743">
        <f>VLOOKUP(AA743,角色间职业划分!P:Z,9,FALSE)</f>
        <v>0</v>
      </c>
      <c r="P743">
        <f>VLOOKUP(AA743,角色间职业划分!P:AP,10,FALSE)</f>
        <v>0</v>
      </c>
      <c r="Q743">
        <f>VLOOKUP(AA743,角色间职业划分!P:AP,15,FALSE)</f>
        <v>0</v>
      </c>
      <c r="R743">
        <f>VLOOKUP(AA743,角色间职业划分!P:AP,16,FALSE)</f>
        <v>0</v>
      </c>
      <c r="S743">
        <f>VLOOKUP(AA743,角色间职业划分!P:AP,17,FALSE)</f>
        <v>0</v>
      </c>
      <c r="T743">
        <f>VLOOKUP(AA743,角色间职业划分!P:AP,18,FALSE)</f>
        <v>0</v>
      </c>
      <c r="U743">
        <f>VLOOKUP(AA743,角色间职业划分!P:AP,27,FALSE)</f>
        <v>0</v>
      </c>
      <c r="V743">
        <f t="shared" si="113"/>
        <v>1.0000000000000009</v>
      </c>
      <c r="W743">
        <f>VLOOKUP(AA743,角色间职业划分!P:Q,2,FALSE)</f>
        <v>25</v>
      </c>
      <c r="X743">
        <f t="shared" si="118"/>
        <v>32</v>
      </c>
      <c r="Y743">
        <f>INT(VLOOKUP(X743,角色属性总表!AG:AH,2,FALSE)*角色属性总表!$C$38)</f>
        <v>756</v>
      </c>
      <c r="AA743">
        <f t="shared" si="119"/>
        <v>8</v>
      </c>
      <c r="AB743">
        <f>VLOOKUP(X743,角色属性总表!AG:AI,2,FALSE)*VLOOKUP(角色等级属性!AA743,角色间职业划分!P:AG,13,FALSE)/角色间职业划分!$AB$9</f>
        <v>1466.893039049236</v>
      </c>
      <c r="AC743">
        <f>VLOOKUP(X743,角色属性总表!AG:AI,3,FALSE)*VLOOKUP(AA743,角色间职业划分!P:AG,8,FALSE)/角色间职业划分!$W$9</f>
        <v>1509.2783999999999</v>
      </c>
      <c r="AD743">
        <f>VLOOKUP(AA743,角色间职业划分!P:AP,26,FALSE)</f>
        <v>0.4</v>
      </c>
      <c r="AE743">
        <f>VLOOKUP(X743,角色属性总表!I:Q,3,FALSE)</f>
        <v>338.68799999999999</v>
      </c>
      <c r="AF743">
        <f>VLOOKUP(AA743,角色间职业划分!P:AP,11,FALSE)</f>
        <v>0.31</v>
      </c>
      <c r="AG743">
        <f t="shared" si="114"/>
        <v>1177.2986144072111</v>
      </c>
      <c r="AH743">
        <f t="shared" si="115"/>
        <v>339</v>
      </c>
      <c r="AJ743">
        <f t="shared" si="116"/>
        <v>838.29861440721106</v>
      </c>
      <c r="AK743">
        <v>739</v>
      </c>
    </row>
    <row r="744" spans="1:37" x14ac:dyDescent="0.15">
      <c r="A744">
        <v>740</v>
      </c>
      <c r="B744">
        <f>ROUND(VLOOKUP(X744,角色属性总表!AG:AI,2,FALSE)/角色属性总表!$C$34,0)</f>
        <v>111</v>
      </c>
      <c r="C744">
        <f>ROUND(VLOOKUP(X744,角色属性总表!Y:AE,3,FALSE)/J744,0)</f>
        <v>30</v>
      </c>
      <c r="D744">
        <f>ROUND(VLOOKUP(X744,角色属性总表!AG:AI,3,FALSE)/角色属性总表!$C$35,0)</f>
        <v>116</v>
      </c>
      <c r="E744">
        <f t="shared" si="110"/>
        <v>600</v>
      </c>
      <c r="F744">
        <f t="shared" si="111"/>
        <v>13</v>
      </c>
      <c r="G744">
        <f t="shared" si="112"/>
        <v>14</v>
      </c>
      <c r="H744">
        <v>0</v>
      </c>
      <c r="I744">
        <f t="shared" si="117"/>
        <v>3</v>
      </c>
      <c r="J744">
        <f>VLOOKUP(AA744,角色间职业划分!P:AP,20,FALSE)</f>
        <v>11</v>
      </c>
      <c r="K744">
        <f>IF(X744=500,100,VLOOKUP(AA744,角色间职业划分!P:AP,22,FALSE))</f>
        <v>120</v>
      </c>
      <c r="L744">
        <f>IF(X744=500,K744,VLOOKUP(AA744,角色间职业划分!P:AP,23,FALSE))</f>
        <v>60</v>
      </c>
      <c r="M744">
        <f>VLOOKUP(AA744,角色间职业划分!P:AP,24,FALSE)</f>
        <v>0</v>
      </c>
      <c r="N744">
        <f>VLOOKUP(AA744,角色间职业划分!P:AP,14)*100</f>
        <v>95</v>
      </c>
      <c r="O744">
        <f>VLOOKUP(AA744,角色间职业划分!P:Z,9,FALSE)</f>
        <v>0</v>
      </c>
      <c r="P744">
        <f>VLOOKUP(AA744,角色间职业划分!P:AP,10,FALSE)</f>
        <v>0</v>
      </c>
      <c r="Q744">
        <f>VLOOKUP(AA744,角色间职业划分!P:AP,15,FALSE)</f>
        <v>0</v>
      </c>
      <c r="R744">
        <f>VLOOKUP(AA744,角色间职业划分!P:AP,16,FALSE)</f>
        <v>0</v>
      </c>
      <c r="S744">
        <f>VLOOKUP(AA744,角色间职业划分!P:AP,17,FALSE)</f>
        <v>0</v>
      </c>
      <c r="T744">
        <f>VLOOKUP(AA744,角色间职业划分!P:AP,18,FALSE)</f>
        <v>0</v>
      </c>
      <c r="U744">
        <f>VLOOKUP(AA744,角色间职业划分!P:AP,27,FALSE)</f>
        <v>0</v>
      </c>
      <c r="V744">
        <f t="shared" si="113"/>
        <v>1.0000000000000009</v>
      </c>
      <c r="W744">
        <f>VLOOKUP(AA744,角色间职业划分!P:Q,2,FALSE)</f>
        <v>25</v>
      </c>
      <c r="X744">
        <f t="shared" si="118"/>
        <v>33</v>
      </c>
      <c r="Y744">
        <f>INT(VLOOKUP(X744,角色属性总表!AG:AH,2,FALSE)*角色属性总表!$C$38)</f>
        <v>774</v>
      </c>
      <c r="AA744">
        <f t="shared" si="119"/>
        <v>8</v>
      </c>
      <c r="AB744">
        <f>VLOOKUP(X744,角色属性总表!AG:AI,2,FALSE)*VLOOKUP(角色等级属性!AA744,角色间职业划分!P:AG,13,FALSE)/角色间职业划分!$AB$9</f>
        <v>1501.8190637885036</v>
      </c>
      <c r="AC744">
        <f>VLOOKUP(X744,角色属性总表!AG:AI,3,FALSE)*VLOOKUP(AA744,角色间职业划分!P:AG,8,FALSE)/角色间职业划分!$W$9</f>
        <v>1545.2135999999998</v>
      </c>
      <c r="AD744">
        <f>VLOOKUP(AA744,角色间职业划分!P:AP,26,FALSE)</f>
        <v>0.4</v>
      </c>
      <c r="AE744">
        <f>VLOOKUP(X744,角色属性总表!I:Q,3,FALSE)</f>
        <v>346.75200000000001</v>
      </c>
      <c r="AF744">
        <f>VLOOKUP(AA744,角色间职业划分!P:AP,11,FALSE)</f>
        <v>0.31</v>
      </c>
      <c r="AG744">
        <f t="shared" si="114"/>
        <v>1236.8330038267306</v>
      </c>
      <c r="AH744">
        <f t="shared" si="115"/>
        <v>348</v>
      </c>
      <c r="AJ744">
        <f t="shared" si="116"/>
        <v>888.83300382673065</v>
      </c>
      <c r="AK744">
        <v>740</v>
      </c>
    </row>
    <row r="745" spans="1:37" x14ac:dyDescent="0.15">
      <c r="A745">
        <v>741</v>
      </c>
      <c r="B745">
        <f>ROUND(VLOOKUP(X745,角色属性总表!AG:AI,2,FALSE)/角色属性总表!$C$34,0)</f>
        <v>113</v>
      </c>
      <c r="C745">
        <f>ROUND(VLOOKUP(X745,角色属性总表!Y:AE,3,FALSE)/J745,0)</f>
        <v>32</v>
      </c>
      <c r="D745">
        <f>ROUND(VLOOKUP(X745,角色属性总表!AG:AI,3,FALSE)/角色属性总表!$C$35,0)</f>
        <v>118</v>
      </c>
      <c r="E745">
        <f t="shared" si="110"/>
        <v>614</v>
      </c>
      <c r="F745">
        <f t="shared" si="111"/>
        <v>13</v>
      </c>
      <c r="G745">
        <f t="shared" si="112"/>
        <v>14</v>
      </c>
      <c r="H745">
        <v>0</v>
      </c>
      <c r="I745">
        <f t="shared" si="117"/>
        <v>3</v>
      </c>
      <c r="J745">
        <f>VLOOKUP(AA745,角色间职业划分!P:AP,20,FALSE)</f>
        <v>11</v>
      </c>
      <c r="K745">
        <f>IF(X745=500,100,VLOOKUP(AA745,角色间职业划分!P:AP,22,FALSE))</f>
        <v>120</v>
      </c>
      <c r="L745">
        <f>IF(X745=500,K745,VLOOKUP(AA745,角色间职业划分!P:AP,23,FALSE))</f>
        <v>60</v>
      </c>
      <c r="M745">
        <f>VLOOKUP(AA745,角色间职业划分!P:AP,24,FALSE)</f>
        <v>0</v>
      </c>
      <c r="N745">
        <f>VLOOKUP(AA745,角色间职业划分!P:AP,14)*100</f>
        <v>95</v>
      </c>
      <c r="O745">
        <f>VLOOKUP(AA745,角色间职业划分!P:Z,9,FALSE)</f>
        <v>0</v>
      </c>
      <c r="P745">
        <f>VLOOKUP(AA745,角色间职业划分!P:AP,10,FALSE)</f>
        <v>0</v>
      </c>
      <c r="Q745">
        <f>VLOOKUP(AA745,角色间职业划分!P:AP,15,FALSE)</f>
        <v>0</v>
      </c>
      <c r="R745">
        <f>VLOOKUP(AA745,角色间职业划分!P:AP,16,FALSE)</f>
        <v>0</v>
      </c>
      <c r="S745">
        <f>VLOOKUP(AA745,角色间职业划分!P:AP,17,FALSE)</f>
        <v>0</v>
      </c>
      <c r="T745">
        <f>VLOOKUP(AA745,角色间职业划分!P:AP,18,FALSE)</f>
        <v>0</v>
      </c>
      <c r="U745">
        <f>VLOOKUP(AA745,角色间职业划分!P:AP,27,FALSE)</f>
        <v>0</v>
      </c>
      <c r="V745">
        <f t="shared" si="113"/>
        <v>1.0000000000000009</v>
      </c>
      <c r="W745">
        <f>VLOOKUP(AA745,角色间职业划分!P:Q,2,FALSE)</f>
        <v>25</v>
      </c>
      <c r="X745">
        <f t="shared" si="118"/>
        <v>34</v>
      </c>
      <c r="Y745">
        <f>INT(VLOOKUP(X745,角色属性总表!AG:AH,2,FALSE)*角色属性总表!$C$38)</f>
        <v>792</v>
      </c>
      <c r="AA745">
        <f t="shared" si="119"/>
        <v>8</v>
      </c>
      <c r="AB745">
        <f>VLOOKUP(X745,角色属性总表!AG:AI,2,FALSE)*VLOOKUP(角色等级属性!AA745,角色间职业划分!P:AG,13,FALSE)/角色间职业划分!$AB$9</f>
        <v>1536.7450885277713</v>
      </c>
      <c r="AC745">
        <f>VLOOKUP(X745,角色属性总表!AG:AI,3,FALSE)*VLOOKUP(AA745,角色间职业划分!P:AG,8,FALSE)/角色间职业划分!$W$9</f>
        <v>1581.1487999999999</v>
      </c>
      <c r="AD745">
        <f>VLOOKUP(AA745,角色间职业划分!P:AP,26,FALSE)</f>
        <v>0.4</v>
      </c>
      <c r="AE745">
        <f>VLOOKUP(X745,角色属性总表!I:Q,3,FALSE)</f>
        <v>354.81600000000003</v>
      </c>
      <c r="AF745">
        <f>VLOOKUP(AA745,角色间职业划分!P:AP,11,FALSE)</f>
        <v>0.31</v>
      </c>
      <c r="AG745">
        <f t="shared" si="114"/>
        <v>1297.5394758547525</v>
      </c>
      <c r="AH745">
        <f t="shared" si="115"/>
        <v>354</v>
      </c>
      <c r="AJ745">
        <f t="shared" si="116"/>
        <v>943.53947585475248</v>
      </c>
      <c r="AK745">
        <v>741</v>
      </c>
    </row>
    <row r="746" spans="1:37" x14ac:dyDescent="0.15">
      <c r="A746">
        <v>742</v>
      </c>
      <c r="B746">
        <f>ROUND(VLOOKUP(X746,角色属性总表!AG:AI,2,FALSE)/角色属性总表!$C$34,0)</f>
        <v>116</v>
      </c>
      <c r="C746">
        <f>ROUND(VLOOKUP(X746,角色属性总表!Y:AE,3,FALSE)/J746,0)</f>
        <v>33</v>
      </c>
      <c r="D746">
        <f>ROUND(VLOOKUP(X746,角色属性总表!AG:AI,3,FALSE)/角色属性总表!$C$35,0)</f>
        <v>121</v>
      </c>
      <c r="E746">
        <f t="shared" si="110"/>
        <v>628</v>
      </c>
      <c r="F746">
        <f t="shared" si="111"/>
        <v>13</v>
      </c>
      <c r="G746">
        <f t="shared" si="112"/>
        <v>14</v>
      </c>
      <c r="H746">
        <v>0</v>
      </c>
      <c r="I746">
        <f t="shared" si="117"/>
        <v>3</v>
      </c>
      <c r="J746">
        <f>VLOOKUP(AA746,角色间职业划分!P:AP,20,FALSE)</f>
        <v>11</v>
      </c>
      <c r="K746">
        <f>IF(X746=500,100,VLOOKUP(AA746,角色间职业划分!P:AP,22,FALSE))</f>
        <v>120</v>
      </c>
      <c r="L746">
        <f>IF(X746=500,K746,VLOOKUP(AA746,角色间职业划分!P:AP,23,FALSE))</f>
        <v>60</v>
      </c>
      <c r="M746">
        <f>VLOOKUP(AA746,角色间职业划分!P:AP,24,FALSE)</f>
        <v>0</v>
      </c>
      <c r="N746">
        <f>VLOOKUP(AA746,角色间职业划分!P:AP,14)*100</f>
        <v>95</v>
      </c>
      <c r="O746">
        <f>VLOOKUP(AA746,角色间职业划分!P:Z,9,FALSE)</f>
        <v>0</v>
      </c>
      <c r="P746">
        <f>VLOOKUP(AA746,角色间职业划分!P:AP,10,FALSE)</f>
        <v>0</v>
      </c>
      <c r="Q746">
        <f>VLOOKUP(AA746,角色间职业划分!P:AP,15,FALSE)</f>
        <v>0</v>
      </c>
      <c r="R746">
        <f>VLOOKUP(AA746,角色间职业划分!P:AP,16,FALSE)</f>
        <v>0</v>
      </c>
      <c r="S746">
        <f>VLOOKUP(AA746,角色间职业划分!P:AP,17,FALSE)</f>
        <v>0</v>
      </c>
      <c r="T746">
        <f>VLOOKUP(AA746,角色间职业划分!P:AP,18,FALSE)</f>
        <v>0</v>
      </c>
      <c r="U746">
        <f>VLOOKUP(AA746,角色间职业划分!P:AP,27,FALSE)</f>
        <v>0</v>
      </c>
      <c r="V746">
        <f t="shared" si="113"/>
        <v>1.0000000000000009</v>
      </c>
      <c r="W746">
        <f>VLOOKUP(AA746,角色间职业划分!P:Q,2,FALSE)</f>
        <v>25</v>
      </c>
      <c r="X746">
        <f t="shared" si="118"/>
        <v>35</v>
      </c>
      <c r="Y746">
        <f>INT(VLOOKUP(X746,角色属性总表!AG:AH,2,FALSE)*角色属性总表!$C$38)</f>
        <v>810</v>
      </c>
      <c r="AA746">
        <f t="shared" si="119"/>
        <v>8</v>
      </c>
      <c r="AB746">
        <f>VLOOKUP(X746,角色属性总表!AG:AI,2,FALSE)*VLOOKUP(角色等级属性!AA746,角色间职业划分!P:AG,13,FALSE)/角色间职业划分!$AB$9</f>
        <v>1571.6711132670387</v>
      </c>
      <c r="AC746">
        <f>VLOOKUP(X746,角色属性总表!AG:AI,3,FALSE)*VLOOKUP(AA746,角色间职业划分!P:AG,8,FALSE)/角色间职业划分!$W$9</f>
        <v>1617.0839999999998</v>
      </c>
      <c r="AD746">
        <f>VLOOKUP(AA746,角色间职业划分!P:AP,26,FALSE)</f>
        <v>0.4</v>
      </c>
      <c r="AE746">
        <f>VLOOKUP(X746,角色属性总表!I:Q,3,FALSE)</f>
        <v>362.88</v>
      </c>
      <c r="AF746">
        <f>VLOOKUP(AA746,角色间职业划分!P:AP,11,FALSE)</f>
        <v>0.31</v>
      </c>
      <c r="AG746">
        <f t="shared" si="114"/>
        <v>1359.410510073131</v>
      </c>
      <c r="AH746">
        <f t="shared" si="115"/>
        <v>363</v>
      </c>
      <c r="AJ746">
        <f t="shared" si="116"/>
        <v>996.41051007313104</v>
      </c>
      <c r="AK746">
        <v>742</v>
      </c>
    </row>
    <row r="747" spans="1:37" x14ac:dyDescent="0.15">
      <c r="A747">
        <v>743</v>
      </c>
      <c r="B747">
        <f>ROUND(VLOOKUP(X747,角色属性总表!AG:AI,2,FALSE)/角色属性总表!$C$34,0)</f>
        <v>118</v>
      </c>
      <c r="C747">
        <f>ROUND(VLOOKUP(X747,角色属性总表!Y:AE,3,FALSE)/J747,0)</f>
        <v>34</v>
      </c>
      <c r="D747">
        <f>ROUND(VLOOKUP(X747,角色属性总表!AG:AI,3,FALSE)/角色属性总表!$C$35,0)</f>
        <v>124</v>
      </c>
      <c r="E747">
        <f t="shared" si="110"/>
        <v>642</v>
      </c>
      <c r="F747">
        <f t="shared" si="111"/>
        <v>13</v>
      </c>
      <c r="G747">
        <f t="shared" si="112"/>
        <v>14</v>
      </c>
      <c r="H747">
        <v>0</v>
      </c>
      <c r="I747">
        <f t="shared" si="117"/>
        <v>3</v>
      </c>
      <c r="J747">
        <f>VLOOKUP(AA747,角色间职业划分!P:AP,20,FALSE)</f>
        <v>11</v>
      </c>
      <c r="K747">
        <f>IF(X747=500,100,VLOOKUP(AA747,角色间职业划分!P:AP,22,FALSE))</f>
        <v>120</v>
      </c>
      <c r="L747">
        <f>IF(X747=500,K747,VLOOKUP(AA747,角色间职业划分!P:AP,23,FALSE))</f>
        <v>60</v>
      </c>
      <c r="M747">
        <f>VLOOKUP(AA747,角色间职业划分!P:AP,24,FALSE)</f>
        <v>0</v>
      </c>
      <c r="N747">
        <f>VLOOKUP(AA747,角色间职业划分!P:AP,14)*100</f>
        <v>95</v>
      </c>
      <c r="O747">
        <f>VLOOKUP(AA747,角色间职业划分!P:Z,9,FALSE)</f>
        <v>0</v>
      </c>
      <c r="P747">
        <f>VLOOKUP(AA747,角色间职业划分!P:AP,10,FALSE)</f>
        <v>0</v>
      </c>
      <c r="Q747">
        <f>VLOOKUP(AA747,角色间职业划分!P:AP,15,FALSE)</f>
        <v>0</v>
      </c>
      <c r="R747">
        <f>VLOOKUP(AA747,角色间职业划分!P:AP,16,FALSE)</f>
        <v>0</v>
      </c>
      <c r="S747">
        <f>VLOOKUP(AA747,角色间职业划分!P:AP,17,FALSE)</f>
        <v>0</v>
      </c>
      <c r="T747">
        <f>VLOOKUP(AA747,角色间职业划分!P:AP,18,FALSE)</f>
        <v>0</v>
      </c>
      <c r="U747">
        <f>VLOOKUP(AA747,角色间职业划分!P:AP,27,FALSE)</f>
        <v>0</v>
      </c>
      <c r="V747">
        <f t="shared" si="113"/>
        <v>1.0000000000000009</v>
      </c>
      <c r="W747">
        <f>VLOOKUP(AA747,角色间职业划分!P:Q,2,FALSE)</f>
        <v>25</v>
      </c>
      <c r="X747">
        <f t="shared" si="118"/>
        <v>36</v>
      </c>
      <c r="Y747">
        <f>INT(VLOOKUP(X747,角色属性总表!AG:AH,2,FALSE)*角色属性总表!$C$38)</f>
        <v>828</v>
      </c>
      <c r="AA747">
        <f t="shared" si="119"/>
        <v>8</v>
      </c>
      <c r="AB747">
        <f>VLOOKUP(X747,角色属性总表!AG:AI,2,FALSE)*VLOOKUP(角色等级属性!AA747,角色间职业划分!P:AG,13,FALSE)/角色间职业划分!$AB$9</f>
        <v>1606.5971380063058</v>
      </c>
      <c r="AC747">
        <f>VLOOKUP(X747,角色属性总表!AG:AI,3,FALSE)*VLOOKUP(AA747,角色间职业划分!P:AG,8,FALSE)/角色间职业划分!$W$9</f>
        <v>1653.0191999999997</v>
      </c>
      <c r="AD747">
        <f>VLOOKUP(AA747,角色间职业划分!P:AP,26,FALSE)</f>
        <v>0.4</v>
      </c>
      <c r="AE747">
        <f>VLOOKUP(X747,角色属性总表!I:Q,3,FALSE)</f>
        <v>370.94399999999996</v>
      </c>
      <c r="AF747">
        <f>VLOOKUP(AA747,角色间职业划分!P:AP,11,FALSE)</f>
        <v>0.31</v>
      </c>
      <c r="AG747">
        <f t="shared" si="114"/>
        <v>1422.4390243902435</v>
      </c>
      <c r="AH747">
        <f t="shared" si="115"/>
        <v>372</v>
      </c>
      <c r="AJ747">
        <f t="shared" si="116"/>
        <v>1050.4390243902435</v>
      </c>
      <c r="AK747">
        <v>743</v>
      </c>
    </row>
    <row r="748" spans="1:37" x14ac:dyDescent="0.15">
      <c r="A748">
        <v>744</v>
      </c>
      <c r="B748">
        <f>ROUND(VLOOKUP(X748,角色属性总表!AG:AI,2,FALSE)/角色属性总表!$C$34,0)</f>
        <v>121</v>
      </c>
      <c r="C748">
        <f>ROUND(VLOOKUP(X748,角色属性总表!Y:AE,3,FALSE)/J748,0)</f>
        <v>35</v>
      </c>
      <c r="D748">
        <f>ROUND(VLOOKUP(X748,角色属性总表!AG:AI,3,FALSE)/角色属性总表!$C$35,0)</f>
        <v>126</v>
      </c>
      <c r="E748">
        <f t="shared" si="110"/>
        <v>656</v>
      </c>
      <c r="F748">
        <f t="shared" si="111"/>
        <v>13</v>
      </c>
      <c r="G748">
        <f t="shared" si="112"/>
        <v>14</v>
      </c>
      <c r="H748">
        <v>0</v>
      </c>
      <c r="I748">
        <f t="shared" si="117"/>
        <v>3</v>
      </c>
      <c r="J748">
        <f>VLOOKUP(AA748,角色间职业划分!P:AP,20,FALSE)</f>
        <v>11</v>
      </c>
      <c r="K748">
        <f>IF(X748=500,100,VLOOKUP(AA748,角色间职业划分!P:AP,22,FALSE))</f>
        <v>120</v>
      </c>
      <c r="L748">
        <f>IF(X748=500,K748,VLOOKUP(AA748,角色间职业划分!P:AP,23,FALSE))</f>
        <v>60</v>
      </c>
      <c r="M748">
        <f>VLOOKUP(AA748,角色间职业划分!P:AP,24,FALSE)</f>
        <v>0</v>
      </c>
      <c r="N748">
        <f>VLOOKUP(AA748,角色间职业划分!P:AP,14)*100</f>
        <v>95</v>
      </c>
      <c r="O748">
        <f>VLOOKUP(AA748,角色间职业划分!P:Z,9,FALSE)</f>
        <v>0</v>
      </c>
      <c r="P748">
        <f>VLOOKUP(AA748,角色间职业划分!P:AP,10,FALSE)</f>
        <v>0</v>
      </c>
      <c r="Q748">
        <f>VLOOKUP(AA748,角色间职业划分!P:AP,15,FALSE)</f>
        <v>0</v>
      </c>
      <c r="R748">
        <f>VLOOKUP(AA748,角色间职业划分!P:AP,16,FALSE)</f>
        <v>0</v>
      </c>
      <c r="S748">
        <f>VLOOKUP(AA748,角色间职业划分!P:AP,17,FALSE)</f>
        <v>0</v>
      </c>
      <c r="T748">
        <f>VLOOKUP(AA748,角色间职业划分!P:AP,18,FALSE)</f>
        <v>0</v>
      </c>
      <c r="U748">
        <f>VLOOKUP(AA748,角色间职业划分!P:AP,27,FALSE)</f>
        <v>0</v>
      </c>
      <c r="V748">
        <f t="shared" si="113"/>
        <v>1.0000000000000009</v>
      </c>
      <c r="W748">
        <f>VLOOKUP(AA748,角色间职业划分!P:Q,2,FALSE)</f>
        <v>25</v>
      </c>
      <c r="X748">
        <f t="shared" si="118"/>
        <v>37</v>
      </c>
      <c r="Y748">
        <f>INT(VLOOKUP(X748,角色属性总表!AG:AH,2,FALSE)*角色属性总表!$C$38)</f>
        <v>846</v>
      </c>
      <c r="AA748">
        <f t="shared" si="119"/>
        <v>8</v>
      </c>
      <c r="AB748">
        <f>VLOOKUP(X748,角色属性总表!AG:AI,2,FALSE)*VLOOKUP(角色等级属性!AA748,角色间职业划分!P:AG,13,FALSE)/角色间职业划分!$AB$9</f>
        <v>1641.5231627455735</v>
      </c>
      <c r="AC748">
        <f>VLOOKUP(X748,角色属性总表!AG:AI,3,FALSE)*VLOOKUP(AA748,角色间职业划分!P:AG,8,FALSE)/角色间职业划分!$W$9</f>
        <v>1688.9543999999999</v>
      </c>
      <c r="AD748">
        <f>VLOOKUP(AA748,角色间职业划分!P:AP,26,FALSE)</f>
        <v>0.4</v>
      </c>
      <c r="AE748">
        <f>VLOOKUP(X748,角色属性总表!I:Q,3,FALSE)</f>
        <v>379.00799999999998</v>
      </c>
      <c r="AF748">
        <f>VLOOKUP(AA748,角色间职业划分!P:AP,11,FALSE)</f>
        <v>0.31</v>
      </c>
      <c r="AG748">
        <f t="shared" si="114"/>
        <v>1486.6183444228657</v>
      </c>
      <c r="AH748">
        <f t="shared" si="115"/>
        <v>378</v>
      </c>
      <c r="AJ748">
        <f t="shared" si="116"/>
        <v>1108.6183444228657</v>
      </c>
      <c r="AK748">
        <v>744</v>
      </c>
    </row>
    <row r="749" spans="1:37" x14ac:dyDescent="0.15">
      <c r="A749">
        <v>745</v>
      </c>
      <c r="B749">
        <f>ROUND(VLOOKUP(X749,角色属性总表!AG:AI,2,FALSE)/角色属性总表!$C$34,0)</f>
        <v>123</v>
      </c>
      <c r="C749">
        <f>ROUND(VLOOKUP(X749,角色属性总表!Y:AE,3,FALSE)/J749,0)</f>
        <v>37</v>
      </c>
      <c r="D749">
        <f>ROUND(VLOOKUP(X749,角色属性总表!AG:AI,3,FALSE)/角色属性总表!$C$35,0)</f>
        <v>129</v>
      </c>
      <c r="E749">
        <f t="shared" si="110"/>
        <v>670</v>
      </c>
      <c r="F749">
        <f t="shared" si="111"/>
        <v>13</v>
      </c>
      <c r="G749">
        <f t="shared" si="112"/>
        <v>14</v>
      </c>
      <c r="H749">
        <v>0</v>
      </c>
      <c r="I749">
        <f t="shared" si="117"/>
        <v>3</v>
      </c>
      <c r="J749">
        <f>VLOOKUP(AA749,角色间职业划分!P:AP,20,FALSE)</f>
        <v>11</v>
      </c>
      <c r="K749">
        <f>IF(X749=500,100,VLOOKUP(AA749,角色间职业划分!P:AP,22,FALSE))</f>
        <v>120</v>
      </c>
      <c r="L749">
        <f>IF(X749=500,K749,VLOOKUP(AA749,角色间职业划分!P:AP,23,FALSE))</f>
        <v>60</v>
      </c>
      <c r="M749">
        <f>VLOOKUP(AA749,角色间职业划分!P:AP,24,FALSE)</f>
        <v>0</v>
      </c>
      <c r="N749">
        <f>VLOOKUP(AA749,角色间职业划分!P:AP,14)*100</f>
        <v>95</v>
      </c>
      <c r="O749">
        <f>VLOOKUP(AA749,角色间职业划分!P:Z,9,FALSE)</f>
        <v>0</v>
      </c>
      <c r="P749">
        <f>VLOOKUP(AA749,角色间职业划分!P:AP,10,FALSE)</f>
        <v>0</v>
      </c>
      <c r="Q749">
        <f>VLOOKUP(AA749,角色间职业划分!P:AP,15,FALSE)</f>
        <v>0</v>
      </c>
      <c r="R749">
        <f>VLOOKUP(AA749,角色间职业划分!P:AP,16,FALSE)</f>
        <v>0</v>
      </c>
      <c r="S749">
        <f>VLOOKUP(AA749,角色间职业划分!P:AP,17,FALSE)</f>
        <v>0</v>
      </c>
      <c r="T749">
        <f>VLOOKUP(AA749,角色间职业划分!P:AP,18,FALSE)</f>
        <v>0</v>
      </c>
      <c r="U749">
        <f>VLOOKUP(AA749,角色间职业划分!P:AP,27,FALSE)</f>
        <v>0</v>
      </c>
      <c r="V749">
        <f t="shared" si="113"/>
        <v>1.0000000000000009</v>
      </c>
      <c r="W749">
        <f>VLOOKUP(AA749,角色间职业划分!P:Q,2,FALSE)</f>
        <v>25</v>
      </c>
      <c r="X749">
        <f t="shared" si="118"/>
        <v>38</v>
      </c>
      <c r="Y749">
        <f>INT(VLOOKUP(X749,角色属性总表!AG:AH,2,FALSE)*角色属性总表!$C$38)</f>
        <v>864</v>
      </c>
      <c r="AA749">
        <f t="shared" si="119"/>
        <v>8</v>
      </c>
      <c r="AB749">
        <f>VLOOKUP(X749,角色属性总表!AG:AI,2,FALSE)*VLOOKUP(角色等级属性!AA749,角色间职业划分!P:AG,13,FALSE)/角色间职业划分!$AB$9</f>
        <v>1676.4491874848411</v>
      </c>
      <c r="AC749">
        <f>VLOOKUP(X749,角色属性总表!AG:AI,3,FALSE)*VLOOKUP(AA749,角色间职业划分!P:AG,8,FALSE)/角色间职业划分!$W$9</f>
        <v>1724.8895999999997</v>
      </c>
      <c r="AD749">
        <f>VLOOKUP(AA749,角色间职业划分!P:AP,26,FALSE)</f>
        <v>0.4</v>
      </c>
      <c r="AE749">
        <f>VLOOKUP(X749,角色属性总表!I:Q,3,FALSE)</f>
        <v>387.072</v>
      </c>
      <c r="AF749">
        <f>VLOOKUP(AA749,角色间职业划分!P:AP,11,FALSE)</f>
        <v>0.31</v>
      </c>
      <c r="AG749">
        <f t="shared" si="114"/>
        <v>1551.9421758223586</v>
      </c>
      <c r="AH749">
        <f t="shared" si="115"/>
        <v>387</v>
      </c>
      <c r="AJ749">
        <f t="shared" si="116"/>
        <v>1164.9421758223586</v>
      </c>
      <c r="AK749">
        <v>745</v>
      </c>
    </row>
    <row r="750" spans="1:37" x14ac:dyDescent="0.15">
      <c r="A750">
        <v>746</v>
      </c>
      <c r="B750">
        <f>ROUND(VLOOKUP(X750,角色属性总表!AG:AI,2,FALSE)/角色属性总表!$C$34,0)</f>
        <v>126</v>
      </c>
      <c r="C750">
        <f>ROUND(VLOOKUP(X750,角色属性总表!Y:AE,3,FALSE)/J750,0)</f>
        <v>38</v>
      </c>
      <c r="D750">
        <f>ROUND(VLOOKUP(X750,角色属性总表!AG:AI,3,FALSE)/角色属性总表!$C$35,0)</f>
        <v>132</v>
      </c>
      <c r="E750">
        <f t="shared" si="110"/>
        <v>684</v>
      </c>
      <c r="F750">
        <f t="shared" si="111"/>
        <v>13</v>
      </c>
      <c r="G750">
        <f t="shared" si="112"/>
        <v>14</v>
      </c>
      <c r="H750">
        <v>0</v>
      </c>
      <c r="I750">
        <f t="shared" si="117"/>
        <v>3</v>
      </c>
      <c r="J750">
        <f>VLOOKUP(AA750,角色间职业划分!P:AP,20,FALSE)</f>
        <v>11</v>
      </c>
      <c r="K750">
        <f>IF(X750=500,100,VLOOKUP(AA750,角色间职业划分!P:AP,22,FALSE))</f>
        <v>120</v>
      </c>
      <c r="L750">
        <f>IF(X750=500,K750,VLOOKUP(AA750,角色间职业划分!P:AP,23,FALSE))</f>
        <v>60</v>
      </c>
      <c r="M750">
        <f>VLOOKUP(AA750,角色间职业划分!P:AP,24,FALSE)</f>
        <v>0</v>
      </c>
      <c r="N750">
        <f>VLOOKUP(AA750,角色间职业划分!P:AP,14)*100</f>
        <v>95</v>
      </c>
      <c r="O750">
        <f>VLOOKUP(AA750,角色间职业划分!P:Z,9,FALSE)</f>
        <v>0</v>
      </c>
      <c r="P750">
        <f>VLOOKUP(AA750,角色间职业划分!P:AP,10,FALSE)</f>
        <v>0</v>
      </c>
      <c r="Q750">
        <f>VLOOKUP(AA750,角色间职业划分!P:AP,15,FALSE)</f>
        <v>0</v>
      </c>
      <c r="R750">
        <f>VLOOKUP(AA750,角色间职业划分!P:AP,16,FALSE)</f>
        <v>0</v>
      </c>
      <c r="S750">
        <f>VLOOKUP(AA750,角色间职业划分!P:AP,17,FALSE)</f>
        <v>0</v>
      </c>
      <c r="T750">
        <f>VLOOKUP(AA750,角色间职业划分!P:AP,18,FALSE)</f>
        <v>0</v>
      </c>
      <c r="U750">
        <f>VLOOKUP(AA750,角色间职业划分!P:AP,27,FALSE)</f>
        <v>0</v>
      </c>
      <c r="V750">
        <f t="shared" si="113"/>
        <v>1.0000000000000009</v>
      </c>
      <c r="W750">
        <f>VLOOKUP(AA750,角色间职业划分!P:Q,2,FALSE)</f>
        <v>25</v>
      </c>
      <c r="X750">
        <f t="shared" si="118"/>
        <v>39</v>
      </c>
      <c r="Y750">
        <f>INT(VLOOKUP(X750,角色属性总表!AG:AH,2,FALSE)*角色属性总表!$C$38)</f>
        <v>882</v>
      </c>
      <c r="AA750">
        <f t="shared" si="119"/>
        <v>8</v>
      </c>
      <c r="AB750">
        <f>VLOOKUP(X750,角色属性总表!AG:AI,2,FALSE)*VLOOKUP(角色等级属性!AA750,角色间职业划分!P:AG,13,FALSE)/角色间职业划分!$AB$9</f>
        <v>1711.375212224109</v>
      </c>
      <c r="AC750">
        <f>VLOOKUP(X750,角色属性总表!AG:AI,3,FALSE)*VLOOKUP(AA750,角色间职业划分!P:AG,8,FALSE)/角色间职业划分!$W$9</f>
        <v>1760.8248000000001</v>
      </c>
      <c r="AD750">
        <f>VLOOKUP(AA750,角色间职业划分!P:AP,26,FALSE)</f>
        <v>0.4</v>
      </c>
      <c r="AE750">
        <f>VLOOKUP(X750,角色属性总表!I:Q,3,FALSE)</f>
        <v>395.13600000000008</v>
      </c>
      <c r="AF750">
        <f>VLOOKUP(AA750,角色间职业划分!P:AP,11,FALSE)</f>
        <v>0.31</v>
      </c>
      <c r="AG750">
        <f t="shared" si="114"/>
        <v>1618.4045791923543</v>
      </c>
      <c r="AH750">
        <f t="shared" si="115"/>
        <v>396</v>
      </c>
      <c r="AJ750">
        <f t="shared" si="116"/>
        <v>1222.4045791923543</v>
      </c>
      <c r="AK750">
        <v>746</v>
      </c>
    </row>
    <row r="751" spans="1:37" x14ac:dyDescent="0.15">
      <c r="A751">
        <v>747</v>
      </c>
      <c r="B751">
        <f>ROUND(VLOOKUP(X751,角色属性总表!AG:AI,2,FALSE)/角色属性总表!$C$34,0)</f>
        <v>129</v>
      </c>
      <c r="C751">
        <f>ROUND(VLOOKUP(X751,角色属性总表!Y:AE,3,FALSE)/J751,0)</f>
        <v>39</v>
      </c>
      <c r="D751">
        <f>ROUND(VLOOKUP(X751,角色属性总表!AG:AI,3,FALSE)/角色属性总表!$C$35,0)</f>
        <v>134</v>
      </c>
      <c r="E751">
        <f t="shared" si="110"/>
        <v>698</v>
      </c>
      <c r="F751">
        <f t="shared" si="111"/>
        <v>13</v>
      </c>
      <c r="G751">
        <f t="shared" si="112"/>
        <v>14</v>
      </c>
      <c r="H751">
        <v>0</v>
      </c>
      <c r="I751">
        <f t="shared" si="117"/>
        <v>3</v>
      </c>
      <c r="J751">
        <f>VLOOKUP(AA751,角色间职业划分!P:AP,20,FALSE)</f>
        <v>11</v>
      </c>
      <c r="K751">
        <f>IF(X751=500,100,VLOOKUP(AA751,角色间职业划分!P:AP,22,FALSE))</f>
        <v>120</v>
      </c>
      <c r="L751">
        <f>IF(X751=500,K751,VLOOKUP(AA751,角色间职业划分!P:AP,23,FALSE))</f>
        <v>60</v>
      </c>
      <c r="M751">
        <f>VLOOKUP(AA751,角色间职业划分!P:AP,24,FALSE)</f>
        <v>0</v>
      </c>
      <c r="N751">
        <f>VLOOKUP(AA751,角色间职业划分!P:AP,14)*100</f>
        <v>95</v>
      </c>
      <c r="O751">
        <f>VLOOKUP(AA751,角色间职业划分!P:Z,9,FALSE)</f>
        <v>0</v>
      </c>
      <c r="P751">
        <f>VLOOKUP(AA751,角色间职业划分!P:AP,10,FALSE)</f>
        <v>0</v>
      </c>
      <c r="Q751">
        <f>VLOOKUP(AA751,角色间职业划分!P:AP,15,FALSE)</f>
        <v>0</v>
      </c>
      <c r="R751">
        <f>VLOOKUP(AA751,角色间职业划分!P:AP,16,FALSE)</f>
        <v>0</v>
      </c>
      <c r="S751">
        <f>VLOOKUP(AA751,角色间职业划分!P:AP,17,FALSE)</f>
        <v>0</v>
      </c>
      <c r="T751">
        <f>VLOOKUP(AA751,角色间职业划分!P:AP,18,FALSE)</f>
        <v>0</v>
      </c>
      <c r="U751">
        <f>VLOOKUP(AA751,角色间职业划分!P:AP,27,FALSE)</f>
        <v>0</v>
      </c>
      <c r="V751">
        <f t="shared" si="113"/>
        <v>1.0000000000000009</v>
      </c>
      <c r="W751">
        <f>VLOOKUP(AA751,角色间职业划分!P:Q,2,FALSE)</f>
        <v>25</v>
      </c>
      <c r="X751">
        <f t="shared" si="118"/>
        <v>40</v>
      </c>
      <c r="Y751">
        <f>INT(VLOOKUP(X751,角色属性总表!AG:AH,2,FALSE)*角色属性总表!$C$38)</f>
        <v>900</v>
      </c>
      <c r="AA751">
        <f t="shared" si="119"/>
        <v>8</v>
      </c>
      <c r="AB751">
        <f>VLOOKUP(X751,角色属性总表!AG:AI,2,FALSE)*VLOOKUP(角色等级属性!AA751,角色间职业划分!P:AG,13,FALSE)/角色间职业划分!$AB$9</f>
        <v>1746.3012369633761</v>
      </c>
      <c r="AC751">
        <f>VLOOKUP(X751,角色属性总表!AG:AI,3,FALSE)*VLOOKUP(AA751,角色间职业划分!P:AG,8,FALSE)/角色间职业划分!$W$9</f>
        <v>1796.76</v>
      </c>
      <c r="AD751">
        <f>VLOOKUP(AA751,角色间职业划分!P:AP,26,FALSE)</f>
        <v>0.4</v>
      </c>
      <c r="AE751">
        <f>VLOOKUP(X751,角色属性总表!I:Q,3,FALSE)</f>
        <v>403.20000000000005</v>
      </c>
      <c r="AF751">
        <f>VLOOKUP(AA751,角色间职业划分!P:AP,11,FALSE)</f>
        <v>0.31</v>
      </c>
      <c r="AG751">
        <f t="shared" si="114"/>
        <v>1685.9999472953734</v>
      </c>
      <c r="AH751">
        <f t="shared" si="115"/>
        <v>402</v>
      </c>
      <c r="AJ751">
        <f t="shared" si="116"/>
        <v>1283.9999472953734</v>
      </c>
      <c r="AK751">
        <v>747</v>
      </c>
    </row>
    <row r="752" spans="1:37" x14ac:dyDescent="0.15">
      <c r="A752">
        <v>748</v>
      </c>
      <c r="B752">
        <f>ROUND(VLOOKUP(X752,角色属性总表!AG:AI,2,FALSE)/角色属性总表!$C$34,0)</f>
        <v>131</v>
      </c>
      <c r="C752">
        <f>ROUND(VLOOKUP(X752,角色属性总表!Y:AE,3,FALSE)/J752,0)</f>
        <v>40</v>
      </c>
      <c r="D752">
        <f>ROUND(VLOOKUP(X752,角色属性总表!AG:AI,3,FALSE)/角色属性总表!$C$35,0)</f>
        <v>137</v>
      </c>
      <c r="E752">
        <f t="shared" si="110"/>
        <v>712</v>
      </c>
      <c r="F752">
        <f t="shared" si="111"/>
        <v>13</v>
      </c>
      <c r="G752">
        <f t="shared" si="112"/>
        <v>14</v>
      </c>
      <c r="H752">
        <v>0</v>
      </c>
      <c r="I752">
        <f t="shared" si="117"/>
        <v>3</v>
      </c>
      <c r="J752">
        <f>VLOOKUP(AA752,角色间职业划分!P:AP,20,FALSE)</f>
        <v>11</v>
      </c>
      <c r="K752">
        <f>IF(X752=500,100,VLOOKUP(AA752,角色间职业划分!P:AP,22,FALSE))</f>
        <v>120</v>
      </c>
      <c r="L752">
        <f>IF(X752=500,K752,VLOOKUP(AA752,角色间职业划分!P:AP,23,FALSE))</f>
        <v>60</v>
      </c>
      <c r="M752">
        <f>VLOOKUP(AA752,角色间职业划分!P:AP,24,FALSE)</f>
        <v>0</v>
      </c>
      <c r="N752">
        <f>VLOOKUP(AA752,角色间职业划分!P:AP,14)*100</f>
        <v>95</v>
      </c>
      <c r="O752">
        <f>VLOOKUP(AA752,角色间职业划分!P:Z,9,FALSE)</f>
        <v>0</v>
      </c>
      <c r="P752">
        <f>VLOOKUP(AA752,角色间职业划分!P:AP,10,FALSE)</f>
        <v>0</v>
      </c>
      <c r="Q752">
        <f>VLOOKUP(AA752,角色间职业划分!P:AP,15,FALSE)</f>
        <v>0</v>
      </c>
      <c r="R752">
        <f>VLOOKUP(AA752,角色间职业划分!P:AP,16,FALSE)</f>
        <v>0</v>
      </c>
      <c r="S752">
        <f>VLOOKUP(AA752,角色间职业划分!P:AP,17,FALSE)</f>
        <v>0</v>
      </c>
      <c r="T752">
        <f>VLOOKUP(AA752,角色间职业划分!P:AP,18,FALSE)</f>
        <v>0</v>
      </c>
      <c r="U752">
        <f>VLOOKUP(AA752,角色间职业划分!P:AP,27,FALSE)</f>
        <v>0</v>
      </c>
      <c r="V752">
        <f t="shared" si="113"/>
        <v>1.0000000000000009</v>
      </c>
      <c r="W752">
        <f>VLOOKUP(AA752,角色间职业划分!P:Q,2,FALSE)</f>
        <v>25</v>
      </c>
      <c r="X752">
        <f t="shared" si="118"/>
        <v>41</v>
      </c>
      <c r="Y752">
        <f>INT(VLOOKUP(X752,角色属性总表!AG:AH,2,FALSE)*角色属性总表!$C$38)</f>
        <v>918</v>
      </c>
      <c r="AA752">
        <f t="shared" si="119"/>
        <v>8</v>
      </c>
      <c r="AB752">
        <f>VLOOKUP(X752,角色属性总表!AG:AI,2,FALSE)*VLOOKUP(角色等级属性!AA752,角色间职业划分!P:AG,13,FALSE)/角色间职业划分!$AB$9</f>
        <v>1781.2272617026435</v>
      </c>
      <c r="AC752">
        <f>VLOOKUP(X752,角色属性总表!AG:AI,3,FALSE)*VLOOKUP(AA752,角色间职业划分!P:AG,8,FALSE)/角色间职业划分!$W$9</f>
        <v>1832.6951999999999</v>
      </c>
      <c r="AD752">
        <f>VLOOKUP(AA752,角色间职业划分!P:AP,26,FALSE)</f>
        <v>0.4</v>
      </c>
      <c r="AE752">
        <f>VLOOKUP(X752,角色属性总表!I:Q,3,FALSE)</f>
        <v>411.26400000000001</v>
      </c>
      <c r="AF752">
        <f>VLOOKUP(AA752,角色间职业划分!P:AP,11,FALSE)</f>
        <v>0.31</v>
      </c>
      <c r="AG752">
        <f t="shared" si="114"/>
        <v>1754.7229842878542</v>
      </c>
      <c r="AH752">
        <f t="shared" si="115"/>
        <v>411</v>
      </c>
      <c r="AJ752">
        <f t="shared" si="116"/>
        <v>1343.7229842878542</v>
      </c>
      <c r="AK752">
        <v>748</v>
      </c>
    </row>
    <row r="753" spans="1:37" x14ac:dyDescent="0.15">
      <c r="A753">
        <v>749</v>
      </c>
      <c r="B753">
        <f>ROUND(VLOOKUP(X753,角色属性总表!AG:AI,2,FALSE)/角色属性总表!$C$34,0)</f>
        <v>134</v>
      </c>
      <c r="C753">
        <f>ROUND(VLOOKUP(X753,角色属性总表!Y:AE,3,FALSE)/J753,0)</f>
        <v>42</v>
      </c>
      <c r="D753">
        <f>ROUND(VLOOKUP(X753,角色属性总表!AG:AI,3,FALSE)/角色属性总表!$C$35,0)</f>
        <v>140</v>
      </c>
      <c r="E753">
        <f t="shared" si="110"/>
        <v>726</v>
      </c>
      <c r="F753">
        <f t="shared" si="111"/>
        <v>13</v>
      </c>
      <c r="G753">
        <f t="shared" si="112"/>
        <v>14</v>
      </c>
      <c r="H753">
        <v>0</v>
      </c>
      <c r="I753">
        <f t="shared" si="117"/>
        <v>3</v>
      </c>
      <c r="J753">
        <f>VLOOKUP(AA753,角色间职业划分!P:AP,20,FALSE)</f>
        <v>11</v>
      </c>
      <c r="K753">
        <f>IF(X753=500,100,VLOOKUP(AA753,角色间职业划分!P:AP,22,FALSE))</f>
        <v>120</v>
      </c>
      <c r="L753">
        <f>IF(X753=500,K753,VLOOKUP(AA753,角色间职业划分!P:AP,23,FALSE))</f>
        <v>60</v>
      </c>
      <c r="M753">
        <f>VLOOKUP(AA753,角色间职业划分!P:AP,24,FALSE)</f>
        <v>0</v>
      </c>
      <c r="N753">
        <f>VLOOKUP(AA753,角色间职业划分!P:AP,14)*100</f>
        <v>95</v>
      </c>
      <c r="O753">
        <f>VLOOKUP(AA753,角色间职业划分!P:Z,9,FALSE)</f>
        <v>0</v>
      </c>
      <c r="P753">
        <f>VLOOKUP(AA753,角色间职业划分!P:AP,10,FALSE)</f>
        <v>0</v>
      </c>
      <c r="Q753">
        <f>VLOOKUP(AA753,角色间职业划分!P:AP,15,FALSE)</f>
        <v>0</v>
      </c>
      <c r="R753">
        <f>VLOOKUP(AA753,角色间职业划分!P:AP,16,FALSE)</f>
        <v>0</v>
      </c>
      <c r="S753">
        <f>VLOOKUP(AA753,角色间职业划分!P:AP,17,FALSE)</f>
        <v>0</v>
      </c>
      <c r="T753">
        <f>VLOOKUP(AA753,角色间职业划分!P:AP,18,FALSE)</f>
        <v>0</v>
      </c>
      <c r="U753">
        <f>VLOOKUP(AA753,角色间职业划分!P:AP,27,FALSE)</f>
        <v>0</v>
      </c>
      <c r="V753">
        <f t="shared" si="113"/>
        <v>1.0000000000000009</v>
      </c>
      <c r="W753">
        <f>VLOOKUP(AA753,角色间职业划分!P:Q,2,FALSE)</f>
        <v>25</v>
      </c>
      <c r="X753">
        <f t="shared" si="118"/>
        <v>42</v>
      </c>
      <c r="Y753">
        <f>INT(VLOOKUP(X753,角色属性总表!AG:AH,2,FALSE)*角色属性总表!$C$38)</f>
        <v>936</v>
      </c>
      <c r="AA753">
        <f t="shared" si="119"/>
        <v>8</v>
      </c>
      <c r="AB753">
        <f>VLOOKUP(X753,角色属性总表!AG:AI,2,FALSE)*VLOOKUP(角色等级属性!AA753,角色间职业划分!P:AG,13,FALSE)/角色间职业划分!$AB$9</f>
        <v>1816.1532864419112</v>
      </c>
      <c r="AC753">
        <f>VLOOKUP(X753,角色属性总表!AG:AI,3,FALSE)*VLOOKUP(AA753,角色间职业划分!P:AG,8,FALSE)/角色间职业划分!$W$9</f>
        <v>1868.6303999999998</v>
      </c>
      <c r="AD753">
        <f>VLOOKUP(AA753,角色间职业划分!P:AP,26,FALSE)</f>
        <v>0.4</v>
      </c>
      <c r="AE753">
        <f>VLOOKUP(X753,角色属性总表!I:Q,3,FALSE)</f>
        <v>419.32800000000003</v>
      </c>
      <c r="AF753">
        <f>VLOOKUP(AA753,角色间职业划分!P:AP,11,FALSE)</f>
        <v>0.31</v>
      </c>
      <c r="AG753">
        <f t="shared" si="114"/>
        <v>1824.568686758369</v>
      </c>
      <c r="AH753">
        <f t="shared" si="115"/>
        <v>420</v>
      </c>
      <c r="AJ753">
        <f t="shared" si="116"/>
        <v>1404.568686758369</v>
      </c>
      <c r="AK753">
        <v>749</v>
      </c>
    </row>
    <row r="754" spans="1:37" x14ac:dyDescent="0.15">
      <c r="A754">
        <v>750</v>
      </c>
      <c r="B754">
        <f>ROUND(VLOOKUP(X754,角色属性总表!AG:AI,2,FALSE)/角色属性总表!$C$34,0)</f>
        <v>136</v>
      </c>
      <c r="C754">
        <f>ROUND(VLOOKUP(X754,角色属性总表!Y:AE,3,FALSE)/J754,0)</f>
        <v>43</v>
      </c>
      <c r="D754">
        <f>ROUND(VLOOKUP(X754,角色属性总表!AG:AI,3,FALSE)/角色属性总表!$C$35,0)</f>
        <v>142</v>
      </c>
      <c r="E754">
        <f t="shared" si="110"/>
        <v>740</v>
      </c>
      <c r="F754">
        <f t="shared" si="111"/>
        <v>13</v>
      </c>
      <c r="G754">
        <f t="shared" si="112"/>
        <v>14</v>
      </c>
      <c r="H754">
        <v>0</v>
      </c>
      <c r="I754">
        <f t="shared" si="117"/>
        <v>3</v>
      </c>
      <c r="J754">
        <f>VLOOKUP(AA754,角色间职业划分!P:AP,20,FALSE)</f>
        <v>11</v>
      </c>
      <c r="K754">
        <f>IF(X754=500,100,VLOOKUP(AA754,角色间职业划分!P:AP,22,FALSE))</f>
        <v>120</v>
      </c>
      <c r="L754">
        <f>IF(X754=500,K754,VLOOKUP(AA754,角色间职业划分!P:AP,23,FALSE))</f>
        <v>60</v>
      </c>
      <c r="M754">
        <f>VLOOKUP(AA754,角色间职业划分!P:AP,24,FALSE)</f>
        <v>0</v>
      </c>
      <c r="N754">
        <f>VLOOKUP(AA754,角色间职业划分!P:AP,14)*100</f>
        <v>95</v>
      </c>
      <c r="O754">
        <f>VLOOKUP(AA754,角色间职业划分!P:Z,9,FALSE)</f>
        <v>0</v>
      </c>
      <c r="P754">
        <f>VLOOKUP(AA754,角色间职业划分!P:AP,10,FALSE)</f>
        <v>0</v>
      </c>
      <c r="Q754">
        <f>VLOOKUP(AA754,角色间职业划分!P:AP,15,FALSE)</f>
        <v>0</v>
      </c>
      <c r="R754">
        <f>VLOOKUP(AA754,角色间职业划分!P:AP,16,FALSE)</f>
        <v>0</v>
      </c>
      <c r="S754">
        <f>VLOOKUP(AA754,角色间职业划分!P:AP,17,FALSE)</f>
        <v>0</v>
      </c>
      <c r="T754">
        <f>VLOOKUP(AA754,角色间职业划分!P:AP,18,FALSE)</f>
        <v>0</v>
      </c>
      <c r="U754">
        <f>VLOOKUP(AA754,角色间职业划分!P:AP,27,FALSE)</f>
        <v>0</v>
      </c>
      <c r="V754">
        <f t="shared" si="113"/>
        <v>1.0000000000000009</v>
      </c>
      <c r="W754">
        <f>VLOOKUP(AA754,角色间职业划分!P:Q,2,FALSE)</f>
        <v>25</v>
      </c>
      <c r="X754">
        <f t="shared" si="118"/>
        <v>43</v>
      </c>
      <c r="Y754">
        <f>INT(VLOOKUP(X754,角色属性总表!AG:AH,2,FALSE)*角色属性总表!$C$38)</f>
        <v>954</v>
      </c>
      <c r="AA754">
        <f t="shared" si="119"/>
        <v>8</v>
      </c>
      <c r="AB754">
        <f>VLOOKUP(X754,角色属性总表!AG:AI,2,FALSE)*VLOOKUP(角色等级属性!AA754,角色间职业划分!P:AG,13,FALSE)/角色间职业划分!$AB$9</f>
        <v>1851.0793111811786</v>
      </c>
      <c r="AC754">
        <f>VLOOKUP(X754,角色属性总表!AG:AI,3,FALSE)*VLOOKUP(AA754,角色间职业划分!P:AG,8,FALSE)/角色间职业划分!$W$9</f>
        <v>1904.5655999999999</v>
      </c>
      <c r="AD754">
        <f>VLOOKUP(AA754,角色间职业划分!P:AP,26,FALSE)</f>
        <v>0.4</v>
      </c>
      <c r="AE754">
        <f>VLOOKUP(X754,角色属性总表!I:Q,3,FALSE)</f>
        <v>427.392</v>
      </c>
      <c r="AF754">
        <f>VLOOKUP(AA754,角色间职业划分!P:AP,11,FALSE)</f>
        <v>0.31</v>
      </c>
      <c r="AG754">
        <f t="shared" si="114"/>
        <v>1895.5323263735825</v>
      </c>
      <c r="AH754">
        <f t="shared" si="115"/>
        <v>426</v>
      </c>
      <c r="AJ754">
        <f t="shared" si="116"/>
        <v>1469.5323263735825</v>
      </c>
      <c r="AK754">
        <v>750</v>
      </c>
    </row>
    <row r="755" spans="1:37" x14ac:dyDescent="0.15">
      <c r="A755">
        <v>751</v>
      </c>
      <c r="B755">
        <f>ROUND(VLOOKUP(X755,角色属性总表!AG:AI,2,FALSE)/角色属性总表!$C$34,0)</f>
        <v>139</v>
      </c>
      <c r="C755">
        <f>ROUND(VLOOKUP(X755,角色属性总表!Y:AE,3,FALSE)/J755,0)</f>
        <v>45</v>
      </c>
      <c r="D755">
        <f>ROUND(VLOOKUP(X755,角色属性总表!AG:AI,3,FALSE)/角色属性总表!$C$35,0)</f>
        <v>145</v>
      </c>
      <c r="E755">
        <f t="shared" si="110"/>
        <v>754</v>
      </c>
      <c r="F755">
        <f t="shared" si="111"/>
        <v>13</v>
      </c>
      <c r="G755">
        <f t="shared" si="112"/>
        <v>14</v>
      </c>
      <c r="H755">
        <v>0</v>
      </c>
      <c r="I755">
        <f t="shared" si="117"/>
        <v>3</v>
      </c>
      <c r="J755">
        <f>VLOOKUP(AA755,角色间职业划分!P:AP,20,FALSE)</f>
        <v>11</v>
      </c>
      <c r="K755">
        <f>IF(X755=500,100,VLOOKUP(AA755,角色间职业划分!P:AP,22,FALSE))</f>
        <v>120</v>
      </c>
      <c r="L755">
        <f>IF(X755=500,K755,VLOOKUP(AA755,角色间职业划分!P:AP,23,FALSE))</f>
        <v>60</v>
      </c>
      <c r="M755">
        <f>VLOOKUP(AA755,角色间职业划分!P:AP,24,FALSE)</f>
        <v>0</v>
      </c>
      <c r="N755">
        <f>VLOOKUP(AA755,角色间职业划分!P:AP,14)*100</f>
        <v>95</v>
      </c>
      <c r="O755">
        <f>VLOOKUP(AA755,角色间职业划分!P:Z,9,FALSE)</f>
        <v>0</v>
      </c>
      <c r="P755">
        <f>VLOOKUP(AA755,角色间职业划分!P:AP,10,FALSE)</f>
        <v>0</v>
      </c>
      <c r="Q755">
        <f>VLOOKUP(AA755,角色间职业划分!P:AP,15,FALSE)</f>
        <v>0</v>
      </c>
      <c r="R755">
        <f>VLOOKUP(AA755,角色间职业划分!P:AP,16,FALSE)</f>
        <v>0</v>
      </c>
      <c r="S755">
        <f>VLOOKUP(AA755,角色间职业划分!P:AP,17,FALSE)</f>
        <v>0</v>
      </c>
      <c r="T755">
        <f>VLOOKUP(AA755,角色间职业划分!P:AP,18,FALSE)</f>
        <v>0</v>
      </c>
      <c r="U755">
        <f>VLOOKUP(AA755,角色间职业划分!P:AP,27,FALSE)</f>
        <v>0</v>
      </c>
      <c r="V755">
        <f t="shared" si="113"/>
        <v>1.0000000000000009</v>
      </c>
      <c r="W755">
        <f>VLOOKUP(AA755,角色间职业划分!P:Q,2,FALSE)</f>
        <v>25</v>
      </c>
      <c r="X755">
        <f t="shared" si="118"/>
        <v>44</v>
      </c>
      <c r="Y755">
        <f>INT(VLOOKUP(X755,角色属性总表!AG:AH,2,FALSE)*角色属性总表!$C$38)</f>
        <v>972</v>
      </c>
      <c r="AA755">
        <f t="shared" si="119"/>
        <v>8</v>
      </c>
      <c r="AB755">
        <f>VLOOKUP(X755,角色属性总表!AG:AI,2,FALSE)*VLOOKUP(角色等级属性!AA755,角色间职业划分!P:AG,13,FALSE)/角色间职业划分!$AB$9</f>
        <v>1886.0053359204467</v>
      </c>
      <c r="AC755">
        <f>VLOOKUP(X755,角色属性总表!AG:AI,3,FALSE)*VLOOKUP(AA755,角色间职业划分!P:AG,8,FALSE)/角色间职业划分!$W$9</f>
        <v>1940.5007999999998</v>
      </c>
      <c r="AD755">
        <f>VLOOKUP(AA755,角色间职业划分!P:AP,26,FALSE)</f>
        <v>0.4</v>
      </c>
      <c r="AE755">
        <f>VLOOKUP(X755,角色属性总表!I:Q,3,FALSE)</f>
        <v>435.45600000000002</v>
      </c>
      <c r="AF755">
        <f>VLOOKUP(AA755,角色间职业划分!P:AP,11,FALSE)</f>
        <v>0.31</v>
      </c>
      <c r="AG755">
        <f t="shared" si="114"/>
        <v>1967.6094339617719</v>
      </c>
      <c r="AH755">
        <f t="shared" si="115"/>
        <v>435</v>
      </c>
      <c r="AJ755">
        <f t="shared" si="116"/>
        <v>1532.6094339617719</v>
      </c>
      <c r="AK755">
        <v>751</v>
      </c>
    </row>
    <row r="756" spans="1:37" x14ac:dyDescent="0.15">
      <c r="A756">
        <v>752</v>
      </c>
      <c r="B756">
        <f>ROUND(VLOOKUP(X756,角色属性总表!AG:AI,2,FALSE)/角色属性总表!$C$34,0)</f>
        <v>141</v>
      </c>
      <c r="C756">
        <f>ROUND(VLOOKUP(X756,角色属性总表!Y:AE,3,FALSE)/J756,0)</f>
        <v>46</v>
      </c>
      <c r="D756">
        <f>ROUND(VLOOKUP(X756,角色属性总表!AG:AI,3,FALSE)/角色属性总表!$C$35,0)</f>
        <v>148</v>
      </c>
      <c r="E756">
        <f t="shared" si="110"/>
        <v>768</v>
      </c>
      <c r="F756">
        <f t="shared" si="111"/>
        <v>13</v>
      </c>
      <c r="G756">
        <f t="shared" si="112"/>
        <v>14</v>
      </c>
      <c r="H756">
        <v>0</v>
      </c>
      <c r="I756">
        <f t="shared" si="117"/>
        <v>3</v>
      </c>
      <c r="J756">
        <f>VLOOKUP(AA756,角色间职业划分!P:AP,20,FALSE)</f>
        <v>11</v>
      </c>
      <c r="K756">
        <f>IF(X756=500,100,VLOOKUP(AA756,角色间职业划分!P:AP,22,FALSE))</f>
        <v>120</v>
      </c>
      <c r="L756">
        <f>IF(X756=500,K756,VLOOKUP(AA756,角色间职业划分!P:AP,23,FALSE))</f>
        <v>60</v>
      </c>
      <c r="M756">
        <f>VLOOKUP(AA756,角色间职业划分!P:AP,24,FALSE)</f>
        <v>0</v>
      </c>
      <c r="N756">
        <f>VLOOKUP(AA756,角色间职业划分!P:AP,14)*100</f>
        <v>95</v>
      </c>
      <c r="O756">
        <f>VLOOKUP(AA756,角色间职业划分!P:Z,9,FALSE)</f>
        <v>0</v>
      </c>
      <c r="P756">
        <f>VLOOKUP(AA756,角色间职业划分!P:AP,10,FALSE)</f>
        <v>0</v>
      </c>
      <c r="Q756">
        <f>VLOOKUP(AA756,角色间职业划分!P:AP,15,FALSE)</f>
        <v>0</v>
      </c>
      <c r="R756">
        <f>VLOOKUP(AA756,角色间职业划分!P:AP,16,FALSE)</f>
        <v>0</v>
      </c>
      <c r="S756">
        <f>VLOOKUP(AA756,角色间职业划分!P:AP,17,FALSE)</f>
        <v>0</v>
      </c>
      <c r="T756">
        <f>VLOOKUP(AA756,角色间职业划分!P:AP,18,FALSE)</f>
        <v>0</v>
      </c>
      <c r="U756">
        <f>VLOOKUP(AA756,角色间职业划分!P:AP,27,FALSE)</f>
        <v>0</v>
      </c>
      <c r="V756">
        <f t="shared" si="113"/>
        <v>1.0000000000000009</v>
      </c>
      <c r="W756">
        <f>VLOOKUP(AA756,角色间职业划分!P:Q,2,FALSE)</f>
        <v>25</v>
      </c>
      <c r="X756">
        <f t="shared" si="118"/>
        <v>45</v>
      </c>
      <c r="Y756">
        <f>INT(VLOOKUP(X756,角色属性总表!AG:AH,2,FALSE)*角色属性总表!$C$38)</f>
        <v>990</v>
      </c>
      <c r="AA756">
        <f t="shared" si="119"/>
        <v>8</v>
      </c>
      <c r="AB756">
        <f>VLOOKUP(X756,角色属性总表!AG:AI,2,FALSE)*VLOOKUP(角色等级属性!AA756,角色间职业划分!P:AG,13,FALSE)/角色间职业划分!$AB$9</f>
        <v>1920.9313606597136</v>
      </c>
      <c r="AC756">
        <f>VLOOKUP(X756,角色属性总表!AG:AI,3,FALSE)*VLOOKUP(AA756,角色间职业划分!P:AG,8,FALSE)/角色间职业划分!$W$9</f>
        <v>1976.4359999999997</v>
      </c>
      <c r="AD756">
        <f>VLOOKUP(AA756,角色间职业划分!P:AP,26,FALSE)</f>
        <v>0.4</v>
      </c>
      <c r="AE756">
        <f>VLOOKUP(X756,角色属性总表!I:Q,3,FALSE)</f>
        <v>443.52</v>
      </c>
      <c r="AF756">
        <f>VLOOKUP(AA756,角色间职业划分!P:AP,11,FALSE)</f>
        <v>0.31</v>
      </c>
      <c r="AG756">
        <f t="shared" si="114"/>
        <v>2040.7957848851972</v>
      </c>
      <c r="AH756">
        <f t="shared" si="115"/>
        <v>444</v>
      </c>
      <c r="AJ756">
        <f t="shared" si="116"/>
        <v>1596.7957848851972</v>
      </c>
      <c r="AK756">
        <v>752</v>
      </c>
    </row>
    <row r="757" spans="1:37" x14ac:dyDescent="0.15">
      <c r="A757">
        <v>753</v>
      </c>
      <c r="B757">
        <f>ROUND(VLOOKUP(X757,角色属性总表!AG:AI,2,FALSE)/角色属性总表!$C$34,0)</f>
        <v>144</v>
      </c>
      <c r="C757">
        <f>ROUND(VLOOKUP(X757,角色属性总表!Y:AE,3,FALSE)/J757,0)</f>
        <v>48</v>
      </c>
      <c r="D757">
        <f>ROUND(VLOOKUP(X757,角色属性总表!AG:AI,3,FALSE)/角色属性总表!$C$35,0)</f>
        <v>151</v>
      </c>
      <c r="E757">
        <f t="shared" si="110"/>
        <v>782</v>
      </c>
      <c r="F757">
        <f t="shared" si="111"/>
        <v>13</v>
      </c>
      <c r="G757">
        <f t="shared" si="112"/>
        <v>14</v>
      </c>
      <c r="H757">
        <v>0</v>
      </c>
      <c r="I757">
        <f t="shared" si="117"/>
        <v>3</v>
      </c>
      <c r="J757">
        <f>VLOOKUP(AA757,角色间职业划分!P:AP,20,FALSE)</f>
        <v>11</v>
      </c>
      <c r="K757">
        <f>IF(X757=500,100,VLOOKUP(AA757,角色间职业划分!P:AP,22,FALSE))</f>
        <v>120</v>
      </c>
      <c r="L757">
        <f>IF(X757=500,K757,VLOOKUP(AA757,角色间职业划分!P:AP,23,FALSE))</f>
        <v>60</v>
      </c>
      <c r="M757">
        <f>VLOOKUP(AA757,角色间职业划分!P:AP,24,FALSE)</f>
        <v>0</v>
      </c>
      <c r="N757">
        <f>VLOOKUP(AA757,角色间职业划分!P:AP,14)*100</f>
        <v>95</v>
      </c>
      <c r="O757">
        <f>VLOOKUP(AA757,角色间职业划分!P:Z,9,FALSE)</f>
        <v>0</v>
      </c>
      <c r="P757">
        <f>VLOOKUP(AA757,角色间职业划分!P:AP,10,FALSE)</f>
        <v>0</v>
      </c>
      <c r="Q757">
        <f>VLOOKUP(AA757,角色间职业划分!P:AP,15,FALSE)</f>
        <v>0</v>
      </c>
      <c r="R757">
        <f>VLOOKUP(AA757,角色间职业划分!P:AP,16,FALSE)</f>
        <v>0</v>
      </c>
      <c r="S757">
        <f>VLOOKUP(AA757,角色间职业划分!P:AP,17,FALSE)</f>
        <v>0</v>
      </c>
      <c r="T757">
        <f>VLOOKUP(AA757,角色间职业划分!P:AP,18,FALSE)</f>
        <v>0</v>
      </c>
      <c r="U757">
        <f>VLOOKUP(AA757,角色间职业划分!P:AP,27,FALSE)</f>
        <v>0</v>
      </c>
      <c r="V757">
        <f t="shared" si="113"/>
        <v>1.0000000000000009</v>
      </c>
      <c r="W757">
        <f>VLOOKUP(AA757,角色间职业划分!P:Q,2,FALSE)</f>
        <v>25</v>
      </c>
      <c r="X757">
        <f t="shared" si="118"/>
        <v>46</v>
      </c>
      <c r="Y757">
        <f>INT(VLOOKUP(X757,角色属性总表!AG:AH,2,FALSE)*角色属性总表!$C$38)</f>
        <v>1008</v>
      </c>
      <c r="AA757">
        <f t="shared" si="119"/>
        <v>8</v>
      </c>
      <c r="AB757">
        <f>VLOOKUP(X757,角色属性总表!AG:AI,2,FALSE)*VLOOKUP(角色等级属性!AA757,角色间职业划分!P:AG,13,FALSE)/角色间职业划分!$AB$9</f>
        <v>1955.857385398981</v>
      </c>
      <c r="AC757">
        <f>VLOOKUP(X757,角色属性总表!AG:AI,3,FALSE)*VLOOKUP(AA757,角色间职业划分!P:AG,8,FALSE)/角色间职业划分!$W$9</f>
        <v>2012.3711999999996</v>
      </c>
      <c r="AD757">
        <f>VLOOKUP(AA757,角色间职业划分!P:AP,26,FALSE)</f>
        <v>0.4</v>
      </c>
      <c r="AE757">
        <f>VLOOKUP(X757,角色属性总表!I:Q,3,FALSE)</f>
        <v>451.58399999999995</v>
      </c>
      <c r="AF757">
        <f>VLOOKUP(AA757,角色间职业划分!P:AP,11,FALSE)</f>
        <v>0.31</v>
      </c>
      <c r="AG757">
        <f t="shared" si="114"/>
        <v>2115.0873855709538</v>
      </c>
      <c r="AH757">
        <f t="shared" si="115"/>
        <v>453</v>
      </c>
      <c r="AJ757">
        <f t="shared" si="116"/>
        <v>1662.0873855709538</v>
      </c>
      <c r="AK757">
        <v>753</v>
      </c>
    </row>
    <row r="758" spans="1:37" x14ac:dyDescent="0.15">
      <c r="A758">
        <v>754</v>
      </c>
      <c r="B758">
        <f>ROUND(VLOOKUP(X758,角色属性总表!AG:AI,2,FALSE)/角色属性总表!$C$34,0)</f>
        <v>147</v>
      </c>
      <c r="C758">
        <f>ROUND(VLOOKUP(X758,角色属性总表!Y:AE,3,FALSE)/J758,0)</f>
        <v>49</v>
      </c>
      <c r="D758">
        <f>ROUND(VLOOKUP(X758,角色属性总表!AG:AI,3,FALSE)/角色属性总表!$C$35,0)</f>
        <v>153</v>
      </c>
      <c r="E758">
        <f t="shared" si="110"/>
        <v>796</v>
      </c>
      <c r="F758">
        <f t="shared" si="111"/>
        <v>13</v>
      </c>
      <c r="G758">
        <f t="shared" si="112"/>
        <v>14</v>
      </c>
      <c r="H758">
        <v>0</v>
      </c>
      <c r="I758">
        <f t="shared" si="117"/>
        <v>3</v>
      </c>
      <c r="J758">
        <f>VLOOKUP(AA758,角色间职业划分!P:AP,20,FALSE)</f>
        <v>11</v>
      </c>
      <c r="K758">
        <f>IF(X758=500,100,VLOOKUP(AA758,角色间职业划分!P:AP,22,FALSE))</f>
        <v>120</v>
      </c>
      <c r="L758">
        <f>IF(X758=500,K758,VLOOKUP(AA758,角色间职业划分!P:AP,23,FALSE))</f>
        <v>60</v>
      </c>
      <c r="M758">
        <f>VLOOKUP(AA758,角色间职业划分!P:AP,24,FALSE)</f>
        <v>0</v>
      </c>
      <c r="N758">
        <f>VLOOKUP(AA758,角色间职业划分!P:AP,14)*100</f>
        <v>95</v>
      </c>
      <c r="O758">
        <f>VLOOKUP(AA758,角色间职业划分!P:Z,9,FALSE)</f>
        <v>0</v>
      </c>
      <c r="P758">
        <f>VLOOKUP(AA758,角色间职业划分!P:AP,10,FALSE)</f>
        <v>0</v>
      </c>
      <c r="Q758">
        <f>VLOOKUP(AA758,角色间职业划分!P:AP,15,FALSE)</f>
        <v>0</v>
      </c>
      <c r="R758">
        <f>VLOOKUP(AA758,角色间职业划分!P:AP,16,FALSE)</f>
        <v>0</v>
      </c>
      <c r="S758">
        <f>VLOOKUP(AA758,角色间职业划分!P:AP,17,FALSE)</f>
        <v>0</v>
      </c>
      <c r="T758">
        <f>VLOOKUP(AA758,角色间职业划分!P:AP,18,FALSE)</f>
        <v>0</v>
      </c>
      <c r="U758">
        <f>VLOOKUP(AA758,角色间职业划分!P:AP,27,FALSE)</f>
        <v>0</v>
      </c>
      <c r="V758">
        <f t="shared" si="113"/>
        <v>1.0000000000000009</v>
      </c>
      <c r="W758">
        <f>VLOOKUP(AA758,角色间职业划分!P:Q,2,FALSE)</f>
        <v>25</v>
      </c>
      <c r="X758">
        <f t="shared" si="118"/>
        <v>47</v>
      </c>
      <c r="Y758">
        <f>INT(VLOOKUP(X758,角色属性总表!AG:AH,2,FALSE)*角色属性总表!$C$38)</f>
        <v>1026</v>
      </c>
      <c r="AA758">
        <f t="shared" si="119"/>
        <v>8</v>
      </c>
      <c r="AB758">
        <f>VLOOKUP(X758,角色属性总表!AG:AI,2,FALSE)*VLOOKUP(角色等级属性!AA758,角色间职业划分!P:AG,13,FALSE)/角色间职业划分!$AB$9</f>
        <v>1990.7834101382489</v>
      </c>
      <c r="AC758">
        <f>VLOOKUP(X758,角色属性总表!AG:AI,3,FALSE)*VLOOKUP(AA758,角色间职业划分!P:AG,8,FALSE)/角色间职业划分!$W$9</f>
        <v>2048.3063999999999</v>
      </c>
      <c r="AD758">
        <f>VLOOKUP(AA758,角色间职业划分!P:AP,26,FALSE)</f>
        <v>0.4</v>
      </c>
      <c r="AE758">
        <f>VLOOKUP(X758,角色属性总表!I:Q,3,FALSE)</f>
        <v>459.64800000000002</v>
      </c>
      <c r="AF758">
        <f>VLOOKUP(AA758,角色间职业划分!P:AP,11,FALSE)</f>
        <v>0.31</v>
      </c>
      <c r="AG758">
        <f t="shared" si="114"/>
        <v>2190.4804610857104</v>
      </c>
      <c r="AH758">
        <f t="shared" si="115"/>
        <v>459</v>
      </c>
      <c r="AJ758">
        <f t="shared" si="116"/>
        <v>1731.4804610857104</v>
      </c>
      <c r="AK758">
        <v>754</v>
      </c>
    </row>
    <row r="759" spans="1:37" x14ac:dyDescent="0.15">
      <c r="A759">
        <v>755</v>
      </c>
      <c r="B759">
        <f>ROUND(VLOOKUP(X759,角色属性总表!AG:AI,2,FALSE)/角色属性总表!$C$34,0)</f>
        <v>149</v>
      </c>
      <c r="C759">
        <f>ROUND(VLOOKUP(X759,角色属性总表!Y:AE,3,FALSE)/J759,0)</f>
        <v>50</v>
      </c>
      <c r="D759">
        <f>ROUND(VLOOKUP(X759,角色属性总表!AG:AI,3,FALSE)/角色属性总表!$C$35,0)</f>
        <v>156</v>
      </c>
      <c r="E759">
        <f t="shared" si="110"/>
        <v>810</v>
      </c>
      <c r="F759">
        <f t="shared" si="111"/>
        <v>13</v>
      </c>
      <c r="G759">
        <f t="shared" si="112"/>
        <v>14</v>
      </c>
      <c r="H759">
        <v>0</v>
      </c>
      <c r="I759">
        <f t="shared" si="117"/>
        <v>3</v>
      </c>
      <c r="J759">
        <f>VLOOKUP(AA759,角色间职业划分!P:AP,20,FALSE)</f>
        <v>11</v>
      </c>
      <c r="K759">
        <f>IF(X759=500,100,VLOOKUP(AA759,角色间职业划分!P:AP,22,FALSE))</f>
        <v>120</v>
      </c>
      <c r="L759">
        <f>IF(X759=500,K759,VLOOKUP(AA759,角色间职业划分!P:AP,23,FALSE))</f>
        <v>60</v>
      </c>
      <c r="M759">
        <f>VLOOKUP(AA759,角色间职业划分!P:AP,24,FALSE)</f>
        <v>0</v>
      </c>
      <c r="N759">
        <f>VLOOKUP(AA759,角色间职业划分!P:AP,14)*100</f>
        <v>95</v>
      </c>
      <c r="O759">
        <f>VLOOKUP(AA759,角色间职业划分!P:Z,9,FALSE)</f>
        <v>0</v>
      </c>
      <c r="P759">
        <f>VLOOKUP(AA759,角色间职业划分!P:AP,10,FALSE)</f>
        <v>0</v>
      </c>
      <c r="Q759">
        <f>VLOOKUP(AA759,角色间职业划分!P:AP,15,FALSE)</f>
        <v>0</v>
      </c>
      <c r="R759">
        <f>VLOOKUP(AA759,角色间职业划分!P:AP,16,FALSE)</f>
        <v>0</v>
      </c>
      <c r="S759">
        <f>VLOOKUP(AA759,角色间职业划分!P:AP,17,FALSE)</f>
        <v>0</v>
      </c>
      <c r="T759">
        <f>VLOOKUP(AA759,角色间职业划分!P:AP,18,FALSE)</f>
        <v>0</v>
      </c>
      <c r="U759">
        <f>VLOOKUP(AA759,角色间职业划分!P:AP,27,FALSE)</f>
        <v>0</v>
      </c>
      <c r="V759">
        <f t="shared" si="113"/>
        <v>1.0000000000000009</v>
      </c>
      <c r="W759">
        <f>VLOOKUP(AA759,角色间职业划分!P:Q,2,FALSE)</f>
        <v>25</v>
      </c>
      <c r="X759">
        <f t="shared" si="118"/>
        <v>48</v>
      </c>
      <c r="Y759">
        <f>INT(VLOOKUP(X759,角色属性总表!AG:AH,2,FALSE)*角色属性总表!$C$38)</f>
        <v>1044</v>
      </c>
      <c r="AA759">
        <f t="shared" si="119"/>
        <v>8</v>
      </c>
      <c r="AB759">
        <f>VLOOKUP(X759,角色属性总表!AG:AI,2,FALSE)*VLOOKUP(角色等级属性!AA759,角色间职业划分!P:AG,13,FALSE)/角色间职业划分!$AB$9</f>
        <v>2025.7094348775165</v>
      </c>
      <c r="AC759">
        <f>VLOOKUP(X759,角色属性总表!AG:AI,3,FALSE)*VLOOKUP(AA759,角色间职业划分!P:AG,8,FALSE)/角色间职业划分!$W$9</f>
        <v>2084.2415999999998</v>
      </c>
      <c r="AD759">
        <f>VLOOKUP(AA759,角色间职业划分!P:AP,26,FALSE)</f>
        <v>0.4</v>
      </c>
      <c r="AE759">
        <f>VLOOKUP(X759,角色属性总表!I:Q,3,FALSE)</f>
        <v>467.71199999999999</v>
      </c>
      <c r="AF759">
        <f>VLOOKUP(AA759,角色间职业划分!P:AP,11,FALSE)</f>
        <v>0.31</v>
      </c>
      <c r="AG759">
        <f t="shared" si="114"/>
        <v>2266.9714436532308</v>
      </c>
      <c r="AH759">
        <f t="shared" si="115"/>
        <v>468</v>
      </c>
      <c r="AJ759">
        <f t="shared" si="116"/>
        <v>1798.9714436532308</v>
      </c>
      <c r="AK759">
        <v>755</v>
      </c>
    </row>
    <row r="760" spans="1:37" x14ac:dyDescent="0.15">
      <c r="A760">
        <v>756</v>
      </c>
      <c r="B760">
        <f>ROUND(VLOOKUP(X760,角色属性总表!AG:AI,2,FALSE)/角色属性总表!$C$34,0)</f>
        <v>152</v>
      </c>
      <c r="C760">
        <f>ROUND(VLOOKUP(X760,角色属性总表!Y:AE,3,FALSE)/J760,0)</f>
        <v>52</v>
      </c>
      <c r="D760">
        <f>ROUND(VLOOKUP(X760,角色属性总表!AG:AI,3,FALSE)/角色属性总表!$C$35,0)</f>
        <v>159</v>
      </c>
      <c r="E760">
        <f t="shared" si="110"/>
        <v>824</v>
      </c>
      <c r="F760">
        <f t="shared" si="111"/>
        <v>13</v>
      </c>
      <c r="G760">
        <f t="shared" si="112"/>
        <v>14</v>
      </c>
      <c r="H760">
        <v>0</v>
      </c>
      <c r="I760">
        <f t="shared" si="117"/>
        <v>3</v>
      </c>
      <c r="J760">
        <f>VLOOKUP(AA760,角色间职业划分!P:AP,20,FALSE)</f>
        <v>11</v>
      </c>
      <c r="K760">
        <f>IF(X760=500,100,VLOOKUP(AA760,角色间职业划分!P:AP,22,FALSE))</f>
        <v>120</v>
      </c>
      <c r="L760">
        <f>IF(X760=500,K760,VLOOKUP(AA760,角色间职业划分!P:AP,23,FALSE))</f>
        <v>60</v>
      </c>
      <c r="M760">
        <f>VLOOKUP(AA760,角色间职业划分!P:AP,24,FALSE)</f>
        <v>0</v>
      </c>
      <c r="N760">
        <f>VLOOKUP(AA760,角色间职业划分!P:AP,14)*100</f>
        <v>95</v>
      </c>
      <c r="O760">
        <f>VLOOKUP(AA760,角色间职业划分!P:Z,9,FALSE)</f>
        <v>0</v>
      </c>
      <c r="P760">
        <f>VLOOKUP(AA760,角色间职业划分!P:AP,10,FALSE)</f>
        <v>0</v>
      </c>
      <c r="Q760">
        <f>VLOOKUP(AA760,角色间职业划分!P:AP,15,FALSE)</f>
        <v>0</v>
      </c>
      <c r="R760">
        <f>VLOOKUP(AA760,角色间职业划分!P:AP,16,FALSE)</f>
        <v>0</v>
      </c>
      <c r="S760">
        <f>VLOOKUP(AA760,角色间职业划分!P:AP,17,FALSE)</f>
        <v>0</v>
      </c>
      <c r="T760">
        <f>VLOOKUP(AA760,角色间职业划分!P:AP,18,FALSE)</f>
        <v>0</v>
      </c>
      <c r="U760">
        <f>VLOOKUP(AA760,角色间职业划分!P:AP,27,FALSE)</f>
        <v>0</v>
      </c>
      <c r="V760">
        <f t="shared" si="113"/>
        <v>1.0000000000000009</v>
      </c>
      <c r="W760">
        <f>VLOOKUP(AA760,角色间职业划分!P:Q,2,FALSE)</f>
        <v>25</v>
      </c>
      <c r="X760">
        <f t="shared" si="118"/>
        <v>49</v>
      </c>
      <c r="Y760">
        <f>INT(VLOOKUP(X760,角色属性总表!AG:AH,2,FALSE)*角色属性总表!$C$38)</f>
        <v>1062</v>
      </c>
      <c r="AA760">
        <f t="shared" si="119"/>
        <v>8</v>
      </c>
      <c r="AB760">
        <f>VLOOKUP(X760,角色属性总表!AG:AI,2,FALSE)*VLOOKUP(角色等级属性!AA760,角色间职业划分!P:AG,13,FALSE)/角色间职业划分!$AB$9</f>
        <v>2060.6354596167839</v>
      </c>
      <c r="AC760">
        <f>VLOOKUP(X760,角色属性总表!AG:AI,3,FALSE)*VLOOKUP(AA760,角色间职业划分!P:AG,8,FALSE)/角色间职业划分!$W$9</f>
        <v>2120.1768000000002</v>
      </c>
      <c r="AD760">
        <f>VLOOKUP(AA760,角色间职业划分!P:AP,26,FALSE)</f>
        <v>0.4</v>
      </c>
      <c r="AE760">
        <f>VLOOKUP(X760,角色属性总表!I:Q,3,FALSE)</f>
        <v>475.77600000000007</v>
      </c>
      <c r="AF760">
        <f>VLOOKUP(AA760,角色间职业划分!P:AP,11,FALSE)</f>
        <v>0.31</v>
      </c>
      <c r="AG760">
        <f t="shared" si="114"/>
        <v>2344.5569620253164</v>
      </c>
      <c r="AH760">
        <f t="shared" si="115"/>
        <v>477</v>
      </c>
      <c r="AJ760">
        <f t="shared" si="116"/>
        <v>1867.5569620253164</v>
      </c>
      <c r="AK760">
        <v>756</v>
      </c>
    </row>
    <row r="761" spans="1:37" x14ac:dyDescent="0.15">
      <c r="A761">
        <v>757</v>
      </c>
      <c r="B761">
        <f>ROUND(VLOOKUP(X761,角色属性总表!AG:AI,2,FALSE)/角色属性总表!$C$34,0)</f>
        <v>154</v>
      </c>
      <c r="C761">
        <f>ROUND(VLOOKUP(X761,角色属性总表!Y:AE,3,FALSE)/J761,0)</f>
        <v>54</v>
      </c>
      <c r="D761">
        <f>ROUND(VLOOKUP(X761,角色属性总表!AG:AI,3,FALSE)/角色属性总表!$C$35,0)</f>
        <v>161</v>
      </c>
      <c r="E761">
        <f t="shared" si="110"/>
        <v>838</v>
      </c>
      <c r="F761">
        <f t="shared" si="111"/>
        <v>13</v>
      </c>
      <c r="G761">
        <f t="shared" si="112"/>
        <v>14</v>
      </c>
      <c r="H761">
        <v>0</v>
      </c>
      <c r="I761">
        <f t="shared" si="117"/>
        <v>3</v>
      </c>
      <c r="J761">
        <f>VLOOKUP(AA761,角色间职业划分!P:AP,20,FALSE)</f>
        <v>11</v>
      </c>
      <c r="K761">
        <f>IF(X761=500,100,VLOOKUP(AA761,角色间职业划分!P:AP,22,FALSE))</f>
        <v>120</v>
      </c>
      <c r="L761">
        <f>IF(X761=500,K761,VLOOKUP(AA761,角色间职业划分!P:AP,23,FALSE))</f>
        <v>60</v>
      </c>
      <c r="M761">
        <f>VLOOKUP(AA761,角色间职业划分!P:AP,24,FALSE)</f>
        <v>0</v>
      </c>
      <c r="N761">
        <f>VLOOKUP(AA761,角色间职业划分!P:AP,14)*100</f>
        <v>95</v>
      </c>
      <c r="O761">
        <f>VLOOKUP(AA761,角色间职业划分!P:Z,9,FALSE)</f>
        <v>0</v>
      </c>
      <c r="P761">
        <f>VLOOKUP(AA761,角色间职业划分!P:AP,10,FALSE)</f>
        <v>0</v>
      </c>
      <c r="Q761">
        <f>VLOOKUP(AA761,角色间职业划分!P:AP,15,FALSE)</f>
        <v>0</v>
      </c>
      <c r="R761">
        <f>VLOOKUP(AA761,角色间职业划分!P:AP,16,FALSE)</f>
        <v>0</v>
      </c>
      <c r="S761">
        <f>VLOOKUP(AA761,角色间职业划分!P:AP,17,FALSE)</f>
        <v>0</v>
      </c>
      <c r="T761">
        <f>VLOOKUP(AA761,角色间职业划分!P:AP,18,FALSE)</f>
        <v>0</v>
      </c>
      <c r="U761">
        <f>VLOOKUP(AA761,角色间职业划分!P:AP,27,FALSE)</f>
        <v>0</v>
      </c>
      <c r="V761">
        <f t="shared" si="113"/>
        <v>1.0000000000000009</v>
      </c>
      <c r="W761">
        <f>VLOOKUP(AA761,角色间职业划分!P:Q,2,FALSE)</f>
        <v>25</v>
      </c>
      <c r="X761">
        <f t="shared" si="118"/>
        <v>50</v>
      </c>
      <c r="Y761">
        <f>INT(VLOOKUP(X761,角色属性总表!AG:AH,2,FALSE)*角色属性总表!$C$38)</f>
        <v>1080</v>
      </c>
      <c r="AA761">
        <f t="shared" si="119"/>
        <v>8</v>
      </c>
      <c r="AB761">
        <f>VLOOKUP(X761,角色属性总表!AG:AI,2,FALSE)*VLOOKUP(角色等级属性!AA761,角色间职业划分!P:AG,13,FALSE)/角色间职业划分!$AB$9</f>
        <v>2095.5614843560516</v>
      </c>
      <c r="AC761">
        <f>VLOOKUP(X761,角色属性总表!AG:AI,3,FALSE)*VLOOKUP(AA761,角色间职业划分!P:AG,8,FALSE)/角色间职业划分!$W$9</f>
        <v>2156.1120000000001</v>
      </c>
      <c r="AD761">
        <f>VLOOKUP(AA761,角色间职业划分!P:AP,26,FALSE)</f>
        <v>0.4</v>
      </c>
      <c r="AE761">
        <f>VLOOKUP(X761,角色属性总表!I:Q,3,FALSE)</f>
        <v>483.84000000000003</v>
      </c>
      <c r="AF761">
        <f>VLOOKUP(AA761,角色间职业划分!P:AP,11,FALSE)</f>
        <v>0.31</v>
      </c>
      <c r="AG761">
        <f t="shared" si="114"/>
        <v>2423.2338316268883</v>
      </c>
      <c r="AH761">
        <f t="shared" si="115"/>
        <v>483</v>
      </c>
      <c r="AJ761">
        <f t="shared" si="116"/>
        <v>1940.2338316268883</v>
      </c>
      <c r="AK761">
        <v>757</v>
      </c>
    </row>
    <row r="762" spans="1:37" x14ac:dyDescent="0.15">
      <c r="A762">
        <v>758</v>
      </c>
      <c r="B762">
        <f>ROUND(VLOOKUP(X762,角色属性总表!AG:AI,2,FALSE)/角色属性总表!$C$34,0)</f>
        <v>157</v>
      </c>
      <c r="C762">
        <f>ROUND(VLOOKUP(X762,角色属性总表!Y:AE,3,FALSE)/J762,0)</f>
        <v>55</v>
      </c>
      <c r="D762">
        <f>ROUND(VLOOKUP(X762,角色属性总表!AG:AI,3,FALSE)/角色属性总表!$C$35,0)</f>
        <v>164</v>
      </c>
      <c r="E762">
        <f t="shared" si="110"/>
        <v>852</v>
      </c>
      <c r="F762">
        <f t="shared" si="111"/>
        <v>13</v>
      </c>
      <c r="G762">
        <f t="shared" si="112"/>
        <v>14</v>
      </c>
      <c r="H762">
        <v>0</v>
      </c>
      <c r="I762">
        <f t="shared" si="117"/>
        <v>3</v>
      </c>
      <c r="J762">
        <f>VLOOKUP(AA762,角色间职业划分!P:AP,20,FALSE)</f>
        <v>11</v>
      </c>
      <c r="K762">
        <f>IF(X762=500,100,VLOOKUP(AA762,角色间职业划分!P:AP,22,FALSE))</f>
        <v>120</v>
      </c>
      <c r="L762">
        <f>IF(X762=500,K762,VLOOKUP(AA762,角色间职业划分!P:AP,23,FALSE))</f>
        <v>60</v>
      </c>
      <c r="M762">
        <f>VLOOKUP(AA762,角色间职业划分!P:AP,24,FALSE)</f>
        <v>0</v>
      </c>
      <c r="N762">
        <f>VLOOKUP(AA762,角色间职业划分!P:AP,14)*100</f>
        <v>95</v>
      </c>
      <c r="O762">
        <f>VLOOKUP(AA762,角色间职业划分!P:Z,9,FALSE)</f>
        <v>0</v>
      </c>
      <c r="P762">
        <f>VLOOKUP(AA762,角色间职业划分!P:AP,10,FALSE)</f>
        <v>0</v>
      </c>
      <c r="Q762">
        <f>VLOOKUP(AA762,角色间职业划分!P:AP,15,FALSE)</f>
        <v>0</v>
      </c>
      <c r="R762">
        <f>VLOOKUP(AA762,角色间职业划分!P:AP,16,FALSE)</f>
        <v>0</v>
      </c>
      <c r="S762">
        <f>VLOOKUP(AA762,角色间职业划分!P:AP,17,FALSE)</f>
        <v>0</v>
      </c>
      <c r="T762">
        <f>VLOOKUP(AA762,角色间职业划分!P:AP,18,FALSE)</f>
        <v>0</v>
      </c>
      <c r="U762">
        <f>VLOOKUP(AA762,角色间职业划分!P:AP,27,FALSE)</f>
        <v>0</v>
      </c>
      <c r="V762">
        <f t="shared" si="113"/>
        <v>1.0000000000000009</v>
      </c>
      <c r="W762">
        <f>VLOOKUP(AA762,角色间职业划分!P:Q,2,FALSE)</f>
        <v>25</v>
      </c>
      <c r="X762">
        <f t="shared" si="118"/>
        <v>51</v>
      </c>
      <c r="Y762">
        <f>INT(VLOOKUP(X762,角色属性总表!AG:AH,2,FALSE)*角色属性总表!$C$38)</f>
        <v>1098</v>
      </c>
      <c r="AA762">
        <f t="shared" si="119"/>
        <v>8</v>
      </c>
      <c r="AB762">
        <f>VLOOKUP(X762,角色属性总表!AG:AI,2,FALSE)*VLOOKUP(角色等级属性!AA762,角色间职业划分!P:AG,13,FALSE)/角色间职业划分!$AB$9</f>
        <v>2130.4875090953187</v>
      </c>
      <c r="AC762">
        <f>VLOOKUP(X762,角色属性总表!AG:AI,3,FALSE)*VLOOKUP(AA762,角色间职业划分!P:AG,8,FALSE)/角色间职业划分!$W$9</f>
        <v>2192.0472</v>
      </c>
      <c r="AD762">
        <f>VLOOKUP(AA762,角色间职业划分!P:AP,26,FALSE)</f>
        <v>0.4</v>
      </c>
      <c r="AE762">
        <f>VLOOKUP(X762,角色属性总表!I:Q,3,FALSE)</f>
        <v>491.904</v>
      </c>
      <c r="AF762">
        <f>VLOOKUP(AA762,角色间职业划分!P:AP,11,FALSE)</f>
        <v>0.31</v>
      </c>
      <c r="AG762">
        <f t="shared" si="114"/>
        <v>2502.9990454047806</v>
      </c>
      <c r="AH762">
        <f t="shared" si="115"/>
        <v>492</v>
      </c>
      <c r="AJ762">
        <f t="shared" si="116"/>
        <v>2010.9990454047806</v>
      </c>
      <c r="AK762">
        <v>758</v>
      </c>
    </row>
    <row r="763" spans="1:37" x14ac:dyDescent="0.15">
      <c r="A763">
        <v>759</v>
      </c>
      <c r="B763">
        <f>ROUND(VLOOKUP(X763,角色属性总表!AG:AI,2,FALSE)/角色属性总表!$C$34,0)</f>
        <v>159</v>
      </c>
      <c r="C763">
        <f>ROUND(VLOOKUP(X763,角色属性总表!Y:AE,3,FALSE)/J763,0)</f>
        <v>57</v>
      </c>
      <c r="D763">
        <f>ROUND(VLOOKUP(X763,角色属性总表!AG:AI,3,FALSE)/角色属性总表!$C$35,0)</f>
        <v>167</v>
      </c>
      <c r="E763">
        <f t="shared" si="110"/>
        <v>866</v>
      </c>
      <c r="F763">
        <f t="shared" si="111"/>
        <v>13</v>
      </c>
      <c r="G763">
        <f t="shared" si="112"/>
        <v>14</v>
      </c>
      <c r="H763">
        <v>0</v>
      </c>
      <c r="I763">
        <f t="shared" si="117"/>
        <v>3</v>
      </c>
      <c r="J763">
        <f>VLOOKUP(AA763,角色间职业划分!P:AP,20,FALSE)</f>
        <v>11</v>
      </c>
      <c r="K763">
        <f>IF(X763=500,100,VLOOKUP(AA763,角色间职业划分!P:AP,22,FALSE))</f>
        <v>120</v>
      </c>
      <c r="L763">
        <f>IF(X763=500,K763,VLOOKUP(AA763,角色间职业划分!P:AP,23,FALSE))</f>
        <v>60</v>
      </c>
      <c r="M763">
        <f>VLOOKUP(AA763,角色间职业划分!P:AP,24,FALSE)</f>
        <v>0</v>
      </c>
      <c r="N763">
        <f>VLOOKUP(AA763,角色间职业划分!P:AP,14)*100</f>
        <v>95</v>
      </c>
      <c r="O763">
        <f>VLOOKUP(AA763,角色间职业划分!P:Z,9,FALSE)</f>
        <v>0</v>
      </c>
      <c r="P763">
        <f>VLOOKUP(AA763,角色间职业划分!P:AP,10,FALSE)</f>
        <v>0</v>
      </c>
      <c r="Q763">
        <f>VLOOKUP(AA763,角色间职业划分!P:AP,15,FALSE)</f>
        <v>0</v>
      </c>
      <c r="R763">
        <f>VLOOKUP(AA763,角色间职业划分!P:AP,16,FALSE)</f>
        <v>0</v>
      </c>
      <c r="S763">
        <f>VLOOKUP(AA763,角色间职业划分!P:AP,17,FALSE)</f>
        <v>0</v>
      </c>
      <c r="T763">
        <f>VLOOKUP(AA763,角色间职业划分!P:AP,18,FALSE)</f>
        <v>0</v>
      </c>
      <c r="U763">
        <f>VLOOKUP(AA763,角色间职业划分!P:AP,27,FALSE)</f>
        <v>0</v>
      </c>
      <c r="V763">
        <f t="shared" si="113"/>
        <v>1.0000000000000009</v>
      </c>
      <c r="W763">
        <f>VLOOKUP(AA763,角色间职业划分!P:Q,2,FALSE)</f>
        <v>25</v>
      </c>
      <c r="X763">
        <f t="shared" si="118"/>
        <v>52</v>
      </c>
      <c r="Y763">
        <f>INT(VLOOKUP(X763,角色属性总表!AG:AH,2,FALSE)*角色属性总表!$C$38)</f>
        <v>1116</v>
      </c>
      <c r="AA763">
        <f t="shared" si="119"/>
        <v>8</v>
      </c>
      <c r="AB763">
        <f>VLOOKUP(X763,角色属性总表!AG:AI,2,FALSE)*VLOOKUP(角色等级属性!AA763,角色间职业划分!P:AG,13,FALSE)/角色间职业划分!$AB$9</f>
        <v>2165.4135338345868</v>
      </c>
      <c r="AC763">
        <f>VLOOKUP(X763,角色属性总表!AG:AI,3,FALSE)*VLOOKUP(AA763,角色间职业划分!P:AG,8,FALSE)/角色间职业划分!$W$9</f>
        <v>2227.9823999999999</v>
      </c>
      <c r="AD763">
        <f>VLOOKUP(AA763,角色间职业划分!P:AP,26,FALSE)</f>
        <v>0.4</v>
      </c>
      <c r="AE763">
        <f>VLOOKUP(X763,角色属性总表!I:Q,3,FALSE)</f>
        <v>499.96800000000007</v>
      </c>
      <c r="AF763">
        <f>VLOOKUP(AA763,角色间职业划分!P:AP,11,FALSE)</f>
        <v>0.31</v>
      </c>
      <c r="AG763">
        <f t="shared" si="114"/>
        <v>2583.8497653174322</v>
      </c>
      <c r="AH763">
        <f t="shared" si="115"/>
        <v>501</v>
      </c>
      <c r="AJ763">
        <f t="shared" si="116"/>
        <v>2082.8497653174322</v>
      </c>
      <c r="AK763">
        <v>759</v>
      </c>
    </row>
    <row r="764" spans="1:37" x14ac:dyDescent="0.15">
      <c r="A764">
        <v>760</v>
      </c>
      <c r="B764">
        <f>ROUND(VLOOKUP(X764,角色属性总表!AG:AI,2,FALSE)/角色属性总表!$C$34,0)</f>
        <v>162</v>
      </c>
      <c r="C764">
        <f>ROUND(VLOOKUP(X764,角色属性总表!Y:AE,3,FALSE)/J764,0)</f>
        <v>58</v>
      </c>
      <c r="D764">
        <f>ROUND(VLOOKUP(X764,角色属性总表!AG:AI,3,FALSE)/角色属性总表!$C$35,0)</f>
        <v>169</v>
      </c>
      <c r="E764">
        <f t="shared" si="110"/>
        <v>880</v>
      </c>
      <c r="F764">
        <f t="shared" si="111"/>
        <v>13</v>
      </c>
      <c r="G764">
        <f t="shared" si="112"/>
        <v>14</v>
      </c>
      <c r="H764">
        <v>0</v>
      </c>
      <c r="I764">
        <f t="shared" si="117"/>
        <v>3</v>
      </c>
      <c r="J764">
        <f>VLOOKUP(AA764,角色间职业划分!P:AP,20,FALSE)</f>
        <v>11</v>
      </c>
      <c r="K764">
        <f>IF(X764=500,100,VLOOKUP(AA764,角色间职业划分!P:AP,22,FALSE))</f>
        <v>120</v>
      </c>
      <c r="L764">
        <f>IF(X764=500,K764,VLOOKUP(AA764,角色间职业划分!P:AP,23,FALSE))</f>
        <v>60</v>
      </c>
      <c r="M764">
        <f>VLOOKUP(AA764,角色间职业划分!P:AP,24,FALSE)</f>
        <v>0</v>
      </c>
      <c r="N764">
        <f>VLOOKUP(AA764,角色间职业划分!P:AP,14)*100</f>
        <v>95</v>
      </c>
      <c r="O764">
        <f>VLOOKUP(AA764,角色间职业划分!P:Z,9,FALSE)</f>
        <v>0</v>
      </c>
      <c r="P764">
        <f>VLOOKUP(AA764,角色间职业划分!P:AP,10,FALSE)</f>
        <v>0</v>
      </c>
      <c r="Q764">
        <f>VLOOKUP(AA764,角色间职业划分!P:AP,15,FALSE)</f>
        <v>0</v>
      </c>
      <c r="R764">
        <f>VLOOKUP(AA764,角色间职业划分!P:AP,16,FALSE)</f>
        <v>0</v>
      </c>
      <c r="S764">
        <f>VLOOKUP(AA764,角色间职业划分!P:AP,17,FALSE)</f>
        <v>0</v>
      </c>
      <c r="T764">
        <f>VLOOKUP(AA764,角色间职业划分!P:AP,18,FALSE)</f>
        <v>0</v>
      </c>
      <c r="U764">
        <f>VLOOKUP(AA764,角色间职业划分!P:AP,27,FALSE)</f>
        <v>0</v>
      </c>
      <c r="V764">
        <f t="shared" si="113"/>
        <v>1.0000000000000009</v>
      </c>
      <c r="W764">
        <f>VLOOKUP(AA764,角色间职业划分!P:Q,2,FALSE)</f>
        <v>25</v>
      </c>
      <c r="X764">
        <f t="shared" si="118"/>
        <v>53</v>
      </c>
      <c r="Y764">
        <f>INT(VLOOKUP(X764,角色属性总表!AG:AH,2,FALSE)*角色属性总表!$C$38)</f>
        <v>1134</v>
      </c>
      <c r="AA764">
        <f t="shared" si="119"/>
        <v>8</v>
      </c>
      <c r="AB764">
        <f>VLOOKUP(X764,角色属性总表!AG:AI,2,FALSE)*VLOOKUP(角色等级属性!AA764,角色间职业划分!P:AG,13,FALSE)/角色间职业划分!$AB$9</f>
        <v>2200.339558573854</v>
      </c>
      <c r="AC764">
        <f>VLOOKUP(X764,角色属性总表!AG:AI,3,FALSE)*VLOOKUP(AA764,角色间职业划分!P:AG,8,FALSE)/角色间职业划分!$W$9</f>
        <v>2263.9175999999998</v>
      </c>
      <c r="AD764">
        <f>VLOOKUP(AA764,角色间职业划分!P:AP,26,FALSE)</f>
        <v>0.4</v>
      </c>
      <c r="AE764">
        <f>VLOOKUP(X764,角色属性总表!I:Q,3,FALSE)</f>
        <v>508.03199999999993</v>
      </c>
      <c r="AF764">
        <f>VLOOKUP(AA764,角色间职业划分!P:AP,11,FALSE)</f>
        <v>0.31</v>
      </c>
      <c r="AG764">
        <f t="shared" si="114"/>
        <v>2665.7833144094129</v>
      </c>
      <c r="AH764">
        <f t="shared" si="115"/>
        <v>507</v>
      </c>
      <c r="AJ764">
        <f t="shared" si="116"/>
        <v>2158.7833144094129</v>
      </c>
      <c r="AK764">
        <v>760</v>
      </c>
    </row>
    <row r="765" spans="1:37" x14ac:dyDescent="0.15">
      <c r="A765">
        <v>761</v>
      </c>
      <c r="B765">
        <f>ROUND(VLOOKUP(X765,角色属性总表!AG:AI,2,FALSE)/角色属性总表!$C$34,0)</f>
        <v>165</v>
      </c>
      <c r="C765">
        <f>ROUND(VLOOKUP(X765,角色属性总表!Y:AE,3,FALSE)/J765,0)</f>
        <v>60</v>
      </c>
      <c r="D765">
        <f>ROUND(VLOOKUP(X765,角色属性总表!AG:AI,3,FALSE)/角色属性总表!$C$35,0)</f>
        <v>172</v>
      </c>
      <c r="E765">
        <f t="shared" si="110"/>
        <v>894</v>
      </c>
      <c r="F765">
        <f t="shared" si="111"/>
        <v>13</v>
      </c>
      <c r="G765">
        <f t="shared" si="112"/>
        <v>14</v>
      </c>
      <c r="H765">
        <v>0</v>
      </c>
      <c r="I765">
        <f t="shared" si="117"/>
        <v>3</v>
      </c>
      <c r="J765">
        <f>VLOOKUP(AA765,角色间职业划分!P:AP,20,FALSE)</f>
        <v>11</v>
      </c>
      <c r="K765">
        <f>IF(X765=500,100,VLOOKUP(AA765,角色间职业划分!P:AP,22,FALSE))</f>
        <v>120</v>
      </c>
      <c r="L765">
        <f>IF(X765=500,K765,VLOOKUP(AA765,角色间职业划分!P:AP,23,FALSE))</f>
        <v>60</v>
      </c>
      <c r="M765">
        <f>VLOOKUP(AA765,角色间职业划分!P:AP,24,FALSE)</f>
        <v>0</v>
      </c>
      <c r="N765">
        <f>VLOOKUP(AA765,角色间职业划分!P:AP,14)*100</f>
        <v>95</v>
      </c>
      <c r="O765">
        <f>VLOOKUP(AA765,角色间职业划分!P:Z,9,FALSE)</f>
        <v>0</v>
      </c>
      <c r="P765">
        <f>VLOOKUP(AA765,角色间职业划分!P:AP,10,FALSE)</f>
        <v>0</v>
      </c>
      <c r="Q765">
        <f>VLOOKUP(AA765,角色间职业划分!P:AP,15,FALSE)</f>
        <v>0</v>
      </c>
      <c r="R765">
        <f>VLOOKUP(AA765,角色间职业划分!P:AP,16,FALSE)</f>
        <v>0</v>
      </c>
      <c r="S765">
        <f>VLOOKUP(AA765,角色间职业划分!P:AP,17,FALSE)</f>
        <v>0</v>
      </c>
      <c r="T765">
        <f>VLOOKUP(AA765,角色间职业划分!P:AP,18,FALSE)</f>
        <v>0</v>
      </c>
      <c r="U765">
        <f>VLOOKUP(AA765,角色间职业划分!P:AP,27,FALSE)</f>
        <v>0</v>
      </c>
      <c r="V765">
        <f t="shared" si="113"/>
        <v>1.0000000000000009</v>
      </c>
      <c r="W765">
        <f>VLOOKUP(AA765,角色间职业划分!P:Q,2,FALSE)</f>
        <v>25</v>
      </c>
      <c r="X765">
        <f t="shared" si="118"/>
        <v>54</v>
      </c>
      <c r="Y765">
        <f>INT(VLOOKUP(X765,角色属性总表!AG:AH,2,FALSE)*角色属性总表!$C$38)</f>
        <v>1152</v>
      </c>
      <c r="AA765">
        <f t="shared" si="119"/>
        <v>8</v>
      </c>
      <c r="AB765">
        <f>VLOOKUP(X765,角色属性总表!AG:AI,2,FALSE)*VLOOKUP(角色等级属性!AA765,角色间职业划分!P:AG,13,FALSE)/角色间职业划分!$AB$9</f>
        <v>2235.2655833131216</v>
      </c>
      <c r="AC765">
        <f>VLOOKUP(X765,角色属性总表!AG:AI,3,FALSE)*VLOOKUP(AA765,角色间职业划分!P:AG,8,FALSE)/角色间职业划分!$W$9</f>
        <v>2299.8527999999997</v>
      </c>
      <c r="AD765">
        <f>VLOOKUP(AA765,角色间职业划分!P:AP,26,FALSE)</f>
        <v>0.4</v>
      </c>
      <c r="AE765">
        <f>VLOOKUP(X765,角色属性总表!I:Q,3,FALSE)</f>
        <v>516.096</v>
      </c>
      <c r="AF765">
        <f>VLOOKUP(AA765,角色间职业划分!P:AP,11,FALSE)</f>
        <v>0.31</v>
      </c>
      <c r="AG765">
        <f t="shared" si="114"/>
        <v>2748.7971694205635</v>
      </c>
      <c r="AH765">
        <f t="shared" si="115"/>
        <v>516</v>
      </c>
      <c r="AJ765">
        <f t="shared" si="116"/>
        <v>2232.7971694205635</v>
      </c>
      <c r="AK765">
        <v>761</v>
      </c>
    </row>
    <row r="766" spans="1:37" x14ac:dyDescent="0.15">
      <c r="A766">
        <v>762</v>
      </c>
      <c r="B766">
        <f>ROUND(VLOOKUP(X766,角色属性总表!AG:AI,2,FALSE)/角色属性总表!$C$34,0)</f>
        <v>167</v>
      </c>
      <c r="C766">
        <f>ROUND(VLOOKUP(X766,角色属性总表!Y:AE,3,FALSE)/J766,0)</f>
        <v>62</v>
      </c>
      <c r="D766">
        <f>ROUND(VLOOKUP(X766,角色属性总表!AG:AI,3,FALSE)/角色属性总表!$C$35,0)</f>
        <v>175</v>
      </c>
      <c r="E766">
        <f t="shared" si="110"/>
        <v>908</v>
      </c>
      <c r="F766">
        <f t="shared" si="111"/>
        <v>13</v>
      </c>
      <c r="G766">
        <f t="shared" si="112"/>
        <v>14</v>
      </c>
      <c r="H766">
        <v>0</v>
      </c>
      <c r="I766">
        <f t="shared" si="117"/>
        <v>3</v>
      </c>
      <c r="J766">
        <f>VLOOKUP(AA766,角色间职业划分!P:AP,20,FALSE)</f>
        <v>11</v>
      </c>
      <c r="K766">
        <f>IF(X766=500,100,VLOOKUP(AA766,角色间职业划分!P:AP,22,FALSE))</f>
        <v>120</v>
      </c>
      <c r="L766">
        <f>IF(X766=500,K766,VLOOKUP(AA766,角色间职业划分!P:AP,23,FALSE))</f>
        <v>60</v>
      </c>
      <c r="M766">
        <f>VLOOKUP(AA766,角色间职业划分!P:AP,24,FALSE)</f>
        <v>0</v>
      </c>
      <c r="N766">
        <f>VLOOKUP(AA766,角色间职业划分!P:AP,14)*100</f>
        <v>95</v>
      </c>
      <c r="O766">
        <f>VLOOKUP(AA766,角色间职业划分!P:Z,9,FALSE)</f>
        <v>0</v>
      </c>
      <c r="P766">
        <f>VLOOKUP(AA766,角色间职业划分!P:AP,10,FALSE)</f>
        <v>0</v>
      </c>
      <c r="Q766">
        <f>VLOOKUP(AA766,角色间职业划分!P:AP,15,FALSE)</f>
        <v>0</v>
      </c>
      <c r="R766">
        <f>VLOOKUP(AA766,角色间职业划分!P:AP,16,FALSE)</f>
        <v>0</v>
      </c>
      <c r="S766">
        <f>VLOOKUP(AA766,角色间职业划分!P:AP,17,FALSE)</f>
        <v>0</v>
      </c>
      <c r="T766">
        <f>VLOOKUP(AA766,角色间职业划分!P:AP,18,FALSE)</f>
        <v>0</v>
      </c>
      <c r="U766">
        <f>VLOOKUP(AA766,角色间职业划分!P:AP,27,FALSE)</f>
        <v>0</v>
      </c>
      <c r="V766">
        <f t="shared" si="113"/>
        <v>1.0000000000000009</v>
      </c>
      <c r="W766">
        <f>VLOOKUP(AA766,角色间职业划分!P:Q,2,FALSE)</f>
        <v>25</v>
      </c>
      <c r="X766">
        <f t="shared" si="118"/>
        <v>55</v>
      </c>
      <c r="Y766">
        <f>INT(VLOOKUP(X766,角色属性总表!AG:AH,2,FALSE)*角色属性总表!$C$38)</f>
        <v>1170</v>
      </c>
      <c r="AA766">
        <f t="shared" si="119"/>
        <v>8</v>
      </c>
      <c r="AB766">
        <f>VLOOKUP(X766,角色属性总表!AG:AI,2,FALSE)*VLOOKUP(角色等级属性!AA766,角色间职业划分!P:AG,13,FALSE)/角色间职业划分!$AB$9</f>
        <v>2270.1916080523888</v>
      </c>
      <c r="AC766">
        <f>VLOOKUP(X766,角色属性总表!AG:AI,3,FALSE)*VLOOKUP(AA766,角色间职业划分!P:AG,8,FALSE)/角色间职业划分!$W$9</f>
        <v>2335.7879999999996</v>
      </c>
      <c r="AD766">
        <f>VLOOKUP(AA766,角色间职业划分!P:AP,26,FALSE)</f>
        <v>0.4</v>
      </c>
      <c r="AE766">
        <f>VLOOKUP(X766,角色属性总表!I:Q,3,FALSE)</f>
        <v>524.16</v>
      </c>
      <c r="AF766">
        <f>VLOOKUP(AA766,角色间职业划分!P:AP,11,FALSE)</f>
        <v>0.31</v>
      </c>
      <c r="AG766">
        <f t="shared" si="114"/>
        <v>2832.8889538847047</v>
      </c>
      <c r="AH766">
        <f t="shared" si="115"/>
        <v>525</v>
      </c>
      <c r="AJ766">
        <f t="shared" si="116"/>
        <v>2307.8889538847047</v>
      </c>
      <c r="AK766">
        <v>762</v>
      </c>
    </row>
    <row r="767" spans="1:37" x14ac:dyDescent="0.15">
      <c r="A767">
        <v>763</v>
      </c>
      <c r="B767">
        <f>ROUND(VLOOKUP(X767,角色属性总表!AG:AI,2,FALSE)/角色属性总表!$C$34,0)</f>
        <v>170</v>
      </c>
      <c r="C767">
        <f>ROUND(VLOOKUP(X767,角色属性总表!Y:AE,3,FALSE)/J767,0)</f>
        <v>63</v>
      </c>
      <c r="D767">
        <f>ROUND(VLOOKUP(X767,角色属性总表!AG:AI,3,FALSE)/角色属性总表!$C$35,0)</f>
        <v>177</v>
      </c>
      <c r="E767">
        <f t="shared" si="110"/>
        <v>922</v>
      </c>
      <c r="F767">
        <f t="shared" si="111"/>
        <v>13</v>
      </c>
      <c r="G767">
        <f t="shared" si="112"/>
        <v>14</v>
      </c>
      <c r="H767">
        <v>0</v>
      </c>
      <c r="I767">
        <f t="shared" si="117"/>
        <v>3</v>
      </c>
      <c r="J767">
        <f>VLOOKUP(AA767,角色间职业划分!P:AP,20,FALSE)</f>
        <v>11</v>
      </c>
      <c r="K767">
        <f>IF(X767=500,100,VLOOKUP(AA767,角色间职业划分!P:AP,22,FALSE))</f>
        <v>120</v>
      </c>
      <c r="L767">
        <f>IF(X767=500,K767,VLOOKUP(AA767,角色间职业划分!P:AP,23,FALSE))</f>
        <v>60</v>
      </c>
      <c r="M767">
        <f>VLOOKUP(AA767,角色间职业划分!P:AP,24,FALSE)</f>
        <v>0</v>
      </c>
      <c r="N767">
        <f>VLOOKUP(AA767,角色间职业划分!P:AP,14)*100</f>
        <v>95</v>
      </c>
      <c r="O767">
        <f>VLOOKUP(AA767,角色间职业划分!P:Z,9,FALSE)</f>
        <v>0</v>
      </c>
      <c r="P767">
        <f>VLOOKUP(AA767,角色间职业划分!P:AP,10,FALSE)</f>
        <v>0</v>
      </c>
      <c r="Q767">
        <f>VLOOKUP(AA767,角色间职业划分!P:AP,15,FALSE)</f>
        <v>0</v>
      </c>
      <c r="R767">
        <f>VLOOKUP(AA767,角色间职业划分!P:AP,16,FALSE)</f>
        <v>0</v>
      </c>
      <c r="S767">
        <f>VLOOKUP(AA767,角色间职业划分!P:AP,17,FALSE)</f>
        <v>0</v>
      </c>
      <c r="T767">
        <f>VLOOKUP(AA767,角色间职业划分!P:AP,18,FALSE)</f>
        <v>0</v>
      </c>
      <c r="U767">
        <f>VLOOKUP(AA767,角色间职业划分!P:AP,27,FALSE)</f>
        <v>0</v>
      </c>
      <c r="V767">
        <f t="shared" si="113"/>
        <v>1.0000000000000009</v>
      </c>
      <c r="W767">
        <f>VLOOKUP(AA767,角色间职业划分!P:Q,2,FALSE)</f>
        <v>25</v>
      </c>
      <c r="X767">
        <f t="shared" si="118"/>
        <v>56</v>
      </c>
      <c r="Y767">
        <f>INT(VLOOKUP(X767,角色属性总表!AG:AH,2,FALSE)*角色属性总表!$C$38)</f>
        <v>1188</v>
      </c>
      <c r="AA767">
        <f t="shared" si="119"/>
        <v>8</v>
      </c>
      <c r="AB767">
        <f>VLOOKUP(X767,角色属性总表!AG:AI,2,FALSE)*VLOOKUP(角色等级属性!AA767,角色间职业划分!P:AG,13,FALSE)/角色间职业划分!$AB$9</f>
        <v>2305.1176327916569</v>
      </c>
      <c r="AC767">
        <f>VLOOKUP(X767,角色属性总表!AG:AI,3,FALSE)*VLOOKUP(AA767,角色间职业划分!P:AG,8,FALSE)/角色间职业划分!$W$9</f>
        <v>2371.7231999999995</v>
      </c>
      <c r="AD767">
        <f>VLOOKUP(AA767,角色间职业划分!P:AP,26,FALSE)</f>
        <v>0.4</v>
      </c>
      <c r="AE767">
        <f>VLOOKUP(X767,角色属性总表!I:Q,3,FALSE)</f>
        <v>532.22399999999993</v>
      </c>
      <c r="AF767">
        <f>VLOOKUP(AA767,角色间职业划分!P:AP,11,FALSE)</f>
        <v>0.31</v>
      </c>
      <c r="AG767">
        <f t="shared" si="114"/>
        <v>2918.0564316774216</v>
      </c>
      <c r="AH767">
        <f t="shared" si="115"/>
        <v>531</v>
      </c>
      <c r="AJ767">
        <f t="shared" si="116"/>
        <v>2387.0564316774216</v>
      </c>
      <c r="AK767">
        <v>763</v>
      </c>
    </row>
    <row r="768" spans="1:37" x14ac:dyDescent="0.15">
      <c r="A768">
        <v>764</v>
      </c>
      <c r="B768">
        <f>ROUND(VLOOKUP(X768,角色属性总表!AG:AI,2,FALSE)/角色属性总表!$C$34,0)</f>
        <v>172</v>
      </c>
      <c r="C768">
        <f>ROUND(VLOOKUP(X768,角色属性总表!Y:AE,3,FALSE)/J768,0)</f>
        <v>65</v>
      </c>
      <c r="D768">
        <f>ROUND(VLOOKUP(X768,角色属性总表!AG:AI,3,FALSE)/角色属性总表!$C$35,0)</f>
        <v>180</v>
      </c>
      <c r="E768">
        <f t="shared" si="110"/>
        <v>936</v>
      </c>
      <c r="F768">
        <f t="shared" si="111"/>
        <v>13</v>
      </c>
      <c r="G768">
        <f t="shared" si="112"/>
        <v>14</v>
      </c>
      <c r="H768">
        <v>0</v>
      </c>
      <c r="I768">
        <f t="shared" si="117"/>
        <v>3</v>
      </c>
      <c r="J768">
        <f>VLOOKUP(AA768,角色间职业划分!P:AP,20,FALSE)</f>
        <v>11</v>
      </c>
      <c r="K768">
        <f>IF(X768=500,100,VLOOKUP(AA768,角色间职业划分!P:AP,22,FALSE))</f>
        <v>120</v>
      </c>
      <c r="L768">
        <f>IF(X768=500,K768,VLOOKUP(AA768,角色间职业划分!P:AP,23,FALSE))</f>
        <v>60</v>
      </c>
      <c r="M768">
        <f>VLOOKUP(AA768,角色间职业划分!P:AP,24,FALSE)</f>
        <v>0</v>
      </c>
      <c r="N768">
        <f>VLOOKUP(AA768,角色间职业划分!P:AP,14)*100</f>
        <v>95</v>
      </c>
      <c r="O768">
        <f>VLOOKUP(AA768,角色间职业划分!P:Z,9,FALSE)</f>
        <v>0</v>
      </c>
      <c r="P768">
        <f>VLOOKUP(AA768,角色间职业划分!P:AP,10,FALSE)</f>
        <v>0</v>
      </c>
      <c r="Q768">
        <f>VLOOKUP(AA768,角色间职业划分!P:AP,15,FALSE)</f>
        <v>0</v>
      </c>
      <c r="R768">
        <f>VLOOKUP(AA768,角色间职业划分!P:AP,16,FALSE)</f>
        <v>0</v>
      </c>
      <c r="S768">
        <f>VLOOKUP(AA768,角色间职业划分!P:AP,17,FALSE)</f>
        <v>0</v>
      </c>
      <c r="T768">
        <f>VLOOKUP(AA768,角色间职业划分!P:AP,18,FALSE)</f>
        <v>0</v>
      </c>
      <c r="U768">
        <f>VLOOKUP(AA768,角色间职业划分!P:AP,27,FALSE)</f>
        <v>0</v>
      </c>
      <c r="V768">
        <f t="shared" si="113"/>
        <v>1.0000000000000009</v>
      </c>
      <c r="W768">
        <f>VLOOKUP(AA768,角色间职业划分!P:Q,2,FALSE)</f>
        <v>25</v>
      </c>
      <c r="X768">
        <f t="shared" si="118"/>
        <v>57</v>
      </c>
      <c r="Y768">
        <f>INT(VLOOKUP(X768,角色属性总表!AG:AH,2,FALSE)*角色属性总表!$C$38)</f>
        <v>1206</v>
      </c>
      <c r="AA768">
        <f t="shared" si="119"/>
        <v>8</v>
      </c>
      <c r="AB768">
        <f>VLOOKUP(X768,角色属性总表!AG:AI,2,FALSE)*VLOOKUP(角色等级属性!AA768,角色间职业划分!P:AG,13,FALSE)/角色间职业划分!$AB$9</f>
        <v>2340.0436575309241</v>
      </c>
      <c r="AC768">
        <f>VLOOKUP(X768,角色属性总表!AG:AI,3,FALSE)*VLOOKUP(AA768,角色间职业划分!P:AG,8,FALSE)/角色间职业划分!$W$9</f>
        <v>2407.6584000000003</v>
      </c>
      <c r="AD768">
        <f>VLOOKUP(AA768,角色间职业划分!P:AP,26,FALSE)</f>
        <v>0.4</v>
      </c>
      <c r="AE768">
        <f>VLOOKUP(X768,角色属性总表!I:Q,3,FALSE)</f>
        <v>540.28800000000012</v>
      </c>
      <c r="AF768">
        <f>VLOOKUP(AA768,角色间职业划分!P:AP,11,FALSE)</f>
        <v>0.31</v>
      </c>
      <c r="AG768">
        <f t="shared" si="114"/>
        <v>3004.2975009764273</v>
      </c>
      <c r="AH768">
        <f t="shared" si="115"/>
        <v>540</v>
      </c>
      <c r="AJ768">
        <f t="shared" si="116"/>
        <v>2464.2975009764273</v>
      </c>
      <c r="AK768">
        <v>764</v>
      </c>
    </row>
    <row r="769" spans="1:37" x14ac:dyDescent="0.15">
      <c r="A769">
        <v>765</v>
      </c>
      <c r="B769">
        <f>ROUND(VLOOKUP(X769,角色属性总表!AG:AI,2,FALSE)/角色属性总表!$C$34,0)</f>
        <v>175</v>
      </c>
      <c r="C769">
        <f>ROUND(VLOOKUP(X769,角色属性总表!Y:AE,3,FALSE)/J769,0)</f>
        <v>67</v>
      </c>
      <c r="D769">
        <f>ROUND(VLOOKUP(X769,角色属性总表!AG:AI,3,FALSE)/角色属性总表!$C$35,0)</f>
        <v>183</v>
      </c>
      <c r="E769">
        <f t="shared" si="110"/>
        <v>949</v>
      </c>
      <c r="F769">
        <f t="shared" si="111"/>
        <v>13</v>
      </c>
      <c r="G769">
        <f t="shared" si="112"/>
        <v>14</v>
      </c>
      <c r="H769">
        <v>0</v>
      </c>
      <c r="I769">
        <f t="shared" si="117"/>
        <v>3</v>
      </c>
      <c r="J769">
        <f>VLOOKUP(AA769,角色间职业划分!P:AP,20,FALSE)</f>
        <v>11</v>
      </c>
      <c r="K769">
        <f>IF(X769=500,100,VLOOKUP(AA769,角色间职业划分!P:AP,22,FALSE))</f>
        <v>120</v>
      </c>
      <c r="L769">
        <f>IF(X769=500,K769,VLOOKUP(AA769,角色间职业划分!P:AP,23,FALSE))</f>
        <v>60</v>
      </c>
      <c r="M769">
        <f>VLOOKUP(AA769,角色间职业划分!P:AP,24,FALSE)</f>
        <v>0</v>
      </c>
      <c r="N769">
        <f>VLOOKUP(AA769,角色间职业划分!P:AP,14)*100</f>
        <v>95</v>
      </c>
      <c r="O769">
        <f>VLOOKUP(AA769,角色间职业划分!P:Z,9,FALSE)</f>
        <v>0</v>
      </c>
      <c r="P769">
        <f>VLOOKUP(AA769,角色间职业划分!P:AP,10,FALSE)</f>
        <v>0</v>
      </c>
      <c r="Q769">
        <f>VLOOKUP(AA769,角色间职业划分!P:AP,15,FALSE)</f>
        <v>0</v>
      </c>
      <c r="R769">
        <f>VLOOKUP(AA769,角色间职业划分!P:AP,16,FALSE)</f>
        <v>0</v>
      </c>
      <c r="S769">
        <f>VLOOKUP(AA769,角色间职业划分!P:AP,17,FALSE)</f>
        <v>0</v>
      </c>
      <c r="T769">
        <f>VLOOKUP(AA769,角色间职业划分!P:AP,18,FALSE)</f>
        <v>0</v>
      </c>
      <c r="U769">
        <f>VLOOKUP(AA769,角色间职业划分!P:AP,27,FALSE)</f>
        <v>0</v>
      </c>
      <c r="V769">
        <f t="shared" si="113"/>
        <v>1.0000000000000009</v>
      </c>
      <c r="W769">
        <f>VLOOKUP(AA769,角色间职业划分!P:Q,2,FALSE)</f>
        <v>25</v>
      </c>
      <c r="X769">
        <f t="shared" si="118"/>
        <v>58</v>
      </c>
      <c r="Y769">
        <f>INT(VLOOKUP(X769,角色属性总表!AG:AH,2,FALSE)*角色属性总表!$C$38)</f>
        <v>1224</v>
      </c>
      <c r="AA769">
        <f t="shared" si="119"/>
        <v>8</v>
      </c>
      <c r="AB769">
        <f>VLOOKUP(X769,角色属性总表!AG:AI,2,FALSE)*VLOOKUP(角色等级属性!AA769,角色间职业划分!P:AG,13,FALSE)/角色间职业划分!$AB$9</f>
        <v>2374.9696822701917</v>
      </c>
      <c r="AC769">
        <f>VLOOKUP(X769,角色属性总表!AG:AI,3,FALSE)*VLOOKUP(AA769,角色间职业划分!P:AG,8,FALSE)/角色间职业划分!$W$9</f>
        <v>2443.5935999999992</v>
      </c>
      <c r="AD769">
        <f>VLOOKUP(AA769,角色间职业划分!P:AP,26,FALSE)</f>
        <v>0.4</v>
      </c>
      <c r="AE769">
        <f>VLOOKUP(X769,角色属性总表!I:Q,3,FALSE)</f>
        <v>548.35199999999998</v>
      </c>
      <c r="AF769">
        <f>VLOOKUP(AA769,角色间职业划分!P:AP,11,FALSE)</f>
        <v>0.31</v>
      </c>
      <c r="AG769">
        <f t="shared" si="114"/>
        <v>3091.6101886015781</v>
      </c>
      <c r="AH769">
        <f t="shared" si="115"/>
        <v>549</v>
      </c>
      <c r="AJ769">
        <f t="shared" si="116"/>
        <v>2542.6101886015781</v>
      </c>
      <c r="AK769">
        <v>765</v>
      </c>
    </row>
    <row r="770" spans="1:37" x14ac:dyDescent="0.15">
      <c r="A770">
        <v>766</v>
      </c>
      <c r="B770">
        <f>ROUND(VLOOKUP(X770,角色属性总表!AG:AI,2,FALSE)/角色属性总表!$C$34,0)</f>
        <v>177</v>
      </c>
      <c r="C770">
        <f>ROUND(VLOOKUP(X770,角色属性总表!Y:AE,3,FALSE)/J770,0)</f>
        <v>68</v>
      </c>
      <c r="D770">
        <f>ROUND(VLOOKUP(X770,角色属性总表!AG:AI,3,FALSE)/角色属性总表!$C$35,0)</f>
        <v>185</v>
      </c>
      <c r="E770">
        <f t="shared" si="110"/>
        <v>963</v>
      </c>
      <c r="F770">
        <f t="shared" si="111"/>
        <v>13</v>
      </c>
      <c r="G770">
        <f t="shared" si="112"/>
        <v>14</v>
      </c>
      <c r="H770">
        <v>0</v>
      </c>
      <c r="I770">
        <f t="shared" si="117"/>
        <v>3</v>
      </c>
      <c r="J770">
        <f>VLOOKUP(AA770,角色间职业划分!P:AP,20,FALSE)</f>
        <v>11</v>
      </c>
      <c r="K770">
        <f>IF(X770=500,100,VLOOKUP(AA770,角色间职业划分!P:AP,22,FALSE))</f>
        <v>120</v>
      </c>
      <c r="L770">
        <f>IF(X770=500,K770,VLOOKUP(AA770,角色间职业划分!P:AP,23,FALSE))</f>
        <v>60</v>
      </c>
      <c r="M770">
        <f>VLOOKUP(AA770,角色间职业划分!P:AP,24,FALSE)</f>
        <v>0</v>
      </c>
      <c r="N770">
        <f>VLOOKUP(AA770,角色间职业划分!P:AP,14)*100</f>
        <v>95</v>
      </c>
      <c r="O770">
        <f>VLOOKUP(AA770,角色间职业划分!P:Z,9,FALSE)</f>
        <v>0</v>
      </c>
      <c r="P770">
        <f>VLOOKUP(AA770,角色间职业划分!P:AP,10,FALSE)</f>
        <v>0</v>
      </c>
      <c r="Q770">
        <f>VLOOKUP(AA770,角色间职业划分!P:AP,15,FALSE)</f>
        <v>0</v>
      </c>
      <c r="R770">
        <f>VLOOKUP(AA770,角色间职业划分!P:AP,16,FALSE)</f>
        <v>0</v>
      </c>
      <c r="S770">
        <f>VLOOKUP(AA770,角色间职业划分!P:AP,17,FALSE)</f>
        <v>0</v>
      </c>
      <c r="T770">
        <f>VLOOKUP(AA770,角色间职业划分!P:AP,18,FALSE)</f>
        <v>0</v>
      </c>
      <c r="U770">
        <f>VLOOKUP(AA770,角色间职业划分!P:AP,27,FALSE)</f>
        <v>0</v>
      </c>
      <c r="V770">
        <f t="shared" si="113"/>
        <v>1.0000000000000009</v>
      </c>
      <c r="W770">
        <f>VLOOKUP(AA770,角色间职业划分!P:Q,2,FALSE)</f>
        <v>25</v>
      </c>
      <c r="X770">
        <f t="shared" si="118"/>
        <v>59</v>
      </c>
      <c r="Y770">
        <f>INT(VLOOKUP(X770,角色属性总表!AG:AH,2,FALSE)*角色属性总表!$C$38)</f>
        <v>1242</v>
      </c>
      <c r="AA770">
        <f t="shared" si="119"/>
        <v>8</v>
      </c>
      <c r="AB770">
        <f>VLOOKUP(X770,角色属性总表!AG:AI,2,FALSE)*VLOOKUP(角色等级属性!AA770,角色间职业划分!P:AG,13,FALSE)/角色间职业划分!$AB$9</f>
        <v>2409.8957070094593</v>
      </c>
      <c r="AC770">
        <f>VLOOKUP(X770,角色属性总表!AG:AI,3,FALSE)*VLOOKUP(AA770,角色间职业划分!P:AG,8,FALSE)/角色间职业划分!$W$9</f>
        <v>2479.5288</v>
      </c>
      <c r="AD770">
        <f>VLOOKUP(AA770,角色间职业划分!P:AP,26,FALSE)</f>
        <v>0.4</v>
      </c>
      <c r="AE770">
        <f>VLOOKUP(X770,角色属性总表!I:Q,3,FALSE)</f>
        <v>556.41600000000005</v>
      </c>
      <c r="AF770">
        <f>VLOOKUP(AA770,角色间职业划分!P:AP,11,FALSE)</f>
        <v>0.31</v>
      </c>
      <c r="AG770">
        <f t="shared" si="114"/>
        <v>3179.9926447047615</v>
      </c>
      <c r="AH770">
        <f t="shared" si="115"/>
        <v>555</v>
      </c>
      <c r="AJ770">
        <f t="shared" si="116"/>
        <v>2624.9926447047615</v>
      </c>
      <c r="AK770">
        <v>766</v>
      </c>
    </row>
    <row r="771" spans="1:37" x14ac:dyDescent="0.15">
      <c r="A771">
        <v>767</v>
      </c>
      <c r="B771">
        <f>ROUND(VLOOKUP(X771,角色属性总表!AG:AI,2,FALSE)/角色属性总表!$C$34,0)</f>
        <v>180</v>
      </c>
      <c r="C771">
        <f>ROUND(VLOOKUP(X771,角色属性总表!Y:AE,3,FALSE)/J771,0)</f>
        <v>70</v>
      </c>
      <c r="D771">
        <f>ROUND(VLOOKUP(X771,角色属性总表!AG:AI,3,FALSE)/角色属性总表!$C$35,0)</f>
        <v>188</v>
      </c>
      <c r="E771">
        <f t="shared" si="110"/>
        <v>977</v>
      </c>
      <c r="F771">
        <f t="shared" si="111"/>
        <v>13</v>
      </c>
      <c r="G771">
        <f t="shared" si="112"/>
        <v>14</v>
      </c>
      <c r="H771">
        <v>0</v>
      </c>
      <c r="I771">
        <f t="shared" si="117"/>
        <v>3</v>
      </c>
      <c r="J771">
        <f>VLOOKUP(AA771,角色间职业划分!P:AP,20,FALSE)</f>
        <v>11</v>
      </c>
      <c r="K771">
        <f>IF(X771=500,100,VLOOKUP(AA771,角色间职业划分!P:AP,22,FALSE))</f>
        <v>120</v>
      </c>
      <c r="L771">
        <f>IF(X771=500,K771,VLOOKUP(AA771,角色间职业划分!P:AP,23,FALSE))</f>
        <v>60</v>
      </c>
      <c r="M771">
        <f>VLOOKUP(AA771,角色间职业划分!P:AP,24,FALSE)</f>
        <v>0</v>
      </c>
      <c r="N771">
        <f>VLOOKUP(AA771,角色间职业划分!P:AP,14)*100</f>
        <v>95</v>
      </c>
      <c r="O771">
        <f>VLOOKUP(AA771,角色间职业划分!P:Z,9,FALSE)</f>
        <v>0</v>
      </c>
      <c r="P771">
        <f>VLOOKUP(AA771,角色间职业划分!P:AP,10,FALSE)</f>
        <v>0</v>
      </c>
      <c r="Q771">
        <f>VLOOKUP(AA771,角色间职业划分!P:AP,15,FALSE)</f>
        <v>0</v>
      </c>
      <c r="R771">
        <f>VLOOKUP(AA771,角色间职业划分!P:AP,16,FALSE)</f>
        <v>0</v>
      </c>
      <c r="S771">
        <f>VLOOKUP(AA771,角色间职业划分!P:AP,17,FALSE)</f>
        <v>0</v>
      </c>
      <c r="T771">
        <f>VLOOKUP(AA771,角色间职业划分!P:AP,18,FALSE)</f>
        <v>0</v>
      </c>
      <c r="U771">
        <f>VLOOKUP(AA771,角色间职业划分!P:AP,27,FALSE)</f>
        <v>0</v>
      </c>
      <c r="V771">
        <f t="shared" si="113"/>
        <v>1.0000000000000009</v>
      </c>
      <c r="W771">
        <f>VLOOKUP(AA771,角色间职业划分!P:Q,2,FALSE)</f>
        <v>25</v>
      </c>
      <c r="X771">
        <f t="shared" si="118"/>
        <v>60</v>
      </c>
      <c r="Y771">
        <f>INT(VLOOKUP(X771,角色属性总表!AG:AH,2,FALSE)*角色属性总表!$C$38)</f>
        <v>1260</v>
      </c>
      <c r="AA771">
        <f t="shared" si="119"/>
        <v>8</v>
      </c>
      <c r="AB771">
        <f>VLOOKUP(X771,角色属性总表!AG:AI,2,FALSE)*VLOOKUP(角色等级属性!AA771,角色间职业划分!P:AG,13,FALSE)/角色间职业划分!$AB$9</f>
        <v>2444.8217317487265</v>
      </c>
      <c r="AC771">
        <f>VLOOKUP(X771,角色属性总表!AG:AI,3,FALSE)*VLOOKUP(AA771,角色间职业划分!P:AG,8,FALSE)/角色间职业划分!$W$9</f>
        <v>2515.4639999999999</v>
      </c>
      <c r="AD771">
        <f>VLOOKUP(AA771,角色间职业划分!P:AP,26,FALSE)</f>
        <v>0.4</v>
      </c>
      <c r="AE771">
        <f>VLOOKUP(X771,角色属性总表!I:Q,3,FALSE)</f>
        <v>564.48</v>
      </c>
      <c r="AF771">
        <f>VLOOKUP(AA771,角色间职业划分!P:AP,11,FALSE)</f>
        <v>0.31</v>
      </c>
      <c r="AG771">
        <f t="shared" si="114"/>
        <v>3269.4431377826704</v>
      </c>
      <c r="AH771">
        <f t="shared" si="115"/>
        <v>564</v>
      </c>
      <c r="AJ771">
        <f t="shared" si="116"/>
        <v>2705.4431377826704</v>
      </c>
      <c r="AK771">
        <v>767</v>
      </c>
    </row>
    <row r="772" spans="1:37" x14ac:dyDescent="0.15">
      <c r="A772">
        <v>768</v>
      </c>
      <c r="B772">
        <f>ROUND(VLOOKUP(X772,角色属性总表!AG:AI,2,FALSE)/角色属性总表!$C$34,0)</f>
        <v>183</v>
      </c>
      <c r="C772">
        <f>ROUND(VLOOKUP(X772,角色属性总表!Y:AE,3,FALSE)/J772,0)</f>
        <v>72</v>
      </c>
      <c r="D772">
        <f>ROUND(VLOOKUP(X772,角色属性总表!AG:AI,3,FALSE)/角色属性总表!$C$35,0)</f>
        <v>191</v>
      </c>
      <c r="E772">
        <f t="shared" si="110"/>
        <v>991</v>
      </c>
      <c r="F772">
        <f t="shared" si="111"/>
        <v>13</v>
      </c>
      <c r="G772">
        <f t="shared" si="112"/>
        <v>14</v>
      </c>
      <c r="H772">
        <v>0</v>
      </c>
      <c r="I772">
        <f t="shared" si="117"/>
        <v>3</v>
      </c>
      <c r="J772">
        <f>VLOOKUP(AA772,角色间职业划分!P:AP,20,FALSE)</f>
        <v>11</v>
      </c>
      <c r="K772">
        <f>IF(X772=500,100,VLOOKUP(AA772,角色间职业划分!P:AP,22,FALSE))</f>
        <v>120</v>
      </c>
      <c r="L772">
        <f>IF(X772=500,K772,VLOOKUP(AA772,角色间职业划分!P:AP,23,FALSE))</f>
        <v>60</v>
      </c>
      <c r="M772">
        <f>VLOOKUP(AA772,角色间职业划分!P:AP,24,FALSE)</f>
        <v>0</v>
      </c>
      <c r="N772">
        <f>VLOOKUP(AA772,角色间职业划分!P:AP,14)*100</f>
        <v>95</v>
      </c>
      <c r="O772">
        <f>VLOOKUP(AA772,角色间职业划分!P:Z,9,FALSE)</f>
        <v>0</v>
      </c>
      <c r="P772">
        <f>VLOOKUP(AA772,角色间职业划分!P:AP,10,FALSE)</f>
        <v>0</v>
      </c>
      <c r="Q772">
        <f>VLOOKUP(AA772,角色间职业划分!P:AP,15,FALSE)</f>
        <v>0</v>
      </c>
      <c r="R772">
        <f>VLOOKUP(AA772,角色间职业划分!P:AP,16,FALSE)</f>
        <v>0</v>
      </c>
      <c r="S772">
        <f>VLOOKUP(AA772,角色间职业划分!P:AP,17,FALSE)</f>
        <v>0</v>
      </c>
      <c r="T772">
        <f>VLOOKUP(AA772,角色间职业划分!P:AP,18,FALSE)</f>
        <v>0</v>
      </c>
      <c r="U772">
        <f>VLOOKUP(AA772,角色间职业划分!P:AP,27,FALSE)</f>
        <v>0</v>
      </c>
      <c r="V772">
        <f t="shared" si="113"/>
        <v>1.0000000000000009</v>
      </c>
      <c r="W772">
        <f>VLOOKUP(AA772,角色间职业划分!P:Q,2,FALSE)</f>
        <v>25</v>
      </c>
      <c r="X772">
        <f t="shared" si="118"/>
        <v>61</v>
      </c>
      <c r="Y772">
        <f>INT(VLOOKUP(X772,角色属性总表!AG:AH,2,FALSE)*角色属性总表!$C$38)</f>
        <v>1278</v>
      </c>
      <c r="AA772">
        <f t="shared" si="119"/>
        <v>8</v>
      </c>
      <c r="AB772">
        <f>VLOOKUP(X772,角色属性总表!AG:AI,2,FALSE)*VLOOKUP(角色等级属性!AA772,角色间职业划分!P:AG,13,FALSE)/角色间职业划分!$AB$9</f>
        <v>2479.7477564879941</v>
      </c>
      <c r="AC772">
        <f>VLOOKUP(X772,角色属性总表!AG:AI,3,FALSE)*VLOOKUP(AA772,角色间职业划分!P:AG,8,FALSE)/角色间职业划分!$W$9</f>
        <v>2551.3991999999998</v>
      </c>
      <c r="AD772">
        <f>VLOOKUP(AA772,角色间职业划分!P:AP,26,FALSE)</f>
        <v>0.4</v>
      </c>
      <c r="AE772">
        <f>VLOOKUP(X772,角色属性总表!I:Q,3,FALSE)</f>
        <v>572.54399999999998</v>
      </c>
      <c r="AF772">
        <f>VLOOKUP(AA772,角色间职业划分!P:AP,11,FALSE)</f>
        <v>0.31</v>
      </c>
      <c r="AG772">
        <f t="shared" si="114"/>
        <v>3359.960049987993</v>
      </c>
      <c r="AH772">
        <f t="shared" si="115"/>
        <v>573</v>
      </c>
      <c r="AJ772">
        <f t="shared" si="116"/>
        <v>2786.960049987993</v>
      </c>
      <c r="AK772">
        <v>768</v>
      </c>
    </row>
    <row r="773" spans="1:37" x14ac:dyDescent="0.15">
      <c r="A773">
        <v>769</v>
      </c>
      <c r="B773">
        <f>ROUND(VLOOKUP(X773,角色属性总表!AG:AI,2,FALSE)/角色属性总表!$C$34,0)</f>
        <v>185</v>
      </c>
      <c r="C773">
        <f>ROUND(VLOOKUP(X773,角色属性总表!Y:AE,3,FALSE)/J773,0)</f>
        <v>74</v>
      </c>
      <c r="D773">
        <f>ROUND(VLOOKUP(X773,角色属性总表!AG:AI,3,FALSE)/角色属性总表!$C$35,0)</f>
        <v>194</v>
      </c>
      <c r="E773">
        <f t="shared" si="110"/>
        <v>1005</v>
      </c>
      <c r="F773">
        <f t="shared" si="111"/>
        <v>13</v>
      </c>
      <c r="G773">
        <f t="shared" si="112"/>
        <v>14</v>
      </c>
      <c r="H773">
        <v>0</v>
      </c>
      <c r="I773">
        <f t="shared" si="117"/>
        <v>3</v>
      </c>
      <c r="J773">
        <f>VLOOKUP(AA773,角色间职业划分!P:AP,20,FALSE)</f>
        <v>11</v>
      </c>
      <c r="K773">
        <f>IF(X773=500,100,VLOOKUP(AA773,角色间职业划分!P:AP,22,FALSE))</f>
        <v>120</v>
      </c>
      <c r="L773">
        <f>IF(X773=500,K773,VLOOKUP(AA773,角色间职业划分!P:AP,23,FALSE))</f>
        <v>60</v>
      </c>
      <c r="M773">
        <f>VLOOKUP(AA773,角色间职业划分!P:AP,24,FALSE)</f>
        <v>0</v>
      </c>
      <c r="N773">
        <f>VLOOKUP(AA773,角色间职业划分!P:AP,14)*100</f>
        <v>95</v>
      </c>
      <c r="O773">
        <f>VLOOKUP(AA773,角色间职业划分!P:Z,9,FALSE)</f>
        <v>0</v>
      </c>
      <c r="P773">
        <f>VLOOKUP(AA773,角色间职业划分!P:AP,10,FALSE)</f>
        <v>0</v>
      </c>
      <c r="Q773">
        <f>VLOOKUP(AA773,角色间职业划分!P:AP,15,FALSE)</f>
        <v>0</v>
      </c>
      <c r="R773">
        <f>VLOOKUP(AA773,角色间职业划分!P:AP,16,FALSE)</f>
        <v>0</v>
      </c>
      <c r="S773">
        <f>VLOOKUP(AA773,角色间职业划分!P:AP,17,FALSE)</f>
        <v>0</v>
      </c>
      <c r="T773">
        <f>VLOOKUP(AA773,角色间职业划分!P:AP,18,FALSE)</f>
        <v>0</v>
      </c>
      <c r="U773">
        <f>VLOOKUP(AA773,角色间职业划分!P:AP,27,FALSE)</f>
        <v>0</v>
      </c>
      <c r="V773">
        <f t="shared" si="113"/>
        <v>1.0000000000000009</v>
      </c>
      <c r="W773">
        <f>VLOOKUP(AA773,角色间职业划分!P:Q,2,FALSE)</f>
        <v>25</v>
      </c>
      <c r="X773">
        <f t="shared" si="118"/>
        <v>62</v>
      </c>
      <c r="Y773">
        <f>INT(VLOOKUP(X773,角色属性总表!AG:AH,2,FALSE)*角色属性总表!$C$38)</f>
        <v>1296</v>
      </c>
      <c r="AA773">
        <f t="shared" si="119"/>
        <v>8</v>
      </c>
      <c r="AB773">
        <f>VLOOKUP(X773,角色属性总表!AG:AI,2,FALSE)*VLOOKUP(角色等级属性!AA773,角色间职业划分!P:AG,13,FALSE)/角色间职业划分!$AB$9</f>
        <v>2514.6737812272618</v>
      </c>
      <c r="AC773">
        <f>VLOOKUP(X773,角色属性总表!AG:AI,3,FALSE)*VLOOKUP(AA773,角色间职业划分!P:AG,8,FALSE)/角色间职业划分!$W$9</f>
        <v>2587.3344000000002</v>
      </c>
      <c r="AD773">
        <f>VLOOKUP(AA773,角色间职业划分!P:AP,26,FALSE)</f>
        <v>0.4</v>
      </c>
      <c r="AE773">
        <f>VLOOKUP(X773,角色属性总表!I:Q,3,FALSE)</f>
        <v>580.60800000000006</v>
      </c>
      <c r="AF773">
        <f>VLOOKUP(AA773,角色间职业划分!P:AP,11,FALSE)</f>
        <v>0.31</v>
      </c>
      <c r="AG773">
        <f t="shared" si="114"/>
        <v>3451.5418727167485</v>
      </c>
      <c r="AH773">
        <f t="shared" si="115"/>
        <v>582</v>
      </c>
      <c r="AJ773">
        <f t="shared" si="116"/>
        <v>2869.5418727167485</v>
      </c>
      <c r="AK773">
        <v>769</v>
      </c>
    </row>
    <row r="774" spans="1:37" x14ac:dyDescent="0.15">
      <c r="A774">
        <v>770</v>
      </c>
      <c r="B774">
        <f>ROUND(VLOOKUP(X774,角色属性总表!AG:AI,2,FALSE)/角色属性总表!$C$34,0)</f>
        <v>188</v>
      </c>
      <c r="C774">
        <f>ROUND(VLOOKUP(X774,角色属性总表!Y:AE,3,FALSE)/J774,0)</f>
        <v>76</v>
      </c>
      <c r="D774">
        <f>ROUND(VLOOKUP(X774,角色属性总表!AG:AI,3,FALSE)/角色属性总表!$C$35,0)</f>
        <v>196</v>
      </c>
      <c r="E774">
        <f t="shared" ref="E774:E837" si="120">INT(AD774*AB774)</f>
        <v>1019</v>
      </c>
      <c r="F774">
        <f t="shared" ref="F774:F837" si="121">ROUND(AC774/D774,0)</f>
        <v>13</v>
      </c>
      <c r="G774">
        <f t="shared" ref="G774:G837" si="122">ROUND(AB774/B774,0)</f>
        <v>14</v>
      </c>
      <c r="H774">
        <v>0</v>
      </c>
      <c r="I774">
        <f t="shared" si="117"/>
        <v>3</v>
      </c>
      <c r="J774">
        <f>VLOOKUP(AA774,角色间职业划分!P:AP,20,FALSE)</f>
        <v>11</v>
      </c>
      <c r="K774">
        <f>IF(X774=500,100,VLOOKUP(AA774,角色间职业划分!P:AP,22,FALSE))</f>
        <v>120</v>
      </c>
      <c r="L774">
        <f>IF(X774=500,K774,VLOOKUP(AA774,角色间职业划分!P:AP,23,FALSE))</f>
        <v>60</v>
      </c>
      <c r="M774">
        <f>VLOOKUP(AA774,角色间职业划分!P:AP,24,FALSE)</f>
        <v>0</v>
      </c>
      <c r="N774">
        <f>VLOOKUP(AA774,角色间职业划分!P:AP,14)*100</f>
        <v>95</v>
      </c>
      <c r="O774">
        <f>VLOOKUP(AA774,角色间职业划分!P:Z,9,FALSE)</f>
        <v>0</v>
      </c>
      <c r="P774">
        <f>VLOOKUP(AA774,角色间职业划分!P:AP,10,FALSE)</f>
        <v>0</v>
      </c>
      <c r="Q774">
        <f>VLOOKUP(AA774,角色间职业划分!P:AP,15,FALSE)</f>
        <v>0</v>
      </c>
      <c r="R774">
        <f>VLOOKUP(AA774,角色间职业划分!P:AP,16,FALSE)</f>
        <v>0</v>
      </c>
      <c r="S774">
        <f>VLOOKUP(AA774,角色间职业划分!P:AP,17,FALSE)</f>
        <v>0</v>
      </c>
      <c r="T774">
        <f>VLOOKUP(AA774,角色间职业划分!P:AP,18,FALSE)</f>
        <v>0</v>
      </c>
      <c r="U774">
        <f>VLOOKUP(AA774,角色间职业划分!P:AP,27,FALSE)</f>
        <v>0</v>
      </c>
      <c r="V774">
        <f t="shared" ref="V774:V837" si="123">(AF774-AF$2)*100</f>
        <v>1.0000000000000009</v>
      </c>
      <c r="W774">
        <f>VLOOKUP(AA774,角色间职业划分!P:Q,2,FALSE)</f>
        <v>25</v>
      </c>
      <c r="X774">
        <f t="shared" si="118"/>
        <v>63</v>
      </c>
      <c r="Y774">
        <f>INT(VLOOKUP(X774,角色属性总表!AG:AH,2,FALSE)*角色属性总表!$C$38)</f>
        <v>1314</v>
      </c>
      <c r="AA774">
        <f t="shared" si="119"/>
        <v>8</v>
      </c>
      <c r="AB774">
        <f>VLOOKUP(X774,角色属性总表!AG:AI,2,FALSE)*VLOOKUP(角色等级属性!AA774,角色间职业划分!P:AG,13,FALSE)/角色间职业划分!$AB$9</f>
        <v>2549.5998059665294</v>
      </c>
      <c r="AC774">
        <f>VLOOKUP(X774,角色属性总表!AG:AI,3,FALSE)*VLOOKUP(AA774,角色间职业划分!P:AG,8,FALSE)/角色间职业划分!$W$9</f>
        <v>2623.2695999999996</v>
      </c>
      <c r="AD774">
        <f>VLOOKUP(AA774,角色间职业划分!P:AP,26,FALSE)</f>
        <v>0.4</v>
      </c>
      <c r="AE774">
        <f>VLOOKUP(X774,角色属性总表!I:Q,3,FALSE)</f>
        <v>588.67200000000003</v>
      </c>
      <c r="AF774">
        <f>VLOOKUP(AA774,角色间职业划分!P:AP,11,FALSE)</f>
        <v>0.31</v>
      </c>
      <c r="AG774">
        <f t="shared" ref="AG774:AG837" si="124">((AF$2*X774*X774*180)/(SQRT(X774*100)-AF$2*X774))</f>
        <v>3544.1872024515219</v>
      </c>
      <c r="AH774">
        <f t="shared" ref="AH774:AH837" si="125">D774*AH$2</f>
        <v>588</v>
      </c>
      <c r="AJ774">
        <f t="shared" ref="AJ774:AJ837" si="126">AG774-AH774</f>
        <v>2956.1872024515219</v>
      </c>
      <c r="AK774">
        <v>770</v>
      </c>
    </row>
    <row r="775" spans="1:37" x14ac:dyDescent="0.15">
      <c r="A775">
        <v>771</v>
      </c>
      <c r="B775">
        <f>ROUND(VLOOKUP(X775,角色属性总表!AG:AI,2,FALSE)/角色属性总表!$C$34,0)</f>
        <v>190</v>
      </c>
      <c r="C775">
        <f>ROUND(VLOOKUP(X775,角色属性总表!Y:AE,3,FALSE)/J775,0)</f>
        <v>78</v>
      </c>
      <c r="D775">
        <f>ROUND(VLOOKUP(X775,角色属性总表!AG:AI,3,FALSE)/角色属性总表!$C$35,0)</f>
        <v>199</v>
      </c>
      <c r="E775">
        <f t="shared" si="120"/>
        <v>1033</v>
      </c>
      <c r="F775">
        <f t="shared" si="121"/>
        <v>13</v>
      </c>
      <c r="G775">
        <f t="shared" si="122"/>
        <v>14</v>
      </c>
      <c r="H775">
        <v>0</v>
      </c>
      <c r="I775">
        <f t="shared" ref="I775:I838" si="127">I774</f>
        <v>3</v>
      </c>
      <c r="J775">
        <f>VLOOKUP(AA775,角色间职业划分!P:AP,20,FALSE)</f>
        <v>11</v>
      </c>
      <c r="K775">
        <f>IF(X775=500,100,VLOOKUP(AA775,角色间职业划分!P:AP,22,FALSE))</f>
        <v>120</v>
      </c>
      <c r="L775">
        <f>IF(X775=500,K775,VLOOKUP(AA775,角色间职业划分!P:AP,23,FALSE))</f>
        <v>60</v>
      </c>
      <c r="M775">
        <f>VLOOKUP(AA775,角色间职业划分!P:AP,24,FALSE)</f>
        <v>0</v>
      </c>
      <c r="N775">
        <f>VLOOKUP(AA775,角色间职业划分!P:AP,14)*100</f>
        <v>95</v>
      </c>
      <c r="O775">
        <f>VLOOKUP(AA775,角色间职业划分!P:Z,9,FALSE)</f>
        <v>0</v>
      </c>
      <c r="P775">
        <f>VLOOKUP(AA775,角色间职业划分!P:AP,10,FALSE)</f>
        <v>0</v>
      </c>
      <c r="Q775">
        <f>VLOOKUP(AA775,角色间职业划分!P:AP,15,FALSE)</f>
        <v>0</v>
      </c>
      <c r="R775">
        <f>VLOOKUP(AA775,角色间职业划分!P:AP,16,FALSE)</f>
        <v>0</v>
      </c>
      <c r="S775">
        <f>VLOOKUP(AA775,角色间职业划分!P:AP,17,FALSE)</f>
        <v>0</v>
      </c>
      <c r="T775">
        <f>VLOOKUP(AA775,角色间职业划分!P:AP,18,FALSE)</f>
        <v>0</v>
      </c>
      <c r="U775">
        <f>VLOOKUP(AA775,角色间职业划分!P:AP,27,FALSE)</f>
        <v>0</v>
      </c>
      <c r="V775">
        <f t="shared" si="123"/>
        <v>1.0000000000000009</v>
      </c>
      <c r="W775">
        <f>VLOOKUP(AA775,角色间职业划分!P:Q,2,FALSE)</f>
        <v>25</v>
      </c>
      <c r="X775">
        <f t="shared" ref="X775:X838" si="128">IF(X774=100,500,IF(X774=500,1,X774+1))</f>
        <v>64</v>
      </c>
      <c r="Y775">
        <f>INT(VLOOKUP(X775,角色属性总表!AG:AH,2,FALSE)*角色属性总表!$C$38)</f>
        <v>1332</v>
      </c>
      <c r="AA775">
        <f t="shared" ref="AA775:AA838" si="129">IF(X775=1,AA774+1,AA774)</f>
        <v>8</v>
      </c>
      <c r="AB775">
        <f>VLOOKUP(X775,角色属性总表!AG:AI,2,FALSE)*VLOOKUP(角色等级属性!AA775,角色间职业划分!P:AG,13,FALSE)/角色间职业划分!$AB$9</f>
        <v>2584.5258307057966</v>
      </c>
      <c r="AC775">
        <f>VLOOKUP(X775,角色属性总表!AG:AI,3,FALSE)*VLOOKUP(AA775,角色间职业划分!P:AG,8,FALSE)/角色间职业划分!$W$9</f>
        <v>2659.2048</v>
      </c>
      <c r="AD775">
        <f>VLOOKUP(AA775,角色间职业划分!P:AP,26,FALSE)</f>
        <v>0.4</v>
      </c>
      <c r="AE775">
        <f>VLOOKUP(X775,角色属性总表!I:Q,3,FALSE)</f>
        <v>596.73599999999999</v>
      </c>
      <c r="AF775">
        <f>VLOOKUP(AA775,角色间职业划分!P:AP,11,FALSE)</f>
        <v>0.31</v>
      </c>
      <c r="AG775">
        <f t="shared" si="124"/>
        <v>3637.8947368421054</v>
      </c>
      <c r="AH775">
        <f t="shared" si="125"/>
        <v>597</v>
      </c>
      <c r="AJ775">
        <f t="shared" si="126"/>
        <v>3040.8947368421054</v>
      </c>
      <c r="AK775">
        <v>771</v>
      </c>
    </row>
    <row r="776" spans="1:37" x14ac:dyDescent="0.15">
      <c r="A776">
        <v>772</v>
      </c>
      <c r="B776">
        <f>ROUND(VLOOKUP(X776,角色属性总表!AG:AI,2,FALSE)/角色属性总表!$C$34,0)</f>
        <v>193</v>
      </c>
      <c r="C776">
        <f>ROUND(VLOOKUP(X776,角色属性总表!Y:AE,3,FALSE)/J776,0)</f>
        <v>79</v>
      </c>
      <c r="D776">
        <f>ROUND(VLOOKUP(X776,角色属性总表!AG:AI,3,FALSE)/角色属性总表!$C$35,0)</f>
        <v>202</v>
      </c>
      <c r="E776">
        <f t="shared" si="120"/>
        <v>1047</v>
      </c>
      <c r="F776">
        <f t="shared" si="121"/>
        <v>13</v>
      </c>
      <c r="G776">
        <f t="shared" si="122"/>
        <v>14</v>
      </c>
      <c r="H776">
        <v>0</v>
      </c>
      <c r="I776">
        <f t="shared" si="127"/>
        <v>3</v>
      </c>
      <c r="J776">
        <f>VLOOKUP(AA776,角色间职业划分!P:AP,20,FALSE)</f>
        <v>11</v>
      </c>
      <c r="K776">
        <f>IF(X776=500,100,VLOOKUP(AA776,角色间职业划分!P:AP,22,FALSE))</f>
        <v>120</v>
      </c>
      <c r="L776">
        <f>IF(X776=500,K776,VLOOKUP(AA776,角色间职业划分!P:AP,23,FALSE))</f>
        <v>60</v>
      </c>
      <c r="M776">
        <f>VLOOKUP(AA776,角色间职业划分!P:AP,24,FALSE)</f>
        <v>0</v>
      </c>
      <c r="N776">
        <f>VLOOKUP(AA776,角色间职业划分!P:AP,14)*100</f>
        <v>95</v>
      </c>
      <c r="O776">
        <f>VLOOKUP(AA776,角色间职业划分!P:Z,9,FALSE)</f>
        <v>0</v>
      </c>
      <c r="P776">
        <f>VLOOKUP(AA776,角色间职业划分!P:AP,10,FALSE)</f>
        <v>0</v>
      </c>
      <c r="Q776">
        <f>VLOOKUP(AA776,角色间职业划分!P:AP,15,FALSE)</f>
        <v>0</v>
      </c>
      <c r="R776">
        <f>VLOOKUP(AA776,角色间职业划分!P:AP,16,FALSE)</f>
        <v>0</v>
      </c>
      <c r="S776">
        <f>VLOOKUP(AA776,角色间职业划分!P:AP,17,FALSE)</f>
        <v>0</v>
      </c>
      <c r="T776">
        <f>VLOOKUP(AA776,角色间职业划分!P:AP,18,FALSE)</f>
        <v>0</v>
      </c>
      <c r="U776">
        <f>VLOOKUP(AA776,角色间职业划分!P:AP,27,FALSE)</f>
        <v>0</v>
      </c>
      <c r="V776">
        <f t="shared" si="123"/>
        <v>1.0000000000000009</v>
      </c>
      <c r="W776">
        <f>VLOOKUP(AA776,角色间职业划分!P:Q,2,FALSE)</f>
        <v>25</v>
      </c>
      <c r="X776">
        <f t="shared" si="128"/>
        <v>65</v>
      </c>
      <c r="Y776">
        <f>INT(VLOOKUP(X776,角色属性总表!AG:AH,2,FALSE)*角色属性总表!$C$38)</f>
        <v>1350</v>
      </c>
      <c r="AA776">
        <f t="shared" si="129"/>
        <v>8</v>
      </c>
      <c r="AB776">
        <f>VLOOKUP(X776,角色属性总表!AG:AI,2,FALSE)*VLOOKUP(角色等级属性!AA776,角色间职业划分!P:AG,13,FALSE)/角色间职业划分!$AB$9</f>
        <v>2619.4518554450642</v>
      </c>
      <c r="AC776">
        <f>VLOOKUP(X776,角色属性总表!AG:AI,3,FALSE)*VLOOKUP(AA776,角色间职业划分!P:AG,8,FALSE)/角色间职业划分!$W$9</f>
        <v>2695.14</v>
      </c>
      <c r="AD776">
        <f>VLOOKUP(AA776,角色间职业划分!P:AP,26,FALSE)</f>
        <v>0.4</v>
      </c>
      <c r="AE776">
        <f>VLOOKUP(X776,角色属性总表!I:Q,3,FALSE)</f>
        <v>604.79999999999995</v>
      </c>
      <c r="AF776">
        <f>VLOOKUP(AA776,角色间职业划分!P:AP,11,FALSE)</f>
        <v>0.31</v>
      </c>
      <c r="AG776">
        <f t="shared" si="124"/>
        <v>3732.663271006682</v>
      </c>
      <c r="AH776">
        <f t="shared" si="125"/>
        <v>606</v>
      </c>
      <c r="AJ776">
        <f t="shared" si="126"/>
        <v>3126.663271006682</v>
      </c>
      <c r="AK776">
        <v>772</v>
      </c>
    </row>
    <row r="777" spans="1:37" x14ac:dyDescent="0.15">
      <c r="A777">
        <v>773</v>
      </c>
      <c r="B777">
        <f>ROUND(VLOOKUP(X777,角色属性总表!AG:AI,2,FALSE)/角色属性总表!$C$34,0)</f>
        <v>195</v>
      </c>
      <c r="C777">
        <f>ROUND(VLOOKUP(X777,角色属性总表!Y:AE,3,FALSE)/J777,0)</f>
        <v>81</v>
      </c>
      <c r="D777">
        <f>ROUND(VLOOKUP(X777,角色属性总表!AG:AI,3,FALSE)/角色属性总表!$C$35,0)</f>
        <v>204</v>
      </c>
      <c r="E777">
        <f t="shared" si="120"/>
        <v>1061</v>
      </c>
      <c r="F777">
        <f t="shared" si="121"/>
        <v>13</v>
      </c>
      <c r="G777">
        <f t="shared" si="122"/>
        <v>14</v>
      </c>
      <c r="H777">
        <v>0</v>
      </c>
      <c r="I777">
        <f t="shared" si="127"/>
        <v>3</v>
      </c>
      <c r="J777">
        <f>VLOOKUP(AA777,角色间职业划分!P:AP,20,FALSE)</f>
        <v>11</v>
      </c>
      <c r="K777">
        <f>IF(X777=500,100,VLOOKUP(AA777,角色间职业划分!P:AP,22,FALSE))</f>
        <v>120</v>
      </c>
      <c r="L777">
        <f>IF(X777=500,K777,VLOOKUP(AA777,角色间职业划分!P:AP,23,FALSE))</f>
        <v>60</v>
      </c>
      <c r="M777">
        <f>VLOOKUP(AA777,角色间职业划分!P:AP,24,FALSE)</f>
        <v>0</v>
      </c>
      <c r="N777">
        <f>VLOOKUP(AA777,角色间职业划分!P:AP,14)*100</f>
        <v>95</v>
      </c>
      <c r="O777">
        <f>VLOOKUP(AA777,角色间职业划分!P:Z,9,FALSE)</f>
        <v>0</v>
      </c>
      <c r="P777">
        <f>VLOOKUP(AA777,角色间职业划分!P:AP,10,FALSE)</f>
        <v>0</v>
      </c>
      <c r="Q777">
        <f>VLOOKUP(AA777,角色间职业划分!P:AP,15,FALSE)</f>
        <v>0</v>
      </c>
      <c r="R777">
        <f>VLOOKUP(AA777,角色间职业划分!P:AP,16,FALSE)</f>
        <v>0</v>
      </c>
      <c r="S777">
        <f>VLOOKUP(AA777,角色间职业划分!P:AP,17,FALSE)</f>
        <v>0</v>
      </c>
      <c r="T777">
        <f>VLOOKUP(AA777,角色间职业划分!P:AP,18,FALSE)</f>
        <v>0</v>
      </c>
      <c r="U777">
        <f>VLOOKUP(AA777,角色间职业划分!P:AP,27,FALSE)</f>
        <v>0</v>
      </c>
      <c r="V777">
        <f t="shared" si="123"/>
        <v>1.0000000000000009</v>
      </c>
      <c r="W777">
        <f>VLOOKUP(AA777,角色间职业划分!P:Q,2,FALSE)</f>
        <v>25</v>
      </c>
      <c r="X777">
        <f t="shared" si="128"/>
        <v>66</v>
      </c>
      <c r="Y777">
        <f>INT(VLOOKUP(X777,角色属性总表!AG:AH,2,FALSE)*角色属性总表!$C$38)</f>
        <v>1368</v>
      </c>
      <c r="AA777">
        <f t="shared" si="129"/>
        <v>8</v>
      </c>
      <c r="AB777">
        <f>VLOOKUP(X777,角色属性总表!AG:AI,2,FALSE)*VLOOKUP(角色等级属性!AA777,角色间职业划分!P:AG,13,FALSE)/角色间职业划分!$AB$9</f>
        <v>2654.3778801843318</v>
      </c>
      <c r="AC777">
        <f>VLOOKUP(X777,角色属性总表!AG:AI,3,FALSE)*VLOOKUP(AA777,角色间职业划分!P:AG,8,FALSE)/角色间职业划分!$W$9</f>
        <v>2731.0751999999998</v>
      </c>
      <c r="AD777">
        <f>VLOOKUP(AA777,角色间职业划分!P:AP,26,FALSE)</f>
        <v>0.4</v>
      </c>
      <c r="AE777">
        <f>VLOOKUP(X777,角色属性总表!I:Q,3,FALSE)</f>
        <v>612.86399999999992</v>
      </c>
      <c r="AF777">
        <f>VLOOKUP(AA777,角色间职业划分!P:AP,11,FALSE)</f>
        <v>0.31</v>
      </c>
      <c r="AG777">
        <f t="shared" si="124"/>
        <v>3828.4916940381204</v>
      </c>
      <c r="AH777">
        <f t="shared" si="125"/>
        <v>612</v>
      </c>
      <c r="AJ777">
        <f t="shared" si="126"/>
        <v>3216.4916940381204</v>
      </c>
      <c r="AK777">
        <v>773</v>
      </c>
    </row>
    <row r="778" spans="1:37" x14ac:dyDescent="0.15">
      <c r="A778">
        <v>774</v>
      </c>
      <c r="B778">
        <f>ROUND(VLOOKUP(X778,角色属性总表!AG:AI,2,FALSE)/角色属性总表!$C$34,0)</f>
        <v>198</v>
      </c>
      <c r="C778">
        <f>ROUND(VLOOKUP(X778,角色属性总表!Y:AE,3,FALSE)/J778,0)</f>
        <v>83</v>
      </c>
      <c r="D778">
        <f>ROUND(VLOOKUP(X778,角色属性总表!AG:AI,3,FALSE)/角色属性总表!$C$35,0)</f>
        <v>207</v>
      </c>
      <c r="E778">
        <f t="shared" si="120"/>
        <v>1075</v>
      </c>
      <c r="F778">
        <f t="shared" si="121"/>
        <v>13</v>
      </c>
      <c r="G778">
        <f t="shared" si="122"/>
        <v>14</v>
      </c>
      <c r="H778">
        <v>0</v>
      </c>
      <c r="I778">
        <f t="shared" si="127"/>
        <v>3</v>
      </c>
      <c r="J778">
        <f>VLOOKUP(AA778,角色间职业划分!P:AP,20,FALSE)</f>
        <v>11</v>
      </c>
      <c r="K778">
        <f>IF(X778=500,100,VLOOKUP(AA778,角色间职业划分!P:AP,22,FALSE))</f>
        <v>120</v>
      </c>
      <c r="L778">
        <f>IF(X778=500,K778,VLOOKUP(AA778,角色间职业划分!P:AP,23,FALSE))</f>
        <v>60</v>
      </c>
      <c r="M778">
        <f>VLOOKUP(AA778,角色间职业划分!P:AP,24,FALSE)</f>
        <v>0</v>
      </c>
      <c r="N778">
        <f>VLOOKUP(AA778,角色间职业划分!P:AP,14)*100</f>
        <v>95</v>
      </c>
      <c r="O778">
        <f>VLOOKUP(AA778,角色间职业划分!P:Z,9,FALSE)</f>
        <v>0</v>
      </c>
      <c r="P778">
        <f>VLOOKUP(AA778,角色间职业划分!P:AP,10,FALSE)</f>
        <v>0</v>
      </c>
      <c r="Q778">
        <f>VLOOKUP(AA778,角色间职业划分!P:AP,15,FALSE)</f>
        <v>0</v>
      </c>
      <c r="R778">
        <f>VLOOKUP(AA778,角色间职业划分!P:AP,16,FALSE)</f>
        <v>0</v>
      </c>
      <c r="S778">
        <f>VLOOKUP(AA778,角色间职业划分!P:AP,17,FALSE)</f>
        <v>0</v>
      </c>
      <c r="T778">
        <f>VLOOKUP(AA778,角色间职业划分!P:AP,18,FALSE)</f>
        <v>0</v>
      </c>
      <c r="U778">
        <f>VLOOKUP(AA778,角色间职业划分!P:AP,27,FALSE)</f>
        <v>0</v>
      </c>
      <c r="V778">
        <f t="shared" si="123"/>
        <v>1.0000000000000009</v>
      </c>
      <c r="W778">
        <f>VLOOKUP(AA778,角色间职业划分!P:Q,2,FALSE)</f>
        <v>25</v>
      </c>
      <c r="X778">
        <f t="shared" si="128"/>
        <v>67</v>
      </c>
      <c r="Y778">
        <f>INT(VLOOKUP(X778,角色属性总表!AG:AH,2,FALSE)*角色属性总表!$C$38)</f>
        <v>1386</v>
      </c>
      <c r="AA778">
        <f t="shared" si="129"/>
        <v>8</v>
      </c>
      <c r="AB778">
        <f>VLOOKUP(X778,角色属性总表!AG:AI,2,FALSE)*VLOOKUP(角色等级属性!AA778,角色间职业划分!P:AG,13,FALSE)/角色间职业划分!$AB$9</f>
        <v>2689.3039049235995</v>
      </c>
      <c r="AC778">
        <f>VLOOKUP(X778,角色属性总表!AG:AI,3,FALSE)*VLOOKUP(AA778,角色间职业划分!P:AG,8,FALSE)/角色间职业划分!$W$9</f>
        <v>2767.0104000000001</v>
      </c>
      <c r="AD778">
        <f>VLOOKUP(AA778,角色间职业划分!P:AP,26,FALSE)</f>
        <v>0.4</v>
      </c>
      <c r="AE778">
        <f>VLOOKUP(X778,角色属性总表!I:Q,3,FALSE)</f>
        <v>620.92800000000011</v>
      </c>
      <c r="AF778">
        <f>VLOOKUP(AA778,角色间职业划分!P:AP,11,FALSE)</f>
        <v>0.31</v>
      </c>
      <c r="AG778">
        <f t="shared" si="124"/>
        <v>3925.3789857012366</v>
      </c>
      <c r="AH778">
        <f t="shared" si="125"/>
        <v>621</v>
      </c>
      <c r="AJ778">
        <f t="shared" si="126"/>
        <v>3304.3789857012366</v>
      </c>
      <c r="AK778">
        <v>774</v>
      </c>
    </row>
    <row r="779" spans="1:37" x14ac:dyDescent="0.15">
      <c r="A779">
        <v>775</v>
      </c>
      <c r="B779">
        <f>ROUND(VLOOKUP(X779,角色属性总表!AG:AI,2,FALSE)/角色属性总表!$C$34,0)</f>
        <v>201</v>
      </c>
      <c r="C779">
        <f>ROUND(VLOOKUP(X779,角色属性总表!Y:AE,3,FALSE)/J779,0)</f>
        <v>85</v>
      </c>
      <c r="D779">
        <f>ROUND(VLOOKUP(X779,角色属性总表!AG:AI,3,FALSE)/角色属性总表!$C$35,0)</f>
        <v>210</v>
      </c>
      <c r="E779">
        <f t="shared" si="120"/>
        <v>1089</v>
      </c>
      <c r="F779">
        <f t="shared" si="121"/>
        <v>13</v>
      </c>
      <c r="G779">
        <f t="shared" si="122"/>
        <v>14</v>
      </c>
      <c r="H779">
        <v>0</v>
      </c>
      <c r="I779">
        <f t="shared" si="127"/>
        <v>3</v>
      </c>
      <c r="J779">
        <f>VLOOKUP(AA779,角色间职业划分!P:AP,20,FALSE)</f>
        <v>11</v>
      </c>
      <c r="K779">
        <f>IF(X779=500,100,VLOOKUP(AA779,角色间职业划分!P:AP,22,FALSE))</f>
        <v>120</v>
      </c>
      <c r="L779">
        <f>IF(X779=500,K779,VLOOKUP(AA779,角色间职业划分!P:AP,23,FALSE))</f>
        <v>60</v>
      </c>
      <c r="M779">
        <f>VLOOKUP(AA779,角色间职业划分!P:AP,24,FALSE)</f>
        <v>0</v>
      </c>
      <c r="N779">
        <f>VLOOKUP(AA779,角色间职业划分!P:AP,14)*100</f>
        <v>95</v>
      </c>
      <c r="O779">
        <f>VLOOKUP(AA779,角色间职业划分!P:Z,9,FALSE)</f>
        <v>0</v>
      </c>
      <c r="P779">
        <f>VLOOKUP(AA779,角色间职业划分!P:AP,10,FALSE)</f>
        <v>0</v>
      </c>
      <c r="Q779">
        <f>VLOOKUP(AA779,角色间职业划分!P:AP,15,FALSE)</f>
        <v>0</v>
      </c>
      <c r="R779">
        <f>VLOOKUP(AA779,角色间职业划分!P:AP,16,FALSE)</f>
        <v>0</v>
      </c>
      <c r="S779">
        <f>VLOOKUP(AA779,角色间职业划分!P:AP,17,FALSE)</f>
        <v>0</v>
      </c>
      <c r="T779">
        <f>VLOOKUP(AA779,角色间职业划分!P:AP,18,FALSE)</f>
        <v>0</v>
      </c>
      <c r="U779">
        <f>VLOOKUP(AA779,角色间职业划分!P:AP,27,FALSE)</f>
        <v>0</v>
      </c>
      <c r="V779">
        <f t="shared" si="123"/>
        <v>1.0000000000000009</v>
      </c>
      <c r="W779">
        <f>VLOOKUP(AA779,角色间职业划分!P:Q,2,FALSE)</f>
        <v>25</v>
      </c>
      <c r="X779">
        <f t="shared" si="128"/>
        <v>68</v>
      </c>
      <c r="Y779">
        <f>INT(VLOOKUP(X779,角色属性总表!AG:AH,2,FALSE)*角色属性总表!$C$38)</f>
        <v>1404</v>
      </c>
      <c r="AA779">
        <f t="shared" si="129"/>
        <v>8</v>
      </c>
      <c r="AB779">
        <f>VLOOKUP(X779,角色属性总表!AG:AI,2,FALSE)*VLOOKUP(角色等级属性!AA779,角色间职业划分!P:AG,13,FALSE)/角色间职业划分!$AB$9</f>
        <v>2724.2299296628667</v>
      </c>
      <c r="AC779">
        <f>VLOOKUP(X779,角色属性总表!AG:AI,3,FALSE)*VLOOKUP(AA779,角色间职业划分!P:AG,8,FALSE)/角色间职业划分!$W$9</f>
        <v>2802.9455999999996</v>
      </c>
      <c r="AD779">
        <f>VLOOKUP(AA779,角色间职业划分!P:AP,26,FALSE)</f>
        <v>0.4</v>
      </c>
      <c r="AE779">
        <f>VLOOKUP(X779,角色属性总表!I:Q,3,FALSE)</f>
        <v>628.99199999999996</v>
      </c>
      <c r="AF779">
        <f>VLOOKUP(AA779,角色间职业划分!P:AP,11,FALSE)</f>
        <v>0.31</v>
      </c>
      <c r="AG779">
        <f t="shared" si="124"/>
        <v>4023.3242133080626</v>
      </c>
      <c r="AH779">
        <f t="shared" si="125"/>
        <v>630</v>
      </c>
      <c r="AJ779">
        <f t="shared" si="126"/>
        <v>3393.3242133080626</v>
      </c>
      <c r="AK779">
        <v>775</v>
      </c>
    </row>
    <row r="780" spans="1:37" x14ac:dyDescent="0.15">
      <c r="A780">
        <v>776</v>
      </c>
      <c r="B780">
        <f>ROUND(VLOOKUP(X780,角色属性总表!AG:AI,2,FALSE)/角色属性总表!$C$34,0)</f>
        <v>203</v>
      </c>
      <c r="C780">
        <f>ROUND(VLOOKUP(X780,角色属性总表!Y:AE,3,FALSE)/J780,0)</f>
        <v>87</v>
      </c>
      <c r="D780">
        <f>ROUND(VLOOKUP(X780,角色属性总表!AG:AI,3,FALSE)/角色属性总表!$C$35,0)</f>
        <v>212</v>
      </c>
      <c r="E780">
        <f t="shared" si="120"/>
        <v>1103</v>
      </c>
      <c r="F780">
        <f t="shared" si="121"/>
        <v>13</v>
      </c>
      <c r="G780">
        <f t="shared" si="122"/>
        <v>14</v>
      </c>
      <c r="H780">
        <v>0</v>
      </c>
      <c r="I780">
        <f t="shared" si="127"/>
        <v>3</v>
      </c>
      <c r="J780">
        <f>VLOOKUP(AA780,角色间职业划分!P:AP,20,FALSE)</f>
        <v>11</v>
      </c>
      <c r="K780">
        <f>IF(X780=500,100,VLOOKUP(AA780,角色间职业划分!P:AP,22,FALSE))</f>
        <v>120</v>
      </c>
      <c r="L780">
        <f>IF(X780=500,K780,VLOOKUP(AA780,角色间职业划分!P:AP,23,FALSE))</f>
        <v>60</v>
      </c>
      <c r="M780">
        <f>VLOOKUP(AA780,角色间职业划分!P:AP,24,FALSE)</f>
        <v>0</v>
      </c>
      <c r="N780">
        <f>VLOOKUP(AA780,角色间职业划分!P:AP,14)*100</f>
        <v>95</v>
      </c>
      <c r="O780">
        <f>VLOOKUP(AA780,角色间职业划分!P:Z,9,FALSE)</f>
        <v>0</v>
      </c>
      <c r="P780">
        <f>VLOOKUP(AA780,角色间职业划分!P:AP,10,FALSE)</f>
        <v>0</v>
      </c>
      <c r="Q780">
        <f>VLOOKUP(AA780,角色间职业划分!P:AP,15,FALSE)</f>
        <v>0</v>
      </c>
      <c r="R780">
        <f>VLOOKUP(AA780,角色间职业划分!P:AP,16,FALSE)</f>
        <v>0</v>
      </c>
      <c r="S780">
        <f>VLOOKUP(AA780,角色间职业划分!P:AP,17,FALSE)</f>
        <v>0</v>
      </c>
      <c r="T780">
        <f>VLOOKUP(AA780,角色间职业划分!P:AP,18,FALSE)</f>
        <v>0</v>
      </c>
      <c r="U780">
        <f>VLOOKUP(AA780,角色间职业划分!P:AP,27,FALSE)</f>
        <v>0</v>
      </c>
      <c r="V780">
        <f t="shared" si="123"/>
        <v>1.0000000000000009</v>
      </c>
      <c r="W780">
        <f>VLOOKUP(AA780,角色间职业划分!P:Q,2,FALSE)</f>
        <v>25</v>
      </c>
      <c r="X780">
        <f t="shared" si="128"/>
        <v>69</v>
      </c>
      <c r="Y780">
        <f>INT(VLOOKUP(X780,角色属性总表!AG:AH,2,FALSE)*角色属性总表!$C$38)</f>
        <v>1422</v>
      </c>
      <c r="AA780">
        <f t="shared" si="129"/>
        <v>8</v>
      </c>
      <c r="AB780">
        <f>VLOOKUP(X780,角色属性总表!AG:AI,2,FALSE)*VLOOKUP(角色等级属性!AA780,角色间职业划分!P:AG,13,FALSE)/角色间职业划分!$AB$9</f>
        <v>2759.1559544021343</v>
      </c>
      <c r="AC780">
        <f>VLOOKUP(X780,角色属性总表!AG:AI,3,FALSE)*VLOOKUP(AA780,角色间职业划分!P:AG,8,FALSE)/角色间职业划分!$W$9</f>
        <v>2838.8807999999999</v>
      </c>
      <c r="AD780">
        <f>VLOOKUP(AA780,角色间职业划分!P:AP,26,FALSE)</f>
        <v>0.4</v>
      </c>
      <c r="AE780">
        <f>VLOOKUP(X780,角色属性总表!I:Q,3,FALSE)</f>
        <v>637.05600000000004</v>
      </c>
      <c r="AF780">
        <f>VLOOKUP(AA780,角色间职业划分!P:AP,11,FALSE)</f>
        <v>0.31</v>
      </c>
      <c r="AG780">
        <f t="shared" si="124"/>
        <v>4122.326528759223</v>
      </c>
      <c r="AH780">
        <f t="shared" si="125"/>
        <v>636</v>
      </c>
      <c r="AJ780">
        <f t="shared" si="126"/>
        <v>3486.326528759223</v>
      </c>
      <c r="AK780">
        <v>776</v>
      </c>
    </row>
    <row r="781" spans="1:37" x14ac:dyDescent="0.15">
      <c r="A781">
        <v>777</v>
      </c>
      <c r="B781">
        <f>ROUND(VLOOKUP(X781,角色属性总表!AG:AI,2,FALSE)/角色属性总表!$C$34,0)</f>
        <v>206</v>
      </c>
      <c r="C781">
        <f>ROUND(VLOOKUP(X781,角色属性总表!Y:AE,3,FALSE)/J781,0)</f>
        <v>89</v>
      </c>
      <c r="D781">
        <f>ROUND(VLOOKUP(X781,角色属性总表!AG:AI,3,FALSE)/角色属性总表!$C$35,0)</f>
        <v>215</v>
      </c>
      <c r="E781">
        <f t="shared" si="120"/>
        <v>1117</v>
      </c>
      <c r="F781">
        <f t="shared" si="121"/>
        <v>13</v>
      </c>
      <c r="G781">
        <f t="shared" si="122"/>
        <v>14</v>
      </c>
      <c r="H781">
        <v>0</v>
      </c>
      <c r="I781">
        <f t="shared" si="127"/>
        <v>3</v>
      </c>
      <c r="J781">
        <f>VLOOKUP(AA781,角色间职业划分!P:AP,20,FALSE)</f>
        <v>11</v>
      </c>
      <c r="K781">
        <f>IF(X781=500,100,VLOOKUP(AA781,角色间职业划分!P:AP,22,FALSE))</f>
        <v>120</v>
      </c>
      <c r="L781">
        <f>IF(X781=500,K781,VLOOKUP(AA781,角色间职业划分!P:AP,23,FALSE))</f>
        <v>60</v>
      </c>
      <c r="M781">
        <f>VLOOKUP(AA781,角色间职业划分!P:AP,24,FALSE)</f>
        <v>0</v>
      </c>
      <c r="N781">
        <f>VLOOKUP(AA781,角色间职业划分!P:AP,14)*100</f>
        <v>95</v>
      </c>
      <c r="O781">
        <f>VLOOKUP(AA781,角色间职业划分!P:Z,9,FALSE)</f>
        <v>0</v>
      </c>
      <c r="P781">
        <f>VLOOKUP(AA781,角色间职业划分!P:AP,10,FALSE)</f>
        <v>0</v>
      </c>
      <c r="Q781">
        <f>VLOOKUP(AA781,角色间职业划分!P:AP,15,FALSE)</f>
        <v>0</v>
      </c>
      <c r="R781">
        <f>VLOOKUP(AA781,角色间职业划分!P:AP,16,FALSE)</f>
        <v>0</v>
      </c>
      <c r="S781">
        <f>VLOOKUP(AA781,角色间职业划分!P:AP,17,FALSE)</f>
        <v>0</v>
      </c>
      <c r="T781">
        <f>VLOOKUP(AA781,角色间职业划分!P:AP,18,FALSE)</f>
        <v>0</v>
      </c>
      <c r="U781">
        <f>VLOOKUP(AA781,角色间职业划分!P:AP,27,FALSE)</f>
        <v>0</v>
      </c>
      <c r="V781">
        <f t="shared" si="123"/>
        <v>1.0000000000000009</v>
      </c>
      <c r="W781">
        <f>VLOOKUP(AA781,角色间职业划分!P:Q,2,FALSE)</f>
        <v>25</v>
      </c>
      <c r="X781">
        <f t="shared" si="128"/>
        <v>70</v>
      </c>
      <c r="Y781">
        <f>INT(VLOOKUP(X781,角色属性总表!AG:AH,2,FALSE)*角色属性总表!$C$38)</f>
        <v>1440</v>
      </c>
      <c r="AA781">
        <f t="shared" si="129"/>
        <v>8</v>
      </c>
      <c r="AB781">
        <f>VLOOKUP(X781,角色属性总表!AG:AI,2,FALSE)*VLOOKUP(角色等级属性!AA781,角色间职业划分!P:AG,13,FALSE)/角色间职业划分!$AB$9</f>
        <v>2794.0819791414019</v>
      </c>
      <c r="AC781">
        <f>VLOOKUP(X781,角色属性总表!AG:AI,3,FALSE)*VLOOKUP(AA781,角色间职业划分!P:AG,8,FALSE)/角色间职业划分!$W$9</f>
        <v>2874.8159999999998</v>
      </c>
      <c r="AD781">
        <f>VLOOKUP(AA781,角色间职业划分!P:AP,26,FALSE)</f>
        <v>0.4</v>
      </c>
      <c r="AE781">
        <f>VLOOKUP(X781,角色属性总表!I:Q,3,FALSE)</f>
        <v>645.12</v>
      </c>
      <c r="AF781">
        <f>VLOOKUP(AA781,角色间职业划分!P:AP,11,FALSE)</f>
        <v>0.31</v>
      </c>
      <c r="AG781">
        <f t="shared" si="124"/>
        <v>4222.3851657404539</v>
      </c>
      <c r="AH781">
        <f t="shared" si="125"/>
        <v>645</v>
      </c>
      <c r="AJ781">
        <f t="shared" si="126"/>
        <v>3577.3851657404539</v>
      </c>
      <c r="AK781">
        <v>777</v>
      </c>
    </row>
    <row r="782" spans="1:37" x14ac:dyDescent="0.15">
      <c r="A782">
        <v>778</v>
      </c>
      <c r="B782">
        <f>ROUND(VLOOKUP(X782,角色属性总表!AG:AI,2,FALSE)/角色属性总表!$C$34,0)</f>
        <v>208</v>
      </c>
      <c r="C782">
        <f>ROUND(VLOOKUP(X782,角色属性总表!Y:AE,3,FALSE)/J782,0)</f>
        <v>91</v>
      </c>
      <c r="D782">
        <f>ROUND(VLOOKUP(X782,角色属性总表!AG:AI,3,FALSE)/角色属性总表!$C$35,0)</f>
        <v>218</v>
      </c>
      <c r="E782">
        <f t="shared" si="120"/>
        <v>1131</v>
      </c>
      <c r="F782">
        <f t="shared" si="121"/>
        <v>13</v>
      </c>
      <c r="G782">
        <f t="shared" si="122"/>
        <v>14</v>
      </c>
      <c r="H782">
        <v>0</v>
      </c>
      <c r="I782">
        <f t="shared" si="127"/>
        <v>3</v>
      </c>
      <c r="J782">
        <f>VLOOKUP(AA782,角色间职业划分!P:AP,20,FALSE)</f>
        <v>11</v>
      </c>
      <c r="K782">
        <f>IF(X782=500,100,VLOOKUP(AA782,角色间职业划分!P:AP,22,FALSE))</f>
        <v>120</v>
      </c>
      <c r="L782">
        <f>IF(X782=500,K782,VLOOKUP(AA782,角色间职业划分!P:AP,23,FALSE))</f>
        <v>60</v>
      </c>
      <c r="M782">
        <f>VLOOKUP(AA782,角色间职业划分!P:AP,24,FALSE)</f>
        <v>0</v>
      </c>
      <c r="N782">
        <f>VLOOKUP(AA782,角色间职业划分!P:AP,14)*100</f>
        <v>95</v>
      </c>
      <c r="O782">
        <f>VLOOKUP(AA782,角色间职业划分!P:Z,9,FALSE)</f>
        <v>0</v>
      </c>
      <c r="P782">
        <f>VLOOKUP(AA782,角色间职业划分!P:AP,10,FALSE)</f>
        <v>0</v>
      </c>
      <c r="Q782">
        <f>VLOOKUP(AA782,角色间职业划分!P:AP,15,FALSE)</f>
        <v>0</v>
      </c>
      <c r="R782">
        <f>VLOOKUP(AA782,角色间职业划分!P:AP,16,FALSE)</f>
        <v>0</v>
      </c>
      <c r="S782">
        <f>VLOOKUP(AA782,角色间职业划分!P:AP,17,FALSE)</f>
        <v>0</v>
      </c>
      <c r="T782">
        <f>VLOOKUP(AA782,角色间职业划分!P:AP,18,FALSE)</f>
        <v>0</v>
      </c>
      <c r="U782">
        <f>VLOOKUP(AA782,角色间职业划分!P:AP,27,FALSE)</f>
        <v>0</v>
      </c>
      <c r="V782">
        <f t="shared" si="123"/>
        <v>1.0000000000000009</v>
      </c>
      <c r="W782">
        <f>VLOOKUP(AA782,角色间职业划分!P:Q,2,FALSE)</f>
        <v>25</v>
      </c>
      <c r="X782">
        <f t="shared" si="128"/>
        <v>71</v>
      </c>
      <c r="Y782">
        <f>INT(VLOOKUP(X782,角色属性总表!AG:AH,2,FALSE)*角色属性总表!$C$38)</f>
        <v>1458</v>
      </c>
      <c r="AA782">
        <f t="shared" si="129"/>
        <v>8</v>
      </c>
      <c r="AB782">
        <f>VLOOKUP(X782,角色属性总表!AG:AI,2,FALSE)*VLOOKUP(角色等级属性!AA782,角色间职业划分!P:AG,13,FALSE)/角色间职业划分!$AB$9</f>
        <v>2829.0080038806695</v>
      </c>
      <c r="AC782">
        <f>VLOOKUP(X782,角色属性总表!AG:AI,3,FALSE)*VLOOKUP(AA782,角色间职业划分!P:AG,8,FALSE)/角色间职业划分!$W$9</f>
        <v>2910.7511999999997</v>
      </c>
      <c r="AD782">
        <f>VLOOKUP(AA782,角色间职业划分!P:AP,26,FALSE)</f>
        <v>0.4</v>
      </c>
      <c r="AE782">
        <f>VLOOKUP(X782,角色属性总表!I:Q,3,FALSE)</f>
        <v>653.18399999999997</v>
      </c>
      <c r="AF782">
        <f>VLOOKUP(AA782,角色间职业划分!P:AP,11,FALSE)</f>
        <v>0.31</v>
      </c>
      <c r="AG782">
        <f t="shared" si="124"/>
        <v>4323.4994370642198</v>
      </c>
      <c r="AH782">
        <f t="shared" si="125"/>
        <v>654</v>
      </c>
      <c r="AJ782">
        <f t="shared" si="126"/>
        <v>3669.4994370642198</v>
      </c>
      <c r="AK782">
        <v>778</v>
      </c>
    </row>
    <row r="783" spans="1:37" x14ac:dyDescent="0.15">
      <c r="A783">
        <v>779</v>
      </c>
      <c r="B783">
        <f>ROUND(VLOOKUP(X783,角色属性总表!AG:AI,2,FALSE)/角色属性总表!$C$34,0)</f>
        <v>211</v>
      </c>
      <c r="C783">
        <f>ROUND(VLOOKUP(X783,角色属性总表!Y:AE,3,FALSE)/J783,0)</f>
        <v>93</v>
      </c>
      <c r="D783">
        <f>ROUND(VLOOKUP(X783,角色属性总表!AG:AI,3,FALSE)/角色属性总表!$C$35,0)</f>
        <v>220</v>
      </c>
      <c r="E783">
        <f t="shared" si="120"/>
        <v>1145</v>
      </c>
      <c r="F783">
        <f t="shared" si="121"/>
        <v>13</v>
      </c>
      <c r="G783">
        <f t="shared" si="122"/>
        <v>14</v>
      </c>
      <c r="H783">
        <v>0</v>
      </c>
      <c r="I783">
        <f t="shared" si="127"/>
        <v>3</v>
      </c>
      <c r="J783">
        <f>VLOOKUP(AA783,角色间职业划分!P:AP,20,FALSE)</f>
        <v>11</v>
      </c>
      <c r="K783">
        <f>IF(X783=500,100,VLOOKUP(AA783,角色间职业划分!P:AP,22,FALSE))</f>
        <v>120</v>
      </c>
      <c r="L783">
        <f>IF(X783=500,K783,VLOOKUP(AA783,角色间职业划分!P:AP,23,FALSE))</f>
        <v>60</v>
      </c>
      <c r="M783">
        <f>VLOOKUP(AA783,角色间职业划分!P:AP,24,FALSE)</f>
        <v>0</v>
      </c>
      <c r="N783">
        <f>VLOOKUP(AA783,角色间职业划分!P:AP,14)*100</f>
        <v>95</v>
      </c>
      <c r="O783">
        <f>VLOOKUP(AA783,角色间职业划分!P:Z,9,FALSE)</f>
        <v>0</v>
      </c>
      <c r="P783">
        <f>VLOOKUP(AA783,角色间职业划分!P:AP,10,FALSE)</f>
        <v>0</v>
      </c>
      <c r="Q783">
        <f>VLOOKUP(AA783,角色间职业划分!P:AP,15,FALSE)</f>
        <v>0</v>
      </c>
      <c r="R783">
        <f>VLOOKUP(AA783,角色间职业划分!P:AP,16,FALSE)</f>
        <v>0</v>
      </c>
      <c r="S783">
        <f>VLOOKUP(AA783,角色间职业划分!P:AP,17,FALSE)</f>
        <v>0</v>
      </c>
      <c r="T783">
        <f>VLOOKUP(AA783,角色间职业划分!P:AP,18,FALSE)</f>
        <v>0</v>
      </c>
      <c r="U783">
        <f>VLOOKUP(AA783,角色间职业划分!P:AP,27,FALSE)</f>
        <v>0</v>
      </c>
      <c r="V783">
        <f t="shared" si="123"/>
        <v>1.0000000000000009</v>
      </c>
      <c r="W783">
        <f>VLOOKUP(AA783,角色间职业划分!P:Q,2,FALSE)</f>
        <v>25</v>
      </c>
      <c r="X783">
        <f t="shared" si="128"/>
        <v>72</v>
      </c>
      <c r="Y783">
        <f>INT(VLOOKUP(X783,角色属性总表!AG:AH,2,FALSE)*角色属性总表!$C$38)</f>
        <v>1476</v>
      </c>
      <c r="AA783">
        <f t="shared" si="129"/>
        <v>8</v>
      </c>
      <c r="AB783">
        <f>VLOOKUP(X783,角色属性总表!AG:AI,2,FALSE)*VLOOKUP(角色等级属性!AA783,角色间职业划分!P:AG,13,FALSE)/角色间职业划分!$AB$9</f>
        <v>2863.9340286199367</v>
      </c>
      <c r="AC783">
        <f>VLOOKUP(X783,角色属性总表!AG:AI,3,FALSE)*VLOOKUP(AA783,角色间职业划分!P:AG,8,FALSE)/角色间职业划分!$W$9</f>
        <v>2946.6863999999996</v>
      </c>
      <c r="AD783">
        <f>VLOOKUP(AA783,角色间职业划分!P:AP,26,FALSE)</f>
        <v>0.4</v>
      </c>
      <c r="AE783">
        <f>VLOOKUP(X783,角色属性总表!I:Q,3,FALSE)</f>
        <v>661.24800000000005</v>
      </c>
      <c r="AF783">
        <f>VLOOKUP(AA783,角色间职业划分!P:AP,11,FALSE)</f>
        <v>0.31</v>
      </c>
      <c r="AG783">
        <f t="shared" si="124"/>
        <v>4425.6687321470863</v>
      </c>
      <c r="AH783">
        <f t="shared" si="125"/>
        <v>660</v>
      </c>
      <c r="AJ783">
        <f t="shared" si="126"/>
        <v>3765.6687321470863</v>
      </c>
      <c r="AK783">
        <v>779</v>
      </c>
    </row>
    <row r="784" spans="1:37" x14ac:dyDescent="0.15">
      <c r="A784">
        <v>780</v>
      </c>
      <c r="B784">
        <f>ROUND(VLOOKUP(X784,角色属性总表!AG:AI,2,FALSE)/角色属性总表!$C$34,0)</f>
        <v>213</v>
      </c>
      <c r="C784">
        <f>ROUND(VLOOKUP(X784,角色属性总表!Y:AE,3,FALSE)/J784,0)</f>
        <v>95</v>
      </c>
      <c r="D784">
        <f>ROUND(VLOOKUP(X784,角色属性总表!AG:AI,3,FALSE)/角色属性总表!$C$35,0)</f>
        <v>223</v>
      </c>
      <c r="E784">
        <f t="shared" si="120"/>
        <v>1159</v>
      </c>
      <c r="F784">
        <f t="shared" si="121"/>
        <v>13</v>
      </c>
      <c r="G784">
        <f t="shared" si="122"/>
        <v>14</v>
      </c>
      <c r="H784">
        <v>0</v>
      </c>
      <c r="I784">
        <f t="shared" si="127"/>
        <v>3</v>
      </c>
      <c r="J784">
        <f>VLOOKUP(AA784,角色间职业划分!P:AP,20,FALSE)</f>
        <v>11</v>
      </c>
      <c r="K784">
        <f>IF(X784=500,100,VLOOKUP(AA784,角色间职业划分!P:AP,22,FALSE))</f>
        <v>120</v>
      </c>
      <c r="L784">
        <f>IF(X784=500,K784,VLOOKUP(AA784,角色间职业划分!P:AP,23,FALSE))</f>
        <v>60</v>
      </c>
      <c r="M784">
        <f>VLOOKUP(AA784,角色间职业划分!P:AP,24,FALSE)</f>
        <v>0</v>
      </c>
      <c r="N784">
        <f>VLOOKUP(AA784,角色间职业划分!P:AP,14)*100</f>
        <v>95</v>
      </c>
      <c r="O784">
        <f>VLOOKUP(AA784,角色间职业划分!P:Z,9,FALSE)</f>
        <v>0</v>
      </c>
      <c r="P784">
        <f>VLOOKUP(AA784,角色间职业划分!P:AP,10,FALSE)</f>
        <v>0</v>
      </c>
      <c r="Q784">
        <f>VLOOKUP(AA784,角色间职业划分!P:AP,15,FALSE)</f>
        <v>0</v>
      </c>
      <c r="R784">
        <f>VLOOKUP(AA784,角色间职业划分!P:AP,16,FALSE)</f>
        <v>0</v>
      </c>
      <c r="S784">
        <f>VLOOKUP(AA784,角色间职业划分!P:AP,17,FALSE)</f>
        <v>0</v>
      </c>
      <c r="T784">
        <f>VLOOKUP(AA784,角色间职业划分!P:AP,18,FALSE)</f>
        <v>0</v>
      </c>
      <c r="U784">
        <f>VLOOKUP(AA784,角色间职业划分!P:AP,27,FALSE)</f>
        <v>0</v>
      </c>
      <c r="V784">
        <f t="shared" si="123"/>
        <v>1.0000000000000009</v>
      </c>
      <c r="W784">
        <f>VLOOKUP(AA784,角色间职业划分!P:Q,2,FALSE)</f>
        <v>25</v>
      </c>
      <c r="X784">
        <f t="shared" si="128"/>
        <v>73</v>
      </c>
      <c r="Y784">
        <f>INT(VLOOKUP(X784,角色属性总表!AG:AH,2,FALSE)*角色属性总表!$C$38)</f>
        <v>1494</v>
      </c>
      <c r="AA784">
        <f t="shared" si="129"/>
        <v>8</v>
      </c>
      <c r="AB784">
        <f>VLOOKUP(X784,角色属性总表!AG:AI,2,FALSE)*VLOOKUP(角色等级属性!AA784,角色间职业划分!P:AG,13,FALSE)/角色间职业划分!$AB$9</f>
        <v>2898.8600533592048</v>
      </c>
      <c r="AC784">
        <f>VLOOKUP(X784,角色属性总表!AG:AI,3,FALSE)*VLOOKUP(AA784,角色间职业划分!P:AG,8,FALSE)/角色间职业划分!$W$9</f>
        <v>2982.6215999999999</v>
      </c>
      <c r="AD784">
        <f>VLOOKUP(AA784,角色间职业划分!P:AP,26,FALSE)</f>
        <v>0.4</v>
      </c>
      <c r="AE784">
        <f>VLOOKUP(X784,角色属性总表!I:Q,3,FALSE)</f>
        <v>669.31200000000001</v>
      </c>
      <c r="AF784">
        <f>VLOOKUP(AA784,角色间职业划分!P:AP,11,FALSE)</f>
        <v>0.31</v>
      </c>
      <c r="AG784">
        <f t="shared" si="124"/>
        <v>4528.892514614332</v>
      </c>
      <c r="AH784">
        <f t="shared" si="125"/>
        <v>669</v>
      </c>
      <c r="AJ784">
        <f t="shared" si="126"/>
        <v>3859.892514614332</v>
      </c>
      <c r="AK784">
        <v>780</v>
      </c>
    </row>
    <row r="785" spans="1:37" x14ac:dyDescent="0.15">
      <c r="A785">
        <v>781</v>
      </c>
      <c r="B785">
        <f>ROUND(VLOOKUP(X785,角色属性总表!AG:AI,2,FALSE)/角色属性总表!$C$34,0)</f>
        <v>216</v>
      </c>
      <c r="C785">
        <f>ROUND(VLOOKUP(X785,角色属性总表!Y:AE,3,FALSE)/J785,0)</f>
        <v>97</v>
      </c>
      <c r="D785">
        <f>ROUND(VLOOKUP(X785,角色属性总表!AG:AI,3,FALSE)/角色属性总表!$C$35,0)</f>
        <v>226</v>
      </c>
      <c r="E785">
        <f t="shared" si="120"/>
        <v>1173</v>
      </c>
      <c r="F785">
        <f t="shared" si="121"/>
        <v>13</v>
      </c>
      <c r="G785">
        <f t="shared" si="122"/>
        <v>14</v>
      </c>
      <c r="H785">
        <v>0</v>
      </c>
      <c r="I785">
        <f t="shared" si="127"/>
        <v>3</v>
      </c>
      <c r="J785">
        <f>VLOOKUP(AA785,角色间职业划分!P:AP,20,FALSE)</f>
        <v>11</v>
      </c>
      <c r="K785">
        <f>IF(X785=500,100,VLOOKUP(AA785,角色间职业划分!P:AP,22,FALSE))</f>
        <v>120</v>
      </c>
      <c r="L785">
        <f>IF(X785=500,K785,VLOOKUP(AA785,角色间职业划分!P:AP,23,FALSE))</f>
        <v>60</v>
      </c>
      <c r="M785">
        <f>VLOOKUP(AA785,角色间职业划分!P:AP,24,FALSE)</f>
        <v>0</v>
      </c>
      <c r="N785">
        <f>VLOOKUP(AA785,角色间职业划分!P:AP,14)*100</f>
        <v>95</v>
      </c>
      <c r="O785">
        <f>VLOOKUP(AA785,角色间职业划分!P:Z,9,FALSE)</f>
        <v>0</v>
      </c>
      <c r="P785">
        <f>VLOOKUP(AA785,角色间职业划分!P:AP,10,FALSE)</f>
        <v>0</v>
      </c>
      <c r="Q785">
        <f>VLOOKUP(AA785,角色间职业划分!P:AP,15,FALSE)</f>
        <v>0</v>
      </c>
      <c r="R785">
        <f>VLOOKUP(AA785,角色间职业划分!P:AP,16,FALSE)</f>
        <v>0</v>
      </c>
      <c r="S785">
        <f>VLOOKUP(AA785,角色间职业划分!P:AP,17,FALSE)</f>
        <v>0</v>
      </c>
      <c r="T785">
        <f>VLOOKUP(AA785,角色间职业划分!P:AP,18,FALSE)</f>
        <v>0</v>
      </c>
      <c r="U785">
        <f>VLOOKUP(AA785,角色间职业划分!P:AP,27,FALSE)</f>
        <v>0</v>
      </c>
      <c r="V785">
        <f t="shared" si="123"/>
        <v>1.0000000000000009</v>
      </c>
      <c r="W785">
        <f>VLOOKUP(AA785,角色间职业划分!P:Q,2,FALSE)</f>
        <v>25</v>
      </c>
      <c r="X785">
        <f t="shared" si="128"/>
        <v>74</v>
      </c>
      <c r="Y785">
        <f>INT(VLOOKUP(X785,角色属性总表!AG:AH,2,FALSE)*角色属性总表!$C$38)</f>
        <v>1512</v>
      </c>
      <c r="AA785">
        <f t="shared" si="129"/>
        <v>8</v>
      </c>
      <c r="AB785">
        <f>VLOOKUP(X785,角色属性总表!AG:AI,2,FALSE)*VLOOKUP(角色等级属性!AA785,角色间职业划分!P:AG,13,FALSE)/角色间职业划分!$AB$9</f>
        <v>2933.786078098472</v>
      </c>
      <c r="AC785">
        <f>VLOOKUP(X785,角色属性总表!AG:AI,3,FALSE)*VLOOKUP(AA785,角色间职业划分!P:AG,8,FALSE)/角色间职业划分!$W$9</f>
        <v>3018.5567999999998</v>
      </c>
      <c r="AD785">
        <f>VLOOKUP(AA785,角色间职业划分!P:AP,26,FALSE)</f>
        <v>0.4</v>
      </c>
      <c r="AE785">
        <f>VLOOKUP(X785,角色属性总表!I:Q,3,FALSE)</f>
        <v>677.37599999999998</v>
      </c>
      <c r="AF785">
        <f>VLOOKUP(AA785,角色间职业划分!P:AP,11,FALSE)</f>
        <v>0.31</v>
      </c>
      <c r="AG785">
        <f t="shared" si="124"/>
        <v>4633.1703200238198</v>
      </c>
      <c r="AH785">
        <f t="shared" si="125"/>
        <v>678</v>
      </c>
      <c r="AJ785">
        <f t="shared" si="126"/>
        <v>3955.1703200238198</v>
      </c>
      <c r="AK785">
        <v>781</v>
      </c>
    </row>
    <row r="786" spans="1:37" x14ac:dyDescent="0.15">
      <c r="A786">
        <v>782</v>
      </c>
      <c r="B786">
        <f>ROUND(VLOOKUP(X786,角色属性总表!AG:AI,2,FALSE)/角色属性总表!$C$34,0)</f>
        <v>219</v>
      </c>
      <c r="C786">
        <f>ROUND(VLOOKUP(X786,角色属性总表!Y:AE,3,FALSE)/J786,0)</f>
        <v>100</v>
      </c>
      <c r="D786">
        <f>ROUND(VLOOKUP(X786,角色属性总表!AG:AI,3,FALSE)/角色属性总表!$C$35,0)</f>
        <v>228</v>
      </c>
      <c r="E786">
        <f t="shared" si="120"/>
        <v>1187</v>
      </c>
      <c r="F786">
        <f t="shared" si="121"/>
        <v>13</v>
      </c>
      <c r="G786">
        <f t="shared" si="122"/>
        <v>14</v>
      </c>
      <c r="H786">
        <v>0</v>
      </c>
      <c r="I786">
        <f t="shared" si="127"/>
        <v>3</v>
      </c>
      <c r="J786">
        <f>VLOOKUP(AA786,角色间职业划分!P:AP,20,FALSE)</f>
        <v>11</v>
      </c>
      <c r="K786">
        <f>IF(X786=500,100,VLOOKUP(AA786,角色间职业划分!P:AP,22,FALSE))</f>
        <v>120</v>
      </c>
      <c r="L786">
        <f>IF(X786=500,K786,VLOOKUP(AA786,角色间职业划分!P:AP,23,FALSE))</f>
        <v>60</v>
      </c>
      <c r="M786">
        <f>VLOOKUP(AA786,角色间职业划分!P:AP,24,FALSE)</f>
        <v>0</v>
      </c>
      <c r="N786">
        <f>VLOOKUP(AA786,角色间职业划分!P:AP,14)*100</f>
        <v>95</v>
      </c>
      <c r="O786">
        <f>VLOOKUP(AA786,角色间职业划分!P:Z,9,FALSE)</f>
        <v>0</v>
      </c>
      <c r="P786">
        <f>VLOOKUP(AA786,角色间职业划分!P:AP,10,FALSE)</f>
        <v>0</v>
      </c>
      <c r="Q786">
        <f>VLOOKUP(AA786,角色间职业划分!P:AP,15,FALSE)</f>
        <v>0</v>
      </c>
      <c r="R786">
        <f>VLOOKUP(AA786,角色间职业划分!P:AP,16,FALSE)</f>
        <v>0</v>
      </c>
      <c r="S786">
        <f>VLOOKUP(AA786,角色间职业划分!P:AP,17,FALSE)</f>
        <v>0</v>
      </c>
      <c r="T786">
        <f>VLOOKUP(AA786,角色间职业划分!P:AP,18,FALSE)</f>
        <v>0</v>
      </c>
      <c r="U786">
        <f>VLOOKUP(AA786,角色间职业划分!P:AP,27,FALSE)</f>
        <v>0</v>
      </c>
      <c r="V786">
        <f t="shared" si="123"/>
        <v>1.0000000000000009</v>
      </c>
      <c r="W786">
        <f>VLOOKUP(AA786,角色间职业划分!P:Q,2,FALSE)</f>
        <v>25</v>
      </c>
      <c r="X786">
        <f t="shared" si="128"/>
        <v>75</v>
      </c>
      <c r="Y786">
        <f>INT(VLOOKUP(X786,角色属性总表!AG:AH,2,FALSE)*角色属性总表!$C$38)</f>
        <v>1530</v>
      </c>
      <c r="AA786">
        <f t="shared" si="129"/>
        <v>8</v>
      </c>
      <c r="AB786">
        <f>VLOOKUP(X786,角色属性总表!AG:AI,2,FALSE)*VLOOKUP(角色等级属性!AA786,角色间职业划分!P:AG,13,FALSE)/角色间职业划分!$AB$9</f>
        <v>2968.7121028377396</v>
      </c>
      <c r="AC786">
        <f>VLOOKUP(X786,角色属性总表!AG:AI,3,FALSE)*VLOOKUP(AA786,角色间职业划分!P:AG,8,FALSE)/角色间职业划分!$W$9</f>
        <v>3054.4919999999997</v>
      </c>
      <c r="AD786">
        <f>VLOOKUP(AA786,角色间职业划分!P:AP,26,FALSE)</f>
        <v>0.4</v>
      </c>
      <c r="AE786">
        <f>VLOOKUP(X786,角色属性总表!I:Q,3,FALSE)</f>
        <v>685.43999999999994</v>
      </c>
      <c r="AF786">
        <f>VLOOKUP(AA786,角色间职业划分!P:AP,11,FALSE)</f>
        <v>0.31</v>
      </c>
      <c r="AG786">
        <f t="shared" si="124"/>
        <v>4738.5017537018521</v>
      </c>
      <c r="AH786">
        <f t="shared" si="125"/>
        <v>684</v>
      </c>
      <c r="AJ786">
        <f t="shared" si="126"/>
        <v>4054.5017537018521</v>
      </c>
      <c r="AK786">
        <v>782</v>
      </c>
    </row>
    <row r="787" spans="1:37" x14ac:dyDescent="0.15">
      <c r="A787">
        <v>783</v>
      </c>
      <c r="B787">
        <f>ROUND(VLOOKUP(X787,角色属性总表!AG:AI,2,FALSE)/角色属性总表!$C$34,0)</f>
        <v>221</v>
      </c>
      <c r="C787">
        <f>ROUND(VLOOKUP(X787,角色属性总表!Y:AE,3,FALSE)/J787,0)</f>
        <v>102</v>
      </c>
      <c r="D787">
        <f>ROUND(VLOOKUP(X787,角色属性总表!AG:AI,3,FALSE)/角色属性总表!$C$35,0)</f>
        <v>231</v>
      </c>
      <c r="E787">
        <f t="shared" si="120"/>
        <v>1201</v>
      </c>
      <c r="F787">
        <f t="shared" si="121"/>
        <v>13</v>
      </c>
      <c r="G787">
        <f t="shared" si="122"/>
        <v>14</v>
      </c>
      <c r="H787">
        <v>0</v>
      </c>
      <c r="I787">
        <f t="shared" si="127"/>
        <v>3</v>
      </c>
      <c r="J787">
        <f>VLOOKUP(AA787,角色间职业划分!P:AP,20,FALSE)</f>
        <v>11</v>
      </c>
      <c r="K787">
        <f>IF(X787=500,100,VLOOKUP(AA787,角色间职业划分!P:AP,22,FALSE))</f>
        <v>120</v>
      </c>
      <c r="L787">
        <f>IF(X787=500,K787,VLOOKUP(AA787,角色间职业划分!P:AP,23,FALSE))</f>
        <v>60</v>
      </c>
      <c r="M787">
        <f>VLOOKUP(AA787,角色间职业划分!P:AP,24,FALSE)</f>
        <v>0</v>
      </c>
      <c r="N787">
        <f>VLOOKUP(AA787,角色间职业划分!P:AP,14)*100</f>
        <v>95</v>
      </c>
      <c r="O787">
        <f>VLOOKUP(AA787,角色间职业划分!P:Z,9,FALSE)</f>
        <v>0</v>
      </c>
      <c r="P787">
        <f>VLOOKUP(AA787,角色间职业划分!P:AP,10,FALSE)</f>
        <v>0</v>
      </c>
      <c r="Q787">
        <f>VLOOKUP(AA787,角色间职业划分!P:AP,15,FALSE)</f>
        <v>0</v>
      </c>
      <c r="R787">
        <f>VLOOKUP(AA787,角色间职业划分!P:AP,16,FALSE)</f>
        <v>0</v>
      </c>
      <c r="S787">
        <f>VLOOKUP(AA787,角色间职业划分!P:AP,17,FALSE)</f>
        <v>0</v>
      </c>
      <c r="T787">
        <f>VLOOKUP(AA787,角色间职业划分!P:AP,18,FALSE)</f>
        <v>0</v>
      </c>
      <c r="U787">
        <f>VLOOKUP(AA787,角色间职业划分!P:AP,27,FALSE)</f>
        <v>0</v>
      </c>
      <c r="V787">
        <f t="shared" si="123"/>
        <v>1.0000000000000009</v>
      </c>
      <c r="W787">
        <f>VLOOKUP(AA787,角色间职业划分!P:Q,2,FALSE)</f>
        <v>25</v>
      </c>
      <c r="X787">
        <f t="shared" si="128"/>
        <v>76</v>
      </c>
      <c r="Y787">
        <f>INT(VLOOKUP(X787,角色属性总表!AG:AH,2,FALSE)*角色属性总表!$C$38)</f>
        <v>1548</v>
      </c>
      <c r="AA787">
        <f t="shared" si="129"/>
        <v>8</v>
      </c>
      <c r="AB787">
        <f>VLOOKUP(X787,角色属性总表!AG:AI,2,FALSE)*VLOOKUP(角色等级属性!AA787,角色间职业划分!P:AG,13,FALSE)/角色间职业划分!$AB$9</f>
        <v>3003.6381275770073</v>
      </c>
      <c r="AC787">
        <f>VLOOKUP(X787,角色属性总表!AG:AI,3,FALSE)*VLOOKUP(AA787,角色间职业划分!P:AG,8,FALSE)/角色间职业划分!$W$9</f>
        <v>3090.4271999999996</v>
      </c>
      <c r="AD787">
        <f>VLOOKUP(AA787,角色间职业划分!P:AP,26,FALSE)</f>
        <v>0.4</v>
      </c>
      <c r="AE787">
        <f>VLOOKUP(X787,角色属性总表!I:Q,3,FALSE)</f>
        <v>693.50400000000002</v>
      </c>
      <c r="AF787">
        <f>VLOOKUP(AA787,角色间职业划分!P:AP,11,FALSE)</f>
        <v>0.31</v>
      </c>
      <c r="AG787">
        <f t="shared" si="124"/>
        <v>4844.886488684182</v>
      </c>
      <c r="AH787">
        <f t="shared" si="125"/>
        <v>693</v>
      </c>
      <c r="AJ787">
        <f t="shared" si="126"/>
        <v>4151.886488684182</v>
      </c>
      <c r="AK787">
        <v>783</v>
      </c>
    </row>
    <row r="788" spans="1:37" x14ac:dyDescent="0.15">
      <c r="A788">
        <v>784</v>
      </c>
      <c r="B788">
        <f>ROUND(VLOOKUP(X788,角色属性总表!AG:AI,2,FALSE)/角色属性总表!$C$34,0)</f>
        <v>224</v>
      </c>
      <c r="C788">
        <f>ROUND(VLOOKUP(X788,角色属性总表!Y:AE,3,FALSE)/J788,0)</f>
        <v>104</v>
      </c>
      <c r="D788">
        <f>ROUND(VLOOKUP(X788,角色属性总表!AG:AI,3,FALSE)/角色属性总表!$C$35,0)</f>
        <v>234</v>
      </c>
      <c r="E788">
        <f t="shared" si="120"/>
        <v>1215</v>
      </c>
      <c r="F788">
        <f t="shared" si="121"/>
        <v>13</v>
      </c>
      <c r="G788">
        <f t="shared" si="122"/>
        <v>14</v>
      </c>
      <c r="H788">
        <v>0</v>
      </c>
      <c r="I788">
        <f t="shared" si="127"/>
        <v>3</v>
      </c>
      <c r="J788">
        <f>VLOOKUP(AA788,角色间职业划分!P:AP,20,FALSE)</f>
        <v>11</v>
      </c>
      <c r="K788">
        <f>IF(X788=500,100,VLOOKUP(AA788,角色间职业划分!P:AP,22,FALSE))</f>
        <v>120</v>
      </c>
      <c r="L788">
        <f>IF(X788=500,K788,VLOOKUP(AA788,角色间职业划分!P:AP,23,FALSE))</f>
        <v>60</v>
      </c>
      <c r="M788">
        <f>VLOOKUP(AA788,角色间职业划分!P:AP,24,FALSE)</f>
        <v>0</v>
      </c>
      <c r="N788">
        <f>VLOOKUP(AA788,角色间职业划分!P:AP,14)*100</f>
        <v>95</v>
      </c>
      <c r="O788">
        <f>VLOOKUP(AA788,角色间职业划分!P:Z,9,FALSE)</f>
        <v>0</v>
      </c>
      <c r="P788">
        <f>VLOOKUP(AA788,角色间职业划分!P:AP,10,FALSE)</f>
        <v>0</v>
      </c>
      <c r="Q788">
        <f>VLOOKUP(AA788,角色间职业划分!P:AP,15,FALSE)</f>
        <v>0</v>
      </c>
      <c r="R788">
        <f>VLOOKUP(AA788,角色间职业划分!P:AP,16,FALSE)</f>
        <v>0</v>
      </c>
      <c r="S788">
        <f>VLOOKUP(AA788,角色间职业划分!P:AP,17,FALSE)</f>
        <v>0</v>
      </c>
      <c r="T788">
        <f>VLOOKUP(AA788,角色间职业划分!P:AP,18,FALSE)</f>
        <v>0</v>
      </c>
      <c r="U788">
        <f>VLOOKUP(AA788,角色间职业划分!P:AP,27,FALSE)</f>
        <v>0</v>
      </c>
      <c r="V788">
        <f t="shared" si="123"/>
        <v>1.0000000000000009</v>
      </c>
      <c r="W788">
        <f>VLOOKUP(AA788,角色间职业划分!P:Q,2,FALSE)</f>
        <v>25</v>
      </c>
      <c r="X788">
        <f t="shared" si="128"/>
        <v>77</v>
      </c>
      <c r="Y788">
        <f>INT(VLOOKUP(X788,角色属性总表!AG:AH,2,FALSE)*角色属性总表!$C$38)</f>
        <v>1566</v>
      </c>
      <c r="AA788">
        <f t="shared" si="129"/>
        <v>8</v>
      </c>
      <c r="AB788">
        <f>VLOOKUP(X788,角色属性总表!AG:AI,2,FALSE)*VLOOKUP(角色等级属性!AA788,角色间职业划分!P:AG,13,FALSE)/角色间职业划分!$AB$9</f>
        <v>3038.5641523162744</v>
      </c>
      <c r="AC788">
        <f>VLOOKUP(X788,角色属性总表!AG:AI,3,FALSE)*VLOOKUP(AA788,角色间职业划分!P:AG,8,FALSE)/角色间职业划分!$W$9</f>
        <v>3126.3623999999995</v>
      </c>
      <c r="AD788">
        <f>VLOOKUP(AA788,角色间职业划分!P:AP,26,FALSE)</f>
        <v>0.4</v>
      </c>
      <c r="AE788">
        <f>VLOOKUP(X788,角色属性总表!I:Q,3,FALSE)</f>
        <v>701.56799999999998</v>
      </c>
      <c r="AF788">
        <f>VLOOKUP(AA788,角色间职业划分!P:AP,11,FALSE)</f>
        <v>0.31</v>
      </c>
      <c r="AG788">
        <f t="shared" si="124"/>
        <v>4952.3242637559297</v>
      </c>
      <c r="AH788">
        <f t="shared" si="125"/>
        <v>702</v>
      </c>
      <c r="AJ788">
        <f t="shared" si="126"/>
        <v>4250.3242637559297</v>
      </c>
      <c r="AK788">
        <v>784</v>
      </c>
    </row>
    <row r="789" spans="1:37" x14ac:dyDescent="0.15">
      <c r="A789">
        <v>785</v>
      </c>
      <c r="B789">
        <f>ROUND(VLOOKUP(X789,角色属性总表!AG:AI,2,FALSE)/角色属性总表!$C$34,0)</f>
        <v>226</v>
      </c>
      <c r="C789">
        <f>ROUND(VLOOKUP(X789,角色属性总表!Y:AE,3,FALSE)/J789,0)</f>
        <v>106</v>
      </c>
      <c r="D789">
        <f>ROUND(VLOOKUP(X789,角色属性总表!AG:AI,3,FALSE)/角色属性总表!$C$35,0)</f>
        <v>237</v>
      </c>
      <c r="E789">
        <f t="shared" si="120"/>
        <v>1229</v>
      </c>
      <c r="F789">
        <f t="shared" si="121"/>
        <v>13</v>
      </c>
      <c r="G789">
        <f t="shared" si="122"/>
        <v>14</v>
      </c>
      <c r="H789">
        <v>0</v>
      </c>
      <c r="I789">
        <f t="shared" si="127"/>
        <v>3</v>
      </c>
      <c r="J789">
        <f>VLOOKUP(AA789,角色间职业划分!P:AP,20,FALSE)</f>
        <v>11</v>
      </c>
      <c r="K789">
        <f>IF(X789=500,100,VLOOKUP(AA789,角色间职业划分!P:AP,22,FALSE))</f>
        <v>120</v>
      </c>
      <c r="L789">
        <f>IF(X789=500,K789,VLOOKUP(AA789,角色间职业划分!P:AP,23,FALSE))</f>
        <v>60</v>
      </c>
      <c r="M789">
        <f>VLOOKUP(AA789,角色间职业划分!P:AP,24,FALSE)</f>
        <v>0</v>
      </c>
      <c r="N789">
        <f>VLOOKUP(AA789,角色间职业划分!P:AP,14)*100</f>
        <v>95</v>
      </c>
      <c r="O789">
        <f>VLOOKUP(AA789,角色间职业划分!P:Z,9,FALSE)</f>
        <v>0</v>
      </c>
      <c r="P789">
        <f>VLOOKUP(AA789,角色间职业划分!P:AP,10,FALSE)</f>
        <v>0</v>
      </c>
      <c r="Q789">
        <f>VLOOKUP(AA789,角色间职业划分!P:AP,15,FALSE)</f>
        <v>0</v>
      </c>
      <c r="R789">
        <f>VLOOKUP(AA789,角色间职业划分!P:AP,16,FALSE)</f>
        <v>0</v>
      </c>
      <c r="S789">
        <f>VLOOKUP(AA789,角色间职业划分!P:AP,17,FALSE)</f>
        <v>0</v>
      </c>
      <c r="T789">
        <f>VLOOKUP(AA789,角色间职业划分!P:AP,18,FALSE)</f>
        <v>0</v>
      </c>
      <c r="U789">
        <f>VLOOKUP(AA789,角色间职业划分!P:AP,27,FALSE)</f>
        <v>0</v>
      </c>
      <c r="V789">
        <f t="shared" si="123"/>
        <v>1.0000000000000009</v>
      </c>
      <c r="W789">
        <f>VLOOKUP(AA789,角色间职业划分!P:Q,2,FALSE)</f>
        <v>25</v>
      </c>
      <c r="X789">
        <f t="shared" si="128"/>
        <v>78</v>
      </c>
      <c r="Y789">
        <f>INT(VLOOKUP(X789,角色属性总表!AG:AH,2,FALSE)*角色属性总表!$C$38)</f>
        <v>1584</v>
      </c>
      <c r="AA789">
        <f t="shared" si="129"/>
        <v>8</v>
      </c>
      <c r="AB789">
        <f>VLOOKUP(X789,角色属性总表!AG:AI,2,FALSE)*VLOOKUP(角色等级属性!AA789,角色间职业划分!P:AG,13,FALSE)/角色间职业划分!$AB$9</f>
        <v>3073.4901770555425</v>
      </c>
      <c r="AC789">
        <f>VLOOKUP(X789,角色属性总表!AG:AI,3,FALSE)*VLOOKUP(AA789,角色间职业划分!P:AG,8,FALSE)/角色间职业划分!$W$9</f>
        <v>3162.2975999999999</v>
      </c>
      <c r="AD789">
        <f>VLOOKUP(AA789,角色间职业划分!P:AP,26,FALSE)</f>
        <v>0.4</v>
      </c>
      <c r="AE789">
        <f>VLOOKUP(X789,角色属性总表!I:Q,3,FALSE)</f>
        <v>709.63200000000006</v>
      </c>
      <c r="AF789">
        <f>VLOOKUP(AA789,角色间职业划分!P:AP,11,FALSE)</f>
        <v>0.31</v>
      </c>
      <c r="AG789">
        <f t="shared" si="124"/>
        <v>5060.8148815845225</v>
      </c>
      <c r="AH789">
        <f t="shared" si="125"/>
        <v>711</v>
      </c>
      <c r="AJ789">
        <f t="shared" si="126"/>
        <v>4349.8148815845225</v>
      </c>
      <c r="AK789">
        <v>785</v>
      </c>
    </row>
    <row r="790" spans="1:37" x14ac:dyDescent="0.15">
      <c r="A790">
        <v>786</v>
      </c>
      <c r="B790">
        <f>ROUND(VLOOKUP(X790,角色属性总表!AG:AI,2,FALSE)/角色属性总表!$C$34,0)</f>
        <v>229</v>
      </c>
      <c r="C790">
        <f>ROUND(VLOOKUP(X790,角色属性总表!Y:AE,3,FALSE)/J790,0)</f>
        <v>108</v>
      </c>
      <c r="D790">
        <f>ROUND(VLOOKUP(X790,角色属性总表!AG:AI,3,FALSE)/角色属性总表!$C$35,0)</f>
        <v>239</v>
      </c>
      <c r="E790">
        <f t="shared" si="120"/>
        <v>1243</v>
      </c>
      <c r="F790">
        <f t="shared" si="121"/>
        <v>13</v>
      </c>
      <c r="G790">
        <f t="shared" si="122"/>
        <v>14</v>
      </c>
      <c r="H790">
        <v>0</v>
      </c>
      <c r="I790">
        <f t="shared" si="127"/>
        <v>3</v>
      </c>
      <c r="J790">
        <f>VLOOKUP(AA790,角色间职业划分!P:AP,20,FALSE)</f>
        <v>11</v>
      </c>
      <c r="K790">
        <f>IF(X790=500,100,VLOOKUP(AA790,角色间职业划分!P:AP,22,FALSE))</f>
        <v>120</v>
      </c>
      <c r="L790">
        <f>IF(X790=500,K790,VLOOKUP(AA790,角色间职业划分!P:AP,23,FALSE))</f>
        <v>60</v>
      </c>
      <c r="M790">
        <f>VLOOKUP(AA790,角色间职业划分!P:AP,24,FALSE)</f>
        <v>0</v>
      </c>
      <c r="N790">
        <f>VLOOKUP(AA790,角色间职业划分!P:AP,14)*100</f>
        <v>95</v>
      </c>
      <c r="O790">
        <f>VLOOKUP(AA790,角色间职业划分!P:Z,9,FALSE)</f>
        <v>0</v>
      </c>
      <c r="P790">
        <f>VLOOKUP(AA790,角色间职业划分!P:AP,10,FALSE)</f>
        <v>0</v>
      </c>
      <c r="Q790">
        <f>VLOOKUP(AA790,角色间职业划分!P:AP,15,FALSE)</f>
        <v>0</v>
      </c>
      <c r="R790">
        <f>VLOOKUP(AA790,角色间职业划分!P:AP,16,FALSE)</f>
        <v>0</v>
      </c>
      <c r="S790">
        <f>VLOOKUP(AA790,角色间职业划分!P:AP,17,FALSE)</f>
        <v>0</v>
      </c>
      <c r="T790">
        <f>VLOOKUP(AA790,角色间职业划分!P:AP,18,FALSE)</f>
        <v>0</v>
      </c>
      <c r="U790">
        <f>VLOOKUP(AA790,角色间职业划分!P:AP,27,FALSE)</f>
        <v>0</v>
      </c>
      <c r="V790">
        <f t="shared" si="123"/>
        <v>1.0000000000000009</v>
      </c>
      <c r="W790">
        <f>VLOOKUP(AA790,角色间职业划分!P:Q,2,FALSE)</f>
        <v>25</v>
      </c>
      <c r="X790">
        <f t="shared" si="128"/>
        <v>79</v>
      </c>
      <c r="Y790">
        <f>INT(VLOOKUP(X790,角色属性总表!AG:AH,2,FALSE)*角色属性总表!$C$38)</f>
        <v>1602</v>
      </c>
      <c r="AA790">
        <f t="shared" si="129"/>
        <v>8</v>
      </c>
      <c r="AB790">
        <f>VLOOKUP(X790,角色属性总表!AG:AI,2,FALSE)*VLOOKUP(角色等级属性!AA790,角色间职业划分!P:AG,13,FALSE)/角色间职业划分!$AB$9</f>
        <v>3108.4162017948097</v>
      </c>
      <c r="AC790">
        <f>VLOOKUP(X790,角色属性总表!AG:AI,3,FALSE)*VLOOKUP(AA790,角色间职业划分!P:AG,8,FALSE)/角色间职业划分!$W$9</f>
        <v>3198.2328000000002</v>
      </c>
      <c r="AD790">
        <f>VLOOKUP(AA790,角色间职业划分!P:AP,26,FALSE)</f>
        <v>0.4</v>
      </c>
      <c r="AE790">
        <f>VLOOKUP(X790,角色属性总表!I:Q,3,FALSE)</f>
        <v>717.69600000000003</v>
      </c>
      <c r="AF790">
        <f>VLOOKUP(AA790,角色间职业划分!P:AP,11,FALSE)</f>
        <v>0.31</v>
      </c>
      <c r="AG790">
        <f t="shared" si="124"/>
        <v>5170.3582069402846</v>
      </c>
      <c r="AH790">
        <f t="shared" si="125"/>
        <v>717</v>
      </c>
      <c r="AJ790">
        <f t="shared" si="126"/>
        <v>4453.3582069402846</v>
      </c>
      <c r="AK790">
        <v>786</v>
      </c>
    </row>
    <row r="791" spans="1:37" x14ac:dyDescent="0.15">
      <c r="A791">
        <v>787</v>
      </c>
      <c r="B791">
        <f>ROUND(VLOOKUP(X791,角色属性总表!AG:AI,2,FALSE)/角色属性总表!$C$34,0)</f>
        <v>231</v>
      </c>
      <c r="C791">
        <f>ROUND(VLOOKUP(X791,角色属性总表!Y:AE,3,FALSE)/J791,0)</f>
        <v>110</v>
      </c>
      <c r="D791">
        <f>ROUND(VLOOKUP(X791,角色属性总表!AG:AI,3,FALSE)/角色属性总表!$C$35,0)</f>
        <v>242</v>
      </c>
      <c r="E791">
        <f t="shared" si="120"/>
        <v>1257</v>
      </c>
      <c r="F791">
        <f t="shared" si="121"/>
        <v>13</v>
      </c>
      <c r="G791">
        <f t="shared" si="122"/>
        <v>14</v>
      </c>
      <c r="H791">
        <v>0</v>
      </c>
      <c r="I791">
        <f t="shared" si="127"/>
        <v>3</v>
      </c>
      <c r="J791">
        <f>VLOOKUP(AA791,角色间职业划分!P:AP,20,FALSE)</f>
        <v>11</v>
      </c>
      <c r="K791">
        <f>IF(X791=500,100,VLOOKUP(AA791,角色间职业划分!P:AP,22,FALSE))</f>
        <v>120</v>
      </c>
      <c r="L791">
        <f>IF(X791=500,K791,VLOOKUP(AA791,角色间职业划分!P:AP,23,FALSE))</f>
        <v>60</v>
      </c>
      <c r="M791">
        <f>VLOOKUP(AA791,角色间职业划分!P:AP,24,FALSE)</f>
        <v>0</v>
      </c>
      <c r="N791">
        <f>VLOOKUP(AA791,角色间职业划分!P:AP,14)*100</f>
        <v>95</v>
      </c>
      <c r="O791">
        <f>VLOOKUP(AA791,角色间职业划分!P:Z,9,FALSE)</f>
        <v>0</v>
      </c>
      <c r="P791">
        <f>VLOOKUP(AA791,角色间职业划分!P:AP,10,FALSE)</f>
        <v>0</v>
      </c>
      <c r="Q791">
        <f>VLOOKUP(AA791,角色间职业划分!P:AP,15,FALSE)</f>
        <v>0</v>
      </c>
      <c r="R791">
        <f>VLOOKUP(AA791,角色间职业划分!P:AP,16,FALSE)</f>
        <v>0</v>
      </c>
      <c r="S791">
        <f>VLOOKUP(AA791,角色间职业划分!P:AP,17,FALSE)</f>
        <v>0</v>
      </c>
      <c r="T791">
        <f>VLOOKUP(AA791,角色间职业划分!P:AP,18,FALSE)</f>
        <v>0</v>
      </c>
      <c r="U791">
        <f>VLOOKUP(AA791,角色间职业划分!P:AP,27,FALSE)</f>
        <v>0</v>
      </c>
      <c r="V791">
        <f t="shared" si="123"/>
        <v>1.0000000000000009</v>
      </c>
      <c r="W791">
        <f>VLOOKUP(AA791,角色间职业划分!P:Q,2,FALSE)</f>
        <v>25</v>
      </c>
      <c r="X791">
        <f t="shared" si="128"/>
        <v>80</v>
      </c>
      <c r="Y791">
        <f>INT(VLOOKUP(X791,角色属性总表!AG:AH,2,FALSE)*角色属性总表!$C$38)</f>
        <v>1620</v>
      </c>
      <c r="AA791">
        <f t="shared" si="129"/>
        <v>8</v>
      </c>
      <c r="AB791">
        <f>VLOOKUP(X791,角色属性总表!AG:AI,2,FALSE)*VLOOKUP(角色等级属性!AA791,角色间职业划分!P:AG,13,FALSE)/角色间职业划分!$AB$9</f>
        <v>3143.3422265340773</v>
      </c>
      <c r="AC791">
        <f>VLOOKUP(X791,角色属性总表!AG:AI,3,FALSE)*VLOOKUP(AA791,角色间职业划分!P:AG,8,FALSE)/角色间职业划分!$W$9</f>
        <v>3234.1679999999997</v>
      </c>
      <c r="AD791">
        <f>VLOOKUP(AA791,角色间职业划分!P:AP,26,FALSE)</f>
        <v>0.4</v>
      </c>
      <c r="AE791">
        <f>VLOOKUP(X791,角色属性总表!I:Q,3,FALSE)</f>
        <v>725.76</v>
      </c>
      <c r="AF791">
        <f>VLOOKUP(AA791,角色间职业划分!P:AP,11,FALSE)</f>
        <v>0.31</v>
      </c>
      <c r="AG791">
        <f t="shared" si="124"/>
        <v>5280.9541649996081</v>
      </c>
      <c r="AH791">
        <f t="shared" si="125"/>
        <v>726</v>
      </c>
      <c r="AJ791">
        <f t="shared" si="126"/>
        <v>4554.9541649996081</v>
      </c>
      <c r="AK791">
        <v>787</v>
      </c>
    </row>
    <row r="792" spans="1:37" x14ac:dyDescent="0.15">
      <c r="A792">
        <v>788</v>
      </c>
      <c r="B792">
        <f>ROUND(VLOOKUP(X792,角色属性总表!AG:AI,2,FALSE)/角色属性总表!$C$34,0)</f>
        <v>234</v>
      </c>
      <c r="C792">
        <f>ROUND(VLOOKUP(X792,角色属性总表!Y:AE,3,FALSE)/J792,0)</f>
        <v>113</v>
      </c>
      <c r="D792">
        <f>ROUND(VLOOKUP(X792,角色属性总表!AG:AI,3,FALSE)/角色属性总表!$C$35,0)</f>
        <v>245</v>
      </c>
      <c r="E792">
        <f t="shared" si="120"/>
        <v>1271</v>
      </c>
      <c r="F792">
        <f t="shared" si="121"/>
        <v>13</v>
      </c>
      <c r="G792">
        <f t="shared" si="122"/>
        <v>14</v>
      </c>
      <c r="H792">
        <v>0</v>
      </c>
      <c r="I792">
        <f t="shared" si="127"/>
        <v>3</v>
      </c>
      <c r="J792">
        <f>VLOOKUP(AA792,角色间职业划分!P:AP,20,FALSE)</f>
        <v>11</v>
      </c>
      <c r="K792">
        <f>IF(X792=500,100,VLOOKUP(AA792,角色间职业划分!P:AP,22,FALSE))</f>
        <v>120</v>
      </c>
      <c r="L792">
        <f>IF(X792=500,K792,VLOOKUP(AA792,角色间职业划分!P:AP,23,FALSE))</f>
        <v>60</v>
      </c>
      <c r="M792">
        <f>VLOOKUP(AA792,角色间职业划分!P:AP,24,FALSE)</f>
        <v>0</v>
      </c>
      <c r="N792">
        <f>VLOOKUP(AA792,角色间职业划分!P:AP,14)*100</f>
        <v>95</v>
      </c>
      <c r="O792">
        <f>VLOOKUP(AA792,角色间职业划分!P:Z,9,FALSE)</f>
        <v>0</v>
      </c>
      <c r="P792">
        <f>VLOOKUP(AA792,角色间职业划分!P:AP,10,FALSE)</f>
        <v>0</v>
      </c>
      <c r="Q792">
        <f>VLOOKUP(AA792,角色间职业划分!P:AP,15,FALSE)</f>
        <v>0</v>
      </c>
      <c r="R792">
        <f>VLOOKUP(AA792,角色间职业划分!P:AP,16,FALSE)</f>
        <v>0</v>
      </c>
      <c r="S792">
        <f>VLOOKUP(AA792,角色间职业划分!P:AP,17,FALSE)</f>
        <v>0</v>
      </c>
      <c r="T792">
        <f>VLOOKUP(AA792,角色间职业划分!P:AP,18,FALSE)</f>
        <v>0</v>
      </c>
      <c r="U792">
        <f>VLOOKUP(AA792,角色间职业划分!P:AP,27,FALSE)</f>
        <v>0</v>
      </c>
      <c r="V792">
        <f t="shared" si="123"/>
        <v>1.0000000000000009</v>
      </c>
      <c r="W792">
        <f>VLOOKUP(AA792,角色间职业划分!P:Q,2,FALSE)</f>
        <v>25</v>
      </c>
      <c r="X792">
        <f t="shared" si="128"/>
        <v>81</v>
      </c>
      <c r="Y792">
        <f>INT(VLOOKUP(X792,角色属性总表!AG:AH,2,FALSE)*角色属性总表!$C$38)</f>
        <v>1638</v>
      </c>
      <c r="AA792">
        <f t="shared" si="129"/>
        <v>8</v>
      </c>
      <c r="AB792">
        <f>VLOOKUP(X792,角色属性总表!AG:AI,2,FALSE)*VLOOKUP(角色等级属性!AA792,角色间职业划分!P:AG,13,FALSE)/角色间职业划分!$AB$9</f>
        <v>3178.2682512733445</v>
      </c>
      <c r="AC792">
        <f>VLOOKUP(X792,角色属性总表!AG:AI,3,FALSE)*VLOOKUP(AA792,角色间职业划分!P:AG,8,FALSE)/角色间职业划分!$W$9</f>
        <v>3270.1032</v>
      </c>
      <c r="AD792">
        <f>VLOOKUP(AA792,角色间职业划分!P:AP,26,FALSE)</f>
        <v>0.4</v>
      </c>
      <c r="AE792">
        <f>VLOOKUP(X792,角色属性总表!I:Q,3,FALSE)</f>
        <v>733.82400000000007</v>
      </c>
      <c r="AF792">
        <f>VLOOKUP(AA792,角色间职业划分!P:AP,11,FALSE)</f>
        <v>0.31</v>
      </c>
      <c r="AG792">
        <f t="shared" si="124"/>
        <v>5392.6027397260268</v>
      </c>
      <c r="AH792">
        <f t="shared" si="125"/>
        <v>735</v>
      </c>
      <c r="AJ792">
        <f t="shared" si="126"/>
        <v>4657.6027397260268</v>
      </c>
      <c r="AK792">
        <v>788</v>
      </c>
    </row>
    <row r="793" spans="1:37" x14ac:dyDescent="0.15">
      <c r="A793">
        <v>789</v>
      </c>
      <c r="B793">
        <f>ROUND(VLOOKUP(X793,角色属性总表!AG:AI,2,FALSE)/角色属性总表!$C$34,0)</f>
        <v>237</v>
      </c>
      <c r="C793">
        <f>ROUND(VLOOKUP(X793,角色属性总表!Y:AE,3,FALSE)/J793,0)</f>
        <v>115</v>
      </c>
      <c r="D793">
        <f>ROUND(VLOOKUP(X793,角色属性总表!AG:AI,3,FALSE)/角色属性总表!$C$35,0)</f>
        <v>247</v>
      </c>
      <c r="E793">
        <f t="shared" si="120"/>
        <v>1285</v>
      </c>
      <c r="F793">
        <f t="shared" si="121"/>
        <v>13</v>
      </c>
      <c r="G793">
        <f t="shared" si="122"/>
        <v>14</v>
      </c>
      <c r="H793">
        <v>0</v>
      </c>
      <c r="I793">
        <f t="shared" si="127"/>
        <v>3</v>
      </c>
      <c r="J793">
        <f>VLOOKUP(AA793,角色间职业划分!P:AP,20,FALSE)</f>
        <v>11</v>
      </c>
      <c r="K793">
        <f>IF(X793=500,100,VLOOKUP(AA793,角色间职业划分!P:AP,22,FALSE))</f>
        <v>120</v>
      </c>
      <c r="L793">
        <f>IF(X793=500,K793,VLOOKUP(AA793,角色间职业划分!P:AP,23,FALSE))</f>
        <v>60</v>
      </c>
      <c r="M793">
        <f>VLOOKUP(AA793,角色间职业划分!P:AP,24,FALSE)</f>
        <v>0</v>
      </c>
      <c r="N793">
        <f>VLOOKUP(AA793,角色间职业划分!P:AP,14)*100</f>
        <v>95</v>
      </c>
      <c r="O793">
        <f>VLOOKUP(AA793,角色间职业划分!P:Z,9,FALSE)</f>
        <v>0</v>
      </c>
      <c r="P793">
        <f>VLOOKUP(AA793,角色间职业划分!P:AP,10,FALSE)</f>
        <v>0</v>
      </c>
      <c r="Q793">
        <f>VLOOKUP(AA793,角色间职业划分!P:AP,15,FALSE)</f>
        <v>0</v>
      </c>
      <c r="R793">
        <f>VLOOKUP(AA793,角色间职业划分!P:AP,16,FALSE)</f>
        <v>0</v>
      </c>
      <c r="S793">
        <f>VLOOKUP(AA793,角色间职业划分!P:AP,17,FALSE)</f>
        <v>0</v>
      </c>
      <c r="T793">
        <f>VLOOKUP(AA793,角色间职业划分!P:AP,18,FALSE)</f>
        <v>0</v>
      </c>
      <c r="U793">
        <f>VLOOKUP(AA793,角色间职业划分!P:AP,27,FALSE)</f>
        <v>0</v>
      </c>
      <c r="V793">
        <f t="shared" si="123"/>
        <v>1.0000000000000009</v>
      </c>
      <c r="W793">
        <f>VLOOKUP(AA793,角色间职业划分!P:Q,2,FALSE)</f>
        <v>25</v>
      </c>
      <c r="X793">
        <f t="shared" si="128"/>
        <v>82</v>
      </c>
      <c r="Y793">
        <f>INT(VLOOKUP(X793,角色属性总表!AG:AH,2,FALSE)*角色属性总表!$C$38)</f>
        <v>1656</v>
      </c>
      <c r="AA793">
        <f t="shared" si="129"/>
        <v>8</v>
      </c>
      <c r="AB793">
        <f>VLOOKUP(X793,角色属性总表!AG:AI,2,FALSE)*VLOOKUP(角色等级属性!AA793,角色间职业划分!P:AG,13,FALSE)/角色间职业划分!$AB$9</f>
        <v>3213.1942760126117</v>
      </c>
      <c r="AC793">
        <f>VLOOKUP(X793,角色属性总表!AG:AI,3,FALSE)*VLOOKUP(AA793,角色间职业划分!P:AG,8,FALSE)/角色间职业划分!$W$9</f>
        <v>3306.0383999999995</v>
      </c>
      <c r="AD793">
        <f>VLOOKUP(AA793,角色间职业划分!P:AP,26,FALSE)</f>
        <v>0.4</v>
      </c>
      <c r="AE793">
        <f>VLOOKUP(X793,角色属性总表!I:Q,3,FALSE)</f>
        <v>741.88799999999992</v>
      </c>
      <c r="AF793">
        <f>VLOOKUP(AA793,角色间职业划分!P:AP,11,FALSE)</f>
        <v>0.31</v>
      </c>
      <c r="AG793">
        <f t="shared" si="124"/>
        <v>5505.3039723248176</v>
      </c>
      <c r="AH793">
        <f t="shared" si="125"/>
        <v>741</v>
      </c>
      <c r="AJ793">
        <f t="shared" si="126"/>
        <v>4764.3039723248176</v>
      </c>
      <c r="AK793">
        <v>789</v>
      </c>
    </row>
    <row r="794" spans="1:37" x14ac:dyDescent="0.15">
      <c r="A794">
        <v>790</v>
      </c>
      <c r="B794">
        <f>ROUND(VLOOKUP(X794,角色属性总表!AG:AI,2,FALSE)/角色属性总表!$C$34,0)</f>
        <v>239</v>
      </c>
      <c r="C794">
        <f>ROUND(VLOOKUP(X794,角色属性总表!Y:AE,3,FALSE)/J794,0)</f>
        <v>117</v>
      </c>
      <c r="D794">
        <f>ROUND(VLOOKUP(X794,角色属性总表!AG:AI,3,FALSE)/角色属性总表!$C$35,0)</f>
        <v>250</v>
      </c>
      <c r="E794">
        <f t="shared" si="120"/>
        <v>1299</v>
      </c>
      <c r="F794">
        <f t="shared" si="121"/>
        <v>13</v>
      </c>
      <c r="G794">
        <f t="shared" si="122"/>
        <v>14</v>
      </c>
      <c r="H794">
        <v>0</v>
      </c>
      <c r="I794">
        <f t="shared" si="127"/>
        <v>3</v>
      </c>
      <c r="J794">
        <f>VLOOKUP(AA794,角色间职业划分!P:AP,20,FALSE)</f>
        <v>11</v>
      </c>
      <c r="K794">
        <f>IF(X794=500,100,VLOOKUP(AA794,角色间职业划分!P:AP,22,FALSE))</f>
        <v>120</v>
      </c>
      <c r="L794">
        <f>IF(X794=500,K794,VLOOKUP(AA794,角色间职业划分!P:AP,23,FALSE))</f>
        <v>60</v>
      </c>
      <c r="M794">
        <f>VLOOKUP(AA794,角色间职业划分!P:AP,24,FALSE)</f>
        <v>0</v>
      </c>
      <c r="N794">
        <f>VLOOKUP(AA794,角色间职业划分!P:AP,14)*100</f>
        <v>95</v>
      </c>
      <c r="O794">
        <f>VLOOKUP(AA794,角色间职业划分!P:Z,9,FALSE)</f>
        <v>0</v>
      </c>
      <c r="P794">
        <f>VLOOKUP(AA794,角色间职业划分!P:AP,10,FALSE)</f>
        <v>0</v>
      </c>
      <c r="Q794">
        <f>VLOOKUP(AA794,角色间职业划分!P:AP,15,FALSE)</f>
        <v>0</v>
      </c>
      <c r="R794">
        <f>VLOOKUP(AA794,角色间职业划分!P:AP,16,FALSE)</f>
        <v>0</v>
      </c>
      <c r="S794">
        <f>VLOOKUP(AA794,角色间职业划分!P:AP,17,FALSE)</f>
        <v>0</v>
      </c>
      <c r="T794">
        <f>VLOOKUP(AA794,角色间职业划分!P:AP,18,FALSE)</f>
        <v>0</v>
      </c>
      <c r="U794">
        <f>VLOOKUP(AA794,角色间职业划分!P:AP,27,FALSE)</f>
        <v>0</v>
      </c>
      <c r="V794">
        <f t="shared" si="123"/>
        <v>1.0000000000000009</v>
      </c>
      <c r="W794">
        <f>VLOOKUP(AA794,角色间职业划分!P:Q,2,FALSE)</f>
        <v>25</v>
      </c>
      <c r="X794">
        <f t="shared" si="128"/>
        <v>83</v>
      </c>
      <c r="Y794">
        <f>INT(VLOOKUP(X794,角色属性总表!AG:AH,2,FALSE)*角色属性总表!$C$38)</f>
        <v>1674</v>
      </c>
      <c r="AA794">
        <f t="shared" si="129"/>
        <v>8</v>
      </c>
      <c r="AB794">
        <f>VLOOKUP(X794,角色属性总表!AG:AI,2,FALSE)*VLOOKUP(角色等级属性!AA794,角色间职业划分!P:AG,13,FALSE)/角色间职业划分!$AB$9</f>
        <v>3248.1203007518798</v>
      </c>
      <c r="AC794">
        <f>VLOOKUP(X794,角色属性总表!AG:AI,3,FALSE)*VLOOKUP(AA794,角色间职业划分!P:AG,8,FALSE)/角色间职业划分!$W$9</f>
        <v>3341.9736000000003</v>
      </c>
      <c r="AD794">
        <f>VLOOKUP(AA794,角色间职业划分!P:AP,26,FALSE)</f>
        <v>0.4</v>
      </c>
      <c r="AE794">
        <f>VLOOKUP(X794,角色属性总表!I:Q,3,FALSE)</f>
        <v>749.952</v>
      </c>
      <c r="AF794">
        <f>VLOOKUP(AA794,角色间职业划分!P:AP,11,FALSE)</f>
        <v>0.31</v>
      </c>
      <c r="AG794">
        <f t="shared" si="124"/>
        <v>5619.0579597670749</v>
      </c>
      <c r="AH794">
        <f t="shared" si="125"/>
        <v>750</v>
      </c>
      <c r="AJ794">
        <f t="shared" si="126"/>
        <v>4869.0579597670749</v>
      </c>
      <c r="AK794">
        <v>790</v>
      </c>
    </row>
    <row r="795" spans="1:37" x14ac:dyDescent="0.15">
      <c r="A795">
        <v>791</v>
      </c>
      <c r="B795">
        <f>ROUND(VLOOKUP(X795,角色属性总表!AG:AI,2,FALSE)/角色属性总表!$C$34,0)</f>
        <v>242</v>
      </c>
      <c r="C795">
        <f>ROUND(VLOOKUP(X795,角色属性总表!Y:AE,3,FALSE)/J795,0)</f>
        <v>120</v>
      </c>
      <c r="D795">
        <f>ROUND(VLOOKUP(X795,角色属性总表!AG:AI,3,FALSE)/角色属性总表!$C$35,0)</f>
        <v>253</v>
      </c>
      <c r="E795">
        <f t="shared" si="120"/>
        <v>1313</v>
      </c>
      <c r="F795">
        <f t="shared" si="121"/>
        <v>13</v>
      </c>
      <c r="G795">
        <f t="shared" si="122"/>
        <v>14</v>
      </c>
      <c r="H795">
        <v>0</v>
      </c>
      <c r="I795">
        <f t="shared" si="127"/>
        <v>3</v>
      </c>
      <c r="J795">
        <f>VLOOKUP(AA795,角色间职业划分!P:AP,20,FALSE)</f>
        <v>11</v>
      </c>
      <c r="K795">
        <f>IF(X795=500,100,VLOOKUP(AA795,角色间职业划分!P:AP,22,FALSE))</f>
        <v>120</v>
      </c>
      <c r="L795">
        <f>IF(X795=500,K795,VLOOKUP(AA795,角色间职业划分!P:AP,23,FALSE))</f>
        <v>60</v>
      </c>
      <c r="M795">
        <f>VLOOKUP(AA795,角色间职业划分!P:AP,24,FALSE)</f>
        <v>0</v>
      </c>
      <c r="N795">
        <f>VLOOKUP(AA795,角色间职业划分!P:AP,14)*100</f>
        <v>95</v>
      </c>
      <c r="O795">
        <f>VLOOKUP(AA795,角色间职业划分!P:Z,9,FALSE)</f>
        <v>0</v>
      </c>
      <c r="P795">
        <f>VLOOKUP(AA795,角色间职业划分!P:AP,10,FALSE)</f>
        <v>0</v>
      </c>
      <c r="Q795">
        <f>VLOOKUP(AA795,角色间职业划分!P:AP,15,FALSE)</f>
        <v>0</v>
      </c>
      <c r="R795">
        <f>VLOOKUP(AA795,角色间职业划分!P:AP,16,FALSE)</f>
        <v>0</v>
      </c>
      <c r="S795">
        <f>VLOOKUP(AA795,角色间职业划分!P:AP,17,FALSE)</f>
        <v>0</v>
      </c>
      <c r="T795">
        <f>VLOOKUP(AA795,角色间职业划分!P:AP,18,FALSE)</f>
        <v>0</v>
      </c>
      <c r="U795">
        <f>VLOOKUP(AA795,角色间职业划分!P:AP,27,FALSE)</f>
        <v>0</v>
      </c>
      <c r="V795">
        <f t="shared" si="123"/>
        <v>1.0000000000000009</v>
      </c>
      <c r="W795">
        <f>VLOOKUP(AA795,角色间职业划分!P:Q,2,FALSE)</f>
        <v>25</v>
      </c>
      <c r="X795">
        <f t="shared" si="128"/>
        <v>84</v>
      </c>
      <c r="Y795">
        <f>INT(VLOOKUP(X795,角色属性总表!AG:AH,2,FALSE)*角色属性总表!$C$38)</f>
        <v>1692</v>
      </c>
      <c r="AA795">
        <f t="shared" si="129"/>
        <v>8</v>
      </c>
      <c r="AB795">
        <f>VLOOKUP(X795,角色属性总表!AG:AI,2,FALSE)*VLOOKUP(角色等级属性!AA795,角色间职业划分!P:AG,13,FALSE)/角色间职业划分!$AB$9</f>
        <v>3283.0463254911469</v>
      </c>
      <c r="AC795">
        <f>VLOOKUP(X795,角色属性总表!AG:AI,3,FALSE)*VLOOKUP(AA795,角色间职业划分!P:AG,8,FALSE)/角色间职业划分!$W$9</f>
        <v>3377.9087999999997</v>
      </c>
      <c r="AD795">
        <f>VLOOKUP(AA795,角色间职业划分!P:AP,26,FALSE)</f>
        <v>0.4</v>
      </c>
      <c r="AE795">
        <f>VLOOKUP(X795,角色属性总表!I:Q,3,FALSE)</f>
        <v>758.01599999999996</v>
      </c>
      <c r="AF795">
        <f>VLOOKUP(AA795,角色间职业划分!P:AP,11,FALSE)</f>
        <v>0.31</v>
      </c>
      <c r="AG795">
        <f t="shared" si="124"/>
        <v>5733.8648533794221</v>
      </c>
      <c r="AH795">
        <f t="shared" si="125"/>
        <v>759</v>
      </c>
      <c r="AJ795">
        <f t="shared" si="126"/>
        <v>4974.8648533794221</v>
      </c>
      <c r="AK795">
        <v>791</v>
      </c>
    </row>
    <row r="796" spans="1:37" x14ac:dyDescent="0.15">
      <c r="A796">
        <v>792</v>
      </c>
      <c r="B796">
        <f>ROUND(VLOOKUP(X796,角色属性总表!AG:AI,2,FALSE)/角色属性总表!$C$34,0)</f>
        <v>244</v>
      </c>
      <c r="C796">
        <f>ROUND(VLOOKUP(X796,角色属性总表!Y:AE,3,FALSE)/J796,0)</f>
        <v>122</v>
      </c>
      <c r="D796">
        <f>ROUND(VLOOKUP(X796,角色属性总表!AG:AI,3,FALSE)/角色属性总表!$C$35,0)</f>
        <v>255</v>
      </c>
      <c r="E796">
        <f t="shared" si="120"/>
        <v>1327</v>
      </c>
      <c r="F796">
        <f t="shared" si="121"/>
        <v>13</v>
      </c>
      <c r="G796">
        <f t="shared" si="122"/>
        <v>14</v>
      </c>
      <c r="H796">
        <v>0</v>
      </c>
      <c r="I796">
        <f t="shared" si="127"/>
        <v>3</v>
      </c>
      <c r="J796">
        <f>VLOOKUP(AA796,角色间职业划分!P:AP,20,FALSE)</f>
        <v>11</v>
      </c>
      <c r="K796">
        <f>IF(X796=500,100,VLOOKUP(AA796,角色间职业划分!P:AP,22,FALSE))</f>
        <v>120</v>
      </c>
      <c r="L796">
        <f>IF(X796=500,K796,VLOOKUP(AA796,角色间职业划分!P:AP,23,FALSE))</f>
        <v>60</v>
      </c>
      <c r="M796">
        <f>VLOOKUP(AA796,角色间职业划分!P:AP,24,FALSE)</f>
        <v>0</v>
      </c>
      <c r="N796">
        <f>VLOOKUP(AA796,角色间职业划分!P:AP,14)*100</f>
        <v>95</v>
      </c>
      <c r="O796">
        <f>VLOOKUP(AA796,角色间职业划分!P:Z,9,FALSE)</f>
        <v>0</v>
      </c>
      <c r="P796">
        <f>VLOOKUP(AA796,角色间职业划分!P:AP,10,FALSE)</f>
        <v>0</v>
      </c>
      <c r="Q796">
        <f>VLOOKUP(AA796,角色间职业划分!P:AP,15,FALSE)</f>
        <v>0</v>
      </c>
      <c r="R796">
        <f>VLOOKUP(AA796,角色间职业划分!P:AP,16,FALSE)</f>
        <v>0</v>
      </c>
      <c r="S796">
        <f>VLOOKUP(AA796,角色间职业划分!P:AP,17,FALSE)</f>
        <v>0</v>
      </c>
      <c r="T796">
        <f>VLOOKUP(AA796,角色间职业划分!P:AP,18,FALSE)</f>
        <v>0</v>
      </c>
      <c r="U796">
        <f>VLOOKUP(AA796,角色间职业划分!P:AP,27,FALSE)</f>
        <v>0</v>
      </c>
      <c r="V796">
        <f t="shared" si="123"/>
        <v>1.0000000000000009</v>
      </c>
      <c r="W796">
        <f>VLOOKUP(AA796,角色间职业划分!P:Q,2,FALSE)</f>
        <v>25</v>
      </c>
      <c r="X796">
        <f t="shared" si="128"/>
        <v>85</v>
      </c>
      <c r="Y796">
        <f>INT(VLOOKUP(X796,角色属性总表!AG:AH,2,FALSE)*角色属性总表!$C$38)</f>
        <v>1710</v>
      </c>
      <c r="AA796">
        <f t="shared" si="129"/>
        <v>8</v>
      </c>
      <c r="AB796">
        <f>VLOOKUP(X796,角色属性总表!AG:AI,2,FALSE)*VLOOKUP(角色等级属性!AA796,角色间职业划分!P:AG,13,FALSE)/角色间职业划分!$AB$9</f>
        <v>3317.9723502304146</v>
      </c>
      <c r="AC796">
        <f>VLOOKUP(X796,角色属性总表!AG:AI,3,FALSE)*VLOOKUP(AA796,角色间职业划分!P:AG,8,FALSE)/角色间职业划分!$W$9</f>
        <v>3413.8440000000001</v>
      </c>
      <c r="AD796">
        <f>VLOOKUP(AA796,角色间职业划分!P:AP,26,FALSE)</f>
        <v>0.4</v>
      </c>
      <c r="AE796">
        <f>VLOOKUP(X796,角色属性总表!I:Q,3,FALSE)</f>
        <v>766.08</v>
      </c>
      <c r="AF796">
        <f>VLOOKUP(AA796,角色间职业划分!P:AP,11,FALSE)</f>
        <v>0.31</v>
      </c>
      <c r="AG796">
        <f t="shared" si="124"/>
        <v>5849.7248574958685</v>
      </c>
      <c r="AH796">
        <f t="shared" si="125"/>
        <v>765</v>
      </c>
      <c r="AJ796">
        <f t="shared" si="126"/>
        <v>5084.7248574958685</v>
      </c>
      <c r="AK796">
        <v>792</v>
      </c>
    </row>
    <row r="797" spans="1:37" x14ac:dyDescent="0.15">
      <c r="A797">
        <v>793</v>
      </c>
      <c r="B797">
        <f>ROUND(VLOOKUP(X797,角色属性总表!AG:AI,2,FALSE)/角色属性总表!$C$34,0)</f>
        <v>247</v>
      </c>
      <c r="C797">
        <f>ROUND(VLOOKUP(X797,角色属性总表!Y:AE,3,FALSE)/J797,0)</f>
        <v>124</v>
      </c>
      <c r="D797">
        <f>ROUND(VLOOKUP(X797,角色属性总表!AG:AI,3,FALSE)/角色属性总表!$C$35,0)</f>
        <v>258</v>
      </c>
      <c r="E797">
        <f t="shared" si="120"/>
        <v>1341</v>
      </c>
      <c r="F797">
        <f t="shared" si="121"/>
        <v>13</v>
      </c>
      <c r="G797">
        <f t="shared" si="122"/>
        <v>14</v>
      </c>
      <c r="H797">
        <v>0</v>
      </c>
      <c r="I797">
        <f t="shared" si="127"/>
        <v>3</v>
      </c>
      <c r="J797">
        <f>VLOOKUP(AA797,角色间职业划分!P:AP,20,FALSE)</f>
        <v>11</v>
      </c>
      <c r="K797">
        <f>IF(X797=500,100,VLOOKUP(AA797,角色间职业划分!P:AP,22,FALSE))</f>
        <v>120</v>
      </c>
      <c r="L797">
        <f>IF(X797=500,K797,VLOOKUP(AA797,角色间职业划分!P:AP,23,FALSE))</f>
        <v>60</v>
      </c>
      <c r="M797">
        <f>VLOOKUP(AA797,角色间职业划分!P:AP,24,FALSE)</f>
        <v>0</v>
      </c>
      <c r="N797">
        <f>VLOOKUP(AA797,角色间职业划分!P:AP,14)*100</f>
        <v>95</v>
      </c>
      <c r="O797">
        <f>VLOOKUP(AA797,角色间职业划分!P:Z,9,FALSE)</f>
        <v>0</v>
      </c>
      <c r="P797">
        <f>VLOOKUP(AA797,角色间职业划分!P:AP,10,FALSE)</f>
        <v>0</v>
      </c>
      <c r="Q797">
        <f>VLOOKUP(AA797,角色间职业划分!P:AP,15,FALSE)</f>
        <v>0</v>
      </c>
      <c r="R797">
        <f>VLOOKUP(AA797,角色间职业划分!P:AP,16,FALSE)</f>
        <v>0</v>
      </c>
      <c r="S797">
        <f>VLOOKUP(AA797,角色间职业划分!P:AP,17,FALSE)</f>
        <v>0</v>
      </c>
      <c r="T797">
        <f>VLOOKUP(AA797,角色间职业划分!P:AP,18,FALSE)</f>
        <v>0</v>
      </c>
      <c r="U797">
        <f>VLOOKUP(AA797,角色间职业划分!P:AP,27,FALSE)</f>
        <v>0</v>
      </c>
      <c r="V797">
        <f t="shared" si="123"/>
        <v>1.0000000000000009</v>
      </c>
      <c r="W797">
        <f>VLOOKUP(AA797,角色间职业划分!P:Q,2,FALSE)</f>
        <v>25</v>
      </c>
      <c r="X797">
        <f t="shared" si="128"/>
        <v>86</v>
      </c>
      <c r="Y797">
        <f>INT(VLOOKUP(X797,角色属性总表!AG:AH,2,FALSE)*角色属性总表!$C$38)</f>
        <v>1728</v>
      </c>
      <c r="AA797">
        <f t="shared" si="129"/>
        <v>8</v>
      </c>
      <c r="AB797">
        <f>VLOOKUP(X797,角色属性总表!AG:AI,2,FALSE)*VLOOKUP(角色等级属性!AA797,角色间职业划分!P:AG,13,FALSE)/角色间职业划分!$AB$9</f>
        <v>3352.8983749696822</v>
      </c>
      <c r="AC797">
        <f>VLOOKUP(X797,角色属性总表!AG:AI,3,FALSE)*VLOOKUP(AA797,角色间职业划分!P:AG,8,FALSE)/角色间职业划分!$W$9</f>
        <v>3449.7791999999995</v>
      </c>
      <c r="AD797">
        <f>VLOOKUP(AA797,角色间职业划分!P:AP,26,FALSE)</f>
        <v>0.4</v>
      </c>
      <c r="AE797">
        <f>VLOOKUP(X797,角色属性总表!I:Q,3,FALSE)</f>
        <v>774.14400000000001</v>
      </c>
      <c r="AF797">
        <f>VLOOKUP(AA797,角色间职业划分!P:AP,11,FALSE)</f>
        <v>0.31</v>
      </c>
      <c r="AG797">
        <f t="shared" si="124"/>
        <v>5966.6382281684428</v>
      </c>
      <c r="AH797">
        <f t="shared" si="125"/>
        <v>774</v>
      </c>
      <c r="AJ797">
        <f t="shared" si="126"/>
        <v>5192.6382281684428</v>
      </c>
      <c r="AK797">
        <v>793</v>
      </c>
    </row>
    <row r="798" spans="1:37" x14ac:dyDescent="0.15">
      <c r="A798">
        <v>794</v>
      </c>
      <c r="B798">
        <f>ROUND(VLOOKUP(X798,角色属性总表!AG:AI,2,FALSE)/角色属性总表!$C$34,0)</f>
        <v>249</v>
      </c>
      <c r="C798">
        <f>ROUND(VLOOKUP(X798,角色属性总表!Y:AE,3,FALSE)/J798,0)</f>
        <v>127</v>
      </c>
      <c r="D798">
        <f>ROUND(VLOOKUP(X798,角色属性总表!AG:AI,3,FALSE)/角色属性总表!$C$35,0)</f>
        <v>261</v>
      </c>
      <c r="E798">
        <f t="shared" si="120"/>
        <v>1355</v>
      </c>
      <c r="F798">
        <f t="shared" si="121"/>
        <v>13</v>
      </c>
      <c r="G798">
        <f t="shared" si="122"/>
        <v>14</v>
      </c>
      <c r="H798">
        <v>0</v>
      </c>
      <c r="I798">
        <f t="shared" si="127"/>
        <v>3</v>
      </c>
      <c r="J798">
        <f>VLOOKUP(AA798,角色间职业划分!P:AP,20,FALSE)</f>
        <v>11</v>
      </c>
      <c r="K798">
        <f>IF(X798=500,100,VLOOKUP(AA798,角色间职业划分!P:AP,22,FALSE))</f>
        <v>120</v>
      </c>
      <c r="L798">
        <f>IF(X798=500,K798,VLOOKUP(AA798,角色间职业划分!P:AP,23,FALSE))</f>
        <v>60</v>
      </c>
      <c r="M798">
        <f>VLOOKUP(AA798,角色间职业划分!P:AP,24,FALSE)</f>
        <v>0</v>
      </c>
      <c r="N798">
        <f>VLOOKUP(AA798,角色间职业划分!P:AP,14)*100</f>
        <v>95</v>
      </c>
      <c r="O798">
        <f>VLOOKUP(AA798,角色间职业划分!P:Z,9,FALSE)</f>
        <v>0</v>
      </c>
      <c r="P798">
        <f>VLOOKUP(AA798,角色间职业划分!P:AP,10,FALSE)</f>
        <v>0</v>
      </c>
      <c r="Q798">
        <f>VLOOKUP(AA798,角色间职业划分!P:AP,15,FALSE)</f>
        <v>0</v>
      </c>
      <c r="R798">
        <f>VLOOKUP(AA798,角色间职业划分!P:AP,16,FALSE)</f>
        <v>0</v>
      </c>
      <c r="S798">
        <f>VLOOKUP(AA798,角色间职业划分!P:AP,17,FALSE)</f>
        <v>0</v>
      </c>
      <c r="T798">
        <f>VLOOKUP(AA798,角色间职业划分!P:AP,18,FALSE)</f>
        <v>0</v>
      </c>
      <c r="U798">
        <f>VLOOKUP(AA798,角色间职业划分!P:AP,27,FALSE)</f>
        <v>0</v>
      </c>
      <c r="V798">
        <f t="shared" si="123"/>
        <v>1.0000000000000009</v>
      </c>
      <c r="W798">
        <f>VLOOKUP(AA798,角色间职业划分!P:Q,2,FALSE)</f>
        <v>25</v>
      </c>
      <c r="X798">
        <f t="shared" si="128"/>
        <v>87</v>
      </c>
      <c r="Y798">
        <f>INT(VLOOKUP(X798,角色属性总表!AG:AH,2,FALSE)*角色属性总表!$C$38)</f>
        <v>1746</v>
      </c>
      <c r="AA798">
        <f t="shared" si="129"/>
        <v>8</v>
      </c>
      <c r="AB798">
        <f>VLOOKUP(X798,角色属性总表!AG:AI,2,FALSE)*VLOOKUP(角色等级属性!AA798,角色间职业划分!P:AG,13,FALSE)/角色间职业划分!$AB$9</f>
        <v>3387.8243997089494</v>
      </c>
      <c r="AC798">
        <f>VLOOKUP(X798,角色属性总表!AG:AI,3,FALSE)*VLOOKUP(AA798,角色间职业划分!P:AG,8,FALSE)/角色间职业划分!$W$9</f>
        <v>3485.7143999999998</v>
      </c>
      <c r="AD798">
        <f>VLOOKUP(AA798,角色间职业划分!P:AP,26,FALSE)</f>
        <v>0.4</v>
      </c>
      <c r="AE798">
        <f>VLOOKUP(X798,角色属性总表!I:Q,3,FALSE)</f>
        <v>782.20799999999997</v>
      </c>
      <c r="AF798">
        <f>VLOOKUP(AA798,角色间职业划分!P:AP,11,FALSE)</f>
        <v>0.31</v>
      </c>
      <c r="AG798">
        <f t="shared" si="124"/>
        <v>6084.6052719335185</v>
      </c>
      <c r="AH798">
        <f t="shared" si="125"/>
        <v>783</v>
      </c>
      <c r="AJ798">
        <f t="shared" si="126"/>
        <v>5301.6052719335185</v>
      </c>
      <c r="AK798">
        <v>794</v>
      </c>
    </row>
    <row r="799" spans="1:37" x14ac:dyDescent="0.15">
      <c r="A799">
        <v>795</v>
      </c>
      <c r="B799">
        <f>ROUND(VLOOKUP(X799,角色属性总表!AG:AI,2,FALSE)/角色属性总表!$C$34,0)</f>
        <v>252</v>
      </c>
      <c r="C799">
        <f>ROUND(VLOOKUP(X799,角色属性总表!Y:AE,3,FALSE)/J799,0)</f>
        <v>129</v>
      </c>
      <c r="D799">
        <f>ROUND(VLOOKUP(X799,角色属性总表!AG:AI,3,FALSE)/角色属性总表!$C$35,0)</f>
        <v>263</v>
      </c>
      <c r="E799">
        <f t="shared" si="120"/>
        <v>1369</v>
      </c>
      <c r="F799">
        <f t="shared" si="121"/>
        <v>13</v>
      </c>
      <c r="G799">
        <f t="shared" si="122"/>
        <v>14</v>
      </c>
      <c r="H799">
        <v>0</v>
      </c>
      <c r="I799">
        <f t="shared" si="127"/>
        <v>3</v>
      </c>
      <c r="J799">
        <f>VLOOKUP(AA799,角色间职业划分!P:AP,20,FALSE)</f>
        <v>11</v>
      </c>
      <c r="K799">
        <f>IF(X799=500,100,VLOOKUP(AA799,角色间职业划分!P:AP,22,FALSE))</f>
        <v>120</v>
      </c>
      <c r="L799">
        <f>IF(X799=500,K799,VLOOKUP(AA799,角色间职业划分!P:AP,23,FALSE))</f>
        <v>60</v>
      </c>
      <c r="M799">
        <f>VLOOKUP(AA799,角色间职业划分!P:AP,24,FALSE)</f>
        <v>0</v>
      </c>
      <c r="N799">
        <f>VLOOKUP(AA799,角色间职业划分!P:AP,14)*100</f>
        <v>95</v>
      </c>
      <c r="O799">
        <f>VLOOKUP(AA799,角色间职业划分!P:Z,9,FALSE)</f>
        <v>0</v>
      </c>
      <c r="P799">
        <f>VLOOKUP(AA799,角色间职业划分!P:AP,10,FALSE)</f>
        <v>0</v>
      </c>
      <c r="Q799">
        <f>VLOOKUP(AA799,角色间职业划分!P:AP,15,FALSE)</f>
        <v>0</v>
      </c>
      <c r="R799">
        <f>VLOOKUP(AA799,角色间职业划分!P:AP,16,FALSE)</f>
        <v>0</v>
      </c>
      <c r="S799">
        <f>VLOOKUP(AA799,角色间职业划分!P:AP,17,FALSE)</f>
        <v>0</v>
      </c>
      <c r="T799">
        <f>VLOOKUP(AA799,角色间职业划分!P:AP,18,FALSE)</f>
        <v>0</v>
      </c>
      <c r="U799">
        <f>VLOOKUP(AA799,角色间职业划分!P:AP,27,FALSE)</f>
        <v>0</v>
      </c>
      <c r="V799">
        <f t="shared" si="123"/>
        <v>1.0000000000000009</v>
      </c>
      <c r="W799">
        <f>VLOOKUP(AA799,角色间职业划分!P:Q,2,FALSE)</f>
        <v>25</v>
      </c>
      <c r="X799">
        <f t="shared" si="128"/>
        <v>88</v>
      </c>
      <c r="Y799">
        <f>INT(VLOOKUP(X799,角色属性总表!AG:AH,2,FALSE)*角色属性总表!$C$38)</f>
        <v>1764</v>
      </c>
      <c r="AA799">
        <f t="shared" si="129"/>
        <v>8</v>
      </c>
      <c r="AB799">
        <f>VLOOKUP(X799,角色属性总表!AG:AI,2,FALSE)*VLOOKUP(角色等级属性!AA799,角色间职业划分!P:AG,13,FALSE)/角色间职业划分!$AB$9</f>
        <v>3422.7504244482179</v>
      </c>
      <c r="AC799">
        <f>VLOOKUP(X799,角色属性总表!AG:AI,3,FALSE)*VLOOKUP(AA799,角色间职业划分!P:AG,8,FALSE)/角色间职业划分!$W$9</f>
        <v>3521.6496000000002</v>
      </c>
      <c r="AD799">
        <f>VLOOKUP(AA799,角色间职业划分!P:AP,26,FALSE)</f>
        <v>0.4</v>
      </c>
      <c r="AE799">
        <f>VLOOKUP(X799,角色属性总表!I:Q,3,FALSE)</f>
        <v>790.27200000000016</v>
      </c>
      <c r="AF799">
        <f>VLOOKUP(AA799,角色间职业划分!P:AP,11,FALSE)</f>
        <v>0.31</v>
      </c>
      <c r="AG799">
        <f t="shared" si="124"/>
        <v>6203.6263446309567</v>
      </c>
      <c r="AH799">
        <f t="shared" si="125"/>
        <v>789</v>
      </c>
      <c r="AJ799">
        <f t="shared" si="126"/>
        <v>5414.6263446309567</v>
      </c>
      <c r="AK799">
        <v>795</v>
      </c>
    </row>
    <row r="800" spans="1:37" x14ac:dyDescent="0.15">
      <c r="A800">
        <v>796</v>
      </c>
      <c r="B800">
        <f>ROUND(VLOOKUP(X800,角色属性总表!AG:AI,2,FALSE)/角色属性总表!$C$34,0)</f>
        <v>255</v>
      </c>
      <c r="C800">
        <f>ROUND(VLOOKUP(X800,角色属性总表!Y:AE,3,FALSE)/J800,0)</f>
        <v>132</v>
      </c>
      <c r="D800">
        <f>ROUND(VLOOKUP(X800,角色属性总表!AG:AI,3,FALSE)/角色属性总表!$C$35,0)</f>
        <v>266</v>
      </c>
      <c r="E800">
        <f t="shared" si="120"/>
        <v>1383</v>
      </c>
      <c r="F800">
        <f t="shared" si="121"/>
        <v>13</v>
      </c>
      <c r="G800">
        <f t="shared" si="122"/>
        <v>14</v>
      </c>
      <c r="H800">
        <v>0</v>
      </c>
      <c r="I800">
        <f t="shared" si="127"/>
        <v>3</v>
      </c>
      <c r="J800">
        <f>VLOOKUP(AA800,角色间职业划分!P:AP,20,FALSE)</f>
        <v>11</v>
      </c>
      <c r="K800">
        <f>IF(X800=500,100,VLOOKUP(AA800,角色间职业划分!P:AP,22,FALSE))</f>
        <v>120</v>
      </c>
      <c r="L800">
        <f>IF(X800=500,K800,VLOOKUP(AA800,角色间职业划分!P:AP,23,FALSE))</f>
        <v>60</v>
      </c>
      <c r="M800">
        <f>VLOOKUP(AA800,角色间职业划分!P:AP,24,FALSE)</f>
        <v>0</v>
      </c>
      <c r="N800">
        <f>VLOOKUP(AA800,角色间职业划分!P:AP,14)*100</f>
        <v>95</v>
      </c>
      <c r="O800">
        <f>VLOOKUP(AA800,角色间职业划分!P:Z,9,FALSE)</f>
        <v>0</v>
      </c>
      <c r="P800">
        <f>VLOOKUP(AA800,角色间职业划分!P:AP,10,FALSE)</f>
        <v>0</v>
      </c>
      <c r="Q800">
        <f>VLOOKUP(AA800,角色间职业划分!P:AP,15,FALSE)</f>
        <v>0</v>
      </c>
      <c r="R800">
        <f>VLOOKUP(AA800,角色间职业划分!P:AP,16,FALSE)</f>
        <v>0</v>
      </c>
      <c r="S800">
        <f>VLOOKUP(AA800,角色间职业划分!P:AP,17,FALSE)</f>
        <v>0</v>
      </c>
      <c r="T800">
        <f>VLOOKUP(AA800,角色间职业划分!P:AP,18,FALSE)</f>
        <v>0</v>
      </c>
      <c r="U800">
        <f>VLOOKUP(AA800,角色间职业划分!P:AP,27,FALSE)</f>
        <v>0</v>
      </c>
      <c r="V800">
        <f t="shared" si="123"/>
        <v>1.0000000000000009</v>
      </c>
      <c r="W800">
        <f>VLOOKUP(AA800,角色间职业划分!P:Q,2,FALSE)</f>
        <v>25</v>
      </c>
      <c r="X800">
        <f t="shared" si="128"/>
        <v>89</v>
      </c>
      <c r="Y800">
        <f>INT(VLOOKUP(X800,角色属性总表!AG:AH,2,FALSE)*角色属性总表!$C$38)</f>
        <v>1782</v>
      </c>
      <c r="AA800">
        <f t="shared" si="129"/>
        <v>8</v>
      </c>
      <c r="AB800">
        <f>VLOOKUP(X800,角色属性总表!AG:AI,2,FALSE)*VLOOKUP(角色等级属性!AA800,角色间职业划分!P:AG,13,FALSE)/角色间职业划分!$AB$9</f>
        <v>3457.6764491874846</v>
      </c>
      <c r="AC800">
        <f>VLOOKUP(X800,角色属性总表!AG:AI,3,FALSE)*VLOOKUP(AA800,角色间职业划分!P:AG,8,FALSE)/角色间职业划分!$W$9</f>
        <v>3557.5847999999996</v>
      </c>
      <c r="AD800">
        <f>VLOOKUP(AA800,角色间职业划分!P:AP,26,FALSE)</f>
        <v>0.4</v>
      </c>
      <c r="AE800">
        <f>VLOOKUP(X800,角色属性总表!I:Q,3,FALSE)</f>
        <v>798.33600000000001</v>
      </c>
      <c r="AF800">
        <f>VLOOKUP(AA800,角色间职业划分!P:AP,11,FALSE)</f>
        <v>0.31</v>
      </c>
      <c r="AG800">
        <f t="shared" si="124"/>
        <v>6323.7018502732935</v>
      </c>
      <c r="AH800">
        <f t="shared" si="125"/>
        <v>798</v>
      </c>
      <c r="AJ800">
        <f t="shared" si="126"/>
        <v>5525.7018502732935</v>
      </c>
      <c r="AK800">
        <v>796</v>
      </c>
    </row>
    <row r="801" spans="1:37" x14ac:dyDescent="0.15">
      <c r="A801">
        <v>797</v>
      </c>
      <c r="B801">
        <f>ROUND(VLOOKUP(X801,角色属性总表!AG:AI,2,FALSE)/角色属性总表!$C$34,0)</f>
        <v>257</v>
      </c>
      <c r="C801">
        <f>ROUND(VLOOKUP(X801,角色属性总表!Y:AE,3,FALSE)/J801,0)</f>
        <v>134</v>
      </c>
      <c r="D801">
        <f>ROUND(VLOOKUP(X801,角色属性总表!AG:AI,3,FALSE)/角色属性总表!$C$35,0)</f>
        <v>269</v>
      </c>
      <c r="E801">
        <f t="shared" si="120"/>
        <v>1397</v>
      </c>
      <c r="F801">
        <f t="shared" si="121"/>
        <v>13</v>
      </c>
      <c r="G801">
        <f t="shared" si="122"/>
        <v>14</v>
      </c>
      <c r="H801">
        <v>0</v>
      </c>
      <c r="I801">
        <f t="shared" si="127"/>
        <v>3</v>
      </c>
      <c r="J801">
        <f>VLOOKUP(AA801,角色间职业划分!P:AP,20,FALSE)</f>
        <v>11</v>
      </c>
      <c r="K801">
        <f>IF(X801=500,100,VLOOKUP(AA801,角色间职业划分!P:AP,22,FALSE))</f>
        <v>120</v>
      </c>
      <c r="L801">
        <f>IF(X801=500,K801,VLOOKUP(AA801,角色间职业划分!P:AP,23,FALSE))</f>
        <v>60</v>
      </c>
      <c r="M801">
        <f>VLOOKUP(AA801,角色间职业划分!P:AP,24,FALSE)</f>
        <v>0</v>
      </c>
      <c r="N801">
        <f>VLOOKUP(AA801,角色间职业划分!P:AP,14)*100</f>
        <v>95</v>
      </c>
      <c r="O801">
        <f>VLOOKUP(AA801,角色间职业划分!P:Z,9,FALSE)</f>
        <v>0</v>
      </c>
      <c r="P801">
        <f>VLOOKUP(AA801,角色间职业划分!P:AP,10,FALSE)</f>
        <v>0</v>
      </c>
      <c r="Q801">
        <f>VLOOKUP(AA801,角色间职业划分!P:AP,15,FALSE)</f>
        <v>0</v>
      </c>
      <c r="R801">
        <f>VLOOKUP(AA801,角色间职业划分!P:AP,16,FALSE)</f>
        <v>0</v>
      </c>
      <c r="S801">
        <f>VLOOKUP(AA801,角色间职业划分!P:AP,17,FALSE)</f>
        <v>0</v>
      </c>
      <c r="T801">
        <f>VLOOKUP(AA801,角色间职业划分!P:AP,18,FALSE)</f>
        <v>0</v>
      </c>
      <c r="U801">
        <f>VLOOKUP(AA801,角色间职业划分!P:AP,27,FALSE)</f>
        <v>0</v>
      </c>
      <c r="V801">
        <f t="shared" si="123"/>
        <v>1.0000000000000009</v>
      </c>
      <c r="W801">
        <f>VLOOKUP(AA801,角色间职业划分!P:Q,2,FALSE)</f>
        <v>25</v>
      </c>
      <c r="X801">
        <f t="shared" si="128"/>
        <v>90</v>
      </c>
      <c r="Y801">
        <f>INT(VLOOKUP(X801,角色属性总表!AG:AH,2,FALSE)*角色属性总表!$C$38)</f>
        <v>1800</v>
      </c>
      <c r="AA801">
        <f t="shared" si="129"/>
        <v>8</v>
      </c>
      <c r="AB801">
        <f>VLOOKUP(X801,角色属性总表!AG:AI,2,FALSE)*VLOOKUP(角色等级属性!AA801,角色间职业划分!P:AG,13,FALSE)/角色间职业划分!$AB$9</f>
        <v>3492.6024739267523</v>
      </c>
      <c r="AC801">
        <f>VLOOKUP(X801,角色属性总表!AG:AI,3,FALSE)*VLOOKUP(AA801,角色间职业划分!P:AG,8,FALSE)/角色间职业划分!$W$9</f>
        <v>3593.52</v>
      </c>
      <c r="AD801">
        <f>VLOOKUP(AA801,角色间职业划分!P:AP,26,FALSE)</f>
        <v>0.4</v>
      </c>
      <c r="AE801">
        <f>VLOOKUP(X801,角色属性总表!I:Q,3,FALSE)</f>
        <v>806.40000000000009</v>
      </c>
      <c r="AF801">
        <f>VLOOKUP(AA801,角色间职业划分!P:AP,11,FALSE)</f>
        <v>0.31</v>
      </c>
      <c r="AG801">
        <f t="shared" si="124"/>
        <v>6444.8322399624567</v>
      </c>
      <c r="AH801">
        <f t="shared" si="125"/>
        <v>807</v>
      </c>
      <c r="AJ801">
        <f t="shared" si="126"/>
        <v>5637.8322399624567</v>
      </c>
      <c r="AK801">
        <v>797</v>
      </c>
    </row>
    <row r="802" spans="1:37" x14ac:dyDescent="0.15">
      <c r="A802">
        <v>798</v>
      </c>
      <c r="B802">
        <f>ROUND(VLOOKUP(X802,角色属性总表!AG:AI,2,FALSE)/角色属性总表!$C$34,0)</f>
        <v>260</v>
      </c>
      <c r="C802">
        <f>ROUND(VLOOKUP(X802,角色属性总表!Y:AE,3,FALSE)/J802,0)</f>
        <v>136</v>
      </c>
      <c r="D802">
        <f>ROUND(VLOOKUP(X802,角色属性总表!AG:AI,3,FALSE)/角色属性总表!$C$35,0)</f>
        <v>271</v>
      </c>
      <c r="E802">
        <f t="shared" si="120"/>
        <v>1411</v>
      </c>
      <c r="F802">
        <f t="shared" si="121"/>
        <v>13</v>
      </c>
      <c r="G802">
        <f t="shared" si="122"/>
        <v>14</v>
      </c>
      <c r="H802">
        <v>0</v>
      </c>
      <c r="I802">
        <f t="shared" si="127"/>
        <v>3</v>
      </c>
      <c r="J802">
        <f>VLOOKUP(AA802,角色间职业划分!P:AP,20,FALSE)</f>
        <v>11</v>
      </c>
      <c r="K802">
        <f>IF(X802=500,100,VLOOKUP(AA802,角色间职业划分!P:AP,22,FALSE))</f>
        <v>120</v>
      </c>
      <c r="L802">
        <f>IF(X802=500,K802,VLOOKUP(AA802,角色间职业划分!P:AP,23,FALSE))</f>
        <v>60</v>
      </c>
      <c r="M802">
        <f>VLOOKUP(AA802,角色间职业划分!P:AP,24,FALSE)</f>
        <v>0</v>
      </c>
      <c r="N802">
        <f>VLOOKUP(AA802,角色间职业划分!P:AP,14)*100</f>
        <v>95</v>
      </c>
      <c r="O802">
        <f>VLOOKUP(AA802,角色间职业划分!P:Z,9,FALSE)</f>
        <v>0</v>
      </c>
      <c r="P802">
        <f>VLOOKUP(AA802,角色间职业划分!P:AP,10,FALSE)</f>
        <v>0</v>
      </c>
      <c r="Q802">
        <f>VLOOKUP(AA802,角色间职业划分!P:AP,15,FALSE)</f>
        <v>0</v>
      </c>
      <c r="R802">
        <f>VLOOKUP(AA802,角色间职业划分!P:AP,16,FALSE)</f>
        <v>0</v>
      </c>
      <c r="S802">
        <f>VLOOKUP(AA802,角色间职业划分!P:AP,17,FALSE)</f>
        <v>0</v>
      </c>
      <c r="T802">
        <f>VLOOKUP(AA802,角色间职业划分!P:AP,18,FALSE)</f>
        <v>0</v>
      </c>
      <c r="U802">
        <f>VLOOKUP(AA802,角色间职业划分!P:AP,27,FALSE)</f>
        <v>0</v>
      </c>
      <c r="V802">
        <f t="shared" si="123"/>
        <v>1.0000000000000009</v>
      </c>
      <c r="W802">
        <f>VLOOKUP(AA802,角色间职业划分!P:Q,2,FALSE)</f>
        <v>25</v>
      </c>
      <c r="X802">
        <f t="shared" si="128"/>
        <v>91</v>
      </c>
      <c r="Y802">
        <f>INT(VLOOKUP(X802,角色属性总表!AG:AH,2,FALSE)*角色属性总表!$C$38)</f>
        <v>1818</v>
      </c>
      <c r="AA802">
        <f t="shared" si="129"/>
        <v>8</v>
      </c>
      <c r="AB802">
        <f>VLOOKUP(X802,角色属性总表!AG:AI,2,FALSE)*VLOOKUP(角色等级属性!AA802,角色间职业划分!P:AG,13,FALSE)/角色间职业划分!$AB$9</f>
        <v>3527.5284986660199</v>
      </c>
      <c r="AC802">
        <f>VLOOKUP(X802,角色属性总表!AG:AI,3,FALSE)*VLOOKUP(AA802,角色间职业划分!P:AG,8,FALSE)/角色间职业划分!$W$9</f>
        <v>3629.4551999999994</v>
      </c>
      <c r="AD802">
        <f>VLOOKUP(AA802,角色间职业划分!P:AP,26,FALSE)</f>
        <v>0.4</v>
      </c>
      <c r="AE802">
        <f>VLOOKUP(X802,角色属性总表!I:Q,3,FALSE)</f>
        <v>814.46399999999994</v>
      </c>
      <c r="AF802">
        <f>VLOOKUP(AA802,角色间职业划分!P:AP,11,FALSE)</f>
        <v>0.31</v>
      </c>
      <c r="AG802">
        <f t="shared" si="124"/>
        <v>6567.0180108516188</v>
      </c>
      <c r="AH802">
        <f t="shared" si="125"/>
        <v>813</v>
      </c>
      <c r="AJ802">
        <f t="shared" si="126"/>
        <v>5754.0180108516188</v>
      </c>
      <c r="AK802">
        <v>798</v>
      </c>
    </row>
    <row r="803" spans="1:37" x14ac:dyDescent="0.15">
      <c r="A803">
        <v>799</v>
      </c>
      <c r="B803">
        <f>ROUND(VLOOKUP(X803,角色属性总表!AG:AI,2,FALSE)/角色属性总表!$C$34,0)</f>
        <v>262</v>
      </c>
      <c r="C803">
        <f>ROUND(VLOOKUP(X803,角色属性总表!Y:AE,3,FALSE)/J803,0)</f>
        <v>139</v>
      </c>
      <c r="D803">
        <f>ROUND(VLOOKUP(X803,角色属性总表!AG:AI,3,FALSE)/角色属性总表!$C$35,0)</f>
        <v>274</v>
      </c>
      <c r="E803">
        <f t="shared" si="120"/>
        <v>1424</v>
      </c>
      <c r="F803">
        <f t="shared" si="121"/>
        <v>13</v>
      </c>
      <c r="G803">
        <f t="shared" si="122"/>
        <v>14</v>
      </c>
      <c r="H803">
        <v>0</v>
      </c>
      <c r="I803">
        <f t="shared" si="127"/>
        <v>3</v>
      </c>
      <c r="J803">
        <f>VLOOKUP(AA803,角色间职业划分!P:AP,20,FALSE)</f>
        <v>11</v>
      </c>
      <c r="K803">
        <f>IF(X803=500,100,VLOOKUP(AA803,角色间职业划分!P:AP,22,FALSE))</f>
        <v>120</v>
      </c>
      <c r="L803">
        <f>IF(X803=500,K803,VLOOKUP(AA803,角色间职业划分!P:AP,23,FALSE))</f>
        <v>60</v>
      </c>
      <c r="M803">
        <f>VLOOKUP(AA803,角色间职业划分!P:AP,24,FALSE)</f>
        <v>0</v>
      </c>
      <c r="N803">
        <f>VLOOKUP(AA803,角色间职业划分!P:AP,14)*100</f>
        <v>95</v>
      </c>
      <c r="O803">
        <f>VLOOKUP(AA803,角色间职业划分!P:Z,9,FALSE)</f>
        <v>0</v>
      </c>
      <c r="P803">
        <f>VLOOKUP(AA803,角色间职业划分!P:AP,10,FALSE)</f>
        <v>0</v>
      </c>
      <c r="Q803">
        <f>VLOOKUP(AA803,角色间职业划分!P:AP,15,FALSE)</f>
        <v>0</v>
      </c>
      <c r="R803">
        <f>VLOOKUP(AA803,角色间职业划分!P:AP,16,FALSE)</f>
        <v>0</v>
      </c>
      <c r="S803">
        <f>VLOOKUP(AA803,角色间职业划分!P:AP,17,FALSE)</f>
        <v>0</v>
      </c>
      <c r="T803">
        <f>VLOOKUP(AA803,角色间职业划分!P:AP,18,FALSE)</f>
        <v>0</v>
      </c>
      <c r="U803">
        <f>VLOOKUP(AA803,角色间职业划分!P:AP,27,FALSE)</f>
        <v>0</v>
      </c>
      <c r="V803">
        <f t="shared" si="123"/>
        <v>1.0000000000000009</v>
      </c>
      <c r="W803">
        <f>VLOOKUP(AA803,角色间职业划分!P:Q,2,FALSE)</f>
        <v>25</v>
      </c>
      <c r="X803">
        <f t="shared" si="128"/>
        <v>92</v>
      </c>
      <c r="Y803">
        <f>INT(VLOOKUP(X803,角色属性总表!AG:AH,2,FALSE)*角色属性总表!$C$38)</f>
        <v>1836</v>
      </c>
      <c r="AA803">
        <f t="shared" si="129"/>
        <v>8</v>
      </c>
      <c r="AB803">
        <f>VLOOKUP(X803,角色属性总表!AG:AI,2,FALSE)*VLOOKUP(角色等级属性!AA803,角色间职业划分!P:AG,13,FALSE)/角色间职业划分!$AB$9</f>
        <v>3562.4545234052871</v>
      </c>
      <c r="AC803">
        <f>VLOOKUP(X803,角色属性总表!AG:AI,3,FALSE)*VLOOKUP(AA803,角色间职业划分!P:AG,8,FALSE)/角色间职业划分!$W$9</f>
        <v>3665.3903999999998</v>
      </c>
      <c r="AD803">
        <f>VLOOKUP(AA803,角色间职业划分!P:AP,26,FALSE)</f>
        <v>0.4</v>
      </c>
      <c r="AE803">
        <f>VLOOKUP(X803,角色属性总表!I:Q,3,FALSE)</f>
        <v>822.52800000000002</v>
      </c>
      <c r="AF803">
        <f>VLOOKUP(AA803,角色间职业划分!P:AP,11,FALSE)</f>
        <v>0.31</v>
      </c>
      <c r="AG803">
        <f t="shared" si="124"/>
        <v>6690.2597051499315</v>
      </c>
      <c r="AH803">
        <f t="shared" si="125"/>
        <v>822</v>
      </c>
      <c r="AJ803">
        <f t="shared" si="126"/>
        <v>5868.2597051499315</v>
      </c>
      <c r="AK803">
        <v>799</v>
      </c>
    </row>
    <row r="804" spans="1:37" x14ac:dyDescent="0.15">
      <c r="A804">
        <v>800</v>
      </c>
      <c r="B804">
        <f>ROUND(VLOOKUP(X804,角色属性总表!AG:AI,2,FALSE)/角色属性总表!$C$34,0)</f>
        <v>265</v>
      </c>
      <c r="C804">
        <f>ROUND(VLOOKUP(X804,角色属性总表!Y:AE,3,FALSE)/J804,0)</f>
        <v>142</v>
      </c>
      <c r="D804">
        <f>ROUND(VLOOKUP(X804,角色属性总表!AG:AI,3,FALSE)/角色属性总表!$C$35,0)</f>
        <v>277</v>
      </c>
      <c r="E804">
        <f t="shared" si="120"/>
        <v>1438</v>
      </c>
      <c r="F804">
        <f t="shared" si="121"/>
        <v>13</v>
      </c>
      <c r="G804">
        <f t="shared" si="122"/>
        <v>14</v>
      </c>
      <c r="H804">
        <v>0</v>
      </c>
      <c r="I804">
        <f t="shared" si="127"/>
        <v>3</v>
      </c>
      <c r="J804">
        <f>VLOOKUP(AA804,角色间职业划分!P:AP,20,FALSE)</f>
        <v>11</v>
      </c>
      <c r="K804">
        <f>IF(X804=500,100,VLOOKUP(AA804,角色间职业划分!P:AP,22,FALSE))</f>
        <v>120</v>
      </c>
      <c r="L804">
        <f>IF(X804=500,K804,VLOOKUP(AA804,角色间职业划分!P:AP,23,FALSE))</f>
        <v>60</v>
      </c>
      <c r="M804">
        <f>VLOOKUP(AA804,角色间职业划分!P:AP,24,FALSE)</f>
        <v>0</v>
      </c>
      <c r="N804">
        <f>VLOOKUP(AA804,角色间职业划分!P:AP,14)*100</f>
        <v>95</v>
      </c>
      <c r="O804">
        <f>VLOOKUP(AA804,角色间职业划分!P:Z,9,FALSE)</f>
        <v>0</v>
      </c>
      <c r="P804">
        <f>VLOOKUP(AA804,角色间职业划分!P:AP,10,FALSE)</f>
        <v>0</v>
      </c>
      <c r="Q804">
        <f>VLOOKUP(AA804,角色间职业划分!P:AP,15,FALSE)</f>
        <v>0</v>
      </c>
      <c r="R804">
        <f>VLOOKUP(AA804,角色间职业划分!P:AP,16,FALSE)</f>
        <v>0</v>
      </c>
      <c r="S804">
        <f>VLOOKUP(AA804,角色间职业划分!P:AP,17,FALSE)</f>
        <v>0</v>
      </c>
      <c r="T804">
        <f>VLOOKUP(AA804,角色间职业划分!P:AP,18,FALSE)</f>
        <v>0</v>
      </c>
      <c r="U804">
        <f>VLOOKUP(AA804,角色间职业划分!P:AP,27,FALSE)</f>
        <v>0</v>
      </c>
      <c r="V804">
        <f t="shared" si="123"/>
        <v>1.0000000000000009</v>
      </c>
      <c r="W804">
        <f>VLOOKUP(AA804,角色间职业划分!P:Q,2,FALSE)</f>
        <v>25</v>
      </c>
      <c r="X804">
        <f t="shared" si="128"/>
        <v>93</v>
      </c>
      <c r="Y804">
        <f>INT(VLOOKUP(X804,角色属性总表!AG:AH,2,FALSE)*角色属性总表!$C$38)</f>
        <v>1854</v>
      </c>
      <c r="AA804">
        <f t="shared" si="129"/>
        <v>8</v>
      </c>
      <c r="AB804">
        <f>VLOOKUP(X804,角色属性总表!AG:AI,2,FALSE)*VLOOKUP(角色等级属性!AA804,角色间职业划分!P:AG,13,FALSE)/角色间职业划分!$AB$9</f>
        <v>3597.3805481445556</v>
      </c>
      <c r="AC804">
        <f>VLOOKUP(X804,角色属性总表!AG:AI,3,FALSE)*VLOOKUP(AA804,角色间职业划分!P:AG,8,FALSE)/角色间职业划分!$W$9</f>
        <v>3701.3256000000001</v>
      </c>
      <c r="AD804">
        <f>VLOOKUP(AA804,角色间职业划分!P:AP,26,FALSE)</f>
        <v>0.4</v>
      </c>
      <c r="AE804">
        <f>VLOOKUP(X804,角色属性总表!I:Q,3,FALSE)</f>
        <v>830.5920000000001</v>
      </c>
      <c r="AF804">
        <f>VLOOKUP(AA804,角色间职业划分!P:AP,11,FALSE)</f>
        <v>0.31</v>
      </c>
      <c r="AG804">
        <f t="shared" si="124"/>
        <v>6814.5579091680256</v>
      </c>
      <c r="AH804">
        <f t="shared" si="125"/>
        <v>831</v>
      </c>
      <c r="AJ804">
        <f t="shared" si="126"/>
        <v>5983.5579091680256</v>
      </c>
      <c r="AK804">
        <v>800</v>
      </c>
    </row>
    <row r="805" spans="1:37" x14ac:dyDescent="0.15">
      <c r="A805">
        <v>801</v>
      </c>
      <c r="B805">
        <f>ROUND(VLOOKUP(X805,角色属性总表!AG:AI,2,FALSE)/角色属性总表!$C$34,0)</f>
        <v>267</v>
      </c>
      <c r="C805">
        <f>ROUND(VLOOKUP(X805,角色属性总表!Y:AE,3,FALSE)/J805,0)</f>
        <v>144</v>
      </c>
      <c r="D805">
        <f>ROUND(VLOOKUP(X805,角色属性总表!AG:AI,3,FALSE)/角色属性总表!$C$35,0)</f>
        <v>280</v>
      </c>
      <c r="E805">
        <f t="shared" si="120"/>
        <v>1452</v>
      </c>
      <c r="F805">
        <f t="shared" si="121"/>
        <v>13</v>
      </c>
      <c r="G805">
        <f t="shared" si="122"/>
        <v>14</v>
      </c>
      <c r="H805">
        <v>0</v>
      </c>
      <c r="I805">
        <f t="shared" si="127"/>
        <v>3</v>
      </c>
      <c r="J805">
        <f>VLOOKUP(AA805,角色间职业划分!P:AP,20,FALSE)</f>
        <v>11</v>
      </c>
      <c r="K805">
        <f>IF(X805=500,100,VLOOKUP(AA805,角色间职业划分!P:AP,22,FALSE))</f>
        <v>120</v>
      </c>
      <c r="L805">
        <f>IF(X805=500,K805,VLOOKUP(AA805,角色间职业划分!P:AP,23,FALSE))</f>
        <v>60</v>
      </c>
      <c r="M805">
        <f>VLOOKUP(AA805,角色间职业划分!P:AP,24,FALSE)</f>
        <v>0</v>
      </c>
      <c r="N805">
        <f>VLOOKUP(AA805,角色间职业划分!P:AP,14)*100</f>
        <v>95</v>
      </c>
      <c r="O805">
        <f>VLOOKUP(AA805,角色间职业划分!P:Z,9,FALSE)</f>
        <v>0</v>
      </c>
      <c r="P805">
        <f>VLOOKUP(AA805,角色间职业划分!P:AP,10,FALSE)</f>
        <v>0</v>
      </c>
      <c r="Q805">
        <f>VLOOKUP(AA805,角色间职业划分!P:AP,15,FALSE)</f>
        <v>0</v>
      </c>
      <c r="R805">
        <f>VLOOKUP(AA805,角色间职业划分!P:AP,16,FALSE)</f>
        <v>0</v>
      </c>
      <c r="S805">
        <f>VLOOKUP(AA805,角色间职业划分!P:AP,17,FALSE)</f>
        <v>0</v>
      </c>
      <c r="T805">
        <f>VLOOKUP(AA805,角色间职业划分!P:AP,18,FALSE)</f>
        <v>0</v>
      </c>
      <c r="U805">
        <f>VLOOKUP(AA805,角色间职业划分!P:AP,27,FALSE)</f>
        <v>0</v>
      </c>
      <c r="V805">
        <f t="shared" si="123"/>
        <v>1.0000000000000009</v>
      </c>
      <c r="W805">
        <f>VLOOKUP(AA805,角色间职业划分!P:Q,2,FALSE)</f>
        <v>25</v>
      </c>
      <c r="X805">
        <f t="shared" si="128"/>
        <v>94</v>
      </c>
      <c r="Y805">
        <f>INT(VLOOKUP(X805,角色属性总表!AG:AH,2,FALSE)*角色属性总表!$C$38)</f>
        <v>1872</v>
      </c>
      <c r="AA805">
        <f t="shared" si="129"/>
        <v>8</v>
      </c>
      <c r="AB805">
        <f>VLOOKUP(X805,角色属性总表!AG:AI,2,FALSE)*VLOOKUP(角色等级属性!AA805,角色间职业划分!P:AG,13,FALSE)/角色间职业划分!$AB$9</f>
        <v>3632.3065728838224</v>
      </c>
      <c r="AC805">
        <f>VLOOKUP(X805,角色属性总表!AG:AI,3,FALSE)*VLOOKUP(AA805,角色间职业划分!P:AG,8,FALSE)/角色间职业划分!$W$9</f>
        <v>3737.2607999999996</v>
      </c>
      <c r="AD805">
        <f>VLOOKUP(AA805,角色间职业划分!P:AP,26,FALSE)</f>
        <v>0.4</v>
      </c>
      <c r="AE805">
        <f>VLOOKUP(X805,角色属性总表!I:Q,3,FALSE)</f>
        <v>838.65600000000006</v>
      </c>
      <c r="AF805">
        <f>VLOOKUP(AA805,角色间职业划分!P:AP,11,FALSE)</f>
        <v>0.31</v>
      </c>
      <c r="AG805">
        <f t="shared" si="124"/>
        <v>6939.9132524022907</v>
      </c>
      <c r="AH805">
        <f t="shared" si="125"/>
        <v>840</v>
      </c>
      <c r="AJ805">
        <f t="shared" si="126"/>
        <v>6099.9132524022907</v>
      </c>
      <c r="AK805">
        <v>801</v>
      </c>
    </row>
    <row r="806" spans="1:37" x14ac:dyDescent="0.15">
      <c r="A806">
        <v>802</v>
      </c>
      <c r="B806">
        <f>ROUND(VLOOKUP(X806,角色属性总表!AG:AI,2,FALSE)/角色属性总表!$C$34,0)</f>
        <v>270</v>
      </c>
      <c r="C806">
        <f>ROUND(VLOOKUP(X806,角色属性总表!Y:AE,3,FALSE)/J806,0)</f>
        <v>147</v>
      </c>
      <c r="D806">
        <f>ROUND(VLOOKUP(X806,角色属性总表!AG:AI,3,FALSE)/角色属性总表!$C$35,0)</f>
        <v>282</v>
      </c>
      <c r="E806">
        <f t="shared" si="120"/>
        <v>1466</v>
      </c>
      <c r="F806">
        <f t="shared" si="121"/>
        <v>13</v>
      </c>
      <c r="G806">
        <f t="shared" si="122"/>
        <v>14</v>
      </c>
      <c r="H806">
        <v>0</v>
      </c>
      <c r="I806">
        <f t="shared" si="127"/>
        <v>3</v>
      </c>
      <c r="J806">
        <f>VLOOKUP(AA806,角色间职业划分!P:AP,20,FALSE)</f>
        <v>11</v>
      </c>
      <c r="K806">
        <f>IF(X806=500,100,VLOOKUP(AA806,角色间职业划分!P:AP,22,FALSE))</f>
        <v>120</v>
      </c>
      <c r="L806">
        <f>IF(X806=500,K806,VLOOKUP(AA806,角色间职业划分!P:AP,23,FALSE))</f>
        <v>60</v>
      </c>
      <c r="M806">
        <f>VLOOKUP(AA806,角色间职业划分!P:AP,24,FALSE)</f>
        <v>0</v>
      </c>
      <c r="N806">
        <f>VLOOKUP(AA806,角色间职业划分!P:AP,14)*100</f>
        <v>95</v>
      </c>
      <c r="O806">
        <f>VLOOKUP(AA806,角色间职业划分!P:Z,9,FALSE)</f>
        <v>0</v>
      </c>
      <c r="P806">
        <f>VLOOKUP(AA806,角色间职业划分!P:AP,10,FALSE)</f>
        <v>0</v>
      </c>
      <c r="Q806">
        <f>VLOOKUP(AA806,角色间职业划分!P:AP,15,FALSE)</f>
        <v>0</v>
      </c>
      <c r="R806">
        <f>VLOOKUP(AA806,角色间职业划分!P:AP,16,FALSE)</f>
        <v>0</v>
      </c>
      <c r="S806">
        <f>VLOOKUP(AA806,角色间职业划分!P:AP,17,FALSE)</f>
        <v>0</v>
      </c>
      <c r="T806">
        <f>VLOOKUP(AA806,角色间职业划分!P:AP,18,FALSE)</f>
        <v>0</v>
      </c>
      <c r="U806">
        <f>VLOOKUP(AA806,角色间职业划分!P:AP,27,FALSE)</f>
        <v>0</v>
      </c>
      <c r="V806">
        <f t="shared" si="123"/>
        <v>1.0000000000000009</v>
      </c>
      <c r="W806">
        <f>VLOOKUP(AA806,角色间职业划分!P:Q,2,FALSE)</f>
        <v>25</v>
      </c>
      <c r="X806">
        <f t="shared" si="128"/>
        <v>95</v>
      </c>
      <c r="Y806">
        <f>INT(VLOOKUP(X806,角色属性总表!AG:AH,2,FALSE)*角色属性总表!$C$38)</f>
        <v>1890</v>
      </c>
      <c r="AA806">
        <f t="shared" si="129"/>
        <v>8</v>
      </c>
      <c r="AB806">
        <f>VLOOKUP(X806,角色属性总表!AG:AI,2,FALSE)*VLOOKUP(角色等级属性!AA806,角色间职业划分!P:AG,13,FALSE)/角色间职业划分!$AB$9</f>
        <v>3667.2325976230904</v>
      </c>
      <c r="AC806">
        <f>VLOOKUP(X806,角色属性总表!AG:AI,3,FALSE)*VLOOKUP(AA806,角色间职业划分!P:AG,8,FALSE)/角色间职业划分!$W$9</f>
        <v>3773.1959999999999</v>
      </c>
      <c r="AD806">
        <f>VLOOKUP(AA806,角色间职业划分!P:AP,26,FALSE)</f>
        <v>0.4</v>
      </c>
      <c r="AE806">
        <f>VLOOKUP(X806,角色属性总表!I:Q,3,FALSE)</f>
        <v>846.72</v>
      </c>
      <c r="AF806">
        <f>VLOOKUP(AA806,角色间职业划分!P:AP,11,FALSE)</f>
        <v>0.31</v>
      </c>
      <c r="AG806">
        <f t="shared" si="124"/>
        <v>7066.3264066560942</v>
      </c>
      <c r="AH806">
        <f t="shared" si="125"/>
        <v>846</v>
      </c>
      <c r="AJ806">
        <f t="shared" si="126"/>
        <v>6220.3264066560942</v>
      </c>
      <c r="AK806">
        <v>802</v>
      </c>
    </row>
    <row r="807" spans="1:37" x14ac:dyDescent="0.15">
      <c r="A807">
        <v>803</v>
      </c>
      <c r="B807">
        <f>ROUND(VLOOKUP(X807,角色属性总表!AG:AI,2,FALSE)/角色属性总表!$C$34,0)</f>
        <v>273</v>
      </c>
      <c r="C807">
        <f>ROUND(VLOOKUP(X807,角色属性总表!Y:AE,3,FALSE)/J807,0)</f>
        <v>149</v>
      </c>
      <c r="D807">
        <f>ROUND(VLOOKUP(X807,角色属性总表!AG:AI,3,FALSE)/角色属性总表!$C$35,0)</f>
        <v>285</v>
      </c>
      <c r="E807">
        <f t="shared" si="120"/>
        <v>1480</v>
      </c>
      <c r="F807">
        <f t="shared" si="121"/>
        <v>13</v>
      </c>
      <c r="G807">
        <f t="shared" si="122"/>
        <v>14</v>
      </c>
      <c r="H807">
        <v>0</v>
      </c>
      <c r="I807">
        <f t="shared" si="127"/>
        <v>3</v>
      </c>
      <c r="J807">
        <f>VLOOKUP(AA807,角色间职业划分!P:AP,20,FALSE)</f>
        <v>11</v>
      </c>
      <c r="K807">
        <f>IF(X807=500,100,VLOOKUP(AA807,角色间职业划分!P:AP,22,FALSE))</f>
        <v>120</v>
      </c>
      <c r="L807">
        <f>IF(X807=500,K807,VLOOKUP(AA807,角色间职业划分!P:AP,23,FALSE))</f>
        <v>60</v>
      </c>
      <c r="M807">
        <f>VLOOKUP(AA807,角色间职业划分!P:AP,24,FALSE)</f>
        <v>0</v>
      </c>
      <c r="N807">
        <f>VLOOKUP(AA807,角色间职业划分!P:AP,14)*100</f>
        <v>95</v>
      </c>
      <c r="O807">
        <f>VLOOKUP(AA807,角色间职业划分!P:Z,9,FALSE)</f>
        <v>0</v>
      </c>
      <c r="P807">
        <f>VLOOKUP(AA807,角色间职业划分!P:AP,10,FALSE)</f>
        <v>0</v>
      </c>
      <c r="Q807">
        <f>VLOOKUP(AA807,角色间职业划分!P:AP,15,FALSE)</f>
        <v>0</v>
      </c>
      <c r="R807">
        <f>VLOOKUP(AA807,角色间职业划分!P:AP,16,FALSE)</f>
        <v>0</v>
      </c>
      <c r="S807">
        <f>VLOOKUP(AA807,角色间职业划分!P:AP,17,FALSE)</f>
        <v>0</v>
      </c>
      <c r="T807">
        <f>VLOOKUP(AA807,角色间职业划分!P:AP,18,FALSE)</f>
        <v>0</v>
      </c>
      <c r="U807">
        <f>VLOOKUP(AA807,角色间职业划分!P:AP,27,FALSE)</f>
        <v>0</v>
      </c>
      <c r="V807">
        <f t="shared" si="123"/>
        <v>1.0000000000000009</v>
      </c>
      <c r="W807">
        <f>VLOOKUP(AA807,角色间职业划分!P:Q,2,FALSE)</f>
        <v>25</v>
      </c>
      <c r="X807">
        <f t="shared" si="128"/>
        <v>96</v>
      </c>
      <c r="Y807">
        <f>INT(VLOOKUP(X807,角色属性总表!AG:AH,2,FALSE)*角色属性总表!$C$38)</f>
        <v>1908</v>
      </c>
      <c r="AA807">
        <f t="shared" si="129"/>
        <v>8</v>
      </c>
      <c r="AB807">
        <f>VLOOKUP(X807,角色属性总表!AG:AI,2,FALSE)*VLOOKUP(角色等级属性!AA807,角色间职业划分!P:AG,13,FALSE)/角色间职业划分!$AB$9</f>
        <v>3702.1586223623572</v>
      </c>
      <c r="AC807">
        <f>VLOOKUP(X807,角色属性总表!AG:AI,3,FALSE)*VLOOKUP(AA807,角色间职业划分!P:AG,8,FALSE)/角色间职业划分!$W$9</f>
        <v>3809.1311999999998</v>
      </c>
      <c r="AD807">
        <f>VLOOKUP(AA807,角色间职业划分!P:AP,26,FALSE)</f>
        <v>0.4</v>
      </c>
      <c r="AE807">
        <f>VLOOKUP(X807,角色属性总表!I:Q,3,FALSE)</f>
        <v>854.78399999999999</v>
      </c>
      <c r="AF807">
        <f>VLOOKUP(AA807,角色间职业划分!P:AP,11,FALSE)</f>
        <v>0.31</v>
      </c>
      <c r="AG807">
        <f t="shared" si="124"/>
        <v>7193.7980851961438</v>
      </c>
      <c r="AH807">
        <f t="shared" si="125"/>
        <v>855</v>
      </c>
      <c r="AJ807">
        <f t="shared" si="126"/>
        <v>6338.7980851961438</v>
      </c>
      <c r="AK807">
        <v>803</v>
      </c>
    </row>
    <row r="808" spans="1:37" x14ac:dyDescent="0.15">
      <c r="A808">
        <v>804</v>
      </c>
      <c r="B808">
        <f>ROUND(VLOOKUP(X808,角色属性总表!AG:AI,2,FALSE)/角色属性总表!$C$34,0)</f>
        <v>275</v>
      </c>
      <c r="C808">
        <f>ROUND(VLOOKUP(X808,角色属性总表!Y:AE,3,FALSE)/J808,0)</f>
        <v>152</v>
      </c>
      <c r="D808">
        <f>ROUND(VLOOKUP(X808,角色属性总表!AG:AI,3,FALSE)/角色属性总表!$C$35,0)</f>
        <v>288</v>
      </c>
      <c r="E808">
        <f t="shared" si="120"/>
        <v>1494</v>
      </c>
      <c r="F808">
        <f t="shared" si="121"/>
        <v>13</v>
      </c>
      <c r="G808">
        <f t="shared" si="122"/>
        <v>14</v>
      </c>
      <c r="H808">
        <v>0</v>
      </c>
      <c r="I808">
        <f t="shared" si="127"/>
        <v>3</v>
      </c>
      <c r="J808">
        <f>VLOOKUP(AA808,角色间职业划分!P:AP,20,FALSE)</f>
        <v>11</v>
      </c>
      <c r="K808">
        <f>IF(X808=500,100,VLOOKUP(AA808,角色间职业划分!P:AP,22,FALSE))</f>
        <v>120</v>
      </c>
      <c r="L808">
        <f>IF(X808=500,K808,VLOOKUP(AA808,角色间职业划分!P:AP,23,FALSE))</f>
        <v>60</v>
      </c>
      <c r="M808">
        <f>VLOOKUP(AA808,角色间职业划分!P:AP,24,FALSE)</f>
        <v>0</v>
      </c>
      <c r="N808">
        <f>VLOOKUP(AA808,角色间职业划分!P:AP,14)*100</f>
        <v>95</v>
      </c>
      <c r="O808">
        <f>VLOOKUP(AA808,角色间职业划分!P:Z,9,FALSE)</f>
        <v>0</v>
      </c>
      <c r="P808">
        <f>VLOOKUP(AA808,角色间职业划分!P:AP,10,FALSE)</f>
        <v>0</v>
      </c>
      <c r="Q808">
        <f>VLOOKUP(AA808,角色间职业划分!P:AP,15,FALSE)</f>
        <v>0</v>
      </c>
      <c r="R808">
        <f>VLOOKUP(AA808,角色间职业划分!P:AP,16,FALSE)</f>
        <v>0</v>
      </c>
      <c r="S808">
        <f>VLOOKUP(AA808,角色间职业划分!P:AP,17,FALSE)</f>
        <v>0</v>
      </c>
      <c r="T808">
        <f>VLOOKUP(AA808,角色间职业划分!P:AP,18,FALSE)</f>
        <v>0</v>
      </c>
      <c r="U808">
        <f>VLOOKUP(AA808,角色间职业划分!P:AP,27,FALSE)</f>
        <v>0</v>
      </c>
      <c r="V808">
        <f t="shared" si="123"/>
        <v>1.0000000000000009</v>
      </c>
      <c r="W808">
        <f>VLOOKUP(AA808,角色间职业划分!P:Q,2,FALSE)</f>
        <v>25</v>
      </c>
      <c r="X808">
        <f t="shared" si="128"/>
        <v>97</v>
      </c>
      <c r="Y808">
        <f>INT(VLOOKUP(X808,角色属性总表!AG:AH,2,FALSE)*角色属性总表!$C$38)</f>
        <v>1926</v>
      </c>
      <c r="AA808">
        <f t="shared" si="129"/>
        <v>8</v>
      </c>
      <c r="AB808">
        <f>VLOOKUP(X808,角色属性总表!AG:AI,2,FALSE)*VLOOKUP(角色等级属性!AA808,角色间职业划分!P:AG,13,FALSE)/角色间职业划分!$AB$9</f>
        <v>3737.0846471016243</v>
      </c>
      <c r="AC808">
        <f>VLOOKUP(X808,角色属性总表!AG:AI,3,FALSE)*VLOOKUP(AA808,角色间职业划分!P:AG,8,FALSE)/角色间职业划分!$W$9</f>
        <v>3845.0663999999997</v>
      </c>
      <c r="AD808">
        <f>VLOOKUP(AA808,角色间职业划分!P:AP,26,FALSE)</f>
        <v>0.4</v>
      </c>
      <c r="AE808">
        <f>VLOOKUP(X808,角色属性总表!I:Q,3,FALSE)</f>
        <v>862.84799999999996</v>
      </c>
      <c r="AF808">
        <f>VLOOKUP(AA808,角色间职业划分!P:AP,11,FALSE)</f>
        <v>0.31</v>
      </c>
      <c r="AG808">
        <f t="shared" si="124"/>
        <v>7322.3290419423674</v>
      </c>
      <c r="AH808">
        <f t="shared" si="125"/>
        <v>864</v>
      </c>
      <c r="AJ808">
        <f t="shared" si="126"/>
        <v>6458.3290419423674</v>
      </c>
      <c r="AK808">
        <v>804</v>
      </c>
    </row>
    <row r="809" spans="1:37" x14ac:dyDescent="0.15">
      <c r="A809">
        <v>805</v>
      </c>
      <c r="B809">
        <f>ROUND(VLOOKUP(X809,角色属性总表!AG:AI,2,FALSE)/角色属性总表!$C$34,0)</f>
        <v>278</v>
      </c>
      <c r="C809">
        <f>ROUND(VLOOKUP(X809,角色属性总表!Y:AE,3,FALSE)/J809,0)</f>
        <v>154</v>
      </c>
      <c r="D809">
        <f>ROUND(VLOOKUP(X809,角色属性总表!AG:AI,3,FALSE)/角色属性总表!$C$35,0)</f>
        <v>290</v>
      </c>
      <c r="E809">
        <f t="shared" si="120"/>
        <v>1508</v>
      </c>
      <c r="F809">
        <f t="shared" si="121"/>
        <v>13</v>
      </c>
      <c r="G809">
        <f t="shared" si="122"/>
        <v>14</v>
      </c>
      <c r="H809">
        <v>0</v>
      </c>
      <c r="I809">
        <f t="shared" si="127"/>
        <v>3</v>
      </c>
      <c r="J809">
        <f>VLOOKUP(AA809,角色间职业划分!P:AP,20,FALSE)</f>
        <v>11</v>
      </c>
      <c r="K809">
        <f>IF(X809=500,100,VLOOKUP(AA809,角色间职业划分!P:AP,22,FALSE))</f>
        <v>120</v>
      </c>
      <c r="L809">
        <f>IF(X809=500,K809,VLOOKUP(AA809,角色间职业划分!P:AP,23,FALSE))</f>
        <v>60</v>
      </c>
      <c r="M809">
        <f>VLOOKUP(AA809,角色间职业划分!P:AP,24,FALSE)</f>
        <v>0</v>
      </c>
      <c r="N809">
        <f>VLOOKUP(AA809,角色间职业划分!P:AP,14)*100</f>
        <v>95</v>
      </c>
      <c r="O809">
        <f>VLOOKUP(AA809,角色间职业划分!P:Z,9,FALSE)</f>
        <v>0</v>
      </c>
      <c r="P809">
        <f>VLOOKUP(AA809,角色间职业划分!P:AP,10,FALSE)</f>
        <v>0</v>
      </c>
      <c r="Q809">
        <f>VLOOKUP(AA809,角色间职业划分!P:AP,15,FALSE)</f>
        <v>0</v>
      </c>
      <c r="R809">
        <f>VLOOKUP(AA809,角色间职业划分!P:AP,16,FALSE)</f>
        <v>0</v>
      </c>
      <c r="S809">
        <f>VLOOKUP(AA809,角色间职业划分!P:AP,17,FALSE)</f>
        <v>0</v>
      </c>
      <c r="T809">
        <f>VLOOKUP(AA809,角色间职业划分!P:AP,18,FALSE)</f>
        <v>0</v>
      </c>
      <c r="U809">
        <f>VLOOKUP(AA809,角色间职业划分!P:AP,27,FALSE)</f>
        <v>0</v>
      </c>
      <c r="V809">
        <f t="shared" si="123"/>
        <v>1.0000000000000009</v>
      </c>
      <c r="W809">
        <f>VLOOKUP(AA809,角色间职业划分!P:Q,2,FALSE)</f>
        <v>25</v>
      </c>
      <c r="X809">
        <f t="shared" si="128"/>
        <v>98</v>
      </c>
      <c r="Y809">
        <f>INT(VLOOKUP(X809,角色属性总表!AG:AH,2,FALSE)*角色属性总表!$C$38)</f>
        <v>1944</v>
      </c>
      <c r="AA809">
        <f t="shared" si="129"/>
        <v>8</v>
      </c>
      <c r="AB809">
        <f>VLOOKUP(X809,角色属性总表!AG:AI,2,FALSE)*VLOOKUP(角色等级属性!AA809,角色间职业划分!P:AG,13,FALSE)/角色间职业划分!$AB$9</f>
        <v>3772.0106718408933</v>
      </c>
      <c r="AC809">
        <f>VLOOKUP(X809,角色属性总表!AG:AI,3,FALSE)*VLOOKUP(AA809,角色间职业划分!P:AG,8,FALSE)/角色间职业划分!$W$9</f>
        <v>3881.0015999999996</v>
      </c>
      <c r="AD809">
        <f>VLOOKUP(AA809,角色间职业划分!P:AP,26,FALSE)</f>
        <v>0.4</v>
      </c>
      <c r="AE809">
        <f>VLOOKUP(X809,角色属性总表!I:Q,3,FALSE)</f>
        <v>870.91200000000003</v>
      </c>
      <c r="AF809">
        <f>VLOOKUP(AA809,角色间职业划分!P:AP,11,FALSE)</f>
        <v>0.31</v>
      </c>
      <c r="AG809">
        <f t="shared" si="124"/>
        <v>7451.9200706897263</v>
      </c>
      <c r="AH809">
        <f t="shared" si="125"/>
        <v>870</v>
      </c>
      <c r="AJ809">
        <f t="shared" si="126"/>
        <v>6581.9200706897263</v>
      </c>
      <c r="AK809">
        <v>805</v>
      </c>
    </row>
    <row r="810" spans="1:37" x14ac:dyDescent="0.15">
      <c r="A810">
        <v>806</v>
      </c>
      <c r="B810">
        <f>ROUND(VLOOKUP(X810,角色属性总表!AG:AI,2,FALSE)/角色属性总表!$C$34,0)</f>
        <v>280</v>
      </c>
      <c r="C810">
        <f>ROUND(VLOOKUP(X810,角色属性总表!Y:AE,3,FALSE)/J810,0)</f>
        <v>157</v>
      </c>
      <c r="D810">
        <f>ROUND(VLOOKUP(X810,角色属性总表!AG:AI,3,FALSE)/角色属性总表!$C$35,0)</f>
        <v>293</v>
      </c>
      <c r="E810">
        <f t="shared" si="120"/>
        <v>1522</v>
      </c>
      <c r="F810">
        <f t="shared" si="121"/>
        <v>13</v>
      </c>
      <c r="G810">
        <f t="shared" si="122"/>
        <v>14</v>
      </c>
      <c r="H810">
        <v>0</v>
      </c>
      <c r="I810">
        <f t="shared" si="127"/>
        <v>3</v>
      </c>
      <c r="J810">
        <f>VLOOKUP(AA810,角色间职业划分!P:AP,20,FALSE)</f>
        <v>11</v>
      </c>
      <c r="K810">
        <f>IF(X810=500,100,VLOOKUP(AA810,角色间职业划分!P:AP,22,FALSE))</f>
        <v>120</v>
      </c>
      <c r="L810">
        <f>IF(X810=500,K810,VLOOKUP(AA810,角色间职业划分!P:AP,23,FALSE))</f>
        <v>60</v>
      </c>
      <c r="M810">
        <f>VLOOKUP(AA810,角色间职业划分!P:AP,24,FALSE)</f>
        <v>0</v>
      </c>
      <c r="N810">
        <f>VLOOKUP(AA810,角色间职业划分!P:AP,14)*100</f>
        <v>95</v>
      </c>
      <c r="O810">
        <f>VLOOKUP(AA810,角色间职业划分!P:Z,9,FALSE)</f>
        <v>0</v>
      </c>
      <c r="P810">
        <f>VLOOKUP(AA810,角色间职业划分!P:AP,10,FALSE)</f>
        <v>0</v>
      </c>
      <c r="Q810">
        <f>VLOOKUP(AA810,角色间职业划分!P:AP,15,FALSE)</f>
        <v>0</v>
      </c>
      <c r="R810">
        <f>VLOOKUP(AA810,角色间职业划分!P:AP,16,FALSE)</f>
        <v>0</v>
      </c>
      <c r="S810">
        <f>VLOOKUP(AA810,角色间职业划分!P:AP,17,FALSE)</f>
        <v>0</v>
      </c>
      <c r="T810">
        <f>VLOOKUP(AA810,角色间职业划分!P:AP,18,FALSE)</f>
        <v>0</v>
      </c>
      <c r="U810">
        <f>VLOOKUP(AA810,角色间职业划分!P:AP,27,FALSE)</f>
        <v>0</v>
      </c>
      <c r="V810">
        <f t="shared" si="123"/>
        <v>1.0000000000000009</v>
      </c>
      <c r="W810">
        <f>VLOOKUP(AA810,角色间职业划分!P:Q,2,FALSE)</f>
        <v>25</v>
      </c>
      <c r="X810">
        <f t="shared" si="128"/>
        <v>99</v>
      </c>
      <c r="Y810">
        <f>INT(VLOOKUP(X810,角色属性总表!AG:AH,2,FALSE)*角色属性总表!$C$38)</f>
        <v>1962</v>
      </c>
      <c r="AA810">
        <f t="shared" si="129"/>
        <v>8</v>
      </c>
      <c r="AB810">
        <f>VLOOKUP(X810,角色属性总表!AG:AI,2,FALSE)*VLOOKUP(角色等级属性!AA810,角色间职业划分!P:AG,13,FALSE)/角色间职业划分!$AB$9</f>
        <v>3806.9366965801605</v>
      </c>
      <c r="AC810">
        <f>VLOOKUP(X810,角色属性总表!AG:AI,3,FALSE)*VLOOKUP(AA810,角色间职业划分!P:AG,8,FALSE)/角色间职业划分!$W$9</f>
        <v>3916.9367999999999</v>
      </c>
      <c r="AD810">
        <f>VLOOKUP(AA810,角色间职业划分!P:AP,26,FALSE)</f>
        <v>0.4</v>
      </c>
      <c r="AE810">
        <f>VLOOKUP(X810,角色属性总表!I:Q,3,FALSE)</f>
        <v>878.97600000000011</v>
      </c>
      <c r="AF810">
        <f>VLOOKUP(AA810,角色间职业划分!P:AP,11,FALSE)</f>
        <v>0.31</v>
      </c>
      <c r="AG810">
        <f t="shared" si="124"/>
        <v>7582.5720043605115</v>
      </c>
      <c r="AH810">
        <f t="shared" si="125"/>
        <v>879</v>
      </c>
      <c r="AJ810">
        <f t="shared" si="126"/>
        <v>6703.5720043605115</v>
      </c>
      <c r="AK810">
        <v>806</v>
      </c>
    </row>
    <row r="811" spans="1:37" x14ac:dyDescent="0.15">
      <c r="A811">
        <v>807</v>
      </c>
      <c r="B811">
        <f>ROUND(VLOOKUP(X811,角色属性总表!AG:AI,2,FALSE)/角色属性总表!$C$34,0)</f>
        <v>283</v>
      </c>
      <c r="C811">
        <f>ROUND(VLOOKUP(X811,角色属性总表!Y:AE,3,FALSE)/J811,0)</f>
        <v>160</v>
      </c>
      <c r="D811">
        <f>ROUND(VLOOKUP(X811,角色属性总表!AG:AI,3,FALSE)/角色属性总表!$C$35,0)</f>
        <v>296</v>
      </c>
      <c r="E811">
        <f t="shared" si="120"/>
        <v>1536</v>
      </c>
      <c r="F811">
        <f t="shared" si="121"/>
        <v>13</v>
      </c>
      <c r="G811">
        <f t="shared" si="122"/>
        <v>14</v>
      </c>
      <c r="H811">
        <v>0</v>
      </c>
      <c r="I811">
        <f t="shared" si="127"/>
        <v>3</v>
      </c>
      <c r="J811">
        <f>VLOOKUP(AA811,角色间职业划分!P:AP,20,FALSE)</f>
        <v>11</v>
      </c>
      <c r="K811">
        <f>IF(X811=500,100,VLOOKUP(AA811,角色间职业划分!P:AP,22,FALSE))</f>
        <v>120</v>
      </c>
      <c r="L811">
        <f>IF(X811=500,K811,VLOOKUP(AA811,角色间职业划分!P:AP,23,FALSE))</f>
        <v>60</v>
      </c>
      <c r="M811">
        <f>VLOOKUP(AA811,角色间职业划分!P:AP,24,FALSE)</f>
        <v>0</v>
      </c>
      <c r="N811">
        <f>VLOOKUP(AA811,角色间职业划分!P:AP,14)*100</f>
        <v>95</v>
      </c>
      <c r="O811">
        <f>VLOOKUP(AA811,角色间职业划分!P:Z,9,FALSE)</f>
        <v>0</v>
      </c>
      <c r="P811">
        <f>VLOOKUP(AA811,角色间职业划分!P:AP,10,FALSE)</f>
        <v>0</v>
      </c>
      <c r="Q811">
        <f>VLOOKUP(AA811,角色间职业划分!P:AP,15,FALSE)</f>
        <v>0</v>
      </c>
      <c r="R811">
        <f>VLOOKUP(AA811,角色间职业划分!P:AP,16,FALSE)</f>
        <v>0</v>
      </c>
      <c r="S811">
        <f>VLOOKUP(AA811,角色间职业划分!P:AP,17,FALSE)</f>
        <v>0</v>
      </c>
      <c r="T811">
        <f>VLOOKUP(AA811,角色间职业划分!P:AP,18,FALSE)</f>
        <v>0</v>
      </c>
      <c r="U811">
        <f>VLOOKUP(AA811,角色间职业划分!P:AP,27,FALSE)</f>
        <v>0</v>
      </c>
      <c r="V811">
        <f t="shared" si="123"/>
        <v>1.0000000000000009</v>
      </c>
      <c r="W811">
        <f>VLOOKUP(AA811,角色间职业划分!P:Q,2,FALSE)</f>
        <v>25</v>
      </c>
      <c r="X811">
        <f t="shared" si="128"/>
        <v>100</v>
      </c>
      <c r="Y811">
        <f>INT(VLOOKUP(X811,角色属性总表!AG:AH,2,FALSE)*角色属性总表!$C$38)</f>
        <v>1980</v>
      </c>
      <c r="AA811">
        <f t="shared" si="129"/>
        <v>8</v>
      </c>
      <c r="AB811">
        <f>VLOOKUP(X811,角色属性总表!AG:AI,2,FALSE)*VLOOKUP(角色等级属性!AA811,角色间职业划分!P:AG,13,FALSE)/角色间职业划分!$AB$9</f>
        <v>3841.8627213194272</v>
      </c>
      <c r="AC811">
        <f>VLOOKUP(X811,角色属性总表!AG:AI,3,FALSE)*VLOOKUP(AA811,角色间职业划分!P:AG,8,FALSE)/角色间职业划分!$W$9</f>
        <v>3952.8719999999994</v>
      </c>
      <c r="AD811">
        <f>VLOOKUP(AA811,角色间职业划分!P:AP,26,FALSE)</f>
        <v>0.4</v>
      </c>
      <c r="AE811">
        <f>VLOOKUP(X811,角色属性总表!I:Q,3,FALSE)</f>
        <v>887.04</v>
      </c>
      <c r="AF811">
        <f>VLOOKUP(AA811,角色间职业划分!P:AP,11,FALSE)</f>
        <v>0.31</v>
      </c>
      <c r="AG811">
        <f t="shared" si="124"/>
        <v>7714.2857142857147</v>
      </c>
      <c r="AH811">
        <f t="shared" si="125"/>
        <v>888</v>
      </c>
      <c r="AJ811">
        <f t="shared" si="126"/>
        <v>6826.2857142857147</v>
      </c>
      <c r="AK811">
        <v>807</v>
      </c>
    </row>
    <row r="812" spans="1:37" x14ac:dyDescent="0.15">
      <c r="A812">
        <v>808</v>
      </c>
      <c r="B812">
        <f>ROUND(VLOOKUP(X812,角色属性总表!AG:AI,2,FALSE)/角色属性总表!$C$34,0)</f>
        <v>1428571</v>
      </c>
      <c r="C812">
        <f>ROUND(VLOOKUP(X812,角色属性总表!Y:AE,3,FALSE)/J812,0)</f>
        <v>909091</v>
      </c>
      <c r="D812">
        <f>ROUND(VLOOKUP(X812,角色属性总表!AG:AI,3,FALSE)/角色属性总表!$C$35,0)</f>
        <v>400000</v>
      </c>
      <c r="E812">
        <f t="shared" si="120"/>
        <v>7761338</v>
      </c>
      <c r="F812">
        <f t="shared" si="121"/>
        <v>13</v>
      </c>
      <c r="G812">
        <f t="shared" si="122"/>
        <v>14</v>
      </c>
      <c r="H812">
        <v>0</v>
      </c>
      <c r="I812">
        <f t="shared" si="127"/>
        <v>3</v>
      </c>
      <c r="J812">
        <f>VLOOKUP(AA812,角色间职业划分!P:AP,20,FALSE)</f>
        <v>11</v>
      </c>
      <c r="K812">
        <f>IF(X812=500,100,VLOOKUP(AA812,角色间职业划分!P:AP,22,FALSE))</f>
        <v>100</v>
      </c>
      <c r="L812">
        <f>IF(X812=500,K812,VLOOKUP(AA812,角色间职业划分!P:AP,23,FALSE))</f>
        <v>100</v>
      </c>
      <c r="M812">
        <f>VLOOKUP(AA812,角色间职业划分!P:AP,24,FALSE)</f>
        <v>0</v>
      </c>
      <c r="N812">
        <f>VLOOKUP(AA812,角色间职业划分!P:AP,14)*100</f>
        <v>95</v>
      </c>
      <c r="O812">
        <f>VLOOKUP(AA812,角色间职业划分!P:Z,9,FALSE)</f>
        <v>0</v>
      </c>
      <c r="P812">
        <f>VLOOKUP(AA812,角色间职业划分!P:AP,10,FALSE)</f>
        <v>0</v>
      </c>
      <c r="Q812">
        <f>VLOOKUP(AA812,角色间职业划分!P:AP,15,FALSE)</f>
        <v>0</v>
      </c>
      <c r="R812">
        <f>VLOOKUP(AA812,角色间职业划分!P:AP,16,FALSE)</f>
        <v>0</v>
      </c>
      <c r="S812">
        <f>VLOOKUP(AA812,角色间职业划分!P:AP,17,FALSE)</f>
        <v>0</v>
      </c>
      <c r="T812">
        <f>VLOOKUP(AA812,角色间职业划分!P:AP,18,FALSE)</f>
        <v>0</v>
      </c>
      <c r="U812">
        <f>VLOOKUP(AA812,角色间职业划分!P:AP,27,FALSE)</f>
        <v>0</v>
      </c>
      <c r="V812">
        <f t="shared" si="123"/>
        <v>1.0000000000000009</v>
      </c>
      <c r="W812">
        <f>VLOOKUP(AA812,角色间职业划分!P:Q,2,FALSE)</f>
        <v>25</v>
      </c>
      <c r="X812">
        <f t="shared" si="128"/>
        <v>500</v>
      </c>
      <c r="Y812">
        <f>INT(VLOOKUP(X812,角色属性总表!AG:AH,2,FALSE)*角色属性总表!$C$38)</f>
        <v>9999999</v>
      </c>
      <c r="AA812">
        <f t="shared" si="129"/>
        <v>8</v>
      </c>
      <c r="AB812">
        <f>VLOOKUP(X812,角色属性总表!AG:AI,2,FALSE)*VLOOKUP(角色等级属性!AA812,角色间职业划分!P:AG,13,FALSE)/角色间职业划分!$AB$9</f>
        <v>19403345.137036137</v>
      </c>
      <c r="AC812">
        <f>VLOOKUP(X812,角色属性总表!AG:AI,3,FALSE)*VLOOKUP(AA812,角色间职业划分!P:AG,8,FALSE)/角色间职业划分!$W$9</f>
        <v>5347499.4652499994</v>
      </c>
      <c r="AD812">
        <f>VLOOKUP(AA812,角色间职业划分!P:AP,26,FALSE)</f>
        <v>0.4</v>
      </c>
      <c r="AE812">
        <f>VLOOKUP(X812,角色属性总表!I:Q,3,FALSE)</f>
        <v>0</v>
      </c>
      <c r="AF812">
        <f>VLOOKUP(AA812,角色间职业划分!P:AP,11,FALSE)</f>
        <v>0.31</v>
      </c>
      <c r="AG812">
        <f t="shared" si="124"/>
        <v>183406.97344089879</v>
      </c>
      <c r="AH812">
        <f t="shared" si="125"/>
        <v>1200000</v>
      </c>
      <c r="AJ812">
        <f t="shared" si="126"/>
        <v>-1016593.0265591012</v>
      </c>
      <c r="AK812">
        <v>808</v>
      </c>
    </row>
    <row r="813" spans="1:37" x14ac:dyDescent="0.15">
      <c r="A813">
        <v>809</v>
      </c>
      <c r="B813">
        <f>ROUND(VLOOKUP(X813,角色属性总表!AG:AI,2,FALSE)/角色属性总表!$C$34,0)</f>
        <v>28</v>
      </c>
      <c r="C813">
        <f>ROUND(VLOOKUP(X813,角色属性总表!Y:AE,3,FALSE)/J813,0)</f>
        <v>6</v>
      </c>
      <c r="D813">
        <f>ROUND(VLOOKUP(X813,角色属性总表!AG:AI,3,FALSE)/角色属性总表!$C$35,0)</f>
        <v>30</v>
      </c>
      <c r="E813">
        <f t="shared" si="120"/>
        <v>111</v>
      </c>
      <c r="F813">
        <f t="shared" si="121"/>
        <v>18</v>
      </c>
      <c r="G813">
        <f t="shared" si="122"/>
        <v>10</v>
      </c>
      <c r="H813">
        <v>0</v>
      </c>
      <c r="I813">
        <f t="shared" si="127"/>
        <v>3</v>
      </c>
      <c r="J813">
        <f>VLOOKUP(AA813,角色间职业划分!P:AP,20,FALSE)</f>
        <v>9</v>
      </c>
      <c r="K813">
        <f>IF(X813=500,100,VLOOKUP(AA813,角色间职业划分!P:AP,22,FALSE))</f>
        <v>100</v>
      </c>
      <c r="L813">
        <f>IF(X813=500,K813,VLOOKUP(AA813,角色间职业划分!P:AP,23,FALSE))</f>
        <v>60</v>
      </c>
      <c r="M813">
        <f>VLOOKUP(AA813,角色间职业划分!P:AP,24,FALSE)</f>
        <v>0</v>
      </c>
      <c r="N813">
        <f>VLOOKUP(AA813,角色间职业划分!P:AP,14)*100</f>
        <v>95</v>
      </c>
      <c r="O813">
        <f>VLOOKUP(AA813,角色间职业划分!P:Z,9,FALSE)</f>
        <v>0</v>
      </c>
      <c r="P813">
        <f>VLOOKUP(AA813,角色间职业划分!P:AP,10,FALSE)</f>
        <v>0</v>
      </c>
      <c r="Q813">
        <f>VLOOKUP(AA813,角色间职业划分!P:AP,15,FALSE)</f>
        <v>0</v>
      </c>
      <c r="R813">
        <f>VLOOKUP(AA813,角色间职业划分!P:AP,16,FALSE)</f>
        <v>0</v>
      </c>
      <c r="S813">
        <f>VLOOKUP(AA813,角色间职业划分!P:AP,17,FALSE)</f>
        <v>0</v>
      </c>
      <c r="T813">
        <f>VLOOKUP(AA813,角色间职业划分!P:AP,18,FALSE)</f>
        <v>0</v>
      </c>
      <c r="U813">
        <f>VLOOKUP(AA813,角色间职业划分!P:AP,27,FALSE)</f>
        <v>0</v>
      </c>
      <c r="V813">
        <f t="shared" si="123"/>
        <v>0</v>
      </c>
      <c r="W813">
        <f>VLOOKUP(AA813,角色间职业划分!P:Q,2,FALSE)</f>
        <v>26</v>
      </c>
      <c r="X813">
        <f t="shared" si="128"/>
        <v>1</v>
      </c>
      <c r="Y813">
        <f>INT(VLOOKUP(X813,角色属性总表!AG:AH,2,FALSE)*角色属性总表!$C$38)</f>
        <v>198</v>
      </c>
      <c r="AA813">
        <f t="shared" si="129"/>
        <v>9</v>
      </c>
      <c r="AB813">
        <f>VLOOKUP(X813,角色属性总表!AG:AI,2,FALSE)*VLOOKUP(角色等级属性!AA813,角色间职业划分!P:AG,13,FALSE)/角色间职业划分!$AB$9</f>
        <v>278.35866795536424</v>
      </c>
      <c r="AC813">
        <f>VLOOKUP(X813,角色属性总表!AG:AI,3,FALSE)*VLOOKUP(AA813,角色间职业划分!P:AG,8,FALSE)/角色间职业划分!$W$9</f>
        <v>553.476</v>
      </c>
      <c r="AD813">
        <f>VLOOKUP(AA813,角色间职业划分!P:AP,26,FALSE)</f>
        <v>0.4</v>
      </c>
      <c r="AE813">
        <f>VLOOKUP(X813,角色属性总表!I:Q,3,FALSE)</f>
        <v>88.704000000000008</v>
      </c>
      <c r="AF813">
        <f>VLOOKUP(AA813,角色间职业划分!P:AP,11,FALSE)</f>
        <v>0.3</v>
      </c>
      <c r="AG813">
        <f t="shared" si="124"/>
        <v>5.5670103092783512</v>
      </c>
      <c r="AH813">
        <f t="shared" si="125"/>
        <v>90</v>
      </c>
      <c r="AJ813">
        <f t="shared" si="126"/>
        <v>-84.432989690721655</v>
      </c>
      <c r="AK813">
        <v>809</v>
      </c>
    </row>
    <row r="814" spans="1:37" x14ac:dyDescent="0.15">
      <c r="A814">
        <v>810</v>
      </c>
      <c r="B814">
        <f>ROUND(VLOOKUP(X814,角色属性总表!AG:AI,2,FALSE)/角色属性总表!$C$34,0)</f>
        <v>31</v>
      </c>
      <c r="C814">
        <f>ROUND(VLOOKUP(X814,角色属性总表!Y:AE,3,FALSE)/J814,0)</f>
        <v>6</v>
      </c>
      <c r="D814">
        <f>ROUND(VLOOKUP(X814,角色属性总表!AG:AI,3,FALSE)/角色属性总表!$C$35,0)</f>
        <v>32</v>
      </c>
      <c r="E814">
        <f t="shared" si="120"/>
        <v>121</v>
      </c>
      <c r="F814">
        <f t="shared" si="121"/>
        <v>19</v>
      </c>
      <c r="G814">
        <f t="shared" si="122"/>
        <v>10</v>
      </c>
      <c r="H814">
        <v>0</v>
      </c>
      <c r="I814">
        <f t="shared" si="127"/>
        <v>3</v>
      </c>
      <c r="J814">
        <f>VLOOKUP(AA814,角色间职业划分!P:AP,20,FALSE)</f>
        <v>9</v>
      </c>
      <c r="K814">
        <f>IF(X814=500,100,VLOOKUP(AA814,角色间职业划分!P:AP,22,FALSE))</f>
        <v>100</v>
      </c>
      <c r="L814">
        <f>IF(X814=500,K814,VLOOKUP(AA814,角色间职业划分!P:AP,23,FALSE))</f>
        <v>60</v>
      </c>
      <c r="M814">
        <f>VLOOKUP(AA814,角色间职业划分!P:AP,24,FALSE)</f>
        <v>0</v>
      </c>
      <c r="N814">
        <f>VLOOKUP(AA814,角色间职业划分!P:AP,14)*100</f>
        <v>95</v>
      </c>
      <c r="O814">
        <f>VLOOKUP(AA814,角色间职业划分!P:Z,9,FALSE)</f>
        <v>0</v>
      </c>
      <c r="P814">
        <f>VLOOKUP(AA814,角色间职业划分!P:AP,10,FALSE)</f>
        <v>0</v>
      </c>
      <c r="Q814">
        <f>VLOOKUP(AA814,角色间职业划分!P:AP,15,FALSE)</f>
        <v>0</v>
      </c>
      <c r="R814">
        <f>VLOOKUP(AA814,角色间职业划分!P:AP,16,FALSE)</f>
        <v>0</v>
      </c>
      <c r="S814">
        <f>VLOOKUP(AA814,角色间职业划分!P:AP,17,FALSE)</f>
        <v>0</v>
      </c>
      <c r="T814">
        <f>VLOOKUP(AA814,角色间职业划分!P:AP,18,FALSE)</f>
        <v>0</v>
      </c>
      <c r="U814">
        <f>VLOOKUP(AA814,角色间职业划分!P:AP,27,FALSE)</f>
        <v>0</v>
      </c>
      <c r="V814">
        <f t="shared" si="123"/>
        <v>0</v>
      </c>
      <c r="W814">
        <f>VLOOKUP(AA814,角色间职业划分!P:Q,2,FALSE)</f>
        <v>26</v>
      </c>
      <c r="X814">
        <f t="shared" si="128"/>
        <v>2</v>
      </c>
      <c r="Y814">
        <f>INT(VLOOKUP(X814,角色属性总表!AG:AH,2,FALSE)*角色属性总表!$C$38)</f>
        <v>216</v>
      </c>
      <c r="AA814">
        <f t="shared" si="129"/>
        <v>9</v>
      </c>
      <c r="AB814">
        <f>VLOOKUP(X814,角色属性总表!AG:AI,2,FALSE)*VLOOKUP(角色等级属性!AA814,角色间职业划分!P:AG,13,FALSE)/角色间职业划分!$AB$9</f>
        <v>303.66400140585188</v>
      </c>
      <c r="AC814">
        <f>VLOOKUP(X814,角色属性总表!AG:AI,3,FALSE)*VLOOKUP(AA814,角色间职业划分!P:AG,8,FALSE)/角色间职业划分!$W$9</f>
        <v>603.79199999999992</v>
      </c>
      <c r="AD814">
        <f>VLOOKUP(AA814,角色间职业划分!P:AP,26,FALSE)</f>
        <v>0.4</v>
      </c>
      <c r="AE814">
        <f>VLOOKUP(X814,角色属性总表!I:Q,3,FALSE)</f>
        <v>96.768000000000001</v>
      </c>
      <c r="AF814">
        <f>VLOOKUP(AA814,角色间职业划分!P:AP,11,FALSE)</f>
        <v>0.3</v>
      </c>
      <c r="AG814">
        <f t="shared" si="124"/>
        <v>15.950216863984597</v>
      </c>
      <c r="AH814">
        <f t="shared" si="125"/>
        <v>96</v>
      </c>
      <c r="AJ814">
        <f t="shared" si="126"/>
        <v>-80.049783136015407</v>
      </c>
      <c r="AK814">
        <v>810</v>
      </c>
    </row>
    <row r="815" spans="1:37" x14ac:dyDescent="0.15">
      <c r="A815">
        <v>811</v>
      </c>
      <c r="B815">
        <f>ROUND(VLOOKUP(X815,角色属性总表!AG:AI,2,FALSE)/角色属性总表!$C$34,0)</f>
        <v>33</v>
      </c>
      <c r="C815">
        <f>ROUND(VLOOKUP(X815,角色属性总表!Y:AE,3,FALSE)/J815,0)</f>
        <v>7</v>
      </c>
      <c r="D815">
        <f>ROUND(VLOOKUP(X815,角色属性总表!AG:AI,3,FALSE)/角色属性总表!$C$35,0)</f>
        <v>35</v>
      </c>
      <c r="E815">
        <f t="shared" si="120"/>
        <v>131</v>
      </c>
      <c r="F815">
        <f t="shared" si="121"/>
        <v>19</v>
      </c>
      <c r="G815">
        <f t="shared" si="122"/>
        <v>10</v>
      </c>
      <c r="H815">
        <v>0</v>
      </c>
      <c r="I815">
        <f t="shared" si="127"/>
        <v>3</v>
      </c>
      <c r="J815">
        <f>VLOOKUP(AA815,角色间职业划分!P:AP,20,FALSE)</f>
        <v>9</v>
      </c>
      <c r="K815">
        <f>IF(X815=500,100,VLOOKUP(AA815,角色间职业划分!P:AP,22,FALSE))</f>
        <v>100</v>
      </c>
      <c r="L815">
        <f>IF(X815=500,K815,VLOOKUP(AA815,角色间职业划分!P:AP,23,FALSE))</f>
        <v>60</v>
      </c>
      <c r="M815">
        <f>VLOOKUP(AA815,角色间职业划分!P:AP,24,FALSE)</f>
        <v>0</v>
      </c>
      <c r="N815">
        <f>VLOOKUP(AA815,角色间职业划分!P:AP,14)*100</f>
        <v>95</v>
      </c>
      <c r="O815">
        <f>VLOOKUP(AA815,角色间职业划分!P:Z,9,FALSE)</f>
        <v>0</v>
      </c>
      <c r="P815">
        <f>VLOOKUP(AA815,角色间职业划分!P:AP,10,FALSE)</f>
        <v>0</v>
      </c>
      <c r="Q815">
        <f>VLOOKUP(AA815,角色间职业划分!P:AP,15,FALSE)</f>
        <v>0</v>
      </c>
      <c r="R815">
        <f>VLOOKUP(AA815,角色间职业划分!P:AP,16,FALSE)</f>
        <v>0</v>
      </c>
      <c r="S815">
        <f>VLOOKUP(AA815,角色间职业划分!P:AP,17,FALSE)</f>
        <v>0</v>
      </c>
      <c r="T815">
        <f>VLOOKUP(AA815,角色间职业划分!P:AP,18,FALSE)</f>
        <v>0</v>
      </c>
      <c r="U815">
        <f>VLOOKUP(AA815,角色间职业划分!P:AP,27,FALSE)</f>
        <v>0</v>
      </c>
      <c r="V815">
        <f t="shared" si="123"/>
        <v>0</v>
      </c>
      <c r="W815">
        <f>VLOOKUP(AA815,角色间职业划分!P:Q,2,FALSE)</f>
        <v>26</v>
      </c>
      <c r="X815">
        <f t="shared" si="128"/>
        <v>3</v>
      </c>
      <c r="Y815">
        <f>INT(VLOOKUP(X815,角色属性总表!AG:AH,2,FALSE)*角色属性总表!$C$38)</f>
        <v>234</v>
      </c>
      <c r="AA815">
        <f t="shared" si="129"/>
        <v>9</v>
      </c>
      <c r="AB815">
        <f>VLOOKUP(X815,角色属性总表!AG:AI,2,FALSE)*VLOOKUP(角色等级属性!AA815,角色间职业划分!P:AG,13,FALSE)/角色间职业划分!$AB$9</f>
        <v>328.96933485633951</v>
      </c>
      <c r="AC815">
        <f>VLOOKUP(X815,角色属性总表!AG:AI,3,FALSE)*VLOOKUP(AA815,角色间职业划分!P:AG,8,FALSE)/角色间职业划分!$W$9</f>
        <v>654.10799999999995</v>
      </c>
      <c r="AD815">
        <f>VLOOKUP(AA815,角色间职业划分!P:AP,26,FALSE)</f>
        <v>0.4</v>
      </c>
      <c r="AE815">
        <f>VLOOKUP(X815,角色属性总表!I:Q,3,FALSE)</f>
        <v>104.83200000000001</v>
      </c>
      <c r="AF815">
        <f>VLOOKUP(AA815,角色间职业划分!P:AP,11,FALSE)</f>
        <v>0.3</v>
      </c>
      <c r="AG815">
        <f t="shared" si="124"/>
        <v>29.597135348055552</v>
      </c>
      <c r="AH815">
        <f t="shared" si="125"/>
        <v>105</v>
      </c>
      <c r="AJ815">
        <f t="shared" si="126"/>
        <v>-75.402864651944441</v>
      </c>
      <c r="AK815">
        <v>811</v>
      </c>
    </row>
    <row r="816" spans="1:37" x14ac:dyDescent="0.15">
      <c r="A816">
        <v>812</v>
      </c>
      <c r="B816">
        <f>ROUND(VLOOKUP(X816,角色属性总表!AG:AI,2,FALSE)/角色属性总表!$C$34,0)</f>
        <v>36</v>
      </c>
      <c r="C816">
        <f>ROUND(VLOOKUP(X816,角色属性总表!Y:AE,3,FALSE)/J816,0)</f>
        <v>7</v>
      </c>
      <c r="D816">
        <f>ROUND(VLOOKUP(X816,角色属性总表!AG:AI,3,FALSE)/角色属性总表!$C$35,0)</f>
        <v>38</v>
      </c>
      <c r="E816">
        <f t="shared" si="120"/>
        <v>141</v>
      </c>
      <c r="F816">
        <f t="shared" si="121"/>
        <v>19</v>
      </c>
      <c r="G816">
        <f t="shared" si="122"/>
        <v>10</v>
      </c>
      <c r="H816">
        <v>0</v>
      </c>
      <c r="I816">
        <f t="shared" si="127"/>
        <v>3</v>
      </c>
      <c r="J816">
        <f>VLOOKUP(AA816,角色间职业划分!P:AP,20,FALSE)</f>
        <v>9</v>
      </c>
      <c r="K816">
        <f>IF(X816=500,100,VLOOKUP(AA816,角色间职业划分!P:AP,22,FALSE))</f>
        <v>100</v>
      </c>
      <c r="L816">
        <f>IF(X816=500,K816,VLOOKUP(AA816,角色间职业划分!P:AP,23,FALSE))</f>
        <v>60</v>
      </c>
      <c r="M816">
        <f>VLOOKUP(AA816,角色间职业划分!P:AP,24,FALSE)</f>
        <v>0</v>
      </c>
      <c r="N816">
        <f>VLOOKUP(AA816,角色间职业划分!P:AP,14)*100</f>
        <v>95</v>
      </c>
      <c r="O816">
        <f>VLOOKUP(AA816,角色间职业划分!P:Z,9,FALSE)</f>
        <v>0</v>
      </c>
      <c r="P816">
        <f>VLOOKUP(AA816,角色间职业划分!P:AP,10,FALSE)</f>
        <v>0</v>
      </c>
      <c r="Q816">
        <f>VLOOKUP(AA816,角色间职业划分!P:AP,15,FALSE)</f>
        <v>0</v>
      </c>
      <c r="R816">
        <f>VLOOKUP(AA816,角色间职业划分!P:AP,16,FALSE)</f>
        <v>0</v>
      </c>
      <c r="S816">
        <f>VLOOKUP(AA816,角色间职业划分!P:AP,17,FALSE)</f>
        <v>0</v>
      </c>
      <c r="T816">
        <f>VLOOKUP(AA816,角色间职业划分!P:AP,18,FALSE)</f>
        <v>0</v>
      </c>
      <c r="U816">
        <f>VLOOKUP(AA816,角色间职业划分!P:AP,27,FALSE)</f>
        <v>0</v>
      </c>
      <c r="V816">
        <f t="shared" si="123"/>
        <v>0</v>
      </c>
      <c r="W816">
        <f>VLOOKUP(AA816,角色间职业划分!P:Q,2,FALSE)</f>
        <v>26</v>
      </c>
      <c r="X816">
        <f t="shared" si="128"/>
        <v>4</v>
      </c>
      <c r="Y816">
        <f>INT(VLOOKUP(X816,角色属性总表!AG:AH,2,FALSE)*角色属性总表!$C$38)</f>
        <v>252</v>
      </c>
      <c r="AA816">
        <f t="shared" si="129"/>
        <v>9</v>
      </c>
      <c r="AB816">
        <f>VLOOKUP(X816,角色属性总表!AG:AI,2,FALSE)*VLOOKUP(角色等级属性!AA816,角色间职业划分!P:AG,13,FALSE)/角色间职业划分!$AB$9</f>
        <v>354.2746683068271</v>
      </c>
      <c r="AC816">
        <f>VLOOKUP(X816,角色属性总表!AG:AI,3,FALSE)*VLOOKUP(AA816,角色间职业划分!P:AG,8,FALSE)/角色间职业划分!$W$9</f>
        <v>704.42399999999986</v>
      </c>
      <c r="AD816">
        <f>VLOOKUP(AA816,角色间职业划分!P:AP,26,FALSE)</f>
        <v>0.4</v>
      </c>
      <c r="AE816">
        <f>VLOOKUP(X816,角色属性总表!I:Q,3,FALSE)</f>
        <v>112.89599999999999</v>
      </c>
      <c r="AF816">
        <f>VLOOKUP(AA816,角色间职业划分!P:AP,11,FALSE)</f>
        <v>0.3</v>
      </c>
      <c r="AG816">
        <f t="shared" si="124"/>
        <v>45.957446808510639</v>
      </c>
      <c r="AH816">
        <f t="shared" si="125"/>
        <v>114</v>
      </c>
      <c r="AJ816">
        <f t="shared" si="126"/>
        <v>-68.042553191489361</v>
      </c>
      <c r="AK816">
        <v>812</v>
      </c>
    </row>
    <row r="817" spans="1:37" x14ac:dyDescent="0.15">
      <c r="A817">
        <v>813</v>
      </c>
      <c r="B817">
        <f>ROUND(VLOOKUP(X817,角色属性总表!AG:AI,2,FALSE)/角色属性总表!$C$34,0)</f>
        <v>39</v>
      </c>
      <c r="C817">
        <f>ROUND(VLOOKUP(X817,角色属性总表!Y:AE,3,FALSE)/J817,0)</f>
        <v>8</v>
      </c>
      <c r="D817">
        <f>ROUND(VLOOKUP(X817,角色属性总表!AG:AI,3,FALSE)/角色属性总表!$C$35,0)</f>
        <v>40</v>
      </c>
      <c r="E817">
        <f t="shared" si="120"/>
        <v>151</v>
      </c>
      <c r="F817">
        <f t="shared" si="121"/>
        <v>19</v>
      </c>
      <c r="G817">
        <f t="shared" si="122"/>
        <v>10</v>
      </c>
      <c r="H817">
        <v>0</v>
      </c>
      <c r="I817">
        <f t="shared" si="127"/>
        <v>3</v>
      </c>
      <c r="J817">
        <f>VLOOKUP(AA817,角色间职业划分!P:AP,20,FALSE)</f>
        <v>9</v>
      </c>
      <c r="K817">
        <f>IF(X817=500,100,VLOOKUP(AA817,角色间职业划分!P:AP,22,FALSE))</f>
        <v>100</v>
      </c>
      <c r="L817">
        <f>IF(X817=500,K817,VLOOKUP(AA817,角色间职业划分!P:AP,23,FALSE))</f>
        <v>60</v>
      </c>
      <c r="M817">
        <f>VLOOKUP(AA817,角色间职业划分!P:AP,24,FALSE)</f>
        <v>0</v>
      </c>
      <c r="N817">
        <f>VLOOKUP(AA817,角色间职业划分!P:AP,14)*100</f>
        <v>95</v>
      </c>
      <c r="O817">
        <f>VLOOKUP(AA817,角色间职业划分!P:Z,9,FALSE)</f>
        <v>0</v>
      </c>
      <c r="P817">
        <f>VLOOKUP(AA817,角色间职业划分!P:AP,10,FALSE)</f>
        <v>0</v>
      </c>
      <c r="Q817">
        <f>VLOOKUP(AA817,角色间职业划分!P:AP,15,FALSE)</f>
        <v>0</v>
      </c>
      <c r="R817">
        <f>VLOOKUP(AA817,角色间职业划分!P:AP,16,FALSE)</f>
        <v>0</v>
      </c>
      <c r="S817">
        <f>VLOOKUP(AA817,角色间职业划分!P:AP,17,FALSE)</f>
        <v>0</v>
      </c>
      <c r="T817">
        <f>VLOOKUP(AA817,角色间职业划分!P:AP,18,FALSE)</f>
        <v>0</v>
      </c>
      <c r="U817">
        <f>VLOOKUP(AA817,角色间职业划分!P:AP,27,FALSE)</f>
        <v>0</v>
      </c>
      <c r="V817">
        <f t="shared" si="123"/>
        <v>0</v>
      </c>
      <c r="W817">
        <f>VLOOKUP(AA817,角色间职业划分!P:Q,2,FALSE)</f>
        <v>26</v>
      </c>
      <c r="X817">
        <f t="shared" si="128"/>
        <v>5</v>
      </c>
      <c r="Y817">
        <f>INT(VLOOKUP(X817,角色属性总表!AG:AH,2,FALSE)*角色属性总表!$C$38)</f>
        <v>270</v>
      </c>
      <c r="AA817">
        <f t="shared" si="129"/>
        <v>9</v>
      </c>
      <c r="AB817">
        <f>VLOOKUP(X817,角色属性总表!AG:AI,2,FALSE)*VLOOKUP(角色等级属性!AA817,角色间职业划分!P:AG,13,FALSE)/角色间职业划分!$AB$9</f>
        <v>379.58000175731479</v>
      </c>
      <c r="AC817">
        <f>VLOOKUP(X817,角色属性总表!AG:AI,3,FALSE)*VLOOKUP(AA817,角色间职业划分!P:AG,8,FALSE)/角色间职业划分!$W$9</f>
        <v>754.7399999999999</v>
      </c>
      <c r="AD817">
        <f>VLOOKUP(AA817,角色间职业划分!P:AP,26,FALSE)</f>
        <v>0.4</v>
      </c>
      <c r="AE817">
        <f>VLOOKUP(X817,角色属性总表!I:Q,3,FALSE)</f>
        <v>120.96000000000001</v>
      </c>
      <c r="AF817">
        <f>VLOOKUP(AA817,角色间职业划分!P:AP,11,FALSE)</f>
        <v>0.3</v>
      </c>
      <c r="AG817">
        <f t="shared" si="124"/>
        <v>64.715053131586458</v>
      </c>
      <c r="AH817">
        <f t="shared" si="125"/>
        <v>120</v>
      </c>
      <c r="AJ817">
        <f t="shared" si="126"/>
        <v>-55.284946868413542</v>
      </c>
      <c r="AK817">
        <v>813</v>
      </c>
    </row>
    <row r="818" spans="1:37" x14ac:dyDescent="0.15">
      <c r="A818">
        <v>814</v>
      </c>
      <c r="B818">
        <f>ROUND(VLOOKUP(X818,角色属性总表!AG:AI,2,FALSE)/角色属性总表!$C$34,0)</f>
        <v>41</v>
      </c>
      <c r="C818">
        <f>ROUND(VLOOKUP(X818,角色属性总表!Y:AE,3,FALSE)/J818,0)</f>
        <v>9</v>
      </c>
      <c r="D818">
        <f>ROUND(VLOOKUP(X818,角色属性总表!AG:AI,3,FALSE)/角色属性总表!$C$35,0)</f>
        <v>43</v>
      </c>
      <c r="E818">
        <f t="shared" si="120"/>
        <v>161</v>
      </c>
      <c r="F818">
        <f t="shared" si="121"/>
        <v>19</v>
      </c>
      <c r="G818">
        <f t="shared" si="122"/>
        <v>10</v>
      </c>
      <c r="H818">
        <v>0</v>
      </c>
      <c r="I818">
        <f t="shared" si="127"/>
        <v>3</v>
      </c>
      <c r="J818">
        <f>VLOOKUP(AA818,角色间职业划分!P:AP,20,FALSE)</f>
        <v>9</v>
      </c>
      <c r="K818">
        <f>IF(X818=500,100,VLOOKUP(AA818,角色间职业划分!P:AP,22,FALSE))</f>
        <v>100</v>
      </c>
      <c r="L818">
        <f>IF(X818=500,K818,VLOOKUP(AA818,角色间职业划分!P:AP,23,FALSE))</f>
        <v>60</v>
      </c>
      <c r="M818">
        <f>VLOOKUP(AA818,角色间职业划分!P:AP,24,FALSE)</f>
        <v>0</v>
      </c>
      <c r="N818">
        <f>VLOOKUP(AA818,角色间职业划分!P:AP,14)*100</f>
        <v>95</v>
      </c>
      <c r="O818">
        <f>VLOOKUP(AA818,角色间职业划分!P:Z,9,FALSE)</f>
        <v>0</v>
      </c>
      <c r="P818">
        <f>VLOOKUP(AA818,角色间职业划分!P:AP,10,FALSE)</f>
        <v>0</v>
      </c>
      <c r="Q818">
        <f>VLOOKUP(AA818,角色间职业划分!P:AP,15,FALSE)</f>
        <v>0</v>
      </c>
      <c r="R818">
        <f>VLOOKUP(AA818,角色间职业划分!P:AP,16,FALSE)</f>
        <v>0</v>
      </c>
      <c r="S818">
        <f>VLOOKUP(AA818,角色间职业划分!P:AP,17,FALSE)</f>
        <v>0</v>
      </c>
      <c r="T818">
        <f>VLOOKUP(AA818,角色间职业划分!P:AP,18,FALSE)</f>
        <v>0</v>
      </c>
      <c r="U818">
        <f>VLOOKUP(AA818,角色间职业划分!P:AP,27,FALSE)</f>
        <v>0</v>
      </c>
      <c r="V818">
        <f t="shared" si="123"/>
        <v>0</v>
      </c>
      <c r="W818">
        <f>VLOOKUP(AA818,角色间职业划分!P:Q,2,FALSE)</f>
        <v>26</v>
      </c>
      <c r="X818">
        <f t="shared" si="128"/>
        <v>6</v>
      </c>
      <c r="Y818">
        <f>INT(VLOOKUP(X818,角色属性总表!AG:AH,2,FALSE)*角色属性总表!$C$38)</f>
        <v>288</v>
      </c>
      <c r="AA818">
        <f t="shared" si="129"/>
        <v>9</v>
      </c>
      <c r="AB818">
        <f>VLOOKUP(X818,角色属性总表!AG:AI,2,FALSE)*VLOOKUP(角色等级属性!AA818,角色间职业划分!P:AG,13,FALSE)/角色间职业划分!$AB$9</f>
        <v>404.88533520780248</v>
      </c>
      <c r="AC818">
        <f>VLOOKUP(X818,角色属性总表!AG:AI,3,FALSE)*VLOOKUP(AA818,角色间职业划分!P:AG,8,FALSE)/角色间职业划分!$W$9</f>
        <v>805.05599999999993</v>
      </c>
      <c r="AD818">
        <f>VLOOKUP(AA818,角色间职业划分!P:AP,26,FALSE)</f>
        <v>0.4</v>
      </c>
      <c r="AE818">
        <f>VLOOKUP(X818,角色属性总表!I:Q,3,FALSE)</f>
        <v>129.024</v>
      </c>
      <c r="AF818">
        <f>VLOOKUP(AA818,角色间职业划分!P:AP,11,FALSE)</f>
        <v>0.3</v>
      </c>
      <c r="AG818">
        <f t="shared" si="124"/>
        <v>85.658020979464069</v>
      </c>
      <c r="AH818">
        <f t="shared" si="125"/>
        <v>129</v>
      </c>
      <c r="AJ818">
        <f t="shared" si="126"/>
        <v>-43.341979020535931</v>
      </c>
      <c r="AK818">
        <v>814</v>
      </c>
    </row>
    <row r="819" spans="1:37" x14ac:dyDescent="0.15">
      <c r="A819">
        <v>815</v>
      </c>
      <c r="B819">
        <f>ROUND(VLOOKUP(X819,角色属性总表!AG:AI,2,FALSE)/角色属性总表!$C$34,0)</f>
        <v>44</v>
      </c>
      <c r="C819">
        <f>ROUND(VLOOKUP(X819,角色属性总表!Y:AE,3,FALSE)/J819,0)</f>
        <v>9</v>
      </c>
      <c r="D819">
        <f>ROUND(VLOOKUP(X819,角色属性总表!AG:AI,3,FALSE)/角色属性总表!$C$35,0)</f>
        <v>46</v>
      </c>
      <c r="E819">
        <f t="shared" si="120"/>
        <v>172</v>
      </c>
      <c r="F819">
        <f t="shared" si="121"/>
        <v>19</v>
      </c>
      <c r="G819">
        <f t="shared" si="122"/>
        <v>10</v>
      </c>
      <c r="H819">
        <v>0</v>
      </c>
      <c r="I819">
        <f t="shared" si="127"/>
        <v>3</v>
      </c>
      <c r="J819">
        <f>VLOOKUP(AA819,角色间职业划分!P:AP,20,FALSE)</f>
        <v>9</v>
      </c>
      <c r="K819">
        <f>IF(X819=500,100,VLOOKUP(AA819,角色间职业划分!P:AP,22,FALSE))</f>
        <v>100</v>
      </c>
      <c r="L819">
        <f>IF(X819=500,K819,VLOOKUP(AA819,角色间职业划分!P:AP,23,FALSE))</f>
        <v>60</v>
      </c>
      <c r="M819">
        <f>VLOOKUP(AA819,角色间职业划分!P:AP,24,FALSE)</f>
        <v>0</v>
      </c>
      <c r="N819">
        <f>VLOOKUP(AA819,角色间职业划分!P:AP,14)*100</f>
        <v>95</v>
      </c>
      <c r="O819">
        <f>VLOOKUP(AA819,角色间职业划分!P:Z,9,FALSE)</f>
        <v>0</v>
      </c>
      <c r="P819">
        <f>VLOOKUP(AA819,角色间职业划分!P:AP,10,FALSE)</f>
        <v>0</v>
      </c>
      <c r="Q819">
        <f>VLOOKUP(AA819,角色间职业划分!P:AP,15,FALSE)</f>
        <v>0</v>
      </c>
      <c r="R819">
        <f>VLOOKUP(AA819,角色间职业划分!P:AP,16,FALSE)</f>
        <v>0</v>
      </c>
      <c r="S819">
        <f>VLOOKUP(AA819,角色间职业划分!P:AP,17,FALSE)</f>
        <v>0</v>
      </c>
      <c r="T819">
        <f>VLOOKUP(AA819,角色间职业划分!P:AP,18,FALSE)</f>
        <v>0</v>
      </c>
      <c r="U819">
        <f>VLOOKUP(AA819,角色间职业划分!P:AP,27,FALSE)</f>
        <v>0</v>
      </c>
      <c r="V819">
        <f t="shared" si="123"/>
        <v>0</v>
      </c>
      <c r="W819">
        <f>VLOOKUP(AA819,角色间职业划分!P:Q,2,FALSE)</f>
        <v>26</v>
      </c>
      <c r="X819">
        <f t="shared" si="128"/>
        <v>7</v>
      </c>
      <c r="Y819">
        <f>INT(VLOOKUP(X819,角色属性总表!AG:AH,2,FALSE)*角色属性总表!$C$38)</f>
        <v>306</v>
      </c>
      <c r="AA819">
        <f t="shared" si="129"/>
        <v>9</v>
      </c>
      <c r="AB819">
        <f>VLOOKUP(X819,角色属性总表!AG:AI,2,FALSE)*VLOOKUP(角色等级属性!AA819,角色间职业划分!P:AG,13,FALSE)/角色间职业划分!$AB$9</f>
        <v>430.19066865829006</v>
      </c>
      <c r="AC819">
        <f>VLOOKUP(X819,角色属性总表!AG:AI,3,FALSE)*VLOOKUP(AA819,角色间职业划分!P:AG,8,FALSE)/角色间职业划分!$W$9</f>
        <v>855.37199999999973</v>
      </c>
      <c r="AD819">
        <f>VLOOKUP(AA819,角色间职业划分!P:AP,26,FALSE)</f>
        <v>0.4</v>
      </c>
      <c r="AE819">
        <f>VLOOKUP(X819,角色属性总表!I:Q,3,FALSE)</f>
        <v>137.08799999999999</v>
      </c>
      <c r="AF819">
        <f>VLOOKUP(AA819,角色间职业划分!P:AP,11,FALSE)</f>
        <v>0.3</v>
      </c>
      <c r="AG819">
        <f t="shared" si="124"/>
        <v>108.63177977079756</v>
      </c>
      <c r="AH819">
        <f t="shared" si="125"/>
        <v>138</v>
      </c>
      <c r="AJ819">
        <f t="shared" si="126"/>
        <v>-29.368220229202436</v>
      </c>
      <c r="AK819">
        <v>815</v>
      </c>
    </row>
    <row r="820" spans="1:37" x14ac:dyDescent="0.15">
      <c r="A820">
        <v>816</v>
      </c>
      <c r="B820">
        <f>ROUND(VLOOKUP(X820,角色属性总表!AG:AI,2,FALSE)/角色属性总表!$C$34,0)</f>
        <v>46</v>
      </c>
      <c r="C820">
        <f>ROUND(VLOOKUP(X820,角色属性总表!Y:AE,3,FALSE)/J820,0)</f>
        <v>10</v>
      </c>
      <c r="D820">
        <f>ROUND(VLOOKUP(X820,角色属性总表!AG:AI,3,FALSE)/角色属性总表!$C$35,0)</f>
        <v>48</v>
      </c>
      <c r="E820">
        <f t="shared" si="120"/>
        <v>182</v>
      </c>
      <c r="F820">
        <f t="shared" si="121"/>
        <v>19</v>
      </c>
      <c r="G820">
        <f t="shared" si="122"/>
        <v>10</v>
      </c>
      <c r="H820">
        <v>0</v>
      </c>
      <c r="I820">
        <f t="shared" si="127"/>
        <v>3</v>
      </c>
      <c r="J820">
        <f>VLOOKUP(AA820,角色间职业划分!P:AP,20,FALSE)</f>
        <v>9</v>
      </c>
      <c r="K820">
        <f>IF(X820=500,100,VLOOKUP(AA820,角色间职业划分!P:AP,22,FALSE))</f>
        <v>100</v>
      </c>
      <c r="L820">
        <f>IF(X820=500,K820,VLOOKUP(AA820,角色间职业划分!P:AP,23,FALSE))</f>
        <v>60</v>
      </c>
      <c r="M820">
        <f>VLOOKUP(AA820,角色间职业划分!P:AP,24,FALSE)</f>
        <v>0</v>
      </c>
      <c r="N820">
        <f>VLOOKUP(AA820,角色间职业划分!P:AP,14)*100</f>
        <v>95</v>
      </c>
      <c r="O820">
        <f>VLOOKUP(AA820,角色间职业划分!P:Z,9,FALSE)</f>
        <v>0</v>
      </c>
      <c r="P820">
        <f>VLOOKUP(AA820,角色间职业划分!P:AP,10,FALSE)</f>
        <v>0</v>
      </c>
      <c r="Q820">
        <f>VLOOKUP(AA820,角色间职业划分!P:AP,15,FALSE)</f>
        <v>0</v>
      </c>
      <c r="R820">
        <f>VLOOKUP(AA820,角色间职业划分!P:AP,16,FALSE)</f>
        <v>0</v>
      </c>
      <c r="S820">
        <f>VLOOKUP(AA820,角色间职业划分!P:AP,17,FALSE)</f>
        <v>0</v>
      </c>
      <c r="T820">
        <f>VLOOKUP(AA820,角色间职业划分!P:AP,18,FALSE)</f>
        <v>0</v>
      </c>
      <c r="U820">
        <f>VLOOKUP(AA820,角色间职业划分!P:AP,27,FALSE)</f>
        <v>0</v>
      </c>
      <c r="V820">
        <f t="shared" si="123"/>
        <v>0</v>
      </c>
      <c r="W820">
        <f>VLOOKUP(AA820,角色间职业划分!P:Q,2,FALSE)</f>
        <v>26</v>
      </c>
      <c r="X820">
        <f t="shared" si="128"/>
        <v>8</v>
      </c>
      <c r="Y820">
        <f>INT(VLOOKUP(X820,角色属性总表!AG:AH,2,FALSE)*角色属性总表!$C$38)</f>
        <v>324</v>
      </c>
      <c r="AA820">
        <f t="shared" si="129"/>
        <v>9</v>
      </c>
      <c r="AB820">
        <f>VLOOKUP(X820,角色属性总表!AG:AI,2,FALSE)*VLOOKUP(角色等级属性!AA820,角色间职业划分!P:AG,13,FALSE)/角色间职业划分!$AB$9</f>
        <v>455.49600210877776</v>
      </c>
      <c r="AC820">
        <f>VLOOKUP(X820,角色属性总表!AG:AI,3,FALSE)*VLOOKUP(AA820,角色间职业划分!P:AG,8,FALSE)/角色间职业划分!$W$9</f>
        <v>905.68799999999999</v>
      </c>
      <c r="AD820">
        <f>VLOOKUP(AA820,角色间职业划分!P:AP,26,FALSE)</f>
        <v>0.4</v>
      </c>
      <c r="AE820">
        <f>VLOOKUP(X820,角色属性总表!I:Q,3,FALSE)</f>
        <v>145.15200000000002</v>
      </c>
      <c r="AF820">
        <f>VLOOKUP(AA820,角色间职业划分!P:AP,11,FALSE)</f>
        <v>0.3</v>
      </c>
      <c r="AG820">
        <f t="shared" si="124"/>
        <v>133.51737690273509</v>
      </c>
      <c r="AH820">
        <f t="shared" si="125"/>
        <v>144</v>
      </c>
      <c r="AJ820">
        <f t="shared" si="126"/>
        <v>-10.482623097264906</v>
      </c>
      <c r="AK820">
        <v>816</v>
      </c>
    </row>
    <row r="821" spans="1:37" x14ac:dyDescent="0.15">
      <c r="A821">
        <v>817</v>
      </c>
      <c r="B821">
        <f>ROUND(VLOOKUP(X821,角色属性总表!AG:AI,2,FALSE)/角色属性总表!$C$34,0)</f>
        <v>49</v>
      </c>
      <c r="C821">
        <f>ROUND(VLOOKUP(X821,角色属性总表!Y:AE,3,FALSE)/J821,0)</f>
        <v>11</v>
      </c>
      <c r="D821">
        <f>ROUND(VLOOKUP(X821,角色属性总表!AG:AI,3,FALSE)/角色属性总表!$C$35,0)</f>
        <v>51</v>
      </c>
      <c r="E821">
        <f t="shared" si="120"/>
        <v>192</v>
      </c>
      <c r="F821">
        <f t="shared" si="121"/>
        <v>19</v>
      </c>
      <c r="G821">
        <f t="shared" si="122"/>
        <v>10</v>
      </c>
      <c r="H821">
        <v>0</v>
      </c>
      <c r="I821">
        <f t="shared" si="127"/>
        <v>3</v>
      </c>
      <c r="J821">
        <f>VLOOKUP(AA821,角色间职业划分!P:AP,20,FALSE)</f>
        <v>9</v>
      </c>
      <c r="K821">
        <f>IF(X821=500,100,VLOOKUP(AA821,角色间职业划分!P:AP,22,FALSE))</f>
        <v>100</v>
      </c>
      <c r="L821">
        <f>IF(X821=500,K821,VLOOKUP(AA821,角色间职业划分!P:AP,23,FALSE))</f>
        <v>60</v>
      </c>
      <c r="M821">
        <f>VLOOKUP(AA821,角色间职业划分!P:AP,24,FALSE)</f>
        <v>0</v>
      </c>
      <c r="N821">
        <f>VLOOKUP(AA821,角色间职业划分!P:AP,14)*100</f>
        <v>95</v>
      </c>
      <c r="O821">
        <f>VLOOKUP(AA821,角色间职业划分!P:Z,9,FALSE)</f>
        <v>0</v>
      </c>
      <c r="P821">
        <f>VLOOKUP(AA821,角色间职业划分!P:AP,10,FALSE)</f>
        <v>0</v>
      </c>
      <c r="Q821">
        <f>VLOOKUP(AA821,角色间职业划分!P:AP,15,FALSE)</f>
        <v>0</v>
      </c>
      <c r="R821">
        <f>VLOOKUP(AA821,角色间职业划分!P:AP,16,FALSE)</f>
        <v>0</v>
      </c>
      <c r="S821">
        <f>VLOOKUP(AA821,角色间职业划分!P:AP,17,FALSE)</f>
        <v>0</v>
      </c>
      <c r="T821">
        <f>VLOOKUP(AA821,角色间职业划分!P:AP,18,FALSE)</f>
        <v>0</v>
      </c>
      <c r="U821">
        <f>VLOOKUP(AA821,角色间职业划分!P:AP,27,FALSE)</f>
        <v>0</v>
      </c>
      <c r="V821">
        <f t="shared" si="123"/>
        <v>0</v>
      </c>
      <c r="W821">
        <f>VLOOKUP(AA821,角色间职业划分!P:Q,2,FALSE)</f>
        <v>26</v>
      </c>
      <c r="X821">
        <f t="shared" si="128"/>
        <v>9</v>
      </c>
      <c r="Y821">
        <f>INT(VLOOKUP(X821,角色属性总表!AG:AH,2,FALSE)*角色属性总表!$C$38)</f>
        <v>342</v>
      </c>
      <c r="AA821">
        <f t="shared" si="129"/>
        <v>9</v>
      </c>
      <c r="AB821">
        <f>VLOOKUP(X821,角色属性总表!AG:AI,2,FALSE)*VLOOKUP(角色等级属性!AA821,角色间职业划分!P:AG,13,FALSE)/角色间职业划分!$AB$9</f>
        <v>480.80133555926545</v>
      </c>
      <c r="AC821">
        <f>VLOOKUP(X821,角色属性总表!AG:AI,3,FALSE)*VLOOKUP(AA821,角色间职业划分!P:AG,8,FALSE)/角色间职业划分!$W$9</f>
        <v>956.00399999999979</v>
      </c>
      <c r="AD821">
        <f>VLOOKUP(AA821,角色间职业划分!P:AP,26,FALSE)</f>
        <v>0.4</v>
      </c>
      <c r="AE821">
        <f>VLOOKUP(X821,角色属性总表!I:Q,3,FALSE)</f>
        <v>153.21599999999998</v>
      </c>
      <c r="AF821">
        <f>VLOOKUP(AA821,角色间职业划分!P:AP,11,FALSE)</f>
        <v>0.3</v>
      </c>
      <c r="AG821">
        <f t="shared" si="124"/>
        <v>160.21978021978018</v>
      </c>
      <c r="AH821">
        <f t="shared" si="125"/>
        <v>153</v>
      </c>
      <c r="AJ821">
        <f t="shared" si="126"/>
        <v>7.2197802197801764</v>
      </c>
      <c r="AK821">
        <v>817</v>
      </c>
    </row>
    <row r="822" spans="1:37" x14ac:dyDescent="0.15">
      <c r="A822">
        <v>818</v>
      </c>
      <c r="B822">
        <f>ROUND(VLOOKUP(X822,角色属性总表!AG:AI,2,FALSE)/角色属性总表!$C$34,0)</f>
        <v>51</v>
      </c>
      <c r="C822">
        <f>ROUND(VLOOKUP(X822,角色属性总表!Y:AE,3,FALSE)/J822,0)</f>
        <v>12</v>
      </c>
      <c r="D822">
        <f>ROUND(VLOOKUP(X822,角色属性总表!AG:AI,3,FALSE)/角色属性总表!$C$35,0)</f>
        <v>54</v>
      </c>
      <c r="E822">
        <f t="shared" si="120"/>
        <v>202</v>
      </c>
      <c r="F822">
        <f t="shared" si="121"/>
        <v>19</v>
      </c>
      <c r="G822">
        <f t="shared" si="122"/>
        <v>10</v>
      </c>
      <c r="H822">
        <v>0</v>
      </c>
      <c r="I822">
        <f t="shared" si="127"/>
        <v>3</v>
      </c>
      <c r="J822">
        <f>VLOOKUP(AA822,角色间职业划分!P:AP,20,FALSE)</f>
        <v>9</v>
      </c>
      <c r="K822">
        <f>IF(X822=500,100,VLOOKUP(AA822,角色间职业划分!P:AP,22,FALSE))</f>
        <v>100</v>
      </c>
      <c r="L822">
        <f>IF(X822=500,K822,VLOOKUP(AA822,角色间职业划分!P:AP,23,FALSE))</f>
        <v>60</v>
      </c>
      <c r="M822">
        <f>VLOOKUP(AA822,角色间职业划分!P:AP,24,FALSE)</f>
        <v>0</v>
      </c>
      <c r="N822">
        <f>VLOOKUP(AA822,角色间职业划分!P:AP,14)*100</f>
        <v>95</v>
      </c>
      <c r="O822">
        <f>VLOOKUP(AA822,角色间职业划分!P:Z,9,FALSE)</f>
        <v>0</v>
      </c>
      <c r="P822">
        <f>VLOOKUP(AA822,角色间职业划分!P:AP,10,FALSE)</f>
        <v>0</v>
      </c>
      <c r="Q822">
        <f>VLOOKUP(AA822,角色间职业划分!P:AP,15,FALSE)</f>
        <v>0</v>
      </c>
      <c r="R822">
        <f>VLOOKUP(AA822,角色间职业划分!P:AP,16,FALSE)</f>
        <v>0</v>
      </c>
      <c r="S822">
        <f>VLOOKUP(AA822,角色间职业划分!P:AP,17,FALSE)</f>
        <v>0</v>
      </c>
      <c r="T822">
        <f>VLOOKUP(AA822,角色间职业划分!P:AP,18,FALSE)</f>
        <v>0</v>
      </c>
      <c r="U822">
        <f>VLOOKUP(AA822,角色间职业划分!P:AP,27,FALSE)</f>
        <v>0</v>
      </c>
      <c r="V822">
        <f t="shared" si="123"/>
        <v>0</v>
      </c>
      <c r="W822">
        <f>VLOOKUP(AA822,角色间职业划分!P:Q,2,FALSE)</f>
        <v>26</v>
      </c>
      <c r="X822">
        <f t="shared" si="128"/>
        <v>10</v>
      </c>
      <c r="Y822">
        <f>INT(VLOOKUP(X822,角色属性总表!AG:AH,2,FALSE)*角色属性总表!$C$38)</f>
        <v>360</v>
      </c>
      <c r="AA822">
        <f t="shared" si="129"/>
        <v>9</v>
      </c>
      <c r="AB822">
        <f>VLOOKUP(X822,角色属性总表!AG:AI,2,FALSE)*VLOOKUP(角色等级属性!AA822,角色间职业划分!P:AG,13,FALSE)/角色间职业划分!$AB$9</f>
        <v>506.10666900975309</v>
      </c>
      <c r="AC822">
        <f>VLOOKUP(X822,角色属性总表!AG:AI,3,FALSE)*VLOOKUP(AA822,角色间职业划分!P:AG,8,FALSE)/角色间职业划分!$W$9</f>
        <v>1006.3199999999999</v>
      </c>
      <c r="AD822">
        <f>VLOOKUP(AA822,角色间职业划分!P:AP,26,FALSE)</f>
        <v>0.4</v>
      </c>
      <c r="AE822">
        <f>VLOOKUP(X822,角色属性总表!I:Q,3,FALSE)</f>
        <v>161.28</v>
      </c>
      <c r="AF822">
        <f>VLOOKUP(AA822,角色间职业划分!P:AP,11,FALSE)</f>
        <v>0.3</v>
      </c>
      <c r="AG822">
        <f t="shared" si="124"/>
        <v>188.66094212824672</v>
      </c>
      <c r="AH822">
        <f t="shared" si="125"/>
        <v>162</v>
      </c>
      <c r="AJ822">
        <f t="shared" si="126"/>
        <v>26.660942128246717</v>
      </c>
      <c r="AK822">
        <v>818</v>
      </c>
    </row>
    <row r="823" spans="1:37" x14ac:dyDescent="0.15">
      <c r="A823">
        <v>819</v>
      </c>
      <c r="B823">
        <f>ROUND(VLOOKUP(X823,角色属性总表!AG:AI,2,FALSE)/角色属性总表!$C$34,0)</f>
        <v>54</v>
      </c>
      <c r="C823">
        <f>ROUND(VLOOKUP(X823,角色属性总表!Y:AE,3,FALSE)/J823,0)</f>
        <v>12</v>
      </c>
      <c r="D823">
        <f>ROUND(VLOOKUP(X823,角色属性总表!AG:AI,3,FALSE)/角色属性总表!$C$35,0)</f>
        <v>56</v>
      </c>
      <c r="E823">
        <f t="shared" si="120"/>
        <v>212</v>
      </c>
      <c r="F823">
        <f t="shared" si="121"/>
        <v>19</v>
      </c>
      <c r="G823">
        <f t="shared" si="122"/>
        <v>10</v>
      </c>
      <c r="H823">
        <v>0</v>
      </c>
      <c r="I823">
        <f t="shared" si="127"/>
        <v>3</v>
      </c>
      <c r="J823">
        <f>VLOOKUP(AA823,角色间职业划分!P:AP,20,FALSE)</f>
        <v>9</v>
      </c>
      <c r="K823">
        <f>IF(X823=500,100,VLOOKUP(AA823,角色间职业划分!P:AP,22,FALSE))</f>
        <v>100</v>
      </c>
      <c r="L823">
        <f>IF(X823=500,K823,VLOOKUP(AA823,角色间职业划分!P:AP,23,FALSE))</f>
        <v>60</v>
      </c>
      <c r="M823">
        <f>VLOOKUP(AA823,角色间职业划分!P:AP,24,FALSE)</f>
        <v>0</v>
      </c>
      <c r="N823">
        <f>VLOOKUP(AA823,角色间职业划分!P:AP,14)*100</f>
        <v>95</v>
      </c>
      <c r="O823">
        <f>VLOOKUP(AA823,角色间职业划分!P:Z,9,FALSE)</f>
        <v>0</v>
      </c>
      <c r="P823">
        <f>VLOOKUP(AA823,角色间职业划分!P:AP,10,FALSE)</f>
        <v>0</v>
      </c>
      <c r="Q823">
        <f>VLOOKUP(AA823,角色间职业划分!P:AP,15,FALSE)</f>
        <v>0</v>
      </c>
      <c r="R823">
        <f>VLOOKUP(AA823,角色间职业划分!P:AP,16,FALSE)</f>
        <v>0</v>
      </c>
      <c r="S823">
        <f>VLOOKUP(AA823,角色间职业划分!P:AP,17,FALSE)</f>
        <v>0</v>
      </c>
      <c r="T823">
        <f>VLOOKUP(AA823,角色间职业划分!P:AP,18,FALSE)</f>
        <v>0</v>
      </c>
      <c r="U823">
        <f>VLOOKUP(AA823,角色间职业划分!P:AP,27,FALSE)</f>
        <v>0</v>
      </c>
      <c r="V823">
        <f t="shared" si="123"/>
        <v>0</v>
      </c>
      <c r="W823">
        <f>VLOOKUP(AA823,角色间职业划分!P:Q,2,FALSE)</f>
        <v>26</v>
      </c>
      <c r="X823">
        <f t="shared" si="128"/>
        <v>11</v>
      </c>
      <c r="Y823">
        <f>INT(VLOOKUP(X823,角色属性总表!AG:AH,2,FALSE)*角色属性总表!$C$38)</f>
        <v>378</v>
      </c>
      <c r="AA823">
        <f t="shared" si="129"/>
        <v>9</v>
      </c>
      <c r="AB823">
        <f>VLOOKUP(X823,角色属性总表!AG:AI,2,FALSE)*VLOOKUP(角色等级属性!AA823,角色间职业划分!P:AG,13,FALSE)/角色间职业划分!$AB$9</f>
        <v>531.41200246024073</v>
      </c>
      <c r="AC823">
        <f>VLOOKUP(X823,角色属性总表!AG:AI,3,FALSE)*VLOOKUP(AA823,角色间职业划分!P:AG,8,FALSE)/角色间职业划分!$W$9</f>
        <v>1056.6359999999997</v>
      </c>
      <c r="AD823">
        <f>VLOOKUP(AA823,角色间职业划分!P:AP,26,FALSE)</f>
        <v>0.4</v>
      </c>
      <c r="AE823">
        <f>VLOOKUP(X823,角色属性总表!I:Q,3,FALSE)</f>
        <v>169.34399999999999</v>
      </c>
      <c r="AF823">
        <f>VLOOKUP(AA823,角色间职业划分!P:AP,11,FALSE)</f>
        <v>0.3</v>
      </c>
      <c r="AG823">
        <f t="shared" si="124"/>
        <v>218.77538889719293</v>
      </c>
      <c r="AH823">
        <f t="shared" si="125"/>
        <v>168</v>
      </c>
      <c r="AJ823">
        <f t="shared" si="126"/>
        <v>50.775388897192926</v>
      </c>
      <c r="AK823">
        <v>819</v>
      </c>
    </row>
    <row r="824" spans="1:37" x14ac:dyDescent="0.15">
      <c r="A824">
        <v>820</v>
      </c>
      <c r="B824">
        <f>ROUND(VLOOKUP(X824,角色属性总表!AG:AI,2,FALSE)/角色属性总表!$C$34,0)</f>
        <v>57</v>
      </c>
      <c r="C824">
        <f>ROUND(VLOOKUP(X824,角色属性总表!Y:AE,3,FALSE)/J824,0)</f>
        <v>13</v>
      </c>
      <c r="D824">
        <f>ROUND(VLOOKUP(X824,角色属性总表!AG:AI,3,FALSE)/角色属性总表!$C$35,0)</f>
        <v>59</v>
      </c>
      <c r="E824">
        <f t="shared" si="120"/>
        <v>222</v>
      </c>
      <c r="F824">
        <f t="shared" si="121"/>
        <v>19</v>
      </c>
      <c r="G824">
        <f t="shared" si="122"/>
        <v>10</v>
      </c>
      <c r="H824">
        <v>0</v>
      </c>
      <c r="I824">
        <f t="shared" si="127"/>
        <v>3</v>
      </c>
      <c r="J824">
        <f>VLOOKUP(AA824,角色间职业划分!P:AP,20,FALSE)</f>
        <v>9</v>
      </c>
      <c r="K824">
        <f>IF(X824=500,100,VLOOKUP(AA824,角色间职业划分!P:AP,22,FALSE))</f>
        <v>100</v>
      </c>
      <c r="L824">
        <f>IF(X824=500,K824,VLOOKUP(AA824,角色间职业划分!P:AP,23,FALSE))</f>
        <v>60</v>
      </c>
      <c r="M824">
        <f>VLOOKUP(AA824,角色间职业划分!P:AP,24,FALSE)</f>
        <v>0</v>
      </c>
      <c r="N824">
        <f>VLOOKUP(AA824,角色间职业划分!P:AP,14)*100</f>
        <v>95</v>
      </c>
      <c r="O824">
        <f>VLOOKUP(AA824,角色间职业划分!P:Z,9,FALSE)</f>
        <v>0</v>
      </c>
      <c r="P824">
        <f>VLOOKUP(AA824,角色间职业划分!P:AP,10,FALSE)</f>
        <v>0</v>
      </c>
      <c r="Q824">
        <f>VLOOKUP(AA824,角色间职业划分!P:AP,15,FALSE)</f>
        <v>0</v>
      </c>
      <c r="R824">
        <f>VLOOKUP(AA824,角色间职业划分!P:AP,16,FALSE)</f>
        <v>0</v>
      </c>
      <c r="S824">
        <f>VLOOKUP(AA824,角色间职业划分!P:AP,17,FALSE)</f>
        <v>0</v>
      </c>
      <c r="T824">
        <f>VLOOKUP(AA824,角色间职业划分!P:AP,18,FALSE)</f>
        <v>0</v>
      </c>
      <c r="U824">
        <f>VLOOKUP(AA824,角色间职业划分!P:AP,27,FALSE)</f>
        <v>0</v>
      </c>
      <c r="V824">
        <f t="shared" si="123"/>
        <v>0</v>
      </c>
      <c r="W824">
        <f>VLOOKUP(AA824,角色间职业划分!P:Q,2,FALSE)</f>
        <v>26</v>
      </c>
      <c r="X824">
        <f t="shared" si="128"/>
        <v>12</v>
      </c>
      <c r="Y824">
        <f>INT(VLOOKUP(X824,角色属性总表!AG:AH,2,FALSE)*角色属性总表!$C$38)</f>
        <v>396</v>
      </c>
      <c r="AA824">
        <f t="shared" si="129"/>
        <v>9</v>
      </c>
      <c r="AB824">
        <f>VLOOKUP(X824,角色属性总表!AG:AI,2,FALSE)*VLOOKUP(角色等级属性!AA824,角色间职业划分!P:AG,13,FALSE)/角色间职业划分!$AB$9</f>
        <v>556.71733591072848</v>
      </c>
      <c r="AC824">
        <f>VLOOKUP(X824,角色属性总表!AG:AI,3,FALSE)*VLOOKUP(AA824,角色间职业划分!P:AG,8,FALSE)/角色间职业划分!$W$9</f>
        <v>1106.952</v>
      </c>
      <c r="AD824">
        <f>VLOOKUP(AA824,角色间职业划分!P:AP,26,FALSE)</f>
        <v>0.4</v>
      </c>
      <c r="AE824">
        <f>VLOOKUP(X824,角色属性总表!I:Q,3,FALSE)</f>
        <v>177.40800000000002</v>
      </c>
      <c r="AF824">
        <f>VLOOKUP(AA824,角色间职业划分!P:AP,11,FALSE)</f>
        <v>0.3</v>
      </c>
      <c r="AG824">
        <f t="shared" si="124"/>
        <v>250.50726310243272</v>
      </c>
      <c r="AH824">
        <f t="shared" si="125"/>
        <v>177</v>
      </c>
      <c r="AJ824">
        <f t="shared" si="126"/>
        <v>73.507263102432717</v>
      </c>
      <c r="AK824">
        <v>820</v>
      </c>
    </row>
    <row r="825" spans="1:37" x14ac:dyDescent="0.15">
      <c r="A825">
        <v>821</v>
      </c>
      <c r="B825">
        <f>ROUND(VLOOKUP(X825,角色属性总表!AG:AI,2,FALSE)/角色属性总表!$C$34,0)</f>
        <v>59</v>
      </c>
      <c r="C825">
        <f>ROUND(VLOOKUP(X825,角色属性总表!Y:AE,3,FALSE)/J825,0)</f>
        <v>14</v>
      </c>
      <c r="D825">
        <f>ROUND(VLOOKUP(X825,角色属性总表!AG:AI,3,FALSE)/角色属性总表!$C$35,0)</f>
        <v>62</v>
      </c>
      <c r="E825">
        <f t="shared" si="120"/>
        <v>232</v>
      </c>
      <c r="F825">
        <f t="shared" si="121"/>
        <v>19</v>
      </c>
      <c r="G825">
        <f t="shared" si="122"/>
        <v>10</v>
      </c>
      <c r="H825">
        <v>0</v>
      </c>
      <c r="I825">
        <f t="shared" si="127"/>
        <v>3</v>
      </c>
      <c r="J825">
        <f>VLOOKUP(AA825,角色间职业划分!P:AP,20,FALSE)</f>
        <v>9</v>
      </c>
      <c r="K825">
        <f>IF(X825=500,100,VLOOKUP(AA825,角色间职业划分!P:AP,22,FALSE))</f>
        <v>100</v>
      </c>
      <c r="L825">
        <f>IF(X825=500,K825,VLOOKUP(AA825,角色间职业划分!P:AP,23,FALSE))</f>
        <v>60</v>
      </c>
      <c r="M825">
        <f>VLOOKUP(AA825,角色间职业划分!P:AP,24,FALSE)</f>
        <v>0</v>
      </c>
      <c r="N825">
        <f>VLOOKUP(AA825,角色间职业划分!P:AP,14)*100</f>
        <v>95</v>
      </c>
      <c r="O825">
        <f>VLOOKUP(AA825,角色间职业划分!P:Z,9,FALSE)</f>
        <v>0</v>
      </c>
      <c r="P825">
        <f>VLOOKUP(AA825,角色间职业划分!P:AP,10,FALSE)</f>
        <v>0</v>
      </c>
      <c r="Q825">
        <f>VLOOKUP(AA825,角色间职业划分!P:AP,15,FALSE)</f>
        <v>0</v>
      </c>
      <c r="R825">
        <f>VLOOKUP(AA825,角色间职业划分!P:AP,16,FALSE)</f>
        <v>0</v>
      </c>
      <c r="S825">
        <f>VLOOKUP(AA825,角色间职业划分!P:AP,17,FALSE)</f>
        <v>0</v>
      </c>
      <c r="T825">
        <f>VLOOKUP(AA825,角色间职业划分!P:AP,18,FALSE)</f>
        <v>0</v>
      </c>
      <c r="U825">
        <f>VLOOKUP(AA825,角色间职业划分!P:AP,27,FALSE)</f>
        <v>0</v>
      </c>
      <c r="V825">
        <f t="shared" si="123"/>
        <v>0</v>
      </c>
      <c r="W825">
        <f>VLOOKUP(AA825,角色间职业划分!P:Q,2,FALSE)</f>
        <v>26</v>
      </c>
      <c r="X825">
        <f t="shared" si="128"/>
        <v>13</v>
      </c>
      <c r="Y825">
        <f>INT(VLOOKUP(X825,角色属性总表!AG:AH,2,FALSE)*角色属性总表!$C$38)</f>
        <v>414</v>
      </c>
      <c r="AA825">
        <f t="shared" si="129"/>
        <v>9</v>
      </c>
      <c r="AB825">
        <f>VLOOKUP(X825,角色属性总表!AG:AI,2,FALSE)*VLOOKUP(角色等级属性!AA825,角色间职业划分!P:AG,13,FALSE)/角色间职业划分!$AB$9</f>
        <v>582.022669361216</v>
      </c>
      <c r="AC825">
        <f>VLOOKUP(X825,角色属性总表!AG:AI,3,FALSE)*VLOOKUP(AA825,角色间职业划分!P:AG,8,FALSE)/角色间职业划分!$W$9</f>
        <v>1157.2679999999996</v>
      </c>
      <c r="AD825">
        <f>VLOOKUP(AA825,角色间职业划分!P:AP,26,FALSE)</f>
        <v>0.4</v>
      </c>
      <c r="AE825">
        <f>VLOOKUP(X825,角色属性总表!I:Q,3,FALSE)</f>
        <v>185.47199999999998</v>
      </c>
      <c r="AF825">
        <f>VLOOKUP(AA825,角色间职业划分!P:AP,11,FALSE)</f>
        <v>0.3</v>
      </c>
      <c r="AG825">
        <f t="shared" si="124"/>
        <v>283.80825613434388</v>
      </c>
      <c r="AH825">
        <f t="shared" si="125"/>
        <v>186</v>
      </c>
      <c r="AJ825">
        <f t="shared" si="126"/>
        <v>97.808256134343878</v>
      </c>
      <c r="AK825">
        <v>821</v>
      </c>
    </row>
    <row r="826" spans="1:37" x14ac:dyDescent="0.15">
      <c r="A826">
        <v>822</v>
      </c>
      <c r="B826">
        <f>ROUND(VLOOKUP(X826,角色属性总表!AG:AI,2,FALSE)/角色属性总表!$C$34,0)</f>
        <v>62</v>
      </c>
      <c r="C826">
        <f>ROUND(VLOOKUP(X826,角色属性总表!Y:AE,3,FALSE)/J826,0)</f>
        <v>15</v>
      </c>
      <c r="D826">
        <f>ROUND(VLOOKUP(X826,角色属性总表!AG:AI,3,FALSE)/角色属性总表!$C$35,0)</f>
        <v>65</v>
      </c>
      <c r="E826">
        <f t="shared" si="120"/>
        <v>242</v>
      </c>
      <c r="F826">
        <f t="shared" si="121"/>
        <v>19</v>
      </c>
      <c r="G826">
        <f t="shared" si="122"/>
        <v>10</v>
      </c>
      <c r="H826">
        <v>0</v>
      </c>
      <c r="I826">
        <f t="shared" si="127"/>
        <v>3</v>
      </c>
      <c r="J826">
        <f>VLOOKUP(AA826,角色间职业划分!P:AP,20,FALSE)</f>
        <v>9</v>
      </c>
      <c r="K826">
        <f>IF(X826=500,100,VLOOKUP(AA826,角色间职业划分!P:AP,22,FALSE))</f>
        <v>100</v>
      </c>
      <c r="L826">
        <f>IF(X826=500,K826,VLOOKUP(AA826,角色间职业划分!P:AP,23,FALSE))</f>
        <v>60</v>
      </c>
      <c r="M826">
        <f>VLOOKUP(AA826,角色间职业划分!P:AP,24,FALSE)</f>
        <v>0</v>
      </c>
      <c r="N826">
        <f>VLOOKUP(AA826,角色间职业划分!P:AP,14)*100</f>
        <v>95</v>
      </c>
      <c r="O826">
        <f>VLOOKUP(AA826,角色间职业划分!P:Z,9,FALSE)</f>
        <v>0</v>
      </c>
      <c r="P826">
        <f>VLOOKUP(AA826,角色间职业划分!P:AP,10,FALSE)</f>
        <v>0</v>
      </c>
      <c r="Q826">
        <f>VLOOKUP(AA826,角色间职业划分!P:AP,15,FALSE)</f>
        <v>0</v>
      </c>
      <c r="R826">
        <f>VLOOKUP(AA826,角色间职业划分!P:AP,16,FALSE)</f>
        <v>0</v>
      </c>
      <c r="S826">
        <f>VLOOKUP(AA826,角色间职业划分!P:AP,17,FALSE)</f>
        <v>0</v>
      </c>
      <c r="T826">
        <f>VLOOKUP(AA826,角色间职业划分!P:AP,18,FALSE)</f>
        <v>0</v>
      </c>
      <c r="U826">
        <f>VLOOKUP(AA826,角色间职业划分!P:AP,27,FALSE)</f>
        <v>0</v>
      </c>
      <c r="V826">
        <f t="shared" si="123"/>
        <v>0</v>
      </c>
      <c r="W826">
        <f>VLOOKUP(AA826,角色间职业划分!P:Q,2,FALSE)</f>
        <v>26</v>
      </c>
      <c r="X826">
        <f t="shared" si="128"/>
        <v>14</v>
      </c>
      <c r="Y826">
        <f>INT(VLOOKUP(X826,角色属性总表!AG:AH,2,FALSE)*角色属性总表!$C$38)</f>
        <v>432</v>
      </c>
      <c r="AA826">
        <f t="shared" si="129"/>
        <v>9</v>
      </c>
      <c r="AB826">
        <f>VLOOKUP(X826,角色属性总表!AG:AI,2,FALSE)*VLOOKUP(角色等级属性!AA826,角色间职业划分!P:AG,13,FALSE)/角色间职业划分!$AB$9</f>
        <v>607.32800281170375</v>
      </c>
      <c r="AC826">
        <f>VLOOKUP(X826,角色属性总表!AG:AI,3,FALSE)*VLOOKUP(AA826,角色间职业划分!P:AG,8,FALSE)/角色间职业划分!$W$9</f>
        <v>1207.5839999999998</v>
      </c>
      <c r="AD826">
        <f>VLOOKUP(AA826,角色间职业划分!P:AP,26,FALSE)</f>
        <v>0.4</v>
      </c>
      <c r="AE826">
        <f>VLOOKUP(X826,角色属性总表!I:Q,3,FALSE)</f>
        <v>193.536</v>
      </c>
      <c r="AF826">
        <f>VLOOKUP(AA826,角色间职业划分!P:AP,11,FALSE)</f>
        <v>0.3</v>
      </c>
      <c r="AG826">
        <f t="shared" si="124"/>
        <v>318.63611346982981</v>
      </c>
      <c r="AH826">
        <f t="shared" si="125"/>
        <v>195</v>
      </c>
      <c r="AJ826">
        <f t="shared" si="126"/>
        <v>123.63611346982981</v>
      </c>
      <c r="AK826">
        <v>822</v>
      </c>
    </row>
    <row r="827" spans="1:37" x14ac:dyDescent="0.15">
      <c r="A827">
        <v>823</v>
      </c>
      <c r="B827">
        <f>ROUND(VLOOKUP(X827,角色属性总表!AG:AI,2,FALSE)/角色属性总表!$C$34,0)</f>
        <v>64</v>
      </c>
      <c r="C827">
        <f>ROUND(VLOOKUP(X827,角色属性总表!Y:AE,3,FALSE)/J827,0)</f>
        <v>16</v>
      </c>
      <c r="D827">
        <f>ROUND(VLOOKUP(X827,角色属性总表!AG:AI,3,FALSE)/角色属性总表!$C$35,0)</f>
        <v>67</v>
      </c>
      <c r="E827">
        <f t="shared" si="120"/>
        <v>253</v>
      </c>
      <c r="F827">
        <f t="shared" si="121"/>
        <v>19</v>
      </c>
      <c r="G827">
        <f t="shared" si="122"/>
        <v>10</v>
      </c>
      <c r="H827">
        <v>0</v>
      </c>
      <c r="I827">
        <f t="shared" si="127"/>
        <v>3</v>
      </c>
      <c r="J827">
        <f>VLOOKUP(AA827,角色间职业划分!P:AP,20,FALSE)</f>
        <v>9</v>
      </c>
      <c r="K827">
        <f>IF(X827=500,100,VLOOKUP(AA827,角色间职业划分!P:AP,22,FALSE))</f>
        <v>100</v>
      </c>
      <c r="L827">
        <f>IF(X827=500,K827,VLOOKUP(AA827,角色间职业划分!P:AP,23,FALSE))</f>
        <v>60</v>
      </c>
      <c r="M827">
        <f>VLOOKUP(AA827,角色间职业划分!P:AP,24,FALSE)</f>
        <v>0</v>
      </c>
      <c r="N827">
        <f>VLOOKUP(AA827,角色间职业划分!P:AP,14)*100</f>
        <v>95</v>
      </c>
      <c r="O827">
        <f>VLOOKUP(AA827,角色间职业划分!P:Z,9,FALSE)</f>
        <v>0</v>
      </c>
      <c r="P827">
        <f>VLOOKUP(AA827,角色间职业划分!P:AP,10,FALSE)</f>
        <v>0</v>
      </c>
      <c r="Q827">
        <f>VLOOKUP(AA827,角色间职业划分!P:AP,15,FALSE)</f>
        <v>0</v>
      </c>
      <c r="R827">
        <f>VLOOKUP(AA827,角色间职业划分!P:AP,16,FALSE)</f>
        <v>0</v>
      </c>
      <c r="S827">
        <f>VLOOKUP(AA827,角色间职业划分!P:AP,17,FALSE)</f>
        <v>0</v>
      </c>
      <c r="T827">
        <f>VLOOKUP(AA827,角色间职业划分!P:AP,18,FALSE)</f>
        <v>0</v>
      </c>
      <c r="U827">
        <f>VLOOKUP(AA827,角色间职业划分!P:AP,27,FALSE)</f>
        <v>0</v>
      </c>
      <c r="V827">
        <f t="shared" si="123"/>
        <v>0</v>
      </c>
      <c r="W827">
        <f>VLOOKUP(AA827,角色间职业划分!P:Q,2,FALSE)</f>
        <v>26</v>
      </c>
      <c r="X827">
        <f t="shared" si="128"/>
        <v>15</v>
      </c>
      <c r="Y827">
        <f>INT(VLOOKUP(X827,角色属性总表!AG:AH,2,FALSE)*角色属性总表!$C$38)</f>
        <v>450</v>
      </c>
      <c r="AA827">
        <f t="shared" si="129"/>
        <v>9</v>
      </c>
      <c r="AB827">
        <f>VLOOKUP(X827,角色属性总表!AG:AI,2,FALSE)*VLOOKUP(角色等级属性!AA827,角色间职业划分!P:AG,13,FALSE)/角色间职业划分!$AB$9</f>
        <v>632.63333626219128</v>
      </c>
      <c r="AC827">
        <f>VLOOKUP(X827,角色属性总表!AG:AI,3,FALSE)*VLOOKUP(AA827,角色间职业划分!P:AG,8,FALSE)/角色间职业划分!$W$9</f>
        <v>1257.8999999999996</v>
      </c>
      <c r="AD827">
        <f>VLOOKUP(AA827,角色间职业划分!P:AP,26,FALSE)</f>
        <v>0.4</v>
      </c>
      <c r="AE827">
        <f>VLOOKUP(X827,角色属性总表!I:Q,3,FALSE)</f>
        <v>201.60000000000002</v>
      </c>
      <c r="AF827">
        <f>VLOOKUP(AA827,角色间职业划分!P:AP,11,FALSE)</f>
        <v>0.3</v>
      </c>
      <c r="AG827">
        <f t="shared" si="124"/>
        <v>354.95352361155676</v>
      </c>
      <c r="AH827">
        <f t="shared" si="125"/>
        <v>201</v>
      </c>
      <c r="AJ827">
        <f t="shared" si="126"/>
        <v>153.95352361155676</v>
      </c>
      <c r="AK827">
        <v>823</v>
      </c>
    </row>
    <row r="828" spans="1:37" x14ac:dyDescent="0.15">
      <c r="A828">
        <v>824</v>
      </c>
      <c r="B828">
        <f>ROUND(VLOOKUP(X828,角色属性总表!AG:AI,2,FALSE)/角色属性总表!$C$34,0)</f>
        <v>67</v>
      </c>
      <c r="C828">
        <f>ROUND(VLOOKUP(X828,角色属性总表!Y:AE,3,FALSE)/J828,0)</f>
        <v>17</v>
      </c>
      <c r="D828">
        <f>ROUND(VLOOKUP(X828,角色属性总表!AG:AI,3,FALSE)/角色属性总表!$C$35,0)</f>
        <v>70</v>
      </c>
      <c r="E828">
        <f t="shared" si="120"/>
        <v>263</v>
      </c>
      <c r="F828">
        <f t="shared" si="121"/>
        <v>19</v>
      </c>
      <c r="G828">
        <f t="shared" si="122"/>
        <v>10</v>
      </c>
      <c r="H828">
        <v>0</v>
      </c>
      <c r="I828">
        <f t="shared" si="127"/>
        <v>3</v>
      </c>
      <c r="J828">
        <f>VLOOKUP(AA828,角色间职业划分!P:AP,20,FALSE)</f>
        <v>9</v>
      </c>
      <c r="K828">
        <f>IF(X828=500,100,VLOOKUP(AA828,角色间职业划分!P:AP,22,FALSE))</f>
        <v>100</v>
      </c>
      <c r="L828">
        <f>IF(X828=500,K828,VLOOKUP(AA828,角色间职业划分!P:AP,23,FALSE))</f>
        <v>60</v>
      </c>
      <c r="M828">
        <f>VLOOKUP(AA828,角色间职业划分!P:AP,24,FALSE)</f>
        <v>0</v>
      </c>
      <c r="N828">
        <f>VLOOKUP(AA828,角色间职业划分!P:AP,14)*100</f>
        <v>95</v>
      </c>
      <c r="O828">
        <f>VLOOKUP(AA828,角色间职业划分!P:Z,9,FALSE)</f>
        <v>0</v>
      </c>
      <c r="P828">
        <f>VLOOKUP(AA828,角色间职业划分!P:AP,10,FALSE)</f>
        <v>0</v>
      </c>
      <c r="Q828">
        <f>VLOOKUP(AA828,角色间职业划分!P:AP,15,FALSE)</f>
        <v>0</v>
      </c>
      <c r="R828">
        <f>VLOOKUP(AA828,角色间职业划分!P:AP,16,FALSE)</f>
        <v>0</v>
      </c>
      <c r="S828">
        <f>VLOOKUP(AA828,角色间职业划分!P:AP,17,FALSE)</f>
        <v>0</v>
      </c>
      <c r="T828">
        <f>VLOOKUP(AA828,角色间职业划分!P:AP,18,FALSE)</f>
        <v>0</v>
      </c>
      <c r="U828">
        <f>VLOOKUP(AA828,角色间职业划分!P:AP,27,FALSE)</f>
        <v>0</v>
      </c>
      <c r="V828">
        <f t="shared" si="123"/>
        <v>0</v>
      </c>
      <c r="W828">
        <f>VLOOKUP(AA828,角色间职业划分!P:Q,2,FALSE)</f>
        <v>26</v>
      </c>
      <c r="X828">
        <f t="shared" si="128"/>
        <v>16</v>
      </c>
      <c r="Y828">
        <f>INT(VLOOKUP(X828,角色属性总表!AG:AH,2,FALSE)*角色属性总表!$C$38)</f>
        <v>468</v>
      </c>
      <c r="AA828">
        <f t="shared" si="129"/>
        <v>9</v>
      </c>
      <c r="AB828">
        <f>VLOOKUP(X828,角色属性总表!AG:AI,2,FALSE)*VLOOKUP(角色等级属性!AA828,角色间职业划分!P:AG,13,FALSE)/角色间职业划分!$AB$9</f>
        <v>657.93866971267903</v>
      </c>
      <c r="AC828">
        <f>VLOOKUP(X828,角色属性总表!AG:AI,3,FALSE)*VLOOKUP(AA828,角色间职业划分!P:AG,8,FALSE)/角色间职业划分!$W$9</f>
        <v>1308.2159999999999</v>
      </c>
      <c r="AD828">
        <f>VLOOKUP(AA828,角色间职业划分!P:AP,26,FALSE)</f>
        <v>0.4</v>
      </c>
      <c r="AE828">
        <f>VLOOKUP(X828,角色属性总表!I:Q,3,FALSE)</f>
        <v>209.66400000000002</v>
      </c>
      <c r="AF828">
        <f>VLOOKUP(AA828,角色间职业划分!P:AP,11,FALSE)</f>
        <v>0.3</v>
      </c>
      <c r="AG828">
        <f t="shared" si="124"/>
        <v>392.72727272727269</v>
      </c>
      <c r="AH828">
        <f t="shared" si="125"/>
        <v>210</v>
      </c>
      <c r="AJ828">
        <f t="shared" si="126"/>
        <v>182.72727272727269</v>
      </c>
      <c r="AK828">
        <v>824</v>
      </c>
    </row>
    <row r="829" spans="1:37" x14ac:dyDescent="0.15">
      <c r="A829">
        <v>825</v>
      </c>
      <c r="B829">
        <f>ROUND(VLOOKUP(X829,角色属性总表!AG:AI,2,FALSE)/角色属性总表!$C$34,0)</f>
        <v>69</v>
      </c>
      <c r="C829">
        <f>ROUND(VLOOKUP(X829,角色属性总表!Y:AE,3,FALSE)/J829,0)</f>
        <v>18</v>
      </c>
      <c r="D829">
        <f>ROUND(VLOOKUP(X829,角色属性总表!AG:AI,3,FALSE)/角色属性总表!$C$35,0)</f>
        <v>73</v>
      </c>
      <c r="E829">
        <f t="shared" si="120"/>
        <v>273</v>
      </c>
      <c r="F829">
        <f t="shared" si="121"/>
        <v>19</v>
      </c>
      <c r="G829">
        <f t="shared" si="122"/>
        <v>10</v>
      </c>
      <c r="H829">
        <v>0</v>
      </c>
      <c r="I829">
        <f t="shared" si="127"/>
        <v>3</v>
      </c>
      <c r="J829">
        <f>VLOOKUP(AA829,角色间职业划分!P:AP,20,FALSE)</f>
        <v>9</v>
      </c>
      <c r="K829">
        <f>IF(X829=500,100,VLOOKUP(AA829,角色间职业划分!P:AP,22,FALSE))</f>
        <v>100</v>
      </c>
      <c r="L829">
        <f>IF(X829=500,K829,VLOOKUP(AA829,角色间职业划分!P:AP,23,FALSE))</f>
        <v>60</v>
      </c>
      <c r="M829">
        <f>VLOOKUP(AA829,角色间职业划分!P:AP,24,FALSE)</f>
        <v>0</v>
      </c>
      <c r="N829">
        <f>VLOOKUP(AA829,角色间职业划分!P:AP,14)*100</f>
        <v>95</v>
      </c>
      <c r="O829">
        <f>VLOOKUP(AA829,角色间职业划分!P:Z,9,FALSE)</f>
        <v>0</v>
      </c>
      <c r="P829">
        <f>VLOOKUP(AA829,角色间职业划分!P:AP,10,FALSE)</f>
        <v>0</v>
      </c>
      <c r="Q829">
        <f>VLOOKUP(AA829,角色间职业划分!P:AP,15,FALSE)</f>
        <v>0</v>
      </c>
      <c r="R829">
        <f>VLOOKUP(AA829,角色间职业划分!P:AP,16,FALSE)</f>
        <v>0</v>
      </c>
      <c r="S829">
        <f>VLOOKUP(AA829,角色间职业划分!P:AP,17,FALSE)</f>
        <v>0</v>
      </c>
      <c r="T829">
        <f>VLOOKUP(AA829,角色间职业划分!P:AP,18,FALSE)</f>
        <v>0</v>
      </c>
      <c r="U829">
        <f>VLOOKUP(AA829,角色间职业划分!P:AP,27,FALSE)</f>
        <v>0</v>
      </c>
      <c r="V829">
        <f t="shared" si="123"/>
        <v>0</v>
      </c>
      <c r="W829">
        <f>VLOOKUP(AA829,角色间职业划分!P:Q,2,FALSE)</f>
        <v>26</v>
      </c>
      <c r="X829">
        <f t="shared" si="128"/>
        <v>17</v>
      </c>
      <c r="Y829">
        <f>INT(VLOOKUP(X829,角色属性总表!AG:AH,2,FALSE)*角色属性总表!$C$38)</f>
        <v>486</v>
      </c>
      <c r="AA829">
        <f t="shared" si="129"/>
        <v>9</v>
      </c>
      <c r="AB829">
        <f>VLOOKUP(X829,角色属性总表!AG:AI,2,FALSE)*VLOOKUP(角色等级属性!AA829,角色间职业划分!P:AG,13,FALSE)/角色间职业划分!$AB$9</f>
        <v>683.24400316316678</v>
      </c>
      <c r="AC829">
        <f>VLOOKUP(X829,角色属性总表!AG:AI,3,FALSE)*VLOOKUP(AA829,角色间职业划分!P:AG,8,FALSE)/角色间职业划分!$W$9</f>
        <v>1358.5319999999997</v>
      </c>
      <c r="AD829">
        <f>VLOOKUP(AA829,角色间职业划分!P:AP,26,FALSE)</f>
        <v>0.4</v>
      </c>
      <c r="AE829">
        <f>VLOOKUP(X829,角色属性总表!I:Q,3,FALSE)</f>
        <v>217.72800000000001</v>
      </c>
      <c r="AF829">
        <f>VLOOKUP(AA829,角色间职业划分!P:AP,11,FALSE)</f>
        <v>0.3</v>
      </c>
      <c r="AG829">
        <f t="shared" si="124"/>
        <v>431.9275885363067</v>
      </c>
      <c r="AH829">
        <f t="shared" si="125"/>
        <v>219</v>
      </c>
      <c r="AJ829">
        <f t="shared" si="126"/>
        <v>212.9275885363067</v>
      </c>
      <c r="AK829">
        <v>825</v>
      </c>
    </row>
    <row r="830" spans="1:37" x14ac:dyDescent="0.15">
      <c r="A830">
        <v>826</v>
      </c>
      <c r="B830">
        <f>ROUND(VLOOKUP(X830,角色属性总表!AG:AI,2,FALSE)/角色属性总表!$C$34,0)</f>
        <v>72</v>
      </c>
      <c r="C830">
        <f>ROUND(VLOOKUP(X830,角色属性总表!Y:AE,3,FALSE)/J830,0)</f>
        <v>19</v>
      </c>
      <c r="D830">
        <f>ROUND(VLOOKUP(X830,角色属性总表!AG:AI,3,FALSE)/角色属性总表!$C$35,0)</f>
        <v>75</v>
      </c>
      <c r="E830">
        <f t="shared" si="120"/>
        <v>283</v>
      </c>
      <c r="F830">
        <f t="shared" si="121"/>
        <v>19</v>
      </c>
      <c r="G830">
        <f t="shared" si="122"/>
        <v>10</v>
      </c>
      <c r="H830">
        <v>0</v>
      </c>
      <c r="I830">
        <f t="shared" si="127"/>
        <v>3</v>
      </c>
      <c r="J830">
        <f>VLOOKUP(AA830,角色间职业划分!P:AP,20,FALSE)</f>
        <v>9</v>
      </c>
      <c r="K830">
        <f>IF(X830=500,100,VLOOKUP(AA830,角色间职业划分!P:AP,22,FALSE))</f>
        <v>100</v>
      </c>
      <c r="L830">
        <f>IF(X830=500,K830,VLOOKUP(AA830,角色间职业划分!P:AP,23,FALSE))</f>
        <v>60</v>
      </c>
      <c r="M830">
        <f>VLOOKUP(AA830,角色间职业划分!P:AP,24,FALSE)</f>
        <v>0</v>
      </c>
      <c r="N830">
        <f>VLOOKUP(AA830,角色间职业划分!P:AP,14)*100</f>
        <v>95</v>
      </c>
      <c r="O830">
        <f>VLOOKUP(AA830,角色间职业划分!P:Z,9,FALSE)</f>
        <v>0</v>
      </c>
      <c r="P830">
        <f>VLOOKUP(AA830,角色间职业划分!P:AP,10,FALSE)</f>
        <v>0</v>
      </c>
      <c r="Q830">
        <f>VLOOKUP(AA830,角色间职业划分!P:AP,15,FALSE)</f>
        <v>0</v>
      </c>
      <c r="R830">
        <f>VLOOKUP(AA830,角色间职业划分!P:AP,16,FALSE)</f>
        <v>0</v>
      </c>
      <c r="S830">
        <f>VLOOKUP(AA830,角色间职业划分!P:AP,17,FALSE)</f>
        <v>0</v>
      </c>
      <c r="T830">
        <f>VLOOKUP(AA830,角色间职业划分!P:AP,18,FALSE)</f>
        <v>0</v>
      </c>
      <c r="U830">
        <f>VLOOKUP(AA830,角色间职业划分!P:AP,27,FALSE)</f>
        <v>0</v>
      </c>
      <c r="V830">
        <f t="shared" si="123"/>
        <v>0</v>
      </c>
      <c r="W830">
        <f>VLOOKUP(AA830,角色间职业划分!P:Q,2,FALSE)</f>
        <v>26</v>
      </c>
      <c r="X830">
        <f t="shared" si="128"/>
        <v>18</v>
      </c>
      <c r="Y830">
        <f>INT(VLOOKUP(X830,角色属性总表!AG:AH,2,FALSE)*角色属性总表!$C$38)</f>
        <v>504</v>
      </c>
      <c r="AA830">
        <f t="shared" si="129"/>
        <v>9</v>
      </c>
      <c r="AB830">
        <f>VLOOKUP(X830,角色属性总表!AG:AI,2,FALSE)*VLOOKUP(角色等级属性!AA830,角色间职业划分!P:AG,13,FALSE)/角色间职业划分!$AB$9</f>
        <v>708.54933661365419</v>
      </c>
      <c r="AC830">
        <f>VLOOKUP(X830,角色属性总表!AG:AI,3,FALSE)*VLOOKUP(AA830,角色间职业划分!P:AG,8,FALSE)/角色间职业划分!$W$9</f>
        <v>1408.8479999999997</v>
      </c>
      <c r="AD830">
        <f>VLOOKUP(AA830,角色间职业划分!P:AP,26,FALSE)</f>
        <v>0.4</v>
      </c>
      <c r="AE830">
        <f>VLOOKUP(X830,角色属性总表!I:Q,3,FALSE)</f>
        <v>225.79199999999997</v>
      </c>
      <c r="AF830">
        <f>VLOOKUP(AA830,角色间职业划分!P:AP,11,FALSE)</f>
        <v>0.3</v>
      </c>
      <c r="AG830">
        <f t="shared" si="124"/>
        <v>472.52762226874808</v>
      </c>
      <c r="AH830">
        <f t="shared" si="125"/>
        <v>225</v>
      </c>
      <c r="AJ830">
        <f t="shared" si="126"/>
        <v>247.52762226874808</v>
      </c>
      <c r="AK830">
        <v>826</v>
      </c>
    </row>
    <row r="831" spans="1:37" x14ac:dyDescent="0.15">
      <c r="A831">
        <v>827</v>
      </c>
      <c r="B831">
        <f>ROUND(VLOOKUP(X831,角色属性总表!AG:AI,2,FALSE)/角色属性总表!$C$34,0)</f>
        <v>75</v>
      </c>
      <c r="C831">
        <f>ROUND(VLOOKUP(X831,角色属性总表!Y:AE,3,FALSE)/J831,0)</f>
        <v>20</v>
      </c>
      <c r="D831">
        <f>ROUND(VLOOKUP(X831,角色属性总表!AG:AI,3,FALSE)/角色属性总表!$C$35,0)</f>
        <v>78</v>
      </c>
      <c r="E831">
        <f t="shared" si="120"/>
        <v>293</v>
      </c>
      <c r="F831">
        <f t="shared" si="121"/>
        <v>19</v>
      </c>
      <c r="G831">
        <f t="shared" si="122"/>
        <v>10</v>
      </c>
      <c r="H831">
        <v>0</v>
      </c>
      <c r="I831">
        <f t="shared" si="127"/>
        <v>3</v>
      </c>
      <c r="J831">
        <f>VLOOKUP(AA831,角色间职业划分!P:AP,20,FALSE)</f>
        <v>9</v>
      </c>
      <c r="K831">
        <f>IF(X831=500,100,VLOOKUP(AA831,角色间职业划分!P:AP,22,FALSE))</f>
        <v>100</v>
      </c>
      <c r="L831">
        <f>IF(X831=500,K831,VLOOKUP(AA831,角色间职业划分!P:AP,23,FALSE))</f>
        <v>60</v>
      </c>
      <c r="M831">
        <f>VLOOKUP(AA831,角色间职业划分!P:AP,24,FALSE)</f>
        <v>0</v>
      </c>
      <c r="N831">
        <f>VLOOKUP(AA831,角色间职业划分!P:AP,14)*100</f>
        <v>95</v>
      </c>
      <c r="O831">
        <f>VLOOKUP(AA831,角色间职业划分!P:Z,9,FALSE)</f>
        <v>0</v>
      </c>
      <c r="P831">
        <f>VLOOKUP(AA831,角色间职业划分!P:AP,10,FALSE)</f>
        <v>0</v>
      </c>
      <c r="Q831">
        <f>VLOOKUP(AA831,角色间职业划分!P:AP,15,FALSE)</f>
        <v>0</v>
      </c>
      <c r="R831">
        <f>VLOOKUP(AA831,角色间职业划分!P:AP,16,FALSE)</f>
        <v>0</v>
      </c>
      <c r="S831">
        <f>VLOOKUP(AA831,角色间职业划分!P:AP,17,FALSE)</f>
        <v>0</v>
      </c>
      <c r="T831">
        <f>VLOOKUP(AA831,角色间职业划分!P:AP,18,FALSE)</f>
        <v>0</v>
      </c>
      <c r="U831">
        <f>VLOOKUP(AA831,角色间职业划分!P:AP,27,FALSE)</f>
        <v>0</v>
      </c>
      <c r="V831">
        <f t="shared" si="123"/>
        <v>0</v>
      </c>
      <c r="W831">
        <f>VLOOKUP(AA831,角色间职业划分!P:Q,2,FALSE)</f>
        <v>26</v>
      </c>
      <c r="X831">
        <f t="shared" si="128"/>
        <v>19</v>
      </c>
      <c r="Y831">
        <f>INT(VLOOKUP(X831,角色属性总表!AG:AH,2,FALSE)*角色属性总表!$C$38)</f>
        <v>522</v>
      </c>
      <c r="AA831">
        <f t="shared" si="129"/>
        <v>9</v>
      </c>
      <c r="AB831">
        <f>VLOOKUP(X831,角色属性总表!AG:AI,2,FALSE)*VLOOKUP(角色等级属性!AA831,角色间职业划分!P:AG,13,FALSE)/角色间职业划分!$AB$9</f>
        <v>733.85467006414194</v>
      </c>
      <c r="AC831">
        <f>VLOOKUP(X831,角色属性总表!AG:AI,3,FALSE)*VLOOKUP(AA831,角色间职业划分!P:AG,8,FALSE)/角色间职业划分!$W$9</f>
        <v>1459.1639999999995</v>
      </c>
      <c r="AD831">
        <f>VLOOKUP(AA831,角色间职业划分!P:AP,26,FALSE)</f>
        <v>0.4</v>
      </c>
      <c r="AE831">
        <f>VLOOKUP(X831,角色属性总表!I:Q,3,FALSE)</f>
        <v>233.85599999999999</v>
      </c>
      <c r="AF831">
        <f>VLOOKUP(AA831,角色间职业划分!P:AP,11,FALSE)</f>
        <v>0.3</v>
      </c>
      <c r="AG831">
        <f t="shared" si="124"/>
        <v>514.50303347977729</v>
      </c>
      <c r="AH831">
        <f t="shared" si="125"/>
        <v>234</v>
      </c>
      <c r="AJ831">
        <f t="shared" si="126"/>
        <v>280.50303347977729</v>
      </c>
      <c r="AK831">
        <v>827</v>
      </c>
    </row>
    <row r="832" spans="1:37" x14ac:dyDescent="0.15">
      <c r="A832">
        <v>828</v>
      </c>
      <c r="B832">
        <f>ROUND(VLOOKUP(X832,角色属性总表!AG:AI,2,FALSE)/角色属性总表!$C$34,0)</f>
        <v>77</v>
      </c>
      <c r="C832">
        <f>ROUND(VLOOKUP(X832,角色属性总表!Y:AE,3,FALSE)/J832,0)</f>
        <v>21</v>
      </c>
      <c r="D832">
        <f>ROUND(VLOOKUP(X832,角色属性总表!AG:AI,3,FALSE)/角色属性总表!$C$35,0)</f>
        <v>81</v>
      </c>
      <c r="E832">
        <f t="shared" si="120"/>
        <v>303</v>
      </c>
      <c r="F832">
        <f t="shared" si="121"/>
        <v>19</v>
      </c>
      <c r="G832">
        <f t="shared" si="122"/>
        <v>10</v>
      </c>
      <c r="H832">
        <v>0</v>
      </c>
      <c r="I832">
        <f t="shared" si="127"/>
        <v>3</v>
      </c>
      <c r="J832">
        <f>VLOOKUP(AA832,角色间职业划分!P:AP,20,FALSE)</f>
        <v>9</v>
      </c>
      <c r="K832">
        <f>IF(X832=500,100,VLOOKUP(AA832,角色间职业划分!P:AP,22,FALSE))</f>
        <v>100</v>
      </c>
      <c r="L832">
        <f>IF(X832=500,K832,VLOOKUP(AA832,角色间职业划分!P:AP,23,FALSE))</f>
        <v>60</v>
      </c>
      <c r="M832">
        <f>VLOOKUP(AA832,角色间职业划分!P:AP,24,FALSE)</f>
        <v>0</v>
      </c>
      <c r="N832">
        <f>VLOOKUP(AA832,角色间职业划分!P:AP,14)*100</f>
        <v>95</v>
      </c>
      <c r="O832">
        <f>VLOOKUP(AA832,角色间职业划分!P:Z,9,FALSE)</f>
        <v>0</v>
      </c>
      <c r="P832">
        <f>VLOOKUP(AA832,角色间职业划分!P:AP,10,FALSE)</f>
        <v>0</v>
      </c>
      <c r="Q832">
        <f>VLOOKUP(AA832,角色间职业划分!P:AP,15,FALSE)</f>
        <v>0</v>
      </c>
      <c r="R832">
        <f>VLOOKUP(AA832,角色间职业划分!P:AP,16,FALSE)</f>
        <v>0</v>
      </c>
      <c r="S832">
        <f>VLOOKUP(AA832,角色间职业划分!P:AP,17,FALSE)</f>
        <v>0</v>
      </c>
      <c r="T832">
        <f>VLOOKUP(AA832,角色间职业划分!P:AP,18,FALSE)</f>
        <v>0</v>
      </c>
      <c r="U832">
        <f>VLOOKUP(AA832,角色间职业划分!P:AP,27,FALSE)</f>
        <v>0</v>
      </c>
      <c r="V832">
        <f t="shared" si="123"/>
        <v>0</v>
      </c>
      <c r="W832">
        <f>VLOOKUP(AA832,角色间职业划分!P:Q,2,FALSE)</f>
        <v>26</v>
      </c>
      <c r="X832">
        <f t="shared" si="128"/>
        <v>20</v>
      </c>
      <c r="Y832">
        <f>INT(VLOOKUP(X832,角色属性总表!AG:AH,2,FALSE)*角色属性总表!$C$38)</f>
        <v>540</v>
      </c>
      <c r="AA832">
        <f t="shared" si="129"/>
        <v>9</v>
      </c>
      <c r="AB832">
        <f>VLOOKUP(X832,角色属性总表!AG:AI,2,FALSE)*VLOOKUP(角色等级属性!AA832,角色间职业划分!P:AG,13,FALSE)/角色间职业划分!$AB$9</f>
        <v>759.16000351462958</v>
      </c>
      <c r="AC832">
        <f>VLOOKUP(X832,角色属性总表!AG:AI,3,FALSE)*VLOOKUP(AA832,角色间职业划分!P:AG,8,FALSE)/角色间职业划分!$W$9</f>
        <v>1509.4799999999998</v>
      </c>
      <c r="AD832">
        <f>VLOOKUP(AA832,角色间职业划分!P:AP,26,FALSE)</f>
        <v>0.4</v>
      </c>
      <c r="AE832">
        <f>VLOOKUP(X832,角色属性总表!I:Q,3,FALSE)</f>
        <v>241.92000000000002</v>
      </c>
      <c r="AF832">
        <f>VLOOKUP(AA832,角色间职业划分!P:AP,11,FALSE)</f>
        <v>0.3</v>
      </c>
      <c r="AG832">
        <f t="shared" si="124"/>
        <v>557.83165289201077</v>
      </c>
      <c r="AH832">
        <f t="shared" si="125"/>
        <v>243</v>
      </c>
      <c r="AJ832">
        <f t="shared" si="126"/>
        <v>314.83165289201077</v>
      </c>
      <c r="AK832">
        <v>828</v>
      </c>
    </row>
    <row r="833" spans="1:37" x14ac:dyDescent="0.15">
      <c r="A833">
        <v>829</v>
      </c>
      <c r="B833">
        <f>ROUND(VLOOKUP(X833,角色属性总表!AG:AI,2,FALSE)/角色属性总表!$C$34,0)</f>
        <v>80</v>
      </c>
      <c r="C833">
        <f>ROUND(VLOOKUP(X833,角色属性总表!Y:AE,3,FALSE)/J833,0)</f>
        <v>22</v>
      </c>
      <c r="D833">
        <f>ROUND(VLOOKUP(X833,角色属性总表!AG:AI,3,FALSE)/角色属性总表!$C$35,0)</f>
        <v>83</v>
      </c>
      <c r="E833">
        <f t="shared" si="120"/>
        <v>313</v>
      </c>
      <c r="F833">
        <f t="shared" si="121"/>
        <v>19</v>
      </c>
      <c r="G833">
        <f t="shared" si="122"/>
        <v>10</v>
      </c>
      <c r="H833">
        <v>0</v>
      </c>
      <c r="I833">
        <f t="shared" si="127"/>
        <v>3</v>
      </c>
      <c r="J833">
        <f>VLOOKUP(AA833,角色间职业划分!P:AP,20,FALSE)</f>
        <v>9</v>
      </c>
      <c r="K833">
        <f>IF(X833=500,100,VLOOKUP(AA833,角色间职业划分!P:AP,22,FALSE))</f>
        <v>100</v>
      </c>
      <c r="L833">
        <f>IF(X833=500,K833,VLOOKUP(AA833,角色间职业划分!P:AP,23,FALSE))</f>
        <v>60</v>
      </c>
      <c r="M833">
        <f>VLOOKUP(AA833,角色间职业划分!P:AP,24,FALSE)</f>
        <v>0</v>
      </c>
      <c r="N833">
        <f>VLOOKUP(AA833,角色间职业划分!P:AP,14)*100</f>
        <v>95</v>
      </c>
      <c r="O833">
        <f>VLOOKUP(AA833,角色间职业划分!P:Z,9,FALSE)</f>
        <v>0</v>
      </c>
      <c r="P833">
        <f>VLOOKUP(AA833,角色间职业划分!P:AP,10,FALSE)</f>
        <v>0</v>
      </c>
      <c r="Q833">
        <f>VLOOKUP(AA833,角色间职业划分!P:AP,15,FALSE)</f>
        <v>0</v>
      </c>
      <c r="R833">
        <f>VLOOKUP(AA833,角色间职业划分!P:AP,16,FALSE)</f>
        <v>0</v>
      </c>
      <c r="S833">
        <f>VLOOKUP(AA833,角色间职业划分!P:AP,17,FALSE)</f>
        <v>0</v>
      </c>
      <c r="T833">
        <f>VLOOKUP(AA833,角色间职业划分!P:AP,18,FALSE)</f>
        <v>0</v>
      </c>
      <c r="U833">
        <f>VLOOKUP(AA833,角色间职业划分!P:AP,27,FALSE)</f>
        <v>0</v>
      </c>
      <c r="V833">
        <f t="shared" si="123"/>
        <v>0</v>
      </c>
      <c r="W833">
        <f>VLOOKUP(AA833,角色间职业划分!P:Q,2,FALSE)</f>
        <v>26</v>
      </c>
      <c r="X833">
        <f t="shared" si="128"/>
        <v>21</v>
      </c>
      <c r="Y833">
        <f>INT(VLOOKUP(X833,角色属性总表!AG:AH,2,FALSE)*角色属性总表!$C$38)</f>
        <v>558</v>
      </c>
      <c r="AA833">
        <f t="shared" si="129"/>
        <v>9</v>
      </c>
      <c r="AB833">
        <f>VLOOKUP(X833,角色属性总表!AG:AI,2,FALSE)*VLOOKUP(角色等级属性!AA833,角色间职业划分!P:AG,13,FALSE)/角色间职业划分!$AB$9</f>
        <v>784.46533696511733</v>
      </c>
      <c r="AC833">
        <f>VLOOKUP(X833,角色属性总表!AG:AI,3,FALSE)*VLOOKUP(AA833,角色间职业划分!P:AG,8,FALSE)/角色间职业划分!$W$9</f>
        <v>1559.7959999999998</v>
      </c>
      <c r="AD833">
        <f>VLOOKUP(AA833,角色间职业划分!P:AP,26,FALSE)</f>
        <v>0.4</v>
      </c>
      <c r="AE833">
        <f>VLOOKUP(X833,角色属性总表!I:Q,3,FALSE)</f>
        <v>249.98400000000004</v>
      </c>
      <c r="AF833">
        <f>VLOOKUP(AA833,角色间职业划分!P:AP,11,FALSE)</f>
        <v>0.3</v>
      </c>
      <c r="AG833">
        <f t="shared" si="124"/>
        <v>602.49320538986058</v>
      </c>
      <c r="AH833">
        <f t="shared" si="125"/>
        <v>249</v>
      </c>
      <c r="AJ833">
        <f t="shared" si="126"/>
        <v>353.49320538986058</v>
      </c>
      <c r="AK833">
        <v>829</v>
      </c>
    </row>
    <row r="834" spans="1:37" x14ac:dyDescent="0.15">
      <c r="A834">
        <v>830</v>
      </c>
      <c r="B834">
        <f>ROUND(VLOOKUP(X834,角色属性总表!AG:AI,2,FALSE)/角色属性总表!$C$34,0)</f>
        <v>82</v>
      </c>
      <c r="C834">
        <f>ROUND(VLOOKUP(X834,角色属性总表!Y:AE,3,FALSE)/J834,0)</f>
        <v>23</v>
      </c>
      <c r="D834">
        <f>ROUND(VLOOKUP(X834,角色属性总表!AG:AI,3,FALSE)/角色属性总表!$C$35,0)</f>
        <v>86</v>
      </c>
      <c r="E834">
        <f t="shared" si="120"/>
        <v>323</v>
      </c>
      <c r="F834">
        <f t="shared" si="121"/>
        <v>19</v>
      </c>
      <c r="G834">
        <f t="shared" si="122"/>
        <v>10</v>
      </c>
      <c r="H834">
        <v>0</v>
      </c>
      <c r="I834">
        <f t="shared" si="127"/>
        <v>3</v>
      </c>
      <c r="J834">
        <f>VLOOKUP(AA834,角色间职业划分!P:AP,20,FALSE)</f>
        <v>9</v>
      </c>
      <c r="K834">
        <f>IF(X834=500,100,VLOOKUP(AA834,角色间职业划分!P:AP,22,FALSE))</f>
        <v>100</v>
      </c>
      <c r="L834">
        <f>IF(X834=500,K834,VLOOKUP(AA834,角色间职业划分!P:AP,23,FALSE))</f>
        <v>60</v>
      </c>
      <c r="M834">
        <f>VLOOKUP(AA834,角色间职业划分!P:AP,24,FALSE)</f>
        <v>0</v>
      </c>
      <c r="N834">
        <f>VLOOKUP(AA834,角色间职业划分!P:AP,14)*100</f>
        <v>95</v>
      </c>
      <c r="O834">
        <f>VLOOKUP(AA834,角色间职业划分!P:Z,9,FALSE)</f>
        <v>0</v>
      </c>
      <c r="P834">
        <f>VLOOKUP(AA834,角色间职业划分!P:AP,10,FALSE)</f>
        <v>0</v>
      </c>
      <c r="Q834">
        <f>VLOOKUP(AA834,角色间职业划分!P:AP,15,FALSE)</f>
        <v>0</v>
      </c>
      <c r="R834">
        <f>VLOOKUP(AA834,角色间职业划分!P:AP,16,FALSE)</f>
        <v>0</v>
      </c>
      <c r="S834">
        <f>VLOOKUP(AA834,角色间职业划分!P:AP,17,FALSE)</f>
        <v>0</v>
      </c>
      <c r="T834">
        <f>VLOOKUP(AA834,角色间职业划分!P:AP,18,FALSE)</f>
        <v>0</v>
      </c>
      <c r="U834">
        <f>VLOOKUP(AA834,角色间职业划分!P:AP,27,FALSE)</f>
        <v>0</v>
      </c>
      <c r="V834">
        <f t="shared" si="123"/>
        <v>0</v>
      </c>
      <c r="W834">
        <f>VLOOKUP(AA834,角色间职业划分!P:Q,2,FALSE)</f>
        <v>26</v>
      </c>
      <c r="X834">
        <f t="shared" si="128"/>
        <v>22</v>
      </c>
      <c r="Y834">
        <f>INT(VLOOKUP(X834,角色属性总表!AG:AH,2,FALSE)*角色属性总表!$C$38)</f>
        <v>576</v>
      </c>
      <c r="AA834">
        <f t="shared" si="129"/>
        <v>9</v>
      </c>
      <c r="AB834">
        <f>VLOOKUP(X834,角色属性总表!AG:AI,2,FALSE)*VLOOKUP(角色等级属性!AA834,角色间职业划分!P:AG,13,FALSE)/角色间职业划分!$AB$9</f>
        <v>809.77067041560497</v>
      </c>
      <c r="AC834">
        <f>VLOOKUP(X834,角色属性总表!AG:AI,3,FALSE)*VLOOKUP(AA834,角色间职业划分!P:AG,8,FALSE)/角色间职业划分!$W$9</f>
        <v>1610.1119999999999</v>
      </c>
      <c r="AD834">
        <f>VLOOKUP(AA834,角色间职业划分!P:AP,26,FALSE)</f>
        <v>0.4</v>
      </c>
      <c r="AE834">
        <f>VLOOKUP(X834,角色属性总表!I:Q,3,FALSE)</f>
        <v>258.048</v>
      </c>
      <c r="AF834">
        <f>VLOOKUP(AA834,角色间职业划分!P:AP,11,FALSE)</f>
        <v>0.3</v>
      </c>
      <c r="AG834">
        <f t="shared" si="124"/>
        <v>648.46908005205398</v>
      </c>
      <c r="AH834">
        <f t="shared" si="125"/>
        <v>258</v>
      </c>
      <c r="AJ834">
        <f t="shared" si="126"/>
        <v>390.46908005205398</v>
      </c>
      <c r="AK834">
        <v>830</v>
      </c>
    </row>
    <row r="835" spans="1:37" x14ac:dyDescent="0.15">
      <c r="A835">
        <v>831</v>
      </c>
      <c r="B835">
        <f>ROUND(VLOOKUP(X835,角色属性总表!AG:AI,2,FALSE)/角色属性总表!$C$34,0)</f>
        <v>85</v>
      </c>
      <c r="C835">
        <f>ROUND(VLOOKUP(X835,角色属性总表!Y:AE,3,FALSE)/J835,0)</f>
        <v>24</v>
      </c>
      <c r="D835">
        <f>ROUND(VLOOKUP(X835,角色属性总表!AG:AI,3,FALSE)/角色属性总表!$C$35,0)</f>
        <v>89</v>
      </c>
      <c r="E835">
        <f t="shared" si="120"/>
        <v>334</v>
      </c>
      <c r="F835">
        <f t="shared" si="121"/>
        <v>19</v>
      </c>
      <c r="G835">
        <f t="shared" si="122"/>
        <v>10</v>
      </c>
      <c r="H835">
        <v>0</v>
      </c>
      <c r="I835">
        <f t="shared" si="127"/>
        <v>3</v>
      </c>
      <c r="J835">
        <f>VLOOKUP(AA835,角色间职业划分!P:AP,20,FALSE)</f>
        <v>9</v>
      </c>
      <c r="K835">
        <f>IF(X835=500,100,VLOOKUP(AA835,角色间职业划分!P:AP,22,FALSE))</f>
        <v>100</v>
      </c>
      <c r="L835">
        <f>IF(X835=500,K835,VLOOKUP(AA835,角色间职业划分!P:AP,23,FALSE))</f>
        <v>60</v>
      </c>
      <c r="M835">
        <f>VLOOKUP(AA835,角色间职业划分!P:AP,24,FALSE)</f>
        <v>0</v>
      </c>
      <c r="N835">
        <f>VLOOKUP(AA835,角色间职业划分!P:AP,14)*100</f>
        <v>95</v>
      </c>
      <c r="O835">
        <f>VLOOKUP(AA835,角色间职业划分!P:Z,9,FALSE)</f>
        <v>0</v>
      </c>
      <c r="P835">
        <f>VLOOKUP(AA835,角色间职业划分!P:AP,10,FALSE)</f>
        <v>0</v>
      </c>
      <c r="Q835">
        <f>VLOOKUP(AA835,角色间职业划分!P:AP,15,FALSE)</f>
        <v>0</v>
      </c>
      <c r="R835">
        <f>VLOOKUP(AA835,角色间职业划分!P:AP,16,FALSE)</f>
        <v>0</v>
      </c>
      <c r="S835">
        <f>VLOOKUP(AA835,角色间职业划分!P:AP,17,FALSE)</f>
        <v>0</v>
      </c>
      <c r="T835">
        <f>VLOOKUP(AA835,角色间职业划分!P:AP,18,FALSE)</f>
        <v>0</v>
      </c>
      <c r="U835">
        <f>VLOOKUP(AA835,角色间职业划分!P:AP,27,FALSE)</f>
        <v>0</v>
      </c>
      <c r="V835">
        <f t="shared" si="123"/>
        <v>0</v>
      </c>
      <c r="W835">
        <f>VLOOKUP(AA835,角色间职业划分!P:Q,2,FALSE)</f>
        <v>26</v>
      </c>
      <c r="X835">
        <f t="shared" si="128"/>
        <v>23</v>
      </c>
      <c r="Y835">
        <f>INT(VLOOKUP(X835,角色属性总表!AG:AH,2,FALSE)*角色属性总表!$C$38)</f>
        <v>594</v>
      </c>
      <c r="AA835">
        <f t="shared" si="129"/>
        <v>9</v>
      </c>
      <c r="AB835">
        <f>VLOOKUP(X835,角色属性总表!AG:AI,2,FALSE)*VLOOKUP(角色等级属性!AA835,角色间职业划分!P:AG,13,FALSE)/角色间职业划分!$AB$9</f>
        <v>835.07600386609261</v>
      </c>
      <c r="AC835">
        <f>VLOOKUP(X835,角色属性总表!AG:AI,3,FALSE)*VLOOKUP(AA835,角色间职业划分!P:AG,8,FALSE)/角色间职业划分!$W$9</f>
        <v>1660.4279999999994</v>
      </c>
      <c r="AD835">
        <f>VLOOKUP(AA835,角色间职业划分!P:AP,26,FALSE)</f>
        <v>0.4</v>
      </c>
      <c r="AE835">
        <f>VLOOKUP(X835,角色属性总表!I:Q,3,FALSE)</f>
        <v>266.11199999999997</v>
      </c>
      <c r="AF835">
        <f>VLOOKUP(AA835,角色间职业划分!P:AP,11,FALSE)</f>
        <v>0.3</v>
      </c>
      <c r="AG835">
        <f t="shared" si="124"/>
        <v>695.7421374404571</v>
      </c>
      <c r="AH835">
        <f t="shared" si="125"/>
        <v>267</v>
      </c>
      <c r="AJ835">
        <f t="shared" si="126"/>
        <v>428.7421374404571</v>
      </c>
      <c r="AK835">
        <v>831</v>
      </c>
    </row>
    <row r="836" spans="1:37" x14ac:dyDescent="0.15">
      <c r="A836">
        <v>832</v>
      </c>
      <c r="B836">
        <f>ROUND(VLOOKUP(X836,角色属性总表!AG:AI,2,FALSE)/角色属性总表!$C$34,0)</f>
        <v>87</v>
      </c>
      <c r="C836">
        <f>ROUND(VLOOKUP(X836,角色属性总表!Y:AE,3,FALSE)/J836,0)</f>
        <v>25</v>
      </c>
      <c r="D836">
        <f>ROUND(VLOOKUP(X836,角色属性总表!AG:AI,3,FALSE)/角色属性总表!$C$35,0)</f>
        <v>91</v>
      </c>
      <c r="E836">
        <f t="shared" si="120"/>
        <v>344</v>
      </c>
      <c r="F836">
        <f t="shared" si="121"/>
        <v>19</v>
      </c>
      <c r="G836">
        <f t="shared" si="122"/>
        <v>10</v>
      </c>
      <c r="H836">
        <v>0</v>
      </c>
      <c r="I836">
        <f t="shared" si="127"/>
        <v>3</v>
      </c>
      <c r="J836">
        <f>VLOOKUP(AA836,角色间职业划分!P:AP,20,FALSE)</f>
        <v>9</v>
      </c>
      <c r="K836">
        <f>IF(X836=500,100,VLOOKUP(AA836,角色间职业划分!P:AP,22,FALSE))</f>
        <v>100</v>
      </c>
      <c r="L836">
        <f>IF(X836=500,K836,VLOOKUP(AA836,角色间职业划分!P:AP,23,FALSE))</f>
        <v>60</v>
      </c>
      <c r="M836">
        <f>VLOOKUP(AA836,角色间职业划分!P:AP,24,FALSE)</f>
        <v>0</v>
      </c>
      <c r="N836">
        <f>VLOOKUP(AA836,角色间职业划分!P:AP,14)*100</f>
        <v>95</v>
      </c>
      <c r="O836">
        <f>VLOOKUP(AA836,角色间职业划分!P:Z,9,FALSE)</f>
        <v>0</v>
      </c>
      <c r="P836">
        <f>VLOOKUP(AA836,角色间职业划分!P:AP,10,FALSE)</f>
        <v>0</v>
      </c>
      <c r="Q836">
        <f>VLOOKUP(AA836,角色间职业划分!P:AP,15,FALSE)</f>
        <v>0</v>
      </c>
      <c r="R836">
        <f>VLOOKUP(AA836,角色间职业划分!P:AP,16,FALSE)</f>
        <v>0</v>
      </c>
      <c r="S836">
        <f>VLOOKUP(AA836,角色间职业划分!P:AP,17,FALSE)</f>
        <v>0</v>
      </c>
      <c r="T836">
        <f>VLOOKUP(AA836,角色间职业划分!P:AP,18,FALSE)</f>
        <v>0</v>
      </c>
      <c r="U836">
        <f>VLOOKUP(AA836,角色间职业划分!P:AP,27,FALSE)</f>
        <v>0</v>
      </c>
      <c r="V836">
        <f t="shared" si="123"/>
        <v>0</v>
      </c>
      <c r="W836">
        <f>VLOOKUP(AA836,角色间职业划分!P:Q,2,FALSE)</f>
        <v>26</v>
      </c>
      <c r="X836">
        <f t="shared" si="128"/>
        <v>24</v>
      </c>
      <c r="Y836">
        <f>INT(VLOOKUP(X836,角色属性总表!AG:AH,2,FALSE)*角色属性总表!$C$38)</f>
        <v>612</v>
      </c>
      <c r="AA836">
        <f t="shared" si="129"/>
        <v>9</v>
      </c>
      <c r="AB836">
        <f>VLOOKUP(X836,角色属性总表!AG:AI,2,FALSE)*VLOOKUP(角色等级属性!AA836,角色间职业划分!P:AG,13,FALSE)/角色间职业划分!$AB$9</f>
        <v>860.38133731658013</v>
      </c>
      <c r="AC836">
        <f>VLOOKUP(X836,角色属性总表!AG:AI,3,FALSE)*VLOOKUP(AA836,角色间职业划分!P:AG,8,FALSE)/角色间职业划分!$W$9</f>
        <v>1710.7439999999995</v>
      </c>
      <c r="AD836">
        <f>VLOOKUP(AA836,角色间职业划分!P:AP,26,FALSE)</f>
        <v>0.4</v>
      </c>
      <c r="AE836">
        <f>VLOOKUP(X836,角色属性总表!I:Q,3,FALSE)</f>
        <v>274.17599999999999</v>
      </c>
      <c r="AF836">
        <f>VLOOKUP(AA836,角色间职业划分!P:AP,11,FALSE)</f>
        <v>0.3</v>
      </c>
      <c r="AG836">
        <f t="shared" si="124"/>
        <v>744.2965467389613</v>
      </c>
      <c r="AH836">
        <f t="shared" si="125"/>
        <v>273</v>
      </c>
      <c r="AJ836">
        <f t="shared" si="126"/>
        <v>471.2965467389613</v>
      </c>
      <c r="AK836">
        <v>832</v>
      </c>
    </row>
    <row r="837" spans="1:37" x14ac:dyDescent="0.15">
      <c r="A837">
        <v>833</v>
      </c>
      <c r="B837">
        <f>ROUND(VLOOKUP(X837,角色属性总表!AG:AI,2,FALSE)/角色属性总表!$C$34,0)</f>
        <v>90</v>
      </c>
      <c r="C837">
        <f>ROUND(VLOOKUP(X837,角色属性总表!Y:AE,3,FALSE)/J837,0)</f>
        <v>27</v>
      </c>
      <c r="D837">
        <f>ROUND(VLOOKUP(X837,角色属性总表!AG:AI,3,FALSE)/角色属性总表!$C$35,0)</f>
        <v>94</v>
      </c>
      <c r="E837">
        <f t="shared" si="120"/>
        <v>354</v>
      </c>
      <c r="F837">
        <f t="shared" si="121"/>
        <v>19</v>
      </c>
      <c r="G837">
        <f t="shared" si="122"/>
        <v>10</v>
      </c>
      <c r="H837">
        <v>0</v>
      </c>
      <c r="I837">
        <f t="shared" si="127"/>
        <v>3</v>
      </c>
      <c r="J837">
        <f>VLOOKUP(AA837,角色间职业划分!P:AP,20,FALSE)</f>
        <v>9</v>
      </c>
      <c r="K837">
        <f>IF(X837=500,100,VLOOKUP(AA837,角色间职业划分!P:AP,22,FALSE))</f>
        <v>100</v>
      </c>
      <c r="L837">
        <f>IF(X837=500,K837,VLOOKUP(AA837,角色间职业划分!P:AP,23,FALSE))</f>
        <v>60</v>
      </c>
      <c r="M837">
        <f>VLOOKUP(AA837,角色间职业划分!P:AP,24,FALSE)</f>
        <v>0</v>
      </c>
      <c r="N837">
        <f>VLOOKUP(AA837,角色间职业划分!P:AP,14)*100</f>
        <v>95</v>
      </c>
      <c r="O837">
        <f>VLOOKUP(AA837,角色间职业划分!P:Z,9,FALSE)</f>
        <v>0</v>
      </c>
      <c r="P837">
        <f>VLOOKUP(AA837,角色间职业划分!P:AP,10,FALSE)</f>
        <v>0</v>
      </c>
      <c r="Q837">
        <f>VLOOKUP(AA837,角色间职业划分!P:AP,15,FALSE)</f>
        <v>0</v>
      </c>
      <c r="R837">
        <f>VLOOKUP(AA837,角色间职业划分!P:AP,16,FALSE)</f>
        <v>0</v>
      </c>
      <c r="S837">
        <f>VLOOKUP(AA837,角色间职业划分!P:AP,17,FALSE)</f>
        <v>0</v>
      </c>
      <c r="T837">
        <f>VLOOKUP(AA837,角色间职业划分!P:AP,18,FALSE)</f>
        <v>0</v>
      </c>
      <c r="U837">
        <f>VLOOKUP(AA837,角色间职业划分!P:AP,27,FALSE)</f>
        <v>0</v>
      </c>
      <c r="V837">
        <f t="shared" si="123"/>
        <v>0</v>
      </c>
      <c r="W837">
        <f>VLOOKUP(AA837,角色间职业划分!P:Q,2,FALSE)</f>
        <v>26</v>
      </c>
      <c r="X837">
        <f t="shared" si="128"/>
        <v>25</v>
      </c>
      <c r="Y837">
        <f>INT(VLOOKUP(X837,角色属性总表!AG:AH,2,FALSE)*角色属性总表!$C$38)</f>
        <v>630</v>
      </c>
      <c r="AA837">
        <f t="shared" si="129"/>
        <v>9</v>
      </c>
      <c r="AB837">
        <f>VLOOKUP(X837,角色属性总表!AG:AI,2,FALSE)*VLOOKUP(角色等级属性!AA837,角色间职业划分!P:AG,13,FALSE)/角色间职业划分!$AB$9</f>
        <v>885.68667076706788</v>
      </c>
      <c r="AC837">
        <f>VLOOKUP(X837,角色属性总表!AG:AI,3,FALSE)*VLOOKUP(AA837,角色间职业划分!P:AG,8,FALSE)/角色间职业划分!$W$9</f>
        <v>1761.0599999999997</v>
      </c>
      <c r="AD837">
        <f>VLOOKUP(AA837,角色间职业划分!P:AP,26,FALSE)</f>
        <v>0.4</v>
      </c>
      <c r="AE837">
        <f>VLOOKUP(X837,角色属性总表!I:Q,3,FALSE)</f>
        <v>282.24</v>
      </c>
      <c r="AF837">
        <f>VLOOKUP(AA837,角色间职业划分!P:AP,11,FALSE)</f>
        <v>0.3</v>
      </c>
      <c r="AG837">
        <f t="shared" si="124"/>
        <v>794.11764705882354</v>
      </c>
      <c r="AH837">
        <f t="shared" si="125"/>
        <v>282</v>
      </c>
      <c r="AJ837">
        <f t="shared" si="126"/>
        <v>512.11764705882354</v>
      </c>
      <c r="AK837">
        <v>833</v>
      </c>
    </row>
    <row r="838" spans="1:37" x14ac:dyDescent="0.15">
      <c r="A838">
        <v>834</v>
      </c>
      <c r="B838">
        <f>ROUND(VLOOKUP(X838,角色属性总表!AG:AI,2,FALSE)/角色属性总表!$C$34,0)</f>
        <v>93</v>
      </c>
      <c r="C838">
        <f>ROUND(VLOOKUP(X838,角色属性总表!Y:AE,3,FALSE)/J838,0)</f>
        <v>28</v>
      </c>
      <c r="D838">
        <f>ROUND(VLOOKUP(X838,角色属性总表!AG:AI,3,FALSE)/角色属性总表!$C$35,0)</f>
        <v>97</v>
      </c>
      <c r="E838">
        <f t="shared" ref="E838:E901" si="130">INT(AD838*AB838)</f>
        <v>364</v>
      </c>
      <c r="F838">
        <f t="shared" ref="F838:F901" si="131">ROUND(AC838/D838,0)</f>
        <v>19</v>
      </c>
      <c r="G838">
        <f t="shared" ref="G838:G901" si="132">ROUND(AB838/B838,0)</f>
        <v>10</v>
      </c>
      <c r="H838">
        <v>0</v>
      </c>
      <c r="I838">
        <f t="shared" si="127"/>
        <v>3</v>
      </c>
      <c r="J838">
        <f>VLOOKUP(AA838,角色间职业划分!P:AP,20,FALSE)</f>
        <v>9</v>
      </c>
      <c r="K838">
        <f>IF(X838=500,100,VLOOKUP(AA838,角色间职业划分!P:AP,22,FALSE))</f>
        <v>100</v>
      </c>
      <c r="L838">
        <f>IF(X838=500,K838,VLOOKUP(AA838,角色间职业划分!P:AP,23,FALSE))</f>
        <v>60</v>
      </c>
      <c r="M838">
        <f>VLOOKUP(AA838,角色间职业划分!P:AP,24,FALSE)</f>
        <v>0</v>
      </c>
      <c r="N838">
        <f>VLOOKUP(AA838,角色间职业划分!P:AP,14)*100</f>
        <v>95</v>
      </c>
      <c r="O838">
        <f>VLOOKUP(AA838,角色间职业划分!P:Z,9,FALSE)</f>
        <v>0</v>
      </c>
      <c r="P838">
        <f>VLOOKUP(AA838,角色间职业划分!P:AP,10,FALSE)</f>
        <v>0</v>
      </c>
      <c r="Q838">
        <f>VLOOKUP(AA838,角色间职业划分!P:AP,15,FALSE)</f>
        <v>0</v>
      </c>
      <c r="R838">
        <f>VLOOKUP(AA838,角色间职业划分!P:AP,16,FALSE)</f>
        <v>0</v>
      </c>
      <c r="S838">
        <f>VLOOKUP(AA838,角色间职业划分!P:AP,17,FALSE)</f>
        <v>0</v>
      </c>
      <c r="T838">
        <f>VLOOKUP(AA838,角色间职业划分!P:AP,18,FALSE)</f>
        <v>0</v>
      </c>
      <c r="U838">
        <f>VLOOKUP(AA838,角色间职业划分!P:AP,27,FALSE)</f>
        <v>0</v>
      </c>
      <c r="V838">
        <f t="shared" ref="V838:V901" si="133">(AF838-AF$2)*100</f>
        <v>0</v>
      </c>
      <c r="W838">
        <f>VLOOKUP(AA838,角色间职业划分!P:Q,2,FALSE)</f>
        <v>26</v>
      </c>
      <c r="X838">
        <f t="shared" si="128"/>
        <v>26</v>
      </c>
      <c r="Y838">
        <f>INT(VLOOKUP(X838,角色属性总表!AG:AH,2,FALSE)*角色属性总表!$C$38)</f>
        <v>648</v>
      </c>
      <c r="AA838">
        <f t="shared" si="129"/>
        <v>9</v>
      </c>
      <c r="AB838">
        <f>VLOOKUP(X838,角色属性总表!AG:AI,2,FALSE)*VLOOKUP(角色等级属性!AA838,角色间职业划分!P:AG,13,FALSE)/角色间职业划分!$AB$9</f>
        <v>910.99200421755552</v>
      </c>
      <c r="AC838">
        <f>VLOOKUP(X838,角色属性总表!AG:AI,3,FALSE)*VLOOKUP(AA838,角色间职业划分!P:AG,8,FALSE)/角色间职业划分!$W$9</f>
        <v>1811.376</v>
      </c>
      <c r="AD838">
        <f>VLOOKUP(AA838,角色间职业划分!P:AP,26,FALSE)</f>
        <v>0.4</v>
      </c>
      <c r="AE838">
        <f>VLOOKUP(X838,角色属性总表!I:Q,3,FALSE)</f>
        <v>290.30400000000003</v>
      </c>
      <c r="AF838">
        <f>VLOOKUP(AA838,角色间职业划分!P:AP,11,FALSE)</f>
        <v>0.3</v>
      </c>
      <c r="AG838">
        <f t="shared" ref="AG838:AG901" si="134">((AF$2*X838*X838*180)/(SQRT(X838*100)-AF$2*X838))</f>
        <v>845.19182849521496</v>
      </c>
      <c r="AH838">
        <f t="shared" ref="AH838:AH901" si="135">D838*AH$2</f>
        <v>291</v>
      </c>
      <c r="AJ838">
        <f t="shared" ref="AJ838:AJ901" si="136">AG838-AH838</f>
        <v>554.19182849521496</v>
      </c>
      <c r="AK838">
        <v>834</v>
      </c>
    </row>
    <row r="839" spans="1:37" x14ac:dyDescent="0.15">
      <c r="A839">
        <v>835</v>
      </c>
      <c r="B839">
        <f>ROUND(VLOOKUP(X839,角色属性总表!AG:AI,2,FALSE)/角色属性总表!$C$34,0)</f>
        <v>95</v>
      </c>
      <c r="C839">
        <f>ROUND(VLOOKUP(X839,角色属性总表!Y:AE,3,FALSE)/J839,0)</f>
        <v>29</v>
      </c>
      <c r="D839">
        <f>ROUND(VLOOKUP(X839,角色属性总表!AG:AI,3,FALSE)/角色属性总表!$C$35,0)</f>
        <v>99</v>
      </c>
      <c r="E839">
        <f t="shared" si="130"/>
        <v>374</v>
      </c>
      <c r="F839">
        <f t="shared" si="131"/>
        <v>19</v>
      </c>
      <c r="G839">
        <f t="shared" si="132"/>
        <v>10</v>
      </c>
      <c r="H839">
        <v>0</v>
      </c>
      <c r="I839">
        <f t="shared" ref="I839:I902" si="137">I838</f>
        <v>3</v>
      </c>
      <c r="J839">
        <f>VLOOKUP(AA839,角色间职业划分!P:AP,20,FALSE)</f>
        <v>9</v>
      </c>
      <c r="K839">
        <f>IF(X839=500,100,VLOOKUP(AA839,角色间职业划分!P:AP,22,FALSE))</f>
        <v>100</v>
      </c>
      <c r="L839">
        <f>IF(X839=500,K839,VLOOKUP(AA839,角色间职业划分!P:AP,23,FALSE))</f>
        <v>60</v>
      </c>
      <c r="M839">
        <f>VLOOKUP(AA839,角色间职业划分!P:AP,24,FALSE)</f>
        <v>0</v>
      </c>
      <c r="N839">
        <f>VLOOKUP(AA839,角色间职业划分!P:AP,14)*100</f>
        <v>95</v>
      </c>
      <c r="O839">
        <f>VLOOKUP(AA839,角色间职业划分!P:Z,9,FALSE)</f>
        <v>0</v>
      </c>
      <c r="P839">
        <f>VLOOKUP(AA839,角色间职业划分!P:AP,10,FALSE)</f>
        <v>0</v>
      </c>
      <c r="Q839">
        <f>VLOOKUP(AA839,角色间职业划分!P:AP,15,FALSE)</f>
        <v>0</v>
      </c>
      <c r="R839">
        <f>VLOOKUP(AA839,角色间职业划分!P:AP,16,FALSE)</f>
        <v>0</v>
      </c>
      <c r="S839">
        <f>VLOOKUP(AA839,角色间职业划分!P:AP,17,FALSE)</f>
        <v>0</v>
      </c>
      <c r="T839">
        <f>VLOOKUP(AA839,角色间职业划分!P:AP,18,FALSE)</f>
        <v>0</v>
      </c>
      <c r="U839">
        <f>VLOOKUP(AA839,角色间职业划分!P:AP,27,FALSE)</f>
        <v>0</v>
      </c>
      <c r="V839">
        <f t="shared" si="133"/>
        <v>0</v>
      </c>
      <c r="W839">
        <f>VLOOKUP(AA839,角色间职业划分!P:Q,2,FALSE)</f>
        <v>26</v>
      </c>
      <c r="X839">
        <f t="shared" ref="X839:X902" si="138">IF(X838=100,500,IF(X838=500,1,X838+1))</f>
        <v>27</v>
      </c>
      <c r="Y839">
        <f>INT(VLOOKUP(X839,角色属性总表!AG:AH,2,FALSE)*角色属性总表!$C$38)</f>
        <v>666</v>
      </c>
      <c r="AA839">
        <f t="shared" ref="AA839:AA902" si="139">IF(X839=1,AA838+1,AA838)</f>
        <v>9</v>
      </c>
      <c r="AB839">
        <f>VLOOKUP(X839,角色属性总表!AG:AI,2,FALSE)*VLOOKUP(角色等级属性!AA839,角色间职业划分!P:AG,13,FALSE)/角色间职业划分!$AB$9</f>
        <v>936.29733766804327</v>
      </c>
      <c r="AC839">
        <f>VLOOKUP(X839,角色属性总表!AG:AI,3,FALSE)*VLOOKUP(AA839,角色间职业划分!P:AG,8,FALSE)/角色间职业划分!$W$9</f>
        <v>1861.6919999999996</v>
      </c>
      <c r="AD839">
        <f>VLOOKUP(AA839,角色间职业划分!P:AP,26,FALSE)</f>
        <v>0.4</v>
      </c>
      <c r="AE839">
        <f>VLOOKUP(X839,角色属性总表!I:Q,3,FALSE)</f>
        <v>298.36799999999999</v>
      </c>
      <c r="AF839">
        <f>VLOOKUP(AA839,角色间职业划分!P:AP,11,FALSE)</f>
        <v>0.3</v>
      </c>
      <c r="AG839">
        <f t="shared" si="134"/>
        <v>897.50642946666699</v>
      </c>
      <c r="AH839">
        <f t="shared" si="135"/>
        <v>297</v>
      </c>
      <c r="AJ839">
        <f t="shared" si="136"/>
        <v>600.50642946666699</v>
      </c>
      <c r="AK839">
        <v>835</v>
      </c>
    </row>
    <row r="840" spans="1:37" x14ac:dyDescent="0.15">
      <c r="A840">
        <v>836</v>
      </c>
      <c r="B840">
        <f>ROUND(VLOOKUP(X840,角色属性总表!AG:AI,2,FALSE)/角色属性总表!$C$34,0)</f>
        <v>98</v>
      </c>
      <c r="C840">
        <f>ROUND(VLOOKUP(X840,角色属性总表!Y:AE,3,FALSE)/J840,0)</f>
        <v>30</v>
      </c>
      <c r="D840">
        <f>ROUND(VLOOKUP(X840,角色属性总表!AG:AI,3,FALSE)/角色属性总表!$C$35,0)</f>
        <v>102</v>
      </c>
      <c r="E840">
        <f t="shared" si="130"/>
        <v>384</v>
      </c>
      <c r="F840">
        <f t="shared" si="131"/>
        <v>19</v>
      </c>
      <c r="G840">
        <f t="shared" si="132"/>
        <v>10</v>
      </c>
      <c r="H840">
        <v>0</v>
      </c>
      <c r="I840">
        <f t="shared" si="137"/>
        <v>3</v>
      </c>
      <c r="J840">
        <f>VLOOKUP(AA840,角色间职业划分!P:AP,20,FALSE)</f>
        <v>9</v>
      </c>
      <c r="K840">
        <f>IF(X840=500,100,VLOOKUP(AA840,角色间职业划分!P:AP,22,FALSE))</f>
        <v>100</v>
      </c>
      <c r="L840">
        <f>IF(X840=500,K840,VLOOKUP(AA840,角色间职业划分!P:AP,23,FALSE))</f>
        <v>60</v>
      </c>
      <c r="M840">
        <f>VLOOKUP(AA840,角色间职业划分!P:AP,24,FALSE)</f>
        <v>0</v>
      </c>
      <c r="N840">
        <f>VLOOKUP(AA840,角色间职业划分!P:AP,14)*100</f>
        <v>95</v>
      </c>
      <c r="O840">
        <f>VLOOKUP(AA840,角色间职业划分!P:Z,9,FALSE)</f>
        <v>0</v>
      </c>
      <c r="P840">
        <f>VLOOKUP(AA840,角色间职业划分!P:AP,10,FALSE)</f>
        <v>0</v>
      </c>
      <c r="Q840">
        <f>VLOOKUP(AA840,角色间职业划分!P:AP,15,FALSE)</f>
        <v>0</v>
      </c>
      <c r="R840">
        <f>VLOOKUP(AA840,角色间职业划分!P:AP,16,FALSE)</f>
        <v>0</v>
      </c>
      <c r="S840">
        <f>VLOOKUP(AA840,角色间职业划分!P:AP,17,FALSE)</f>
        <v>0</v>
      </c>
      <c r="T840">
        <f>VLOOKUP(AA840,角色间职业划分!P:AP,18,FALSE)</f>
        <v>0</v>
      </c>
      <c r="U840">
        <f>VLOOKUP(AA840,角色间职业划分!P:AP,27,FALSE)</f>
        <v>0</v>
      </c>
      <c r="V840">
        <f t="shared" si="133"/>
        <v>0</v>
      </c>
      <c r="W840">
        <f>VLOOKUP(AA840,角色间职业划分!P:Q,2,FALSE)</f>
        <v>26</v>
      </c>
      <c r="X840">
        <f t="shared" si="138"/>
        <v>28</v>
      </c>
      <c r="Y840">
        <f>INT(VLOOKUP(X840,角色属性总表!AG:AH,2,FALSE)*角色属性总表!$C$38)</f>
        <v>684</v>
      </c>
      <c r="AA840">
        <f t="shared" si="139"/>
        <v>9</v>
      </c>
      <c r="AB840">
        <f>VLOOKUP(X840,角色属性总表!AG:AI,2,FALSE)*VLOOKUP(角色等级属性!AA840,角色间职业划分!P:AG,13,FALSE)/角色间职业划分!$AB$9</f>
        <v>961.60267111853091</v>
      </c>
      <c r="AC840">
        <f>VLOOKUP(X840,角色属性总表!AG:AI,3,FALSE)*VLOOKUP(AA840,角色间职业划分!P:AG,8,FALSE)/角色间职业划分!$W$9</f>
        <v>1912.0079999999996</v>
      </c>
      <c r="AD840">
        <f>VLOOKUP(AA840,角色间职业划分!P:AP,26,FALSE)</f>
        <v>0.4</v>
      </c>
      <c r="AE840">
        <f>VLOOKUP(X840,角色属性总表!I:Q,3,FALSE)</f>
        <v>306.43199999999996</v>
      </c>
      <c r="AF840">
        <f>VLOOKUP(AA840,角色间职业划分!P:AP,11,FALSE)</f>
        <v>0.3</v>
      </c>
      <c r="AG840">
        <f t="shared" si="134"/>
        <v>951.04964758507606</v>
      </c>
      <c r="AH840">
        <f t="shared" si="135"/>
        <v>306</v>
      </c>
      <c r="AJ840">
        <f t="shared" si="136"/>
        <v>645.04964758507606</v>
      </c>
      <c r="AK840">
        <v>836</v>
      </c>
    </row>
    <row r="841" spans="1:37" x14ac:dyDescent="0.15">
      <c r="A841">
        <v>837</v>
      </c>
      <c r="B841">
        <f>ROUND(VLOOKUP(X841,角色属性总表!AG:AI,2,FALSE)/角色属性总表!$C$34,0)</f>
        <v>100</v>
      </c>
      <c r="C841">
        <f>ROUND(VLOOKUP(X841,角色属性总表!Y:AE,3,FALSE)/J841,0)</f>
        <v>32</v>
      </c>
      <c r="D841">
        <f>ROUND(VLOOKUP(X841,角色属性总表!AG:AI,3,FALSE)/角色属性总表!$C$35,0)</f>
        <v>105</v>
      </c>
      <c r="E841">
        <f t="shared" si="130"/>
        <v>394</v>
      </c>
      <c r="F841">
        <f t="shared" si="131"/>
        <v>19</v>
      </c>
      <c r="G841">
        <f t="shared" si="132"/>
        <v>10</v>
      </c>
      <c r="H841">
        <v>0</v>
      </c>
      <c r="I841">
        <f t="shared" si="137"/>
        <v>3</v>
      </c>
      <c r="J841">
        <f>VLOOKUP(AA841,角色间职业划分!P:AP,20,FALSE)</f>
        <v>9</v>
      </c>
      <c r="K841">
        <f>IF(X841=500,100,VLOOKUP(AA841,角色间职业划分!P:AP,22,FALSE))</f>
        <v>100</v>
      </c>
      <c r="L841">
        <f>IF(X841=500,K841,VLOOKUP(AA841,角色间职业划分!P:AP,23,FALSE))</f>
        <v>60</v>
      </c>
      <c r="M841">
        <f>VLOOKUP(AA841,角色间职业划分!P:AP,24,FALSE)</f>
        <v>0</v>
      </c>
      <c r="N841">
        <f>VLOOKUP(AA841,角色间职业划分!P:AP,14)*100</f>
        <v>95</v>
      </c>
      <c r="O841">
        <f>VLOOKUP(AA841,角色间职业划分!P:Z,9,FALSE)</f>
        <v>0</v>
      </c>
      <c r="P841">
        <f>VLOOKUP(AA841,角色间职业划分!P:AP,10,FALSE)</f>
        <v>0</v>
      </c>
      <c r="Q841">
        <f>VLOOKUP(AA841,角色间职业划分!P:AP,15,FALSE)</f>
        <v>0</v>
      </c>
      <c r="R841">
        <f>VLOOKUP(AA841,角色间职业划分!P:AP,16,FALSE)</f>
        <v>0</v>
      </c>
      <c r="S841">
        <f>VLOOKUP(AA841,角色间职业划分!P:AP,17,FALSE)</f>
        <v>0</v>
      </c>
      <c r="T841">
        <f>VLOOKUP(AA841,角色间职业划分!P:AP,18,FALSE)</f>
        <v>0</v>
      </c>
      <c r="U841">
        <f>VLOOKUP(AA841,角色间职业划分!P:AP,27,FALSE)</f>
        <v>0</v>
      </c>
      <c r="V841">
        <f t="shared" si="133"/>
        <v>0</v>
      </c>
      <c r="W841">
        <f>VLOOKUP(AA841,角色间职业划分!P:Q,2,FALSE)</f>
        <v>26</v>
      </c>
      <c r="X841">
        <f t="shared" si="138"/>
        <v>29</v>
      </c>
      <c r="Y841">
        <f>INT(VLOOKUP(X841,角色属性总表!AG:AH,2,FALSE)*角色属性总表!$C$38)</f>
        <v>702</v>
      </c>
      <c r="AA841">
        <f t="shared" si="139"/>
        <v>9</v>
      </c>
      <c r="AB841">
        <f>VLOOKUP(X841,角色属性总表!AG:AI,2,FALSE)*VLOOKUP(角色等级属性!AA841,角色间职业划分!P:AG,13,FALSE)/角色间职业划分!$AB$9</f>
        <v>986.90800456901866</v>
      </c>
      <c r="AC841">
        <f>VLOOKUP(X841,角色属性总表!AG:AI,3,FALSE)*VLOOKUP(AA841,角色间职业划分!P:AG,8,FALSE)/角色间职业划分!$W$9</f>
        <v>1962.3239999999994</v>
      </c>
      <c r="AD841">
        <f>VLOOKUP(AA841,角色间职业划分!P:AP,26,FALSE)</f>
        <v>0.4</v>
      </c>
      <c r="AE841">
        <f>VLOOKUP(X841,角色属性总表!I:Q,3,FALSE)</f>
        <v>314.49599999999998</v>
      </c>
      <c r="AF841">
        <f>VLOOKUP(AA841,角色间职业划分!P:AP,11,FALSE)</f>
        <v>0.3</v>
      </c>
      <c r="AG841">
        <f t="shared" si="134"/>
        <v>1005.8104618515899</v>
      </c>
      <c r="AH841">
        <f t="shared" si="135"/>
        <v>315</v>
      </c>
      <c r="AJ841">
        <f t="shared" si="136"/>
        <v>690.81046185158993</v>
      </c>
      <c r="AK841">
        <v>837</v>
      </c>
    </row>
    <row r="842" spans="1:37" x14ac:dyDescent="0.15">
      <c r="A842">
        <v>838</v>
      </c>
      <c r="B842">
        <f>ROUND(VLOOKUP(X842,角色属性总表!AG:AI,2,FALSE)/角色属性总表!$C$34,0)</f>
        <v>103</v>
      </c>
      <c r="C842">
        <f>ROUND(VLOOKUP(X842,角色属性总表!Y:AE,3,FALSE)/J842,0)</f>
        <v>33</v>
      </c>
      <c r="D842">
        <f>ROUND(VLOOKUP(X842,角色属性总表!AG:AI,3,FALSE)/角色属性总表!$C$35,0)</f>
        <v>108</v>
      </c>
      <c r="E842">
        <f t="shared" si="130"/>
        <v>404</v>
      </c>
      <c r="F842">
        <f t="shared" si="131"/>
        <v>19</v>
      </c>
      <c r="G842">
        <f t="shared" si="132"/>
        <v>10</v>
      </c>
      <c r="H842">
        <v>0</v>
      </c>
      <c r="I842">
        <f t="shared" si="137"/>
        <v>3</v>
      </c>
      <c r="J842">
        <f>VLOOKUP(AA842,角色间职业划分!P:AP,20,FALSE)</f>
        <v>9</v>
      </c>
      <c r="K842">
        <f>IF(X842=500,100,VLOOKUP(AA842,角色间职业划分!P:AP,22,FALSE))</f>
        <v>100</v>
      </c>
      <c r="L842">
        <f>IF(X842=500,K842,VLOOKUP(AA842,角色间职业划分!P:AP,23,FALSE))</f>
        <v>60</v>
      </c>
      <c r="M842">
        <f>VLOOKUP(AA842,角色间职业划分!P:AP,24,FALSE)</f>
        <v>0</v>
      </c>
      <c r="N842">
        <f>VLOOKUP(AA842,角色间职业划分!P:AP,14)*100</f>
        <v>95</v>
      </c>
      <c r="O842">
        <f>VLOOKUP(AA842,角色间职业划分!P:Z,9,FALSE)</f>
        <v>0</v>
      </c>
      <c r="P842">
        <f>VLOOKUP(AA842,角色间职业划分!P:AP,10,FALSE)</f>
        <v>0</v>
      </c>
      <c r="Q842">
        <f>VLOOKUP(AA842,角色间职业划分!P:AP,15,FALSE)</f>
        <v>0</v>
      </c>
      <c r="R842">
        <f>VLOOKUP(AA842,角色间职业划分!P:AP,16,FALSE)</f>
        <v>0</v>
      </c>
      <c r="S842">
        <f>VLOOKUP(AA842,角色间职业划分!P:AP,17,FALSE)</f>
        <v>0</v>
      </c>
      <c r="T842">
        <f>VLOOKUP(AA842,角色间职业划分!P:AP,18,FALSE)</f>
        <v>0</v>
      </c>
      <c r="U842">
        <f>VLOOKUP(AA842,角色间职业划分!P:AP,27,FALSE)</f>
        <v>0</v>
      </c>
      <c r="V842">
        <f t="shared" si="133"/>
        <v>0</v>
      </c>
      <c r="W842">
        <f>VLOOKUP(AA842,角色间职业划分!P:Q,2,FALSE)</f>
        <v>26</v>
      </c>
      <c r="X842">
        <f t="shared" si="138"/>
        <v>30</v>
      </c>
      <c r="Y842">
        <f>INT(VLOOKUP(X842,角色属性总表!AG:AH,2,FALSE)*角色属性总表!$C$38)</f>
        <v>720</v>
      </c>
      <c r="AA842">
        <f t="shared" si="139"/>
        <v>9</v>
      </c>
      <c r="AB842">
        <f>VLOOKUP(X842,角色属性总表!AG:AI,2,FALSE)*VLOOKUP(角色等级属性!AA842,角色间职业划分!P:AG,13,FALSE)/角色间职业划分!$AB$9</f>
        <v>1012.2133380195062</v>
      </c>
      <c r="AC842">
        <f>VLOOKUP(X842,角色属性总表!AG:AI,3,FALSE)*VLOOKUP(AA842,角色间职业划分!P:AG,8,FALSE)/角色间职业划分!$W$9</f>
        <v>2012.6399999999999</v>
      </c>
      <c r="AD842">
        <f>VLOOKUP(AA842,角色间职业划分!P:AP,26,FALSE)</f>
        <v>0.4</v>
      </c>
      <c r="AE842">
        <f>VLOOKUP(X842,角色属性总表!I:Q,3,FALSE)</f>
        <v>322.56</v>
      </c>
      <c r="AF842">
        <f>VLOOKUP(AA842,角色间职业划分!P:AP,11,FALSE)</f>
        <v>0.3</v>
      </c>
      <c r="AG842">
        <f t="shared" si="134"/>
        <v>1061.7785643970906</v>
      </c>
      <c r="AH842">
        <f t="shared" si="135"/>
        <v>324</v>
      </c>
      <c r="AJ842">
        <f t="shared" si="136"/>
        <v>737.77856439709058</v>
      </c>
      <c r="AK842">
        <v>838</v>
      </c>
    </row>
    <row r="843" spans="1:37" x14ac:dyDescent="0.15">
      <c r="A843">
        <v>839</v>
      </c>
      <c r="B843">
        <f>ROUND(VLOOKUP(X843,角色属性总表!AG:AI,2,FALSE)/角色属性总表!$C$34,0)</f>
        <v>105</v>
      </c>
      <c r="C843">
        <f>ROUND(VLOOKUP(X843,角色属性总表!Y:AE,3,FALSE)/J843,0)</f>
        <v>34</v>
      </c>
      <c r="D843">
        <f>ROUND(VLOOKUP(X843,角色属性总表!AG:AI,3,FALSE)/角色属性总表!$C$35,0)</f>
        <v>110</v>
      </c>
      <c r="E843">
        <f t="shared" si="130"/>
        <v>415</v>
      </c>
      <c r="F843">
        <f t="shared" si="131"/>
        <v>19</v>
      </c>
      <c r="G843">
        <f t="shared" si="132"/>
        <v>10</v>
      </c>
      <c r="H843">
        <v>0</v>
      </c>
      <c r="I843">
        <f t="shared" si="137"/>
        <v>3</v>
      </c>
      <c r="J843">
        <f>VLOOKUP(AA843,角色间职业划分!P:AP,20,FALSE)</f>
        <v>9</v>
      </c>
      <c r="K843">
        <f>IF(X843=500,100,VLOOKUP(AA843,角色间职业划分!P:AP,22,FALSE))</f>
        <v>100</v>
      </c>
      <c r="L843">
        <f>IF(X843=500,K843,VLOOKUP(AA843,角色间职业划分!P:AP,23,FALSE))</f>
        <v>60</v>
      </c>
      <c r="M843">
        <f>VLOOKUP(AA843,角色间职业划分!P:AP,24,FALSE)</f>
        <v>0</v>
      </c>
      <c r="N843">
        <f>VLOOKUP(AA843,角色间职业划分!P:AP,14)*100</f>
        <v>95</v>
      </c>
      <c r="O843">
        <f>VLOOKUP(AA843,角色间职业划分!P:Z,9,FALSE)</f>
        <v>0</v>
      </c>
      <c r="P843">
        <f>VLOOKUP(AA843,角色间职业划分!P:AP,10,FALSE)</f>
        <v>0</v>
      </c>
      <c r="Q843">
        <f>VLOOKUP(AA843,角色间职业划分!P:AP,15,FALSE)</f>
        <v>0</v>
      </c>
      <c r="R843">
        <f>VLOOKUP(AA843,角色间职业划分!P:AP,16,FALSE)</f>
        <v>0</v>
      </c>
      <c r="S843">
        <f>VLOOKUP(AA843,角色间职业划分!P:AP,17,FALSE)</f>
        <v>0</v>
      </c>
      <c r="T843">
        <f>VLOOKUP(AA843,角色间职业划分!P:AP,18,FALSE)</f>
        <v>0</v>
      </c>
      <c r="U843">
        <f>VLOOKUP(AA843,角色间职业划分!P:AP,27,FALSE)</f>
        <v>0</v>
      </c>
      <c r="V843">
        <f t="shared" si="133"/>
        <v>0</v>
      </c>
      <c r="W843">
        <f>VLOOKUP(AA843,角色间职业划分!P:Q,2,FALSE)</f>
        <v>26</v>
      </c>
      <c r="X843">
        <f t="shared" si="138"/>
        <v>31</v>
      </c>
      <c r="Y843">
        <f>INT(VLOOKUP(X843,角色属性总表!AG:AH,2,FALSE)*角色属性总表!$C$38)</f>
        <v>738</v>
      </c>
      <c r="AA843">
        <f t="shared" si="139"/>
        <v>9</v>
      </c>
      <c r="AB843">
        <f>VLOOKUP(X843,角色属性总表!AG:AI,2,FALSE)*VLOOKUP(角色等级属性!AA843,角色间职业划分!P:AG,13,FALSE)/角色间职业划分!$AB$9</f>
        <v>1037.5186714699937</v>
      </c>
      <c r="AC843">
        <f>VLOOKUP(X843,角色属性总表!AG:AI,3,FALSE)*VLOOKUP(AA843,角色间职业划分!P:AG,8,FALSE)/角色间职业划分!$W$9</f>
        <v>2062.9559999999992</v>
      </c>
      <c r="AD843">
        <f>VLOOKUP(AA843,角色间职业划分!P:AP,26,FALSE)</f>
        <v>0.4</v>
      </c>
      <c r="AE843">
        <f>VLOOKUP(X843,角色属性总表!I:Q,3,FALSE)</f>
        <v>330.62400000000002</v>
      </c>
      <c r="AF843">
        <f>VLOOKUP(AA843,角色间职业划分!P:AP,11,FALSE)</f>
        <v>0.3</v>
      </c>
      <c r="AG843">
        <f t="shared" si="134"/>
        <v>1118.9443003165779</v>
      </c>
      <c r="AH843">
        <f t="shared" si="135"/>
        <v>330</v>
      </c>
      <c r="AJ843">
        <f t="shared" si="136"/>
        <v>788.94430031657794</v>
      </c>
      <c r="AK843">
        <v>839</v>
      </c>
    </row>
    <row r="844" spans="1:37" x14ac:dyDescent="0.15">
      <c r="A844">
        <v>840</v>
      </c>
      <c r="B844">
        <f>ROUND(VLOOKUP(X844,角色属性总表!AG:AI,2,FALSE)/角色属性总表!$C$34,0)</f>
        <v>108</v>
      </c>
      <c r="C844">
        <f>ROUND(VLOOKUP(X844,角色属性总表!Y:AE,3,FALSE)/J844,0)</f>
        <v>36</v>
      </c>
      <c r="D844">
        <f>ROUND(VLOOKUP(X844,角色属性总表!AG:AI,3,FALSE)/角色属性总表!$C$35,0)</f>
        <v>113</v>
      </c>
      <c r="E844">
        <f t="shared" si="130"/>
        <v>425</v>
      </c>
      <c r="F844">
        <f t="shared" si="131"/>
        <v>19</v>
      </c>
      <c r="G844">
        <f t="shared" si="132"/>
        <v>10</v>
      </c>
      <c r="H844">
        <v>0</v>
      </c>
      <c r="I844">
        <f t="shared" si="137"/>
        <v>3</v>
      </c>
      <c r="J844">
        <f>VLOOKUP(AA844,角色间职业划分!P:AP,20,FALSE)</f>
        <v>9</v>
      </c>
      <c r="K844">
        <f>IF(X844=500,100,VLOOKUP(AA844,角色间职业划分!P:AP,22,FALSE))</f>
        <v>100</v>
      </c>
      <c r="L844">
        <f>IF(X844=500,K844,VLOOKUP(AA844,角色间职业划分!P:AP,23,FALSE))</f>
        <v>60</v>
      </c>
      <c r="M844">
        <f>VLOOKUP(AA844,角色间职业划分!P:AP,24,FALSE)</f>
        <v>0</v>
      </c>
      <c r="N844">
        <f>VLOOKUP(AA844,角色间职业划分!P:AP,14)*100</f>
        <v>95</v>
      </c>
      <c r="O844">
        <f>VLOOKUP(AA844,角色间职业划分!P:Z,9,FALSE)</f>
        <v>0</v>
      </c>
      <c r="P844">
        <f>VLOOKUP(AA844,角色间职业划分!P:AP,10,FALSE)</f>
        <v>0</v>
      </c>
      <c r="Q844">
        <f>VLOOKUP(AA844,角色间职业划分!P:AP,15,FALSE)</f>
        <v>0</v>
      </c>
      <c r="R844">
        <f>VLOOKUP(AA844,角色间职业划分!P:AP,16,FALSE)</f>
        <v>0</v>
      </c>
      <c r="S844">
        <f>VLOOKUP(AA844,角色间职业划分!P:AP,17,FALSE)</f>
        <v>0</v>
      </c>
      <c r="T844">
        <f>VLOOKUP(AA844,角色间职业划分!P:AP,18,FALSE)</f>
        <v>0</v>
      </c>
      <c r="U844">
        <f>VLOOKUP(AA844,角色间职业划分!P:AP,27,FALSE)</f>
        <v>0</v>
      </c>
      <c r="V844">
        <f t="shared" si="133"/>
        <v>0</v>
      </c>
      <c r="W844">
        <f>VLOOKUP(AA844,角色间职业划分!P:Q,2,FALSE)</f>
        <v>26</v>
      </c>
      <c r="X844">
        <f t="shared" si="138"/>
        <v>32</v>
      </c>
      <c r="Y844">
        <f>INT(VLOOKUP(X844,角色属性总表!AG:AH,2,FALSE)*角色属性总表!$C$38)</f>
        <v>756</v>
      </c>
      <c r="AA844">
        <f t="shared" si="139"/>
        <v>9</v>
      </c>
      <c r="AB844">
        <f>VLOOKUP(X844,角色属性总表!AG:AI,2,FALSE)*VLOOKUP(角色等级属性!AA844,角色间职业划分!P:AG,13,FALSE)/角色间职业划分!$AB$9</f>
        <v>1062.8240049204815</v>
      </c>
      <c r="AC844">
        <f>VLOOKUP(X844,角色属性总表!AG:AI,3,FALSE)*VLOOKUP(AA844,角色间职业划分!P:AG,8,FALSE)/角色间职业划分!$W$9</f>
        <v>2113.2719999999995</v>
      </c>
      <c r="AD844">
        <f>VLOOKUP(AA844,角色间职业划分!P:AP,26,FALSE)</f>
        <v>0.4</v>
      </c>
      <c r="AE844">
        <f>VLOOKUP(X844,角色属性总表!I:Q,3,FALSE)</f>
        <v>338.68799999999999</v>
      </c>
      <c r="AF844">
        <f>VLOOKUP(AA844,角色间职业划分!P:AP,11,FALSE)</f>
        <v>0.3</v>
      </c>
      <c r="AG844">
        <f t="shared" si="134"/>
        <v>1177.2986144072111</v>
      </c>
      <c r="AH844">
        <f t="shared" si="135"/>
        <v>339</v>
      </c>
      <c r="AJ844">
        <f t="shared" si="136"/>
        <v>838.29861440721106</v>
      </c>
      <c r="AK844">
        <v>840</v>
      </c>
    </row>
    <row r="845" spans="1:37" x14ac:dyDescent="0.15">
      <c r="A845">
        <v>841</v>
      </c>
      <c r="B845">
        <f>ROUND(VLOOKUP(X845,角色属性总表!AG:AI,2,FALSE)/角色属性总表!$C$34,0)</f>
        <v>111</v>
      </c>
      <c r="C845">
        <f>ROUND(VLOOKUP(X845,角色属性总表!Y:AE,3,FALSE)/J845,0)</f>
        <v>37</v>
      </c>
      <c r="D845">
        <f>ROUND(VLOOKUP(X845,角色属性总表!AG:AI,3,FALSE)/角色属性总表!$C$35,0)</f>
        <v>116</v>
      </c>
      <c r="E845">
        <f t="shared" si="130"/>
        <v>435</v>
      </c>
      <c r="F845">
        <f t="shared" si="131"/>
        <v>19</v>
      </c>
      <c r="G845">
        <f t="shared" si="132"/>
        <v>10</v>
      </c>
      <c r="H845">
        <v>0</v>
      </c>
      <c r="I845">
        <f t="shared" si="137"/>
        <v>3</v>
      </c>
      <c r="J845">
        <f>VLOOKUP(AA845,角色间职业划分!P:AP,20,FALSE)</f>
        <v>9</v>
      </c>
      <c r="K845">
        <f>IF(X845=500,100,VLOOKUP(AA845,角色间职业划分!P:AP,22,FALSE))</f>
        <v>100</v>
      </c>
      <c r="L845">
        <f>IF(X845=500,K845,VLOOKUP(AA845,角色间职业划分!P:AP,23,FALSE))</f>
        <v>60</v>
      </c>
      <c r="M845">
        <f>VLOOKUP(AA845,角色间职业划分!P:AP,24,FALSE)</f>
        <v>0</v>
      </c>
      <c r="N845">
        <f>VLOOKUP(AA845,角色间职业划分!P:AP,14)*100</f>
        <v>95</v>
      </c>
      <c r="O845">
        <f>VLOOKUP(AA845,角色间职业划分!P:Z,9,FALSE)</f>
        <v>0</v>
      </c>
      <c r="P845">
        <f>VLOOKUP(AA845,角色间职业划分!P:AP,10,FALSE)</f>
        <v>0</v>
      </c>
      <c r="Q845">
        <f>VLOOKUP(AA845,角色间职业划分!P:AP,15,FALSE)</f>
        <v>0</v>
      </c>
      <c r="R845">
        <f>VLOOKUP(AA845,角色间职业划分!P:AP,16,FALSE)</f>
        <v>0</v>
      </c>
      <c r="S845">
        <f>VLOOKUP(AA845,角色间职业划分!P:AP,17,FALSE)</f>
        <v>0</v>
      </c>
      <c r="T845">
        <f>VLOOKUP(AA845,角色间职业划分!P:AP,18,FALSE)</f>
        <v>0</v>
      </c>
      <c r="U845">
        <f>VLOOKUP(AA845,角色间职业划分!P:AP,27,FALSE)</f>
        <v>0</v>
      </c>
      <c r="V845">
        <f t="shared" si="133"/>
        <v>0</v>
      </c>
      <c r="W845">
        <f>VLOOKUP(AA845,角色间职业划分!P:Q,2,FALSE)</f>
        <v>26</v>
      </c>
      <c r="X845">
        <f t="shared" si="138"/>
        <v>33</v>
      </c>
      <c r="Y845">
        <f>INT(VLOOKUP(X845,角色属性总表!AG:AH,2,FALSE)*角色属性总表!$C$38)</f>
        <v>774</v>
      </c>
      <c r="AA845">
        <f t="shared" si="139"/>
        <v>9</v>
      </c>
      <c r="AB845">
        <f>VLOOKUP(X845,角色属性总表!AG:AI,2,FALSE)*VLOOKUP(角色等级属性!AA845,角色间职业划分!P:AG,13,FALSE)/角色间职业划分!$AB$9</f>
        <v>1088.1293383709692</v>
      </c>
      <c r="AC845">
        <f>VLOOKUP(X845,角色属性总表!AG:AI,3,FALSE)*VLOOKUP(AA845,角色间职业划分!P:AG,8,FALSE)/角色间职业划分!$W$9</f>
        <v>2163.5879999999997</v>
      </c>
      <c r="AD845">
        <f>VLOOKUP(AA845,角色间职业划分!P:AP,26,FALSE)</f>
        <v>0.4</v>
      </c>
      <c r="AE845">
        <f>VLOOKUP(X845,角色属性总表!I:Q,3,FALSE)</f>
        <v>346.75200000000001</v>
      </c>
      <c r="AF845">
        <f>VLOOKUP(AA845,角色间职业划分!P:AP,11,FALSE)</f>
        <v>0.3</v>
      </c>
      <c r="AG845">
        <f t="shared" si="134"/>
        <v>1236.8330038267306</v>
      </c>
      <c r="AH845">
        <f t="shared" si="135"/>
        <v>348</v>
      </c>
      <c r="AJ845">
        <f t="shared" si="136"/>
        <v>888.83300382673065</v>
      </c>
      <c r="AK845">
        <v>841</v>
      </c>
    </row>
    <row r="846" spans="1:37" x14ac:dyDescent="0.15">
      <c r="A846">
        <v>842</v>
      </c>
      <c r="B846">
        <f>ROUND(VLOOKUP(X846,角色属性总表!AG:AI,2,FALSE)/角色属性总表!$C$34,0)</f>
        <v>113</v>
      </c>
      <c r="C846">
        <f>ROUND(VLOOKUP(X846,角色属性总表!Y:AE,3,FALSE)/J846,0)</f>
        <v>39</v>
      </c>
      <c r="D846">
        <f>ROUND(VLOOKUP(X846,角色属性总表!AG:AI,3,FALSE)/角色属性总表!$C$35,0)</f>
        <v>118</v>
      </c>
      <c r="E846">
        <f t="shared" si="130"/>
        <v>445</v>
      </c>
      <c r="F846">
        <f t="shared" si="131"/>
        <v>19</v>
      </c>
      <c r="G846">
        <f t="shared" si="132"/>
        <v>10</v>
      </c>
      <c r="H846">
        <v>0</v>
      </c>
      <c r="I846">
        <f t="shared" si="137"/>
        <v>3</v>
      </c>
      <c r="J846">
        <f>VLOOKUP(AA846,角色间职业划分!P:AP,20,FALSE)</f>
        <v>9</v>
      </c>
      <c r="K846">
        <f>IF(X846=500,100,VLOOKUP(AA846,角色间职业划分!P:AP,22,FALSE))</f>
        <v>100</v>
      </c>
      <c r="L846">
        <f>IF(X846=500,K846,VLOOKUP(AA846,角色间职业划分!P:AP,23,FALSE))</f>
        <v>60</v>
      </c>
      <c r="M846">
        <f>VLOOKUP(AA846,角色间职业划分!P:AP,24,FALSE)</f>
        <v>0</v>
      </c>
      <c r="N846">
        <f>VLOOKUP(AA846,角色间职业划分!P:AP,14)*100</f>
        <v>95</v>
      </c>
      <c r="O846">
        <f>VLOOKUP(AA846,角色间职业划分!P:Z,9,FALSE)</f>
        <v>0</v>
      </c>
      <c r="P846">
        <f>VLOOKUP(AA846,角色间职业划分!P:AP,10,FALSE)</f>
        <v>0</v>
      </c>
      <c r="Q846">
        <f>VLOOKUP(AA846,角色间职业划分!P:AP,15,FALSE)</f>
        <v>0</v>
      </c>
      <c r="R846">
        <f>VLOOKUP(AA846,角色间职业划分!P:AP,16,FALSE)</f>
        <v>0</v>
      </c>
      <c r="S846">
        <f>VLOOKUP(AA846,角色间职业划分!P:AP,17,FALSE)</f>
        <v>0</v>
      </c>
      <c r="T846">
        <f>VLOOKUP(AA846,角色间职业划分!P:AP,18,FALSE)</f>
        <v>0</v>
      </c>
      <c r="U846">
        <f>VLOOKUP(AA846,角色间职业划分!P:AP,27,FALSE)</f>
        <v>0</v>
      </c>
      <c r="V846">
        <f t="shared" si="133"/>
        <v>0</v>
      </c>
      <c r="W846">
        <f>VLOOKUP(AA846,角色间职业划分!P:Q,2,FALSE)</f>
        <v>26</v>
      </c>
      <c r="X846">
        <f t="shared" si="138"/>
        <v>34</v>
      </c>
      <c r="Y846">
        <f>INT(VLOOKUP(X846,角色属性总表!AG:AH,2,FALSE)*角色属性总表!$C$38)</f>
        <v>792</v>
      </c>
      <c r="AA846">
        <f t="shared" si="139"/>
        <v>9</v>
      </c>
      <c r="AB846">
        <f>VLOOKUP(X846,角色属性总表!AG:AI,2,FALSE)*VLOOKUP(角色等级属性!AA846,角色间职业划分!P:AG,13,FALSE)/角色间职业划分!$AB$9</f>
        <v>1113.434671821457</v>
      </c>
      <c r="AC846">
        <f>VLOOKUP(X846,角色属性总表!AG:AI,3,FALSE)*VLOOKUP(AA846,角色间职业划分!P:AG,8,FALSE)/角色间职业划分!$W$9</f>
        <v>2213.904</v>
      </c>
      <c r="AD846">
        <f>VLOOKUP(AA846,角色间职业划分!P:AP,26,FALSE)</f>
        <v>0.4</v>
      </c>
      <c r="AE846">
        <f>VLOOKUP(X846,角色属性总表!I:Q,3,FALSE)</f>
        <v>354.81600000000003</v>
      </c>
      <c r="AF846">
        <f>VLOOKUP(AA846,角色间职业划分!P:AP,11,FALSE)</f>
        <v>0.3</v>
      </c>
      <c r="AG846">
        <f t="shared" si="134"/>
        <v>1297.5394758547525</v>
      </c>
      <c r="AH846">
        <f t="shared" si="135"/>
        <v>354</v>
      </c>
      <c r="AJ846">
        <f t="shared" si="136"/>
        <v>943.53947585475248</v>
      </c>
      <c r="AK846">
        <v>842</v>
      </c>
    </row>
    <row r="847" spans="1:37" x14ac:dyDescent="0.15">
      <c r="A847">
        <v>843</v>
      </c>
      <c r="B847">
        <f>ROUND(VLOOKUP(X847,角色属性总表!AG:AI,2,FALSE)/角色属性总表!$C$34,0)</f>
        <v>116</v>
      </c>
      <c r="C847">
        <f>ROUND(VLOOKUP(X847,角色属性总表!Y:AE,3,FALSE)/J847,0)</f>
        <v>40</v>
      </c>
      <c r="D847">
        <f>ROUND(VLOOKUP(X847,角色属性总表!AG:AI,3,FALSE)/角色属性总表!$C$35,0)</f>
        <v>121</v>
      </c>
      <c r="E847">
        <f t="shared" si="130"/>
        <v>455</v>
      </c>
      <c r="F847">
        <f t="shared" si="131"/>
        <v>19</v>
      </c>
      <c r="G847">
        <f t="shared" si="132"/>
        <v>10</v>
      </c>
      <c r="H847">
        <v>0</v>
      </c>
      <c r="I847">
        <f t="shared" si="137"/>
        <v>3</v>
      </c>
      <c r="J847">
        <f>VLOOKUP(AA847,角色间职业划分!P:AP,20,FALSE)</f>
        <v>9</v>
      </c>
      <c r="K847">
        <f>IF(X847=500,100,VLOOKUP(AA847,角色间职业划分!P:AP,22,FALSE))</f>
        <v>100</v>
      </c>
      <c r="L847">
        <f>IF(X847=500,K847,VLOOKUP(AA847,角色间职业划分!P:AP,23,FALSE))</f>
        <v>60</v>
      </c>
      <c r="M847">
        <f>VLOOKUP(AA847,角色间职业划分!P:AP,24,FALSE)</f>
        <v>0</v>
      </c>
      <c r="N847">
        <f>VLOOKUP(AA847,角色间职业划分!P:AP,14)*100</f>
        <v>95</v>
      </c>
      <c r="O847">
        <f>VLOOKUP(AA847,角色间职业划分!P:Z,9,FALSE)</f>
        <v>0</v>
      </c>
      <c r="P847">
        <f>VLOOKUP(AA847,角色间职业划分!P:AP,10,FALSE)</f>
        <v>0</v>
      </c>
      <c r="Q847">
        <f>VLOOKUP(AA847,角色间职业划分!P:AP,15,FALSE)</f>
        <v>0</v>
      </c>
      <c r="R847">
        <f>VLOOKUP(AA847,角色间职业划分!P:AP,16,FALSE)</f>
        <v>0</v>
      </c>
      <c r="S847">
        <f>VLOOKUP(AA847,角色间职业划分!P:AP,17,FALSE)</f>
        <v>0</v>
      </c>
      <c r="T847">
        <f>VLOOKUP(AA847,角色间职业划分!P:AP,18,FALSE)</f>
        <v>0</v>
      </c>
      <c r="U847">
        <f>VLOOKUP(AA847,角色间职业划分!P:AP,27,FALSE)</f>
        <v>0</v>
      </c>
      <c r="V847">
        <f t="shared" si="133"/>
        <v>0</v>
      </c>
      <c r="W847">
        <f>VLOOKUP(AA847,角色间职业划分!P:Q,2,FALSE)</f>
        <v>26</v>
      </c>
      <c r="X847">
        <f t="shared" si="138"/>
        <v>35</v>
      </c>
      <c r="Y847">
        <f>INT(VLOOKUP(X847,角色属性总表!AG:AH,2,FALSE)*角色属性总表!$C$38)</f>
        <v>810</v>
      </c>
      <c r="AA847">
        <f t="shared" si="139"/>
        <v>9</v>
      </c>
      <c r="AB847">
        <f>VLOOKUP(X847,角色属性总表!AG:AI,2,FALSE)*VLOOKUP(角色等级属性!AA847,角色间职业划分!P:AG,13,FALSE)/角色间职业划分!$AB$9</f>
        <v>1138.7400052719445</v>
      </c>
      <c r="AC847">
        <f>VLOOKUP(X847,角色属性总表!AG:AI,3,FALSE)*VLOOKUP(AA847,角色间职业划分!P:AG,8,FALSE)/角色间职业划分!$W$9</f>
        <v>2264.2199999999993</v>
      </c>
      <c r="AD847">
        <f>VLOOKUP(AA847,角色间职业划分!P:AP,26,FALSE)</f>
        <v>0.4</v>
      </c>
      <c r="AE847">
        <f>VLOOKUP(X847,角色属性总表!I:Q,3,FALSE)</f>
        <v>362.88</v>
      </c>
      <c r="AF847">
        <f>VLOOKUP(AA847,角色间职业划分!P:AP,11,FALSE)</f>
        <v>0.3</v>
      </c>
      <c r="AG847">
        <f t="shared" si="134"/>
        <v>1359.410510073131</v>
      </c>
      <c r="AH847">
        <f t="shared" si="135"/>
        <v>363</v>
      </c>
      <c r="AJ847">
        <f t="shared" si="136"/>
        <v>996.41051007313104</v>
      </c>
      <c r="AK847">
        <v>843</v>
      </c>
    </row>
    <row r="848" spans="1:37" x14ac:dyDescent="0.15">
      <c r="A848">
        <v>844</v>
      </c>
      <c r="B848">
        <f>ROUND(VLOOKUP(X848,角色属性总表!AG:AI,2,FALSE)/角色属性总表!$C$34,0)</f>
        <v>118</v>
      </c>
      <c r="C848">
        <f>ROUND(VLOOKUP(X848,角色属性总表!Y:AE,3,FALSE)/J848,0)</f>
        <v>42</v>
      </c>
      <c r="D848">
        <f>ROUND(VLOOKUP(X848,角色属性总表!AG:AI,3,FALSE)/角色属性总表!$C$35,0)</f>
        <v>124</v>
      </c>
      <c r="E848">
        <f t="shared" si="130"/>
        <v>465</v>
      </c>
      <c r="F848">
        <f t="shared" si="131"/>
        <v>19</v>
      </c>
      <c r="G848">
        <f t="shared" si="132"/>
        <v>10</v>
      </c>
      <c r="H848">
        <v>0</v>
      </c>
      <c r="I848">
        <f t="shared" si="137"/>
        <v>3</v>
      </c>
      <c r="J848">
        <f>VLOOKUP(AA848,角色间职业划分!P:AP,20,FALSE)</f>
        <v>9</v>
      </c>
      <c r="K848">
        <f>IF(X848=500,100,VLOOKUP(AA848,角色间职业划分!P:AP,22,FALSE))</f>
        <v>100</v>
      </c>
      <c r="L848">
        <f>IF(X848=500,K848,VLOOKUP(AA848,角色间职业划分!P:AP,23,FALSE))</f>
        <v>60</v>
      </c>
      <c r="M848">
        <f>VLOOKUP(AA848,角色间职业划分!P:AP,24,FALSE)</f>
        <v>0</v>
      </c>
      <c r="N848">
        <f>VLOOKUP(AA848,角色间职业划分!P:AP,14)*100</f>
        <v>95</v>
      </c>
      <c r="O848">
        <f>VLOOKUP(AA848,角色间职业划分!P:Z,9,FALSE)</f>
        <v>0</v>
      </c>
      <c r="P848">
        <f>VLOOKUP(AA848,角色间职业划分!P:AP,10,FALSE)</f>
        <v>0</v>
      </c>
      <c r="Q848">
        <f>VLOOKUP(AA848,角色间职业划分!P:AP,15,FALSE)</f>
        <v>0</v>
      </c>
      <c r="R848">
        <f>VLOOKUP(AA848,角色间职业划分!P:AP,16,FALSE)</f>
        <v>0</v>
      </c>
      <c r="S848">
        <f>VLOOKUP(AA848,角色间职业划分!P:AP,17,FALSE)</f>
        <v>0</v>
      </c>
      <c r="T848">
        <f>VLOOKUP(AA848,角色间职业划分!P:AP,18,FALSE)</f>
        <v>0</v>
      </c>
      <c r="U848">
        <f>VLOOKUP(AA848,角色间职业划分!P:AP,27,FALSE)</f>
        <v>0</v>
      </c>
      <c r="V848">
        <f t="shared" si="133"/>
        <v>0</v>
      </c>
      <c r="W848">
        <f>VLOOKUP(AA848,角色间职业划分!P:Q,2,FALSE)</f>
        <v>26</v>
      </c>
      <c r="X848">
        <f t="shared" si="138"/>
        <v>36</v>
      </c>
      <c r="Y848">
        <f>INT(VLOOKUP(X848,角色属性总表!AG:AH,2,FALSE)*角色属性总表!$C$38)</f>
        <v>828</v>
      </c>
      <c r="AA848">
        <f t="shared" si="139"/>
        <v>9</v>
      </c>
      <c r="AB848">
        <f>VLOOKUP(X848,角色属性总表!AG:AI,2,FALSE)*VLOOKUP(角色等级属性!AA848,角色间职业划分!P:AG,13,FALSE)/角色间职业划分!$AB$9</f>
        <v>1164.045338722432</v>
      </c>
      <c r="AC848">
        <f>VLOOKUP(X848,角色属性总表!AG:AI,3,FALSE)*VLOOKUP(AA848,角色间职业划分!P:AG,8,FALSE)/角色间职业划分!$W$9</f>
        <v>2314.5359999999991</v>
      </c>
      <c r="AD848">
        <f>VLOOKUP(AA848,角色间职业划分!P:AP,26,FALSE)</f>
        <v>0.4</v>
      </c>
      <c r="AE848">
        <f>VLOOKUP(X848,角色属性总表!I:Q,3,FALSE)</f>
        <v>370.94399999999996</v>
      </c>
      <c r="AF848">
        <f>VLOOKUP(AA848,角色间职业划分!P:AP,11,FALSE)</f>
        <v>0.3</v>
      </c>
      <c r="AG848">
        <f t="shared" si="134"/>
        <v>1422.4390243902435</v>
      </c>
      <c r="AH848">
        <f t="shared" si="135"/>
        <v>372</v>
      </c>
      <c r="AJ848">
        <f t="shared" si="136"/>
        <v>1050.4390243902435</v>
      </c>
      <c r="AK848">
        <v>844</v>
      </c>
    </row>
    <row r="849" spans="1:37" x14ac:dyDescent="0.15">
      <c r="A849">
        <v>845</v>
      </c>
      <c r="B849">
        <f>ROUND(VLOOKUP(X849,角色属性总表!AG:AI,2,FALSE)/角色属性总表!$C$34,0)</f>
        <v>121</v>
      </c>
      <c r="C849">
        <f>ROUND(VLOOKUP(X849,角色属性总表!Y:AE,3,FALSE)/J849,0)</f>
        <v>43</v>
      </c>
      <c r="D849">
        <f>ROUND(VLOOKUP(X849,角色属性总表!AG:AI,3,FALSE)/角色属性总表!$C$35,0)</f>
        <v>126</v>
      </c>
      <c r="E849">
        <f t="shared" si="130"/>
        <v>475</v>
      </c>
      <c r="F849">
        <f t="shared" si="131"/>
        <v>19</v>
      </c>
      <c r="G849">
        <f t="shared" si="132"/>
        <v>10</v>
      </c>
      <c r="H849">
        <v>0</v>
      </c>
      <c r="I849">
        <f t="shared" si="137"/>
        <v>3</v>
      </c>
      <c r="J849">
        <f>VLOOKUP(AA849,角色间职业划分!P:AP,20,FALSE)</f>
        <v>9</v>
      </c>
      <c r="K849">
        <f>IF(X849=500,100,VLOOKUP(AA849,角色间职业划分!P:AP,22,FALSE))</f>
        <v>100</v>
      </c>
      <c r="L849">
        <f>IF(X849=500,K849,VLOOKUP(AA849,角色间职业划分!P:AP,23,FALSE))</f>
        <v>60</v>
      </c>
      <c r="M849">
        <f>VLOOKUP(AA849,角色间职业划分!P:AP,24,FALSE)</f>
        <v>0</v>
      </c>
      <c r="N849">
        <f>VLOOKUP(AA849,角色间职业划分!P:AP,14)*100</f>
        <v>95</v>
      </c>
      <c r="O849">
        <f>VLOOKUP(AA849,角色间职业划分!P:Z,9,FALSE)</f>
        <v>0</v>
      </c>
      <c r="P849">
        <f>VLOOKUP(AA849,角色间职业划分!P:AP,10,FALSE)</f>
        <v>0</v>
      </c>
      <c r="Q849">
        <f>VLOOKUP(AA849,角色间职业划分!P:AP,15,FALSE)</f>
        <v>0</v>
      </c>
      <c r="R849">
        <f>VLOOKUP(AA849,角色间职业划分!P:AP,16,FALSE)</f>
        <v>0</v>
      </c>
      <c r="S849">
        <f>VLOOKUP(AA849,角色间职业划分!P:AP,17,FALSE)</f>
        <v>0</v>
      </c>
      <c r="T849">
        <f>VLOOKUP(AA849,角色间职业划分!P:AP,18,FALSE)</f>
        <v>0</v>
      </c>
      <c r="U849">
        <f>VLOOKUP(AA849,角色间职业划分!P:AP,27,FALSE)</f>
        <v>0</v>
      </c>
      <c r="V849">
        <f t="shared" si="133"/>
        <v>0</v>
      </c>
      <c r="W849">
        <f>VLOOKUP(AA849,角色间职业划分!P:Q,2,FALSE)</f>
        <v>26</v>
      </c>
      <c r="X849">
        <f t="shared" si="138"/>
        <v>37</v>
      </c>
      <c r="Y849">
        <f>INT(VLOOKUP(X849,角色属性总表!AG:AH,2,FALSE)*角色属性总表!$C$38)</f>
        <v>846</v>
      </c>
      <c r="AA849">
        <f t="shared" si="139"/>
        <v>9</v>
      </c>
      <c r="AB849">
        <f>VLOOKUP(X849,角色属性总表!AG:AI,2,FALSE)*VLOOKUP(角色等级属性!AA849,角色间职业划分!P:AG,13,FALSE)/角色间职业划分!$AB$9</f>
        <v>1189.3506721729198</v>
      </c>
      <c r="AC849">
        <f>VLOOKUP(X849,角色属性总表!AG:AI,3,FALSE)*VLOOKUP(AA849,角色间职业划分!P:AG,8,FALSE)/角色间职业划分!$W$9</f>
        <v>2364.8519999999999</v>
      </c>
      <c r="AD849">
        <f>VLOOKUP(AA849,角色间职业划分!P:AP,26,FALSE)</f>
        <v>0.4</v>
      </c>
      <c r="AE849">
        <f>VLOOKUP(X849,角色属性总表!I:Q,3,FALSE)</f>
        <v>379.00799999999998</v>
      </c>
      <c r="AF849">
        <f>VLOOKUP(AA849,角色间职业划分!P:AP,11,FALSE)</f>
        <v>0.3</v>
      </c>
      <c r="AG849">
        <f t="shared" si="134"/>
        <v>1486.6183444228657</v>
      </c>
      <c r="AH849">
        <f t="shared" si="135"/>
        <v>378</v>
      </c>
      <c r="AJ849">
        <f t="shared" si="136"/>
        <v>1108.6183444228657</v>
      </c>
      <c r="AK849">
        <v>845</v>
      </c>
    </row>
    <row r="850" spans="1:37" x14ac:dyDescent="0.15">
      <c r="A850">
        <v>846</v>
      </c>
      <c r="B850">
        <f>ROUND(VLOOKUP(X850,角色属性总表!AG:AI,2,FALSE)/角色属性总表!$C$34,0)</f>
        <v>123</v>
      </c>
      <c r="C850">
        <f>ROUND(VLOOKUP(X850,角色属性总表!Y:AE,3,FALSE)/J850,0)</f>
        <v>45</v>
      </c>
      <c r="D850">
        <f>ROUND(VLOOKUP(X850,角色属性总表!AG:AI,3,FALSE)/角色属性总表!$C$35,0)</f>
        <v>129</v>
      </c>
      <c r="E850">
        <f t="shared" si="130"/>
        <v>485</v>
      </c>
      <c r="F850">
        <f t="shared" si="131"/>
        <v>19</v>
      </c>
      <c r="G850">
        <f t="shared" si="132"/>
        <v>10</v>
      </c>
      <c r="H850">
        <v>0</v>
      </c>
      <c r="I850">
        <f t="shared" si="137"/>
        <v>3</v>
      </c>
      <c r="J850">
        <f>VLOOKUP(AA850,角色间职业划分!P:AP,20,FALSE)</f>
        <v>9</v>
      </c>
      <c r="K850">
        <f>IF(X850=500,100,VLOOKUP(AA850,角色间职业划分!P:AP,22,FALSE))</f>
        <v>100</v>
      </c>
      <c r="L850">
        <f>IF(X850=500,K850,VLOOKUP(AA850,角色间职业划分!P:AP,23,FALSE))</f>
        <v>60</v>
      </c>
      <c r="M850">
        <f>VLOOKUP(AA850,角色间职业划分!P:AP,24,FALSE)</f>
        <v>0</v>
      </c>
      <c r="N850">
        <f>VLOOKUP(AA850,角色间职业划分!P:AP,14)*100</f>
        <v>95</v>
      </c>
      <c r="O850">
        <f>VLOOKUP(AA850,角色间职业划分!P:Z,9,FALSE)</f>
        <v>0</v>
      </c>
      <c r="P850">
        <f>VLOOKUP(AA850,角色间职业划分!P:AP,10,FALSE)</f>
        <v>0</v>
      </c>
      <c r="Q850">
        <f>VLOOKUP(AA850,角色间职业划分!P:AP,15,FALSE)</f>
        <v>0</v>
      </c>
      <c r="R850">
        <f>VLOOKUP(AA850,角色间职业划分!P:AP,16,FALSE)</f>
        <v>0</v>
      </c>
      <c r="S850">
        <f>VLOOKUP(AA850,角色间职业划分!P:AP,17,FALSE)</f>
        <v>0</v>
      </c>
      <c r="T850">
        <f>VLOOKUP(AA850,角色间职业划分!P:AP,18,FALSE)</f>
        <v>0</v>
      </c>
      <c r="U850">
        <f>VLOOKUP(AA850,角色间职业划分!P:AP,27,FALSE)</f>
        <v>0</v>
      </c>
      <c r="V850">
        <f t="shared" si="133"/>
        <v>0</v>
      </c>
      <c r="W850">
        <f>VLOOKUP(AA850,角色间职业划分!P:Q,2,FALSE)</f>
        <v>26</v>
      </c>
      <c r="X850">
        <f t="shared" si="138"/>
        <v>38</v>
      </c>
      <c r="Y850">
        <f>INT(VLOOKUP(X850,角色属性总表!AG:AH,2,FALSE)*角色属性总表!$C$38)</f>
        <v>864</v>
      </c>
      <c r="AA850">
        <f t="shared" si="139"/>
        <v>9</v>
      </c>
      <c r="AB850">
        <f>VLOOKUP(X850,角色属性总表!AG:AI,2,FALSE)*VLOOKUP(角色等级属性!AA850,角色间职业划分!P:AG,13,FALSE)/角色间职业划分!$AB$9</f>
        <v>1214.6560056234075</v>
      </c>
      <c r="AC850">
        <f>VLOOKUP(X850,角色属性总表!AG:AI,3,FALSE)*VLOOKUP(AA850,角色间职业划分!P:AG,8,FALSE)/角色间职业划分!$W$9</f>
        <v>2415.1679999999997</v>
      </c>
      <c r="AD850">
        <f>VLOOKUP(AA850,角色间职业划分!P:AP,26,FALSE)</f>
        <v>0.4</v>
      </c>
      <c r="AE850">
        <f>VLOOKUP(X850,角色属性总表!I:Q,3,FALSE)</f>
        <v>387.072</v>
      </c>
      <c r="AF850">
        <f>VLOOKUP(AA850,角色间职业划分!P:AP,11,FALSE)</f>
        <v>0.3</v>
      </c>
      <c r="AG850">
        <f t="shared" si="134"/>
        <v>1551.9421758223586</v>
      </c>
      <c r="AH850">
        <f t="shared" si="135"/>
        <v>387</v>
      </c>
      <c r="AJ850">
        <f t="shared" si="136"/>
        <v>1164.9421758223586</v>
      </c>
      <c r="AK850">
        <v>846</v>
      </c>
    </row>
    <row r="851" spans="1:37" x14ac:dyDescent="0.15">
      <c r="A851">
        <v>847</v>
      </c>
      <c r="B851">
        <f>ROUND(VLOOKUP(X851,角色属性总表!AG:AI,2,FALSE)/角色属性总表!$C$34,0)</f>
        <v>126</v>
      </c>
      <c r="C851">
        <f>ROUND(VLOOKUP(X851,角色属性总表!Y:AE,3,FALSE)/J851,0)</f>
        <v>46</v>
      </c>
      <c r="D851">
        <f>ROUND(VLOOKUP(X851,角色属性总表!AG:AI,3,FALSE)/角色属性总表!$C$35,0)</f>
        <v>132</v>
      </c>
      <c r="E851">
        <f t="shared" si="130"/>
        <v>495</v>
      </c>
      <c r="F851">
        <f t="shared" si="131"/>
        <v>19</v>
      </c>
      <c r="G851">
        <f t="shared" si="132"/>
        <v>10</v>
      </c>
      <c r="H851">
        <v>0</v>
      </c>
      <c r="I851">
        <f t="shared" si="137"/>
        <v>3</v>
      </c>
      <c r="J851">
        <f>VLOOKUP(AA851,角色间职业划分!P:AP,20,FALSE)</f>
        <v>9</v>
      </c>
      <c r="K851">
        <f>IF(X851=500,100,VLOOKUP(AA851,角色间职业划分!P:AP,22,FALSE))</f>
        <v>100</v>
      </c>
      <c r="L851">
        <f>IF(X851=500,K851,VLOOKUP(AA851,角色间职业划分!P:AP,23,FALSE))</f>
        <v>60</v>
      </c>
      <c r="M851">
        <f>VLOOKUP(AA851,角色间职业划分!P:AP,24,FALSE)</f>
        <v>0</v>
      </c>
      <c r="N851">
        <f>VLOOKUP(AA851,角色间职业划分!P:AP,14)*100</f>
        <v>95</v>
      </c>
      <c r="O851">
        <f>VLOOKUP(AA851,角色间职业划分!P:Z,9,FALSE)</f>
        <v>0</v>
      </c>
      <c r="P851">
        <f>VLOOKUP(AA851,角色间职业划分!P:AP,10,FALSE)</f>
        <v>0</v>
      </c>
      <c r="Q851">
        <f>VLOOKUP(AA851,角色间职业划分!P:AP,15,FALSE)</f>
        <v>0</v>
      </c>
      <c r="R851">
        <f>VLOOKUP(AA851,角色间职业划分!P:AP,16,FALSE)</f>
        <v>0</v>
      </c>
      <c r="S851">
        <f>VLOOKUP(AA851,角色间职业划分!P:AP,17,FALSE)</f>
        <v>0</v>
      </c>
      <c r="T851">
        <f>VLOOKUP(AA851,角色间职业划分!P:AP,18,FALSE)</f>
        <v>0</v>
      </c>
      <c r="U851">
        <f>VLOOKUP(AA851,角色间职业划分!P:AP,27,FALSE)</f>
        <v>0</v>
      </c>
      <c r="V851">
        <f t="shared" si="133"/>
        <v>0</v>
      </c>
      <c r="W851">
        <f>VLOOKUP(AA851,角色间职业划分!P:Q,2,FALSE)</f>
        <v>26</v>
      </c>
      <c r="X851">
        <f t="shared" si="138"/>
        <v>39</v>
      </c>
      <c r="Y851">
        <f>INT(VLOOKUP(X851,角色属性总表!AG:AH,2,FALSE)*角色属性总表!$C$38)</f>
        <v>882</v>
      </c>
      <c r="AA851">
        <f t="shared" si="139"/>
        <v>9</v>
      </c>
      <c r="AB851">
        <f>VLOOKUP(X851,角色属性总表!AG:AI,2,FALSE)*VLOOKUP(角色等级属性!AA851,角色间职业划分!P:AG,13,FALSE)/角色间职业划分!$AB$9</f>
        <v>1239.9613390738953</v>
      </c>
      <c r="AC851">
        <f>VLOOKUP(X851,角色属性总表!AG:AI,3,FALSE)*VLOOKUP(AA851,角色间职业划分!P:AG,8,FALSE)/角色间职业划分!$W$9</f>
        <v>2465.4839999999999</v>
      </c>
      <c r="AD851">
        <f>VLOOKUP(AA851,角色间职业划分!P:AP,26,FALSE)</f>
        <v>0.4</v>
      </c>
      <c r="AE851">
        <f>VLOOKUP(X851,角色属性总表!I:Q,3,FALSE)</f>
        <v>395.13600000000008</v>
      </c>
      <c r="AF851">
        <f>VLOOKUP(AA851,角色间职业划分!P:AP,11,FALSE)</f>
        <v>0.3</v>
      </c>
      <c r="AG851">
        <f t="shared" si="134"/>
        <v>1618.4045791923543</v>
      </c>
      <c r="AH851">
        <f t="shared" si="135"/>
        <v>396</v>
      </c>
      <c r="AJ851">
        <f t="shared" si="136"/>
        <v>1222.4045791923543</v>
      </c>
      <c r="AK851">
        <v>847</v>
      </c>
    </row>
    <row r="852" spans="1:37" x14ac:dyDescent="0.15">
      <c r="A852">
        <v>848</v>
      </c>
      <c r="B852">
        <f>ROUND(VLOOKUP(X852,角色属性总表!AG:AI,2,FALSE)/角色属性总表!$C$34,0)</f>
        <v>129</v>
      </c>
      <c r="C852">
        <f>ROUND(VLOOKUP(X852,角色属性总表!Y:AE,3,FALSE)/J852,0)</f>
        <v>48</v>
      </c>
      <c r="D852">
        <f>ROUND(VLOOKUP(X852,角色属性总表!AG:AI,3,FALSE)/角色属性总表!$C$35,0)</f>
        <v>134</v>
      </c>
      <c r="E852">
        <f t="shared" si="130"/>
        <v>506</v>
      </c>
      <c r="F852">
        <f t="shared" si="131"/>
        <v>19</v>
      </c>
      <c r="G852">
        <f t="shared" si="132"/>
        <v>10</v>
      </c>
      <c r="H852">
        <v>0</v>
      </c>
      <c r="I852">
        <f t="shared" si="137"/>
        <v>3</v>
      </c>
      <c r="J852">
        <f>VLOOKUP(AA852,角色间职业划分!P:AP,20,FALSE)</f>
        <v>9</v>
      </c>
      <c r="K852">
        <f>IF(X852=500,100,VLOOKUP(AA852,角色间职业划分!P:AP,22,FALSE))</f>
        <v>100</v>
      </c>
      <c r="L852">
        <f>IF(X852=500,K852,VLOOKUP(AA852,角色间职业划分!P:AP,23,FALSE))</f>
        <v>60</v>
      </c>
      <c r="M852">
        <f>VLOOKUP(AA852,角色间职业划分!P:AP,24,FALSE)</f>
        <v>0</v>
      </c>
      <c r="N852">
        <f>VLOOKUP(AA852,角色间职业划分!P:AP,14)*100</f>
        <v>95</v>
      </c>
      <c r="O852">
        <f>VLOOKUP(AA852,角色间职业划分!P:Z,9,FALSE)</f>
        <v>0</v>
      </c>
      <c r="P852">
        <f>VLOOKUP(AA852,角色间职业划分!P:AP,10,FALSE)</f>
        <v>0</v>
      </c>
      <c r="Q852">
        <f>VLOOKUP(AA852,角色间职业划分!P:AP,15,FALSE)</f>
        <v>0</v>
      </c>
      <c r="R852">
        <f>VLOOKUP(AA852,角色间职业划分!P:AP,16,FALSE)</f>
        <v>0</v>
      </c>
      <c r="S852">
        <f>VLOOKUP(AA852,角色间职业划分!P:AP,17,FALSE)</f>
        <v>0</v>
      </c>
      <c r="T852">
        <f>VLOOKUP(AA852,角色间职业划分!P:AP,18,FALSE)</f>
        <v>0</v>
      </c>
      <c r="U852">
        <f>VLOOKUP(AA852,角色间职业划分!P:AP,27,FALSE)</f>
        <v>0</v>
      </c>
      <c r="V852">
        <f t="shared" si="133"/>
        <v>0</v>
      </c>
      <c r="W852">
        <f>VLOOKUP(AA852,角色间职业划分!P:Q,2,FALSE)</f>
        <v>26</v>
      </c>
      <c r="X852">
        <f t="shared" si="138"/>
        <v>40</v>
      </c>
      <c r="Y852">
        <f>INT(VLOOKUP(X852,角色属性总表!AG:AH,2,FALSE)*角色属性总表!$C$38)</f>
        <v>900</v>
      </c>
      <c r="AA852">
        <f t="shared" si="139"/>
        <v>9</v>
      </c>
      <c r="AB852">
        <f>VLOOKUP(X852,角色属性总表!AG:AI,2,FALSE)*VLOOKUP(角色等级属性!AA852,角色间职业划分!P:AG,13,FALSE)/角色间职业划分!$AB$9</f>
        <v>1265.2666725243826</v>
      </c>
      <c r="AC852">
        <f>VLOOKUP(X852,角色属性总表!AG:AI,3,FALSE)*VLOOKUP(AA852,角色间职业划分!P:AG,8,FALSE)/角色间职业划分!$W$9</f>
        <v>2515.7999999999993</v>
      </c>
      <c r="AD852">
        <f>VLOOKUP(AA852,角色间职业划分!P:AP,26,FALSE)</f>
        <v>0.4</v>
      </c>
      <c r="AE852">
        <f>VLOOKUP(X852,角色属性总表!I:Q,3,FALSE)</f>
        <v>403.20000000000005</v>
      </c>
      <c r="AF852">
        <f>VLOOKUP(AA852,角色间职业划分!P:AP,11,FALSE)</f>
        <v>0.3</v>
      </c>
      <c r="AG852">
        <f t="shared" si="134"/>
        <v>1685.9999472953734</v>
      </c>
      <c r="AH852">
        <f t="shared" si="135"/>
        <v>402</v>
      </c>
      <c r="AJ852">
        <f t="shared" si="136"/>
        <v>1283.9999472953734</v>
      </c>
      <c r="AK852">
        <v>848</v>
      </c>
    </row>
    <row r="853" spans="1:37" x14ac:dyDescent="0.15">
      <c r="A853">
        <v>849</v>
      </c>
      <c r="B853">
        <f>ROUND(VLOOKUP(X853,角色属性总表!AG:AI,2,FALSE)/角色属性总表!$C$34,0)</f>
        <v>131</v>
      </c>
      <c r="C853">
        <f>ROUND(VLOOKUP(X853,角色属性总表!Y:AE,3,FALSE)/J853,0)</f>
        <v>49</v>
      </c>
      <c r="D853">
        <f>ROUND(VLOOKUP(X853,角色属性总表!AG:AI,3,FALSE)/角色属性总表!$C$35,0)</f>
        <v>137</v>
      </c>
      <c r="E853">
        <f t="shared" si="130"/>
        <v>516</v>
      </c>
      <c r="F853">
        <f t="shared" si="131"/>
        <v>19</v>
      </c>
      <c r="G853">
        <f t="shared" si="132"/>
        <v>10</v>
      </c>
      <c r="H853">
        <v>0</v>
      </c>
      <c r="I853">
        <f t="shared" si="137"/>
        <v>3</v>
      </c>
      <c r="J853">
        <f>VLOOKUP(AA853,角色间职业划分!P:AP,20,FALSE)</f>
        <v>9</v>
      </c>
      <c r="K853">
        <f>IF(X853=500,100,VLOOKUP(AA853,角色间职业划分!P:AP,22,FALSE))</f>
        <v>100</v>
      </c>
      <c r="L853">
        <f>IF(X853=500,K853,VLOOKUP(AA853,角色间职业划分!P:AP,23,FALSE))</f>
        <v>60</v>
      </c>
      <c r="M853">
        <f>VLOOKUP(AA853,角色间职业划分!P:AP,24,FALSE)</f>
        <v>0</v>
      </c>
      <c r="N853">
        <f>VLOOKUP(AA853,角色间职业划分!P:AP,14)*100</f>
        <v>95</v>
      </c>
      <c r="O853">
        <f>VLOOKUP(AA853,角色间职业划分!P:Z,9,FALSE)</f>
        <v>0</v>
      </c>
      <c r="P853">
        <f>VLOOKUP(AA853,角色间职业划分!P:AP,10,FALSE)</f>
        <v>0</v>
      </c>
      <c r="Q853">
        <f>VLOOKUP(AA853,角色间职业划分!P:AP,15,FALSE)</f>
        <v>0</v>
      </c>
      <c r="R853">
        <f>VLOOKUP(AA853,角色间职业划分!P:AP,16,FALSE)</f>
        <v>0</v>
      </c>
      <c r="S853">
        <f>VLOOKUP(AA853,角色间职业划分!P:AP,17,FALSE)</f>
        <v>0</v>
      </c>
      <c r="T853">
        <f>VLOOKUP(AA853,角色间职业划分!P:AP,18,FALSE)</f>
        <v>0</v>
      </c>
      <c r="U853">
        <f>VLOOKUP(AA853,角色间职业划分!P:AP,27,FALSE)</f>
        <v>0</v>
      </c>
      <c r="V853">
        <f t="shared" si="133"/>
        <v>0</v>
      </c>
      <c r="W853">
        <f>VLOOKUP(AA853,角色间职业划分!P:Q,2,FALSE)</f>
        <v>26</v>
      </c>
      <c r="X853">
        <f t="shared" si="138"/>
        <v>41</v>
      </c>
      <c r="Y853">
        <f>INT(VLOOKUP(X853,角色属性总表!AG:AH,2,FALSE)*角色属性总表!$C$38)</f>
        <v>918</v>
      </c>
      <c r="AA853">
        <f t="shared" si="139"/>
        <v>9</v>
      </c>
      <c r="AB853">
        <f>VLOOKUP(X853,角色属性总表!AG:AI,2,FALSE)*VLOOKUP(角色等级属性!AA853,角色间职业划分!P:AG,13,FALSE)/角色间职业划分!$AB$9</f>
        <v>1290.5720059748701</v>
      </c>
      <c r="AC853">
        <f>VLOOKUP(X853,角色属性总表!AG:AI,3,FALSE)*VLOOKUP(AA853,角色间职业划分!P:AG,8,FALSE)/角色间职业划分!$W$9</f>
        <v>2566.1159999999995</v>
      </c>
      <c r="AD853">
        <f>VLOOKUP(AA853,角色间职业划分!P:AP,26,FALSE)</f>
        <v>0.4</v>
      </c>
      <c r="AE853">
        <f>VLOOKUP(X853,角色属性总表!I:Q,3,FALSE)</f>
        <v>411.26400000000001</v>
      </c>
      <c r="AF853">
        <f>VLOOKUP(AA853,角色间职业划分!P:AP,11,FALSE)</f>
        <v>0.3</v>
      </c>
      <c r="AG853">
        <f t="shared" si="134"/>
        <v>1754.7229842878542</v>
      </c>
      <c r="AH853">
        <f t="shared" si="135"/>
        <v>411</v>
      </c>
      <c r="AJ853">
        <f t="shared" si="136"/>
        <v>1343.7229842878542</v>
      </c>
      <c r="AK853">
        <v>849</v>
      </c>
    </row>
    <row r="854" spans="1:37" x14ac:dyDescent="0.15">
      <c r="A854">
        <v>850</v>
      </c>
      <c r="B854">
        <f>ROUND(VLOOKUP(X854,角色属性总表!AG:AI,2,FALSE)/角色属性总表!$C$34,0)</f>
        <v>134</v>
      </c>
      <c r="C854">
        <f>ROUND(VLOOKUP(X854,角色属性总表!Y:AE,3,FALSE)/J854,0)</f>
        <v>51</v>
      </c>
      <c r="D854">
        <f>ROUND(VLOOKUP(X854,角色属性总表!AG:AI,3,FALSE)/角色属性总表!$C$35,0)</f>
        <v>140</v>
      </c>
      <c r="E854">
        <f t="shared" si="130"/>
        <v>526</v>
      </c>
      <c r="F854">
        <f t="shared" si="131"/>
        <v>19</v>
      </c>
      <c r="G854">
        <f t="shared" si="132"/>
        <v>10</v>
      </c>
      <c r="H854">
        <v>0</v>
      </c>
      <c r="I854">
        <f t="shared" si="137"/>
        <v>3</v>
      </c>
      <c r="J854">
        <f>VLOOKUP(AA854,角色间职业划分!P:AP,20,FALSE)</f>
        <v>9</v>
      </c>
      <c r="K854">
        <f>IF(X854=500,100,VLOOKUP(AA854,角色间职业划分!P:AP,22,FALSE))</f>
        <v>100</v>
      </c>
      <c r="L854">
        <f>IF(X854=500,K854,VLOOKUP(AA854,角色间职业划分!P:AP,23,FALSE))</f>
        <v>60</v>
      </c>
      <c r="M854">
        <f>VLOOKUP(AA854,角色间职业划分!P:AP,24,FALSE)</f>
        <v>0</v>
      </c>
      <c r="N854">
        <f>VLOOKUP(AA854,角色间职业划分!P:AP,14)*100</f>
        <v>95</v>
      </c>
      <c r="O854">
        <f>VLOOKUP(AA854,角色间职业划分!P:Z,9,FALSE)</f>
        <v>0</v>
      </c>
      <c r="P854">
        <f>VLOOKUP(AA854,角色间职业划分!P:AP,10,FALSE)</f>
        <v>0</v>
      </c>
      <c r="Q854">
        <f>VLOOKUP(AA854,角色间职业划分!P:AP,15,FALSE)</f>
        <v>0</v>
      </c>
      <c r="R854">
        <f>VLOOKUP(AA854,角色间职业划分!P:AP,16,FALSE)</f>
        <v>0</v>
      </c>
      <c r="S854">
        <f>VLOOKUP(AA854,角色间职业划分!P:AP,17,FALSE)</f>
        <v>0</v>
      </c>
      <c r="T854">
        <f>VLOOKUP(AA854,角色间职业划分!P:AP,18,FALSE)</f>
        <v>0</v>
      </c>
      <c r="U854">
        <f>VLOOKUP(AA854,角色间职业划分!P:AP,27,FALSE)</f>
        <v>0</v>
      </c>
      <c r="V854">
        <f t="shared" si="133"/>
        <v>0</v>
      </c>
      <c r="W854">
        <f>VLOOKUP(AA854,角色间职业划分!P:Q,2,FALSE)</f>
        <v>26</v>
      </c>
      <c r="X854">
        <f t="shared" si="138"/>
        <v>42</v>
      </c>
      <c r="Y854">
        <f>INT(VLOOKUP(X854,角色属性总表!AG:AH,2,FALSE)*角色属性总表!$C$38)</f>
        <v>936</v>
      </c>
      <c r="AA854">
        <f t="shared" si="139"/>
        <v>9</v>
      </c>
      <c r="AB854">
        <f>VLOOKUP(X854,角色属性总表!AG:AI,2,FALSE)*VLOOKUP(角色等级属性!AA854,角色间职业划分!P:AG,13,FALSE)/角色间职业划分!$AB$9</f>
        <v>1315.8773394253581</v>
      </c>
      <c r="AC854">
        <f>VLOOKUP(X854,角色属性总表!AG:AI,3,FALSE)*VLOOKUP(AA854,角色间职业划分!P:AG,8,FALSE)/角色间职业划分!$W$9</f>
        <v>2616.4319999999998</v>
      </c>
      <c r="AD854">
        <f>VLOOKUP(AA854,角色间职业划分!P:AP,26,FALSE)</f>
        <v>0.4</v>
      </c>
      <c r="AE854">
        <f>VLOOKUP(X854,角色属性总表!I:Q,3,FALSE)</f>
        <v>419.32800000000003</v>
      </c>
      <c r="AF854">
        <f>VLOOKUP(AA854,角色间职业划分!P:AP,11,FALSE)</f>
        <v>0.3</v>
      </c>
      <c r="AG854">
        <f t="shared" si="134"/>
        <v>1824.568686758369</v>
      </c>
      <c r="AH854">
        <f t="shared" si="135"/>
        <v>420</v>
      </c>
      <c r="AJ854">
        <f t="shared" si="136"/>
        <v>1404.568686758369</v>
      </c>
      <c r="AK854">
        <v>850</v>
      </c>
    </row>
    <row r="855" spans="1:37" x14ac:dyDescent="0.15">
      <c r="A855">
        <v>851</v>
      </c>
      <c r="B855">
        <f>ROUND(VLOOKUP(X855,角色属性总表!AG:AI,2,FALSE)/角色属性总表!$C$34,0)</f>
        <v>136</v>
      </c>
      <c r="C855">
        <f>ROUND(VLOOKUP(X855,角色属性总表!Y:AE,3,FALSE)/J855,0)</f>
        <v>53</v>
      </c>
      <c r="D855">
        <f>ROUND(VLOOKUP(X855,角色属性总表!AG:AI,3,FALSE)/角色属性总表!$C$35,0)</f>
        <v>142</v>
      </c>
      <c r="E855">
        <f t="shared" si="130"/>
        <v>536</v>
      </c>
      <c r="F855">
        <f t="shared" si="131"/>
        <v>19</v>
      </c>
      <c r="G855">
        <f t="shared" si="132"/>
        <v>10</v>
      </c>
      <c r="H855">
        <v>0</v>
      </c>
      <c r="I855">
        <f t="shared" si="137"/>
        <v>3</v>
      </c>
      <c r="J855">
        <f>VLOOKUP(AA855,角色间职业划分!P:AP,20,FALSE)</f>
        <v>9</v>
      </c>
      <c r="K855">
        <f>IF(X855=500,100,VLOOKUP(AA855,角色间职业划分!P:AP,22,FALSE))</f>
        <v>100</v>
      </c>
      <c r="L855">
        <f>IF(X855=500,K855,VLOOKUP(AA855,角色间职业划分!P:AP,23,FALSE))</f>
        <v>60</v>
      </c>
      <c r="M855">
        <f>VLOOKUP(AA855,角色间职业划分!P:AP,24,FALSE)</f>
        <v>0</v>
      </c>
      <c r="N855">
        <f>VLOOKUP(AA855,角色间职业划分!P:AP,14)*100</f>
        <v>95</v>
      </c>
      <c r="O855">
        <f>VLOOKUP(AA855,角色间职业划分!P:Z,9,FALSE)</f>
        <v>0</v>
      </c>
      <c r="P855">
        <f>VLOOKUP(AA855,角色间职业划分!P:AP,10,FALSE)</f>
        <v>0</v>
      </c>
      <c r="Q855">
        <f>VLOOKUP(AA855,角色间职业划分!P:AP,15,FALSE)</f>
        <v>0</v>
      </c>
      <c r="R855">
        <f>VLOOKUP(AA855,角色间职业划分!P:AP,16,FALSE)</f>
        <v>0</v>
      </c>
      <c r="S855">
        <f>VLOOKUP(AA855,角色间职业划分!P:AP,17,FALSE)</f>
        <v>0</v>
      </c>
      <c r="T855">
        <f>VLOOKUP(AA855,角色间职业划分!P:AP,18,FALSE)</f>
        <v>0</v>
      </c>
      <c r="U855">
        <f>VLOOKUP(AA855,角色间职业划分!P:AP,27,FALSE)</f>
        <v>0</v>
      </c>
      <c r="V855">
        <f t="shared" si="133"/>
        <v>0</v>
      </c>
      <c r="W855">
        <f>VLOOKUP(AA855,角色间职业划分!P:Q,2,FALSE)</f>
        <v>26</v>
      </c>
      <c r="X855">
        <f t="shared" si="138"/>
        <v>43</v>
      </c>
      <c r="Y855">
        <f>INT(VLOOKUP(X855,角色属性总表!AG:AH,2,FALSE)*角色属性总表!$C$38)</f>
        <v>954</v>
      </c>
      <c r="AA855">
        <f t="shared" si="139"/>
        <v>9</v>
      </c>
      <c r="AB855">
        <f>VLOOKUP(X855,角色属性总表!AG:AI,2,FALSE)*VLOOKUP(角色等级属性!AA855,角色间职业划分!P:AG,13,FALSE)/角色间职业划分!$AB$9</f>
        <v>1341.1826728758458</v>
      </c>
      <c r="AC855">
        <f>VLOOKUP(X855,角色属性总表!AG:AI,3,FALSE)*VLOOKUP(AA855,角色间职业划分!P:AG,8,FALSE)/角色间职业划分!$W$9</f>
        <v>2666.7479999999996</v>
      </c>
      <c r="AD855">
        <f>VLOOKUP(AA855,角色间职业划分!P:AP,26,FALSE)</f>
        <v>0.4</v>
      </c>
      <c r="AE855">
        <f>VLOOKUP(X855,角色属性总表!I:Q,3,FALSE)</f>
        <v>427.392</v>
      </c>
      <c r="AF855">
        <f>VLOOKUP(AA855,角色间职业划分!P:AP,11,FALSE)</f>
        <v>0.3</v>
      </c>
      <c r="AG855">
        <f t="shared" si="134"/>
        <v>1895.5323263735825</v>
      </c>
      <c r="AH855">
        <f t="shared" si="135"/>
        <v>426</v>
      </c>
      <c r="AJ855">
        <f t="shared" si="136"/>
        <v>1469.5323263735825</v>
      </c>
      <c r="AK855">
        <v>851</v>
      </c>
    </row>
    <row r="856" spans="1:37" x14ac:dyDescent="0.15">
      <c r="A856">
        <v>852</v>
      </c>
      <c r="B856">
        <f>ROUND(VLOOKUP(X856,角色属性总表!AG:AI,2,FALSE)/角色属性总表!$C$34,0)</f>
        <v>139</v>
      </c>
      <c r="C856">
        <f>ROUND(VLOOKUP(X856,角色属性总表!Y:AE,3,FALSE)/J856,0)</f>
        <v>55</v>
      </c>
      <c r="D856">
        <f>ROUND(VLOOKUP(X856,角色属性总表!AG:AI,3,FALSE)/角色属性总表!$C$35,0)</f>
        <v>145</v>
      </c>
      <c r="E856">
        <f t="shared" si="130"/>
        <v>546</v>
      </c>
      <c r="F856">
        <f t="shared" si="131"/>
        <v>19</v>
      </c>
      <c r="G856">
        <f t="shared" si="132"/>
        <v>10</v>
      </c>
      <c r="H856">
        <v>0</v>
      </c>
      <c r="I856">
        <f t="shared" si="137"/>
        <v>3</v>
      </c>
      <c r="J856">
        <f>VLOOKUP(AA856,角色间职业划分!P:AP,20,FALSE)</f>
        <v>9</v>
      </c>
      <c r="K856">
        <f>IF(X856=500,100,VLOOKUP(AA856,角色间职业划分!P:AP,22,FALSE))</f>
        <v>100</v>
      </c>
      <c r="L856">
        <f>IF(X856=500,K856,VLOOKUP(AA856,角色间职业划分!P:AP,23,FALSE))</f>
        <v>60</v>
      </c>
      <c r="M856">
        <f>VLOOKUP(AA856,角色间职业划分!P:AP,24,FALSE)</f>
        <v>0</v>
      </c>
      <c r="N856">
        <f>VLOOKUP(AA856,角色间职业划分!P:AP,14)*100</f>
        <v>95</v>
      </c>
      <c r="O856">
        <f>VLOOKUP(AA856,角色间职业划分!P:Z,9,FALSE)</f>
        <v>0</v>
      </c>
      <c r="P856">
        <f>VLOOKUP(AA856,角色间职业划分!P:AP,10,FALSE)</f>
        <v>0</v>
      </c>
      <c r="Q856">
        <f>VLOOKUP(AA856,角色间职业划分!P:AP,15,FALSE)</f>
        <v>0</v>
      </c>
      <c r="R856">
        <f>VLOOKUP(AA856,角色间职业划分!P:AP,16,FALSE)</f>
        <v>0</v>
      </c>
      <c r="S856">
        <f>VLOOKUP(AA856,角色间职业划分!P:AP,17,FALSE)</f>
        <v>0</v>
      </c>
      <c r="T856">
        <f>VLOOKUP(AA856,角色间职业划分!P:AP,18,FALSE)</f>
        <v>0</v>
      </c>
      <c r="U856">
        <f>VLOOKUP(AA856,角色间职业划分!P:AP,27,FALSE)</f>
        <v>0</v>
      </c>
      <c r="V856">
        <f t="shared" si="133"/>
        <v>0</v>
      </c>
      <c r="W856">
        <f>VLOOKUP(AA856,角色间职业划分!P:Q,2,FALSE)</f>
        <v>26</v>
      </c>
      <c r="X856">
        <f t="shared" si="138"/>
        <v>44</v>
      </c>
      <c r="Y856">
        <f>INT(VLOOKUP(X856,角色属性总表!AG:AH,2,FALSE)*角色属性总表!$C$38)</f>
        <v>972</v>
      </c>
      <c r="AA856">
        <f t="shared" si="139"/>
        <v>9</v>
      </c>
      <c r="AB856">
        <f>VLOOKUP(X856,角色属性总表!AG:AI,2,FALSE)*VLOOKUP(角色等级属性!AA856,角色间职业划分!P:AG,13,FALSE)/角色间职业划分!$AB$9</f>
        <v>1366.4880063263336</v>
      </c>
      <c r="AC856">
        <f>VLOOKUP(X856,角色属性总表!AG:AI,3,FALSE)*VLOOKUP(AA856,角色间职业划分!P:AG,8,FALSE)/角色间职业划分!$W$9</f>
        <v>2717.0639999999994</v>
      </c>
      <c r="AD856">
        <f>VLOOKUP(AA856,角色间职业划分!P:AP,26,FALSE)</f>
        <v>0.4</v>
      </c>
      <c r="AE856">
        <f>VLOOKUP(X856,角色属性总表!I:Q,3,FALSE)</f>
        <v>435.45600000000002</v>
      </c>
      <c r="AF856">
        <f>VLOOKUP(AA856,角色间职业划分!P:AP,11,FALSE)</f>
        <v>0.3</v>
      </c>
      <c r="AG856">
        <f t="shared" si="134"/>
        <v>1967.6094339617719</v>
      </c>
      <c r="AH856">
        <f t="shared" si="135"/>
        <v>435</v>
      </c>
      <c r="AJ856">
        <f t="shared" si="136"/>
        <v>1532.6094339617719</v>
      </c>
      <c r="AK856">
        <v>852</v>
      </c>
    </row>
    <row r="857" spans="1:37" x14ac:dyDescent="0.15">
      <c r="A857">
        <v>853</v>
      </c>
      <c r="B857">
        <f>ROUND(VLOOKUP(X857,角色属性总表!AG:AI,2,FALSE)/角色属性总表!$C$34,0)</f>
        <v>141</v>
      </c>
      <c r="C857">
        <f>ROUND(VLOOKUP(X857,角色属性总表!Y:AE,3,FALSE)/J857,0)</f>
        <v>56</v>
      </c>
      <c r="D857">
        <f>ROUND(VLOOKUP(X857,角色属性总表!AG:AI,3,FALSE)/角色属性总表!$C$35,0)</f>
        <v>148</v>
      </c>
      <c r="E857">
        <f t="shared" si="130"/>
        <v>556</v>
      </c>
      <c r="F857">
        <f t="shared" si="131"/>
        <v>19</v>
      </c>
      <c r="G857">
        <f t="shared" si="132"/>
        <v>10</v>
      </c>
      <c r="H857">
        <v>0</v>
      </c>
      <c r="I857">
        <f t="shared" si="137"/>
        <v>3</v>
      </c>
      <c r="J857">
        <f>VLOOKUP(AA857,角色间职业划分!P:AP,20,FALSE)</f>
        <v>9</v>
      </c>
      <c r="K857">
        <f>IF(X857=500,100,VLOOKUP(AA857,角色间职业划分!P:AP,22,FALSE))</f>
        <v>100</v>
      </c>
      <c r="L857">
        <f>IF(X857=500,K857,VLOOKUP(AA857,角色间职业划分!P:AP,23,FALSE))</f>
        <v>60</v>
      </c>
      <c r="M857">
        <f>VLOOKUP(AA857,角色间职业划分!P:AP,24,FALSE)</f>
        <v>0</v>
      </c>
      <c r="N857">
        <f>VLOOKUP(AA857,角色间职业划分!P:AP,14)*100</f>
        <v>95</v>
      </c>
      <c r="O857">
        <f>VLOOKUP(AA857,角色间职业划分!P:Z,9,FALSE)</f>
        <v>0</v>
      </c>
      <c r="P857">
        <f>VLOOKUP(AA857,角色间职业划分!P:AP,10,FALSE)</f>
        <v>0</v>
      </c>
      <c r="Q857">
        <f>VLOOKUP(AA857,角色间职业划分!P:AP,15,FALSE)</f>
        <v>0</v>
      </c>
      <c r="R857">
        <f>VLOOKUP(AA857,角色间职业划分!P:AP,16,FALSE)</f>
        <v>0</v>
      </c>
      <c r="S857">
        <f>VLOOKUP(AA857,角色间职业划分!P:AP,17,FALSE)</f>
        <v>0</v>
      </c>
      <c r="T857">
        <f>VLOOKUP(AA857,角色间职业划分!P:AP,18,FALSE)</f>
        <v>0</v>
      </c>
      <c r="U857">
        <f>VLOOKUP(AA857,角色间职业划分!P:AP,27,FALSE)</f>
        <v>0</v>
      </c>
      <c r="V857">
        <f t="shared" si="133"/>
        <v>0</v>
      </c>
      <c r="W857">
        <f>VLOOKUP(AA857,角色间职业划分!P:Q,2,FALSE)</f>
        <v>26</v>
      </c>
      <c r="X857">
        <f t="shared" si="138"/>
        <v>45</v>
      </c>
      <c r="Y857">
        <f>INT(VLOOKUP(X857,角色属性总表!AG:AH,2,FALSE)*角色属性总表!$C$38)</f>
        <v>990</v>
      </c>
      <c r="AA857">
        <f t="shared" si="139"/>
        <v>9</v>
      </c>
      <c r="AB857">
        <f>VLOOKUP(X857,角色属性总表!AG:AI,2,FALSE)*VLOOKUP(角色等级属性!AA857,角色间职业划分!P:AG,13,FALSE)/角色间职业划分!$AB$9</f>
        <v>1391.7933397768209</v>
      </c>
      <c r="AC857">
        <f>VLOOKUP(X857,角色属性总表!AG:AI,3,FALSE)*VLOOKUP(AA857,角色间职业划分!P:AG,8,FALSE)/角色间职业划分!$W$9</f>
        <v>2767.3799999999997</v>
      </c>
      <c r="AD857">
        <f>VLOOKUP(AA857,角色间职业划分!P:AP,26,FALSE)</f>
        <v>0.4</v>
      </c>
      <c r="AE857">
        <f>VLOOKUP(X857,角色属性总表!I:Q,3,FALSE)</f>
        <v>443.52</v>
      </c>
      <c r="AF857">
        <f>VLOOKUP(AA857,角色间职业划分!P:AP,11,FALSE)</f>
        <v>0.3</v>
      </c>
      <c r="AG857">
        <f t="shared" si="134"/>
        <v>2040.7957848851972</v>
      </c>
      <c r="AH857">
        <f t="shared" si="135"/>
        <v>444</v>
      </c>
      <c r="AJ857">
        <f t="shared" si="136"/>
        <v>1596.7957848851972</v>
      </c>
      <c r="AK857">
        <v>853</v>
      </c>
    </row>
    <row r="858" spans="1:37" x14ac:dyDescent="0.15">
      <c r="A858">
        <v>854</v>
      </c>
      <c r="B858">
        <f>ROUND(VLOOKUP(X858,角色属性总表!AG:AI,2,FALSE)/角色属性总表!$C$34,0)</f>
        <v>144</v>
      </c>
      <c r="C858">
        <f>ROUND(VLOOKUP(X858,角色属性总表!Y:AE,3,FALSE)/J858,0)</f>
        <v>58</v>
      </c>
      <c r="D858">
        <f>ROUND(VLOOKUP(X858,角色属性总表!AG:AI,3,FALSE)/角色属性总表!$C$35,0)</f>
        <v>151</v>
      </c>
      <c r="E858">
        <f t="shared" si="130"/>
        <v>566</v>
      </c>
      <c r="F858">
        <f t="shared" si="131"/>
        <v>19</v>
      </c>
      <c r="G858">
        <f t="shared" si="132"/>
        <v>10</v>
      </c>
      <c r="H858">
        <v>0</v>
      </c>
      <c r="I858">
        <f t="shared" si="137"/>
        <v>3</v>
      </c>
      <c r="J858">
        <f>VLOOKUP(AA858,角色间职业划分!P:AP,20,FALSE)</f>
        <v>9</v>
      </c>
      <c r="K858">
        <f>IF(X858=500,100,VLOOKUP(AA858,角色间职业划分!P:AP,22,FALSE))</f>
        <v>100</v>
      </c>
      <c r="L858">
        <f>IF(X858=500,K858,VLOOKUP(AA858,角色间职业划分!P:AP,23,FALSE))</f>
        <v>60</v>
      </c>
      <c r="M858">
        <f>VLOOKUP(AA858,角色间职业划分!P:AP,24,FALSE)</f>
        <v>0</v>
      </c>
      <c r="N858">
        <f>VLOOKUP(AA858,角色间职业划分!P:AP,14)*100</f>
        <v>95</v>
      </c>
      <c r="O858">
        <f>VLOOKUP(AA858,角色间职业划分!P:Z,9,FALSE)</f>
        <v>0</v>
      </c>
      <c r="P858">
        <f>VLOOKUP(AA858,角色间职业划分!P:AP,10,FALSE)</f>
        <v>0</v>
      </c>
      <c r="Q858">
        <f>VLOOKUP(AA858,角色间职业划分!P:AP,15,FALSE)</f>
        <v>0</v>
      </c>
      <c r="R858">
        <f>VLOOKUP(AA858,角色间职业划分!P:AP,16,FALSE)</f>
        <v>0</v>
      </c>
      <c r="S858">
        <f>VLOOKUP(AA858,角色间职业划分!P:AP,17,FALSE)</f>
        <v>0</v>
      </c>
      <c r="T858">
        <f>VLOOKUP(AA858,角色间职业划分!P:AP,18,FALSE)</f>
        <v>0</v>
      </c>
      <c r="U858">
        <f>VLOOKUP(AA858,角色间职业划分!P:AP,27,FALSE)</f>
        <v>0</v>
      </c>
      <c r="V858">
        <f t="shared" si="133"/>
        <v>0</v>
      </c>
      <c r="W858">
        <f>VLOOKUP(AA858,角色间职业划分!P:Q,2,FALSE)</f>
        <v>26</v>
      </c>
      <c r="X858">
        <f t="shared" si="138"/>
        <v>46</v>
      </c>
      <c r="Y858">
        <f>INT(VLOOKUP(X858,角色属性总表!AG:AH,2,FALSE)*角色属性总表!$C$38)</f>
        <v>1008</v>
      </c>
      <c r="AA858">
        <f t="shared" si="139"/>
        <v>9</v>
      </c>
      <c r="AB858">
        <f>VLOOKUP(X858,角色属性总表!AG:AI,2,FALSE)*VLOOKUP(角色等级属性!AA858,角色间职业划分!P:AG,13,FALSE)/角色间职业划分!$AB$9</f>
        <v>1417.0986732273084</v>
      </c>
      <c r="AC858">
        <f>VLOOKUP(X858,角色属性总表!AG:AI,3,FALSE)*VLOOKUP(AA858,角色间职业划分!P:AG,8,FALSE)/角色间职业划分!$W$9</f>
        <v>2817.6959999999995</v>
      </c>
      <c r="AD858">
        <f>VLOOKUP(AA858,角色间职业划分!P:AP,26,FALSE)</f>
        <v>0.4</v>
      </c>
      <c r="AE858">
        <f>VLOOKUP(X858,角色属性总表!I:Q,3,FALSE)</f>
        <v>451.58399999999995</v>
      </c>
      <c r="AF858">
        <f>VLOOKUP(AA858,角色间职业划分!P:AP,11,FALSE)</f>
        <v>0.3</v>
      </c>
      <c r="AG858">
        <f t="shared" si="134"/>
        <v>2115.0873855709538</v>
      </c>
      <c r="AH858">
        <f t="shared" si="135"/>
        <v>453</v>
      </c>
      <c r="AJ858">
        <f t="shared" si="136"/>
        <v>1662.0873855709538</v>
      </c>
      <c r="AK858">
        <v>854</v>
      </c>
    </row>
    <row r="859" spans="1:37" x14ac:dyDescent="0.15">
      <c r="A859">
        <v>855</v>
      </c>
      <c r="B859">
        <f>ROUND(VLOOKUP(X859,角色属性总表!AG:AI,2,FALSE)/角色属性总表!$C$34,0)</f>
        <v>147</v>
      </c>
      <c r="C859">
        <f>ROUND(VLOOKUP(X859,角色属性总表!Y:AE,3,FALSE)/J859,0)</f>
        <v>60</v>
      </c>
      <c r="D859">
        <f>ROUND(VLOOKUP(X859,角色属性总表!AG:AI,3,FALSE)/角色属性总表!$C$35,0)</f>
        <v>153</v>
      </c>
      <c r="E859">
        <f t="shared" si="130"/>
        <v>576</v>
      </c>
      <c r="F859">
        <f t="shared" si="131"/>
        <v>19</v>
      </c>
      <c r="G859">
        <f t="shared" si="132"/>
        <v>10</v>
      </c>
      <c r="H859">
        <v>0</v>
      </c>
      <c r="I859">
        <f t="shared" si="137"/>
        <v>3</v>
      </c>
      <c r="J859">
        <f>VLOOKUP(AA859,角色间职业划分!P:AP,20,FALSE)</f>
        <v>9</v>
      </c>
      <c r="K859">
        <f>IF(X859=500,100,VLOOKUP(AA859,角色间职业划分!P:AP,22,FALSE))</f>
        <v>100</v>
      </c>
      <c r="L859">
        <f>IF(X859=500,K859,VLOOKUP(AA859,角色间职业划分!P:AP,23,FALSE))</f>
        <v>60</v>
      </c>
      <c r="M859">
        <f>VLOOKUP(AA859,角色间职业划分!P:AP,24,FALSE)</f>
        <v>0</v>
      </c>
      <c r="N859">
        <f>VLOOKUP(AA859,角色间职业划分!P:AP,14)*100</f>
        <v>95</v>
      </c>
      <c r="O859">
        <f>VLOOKUP(AA859,角色间职业划分!P:Z,9,FALSE)</f>
        <v>0</v>
      </c>
      <c r="P859">
        <f>VLOOKUP(AA859,角色间职业划分!P:AP,10,FALSE)</f>
        <v>0</v>
      </c>
      <c r="Q859">
        <f>VLOOKUP(AA859,角色间职业划分!P:AP,15,FALSE)</f>
        <v>0</v>
      </c>
      <c r="R859">
        <f>VLOOKUP(AA859,角色间职业划分!P:AP,16,FALSE)</f>
        <v>0</v>
      </c>
      <c r="S859">
        <f>VLOOKUP(AA859,角色间职业划分!P:AP,17,FALSE)</f>
        <v>0</v>
      </c>
      <c r="T859">
        <f>VLOOKUP(AA859,角色间职业划分!P:AP,18,FALSE)</f>
        <v>0</v>
      </c>
      <c r="U859">
        <f>VLOOKUP(AA859,角色间职业划分!P:AP,27,FALSE)</f>
        <v>0</v>
      </c>
      <c r="V859">
        <f t="shared" si="133"/>
        <v>0</v>
      </c>
      <c r="W859">
        <f>VLOOKUP(AA859,角色间职业划分!P:Q,2,FALSE)</f>
        <v>26</v>
      </c>
      <c r="X859">
        <f t="shared" si="138"/>
        <v>47</v>
      </c>
      <c r="Y859">
        <f>INT(VLOOKUP(X859,角色属性总表!AG:AH,2,FALSE)*角色属性总表!$C$38)</f>
        <v>1026</v>
      </c>
      <c r="AA859">
        <f t="shared" si="139"/>
        <v>9</v>
      </c>
      <c r="AB859">
        <f>VLOOKUP(X859,角色属性总表!AG:AI,2,FALSE)*VLOOKUP(角色等级属性!AA859,角色间职业划分!P:AG,13,FALSE)/角色间职业划分!$AB$9</f>
        <v>1442.4040066777964</v>
      </c>
      <c r="AC859">
        <f>VLOOKUP(X859,角色属性总表!AG:AI,3,FALSE)*VLOOKUP(AA859,角色间职业划分!P:AG,8,FALSE)/角色间职业划分!$W$9</f>
        <v>2868.0119999999997</v>
      </c>
      <c r="AD859">
        <f>VLOOKUP(AA859,角色间职业划分!P:AP,26,FALSE)</f>
        <v>0.4</v>
      </c>
      <c r="AE859">
        <f>VLOOKUP(X859,角色属性总表!I:Q,3,FALSE)</f>
        <v>459.64800000000002</v>
      </c>
      <c r="AF859">
        <f>VLOOKUP(AA859,角色间职业划分!P:AP,11,FALSE)</f>
        <v>0.3</v>
      </c>
      <c r="AG859">
        <f t="shared" si="134"/>
        <v>2190.4804610857104</v>
      </c>
      <c r="AH859">
        <f t="shared" si="135"/>
        <v>459</v>
      </c>
      <c r="AJ859">
        <f t="shared" si="136"/>
        <v>1731.4804610857104</v>
      </c>
      <c r="AK859">
        <v>855</v>
      </c>
    </row>
    <row r="860" spans="1:37" x14ac:dyDescent="0.15">
      <c r="A860">
        <v>856</v>
      </c>
      <c r="B860">
        <f>ROUND(VLOOKUP(X860,角色属性总表!AG:AI,2,FALSE)/角色属性总表!$C$34,0)</f>
        <v>149</v>
      </c>
      <c r="C860">
        <f>ROUND(VLOOKUP(X860,角色属性总表!Y:AE,3,FALSE)/J860,0)</f>
        <v>62</v>
      </c>
      <c r="D860">
        <f>ROUND(VLOOKUP(X860,角色属性总表!AG:AI,3,FALSE)/角色属性总表!$C$35,0)</f>
        <v>156</v>
      </c>
      <c r="E860">
        <f t="shared" si="130"/>
        <v>587</v>
      </c>
      <c r="F860">
        <f t="shared" si="131"/>
        <v>19</v>
      </c>
      <c r="G860">
        <f t="shared" si="132"/>
        <v>10</v>
      </c>
      <c r="H860">
        <v>0</v>
      </c>
      <c r="I860">
        <f t="shared" si="137"/>
        <v>3</v>
      </c>
      <c r="J860">
        <f>VLOOKUP(AA860,角色间职业划分!P:AP,20,FALSE)</f>
        <v>9</v>
      </c>
      <c r="K860">
        <f>IF(X860=500,100,VLOOKUP(AA860,角色间职业划分!P:AP,22,FALSE))</f>
        <v>100</v>
      </c>
      <c r="L860">
        <f>IF(X860=500,K860,VLOOKUP(AA860,角色间职业划分!P:AP,23,FALSE))</f>
        <v>60</v>
      </c>
      <c r="M860">
        <f>VLOOKUP(AA860,角色间职业划分!P:AP,24,FALSE)</f>
        <v>0</v>
      </c>
      <c r="N860">
        <f>VLOOKUP(AA860,角色间职业划分!P:AP,14)*100</f>
        <v>95</v>
      </c>
      <c r="O860">
        <f>VLOOKUP(AA860,角色间职业划分!P:Z,9,FALSE)</f>
        <v>0</v>
      </c>
      <c r="P860">
        <f>VLOOKUP(AA860,角色间职业划分!P:AP,10,FALSE)</f>
        <v>0</v>
      </c>
      <c r="Q860">
        <f>VLOOKUP(AA860,角色间职业划分!P:AP,15,FALSE)</f>
        <v>0</v>
      </c>
      <c r="R860">
        <f>VLOOKUP(AA860,角色间职业划分!P:AP,16,FALSE)</f>
        <v>0</v>
      </c>
      <c r="S860">
        <f>VLOOKUP(AA860,角色间职业划分!P:AP,17,FALSE)</f>
        <v>0</v>
      </c>
      <c r="T860">
        <f>VLOOKUP(AA860,角色间职业划分!P:AP,18,FALSE)</f>
        <v>0</v>
      </c>
      <c r="U860">
        <f>VLOOKUP(AA860,角色间职业划分!P:AP,27,FALSE)</f>
        <v>0</v>
      </c>
      <c r="V860">
        <f t="shared" si="133"/>
        <v>0</v>
      </c>
      <c r="W860">
        <f>VLOOKUP(AA860,角色间职业划分!P:Q,2,FALSE)</f>
        <v>26</v>
      </c>
      <c r="X860">
        <f t="shared" si="138"/>
        <v>48</v>
      </c>
      <c r="Y860">
        <f>INT(VLOOKUP(X860,角色属性总表!AG:AH,2,FALSE)*角色属性总表!$C$38)</f>
        <v>1044</v>
      </c>
      <c r="AA860">
        <f t="shared" si="139"/>
        <v>9</v>
      </c>
      <c r="AB860">
        <f>VLOOKUP(X860,角色属性总表!AG:AI,2,FALSE)*VLOOKUP(角色等级属性!AA860,角色间职业划分!P:AG,13,FALSE)/角色间职业划分!$AB$9</f>
        <v>1467.7093401282839</v>
      </c>
      <c r="AC860">
        <f>VLOOKUP(X860,角色属性总表!AG:AI,3,FALSE)*VLOOKUP(AA860,角色间职业划分!P:AG,8,FALSE)/角色间职业划分!$W$9</f>
        <v>2918.3279999999991</v>
      </c>
      <c r="AD860">
        <f>VLOOKUP(AA860,角色间职业划分!P:AP,26,FALSE)</f>
        <v>0.4</v>
      </c>
      <c r="AE860">
        <f>VLOOKUP(X860,角色属性总表!I:Q,3,FALSE)</f>
        <v>467.71199999999999</v>
      </c>
      <c r="AF860">
        <f>VLOOKUP(AA860,角色间职业划分!P:AP,11,FALSE)</f>
        <v>0.3</v>
      </c>
      <c r="AG860">
        <f t="shared" si="134"/>
        <v>2266.9714436532308</v>
      </c>
      <c r="AH860">
        <f t="shared" si="135"/>
        <v>468</v>
      </c>
      <c r="AJ860">
        <f t="shared" si="136"/>
        <v>1798.9714436532308</v>
      </c>
      <c r="AK860">
        <v>856</v>
      </c>
    </row>
    <row r="861" spans="1:37" x14ac:dyDescent="0.15">
      <c r="A861">
        <v>857</v>
      </c>
      <c r="B861">
        <f>ROUND(VLOOKUP(X861,角色属性总表!AG:AI,2,FALSE)/角色属性总表!$C$34,0)</f>
        <v>152</v>
      </c>
      <c r="C861">
        <f>ROUND(VLOOKUP(X861,角色属性总表!Y:AE,3,FALSE)/J861,0)</f>
        <v>64</v>
      </c>
      <c r="D861">
        <f>ROUND(VLOOKUP(X861,角色属性总表!AG:AI,3,FALSE)/角色属性总表!$C$35,0)</f>
        <v>159</v>
      </c>
      <c r="E861">
        <f t="shared" si="130"/>
        <v>597</v>
      </c>
      <c r="F861">
        <f t="shared" si="131"/>
        <v>19</v>
      </c>
      <c r="G861">
        <f t="shared" si="132"/>
        <v>10</v>
      </c>
      <c r="H861">
        <v>0</v>
      </c>
      <c r="I861">
        <f t="shared" si="137"/>
        <v>3</v>
      </c>
      <c r="J861">
        <f>VLOOKUP(AA861,角色间职业划分!P:AP,20,FALSE)</f>
        <v>9</v>
      </c>
      <c r="K861">
        <f>IF(X861=500,100,VLOOKUP(AA861,角色间职业划分!P:AP,22,FALSE))</f>
        <v>100</v>
      </c>
      <c r="L861">
        <f>IF(X861=500,K861,VLOOKUP(AA861,角色间职业划分!P:AP,23,FALSE))</f>
        <v>60</v>
      </c>
      <c r="M861">
        <f>VLOOKUP(AA861,角色间职业划分!P:AP,24,FALSE)</f>
        <v>0</v>
      </c>
      <c r="N861">
        <f>VLOOKUP(AA861,角色间职业划分!P:AP,14)*100</f>
        <v>95</v>
      </c>
      <c r="O861">
        <f>VLOOKUP(AA861,角色间职业划分!P:Z,9,FALSE)</f>
        <v>0</v>
      </c>
      <c r="P861">
        <f>VLOOKUP(AA861,角色间职业划分!P:AP,10,FALSE)</f>
        <v>0</v>
      </c>
      <c r="Q861">
        <f>VLOOKUP(AA861,角色间职业划分!P:AP,15,FALSE)</f>
        <v>0</v>
      </c>
      <c r="R861">
        <f>VLOOKUP(AA861,角色间职业划分!P:AP,16,FALSE)</f>
        <v>0</v>
      </c>
      <c r="S861">
        <f>VLOOKUP(AA861,角色间职业划分!P:AP,17,FALSE)</f>
        <v>0</v>
      </c>
      <c r="T861">
        <f>VLOOKUP(AA861,角色间职业划分!P:AP,18,FALSE)</f>
        <v>0</v>
      </c>
      <c r="U861">
        <f>VLOOKUP(AA861,角色间职业划分!P:AP,27,FALSE)</f>
        <v>0</v>
      </c>
      <c r="V861">
        <f t="shared" si="133"/>
        <v>0</v>
      </c>
      <c r="W861">
        <f>VLOOKUP(AA861,角色间职业划分!P:Q,2,FALSE)</f>
        <v>26</v>
      </c>
      <c r="X861">
        <f t="shared" si="138"/>
        <v>49</v>
      </c>
      <c r="Y861">
        <f>INT(VLOOKUP(X861,角色属性总表!AG:AH,2,FALSE)*角色属性总表!$C$38)</f>
        <v>1062</v>
      </c>
      <c r="AA861">
        <f t="shared" si="139"/>
        <v>9</v>
      </c>
      <c r="AB861">
        <f>VLOOKUP(X861,角色属性总表!AG:AI,2,FALSE)*VLOOKUP(角色等级属性!AA861,角色间职业划分!P:AG,13,FALSE)/角色间职业划分!$AB$9</f>
        <v>1493.0146735787714</v>
      </c>
      <c r="AC861">
        <f>VLOOKUP(X861,角色属性总表!AG:AI,3,FALSE)*VLOOKUP(AA861,角色间职业划分!P:AG,8,FALSE)/角色间职业划分!$W$9</f>
        <v>2968.6439999999993</v>
      </c>
      <c r="AD861">
        <f>VLOOKUP(AA861,角色间职业划分!P:AP,26,FALSE)</f>
        <v>0.4</v>
      </c>
      <c r="AE861">
        <f>VLOOKUP(X861,角色属性总表!I:Q,3,FALSE)</f>
        <v>475.77600000000007</v>
      </c>
      <c r="AF861">
        <f>VLOOKUP(AA861,角色间职业划分!P:AP,11,FALSE)</f>
        <v>0.3</v>
      </c>
      <c r="AG861">
        <f t="shared" si="134"/>
        <v>2344.5569620253164</v>
      </c>
      <c r="AH861">
        <f t="shared" si="135"/>
        <v>477</v>
      </c>
      <c r="AJ861">
        <f t="shared" si="136"/>
        <v>1867.5569620253164</v>
      </c>
      <c r="AK861">
        <v>857</v>
      </c>
    </row>
    <row r="862" spans="1:37" x14ac:dyDescent="0.15">
      <c r="A862">
        <v>858</v>
      </c>
      <c r="B862">
        <f>ROUND(VLOOKUP(X862,角色属性总表!AG:AI,2,FALSE)/角色属性总表!$C$34,0)</f>
        <v>154</v>
      </c>
      <c r="C862">
        <f>ROUND(VLOOKUP(X862,角色属性总表!Y:AE,3,FALSE)/J862,0)</f>
        <v>65</v>
      </c>
      <c r="D862">
        <f>ROUND(VLOOKUP(X862,角色属性总表!AG:AI,3,FALSE)/角色属性总表!$C$35,0)</f>
        <v>161</v>
      </c>
      <c r="E862">
        <f t="shared" si="130"/>
        <v>607</v>
      </c>
      <c r="F862">
        <f t="shared" si="131"/>
        <v>19</v>
      </c>
      <c r="G862">
        <f t="shared" si="132"/>
        <v>10</v>
      </c>
      <c r="H862">
        <v>0</v>
      </c>
      <c r="I862">
        <f t="shared" si="137"/>
        <v>3</v>
      </c>
      <c r="J862">
        <f>VLOOKUP(AA862,角色间职业划分!P:AP,20,FALSE)</f>
        <v>9</v>
      </c>
      <c r="K862">
        <f>IF(X862=500,100,VLOOKUP(AA862,角色间职业划分!P:AP,22,FALSE))</f>
        <v>100</v>
      </c>
      <c r="L862">
        <f>IF(X862=500,K862,VLOOKUP(AA862,角色间职业划分!P:AP,23,FALSE))</f>
        <v>60</v>
      </c>
      <c r="M862">
        <f>VLOOKUP(AA862,角色间职业划分!P:AP,24,FALSE)</f>
        <v>0</v>
      </c>
      <c r="N862">
        <f>VLOOKUP(AA862,角色间职业划分!P:AP,14)*100</f>
        <v>95</v>
      </c>
      <c r="O862">
        <f>VLOOKUP(AA862,角色间职业划分!P:Z,9,FALSE)</f>
        <v>0</v>
      </c>
      <c r="P862">
        <f>VLOOKUP(AA862,角色间职业划分!P:AP,10,FALSE)</f>
        <v>0</v>
      </c>
      <c r="Q862">
        <f>VLOOKUP(AA862,角色间职业划分!P:AP,15,FALSE)</f>
        <v>0</v>
      </c>
      <c r="R862">
        <f>VLOOKUP(AA862,角色间职业划分!P:AP,16,FALSE)</f>
        <v>0</v>
      </c>
      <c r="S862">
        <f>VLOOKUP(AA862,角色间职业划分!P:AP,17,FALSE)</f>
        <v>0</v>
      </c>
      <c r="T862">
        <f>VLOOKUP(AA862,角色间职业划分!P:AP,18,FALSE)</f>
        <v>0</v>
      </c>
      <c r="U862">
        <f>VLOOKUP(AA862,角色间职业划分!P:AP,27,FALSE)</f>
        <v>0</v>
      </c>
      <c r="V862">
        <f t="shared" si="133"/>
        <v>0</v>
      </c>
      <c r="W862">
        <f>VLOOKUP(AA862,角色间职业划分!P:Q,2,FALSE)</f>
        <v>26</v>
      </c>
      <c r="X862">
        <f t="shared" si="138"/>
        <v>50</v>
      </c>
      <c r="Y862">
        <f>INT(VLOOKUP(X862,角色属性总表!AG:AH,2,FALSE)*角色属性总表!$C$38)</f>
        <v>1080</v>
      </c>
      <c r="AA862">
        <f t="shared" si="139"/>
        <v>9</v>
      </c>
      <c r="AB862">
        <f>VLOOKUP(X862,角色属性总表!AG:AI,2,FALSE)*VLOOKUP(角色等级属性!AA862,角色间职业划分!P:AG,13,FALSE)/角色间职业划分!$AB$9</f>
        <v>1518.3200070292592</v>
      </c>
      <c r="AC862">
        <f>VLOOKUP(X862,角色属性总表!AG:AI,3,FALSE)*VLOOKUP(AA862,角色间职业划分!P:AG,8,FALSE)/角色间职业划分!$W$9</f>
        <v>3018.9599999999996</v>
      </c>
      <c r="AD862">
        <f>VLOOKUP(AA862,角色间职业划分!P:AP,26,FALSE)</f>
        <v>0.4</v>
      </c>
      <c r="AE862">
        <f>VLOOKUP(X862,角色属性总表!I:Q,3,FALSE)</f>
        <v>483.84000000000003</v>
      </c>
      <c r="AF862">
        <f>VLOOKUP(AA862,角色间职业划分!P:AP,11,FALSE)</f>
        <v>0.3</v>
      </c>
      <c r="AG862">
        <f t="shared" si="134"/>
        <v>2423.2338316268883</v>
      </c>
      <c r="AH862">
        <f t="shared" si="135"/>
        <v>483</v>
      </c>
      <c r="AJ862">
        <f t="shared" si="136"/>
        <v>1940.2338316268883</v>
      </c>
      <c r="AK862">
        <v>858</v>
      </c>
    </row>
    <row r="863" spans="1:37" x14ac:dyDescent="0.15">
      <c r="A863">
        <v>859</v>
      </c>
      <c r="B863">
        <f>ROUND(VLOOKUP(X863,角色属性总表!AG:AI,2,FALSE)/角色属性总表!$C$34,0)</f>
        <v>157</v>
      </c>
      <c r="C863">
        <f>ROUND(VLOOKUP(X863,角色属性总表!Y:AE,3,FALSE)/J863,0)</f>
        <v>67</v>
      </c>
      <c r="D863">
        <f>ROUND(VLOOKUP(X863,角色属性总表!AG:AI,3,FALSE)/角色属性总表!$C$35,0)</f>
        <v>164</v>
      </c>
      <c r="E863">
        <f t="shared" si="130"/>
        <v>617</v>
      </c>
      <c r="F863">
        <f t="shared" si="131"/>
        <v>19</v>
      </c>
      <c r="G863">
        <f t="shared" si="132"/>
        <v>10</v>
      </c>
      <c r="H863">
        <v>0</v>
      </c>
      <c r="I863">
        <f t="shared" si="137"/>
        <v>3</v>
      </c>
      <c r="J863">
        <f>VLOOKUP(AA863,角色间职业划分!P:AP,20,FALSE)</f>
        <v>9</v>
      </c>
      <c r="K863">
        <f>IF(X863=500,100,VLOOKUP(AA863,角色间职业划分!P:AP,22,FALSE))</f>
        <v>100</v>
      </c>
      <c r="L863">
        <f>IF(X863=500,K863,VLOOKUP(AA863,角色间职业划分!P:AP,23,FALSE))</f>
        <v>60</v>
      </c>
      <c r="M863">
        <f>VLOOKUP(AA863,角色间职业划分!P:AP,24,FALSE)</f>
        <v>0</v>
      </c>
      <c r="N863">
        <f>VLOOKUP(AA863,角色间职业划分!P:AP,14)*100</f>
        <v>95</v>
      </c>
      <c r="O863">
        <f>VLOOKUP(AA863,角色间职业划分!P:Z,9,FALSE)</f>
        <v>0</v>
      </c>
      <c r="P863">
        <f>VLOOKUP(AA863,角色间职业划分!P:AP,10,FALSE)</f>
        <v>0</v>
      </c>
      <c r="Q863">
        <f>VLOOKUP(AA863,角色间职业划分!P:AP,15,FALSE)</f>
        <v>0</v>
      </c>
      <c r="R863">
        <f>VLOOKUP(AA863,角色间职业划分!P:AP,16,FALSE)</f>
        <v>0</v>
      </c>
      <c r="S863">
        <f>VLOOKUP(AA863,角色间职业划分!P:AP,17,FALSE)</f>
        <v>0</v>
      </c>
      <c r="T863">
        <f>VLOOKUP(AA863,角色间职业划分!P:AP,18,FALSE)</f>
        <v>0</v>
      </c>
      <c r="U863">
        <f>VLOOKUP(AA863,角色间职业划分!P:AP,27,FALSE)</f>
        <v>0</v>
      </c>
      <c r="V863">
        <f t="shared" si="133"/>
        <v>0</v>
      </c>
      <c r="W863">
        <f>VLOOKUP(AA863,角色间职业划分!P:Q,2,FALSE)</f>
        <v>26</v>
      </c>
      <c r="X863">
        <f t="shared" si="138"/>
        <v>51</v>
      </c>
      <c r="Y863">
        <f>INT(VLOOKUP(X863,角色属性总表!AG:AH,2,FALSE)*角色属性总表!$C$38)</f>
        <v>1098</v>
      </c>
      <c r="AA863">
        <f t="shared" si="139"/>
        <v>9</v>
      </c>
      <c r="AB863">
        <f>VLOOKUP(X863,角色属性总表!AG:AI,2,FALSE)*VLOOKUP(角色等级属性!AA863,角色间职业划分!P:AG,13,FALSE)/角色间职业划分!$AB$9</f>
        <v>1543.6253404797469</v>
      </c>
      <c r="AC863">
        <f>VLOOKUP(X863,角色属性总表!AG:AI,3,FALSE)*VLOOKUP(AA863,角色间职业划分!P:AG,8,FALSE)/角色间职业划分!$W$9</f>
        <v>3069.2759999999994</v>
      </c>
      <c r="AD863">
        <f>VLOOKUP(AA863,角色间职业划分!P:AP,26,FALSE)</f>
        <v>0.4</v>
      </c>
      <c r="AE863">
        <f>VLOOKUP(X863,角色属性总表!I:Q,3,FALSE)</f>
        <v>491.904</v>
      </c>
      <c r="AF863">
        <f>VLOOKUP(AA863,角色间职业划分!P:AP,11,FALSE)</f>
        <v>0.3</v>
      </c>
      <c r="AG863">
        <f t="shared" si="134"/>
        <v>2502.9990454047806</v>
      </c>
      <c r="AH863">
        <f t="shared" si="135"/>
        <v>492</v>
      </c>
      <c r="AJ863">
        <f t="shared" si="136"/>
        <v>2010.9990454047806</v>
      </c>
      <c r="AK863">
        <v>859</v>
      </c>
    </row>
    <row r="864" spans="1:37" x14ac:dyDescent="0.15">
      <c r="A864">
        <v>860</v>
      </c>
      <c r="B864">
        <f>ROUND(VLOOKUP(X864,角色属性总表!AG:AI,2,FALSE)/角色属性总表!$C$34,0)</f>
        <v>159</v>
      </c>
      <c r="C864">
        <f>ROUND(VLOOKUP(X864,角色属性总表!Y:AE,3,FALSE)/J864,0)</f>
        <v>69</v>
      </c>
      <c r="D864">
        <f>ROUND(VLOOKUP(X864,角色属性总表!AG:AI,3,FALSE)/角色属性总表!$C$35,0)</f>
        <v>167</v>
      </c>
      <c r="E864">
        <f t="shared" si="130"/>
        <v>627</v>
      </c>
      <c r="F864">
        <f t="shared" si="131"/>
        <v>19</v>
      </c>
      <c r="G864">
        <f t="shared" si="132"/>
        <v>10</v>
      </c>
      <c r="H864">
        <v>0</v>
      </c>
      <c r="I864">
        <f t="shared" si="137"/>
        <v>3</v>
      </c>
      <c r="J864">
        <f>VLOOKUP(AA864,角色间职业划分!P:AP,20,FALSE)</f>
        <v>9</v>
      </c>
      <c r="K864">
        <f>IF(X864=500,100,VLOOKUP(AA864,角色间职业划分!P:AP,22,FALSE))</f>
        <v>100</v>
      </c>
      <c r="L864">
        <f>IF(X864=500,K864,VLOOKUP(AA864,角色间职业划分!P:AP,23,FALSE))</f>
        <v>60</v>
      </c>
      <c r="M864">
        <f>VLOOKUP(AA864,角色间职业划分!P:AP,24,FALSE)</f>
        <v>0</v>
      </c>
      <c r="N864">
        <f>VLOOKUP(AA864,角色间职业划分!P:AP,14)*100</f>
        <v>95</v>
      </c>
      <c r="O864">
        <f>VLOOKUP(AA864,角色间职业划分!P:Z,9,FALSE)</f>
        <v>0</v>
      </c>
      <c r="P864">
        <f>VLOOKUP(AA864,角色间职业划分!P:AP,10,FALSE)</f>
        <v>0</v>
      </c>
      <c r="Q864">
        <f>VLOOKUP(AA864,角色间职业划分!P:AP,15,FALSE)</f>
        <v>0</v>
      </c>
      <c r="R864">
        <f>VLOOKUP(AA864,角色间职业划分!P:AP,16,FALSE)</f>
        <v>0</v>
      </c>
      <c r="S864">
        <f>VLOOKUP(AA864,角色间职业划分!P:AP,17,FALSE)</f>
        <v>0</v>
      </c>
      <c r="T864">
        <f>VLOOKUP(AA864,角色间职业划分!P:AP,18,FALSE)</f>
        <v>0</v>
      </c>
      <c r="U864">
        <f>VLOOKUP(AA864,角色间职业划分!P:AP,27,FALSE)</f>
        <v>0</v>
      </c>
      <c r="V864">
        <f t="shared" si="133"/>
        <v>0</v>
      </c>
      <c r="W864">
        <f>VLOOKUP(AA864,角色间职业划分!P:Q,2,FALSE)</f>
        <v>26</v>
      </c>
      <c r="X864">
        <f t="shared" si="138"/>
        <v>52</v>
      </c>
      <c r="Y864">
        <f>INT(VLOOKUP(X864,角色属性总表!AG:AH,2,FALSE)*角色属性总表!$C$38)</f>
        <v>1116</v>
      </c>
      <c r="AA864">
        <f t="shared" si="139"/>
        <v>9</v>
      </c>
      <c r="AB864">
        <f>VLOOKUP(X864,角色属性总表!AG:AI,2,FALSE)*VLOOKUP(角色等级属性!AA864,角色间职业划分!P:AG,13,FALSE)/角色间职业划分!$AB$9</f>
        <v>1568.9306739302347</v>
      </c>
      <c r="AC864">
        <f>VLOOKUP(X864,角色属性总表!AG:AI,3,FALSE)*VLOOKUP(AA864,角色间职业划分!P:AG,8,FALSE)/角色间职业划分!$W$9</f>
        <v>3119.5919999999996</v>
      </c>
      <c r="AD864">
        <f>VLOOKUP(AA864,角色间职业划分!P:AP,26,FALSE)</f>
        <v>0.4</v>
      </c>
      <c r="AE864">
        <f>VLOOKUP(X864,角色属性总表!I:Q,3,FALSE)</f>
        <v>499.96800000000007</v>
      </c>
      <c r="AF864">
        <f>VLOOKUP(AA864,角色间职业划分!P:AP,11,FALSE)</f>
        <v>0.3</v>
      </c>
      <c r="AG864">
        <f t="shared" si="134"/>
        <v>2583.8497653174322</v>
      </c>
      <c r="AH864">
        <f t="shared" si="135"/>
        <v>501</v>
      </c>
      <c r="AJ864">
        <f t="shared" si="136"/>
        <v>2082.8497653174322</v>
      </c>
      <c r="AK864">
        <v>860</v>
      </c>
    </row>
    <row r="865" spans="1:37" x14ac:dyDescent="0.15">
      <c r="A865">
        <v>861</v>
      </c>
      <c r="B865">
        <f>ROUND(VLOOKUP(X865,角色属性总表!AG:AI,2,FALSE)/角色属性总表!$C$34,0)</f>
        <v>162</v>
      </c>
      <c r="C865">
        <f>ROUND(VLOOKUP(X865,角色属性总表!Y:AE,3,FALSE)/J865,0)</f>
        <v>71</v>
      </c>
      <c r="D865">
        <f>ROUND(VLOOKUP(X865,角色属性总表!AG:AI,3,FALSE)/角色属性总表!$C$35,0)</f>
        <v>169</v>
      </c>
      <c r="E865">
        <f t="shared" si="130"/>
        <v>637</v>
      </c>
      <c r="F865">
        <f t="shared" si="131"/>
        <v>19</v>
      </c>
      <c r="G865">
        <f t="shared" si="132"/>
        <v>10</v>
      </c>
      <c r="H865">
        <v>0</v>
      </c>
      <c r="I865">
        <f t="shared" si="137"/>
        <v>3</v>
      </c>
      <c r="J865">
        <f>VLOOKUP(AA865,角色间职业划分!P:AP,20,FALSE)</f>
        <v>9</v>
      </c>
      <c r="K865">
        <f>IF(X865=500,100,VLOOKUP(AA865,角色间职业划分!P:AP,22,FALSE))</f>
        <v>100</v>
      </c>
      <c r="L865">
        <f>IF(X865=500,K865,VLOOKUP(AA865,角色间职业划分!P:AP,23,FALSE))</f>
        <v>60</v>
      </c>
      <c r="M865">
        <f>VLOOKUP(AA865,角色间职业划分!P:AP,24,FALSE)</f>
        <v>0</v>
      </c>
      <c r="N865">
        <f>VLOOKUP(AA865,角色间职业划分!P:AP,14)*100</f>
        <v>95</v>
      </c>
      <c r="O865">
        <f>VLOOKUP(AA865,角色间职业划分!P:Z,9,FALSE)</f>
        <v>0</v>
      </c>
      <c r="P865">
        <f>VLOOKUP(AA865,角色间职业划分!P:AP,10,FALSE)</f>
        <v>0</v>
      </c>
      <c r="Q865">
        <f>VLOOKUP(AA865,角色间职业划分!P:AP,15,FALSE)</f>
        <v>0</v>
      </c>
      <c r="R865">
        <f>VLOOKUP(AA865,角色间职业划分!P:AP,16,FALSE)</f>
        <v>0</v>
      </c>
      <c r="S865">
        <f>VLOOKUP(AA865,角色间职业划分!P:AP,17,FALSE)</f>
        <v>0</v>
      </c>
      <c r="T865">
        <f>VLOOKUP(AA865,角色间职业划分!P:AP,18,FALSE)</f>
        <v>0</v>
      </c>
      <c r="U865">
        <f>VLOOKUP(AA865,角色间职业划分!P:AP,27,FALSE)</f>
        <v>0</v>
      </c>
      <c r="V865">
        <f t="shared" si="133"/>
        <v>0</v>
      </c>
      <c r="W865">
        <f>VLOOKUP(AA865,角色间职业划分!P:Q,2,FALSE)</f>
        <v>26</v>
      </c>
      <c r="X865">
        <f t="shared" si="138"/>
        <v>53</v>
      </c>
      <c r="Y865">
        <f>INT(VLOOKUP(X865,角色属性总表!AG:AH,2,FALSE)*角色属性总表!$C$38)</f>
        <v>1134</v>
      </c>
      <c r="AA865">
        <f t="shared" si="139"/>
        <v>9</v>
      </c>
      <c r="AB865">
        <f>VLOOKUP(X865,角色属性总表!AG:AI,2,FALSE)*VLOOKUP(角色等级属性!AA865,角色间职业划分!P:AG,13,FALSE)/角色间职业划分!$AB$9</f>
        <v>1594.2360073807222</v>
      </c>
      <c r="AC865">
        <f>VLOOKUP(X865,角色属性总表!AG:AI,3,FALSE)*VLOOKUP(AA865,角色间职业划分!P:AG,8,FALSE)/角色间职业划分!$W$9</f>
        <v>3169.9079999999994</v>
      </c>
      <c r="AD865">
        <f>VLOOKUP(AA865,角色间职业划分!P:AP,26,FALSE)</f>
        <v>0.4</v>
      </c>
      <c r="AE865">
        <f>VLOOKUP(X865,角色属性总表!I:Q,3,FALSE)</f>
        <v>508.03199999999993</v>
      </c>
      <c r="AF865">
        <f>VLOOKUP(AA865,角色间职业划分!P:AP,11,FALSE)</f>
        <v>0.3</v>
      </c>
      <c r="AG865">
        <f t="shared" si="134"/>
        <v>2665.7833144094129</v>
      </c>
      <c r="AH865">
        <f t="shared" si="135"/>
        <v>507</v>
      </c>
      <c r="AJ865">
        <f t="shared" si="136"/>
        <v>2158.7833144094129</v>
      </c>
      <c r="AK865">
        <v>861</v>
      </c>
    </row>
    <row r="866" spans="1:37" x14ac:dyDescent="0.15">
      <c r="A866">
        <v>862</v>
      </c>
      <c r="B866">
        <f>ROUND(VLOOKUP(X866,角色属性总表!AG:AI,2,FALSE)/角色属性总表!$C$34,0)</f>
        <v>165</v>
      </c>
      <c r="C866">
        <f>ROUND(VLOOKUP(X866,角色属性总表!Y:AE,3,FALSE)/J866,0)</f>
        <v>73</v>
      </c>
      <c r="D866">
        <f>ROUND(VLOOKUP(X866,角色属性总表!AG:AI,3,FALSE)/角色属性总表!$C$35,0)</f>
        <v>172</v>
      </c>
      <c r="E866">
        <f t="shared" si="130"/>
        <v>647</v>
      </c>
      <c r="F866">
        <f t="shared" si="131"/>
        <v>19</v>
      </c>
      <c r="G866">
        <f t="shared" si="132"/>
        <v>10</v>
      </c>
      <c r="H866">
        <v>0</v>
      </c>
      <c r="I866">
        <f t="shared" si="137"/>
        <v>3</v>
      </c>
      <c r="J866">
        <f>VLOOKUP(AA866,角色间职业划分!P:AP,20,FALSE)</f>
        <v>9</v>
      </c>
      <c r="K866">
        <f>IF(X866=500,100,VLOOKUP(AA866,角色间职业划分!P:AP,22,FALSE))</f>
        <v>100</v>
      </c>
      <c r="L866">
        <f>IF(X866=500,K866,VLOOKUP(AA866,角色间职业划分!P:AP,23,FALSE))</f>
        <v>60</v>
      </c>
      <c r="M866">
        <f>VLOOKUP(AA866,角色间职业划分!P:AP,24,FALSE)</f>
        <v>0</v>
      </c>
      <c r="N866">
        <f>VLOOKUP(AA866,角色间职业划分!P:AP,14)*100</f>
        <v>95</v>
      </c>
      <c r="O866">
        <f>VLOOKUP(AA866,角色间职业划分!P:Z,9,FALSE)</f>
        <v>0</v>
      </c>
      <c r="P866">
        <f>VLOOKUP(AA866,角色间职业划分!P:AP,10,FALSE)</f>
        <v>0</v>
      </c>
      <c r="Q866">
        <f>VLOOKUP(AA866,角色间职业划分!P:AP,15,FALSE)</f>
        <v>0</v>
      </c>
      <c r="R866">
        <f>VLOOKUP(AA866,角色间职业划分!P:AP,16,FALSE)</f>
        <v>0</v>
      </c>
      <c r="S866">
        <f>VLOOKUP(AA866,角色间职业划分!P:AP,17,FALSE)</f>
        <v>0</v>
      </c>
      <c r="T866">
        <f>VLOOKUP(AA866,角色间职业划分!P:AP,18,FALSE)</f>
        <v>0</v>
      </c>
      <c r="U866">
        <f>VLOOKUP(AA866,角色间职业划分!P:AP,27,FALSE)</f>
        <v>0</v>
      </c>
      <c r="V866">
        <f t="shared" si="133"/>
        <v>0</v>
      </c>
      <c r="W866">
        <f>VLOOKUP(AA866,角色间职业划分!P:Q,2,FALSE)</f>
        <v>26</v>
      </c>
      <c r="X866">
        <f t="shared" si="138"/>
        <v>54</v>
      </c>
      <c r="Y866">
        <f>INT(VLOOKUP(X866,角色属性总表!AG:AH,2,FALSE)*角色属性总表!$C$38)</f>
        <v>1152</v>
      </c>
      <c r="AA866">
        <f t="shared" si="139"/>
        <v>9</v>
      </c>
      <c r="AB866">
        <f>VLOOKUP(X866,角色属性总表!AG:AI,2,FALSE)*VLOOKUP(角色等级属性!AA866,角色间职业划分!P:AG,13,FALSE)/角色间职业划分!$AB$9</f>
        <v>1619.5413408312099</v>
      </c>
      <c r="AC866">
        <f>VLOOKUP(X866,角色属性总表!AG:AI,3,FALSE)*VLOOKUP(AA866,角色间职业划分!P:AG,8,FALSE)/角色间职业划分!$W$9</f>
        <v>3220.2239999999997</v>
      </c>
      <c r="AD866">
        <f>VLOOKUP(AA866,角色间职业划分!P:AP,26,FALSE)</f>
        <v>0.4</v>
      </c>
      <c r="AE866">
        <f>VLOOKUP(X866,角色属性总表!I:Q,3,FALSE)</f>
        <v>516.096</v>
      </c>
      <c r="AF866">
        <f>VLOOKUP(AA866,角色间职业划分!P:AP,11,FALSE)</f>
        <v>0.3</v>
      </c>
      <c r="AG866">
        <f t="shared" si="134"/>
        <v>2748.7971694205635</v>
      </c>
      <c r="AH866">
        <f t="shared" si="135"/>
        <v>516</v>
      </c>
      <c r="AJ866">
        <f t="shared" si="136"/>
        <v>2232.7971694205635</v>
      </c>
      <c r="AK866">
        <v>862</v>
      </c>
    </row>
    <row r="867" spans="1:37" x14ac:dyDescent="0.15">
      <c r="A867">
        <v>863</v>
      </c>
      <c r="B867">
        <f>ROUND(VLOOKUP(X867,角色属性总表!AG:AI,2,FALSE)/角色属性总表!$C$34,0)</f>
        <v>167</v>
      </c>
      <c r="C867">
        <f>ROUND(VLOOKUP(X867,角色属性总表!Y:AE,3,FALSE)/J867,0)</f>
        <v>75</v>
      </c>
      <c r="D867">
        <f>ROUND(VLOOKUP(X867,角色属性总表!AG:AI,3,FALSE)/角色属性总表!$C$35,0)</f>
        <v>175</v>
      </c>
      <c r="E867">
        <f t="shared" si="130"/>
        <v>657</v>
      </c>
      <c r="F867">
        <f t="shared" si="131"/>
        <v>19</v>
      </c>
      <c r="G867">
        <f t="shared" si="132"/>
        <v>10</v>
      </c>
      <c r="H867">
        <v>0</v>
      </c>
      <c r="I867">
        <f t="shared" si="137"/>
        <v>3</v>
      </c>
      <c r="J867">
        <f>VLOOKUP(AA867,角色间职业划分!P:AP,20,FALSE)</f>
        <v>9</v>
      </c>
      <c r="K867">
        <f>IF(X867=500,100,VLOOKUP(AA867,角色间职业划分!P:AP,22,FALSE))</f>
        <v>100</v>
      </c>
      <c r="L867">
        <f>IF(X867=500,K867,VLOOKUP(AA867,角色间职业划分!P:AP,23,FALSE))</f>
        <v>60</v>
      </c>
      <c r="M867">
        <f>VLOOKUP(AA867,角色间职业划分!P:AP,24,FALSE)</f>
        <v>0</v>
      </c>
      <c r="N867">
        <f>VLOOKUP(AA867,角色间职业划分!P:AP,14)*100</f>
        <v>95</v>
      </c>
      <c r="O867">
        <f>VLOOKUP(AA867,角色间职业划分!P:Z,9,FALSE)</f>
        <v>0</v>
      </c>
      <c r="P867">
        <f>VLOOKUP(AA867,角色间职业划分!P:AP,10,FALSE)</f>
        <v>0</v>
      </c>
      <c r="Q867">
        <f>VLOOKUP(AA867,角色间职业划分!P:AP,15,FALSE)</f>
        <v>0</v>
      </c>
      <c r="R867">
        <f>VLOOKUP(AA867,角色间职业划分!P:AP,16,FALSE)</f>
        <v>0</v>
      </c>
      <c r="S867">
        <f>VLOOKUP(AA867,角色间职业划分!P:AP,17,FALSE)</f>
        <v>0</v>
      </c>
      <c r="T867">
        <f>VLOOKUP(AA867,角色间职业划分!P:AP,18,FALSE)</f>
        <v>0</v>
      </c>
      <c r="U867">
        <f>VLOOKUP(AA867,角色间职业划分!P:AP,27,FALSE)</f>
        <v>0</v>
      </c>
      <c r="V867">
        <f t="shared" si="133"/>
        <v>0</v>
      </c>
      <c r="W867">
        <f>VLOOKUP(AA867,角色间职业划分!P:Q,2,FALSE)</f>
        <v>26</v>
      </c>
      <c r="X867">
        <f t="shared" si="138"/>
        <v>55</v>
      </c>
      <c r="Y867">
        <f>INT(VLOOKUP(X867,角色属性总表!AG:AH,2,FALSE)*角色属性总表!$C$38)</f>
        <v>1170</v>
      </c>
      <c r="AA867">
        <f t="shared" si="139"/>
        <v>9</v>
      </c>
      <c r="AB867">
        <f>VLOOKUP(X867,角色属性总表!AG:AI,2,FALSE)*VLOOKUP(角色等级属性!AA867,角色间职业划分!P:AG,13,FALSE)/角色间职业划分!$AB$9</f>
        <v>1644.8466742816977</v>
      </c>
      <c r="AC867">
        <f>VLOOKUP(X867,角色属性总表!AG:AI,3,FALSE)*VLOOKUP(AA867,角色间职业划分!P:AG,8,FALSE)/角色间职业划分!$W$9</f>
        <v>3270.5399999999991</v>
      </c>
      <c r="AD867">
        <f>VLOOKUP(AA867,角色间职业划分!P:AP,26,FALSE)</f>
        <v>0.4</v>
      </c>
      <c r="AE867">
        <f>VLOOKUP(X867,角色属性总表!I:Q,3,FALSE)</f>
        <v>524.16</v>
      </c>
      <c r="AF867">
        <f>VLOOKUP(AA867,角色间职业划分!P:AP,11,FALSE)</f>
        <v>0.3</v>
      </c>
      <c r="AG867">
        <f t="shared" si="134"/>
        <v>2832.8889538847047</v>
      </c>
      <c r="AH867">
        <f t="shared" si="135"/>
        <v>525</v>
      </c>
      <c r="AJ867">
        <f t="shared" si="136"/>
        <v>2307.8889538847047</v>
      </c>
      <c r="AK867">
        <v>863</v>
      </c>
    </row>
    <row r="868" spans="1:37" x14ac:dyDescent="0.15">
      <c r="A868">
        <v>864</v>
      </c>
      <c r="B868">
        <f>ROUND(VLOOKUP(X868,角色属性总表!AG:AI,2,FALSE)/角色属性总表!$C$34,0)</f>
        <v>170</v>
      </c>
      <c r="C868">
        <f>ROUND(VLOOKUP(X868,角色属性总表!Y:AE,3,FALSE)/J868,0)</f>
        <v>77</v>
      </c>
      <c r="D868">
        <f>ROUND(VLOOKUP(X868,角色属性总表!AG:AI,3,FALSE)/角色属性总表!$C$35,0)</f>
        <v>177</v>
      </c>
      <c r="E868">
        <f t="shared" si="130"/>
        <v>668</v>
      </c>
      <c r="F868">
        <f t="shared" si="131"/>
        <v>19</v>
      </c>
      <c r="G868">
        <f t="shared" si="132"/>
        <v>10</v>
      </c>
      <c r="H868">
        <v>0</v>
      </c>
      <c r="I868">
        <f t="shared" si="137"/>
        <v>3</v>
      </c>
      <c r="J868">
        <f>VLOOKUP(AA868,角色间职业划分!P:AP,20,FALSE)</f>
        <v>9</v>
      </c>
      <c r="K868">
        <f>IF(X868=500,100,VLOOKUP(AA868,角色间职业划分!P:AP,22,FALSE))</f>
        <v>100</v>
      </c>
      <c r="L868">
        <f>IF(X868=500,K868,VLOOKUP(AA868,角色间职业划分!P:AP,23,FALSE))</f>
        <v>60</v>
      </c>
      <c r="M868">
        <f>VLOOKUP(AA868,角色间职业划分!P:AP,24,FALSE)</f>
        <v>0</v>
      </c>
      <c r="N868">
        <f>VLOOKUP(AA868,角色间职业划分!P:AP,14)*100</f>
        <v>95</v>
      </c>
      <c r="O868">
        <f>VLOOKUP(AA868,角色间职业划分!P:Z,9,FALSE)</f>
        <v>0</v>
      </c>
      <c r="P868">
        <f>VLOOKUP(AA868,角色间职业划分!P:AP,10,FALSE)</f>
        <v>0</v>
      </c>
      <c r="Q868">
        <f>VLOOKUP(AA868,角色间职业划分!P:AP,15,FALSE)</f>
        <v>0</v>
      </c>
      <c r="R868">
        <f>VLOOKUP(AA868,角色间职业划分!P:AP,16,FALSE)</f>
        <v>0</v>
      </c>
      <c r="S868">
        <f>VLOOKUP(AA868,角色间职业划分!P:AP,17,FALSE)</f>
        <v>0</v>
      </c>
      <c r="T868">
        <f>VLOOKUP(AA868,角色间职业划分!P:AP,18,FALSE)</f>
        <v>0</v>
      </c>
      <c r="U868">
        <f>VLOOKUP(AA868,角色间职业划分!P:AP,27,FALSE)</f>
        <v>0</v>
      </c>
      <c r="V868">
        <f t="shared" si="133"/>
        <v>0</v>
      </c>
      <c r="W868">
        <f>VLOOKUP(AA868,角色间职业划分!P:Q,2,FALSE)</f>
        <v>26</v>
      </c>
      <c r="X868">
        <f t="shared" si="138"/>
        <v>56</v>
      </c>
      <c r="Y868">
        <f>INT(VLOOKUP(X868,角色属性总表!AG:AH,2,FALSE)*角色属性总表!$C$38)</f>
        <v>1188</v>
      </c>
      <c r="AA868">
        <f t="shared" si="139"/>
        <v>9</v>
      </c>
      <c r="AB868">
        <f>VLOOKUP(X868,角色属性总表!AG:AI,2,FALSE)*VLOOKUP(角色等级属性!AA868,角色间职业划分!P:AG,13,FALSE)/角色间职业划分!$AB$9</f>
        <v>1670.1520077321852</v>
      </c>
      <c r="AC868">
        <f>VLOOKUP(X868,角色属性总表!AG:AI,3,FALSE)*VLOOKUP(AA868,角色间职业划分!P:AG,8,FALSE)/角色间职业划分!$W$9</f>
        <v>3320.8559999999989</v>
      </c>
      <c r="AD868">
        <f>VLOOKUP(AA868,角色间职业划分!P:AP,26,FALSE)</f>
        <v>0.4</v>
      </c>
      <c r="AE868">
        <f>VLOOKUP(X868,角色属性总表!I:Q,3,FALSE)</f>
        <v>532.22399999999993</v>
      </c>
      <c r="AF868">
        <f>VLOOKUP(AA868,角色间职业划分!P:AP,11,FALSE)</f>
        <v>0.3</v>
      </c>
      <c r="AG868">
        <f t="shared" si="134"/>
        <v>2918.0564316774216</v>
      </c>
      <c r="AH868">
        <f t="shared" si="135"/>
        <v>531</v>
      </c>
      <c r="AJ868">
        <f t="shared" si="136"/>
        <v>2387.0564316774216</v>
      </c>
      <c r="AK868">
        <v>864</v>
      </c>
    </row>
    <row r="869" spans="1:37" x14ac:dyDescent="0.15">
      <c r="A869">
        <v>865</v>
      </c>
      <c r="B869">
        <f>ROUND(VLOOKUP(X869,角色属性总表!AG:AI,2,FALSE)/角色属性总表!$C$34,0)</f>
        <v>172</v>
      </c>
      <c r="C869">
        <f>ROUND(VLOOKUP(X869,角色属性总表!Y:AE,3,FALSE)/J869,0)</f>
        <v>79</v>
      </c>
      <c r="D869">
        <f>ROUND(VLOOKUP(X869,角色属性总表!AG:AI,3,FALSE)/角色属性总表!$C$35,0)</f>
        <v>180</v>
      </c>
      <c r="E869">
        <f t="shared" si="130"/>
        <v>678</v>
      </c>
      <c r="F869">
        <f t="shared" si="131"/>
        <v>19</v>
      </c>
      <c r="G869">
        <f t="shared" si="132"/>
        <v>10</v>
      </c>
      <c r="H869">
        <v>0</v>
      </c>
      <c r="I869">
        <f t="shared" si="137"/>
        <v>3</v>
      </c>
      <c r="J869">
        <f>VLOOKUP(AA869,角色间职业划分!P:AP,20,FALSE)</f>
        <v>9</v>
      </c>
      <c r="K869">
        <f>IF(X869=500,100,VLOOKUP(AA869,角色间职业划分!P:AP,22,FALSE))</f>
        <v>100</v>
      </c>
      <c r="L869">
        <f>IF(X869=500,K869,VLOOKUP(AA869,角色间职业划分!P:AP,23,FALSE))</f>
        <v>60</v>
      </c>
      <c r="M869">
        <f>VLOOKUP(AA869,角色间职业划分!P:AP,24,FALSE)</f>
        <v>0</v>
      </c>
      <c r="N869">
        <f>VLOOKUP(AA869,角色间职业划分!P:AP,14)*100</f>
        <v>95</v>
      </c>
      <c r="O869">
        <f>VLOOKUP(AA869,角色间职业划分!P:Z,9,FALSE)</f>
        <v>0</v>
      </c>
      <c r="P869">
        <f>VLOOKUP(AA869,角色间职业划分!P:AP,10,FALSE)</f>
        <v>0</v>
      </c>
      <c r="Q869">
        <f>VLOOKUP(AA869,角色间职业划分!P:AP,15,FALSE)</f>
        <v>0</v>
      </c>
      <c r="R869">
        <f>VLOOKUP(AA869,角色间职业划分!P:AP,16,FALSE)</f>
        <v>0</v>
      </c>
      <c r="S869">
        <f>VLOOKUP(AA869,角色间职业划分!P:AP,17,FALSE)</f>
        <v>0</v>
      </c>
      <c r="T869">
        <f>VLOOKUP(AA869,角色间职业划分!P:AP,18,FALSE)</f>
        <v>0</v>
      </c>
      <c r="U869">
        <f>VLOOKUP(AA869,角色间职业划分!P:AP,27,FALSE)</f>
        <v>0</v>
      </c>
      <c r="V869">
        <f t="shared" si="133"/>
        <v>0</v>
      </c>
      <c r="W869">
        <f>VLOOKUP(AA869,角色间职业划分!P:Q,2,FALSE)</f>
        <v>26</v>
      </c>
      <c r="X869">
        <f t="shared" si="138"/>
        <v>57</v>
      </c>
      <c r="Y869">
        <f>INT(VLOOKUP(X869,角色属性总表!AG:AH,2,FALSE)*角色属性总表!$C$38)</f>
        <v>1206</v>
      </c>
      <c r="AA869">
        <f t="shared" si="139"/>
        <v>9</v>
      </c>
      <c r="AB869">
        <f>VLOOKUP(X869,角色属性总表!AG:AI,2,FALSE)*VLOOKUP(角色等级属性!AA869,角色间职业划分!P:AG,13,FALSE)/角色间职业划分!$AB$9</f>
        <v>1695.457341182673</v>
      </c>
      <c r="AC869">
        <f>VLOOKUP(X869,角色属性总表!AG:AI,3,FALSE)*VLOOKUP(AA869,角色间职业划分!P:AG,8,FALSE)/角色间职业划分!$W$9</f>
        <v>3371.1719999999996</v>
      </c>
      <c r="AD869">
        <f>VLOOKUP(AA869,角色间职业划分!P:AP,26,FALSE)</f>
        <v>0.4</v>
      </c>
      <c r="AE869">
        <f>VLOOKUP(X869,角色属性总表!I:Q,3,FALSE)</f>
        <v>540.28800000000012</v>
      </c>
      <c r="AF869">
        <f>VLOOKUP(AA869,角色间职业划分!P:AP,11,FALSE)</f>
        <v>0.3</v>
      </c>
      <c r="AG869">
        <f t="shared" si="134"/>
        <v>3004.2975009764273</v>
      </c>
      <c r="AH869">
        <f t="shared" si="135"/>
        <v>540</v>
      </c>
      <c r="AJ869">
        <f t="shared" si="136"/>
        <v>2464.2975009764273</v>
      </c>
      <c r="AK869">
        <v>865</v>
      </c>
    </row>
    <row r="870" spans="1:37" x14ac:dyDescent="0.15">
      <c r="A870">
        <v>866</v>
      </c>
      <c r="B870">
        <f>ROUND(VLOOKUP(X870,角色属性总表!AG:AI,2,FALSE)/角色属性总表!$C$34,0)</f>
        <v>175</v>
      </c>
      <c r="C870">
        <f>ROUND(VLOOKUP(X870,角色属性总表!Y:AE,3,FALSE)/J870,0)</f>
        <v>82</v>
      </c>
      <c r="D870">
        <f>ROUND(VLOOKUP(X870,角色属性总表!AG:AI,3,FALSE)/角色属性总表!$C$35,0)</f>
        <v>183</v>
      </c>
      <c r="E870">
        <f t="shared" si="130"/>
        <v>688</v>
      </c>
      <c r="F870">
        <f t="shared" si="131"/>
        <v>19</v>
      </c>
      <c r="G870">
        <f t="shared" si="132"/>
        <v>10</v>
      </c>
      <c r="H870">
        <v>0</v>
      </c>
      <c r="I870">
        <f t="shared" si="137"/>
        <v>3</v>
      </c>
      <c r="J870">
        <f>VLOOKUP(AA870,角色间职业划分!P:AP,20,FALSE)</f>
        <v>9</v>
      </c>
      <c r="K870">
        <f>IF(X870=500,100,VLOOKUP(AA870,角色间职业划分!P:AP,22,FALSE))</f>
        <v>100</v>
      </c>
      <c r="L870">
        <f>IF(X870=500,K870,VLOOKUP(AA870,角色间职业划分!P:AP,23,FALSE))</f>
        <v>60</v>
      </c>
      <c r="M870">
        <f>VLOOKUP(AA870,角色间职业划分!P:AP,24,FALSE)</f>
        <v>0</v>
      </c>
      <c r="N870">
        <f>VLOOKUP(AA870,角色间职业划分!P:AP,14)*100</f>
        <v>95</v>
      </c>
      <c r="O870">
        <f>VLOOKUP(AA870,角色间职业划分!P:Z,9,FALSE)</f>
        <v>0</v>
      </c>
      <c r="P870">
        <f>VLOOKUP(AA870,角色间职业划分!P:AP,10,FALSE)</f>
        <v>0</v>
      </c>
      <c r="Q870">
        <f>VLOOKUP(AA870,角色间职业划分!P:AP,15,FALSE)</f>
        <v>0</v>
      </c>
      <c r="R870">
        <f>VLOOKUP(AA870,角色间职业划分!P:AP,16,FALSE)</f>
        <v>0</v>
      </c>
      <c r="S870">
        <f>VLOOKUP(AA870,角色间职业划分!P:AP,17,FALSE)</f>
        <v>0</v>
      </c>
      <c r="T870">
        <f>VLOOKUP(AA870,角色间职业划分!P:AP,18,FALSE)</f>
        <v>0</v>
      </c>
      <c r="U870">
        <f>VLOOKUP(AA870,角色间职业划分!P:AP,27,FALSE)</f>
        <v>0</v>
      </c>
      <c r="V870">
        <f t="shared" si="133"/>
        <v>0</v>
      </c>
      <c r="W870">
        <f>VLOOKUP(AA870,角色间职业划分!P:Q,2,FALSE)</f>
        <v>26</v>
      </c>
      <c r="X870">
        <f t="shared" si="138"/>
        <v>58</v>
      </c>
      <c r="Y870">
        <f>INT(VLOOKUP(X870,角色属性总表!AG:AH,2,FALSE)*角色属性总表!$C$38)</f>
        <v>1224</v>
      </c>
      <c r="AA870">
        <f t="shared" si="139"/>
        <v>9</v>
      </c>
      <c r="AB870">
        <f>VLOOKUP(X870,角色属性总表!AG:AI,2,FALSE)*VLOOKUP(角色等级属性!AA870,角色间职业划分!P:AG,13,FALSE)/角色间职业划分!$AB$9</f>
        <v>1720.7626746331603</v>
      </c>
      <c r="AC870">
        <f>VLOOKUP(X870,角色属性总表!AG:AI,3,FALSE)*VLOOKUP(AA870,角色间职业划分!P:AG,8,FALSE)/角色间职业划分!$W$9</f>
        <v>3421.4879999999989</v>
      </c>
      <c r="AD870">
        <f>VLOOKUP(AA870,角色间职业划分!P:AP,26,FALSE)</f>
        <v>0.4</v>
      </c>
      <c r="AE870">
        <f>VLOOKUP(X870,角色属性总表!I:Q,3,FALSE)</f>
        <v>548.35199999999998</v>
      </c>
      <c r="AF870">
        <f>VLOOKUP(AA870,角色间职业划分!P:AP,11,FALSE)</f>
        <v>0.3</v>
      </c>
      <c r="AG870">
        <f t="shared" si="134"/>
        <v>3091.6101886015781</v>
      </c>
      <c r="AH870">
        <f t="shared" si="135"/>
        <v>549</v>
      </c>
      <c r="AJ870">
        <f t="shared" si="136"/>
        <v>2542.6101886015781</v>
      </c>
      <c r="AK870">
        <v>866</v>
      </c>
    </row>
    <row r="871" spans="1:37" x14ac:dyDescent="0.15">
      <c r="A871">
        <v>867</v>
      </c>
      <c r="B871">
        <f>ROUND(VLOOKUP(X871,角色属性总表!AG:AI,2,FALSE)/角色属性总表!$C$34,0)</f>
        <v>177</v>
      </c>
      <c r="C871">
        <f>ROUND(VLOOKUP(X871,角色属性总表!Y:AE,3,FALSE)/J871,0)</f>
        <v>84</v>
      </c>
      <c r="D871">
        <f>ROUND(VLOOKUP(X871,角色属性总表!AG:AI,3,FALSE)/角色属性总表!$C$35,0)</f>
        <v>185</v>
      </c>
      <c r="E871">
        <f t="shared" si="130"/>
        <v>698</v>
      </c>
      <c r="F871">
        <f t="shared" si="131"/>
        <v>19</v>
      </c>
      <c r="G871">
        <f t="shared" si="132"/>
        <v>10</v>
      </c>
      <c r="H871">
        <v>0</v>
      </c>
      <c r="I871">
        <f t="shared" si="137"/>
        <v>3</v>
      </c>
      <c r="J871">
        <f>VLOOKUP(AA871,角色间职业划分!P:AP,20,FALSE)</f>
        <v>9</v>
      </c>
      <c r="K871">
        <f>IF(X871=500,100,VLOOKUP(AA871,角色间职业划分!P:AP,22,FALSE))</f>
        <v>100</v>
      </c>
      <c r="L871">
        <f>IF(X871=500,K871,VLOOKUP(AA871,角色间职业划分!P:AP,23,FALSE))</f>
        <v>60</v>
      </c>
      <c r="M871">
        <f>VLOOKUP(AA871,角色间职业划分!P:AP,24,FALSE)</f>
        <v>0</v>
      </c>
      <c r="N871">
        <f>VLOOKUP(AA871,角色间职业划分!P:AP,14)*100</f>
        <v>95</v>
      </c>
      <c r="O871">
        <f>VLOOKUP(AA871,角色间职业划分!P:Z,9,FALSE)</f>
        <v>0</v>
      </c>
      <c r="P871">
        <f>VLOOKUP(AA871,角色间职业划分!P:AP,10,FALSE)</f>
        <v>0</v>
      </c>
      <c r="Q871">
        <f>VLOOKUP(AA871,角色间职业划分!P:AP,15,FALSE)</f>
        <v>0</v>
      </c>
      <c r="R871">
        <f>VLOOKUP(AA871,角色间职业划分!P:AP,16,FALSE)</f>
        <v>0</v>
      </c>
      <c r="S871">
        <f>VLOOKUP(AA871,角色间职业划分!P:AP,17,FALSE)</f>
        <v>0</v>
      </c>
      <c r="T871">
        <f>VLOOKUP(AA871,角色间职业划分!P:AP,18,FALSE)</f>
        <v>0</v>
      </c>
      <c r="U871">
        <f>VLOOKUP(AA871,角色间职业划分!P:AP,27,FALSE)</f>
        <v>0</v>
      </c>
      <c r="V871">
        <f t="shared" si="133"/>
        <v>0</v>
      </c>
      <c r="W871">
        <f>VLOOKUP(AA871,角色间职业划分!P:Q,2,FALSE)</f>
        <v>26</v>
      </c>
      <c r="X871">
        <f t="shared" si="138"/>
        <v>59</v>
      </c>
      <c r="Y871">
        <f>INT(VLOOKUP(X871,角色属性总表!AG:AH,2,FALSE)*角色属性总表!$C$38)</f>
        <v>1242</v>
      </c>
      <c r="AA871">
        <f t="shared" si="139"/>
        <v>9</v>
      </c>
      <c r="AB871">
        <f>VLOOKUP(X871,角色属性总表!AG:AI,2,FALSE)*VLOOKUP(角色等级属性!AA871,角色间职业划分!P:AG,13,FALSE)/角色间职业划分!$AB$9</f>
        <v>1746.068008083648</v>
      </c>
      <c r="AC871">
        <f>VLOOKUP(X871,角色属性总表!AG:AI,3,FALSE)*VLOOKUP(AA871,角色间职业划分!P:AG,8,FALSE)/角色间职业划分!$W$9</f>
        <v>3471.8039999999996</v>
      </c>
      <c r="AD871">
        <f>VLOOKUP(AA871,角色间职业划分!P:AP,26,FALSE)</f>
        <v>0.4</v>
      </c>
      <c r="AE871">
        <f>VLOOKUP(X871,角色属性总表!I:Q,3,FALSE)</f>
        <v>556.41600000000005</v>
      </c>
      <c r="AF871">
        <f>VLOOKUP(AA871,角色间职业划分!P:AP,11,FALSE)</f>
        <v>0.3</v>
      </c>
      <c r="AG871">
        <f t="shared" si="134"/>
        <v>3179.9926447047615</v>
      </c>
      <c r="AH871">
        <f t="shared" si="135"/>
        <v>555</v>
      </c>
      <c r="AJ871">
        <f t="shared" si="136"/>
        <v>2624.9926447047615</v>
      </c>
      <c r="AK871">
        <v>867</v>
      </c>
    </row>
    <row r="872" spans="1:37" x14ac:dyDescent="0.15">
      <c r="A872">
        <v>868</v>
      </c>
      <c r="B872">
        <f>ROUND(VLOOKUP(X872,角色属性总表!AG:AI,2,FALSE)/角色属性总表!$C$34,0)</f>
        <v>180</v>
      </c>
      <c r="C872">
        <f>ROUND(VLOOKUP(X872,角色属性总表!Y:AE,3,FALSE)/J872,0)</f>
        <v>86</v>
      </c>
      <c r="D872">
        <f>ROUND(VLOOKUP(X872,角色属性总表!AG:AI,3,FALSE)/角色属性总表!$C$35,0)</f>
        <v>188</v>
      </c>
      <c r="E872">
        <f t="shared" si="130"/>
        <v>708</v>
      </c>
      <c r="F872">
        <f t="shared" si="131"/>
        <v>19</v>
      </c>
      <c r="G872">
        <f t="shared" si="132"/>
        <v>10</v>
      </c>
      <c r="H872">
        <v>0</v>
      </c>
      <c r="I872">
        <f t="shared" si="137"/>
        <v>3</v>
      </c>
      <c r="J872">
        <f>VLOOKUP(AA872,角色间职业划分!P:AP,20,FALSE)</f>
        <v>9</v>
      </c>
      <c r="K872">
        <f>IF(X872=500,100,VLOOKUP(AA872,角色间职业划分!P:AP,22,FALSE))</f>
        <v>100</v>
      </c>
      <c r="L872">
        <f>IF(X872=500,K872,VLOOKUP(AA872,角色间职业划分!P:AP,23,FALSE))</f>
        <v>60</v>
      </c>
      <c r="M872">
        <f>VLOOKUP(AA872,角色间职业划分!P:AP,24,FALSE)</f>
        <v>0</v>
      </c>
      <c r="N872">
        <f>VLOOKUP(AA872,角色间职业划分!P:AP,14)*100</f>
        <v>95</v>
      </c>
      <c r="O872">
        <f>VLOOKUP(AA872,角色间职业划分!P:Z,9,FALSE)</f>
        <v>0</v>
      </c>
      <c r="P872">
        <f>VLOOKUP(AA872,角色间职业划分!P:AP,10,FALSE)</f>
        <v>0</v>
      </c>
      <c r="Q872">
        <f>VLOOKUP(AA872,角色间职业划分!P:AP,15,FALSE)</f>
        <v>0</v>
      </c>
      <c r="R872">
        <f>VLOOKUP(AA872,角色间职业划分!P:AP,16,FALSE)</f>
        <v>0</v>
      </c>
      <c r="S872">
        <f>VLOOKUP(AA872,角色间职业划分!P:AP,17,FALSE)</f>
        <v>0</v>
      </c>
      <c r="T872">
        <f>VLOOKUP(AA872,角色间职业划分!P:AP,18,FALSE)</f>
        <v>0</v>
      </c>
      <c r="U872">
        <f>VLOOKUP(AA872,角色间职业划分!P:AP,27,FALSE)</f>
        <v>0</v>
      </c>
      <c r="V872">
        <f t="shared" si="133"/>
        <v>0</v>
      </c>
      <c r="W872">
        <f>VLOOKUP(AA872,角色间职业划分!P:Q,2,FALSE)</f>
        <v>26</v>
      </c>
      <c r="X872">
        <f t="shared" si="138"/>
        <v>60</v>
      </c>
      <c r="Y872">
        <f>INT(VLOOKUP(X872,角色属性总表!AG:AH,2,FALSE)*角色属性总表!$C$38)</f>
        <v>1260</v>
      </c>
      <c r="AA872">
        <f t="shared" si="139"/>
        <v>9</v>
      </c>
      <c r="AB872">
        <f>VLOOKUP(X872,角色属性总表!AG:AI,2,FALSE)*VLOOKUP(角色等级属性!AA872,角色间职业划分!P:AG,13,FALSE)/角色间职业划分!$AB$9</f>
        <v>1771.3733415341358</v>
      </c>
      <c r="AC872">
        <f>VLOOKUP(X872,角色属性总表!AG:AI,3,FALSE)*VLOOKUP(AA872,角色间职业划分!P:AG,8,FALSE)/角色间职业划分!$W$9</f>
        <v>3522.1199999999994</v>
      </c>
      <c r="AD872">
        <f>VLOOKUP(AA872,角色间职业划分!P:AP,26,FALSE)</f>
        <v>0.4</v>
      </c>
      <c r="AE872">
        <f>VLOOKUP(X872,角色属性总表!I:Q,3,FALSE)</f>
        <v>564.48</v>
      </c>
      <c r="AF872">
        <f>VLOOKUP(AA872,角色间职业划分!P:AP,11,FALSE)</f>
        <v>0.3</v>
      </c>
      <c r="AG872">
        <f t="shared" si="134"/>
        <v>3269.4431377826704</v>
      </c>
      <c r="AH872">
        <f t="shared" si="135"/>
        <v>564</v>
      </c>
      <c r="AJ872">
        <f t="shared" si="136"/>
        <v>2705.4431377826704</v>
      </c>
      <c r="AK872">
        <v>868</v>
      </c>
    </row>
    <row r="873" spans="1:37" x14ac:dyDescent="0.15">
      <c r="A873">
        <v>869</v>
      </c>
      <c r="B873">
        <f>ROUND(VLOOKUP(X873,角色属性总表!AG:AI,2,FALSE)/角色属性总表!$C$34,0)</f>
        <v>183</v>
      </c>
      <c r="C873">
        <f>ROUND(VLOOKUP(X873,角色属性总表!Y:AE,3,FALSE)/J873,0)</f>
        <v>88</v>
      </c>
      <c r="D873">
        <f>ROUND(VLOOKUP(X873,角色属性总表!AG:AI,3,FALSE)/角色属性总表!$C$35,0)</f>
        <v>191</v>
      </c>
      <c r="E873">
        <f t="shared" si="130"/>
        <v>718</v>
      </c>
      <c r="F873">
        <f t="shared" si="131"/>
        <v>19</v>
      </c>
      <c r="G873">
        <f t="shared" si="132"/>
        <v>10</v>
      </c>
      <c r="H873">
        <v>0</v>
      </c>
      <c r="I873">
        <f t="shared" si="137"/>
        <v>3</v>
      </c>
      <c r="J873">
        <f>VLOOKUP(AA873,角色间职业划分!P:AP,20,FALSE)</f>
        <v>9</v>
      </c>
      <c r="K873">
        <f>IF(X873=500,100,VLOOKUP(AA873,角色间职业划分!P:AP,22,FALSE))</f>
        <v>100</v>
      </c>
      <c r="L873">
        <f>IF(X873=500,K873,VLOOKUP(AA873,角色间职业划分!P:AP,23,FALSE))</f>
        <v>60</v>
      </c>
      <c r="M873">
        <f>VLOOKUP(AA873,角色间职业划分!P:AP,24,FALSE)</f>
        <v>0</v>
      </c>
      <c r="N873">
        <f>VLOOKUP(AA873,角色间职业划分!P:AP,14)*100</f>
        <v>95</v>
      </c>
      <c r="O873">
        <f>VLOOKUP(AA873,角色间职业划分!P:Z,9,FALSE)</f>
        <v>0</v>
      </c>
      <c r="P873">
        <f>VLOOKUP(AA873,角色间职业划分!P:AP,10,FALSE)</f>
        <v>0</v>
      </c>
      <c r="Q873">
        <f>VLOOKUP(AA873,角色间职业划分!P:AP,15,FALSE)</f>
        <v>0</v>
      </c>
      <c r="R873">
        <f>VLOOKUP(AA873,角色间职业划分!P:AP,16,FALSE)</f>
        <v>0</v>
      </c>
      <c r="S873">
        <f>VLOOKUP(AA873,角色间职业划分!P:AP,17,FALSE)</f>
        <v>0</v>
      </c>
      <c r="T873">
        <f>VLOOKUP(AA873,角色间职业划分!P:AP,18,FALSE)</f>
        <v>0</v>
      </c>
      <c r="U873">
        <f>VLOOKUP(AA873,角色间职业划分!P:AP,27,FALSE)</f>
        <v>0</v>
      </c>
      <c r="V873">
        <f t="shared" si="133"/>
        <v>0</v>
      </c>
      <c r="W873">
        <f>VLOOKUP(AA873,角色间职业划分!P:Q,2,FALSE)</f>
        <v>26</v>
      </c>
      <c r="X873">
        <f t="shared" si="138"/>
        <v>61</v>
      </c>
      <c r="Y873">
        <f>INT(VLOOKUP(X873,角色属性总表!AG:AH,2,FALSE)*角色属性总表!$C$38)</f>
        <v>1278</v>
      </c>
      <c r="AA873">
        <f t="shared" si="139"/>
        <v>9</v>
      </c>
      <c r="AB873">
        <f>VLOOKUP(X873,角色属性总表!AG:AI,2,FALSE)*VLOOKUP(角色等级属性!AA873,角色间职业划分!P:AG,13,FALSE)/角色间职业划分!$AB$9</f>
        <v>1796.6786749846235</v>
      </c>
      <c r="AC873">
        <f>VLOOKUP(X873,角色属性总表!AG:AI,3,FALSE)*VLOOKUP(AA873,角色间职业划分!P:AG,8,FALSE)/角色间职业划分!$W$9</f>
        <v>3572.4359999999992</v>
      </c>
      <c r="AD873">
        <f>VLOOKUP(AA873,角色间职业划分!P:AP,26,FALSE)</f>
        <v>0.4</v>
      </c>
      <c r="AE873">
        <f>VLOOKUP(X873,角色属性总表!I:Q,3,FALSE)</f>
        <v>572.54399999999998</v>
      </c>
      <c r="AF873">
        <f>VLOOKUP(AA873,角色间职业划分!P:AP,11,FALSE)</f>
        <v>0.3</v>
      </c>
      <c r="AG873">
        <f t="shared" si="134"/>
        <v>3359.960049987993</v>
      </c>
      <c r="AH873">
        <f t="shared" si="135"/>
        <v>573</v>
      </c>
      <c r="AJ873">
        <f t="shared" si="136"/>
        <v>2786.960049987993</v>
      </c>
      <c r="AK873">
        <v>869</v>
      </c>
    </row>
    <row r="874" spans="1:37" x14ac:dyDescent="0.15">
      <c r="A874">
        <v>870</v>
      </c>
      <c r="B874">
        <f>ROUND(VLOOKUP(X874,角色属性总表!AG:AI,2,FALSE)/角色属性总表!$C$34,0)</f>
        <v>185</v>
      </c>
      <c r="C874">
        <f>ROUND(VLOOKUP(X874,角色属性总表!Y:AE,3,FALSE)/J874,0)</f>
        <v>90</v>
      </c>
      <c r="D874">
        <f>ROUND(VLOOKUP(X874,角色属性总表!AG:AI,3,FALSE)/角色属性总表!$C$35,0)</f>
        <v>194</v>
      </c>
      <c r="E874">
        <f t="shared" si="130"/>
        <v>728</v>
      </c>
      <c r="F874">
        <f t="shared" si="131"/>
        <v>19</v>
      </c>
      <c r="G874">
        <f t="shared" si="132"/>
        <v>10</v>
      </c>
      <c r="H874">
        <v>0</v>
      </c>
      <c r="I874">
        <f t="shared" si="137"/>
        <v>3</v>
      </c>
      <c r="J874">
        <f>VLOOKUP(AA874,角色间职业划分!P:AP,20,FALSE)</f>
        <v>9</v>
      </c>
      <c r="K874">
        <f>IF(X874=500,100,VLOOKUP(AA874,角色间职业划分!P:AP,22,FALSE))</f>
        <v>100</v>
      </c>
      <c r="L874">
        <f>IF(X874=500,K874,VLOOKUP(AA874,角色间职业划分!P:AP,23,FALSE))</f>
        <v>60</v>
      </c>
      <c r="M874">
        <f>VLOOKUP(AA874,角色间职业划分!P:AP,24,FALSE)</f>
        <v>0</v>
      </c>
      <c r="N874">
        <f>VLOOKUP(AA874,角色间职业划分!P:AP,14)*100</f>
        <v>95</v>
      </c>
      <c r="O874">
        <f>VLOOKUP(AA874,角色间职业划分!P:Z,9,FALSE)</f>
        <v>0</v>
      </c>
      <c r="P874">
        <f>VLOOKUP(AA874,角色间职业划分!P:AP,10,FALSE)</f>
        <v>0</v>
      </c>
      <c r="Q874">
        <f>VLOOKUP(AA874,角色间职业划分!P:AP,15,FALSE)</f>
        <v>0</v>
      </c>
      <c r="R874">
        <f>VLOOKUP(AA874,角色间职业划分!P:AP,16,FALSE)</f>
        <v>0</v>
      </c>
      <c r="S874">
        <f>VLOOKUP(AA874,角色间职业划分!P:AP,17,FALSE)</f>
        <v>0</v>
      </c>
      <c r="T874">
        <f>VLOOKUP(AA874,角色间职业划分!P:AP,18,FALSE)</f>
        <v>0</v>
      </c>
      <c r="U874">
        <f>VLOOKUP(AA874,角色间职业划分!P:AP,27,FALSE)</f>
        <v>0</v>
      </c>
      <c r="V874">
        <f t="shared" si="133"/>
        <v>0</v>
      </c>
      <c r="W874">
        <f>VLOOKUP(AA874,角色间职业划分!P:Q,2,FALSE)</f>
        <v>26</v>
      </c>
      <c r="X874">
        <f t="shared" si="138"/>
        <v>62</v>
      </c>
      <c r="Y874">
        <f>INT(VLOOKUP(X874,角色属性总表!AG:AH,2,FALSE)*角色属性总表!$C$38)</f>
        <v>1296</v>
      </c>
      <c r="AA874">
        <f t="shared" si="139"/>
        <v>9</v>
      </c>
      <c r="AB874">
        <f>VLOOKUP(X874,角色属性总表!AG:AI,2,FALSE)*VLOOKUP(角色等级属性!AA874,角色间职业划分!P:AG,13,FALSE)/角色间职业划分!$AB$9</f>
        <v>1821.984008435111</v>
      </c>
      <c r="AC874">
        <f>VLOOKUP(X874,角色属性总表!AG:AI,3,FALSE)*VLOOKUP(AA874,角色间职业划分!P:AG,8,FALSE)/角色间职业划分!$W$9</f>
        <v>3622.752</v>
      </c>
      <c r="AD874">
        <f>VLOOKUP(AA874,角色间职业划分!P:AP,26,FALSE)</f>
        <v>0.4</v>
      </c>
      <c r="AE874">
        <f>VLOOKUP(X874,角色属性总表!I:Q,3,FALSE)</f>
        <v>580.60800000000006</v>
      </c>
      <c r="AF874">
        <f>VLOOKUP(AA874,角色间职业划分!P:AP,11,FALSE)</f>
        <v>0.3</v>
      </c>
      <c r="AG874">
        <f t="shared" si="134"/>
        <v>3451.5418727167485</v>
      </c>
      <c r="AH874">
        <f t="shared" si="135"/>
        <v>582</v>
      </c>
      <c r="AJ874">
        <f t="shared" si="136"/>
        <v>2869.5418727167485</v>
      </c>
      <c r="AK874">
        <v>870</v>
      </c>
    </row>
    <row r="875" spans="1:37" x14ac:dyDescent="0.15">
      <c r="A875">
        <v>871</v>
      </c>
      <c r="B875">
        <f>ROUND(VLOOKUP(X875,角色属性总表!AG:AI,2,FALSE)/角色属性总表!$C$34,0)</f>
        <v>188</v>
      </c>
      <c r="C875">
        <f>ROUND(VLOOKUP(X875,角色属性总表!Y:AE,3,FALSE)/J875,0)</f>
        <v>93</v>
      </c>
      <c r="D875">
        <f>ROUND(VLOOKUP(X875,角色属性总表!AG:AI,3,FALSE)/角色属性总表!$C$35,0)</f>
        <v>196</v>
      </c>
      <c r="E875">
        <f t="shared" si="130"/>
        <v>738</v>
      </c>
      <c r="F875">
        <f t="shared" si="131"/>
        <v>19</v>
      </c>
      <c r="G875">
        <f t="shared" si="132"/>
        <v>10</v>
      </c>
      <c r="H875">
        <v>0</v>
      </c>
      <c r="I875">
        <f t="shared" si="137"/>
        <v>3</v>
      </c>
      <c r="J875">
        <f>VLOOKUP(AA875,角色间职业划分!P:AP,20,FALSE)</f>
        <v>9</v>
      </c>
      <c r="K875">
        <f>IF(X875=500,100,VLOOKUP(AA875,角色间职业划分!P:AP,22,FALSE))</f>
        <v>100</v>
      </c>
      <c r="L875">
        <f>IF(X875=500,K875,VLOOKUP(AA875,角色间职业划分!P:AP,23,FALSE))</f>
        <v>60</v>
      </c>
      <c r="M875">
        <f>VLOOKUP(AA875,角色间职业划分!P:AP,24,FALSE)</f>
        <v>0</v>
      </c>
      <c r="N875">
        <f>VLOOKUP(AA875,角色间职业划分!P:AP,14)*100</f>
        <v>95</v>
      </c>
      <c r="O875">
        <f>VLOOKUP(AA875,角色间职业划分!P:Z,9,FALSE)</f>
        <v>0</v>
      </c>
      <c r="P875">
        <f>VLOOKUP(AA875,角色间职业划分!P:AP,10,FALSE)</f>
        <v>0</v>
      </c>
      <c r="Q875">
        <f>VLOOKUP(AA875,角色间职业划分!P:AP,15,FALSE)</f>
        <v>0</v>
      </c>
      <c r="R875">
        <f>VLOOKUP(AA875,角色间职业划分!P:AP,16,FALSE)</f>
        <v>0</v>
      </c>
      <c r="S875">
        <f>VLOOKUP(AA875,角色间职业划分!P:AP,17,FALSE)</f>
        <v>0</v>
      </c>
      <c r="T875">
        <f>VLOOKUP(AA875,角色间职业划分!P:AP,18,FALSE)</f>
        <v>0</v>
      </c>
      <c r="U875">
        <f>VLOOKUP(AA875,角色间职业划分!P:AP,27,FALSE)</f>
        <v>0</v>
      </c>
      <c r="V875">
        <f t="shared" si="133"/>
        <v>0</v>
      </c>
      <c r="W875">
        <f>VLOOKUP(AA875,角色间职业划分!P:Q,2,FALSE)</f>
        <v>26</v>
      </c>
      <c r="X875">
        <f t="shared" si="138"/>
        <v>63</v>
      </c>
      <c r="Y875">
        <f>INT(VLOOKUP(X875,角色属性总表!AG:AH,2,FALSE)*角色属性总表!$C$38)</f>
        <v>1314</v>
      </c>
      <c r="AA875">
        <f t="shared" si="139"/>
        <v>9</v>
      </c>
      <c r="AB875">
        <f>VLOOKUP(X875,角色属性总表!AG:AI,2,FALSE)*VLOOKUP(角色等级属性!AA875,角色间职业划分!P:AG,13,FALSE)/角色间职业划分!$AB$9</f>
        <v>1847.2893418855988</v>
      </c>
      <c r="AC875">
        <f>VLOOKUP(X875,角色属性总表!AG:AI,3,FALSE)*VLOOKUP(AA875,角色间职业划分!P:AG,8,FALSE)/角色间职业划分!$W$9</f>
        <v>3673.0679999999984</v>
      </c>
      <c r="AD875">
        <f>VLOOKUP(AA875,角色间职业划分!P:AP,26,FALSE)</f>
        <v>0.4</v>
      </c>
      <c r="AE875">
        <f>VLOOKUP(X875,角色属性总表!I:Q,3,FALSE)</f>
        <v>588.67200000000003</v>
      </c>
      <c r="AF875">
        <f>VLOOKUP(AA875,角色间职业划分!P:AP,11,FALSE)</f>
        <v>0.3</v>
      </c>
      <c r="AG875">
        <f t="shared" si="134"/>
        <v>3544.1872024515219</v>
      </c>
      <c r="AH875">
        <f t="shared" si="135"/>
        <v>588</v>
      </c>
      <c r="AJ875">
        <f t="shared" si="136"/>
        <v>2956.1872024515219</v>
      </c>
      <c r="AK875">
        <v>871</v>
      </c>
    </row>
    <row r="876" spans="1:37" x14ac:dyDescent="0.15">
      <c r="A876">
        <v>872</v>
      </c>
      <c r="B876">
        <f>ROUND(VLOOKUP(X876,角色属性总表!AG:AI,2,FALSE)/角色属性总表!$C$34,0)</f>
        <v>190</v>
      </c>
      <c r="C876">
        <f>ROUND(VLOOKUP(X876,角色属性总表!Y:AE,3,FALSE)/J876,0)</f>
        <v>95</v>
      </c>
      <c r="D876">
        <f>ROUND(VLOOKUP(X876,角色属性总表!AG:AI,3,FALSE)/角色属性总表!$C$35,0)</f>
        <v>199</v>
      </c>
      <c r="E876">
        <f t="shared" si="130"/>
        <v>749</v>
      </c>
      <c r="F876">
        <f t="shared" si="131"/>
        <v>19</v>
      </c>
      <c r="G876">
        <f t="shared" si="132"/>
        <v>10</v>
      </c>
      <c r="H876">
        <v>0</v>
      </c>
      <c r="I876">
        <f t="shared" si="137"/>
        <v>3</v>
      </c>
      <c r="J876">
        <f>VLOOKUP(AA876,角色间职业划分!P:AP,20,FALSE)</f>
        <v>9</v>
      </c>
      <c r="K876">
        <f>IF(X876=500,100,VLOOKUP(AA876,角色间职业划分!P:AP,22,FALSE))</f>
        <v>100</v>
      </c>
      <c r="L876">
        <f>IF(X876=500,K876,VLOOKUP(AA876,角色间职业划分!P:AP,23,FALSE))</f>
        <v>60</v>
      </c>
      <c r="M876">
        <f>VLOOKUP(AA876,角色间职业划分!P:AP,24,FALSE)</f>
        <v>0</v>
      </c>
      <c r="N876">
        <f>VLOOKUP(AA876,角色间职业划分!P:AP,14)*100</f>
        <v>95</v>
      </c>
      <c r="O876">
        <f>VLOOKUP(AA876,角色间职业划分!P:Z,9,FALSE)</f>
        <v>0</v>
      </c>
      <c r="P876">
        <f>VLOOKUP(AA876,角色间职业划分!P:AP,10,FALSE)</f>
        <v>0</v>
      </c>
      <c r="Q876">
        <f>VLOOKUP(AA876,角色间职业划分!P:AP,15,FALSE)</f>
        <v>0</v>
      </c>
      <c r="R876">
        <f>VLOOKUP(AA876,角色间职业划分!P:AP,16,FALSE)</f>
        <v>0</v>
      </c>
      <c r="S876">
        <f>VLOOKUP(AA876,角色间职业划分!P:AP,17,FALSE)</f>
        <v>0</v>
      </c>
      <c r="T876">
        <f>VLOOKUP(AA876,角色间职业划分!P:AP,18,FALSE)</f>
        <v>0</v>
      </c>
      <c r="U876">
        <f>VLOOKUP(AA876,角色间职业划分!P:AP,27,FALSE)</f>
        <v>0</v>
      </c>
      <c r="V876">
        <f t="shared" si="133"/>
        <v>0</v>
      </c>
      <c r="W876">
        <f>VLOOKUP(AA876,角色间职业划分!P:Q,2,FALSE)</f>
        <v>26</v>
      </c>
      <c r="X876">
        <f t="shared" si="138"/>
        <v>64</v>
      </c>
      <c r="Y876">
        <f>INT(VLOOKUP(X876,角色属性总表!AG:AH,2,FALSE)*角色属性总表!$C$38)</f>
        <v>1332</v>
      </c>
      <c r="AA876">
        <f t="shared" si="139"/>
        <v>9</v>
      </c>
      <c r="AB876">
        <f>VLOOKUP(X876,角色属性总表!AG:AI,2,FALSE)*VLOOKUP(角色等级属性!AA876,角色间职业划分!P:AG,13,FALSE)/角色间职业划分!$AB$9</f>
        <v>1872.5946753360865</v>
      </c>
      <c r="AC876">
        <f>VLOOKUP(X876,角色属性总表!AG:AI,3,FALSE)*VLOOKUP(AA876,角色间职业划分!P:AG,8,FALSE)/角色间职业划分!$W$9</f>
        <v>3723.3839999999991</v>
      </c>
      <c r="AD876">
        <f>VLOOKUP(AA876,角色间职业划分!P:AP,26,FALSE)</f>
        <v>0.4</v>
      </c>
      <c r="AE876">
        <f>VLOOKUP(X876,角色属性总表!I:Q,3,FALSE)</f>
        <v>596.73599999999999</v>
      </c>
      <c r="AF876">
        <f>VLOOKUP(AA876,角色间职业划分!P:AP,11,FALSE)</f>
        <v>0.3</v>
      </c>
      <c r="AG876">
        <f t="shared" si="134"/>
        <v>3637.8947368421054</v>
      </c>
      <c r="AH876">
        <f t="shared" si="135"/>
        <v>597</v>
      </c>
      <c r="AJ876">
        <f t="shared" si="136"/>
        <v>3040.8947368421054</v>
      </c>
      <c r="AK876">
        <v>872</v>
      </c>
    </row>
    <row r="877" spans="1:37" x14ac:dyDescent="0.15">
      <c r="A877">
        <v>873</v>
      </c>
      <c r="B877">
        <f>ROUND(VLOOKUP(X877,角色属性总表!AG:AI,2,FALSE)/角色属性总表!$C$34,0)</f>
        <v>193</v>
      </c>
      <c r="C877">
        <f>ROUND(VLOOKUP(X877,角色属性总表!Y:AE,3,FALSE)/J877,0)</f>
        <v>97</v>
      </c>
      <c r="D877">
        <f>ROUND(VLOOKUP(X877,角色属性总表!AG:AI,3,FALSE)/角色属性总表!$C$35,0)</f>
        <v>202</v>
      </c>
      <c r="E877">
        <f t="shared" si="130"/>
        <v>759</v>
      </c>
      <c r="F877">
        <f t="shared" si="131"/>
        <v>19</v>
      </c>
      <c r="G877">
        <f t="shared" si="132"/>
        <v>10</v>
      </c>
      <c r="H877">
        <v>0</v>
      </c>
      <c r="I877">
        <f t="shared" si="137"/>
        <v>3</v>
      </c>
      <c r="J877">
        <f>VLOOKUP(AA877,角色间职业划分!P:AP,20,FALSE)</f>
        <v>9</v>
      </c>
      <c r="K877">
        <f>IF(X877=500,100,VLOOKUP(AA877,角色间职业划分!P:AP,22,FALSE))</f>
        <v>100</v>
      </c>
      <c r="L877">
        <f>IF(X877=500,K877,VLOOKUP(AA877,角色间职业划分!P:AP,23,FALSE))</f>
        <v>60</v>
      </c>
      <c r="M877">
        <f>VLOOKUP(AA877,角色间职业划分!P:AP,24,FALSE)</f>
        <v>0</v>
      </c>
      <c r="N877">
        <f>VLOOKUP(AA877,角色间职业划分!P:AP,14)*100</f>
        <v>95</v>
      </c>
      <c r="O877">
        <f>VLOOKUP(AA877,角色间职业划分!P:Z,9,FALSE)</f>
        <v>0</v>
      </c>
      <c r="P877">
        <f>VLOOKUP(AA877,角色间职业划分!P:AP,10,FALSE)</f>
        <v>0</v>
      </c>
      <c r="Q877">
        <f>VLOOKUP(AA877,角色间职业划分!P:AP,15,FALSE)</f>
        <v>0</v>
      </c>
      <c r="R877">
        <f>VLOOKUP(AA877,角色间职业划分!P:AP,16,FALSE)</f>
        <v>0</v>
      </c>
      <c r="S877">
        <f>VLOOKUP(AA877,角色间职业划分!P:AP,17,FALSE)</f>
        <v>0</v>
      </c>
      <c r="T877">
        <f>VLOOKUP(AA877,角色间职业划分!P:AP,18,FALSE)</f>
        <v>0</v>
      </c>
      <c r="U877">
        <f>VLOOKUP(AA877,角色间职业划分!P:AP,27,FALSE)</f>
        <v>0</v>
      </c>
      <c r="V877">
        <f t="shared" si="133"/>
        <v>0</v>
      </c>
      <c r="W877">
        <f>VLOOKUP(AA877,角色间职业划分!P:Q,2,FALSE)</f>
        <v>26</v>
      </c>
      <c r="X877">
        <f t="shared" si="138"/>
        <v>65</v>
      </c>
      <c r="Y877">
        <f>INT(VLOOKUP(X877,角色属性总表!AG:AH,2,FALSE)*角色属性总表!$C$38)</f>
        <v>1350</v>
      </c>
      <c r="AA877">
        <f t="shared" si="139"/>
        <v>9</v>
      </c>
      <c r="AB877">
        <f>VLOOKUP(X877,角色属性总表!AG:AI,2,FALSE)*VLOOKUP(角色等级属性!AA877,角色间职业划分!P:AG,13,FALSE)/角色间职业划分!$AB$9</f>
        <v>1897.9000087865741</v>
      </c>
      <c r="AC877">
        <f>VLOOKUP(X877,角色属性总表!AG:AI,3,FALSE)*VLOOKUP(AA877,角色间职业划分!P:AG,8,FALSE)/角色间职业划分!$W$9</f>
        <v>3773.6999999999994</v>
      </c>
      <c r="AD877">
        <f>VLOOKUP(AA877,角色间职业划分!P:AP,26,FALSE)</f>
        <v>0.4</v>
      </c>
      <c r="AE877">
        <f>VLOOKUP(X877,角色属性总表!I:Q,3,FALSE)</f>
        <v>604.79999999999995</v>
      </c>
      <c r="AF877">
        <f>VLOOKUP(AA877,角色间职业划分!P:AP,11,FALSE)</f>
        <v>0.3</v>
      </c>
      <c r="AG877">
        <f t="shared" si="134"/>
        <v>3732.663271006682</v>
      </c>
      <c r="AH877">
        <f t="shared" si="135"/>
        <v>606</v>
      </c>
      <c r="AJ877">
        <f t="shared" si="136"/>
        <v>3126.663271006682</v>
      </c>
      <c r="AK877">
        <v>873</v>
      </c>
    </row>
    <row r="878" spans="1:37" x14ac:dyDescent="0.15">
      <c r="A878">
        <v>874</v>
      </c>
      <c r="B878">
        <f>ROUND(VLOOKUP(X878,角色属性总表!AG:AI,2,FALSE)/角色属性总表!$C$34,0)</f>
        <v>195</v>
      </c>
      <c r="C878">
        <f>ROUND(VLOOKUP(X878,角色属性总表!Y:AE,3,FALSE)/J878,0)</f>
        <v>99</v>
      </c>
      <c r="D878">
        <f>ROUND(VLOOKUP(X878,角色属性总表!AG:AI,3,FALSE)/角色属性总表!$C$35,0)</f>
        <v>204</v>
      </c>
      <c r="E878">
        <f t="shared" si="130"/>
        <v>769</v>
      </c>
      <c r="F878">
        <f t="shared" si="131"/>
        <v>19</v>
      </c>
      <c r="G878">
        <f t="shared" si="132"/>
        <v>10</v>
      </c>
      <c r="H878">
        <v>0</v>
      </c>
      <c r="I878">
        <f t="shared" si="137"/>
        <v>3</v>
      </c>
      <c r="J878">
        <f>VLOOKUP(AA878,角色间职业划分!P:AP,20,FALSE)</f>
        <v>9</v>
      </c>
      <c r="K878">
        <f>IF(X878=500,100,VLOOKUP(AA878,角色间职业划分!P:AP,22,FALSE))</f>
        <v>100</v>
      </c>
      <c r="L878">
        <f>IF(X878=500,K878,VLOOKUP(AA878,角色间职业划分!P:AP,23,FALSE))</f>
        <v>60</v>
      </c>
      <c r="M878">
        <f>VLOOKUP(AA878,角色间职业划分!P:AP,24,FALSE)</f>
        <v>0</v>
      </c>
      <c r="N878">
        <f>VLOOKUP(AA878,角色间职业划分!P:AP,14)*100</f>
        <v>95</v>
      </c>
      <c r="O878">
        <f>VLOOKUP(AA878,角色间职业划分!P:Z,9,FALSE)</f>
        <v>0</v>
      </c>
      <c r="P878">
        <f>VLOOKUP(AA878,角色间职业划分!P:AP,10,FALSE)</f>
        <v>0</v>
      </c>
      <c r="Q878">
        <f>VLOOKUP(AA878,角色间职业划分!P:AP,15,FALSE)</f>
        <v>0</v>
      </c>
      <c r="R878">
        <f>VLOOKUP(AA878,角色间职业划分!P:AP,16,FALSE)</f>
        <v>0</v>
      </c>
      <c r="S878">
        <f>VLOOKUP(AA878,角色间职业划分!P:AP,17,FALSE)</f>
        <v>0</v>
      </c>
      <c r="T878">
        <f>VLOOKUP(AA878,角色间职业划分!P:AP,18,FALSE)</f>
        <v>0</v>
      </c>
      <c r="U878">
        <f>VLOOKUP(AA878,角色间职业划分!P:AP,27,FALSE)</f>
        <v>0</v>
      </c>
      <c r="V878">
        <f t="shared" si="133"/>
        <v>0</v>
      </c>
      <c r="W878">
        <f>VLOOKUP(AA878,角色间职业划分!P:Q,2,FALSE)</f>
        <v>26</v>
      </c>
      <c r="X878">
        <f t="shared" si="138"/>
        <v>66</v>
      </c>
      <c r="Y878">
        <f>INT(VLOOKUP(X878,角色属性总表!AG:AH,2,FALSE)*角色属性总表!$C$38)</f>
        <v>1368</v>
      </c>
      <c r="AA878">
        <f t="shared" si="139"/>
        <v>9</v>
      </c>
      <c r="AB878">
        <f>VLOOKUP(X878,角色属性总表!AG:AI,2,FALSE)*VLOOKUP(角色等级属性!AA878,角色间职业划分!P:AG,13,FALSE)/角色间职业划分!$AB$9</f>
        <v>1923.2053422370618</v>
      </c>
      <c r="AC878">
        <f>VLOOKUP(X878,角色属性总表!AG:AI,3,FALSE)*VLOOKUP(AA878,角色间职业划分!P:AG,8,FALSE)/角色间职业划分!$W$9</f>
        <v>3824.0159999999992</v>
      </c>
      <c r="AD878">
        <f>VLOOKUP(AA878,角色间职业划分!P:AP,26,FALSE)</f>
        <v>0.4</v>
      </c>
      <c r="AE878">
        <f>VLOOKUP(X878,角色属性总表!I:Q,3,FALSE)</f>
        <v>612.86399999999992</v>
      </c>
      <c r="AF878">
        <f>VLOOKUP(AA878,角色间职业划分!P:AP,11,FALSE)</f>
        <v>0.3</v>
      </c>
      <c r="AG878">
        <f t="shared" si="134"/>
        <v>3828.4916940381204</v>
      </c>
      <c r="AH878">
        <f t="shared" si="135"/>
        <v>612</v>
      </c>
      <c r="AJ878">
        <f t="shared" si="136"/>
        <v>3216.4916940381204</v>
      </c>
      <c r="AK878">
        <v>874</v>
      </c>
    </row>
    <row r="879" spans="1:37" x14ac:dyDescent="0.15">
      <c r="A879">
        <v>875</v>
      </c>
      <c r="B879">
        <f>ROUND(VLOOKUP(X879,角色属性总表!AG:AI,2,FALSE)/角色属性总表!$C$34,0)</f>
        <v>198</v>
      </c>
      <c r="C879">
        <f>ROUND(VLOOKUP(X879,角色属性总表!Y:AE,3,FALSE)/J879,0)</f>
        <v>102</v>
      </c>
      <c r="D879">
        <f>ROUND(VLOOKUP(X879,角色属性总表!AG:AI,3,FALSE)/角色属性总表!$C$35,0)</f>
        <v>207</v>
      </c>
      <c r="E879">
        <f t="shared" si="130"/>
        <v>779</v>
      </c>
      <c r="F879">
        <f t="shared" si="131"/>
        <v>19</v>
      </c>
      <c r="G879">
        <f t="shared" si="132"/>
        <v>10</v>
      </c>
      <c r="H879">
        <v>0</v>
      </c>
      <c r="I879">
        <f t="shared" si="137"/>
        <v>3</v>
      </c>
      <c r="J879">
        <f>VLOOKUP(AA879,角色间职业划分!P:AP,20,FALSE)</f>
        <v>9</v>
      </c>
      <c r="K879">
        <f>IF(X879=500,100,VLOOKUP(AA879,角色间职业划分!P:AP,22,FALSE))</f>
        <v>100</v>
      </c>
      <c r="L879">
        <f>IF(X879=500,K879,VLOOKUP(AA879,角色间职业划分!P:AP,23,FALSE))</f>
        <v>60</v>
      </c>
      <c r="M879">
        <f>VLOOKUP(AA879,角色间职业划分!P:AP,24,FALSE)</f>
        <v>0</v>
      </c>
      <c r="N879">
        <f>VLOOKUP(AA879,角色间职业划分!P:AP,14)*100</f>
        <v>95</v>
      </c>
      <c r="O879">
        <f>VLOOKUP(AA879,角色间职业划分!P:Z,9,FALSE)</f>
        <v>0</v>
      </c>
      <c r="P879">
        <f>VLOOKUP(AA879,角色间职业划分!P:AP,10,FALSE)</f>
        <v>0</v>
      </c>
      <c r="Q879">
        <f>VLOOKUP(AA879,角色间职业划分!P:AP,15,FALSE)</f>
        <v>0</v>
      </c>
      <c r="R879">
        <f>VLOOKUP(AA879,角色间职业划分!P:AP,16,FALSE)</f>
        <v>0</v>
      </c>
      <c r="S879">
        <f>VLOOKUP(AA879,角色间职业划分!P:AP,17,FALSE)</f>
        <v>0</v>
      </c>
      <c r="T879">
        <f>VLOOKUP(AA879,角色间职业划分!P:AP,18,FALSE)</f>
        <v>0</v>
      </c>
      <c r="U879">
        <f>VLOOKUP(AA879,角色间职业划分!P:AP,27,FALSE)</f>
        <v>0</v>
      </c>
      <c r="V879">
        <f t="shared" si="133"/>
        <v>0</v>
      </c>
      <c r="W879">
        <f>VLOOKUP(AA879,角色间职业划分!P:Q,2,FALSE)</f>
        <v>26</v>
      </c>
      <c r="X879">
        <f t="shared" si="138"/>
        <v>67</v>
      </c>
      <c r="Y879">
        <f>INT(VLOOKUP(X879,角色属性总表!AG:AH,2,FALSE)*角色属性总表!$C$38)</f>
        <v>1386</v>
      </c>
      <c r="AA879">
        <f t="shared" si="139"/>
        <v>9</v>
      </c>
      <c r="AB879">
        <f>VLOOKUP(X879,角色属性总表!AG:AI,2,FALSE)*VLOOKUP(角色等级属性!AA879,角色间职业划分!P:AG,13,FALSE)/角色间职业划分!$AB$9</f>
        <v>1948.5106756875496</v>
      </c>
      <c r="AC879">
        <f>VLOOKUP(X879,角色属性总表!AG:AI,3,FALSE)*VLOOKUP(AA879,角色间职业划分!P:AG,8,FALSE)/角色间职业划分!$W$9</f>
        <v>3874.3319999999999</v>
      </c>
      <c r="AD879">
        <f>VLOOKUP(AA879,角色间职业划分!P:AP,26,FALSE)</f>
        <v>0.4</v>
      </c>
      <c r="AE879">
        <f>VLOOKUP(X879,角色属性总表!I:Q,3,FALSE)</f>
        <v>620.92800000000011</v>
      </c>
      <c r="AF879">
        <f>VLOOKUP(AA879,角色间职业划分!P:AP,11,FALSE)</f>
        <v>0.3</v>
      </c>
      <c r="AG879">
        <f t="shared" si="134"/>
        <v>3925.3789857012366</v>
      </c>
      <c r="AH879">
        <f t="shared" si="135"/>
        <v>621</v>
      </c>
      <c r="AJ879">
        <f t="shared" si="136"/>
        <v>3304.3789857012366</v>
      </c>
      <c r="AK879">
        <v>875</v>
      </c>
    </row>
    <row r="880" spans="1:37" x14ac:dyDescent="0.15">
      <c r="A880">
        <v>876</v>
      </c>
      <c r="B880">
        <f>ROUND(VLOOKUP(X880,角色属性总表!AG:AI,2,FALSE)/角色属性总表!$C$34,0)</f>
        <v>201</v>
      </c>
      <c r="C880">
        <f>ROUND(VLOOKUP(X880,角色属性总表!Y:AE,3,FALSE)/J880,0)</f>
        <v>104</v>
      </c>
      <c r="D880">
        <f>ROUND(VLOOKUP(X880,角色属性总表!AG:AI,3,FALSE)/角色属性总表!$C$35,0)</f>
        <v>210</v>
      </c>
      <c r="E880">
        <f t="shared" si="130"/>
        <v>789</v>
      </c>
      <c r="F880">
        <f t="shared" si="131"/>
        <v>19</v>
      </c>
      <c r="G880">
        <f t="shared" si="132"/>
        <v>10</v>
      </c>
      <c r="H880">
        <v>0</v>
      </c>
      <c r="I880">
        <f t="shared" si="137"/>
        <v>3</v>
      </c>
      <c r="J880">
        <f>VLOOKUP(AA880,角色间职业划分!P:AP,20,FALSE)</f>
        <v>9</v>
      </c>
      <c r="K880">
        <f>IF(X880=500,100,VLOOKUP(AA880,角色间职业划分!P:AP,22,FALSE))</f>
        <v>100</v>
      </c>
      <c r="L880">
        <f>IF(X880=500,K880,VLOOKUP(AA880,角色间职业划分!P:AP,23,FALSE))</f>
        <v>60</v>
      </c>
      <c r="M880">
        <f>VLOOKUP(AA880,角色间职业划分!P:AP,24,FALSE)</f>
        <v>0</v>
      </c>
      <c r="N880">
        <f>VLOOKUP(AA880,角色间职业划分!P:AP,14)*100</f>
        <v>95</v>
      </c>
      <c r="O880">
        <f>VLOOKUP(AA880,角色间职业划分!P:Z,9,FALSE)</f>
        <v>0</v>
      </c>
      <c r="P880">
        <f>VLOOKUP(AA880,角色间职业划分!P:AP,10,FALSE)</f>
        <v>0</v>
      </c>
      <c r="Q880">
        <f>VLOOKUP(AA880,角色间职业划分!P:AP,15,FALSE)</f>
        <v>0</v>
      </c>
      <c r="R880">
        <f>VLOOKUP(AA880,角色间职业划分!P:AP,16,FALSE)</f>
        <v>0</v>
      </c>
      <c r="S880">
        <f>VLOOKUP(AA880,角色间职业划分!P:AP,17,FALSE)</f>
        <v>0</v>
      </c>
      <c r="T880">
        <f>VLOOKUP(AA880,角色间职业划分!P:AP,18,FALSE)</f>
        <v>0</v>
      </c>
      <c r="U880">
        <f>VLOOKUP(AA880,角色间职业划分!P:AP,27,FALSE)</f>
        <v>0</v>
      </c>
      <c r="V880">
        <f t="shared" si="133"/>
        <v>0</v>
      </c>
      <c r="W880">
        <f>VLOOKUP(AA880,角色间职业划分!P:Q,2,FALSE)</f>
        <v>26</v>
      </c>
      <c r="X880">
        <f t="shared" si="138"/>
        <v>68</v>
      </c>
      <c r="Y880">
        <f>INT(VLOOKUP(X880,角色属性总表!AG:AH,2,FALSE)*角色属性总表!$C$38)</f>
        <v>1404</v>
      </c>
      <c r="AA880">
        <f t="shared" si="139"/>
        <v>9</v>
      </c>
      <c r="AB880">
        <f>VLOOKUP(X880,角色属性总表!AG:AI,2,FALSE)*VLOOKUP(角色等级属性!AA880,角色间职业划分!P:AG,13,FALSE)/角色间职业划分!$AB$9</f>
        <v>1973.8160091380373</v>
      </c>
      <c r="AC880">
        <f>VLOOKUP(X880,角色属性总表!AG:AI,3,FALSE)*VLOOKUP(AA880,角色间职业划分!P:AG,8,FALSE)/角色间职业划分!$W$9</f>
        <v>3924.6479999999988</v>
      </c>
      <c r="AD880">
        <f>VLOOKUP(AA880,角色间职业划分!P:AP,26,FALSE)</f>
        <v>0.4</v>
      </c>
      <c r="AE880">
        <f>VLOOKUP(X880,角色属性总表!I:Q,3,FALSE)</f>
        <v>628.99199999999996</v>
      </c>
      <c r="AF880">
        <f>VLOOKUP(AA880,角色间职业划分!P:AP,11,FALSE)</f>
        <v>0.3</v>
      </c>
      <c r="AG880">
        <f t="shared" si="134"/>
        <v>4023.3242133080626</v>
      </c>
      <c r="AH880">
        <f t="shared" si="135"/>
        <v>630</v>
      </c>
      <c r="AJ880">
        <f t="shared" si="136"/>
        <v>3393.3242133080626</v>
      </c>
      <c r="AK880">
        <v>876</v>
      </c>
    </row>
    <row r="881" spans="1:37" x14ac:dyDescent="0.15">
      <c r="A881">
        <v>877</v>
      </c>
      <c r="B881">
        <f>ROUND(VLOOKUP(X881,角色属性总表!AG:AI,2,FALSE)/角色属性总表!$C$34,0)</f>
        <v>203</v>
      </c>
      <c r="C881">
        <f>ROUND(VLOOKUP(X881,角色属性总表!Y:AE,3,FALSE)/J881,0)</f>
        <v>107</v>
      </c>
      <c r="D881">
        <f>ROUND(VLOOKUP(X881,角色属性总表!AG:AI,3,FALSE)/角色属性总表!$C$35,0)</f>
        <v>212</v>
      </c>
      <c r="E881">
        <f t="shared" si="130"/>
        <v>799</v>
      </c>
      <c r="F881">
        <f t="shared" si="131"/>
        <v>19</v>
      </c>
      <c r="G881">
        <f t="shared" si="132"/>
        <v>10</v>
      </c>
      <c r="H881">
        <v>0</v>
      </c>
      <c r="I881">
        <f t="shared" si="137"/>
        <v>3</v>
      </c>
      <c r="J881">
        <f>VLOOKUP(AA881,角色间职业划分!P:AP,20,FALSE)</f>
        <v>9</v>
      </c>
      <c r="K881">
        <f>IF(X881=500,100,VLOOKUP(AA881,角色间职业划分!P:AP,22,FALSE))</f>
        <v>100</v>
      </c>
      <c r="L881">
        <f>IF(X881=500,K881,VLOOKUP(AA881,角色间职业划分!P:AP,23,FALSE))</f>
        <v>60</v>
      </c>
      <c r="M881">
        <f>VLOOKUP(AA881,角色间职业划分!P:AP,24,FALSE)</f>
        <v>0</v>
      </c>
      <c r="N881">
        <f>VLOOKUP(AA881,角色间职业划分!P:AP,14)*100</f>
        <v>95</v>
      </c>
      <c r="O881">
        <f>VLOOKUP(AA881,角色间职业划分!P:Z,9,FALSE)</f>
        <v>0</v>
      </c>
      <c r="P881">
        <f>VLOOKUP(AA881,角色间职业划分!P:AP,10,FALSE)</f>
        <v>0</v>
      </c>
      <c r="Q881">
        <f>VLOOKUP(AA881,角色间职业划分!P:AP,15,FALSE)</f>
        <v>0</v>
      </c>
      <c r="R881">
        <f>VLOOKUP(AA881,角色间职业划分!P:AP,16,FALSE)</f>
        <v>0</v>
      </c>
      <c r="S881">
        <f>VLOOKUP(AA881,角色间职业划分!P:AP,17,FALSE)</f>
        <v>0</v>
      </c>
      <c r="T881">
        <f>VLOOKUP(AA881,角色间职业划分!P:AP,18,FALSE)</f>
        <v>0</v>
      </c>
      <c r="U881">
        <f>VLOOKUP(AA881,角色间职业划分!P:AP,27,FALSE)</f>
        <v>0</v>
      </c>
      <c r="V881">
        <f t="shared" si="133"/>
        <v>0</v>
      </c>
      <c r="W881">
        <f>VLOOKUP(AA881,角色间职业划分!P:Q,2,FALSE)</f>
        <v>26</v>
      </c>
      <c r="X881">
        <f t="shared" si="138"/>
        <v>69</v>
      </c>
      <c r="Y881">
        <f>INT(VLOOKUP(X881,角色属性总表!AG:AH,2,FALSE)*角色属性总表!$C$38)</f>
        <v>1422</v>
      </c>
      <c r="AA881">
        <f t="shared" si="139"/>
        <v>9</v>
      </c>
      <c r="AB881">
        <f>VLOOKUP(X881,角色属性总表!AG:AI,2,FALSE)*VLOOKUP(角色等级属性!AA881,角色间职业划分!P:AG,13,FALSE)/角色间职业划分!$AB$9</f>
        <v>1999.1213425885246</v>
      </c>
      <c r="AC881">
        <f>VLOOKUP(X881,角色属性总表!AG:AI,3,FALSE)*VLOOKUP(AA881,角色间职业划分!P:AG,8,FALSE)/角色间职业划分!$W$9</f>
        <v>3974.9639999999995</v>
      </c>
      <c r="AD881">
        <f>VLOOKUP(AA881,角色间职业划分!P:AP,26,FALSE)</f>
        <v>0.4</v>
      </c>
      <c r="AE881">
        <f>VLOOKUP(X881,角色属性总表!I:Q,3,FALSE)</f>
        <v>637.05600000000004</v>
      </c>
      <c r="AF881">
        <f>VLOOKUP(AA881,角色间职业划分!P:AP,11,FALSE)</f>
        <v>0.3</v>
      </c>
      <c r="AG881">
        <f t="shared" si="134"/>
        <v>4122.326528759223</v>
      </c>
      <c r="AH881">
        <f t="shared" si="135"/>
        <v>636</v>
      </c>
      <c r="AJ881">
        <f t="shared" si="136"/>
        <v>3486.326528759223</v>
      </c>
      <c r="AK881">
        <v>877</v>
      </c>
    </row>
    <row r="882" spans="1:37" x14ac:dyDescent="0.15">
      <c r="A882">
        <v>878</v>
      </c>
      <c r="B882">
        <f>ROUND(VLOOKUP(X882,角色属性总表!AG:AI,2,FALSE)/角色属性总表!$C$34,0)</f>
        <v>206</v>
      </c>
      <c r="C882">
        <f>ROUND(VLOOKUP(X882,角色属性总表!Y:AE,3,FALSE)/J882,0)</f>
        <v>109</v>
      </c>
      <c r="D882">
        <f>ROUND(VLOOKUP(X882,角色属性总表!AG:AI,3,FALSE)/角色属性总表!$C$35,0)</f>
        <v>215</v>
      </c>
      <c r="E882">
        <f t="shared" si="130"/>
        <v>809</v>
      </c>
      <c r="F882">
        <f t="shared" si="131"/>
        <v>19</v>
      </c>
      <c r="G882">
        <f t="shared" si="132"/>
        <v>10</v>
      </c>
      <c r="H882">
        <v>0</v>
      </c>
      <c r="I882">
        <f t="shared" si="137"/>
        <v>3</v>
      </c>
      <c r="J882">
        <f>VLOOKUP(AA882,角色间职业划分!P:AP,20,FALSE)</f>
        <v>9</v>
      </c>
      <c r="K882">
        <f>IF(X882=500,100,VLOOKUP(AA882,角色间职业划分!P:AP,22,FALSE))</f>
        <v>100</v>
      </c>
      <c r="L882">
        <f>IF(X882=500,K882,VLOOKUP(AA882,角色间职业划分!P:AP,23,FALSE))</f>
        <v>60</v>
      </c>
      <c r="M882">
        <f>VLOOKUP(AA882,角色间职业划分!P:AP,24,FALSE)</f>
        <v>0</v>
      </c>
      <c r="N882">
        <f>VLOOKUP(AA882,角色间职业划分!P:AP,14)*100</f>
        <v>95</v>
      </c>
      <c r="O882">
        <f>VLOOKUP(AA882,角色间职业划分!P:Z,9,FALSE)</f>
        <v>0</v>
      </c>
      <c r="P882">
        <f>VLOOKUP(AA882,角色间职业划分!P:AP,10,FALSE)</f>
        <v>0</v>
      </c>
      <c r="Q882">
        <f>VLOOKUP(AA882,角色间职业划分!P:AP,15,FALSE)</f>
        <v>0</v>
      </c>
      <c r="R882">
        <f>VLOOKUP(AA882,角色间职业划分!P:AP,16,FALSE)</f>
        <v>0</v>
      </c>
      <c r="S882">
        <f>VLOOKUP(AA882,角色间职业划分!P:AP,17,FALSE)</f>
        <v>0</v>
      </c>
      <c r="T882">
        <f>VLOOKUP(AA882,角色间职业划分!P:AP,18,FALSE)</f>
        <v>0</v>
      </c>
      <c r="U882">
        <f>VLOOKUP(AA882,角色间职业划分!P:AP,27,FALSE)</f>
        <v>0</v>
      </c>
      <c r="V882">
        <f t="shared" si="133"/>
        <v>0</v>
      </c>
      <c r="W882">
        <f>VLOOKUP(AA882,角色间职业划分!P:Q,2,FALSE)</f>
        <v>26</v>
      </c>
      <c r="X882">
        <f t="shared" si="138"/>
        <v>70</v>
      </c>
      <c r="Y882">
        <f>INT(VLOOKUP(X882,角色属性总表!AG:AH,2,FALSE)*角色属性总表!$C$38)</f>
        <v>1440</v>
      </c>
      <c r="AA882">
        <f t="shared" si="139"/>
        <v>9</v>
      </c>
      <c r="AB882">
        <f>VLOOKUP(X882,角色属性总表!AG:AI,2,FALSE)*VLOOKUP(角色等级属性!AA882,角色间职业划分!P:AG,13,FALSE)/角色间职业划分!$AB$9</f>
        <v>2024.4266760390124</v>
      </c>
      <c r="AC882">
        <f>VLOOKUP(X882,角色属性总表!AG:AI,3,FALSE)*VLOOKUP(AA882,角色间职业划分!P:AG,8,FALSE)/角色间职业划分!$W$9</f>
        <v>4025.2799999999997</v>
      </c>
      <c r="AD882">
        <f>VLOOKUP(AA882,角色间职业划分!P:AP,26,FALSE)</f>
        <v>0.4</v>
      </c>
      <c r="AE882">
        <f>VLOOKUP(X882,角色属性总表!I:Q,3,FALSE)</f>
        <v>645.12</v>
      </c>
      <c r="AF882">
        <f>VLOOKUP(AA882,角色间职业划分!P:AP,11,FALSE)</f>
        <v>0.3</v>
      </c>
      <c r="AG882">
        <f t="shared" si="134"/>
        <v>4222.3851657404539</v>
      </c>
      <c r="AH882">
        <f t="shared" si="135"/>
        <v>645</v>
      </c>
      <c r="AJ882">
        <f t="shared" si="136"/>
        <v>3577.3851657404539</v>
      </c>
      <c r="AK882">
        <v>878</v>
      </c>
    </row>
    <row r="883" spans="1:37" x14ac:dyDescent="0.15">
      <c r="A883">
        <v>879</v>
      </c>
      <c r="B883">
        <f>ROUND(VLOOKUP(X883,角色属性总表!AG:AI,2,FALSE)/角色属性总表!$C$34,0)</f>
        <v>208</v>
      </c>
      <c r="C883">
        <f>ROUND(VLOOKUP(X883,角色属性总表!Y:AE,3,FALSE)/J883,0)</f>
        <v>112</v>
      </c>
      <c r="D883">
        <f>ROUND(VLOOKUP(X883,角色属性总表!AG:AI,3,FALSE)/角色属性总表!$C$35,0)</f>
        <v>218</v>
      </c>
      <c r="E883">
        <f t="shared" si="130"/>
        <v>819</v>
      </c>
      <c r="F883">
        <f t="shared" si="131"/>
        <v>19</v>
      </c>
      <c r="G883">
        <f t="shared" si="132"/>
        <v>10</v>
      </c>
      <c r="H883">
        <v>0</v>
      </c>
      <c r="I883">
        <f t="shared" si="137"/>
        <v>3</v>
      </c>
      <c r="J883">
        <f>VLOOKUP(AA883,角色间职业划分!P:AP,20,FALSE)</f>
        <v>9</v>
      </c>
      <c r="K883">
        <f>IF(X883=500,100,VLOOKUP(AA883,角色间职业划分!P:AP,22,FALSE))</f>
        <v>100</v>
      </c>
      <c r="L883">
        <f>IF(X883=500,K883,VLOOKUP(AA883,角色间职业划分!P:AP,23,FALSE))</f>
        <v>60</v>
      </c>
      <c r="M883">
        <f>VLOOKUP(AA883,角色间职业划分!P:AP,24,FALSE)</f>
        <v>0</v>
      </c>
      <c r="N883">
        <f>VLOOKUP(AA883,角色间职业划分!P:AP,14)*100</f>
        <v>95</v>
      </c>
      <c r="O883">
        <f>VLOOKUP(AA883,角色间职业划分!P:Z,9,FALSE)</f>
        <v>0</v>
      </c>
      <c r="P883">
        <f>VLOOKUP(AA883,角色间职业划分!P:AP,10,FALSE)</f>
        <v>0</v>
      </c>
      <c r="Q883">
        <f>VLOOKUP(AA883,角色间职业划分!P:AP,15,FALSE)</f>
        <v>0</v>
      </c>
      <c r="R883">
        <f>VLOOKUP(AA883,角色间职业划分!P:AP,16,FALSE)</f>
        <v>0</v>
      </c>
      <c r="S883">
        <f>VLOOKUP(AA883,角色间职业划分!P:AP,17,FALSE)</f>
        <v>0</v>
      </c>
      <c r="T883">
        <f>VLOOKUP(AA883,角色间职业划分!P:AP,18,FALSE)</f>
        <v>0</v>
      </c>
      <c r="U883">
        <f>VLOOKUP(AA883,角色间职业划分!P:AP,27,FALSE)</f>
        <v>0</v>
      </c>
      <c r="V883">
        <f t="shared" si="133"/>
        <v>0</v>
      </c>
      <c r="W883">
        <f>VLOOKUP(AA883,角色间职业划分!P:Q,2,FALSE)</f>
        <v>26</v>
      </c>
      <c r="X883">
        <f t="shared" si="138"/>
        <v>71</v>
      </c>
      <c r="Y883">
        <f>INT(VLOOKUP(X883,角色属性总表!AG:AH,2,FALSE)*角色属性总表!$C$38)</f>
        <v>1458</v>
      </c>
      <c r="AA883">
        <f t="shared" si="139"/>
        <v>9</v>
      </c>
      <c r="AB883">
        <f>VLOOKUP(X883,角色属性总表!AG:AI,2,FALSE)*VLOOKUP(角色等级属性!AA883,角色间职业划分!P:AG,13,FALSE)/角色间职业划分!$AB$9</f>
        <v>2049.7320094894999</v>
      </c>
      <c r="AC883">
        <f>VLOOKUP(X883,角色属性总表!AG:AI,3,FALSE)*VLOOKUP(AA883,角色间职业划分!P:AG,8,FALSE)/角色间职业划分!$W$9</f>
        <v>4075.5959999999995</v>
      </c>
      <c r="AD883">
        <f>VLOOKUP(AA883,角色间职业划分!P:AP,26,FALSE)</f>
        <v>0.4</v>
      </c>
      <c r="AE883">
        <f>VLOOKUP(X883,角色属性总表!I:Q,3,FALSE)</f>
        <v>653.18399999999997</v>
      </c>
      <c r="AF883">
        <f>VLOOKUP(AA883,角色间职业划分!P:AP,11,FALSE)</f>
        <v>0.3</v>
      </c>
      <c r="AG883">
        <f t="shared" si="134"/>
        <v>4323.4994370642198</v>
      </c>
      <c r="AH883">
        <f t="shared" si="135"/>
        <v>654</v>
      </c>
      <c r="AJ883">
        <f t="shared" si="136"/>
        <v>3669.4994370642198</v>
      </c>
      <c r="AK883">
        <v>879</v>
      </c>
    </row>
    <row r="884" spans="1:37" x14ac:dyDescent="0.15">
      <c r="A884">
        <v>880</v>
      </c>
      <c r="B884">
        <f>ROUND(VLOOKUP(X884,角色属性总表!AG:AI,2,FALSE)/角色属性总表!$C$34,0)</f>
        <v>211</v>
      </c>
      <c r="C884">
        <f>ROUND(VLOOKUP(X884,角色属性总表!Y:AE,3,FALSE)/J884,0)</f>
        <v>114</v>
      </c>
      <c r="D884">
        <f>ROUND(VLOOKUP(X884,角色属性总表!AG:AI,3,FALSE)/角色属性总表!$C$35,0)</f>
        <v>220</v>
      </c>
      <c r="E884">
        <f t="shared" si="130"/>
        <v>830</v>
      </c>
      <c r="F884">
        <f t="shared" si="131"/>
        <v>19</v>
      </c>
      <c r="G884">
        <f t="shared" si="132"/>
        <v>10</v>
      </c>
      <c r="H884">
        <v>0</v>
      </c>
      <c r="I884">
        <f t="shared" si="137"/>
        <v>3</v>
      </c>
      <c r="J884">
        <f>VLOOKUP(AA884,角色间职业划分!P:AP,20,FALSE)</f>
        <v>9</v>
      </c>
      <c r="K884">
        <f>IF(X884=500,100,VLOOKUP(AA884,角色间职业划分!P:AP,22,FALSE))</f>
        <v>100</v>
      </c>
      <c r="L884">
        <f>IF(X884=500,K884,VLOOKUP(AA884,角色间职业划分!P:AP,23,FALSE))</f>
        <v>60</v>
      </c>
      <c r="M884">
        <f>VLOOKUP(AA884,角色间职业划分!P:AP,24,FALSE)</f>
        <v>0</v>
      </c>
      <c r="N884">
        <f>VLOOKUP(AA884,角色间职业划分!P:AP,14)*100</f>
        <v>95</v>
      </c>
      <c r="O884">
        <f>VLOOKUP(AA884,角色间职业划分!P:Z,9,FALSE)</f>
        <v>0</v>
      </c>
      <c r="P884">
        <f>VLOOKUP(AA884,角色间职业划分!P:AP,10,FALSE)</f>
        <v>0</v>
      </c>
      <c r="Q884">
        <f>VLOOKUP(AA884,角色间职业划分!P:AP,15,FALSE)</f>
        <v>0</v>
      </c>
      <c r="R884">
        <f>VLOOKUP(AA884,角色间职业划分!P:AP,16,FALSE)</f>
        <v>0</v>
      </c>
      <c r="S884">
        <f>VLOOKUP(AA884,角色间职业划分!P:AP,17,FALSE)</f>
        <v>0</v>
      </c>
      <c r="T884">
        <f>VLOOKUP(AA884,角色间职业划分!P:AP,18,FALSE)</f>
        <v>0</v>
      </c>
      <c r="U884">
        <f>VLOOKUP(AA884,角色间职业划分!P:AP,27,FALSE)</f>
        <v>0</v>
      </c>
      <c r="V884">
        <f t="shared" si="133"/>
        <v>0</v>
      </c>
      <c r="W884">
        <f>VLOOKUP(AA884,角色间职业划分!P:Q,2,FALSE)</f>
        <v>26</v>
      </c>
      <c r="X884">
        <f t="shared" si="138"/>
        <v>72</v>
      </c>
      <c r="Y884">
        <f>INT(VLOOKUP(X884,角色属性总表!AG:AH,2,FALSE)*角色属性总表!$C$38)</f>
        <v>1476</v>
      </c>
      <c r="AA884">
        <f t="shared" si="139"/>
        <v>9</v>
      </c>
      <c r="AB884">
        <f>VLOOKUP(X884,角色属性总表!AG:AI,2,FALSE)*VLOOKUP(角色等级属性!AA884,角色间职业划分!P:AG,13,FALSE)/角色间职业划分!$AB$9</f>
        <v>2075.0373429399874</v>
      </c>
      <c r="AC884">
        <f>VLOOKUP(X884,角色属性总表!AG:AI,3,FALSE)*VLOOKUP(AA884,角色间职业划分!P:AG,8,FALSE)/角色间职业划分!$W$9</f>
        <v>4125.9119999999984</v>
      </c>
      <c r="AD884">
        <f>VLOOKUP(AA884,角色间职业划分!P:AP,26,FALSE)</f>
        <v>0.4</v>
      </c>
      <c r="AE884">
        <f>VLOOKUP(X884,角色属性总表!I:Q,3,FALSE)</f>
        <v>661.24800000000005</v>
      </c>
      <c r="AF884">
        <f>VLOOKUP(AA884,角色间职业划分!P:AP,11,FALSE)</f>
        <v>0.3</v>
      </c>
      <c r="AG884">
        <f t="shared" si="134"/>
        <v>4425.6687321470863</v>
      </c>
      <c r="AH884">
        <f t="shared" si="135"/>
        <v>660</v>
      </c>
      <c r="AJ884">
        <f t="shared" si="136"/>
        <v>3765.6687321470863</v>
      </c>
      <c r="AK884">
        <v>880</v>
      </c>
    </row>
    <row r="885" spans="1:37" x14ac:dyDescent="0.15">
      <c r="A885">
        <v>881</v>
      </c>
      <c r="B885">
        <f>ROUND(VLOOKUP(X885,角色属性总表!AG:AI,2,FALSE)/角色属性总表!$C$34,0)</f>
        <v>213</v>
      </c>
      <c r="C885">
        <f>ROUND(VLOOKUP(X885,角色属性总表!Y:AE,3,FALSE)/J885,0)</f>
        <v>117</v>
      </c>
      <c r="D885">
        <f>ROUND(VLOOKUP(X885,角色属性总表!AG:AI,3,FALSE)/角色属性总表!$C$35,0)</f>
        <v>223</v>
      </c>
      <c r="E885">
        <f t="shared" si="130"/>
        <v>840</v>
      </c>
      <c r="F885">
        <f t="shared" si="131"/>
        <v>19</v>
      </c>
      <c r="G885">
        <f t="shared" si="132"/>
        <v>10</v>
      </c>
      <c r="H885">
        <v>0</v>
      </c>
      <c r="I885">
        <f t="shared" si="137"/>
        <v>3</v>
      </c>
      <c r="J885">
        <f>VLOOKUP(AA885,角色间职业划分!P:AP,20,FALSE)</f>
        <v>9</v>
      </c>
      <c r="K885">
        <f>IF(X885=500,100,VLOOKUP(AA885,角色间职业划分!P:AP,22,FALSE))</f>
        <v>100</v>
      </c>
      <c r="L885">
        <f>IF(X885=500,K885,VLOOKUP(AA885,角色间职业划分!P:AP,23,FALSE))</f>
        <v>60</v>
      </c>
      <c r="M885">
        <f>VLOOKUP(AA885,角色间职业划分!P:AP,24,FALSE)</f>
        <v>0</v>
      </c>
      <c r="N885">
        <f>VLOOKUP(AA885,角色间职业划分!P:AP,14)*100</f>
        <v>95</v>
      </c>
      <c r="O885">
        <f>VLOOKUP(AA885,角色间职业划分!P:Z,9,FALSE)</f>
        <v>0</v>
      </c>
      <c r="P885">
        <f>VLOOKUP(AA885,角色间职业划分!P:AP,10,FALSE)</f>
        <v>0</v>
      </c>
      <c r="Q885">
        <f>VLOOKUP(AA885,角色间职业划分!P:AP,15,FALSE)</f>
        <v>0</v>
      </c>
      <c r="R885">
        <f>VLOOKUP(AA885,角色间职业划分!P:AP,16,FALSE)</f>
        <v>0</v>
      </c>
      <c r="S885">
        <f>VLOOKUP(AA885,角色间职业划分!P:AP,17,FALSE)</f>
        <v>0</v>
      </c>
      <c r="T885">
        <f>VLOOKUP(AA885,角色间职业划分!P:AP,18,FALSE)</f>
        <v>0</v>
      </c>
      <c r="U885">
        <f>VLOOKUP(AA885,角色间职业划分!P:AP,27,FALSE)</f>
        <v>0</v>
      </c>
      <c r="V885">
        <f t="shared" si="133"/>
        <v>0</v>
      </c>
      <c r="W885">
        <f>VLOOKUP(AA885,角色间职业划分!P:Q,2,FALSE)</f>
        <v>26</v>
      </c>
      <c r="X885">
        <f t="shared" si="138"/>
        <v>73</v>
      </c>
      <c r="Y885">
        <f>INT(VLOOKUP(X885,角色属性总表!AG:AH,2,FALSE)*角色属性总表!$C$38)</f>
        <v>1494</v>
      </c>
      <c r="AA885">
        <f t="shared" si="139"/>
        <v>9</v>
      </c>
      <c r="AB885">
        <f>VLOOKUP(X885,角色属性总表!AG:AI,2,FALSE)*VLOOKUP(角色等级属性!AA885,角色间职业划分!P:AG,13,FALSE)/角色间职业划分!$AB$9</f>
        <v>2100.3426763904758</v>
      </c>
      <c r="AC885">
        <f>VLOOKUP(X885,角色属性总表!AG:AI,3,FALSE)*VLOOKUP(AA885,角色间职业划分!P:AG,8,FALSE)/角色间职业划分!$W$9</f>
        <v>4176.2279999999992</v>
      </c>
      <c r="AD885">
        <f>VLOOKUP(AA885,角色间职业划分!P:AP,26,FALSE)</f>
        <v>0.4</v>
      </c>
      <c r="AE885">
        <f>VLOOKUP(X885,角色属性总表!I:Q,3,FALSE)</f>
        <v>669.31200000000001</v>
      </c>
      <c r="AF885">
        <f>VLOOKUP(AA885,角色间职业划分!P:AP,11,FALSE)</f>
        <v>0.3</v>
      </c>
      <c r="AG885">
        <f t="shared" si="134"/>
        <v>4528.892514614332</v>
      </c>
      <c r="AH885">
        <f t="shared" si="135"/>
        <v>669</v>
      </c>
      <c r="AJ885">
        <f t="shared" si="136"/>
        <v>3859.892514614332</v>
      </c>
      <c r="AK885">
        <v>881</v>
      </c>
    </row>
    <row r="886" spans="1:37" x14ac:dyDescent="0.15">
      <c r="A886">
        <v>882</v>
      </c>
      <c r="B886">
        <f>ROUND(VLOOKUP(X886,角色属性总表!AG:AI,2,FALSE)/角色属性总表!$C$34,0)</f>
        <v>216</v>
      </c>
      <c r="C886">
        <f>ROUND(VLOOKUP(X886,角色属性总表!Y:AE,3,FALSE)/J886,0)</f>
        <v>119</v>
      </c>
      <c r="D886">
        <f>ROUND(VLOOKUP(X886,角色属性总表!AG:AI,3,FALSE)/角色属性总表!$C$35,0)</f>
        <v>226</v>
      </c>
      <c r="E886">
        <f t="shared" si="130"/>
        <v>850</v>
      </c>
      <c r="F886">
        <f t="shared" si="131"/>
        <v>19</v>
      </c>
      <c r="G886">
        <f t="shared" si="132"/>
        <v>10</v>
      </c>
      <c r="H886">
        <v>0</v>
      </c>
      <c r="I886">
        <f t="shared" si="137"/>
        <v>3</v>
      </c>
      <c r="J886">
        <f>VLOOKUP(AA886,角色间职业划分!P:AP,20,FALSE)</f>
        <v>9</v>
      </c>
      <c r="K886">
        <f>IF(X886=500,100,VLOOKUP(AA886,角色间职业划分!P:AP,22,FALSE))</f>
        <v>100</v>
      </c>
      <c r="L886">
        <f>IF(X886=500,K886,VLOOKUP(AA886,角色间职业划分!P:AP,23,FALSE))</f>
        <v>60</v>
      </c>
      <c r="M886">
        <f>VLOOKUP(AA886,角色间职业划分!P:AP,24,FALSE)</f>
        <v>0</v>
      </c>
      <c r="N886">
        <f>VLOOKUP(AA886,角色间职业划分!P:AP,14)*100</f>
        <v>95</v>
      </c>
      <c r="O886">
        <f>VLOOKUP(AA886,角色间职业划分!P:Z,9,FALSE)</f>
        <v>0</v>
      </c>
      <c r="P886">
        <f>VLOOKUP(AA886,角色间职业划分!P:AP,10,FALSE)</f>
        <v>0</v>
      </c>
      <c r="Q886">
        <f>VLOOKUP(AA886,角色间职业划分!P:AP,15,FALSE)</f>
        <v>0</v>
      </c>
      <c r="R886">
        <f>VLOOKUP(AA886,角色间职业划分!P:AP,16,FALSE)</f>
        <v>0</v>
      </c>
      <c r="S886">
        <f>VLOOKUP(AA886,角色间职业划分!P:AP,17,FALSE)</f>
        <v>0</v>
      </c>
      <c r="T886">
        <f>VLOOKUP(AA886,角色间职业划分!P:AP,18,FALSE)</f>
        <v>0</v>
      </c>
      <c r="U886">
        <f>VLOOKUP(AA886,角色间职业划分!P:AP,27,FALSE)</f>
        <v>0</v>
      </c>
      <c r="V886">
        <f t="shared" si="133"/>
        <v>0</v>
      </c>
      <c r="W886">
        <f>VLOOKUP(AA886,角色间职业划分!P:Q,2,FALSE)</f>
        <v>26</v>
      </c>
      <c r="X886">
        <f t="shared" si="138"/>
        <v>74</v>
      </c>
      <c r="Y886">
        <f>INT(VLOOKUP(X886,角色属性总表!AG:AH,2,FALSE)*角色属性总表!$C$38)</f>
        <v>1512</v>
      </c>
      <c r="AA886">
        <f t="shared" si="139"/>
        <v>9</v>
      </c>
      <c r="AB886">
        <f>VLOOKUP(X886,角色属性总表!AG:AI,2,FALSE)*VLOOKUP(角色等级属性!AA886,角色间职业划分!P:AG,13,FALSE)/角色间职业划分!$AB$9</f>
        <v>2125.6480098409629</v>
      </c>
      <c r="AC886">
        <f>VLOOKUP(X886,角色属性总表!AG:AI,3,FALSE)*VLOOKUP(AA886,角色间职业划分!P:AG,8,FALSE)/角色间职业划分!$W$9</f>
        <v>4226.543999999999</v>
      </c>
      <c r="AD886">
        <f>VLOOKUP(AA886,角色间职业划分!P:AP,26,FALSE)</f>
        <v>0.4</v>
      </c>
      <c r="AE886">
        <f>VLOOKUP(X886,角色属性总表!I:Q,3,FALSE)</f>
        <v>677.37599999999998</v>
      </c>
      <c r="AF886">
        <f>VLOOKUP(AA886,角色间职业划分!P:AP,11,FALSE)</f>
        <v>0.3</v>
      </c>
      <c r="AG886">
        <f t="shared" si="134"/>
        <v>4633.1703200238198</v>
      </c>
      <c r="AH886">
        <f t="shared" si="135"/>
        <v>678</v>
      </c>
      <c r="AJ886">
        <f t="shared" si="136"/>
        <v>3955.1703200238198</v>
      </c>
      <c r="AK886">
        <v>882</v>
      </c>
    </row>
    <row r="887" spans="1:37" x14ac:dyDescent="0.15">
      <c r="A887">
        <v>883</v>
      </c>
      <c r="B887">
        <f>ROUND(VLOOKUP(X887,角色属性总表!AG:AI,2,FALSE)/角色属性总表!$C$34,0)</f>
        <v>219</v>
      </c>
      <c r="C887">
        <f>ROUND(VLOOKUP(X887,角色属性总表!Y:AE,3,FALSE)/J887,0)</f>
        <v>122</v>
      </c>
      <c r="D887">
        <f>ROUND(VLOOKUP(X887,角色属性总表!AG:AI,3,FALSE)/角色属性总表!$C$35,0)</f>
        <v>228</v>
      </c>
      <c r="E887">
        <f t="shared" si="130"/>
        <v>860</v>
      </c>
      <c r="F887">
        <f t="shared" si="131"/>
        <v>19</v>
      </c>
      <c r="G887">
        <f t="shared" si="132"/>
        <v>10</v>
      </c>
      <c r="H887">
        <v>0</v>
      </c>
      <c r="I887">
        <f t="shared" si="137"/>
        <v>3</v>
      </c>
      <c r="J887">
        <f>VLOOKUP(AA887,角色间职业划分!P:AP,20,FALSE)</f>
        <v>9</v>
      </c>
      <c r="K887">
        <f>IF(X887=500,100,VLOOKUP(AA887,角色间职业划分!P:AP,22,FALSE))</f>
        <v>100</v>
      </c>
      <c r="L887">
        <f>IF(X887=500,K887,VLOOKUP(AA887,角色间职业划分!P:AP,23,FALSE))</f>
        <v>60</v>
      </c>
      <c r="M887">
        <f>VLOOKUP(AA887,角色间职业划分!P:AP,24,FALSE)</f>
        <v>0</v>
      </c>
      <c r="N887">
        <f>VLOOKUP(AA887,角色间职业划分!P:AP,14)*100</f>
        <v>95</v>
      </c>
      <c r="O887">
        <f>VLOOKUP(AA887,角色间职业划分!P:Z,9,FALSE)</f>
        <v>0</v>
      </c>
      <c r="P887">
        <f>VLOOKUP(AA887,角色间职业划分!P:AP,10,FALSE)</f>
        <v>0</v>
      </c>
      <c r="Q887">
        <f>VLOOKUP(AA887,角色间职业划分!P:AP,15,FALSE)</f>
        <v>0</v>
      </c>
      <c r="R887">
        <f>VLOOKUP(AA887,角色间职业划分!P:AP,16,FALSE)</f>
        <v>0</v>
      </c>
      <c r="S887">
        <f>VLOOKUP(AA887,角色间职业划分!P:AP,17,FALSE)</f>
        <v>0</v>
      </c>
      <c r="T887">
        <f>VLOOKUP(AA887,角色间职业划分!P:AP,18,FALSE)</f>
        <v>0</v>
      </c>
      <c r="U887">
        <f>VLOOKUP(AA887,角色间职业划分!P:AP,27,FALSE)</f>
        <v>0</v>
      </c>
      <c r="V887">
        <f t="shared" si="133"/>
        <v>0</v>
      </c>
      <c r="W887">
        <f>VLOOKUP(AA887,角色间职业划分!P:Q,2,FALSE)</f>
        <v>26</v>
      </c>
      <c r="X887">
        <f t="shared" si="138"/>
        <v>75</v>
      </c>
      <c r="Y887">
        <f>INT(VLOOKUP(X887,角色属性总表!AG:AH,2,FALSE)*角色属性总表!$C$38)</f>
        <v>1530</v>
      </c>
      <c r="AA887">
        <f t="shared" si="139"/>
        <v>9</v>
      </c>
      <c r="AB887">
        <f>VLOOKUP(X887,角色属性总表!AG:AI,2,FALSE)*VLOOKUP(角色等级属性!AA887,角色间职业划分!P:AG,13,FALSE)/角色间职业划分!$AB$9</f>
        <v>2150.9533432914509</v>
      </c>
      <c r="AC887">
        <f>VLOOKUP(X887,角色属性总表!AG:AI,3,FALSE)*VLOOKUP(AA887,角色间职业划分!P:AG,8,FALSE)/角色间职业划分!$W$9</f>
        <v>4276.8599999999988</v>
      </c>
      <c r="AD887">
        <f>VLOOKUP(AA887,角色间职业划分!P:AP,26,FALSE)</f>
        <v>0.4</v>
      </c>
      <c r="AE887">
        <f>VLOOKUP(X887,角色属性总表!I:Q,3,FALSE)</f>
        <v>685.43999999999994</v>
      </c>
      <c r="AF887">
        <f>VLOOKUP(AA887,角色间职业划分!P:AP,11,FALSE)</f>
        <v>0.3</v>
      </c>
      <c r="AG887">
        <f t="shared" si="134"/>
        <v>4738.5017537018521</v>
      </c>
      <c r="AH887">
        <f t="shared" si="135"/>
        <v>684</v>
      </c>
      <c r="AJ887">
        <f t="shared" si="136"/>
        <v>4054.5017537018521</v>
      </c>
      <c r="AK887">
        <v>883</v>
      </c>
    </row>
    <row r="888" spans="1:37" x14ac:dyDescent="0.15">
      <c r="A888">
        <v>884</v>
      </c>
      <c r="B888">
        <f>ROUND(VLOOKUP(X888,角色属性总表!AG:AI,2,FALSE)/角色属性总表!$C$34,0)</f>
        <v>221</v>
      </c>
      <c r="C888">
        <f>ROUND(VLOOKUP(X888,角色属性总表!Y:AE,3,FALSE)/J888,0)</f>
        <v>124</v>
      </c>
      <c r="D888">
        <f>ROUND(VLOOKUP(X888,角色属性总表!AG:AI,3,FALSE)/角色属性总表!$C$35,0)</f>
        <v>231</v>
      </c>
      <c r="E888">
        <f t="shared" si="130"/>
        <v>870</v>
      </c>
      <c r="F888">
        <f t="shared" si="131"/>
        <v>19</v>
      </c>
      <c r="G888">
        <f t="shared" si="132"/>
        <v>10</v>
      </c>
      <c r="H888">
        <v>0</v>
      </c>
      <c r="I888">
        <f t="shared" si="137"/>
        <v>3</v>
      </c>
      <c r="J888">
        <f>VLOOKUP(AA888,角色间职业划分!P:AP,20,FALSE)</f>
        <v>9</v>
      </c>
      <c r="K888">
        <f>IF(X888=500,100,VLOOKUP(AA888,角色间职业划分!P:AP,22,FALSE))</f>
        <v>100</v>
      </c>
      <c r="L888">
        <f>IF(X888=500,K888,VLOOKUP(AA888,角色间职业划分!P:AP,23,FALSE))</f>
        <v>60</v>
      </c>
      <c r="M888">
        <f>VLOOKUP(AA888,角色间职业划分!P:AP,24,FALSE)</f>
        <v>0</v>
      </c>
      <c r="N888">
        <f>VLOOKUP(AA888,角色间职业划分!P:AP,14)*100</f>
        <v>95</v>
      </c>
      <c r="O888">
        <f>VLOOKUP(AA888,角色间职业划分!P:Z,9,FALSE)</f>
        <v>0</v>
      </c>
      <c r="P888">
        <f>VLOOKUP(AA888,角色间职业划分!P:AP,10,FALSE)</f>
        <v>0</v>
      </c>
      <c r="Q888">
        <f>VLOOKUP(AA888,角色间职业划分!P:AP,15,FALSE)</f>
        <v>0</v>
      </c>
      <c r="R888">
        <f>VLOOKUP(AA888,角色间职业划分!P:AP,16,FALSE)</f>
        <v>0</v>
      </c>
      <c r="S888">
        <f>VLOOKUP(AA888,角色间职业划分!P:AP,17,FALSE)</f>
        <v>0</v>
      </c>
      <c r="T888">
        <f>VLOOKUP(AA888,角色间职业划分!P:AP,18,FALSE)</f>
        <v>0</v>
      </c>
      <c r="U888">
        <f>VLOOKUP(AA888,角色间职业划分!P:AP,27,FALSE)</f>
        <v>0</v>
      </c>
      <c r="V888">
        <f t="shared" si="133"/>
        <v>0</v>
      </c>
      <c r="W888">
        <f>VLOOKUP(AA888,角色间职业划分!P:Q,2,FALSE)</f>
        <v>26</v>
      </c>
      <c r="X888">
        <f t="shared" si="138"/>
        <v>76</v>
      </c>
      <c r="Y888">
        <f>INT(VLOOKUP(X888,角色属性总表!AG:AH,2,FALSE)*角色属性总表!$C$38)</f>
        <v>1548</v>
      </c>
      <c r="AA888">
        <f t="shared" si="139"/>
        <v>9</v>
      </c>
      <c r="AB888">
        <f>VLOOKUP(X888,角色属性总表!AG:AI,2,FALSE)*VLOOKUP(角色等级属性!AA888,角色间职业划分!P:AG,13,FALSE)/角色间职业划分!$AB$9</f>
        <v>2176.2586767419384</v>
      </c>
      <c r="AC888">
        <f>VLOOKUP(X888,角色属性总表!AG:AI,3,FALSE)*VLOOKUP(AA888,角色间职业划分!P:AG,8,FALSE)/角色间职业划分!$W$9</f>
        <v>4327.1759999999995</v>
      </c>
      <c r="AD888">
        <f>VLOOKUP(AA888,角色间职业划分!P:AP,26,FALSE)</f>
        <v>0.4</v>
      </c>
      <c r="AE888">
        <f>VLOOKUP(X888,角色属性总表!I:Q,3,FALSE)</f>
        <v>693.50400000000002</v>
      </c>
      <c r="AF888">
        <f>VLOOKUP(AA888,角色间职业划分!P:AP,11,FALSE)</f>
        <v>0.3</v>
      </c>
      <c r="AG888">
        <f t="shared" si="134"/>
        <v>4844.886488684182</v>
      </c>
      <c r="AH888">
        <f t="shared" si="135"/>
        <v>693</v>
      </c>
      <c r="AJ888">
        <f t="shared" si="136"/>
        <v>4151.886488684182</v>
      </c>
      <c r="AK888">
        <v>884</v>
      </c>
    </row>
    <row r="889" spans="1:37" x14ac:dyDescent="0.15">
      <c r="A889">
        <v>885</v>
      </c>
      <c r="B889">
        <f>ROUND(VLOOKUP(X889,角色属性总表!AG:AI,2,FALSE)/角色属性总表!$C$34,0)</f>
        <v>224</v>
      </c>
      <c r="C889">
        <f>ROUND(VLOOKUP(X889,角色属性总表!Y:AE,3,FALSE)/J889,0)</f>
        <v>127</v>
      </c>
      <c r="D889">
        <f>ROUND(VLOOKUP(X889,角色属性总表!AG:AI,3,FALSE)/角色属性总表!$C$35,0)</f>
        <v>234</v>
      </c>
      <c r="E889">
        <f t="shared" si="130"/>
        <v>880</v>
      </c>
      <c r="F889">
        <f t="shared" si="131"/>
        <v>19</v>
      </c>
      <c r="G889">
        <f t="shared" si="132"/>
        <v>10</v>
      </c>
      <c r="H889">
        <v>0</v>
      </c>
      <c r="I889">
        <f t="shared" si="137"/>
        <v>3</v>
      </c>
      <c r="J889">
        <f>VLOOKUP(AA889,角色间职业划分!P:AP,20,FALSE)</f>
        <v>9</v>
      </c>
      <c r="K889">
        <f>IF(X889=500,100,VLOOKUP(AA889,角色间职业划分!P:AP,22,FALSE))</f>
        <v>100</v>
      </c>
      <c r="L889">
        <f>IF(X889=500,K889,VLOOKUP(AA889,角色间职业划分!P:AP,23,FALSE))</f>
        <v>60</v>
      </c>
      <c r="M889">
        <f>VLOOKUP(AA889,角色间职业划分!P:AP,24,FALSE)</f>
        <v>0</v>
      </c>
      <c r="N889">
        <f>VLOOKUP(AA889,角色间职业划分!P:AP,14)*100</f>
        <v>95</v>
      </c>
      <c r="O889">
        <f>VLOOKUP(AA889,角色间职业划分!P:Z,9,FALSE)</f>
        <v>0</v>
      </c>
      <c r="P889">
        <f>VLOOKUP(AA889,角色间职业划分!P:AP,10,FALSE)</f>
        <v>0</v>
      </c>
      <c r="Q889">
        <f>VLOOKUP(AA889,角色间职业划分!P:AP,15,FALSE)</f>
        <v>0</v>
      </c>
      <c r="R889">
        <f>VLOOKUP(AA889,角色间职业划分!P:AP,16,FALSE)</f>
        <v>0</v>
      </c>
      <c r="S889">
        <f>VLOOKUP(AA889,角色间职业划分!P:AP,17,FALSE)</f>
        <v>0</v>
      </c>
      <c r="T889">
        <f>VLOOKUP(AA889,角色间职业划分!P:AP,18,FALSE)</f>
        <v>0</v>
      </c>
      <c r="U889">
        <f>VLOOKUP(AA889,角色间职业划分!P:AP,27,FALSE)</f>
        <v>0</v>
      </c>
      <c r="V889">
        <f t="shared" si="133"/>
        <v>0</v>
      </c>
      <c r="W889">
        <f>VLOOKUP(AA889,角色间职业划分!P:Q,2,FALSE)</f>
        <v>26</v>
      </c>
      <c r="X889">
        <f t="shared" si="138"/>
        <v>77</v>
      </c>
      <c r="Y889">
        <f>INT(VLOOKUP(X889,角色属性总表!AG:AH,2,FALSE)*角色属性总表!$C$38)</f>
        <v>1566</v>
      </c>
      <c r="AA889">
        <f t="shared" si="139"/>
        <v>9</v>
      </c>
      <c r="AB889">
        <f>VLOOKUP(X889,角色属性总表!AG:AI,2,FALSE)*VLOOKUP(角色等级属性!AA889,角色间职业划分!P:AG,13,FALSE)/角色间职业划分!$AB$9</f>
        <v>2201.5640101924259</v>
      </c>
      <c r="AC889">
        <f>VLOOKUP(X889,角色属性总表!AG:AI,3,FALSE)*VLOOKUP(AA889,角色间职业划分!P:AG,8,FALSE)/角色间职业划分!$W$9</f>
        <v>4377.4919999999993</v>
      </c>
      <c r="AD889">
        <f>VLOOKUP(AA889,角色间职业划分!P:AP,26,FALSE)</f>
        <v>0.4</v>
      </c>
      <c r="AE889">
        <f>VLOOKUP(X889,角色属性总表!I:Q,3,FALSE)</f>
        <v>701.56799999999998</v>
      </c>
      <c r="AF889">
        <f>VLOOKUP(AA889,角色间职业划分!P:AP,11,FALSE)</f>
        <v>0.3</v>
      </c>
      <c r="AG889">
        <f t="shared" si="134"/>
        <v>4952.3242637559297</v>
      </c>
      <c r="AH889">
        <f t="shared" si="135"/>
        <v>702</v>
      </c>
      <c r="AJ889">
        <f t="shared" si="136"/>
        <v>4250.3242637559297</v>
      </c>
      <c r="AK889">
        <v>885</v>
      </c>
    </row>
    <row r="890" spans="1:37" x14ac:dyDescent="0.15">
      <c r="A890">
        <v>886</v>
      </c>
      <c r="B890">
        <f>ROUND(VLOOKUP(X890,角色属性总表!AG:AI,2,FALSE)/角色属性总表!$C$34,0)</f>
        <v>226</v>
      </c>
      <c r="C890">
        <f>ROUND(VLOOKUP(X890,角色属性总表!Y:AE,3,FALSE)/J890,0)</f>
        <v>130</v>
      </c>
      <c r="D890">
        <f>ROUND(VLOOKUP(X890,角色属性总表!AG:AI,3,FALSE)/角色属性总表!$C$35,0)</f>
        <v>237</v>
      </c>
      <c r="E890">
        <f t="shared" si="130"/>
        <v>890</v>
      </c>
      <c r="F890">
        <f t="shared" si="131"/>
        <v>19</v>
      </c>
      <c r="G890">
        <f t="shared" si="132"/>
        <v>10</v>
      </c>
      <c r="H890">
        <v>0</v>
      </c>
      <c r="I890">
        <f t="shared" si="137"/>
        <v>3</v>
      </c>
      <c r="J890">
        <f>VLOOKUP(AA890,角色间职业划分!P:AP,20,FALSE)</f>
        <v>9</v>
      </c>
      <c r="K890">
        <f>IF(X890=500,100,VLOOKUP(AA890,角色间职业划分!P:AP,22,FALSE))</f>
        <v>100</v>
      </c>
      <c r="L890">
        <f>IF(X890=500,K890,VLOOKUP(AA890,角色间职业划分!P:AP,23,FALSE))</f>
        <v>60</v>
      </c>
      <c r="M890">
        <f>VLOOKUP(AA890,角色间职业划分!P:AP,24,FALSE)</f>
        <v>0</v>
      </c>
      <c r="N890">
        <f>VLOOKUP(AA890,角色间职业划分!P:AP,14)*100</f>
        <v>95</v>
      </c>
      <c r="O890">
        <f>VLOOKUP(AA890,角色间职业划分!P:Z,9,FALSE)</f>
        <v>0</v>
      </c>
      <c r="P890">
        <f>VLOOKUP(AA890,角色间职业划分!P:AP,10,FALSE)</f>
        <v>0</v>
      </c>
      <c r="Q890">
        <f>VLOOKUP(AA890,角色间职业划分!P:AP,15,FALSE)</f>
        <v>0</v>
      </c>
      <c r="R890">
        <f>VLOOKUP(AA890,角色间职业划分!P:AP,16,FALSE)</f>
        <v>0</v>
      </c>
      <c r="S890">
        <f>VLOOKUP(AA890,角色间职业划分!P:AP,17,FALSE)</f>
        <v>0</v>
      </c>
      <c r="T890">
        <f>VLOOKUP(AA890,角色间职业划分!P:AP,18,FALSE)</f>
        <v>0</v>
      </c>
      <c r="U890">
        <f>VLOOKUP(AA890,角色间职业划分!P:AP,27,FALSE)</f>
        <v>0</v>
      </c>
      <c r="V890">
        <f t="shared" si="133"/>
        <v>0</v>
      </c>
      <c r="W890">
        <f>VLOOKUP(AA890,角色间职业划分!P:Q,2,FALSE)</f>
        <v>26</v>
      </c>
      <c r="X890">
        <f t="shared" si="138"/>
        <v>78</v>
      </c>
      <c r="Y890">
        <f>INT(VLOOKUP(X890,角色属性总表!AG:AH,2,FALSE)*角色属性总表!$C$38)</f>
        <v>1584</v>
      </c>
      <c r="AA890">
        <f t="shared" si="139"/>
        <v>9</v>
      </c>
      <c r="AB890">
        <f>VLOOKUP(X890,角色属性总表!AG:AI,2,FALSE)*VLOOKUP(角色等级属性!AA890,角色间职业划分!P:AG,13,FALSE)/角色间职业划分!$AB$9</f>
        <v>2226.8693436429139</v>
      </c>
      <c r="AC890">
        <f>VLOOKUP(X890,角色属性总表!AG:AI,3,FALSE)*VLOOKUP(AA890,角色间职业划分!P:AG,8,FALSE)/角色间职业划分!$W$9</f>
        <v>4427.808</v>
      </c>
      <c r="AD890">
        <f>VLOOKUP(AA890,角色间职业划分!P:AP,26,FALSE)</f>
        <v>0.4</v>
      </c>
      <c r="AE890">
        <f>VLOOKUP(X890,角色属性总表!I:Q,3,FALSE)</f>
        <v>709.63200000000006</v>
      </c>
      <c r="AF890">
        <f>VLOOKUP(AA890,角色间职业划分!P:AP,11,FALSE)</f>
        <v>0.3</v>
      </c>
      <c r="AG890">
        <f t="shared" si="134"/>
        <v>5060.8148815845225</v>
      </c>
      <c r="AH890">
        <f t="shared" si="135"/>
        <v>711</v>
      </c>
      <c r="AJ890">
        <f t="shared" si="136"/>
        <v>4349.8148815845225</v>
      </c>
      <c r="AK890">
        <v>886</v>
      </c>
    </row>
    <row r="891" spans="1:37" x14ac:dyDescent="0.15">
      <c r="A891">
        <v>887</v>
      </c>
      <c r="B891">
        <f>ROUND(VLOOKUP(X891,角色属性总表!AG:AI,2,FALSE)/角色属性总表!$C$34,0)</f>
        <v>229</v>
      </c>
      <c r="C891">
        <f>ROUND(VLOOKUP(X891,角色属性总表!Y:AE,3,FALSE)/J891,0)</f>
        <v>132</v>
      </c>
      <c r="D891">
        <f>ROUND(VLOOKUP(X891,角色属性总表!AG:AI,3,FALSE)/角色属性总表!$C$35,0)</f>
        <v>239</v>
      </c>
      <c r="E891">
        <f t="shared" si="130"/>
        <v>900</v>
      </c>
      <c r="F891">
        <f t="shared" si="131"/>
        <v>19</v>
      </c>
      <c r="G891">
        <f t="shared" si="132"/>
        <v>10</v>
      </c>
      <c r="H891">
        <v>0</v>
      </c>
      <c r="I891">
        <f t="shared" si="137"/>
        <v>3</v>
      </c>
      <c r="J891">
        <f>VLOOKUP(AA891,角色间职业划分!P:AP,20,FALSE)</f>
        <v>9</v>
      </c>
      <c r="K891">
        <f>IF(X891=500,100,VLOOKUP(AA891,角色间职业划分!P:AP,22,FALSE))</f>
        <v>100</v>
      </c>
      <c r="L891">
        <f>IF(X891=500,K891,VLOOKUP(AA891,角色间职业划分!P:AP,23,FALSE))</f>
        <v>60</v>
      </c>
      <c r="M891">
        <f>VLOOKUP(AA891,角色间职业划分!P:AP,24,FALSE)</f>
        <v>0</v>
      </c>
      <c r="N891">
        <f>VLOOKUP(AA891,角色间职业划分!P:AP,14)*100</f>
        <v>95</v>
      </c>
      <c r="O891">
        <f>VLOOKUP(AA891,角色间职业划分!P:Z,9,FALSE)</f>
        <v>0</v>
      </c>
      <c r="P891">
        <f>VLOOKUP(AA891,角色间职业划分!P:AP,10,FALSE)</f>
        <v>0</v>
      </c>
      <c r="Q891">
        <f>VLOOKUP(AA891,角色间职业划分!P:AP,15,FALSE)</f>
        <v>0</v>
      </c>
      <c r="R891">
        <f>VLOOKUP(AA891,角色间职业划分!P:AP,16,FALSE)</f>
        <v>0</v>
      </c>
      <c r="S891">
        <f>VLOOKUP(AA891,角色间职业划分!P:AP,17,FALSE)</f>
        <v>0</v>
      </c>
      <c r="T891">
        <f>VLOOKUP(AA891,角色间职业划分!P:AP,18,FALSE)</f>
        <v>0</v>
      </c>
      <c r="U891">
        <f>VLOOKUP(AA891,角色间职业划分!P:AP,27,FALSE)</f>
        <v>0</v>
      </c>
      <c r="V891">
        <f t="shared" si="133"/>
        <v>0</v>
      </c>
      <c r="W891">
        <f>VLOOKUP(AA891,角色间职业划分!P:Q,2,FALSE)</f>
        <v>26</v>
      </c>
      <c r="X891">
        <f t="shared" si="138"/>
        <v>79</v>
      </c>
      <c r="Y891">
        <f>INT(VLOOKUP(X891,角色属性总表!AG:AH,2,FALSE)*角色属性总表!$C$38)</f>
        <v>1602</v>
      </c>
      <c r="AA891">
        <f t="shared" si="139"/>
        <v>9</v>
      </c>
      <c r="AB891">
        <f>VLOOKUP(X891,角色属性总表!AG:AI,2,FALSE)*VLOOKUP(角色等级属性!AA891,角色间职业划分!P:AG,13,FALSE)/角色间职业划分!$AB$9</f>
        <v>2252.174677093401</v>
      </c>
      <c r="AC891">
        <f>VLOOKUP(X891,角色属性总表!AG:AI,3,FALSE)*VLOOKUP(AA891,角色间职业划分!P:AG,8,FALSE)/角色间职业划分!$W$9</f>
        <v>4478.1239999999998</v>
      </c>
      <c r="AD891">
        <f>VLOOKUP(AA891,角色间职业划分!P:AP,26,FALSE)</f>
        <v>0.4</v>
      </c>
      <c r="AE891">
        <f>VLOOKUP(X891,角色属性总表!I:Q,3,FALSE)</f>
        <v>717.69600000000003</v>
      </c>
      <c r="AF891">
        <f>VLOOKUP(AA891,角色间职业划分!P:AP,11,FALSE)</f>
        <v>0.3</v>
      </c>
      <c r="AG891">
        <f t="shared" si="134"/>
        <v>5170.3582069402846</v>
      </c>
      <c r="AH891">
        <f t="shared" si="135"/>
        <v>717</v>
      </c>
      <c r="AJ891">
        <f t="shared" si="136"/>
        <v>4453.3582069402846</v>
      </c>
      <c r="AK891">
        <v>887</v>
      </c>
    </row>
    <row r="892" spans="1:37" x14ac:dyDescent="0.15">
      <c r="A892">
        <v>888</v>
      </c>
      <c r="B892">
        <f>ROUND(VLOOKUP(X892,角色属性总表!AG:AI,2,FALSE)/角色属性总表!$C$34,0)</f>
        <v>231</v>
      </c>
      <c r="C892">
        <f>ROUND(VLOOKUP(X892,角色属性总表!Y:AE,3,FALSE)/J892,0)</f>
        <v>135</v>
      </c>
      <c r="D892">
        <f>ROUND(VLOOKUP(X892,角色属性总表!AG:AI,3,FALSE)/角色属性总表!$C$35,0)</f>
        <v>242</v>
      </c>
      <c r="E892">
        <f t="shared" si="130"/>
        <v>910</v>
      </c>
      <c r="F892">
        <f t="shared" si="131"/>
        <v>19</v>
      </c>
      <c r="G892">
        <f t="shared" si="132"/>
        <v>10</v>
      </c>
      <c r="H892">
        <v>0</v>
      </c>
      <c r="I892">
        <f t="shared" si="137"/>
        <v>3</v>
      </c>
      <c r="J892">
        <f>VLOOKUP(AA892,角色间职业划分!P:AP,20,FALSE)</f>
        <v>9</v>
      </c>
      <c r="K892">
        <f>IF(X892=500,100,VLOOKUP(AA892,角色间职业划分!P:AP,22,FALSE))</f>
        <v>100</v>
      </c>
      <c r="L892">
        <f>IF(X892=500,K892,VLOOKUP(AA892,角色间职业划分!P:AP,23,FALSE))</f>
        <v>60</v>
      </c>
      <c r="M892">
        <f>VLOOKUP(AA892,角色间职业划分!P:AP,24,FALSE)</f>
        <v>0</v>
      </c>
      <c r="N892">
        <f>VLOOKUP(AA892,角色间职业划分!P:AP,14)*100</f>
        <v>95</v>
      </c>
      <c r="O892">
        <f>VLOOKUP(AA892,角色间职业划分!P:Z,9,FALSE)</f>
        <v>0</v>
      </c>
      <c r="P892">
        <f>VLOOKUP(AA892,角色间职业划分!P:AP,10,FALSE)</f>
        <v>0</v>
      </c>
      <c r="Q892">
        <f>VLOOKUP(AA892,角色间职业划分!P:AP,15,FALSE)</f>
        <v>0</v>
      </c>
      <c r="R892">
        <f>VLOOKUP(AA892,角色间职业划分!P:AP,16,FALSE)</f>
        <v>0</v>
      </c>
      <c r="S892">
        <f>VLOOKUP(AA892,角色间职业划分!P:AP,17,FALSE)</f>
        <v>0</v>
      </c>
      <c r="T892">
        <f>VLOOKUP(AA892,角色间职业划分!P:AP,18,FALSE)</f>
        <v>0</v>
      </c>
      <c r="U892">
        <f>VLOOKUP(AA892,角色间职业划分!P:AP,27,FALSE)</f>
        <v>0</v>
      </c>
      <c r="V892">
        <f t="shared" si="133"/>
        <v>0</v>
      </c>
      <c r="W892">
        <f>VLOOKUP(AA892,角色间职业划分!P:Q,2,FALSE)</f>
        <v>26</v>
      </c>
      <c r="X892">
        <f t="shared" si="138"/>
        <v>80</v>
      </c>
      <c r="Y892">
        <f>INT(VLOOKUP(X892,角色属性总表!AG:AH,2,FALSE)*角色属性总表!$C$38)</f>
        <v>1620</v>
      </c>
      <c r="AA892">
        <f t="shared" si="139"/>
        <v>9</v>
      </c>
      <c r="AB892">
        <f>VLOOKUP(X892,角色属性总表!AG:AI,2,FALSE)*VLOOKUP(角色等级属性!AA892,角色间职业划分!P:AG,13,FALSE)/角色间职业划分!$AB$9</f>
        <v>2277.480010543889</v>
      </c>
      <c r="AC892">
        <f>VLOOKUP(X892,角色属性总表!AG:AI,3,FALSE)*VLOOKUP(AA892,角色间职业划分!P:AG,8,FALSE)/角色间职业划分!$W$9</f>
        <v>4528.4399999999987</v>
      </c>
      <c r="AD892">
        <f>VLOOKUP(AA892,角色间职业划分!P:AP,26,FALSE)</f>
        <v>0.4</v>
      </c>
      <c r="AE892">
        <f>VLOOKUP(X892,角色属性总表!I:Q,3,FALSE)</f>
        <v>725.76</v>
      </c>
      <c r="AF892">
        <f>VLOOKUP(AA892,角色间职业划分!P:AP,11,FALSE)</f>
        <v>0.3</v>
      </c>
      <c r="AG892">
        <f t="shared" si="134"/>
        <v>5280.9541649996081</v>
      </c>
      <c r="AH892">
        <f t="shared" si="135"/>
        <v>726</v>
      </c>
      <c r="AJ892">
        <f t="shared" si="136"/>
        <v>4554.9541649996081</v>
      </c>
      <c r="AK892">
        <v>888</v>
      </c>
    </row>
    <row r="893" spans="1:37" x14ac:dyDescent="0.15">
      <c r="A893">
        <v>889</v>
      </c>
      <c r="B893">
        <f>ROUND(VLOOKUP(X893,角色属性总表!AG:AI,2,FALSE)/角色属性总表!$C$34,0)</f>
        <v>234</v>
      </c>
      <c r="C893">
        <f>ROUND(VLOOKUP(X893,角色属性总表!Y:AE,3,FALSE)/J893,0)</f>
        <v>138</v>
      </c>
      <c r="D893">
        <f>ROUND(VLOOKUP(X893,角色属性总表!AG:AI,3,FALSE)/角色属性总表!$C$35,0)</f>
        <v>245</v>
      </c>
      <c r="E893">
        <f t="shared" si="130"/>
        <v>921</v>
      </c>
      <c r="F893">
        <f t="shared" si="131"/>
        <v>19</v>
      </c>
      <c r="G893">
        <f t="shared" si="132"/>
        <v>10</v>
      </c>
      <c r="H893">
        <v>0</v>
      </c>
      <c r="I893">
        <f t="shared" si="137"/>
        <v>3</v>
      </c>
      <c r="J893">
        <f>VLOOKUP(AA893,角色间职业划分!P:AP,20,FALSE)</f>
        <v>9</v>
      </c>
      <c r="K893">
        <f>IF(X893=500,100,VLOOKUP(AA893,角色间职业划分!P:AP,22,FALSE))</f>
        <v>100</v>
      </c>
      <c r="L893">
        <f>IF(X893=500,K893,VLOOKUP(AA893,角色间职业划分!P:AP,23,FALSE))</f>
        <v>60</v>
      </c>
      <c r="M893">
        <f>VLOOKUP(AA893,角色间职业划分!P:AP,24,FALSE)</f>
        <v>0</v>
      </c>
      <c r="N893">
        <f>VLOOKUP(AA893,角色间职业划分!P:AP,14)*100</f>
        <v>95</v>
      </c>
      <c r="O893">
        <f>VLOOKUP(AA893,角色间职业划分!P:Z,9,FALSE)</f>
        <v>0</v>
      </c>
      <c r="P893">
        <f>VLOOKUP(AA893,角色间职业划分!P:AP,10,FALSE)</f>
        <v>0</v>
      </c>
      <c r="Q893">
        <f>VLOOKUP(AA893,角色间职业划分!P:AP,15,FALSE)</f>
        <v>0</v>
      </c>
      <c r="R893">
        <f>VLOOKUP(AA893,角色间职业划分!P:AP,16,FALSE)</f>
        <v>0</v>
      </c>
      <c r="S893">
        <f>VLOOKUP(AA893,角色间职业划分!P:AP,17,FALSE)</f>
        <v>0</v>
      </c>
      <c r="T893">
        <f>VLOOKUP(AA893,角色间职业划分!P:AP,18,FALSE)</f>
        <v>0</v>
      </c>
      <c r="U893">
        <f>VLOOKUP(AA893,角色间职业划分!P:AP,27,FALSE)</f>
        <v>0</v>
      </c>
      <c r="V893">
        <f t="shared" si="133"/>
        <v>0</v>
      </c>
      <c r="W893">
        <f>VLOOKUP(AA893,角色间职业划分!P:Q,2,FALSE)</f>
        <v>26</v>
      </c>
      <c r="X893">
        <f t="shared" si="138"/>
        <v>81</v>
      </c>
      <c r="Y893">
        <f>INT(VLOOKUP(X893,角色属性总表!AG:AH,2,FALSE)*角色属性总表!$C$38)</f>
        <v>1638</v>
      </c>
      <c r="AA893">
        <f t="shared" si="139"/>
        <v>9</v>
      </c>
      <c r="AB893">
        <f>VLOOKUP(X893,角色属性总表!AG:AI,2,FALSE)*VLOOKUP(角色等级属性!AA893,角色间职业划分!P:AG,13,FALSE)/角色间职业划分!$AB$9</f>
        <v>2302.7853439943765</v>
      </c>
      <c r="AC893">
        <f>VLOOKUP(X893,角色属性总表!AG:AI,3,FALSE)*VLOOKUP(AA893,角色间职业划分!P:AG,8,FALSE)/角色间职业划分!$W$9</f>
        <v>4578.7559999999985</v>
      </c>
      <c r="AD893">
        <f>VLOOKUP(AA893,角色间职业划分!P:AP,26,FALSE)</f>
        <v>0.4</v>
      </c>
      <c r="AE893">
        <f>VLOOKUP(X893,角色属性总表!I:Q,3,FALSE)</f>
        <v>733.82400000000007</v>
      </c>
      <c r="AF893">
        <f>VLOOKUP(AA893,角色间职业划分!P:AP,11,FALSE)</f>
        <v>0.3</v>
      </c>
      <c r="AG893">
        <f t="shared" si="134"/>
        <v>5392.6027397260268</v>
      </c>
      <c r="AH893">
        <f t="shared" si="135"/>
        <v>735</v>
      </c>
      <c r="AJ893">
        <f t="shared" si="136"/>
        <v>4657.6027397260268</v>
      </c>
      <c r="AK893">
        <v>889</v>
      </c>
    </row>
    <row r="894" spans="1:37" x14ac:dyDescent="0.15">
      <c r="A894">
        <v>890</v>
      </c>
      <c r="B894">
        <f>ROUND(VLOOKUP(X894,角色属性总表!AG:AI,2,FALSE)/角色属性总表!$C$34,0)</f>
        <v>237</v>
      </c>
      <c r="C894">
        <f>ROUND(VLOOKUP(X894,角色属性总表!Y:AE,3,FALSE)/J894,0)</f>
        <v>141</v>
      </c>
      <c r="D894">
        <f>ROUND(VLOOKUP(X894,角色属性总表!AG:AI,3,FALSE)/角色属性总表!$C$35,0)</f>
        <v>247</v>
      </c>
      <c r="E894">
        <f t="shared" si="130"/>
        <v>931</v>
      </c>
      <c r="F894">
        <f t="shared" si="131"/>
        <v>19</v>
      </c>
      <c r="G894">
        <f t="shared" si="132"/>
        <v>10</v>
      </c>
      <c r="H894">
        <v>0</v>
      </c>
      <c r="I894">
        <f t="shared" si="137"/>
        <v>3</v>
      </c>
      <c r="J894">
        <f>VLOOKUP(AA894,角色间职业划分!P:AP,20,FALSE)</f>
        <v>9</v>
      </c>
      <c r="K894">
        <f>IF(X894=500,100,VLOOKUP(AA894,角色间职业划分!P:AP,22,FALSE))</f>
        <v>100</v>
      </c>
      <c r="L894">
        <f>IF(X894=500,K894,VLOOKUP(AA894,角色间职业划分!P:AP,23,FALSE))</f>
        <v>60</v>
      </c>
      <c r="M894">
        <f>VLOOKUP(AA894,角色间职业划分!P:AP,24,FALSE)</f>
        <v>0</v>
      </c>
      <c r="N894">
        <f>VLOOKUP(AA894,角色间职业划分!P:AP,14)*100</f>
        <v>95</v>
      </c>
      <c r="O894">
        <f>VLOOKUP(AA894,角色间职业划分!P:Z,9,FALSE)</f>
        <v>0</v>
      </c>
      <c r="P894">
        <f>VLOOKUP(AA894,角色间职业划分!P:AP,10,FALSE)</f>
        <v>0</v>
      </c>
      <c r="Q894">
        <f>VLOOKUP(AA894,角色间职业划分!P:AP,15,FALSE)</f>
        <v>0</v>
      </c>
      <c r="R894">
        <f>VLOOKUP(AA894,角色间职业划分!P:AP,16,FALSE)</f>
        <v>0</v>
      </c>
      <c r="S894">
        <f>VLOOKUP(AA894,角色间职业划分!P:AP,17,FALSE)</f>
        <v>0</v>
      </c>
      <c r="T894">
        <f>VLOOKUP(AA894,角色间职业划分!P:AP,18,FALSE)</f>
        <v>0</v>
      </c>
      <c r="U894">
        <f>VLOOKUP(AA894,角色间职业划分!P:AP,27,FALSE)</f>
        <v>0</v>
      </c>
      <c r="V894">
        <f t="shared" si="133"/>
        <v>0</v>
      </c>
      <c r="W894">
        <f>VLOOKUP(AA894,角色间职业划分!P:Q,2,FALSE)</f>
        <v>26</v>
      </c>
      <c r="X894">
        <f t="shared" si="138"/>
        <v>82</v>
      </c>
      <c r="Y894">
        <f>INT(VLOOKUP(X894,角色属性总表!AG:AH,2,FALSE)*角色属性总表!$C$38)</f>
        <v>1656</v>
      </c>
      <c r="AA894">
        <f t="shared" si="139"/>
        <v>9</v>
      </c>
      <c r="AB894">
        <f>VLOOKUP(X894,角色属性总表!AG:AI,2,FALSE)*VLOOKUP(角色等级属性!AA894,角色间职业划分!P:AG,13,FALSE)/角色间职业划分!$AB$9</f>
        <v>2328.090677444864</v>
      </c>
      <c r="AC894">
        <f>VLOOKUP(X894,角色属性总表!AG:AI,3,FALSE)*VLOOKUP(AA894,角色间职业划分!P:AG,8,FALSE)/角色间职业划分!$W$9</f>
        <v>4629.0719999999983</v>
      </c>
      <c r="AD894">
        <f>VLOOKUP(AA894,角色间职业划分!P:AP,26,FALSE)</f>
        <v>0.4</v>
      </c>
      <c r="AE894">
        <f>VLOOKUP(X894,角色属性总表!I:Q,3,FALSE)</f>
        <v>741.88799999999992</v>
      </c>
      <c r="AF894">
        <f>VLOOKUP(AA894,角色间职业划分!P:AP,11,FALSE)</f>
        <v>0.3</v>
      </c>
      <c r="AG894">
        <f t="shared" si="134"/>
        <v>5505.3039723248176</v>
      </c>
      <c r="AH894">
        <f t="shared" si="135"/>
        <v>741</v>
      </c>
      <c r="AJ894">
        <f t="shared" si="136"/>
        <v>4764.3039723248176</v>
      </c>
      <c r="AK894">
        <v>890</v>
      </c>
    </row>
    <row r="895" spans="1:37" x14ac:dyDescent="0.15">
      <c r="A895">
        <v>891</v>
      </c>
      <c r="B895">
        <f>ROUND(VLOOKUP(X895,角色属性总表!AG:AI,2,FALSE)/角色属性总表!$C$34,0)</f>
        <v>239</v>
      </c>
      <c r="C895">
        <f>ROUND(VLOOKUP(X895,角色属性总表!Y:AE,3,FALSE)/J895,0)</f>
        <v>143</v>
      </c>
      <c r="D895">
        <f>ROUND(VLOOKUP(X895,角色属性总表!AG:AI,3,FALSE)/角色属性总表!$C$35,0)</f>
        <v>250</v>
      </c>
      <c r="E895">
        <f t="shared" si="130"/>
        <v>941</v>
      </c>
      <c r="F895">
        <f t="shared" si="131"/>
        <v>19</v>
      </c>
      <c r="G895">
        <f t="shared" si="132"/>
        <v>10</v>
      </c>
      <c r="H895">
        <v>0</v>
      </c>
      <c r="I895">
        <f t="shared" si="137"/>
        <v>3</v>
      </c>
      <c r="J895">
        <f>VLOOKUP(AA895,角色间职业划分!P:AP,20,FALSE)</f>
        <v>9</v>
      </c>
      <c r="K895">
        <f>IF(X895=500,100,VLOOKUP(AA895,角色间职业划分!P:AP,22,FALSE))</f>
        <v>100</v>
      </c>
      <c r="L895">
        <f>IF(X895=500,K895,VLOOKUP(AA895,角色间职业划分!P:AP,23,FALSE))</f>
        <v>60</v>
      </c>
      <c r="M895">
        <f>VLOOKUP(AA895,角色间职业划分!P:AP,24,FALSE)</f>
        <v>0</v>
      </c>
      <c r="N895">
        <f>VLOOKUP(AA895,角色间职业划分!P:AP,14)*100</f>
        <v>95</v>
      </c>
      <c r="O895">
        <f>VLOOKUP(AA895,角色间职业划分!P:Z,9,FALSE)</f>
        <v>0</v>
      </c>
      <c r="P895">
        <f>VLOOKUP(AA895,角色间职业划分!P:AP,10,FALSE)</f>
        <v>0</v>
      </c>
      <c r="Q895">
        <f>VLOOKUP(AA895,角色间职业划分!P:AP,15,FALSE)</f>
        <v>0</v>
      </c>
      <c r="R895">
        <f>VLOOKUP(AA895,角色间职业划分!P:AP,16,FALSE)</f>
        <v>0</v>
      </c>
      <c r="S895">
        <f>VLOOKUP(AA895,角色间职业划分!P:AP,17,FALSE)</f>
        <v>0</v>
      </c>
      <c r="T895">
        <f>VLOOKUP(AA895,角色间职业划分!P:AP,18,FALSE)</f>
        <v>0</v>
      </c>
      <c r="U895">
        <f>VLOOKUP(AA895,角色间职业划分!P:AP,27,FALSE)</f>
        <v>0</v>
      </c>
      <c r="V895">
        <f t="shared" si="133"/>
        <v>0</v>
      </c>
      <c r="W895">
        <f>VLOOKUP(AA895,角色间职业划分!P:Q,2,FALSE)</f>
        <v>26</v>
      </c>
      <c r="X895">
        <f t="shared" si="138"/>
        <v>83</v>
      </c>
      <c r="Y895">
        <f>INT(VLOOKUP(X895,角色属性总表!AG:AH,2,FALSE)*角色属性总表!$C$38)</f>
        <v>1674</v>
      </c>
      <c r="AA895">
        <f t="shared" si="139"/>
        <v>9</v>
      </c>
      <c r="AB895">
        <f>VLOOKUP(X895,角色属性总表!AG:AI,2,FALSE)*VLOOKUP(角色等级属性!AA895,角色间职业划分!P:AG,13,FALSE)/角色间职业划分!$AB$9</f>
        <v>2353.396010895352</v>
      </c>
      <c r="AC895">
        <f>VLOOKUP(X895,角色属性总表!AG:AI,3,FALSE)*VLOOKUP(AA895,角色间职业划分!P:AG,8,FALSE)/角色间职业划分!$W$9</f>
        <v>4679.387999999999</v>
      </c>
      <c r="AD895">
        <f>VLOOKUP(AA895,角色间职业划分!P:AP,26,FALSE)</f>
        <v>0.4</v>
      </c>
      <c r="AE895">
        <f>VLOOKUP(X895,角色属性总表!I:Q,3,FALSE)</f>
        <v>749.952</v>
      </c>
      <c r="AF895">
        <f>VLOOKUP(AA895,角色间职业划分!P:AP,11,FALSE)</f>
        <v>0.3</v>
      </c>
      <c r="AG895">
        <f t="shared" si="134"/>
        <v>5619.0579597670749</v>
      </c>
      <c r="AH895">
        <f t="shared" si="135"/>
        <v>750</v>
      </c>
      <c r="AJ895">
        <f t="shared" si="136"/>
        <v>4869.0579597670749</v>
      </c>
      <c r="AK895">
        <v>891</v>
      </c>
    </row>
    <row r="896" spans="1:37" x14ac:dyDescent="0.15">
      <c r="A896">
        <v>892</v>
      </c>
      <c r="B896">
        <f>ROUND(VLOOKUP(X896,角色属性总表!AG:AI,2,FALSE)/角色属性总表!$C$34,0)</f>
        <v>242</v>
      </c>
      <c r="C896">
        <f>ROUND(VLOOKUP(X896,角色属性总表!Y:AE,3,FALSE)/J896,0)</f>
        <v>146</v>
      </c>
      <c r="D896">
        <f>ROUND(VLOOKUP(X896,角色属性总表!AG:AI,3,FALSE)/角色属性总表!$C$35,0)</f>
        <v>253</v>
      </c>
      <c r="E896">
        <f t="shared" si="130"/>
        <v>951</v>
      </c>
      <c r="F896">
        <f t="shared" si="131"/>
        <v>19</v>
      </c>
      <c r="G896">
        <f t="shared" si="132"/>
        <v>10</v>
      </c>
      <c r="H896">
        <v>0</v>
      </c>
      <c r="I896">
        <f t="shared" si="137"/>
        <v>3</v>
      </c>
      <c r="J896">
        <f>VLOOKUP(AA896,角色间职业划分!P:AP,20,FALSE)</f>
        <v>9</v>
      </c>
      <c r="K896">
        <f>IF(X896=500,100,VLOOKUP(AA896,角色间职业划分!P:AP,22,FALSE))</f>
        <v>100</v>
      </c>
      <c r="L896">
        <f>IF(X896=500,K896,VLOOKUP(AA896,角色间职业划分!P:AP,23,FALSE))</f>
        <v>60</v>
      </c>
      <c r="M896">
        <f>VLOOKUP(AA896,角色间职业划分!P:AP,24,FALSE)</f>
        <v>0</v>
      </c>
      <c r="N896">
        <f>VLOOKUP(AA896,角色间职业划分!P:AP,14)*100</f>
        <v>95</v>
      </c>
      <c r="O896">
        <f>VLOOKUP(AA896,角色间职业划分!P:Z,9,FALSE)</f>
        <v>0</v>
      </c>
      <c r="P896">
        <f>VLOOKUP(AA896,角色间职业划分!P:AP,10,FALSE)</f>
        <v>0</v>
      </c>
      <c r="Q896">
        <f>VLOOKUP(AA896,角色间职业划分!P:AP,15,FALSE)</f>
        <v>0</v>
      </c>
      <c r="R896">
        <f>VLOOKUP(AA896,角色间职业划分!P:AP,16,FALSE)</f>
        <v>0</v>
      </c>
      <c r="S896">
        <f>VLOOKUP(AA896,角色间职业划分!P:AP,17,FALSE)</f>
        <v>0</v>
      </c>
      <c r="T896">
        <f>VLOOKUP(AA896,角色间职业划分!P:AP,18,FALSE)</f>
        <v>0</v>
      </c>
      <c r="U896">
        <f>VLOOKUP(AA896,角色间职业划分!P:AP,27,FALSE)</f>
        <v>0</v>
      </c>
      <c r="V896">
        <f t="shared" si="133"/>
        <v>0</v>
      </c>
      <c r="W896">
        <f>VLOOKUP(AA896,角色间职业划分!P:Q,2,FALSE)</f>
        <v>26</v>
      </c>
      <c r="X896">
        <f t="shared" si="138"/>
        <v>84</v>
      </c>
      <c r="Y896">
        <f>INT(VLOOKUP(X896,角色属性总表!AG:AH,2,FALSE)*角色属性总表!$C$38)</f>
        <v>1692</v>
      </c>
      <c r="AA896">
        <f t="shared" si="139"/>
        <v>9</v>
      </c>
      <c r="AB896">
        <f>VLOOKUP(X896,角色属性总表!AG:AI,2,FALSE)*VLOOKUP(角色等级属性!AA896,角色间职业划分!P:AG,13,FALSE)/角色间职业划分!$AB$9</f>
        <v>2378.7013443458395</v>
      </c>
      <c r="AC896">
        <f>VLOOKUP(X896,角色属性总表!AG:AI,3,FALSE)*VLOOKUP(AA896,角色间职业划分!P:AG,8,FALSE)/角色间职业划分!$W$9</f>
        <v>4729.7039999999997</v>
      </c>
      <c r="AD896">
        <f>VLOOKUP(AA896,角色间职业划分!P:AP,26,FALSE)</f>
        <v>0.4</v>
      </c>
      <c r="AE896">
        <f>VLOOKUP(X896,角色属性总表!I:Q,3,FALSE)</f>
        <v>758.01599999999996</v>
      </c>
      <c r="AF896">
        <f>VLOOKUP(AA896,角色间职业划分!P:AP,11,FALSE)</f>
        <v>0.3</v>
      </c>
      <c r="AG896">
        <f t="shared" si="134"/>
        <v>5733.8648533794221</v>
      </c>
      <c r="AH896">
        <f t="shared" si="135"/>
        <v>759</v>
      </c>
      <c r="AJ896">
        <f t="shared" si="136"/>
        <v>4974.8648533794221</v>
      </c>
      <c r="AK896">
        <v>892</v>
      </c>
    </row>
    <row r="897" spans="1:37" x14ac:dyDescent="0.15">
      <c r="A897">
        <v>893</v>
      </c>
      <c r="B897">
        <f>ROUND(VLOOKUP(X897,角色属性总表!AG:AI,2,FALSE)/角色属性总表!$C$34,0)</f>
        <v>244</v>
      </c>
      <c r="C897">
        <f>ROUND(VLOOKUP(X897,角色属性总表!Y:AE,3,FALSE)/J897,0)</f>
        <v>149</v>
      </c>
      <c r="D897">
        <f>ROUND(VLOOKUP(X897,角色属性总表!AG:AI,3,FALSE)/角色属性总表!$C$35,0)</f>
        <v>255</v>
      </c>
      <c r="E897">
        <f t="shared" si="130"/>
        <v>961</v>
      </c>
      <c r="F897">
        <f t="shared" si="131"/>
        <v>19</v>
      </c>
      <c r="G897">
        <f t="shared" si="132"/>
        <v>10</v>
      </c>
      <c r="H897">
        <v>0</v>
      </c>
      <c r="I897">
        <f t="shared" si="137"/>
        <v>3</v>
      </c>
      <c r="J897">
        <f>VLOOKUP(AA897,角色间职业划分!P:AP,20,FALSE)</f>
        <v>9</v>
      </c>
      <c r="K897">
        <f>IF(X897=500,100,VLOOKUP(AA897,角色间职业划分!P:AP,22,FALSE))</f>
        <v>100</v>
      </c>
      <c r="L897">
        <f>IF(X897=500,K897,VLOOKUP(AA897,角色间职业划分!P:AP,23,FALSE))</f>
        <v>60</v>
      </c>
      <c r="M897">
        <f>VLOOKUP(AA897,角色间职业划分!P:AP,24,FALSE)</f>
        <v>0</v>
      </c>
      <c r="N897">
        <f>VLOOKUP(AA897,角色间职业划分!P:AP,14)*100</f>
        <v>95</v>
      </c>
      <c r="O897">
        <f>VLOOKUP(AA897,角色间职业划分!P:Z,9,FALSE)</f>
        <v>0</v>
      </c>
      <c r="P897">
        <f>VLOOKUP(AA897,角色间职业划分!P:AP,10,FALSE)</f>
        <v>0</v>
      </c>
      <c r="Q897">
        <f>VLOOKUP(AA897,角色间职业划分!P:AP,15,FALSE)</f>
        <v>0</v>
      </c>
      <c r="R897">
        <f>VLOOKUP(AA897,角色间职业划分!P:AP,16,FALSE)</f>
        <v>0</v>
      </c>
      <c r="S897">
        <f>VLOOKUP(AA897,角色间职业划分!P:AP,17,FALSE)</f>
        <v>0</v>
      </c>
      <c r="T897">
        <f>VLOOKUP(AA897,角色间职业划分!P:AP,18,FALSE)</f>
        <v>0</v>
      </c>
      <c r="U897">
        <f>VLOOKUP(AA897,角色间职业划分!P:AP,27,FALSE)</f>
        <v>0</v>
      </c>
      <c r="V897">
        <f t="shared" si="133"/>
        <v>0</v>
      </c>
      <c r="W897">
        <f>VLOOKUP(AA897,角色间职业划分!P:Q,2,FALSE)</f>
        <v>26</v>
      </c>
      <c r="X897">
        <f t="shared" si="138"/>
        <v>85</v>
      </c>
      <c r="Y897">
        <f>INT(VLOOKUP(X897,角色属性总表!AG:AH,2,FALSE)*角色属性总表!$C$38)</f>
        <v>1710</v>
      </c>
      <c r="AA897">
        <f t="shared" si="139"/>
        <v>9</v>
      </c>
      <c r="AB897">
        <f>VLOOKUP(X897,角色属性总表!AG:AI,2,FALSE)*VLOOKUP(角色等级属性!AA897,角色间职业划分!P:AG,13,FALSE)/角色间职业划分!$AB$9</f>
        <v>2404.006677796327</v>
      </c>
      <c r="AC897">
        <f>VLOOKUP(X897,角色属性总表!AG:AI,3,FALSE)*VLOOKUP(AA897,角色间职业划分!P:AG,8,FALSE)/角色间职业划分!$W$9</f>
        <v>4780.0199999999995</v>
      </c>
      <c r="AD897">
        <f>VLOOKUP(AA897,角色间职业划分!P:AP,26,FALSE)</f>
        <v>0.4</v>
      </c>
      <c r="AE897">
        <f>VLOOKUP(X897,角色属性总表!I:Q,3,FALSE)</f>
        <v>766.08</v>
      </c>
      <c r="AF897">
        <f>VLOOKUP(AA897,角色间职业划分!P:AP,11,FALSE)</f>
        <v>0.3</v>
      </c>
      <c r="AG897">
        <f t="shared" si="134"/>
        <v>5849.7248574958685</v>
      </c>
      <c r="AH897">
        <f t="shared" si="135"/>
        <v>765</v>
      </c>
      <c r="AJ897">
        <f t="shared" si="136"/>
        <v>5084.7248574958685</v>
      </c>
      <c r="AK897">
        <v>893</v>
      </c>
    </row>
    <row r="898" spans="1:37" x14ac:dyDescent="0.15">
      <c r="A898">
        <v>894</v>
      </c>
      <c r="B898">
        <f>ROUND(VLOOKUP(X898,角色属性总表!AG:AI,2,FALSE)/角色属性总表!$C$34,0)</f>
        <v>247</v>
      </c>
      <c r="C898">
        <f>ROUND(VLOOKUP(X898,角色属性总表!Y:AE,3,FALSE)/J898,0)</f>
        <v>152</v>
      </c>
      <c r="D898">
        <f>ROUND(VLOOKUP(X898,角色属性总表!AG:AI,3,FALSE)/角色属性总表!$C$35,0)</f>
        <v>258</v>
      </c>
      <c r="E898">
        <f t="shared" si="130"/>
        <v>971</v>
      </c>
      <c r="F898">
        <f t="shared" si="131"/>
        <v>19</v>
      </c>
      <c r="G898">
        <f t="shared" si="132"/>
        <v>10</v>
      </c>
      <c r="H898">
        <v>0</v>
      </c>
      <c r="I898">
        <f t="shared" si="137"/>
        <v>3</v>
      </c>
      <c r="J898">
        <f>VLOOKUP(AA898,角色间职业划分!P:AP,20,FALSE)</f>
        <v>9</v>
      </c>
      <c r="K898">
        <f>IF(X898=500,100,VLOOKUP(AA898,角色间职业划分!P:AP,22,FALSE))</f>
        <v>100</v>
      </c>
      <c r="L898">
        <f>IF(X898=500,K898,VLOOKUP(AA898,角色间职业划分!P:AP,23,FALSE))</f>
        <v>60</v>
      </c>
      <c r="M898">
        <f>VLOOKUP(AA898,角色间职业划分!P:AP,24,FALSE)</f>
        <v>0</v>
      </c>
      <c r="N898">
        <f>VLOOKUP(AA898,角色间职业划分!P:AP,14)*100</f>
        <v>95</v>
      </c>
      <c r="O898">
        <f>VLOOKUP(AA898,角色间职业划分!P:Z,9,FALSE)</f>
        <v>0</v>
      </c>
      <c r="P898">
        <f>VLOOKUP(AA898,角色间职业划分!P:AP,10,FALSE)</f>
        <v>0</v>
      </c>
      <c r="Q898">
        <f>VLOOKUP(AA898,角色间职业划分!P:AP,15,FALSE)</f>
        <v>0</v>
      </c>
      <c r="R898">
        <f>VLOOKUP(AA898,角色间职业划分!P:AP,16,FALSE)</f>
        <v>0</v>
      </c>
      <c r="S898">
        <f>VLOOKUP(AA898,角色间职业划分!P:AP,17,FALSE)</f>
        <v>0</v>
      </c>
      <c r="T898">
        <f>VLOOKUP(AA898,角色间职业划分!P:AP,18,FALSE)</f>
        <v>0</v>
      </c>
      <c r="U898">
        <f>VLOOKUP(AA898,角色间职业划分!P:AP,27,FALSE)</f>
        <v>0</v>
      </c>
      <c r="V898">
        <f t="shared" si="133"/>
        <v>0</v>
      </c>
      <c r="W898">
        <f>VLOOKUP(AA898,角色间职业划分!P:Q,2,FALSE)</f>
        <v>26</v>
      </c>
      <c r="X898">
        <f t="shared" si="138"/>
        <v>86</v>
      </c>
      <c r="Y898">
        <f>INT(VLOOKUP(X898,角色属性总表!AG:AH,2,FALSE)*角色属性总表!$C$38)</f>
        <v>1728</v>
      </c>
      <c r="AA898">
        <f t="shared" si="139"/>
        <v>9</v>
      </c>
      <c r="AB898">
        <f>VLOOKUP(X898,角色属性总表!AG:AI,2,FALSE)*VLOOKUP(角色等级属性!AA898,角色间职业划分!P:AG,13,FALSE)/角色间职业划分!$AB$9</f>
        <v>2429.312011246815</v>
      </c>
      <c r="AC898">
        <f>VLOOKUP(X898,角色属性总表!AG:AI,3,FALSE)*VLOOKUP(AA898,角色间职业划分!P:AG,8,FALSE)/角色间职业划分!$W$9</f>
        <v>4830.3359999999993</v>
      </c>
      <c r="AD898">
        <f>VLOOKUP(AA898,角色间职业划分!P:AP,26,FALSE)</f>
        <v>0.4</v>
      </c>
      <c r="AE898">
        <f>VLOOKUP(X898,角色属性总表!I:Q,3,FALSE)</f>
        <v>774.14400000000001</v>
      </c>
      <c r="AF898">
        <f>VLOOKUP(AA898,角色间职业划分!P:AP,11,FALSE)</f>
        <v>0.3</v>
      </c>
      <c r="AG898">
        <f t="shared" si="134"/>
        <v>5966.6382281684428</v>
      </c>
      <c r="AH898">
        <f t="shared" si="135"/>
        <v>774</v>
      </c>
      <c r="AJ898">
        <f t="shared" si="136"/>
        <v>5192.6382281684428</v>
      </c>
      <c r="AK898">
        <v>894</v>
      </c>
    </row>
    <row r="899" spans="1:37" x14ac:dyDescent="0.15">
      <c r="A899">
        <v>895</v>
      </c>
      <c r="B899">
        <f>ROUND(VLOOKUP(X899,角色属性总表!AG:AI,2,FALSE)/角色属性总表!$C$34,0)</f>
        <v>249</v>
      </c>
      <c r="C899">
        <f>ROUND(VLOOKUP(X899,角色属性总表!Y:AE,3,FALSE)/J899,0)</f>
        <v>155</v>
      </c>
      <c r="D899">
        <f>ROUND(VLOOKUP(X899,角色属性总表!AG:AI,3,FALSE)/角色属性总表!$C$35,0)</f>
        <v>261</v>
      </c>
      <c r="E899">
        <f t="shared" si="130"/>
        <v>981</v>
      </c>
      <c r="F899">
        <f t="shared" si="131"/>
        <v>19</v>
      </c>
      <c r="G899">
        <f t="shared" si="132"/>
        <v>10</v>
      </c>
      <c r="H899">
        <v>0</v>
      </c>
      <c r="I899">
        <f t="shared" si="137"/>
        <v>3</v>
      </c>
      <c r="J899">
        <f>VLOOKUP(AA899,角色间职业划分!P:AP,20,FALSE)</f>
        <v>9</v>
      </c>
      <c r="K899">
        <f>IF(X899=500,100,VLOOKUP(AA899,角色间职业划分!P:AP,22,FALSE))</f>
        <v>100</v>
      </c>
      <c r="L899">
        <f>IF(X899=500,K899,VLOOKUP(AA899,角色间职业划分!P:AP,23,FALSE))</f>
        <v>60</v>
      </c>
      <c r="M899">
        <f>VLOOKUP(AA899,角色间职业划分!P:AP,24,FALSE)</f>
        <v>0</v>
      </c>
      <c r="N899">
        <f>VLOOKUP(AA899,角色间职业划分!P:AP,14)*100</f>
        <v>95</v>
      </c>
      <c r="O899">
        <f>VLOOKUP(AA899,角色间职业划分!P:Z,9,FALSE)</f>
        <v>0</v>
      </c>
      <c r="P899">
        <f>VLOOKUP(AA899,角色间职业划分!P:AP,10,FALSE)</f>
        <v>0</v>
      </c>
      <c r="Q899">
        <f>VLOOKUP(AA899,角色间职业划分!P:AP,15,FALSE)</f>
        <v>0</v>
      </c>
      <c r="R899">
        <f>VLOOKUP(AA899,角色间职业划分!P:AP,16,FALSE)</f>
        <v>0</v>
      </c>
      <c r="S899">
        <f>VLOOKUP(AA899,角色间职业划分!P:AP,17,FALSE)</f>
        <v>0</v>
      </c>
      <c r="T899">
        <f>VLOOKUP(AA899,角色间职业划分!P:AP,18,FALSE)</f>
        <v>0</v>
      </c>
      <c r="U899">
        <f>VLOOKUP(AA899,角色间职业划分!P:AP,27,FALSE)</f>
        <v>0</v>
      </c>
      <c r="V899">
        <f t="shared" si="133"/>
        <v>0</v>
      </c>
      <c r="W899">
        <f>VLOOKUP(AA899,角色间职业划分!P:Q,2,FALSE)</f>
        <v>26</v>
      </c>
      <c r="X899">
        <f t="shared" si="138"/>
        <v>87</v>
      </c>
      <c r="Y899">
        <f>INT(VLOOKUP(X899,角色属性总表!AG:AH,2,FALSE)*角色属性总表!$C$38)</f>
        <v>1746</v>
      </c>
      <c r="AA899">
        <f t="shared" si="139"/>
        <v>9</v>
      </c>
      <c r="AB899">
        <f>VLOOKUP(X899,角色属性总表!AG:AI,2,FALSE)*VLOOKUP(角色等级属性!AA899,角色间职业划分!P:AG,13,FALSE)/角色间职业划分!$AB$9</f>
        <v>2454.6173446973021</v>
      </c>
      <c r="AC899">
        <f>VLOOKUP(X899,角色属性总表!AG:AI,3,FALSE)*VLOOKUP(AA899,角色间职业划分!P:AG,8,FALSE)/角色间职业划分!$W$9</f>
        <v>4880.6519999999991</v>
      </c>
      <c r="AD899">
        <f>VLOOKUP(AA899,角色间职业划分!P:AP,26,FALSE)</f>
        <v>0.4</v>
      </c>
      <c r="AE899">
        <f>VLOOKUP(X899,角色属性总表!I:Q,3,FALSE)</f>
        <v>782.20799999999997</v>
      </c>
      <c r="AF899">
        <f>VLOOKUP(AA899,角色间职业划分!P:AP,11,FALSE)</f>
        <v>0.3</v>
      </c>
      <c r="AG899">
        <f t="shared" si="134"/>
        <v>6084.6052719335185</v>
      </c>
      <c r="AH899">
        <f t="shared" si="135"/>
        <v>783</v>
      </c>
      <c r="AJ899">
        <f t="shared" si="136"/>
        <v>5301.6052719335185</v>
      </c>
      <c r="AK899">
        <v>895</v>
      </c>
    </row>
    <row r="900" spans="1:37" x14ac:dyDescent="0.15">
      <c r="A900">
        <v>896</v>
      </c>
      <c r="B900">
        <f>ROUND(VLOOKUP(X900,角色属性总表!AG:AI,2,FALSE)/角色属性总表!$C$34,0)</f>
        <v>252</v>
      </c>
      <c r="C900">
        <f>ROUND(VLOOKUP(X900,角色属性总表!Y:AE,3,FALSE)/J900,0)</f>
        <v>158</v>
      </c>
      <c r="D900">
        <f>ROUND(VLOOKUP(X900,角色属性总表!AG:AI,3,FALSE)/角色属性总表!$C$35,0)</f>
        <v>263</v>
      </c>
      <c r="E900">
        <f t="shared" si="130"/>
        <v>991</v>
      </c>
      <c r="F900">
        <f t="shared" si="131"/>
        <v>19</v>
      </c>
      <c r="G900">
        <f t="shared" si="132"/>
        <v>10</v>
      </c>
      <c r="H900">
        <v>0</v>
      </c>
      <c r="I900">
        <f t="shared" si="137"/>
        <v>3</v>
      </c>
      <c r="J900">
        <f>VLOOKUP(AA900,角色间职业划分!P:AP,20,FALSE)</f>
        <v>9</v>
      </c>
      <c r="K900">
        <f>IF(X900=500,100,VLOOKUP(AA900,角色间职业划分!P:AP,22,FALSE))</f>
        <v>100</v>
      </c>
      <c r="L900">
        <f>IF(X900=500,K900,VLOOKUP(AA900,角色间职业划分!P:AP,23,FALSE))</f>
        <v>60</v>
      </c>
      <c r="M900">
        <f>VLOOKUP(AA900,角色间职业划分!P:AP,24,FALSE)</f>
        <v>0</v>
      </c>
      <c r="N900">
        <f>VLOOKUP(AA900,角色间职业划分!P:AP,14)*100</f>
        <v>95</v>
      </c>
      <c r="O900">
        <f>VLOOKUP(AA900,角色间职业划分!P:Z,9,FALSE)</f>
        <v>0</v>
      </c>
      <c r="P900">
        <f>VLOOKUP(AA900,角色间职业划分!P:AP,10,FALSE)</f>
        <v>0</v>
      </c>
      <c r="Q900">
        <f>VLOOKUP(AA900,角色间职业划分!P:AP,15,FALSE)</f>
        <v>0</v>
      </c>
      <c r="R900">
        <f>VLOOKUP(AA900,角色间职业划分!P:AP,16,FALSE)</f>
        <v>0</v>
      </c>
      <c r="S900">
        <f>VLOOKUP(AA900,角色间职业划分!P:AP,17,FALSE)</f>
        <v>0</v>
      </c>
      <c r="T900">
        <f>VLOOKUP(AA900,角色间职业划分!P:AP,18,FALSE)</f>
        <v>0</v>
      </c>
      <c r="U900">
        <f>VLOOKUP(AA900,角色间职业划分!P:AP,27,FALSE)</f>
        <v>0</v>
      </c>
      <c r="V900">
        <f t="shared" si="133"/>
        <v>0</v>
      </c>
      <c r="W900">
        <f>VLOOKUP(AA900,角色间职业划分!P:Q,2,FALSE)</f>
        <v>26</v>
      </c>
      <c r="X900">
        <f t="shared" si="138"/>
        <v>88</v>
      </c>
      <c r="Y900">
        <f>INT(VLOOKUP(X900,角色属性总表!AG:AH,2,FALSE)*角色属性总表!$C$38)</f>
        <v>1764</v>
      </c>
      <c r="AA900">
        <f t="shared" si="139"/>
        <v>9</v>
      </c>
      <c r="AB900">
        <f>VLOOKUP(X900,角色属性总表!AG:AI,2,FALSE)*VLOOKUP(角色等级属性!AA900,角色间职业划分!P:AG,13,FALSE)/角色间职业划分!$AB$9</f>
        <v>2479.9226781477905</v>
      </c>
      <c r="AC900">
        <f>VLOOKUP(X900,角色属性总表!AG:AI,3,FALSE)*VLOOKUP(AA900,角色间职业划分!P:AG,8,FALSE)/角色间职业划分!$W$9</f>
        <v>4930.9679999999998</v>
      </c>
      <c r="AD900">
        <f>VLOOKUP(AA900,角色间职业划分!P:AP,26,FALSE)</f>
        <v>0.4</v>
      </c>
      <c r="AE900">
        <f>VLOOKUP(X900,角色属性总表!I:Q,3,FALSE)</f>
        <v>790.27200000000016</v>
      </c>
      <c r="AF900">
        <f>VLOOKUP(AA900,角色间职业划分!P:AP,11,FALSE)</f>
        <v>0.3</v>
      </c>
      <c r="AG900">
        <f t="shared" si="134"/>
        <v>6203.6263446309567</v>
      </c>
      <c r="AH900">
        <f t="shared" si="135"/>
        <v>789</v>
      </c>
      <c r="AJ900">
        <f t="shared" si="136"/>
        <v>5414.6263446309567</v>
      </c>
      <c r="AK900">
        <v>896</v>
      </c>
    </row>
    <row r="901" spans="1:37" x14ac:dyDescent="0.15">
      <c r="A901">
        <v>897</v>
      </c>
      <c r="B901">
        <f>ROUND(VLOOKUP(X901,角色属性总表!AG:AI,2,FALSE)/角色属性总表!$C$34,0)</f>
        <v>255</v>
      </c>
      <c r="C901">
        <f>ROUND(VLOOKUP(X901,角色属性总表!Y:AE,3,FALSE)/J901,0)</f>
        <v>161</v>
      </c>
      <c r="D901">
        <f>ROUND(VLOOKUP(X901,角色属性总表!AG:AI,3,FALSE)/角色属性总表!$C$35,0)</f>
        <v>266</v>
      </c>
      <c r="E901">
        <f t="shared" si="130"/>
        <v>1002</v>
      </c>
      <c r="F901">
        <f t="shared" si="131"/>
        <v>19</v>
      </c>
      <c r="G901">
        <f t="shared" si="132"/>
        <v>10</v>
      </c>
      <c r="H901">
        <v>0</v>
      </c>
      <c r="I901">
        <f t="shared" si="137"/>
        <v>3</v>
      </c>
      <c r="J901">
        <f>VLOOKUP(AA901,角色间职业划分!P:AP,20,FALSE)</f>
        <v>9</v>
      </c>
      <c r="K901">
        <f>IF(X901=500,100,VLOOKUP(AA901,角色间职业划分!P:AP,22,FALSE))</f>
        <v>100</v>
      </c>
      <c r="L901">
        <f>IF(X901=500,K901,VLOOKUP(AA901,角色间职业划分!P:AP,23,FALSE))</f>
        <v>60</v>
      </c>
      <c r="M901">
        <f>VLOOKUP(AA901,角色间职业划分!P:AP,24,FALSE)</f>
        <v>0</v>
      </c>
      <c r="N901">
        <f>VLOOKUP(AA901,角色间职业划分!P:AP,14)*100</f>
        <v>95</v>
      </c>
      <c r="O901">
        <f>VLOOKUP(AA901,角色间职业划分!P:Z,9,FALSE)</f>
        <v>0</v>
      </c>
      <c r="P901">
        <f>VLOOKUP(AA901,角色间职业划分!P:AP,10,FALSE)</f>
        <v>0</v>
      </c>
      <c r="Q901">
        <f>VLOOKUP(AA901,角色间职业划分!P:AP,15,FALSE)</f>
        <v>0</v>
      </c>
      <c r="R901">
        <f>VLOOKUP(AA901,角色间职业划分!P:AP,16,FALSE)</f>
        <v>0</v>
      </c>
      <c r="S901">
        <f>VLOOKUP(AA901,角色间职业划分!P:AP,17,FALSE)</f>
        <v>0</v>
      </c>
      <c r="T901">
        <f>VLOOKUP(AA901,角色间职业划分!P:AP,18,FALSE)</f>
        <v>0</v>
      </c>
      <c r="U901">
        <f>VLOOKUP(AA901,角色间职业划分!P:AP,27,FALSE)</f>
        <v>0</v>
      </c>
      <c r="V901">
        <f t="shared" si="133"/>
        <v>0</v>
      </c>
      <c r="W901">
        <f>VLOOKUP(AA901,角色间职业划分!P:Q,2,FALSE)</f>
        <v>26</v>
      </c>
      <c r="X901">
        <f t="shared" si="138"/>
        <v>89</v>
      </c>
      <c r="Y901">
        <f>INT(VLOOKUP(X901,角色属性总表!AG:AH,2,FALSE)*角色属性总表!$C$38)</f>
        <v>1782</v>
      </c>
      <c r="AA901">
        <f t="shared" si="139"/>
        <v>9</v>
      </c>
      <c r="AB901">
        <f>VLOOKUP(X901,角色属性总表!AG:AI,2,FALSE)*VLOOKUP(角色等级属性!AA901,角色间职业划分!P:AG,13,FALSE)/角色间职业划分!$AB$9</f>
        <v>2505.228011598278</v>
      </c>
      <c r="AC901">
        <f>VLOOKUP(X901,角色属性总表!AG:AI,3,FALSE)*VLOOKUP(AA901,角色间职业划分!P:AG,8,FALSE)/角色间职业划分!$W$9</f>
        <v>4981.2839999999987</v>
      </c>
      <c r="AD901">
        <f>VLOOKUP(AA901,角色间职业划分!P:AP,26,FALSE)</f>
        <v>0.4</v>
      </c>
      <c r="AE901">
        <f>VLOOKUP(X901,角色属性总表!I:Q,3,FALSE)</f>
        <v>798.33600000000001</v>
      </c>
      <c r="AF901">
        <f>VLOOKUP(AA901,角色间职业划分!P:AP,11,FALSE)</f>
        <v>0.3</v>
      </c>
      <c r="AG901">
        <f t="shared" si="134"/>
        <v>6323.7018502732935</v>
      </c>
      <c r="AH901">
        <f t="shared" si="135"/>
        <v>798</v>
      </c>
      <c r="AJ901">
        <f t="shared" si="136"/>
        <v>5525.7018502732935</v>
      </c>
      <c r="AK901">
        <v>897</v>
      </c>
    </row>
    <row r="902" spans="1:37" x14ac:dyDescent="0.15">
      <c r="A902">
        <v>898</v>
      </c>
      <c r="B902">
        <f>ROUND(VLOOKUP(X902,角色属性总表!AG:AI,2,FALSE)/角色属性总表!$C$34,0)</f>
        <v>257</v>
      </c>
      <c r="C902">
        <f>ROUND(VLOOKUP(X902,角色属性总表!Y:AE,3,FALSE)/J902,0)</f>
        <v>164</v>
      </c>
      <c r="D902">
        <f>ROUND(VLOOKUP(X902,角色属性总表!AG:AI,3,FALSE)/角色属性总表!$C$35,0)</f>
        <v>269</v>
      </c>
      <c r="E902">
        <f t="shared" ref="E902:E965" si="140">INT(AD902*AB902)</f>
        <v>1012</v>
      </c>
      <c r="F902">
        <f t="shared" ref="F902:F965" si="141">ROUND(AC902/D902,0)</f>
        <v>19</v>
      </c>
      <c r="G902">
        <f t="shared" ref="G902:G965" si="142">ROUND(AB902/B902,0)</f>
        <v>10</v>
      </c>
      <c r="H902">
        <v>0</v>
      </c>
      <c r="I902">
        <f t="shared" si="137"/>
        <v>3</v>
      </c>
      <c r="J902">
        <f>VLOOKUP(AA902,角色间职业划分!P:AP,20,FALSE)</f>
        <v>9</v>
      </c>
      <c r="K902">
        <f>IF(X902=500,100,VLOOKUP(AA902,角色间职业划分!P:AP,22,FALSE))</f>
        <v>100</v>
      </c>
      <c r="L902">
        <f>IF(X902=500,K902,VLOOKUP(AA902,角色间职业划分!P:AP,23,FALSE))</f>
        <v>60</v>
      </c>
      <c r="M902">
        <f>VLOOKUP(AA902,角色间职业划分!P:AP,24,FALSE)</f>
        <v>0</v>
      </c>
      <c r="N902">
        <f>VLOOKUP(AA902,角色间职业划分!P:AP,14)*100</f>
        <v>95</v>
      </c>
      <c r="O902">
        <f>VLOOKUP(AA902,角色间职业划分!P:Z,9,FALSE)</f>
        <v>0</v>
      </c>
      <c r="P902">
        <f>VLOOKUP(AA902,角色间职业划分!P:AP,10,FALSE)</f>
        <v>0</v>
      </c>
      <c r="Q902">
        <f>VLOOKUP(AA902,角色间职业划分!P:AP,15,FALSE)</f>
        <v>0</v>
      </c>
      <c r="R902">
        <f>VLOOKUP(AA902,角色间职业划分!P:AP,16,FALSE)</f>
        <v>0</v>
      </c>
      <c r="S902">
        <f>VLOOKUP(AA902,角色间职业划分!P:AP,17,FALSE)</f>
        <v>0</v>
      </c>
      <c r="T902">
        <f>VLOOKUP(AA902,角色间职业划分!P:AP,18,FALSE)</f>
        <v>0</v>
      </c>
      <c r="U902">
        <f>VLOOKUP(AA902,角色间职业划分!P:AP,27,FALSE)</f>
        <v>0</v>
      </c>
      <c r="V902">
        <f t="shared" ref="V902:V965" si="143">(AF902-AF$2)*100</f>
        <v>0</v>
      </c>
      <c r="W902">
        <f>VLOOKUP(AA902,角色间职业划分!P:Q,2,FALSE)</f>
        <v>26</v>
      </c>
      <c r="X902">
        <f t="shared" si="138"/>
        <v>90</v>
      </c>
      <c r="Y902">
        <f>INT(VLOOKUP(X902,角色属性总表!AG:AH,2,FALSE)*角色属性总表!$C$38)</f>
        <v>1800</v>
      </c>
      <c r="AA902">
        <f t="shared" si="139"/>
        <v>9</v>
      </c>
      <c r="AB902">
        <f>VLOOKUP(X902,角色属性总表!AG:AI,2,FALSE)*VLOOKUP(角色等级属性!AA902,角色间职业划分!P:AG,13,FALSE)/角色间职业划分!$AB$9</f>
        <v>2530.5333450487651</v>
      </c>
      <c r="AC902">
        <f>VLOOKUP(X902,角色属性总表!AG:AI,3,FALSE)*VLOOKUP(AA902,角色间职业划分!P:AG,8,FALSE)/角色间职业划分!$W$9</f>
        <v>5031.5999999999985</v>
      </c>
      <c r="AD902">
        <f>VLOOKUP(AA902,角色间职业划分!P:AP,26,FALSE)</f>
        <v>0.4</v>
      </c>
      <c r="AE902">
        <f>VLOOKUP(X902,角色属性总表!I:Q,3,FALSE)</f>
        <v>806.40000000000009</v>
      </c>
      <c r="AF902">
        <f>VLOOKUP(AA902,角色间职业划分!P:AP,11,FALSE)</f>
        <v>0.3</v>
      </c>
      <c r="AG902">
        <f t="shared" ref="AG902:AG965" si="144">((AF$2*X902*X902*180)/(SQRT(X902*100)-AF$2*X902))</f>
        <v>6444.8322399624567</v>
      </c>
      <c r="AH902">
        <f t="shared" ref="AH902:AH965" si="145">D902*AH$2</f>
        <v>807</v>
      </c>
      <c r="AJ902">
        <f t="shared" ref="AJ902:AJ965" si="146">AG902-AH902</f>
        <v>5637.8322399624567</v>
      </c>
      <c r="AK902">
        <v>898</v>
      </c>
    </row>
    <row r="903" spans="1:37" x14ac:dyDescent="0.15">
      <c r="A903">
        <v>899</v>
      </c>
      <c r="B903">
        <f>ROUND(VLOOKUP(X903,角色属性总表!AG:AI,2,FALSE)/角色属性总表!$C$34,0)</f>
        <v>260</v>
      </c>
      <c r="C903">
        <f>ROUND(VLOOKUP(X903,角色属性总表!Y:AE,3,FALSE)/J903,0)</f>
        <v>167</v>
      </c>
      <c r="D903">
        <f>ROUND(VLOOKUP(X903,角色属性总表!AG:AI,3,FALSE)/角色属性总表!$C$35,0)</f>
        <v>271</v>
      </c>
      <c r="E903">
        <f t="shared" si="140"/>
        <v>1022</v>
      </c>
      <c r="F903">
        <f t="shared" si="141"/>
        <v>19</v>
      </c>
      <c r="G903">
        <f t="shared" si="142"/>
        <v>10</v>
      </c>
      <c r="H903">
        <v>0</v>
      </c>
      <c r="I903">
        <f t="shared" ref="I903:I966" si="147">I902</f>
        <v>3</v>
      </c>
      <c r="J903">
        <f>VLOOKUP(AA903,角色间职业划分!P:AP,20,FALSE)</f>
        <v>9</v>
      </c>
      <c r="K903">
        <f>IF(X903=500,100,VLOOKUP(AA903,角色间职业划分!P:AP,22,FALSE))</f>
        <v>100</v>
      </c>
      <c r="L903">
        <f>IF(X903=500,K903,VLOOKUP(AA903,角色间职业划分!P:AP,23,FALSE))</f>
        <v>60</v>
      </c>
      <c r="M903">
        <f>VLOOKUP(AA903,角色间职业划分!P:AP,24,FALSE)</f>
        <v>0</v>
      </c>
      <c r="N903">
        <f>VLOOKUP(AA903,角色间职业划分!P:AP,14)*100</f>
        <v>95</v>
      </c>
      <c r="O903">
        <f>VLOOKUP(AA903,角色间职业划分!P:Z,9,FALSE)</f>
        <v>0</v>
      </c>
      <c r="P903">
        <f>VLOOKUP(AA903,角色间职业划分!P:AP,10,FALSE)</f>
        <v>0</v>
      </c>
      <c r="Q903">
        <f>VLOOKUP(AA903,角色间职业划分!P:AP,15,FALSE)</f>
        <v>0</v>
      </c>
      <c r="R903">
        <f>VLOOKUP(AA903,角色间职业划分!P:AP,16,FALSE)</f>
        <v>0</v>
      </c>
      <c r="S903">
        <f>VLOOKUP(AA903,角色间职业划分!P:AP,17,FALSE)</f>
        <v>0</v>
      </c>
      <c r="T903">
        <f>VLOOKUP(AA903,角色间职业划分!P:AP,18,FALSE)</f>
        <v>0</v>
      </c>
      <c r="U903">
        <f>VLOOKUP(AA903,角色间职业划分!P:AP,27,FALSE)</f>
        <v>0</v>
      </c>
      <c r="V903">
        <f t="shared" si="143"/>
        <v>0</v>
      </c>
      <c r="W903">
        <f>VLOOKUP(AA903,角色间职业划分!P:Q,2,FALSE)</f>
        <v>26</v>
      </c>
      <c r="X903">
        <f t="shared" ref="X903:X966" si="148">IF(X902=100,500,IF(X902=500,1,X902+1))</f>
        <v>91</v>
      </c>
      <c r="Y903">
        <f>INT(VLOOKUP(X903,角色属性总表!AG:AH,2,FALSE)*角色属性总表!$C$38)</f>
        <v>1818</v>
      </c>
      <c r="AA903">
        <f t="shared" ref="AA903:AA966" si="149">IF(X903=1,AA902+1,AA902)</f>
        <v>9</v>
      </c>
      <c r="AB903">
        <f>VLOOKUP(X903,角色属性总表!AG:AI,2,FALSE)*VLOOKUP(角色等级属性!AA903,角色间职业划分!P:AG,13,FALSE)/角色间职业划分!$AB$9</f>
        <v>2555.8386784992531</v>
      </c>
      <c r="AC903">
        <f>VLOOKUP(X903,角色属性总表!AG:AI,3,FALSE)*VLOOKUP(AA903,角色间职业划分!P:AG,8,FALSE)/角色间职业划分!$W$9</f>
        <v>5081.9159999999993</v>
      </c>
      <c r="AD903">
        <f>VLOOKUP(AA903,角色间职业划分!P:AP,26,FALSE)</f>
        <v>0.4</v>
      </c>
      <c r="AE903">
        <f>VLOOKUP(X903,角色属性总表!I:Q,3,FALSE)</f>
        <v>814.46399999999994</v>
      </c>
      <c r="AF903">
        <f>VLOOKUP(AA903,角色间职业划分!P:AP,11,FALSE)</f>
        <v>0.3</v>
      </c>
      <c r="AG903">
        <f t="shared" si="144"/>
        <v>6567.0180108516188</v>
      </c>
      <c r="AH903">
        <f t="shared" si="145"/>
        <v>813</v>
      </c>
      <c r="AJ903">
        <f t="shared" si="146"/>
        <v>5754.0180108516188</v>
      </c>
      <c r="AK903">
        <v>899</v>
      </c>
    </row>
    <row r="904" spans="1:37" x14ac:dyDescent="0.15">
      <c r="A904">
        <v>900</v>
      </c>
      <c r="B904">
        <f>ROUND(VLOOKUP(X904,角色属性总表!AG:AI,2,FALSE)/角色属性总表!$C$34,0)</f>
        <v>262</v>
      </c>
      <c r="C904">
        <f>ROUND(VLOOKUP(X904,角色属性总表!Y:AE,3,FALSE)/J904,0)</f>
        <v>170</v>
      </c>
      <c r="D904">
        <f>ROUND(VLOOKUP(X904,角色属性总表!AG:AI,3,FALSE)/角色属性总表!$C$35,0)</f>
        <v>274</v>
      </c>
      <c r="E904">
        <f t="shared" si="140"/>
        <v>1032</v>
      </c>
      <c r="F904">
        <f t="shared" si="141"/>
        <v>19</v>
      </c>
      <c r="G904">
        <f t="shared" si="142"/>
        <v>10</v>
      </c>
      <c r="H904">
        <v>0</v>
      </c>
      <c r="I904">
        <f t="shared" si="147"/>
        <v>3</v>
      </c>
      <c r="J904">
        <f>VLOOKUP(AA904,角色间职业划分!P:AP,20,FALSE)</f>
        <v>9</v>
      </c>
      <c r="K904">
        <f>IF(X904=500,100,VLOOKUP(AA904,角色间职业划分!P:AP,22,FALSE))</f>
        <v>100</v>
      </c>
      <c r="L904">
        <f>IF(X904=500,K904,VLOOKUP(AA904,角色间职业划分!P:AP,23,FALSE))</f>
        <v>60</v>
      </c>
      <c r="M904">
        <f>VLOOKUP(AA904,角色间职业划分!P:AP,24,FALSE)</f>
        <v>0</v>
      </c>
      <c r="N904">
        <f>VLOOKUP(AA904,角色间职业划分!P:AP,14)*100</f>
        <v>95</v>
      </c>
      <c r="O904">
        <f>VLOOKUP(AA904,角色间职业划分!P:Z,9,FALSE)</f>
        <v>0</v>
      </c>
      <c r="P904">
        <f>VLOOKUP(AA904,角色间职业划分!P:AP,10,FALSE)</f>
        <v>0</v>
      </c>
      <c r="Q904">
        <f>VLOOKUP(AA904,角色间职业划分!P:AP,15,FALSE)</f>
        <v>0</v>
      </c>
      <c r="R904">
        <f>VLOOKUP(AA904,角色间职业划分!P:AP,16,FALSE)</f>
        <v>0</v>
      </c>
      <c r="S904">
        <f>VLOOKUP(AA904,角色间职业划分!P:AP,17,FALSE)</f>
        <v>0</v>
      </c>
      <c r="T904">
        <f>VLOOKUP(AA904,角色间职业划分!P:AP,18,FALSE)</f>
        <v>0</v>
      </c>
      <c r="U904">
        <f>VLOOKUP(AA904,角色间职业划分!P:AP,27,FALSE)</f>
        <v>0</v>
      </c>
      <c r="V904">
        <f t="shared" si="143"/>
        <v>0</v>
      </c>
      <c r="W904">
        <f>VLOOKUP(AA904,角色间职业划分!P:Q,2,FALSE)</f>
        <v>26</v>
      </c>
      <c r="X904">
        <f t="shared" si="148"/>
        <v>92</v>
      </c>
      <c r="Y904">
        <f>INT(VLOOKUP(X904,角色属性总表!AG:AH,2,FALSE)*角色属性总表!$C$38)</f>
        <v>1836</v>
      </c>
      <c r="AA904">
        <f t="shared" si="149"/>
        <v>9</v>
      </c>
      <c r="AB904">
        <f>VLOOKUP(X904,角色属性总表!AG:AI,2,FALSE)*VLOOKUP(角色等级属性!AA904,角色间职业划分!P:AG,13,FALSE)/角色间职业划分!$AB$9</f>
        <v>2581.1440119497402</v>
      </c>
      <c r="AC904">
        <f>VLOOKUP(X904,角色属性总表!AG:AI,3,FALSE)*VLOOKUP(AA904,角色间职业划分!P:AG,8,FALSE)/角色间职业划分!$W$9</f>
        <v>5132.2319999999991</v>
      </c>
      <c r="AD904">
        <f>VLOOKUP(AA904,角色间职业划分!P:AP,26,FALSE)</f>
        <v>0.4</v>
      </c>
      <c r="AE904">
        <f>VLOOKUP(X904,角色属性总表!I:Q,3,FALSE)</f>
        <v>822.52800000000002</v>
      </c>
      <c r="AF904">
        <f>VLOOKUP(AA904,角色间职业划分!P:AP,11,FALSE)</f>
        <v>0.3</v>
      </c>
      <c r="AG904">
        <f t="shared" si="144"/>
        <v>6690.2597051499315</v>
      </c>
      <c r="AH904">
        <f t="shared" si="145"/>
        <v>822</v>
      </c>
      <c r="AJ904">
        <f t="shared" si="146"/>
        <v>5868.2597051499315</v>
      </c>
      <c r="AK904">
        <v>900</v>
      </c>
    </row>
    <row r="905" spans="1:37" x14ac:dyDescent="0.15">
      <c r="A905">
        <v>901</v>
      </c>
      <c r="B905">
        <f>ROUND(VLOOKUP(X905,角色属性总表!AG:AI,2,FALSE)/角色属性总表!$C$34,0)</f>
        <v>265</v>
      </c>
      <c r="C905">
        <f>ROUND(VLOOKUP(X905,角色属性总表!Y:AE,3,FALSE)/J905,0)</f>
        <v>173</v>
      </c>
      <c r="D905">
        <f>ROUND(VLOOKUP(X905,角色属性总表!AG:AI,3,FALSE)/角色属性总表!$C$35,0)</f>
        <v>277</v>
      </c>
      <c r="E905">
        <f t="shared" si="140"/>
        <v>1042</v>
      </c>
      <c r="F905">
        <f t="shared" si="141"/>
        <v>19</v>
      </c>
      <c r="G905">
        <f t="shared" si="142"/>
        <v>10</v>
      </c>
      <c r="H905">
        <v>0</v>
      </c>
      <c r="I905">
        <f t="shared" si="147"/>
        <v>3</v>
      </c>
      <c r="J905">
        <f>VLOOKUP(AA905,角色间职业划分!P:AP,20,FALSE)</f>
        <v>9</v>
      </c>
      <c r="K905">
        <f>IF(X905=500,100,VLOOKUP(AA905,角色间职业划分!P:AP,22,FALSE))</f>
        <v>100</v>
      </c>
      <c r="L905">
        <f>IF(X905=500,K905,VLOOKUP(AA905,角色间职业划分!P:AP,23,FALSE))</f>
        <v>60</v>
      </c>
      <c r="M905">
        <f>VLOOKUP(AA905,角色间职业划分!P:AP,24,FALSE)</f>
        <v>0</v>
      </c>
      <c r="N905">
        <f>VLOOKUP(AA905,角色间职业划分!P:AP,14)*100</f>
        <v>95</v>
      </c>
      <c r="O905">
        <f>VLOOKUP(AA905,角色间职业划分!P:Z,9,FALSE)</f>
        <v>0</v>
      </c>
      <c r="P905">
        <f>VLOOKUP(AA905,角色间职业划分!P:AP,10,FALSE)</f>
        <v>0</v>
      </c>
      <c r="Q905">
        <f>VLOOKUP(AA905,角色间职业划分!P:AP,15,FALSE)</f>
        <v>0</v>
      </c>
      <c r="R905">
        <f>VLOOKUP(AA905,角色间职业划分!P:AP,16,FALSE)</f>
        <v>0</v>
      </c>
      <c r="S905">
        <f>VLOOKUP(AA905,角色间职业划分!P:AP,17,FALSE)</f>
        <v>0</v>
      </c>
      <c r="T905">
        <f>VLOOKUP(AA905,角色间职业划分!P:AP,18,FALSE)</f>
        <v>0</v>
      </c>
      <c r="U905">
        <f>VLOOKUP(AA905,角色间职业划分!P:AP,27,FALSE)</f>
        <v>0</v>
      </c>
      <c r="V905">
        <f t="shared" si="143"/>
        <v>0</v>
      </c>
      <c r="W905">
        <f>VLOOKUP(AA905,角色间职业划分!P:Q,2,FALSE)</f>
        <v>26</v>
      </c>
      <c r="X905">
        <f t="shared" si="148"/>
        <v>93</v>
      </c>
      <c r="Y905">
        <f>INT(VLOOKUP(X905,角色属性总表!AG:AH,2,FALSE)*角色属性总表!$C$38)</f>
        <v>1854</v>
      </c>
      <c r="AA905">
        <f t="shared" si="149"/>
        <v>9</v>
      </c>
      <c r="AB905">
        <f>VLOOKUP(X905,角色属性总表!AG:AI,2,FALSE)*VLOOKUP(角色等级属性!AA905,角色间职业划分!P:AG,13,FALSE)/角色间职业划分!$AB$9</f>
        <v>2606.4493454002286</v>
      </c>
      <c r="AC905">
        <f>VLOOKUP(X905,角色属性总表!AG:AI,3,FALSE)*VLOOKUP(AA905,角色间职业划分!P:AG,8,FALSE)/角色间职业划分!$W$9</f>
        <v>5182.5479999999998</v>
      </c>
      <c r="AD905">
        <f>VLOOKUP(AA905,角色间职业划分!P:AP,26,FALSE)</f>
        <v>0.4</v>
      </c>
      <c r="AE905">
        <f>VLOOKUP(X905,角色属性总表!I:Q,3,FALSE)</f>
        <v>830.5920000000001</v>
      </c>
      <c r="AF905">
        <f>VLOOKUP(AA905,角色间职业划分!P:AP,11,FALSE)</f>
        <v>0.3</v>
      </c>
      <c r="AG905">
        <f t="shared" si="144"/>
        <v>6814.5579091680256</v>
      </c>
      <c r="AH905">
        <f t="shared" si="145"/>
        <v>831</v>
      </c>
      <c r="AJ905">
        <f t="shared" si="146"/>
        <v>5983.5579091680256</v>
      </c>
      <c r="AK905">
        <v>901</v>
      </c>
    </row>
    <row r="906" spans="1:37" x14ac:dyDescent="0.15">
      <c r="A906">
        <v>902</v>
      </c>
      <c r="B906">
        <f>ROUND(VLOOKUP(X906,角色属性总表!AG:AI,2,FALSE)/角色属性总表!$C$34,0)</f>
        <v>267</v>
      </c>
      <c r="C906">
        <f>ROUND(VLOOKUP(X906,角色属性总表!Y:AE,3,FALSE)/J906,0)</f>
        <v>176</v>
      </c>
      <c r="D906">
        <f>ROUND(VLOOKUP(X906,角色属性总表!AG:AI,3,FALSE)/角色属性总表!$C$35,0)</f>
        <v>280</v>
      </c>
      <c r="E906">
        <f t="shared" si="140"/>
        <v>1052</v>
      </c>
      <c r="F906">
        <f t="shared" si="141"/>
        <v>19</v>
      </c>
      <c r="G906">
        <f t="shared" si="142"/>
        <v>10</v>
      </c>
      <c r="H906">
        <v>0</v>
      </c>
      <c r="I906">
        <f t="shared" si="147"/>
        <v>3</v>
      </c>
      <c r="J906">
        <f>VLOOKUP(AA906,角色间职业划分!P:AP,20,FALSE)</f>
        <v>9</v>
      </c>
      <c r="K906">
        <f>IF(X906=500,100,VLOOKUP(AA906,角色间职业划分!P:AP,22,FALSE))</f>
        <v>100</v>
      </c>
      <c r="L906">
        <f>IF(X906=500,K906,VLOOKUP(AA906,角色间职业划分!P:AP,23,FALSE))</f>
        <v>60</v>
      </c>
      <c r="M906">
        <f>VLOOKUP(AA906,角色间职业划分!P:AP,24,FALSE)</f>
        <v>0</v>
      </c>
      <c r="N906">
        <f>VLOOKUP(AA906,角色间职业划分!P:AP,14)*100</f>
        <v>95</v>
      </c>
      <c r="O906">
        <f>VLOOKUP(AA906,角色间职业划分!P:Z,9,FALSE)</f>
        <v>0</v>
      </c>
      <c r="P906">
        <f>VLOOKUP(AA906,角色间职业划分!P:AP,10,FALSE)</f>
        <v>0</v>
      </c>
      <c r="Q906">
        <f>VLOOKUP(AA906,角色间职业划分!P:AP,15,FALSE)</f>
        <v>0</v>
      </c>
      <c r="R906">
        <f>VLOOKUP(AA906,角色间职业划分!P:AP,16,FALSE)</f>
        <v>0</v>
      </c>
      <c r="S906">
        <f>VLOOKUP(AA906,角色间职业划分!P:AP,17,FALSE)</f>
        <v>0</v>
      </c>
      <c r="T906">
        <f>VLOOKUP(AA906,角色间职业划分!P:AP,18,FALSE)</f>
        <v>0</v>
      </c>
      <c r="U906">
        <f>VLOOKUP(AA906,角色间职业划分!P:AP,27,FALSE)</f>
        <v>0</v>
      </c>
      <c r="V906">
        <f t="shared" si="143"/>
        <v>0</v>
      </c>
      <c r="W906">
        <f>VLOOKUP(AA906,角色间职业划分!P:Q,2,FALSE)</f>
        <v>26</v>
      </c>
      <c r="X906">
        <f t="shared" si="148"/>
        <v>94</v>
      </c>
      <c r="Y906">
        <f>INT(VLOOKUP(X906,角色属性总表!AG:AH,2,FALSE)*角色属性总表!$C$38)</f>
        <v>1872</v>
      </c>
      <c r="AA906">
        <f t="shared" si="149"/>
        <v>9</v>
      </c>
      <c r="AB906">
        <f>VLOOKUP(X906,角色属性总表!AG:AI,2,FALSE)*VLOOKUP(角色等级属性!AA906,角色间职业划分!P:AG,13,FALSE)/角色间职业划分!$AB$9</f>
        <v>2631.7546788507161</v>
      </c>
      <c r="AC906">
        <f>VLOOKUP(X906,角色属性总表!AG:AI,3,FALSE)*VLOOKUP(AA906,角色间职业划分!P:AG,8,FALSE)/角色间职业划分!$W$9</f>
        <v>5232.8639999999996</v>
      </c>
      <c r="AD906">
        <f>VLOOKUP(AA906,角色间职业划分!P:AP,26,FALSE)</f>
        <v>0.4</v>
      </c>
      <c r="AE906">
        <f>VLOOKUP(X906,角色属性总表!I:Q,3,FALSE)</f>
        <v>838.65600000000006</v>
      </c>
      <c r="AF906">
        <f>VLOOKUP(AA906,角色间职业划分!P:AP,11,FALSE)</f>
        <v>0.3</v>
      </c>
      <c r="AG906">
        <f t="shared" si="144"/>
        <v>6939.9132524022907</v>
      </c>
      <c r="AH906">
        <f t="shared" si="145"/>
        <v>840</v>
      </c>
      <c r="AJ906">
        <f t="shared" si="146"/>
        <v>6099.9132524022907</v>
      </c>
      <c r="AK906">
        <v>902</v>
      </c>
    </row>
    <row r="907" spans="1:37" x14ac:dyDescent="0.15">
      <c r="A907">
        <v>903</v>
      </c>
      <c r="B907">
        <f>ROUND(VLOOKUP(X907,角色属性总表!AG:AI,2,FALSE)/角色属性总表!$C$34,0)</f>
        <v>270</v>
      </c>
      <c r="C907">
        <f>ROUND(VLOOKUP(X907,角色属性总表!Y:AE,3,FALSE)/J907,0)</f>
        <v>179</v>
      </c>
      <c r="D907">
        <f>ROUND(VLOOKUP(X907,角色属性总表!AG:AI,3,FALSE)/角色属性总表!$C$35,0)</f>
        <v>282</v>
      </c>
      <c r="E907">
        <f t="shared" si="140"/>
        <v>1062</v>
      </c>
      <c r="F907">
        <f t="shared" si="141"/>
        <v>19</v>
      </c>
      <c r="G907">
        <f t="shared" si="142"/>
        <v>10</v>
      </c>
      <c r="H907">
        <v>0</v>
      </c>
      <c r="I907">
        <f t="shared" si="147"/>
        <v>3</v>
      </c>
      <c r="J907">
        <f>VLOOKUP(AA907,角色间职业划分!P:AP,20,FALSE)</f>
        <v>9</v>
      </c>
      <c r="K907">
        <f>IF(X907=500,100,VLOOKUP(AA907,角色间职业划分!P:AP,22,FALSE))</f>
        <v>100</v>
      </c>
      <c r="L907">
        <f>IF(X907=500,K907,VLOOKUP(AA907,角色间职业划分!P:AP,23,FALSE))</f>
        <v>60</v>
      </c>
      <c r="M907">
        <f>VLOOKUP(AA907,角色间职业划分!P:AP,24,FALSE)</f>
        <v>0</v>
      </c>
      <c r="N907">
        <f>VLOOKUP(AA907,角色间职业划分!P:AP,14)*100</f>
        <v>95</v>
      </c>
      <c r="O907">
        <f>VLOOKUP(AA907,角色间职业划分!P:Z,9,FALSE)</f>
        <v>0</v>
      </c>
      <c r="P907">
        <f>VLOOKUP(AA907,角色间职业划分!P:AP,10,FALSE)</f>
        <v>0</v>
      </c>
      <c r="Q907">
        <f>VLOOKUP(AA907,角色间职业划分!P:AP,15,FALSE)</f>
        <v>0</v>
      </c>
      <c r="R907">
        <f>VLOOKUP(AA907,角色间职业划分!P:AP,16,FALSE)</f>
        <v>0</v>
      </c>
      <c r="S907">
        <f>VLOOKUP(AA907,角色间职业划分!P:AP,17,FALSE)</f>
        <v>0</v>
      </c>
      <c r="T907">
        <f>VLOOKUP(AA907,角色间职业划分!P:AP,18,FALSE)</f>
        <v>0</v>
      </c>
      <c r="U907">
        <f>VLOOKUP(AA907,角色间职业划分!P:AP,27,FALSE)</f>
        <v>0</v>
      </c>
      <c r="V907">
        <f t="shared" si="143"/>
        <v>0</v>
      </c>
      <c r="W907">
        <f>VLOOKUP(AA907,角色间职业划分!P:Q,2,FALSE)</f>
        <v>26</v>
      </c>
      <c r="X907">
        <f t="shared" si="148"/>
        <v>95</v>
      </c>
      <c r="Y907">
        <f>INT(VLOOKUP(X907,角色属性总表!AG:AH,2,FALSE)*角色属性总表!$C$38)</f>
        <v>1890</v>
      </c>
      <c r="AA907">
        <f t="shared" si="149"/>
        <v>9</v>
      </c>
      <c r="AB907">
        <f>VLOOKUP(X907,角色属性总表!AG:AI,2,FALSE)*VLOOKUP(角色等级属性!AA907,角色间职业划分!P:AG,13,FALSE)/角色间职业划分!$AB$9</f>
        <v>2657.0600123012036</v>
      </c>
      <c r="AC907">
        <f>VLOOKUP(X907,角色属性总表!AG:AI,3,FALSE)*VLOOKUP(AA907,角色间职业划分!P:AG,8,FALSE)/角色间职业划分!$W$9</f>
        <v>5283.1799999999994</v>
      </c>
      <c r="AD907">
        <f>VLOOKUP(AA907,角色间职业划分!P:AP,26,FALSE)</f>
        <v>0.4</v>
      </c>
      <c r="AE907">
        <f>VLOOKUP(X907,角色属性总表!I:Q,3,FALSE)</f>
        <v>846.72</v>
      </c>
      <c r="AF907">
        <f>VLOOKUP(AA907,角色间职业划分!P:AP,11,FALSE)</f>
        <v>0.3</v>
      </c>
      <c r="AG907">
        <f t="shared" si="144"/>
        <v>7066.3264066560942</v>
      </c>
      <c r="AH907">
        <f t="shared" si="145"/>
        <v>846</v>
      </c>
      <c r="AJ907">
        <f t="shared" si="146"/>
        <v>6220.3264066560942</v>
      </c>
      <c r="AK907">
        <v>903</v>
      </c>
    </row>
    <row r="908" spans="1:37" x14ac:dyDescent="0.15">
      <c r="A908">
        <v>904</v>
      </c>
      <c r="B908">
        <f>ROUND(VLOOKUP(X908,角色属性总表!AG:AI,2,FALSE)/角色属性总表!$C$34,0)</f>
        <v>273</v>
      </c>
      <c r="C908">
        <f>ROUND(VLOOKUP(X908,角色属性总表!Y:AE,3,FALSE)/J908,0)</f>
        <v>182</v>
      </c>
      <c r="D908">
        <f>ROUND(VLOOKUP(X908,角色属性总表!AG:AI,3,FALSE)/角色属性总表!$C$35,0)</f>
        <v>285</v>
      </c>
      <c r="E908">
        <f t="shared" si="140"/>
        <v>1072</v>
      </c>
      <c r="F908">
        <f t="shared" si="141"/>
        <v>19</v>
      </c>
      <c r="G908">
        <f t="shared" si="142"/>
        <v>10</v>
      </c>
      <c r="H908">
        <v>0</v>
      </c>
      <c r="I908">
        <f t="shared" si="147"/>
        <v>3</v>
      </c>
      <c r="J908">
        <f>VLOOKUP(AA908,角色间职业划分!P:AP,20,FALSE)</f>
        <v>9</v>
      </c>
      <c r="K908">
        <f>IF(X908=500,100,VLOOKUP(AA908,角色间职业划分!P:AP,22,FALSE))</f>
        <v>100</v>
      </c>
      <c r="L908">
        <f>IF(X908=500,K908,VLOOKUP(AA908,角色间职业划分!P:AP,23,FALSE))</f>
        <v>60</v>
      </c>
      <c r="M908">
        <f>VLOOKUP(AA908,角色间职业划分!P:AP,24,FALSE)</f>
        <v>0</v>
      </c>
      <c r="N908">
        <f>VLOOKUP(AA908,角色间职业划分!P:AP,14)*100</f>
        <v>95</v>
      </c>
      <c r="O908">
        <f>VLOOKUP(AA908,角色间职业划分!P:Z,9,FALSE)</f>
        <v>0</v>
      </c>
      <c r="P908">
        <f>VLOOKUP(AA908,角色间职业划分!P:AP,10,FALSE)</f>
        <v>0</v>
      </c>
      <c r="Q908">
        <f>VLOOKUP(AA908,角色间职业划分!P:AP,15,FALSE)</f>
        <v>0</v>
      </c>
      <c r="R908">
        <f>VLOOKUP(AA908,角色间职业划分!P:AP,16,FALSE)</f>
        <v>0</v>
      </c>
      <c r="S908">
        <f>VLOOKUP(AA908,角色间职业划分!P:AP,17,FALSE)</f>
        <v>0</v>
      </c>
      <c r="T908">
        <f>VLOOKUP(AA908,角色间职业划分!P:AP,18,FALSE)</f>
        <v>0</v>
      </c>
      <c r="U908">
        <f>VLOOKUP(AA908,角色间职业划分!P:AP,27,FALSE)</f>
        <v>0</v>
      </c>
      <c r="V908">
        <f t="shared" si="143"/>
        <v>0</v>
      </c>
      <c r="W908">
        <f>VLOOKUP(AA908,角色间职业划分!P:Q,2,FALSE)</f>
        <v>26</v>
      </c>
      <c r="X908">
        <f t="shared" si="148"/>
        <v>96</v>
      </c>
      <c r="Y908">
        <f>INT(VLOOKUP(X908,角色属性总表!AG:AH,2,FALSE)*角色属性总表!$C$38)</f>
        <v>1908</v>
      </c>
      <c r="AA908">
        <f t="shared" si="149"/>
        <v>9</v>
      </c>
      <c r="AB908">
        <f>VLOOKUP(X908,角色属性总表!AG:AI,2,FALSE)*VLOOKUP(角色等级属性!AA908,角色间职业划分!P:AG,13,FALSE)/角色间职业划分!$AB$9</f>
        <v>2682.3653457516916</v>
      </c>
      <c r="AC908">
        <f>VLOOKUP(X908,角色属性总表!AG:AI,3,FALSE)*VLOOKUP(AA908,角色间职业划分!P:AG,8,FALSE)/角色间职业划分!$W$9</f>
        <v>5333.4959999999992</v>
      </c>
      <c r="AD908">
        <f>VLOOKUP(AA908,角色间职业划分!P:AP,26,FALSE)</f>
        <v>0.4</v>
      </c>
      <c r="AE908">
        <f>VLOOKUP(X908,角色属性总表!I:Q,3,FALSE)</f>
        <v>854.78399999999999</v>
      </c>
      <c r="AF908">
        <f>VLOOKUP(AA908,角色间职业划分!P:AP,11,FALSE)</f>
        <v>0.3</v>
      </c>
      <c r="AG908">
        <f t="shared" si="144"/>
        <v>7193.7980851961438</v>
      </c>
      <c r="AH908">
        <f t="shared" si="145"/>
        <v>855</v>
      </c>
      <c r="AJ908">
        <f t="shared" si="146"/>
        <v>6338.7980851961438</v>
      </c>
      <c r="AK908">
        <v>904</v>
      </c>
    </row>
    <row r="909" spans="1:37" x14ac:dyDescent="0.15">
      <c r="A909">
        <v>905</v>
      </c>
      <c r="B909">
        <f>ROUND(VLOOKUP(X909,角色属性总表!AG:AI,2,FALSE)/角色属性总表!$C$34,0)</f>
        <v>275</v>
      </c>
      <c r="C909">
        <f>ROUND(VLOOKUP(X909,角色属性总表!Y:AE,3,FALSE)/J909,0)</f>
        <v>186</v>
      </c>
      <c r="D909">
        <f>ROUND(VLOOKUP(X909,角色属性总表!AG:AI,3,FALSE)/角色属性总表!$C$35,0)</f>
        <v>288</v>
      </c>
      <c r="E909">
        <f t="shared" si="140"/>
        <v>1083</v>
      </c>
      <c r="F909">
        <f t="shared" si="141"/>
        <v>19</v>
      </c>
      <c r="G909">
        <f t="shared" si="142"/>
        <v>10</v>
      </c>
      <c r="H909">
        <v>0</v>
      </c>
      <c r="I909">
        <f t="shared" si="147"/>
        <v>3</v>
      </c>
      <c r="J909">
        <f>VLOOKUP(AA909,角色间职业划分!P:AP,20,FALSE)</f>
        <v>9</v>
      </c>
      <c r="K909">
        <f>IF(X909=500,100,VLOOKUP(AA909,角色间职业划分!P:AP,22,FALSE))</f>
        <v>100</v>
      </c>
      <c r="L909">
        <f>IF(X909=500,K909,VLOOKUP(AA909,角色间职业划分!P:AP,23,FALSE))</f>
        <v>60</v>
      </c>
      <c r="M909">
        <f>VLOOKUP(AA909,角色间职业划分!P:AP,24,FALSE)</f>
        <v>0</v>
      </c>
      <c r="N909">
        <f>VLOOKUP(AA909,角色间职业划分!P:AP,14)*100</f>
        <v>95</v>
      </c>
      <c r="O909">
        <f>VLOOKUP(AA909,角色间职业划分!P:Z,9,FALSE)</f>
        <v>0</v>
      </c>
      <c r="P909">
        <f>VLOOKUP(AA909,角色间职业划分!P:AP,10,FALSE)</f>
        <v>0</v>
      </c>
      <c r="Q909">
        <f>VLOOKUP(AA909,角色间职业划分!P:AP,15,FALSE)</f>
        <v>0</v>
      </c>
      <c r="R909">
        <f>VLOOKUP(AA909,角色间职业划分!P:AP,16,FALSE)</f>
        <v>0</v>
      </c>
      <c r="S909">
        <f>VLOOKUP(AA909,角色间职业划分!P:AP,17,FALSE)</f>
        <v>0</v>
      </c>
      <c r="T909">
        <f>VLOOKUP(AA909,角色间职业划分!P:AP,18,FALSE)</f>
        <v>0</v>
      </c>
      <c r="U909">
        <f>VLOOKUP(AA909,角色间职业划分!P:AP,27,FALSE)</f>
        <v>0</v>
      </c>
      <c r="V909">
        <f t="shared" si="143"/>
        <v>0</v>
      </c>
      <c r="W909">
        <f>VLOOKUP(AA909,角色间职业划分!P:Q,2,FALSE)</f>
        <v>26</v>
      </c>
      <c r="X909">
        <f t="shared" si="148"/>
        <v>97</v>
      </c>
      <c r="Y909">
        <f>INT(VLOOKUP(X909,角色属性总表!AG:AH,2,FALSE)*角色属性总表!$C$38)</f>
        <v>1926</v>
      </c>
      <c r="AA909">
        <f t="shared" si="149"/>
        <v>9</v>
      </c>
      <c r="AB909">
        <f>VLOOKUP(X909,角色属性总表!AG:AI,2,FALSE)*VLOOKUP(角色等级属性!AA909,角色间职业划分!P:AG,13,FALSE)/角色间职业划分!$AB$9</f>
        <v>2707.6706792021787</v>
      </c>
      <c r="AC909">
        <f>VLOOKUP(X909,角色属性总表!AG:AI,3,FALSE)*VLOOKUP(AA909,角色间职业划分!P:AG,8,FALSE)/角色间职业划分!$W$9</f>
        <v>5383.811999999999</v>
      </c>
      <c r="AD909">
        <f>VLOOKUP(AA909,角色间职业划分!P:AP,26,FALSE)</f>
        <v>0.4</v>
      </c>
      <c r="AE909">
        <f>VLOOKUP(X909,角色属性总表!I:Q,3,FALSE)</f>
        <v>862.84799999999996</v>
      </c>
      <c r="AF909">
        <f>VLOOKUP(AA909,角色间职业划分!P:AP,11,FALSE)</f>
        <v>0.3</v>
      </c>
      <c r="AG909">
        <f t="shared" si="144"/>
        <v>7322.3290419423674</v>
      </c>
      <c r="AH909">
        <f t="shared" si="145"/>
        <v>864</v>
      </c>
      <c r="AJ909">
        <f t="shared" si="146"/>
        <v>6458.3290419423674</v>
      </c>
      <c r="AK909">
        <v>905</v>
      </c>
    </row>
    <row r="910" spans="1:37" x14ac:dyDescent="0.15">
      <c r="A910">
        <v>906</v>
      </c>
      <c r="B910">
        <f>ROUND(VLOOKUP(X910,角色属性总表!AG:AI,2,FALSE)/角色属性总表!$C$34,0)</f>
        <v>278</v>
      </c>
      <c r="C910">
        <f>ROUND(VLOOKUP(X910,角色属性总表!Y:AE,3,FALSE)/J910,0)</f>
        <v>189</v>
      </c>
      <c r="D910">
        <f>ROUND(VLOOKUP(X910,角色属性总表!AG:AI,3,FALSE)/角色属性总表!$C$35,0)</f>
        <v>290</v>
      </c>
      <c r="E910">
        <f t="shared" si="140"/>
        <v>1093</v>
      </c>
      <c r="F910">
        <f t="shared" si="141"/>
        <v>19</v>
      </c>
      <c r="G910">
        <f t="shared" si="142"/>
        <v>10</v>
      </c>
      <c r="H910">
        <v>0</v>
      </c>
      <c r="I910">
        <f t="shared" si="147"/>
        <v>3</v>
      </c>
      <c r="J910">
        <f>VLOOKUP(AA910,角色间职业划分!P:AP,20,FALSE)</f>
        <v>9</v>
      </c>
      <c r="K910">
        <f>IF(X910=500,100,VLOOKUP(AA910,角色间职业划分!P:AP,22,FALSE))</f>
        <v>100</v>
      </c>
      <c r="L910">
        <f>IF(X910=500,K910,VLOOKUP(AA910,角色间职业划分!P:AP,23,FALSE))</f>
        <v>60</v>
      </c>
      <c r="M910">
        <f>VLOOKUP(AA910,角色间职业划分!P:AP,24,FALSE)</f>
        <v>0</v>
      </c>
      <c r="N910">
        <f>VLOOKUP(AA910,角色间职业划分!P:AP,14)*100</f>
        <v>95</v>
      </c>
      <c r="O910">
        <f>VLOOKUP(AA910,角色间职业划分!P:Z,9,FALSE)</f>
        <v>0</v>
      </c>
      <c r="P910">
        <f>VLOOKUP(AA910,角色间职业划分!P:AP,10,FALSE)</f>
        <v>0</v>
      </c>
      <c r="Q910">
        <f>VLOOKUP(AA910,角色间职业划分!P:AP,15,FALSE)</f>
        <v>0</v>
      </c>
      <c r="R910">
        <f>VLOOKUP(AA910,角色间职业划分!P:AP,16,FALSE)</f>
        <v>0</v>
      </c>
      <c r="S910">
        <f>VLOOKUP(AA910,角色间职业划分!P:AP,17,FALSE)</f>
        <v>0</v>
      </c>
      <c r="T910">
        <f>VLOOKUP(AA910,角色间职业划分!P:AP,18,FALSE)</f>
        <v>0</v>
      </c>
      <c r="U910">
        <f>VLOOKUP(AA910,角色间职业划分!P:AP,27,FALSE)</f>
        <v>0</v>
      </c>
      <c r="V910">
        <f t="shared" si="143"/>
        <v>0</v>
      </c>
      <c r="W910">
        <f>VLOOKUP(AA910,角色间职业划分!P:Q,2,FALSE)</f>
        <v>26</v>
      </c>
      <c r="X910">
        <f t="shared" si="148"/>
        <v>98</v>
      </c>
      <c r="Y910">
        <f>INT(VLOOKUP(X910,角色属性总表!AG:AH,2,FALSE)*角色属性总表!$C$38)</f>
        <v>1944</v>
      </c>
      <c r="AA910">
        <f t="shared" si="149"/>
        <v>9</v>
      </c>
      <c r="AB910">
        <f>VLOOKUP(X910,角色属性总表!AG:AI,2,FALSE)*VLOOKUP(角色等级属性!AA910,角色间职业划分!P:AG,13,FALSE)/角色间职业划分!$AB$9</f>
        <v>2732.9760126526671</v>
      </c>
      <c r="AC910">
        <f>VLOOKUP(X910,角色属性总表!AG:AI,3,FALSE)*VLOOKUP(AA910,角色间职业划分!P:AG,8,FALSE)/角色间职业划分!$W$9</f>
        <v>5434.1279999999988</v>
      </c>
      <c r="AD910">
        <f>VLOOKUP(AA910,角色间职业划分!P:AP,26,FALSE)</f>
        <v>0.4</v>
      </c>
      <c r="AE910">
        <f>VLOOKUP(X910,角色属性总表!I:Q,3,FALSE)</f>
        <v>870.91200000000003</v>
      </c>
      <c r="AF910">
        <f>VLOOKUP(AA910,角色间职业划分!P:AP,11,FALSE)</f>
        <v>0.3</v>
      </c>
      <c r="AG910">
        <f t="shared" si="144"/>
        <v>7451.9200706897263</v>
      </c>
      <c r="AH910">
        <f t="shared" si="145"/>
        <v>870</v>
      </c>
      <c r="AJ910">
        <f t="shared" si="146"/>
        <v>6581.9200706897263</v>
      </c>
      <c r="AK910">
        <v>906</v>
      </c>
    </row>
    <row r="911" spans="1:37" x14ac:dyDescent="0.15">
      <c r="A911">
        <v>907</v>
      </c>
      <c r="B911">
        <f>ROUND(VLOOKUP(X911,角色属性总表!AG:AI,2,FALSE)/角色属性总表!$C$34,0)</f>
        <v>280</v>
      </c>
      <c r="C911">
        <f>ROUND(VLOOKUP(X911,角色属性总表!Y:AE,3,FALSE)/J911,0)</f>
        <v>192</v>
      </c>
      <c r="D911">
        <f>ROUND(VLOOKUP(X911,角色属性总表!AG:AI,3,FALSE)/角色属性总表!$C$35,0)</f>
        <v>293</v>
      </c>
      <c r="E911">
        <f t="shared" si="140"/>
        <v>1103</v>
      </c>
      <c r="F911">
        <f t="shared" si="141"/>
        <v>19</v>
      </c>
      <c r="G911">
        <f t="shared" si="142"/>
        <v>10</v>
      </c>
      <c r="H911">
        <v>0</v>
      </c>
      <c r="I911">
        <f t="shared" si="147"/>
        <v>3</v>
      </c>
      <c r="J911">
        <f>VLOOKUP(AA911,角色间职业划分!P:AP,20,FALSE)</f>
        <v>9</v>
      </c>
      <c r="K911">
        <f>IF(X911=500,100,VLOOKUP(AA911,角色间职业划分!P:AP,22,FALSE))</f>
        <v>100</v>
      </c>
      <c r="L911">
        <f>IF(X911=500,K911,VLOOKUP(AA911,角色间职业划分!P:AP,23,FALSE))</f>
        <v>60</v>
      </c>
      <c r="M911">
        <f>VLOOKUP(AA911,角色间职业划分!P:AP,24,FALSE)</f>
        <v>0</v>
      </c>
      <c r="N911">
        <f>VLOOKUP(AA911,角色间职业划分!P:AP,14)*100</f>
        <v>95</v>
      </c>
      <c r="O911">
        <f>VLOOKUP(AA911,角色间职业划分!P:Z,9,FALSE)</f>
        <v>0</v>
      </c>
      <c r="P911">
        <f>VLOOKUP(AA911,角色间职业划分!P:AP,10,FALSE)</f>
        <v>0</v>
      </c>
      <c r="Q911">
        <f>VLOOKUP(AA911,角色间职业划分!P:AP,15,FALSE)</f>
        <v>0</v>
      </c>
      <c r="R911">
        <f>VLOOKUP(AA911,角色间职业划分!P:AP,16,FALSE)</f>
        <v>0</v>
      </c>
      <c r="S911">
        <f>VLOOKUP(AA911,角色间职业划分!P:AP,17,FALSE)</f>
        <v>0</v>
      </c>
      <c r="T911">
        <f>VLOOKUP(AA911,角色间职业划分!P:AP,18,FALSE)</f>
        <v>0</v>
      </c>
      <c r="U911">
        <f>VLOOKUP(AA911,角色间职业划分!P:AP,27,FALSE)</f>
        <v>0</v>
      </c>
      <c r="V911">
        <f t="shared" si="143"/>
        <v>0</v>
      </c>
      <c r="W911">
        <f>VLOOKUP(AA911,角色间职业划分!P:Q,2,FALSE)</f>
        <v>26</v>
      </c>
      <c r="X911">
        <f t="shared" si="148"/>
        <v>99</v>
      </c>
      <c r="Y911">
        <f>INT(VLOOKUP(X911,角色属性总表!AG:AH,2,FALSE)*角色属性总表!$C$38)</f>
        <v>1962</v>
      </c>
      <c r="AA911">
        <f t="shared" si="149"/>
        <v>9</v>
      </c>
      <c r="AB911">
        <f>VLOOKUP(X911,角色属性总表!AG:AI,2,FALSE)*VLOOKUP(角色等级属性!AA911,角色间职业划分!P:AG,13,FALSE)/角色间职业划分!$AB$9</f>
        <v>2758.2813461031546</v>
      </c>
      <c r="AC911">
        <f>VLOOKUP(X911,角色属性总表!AG:AI,3,FALSE)*VLOOKUP(AA911,角色间职业划分!P:AG,8,FALSE)/角色间职业划分!$W$9</f>
        <v>5484.4439999999986</v>
      </c>
      <c r="AD911">
        <f>VLOOKUP(AA911,角色间职业划分!P:AP,26,FALSE)</f>
        <v>0.4</v>
      </c>
      <c r="AE911">
        <f>VLOOKUP(X911,角色属性总表!I:Q,3,FALSE)</f>
        <v>878.97600000000011</v>
      </c>
      <c r="AF911">
        <f>VLOOKUP(AA911,角色间职业划分!P:AP,11,FALSE)</f>
        <v>0.3</v>
      </c>
      <c r="AG911">
        <f t="shared" si="144"/>
        <v>7582.5720043605115</v>
      </c>
      <c r="AH911">
        <f t="shared" si="145"/>
        <v>879</v>
      </c>
      <c r="AJ911">
        <f t="shared" si="146"/>
        <v>6703.5720043605115</v>
      </c>
      <c r="AK911">
        <v>907</v>
      </c>
    </row>
    <row r="912" spans="1:37" x14ac:dyDescent="0.15">
      <c r="A912">
        <v>908</v>
      </c>
      <c r="B912">
        <f>ROUND(VLOOKUP(X912,角色属性总表!AG:AI,2,FALSE)/角色属性总表!$C$34,0)</f>
        <v>283</v>
      </c>
      <c r="C912">
        <f>ROUND(VLOOKUP(X912,角色属性总表!Y:AE,3,FALSE)/J912,0)</f>
        <v>195</v>
      </c>
      <c r="D912">
        <f>ROUND(VLOOKUP(X912,角色属性总表!AG:AI,3,FALSE)/角色属性总表!$C$35,0)</f>
        <v>296</v>
      </c>
      <c r="E912">
        <f t="shared" si="140"/>
        <v>1113</v>
      </c>
      <c r="F912">
        <f t="shared" si="141"/>
        <v>19</v>
      </c>
      <c r="G912">
        <f t="shared" si="142"/>
        <v>10</v>
      </c>
      <c r="H912">
        <v>0</v>
      </c>
      <c r="I912">
        <f t="shared" si="147"/>
        <v>3</v>
      </c>
      <c r="J912">
        <f>VLOOKUP(AA912,角色间职业划分!P:AP,20,FALSE)</f>
        <v>9</v>
      </c>
      <c r="K912">
        <f>IF(X912=500,100,VLOOKUP(AA912,角色间职业划分!P:AP,22,FALSE))</f>
        <v>100</v>
      </c>
      <c r="L912">
        <f>IF(X912=500,K912,VLOOKUP(AA912,角色间职业划分!P:AP,23,FALSE))</f>
        <v>60</v>
      </c>
      <c r="M912">
        <f>VLOOKUP(AA912,角色间职业划分!P:AP,24,FALSE)</f>
        <v>0</v>
      </c>
      <c r="N912">
        <f>VLOOKUP(AA912,角色间职业划分!P:AP,14)*100</f>
        <v>95</v>
      </c>
      <c r="O912">
        <f>VLOOKUP(AA912,角色间职业划分!P:Z,9,FALSE)</f>
        <v>0</v>
      </c>
      <c r="P912">
        <f>VLOOKUP(AA912,角色间职业划分!P:AP,10,FALSE)</f>
        <v>0</v>
      </c>
      <c r="Q912">
        <f>VLOOKUP(AA912,角色间职业划分!P:AP,15,FALSE)</f>
        <v>0</v>
      </c>
      <c r="R912">
        <f>VLOOKUP(AA912,角色间职业划分!P:AP,16,FALSE)</f>
        <v>0</v>
      </c>
      <c r="S912">
        <f>VLOOKUP(AA912,角色间职业划分!P:AP,17,FALSE)</f>
        <v>0</v>
      </c>
      <c r="T912">
        <f>VLOOKUP(AA912,角色间职业划分!P:AP,18,FALSE)</f>
        <v>0</v>
      </c>
      <c r="U912">
        <f>VLOOKUP(AA912,角色间职业划分!P:AP,27,FALSE)</f>
        <v>0</v>
      </c>
      <c r="V912">
        <f t="shared" si="143"/>
        <v>0</v>
      </c>
      <c r="W912">
        <f>VLOOKUP(AA912,角色间职业划分!P:Q,2,FALSE)</f>
        <v>26</v>
      </c>
      <c r="X912">
        <f t="shared" si="148"/>
        <v>100</v>
      </c>
      <c r="Y912">
        <f>INT(VLOOKUP(X912,角色属性总表!AG:AH,2,FALSE)*角色属性总表!$C$38)</f>
        <v>1980</v>
      </c>
      <c r="AA912">
        <f t="shared" si="149"/>
        <v>9</v>
      </c>
      <c r="AB912">
        <f>VLOOKUP(X912,角色属性总表!AG:AI,2,FALSE)*VLOOKUP(角色等级属性!AA912,角色间职业划分!P:AG,13,FALSE)/角色间职业划分!$AB$9</f>
        <v>2783.5866795536417</v>
      </c>
      <c r="AC912">
        <f>VLOOKUP(X912,角色属性总表!AG:AI,3,FALSE)*VLOOKUP(AA912,角色间职业划分!P:AG,8,FALSE)/角色间职业划分!$W$9</f>
        <v>5534.7599999999993</v>
      </c>
      <c r="AD912">
        <f>VLOOKUP(AA912,角色间职业划分!P:AP,26,FALSE)</f>
        <v>0.4</v>
      </c>
      <c r="AE912">
        <f>VLOOKUP(X912,角色属性总表!I:Q,3,FALSE)</f>
        <v>887.04</v>
      </c>
      <c r="AF912">
        <f>VLOOKUP(AA912,角色间职业划分!P:AP,11,FALSE)</f>
        <v>0.3</v>
      </c>
      <c r="AG912">
        <f t="shared" si="144"/>
        <v>7714.2857142857147</v>
      </c>
      <c r="AH912">
        <f t="shared" si="145"/>
        <v>888</v>
      </c>
      <c r="AJ912">
        <f t="shared" si="146"/>
        <v>6826.2857142857147</v>
      </c>
      <c r="AK912">
        <v>908</v>
      </c>
    </row>
    <row r="913" spans="1:37" x14ac:dyDescent="0.15">
      <c r="A913">
        <v>909</v>
      </c>
      <c r="B913">
        <f>ROUND(VLOOKUP(X913,角色属性总表!AG:AI,2,FALSE)/角色属性总表!$C$34,0)</f>
        <v>1428571</v>
      </c>
      <c r="C913">
        <f>ROUND(VLOOKUP(X913,角色属性总表!Y:AE,3,FALSE)/J913,0)</f>
        <v>1111111</v>
      </c>
      <c r="D913">
        <f>ROUND(VLOOKUP(X913,角色属性总表!AG:AI,3,FALSE)/角色属性总表!$C$35,0)</f>
        <v>400000</v>
      </c>
      <c r="E913">
        <f t="shared" si="140"/>
        <v>5623406</v>
      </c>
      <c r="F913">
        <f t="shared" si="141"/>
        <v>19</v>
      </c>
      <c r="G913">
        <f t="shared" si="142"/>
        <v>10</v>
      </c>
      <c r="H913">
        <v>0</v>
      </c>
      <c r="I913">
        <f t="shared" si="147"/>
        <v>3</v>
      </c>
      <c r="J913">
        <f>VLOOKUP(AA913,角色间职业划分!P:AP,20,FALSE)</f>
        <v>9</v>
      </c>
      <c r="K913">
        <f>IF(X913=500,100,VLOOKUP(AA913,角色间职业划分!P:AP,22,FALSE))</f>
        <v>100</v>
      </c>
      <c r="L913">
        <f>IF(X913=500,K913,VLOOKUP(AA913,角色间职业划分!P:AP,23,FALSE))</f>
        <v>100</v>
      </c>
      <c r="M913">
        <f>VLOOKUP(AA913,角色间职业划分!P:AP,24,FALSE)</f>
        <v>0</v>
      </c>
      <c r="N913">
        <f>VLOOKUP(AA913,角色间职业划分!P:AP,14)*100</f>
        <v>95</v>
      </c>
      <c r="O913">
        <f>VLOOKUP(AA913,角色间职业划分!P:Z,9,FALSE)</f>
        <v>0</v>
      </c>
      <c r="P913">
        <f>VLOOKUP(AA913,角色间职业划分!P:AP,10,FALSE)</f>
        <v>0</v>
      </c>
      <c r="Q913">
        <f>VLOOKUP(AA913,角色间职业划分!P:AP,15,FALSE)</f>
        <v>0</v>
      </c>
      <c r="R913">
        <f>VLOOKUP(AA913,角色间职业划分!P:AP,16,FALSE)</f>
        <v>0</v>
      </c>
      <c r="S913">
        <f>VLOOKUP(AA913,角色间职业划分!P:AP,17,FALSE)</f>
        <v>0</v>
      </c>
      <c r="T913">
        <f>VLOOKUP(AA913,角色间职业划分!P:AP,18,FALSE)</f>
        <v>0</v>
      </c>
      <c r="U913">
        <f>VLOOKUP(AA913,角色间职业划分!P:AP,27,FALSE)</f>
        <v>0</v>
      </c>
      <c r="V913">
        <f t="shared" si="143"/>
        <v>0</v>
      </c>
      <c r="W913">
        <f>VLOOKUP(AA913,角色间职业划分!P:Q,2,FALSE)</f>
        <v>26</v>
      </c>
      <c r="X913">
        <f t="shared" si="148"/>
        <v>500</v>
      </c>
      <c r="Y913">
        <f>INT(VLOOKUP(X913,角色属性总表!AG:AH,2,FALSE)*角色属性总表!$C$38)</f>
        <v>9999999</v>
      </c>
      <c r="AA913">
        <f t="shared" si="149"/>
        <v>9</v>
      </c>
      <c r="AB913">
        <f>VLOOKUP(X913,角色属性总表!AG:AI,2,FALSE)*VLOOKUP(角色等级属性!AA913,角色间职业划分!P:AG,13,FALSE)/角色间职业划分!$AB$9</f>
        <v>14058517.177752394</v>
      </c>
      <c r="AC913">
        <f>VLOOKUP(X913,角色属性总表!AG:AI,3,FALSE)*VLOOKUP(AA913,角色间职业划分!P:AG,8,FALSE)/角色间职业划分!$W$9</f>
        <v>7487499.2512499988</v>
      </c>
      <c r="AD913">
        <f>VLOOKUP(AA913,角色间职业划分!P:AP,26,FALSE)</f>
        <v>0.4</v>
      </c>
      <c r="AE913">
        <f>VLOOKUP(X913,角色属性总表!I:Q,3,FALSE)</f>
        <v>0</v>
      </c>
      <c r="AF913">
        <f>VLOOKUP(AA913,角色间职业划分!P:AP,11,FALSE)</f>
        <v>0.3</v>
      </c>
      <c r="AG913">
        <f t="shared" si="144"/>
        <v>183406.97344089879</v>
      </c>
      <c r="AH913">
        <f t="shared" si="145"/>
        <v>1200000</v>
      </c>
      <c r="AJ913">
        <f t="shared" si="146"/>
        <v>-1016593.0265591012</v>
      </c>
      <c r="AK913">
        <v>909</v>
      </c>
    </row>
    <row r="914" spans="1:37" x14ac:dyDescent="0.15">
      <c r="A914">
        <v>910</v>
      </c>
      <c r="B914">
        <f>ROUND(VLOOKUP(X914,角色属性总表!AG:AI,2,FALSE)/角色属性总表!$C$34,0)</f>
        <v>28</v>
      </c>
      <c r="C914">
        <f>ROUND(VLOOKUP(X914,角色属性总表!Y:AE,3,FALSE)/J914,0)</f>
        <v>6</v>
      </c>
      <c r="D914">
        <f>ROUND(VLOOKUP(X914,角色属性总表!AG:AI,3,FALSE)/角色属性总表!$C$35,0)</f>
        <v>30</v>
      </c>
      <c r="E914">
        <f t="shared" si="140"/>
        <v>113</v>
      </c>
      <c r="F914">
        <f t="shared" si="141"/>
        <v>17</v>
      </c>
      <c r="G914">
        <f t="shared" si="142"/>
        <v>10</v>
      </c>
      <c r="H914">
        <v>0</v>
      </c>
      <c r="I914">
        <f t="shared" si="147"/>
        <v>3</v>
      </c>
      <c r="J914">
        <f>VLOOKUP(AA914,角色间职业划分!P:AP,20,FALSE)</f>
        <v>9</v>
      </c>
      <c r="K914">
        <f>IF(X914=500,100,VLOOKUP(AA914,角色间职业划分!P:AP,22,FALSE))</f>
        <v>100</v>
      </c>
      <c r="L914">
        <f>IF(X914=500,K914,VLOOKUP(AA914,角色间职业划分!P:AP,23,FALSE))</f>
        <v>60</v>
      </c>
      <c r="M914">
        <f>VLOOKUP(AA914,角色间职业划分!P:AP,24,FALSE)</f>
        <v>0</v>
      </c>
      <c r="N914">
        <f>VLOOKUP(AA914,角色间职业划分!P:AP,14)*100</f>
        <v>95</v>
      </c>
      <c r="O914">
        <f>VLOOKUP(AA914,角色间职业划分!P:Z,9,FALSE)</f>
        <v>0</v>
      </c>
      <c r="P914">
        <f>VLOOKUP(AA914,角色间职业划分!P:AP,10,FALSE)</f>
        <v>0</v>
      </c>
      <c r="Q914">
        <f>VLOOKUP(AA914,角色间职业划分!P:AP,15,FALSE)</f>
        <v>0</v>
      </c>
      <c r="R914">
        <f>VLOOKUP(AA914,角色间职业划分!P:AP,16,FALSE)</f>
        <v>0</v>
      </c>
      <c r="S914">
        <f>VLOOKUP(AA914,角色间职业划分!P:AP,17,FALSE)</f>
        <v>0</v>
      </c>
      <c r="T914">
        <f>VLOOKUP(AA914,角色间职业划分!P:AP,18,FALSE)</f>
        <v>0</v>
      </c>
      <c r="U914">
        <f>VLOOKUP(AA914,角色间职业划分!P:AP,27,FALSE)</f>
        <v>0</v>
      </c>
      <c r="V914">
        <f t="shared" si="143"/>
        <v>4.9999999999999991</v>
      </c>
      <c r="W914">
        <f>VLOOKUP(AA914,角色间职业划分!P:Q,2,FALSE)</f>
        <v>27</v>
      </c>
      <c r="X914">
        <f t="shared" si="148"/>
        <v>1</v>
      </c>
      <c r="Y914">
        <f>INT(VLOOKUP(X914,角色属性总表!AG:AH,2,FALSE)*角色属性总表!$C$38)</f>
        <v>198</v>
      </c>
      <c r="AA914">
        <f t="shared" si="149"/>
        <v>10</v>
      </c>
      <c r="AB914">
        <f>VLOOKUP(X914,角色属性总表!AG:AI,2,FALSE)*VLOOKUP(角色等级属性!AA914,角色间职业划分!P:AG,13,FALSE)/角色间职业划分!$AB$9</f>
        <v>283.56605800214822</v>
      </c>
      <c r="AC914">
        <f>VLOOKUP(X914,角色属性总表!AG:AI,3,FALSE)*VLOOKUP(AA914,角色间职业划分!P:AG,8,FALSE)/角色间职业划分!$W$9</f>
        <v>504.50400000000002</v>
      </c>
      <c r="AD914">
        <f>VLOOKUP(AA914,角色间职业划分!P:AP,26,FALSE)</f>
        <v>0.4</v>
      </c>
      <c r="AE914">
        <f>VLOOKUP(X914,角色属性总表!I:Q,3,FALSE)</f>
        <v>88.704000000000008</v>
      </c>
      <c r="AF914">
        <f>VLOOKUP(AA914,角色间职业划分!P:AP,11,FALSE)</f>
        <v>0.35</v>
      </c>
      <c r="AG914">
        <f t="shared" si="144"/>
        <v>5.5670103092783512</v>
      </c>
      <c r="AH914">
        <f t="shared" si="145"/>
        <v>90</v>
      </c>
      <c r="AJ914">
        <f t="shared" si="146"/>
        <v>-84.432989690721655</v>
      </c>
      <c r="AK914">
        <v>910</v>
      </c>
    </row>
    <row r="915" spans="1:37" x14ac:dyDescent="0.15">
      <c r="A915">
        <v>911</v>
      </c>
      <c r="B915">
        <f>ROUND(VLOOKUP(X915,角色属性总表!AG:AI,2,FALSE)/角色属性总表!$C$34,0)</f>
        <v>31</v>
      </c>
      <c r="C915">
        <f>ROUND(VLOOKUP(X915,角色属性总表!Y:AE,3,FALSE)/J915,0)</f>
        <v>6</v>
      </c>
      <c r="D915">
        <f>ROUND(VLOOKUP(X915,角色属性总表!AG:AI,3,FALSE)/角色属性总表!$C$35,0)</f>
        <v>32</v>
      </c>
      <c r="E915">
        <f t="shared" si="140"/>
        <v>123</v>
      </c>
      <c r="F915">
        <f t="shared" si="141"/>
        <v>17</v>
      </c>
      <c r="G915">
        <f t="shared" si="142"/>
        <v>10</v>
      </c>
      <c r="H915">
        <v>0</v>
      </c>
      <c r="I915">
        <f t="shared" si="147"/>
        <v>3</v>
      </c>
      <c r="J915">
        <f>VLOOKUP(AA915,角色间职业划分!P:AP,20,FALSE)</f>
        <v>9</v>
      </c>
      <c r="K915">
        <f>IF(X915=500,100,VLOOKUP(AA915,角色间职业划分!P:AP,22,FALSE))</f>
        <v>100</v>
      </c>
      <c r="L915">
        <f>IF(X915=500,K915,VLOOKUP(AA915,角色间职业划分!P:AP,23,FALSE))</f>
        <v>60</v>
      </c>
      <c r="M915">
        <f>VLOOKUP(AA915,角色间职业划分!P:AP,24,FALSE)</f>
        <v>0</v>
      </c>
      <c r="N915">
        <f>VLOOKUP(AA915,角色间职业划分!P:AP,14)*100</f>
        <v>95</v>
      </c>
      <c r="O915">
        <f>VLOOKUP(AA915,角色间职业划分!P:Z,9,FALSE)</f>
        <v>0</v>
      </c>
      <c r="P915">
        <f>VLOOKUP(AA915,角色间职业划分!P:AP,10,FALSE)</f>
        <v>0</v>
      </c>
      <c r="Q915">
        <f>VLOOKUP(AA915,角色间职业划分!P:AP,15,FALSE)</f>
        <v>0</v>
      </c>
      <c r="R915">
        <f>VLOOKUP(AA915,角色间职业划分!P:AP,16,FALSE)</f>
        <v>0</v>
      </c>
      <c r="S915">
        <f>VLOOKUP(AA915,角色间职业划分!P:AP,17,FALSE)</f>
        <v>0</v>
      </c>
      <c r="T915">
        <f>VLOOKUP(AA915,角色间职业划分!P:AP,18,FALSE)</f>
        <v>0</v>
      </c>
      <c r="U915">
        <f>VLOOKUP(AA915,角色间职业划分!P:AP,27,FALSE)</f>
        <v>0</v>
      </c>
      <c r="V915">
        <f t="shared" si="143"/>
        <v>4.9999999999999991</v>
      </c>
      <c r="W915">
        <f>VLOOKUP(AA915,角色间职业划分!P:Q,2,FALSE)</f>
        <v>27</v>
      </c>
      <c r="X915">
        <f t="shared" si="148"/>
        <v>2</v>
      </c>
      <c r="Y915">
        <f>INT(VLOOKUP(X915,角色属性总表!AG:AH,2,FALSE)*角色属性总表!$C$38)</f>
        <v>216</v>
      </c>
      <c r="AA915">
        <f t="shared" si="149"/>
        <v>10</v>
      </c>
      <c r="AB915">
        <f>VLOOKUP(X915,角色属性总表!AG:AI,2,FALSE)*VLOOKUP(角色等级属性!AA915,角色间职业划分!P:AG,13,FALSE)/角色间职业划分!$AB$9</f>
        <v>309.34479054779803</v>
      </c>
      <c r="AC915">
        <f>VLOOKUP(X915,角色属性总表!AG:AI,3,FALSE)*VLOOKUP(AA915,角色间职业划分!P:AG,8,FALSE)/角色间职业划分!$W$9</f>
        <v>550.36799999999994</v>
      </c>
      <c r="AD915">
        <f>VLOOKUP(AA915,角色间职业划分!P:AP,26,FALSE)</f>
        <v>0.4</v>
      </c>
      <c r="AE915">
        <f>VLOOKUP(X915,角色属性总表!I:Q,3,FALSE)</f>
        <v>96.768000000000001</v>
      </c>
      <c r="AF915">
        <f>VLOOKUP(AA915,角色间职业划分!P:AP,11,FALSE)</f>
        <v>0.35</v>
      </c>
      <c r="AG915">
        <f t="shared" si="144"/>
        <v>15.950216863984597</v>
      </c>
      <c r="AH915">
        <f t="shared" si="145"/>
        <v>96</v>
      </c>
      <c r="AJ915">
        <f t="shared" si="146"/>
        <v>-80.049783136015407</v>
      </c>
      <c r="AK915">
        <v>911</v>
      </c>
    </row>
    <row r="916" spans="1:37" x14ac:dyDescent="0.15">
      <c r="A916">
        <v>912</v>
      </c>
      <c r="B916">
        <f>ROUND(VLOOKUP(X916,角色属性总表!AG:AI,2,FALSE)/角色属性总表!$C$34,0)</f>
        <v>33</v>
      </c>
      <c r="C916">
        <f>ROUND(VLOOKUP(X916,角色属性总表!Y:AE,3,FALSE)/J916,0)</f>
        <v>7</v>
      </c>
      <c r="D916">
        <f>ROUND(VLOOKUP(X916,角色属性总表!AG:AI,3,FALSE)/角色属性总表!$C$35,0)</f>
        <v>35</v>
      </c>
      <c r="E916">
        <f t="shared" si="140"/>
        <v>134</v>
      </c>
      <c r="F916">
        <f t="shared" si="141"/>
        <v>17</v>
      </c>
      <c r="G916">
        <f t="shared" si="142"/>
        <v>10</v>
      </c>
      <c r="H916">
        <v>0</v>
      </c>
      <c r="I916">
        <f t="shared" si="147"/>
        <v>3</v>
      </c>
      <c r="J916">
        <f>VLOOKUP(AA916,角色间职业划分!P:AP,20,FALSE)</f>
        <v>9</v>
      </c>
      <c r="K916">
        <f>IF(X916=500,100,VLOOKUP(AA916,角色间职业划分!P:AP,22,FALSE))</f>
        <v>100</v>
      </c>
      <c r="L916">
        <f>IF(X916=500,K916,VLOOKUP(AA916,角色间职业划分!P:AP,23,FALSE))</f>
        <v>60</v>
      </c>
      <c r="M916">
        <f>VLOOKUP(AA916,角色间职业划分!P:AP,24,FALSE)</f>
        <v>0</v>
      </c>
      <c r="N916">
        <f>VLOOKUP(AA916,角色间职业划分!P:AP,14)*100</f>
        <v>95</v>
      </c>
      <c r="O916">
        <f>VLOOKUP(AA916,角色间职业划分!P:Z,9,FALSE)</f>
        <v>0</v>
      </c>
      <c r="P916">
        <f>VLOOKUP(AA916,角色间职业划分!P:AP,10,FALSE)</f>
        <v>0</v>
      </c>
      <c r="Q916">
        <f>VLOOKUP(AA916,角色间职业划分!P:AP,15,FALSE)</f>
        <v>0</v>
      </c>
      <c r="R916">
        <f>VLOOKUP(AA916,角色间职业划分!P:AP,16,FALSE)</f>
        <v>0</v>
      </c>
      <c r="S916">
        <f>VLOOKUP(AA916,角色间职业划分!P:AP,17,FALSE)</f>
        <v>0</v>
      </c>
      <c r="T916">
        <f>VLOOKUP(AA916,角色间职业划分!P:AP,18,FALSE)</f>
        <v>0</v>
      </c>
      <c r="U916">
        <f>VLOOKUP(AA916,角色间职业划分!P:AP,27,FALSE)</f>
        <v>0</v>
      </c>
      <c r="V916">
        <f t="shared" si="143"/>
        <v>4.9999999999999991</v>
      </c>
      <c r="W916">
        <f>VLOOKUP(AA916,角色间职业划分!P:Q,2,FALSE)</f>
        <v>27</v>
      </c>
      <c r="X916">
        <f t="shared" si="148"/>
        <v>3</v>
      </c>
      <c r="Y916">
        <f>INT(VLOOKUP(X916,角色属性总表!AG:AH,2,FALSE)*角色属性总表!$C$38)</f>
        <v>234</v>
      </c>
      <c r="AA916">
        <f t="shared" si="149"/>
        <v>10</v>
      </c>
      <c r="AB916">
        <f>VLOOKUP(X916,角色属性总表!AG:AI,2,FALSE)*VLOOKUP(角色等级属性!AA916,角色间职业划分!P:AG,13,FALSE)/角色间职业划分!$AB$9</f>
        <v>335.12352309344789</v>
      </c>
      <c r="AC916">
        <f>VLOOKUP(X916,角色属性总表!AG:AI,3,FALSE)*VLOOKUP(AA916,角色间职业划分!P:AG,8,FALSE)/角色间职业划分!$W$9</f>
        <v>596.23199999999997</v>
      </c>
      <c r="AD916">
        <f>VLOOKUP(AA916,角色间职业划分!P:AP,26,FALSE)</f>
        <v>0.4</v>
      </c>
      <c r="AE916">
        <f>VLOOKUP(X916,角色属性总表!I:Q,3,FALSE)</f>
        <v>104.83200000000001</v>
      </c>
      <c r="AF916">
        <f>VLOOKUP(AA916,角色间职业划分!P:AP,11,FALSE)</f>
        <v>0.35</v>
      </c>
      <c r="AG916">
        <f t="shared" si="144"/>
        <v>29.597135348055552</v>
      </c>
      <c r="AH916">
        <f t="shared" si="145"/>
        <v>105</v>
      </c>
      <c r="AJ916">
        <f t="shared" si="146"/>
        <v>-75.402864651944441</v>
      </c>
      <c r="AK916">
        <v>912</v>
      </c>
    </row>
    <row r="917" spans="1:37" x14ac:dyDescent="0.15">
      <c r="A917">
        <v>913</v>
      </c>
      <c r="B917">
        <f>ROUND(VLOOKUP(X917,角色属性总表!AG:AI,2,FALSE)/角色属性总表!$C$34,0)</f>
        <v>36</v>
      </c>
      <c r="C917">
        <f>ROUND(VLOOKUP(X917,角色属性总表!Y:AE,3,FALSE)/J917,0)</f>
        <v>7</v>
      </c>
      <c r="D917">
        <f>ROUND(VLOOKUP(X917,角色属性总表!AG:AI,3,FALSE)/角色属性总表!$C$35,0)</f>
        <v>38</v>
      </c>
      <c r="E917">
        <f t="shared" si="140"/>
        <v>144</v>
      </c>
      <c r="F917">
        <f t="shared" si="141"/>
        <v>17</v>
      </c>
      <c r="G917">
        <f t="shared" si="142"/>
        <v>10</v>
      </c>
      <c r="H917">
        <v>0</v>
      </c>
      <c r="I917">
        <f t="shared" si="147"/>
        <v>3</v>
      </c>
      <c r="J917">
        <f>VLOOKUP(AA917,角色间职业划分!P:AP,20,FALSE)</f>
        <v>9</v>
      </c>
      <c r="K917">
        <f>IF(X917=500,100,VLOOKUP(AA917,角色间职业划分!P:AP,22,FALSE))</f>
        <v>100</v>
      </c>
      <c r="L917">
        <f>IF(X917=500,K917,VLOOKUP(AA917,角色间职业划分!P:AP,23,FALSE))</f>
        <v>60</v>
      </c>
      <c r="M917">
        <f>VLOOKUP(AA917,角色间职业划分!P:AP,24,FALSE)</f>
        <v>0</v>
      </c>
      <c r="N917">
        <f>VLOOKUP(AA917,角色间职业划分!P:AP,14)*100</f>
        <v>95</v>
      </c>
      <c r="O917">
        <f>VLOOKUP(AA917,角色间职业划分!P:Z,9,FALSE)</f>
        <v>0</v>
      </c>
      <c r="P917">
        <f>VLOOKUP(AA917,角色间职业划分!P:AP,10,FALSE)</f>
        <v>0</v>
      </c>
      <c r="Q917">
        <f>VLOOKUP(AA917,角色间职业划分!P:AP,15,FALSE)</f>
        <v>0</v>
      </c>
      <c r="R917">
        <f>VLOOKUP(AA917,角色间职业划分!P:AP,16,FALSE)</f>
        <v>0</v>
      </c>
      <c r="S917">
        <f>VLOOKUP(AA917,角色间职业划分!P:AP,17,FALSE)</f>
        <v>0</v>
      </c>
      <c r="T917">
        <f>VLOOKUP(AA917,角色间职业划分!P:AP,18,FALSE)</f>
        <v>0</v>
      </c>
      <c r="U917">
        <f>VLOOKUP(AA917,角色间职业划分!P:AP,27,FALSE)</f>
        <v>0</v>
      </c>
      <c r="V917">
        <f t="shared" si="143"/>
        <v>4.9999999999999991</v>
      </c>
      <c r="W917">
        <f>VLOOKUP(AA917,角色间职业划分!P:Q,2,FALSE)</f>
        <v>27</v>
      </c>
      <c r="X917">
        <f t="shared" si="148"/>
        <v>4</v>
      </c>
      <c r="Y917">
        <f>INT(VLOOKUP(X917,角色属性总表!AG:AH,2,FALSE)*角色属性总表!$C$38)</f>
        <v>252</v>
      </c>
      <c r="AA917">
        <f t="shared" si="149"/>
        <v>10</v>
      </c>
      <c r="AB917">
        <f>VLOOKUP(X917,角色属性总表!AG:AI,2,FALSE)*VLOOKUP(角色等级属性!AA917,角色间职业划分!P:AG,13,FALSE)/角色间职业划分!$AB$9</f>
        <v>360.90225563909769</v>
      </c>
      <c r="AC917">
        <f>VLOOKUP(X917,角色属性总表!AG:AI,3,FALSE)*VLOOKUP(AA917,角色间职业划分!P:AG,8,FALSE)/角色间职业划分!$W$9</f>
        <v>642.096</v>
      </c>
      <c r="AD917">
        <f>VLOOKUP(AA917,角色间职业划分!P:AP,26,FALSE)</f>
        <v>0.4</v>
      </c>
      <c r="AE917">
        <f>VLOOKUP(X917,角色属性总表!I:Q,3,FALSE)</f>
        <v>112.89599999999999</v>
      </c>
      <c r="AF917">
        <f>VLOOKUP(AA917,角色间职业划分!P:AP,11,FALSE)</f>
        <v>0.35</v>
      </c>
      <c r="AG917">
        <f t="shared" si="144"/>
        <v>45.957446808510639</v>
      </c>
      <c r="AH917">
        <f t="shared" si="145"/>
        <v>114</v>
      </c>
      <c r="AJ917">
        <f t="shared" si="146"/>
        <v>-68.042553191489361</v>
      </c>
      <c r="AK917">
        <v>913</v>
      </c>
    </row>
    <row r="918" spans="1:37" x14ac:dyDescent="0.15">
      <c r="A918">
        <v>914</v>
      </c>
      <c r="B918">
        <f>ROUND(VLOOKUP(X918,角色属性总表!AG:AI,2,FALSE)/角色属性总表!$C$34,0)</f>
        <v>39</v>
      </c>
      <c r="C918">
        <f>ROUND(VLOOKUP(X918,角色属性总表!Y:AE,3,FALSE)/J918,0)</f>
        <v>8</v>
      </c>
      <c r="D918">
        <f>ROUND(VLOOKUP(X918,角色属性总表!AG:AI,3,FALSE)/角色属性总表!$C$35,0)</f>
        <v>40</v>
      </c>
      <c r="E918">
        <f t="shared" si="140"/>
        <v>154</v>
      </c>
      <c r="F918">
        <f t="shared" si="141"/>
        <v>17</v>
      </c>
      <c r="G918">
        <f t="shared" si="142"/>
        <v>10</v>
      </c>
      <c r="H918">
        <v>0</v>
      </c>
      <c r="I918">
        <f t="shared" si="147"/>
        <v>3</v>
      </c>
      <c r="J918">
        <f>VLOOKUP(AA918,角色间职业划分!P:AP,20,FALSE)</f>
        <v>9</v>
      </c>
      <c r="K918">
        <f>IF(X918=500,100,VLOOKUP(AA918,角色间职业划分!P:AP,22,FALSE))</f>
        <v>100</v>
      </c>
      <c r="L918">
        <f>IF(X918=500,K918,VLOOKUP(AA918,角色间职业划分!P:AP,23,FALSE))</f>
        <v>60</v>
      </c>
      <c r="M918">
        <f>VLOOKUP(AA918,角色间职业划分!P:AP,24,FALSE)</f>
        <v>0</v>
      </c>
      <c r="N918">
        <f>VLOOKUP(AA918,角色间职业划分!P:AP,14)*100</f>
        <v>95</v>
      </c>
      <c r="O918">
        <f>VLOOKUP(AA918,角色间职业划分!P:Z,9,FALSE)</f>
        <v>0</v>
      </c>
      <c r="P918">
        <f>VLOOKUP(AA918,角色间职业划分!P:AP,10,FALSE)</f>
        <v>0</v>
      </c>
      <c r="Q918">
        <f>VLOOKUP(AA918,角色间职业划分!P:AP,15,FALSE)</f>
        <v>0</v>
      </c>
      <c r="R918">
        <f>VLOOKUP(AA918,角色间职业划分!P:AP,16,FALSE)</f>
        <v>0</v>
      </c>
      <c r="S918">
        <f>VLOOKUP(AA918,角色间职业划分!P:AP,17,FALSE)</f>
        <v>0</v>
      </c>
      <c r="T918">
        <f>VLOOKUP(AA918,角色间职业划分!P:AP,18,FALSE)</f>
        <v>0</v>
      </c>
      <c r="U918">
        <f>VLOOKUP(AA918,角色间职业划分!P:AP,27,FALSE)</f>
        <v>0</v>
      </c>
      <c r="V918">
        <f t="shared" si="143"/>
        <v>4.9999999999999991</v>
      </c>
      <c r="W918">
        <f>VLOOKUP(AA918,角色间职业划分!P:Q,2,FALSE)</f>
        <v>27</v>
      </c>
      <c r="X918">
        <f t="shared" si="148"/>
        <v>5</v>
      </c>
      <c r="Y918">
        <f>INT(VLOOKUP(X918,角色属性总表!AG:AH,2,FALSE)*角色属性总表!$C$38)</f>
        <v>270</v>
      </c>
      <c r="AA918">
        <f t="shared" si="149"/>
        <v>10</v>
      </c>
      <c r="AB918">
        <f>VLOOKUP(X918,角色属性总表!AG:AI,2,FALSE)*VLOOKUP(角色等级属性!AA918,角色间职业划分!P:AG,13,FALSE)/角色间职业划分!$AB$9</f>
        <v>386.68098818474755</v>
      </c>
      <c r="AC918">
        <f>VLOOKUP(X918,角色属性总表!AG:AI,3,FALSE)*VLOOKUP(AA918,角色间职业划分!P:AG,8,FALSE)/角色间职业划分!$W$9</f>
        <v>687.96</v>
      </c>
      <c r="AD918">
        <f>VLOOKUP(AA918,角色间职业划分!P:AP,26,FALSE)</f>
        <v>0.4</v>
      </c>
      <c r="AE918">
        <f>VLOOKUP(X918,角色属性总表!I:Q,3,FALSE)</f>
        <v>120.96000000000001</v>
      </c>
      <c r="AF918">
        <f>VLOOKUP(AA918,角色间职业划分!P:AP,11,FALSE)</f>
        <v>0.35</v>
      </c>
      <c r="AG918">
        <f t="shared" si="144"/>
        <v>64.715053131586458</v>
      </c>
      <c r="AH918">
        <f t="shared" si="145"/>
        <v>120</v>
      </c>
      <c r="AJ918">
        <f t="shared" si="146"/>
        <v>-55.284946868413542</v>
      </c>
      <c r="AK918">
        <v>914</v>
      </c>
    </row>
    <row r="919" spans="1:37" x14ac:dyDescent="0.15">
      <c r="A919">
        <v>915</v>
      </c>
      <c r="B919">
        <f>ROUND(VLOOKUP(X919,角色属性总表!AG:AI,2,FALSE)/角色属性总表!$C$34,0)</f>
        <v>41</v>
      </c>
      <c r="C919">
        <f>ROUND(VLOOKUP(X919,角色属性总表!Y:AE,3,FALSE)/J919,0)</f>
        <v>9</v>
      </c>
      <c r="D919">
        <f>ROUND(VLOOKUP(X919,角色属性总表!AG:AI,3,FALSE)/角色属性总表!$C$35,0)</f>
        <v>43</v>
      </c>
      <c r="E919">
        <f t="shared" si="140"/>
        <v>164</v>
      </c>
      <c r="F919">
        <f t="shared" si="141"/>
        <v>17</v>
      </c>
      <c r="G919">
        <f t="shared" si="142"/>
        <v>10</v>
      </c>
      <c r="H919">
        <v>0</v>
      </c>
      <c r="I919">
        <f t="shared" si="147"/>
        <v>3</v>
      </c>
      <c r="J919">
        <f>VLOOKUP(AA919,角色间职业划分!P:AP,20,FALSE)</f>
        <v>9</v>
      </c>
      <c r="K919">
        <f>IF(X919=500,100,VLOOKUP(AA919,角色间职业划分!P:AP,22,FALSE))</f>
        <v>100</v>
      </c>
      <c r="L919">
        <f>IF(X919=500,K919,VLOOKUP(AA919,角色间职业划分!P:AP,23,FALSE))</f>
        <v>60</v>
      </c>
      <c r="M919">
        <f>VLOOKUP(AA919,角色间职业划分!P:AP,24,FALSE)</f>
        <v>0</v>
      </c>
      <c r="N919">
        <f>VLOOKUP(AA919,角色间职业划分!P:AP,14)*100</f>
        <v>95</v>
      </c>
      <c r="O919">
        <f>VLOOKUP(AA919,角色间职业划分!P:Z,9,FALSE)</f>
        <v>0</v>
      </c>
      <c r="P919">
        <f>VLOOKUP(AA919,角色间职业划分!P:AP,10,FALSE)</f>
        <v>0</v>
      </c>
      <c r="Q919">
        <f>VLOOKUP(AA919,角色间职业划分!P:AP,15,FALSE)</f>
        <v>0</v>
      </c>
      <c r="R919">
        <f>VLOOKUP(AA919,角色间职业划分!P:AP,16,FALSE)</f>
        <v>0</v>
      </c>
      <c r="S919">
        <f>VLOOKUP(AA919,角色间职业划分!P:AP,17,FALSE)</f>
        <v>0</v>
      </c>
      <c r="T919">
        <f>VLOOKUP(AA919,角色间职业划分!P:AP,18,FALSE)</f>
        <v>0</v>
      </c>
      <c r="U919">
        <f>VLOOKUP(AA919,角色间职业划分!P:AP,27,FALSE)</f>
        <v>0</v>
      </c>
      <c r="V919">
        <f t="shared" si="143"/>
        <v>4.9999999999999991</v>
      </c>
      <c r="W919">
        <f>VLOOKUP(AA919,角色间职业划分!P:Q,2,FALSE)</f>
        <v>27</v>
      </c>
      <c r="X919">
        <f t="shared" si="148"/>
        <v>6</v>
      </c>
      <c r="Y919">
        <f>INT(VLOOKUP(X919,角色属性总表!AG:AH,2,FALSE)*角色属性总表!$C$38)</f>
        <v>288</v>
      </c>
      <c r="AA919">
        <f t="shared" si="149"/>
        <v>10</v>
      </c>
      <c r="AB919">
        <f>VLOOKUP(X919,角色属性总表!AG:AI,2,FALSE)*VLOOKUP(角色等级属性!AA919,角色间职业划分!P:AG,13,FALSE)/角色间职业划分!$AB$9</f>
        <v>412.45972073039741</v>
      </c>
      <c r="AC919">
        <f>VLOOKUP(X919,角色属性总表!AG:AI,3,FALSE)*VLOOKUP(AA919,角色间职业划分!P:AG,8,FALSE)/角色间职业划分!$W$9</f>
        <v>733.82399999999996</v>
      </c>
      <c r="AD919">
        <f>VLOOKUP(AA919,角色间职业划分!P:AP,26,FALSE)</f>
        <v>0.4</v>
      </c>
      <c r="AE919">
        <f>VLOOKUP(X919,角色属性总表!I:Q,3,FALSE)</f>
        <v>129.024</v>
      </c>
      <c r="AF919">
        <f>VLOOKUP(AA919,角色间职业划分!P:AP,11,FALSE)</f>
        <v>0.35</v>
      </c>
      <c r="AG919">
        <f t="shared" si="144"/>
        <v>85.658020979464069</v>
      </c>
      <c r="AH919">
        <f t="shared" si="145"/>
        <v>129</v>
      </c>
      <c r="AJ919">
        <f t="shared" si="146"/>
        <v>-43.341979020535931</v>
      </c>
      <c r="AK919">
        <v>915</v>
      </c>
    </row>
    <row r="920" spans="1:37" x14ac:dyDescent="0.15">
      <c r="A920">
        <v>916</v>
      </c>
      <c r="B920">
        <f>ROUND(VLOOKUP(X920,角色属性总表!AG:AI,2,FALSE)/角色属性总表!$C$34,0)</f>
        <v>44</v>
      </c>
      <c r="C920">
        <f>ROUND(VLOOKUP(X920,角色属性总表!Y:AE,3,FALSE)/J920,0)</f>
        <v>9</v>
      </c>
      <c r="D920">
        <f>ROUND(VLOOKUP(X920,角色属性总表!AG:AI,3,FALSE)/角色属性总表!$C$35,0)</f>
        <v>46</v>
      </c>
      <c r="E920">
        <f t="shared" si="140"/>
        <v>175</v>
      </c>
      <c r="F920">
        <f t="shared" si="141"/>
        <v>17</v>
      </c>
      <c r="G920">
        <f t="shared" si="142"/>
        <v>10</v>
      </c>
      <c r="H920">
        <v>0</v>
      </c>
      <c r="I920">
        <f t="shared" si="147"/>
        <v>3</v>
      </c>
      <c r="J920">
        <f>VLOOKUP(AA920,角色间职业划分!P:AP,20,FALSE)</f>
        <v>9</v>
      </c>
      <c r="K920">
        <f>IF(X920=500,100,VLOOKUP(AA920,角色间职业划分!P:AP,22,FALSE))</f>
        <v>100</v>
      </c>
      <c r="L920">
        <f>IF(X920=500,K920,VLOOKUP(AA920,角色间职业划分!P:AP,23,FALSE))</f>
        <v>60</v>
      </c>
      <c r="M920">
        <f>VLOOKUP(AA920,角色间职业划分!P:AP,24,FALSE)</f>
        <v>0</v>
      </c>
      <c r="N920">
        <f>VLOOKUP(AA920,角色间职业划分!P:AP,14)*100</f>
        <v>95</v>
      </c>
      <c r="O920">
        <f>VLOOKUP(AA920,角色间职业划分!P:Z,9,FALSE)</f>
        <v>0</v>
      </c>
      <c r="P920">
        <f>VLOOKUP(AA920,角色间职业划分!P:AP,10,FALSE)</f>
        <v>0</v>
      </c>
      <c r="Q920">
        <f>VLOOKUP(AA920,角色间职业划分!P:AP,15,FALSE)</f>
        <v>0</v>
      </c>
      <c r="R920">
        <f>VLOOKUP(AA920,角色间职业划分!P:AP,16,FALSE)</f>
        <v>0</v>
      </c>
      <c r="S920">
        <f>VLOOKUP(AA920,角色间职业划分!P:AP,17,FALSE)</f>
        <v>0</v>
      </c>
      <c r="T920">
        <f>VLOOKUP(AA920,角色间职业划分!P:AP,18,FALSE)</f>
        <v>0</v>
      </c>
      <c r="U920">
        <f>VLOOKUP(AA920,角色间职业划分!P:AP,27,FALSE)</f>
        <v>0</v>
      </c>
      <c r="V920">
        <f t="shared" si="143"/>
        <v>4.9999999999999991</v>
      </c>
      <c r="W920">
        <f>VLOOKUP(AA920,角色间职业划分!P:Q,2,FALSE)</f>
        <v>27</v>
      </c>
      <c r="X920">
        <f t="shared" si="148"/>
        <v>7</v>
      </c>
      <c r="Y920">
        <f>INT(VLOOKUP(X920,角色属性总表!AG:AH,2,FALSE)*角色属性总表!$C$38)</f>
        <v>306</v>
      </c>
      <c r="AA920">
        <f t="shared" si="149"/>
        <v>10</v>
      </c>
      <c r="AB920">
        <f>VLOOKUP(X920,角色属性总表!AG:AI,2,FALSE)*VLOOKUP(角色等级属性!AA920,角色间职业划分!P:AG,13,FALSE)/角色间职业划分!$AB$9</f>
        <v>438.23845327604721</v>
      </c>
      <c r="AC920">
        <f>VLOOKUP(X920,角色属性总表!AG:AI,3,FALSE)*VLOOKUP(AA920,角色间职业划分!P:AG,8,FALSE)/角色间职业划分!$W$9</f>
        <v>779.68799999999987</v>
      </c>
      <c r="AD920">
        <f>VLOOKUP(AA920,角色间职业划分!P:AP,26,FALSE)</f>
        <v>0.4</v>
      </c>
      <c r="AE920">
        <f>VLOOKUP(X920,角色属性总表!I:Q,3,FALSE)</f>
        <v>137.08799999999999</v>
      </c>
      <c r="AF920">
        <f>VLOOKUP(AA920,角色间职业划分!P:AP,11,FALSE)</f>
        <v>0.35</v>
      </c>
      <c r="AG920">
        <f t="shared" si="144"/>
        <v>108.63177977079756</v>
      </c>
      <c r="AH920">
        <f t="shared" si="145"/>
        <v>138</v>
      </c>
      <c r="AJ920">
        <f t="shared" si="146"/>
        <v>-29.368220229202436</v>
      </c>
      <c r="AK920">
        <v>916</v>
      </c>
    </row>
    <row r="921" spans="1:37" x14ac:dyDescent="0.15">
      <c r="A921">
        <v>917</v>
      </c>
      <c r="B921">
        <f>ROUND(VLOOKUP(X921,角色属性总表!AG:AI,2,FALSE)/角色属性总表!$C$34,0)</f>
        <v>46</v>
      </c>
      <c r="C921">
        <f>ROUND(VLOOKUP(X921,角色属性总表!Y:AE,3,FALSE)/J921,0)</f>
        <v>10</v>
      </c>
      <c r="D921">
        <f>ROUND(VLOOKUP(X921,角色属性总表!AG:AI,3,FALSE)/角色属性总表!$C$35,0)</f>
        <v>48</v>
      </c>
      <c r="E921">
        <f t="shared" si="140"/>
        <v>185</v>
      </c>
      <c r="F921">
        <f t="shared" si="141"/>
        <v>17</v>
      </c>
      <c r="G921">
        <f t="shared" si="142"/>
        <v>10</v>
      </c>
      <c r="H921">
        <v>0</v>
      </c>
      <c r="I921">
        <f t="shared" si="147"/>
        <v>3</v>
      </c>
      <c r="J921">
        <f>VLOOKUP(AA921,角色间职业划分!P:AP,20,FALSE)</f>
        <v>9</v>
      </c>
      <c r="K921">
        <f>IF(X921=500,100,VLOOKUP(AA921,角色间职业划分!P:AP,22,FALSE))</f>
        <v>100</v>
      </c>
      <c r="L921">
        <f>IF(X921=500,K921,VLOOKUP(AA921,角色间职业划分!P:AP,23,FALSE))</f>
        <v>60</v>
      </c>
      <c r="M921">
        <f>VLOOKUP(AA921,角色间职业划分!P:AP,24,FALSE)</f>
        <v>0</v>
      </c>
      <c r="N921">
        <f>VLOOKUP(AA921,角色间职业划分!P:AP,14)*100</f>
        <v>95</v>
      </c>
      <c r="O921">
        <f>VLOOKUP(AA921,角色间职业划分!P:Z,9,FALSE)</f>
        <v>0</v>
      </c>
      <c r="P921">
        <f>VLOOKUP(AA921,角色间职业划分!P:AP,10,FALSE)</f>
        <v>0</v>
      </c>
      <c r="Q921">
        <f>VLOOKUP(AA921,角色间职业划分!P:AP,15,FALSE)</f>
        <v>0</v>
      </c>
      <c r="R921">
        <f>VLOOKUP(AA921,角色间职业划分!P:AP,16,FALSE)</f>
        <v>0</v>
      </c>
      <c r="S921">
        <f>VLOOKUP(AA921,角色间职业划分!P:AP,17,FALSE)</f>
        <v>0</v>
      </c>
      <c r="T921">
        <f>VLOOKUP(AA921,角色间职业划分!P:AP,18,FALSE)</f>
        <v>0</v>
      </c>
      <c r="U921">
        <f>VLOOKUP(AA921,角色间职业划分!P:AP,27,FALSE)</f>
        <v>0</v>
      </c>
      <c r="V921">
        <f t="shared" si="143"/>
        <v>4.9999999999999991</v>
      </c>
      <c r="W921">
        <f>VLOOKUP(AA921,角色间职业划分!P:Q,2,FALSE)</f>
        <v>27</v>
      </c>
      <c r="X921">
        <f t="shared" si="148"/>
        <v>8</v>
      </c>
      <c r="Y921">
        <f>INT(VLOOKUP(X921,角色属性总表!AG:AH,2,FALSE)*角色属性总表!$C$38)</f>
        <v>324</v>
      </c>
      <c r="AA921">
        <f t="shared" si="149"/>
        <v>10</v>
      </c>
      <c r="AB921">
        <f>VLOOKUP(X921,角色属性总表!AG:AI,2,FALSE)*VLOOKUP(角色等级属性!AA921,角色间职业划分!P:AG,13,FALSE)/角色间职业划分!$AB$9</f>
        <v>464.01718582169707</v>
      </c>
      <c r="AC921">
        <f>VLOOKUP(X921,角色属性总表!AG:AI,3,FALSE)*VLOOKUP(AA921,角色间职业划分!P:AG,8,FALSE)/角色间职业划分!$W$9</f>
        <v>825.55200000000002</v>
      </c>
      <c r="AD921">
        <f>VLOOKUP(AA921,角色间职业划分!P:AP,26,FALSE)</f>
        <v>0.4</v>
      </c>
      <c r="AE921">
        <f>VLOOKUP(X921,角色属性总表!I:Q,3,FALSE)</f>
        <v>145.15200000000002</v>
      </c>
      <c r="AF921">
        <f>VLOOKUP(AA921,角色间职业划分!P:AP,11,FALSE)</f>
        <v>0.35</v>
      </c>
      <c r="AG921">
        <f t="shared" si="144"/>
        <v>133.51737690273509</v>
      </c>
      <c r="AH921">
        <f t="shared" si="145"/>
        <v>144</v>
      </c>
      <c r="AJ921">
        <f t="shared" si="146"/>
        <v>-10.482623097264906</v>
      </c>
      <c r="AK921">
        <v>917</v>
      </c>
    </row>
    <row r="922" spans="1:37" x14ac:dyDescent="0.15">
      <c r="A922">
        <v>918</v>
      </c>
      <c r="B922">
        <f>ROUND(VLOOKUP(X922,角色属性总表!AG:AI,2,FALSE)/角色属性总表!$C$34,0)</f>
        <v>49</v>
      </c>
      <c r="C922">
        <f>ROUND(VLOOKUP(X922,角色属性总表!Y:AE,3,FALSE)/J922,0)</f>
        <v>11</v>
      </c>
      <c r="D922">
        <f>ROUND(VLOOKUP(X922,角色属性总表!AG:AI,3,FALSE)/角色属性总表!$C$35,0)</f>
        <v>51</v>
      </c>
      <c r="E922">
        <f t="shared" si="140"/>
        <v>195</v>
      </c>
      <c r="F922">
        <f t="shared" si="141"/>
        <v>17</v>
      </c>
      <c r="G922">
        <f t="shared" si="142"/>
        <v>10</v>
      </c>
      <c r="H922">
        <v>0</v>
      </c>
      <c r="I922">
        <f t="shared" si="147"/>
        <v>3</v>
      </c>
      <c r="J922">
        <f>VLOOKUP(AA922,角色间职业划分!P:AP,20,FALSE)</f>
        <v>9</v>
      </c>
      <c r="K922">
        <f>IF(X922=500,100,VLOOKUP(AA922,角色间职业划分!P:AP,22,FALSE))</f>
        <v>100</v>
      </c>
      <c r="L922">
        <f>IF(X922=500,K922,VLOOKUP(AA922,角色间职业划分!P:AP,23,FALSE))</f>
        <v>60</v>
      </c>
      <c r="M922">
        <f>VLOOKUP(AA922,角色间职业划分!P:AP,24,FALSE)</f>
        <v>0</v>
      </c>
      <c r="N922">
        <f>VLOOKUP(AA922,角色间职业划分!P:AP,14)*100</f>
        <v>95</v>
      </c>
      <c r="O922">
        <f>VLOOKUP(AA922,角色间职业划分!P:Z,9,FALSE)</f>
        <v>0</v>
      </c>
      <c r="P922">
        <f>VLOOKUP(AA922,角色间职业划分!P:AP,10,FALSE)</f>
        <v>0</v>
      </c>
      <c r="Q922">
        <f>VLOOKUP(AA922,角色间职业划分!P:AP,15,FALSE)</f>
        <v>0</v>
      </c>
      <c r="R922">
        <f>VLOOKUP(AA922,角色间职业划分!P:AP,16,FALSE)</f>
        <v>0</v>
      </c>
      <c r="S922">
        <f>VLOOKUP(AA922,角色间职业划分!P:AP,17,FALSE)</f>
        <v>0</v>
      </c>
      <c r="T922">
        <f>VLOOKUP(AA922,角色间职业划分!P:AP,18,FALSE)</f>
        <v>0</v>
      </c>
      <c r="U922">
        <f>VLOOKUP(AA922,角色间职业划分!P:AP,27,FALSE)</f>
        <v>0</v>
      </c>
      <c r="V922">
        <f t="shared" si="143"/>
        <v>4.9999999999999991</v>
      </c>
      <c r="W922">
        <f>VLOOKUP(AA922,角色间职业划分!P:Q,2,FALSE)</f>
        <v>27</v>
      </c>
      <c r="X922">
        <f t="shared" si="148"/>
        <v>9</v>
      </c>
      <c r="Y922">
        <f>INT(VLOOKUP(X922,角色属性总表!AG:AH,2,FALSE)*角色属性总表!$C$38)</f>
        <v>342</v>
      </c>
      <c r="AA922">
        <f t="shared" si="149"/>
        <v>10</v>
      </c>
      <c r="AB922">
        <f>VLOOKUP(X922,角色属性总表!AG:AI,2,FALSE)*VLOOKUP(角色等级属性!AA922,角色间职业划分!P:AG,13,FALSE)/角色间职业划分!$AB$9</f>
        <v>489.79591836734687</v>
      </c>
      <c r="AC922">
        <f>VLOOKUP(X922,角色属性总表!AG:AI,3,FALSE)*VLOOKUP(AA922,角色间职业划分!P:AG,8,FALSE)/角色间职业划分!$W$9</f>
        <v>871.41599999999983</v>
      </c>
      <c r="AD922">
        <f>VLOOKUP(AA922,角色间职业划分!P:AP,26,FALSE)</f>
        <v>0.4</v>
      </c>
      <c r="AE922">
        <f>VLOOKUP(X922,角色属性总表!I:Q,3,FALSE)</f>
        <v>153.21599999999998</v>
      </c>
      <c r="AF922">
        <f>VLOOKUP(AA922,角色间职业划分!P:AP,11,FALSE)</f>
        <v>0.35</v>
      </c>
      <c r="AG922">
        <f t="shared" si="144"/>
        <v>160.21978021978018</v>
      </c>
      <c r="AH922">
        <f t="shared" si="145"/>
        <v>153</v>
      </c>
      <c r="AJ922">
        <f t="shared" si="146"/>
        <v>7.2197802197801764</v>
      </c>
      <c r="AK922">
        <v>918</v>
      </c>
    </row>
    <row r="923" spans="1:37" x14ac:dyDescent="0.15">
      <c r="A923">
        <v>919</v>
      </c>
      <c r="B923">
        <f>ROUND(VLOOKUP(X923,角色属性总表!AG:AI,2,FALSE)/角色属性总表!$C$34,0)</f>
        <v>51</v>
      </c>
      <c r="C923">
        <f>ROUND(VLOOKUP(X923,角色属性总表!Y:AE,3,FALSE)/J923,0)</f>
        <v>12</v>
      </c>
      <c r="D923">
        <f>ROUND(VLOOKUP(X923,角色属性总表!AG:AI,3,FALSE)/角色属性总表!$C$35,0)</f>
        <v>54</v>
      </c>
      <c r="E923">
        <f t="shared" si="140"/>
        <v>206</v>
      </c>
      <c r="F923">
        <f t="shared" si="141"/>
        <v>17</v>
      </c>
      <c r="G923">
        <f t="shared" si="142"/>
        <v>10</v>
      </c>
      <c r="H923">
        <v>0</v>
      </c>
      <c r="I923">
        <f t="shared" si="147"/>
        <v>3</v>
      </c>
      <c r="J923">
        <f>VLOOKUP(AA923,角色间职业划分!P:AP,20,FALSE)</f>
        <v>9</v>
      </c>
      <c r="K923">
        <f>IF(X923=500,100,VLOOKUP(AA923,角色间职业划分!P:AP,22,FALSE))</f>
        <v>100</v>
      </c>
      <c r="L923">
        <f>IF(X923=500,K923,VLOOKUP(AA923,角色间职业划分!P:AP,23,FALSE))</f>
        <v>60</v>
      </c>
      <c r="M923">
        <f>VLOOKUP(AA923,角色间职业划分!P:AP,24,FALSE)</f>
        <v>0</v>
      </c>
      <c r="N923">
        <f>VLOOKUP(AA923,角色间职业划分!P:AP,14)*100</f>
        <v>95</v>
      </c>
      <c r="O923">
        <f>VLOOKUP(AA923,角色间职业划分!P:Z,9,FALSE)</f>
        <v>0</v>
      </c>
      <c r="P923">
        <f>VLOOKUP(AA923,角色间职业划分!P:AP,10,FALSE)</f>
        <v>0</v>
      </c>
      <c r="Q923">
        <f>VLOOKUP(AA923,角色间职业划分!P:AP,15,FALSE)</f>
        <v>0</v>
      </c>
      <c r="R923">
        <f>VLOOKUP(AA923,角色间职业划分!P:AP,16,FALSE)</f>
        <v>0</v>
      </c>
      <c r="S923">
        <f>VLOOKUP(AA923,角色间职业划分!P:AP,17,FALSE)</f>
        <v>0</v>
      </c>
      <c r="T923">
        <f>VLOOKUP(AA923,角色间职业划分!P:AP,18,FALSE)</f>
        <v>0</v>
      </c>
      <c r="U923">
        <f>VLOOKUP(AA923,角色间职业划分!P:AP,27,FALSE)</f>
        <v>0</v>
      </c>
      <c r="V923">
        <f t="shared" si="143"/>
        <v>4.9999999999999991</v>
      </c>
      <c r="W923">
        <f>VLOOKUP(AA923,角色间职业划分!P:Q,2,FALSE)</f>
        <v>27</v>
      </c>
      <c r="X923">
        <f t="shared" si="148"/>
        <v>10</v>
      </c>
      <c r="Y923">
        <f>INT(VLOOKUP(X923,角色属性总表!AG:AH,2,FALSE)*角色属性总表!$C$38)</f>
        <v>360</v>
      </c>
      <c r="AA923">
        <f t="shared" si="149"/>
        <v>10</v>
      </c>
      <c r="AB923">
        <f>VLOOKUP(X923,角色属性总表!AG:AI,2,FALSE)*VLOOKUP(角色等级属性!AA923,角色间职业划分!P:AG,13,FALSE)/角色间职业划分!$AB$9</f>
        <v>515.57465091299673</v>
      </c>
      <c r="AC923">
        <f>VLOOKUP(X923,角色属性总表!AG:AI,3,FALSE)*VLOOKUP(AA923,角色间职业划分!P:AG,8,FALSE)/角色间职业划分!$W$9</f>
        <v>917.28000000000009</v>
      </c>
      <c r="AD923">
        <f>VLOOKUP(AA923,角色间职业划分!P:AP,26,FALSE)</f>
        <v>0.4</v>
      </c>
      <c r="AE923">
        <f>VLOOKUP(X923,角色属性总表!I:Q,3,FALSE)</f>
        <v>161.28</v>
      </c>
      <c r="AF923">
        <f>VLOOKUP(AA923,角色间职业划分!P:AP,11,FALSE)</f>
        <v>0.35</v>
      </c>
      <c r="AG923">
        <f t="shared" si="144"/>
        <v>188.66094212824672</v>
      </c>
      <c r="AH923">
        <f t="shared" si="145"/>
        <v>162</v>
      </c>
      <c r="AJ923">
        <f t="shared" si="146"/>
        <v>26.660942128246717</v>
      </c>
      <c r="AK923">
        <v>919</v>
      </c>
    </row>
    <row r="924" spans="1:37" x14ac:dyDescent="0.15">
      <c r="A924">
        <v>920</v>
      </c>
      <c r="B924">
        <f>ROUND(VLOOKUP(X924,角色属性总表!AG:AI,2,FALSE)/角色属性总表!$C$34,0)</f>
        <v>54</v>
      </c>
      <c r="C924">
        <f>ROUND(VLOOKUP(X924,角色属性总表!Y:AE,3,FALSE)/J924,0)</f>
        <v>12</v>
      </c>
      <c r="D924">
        <f>ROUND(VLOOKUP(X924,角色属性总表!AG:AI,3,FALSE)/角色属性总表!$C$35,0)</f>
        <v>56</v>
      </c>
      <c r="E924">
        <f t="shared" si="140"/>
        <v>216</v>
      </c>
      <c r="F924">
        <f t="shared" si="141"/>
        <v>17</v>
      </c>
      <c r="G924">
        <f t="shared" si="142"/>
        <v>10</v>
      </c>
      <c r="H924">
        <v>0</v>
      </c>
      <c r="I924">
        <f t="shared" si="147"/>
        <v>3</v>
      </c>
      <c r="J924">
        <f>VLOOKUP(AA924,角色间职业划分!P:AP,20,FALSE)</f>
        <v>9</v>
      </c>
      <c r="K924">
        <f>IF(X924=500,100,VLOOKUP(AA924,角色间职业划分!P:AP,22,FALSE))</f>
        <v>100</v>
      </c>
      <c r="L924">
        <f>IF(X924=500,K924,VLOOKUP(AA924,角色间职业划分!P:AP,23,FALSE))</f>
        <v>60</v>
      </c>
      <c r="M924">
        <f>VLOOKUP(AA924,角色间职业划分!P:AP,24,FALSE)</f>
        <v>0</v>
      </c>
      <c r="N924">
        <f>VLOOKUP(AA924,角色间职业划分!P:AP,14)*100</f>
        <v>95</v>
      </c>
      <c r="O924">
        <f>VLOOKUP(AA924,角色间职业划分!P:Z,9,FALSE)</f>
        <v>0</v>
      </c>
      <c r="P924">
        <f>VLOOKUP(AA924,角色间职业划分!P:AP,10,FALSE)</f>
        <v>0</v>
      </c>
      <c r="Q924">
        <f>VLOOKUP(AA924,角色间职业划分!P:AP,15,FALSE)</f>
        <v>0</v>
      </c>
      <c r="R924">
        <f>VLOOKUP(AA924,角色间职业划分!P:AP,16,FALSE)</f>
        <v>0</v>
      </c>
      <c r="S924">
        <f>VLOOKUP(AA924,角色间职业划分!P:AP,17,FALSE)</f>
        <v>0</v>
      </c>
      <c r="T924">
        <f>VLOOKUP(AA924,角色间职业划分!P:AP,18,FALSE)</f>
        <v>0</v>
      </c>
      <c r="U924">
        <f>VLOOKUP(AA924,角色间职业划分!P:AP,27,FALSE)</f>
        <v>0</v>
      </c>
      <c r="V924">
        <f t="shared" si="143"/>
        <v>4.9999999999999991</v>
      </c>
      <c r="W924">
        <f>VLOOKUP(AA924,角色间职业划分!P:Q,2,FALSE)</f>
        <v>27</v>
      </c>
      <c r="X924">
        <f t="shared" si="148"/>
        <v>11</v>
      </c>
      <c r="Y924">
        <f>INT(VLOOKUP(X924,角色属性总表!AG:AH,2,FALSE)*角色属性总表!$C$38)</f>
        <v>378</v>
      </c>
      <c r="AA924">
        <f t="shared" si="149"/>
        <v>10</v>
      </c>
      <c r="AB924">
        <f>VLOOKUP(X924,角色属性总表!AG:AI,2,FALSE)*VLOOKUP(角色等级属性!AA924,角色间职业划分!P:AG,13,FALSE)/角色间职业划分!$AB$9</f>
        <v>541.35338345864659</v>
      </c>
      <c r="AC924">
        <f>VLOOKUP(X924,角色属性总表!AG:AI,3,FALSE)*VLOOKUP(AA924,角色间职业划分!P:AG,8,FALSE)/角色间职业划分!$W$9</f>
        <v>963.14400000000001</v>
      </c>
      <c r="AD924">
        <f>VLOOKUP(AA924,角色间职业划分!P:AP,26,FALSE)</f>
        <v>0.4</v>
      </c>
      <c r="AE924">
        <f>VLOOKUP(X924,角色属性总表!I:Q,3,FALSE)</f>
        <v>169.34399999999999</v>
      </c>
      <c r="AF924">
        <f>VLOOKUP(AA924,角色间职业划分!P:AP,11,FALSE)</f>
        <v>0.35</v>
      </c>
      <c r="AG924">
        <f t="shared" si="144"/>
        <v>218.77538889719293</v>
      </c>
      <c r="AH924">
        <f t="shared" si="145"/>
        <v>168</v>
      </c>
      <c r="AJ924">
        <f t="shared" si="146"/>
        <v>50.775388897192926</v>
      </c>
      <c r="AK924">
        <v>920</v>
      </c>
    </row>
    <row r="925" spans="1:37" x14ac:dyDescent="0.15">
      <c r="A925">
        <v>921</v>
      </c>
      <c r="B925">
        <f>ROUND(VLOOKUP(X925,角色属性总表!AG:AI,2,FALSE)/角色属性总表!$C$34,0)</f>
        <v>57</v>
      </c>
      <c r="C925">
        <f>ROUND(VLOOKUP(X925,角色属性总表!Y:AE,3,FALSE)/J925,0)</f>
        <v>13</v>
      </c>
      <c r="D925">
        <f>ROUND(VLOOKUP(X925,角色属性总表!AG:AI,3,FALSE)/角色属性总表!$C$35,0)</f>
        <v>59</v>
      </c>
      <c r="E925">
        <f t="shared" si="140"/>
        <v>226</v>
      </c>
      <c r="F925">
        <f t="shared" si="141"/>
        <v>17</v>
      </c>
      <c r="G925">
        <f t="shared" si="142"/>
        <v>10</v>
      </c>
      <c r="H925">
        <v>0</v>
      </c>
      <c r="I925">
        <f t="shared" si="147"/>
        <v>3</v>
      </c>
      <c r="J925">
        <f>VLOOKUP(AA925,角色间职业划分!P:AP,20,FALSE)</f>
        <v>9</v>
      </c>
      <c r="K925">
        <f>IF(X925=500,100,VLOOKUP(AA925,角色间职业划分!P:AP,22,FALSE))</f>
        <v>100</v>
      </c>
      <c r="L925">
        <f>IF(X925=500,K925,VLOOKUP(AA925,角色间职业划分!P:AP,23,FALSE))</f>
        <v>60</v>
      </c>
      <c r="M925">
        <f>VLOOKUP(AA925,角色间职业划分!P:AP,24,FALSE)</f>
        <v>0</v>
      </c>
      <c r="N925">
        <f>VLOOKUP(AA925,角色间职业划分!P:AP,14)*100</f>
        <v>95</v>
      </c>
      <c r="O925">
        <f>VLOOKUP(AA925,角色间职业划分!P:Z,9,FALSE)</f>
        <v>0</v>
      </c>
      <c r="P925">
        <f>VLOOKUP(AA925,角色间职业划分!P:AP,10,FALSE)</f>
        <v>0</v>
      </c>
      <c r="Q925">
        <f>VLOOKUP(AA925,角色间职业划分!P:AP,15,FALSE)</f>
        <v>0</v>
      </c>
      <c r="R925">
        <f>VLOOKUP(AA925,角色间职业划分!P:AP,16,FALSE)</f>
        <v>0</v>
      </c>
      <c r="S925">
        <f>VLOOKUP(AA925,角色间职业划分!P:AP,17,FALSE)</f>
        <v>0</v>
      </c>
      <c r="T925">
        <f>VLOOKUP(AA925,角色间职业划分!P:AP,18,FALSE)</f>
        <v>0</v>
      </c>
      <c r="U925">
        <f>VLOOKUP(AA925,角色间职业划分!P:AP,27,FALSE)</f>
        <v>0</v>
      </c>
      <c r="V925">
        <f t="shared" si="143"/>
        <v>4.9999999999999991</v>
      </c>
      <c r="W925">
        <f>VLOOKUP(AA925,角色间职业划分!P:Q,2,FALSE)</f>
        <v>27</v>
      </c>
      <c r="X925">
        <f t="shared" si="148"/>
        <v>12</v>
      </c>
      <c r="Y925">
        <f>INT(VLOOKUP(X925,角色属性总表!AG:AH,2,FALSE)*角色属性总表!$C$38)</f>
        <v>396</v>
      </c>
      <c r="AA925">
        <f t="shared" si="149"/>
        <v>10</v>
      </c>
      <c r="AB925">
        <f>VLOOKUP(X925,角色属性总表!AG:AI,2,FALSE)*VLOOKUP(角色等级属性!AA925,角色间职业划分!P:AG,13,FALSE)/角色间职业划分!$AB$9</f>
        <v>567.13211600429645</v>
      </c>
      <c r="AC925">
        <f>VLOOKUP(X925,角色属性总表!AG:AI,3,FALSE)*VLOOKUP(AA925,角色间职业划分!P:AG,8,FALSE)/角色间职业划分!$W$9</f>
        <v>1009.008</v>
      </c>
      <c r="AD925">
        <f>VLOOKUP(AA925,角色间职业划分!P:AP,26,FALSE)</f>
        <v>0.4</v>
      </c>
      <c r="AE925">
        <f>VLOOKUP(X925,角色属性总表!I:Q,3,FALSE)</f>
        <v>177.40800000000002</v>
      </c>
      <c r="AF925">
        <f>VLOOKUP(AA925,角色间职业划分!P:AP,11,FALSE)</f>
        <v>0.35</v>
      </c>
      <c r="AG925">
        <f t="shared" si="144"/>
        <v>250.50726310243272</v>
      </c>
      <c r="AH925">
        <f t="shared" si="145"/>
        <v>177</v>
      </c>
      <c r="AJ925">
        <f t="shared" si="146"/>
        <v>73.507263102432717</v>
      </c>
      <c r="AK925">
        <v>921</v>
      </c>
    </row>
    <row r="926" spans="1:37" x14ac:dyDescent="0.15">
      <c r="A926">
        <v>922</v>
      </c>
      <c r="B926">
        <f>ROUND(VLOOKUP(X926,角色属性总表!AG:AI,2,FALSE)/角色属性总表!$C$34,0)</f>
        <v>59</v>
      </c>
      <c r="C926">
        <f>ROUND(VLOOKUP(X926,角色属性总表!Y:AE,3,FALSE)/J926,0)</f>
        <v>14</v>
      </c>
      <c r="D926">
        <f>ROUND(VLOOKUP(X926,角色属性总表!AG:AI,3,FALSE)/角色属性总表!$C$35,0)</f>
        <v>62</v>
      </c>
      <c r="E926">
        <f t="shared" si="140"/>
        <v>237</v>
      </c>
      <c r="F926">
        <f t="shared" si="141"/>
        <v>17</v>
      </c>
      <c r="G926">
        <f t="shared" si="142"/>
        <v>10</v>
      </c>
      <c r="H926">
        <v>0</v>
      </c>
      <c r="I926">
        <f t="shared" si="147"/>
        <v>3</v>
      </c>
      <c r="J926">
        <f>VLOOKUP(AA926,角色间职业划分!P:AP,20,FALSE)</f>
        <v>9</v>
      </c>
      <c r="K926">
        <f>IF(X926=500,100,VLOOKUP(AA926,角色间职业划分!P:AP,22,FALSE))</f>
        <v>100</v>
      </c>
      <c r="L926">
        <f>IF(X926=500,K926,VLOOKUP(AA926,角色间职业划分!P:AP,23,FALSE))</f>
        <v>60</v>
      </c>
      <c r="M926">
        <f>VLOOKUP(AA926,角色间职业划分!P:AP,24,FALSE)</f>
        <v>0</v>
      </c>
      <c r="N926">
        <f>VLOOKUP(AA926,角色间职业划分!P:AP,14)*100</f>
        <v>95</v>
      </c>
      <c r="O926">
        <f>VLOOKUP(AA926,角色间职业划分!P:Z,9,FALSE)</f>
        <v>0</v>
      </c>
      <c r="P926">
        <f>VLOOKUP(AA926,角色间职业划分!P:AP,10,FALSE)</f>
        <v>0</v>
      </c>
      <c r="Q926">
        <f>VLOOKUP(AA926,角色间职业划分!P:AP,15,FALSE)</f>
        <v>0</v>
      </c>
      <c r="R926">
        <f>VLOOKUP(AA926,角色间职业划分!P:AP,16,FALSE)</f>
        <v>0</v>
      </c>
      <c r="S926">
        <f>VLOOKUP(AA926,角色间职业划分!P:AP,17,FALSE)</f>
        <v>0</v>
      </c>
      <c r="T926">
        <f>VLOOKUP(AA926,角色间职业划分!P:AP,18,FALSE)</f>
        <v>0</v>
      </c>
      <c r="U926">
        <f>VLOOKUP(AA926,角色间职业划分!P:AP,27,FALSE)</f>
        <v>0</v>
      </c>
      <c r="V926">
        <f t="shared" si="143"/>
        <v>4.9999999999999991</v>
      </c>
      <c r="W926">
        <f>VLOOKUP(AA926,角色间职业划分!P:Q,2,FALSE)</f>
        <v>27</v>
      </c>
      <c r="X926">
        <f t="shared" si="148"/>
        <v>13</v>
      </c>
      <c r="Y926">
        <f>INT(VLOOKUP(X926,角色属性总表!AG:AH,2,FALSE)*角色属性总表!$C$38)</f>
        <v>414</v>
      </c>
      <c r="AA926">
        <f t="shared" si="149"/>
        <v>10</v>
      </c>
      <c r="AB926">
        <f>VLOOKUP(X926,角色属性总表!AG:AI,2,FALSE)*VLOOKUP(角色等级属性!AA926,角色间职业划分!P:AG,13,FALSE)/角色间职业划分!$AB$9</f>
        <v>592.91084854994619</v>
      </c>
      <c r="AC926">
        <f>VLOOKUP(X926,角色属性总表!AG:AI,3,FALSE)*VLOOKUP(AA926,角色间职业划分!P:AG,8,FALSE)/角色间职业划分!$W$9</f>
        <v>1054.8719999999998</v>
      </c>
      <c r="AD926">
        <f>VLOOKUP(AA926,角色间职业划分!P:AP,26,FALSE)</f>
        <v>0.4</v>
      </c>
      <c r="AE926">
        <f>VLOOKUP(X926,角色属性总表!I:Q,3,FALSE)</f>
        <v>185.47199999999998</v>
      </c>
      <c r="AF926">
        <f>VLOOKUP(AA926,角色间职业划分!P:AP,11,FALSE)</f>
        <v>0.35</v>
      </c>
      <c r="AG926">
        <f t="shared" si="144"/>
        <v>283.80825613434388</v>
      </c>
      <c r="AH926">
        <f t="shared" si="145"/>
        <v>186</v>
      </c>
      <c r="AJ926">
        <f t="shared" si="146"/>
        <v>97.808256134343878</v>
      </c>
      <c r="AK926">
        <v>922</v>
      </c>
    </row>
    <row r="927" spans="1:37" x14ac:dyDescent="0.15">
      <c r="A927">
        <v>923</v>
      </c>
      <c r="B927">
        <f>ROUND(VLOOKUP(X927,角色属性总表!AG:AI,2,FALSE)/角色属性总表!$C$34,0)</f>
        <v>62</v>
      </c>
      <c r="C927">
        <f>ROUND(VLOOKUP(X927,角色属性总表!Y:AE,3,FALSE)/J927,0)</f>
        <v>15</v>
      </c>
      <c r="D927">
        <f>ROUND(VLOOKUP(X927,角色属性总表!AG:AI,3,FALSE)/角色属性总表!$C$35,0)</f>
        <v>65</v>
      </c>
      <c r="E927">
        <f t="shared" si="140"/>
        <v>247</v>
      </c>
      <c r="F927">
        <f t="shared" si="141"/>
        <v>17</v>
      </c>
      <c r="G927">
        <f t="shared" si="142"/>
        <v>10</v>
      </c>
      <c r="H927">
        <v>0</v>
      </c>
      <c r="I927">
        <f t="shared" si="147"/>
        <v>3</v>
      </c>
      <c r="J927">
        <f>VLOOKUP(AA927,角色间职业划分!P:AP,20,FALSE)</f>
        <v>9</v>
      </c>
      <c r="K927">
        <f>IF(X927=500,100,VLOOKUP(AA927,角色间职业划分!P:AP,22,FALSE))</f>
        <v>100</v>
      </c>
      <c r="L927">
        <f>IF(X927=500,K927,VLOOKUP(AA927,角色间职业划分!P:AP,23,FALSE))</f>
        <v>60</v>
      </c>
      <c r="M927">
        <f>VLOOKUP(AA927,角色间职业划分!P:AP,24,FALSE)</f>
        <v>0</v>
      </c>
      <c r="N927">
        <f>VLOOKUP(AA927,角色间职业划分!P:AP,14)*100</f>
        <v>95</v>
      </c>
      <c r="O927">
        <f>VLOOKUP(AA927,角色间职业划分!P:Z,9,FALSE)</f>
        <v>0</v>
      </c>
      <c r="P927">
        <f>VLOOKUP(AA927,角色间职业划分!P:AP,10,FALSE)</f>
        <v>0</v>
      </c>
      <c r="Q927">
        <f>VLOOKUP(AA927,角色间职业划分!P:AP,15,FALSE)</f>
        <v>0</v>
      </c>
      <c r="R927">
        <f>VLOOKUP(AA927,角色间职业划分!P:AP,16,FALSE)</f>
        <v>0</v>
      </c>
      <c r="S927">
        <f>VLOOKUP(AA927,角色间职业划分!P:AP,17,FALSE)</f>
        <v>0</v>
      </c>
      <c r="T927">
        <f>VLOOKUP(AA927,角色间职业划分!P:AP,18,FALSE)</f>
        <v>0</v>
      </c>
      <c r="U927">
        <f>VLOOKUP(AA927,角色间职业划分!P:AP,27,FALSE)</f>
        <v>0</v>
      </c>
      <c r="V927">
        <f t="shared" si="143"/>
        <v>4.9999999999999991</v>
      </c>
      <c r="W927">
        <f>VLOOKUP(AA927,角色间职业划分!P:Q,2,FALSE)</f>
        <v>27</v>
      </c>
      <c r="X927">
        <f t="shared" si="148"/>
        <v>14</v>
      </c>
      <c r="Y927">
        <f>INT(VLOOKUP(X927,角色属性总表!AG:AH,2,FALSE)*角色属性总表!$C$38)</f>
        <v>432</v>
      </c>
      <c r="AA927">
        <f t="shared" si="149"/>
        <v>10</v>
      </c>
      <c r="AB927">
        <f>VLOOKUP(X927,角色属性总表!AG:AI,2,FALSE)*VLOOKUP(角色等级属性!AA927,角色间职业划分!P:AG,13,FALSE)/角色间职业划分!$AB$9</f>
        <v>618.68958109559605</v>
      </c>
      <c r="AC927">
        <f>VLOOKUP(X927,角色属性总表!AG:AI,3,FALSE)*VLOOKUP(AA927,角色间职业划分!P:AG,8,FALSE)/角色间职业划分!$W$9</f>
        <v>1100.7359999999999</v>
      </c>
      <c r="AD927">
        <f>VLOOKUP(AA927,角色间职业划分!P:AP,26,FALSE)</f>
        <v>0.4</v>
      </c>
      <c r="AE927">
        <f>VLOOKUP(X927,角色属性总表!I:Q,3,FALSE)</f>
        <v>193.536</v>
      </c>
      <c r="AF927">
        <f>VLOOKUP(AA927,角色间职业划分!P:AP,11,FALSE)</f>
        <v>0.35</v>
      </c>
      <c r="AG927">
        <f t="shared" si="144"/>
        <v>318.63611346982981</v>
      </c>
      <c r="AH927">
        <f t="shared" si="145"/>
        <v>195</v>
      </c>
      <c r="AJ927">
        <f t="shared" si="146"/>
        <v>123.63611346982981</v>
      </c>
      <c r="AK927">
        <v>923</v>
      </c>
    </row>
    <row r="928" spans="1:37" x14ac:dyDescent="0.15">
      <c r="A928">
        <v>924</v>
      </c>
      <c r="B928">
        <f>ROUND(VLOOKUP(X928,角色属性总表!AG:AI,2,FALSE)/角色属性总表!$C$34,0)</f>
        <v>64</v>
      </c>
      <c r="C928">
        <f>ROUND(VLOOKUP(X928,角色属性总表!Y:AE,3,FALSE)/J928,0)</f>
        <v>16</v>
      </c>
      <c r="D928">
        <f>ROUND(VLOOKUP(X928,角色属性总表!AG:AI,3,FALSE)/角色属性总表!$C$35,0)</f>
        <v>67</v>
      </c>
      <c r="E928">
        <f t="shared" si="140"/>
        <v>257</v>
      </c>
      <c r="F928">
        <f t="shared" si="141"/>
        <v>17</v>
      </c>
      <c r="G928">
        <f t="shared" si="142"/>
        <v>10</v>
      </c>
      <c r="H928">
        <v>0</v>
      </c>
      <c r="I928">
        <f t="shared" si="147"/>
        <v>3</v>
      </c>
      <c r="J928">
        <f>VLOOKUP(AA928,角色间职业划分!P:AP,20,FALSE)</f>
        <v>9</v>
      </c>
      <c r="K928">
        <f>IF(X928=500,100,VLOOKUP(AA928,角色间职业划分!P:AP,22,FALSE))</f>
        <v>100</v>
      </c>
      <c r="L928">
        <f>IF(X928=500,K928,VLOOKUP(AA928,角色间职业划分!P:AP,23,FALSE))</f>
        <v>60</v>
      </c>
      <c r="M928">
        <f>VLOOKUP(AA928,角色间职业划分!P:AP,24,FALSE)</f>
        <v>0</v>
      </c>
      <c r="N928">
        <f>VLOOKUP(AA928,角色间职业划分!P:AP,14)*100</f>
        <v>95</v>
      </c>
      <c r="O928">
        <f>VLOOKUP(AA928,角色间职业划分!P:Z,9,FALSE)</f>
        <v>0</v>
      </c>
      <c r="P928">
        <f>VLOOKUP(AA928,角色间职业划分!P:AP,10,FALSE)</f>
        <v>0</v>
      </c>
      <c r="Q928">
        <f>VLOOKUP(AA928,角色间职业划分!P:AP,15,FALSE)</f>
        <v>0</v>
      </c>
      <c r="R928">
        <f>VLOOKUP(AA928,角色间职业划分!P:AP,16,FALSE)</f>
        <v>0</v>
      </c>
      <c r="S928">
        <f>VLOOKUP(AA928,角色间职业划分!P:AP,17,FALSE)</f>
        <v>0</v>
      </c>
      <c r="T928">
        <f>VLOOKUP(AA928,角色间职业划分!P:AP,18,FALSE)</f>
        <v>0</v>
      </c>
      <c r="U928">
        <f>VLOOKUP(AA928,角色间职业划分!P:AP,27,FALSE)</f>
        <v>0</v>
      </c>
      <c r="V928">
        <f t="shared" si="143"/>
        <v>4.9999999999999991</v>
      </c>
      <c r="W928">
        <f>VLOOKUP(AA928,角色间职业划分!P:Q,2,FALSE)</f>
        <v>27</v>
      </c>
      <c r="X928">
        <f t="shared" si="148"/>
        <v>15</v>
      </c>
      <c r="Y928">
        <f>INT(VLOOKUP(X928,角色属性总表!AG:AH,2,FALSE)*角色属性总表!$C$38)</f>
        <v>450</v>
      </c>
      <c r="AA928">
        <f t="shared" si="149"/>
        <v>10</v>
      </c>
      <c r="AB928">
        <f>VLOOKUP(X928,角色属性总表!AG:AI,2,FALSE)*VLOOKUP(角色等级属性!AA928,角色间职业划分!P:AG,13,FALSE)/角色间职业划分!$AB$9</f>
        <v>644.46831364124591</v>
      </c>
      <c r="AC928">
        <f>VLOOKUP(X928,角色属性总表!AG:AI,3,FALSE)*VLOOKUP(AA928,角色间职业划分!P:AG,8,FALSE)/角色间职业划分!$W$9</f>
        <v>1146.5999999999999</v>
      </c>
      <c r="AD928">
        <f>VLOOKUP(AA928,角色间职业划分!P:AP,26,FALSE)</f>
        <v>0.4</v>
      </c>
      <c r="AE928">
        <f>VLOOKUP(X928,角色属性总表!I:Q,3,FALSE)</f>
        <v>201.60000000000002</v>
      </c>
      <c r="AF928">
        <f>VLOOKUP(AA928,角色间职业划分!P:AP,11,FALSE)</f>
        <v>0.35</v>
      </c>
      <c r="AG928">
        <f t="shared" si="144"/>
        <v>354.95352361155676</v>
      </c>
      <c r="AH928">
        <f t="shared" si="145"/>
        <v>201</v>
      </c>
      <c r="AJ928">
        <f t="shared" si="146"/>
        <v>153.95352361155676</v>
      </c>
      <c r="AK928">
        <v>924</v>
      </c>
    </row>
    <row r="929" spans="1:37" x14ac:dyDescent="0.15">
      <c r="A929">
        <v>925</v>
      </c>
      <c r="B929">
        <f>ROUND(VLOOKUP(X929,角色属性总表!AG:AI,2,FALSE)/角色属性总表!$C$34,0)</f>
        <v>67</v>
      </c>
      <c r="C929">
        <f>ROUND(VLOOKUP(X929,角色属性总表!Y:AE,3,FALSE)/J929,0)</f>
        <v>17</v>
      </c>
      <c r="D929">
        <f>ROUND(VLOOKUP(X929,角色属性总表!AG:AI,3,FALSE)/角色属性总表!$C$35,0)</f>
        <v>70</v>
      </c>
      <c r="E929">
        <f t="shared" si="140"/>
        <v>268</v>
      </c>
      <c r="F929">
        <f t="shared" si="141"/>
        <v>17</v>
      </c>
      <c r="G929">
        <f t="shared" si="142"/>
        <v>10</v>
      </c>
      <c r="H929">
        <v>0</v>
      </c>
      <c r="I929">
        <f t="shared" si="147"/>
        <v>3</v>
      </c>
      <c r="J929">
        <f>VLOOKUP(AA929,角色间职业划分!P:AP,20,FALSE)</f>
        <v>9</v>
      </c>
      <c r="K929">
        <f>IF(X929=500,100,VLOOKUP(AA929,角色间职业划分!P:AP,22,FALSE))</f>
        <v>100</v>
      </c>
      <c r="L929">
        <f>IF(X929=500,K929,VLOOKUP(AA929,角色间职业划分!P:AP,23,FALSE))</f>
        <v>60</v>
      </c>
      <c r="M929">
        <f>VLOOKUP(AA929,角色间职业划分!P:AP,24,FALSE)</f>
        <v>0</v>
      </c>
      <c r="N929">
        <f>VLOOKUP(AA929,角色间职业划分!P:AP,14)*100</f>
        <v>95</v>
      </c>
      <c r="O929">
        <f>VLOOKUP(AA929,角色间职业划分!P:Z,9,FALSE)</f>
        <v>0</v>
      </c>
      <c r="P929">
        <f>VLOOKUP(AA929,角色间职业划分!P:AP,10,FALSE)</f>
        <v>0</v>
      </c>
      <c r="Q929">
        <f>VLOOKUP(AA929,角色间职业划分!P:AP,15,FALSE)</f>
        <v>0</v>
      </c>
      <c r="R929">
        <f>VLOOKUP(AA929,角色间职业划分!P:AP,16,FALSE)</f>
        <v>0</v>
      </c>
      <c r="S929">
        <f>VLOOKUP(AA929,角色间职业划分!P:AP,17,FALSE)</f>
        <v>0</v>
      </c>
      <c r="T929">
        <f>VLOOKUP(AA929,角色间职业划分!P:AP,18,FALSE)</f>
        <v>0</v>
      </c>
      <c r="U929">
        <f>VLOOKUP(AA929,角色间职业划分!P:AP,27,FALSE)</f>
        <v>0</v>
      </c>
      <c r="V929">
        <f t="shared" si="143"/>
        <v>4.9999999999999991</v>
      </c>
      <c r="W929">
        <f>VLOOKUP(AA929,角色间职业划分!P:Q,2,FALSE)</f>
        <v>27</v>
      </c>
      <c r="X929">
        <f t="shared" si="148"/>
        <v>16</v>
      </c>
      <c r="Y929">
        <f>INT(VLOOKUP(X929,角色属性总表!AG:AH,2,FALSE)*角色属性总表!$C$38)</f>
        <v>468</v>
      </c>
      <c r="AA929">
        <f t="shared" si="149"/>
        <v>10</v>
      </c>
      <c r="AB929">
        <f>VLOOKUP(X929,角色属性总表!AG:AI,2,FALSE)*VLOOKUP(角色等级属性!AA929,角色间职业划分!P:AG,13,FALSE)/角色间职业划分!$AB$9</f>
        <v>670.24704618689577</v>
      </c>
      <c r="AC929">
        <f>VLOOKUP(X929,角色属性总表!AG:AI,3,FALSE)*VLOOKUP(AA929,角色间职业划分!P:AG,8,FALSE)/角色间职业划分!$W$9</f>
        <v>1192.4639999999999</v>
      </c>
      <c r="AD929">
        <f>VLOOKUP(AA929,角色间职业划分!P:AP,26,FALSE)</f>
        <v>0.4</v>
      </c>
      <c r="AE929">
        <f>VLOOKUP(X929,角色属性总表!I:Q,3,FALSE)</f>
        <v>209.66400000000002</v>
      </c>
      <c r="AF929">
        <f>VLOOKUP(AA929,角色间职业划分!P:AP,11,FALSE)</f>
        <v>0.35</v>
      </c>
      <c r="AG929">
        <f t="shared" si="144"/>
        <v>392.72727272727269</v>
      </c>
      <c r="AH929">
        <f t="shared" si="145"/>
        <v>210</v>
      </c>
      <c r="AJ929">
        <f t="shared" si="146"/>
        <v>182.72727272727269</v>
      </c>
      <c r="AK929">
        <v>925</v>
      </c>
    </row>
    <row r="930" spans="1:37" x14ac:dyDescent="0.15">
      <c r="A930">
        <v>926</v>
      </c>
      <c r="B930">
        <f>ROUND(VLOOKUP(X930,角色属性总表!AG:AI,2,FALSE)/角色属性总表!$C$34,0)</f>
        <v>69</v>
      </c>
      <c r="C930">
        <f>ROUND(VLOOKUP(X930,角色属性总表!Y:AE,3,FALSE)/J930,0)</f>
        <v>18</v>
      </c>
      <c r="D930">
        <f>ROUND(VLOOKUP(X930,角色属性总表!AG:AI,3,FALSE)/角色属性总表!$C$35,0)</f>
        <v>73</v>
      </c>
      <c r="E930">
        <f t="shared" si="140"/>
        <v>278</v>
      </c>
      <c r="F930">
        <f t="shared" si="141"/>
        <v>17</v>
      </c>
      <c r="G930">
        <f t="shared" si="142"/>
        <v>10</v>
      </c>
      <c r="H930">
        <v>0</v>
      </c>
      <c r="I930">
        <f t="shared" si="147"/>
        <v>3</v>
      </c>
      <c r="J930">
        <f>VLOOKUP(AA930,角色间职业划分!P:AP,20,FALSE)</f>
        <v>9</v>
      </c>
      <c r="K930">
        <f>IF(X930=500,100,VLOOKUP(AA930,角色间职业划分!P:AP,22,FALSE))</f>
        <v>100</v>
      </c>
      <c r="L930">
        <f>IF(X930=500,K930,VLOOKUP(AA930,角色间职业划分!P:AP,23,FALSE))</f>
        <v>60</v>
      </c>
      <c r="M930">
        <f>VLOOKUP(AA930,角色间职业划分!P:AP,24,FALSE)</f>
        <v>0</v>
      </c>
      <c r="N930">
        <f>VLOOKUP(AA930,角色间职业划分!P:AP,14)*100</f>
        <v>95</v>
      </c>
      <c r="O930">
        <f>VLOOKUP(AA930,角色间职业划分!P:Z,9,FALSE)</f>
        <v>0</v>
      </c>
      <c r="P930">
        <f>VLOOKUP(AA930,角色间职业划分!P:AP,10,FALSE)</f>
        <v>0</v>
      </c>
      <c r="Q930">
        <f>VLOOKUP(AA930,角色间职业划分!P:AP,15,FALSE)</f>
        <v>0</v>
      </c>
      <c r="R930">
        <f>VLOOKUP(AA930,角色间职业划分!P:AP,16,FALSE)</f>
        <v>0</v>
      </c>
      <c r="S930">
        <f>VLOOKUP(AA930,角色间职业划分!P:AP,17,FALSE)</f>
        <v>0</v>
      </c>
      <c r="T930">
        <f>VLOOKUP(AA930,角色间职业划分!P:AP,18,FALSE)</f>
        <v>0</v>
      </c>
      <c r="U930">
        <f>VLOOKUP(AA930,角色间职业划分!P:AP,27,FALSE)</f>
        <v>0</v>
      </c>
      <c r="V930">
        <f t="shared" si="143"/>
        <v>4.9999999999999991</v>
      </c>
      <c r="W930">
        <f>VLOOKUP(AA930,角色间职业划分!P:Q,2,FALSE)</f>
        <v>27</v>
      </c>
      <c r="X930">
        <f t="shared" si="148"/>
        <v>17</v>
      </c>
      <c r="Y930">
        <f>INT(VLOOKUP(X930,角色属性总表!AG:AH,2,FALSE)*角色属性总表!$C$38)</f>
        <v>486</v>
      </c>
      <c r="AA930">
        <f t="shared" si="149"/>
        <v>10</v>
      </c>
      <c r="AB930">
        <f>VLOOKUP(X930,角色属性总表!AG:AI,2,FALSE)*VLOOKUP(角色等级属性!AA930,角色间职业划分!P:AG,13,FALSE)/角色间职业划分!$AB$9</f>
        <v>696.02577873254563</v>
      </c>
      <c r="AC930">
        <f>VLOOKUP(X930,角色属性总表!AG:AI,3,FALSE)*VLOOKUP(AA930,角色间职业划分!P:AG,8,FALSE)/角色间职业划分!$W$9</f>
        <v>1238.328</v>
      </c>
      <c r="AD930">
        <f>VLOOKUP(AA930,角色间职业划分!P:AP,26,FALSE)</f>
        <v>0.4</v>
      </c>
      <c r="AE930">
        <f>VLOOKUP(X930,角色属性总表!I:Q,3,FALSE)</f>
        <v>217.72800000000001</v>
      </c>
      <c r="AF930">
        <f>VLOOKUP(AA930,角色间职业划分!P:AP,11,FALSE)</f>
        <v>0.35</v>
      </c>
      <c r="AG930">
        <f t="shared" si="144"/>
        <v>431.9275885363067</v>
      </c>
      <c r="AH930">
        <f t="shared" si="145"/>
        <v>219</v>
      </c>
      <c r="AJ930">
        <f t="shared" si="146"/>
        <v>212.9275885363067</v>
      </c>
      <c r="AK930">
        <v>926</v>
      </c>
    </row>
    <row r="931" spans="1:37" x14ac:dyDescent="0.15">
      <c r="A931">
        <v>927</v>
      </c>
      <c r="B931">
        <f>ROUND(VLOOKUP(X931,角色属性总表!AG:AI,2,FALSE)/角色属性总表!$C$34,0)</f>
        <v>72</v>
      </c>
      <c r="C931">
        <f>ROUND(VLOOKUP(X931,角色属性总表!Y:AE,3,FALSE)/J931,0)</f>
        <v>19</v>
      </c>
      <c r="D931">
        <f>ROUND(VLOOKUP(X931,角色属性总表!AG:AI,3,FALSE)/角色属性总表!$C$35,0)</f>
        <v>75</v>
      </c>
      <c r="E931">
        <f t="shared" si="140"/>
        <v>288</v>
      </c>
      <c r="F931">
        <f t="shared" si="141"/>
        <v>17</v>
      </c>
      <c r="G931">
        <f t="shared" si="142"/>
        <v>10</v>
      </c>
      <c r="H931">
        <v>0</v>
      </c>
      <c r="I931">
        <f t="shared" si="147"/>
        <v>3</v>
      </c>
      <c r="J931">
        <f>VLOOKUP(AA931,角色间职业划分!P:AP,20,FALSE)</f>
        <v>9</v>
      </c>
      <c r="K931">
        <f>IF(X931=500,100,VLOOKUP(AA931,角色间职业划分!P:AP,22,FALSE))</f>
        <v>100</v>
      </c>
      <c r="L931">
        <f>IF(X931=500,K931,VLOOKUP(AA931,角色间职业划分!P:AP,23,FALSE))</f>
        <v>60</v>
      </c>
      <c r="M931">
        <f>VLOOKUP(AA931,角色间职业划分!P:AP,24,FALSE)</f>
        <v>0</v>
      </c>
      <c r="N931">
        <f>VLOOKUP(AA931,角色间职业划分!P:AP,14)*100</f>
        <v>95</v>
      </c>
      <c r="O931">
        <f>VLOOKUP(AA931,角色间职业划分!P:Z,9,FALSE)</f>
        <v>0</v>
      </c>
      <c r="P931">
        <f>VLOOKUP(AA931,角色间职业划分!P:AP,10,FALSE)</f>
        <v>0</v>
      </c>
      <c r="Q931">
        <f>VLOOKUP(AA931,角色间职业划分!P:AP,15,FALSE)</f>
        <v>0</v>
      </c>
      <c r="R931">
        <f>VLOOKUP(AA931,角色间职业划分!P:AP,16,FALSE)</f>
        <v>0</v>
      </c>
      <c r="S931">
        <f>VLOOKUP(AA931,角色间职业划分!P:AP,17,FALSE)</f>
        <v>0</v>
      </c>
      <c r="T931">
        <f>VLOOKUP(AA931,角色间职业划分!P:AP,18,FALSE)</f>
        <v>0</v>
      </c>
      <c r="U931">
        <f>VLOOKUP(AA931,角色间职业划分!P:AP,27,FALSE)</f>
        <v>0</v>
      </c>
      <c r="V931">
        <f t="shared" si="143"/>
        <v>4.9999999999999991</v>
      </c>
      <c r="W931">
        <f>VLOOKUP(AA931,角色间职业划分!P:Q,2,FALSE)</f>
        <v>27</v>
      </c>
      <c r="X931">
        <f t="shared" si="148"/>
        <v>18</v>
      </c>
      <c r="Y931">
        <f>INT(VLOOKUP(X931,角色属性总表!AG:AH,2,FALSE)*角色属性总表!$C$38)</f>
        <v>504</v>
      </c>
      <c r="AA931">
        <f t="shared" si="149"/>
        <v>10</v>
      </c>
      <c r="AB931">
        <f>VLOOKUP(X931,角色属性总表!AG:AI,2,FALSE)*VLOOKUP(角色等级属性!AA931,角色间职业划分!P:AG,13,FALSE)/角色间职业划分!$AB$9</f>
        <v>721.80451127819538</v>
      </c>
      <c r="AC931">
        <f>VLOOKUP(X931,角色属性总表!AG:AI,3,FALSE)*VLOOKUP(AA931,角色间职业划分!P:AG,8,FALSE)/角色间职业划分!$W$9</f>
        <v>1284.192</v>
      </c>
      <c r="AD931">
        <f>VLOOKUP(AA931,角色间职业划分!P:AP,26,FALSE)</f>
        <v>0.4</v>
      </c>
      <c r="AE931">
        <f>VLOOKUP(X931,角色属性总表!I:Q,3,FALSE)</f>
        <v>225.79199999999997</v>
      </c>
      <c r="AF931">
        <f>VLOOKUP(AA931,角色间职业划分!P:AP,11,FALSE)</f>
        <v>0.35</v>
      </c>
      <c r="AG931">
        <f t="shared" si="144"/>
        <v>472.52762226874808</v>
      </c>
      <c r="AH931">
        <f t="shared" si="145"/>
        <v>225</v>
      </c>
      <c r="AJ931">
        <f t="shared" si="146"/>
        <v>247.52762226874808</v>
      </c>
      <c r="AK931">
        <v>927</v>
      </c>
    </row>
    <row r="932" spans="1:37" x14ac:dyDescent="0.15">
      <c r="A932">
        <v>928</v>
      </c>
      <c r="B932">
        <f>ROUND(VLOOKUP(X932,角色属性总表!AG:AI,2,FALSE)/角色属性总表!$C$34,0)</f>
        <v>75</v>
      </c>
      <c r="C932">
        <f>ROUND(VLOOKUP(X932,角色属性总表!Y:AE,3,FALSE)/J932,0)</f>
        <v>20</v>
      </c>
      <c r="D932">
        <f>ROUND(VLOOKUP(X932,角色属性总表!AG:AI,3,FALSE)/角色属性总表!$C$35,0)</f>
        <v>78</v>
      </c>
      <c r="E932">
        <f t="shared" si="140"/>
        <v>299</v>
      </c>
      <c r="F932">
        <f t="shared" si="141"/>
        <v>17</v>
      </c>
      <c r="G932">
        <f t="shared" si="142"/>
        <v>10</v>
      </c>
      <c r="H932">
        <v>0</v>
      </c>
      <c r="I932">
        <f t="shared" si="147"/>
        <v>3</v>
      </c>
      <c r="J932">
        <f>VLOOKUP(AA932,角色间职业划分!P:AP,20,FALSE)</f>
        <v>9</v>
      </c>
      <c r="K932">
        <f>IF(X932=500,100,VLOOKUP(AA932,角色间职业划分!P:AP,22,FALSE))</f>
        <v>100</v>
      </c>
      <c r="L932">
        <f>IF(X932=500,K932,VLOOKUP(AA932,角色间职业划分!P:AP,23,FALSE))</f>
        <v>60</v>
      </c>
      <c r="M932">
        <f>VLOOKUP(AA932,角色间职业划分!P:AP,24,FALSE)</f>
        <v>0</v>
      </c>
      <c r="N932">
        <f>VLOOKUP(AA932,角色间职业划分!P:AP,14)*100</f>
        <v>95</v>
      </c>
      <c r="O932">
        <f>VLOOKUP(AA932,角色间职业划分!P:Z,9,FALSE)</f>
        <v>0</v>
      </c>
      <c r="P932">
        <f>VLOOKUP(AA932,角色间职业划分!P:AP,10,FALSE)</f>
        <v>0</v>
      </c>
      <c r="Q932">
        <f>VLOOKUP(AA932,角色间职业划分!P:AP,15,FALSE)</f>
        <v>0</v>
      </c>
      <c r="R932">
        <f>VLOOKUP(AA932,角色间职业划分!P:AP,16,FALSE)</f>
        <v>0</v>
      </c>
      <c r="S932">
        <f>VLOOKUP(AA932,角色间职业划分!P:AP,17,FALSE)</f>
        <v>0</v>
      </c>
      <c r="T932">
        <f>VLOOKUP(AA932,角色间职业划分!P:AP,18,FALSE)</f>
        <v>0</v>
      </c>
      <c r="U932">
        <f>VLOOKUP(AA932,角色间职业划分!P:AP,27,FALSE)</f>
        <v>0</v>
      </c>
      <c r="V932">
        <f t="shared" si="143"/>
        <v>4.9999999999999991</v>
      </c>
      <c r="W932">
        <f>VLOOKUP(AA932,角色间职业划分!P:Q,2,FALSE)</f>
        <v>27</v>
      </c>
      <c r="X932">
        <f t="shared" si="148"/>
        <v>19</v>
      </c>
      <c r="Y932">
        <f>INT(VLOOKUP(X932,角色属性总表!AG:AH,2,FALSE)*角色属性总表!$C$38)</f>
        <v>522</v>
      </c>
      <c r="AA932">
        <f t="shared" si="149"/>
        <v>10</v>
      </c>
      <c r="AB932">
        <f>VLOOKUP(X932,角色属性总表!AG:AI,2,FALSE)*VLOOKUP(角色等级属性!AA932,角色间职业划分!P:AG,13,FALSE)/角色间职业划分!$AB$9</f>
        <v>747.58324382384535</v>
      </c>
      <c r="AC932">
        <f>VLOOKUP(X932,角色属性总表!AG:AI,3,FALSE)*VLOOKUP(AA932,角色间职业划分!P:AG,8,FALSE)/角色间职业划分!$W$9</f>
        <v>1330.056</v>
      </c>
      <c r="AD932">
        <f>VLOOKUP(AA932,角色间职业划分!P:AP,26,FALSE)</f>
        <v>0.4</v>
      </c>
      <c r="AE932">
        <f>VLOOKUP(X932,角色属性总表!I:Q,3,FALSE)</f>
        <v>233.85599999999999</v>
      </c>
      <c r="AF932">
        <f>VLOOKUP(AA932,角色间职业划分!P:AP,11,FALSE)</f>
        <v>0.35</v>
      </c>
      <c r="AG932">
        <f t="shared" si="144"/>
        <v>514.50303347977729</v>
      </c>
      <c r="AH932">
        <f t="shared" si="145"/>
        <v>234</v>
      </c>
      <c r="AJ932">
        <f t="shared" si="146"/>
        <v>280.50303347977729</v>
      </c>
      <c r="AK932">
        <v>928</v>
      </c>
    </row>
    <row r="933" spans="1:37" x14ac:dyDescent="0.15">
      <c r="A933">
        <v>929</v>
      </c>
      <c r="B933">
        <f>ROUND(VLOOKUP(X933,角色属性总表!AG:AI,2,FALSE)/角色属性总表!$C$34,0)</f>
        <v>77</v>
      </c>
      <c r="C933">
        <f>ROUND(VLOOKUP(X933,角色属性总表!Y:AE,3,FALSE)/J933,0)</f>
        <v>21</v>
      </c>
      <c r="D933">
        <f>ROUND(VLOOKUP(X933,角色属性总表!AG:AI,3,FALSE)/角色属性总表!$C$35,0)</f>
        <v>81</v>
      </c>
      <c r="E933">
        <f t="shared" si="140"/>
        <v>309</v>
      </c>
      <c r="F933">
        <f t="shared" si="141"/>
        <v>17</v>
      </c>
      <c r="G933">
        <f t="shared" si="142"/>
        <v>10</v>
      </c>
      <c r="H933">
        <v>0</v>
      </c>
      <c r="I933">
        <f t="shared" si="147"/>
        <v>3</v>
      </c>
      <c r="J933">
        <f>VLOOKUP(AA933,角色间职业划分!P:AP,20,FALSE)</f>
        <v>9</v>
      </c>
      <c r="K933">
        <f>IF(X933=500,100,VLOOKUP(AA933,角色间职业划分!P:AP,22,FALSE))</f>
        <v>100</v>
      </c>
      <c r="L933">
        <f>IF(X933=500,K933,VLOOKUP(AA933,角色间职业划分!P:AP,23,FALSE))</f>
        <v>60</v>
      </c>
      <c r="M933">
        <f>VLOOKUP(AA933,角色间职业划分!P:AP,24,FALSE)</f>
        <v>0</v>
      </c>
      <c r="N933">
        <f>VLOOKUP(AA933,角色间职业划分!P:AP,14)*100</f>
        <v>95</v>
      </c>
      <c r="O933">
        <f>VLOOKUP(AA933,角色间职业划分!P:Z,9,FALSE)</f>
        <v>0</v>
      </c>
      <c r="P933">
        <f>VLOOKUP(AA933,角色间职业划分!P:AP,10,FALSE)</f>
        <v>0</v>
      </c>
      <c r="Q933">
        <f>VLOOKUP(AA933,角色间职业划分!P:AP,15,FALSE)</f>
        <v>0</v>
      </c>
      <c r="R933">
        <f>VLOOKUP(AA933,角色间职业划分!P:AP,16,FALSE)</f>
        <v>0</v>
      </c>
      <c r="S933">
        <f>VLOOKUP(AA933,角色间职业划分!P:AP,17,FALSE)</f>
        <v>0</v>
      </c>
      <c r="T933">
        <f>VLOOKUP(AA933,角色间职业划分!P:AP,18,FALSE)</f>
        <v>0</v>
      </c>
      <c r="U933">
        <f>VLOOKUP(AA933,角色间职业划分!P:AP,27,FALSE)</f>
        <v>0</v>
      </c>
      <c r="V933">
        <f t="shared" si="143"/>
        <v>4.9999999999999991</v>
      </c>
      <c r="W933">
        <f>VLOOKUP(AA933,角色间职业划分!P:Q,2,FALSE)</f>
        <v>27</v>
      </c>
      <c r="X933">
        <f t="shared" si="148"/>
        <v>20</v>
      </c>
      <c r="Y933">
        <f>INT(VLOOKUP(X933,角色属性总表!AG:AH,2,FALSE)*角色属性总表!$C$38)</f>
        <v>540</v>
      </c>
      <c r="AA933">
        <f t="shared" si="149"/>
        <v>10</v>
      </c>
      <c r="AB933">
        <f>VLOOKUP(X933,角色属性总表!AG:AI,2,FALSE)*VLOOKUP(角色等级属性!AA933,角色间职业划分!P:AG,13,FALSE)/角色间职业划分!$AB$9</f>
        <v>773.3619763694951</v>
      </c>
      <c r="AC933">
        <f>VLOOKUP(X933,角色属性总表!AG:AI,3,FALSE)*VLOOKUP(AA933,角色间职业划分!P:AG,8,FALSE)/角色间职业划分!$W$9</f>
        <v>1375.92</v>
      </c>
      <c r="AD933">
        <f>VLOOKUP(AA933,角色间职业划分!P:AP,26,FALSE)</f>
        <v>0.4</v>
      </c>
      <c r="AE933">
        <f>VLOOKUP(X933,角色属性总表!I:Q,3,FALSE)</f>
        <v>241.92000000000002</v>
      </c>
      <c r="AF933">
        <f>VLOOKUP(AA933,角色间职业划分!P:AP,11,FALSE)</f>
        <v>0.35</v>
      </c>
      <c r="AG933">
        <f t="shared" si="144"/>
        <v>557.83165289201077</v>
      </c>
      <c r="AH933">
        <f t="shared" si="145"/>
        <v>243</v>
      </c>
      <c r="AJ933">
        <f t="shared" si="146"/>
        <v>314.83165289201077</v>
      </c>
      <c r="AK933">
        <v>929</v>
      </c>
    </row>
    <row r="934" spans="1:37" x14ac:dyDescent="0.15">
      <c r="A934">
        <v>930</v>
      </c>
      <c r="B934">
        <f>ROUND(VLOOKUP(X934,角色属性总表!AG:AI,2,FALSE)/角色属性总表!$C$34,0)</f>
        <v>80</v>
      </c>
      <c r="C934">
        <f>ROUND(VLOOKUP(X934,角色属性总表!Y:AE,3,FALSE)/J934,0)</f>
        <v>22</v>
      </c>
      <c r="D934">
        <f>ROUND(VLOOKUP(X934,角色属性总表!AG:AI,3,FALSE)/角色属性总表!$C$35,0)</f>
        <v>83</v>
      </c>
      <c r="E934">
        <f t="shared" si="140"/>
        <v>319</v>
      </c>
      <c r="F934">
        <f t="shared" si="141"/>
        <v>17</v>
      </c>
      <c r="G934">
        <f t="shared" si="142"/>
        <v>10</v>
      </c>
      <c r="H934">
        <v>0</v>
      </c>
      <c r="I934">
        <f t="shared" si="147"/>
        <v>3</v>
      </c>
      <c r="J934">
        <f>VLOOKUP(AA934,角色间职业划分!P:AP,20,FALSE)</f>
        <v>9</v>
      </c>
      <c r="K934">
        <f>IF(X934=500,100,VLOOKUP(AA934,角色间职业划分!P:AP,22,FALSE))</f>
        <v>100</v>
      </c>
      <c r="L934">
        <f>IF(X934=500,K934,VLOOKUP(AA934,角色间职业划分!P:AP,23,FALSE))</f>
        <v>60</v>
      </c>
      <c r="M934">
        <f>VLOOKUP(AA934,角色间职业划分!P:AP,24,FALSE)</f>
        <v>0</v>
      </c>
      <c r="N934">
        <f>VLOOKUP(AA934,角色间职业划分!P:AP,14)*100</f>
        <v>95</v>
      </c>
      <c r="O934">
        <f>VLOOKUP(AA934,角色间职业划分!P:Z,9,FALSE)</f>
        <v>0</v>
      </c>
      <c r="P934">
        <f>VLOOKUP(AA934,角色间职业划分!P:AP,10,FALSE)</f>
        <v>0</v>
      </c>
      <c r="Q934">
        <f>VLOOKUP(AA934,角色间职业划分!P:AP,15,FALSE)</f>
        <v>0</v>
      </c>
      <c r="R934">
        <f>VLOOKUP(AA934,角色间职业划分!P:AP,16,FALSE)</f>
        <v>0</v>
      </c>
      <c r="S934">
        <f>VLOOKUP(AA934,角色间职业划分!P:AP,17,FALSE)</f>
        <v>0</v>
      </c>
      <c r="T934">
        <f>VLOOKUP(AA934,角色间职业划分!P:AP,18,FALSE)</f>
        <v>0</v>
      </c>
      <c r="U934">
        <f>VLOOKUP(AA934,角色间职业划分!P:AP,27,FALSE)</f>
        <v>0</v>
      </c>
      <c r="V934">
        <f t="shared" si="143"/>
        <v>4.9999999999999991</v>
      </c>
      <c r="W934">
        <f>VLOOKUP(AA934,角色间职业划分!P:Q,2,FALSE)</f>
        <v>27</v>
      </c>
      <c r="X934">
        <f t="shared" si="148"/>
        <v>21</v>
      </c>
      <c r="Y934">
        <f>INT(VLOOKUP(X934,角色属性总表!AG:AH,2,FALSE)*角色属性总表!$C$38)</f>
        <v>558</v>
      </c>
      <c r="AA934">
        <f t="shared" si="149"/>
        <v>10</v>
      </c>
      <c r="AB934">
        <f>VLOOKUP(X934,角色属性总表!AG:AI,2,FALSE)*VLOOKUP(角色等级属性!AA934,角色间职业划分!P:AG,13,FALSE)/角色间职业划分!$AB$9</f>
        <v>799.14070891514484</v>
      </c>
      <c r="AC934">
        <f>VLOOKUP(X934,角色属性总表!AG:AI,3,FALSE)*VLOOKUP(AA934,角色间职业划分!P:AG,8,FALSE)/角色间职业划分!$W$9</f>
        <v>1421.7840000000001</v>
      </c>
      <c r="AD934">
        <f>VLOOKUP(AA934,角色间职业划分!P:AP,26,FALSE)</f>
        <v>0.4</v>
      </c>
      <c r="AE934">
        <f>VLOOKUP(X934,角色属性总表!I:Q,3,FALSE)</f>
        <v>249.98400000000004</v>
      </c>
      <c r="AF934">
        <f>VLOOKUP(AA934,角色间职业划分!P:AP,11,FALSE)</f>
        <v>0.35</v>
      </c>
      <c r="AG934">
        <f t="shared" si="144"/>
        <v>602.49320538986058</v>
      </c>
      <c r="AH934">
        <f t="shared" si="145"/>
        <v>249</v>
      </c>
      <c r="AJ934">
        <f t="shared" si="146"/>
        <v>353.49320538986058</v>
      </c>
      <c r="AK934">
        <v>930</v>
      </c>
    </row>
    <row r="935" spans="1:37" x14ac:dyDescent="0.15">
      <c r="A935">
        <v>931</v>
      </c>
      <c r="B935">
        <f>ROUND(VLOOKUP(X935,角色属性总表!AG:AI,2,FALSE)/角色属性总表!$C$34,0)</f>
        <v>82</v>
      </c>
      <c r="C935">
        <f>ROUND(VLOOKUP(X935,角色属性总表!Y:AE,3,FALSE)/J935,0)</f>
        <v>23</v>
      </c>
      <c r="D935">
        <f>ROUND(VLOOKUP(X935,角色属性总表!AG:AI,3,FALSE)/角色属性总表!$C$35,0)</f>
        <v>86</v>
      </c>
      <c r="E935">
        <f t="shared" si="140"/>
        <v>329</v>
      </c>
      <c r="F935">
        <f t="shared" si="141"/>
        <v>17</v>
      </c>
      <c r="G935">
        <f t="shared" si="142"/>
        <v>10</v>
      </c>
      <c r="H935">
        <v>0</v>
      </c>
      <c r="I935">
        <f t="shared" si="147"/>
        <v>3</v>
      </c>
      <c r="J935">
        <f>VLOOKUP(AA935,角色间职业划分!P:AP,20,FALSE)</f>
        <v>9</v>
      </c>
      <c r="K935">
        <f>IF(X935=500,100,VLOOKUP(AA935,角色间职业划分!P:AP,22,FALSE))</f>
        <v>100</v>
      </c>
      <c r="L935">
        <f>IF(X935=500,K935,VLOOKUP(AA935,角色间职业划分!P:AP,23,FALSE))</f>
        <v>60</v>
      </c>
      <c r="M935">
        <f>VLOOKUP(AA935,角色间职业划分!P:AP,24,FALSE)</f>
        <v>0</v>
      </c>
      <c r="N935">
        <f>VLOOKUP(AA935,角色间职业划分!P:AP,14)*100</f>
        <v>95</v>
      </c>
      <c r="O935">
        <f>VLOOKUP(AA935,角色间职业划分!P:Z,9,FALSE)</f>
        <v>0</v>
      </c>
      <c r="P935">
        <f>VLOOKUP(AA935,角色间职业划分!P:AP,10,FALSE)</f>
        <v>0</v>
      </c>
      <c r="Q935">
        <f>VLOOKUP(AA935,角色间职业划分!P:AP,15,FALSE)</f>
        <v>0</v>
      </c>
      <c r="R935">
        <f>VLOOKUP(AA935,角色间职业划分!P:AP,16,FALSE)</f>
        <v>0</v>
      </c>
      <c r="S935">
        <f>VLOOKUP(AA935,角色间职业划分!P:AP,17,FALSE)</f>
        <v>0</v>
      </c>
      <c r="T935">
        <f>VLOOKUP(AA935,角色间职业划分!P:AP,18,FALSE)</f>
        <v>0</v>
      </c>
      <c r="U935">
        <f>VLOOKUP(AA935,角色间职业划分!P:AP,27,FALSE)</f>
        <v>0</v>
      </c>
      <c r="V935">
        <f t="shared" si="143"/>
        <v>4.9999999999999991</v>
      </c>
      <c r="W935">
        <f>VLOOKUP(AA935,角色间职业划分!P:Q,2,FALSE)</f>
        <v>27</v>
      </c>
      <c r="X935">
        <f t="shared" si="148"/>
        <v>22</v>
      </c>
      <c r="Y935">
        <f>INT(VLOOKUP(X935,角色属性总表!AG:AH,2,FALSE)*角色属性总表!$C$38)</f>
        <v>576</v>
      </c>
      <c r="AA935">
        <f t="shared" si="149"/>
        <v>10</v>
      </c>
      <c r="AB935">
        <f>VLOOKUP(X935,角色属性总表!AG:AI,2,FALSE)*VLOOKUP(角色等级属性!AA935,角色间职业划分!P:AG,13,FALSE)/角色间职业划分!$AB$9</f>
        <v>824.91944146079481</v>
      </c>
      <c r="AC935">
        <f>VLOOKUP(X935,角色属性总表!AG:AI,3,FALSE)*VLOOKUP(AA935,角色间职业划分!P:AG,8,FALSE)/角色间职业划分!$W$9</f>
        <v>1467.6479999999999</v>
      </c>
      <c r="AD935">
        <f>VLOOKUP(AA935,角色间职业划分!P:AP,26,FALSE)</f>
        <v>0.4</v>
      </c>
      <c r="AE935">
        <f>VLOOKUP(X935,角色属性总表!I:Q,3,FALSE)</f>
        <v>258.048</v>
      </c>
      <c r="AF935">
        <f>VLOOKUP(AA935,角色间职业划分!P:AP,11,FALSE)</f>
        <v>0.35</v>
      </c>
      <c r="AG935">
        <f t="shared" si="144"/>
        <v>648.46908005205398</v>
      </c>
      <c r="AH935">
        <f t="shared" si="145"/>
        <v>258</v>
      </c>
      <c r="AJ935">
        <f t="shared" si="146"/>
        <v>390.46908005205398</v>
      </c>
      <c r="AK935">
        <v>931</v>
      </c>
    </row>
    <row r="936" spans="1:37" x14ac:dyDescent="0.15">
      <c r="A936">
        <v>932</v>
      </c>
      <c r="B936">
        <f>ROUND(VLOOKUP(X936,角色属性总表!AG:AI,2,FALSE)/角色属性总表!$C$34,0)</f>
        <v>85</v>
      </c>
      <c r="C936">
        <f>ROUND(VLOOKUP(X936,角色属性总表!Y:AE,3,FALSE)/J936,0)</f>
        <v>24</v>
      </c>
      <c r="D936">
        <f>ROUND(VLOOKUP(X936,角色属性总表!AG:AI,3,FALSE)/角色属性总表!$C$35,0)</f>
        <v>89</v>
      </c>
      <c r="E936">
        <f t="shared" si="140"/>
        <v>340</v>
      </c>
      <c r="F936">
        <f t="shared" si="141"/>
        <v>17</v>
      </c>
      <c r="G936">
        <f t="shared" si="142"/>
        <v>10</v>
      </c>
      <c r="H936">
        <v>0</v>
      </c>
      <c r="I936">
        <f t="shared" si="147"/>
        <v>3</v>
      </c>
      <c r="J936">
        <f>VLOOKUP(AA936,角色间职业划分!P:AP,20,FALSE)</f>
        <v>9</v>
      </c>
      <c r="K936">
        <f>IF(X936=500,100,VLOOKUP(AA936,角色间职业划分!P:AP,22,FALSE))</f>
        <v>100</v>
      </c>
      <c r="L936">
        <f>IF(X936=500,K936,VLOOKUP(AA936,角色间职业划分!P:AP,23,FALSE))</f>
        <v>60</v>
      </c>
      <c r="M936">
        <f>VLOOKUP(AA936,角色间职业划分!P:AP,24,FALSE)</f>
        <v>0</v>
      </c>
      <c r="N936">
        <f>VLOOKUP(AA936,角色间职业划分!P:AP,14)*100</f>
        <v>95</v>
      </c>
      <c r="O936">
        <f>VLOOKUP(AA936,角色间职业划分!P:Z,9,FALSE)</f>
        <v>0</v>
      </c>
      <c r="P936">
        <f>VLOOKUP(AA936,角色间职业划分!P:AP,10,FALSE)</f>
        <v>0</v>
      </c>
      <c r="Q936">
        <f>VLOOKUP(AA936,角色间职业划分!P:AP,15,FALSE)</f>
        <v>0</v>
      </c>
      <c r="R936">
        <f>VLOOKUP(AA936,角色间职业划分!P:AP,16,FALSE)</f>
        <v>0</v>
      </c>
      <c r="S936">
        <f>VLOOKUP(AA936,角色间职业划分!P:AP,17,FALSE)</f>
        <v>0</v>
      </c>
      <c r="T936">
        <f>VLOOKUP(AA936,角色间职业划分!P:AP,18,FALSE)</f>
        <v>0</v>
      </c>
      <c r="U936">
        <f>VLOOKUP(AA936,角色间职业划分!P:AP,27,FALSE)</f>
        <v>0</v>
      </c>
      <c r="V936">
        <f t="shared" si="143"/>
        <v>4.9999999999999991</v>
      </c>
      <c r="W936">
        <f>VLOOKUP(AA936,角色间职业划分!P:Q,2,FALSE)</f>
        <v>27</v>
      </c>
      <c r="X936">
        <f t="shared" si="148"/>
        <v>23</v>
      </c>
      <c r="Y936">
        <f>INT(VLOOKUP(X936,角色属性总表!AG:AH,2,FALSE)*角色属性总表!$C$38)</f>
        <v>594</v>
      </c>
      <c r="AA936">
        <f t="shared" si="149"/>
        <v>10</v>
      </c>
      <c r="AB936">
        <f>VLOOKUP(X936,角色属性总表!AG:AI,2,FALSE)*VLOOKUP(角色等级属性!AA936,角色间职业划分!P:AG,13,FALSE)/角色间职业划分!$AB$9</f>
        <v>850.69817400644467</v>
      </c>
      <c r="AC936">
        <f>VLOOKUP(X936,角色属性总表!AG:AI,3,FALSE)*VLOOKUP(AA936,角色间职业划分!P:AG,8,FALSE)/角色间职业划分!$W$9</f>
        <v>1513.5119999999999</v>
      </c>
      <c r="AD936">
        <f>VLOOKUP(AA936,角色间职业划分!P:AP,26,FALSE)</f>
        <v>0.4</v>
      </c>
      <c r="AE936">
        <f>VLOOKUP(X936,角色属性总表!I:Q,3,FALSE)</f>
        <v>266.11199999999997</v>
      </c>
      <c r="AF936">
        <f>VLOOKUP(AA936,角色间职业划分!P:AP,11,FALSE)</f>
        <v>0.35</v>
      </c>
      <c r="AG936">
        <f t="shared" si="144"/>
        <v>695.7421374404571</v>
      </c>
      <c r="AH936">
        <f t="shared" si="145"/>
        <v>267</v>
      </c>
      <c r="AJ936">
        <f t="shared" si="146"/>
        <v>428.7421374404571</v>
      </c>
      <c r="AK936">
        <v>932</v>
      </c>
    </row>
    <row r="937" spans="1:37" x14ac:dyDescent="0.15">
      <c r="A937">
        <v>933</v>
      </c>
      <c r="B937">
        <f>ROUND(VLOOKUP(X937,角色属性总表!AG:AI,2,FALSE)/角色属性总表!$C$34,0)</f>
        <v>87</v>
      </c>
      <c r="C937">
        <f>ROUND(VLOOKUP(X937,角色属性总表!Y:AE,3,FALSE)/J937,0)</f>
        <v>25</v>
      </c>
      <c r="D937">
        <f>ROUND(VLOOKUP(X937,角色属性总表!AG:AI,3,FALSE)/角色属性总表!$C$35,0)</f>
        <v>91</v>
      </c>
      <c r="E937">
        <f t="shared" si="140"/>
        <v>350</v>
      </c>
      <c r="F937">
        <f t="shared" si="141"/>
        <v>17</v>
      </c>
      <c r="G937">
        <f t="shared" si="142"/>
        <v>10</v>
      </c>
      <c r="H937">
        <v>0</v>
      </c>
      <c r="I937">
        <f t="shared" si="147"/>
        <v>3</v>
      </c>
      <c r="J937">
        <f>VLOOKUP(AA937,角色间职业划分!P:AP,20,FALSE)</f>
        <v>9</v>
      </c>
      <c r="K937">
        <f>IF(X937=500,100,VLOOKUP(AA937,角色间职业划分!P:AP,22,FALSE))</f>
        <v>100</v>
      </c>
      <c r="L937">
        <f>IF(X937=500,K937,VLOOKUP(AA937,角色间职业划分!P:AP,23,FALSE))</f>
        <v>60</v>
      </c>
      <c r="M937">
        <f>VLOOKUP(AA937,角色间职业划分!P:AP,24,FALSE)</f>
        <v>0</v>
      </c>
      <c r="N937">
        <f>VLOOKUP(AA937,角色间职业划分!P:AP,14)*100</f>
        <v>95</v>
      </c>
      <c r="O937">
        <f>VLOOKUP(AA937,角色间职业划分!P:Z,9,FALSE)</f>
        <v>0</v>
      </c>
      <c r="P937">
        <f>VLOOKUP(AA937,角色间职业划分!P:AP,10,FALSE)</f>
        <v>0</v>
      </c>
      <c r="Q937">
        <f>VLOOKUP(AA937,角色间职业划分!P:AP,15,FALSE)</f>
        <v>0</v>
      </c>
      <c r="R937">
        <f>VLOOKUP(AA937,角色间职业划分!P:AP,16,FALSE)</f>
        <v>0</v>
      </c>
      <c r="S937">
        <f>VLOOKUP(AA937,角色间职业划分!P:AP,17,FALSE)</f>
        <v>0</v>
      </c>
      <c r="T937">
        <f>VLOOKUP(AA937,角色间职业划分!P:AP,18,FALSE)</f>
        <v>0</v>
      </c>
      <c r="U937">
        <f>VLOOKUP(AA937,角色间职业划分!P:AP,27,FALSE)</f>
        <v>0</v>
      </c>
      <c r="V937">
        <f t="shared" si="143"/>
        <v>4.9999999999999991</v>
      </c>
      <c r="W937">
        <f>VLOOKUP(AA937,角色间职业划分!P:Q,2,FALSE)</f>
        <v>27</v>
      </c>
      <c r="X937">
        <f t="shared" si="148"/>
        <v>24</v>
      </c>
      <c r="Y937">
        <f>INT(VLOOKUP(X937,角色属性总表!AG:AH,2,FALSE)*角色属性总表!$C$38)</f>
        <v>612</v>
      </c>
      <c r="AA937">
        <f t="shared" si="149"/>
        <v>10</v>
      </c>
      <c r="AB937">
        <f>VLOOKUP(X937,角色属性总表!AG:AI,2,FALSE)*VLOOKUP(角色等级属性!AA937,角色间职业划分!P:AG,13,FALSE)/角色间职业划分!$AB$9</f>
        <v>876.47690655209442</v>
      </c>
      <c r="AC937">
        <f>VLOOKUP(X937,角色属性总表!AG:AI,3,FALSE)*VLOOKUP(AA937,角色间职业划分!P:AG,8,FALSE)/角色间职业划分!$W$9</f>
        <v>1559.3759999999997</v>
      </c>
      <c r="AD937">
        <f>VLOOKUP(AA937,角色间职业划分!P:AP,26,FALSE)</f>
        <v>0.4</v>
      </c>
      <c r="AE937">
        <f>VLOOKUP(X937,角色属性总表!I:Q,3,FALSE)</f>
        <v>274.17599999999999</v>
      </c>
      <c r="AF937">
        <f>VLOOKUP(AA937,角色间职业划分!P:AP,11,FALSE)</f>
        <v>0.35</v>
      </c>
      <c r="AG937">
        <f t="shared" si="144"/>
        <v>744.2965467389613</v>
      </c>
      <c r="AH937">
        <f t="shared" si="145"/>
        <v>273</v>
      </c>
      <c r="AJ937">
        <f t="shared" si="146"/>
        <v>471.2965467389613</v>
      </c>
      <c r="AK937">
        <v>933</v>
      </c>
    </row>
    <row r="938" spans="1:37" x14ac:dyDescent="0.15">
      <c r="A938">
        <v>934</v>
      </c>
      <c r="B938">
        <f>ROUND(VLOOKUP(X938,角色属性总表!AG:AI,2,FALSE)/角色属性总表!$C$34,0)</f>
        <v>90</v>
      </c>
      <c r="C938">
        <f>ROUND(VLOOKUP(X938,角色属性总表!Y:AE,3,FALSE)/J938,0)</f>
        <v>27</v>
      </c>
      <c r="D938">
        <f>ROUND(VLOOKUP(X938,角色属性总表!AG:AI,3,FALSE)/角色属性总表!$C$35,0)</f>
        <v>94</v>
      </c>
      <c r="E938">
        <f t="shared" si="140"/>
        <v>360</v>
      </c>
      <c r="F938">
        <f t="shared" si="141"/>
        <v>17</v>
      </c>
      <c r="G938">
        <f t="shared" si="142"/>
        <v>10</v>
      </c>
      <c r="H938">
        <v>0</v>
      </c>
      <c r="I938">
        <f t="shared" si="147"/>
        <v>3</v>
      </c>
      <c r="J938">
        <f>VLOOKUP(AA938,角色间职业划分!P:AP,20,FALSE)</f>
        <v>9</v>
      </c>
      <c r="K938">
        <f>IF(X938=500,100,VLOOKUP(AA938,角色间职业划分!P:AP,22,FALSE))</f>
        <v>100</v>
      </c>
      <c r="L938">
        <f>IF(X938=500,K938,VLOOKUP(AA938,角色间职业划分!P:AP,23,FALSE))</f>
        <v>60</v>
      </c>
      <c r="M938">
        <f>VLOOKUP(AA938,角色间职业划分!P:AP,24,FALSE)</f>
        <v>0</v>
      </c>
      <c r="N938">
        <f>VLOOKUP(AA938,角色间职业划分!P:AP,14)*100</f>
        <v>95</v>
      </c>
      <c r="O938">
        <f>VLOOKUP(AA938,角色间职业划分!P:Z,9,FALSE)</f>
        <v>0</v>
      </c>
      <c r="P938">
        <f>VLOOKUP(AA938,角色间职业划分!P:AP,10,FALSE)</f>
        <v>0</v>
      </c>
      <c r="Q938">
        <f>VLOOKUP(AA938,角色间职业划分!P:AP,15,FALSE)</f>
        <v>0</v>
      </c>
      <c r="R938">
        <f>VLOOKUP(AA938,角色间职业划分!P:AP,16,FALSE)</f>
        <v>0</v>
      </c>
      <c r="S938">
        <f>VLOOKUP(AA938,角色间职业划分!P:AP,17,FALSE)</f>
        <v>0</v>
      </c>
      <c r="T938">
        <f>VLOOKUP(AA938,角色间职业划分!P:AP,18,FALSE)</f>
        <v>0</v>
      </c>
      <c r="U938">
        <f>VLOOKUP(AA938,角色间职业划分!P:AP,27,FALSE)</f>
        <v>0</v>
      </c>
      <c r="V938">
        <f t="shared" si="143"/>
        <v>4.9999999999999991</v>
      </c>
      <c r="W938">
        <f>VLOOKUP(AA938,角色间职业划分!P:Q,2,FALSE)</f>
        <v>27</v>
      </c>
      <c r="X938">
        <f t="shared" si="148"/>
        <v>25</v>
      </c>
      <c r="Y938">
        <f>INT(VLOOKUP(X938,角色属性总表!AG:AH,2,FALSE)*角色属性总表!$C$38)</f>
        <v>630</v>
      </c>
      <c r="AA938">
        <f t="shared" si="149"/>
        <v>10</v>
      </c>
      <c r="AB938">
        <f>VLOOKUP(X938,角色属性总表!AG:AI,2,FALSE)*VLOOKUP(角色等级属性!AA938,角色间职业划分!P:AG,13,FALSE)/角色间职业划分!$AB$9</f>
        <v>902.25563909774417</v>
      </c>
      <c r="AC938">
        <f>VLOOKUP(X938,角色属性总表!AG:AI,3,FALSE)*VLOOKUP(AA938,角色间职业划分!P:AG,8,FALSE)/角色间职业划分!$W$9</f>
        <v>1605.24</v>
      </c>
      <c r="AD938">
        <f>VLOOKUP(AA938,角色间职业划分!P:AP,26,FALSE)</f>
        <v>0.4</v>
      </c>
      <c r="AE938">
        <f>VLOOKUP(X938,角色属性总表!I:Q,3,FALSE)</f>
        <v>282.24</v>
      </c>
      <c r="AF938">
        <f>VLOOKUP(AA938,角色间职业划分!P:AP,11,FALSE)</f>
        <v>0.35</v>
      </c>
      <c r="AG938">
        <f t="shared" si="144"/>
        <v>794.11764705882354</v>
      </c>
      <c r="AH938">
        <f t="shared" si="145"/>
        <v>282</v>
      </c>
      <c r="AJ938">
        <f t="shared" si="146"/>
        <v>512.11764705882354</v>
      </c>
      <c r="AK938">
        <v>934</v>
      </c>
    </row>
    <row r="939" spans="1:37" x14ac:dyDescent="0.15">
      <c r="A939">
        <v>935</v>
      </c>
      <c r="B939">
        <f>ROUND(VLOOKUP(X939,角色属性总表!AG:AI,2,FALSE)/角色属性总表!$C$34,0)</f>
        <v>93</v>
      </c>
      <c r="C939">
        <f>ROUND(VLOOKUP(X939,角色属性总表!Y:AE,3,FALSE)/J939,0)</f>
        <v>28</v>
      </c>
      <c r="D939">
        <f>ROUND(VLOOKUP(X939,角色属性总表!AG:AI,3,FALSE)/角色属性总表!$C$35,0)</f>
        <v>97</v>
      </c>
      <c r="E939">
        <f t="shared" si="140"/>
        <v>371</v>
      </c>
      <c r="F939">
        <f t="shared" si="141"/>
        <v>17</v>
      </c>
      <c r="G939">
        <f t="shared" si="142"/>
        <v>10</v>
      </c>
      <c r="H939">
        <v>0</v>
      </c>
      <c r="I939">
        <f t="shared" si="147"/>
        <v>3</v>
      </c>
      <c r="J939">
        <f>VLOOKUP(AA939,角色间职业划分!P:AP,20,FALSE)</f>
        <v>9</v>
      </c>
      <c r="K939">
        <f>IF(X939=500,100,VLOOKUP(AA939,角色间职业划分!P:AP,22,FALSE))</f>
        <v>100</v>
      </c>
      <c r="L939">
        <f>IF(X939=500,K939,VLOOKUP(AA939,角色间职业划分!P:AP,23,FALSE))</f>
        <v>60</v>
      </c>
      <c r="M939">
        <f>VLOOKUP(AA939,角色间职业划分!P:AP,24,FALSE)</f>
        <v>0</v>
      </c>
      <c r="N939">
        <f>VLOOKUP(AA939,角色间职业划分!P:AP,14)*100</f>
        <v>95</v>
      </c>
      <c r="O939">
        <f>VLOOKUP(AA939,角色间职业划分!P:Z,9,FALSE)</f>
        <v>0</v>
      </c>
      <c r="P939">
        <f>VLOOKUP(AA939,角色间职业划分!P:AP,10,FALSE)</f>
        <v>0</v>
      </c>
      <c r="Q939">
        <f>VLOOKUP(AA939,角色间职业划分!P:AP,15,FALSE)</f>
        <v>0</v>
      </c>
      <c r="R939">
        <f>VLOOKUP(AA939,角色间职业划分!P:AP,16,FALSE)</f>
        <v>0</v>
      </c>
      <c r="S939">
        <f>VLOOKUP(AA939,角色间职业划分!P:AP,17,FALSE)</f>
        <v>0</v>
      </c>
      <c r="T939">
        <f>VLOOKUP(AA939,角色间职业划分!P:AP,18,FALSE)</f>
        <v>0</v>
      </c>
      <c r="U939">
        <f>VLOOKUP(AA939,角色间职业划分!P:AP,27,FALSE)</f>
        <v>0</v>
      </c>
      <c r="V939">
        <f t="shared" si="143"/>
        <v>4.9999999999999991</v>
      </c>
      <c r="W939">
        <f>VLOOKUP(AA939,角色间职业划分!P:Q,2,FALSE)</f>
        <v>27</v>
      </c>
      <c r="X939">
        <f t="shared" si="148"/>
        <v>26</v>
      </c>
      <c r="Y939">
        <f>INT(VLOOKUP(X939,角色属性总表!AG:AH,2,FALSE)*角色属性总表!$C$38)</f>
        <v>648</v>
      </c>
      <c r="AA939">
        <f t="shared" si="149"/>
        <v>10</v>
      </c>
      <c r="AB939">
        <f>VLOOKUP(X939,角色属性总表!AG:AI,2,FALSE)*VLOOKUP(角色等级属性!AA939,角色间职业划分!P:AG,13,FALSE)/角色间职业划分!$AB$9</f>
        <v>928.03437164339414</v>
      </c>
      <c r="AC939">
        <f>VLOOKUP(X939,角色属性总表!AG:AI,3,FALSE)*VLOOKUP(AA939,角色间职业划分!P:AG,8,FALSE)/角色间职业划分!$W$9</f>
        <v>1651.104</v>
      </c>
      <c r="AD939">
        <f>VLOOKUP(AA939,角色间职业划分!P:AP,26,FALSE)</f>
        <v>0.4</v>
      </c>
      <c r="AE939">
        <f>VLOOKUP(X939,角色属性总表!I:Q,3,FALSE)</f>
        <v>290.30400000000003</v>
      </c>
      <c r="AF939">
        <f>VLOOKUP(AA939,角色间职业划分!P:AP,11,FALSE)</f>
        <v>0.35</v>
      </c>
      <c r="AG939">
        <f t="shared" si="144"/>
        <v>845.19182849521496</v>
      </c>
      <c r="AH939">
        <f t="shared" si="145"/>
        <v>291</v>
      </c>
      <c r="AJ939">
        <f t="shared" si="146"/>
        <v>554.19182849521496</v>
      </c>
      <c r="AK939">
        <v>935</v>
      </c>
    </row>
    <row r="940" spans="1:37" x14ac:dyDescent="0.15">
      <c r="A940">
        <v>936</v>
      </c>
      <c r="B940">
        <f>ROUND(VLOOKUP(X940,角色属性总表!AG:AI,2,FALSE)/角色属性总表!$C$34,0)</f>
        <v>95</v>
      </c>
      <c r="C940">
        <f>ROUND(VLOOKUP(X940,角色属性总表!Y:AE,3,FALSE)/J940,0)</f>
        <v>29</v>
      </c>
      <c r="D940">
        <f>ROUND(VLOOKUP(X940,角色属性总表!AG:AI,3,FALSE)/角色属性总表!$C$35,0)</f>
        <v>99</v>
      </c>
      <c r="E940">
        <f t="shared" si="140"/>
        <v>381</v>
      </c>
      <c r="F940">
        <f t="shared" si="141"/>
        <v>17</v>
      </c>
      <c r="G940">
        <f t="shared" si="142"/>
        <v>10</v>
      </c>
      <c r="H940">
        <v>0</v>
      </c>
      <c r="I940">
        <f t="shared" si="147"/>
        <v>3</v>
      </c>
      <c r="J940">
        <f>VLOOKUP(AA940,角色间职业划分!P:AP,20,FALSE)</f>
        <v>9</v>
      </c>
      <c r="K940">
        <f>IF(X940=500,100,VLOOKUP(AA940,角色间职业划分!P:AP,22,FALSE))</f>
        <v>100</v>
      </c>
      <c r="L940">
        <f>IF(X940=500,K940,VLOOKUP(AA940,角色间职业划分!P:AP,23,FALSE))</f>
        <v>60</v>
      </c>
      <c r="M940">
        <f>VLOOKUP(AA940,角色间职业划分!P:AP,24,FALSE)</f>
        <v>0</v>
      </c>
      <c r="N940">
        <f>VLOOKUP(AA940,角色间职业划分!P:AP,14)*100</f>
        <v>95</v>
      </c>
      <c r="O940">
        <f>VLOOKUP(AA940,角色间职业划分!P:Z,9,FALSE)</f>
        <v>0</v>
      </c>
      <c r="P940">
        <f>VLOOKUP(AA940,角色间职业划分!P:AP,10,FALSE)</f>
        <v>0</v>
      </c>
      <c r="Q940">
        <f>VLOOKUP(AA940,角色间职业划分!P:AP,15,FALSE)</f>
        <v>0</v>
      </c>
      <c r="R940">
        <f>VLOOKUP(AA940,角色间职业划分!P:AP,16,FALSE)</f>
        <v>0</v>
      </c>
      <c r="S940">
        <f>VLOOKUP(AA940,角色间职业划分!P:AP,17,FALSE)</f>
        <v>0</v>
      </c>
      <c r="T940">
        <f>VLOOKUP(AA940,角色间职业划分!P:AP,18,FALSE)</f>
        <v>0</v>
      </c>
      <c r="U940">
        <f>VLOOKUP(AA940,角色间职业划分!P:AP,27,FALSE)</f>
        <v>0</v>
      </c>
      <c r="V940">
        <f t="shared" si="143"/>
        <v>4.9999999999999991</v>
      </c>
      <c r="W940">
        <f>VLOOKUP(AA940,角色间职业划分!P:Q,2,FALSE)</f>
        <v>27</v>
      </c>
      <c r="X940">
        <f t="shared" si="148"/>
        <v>27</v>
      </c>
      <c r="Y940">
        <f>INT(VLOOKUP(X940,角色属性总表!AG:AH,2,FALSE)*角色属性总表!$C$38)</f>
        <v>666</v>
      </c>
      <c r="AA940">
        <f t="shared" si="149"/>
        <v>10</v>
      </c>
      <c r="AB940">
        <f>VLOOKUP(X940,角色属性总表!AG:AI,2,FALSE)*VLOOKUP(角色等级属性!AA940,角色间职业划分!P:AG,13,FALSE)/角色间职业划分!$AB$9</f>
        <v>953.813104189044</v>
      </c>
      <c r="AC940">
        <f>VLOOKUP(X940,角色属性总表!AG:AI,3,FALSE)*VLOOKUP(AA940,角色间职业划分!P:AG,8,FALSE)/角色间职业划分!$W$9</f>
        <v>1696.9680000000001</v>
      </c>
      <c r="AD940">
        <f>VLOOKUP(AA940,角色间职业划分!P:AP,26,FALSE)</f>
        <v>0.4</v>
      </c>
      <c r="AE940">
        <f>VLOOKUP(X940,角色属性总表!I:Q,3,FALSE)</f>
        <v>298.36799999999999</v>
      </c>
      <c r="AF940">
        <f>VLOOKUP(AA940,角色间职业划分!P:AP,11,FALSE)</f>
        <v>0.35</v>
      </c>
      <c r="AG940">
        <f t="shared" si="144"/>
        <v>897.50642946666699</v>
      </c>
      <c r="AH940">
        <f t="shared" si="145"/>
        <v>297</v>
      </c>
      <c r="AJ940">
        <f t="shared" si="146"/>
        <v>600.50642946666699</v>
      </c>
      <c r="AK940">
        <v>936</v>
      </c>
    </row>
    <row r="941" spans="1:37" x14ac:dyDescent="0.15">
      <c r="A941">
        <v>937</v>
      </c>
      <c r="B941">
        <f>ROUND(VLOOKUP(X941,角色属性总表!AG:AI,2,FALSE)/角色属性总表!$C$34,0)</f>
        <v>98</v>
      </c>
      <c r="C941">
        <f>ROUND(VLOOKUP(X941,角色属性总表!Y:AE,3,FALSE)/J941,0)</f>
        <v>30</v>
      </c>
      <c r="D941">
        <f>ROUND(VLOOKUP(X941,角色属性总表!AG:AI,3,FALSE)/角色属性总表!$C$35,0)</f>
        <v>102</v>
      </c>
      <c r="E941">
        <f t="shared" si="140"/>
        <v>391</v>
      </c>
      <c r="F941">
        <f t="shared" si="141"/>
        <v>17</v>
      </c>
      <c r="G941">
        <f t="shared" si="142"/>
        <v>10</v>
      </c>
      <c r="H941">
        <v>0</v>
      </c>
      <c r="I941">
        <f t="shared" si="147"/>
        <v>3</v>
      </c>
      <c r="J941">
        <f>VLOOKUP(AA941,角色间职业划分!P:AP,20,FALSE)</f>
        <v>9</v>
      </c>
      <c r="K941">
        <f>IF(X941=500,100,VLOOKUP(AA941,角色间职业划分!P:AP,22,FALSE))</f>
        <v>100</v>
      </c>
      <c r="L941">
        <f>IF(X941=500,K941,VLOOKUP(AA941,角色间职业划分!P:AP,23,FALSE))</f>
        <v>60</v>
      </c>
      <c r="M941">
        <f>VLOOKUP(AA941,角色间职业划分!P:AP,24,FALSE)</f>
        <v>0</v>
      </c>
      <c r="N941">
        <f>VLOOKUP(AA941,角色间职业划分!P:AP,14)*100</f>
        <v>95</v>
      </c>
      <c r="O941">
        <f>VLOOKUP(AA941,角色间职业划分!P:Z,9,FALSE)</f>
        <v>0</v>
      </c>
      <c r="P941">
        <f>VLOOKUP(AA941,角色间职业划分!P:AP,10,FALSE)</f>
        <v>0</v>
      </c>
      <c r="Q941">
        <f>VLOOKUP(AA941,角色间职业划分!P:AP,15,FALSE)</f>
        <v>0</v>
      </c>
      <c r="R941">
        <f>VLOOKUP(AA941,角色间职业划分!P:AP,16,FALSE)</f>
        <v>0</v>
      </c>
      <c r="S941">
        <f>VLOOKUP(AA941,角色间职业划分!P:AP,17,FALSE)</f>
        <v>0</v>
      </c>
      <c r="T941">
        <f>VLOOKUP(AA941,角色间职业划分!P:AP,18,FALSE)</f>
        <v>0</v>
      </c>
      <c r="U941">
        <f>VLOOKUP(AA941,角色间职业划分!P:AP,27,FALSE)</f>
        <v>0</v>
      </c>
      <c r="V941">
        <f t="shared" si="143"/>
        <v>4.9999999999999991</v>
      </c>
      <c r="W941">
        <f>VLOOKUP(AA941,角色间职业划分!P:Q,2,FALSE)</f>
        <v>27</v>
      </c>
      <c r="X941">
        <f t="shared" si="148"/>
        <v>28</v>
      </c>
      <c r="Y941">
        <f>INT(VLOOKUP(X941,角色属性总表!AG:AH,2,FALSE)*角色属性总表!$C$38)</f>
        <v>684</v>
      </c>
      <c r="AA941">
        <f t="shared" si="149"/>
        <v>10</v>
      </c>
      <c r="AB941">
        <f>VLOOKUP(X941,角色属性总表!AG:AI,2,FALSE)*VLOOKUP(角色等级属性!AA941,角色间职业划分!P:AG,13,FALSE)/角色间职业划分!$AB$9</f>
        <v>979.59183673469374</v>
      </c>
      <c r="AC941">
        <f>VLOOKUP(X941,角色属性总表!AG:AI,3,FALSE)*VLOOKUP(AA941,角色间职业划分!P:AG,8,FALSE)/角色间职业划分!$W$9</f>
        <v>1742.8319999999997</v>
      </c>
      <c r="AD941">
        <f>VLOOKUP(AA941,角色间职业划分!P:AP,26,FALSE)</f>
        <v>0.4</v>
      </c>
      <c r="AE941">
        <f>VLOOKUP(X941,角色属性总表!I:Q,3,FALSE)</f>
        <v>306.43199999999996</v>
      </c>
      <c r="AF941">
        <f>VLOOKUP(AA941,角色间职业划分!P:AP,11,FALSE)</f>
        <v>0.35</v>
      </c>
      <c r="AG941">
        <f t="shared" si="144"/>
        <v>951.04964758507606</v>
      </c>
      <c r="AH941">
        <f t="shared" si="145"/>
        <v>306</v>
      </c>
      <c r="AJ941">
        <f t="shared" si="146"/>
        <v>645.04964758507606</v>
      </c>
      <c r="AK941">
        <v>937</v>
      </c>
    </row>
    <row r="942" spans="1:37" x14ac:dyDescent="0.15">
      <c r="A942">
        <v>938</v>
      </c>
      <c r="B942">
        <f>ROUND(VLOOKUP(X942,角色属性总表!AG:AI,2,FALSE)/角色属性总表!$C$34,0)</f>
        <v>100</v>
      </c>
      <c r="C942">
        <f>ROUND(VLOOKUP(X942,角色属性总表!Y:AE,3,FALSE)/J942,0)</f>
        <v>32</v>
      </c>
      <c r="D942">
        <f>ROUND(VLOOKUP(X942,角色属性总表!AG:AI,3,FALSE)/角色属性总表!$C$35,0)</f>
        <v>105</v>
      </c>
      <c r="E942">
        <f t="shared" si="140"/>
        <v>402</v>
      </c>
      <c r="F942">
        <f t="shared" si="141"/>
        <v>17</v>
      </c>
      <c r="G942">
        <f t="shared" si="142"/>
        <v>10</v>
      </c>
      <c r="H942">
        <v>0</v>
      </c>
      <c r="I942">
        <f t="shared" si="147"/>
        <v>3</v>
      </c>
      <c r="J942">
        <f>VLOOKUP(AA942,角色间职业划分!P:AP,20,FALSE)</f>
        <v>9</v>
      </c>
      <c r="K942">
        <f>IF(X942=500,100,VLOOKUP(AA942,角色间职业划分!P:AP,22,FALSE))</f>
        <v>100</v>
      </c>
      <c r="L942">
        <f>IF(X942=500,K942,VLOOKUP(AA942,角色间职业划分!P:AP,23,FALSE))</f>
        <v>60</v>
      </c>
      <c r="M942">
        <f>VLOOKUP(AA942,角色间职业划分!P:AP,24,FALSE)</f>
        <v>0</v>
      </c>
      <c r="N942">
        <f>VLOOKUP(AA942,角色间职业划分!P:AP,14)*100</f>
        <v>95</v>
      </c>
      <c r="O942">
        <f>VLOOKUP(AA942,角色间职业划分!P:Z,9,FALSE)</f>
        <v>0</v>
      </c>
      <c r="P942">
        <f>VLOOKUP(AA942,角色间职业划分!P:AP,10,FALSE)</f>
        <v>0</v>
      </c>
      <c r="Q942">
        <f>VLOOKUP(AA942,角色间职业划分!P:AP,15,FALSE)</f>
        <v>0</v>
      </c>
      <c r="R942">
        <f>VLOOKUP(AA942,角色间职业划分!P:AP,16,FALSE)</f>
        <v>0</v>
      </c>
      <c r="S942">
        <f>VLOOKUP(AA942,角色间职业划分!P:AP,17,FALSE)</f>
        <v>0</v>
      </c>
      <c r="T942">
        <f>VLOOKUP(AA942,角色间职业划分!P:AP,18,FALSE)</f>
        <v>0</v>
      </c>
      <c r="U942">
        <f>VLOOKUP(AA942,角色间职业划分!P:AP,27,FALSE)</f>
        <v>0</v>
      </c>
      <c r="V942">
        <f t="shared" si="143"/>
        <v>4.9999999999999991</v>
      </c>
      <c r="W942">
        <f>VLOOKUP(AA942,角色间职业划分!P:Q,2,FALSE)</f>
        <v>27</v>
      </c>
      <c r="X942">
        <f t="shared" si="148"/>
        <v>29</v>
      </c>
      <c r="Y942">
        <f>INT(VLOOKUP(X942,角色属性总表!AG:AH,2,FALSE)*角色属性总表!$C$38)</f>
        <v>702</v>
      </c>
      <c r="AA942">
        <f t="shared" si="149"/>
        <v>10</v>
      </c>
      <c r="AB942">
        <f>VLOOKUP(X942,角色属性总表!AG:AI,2,FALSE)*VLOOKUP(角色等级属性!AA942,角色间职业划分!P:AG,13,FALSE)/角色间职业划分!$AB$9</f>
        <v>1005.3705692803435</v>
      </c>
      <c r="AC942">
        <f>VLOOKUP(X942,角色属性总表!AG:AI,3,FALSE)*VLOOKUP(AA942,角色间职业划分!P:AG,8,FALSE)/角色间职业划分!$W$9</f>
        <v>1788.6959999999997</v>
      </c>
      <c r="AD942">
        <f>VLOOKUP(AA942,角色间职业划分!P:AP,26,FALSE)</f>
        <v>0.4</v>
      </c>
      <c r="AE942">
        <f>VLOOKUP(X942,角色属性总表!I:Q,3,FALSE)</f>
        <v>314.49599999999998</v>
      </c>
      <c r="AF942">
        <f>VLOOKUP(AA942,角色间职业划分!P:AP,11,FALSE)</f>
        <v>0.35</v>
      </c>
      <c r="AG942">
        <f t="shared" si="144"/>
        <v>1005.8104618515899</v>
      </c>
      <c r="AH942">
        <f t="shared" si="145"/>
        <v>315</v>
      </c>
      <c r="AJ942">
        <f t="shared" si="146"/>
        <v>690.81046185158993</v>
      </c>
      <c r="AK942">
        <v>938</v>
      </c>
    </row>
    <row r="943" spans="1:37" x14ac:dyDescent="0.15">
      <c r="A943">
        <v>939</v>
      </c>
      <c r="B943">
        <f>ROUND(VLOOKUP(X943,角色属性总表!AG:AI,2,FALSE)/角色属性总表!$C$34,0)</f>
        <v>103</v>
      </c>
      <c r="C943">
        <f>ROUND(VLOOKUP(X943,角色属性总表!Y:AE,3,FALSE)/J943,0)</f>
        <v>33</v>
      </c>
      <c r="D943">
        <f>ROUND(VLOOKUP(X943,角色属性总表!AG:AI,3,FALSE)/角色属性总表!$C$35,0)</f>
        <v>108</v>
      </c>
      <c r="E943">
        <f t="shared" si="140"/>
        <v>412</v>
      </c>
      <c r="F943">
        <f t="shared" si="141"/>
        <v>17</v>
      </c>
      <c r="G943">
        <f t="shared" si="142"/>
        <v>10</v>
      </c>
      <c r="H943">
        <v>0</v>
      </c>
      <c r="I943">
        <f t="shared" si="147"/>
        <v>3</v>
      </c>
      <c r="J943">
        <f>VLOOKUP(AA943,角色间职业划分!P:AP,20,FALSE)</f>
        <v>9</v>
      </c>
      <c r="K943">
        <f>IF(X943=500,100,VLOOKUP(AA943,角色间职业划分!P:AP,22,FALSE))</f>
        <v>100</v>
      </c>
      <c r="L943">
        <f>IF(X943=500,K943,VLOOKUP(AA943,角色间职业划分!P:AP,23,FALSE))</f>
        <v>60</v>
      </c>
      <c r="M943">
        <f>VLOOKUP(AA943,角色间职业划分!P:AP,24,FALSE)</f>
        <v>0</v>
      </c>
      <c r="N943">
        <f>VLOOKUP(AA943,角色间职业划分!P:AP,14)*100</f>
        <v>95</v>
      </c>
      <c r="O943">
        <f>VLOOKUP(AA943,角色间职业划分!P:Z,9,FALSE)</f>
        <v>0</v>
      </c>
      <c r="P943">
        <f>VLOOKUP(AA943,角色间职业划分!P:AP,10,FALSE)</f>
        <v>0</v>
      </c>
      <c r="Q943">
        <f>VLOOKUP(AA943,角色间职业划分!P:AP,15,FALSE)</f>
        <v>0</v>
      </c>
      <c r="R943">
        <f>VLOOKUP(AA943,角色间职业划分!P:AP,16,FALSE)</f>
        <v>0</v>
      </c>
      <c r="S943">
        <f>VLOOKUP(AA943,角色间职业划分!P:AP,17,FALSE)</f>
        <v>0</v>
      </c>
      <c r="T943">
        <f>VLOOKUP(AA943,角色间职业划分!P:AP,18,FALSE)</f>
        <v>0</v>
      </c>
      <c r="U943">
        <f>VLOOKUP(AA943,角色间职业划分!P:AP,27,FALSE)</f>
        <v>0</v>
      </c>
      <c r="V943">
        <f t="shared" si="143"/>
        <v>4.9999999999999991</v>
      </c>
      <c r="W943">
        <f>VLOOKUP(AA943,角色间职业划分!P:Q,2,FALSE)</f>
        <v>27</v>
      </c>
      <c r="X943">
        <f t="shared" si="148"/>
        <v>30</v>
      </c>
      <c r="Y943">
        <f>INT(VLOOKUP(X943,角色属性总表!AG:AH,2,FALSE)*角色属性总表!$C$38)</f>
        <v>720</v>
      </c>
      <c r="AA943">
        <f t="shared" si="149"/>
        <v>10</v>
      </c>
      <c r="AB943">
        <f>VLOOKUP(X943,角色属性总表!AG:AI,2,FALSE)*VLOOKUP(角色等级属性!AA943,角色间职业划分!P:AG,13,FALSE)/角色间职业划分!$AB$9</f>
        <v>1031.1493018259935</v>
      </c>
      <c r="AC943">
        <f>VLOOKUP(X943,角色属性总表!AG:AI,3,FALSE)*VLOOKUP(AA943,角色间职业划分!P:AG,8,FALSE)/角色间职业划分!$W$9</f>
        <v>1834.5600000000002</v>
      </c>
      <c r="AD943">
        <f>VLOOKUP(AA943,角色间职业划分!P:AP,26,FALSE)</f>
        <v>0.4</v>
      </c>
      <c r="AE943">
        <f>VLOOKUP(X943,角色属性总表!I:Q,3,FALSE)</f>
        <v>322.56</v>
      </c>
      <c r="AF943">
        <f>VLOOKUP(AA943,角色间职业划分!P:AP,11,FALSE)</f>
        <v>0.35</v>
      </c>
      <c r="AG943">
        <f t="shared" si="144"/>
        <v>1061.7785643970906</v>
      </c>
      <c r="AH943">
        <f t="shared" si="145"/>
        <v>324</v>
      </c>
      <c r="AJ943">
        <f t="shared" si="146"/>
        <v>737.77856439709058</v>
      </c>
      <c r="AK943">
        <v>939</v>
      </c>
    </row>
    <row r="944" spans="1:37" x14ac:dyDescent="0.15">
      <c r="A944">
        <v>940</v>
      </c>
      <c r="B944">
        <f>ROUND(VLOOKUP(X944,角色属性总表!AG:AI,2,FALSE)/角色属性总表!$C$34,0)</f>
        <v>105</v>
      </c>
      <c r="C944">
        <f>ROUND(VLOOKUP(X944,角色属性总表!Y:AE,3,FALSE)/J944,0)</f>
        <v>34</v>
      </c>
      <c r="D944">
        <f>ROUND(VLOOKUP(X944,角色属性总表!AG:AI,3,FALSE)/角色属性总表!$C$35,0)</f>
        <v>110</v>
      </c>
      <c r="E944">
        <f t="shared" si="140"/>
        <v>422</v>
      </c>
      <c r="F944">
        <f t="shared" si="141"/>
        <v>17</v>
      </c>
      <c r="G944">
        <f t="shared" si="142"/>
        <v>10</v>
      </c>
      <c r="H944">
        <v>0</v>
      </c>
      <c r="I944">
        <f t="shared" si="147"/>
        <v>3</v>
      </c>
      <c r="J944">
        <f>VLOOKUP(AA944,角色间职业划分!P:AP,20,FALSE)</f>
        <v>9</v>
      </c>
      <c r="K944">
        <f>IF(X944=500,100,VLOOKUP(AA944,角色间职业划分!P:AP,22,FALSE))</f>
        <v>100</v>
      </c>
      <c r="L944">
        <f>IF(X944=500,K944,VLOOKUP(AA944,角色间职业划分!P:AP,23,FALSE))</f>
        <v>60</v>
      </c>
      <c r="M944">
        <f>VLOOKUP(AA944,角色间职业划分!P:AP,24,FALSE)</f>
        <v>0</v>
      </c>
      <c r="N944">
        <f>VLOOKUP(AA944,角色间职业划分!P:AP,14)*100</f>
        <v>95</v>
      </c>
      <c r="O944">
        <f>VLOOKUP(AA944,角色间职业划分!P:Z,9,FALSE)</f>
        <v>0</v>
      </c>
      <c r="P944">
        <f>VLOOKUP(AA944,角色间职业划分!P:AP,10,FALSE)</f>
        <v>0</v>
      </c>
      <c r="Q944">
        <f>VLOOKUP(AA944,角色间职业划分!P:AP,15,FALSE)</f>
        <v>0</v>
      </c>
      <c r="R944">
        <f>VLOOKUP(AA944,角色间职业划分!P:AP,16,FALSE)</f>
        <v>0</v>
      </c>
      <c r="S944">
        <f>VLOOKUP(AA944,角色间职业划分!P:AP,17,FALSE)</f>
        <v>0</v>
      </c>
      <c r="T944">
        <f>VLOOKUP(AA944,角色间职业划分!P:AP,18,FALSE)</f>
        <v>0</v>
      </c>
      <c r="U944">
        <f>VLOOKUP(AA944,角色间职业划分!P:AP,27,FALSE)</f>
        <v>0</v>
      </c>
      <c r="V944">
        <f t="shared" si="143"/>
        <v>4.9999999999999991</v>
      </c>
      <c r="W944">
        <f>VLOOKUP(AA944,角色间职业划分!P:Q,2,FALSE)</f>
        <v>27</v>
      </c>
      <c r="X944">
        <f t="shared" si="148"/>
        <v>31</v>
      </c>
      <c r="Y944">
        <f>INT(VLOOKUP(X944,角色属性总表!AG:AH,2,FALSE)*角色属性总表!$C$38)</f>
        <v>738</v>
      </c>
      <c r="AA944">
        <f t="shared" si="149"/>
        <v>10</v>
      </c>
      <c r="AB944">
        <f>VLOOKUP(X944,角色属性总表!AG:AI,2,FALSE)*VLOOKUP(角色等级属性!AA944,角色间职业划分!P:AG,13,FALSE)/角色间职业划分!$AB$9</f>
        <v>1056.928034371643</v>
      </c>
      <c r="AC944">
        <f>VLOOKUP(X944,角色属性总表!AG:AI,3,FALSE)*VLOOKUP(AA944,角色间职业划分!P:AG,8,FALSE)/角色间职业划分!$W$9</f>
        <v>1880.4239999999998</v>
      </c>
      <c r="AD944">
        <f>VLOOKUP(AA944,角色间职业划分!P:AP,26,FALSE)</f>
        <v>0.4</v>
      </c>
      <c r="AE944">
        <f>VLOOKUP(X944,角色属性总表!I:Q,3,FALSE)</f>
        <v>330.62400000000002</v>
      </c>
      <c r="AF944">
        <f>VLOOKUP(AA944,角色间职业划分!P:AP,11,FALSE)</f>
        <v>0.35</v>
      </c>
      <c r="AG944">
        <f t="shared" si="144"/>
        <v>1118.9443003165779</v>
      </c>
      <c r="AH944">
        <f t="shared" si="145"/>
        <v>330</v>
      </c>
      <c r="AJ944">
        <f t="shared" si="146"/>
        <v>788.94430031657794</v>
      </c>
      <c r="AK944">
        <v>940</v>
      </c>
    </row>
    <row r="945" spans="1:37" x14ac:dyDescent="0.15">
      <c r="A945">
        <v>941</v>
      </c>
      <c r="B945">
        <f>ROUND(VLOOKUP(X945,角色属性总表!AG:AI,2,FALSE)/角色属性总表!$C$34,0)</f>
        <v>108</v>
      </c>
      <c r="C945">
        <f>ROUND(VLOOKUP(X945,角色属性总表!Y:AE,3,FALSE)/J945,0)</f>
        <v>36</v>
      </c>
      <c r="D945">
        <f>ROUND(VLOOKUP(X945,角色属性总表!AG:AI,3,FALSE)/角色属性总表!$C$35,0)</f>
        <v>113</v>
      </c>
      <c r="E945">
        <f t="shared" si="140"/>
        <v>433</v>
      </c>
      <c r="F945">
        <f t="shared" si="141"/>
        <v>17</v>
      </c>
      <c r="G945">
        <f t="shared" si="142"/>
        <v>10</v>
      </c>
      <c r="H945">
        <v>0</v>
      </c>
      <c r="I945">
        <f t="shared" si="147"/>
        <v>3</v>
      </c>
      <c r="J945">
        <f>VLOOKUP(AA945,角色间职业划分!P:AP,20,FALSE)</f>
        <v>9</v>
      </c>
      <c r="K945">
        <f>IF(X945=500,100,VLOOKUP(AA945,角色间职业划分!P:AP,22,FALSE))</f>
        <v>100</v>
      </c>
      <c r="L945">
        <f>IF(X945=500,K945,VLOOKUP(AA945,角色间职业划分!P:AP,23,FALSE))</f>
        <v>60</v>
      </c>
      <c r="M945">
        <f>VLOOKUP(AA945,角色间职业划分!P:AP,24,FALSE)</f>
        <v>0</v>
      </c>
      <c r="N945">
        <f>VLOOKUP(AA945,角色间职业划分!P:AP,14)*100</f>
        <v>95</v>
      </c>
      <c r="O945">
        <f>VLOOKUP(AA945,角色间职业划分!P:Z,9,FALSE)</f>
        <v>0</v>
      </c>
      <c r="P945">
        <f>VLOOKUP(AA945,角色间职业划分!P:AP,10,FALSE)</f>
        <v>0</v>
      </c>
      <c r="Q945">
        <f>VLOOKUP(AA945,角色间职业划分!P:AP,15,FALSE)</f>
        <v>0</v>
      </c>
      <c r="R945">
        <f>VLOOKUP(AA945,角色间职业划分!P:AP,16,FALSE)</f>
        <v>0</v>
      </c>
      <c r="S945">
        <f>VLOOKUP(AA945,角色间职业划分!P:AP,17,FALSE)</f>
        <v>0</v>
      </c>
      <c r="T945">
        <f>VLOOKUP(AA945,角色间职业划分!P:AP,18,FALSE)</f>
        <v>0</v>
      </c>
      <c r="U945">
        <f>VLOOKUP(AA945,角色间职业划分!P:AP,27,FALSE)</f>
        <v>0</v>
      </c>
      <c r="V945">
        <f t="shared" si="143"/>
        <v>4.9999999999999991</v>
      </c>
      <c r="W945">
        <f>VLOOKUP(AA945,角色间职业划分!P:Q,2,FALSE)</f>
        <v>27</v>
      </c>
      <c r="X945">
        <f t="shared" si="148"/>
        <v>32</v>
      </c>
      <c r="Y945">
        <f>INT(VLOOKUP(X945,角色属性总表!AG:AH,2,FALSE)*角色属性总表!$C$38)</f>
        <v>756</v>
      </c>
      <c r="AA945">
        <f t="shared" si="149"/>
        <v>10</v>
      </c>
      <c r="AB945">
        <f>VLOOKUP(X945,角色属性总表!AG:AI,2,FALSE)*VLOOKUP(角色等级属性!AA945,角色间职业划分!P:AG,13,FALSE)/角色间职业划分!$AB$9</f>
        <v>1082.7067669172932</v>
      </c>
      <c r="AC945">
        <f>VLOOKUP(X945,角色属性总表!AG:AI,3,FALSE)*VLOOKUP(AA945,角色间职业划分!P:AG,8,FALSE)/角色间职业划分!$W$9</f>
        <v>1926.288</v>
      </c>
      <c r="AD945">
        <f>VLOOKUP(AA945,角色间职业划分!P:AP,26,FALSE)</f>
        <v>0.4</v>
      </c>
      <c r="AE945">
        <f>VLOOKUP(X945,角色属性总表!I:Q,3,FALSE)</f>
        <v>338.68799999999999</v>
      </c>
      <c r="AF945">
        <f>VLOOKUP(AA945,角色间职业划分!P:AP,11,FALSE)</f>
        <v>0.35</v>
      </c>
      <c r="AG945">
        <f t="shared" si="144"/>
        <v>1177.2986144072111</v>
      </c>
      <c r="AH945">
        <f t="shared" si="145"/>
        <v>339</v>
      </c>
      <c r="AJ945">
        <f t="shared" si="146"/>
        <v>838.29861440721106</v>
      </c>
      <c r="AK945">
        <v>941</v>
      </c>
    </row>
    <row r="946" spans="1:37" x14ac:dyDescent="0.15">
      <c r="A946">
        <v>942</v>
      </c>
      <c r="B946">
        <f>ROUND(VLOOKUP(X946,角色属性总表!AG:AI,2,FALSE)/角色属性总表!$C$34,0)</f>
        <v>111</v>
      </c>
      <c r="C946">
        <f>ROUND(VLOOKUP(X946,角色属性总表!Y:AE,3,FALSE)/J946,0)</f>
        <v>37</v>
      </c>
      <c r="D946">
        <f>ROUND(VLOOKUP(X946,角色属性总表!AG:AI,3,FALSE)/角色属性总表!$C$35,0)</f>
        <v>116</v>
      </c>
      <c r="E946">
        <f t="shared" si="140"/>
        <v>443</v>
      </c>
      <c r="F946">
        <f t="shared" si="141"/>
        <v>17</v>
      </c>
      <c r="G946">
        <f t="shared" si="142"/>
        <v>10</v>
      </c>
      <c r="H946">
        <v>0</v>
      </c>
      <c r="I946">
        <f t="shared" si="147"/>
        <v>3</v>
      </c>
      <c r="J946">
        <f>VLOOKUP(AA946,角色间职业划分!P:AP,20,FALSE)</f>
        <v>9</v>
      </c>
      <c r="K946">
        <f>IF(X946=500,100,VLOOKUP(AA946,角色间职业划分!P:AP,22,FALSE))</f>
        <v>100</v>
      </c>
      <c r="L946">
        <f>IF(X946=500,K946,VLOOKUP(AA946,角色间职业划分!P:AP,23,FALSE))</f>
        <v>60</v>
      </c>
      <c r="M946">
        <f>VLOOKUP(AA946,角色间职业划分!P:AP,24,FALSE)</f>
        <v>0</v>
      </c>
      <c r="N946">
        <f>VLOOKUP(AA946,角色间职业划分!P:AP,14)*100</f>
        <v>95</v>
      </c>
      <c r="O946">
        <f>VLOOKUP(AA946,角色间职业划分!P:Z,9,FALSE)</f>
        <v>0</v>
      </c>
      <c r="P946">
        <f>VLOOKUP(AA946,角色间职业划分!P:AP,10,FALSE)</f>
        <v>0</v>
      </c>
      <c r="Q946">
        <f>VLOOKUP(AA946,角色间职业划分!P:AP,15,FALSE)</f>
        <v>0</v>
      </c>
      <c r="R946">
        <f>VLOOKUP(AA946,角色间职业划分!P:AP,16,FALSE)</f>
        <v>0</v>
      </c>
      <c r="S946">
        <f>VLOOKUP(AA946,角色间职业划分!P:AP,17,FALSE)</f>
        <v>0</v>
      </c>
      <c r="T946">
        <f>VLOOKUP(AA946,角色间职业划分!P:AP,18,FALSE)</f>
        <v>0</v>
      </c>
      <c r="U946">
        <f>VLOOKUP(AA946,角色间职业划分!P:AP,27,FALSE)</f>
        <v>0</v>
      </c>
      <c r="V946">
        <f t="shared" si="143"/>
        <v>4.9999999999999991</v>
      </c>
      <c r="W946">
        <f>VLOOKUP(AA946,角色间职业划分!P:Q,2,FALSE)</f>
        <v>27</v>
      </c>
      <c r="X946">
        <f t="shared" si="148"/>
        <v>33</v>
      </c>
      <c r="Y946">
        <f>INT(VLOOKUP(X946,角色属性总表!AG:AH,2,FALSE)*角色属性总表!$C$38)</f>
        <v>774</v>
      </c>
      <c r="AA946">
        <f t="shared" si="149"/>
        <v>10</v>
      </c>
      <c r="AB946">
        <f>VLOOKUP(X946,角色属性总表!AG:AI,2,FALSE)*VLOOKUP(角色等级属性!AA946,角色间职业划分!P:AG,13,FALSE)/角色间职业划分!$AB$9</f>
        <v>1108.4854994629429</v>
      </c>
      <c r="AC946">
        <f>VLOOKUP(X946,角色属性总表!AG:AI,3,FALSE)*VLOOKUP(AA946,角色间职业划分!P:AG,8,FALSE)/角色间职业划分!$W$9</f>
        <v>1972.1519999999998</v>
      </c>
      <c r="AD946">
        <f>VLOOKUP(AA946,角色间职业划分!P:AP,26,FALSE)</f>
        <v>0.4</v>
      </c>
      <c r="AE946">
        <f>VLOOKUP(X946,角色属性总表!I:Q,3,FALSE)</f>
        <v>346.75200000000001</v>
      </c>
      <c r="AF946">
        <f>VLOOKUP(AA946,角色间职业划分!P:AP,11,FALSE)</f>
        <v>0.35</v>
      </c>
      <c r="AG946">
        <f t="shared" si="144"/>
        <v>1236.8330038267306</v>
      </c>
      <c r="AH946">
        <f t="shared" si="145"/>
        <v>348</v>
      </c>
      <c r="AJ946">
        <f t="shared" si="146"/>
        <v>888.83300382673065</v>
      </c>
      <c r="AK946">
        <v>942</v>
      </c>
    </row>
    <row r="947" spans="1:37" x14ac:dyDescent="0.15">
      <c r="A947">
        <v>943</v>
      </c>
      <c r="B947">
        <f>ROUND(VLOOKUP(X947,角色属性总表!AG:AI,2,FALSE)/角色属性总表!$C$34,0)</f>
        <v>113</v>
      </c>
      <c r="C947">
        <f>ROUND(VLOOKUP(X947,角色属性总表!Y:AE,3,FALSE)/J947,0)</f>
        <v>39</v>
      </c>
      <c r="D947">
        <f>ROUND(VLOOKUP(X947,角色属性总表!AG:AI,3,FALSE)/角色属性总表!$C$35,0)</f>
        <v>118</v>
      </c>
      <c r="E947">
        <f t="shared" si="140"/>
        <v>453</v>
      </c>
      <c r="F947">
        <f t="shared" si="141"/>
        <v>17</v>
      </c>
      <c r="G947">
        <f t="shared" si="142"/>
        <v>10</v>
      </c>
      <c r="H947">
        <v>0</v>
      </c>
      <c r="I947">
        <f t="shared" si="147"/>
        <v>3</v>
      </c>
      <c r="J947">
        <f>VLOOKUP(AA947,角色间职业划分!P:AP,20,FALSE)</f>
        <v>9</v>
      </c>
      <c r="K947">
        <f>IF(X947=500,100,VLOOKUP(AA947,角色间职业划分!P:AP,22,FALSE))</f>
        <v>100</v>
      </c>
      <c r="L947">
        <f>IF(X947=500,K947,VLOOKUP(AA947,角色间职业划分!P:AP,23,FALSE))</f>
        <v>60</v>
      </c>
      <c r="M947">
        <f>VLOOKUP(AA947,角色间职业划分!P:AP,24,FALSE)</f>
        <v>0</v>
      </c>
      <c r="N947">
        <f>VLOOKUP(AA947,角色间职业划分!P:AP,14)*100</f>
        <v>95</v>
      </c>
      <c r="O947">
        <f>VLOOKUP(AA947,角色间职业划分!P:Z,9,FALSE)</f>
        <v>0</v>
      </c>
      <c r="P947">
        <f>VLOOKUP(AA947,角色间职业划分!P:AP,10,FALSE)</f>
        <v>0</v>
      </c>
      <c r="Q947">
        <f>VLOOKUP(AA947,角色间职业划分!P:AP,15,FALSE)</f>
        <v>0</v>
      </c>
      <c r="R947">
        <f>VLOOKUP(AA947,角色间职业划分!P:AP,16,FALSE)</f>
        <v>0</v>
      </c>
      <c r="S947">
        <f>VLOOKUP(AA947,角色间职业划分!P:AP,17,FALSE)</f>
        <v>0</v>
      </c>
      <c r="T947">
        <f>VLOOKUP(AA947,角色间职业划分!P:AP,18,FALSE)</f>
        <v>0</v>
      </c>
      <c r="U947">
        <f>VLOOKUP(AA947,角色间职业划分!P:AP,27,FALSE)</f>
        <v>0</v>
      </c>
      <c r="V947">
        <f t="shared" si="143"/>
        <v>4.9999999999999991</v>
      </c>
      <c r="W947">
        <f>VLOOKUP(AA947,角色间职业划分!P:Q,2,FALSE)</f>
        <v>27</v>
      </c>
      <c r="X947">
        <f t="shared" si="148"/>
        <v>34</v>
      </c>
      <c r="Y947">
        <f>INT(VLOOKUP(X947,角色属性总表!AG:AH,2,FALSE)*角色属性总表!$C$38)</f>
        <v>792</v>
      </c>
      <c r="AA947">
        <f t="shared" si="149"/>
        <v>10</v>
      </c>
      <c r="AB947">
        <f>VLOOKUP(X947,角色属性总表!AG:AI,2,FALSE)*VLOOKUP(角色等级属性!AA947,角色间职业划分!P:AG,13,FALSE)/角色间职业划分!$AB$9</f>
        <v>1134.2642320085929</v>
      </c>
      <c r="AC947">
        <f>VLOOKUP(X947,角色属性总表!AG:AI,3,FALSE)*VLOOKUP(AA947,角色间职业划分!P:AG,8,FALSE)/角色间职业划分!$W$9</f>
        <v>2018.0160000000001</v>
      </c>
      <c r="AD947">
        <f>VLOOKUP(AA947,角色间职业划分!P:AP,26,FALSE)</f>
        <v>0.4</v>
      </c>
      <c r="AE947">
        <f>VLOOKUP(X947,角色属性总表!I:Q,3,FALSE)</f>
        <v>354.81600000000003</v>
      </c>
      <c r="AF947">
        <f>VLOOKUP(AA947,角色间职业划分!P:AP,11,FALSE)</f>
        <v>0.35</v>
      </c>
      <c r="AG947">
        <f t="shared" si="144"/>
        <v>1297.5394758547525</v>
      </c>
      <c r="AH947">
        <f t="shared" si="145"/>
        <v>354</v>
      </c>
      <c r="AJ947">
        <f t="shared" si="146"/>
        <v>943.53947585475248</v>
      </c>
      <c r="AK947">
        <v>943</v>
      </c>
    </row>
    <row r="948" spans="1:37" x14ac:dyDescent="0.15">
      <c r="A948">
        <v>944</v>
      </c>
      <c r="B948">
        <f>ROUND(VLOOKUP(X948,角色属性总表!AG:AI,2,FALSE)/角色属性总表!$C$34,0)</f>
        <v>116</v>
      </c>
      <c r="C948">
        <f>ROUND(VLOOKUP(X948,角色属性总表!Y:AE,3,FALSE)/J948,0)</f>
        <v>40</v>
      </c>
      <c r="D948">
        <f>ROUND(VLOOKUP(X948,角色属性总表!AG:AI,3,FALSE)/角色属性总表!$C$35,0)</f>
        <v>121</v>
      </c>
      <c r="E948">
        <f t="shared" si="140"/>
        <v>464</v>
      </c>
      <c r="F948">
        <f t="shared" si="141"/>
        <v>17</v>
      </c>
      <c r="G948">
        <f t="shared" si="142"/>
        <v>10</v>
      </c>
      <c r="H948">
        <v>0</v>
      </c>
      <c r="I948">
        <f t="shared" si="147"/>
        <v>3</v>
      </c>
      <c r="J948">
        <f>VLOOKUP(AA948,角色间职业划分!P:AP,20,FALSE)</f>
        <v>9</v>
      </c>
      <c r="K948">
        <f>IF(X948=500,100,VLOOKUP(AA948,角色间职业划分!P:AP,22,FALSE))</f>
        <v>100</v>
      </c>
      <c r="L948">
        <f>IF(X948=500,K948,VLOOKUP(AA948,角色间职业划分!P:AP,23,FALSE))</f>
        <v>60</v>
      </c>
      <c r="M948">
        <f>VLOOKUP(AA948,角色间职业划分!P:AP,24,FALSE)</f>
        <v>0</v>
      </c>
      <c r="N948">
        <f>VLOOKUP(AA948,角色间职业划分!P:AP,14)*100</f>
        <v>95</v>
      </c>
      <c r="O948">
        <f>VLOOKUP(AA948,角色间职业划分!P:Z,9,FALSE)</f>
        <v>0</v>
      </c>
      <c r="P948">
        <f>VLOOKUP(AA948,角色间职业划分!P:AP,10,FALSE)</f>
        <v>0</v>
      </c>
      <c r="Q948">
        <f>VLOOKUP(AA948,角色间职业划分!P:AP,15,FALSE)</f>
        <v>0</v>
      </c>
      <c r="R948">
        <f>VLOOKUP(AA948,角色间职业划分!P:AP,16,FALSE)</f>
        <v>0</v>
      </c>
      <c r="S948">
        <f>VLOOKUP(AA948,角色间职业划分!P:AP,17,FALSE)</f>
        <v>0</v>
      </c>
      <c r="T948">
        <f>VLOOKUP(AA948,角色间职业划分!P:AP,18,FALSE)</f>
        <v>0</v>
      </c>
      <c r="U948">
        <f>VLOOKUP(AA948,角色间职业划分!P:AP,27,FALSE)</f>
        <v>0</v>
      </c>
      <c r="V948">
        <f t="shared" si="143"/>
        <v>4.9999999999999991</v>
      </c>
      <c r="W948">
        <f>VLOOKUP(AA948,角色间职业划分!P:Q,2,FALSE)</f>
        <v>27</v>
      </c>
      <c r="X948">
        <f t="shared" si="148"/>
        <v>35</v>
      </c>
      <c r="Y948">
        <f>INT(VLOOKUP(X948,角色属性总表!AG:AH,2,FALSE)*角色属性总表!$C$38)</f>
        <v>810</v>
      </c>
      <c r="AA948">
        <f t="shared" si="149"/>
        <v>10</v>
      </c>
      <c r="AB948">
        <f>VLOOKUP(X948,角色属性总表!AG:AI,2,FALSE)*VLOOKUP(角色等级属性!AA948,角色间职业划分!P:AG,13,FALSE)/角色间职业划分!$AB$9</f>
        <v>1160.0429645542426</v>
      </c>
      <c r="AC948">
        <f>VLOOKUP(X948,角色属性总表!AG:AI,3,FALSE)*VLOOKUP(AA948,角色间职业划分!P:AG,8,FALSE)/角色间职业划分!$W$9</f>
        <v>2063.8799999999997</v>
      </c>
      <c r="AD948">
        <f>VLOOKUP(AA948,角色间职业划分!P:AP,26,FALSE)</f>
        <v>0.4</v>
      </c>
      <c r="AE948">
        <f>VLOOKUP(X948,角色属性总表!I:Q,3,FALSE)</f>
        <v>362.88</v>
      </c>
      <c r="AF948">
        <f>VLOOKUP(AA948,角色间职业划分!P:AP,11,FALSE)</f>
        <v>0.35</v>
      </c>
      <c r="AG948">
        <f t="shared" si="144"/>
        <v>1359.410510073131</v>
      </c>
      <c r="AH948">
        <f t="shared" si="145"/>
        <v>363</v>
      </c>
      <c r="AJ948">
        <f t="shared" si="146"/>
        <v>996.41051007313104</v>
      </c>
      <c r="AK948">
        <v>944</v>
      </c>
    </row>
    <row r="949" spans="1:37" x14ac:dyDescent="0.15">
      <c r="A949">
        <v>945</v>
      </c>
      <c r="B949">
        <f>ROUND(VLOOKUP(X949,角色属性总表!AG:AI,2,FALSE)/角色属性总表!$C$34,0)</f>
        <v>118</v>
      </c>
      <c r="C949">
        <f>ROUND(VLOOKUP(X949,角色属性总表!Y:AE,3,FALSE)/J949,0)</f>
        <v>42</v>
      </c>
      <c r="D949">
        <f>ROUND(VLOOKUP(X949,角色属性总表!AG:AI,3,FALSE)/角色属性总表!$C$35,0)</f>
        <v>124</v>
      </c>
      <c r="E949">
        <f t="shared" si="140"/>
        <v>474</v>
      </c>
      <c r="F949">
        <f t="shared" si="141"/>
        <v>17</v>
      </c>
      <c r="G949">
        <f t="shared" si="142"/>
        <v>10</v>
      </c>
      <c r="H949">
        <v>0</v>
      </c>
      <c r="I949">
        <f t="shared" si="147"/>
        <v>3</v>
      </c>
      <c r="J949">
        <f>VLOOKUP(AA949,角色间职业划分!P:AP,20,FALSE)</f>
        <v>9</v>
      </c>
      <c r="K949">
        <f>IF(X949=500,100,VLOOKUP(AA949,角色间职业划分!P:AP,22,FALSE))</f>
        <v>100</v>
      </c>
      <c r="L949">
        <f>IF(X949=500,K949,VLOOKUP(AA949,角色间职业划分!P:AP,23,FALSE))</f>
        <v>60</v>
      </c>
      <c r="M949">
        <f>VLOOKUP(AA949,角色间职业划分!P:AP,24,FALSE)</f>
        <v>0</v>
      </c>
      <c r="N949">
        <f>VLOOKUP(AA949,角色间职业划分!P:AP,14)*100</f>
        <v>95</v>
      </c>
      <c r="O949">
        <f>VLOOKUP(AA949,角色间职业划分!P:Z,9,FALSE)</f>
        <v>0</v>
      </c>
      <c r="P949">
        <f>VLOOKUP(AA949,角色间职业划分!P:AP,10,FALSE)</f>
        <v>0</v>
      </c>
      <c r="Q949">
        <f>VLOOKUP(AA949,角色间职业划分!P:AP,15,FALSE)</f>
        <v>0</v>
      </c>
      <c r="R949">
        <f>VLOOKUP(AA949,角色间职业划分!P:AP,16,FALSE)</f>
        <v>0</v>
      </c>
      <c r="S949">
        <f>VLOOKUP(AA949,角色间职业划分!P:AP,17,FALSE)</f>
        <v>0</v>
      </c>
      <c r="T949">
        <f>VLOOKUP(AA949,角色间职业划分!P:AP,18,FALSE)</f>
        <v>0</v>
      </c>
      <c r="U949">
        <f>VLOOKUP(AA949,角色间职业划分!P:AP,27,FALSE)</f>
        <v>0</v>
      </c>
      <c r="V949">
        <f t="shared" si="143"/>
        <v>4.9999999999999991</v>
      </c>
      <c r="W949">
        <f>VLOOKUP(AA949,角色间职业划分!P:Q,2,FALSE)</f>
        <v>27</v>
      </c>
      <c r="X949">
        <f t="shared" si="148"/>
        <v>36</v>
      </c>
      <c r="Y949">
        <f>INT(VLOOKUP(X949,角色属性总表!AG:AH,2,FALSE)*角色属性总表!$C$38)</f>
        <v>828</v>
      </c>
      <c r="AA949">
        <f t="shared" si="149"/>
        <v>10</v>
      </c>
      <c r="AB949">
        <f>VLOOKUP(X949,角色属性总表!AG:AI,2,FALSE)*VLOOKUP(角色等级属性!AA949,角色间职业划分!P:AG,13,FALSE)/角色间职业划分!$AB$9</f>
        <v>1185.8216970998924</v>
      </c>
      <c r="AC949">
        <f>VLOOKUP(X949,角色属性总表!AG:AI,3,FALSE)*VLOOKUP(AA949,角色间职业划分!P:AG,8,FALSE)/角色间职业划分!$W$9</f>
        <v>2109.7439999999997</v>
      </c>
      <c r="AD949">
        <f>VLOOKUP(AA949,角色间职业划分!P:AP,26,FALSE)</f>
        <v>0.4</v>
      </c>
      <c r="AE949">
        <f>VLOOKUP(X949,角色属性总表!I:Q,3,FALSE)</f>
        <v>370.94399999999996</v>
      </c>
      <c r="AF949">
        <f>VLOOKUP(AA949,角色间职业划分!P:AP,11,FALSE)</f>
        <v>0.35</v>
      </c>
      <c r="AG949">
        <f t="shared" si="144"/>
        <v>1422.4390243902435</v>
      </c>
      <c r="AH949">
        <f t="shared" si="145"/>
        <v>372</v>
      </c>
      <c r="AJ949">
        <f t="shared" si="146"/>
        <v>1050.4390243902435</v>
      </c>
      <c r="AK949">
        <v>945</v>
      </c>
    </row>
    <row r="950" spans="1:37" x14ac:dyDescent="0.15">
      <c r="A950">
        <v>946</v>
      </c>
      <c r="B950">
        <f>ROUND(VLOOKUP(X950,角色属性总表!AG:AI,2,FALSE)/角色属性总表!$C$34,0)</f>
        <v>121</v>
      </c>
      <c r="C950">
        <f>ROUND(VLOOKUP(X950,角色属性总表!Y:AE,3,FALSE)/J950,0)</f>
        <v>43</v>
      </c>
      <c r="D950">
        <f>ROUND(VLOOKUP(X950,角色属性总表!AG:AI,3,FALSE)/角色属性总表!$C$35,0)</f>
        <v>126</v>
      </c>
      <c r="E950">
        <f t="shared" si="140"/>
        <v>484</v>
      </c>
      <c r="F950">
        <f t="shared" si="141"/>
        <v>17</v>
      </c>
      <c r="G950">
        <f t="shared" si="142"/>
        <v>10</v>
      </c>
      <c r="H950">
        <v>0</v>
      </c>
      <c r="I950">
        <f t="shared" si="147"/>
        <v>3</v>
      </c>
      <c r="J950">
        <f>VLOOKUP(AA950,角色间职业划分!P:AP,20,FALSE)</f>
        <v>9</v>
      </c>
      <c r="K950">
        <f>IF(X950=500,100,VLOOKUP(AA950,角色间职业划分!P:AP,22,FALSE))</f>
        <v>100</v>
      </c>
      <c r="L950">
        <f>IF(X950=500,K950,VLOOKUP(AA950,角色间职业划分!P:AP,23,FALSE))</f>
        <v>60</v>
      </c>
      <c r="M950">
        <f>VLOOKUP(AA950,角色间职业划分!P:AP,24,FALSE)</f>
        <v>0</v>
      </c>
      <c r="N950">
        <f>VLOOKUP(AA950,角色间职业划分!P:AP,14)*100</f>
        <v>95</v>
      </c>
      <c r="O950">
        <f>VLOOKUP(AA950,角色间职业划分!P:Z,9,FALSE)</f>
        <v>0</v>
      </c>
      <c r="P950">
        <f>VLOOKUP(AA950,角色间职业划分!P:AP,10,FALSE)</f>
        <v>0</v>
      </c>
      <c r="Q950">
        <f>VLOOKUP(AA950,角色间职业划分!P:AP,15,FALSE)</f>
        <v>0</v>
      </c>
      <c r="R950">
        <f>VLOOKUP(AA950,角色间职业划分!P:AP,16,FALSE)</f>
        <v>0</v>
      </c>
      <c r="S950">
        <f>VLOOKUP(AA950,角色间职业划分!P:AP,17,FALSE)</f>
        <v>0</v>
      </c>
      <c r="T950">
        <f>VLOOKUP(AA950,角色间职业划分!P:AP,18,FALSE)</f>
        <v>0</v>
      </c>
      <c r="U950">
        <f>VLOOKUP(AA950,角色间职业划分!P:AP,27,FALSE)</f>
        <v>0</v>
      </c>
      <c r="V950">
        <f t="shared" si="143"/>
        <v>4.9999999999999991</v>
      </c>
      <c r="W950">
        <f>VLOOKUP(AA950,角色间职业划分!P:Q,2,FALSE)</f>
        <v>27</v>
      </c>
      <c r="X950">
        <f t="shared" si="148"/>
        <v>37</v>
      </c>
      <c r="Y950">
        <f>INT(VLOOKUP(X950,角色属性总表!AG:AH,2,FALSE)*角色属性总表!$C$38)</f>
        <v>846</v>
      </c>
      <c r="AA950">
        <f t="shared" si="149"/>
        <v>10</v>
      </c>
      <c r="AB950">
        <f>VLOOKUP(X950,角色属性总表!AG:AI,2,FALSE)*VLOOKUP(角色等级属性!AA950,角色间职业划分!P:AG,13,FALSE)/角色间职业划分!$AB$9</f>
        <v>1211.6004296455421</v>
      </c>
      <c r="AC950">
        <f>VLOOKUP(X950,角色属性总表!AG:AI,3,FALSE)*VLOOKUP(AA950,角色间职业划分!P:AG,8,FALSE)/角色间职业划分!$W$9</f>
        <v>2155.6079999999997</v>
      </c>
      <c r="AD950">
        <f>VLOOKUP(AA950,角色间职业划分!P:AP,26,FALSE)</f>
        <v>0.4</v>
      </c>
      <c r="AE950">
        <f>VLOOKUP(X950,角色属性总表!I:Q,3,FALSE)</f>
        <v>379.00799999999998</v>
      </c>
      <c r="AF950">
        <f>VLOOKUP(AA950,角色间职业划分!P:AP,11,FALSE)</f>
        <v>0.35</v>
      </c>
      <c r="AG950">
        <f t="shared" si="144"/>
        <v>1486.6183444228657</v>
      </c>
      <c r="AH950">
        <f t="shared" si="145"/>
        <v>378</v>
      </c>
      <c r="AJ950">
        <f t="shared" si="146"/>
        <v>1108.6183444228657</v>
      </c>
      <c r="AK950">
        <v>946</v>
      </c>
    </row>
    <row r="951" spans="1:37" x14ac:dyDescent="0.15">
      <c r="A951">
        <v>947</v>
      </c>
      <c r="B951">
        <f>ROUND(VLOOKUP(X951,角色属性总表!AG:AI,2,FALSE)/角色属性总表!$C$34,0)</f>
        <v>123</v>
      </c>
      <c r="C951">
        <f>ROUND(VLOOKUP(X951,角色属性总表!Y:AE,3,FALSE)/J951,0)</f>
        <v>45</v>
      </c>
      <c r="D951">
        <f>ROUND(VLOOKUP(X951,角色属性总表!AG:AI,3,FALSE)/角色属性总表!$C$35,0)</f>
        <v>129</v>
      </c>
      <c r="E951">
        <f t="shared" si="140"/>
        <v>494</v>
      </c>
      <c r="F951">
        <f t="shared" si="141"/>
        <v>17</v>
      </c>
      <c r="G951">
        <f t="shared" si="142"/>
        <v>10</v>
      </c>
      <c r="H951">
        <v>0</v>
      </c>
      <c r="I951">
        <f t="shared" si="147"/>
        <v>3</v>
      </c>
      <c r="J951">
        <f>VLOOKUP(AA951,角色间职业划分!P:AP,20,FALSE)</f>
        <v>9</v>
      </c>
      <c r="K951">
        <f>IF(X951=500,100,VLOOKUP(AA951,角色间职业划分!P:AP,22,FALSE))</f>
        <v>100</v>
      </c>
      <c r="L951">
        <f>IF(X951=500,K951,VLOOKUP(AA951,角色间职业划分!P:AP,23,FALSE))</f>
        <v>60</v>
      </c>
      <c r="M951">
        <f>VLOOKUP(AA951,角色间职业划分!P:AP,24,FALSE)</f>
        <v>0</v>
      </c>
      <c r="N951">
        <f>VLOOKUP(AA951,角色间职业划分!P:AP,14)*100</f>
        <v>95</v>
      </c>
      <c r="O951">
        <f>VLOOKUP(AA951,角色间职业划分!P:Z,9,FALSE)</f>
        <v>0</v>
      </c>
      <c r="P951">
        <f>VLOOKUP(AA951,角色间职业划分!P:AP,10,FALSE)</f>
        <v>0</v>
      </c>
      <c r="Q951">
        <f>VLOOKUP(AA951,角色间职业划分!P:AP,15,FALSE)</f>
        <v>0</v>
      </c>
      <c r="R951">
        <f>VLOOKUP(AA951,角色间职业划分!P:AP,16,FALSE)</f>
        <v>0</v>
      </c>
      <c r="S951">
        <f>VLOOKUP(AA951,角色间职业划分!P:AP,17,FALSE)</f>
        <v>0</v>
      </c>
      <c r="T951">
        <f>VLOOKUP(AA951,角色间职业划分!P:AP,18,FALSE)</f>
        <v>0</v>
      </c>
      <c r="U951">
        <f>VLOOKUP(AA951,角色间职业划分!P:AP,27,FALSE)</f>
        <v>0</v>
      </c>
      <c r="V951">
        <f t="shared" si="143"/>
        <v>4.9999999999999991</v>
      </c>
      <c r="W951">
        <f>VLOOKUP(AA951,角色间职业划分!P:Q,2,FALSE)</f>
        <v>27</v>
      </c>
      <c r="X951">
        <f t="shared" si="148"/>
        <v>38</v>
      </c>
      <c r="Y951">
        <f>INT(VLOOKUP(X951,角色属性总表!AG:AH,2,FALSE)*角色属性总表!$C$38)</f>
        <v>864</v>
      </c>
      <c r="AA951">
        <f t="shared" si="149"/>
        <v>10</v>
      </c>
      <c r="AB951">
        <f>VLOOKUP(X951,角色属性总表!AG:AI,2,FALSE)*VLOOKUP(角色等级属性!AA951,角色间职业划分!P:AG,13,FALSE)/角色间职业划分!$AB$9</f>
        <v>1237.3791621911921</v>
      </c>
      <c r="AC951">
        <f>VLOOKUP(X951,角色属性总表!AG:AI,3,FALSE)*VLOOKUP(AA951,角色间职业划分!P:AG,8,FALSE)/角色间职业划分!$W$9</f>
        <v>2201.4719999999998</v>
      </c>
      <c r="AD951">
        <f>VLOOKUP(AA951,角色间职业划分!P:AP,26,FALSE)</f>
        <v>0.4</v>
      </c>
      <c r="AE951">
        <f>VLOOKUP(X951,角色属性总表!I:Q,3,FALSE)</f>
        <v>387.072</v>
      </c>
      <c r="AF951">
        <f>VLOOKUP(AA951,角色间职业划分!P:AP,11,FALSE)</f>
        <v>0.35</v>
      </c>
      <c r="AG951">
        <f t="shared" si="144"/>
        <v>1551.9421758223586</v>
      </c>
      <c r="AH951">
        <f t="shared" si="145"/>
        <v>387</v>
      </c>
      <c r="AJ951">
        <f t="shared" si="146"/>
        <v>1164.9421758223586</v>
      </c>
      <c r="AK951">
        <v>947</v>
      </c>
    </row>
    <row r="952" spans="1:37" x14ac:dyDescent="0.15">
      <c r="A952">
        <v>948</v>
      </c>
      <c r="B952">
        <f>ROUND(VLOOKUP(X952,角色属性总表!AG:AI,2,FALSE)/角色属性总表!$C$34,0)</f>
        <v>126</v>
      </c>
      <c r="C952">
        <f>ROUND(VLOOKUP(X952,角色属性总表!Y:AE,3,FALSE)/J952,0)</f>
        <v>46</v>
      </c>
      <c r="D952">
        <f>ROUND(VLOOKUP(X952,角色属性总表!AG:AI,3,FALSE)/角色属性总表!$C$35,0)</f>
        <v>132</v>
      </c>
      <c r="E952">
        <f t="shared" si="140"/>
        <v>505</v>
      </c>
      <c r="F952">
        <f t="shared" si="141"/>
        <v>17</v>
      </c>
      <c r="G952">
        <f t="shared" si="142"/>
        <v>10</v>
      </c>
      <c r="H952">
        <v>0</v>
      </c>
      <c r="I952">
        <f t="shared" si="147"/>
        <v>3</v>
      </c>
      <c r="J952">
        <f>VLOOKUP(AA952,角色间职业划分!P:AP,20,FALSE)</f>
        <v>9</v>
      </c>
      <c r="K952">
        <f>IF(X952=500,100,VLOOKUP(AA952,角色间职业划分!P:AP,22,FALSE))</f>
        <v>100</v>
      </c>
      <c r="L952">
        <f>IF(X952=500,K952,VLOOKUP(AA952,角色间职业划分!P:AP,23,FALSE))</f>
        <v>60</v>
      </c>
      <c r="M952">
        <f>VLOOKUP(AA952,角色间职业划分!P:AP,24,FALSE)</f>
        <v>0</v>
      </c>
      <c r="N952">
        <f>VLOOKUP(AA952,角色间职业划分!P:AP,14)*100</f>
        <v>95</v>
      </c>
      <c r="O952">
        <f>VLOOKUP(AA952,角色间职业划分!P:Z,9,FALSE)</f>
        <v>0</v>
      </c>
      <c r="P952">
        <f>VLOOKUP(AA952,角色间职业划分!P:AP,10,FALSE)</f>
        <v>0</v>
      </c>
      <c r="Q952">
        <f>VLOOKUP(AA952,角色间职业划分!P:AP,15,FALSE)</f>
        <v>0</v>
      </c>
      <c r="R952">
        <f>VLOOKUP(AA952,角色间职业划分!P:AP,16,FALSE)</f>
        <v>0</v>
      </c>
      <c r="S952">
        <f>VLOOKUP(AA952,角色间职业划分!P:AP,17,FALSE)</f>
        <v>0</v>
      </c>
      <c r="T952">
        <f>VLOOKUP(AA952,角色间职业划分!P:AP,18,FALSE)</f>
        <v>0</v>
      </c>
      <c r="U952">
        <f>VLOOKUP(AA952,角色间职业划分!P:AP,27,FALSE)</f>
        <v>0</v>
      </c>
      <c r="V952">
        <f t="shared" si="143"/>
        <v>4.9999999999999991</v>
      </c>
      <c r="W952">
        <f>VLOOKUP(AA952,角色间职业划分!P:Q,2,FALSE)</f>
        <v>27</v>
      </c>
      <c r="X952">
        <f t="shared" si="148"/>
        <v>39</v>
      </c>
      <c r="Y952">
        <f>INT(VLOOKUP(X952,角色属性总表!AG:AH,2,FALSE)*角色属性总表!$C$38)</f>
        <v>882</v>
      </c>
      <c r="AA952">
        <f t="shared" si="149"/>
        <v>10</v>
      </c>
      <c r="AB952">
        <f>VLOOKUP(X952,角色属性总表!AG:AI,2,FALSE)*VLOOKUP(角色等级属性!AA952,角色间职业划分!P:AG,13,FALSE)/角色间职业划分!$AB$9</f>
        <v>1263.1578947368423</v>
      </c>
      <c r="AC952">
        <f>VLOOKUP(X952,角色属性总表!AG:AI,3,FALSE)*VLOOKUP(AA952,角色间职业划分!P:AG,8,FALSE)/角色间职业划分!$W$9</f>
        <v>2247.3360000000002</v>
      </c>
      <c r="AD952">
        <f>VLOOKUP(AA952,角色间职业划分!P:AP,26,FALSE)</f>
        <v>0.4</v>
      </c>
      <c r="AE952">
        <f>VLOOKUP(X952,角色属性总表!I:Q,3,FALSE)</f>
        <v>395.13600000000008</v>
      </c>
      <c r="AF952">
        <f>VLOOKUP(AA952,角色间职业划分!P:AP,11,FALSE)</f>
        <v>0.35</v>
      </c>
      <c r="AG952">
        <f t="shared" si="144"/>
        <v>1618.4045791923543</v>
      </c>
      <c r="AH952">
        <f t="shared" si="145"/>
        <v>396</v>
      </c>
      <c r="AJ952">
        <f t="shared" si="146"/>
        <v>1222.4045791923543</v>
      </c>
      <c r="AK952">
        <v>948</v>
      </c>
    </row>
    <row r="953" spans="1:37" x14ac:dyDescent="0.15">
      <c r="A953">
        <v>949</v>
      </c>
      <c r="B953">
        <f>ROUND(VLOOKUP(X953,角色属性总表!AG:AI,2,FALSE)/角色属性总表!$C$34,0)</f>
        <v>129</v>
      </c>
      <c r="C953">
        <f>ROUND(VLOOKUP(X953,角色属性总表!Y:AE,3,FALSE)/J953,0)</f>
        <v>48</v>
      </c>
      <c r="D953">
        <f>ROUND(VLOOKUP(X953,角色属性总表!AG:AI,3,FALSE)/角色属性总表!$C$35,0)</f>
        <v>134</v>
      </c>
      <c r="E953">
        <f t="shared" si="140"/>
        <v>515</v>
      </c>
      <c r="F953">
        <f t="shared" si="141"/>
        <v>17</v>
      </c>
      <c r="G953">
        <f t="shared" si="142"/>
        <v>10</v>
      </c>
      <c r="H953">
        <v>0</v>
      </c>
      <c r="I953">
        <f t="shared" si="147"/>
        <v>3</v>
      </c>
      <c r="J953">
        <f>VLOOKUP(AA953,角色间职业划分!P:AP,20,FALSE)</f>
        <v>9</v>
      </c>
      <c r="K953">
        <f>IF(X953=500,100,VLOOKUP(AA953,角色间职业划分!P:AP,22,FALSE))</f>
        <v>100</v>
      </c>
      <c r="L953">
        <f>IF(X953=500,K953,VLOOKUP(AA953,角色间职业划分!P:AP,23,FALSE))</f>
        <v>60</v>
      </c>
      <c r="M953">
        <f>VLOOKUP(AA953,角色间职业划分!P:AP,24,FALSE)</f>
        <v>0</v>
      </c>
      <c r="N953">
        <f>VLOOKUP(AA953,角色间职业划分!P:AP,14)*100</f>
        <v>95</v>
      </c>
      <c r="O953">
        <f>VLOOKUP(AA953,角色间职业划分!P:Z,9,FALSE)</f>
        <v>0</v>
      </c>
      <c r="P953">
        <f>VLOOKUP(AA953,角色间职业划分!P:AP,10,FALSE)</f>
        <v>0</v>
      </c>
      <c r="Q953">
        <f>VLOOKUP(AA953,角色间职业划分!P:AP,15,FALSE)</f>
        <v>0</v>
      </c>
      <c r="R953">
        <f>VLOOKUP(AA953,角色间职业划分!P:AP,16,FALSE)</f>
        <v>0</v>
      </c>
      <c r="S953">
        <f>VLOOKUP(AA953,角色间职业划分!P:AP,17,FALSE)</f>
        <v>0</v>
      </c>
      <c r="T953">
        <f>VLOOKUP(AA953,角色间职业划分!P:AP,18,FALSE)</f>
        <v>0</v>
      </c>
      <c r="U953">
        <f>VLOOKUP(AA953,角色间职业划分!P:AP,27,FALSE)</f>
        <v>0</v>
      </c>
      <c r="V953">
        <f t="shared" si="143"/>
        <v>4.9999999999999991</v>
      </c>
      <c r="W953">
        <f>VLOOKUP(AA953,角色间职业划分!P:Q,2,FALSE)</f>
        <v>27</v>
      </c>
      <c r="X953">
        <f t="shared" si="148"/>
        <v>40</v>
      </c>
      <c r="Y953">
        <f>INT(VLOOKUP(X953,角色属性总表!AG:AH,2,FALSE)*角色属性总表!$C$38)</f>
        <v>900</v>
      </c>
      <c r="AA953">
        <f t="shared" si="149"/>
        <v>10</v>
      </c>
      <c r="AB953">
        <f>VLOOKUP(X953,角色属性总表!AG:AI,2,FALSE)*VLOOKUP(角色等级属性!AA953,角色间职业划分!P:AG,13,FALSE)/角色间职业划分!$AB$9</f>
        <v>1288.9366272824918</v>
      </c>
      <c r="AC953">
        <f>VLOOKUP(X953,角色属性总表!AG:AI,3,FALSE)*VLOOKUP(AA953,角色间职业划分!P:AG,8,FALSE)/角色间职业划分!$W$9</f>
        <v>2293.1999999999998</v>
      </c>
      <c r="AD953">
        <f>VLOOKUP(AA953,角色间职业划分!P:AP,26,FALSE)</f>
        <v>0.4</v>
      </c>
      <c r="AE953">
        <f>VLOOKUP(X953,角色属性总表!I:Q,3,FALSE)</f>
        <v>403.20000000000005</v>
      </c>
      <c r="AF953">
        <f>VLOOKUP(AA953,角色间职业划分!P:AP,11,FALSE)</f>
        <v>0.35</v>
      </c>
      <c r="AG953">
        <f t="shared" si="144"/>
        <v>1685.9999472953734</v>
      </c>
      <c r="AH953">
        <f t="shared" si="145"/>
        <v>402</v>
      </c>
      <c r="AJ953">
        <f t="shared" si="146"/>
        <v>1283.9999472953734</v>
      </c>
      <c r="AK953">
        <v>949</v>
      </c>
    </row>
    <row r="954" spans="1:37" x14ac:dyDescent="0.15">
      <c r="A954">
        <v>950</v>
      </c>
      <c r="B954">
        <f>ROUND(VLOOKUP(X954,角色属性总表!AG:AI,2,FALSE)/角色属性总表!$C$34,0)</f>
        <v>131</v>
      </c>
      <c r="C954">
        <f>ROUND(VLOOKUP(X954,角色属性总表!Y:AE,3,FALSE)/J954,0)</f>
        <v>49</v>
      </c>
      <c r="D954">
        <f>ROUND(VLOOKUP(X954,角色属性总表!AG:AI,3,FALSE)/角色属性总表!$C$35,0)</f>
        <v>137</v>
      </c>
      <c r="E954">
        <f t="shared" si="140"/>
        <v>525</v>
      </c>
      <c r="F954">
        <f t="shared" si="141"/>
        <v>17</v>
      </c>
      <c r="G954">
        <f t="shared" si="142"/>
        <v>10</v>
      </c>
      <c r="H954">
        <v>0</v>
      </c>
      <c r="I954">
        <f t="shared" si="147"/>
        <v>3</v>
      </c>
      <c r="J954">
        <f>VLOOKUP(AA954,角色间职业划分!P:AP,20,FALSE)</f>
        <v>9</v>
      </c>
      <c r="K954">
        <f>IF(X954=500,100,VLOOKUP(AA954,角色间职业划分!P:AP,22,FALSE))</f>
        <v>100</v>
      </c>
      <c r="L954">
        <f>IF(X954=500,K954,VLOOKUP(AA954,角色间职业划分!P:AP,23,FALSE))</f>
        <v>60</v>
      </c>
      <c r="M954">
        <f>VLOOKUP(AA954,角色间职业划分!P:AP,24,FALSE)</f>
        <v>0</v>
      </c>
      <c r="N954">
        <f>VLOOKUP(AA954,角色间职业划分!P:AP,14)*100</f>
        <v>95</v>
      </c>
      <c r="O954">
        <f>VLOOKUP(AA954,角色间职业划分!P:Z,9,FALSE)</f>
        <v>0</v>
      </c>
      <c r="P954">
        <f>VLOOKUP(AA954,角色间职业划分!P:AP,10,FALSE)</f>
        <v>0</v>
      </c>
      <c r="Q954">
        <f>VLOOKUP(AA954,角色间职业划分!P:AP,15,FALSE)</f>
        <v>0</v>
      </c>
      <c r="R954">
        <f>VLOOKUP(AA954,角色间职业划分!P:AP,16,FALSE)</f>
        <v>0</v>
      </c>
      <c r="S954">
        <f>VLOOKUP(AA954,角色间职业划分!P:AP,17,FALSE)</f>
        <v>0</v>
      </c>
      <c r="T954">
        <f>VLOOKUP(AA954,角色间职业划分!P:AP,18,FALSE)</f>
        <v>0</v>
      </c>
      <c r="U954">
        <f>VLOOKUP(AA954,角色间职业划分!P:AP,27,FALSE)</f>
        <v>0</v>
      </c>
      <c r="V954">
        <f t="shared" si="143"/>
        <v>4.9999999999999991</v>
      </c>
      <c r="W954">
        <f>VLOOKUP(AA954,角色间职业划分!P:Q,2,FALSE)</f>
        <v>27</v>
      </c>
      <c r="X954">
        <f t="shared" si="148"/>
        <v>41</v>
      </c>
      <c r="Y954">
        <f>INT(VLOOKUP(X954,角色属性总表!AG:AH,2,FALSE)*角色属性总表!$C$38)</f>
        <v>918</v>
      </c>
      <c r="AA954">
        <f t="shared" si="149"/>
        <v>10</v>
      </c>
      <c r="AB954">
        <f>VLOOKUP(X954,角色属性总表!AG:AI,2,FALSE)*VLOOKUP(角色等级属性!AA954,角色间职业划分!P:AG,13,FALSE)/角色间职业划分!$AB$9</f>
        <v>1314.7153598281413</v>
      </c>
      <c r="AC954">
        <f>VLOOKUP(X954,角色属性总表!AG:AI,3,FALSE)*VLOOKUP(AA954,角色间职业划分!P:AG,8,FALSE)/角色间职业划分!$W$9</f>
        <v>2339.0639999999999</v>
      </c>
      <c r="AD954">
        <f>VLOOKUP(AA954,角色间职业划分!P:AP,26,FALSE)</f>
        <v>0.4</v>
      </c>
      <c r="AE954">
        <f>VLOOKUP(X954,角色属性总表!I:Q,3,FALSE)</f>
        <v>411.26400000000001</v>
      </c>
      <c r="AF954">
        <f>VLOOKUP(AA954,角色间职业划分!P:AP,11,FALSE)</f>
        <v>0.35</v>
      </c>
      <c r="AG954">
        <f t="shared" si="144"/>
        <v>1754.7229842878542</v>
      </c>
      <c r="AH954">
        <f t="shared" si="145"/>
        <v>411</v>
      </c>
      <c r="AJ954">
        <f t="shared" si="146"/>
        <v>1343.7229842878542</v>
      </c>
      <c r="AK954">
        <v>950</v>
      </c>
    </row>
    <row r="955" spans="1:37" x14ac:dyDescent="0.15">
      <c r="A955">
        <v>951</v>
      </c>
      <c r="B955">
        <f>ROUND(VLOOKUP(X955,角色属性总表!AG:AI,2,FALSE)/角色属性总表!$C$34,0)</f>
        <v>134</v>
      </c>
      <c r="C955">
        <f>ROUND(VLOOKUP(X955,角色属性总表!Y:AE,3,FALSE)/J955,0)</f>
        <v>51</v>
      </c>
      <c r="D955">
        <f>ROUND(VLOOKUP(X955,角色属性总表!AG:AI,3,FALSE)/角色属性总表!$C$35,0)</f>
        <v>140</v>
      </c>
      <c r="E955">
        <f t="shared" si="140"/>
        <v>536</v>
      </c>
      <c r="F955">
        <f t="shared" si="141"/>
        <v>17</v>
      </c>
      <c r="G955">
        <f t="shared" si="142"/>
        <v>10</v>
      </c>
      <c r="H955">
        <v>0</v>
      </c>
      <c r="I955">
        <f t="shared" si="147"/>
        <v>3</v>
      </c>
      <c r="J955">
        <f>VLOOKUP(AA955,角色间职业划分!P:AP,20,FALSE)</f>
        <v>9</v>
      </c>
      <c r="K955">
        <f>IF(X955=500,100,VLOOKUP(AA955,角色间职业划分!P:AP,22,FALSE))</f>
        <v>100</v>
      </c>
      <c r="L955">
        <f>IF(X955=500,K955,VLOOKUP(AA955,角色间职业划分!P:AP,23,FALSE))</f>
        <v>60</v>
      </c>
      <c r="M955">
        <f>VLOOKUP(AA955,角色间职业划分!P:AP,24,FALSE)</f>
        <v>0</v>
      </c>
      <c r="N955">
        <f>VLOOKUP(AA955,角色间职业划分!P:AP,14)*100</f>
        <v>95</v>
      </c>
      <c r="O955">
        <f>VLOOKUP(AA955,角色间职业划分!P:Z,9,FALSE)</f>
        <v>0</v>
      </c>
      <c r="P955">
        <f>VLOOKUP(AA955,角色间职业划分!P:AP,10,FALSE)</f>
        <v>0</v>
      </c>
      <c r="Q955">
        <f>VLOOKUP(AA955,角色间职业划分!P:AP,15,FALSE)</f>
        <v>0</v>
      </c>
      <c r="R955">
        <f>VLOOKUP(AA955,角色间职业划分!P:AP,16,FALSE)</f>
        <v>0</v>
      </c>
      <c r="S955">
        <f>VLOOKUP(AA955,角色间职业划分!P:AP,17,FALSE)</f>
        <v>0</v>
      </c>
      <c r="T955">
        <f>VLOOKUP(AA955,角色间职业划分!P:AP,18,FALSE)</f>
        <v>0</v>
      </c>
      <c r="U955">
        <f>VLOOKUP(AA955,角色间职业划分!P:AP,27,FALSE)</f>
        <v>0</v>
      </c>
      <c r="V955">
        <f t="shared" si="143"/>
        <v>4.9999999999999991</v>
      </c>
      <c r="W955">
        <f>VLOOKUP(AA955,角色间职业划分!P:Q,2,FALSE)</f>
        <v>27</v>
      </c>
      <c r="X955">
        <f t="shared" si="148"/>
        <v>42</v>
      </c>
      <c r="Y955">
        <f>INT(VLOOKUP(X955,角色属性总表!AG:AH,2,FALSE)*角色属性总表!$C$38)</f>
        <v>936</v>
      </c>
      <c r="AA955">
        <f t="shared" si="149"/>
        <v>10</v>
      </c>
      <c r="AB955">
        <f>VLOOKUP(X955,角色属性总表!AG:AI,2,FALSE)*VLOOKUP(角色等级属性!AA955,角色间职业划分!P:AG,13,FALSE)/角色间职业划分!$AB$9</f>
        <v>1340.4940923737915</v>
      </c>
      <c r="AC955">
        <f>VLOOKUP(X955,角色属性总表!AG:AI,3,FALSE)*VLOOKUP(AA955,角色间职业划分!P:AG,8,FALSE)/角色间职业划分!$W$9</f>
        <v>2384.9279999999999</v>
      </c>
      <c r="AD955">
        <f>VLOOKUP(AA955,角色间职业划分!P:AP,26,FALSE)</f>
        <v>0.4</v>
      </c>
      <c r="AE955">
        <f>VLOOKUP(X955,角色属性总表!I:Q,3,FALSE)</f>
        <v>419.32800000000003</v>
      </c>
      <c r="AF955">
        <f>VLOOKUP(AA955,角色间职业划分!P:AP,11,FALSE)</f>
        <v>0.35</v>
      </c>
      <c r="AG955">
        <f t="shared" si="144"/>
        <v>1824.568686758369</v>
      </c>
      <c r="AH955">
        <f t="shared" si="145"/>
        <v>420</v>
      </c>
      <c r="AJ955">
        <f t="shared" si="146"/>
        <v>1404.568686758369</v>
      </c>
      <c r="AK955">
        <v>951</v>
      </c>
    </row>
    <row r="956" spans="1:37" x14ac:dyDescent="0.15">
      <c r="A956">
        <v>952</v>
      </c>
      <c r="B956">
        <f>ROUND(VLOOKUP(X956,角色属性总表!AG:AI,2,FALSE)/角色属性总表!$C$34,0)</f>
        <v>136</v>
      </c>
      <c r="C956">
        <f>ROUND(VLOOKUP(X956,角色属性总表!Y:AE,3,FALSE)/J956,0)</f>
        <v>53</v>
      </c>
      <c r="D956">
        <f>ROUND(VLOOKUP(X956,角色属性总表!AG:AI,3,FALSE)/角色属性总表!$C$35,0)</f>
        <v>142</v>
      </c>
      <c r="E956">
        <f t="shared" si="140"/>
        <v>546</v>
      </c>
      <c r="F956">
        <f t="shared" si="141"/>
        <v>17</v>
      </c>
      <c r="G956">
        <f t="shared" si="142"/>
        <v>10</v>
      </c>
      <c r="H956">
        <v>0</v>
      </c>
      <c r="I956">
        <f t="shared" si="147"/>
        <v>3</v>
      </c>
      <c r="J956">
        <f>VLOOKUP(AA956,角色间职业划分!P:AP,20,FALSE)</f>
        <v>9</v>
      </c>
      <c r="K956">
        <f>IF(X956=500,100,VLOOKUP(AA956,角色间职业划分!P:AP,22,FALSE))</f>
        <v>100</v>
      </c>
      <c r="L956">
        <f>IF(X956=500,K956,VLOOKUP(AA956,角色间职业划分!P:AP,23,FALSE))</f>
        <v>60</v>
      </c>
      <c r="M956">
        <f>VLOOKUP(AA956,角色间职业划分!P:AP,24,FALSE)</f>
        <v>0</v>
      </c>
      <c r="N956">
        <f>VLOOKUP(AA956,角色间职业划分!P:AP,14)*100</f>
        <v>95</v>
      </c>
      <c r="O956">
        <f>VLOOKUP(AA956,角色间职业划分!P:Z,9,FALSE)</f>
        <v>0</v>
      </c>
      <c r="P956">
        <f>VLOOKUP(AA956,角色间职业划分!P:AP,10,FALSE)</f>
        <v>0</v>
      </c>
      <c r="Q956">
        <f>VLOOKUP(AA956,角色间职业划分!P:AP,15,FALSE)</f>
        <v>0</v>
      </c>
      <c r="R956">
        <f>VLOOKUP(AA956,角色间职业划分!P:AP,16,FALSE)</f>
        <v>0</v>
      </c>
      <c r="S956">
        <f>VLOOKUP(AA956,角色间职业划分!P:AP,17,FALSE)</f>
        <v>0</v>
      </c>
      <c r="T956">
        <f>VLOOKUP(AA956,角色间职业划分!P:AP,18,FALSE)</f>
        <v>0</v>
      </c>
      <c r="U956">
        <f>VLOOKUP(AA956,角色间职业划分!P:AP,27,FALSE)</f>
        <v>0</v>
      </c>
      <c r="V956">
        <f t="shared" si="143"/>
        <v>4.9999999999999991</v>
      </c>
      <c r="W956">
        <f>VLOOKUP(AA956,角色间职业划分!P:Q,2,FALSE)</f>
        <v>27</v>
      </c>
      <c r="X956">
        <f t="shared" si="148"/>
        <v>43</v>
      </c>
      <c r="Y956">
        <f>INT(VLOOKUP(X956,角色属性总表!AG:AH,2,FALSE)*角色属性总表!$C$38)</f>
        <v>954</v>
      </c>
      <c r="AA956">
        <f t="shared" si="149"/>
        <v>10</v>
      </c>
      <c r="AB956">
        <f>VLOOKUP(X956,角色属性总表!AG:AI,2,FALSE)*VLOOKUP(角色等级属性!AA956,角色间职业划分!P:AG,13,FALSE)/角色间职业划分!$AB$9</f>
        <v>1366.2728249194415</v>
      </c>
      <c r="AC956">
        <f>VLOOKUP(X956,角色属性总表!AG:AI,3,FALSE)*VLOOKUP(AA956,角色间职业划分!P:AG,8,FALSE)/角色间职业划分!$W$9</f>
        <v>2430.7919999999999</v>
      </c>
      <c r="AD956">
        <f>VLOOKUP(AA956,角色间职业划分!P:AP,26,FALSE)</f>
        <v>0.4</v>
      </c>
      <c r="AE956">
        <f>VLOOKUP(X956,角色属性总表!I:Q,3,FALSE)</f>
        <v>427.392</v>
      </c>
      <c r="AF956">
        <f>VLOOKUP(AA956,角色间职业划分!P:AP,11,FALSE)</f>
        <v>0.35</v>
      </c>
      <c r="AG956">
        <f t="shared" si="144"/>
        <v>1895.5323263735825</v>
      </c>
      <c r="AH956">
        <f t="shared" si="145"/>
        <v>426</v>
      </c>
      <c r="AJ956">
        <f t="shared" si="146"/>
        <v>1469.5323263735825</v>
      </c>
      <c r="AK956">
        <v>952</v>
      </c>
    </row>
    <row r="957" spans="1:37" x14ac:dyDescent="0.15">
      <c r="A957">
        <v>953</v>
      </c>
      <c r="B957">
        <f>ROUND(VLOOKUP(X957,角色属性总表!AG:AI,2,FALSE)/角色属性总表!$C$34,0)</f>
        <v>139</v>
      </c>
      <c r="C957">
        <f>ROUND(VLOOKUP(X957,角色属性总表!Y:AE,3,FALSE)/J957,0)</f>
        <v>55</v>
      </c>
      <c r="D957">
        <f>ROUND(VLOOKUP(X957,角色属性总表!AG:AI,3,FALSE)/角色属性总表!$C$35,0)</f>
        <v>145</v>
      </c>
      <c r="E957">
        <f t="shared" si="140"/>
        <v>556</v>
      </c>
      <c r="F957">
        <f t="shared" si="141"/>
        <v>17</v>
      </c>
      <c r="G957">
        <f t="shared" si="142"/>
        <v>10</v>
      </c>
      <c r="H957">
        <v>0</v>
      </c>
      <c r="I957">
        <f t="shared" si="147"/>
        <v>3</v>
      </c>
      <c r="J957">
        <f>VLOOKUP(AA957,角色间职业划分!P:AP,20,FALSE)</f>
        <v>9</v>
      </c>
      <c r="K957">
        <f>IF(X957=500,100,VLOOKUP(AA957,角色间职业划分!P:AP,22,FALSE))</f>
        <v>100</v>
      </c>
      <c r="L957">
        <f>IF(X957=500,K957,VLOOKUP(AA957,角色间职业划分!P:AP,23,FALSE))</f>
        <v>60</v>
      </c>
      <c r="M957">
        <f>VLOOKUP(AA957,角色间职业划分!P:AP,24,FALSE)</f>
        <v>0</v>
      </c>
      <c r="N957">
        <f>VLOOKUP(AA957,角色间职业划分!P:AP,14)*100</f>
        <v>95</v>
      </c>
      <c r="O957">
        <f>VLOOKUP(AA957,角色间职业划分!P:Z,9,FALSE)</f>
        <v>0</v>
      </c>
      <c r="P957">
        <f>VLOOKUP(AA957,角色间职业划分!P:AP,10,FALSE)</f>
        <v>0</v>
      </c>
      <c r="Q957">
        <f>VLOOKUP(AA957,角色间职业划分!P:AP,15,FALSE)</f>
        <v>0</v>
      </c>
      <c r="R957">
        <f>VLOOKUP(AA957,角色间职业划分!P:AP,16,FALSE)</f>
        <v>0</v>
      </c>
      <c r="S957">
        <f>VLOOKUP(AA957,角色间职业划分!P:AP,17,FALSE)</f>
        <v>0</v>
      </c>
      <c r="T957">
        <f>VLOOKUP(AA957,角色间职业划分!P:AP,18,FALSE)</f>
        <v>0</v>
      </c>
      <c r="U957">
        <f>VLOOKUP(AA957,角色间职业划分!P:AP,27,FALSE)</f>
        <v>0</v>
      </c>
      <c r="V957">
        <f t="shared" si="143"/>
        <v>4.9999999999999991</v>
      </c>
      <c r="W957">
        <f>VLOOKUP(AA957,角色间职业划分!P:Q,2,FALSE)</f>
        <v>27</v>
      </c>
      <c r="X957">
        <f t="shared" si="148"/>
        <v>44</v>
      </c>
      <c r="Y957">
        <f>INT(VLOOKUP(X957,角色属性总表!AG:AH,2,FALSE)*角色属性总表!$C$38)</f>
        <v>972</v>
      </c>
      <c r="AA957">
        <f t="shared" si="149"/>
        <v>10</v>
      </c>
      <c r="AB957">
        <f>VLOOKUP(X957,角色属性总表!AG:AI,2,FALSE)*VLOOKUP(角色等级属性!AA957,角色间职业划分!P:AG,13,FALSE)/角色间职业划分!$AB$9</f>
        <v>1392.0515574650913</v>
      </c>
      <c r="AC957">
        <f>VLOOKUP(X957,角色属性总表!AG:AI,3,FALSE)*VLOOKUP(AA957,角色间职业划分!P:AG,8,FALSE)/角色间职业划分!$W$9</f>
        <v>2476.6559999999999</v>
      </c>
      <c r="AD957">
        <f>VLOOKUP(AA957,角色间职业划分!P:AP,26,FALSE)</f>
        <v>0.4</v>
      </c>
      <c r="AE957">
        <f>VLOOKUP(X957,角色属性总表!I:Q,3,FALSE)</f>
        <v>435.45600000000002</v>
      </c>
      <c r="AF957">
        <f>VLOOKUP(AA957,角色间职业划分!P:AP,11,FALSE)</f>
        <v>0.35</v>
      </c>
      <c r="AG957">
        <f t="shared" si="144"/>
        <v>1967.6094339617719</v>
      </c>
      <c r="AH957">
        <f t="shared" si="145"/>
        <v>435</v>
      </c>
      <c r="AJ957">
        <f t="shared" si="146"/>
        <v>1532.6094339617719</v>
      </c>
      <c r="AK957">
        <v>953</v>
      </c>
    </row>
    <row r="958" spans="1:37" x14ac:dyDescent="0.15">
      <c r="A958">
        <v>954</v>
      </c>
      <c r="B958">
        <f>ROUND(VLOOKUP(X958,角色属性总表!AG:AI,2,FALSE)/角色属性总表!$C$34,0)</f>
        <v>141</v>
      </c>
      <c r="C958">
        <f>ROUND(VLOOKUP(X958,角色属性总表!Y:AE,3,FALSE)/J958,0)</f>
        <v>56</v>
      </c>
      <c r="D958">
        <f>ROUND(VLOOKUP(X958,角色属性总表!AG:AI,3,FALSE)/角色属性总表!$C$35,0)</f>
        <v>148</v>
      </c>
      <c r="E958">
        <f t="shared" si="140"/>
        <v>567</v>
      </c>
      <c r="F958">
        <f t="shared" si="141"/>
        <v>17</v>
      </c>
      <c r="G958">
        <f t="shared" si="142"/>
        <v>10</v>
      </c>
      <c r="H958">
        <v>0</v>
      </c>
      <c r="I958">
        <f t="shared" si="147"/>
        <v>3</v>
      </c>
      <c r="J958">
        <f>VLOOKUP(AA958,角色间职业划分!P:AP,20,FALSE)</f>
        <v>9</v>
      </c>
      <c r="K958">
        <f>IF(X958=500,100,VLOOKUP(AA958,角色间职业划分!P:AP,22,FALSE))</f>
        <v>100</v>
      </c>
      <c r="L958">
        <f>IF(X958=500,K958,VLOOKUP(AA958,角色间职业划分!P:AP,23,FALSE))</f>
        <v>60</v>
      </c>
      <c r="M958">
        <f>VLOOKUP(AA958,角色间职业划分!P:AP,24,FALSE)</f>
        <v>0</v>
      </c>
      <c r="N958">
        <f>VLOOKUP(AA958,角色间职业划分!P:AP,14)*100</f>
        <v>95</v>
      </c>
      <c r="O958">
        <f>VLOOKUP(AA958,角色间职业划分!P:Z,9,FALSE)</f>
        <v>0</v>
      </c>
      <c r="P958">
        <f>VLOOKUP(AA958,角色间职业划分!P:AP,10,FALSE)</f>
        <v>0</v>
      </c>
      <c r="Q958">
        <f>VLOOKUP(AA958,角色间职业划分!P:AP,15,FALSE)</f>
        <v>0</v>
      </c>
      <c r="R958">
        <f>VLOOKUP(AA958,角色间职业划分!P:AP,16,FALSE)</f>
        <v>0</v>
      </c>
      <c r="S958">
        <f>VLOOKUP(AA958,角色间职业划分!P:AP,17,FALSE)</f>
        <v>0</v>
      </c>
      <c r="T958">
        <f>VLOOKUP(AA958,角色间职业划分!P:AP,18,FALSE)</f>
        <v>0</v>
      </c>
      <c r="U958">
        <f>VLOOKUP(AA958,角色间职业划分!P:AP,27,FALSE)</f>
        <v>0</v>
      </c>
      <c r="V958">
        <f t="shared" si="143"/>
        <v>4.9999999999999991</v>
      </c>
      <c r="W958">
        <f>VLOOKUP(AA958,角色间职业划分!P:Q,2,FALSE)</f>
        <v>27</v>
      </c>
      <c r="X958">
        <f t="shared" si="148"/>
        <v>45</v>
      </c>
      <c r="Y958">
        <f>INT(VLOOKUP(X958,角色属性总表!AG:AH,2,FALSE)*角色属性总表!$C$38)</f>
        <v>990</v>
      </c>
      <c r="AA958">
        <f t="shared" si="149"/>
        <v>10</v>
      </c>
      <c r="AB958">
        <f>VLOOKUP(X958,角色属性总表!AG:AI,2,FALSE)*VLOOKUP(角色等级属性!AA958,角色间职业划分!P:AG,13,FALSE)/角色间职业划分!$AB$9</f>
        <v>1417.830290010741</v>
      </c>
      <c r="AC958">
        <f>VLOOKUP(X958,角色属性总表!AG:AI,3,FALSE)*VLOOKUP(AA958,角色间职业划分!P:AG,8,FALSE)/角色间职业划分!$W$9</f>
        <v>2522.52</v>
      </c>
      <c r="AD958">
        <f>VLOOKUP(AA958,角色间职业划分!P:AP,26,FALSE)</f>
        <v>0.4</v>
      </c>
      <c r="AE958">
        <f>VLOOKUP(X958,角色属性总表!I:Q,3,FALSE)</f>
        <v>443.52</v>
      </c>
      <c r="AF958">
        <f>VLOOKUP(AA958,角色间职业划分!P:AP,11,FALSE)</f>
        <v>0.35</v>
      </c>
      <c r="AG958">
        <f t="shared" si="144"/>
        <v>2040.7957848851972</v>
      </c>
      <c r="AH958">
        <f t="shared" si="145"/>
        <v>444</v>
      </c>
      <c r="AJ958">
        <f t="shared" si="146"/>
        <v>1596.7957848851972</v>
      </c>
      <c r="AK958">
        <v>954</v>
      </c>
    </row>
    <row r="959" spans="1:37" x14ac:dyDescent="0.15">
      <c r="A959">
        <v>955</v>
      </c>
      <c r="B959">
        <f>ROUND(VLOOKUP(X959,角色属性总表!AG:AI,2,FALSE)/角色属性总表!$C$34,0)</f>
        <v>144</v>
      </c>
      <c r="C959">
        <f>ROUND(VLOOKUP(X959,角色属性总表!Y:AE,3,FALSE)/J959,0)</f>
        <v>58</v>
      </c>
      <c r="D959">
        <f>ROUND(VLOOKUP(X959,角色属性总表!AG:AI,3,FALSE)/角色属性总表!$C$35,0)</f>
        <v>151</v>
      </c>
      <c r="E959">
        <f t="shared" si="140"/>
        <v>577</v>
      </c>
      <c r="F959">
        <f t="shared" si="141"/>
        <v>17</v>
      </c>
      <c r="G959">
        <f t="shared" si="142"/>
        <v>10</v>
      </c>
      <c r="H959">
        <v>0</v>
      </c>
      <c r="I959">
        <f t="shared" si="147"/>
        <v>3</v>
      </c>
      <c r="J959">
        <f>VLOOKUP(AA959,角色间职业划分!P:AP,20,FALSE)</f>
        <v>9</v>
      </c>
      <c r="K959">
        <f>IF(X959=500,100,VLOOKUP(AA959,角色间职业划分!P:AP,22,FALSE))</f>
        <v>100</v>
      </c>
      <c r="L959">
        <f>IF(X959=500,K959,VLOOKUP(AA959,角色间职业划分!P:AP,23,FALSE))</f>
        <v>60</v>
      </c>
      <c r="M959">
        <f>VLOOKUP(AA959,角色间职业划分!P:AP,24,FALSE)</f>
        <v>0</v>
      </c>
      <c r="N959">
        <f>VLOOKUP(AA959,角色间职业划分!P:AP,14)*100</f>
        <v>95</v>
      </c>
      <c r="O959">
        <f>VLOOKUP(AA959,角色间职业划分!P:Z,9,FALSE)</f>
        <v>0</v>
      </c>
      <c r="P959">
        <f>VLOOKUP(AA959,角色间职业划分!P:AP,10,FALSE)</f>
        <v>0</v>
      </c>
      <c r="Q959">
        <f>VLOOKUP(AA959,角色间职业划分!P:AP,15,FALSE)</f>
        <v>0</v>
      </c>
      <c r="R959">
        <f>VLOOKUP(AA959,角色间职业划分!P:AP,16,FALSE)</f>
        <v>0</v>
      </c>
      <c r="S959">
        <f>VLOOKUP(AA959,角色间职业划分!P:AP,17,FALSE)</f>
        <v>0</v>
      </c>
      <c r="T959">
        <f>VLOOKUP(AA959,角色间职业划分!P:AP,18,FALSE)</f>
        <v>0</v>
      </c>
      <c r="U959">
        <f>VLOOKUP(AA959,角色间职业划分!P:AP,27,FALSE)</f>
        <v>0</v>
      </c>
      <c r="V959">
        <f t="shared" si="143"/>
        <v>4.9999999999999991</v>
      </c>
      <c r="W959">
        <f>VLOOKUP(AA959,角色间职业划分!P:Q,2,FALSE)</f>
        <v>27</v>
      </c>
      <c r="X959">
        <f t="shared" si="148"/>
        <v>46</v>
      </c>
      <c r="Y959">
        <f>INT(VLOOKUP(X959,角色属性总表!AG:AH,2,FALSE)*角色属性总表!$C$38)</f>
        <v>1008</v>
      </c>
      <c r="AA959">
        <f t="shared" si="149"/>
        <v>10</v>
      </c>
      <c r="AB959">
        <f>VLOOKUP(X959,角色属性总表!AG:AI,2,FALSE)*VLOOKUP(角色等级属性!AA959,角色间职业划分!P:AG,13,FALSE)/角色间职业划分!$AB$9</f>
        <v>1443.6090225563908</v>
      </c>
      <c r="AC959">
        <f>VLOOKUP(X959,角色属性总表!AG:AI,3,FALSE)*VLOOKUP(AA959,角色间职业划分!P:AG,8,FALSE)/角色间职业划分!$W$9</f>
        <v>2568.384</v>
      </c>
      <c r="AD959">
        <f>VLOOKUP(AA959,角色间职业划分!P:AP,26,FALSE)</f>
        <v>0.4</v>
      </c>
      <c r="AE959">
        <f>VLOOKUP(X959,角色属性总表!I:Q,3,FALSE)</f>
        <v>451.58399999999995</v>
      </c>
      <c r="AF959">
        <f>VLOOKUP(AA959,角色间职业划分!P:AP,11,FALSE)</f>
        <v>0.35</v>
      </c>
      <c r="AG959">
        <f t="shared" si="144"/>
        <v>2115.0873855709538</v>
      </c>
      <c r="AH959">
        <f t="shared" si="145"/>
        <v>453</v>
      </c>
      <c r="AJ959">
        <f t="shared" si="146"/>
        <v>1662.0873855709538</v>
      </c>
      <c r="AK959">
        <v>955</v>
      </c>
    </row>
    <row r="960" spans="1:37" x14ac:dyDescent="0.15">
      <c r="A960">
        <v>956</v>
      </c>
      <c r="B960">
        <f>ROUND(VLOOKUP(X960,角色属性总表!AG:AI,2,FALSE)/角色属性总表!$C$34,0)</f>
        <v>147</v>
      </c>
      <c r="C960">
        <f>ROUND(VLOOKUP(X960,角色属性总表!Y:AE,3,FALSE)/J960,0)</f>
        <v>60</v>
      </c>
      <c r="D960">
        <f>ROUND(VLOOKUP(X960,角色属性总表!AG:AI,3,FALSE)/角色属性总表!$C$35,0)</f>
        <v>153</v>
      </c>
      <c r="E960">
        <f t="shared" si="140"/>
        <v>587</v>
      </c>
      <c r="F960">
        <f t="shared" si="141"/>
        <v>17</v>
      </c>
      <c r="G960">
        <f t="shared" si="142"/>
        <v>10</v>
      </c>
      <c r="H960">
        <v>0</v>
      </c>
      <c r="I960">
        <f t="shared" si="147"/>
        <v>3</v>
      </c>
      <c r="J960">
        <f>VLOOKUP(AA960,角色间职业划分!P:AP,20,FALSE)</f>
        <v>9</v>
      </c>
      <c r="K960">
        <f>IF(X960=500,100,VLOOKUP(AA960,角色间职业划分!P:AP,22,FALSE))</f>
        <v>100</v>
      </c>
      <c r="L960">
        <f>IF(X960=500,K960,VLOOKUP(AA960,角色间职业划分!P:AP,23,FALSE))</f>
        <v>60</v>
      </c>
      <c r="M960">
        <f>VLOOKUP(AA960,角色间职业划分!P:AP,24,FALSE)</f>
        <v>0</v>
      </c>
      <c r="N960">
        <f>VLOOKUP(AA960,角色间职业划分!P:AP,14)*100</f>
        <v>95</v>
      </c>
      <c r="O960">
        <f>VLOOKUP(AA960,角色间职业划分!P:Z,9,FALSE)</f>
        <v>0</v>
      </c>
      <c r="P960">
        <f>VLOOKUP(AA960,角色间职业划分!P:AP,10,FALSE)</f>
        <v>0</v>
      </c>
      <c r="Q960">
        <f>VLOOKUP(AA960,角色间职业划分!P:AP,15,FALSE)</f>
        <v>0</v>
      </c>
      <c r="R960">
        <f>VLOOKUP(AA960,角色间职业划分!P:AP,16,FALSE)</f>
        <v>0</v>
      </c>
      <c r="S960">
        <f>VLOOKUP(AA960,角色间职业划分!P:AP,17,FALSE)</f>
        <v>0</v>
      </c>
      <c r="T960">
        <f>VLOOKUP(AA960,角色间职业划分!P:AP,18,FALSE)</f>
        <v>0</v>
      </c>
      <c r="U960">
        <f>VLOOKUP(AA960,角色间职业划分!P:AP,27,FALSE)</f>
        <v>0</v>
      </c>
      <c r="V960">
        <f t="shared" si="143"/>
        <v>4.9999999999999991</v>
      </c>
      <c r="W960">
        <f>VLOOKUP(AA960,角色间职业划分!P:Q,2,FALSE)</f>
        <v>27</v>
      </c>
      <c r="X960">
        <f t="shared" si="148"/>
        <v>47</v>
      </c>
      <c r="Y960">
        <f>INT(VLOOKUP(X960,角色属性总表!AG:AH,2,FALSE)*角色属性总表!$C$38)</f>
        <v>1026</v>
      </c>
      <c r="AA960">
        <f t="shared" si="149"/>
        <v>10</v>
      </c>
      <c r="AB960">
        <f>VLOOKUP(X960,角色属性总表!AG:AI,2,FALSE)*VLOOKUP(角色等级属性!AA960,角色间职业划分!P:AG,13,FALSE)/角色间职业划分!$AB$9</f>
        <v>1469.3877551020407</v>
      </c>
      <c r="AC960">
        <f>VLOOKUP(X960,角色属性总表!AG:AI,3,FALSE)*VLOOKUP(AA960,角色间职业划分!P:AG,8,FALSE)/角色间职业划分!$W$9</f>
        <v>2614.248</v>
      </c>
      <c r="AD960">
        <f>VLOOKUP(AA960,角色间职业划分!P:AP,26,FALSE)</f>
        <v>0.4</v>
      </c>
      <c r="AE960">
        <f>VLOOKUP(X960,角色属性总表!I:Q,3,FALSE)</f>
        <v>459.64800000000002</v>
      </c>
      <c r="AF960">
        <f>VLOOKUP(AA960,角色间职业划分!P:AP,11,FALSE)</f>
        <v>0.35</v>
      </c>
      <c r="AG960">
        <f t="shared" si="144"/>
        <v>2190.4804610857104</v>
      </c>
      <c r="AH960">
        <f t="shared" si="145"/>
        <v>459</v>
      </c>
      <c r="AJ960">
        <f t="shared" si="146"/>
        <v>1731.4804610857104</v>
      </c>
      <c r="AK960">
        <v>956</v>
      </c>
    </row>
    <row r="961" spans="1:37" x14ac:dyDescent="0.15">
      <c r="A961">
        <v>957</v>
      </c>
      <c r="B961">
        <f>ROUND(VLOOKUP(X961,角色属性总表!AG:AI,2,FALSE)/角色属性总表!$C$34,0)</f>
        <v>149</v>
      </c>
      <c r="C961">
        <f>ROUND(VLOOKUP(X961,角色属性总表!Y:AE,3,FALSE)/J961,0)</f>
        <v>62</v>
      </c>
      <c r="D961">
        <f>ROUND(VLOOKUP(X961,角色属性总表!AG:AI,3,FALSE)/角色属性总表!$C$35,0)</f>
        <v>156</v>
      </c>
      <c r="E961">
        <f t="shared" si="140"/>
        <v>598</v>
      </c>
      <c r="F961">
        <f t="shared" si="141"/>
        <v>17</v>
      </c>
      <c r="G961">
        <f t="shared" si="142"/>
        <v>10</v>
      </c>
      <c r="H961">
        <v>0</v>
      </c>
      <c r="I961">
        <f t="shared" si="147"/>
        <v>3</v>
      </c>
      <c r="J961">
        <f>VLOOKUP(AA961,角色间职业划分!P:AP,20,FALSE)</f>
        <v>9</v>
      </c>
      <c r="K961">
        <f>IF(X961=500,100,VLOOKUP(AA961,角色间职业划分!P:AP,22,FALSE))</f>
        <v>100</v>
      </c>
      <c r="L961">
        <f>IF(X961=500,K961,VLOOKUP(AA961,角色间职业划分!P:AP,23,FALSE))</f>
        <v>60</v>
      </c>
      <c r="M961">
        <f>VLOOKUP(AA961,角色间职业划分!P:AP,24,FALSE)</f>
        <v>0</v>
      </c>
      <c r="N961">
        <f>VLOOKUP(AA961,角色间职业划分!P:AP,14)*100</f>
        <v>95</v>
      </c>
      <c r="O961">
        <f>VLOOKUP(AA961,角色间职业划分!P:Z,9,FALSE)</f>
        <v>0</v>
      </c>
      <c r="P961">
        <f>VLOOKUP(AA961,角色间职业划分!P:AP,10,FALSE)</f>
        <v>0</v>
      </c>
      <c r="Q961">
        <f>VLOOKUP(AA961,角色间职业划分!P:AP,15,FALSE)</f>
        <v>0</v>
      </c>
      <c r="R961">
        <f>VLOOKUP(AA961,角色间职业划分!P:AP,16,FALSE)</f>
        <v>0</v>
      </c>
      <c r="S961">
        <f>VLOOKUP(AA961,角色间职业划分!P:AP,17,FALSE)</f>
        <v>0</v>
      </c>
      <c r="T961">
        <f>VLOOKUP(AA961,角色间职业划分!P:AP,18,FALSE)</f>
        <v>0</v>
      </c>
      <c r="U961">
        <f>VLOOKUP(AA961,角色间职业划分!P:AP,27,FALSE)</f>
        <v>0</v>
      </c>
      <c r="V961">
        <f t="shared" si="143"/>
        <v>4.9999999999999991</v>
      </c>
      <c r="W961">
        <f>VLOOKUP(AA961,角色间职业划分!P:Q,2,FALSE)</f>
        <v>27</v>
      </c>
      <c r="X961">
        <f t="shared" si="148"/>
        <v>48</v>
      </c>
      <c r="Y961">
        <f>INT(VLOOKUP(X961,角色属性总表!AG:AH,2,FALSE)*角色属性总表!$C$38)</f>
        <v>1044</v>
      </c>
      <c r="AA961">
        <f t="shared" si="149"/>
        <v>10</v>
      </c>
      <c r="AB961">
        <f>VLOOKUP(X961,角色属性总表!AG:AI,2,FALSE)*VLOOKUP(角色等级属性!AA961,角色间职业划分!P:AG,13,FALSE)/角色间职业划分!$AB$9</f>
        <v>1495.1664876476907</v>
      </c>
      <c r="AC961">
        <f>VLOOKUP(X961,角色属性总表!AG:AI,3,FALSE)*VLOOKUP(AA961,角色间职业划分!P:AG,8,FALSE)/角色间职业划分!$W$9</f>
        <v>2660.1120000000001</v>
      </c>
      <c r="AD961">
        <f>VLOOKUP(AA961,角色间职业划分!P:AP,26,FALSE)</f>
        <v>0.4</v>
      </c>
      <c r="AE961">
        <f>VLOOKUP(X961,角色属性总表!I:Q,3,FALSE)</f>
        <v>467.71199999999999</v>
      </c>
      <c r="AF961">
        <f>VLOOKUP(AA961,角色间职业划分!P:AP,11,FALSE)</f>
        <v>0.35</v>
      </c>
      <c r="AG961">
        <f t="shared" si="144"/>
        <v>2266.9714436532308</v>
      </c>
      <c r="AH961">
        <f t="shared" si="145"/>
        <v>468</v>
      </c>
      <c r="AJ961">
        <f t="shared" si="146"/>
        <v>1798.9714436532308</v>
      </c>
      <c r="AK961">
        <v>957</v>
      </c>
    </row>
    <row r="962" spans="1:37" x14ac:dyDescent="0.15">
      <c r="A962">
        <v>958</v>
      </c>
      <c r="B962">
        <f>ROUND(VLOOKUP(X962,角色属性总表!AG:AI,2,FALSE)/角色属性总表!$C$34,0)</f>
        <v>152</v>
      </c>
      <c r="C962">
        <f>ROUND(VLOOKUP(X962,角色属性总表!Y:AE,3,FALSE)/J962,0)</f>
        <v>64</v>
      </c>
      <c r="D962">
        <f>ROUND(VLOOKUP(X962,角色属性总表!AG:AI,3,FALSE)/角色属性总表!$C$35,0)</f>
        <v>159</v>
      </c>
      <c r="E962">
        <f t="shared" si="140"/>
        <v>608</v>
      </c>
      <c r="F962">
        <f t="shared" si="141"/>
        <v>17</v>
      </c>
      <c r="G962">
        <f t="shared" si="142"/>
        <v>10</v>
      </c>
      <c r="H962">
        <v>0</v>
      </c>
      <c r="I962">
        <f t="shared" si="147"/>
        <v>3</v>
      </c>
      <c r="J962">
        <f>VLOOKUP(AA962,角色间职业划分!P:AP,20,FALSE)</f>
        <v>9</v>
      </c>
      <c r="K962">
        <f>IF(X962=500,100,VLOOKUP(AA962,角色间职业划分!P:AP,22,FALSE))</f>
        <v>100</v>
      </c>
      <c r="L962">
        <f>IF(X962=500,K962,VLOOKUP(AA962,角色间职业划分!P:AP,23,FALSE))</f>
        <v>60</v>
      </c>
      <c r="M962">
        <f>VLOOKUP(AA962,角色间职业划分!P:AP,24,FALSE)</f>
        <v>0</v>
      </c>
      <c r="N962">
        <f>VLOOKUP(AA962,角色间职业划分!P:AP,14)*100</f>
        <v>95</v>
      </c>
      <c r="O962">
        <f>VLOOKUP(AA962,角色间职业划分!P:Z,9,FALSE)</f>
        <v>0</v>
      </c>
      <c r="P962">
        <f>VLOOKUP(AA962,角色间职业划分!P:AP,10,FALSE)</f>
        <v>0</v>
      </c>
      <c r="Q962">
        <f>VLOOKUP(AA962,角色间职业划分!P:AP,15,FALSE)</f>
        <v>0</v>
      </c>
      <c r="R962">
        <f>VLOOKUP(AA962,角色间职业划分!P:AP,16,FALSE)</f>
        <v>0</v>
      </c>
      <c r="S962">
        <f>VLOOKUP(AA962,角色间职业划分!P:AP,17,FALSE)</f>
        <v>0</v>
      </c>
      <c r="T962">
        <f>VLOOKUP(AA962,角色间职业划分!P:AP,18,FALSE)</f>
        <v>0</v>
      </c>
      <c r="U962">
        <f>VLOOKUP(AA962,角色间职业划分!P:AP,27,FALSE)</f>
        <v>0</v>
      </c>
      <c r="V962">
        <f t="shared" si="143"/>
        <v>4.9999999999999991</v>
      </c>
      <c r="W962">
        <f>VLOOKUP(AA962,角色间职业划分!P:Q,2,FALSE)</f>
        <v>27</v>
      </c>
      <c r="X962">
        <f t="shared" si="148"/>
        <v>49</v>
      </c>
      <c r="Y962">
        <f>INT(VLOOKUP(X962,角色属性总表!AG:AH,2,FALSE)*角色属性总表!$C$38)</f>
        <v>1062</v>
      </c>
      <c r="AA962">
        <f t="shared" si="149"/>
        <v>10</v>
      </c>
      <c r="AB962">
        <f>VLOOKUP(X962,角色属性总表!AG:AI,2,FALSE)*VLOOKUP(角色等级属性!AA962,角色间职业划分!P:AG,13,FALSE)/角色间职业划分!$AB$9</f>
        <v>1520.9452201933402</v>
      </c>
      <c r="AC962">
        <f>VLOOKUP(X962,角色属性总表!AG:AI,3,FALSE)*VLOOKUP(AA962,角色间职业划分!P:AG,8,FALSE)/角色间职业划分!$W$9</f>
        <v>2705.9760000000001</v>
      </c>
      <c r="AD962">
        <f>VLOOKUP(AA962,角色间职业划分!P:AP,26,FALSE)</f>
        <v>0.4</v>
      </c>
      <c r="AE962">
        <f>VLOOKUP(X962,角色属性总表!I:Q,3,FALSE)</f>
        <v>475.77600000000007</v>
      </c>
      <c r="AF962">
        <f>VLOOKUP(AA962,角色间职业划分!P:AP,11,FALSE)</f>
        <v>0.35</v>
      </c>
      <c r="AG962">
        <f t="shared" si="144"/>
        <v>2344.5569620253164</v>
      </c>
      <c r="AH962">
        <f t="shared" si="145"/>
        <v>477</v>
      </c>
      <c r="AJ962">
        <f t="shared" si="146"/>
        <v>1867.5569620253164</v>
      </c>
      <c r="AK962">
        <v>958</v>
      </c>
    </row>
    <row r="963" spans="1:37" x14ac:dyDescent="0.15">
      <c r="A963">
        <v>959</v>
      </c>
      <c r="B963">
        <f>ROUND(VLOOKUP(X963,角色属性总表!AG:AI,2,FALSE)/角色属性总表!$C$34,0)</f>
        <v>154</v>
      </c>
      <c r="C963">
        <f>ROUND(VLOOKUP(X963,角色属性总表!Y:AE,3,FALSE)/J963,0)</f>
        <v>65</v>
      </c>
      <c r="D963">
        <f>ROUND(VLOOKUP(X963,角色属性总表!AG:AI,3,FALSE)/角色属性总表!$C$35,0)</f>
        <v>161</v>
      </c>
      <c r="E963">
        <f t="shared" si="140"/>
        <v>618</v>
      </c>
      <c r="F963">
        <f t="shared" si="141"/>
        <v>17</v>
      </c>
      <c r="G963">
        <f t="shared" si="142"/>
        <v>10</v>
      </c>
      <c r="H963">
        <v>0</v>
      </c>
      <c r="I963">
        <f t="shared" si="147"/>
        <v>3</v>
      </c>
      <c r="J963">
        <f>VLOOKUP(AA963,角色间职业划分!P:AP,20,FALSE)</f>
        <v>9</v>
      </c>
      <c r="K963">
        <f>IF(X963=500,100,VLOOKUP(AA963,角色间职业划分!P:AP,22,FALSE))</f>
        <v>100</v>
      </c>
      <c r="L963">
        <f>IF(X963=500,K963,VLOOKUP(AA963,角色间职业划分!P:AP,23,FALSE))</f>
        <v>60</v>
      </c>
      <c r="M963">
        <f>VLOOKUP(AA963,角色间职业划分!P:AP,24,FALSE)</f>
        <v>0</v>
      </c>
      <c r="N963">
        <f>VLOOKUP(AA963,角色间职业划分!P:AP,14)*100</f>
        <v>95</v>
      </c>
      <c r="O963">
        <f>VLOOKUP(AA963,角色间职业划分!P:Z,9,FALSE)</f>
        <v>0</v>
      </c>
      <c r="P963">
        <f>VLOOKUP(AA963,角色间职业划分!P:AP,10,FALSE)</f>
        <v>0</v>
      </c>
      <c r="Q963">
        <f>VLOOKUP(AA963,角色间职业划分!P:AP,15,FALSE)</f>
        <v>0</v>
      </c>
      <c r="R963">
        <f>VLOOKUP(AA963,角色间职业划分!P:AP,16,FALSE)</f>
        <v>0</v>
      </c>
      <c r="S963">
        <f>VLOOKUP(AA963,角色间职业划分!P:AP,17,FALSE)</f>
        <v>0</v>
      </c>
      <c r="T963">
        <f>VLOOKUP(AA963,角色间职业划分!P:AP,18,FALSE)</f>
        <v>0</v>
      </c>
      <c r="U963">
        <f>VLOOKUP(AA963,角色间职业划分!P:AP,27,FALSE)</f>
        <v>0</v>
      </c>
      <c r="V963">
        <f t="shared" si="143"/>
        <v>4.9999999999999991</v>
      </c>
      <c r="W963">
        <f>VLOOKUP(AA963,角色间职业划分!P:Q,2,FALSE)</f>
        <v>27</v>
      </c>
      <c r="X963">
        <f t="shared" si="148"/>
        <v>50</v>
      </c>
      <c r="Y963">
        <f>INT(VLOOKUP(X963,角色属性总表!AG:AH,2,FALSE)*角色属性总表!$C$38)</f>
        <v>1080</v>
      </c>
      <c r="AA963">
        <f t="shared" si="149"/>
        <v>10</v>
      </c>
      <c r="AB963">
        <f>VLOOKUP(X963,角色属性总表!AG:AI,2,FALSE)*VLOOKUP(角色等级属性!AA963,角色间职业划分!P:AG,13,FALSE)/角色间职业划分!$AB$9</f>
        <v>1546.7239527389902</v>
      </c>
      <c r="AC963">
        <f>VLOOKUP(X963,角色属性总表!AG:AI,3,FALSE)*VLOOKUP(AA963,角色间职业划分!P:AG,8,FALSE)/角色间职业划分!$W$9</f>
        <v>2751.84</v>
      </c>
      <c r="AD963">
        <f>VLOOKUP(AA963,角色间职业划分!P:AP,26,FALSE)</f>
        <v>0.4</v>
      </c>
      <c r="AE963">
        <f>VLOOKUP(X963,角色属性总表!I:Q,3,FALSE)</f>
        <v>483.84000000000003</v>
      </c>
      <c r="AF963">
        <f>VLOOKUP(AA963,角色间职业划分!P:AP,11,FALSE)</f>
        <v>0.35</v>
      </c>
      <c r="AG963">
        <f t="shared" si="144"/>
        <v>2423.2338316268883</v>
      </c>
      <c r="AH963">
        <f t="shared" si="145"/>
        <v>483</v>
      </c>
      <c r="AJ963">
        <f t="shared" si="146"/>
        <v>1940.2338316268883</v>
      </c>
      <c r="AK963">
        <v>959</v>
      </c>
    </row>
    <row r="964" spans="1:37" x14ac:dyDescent="0.15">
      <c r="A964">
        <v>960</v>
      </c>
      <c r="B964">
        <f>ROUND(VLOOKUP(X964,角色属性总表!AG:AI,2,FALSE)/角色属性总表!$C$34,0)</f>
        <v>157</v>
      </c>
      <c r="C964">
        <f>ROUND(VLOOKUP(X964,角色属性总表!Y:AE,3,FALSE)/J964,0)</f>
        <v>67</v>
      </c>
      <c r="D964">
        <f>ROUND(VLOOKUP(X964,角色属性总表!AG:AI,3,FALSE)/角色属性总表!$C$35,0)</f>
        <v>164</v>
      </c>
      <c r="E964">
        <f t="shared" si="140"/>
        <v>629</v>
      </c>
      <c r="F964">
        <f t="shared" si="141"/>
        <v>17</v>
      </c>
      <c r="G964">
        <f t="shared" si="142"/>
        <v>10</v>
      </c>
      <c r="H964">
        <v>0</v>
      </c>
      <c r="I964">
        <f t="shared" si="147"/>
        <v>3</v>
      </c>
      <c r="J964">
        <f>VLOOKUP(AA964,角色间职业划分!P:AP,20,FALSE)</f>
        <v>9</v>
      </c>
      <c r="K964">
        <f>IF(X964=500,100,VLOOKUP(AA964,角色间职业划分!P:AP,22,FALSE))</f>
        <v>100</v>
      </c>
      <c r="L964">
        <f>IF(X964=500,K964,VLOOKUP(AA964,角色间职业划分!P:AP,23,FALSE))</f>
        <v>60</v>
      </c>
      <c r="M964">
        <f>VLOOKUP(AA964,角色间职业划分!P:AP,24,FALSE)</f>
        <v>0</v>
      </c>
      <c r="N964">
        <f>VLOOKUP(AA964,角色间职业划分!P:AP,14)*100</f>
        <v>95</v>
      </c>
      <c r="O964">
        <f>VLOOKUP(AA964,角色间职业划分!P:Z,9,FALSE)</f>
        <v>0</v>
      </c>
      <c r="P964">
        <f>VLOOKUP(AA964,角色间职业划分!P:AP,10,FALSE)</f>
        <v>0</v>
      </c>
      <c r="Q964">
        <f>VLOOKUP(AA964,角色间职业划分!P:AP,15,FALSE)</f>
        <v>0</v>
      </c>
      <c r="R964">
        <f>VLOOKUP(AA964,角色间职业划分!P:AP,16,FALSE)</f>
        <v>0</v>
      </c>
      <c r="S964">
        <f>VLOOKUP(AA964,角色间职业划分!P:AP,17,FALSE)</f>
        <v>0</v>
      </c>
      <c r="T964">
        <f>VLOOKUP(AA964,角色间职业划分!P:AP,18,FALSE)</f>
        <v>0</v>
      </c>
      <c r="U964">
        <f>VLOOKUP(AA964,角色间职业划分!P:AP,27,FALSE)</f>
        <v>0</v>
      </c>
      <c r="V964">
        <f t="shared" si="143"/>
        <v>4.9999999999999991</v>
      </c>
      <c r="W964">
        <f>VLOOKUP(AA964,角色间职业划分!P:Q,2,FALSE)</f>
        <v>27</v>
      </c>
      <c r="X964">
        <f t="shared" si="148"/>
        <v>51</v>
      </c>
      <c r="Y964">
        <f>INT(VLOOKUP(X964,角色属性总表!AG:AH,2,FALSE)*角色属性总表!$C$38)</f>
        <v>1098</v>
      </c>
      <c r="AA964">
        <f t="shared" si="149"/>
        <v>10</v>
      </c>
      <c r="AB964">
        <f>VLOOKUP(X964,角色属性总表!AG:AI,2,FALSE)*VLOOKUP(角色等级属性!AA964,角色间职业划分!P:AG,13,FALSE)/角色间职业划分!$AB$9</f>
        <v>1572.5026852846402</v>
      </c>
      <c r="AC964">
        <f>VLOOKUP(X964,角色属性总表!AG:AI,3,FALSE)*VLOOKUP(AA964,角色间职业划分!P:AG,8,FALSE)/角色间职业划分!$W$9</f>
        <v>2797.7039999999997</v>
      </c>
      <c r="AD964">
        <f>VLOOKUP(AA964,角色间职业划分!P:AP,26,FALSE)</f>
        <v>0.4</v>
      </c>
      <c r="AE964">
        <f>VLOOKUP(X964,角色属性总表!I:Q,3,FALSE)</f>
        <v>491.904</v>
      </c>
      <c r="AF964">
        <f>VLOOKUP(AA964,角色间职业划分!P:AP,11,FALSE)</f>
        <v>0.35</v>
      </c>
      <c r="AG964">
        <f t="shared" si="144"/>
        <v>2502.9990454047806</v>
      </c>
      <c r="AH964">
        <f t="shared" si="145"/>
        <v>492</v>
      </c>
      <c r="AJ964">
        <f t="shared" si="146"/>
        <v>2010.9990454047806</v>
      </c>
      <c r="AK964">
        <v>960</v>
      </c>
    </row>
    <row r="965" spans="1:37" x14ac:dyDescent="0.15">
      <c r="A965">
        <v>961</v>
      </c>
      <c r="B965">
        <f>ROUND(VLOOKUP(X965,角色属性总表!AG:AI,2,FALSE)/角色属性总表!$C$34,0)</f>
        <v>159</v>
      </c>
      <c r="C965">
        <f>ROUND(VLOOKUP(X965,角色属性总表!Y:AE,3,FALSE)/J965,0)</f>
        <v>69</v>
      </c>
      <c r="D965">
        <f>ROUND(VLOOKUP(X965,角色属性总表!AG:AI,3,FALSE)/角色属性总表!$C$35,0)</f>
        <v>167</v>
      </c>
      <c r="E965">
        <f t="shared" si="140"/>
        <v>639</v>
      </c>
      <c r="F965">
        <f t="shared" si="141"/>
        <v>17</v>
      </c>
      <c r="G965">
        <f t="shared" si="142"/>
        <v>10</v>
      </c>
      <c r="H965">
        <v>0</v>
      </c>
      <c r="I965">
        <f t="shared" si="147"/>
        <v>3</v>
      </c>
      <c r="J965">
        <f>VLOOKUP(AA965,角色间职业划分!P:AP,20,FALSE)</f>
        <v>9</v>
      </c>
      <c r="K965">
        <f>IF(X965=500,100,VLOOKUP(AA965,角色间职业划分!P:AP,22,FALSE))</f>
        <v>100</v>
      </c>
      <c r="L965">
        <f>IF(X965=500,K965,VLOOKUP(AA965,角色间职业划分!P:AP,23,FALSE))</f>
        <v>60</v>
      </c>
      <c r="M965">
        <f>VLOOKUP(AA965,角色间职业划分!P:AP,24,FALSE)</f>
        <v>0</v>
      </c>
      <c r="N965">
        <f>VLOOKUP(AA965,角色间职业划分!P:AP,14)*100</f>
        <v>95</v>
      </c>
      <c r="O965">
        <f>VLOOKUP(AA965,角色间职业划分!P:Z,9,FALSE)</f>
        <v>0</v>
      </c>
      <c r="P965">
        <f>VLOOKUP(AA965,角色间职业划分!P:AP,10,FALSE)</f>
        <v>0</v>
      </c>
      <c r="Q965">
        <f>VLOOKUP(AA965,角色间职业划分!P:AP,15,FALSE)</f>
        <v>0</v>
      </c>
      <c r="R965">
        <f>VLOOKUP(AA965,角色间职业划分!P:AP,16,FALSE)</f>
        <v>0</v>
      </c>
      <c r="S965">
        <f>VLOOKUP(AA965,角色间职业划分!P:AP,17,FALSE)</f>
        <v>0</v>
      </c>
      <c r="T965">
        <f>VLOOKUP(AA965,角色间职业划分!P:AP,18,FALSE)</f>
        <v>0</v>
      </c>
      <c r="U965">
        <f>VLOOKUP(AA965,角色间职业划分!P:AP,27,FALSE)</f>
        <v>0</v>
      </c>
      <c r="V965">
        <f t="shared" si="143"/>
        <v>4.9999999999999991</v>
      </c>
      <c r="W965">
        <f>VLOOKUP(AA965,角色间职业划分!P:Q,2,FALSE)</f>
        <v>27</v>
      </c>
      <c r="X965">
        <f t="shared" si="148"/>
        <v>52</v>
      </c>
      <c r="Y965">
        <f>INT(VLOOKUP(X965,角色属性总表!AG:AH,2,FALSE)*角色属性总表!$C$38)</f>
        <v>1116</v>
      </c>
      <c r="AA965">
        <f t="shared" si="149"/>
        <v>10</v>
      </c>
      <c r="AB965">
        <f>VLOOKUP(X965,角色属性总表!AG:AI,2,FALSE)*VLOOKUP(角色等级属性!AA965,角色间职业划分!P:AG,13,FALSE)/角色间职业划分!$AB$9</f>
        <v>1598.2814178302897</v>
      </c>
      <c r="AC965">
        <f>VLOOKUP(X965,角色属性总表!AG:AI,3,FALSE)*VLOOKUP(AA965,角色间职业划分!P:AG,8,FALSE)/角色间职业划分!$W$9</f>
        <v>2843.5680000000002</v>
      </c>
      <c r="AD965">
        <f>VLOOKUP(AA965,角色间职业划分!P:AP,26,FALSE)</f>
        <v>0.4</v>
      </c>
      <c r="AE965">
        <f>VLOOKUP(X965,角色属性总表!I:Q,3,FALSE)</f>
        <v>499.96800000000007</v>
      </c>
      <c r="AF965">
        <f>VLOOKUP(AA965,角色间职业划分!P:AP,11,FALSE)</f>
        <v>0.35</v>
      </c>
      <c r="AG965">
        <f t="shared" si="144"/>
        <v>2583.8497653174322</v>
      </c>
      <c r="AH965">
        <f t="shared" si="145"/>
        <v>501</v>
      </c>
      <c r="AJ965">
        <f t="shared" si="146"/>
        <v>2082.8497653174322</v>
      </c>
      <c r="AK965">
        <v>961</v>
      </c>
    </row>
    <row r="966" spans="1:37" x14ac:dyDescent="0.15">
      <c r="A966">
        <v>962</v>
      </c>
      <c r="B966">
        <f>ROUND(VLOOKUP(X966,角色属性总表!AG:AI,2,FALSE)/角色属性总表!$C$34,0)</f>
        <v>162</v>
      </c>
      <c r="C966">
        <f>ROUND(VLOOKUP(X966,角色属性总表!Y:AE,3,FALSE)/J966,0)</f>
        <v>71</v>
      </c>
      <c r="D966">
        <f>ROUND(VLOOKUP(X966,角色属性总表!AG:AI,3,FALSE)/角色属性总表!$C$35,0)</f>
        <v>169</v>
      </c>
      <c r="E966">
        <f t="shared" ref="E966:E1029" si="150">INT(AD966*AB966)</f>
        <v>649</v>
      </c>
      <c r="F966">
        <f t="shared" ref="F966:F1029" si="151">ROUND(AC966/D966,0)</f>
        <v>17</v>
      </c>
      <c r="G966">
        <f t="shared" ref="G966:G1029" si="152">ROUND(AB966/B966,0)</f>
        <v>10</v>
      </c>
      <c r="H966">
        <v>0</v>
      </c>
      <c r="I966">
        <f t="shared" si="147"/>
        <v>3</v>
      </c>
      <c r="J966">
        <f>VLOOKUP(AA966,角色间职业划分!P:AP,20,FALSE)</f>
        <v>9</v>
      </c>
      <c r="K966">
        <f>IF(X966=500,100,VLOOKUP(AA966,角色间职业划分!P:AP,22,FALSE))</f>
        <v>100</v>
      </c>
      <c r="L966">
        <f>IF(X966=500,K966,VLOOKUP(AA966,角色间职业划分!P:AP,23,FALSE))</f>
        <v>60</v>
      </c>
      <c r="M966">
        <f>VLOOKUP(AA966,角色间职业划分!P:AP,24,FALSE)</f>
        <v>0</v>
      </c>
      <c r="N966">
        <f>VLOOKUP(AA966,角色间职业划分!P:AP,14)*100</f>
        <v>95</v>
      </c>
      <c r="O966">
        <f>VLOOKUP(AA966,角色间职业划分!P:Z,9,FALSE)</f>
        <v>0</v>
      </c>
      <c r="P966">
        <f>VLOOKUP(AA966,角色间职业划分!P:AP,10,FALSE)</f>
        <v>0</v>
      </c>
      <c r="Q966">
        <f>VLOOKUP(AA966,角色间职业划分!P:AP,15,FALSE)</f>
        <v>0</v>
      </c>
      <c r="R966">
        <f>VLOOKUP(AA966,角色间职业划分!P:AP,16,FALSE)</f>
        <v>0</v>
      </c>
      <c r="S966">
        <f>VLOOKUP(AA966,角色间职业划分!P:AP,17,FALSE)</f>
        <v>0</v>
      </c>
      <c r="T966">
        <f>VLOOKUP(AA966,角色间职业划分!P:AP,18,FALSE)</f>
        <v>0</v>
      </c>
      <c r="U966">
        <f>VLOOKUP(AA966,角色间职业划分!P:AP,27,FALSE)</f>
        <v>0</v>
      </c>
      <c r="V966">
        <f t="shared" ref="V966:V1029" si="153">(AF966-AF$2)*100</f>
        <v>4.9999999999999991</v>
      </c>
      <c r="W966">
        <f>VLOOKUP(AA966,角色间职业划分!P:Q,2,FALSE)</f>
        <v>27</v>
      </c>
      <c r="X966">
        <f t="shared" si="148"/>
        <v>53</v>
      </c>
      <c r="Y966">
        <f>INT(VLOOKUP(X966,角色属性总表!AG:AH,2,FALSE)*角色属性总表!$C$38)</f>
        <v>1134</v>
      </c>
      <c r="AA966">
        <f t="shared" si="149"/>
        <v>10</v>
      </c>
      <c r="AB966">
        <f>VLOOKUP(X966,角色属性总表!AG:AI,2,FALSE)*VLOOKUP(角色等级属性!AA966,角色间职业划分!P:AG,13,FALSE)/角色间职业划分!$AB$9</f>
        <v>1624.0601503759397</v>
      </c>
      <c r="AC966">
        <f>VLOOKUP(X966,角色属性总表!AG:AI,3,FALSE)*VLOOKUP(AA966,角色间职业划分!P:AG,8,FALSE)/角色间职业划分!$W$9</f>
        <v>2889.4319999999998</v>
      </c>
      <c r="AD966">
        <f>VLOOKUP(AA966,角色间职业划分!P:AP,26,FALSE)</f>
        <v>0.4</v>
      </c>
      <c r="AE966">
        <f>VLOOKUP(X966,角色属性总表!I:Q,3,FALSE)</f>
        <v>508.03199999999993</v>
      </c>
      <c r="AF966">
        <f>VLOOKUP(AA966,角色间职业划分!P:AP,11,FALSE)</f>
        <v>0.35</v>
      </c>
      <c r="AG966">
        <f t="shared" ref="AG966:AG1029" si="154">((AF$2*X966*X966*180)/(SQRT(X966*100)-AF$2*X966))</f>
        <v>2665.7833144094129</v>
      </c>
      <c r="AH966">
        <f t="shared" ref="AH966:AH1029" si="155">D966*AH$2</f>
        <v>507</v>
      </c>
      <c r="AJ966">
        <f t="shared" ref="AJ966:AJ1029" si="156">AG966-AH966</f>
        <v>2158.7833144094129</v>
      </c>
      <c r="AK966">
        <v>962</v>
      </c>
    </row>
    <row r="967" spans="1:37" x14ac:dyDescent="0.15">
      <c r="A967">
        <v>963</v>
      </c>
      <c r="B967">
        <f>ROUND(VLOOKUP(X967,角色属性总表!AG:AI,2,FALSE)/角色属性总表!$C$34,0)</f>
        <v>165</v>
      </c>
      <c r="C967">
        <f>ROUND(VLOOKUP(X967,角色属性总表!Y:AE,3,FALSE)/J967,0)</f>
        <v>73</v>
      </c>
      <c r="D967">
        <f>ROUND(VLOOKUP(X967,角色属性总表!AG:AI,3,FALSE)/角色属性总表!$C$35,0)</f>
        <v>172</v>
      </c>
      <c r="E967">
        <f t="shared" si="150"/>
        <v>659</v>
      </c>
      <c r="F967">
        <f t="shared" si="151"/>
        <v>17</v>
      </c>
      <c r="G967">
        <f t="shared" si="152"/>
        <v>10</v>
      </c>
      <c r="H967">
        <v>0</v>
      </c>
      <c r="I967">
        <f t="shared" ref="I967:I1030" si="157">I966</f>
        <v>3</v>
      </c>
      <c r="J967">
        <f>VLOOKUP(AA967,角色间职业划分!P:AP,20,FALSE)</f>
        <v>9</v>
      </c>
      <c r="K967">
        <f>IF(X967=500,100,VLOOKUP(AA967,角色间职业划分!P:AP,22,FALSE))</f>
        <v>100</v>
      </c>
      <c r="L967">
        <f>IF(X967=500,K967,VLOOKUP(AA967,角色间职业划分!P:AP,23,FALSE))</f>
        <v>60</v>
      </c>
      <c r="M967">
        <f>VLOOKUP(AA967,角色间职业划分!P:AP,24,FALSE)</f>
        <v>0</v>
      </c>
      <c r="N967">
        <f>VLOOKUP(AA967,角色间职业划分!P:AP,14)*100</f>
        <v>95</v>
      </c>
      <c r="O967">
        <f>VLOOKUP(AA967,角色间职业划分!P:Z,9,FALSE)</f>
        <v>0</v>
      </c>
      <c r="P967">
        <f>VLOOKUP(AA967,角色间职业划分!P:AP,10,FALSE)</f>
        <v>0</v>
      </c>
      <c r="Q967">
        <f>VLOOKUP(AA967,角色间职业划分!P:AP,15,FALSE)</f>
        <v>0</v>
      </c>
      <c r="R967">
        <f>VLOOKUP(AA967,角色间职业划分!P:AP,16,FALSE)</f>
        <v>0</v>
      </c>
      <c r="S967">
        <f>VLOOKUP(AA967,角色间职业划分!P:AP,17,FALSE)</f>
        <v>0</v>
      </c>
      <c r="T967">
        <f>VLOOKUP(AA967,角色间职业划分!P:AP,18,FALSE)</f>
        <v>0</v>
      </c>
      <c r="U967">
        <f>VLOOKUP(AA967,角色间职业划分!P:AP,27,FALSE)</f>
        <v>0</v>
      </c>
      <c r="V967">
        <f t="shared" si="153"/>
        <v>4.9999999999999991</v>
      </c>
      <c r="W967">
        <f>VLOOKUP(AA967,角色间职业划分!P:Q,2,FALSE)</f>
        <v>27</v>
      </c>
      <c r="X967">
        <f t="shared" ref="X967:X1030" si="158">IF(X966=100,500,IF(X966=500,1,X966+1))</f>
        <v>54</v>
      </c>
      <c r="Y967">
        <f>INT(VLOOKUP(X967,角色属性总表!AG:AH,2,FALSE)*角色属性总表!$C$38)</f>
        <v>1152</v>
      </c>
      <c r="AA967">
        <f t="shared" ref="AA967:AA1030" si="159">IF(X967=1,AA966+1,AA966)</f>
        <v>10</v>
      </c>
      <c r="AB967">
        <f>VLOOKUP(X967,角色属性总表!AG:AI,2,FALSE)*VLOOKUP(角色等级属性!AA967,角色间职业划分!P:AG,13,FALSE)/角色间职业划分!$AB$9</f>
        <v>1649.8388829215896</v>
      </c>
      <c r="AC967">
        <f>VLOOKUP(X967,角色属性总表!AG:AI,3,FALSE)*VLOOKUP(AA967,角色间职业划分!P:AG,8,FALSE)/角色间职业划分!$W$9</f>
        <v>2935.2959999999998</v>
      </c>
      <c r="AD967">
        <f>VLOOKUP(AA967,角色间职业划分!P:AP,26,FALSE)</f>
        <v>0.4</v>
      </c>
      <c r="AE967">
        <f>VLOOKUP(X967,角色属性总表!I:Q,3,FALSE)</f>
        <v>516.096</v>
      </c>
      <c r="AF967">
        <f>VLOOKUP(AA967,角色间职业划分!P:AP,11,FALSE)</f>
        <v>0.35</v>
      </c>
      <c r="AG967">
        <f t="shared" si="154"/>
        <v>2748.7971694205635</v>
      </c>
      <c r="AH967">
        <f t="shared" si="155"/>
        <v>516</v>
      </c>
      <c r="AJ967">
        <f t="shared" si="156"/>
        <v>2232.7971694205635</v>
      </c>
      <c r="AK967">
        <v>963</v>
      </c>
    </row>
    <row r="968" spans="1:37" x14ac:dyDescent="0.15">
      <c r="A968">
        <v>964</v>
      </c>
      <c r="B968">
        <f>ROUND(VLOOKUP(X968,角色属性总表!AG:AI,2,FALSE)/角色属性总表!$C$34,0)</f>
        <v>167</v>
      </c>
      <c r="C968">
        <f>ROUND(VLOOKUP(X968,角色属性总表!Y:AE,3,FALSE)/J968,0)</f>
        <v>75</v>
      </c>
      <c r="D968">
        <f>ROUND(VLOOKUP(X968,角色属性总表!AG:AI,3,FALSE)/角色属性总表!$C$35,0)</f>
        <v>175</v>
      </c>
      <c r="E968">
        <f t="shared" si="150"/>
        <v>670</v>
      </c>
      <c r="F968">
        <f t="shared" si="151"/>
        <v>17</v>
      </c>
      <c r="G968">
        <f t="shared" si="152"/>
        <v>10</v>
      </c>
      <c r="H968">
        <v>0</v>
      </c>
      <c r="I968">
        <f t="shared" si="157"/>
        <v>3</v>
      </c>
      <c r="J968">
        <f>VLOOKUP(AA968,角色间职业划分!P:AP,20,FALSE)</f>
        <v>9</v>
      </c>
      <c r="K968">
        <f>IF(X968=500,100,VLOOKUP(AA968,角色间职业划分!P:AP,22,FALSE))</f>
        <v>100</v>
      </c>
      <c r="L968">
        <f>IF(X968=500,K968,VLOOKUP(AA968,角色间职业划分!P:AP,23,FALSE))</f>
        <v>60</v>
      </c>
      <c r="M968">
        <f>VLOOKUP(AA968,角色间职业划分!P:AP,24,FALSE)</f>
        <v>0</v>
      </c>
      <c r="N968">
        <f>VLOOKUP(AA968,角色间职业划分!P:AP,14)*100</f>
        <v>95</v>
      </c>
      <c r="O968">
        <f>VLOOKUP(AA968,角色间职业划分!P:Z,9,FALSE)</f>
        <v>0</v>
      </c>
      <c r="P968">
        <f>VLOOKUP(AA968,角色间职业划分!P:AP,10,FALSE)</f>
        <v>0</v>
      </c>
      <c r="Q968">
        <f>VLOOKUP(AA968,角色间职业划分!P:AP,15,FALSE)</f>
        <v>0</v>
      </c>
      <c r="R968">
        <f>VLOOKUP(AA968,角色间职业划分!P:AP,16,FALSE)</f>
        <v>0</v>
      </c>
      <c r="S968">
        <f>VLOOKUP(AA968,角色间职业划分!P:AP,17,FALSE)</f>
        <v>0</v>
      </c>
      <c r="T968">
        <f>VLOOKUP(AA968,角色间职业划分!P:AP,18,FALSE)</f>
        <v>0</v>
      </c>
      <c r="U968">
        <f>VLOOKUP(AA968,角色间职业划分!P:AP,27,FALSE)</f>
        <v>0</v>
      </c>
      <c r="V968">
        <f t="shared" si="153"/>
        <v>4.9999999999999991</v>
      </c>
      <c r="W968">
        <f>VLOOKUP(AA968,角色间职业划分!P:Q,2,FALSE)</f>
        <v>27</v>
      </c>
      <c r="X968">
        <f t="shared" si="158"/>
        <v>55</v>
      </c>
      <c r="Y968">
        <f>INT(VLOOKUP(X968,角色属性总表!AG:AH,2,FALSE)*角色属性总表!$C$38)</f>
        <v>1170</v>
      </c>
      <c r="AA968">
        <f t="shared" si="159"/>
        <v>10</v>
      </c>
      <c r="AB968">
        <f>VLOOKUP(X968,角色属性总表!AG:AI,2,FALSE)*VLOOKUP(角色等级属性!AA968,角色间职业划分!P:AG,13,FALSE)/角色间职业划分!$AB$9</f>
        <v>1675.6176154672394</v>
      </c>
      <c r="AC968">
        <f>VLOOKUP(X968,角色属性总表!AG:AI,3,FALSE)*VLOOKUP(AA968,角色间职业划分!P:AG,8,FALSE)/角色间职业划分!$W$9</f>
        <v>2981.16</v>
      </c>
      <c r="AD968">
        <f>VLOOKUP(AA968,角色间职业划分!P:AP,26,FALSE)</f>
        <v>0.4</v>
      </c>
      <c r="AE968">
        <f>VLOOKUP(X968,角色属性总表!I:Q,3,FALSE)</f>
        <v>524.16</v>
      </c>
      <c r="AF968">
        <f>VLOOKUP(AA968,角色间职业划分!P:AP,11,FALSE)</f>
        <v>0.35</v>
      </c>
      <c r="AG968">
        <f t="shared" si="154"/>
        <v>2832.8889538847047</v>
      </c>
      <c r="AH968">
        <f t="shared" si="155"/>
        <v>525</v>
      </c>
      <c r="AJ968">
        <f t="shared" si="156"/>
        <v>2307.8889538847047</v>
      </c>
      <c r="AK968">
        <v>964</v>
      </c>
    </row>
    <row r="969" spans="1:37" x14ac:dyDescent="0.15">
      <c r="A969">
        <v>965</v>
      </c>
      <c r="B969">
        <f>ROUND(VLOOKUP(X969,角色属性总表!AG:AI,2,FALSE)/角色属性总表!$C$34,0)</f>
        <v>170</v>
      </c>
      <c r="C969">
        <f>ROUND(VLOOKUP(X969,角色属性总表!Y:AE,3,FALSE)/J969,0)</f>
        <v>77</v>
      </c>
      <c r="D969">
        <f>ROUND(VLOOKUP(X969,角色属性总表!AG:AI,3,FALSE)/角色属性总表!$C$35,0)</f>
        <v>177</v>
      </c>
      <c r="E969">
        <f t="shared" si="150"/>
        <v>680</v>
      </c>
      <c r="F969">
        <f t="shared" si="151"/>
        <v>17</v>
      </c>
      <c r="G969">
        <f t="shared" si="152"/>
        <v>10</v>
      </c>
      <c r="H969">
        <v>0</v>
      </c>
      <c r="I969">
        <f t="shared" si="157"/>
        <v>3</v>
      </c>
      <c r="J969">
        <f>VLOOKUP(AA969,角色间职业划分!P:AP,20,FALSE)</f>
        <v>9</v>
      </c>
      <c r="K969">
        <f>IF(X969=500,100,VLOOKUP(AA969,角色间职业划分!P:AP,22,FALSE))</f>
        <v>100</v>
      </c>
      <c r="L969">
        <f>IF(X969=500,K969,VLOOKUP(AA969,角色间职业划分!P:AP,23,FALSE))</f>
        <v>60</v>
      </c>
      <c r="M969">
        <f>VLOOKUP(AA969,角色间职业划分!P:AP,24,FALSE)</f>
        <v>0</v>
      </c>
      <c r="N969">
        <f>VLOOKUP(AA969,角色间职业划分!P:AP,14)*100</f>
        <v>95</v>
      </c>
      <c r="O969">
        <f>VLOOKUP(AA969,角色间职业划分!P:Z,9,FALSE)</f>
        <v>0</v>
      </c>
      <c r="P969">
        <f>VLOOKUP(AA969,角色间职业划分!P:AP,10,FALSE)</f>
        <v>0</v>
      </c>
      <c r="Q969">
        <f>VLOOKUP(AA969,角色间职业划分!P:AP,15,FALSE)</f>
        <v>0</v>
      </c>
      <c r="R969">
        <f>VLOOKUP(AA969,角色间职业划分!P:AP,16,FALSE)</f>
        <v>0</v>
      </c>
      <c r="S969">
        <f>VLOOKUP(AA969,角色间职业划分!P:AP,17,FALSE)</f>
        <v>0</v>
      </c>
      <c r="T969">
        <f>VLOOKUP(AA969,角色间职业划分!P:AP,18,FALSE)</f>
        <v>0</v>
      </c>
      <c r="U969">
        <f>VLOOKUP(AA969,角色间职业划分!P:AP,27,FALSE)</f>
        <v>0</v>
      </c>
      <c r="V969">
        <f t="shared" si="153"/>
        <v>4.9999999999999991</v>
      </c>
      <c r="W969">
        <f>VLOOKUP(AA969,角色间职业划分!P:Q,2,FALSE)</f>
        <v>27</v>
      </c>
      <c r="X969">
        <f t="shared" si="158"/>
        <v>56</v>
      </c>
      <c r="Y969">
        <f>INT(VLOOKUP(X969,角色属性总表!AG:AH,2,FALSE)*角色属性总表!$C$38)</f>
        <v>1188</v>
      </c>
      <c r="AA969">
        <f t="shared" si="159"/>
        <v>10</v>
      </c>
      <c r="AB969">
        <f>VLOOKUP(X969,角色属性总表!AG:AI,2,FALSE)*VLOOKUP(角色等级属性!AA969,角色间职业划分!P:AG,13,FALSE)/角色间职业划分!$AB$9</f>
        <v>1701.3963480128893</v>
      </c>
      <c r="AC969">
        <f>VLOOKUP(X969,角色属性总表!AG:AI,3,FALSE)*VLOOKUP(AA969,角色间职业划分!P:AG,8,FALSE)/角色间职业划分!$W$9</f>
        <v>3027.0239999999999</v>
      </c>
      <c r="AD969">
        <f>VLOOKUP(AA969,角色间职业划分!P:AP,26,FALSE)</f>
        <v>0.4</v>
      </c>
      <c r="AE969">
        <f>VLOOKUP(X969,角色属性总表!I:Q,3,FALSE)</f>
        <v>532.22399999999993</v>
      </c>
      <c r="AF969">
        <f>VLOOKUP(AA969,角色间职业划分!P:AP,11,FALSE)</f>
        <v>0.35</v>
      </c>
      <c r="AG969">
        <f t="shared" si="154"/>
        <v>2918.0564316774216</v>
      </c>
      <c r="AH969">
        <f t="shared" si="155"/>
        <v>531</v>
      </c>
      <c r="AJ969">
        <f t="shared" si="156"/>
        <v>2387.0564316774216</v>
      </c>
      <c r="AK969">
        <v>965</v>
      </c>
    </row>
    <row r="970" spans="1:37" x14ac:dyDescent="0.15">
      <c r="A970">
        <v>966</v>
      </c>
      <c r="B970">
        <f>ROUND(VLOOKUP(X970,角色属性总表!AG:AI,2,FALSE)/角色属性总表!$C$34,0)</f>
        <v>172</v>
      </c>
      <c r="C970">
        <f>ROUND(VLOOKUP(X970,角色属性总表!Y:AE,3,FALSE)/J970,0)</f>
        <v>79</v>
      </c>
      <c r="D970">
        <f>ROUND(VLOOKUP(X970,角色属性总表!AG:AI,3,FALSE)/角色属性总表!$C$35,0)</f>
        <v>180</v>
      </c>
      <c r="E970">
        <f t="shared" si="150"/>
        <v>690</v>
      </c>
      <c r="F970">
        <f t="shared" si="151"/>
        <v>17</v>
      </c>
      <c r="G970">
        <f t="shared" si="152"/>
        <v>10</v>
      </c>
      <c r="H970">
        <v>0</v>
      </c>
      <c r="I970">
        <f t="shared" si="157"/>
        <v>3</v>
      </c>
      <c r="J970">
        <f>VLOOKUP(AA970,角色间职业划分!P:AP,20,FALSE)</f>
        <v>9</v>
      </c>
      <c r="K970">
        <f>IF(X970=500,100,VLOOKUP(AA970,角色间职业划分!P:AP,22,FALSE))</f>
        <v>100</v>
      </c>
      <c r="L970">
        <f>IF(X970=500,K970,VLOOKUP(AA970,角色间职业划分!P:AP,23,FALSE))</f>
        <v>60</v>
      </c>
      <c r="M970">
        <f>VLOOKUP(AA970,角色间职业划分!P:AP,24,FALSE)</f>
        <v>0</v>
      </c>
      <c r="N970">
        <f>VLOOKUP(AA970,角色间职业划分!P:AP,14)*100</f>
        <v>95</v>
      </c>
      <c r="O970">
        <f>VLOOKUP(AA970,角色间职业划分!P:Z,9,FALSE)</f>
        <v>0</v>
      </c>
      <c r="P970">
        <f>VLOOKUP(AA970,角色间职业划分!P:AP,10,FALSE)</f>
        <v>0</v>
      </c>
      <c r="Q970">
        <f>VLOOKUP(AA970,角色间职业划分!P:AP,15,FALSE)</f>
        <v>0</v>
      </c>
      <c r="R970">
        <f>VLOOKUP(AA970,角色间职业划分!P:AP,16,FALSE)</f>
        <v>0</v>
      </c>
      <c r="S970">
        <f>VLOOKUP(AA970,角色间职业划分!P:AP,17,FALSE)</f>
        <v>0</v>
      </c>
      <c r="T970">
        <f>VLOOKUP(AA970,角色间职业划分!P:AP,18,FALSE)</f>
        <v>0</v>
      </c>
      <c r="U970">
        <f>VLOOKUP(AA970,角色间职业划分!P:AP,27,FALSE)</f>
        <v>0</v>
      </c>
      <c r="V970">
        <f t="shared" si="153"/>
        <v>4.9999999999999991</v>
      </c>
      <c r="W970">
        <f>VLOOKUP(AA970,角色间职业划分!P:Q,2,FALSE)</f>
        <v>27</v>
      </c>
      <c r="X970">
        <f t="shared" si="158"/>
        <v>57</v>
      </c>
      <c r="Y970">
        <f>INT(VLOOKUP(X970,角色属性总表!AG:AH,2,FALSE)*角色属性总表!$C$38)</f>
        <v>1206</v>
      </c>
      <c r="AA970">
        <f t="shared" si="159"/>
        <v>10</v>
      </c>
      <c r="AB970">
        <f>VLOOKUP(X970,角色属性总表!AG:AI,2,FALSE)*VLOOKUP(角色等级属性!AA970,角色间职业划分!P:AG,13,FALSE)/角色间职业划分!$AB$9</f>
        <v>1727.1750805585389</v>
      </c>
      <c r="AC970">
        <f>VLOOKUP(X970,角色属性总表!AG:AI,3,FALSE)*VLOOKUP(AA970,角色间职业划分!P:AG,8,FALSE)/角色间职业划分!$W$9</f>
        <v>3072.8880000000004</v>
      </c>
      <c r="AD970">
        <f>VLOOKUP(AA970,角色间职业划分!P:AP,26,FALSE)</f>
        <v>0.4</v>
      </c>
      <c r="AE970">
        <f>VLOOKUP(X970,角色属性总表!I:Q,3,FALSE)</f>
        <v>540.28800000000012</v>
      </c>
      <c r="AF970">
        <f>VLOOKUP(AA970,角色间职业划分!P:AP,11,FALSE)</f>
        <v>0.35</v>
      </c>
      <c r="AG970">
        <f t="shared" si="154"/>
        <v>3004.2975009764273</v>
      </c>
      <c r="AH970">
        <f t="shared" si="155"/>
        <v>540</v>
      </c>
      <c r="AJ970">
        <f t="shared" si="156"/>
        <v>2464.2975009764273</v>
      </c>
      <c r="AK970">
        <v>966</v>
      </c>
    </row>
    <row r="971" spans="1:37" x14ac:dyDescent="0.15">
      <c r="A971">
        <v>967</v>
      </c>
      <c r="B971">
        <f>ROUND(VLOOKUP(X971,角色属性总表!AG:AI,2,FALSE)/角色属性总表!$C$34,0)</f>
        <v>175</v>
      </c>
      <c r="C971">
        <f>ROUND(VLOOKUP(X971,角色属性总表!Y:AE,3,FALSE)/J971,0)</f>
        <v>82</v>
      </c>
      <c r="D971">
        <f>ROUND(VLOOKUP(X971,角色属性总表!AG:AI,3,FALSE)/角色属性总表!$C$35,0)</f>
        <v>183</v>
      </c>
      <c r="E971">
        <f t="shared" si="150"/>
        <v>701</v>
      </c>
      <c r="F971">
        <f t="shared" si="151"/>
        <v>17</v>
      </c>
      <c r="G971">
        <f t="shared" si="152"/>
        <v>10</v>
      </c>
      <c r="H971">
        <v>0</v>
      </c>
      <c r="I971">
        <f t="shared" si="157"/>
        <v>3</v>
      </c>
      <c r="J971">
        <f>VLOOKUP(AA971,角色间职业划分!P:AP,20,FALSE)</f>
        <v>9</v>
      </c>
      <c r="K971">
        <f>IF(X971=500,100,VLOOKUP(AA971,角色间职业划分!P:AP,22,FALSE))</f>
        <v>100</v>
      </c>
      <c r="L971">
        <f>IF(X971=500,K971,VLOOKUP(AA971,角色间职业划分!P:AP,23,FALSE))</f>
        <v>60</v>
      </c>
      <c r="M971">
        <f>VLOOKUP(AA971,角色间职业划分!P:AP,24,FALSE)</f>
        <v>0</v>
      </c>
      <c r="N971">
        <f>VLOOKUP(AA971,角色间职业划分!P:AP,14)*100</f>
        <v>95</v>
      </c>
      <c r="O971">
        <f>VLOOKUP(AA971,角色间职业划分!P:Z,9,FALSE)</f>
        <v>0</v>
      </c>
      <c r="P971">
        <f>VLOOKUP(AA971,角色间职业划分!P:AP,10,FALSE)</f>
        <v>0</v>
      </c>
      <c r="Q971">
        <f>VLOOKUP(AA971,角色间职业划分!P:AP,15,FALSE)</f>
        <v>0</v>
      </c>
      <c r="R971">
        <f>VLOOKUP(AA971,角色间职业划分!P:AP,16,FALSE)</f>
        <v>0</v>
      </c>
      <c r="S971">
        <f>VLOOKUP(AA971,角色间职业划分!P:AP,17,FALSE)</f>
        <v>0</v>
      </c>
      <c r="T971">
        <f>VLOOKUP(AA971,角色间职业划分!P:AP,18,FALSE)</f>
        <v>0</v>
      </c>
      <c r="U971">
        <f>VLOOKUP(AA971,角色间职业划分!P:AP,27,FALSE)</f>
        <v>0</v>
      </c>
      <c r="V971">
        <f t="shared" si="153"/>
        <v>4.9999999999999991</v>
      </c>
      <c r="W971">
        <f>VLOOKUP(AA971,角色间职业划分!P:Q,2,FALSE)</f>
        <v>27</v>
      </c>
      <c r="X971">
        <f t="shared" si="158"/>
        <v>58</v>
      </c>
      <c r="Y971">
        <f>INT(VLOOKUP(X971,角色属性总表!AG:AH,2,FALSE)*角色属性总表!$C$38)</f>
        <v>1224</v>
      </c>
      <c r="AA971">
        <f t="shared" si="159"/>
        <v>10</v>
      </c>
      <c r="AB971">
        <f>VLOOKUP(X971,角色属性总表!AG:AI,2,FALSE)*VLOOKUP(角色等级属性!AA971,角色间职业划分!P:AG,13,FALSE)/角色间职业划分!$AB$9</f>
        <v>1752.9538131041888</v>
      </c>
      <c r="AC971">
        <f>VLOOKUP(X971,角色属性总表!AG:AI,3,FALSE)*VLOOKUP(AA971,角色间职业划分!P:AG,8,FALSE)/角色间职业划分!$W$9</f>
        <v>3118.7519999999995</v>
      </c>
      <c r="AD971">
        <f>VLOOKUP(AA971,角色间职业划分!P:AP,26,FALSE)</f>
        <v>0.4</v>
      </c>
      <c r="AE971">
        <f>VLOOKUP(X971,角色属性总表!I:Q,3,FALSE)</f>
        <v>548.35199999999998</v>
      </c>
      <c r="AF971">
        <f>VLOOKUP(AA971,角色间职业划分!P:AP,11,FALSE)</f>
        <v>0.35</v>
      </c>
      <c r="AG971">
        <f t="shared" si="154"/>
        <v>3091.6101886015781</v>
      </c>
      <c r="AH971">
        <f t="shared" si="155"/>
        <v>549</v>
      </c>
      <c r="AJ971">
        <f t="shared" si="156"/>
        <v>2542.6101886015781</v>
      </c>
      <c r="AK971">
        <v>967</v>
      </c>
    </row>
    <row r="972" spans="1:37" x14ac:dyDescent="0.15">
      <c r="A972">
        <v>968</v>
      </c>
      <c r="B972">
        <f>ROUND(VLOOKUP(X972,角色属性总表!AG:AI,2,FALSE)/角色属性总表!$C$34,0)</f>
        <v>177</v>
      </c>
      <c r="C972">
        <f>ROUND(VLOOKUP(X972,角色属性总表!Y:AE,3,FALSE)/J972,0)</f>
        <v>84</v>
      </c>
      <c r="D972">
        <f>ROUND(VLOOKUP(X972,角色属性总表!AG:AI,3,FALSE)/角色属性总表!$C$35,0)</f>
        <v>185</v>
      </c>
      <c r="E972">
        <f t="shared" si="150"/>
        <v>711</v>
      </c>
      <c r="F972">
        <f t="shared" si="151"/>
        <v>17</v>
      </c>
      <c r="G972">
        <f t="shared" si="152"/>
        <v>10</v>
      </c>
      <c r="H972">
        <v>0</v>
      </c>
      <c r="I972">
        <f t="shared" si="157"/>
        <v>3</v>
      </c>
      <c r="J972">
        <f>VLOOKUP(AA972,角色间职业划分!P:AP,20,FALSE)</f>
        <v>9</v>
      </c>
      <c r="K972">
        <f>IF(X972=500,100,VLOOKUP(AA972,角色间职业划分!P:AP,22,FALSE))</f>
        <v>100</v>
      </c>
      <c r="L972">
        <f>IF(X972=500,K972,VLOOKUP(AA972,角色间职业划分!P:AP,23,FALSE))</f>
        <v>60</v>
      </c>
      <c r="M972">
        <f>VLOOKUP(AA972,角色间职业划分!P:AP,24,FALSE)</f>
        <v>0</v>
      </c>
      <c r="N972">
        <f>VLOOKUP(AA972,角色间职业划分!P:AP,14)*100</f>
        <v>95</v>
      </c>
      <c r="O972">
        <f>VLOOKUP(AA972,角色间职业划分!P:Z,9,FALSE)</f>
        <v>0</v>
      </c>
      <c r="P972">
        <f>VLOOKUP(AA972,角色间职业划分!P:AP,10,FALSE)</f>
        <v>0</v>
      </c>
      <c r="Q972">
        <f>VLOOKUP(AA972,角色间职业划分!P:AP,15,FALSE)</f>
        <v>0</v>
      </c>
      <c r="R972">
        <f>VLOOKUP(AA972,角色间职业划分!P:AP,16,FALSE)</f>
        <v>0</v>
      </c>
      <c r="S972">
        <f>VLOOKUP(AA972,角色间职业划分!P:AP,17,FALSE)</f>
        <v>0</v>
      </c>
      <c r="T972">
        <f>VLOOKUP(AA972,角色间职业划分!P:AP,18,FALSE)</f>
        <v>0</v>
      </c>
      <c r="U972">
        <f>VLOOKUP(AA972,角色间职业划分!P:AP,27,FALSE)</f>
        <v>0</v>
      </c>
      <c r="V972">
        <f t="shared" si="153"/>
        <v>4.9999999999999991</v>
      </c>
      <c r="W972">
        <f>VLOOKUP(AA972,角色间职业划分!P:Q,2,FALSE)</f>
        <v>27</v>
      </c>
      <c r="X972">
        <f t="shared" si="158"/>
        <v>59</v>
      </c>
      <c r="Y972">
        <f>INT(VLOOKUP(X972,角色属性总表!AG:AH,2,FALSE)*角色属性总表!$C$38)</f>
        <v>1242</v>
      </c>
      <c r="AA972">
        <f t="shared" si="159"/>
        <v>10</v>
      </c>
      <c r="AB972">
        <f>VLOOKUP(X972,角色属性总表!AG:AI,2,FALSE)*VLOOKUP(角色等级属性!AA972,角色间职业划分!P:AG,13,FALSE)/角色间职业划分!$AB$9</f>
        <v>1778.7325456498388</v>
      </c>
      <c r="AC972">
        <f>VLOOKUP(X972,角色属性总表!AG:AI,3,FALSE)*VLOOKUP(AA972,角色间职业划分!P:AG,8,FALSE)/角色间职业划分!$W$9</f>
        <v>3164.616</v>
      </c>
      <c r="AD972">
        <f>VLOOKUP(AA972,角色间职业划分!P:AP,26,FALSE)</f>
        <v>0.4</v>
      </c>
      <c r="AE972">
        <f>VLOOKUP(X972,角色属性总表!I:Q,3,FALSE)</f>
        <v>556.41600000000005</v>
      </c>
      <c r="AF972">
        <f>VLOOKUP(AA972,角色间职业划分!P:AP,11,FALSE)</f>
        <v>0.35</v>
      </c>
      <c r="AG972">
        <f t="shared" si="154"/>
        <v>3179.9926447047615</v>
      </c>
      <c r="AH972">
        <f t="shared" si="155"/>
        <v>555</v>
      </c>
      <c r="AJ972">
        <f t="shared" si="156"/>
        <v>2624.9926447047615</v>
      </c>
      <c r="AK972">
        <v>968</v>
      </c>
    </row>
    <row r="973" spans="1:37" x14ac:dyDescent="0.15">
      <c r="A973">
        <v>969</v>
      </c>
      <c r="B973">
        <f>ROUND(VLOOKUP(X973,角色属性总表!AG:AI,2,FALSE)/角色属性总表!$C$34,0)</f>
        <v>180</v>
      </c>
      <c r="C973">
        <f>ROUND(VLOOKUP(X973,角色属性总表!Y:AE,3,FALSE)/J973,0)</f>
        <v>86</v>
      </c>
      <c r="D973">
        <f>ROUND(VLOOKUP(X973,角色属性总表!AG:AI,3,FALSE)/角色属性总表!$C$35,0)</f>
        <v>188</v>
      </c>
      <c r="E973">
        <f t="shared" si="150"/>
        <v>721</v>
      </c>
      <c r="F973">
        <f t="shared" si="151"/>
        <v>17</v>
      </c>
      <c r="G973">
        <f t="shared" si="152"/>
        <v>10</v>
      </c>
      <c r="H973">
        <v>0</v>
      </c>
      <c r="I973">
        <f t="shared" si="157"/>
        <v>3</v>
      </c>
      <c r="J973">
        <f>VLOOKUP(AA973,角色间职业划分!P:AP,20,FALSE)</f>
        <v>9</v>
      </c>
      <c r="K973">
        <f>IF(X973=500,100,VLOOKUP(AA973,角色间职业划分!P:AP,22,FALSE))</f>
        <v>100</v>
      </c>
      <c r="L973">
        <f>IF(X973=500,K973,VLOOKUP(AA973,角色间职业划分!P:AP,23,FALSE))</f>
        <v>60</v>
      </c>
      <c r="M973">
        <f>VLOOKUP(AA973,角色间职业划分!P:AP,24,FALSE)</f>
        <v>0</v>
      </c>
      <c r="N973">
        <f>VLOOKUP(AA973,角色间职业划分!P:AP,14)*100</f>
        <v>95</v>
      </c>
      <c r="O973">
        <f>VLOOKUP(AA973,角色间职业划分!P:Z,9,FALSE)</f>
        <v>0</v>
      </c>
      <c r="P973">
        <f>VLOOKUP(AA973,角色间职业划分!P:AP,10,FALSE)</f>
        <v>0</v>
      </c>
      <c r="Q973">
        <f>VLOOKUP(AA973,角色间职业划分!P:AP,15,FALSE)</f>
        <v>0</v>
      </c>
      <c r="R973">
        <f>VLOOKUP(AA973,角色间职业划分!P:AP,16,FALSE)</f>
        <v>0</v>
      </c>
      <c r="S973">
        <f>VLOOKUP(AA973,角色间职业划分!P:AP,17,FALSE)</f>
        <v>0</v>
      </c>
      <c r="T973">
        <f>VLOOKUP(AA973,角色间职业划分!P:AP,18,FALSE)</f>
        <v>0</v>
      </c>
      <c r="U973">
        <f>VLOOKUP(AA973,角色间职业划分!P:AP,27,FALSE)</f>
        <v>0</v>
      </c>
      <c r="V973">
        <f t="shared" si="153"/>
        <v>4.9999999999999991</v>
      </c>
      <c r="W973">
        <f>VLOOKUP(AA973,角色间职业划分!P:Q,2,FALSE)</f>
        <v>27</v>
      </c>
      <c r="X973">
        <f t="shared" si="158"/>
        <v>60</v>
      </c>
      <c r="Y973">
        <f>INT(VLOOKUP(X973,角色属性总表!AG:AH,2,FALSE)*角色属性总表!$C$38)</f>
        <v>1260</v>
      </c>
      <c r="AA973">
        <f t="shared" si="159"/>
        <v>10</v>
      </c>
      <c r="AB973">
        <f>VLOOKUP(X973,角色属性总表!AG:AI,2,FALSE)*VLOOKUP(角色等级属性!AA973,角色间职业划分!P:AG,13,FALSE)/角色间职业划分!$AB$9</f>
        <v>1804.5112781954883</v>
      </c>
      <c r="AC973">
        <f>VLOOKUP(X973,角色属性总表!AG:AI,3,FALSE)*VLOOKUP(AA973,角色间职业划分!P:AG,8,FALSE)/角色间职业划分!$W$9</f>
        <v>3210.48</v>
      </c>
      <c r="AD973">
        <f>VLOOKUP(AA973,角色间职业划分!P:AP,26,FALSE)</f>
        <v>0.4</v>
      </c>
      <c r="AE973">
        <f>VLOOKUP(X973,角色属性总表!I:Q,3,FALSE)</f>
        <v>564.48</v>
      </c>
      <c r="AF973">
        <f>VLOOKUP(AA973,角色间职业划分!P:AP,11,FALSE)</f>
        <v>0.35</v>
      </c>
      <c r="AG973">
        <f t="shared" si="154"/>
        <v>3269.4431377826704</v>
      </c>
      <c r="AH973">
        <f t="shared" si="155"/>
        <v>564</v>
      </c>
      <c r="AJ973">
        <f t="shared" si="156"/>
        <v>2705.4431377826704</v>
      </c>
      <c r="AK973">
        <v>969</v>
      </c>
    </row>
    <row r="974" spans="1:37" x14ac:dyDescent="0.15">
      <c r="A974">
        <v>970</v>
      </c>
      <c r="B974">
        <f>ROUND(VLOOKUP(X974,角色属性总表!AG:AI,2,FALSE)/角色属性总表!$C$34,0)</f>
        <v>183</v>
      </c>
      <c r="C974">
        <f>ROUND(VLOOKUP(X974,角色属性总表!Y:AE,3,FALSE)/J974,0)</f>
        <v>88</v>
      </c>
      <c r="D974">
        <f>ROUND(VLOOKUP(X974,角色属性总表!AG:AI,3,FALSE)/角色属性总表!$C$35,0)</f>
        <v>191</v>
      </c>
      <c r="E974">
        <f t="shared" si="150"/>
        <v>732</v>
      </c>
      <c r="F974">
        <f t="shared" si="151"/>
        <v>17</v>
      </c>
      <c r="G974">
        <f t="shared" si="152"/>
        <v>10</v>
      </c>
      <c r="H974">
        <v>0</v>
      </c>
      <c r="I974">
        <f t="shared" si="157"/>
        <v>3</v>
      </c>
      <c r="J974">
        <f>VLOOKUP(AA974,角色间职业划分!P:AP,20,FALSE)</f>
        <v>9</v>
      </c>
      <c r="K974">
        <f>IF(X974=500,100,VLOOKUP(AA974,角色间职业划分!P:AP,22,FALSE))</f>
        <v>100</v>
      </c>
      <c r="L974">
        <f>IF(X974=500,K974,VLOOKUP(AA974,角色间职业划分!P:AP,23,FALSE))</f>
        <v>60</v>
      </c>
      <c r="M974">
        <f>VLOOKUP(AA974,角色间职业划分!P:AP,24,FALSE)</f>
        <v>0</v>
      </c>
      <c r="N974">
        <f>VLOOKUP(AA974,角色间职业划分!P:AP,14)*100</f>
        <v>95</v>
      </c>
      <c r="O974">
        <f>VLOOKUP(AA974,角色间职业划分!P:Z,9,FALSE)</f>
        <v>0</v>
      </c>
      <c r="P974">
        <f>VLOOKUP(AA974,角色间职业划分!P:AP,10,FALSE)</f>
        <v>0</v>
      </c>
      <c r="Q974">
        <f>VLOOKUP(AA974,角色间职业划分!P:AP,15,FALSE)</f>
        <v>0</v>
      </c>
      <c r="R974">
        <f>VLOOKUP(AA974,角色间职业划分!P:AP,16,FALSE)</f>
        <v>0</v>
      </c>
      <c r="S974">
        <f>VLOOKUP(AA974,角色间职业划分!P:AP,17,FALSE)</f>
        <v>0</v>
      </c>
      <c r="T974">
        <f>VLOOKUP(AA974,角色间职业划分!P:AP,18,FALSE)</f>
        <v>0</v>
      </c>
      <c r="U974">
        <f>VLOOKUP(AA974,角色间职业划分!P:AP,27,FALSE)</f>
        <v>0</v>
      </c>
      <c r="V974">
        <f t="shared" si="153"/>
        <v>4.9999999999999991</v>
      </c>
      <c r="W974">
        <f>VLOOKUP(AA974,角色间职业划分!P:Q,2,FALSE)</f>
        <v>27</v>
      </c>
      <c r="X974">
        <f t="shared" si="158"/>
        <v>61</v>
      </c>
      <c r="Y974">
        <f>INT(VLOOKUP(X974,角色属性总表!AG:AH,2,FALSE)*角色属性总表!$C$38)</f>
        <v>1278</v>
      </c>
      <c r="AA974">
        <f t="shared" si="159"/>
        <v>10</v>
      </c>
      <c r="AB974">
        <f>VLOOKUP(X974,角色属性总表!AG:AI,2,FALSE)*VLOOKUP(角色等级属性!AA974,角色间职业划分!P:AG,13,FALSE)/角色间职业划分!$AB$9</f>
        <v>1830.2900107411383</v>
      </c>
      <c r="AC974">
        <f>VLOOKUP(X974,角色属性总表!AG:AI,3,FALSE)*VLOOKUP(AA974,角色间职业划分!P:AG,8,FALSE)/角色间职业划分!$W$9</f>
        <v>3256.3440000000001</v>
      </c>
      <c r="AD974">
        <f>VLOOKUP(AA974,角色间职业划分!P:AP,26,FALSE)</f>
        <v>0.4</v>
      </c>
      <c r="AE974">
        <f>VLOOKUP(X974,角色属性总表!I:Q,3,FALSE)</f>
        <v>572.54399999999998</v>
      </c>
      <c r="AF974">
        <f>VLOOKUP(AA974,角色间职业划分!P:AP,11,FALSE)</f>
        <v>0.35</v>
      </c>
      <c r="AG974">
        <f t="shared" si="154"/>
        <v>3359.960049987993</v>
      </c>
      <c r="AH974">
        <f t="shared" si="155"/>
        <v>573</v>
      </c>
      <c r="AJ974">
        <f t="shared" si="156"/>
        <v>2786.960049987993</v>
      </c>
      <c r="AK974">
        <v>970</v>
      </c>
    </row>
    <row r="975" spans="1:37" x14ac:dyDescent="0.15">
      <c r="A975">
        <v>971</v>
      </c>
      <c r="B975">
        <f>ROUND(VLOOKUP(X975,角色属性总表!AG:AI,2,FALSE)/角色属性总表!$C$34,0)</f>
        <v>185</v>
      </c>
      <c r="C975">
        <f>ROUND(VLOOKUP(X975,角色属性总表!Y:AE,3,FALSE)/J975,0)</f>
        <v>90</v>
      </c>
      <c r="D975">
        <f>ROUND(VLOOKUP(X975,角色属性总表!AG:AI,3,FALSE)/角色属性总表!$C$35,0)</f>
        <v>194</v>
      </c>
      <c r="E975">
        <f t="shared" si="150"/>
        <v>742</v>
      </c>
      <c r="F975">
        <f t="shared" si="151"/>
        <v>17</v>
      </c>
      <c r="G975">
        <f t="shared" si="152"/>
        <v>10</v>
      </c>
      <c r="H975">
        <v>0</v>
      </c>
      <c r="I975">
        <f t="shared" si="157"/>
        <v>3</v>
      </c>
      <c r="J975">
        <f>VLOOKUP(AA975,角色间职业划分!P:AP,20,FALSE)</f>
        <v>9</v>
      </c>
      <c r="K975">
        <f>IF(X975=500,100,VLOOKUP(AA975,角色间职业划分!P:AP,22,FALSE))</f>
        <v>100</v>
      </c>
      <c r="L975">
        <f>IF(X975=500,K975,VLOOKUP(AA975,角色间职业划分!P:AP,23,FALSE))</f>
        <v>60</v>
      </c>
      <c r="M975">
        <f>VLOOKUP(AA975,角色间职业划分!P:AP,24,FALSE)</f>
        <v>0</v>
      </c>
      <c r="N975">
        <f>VLOOKUP(AA975,角色间职业划分!P:AP,14)*100</f>
        <v>95</v>
      </c>
      <c r="O975">
        <f>VLOOKUP(AA975,角色间职业划分!P:Z,9,FALSE)</f>
        <v>0</v>
      </c>
      <c r="P975">
        <f>VLOOKUP(AA975,角色间职业划分!P:AP,10,FALSE)</f>
        <v>0</v>
      </c>
      <c r="Q975">
        <f>VLOOKUP(AA975,角色间职业划分!P:AP,15,FALSE)</f>
        <v>0</v>
      </c>
      <c r="R975">
        <f>VLOOKUP(AA975,角色间职业划分!P:AP,16,FALSE)</f>
        <v>0</v>
      </c>
      <c r="S975">
        <f>VLOOKUP(AA975,角色间职业划分!P:AP,17,FALSE)</f>
        <v>0</v>
      </c>
      <c r="T975">
        <f>VLOOKUP(AA975,角色间职业划分!P:AP,18,FALSE)</f>
        <v>0</v>
      </c>
      <c r="U975">
        <f>VLOOKUP(AA975,角色间职业划分!P:AP,27,FALSE)</f>
        <v>0</v>
      </c>
      <c r="V975">
        <f t="shared" si="153"/>
        <v>4.9999999999999991</v>
      </c>
      <c r="W975">
        <f>VLOOKUP(AA975,角色间职业划分!P:Q,2,FALSE)</f>
        <v>27</v>
      </c>
      <c r="X975">
        <f t="shared" si="158"/>
        <v>62</v>
      </c>
      <c r="Y975">
        <f>INT(VLOOKUP(X975,角色属性总表!AG:AH,2,FALSE)*角色属性总表!$C$38)</f>
        <v>1296</v>
      </c>
      <c r="AA975">
        <f t="shared" si="159"/>
        <v>10</v>
      </c>
      <c r="AB975">
        <f>VLOOKUP(X975,角色属性总表!AG:AI,2,FALSE)*VLOOKUP(角色等级属性!AA975,角色间职业划分!P:AG,13,FALSE)/角色间职业划分!$AB$9</f>
        <v>1856.0687432867883</v>
      </c>
      <c r="AC975">
        <f>VLOOKUP(X975,角色属性总表!AG:AI,3,FALSE)*VLOOKUP(AA975,角色间职业划分!P:AG,8,FALSE)/角色间职业划分!$W$9</f>
        <v>3302.2080000000001</v>
      </c>
      <c r="AD975">
        <f>VLOOKUP(AA975,角色间职业划分!P:AP,26,FALSE)</f>
        <v>0.4</v>
      </c>
      <c r="AE975">
        <f>VLOOKUP(X975,角色属性总表!I:Q,3,FALSE)</f>
        <v>580.60800000000006</v>
      </c>
      <c r="AF975">
        <f>VLOOKUP(AA975,角色间职业划分!P:AP,11,FALSE)</f>
        <v>0.35</v>
      </c>
      <c r="AG975">
        <f t="shared" si="154"/>
        <v>3451.5418727167485</v>
      </c>
      <c r="AH975">
        <f t="shared" si="155"/>
        <v>582</v>
      </c>
      <c r="AJ975">
        <f t="shared" si="156"/>
        <v>2869.5418727167485</v>
      </c>
      <c r="AK975">
        <v>971</v>
      </c>
    </row>
    <row r="976" spans="1:37" x14ac:dyDescent="0.15">
      <c r="A976">
        <v>972</v>
      </c>
      <c r="B976">
        <f>ROUND(VLOOKUP(X976,角色属性总表!AG:AI,2,FALSE)/角色属性总表!$C$34,0)</f>
        <v>188</v>
      </c>
      <c r="C976">
        <f>ROUND(VLOOKUP(X976,角色属性总表!Y:AE,3,FALSE)/J976,0)</f>
        <v>93</v>
      </c>
      <c r="D976">
        <f>ROUND(VLOOKUP(X976,角色属性总表!AG:AI,3,FALSE)/角色属性总表!$C$35,0)</f>
        <v>196</v>
      </c>
      <c r="E976">
        <f t="shared" si="150"/>
        <v>752</v>
      </c>
      <c r="F976">
        <f t="shared" si="151"/>
        <v>17</v>
      </c>
      <c r="G976">
        <f t="shared" si="152"/>
        <v>10</v>
      </c>
      <c r="H976">
        <v>0</v>
      </c>
      <c r="I976">
        <f t="shared" si="157"/>
        <v>3</v>
      </c>
      <c r="J976">
        <f>VLOOKUP(AA976,角色间职业划分!P:AP,20,FALSE)</f>
        <v>9</v>
      </c>
      <c r="K976">
        <f>IF(X976=500,100,VLOOKUP(AA976,角色间职业划分!P:AP,22,FALSE))</f>
        <v>100</v>
      </c>
      <c r="L976">
        <f>IF(X976=500,K976,VLOOKUP(AA976,角色间职业划分!P:AP,23,FALSE))</f>
        <v>60</v>
      </c>
      <c r="M976">
        <f>VLOOKUP(AA976,角色间职业划分!P:AP,24,FALSE)</f>
        <v>0</v>
      </c>
      <c r="N976">
        <f>VLOOKUP(AA976,角色间职业划分!P:AP,14)*100</f>
        <v>95</v>
      </c>
      <c r="O976">
        <f>VLOOKUP(AA976,角色间职业划分!P:Z,9,FALSE)</f>
        <v>0</v>
      </c>
      <c r="P976">
        <f>VLOOKUP(AA976,角色间职业划分!P:AP,10,FALSE)</f>
        <v>0</v>
      </c>
      <c r="Q976">
        <f>VLOOKUP(AA976,角色间职业划分!P:AP,15,FALSE)</f>
        <v>0</v>
      </c>
      <c r="R976">
        <f>VLOOKUP(AA976,角色间职业划分!P:AP,16,FALSE)</f>
        <v>0</v>
      </c>
      <c r="S976">
        <f>VLOOKUP(AA976,角色间职业划分!P:AP,17,FALSE)</f>
        <v>0</v>
      </c>
      <c r="T976">
        <f>VLOOKUP(AA976,角色间职业划分!P:AP,18,FALSE)</f>
        <v>0</v>
      </c>
      <c r="U976">
        <f>VLOOKUP(AA976,角色间职业划分!P:AP,27,FALSE)</f>
        <v>0</v>
      </c>
      <c r="V976">
        <f t="shared" si="153"/>
        <v>4.9999999999999991</v>
      </c>
      <c r="W976">
        <f>VLOOKUP(AA976,角色间职业划分!P:Q,2,FALSE)</f>
        <v>27</v>
      </c>
      <c r="X976">
        <f t="shared" si="158"/>
        <v>63</v>
      </c>
      <c r="Y976">
        <f>INT(VLOOKUP(X976,角色属性总表!AG:AH,2,FALSE)*角色属性总表!$C$38)</f>
        <v>1314</v>
      </c>
      <c r="AA976">
        <f t="shared" si="159"/>
        <v>10</v>
      </c>
      <c r="AB976">
        <f>VLOOKUP(X976,角色属性总表!AG:AI,2,FALSE)*VLOOKUP(角色等级属性!AA976,角色间职业划分!P:AG,13,FALSE)/角色间职业划分!$AB$9</f>
        <v>1881.8474758324382</v>
      </c>
      <c r="AC976">
        <f>VLOOKUP(X976,角色属性总表!AG:AI,3,FALSE)*VLOOKUP(AA976,角色间职业划分!P:AG,8,FALSE)/角色间职业划分!$W$9</f>
        <v>3348.0719999999992</v>
      </c>
      <c r="AD976">
        <f>VLOOKUP(AA976,角色间职业划分!P:AP,26,FALSE)</f>
        <v>0.4</v>
      </c>
      <c r="AE976">
        <f>VLOOKUP(X976,角色属性总表!I:Q,3,FALSE)</f>
        <v>588.67200000000003</v>
      </c>
      <c r="AF976">
        <f>VLOOKUP(AA976,角色间职业划分!P:AP,11,FALSE)</f>
        <v>0.35</v>
      </c>
      <c r="AG976">
        <f t="shared" si="154"/>
        <v>3544.1872024515219</v>
      </c>
      <c r="AH976">
        <f t="shared" si="155"/>
        <v>588</v>
      </c>
      <c r="AJ976">
        <f t="shared" si="156"/>
        <v>2956.1872024515219</v>
      </c>
      <c r="AK976">
        <v>972</v>
      </c>
    </row>
    <row r="977" spans="1:37" x14ac:dyDescent="0.15">
      <c r="A977">
        <v>973</v>
      </c>
      <c r="B977">
        <f>ROUND(VLOOKUP(X977,角色属性总表!AG:AI,2,FALSE)/角色属性总表!$C$34,0)</f>
        <v>190</v>
      </c>
      <c r="C977">
        <f>ROUND(VLOOKUP(X977,角色属性总表!Y:AE,3,FALSE)/J977,0)</f>
        <v>95</v>
      </c>
      <c r="D977">
        <f>ROUND(VLOOKUP(X977,角色属性总表!AG:AI,3,FALSE)/角色属性总表!$C$35,0)</f>
        <v>199</v>
      </c>
      <c r="E977">
        <f t="shared" si="150"/>
        <v>763</v>
      </c>
      <c r="F977">
        <f t="shared" si="151"/>
        <v>17</v>
      </c>
      <c r="G977">
        <f t="shared" si="152"/>
        <v>10</v>
      </c>
      <c r="H977">
        <v>0</v>
      </c>
      <c r="I977">
        <f t="shared" si="157"/>
        <v>3</v>
      </c>
      <c r="J977">
        <f>VLOOKUP(AA977,角色间职业划分!P:AP,20,FALSE)</f>
        <v>9</v>
      </c>
      <c r="K977">
        <f>IF(X977=500,100,VLOOKUP(AA977,角色间职业划分!P:AP,22,FALSE))</f>
        <v>100</v>
      </c>
      <c r="L977">
        <f>IF(X977=500,K977,VLOOKUP(AA977,角色间职业划分!P:AP,23,FALSE))</f>
        <v>60</v>
      </c>
      <c r="M977">
        <f>VLOOKUP(AA977,角色间职业划分!P:AP,24,FALSE)</f>
        <v>0</v>
      </c>
      <c r="N977">
        <f>VLOOKUP(AA977,角色间职业划分!P:AP,14)*100</f>
        <v>95</v>
      </c>
      <c r="O977">
        <f>VLOOKUP(AA977,角色间职业划分!P:Z,9,FALSE)</f>
        <v>0</v>
      </c>
      <c r="P977">
        <f>VLOOKUP(AA977,角色间职业划分!P:AP,10,FALSE)</f>
        <v>0</v>
      </c>
      <c r="Q977">
        <f>VLOOKUP(AA977,角色间职业划分!P:AP,15,FALSE)</f>
        <v>0</v>
      </c>
      <c r="R977">
        <f>VLOOKUP(AA977,角色间职业划分!P:AP,16,FALSE)</f>
        <v>0</v>
      </c>
      <c r="S977">
        <f>VLOOKUP(AA977,角色间职业划分!P:AP,17,FALSE)</f>
        <v>0</v>
      </c>
      <c r="T977">
        <f>VLOOKUP(AA977,角色间职业划分!P:AP,18,FALSE)</f>
        <v>0</v>
      </c>
      <c r="U977">
        <f>VLOOKUP(AA977,角色间职业划分!P:AP,27,FALSE)</f>
        <v>0</v>
      </c>
      <c r="V977">
        <f t="shared" si="153"/>
        <v>4.9999999999999991</v>
      </c>
      <c r="W977">
        <f>VLOOKUP(AA977,角色间职业划分!P:Q,2,FALSE)</f>
        <v>27</v>
      </c>
      <c r="X977">
        <f t="shared" si="158"/>
        <v>64</v>
      </c>
      <c r="Y977">
        <f>INT(VLOOKUP(X977,角色属性总表!AG:AH,2,FALSE)*角色属性总表!$C$38)</f>
        <v>1332</v>
      </c>
      <c r="AA977">
        <f t="shared" si="159"/>
        <v>10</v>
      </c>
      <c r="AB977">
        <f>VLOOKUP(X977,角色属性总表!AG:AI,2,FALSE)*VLOOKUP(角色等级属性!AA977,角色间职业划分!P:AG,13,FALSE)/角色间职业划分!$AB$9</f>
        <v>1907.626208378088</v>
      </c>
      <c r="AC977">
        <f>VLOOKUP(X977,角色属性总表!AG:AI,3,FALSE)*VLOOKUP(AA977,角色间职业划分!P:AG,8,FALSE)/角色间职业划分!$W$9</f>
        <v>3393.9360000000001</v>
      </c>
      <c r="AD977">
        <f>VLOOKUP(AA977,角色间职业划分!P:AP,26,FALSE)</f>
        <v>0.4</v>
      </c>
      <c r="AE977">
        <f>VLOOKUP(X977,角色属性总表!I:Q,3,FALSE)</f>
        <v>596.73599999999999</v>
      </c>
      <c r="AF977">
        <f>VLOOKUP(AA977,角色间职业划分!P:AP,11,FALSE)</f>
        <v>0.35</v>
      </c>
      <c r="AG977">
        <f t="shared" si="154"/>
        <v>3637.8947368421054</v>
      </c>
      <c r="AH977">
        <f t="shared" si="155"/>
        <v>597</v>
      </c>
      <c r="AJ977">
        <f t="shared" si="156"/>
        <v>3040.8947368421054</v>
      </c>
      <c r="AK977">
        <v>973</v>
      </c>
    </row>
    <row r="978" spans="1:37" x14ac:dyDescent="0.15">
      <c r="A978">
        <v>974</v>
      </c>
      <c r="B978">
        <f>ROUND(VLOOKUP(X978,角色属性总表!AG:AI,2,FALSE)/角色属性总表!$C$34,0)</f>
        <v>193</v>
      </c>
      <c r="C978">
        <f>ROUND(VLOOKUP(X978,角色属性总表!Y:AE,3,FALSE)/J978,0)</f>
        <v>97</v>
      </c>
      <c r="D978">
        <f>ROUND(VLOOKUP(X978,角色属性总表!AG:AI,3,FALSE)/角色属性总表!$C$35,0)</f>
        <v>202</v>
      </c>
      <c r="E978">
        <f t="shared" si="150"/>
        <v>773</v>
      </c>
      <c r="F978">
        <f t="shared" si="151"/>
        <v>17</v>
      </c>
      <c r="G978">
        <f t="shared" si="152"/>
        <v>10</v>
      </c>
      <c r="H978">
        <v>0</v>
      </c>
      <c r="I978">
        <f t="shared" si="157"/>
        <v>3</v>
      </c>
      <c r="J978">
        <f>VLOOKUP(AA978,角色间职业划分!P:AP,20,FALSE)</f>
        <v>9</v>
      </c>
      <c r="K978">
        <f>IF(X978=500,100,VLOOKUP(AA978,角色间职业划分!P:AP,22,FALSE))</f>
        <v>100</v>
      </c>
      <c r="L978">
        <f>IF(X978=500,K978,VLOOKUP(AA978,角色间职业划分!P:AP,23,FALSE))</f>
        <v>60</v>
      </c>
      <c r="M978">
        <f>VLOOKUP(AA978,角色间职业划分!P:AP,24,FALSE)</f>
        <v>0</v>
      </c>
      <c r="N978">
        <f>VLOOKUP(AA978,角色间职业划分!P:AP,14)*100</f>
        <v>95</v>
      </c>
      <c r="O978">
        <f>VLOOKUP(AA978,角色间职业划分!P:Z,9,FALSE)</f>
        <v>0</v>
      </c>
      <c r="P978">
        <f>VLOOKUP(AA978,角色间职业划分!P:AP,10,FALSE)</f>
        <v>0</v>
      </c>
      <c r="Q978">
        <f>VLOOKUP(AA978,角色间职业划分!P:AP,15,FALSE)</f>
        <v>0</v>
      </c>
      <c r="R978">
        <f>VLOOKUP(AA978,角色间职业划分!P:AP,16,FALSE)</f>
        <v>0</v>
      </c>
      <c r="S978">
        <f>VLOOKUP(AA978,角色间职业划分!P:AP,17,FALSE)</f>
        <v>0</v>
      </c>
      <c r="T978">
        <f>VLOOKUP(AA978,角色间职业划分!P:AP,18,FALSE)</f>
        <v>0</v>
      </c>
      <c r="U978">
        <f>VLOOKUP(AA978,角色间职业划分!P:AP,27,FALSE)</f>
        <v>0</v>
      </c>
      <c r="V978">
        <f t="shared" si="153"/>
        <v>4.9999999999999991</v>
      </c>
      <c r="W978">
        <f>VLOOKUP(AA978,角色间职业划分!P:Q,2,FALSE)</f>
        <v>27</v>
      </c>
      <c r="X978">
        <f t="shared" si="158"/>
        <v>65</v>
      </c>
      <c r="Y978">
        <f>INT(VLOOKUP(X978,角色属性总表!AG:AH,2,FALSE)*角色属性总表!$C$38)</f>
        <v>1350</v>
      </c>
      <c r="AA978">
        <f t="shared" si="159"/>
        <v>10</v>
      </c>
      <c r="AB978">
        <f>VLOOKUP(X978,角色属性总表!AG:AI,2,FALSE)*VLOOKUP(角色等级属性!AA978,角色间职业划分!P:AG,13,FALSE)/角色间职业划分!$AB$9</f>
        <v>1933.4049409237377</v>
      </c>
      <c r="AC978">
        <f>VLOOKUP(X978,角色属性总表!AG:AI,3,FALSE)*VLOOKUP(AA978,角色间职业划分!P:AG,8,FALSE)/角色间职业划分!$W$9</f>
        <v>3439.8</v>
      </c>
      <c r="AD978">
        <f>VLOOKUP(AA978,角色间职业划分!P:AP,26,FALSE)</f>
        <v>0.4</v>
      </c>
      <c r="AE978">
        <f>VLOOKUP(X978,角色属性总表!I:Q,3,FALSE)</f>
        <v>604.79999999999995</v>
      </c>
      <c r="AF978">
        <f>VLOOKUP(AA978,角色间职业划分!P:AP,11,FALSE)</f>
        <v>0.35</v>
      </c>
      <c r="AG978">
        <f t="shared" si="154"/>
        <v>3732.663271006682</v>
      </c>
      <c r="AH978">
        <f t="shared" si="155"/>
        <v>606</v>
      </c>
      <c r="AJ978">
        <f t="shared" si="156"/>
        <v>3126.663271006682</v>
      </c>
      <c r="AK978">
        <v>974</v>
      </c>
    </row>
    <row r="979" spans="1:37" x14ac:dyDescent="0.15">
      <c r="A979">
        <v>975</v>
      </c>
      <c r="B979">
        <f>ROUND(VLOOKUP(X979,角色属性总表!AG:AI,2,FALSE)/角色属性总表!$C$34,0)</f>
        <v>195</v>
      </c>
      <c r="C979">
        <f>ROUND(VLOOKUP(X979,角色属性总表!Y:AE,3,FALSE)/J979,0)</f>
        <v>99</v>
      </c>
      <c r="D979">
        <f>ROUND(VLOOKUP(X979,角色属性总表!AG:AI,3,FALSE)/角色属性总表!$C$35,0)</f>
        <v>204</v>
      </c>
      <c r="E979">
        <f t="shared" si="150"/>
        <v>783</v>
      </c>
      <c r="F979">
        <f t="shared" si="151"/>
        <v>17</v>
      </c>
      <c r="G979">
        <f t="shared" si="152"/>
        <v>10</v>
      </c>
      <c r="H979">
        <v>0</v>
      </c>
      <c r="I979">
        <f t="shared" si="157"/>
        <v>3</v>
      </c>
      <c r="J979">
        <f>VLOOKUP(AA979,角色间职业划分!P:AP,20,FALSE)</f>
        <v>9</v>
      </c>
      <c r="K979">
        <f>IF(X979=500,100,VLOOKUP(AA979,角色间职业划分!P:AP,22,FALSE))</f>
        <v>100</v>
      </c>
      <c r="L979">
        <f>IF(X979=500,K979,VLOOKUP(AA979,角色间职业划分!P:AP,23,FALSE))</f>
        <v>60</v>
      </c>
      <c r="M979">
        <f>VLOOKUP(AA979,角色间职业划分!P:AP,24,FALSE)</f>
        <v>0</v>
      </c>
      <c r="N979">
        <f>VLOOKUP(AA979,角色间职业划分!P:AP,14)*100</f>
        <v>95</v>
      </c>
      <c r="O979">
        <f>VLOOKUP(AA979,角色间职业划分!P:Z,9,FALSE)</f>
        <v>0</v>
      </c>
      <c r="P979">
        <f>VLOOKUP(AA979,角色间职业划分!P:AP,10,FALSE)</f>
        <v>0</v>
      </c>
      <c r="Q979">
        <f>VLOOKUP(AA979,角色间职业划分!P:AP,15,FALSE)</f>
        <v>0</v>
      </c>
      <c r="R979">
        <f>VLOOKUP(AA979,角色间职业划分!P:AP,16,FALSE)</f>
        <v>0</v>
      </c>
      <c r="S979">
        <f>VLOOKUP(AA979,角色间职业划分!P:AP,17,FALSE)</f>
        <v>0</v>
      </c>
      <c r="T979">
        <f>VLOOKUP(AA979,角色间职业划分!P:AP,18,FALSE)</f>
        <v>0</v>
      </c>
      <c r="U979">
        <f>VLOOKUP(AA979,角色间职业划分!P:AP,27,FALSE)</f>
        <v>0</v>
      </c>
      <c r="V979">
        <f t="shared" si="153"/>
        <v>4.9999999999999991</v>
      </c>
      <c r="W979">
        <f>VLOOKUP(AA979,角色间职业划分!P:Q,2,FALSE)</f>
        <v>27</v>
      </c>
      <c r="X979">
        <f t="shared" si="158"/>
        <v>66</v>
      </c>
      <c r="Y979">
        <f>INT(VLOOKUP(X979,角色属性总表!AG:AH,2,FALSE)*角色属性总表!$C$38)</f>
        <v>1368</v>
      </c>
      <c r="AA979">
        <f t="shared" si="159"/>
        <v>10</v>
      </c>
      <c r="AB979">
        <f>VLOOKUP(X979,角色属性总表!AG:AI,2,FALSE)*VLOOKUP(角色等级属性!AA979,角色间职业划分!P:AG,13,FALSE)/角色间职业划分!$AB$9</f>
        <v>1959.1836734693875</v>
      </c>
      <c r="AC979">
        <f>VLOOKUP(X979,角色属性总表!AG:AI,3,FALSE)*VLOOKUP(AA979,角色间职业划分!P:AG,8,FALSE)/角色间职业划分!$W$9</f>
        <v>3485.6639999999993</v>
      </c>
      <c r="AD979">
        <f>VLOOKUP(AA979,角色间职业划分!P:AP,26,FALSE)</f>
        <v>0.4</v>
      </c>
      <c r="AE979">
        <f>VLOOKUP(X979,角色属性总表!I:Q,3,FALSE)</f>
        <v>612.86399999999992</v>
      </c>
      <c r="AF979">
        <f>VLOOKUP(AA979,角色间职业划分!P:AP,11,FALSE)</f>
        <v>0.35</v>
      </c>
      <c r="AG979">
        <f t="shared" si="154"/>
        <v>3828.4916940381204</v>
      </c>
      <c r="AH979">
        <f t="shared" si="155"/>
        <v>612</v>
      </c>
      <c r="AJ979">
        <f t="shared" si="156"/>
        <v>3216.4916940381204</v>
      </c>
      <c r="AK979">
        <v>975</v>
      </c>
    </row>
    <row r="980" spans="1:37" x14ac:dyDescent="0.15">
      <c r="A980">
        <v>976</v>
      </c>
      <c r="B980">
        <f>ROUND(VLOOKUP(X980,角色属性总表!AG:AI,2,FALSE)/角色属性总表!$C$34,0)</f>
        <v>198</v>
      </c>
      <c r="C980">
        <f>ROUND(VLOOKUP(X980,角色属性总表!Y:AE,3,FALSE)/J980,0)</f>
        <v>102</v>
      </c>
      <c r="D980">
        <f>ROUND(VLOOKUP(X980,角色属性总表!AG:AI,3,FALSE)/角色属性总表!$C$35,0)</f>
        <v>207</v>
      </c>
      <c r="E980">
        <f t="shared" si="150"/>
        <v>793</v>
      </c>
      <c r="F980">
        <f t="shared" si="151"/>
        <v>17</v>
      </c>
      <c r="G980">
        <f t="shared" si="152"/>
        <v>10</v>
      </c>
      <c r="H980">
        <v>0</v>
      </c>
      <c r="I980">
        <f t="shared" si="157"/>
        <v>3</v>
      </c>
      <c r="J980">
        <f>VLOOKUP(AA980,角色间职业划分!P:AP,20,FALSE)</f>
        <v>9</v>
      </c>
      <c r="K980">
        <f>IF(X980=500,100,VLOOKUP(AA980,角色间职业划分!P:AP,22,FALSE))</f>
        <v>100</v>
      </c>
      <c r="L980">
        <f>IF(X980=500,K980,VLOOKUP(AA980,角色间职业划分!P:AP,23,FALSE))</f>
        <v>60</v>
      </c>
      <c r="M980">
        <f>VLOOKUP(AA980,角色间职业划分!P:AP,24,FALSE)</f>
        <v>0</v>
      </c>
      <c r="N980">
        <f>VLOOKUP(AA980,角色间职业划分!P:AP,14)*100</f>
        <v>95</v>
      </c>
      <c r="O980">
        <f>VLOOKUP(AA980,角色间职业划分!P:Z,9,FALSE)</f>
        <v>0</v>
      </c>
      <c r="P980">
        <f>VLOOKUP(AA980,角色间职业划分!P:AP,10,FALSE)</f>
        <v>0</v>
      </c>
      <c r="Q980">
        <f>VLOOKUP(AA980,角色间职业划分!P:AP,15,FALSE)</f>
        <v>0</v>
      </c>
      <c r="R980">
        <f>VLOOKUP(AA980,角色间职业划分!P:AP,16,FALSE)</f>
        <v>0</v>
      </c>
      <c r="S980">
        <f>VLOOKUP(AA980,角色间职业划分!P:AP,17,FALSE)</f>
        <v>0</v>
      </c>
      <c r="T980">
        <f>VLOOKUP(AA980,角色间职业划分!P:AP,18,FALSE)</f>
        <v>0</v>
      </c>
      <c r="U980">
        <f>VLOOKUP(AA980,角色间职业划分!P:AP,27,FALSE)</f>
        <v>0</v>
      </c>
      <c r="V980">
        <f t="shared" si="153"/>
        <v>4.9999999999999991</v>
      </c>
      <c r="W980">
        <f>VLOOKUP(AA980,角色间职业划分!P:Q,2,FALSE)</f>
        <v>27</v>
      </c>
      <c r="X980">
        <f t="shared" si="158"/>
        <v>67</v>
      </c>
      <c r="Y980">
        <f>INT(VLOOKUP(X980,角色属性总表!AG:AH,2,FALSE)*角色属性总表!$C$38)</f>
        <v>1386</v>
      </c>
      <c r="AA980">
        <f t="shared" si="159"/>
        <v>10</v>
      </c>
      <c r="AB980">
        <f>VLOOKUP(X980,角色属性总表!AG:AI,2,FALSE)*VLOOKUP(角色等级属性!AA980,角色间职业划分!P:AG,13,FALSE)/角色间职业划分!$AB$9</f>
        <v>1984.9624060150375</v>
      </c>
      <c r="AC980">
        <f>VLOOKUP(X980,角色属性总表!AG:AI,3,FALSE)*VLOOKUP(AA980,角色间职业划分!P:AG,8,FALSE)/角色间职业划分!$W$9</f>
        <v>3531.5280000000002</v>
      </c>
      <c r="AD980">
        <f>VLOOKUP(AA980,角色间职业划分!P:AP,26,FALSE)</f>
        <v>0.4</v>
      </c>
      <c r="AE980">
        <f>VLOOKUP(X980,角色属性总表!I:Q,3,FALSE)</f>
        <v>620.92800000000011</v>
      </c>
      <c r="AF980">
        <f>VLOOKUP(AA980,角色间职业划分!P:AP,11,FALSE)</f>
        <v>0.35</v>
      </c>
      <c r="AG980">
        <f t="shared" si="154"/>
        <v>3925.3789857012366</v>
      </c>
      <c r="AH980">
        <f t="shared" si="155"/>
        <v>621</v>
      </c>
      <c r="AJ980">
        <f t="shared" si="156"/>
        <v>3304.3789857012366</v>
      </c>
      <c r="AK980">
        <v>976</v>
      </c>
    </row>
    <row r="981" spans="1:37" x14ac:dyDescent="0.15">
      <c r="A981">
        <v>977</v>
      </c>
      <c r="B981">
        <f>ROUND(VLOOKUP(X981,角色属性总表!AG:AI,2,FALSE)/角色属性总表!$C$34,0)</f>
        <v>201</v>
      </c>
      <c r="C981">
        <f>ROUND(VLOOKUP(X981,角色属性总表!Y:AE,3,FALSE)/J981,0)</f>
        <v>104</v>
      </c>
      <c r="D981">
        <f>ROUND(VLOOKUP(X981,角色属性总表!AG:AI,3,FALSE)/角色属性总表!$C$35,0)</f>
        <v>210</v>
      </c>
      <c r="E981">
        <f t="shared" si="150"/>
        <v>804</v>
      </c>
      <c r="F981">
        <f t="shared" si="151"/>
        <v>17</v>
      </c>
      <c r="G981">
        <f t="shared" si="152"/>
        <v>10</v>
      </c>
      <c r="H981">
        <v>0</v>
      </c>
      <c r="I981">
        <f t="shared" si="157"/>
        <v>3</v>
      </c>
      <c r="J981">
        <f>VLOOKUP(AA981,角色间职业划分!P:AP,20,FALSE)</f>
        <v>9</v>
      </c>
      <c r="K981">
        <f>IF(X981=500,100,VLOOKUP(AA981,角色间职业划分!P:AP,22,FALSE))</f>
        <v>100</v>
      </c>
      <c r="L981">
        <f>IF(X981=500,K981,VLOOKUP(AA981,角色间职业划分!P:AP,23,FALSE))</f>
        <v>60</v>
      </c>
      <c r="M981">
        <f>VLOOKUP(AA981,角色间职业划分!P:AP,24,FALSE)</f>
        <v>0</v>
      </c>
      <c r="N981">
        <f>VLOOKUP(AA981,角色间职业划分!P:AP,14)*100</f>
        <v>95</v>
      </c>
      <c r="O981">
        <f>VLOOKUP(AA981,角色间职业划分!P:Z,9,FALSE)</f>
        <v>0</v>
      </c>
      <c r="P981">
        <f>VLOOKUP(AA981,角色间职业划分!P:AP,10,FALSE)</f>
        <v>0</v>
      </c>
      <c r="Q981">
        <f>VLOOKUP(AA981,角色间职业划分!P:AP,15,FALSE)</f>
        <v>0</v>
      </c>
      <c r="R981">
        <f>VLOOKUP(AA981,角色间职业划分!P:AP,16,FALSE)</f>
        <v>0</v>
      </c>
      <c r="S981">
        <f>VLOOKUP(AA981,角色间职业划分!P:AP,17,FALSE)</f>
        <v>0</v>
      </c>
      <c r="T981">
        <f>VLOOKUP(AA981,角色间职业划分!P:AP,18,FALSE)</f>
        <v>0</v>
      </c>
      <c r="U981">
        <f>VLOOKUP(AA981,角色间职业划分!P:AP,27,FALSE)</f>
        <v>0</v>
      </c>
      <c r="V981">
        <f t="shared" si="153"/>
        <v>4.9999999999999991</v>
      </c>
      <c r="W981">
        <f>VLOOKUP(AA981,角色间职业划分!P:Q,2,FALSE)</f>
        <v>27</v>
      </c>
      <c r="X981">
        <f t="shared" si="158"/>
        <v>68</v>
      </c>
      <c r="Y981">
        <f>INT(VLOOKUP(X981,角色属性总表!AG:AH,2,FALSE)*角色属性总表!$C$38)</f>
        <v>1404</v>
      </c>
      <c r="AA981">
        <f t="shared" si="159"/>
        <v>10</v>
      </c>
      <c r="AB981">
        <f>VLOOKUP(X981,角色属性总表!AG:AI,2,FALSE)*VLOOKUP(角色等级属性!AA981,角色间职业划分!P:AG,13,FALSE)/角色间职业划分!$AB$9</f>
        <v>2010.741138560687</v>
      </c>
      <c r="AC981">
        <f>VLOOKUP(X981,角色属性总表!AG:AI,3,FALSE)*VLOOKUP(AA981,角色间职业划分!P:AG,8,FALSE)/角色间职业划分!$W$9</f>
        <v>3577.3919999999994</v>
      </c>
      <c r="AD981">
        <f>VLOOKUP(AA981,角色间职业划分!P:AP,26,FALSE)</f>
        <v>0.4</v>
      </c>
      <c r="AE981">
        <f>VLOOKUP(X981,角色属性总表!I:Q,3,FALSE)</f>
        <v>628.99199999999996</v>
      </c>
      <c r="AF981">
        <f>VLOOKUP(AA981,角色间职业划分!P:AP,11,FALSE)</f>
        <v>0.35</v>
      </c>
      <c r="AG981">
        <f t="shared" si="154"/>
        <v>4023.3242133080626</v>
      </c>
      <c r="AH981">
        <f t="shared" si="155"/>
        <v>630</v>
      </c>
      <c r="AJ981">
        <f t="shared" si="156"/>
        <v>3393.3242133080626</v>
      </c>
      <c r="AK981">
        <v>977</v>
      </c>
    </row>
    <row r="982" spans="1:37" x14ac:dyDescent="0.15">
      <c r="A982">
        <v>978</v>
      </c>
      <c r="B982">
        <f>ROUND(VLOOKUP(X982,角色属性总表!AG:AI,2,FALSE)/角色属性总表!$C$34,0)</f>
        <v>203</v>
      </c>
      <c r="C982">
        <f>ROUND(VLOOKUP(X982,角色属性总表!Y:AE,3,FALSE)/J982,0)</f>
        <v>107</v>
      </c>
      <c r="D982">
        <f>ROUND(VLOOKUP(X982,角色属性总表!AG:AI,3,FALSE)/角色属性总表!$C$35,0)</f>
        <v>212</v>
      </c>
      <c r="E982">
        <f t="shared" si="150"/>
        <v>814</v>
      </c>
      <c r="F982">
        <f t="shared" si="151"/>
        <v>17</v>
      </c>
      <c r="G982">
        <f t="shared" si="152"/>
        <v>10</v>
      </c>
      <c r="H982">
        <v>0</v>
      </c>
      <c r="I982">
        <f t="shared" si="157"/>
        <v>3</v>
      </c>
      <c r="J982">
        <f>VLOOKUP(AA982,角色间职业划分!P:AP,20,FALSE)</f>
        <v>9</v>
      </c>
      <c r="K982">
        <f>IF(X982=500,100,VLOOKUP(AA982,角色间职业划分!P:AP,22,FALSE))</f>
        <v>100</v>
      </c>
      <c r="L982">
        <f>IF(X982=500,K982,VLOOKUP(AA982,角色间职业划分!P:AP,23,FALSE))</f>
        <v>60</v>
      </c>
      <c r="M982">
        <f>VLOOKUP(AA982,角色间职业划分!P:AP,24,FALSE)</f>
        <v>0</v>
      </c>
      <c r="N982">
        <f>VLOOKUP(AA982,角色间职业划分!P:AP,14)*100</f>
        <v>95</v>
      </c>
      <c r="O982">
        <f>VLOOKUP(AA982,角色间职业划分!P:Z,9,FALSE)</f>
        <v>0</v>
      </c>
      <c r="P982">
        <f>VLOOKUP(AA982,角色间职业划分!P:AP,10,FALSE)</f>
        <v>0</v>
      </c>
      <c r="Q982">
        <f>VLOOKUP(AA982,角色间职业划分!P:AP,15,FALSE)</f>
        <v>0</v>
      </c>
      <c r="R982">
        <f>VLOOKUP(AA982,角色间职业划分!P:AP,16,FALSE)</f>
        <v>0</v>
      </c>
      <c r="S982">
        <f>VLOOKUP(AA982,角色间职业划分!P:AP,17,FALSE)</f>
        <v>0</v>
      </c>
      <c r="T982">
        <f>VLOOKUP(AA982,角色间职业划分!P:AP,18,FALSE)</f>
        <v>0</v>
      </c>
      <c r="U982">
        <f>VLOOKUP(AA982,角色间职业划分!P:AP,27,FALSE)</f>
        <v>0</v>
      </c>
      <c r="V982">
        <f t="shared" si="153"/>
        <v>4.9999999999999991</v>
      </c>
      <c r="W982">
        <f>VLOOKUP(AA982,角色间职业划分!P:Q,2,FALSE)</f>
        <v>27</v>
      </c>
      <c r="X982">
        <f t="shared" si="158"/>
        <v>69</v>
      </c>
      <c r="Y982">
        <f>INT(VLOOKUP(X982,角色属性总表!AG:AH,2,FALSE)*角色属性总表!$C$38)</f>
        <v>1422</v>
      </c>
      <c r="AA982">
        <f t="shared" si="159"/>
        <v>10</v>
      </c>
      <c r="AB982">
        <f>VLOOKUP(X982,角色属性总表!AG:AI,2,FALSE)*VLOOKUP(角色等级属性!AA982,角色间职业划分!P:AG,13,FALSE)/角色间职业划分!$AB$9</f>
        <v>2036.519871106337</v>
      </c>
      <c r="AC982">
        <f>VLOOKUP(X982,角色属性总表!AG:AI,3,FALSE)*VLOOKUP(AA982,角色间职业划分!P:AG,8,FALSE)/角色间职业划分!$W$9</f>
        <v>3623.2560000000003</v>
      </c>
      <c r="AD982">
        <f>VLOOKUP(AA982,角色间职业划分!P:AP,26,FALSE)</f>
        <v>0.4</v>
      </c>
      <c r="AE982">
        <f>VLOOKUP(X982,角色属性总表!I:Q,3,FALSE)</f>
        <v>637.05600000000004</v>
      </c>
      <c r="AF982">
        <f>VLOOKUP(AA982,角色间职业划分!P:AP,11,FALSE)</f>
        <v>0.35</v>
      </c>
      <c r="AG982">
        <f t="shared" si="154"/>
        <v>4122.326528759223</v>
      </c>
      <c r="AH982">
        <f t="shared" si="155"/>
        <v>636</v>
      </c>
      <c r="AJ982">
        <f t="shared" si="156"/>
        <v>3486.326528759223</v>
      </c>
      <c r="AK982">
        <v>978</v>
      </c>
    </row>
    <row r="983" spans="1:37" x14ac:dyDescent="0.15">
      <c r="A983">
        <v>979</v>
      </c>
      <c r="B983">
        <f>ROUND(VLOOKUP(X983,角色属性总表!AG:AI,2,FALSE)/角色属性总表!$C$34,0)</f>
        <v>206</v>
      </c>
      <c r="C983">
        <f>ROUND(VLOOKUP(X983,角色属性总表!Y:AE,3,FALSE)/J983,0)</f>
        <v>109</v>
      </c>
      <c r="D983">
        <f>ROUND(VLOOKUP(X983,角色属性总表!AG:AI,3,FALSE)/角色属性总表!$C$35,0)</f>
        <v>215</v>
      </c>
      <c r="E983">
        <f t="shared" si="150"/>
        <v>824</v>
      </c>
      <c r="F983">
        <f t="shared" si="151"/>
        <v>17</v>
      </c>
      <c r="G983">
        <f t="shared" si="152"/>
        <v>10</v>
      </c>
      <c r="H983">
        <v>0</v>
      </c>
      <c r="I983">
        <f t="shared" si="157"/>
        <v>3</v>
      </c>
      <c r="J983">
        <f>VLOOKUP(AA983,角色间职业划分!P:AP,20,FALSE)</f>
        <v>9</v>
      </c>
      <c r="K983">
        <f>IF(X983=500,100,VLOOKUP(AA983,角色间职业划分!P:AP,22,FALSE))</f>
        <v>100</v>
      </c>
      <c r="L983">
        <f>IF(X983=500,K983,VLOOKUP(AA983,角色间职业划分!P:AP,23,FALSE))</f>
        <v>60</v>
      </c>
      <c r="M983">
        <f>VLOOKUP(AA983,角色间职业划分!P:AP,24,FALSE)</f>
        <v>0</v>
      </c>
      <c r="N983">
        <f>VLOOKUP(AA983,角色间职业划分!P:AP,14)*100</f>
        <v>95</v>
      </c>
      <c r="O983">
        <f>VLOOKUP(AA983,角色间职业划分!P:Z,9,FALSE)</f>
        <v>0</v>
      </c>
      <c r="P983">
        <f>VLOOKUP(AA983,角色间职业划分!P:AP,10,FALSE)</f>
        <v>0</v>
      </c>
      <c r="Q983">
        <f>VLOOKUP(AA983,角色间职业划分!P:AP,15,FALSE)</f>
        <v>0</v>
      </c>
      <c r="R983">
        <f>VLOOKUP(AA983,角色间职业划分!P:AP,16,FALSE)</f>
        <v>0</v>
      </c>
      <c r="S983">
        <f>VLOOKUP(AA983,角色间职业划分!P:AP,17,FALSE)</f>
        <v>0</v>
      </c>
      <c r="T983">
        <f>VLOOKUP(AA983,角色间职业划分!P:AP,18,FALSE)</f>
        <v>0</v>
      </c>
      <c r="U983">
        <f>VLOOKUP(AA983,角色间职业划分!P:AP,27,FALSE)</f>
        <v>0</v>
      </c>
      <c r="V983">
        <f t="shared" si="153"/>
        <v>4.9999999999999991</v>
      </c>
      <c r="W983">
        <f>VLOOKUP(AA983,角色间职业划分!P:Q,2,FALSE)</f>
        <v>27</v>
      </c>
      <c r="X983">
        <f t="shared" si="158"/>
        <v>70</v>
      </c>
      <c r="Y983">
        <f>INT(VLOOKUP(X983,角色属性总表!AG:AH,2,FALSE)*角色属性总表!$C$38)</f>
        <v>1440</v>
      </c>
      <c r="AA983">
        <f t="shared" si="159"/>
        <v>10</v>
      </c>
      <c r="AB983">
        <f>VLOOKUP(X983,角色属性总表!AG:AI,2,FALSE)*VLOOKUP(角色等级属性!AA983,角色间职业划分!P:AG,13,FALSE)/角色间职业划分!$AB$9</f>
        <v>2062.2986036519869</v>
      </c>
      <c r="AC983">
        <f>VLOOKUP(X983,角色属性总表!AG:AI,3,FALSE)*VLOOKUP(AA983,角色间职业划分!P:AG,8,FALSE)/角色间职业划分!$W$9</f>
        <v>3669.1200000000003</v>
      </c>
      <c r="AD983">
        <f>VLOOKUP(AA983,角色间职业划分!P:AP,26,FALSE)</f>
        <v>0.4</v>
      </c>
      <c r="AE983">
        <f>VLOOKUP(X983,角色属性总表!I:Q,3,FALSE)</f>
        <v>645.12</v>
      </c>
      <c r="AF983">
        <f>VLOOKUP(AA983,角色间职业划分!P:AP,11,FALSE)</f>
        <v>0.35</v>
      </c>
      <c r="AG983">
        <f t="shared" si="154"/>
        <v>4222.3851657404539</v>
      </c>
      <c r="AH983">
        <f t="shared" si="155"/>
        <v>645</v>
      </c>
      <c r="AJ983">
        <f t="shared" si="156"/>
        <v>3577.3851657404539</v>
      </c>
      <c r="AK983">
        <v>979</v>
      </c>
    </row>
    <row r="984" spans="1:37" x14ac:dyDescent="0.15">
      <c r="A984">
        <v>980</v>
      </c>
      <c r="B984">
        <f>ROUND(VLOOKUP(X984,角色属性总表!AG:AI,2,FALSE)/角色属性总表!$C$34,0)</f>
        <v>208</v>
      </c>
      <c r="C984">
        <f>ROUND(VLOOKUP(X984,角色属性总表!Y:AE,3,FALSE)/J984,0)</f>
        <v>112</v>
      </c>
      <c r="D984">
        <f>ROUND(VLOOKUP(X984,角色属性总表!AG:AI,3,FALSE)/角色属性总表!$C$35,0)</f>
        <v>218</v>
      </c>
      <c r="E984">
        <f t="shared" si="150"/>
        <v>835</v>
      </c>
      <c r="F984">
        <f t="shared" si="151"/>
        <v>17</v>
      </c>
      <c r="G984">
        <f t="shared" si="152"/>
        <v>10</v>
      </c>
      <c r="H984">
        <v>0</v>
      </c>
      <c r="I984">
        <f t="shared" si="157"/>
        <v>3</v>
      </c>
      <c r="J984">
        <f>VLOOKUP(AA984,角色间职业划分!P:AP,20,FALSE)</f>
        <v>9</v>
      </c>
      <c r="K984">
        <f>IF(X984=500,100,VLOOKUP(AA984,角色间职业划分!P:AP,22,FALSE))</f>
        <v>100</v>
      </c>
      <c r="L984">
        <f>IF(X984=500,K984,VLOOKUP(AA984,角色间职业划分!P:AP,23,FALSE))</f>
        <v>60</v>
      </c>
      <c r="M984">
        <f>VLOOKUP(AA984,角色间职业划分!P:AP,24,FALSE)</f>
        <v>0</v>
      </c>
      <c r="N984">
        <f>VLOOKUP(AA984,角色间职业划分!P:AP,14)*100</f>
        <v>95</v>
      </c>
      <c r="O984">
        <f>VLOOKUP(AA984,角色间职业划分!P:Z,9,FALSE)</f>
        <v>0</v>
      </c>
      <c r="P984">
        <f>VLOOKUP(AA984,角色间职业划分!P:AP,10,FALSE)</f>
        <v>0</v>
      </c>
      <c r="Q984">
        <f>VLOOKUP(AA984,角色间职业划分!P:AP,15,FALSE)</f>
        <v>0</v>
      </c>
      <c r="R984">
        <f>VLOOKUP(AA984,角色间职业划分!P:AP,16,FALSE)</f>
        <v>0</v>
      </c>
      <c r="S984">
        <f>VLOOKUP(AA984,角色间职业划分!P:AP,17,FALSE)</f>
        <v>0</v>
      </c>
      <c r="T984">
        <f>VLOOKUP(AA984,角色间职业划分!P:AP,18,FALSE)</f>
        <v>0</v>
      </c>
      <c r="U984">
        <f>VLOOKUP(AA984,角色间职业划分!P:AP,27,FALSE)</f>
        <v>0</v>
      </c>
      <c r="V984">
        <f t="shared" si="153"/>
        <v>4.9999999999999991</v>
      </c>
      <c r="W984">
        <f>VLOOKUP(AA984,角色间职业划分!P:Q,2,FALSE)</f>
        <v>27</v>
      </c>
      <c r="X984">
        <f t="shared" si="158"/>
        <v>71</v>
      </c>
      <c r="Y984">
        <f>INT(VLOOKUP(X984,角色属性总表!AG:AH,2,FALSE)*角色属性总表!$C$38)</f>
        <v>1458</v>
      </c>
      <c r="AA984">
        <f t="shared" si="159"/>
        <v>10</v>
      </c>
      <c r="AB984">
        <f>VLOOKUP(X984,角色属性总表!AG:AI,2,FALSE)*VLOOKUP(角色等级属性!AA984,角色间职业划分!P:AG,13,FALSE)/角色间职业划分!$AB$9</f>
        <v>2088.0773361976367</v>
      </c>
      <c r="AC984">
        <f>VLOOKUP(X984,角色属性总表!AG:AI,3,FALSE)*VLOOKUP(AA984,角色间职业划分!P:AG,8,FALSE)/角色间职业划分!$W$9</f>
        <v>3714.9839999999995</v>
      </c>
      <c r="AD984">
        <f>VLOOKUP(AA984,角色间职业划分!P:AP,26,FALSE)</f>
        <v>0.4</v>
      </c>
      <c r="AE984">
        <f>VLOOKUP(X984,角色属性总表!I:Q,3,FALSE)</f>
        <v>653.18399999999997</v>
      </c>
      <c r="AF984">
        <f>VLOOKUP(AA984,角色间职业划分!P:AP,11,FALSE)</f>
        <v>0.35</v>
      </c>
      <c r="AG984">
        <f t="shared" si="154"/>
        <v>4323.4994370642198</v>
      </c>
      <c r="AH984">
        <f t="shared" si="155"/>
        <v>654</v>
      </c>
      <c r="AJ984">
        <f t="shared" si="156"/>
        <v>3669.4994370642198</v>
      </c>
      <c r="AK984">
        <v>980</v>
      </c>
    </row>
    <row r="985" spans="1:37" x14ac:dyDescent="0.15">
      <c r="A985">
        <v>981</v>
      </c>
      <c r="B985">
        <f>ROUND(VLOOKUP(X985,角色属性总表!AG:AI,2,FALSE)/角色属性总表!$C$34,0)</f>
        <v>211</v>
      </c>
      <c r="C985">
        <f>ROUND(VLOOKUP(X985,角色属性总表!Y:AE,3,FALSE)/J985,0)</f>
        <v>114</v>
      </c>
      <c r="D985">
        <f>ROUND(VLOOKUP(X985,角色属性总表!AG:AI,3,FALSE)/角色属性总表!$C$35,0)</f>
        <v>220</v>
      </c>
      <c r="E985">
        <f t="shared" si="150"/>
        <v>845</v>
      </c>
      <c r="F985">
        <f t="shared" si="151"/>
        <v>17</v>
      </c>
      <c r="G985">
        <f t="shared" si="152"/>
        <v>10</v>
      </c>
      <c r="H985">
        <v>0</v>
      </c>
      <c r="I985">
        <f t="shared" si="157"/>
        <v>3</v>
      </c>
      <c r="J985">
        <f>VLOOKUP(AA985,角色间职业划分!P:AP,20,FALSE)</f>
        <v>9</v>
      </c>
      <c r="K985">
        <f>IF(X985=500,100,VLOOKUP(AA985,角色间职业划分!P:AP,22,FALSE))</f>
        <v>100</v>
      </c>
      <c r="L985">
        <f>IF(X985=500,K985,VLOOKUP(AA985,角色间职业划分!P:AP,23,FALSE))</f>
        <v>60</v>
      </c>
      <c r="M985">
        <f>VLOOKUP(AA985,角色间职业划分!P:AP,24,FALSE)</f>
        <v>0</v>
      </c>
      <c r="N985">
        <f>VLOOKUP(AA985,角色间职业划分!P:AP,14)*100</f>
        <v>95</v>
      </c>
      <c r="O985">
        <f>VLOOKUP(AA985,角色间职业划分!P:Z,9,FALSE)</f>
        <v>0</v>
      </c>
      <c r="P985">
        <f>VLOOKUP(AA985,角色间职业划分!P:AP,10,FALSE)</f>
        <v>0</v>
      </c>
      <c r="Q985">
        <f>VLOOKUP(AA985,角色间职业划分!P:AP,15,FALSE)</f>
        <v>0</v>
      </c>
      <c r="R985">
        <f>VLOOKUP(AA985,角色间职业划分!P:AP,16,FALSE)</f>
        <v>0</v>
      </c>
      <c r="S985">
        <f>VLOOKUP(AA985,角色间职业划分!P:AP,17,FALSE)</f>
        <v>0</v>
      </c>
      <c r="T985">
        <f>VLOOKUP(AA985,角色间职业划分!P:AP,18,FALSE)</f>
        <v>0</v>
      </c>
      <c r="U985">
        <f>VLOOKUP(AA985,角色间职业划分!P:AP,27,FALSE)</f>
        <v>0</v>
      </c>
      <c r="V985">
        <f t="shared" si="153"/>
        <v>4.9999999999999991</v>
      </c>
      <c r="W985">
        <f>VLOOKUP(AA985,角色间职业划分!P:Q,2,FALSE)</f>
        <v>27</v>
      </c>
      <c r="X985">
        <f t="shared" si="158"/>
        <v>72</v>
      </c>
      <c r="Y985">
        <f>INT(VLOOKUP(X985,角色属性总表!AG:AH,2,FALSE)*角色属性总表!$C$38)</f>
        <v>1476</v>
      </c>
      <c r="AA985">
        <f t="shared" si="159"/>
        <v>10</v>
      </c>
      <c r="AB985">
        <f>VLOOKUP(X985,角色属性总表!AG:AI,2,FALSE)*VLOOKUP(角色等级属性!AA985,角色间职业划分!P:AG,13,FALSE)/角色间职业划分!$AB$9</f>
        <v>2113.856068743286</v>
      </c>
      <c r="AC985">
        <f>VLOOKUP(X985,角色属性总表!AG:AI,3,FALSE)*VLOOKUP(AA985,角色间职业划分!P:AG,8,FALSE)/角色间职业划分!$W$9</f>
        <v>3760.8479999999995</v>
      </c>
      <c r="AD985">
        <f>VLOOKUP(AA985,角色间职业划分!P:AP,26,FALSE)</f>
        <v>0.4</v>
      </c>
      <c r="AE985">
        <f>VLOOKUP(X985,角色属性总表!I:Q,3,FALSE)</f>
        <v>661.24800000000005</v>
      </c>
      <c r="AF985">
        <f>VLOOKUP(AA985,角色间职业划分!P:AP,11,FALSE)</f>
        <v>0.35</v>
      </c>
      <c r="AG985">
        <f t="shared" si="154"/>
        <v>4425.6687321470863</v>
      </c>
      <c r="AH985">
        <f t="shared" si="155"/>
        <v>660</v>
      </c>
      <c r="AJ985">
        <f t="shared" si="156"/>
        <v>3765.6687321470863</v>
      </c>
      <c r="AK985">
        <v>981</v>
      </c>
    </row>
    <row r="986" spans="1:37" x14ac:dyDescent="0.15">
      <c r="A986">
        <v>982</v>
      </c>
      <c r="B986">
        <f>ROUND(VLOOKUP(X986,角色属性总表!AG:AI,2,FALSE)/角色属性总表!$C$34,0)</f>
        <v>213</v>
      </c>
      <c r="C986">
        <f>ROUND(VLOOKUP(X986,角色属性总表!Y:AE,3,FALSE)/J986,0)</f>
        <v>117</v>
      </c>
      <c r="D986">
        <f>ROUND(VLOOKUP(X986,角色属性总表!AG:AI,3,FALSE)/角色属性总表!$C$35,0)</f>
        <v>223</v>
      </c>
      <c r="E986">
        <f t="shared" si="150"/>
        <v>855</v>
      </c>
      <c r="F986">
        <f t="shared" si="151"/>
        <v>17</v>
      </c>
      <c r="G986">
        <f t="shared" si="152"/>
        <v>10</v>
      </c>
      <c r="H986">
        <v>0</v>
      </c>
      <c r="I986">
        <f t="shared" si="157"/>
        <v>3</v>
      </c>
      <c r="J986">
        <f>VLOOKUP(AA986,角色间职业划分!P:AP,20,FALSE)</f>
        <v>9</v>
      </c>
      <c r="K986">
        <f>IF(X986=500,100,VLOOKUP(AA986,角色间职业划分!P:AP,22,FALSE))</f>
        <v>100</v>
      </c>
      <c r="L986">
        <f>IF(X986=500,K986,VLOOKUP(AA986,角色间职业划分!P:AP,23,FALSE))</f>
        <v>60</v>
      </c>
      <c r="M986">
        <f>VLOOKUP(AA986,角色间职业划分!P:AP,24,FALSE)</f>
        <v>0</v>
      </c>
      <c r="N986">
        <f>VLOOKUP(AA986,角色间职业划分!P:AP,14)*100</f>
        <v>95</v>
      </c>
      <c r="O986">
        <f>VLOOKUP(AA986,角色间职业划分!P:Z,9,FALSE)</f>
        <v>0</v>
      </c>
      <c r="P986">
        <f>VLOOKUP(AA986,角色间职业划分!P:AP,10,FALSE)</f>
        <v>0</v>
      </c>
      <c r="Q986">
        <f>VLOOKUP(AA986,角色间职业划分!P:AP,15,FALSE)</f>
        <v>0</v>
      </c>
      <c r="R986">
        <f>VLOOKUP(AA986,角色间职业划分!P:AP,16,FALSE)</f>
        <v>0</v>
      </c>
      <c r="S986">
        <f>VLOOKUP(AA986,角色间职业划分!P:AP,17,FALSE)</f>
        <v>0</v>
      </c>
      <c r="T986">
        <f>VLOOKUP(AA986,角色间职业划分!P:AP,18,FALSE)</f>
        <v>0</v>
      </c>
      <c r="U986">
        <f>VLOOKUP(AA986,角色间职业划分!P:AP,27,FALSE)</f>
        <v>0</v>
      </c>
      <c r="V986">
        <f t="shared" si="153"/>
        <v>4.9999999999999991</v>
      </c>
      <c r="W986">
        <f>VLOOKUP(AA986,角色间职业划分!P:Q,2,FALSE)</f>
        <v>27</v>
      </c>
      <c r="X986">
        <f t="shared" si="158"/>
        <v>73</v>
      </c>
      <c r="Y986">
        <f>INT(VLOOKUP(X986,角色属性总表!AG:AH,2,FALSE)*角色属性总表!$C$38)</f>
        <v>1494</v>
      </c>
      <c r="AA986">
        <f t="shared" si="159"/>
        <v>10</v>
      </c>
      <c r="AB986">
        <f>VLOOKUP(X986,角色属性总表!AG:AI,2,FALSE)*VLOOKUP(角色等级属性!AA986,角色间职业划分!P:AG,13,FALSE)/角色间职业划分!$AB$9</f>
        <v>2139.6348012889366</v>
      </c>
      <c r="AC986">
        <f>VLOOKUP(X986,角色属性总表!AG:AI,3,FALSE)*VLOOKUP(AA986,角色间职业划分!P:AG,8,FALSE)/角色间职业划分!$W$9</f>
        <v>3806.7120000000004</v>
      </c>
      <c r="AD986">
        <f>VLOOKUP(AA986,角色间职业划分!P:AP,26,FALSE)</f>
        <v>0.4</v>
      </c>
      <c r="AE986">
        <f>VLOOKUP(X986,角色属性总表!I:Q,3,FALSE)</f>
        <v>669.31200000000001</v>
      </c>
      <c r="AF986">
        <f>VLOOKUP(AA986,角色间职业划分!P:AP,11,FALSE)</f>
        <v>0.35</v>
      </c>
      <c r="AG986">
        <f t="shared" si="154"/>
        <v>4528.892514614332</v>
      </c>
      <c r="AH986">
        <f t="shared" si="155"/>
        <v>669</v>
      </c>
      <c r="AJ986">
        <f t="shared" si="156"/>
        <v>3859.892514614332</v>
      </c>
      <c r="AK986">
        <v>982</v>
      </c>
    </row>
    <row r="987" spans="1:37" x14ac:dyDescent="0.15">
      <c r="A987">
        <v>983</v>
      </c>
      <c r="B987">
        <f>ROUND(VLOOKUP(X987,角色属性总表!AG:AI,2,FALSE)/角色属性总表!$C$34,0)</f>
        <v>216</v>
      </c>
      <c r="C987">
        <f>ROUND(VLOOKUP(X987,角色属性总表!Y:AE,3,FALSE)/J987,0)</f>
        <v>119</v>
      </c>
      <c r="D987">
        <f>ROUND(VLOOKUP(X987,角色属性总表!AG:AI,3,FALSE)/角色属性总表!$C$35,0)</f>
        <v>226</v>
      </c>
      <c r="E987">
        <f t="shared" si="150"/>
        <v>866</v>
      </c>
      <c r="F987">
        <f t="shared" si="151"/>
        <v>17</v>
      </c>
      <c r="G987">
        <f t="shared" si="152"/>
        <v>10</v>
      </c>
      <c r="H987">
        <v>0</v>
      </c>
      <c r="I987">
        <f t="shared" si="157"/>
        <v>3</v>
      </c>
      <c r="J987">
        <f>VLOOKUP(AA987,角色间职业划分!P:AP,20,FALSE)</f>
        <v>9</v>
      </c>
      <c r="K987">
        <f>IF(X987=500,100,VLOOKUP(AA987,角色间职业划分!P:AP,22,FALSE))</f>
        <v>100</v>
      </c>
      <c r="L987">
        <f>IF(X987=500,K987,VLOOKUP(AA987,角色间职业划分!P:AP,23,FALSE))</f>
        <v>60</v>
      </c>
      <c r="M987">
        <f>VLOOKUP(AA987,角色间职业划分!P:AP,24,FALSE)</f>
        <v>0</v>
      </c>
      <c r="N987">
        <f>VLOOKUP(AA987,角色间职业划分!P:AP,14)*100</f>
        <v>95</v>
      </c>
      <c r="O987">
        <f>VLOOKUP(AA987,角色间职业划分!P:Z,9,FALSE)</f>
        <v>0</v>
      </c>
      <c r="P987">
        <f>VLOOKUP(AA987,角色间职业划分!P:AP,10,FALSE)</f>
        <v>0</v>
      </c>
      <c r="Q987">
        <f>VLOOKUP(AA987,角色间职业划分!P:AP,15,FALSE)</f>
        <v>0</v>
      </c>
      <c r="R987">
        <f>VLOOKUP(AA987,角色间职业划分!P:AP,16,FALSE)</f>
        <v>0</v>
      </c>
      <c r="S987">
        <f>VLOOKUP(AA987,角色间职业划分!P:AP,17,FALSE)</f>
        <v>0</v>
      </c>
      <c r="T987">
        <f>VLOOKUP(AA987,角色间职业划分!P:AP,18,FALSE)</f>
        <v>0</v>
      </c>
      <c r="U987">
        <f>VLOOKUP(AA987,角色间职业划分!P:AP,27,FALSE)</f>
        <v>0</v>
      </c>
      <c r="V987">
        <f t="shared" si="153"/>
        <v>4.9999999999999991</v>
      </c>
      <c r="W987">
        <f>VLOOKUP(AA987,角色间职业划分!P:Q,2,FALSE)</f>
        <v>27</v>
      </c>
      <c r="X987">
        <f t="shared" si="158"/>
        <v>74</v>
      </c>
      <c r="Y987">
        <f>INT(VLOOKUP(X987,角色属性总表!AG:AH,2,FALSE)*角色属性总表!$C$38)</f>
        <v>1512</v>
      </c>
      <c r="AA987">
        <f t="shared" si="159"/>
        <v>10</v>
      </c>
      <c r="AB987">
        <f>VLOOKUP(X987,角色属性总表!AG:AI,2,FALSE)*VLOOKUP(角色等级属性!AA987,角色间职业划分!P:AG,13,FALSE)/角色间职业划分!$AB$9</f>
        <v>2165.4135338345864</v>
      </c>
      <c r="AC987">
        <f>VLOOKUP(X987,角色属性总表!AG:AI,3,FALSE)*VLOOKUP(AA987,角色间职业划分!P:AG,8,FALSE)/角色间职业划分!$W$9</f>
        <v>3852.576</v>
      </c>
      <c r="AD987">
        <f>VLOOKUP(AA987,角色间职业划分!P:AP,26,FALSE)</f>
        <v>0.4</v>
      </c>
      <c r="AE987">
        <f>VLOOKUP(X987,角色属性总表!I:Q,3,FALSE)</f>
        <v>677.37599999999998</v>
      </c>
      <c r="AF987">
        <f>VLOOKUP(AA987,角色间职业划分!P:AP,11,FALSE)</f>
        <v>0.35</v>
      </c>
      <c r="AG987">
        <f t="shared" si="154"/>
        <v>4633.1703200238198</v>
      </c>
      <c r="AH987">
        <f t="shared" si="155"/>
        <v>678</v>
      </c>
      <c r="AJ987">
        <f t="shared" si="156"/>
        <v>3955.1703200238198</v>
      </c>
      <c r="AK987">
        <v>983</v>
      </c>
    </row>
    <row r="988" spans="1:37" x14ac:dyDescent="0.15">
      <c r="A988">
        <v>984</v>
      </c>
      <c r="B988">
        <f>ROUND(VLOOKUP(X988,角色属性总表!AG:AI,2,FALSE)/角色属性总表!$C$34,0)</f>
        <v>219</v>
      </c>
      <c r="C988">
        <f>ROUND(VLOOKUP(X988,角色属性总表!Y:AE,3,FALSE)/J988,0)</f>
        <v>122</v>
      </c>
      <c r="D988">
        <f>ROUND(VLOOKUP(X988,角色属性总表!AG:AI,3,FALSE)/角色属性总表!$C$35,0)</f>
        <v>228</v>
      </c>
      <c r="E988">
        <f t="shared" si="150"/>
        <v>876</v>
      </c>
      <c r="F988">
        <f t="shared" si="151"/>
        <v>17</v>
      </c>
      <c r="G988">
        <f t="shared" si="152"/>
        <v>10</v>
      </c>
      <c r="H988">
        <v>0</v>
      </c>
      <c r="I988">
        <f t="shared" si="157"/>
        <v>3</v>
      </c>
      <c r="J988">
        <f>VLOOKUP(AA988,角色间职业划分!P:AP,20,FALSE)</f>
        <v>9</v>
      </c>
      <c r="K988">
        <f>IF(X988=500,100,VLOOKUP(AA988,角色间职业划分!P:AP,22,FALSE))</f>
        <v>100</v>
      </c>
      <c r="L988">
        <f>IF(X988=500,K988,VLOOKUP(AA988,角色间职业划分!P:AP,23,FALSE))</f>
        <v>60</v>
      </c>
      <c r="M988">
        <f>VLOOKUP(AA988,角色间职业划分!P:AP,24,FALSE)</f>
        <v>0</v>
      </c>
      <c r="N988">
        <f>VLOOKUP(AA988,角色间职业划分!P:AP,14)*100</f>
        <v>95</v>
      </c>
      <c r="O988">
        <f>VLOOKUP(AA988,角色间职业划分!P:Z,9,FALSE)</f>
        <v>0</v>
      </c>
      <c r="P988">
        <f>VLOOKUP(AA988,角色间职业划分!P:AP,10,FALSE)</f>
        <v>0</v>
      </c>
      <c r="Q988">
        <f>VLOOKUP(AA988,角色间职业划分!P:AP,15,FALSE)</f>
        <v>0</v>
      </c>
      <c r="R988">
        <f>VLOOKUP(AA988,角色间职业划分!P:AP,16,FALSE)</f>
        <v>0</v>
      </c>
      <c r="S988">
        <f>VLOOKUP(AA988,角色间职业划分!P:AP,17,FALSE)</f>
        <v>0</v>
      </c>
      <c r="T988">
        <f>VLOOKUP(AA988,角色间职业划分!P:AP,18,FALSE)</f>
        <v>0</v>
      </c>
      <c r="U988">
        <f>VLOOKUP(AA988,角色间职业划分!P:AP,27,FALSE)</f>
        <v>0</v>
      </c>
      <c r="V988">
        <f t="shared" si="153"/>
        <v>4.9999999999999991</v>
      </c>
      <c r="W988">
        <f>VLOOKUP(AA988,角色间职业划分!P:Q,2,FALSE)</f>
        <v>27</v>
      </c>
      <c r="X988">
        <f t="shared" si="158"/>
        <v>75</v>
      </c>
      <c r="Y988">
        <f>INT(VLOOKUP(X988,角色属性总表!AG:AH,2,FALSE)*角色属性总表!$C$38)</f>
        <v>1530</v>
      </c>
      <c r="AA988">
        <f t="shared" si="159"/>
        <v>10</v>
      </c>
      <c r="AB988">
        <f>VLOOKUP(X988,角色属性总表!AG:AI,2,FALSE)*VLOOKUP(角色等级属性!AA988,角色间职业划分!P:AG,13,FALSE)/角色间职业划分!$AB$9</f>
        <v>2191.1922663802361</v>
      </c>
      <c r="AC988">
        <f>VLOOKUP(X988,角色属性总表!AG:AI,3,FALSE)*VLOOKUP(AA988,角色间职业划分!P:AG,8,FALSE)/角色间职业划分!$W$9</f>
        <v>3898.4399999999996</v>
      </c>
      <c r="AD988">
        <f>VLOOKUP(AA988,角色间职业划分!P:AP,26,FALSE)</f>
        <v>0.4</v>
      </c>
      <c r="AE988">
        <f>VLOOKUP(X988,角色属性总表!I:Q,3,FALSE)</f>
        <v>685.43999999999994</v>
      </c>
      <c r="AF988">
        <f>VLOOKUP(AA988,角色间职业划分!P:AP,11,FALSE)</f>
        <v>0.35</v>
      </c>
      <c r="AG988">
        <f t="shared" si="154"/>
        <v>4738.5017537018521</v>
      </c>
      <c r="AH988">
        <f t="shared" si="155"/>
        <v>684</v>
      </c>
      <c r="AJ988">
        <f t="shared" si="156"/>
        <v>4054.5017537018521</v>
      </c>
      <c r="AK988">
        <v>984</v>
      </c>
    </row>
    <row r="989" spans="1:37" x14ac:dyDescent="0.15">
      <c r="A989">
        <v>985</v>
      </c>
      <c r="B989">
        <f>ROUND(VLOOKUP(X989,角色属性总表!AG:AI,2,FALSE)/角色属性总表!$C$34,0)</f>
        <v>221</v>
      </c>
      <c r="C989">
        <f>ROUND(VLOOKUP(X989,角色属性总表!Y:AE,3,FALSE)/J989,0)</f>
        <v>124</v>
      </c>
      <c r="D989">
        <f>ROUND(VLOOKUP(X989,角色属性总表!AG:AI,3,FALSE)/角色属性总表!$C$35,0)</f>
        <v>231</v>
      </c>
      <c r="E989">
        <f t="shared" si="150"/>
        <v>886</v>
      </c>
      <c r="F989">
        <f t="shared" si="151"/>
        <v>17</v>
      </c>
      <c r="G989">
        <f t="shared" si="152"/>
        <v>10</v>
      </c>
      <c r="H989">
        <v>0</v>
      </c>
      <c r="I989">
        <f t="shared" si="157"/>
        <v>3</v>
      </c>
      <c r="J989">
        <f>VLOOKUP(AA989,角色间职业划分!P:AP,20,FALSE)</f>
        <v>9</v>
      </c>
      <c r="K989">
        <f>IF(X989=500,100,VLOOKUP(AA989,角色间职业划分!P:AP,22,FALSE))</f>
        <v>100</v>
      </c>
      <c r="L989">
        <f>IF(X989=500,K989,VLOOKUP(AA989,角色间职业划分!P:AP,23,FALSE))</f>
        <v>60</v>
      </c>
      <c r="M989">
        <f>VLOOKUP(AA989,角色间职业划分!P:AP,24,FALSE)</f>
        <v>0</v>
      </c>
      <c r="N989">
        <f>VLOOKUP(AA989,角色间职业划分!P:AP,14)*100</f>
        <v>95</v>
      </c>
      <c r="O989">
        <f>VLOOKUP(AA989,角色间职业划分!P:Z,9,FALSE)</f>
        <v>0</v>
      </c>
      <c r="P989">
        <f>VLOOKUP(AA989,角色间职业划分!P:AP,10,FALSE)</f>
        <v>0</v>
      </c>
      <c r="Q989">
        <f>VLOOKUP(AA989,角色间职业划分!P:AP,15,FALSE)</f>
        <v>0</v>
      </c>
      <c r="R989">
        <f>VLOOKUP(AA989,角色间职业划分!P:AP,16,FALSE)</f>
        <v>0</v>
      </c>
      <c r="S989">
        <f>VLOOKUP(AA989,角色间职业划分!P:AP,17,FALSE)</f>
        <v>0</v>
      </c>
      <c r="T989">
        <f>VLOOKUP(AA989,角色间职业划分!P:AP,18,FALSE)</f>
        <v>0</v>
      </c>
      <c r="U989">
        <f>VLOOKUP(AA989,角色间职业划分!P:AP,27,FALSE)</f>
        <v>0</v>
      </c>
      <c r="V989">
        <f t="shared" si="153"/>
        <v>4.9999999999999991</v>
      </c>
      <c r="W989">
        <f>VLOOKUP(AA989,角色间职业划分!P:Q,2,FALSE)</f>
        <v>27</v>
      </c>
      <c r="X989">
        <f t="shared" si="158"/>
        <v>76</v>
      </c>
      <c r="Y989">
        <f>INT(VLOOKUP(X989,角色属性总表!AG:AH,2,FALSE)*角色属性总表!$C$38)</f>
        <v>1548</v>
      </c>
      <c r="AA989">
        <f t="shared" si="159"/>
        <v>10</v>
      </c>
      <c r="AB989">
        <f>VLOOKUP(X989,角色属性总表!AG:AI,2,FALSE)*VLOOKUP(角色等级属性!AA989,角色间职业划分!P:AG,13,FALSE)/角色间职业划分!$AB$9</f>
        <v>2216.9709989258859</v>
      </c>
      <c r="AC989">
        <f>VLOOKUP(X989,角色属性总表!AG:AI,3,FALSE)*VLOOKUP(AA989,角色间职业划分!P:AG,8,FALSE)/角色间职业划分!$W$9</f>
        <v>3944.3039999999996</v>
      </c>
      <c r="AD989">
        <f>VLOOKUP(AA989,角色间职业划分!P:AP,26,FALSE)</f>
        <v>0.4</v>
      </c>
      <c r="AE989">
        <f>VLOOKUP(X989,角色属性总表!I:Q,3,FALSE)</f>
        <v>693.50400000000002</v>
      </c>
      <c r="AF989">
        <f>VLOOKUP(AA989,角色间职业划分!P:AP,11,FALSE)</f>
        <v>0.35</v>
      </c>
      <c r="AG989">
        <f t="shared" si="154"/>
        <v>4844.886488684182</v>
      </c>
      <c r="AH989">
        <f t="shared" si="155"/>
        <v>693</v>
      </c>
      <c r="AJ989">
        <f t="shared" si="156"/>
        <v>4151.886488684182</v>
      </c>
      <c r="AK989">
        <v>985</v>
      </c>
    </row>
    <row r="990" spans="1:37" x14ac:dyDescent="0.15">
      <c r="A990">
        <v>986</v>
      </c>
      <c r="B990">
        <f>ROUND(VLOOKUP(X990,角色属性总表!AG:AI,2,FALSE)/角色属性总表!$C$34,0)</f>
        <v>224</v>
      </c>
      <c r="C990">
        <f>ROUND(VLOOKUP(X990,角色属性总表!Y:AE,3,FALSE)/J990,0)</f>
        <v>127</v>
      </c>
      <c r="D990">
        <f>ROUND(VLOOKUP(X990,角色属性总表!AG:AI,3,FALSE)/角色属性总表!$C$35,0)</f>
        <v>234</v>
      </c>
      <c r="E990">
        <f t="shared" si="150"/>
        <v>897</v>
      </c>
      <c r="F990">
        <f t="shared" si="151"/>
        <v>17</v>
      </c>
      <c r="G990">
        <f t="shared" si="152"/>
        <v>10</v>
      </c>
      <c r="H990">
        <v>0</v>
      </c>
      <c r="I990">
        <f t="shared" si="157"/>
        <v>3</v>
      </c>
      <c r="J990">
        <f>VLOOKUP(AA990,角色间职业划分!P:AP,20,FALSE)</f>
        <v>9</v>
      </c>
      <c r="K990">
        <f>IF(X990=500,100,VLOOKUP(AA990,角色间职业划分!P:AP,22,FALSE))</f>
        <v>100</v>
      </c>
      <c r="L990">
        <f>IF(X990=500,K990,VLOOKUP(AA990,角色间职业划分!P:AP,23,FALSE))</f>
        <v>60</v>
      </c>
      <c r="M990">
        <f>VLOOKUP(AA990,角色间职业划分!P:AP,24,FALSE)</f>
        <v>0</v>
      </c>
      <c r="N990">
        <f>VLOOKUP(AA990,角色间职业划分!P:AP,14)*100</f>
        <v>95</v>
      </c>
      <c r="O990">
        <f>VLOOKUP(AA990,角色间职业划分!P:Z,9,FALSE)</f>
        <v>0</v>
      </c>
      <c r="P990">
        <f>VLOOKUP(AA990,角色间职业划分!P:AP,10,FALSE)</f>
        <v>0</v>
      </c>
      <c r="Q990">
        <f>VLOOKUP(AA990,角色间职业划分!P:AP,15,FALSE)</f>
        <v>0</v>
      </c>
      <c r="R990">
        <f>VLOOKUP(AA990,角色间职业划分!P:AP,16,FALSE)</f>
        <v>0</v>
      </c>
      <c r="S990">
        <f>VLOOKUP(AA990,角色间职业划分!P:AP,17,FALSE)</f>
        <v>0</v>
      </c>
      <c r="T990">
        <f>VLOOKUP(AA990,角色间职业划分!P:AP,18,FALSE)</f>
        <v>0</v>
      </c>
      <c r="U990">
        <f>VLOOKUP(AA990,角色间职业划分!P:AP,27,FALSE)</f>
        <v>0</v>
      </c>
      <c r="V990">
        <f t="shared" si="153"/>
        <v>4.9999999999999991</v>
      </c>
      <c r="W990">
        <f>VLOOKUP(AA990,角色间职业划分!P:Q,2,FALSE)</f>
        <v>27</v>
      </c>
      <c r="X990">
        <f t="shared" si="158"/>
        <v>77</v>
      </c>
      <c r="Y990">
        <f>INT(VLOOKUP(X990,角色属性总表!AG:AH,2,FALSE)*角色属性总表!$C$38)</f>
        <v>1566</v>
      </c>
      <c r="AA990">
        <f t="shared" si="159"/>
        <v>10</v>
      </c>
      <c r="AB990">
        <f>VLOOKUP(X990,角色属性总表!AG:AI,2,FALSE)*VLOOKUP(角色等级属性!AA990,角色间职业划分!P:AG,13,FALSE)/角色间职业划分!$AB$9</f>
        <v>2242.7497314715356</v>
      </c>
      <c r="AC990">
        <f>VLOOKUP(X990,角色属性总表!AG:AI,3,FALSE)*VLOOKUP(AA990,角色间职业划分!P:AG,8,FALSE)/角色间职业划分!$W$9</f>
        <v>3990.1679999999997</v>
      </c>
      <c r="AD990">
        <f>VLOOKUP(AA990,角色间职业划分!P:AP,26,FALSE)</f>
        <v>0.4</v>
      </c>
      <c r="AE990">
        <f>VLOOKUP(X990,角色属性总表!I:Q,3,FALSE)</f>
        <v>701.56799999999998</v>
      </c>
      <c r="AF990">
        <f>VLOOKUP(AA990,角色间职业划分!P:AP,11,FALSE)</f>
        <v>0.35</v>
      </c>
      <c r="AG990">
        <f t="shared" si="154"/>
        <v>4952.3242637559297</v>
      </c>
      <c r="AH990">
        <f t="shared" si="155"/>
        <v>702</v>
      </c>
      <c r="AJ990">
        <f t="shared" si="156"/>
        <v>4250.3242637559297</v>
      </c>
      <c r="AK990">
        <v>986</v>
      </c>
    </row>
    <row r="991" spans="1:37" x14ac:dyDescent="0.15">
      <c r="A991">
        <v>987</v>
      </c>
      <c r="B991">
        <f>ROUND(VLOOKUP(X991,角色属性总表!AG:AI,2,FALSE)/角色属性总表!$C$34,0)</f>
        <v>226</v>
      </c>
      <c r="C991">
        <f>ROUND(VLOOKUP(X991,角色属性总表!Y:AE,3,FALSE)/J991,0)</f>
        <v>130</v>
      </c>
      <c r="D991">
        <f>ROUND(VLOOKUP(X991,角色属性总表!AG:AI,3,FALSE)/角色属性总表!$C$35,0)</f>
        <v>237</v>
      </c>
      <c r="E991">
        <f t="shared" si="150"/>
        <v>907</v>
      </c>
      <c r="F991">
        <f t="shared" si="151"/>
        <v>17</v>
      </c>
      <c r="G991">
        <f t="shared" si="152"/>
        <v>10</v>
      </c>
      <c r="H991">
        <v>0</v>
      </c>
      <c r="I991">
        <f t="shared" si="157"/>
        <v>3</v>
      </c>
      <c r="J991">
        <f>VLOOKUP(AA991,角色间职业划分!P:AP,20,FALSE)</f>
        <v>9</v>
      </c>
      <c r="K991">
        <f>IF(X991=500,100,VLOOKUP(AA991,角色间职业划分!P:AP,22,FALSE))</f>
        <v>100</v>
      </c>
      <c r="L991">
        <f>IF(X991=500,K991,VLOOKUP(AA991,角色间职业划分!P:AP,23,FALSE))</f>
        <v>60</v>
      </c>
      <c r="M991">
        <f>VLOOKUP(AA991,角色间职业划分!P:AP,24,FALSE)</f>
        <v>0</v>
      </c>
      <c r="N991">
        <f>VLOOKUP(AA991,角色间职业划分!P:AP,14)*100</f>
        <v>95</v>
      </c>
      <c r="O991">
        <f>VLOOKUP(AA991,角色间职业划分!P:Z,9,FALSE)</f>
        <v>0</v>
      </c>
      <c r="P991">
        <f>VLOOKUP(AA991,角色间职业划分!P:AP,10,FALSE)</f>
        <v>0</v>
      </c>
      <c r="Q991">
        <f>VLOOKUP(AA991,角色间职业划分!P:AP,15,FALSE)</f>
        <v>0</v>
      </c>
      <c r="R991">
        <f>VLOOKUP(AA991,角色间职业划分!P:AP,16,FALSE)</f>
        <v>0</v>
      </c>
      <c r="S991">
        <f>VLOOKUP(AA991,角色间职业划分!P:AP,17,FALSE)</f>
        <v>0</v>
      </c>
      <c r="T991">
        <f>VLOOKUP(AA991,角色间职业划分!P:AP,18,FALSE)</f>
        <v>0</v>
      </c>
      <c r="U991">
        <f>VLOOKUP(AA991,角色间职业划分!P:AP,27,FALSE)</f>
        <v>0</v>
      </c>
      <c r="V991">
        <f t="shared" si="153"/>
        <v>4.9999999999999991</v>
      </c>
      <c r="W991">
        <f>VLOOKUP(AA991,角色间职业划分!P:Q,2,FALSE)</f>
        <v>27</v>
      </c>
      <c r="X991">
        <f t="shared" si="158"/>
        <v>78</v>
      </c>
      <c r="Y991">
        <f>INT(VLOOKUP(X991,角色属性总表!AG:AH,2,FALSE)*角色属性总表!$C$38)</f>
        <v>1584</v>
      </c>
      <c r="AA991">
        <f t="shared" si="159"/>
        <v>10</v>
      </c>
      <c r="AB991">
        <f>VLOOKUP(X991,角色属性总表!AG:AI,2,FALSE)*VLOOKUP(角色等级属性!AA991,角色间职业划分!P:AG,13,FALSE)/角色间职业划分!$AB$9</f>
        <v>2268.5284640171858</v>
      </c>
      <c r="AC991">
        <f>VLOOKUP(X991,角色属性总表!AG:AI,3,FALSE)*VLOOKUP(AA991,角色间职业划分!P:AG,8,FALSE)/角色间职业划分!$W$9</f>
        <v>4036.0320000000002</v>
      </c>
      <c r="AD991">
        <f>VLOOKUP(AA991,角色间职业划分!P:AP,26,FALSE)</f>
        <v>0.4</v>
      </c>
      <c r="AE991">
        <f>VLOOKUP(X991,角色属性总表!I:Q,3,FALSE)</f>
        <v>709.63200000000006</v>
      </c>
      <c r="AF991">
        <f>VLOOKUP(AA991,角色间职业划分!P:AP,11,FALSE)</f>
        <v>0.35</v>
      </c>
      <c r="AG991">
        <f t="shared" si="154"/>
        <v>5060.8148815845225</v>
      </c>
      <c r="AH991">
        <f t="shared" si="155"/>
        <v>711</v>
      </c>
      <c r="AJ991">
        <f t="shared" si="156"/>
        <v>4349.8148815845225</v>
      </c>
      <c r="AK991">
        <v>987</v>
      </c>
    </row>
    <row r="992" spans="1:37" x14ac:dyDescent="0.15">
      <c r="A992">
        <v>988</v>
      </c>
      <c r="B992">
        <f>ROUND(VLOOKUP(X992,角色属性总表!AG:AI,2,FALSE)/角色属性总表!$C$34,0)</f>
        <v>229</v>
      </c>
      <c r="C992">
        <f>ROUND(VLOOKUP(X992,角色属性总表!Y:AE,3,FALSE)/J992,0)</f>
        <v>132</v>
      </c>
      <c r="D992">
        <f>ROUND(VLOOKUP(X992,角色属性总表!AG:AI,3,FALSE)/角色属性总表!$C$35,0)</f>
        <v>239</v>
      </c>
      <c r="E992">
        <f t="shared" si="150"/>
        <v>917</v>
      </c>
      <c r="F992">
        <f t="shared" si="151"/>
        <v>17</v>
      </c>
      <c r="G992">
        <f t="shared" si="152"/>
        <v>10</v>
      </c>
      <c r="H992">
        <v>0</v>
      </c>
      <c r="I992">
        <f t="shared" si="157"/>
        <v>3</v>
      </c>
      <c r="J992">
        <f>VLOOKUP(AA992,角色间职业划分!P:AP,20,FALSE)</f>
        <v>9</v>
      </c>
      <c r="K992">
        <f>IF(X992=500,100,VLOOKUP(AA992,角色间职业划分!P:AP,22,FALSE))</f>
        <v>100</v>
      </c>
      <c r="L992">
        <f>IF(X992=500,K992,VLOOKUP(AA992,角色间职业划分!P:AP,23,FALSE))</f>
        <v>60</v>
      </c>
      <c r="M992">
        <f>VLOOKUP(AA992,角色间职业划分!P:AP,24,FALSE)</f>
        <v>0</v>
      </c>
      <c r="N992">
        <f>VLOOKUP(AA992,角色间职业划分!P:AP,14)*100</f>
        <v>95</v>
      </c>
      <c r="O992">
        <f>VLOOKUP(AA992,角色间职业划分!P:Z,9,FALSE)</f>
        <v>0</v>
      </c>
      <c r="P992">
        <f>VLOOKUP(AA992,角色间职业划分!P:AP,10,FALSE)</f>
        <v>0</v>
      </c>
      <c r="Q992">
        <f>VLOOKUP(AA992,角色间职业划分!P:AP,15,FALSE)</f>
        <v>0</v>
      </c>
      <c r="R992">
        <f>VLOOKUP(AA992,角色间职业划分!P:AP,16,FALSE)</f>
        <v>0</v>
      </c>
      <c r="S992">
        <f>VLOOKUP(AA992,角色间职业划分!P:AP,17,FALSE)</f>
        <v>0</v>
      </c>
      <c r="T992">
        <f>VLOOKUP(AA992,角色间职业划分!P:AP,18,FALSE)</f>
        <v>0</v>
      </c>
      <c r="U992">
        <f>VLOOKUP(AA992,角色间职业划分!P:AP,27,FALSE)</f>
        <v>0</v>
      </c>
      <c r="V992">
        <f t="shared" si="153"/>
        <v>4.9999999999999991</v>
      </c>
      <c r="W992">
        <f>VLOOKUP(AA992,角色间职业划分!P:Q,2,FALSE)</f>
        <v>27</v>
      </c>
      <c r="X992">
        <f t="shared" si="158"/>
        <v>79</v>
      </c>
      <c r="Y992">
        <f>INT(VLOOKUP(X992,角色属性总表!AG:AH,2,FALSE)*角色属性总表!$C$38)</f>
        <v>1602</v>
      </c>
      <c r="AA992">
        <f t="shared" si="159"/>
        <v>10</v>
      </c>
      <c r="AB992">
        <f>VLOOKUP(X992,角色属性总表!AG:AI,2,FALSE)*VLOOKUP(角色等级属性!AA992,角色间职业划分!P:AG,13,FALSE)/角色间职业划分!$AB$9</f>
        <v>2294.3071965628355</v>
      </c>
      <c r="AC992">
        <f>VLOOKUP(X992,角色属性总表!AG:AI,3,FALSE)*VLOOKUP(AA992,角色间职业划分!P:AG,8,FALSE)/角色间职业划分!$W$9</f>
        <v>4081.8960000000002</v>
      </c>
      <c r="AD992">
        <f>VLOOKUP(AA992,角色间职业划分!P:AP,26,FALSE)</f>
        <v>0.4</v>
      </c>
      <c r="AE992">
        <f>VLOOKUP(X992,角色属性总表!I:Q,3,FALSE)</f>
        <v>717.69600000000003</v>
      </c>
      <c r="AF992">
        <f>VLOOKUP(AA992,角色间职业划分!P:AP,11,FALSE)</f>
        <v>0.35</v>
      </c>
      <c r="AG992">
        <f t="shared" si="154"/>
        <v>5170.3582069402846</v>
      </c>
      <c r="AH992">
        <f t="shared" si="155"/>
        <v>717</v>
      </c>
      <c r="AJ992">
        <f t="shared" si="156"/>
        <v>4453.3582069402846</v>
      </c>
      <c r="AK992">
        <v>988</v>
      </c>
    </row>
    <row r="993" spans="1:37" x14ac:dyDescent="0.15">
      <c r="A993">
        <v>989</v>
      </c>
      <c r="B993">
        <f>ROUND(VLOOKUP(X993,角色属性总表!AG:AI,2,FALSE)/角色属性总表!$C$34,0)</f>
        <v>231</v>
      </c>
      <c r="C993">
        <f>ROUND(VLOOKUP(X993,角色属性总表!Y:AE,3,FALSE)/J993,0)</f>
        <v>135</v>
      </c>
      <c r="D993">
        <f>ROUND(VLOOKUP(X993,角色属性总表!AG:AI,3,FALSE)/角色属性总表!$C$35,0)</f>
        <v>242</v>
      </c>
      <c r="E993">
        <f t="shared" si="150"/>
        <v>928</v>
      </c>
      <c r="F993">
        <f t="shared" si="151"/>
        <v>17</v>
      </c>
      <c r="G993">
        <f t="shared" si="152"/>
        <v>10</v>
      </c>
      <c r="H993">
        <v>0</v>
      </c>
      <c r="I993">
        <f t="shared" si="157"/>
        <v>3</v>
      </c>
      <c r="J993">
        <f>VLOOKUP(AA993,角色间职业划分!P:AP,20,FALSE)</f>
        <v>9</v>
      </c>
      <c r="K993">
        <f>IF(X993=500,100,VLOOKUP(AA993,角色间职业划分!P:AP,22,FALSE))</f>
        <v>100</v>
      </c>
      <c r="L993">
        <f>IF(X993=500,K993,VLOOKUP(AA993,角色间职业划分!P:AP,23,FALSE))</f>
        <v>60</v>
      </c>
      <c r="M993">
        <f>VLOOKUP(AA993,角色间职业划分!P:AP,24,FALSE)</f>
        <v>0</v>
      </c>
      <c r="N993">
        <f>VLOOKUP(AA993,角色间职业划分!P:AP,14)*100</f>
        <v>95</v>
      </c>
      <c r="O993">
        <f>VLOOKUP(AA993,角色间职业划分!P:Z,9,FALSE)</f>
        <v>0</v>
      </c>
      <c r="P993">
        <f>VLOOKUP(AA993,角色间职业划分!P:AP,10,FALSE)</f>
        <v>0</v>
      </c>
      <c r="Q993">
        <f>VLOOKUP(AA993,角色间职业划分!P:AP,15,FALSE)</f>
        <v>0</v>
      </c>
      <c r="R993">
        <f>VLOOKUP(AA993,角色间职业划分!P:AP,16,FALSE)</f>
        <v>0</v>
      </c>
      <c r="S993">
        <f>VLOOKUP(AA993,角色间职业划分!P:AP,17,FALSE)</f>
        <v>0</v>
      </c>
      <c r="T993">
        <f>VLOOKUP(AA993,角色间职业划分!P:AP,18,FALSE)</f>
        <v>0</v>
      </c>
      <c r="U993">
        <f>VLOOKUP(AA993,角色间职业划分!P:AP,27,FALSE)</f>
        <v>0</v>
      </c>
      <c r="V993">
        <f t="shared" si="153"/>
        <v>4.9999999999999991</v>
      </c>
      <c r="W993">
        <f>VLOOKUP(AA993,角色间职业划分!P:Q,2,FALSE)</f>
        <v>27</v>
      </c>
      <c r="X993">
        <f t="shared" si="158"/>
        <v>80</v>
      </c>
      <c r="Y993">
        <f>INT(VLOOKUP(X993,角色属性总表!AG:AH,2,FALSE)*角色属性总表!$C$38)</f>
        <v>1620</v>
      </c>
      <c r="AA993">
        <f t="shared" si="159"/>
        <v>10</v>
      </c>
      <c r="AB993">
        <f>VLOOKUP(X993,角色属性总表!AG:AI,2,FALSE)*VLOOKUP(角色等级属性!AA993,角色间职业划分!P:AG,13,FALSE)/角色间职业划分!$AB$9</f>
        <v>2320.0859291084853</v>
      </c>
      <c r="AC993">
        <f>VLOOKUP(X993,角色属性总表!AG:AI,3,FALSE)*VLOOKUP(AA993,角色间职业划分!P:AG,8,FALSE)/角色间职业划分!$W$9</f>
        <v>4127.7599999999993</v>
      </c>
      <c r="AD993">
        <f>VLOOKUP(AA993,角色间职业划分!P:AP,26,FALSE)</f>
        <v>0.4</v>
      </c>
      <c r="AE993">
        <f>VLOOKUP(X993,角色属性总表!I:Q,3,FALSE)</f>
        <v>725.76</v>
      </c>
      <c r="AF993">
        <f>VLOOKUP(AA993,角色间职业划分!P:AP,11,FALSE)</f>
        <v>0.35</v>
      </c>
      <c r="AG993">
        <f t="shared" si="154"/>
        <v>5280.9541649996081</v>
      </c>
      <c r="AH993">
        <f t="shared" si="155"/>
        <v>726</v>
      </c>
      <c r="AJ993">
        <f t="shared" si="156"/>
        <v>4554.9541649996081</v>
      </c>
      <c r="AK993">
        <v>989</v>
      </c>
    </row>
    <row r="994" spans="1:37" x14ac:dyDescent="0.15">
      <c r="A994">
        <v>990</v>
      </c>
      <c r="B994">
        <f>ROUND(VLOOKUP(X994,角色属性总表!AG:AI,2,FALSE)/角色属性总表!$C$34,0)</f>
        <v>234</v>
      </c>
      <c r="C994">
        <f>ROUND(VLOOKUP(X994,角色属性总表!Y:AE,3,FALSE)/J994,0)</f>
        <v>138</v>
      </c>
      <c r="D994">
        <f>ROUND(VLOOKUP(X994,角色属性总表!AG:AI,3,FALSE)/角色属性总表!$C$35,0)</f>
        <v>245</v>
      </c>
      <c r="E994">
        <f t="shared" si="150"/>
        <v>938</v>
      </c>
      <c r="F994">
        <f t="shared" si="151"/>
        <v>17</v>
      </c>
      <c r="G994">
        <f t="shared" si="152"/>
        <v>10</v>
      </c>
      <c r="H994">
        <v>0</v>
      </c>
      <c r="I994">
        <f t="shared" si="157"/>
        <v>3</v>
      </c>
      <c r="J994">
        <f>VLOOKUP(AA994,角色间职业划分!P:AP,20,FALSE)</f>
        <v>9</v>
      </c>
      <c r="K994">
        <f>IF(X994=500,100,VLOOKUP(AA994,角色间职业划分!P:AP,22,FALSE))</f>
        <v>100</v>
      </c>
      <c r="L994">
        <f>IF(X994=500,K994,VLOOKUP(AA994,角色间职业划分!P:AP,23,FALSE))</f>
        <v>60</v>
      </c>
      <c r="M994">
        <f>VLOOKUP(AA994,角色间职业划分!P:AP,24,FALSE)</f>
        <v>0</v>
      </c>
      <c r="N994">
        <f>VLOOKUP(AA994,角色间职业划分!P:AP,14)*100</f>
        <v>95</v>
      </c>
      <c r="O994">
        <f>VLOOKUP(AA994,角色间职业划分!P:Z,9,FALSE)</f>
        <v>0</v>
      </c>
      <c r="P994">
        <f>VLOOKUP(AA994,角色间职业划分!P:AP,10,FALSE)</f>
        <v>0</v>
      </c>
      <c r="Q994">
        <f>VLOOKUP(AA994,角色间职业划分!P:AP,15,FALSE)</f>
        <v>0</v>
      </c>
      <c r="R994">
        <f>VLOOKUP(AA994,角色间职业划分!P:AP,16,FALSE)</f>
        <v>0</v>
      </c>
      <c r="S994">
        <f>VLOOKUP(AA994,角色间职业划分!P:AP,17,FALSE)</f>
        <v>0</v>
      </c>
      <c r="T994">
        <f>VLOOKUP(AA994,角色间职业划分!P:AP,18,FALSE)</f>
        <v>0</v>
      </c>
      <c r="U994">
        <f>VLOOKUP(AA994,角色间职业划分!P:AP,27,FALSE)</f>
        <v>0</v>
      </c>
      <c r="V994">
        <f t="shared" si="153"/>
        <v>4.9999999999999991</v>
      </c>
      <c r="W994">
        <f>VLOOKUP(AA994,角色间职业划分!P:Q,2,FALSE)</f>
        <v>27</v>
      </c>
      <c r="X994">
        <f t="shared" si="158"/>
        <v>81</v>
      </c>
      <c r="Y994">
        <f>INT(VLOOKUP(X994,角色属性总表!AG:AH,2,FALSE)*角色属性总表!$C$38)</f>
        <v>1638</v>
      </c>
      <c r="AA994">
        <f t="shared" si="159"/>
        <v>10</v>
      </c>
      <c r="AB994">
        <f>VLOOKUP(X994,角色属性总表!AG:AI,2,FALSE)*VLOOKUP(角色等级属性!AA994,角色间职业划分!P:AG,13,FALSE)/角色间职业划分!$AB$9</f>
        <v>2345.864661654135</v>
      </c>
      <c r="AC994">
        <f>VLOOKUP(X994,角色属性总表!AG:AI,3,FALSE)*VLOOKUP(AA994,角色间职业划分!P:AG,8,FALSE)/角色间职业划分!$W$9</f>
        <v>4173.6239999999998</v>
      </c>
      <c r="AD994">
        <f>VLOOKUP(AA994,角色间职业划分!P:AP,26,FALSE)</f>
        <v>0.4</v>
      </c>
      <c r="AE994">
        <f>VLOOKUP(X994,角色属性总表!I:Q,3,FALSE)</f>
        <v>733.82400000000007</v>
      </c>
      <c r="AF994">
        <f>VLOOKUP(AA994,角色间职业划分!P:AP,11,FALSE)</f>
        <v>0.35</v>
      </c>
      <c r="AG994">
        <f t="shared" si="154"/>
        <v>5392.6027397260268</v>
      </c>
      <c r="AH994">
        <f t="shared" si="155"/>
        <v>735</v>
      </c>
      <c r="AJ994">
        <f t="shared" si="156"/>
        <v>4657.6027397260268</v>
      </c>
      <c r="AK994">
        <v>990</v>
      </c>
    </row>
    <row r="995" spans="1:37" x14ac:dyDescent="0.15">
      <c r="A995">
        <v>991</v>
      </c>
      <c r="B995">
        <f>ROUND(VLOOKUP(X995,角色属性总表!AG:AI,2,FALSE)/角色属性总表!$C$34,0)</f>
        <v>237</v>
      </c>
      <c r="C995">
        <f>ROUND(VLOOKUP(X995,角色属性总表!Y:AE,3,FALSE)/J995,0)</f>
        <v>141</v>
      </c>
      <c r="D995">
        <f>ROUND(VLOOKUP(X995,角色属性总表!AG:AI,3,FALSE)/角色属性总表!$C$35,0)</f>
        <v>247</v>
      </c>
      <c r="E995">
        <f t="shared" si="150"/>
        <v>948</v>
      </c>
      <c r="F995">
        <f t="shared" si="151"/>
        <v>17</v>
      </c>
      <c r="G995">
        <f t="shared" si="152"/>
        <v>10</v>
      </c>
      <c r="H995">
        <v>0</v>
      </c>
      <c r="I995">
        <f t="shared" si="157"/>
        <v>3</v>
      </c>
      <c r="J995">
        <f>VLOOKUP(AA995,角色间职业划分!P:AP,20,FALSE)</f>
        <v>9</v>
      </c>
      <c r="K995">
        <f>IF(X995=500,100,VLOOKUP(AA995,角色间职业划分!P:AP,22,FALSE))</f>
        <v>100</v>
      </c>
      <c r="L995">
        <f>IF(X995=500,K995,VLOOKUP(AA995,角色间职业划分!P:AP,23,FALSE))</f>
        <v>60</v>
      </c>
      <c r="M995">
        <f>VLOOKUP(AA995,角色间职业划分!P:AP,24,FALSE)</f>
        <v>0</v>
      </c>
      <c r="N995">
        <f>VLOOKUP(AA995,角色间职业划分!P:AP,14)*100</f>
        <v>95</v>
      </c>
      <c r="O995">
        <f>VLOOKUP(AA995,角色间职业划分!P:Z,9,FALSE)</f>
        <v>0</v>
      </c>
      <c r="P995">
        <f>VLOOKUP(AA995,角色间职业划分!P:AP,10,FALSE)</f>
        <v>0</v>
      </c>
      <c r="Q995">
        <f>VLOOKUP(AA995,角色间职业划分!P:AP,15,FALSE)</f>
        <v>0</v>
      </c>
      <c r="R995">
        <f>VLOOKUP(AA995,角色间职业划分!P:AP,16,FALSE)</f>
        <v>0</v>
      </c>
      <c r="S995">
        <f>VLOOKUP(AA995,角色间职业划分!P:AP,17,FALSE)</f>
        <v>0</v>
      </c>
      <c r="T995">
        <f>VLOOKUP(AA995,角色间职业划分!P:AP,18,FALSE)</f>
        <v>0</v>
      </c>
      <c r="U995">
        <f>VLOOKUP(AA995,角色间职业划分!P:AP,27,FALSE)</f>
        <v>0</v>
      </c>
      <c r="V995">
        <f t="shared" si="153"/>
        <v>4.9999999999999991</v>
      </c>
      <c r="W995">
        <f>VLOOKUP(AA995,角色间职业划分!P:Q,2,FALSE)</f>
        <v>27</v>
      </c>
      <c r="X995">
        <f t="shared" si="158"/>
        <v>82</v>
      </c>
      <c r="Y995">
        <f>INT(VLOOKUP(X995,角色属性总表!AG:AH,2,FALSE)*角色属性总表!$C$38)</f>
        <v>1656</v>
      </c>
      <c r="AA995">
        <f t="shared" si="159"/>
        <v>10</v>
      </c>
      <c r="AB995">
        <f>VLOOKUP(X995,角色属性总表!AG:AI,2,FALSE)*VLOOKUP(角色等级属性!AA995,角色间职业划分!P:AG,13,FALSE)/角色间职业划分!$AB$9</f>
        <v>2371.6433941997848</v>
      </c>
      <c r="AC995">
        <f>VLOOKUP(X995,角色属性总表!AG:AI,3,FALSE)*VLOOKUP(AA995,角色间职业划分!P:AG,8,FALSE)/角色间职业划分!$W$9</f>
        <v>4219.4879999999994</v>
      </c>
      <c r="AD995">
        <f>VLOOKUP(AA995,角色间职业划分!P:AP,26,FALSE)</f>
        <v>0.4</v>
      </c>
      <c r="AE995">
        <f>VLOOKUP(X995,角色属性总表!I:Q,3,FALSE)</f>
        <v>741.88799999999992</v>
      </c>
      <c r="AF995">
        <f>VLOOKUP(AA995,角色间职业划分!P:AP,11,FALSE)</f>
        <v>0.35</v>
      </c>
      <c r="AG995">
        <f t="shared" si="154"/>
        <v>5505.3039723248176</v>
      </c>
      <c r="AH995">
        <f t="shared" si="155"/>
        <v>741</v>
      </c>
      <c r="AJ995">
        <f t="shared" si="156"/>
        <v>4764.3039723248176</v>
      </c>
      <c r="AK995">
        <v>991</v>
      </c>
    </row>
    <row r="996" spans="1:37" x14ac:dyDescent="0.15">
      <c r="A996">
        <v>992</v>
      </c>
      <c r="B996">
        <f>ROUND(VLOOKUP(X996,角色属性总表!AG:AI,2,FALSE)/角色属性总表!$C$34,0)</f>
        <v>239</v>
      </c>
      <c r="C996">
        <f>ROUND(VLOOKUP(X996,角色属性总表!Y:AE,3,FALSE)/J996,0)</f>
        <v>143</v>
      </c>
      <c r="D996">
        <f>ROUND(VLOOKUP(X996,角色属性总表!AG:AI,3,FALSE)/角色属性总表!$C$35,0)</f>
        <v>250</v>
      </c>
      <c r="E996">
        <f t="shared" si="150"/>
        <v>958</v>
      </c>
      <c r="F996">
        <f t="shared" si="151"/>
        <v>17</v>
      </c>
      <c r="G996">
        <f t="shared" si="152"/>
        <v>10</v>
      </c>
      <c r="H996">
        <v>0</v>
      </c>
      <c r="I996">
        <f t="shared" si="157"/>
        <v>3</v>
      </c>
      <c r="J996">
        <f>VLOOKUP(AA996,角色间职业划分!P:AP,20,FALSE)</f>
        <v>9</v>
      </c>
      <c r="K996">
        <f>IF(X996=500,100,VLOOKUP(AA996,角色间职业划分!P:AP,22,FALSE))</f>
        <v>100</v>
      </c>
      <c r="L996">
        <f>IF(X996=500,K996,VLOOKUP(AA996,角色间职业划分!P:AP,23,FALSE))</f>
        <v>60</v>
      </c>
      <c r="M996">
        <f>VLOOKUP(AA996,角色间职业划分!P:AP,24,FALSE)</f>
        <v>0</v>
      </c>
      <c r="N996">
        <f>VLOOKUP(AA996,角色间职业划分!P:AP,14)*100</f>
        <v>95</v>
      </c>
      <c r="O996">
        <f>VLOOKUP(AA996,角色间职业划分!P:Z,9,FALSE)</f>
        <v>0</v>
      </c>
      <c r="P996">
        <f>VLOOKUP(AA996,角色间职业划分!P:AP,10,FALSE)</f>
        <v>0</v>
      </c>
      <c r="Q996">
        <f>VLOOKUP(AA996,角色间职业划分!P:AP,15,FALSE)</f>
        <v>0</v>
      </c>
      <c r="R996">
        <f>VLOOKUP(AA996,角色间职业划分!P:AP,16,FALSE)</f>
        <v>0</v>
      </c>
      <c r="S996">
        <f>VLOOKUP(AA996,角色间职业划分!P:AP,17,FALSE)</f>
        <v>0</v>
      </c>
      <c r="T996">
        <f>VLOOKUP(AA996,角色间职业划分!P:AP,18,FALSE)</f>
        <v>0</v>
      </c>
      <c r="U996">
        <f>VLOOKUP(AA996,角色间职业划分!P:AP,27,FALSE)</f>
        <v>0</v>
      </c>
      <c r="V996">
        <f t="shared" si="153"/>
        <v>4.9999999999999991</v>
      </c>
      <c r="W996">
        <f>VLOOKUP(AA996,角色间职业划分!P:Q,2,FALSE)</f>
        <v>27</v>
      </c>
      <c r="X996">
        <f t="shared" si="158"/>
        <v>83</v>
      </c>
      <c r="Y996">
        <f>INT(VLOOKUP(X996,角色属性总表!AG:AH,2,FALSE)*角色属性总表!$C$38)</f>
        <v>1674</v>
      </c>
      <c r="AA996">
        <f t="shared" si="159"/>
        <v>10</v>
      </c>
      <c r="AB996">
        <f>VLOOKUP(X996,角色属性总表!AG:AI,2,FALSE)*VLOOKUP(角色等级属性!AA996,角色间职业划分!P:AG,13,FALSE)/角色间职业划分!$AB$9</f>
        <v>2397.422126745435</v>
      </c>
      <c r="AC996">
        <f>VLOOKUP(X996,角色属性总表!AG:AI,3,FALSE)*VLOOKUP(AA996,角色间职业划分!P:AG,8,FALSE)/角色间职业划分!$W$9</f>
        <v>4265.3520000000008</v>
      </c>
      <c r="AD996">
        <f>VLOOKUP(AA996,角色间职业划分!P:AP,26,FALSE)</f>
        <v>0.4</v>
      </c>
      <c r="AE996">
        <f>VLOOKUP(X996,角色属性总表!I:Q,3,FALSE)</f>
        <v>749.952</v>
      </c>
      <c r="AF996">
        <f>VLOOKUP(AA996,角色间职业划分!P:AP,11,FALSE)</f>
        <v>0.35</v>
      </c>
      <c r="AG996">
        <f t="shared" si="154"/>
        <v>5619.0579597670749</v>
      </c>
      <c r="AH996">
        <f t="shared" si="155"/>
        <v>750</v>
      </c>
      <c r="AJ996">
        <f t="shared" si="156"/>
        <v>4869.0579597670749</v>
      </c>
      <c r="AK996">
        <v>992</v>
      </c>
    </row>
    <row r="997" spans="1:37" x14ac:dyDescent="0.15">
      <c r="A997">
        <v>993</v>
      </c>
      <c r="B997">
        <f>ROUND(VLOOKUP(X997,角色属性总表!AG:AI,2,FALSE)/角色属性总表!$C$34,0)</f>
        <v>242</v>
      </c>
      <c r="C997">
        <f>ROUND(VLOOKUP(X997,角色属性总表!Y:AE,3,FALSE)/J997,0)</f>
        <v>146</v>
      </c>
      <c r="D997">
        <f>ROUND(VLOOKUP(X997,角色属性总表!AG:AI,3,FALSE)/角色属性总表!$C$35,0)</f>
        <v>253</v>
      </c>
      <c r="E997">
        <f t="shared" si="150"/>
        <v>969</v>
      </c>
      <c r="F997">
        <f t="shared" si="151"/>
        <v>17</v>
      </c>
      <c r="G997">
        <f t="shared" si="152"/>
        <v>10</v>
      </c>
      <c r="H997">
        <v>0</v>
      </c>
      <c r="I997">
        <f t="shared" si="157"/>
        <v>3</v>
      </c>
      <c r="J997">
        <f>VLOOKUP(AA997,角色间职业划分!P:AP,20,FALSE)</f>
        <v>9</v>
      </c>
      <c r="K997">
        <f>IF(X997=500,100,VLOOKUP(AA997,角色间职业划分!P:AP,22,FALSE))</f>
        <v>100</v>
      </c>
      <c r="L997">
        <f>IF(X997=500,K997,VLOOKUP(AA997,角色间职业划分!P:AP,23,FALSE))</f>
        <v>60</v>
      </c>
      <c r="M997">
        <f>VLOOKUP(AA997,角色间职业划分!P:AP,24,FALSE)</f>
        <v>0</v>
      </c>
      <c r="N997">
        <f>VLOOKUP(AA997,角色间职业划分!P:AP,14)*100</f>
        <v>95</v>
      </c>
      <c r="O997">
        <f>VLOOKUP(AA997,角色间职业划分!P:Z,9,FALSE)</f>
        <v>0</v>
      </c>
      <c r="P997">
        <f>VLOOKUP(AA997,角色间职业划分!P:AP,10,FALSE)</f>
        <v>0</v>
      </c>
      <c r="Q997">
        <f>VLOOKUP(AA997,角色间职业划分!P:AP,15,FALSE)</f>
        <v>0</v>
      </c>
      <c r="R997">
        <f>VLOOKUP(AA997,角色间职业划分!P:AP,16,FALSE)</f>
        <v>0</v>
      </c>
      <c r="S997">
        <f>VLOOKUP(AA997,角色间职业划分!P:AP,17,FALSE)</f>
        <v>0</v>
      </c>
      <c r="T997">
        <f>VLOOKUP(AA997,角色间职业划分!P:AP,18,FALSE)</f>
        <v>0</v>
      </c>
      <c r="U997">
        <f>VLOOKUP(AA997,角色间职业划分!P:AP,27,FALSE)</f>
        <v>0</v>
      </c>
      <c r="V997">
        <f t="shared" si="153"/>
        <v>4.9999999999999991</v>
      </c>
      <c r="W997">
        <f>VLOOKUP(AA997,角色间职业划分!P:Q,2,FALSE)</f>
        <v>27</v>
      </c>
      <c r="X997">
        <f t="shared" si="158"/>
        <v>84</v>
      </c>
      <c r="Y997">
        <f>INT(VLOOKUP(X997,角色属性总表!AG:AH,2,FALSE)*角色属性总表!$C$38)</f>
        <v>1692</v>
      </c>
      <c r="AA997">
        <f t="shared" si="159"/>
        <v>10</v>
      </c>
      <c r="AB997">
        <f>VLOOKUP(X997,角色属性总表!AG:AI,2,FALSE)*VLOOKUP(角色等级属性!AA997,角色间职业划分!P:AG,13,FALSE)/角色间职业划分!$AB$9</f>
        <v>2423.2008592910843</v>
      </c>
      <c r="AC997">
        <f>VLOOKUP(X997,角色属性总表!AG:AI,3,FALSE)*VLOOKUP(AA997,角色间职业划分!P:AG,8,FALSE)/角色间职业划分!$W$9</f>
        <v>4311.2159999999994</v>
      </c>
      <c r="AD997">
        <f>VLOOKUP(AA997,角色间职业划分!P:AP,26,FALSE)</f>
        <v>0.4</v>
      </c>
      <c r="AE997">
        <f>VLOOKUP(X997,角色属性总表!I:Q,3,FALSE)</f>
        <v>758.01599999999996</v>
      </c>
      <c r="AF997">
        <f>VLOOKUP(AA997,角色间职业划分!P:AP,11,FALSE)</f>
        <v>0.35</v>
      </c>
      <c r="AG997">
        <f t="shared" si="154"/>
        <v>5733.8648533794221</v>
      </c>
      <c r="AH997">
        <f t="shared" si="155"/>
        <v>759</v>
      </c>
      <c r="AJ997">
        <f t="shared" si="156"/>
        <v>4974.8648533794221</v>
      </c>
      <c r="AK997">
        <v>993</v>
      </c>
    </row>
    <row r="998" spans="1:37" x14ac:dyDescent="0.15">
      <c r="A998">
        <v>994</v>
      </c>
      <c r="B998">
        <f>ROUND(VLOOKUP(X998,角色属性总表!AG:AI,2,FALSE)/角色属性总表!$C$34,0)</f>
        <v>244</v>
      </c>
      <c r="C998">
        <f>ROUND(VLOOKUP(X998,角色属性总表!Y:AE,3,FALSE)/J998,0)</f>
        <v>149</v>
      </c>
      <c r="D998">
        <f>ROUND(VLOOKUP(X998,角色属性总表!AG:AI,3,FALSE)/角色属性总表!$C$35,0)</f>
        <v>255</v>
      </c>
      <c r="E998">
        <f t="shared" si="150"/>
        <v>979</v>
      </c>
      <c r="F998">
        <f t="shared" si="151"/>
        <v>17</v>
      </c>
      <c r="G998">
        <f t="shared" si="152"/>
        <v>10</v>
      </c>
      <c r="H998">
        <v>0</v>
      </c>
      <c r="I998">
        <f t="shared" si="157"/>
        <v>3</v>
      </c>
      <c r="J998">
        <f>VLOOKUP(AA998,角色间职业划分!P:AP,20,FALSE)</f>
        <v>9</v>
      </c>
      <c r="K998">
        <f>IF(X998=500,100,VLOOKUP(AA998,角色间职业划分!P:AP,22,FALSE))</f>
        <v>100</v>
      </c>
      <c r="L998">
        <f>IF(X998=500,K998,VLOOKUP(AA998,角色间职业划分!P:AP,23,FALSE))</f>
        <v>60</v>
      </c>
      <c r="M998">
        <f>VLOOKUP(AA998,角色间职业划分!P:AP,24,FALSE)</f>
        <v>0</v>
      </c>
      <c r="N998">
        <f>VLOOKUP(AA998,角色间职业划分!P:AP,14)*100</f>
        <v>95</v>
      </c>
      <c r="O998">
        <f>VLOOKUP(AA998,角色间职业划分!P:Z,9,FALSE)</f>
        <v>0</v>
      </c>
      <c r="P998">
        <f>VLOOKUP(AA998,角色间职业划分!P:AP,10,FALSE)</f>
        <v>0</v>
      </c>
      <c r="Q998">
        <f>VLOOKUP(AA998,角色间职业划分!P:AP,15,FALSE)</f>
        <v>0</v>
      </c>
      <c r="R998">
        <f>VLOOKUP(AA998,角色间职业划分!P:AP,16,FALSE)</f>
        <v>0</v>
      </c>
      <c r="S998">
        <f>VLOOKUP(AA998,角色间职业划分!P:AP,17,FALSE)</f>
        <v>0</v>
      </c>
      <c r="T998">
        <f>VLOOKUP(AA998,角色间职业划分!P:AP,18,FALSE)</f>
        <v>0</v>
      </c>
      <c r="U998">
        <f>VLOOKUP(AA998,角色间职业划分!P:AP,27,FALSE)</f>
        <v>0</v>
      </c>
      <c r="V998">
        <f t="shared" si="153"/>
        <v>4.9999999999999991</v>
      </c>
      <c r="W998">
        <f>VLOOKUP(AA998,角色间职业划分!P:Q,2,FALSE)</f>
        <v>27</v>
      </c>
      <c r="X998">
        <f t="shared" si="158"/>
        <v>85</v>
      </c>
      <c r="Y998">
        <f>INT(VLOOKUP(X998,角色属性总表!AG:AH,2,FALSE)*角色属性总表!$C$38)</f>
        <v>1710</v>
      </c>
      <c r="AA998">
        <f t="shared" si="159"/>
        <v>10</v>
      </c>
      <c r="AB998">
        <f>VLOOKUP(X998,角色属性总表!AG:AI,2,FALSE)*VLOOKUP(角色等级属性!AA998,角色间职业划分!P:AG,13,FALSE)/角色间职业划分!$AB$9</f>
        <v>2448.9795918367345</v>
      </c>
      <c r="AC998">
        <f>VLOOKUP(X998,角色属性总表!AG:AI,3,FALSE)*VLOOKUP(AA998,角色间职业划分!P:AG,8,FALSE)/角色间职业划分!$W$9</f>
        <v>4357.08</v>
      </c>
      <c r="AD998">
        <f>VLOOKUP(AA998,角色间职业划分!P:AP,26,FALSE)</f>
        <v>0.4</v>
      </c>
      <c r="AE998">
        <f>VLOOKUP(X998,角色属性总表!I:Q,3,FALSE)</f>
        <v>766.08</v>
      </c>
      <c r="AF998">
        <f>VLOOKUP(AA998,角色间职业划分!P:AP,11,FALSE)</f>
        <v>0.35</v>
      </c>
      <c r="AG998">
        <f t="shared" si="154"/>
        <v>5849.7248574958685</v>
      </c>
      <c r="AH998">
        <f t="shared" si="155"/>
        <v>765</v>
      </c>
      <c r="AJ998">
        <f t="shared" si="156"/>
        <v>5084.7248574958685</v>
      </c>
      <c r="AK998">
        <v>994</v>
      </c>
    </row>
    <row r="999" spans="1:37" x14ac:dyDescent="0.15">
      <c r="A999">
        <v>995</v>
      </c>
      <c r="B999">
        <f>ROUND(VLOOKUP(X999,角色属性总表!AG:AI,2,FALSE)/角色属性总表!$C$34,0)</f>
        <v>247</v>
      </c>
      <c r="C999">
        <f>ROUND(VLOOKUP(X999,角色属性总表!Y:AE,3,FALSE)/J999,0)</f>
        <v>152</v>
      </c>
      <c r="D999">
        <f>ROUND(VLOOKUP(X999,角色属性总表!AG:AI,3,FALSE)/角色属性总表!$C$35,0)</f>
        <v>258</v>
      </c>
      <c r="E999">
        <f t="shared" si="150"/>
        <v>989</v>
      </c>
      <c r="F999">
        <f t="shared" si="151"/>
        <v>17</v>
      </c>
      <c r="G999">
        <f t="shared" si="152"/>
        <v>10</v>
      </c>
      <c r="H999">
        <v>0</v>
      </c>
      <c r="I999">
        <f t="shared" si="157"/>
        <v>3</v>
      </c>
      <c r="J999">
        <f>VLOOKUP(AA999,角色间职业划分!P:AP,20,FALSE)</f>
        <v>9</v>
      </c>
      <c r="K999">
        <f>IF(X999=500,100,VLOOKUP(AA999,角色间职业划分!P:AP,22,FALSE))</f>
        <v>100</v>
      </c>
      <c r="L999">
        <f>IF(X999=500,K999,VLOOKUP(AA999,角色间职业划分!P:AP,23,FALSE))</f>
        <v>60</v>
      </c>
      <c r="M999">
        <f>VLOOKUP(AA999,角色间职业划分!P:AP,24,FALSE)</f>
        <v>0</v>
      </c>
      <c r="N999">
        <f>VLOOKUP(AA999,角色间职业划分!P:AP,14)*100</f>
        <v>95</v>
      </c>
      <c r="O999">
        <f>VLOOKUP(AA999,角色间职业划分!P:Z,9,FALSE)</f>
        <v>0</v>
      </c>
      <c r="P999">
        <f>VLOOKUP(AA999,角色间职业划分!P:AP,10,FALSE)</f>
        <v>0</v>
      </c>
      <c r="Q999">
        <f>VLOOKUP(AA999,角色间职业划分!P:AP,15,FALSE)</f>
        <v>0</v>
      </c>
      <c r="R999">
        <f>VLOOKUP(AA999,角色间职业划分!P:AP,16,FALSE)</f>
        <v>0</v>
      </c>
      <c r="S999">
        <f>VLOOKUP(AA999,角色间职业划分!P:AP,17,FALSE)</f>
        <v>0</v>
      </c>
      <c r="T999">
        <f>VLOOKUP(AA999,角色间职业划分!P:AP,18,FALSE)</f>
        <v>0</v>
      </c>
      <c r="U999">
        <f>VLOOKUP(AA999,角色间职业划分!P:AP,27,FALSE)</f>
        <v>0</v>
      </c>
      <c r="V999">
        <f t="shared" si="153"/>
        <v>4.9999999999999991</v>
      </c>
      <c r="W999">
        <f>VLOOKUP(AA999,角色间职业划分!P:Q,2,FALSE)</f>
        <v>27</v>
      </c>
      <c r="X999">
        <f t="shared" si="158"/>
        <v>86</v>
      </c>
      <c r="Y999">
        <f>INT(VLOOKUP(X999,角色属性总表!AG:AH,2,FALSE)*角色属性总表!$C$38)</f>
        <v>1728</v>
      </c>
      <c r="AA999">
        <f t="shared" si="159"/>
        <v>10</v>
      </c>
      <c r="AB999">
        <f>VLOOKUP(X999,角色属性总表!AG:AI,2,FALSE)*VLOOKUP(角色等级属性!AA999,角色间职业划分!P:AG,13,FALSE)/角色间职业划分!$AB$9</f>
        <v>2474.7583243823842</v>
      </c>
      <c r="AC999">
        <f>VLOOKUP(X999,角色属性总表!AG:AI,3,FALSE)*VLOOKUP(AA999,角色间职业划分!P:AG,8,FALSE)/角色间职业划分!$W$9</f>
        <v>4402.9439999999995</v>
      </c>
      <c r="AD999">
        <f>VLOOKUP(AA999,角色间职业划分!P:AP,26,FALSE)</f>
        <v>0.4</v>
      </c>
      <c r="AE999">
        <f>VLOOKUP(X999,角色属性总表!I:Q,3,FALSE)</f>
        <v>774.14400000000001</v>
      </c>
      <c r="AF999">
        <f>VLOOKUP(AA999,角色间职业划分!P:AP,11,FALSE)</f>
        <v>0.35</v>
      </c>
      <c r="AG999">
        <f t="shared" si="154"/>
        <v>5966.6382281684428</v>
      </c>
      <c r="AH999">
        <f t="shared" si="155"/>
        <v>774</v>
      </c>
      <c r="AJ999">
        <f t="shared" si="156"/>
        <v>5192.6382281684428</v>
      </c>
      <c r="AK999">
        <v>995</v>
      </c>
    </row>
    <row r="1000" spans="1:37" x14ac:dyDescent="0.15">
      <c r="A1000">
        <v>996</v>
      </c>
      <c r="B1000">
        <f>ROUND(VLOOKUP(X1000,角色属性总表!AG:AI,2,FALSE)/角色属性总表!$C$34,0)</f>
        <v>249</v>
      </c>
      <c r="C1000">
        <f>ROUND(VLOOKUP(X1000,角色属性总表!Y:AE,3,FALSE)/J1000,0)</f>
        <v>155</v>
      </c>
      <c r="D1000">
        <f>ROUND(VLOOKUP(X1000,角色属性总表!AG:AI,3,FALSE)/角色属性总表!$C$35,0)</f>
        <v>261</v>
      </c>
      <c r="E1000">
        <f t="shared" si="150"/>
        <v>1000</v>
      </c>
      <c r="F1000">
        <f t="shared" si="151"/>
        <v>17</v>
      </c>
      <c r="G1000">
        <f t="shared" si="152"/>
        <v>10</v>
      </c>
      <c r="H1000">
        <v>0</v>
      </c>
      <c r="I1000">
        <f t="shared" si="157"/>
        <v>3</v>
      </c>
      <c r="J1000">
        <f>VLOOKUP(AA1000,角色间职业划分!P:AP,20,FALSE)</f>
        <v>9</v>
      </c>
      <c r="K1000">
        <f>IF(X1000=500,100,VLOOKUP(AA1000,角色间职业划分!P:AP,22,FALSE))</f>
        <v>100</v>
      </c>
      <c r="L1000">
        <f>IF(X1000=500,K1000,VLOOKUP(AA1000,角色间职业划分!P:AP,23,FALSE))</f>
        <v>60</v>
      </c>
      <c r="M1000">
        <f>VLOOKUP(AA1000,角色间职业划分!P:AP,24,FALSE)</f>
        <v>0</v>
      </c>
      <c r="N1000">
        <f>VLOOKUP(AA1000,角色间职业划分!P:AP,14)*100</f>
        <v>95</v>
      </c>
      <c r="O1000">
        <f>VLOOKUP(AA1000,角色间职业划分!P:Z,9,FALSE)</f>
        <v>0</v>
      </c>
      <c r="P1000">
        <f>VLOOKUP(AA1000,角色间职业划分!P:AP,10,FALSE)</f>
        <v>0</v>
      </c>
      <c r="Q1000">
        <f>VLOOKUP(AA1000,角色间职业划分!P:AP,15,FALSE)</f>
        <v>0</v>
      </c>
      <c r="R1000">
        <f>VLOOKUP(AA1000,角色间职业划分!P:AP,16,FALSE)</f>
        <v>0</v>
      </c>
      <c r="S1000">
        <f>VLOOKUP(AA1000,角色间职业划分!P:AP,17,FALSE)</f>
        <v>0</v>
      </c>
      <c r="T1000">
        <f>VLOOKUP(AA1000,角色间职业划分!P:AP,18,FALSE)</f>
        <v>0</v>
      </c>
      <c r="U1000">
        <f>VLOOKUP(AA1000,角色间职业划分!P:AP,27,FALSE)</f>
        <v>0</v>
      </c>
      <c r="V1000">
        <f t="shared" si="153"/>
        <v>4.9999999999999991</v>
      </c>
      <c r="W1000">
        <f>VLOOKUP(AA1000,角色间职业划分!P:Q,2,FALSE)</f>
        <v>27</v>
      </c>
      <c r="X1000">
        <f t="shared" si="158"/>
        <v>87</v>
      </c>
      <c r="Y1000">
        <f>INT(VLOOKUP(X1000,角色属性总表!AG:AH,2,FALSE)*角色属性总表!$C$38)</f>
        <v>1746</v>
      </c>
      <c r="AA1000">
        <f t="shared" si="159"/>
        <v>10</v>
      </c>
      <c r="AB1000">
        <f>VLOOKUP(X1000,角色属性总表!AG:AI,2,FALSE)*VLOOKUP(角色等级属性!AA1000,角色间职业划分!P:AG,13,FALSE)/角色间职业划分!$AB$9</f>
        <v>2500.537056928034</v>
      </c>
      <c r="AC1000">
        <f>VLOOKUP(X1000,角色属性总表!AG:AI,3,FALSE)*VLOOKUP(AA1000,角色间职业划分!P:AG,8,FALSE)/角色间职业划分!$W$9</f>
        <v>4448.808</v>
      </c>
      <c r="AD1000">
        <f>VLOOKUP(AA1000,角色间职业划分!P:AP,26,FALSE)</f>
        <v>0.4</v>
      </c>
      <c r="AE1000">
        <f>VLOOKUP(X1000,角色属性总表!I:Q,3,FALSE)</f>
        <v>782.20799999999997</v>
      </c>
      <c r="AF1000">
        <f>VLOOKUP(AA1000,角色间职业划分!P:AP,11,FALSE)</f>
        <v>0.35</v>
      </c>
      <c r="AG1000">
        <f t="shared" si="154"/>
        <v>6084.6052719335185</v>
      </c>
      <c r="AH1000">
        <f t="shared" si="155"/>
        <v>783</v>
      </c>
      <c r="AJ1000">
        <f t="shared" si="156"/>
        <v>5301.6052719335185</v>
      </c>
      <c r="AK1000">
        <v>996</v>
      </c>
    </row>
    <row r="1001" spans="1:37" x14ac:dyDescent="0.15">
      <c r="A1001">
        <v>997</v>
      </c>
      <c r="B1001">
        <f>ROUND(VLOOKUP(X1001,角色属性总表!AG:AI,2,FALSE)/角色属性总表!$C$34,0)</f>
        <v>252</v>
      </c>
      <c r="C1001">
        <f>ROUND(VLOOKUP(X1001,角色属性总表!Y:AE,3,FALSE)/J1001,0)</f>
        <v>158</v>
      </c>
      <c r="D1001">
        <f>ROUND(VLOOKUP(X1001,角色属性总表!AG:AI,3,FALSE)/角色属性总表!$C$35,0)</f>
        <v>263</v>
      </c>
      <c r="E1001">
        <f t="shared" si="150"/>
        <v>1010</v>
      </c>
      <c r="F1001">
        <f t="shared" si="151"/>
        <v>17</v>
      </c>
      <c r="G1001">
        <f t="shared" si="152"/>
        <v>10</v>
      </c>
      <c r="H1001">
        <v>0</v>
      </c>
      <c r="I1001">
        <f t="shared" si="157"/>
        <v>3</v>
      </c>
      <c r="J1001">
        <f>VLOOKUP(AA1001,角色间职业划分!P:AP,20,FALSE)</f>
        <v>9</v>
      </c>
      <c r="K1001">
        <f>IF(X1001=500,100,VLOOKUP(AA1001,角色间职业划分!P:AP,22,FALSE))</f>
        <v>100</v>
      </c>
      <c r="L1001">
        <f>IF(X1001=500,K1001,VLOOKUP(AA1001,角色间职业划分!P:AP,23,FALSE))</f>
        <v>60</v>
      </c>
      <c r="M1001">
        <f>VLOOKUP(AA1001,角色间职业划分!P:AP,24,FALSE)</f>
        <v>0</v>
      </c>
      <c r="N1001">
        <f>VLOOKUP(AA1001,角色间职业划分!P:AP,14)*100</f>
        <v>95</v>
      </c>
      <c r="O1001">
        <f>VLOOKUP(AA1001,角色间职业划分!P:Z,9,FALSE)</f>
        <v>0</v>
      </c>
      <c r="P1001">
        <f>VLOOKUP(AA1001,角色间职业划分!P:AP,10,FALSE)</f>
        <v>0</v>
      </c>
      <c r="Q1001">
        <f>VLOOKUP(AA1001,角色间职业划分!P:AP,15,FALSE)</f>
        <v>0</v>
      </c>
      <c r="R1001">
        <f>VLOOKUP(AA1001,角色间职业划分!P:AP,16,FALSE)</f>
        <v>0</v>
      </c>
      <c r="S1001">
        <f>VLOOKUP(AA1001,角色间职业划分!P:AP,17,FALSE)</f>
        <v>0</v>
      </c>
      <c r="T1001">
        <f>VLOOKUP(AA1001,角色间职业划分!P:AP,18,FALSE)</f>
        <v>0</v>
      </c>
      <c r="U1001">
        <f>VLOOKUP(AA1001,角色间职业划分!P:AP,27,FALSE)</f>
        <v>0</v>
      </c>
      <c r="V1001">
        <f t="shared" si="153"/>
        <v>4.9999999999999991</v>
      </c>
      <c r="W1001">
        <f>VLOOKUP(AA1001,角色间职业划分!P:Q,2,FALSE)</f>
        <v>27</v>
      </c>
      <c r="X1001">
        <f t="shared" si="158"/>
        <v>88</v>
      </c>
      <c r="Y1001">
        <f>INT(VLOOKUP(X1001,角色属性总表!AG:AH,2,FALSE)*角色属性总表!$C$38)</f>
        <v>1764</v>
      </c>
      <c r="AA1001">
        <f t="shared" si="159"/>
        <v>10</v>
      </c>
      <c r="AB1001">
        <f>VLOOKUP(X1001,角色属性总表!AG:AI,2,FALSE)*VLOOKUP(角色等级属性!AA1001,角色间职业划分!P:AG,13,FALSE)/角色间职业划分!$AB$9</f>
        <v>2526.3157894736846</v>
      </c>
      <c r="AC1001">
        <f>VLOOKUP(X1001,角色属性总表!AG:AI,3,FALSE)*VLOOKUP(AA1001,角色间职业划分!P:AG,8,FALSE)/角色间职业划分!$W$9</f>
        <v>4494.6720000000005</v>
      </c>
      <c r="AD1001">
        <f>VLOOKUP(AA1001,角色间职业划分!P:AP,26,FALSE)</f>
        <v>0.4</v>
      </c>
      <c r="AE1001">
        <f>VLOOKUP(X1001,角色属性总表!I:Q,3,FALSE)</f>
        <v>790.27200000000016</v>
      </c>
      <c r="AF1001">
        <f>VLOOKUP(AA1001,角色间职业划分!P:AP,11,FALSE)</f>
        <v>0.35</v>
      </c>
      <c r="AG1001">
        <f t="shared" si="154"/>
        <v>6203.6263446309567</v>
      </c>
      <c r="AH1001">
        <f t="shared" si="155"/>
        <v>789</v>
      </c>
      <c r="AJ1001">
        <f t="shared" si="156"/>
        <v>5414.6263446309567</v>
      </c>
      <c r="AK1001">
        <v>997</v>
      </c>
    </row>
    <row r="1002" spans="1:37" x14ac:dyDescent="0.15">
      <c r="A1002">
        <v>998</v>
      </c>
      <c r="B1002">
        <f>ROUND(VLOOKUP(X1002,角色属性总表!AG:AI,2,FALSE)/角色属性总表!$C$34,0)</f>
        <v>255</v>
      </c>
      <c r="C1002">
        <f>ROUND(VLOOKUP(X1002,角色属性总表!Y:AE,3,FALSE)/J1002,0)</f>
        <v>161</v>
      </c>
      <c r="D1002">
        <f>ROUND(VLOOKUP(X1002,角色属性总表!AG:AI,3,FALSE)/角色属性总表!$C$35,0)</f>
        <v>266</v>
      </c>
      <c r="E1002">
        <f t="shared" si="150"/>
        <v>1020</v>
      </c>
      <c r="F1002">
        <f t="shared" si="151"/>
        <v>17</v>
      </c>
      <c r="G1002">
        <f t="shared" si="152"/>
        <v>10</v>
      </c>
      <c r="H1002">
        <v>0</v>
      </c>
      <c r="I1002">
        <f t="shared" si="157"/>
        <v>3</v>
      </c>
      <c r="J1002">
        <f>VLOOKUP(AA1002,角色间职业划分!P:AP,20,FALSE)</f>
        <v>9</v>
      </c>
      <c r="K1002">
        <f>IF(X1002=500,100,VLOOKUP(AA1002,角色间职业划分!P:AP,22,FALSE))</f>
        <v>100</v>
      </c>
      <c r="L1002">
        <f>IF(X1002=500,K1002,VLOOKUP(AA1002,角色间职业划分!P:AP,23,FALSE))</f>
        <v>60</v>
      </c>
      <c r="M1002">
        <f>VLOOKUP(AA1002,角色间职业划分!P:AP,24,FALSE)</f>
        <v>0</v>
      </c>
      <c r="N1002">
        <f>VLOOKUP(AA1002,角色间职业划分!P:AP,14)*100</f>
        <v>95</v>
      </c>
      <c r="O1002">
        <f>VLOOKUP(AA1002,角色间职业划分!P:Z,9,FALSE)</f>
        <v>0</v>
      </c>
      <c r="P1002">
        <f>VLOOKUP(AA1002,角色间职业划分!P:AP,10,FALSE)</f>
        <v>0</v>
      </c>
      <c r="Q1002">
        <f>VLOOKUP(AA1002,角色间职业划分!P:AP,15,FALSE)</f>
        <v>0</v>
      </c>
      <c r="R1002">
        <f>VLOOKUP(AA1002,角色间职业划分!P:AP,16,FALSE)</f>
        <v>0</v>
      </c>
      <c r="S1002">
        <f>VLOOKUP(AA1002,角色间职业划分!P:AP,17,FALSE)</f>
        <v>0</v>
      </c>
      <c r="T1002">
        <f>VLOOKUP(AA1002,角色间职业划分!P:AP,18,FALSE)</f>
        <v>0</v>
      </c>
      <c r="U1002">
        <f>VLOOKUP(AA1002,角色间职业划分!P:AP,27,FALSE)</f>
        <v>0</v>
      </c>
      <c r="V1002">
        <f t="shared" si="153"/>
        <v>4.9999999999999991</v>
      </c>
      <c r="W1002">
        <f>VLOOKUP(AA1002,角色间职业划分!P:Q,2,FALSE)</f>
        <v>27</v>
      </c>
      <c r="X1002">
        <f t="shared" si="158"/>
        <v>89</v>
      </c>
      <c r="Y1002">
        <f>INT(VLOOKUP(X1002,角色属性总表!AG:AH,2,FALSE)*角色属性总表!$C$38)</f>
        <v>1782</v>
      </c>
      <c r="AA1002">
        <f t="shared" si="159"/>
        <v>10</v>
      </c>
      <c r="AB1002">
        <f>VLOOKUP(X1002,角色属性总表!AG:AI,2,FALSE)*VLOOKUP(角色等级属性!AA1002,角色间职业划分!P:AG,13,FALSE)/角色间职业划分!$AB$9</f>
        <v>2552.0945220193339</v>
      </c>
      <c r="AC1002">
        <f>VLOOKUP(X1002,角色属性总表!AG:AI,3,FALSE)*VLOOKUP(AA1002,角色间职业划分!P:AG,8,FALSE)/角色间职业划分!$W$9</f>
        <v>4540.5360000000001</v>
      </c>
      <c r="AD1002">
        <f>VLOOKUP(AA1002,角色间职业划分!P:AP,26,FALSE)</f>
        <v>0.4</v>
      </c>
      <c r="AE1002">
        <f>VLOOKUP(X1002,角色属性总表!I:Q,3,FALSE)</f>
        <v>798.33600000000001</v>
      </c>
      <c r="AF1002">
        <f>VLOOKUP(AA1002,角色间职业划分!P:AP,11,FALSE)</f>
        <v>0.35</v>
      </c>
      <c r="AG1002">
        <f t="shared" si="154"/>
        <v>6323.7018502732935</v>
      </c>
      <c r="AH1002">
        <f t="shared" si="155"/>
        <v>798</v>
      </c>
      <c r="AJ1002">
        <f t="shared" si="156"/>
        <v>5525.7018502732935</v>
      </c>
      <c r="AK1002">
        <v>998</v>
      </c>
    </row>
    <row r="1003" spans="1:37" x14ac:dyDescent="0.15">
      <c r="A1003">
        <v>999</v>
      </c>
      <c r="B1003">
        <f>ROUND(VLOOKUP(X1003,角色属性总表!AG:AI,2,FALSE)/角色属性总表!$C$34,0)</f>
        <v>257</v>
      </c>
      <c r="C1003">
        <f>ROUND(VLOOKUP(X1003,角色属性总表!Y:AE,3,FALSE)/J1003,0)</f>
        <v>164</v>
      </c>
      <c r="D1003">
        <f>ROUND(VLOOKUP(X1003,角色属性总表!AG:AI,3,FALSE)/角色属性总表!$C$35,0)</f>
        <v>269</v>
      </c>
      <c r="E1003">
        <f t="shared" si="150"/>
        <v>1031</v>
      </c>
      <c r="F1003">
        <f t="shared" si="151"/>
        <v>17</v>
      </c>
      <c r="G1003">
        <f t="shared" si="152"/>
        <v>10</v>
      </c>
      <c r="H1003">
        <v>0</v>
      </c>
      <c r="I1003">
        <f t="shared" si="157"/>
        <v>3</v>
      </c>
      <c r="J1003">
        <f>VLOOKUP(AA1003,角色间职业划分!P:AP,20,FALSE)</f>
        <v>9</v>
      </c>
      <c r="K1003">
        <f>IF(X1003=500,100,VLOOKUP(AA1003,角色间职业划分!P:AP,22,FALSE))</f>
        <v>100</v>
      </c>
      <c r="L1003">
        <f>IF(X1003=500,K1003,VLOOKUP(AA1003,角色间职业划分!P:AP,23,FALSE))</f>
        <v>60</v>
      </c>
      <c r="M1003">
        <f>VLOOKUP(AA1003,角色间职业划分!P:AP,24,FALSE)</f>
        <v>0</v>
      </c>
      <c r="N1003">
        <f>VLOOKUP(AA1003,角色间职业划分!P:AP,14)*100</f>
        <v>95</v>
      </c>
      <c r="O1003">
        <f>VLOOKUP(AA1003,角色间职业划分!P:Z,9,FALSE)</f>
        <v>0</v>
      </c>
      <c r="P1003">
        <f>VLOOKUP(AA1003,角色间职业划分!P:AP,10,FALSE)</f>
        <v>0</v>
      </c>
      <c r="Q1003">
        <f>VLOOKUP(AA1003,角色间职业划分!P:AP,15,FALSE)</f>
        <v>0</v>
      </c>
      <c r="R1003">
        <f>VLOOKUP(AA1003,角色间职业划分!P:AP,16,FALSE)</f>
        <v>0</v>
      </c>
      <c r="S1003">
        <f>VLOOKUP(AA1003,角色间职业划分!P:AP,17,FALSE)</f>
        <v>0</v>
      </c>
      <c r="T1003">
        <f>VLOOKUP(AA1003,角色间职业划分!P:AP,18,FALSE)</f>
        <v>0</v>
      </c>
      <c r="U1003">
        <f>VLOOKUP(AA1003,角色间职业划分!P:AP,27,FALSE)</f>
        <v>0</v>
      </c>
      <c r="V1003">
        <f t="shared" si="153"/>
        <v>4.9999999999999991</v>
      </c>
      <c r="W1003">
        <f>VLOOKUP(AA1003,角色间职业划分!P:Q,2,FALSE)</f>
        <v>27</v>
      </c>
      <c r="X1003">
        <f t="shared" si="158"/>
        <v>90</v>
      </c>
      <c r="Y1003">
        <f>INT(VLOOKUP(X1003,角色属性总表!AG:AH,2,FALSE)*角色属性总表!$C$38)</f>
        <v>1800</v>
      </c>
      <c r="AA1003">
        <f t="shared" si="159"/>
        <v>10</v>
      </c>
      <c r="AB1003">
        <f>VLOOKUP(X1003,角色属性总表!AG:AI,2,FALSE)*VLOOKUP(角色等级属性!AA1003,角色间职业划分!P:AG,13,FALSE)/角色间职业划分!$AB$9</f>
        <v>2577.8732545649837</v>
      </c>
      <c r="AC1003">
        <f>VLOOKUP(X1003,角色属性总表!AG:AI,3,FALSE)*VLOOKUP(AA1003,角色间职业划分!P:AG,8,FALSE)/角色间职业划分!$W$9</f>
        <v>4586.3999999999996</v>
      </c>
      <c r="AD1003">
        <f>VLOOKUP(AA1003,角色间职业划分!P:AP,26,FALSE)</f>
        <v>0.4</v>
      </c>
      <c r="AE1003">
        <f>VLOOKUP(X1003,角色属性总表!I:Q,3,FALSE)</f>
        <v>806.40000000000009</v>
      </c>
      <c r="AF1003">
        <f>VLOOKUP(AA1003,角色间职业划分!P:AP,11,FALSE)</f>
        <v>0.35</v>
      </c>
      <c r="AG1003">
        <f t="shared" si="154"/>
        <v>6444.8322399624567</v>
      </c>
      <c r="AH1003">
        <f t="shared" si="155"/>
        <v>807</v>
      </c>
      <c r="AJ1003">
        <f t="shared" si="156"/>
        <v>5637.8322399624567</v>
      </c>
      <c r="AK1003">
        <v>999</v>
      </c>
    </row>
    <row r="1004" spans="1:37" x14ac:dyDescent="0.15">
      <c r="A1004">
        <v>1000</v>
      </c>
      <c r="B1004">
        <f>ROUND(VLOOKUP(X1004,角色属性总表!AG:AI,2,FALSE)/角色属性总表!$C$34,0)</f>
        <v>260</v>
      </c>
      <c r="C1004">
        <f>ROUND(VLOOKUP(X1004,角色属性总表!Y:AE,3,FALSE)/J1004,0)</f>
        <v>167</v>
      </c>
      <c r="D1004">
        <f>ROUND(VLOOKUP(X1004,角色属性总表!AG:AI,3,FALSE)/角色属性总表!$C$35,0)</f>
        <v>271</v>
      </c>
      <c r="E1004">
        <f t="shared" si="150"/>
        <v>1041</v>
      </c>
      <c r="F1004">
        <f t="shared" si="151"/>
        <v>17</v>
      </c>
      <c r="G1004">
        <f t="shared" si="152"/>
        <v>10</v>
      </c>
      <c r="H1004">
        <v>0</v>
      </c>
      <c r="I1004">
        <f t="shared" si="157"/>
        <v>3</v>
      </c>
      <c r="J1004">
        <f>VLOOKUP(AA1004,角色间职业划分!P:AP,20,FALSE)</f>
        <v>9</v>
      </c>
      <c r="K1004">
        <f>IF(X1004=500,100,VLOOKUP(AA1004,角色间职业划分!P:AP,22,FALSE))</f>
        <v>100</v>
      </c>
      <c r="L1004">
        <f>IF(X1004=500,K1004,VLOOKUP(AA1004,角色间职业划分!P:AP,23,FALSE))</f>
        <v>60</v>
      </c>
      <c r="M1004">
        <f>VLOOKUP(AA1004,角色间职业划分!P:AP,24,FALSE)</f>
        <v>0</v>
      </c>
      <c r="N1004">
        <f>VLOOKUP(AA1004,角色间职业划分!P:AP,14)*100</f>
        <v>95</v>
      </c>
      <c r="O1004">
        <f>VLOOKUP(AA1004,角色间职业划分!P:Z,9,FALSE)</f>
        <v>0</v>
      </c>
      <c r="P1004">
        <f>VLOOKUP(AA1004,角色间职业划分!P:AP,10,FALSE)</f>
        <v>0</v>
      </c>
      <c r="Q1004">
        <f>VLOOKUP(AA1004,角色间职业划分!P:AP,15,FALSE)</f>
        <v>0</v>
      </c>
      <c r="R1004">
        <f>VLOOKUP(AA1004,角色间职业划分!P:AP,16,FALSE)</f>
        <v>0</v>
      </c>
      <c r="S1004">
        <f>VLOOKUP(AA1004,角色间职业划分!P:AP,17,FALSE)</f>
        <v>0</v>
      </c>
      <c r="T1004">
        <f>VLOOKUP(AA1004,角色间职业划分!P:AP,18,FALSE)</f>
        <v>0</v>
      </c>
      <c r="U1004">
        <f>VLOOKUP(AA1004,角色间职业划分!P:AP,27,FALSE)</f>
        <v>0</v>
      </c>
      <c r="V1004">
        <f t="shared" si="153"/>
        <v>4.9999999999999991</v>
      </c>
      <c r="W1004">
        <f>VLOOKUP(AA1004,角色间职业划分!P:Q,2,FALSE)</f>
        <v>27</v>
      </c>
      <c r="X1004">
        <f t="shared" si="158"/>
        <v>91</v>
      </c>
      <c r="Y1004">
        <f>INT(VLOOKUP(X1004,角色属性总表!AG:AH,2,FALSE)*角色属性总表!$C$38)</f>
        <v>1818</v>
      </c>
      <c r="AA1004">
        <f t="shared" si="159"/>
        <v>10</v>
      </c>
      <c r="AB1004">
        <f>VLOOKUP(X1004,角色属性总表!AG:AI,2,FALSE)*VLOOKUP(角色等级属性!AA1004,角色间职业划分!P:AG,13,FALSE)/角色间职业划分!$AB$9</f>
        <v>2603.6519871106334</v>
      </c>
      <c r="AC1004">
        <f>VLOOKUP(X1004,角色属性总表!AG:AI,3,FALSE)*VLOOKUP(AA1004,角色间职业划分!P:AG,8,FALSE)/角色间职业划分!$W$9</f>
        <v>4632.2640000000001</v>
      </c>
      <c r="AD1004">
        <f>VLOOKUP(AA1004,角色间职业划分!P:AP,26,FALSE)</f>
        <v>0.4</v>
      </c>
      <c r="AE1004">
        <f>VLOOKUP(X1004,角色属性总表!I:Q,3,FALSE)</f>
        <v>814.46399999999994</v>
      </c>
      <c r="AF1004">
        <f>VLOOKUP(AA1004,角色间职业划分!P:AP,11,FALSE)</f>
        <v>0.35</v>
      </c>
      <c r="AG1004">
        <f t="shared" si="154"/>
        <v>6567.0180108516188</v>
      </c>
      <c r="AH1004">
        <f t="shared" si="155"/>
        <v>813</v>
      </c>
      <c r="AJ1004">
        <f t="shared" si="156"/>
        <v>5754.0180108516188</v>
      </c>
      <c r="AK1004">
        <v>1000</v>
      </c>
    </row>
    <row r="1005" spans="1:37" x14ac:dyDescent="0.15">
      <c r="A1005">
        <v>1001</v>
      </c>
      <c r="B1005">
        <f>ROUND(VLOOKUP(X1005,角色属性总表!AG:AI,2,FALSE)/角色属性总表!$C$34,0)</f>
        <v>262</v>
      </c>
      <c r="C1005">
        <f>ROUND(VLOOKUP(X1005,角色属性总表!Y:AE,3,FALSE)/J1005,0)</f>
        <v>170</v>
      </c>
      <c r="D1005">
        <f>ROUND(VLOOKUP(X1005,角色属性总表!AG:AI,3,FALSE)/角色属性总表!$C$35,0)</f>
        <v>274</v>
      </c>
      <c r="E1005">
        <f t="shared" si="150"/>
        <v>1051</v>
      </c>
      <c r="F1005">
        <f t="shared" si="151"/>
        <v>17</v>
      </c>
      <c r="G1005">
        <f t="shared" si="152"/>
        <v>10</v>
      </c>
      <c r="H1005">
        <v>0</v>
      </c>
      <c r="I1005">
        <f t="shared" si="157"/>
        <v>3</v>
      </c>
      <c r="J1005">
        <f>VLOOKUP(AA1005,角色间职业划分!P:AP,20,FALSE)</f>
        <v>9</v>
      </c>
      <c r="K1005">
        <f>IF(X1005=500,100,VLOOKUP(AA1005,角色间职业划分!P:AP,22,FALSE))</f>
        <v>100</v>
      </c>
      <c r="L1005">
        <f>IF(X1005=500,K1005,VLOOKUP(AA1005,角色间职业划分!P:AP,23,FALSE))</f>
        <v>60</v>
      </c>
      <c r="M1005">
        <f>VLOOKUP(AA1005,角色间职业划分!P:AP,24,FALSE)</f>
        <v>0</v>
      </c>
      <c r="N1005">
        <f>VLOOKUP(AA1005,角色间职业划分!P:AP,14)*100</f>
        <v>95</v>
      </c>
      <c r="O1005">
        <f>VLOOKUP(AA1005,角色间职业划分!P:Z,9,FALSE)</f>
        <v>0</v>
      </c>
      <c r="P1005">
        <f>VLOOKUP(AA1005,角色间职业划分!P:AP,10,FALSE)</f>
        <v>0</v>
      </c>
      <c r="Q1005">
        <f>VLOOKUP(AA1005,角色间职业划分!P:AP,15,FALSE)</f>
        <v>0</v>
      </c>
      <c r="R1005">
        <f>VLOOKUP(AA1005,角色间职业划分!P:AP,16,FALSE)</f>
        <v>0</v>
      </c>
      <c r="S1005">
        <f>VLOOKUP(AA1005,角色间职业划分!P:AP,17,FALSE)</f>
        <v>0</v>
      </c>
      <c r="T1005">
        <f>VLOOKUP(AA1005,角色间职业划分!P:AP,18,FALSE)</f>
        <v>0</v>
      </c>
      <c r="U1005">
        <f>VLOOKUP(AA1005,角色间职业划分!P:AP,27,FALSE)</f>
        <v>0</v>
      </c>
      <c r="V1005">
        <f t="shared" si="153"/>
        <v>4.9999999999999991</v>
      </c>
      <c r="W1005">
        <f>VLOOKUP(AA1005,角色间职业划分!P:Q,2,FALSE)</f>
        <v>27</v>
      </c>
      <c r="X1005">
        <f t="shared" si="158"/>
        <v>92</v>
      </c>
      <c r="Y1005">
        <f>INT(VLOOKUP(X1005,角色属性总表!AG:AH,2,FALSE)*角色属性总表!$C$38)</f>
        <v>1836</v>
      </c>
      <c r="AA1005">
        <f t="shared" si="159"/>
        <v>10</v>
      </c>
      <c r="AB1005">
        <f>VLOOKUP(X1005,角色属性总表!AG:AI,2,FALSE)*VLOOKUP(角色等级属性!AA1005,角色间职业划分!P:AG,13,FALSE)/角色间职业划分!$AB$9</f>
        <v>2629.4307196562827</v>
      </c>
      <c r="AC1005">
        <f>VLOOKUP(X1005,角色属性总表!AG:AI,3,FALSE)*VLOOKUP(AA1005,角色间职业划分!P:AG,8,FALSE)/角色间职业划分!$W$9</f>
        <v>4678.1279999999997</v>
      </c>
      <c r="AD1005">
        <f>VLOOKUP(AA1005,角色间职业划分!P:AP,26,FALSE)</f>
        <v>0.4</v>
      </c>
      <c r="AE1005">
        <f>VLOOKUP(X1005,角色属性总表!I:Q,3,FALSE)</f>
        <v>822.52800000000002</v>
      </c>
      <c r="AF1005">
        <f>VLOOKUP(AA1005,角色间职业划分!P:AP,11,FALSE)</f>
        <v>0.35</v>
      </c>
      <c r="AG1005">
        <f t="shared" si="154"/>
        <v>6690.2597051499315</v>
      </c>
      <c r="AH1005">
        <f t="shared" si="155"/>
        <v>822</v>
      </c>
      <c r="AJ1005">
        <f t="shared" si="156"/>
        <v>5868.2597051499315</v>
      </c>
      <c r="AK1005">
        <v>1001</v>
      </c>
    </row>
    <row r="1006" spans="1:37" x14ac:dyDescent="0.15">
      <c r="A1006">
        <v>1002</v>
      </c>
      <c r="B1006">
        <f>ROUND(VLOOKUP(X1006,角色属性总表!AG:AI,2,FALSE)/角色属性总表!$C$34,0)</f>
        <v>265</v>
      </c>
      <c r="C1006">
        <f>ROUND(VLOOKUP(X1006,角色属性总表!Y:AE,3,FALSE)/J1006,0)</f>
        <v>173</v>
      </c>
      <c r="D1006">
        <f>ROUND(VLOOKUP(X1006,角色属性总表!AG:AI,3,FALSE)/角色属性总表!$C$35,0)</f>
        <v>277</v>
      </c>
      <c r="E1006">
        <f t="shared" si="150"/>
        <v>1062</v>
      </c>
      <c r="F1006">
        <f t="shared" si="151"/>
        <v>17</v>
      </c>
      <c r="G1006">
        <f t="shared" si="152"/>
        <v>10</v>
      </c>
      <c r="H1006">
        <v>0</v>
      </c>
      <c r="I1006">
        <f t="shared" si="157"/>
        <v>3</v>
      </c>
      <c r="J1006">
        <f>VLOOKUP(AA1006,角色间职业划分!P:AP,20,FALSE)</f>
        <v>9</v>
      </c>
      <c r="K1006">
        <f>IF(X1006=500,100,VLOOKUP(AA1006,角色间职业划分!P:AP,22,FALSE))</f>
        <v>100</v>
      </c>
      <c r="L1006">
        <f>IF(X1006=500,K1006,VLOOKUP(AA1006,角色间职业划分!P:AP,23,FALSE))</f>
        <v>60</v>
      </c>
      <c r="M1006">
        <f>VLOOKUP(AA1006,角色间职业划分!P:AP,24,FALSE)</f>
        <v>0</v>
      </c>
      <c r="N1006">
        <f>VLOOKUP(AA1006,角色间职业划分!P:AP,14)*100</f>
        <v>95</v>
      </c>
      <c r="O1006">
        <f>VLOOKUP(AA1006,角色间职业划分!P:Z,9,FALSE)</f>
        <v>0</v>
      </c>
      <c r="P1006">
        <f>VLOOKUP(AA1006,角色间职业划分!P:AP,10,FALSE)</f>
        <v>0</v>
      </c>
      <c r="Q1006">
        <f>VLOOKUP(AA1006,角色间职业划分!P:AP,15,FALSE)</f>
        <v>0</v>
      </c>
      <c r="R1006">
        <f>VLOOKUP(AA1006,角色间职业划分!P:AP,16,FALSE)</f>
        <v>0</v>
      </c>
      <c r="S1006">
        <f>VLOOKUP(AA1006,角色间职业划分!P:AP,17,FALSE)</f>
        <v>0</v>
      </c>
      <c r="T1006">
        <f>VLOOKUP(AA1006,角色间职业划分!P:AP,18,FALSE)</f>
        <v>0</v>
      </c>
      <c r="U1006">
        <f>VLOOKUP(AA1006,角色间职业划分!P:AP,27,FALSE)</f>
        <v>0</v>
      </c>
      <c r="V1006">
        <f t="shared" si="153"/>
        <v>4.9999999999999991</v>
      </c>
      <c r="W1006">
        <f>VLOOKUP(AA1006,角色间职业划分!P:Q,2,FALSE)</f>
        <v>27</v>
      </c>
      <c r="X1006">
        <f t="shared" si="158"/>
        <v>93</v>
      </c>
      <c r="Y1006">
        <f>INT(VLOOKUP(X1006,角色属性总表!AG:AH,2,FALSE)*角色属性总表!$C$38)</f>
        <v>1854</v>
      </c>
      <c r="AA1006">
        <f t="shared" si="159"/>
        <v>10</v>
      </c>
      <c r="AB1006">
        <f>VLOOKUP(X1006,角色属性总表!AG:AI,2,FALSE)*VLOOKUP(角色等级属性!AA1006,角色间职业划分!P:AG,13,FALSE)/角色间职业划分!$AB$9</f>
        <v>2655.2094522019333</v>
      </c>
      <c r="AC1006">
        <f>VLOOKUP(X1006,角色属性总表!AG:AI,3,FALSE)*VLOOKUP(AA1006,角色间职业划分!P:AG,8,FALSE)/角色间职业划分!$W$9</f>
        <v>4723.9920000000002</v>
      </c>
      <c r="AD1006">
        <f>VLOOKUP(AA1006,角色间职业划分!P:AP,26,FALSE)</f>
        <v>0.4</v>
      </c>
      <c r="AE1006">
        <f>VLOOKUP(X1006,角色属性总表!I:Q,3,FALSE)</f>
        <v>830.5920000000001</v>
      </c>
      <c r="AF1006">
        <f>VLOOKUP(AA1006,角色间职业划分!P:AP,11,FALSE)</f>
        <v>0.35</v>
      </c>
      <c r="AG1006">
        <f t="shared" si="154"/>
        <v>6814.5579091680256</v>
      </c>
      <c r="AH1006">
        <f t="shared" si="155"/>
        <v>831</v>
      </c>
      <c r="AJ1006">
        <f t="shared" si="156"/>
        <v>5983.5579091680256</v>
      </c>
      <c r="AK1006">
        <v>1002</v>
      </c>
    </row>
    <row r="1007" spans="1:37" x14ac:dyDescent="0.15">
      <c r="A1007">
        <v>1003</v>
      </c>
      <c r="B1007">
        <f>ROUND(VLOOKUP(X1007,角色属性总表!AG:AI,2,FALSE)/角色属性总表!$C$34,0)</f>
        <v>267</v>
      </c>
      <c r="C1007">
        <f>ROUND(VLOOKUP(X1007,角色属性总表!Y:AE,3,FALSE)/J1007,0)</f>
        <v>176</v>
      </c>
      <c r="D1007">
        <f>ROUND(VLOOKUP(X1007,角色属性总表!AG:AI,3,FALSE)/角色属性总表!$C$35,0)</f>
        <v>280</v>
      </c>
      <c r="E1007">
        <f t="shared" si="150"/>
        <v>1072</v>
      </c>
      <c r="F1007">
        <f t="shared" si="151"/>
        <v>17</v>
      </c>
      <c r="G1007">
        <f t="shared" si="152"/>
        <v>10</v>
      </c>
      <c r="H1007">
        <v>0</v>
      </c>
      <c r="I1007">
        <f t="shared" si="157"/>
        <v>3</v>
      </c>
      <c r="J1007">
        <f>VLOOKUP(AA1007,角色间职业划分!P:AP,20,FALSE)</f>
        <v>9</v>
      </c>
      <c r="K1007">
        <f>IF(X1007=500,100,VLOOKUP(AA1007,角色间职业划分!P:AP,22,FALSE))</f>
        <v>100</v>
      </c>
      <c r="L1007">
        <f>IF(X1007=500,K1007,VLOOKUP(AA1007,角色间职业划分!P:AP,23,FALSE))</f>
        <v>60</v>
      </c>
      <c r="M1007">
        <f>VLOOKUP(AA1007,角色间职业划分!P:AP,24,FALSE)</f>
        <v>0</v>
      </c>
      <c r="N1007">
        <f>VLOOKUP(AA1007,角色间职业划分!P:AP,14)*100</f>
        <v>95</v>
      </c>
      <c r="O1007">
        <f>VLOOKUP(AA1007,角色间职业划分!P:Z,9,FALSE)</f>
        <v>0</v>
      </c>
      <c r="P1007">
        <f>VLOOKUP(AA1007,角色间职业划分!P:AP,10,FALSE)</f>
        <v>0</v>
      </c>
      <c r="Q1007">
        <f>VLOOKUP(AA1007,角色间职业划分!P:AP,15,FALSE)</f>
        <v>0</v>
      </c>
      <c r="R1007">
        <f>VLOOKUP(AA1007,角色间职业划分!P:AP,16,FALSE)</f>
        <v>0</v>
      </c>
      <c r="S1007">
        <f>VLOOKUP(AA1007,角色间职业划分!P:AP,17,FALSE)</f>
        <v>0</v>
      </c>
      <c r="T1007">
        <f>VLOOKUP(AA1007,角色间职业划分!P:AP,18,FALSE)</f>
        <v>0</v>
      </c>
      <c r="U1007">
        <f>VLOOKUP(AA1007,角色间职业划分!P:AP,27,FALSE)</f>
        <v>0</v>
      </c>
      <c r="V1007">
        <f t="shared" si="153"/>
        <v>4.9999999999999991</v>
      </c>
      <c r="W1007">
        <f>VLOOKUP(AA1007,角色间职业划分!P:Q,2,FALSE)</f>
        <v>27</v>
      </c>
      <c r="X1007">
        <f t="shared" si="158"/>
        <v>94</v>
      </c>
      <c r="Y1007">
        <f>INT(VLOOKUP(X1007,角色属性总表!AG:AH,2,FALSE)*角色属性总表!$C$38)</f>
        <v>1872</v>
      </c>
      <c r="AA1007">
        <f t="shared" si="159"/>
        <v>10</v>
      </c>
      <c r="AB1007">
        <f>VLOOKUP(X1007,角色属性总表!AG:AI,2,FALSE)*VLOOKUP(角色等级属性!AA1007,角色间职业划分!P:AG,13,FALSE)/角色间职业划分!$AB$9</f>
        <v>2680.9881847475831</v>
      </c>
      <c r="AC1007">
        <f>VLOOKUP(X1007,角色属性总表!AG:AI,3,FALSE)*VLOOKUP(AA1007,角色间职业划分!P:AG,8,FALSE)/角色间职业划分!$W$9</f>
        <v>4769.8559999999998</v>
      </c>
      <c r="AD1007">
        <f>VLOOKUP(AA1007,角色间职业划分!P:AP,26,FALSE)</f>
        <v>0.4</v>
      </c>
      <c r="AE1007">
        <f>VLOOKUP(X1007,角色属性总表!I:Q,3,FALSE)</f>
        <v>838.65600000000006</v>
      </c>
      <c r="AF1007">
        <f>VLOOKUP(AA1007,角色间职业划分!P:AP,11,FALSE)</f>
        <v>0.35</v>
      </c>
      <c r="AG1007">
        <f t="shared" si="154"/>
        <v>6939.9132524022907</v>
      </c>
      <c r="AH1007">
        <f t="shared" si="155"/>
        <v>840</v>
      </c>
      <c r="AJ1007">
        <f t="shared" si="156"/>
        <v>6099.9132524022907</v>
      </c>
      <c r="AK1007">
        <v>1003</v>
      </c>
    </row>
    <row r="1008" spans="1:37" x14ac:dyDescent="0.15">
      <c r="A1008">
        <v>1004</v>
      </c>
      <c r="B1008">
        <f>ROUND(VLOOKUP(X1008,角色属性总表!AG:AI,2,FALSE)/角色属性总表!$C$34,0)</f>
        <v>270</v>
      </c>
      <c r="C1008">
        <f>ROUND(VLOOKUP(X1008,角色属性总表!Y:AE,3,FALSE)/J1008,0)</f>
        <v>179</v>
      </c>
      <c r="D1008">
        <f>ROUND(VLOOKUP(X1008,角色属性总表!AG:AI,3,FALSE)/角色属性总表!$C$35,0)</f>
        <v>282</v>
      </c>
      <c r="E1008">
        <f t="shared" si="150"/>
        <v>1082</v>
      </c>
      <c r="F1008">
        <f t="shared" si="151"/>
        <v>17</v>
      </c>
      <c r="G1008">
        <f t="shared" si="152"/>
        <v>10</v>
      </c>
      <c r="H1008">
        <v>0</v>
      </c>
      <c r="I1008">
        <f t="shared" si="157"/>
        <v>3</v>
      </c>
      <c r="J1008">
        <f>VLOOKUP(AA1008,角色间职业划分!P:AP,20,FALSE)</f>
        <v>9</v>
      </c>
      <c r="K1008">
        <f>IF(X1008=500,100,VLOOKUP(AA1008,角色间职业划分!P:AP,22,FALSE))</f>
        <v>100</v>
      </c>
      <c r="L1008">
        <f>IF(X1008=500,K1008,VLOOKUP(AA1008,角色间职业划分!P:AP,23,FALSE))</f>
        <v>60</v>
      </c>
      <c r="M1008">
        <f>VLOOKUP(AA1008,角色间职业划分!P:AP,24,FALSE)</f>
        <v>0</v>
      </c>
      <c r="N1008">
        <f>VLOOKUP(AA1008,角色间职业划分!P:AP,14)*100</f>
        <v>95</v>
      </c>
      <c r="O1008">
        <f>VLOOKUP(AA1008,角色间职业划分!P:Z,9,FALSE)</f>
        <v>0</v>
      </c>
      <c r="P1008">
        <f>VLOOKUP(AA1008,角色间职业划分!P:AP,10,FALSE)</f>
        <v>0</v>
      </c>
      <c r="Q1008">
        <f>VLOOKUP(AA1008,角色间职业划分!P:AP,15,FALSE)</f>
        <v>0</v>
      </c>
      <c r="R1008">
        <f>VLOOKUP(AA1008,角色间职业划分!P:AP,16,FALSE)</f>
        <v>0</v>
      </c>
      <c r="S1008">
        <f>VLOOKUP(AA1008,角色间职业划分!P:AP,17,FALSE)</f>
        <v>0</v>
      </c>
      <c r="T1008">
        <f>VLOOKUP(AA1008,角色间职业划分!P:AP,18,FALSE)</f>
        <v>0</v>
      </c>
      <c r="U1008">
        <f>VLOOKUP(AA1008,角色间职业划分!P:AP,27,FALSE)</f>
        <v>0</v>
      </c>
      <c r="V1008">
        <f t="shared" si="153"/>
        <v>4.9999999999999991</v>
      </c>
      <c r="W1008">
        <f>VLOOKUP(AA1008,角色间职业划分!P:Q,2,FALSE)</f>
        <v>27</v>
      </c>
      <c r="X1008">
        <f t="shared" si="158"/>
        <v>95</v>
      </c>
      <c r="Y1008">
        <f>INT(VLOOKUP(X1008,角色属性总表!AG:AH,2,FALSE)*角色属性总表!$C$38)</f>
        <v>1890</v>
      </c>
      <c r="AA1008">
        <f t="shared" si="159"/>
        <v>10</v>
      </c>
      <c r="AB1008">
        <f>VLOOKUP(X1008,角色属性总表!AG:AI,2,FALSE)*VLOOKUP(角色等级属性!AA1008,角色间职业划分!P:AG,13,FALSE)/角色间职业划分!$AB$9</f>
        <v>2706.7669172932328</v>
      </c>
      <c r="AC1008">
        <f>VLOOKUP(X1008,角色属性总表!AG:AI,3,FALSE)*VLOOKUP(AA1008,角色间职业划分!P:AG,8,FALSE)/角色间职业划分!$W$9</f>
        <v>4815.7199999999993</v>
      </c>
      <c r="AD1008">
        <f>VLOOKUP(AA1008,角色间职业划分!P:AP,26,FALSE)</f>
        <v>0.4</v>
      </c>
      <c r="AE1008">
        <f>VLOOKUP(X1008,角色属性总表!I:Q,3,FALSE)</f>
        <v>846.72</v>
      </c>
      <c r="AF1008">
        <f>VLOOKUP(AA1008,角色间职业划分!P:AP,11,FALSE)</f>
        <v>0.35</v>
      </c>
      <c r="AG1008">
        <f t="shared" si="154"/>
        <v>7066.3264066560942</v>
      </c>
      <c r="AH1008">
        <f t="shared" si="155"/>
        <v>846</v>
      </c>
      <c r="AJ1008">
        <f t="shared" si="156"/>
        <v>6220.3264066560942</v>
      </c>
      <c r="AK1008">
        <v>1004</v>
      </c>
    </row>
    <row r="1009" spans="1:37" x14ac:dyDescent="0.15">
      <c r="A1009">
        <v>1005</v>
      </c>
      <c r="B1009">
        <f>ROUND(VLOOKUP(X1009,角色属性总表!AG:AI,2,FALSE)/角色属性总表!$C$34,0)</f>
        <v>273</v>
      </c>
      <c r="C1009">
        <f>ROUND(VLOOKUP(X1009,角色属性总表!Y:AE,3,FALSE)/J1009,0)</f>
        <v>182</v>
      </c>
      <c r="D1009">
        <f>ROUND(VLOOKUP(X1009,角色属性总表!AG:AI,3,FALSE)/角色属性总表!$C$35,0)</f>
        <v>285</v>
      </c>
      <c r="E1009">
        <f t="shared" si="150"/>
        <v>1093</v>
      </c>
      <c r="F1009">
        <f t="shared" si="151"/>
        <v>17</v>
      </c>
      <c r="G1009">
        <f t="shared" si="152"/>
        <v>10</v>
      </c>
      <c r="H1009">
        <v>0</v>
      </c>
      <c r="I1009">
        <f t="shared" si="157"/>
        <v>3</v>
      </c>
      <c r="J1009">
        <f>VLOOKUP(AA1009,角色间职业划分!P:AP,20,FALSE)</f>
        <v>9</v>
      </c>
      <c r="K1009">
        <f>IF(X1009=500,100,VLOOKUP(AA1009,角色间职业划分!P:AP,22,FALSE))</f>
        <v>100</v>
      </c>
      <c r="L1009">
        <f>IF(X1009=500,K1009,VLOOKUP(AA1009,角色间职业划分!P:AP,23,FALSE))</f>
        <v>60</v>
      </c>
      <c r="M1009">
        <f>VLOOKUP(AA1009,角色间职业划分!P:AP,24,FALSE)</f>
        <v>0</v>
      </c>
      <c r="N1009">
        <f>VLOOKUP(AA1009,角色间职业划分!P:AP,14)*100</f>
        <v>95</v>
      </c>
      <c r="O1009">
        <f>VLOOKUP(AA1009,角色间职业划分!P:Z,9,FALSE)</f>
        <v>0</v>
      </c>
      <c r="P1009">
        <f>VLOOKUP(AA1009,角色间职业划分!P:AP,10,FALSE)</f>
        <v>0</v>
      </c>
      <c r="Q1009">
        <f>VLOOKUP(AA1009,角色间职业划分!P:AP,15,FALSE)</f>
        <v>0</v>
      </c>
      <c r="R1009">
        <f>VLOOKUP(AA1009,角色间职业划分!P:AP,16,FALSE)</f>
        <v>0</v>
      </c>
      <c r="S1009">
        <f>VLOOKUP(AA1009,角色间职业划分!P:AP,17,FALSE)</f>
        <v>0</v>
      </c>
      <c r="T1009">
        <f>VLOOKUP(AA1009,角色间职业划分!P:AP,18,FALSE)</f>
        <v>0</v>
      </c>
      <c r="U1009">
        <f>VLOOKUP(AA1009,角色间职业划分!P:AP,27,FALSE)</f>
        <v>0</v>
      </c>
      <c r="V1009">
        <f t="shared" si="153"/>
        <v>4.9999999999999991</v>
      </c>
      <c r="W1009">
        <f>VLOOKUP(AA1009,角色间职业划分!P:Q,2,FALSE)</f>
        <v>27</v>
      </c>
      <c r="X1009">
        <f t="shared" si="158"/>
        <v>96</v>
      </c>
      <c r="Y1009">
        <f>INT(VLOOKUP(X1009,角色属性总表!AG:AH,2,FALSE)*角色属性总表!$C$38)</f>
        <v>1908</v>
      </c>
      <c r="AA1009">
        <f t="shared" si="159"/>
        <v>10</v>
      </c>
      <c r="AB1009">
        <f>VLOOKUP(X1009,角色属性总表!AG:AI,2,FALSE)*VLOOKUP(角色等级属性!AA1009,角色间职业划分!P:AG,13,FALSE)/角色间职业划分!$AB$9</f>
        <v>2732.545649838883</v>
      </c>
      <c r="AC1009">
        <f>VLOOKUP(X1009,角色属性总表!AG:AI,3,FALSE)*VLOOKUP(AA1009,角色间职业划分!P:AG,8,FALSE)/角色间职业划分!$W$9</f>
        <v>4861.5839999999998</v>
      </c>
      <c r="AD1009">
        <f>VLOOKUP(AA1009,角色间职业划分!P:AP,26,FALSE)</f>
        <v>0.4</v>
      </c>
      <c r="AE1009">
        <f>VLOOKUP(X1009,角色属性总表!I:Q,3,FALSE)</f>
        <v>854.78399999999999</v>
      </c>
      <c r="AF1009">
        <f>VLOOKUP(AA1009,角色间职业划分!P:AP,11,FALSE)</f>
        <v>0.35</v>
      </c>
      <c r="AG1009">
        <f t="shared" si="154"/>
        <v>7193.7980851961438</v>
      </c>
      <c r="AH1009">
        <f t="shared" si="155"/>
        <v>855</v>
      </c>
      <c r="AJ1009">
        <f t="shared" si="156"/>
        <v>6338.7980851961438</v>
      </c>
      <c r="AK1009">
        <v>1005</v>
      </c>
    </row>
    <row r="1010" spans="1:37" x14ac:dyDescent="0.15">
      <c r="A1010">
        <v>1006</v>
      </c>
      <c r="B1010">
        <f>ROUND(VLOOKUP(X1010,角色属性总表!AG:AI,2,FALSE)/角色属性总表!$C$34,0)</f>
        <v>275</v>
      </c>
      <c r="C1010">
        <f>ROUND(VLOOKUP(X1010,角色属性总表!Y:AE,3,FALSE)/J1010,0)</f>
        <v>186</v>
      </c>
      <c r="D1010">
        <f>ROUND(VLOOKUP(X1010,角色属性总表!AG:AI,3,FALSE)/角色属性总表!$C$35,0)</f>
        <v>288</v>
      </c>
      <c r="E1010">
        <f t="shared" si="150"/>
        <v>1103</v>
      </c>
      <c r="F1010">
        <f t="shared" si="151"/>
        <v>17</v>
      </c>
      <c r="G1010">
        <f t="shared" si="152"/>
        <v>10</v>
      </c>
      <c r="H1010">
        <v>0</v>
      </c>
      <c r="I1010">
        <f t="shared" si="157"/>
        <v>3</v>
      </c>
      <c r="J1010">
        <f>VLOOKUP(AA1010,角色间职业划分!P:AP,20,FALSE)</f>
        <v>9</v>
      </c>
      <c r="K1010">
        <f>IF(X1010=500,100,VLOOKUP(AA1010,角色间职业划分!P:AP,22,FALSE))</f>
        <v>100</v>
      </c>
      <c r="L1010">
        <f>IF(X1010=500,K1010,VLOOKUP(AA1010,角色间职业划分!P:AP,23,FALSE))</f>
        <v>60</v>
      </c>
      <c r="M1010">
        <f>VLOOKUP(AA1010,角色间职业划分!P:AP,24,FALSE)</f>
        <v>0</v>
      </c>
      <c r="N1010">
        <f>VLOOKUP(AA1010,角色间职业划分!P:AP,14)*100</f>
        <v>95</v>
      </c>
      <c r="O1010">
        <f>VLOOKUP(AA1010,角色间职业划分!P:Z,9,FALSE)</f>
        <v>0</v>
      </c>
      <c r="P1010">
        <f>VLOOKUP(AA1010,角色间职业划分!P:AP,10,FALSE)</f>
        <v>0</v>
      </c>
      <c r="Q1010">
        <f>VLOOKUP(AA1010,角色间职业划分!P:AP,15,FALSE)</f>
        <v>0</v>
      </c>
      <c r="R1010">
        <f>VLOOKUP(AA1010,角色间职业划分!P:AP,16,FALSE)</f>
        <v>0</v>
      </c>
      <c r="S1010">
        <f>VLOOKUP(AA1010,角色间职业划分!P:AP,17,FALSE)</f>
        <v>0</v>
      </c>
      <c r="T1010">
        <f>VLOOKUP(AA1010,角色间职业划分!P:AP,18,FALSE)</f>
        <v>0</v>
      </c>
      <c r="U1010">
        <f>VLOOKUP(AA1010,角色间职业划分!P:AP,27,FALSE)</f>
        <v>0</v>
      </c>
      <c r="V1010">
        <f t="shared" si="153"/>
        <v>4.9999999999999991</v>
      </c>
      <c r="W1010">
        <f>VLOOKUP(AA1010,角色间职业划分!P:Q,2,FALSE)</f>
        <v>27</v>
      </c>
      <c r="X1010">
        <f t="shared" si="158"/>
        <v>97</v>
      </c>
      <c r="Y1010">
        <f>INT(VLOOKUP(X1010,角色属性总表!AG:AH,2,FALSE)*角色属性总表!$C$38)</f>
        <v>1926</v>
      </c>
      <c r="AA1010">
        <f t="shared" si="159"/>
        <v>10</v>
      </c>
      <c r="AB1010">
        <f>VLOOKUP(X1010,角色属性总表!AG:AI,2,FALSE)*VLOOKUP(角色等级属性!AA1010,角色间职业划分!P:AG,13,FALSE)/角色间职业划分!$AB$9</f>
        <v>2758.3243823845323</v>
      </c>
      <c r="AC1010">
        <f>VLOOKUP(X1010,角色属性总表!AG:AI,3,FALSE)*VLOOKUP(AA1010,角色间职业划分!P:AG,8,FALSE)/角色间职业划分!$W$9</f>
        <v>4907.4479999999994</v>
      </c>
      <c r="AD1010">
        <f>VLOOKUP(AA1010,角色间职业划分!P:AP,26,FALSE)</f>
        <v>0.4</v>
      </c>
      <c r="AE1010">
        <f>VLOOKUP(X1010,角色属性总表!I:Q,3,FALSE)</f>
        <v>862.84799999999996</v>
      </c>
      <c r="AF1010">
        <f>VLOOKUP(AA1010,角色间职业划分!P:AP,11,FALSE)</f>
        <v>0.35</v>
      </c>
      <c r="AG1010">
        <f t="shared" si="154"/>
        <v>7322.3290419423674</v>
      </c>
      <c r="AH1010">
        <f t="shared" si="155"/>
        <v>864</v>
      </c>
      <c r="AJ1010">
        <f t="shared" si="156"/>
        <v>6458.3290419423674</v>
      </c>
      <c r="AK1010">
        <v>1006</v>
      </c>
    </row>
    <row r="1011" spans="1:37" x14ac:dyDescent="0.15">
      <c r="A1011">
        <v>1007</v>
      </c>
      <c r="B1011">
        <f>ROUND(VLOOKUP(X1011,角色属性总表!AG:AI,2,FALSE)/角色属性总表!$C$34,0)</f>
        <v>278</v>
      </c>
      <c r="C1011">
        <f>ROUND(VLOOKUP(X1011,角色属性总表!Y:AE,3,FALSE)/J1011,0)</f>
        <v>189</v>
      </c>
      <c r="D1011">
        <f>ROUND(VLOOKUP(X1011,角色属性总表!AG:AI,3,FALSE)/角色属性总表!$C$35,0)</f>
        <v>290</v>
      </c>
      <c r="E1011">
        <f t="shared" si="150"/>
        <v>1113</v>
      </c>
      <c r="F1011">
        <f t="shared" si="151"/>
        <v>17</v>
      </c>
      <c r="G1011">
        <f t="shared" si="152"/>
        <v>10</v>
      </c>
      <c r="H1011">
        <v>0</v>
      </c>
      <c r="I1011">
        <f t="shared" si="157"/>
        <v>3</v>
      </c>
      <c r="J1011">
        <f>VLOOKUP(AA1011,角色间职业划分!P:AP,20,FALSE)</f>
        <v>9</v>
      </c>
      <c r="K1011">
        <f>IF(X1011=500,100,VLOOKUP(AA1011,角色间职业划分!P:AP,22,FALSE))</f>
        <v>100</v>
      </c>
      <c r="L1011">
        <f>IF(X1011=500,K1011,VLOOKUP(AA1011,角色间职业划分!P:AP,23,FALSE))</f>
        <v>60</v>
      </c>
      <c r="M1011">
        <f>VLOOKUP(AA1011,角色间职业划分!P:AP,24,FALSE)</f>
        <v>0</v>
      </c>
      <c r="N1011">
        <f>VLOOKUP(AA1011,角色间职业划分!P:AP,14)*100</f>
        <v>95</v>
      </c>
      <c r="O1011">
        <f>VLOOKUP(AA1011,角色间职业划分!P:Z,9,FALSE)</f>
        <v>0</v>
      </c>
      <c r="P1011">
        <f>VLOOKUP(AA1011,角色间职业划分!P:AP,10,FALSE)</f>
        <v>0</v>
      </c>
      <c r="Q1011">
        <f>VLOOKUP(AA1011,角色间职业划分!P:AP,15,FALSE)</f>
        <v>0</v>
      </c>
      <c r="R1011">
        <f>VLOOKUP(AA1011,角色间职业划分!P:AP,16,FALSE)</f>
        <v>0</v>
      </c>
      <c r="S1011">
        <f>VLOOKUP(AA1011,角色间职业划分!P:AP,17,FALSE)</f>
        <v>0</v>
      </c>
      <c r="T1011">
        <f>VLOOKUP(AA1011,角色间职业划分!P:AP,18,FALSE)</f>
        <v>0</v>
      </c>
      <c r="U1011">
        <f>VLOOKUP(AA1011,角色间职业划分!P:AP,27,FALSE)</f>
        <v>0</v>
      </c>
      <c r="V1011">
        <f t="shared" si="153"/>
        <v>4.9999999999999991</v>
      </c>
      <c r="W1011">
        <f>VLOOKUP(AA1011,角色间职业划分!P:Q,2,FALSE)</f>
        <v>27</v>
      </c>
      <c r="X1011">
        <f t="shared" si="158"/>
        <v>98</v>
      </c>
      <c r="Y1011">
        <f>INT(VLOOKUP(X1011,角色属性总表!AG:AH,2,FALSE)*角色属性总表!$C$38)</f>
        <v>1944</v>
      </c>
      <c r="AA1011">
        <f t="shared" si="159"/>
        <v>10</v>
      </c>
      <c r="AB1011">
        <f>VLOOKUP(X1011,角色属性总表!AG:AI,2,FALSE)*VLOOKUP(角色等级属性!AA1011,角色间职业划分!P:AG,13,FALSE)/角色间职业划分!$AB$9</f>
        <v>2784.1031149301825</v>
      </c>
      <c r="AC1011">
        <f>VLOOKUP(X1011,角色属性总表!AG:AI,3,FALSE)*VLOOKUP(AA1011,角色间职业划分!P:AG,8,FALSE)/角色间职业划分!$W$9</f>
        <v>4953.3119999999999</v>
      </c>
      <c r="AD1011">
        <f>VLOOKUP(AA1011,角色间职业划分!P:AP,26,FALSE)</f>
        <v>0.4</v>
      </c>
      <c r="AE1011">
        <f>VLOOKUP(X1011,角色属性总表!I:Q,3,FALSE)</f>
        <v>870.91200000000003</v>
      </c>
      <c r="AF1011">
        <f>VLOOKUP(AA1011,角色间职业划分!P:AP,11,FALSE)</f>
        <v>0.35</v>
      </c>
      <c r="AG1011">
        <f t="shared" si="154"/>
        <v>7451.9200706897263</v>
      </c>
      <c r="AH1011">
        <f t="shared" si="155"/>
        <v>870</v>
      </c>
      <c r="AJ1011">
        <f t="shared" si="156"/>
        <v>6581.9200706897263</v>
      </c>
      <c r="AK1011">
        <v>1007</v>
      </c>
    </row>
    <row r="1012" spans="1:37" x14ac:dyDescent="0.15">
      <c r="A1012">
        <v>1008</v>
      </c>
      <c r="B1012">
        <f>ROUND(VLOOKUP(X1012,角色属性总表!AG:AI,2,FALSE)/角色属性总表!$C$34,0)</f>
        <v>280</v>
      </c>
      <c r="C1012">
        <f>ROUND(VLOOKUP(X1012,角色属性总表!Y:AE,3,FALSE)/J1012,0)</f>
        <v>192</v>
      </c>
      <c r="D1012">
        <f>ROUND(VLOOKUP(X1012,角色属性总表!AG:AI,3,FALSE)/角色属性总表!$C$35,0)</f>
        <v>293</v>
      </c>
      <c r="E1012">
        <f t="shared" si="150"/>
        <v>1123</v>
      </c>
      <c r="F1012">
        <f t="shared" si="151"/>
        <v>17</v>
      </c>
      <c r="G1012">
        <f t="shared" si="152"/>
        <v>10</v>
      </c>
      <c r="H1012">
        <v>0</v>
      </c>
      <c r="I1012">
        <f t="shared" si="157"/>
        <v>3</v>
      </c>
      <c r="J1012">
        <f>VLOOKUP(AA1012,角色间职业划分!P:AP,20,FALSE)</f>
        <v>9</v>
      </c>
      <c r="K1012">
        <f>IF(X1012=500,100,VLOOKUP(AA1012,角色间职业划分!P:AP,22,FALSE))</f>
        <v>100</v>
      </c>
      <c r="L1012">
        <f>IF(X1012=500,K1012,VLOOKUP(AA1012,角色间职业划分!P:AP,23,FALSE))</f>
        <v>60</v>
      </c>
      <c r="M1012">
        <f>VLOOKUP(AA1012,角色间职业划分!P:AP,24,FALSE)</f>
        <v>0</v>
      </c>
      <c r="N1012">
        <f>VLOOKUP(AA1012,角色间职业划分!P:AP,14)*100</f>
        <v>95</v>
      </c>
      <c r="O1012">
        <f>VLOOKUP(AA1012,角色间职业划分!P:Z,9,FALSE)</f>
        <v>0</v>
      </c>
      <c r="P1012">
        <f>VLOOKUP(AA1012,角色间职业划分!P:AP,10,FALSE)</f>
        <v>0</v>
      </c>
      <c r="Q1012">
        <f>VLOOKUP(AA1012,角色间职业划分!P:AP,15,FALSE)</f>
        <v>0</v>
      </c>
      <c r="R1012">
        <f>VLOOKUP(AA1012,角色间职业划分!P:AP,16,FALSE)</f>
        <v>0</v>
      </c>
      <c r="S1012">
        <f>VLOOKUP(AA1012,角色间职业划分!P:AP,17,FALSE)</f>
        <v>0</v>
      </c>
      <c r="T1012">
        <f>VLOOKUP(AA1012,角色间职业划分!P:AP,18,FALSE)</f>
        <v>0</v>
      </c>
      <c r="U1012">
        <f>VLOOKUP(AA1012,角色间职业划分!P:AP,27,FALSE)</f>
        <v>0</v>
      </c>
      <c r="V1012">
        <f t="shared" si="153"/>
        <v>4.9999999999999991</v>
      </c>
      <c r="W1012">
        <f>VLOOKUP(AA1012,角色间职业划分!P:Q,2,FALSE)</f>
        <v>27</v>
      </c>
      <c r="X1012">
        <f t="shared" si="158"/>
        <v>99</v>
      </c>
      <c r="Y1012">
        <f>INT(VLOOKUP(X1012,角色属性总表!AG:AH,2,FALSE)*角色属性总表!$C$38)</f>
        <v>1962</v>
      </c>
      <c r="AA1012">
        <f t="shared" si="159"/>
        <v>10</v>
      </c>
      <c r="AB1012">
        <f>VLOOKUP(X1012,角色属性总表!AG:AI,2,FALSE)*VLOOKUP(角色等级属性!AA1012,角色间职业划分!P:AG,13,FALSE)/角色间职业划分!$AB$9</f>
        <v>2809.8818474758323</v>
      </c>
      <c r="AC1012">
        <f>VLOOKUP(X1012,角色属性总表!AG:AI,3,FALSE)*VLOOKUP(AA1012,角色间职业划分!P:AG,8,FALSE)/角色间职业划分!$W$9</f>
        <v>4999.1759999999995</v>
      </c>
      <c r="AD1012">
        <f>VLOOKUP(AA1012,角色间职业划分!P:AP,26,FALSE)</f>
        <v>0.4</v>
      </c>
      <c r="AE1012">
        <f>VLOOKUP(X1012,角色属性总表!I:Q,3,FALSE)</f>
        <v>878.97600000000011</v>
      </c>
      <c r="AF1012">
        <f>VLOOKUP(AA1012,角色间职业划分!P:AP,11,FALSE)</f>
        <v>0.35</v>
      </c>
      <c r="AG1012">
        <f t="shared" si="154"/>
        <v>7582.5720043605115</v>
      </c>
      <c r="AH1012">
        <f t="shared" si="155"/>
        <v>879</v>
      </c>
      <c r="AJ1012">
        <f t="shared" si="156"/>
        <v>6703.5720043605115</v>
      </c>
      <c r="AK1012">
        <v>1008</v>
      </c>
    </row>
    <row r="1013" spans="1:37" x14ac:dyDescent="0.15">
      <c r="A1013">
        <v>1009</v>
      </c>
      <c r="B1013">
        <f>ROUND(VLOOKUP(X1013,角色属性总表!AG:AI,2,FALSE)/角色属性总表!$C$34,0)</f>
        <v>283</v>
      </c>
      <c r="C1013">
        <f>ROUND(VLOOKUP(X1013,角色属性总表!Y:AE,3,FALSE)/J1013,0)</f>
        <v>195</v>
      </c>
      <c r="D1013">
        <f>ROUND(VLOOKUP(X1013,角色属性总表!AG:AI,3,FALSE)/角色属性总表!$C$35,0)</f>
        <v>296</v>
      </c>
      <c r="E1013">
        <f t="shared" si="150"/>
        <v>1134</v>
      </c>
      <c r="F1013">
        <f t="shared" si="151"/>
        <v>17</v>
      </c>
      <c r="G1013">
        <f t="shared" si="152"/>
        <v>10</v>
      </c>
      <c r="H1013">
        <v>0</v>
      </c>
      <c r="I1013">
        <f t="shared" si="157"/>
        <v>3</v>
      </c>
      <c r="J1013">
        <f>VLOOKUP(AA1013,角色间职业划分!P:AP,20,FALSE)</f>
        <v>9</v>
      </c>
      <c r="K1013">
        <f>IF(X1013=500,100,VLOOKUP(AA1013,角色间职业划分!P:AP,22,FALSE))</f>
        <v>100</v>
      </c>
      <c r="L1013">
        <f>IF(X1013=500,K1013,VLOOKUP(AA1013,角色间职业划分!P:AP,23,FALSE))</f>
        <v>60</v>
      </c>
      <c r="M1013">
        <f>VLOOKUP(AA1013,角色间职业划分!P:AP,24,FALSE)</f>
        <v>0</v>
      </c>
      <c r="N1013">
        <f>VLOOKUP(AA1013,角色间职业划分!P:AP,14)*100</f>
        <v>95</v>
      </c>
      <c r="O1013">
        <f>VLOOKUP(AA1013,角色间职业划分!P:Z,9,FALSE)</f>
        <v>0</v>
      </c>
      <c r="P1013">
        <f>VLOOKUP(AA1013,角色间职业划分!P:AP,10,FALSE)</f>
        <v>0</v>
      </c>
      <c r="Q1013">
        <f>VLOOKUP(AA1013,角色间职业划分!P:AP,15,FALSE)</f>
        <v>0</v>
      </c>
      <c r="R1013">
        <f>VLOOKUP(AA1013,角色间职业划分!P:AP,16,FALSE)</f>
        <v>0</v>
      </c>
      <c r="S1013">
        <f>VLOOKUP(AA1013,角色间职业划分!P:AP,17,FALSE)</f>
        <v>0</v>
      </c>
      <c r="T1013">
        <f>VLOOKUP(AA1013,角色间职业划分!P:AP,18,FALSE)</f>
        <v>0</v>
      </c>
      <c r="U1013">
        <f>VLOOKUP(AA1013,角色间职业划分!P:AP,27,FALSE)</f>
        <v>0</v>
      </c>
      <c r="V1013">
        <f t="shared" si="153"/>
        <v>4.9999999999999991</v>
      </c>
      <c r="W1013">
        <f>VLOOKUP(AA1013,角色间职业划分!P:Q,2,FALSE)</f>
        <v>27</v>
      </c>
      <c r="X1013">
        <f t="shared" si="158"/>
        <v>100</v>
      </c>
      <c r="Y1013">
        <f>INT(VLOOKUP(X1013,角色属性总表!AG:AH,2,FALSE)*角色属性总表!$C$38)</f>
        <v>1980</v>
      </c>
      <c r="AA1013">
        <f t="shared" si="159"/>
        <v>10</v>
      </c>
      <c r="AB1013">
        <f>VLOOKUP(X1013,角色属性总表!AG:AI,2,FALSE)*VLOOKUP(角色等级属性!AA1013,角色间职业划分!P:AG,13,FALSE)/角色间职业划分!$AB$9</f>
        <v>2835.660580021482</v>
      </c>
      <c r="AC1013">
        <f>VLOOKUP(X1013,角色属性总表!AG:AI,3,FALSE)*VLOOKUP(AA1013,角色间职业划分!P:AG,8,FALSE)/角色间职业划分!$W$9</f>
        <v>5045.04</v>
      </c>
      <c r="AD1013">
        <f>VLOOKUP(AA1013,角色间职业划分!P:AP,26,FALSE)</f>
        <v>0.4</v>
      </c>
      <c r="AE1013">
        <f>VLOOKUP(X1013,角色属性总表!I:Q,3,FALSE)</f>
        <v>887.04</v>
      </c>
      <c r="AF1013">
        <f>VLOOKUP(AA1013,角色间职业划分!P:AP,11,FALSE)</f>
        <v>0.35</v>
      </c>
      <c r="AG1013">
        <f t="shared" si="154"/>
        <v>7714.2857142857147</v>
      </c>
      <c r="AH1013">
        <f t="shared" si="155"/>
        <v>888</v>
      </c>
      <c r="AJ1013">
        <f t="shared" si="156"/>
        <v>6826.2857142857147</v>
      </c>
      <c r="AK1013">
        <v>1009</v>
      </c>
    </row>
    <row r="1014" spans="1:37" x14ac:dyDescent="0.15">
      <c r="A1014">
        <v>1010</v>
      </c>
      <c r="B1014">
        <f>ROUND(VLOOKUP(X1014,角色属性总表!AG:AI,2,FALSE)/角色属性总表!$C$34,0)</f>
        <v>1428571</v>
      </c>
      <c r="C1014">
        <f>ROUND(VLOOKUP(X1014,角色属性总表!Y:AE,3,FALSE)/J1014,0)</f>
        <v>1111111</v>
      </c>
      <c r="D1014">
        <f>ROUND(VLOOKUP(X1014,角色属性总表!AG:AI,3,FALSE)/角色属性总表!$C$35,0)</f>
        <v>400000</v>
      </c>
      <c r="E1014">
        <f t="shared" si="150"/>
        <v>5728606</v>
      </c>
      <c r="F1014">
        <f t="shared" si="151"/>
        <v>17</v>
      </c>
      <c r="G1014">
        <f t="shared" si="152"/>
        <v>10</v>
      </c>
      <c r="H1014">
        <v>0</v>
      </c>
      <c r="I1014">
        <f t="shared" si="157"/>
        <v>3</v>
      </c>
      <c r="J1014">
        <f>VLOOKUP(AA1014,角色间职业划分!P:AP,20,FALSE)</f>
        <v>9</v>
      </c>
      <c r="K1014">
        <f>IF(X1014=500,100,VLOOKUP(AA1014,角色间职业划分!P:AP,22,FALSE))</f>
        <v>100</v>
      </c>
      <c r="L1014">
        <f>IF(X1014=500,K1014,VLOOKUP(AA1014,角色间职业划分!P:AP,23,FALSE))</f>
        <v>100</v>
      </c>
      <c r="M1014">
        <f>VLOOKUP(AA1014,角色间职业划分!P:AP,24,FALSE)</f>
        <v>0</v>
      </c>
      <c r="N1014">
        <f>VLOOKUP(AA1014,角色间职业划分!P:AP,14)*100</f>
        <v>95</v>
      </c>
      <c r="O1014">
        <f>VLOOKUP(AA1014,角色间职业划分!P:Z,9,FALSE)</f>
        <v>0</v>
      </c>
      <c r="P1014">
        <f>VLOOKUP(AA1014,角色间职业划分!P:AP,10,FALSE)</f>
        <v>0</v>
      </c>
      <c r="Q1014">
        <f>VLOOKUP(AA1014,角色间职业划分!P:AP,15,FALSE)</f>
        <v>0</v>
      </c>
      <c r="R1014">
        <f>VLOOKUP(AA1014,角色间职业划分!P:AP,16,FALSE)</f>
        <v>0</v>
      </c>
      <c r="S1014">
        <f>VLOOKUP(AA1014,角色间职业划分!P:AP,17,FALSE)</f>
        <v>0</v>
      </c>
      <c r="T1014">
        <f>VLOOKUP(AA1014,角色间职业划分!P:AP,18,FALSE)</f>
        <v>0</v>
      </c>
      <c r="U1014">
        <f>VLOOKUP(AA1014,角色间职业划分!P:AP,27,FALSE)</f>
        <v>0</v>
      </c>
      <c r="V1014">
        <f t="shared" si="153"/>
        <v>4.9999999999999991</v>
      </c>
      <c r="W1014">
        <f>VLOOKUP(AA1014,角色间职业划分!P:Q,2,FALSE)</f>
        <v>27</v>
      </c>
      <c r="X1014">
        <f t="shared" si="158"/>
        <v>500</v>
      </c>
      <c r="Y1014">
        <f>INT(VLOOKUP(X1014,角色属性总表!AG:AH,2,FALSE)*角色属性总表!$C$38)</f>
        <v>9999999</v>
      </c>
      <c r="AA1014">
        <f t="shared" si="159"/>
        <v>10</v>
      </c>
      <c r="AB1014">
        <f>VLOOKUP(X1014,角色属性总表!AG:AI,2,FALSE)*VLOOKUP(角色等级属性!AA1014,角色间职业划分!P:AG,13,FALSE)/角色间职业划分!$AB$9</f>
        <v>14321516.648764767</v>
      </c>
      <c r="AC1014">
        <f>VLOOKUP(X1014,角色属性总表!AG:AI,3,FALSE)*VLOOKUP(AA1014,角色间职业划分!P:AG,8,FALSE)/角色间职业划分!$W$9</f>
        <v>6824999.3174999999</v>
      </c>
      <c r="AD1014">
        <f>VLOOKUP(AA1014,角色间职业划分!P:AP,26,FALSE)</f>
        <v>0.4</v>
      </c>
      <c r="AE1014">
        <f>VLOOKUP(X1014,角色属性总表!I:Q,3,FALSE)</f>
        <v>0</v>
      </c>
      <c r="AF1014">
        <f>VLOOKUP(AA1014,角色间职业划分!P:AP,11,FALSE)</f>
        <v>0.35</v>
      </c>
      <c r="AG1014">
        <f t="shared" si="154"/>
        <v>183406.97344089879</v>
      </c>
      <c r="AH1014">
        <f t="shared" si="155"/>
        <v>1200000</v>
      </c>
      <c r="AJ1014">
        <f t="shared" si="156"/>
        <v>-1016593.0265591012</v>
      </c>
      <c r="AK1014">
        <v>1010</v>
      </c>
    </row>
    <row r="1015" spans="1:37" x14ac:dyDescent="0.15">
      <c r="A1015">
        <v>1011</v>
      </c>
      <c r="B1015">
        <f>ROUND(VLOOKUP(X1015,角色属性总表!AG:AI,2,FALSE)/角色属性总表!$C$34,0)</f>
        <v>28</v>
      </c>
      <c r="C1015">
        <f>ROUND(VLOOKUP(X1015,角色属性总表!Y:AE,3,FALSE)/J1015,0)</f>
        <v>5</v>
      </c>
      <c r="D1015">
        <f>ROUND(VLOOKUP(X1015,角色属性总表!AG:AI,3,FALSE)/角色属性总表!$C$35,0)</f>
        <v>30</v>
      </c>
      <c r="E1015">
        <f t="shared" si="150"/>
        <v>69</v>
      </c>
      <c r="F1015">
        <f t="shared" si="151"/>
        <v>26</v>
      </c>
      <c r="G1015">
        <f t="shared" si="152"/>
        <v>6</v>
      </c>
      <c r="H1015">
        <v>0</v>
      </c>
      <c r="I1015">
        <f t="shared" si="157"/>
        <v>3</v>
      </c>
      <c r="J1015">
        <f>VLOOKUP(AA1015,角色间职业划分!P:AP,20,FALSE)</f>
        <v>10</v>
      </c>
      <c r="K1015">
        <f>IF(X1015=500,100,VLOOKUP(AA1015,角色间职业划分!P:AP,22,FALSE))</f>
        <v>120</v>
      </c>
      <c r="L1015">
        <f>IF(X1015=500,K1015,VLOOKUP(AA1015,角色间职业划分!P:AP,23,FALSE))</f>
        <v>60</v>
      </c>
      <c r="M1015">
        <f>VLOOKUP(AA1015,角色间职业划分!P:AP,24,FALSE)</f>
        <v>0</v>
      </c>
      <c r="N1015">
        <f>VLOOKUP(AA1015,角色间职业划分!P:AP,14)*100</f>
        <v>95</v>
      </c>
      <c r="O1015">
        <f>VLOOKUP(AA1015,角色间职业划分!P:Z,9,FALSE)</f>
        <v>0</v>
      </c>
      <c r="P1015">
        <f>VLOOKUP(AA1015,角色间职业划分!P:AP,10,FALSE)</f>
        <v>0</v>
      </c>
      <c r="Q1015">
        <f>VLOOKUP(AA1015,角色间职业划分!P:AP,15,FALSE)</f>
        <v>0</v>
      </c>
      <c r="R1015">
        <f>VLOOKUP(AA1015,角色间职业划分!P:AP,16,FALSE)</f>
        <v>0</v>
      </c>
      <c r="S1015">
        <f>VLOOKUP(AA1015,角色间职业划分!P:AP,17,FALSE)</f>
        <v>0</v>
      </c>
      <c r="T1015">
        <f>VLOOKUP(AA1015,角色间职业划分!P:AP,18,FALSE)</f>
        <v>0</v>
      </c>
      <c r="U1015">
        <f>VLOOKUP(AA1015,角色间职业划分!P:AP,27,FALSE)</f>
        <v>0</v>
      </c>
      <c r="V1015">
        <f t="shared" si="153"/>
        <v>8.0000000000000018</v>
      </c>
      <c r="W1015">
        <f>VLOOKUP(AA1015,角色间职业划分!P:Q,2,FALSE)</f>
        <v>28</v>
      </c>
      <c r="X1015">
        <f t="shared" si="158"/>
        <v>1</v>
      </c>
      <c r="Y1015">
        <f>INT(VLOOKUP(X1015,角色属性总表!AG:AH,2,FALSE)*角色属性总表!$C$38)</f>
        <v>198</v>
      </c>
      <c r="AA1015">
        <f t="shared" si="159"/>
        <v>11</v>
      </c>
      <c r="AB1015">
        <f>VLOOKUP(X1015,角色属性总表!AG:AI,2,FALSE)*VLOOKUP(角色等级属性!AA1015,角色间职业划分!P:AG,13,FALSE)/角色间职业划分!$AB$9</f>
        <v>173.50347773700642</v>
      </c>
      <c r="AC1015">
        <f>VLOOKUP(X1015,角色属性总表!AG:AI,3,FALSE)*VLOOKUP(AA1015,角色间职业划分!P:AG,8,FALSE)/角色间职业划分!$W$9</f>
        <v>786.4824000000001</v>
      </c>
      <c r="AD1015">
        <f>VLOOKUP(AA1015,角色间职业划分!P:AP,26,FALSE)</f>
        <v>0.4</v>
      </c>
      <c r="AE1015">
        <f>VLOOKUP(X1015,角色属性总表!I:Q,3,FALSE)</f>
        <v>88.704000000000008</v>
      </c>
      <c r="AF1015">
        <f>VLOOKUP(AA1015,角色间职业划分!P:AP,11,FALSE)</f>
        <v>0.38</v>
      </c>
      <c r="AG1015">
        <f t="shared" si="154"/>
        <v>5.5670103092783512</v>
      </c>
      <c r="AH1015">
        <f t="shared" si="155"/>
        <v>90</v>
      </c>
      <c r="AJ1015">
        <f t="shared" si="156"/>
        <v>-84.432989690721655</v>
      </c>
      <c r="AK1015">
        <v>1011</v>
      </c>
    </row>
    <row r="1016" spans="1:37" x14ac:dyDescent="0.15">
      <c r="A1016">
        <v>1012</v>
      </c>
      <c r="B1016">
        <f>ROUND(VLOOKUP(X1016,角色属性总表!AG:AI,2,FALSE)/角色属性总表!$C$34,0)</f>
        <v>31</v>
      </c>
      <c r="C1016">
        <f>ROUND(VLOOKUP(X1016,角色属性总表!Y:AE,3,FALSE)/J1016,0)</f>
        <v>6</v>
      </c>
      <c r="D1016">
        <f>ROUND(VLOOKUP(X1016,角色属性总表!AG:AI,3,FALSE)/角色属性总表!$C$35,0)</f>
        <v>32</v>
      </c>
      <c r="E1016">
        <f t="shared" si="150"/>
        <v>75</v>
      </c>
      <c r="F1016">
        <f t="shared" si="151"/>
        <v>27</v>
      </c>
      <c r="G1016">
        <f t="shared" si="152"/>
        <v>6</v>
      </c>
      <c r="H1016">
        <v>0</v>
      </c>
      <c r="I1016">
        <f t="shared" si="157"/>
        <v>3</v>
      </c>
      <c r="J1016">
        <f>VLOOKUP(AA1016,角色间职业划分!P:AP,20,FALSE)</f>
        <v>10</v>
      </c>
      <c r="K1016">
        <f>IF(X1016=500,100,VLOOKUP(AA1016,角色间职业划分!P:AP,22,FALSE))</f>
        <v>120</v>
      </c>
      <c r="L1016">
        <f>IF(X1016=500,K1016,VLOOKUP(AA1016,角色间职业划分!P:AP,23,FALSE))</f>
        <v>60</v>
      </c>
      <c r="M1016">
        <f>VLOOKUP(AA1016,角色间职业划分!P:AP,24,FALSE)</f>
        <v>0</v>
      </c>
      <c r="N1016">
        <f>VLOOKUP(AA1016,角色间职业划分!P:AP,14)*100</f>
        <v>95</v>
      </c>
      <c r="O1016">
        <f>VLOOKUP(AA1016,角色间职业划分!P:Z,9,FALSE)</f>
        <v>0</v>
      </c>
      <c r="P1016">
        <f>VLOOKUP(AA1016,角色间职业划分!P:AP,10,FALSE)</f>
        <v>0</v>
      </c>
      <c r="Q1016">
        <f>VLOOKUP(AA1016,角色间职业划分!P:AP,15,FALSE)</f>
        <v>0</v>
      </c>
      <c r="R1016">
        <f>VLOOKUP(AA1016,角色间职业划分!P:AP,16,FALSE)</f>
        <v>0</v>
      </c>
      <c r="S1016">
        <f>VLOOKUP(AA1016,角色间职业划分!P:AP,17,FALSE)</f>
        <v>0</v>
      </c>
      <c r="T1016">
        <f>VLOOKUP(AA1016,角色间职业划分!P:AP,18,FALSE)</f>
        <v>0</v>
      </c>
      <c r="U1016">
        <f>VLOOKUP(AA1016,角色间职业划分!P:AP,27,FALSE)</f>
        <v>0</v>
      </c>
      <c r="V1016">
        <f t="shared" si="153"/>
        <v>8.0000000000000018</v>
      </c>
      <c r="W1016">
        <f>VLOOKUP(AA1016,角色间职业划分!P:Q,2,FALSE)</f>
        <v>28</v>
      </c>
      <c r="X1016">
        <f t="shared" si="158"/>
        <v>2</v>
      </c>
      <c r="Y1016">
        <f>INT(VLOOKUP(X1016,角色属性总表!AG:AH,2,FALSE)*角色属性总表!$C$38)</f>
        <v>216</v>
      </c>
      <c r="AA1016">
        <f t="shared" si="159"/>
        <v>11</v>
      </c>
      <c r="AB1016">
        <f>VLOOKUP(X1016,角色属性总表!AG:AI,2,FALSE)*VLOOKUP(角色等级属性!AA1016,角色间职业划分!P:AG,13,FALSE)/角色间职业划分!$AB$9</f>
        <v>189.27652116764332</v>
      </c>
      <c r="AC1016">
        <f>VLOOKUP(X1016,角色属性总表!AG:AI,3,FALSE)*VLOOKUP(AA1016,角色间职业划分!P:AG,8,FALSE)/角色间职业划分!$W$9</f>
        <v>857.98079999999993</v>
      </c>
      <c r="AD1016">
        <f>VLOOKUP(AA1016,角色间职业划分!P:AP,26,FALSE)</f>
        <v>0.4</v>
      </c>
      <c r="AE1016">
        <f>VLOOKUP(X1016,角色属性总表!I:Q,3,FALSE)</f>
        <v>96.768000000000001</v>
      </c>
      <c r="AF1016">
        <f>VLOOKUP(AA1016,角色间职业划分!P:AP,11,FALSE)</f>
        <v>0.38</v>
      </c>
      <c r="AG1016">
        <f t="shared" si="154"/>
        <v>15.950216863984597</v>
      </c>
      <c r="AH1016">
        <f t="shared" si="155"/>
        <v>96</v>
      </c>
      <c r="AJ1016">
        <f t="shared" si="156"/>
        <v>-80.049783136015407</v>
      </c>
      <c r="AK1016">
        <v>1012</v>
      </c>
    </row>
    <row r="1017" spans="1:37" x14ac:dyDescent="0.15">
      <c r="A1017">
        <v>1013</v>
      </c>
      <c r="B1017">
        <f>ROUND(VLOOKUP(X1017,角色属性总表!AG:AI,2,FALSE)/角色属性总表!$C$34,0)</f>
        <v>33</v>
      </c>
      <c r="C1017">
        <f>ROUND(VLOOKUP(X1017,角色属性总表!Y:AE,3,FALSE)/J1017,0)</f>
        <v>6</v>
      </c>
      <c r="D1017">
        <f>ROUND(VLOOKUP(X1017,角色属性总表!AG:AI,3,FALSE)/角色属性总表!$C$35,0)</f>
        <v>35</v>
      </c>
      <c r="E1017">
        <f t="shared" si="150"/>
        <v>82</v>
      </c>
      <c r="F1017">
        <f t="shared" si="151"/>
        <v>27</v>
      </c>
      <c r="G1017">
        <f t="shared" si="152"/>
        <v>6</v>
      </c>
      <c r="H1017">
        <v>0</v>
      </c>
      <c r="I1017">
        <f t="shared" si="157"/>
        <v>3</v>
      </c>
      <c r="J1017">
        <f>VLOOKUP(AA1017,角色间职业划分!P:AP,20,FALSE)</f>
        <v>10</v>
      </c>
      <c r="K1017">
        <f>IF(X1017=500,100,VLOOKUP(AA1017,角色间职业划分!P:AP,22,FALSE))</f>
        <v>120</v>
      </c>
      <c r="L1017">
        <f>IF(X1017=500,K1017,VLOOKUP(AA1017,角色间职业划分!P:AP,23,FALSE))</f>
        <v>60</v>
      </c>
      <c r="M1017">
        <f>VLOOKUP(AA1017,角色间职业划分!P:AP,24,FALSE)</f>
        <v>0</v>
      </c>
      <c r="N1017">
        <f>VLOOKUP(AA1017,角色间职业划分!P:AP,14)*100</f>
        <v>95</v>
      </c>
      <c r="O1017">
        <f>VLOOKUP(AA1017,角色间职业划分!P:Z,9,FALSE)</f>
        <v>0</v>
      </c>
      <c r="P1017">
        <f>VLOOKUP(AA1017,角色间职业划分!P:AP,10,FALSE)</f>
        <v>0</v>
      </c>
      <c r="Q1017">
        <f>VLOOKUP(AA1017,角色间职业划分!P:AP,15,FALSE)</f>
        <v>0</v>
      </c>
      <c r="R1017">
        <f>VLOOKUP(AA1017,角色间职业划分!P:AP,16,FALSE)</f>
        <v>0</v>
      </c>
      <c r="S1017">
        <f>VLOOKUP(AA1017,角色间职业划分!P:AP,17,FALSE)</f>
        <v>0</v>
      </c>
      <c r="T1017">
        <f>VLOOKUP(AA1017,角色间职业划分!P:AP,18,FALSE)</f>
        <v>0</v>
      </c>
      <c r="U1017">
        <f>VLOOKUP(AA1017,角色间职业划分!P:AP,27,FALSE)</f>
        <v>0</v>
      </c>
      <c r="V1017">
        <f t="shared" si="153"/>
        <v>8.0000000000000018</v>
      </c>
      <c r="W1017">
        <f>VLOOKUP(AA1017,角色间职业划分!P:Q,2,FALSE)</f>
        <v>28</v>
      </c>
      <c r="X1017">
        <f t="shared" si="158"/>
        <v>3</v>
      </c>
      <c r="Y1017">
        <f>INT(VLOOKUP(X1017,角色属性总表!AG:AH,2,FALSE)*角色属性总表!$C$38)</f>
        <v>234</v>
      </c>
      <c r="AA1017">
        <f t="shared" si="159"/>
        <v>11</v>
      </c>
      <c r="AB1017">
        <f>VLOOKUP(X1017,角色属性总表!AG:AI,2,FALSE)*VLOOKUP(角色等级属性!AA1017,角色间职业划分!P:AG,13,FALSE)/角色间职业划分!$AB$9</f>
        <v>205.04956459828031</v>
      </c>
      <c r="AC1017">
        <f>VLOOKUP(X1017,角色属性总表!AG:AI,3,FALSE)*VLOOKUP(AA1017,角色间职业划分!P:AG,8,FALSE)/角色间职业划分!$W$9</f>
        <v>929.47919999999999</v>
      </c>
      <c r="AD1017">
        <f>VLOOKUP(AA1017,角色间职业划分!P:AP,26,FALSE)</f>
        <v>0.4</v>
      </c>
      <c r="AE1017">
        <f>VLOOKUP(X1017,角色属性总表!I:Q,3,FALSE)</f>
        <v>104.83200000000001</v>
      </c>
      <c r="AF1017">
        <f>VLOOKUP(AA1017,角色间职业划分!P:AP,11,FALSE)</f>
        <v>0.38</v>
      </c>
      <c r="AG1017">
        <f t="shared" si="154"/>
        <v>29.597135348055552</v>
      </c>
      <c r="AH1017">
        <f t="shared" si="155"/>
        <v>105</v>
      </c>
      <c r="AJ1017">
        <f t="shared" si="156"/>
        <v>-75.402864651944441</v>
      </c>
      <c r="AK1017">
        <v>1013</v>
      </c>
    </row>
    <row r="1018" spans="1:37" x14ac:dyDescent="0.15">
      <c r="A1018">
        <v>1014</v>
      </c>
      <c r="B1018">
        <f>ROUND(VLOOKUP(X1018,角色属性总表!AG:AI,2,FALSE)/角色属性总表!$C$34,0)</f>
        <v>36</v>
      </c>
      <c r="C1018">
        <f>ROUND(VLOOKUP(X1018,角色属性总表!Y:AE,3,FALSE)/J1018,0)</f>
        <v>7</v>
      </c>
      <c r="D1018">
        <f>ROUND(VLOOKUP(X1018,角色属性总表!AG:AI,3,FALSE)/角色属性总表!$C$35,0)</f>
        <v>38</v>
      </c>
      <c r="E1018">
        <f t="shared" si="150"/>
        <v>88</v>
      </c>
      <c r="F1018">
        <f t="shared" si="151"/>
        <v>26</v>
      </c>
      <c r="G1018">
        <f t="shared" si="152"/>
        <v>6</v>
      </c>
      <c r="H1018">
        <v>0</v>
      </c>
      <c r="I1018">
        <f t="shared" si="157"/>
        <v>3</v>
      </c>
      <c r="J1018">
        <f>VLOOKUP(AA1018,角色间职业划分!P:AP,20,FALSE)</f>
        <v>10</v>
      </c>
      <c r="K1018">
        <f>IF(X1018=500,100,VLOOKUP(AA1018,角色间职业划分!P:AP,22,FALSE))</f>
        <v>120</v>
      </c>
      <c r="L1018">
        <f>IF(X1018=500,K1018,VLOOKUP(AA1018,角色间职业划分!P:AP,23,FALSE))</f>
        <v>60</v>
      </c>
      <c r="M1018">
        <f>VLOOKUP(AA1018,角色间职业划分!P:AP,24,FALSE)</f>
        <v>0</v>
      </c>
      <c r="N1018">
        <f>VLOOKUP(AA1018,角色间职业划分!P:AP,14)*100</f>
        <v>95</v>
      </c>
      <c r="O1018">
        <f>VLOOKUP(AA1018,角色间职业划分!P:Z,9,FALSE)</f>
        <v>0</v>
      </c>
      <c r="P1018">
        <f>VLOOKUP(AA1018,角色间职业划分!P:AP,10,FALSE)</f>
        <v>0</v>
      </c>
      <c r="Q1018">
        <f>VLOOKUP(AA1018,角色间职业划分!P:AP,15,FALSE)</f>
        <v>0</v>
      </c>
      <c r="R1018">
        <f>VLOOKUP(AA1018,角色间职业划分!P:AP,16,FALSE)</f>
        <v>0</v>
      </c>
      <c r="S1018">
        <f>VLOOKUP(AA1018,角色间职业划分!P:AP,17,FALSE)</f>
        <v>0</v>
      </c>
      <c r="T1018">
        <f>VLOOKUP(AA1018,角色间职业划分!P:AP,18,FALSE)</f>
        <v>0</v>
      </c>
      <c r="U1018">
        <f>VLOOKUP(AA1018,角色间职业划分!P:AP,27,FALSE)</f>
        <v>0</v>
      </c>
      <c r="V1018">
        <f t="shared" si="153"/>
        <v>8.0000000000000018</v>
      </c>
      <c r="W1018">
        <f>VLOOKUP(AA1018,角色间职业划分!P:Q,2,FALSE)</f>
        <v>28</v>
      </c>
      <c r="X1018">
        <f t="shared" si="158"/>
        <v>4</v>
      </c>
      <c r="Y1018">
        <f>INT(VLOOKUP(X1018,角色属性总表!AG:AH,2,FALSE)*角色属性总表!$C$38)</f>
        <v>252</v>
      </c>
      <c r="AA1018">
        <f t="shared" si="159"/>
        <v>11</v>
      </c>
      <c r="AB1018">
        <f>VLOOKUP(X1018,角色属性总表!AG:AI,2,FALSE)*VLOOKUP(角色等级属性!AA1018,角色间职业划分!P:AG,13,FALSE)/角色间职业划分!$AB$9</f>
        <v>220.82260802891724</v>
      </c>
      <c r="AC1018">
        <f>VLOOKUP(X1018,角色属性总表!AG:AI,3,FALSE)*VLOOKUP(AA1018,角色间职业划分!P:AG,8,FALSE)/角色间职业划分!$W$9</f>
        <v>1000.9776000000001</v>
      </c>
      <c r="AD1018">
        <f>VLOOKUP(AA1018,角色间职业划分!P:AP,26,FALSE)</f>
        <v>0.4</v>
      </c>
      <c r="AE1018">
        <f>VLOOKUP(X1018,角色属性总表!I:Q,3,FALSE)</f>
        <v>112.89599999999999</v>
      </c>
      <c r="AF1018">
        <f>VLOOKUP(AA1018,角色间职业划分!P:AP,11,FALSE)</f>
        <v>0.38</v>
      </c>
      <c r="AG1018">
        <f t="shared" si="154"/>
        <v>45.957446808510639</v>
      </c>
      <c r="AH1018">
        <f t="shared" si="155"/>
        <v>114</v>
      </c>
      <c r="AJ1018">
        <f t="shared" si="156"/>
        <v>-68.042553191489361</v>
      </c>
      <c r="AK1018">
        <v>1014</v>
      </c>
    </row>
    <row r="1019" spans="1:37" x14ac:dyDescent="0.15">
      <c r="A1019">
        <v>1015</v>
      </c>
      <c r="B1019">
        <f>ROUND(VLOOKUP(X1019,角色属性总表!AG:AI,2,FALSE)/角色属性总表!$C$34,0)</f>
        <v>39</v>
      </c>
      <c r="C1019">
        <f>ROUND(VLOOKUP(X1019,角色属性总表!Y:AE,3,FALSE)/J1019,0)</f>
        <v>7</v>
      </c>
      <c r="D1019">
        <f>ROUND(VLOOKUP(X1019,角色属性总表!AG:AI,3,FALSE)/角色属性总表!$C$35,0)</f>
        <v>40</v>
      </c>
      <c r="E1019">
        <f t="shared" si="150"/>
        <v>94</v>
      </c>
      <c r="F1019">
        <f t="shared" si="151"/>
        <v>27</v>
      </c>
      <c r="G1019">
        <f t="shared" si="152"/>
        <v>6</v>
      </c>
      <c r="H1019">
        <v>0</v>
      </c>
      <c r="I1019">
        <f t="shared" si="157"/>
        <v>3</v>
      </c>
      <c r="J1019">
        <f>VLOOKUP(AA1019,角色间职业划分!P:AP,20,FALSE)</f>
        <v>10</v>
      </c>
      <c r="K1019">
        <f>IF(X1019=500,100,VLOOKUP(AA1019,角色间职业划分!P:AP,22,FALSE))</f>
        <v>120</v>
      </c>
      <c r="L1019">
        <f>IF(X1019=500,K1019,VLOOKUP(AA1019,角色间职业划分!P:AP,23,FALSE))</f>
        <v>60</v>
      </c>
      <c r="M1019">
        <f>VLOOKUP(AA1019,角色间职业划分!P:AP,24,FALSE)</f>
        <v>0</v>
      </c>
      <c r="N1019">
        <f>VLOOKUP(AA1019,角色间职业划分!P:AP,14)*100</f>
        <v>95</v>
      </c>
      <c r="O1019">
        <f>VLOOKUP(AA1019,角色间职业划分!P:Z,9,FALSE)</f>
        <v>0</v>
      </c>
      <c r="P1019">
        <f>VLOOKUP(AA1019,角色间职业划分!P:AP,10,FALSE)</f>
        <v>0</v>
      </c>
      <c r="Q1019">
        <f>VLOOKUP(AA1019,角色间职业划分!P:AP,15,FALSE)</f>
        <v>0</v>
      </c>
      <c r="R1019">
        <f>VLOOKUP(AA1019,角色间职业划分!P:AP,16,FALSE)</f>
        <v>0</v>
      </c>
      <c r="S1019">
        <f>VLOOKUP(AA1019,角色间职业划分!P:AP,17,FALSE)</f>
        <v>0</v>
      </c>
      <c r="T1019">
        <f>VLOOKUP(AA1019,角色间职业划分!P:AP,18,FALSE)</f>
        <v>0</v>
      </c>
      <c r="U1019">
        <f>VLOOKUP(AA1019,角色间职业划分!P:AP,27,FALSE)</f>
        <v>0</v>
      </c>
      <c r="V1019">
        <f t="shared" si="153"/>
        <v>8.0000000000000018</v>
      </c>
      <c r="W1019">
        <f>VLOOKUP(AA1019,角色间职业划分!P:Q,2,FALSE)</f>
        <v>28</v>
      </c>
      <c r="X1019">
        <f t="shared" si="158"/>
        <v>5</v>
      </c>
      <c r="Y1019">
        <f>INT(VLOOKUP(X1019,角色属性总表!AG:AH,2,FALSE)*角色属性总表!$C$38)</f>
        <v>270</v>
      </c>
      <c r="AA1019">
        <f t="shared" si="159"/>
        <v>11</v>
      </c>
      <c r="AB1019">
        <f>VLOOKUP(X1019,角色属性总表!AG:AI,2,FALSE)*VLOOKUP(角色等级属性!AA1019,角色间职业划分!P:AG,13,FALSE)/角色间职业划分!$AB$9</f>
        <v>236.5956514595542</v>
      </c>
      <c r="AC1019">
        <f>VLOOKUP(X1019,角色属性总表!AG:AI,3,FALSE)*VLOOKUP(AA1019,角色间职业划分!P:AG,8,FALSE)/角色间职业划分!$W$9</f>
        <v>1072.4760000000001</v>
      </c>
      <c r="AD1019">
        <f>VLOOKUP(AA1019,角色间职业划分!P:AP,26,FALSE)</f>
        <v>0.4</v>
      </c>
      <c r="AE1019">
        <f>VLOOKUP(X1019,角色属性总表!I:Q,3,FALSE)</f>
        <v>120.96000000000001</v>
      </c>
      <c r="AF1019">
        <f>VLOOKUP(AA1019,角色间职业划分!P:AP,11,FALSE)</f>
        <v>0.38</v>
      </c>
      <c r="AG1019">
        <f t="shared" si="154"/>
        <v>64.715053131586458</v>
      </c>
      <c r="AH1019">
        <f t="shared" si="155"/>
        <v>120</v>
      </c>
      <c r="AJ1019">
        <f t="shared" si="156"/>
        <v>-55.284946868413542</v>
      </c>
      <c r="AK1019">
        <v>1015</v>
      </c>
    </row>
    <row r="1020" spans="1:37" x14ac:dyDescent="0.15">
      <c r="A1020">
        <v>1016</v>
      </c>
      <c r="B1020">
        <f>ROUND(VLOOKUP(X1020,角色属性总表!AG:AI,2,FALSE)/角色属性总表!$C$34,0)</f>
        <v>41</v>
      </c>
      <c r="C1020">
        <f>ROUND(VLOOKUP(X1020,角色属性总表!Y:AE,3,FALSE)/J1020,0)</f>
        <v>8</v>
      </c>
      <c r="D1020">
        <f>ROUND(VLOOKUP(X1020,角色属性总表!AG:AI,3,FALSE)/角色属性总表!$C$35,0)</f>
        <v>43</v>
      </c>
      <c r="E1020">
        <f t="shared" si="150"/>
        <v>100</v>
      </c>
      <c r="F1020">
        <f t="shared" si="151"/>
        <v>27</v>
      </c>
      <c r="G1020">
        <f t="shared" si="152"/>
        <v>6</v>
      </c>
      <c r="H1020">
        <v>0</v>
      </c>
      <c r="I1020">
        <f t="shared" si="157"/>
        <v>3</v>
      </c>
      <c r="J1020">
        <f>VLOOKUP(AA1020,角色间职业划分!P:AP,20,FALSE)</f>
        <v>10</v>
      </c>
      <c r="K1020">
        <f>IF(X1020=500,100,VLOOKUP(AA1020,角色间职业划分!P:AP,22,FALSE))</f>
        <v>120</v>
      </c>
      <c r="L1020">
        <f>IF(X1020=500,K1020,VLOOKUP(AA1020,角色间职业划分!P:AP,23,FALSE))</f>
        <v>60</v>
      </c>
      <c r="M1020">
        <f>VLOOKUP(AA1020,角色间职业划分!P:AP,24,FALSE)</f>
        <v>0</v>
      </c>
      <c r="N1020">
        <f>VLOOKUP(AA1020,角色间职业划分!P:AP,14)*100</f>
        <v>95</v>
      </c>
      <c r="O1020">
        <f>VLOOKUP(AA1020,角色间职业划分!P:Z,9,FALSE)</f>
        <v>0</v>
      </c>
      <c r="P1020">
        <f>VLOOKUP(AA1020,角色间职业划分!P:AP,10,FALSE)</f>
        <v>0</v>
      </c>
      <c r="Q1020">
        <f>VLOOKUP(AA1020,角色间职业划分!P:AP,15,FALSE)</f>
        <v>0</v>
      </c>
      <c r="R1020">
        <f>VLOOKUP(AA1020,角色间职业划分!P:AP,16,FALSE)</f>
        <v>0</v>
      </c>
      <c r="S1020">
        <f>VLOOKUP(AA1020,角色间职业划分!P:AP,17,FALSE)</f>
        <v>0</v>
      </c>
      <c r="T1020">
        <f>VLOOKUP(AA1020,角色间职业划分!P:AP,18,FALSE)</f>
        <v>0</v>
      </c>
      <c r="U1020">
        <f>VLOOKUP(AA1020,角色间职业划分!P:AP,27,FALSE)</f>
        <v>0</v>
      </c>
      <c r="V1020">
        <f t="shared" si="153"/>
        <v>8.0000000000000018</v>
      </c>
      <c r="W1020">
        <f>VLOOKUP(AA1020,角色间职业划分!P:Q,2,FALSE)</f>
        <v>28</v>
      </c>
      <c r="X1020">
        <f t="shared" si="158"/>
        <v>6</v>
      </c>
      <c r="Y1020">
        <f>INT(VLOOKUP(X1020,角色属性总表!AG:AH,2,FALSE)*角色属性总表!$C$38)</f>
        <v>288</v>
      </c>
      <c r="AA1020">
        <f t="shared" si="159"/>
        <v>11</v>
      </c>
      <c r="AB1020">
        <f>VLOOKUP(X1020,角色属性总表!AG:AI,2,FALSE)*VLOOKUP(角色等级属性!AA1020,角色间职业划分!P:AG,13,FALSE)/角色间职业划分!$AB$9</f>
        <v>252.36869489019114</v>
      </c>
      <c r="AC1020">
        <f>VLOOKUP(X1020,角色属性总表!AG:AI,3,FALSE)*VLOOKUP(AA1020,角色间职业划分!P:AG,8,FALSE)/角色间职业划分!$W$9</f>
        <v>1143.9744000000003</v>
      </c>
      <c r="AD1020">
        <f>VLOOKUP(AA1020,角色间职业划分!P:AP,26,FALSE)</f>
        <v>0.4</v>
      </c>
      <c r="AE1020">
        <f>VLOOKUP(X1020,角色属性总表!I:Q,3,FALSE)</f>
        <v>129.024</v>
      </c>
      <c r="AF1020">
        <f>VLOOKUP(AA1020,角色间职业划分!P:AP,11,FALSE)</f>
        <v>0.38</v>
      </c>
      <c r="AG1020">
        <f t="shared" si="154"/>
        <v>85.658020979464069</v>
      </c>
      <c r="AH1020">
        <f t="shared" si="155"/>
        <v>129</v>
      </c>
      <c r="AJ1020">
        <f t="shared" si="156"/>
        <v>-43.341979020535931</v>
      </c>
      <c r="AK1020">
        <v>1016</v>
      </c>
    </row>
    <row r="1021" spans="1:37" x14ac:dyDescent="0.15">
      <c r="A1021">
        <v>1017</v>
      </c>
      <c r="B1021">
        <f>ROUND(VLOOKUP(X1021,角色属性总表!AG:AI,2,FALSE)/角色属性总表!$C$34,0)</f>
        <v>44</v>
      </c>
      <c r="C1021">
        <f>ROUND(VLOOKUP(X1021,角色属性总表!Y:AE,3,FALSE)/J1021,0)</f>
        <v>8</v>
      </c>
      <c r="D1021">
        <f>ROUND(VLOOKUP(X1021,角色属性总表!AG:AI,3,FALSE)/角色属性总表!$C$35,0)</f>
        <v>46</v>
      </c>
      <c r="E1021">
        <f t="shared" si="150"/>
        <v>107</v>
      </c>
      <c r="F1021">
        <f t="shared" si="151"/>
        <v>26</v>
      </c>
      <c r="G1021">
        <f t="shared" si="152"/>
        <v>6</v>
      </c>
      <c r="H1021">
        <v>0</v>
      </c>
      <c r="I1021">
        <f t="shared" si="157"/>
        <v>3</v>
      </c>
      <c r="J1021">
        <f>VLOOKUP(AA1021,角色间职业划分!P:AP,20,FALSE)</f>
        <v>10</v>
      </c>
      <c r="K1021">
        <f>IF(X1021=500,100,VLOOKUP(AA1021,角色间职业划分!P:AP,22,FALSE))</f>
        <v>120</v>
      </c>
      <c r="L1021">
        <f>IF(X1021=500,K1021,VLOOKUP(AA1021,角色间职业划分!P:AP,23,FALSE))</f>
        <v>60</v>
      </c>
      <c r="M1021">
        <f>VLOOKUP(AA1021,角色间职业划分!P:AP,24,FALSE)</f>
        <v>0</v>
      </c>
      <c r="N1021">
        <f>VLOOKUP(AA1021,角色间职业划分!P:AP,14)*100</f>
        <v>95</v>
      </c>
      <c r="O1021">
        <f>VLOOKUP(AA1021,角色间职业划分!P:Z,9,FALSE)</f>
        <v>0</v>
      </c>
      <c r="P1021">
        <f>VLOOKUP(AA1021,角色间职业划分!P:AP,10,FALSE)</f>
        <v>0</v>
      </c>
      <c r="Q1021">
        <f>VLOOKUP(AA1021,角色间职业划分!P:AP,15,FALSE)</f>
        <v>0</v>
      </c>
      <c r="R1021">
        <f>VLOOKUP(AA1021,角色间职业划分!P:AP,16,FALSE)</f>
        <v>0</v>
      </c>
      <c r="S1021">
        <f>VLOOKUP(AA1021,角色间职业划分!P:AP,17,FALSE)</f>
        <v>0</v>
      </c>
      <c r="T1021">
        <f>VLOOKUP(AA1021,角色间职业划分!P:AP,18,FALSE)</f>
        <v>0</v>
      </c>
      <c r="U1021">
        <f>VLOOKUP(AA1021,角色间职业划分!P:AP,27,FALSE)</f>
        <v>0</v>
      </c>
      <c r="V1021">
        <f t="shared" si="153"/>
        <v>8.0000000000000018</v>
      </c>
      <c r="W1021">
        <f>VLOOKUP(AA1021,角色间职业划分!P:Q,2,FALSE)</f>
        <v>28</v>
      </c>
      <c r="X1021">
        <f t="shared" si="158"/>
        <v>7</v>
      </c>
      <c r="Y1021">
        <f>INT(VLOOKUP(X1021,角色属性总表!AG:AH,2,FALSE)*角色属性总表!$C$38)</f>
        <v>306</v>
      </c>
      <c r="AA1021">
        <f t="shared" si="159"/>
        <v>11</v>
      </c>
      <c r="AB1021">
        <f>VLOOKUP(X1021,角色属性总表!AG:AI,2,FALSE)*VLOOKUP(角色等级属性!AA1021,角色间职业划分!P:AG,13,FALSE)/角色间职业划分!$AB$9</f>
        <v>268.1417383208281</v>
      </c>
      <c r="AC1021">
        <f>VLOOKUP(X1021,角色属性总表!AG:AI,3,FALSE)*VLOOKUP(AA1021,角色间职业划分!P:AG,8,FALSE)/角色间职业划分!$W$9</f>
        <v>1215.4728</v>
      </c>
      <c r="AD1021">
        <f>VLOOKUP(AA1021,角色间职业划分!P:AP,26,FALSE)</f>
        <v>0.4</v>
      </c>
      <c r="AE1021">
        <f>VLOOKUP(X1021,角色属性总表!I:Q,3,FALSE)</f>
        <v>137.08799999999999</v>
      </c>
      <c r="AF1021">
        <f>VLOOKUP(AA1021,角色间职业划分!P:AP,11,FALSE)</f>
        <v>0.38</v>
      </c>
      <c r="AG1021">
        <f t="shared" si="154"/>
        <v>108.63177977079756</v>
      </c>
      <c r="AH1021">
        <f t="shared" si="155"/>
        <v>138</v>
      </c>
      <c r="AJ1021">
        <f t="shared" si="156"/>
        <v>-29.368220229202436</v>
      </c>
      <c r="AK1021">
        <v>1017</v>
      </c>
    </row>
    <row r="1022" spans="1:37" x14ac:dyDescent="0.15">
      <c r="A1022">
        <v>1018</v>
      </c>
      <c r="B1022">
        <f>ROUND(VLOOKUP(X1022,角色属性总表!AG:AI,2,FALSE)/角色属性总表!$C$34,0)</f>
        <v>46</v>
      </c>
      <c r="C1022">
        <f>ROUND(VLOOKUP(X1022,角色属性总表!Y:AE,3,FALSE)/J1022,0)</f>
        <v>9</v>
      </c>
      <c r="D1022">
        <f>ROUND(VLOOKUP(X1022,角色属性总表!AG:AI,3,FALSE)/角色属性总表!$C$35,0)</f>
        <v>48</v>
      </c>
      <c r="E1022">
        <f t="shared" si="150"/>
        <v>113</v>
      </c>
      <c r="F1022">
        <f t="shared" si="151"/>
        <v>27</v>
      </c>
      <c r="G1022">
        <f t="shared" si="152"/>
        <v>6</v>
      </c>
      <c r="H1022">
        <v>0</v>
      </c>
      <c r="I1022">
        <f t="shared" si="157"/>
        <v>3</v>
      </c>
      <c r="J1022">
        <f>VLOOKUP(AA1022,角色间职业划分!P:AP,20,FALSE)</f>
        <v>10</v>
      </c>
      <c r="K1022">
        <f>IF(X1022=500,100,VLOOKUP(AA1022,角色间职业划分!P:AP,22,FALSE))</f>
        <v>120</v>
      </c>
      <c r="L1022">
        <f>IF(X1022=500,K1022,VLOOKUP(AA1022,角色间职业划分!P:AP,23,FALSE))</f>
        <v>60</v>
      </c>
      <c r="M1022">
        <f>VLOOKUP(AA1022,角色间职业划分!P:AP,24,FALSE)</f>
        <v>0</v>
      </c>
      <c r="N1022">
        <f>VLOOKUP(AA1022,角色间职业划分!P:AP,14)*100</f>
        <v>95</v>
      </c>
      <c r="O1022">
        <f>VLOOKUP(AA1022,角色间职业划分!P:Z,9,FALSE)</f>
        <v>0</v>
      </c>
      <c r="P1022">
        <f>VLOOKUP(AA1022,角色间职业划分!P:AP,10,FALSE)</f>
        <v>0</v>
      </c>
      <c r="Q1022">
        <f>VLOOKUP(AA1022,角色间职业划分!P:AP,15,FALSE)</f>
        <v>0</v>
      </c>
      <c r="R1022">
        <f>VLOOKUP(AA1022,角色间职业划分!P:AP,16,FALSE)</f>
        <v>0</v>
      </c>
      <c r="S1022">
        <f>VLOOKUP(AA1022,角色间职业划分!P:AP,17,FALSE)</f>
        <v>0</v>
      </c>
      <c r="T1022">
        <f>VLOOKUP(AA1022,角色间职业划分!P:AP,18,FALSE)</f>
        <v>0</v>
      </c>
      <c r="U1022">
        <f>VLOOKUP(AA1022,角色间职业划分!P:AP,27,FALSE)</f>
        <v>0</v>
      </c>
      <c r="V1022">
        <f t="shared" si="153"/>
        <v>8.0000000000000018</v>
      </c>
      <c r="W1022">
        <f>VLOOKUP(AA1022,角色间职业划分!P:Q,2,FALSE)</f>
        <v>28</v>
      </c>
      <c r="X1022">
        <f t="shared" si="158"/>
        <v>8</v>
      </c>
      <c r="Y1022">
        <f>INT(VLOOKUP(X1022,角色属性总表!AG:AH,2,FALSE)*角色属性总表!$C$38)</f>
        <v>324</v>
      </c>
      <c r="AA1022">
        <f t="shared" si="159"/>
        <v>11</v>
      </c>
      <c r="AB1022">
        <f>VLOOKUP(X1022,角色属性总表!AG:AI,2,FALSE)*VLOOKUP(角色等级属性!AA1022,角色间职业划分!P:AG,13,FALSE)/角色间职业划分!$AB$9</f>
        <v>283.91478175146506</v>
      </c>
      <c r="AC1022">
        <f>VLOOKUP(X1022,角色属性总表!AG:AI,3,FALSE)*VLOOKUP(AA1022,角色间职业划分!P:AG,8,FALSE)/角色间职业划分!$W$9</f>
        <v>1286.9712000000002</v>
      </c>
      <c r="AD1022">
        <f>VLOOKUP(AA1022,角色间职业划分!P:AP,26,FALSE)</f>
        <v>0.4</v>
      </c>
      <c r="AE1022">
        <f>VLOOKUP(X1022,角色属性总表!I:Q,3,FALSE)</f>
        <v>145.15200000000002</v>
      </c>
      <c r="AF1022">
        <f>VLOOKUP(AA1022,角色间职业划分!P:AP,11,FALSE)</f>
        <v>0.38</v>
      </c>
      <c r="AG1022">
        <f t="shared" si="154"/>
        <v>133.51737690273509</v>
      </c>
      <c r="AH1022">
        <f t="shared" si="155"/>
        <v>144</v>
      </c>
      <c r="AJ1022">
        <f t="shared" si="156"/>
        <v>-10.482623097264906</v>
      </c>
      <c r="AK1022">
        <v>1018</v>
      </c>
    </row>
    <row r="1023" spans="1:37" x14ac:dyDescent="0.15">
      <c r="A1023">
        <v>1019</v>
      </c>
      <c r="B1023">
        <f>ROUND(VLOOKUP(X1023,角色属性总表!AG:AI,2,FALSE)/角色属性总表!$C$34,0)</f>
        <v>49</v>
      </c>
      <c r="C1023">
        <f>ROUND(VLOOKUP(X1023,角色属性总表!Y:AE,3,FALSE)/J1023,0)</f>
        <v>10</v>
      </c>
      <c r="D1023">
        <f>ROUND(VLOOKUP(X1023,角色属性总表!AG:AI,3,FALSE)/角色属性总表!$C$35,0)</f>
        <v>51</v>
      </c>
      <c r="E1023">
        <f t="shared" si="150"/>
        <v>119</v>
      </c>
      <c r="F1023">
        <f t="shared" si="151"/>
        <v>27</v>
      </c>
      <c r="G1023">
        <f t="shared" si="152"/>
        <v>6</v>
      </c>
      <c r="H1023">
        <v>0</v>
      </c>
      <c r="I1023">
        <f t="shared" si="157"/>
        <v>3</v>
      </c>
      <c r="J1023">
        <f>VLOOKUP(AA1023,角色间职业划分!P:AP,20,FALSE)</f>
        <v>10</v>
      </c>
      <c r="K1023">
        <f>IF(X1023=500,100,VLOOKUP(AA1023,角色间职业划分!P:AP,22,FALSE))</f>
        <v>120</v>
      </c>
      <c r="L1023">
        <f>IF(X1023=500,K1023,VLOOKUP(AA1023,角色间职业划分!P:AP,23,FALSE))</f>
        <v>60</v>
      </c>
      <c r="M1023">
        <f>VLOOKUP(AA1023,角色间职业划分!P:AP,24,FALSE)</f>
        <v>0</v>
      </c>
      <c r="N1023">
        <f>VLOOKUP(AA1023,角色间职业划分!P:AP,14)*100</f>
        <v>95</v>
      </c>
      <c r="O1023">
        <f>VLOOKUP(AA1023,角色间职业划分!P:Z,9,FALSE)</f>
        <v>0</v>
      </c>
      <c r="P1023">
        <f>VLOOKUP(AA1023,角色间职业划分!P:AP,10,FALSE)</f>
        <v>0</v>
      </c>
      <c r="Q1023">
        <f>VLOOKUP(AA1023,角色间职业划分!P:AP,15,FALSE)</f>
        <v>0</v>
      </c>
      <c r="R1023">
        <f>VLOOKUP(AA1023,角色间职业划分!P:AP,16,FALSE)</f>
        <v>0</v>
      </c>
      <c r="S1023">
        <f>VLOOKUP(AA1023,角色间职业划分!P:AP,17,FALSE)</f>
        <v>0</v>
      </c>
      <c r="T1023">
        <f>VLOOKUP(AA1023,角色间职业划分!P:AP,18,FALSE)</f>
        <v>0</v>
      </c>
      <c r="U1023">
        <f>VLOOKUP(AA1023,角色间职业划分!P:AP,27,FALSE)</f>
        <v>0</v>
      </c>
      <c r="V1023">
        <f t="shared" si="153"/>
        <v>8.0000000000000018</v>
      </c>
      <c r="W1023">
        <f>VLOOKUP(AA1023,角色间职业划分!P:Q,2,FALSE)</f>
        <v>28</v>
      </c>
      <c r="X1023">
        <f t="shared" si="158"/>
        <v>9</v>
      </c>
      <c r="Y1023">
        <f>INT(VLOOKUP(X1023,角色属性总表!AG:AH,2,FALSE)*角色属性总表!$C$38)</f>
        <v>342</v>
      </c>
      <c r="AA1023">
        <f t="shared" si="159"/>
        <v>11</v>
      </c>
      <c r="AB1023">
        <f>VLOOKUP(X1023,角色属性总表!AG:AI,2,FALSE)*VLOOKUP(角色等级属性!AA1023,角色间职业划分!P:AG,13,FALSE)/角色间职业划分!$AB$9</f>
        <v>299.68782518210196</v>
      </c>
      <c r="AC1023">
        <f>VLOOKUP(X1023,角色属性总表!AG:AI,3,FALSE)*VLOOKUP(AA1023,角色间职业划分!P:AG,8,FALSE)/角色间职业划分!$W$9</f>
        <v>1358.4695999999999</v>
      </c>
      <c r="AD1023">
        <f>VLOOKUP(AA1023,角色间职业划分!P:AP,26,FALSE)</f>
        <v>0.4</v>
      </c>
      <c r="AE1023">
        <f>VLOOKUP(X1023,角色属性总表!I:Q,3,FALSE)</f>
        <v>153.21599999999998</v>
      </c>
      <c r="AF1023">
        <f>VLOOKUP(AA1023,角色间职业划分!P:AP,11,FALSE)</f>
        <v>0.38</v>
      </c>
      <c r="AG1023">
        <f t="shared" si="154"/>
        <v>160.21978021978018</v>
      </c>
      <c r="AH1023">
        <f t="shared" si="155"/>
        <v>153</v>
      </c>
      <c r="AJ1023">
        <f t="shared" si="156"/>
        <v>7.2197802197801764</v>
      </c>
      <c r="AK1023">
        <v>1019</v>
      </c>
    </row>
    <row r="1024" spans="1:37" x14ac:dyDescent="0.15">
      <c r="A1024">
        <v>1020</v>
      </c>
      <c r="B1024">
        <f>ROUND(VLOOKUP(X1024,角色属性总表!AG:AI,2,FALSE)/角色属性总表!$C$34,0)</f>
        <v>51</v>
      </c>
      <c r="C1024">
        <f>ROUND(VLOOKUP(X1024,角色属性总表!Y:AE,3,FALSE)/J1024,0)</f>
        <v>10</v>
      </c>
      <c r="D1024">
        <f>ROUND(VLOOKUP(X1024,角色属性总表!AG:AI,3,FALSE)/角色属性总表!$C$35,0)</f>
        <v>54</v>
      </c>
      <c r="E1024">
        <f t="shared" si="150"/>
        <v>126</v>
      </c>
      <c r="F1024">
        <f t="shared" si="151"/>
        <v>26</v>
      </c>
      <c r="G1024">
        <f t="shared" si="152"/>
        <v>6</v>
      </c>
      <c r="H1024">
        <v>0</v>
      </c>
      <c r="I1024">
        <f t="shared" si="157"/>
        <v>3</v>
      </c>
      <c r="J1024">
        <f>VLOOKUP(AA1024,角色间职业划分!P:AP,20,FALSE)</f>
        <v>10</v>
      </c>
      <c r="K1024">
        <f>IF(X1024=500,100,VLOOKUP(AA1024,角色间职业划分!P:AP,22,FALSE))</f>
        <v>120</v>
      </c>
      <c r="L1024">
        <f>IF(X1024=500,K1024,VLOOKUP(AA1024,角色间职业划分!P:AP,23,FALSE))</f>
        <v>60</v>
      </c>
      <c r="M1024">
        <f>VLOOKUP(AA1024,角色间职业划分!P:AP,24,FALSE)</f>
        <v>0</v>
      </c>
      <c r="N1024">
        <f>VLOOKUP(AA1024,角色间职业划分!P:AP,14)*100</f>
        <v>95</v>
      </c>
      <c r="O1024">
        <f>VLOOKUP(AA1024,角色间职业划分!P:Z,9,FALSE)</f>
        <v>0</v>
      </c>
      <c r="P1024">
        <f>VLOOKUP(AA1024,角色间职业划分!P:AP,10,FALSE)</f>
        <v>0</v>
      </c>
      <c r="Q1024">
        <f>VLOOKUP(AA1024,角色间职业划分!P:AP,15,FALSE)</f>
        <v>0</v>
      </c>
      <c r="R1024">
        <f>VLOOKUP(AA1024,角色间职业划分!P:AP,16,FALSE)</f>
        <v>0</v>
      </c>
      <c r="S1024">
        <f>VLOOKUP(AA1024,角色间职业划分!P:AP,17,FALSE)</f>
        <v>0</v>
      </c>
      <c r="T1024">
        <f>VLOOKUP(AA1024,角色间职业划分!P:AP,18,FALSE)</f>
        <v>0</v>
      </c>
      <c r="U1024">
        <f>VLOOKUP(AA1024,角色间职业划分!P:AP,27,FALSE)</f>
        <v>0</v>
      </c>
      <c r="V1024">
        <f t="shared" si="153"/>
        <v>8.0000000000000018</v>
      </c>
      <c r="W1024">
        <f>VLOOKUP(AA1024,角色间职业划分!P:Q,2,FALSE)</f>
        <v>28</v>
      </c>
      <c r="X1024">
        <f t="shared" si="158"/>
        <v>10</v>
      </c>
      <c r="Y1024">
        <f>INT(VLOOKUP(X1024,角色属性总表!AG:AH,2,FALSE)*角色属性总表!$C$38)</f>
        <v>360</v>
      </c>
      <c r="AA1024">
        <f t="shared" si="159"/>
        <v>11</v>
      </c>
      <c r="AB1024">
        <f>VLOOKUP(X1024,角色属性总表!AG:AI,2,FALSE)*VLOOKUP(角色等级属性!AA1024,角色间职业划分!P:AG,13,FALSE)/角色间职业划分!$AB$9</f>
        <v>315.46086861273892</v>
      </c>
      <c r="AC1024">
        <f>VLOOKUP(X1024,角色属性总表!AG:AI,3,FALSE)*VLOOKUP(AA1024,角色间职业划分!P:AG,8,FALSE)/角色间职业划分!$W$9</f>
        <v>1429.9680000000001</v>
      </c>
      <c r="AD1024">
        <f>VLOOKUP(AA1024,角色间职业划分!P:AP,26,FALSE)</f>
        <v>0.4</v>
      </c>
      <c r="AE1024">
        <f>VLOOKUP(X1024,角色属性总表!I:Q,3,FALSE)</f>
        <v>161.28</v>
      </c>
      <c r="AF1024">
        <f>VLOOKUP(AA1024,角色间职业划分!P:AP,11,FALSE)</f>
        <v>0.38</v>
      </c>
      <c r="AG1024">
        <f t="shared" si="154"/>
        <v>188.66094212824672</v>
      </c>
      <c r="AH1024">
        <f t="shared" si="155"/>
        <v>162</v>
      </c>
      <c r="AJ1024">
        <f t="shared" si="156"/>
        <v>26.660942128246717</v>
      </c>
      <c r="AK1024">
        <v>1020</v>
      </c>
    </row>
    <row r="1025" spans="1:37" x14ac:dyDescent="0.15">
      <c r="A1025">
        <v>1021</v>
      </c>
      <c r="B1025">
        <f>ROUND(VLOOKUP(X1025,角色属性总表!AG:AI,2,FALSE)/角色属性总表!$C$34,0)</f>
        <v>54</v>
      </c>
      <c r="C1025">
        <f>ROUND(VLOOKUP(X1025,角色属性总表!Y:AE,3,FALSE)/J1025,0)</f>
        <v>11</v>
      </c>
      <c r="D1025">
        <f>ROUND(VLOOKUP(X1025,角色属性总表!AG:AI,3,FALSE)/角色属性总表!$C$35,0)</f>
        <v>56</v>
      </c>
      <c r="E1025">
        <f t="shared" si="150"/>
        <v>132</v>
      </c>
      <c r="F1025">
        <f t="shared" si="151"/>
        <v>27</v>
      </c>
      <c r="G1025">
        <f t="shared" si="152"/>
        <v>6</v>
      </c>
      <c r="H1025">
        <v>0</v>
      </c>
      <c r="I1025">
        <f t="shared" si="157"/>
        <v>3</v>
      </c>
      <c r="J1025">
        <f>VLOOKUP(AA1025,角色间职业划分!P:AP,20,FALSE)</f>
        <v>10</v>
      </c>
      <c r="K1025">
        <f>IF(X1025=500,100,VLOOKUP(AA1025,角色间职业划分!P:AP,22,FALSE))</f>
        <v>120</v>
      </c>
      <c r="L1025">
        <f>IF(X1025=500,K1025,VLOOKUP(AA1025,角色间职业划分!P:AP,23,FALSE))</f>
        <v>60</v>
      </c>
      <c r="M1025">
        <f>VLOOKUP(AA1025,角色间职业划分!P:AP,24,FALSE)</f>
        <v>0</v>
      </c>
      <c r="N1025">
        <f>VLOOKUP(AA1025,角色间职业划分!P:AP,14)*100</f>
        <v>95</v>
      </c>
      <c r="O1025">
        <f>VLOOKUP(AA1025,角色间职业划分!P:Z,9,FALSE)</f>
        <v>0</v>
      </c>
      <c r="P1025">
        <f>VLOOKUP(AA1025,角色间职业划分!P:AP,10,FALSE)</f>
        <v>0</v>
      </c>
      <c r="Q1025">
        <f>VLOOKUP(AA1025,角色间职业划分!P:AP,15,FALSE)</f>
        <v>0</v>
      </c>
      <c r="R1025">
        <f>VLOOKUP(AA1025,角色间职业划分!P:AP,16,FALSE)</f>
        <v>0</v>
      </c>
      <c r="S1025">
        <f>VLOOKUP(AA1025,角色间职业划分!P:AP,17,FALSE)</f>
        <v>0</v>
      </c>
      <c r="T1025">
        <f>VLOOKUP(AA1025,角色间职业划分!P:AP,18,FALSE)</f>
        <v>0</v>
      </c>
      <c r="U1025">
        <f>VLOOKUP(AA1025,角色间职业划分!P:AP,27,FALSE)</f>
        <v>0</v>
      </c>
      <c r="V1025">
        <f t="shared" si="153"/>
        <v>8.0000000000000018</v>
      </c>
      <c r="W1025">
        <f>VLOOKUP(AA1025,角色间职业划分!P:Q,2,FALSE)</f>
        <v>28</v>
      </c>
      <c r="X1025">
        <f t="shared" si="158"/>
        <v>11</v>
      </c>
      <c r="Y1025">
        <f>INT(VLOOKUP(X1025,角色属性总表!AG:AH,2,FALSE)*角色属性总表!$C$38)</f>
        <v>378</v>
      </c>
      <c r="AA1025">
        <f t="shared" si="159"/>
        <v>11</v>
      </c>
      <c r="AB1025">
        <f>VLOOKUP(X1025,角色属性总表!AG:AI,2,FALSE)*VLOOKUP(角色等级属性!AA1025,角色间职业划分!P:AG,13,FALSE)/角色间职业划分!$AB$9</f>
        <v>331.23391204337588</v>
      </c>
      <c r="AC1025">
        <f>VLOOKUP(X1025,角色属性总表!AG:AI,3,FALSE)*VLOOKUP(AA1025,角色间职业划分!P:AG,8,FALSE)/角色间职业划分!$W$9</f>
        <v>1501.4664</v>
      </c>
      <c r="AD1025">
        <f>VLOOKUP(AA1025,角色间职业划分!P:AP,26,FALSE)</f>
        <v>0.4</v>
      </c>
      <c r="AE1025">
        <f>VLOOKUP(X1025,角色属性总表!I:Q,3,FALSE)</f>
        <v>169.34399999999999</v>
      </c>
      <c r="AF1025">
        <f>VLOOKUP(AA1025,角色间职业划分!P:AP,11,FALSE)</f>
        <v>0.38</v>
      </c>
      <c r="AG1025">
        <f t="shared" si="154"/>
        <v>218.77538889719293</v>
      </c>
      <c r="AH1025">
        <f t="shared" si="155"/>
        <v>168</v>
      </c>
      <c r="AJ1025">
        <f t="shared" si="156"/>
        <v>50.775388897192926</v>
      </c>
      <c r="AK1025">
        <v>1021</v>
      </c>
    </row>
    <row r="1026" spans="1:37" x14ac:dyDescent="0.15">
      <c r="A1026">
        <v>1022</v>
      </c>
      <c r="B1026">
        <f>ROUND(VLOOKUP(X1026,角色属性总表!AG:AI,2,FALSE)/角色属性总表!$C$34,0)</f>
        <v>57</v>
      </c>
      <c r="C1026">
        <f>ROUND(VLOOKUP(X1026,角色属性总表!Y:AE,3,FALSE)/J1026,0)</f>
        <v>12</v>
      </c>
      <c r="D1026">
        <f>ROUND(VLOOKUP(X1026,角色属性总表!AG:AI,3,FALSE)/角色属性总表!$C$35,0)</f>
        <v>59</v>
      </c>
      <c r="E1026">
        <f t="shared" si="150"/>
        <v>138</v>
      </c>
      <c r="F1026">
        <f t="shared" si="151"/>
        <v>27</v>
      </c>
      <c r="G1026">
        <f t="shared" si="152"/>
        <v>6</v>
      </c>
      <c r="H1026">
        <v>0</v>
      </c>
      <c r="I1026">
        <f t="shared" si="157"/>
        <v>3</v>
      </c>
      <c r="J1026">
        <f>VLOOKUP(AA1026,角色间职业划分!P:AP,20,FALSE)</f>
        <v>10</v>
      </c>
      <c r="K1026">
        <f>IF(X1026=500,100,VLOOKUP(AA1026,角色间职业划分!P:AP,22,FALSE))</f>
        <v>120</v>
      </c>
      <c r="L1026">
        <f>IF(X1026=500,K1026,VLOOKUP(AA1026,角色间职业划分!P:AP,23,FALSE))</f>
        <v>60</v>
      </c>
      <c r="M1026">
        <f>VLOOKUP(AA1026,角色间职业划分!P:AP,24,FALSE)</f>
        <v>0</v>
      </c>
      <c r="N1026">
        <f>VLOOKUP(AA1026,角色间职业划分!P:AP,14)*100</f>
        <v>95</v>
      </c>
      <c r="O1026">
        <f>VLOOKUP(AA1026,角色间职业划分!P:Z,9,FALSE)</f>
        <v>0</v>
      </c>
      <c r="P1026">
        <f>VLOOKUP(AA1026,角色间职业划分!P:AP,10,FALSE)</f>
        <v>0</v>
      </c>
      <c r="Q1026">
        <f>VLOOKUP(AA1026,角色间职业划分!P:AP,15,FALSE)</f>
        <v>0</v>
      </c>
      <c r="R1026">
        <f>VLOOKUP(AA1026,角色间职业划分!P:AP,16,FALSE)</f>
        <v>0</v>
      </c>
      <c r="S1026">
        <f>VLOOKUP(AA1026,角色间职业划分!P:AP,17,FALSE)</f>
        <v>0</v>
      </c>
      <c r="T1026">
        <f>VLOOKUP(AA1026,角色间职业划分!P:AP,18,FALSE)</f>
        <v>0</v>
      </c>
      <c r="U1026">
        <f>VLOOKUP(AA1026,角色间职业划分!P:AP,27,FALSE)</f>
        <v>0</v>
      </c>
      <c r="V1026">
        <f t="shared" si="153"/>
        <v>8.0000000000000018</v>
      </c>
      <c r="W1026">
        <f>VLOOKUP(AA1026,角色间职业划分!P:Q,2,FALSE)</f>
        <v>28</v>
      </c>
      <c r="X1026">
        <f t="shared" si="158"/>
        <v>12</v>
      </c>
      <c r="Y1026">
        <f>INT(VLOOKUP(X1026,角色属性总表!AG:AH,2,FALSE)*角色属性总表!$C$38)</f>
        <v>396</v>
      </c>
      <c r="AA1026">
        <f t="shared" si="159"/>
        <v>11</v>
      </c>
      <c r="AB1026">
        <f>VLOOKUP(X1026,角色属性总表!AG:AI,2,FALSE)*VLOOKUP(角色等级属性!AA1026,角色间职业划分!P:AG,13,FALSE)/角色间职业划分!$AB$9</f>
        <v>347.00695547401284</v>
      </c>
      <c r="AC1026">
        <f>VLOOKUP(X1026,角色属性总表!AG:AI,3,FALSE)*VLOOKUP(AA1026,角色间职业划分!P:AG,8,FALSE)/角色间职业划分!$W$9</f>
        <v>1572.9648000000002</v>
      </c>
      <c r="AD1026">
        <f>VLOOKUP(AA1026,角色间职业划分!P:AP,26,FALSE)</f>
        <v>0.4</v>
      </c>
      <c r="AE1026">
        <f>VLOOKUP(X1026,角色属性总表!I:Q,3,FALSE)</f>
        <v>177.40800000000002</v>
      </c>
      <c r="AF1026">
        <f>VLOOKUP(AA1026,角色间职业划分!P:AP,11,FALSE)</f>
        <v>0.38</v>
      </c>
      <c r="AG1026">
        <f t="shared" si="154"/>
        <v>250.50726310243272</v>
      </c>
      <c r="AH1026">
        <f t="shared" si="155"/>
        <v>177</v>
      </c>
      <c r="AJ1026">
        <f t="shared" si="156"/>
        <v>73.507263102432717</v>
      </c>
      <c r="AK1026">
        <v>1022</v>
      </c>
    </row>
    <row r="1027" spans="1:37" x14ac:dyDescent="0.15">
      <c r="A1027">
        <v>1023</v>
      </c>
      <c r="B1027">
        <f>ROUND(VLOOKUP(X1027,角色属性总表!AG:AI,2,FALSE)/角色属性总表!$C$34,0)</f>
        <v>59</v>
      </c>
      <c r="C1027">
        <f>ROUND(VLOOKUP(X1027,角色属性总表!Y:AE,3,FALSE)/J1027,0)</f>
        <v>13</v>
      </c>
      <c r="D1027">
        <f>ROUND(VLOOKUP(X1027,角色属性总表!AG:AI,3,FALSE)/角色属性总表!$C$35,0)</f>
        <v>62</v>
      </c>
      <c r="E1027">
        <f t="shared" si="150"/>
        <v>145</v>
      </c>
      <c r="F1027">
        <f t="shared" si="151"/>
        <v>27</v>
      </c>
      <c r="G1027">
        <f t="shared" si="152"/>
        <v>6</v>
      </c>
      <c r="H1027">
        <v>0</v>
      </c>
      <c r="I1027">
        <f t="shared" si="157"/>
        <v>3</v>
      </c>
      <c r="J1027">
        <f>VLOOKUP(AA1027,角色间职业划分!P:AP,20,FALSE)</f>
        <v>10</v>
      </c>
      <c r="K1027">
        <f>IF(X1027=500,100,VLOOKUP(AA1027,角色间职业划分!P:AP,22,FALSE))</f>
        <v>120</v>
      </c>
      <c r="L1027">
        <f>IF(X1027=500,K1027,VLOOKUP(AA1027,角色间职业划分!P:AP,23,FALSE))</f>
        <v>60</v>
      </c>
      <c r="M1027">
        <f>VLOOKUP(AA1027,角色间职业划分!P:AP,24,FALSE)</f>
        <v>0</v>
      </c>
      <c r="N1027">
        <f>VLOOKUP(AA1027,角色间职业划分!P:AP,14)*100</f>
        <v>95</v>
      </c>
      <c r="O1027">
        <f>VLOOKUP(AA1027,角色间职业划分!P:Z,9,FALSE)</f>
        <v>0</v>
      </c>
      <c r="P1027">
        <f>VLOOKUP(AA1027,角色间职业划分!P:AP,10,FALSE)</f>
        <v>0</v>
      </c>
      <c r="Q1027">
        <f>VLOOKUP(AA1027,角色间职业划分!P:AP,15,FALSE)</f>
        <v>0</v>
      </c>
      <c r="R1027">
        <f>VLOOKUP(AA1027,角色间职业划分!P:AP,16,FALSE)</f>
        <v>0</v>
      </c>
      <c r="S1027">
        <f>VLOOKUP(AA1027,角色间职业划分!P:AP,17,FALSE)</f>
        <v>0</v>
      </c>
      <c r="T1027">
        <f>VLOOKUP(AA1027,角色间职业划分!P:AP,18,FALSE)</f>
        <v>0</v>
      </c>
      <c r="U1027">
        <f>VLOOKUP(AA1027,角色间职业划分!P:AP,27,FALSE)</f>
        <v>0</v>
      </c>
      <c r="V1027">
        <f t="shared" si="153"/>
        <v>8.0000000000000018</v>
      </c>
      <c r="W1027">
        <f>VLOOKUP(AA1027,角色间职业划分!P:Q,2,FALSE)</f>
        <v>28</v>
      </c>
      <c r="X1027">
        <f t="shared" si="158"/>
        <v>13</v>
      </c>
      <c r="Y1027">
        <f>INT(VLOOKUP(X1027,角色属性总表!AG:AH,2,FALSE)*角色属性总表!$C$38)</f>
        <v>414</v>
      </c>
      <c r="AA1027">
        <f t="shared" si="159"/>
        <v>11</v>
      </c>
      <c r="AB1027">
        <f>VLOOKUP(X1027,角色属性总表!AG:AI,2,FALSE)*VLOOKUP(角色等级属性!AA1027,角色间职业划分!P:AG,13,FALSE)/角色间职业划分!$AB$9</f>
        <v>362.77999890464969</v>
      </c>
      <c r="AC1027">
        <f>VLOOKUP(X1027,角色属性总表!AG:AI,3,FALSE)*VLOOKUP(AA1027,角色间职业划分!P:AG,8,FALSE)/角色间职业划分!$W$9</f>
        <v>1644.4632000000001</v>
      </c>
      <c r="AD1027">
        <f>VLOOKUP(AA1027,角色间职业划分!P:AP,26,FALSE)</f>
        <v>0.4</v>
      </c>
      <c r="AE1027">
        <f>VLOOKUP(X1027,角色属性总表!I:Q,3,FALSE)</f>
        <v>185.47199999999998</v>
      </c>
      <c r="AF1027">
        <f>VLOOKUP(AA1027,角色间职业划分!P:AP,11,FALSE)</f>
        <v>0.38</v>
      </c>
      <c r="AG1027">
        <f t="shared" si="154"/>
        <v>283.80825613434388</v>
      </c>
      <c r="AH1027">
        <f t="shared" si="155"/>
        <v>186</v>
      </c>
      <c r="AJ1027">
        <f t="shared" si="156"/>
        <v>97.808256134343878</v>
      </c>
      <c r="AK1027">
        <v>1023</v>
      </c>
    </row>
    <row r="1028" spans="1:37" x14ac:dyDescent="0.15">
      <c r="A1028">
        <v>1024</v>
      </c>
      <c r="B1028">
        <f>ROUND(VLOOKUP(X1028,角色属性总表!AG:AI,2,FALSE)/角色属性总表!$C$34,0)</f>
        <v>62</v>
      </c>
      <c r="C1028">
        <f>ROUND(VLOOKUP(X1028,角色属性总表!Y:AE,3,FALSE)/J1028,0)</f>
        <v>13</v>
      </c>
      <c r="D1028">
        <f>ROUND(VLOOKUP(X1028,角色属性总表!AG:AI,3,FALSE)/角色属性总表!$C$35,0)</f>
        <v>65</v>
      </c>
      <c r="E1028">
        <f t="shared" si="150"/>
        <v>151</v>
      </c>
      <c r="F1028">
        <f t="shared" si="151"/>
        <v>26</v>
      </c>
      <c r="G1028">
        <f t="shared" si="152"/>
        <v>6</v>
      </c>
      <c r="H1028">
        <v>0</v>
      </c>
      <c r="I1028">
        <f t="shared" si="157"/>
        <v>3</v>
      </c>
      <c r="J1028">
        <f>VLOOKUP(AA1028,角色间职业划分!P:AP,20,FALSE)</f>
        <v>10</v>
      </c>
      <c r="K1028">
        <f>IF(X1028=500,100,VLOOKUP(AA1028,角色间职业划分!P:AP,22,FALSE))</f>
        <v>120</v>
      </c>
      <c r="L1028">
        <f>IF(X1028=500,K1028,VLOOKUP(AA1028,角色间职业划分!P:AP,23,FALSE))</f>
        <v>60</v>
      </c>
      <c r="M1028">
        <f>VLOOKUP(AA1028,角色间职业划分!P:AP,24,FALSE)</f>
        <v>0</v>
      </c>
      <c r="N1028">
        <f>VLOOKUP(AA1028,角色间职业划分!P:AP,14)*100</f>
        <v>95</v>
      </c>
      <c r="O1028">
        <f>VLOOKUP(AA1028,角色间职业划分!P:Z,9,FALSE)</f>
        <v>0</v>
      </c>
      <c r="P1028">
        <f>VLOOKUP(AA1028,角色间职业划分!P:AP,10,FALSE)</f>
        <v>0</v>
      </c>
      <c r="Q1028">
        <f>VLOOKUP(AA1028,角色间职业划分!P:AP,15,FALSE)</f>
        <v>0</v>
      </c>
      <c r="R1028">
        <f>VLOOKUP(AA1028,角色间职业划分!P:AP,16,FALSE)</f>
        <v>0</v>
      </c>
      <c r="S1028">
        <f>VLOOKUP(AA1028,角色间职业划分!P:AP,17,FALSE)</f>
        <v>0</v>
      </c>
      <c r="T1028">
        <f>VLOOKUP(AA1028,角色间职业划分!P:AP,18,FALSE)</f>
        <v>0</v>
      </c>
      <c r="U1028">
        <f>VLOOKUP(AA1028,角色间职业划分!P:AP,27,FALSE)</f>
        <v>0</v>
      </c>
      <c r="V1028">
        <f t="shared" si="153"/>
        <v>8.0000000000000018</v>
      </c>
      <c r="W1028">
        <f>VLOOKUP(AA1028,角色间职业划分!P:Q,2,FALSE)</f>
        <v>28</v>
      </c>
      <c r="X1028">
        <f t="shared" si="158"/>
        <v>14</v>
      </c>
      <c r="Y1028">
        <f>INT(VLOOKUP(X1028,角色属性总表!AG:AH,2,FALSE)*角色属性总表!$C$38)</f>
        <v>432</v>
      </c>
      <c r="AA1028">
        <f t="shared" si="159"/>
        <v>11</v>
      </c>
      <c r="AB1028">
        <f>VLOOKUP(X1028,角色属性总表!AG:AI,2,FALSE)*VLOOKUP(角色等级属性!AA1028,角色间职业划分!P:AG,13,FALSE)/角色间职业划分!$AB$9</f>
        <v>378.55304233528665</v>
      </c>
      <c r="AC1028">
        <f>VLOOKUP(X1028,角色属性总表!AG:AI,3,FALSE)*VLOOKUP(AA1028,角色间职业划分!P:AG,8,FALSE)/角色间职业划分!$W$9</f>
        <v>1715.9615999999999</v>
      </c>
      <c r="AD1028">
        <f>VLOOKUP(AA1028,角色间职业划分!P:AP,26,FALSE)</f>
        <v>0.4</v>
      </c>
      <c r="AE1028">
        <f>VLOOKUP(X1028,角色属性总表!I:Q,3,FALSE)</f>
        <v>193.536</v>
      </c>
      <c r="AF1028">
        <f>VLOOKUP(AA1028,角色间职业划分!P:AP,11,FALSE)</f>
        <v>0.38</v>
      </c>
      <c r="AG1028">
        <f t="shared" si="154"/>
        <v>318.63611346982981</v>
      </c>
      <c r="AH1028">
        <f t="shared" si="155"/>
        <v>195</v>
      </c>
      <c r="AJ1028">
        <f t="shared" si="156"/>
        <v>123.63611346982981</v>
      </c>
      <c r="AK1028">
        <v>1024</v>
      </c>
    </row>
    <row r="1029" spans="1:37" x14ac:dyDescent="0.15">
      <c r="A1029">
        <v>1025</v>
      </c>
      <c r="B1029">
        <f>ROUND(VLOOKUP(X1029,角色属性总表!AG:AI,2,FALSE)/角色属性总表!$C$34,0)</f>
        <v>64</v>
      </c>
      <c r="C1029">
        <f>ROUND(VLOOKUP(X1029,角色属性总表!Y:AE,3,FALSE)/J1029,0)</f>
        <v>14</v>
      </c>
      <c r="D1029">
        <f>ROUND(VLOOKUP(X1029,角色属性总表!AG:AI,3,FALSE)/角色属性总表!$C$35,0)</f>
        <v>67</v>
      </c>
      <c r="E1029">
        <f t="shared" si="150"/>
        <v>157</v>
      </c>
      <c r="F1029">
        <f t="shared" si="151"/>
        <v>27</v>
      </c>
      <c r="G1029">
        <f t="shared" si="152"/>
        <v>6</v>
      </c>
      <c r="H1029">
        <v>0</v>
      </c>
      <c r="I1029">
        <f t="shared" si="157"/>
        <v>3</v>
      </c>
      <c r="J1029">
        <f>VLOOKUP(AA1029,角色间职业划分!P:AP,20,FALSE)</f>
        <v>10</v>
      </c>
      <c r="K1029">
        <f>IF(X1029=500,100,VLOOKUP(AA1029,角色间职业划分!P:AP,22,FALSE))</f>
        <v>120</v>
      </c>
      <c r="L1029">
        <f>IF(X1029=500,K1029,VLOOKUP(AA1029,角色间职业划分!P:AP,23,FALSE))</f>
        <v>60</v>
      </c>
      <c r="M1029">
        <f>VLOOKUP(AA1029,角色间职业划分!P:AP,24,FALSE)</f>
        <v>0</v>
      </c>
      <c r="N1029">
        <f>VLOOKUP(AA1029,角色间职业划分!P:AP,14)*100</f>
        <v>95</v>
      </c>
      <c r="O1029">
        <f>VLOOKUP(AA1029,角色间职业划分!P:Z,9,FALSE)</f>
        <v>0</v>
      </c>
      <c r="P1029">
        <f>VLOOKUP(AA1029,角色间职业划分!P:AP,10,FALSE)</f>
        <v>0</v>
      </c>
      <c r="Q1029">
        <f>VLOOKUP(AA1029,角色间职业划分!P:AP,15,FALSE)</f>
        <v>0</v>
      </c>
      <c r="R1029">
        <f>VLOOKUP(AA1029,角色间职业划分!P:AP,16,FALSE)</f>
        <v>0</v>
      </c>
      <c r="S1029">
        <f>VLOOKUP(AA1029,角色间职业划分!P:AP,17,FALSE)</f>
        <v>0</v>
      </c>
      <c r="T1029">
        <f>VLOOKUP(AA1029,角色间职业划分!P:AP,18,FALSE)</f>
        <v>0</v>
      </c>
      <c r="U1029">
        <f>VLOOKUP(AA1029,角色间职业划分!P:AP,27,FALSE)</f>
        <v>0</v>
      </c>
      <c r="V1029">
        <f t="shared" si="153"/>
        <v>8.0000000000000018</v>
      </c>
      <c r="W1029">
        <f>VLOOKUP(AA1029,角色间职业划分!P:Q,2,FALSE)</f>
        <v>28</v>
      </c>
      <c r="X1029">
        <f t="shared" si="158"/>
        <v>15</v>
      </c>
      <c r="Y1029">
        <f>INT(VLOOKUP(X1029,角色属性总表!AG:AH,2,FALSE)*角色属性总表!$C$38)</f>
        <v>450</v>
      </c>
      <c r="AA1029">
        <f t="shared" si="159"/>
        <v>11</v>
      </c>
      <c r="AB1029">
        <f>VLOOKUP(X1029,角色属性总表!AG:AI,2,FALSE)*VLOOKUP(角色等级属性!AA1029,角色间职业划分!P:AG,13,FALSE)/角色间职业划分!$AB$9</f>
        <v>394.32608576592366</v>
      </c>
      <c r="AC1029">
        <f>VLOOKUP(X1029,角色属性总表!AG:AI,3,FALSE)*VLOOKUP(AA1029,角色间职业划分!P:AG,8,FALSE)/角色间职业划分!$W$9</f>
        <v>1787.4600000000003</v>
      </c>
      <c r="AD1029">
        <f>VLOOKUP(AA1029,角色间职业划分!P:AP,26,FALSE)</f>
        <v>0.4</v>
      </c>
      <c r="AE1029">
        <f>VLOOKUP(X1029,角色属性总表!I:Q,3,FALSE)</f>
        <v>201.60000000000002</v>
      </c>
      <c r="AF1029">
        <f>VLOOKUP(AA1029,角色间职业划分!P:AP,11,FALSE)</f>
        <v>0.38</v>
      </c>
      <c r="AG1029">
        <f t="shared" si="154"/>
        <v>354.95352361155676</v>
      </c>
      <c r="AH1029">
        <f t="shared" si="155"/>
        <v>201</v>
      </c>
      <c r="AJ1029">
        <f t="shared" si="156"/>
        <v>153.95352361155676</v>
      </c>
      <c r="AK1029">
        <v>1025</v>
      </c>
    </row>
    <row r="1030" spans="1:37" x14ac:dyDescent="0.15">
      <c r="A1030">
        <v>1026</v>
      </c>
      <c r="B1030">
        <f>ROUND(VLOOKUP(X1030,角色属性总表!AG:AI,2,FALSE)/角色属性总表!$C$34,0)</f>
        <v>67</v>
      </c>
      <c r="C1030">
        <f>ROUND(VLOOKUP(X1030,角色属性总表!Y:AE,3,FALSE)/J1030,0)</f>
        <v>15</v>
      </c>
      <c r="D1030">
        <f>ROUND(VLOOKUP(X1030,角色属性总表!AG:AI,3,FALSE)/角色属性总表!$C$35,0)</f>
        <v>70</v>
      </c>
      <c r="E1030">
        <f t="shared" ref="E1030:E1093" si="160">INT(AD1030*AB1030)</f>
        <v>164</v>
      </c>
      <c r="F1030">
        <f t="shared" ref="F1030:F1093" si="161">ROUND(AC1030/D1030,0)</f>
        <v>27</v>
      </c>
      <c r="G1030">
        <f t="shared" ref="G1030:G1093" si="162">ROUND(AB1030/B1030,0)</f>
        <v>6</v>
      </c>
      <c r="H1030">
        <v>0</v>
      </c>
      <c r="I1030">
        <f t="shared" si="157"/>
        <v>3</v>
      </c>
      <c r="J1030">
        <f>VLOOKUP(AA1030,角色间职业划分!P:AP,20,FALSE)</f>
        <v>10</v>
      </c>
      <c r="K1030">
        <f>IF(X1030=500,100,VLOOKUP(AA1030,角色间职业划分!P:AP,22,FALSE))</f>
        <v>120</v>
      </c>
      <c r="L1030">
        <f>IF(X1030=500,K1030,VLOOKUP(AA1030,角色间职业划分!P:AP,23,FALSE))</f>
        <v>60</v>
      </c>
      <c r="M1030">
        <f>VLOOKUP(AA1030,角色间职业划分!P:AP,24,FALSE)</f>
        <v>0</v>
      </c>
      <c r="N1030">
        <f>VLOOKUP(AA1030,角色间职业划分!P:AP,14)*100</f>
        <v>95</v>
      </c>
      <c r="O1030">
        <f>VLOOKUP(AA1030,角色间职业划分!P:Z,9,FALSE)</f>
        <v>0</v>
      </c>
      <c r="P1030">
        <f>VLOOKUP(AA1030,角色间职业划分!P:AP,10,FALSE)</f>
        <v>0</v>
      </c>
      <c r="Q1030">
        <f>VLOOKUP(AA1030,角色间职业划分!P:AP,15,FALSE)</f>
        <v>0</v>
      </c>
      <c r="R1030">
        <f>VLOOKUP(AA1030,角色间职业划分!P:AP,16,FALSE)</f>
        <v>0</v>
      </c>
      <c r="S1030">
        <f>VLOOKUP(AA1030,角色间职业划分!P:AP,17,FALSE)</f>
        <v>0</v>
      </c>
      <c r="T1030">
        <f>VLOOKUP(AA1030,角色间职业划分!P:AP,18,FALSE)</f>
        <v>0</v>
      </c>
      <c r="U1030">
        <f>VLOOKUP(AA1030,角色间职业划分!P:AP,27,FALSE)</f>
        <v>0</v>
      </c>
      <c r="V1030">
        <f t="shared" ref="V1030:V1093" si="163">(AF1030-AF$2)*100</f>
        <v>8.0000000000000018</v>
      </c>
      <c r="W1030">
        <f>VLOOKUP(AA1030,角色间职业划分!P:Q,2,FALSE)</f>
        <v>28</v>
      </c>
      <c r="X1030">
        <f t="shared" si="158"/>
        <v>16</v>
      </c>
      <c r="Y1030">
        <f>INT(VLOOKUP(X1030,角色属性总表!AG:AH,2,FALSE)*角色属性总表!$C$38)</f>
        <v>468</v>
      </c>
      <c r="AA1030">
        <f t="shared" si="159"/>
        <v>11</v>
      </c>
      <c r="AB1030">
        <f>VLOOKUP(X1030,角色属性总表!AG:AI,2,FALSE)*VLOOKUP(角色等级属性!AA1030,角色间职业划分!P:AG,13,FALSE)/角色间职业划分!$AB$9</f>
        <v>410.09912919656063</v>
      </c>
      <c r="AC1030">
        <f>VLOOKUP(X1030,角色属性总表!AG:AI,3,FALSE)*VLOOKUP(AA1030,角色间职业划分!P:AG,8,FALSE)/角色间职业划分!$W$9</f>
        <v>1858.9584</v>
      </c>
      <c r="AD1030">
        <f>VLOOKUP(AA1030,角色间职业划分!P:AP,26,FALSE)</f>
        <v>0.4</v>
      </c>
      <c r="AE1030">
        <f>VLOOKUP(X1030,角色属性总表!I:Q,3,FALSE)</f>
        <v>209.66400000000002</v>
      </c>
      <c r="AF1030">
        <f>VLOOKUP(AA1030,角色间职业划分!P:AP,11,FALSE)</f>
        <v>0.38</v>
      </c>
      <c r="AG1030">
        <f t="shared" ref="AG1030:AG1093" si="164">((AF$2*X1030*X1030*180)/(SQRT(X1030*100)-AF$2*X1030))</f>
        <v>392.72727272727269</v>
      </c>
      <c r="AH1030">
        <f t="shared" ref="AH1030:AH1093" si="165">D1030*AH$2</f>
        <v>210</v>
      </c>
      <c r="AJ1030">
        <f t="shared" ref="AJ1030:AJ1093" si="166">AG1030-AH1030</f>
        <v>182.72727272727269</v>
      </c>
      <c r="AK1030">
        <v>1026</v>
      </c>
    </row>
    <row r="1031" spans="1:37" x14ac:dyDescent="0.15">
      <c r="A1031">
        <v>1027</v>
      </c>
      <c r="B1031">
        <f>ROUND(VLOOKUP(X1031,角色属性总表!AG:AI,2,FALSE)/角色属性总表!$C$34,0)</f>
        <v>69</v>
      </c>
      <c r="C1031">
        <f>ROUND(VLOOKUP(X1031,角色属性总表!Y:AE,3,FALSE)/J1031,0)</f>
        <v>16</v>
      </c>
      <c r="D1031">
        <f>ROUND(VLOOKUP(X1031,角色属性总表!AG:AI,3,FALSE)/角色属性总表!$C$35,0)</f>
        <v>73</v>
      </c>
      <c r="E1031">
        <f t="shared" si="160"/>
        <v>170</v>
      </c>
      <c r="F1031">
        <f t="shared" si="161"/>
        <v>26</v>
      </c>
      <c r="G1031">
        <f t="shared" si="162"/>
        <v>6</v>
      </c>
      <c r="H1031">
        <v>0</v>
      </c>
      <c r="I1031">
        <f t="shared" ref="I1031:I1094" si="167">I1030</f>
        <v>3</v>
      </c>
      <c r="J1031">
        <f>VLOOKUP(AA1031,角色间职业划分!P:AP,20,FALSE)</f>
        <v>10</v>
      </c>
      <c r="K1031">
        <f>IF(X1031=500,100,VLOOKUP(AA1031,角色间职业划分!P:AP,22,FALSE))</f>
        <v>120</v>
      </c>
      <c r="L1031">
        <f>IF(X1031=500,K1031,VLOOKUP(AA1031,角色间职业划分!P:AP,23,FALSE))</f>
        <v>60</v>
      </c>
      <c r="M1031">
        <f>VLOOKUP(AA1031,角色间职业划分!P:AP,24,FALSE)</f>
        <v>0</v>
      </c>
      <c r="N1031">
        <f>VLOOKUP(AA1031,角色间职业划分!P:AP,14)*100</f>
        <v>95</v>
      </c>
      <c r="O1031">
        <f>VLOOKUP(AA1031,角色间职业划分!P:Z,9,FALSE)</f>
        <v>0</v>
      </c>
      <c r="P1031">
        <f>VLOOKUP(AA1031,角色间职业划分!P:AP,10,FALSE)</f>
        <v>0</v>
      </c>
      <c r="Q1031">
        <f>VLOOKUP(AA1031,角色间职业划分!P:AP,15,FALSE)</f>
        <v>0</v>
      </c>
      <c r="R1031">
        <f>VLOOKUP(AA1031,角色间职业划分!P:AP,16,FALSE)</f>
        <v>0</v>
      </c>
      <c r="S1031">
        <f>VLOOKUP(AA1031,角色间职业划分!P:AP,17,FALSE)</f>
        <v>0</v>
      </c>
      <c r="T1031">
        <f>VLOOKUP(AA1031,角色间职业划分!P:AP,18,FALSE)</f>
        <v>0</v>
      </c>
      <c r="U1031">
        <f>VLOOKUP(AA1031,角色间职业划分!P:AP,27,FALSE)</f>
        <v>0</v>
      </c>
      <c r="V1031">
        <f t="shared" si="163"/>
        <v>8.0000000000000018</v>
      </c>
      <c r="W1031">
        <f>VLOOKUP(AA1031,角色间职业划分!P:Q,2,FALSE)</f>
        <v>28</v>
      </c>
      <c r="X1031">
        <f t="shared" ref="X1031:X1094" si="168">IF(X1030=100,500,IF(X1030=500,1,X1030+1))</f>
        <v>17</v>
      </c>
      <c r="Y1031">
        <f>INT(VLOOKUP(X1031,角色属性总表!AG:AH,2,FALSE)*角色属性总表!$C$38)</f>
        <v>486</v>
      </c>
      <c r="AA1031">
        <f t="shared" ref="AA1031:AA1094" si="169">IF(X1031=1,AA1030+1,AA1030)</f>
        <v>11</v>
      </c>
      <c r="AB1031">
        <f>VLOOKUP(X1031,角色属性总表!AG:AI,2,FALSE)*VLOOKUP(角色等级属性!AA1031,角色间职业划分!P:AG,13,FALSE)/角色间职业划分!$AB$9</f>
        <v>425.87217262719764</v>
      </c>
      <c r="AC1031">
        <f>VLOOKUP(X1031,角色属性总表!AG:AI,3,FALSE)*VLOOKUP(AA1031,角色间职业划分!P:AG,8,FALSE)/角色间职业划分!$W$9</f>
        <v>1930.4568000000004</v>
      </c>
      <c r="AD1031">
        <f>VLOOKUP(AA1031,角色间职业划分!P:AP,26,FALSE)</f>
        <v>0.4</v>
      </c>
      <c r="AE1031">
        <f>VLOOKUP(X1031,角色属性总表!I:Q,3,FALSE)</f>
        <v>217.72800000000001</v>
      </c>
      <c r="AF1031">
        <f>VLOOKUP(AA1031,角色间职业划分!P:AP,11,FALSE)</f>
        <v>0.38</v>
      </c>
      <c r="AG1031">
        <f t="shared" si="164"/>
        <v>431.9275885363067</v>
      </c>
      <c r="AH1031">
        <f t="shared" si="165"/>
        <v>219</v>
      </c>
      <c r="AJ1031">
        <f t="shared" si="166"/>
        <v>212.9275885363067</v>
      </c>
      <c r="AK1031">
        <v>1027</v>
      </c>
    </row>
    <row r="1032" spans="1:37" x14ac:dyDescent="0.15">
      <c r="A1032">
        <v>1028</v>
      </c>
      <c r="B1032">
        <f>ROUND(VLOOKUP(X1032,角色属性总表!AG:AI,2,FALSE)/角色属性总表!$C$34,0)</f>
        <v>72</v>
      </c>
      <c r="C1032">
        <f>ROUND(VLOOKUP(X1032,角色属性总表!Y:AE,3,FALSE)/J1032,0)</f>
        <v>17</v>
      </c>
      <c r="D1032">
        <f>ROUND(VLOOKUP(X1032,角色属性总表!AG:AI,3,FALSE)/角色属性总表!$C$35,0)</f>
        <v>75</v>
      </c>
      <c r="E1032">
        <f t="shared" si="160"/>
        <v>176</v>
      </c>
      <c r="F1032">
        <f t="shared" si="161"/>
        <v>27</v>
      </c>
      <c r="G1032">
        <f t="shared" si="162"/>
        <v>6</v>
      </c>
      <c r="H1032">
        <v>0</v>
      </c>
      <c r="I1032">
        <f t="shared" si="167"/>
        <v>3</v>
      </c>
      <c r="J1032">
        <f>VLOOKUP(AA1032,角色间职业划分!P:AP,20,FALSE)</f>
        <v>10</v>
      </c>
      <c r="K1032">
        <f>IF(X1032=500,100,VLOOKUP(AA1032,角色间职业划分!P:AP,22,FALSE))</f>
        <v>120</v>
      </c>
      <c r="L1032">
        <f>IF(X1032=500,K1032,VLOOKUP(AA1032,角色间职业划分!P:AP,23,FALSE))</f>
        <v>60</v>
      </c>
      <c r="M1032">
        <f>VLOOKUP(AA1032,角色间职业划分!P:AP,24,FALSE)</f>
        <v>0</v>
      </c>
      <c r="N1032">
        <f>VLOOKUP(AA1032,角色间职业划分!P:AP,14)*100</f>
        <v>95</v>
      </c>
      <c r="O1032">
        <f>VLOOKUP(AA1032,角色间职业划分!P:Z,9,FALSE)</f>
        <v>0</v>
      </c>
      <c r="P1032">
        <f>VLOOKUP(AA1032,角色间职业划分!P:AP,10,FALSE)</f>
        <v>0</v>
      </c>
      <c r="Q1032">
        <f>VLOOKUP(AA1032,角色间职业划分!P:AP,15,FALSE)</f>
        <v>0</v>
      </c>
      <c r="R1032">
        <f>VLOOKUP(AA1032,角色间职业划分!P:AP,16,FALSE)</f>
        <v>0</v>
      </c>
      <c r="S1032">
        <f>VLOOKUP(AA1032,角色间职业划分!P:AP,17,FALSE)</f>
        <v>0</v>
      </c>
      <c r="T1032">
        <f>VLOOKUP(AA1032,角色间职业划分!P:AP,18,FALSE)</f>
        <v>0</v>
      </c>
      <c r="U1032">
        <f>VLOOKUP(AA1032,角色间职业划分!P:AP,27,FALSE)</f>
        <v>0</v>
      </c>
      <c r="V1032">
        <f t="shared" si="163"/>
        <v>8.0000000000000018</v>
      </c>
      <c r="W1032">
        <f>VLOOKUP(AA1032,角色间职业划分!P:Q,2,FALSE)</f>
        <v>28</v>
      </c>
      <c r="X1032">
        <f t="shared" si="168"/>
        <v>18</v>
      </c>
      <c r="Y1032">
        <f>INT(VLOOKUP(X1032,角色属性总表!AG:AH,2,FALSE)*角色属性总表!$C$38)</f>
        <v>504</v>
      </c>
      <c r="AA1032">
        <f t="shared" si="169"/>
        <v>11</v>
      </c>
      <c r="AB1032">
        <f>VLOOKUP(X1032,角色属性总表!AG:AI,2,FALSE)*VLOOKUP(角色等级属性!AA1032,角色间职业划分!P:AG,13,FALSE)/角色间职业划分!$AB$9</f>
        <v>441.64521605783449</v>
      </c>
      <c r="AC1032">
        <f>VLOOKUP(X1032,角色属性总表!AG:AI,3,FALSE)*VLOOKUP(AA1032,角色间职业划分!P:AG,8,FALSE)/角色间职业划分!$W$9</f>
        <v>2001.9552000000001</v>
      </c>
      <c r="AD1032">
        <f>VLOOKUP(AA1032,角色间职业划分!P:AP,26,FALSE)</f>
        <v>0.4</v>
      </c>
      <c r="AE1032">
        <f>VLOOKUP(X1032,角色属性总表!I:Q,3,FALSE)</f>
        <v>225.79199999999997</v>
      </c>
      <c r="AF1032">
        <f>VLOOKUP(AA1032,角色间职业划分!P:AP,11,FALSE)</f>
        <v>0.38</v>
      </c>
      <c r="AG1032">
        <f t="shared" si="164"/>
        <v>472.52762226874808</v>
      </c>
      <c r="AH1032">
        <f t="shared" si="165"/>
        <v>225</v>
      </c>
      <c r="AJ1032">
        <f t="shared" si="166"/>
        <v>247.52762226874808</v>
      </c>
      <c r="AK1032">
        <v>1028</v>
      </c>
    </row>
    <row r="1033" spans="1:37" x14ac:dyDescent="0.15">
      <c r="A1033">
        <v>1029</v>
      </c>
      <c r="B1033">
        <f>ROUND(VLOOKUP(X1033,角色属性总表!AG:AI,2,FALSE)/角色属性总表!$C$34,0)</f>
        <v>75</v>
      </c>
      <c r="C1033">
        <f>ROUND(VLOOKUP(X1033,角色属性总表!Y:AE,3,FALSE)/J1033,0)</f>
        <v>18</v>
      </c>
      <c r="D1033">
        <f>ROUND(VLOOKUP(X1033,角色属性总表!AG:AI,3,FALSE)/角色属性总表!$C$35,0)</f>
        <v>78</v>
      </c>
      <c r="E1033">
        <f t="shared" si="160"/>
        <v>182</v>
      </c>
      <c r="F1033">
        <f t="shared" si="161"/>
        <v>27</v>
      </c>
      <c r="G1033">
        <f t="shared" si="162"/>
        <v>6</v>
      </c>
      <c r="H1033">
        <v>0</v>
      </c>
      <c r="I1033">
        <f t="shared" si="167"/>
        <v>3</v>
      </c>
      <c r="J1033">
        <f>VLOOKUP(AA1033,角色间职业划分!P:AP,20,FALSE)</f>
        <v>10</v>
      </c>
      <c r="K1033">
        <f>IF(X1033=500,100,VLOOKUP(AA1033,角色间职业划分!P:AP,22,FALSE))</f>
        <v>120</v>
      </c>
      <c r="L1033">
        <f>IF(X1033=500,K1033,VLOOKUP(AA1033,角色间职业划分!P:AP,23,FALSE))</f>
        <v>60</v>
      </c>
      <c r="M1033">
        <f>VLOOKUP(AA1033,角色间职业划分!P:AP,24,FALSE)</f>
        <v>0</v>
      </c>
      <c r="N1033">
        <f>VLOOKUP(AA1033,角色间职业划分!P:AP,14)*100</f>
        <v>95</v>
      </c>
      <c r="O1033">
        <f>VLOOKUP(AA1033,角色间职业划分!P:Z,9,FALSE)</f>
        <v>0</v>
      </c>
      <c r="P1033">
        <f>VLOOKUP(AA1033,角色间职业划分!P:AP,10,FALSE)</f>
        <v>0</v>
      </c>
      <c r="Q1033">
        <f>VLOOKUP(AA1033,角色间职业划分!P:AP,15,FALSE)</f>
        <v>0</v>
      </c>
      <c r="R1033">
        <f>VLOOKUP(AA1033,角色间职业划分!P:AP,16,FALSE)</f>
        <v>0</v>
      </c>
      <c r="S1033">
        <f>VLOOKUP(AA1033,角色间职业划分!P:AP,17,FALSE)</f>
        <v>0</v>
      </c>
      <c r="T1033">
        <f>VLOOKUP(AA1033,角色间职业划分!P:AP,18,FALSE)</f>
        <v>0</v>
      </c>
      <c r="U1033">
        <f>VLOOKUP(AA1033,角色间职业划分!P:AP,27,FALSE)</f>
        <v>0</v>
      </c>
      <c r="V1033">
        <f t="shared" si="163"/>
        <v>8.0000000000000018</v>
      </c>
      <c r="W1033">
        <f>VLOOKUP(AA1033,角色间职业划分!P:Q,2,FALSE)</f>
        <v>28</v>
      </c>
      <c r="X1033">
        <f t="shared" si="168"/>
        <v>19</v>
      </c>
      <c r="Y1033">
        <f>INT(VLOOKUP(X1033,角色属性总表!AG:AH,2,FALSE)*角色属性总表!$C$38)</f>
        <v>522</v>
      </c>
      <c r="AA1033">
        <f t="shared" si="169"/>
        <v>11</v>
      </c>
      <c r="AB1033">
        <f>VLOOKUP(X1033,角色属性总表!AG:AI,2,FALSE)*VLOOKUP(角色等级属性!AA1033,角色间职业划分!P:AG,13,FALSE)/角色间职业划分!$AB$9</f>
        <v>457.41825948847139</v>
      </c>
      <c r="AC1033">
        <f>VLOOKUP(X1033,角色属性总表!AG:AI,3,FALSE)*VLOOKUP(AA1033,角色间职业划分!P:AG,8,FALSE)/角色间职业划分!$W$9</f>
        <v>2073.4535999999998</v>
      </c>
      <c r="AD1033">
        <f>VLOOKUP(AA1033,角色间职业划分!P:AP,26,FALSE)</f>
        <v>0.4</v>
      </c>
      <c r="AE1033">
        <f>VLOOKUP(X1033,角色属性总表!I:Q,3,FALSE)</f>
        <v>233.85599999999999</v>
      </c>
      <c r="AF1033">
        <f>VLOOKUP(AA1033,角色间职业划分!P:AP,11,FALSE)</f>
        <v>0.38</v>
      </c>
      <c r="AG1033">
        <f t="shared" si="164"/>
        <v>514.50303347977729</v>
      </c>
      <c r="AH1033">
        <f t="shared" si="165"/>
        <v>234</v>
      </c>
      <c r="AJ1033">
        <f t="shared" si="166"/>
        <v>280.50303347977729</v>
      </c>
      <c r="AK1033">
        <v>1029</v>
      </c>
    </row>
    <row r="1034" spans="1:37" x14ac:dyDescent="0.15">
      <c r="A1034">
        <v>1030</v>
      </c>
      <c r="B1034">
        <f>ROUND(VLOOKUP(X1034,角色属性总表!AG:AI,2,FALSE)/角色属性总表!$C$34,0)</f>
        <v>77</v>
      </c>
      <c r="C1034">
        <f>ROUND(VLOOKUP(X1034,角色属性总表!Y:AE,3,FALSE)/J1034,0)</f>
        <v>19</v>
      </c>
      <c r="D1034">
        <f>ROUND(VLOOKUP(X1034,角色属性总表!AG:AI,3,FALSE)/角色属性总表!$C$35,0)</f>
        <v>81</v>
      </c>
      <c r="E1034">
        <f t="shared" si="160"/>
        <v>189</v>
      </c>
      <c r="F1034">
        <f t="shared" si="161"/>
        <v>26</v>
      </c>
      <c r="G1034">
        <f t="shared" si="162"/>
        <v>6</v>
      </c>
      <c r="H1034">
        <v>0</v>
      </c>
      <c r="I1034">
        <f t="shared" si="167"/>
        <v>3</v>
      </c>
      <c r="J1034">
        <f>VLOOKUP(AA1034,角色间职业划分!P:AP,20,FALSE)</f>
        <v>10</v>
      </c>
      <c r="K1034">
        <f>IF(X1034=500,100,VLOOKUP(AA1034,角色间职业划分!P:AP,22,FALSE))</f>
        <v>120</v>
      </c>
      <c r="L1034">
        <f>IF(X1034=500,K1034,VLOOKUP(AA1034,角色间职业划分!P:AP,23,FALSE))</f>
        <v>60</v>
      </c>
      <c r="M1034">
        <f>VLOOKUP(AA1034,角色间职业划分!P:AP,24,FALSE)</f>
        <v>0</v>
      </c>
      <c r="N1034">
        <f>VLOOKUP(AA1034,角色间职业划分!P:AP,14)*100</f>
        <v>95</v>
      </c>
      <c r="O1034">
        <f>VLOOKUP(AA1034,角色间职业划分!P:Z,9,FALSE)</f>
        <v>0</v>
      </c>
      <c r="P1034">
        <f>VLOOKUP(AA1034,角色间职业划分!P:AP,10,FALSE)</f>
        <v>0</v>
      </c>
      <c r="Q1034">
        <f>VLOOKUP(AA1034,角色间职业划分!P:AP,15,FALSE)</f>
        <v>0</v>
      </c>
      <c r="R1034">
        <f>VLOOKUP(AA1034,角色间职业划分!P:AP,16,FALSE)</f>
        <v>0</v>
      </c>
      <c r="S1034">
        <f>VLOOKUP(AA1034,角色间职业划分!P:AP,17,FALSE)</f>
        <v>0</v>
      </c>
      <c r="T1034">
        <f>VLOOKUP(AA1034,角色间职业划分!P:AP,18,FALSE)</f>
        <v>0</v>
      </c>
      <c r="U1034">
        <f>VLOOKUP(AA1034,角色间职业划分!P:AP,27,FALSE)</f>
        <v>0</v>
      </c>
      <c r="V1034">
        <f t="shared" si="163"/>
        <v>8.0000000000000018</v>
      </c>
      <c r="W1034">
        <f>VLOOKUP(AA1034,角色间职业划分!P:Q,2,FALSE)</f>
        <v>28</v>
      </c>
      <c r="X1034">
        <f t="shared" si="168"/>
        <v>20</v>
      </c>
      <c r="Y1034">
        <f>INT(VLOOKUP(X1034,角色属性总表!AG:AH,2,FALSE)*角色属性总表!$C$38)</f>
        <v>540</v>
      </c>
      <c r="AA1034">
        <f t="shared" si="169"/>
        <v>11</v>
      </c>
      <c r="AB1034">
        <f>VLOOKUP(X1034,角色属性总表!AG:AI,2,FALSE)*VLOOKUP(角色等级属性!AA1034,角色间职业划分!P:AG,13,FALSE)/角色间职业划分!$AB$9</f>
        <v>473.19130291910841</v>
      </c>
      <c r="AC1034">
        <f>VLOOKUP(X1034,角色属性总表!AG:AI,3,FALSE)*VLOOKUP(AA1034,角色间职业划分!P:AG,8,FALSE)/角色间职业划分!$W$9</f>
        <v>2144.9520000000002</v>
      </c>
      <c r="AD1034">
        <f>VLOOKUP(AA1034,角色间职业划分!P:AP,26,FALSE)</f>
        <v>0.4</v>
      </c>
      <c r="AE1034">
        <f>VLOOKUP(X1034,角色属性总表!I:Q,3,FALSE)</f>
        <v>241.92000000000002</v>
      </c>
      <c r="AF1034">
        <f>VLOOKUP(AA1034,角色间职业划分!P:AP,11,FALSE)</f>
        <v>0.38</v>
      </c>
      <c r="AG1034">
        <f t="shared" si="164"/>
        <v>557.83165289201077</v>
      </c>
      <c r="AH1034">
        <f t="shared" si="165"/>
        <v>243</v>
      </c>
      <c r="AJ1034">
        <f t="shared" si="166"/>
        <v>314.83165289201077</v>
      </c>
      <c r="AK1034">
        <v>1030</v>
      </c>
    </row>
    <row r="1035" spans="1:37" x14ac:dyDescent="0.15">
      <c r="A1035">
        <v>1031</v>
      </c>
      <c r="B1035">
        <f>ROUND(VLOOKUP(X1035,角色属性总表!AG:AI,2,FALSE)/角色属性总表!$C$34,0)</f>
        <v>80</v>
      </c>
      <c r="C1035">
        <f>ROUND(VLOOKUP(X1035,角色属性总表!Y:AE,3,FALSE)/J1035,0)</f>
        <v>20</v>
      </c>
      <c r="D1035">
        <f>ROUND(VLOOKUP(X1035,角色属性总表!AG:AI,3,FALSE)/角色属性总表!$C$35,0)</f>
        <v>83</v>
      </c>
      <c r="E1035">
        <f t="shared" si="160"/>
        <v>195</v>
      </c>
      <c r="F1035">
        <f t="shared" si="161"/>
        <v>27</v>
      </c>
      <c r="G1035">
        <f t="shared" si="162"/>
        <v>6</v>
      </c>
      <c r="H1035">
        <v>0</v>
      </c>
      <c r="I1035">
        <f t="shared" si="167"/>
        <v>3</v>
      </c>
      <c r="J1035">
        <f>VLOOKUP(AA1035,角色间职业划分!P:AP,20,FALSE)</f>
        <v>10</v>
      </c>
      <c r="K1035">
        <f>IF(X1035=500,100,VLOOKUP(AA1035,角色间职业划分!P:AP,22,FALSE))</f>
        <v>120</v>
      </c>
      <c r="L1035">
        <f>IF(X1035=500,K1035,VLOOKUP(AA1035,角色间职业划分!P:AP,23,FALSE))</f>
        <v>60</v>
      </c>
      <c r="M1035">
        <f>VLOOKUP(AA1035,角色间职业划分!P:AP,24,FALSE)</f>
        <v>0</v>
      </c>
      <c r="N1035">
        <f>VLOOKUP(AA1035,角色间职业划分!P:AP,14)*100</f>
        <v>95</v>
      </c>
      <c r="O1035">
        <f>VLOOKUP(AA1035,角色间职业划分!P:Z,9,FALSE)</f>
        <v>0</v>
      </c>
      <c r="P1035">
        <f>VLOOKUP(AA1035,角色间职业划分!P:AP,10,FALSE)</f>
        <v>0</v>
      </c>
      <c r="Q1035">
        <f>VLOOKUP(AA1035,角色间职业划分!P:AP,15,FALSE)</f>
        <v>0</v>
      </c>
      <c r="R1035">
        <f>VLOOKUP(AA1035,角色间职业划分!P:AP,16,FALSE)</f>
        <v>0</v>
      </c>
      <c r="S1035">
        <f>VLOOKUP(AA1035,角色间职业划分!P:AP,17,FALSE)</f>
        <v>0</v>
      </c>
      <c r="T1035">
        <f>VLOOKUP(AA1035,角色间职业划分!P:AP,18,FALSE)</f>
        <v>0</v>
      </c>
      <c r="U1035">
        <f>VLOOKUP(AA1035,角色间职业划分!P:AP,27,FALSE)</f>
        <v>0</v>
      </c>
      <c r="V1035">
        <f t="shared" si="163"/>
        <v>8.0000000000000018</v>
      </c>
      <c r="W1035">
        <f>VLOOKUP(AA1035,角色间职业划分!P:Q,2,FALSE)</f>
        <v>28</v>
      </c>
      <c r="X1035">
        <f t="shared" si="168"/>
        <v>21</v>
      </c>
      <c r="Y1035">
        <f>INT(VLOOKUP(X1035,角色属性总表!AG:AH,2,FALSE)*角色属性总表!$C$38)</f>
        <v>558</v>
      </c>
      <c r="AA1035">
        <f t="shared" si="169"/>
        <v>11</v>
      </c>
      <c r="AB1035">
        <f>VLOOKUP(X1035,角色属性总表!AG:AI,2,FALSE)*VLOOKUP(角色等级属性!AA1035,角色间职业划分!P:AG,13,FALSE)/角色间职业划分!$AB$9</f>
        <v>488.96434634974537</v>
      </c>
      <c r="AC1035">
        <f>VLOOKUP(X1035,角色属性总表!AG:AI,3,FALSE)*VLOOKUP(AA1035,角色间职业划分!P:AG,8,FALSE)/角色间职业划分!$W$9</f>
        <v>2216.4504000000006</v>
      </c>
      <c r="AD1035">
        <f>VLOOKUP(AA1035,角色间职业划分!P:AP,26,FALSE)</f>
        <v>0.4</v>
      </c>
      <c r="AE1035">
        <f>VLOOKUP(X1035,角色属性总表!I:Q,3,FALSE)</f>
        <v>249.98400000000004</v>
      </c>
      <c r="AF1035">
        <f>VLOOKUP(AA1035,角色间职业划分!P:AP,11,FALSE)</f>
        <v>0.38</v>
      </c>
      <c r="AG1035">
        <f t="shared" si="164"/>
        <v>602.49320538986058</v>
      </c>
      <c r="AH1035">
        <f t="shared" si="165"/>
        <v>249</v>
      </c>
      <c r="AJ1035">
        <f t="shared" si="166"/>
        <v>353.49320538986058</v>
      </c>
      <c r="AK1035">
        <v>1031</v>
      </c>
    </row>
    <row r="1036" spans="1:37" x14ac:dyDescent="0.15">
      <c r="A1036">
        <v>1032</v>
      </c>
      <c r="B1036">
        <f>ROUND(VLOOKUP(X1036,角色属性总表!AG:AI,2,FALSE)/角色属性总表!$C$34,0)</f>
        <v>82</v>
      </c>
      <c r="C1036">
        <f>ROUND(VLOOKUP(X1036,角色属性总表!Y:AE,3,FALSE)/J1036,0)</f>
        <v>21</v>
      </c>
      <c r="D1036">
        <f>ROUND(VLOOKUP(X1036,角色属性总表!AG:AI,3,FALSE)/角色属性总表!$C$35,0)</f>
        <v>86</v>
      </c>
      <c r="E1036">
        <f t="shared" si="160"/>
        <v>201</v>
      </c>
      <c r="F1036">
        <f t="shared" si="161"/>
        <v>27</v>
      </c>
      <c r="G1036">
        <f t="shared" si="162"/>
        <v>6</v>
      </c>
      <c r="H1036">
        <v>0</v>
      </c>
      <c r="I1036">
        <f t="shared" si="167"/>
        <v>3</v>
      </c>
      <c r="J1036">
        <f>VLOOKUP(AA1036,角色间职业划分!P:AP,20,FALSE)</f>
        <v>10</v>
      </c>
      <c r="K1036">
        <f>IF(X1036=500,100,VLOOKUP(AA1036,角色间职业划分!P:AP,22,FALSE))</f>
        <v>120</v>
      </c>
      <c r="L1036">
        <f>IF(X1036=500,K1036,VLOOKUP(AA1036,角色间职业划分!P:AP,23,FALSE))</f>
        <v>60</v>
      </c>
      <c r="M1036">
        <f>VLOOKUP(AA1036,角色间职业划分!P:AP,24,FALSE)</f>
        <v>0</v>
      </c>
      <c r="N1036">
        <f>VLOOKUP(AA1036,角色间职业划分!P:AP,14)*100</f>
        <v>95</v>
      </c>
      <c r="O1036">
        <f>VLOOKUP(AA1036,角色间职业划分!P:Z,9,FALSE)</f>
        <v>0</v>
      </c>
      <c r="P1036">
        <f>VLOOKUP(AA1036,角色间职业划分!P:AP,10,FALSE)</f>
        <v>0</v>
      </c>
      <c r="Q1036">
        <f>VLOOKUP(AA1036,角色间职业划分!P:AP,15,FALSE)</f>
        <v>0</v>
      </c>
      <c r="R1036">
        <f>VLOOKUP(AA1036,角色间职业划分!P:AP,16,FALSE)</f>
        <v>0</v>
      </c>
      <c r="S1036">
        <f>VLOOKUP(AA1036,角色间职业划分!P:AP,17,FALSE)</f>
        <v>0</v>
      </c>
      <c r="T1036">
        <f>VLOOKUP(AA1036,角色间职业划分!P:AP,18,FALSE)</f>
        <v>0</v>
      </c>
      <c r="U1036">
        <f>VLOOKUP(AA1036,角色间职业划分!P:AP,27,FALSE)</f>
        <v>0</v>
      </c>
      <c r="V1036">
        <f t="shared" si="163"/>
        <v>8.0000000000000018</v>
      </c>
      <c r="W1036">
        <f>VLOOKUP(AA1036,角色间职业划分!P:Q,2,FALSE)</f>
        <v>28</v>
      </c>
      <c r="X1036">
        <f t="shared" si="168"/>
        <v>22</v>
      </c>
      <c r="Y1036">
        <f>INT(VLOOKUP(X1036,角色属性总表!AG:AH,2,FALSE)*角色属性总表!$C$38)</f>
        <v>576</v>
      </c>
      <c r="AA1036">
        <f t="shared" si="169"/>
        <v>11</v>
      </c>
      <c r="AB1036">
        <f>VLOOKUP(X1036,角色属性总表!AG:AI,2,FALSE)*VLOOKUP(角色等级属性!AA1036,角色间职业划分!P:AG,13,FALSE)/角色间职业划分!$AB$9</f>
        <v>504.73738978038227</v>
      </c>
      <c r="AC1036">
        <f>VLOOKUP(X1036,角色属性总表!AG:AI,3,FALSE)*VLOOKUP(AA1036,角色间职业划分!P:AG,8,FALSE)/角色间职业划分!$W$9</f>
        <v>2287.9488000000006</v>
      </c>
      <c r="AD1036">
        <f>VLOOKUP(AA1036,角色间职业划分!P:AP,26,FALSE)</f>
        <v>0.4</v>
      </c>
      <c r="AE1036">
        <f>VLOOKUP(X1036,角色属性总表!I:Q,3,FALSE)</f>
        <v>258.048</v>
      </c>
      <c r="AF1036">
        <f>VLOOKUP(AA1036,角色间职业划分!P:AP,11,FALSE)</f>
        <v>0.38</v>
      </c>
      <c r="AG1036">
        <f t="shared" si="164"/>
        <v>648.46908005205398</v>
      </c>
      <c r="AH1036">
        <f t="shared" si="165"/>
        <v>258</v>
      </c>
      <c r="AJ1036">
        <f t="shared" si="166"/>
        <v>390.46908005205398</v>
      </c>
      <c r="AK1036">
        <v>1032</v>
      </c>
    </row>
    <row r="1037" spans="1:37" x14ac:dyDescent="0.15">
      <c r="A1037">
        <v>1033</v>
      </c>
      <c r="B1037">
        <f>ROUND(VLOOKUP(X1037,角色属性总表!AG:AI,2,FALSE)/角色属性总表!$C$34,0)</f>
        <v>85</v>
      </c>
      <c r="C1037">
        <f>ROUND(VLOOKUP(X1037,角色属性总表!Y:AE,3,FALSE)/J1037,0)</f>
        <v>22</v>
      </c>
      <c r="D1037">
        <f>ROUND(VLOOKUP(X1037,角色属性总表!AG:AI,3,FALSE)/角色属性总表!$C$35,0)</f>
        <v>89</v>
      </c>
      <c r="E1037">
        <f t="shared" si="160"/>
        <v>208</v>
      </c>
      <c r="F1037">
        <f t="shared" si="161"/>
        <v>27</v>
      </c>
      <c r="G1037">
        <f t="shared" si="162"/>
        <v>6</v>
      </c>
      <c r="H1037">
        <v>0</v>
      </c>
      <c r="I1037">
        <f t="shared" si="167"/>
        <v>3</v>
      </c>
      <c r="J1037">
        <f>VLOOKUP(AA1037,角色间职业划分!P:AP,20,FALSE)</f>
        <v>10</v>
      </c>
      <c r="K1037">
        <f>IF(X1037=500,100,VLOOKUP(AA1037,角色间职业划分!P:AP,22,FALSE))</f>
        <v>120</v>
      </c>
      <c r="L1037">
        <f>IF(X1037=500,K1037,VLOOKUP(AA1037,角色间职业划分!P:AP,23,FALSE))</f>
        <v>60</v>
      </c>
      <c r="M1037">
        <f>VLOOKUP(AA1037,角色间职业划分!P:AP,24,FALSE)</f>
        <v>0</v>
      </c>
      <c r="N1037">
        <f>VLOOKUP(AA1037,角色间职业划分!P:AP,14)*100</f>
        <v>95</v>
      </c>
      <c r="O1037">
        <f>VLOOKUP(AA1037,角色间职业划分!P:Z,9,FALSE)</f>
        <v>0</v>
      </c>
      <c r="P1037">
        <f>VLOOKUP(AA1037,角色间职业划分!P:AP,10,FALSE)</f>
        <v>0</v>
      </c>
      <c r="Q1037">
        <f>VLOOKUP(AA1037,角色间职业划分!P:AP,15,FALSE)</f>
        <v>0</v>
      </c>
      <c r="R1037">
        <f>VLOOKUP(AA1037,角色间职业划分!P:AP,16,FALSE)</f>
        <v>0</v>
      </c>
      <c r="S1037">
        <f>VLOOKUP(AA1037,角色间职业划分!P:AP,17,FALSE)</f>
        <v>0</v>
      </c>
      <c r="T1037">
        <f>VLOOKUP(AA1037,角色间职业划分!P:AP,18,FALSE)</f>
        <v>0</v>
      </c>
      <c r="U1037">
        <f>VLOOKUP(AA1037,角色间职业划分!P:AP,27,FALSE)</f>
        <v>0</v>
      </c>
      <c r="V1037">
        <f t="shared" si="163"/>
        <v>8.0000000000000018</v>
      </c>
      <c r="W1037">
        <f>VLOOKUP(AA1037,角色间职业划分!P:Q,2,FALSE)</f>
        <v>28</v>
      </c>
      <c r="X1037">
        <f t="shared" si="168"/>
        <v>23</v>
      </c>
      <c r="Y1037">
        <f>INT(VLOOKUP(X1037,角色属性总表!AG:AH,2,FALSE)*角色属性总表!$C$38)</f>
        <v>594</v>
      </c>
      <c r="AA1037">
        <f t="shared" si="169"/>
        <v>11</v>
      </c>
      <c r="AB1037">
        <f>VLOOKUP(X1037,角色属性总表!AG:AI,2,FALSE)*VLOOKUP(角色等级属性!AA1037,角色间职业划分!P:AG,13,FALSE)/角色间职业划分!$AB$9</f>
        <v>520.51043321101918</v>
      </c>
      <c r="AC1037">
        <f>VLOOKUP(X1037,角色属性总表!AG:AI,3,FALSE)*VLOOKUP(AA1037,角色间职业划分!P:AG,8,FALSE)/角色间职业划分!$W$9</f>
        <v>2359.4472000000001</v>
      </c>
      <c r="AD1037">
        <f>VLOOKUP(AA1037,角色间职业划分!P:AP,26,FALSE)</f>
        <v>0.4</v>
      </c>
      <c r="AE1037">
        <f>VLOOKUP(X1037,角色属性总表!I:Q,3,FALSE)</f>
        <v>266.11199999999997</v>
      </c>
      <c r="AF1037">
        <f>VLOOKUP(AA1037,角色间职业划分!P:AP,11,FALSE)</f>
        <v>0.38</v>
      </c>
      <c r="AG1037">
        <f t="shared" si="164"/>
        <v>695.7421374404571</v>
      </c>
      <c r="AH1037">
        <f t="shared" si="165"/>
        <v>267</v>
      </c>
      <c r="AJ1037">
        <f t="shared" si="166"/>
        <v>428.7421374404571</v>
      </c>
      <c r="AK1037">
        <v>1033</v>
      </c>
    </row>
    <row r="1038" spans="1:37" x14ac:dyDescent="0.15">
      <c r="A1038">
        <v>1034</v>
      </c>
      <c r="B1038">
        <f>ROUND(VLOOKUP(X1038,角色属性总表!AG:AI,2,FALSE)/角色属性总表!$C$34,0)</f>
        <v>87</v>
      </c>
      <c r="C1038">
        <f>ROUND(VLOOKUP(X1038,角色属性总表!Y:AE,3,FALSE)/J1038,0)</f>
        <v>23</v>
      </c>
      <c r="D1038">
        <f>ROUND(VLOOKUP(X1038,角色属性总表!AG:AI,3,FALSE)/角色属性总表!$C$35,0)</f>
        <v>91</v>
      </c>
      <c r="E1038">
        <f t="shared" si="160"/>
        <v>214</v>
      </c>
      <c r="F1038">
        <f t="shared" si="161"/>
        <v>27</v>
      </c>
      <c r="G1038">
        <f t="shared" si="162"/>
        <v>6</v>
      </c>
      <c r="H1038">
        <v>0</v>
      </c>
      <c r="I1038">
        <f t="shared" si="167"/>
        <v>3</v>
      </c>
      <c r="J1038">
        <f>VLOOKUP(AA1038,角色间职业划分!P:AP,20,FALSE)</f>
        <v>10</v>
      </c>
      <c r="K1038">
        <f>IF(X1038=500,100,VLOOKUP(AA1038,角色间职业划分!P:AP,22,FALSE))</f>
        <v>120</v>
      </c>
      <c r="L1038">
        <f>IF(X1038=500,K1038,VLOOKUP(AA1038,角色间职业划分!P:AP,23,FALSE))</f>
        <v>60</v>
      </c>
      <c r="M1038">
        <f>VLOOKUP(AA1038,角色间职业划分!P:AP,24,FALSE)</f>
        <v>0</v>
      </c>
      <c r="N1038">
        <f>VLOOKUP(AA1038,角色间职业划分!P:AP,14)*100</f>
        <v>95</v>
      </c>
      <c r="O1038">
        <f>VLOOKUP(AA1038,角色间职业划分!P:Z,9,FALSE)</f>
        <v>0</v>
      </c>
      <c r="P1038">
        <f>VLOOKUP(AA1038,角色间职业划分!P:AP,10,FALSE)</f>
        <v>0</v>
      </c>
      <c r="Q1038">
        <f>VLOOKUP(AA1038,角色间职业划分!P:AP,15,FALSE)</f>
        <v>0</v>
      </c>
      <c r="R1038">
        <f>VLOOKUP(AA1038,角色间职业划分!P:AP,16,FALSE)</f>
        <v>0</v>
      </c>
      <c r="S1038">
        <f>VLOOKUP(AA1038,角色间职业划分!P:AP,17,FALSE)</f>
        <v>0</v>
      </c>
      <c r="T1038">
        <f>VLOOKUP(AA1038,角色间职业划分!P:AP,18,FALSE)</f>
        <v>0</v>
      </c>
      <c r="U1038">
        <f>VLOOKUP(AA1038,角色间职业划分!P:AP,27,FALSE)</f>
        <v>0</v>
      </c>
      <c r="V1038">
        <f t="shared" si="163"/>
        <v>8.0000000000000018</v>
      </c>
      <c r="W1038">
        <f>VLOOKUP(AA1038,角色间职业划分!P:Q,2,FALSE)</f>
        <v>28</v>
      </c>
      <c r="X1038">
        <f t="shared" si="168"/>
        <v>24</v>
      </c>
      <c r="Y1038">
        <f>INT(VLOOKUP(X1038,角色属性总表!AG:AH,2,FALSE)*角色属性总表!$C$38)</f>
        <v>612</v>
      </c>
      <c r="AA1038">
        <f t="shared" si="169"/>
        <v>11</v>
      </c>
      <c r="AB1038">
        <f>VLOOKUP(X1038,角色属性总表!AG:AI,2,FALSE)*VLOOKUP(角色等级属性!AA1038,角色间职业划分!P:AG,13,FALSE)/角色间职业划分!$AB$9</f>
        <v>536.28347664165619</v>
      </c>
      <c r="AC1038">
        <f>VLOOKUP(X1038,角色属性总表!AG:AI,3,FALSE)*VLOOKUP(AA1038,角色间职业划分!P:AG,8,FALSE)/角色间职业划分!$W$9</f>
        <v>2430.9456</v>
      </c>
      <c r="AD1038">
        <f>VLOOKUP(AA1038,角色间职业划分!P:AP,26,FALSE)</f>
        <v>0.4</v>
      </c>
      <c r="AE1038">
        <f>VLOOKUP(X1038,角色属性总表!I:Q,3,FALSE)</f>
        <v>274.17599999999999</v>
      </c>
      <c r="AF1038">
        <f>VLOOKUP(AA1038,角色间职业划分!P:AP,11,FALSE)</f>
        <v>0.38</v>
      </c>
      <c r="AG1038">
        <f t="shared" si="164"/>
        <v>744.2965467389613</v>
      </c>
      <c r="AH1038">
        <f t="shared" si="165"/>
        <v>273</v>
      </c>
      <c r="AJ1038">
        <f t="shared" si="166"/>
        <v>471.2965467389613</v>
      </c>
      <c r="AK1038">
        <v>1034</v>
      </c>
    </row>
    <row r="1039" spans="1:37" x14ac:dyDescent="0.15">
      <c r="A1039">
        <v>1035</v>
      </c>
      <c r="B1039">
        <f>ROUND(VLOOKUP(X1039,角色属性总表!AG:AI,2,FALSE)/角色属性总表!$C$34,0)</f>
        <v>90</v>
      </c>
      <c r="C1039">
        <f>ROUND(VLOOKUP(X1039,角色属性总表!Y:AE,3,FALSE)/J1039,0)</f>
        <v>24</v>
      </c>
      <c r="D1039">
        <f>ROUND(VLOOKUP(X1039,角色属性总表!AG:AI,3,FALSE)/角色属性总表!$C$35,0)</f>
        <v>94</v>
      </c>
      <c r="E1039">
        <f t="shared" si="160"/>
        <v>220</v>
      </c>
      <c r="F1039">
        <f t="shared" si="161"/>
        <v>27</v>
      </c>
      <c r="G1039">
        <f t="shared" si="162"/>
        <v>6</v>
      </c>
      <c r="H1039">
        <v>0</v>
      </c>
      <c r="I1039">
        <f t="shared" si="167"/>
        <v>3</v>
      </c>
      <c r="J1039">
        <f>VLOOKUP(AA1039,角色间职业划分!P:AP,20,FALSE)</f>
        <v>10</v>
      </c>
      <c r="K1039">
        <f>IF(X1039=500,100,VLOOKUP(AA1039,角色间职业划分!P:AP,22,FALSE))</f>
        <v>120</v>
      </c>
      <c r="L1039">
        <f>IF(X1039=500,K1039,VLOOKUP(AA1039,角色间职业划分!P:AP,23,FALSE))</f>
        <v>60</v>
      </c>
      <c r="M1039">
        <f>VLOOKUP(AA1039,角色间职业划分!P:AP,24,FALSE)</f>
        <v>0</v>
      </c>
      <c r="N1039">
        <f>VLOOKUP(AA1039,角色间职业划分!P:AP,14)*100</f>
        <v>95</v>
      </c>
      <c r="O1039">
        <f>VLOOKUP(AA1039,角色间职业划分!P:Z,9,FALSE)</f>
        <v>0</v>
      </c>
      <c r="P1039">
        <f>VLOOKUP(AA1039,角色间职业划分!P:AP,10,FALSE)</f>
        <v>0</v>
      </c>
      <c r="Q1039">
        <f>VLOOKUP(AA1039,角色间职业划分!P:AP,15,FALSE)</f>
        <v>0</v>
      </c>
      <c r="R1039">
        <f>VLOOKUP(AA1039,角色间职业划分!P:AP,16,FALSE)</f>
        <v>0</v>
      </c>
      <c r="S1039">
        <f>VLOOKUP(AA1039,角色间职业划分!P:AP,17,FALSE)</f>
        <v>0</v>
      </c>
      <c r="T1039">
        <f>VLOOKUP(AA1039,角色间职业划分!P:AP,18,FALSE)</f>
        <v>0</v>
      </c>
      <c r="U1039">
        <f>VLOOKUP(AA1039,角色间职业划分!P:AP,27,FALSE)</f>
        <v>0</v>
      </c>
      <c r="V1039">
        <f t="shared" si="163"/>
        <v>8.0000000000000018</v>
      </c>
      <c r="W1039">
        <f>VLOOKUP(AA1039,角色间职业划分!P:Q,2,FALSE)</f>
        <v>28</v>
      </c>
      <c r="X1039">
        <f t="shared" si="168"/>
        <v>25</v>
      </c>
      <c r="Y1039">
        <f>INT(VLOOKUP(X1039,角色属性总表!AG:AH,2,FALSE)*角色属性总表!$C$38)</f>
        <v>630</v>
      </c>
      <c r="AA1039">
        <f t="shared" si="169"/>
        <v>11</v>
      </c>
      <c r="AB1039">
        <f>VLOOKUP(X1039,角色属性总表!AG:AI,2,FALSE)*VLOOKUP(角色等级属性!AA1039,角色间职业划分!P:AG,13,FALSE)/角色间职业划分!$AB$9</f>
        <v>552.0565200722931</v>
      </c>
      <c r="AC1039">
        <f>VLOOKUP(X1039,角色属性总表!AG:AI,3,FALSE)*VLOOKUP(AA1039,角色间职业划分!P:AG,8,FALSE)/角色间职业划分!$W$9</f>
        <v>2502.444</v>
      </c>
      <c r="AD1039">
        <f>VLOOKUP(AA1039,角色间职业划分!P:AP,26,FALSE)</f>
        <v>0.4</v>
      </c>
      <c r="AE1039">
        <f>VLOOKUP(X1039,角色属性总表!I:Q,3,FALSE)</f>
        <v>282.24</v>
      </c>
      <c r="AF1039">
        <f>VLOOKUP(AA1039,角色间职业划分!P:AP,11,FALSE)</f>
        <v>0.38</v>
      </c>
      <c r="AG1039">
        <f t="shared" si="164"/>
        <v>794.11764705882354</v>
      </c>
      <c r="AH1039">
        <f t="shared" si="165"/>
        <v>282</v>
      </c>
      <c r="AJ1039">
        <f t="shared" si="166"/>
        <v>512.11764705882354</v>
      </c>
      <c r="AK1039">
        <v>1035</v>
      </c>
    </row>
    <row r="1040" spans="1:37" x14ac:dyDescent="0.15">
      <c r="A1040">
        <v>1036</v>
      </c>
      <c r="B1040">
        <f>ROUND(VLOOKUP(X1040,角色属性总表!AG:AI,2,FALSE)/角色属性总表!$C$34,0)</f>
        <v>93</v>
      </c>
      <c r="C1040">
        <f>ROUND(VLOOKUP(X1040,角色属性总表!Y:AE,3,FALSE)/J1040,0)</f>
        <v>25</v>
      </c>
      <c r="D1040">
        <f>ROUND(VLOOKUP(X1040,角色属性总表!AG:AI,3,FALSE)/角色属性总表!$C$35,0)</f>
        <v>97</v>
      </c>
      <c r="E1040">
        <f t="shared" si="160"/>
        <v>227</v>
      </c>
      <c r="F1040">
        <f t="shared" si="161"/>
        <v>27</v>
      </c>
      <c r="G1040">
        <f t="shared" si="162"/>
        <v>6</v>
      </c>
      <c r="H1040">
        <v>0</v>
      </c>
      <c r="I1040">
        <f t="shared" si="167"/>
        <v>3</v>
      </c>
      <c r="J1040">
        <f>VLOOKUP(AA1040,角色间职业划分!P:AP,20,FALSE)</f>
        <v>10</v>
      </c>
      <c r="K1040">
        <f>IF(X1040=500,100,VLOOKUP(AA1040,角色间职业划分!P:AP,22,FALSE))</f>
        <v>120</v>
      </c>
      <c r="L1040">
        <f>IF(X1040=500,K1040,VLOOKUP(AA1040,角色间职业划分!P:AP,23,FALSE))</f>
        <v>60</v>
      </c>
      <c r="M1040">
        <f>VLOOKUP(AA1040,角色间职业划分!P:AP,24,FALSE)</f>
        <v>0</v>
      </c>
      <c r="N1040">
        <f>VLOOKUP(AA1040,角色间职业划分!P:AP,14)*100</f>
        <v>95</v>
      </c>
      <c r="O1040">
        <f>VLOOKUP(AA1040,角色间职业划分!P:Z,9,FALSE)</f>
        <v>0</v>
      </c>
      <c r="P1040">
        <f>VLOOKUP(AA1040,角色间职业划分!P:AP,10,FALSE)</f>
        <v>0</v>
      </c>
      <c r="Q1040">
        <f>VLOOKUP(AA1040,角色间职业划分!P:AP,15,FALSE)</f>
        <v>0</v>
      </c>
      <c r="R1040">
        <f>VLOOKUP(AA1040,角色间职业划分!P:AP,16,FALSE)</f>
        <v>0</v>
      </c>
      <c r="S1040">
        <f>VLOOKUP(AA1040,角色间职业划分!P:AP,17,FALSE)</f>
        <v>0</v>
      </c>
      <c r="T1040">
        <f>VLOOKUP(AA1040,角色间职业划分!P:AP,18,FALSE)</f>
        <v>0</v>
      </c>
      <c r="U1040">
        <f>VLOOKUP(AA1040,角色间职业划分!P:AP,27,FALSE)</f>
        <v>0</v>
      </c>
      <c r="V1040">
        <f t="shared" si="163"/>
        <v>8.0000000000000018</v>
      </c>
      <c r="W1040">
        <f>VLOOKUP(AA1040,角色间职业划分!P:Q,2,FALSE)</f>
        <v>28</v>
      </c>
      <c r="X1040">
        <f t="shared" si="168"/>
        <v>26</v>
      </c>
      <c r="Y1040">
        <f>INT(VLOOKUP(X1040,角色属性总表!AG:AH,2,FALSE)*角色属性总表!$C$38)</f>
        <v>648</v>
      </c>
      <c r="AA1040">
        <f t="shared" si="169"/>
        <v>11</v>
      </c>
      <c r="AB1040">
        <f>VLOOKUP(X1040,角色属性总表!AG:AI,2,FALSE)*VLOOKUP(角色等级属性!AA1040,角色间职业划分!P:AG,13,FALSE)/角色间职业划分!$AB$9</f>
        <v>567.82956350293011</v>
      </c>
      <c r="AC1040">
        <f>VLOOKUP(X1040,角色属性总表!AG:AI,3,FALSE)*VLOOKUP(AA1040,角色间职业划分!P:AG,8,FALSE)/角色间职业划分!$W$9</f>
        <v>2573.9424000000004</v>
      </c>
      <c r="AD1040">
        <f>VLOOKUP(AA1040,角色间职业划分!P:AP,26,FALSE)</f>
        <v>0.4</v>
      </c>
      <c r="AE1040">
        <f>VLOOKUP(X1040,角色属性总表!I:Q,3,FALSE)</f>
        <v>290.30400000000003</v>
      </c>
      <c r="AF1040">
        <f>VLOOKUP(AA1040,角色间职业划分!P:AP,11,FALSE)</f>
        <v>0.38</v>
      </c>
      <c r="AG1040">
        <f t="shared" si="164"/>
        <v>845.19182849521496</v>
      </c>
      <c r="AH1040">
        <f t="shared" si="165"/>
        <v>291</v>
      </c>
      <c r="AJ1040">
        <f t="shared" si="166"/>
        <v>554.19182849521496</v>
      </c>
      <c r="AK1040">
        <v>1036</v>
      </c>
    </row>
    <row r="1041" spans="1:37" x14ac:dyDescent="0.15">
      <c r="A1041">
        <v>1037</v>
      </c>
      <c r="B1041">
        <f>ROUND(VLOOKUP(X1041,角色属性总表!AG:AI,2,FALSE)/角色属性总表!$C$34,0)</f>
        <v>95</v>
      </c>
      <c r="C1041">
        <f>ROUND(VLOOKUP(X1041,角色属性总表!Y:AE,3,FALSE)/J1041,0)</f>
        <v>26</v>
      </c>
      <c r="D1041">
        <f>ROUND(VLOOKUP(X1041,角色属性总表!AG:AI,3,FALSE)/角色属性总表!$C$35,0)</f>
        <v>99</v>
      </c>
      <c r="E1041">
        <f t="shared" si="160"/>
        <v>233</v>
      </c>
      <c r="F1041">
        <f t="shared" si="161"/>
        <v>27</v>
      </c>
      <c r="G1041">
        <f t="shared" si="162"/>
        <v>6</v>
      </c>
      <c r="H1041">
        <v>0</v>
      </c>
      <c r="I1041">
        <f t="shared" si="167"/>
        <v>3</v>
      </c>
      <c r="J1041">
        <f>VLOOKUP(AA1041,角色间职业划分!P:AP,20,FALSE)</f>
        <v>10</v>
      </c>
      <c r="K1041">
        <f>IF(X1041=500,100,VLOOKUP(AA1041,角色间职业划分!P:AP,22,FALSE))</f>
        <v>120</v>
      </c>
      <c r="L1041">
        <f>IF(X1041=500,K1041,VLOOKUP(AA1041,角色间职业划分!P:AP,23,FALSE))</f>
        <v>60</v>
      </c>
      <c r="M1041">
        <f>VLOOKUP(AA1041,角色间职业划分!P:AP,24,FALSE)</f>
        <v>0</v>
      </c>
      <c r="N1041">
        <f>VLOOKUP(AA1041,角色间职业划分!P:AP,14)*100</f>
        <v>95</v>
      </c>
      <c r="O1041">
        <f>VLOOKUP(AA1041,角色间职业划分!P:Z,9,FALSE)</f>
        <v>0</v>
      </c>
      <c r="P1041">
        <f>VLOOKUP(AA1041,角色间职业划分!P:AP,10,FALSE)</f>
        <v>0</v>
      </c>
      <c r="Q1041">
        <f>VLOOKUP(AA1041,角色间职业划分!P:AP,15,FALSE)</f>
        <v>0</v>
      </c>
      <c r="R1041">
        <f>VLOOKUP(AA1041,角色间职业划分!P:AP,16,FALSE)</f>
        <v>0</v>
      </c>
      <c r="S1041">
        <f>VLOOKUP(AA1041,角色间职业划分!P:AP,17,FALSE)</f>
        <v>0</v>
      </c>
      <c r="T1041">
        <f>VLOOKUP(AA1041,角色间职业划分!P:AP,18,FALSE)</f>
        <v>0</v>
      </c>
      <c r="U1041">
        <f>VLOOKUP(AA1041,角色间职业划分!P:AP,27,FALSE)</f>
        <v>0</v>
      </c>
      <c r="V1041">
        <f t="shared" si="163"/>
        <v>8.0000000000000018</v>
      </c>
      <c r="W1041">
        <f>VLOOKUP(AA1041,角色间职业划分!P:Q,2,FALSE)</f>
        <v>28</v>
      </c>
      <c r="X1041">
        <f t="shared" si="168"/>
        <v>27</v>
      </c>
      <c r="Y1041">
        <f>INT(VLOOKUP(X1041,角色属性总表!AG:AH,2,FALSE)*角色属性总表!$C$38)</f>
        <v>666</v>
      </c>
      <c r="AA1041">
        <f t="shared" si="169"/>
        <v>11</v>
      </c>
      <c r="AB1041">
        <f>VLOOKUP(X1041,角色属性总表!AG:AI,2,FALSE)*VLOOKUP(角色等级属性!AA1041,角色间职业划分!P:AG,13,FALSE)/角色间职业划分!$AB$9</f>
        <v>583.60260693356702</v>
      </c>
      <c r="AC1041">
        <f>VLOOKUP(X1041,角色属性总表!AG:AI,3,FALSE)*VLOOKUP(AA1041,角色间职业划分!P:AG,8,FALSE)/角色间职业划分!$W$9</f>
        <v>2645.4408000000003</v>
      </c>
      <c r="AD1041">
        <f>VLOOKUP(AA1041,角色间职业划分!P:AP,26,FALSE)</f>
        <v>0.4</v>
      </c>
      <c r="AE1041">
        <f>VLOOKUP(X1041,角色属性总表!I:Q,3,FALSE)</f>
        <v>298.36799999999999</v>
      </c>
      <c r="AF1041">
        <f>VLOOKUP(AA1041,角色间职业划分!P:AP,11,FALSE)</f>
        <v>0.38</v>
      </c>
      <c r="AG1041">
        <f t="shared" si="164"/>
        <v>897.50642946666699</v>
      </c>
      <c r="AH1041">
        <f t="shared" si="165"/>
        <v>297</v>
      </c>
      <c r="AJ1041">
        <f t="shared" si="166"/>
        <v>600.50642946666699</v>
      </c>
      <c r="AK1041">
        <v>1037</v>
      </c>
    </row>
    <row r="1042" spans="1:37" x14ac:dyDescent="0.15">
      <c r="A1042">
        <v>1038</v>
      </c>
      <c r="B1042">
        <f>ROUND(VLOOKUP(X1042,角色属性总表!AG:AI,2,FALSE)/角色属性总表!$C$34,0)</f>
        <v>98</v>
      </c>
      <c r="C1042">
        <f>ROUND(VLOOKUP(X1042,角色属性总表!Y:AE,3,FALSE)/J1042,0)</f>
        <v>27</v>
      </c>
      <c r="D1042">
        <f>ROUND(VLOOKUP(X1042,角色属性总表!AG:AI,3,FALSE)/角色属性总表!$C$35,0)</f>
        <v>102</v>
      </c>
      <c r="E1042">
        <f t="shared" si="160"/>
        <v>239</v>
      </c>
      <c r="F1042">
        <f t="shared" si="161"/>
        <v>27</v>
      </c>
      <c r="G1042">
        <f t="shared" si="162"/>
        <v>6</v>
      </c>
      <c r="H1042">
        <v>0</v>
      </c>
      <c r="I1042">
        <f t="shared" si="167"/>
        <v>3</v>
      </c>
      <c r="J1042">
        <f>VLOOKUP(AA1042,角色间职业划分!P:AP,20,FALSE)</f>
        <v>10</v>
      </c>
      <c r="K1042">
        <f>IF(X1042=500,100,VLOOKUP(AA1042,角色间职业划分!P:AP,22,FALSE))</f>
        <v>120</v>
      </c>
      <c r="L1042">
        <f>IF(X1042=500,K1042,VLOOKUP(AA1042,角色间职业划分!P:AP,23,FALSE))</f>
        <v>60</v>
      </c>
      <c r="M1042">
        <f>VLOOKUP(AA1042,角色间职业划分!P:AP,24,FALSE)</f>
        <v>0</v>
      </c>
      <c r="N1042">
        <f>VLOOKUP(AA1042,角色间职业划分!P:AP,14)*100</f>
        <v>95</v>
      </c>
      <c r="O1042">
        <f>VLOOKUP(AA1042,角色间职业划分!P:Z,9,FALSE)</f>
        <v>0</v>
      </c>
      <c r="P1042">
        <f>VLOOKUP(AA1042,角色间职业划分!P:AP,10,FALSE)</f>
        <v>0</v>
      </c>
      <c r="Q1042">
        <f>VLOOKUP(AA1042,角色间职业划分!P:AP,15,FALSE)</f>
        <v>0</v>
      </c>
      <c r="R1042">
        <f>VLOOKUP(AA1042,角色间职业划分!P:AP,16,FALSE)</f>
        <v>0</v>
      </c>
      <c r="S1042">
        <f>VLOOKUP(AA1042,角色间职业划分!P:AP,17,FALSE)</f>
        <v>0</v>
      </c>
      <c r="T1042">
        <f>VLOOKUP(AA1042,角色间职业划分!P:AP,18,FALSE)</f>
        <v>0</v>
      </c>
      <c r="U1042">
        <f>VLOOKUP(AA1042,角色间职业划分!P:AP,27,FALSE)</f>
        <v>0</v>
      </c>
      <c r="V1042">
        <f t="shared" si="163"/>
        <v>8.0000000000000018</v>
      </c>
      <c r="W1042">
        <f>VLOOKUP(AA1042,角色间职业划分!P:Q,2,FALSE)</f>
        <v>28</v>
      </c>
      <c r="X1042">
        <f t="shared" si="168"/>
        <v>28</v>
      </c>
      <c r="Y1042">
        <f>INT(VLOOKUP(X1042,角色属性总表!AG:AH,2,FALSE)*角色属性总表!$C$38)</f>
        <v>684</v>
      </c>
      <c r="AA1042">
        <f t="shared" si="169"/>
        <v>11</v>
      </c>
      <c r="AB1042">
        <f>VLOOKUP(X1042,角色属性总表!AG:AI,2,FALSE)*VLOOKUP(角色等级属性!AA1042,角色间职业划分!P:AG,13,FALSE)/角色间职业划分!$AB$9</f>
        <v>599.37565036420392</v>
      </c>
      <c r="AC1042">
        <f>VLOOKUP(X1042,角色属性总表!AG:AI,3,FALSE)*VLOOKUP(AA1042,角色间职业划分!P:AG,8,FALSE)/角色间职业划分!$W$9</f>
        <v>2716.9391999999998</v>
      </c>
      <c r="AD1042">
        <f>VLOOKUP(AA1042,角色间职业划分!P:AP,26,FALSE)</f>
        <v>0.4</v>
      </c>
      <c r="AE1042">
        <f>VLOOKUP(X1042,角色属性总表!I:Q,3,FALSE)</f>
        <v>306.43199999999996</v>
      </c>
      <c r="AF1042">
        <f>VLOOKUP(AA1042,角色间职业划分!P:AP,11,FALSE)</f>
        <v>0.38</v>
      </c>
      <c r="AG1042">
        <f t="shared" si="164"/>
        <v>951.04964758507606</v>
      </c>
      <c r="AH1042">
        <f t="shared" si="165"/>
        <v>306</v>
      </c>
      <c r="AJ1042">
        <f t="shared" si="166"/>
        <v>645.04964758507606</v>
      </c>
      <c r="AK1042">
        <v>1038</v>
      </c>
    </row>
    <row r="1043" spans="1:37" x14ac:dyDescent="0.15">
      <c r="A1043">
        <v>1039</v>
      </c>
      <c r="B1043">
        <f>ROUND(VLOOKUP(X1043,角色属性总表!AG:AI,2,FALSE)/角色属性总表!$C$34,0)</f>
        <v>100</v>
      </c>
      <c r="C1043">
        <f>ROUND(VLOOKUP(X1043,角色属性总表!Y:AE,3,FALSE)/J1043,0)</f>
        <v>28</v>
      </c>
      <c r="D1043">
        <f>ROUND(VLOOKUP(X1043,角色属性总表!AG:AI,3,FALSE)/角色属性总表!$C$35,0)</f>
        <v>105</v>
      </c>
      <c r="E1043">
        <f t="shared" si="160"/>
        <v>246</v>
      </c>
      <c r="F1043">
        <f t="shared" si="161"/>
        <v>27</v>
      </c>
      <c r="G1043">
        <f t="shared" si="162"/>
        <v>6</v>
      </c>
      <c r="H1043">
        <v>0</v>
      </c>
      <c r="I1043">
        <f t="shared" si="167"/>
        <v>3</v>
      </c>
      <c r="J1043">
        <f>VLOOKUP(AA1043,角色间职业划分!P:AP,20,FALSE)</f>
        <v>10</v>
      </c>
      <c r="K1043">
        <f>IF(X1043=500,100,VLOOKUP(AA1043,角色间职业划分!P:AP,22,FALSE))</f>
        <v>120</v>
      </c>
      <c r="L1043">
        <f>IF(X1043=500,K1043,VLOOKUP(AA1043,角色间职业划分!P:AP,23,FALSE))</f>
        <v>60</v>
      </c>
      <c r="M1043">
        <f>VLOOKUP(AA1043,角色间职业划分!P:AP,24,FALSE)</f>
        <v>0</v>
      </c>
      <c r="N1043">
        <f>VLOOKUP(AA1043,角色间职业划分!P:AP,14)*100</f>
        <v>95</v>
      </c>
      <c r="O1043">
        <f>VLOOKUP(AA1043,角色间职业划分!P:Z,9,FALSE)</f>
        <v>0</v>
      </c>
      <c r="P1043">
        <f>VLOOKUP(AA1043,角色间职业划分!P:AP,10,FALSE)</f>
        <v>0</v>
      </c>
      <c r="Q1043">
        <f>VLOOKUP(AA1043,角色间职业划分!P:AP,15,FALSE)</f>
        <v>0</v>
      </c>
      <c r="R1043">
        <f>VLOOKUP(AA1043,角色间职业划分!P:AP,16,FALSE)</f>
        <v>0</v>
      </c>
      <c r="S1043">
        <f>VLOOKUP(AA1043,角色间职业划分!P:AP,17,FALSE)</f>
        <v>0</v>
      </c>
      <c r="T1043">
        <f>VLOOKUP(AA1043,角色间职业划分!P:AP,18,FALSE)</f>
        <v>0</v>
      </c>
      <c r="U1043">
        <f>VLOOKUP(AA1043,角色间职业划分!P:AP,27,FALSE)</f>
        <v>0</v>
      </c>
      <c r="V1043">
        <f t="shared" si="163"/>
        <v>8.0000000000000018</v>
      </c>
      <c r="W1043">
        <f>VLOOKUP(AA1043,角色间职业划分!P:Q,2,FALSE)</f>
        <v>28</v>
      </c>
      <c r="X1043">
        <f t="shared" si="168"/>
        <v>29</v>
      </c>
      <c r="Y1043">
        <f>INT(VLOOKUP(X1043,角色属性总表!AG:AH,2,FALSE)*角色属性总表!$C$38)</f>
        <v>702</v>
      </c>
      <c r="AA1043">
        <f t="shared" si="169"/>
        <v>11</v>
      </c>
      <c r="AB1043">
        <f>VLOOKUP(X1043,角色属性总表!AG:AI,2,FALSE)*VLOOKUP(角色等级属性!AA1043,角色间职业划分!P:AG,13,FALSE)/角色间职业划分!$AB$9</f>
        <v>615.14869379484094</v>
      </c>
      <c r="AC1043">
        <f>VLOOKUP(X1043,角色属性总表!AG:AI,3,FALSE)*VLOOKUP(AA1043,角色间职业划分!P:AG,8,FALSE)/角色间职业划分!$W$9</f>
        <v>2788.4375999999997</v>
      </c>
      <c r="AD1043">
        <f>VLOOKUP(AA1043,角色间职业划分!P:AP,26,FALSE)</f>
        <v>0.4</v>
      </c>
      <c r="AE1043">
        <f>VLOOKUP(X1043,角色属性总表!I:Q,3,FALSE)</f>
        <v>314.49599999999998</v>
      </c>
      <c r="AF1043">
        <f>VLOOKUP(AA1043,角色间职业划分!P:AP,11,FALSE)</f>
        <v>0.38</v>
      </c>
      <c r="AG1043">
        <f t="shared" si="164"/>
        <v>1005.8104618515899</v>
      </c>
      <c r="AH1043">
        <f t="shared" si="165"/>
        <v>315</v>
      </c>
      <c r="AJ1043">
        <f t="shared" si="166"/>
        <v>690.81046185158993</v>
      </c>
      <c r="AK1043">
        <v>1039</v>
      </c>
    </row>
    <row r="1044" spans="1:37" x14ac:dyDescent="0.15">
      <c r="A1044">
        <v>1040</v>
      </c>
      <c r="B1044">
        <f>ROUND(VLOOKUP(X1044,角色属性总表!AG:AI,2,FALSE)/角色属性总表!$C$34,0)</f>
        <v>103</v>
      </c>
      <c r="C1044">
        <f>ROUND(VLOOKUP(X1044,角色属性总表!Y:AE,3,FALSE)/J1044,0)</f>
        <v>30</v>
      </c>
      <c r="D1044">
        <f>ROUND(VLOOKUP(X1044,角色属性总表!AG:AI,3,FALSE)/角色属性总表!$C$35,0)</f>
        <v>108</v>
      </c>
      <c r="E1044">
        <f t="shared" si="160"/>
        <v>252</v>
      </c>
      <c r="F1044">
        <f t="shared" si="161"/>
        <v>26</v>
      </c>
      <c r="G1044">
        <f t="shared" si="162"/>
        <v>6</v>
      </c>
      <c r="H1044">
        <v>0</v>
      </c>
      <c r="I1044">
        <f t="shared" si="167"/>
        <v>3</v>
      </c>
      <c r="J1044">
        <f>VLOOKUP(AA1044,角色间职业划分!P:AP,20,FALSE)</f>
        <v>10</v>
      </c>
      <c r="K1044">
        <f>IF(X1044=500,100,VLOOKUP(AA1044,角色间职业划分!P:AP,22,FALSE))</f>
        <v>120</v>
      </c>
      <c r="L1044">
        <f>IF(X1044=500,K1044,VLOOKUP(AA1044,角色间职业划分!P:AP,23,FALSE))</f>
        <v>60</v>
      </c>
      <c r="M1044">
        <f>VLOOKUP(AA1044,角色间职业划分!P:AP,24,FALSE)</f>
        <v>0</v>
      </c>
      <c r="N1044">
        <f>VLOOKUP(AA1044,角色间职业划分!P:AP,14)*100</f>
        <v>95</v>
      </c>
      <c r="O1044">
        <f>VLOOKUP(AA1044,角色间职业划分!P:Z,9,FALSE)</f>
        <v>0</v>
      </c>
      <c r="P1044">
        <f>VLOOKUP(AA1044,角色间职业划分!P:AP,10,FALSE)</f>
        <v>0</v>
      </c>
      <c r="Q1044">
        <f>VLOOKUP(AA1044,角色间职业划分!P:AP,15,FALSE)</f>
        <v>0</v>
      </c>
      <c r="R1044">
        <f>VLOOKUP(AA1044,角色间职业划分!P:AP,16,FALSE)</f>
        <v>0</v>
      </c>
      <c r="S1044">
        <f>VLOOKUP(AA1044,角色间职业划分!P:AP,17,FALSE)</f>
        <v>0</v>
      </c>
      <c r="T1044">
        <f>VLOOKUP(AA1044,角色间职业划分!P:AP,18,FALSE)</f>
        <v>0</v>
      </c>
      <c r="U1044">
        <f>VLOOKUP(AA1044,角色间职业划分!P:AP,27,FALSE)</f>
        <v>0</v>
      </c>
      <c r="V1044">
        <f t="shared" si="163"/>
        <v>8.0000000000000018</v>
      </c>
      <c r="W1044">
        <f>VLOOKUP(AA1044,角色间职业划分!P:Q,2,FALSE)</f>
        <v>28</v>
      </c>
      <c r="X1044">
        <f t="shared" si="168"/>
        <v>30</v>
      </c>
      <c r="Y1044">
        <f>INT(VLOOKUP(X1044,角色属性总表!AG:AH,2,FALSE)*角色属性总表!$C$38)</f>
        <v>720</v>
      </c>
      <c r="AA1044">
        <f t="shared" si="169"/>
        <v>11</v>
      </c>
      <c r="AB1044">
        <f>VLOOKUP(X1044,角色属性总表!AG:AI,2,FALSE)*VLOOKUP(角色等级属性!AA1044,角色间职业划分!P:AG,13,FALSE)/角色间职业划分!$AB$9</f>
        <v>630.92173722547784</v>
      </c>
      <c r="AC1044">
        <f>VLOOKUP(X1044,角色属性总表!AG:AI,3,FALSE)*VLOOKUP(AA1044,角色间职业划分!P:AG,8,FALSE)/角色间职业划分!$W$9</f>
        <v>2859.9360000000001</v>
      </c>
      <c r="AD1044">
        <f>VLOOKUP(AA1044,角色间职业划分!P:AP,26,FALSE)</f>
        <v>0.4</v>
      </c>
      <c r="AE1044">
        <f>VLOOKUP(X1044,角色属性总表!I:Q,3,FALSE)</f>
        <v>322.56</v>
      </c>
      <c r="AF1044">
        <f>VLOOKUP(AA1044,角色间职业划分!P:AP,11,FALSE)</f>
        <v>0.38</v>
      </c>
      <c r="AG1044">
        <f t="shared" si="164"/>
        <v>1061.7785643970906</v>
      </c>
      <c r="AH1044">
        <f t="shared" si="165"/>
        <v>324</v>
      </c>
      <c r="AJ1044">
        <f t="shared" si="166"/>
        <v>737.77856439709058</v>
      </c>
      <c r="AK1044">
        <v>1040</v>
      </c>
    </row>
    <row r="1045" spans="1:37" x14ac:dyDescent="0.15">
      <c r="A1045">
        <v>1041</v>
      </c>
      <c r="B1045">
        <f>ROUND(VLOOKUP(X1045,角色属性总表!AG:AI,2,FALSE)/角色属性总表!$C$34,0)</f>
        <v>105</v>
      </c>
      <c r="C1045">
        <f>ROUND(VLOOKUP(X1045,角色属性总表!Y:AE,3,FALSE)/J1045,0)</f>
        <v>31</v>
      </c>
      <c r="D1045">
        <f>ROUND(VLOOKUP(X1045,角色属性总表!AG:AI,3,FALSE)/角色属性总表!$C$35,0)</f>
        <v>110</v>
      </c>
      <c r="E1045">
        <f t="shared" si="160"/>
        <v>258</v>
      </c>
      <c r="F1045">
        <f t="shared" si="161"/>
        <v>27</v>
      </c>
      <c r="G1045">
        <f t="shared" si="162"/>
        <v>6</v>
      </c>
      <c r="H1045">
        <v>0</v>
      </c>
      <c r="I1045">
        <f t="shared" si="167"/>
        <v>3</v>
      </c>
      <c r="J1045">
        <f>VLOOKUP(AA1045,角色间职业划分!P:AP,20,FALSE)</f>
        <v>10</v>
      </c>
      <c r="K1045">
        <f>IF(X1045=500,100,VLOOKUP(AA1045,角色间职业划分!P:AP,22,FALSE))</f>
        <v>120</v>
      </c>
      <c r="L1045">
        <f>IF(X1045=500,K1045,VLOOKUP(AA1045,角色间职业划分!P:AP,23,FALSE))</f>
        <v>60</v>
      </c>
      <c r="M1045">
        <f>VLOOKUP(AA1045,角色间职业划分!P:AP,24,FALSE)</f>
        <v>0</v>
      </c>
      <c r="N1045">
        <f>VLOOKUP(AA1045,角色间职业划分!P:AP,14)*100</f>
        <v>95</v>
      </c>
      <c r="O1045">
        <f>VLOOKUP(AA1045,角色间职业划分!P:Z,9,FALSE)</f>
        <v>0</v>
      </c>
      <c r="P1045">
        <f>VLOOKUP(AA1045,角色间职业划分!P:AP,10,FALSE)</f>
        <v>0</v>
      </c>
      <c r="Q1045">
        <f>VLOOKUP(AA1045,角色间职业划分!P:AP,15,FALSE)</f>
        <v>0</v>
      </c>
      <c r="R1045">
        <f>VLOOKUP(AA1045,角色间职业划分!P:AP,16,FALSE)</f>
        <v>0</v>
      </c>
      <c r="S1045">
        <f>VLOOKUP(AA1045,角色间职业划分!P:AP,17,FALSE)</f>
        <v>0</v>
      </c>
      <c r="T1045">
        <f>VLOOKUP(AA1045,角色间职业划分!P:AP,18,FALSE)</f>
        <v>0</v>
      </c>
      <c r="U1045">
        <f>VLOOKUP(AA1045,角色间职业划分!P:AP,27,FALSE)</f>
        <v>0</v>
      </c>
      <c r="V1045">
        <f t="shared" si="163"/>
        <v>8.0000000000000018</v>
      </c>
      <c r="W1045">
        <f>VLOOKUP(AA1045,角色间职业划分!P:Q,2,FALSE)</f>
        <v>28</v>
      </c>
      <c r="X1045">
        <f t="shared" si="168"/>
        <v>31</v>
      </c>
      <c r="Y1045">
        <f>INT(VLOOKUP(X1045,角色属性总表!AG:AH,2,FALSE)*角色属性总表!$C$38)</f>
        <v>738</v>
      </c>
      <c r="AA1045">
        <f t="shared" si="169"/>
        <v>11</v>
      </c>
      <c r="AB1045">
        <f>VLOOKUP(X1045,角色属性总表!AG:AI,2,FALSE)*VLOOKUP(角色等级属性!AA1045,角色间职业划分!P:AG,13,FALSE)/角色间职业划分!$AB$9</f>
        <v>646.69478065611463</v>
      </c>
      <c r="AC1045">
        <f>VLOOKUP(X1045,角色属性总表!AG:AI,3,FALSE)*VLOOKUP(AA1045,角色间职业划分!P:AG,8,FALSE)/角色间职业划分!$W$9</f>
        <v>2931.4344000000001</v>
      </c>
      <c r="AD1045">
        <f>VLOOKUP(AA1045,角色间职业划分!P:AP,26,FALSE)</f>
        <v>0.4</v>
      </c>
      <c r="AE1045">
        <f>VLOOKUP(X1045,角色属性总表!I:Q,3,FALSE)</f>
        <v>330.62400000000002</v>
      </c>
      <c r="AF1045">
        <f>VLOOKUP(AA1045,角色间职业划分!P:AP,11,FALSE)</f>
        <v>0.38</v>
      </c>
      <c r="AG1045">
        <f t="shared" si="164"/>
        <v>1118.9443003165779</v>
      </c>
      <c r="AH1045">
        <f t="shared" si="165"/>
        <v>330</v>
      </c>
      <c r="AJ1045">
        <f t="shared" si="166"/>
        <v>788.94430031657794</v>
      </c>
      <c r="AK1045">
        <v>1041</v>
      </c>
    </row>
    <row r="1046" spans="1:37" x14ac:dyDescent="0.15">
      <c r="A1046">
        <v>1042</v>
      </c>
      <c r="B1046">
        <f>ROUND(VLOOKUP(X1046,角色属性总表!AG:AI,2,FALSE)/角色属性总表!$C$34,0)</f>
        <v>108</v>
      </c>
      <c r="C1046">
        <f>ROUND(VLOOKUP(X1046,角色属性总表!Y:AE,3,FALSE)/J1046,0)</f>
        <v>32</v>
      </c>
      <c r="D1046">
        <f>ROUND(VLOOKUP(X1046,角色属性总表!AG:AI,3,FALSE)/角色属性总表!$C$35,0)</f>
        <v>113</v>
      </c>
      <c r="E1046">
        <f t="shared" si="160"/>
        <v>264</v>
      </c>
      <c r="F1046">
        <f t="shared" si="161"/>
        <v>27</v>
      </c>
      <c r="G1046">
        <f t="shared" si="162"/>
        <v>6</v>
      </c>
      <c r="H1046">
        <v>0</v>
      </c>
      <c r="I1046">
        <f t="shared" si="167"/>
        <v>3</v>
      </c>
      <c r="J1046">
        <f>VLOOKUP(AA1046,角色间职业划分!P:AP,20,FALSE)</f>
        <v>10</v>
      </c>
      <c r="K1046">
        <f>IF(X1046=500,100,VLOOKUP(AA1046,角色间职业划分!P:AP,22,FALSE))</f>
        <v>120</v>
      </c>
      <c r="L1046">
        <f>IF(X1046=500,K1046,VLOOKUP(AA1046,角色间职业划分!P:AP,23,FALSE))</f>
        <v>60</v>
      </c>
      <c r="M1046">
        <f>VLOOKUP(AA1046,角色间职业划分!P:AP,24,FALSE)</f>
        <v>0</v>
      </c>
      <c r="N1046">
        <f>VLOOKUP(AA1046,角色间职业划分!P:AP,14)*100</f>
        <v>95</v>
      </c>
      <c r="O1046">
        <f>VLOOKUP(AA1046,角色间职业划分!P:Z,9,FALSE)</f>
        <v>0</v>
      </c>
      <c r="P1046">
        <f>VLOOKUP(AA1046,角色间职业划分!P:AP,10,FALSE)</f>
        <v>0</v>
      </c>
      <c r="Q1046">
        <f>VLOOKUP(AA1046,角色间职业划分!P:AP,15,FALSE)</f>
        <v>0</v>
      </c>
      <c r="R1046">
        <f>VLOOKUP(AA1046,角色间职业划分!P:AP,16,FALSE)</f>
        <v>0</v>
      </c>
      <c r="S1046">
        <f>VLOOKUP(AA1046,角色间职业划分!P:AP,17,FALSE)</f>
        <v>0</v>
      </c>
      <c r="T1046">
        <f>VLOOKUP(AA1046,角色间职业划分!P:AP,18,FALSE)</f>
        <v>0</v>
      </c>
      <c r="U1046">
        <f>VLOOKUP(AA1046,角色间职业划分!P:AP,27,FALSE)</f>
        <v>0</v>
      </c>
      <c r="V1046">
        <f t="shared" si="163"/>
        <v>8.0000000000000018</v>
      </c>
      <c r="W1046">
        <f>VLOOKUP(AA1046,角色间职业划分!P:Q,2,FALSE)</f>
        <v>28</v>
      </c>
      <c r="X1046">
        <f t="shared" si="168"/>
        <v>32</v>
      </c>
      <c r="Y1046">
        <f>INT(VLOOKUP(X1046,角色属性总表!AG:AH,2,FALSE)*角色属性总表!$C$38)</f>
        <v>756</v>
      </c>
      <c r="AA1046">
        <f t="shared" si="169"/>
        <v>11</v>
      </c>
      <c r="AB1046">
        <f>VLOOKUP(X1046,角色属性总表!AG:AI,2,FALSE)*VLOOKUP(角色等级属性!AA1046,角色间职业划分!P:AG,13,FALSE)/角色间职业划分!$AB$9</f>
        <v>662.46782408675176</v>
      </c>
      <c r="AC1046">
        <f>VLOOKUP(X1046,角色属性总表!AG:AI,3,FALSE)*VLOOKUP(AA1046,角色间职业划分!P:AG,8,FALSE)/角色间职业划分!$W$9</f>
        <v>3002.9328</v>
      </c>
      <c r="AD1046">
        <f>VLOOKUP(AA1046,角色间职业划分!P:AP,26,FALSE)</f>
        <v>0.4</v>
      </c>
      <c r="AE1046">
        <f>VLOOKUP(X1046,角色属性总表!I:Q,3,FALSE)</f>
        <v>338.68799999999999</v>
      </c>
      <c r="AF1046">
        <f>VLOOKUP(AA1046,角色间职业划分!P:AP,11,FALSE)</f>
        <v>0.38</v>
      </c>
      <c r="AG1046">
        <f t="shared" si="164"/>
        <v>1177.2986144072111</v>
      </c>
      <c r="AH1046">
        <f t="shared" si="165"/>
        <v>339</v>
      </c>
      <c r="AJ1046">
        <f t="shared" si="166"/>
        <v>838.29861440721106</v>
      </c>
      <c r="AK1046">
        <v>1042</v>
      </c>
    </row>
    <row r="1047" spans="1:37" x14ac:dyDescent="0.15">
      <c r="A1047">
        <v>1043</v>
      </c>
      <c r="B1047">
        <f>ROUND(VLOOKUP(X1047,角色属性总表!AG:AI,2,FALSE)/角色属性总表!$C$34,0)</f>
        <v>111</v>
      </c>
      <c r="C1047">
        <f>ROUND(VLOOKUP(X1047,角色属性总表!Y:AE,3,FALSE)/J1047,0)</f>
        <v>33</v>
      </c>
      <c r="D1047">
        <f>ROUND(VLOOKUP(X1047,角色属性总表!AG:AI,3,FALSE)/角色属性总表!$C$35,0)</f>
        <v>116</v>
      </c>
      <c r="E1047">
        <f t="shared" si="160"/>
        <v>271</v>
      </c>
      <c r="F1047">
        <f t="shared" si="161"/>
        <v>27</v>
      </c>
      <c r="G1047">
        <f t="shared" si="162"/>
        <v>6</v>
      </c>
      <c r="H1047">
        <v>0</v>
      </c>
      <c r="I1047">
        <f t="shared" si="167"/>
        <v>3</v>
      </c>
      <c r="J1047">
        <f>VLOOKUP(AA1047,角色间职业划分!P:AP,20,FALSE)</f>
        <v>10</v>
      </c>
      <c r="K1047">
        <f>IF(X1047=500,100,VLOOKUP(AA1047,角色间职业划分!P:AP,22,FALSE))</f>
        <v>120</v>
      </c>
      <c r="L1047">
        <f>IF(X1047=500,K1047,VLOOKUP(AA1047,角色间职业划分!P:AP,23,FALSE))</f>
        <v>60</v>
      </c>
      <c r="M1047">
        <f>VLOOKUP(AA1047,角色间职业划分!P:AP,24,FALSE)</f>
        <v>0</v>
      </c>
      <c r="N1047">
        <f>VLOOKUP(AA1047,角色间职业划分!P:AP,14)*100</f>
        <v>95</v>
      </c>
      <c r="O1047">
        <f>VLOOKUP(AA1047,角色间职业划分!P:Z,9,FALSE)</f>
        <v>0</v>
      </c>
      <c r="P1047">
        <f>VLOOKUP(AA1047,角色间职业划分!P:AP,10,FALSE)</f>
        <v>0</v>
      </c>
      <c r="Q1047">
        <f>VLOOKUP(AA1047,角色间职业划分!P:AP,15,FALSE)</f>
        <v>0</v>
      </c>
      <c r="R1047">
        <f>VLOOKUP(AA1047,角色间职业划分!P:AP,16,FALSE)</f>
        <v>0</v>
      </c>
      <c r="S1047">
        <f>VLOOKUP(AA1047,角色间职业划分!P:AP,17,FALSE)</f>
        <v>0</v>
      </c>
      <c r="T1047">
        <f>VLOOKUP(AA1047,角色间职业划分!P:AP,18,FALSE)</f>
        <v>0</v>
      </c>
      <c r="U1047">
        <f>VLOOKUP(AA1047,角色间职业划分!P:AP,27,FALSE)</f>
        <v>0</v>
      </c>
      <c r="V1047">
        <f t="shared" si="163"/>
        <v>8.0000000000000018</v>
      </c>
      <c r="W1047">
        <f>VLOOKUP(AA1047,角色间职业划分!P:Q,2,FALSE)</f>
        <v>28</v>
      </c>
      <c r="X1047">
        <f t="shared" si="168"/>
        <v>33</v>
      </c>
      <c r="Y1047">
        <f>INT(VLOOKUP(X1047,角色属性总表!AG:AH,2,FALSE)*角色属性总表!$C$38)</f>
        <v>774</v>
      </c>
      <c r="AA1047">
        <f t="shared" si="169"/>
        <v>11</v>
      </c>
      <c r="AB1047">
        <f>VLOOKUP(X1047,角色属性总表!AG:AI,2,FALSE)*VLOOKUP(角色等级属性!AA1047,角色间职业划分!P:AG,13,FALSE)/角色间职业划分!$AB$9</f>
        <v>678.24086751738866</v>
      </c>
      <c r="AC1047">
        <f>VLOOKUP(X1047,角色属性总表!AG:AI,3,FALSE)*VLOOKUP(AA1047,角色间职业划分!P:AG,8,FALSE)/角色间职业划分!$W$9</f>
        <v>3074.4312</v>
      </c>
      <c r="AD1047">
        <f>VLOOKUP(AA1047,角色间职业划分!P:AP,26,FALSE)</f>
        <v>0.4</v>
      </c>
      <c r="AE1047">
        <f>VLOOKUP(X1047,角色属性总表!I:Q,3,FALSE)</f>
        <v>346.75200000000001</v>
      </c>
      <c r="AF1047">
        <f>VLOOKUP(AA1047,角色间职业划分!P:AP,11,FALSE)</f>
        <v>0.38</v>
      </c>
      <c r="AG1047">
        <f t="shared" si="164"/>
        <v>1236.8330038267306</v>
      </c>
      <c r="AH1047">
        <f t="shared" si="165"/>
        <v>348</v>
      </c>
      <c r="AJ1047">
        <f t="shared" si="166"/>
        <v>888.83300382673065</v>
      </c>
      <c r="AK1047">
        <v>1043</v>
      </c>
    </row>
    <row r="1048" spans="1:37" x14ac:dyDescent="0.15">
      <c r="A1048">
        <v>1044</v>
      </c>
      <c r="B1048">
        <f>ROUND(VLOOKUP(X1048,角色属性总表!AG:AI,2,FALSE)/角色属性总表!$C$34,0)</f>
        <v>113</v>
      </c>
      <c r="C1048">
        <f>ROUND(VLOOKUP(X1048,角色属性总表!Y:AE,3,FALSE)/J1048,0)</f>
        <v>35</v>
      </c>
      <c r="D1048">
        <f>ROUND(VLOOKUP(X1048,角色属性总表!AG:AI,3,FALSE)/角色属性总表!$C$35,0)</f>
        <v>118</v>
      </c>
      <c r="E1048">
        <f t="shared" si="160"/>
        <v>277</v>
      </c>
      <c r="F1048">
        <f t="shared" si="161"/>
        <v>27</v>
      </c>
      <c r="G1048">
        <f t="shared" si="162"/>
        <v>6</v>
      </c>
      <c r="H1048">
        <v>0</v>
      </c>
      <c r="I1048">
        <f t="shared" si="167"/>
        <v>3</v>
      </c>
      <c r="J1048">
        <f>VLOOKUP(AA1048,角色间职业划分!P:AP,20,FALSE)</f>
        <v>10</v>
      </c>
      <c r="K1048">
        <f>IF(X1048=500,100,VLOOKUP(AA1048,角色间职业划分!P:AP,22,FALSE))</f>
        <v>120</v>
      </c>
      <c r="L1048">
        <f>IF(X1048=500,K1048,VLOOKUP(AA1048,角色间职业划分!P:AP,23,FALSE))</f>
        <v>60</v>
      </c>
      <c r="M1048">
        <f>VLOOKUP(AA1048,角色间职业划分!P:AP,24,FALSE)</f>
        <v>0</v>
      </c>
      <c r="N1048">
        <f>VLOOKUP(AA1048,角色间职业划分!P:AP,14)*100</f>
        <v>95</v>
      </c>
      <c r="O1048">
        <f>VLOOKUP(AA1048,角色间职业划分!P:Z,9,FALSE)</f>
        <v>0</v>
      </c>
      <c r="P1048">
        <f>VLOOKUP(AA1048,角色间职业划分!P:AP,10,FALSE)</f>
        <v>0</v>
      </c>
      <c r="Q1048">
        <f>VLOOKUP(AA1048,角色间职业划分!P:AP,15,FALSE)</f>
        <v>0</v>
      </c>
      <c r="R1048">
        <f>VLOOKUP(AA1048,角色间职业划分!P:AP,16,FALSE)</f>
        <v>0</v>
      </c>
      <c r="S1048">
        <f>VLOOKUP(AA1048,角色间职业划分!P:AP,17,FALSE)</f>
        <v>0</v>
      </c>
      <c r="T1048">
        <f>VLOOKUP(AA1048,角色间职业划分!P:AP,18,FALSE)</f>
        <v>0</v>
      </c>
      <c r="U1048">
        <f>VLOOKUP(AA1048,角色间职业划分!P:AP,27,FALSE)</f>
        <v>0</v>
      </c>
      <c r="V1048">
        <f t="shared" si="163"/>
        <v>8.0000000000000018</v>
      </c>
      <c r="W1048">
        <f>VLOOKUP(AA1048,角色间职业划分!P:Q,2,FALSE)</f>
        <v>28</v>
      </c>
      <c r="X1048">
        <f t="shared" si="168"/>
        <v>34</v>
      </c>
      <c r="Y1048">
        <f>INT(VLOOKUP(X1048,角色属性总表!AG:AH,2,FALSE)*角色属性总表!$C$38)</f>
        <v>792</v>
      </c>
      <c r="AA1048">
        <f t="shared" si="169"/>
        <v>11</v>
      </c>
      <c r="AB1048">
        <f>VLOOKUP(X1048,角色属性总表!AG:AI,2,FALSE)*VLOOKUP(角色等级属性!AA1048,角色间职业划分!P:AG,13,FALSE)/角色间职业划分!$AB$9</f>
        <v>694.01391094802568</v>
      </c>
      <c r="AC1048">
        <f>VLOOKUP(X1048,角色属性总表!AG:AI,3,FALSE)*VLOOKUP(AA1048,角色间职业划分!P:AG,8,FALSE)/角色间职业划分!$W$9</f>
        <v>3145.9296000000004</v>
      </c>
      <c r="AD1048">
        <f>VLOOKUP(AA1048,角色间职业划分!P:AP,26,FALSE)</f>
        <v>0.4</v>
      </c>
      <c r="AE1048">
        <f>VLOOKUP(X1048,角色属性总表!I:Q,3,FALSE)</f>
        <v>354.81600000000003</v>
      </c>
      <c r="AF1048">
        <f>VLOOKUP(AA1048,角色间职业划分!P:AP,11,FALSE)</f>
        <v>0.38</v>
      </c>
      <c r="AG1048">
        <f t="shared" si="164"/>
        <v>1297.5394758547525</v>
      </c>
      <c r="AH1048">
        <f t="shared" si="165"/>
        <v>354</v>
      </c>
      <c r="AJ1048">
        <f t="shared" si="166"/>
        <v>943.53947585475248</v>
      </c>
      <c r="AK1048">
        <v>1044</v>
      </c>
    </row>
    <row r="1049" spans="1:37" x14ac:dyDescent="0.15">
      <c r="A1049">
        <v>1045</v>
      </c>
      <c r="B1049">
        <f>ROUND(VLOOKUP(X1049,角色属性总表!AG:AI,2,FALSE)/角色属性总表!$C$34,0)</f>
        <v>116</v>
      </c>
      <c r="C1049">
        <f>ROUND(VLOOKUP(X1049,角色属性总表!Y:AE,3,FALSE)/J1049,0)</f>
        <v>36</v>
      </c>
      <c r="D1049">
        <f>ROUND(VLOOKUP(X1049,角色属性总表!AG:AI,3,FALSE)/角色属性总表!$C$35,0)</f>
        <v>121</v>
      </c>
      <c r="E1049">
        <f t="shared" si="160"/>
        <v>283</v>
      </c>
      <c r="F1049">
        <f t="shared" si="161"/>
        <v>27</v>
      </c>
      <c r="G1049">
        <f t="shared" si="162"/>
        <v>6</v>
      </c>
      <c r="H1049">
        <v>0</v>
      </c>
      <c r="I1049">
        <f t="shared" si="167"/>
        <v>3</v>
      </c>
      <c r="J1049">
        <f>VLOOKUP(AA1049,角色间职业划分!P:AP,20,FALSE)</f>
        <v>10</v>
      </c>
      <c r="K1049">
        <f>IF(X1049=500,100,VLOOKUP(AA1049,角色间职业划分!P:AP,22,FALSE))</f>
        <v>120</v>
      </c>
      <c r="L1049">
        <f>IF(X1049=500,K1049,VLOOKUP(AA1049,角色间职业划分!P:AP,23,FALSE))</f>
        <v>60</v>
      </c>
      <c r="M1049">
        <f>VLOOKUP(AA1049,角色间职业划分!P:AP,24,FALSE)</f>
        <v>0</v>
      </c>
      <c r="N1049">
        <f>VLOOKUP(AA1049,角色间职业划分!P:AP,14)*100</f>
        <v>95</v>
      </c>
      <c r="O1049">
        <f>VLOOKUP(AA1049,角色间职业划分!P:Z,9,FALSE)</f>
        <v>0</v>
      </c>
      <c r="P1049">
        <f>VLOOKUP(AA1049,角色间职业划分!P:AP,10,FALSE)</f>
        <v>0</v>
      </c>
      <c r="Q1049">
        <f>VLOOKUP(AA1049,角色间职业划分!P:AP,15,FALSE)</f>
        <v>0</v>
      </c>
      <c r="R1049">
        <f>VLOOKUP(AA1049,角色间职业划分!P:AP,16,FALSE)</f>
        <v>0</v>
      </c>
      <c r="S1049">
        <f>VLOOKUP(AA1049,角色间职业划分!P:AP,17,FALSE)</f>
        <v>0</v>
      </c>
      <c r="T1049">
        <f>VLOOKUP(AA1049,角色间职业划分!P:AP,18,FALSE)</f>
        <v>0</v>
      </c>
      <c r="U1049">
        <f>VLOOKUP(AA1049,角色间职业划分!P:AP,27,FALSE)</f>
        <v>0</v>
      </c>
      <c r="V1049">
        <f t="shared" si="163"/>
        <v>8.0000000000000018</v>
      </c>
      <c r="W1049">
        <f>VLOOKUP(AA1049,角色间职业划分!P:Q,2,FALSE)</f>
        <v>28</v>
      </c>
      <c r="X1049">
        <f t="shared" si="168"/>
        <v>35</v>
      </c>
      <c r="Y1049">
        <f>INT(VLOOKUP(X1049,角色属性总表!AG:AH,2,FALSE)*角色属性总表!$C$38)</f>
        <v>810</v>
      </c>
      <c r="AA1049">
        <f t="shared" si="169"/>
        <v>11</v>
      </c>
      <c r="AB1049">
        <f>VLOOKUP(X1049,角色属性总表!AG:AI,2,FALSE)*VLOOKUP(角色等级属性!AA1049,角色间职业划分!P:AG,13,FALSE)/角色间职业划分!$AB$9</f>
        <v>709.78695437866259</v>
      </c>
      <c r="AC1049">
        <f>VLOOKUP(X1049,角色属性总表!AG:AI,3,FALSE)*VLOOKUP(AA1049,角色间职业划分!P:AG,8,FALSE)/角色间职业划分!$W$9</f>
        <v>3217.4279999999999</v>
      </c>
      <c r="AD1049">
        <f>VLOOKUP(AA1049,角色间职业划分!P:AP,26,FALSE)</f>
        <v>0.4</v>
      </c>
      <c r="AE1049">
        <f>VLOOKUP(X1049,角色属性总表!I:Q,3,FALSE)</f>
        <v>362.88</v>
      </c>
      <c r="AF1049">
        <f>VLOOKUP(AA1049,角色间职业划分!P:AP,11,FALSE)</f>
        <v>0.38</v>
      </c>
      <c r="AG1049">
        <f t="shared" si="164"/>
        <v>1359.410510073131</v>
      </c>
      <c r="AH1049">
        <f t="shared" si="165"/>
        <v>363</v>
      </c>
      <c r="AJ1049">
        <f t="shared" si="166"/>
        <v>996.41051007313104</v>
      </c>
      <c r="AK1049">
        <v>1045</v>
      </c>
    </row>
    <row r="1050" spans="1:37" x14ac:dyDescent="0.15">
      <c r="A1050">
        <v>1046</v>
      </c>
      <c r="B1050">
        <f>ROUND(VLOOKUP(X1050,角色属性总表!AG:AI,2,FALSE)/角色属性总表!$C$34,0)</f>
        <v>118</v>
      </c>
      <c r="C1050">
        <f>ROUND(VLOOKUP(X1050,角色属性总表!Y:AE,3,FALSE)/J1050,0)</f>
        <v>37</v>
      </c>
      <c r="D1050">
        <f>ROUND(VLOOKUP(X1050,角色属性总表!AG:AI,3,FALSE)/角色属性总表!$C$35,0)</f>
        <v>124</v>
      </c>
      <c r="E1050">
        <f t="shared" si="160"/>
        <v>290</v>
      </c>
      <c r="F1050">
        <f t="shared" si="161"/>
        <v>27</v>
      </c>
      <c r="G1050">
        <f t="shared" si="162"/>
        <v>6</v>
      </c>
      <c r="H1050">
        <v>0</v>
      </c>
      <c r="I1050">
        <f t="shared" si="167"/>
        <v>3</v>
      </c>
      <c r="J1050">
        <f>VLOOKUP(AA1050,角色间职业划分!P:AP,20,FALSE)</f>
        <v>10</v>
      </c>
      <c r="K1050">
        <f>IF(X1050=500,100,VLOOKUP(AA1050,角色间职业划分!P:AP,22,FALSE))</f>
        <v>120</v>
      </c>
      <c r="L1050">
        <f>IF(X1050=500,K1050,VLOOKUP(AA1050,角色间职业划分!P:AP,23,FALSE))</f>
        <v>60</v>
      </c>
      <c r="M1050">
        <f>VLOOKUP(AA1050,角色间职业划分!P:AP,24,FALSE)</f>
        <v>0</v>
      </c>
      <c r="N1050">
        <f>VLOOKUP(AA1050,角色间职业划分!P:AP,14)*100</f>
        <v>95</v>
      </c>
      <c r="O1050">
        <f>VLOOKUP(AA1050,角色间职业划分!P:Z,9,FALSE)</f>
        <v>0</v>
      </c>
      <c r="P1050">
        <f>VLOOKUP(AA1050,角色间职业划分!P:AP,10,FALSE)</f>
        <v>0</v>
      </c>
      <c r="Q1050">
        <f>VLOOKUP(AA1050,角色间职业划分!P:AP,15,FALSE)</f>
        <v>0</v>
      </c>
      <c r="R1050">
        <f>VLOOKUP(AA1050,角色间职业划分!P:AP,16,FALSE)</f>
        <v>0</v>
      </c>
      <c r="S1050">
        <f>VLOOKUP(AA1050,角色间职业划分!P:AP,17,FALSE)</f>
        <v>0</v>
      </c>
      <c r="T1050">
        <f>VLOOKUP(AA1050,角色间职业划分!P:AP,18,FALSE)</f>
        <v>0</v>
      </c>
      <c r="U1050">
        <f>VLOOKUP(AA1050,角色间职业划分!P:AP,27,FALSE)</f>
        <v>0</v>
      </c>
      <c r="V1050">
        <f t="shared" si="163"/>
        <v>8.0000000000000018</v>
      </c>
      <c r="W1050">
        <f>VLOOKUP(AA1050,角色间职业划分!P:Q,2,FALSE)</f>
        <v>28</v>
      </c>
      <c r="X1050">
        <f t="shared" si="168"/>
        <v>36</v>
      </c>
      <c r="Y1050">
        <f>INT(VLOOKUP(X1050,角色属性总表!AG:AH,2,FALSE)*角色属性总表!$C$38)</f>
        <v>828</v>
      </c>
      <c r="AA1050">
        <f t="shared" si="169"/>
        <v>11</v>
      </c>
      <c r="AB1050">
        <f>VLOOKUP(X1050,角色属性总表!AG:AI,2,FALSE)*VLOOKUP(角色等级属性!AA1050,角色间职业划分!P:AG,13,FALSE)/角色间职业划分!$AB$9</f>
        <v>725.55999780929938</v>
      </c>
      <c r="AC1050">
        <f>VLOOKUP(X1050,角色属性总表!AG:AI,3,FALSE)*VLOOKUP(AA1050,角色间职业划分!P:AG,8,FALSE)/角色间职业划分!$W$9</f>
        <v>3288.9264000000003</v>
      </c>
      <c r="AD1050">
        <f>VLOOKUP(AA1050,角色间职业划分!P:AP,26,FALSE)</f>
        <v>0.4</v>
      </c>
      <c r="AE1050">
        <f>VLOOKUP(X1050,角色属性总表!I:Q,3,FALSE)</f>
        <v>370.94399999999996</v>
      </c>
      <c r="AF1050">
        <f>VLOOKUP(AA1050,角色间职业划分!P:AP,11,FALSE)</f>
        <v>0.38</v>
      </c>
      <c r="AG1050">
        <f t="shared" si="164"/>
        <v>1422.4390243902435</v>
      </c>
      <c r="AH1050">
        <f t="shared" si="165"/>
        <v>372</v>
      </c>
      <c r="AJ1050">
        <f t="shared" si="166"/>
        <v>1050.4390243902435</v>
      </c>
      <c r="AK1050">
        <v>1046</v>
      </c>
    </row>
    <row r="1051" spans="1:37" x14ac:dyDescent="0.15">
      <c r="A1051">
        <v>1047</v>
      </c>
      <c r="B1051">
        <f>ROUND(VLOOKUP(X1051,角色属性总表!AG:AI,2,FALSE)/角色属性总表!$C$34,0)</f>
        <v>121</v>
      </c>
      <c r="C1051">
        <f>ROUND(VLOOKUP(X1051,角色属性总表!Y:AE,3,FALSE)/J1051,0)</f>
        <v>39</v>
      </c>
      <c r="D1051">
        <f>ROUND(VLOOKUP(X1051,角色属性总表!AG:AI,3,FALSE)/角色属性总表!$C$35,0)</f>
        <v>126</v>
      </c>
      <c r="E1051">
        <f t="shared" si="160"/>
        <v>296</v>
      </c>
      <c r="F1051">
        <f t="shared" si="161"/>
        <v>27</v>
      </c>
      <c r="G1051">
        <f t="shared" si="162"/>
        <v>6</v>
      </c>
      <c r="H1051">
        <v>0</v>
      </c>
      <c r="I1051">
        <f t="shared" si="167"/>
        <v>3</v>
      </c>
      <c r="J1051">
        <f>VLOOKUP(AA1051,角色间职业划分!P:AP,20,FALSE)</f>
        <v>10</v>
      </c>
      <c r="K1051">
        <f>IF(X1051=500,100,VLOOKUP(AA1051,角色间职业划分!P:AP,22,FALSE))</f>
        <v>120</v>
      </c>
      <c r="L1051">
        <f>IF(X1051=500,K1051,VLOOKUP(AA1051,角色间职业划分!P:AP,23,FALSE))</f>
        <v>60</v>
      </c>
      <c r="M1051">
        <f>VLOOKUP(AA1051,角色间职业划分!P:AP,24,FALSE)</f>
        <v>0</v>
      </c>
      <c r="N1051">
        <f>VLOOKUP(AA1051,角色间职业划分!P:AP,14)*100</f>
        <v>95</v>
      </c>
      <c r="O1051">
        <f>VLOOKUP(AA1051,角色间职业划分!P:Z,9,FALSE)</f>
        <v>0</v>
      </c>
      <c r="P1051">
        <f>VLOOKUP(AA1051,角色间职业划分!P:AP,10,FALSE)</f>
        <v>0</v>
      </c>
      <c r="Q1051">
        <f>VLOOKUP(AA1051,角色间职业划分!P:AP,15,FALSE)</f>
        <v>0</v>
      </c>
      <c r="R1051">
        <f>VLOOKUP(AA1051,角色间职业划分!P:AP,16,FALSE)</f>
        <v>0</v>
      </c>
      <c r="S1051">
        <f>VLOOKUP(AA1051,角色间职业划分!P:AP,17,FALSE)</f>
        <v>0</v>
      </c>
      <c r="T1051">
        <f>VLOOKUP(AA1051,角色间职业划分!P:AP,18,FALSE)</f>
        <v>0</v>
      </c>
      <c r="U1051">
        <f>VLOOKUP(AA1051,角色间职业划分!P:AP,27,FALSE)</f>
        <v>0</v>
      </c>
      <c r="V1051">
        <f t="shared" si="163"/>
        <v>8.0000000000000018</v>
      </c>
      <c r="W1051">
        <f>VLOOKUP(AA1051,角色间职业划分!P:Q,2,FALSE)</f>
        <v>28</v>
      </c>
      <c r="X1051">
        <f t="shared" si="168"/>
        <v>37</v>
      </c>
      <c r="Y1051">
        <f>INT(VLOOKUP(X1051,角色属性总表!AG:AH,2,FALSE)*角色属性总表!$C$38)</f>
        <v>846</v>
      </c>
      <c r="AA1051">
        <f t="shared" si="169"/>
        <v>11</v>
      </c>
      <c r="AB1051">
        <f>VLOOKUP(X1051,角色属性总表!AG:AI,2,FALSE)*VLOOKUP(角色等级属性!AA1051,角色间职业划分!P:AG,13,FALSE)/角色间职业划分!$AB$9</f>
        <v>741.33304123993651</v>
      </c>
      <c r="AC1051">
        <f>VLOOKUP(X1051,角色属性总表!AG:AI,3,FALSE)*VLOOKUP(AA1051,角色间职业划分!P:AG,8,FALSE)/角色间职业划分!$W$9</f>
        <v>3360.4248000000002</v>
      </c>
      <c r="AD1051">
        <f>VLOOKUP(AA1051,角色间职业划分!P:AP,26,FALSE)</f>
        <v>0.4</v>
      </c>
      <c r="AE1051">
        <f>VLOOKUP(X1051,角色属性总表!I:Q,3,FALSE)</f>
        <v>379.00799999999998</v>
      </c>
      <c r="AF1051">
        <f>VLOOKUP(AA1051,角色间职业划分!P:AP,11,FALSE)</f>
        <v>0.38</v>
      </c>
      <c r="AG1051">
        <f t="shared" si="164"/>
        <v>1486.6183444228657</v>
      </c>
      <c r="AH1051">
        <f t="shared" si="165"/>
        <v>378</v>
      </c>
      <c r="AJ1051">
        <f t="shared" si="166"/>
        <v>1108.6183444228657</v>
      </c>
      <c r="AK1051">
        <v>1047</v>
      </c>
    </row>
    <row r="1052" spans="1:37" x14ac:dyDescent="0.15">
      <c r="A1052">
        <v>1048</v>
      </c>
      <c r="B1052">
        <f>ROUND(VLOOKUP(X1052,角色属性总表!AG:AI,2,FALSE)/角色属性总表!$C$34,0)</f>
        <v>123</v>
      </c>
      <c r="C1052">
        <f>ROUND(VLOOKUP(X1052,角色属性总表!Y:AE,3,FALSE)/J1052,0)</f>
        <v>40</v>
      </c>
      <c r="D1052">
        <f>ROUND(VLOOKUP(X1052,角色属性总表!AG:AI,3,FALSE)/角色属性总表!$C$35,0)</f>
        <v>129</v>
      </c>
      <c r="E1052">
        <f t="shared" si="160"/>
        <v>302</v>
      </c>
      <c r="F1052">
        <f t="shared" si="161"/>
        <v>27</v>
      </c>
      <c r="G1052">
        <f t="shared" si="162"/>
        <v>6</v>
      </c>
      <c r="H1052">
        <v>0</v>
      </c>
      <c r="I1052">
        <f t="shared" si="167"/>
        <v>3</v>
      </c>
      <c r="J1052">
        <f>VLOOKUP(AA1052,角色间职业划分!P:AP,20,FALSE)</f>
        <v>10</v>
      </c>
      <c r="K1052">
        <f>IF(X1052=500,100,VLOOKUP(AA1052,角色间职业划分!P:AP,22,FALSE))</f>
        <v>120</v>
      </c>
      <c r="L1052">
        <f>IF(X1052=500,K1052,VLOOKUP(AA1052,角色间职业划分!P:AP,23,FALSE))</f>
        <v>60</v>
      </c>
      <c r="M1052">
        <f>VLOOKUP(AA1052,角色间职业划分!P:AP,24,FALSE)</f>
        <v>0</v>
      </c>
      <c r="N1052">
        <f>VLOOKUP(AA1052,角色间职业划分!P:AP,14)*100</f>
        <v>95</v>
      </c>
      <c r="O1052">
        <f>VLOOKUP(AA1052,角色间职业划分!P:Z,9,FALSE)</f>
        <v>0</v>
      </c>
      <c r="P1052">
        <f>VLOOKUP(AA1052,角色间职业划分!P:AP,10,FALSE)</f>
        <v>0</v>
      </c>
      <c r="Q1052">
        <f>VLOOKUP(AA1052,角色间职业划分!P:AP,15,FALSE)</f>
        <v>0</v>
      </c>
      <c r="R1052">
        <f>VLOOKUP(AA1052,角色间职业划分!P:AP,16,FALSE)</f>
        <v>0</v>
      </c>
      <c r="S1052">
        <f>VLOOKUP(AA1052,角色间职业划分!P:AP,17,FALSE)</f>
        <v>0</v>
      </c>
      <c r="T1052">
        <f>VLOOKUP(AA1052,角色间职业划分!P:AP,18,FALSE)</f>
        <v>0</v>
      </c>
      <c r="U1052">
        <f>VLOOKUP(AA1052,角色间职业划分!P:AP,27,FALSE)</f>
        <v>0</v>
      </c>
      <c r="V1052">
        <f t="shared" si="163"/>
        <v>8.0000000000000018</v>
      </c>
      <c r="W1052">
        <f>VLOOKUP(AA1052,角色间职业划分!P:Q,2,FALSE)</f>
        <v>28</v>
      </c>
      <c r="X1052">
        <f t="shared" si="168"/>
        <v>38</v>
      </c>
      <c r="Y1052">
        <f>INT(VLOOKUP(X1052,角色属性总表!AG:AH,2,FALSE)*角色属性总表!$C$38)</f>
        <v>864</v>
      </c>
      <c r="AA1052">
        <f t="shared" si="169"/>
        <v>11</v>
      </c>
      <c r="AB1052">
        <f>VLOOKUP(X1052,角色属性总表!AG:AI,2,FALSE)*VLOOKUP(角色等级属性!AA1052,角色间职业划分!P:AG,13,FALSE)/角色间职业划分!$AB$9</f>
        <v>757.1060846705733</v>
      </c>
      <c r="AC1052">
        <f>VLOOKUP(X1052,角色属性总表!AG:AI,3,FALSE)*VLOOKUP(AA1052,角色间职业划分!P:AG,8,FALSE)/角色间职业划分!$W$9</f>
        <v>3431.9231999999997</v>
      </c>
      <c r="AD1052">
        <f>VLOOKUP(AA1052,角色间职业划分!P:AP,26,FALSE)</f>
        <v>0.4</v>
      </c>
      <c r="AE1052">
        <f>VLOOKUP(X1052,角色属性总表!I:Q,3,FALSE)</f>
        <v>387.072</v>
      </c>
      <c r="AF1052">
        <f>VLOOKUP(AA1052,角色间职业划分!P:AP,11,FALSE)</f>
        <v>0.38</v>
      </c>
      <c r="AG1052">
        <f t="shared" si="164"/>
        <v>1551.9421758223586</v>
      </c>
      <c r="AH1052">
        <f t="shared" si="165"/>
        <v>387</v>
      </c>
      <c r="AJ1052">
        <f t="shared" si="166"/>
        <v>1164.9421758223586</v>
      </c>
      <c r="AK1052">
        <v>1048</v>
      </c>
    </row>
    <row r="1053" spans="1:37" x14ac:dyDescent="0.15">
      <c r="A1053">
        <v>1049</v>
      </c>
      <c r="B1053">
        <f>ROUND(VLOOKUP(X1053,角色属性总表!AG:AI,2,FALSE)/角色属性总表!$C$34,0)</f>
        <v>126</v>
      </c>
      <c r="C1053">
        <f>ROUND(VLOOKUP(X1053,角色属性总表!Y:AE,3,FALSE)/J1053,0)</f>
        <v>42</v>
      </c>
      <c r="D1053">
        <f>ROUND(VLOOKUP(X1053,角色属性总表!AG:AI,3,FALSE)/角色属性总表!$C$35,0)</f>
        <v>132</v>
      </c>
      <c r="E1053">
        <f t="shared" si="160"/>
        <v>309</v>
      </c>
      <c r="F1053">
        <f t="shared" si="161"/>
        <v>27</v>
      </c>
      <c r="G1053">
        <f t="shared" si="162"/>
        <v>6</v>
      </c>
      <c r="H1053">
        <v>0</v>
      </c>
      <c r="I1053">
        <f t="shared" si="167"/>
        <v>3</v>
      </c>
      <c r="J1053">
        <f>VLOOKUP(AA1053,角色间职业划分!P:AP,20,FALSE)</f>
        <v>10</v>
      </c>
      <c r="K1053">
        <f>IF(X1053=500,100,VLOOKUP(AA1053,角色间职业划分!P:AP,22,FALSE))</f>
        <v>120</v>
      </c>
      <c r="L1053">
        <f>IF(X1053=500,K1053,VLOOKUP(AA1053,角色间职业划分!P:AP,23,FALSE))</f>
        <v>60</v>
      </c>
      <c r="M1053">
        <f>VLOOKUP(AA1053,角色间职业划分!P:AP,24,FALSE)</f>
        <v>0</v>
      </c>
      <c r="N1053">
        <f>VLOOKUP(AA1053,角色间职业划分!P:AP,14)*100</f>
        <v>95</v>
      </c>
      <c r="O1053">
        <f>VLOOKUP(AA1053,角色间职业划分!P:Z,9,FALSE)</f>
        <v>0</v>
      </c>
      <c r="P1053">
        <f>VLOOKUP(AA1053,角色间职业划分!P:AP,10,FALSE)</f>
        <v>0</v>
      </c>
      <c r="Q1053">
        <f>VLOOKUP(AA1053,角色间职业划分!P:AP,15,FALSE)</f>
        <v>0</v>
      </c>
      <c r="R1053">
        <f>VLOOKUP(AA1053,角色间职业划分!P:AP,16,FALSE)</f>
        <v>0</v>
      </c>
      <c r="S1053">
        <f>VLOOKUP(AA1053,角色间职业划分!P:AP,17,FALSE)</f>
        <v>0</v>
      </c>
      <c r="T1053">
        <f>VLOOKUP(AA1053,角色间职业划分!P:AP,18,FALSE)</f>
        <v>0</v>
      </c>
      <c r="U1053">
        <f>VLOOKUP(AA1053,角色间职业划分!P:AP,27,FALSE)</f>
        <v>0</v>
      </c>
      <c r="V1053">
        <f t="shared" si="163"/>
        <v>8.0000000000000018</v>
      </c>
      <c r="W1053">
        <f>VLOOKUP(AA1053,角色间职业划分!P:Q,2,FALSE)</f>
        <v>28</v>
      </c>
      <c r="X1053">
        <f t="shared" si="168"/>
        <v>39</v>
      </c>
      <c r="Y1053">
        <f>INT(VLOOKUP(X1053,角色属性总表!AG:AH,2,FALSE)*角色属性总表!$C$38)</f>
        <v>882</v>
      </c>
      <c r="AA1053">
        <f t="shared" si="169"/>
        <v>11</v>
      </c>
      <c r="AB1053">
        <f>VLOOKUP(X1053,角色属性总表!AG:AI,2,FALSE)*VLOOKUP(角色等级属性!AA1053,角色间职业划分!P:AG,13,FALSE)/角色间职业划分!$AB$9</f>
        <v>772.87912810121054</v>
      </c>
      <c r="AC1053">
        <f>VLOOKUP(X1053,角色属性总表!AG:AI,3,FALSE)*VLOOKUP(AA1053,角色间职业划分!P:AG,8,FALSE)/角色间职业划分!$W$9</f>
        <v>3503.4216000000001</v>
      </c>
      <c r="AD1053">
        <f>VLOOKUP(AA1053,角色间职业划分!P:AP,26,FALSE)</f>
        <v>0.4</v>
      </c>
      <c r="AE1053">
        <f>VLOOKUP(X1053,角色属性总表!I:Q,3,FALSE)</f>
        <v>395.13600000000008</v>
      </c>
      <c r="AF1053">
        <f>VLOOKUP(AA1053,角色间职业划分!P:AP,11,FALSE)</f>
        <v>0.38</v>
      </c>
      <c r="AG1053">
        <f t="shared" si="164"/>
        <v>1618.4045791923543</v>
      </c>
      <c r="AH1053">
        <f t="shared" si="165"/>
        <v>396</v>
      </c>
      <c r="AJ1053">
        <f t="shared" si="166"/>
        <v>1222.4045791923543</v>
      </c>
      <c r="AK1053">
        <v>1049</v>
      </c>
    </row>
    <row r="1054" spans="1:37" x14ac:dyDescent="0.15">
      <c r="A1054">
        <v>1050</v>
      </c>
      <c r="B1054">
        <f>ROUND(VLOOKUP(X1054,角色属性总表!AG:AI,2,FALSE)/角色属性总表!$C$34,0)</f>
        <v>129</v>
      </c>
      <c r="C1054">
        <f>ROUND(VLOOKUP(X1054,角色属性总表!Y:AE,3,FALSE)/J1054,0)</f>
        <v>43</v>
      </c>
      <c r="D1054">
        <f>ROUND(VLOOKUP(X1054,角色属性总表!AG:AI,3,FALSE)/角色属性总表!$C$35,0)</f>
        <v>134</v>
      </c>
      <c r="E1054">
        <f t="shared" si="160"/>
        <v>315</v>
      </c>
      <c r="F1054">
        <f t="shared" si="161"/>
        <v>27</v>
      </c>
      <c r="G1054">
        <f t="shared" si="162"/>
        <v>6</v>
      </c>
      <c r="H1054">
        <v>0</v>
      </c>
      <c r="I1054">
        <f t="shared" si="167"/>
        <v>3</v>
      </c>
      <c r="J1054">
        <f>VLOOKUP(AA1054,角色间职业划分!P:AP,20,FALSE)</f>
        <v>10</v>
      </c>
      <c r="K1054">
        <f>IF(X1054=500,100,VLOOKUP(AA1054,角色间职业划分!P:AP,22,FALSE))</f>
        <v>120</v>
      </c>
      <c r="L1054">
        <f>IF(X1054=500,K1054,VLOOKUP(AA1054,角色间职业划分!P:AP,23,FALSE))</f>
        <v>60</v>
      </c>
      <c r="M1054">
        <f>VLOOKUP(AA1054,角色间职业划分!P:AP,24,FALSE)</f>
        <v>0</v>
      </c>
      <c r="N1054">
        <f>VLOOKUP(AA1054,角色间职业划分!P:AP,14)*100</f>
        <v>95</v>
      </c>
      <c r="O1054">
        <f>VLOOKUP(AA1054,角色间职业划分!P:Z,9,FALSE)</f>
        <v>0</v>
      </c>
      <c r="P1054">
        <f>VLOOKUP(AA1054,角色间职业划分!P:AP,10,FALSE)</f>
        <v>0</v>
      </c>
      <c r="Q1054">
        <f>VLOOKUP(AA1054,角色间职业划分!P:AP,15,FALSE)</f>
        <v>0</v>
      </c>
      <c r="R1054">
        <f>VLOOKUP(AA1054,角色间职业划分!P:AP,16,FALSE)</f>
        <v>0</v>
      </c>
      <c r="S1054">
        <f>VLOOKUP(AA1054,角色间职业划分!P:AP,17,FALSE)</f>
        <v>0</v>
      </c>
      <c r="T1054">
        <f>VLOOKUP(AA1054,角色间职业划分!P:AP,18,FALSE)</f>
        <v>0</v>
      </c>
      <c r="U1054">
        <f>VLOOKUP(AA1054,角色间职业划分!P:AP,27,FALSE)</f>
        <v>0</v>
      </c>
      <c r="V1054">
        <f t="shared" si="163"/>
        <v>8.0000000000000018</v>
      </c>
      <c r="W1054">
        <f>VLOOKUP(AA1054,角色间职业划分!P:Q,2,FALSE)</f>
        <v>28</v>
      </c>
      <c r="X1054">
        <f t="shared" si="168"/>
        <v>40</v>
      </c>
      <c r="Y1054">
        <f>INT(VLOOKUP(X1054,角色属性总表!AG:AH,2,FALSE)*角色属性总表!$C$38)</f>
        <v>900</v>
      </c>
      <c r="AA1054">
        <f t="shared" si="169"/>
        <v>11</v>
      </c>
      <c r="AB1054">
        <f>VLOOKUP(X1054,角色属性总表!AG:AI,2,FALSE)*VLOOKUP(角色等级属性!AA1054,角色间职业划分!P:AG,13,FALSE)/角色间职业划分!$AB$9</f>
        <v>788.65217153184733</v>
      </c>
      <c r="AC1054">
        <f>VLOOKUP(X1054,角色属性总表!AG:AI,3,FALSE)*VLOOKUP(AA1054,角色间职业划分!P:AG,8,FALSE)/角色间职业划分!$W$9</f>
        <v>3574.9200000000005</v>
      </c>
      <c r="AD1054">
        <f>VLOOKUP(AA1054,角色间职业划分!P:AP,26,FALSE)</f>
        <v>0.4</v>
      </c>
      <c r="AE1054">
        <f>VLOOKUP(X1054,角色属性总表!I:Q,3,FALSE)</f>
        <v>403.20000000000005</v>
      </c>
      <c r="AF1054">
        <f>VLOOKUP(AA1054,角色间职业划分!P:AP,11,FALSE)</f>
        <v>0.38</v>
      </c>
      <c r="AG1054">
        <f t="shared" si="164"/>
        <v>1685.9999472953734</v>
      </c>
      <c r="AH1054">
        <f t="shared" si="165"/>
        <v>402</v>
      </c>
      <c r="AJ1054">
        <f t="shared" si="166"/>
        <v>1283.9999472953734</v>
      </c>
      <c r="AK1054">
        <v>1050</v>
      </c>
    </row>
    <row r="1055" spans="1:37" x14ac:dyDescent="0.15">
      <c r="A1055">
        <v>1051</v>
      </c>
      <c r="B1055">
        <f>ROUND(VLOOKUP(X1055,角色属性总表!AG:AI,2,FALSE)/角色属性总表!$C$34,0)</f>
        <v>131</v>
      </c>
      <c r="C1055">
        <f>ROUND(VLOOKUP(X1055,角色属性总表!Y:AE,3,FALSE)/J1055,0)</f>
        <v>45</v>
      </c>
      <c r="D1055">
        <f>ROUND(VLOOKUP(X1055,角色属性总表!AG:AI,3,FALSE)/角色属性总表!$C$35,0)</f>
        <v>137</v>
      </c>
      <c r="E1055">
        <f t="shared" si="160"/>
        <v>321</v>
      </c>
      <c r="F1055">
        <f t="shared" si="161"/>
        <v>27</v>
      </c>
      <c r="G1055">
        <f t="shared" si="162"/>
        <v>6</v>
      </c>
      <c r="H1055">
        <v>0</v>
      </c>
      <c r="I1055">
        <f t="shared" si="167"/>
        <v>3</v>
      </c>
      <c r="J1055">
        <f>VLOOKUP(AA1055,角色间职业划分!P:AP,20,FALSE)</f>
        <v>10</v>
      </c>
      <c r="K1055">
        <f>IF(X1055=500,100,VLOOKUP(AA1055,角色间职业划分!P:AP,22,FALSE))</f>
        <v>120</v>
      </c>
      <c r="L1055">
        <f>IF(X1055=500,K1055,VLOOKUP(AA1055,角色间职业划分!P:AP,23,FALSE))</f>
        <v>60</v>
      </c>
      <c r="M1055">
        <f>VLOOKUP(AA1055,角色间职业划分!P:AP,24,FALSE)</f>
        <v>0</v>
      </c>
      <c r="N1055">
        <f>VLOOKUP(AA1055,角色间职业划分!P:AP,14)*100</f>
        <v>95</v>
      </c>
      <c r="O1055">
        <f>VLOOKUP(AA1055,角色间职业划分!P:Z,9,FALSE)</f>
        <v>0</v>
      </c>
      <c r="P1055">
        <f>VLOOKUP(AA1055,角色间职业划分!P:AP,10,FALSE)</f>
        <v>0</v>
      </c>
      <c r="Q1055">
        <f>VLOOKUP(AA1055,角色间职业划分!P:AP,15,FALSE)</f>
        <v>0</v>
      </c>
      <c r="R1055">
        <f>VLOOKUP(AA1055,角色间职业划分!P:AP,16,FALSE)</f>
        <v>0</v>
      </c>
      <c r="S1055">
        <f>VLOOKUP(AA1055,角色间职业划分!P:AP,17,FALSE)</f>
        <v>0</v>
      </c>
      <c r="T1055">
        <f>VLOOKUP(AA1055,角色间职业划分!P:AP,18,FALSE)</f>
        <v>0</v>
      </c>
      <c r="U1055">
        <f>VLOOKUP(AA1055,角色间职业划分!P:AP,27,FALSE)</f>
        <v>0</v>
      </c>
      <c r="V1055">
        <f t="shared" si="163"/>
        <v>8.0000000000000018</v>
      </c>
      <c r="W1055">
        <f>VLOOKUP(AA1055,角色间职业划分!P:Q,2,FALSE)</f>
        <v>28</v>
      </c>
      <c r="X1055">
        <f t="shared" si="168"/>
        <v>41</v>
      </c>
      <c r="Y1055">
        <f>INT(VLOOKUP(X1055,角色属性总表!AG:AH,2,FALSE)*角色属性总表!$C$38)</f>
        <v>918</v>
      </c>
      <c r="AA1055">
        <f t="shared" si="169"/>
        <v>11</v>
      </c>
      <c r="AB1055">
        <f>VLOOKUP(X1055,角色属性总表!AG:AI,2,FALSE)*VLOOKUP(角色等级属性!AA1055,角色间职业划分!P:AG,13,FALSE)/角色间职业划分!$AB$9</f>
        <v>804.42521496248423</v>
      </c>
      <c r="AC1055">
        <f>VLOOKUP(X1055,角色属性总表!AG:AI,3,FALSE)*VLOOKUP(AA1055,角色间职业划分!P:AG,8,FALSE)/角色间职业划分!$W$9</f>
        <v>3646.4184</v>
      </c>
      <c r="AD1055">
        <f>VLOOKUP(AA1055,角色间职业划分!P:AP,26,FALSE)</f>
        <v>0.4</v>
      </c>
      <c r="AE1055">
        <f>VLOOKUP(X1055,角色属性总表!I:Q,3,FALSE)</f>
        <v>411.26400000000001</v>
      </c>
      <c r="AF1055">
        <f>VLOOKUP(AA1055,角色间职业划分!P:AP,11,FALSE)</f>
        <v>0.38</v>
      </c>
      <c r="AG1055">
        <f t="shared" si="164"/>
        <v>1754.7229842878542</v>
      </c>
      <c r="AH1055">
        <f t="shared" si="165"/>
        <v>411</v>
      </c>
      <c r="AJ1055">
        <f t="shared" si="166"/>
        <v>1343.7229842878542</v>
      </c>
      <c r="AK1055">
        <v>1051</v>
      </c>
    </row>
    <row r="1056" spans="1:37" x14ac:dyDescent="0.15">
      <c r="A1056">
        <v>1052</v>
      </c>
      <c r="B1056">
        <f>ROUND(VLOOKUP(X1056,角色属性总表!AG:AI,2,FALSE)/角色属性总表!$C$34,0)</f>
        <v>134</v>
      </c>
      <c r="C1056">
        <f>ROUND(VLOOKUP(X1056,角色属性总表!Y:AE,3,FALSE)/J1056,0)</f>
        <v>46</v>
      </c>
      <c r="D1056">
        <f>ROUND(VLOOKUP(X1056,角色属性总表!AG:AI,3,FALSE)/角色属性总表!$C$35,0)</f>
        <v>140</v>
      </c>
      <c r="E1056">
        <f t="shared" si="160"/>
        <v>328</v>
      </c>
      <c r="F1056">
        <f t="shared" si="161"/>
        <v>27</v>
      </c>
      <c r="G1056">
        <f t="shared" si="162"/>
        <v>6</v>
      </c>
      <c r="H1056">
        <v>0</v>
      </c>
      <c r="I1056">
        <f t="shared" si="167"/>
        <v>3</v>
      </c>
      <c r="J1056">
        <f>VLOOKUP(AA1056,角色间职业划分!P:AP,20,FALSE)</f>
        <v>10</v>
      </c>
      <c r="K1056">
        <f>IF(X1056=500,100,VLOOKUP(AA1056,角色间职业划分!P:AP,22,FALSE))</f>
        <v>120</v>
      </c>
      <c r="L1056">
        <f>IF(X1056=500,K1056,VLOOKUP(AA1056,角色间职业划分!P:AP,23,FALSE))</f>
        <v>60</v>
      </c>
      <c r="M1056">
        <f>VLOOKUP(AA1056,角色间职业划分!P:AP,24,FALSE)</f>
        <v>0</v>
      </c>
      <c r="N1056">
        <f>VLOOKUP(AA1056,角色间职业划分!P:AP,14)*100</f>
        <v>95</v>
      </c>
      <c r="O1056">
        <f>VLOOKUP(AA1056,角色间职业划分!P:Z,9,FALSE)</f>
        <v>0</v>
      </c>
      <c r="P1056">
        <f>VLOOKUP(AA1056,角色间职业划分!P:AP,10,FALSE)</f>
        <v>0</v>
      </c>
      <c r="Q1056">
        <f>VLOOKUP(AA1056,角色间职业划分!P:AP,15,FALSE)</f>
        <v>0</v>
      </c>
      <c r="R1056">
        <f>VLOOKUP(AA1056,角色间职业划分!P:AP,16,FALSE)</f>
        <v>0</v>
      </c>
      <c r="S1056">
        <f>VLOOKUP(AA1056,角色间职业划分!P:AP,17,FALSE)</f>
        <v>0</v>
      </c>
      <c r="T1056">
        <f>VLOOKUP(AA1056,角色间职业划分!P:AP,18,FALSE)</f>
        <v>0</v>
      </c>
      <c r="U1056">
        <f>VLOOKUP(AA1056,角色间职业划分!P:AP,27,FALSE)</f>
        <v>0</v>
      </c>
      <c r="V1056">
        <f t="shared" si="163"/>
        <v>8.0000000000000018</v>
      </c>
      <c r="W1056">
        <f>VLOOKUP(AA1056,角色间职业划分!P:Q,2,FALSE)</f>
        <v>28</v>
      </c>
      <c r="X1056">
        <f t="shared" si="168"/>
        <v>42</v>
      </c>
      <c r="Y1056">
        <f>INT(VLOOKUP(X1056,角色属性总表!AG:AH,2,FALSE)*角色属性总表!$C$38)</f>
        <v>936</v>
      </c>
      <c r="AA1056">
        <f t="shared" si="169"/>
        <v>11</v>
      </c>
      <c r="AB1056">
        <f>VLOOKUP(X1056,角色属性总表!AG:AI,2,FALSE)*VLOOKUP(角色等级属性!AA1056,角色间职业划分!P:AG,13,FALSE)/角色间职业划分!$AB$9</f>
        <v>820.19825839312125</v>
      </c>
      <c r="AC1056">
        <f>VLOOKUP(X1056,角色属性总表!AG:AI,3,FALSE)*VLOOKUP(AA1056,角色间职业划分!P:AG,8,FALSE)/角色间职业划分!$W$9</f>
        <v>3717.9168</v>
      </c>
      <c r="AD1056">
        <f>VLOOKUP(AA1056,角色间职业划分!P:AP,26,FALSE)</f>
        <v>0.4</v>
      </c>
      <c r="AE1056">
        <f>VLOOKUP(X1056,角色属性总表!I:Q,3,FALSE)</f>
        <v>419.32800000000003</v>
      </c>
      <c r="AF1056">
        <f>VLOOKUP(AA1056,角色间职业划分!P:AP,11,FALSE)</f>
        <v>0.38</v>
      </c>
      <c r="AG1056">
        <f t="shared" si="164"/>
        <v>1824.568686758369</v>
      </c>
      <c r="AH1056">
        <f t="shared" si="165"/>
        <v>420</v>
      </c>
      <c r="AJ1056">
        <f t="shared" si="166"/>
        <v>1404.568686758369</v>
      </c>
      <c r="AK1056">
        <v>1052</v>
      </c>
    </row>
    <row r="1057" spans="1:37" x14ac:dyDescent="0.15">
      <c r="A1057">
        <v>1053</v>
      </c>
      <c r="B1057">
        <f>ROUND(VLOOKUP(X1057,角色属性总表!AG:AI,2,FALSE)/角色属性总表!$C$34,0)</f>
        <v>136</v>
      </c>
      <c r="C1057">
        <f>ROUND(VLOOKUP(X1057,角色属性总表!Y:AE,3,FALSE)/J1057,0)</f>
        <v>48</v>
      </c>
      <c r="D1057">
        <f>ROUND(VLOOKUP(X1057,角色属性总表!AG:AI,3,FALSE)/角色属性总表!$C$35,0)</f>
        <v>142</v>
      </c>
      <c r="E1057">
        <f t="shared" si="160"/>
        <v>334</v>
      </c>
      <c r="F1057">
        <f t="shared" si="161"/>
        <v>27</v>
      </c>
      <c r="G1057">
        <f t="shared" si="162"/>
        <v>6</v>
      </c>
      <c r="H1057">
        <v>0</v>
      </c>
      <c r="I1057">
        <f t="shared" si="167"/>
        <v>3</v>
      </c>
      <c r="J1057">
        <f>VLOOKUP(AA1057,角色间职业划分!P:AP,20,FALSE)</f>
        <v>10</v>
      </c>
      <c r="K1057">
        <f>IF(X1057=500,100,VLOOKUP(AA1057,角色间职业划分!P:AP,22,FALSE))</f>
        <v>120</v>
      </c>
      <c r="L1057">
        <f>IF(X1057=500,K1057,VLOOKUP(AA1057,角色间职业划分!P:AP,23,FALSE))</f>
        <v>60</v>
      </c>
      <c r="M1057">
        <f>VLOOKUP(AA1057,角色间职业划分!P:AP,24,FALSE)</f>
        <v>0</v>
      </c>
      <c r="N1057">
        <f>VLOOKUP(AA1057,角色间职业划分!P:AP,14)*100</f>
        <v>95</v>
      </c>
      <c r="O1057">
        <f>VLOOKUP(AA1057,角色间职业划分!P:Z,9,FALSE)</f>
        <v>0</v>
      </c>
      <c r="P1057">
        <f>VLOOKUP(AA1057,角色间职业划分!P:AP,10,FALSE)</f>
        <v>0</v>
      </c>
      <c r="Q1057">
        <f>VLOOKUP(AA1057,角色间职业划分!P:AP,15,FALSE)</f>
        <v>0</v>
      </c>
      <c r="R1057">
        <f>VLOOKUP(AA1057,角色间职业划分!P:AP,16,FALSE)</f>
        <v>0</v>
      </c>
      <c r="S1057">
        <f>VLOOKUP(AA1057,角色间职业划分!P:AP,17,FALSE)</f>
        <v>0</v>
      </c>
      <c r="T1057">
        <f>VLOOKUP(AA1057,角色间职业划分!P:AP,18,FALSE)</f>
        <v>0</v>
      </c>
      <c r="U1057">
        <f>VLOOKUP(AA1057,角色间职业划分!P:AP,27,FALSE)</f>
        <v>0</v>
      </c>
      <c r="V1057">
        <f t="shared" si="163"/>
        <v>8.0000000000000018</v>
      </c>
      <c r="W1057">
        <f>VLOOKUP(AA1057,角色间职业划分!P:Q,2,FALSE)</f>
        <v>28</v>
      </c>
      <c r="X1057">
        <f t="shared" si="168"/>
        <v>43</v>
      </c>
      <c r="Y1057">
        <f>INT(VLOOKUP(X1057,角色属性总表!AG:AH,2,FALSE)*角色属性总表!$C$38)</f>
        <v>954</v>
      </c>
      <c r="AA1057">
        <f t="shared" si="169"/>
        <v>11</v>
      </c>
      <c r="AB1057">
        <f>VLOOKUP(X1057,角色属性总表!AG:AI,2,FALSE)*VLOOKUP(角色等级属性!AA1057,角色间职业划分!P:AG,13,FALSE)/角色间职业划分!$AB$9</f>
        <v>835.97130182375804</v>
      </c>
      <c r="AC1057">
        <f>VLOOKUP(X1057,角色属性总表!AG:AI,3,FALSE)*VLOOKUP(AA1057,角色间职业划分!P:AG,8,FALSE)/角色间职业划分!$W$9</f>
        <v>3789.4152000000004</v>
      </c>
      <c r="AD1057">
        <f>VLOOKUP(AA1057,角色间职业划分!P:AP,26,FALSE)</f>
        <v>0.4</v>
      </c>
      <c r="AE1057">
        <f>VLOOKUP(X1057,角色属性总表!I:Q,3,FALSE)</f>
        <v>427.392</v>
      </c>
      <c r="AF1057">
        <f>VLOOKUP(AA1057,角色间职业划分!P:AP,11,FALSE)</f>
        <v>0.38</v>
      </c>
      <c r="AG1057">
        <f t="shared" si="164"/>
        <v>1895.5323263735825</v>
      </c>
      <c r="AH1057">
        <f t="shared" si="165"/>
        <v>426</v>
      </c>
      <c r="AJ1057">
        <f t="shared" si="166"/>
        <v>1469.5323263735825</v>
      </c>
      <c r="AK1057">
        <v>1053</v>
      </c>
    </row>
    <row r="1058" spans="1:37" x14ac:dyDescent="0.15">
      <c r="A1058">
        <v>1054</v>
      </c>
      <c r="B1058">
        <f>ROUND(VLOOKUP(X1058,角色属性总表!AG:AI,2,FALSE)/角色属性总表!$C$34,0)</f>
        <v>139</v>
      </c>
      <c r="C1058">
        <f>ROUND(VLOOKUP(X1058,角色属性总表!Y:AE,3,FALSE)/J1058,0)</f>
        <v>49</v>
      </c>
      <c r="D1058">
        <f>ROUND(VLOOKUP(X1058,角色属性总表!AG:AI,3,FALSE)/角色属性总表!$C$35,0)</f>
        <v>145</v>
      </c>
      <c r="E1058">
        <f t="shared" si="160"/>
        <v>340</v>
      </c>
      <c r="F1058">
        <f t="shared" si="161"/>
        <v>27</v>
      </c>
      <c r="G1058">
        <f t="shared" si="162"/>
        <v>6</v>
      </c>
      <c r="H1058">
        <v>0</v>
      </c>
      <c r="I1058">
        <f t="shared" si="167"/>
        <v>3</v>
      </c>
      <c r="J1058">
        <f>VLOOKUP(AA1058,角色间职业划分!P:AP,20,FALSE)</f>
        <v>10</v>
      </c>
      <c r="K1058">
        <f>IF(X1058=500,100,VLOOKUP(AA1058,角色间职业划分!P:AP,22,FALSE))</f>
        <v>120</v>
      </c>
      <c r="L1058">
        <f>IF(X1058=500,K1058,VLOOKUP(AA1058,角色间职业划分!P:AP,23,FALSE))</f>
        <v>60</v>
      </c>
      <c r="M1058">
        <f>VLOOKUP(AA1058,角色间职业划分!P:AP,24,FALSE)</f>
        <v>0</v>
      </c>
      <c r="N1058">
        <f>VLOOKUP(AA1058,角色间职业划分!P:AP,14)*100</f>
        <v>95</v>
      </c>
      <c r="O1058">
        <f>VLOOKUP(AA1058,角色间职业划分!P:Z,9,FALSE)</f>
        <v>0</v>
      </c>
      <c r="P1058">
        <f>VLOOKUP(AA1058,角色间职业划分!P:AP,10,FALSE)</f>
        <v>0</v>
      </c>
      <c r="Q1058">
        <f>VLOOKUP(AA1058,角色间职业划分!P:AP,15,FALSE)</f>
        <v>0</v>
      </c>
      <c r="R1058">
        <f>VLOOKUP(AA1058,角色间职业划分!P:AP,16,FALSE)</f>
        <v>0</v>
      </c>
      <c r="S1058">
        <f>VLOOKUP(AA1058,角色间职业划分!P:AP,17,FALSE)</f>
        <v>0</v>
      </c>
      <c r="T1058">
        <f>VLOOKUP(AA1058,角色间职业划分!P:AP,18,FALSE)</f>
        <v>0</v>
      </c>
      <c r="U1058">
        <f>VLOOKUP(AA1058,角色间职业划分!P:AP,27,FALSE)</f>
        <v>0</v>
      </c>
      <c r="V1058">
        <f t="shared" si="163"/>
        <v>8.0000000000000018</v>
      </c>
      <c r="W1058">
        <f>VLOOKUP(AA1058,角色间职业划分!P:Q,2,FALSE)</f>
        <v>28</v>
      </c>
      <c r="X1058">
        <f t="shared" si="168"/>
        <v>44</v>
      </c>
      <c r="Y1058">
        <f>INT(VLOOKUP(X1058,角色属性总表!AG:AH,2,FALSE)*角色属性总表!$C$38)</f>
        <v>972</v>
      </c>
      <c r="AA1058">
        <f t="shared" si="169"/>
        <v>11</v>
      </c>
      <c r="AB1058">
        <f>VLOOKUP(X1058,角色属性总表!AG:AI,2,FALSE)*VLOOKUP(角色等级属性!AA1058,角色间职业划分!P:AG,13,FALSE)/角色间职业划分!$AB$9</f>
        <v>851.74434525439528</v>
      </c>
      <c r="AC1058">
        <f>VLOOKUP(X1058,角色属性总表!AG:AI,3,FALSE)*VLOOKUP(AA1058,角色间职业划分!P:AG,8,FALSE)/角色间职业划分!$W$9</f>
        <v>3860.9136000000008</v>
      </c>
      <c r="AD1058">
        <f>VLOOKUP(AA1058,角色间职业划分!P:AP,26,FALSE)</f>
        <v>0.4</v>
      </c>
      <c r="AE1058">
        <f>VLOOKUP(X1058,角色属性总表!I:Q,3,FALSE)</f>
        <v>435.45600000000002</v>
      </c>
      <c r="AF1058">
        <f>VLOOKUP(AA1058,角色间职业划分!P:AP,11,FALSE)</f>
        <v>0.38</v>
      </c>
      <c r="AG1058">
        <f t="shared" si="164"/>
        <v>1967.6094339617719</v>
      </c>
      <c r="AH1058">
        <f t="shared" si="165"/>
        <v>435</v>
      </c>
      <c r="AJ1058">
        <f t="shared" si="166"/>
        <v>1532.6094339617719</v>
      </c>
      <c r="AK1058">
        <v>1054</v>
      </c>
    </row>
    <row r="1059" spans="1:37" x14ac:dyDescent="0.15">
      <c r="A1059">
        <v>1055</v>
      </c>
      <c r="B1059">
        <f>ROUND(VLOOKUP(X1059,角色属性总表!AG:AI,2,FALSE)/角色属性总表!$C$34,0)</f>
        <v>141</v>
      </c>
      <c r="C1059">
        <f>ROUND(VLOOKUP(X1059,角色属性总表!Y:AE,3,FALSE)/J1059,0)</f>
        <v>51</v>
      </c>
      <c r="D1059">
        <f>ROUND(VLOOKUP(X1059,角色属性总表!AG:AI,3,FALSE)/角色属性总表!$C$35,0)</f>
        <v>148</v>
      </c>
      <c r="E1059">
        <f t="shared" si="160"/>
        <v>347</v>
      </c>
      <c r="F1059">
        <f t="shared" si="161"/>
        <v>27</v>
      </c>
      <c r="G1059">
        <f t="shared" si="162"/>
        <v>6</v>
      </c>
      <c r="H1059">
        <v>0</v>
      </c>
      <c r="I1059">
        <f t="shared" si="167"/>
        <v>3</v>
      </c>
      <c r="J1059">
        <f>VLOOKUP(AA1059,角色间职业划分!P:AP,20,FALSE)</f>
        <v>10</v>
      </c>
      <c r="K1059">
        <f>IF(X1059=500,100,VLOOKUP(AA1059,角色间职业划分!P:AP,22,FALSE))</f>
        <v>120</v>
      </c>
      <c r="L1059">
        <f>IF(X1059=500,K1059,VLOOKUP(AA1059,角色间职业划分!P:AP,23,FALSE))</f>
        <v>60</v>
      </c>
      <c r="M1059">
        <f>VLOOKUP(AA1059,角色间职业划分!P:AP,24,FALSE)</f>
        <v>0</v>
      </c>
      <c r="N1059">
        <f>VLOOKUP(AA1059,角色间职业划分!P:AP,14)*100</f>
        <v>95</v>
      </c>
      <c r="O1059">
        <f>VLOOKUP(AA1059,角色间职业划分!P:Z,9,FALSE)</f>
        <v>0</v>
      </c>
      <c r="P1059">
        <f>VLOOKUP(AA1059,角色间职业划分!P:AP,10,FALSE)</f>
        <v>0</v>
      </c>
      <c r="Q1059">
        <f>VLOOKUP(AA1059,角色间职业划分!P:AP,15,FALSE)</f>
        <v>0</v>
      </c>
      <c r="R1059">
        <f>VLOOKUP(AA1059,角色间职业划分!P:AP,16,FALSE)</f>
        <v>0</v>
      </c>
      <c r="S1059">
        <f>VLOOKUP(AA1059,角色间职业划分!P:AP,17,FALSE)</f>
        <v>0</v>
      </c>
      <c r="T1059">
        <f>VLOOKUP(AA1059,角色间职业划分!P:AP,18,FALSE)</f>
        <v>0</v>
      </c>
      <c r="U1059">
        <f>VLOOKUP(AA1059,角色间职业划分!P:AP,27,FALSE)</f>
        <v>0</v>
      </c>
      <c r="V1059">
        <f t="shared" si="163"/>
        <v>8.0000000000000018</v>
      </c>
      <c r="W1059">
        <f>VLOOKUP(AA1059,角色间职业划分!P:Q,2,FALSE)</f>
        <v>28</v>
      </c>
      <c r="X1059">
        <f t="shared" si="168"/>
        <v>45</v>
      </c>
      <c r="Y1059">
        <f>INT(VLOOKUP(X1059,角色属性总表!AG:AH,2,FALSE)*角色属性总表!$C$38)</f>
        <v>990</v>
      </c>
      <c r="AA1059">
        <f t="shared" si="169"/>
        <v>11</v>
      </c>
      <c r="AB1059">
        <f>VLOOKUP(X1059,角色属性总表!AG:AI,2,FALSE)*VLOOKUP(角色等级属性!AA1059,角色间职业划分!P:AG,13,FALSE)/角色间职业划分!$AB$9</f>
        <v>867.51738868503207</v>
      </c>
      <c r="AC1059">
        <f>VLOOKUP(X1059,角色属性总表!AG:AI,3,FALSE)*VLOOKUP(AA1059,角色间职业划分!P:AG,8,FALSE)/角色间职业划分!$W$9</f>
        <v>3932.4120000000003</v>
      </c>
      <c r="AD1059">
        <f>VLOOKUP(AA1059,角色间职业划分!P:AP,26,FALSE)</f>
        <v>0.4</v>
      </c>
      <c r="AE1059">
        <f>VLOOKUP(X1059,角色属性总表!I:Q,3,FALSE)</f>
        <v>443.52</v>
      </c>
      <c r="AF1059">
        <f>VLOOKUP(AA1059,角色间职业划分!P:AP,11,FALSE)</f>
        <v>0.38</v>
      </c>
      <c r="AG1059">
        <f t="shared" si="164"/>
        <v>2040.7957848851972</v>
      </c>
      <c r="AH1059">
        <f t="shared" si="165"/>
        <v>444</v>
      </c>
      <c r="AJ1059">
        <f t="shared" si="166"/>
        <v>1596.7957848851972</v>
      </c>
      <c r="AK1059">
        <v>1055</v>
      </c>
    </row>
    <row r="1060" spans="1:37" x14ac:dyDescent="0.15">
      <c r="A1060">
        <v>1056</v>
      </c>
      <c r="B1060">
        <f>ROUND(VLOOKUP(X1060,角色属性总表!AG:AI,2,FALSE)/角色属性总表!$C$34,0)</f>
        <v>144</v>
      </c>
      <c r="C1060">
        <f>ROUND(VLOOKUP(X1060,角色属性总表!Y:AE,3,FALSE)/J1060,0)</f>
        <v>52</v>
      </c>
      <c r="D1060">
        <f>ROUND(VLOOKUP(X1060,角色属性总表!AG:AI,3,FALSE)/角色属性总表!$C$35,0)</f>
        <v>151</v>
      </c>
      <c r="E1060">
        <f t="shared" si="160"/>
        <v>353</v>
      </c>
      <c r="F1060">
        <f t="shared" si="161"/>
        <v>27</v>
      </c>
      <c r="G1060">
        <f t="shared" si="162"/>
        <v>6</v>
      </c>
      <c r="H1060">
        <v>0</v>
      </c>
      <c r="I1060">
        <f t="shared" si="167"/>
        <v>3</v>
      </c>
      <c r="J1060">
        <f>VLOOKUP(AA1060,角色间职业划分!P:AP,20,FALSE)</f>
        <v>10</v>
      </c>
      <c r="K1060">
        <f>IF(X1060=500,100,VLOOKUP(AA1060,角色间职业划分!P:AP,22,FALSE))</f>
        <v>120</v>
      </c>
      <c r="L1060">
        <f>IF(X1060=500,K1060,VLOOKUP(AA1060,角色间职业划分!P:AP,23,FALSE))</f>
        <v>60</v>
      </c>
      <c r="M1060">
        <f>VLOOKUP(AA1060,角色间职业划分!P:AP,24,FALSE)</f>
        <v>0</v>
      </c>
      <c r="N1060">
        <f>VLOOKUP(AA1060,角色间职业划分!P:AP,14)*100</f>
        <v>95</v>
      </c>
      <c r="O1060">
        <f>VLOOKUP(AA1060,角色间职业划分!P:Z,9,FALSE)</f>
        <v>0</v>
      </c>
      <c r="P1060">
        <f>VLOOKUP(AA1060,角色间职业划分!P:AP,10,FALSE)</f>
        <v>0</v>
      </c>
      <c r="Q1060">
        <f>VLOOKUP(AA1060,角色间职业划分!P:AP,15,FALSE)</f>
        <v>0</v>
      </c>
      <c r="R1060">
        <f>VLOOKUP(AA1060,角色间职业划分!P:AP,16,FALSE)</f>
        <v>0</v>
      </c>
      <c r="S1060">
        <f>VLOOKUP(AA1060,角色间职业划分!P:AP,17,FALSE)</f>
        <v>0</v>
      </c>
      <c r="T1060">
        <f>VLOOKUP(AA1060,角色间职业划分!P:AP,18,FALSE)</f>
        <v>0</v>
      </c>
      <c r="U1060">
        <f>VLOOKUP(AA1060,角色间职业划分!P:AP,27,FALSE)</f>
        <v>0</v>
      </c>
      <c r="V1060">
        <f t="shared" si="163"/>
        <v>8.0000000000000018</v>
      </c>
      <c r="W1060">
        <f>VLOOKUP(AA1060,角色间职业划分!P:Q,2,FALSE)</f>
        <v>28</v>
      </c>
      <c r="X1060">
        <f t="shared" si="168"/>
        <v>46</v>
      </c>
      <c r="Y1060">
        <f>INT(VLOOKUP(X1060,角色属性总表!AG:AH,2,FALSE)*角色属性总表!$C$38)</f>
        <v>1008</v>
      </c>
      <c r="AA1060">
        <f t="shared" si="169"/>
        <v>11</v>
      </c>
      <c r="AB1060">
        <f>VLOOKUP(X1060,角色属性总表!AG:AI,2,FALSE)*VLOOKUP(角色等级属性!AA1060,角色间职业划分!P:AG,13,FALSE)/角色间职业划分!$AB$9</f>
        <v>883.29043211566898</v>
      </c>
      <c r="AC1060">
        <f>VLOOKUP(X1060,角色属性总表!AG:AI,3,FALSE)*VLOOKUP(AA1060,角色间职业划分!P:AG,8,FALSE)/角色间职业划分!$W$9</f>
        <v>4003.9104000000002</v>
      </c>
      <c r="AD1060">
        <f>VLOOKUP(AA1060,角色间职业划分!P:AP,26,FALSE)</f>
        <v>0.4</v>
      </c>
      <c r="AE1060">
        <f>VLOOKUP(X1060,角色属性总表!I:Q,3,FALSE)</f>
        <v>451.58399999999995</v>
      </c>
      <c r="AF1060">
        <f>VLOOKUP(AA1060,角色间职业划分!P:AP,11,FALSE)</f>
        <v>0.38</v>
      </c>
      <c r="AG1060">
        <f t="shared" si="164"/>
        <v>2115.0873855709538</v>
      </c>
      <c r="AH1060">
        <f t="shared" si="165"/>
        <v>453</v>
      </c>
      <c r="AJ1060">
        <f t="shared" si="166"/>
        <v>1662.0873855709538</v>
      </c>
      <c r="AK1060">
        <v>1056</v>
      </c>
    </row>
    <row r="1061" spans="1:37" x14ac:dyDescent="0.15">
      <c r="A1061">
        <v>1057</v>
      </c>
      <c r="B1061">
        <f>ROUND(VLOOKUP(X1061,角色属性总表!AG:AI,2,FALSE)/角色属性总表!$C$34,0)</f>
        <v>147</v>
      </c>
      <c r="C1061">
        <f>ROUND(VLOOKUP(X1061,角色属性总表!Y:AE,3,FALSE)/J1061,0)</f>
        <v>54</v>
      </c>
      <c r="D1061">
        <f>ROUND(VLOOKUP(X1061,角色属性总表!AG:AI,3,FALSE)/角色属性总表!$C$35,0)</f>
        <v>153</v>
      </c>
      <c r="E1061">
        <f t="shared" si="160"/>
        <v>359</v>
      </c>
      <c r="F1061">
        <f t="shared" si="161"/>
        <v>27</v>
      </c>
      <c r="G1061">
        <f t="shared" si="162"/>
        <v>6</v>
      </c>
      <c r="H1061">
        <v>0</v>
      </c>
      <c r="I1061">
        <f t="shared" si="167"/>
        <v>3</v>
      </c>
      <c r="J1061">
        <f>VLOOKUP(AA1061,角色间职业划分!P:AP,20,FALSE)</f>
        <v>10</v>
      </c>
      <c r="K1061">
        <f>IF(X1061=500,100,VLOOKUP(AA1061,角色间职业划分!P:AP,22,FALSE))</f>
        <v>120</v>
      </c>
      <c r="L1061">
        <f>IF(X1061=500,K1061,VLOOKUP(AA1061,角色间职业划分!P:AP,23,FALSE))</f>
        <v>60</v>
      </c>
      <c r="M1061">
        <f>VLOOKUP(AA1061,角色间职业划分!P:AP,24,FALSE)</f>
        <v>0</v>
      </c>
      <c r="N1061">
        <f>VLOOKUP(AA1061,角色间职业划分!P:AP,14)*100</f>
        <v>95</v>
      </c>
      <c r="O1061">
        <f>VLOOKUP(AA1061,角色间职业划分!P:Z,9,FALSE)</f>
        <v>0</v>
      </c>
      <c r="P1061">
        <f>VLOOKUP(AA1061,角色间职业划分!P:AP,10,FALSE)</f>
        <v>0</v>
      </c>
      <c r="Q1061">
        <f>VLOOKUP(AA1061,角色间职业划分!P:AP,15,FALSE)</f>
        <v>0</v>
      </c>
      <c r="R1061">
        <f>VLOOKUP(AA1061,角色间职业划分!P:AP,16,FALSE)</f>
        <v>0</v>
      </c>
      <c r="S1061">
        <f>VLOOKUP(AA1061,角色间职业划分!P:AP,17,FALSE)</f>
        <v>0</v>
      </c>
      <c r="T1061">
        <f>VLOOKUP(AA1061,角色间职业划分!P:AP,18,FALSE)</f>
        <v>0</v>
      </c>
      <c r="U1061">
        <f>VLOOKUP(AA1061,角色间职业划分!P:AP,27,FALSE)</f>
        <v>0</v>
      </c>
      <c r="V1061">
        <f t="shared" si="163"/>
        <v>8.0000000000000018</v>
      </c>
      <c r="W1061">
        <f>VLOOKUP(AA1061,角色间职业划分!P:Q,2,FALSE)</f>
        <v>28</v>
      </c>
      <c r="X1061">
        <f t="shared" si="168"/>
        <v>47</v>
      </c>
      <c r="Y1061">
        <f>INT(VLOOKUP(X1061,角色属性总表!AG:AH,2,FALSE)*角色属性总表!$C$38)</f>
        <v>1026</v>
      </c>
      <c r="AA1061">
        <f t="shared" si="169"/>
        <v>11</v>
      </c>
      <c r="AB1061">
        <f>VLOOKUP(X1061,角色属性总表!AG:AI,2,FALSE)*VLOOKUP(角色等级属性!AA1061,角色间职业划分!P:AG,13,FALSE)/角色间职业划分!$AB$9</f>
        <v>899.06347554630599</v>
      </c>
      <c r="AC1061">
        <f>VLOOKUP(X1061,角色属性总表!AG:AI,3,FALSE)*VLOOKUP(AA1061,角色间职业划分!P:AG,8,FALSE)/角色间职业划分!$W$9</f>
        <v>4075.4088000000006</v>
      </c>
      <c r="AD1061">
        <f>VLOOKUP(AA1061,角色间职业划分!P:AP,26,FALSE)</f>
        <v>0.4</v>
      </c>
      <c r="AE1061">
        <f>VLOOKUP(X1061,角色属性总表!I:Q,3,FALSE)</f>
        <v>459.64800000000002</v>
      </c>
      <c r="AF1061">
        <f>VLOOKUP(AA1061,角色间职业划分!P:AP,11,FALSE)</f>
        <v>0.38</v>
      </c>
      <c r="AG1061">
        <f t="shared" si="164"/>
        <v>2190.4804610857104</v>
      </c>
      <c r="AH1061">
        <f t="shared" si="165"/>
        <v>459</v>
      </c>
      <c r="AJ1061">
        <f t="shared" si="166"/>
        <v>1731.4804610857104</v>
      </c>
      <c r="AK1061">
        <v>1057</v>
      </c>
    </row>
    <row r="1062" spans="1:37" x14ac:dyDescent="0.15">
      <c r="A1062">
        <v>1058</v>
      </c>
      <c r="B1062">
        <f>ROUND(VLOOKUP(X1062,角色属性总表!AG:AI,2,FALSE)/角色属性总表!$C$34,0)</f>
        <v>149</v>
      </c>
      <c r="C1062">
        <f>ROUND(VLOOKUP(X1062,角色属性总表!Y:AE,3,FALSE)/J1062,0)</f>
        <v>56</v>
      </c>
      <c r="D1062">
        <f>ROUND(VLOOKUP(X1062,角色属性总表!AG:AI,3,FALSE)/角色属性总表!$C$35,0)</f>
        <v>156</v>
      </c>
      <c r="E1062">
        <f t="shared" si="160"/>
        <v>365</v>
      </c>
      <c r="F1062">
        <f t="shared" si="161"/>
        <v>27</v>
      </c>
      <c r="G1062">
        <f t="shared" si="162"/>
        <v>6</v>
      </c>
      <c r="H1062">
        <v>0</v>
      </c>
      <c r="I1062">
        <f t="shared" si="167"/>
        <v>3</v>
      </c>
      <c r="J1062">
        <f>VLOOKUP(AA1062,角色间职业划分!P:AP,20,FALSE)</f>
        <v>10</v>
      </c>
      <c r="K1062">
        <f>IF(X1062=500,100,VLOOKUP(AA1062,角色间职业划分!P:AP,22,FALSE))</f>
        <v>120</v>
      </c>
      <c r="L1062">
        <f>IF(X1062=500,K1062,VLOOKUP(AA1062,角色间职业划分!P:AP,23,FALSE))</f>
        <v>60</v>
      </c>
      <c r="M1062">
        <f>VLOOKUP(AA1062,角色间职业划分!P:AP,24,FALSE)</f>
        <v>0</v>
      </c>
      <c r="N1062">
        <f>VLOOKUP(AA1062,角色间职业划分!P:AP,14)*100</f>
        <v>95</v>
      </c>
      <c r="O1062">
        <f>VLOOKUP(AA1062,角色间职业划分!P:Z,9,FALSE)</f>
        <v>0</v>
      </c>
      <c r="P1062">
        <f>VLOOKUP(AA1062,角色间职业划分!P:AP,10,FALSE)</f>
        <v>0</v>
      </c>
      <c r="Q1062">
        <f>VLOOKUP(AA1062,角色间职业划分!P:AP,15,FALSE)</f>
        <v>0</v>
      </c>
      <c r="R1062">
        <f>VLOOKUP(AA1062,角色间职业划分!P:AP,16,FALSE)</f>
        <v>0</v>
      </c>
      <c r="S1062">
        <f>VLOOKUP(AA1062,角色间职业划分!P:AP,17,FALSE)</f>
        <v>0</v>
      </c>
      <c r="T1062">
        <f>VLOOKUP(AA1062,角色间职业划分!P:AP,18,FALSE)</f>
        <v>0</v>
      </c>
      <c r="U1062">
        <f>VLOOKUP(AA1062,角色间职业划分!P:AP,27,FALSE)</f>
        <v>0</v>
      </c>
      <c r="V1062">
        <f t="shared" si="163"/>
        <v>8.0000000000000018</v>
      </c>
      <c r="W1062">
        <f>VLOOKUP(AA1062,角色间职业划分!P:Q,2,FALSE)</f>
        <v>28</v>
      </c>
      <c r="X1062">
        <f t="shared" si="168"/>
        <v>48</v>
      </c>
      <c r="Y1062">
        <f>INT(VLOOKUP(X1062,角色属性总表!AG:AH,2,FALSE)*角色属性总表!$C$38)</f>
        <v>1044</v>
      </c>
      <c r="AA1062">
        <f t="shared" si="169"/>
        <v>11</v>
      </c>
      <c r="AB1062">
        <f>VLOOKUP(X1062,角色属性总表!AG:AI,2,FALSE)*VLOOKUP(角色等级属性!AA1062,角色间职业划分!P:AG,13,FALSE)/角色间职业划分!$AB$9</f>
        <v>914.83651897694278</v>
      </c>
      <c r="AC1062">
        <f>VLOOKUP(X1062,角色属性总表!AG:AI,3,FALSE)*VLOOKUP(AA1062,角色间职业划分!P:AG,8,FALSE)/角色间职业划分!$W$9</f>
        <v>4146.9071999999996</v>
      </c>
      <c r="AD1062">
        <f>VLOOKUP(AA1062,角色间职业划分!P:AP,26,FALSE)</f>
        <v>0.4</v>
      </c>
      <c r="AE1062">
        <f>VLOOKUP(X1062,角色属性总表!I:Q,3,FALSE)</f>
        <v>467.71199999999999</v>
      </c>
      <c r="AF1062">
        <f>VLOOKUP(AA1062,角色间职业划分!P:AP,11,FALSE)</f>
        <v>0.38</v>
      </c>
      <c r="AG1062">
        <f t="shared" si="164"/>
        <v>2266.9714436532308</v>
      </c>
      <c r="AH1062">
        <f t="shared" si="165"/>
        <v>468</v>
      </c>
      <c r="AJ1062">
        <f t="shared" si="166"/>
        <v>1798.9714436532308</v>
      </c>
      <c r="AK1062">
        <v>1058</v>
      </c>
    </row>
    <row r="1063" spans="1:37" x14ac:dyDescent="0.15">
      <c r="A1063">
        <v>1059</v>
      </c>
      <c r="B1063">
        <f>ROUND(VLOOKUP(X1063,角色属性总表!AG:AI,2,FALSE)/角色属性总表!$C$34,0)</f>
        <v>152</v>
      </c>
      <c r="C1063">
        <f>ROUND(VLOOKUP(X1063,角色属性总表!Y:AE,3,FALSE)/J1063,0)</f>
        <v>57</v>
      </c>
      <c r="D1063">
        <f>ROUND(VLOOKUP(X1063,角色属性总表!AG:AI,3,FALSE)/角色属性总表!$C$35,0)</f>
        <v>159</v>
      </c>
      <c r="E1063">
        <f t="shared" si="160"/>
        <v>372</v>
      </c>
      <c r="F1063">
        <f t="shared" si="161"/>
        <v>27</v>
      </c>
      <c r="G1063">
        <f t="shared" si="162"/>
        <v>6</v>
      </c>
      <c r="H1063">
        <v>0</v>
      </c>
      <c r="I1063">
        <f t="shared" si="167"/>
        <v>3</v>
      </c>
      <c r="J1063">
        <f>VLOOKUP(AA1063,角色间职业划分!P:AP,20,FALSE)</f>
        <v>10</v>
      </c>
      <c r="K1063">
        <f>IF(X1063=500,100,VLOOKUP(AA1063,角色间职业划分!P:AP,22,FALSE))</f>
        <v>120</v>
      </c>
      <c r="L1063">
        <f>IF(X1063=500,K1063,VLOOKUP(AA1063,角色间职业划分!P:AP,23,FALSE))</f>
        <v>60</v>
      </c>
      <c r="M1063">
        <f>VLOOKUP(AA1063,角色间职业划分!P:AP,24,FALSE)</f>
        <v>0</v>
      </c>
      <c r="N1063">
        <f>VLOOKUP(AA1063,角色间职业划分!P:AP,14)*100</f>
        <v>95</v>
      </c>
      <c r="O1063">
        <f>VLOOKUP(AA1063,角色间职业划分!P:Z,9,FALSE)</f>
        <v>0</v>
      </c>
      <c r="P1063">
        <f>VLOOKUP(AA1063,角色间职业划分!P:AP,10,FALSE)</f>
        <v>0</v>
      </c>
      <c r="Q1063">
        <f>VLOOKUP(AA1063,角色间职业划分!P:AP,15,FALSE)</f>
        <v>0</v>
      </c>
      <c r="R1063">
        <f>VLOOKUP(AA1063,角色间职业划分!P:AP,16,FALSE)</f>
        <v>0</v>
      </c>
      <c r="S1063">
        <f>VLOOKUP(AA1063,角色间职业划分!P:AP,17,FALSE)</f>
        <v>0</v>
      </c>
      <c r="T1063">
        <f>VLOOKUP(AA1063,角色间职业划分!P:AP,18,FALSE)</f>
        <v>0</v>
      </c>
      <c r="U1063">
        <f>VLOOKUP(AA1063,角色间职业划分!P:AP,27,FALSE)</f>
        <v>0</v>
      </c>
      <c r="V1063">
        <f t="shared" si="163"/>
        <v>8.0000000000000018</v>
      </c>
      <c r="W1063">
        <f>VLOOKUP(AA1063,角色间职业划分!P:Q,2,FALSE)</f>
        <v>28</v>
      </c>
      <c r="X1063">
        <f t="shared" si="168"/>
        <v>49</v>
      </c>
      <c r="Y1063">
        <f>INT(VLOOKUP(X1063,角色属性总表!AG:AH,2,FALSE)*角色属性总表!$C$38)</f>
        <v>1062</v>
      </c>
      <c r="AA1063">
        <f t="shared" si="169"/>
        <v>11</v>
      </c>
      <c r="AB1063">
        <f>VLOOKUP(X1063,角色属性总表!AG:AI,2,FALSE)*VLOOKUP(角色等级属性!AA1063,角色间职业划分!P:AG,13,FALSE)/角色间职业划分!$AB$9</f>
        <v>930.6095624075798</v>
      </c>
      <c r="AC1063">
        <f>VLOOKUP(X1063,角色属性总表!AG:AI,3,FALSE)*VLOOKUP(AA1063,角色间职业划分!P:AG,8,FALSE)/角色间职业划分!$W$9</f>
        <v>4218.4056</v>
      </c>
      <c r="AD1063">
        <f>VLOOKUP(AA1063,角色间职业划分!P:AP,26,FALSE)</f>
        <v>0.4</v>
      </c>
      <c r="AE1063">
        <f>VLOOKUP(X1063,角色属性总表!I:Q,3,FALSE)</f>
        <v>475.77600000000007</v>
      </c>
      <c r="AF1063">
        <f>VLOOKUP(AA1063,角色间职业划分!P:AP,11,FALSE)</f>
        <v>0.38</v>
      </c>
      <c r="AG1063">
        <f t="shared" si="164"/>
        <v>2344.5569620253164</v>
      </c>
      <c r="AH1063">
        <f t="shared" si="165"/>
        <v>477</v>
      </c>
      <c r="AJ1063">
        <f t="shared" si="166"/>
        <v>1867.5569620253164</v>
      </c>
      <c r="AK1063">
        <v>1059</v>
      </c>
    </row>
    <row r="1064" spans="1:37" x14ac:dyDescent="0.15">
      <c r="A1064">
        <v>1060</v>
      </c>
      <c r="B1064">
        <f>ROUND(VLOOKUP(X1064,角色属性总表!AG:AI,2,FALSE)/角色属性总表!$C$34,0)</f>
        <v>154</v>
      </c>
      <c r="C1064">
        <f>ROUND(VLOOKUP(X1064,角色属性总表!Y:AE,3,FALSE)/J1064,0)</f>
        <v>59</v>
      </c>
      <c r="D1064">
        <f>ROUND(VLOOKUP(X1064,角色属性总表!AG:AI,3,FALSE)/角色属性总表!$C$35,0)</f>
        <v>161</v>
      </c>
      <c r="E1064">
        <f t="shared" si="160"/>
        <v>378</v>
      </c>
      <c r="F1064">
        <f t="shared" si="161"/>
        <v>27</v>
      </c>
      <c r="G1064">
        <f t="shared" si="162"/>
        <v>6</v>
      </c>
      <c r="H1064">
        <v>0</v>
      </c>
      <c r="I1064">
        <f t="shared" si="167"/>
        <v>3</v>
      </c>
      <c r="J1064">
        <f>VLOOKUP(AA1064,角色间职业划分!P:AP,20,FALSE)</f>
        <v>10</v>
      </c>
      <c r="K1064">
        <f>IF(X1064=500,100,VLOOKUP(AA1064,角色间职业划分!P:AP,22,FALSE))</f>
        <v>120</v>
      </c>
      <c r="L1064">
        <f>IF(X1064=500,K1064,VLOOKUP(AA1064,角色间职业划分!P:AP,23,FALSE))</f>
        <v>60</v>
      </c>
      <c r="M1064">
        <f>VLOOKUP(AA1064,角色间职业划分!P:AP,24,FALSE)</f>
        <v>0</v>
      </c>
      <c r="N1064">
        <f>VLOOKUP(AA1064,角色间职业划分!P:AP,14)*100</f>
        <v>95</v>
      </c>
      <c r="O1064">
        <f>VLOOKUP(AA1064,角色间职业划分!P:Z,9,FALSE)</f>
        <v>0</v>
      </c>
      <c r="P1064">
        <f>VLOOKUP(AA1064,角色间职业划分!P:AP,10,FALSE)</f>
        <v>0</v>
      </c>
      <c r="Q1064">
        <f>VLOOKUP(AA1064,角色间职业划分!P:AP,15,FALSE)</f>
        <v>0</v>
      </c>
      <c r="R1064">
        <f>VLOOKUP(AA1064,角色间职业划分!P:AP,16,FALSE)</f>
        <v>0</v>
      </c>
      <c r="S1064">
        <f>VLOOKUP(AA1064,角色间职业划分!P:AP,17,FALSE)</f>
        <v>0</v>
      </c>
      <c r="T1064">
        <f>VLOOKUP(AA1064,角色间职业划分!P:AP,18,FALSE)</f>
        <v>0</v>
      </c>
      <c r="U1064">
        <f>VLOOKUP(AA1064,角色间职业划分!P:AP,27,FALSE)</f>
        <v>0</v>
      </c>
      <c r="V1064">
        <f t="shared" si="163"/>
        <v>8.0000000000000018</v>
      </c>
      <c r="W1064">
        <f>VLOOKUP(AA1064,角色间职业划分!P:Q,2,FALSE)</f>
        <v>28</v>
      </c>
      <c r="X1064">
        <f t="shared" si="168"/>
        <v>50</v>
      </c>
      <c r="Y1064">
        <f>INT(VLOOKUP(X1064,角色属性总表!AG:AH,2,FALSE)*角色属性总表!$C$38)</f>
        <v>1080</v>
      </c>
      <c r="AA1064">
        <f t="shared" si="169"/>
        <v>11</v>
      </c>
      <c r="AB1064">
        <f>VLOOKUP(X1064,角色属性总表!AG:AI,2,FALSE)*VLOOKUP(角色等级属性!AA1064,角色间职业划分!P:AG,13,FALSE)/角色间职业划分!$AB$9</f>
        <v>946.38260583821682</v>
      </c>
      <c r="AC1064">
        <f>VLOOKUP(X1064,角色属性总表!AG:AI,3,FALSE)*VLOOKUP(AA1064,角色间职业划分!P:AG,8,FALSE)/角色间职业划分!$W$9</f>
        <v>4289.9040000000005</v>
      </c>
      <c r="AD1064">
        <f>VLOOKUP(AA1064,角色间职业划分!P:AP,26,FALSE)</f>
        <v>0.4</v>
      </c>
      <c r="AE1064">
        <f>VLOOKUP(X1064,角色属性总表!I:Q,3,FALSE)</f>
        <v>483.84000000000003</v>
      </c>
      <c r="AF1064">
        <f>VLOOKUP(AA1064,角色间职业划分!P:AP,11,FALSE)</f>
        <v>0.38</v>
      </c>
      <c r="AG1064">
        <f t="shared" si="164"/>
        <v>2423.2338316268883</v>
      </c>
      <c r="AH1064">
        <f t="shared" si="165"/>
        <v>483</v>
      </c>
      <c r="AJ1064">
        <f t="shared" si="166"/>
        <v>1940.2338316268883</v>
      </c>
      <c r="AK1064">
        <v>1060</v>
      </c>
    </row>
    <row r="1065" spans="1:37" x14ac:dyDescent="0.15">
      <c r="A1065">
        <v>1061</v>
      </c>
      <c r="B1065">
        <f>ROUND(VLOOKUP(X1065,角色属性总表!AG:AI,2,FALSE)/角色属性总表!$C$34,0)</f>
        <v>157</v>
      </c>
      <c r="C1065">
        <f>ROUND(VLOOKUP(X1065,角色属性总表!Y:AE,3,FALSE)/J1065,0)</f>
        <v>61</v>
      </c>
      <c r="D1065">
        <f>ROUND(VLOOKUP(X1065,角色属性总表!AG:AI,3,FALSE)/角色属性总表!$C$35,0)</f>
        <v>164</v>
      </c>
      <c r="E1065">
        <f t="shared" si="160"/>
        <v>384</v>
      </c>
      <c r="F1065">
        <f t="shared" si="161"/>
        <v>27</v>
      </c>
      <c r="G1065">
        <f t="shared" si="162"/>
        <v>6</v>
      </c>
      <c r="H1065">
        <v>0</v>
      </c>
      <c r="I1065">
        <f t="shared" si="167"/>
        <v>3</v>
      </c>
      <c r="J1065">
        <f>VLOOKUP(AA1065,角色间职业划分!P:AP,20,FALSE)</f>
        <v>10</v>
      </c>
      <c r="K1065">
        <f>IF(X1065=500,100,VLOOKUP(AA1065,角色间职业划分!P:AP,22,FALSE))</f>
        <v>120</v>
      </c>
      <c r="L1065">
        <f>IF(X1065=500,K1065,VLOOKUP(AA1065,角色间职业划分!P:AP,23,FALSE))</f>
        <v>60</v>
      </c>
      <c r="M1065">
        <f>VLOOKUP(AA1065,角色间职业划分!P:AP,24,FALSE)</f>
        <v>0</v>
      </c>
      <c r="N1065">
        <f>VLOOKUP(AA1065,角色间职业划分!P:AP,14)*100</f>
        <v>95</v>
      </c>
      <c r="O1065">
        <f>VLOOKUP(AA1065,角色间职业划分!P:Z,9,FALSE)</f>
        <v>0</v>
      </c>
      <c r="P1065">
        <f>VLOOKUP(AA1065,角色间职业划分!P:AP,10,FALSE)</f>
        <v>0</v>
      </c>
      <c r="Q1065">
        <f>VLOOKUP(AA1065,角色间职业划分!P:AP,15,FALSE)</f>
        <v>0</v>
      </c>
      <c r="R1065">
        <f>VLOOKUP(AA1065,角色间职业划分!P:AP,16,FALSE)</f>
        <v>0</v>
      </c>
      <c r="S1065">
        <f>VLOOKUP(AA1065,角色间职业划分!P:AP,17,FALSE)</f>
        <v>0</v>
      </c>
      <c r="T1065">
        <f>VLOOKUP(AA1065,角色间职业划分!P:AP,18,FALSE)</f>
        <v>0</v>
      </c>
      <c r="U1065">
        <f>VLOOKUP(AA1065,角色间职业划分!P:AP,27,FALSE)</f>
        <v>0</v>
      </c>
      <c r="V1065">
        <f t="shared" si="163"/>
        <v>8.0000000000000018</v>
      </c>
      <c r="W1065">
        <f>VLOOKUP(AA1065,角色间职业划分!P:Q,2,FALSE)</f>
        <v>28</v>
      </c>
      <c r="X1065">
        <f t="shared" si="168"/>
        <v>51</v>
      </c>
      <c r="Y1065">
        <f>INT(VLOOKUP(X1065,角色属性总表!AG:AH,2,FALSE)*角色属性总表!$C$38)</f>
        <v>1098</v>
      </c>
      <c r="AA1065">
        <f t="shared" si="169"/>
        <v>11</v>
      </c>
      <c r="AB1065">
        <f>VLOOKUP(X1065,角色属性总表!AG:AI,2,FALSE)*VLOOKUP(角色等级属性!AA1065,角色间职业划分!P:AG,13,FALSE)/角色间职业划分!$AB$9</f>
        <v>962.15564926885372</v>
      </c>
      <c r="AC1065">
        <f>VLOOKUP(X1065,角色属性总表!AG:AI,3,FALSE)*VLOOKUP(AA1065,角色间职业划分!P:AG,8,FALSE)/角色间职业划分!$W$9</f>
        <v>4361.4023999999999</v>
      </c>
      <c r="AD1065">
        <f>VLOOKUP(AA1065,角色间职业划分!P:AP,26,FALSE)</f>
        <v>0.4</v>
      </c>
      <c r="AE1065">
        <f>VLOOKUP(X1065,角色属性总表!I:Q,3,FALSE)</f>
        <v>491.904</v>
      </c>
      <c r="AF1065">
        <f>VLOOKUP(AA1065,角色间职业划分!P:AP,11,FALSE)</f>
        <v>0.38</v>
      </c>
      <c r="AG1065">
        <f t="shared" si="164"/>
        <v>2502.9990454047806</v>
      </c>
      <c r="AH1065">
        <f t="shared" si="165"/>
        <v>492</v>
      </c>
      <c r="AJ1065">
        <f t="shared" si="166"/>
        <v>2010.9990454047806</v>
      </c>
      <c r="AK1065">
        <v>1061</v>
      </c>
    </row>
    <row r="1066" spans="1:37" x14ac:dyDescent="0.15">
      <c r="A1066">
        <v>1062</v>
      </c>
      <c r="B1066">
        <f>ROUND(VLOOKUP(X1066,角色属性总表!AG:AI,2,FALSE)/角色属性总表!$C$34,0)</f>
        <v>159</v>
      </c>
      <c r="C1066">
        <f>ROUND(VLOOKUP(X1066,角色属性总表!Y:AE,3,FALSE)/J1066,0)</f>
        <v>62</v>
      </c>
      <c r="D1066">
        <f>ROUND(VLOOKUP(X1066,角色属性总表!AG:AI,3,FALSE)/角色属性总表!$C$35,0)</f>
        <v>167</v>
      </c>
      <c r="E1066">
        <f t="shared" si="160"/>
        <v>391</v>
      </c>
      <c r="F1066">
        <f t="shared" si="161"/>
        <v>27</v>
      </c>
      <c r="G1066">
        <f t="shared" si="162"/>
        <v>6</v>
      </c>
      <c r="H1066">
        <v>0</v>
      </c>
      <c r="I1066">
        <f t="shared" si="167"/>
        <v>3</v>
      </c>
      <c r="J1066">
        <f>VLOOKUP(AA1066,角色间职业划分!P:AP,20,FALSE)</f>
        <v>10</v>
      </c>
      <c r="K1066">
        <f>IF(X1066=500,100,VLOOKUP(AA1066,角色间职业划分!P:AP,22,FALSE))</f>
        <v>120</v>
      </c>
      <c r="L1066">
        <f>IF(X1066=500,K1066,VLOOKUP(AA1066,角色间职业划分!P:AP,23,FALSE))</f>
        <v>60</v>
      </c>
      <c r="M1066">
        <f>VLOOKUP(AA1066,角色间职业划分!P:AP,24,FALSE)</f>
        <v>0</v>
      </c>
      <c r="N1066">
        <f>VLOOKUP(AA1066,角色间职业划分!P:AP,14)*100</f>
        <v>95</v>
      </c>
      <c r="O1066">
        <f>VLOOKUP(AA1066,角色间职业划分!P:Z,9,FALSE)</f>
        <v>0</v>
      </c>
      <c r="P1066">
        <f>VLOOKUP(AA1066,角色间职业划分!P:AP,10,FALSE)</f>
        <v>0</v>
      </c>
      <c r="Q1066">
        <f>VLOOKUP(AA1066,角色间职业划分!P:AP,15,FALSE)</f>
        <v>0</v>
      </c>
      <c r="R1066">
        <f>VLOOKUP(AA1066,角色间职业划分!P:AP,16,FALSE)</f>
        <v>0</v>
      </c>
      <c r="S1066">
        <f>VLOOKUP(AA1066,角色间职业划分!P:AP,17,FALSE)</f>
        <v>0</v>
      </c>
      <c r="T1066">
        <f>VLOOKUP(AA1066,角色间职业划分!P:AP,18,FALSE)</f>
        <v>0</v>
      </c>
      <c r="U1066">
        <f>VLOOKUP(AA1066,角色间职业划分!P:AP,27,FALSE)</f>
        <v>0</v>
      </c>
      <c r="V1066">
        <f t="shared" si="163"/>
        <v>8.0000000000000018</v>
      </c>
      <c r="W1066">
        <f>VLOOKUP(AA1066,角色间职业划分!P:Q,2,FALSE)</f>
        <v>28</v>
      </c>
      <c r="X1066">
        <f t="shared" si="168"/>
        <v>52</v>
      </c>
      <c r="Y1066">
        <f>INT(VLOOKUP(X1066,角色属性总表!AG:AH,2,FALSE)*角色属性总表!$C$38)</f>
        <v>1116</v>
      </c>
      <c r="AA1066">
        <f t="shared" si="169"/>
        <v>11</v>
      </c>
      <c r="AB1066">
        <f>VLOOKUP(X1066,角色属性总表!AG:AI,2,FALSE)*VLOOKUP(角色等级属性!AA1066,角色间职业划分!P:AG,13,FALSE)/角色间职业划分!$AB$9</f>
        <v>977.92869269949074</v>
      </c>
      <c r="AC1066">
        <f>VLOOKUP(X1066,角色属性总表!AG:AI,3,FALSE)*VLOOKUP(AA1066,角色间职业划分!P:AG,8,FALSE)/角色间职业划分!$W$9</f>
        <v>4432.9008000000013</v>
      </c>
      <c r="AD1066">
        <f>VLOOKUP(AA1066,角色间职业划分!P:AP,26,FALSE)</f>
        <v>0.4</v>
      </c>
      <c r="AE1066">
        <f>VLOOKUP(X1066,角色属性总表!I:Q,3,FALSE)</f>
        <v>499.96800000000007</v>
      </c>
      <c r="AF1066">
        <f>VLOOKUP(AA1066,角色间职业划分!P:AP,11,FALSE)</f>
        <v>0.38</v>
      </c>
      <c r="AG1066">
        <f t="shared" si="164"/>
        <v>2583.8497653174322</v>
      </c>
      <c r="AH1066">
        <f t="shared" si="165"/>
        <v>501</v>
      </c>
      <c r="AJ1066">
        <f t="shared" si="166"/>
        <v>2082.8497653174322</v>
      </c>
      <c r="AK1066">
        <v>1062</v>
      </c>
    </row>
    <row r="1067" spans="1:37" x14ac:dyDescent="0.15">
      <c r="A1067">
        <v>1063</v>
      </c>
      <c r="B1067">
        <f>ROUND(VLOOKUP(X1067,角色属性总表!AG:AI,2,FALSE)/角色属性总表!$C$34,0)</f>
        <v>162</v>
      </c>
      <c r="C1067">
        <f>ROUND(VLOOKUP(X1067,角色属性总表!Y:AE,3,FALSE)/J1067,0)</f>
        <v>64</v>
      </c>
      <c r="D1067">
        <f>ROUND(VLOOKUP(X1067,角色属性总表!AG:AI,3,FALSE)/角色属性总表!$C$35,0)</f>
        <v>169</v>
      </c>
      <c r="E1067">
        <f t="shared" si="160"/>
        <v>397</v>
      </c>
      <c r="F1067">
        <f t="shared" si="161"/>
        <v>27</v>
      </c>
      <c r="G1067">
        <f t="shared" si="162"/>
        <v>6</v>
      </c>
      <c r="H1067">
        <v>0</v>
      </c>
      <c r="I1067">
        <f t="shared" si="167"/>
        <v>3</v>
      </c>
      <c r="J1067">
        <f>VLOOKUP(AA1067,角色间职业划分!P:AP,20,FALSE)</f>
        <v>10</v>
      </c>
      <c r="K1067">
        <f>IF(X1067=500,100,VLOOKUP(AA1067,角色间职业划分!P:AP,22,FALSE))</f>
        <v>120</v>
      </c>
      <c r="L1067">
        <f>IF(X1067=500,K1067,VLOOKUP(AA1067,角色间职业划分!P:AP,23,FALSE))</f>
        <v>60</v>
      </c>
      <c r="M1067">
        <f>VLOOKUP(AA1067,角色间职业划分!P:AP,24,FALSE)</f>
        <v>0</v>
      </c>
      <c r="N1067">
        <f>VLOOKUP(AA1067,角色间职业划分!P:AP,14)*100</f>
        <v>95</v>
      </c>
      <c r="O1067">
        <f>VLOOKUP(AA1067,角色间职业划分!P:Z,9,FALSE)</f>
        <v>0</v>
      </c>
      <c r="P1067">
        <f>VLOOKUP(AA1067,角色间职业划分!P:AP,10,FALSE)</f>
        <v>0</v>
      </c>
      <c r="Q1067">
        <f>VLOOKUP(AA1067,角色间职业划分!P:AP,15,FALSE)</f>
        <v>0</v>
      </c>
      <c r="R1067">
        <f>VLOOKUP(AA1067,角色间职业划分!P:AP,16,FALSE)</f>
        <v>0</v>
      </c>
      <c r="S1067">
        <f>VLOOKUP(AA1067,角色间职业划分!P:AP,17,FALSE)</f>
        <v>0</v>
      </c>
      <c r="T1067">
        <f>VLOOKUP(AA1067,角色间职业划分!P:AP,18,FALSE)</f>
        <v>0</v>
      </c>
      <c r="U1067">
        <f>VLOOKUP(AA1067,角色间职业划分!P:AP,27,FALSE)</f>
        <v>0</v>
      </c>
      <c r="V1067">
        <f t="shared" si="163"/>
        <v>8.0000000000000018</v>
      </c>
      <c r="W1067">
        <f>VLOOKUP(AA1067,角色间职业划分!P:Q,2,FALSE)</f>
        <v>28</v>
      </c>
      <c r="X1067">
        <f t="shared" si="168"/>
        <v>53</v>
      </c>
      <c r="Y1067">
        <f>INT(VLOOKUP(X1067,角色属性总表!AG:AH,2,FALSE)*角色属性总表!$C$38)</f>
        <v>1134</v>
      </c>
      <c r="AA1067">
        <f t="shared" si="169"/>
        <v>11</v>
      </c>
      <c r="AB1067">
        <f>VLOOKUP(X1067,角色属性总表!AG:AI,2,FALSE)*VLOOKUP(角色等级属性!AA1067,角色间职业划分!P:AG,13,FALSE)/角色间职业划分!$AB$9</f>
        <v>993.70173613012753</v>
      </c>
      <c r="AC1067">
        <f>VLOOKUP(X1067,角色属性总表!AG:AI,3,FALSE)*VLOOKUP(AA1067,角色间职业划分!P:AG,8,FALSE)/角色间职业划分!$W$9</f>
        <v>4504.3991999999998</v>
      </c>
      <c r="AD1067">
        <f>VLOOKUP(AA1067,角色间职业划分!P:AP,26,FALSE)</f>
        <v>0.4</v>
      </c>
      <c r="AE1067">
        <f>VLOOKUP(X1067,角色属性总表!I:Q,3,FALSE)</f>
        <v>508.03199999999993</v>
      </c>
      <c r="AF1067">
        <f>VLOOKUP(AA1067,角色间职业划分!P:AP,11,FALSE)</f>
        <v>0.38</v>
      </c>
      <c r="AG1067">
        <f t="shared" si="164"/>
        <v>2665.7833144094129</v>
      </c>
      <c r="AH1067">
        <f t="shared" si="165"/>
        <v>507</v>
      </c>
      <c r="AJ1067">
        <f t="shared" si="166"/>
        <v>2158.7833144094129</v>
      </c>
      <c r="AK1067">
        <v>1063</v>
      </c>
    </row>
    <row r="1068" spans="1:37" x14ac:dyDescent="0.15">
      <c r="A1068">
        <v>1064</v>
      </c>
      <c r="B1068">
        <f>ROUND(VLOOKUP(X1068,角色属性总表!AG:AI,2,FALSE)/角色属性总表!$C$34,0)</f>
        <v>165</v>
      </c>
      <c r="C1068">
        <f>ROUND(VLOOKUP(X1068,角色属性总表!Y:AE,3,FALSE)/J1068,0)</f>
        <v>66</v>
      </c>
      <c r="D1068">
        <f>ROUND(VLOOKUP(X1068,角色属性总表!AG:AI,3,FALSE)/角色属性总表!$C$35,0)</f>
        <v>172</v>
      </c>
      <c r="E1068">
        <f t="shared" si="160"/>
        <v>403</v>
      </c>
      <c r="F1068">
        <f t="shared" si="161"/>
        <v>27</v>
      </c>
      <c r="G1068">
        <f t="shared" si="162"/>
        <v>6</v>
      </c>
      <c r="H1068">
        <v>0</v>
      </c>
      <c r="I1068">
        <f t="shared" si="167"/>
        <v>3</v>
      </c>
      <c r="J1068">
        <f>VLOOKUP(AA1068,角色间职业划分!P:AP,20,FALSE)</f>
        <v>10</v>
      </c>
      <c r="K1068">
        <f>IF(X1068=500,100,VLOOKUP(AA1068,角色间职业划分!P:AP,22,FALSE))</f>
        <v>120</v>
      </c>
      <c r="L1068">
        <f>IF(X1068=500,K1068,VLOOKUP(AA1068,角色间职业划分!P:AP,23,FALSE))</f>
        <v>60</v>
      </c>
      <c r="M1068">
        <f>VLOOKUP(AA1068,角色间职业划分!P:AP,24,FALSE)</f>
        <v>0</v>
      </c>
      <c r="N1068">
        <f>VLOOKUP(AA1068,角色间职业划分!P:AP,14)*100</f>
        <v>95</v>
      </c>
      <c r="O1068">
        <f>VLOOKUP(AA1068,角色间职业划分!P:Z,9,FALSE)</f>
        <v>0</v>
      </c>
      <c r="P1068">
        <f>VLOOKUP(AA1068,角色间职业划分!P:AP,10,FALSE)</f>
        <v>0</v>
      </c>
      <c r="Q1068">
        <f>VLOOKUP(AA1068,角色间职业划分!P:AP,15,FALSE)</f>
        <v>0</v>
      </c>
      <c r="R1068">
        <f>VLOOKUP(AA1068,角色间职业划分!P:AP,16,FALSE)</f>
        <v>0</v>
      </c>
      <c r="S1068">
        <f>VLOOKUP(AA1068,角色间职业划分!P:AP,17,FALSE)</f>
        <v>0</v>
      </c>
      <c r="T1068">
        <f>VLOOKUP(AA1068,角色间职业划分!P:AP,18,FALSE)</f>
        <v>0</v>
      </c>
      <c r="U1068">
        <f>VLOOKUP(AA1068,角色间职业划分!P:AP,27,FALSE)</f>
        <v>0</v>
      </c>
      <c r="V1068">
        <f t="shared" si="163"/>
        <v>8.0000000000000018</v>
      </c>
      <c r="W1068">
        <f>VLOOKUP(AA1068,角色间职业划分!P:Q,2,FALSE)</f>
        <v>28</v>
      </c>
      <c r="X1068">
        <f t="shared" si="168"/>
        <v>54</v>
      </c>
      <c r="Y1068">
        <f>INT(VLOOKUP(X1068,角色属性总表!AG:AH,2,FALSE)*角色属性总表!$C$38)</f>
        <v>1152</v>
      </c>
      <c r="AA1068">
        <f t="shared" si="169"/>
        <v>11</v>
      </c>
      <c r="AB1068">
        <f>VLOOKUP(X1068,角色属性总表!AG:AI,2,FALSE)*VLOOKUP(角色等级属性!AA1068,角色间职业划分!P:AG,13,FALSE)/角色间职业划分!$AB$9</f>
        <v>1009.4747795607645</v>
      </c>
      <c r="AC1068">
        <f>VLOOKUP(X1068,角色属性总表!AG:AI,3,FALSE)*VLOOKUP(AA1068,角色间职业划分!P:AG,8,FALSE)/角色间职业划分!$W$9</f>
        <v>4575.8976000000011</v>
      </c>
      <c r="AD1068">
        <f>VLOOKUP(AA1068,角色间职业划分!P:AP,26,FALSE)</f>
        <v>0.4</v>
      </c>
      <c r="AE1068">
        <f>VLOOKUP(X1068,角色属性总表!I:Q,3,FALSE)</f>
        <v>516.096</v>
      </c>
      <c r="AF1068">
        <f>VLOOKUP(AA1068,角色间职业划分!P:AP,11,FALSE)</f>
        <v>0.38</v>
      </c>
      <c r="AG1068">
        <f t="shared" si="164"/>
        <v>2748.7971694205635</v>
      </c>
      <c r="AH1068">
        <f t="shared" si="165"/>
        <v>516</v>
      </c>
      <c r="AJ1068">
        <f t="shared" si="166"/>
        <v>2232.7971694205635</v>
      </c>
      <c r="AK1068">
        <v>1064</v>
      </c>
    </row>
    <row r="1069" spans="1:37" x14ac:dyDescent="0.15">
      <c r="A1069">
        <v>1065</v>
      </c>
      <c r="B1069">
        <f>ROUND(VLOOKUP(X1069,角色属性总表!AG:AI,2,FALSE)/角色属性总表!$C$34,0)</f>
        <v>167</v>
      </c>
      <c r="C1069">
        <f>ROUND(VLOOKUP(X1069,角色属性总表!Y:AE,3,FALSE)/J1069,0)</f>
        <v>68</v>
      </c>
      <c r="D1069">
        <f>ROUND(VLOOKUP(X1069,角色属性总表!AG:AI,3,FALSE)/角色属性总表!$C$35,0)</f>
        <v>175</v>
      </c>
      <c r="E1069">
        <f t="shared" si="160"/>
        <v>410</v>
      </c>
      <c r="F1069">
        <f t="shared" si="161"/>
        <v>27</v>
      </c>
      <c r="G1069">
        <f t="shared" si="162"/>
        <v>6</v>
      </c>
      <c r="H1069">
        <v>0</v>
      </c>
      <c r="I1069">
        <f t="shared" si="167"/>
        <v>3</v>
      </c>
      <c r="J1069">
        <f>VLOOKUP(AA1069,角色间职业划分!P:AP,20,FALSE)</f>
        <v>10</v>
      </c>
      <c r="K1069">
        <f>IF(X1069=500,100,VLOOKUP(AA1069,角色间职业划分!P:AP,22,FALSE))</f>
        <v>120</v>
      </c>
      <c r="L1069">
        <f>IF(X1069=500,K1069,VLOOKUP(AA1069,角色间职业划分!P:AP,23,FALSE))</f>
        <v>60</v>
      </c>
      <c r="M1069">
        <f>VLOOKUP(AA1069,角色间职业划分!P:AP,24,FALSE)</f>
        <v>0</v>
      </c>
      <c r="N1069">
        <f>VLOOKUP(AA1069,角色间职业划分!P:AP,14)*100</f>
        <v>95</v>
      </c>
      <c r="O1069">
        <f>VLOOKUP(AA1069,角色间职业划分!P:Z,9,FALSE)</f>
        <v>0</v>
      </c>
      <c r="P1069">
        <f>VLOOKUP(AA1069,角色间职业划分!P:AP,10,FALSE)</f>
        <v>0</v>
      </c>
      <c r="Q1069">
        <f>VLOOKUP(AA1069,角色间职业划分!P:AP,15,FALSE)</f>
        <v>0</v>
      </c>
      <c r="R1069">
        <f>VLOOKUP(AA1069,角色间职业划分!P:AP,16,FALSE)</f>
        <v>0</v>
      </c>
      <c r="S1069">
        <f>VLOOKUP(AA1069,角色间职业划分!P:AP,17,FALSE)</f>
        <v>0</v>
      </c>
      <c r="T1069">
        <f>VLOOKUP(AA1069,角色间职业划分!P:AP,18,FALSE)</f>
        <v>0</v>
      </c>
      <c r="U1069">
        <f>VLOOKUP(AA1069,角色间职业划分!P:AP,27,FALSE)</f>
        <v>0</v>
      </c>
      <c r="V1069">
        <f t="shared" si="163"/>
        <v>8.0000000000000018</v>
      </c>
      <c r="W1069">
        <f>VLOOKUP(AA1069,角色间职业划分!P:Q,2,FALSE)</f>
        <v>28</v>
      </c>
      <c r="X1069">
        <f t="shared" si="168"/>
        <v>55</v>
      </c>
      <c r="Y1069">
        <f>INT(VLOOKUP(X1069,角色属性总表!AG:AH,2,FALSE)*角色属性总表!$C$38)</f>
        <v>1170</v>
      </c>
      <c r="AA1069">
        <f t="shared" si="169"/>
        <v>11</v>
      </c>
      <c r="AB1069">
        <f>VLOOKUP(X1069,角色属性总表!AG:AI,2,FALSE)*VLOOKUP(角色等级属性!AA1069,角色间职业划分!P:AG,13,FALSE)/角色间职业划分!$AB$9</f>
        <v>1025.2478229914013</v>
      </c>
      <c r="AC1069">
        <f>VLOOKUP(X1069,角色属性总表!AG:AI,3,FALSE)*VLOOKUP(AA1069,角色间职业划分!P:AG,8,FALSE)/角色间职业划分!$W$9</f>
        <v>4647.3960000000006</v>
      </c>
      <c r="AD1069">
        <f>VLOOKUP(AA1069,角色间职业划分!P:AP,26,FALSE)</f>
        <v>0.4</v>
      </c>
      <c r="AE1069">
        <f>VLOOKUP(X1069,角色属性总表!I:Q,3,FALSE)</f>
        <v>524.16</v>
      </c>
      <c r="AF1069">
        <f>VLOOKUP(AA1069,角色间职业划分!P:AP,11,FALSE)</f>
        <v>0.38</v>
      </c>
      <c r="AG1069">
        <f t="shared" si="164"/>
        <v>2832.8889538847047</v>
      </c>
      <c r="AH1069">
        <f t="shared" si="165"/>
        <v>525</v>
      </c>
      <c r="AJ1069">
        <f t="shared" si="166"/>
        <v>2307.8889538847047</v>
      </c>
      <c r="AK1069">
        <v>1065</v>
      </c>
    </row>
    <row r="1070" spans="1:37" x14ac:dyDescent="0.15">
      <c r="A1070">
        <v>1066</v>
      </c>
      <c r="B1070">
        <f>ROUND(VLOOKUP(X1070,角色属性总表!AG:AI,2,FALSE)/角色属性总表!$C$34,0)</f>
        <v>170</v>
      </c>
      <c r="C1070">
        <f>ROUND(VLOOKUP(X1070,角色属性总表!Y:AE,3,FALSE)/J1070,0)</f>
        <v>70</v>
      </c>
      <c r="D1070">
        <f>ROUND(VLOOKUP(X1070,角色属性总表!AG:AI,3,FALSE)/角色属性总表!$C$35,0)</f>
        <v>177</v>
      </c>
      <c r="E1070">
        <f t="shared" si="160"/>
        <v>416</v>
      </c>
      <c r="F1070">
        <f t="shared" si="161"/>
        <v>27</v>
      </c>
      <c r="G1070">
        <f t="shared" si="162"/>
        <v>6</v>
      </c>
      <c r="H1070">
        <v>0</v>
      </c>
      <c r="I1070">
        <f t="shared" si="167"/>
        <v>3</v>
      </c>
      <c r="J1070">
        <f>VLOOKUP(AA1070,角色间职业划分!P:AP,20,FALSE)</f>
        <v>10</v>
      </c>
      <c r="K1070">
        <f>IF(X1070=500,100,VLOOKUP(AA1070,角色间职业划分!P:AP,22,FALSE))</f>
        <v>120</v>
      </c>
      <c r="L1070">
        <f>IF(X1070=500,K1070,VLOOKUP(AA1070,角色间职业划分!P:AP,23,FALSE))</f>
        <v>60</v>
      </c>
      <c r="M1070">
        <f>VLOOKUP(AA1070,角色间职业划分!P:AP,24,FALSE)</f>
        <v>0</v>
      </c>
      <c r="N1070">
        <f>VLOOKUP(AA1070,角色间职业划分!P:AP,14)*100</f>
        <v>95</v>
      </c>
      <c r="O1070">
        <f>VLOOKUP(AA1070,角色间职业划分!P:Z,9,FALSE)</f>
        <v>0</v>
      </c>
      <c r="P1070">
        <f>VLOOKUP(AA1070,角色间职业划分!P:AP,10,FALSE)</f>
        <v>0</v>
      </c>
      <c r="Q1070">
        <f>VLOOKUP(AA1070,角色间职业划分!P:AP,15,FALSE)</f>
        <v>0</v>
      </c>
      <c r="R1070">
        <f>VLOOKUP(AA1070,角色间职业划分!P:AP,16,FALSE)</f>
        <v>0</v>
      </c>
      <c r="S1070">
        <f>VLOOKUP(AA1070,角色间职业划分!P:AP,17,FALSE)</f>
        <v>0</v>
      </c>
      <c r="T1070">
        <f>VLOOKUP(AA1070,角色间职业划分!P:AP,18,FALSE)</f>
        <v>0</v>
      </c>
      <c r="U1070">
        <f>VLOOKUP(AA1070,角色间职业划分!P:AP,27,FALSE)</f>
        <v>0</v>
      </c>
      <c r="V1070">
        <f t="shared" si="163"/>
        <v>8.0000000000000018</v>
      </c>
      <c r="W1070">
        <f>VLOOKUP(AA1070,角色间职业划分!P:Q,2,FALSE)</f>
        <v>28</v>
      </c>
      <c r="X1070">
        <f t="shared" si="168"/>
        <v>56</v>
      </c>
      <c r="Y1070">
        <f>INT(VLOOKUP(X1070,角色属性总表!AG:AH,2,FALSE)*角色属性总表!$C$38)</f>
        <v>1188</v>
      </c>
      <c r="AA1070">
        <f t="shared" si="169"/>
        <v>11</v>
      </c>
      <c r="AB1070">
        <f>VLOOKUP(X1070,角色属性总表!AG:AI,2,FALSE)*VLOOKUP(角色等级属性!AA1070,角色间职业划分!P:AG,13,FALSE)/角色间职业划分!$AB$9</f>
        <v>1041.0208664220384</v>
      </c>
      <c r="AC1070">
        <f>VLOOKUP(X1070,角色属性总表!AG:AI,3,FALSE)*VLOOKUP(AA1070,角色间职业划分!P:AG,8,FALSE)/角色间职业划分!$W$9</f>
        <v>4718.8944000000001</v>
      </c>
      <c r="AD1070">
        <f>VLOOKUP(AA1070,角色间职业划分!P:AP,26,FALSE)</f>
        <v>0.4</v>
      </c>
      <c r="AE1070">
        <f>VLOOKUP(X1070,角色属性总表!I:Q,3,FALSE)</f>
        <v>532.22399999999993</v>
      </c>
      <c r="AF1070">
        <f>VLOOKUP(AA1070,角色间职业划分!P:AP,11,FALSE)</f>
        <v>0.38</v>
      </c>
      <c r="AG1070">
        <f t="shared" si="164"/>
        <v>2918.0564316774216</v>
      </c>
      <c r="AH1070">
        <f t="shared" si="165"/>
        <v>531</v>
      </c>
      <c r="AJ1070">
        <f t="shared" si="166"/>
        <v>2387.0564316774216</v>
      </c>
      <c r="AK1070">
        <v>1066</v>
      </c>
    </row>
    <row r="1071" spans="1:37" x14ac:dyDescent="0.15">
      <c r="A1071">
        <v>1067</v>
      </c>
      <c r="B1071">
        <f>ROUND(VLOOKUP(X1071,角色属性总表!AG:AI,2,FALSE)/角色属性总表!$C$34,0)</f>
        <v>172</v>
      </c>
      <c r="C1071">
        <f>ROUND(VLOOKUP(X1071,角色属性总表!Y:AE,3,FALSE)/J1071,0)</f>
        <v>72</v>
      </c>
      <c r="D1071">
        <f>ROUND(VLOOKUP(X1071,角色属性总表!AG:AI,3,FALSE)/角色属性总表!$C$35,0)</f>
        <v>180</v>
      </c>
      <c r="E1071">
        <f t="shared" si="160"/>
        <v>422</v>
      </c>
      <c r="F1071">
        <f t="shared" si="161"/>
        <v>27</v>
      </c>
      <c r="G1071">
        <f t="shared" si="162"/>
        <v>6</v>
      </c>
      <c r="H1071">
        <v>0</v>
      </c>
      <c r="I1071">
        <f t="shared" si="167"/>
        <v>3</v>
      </c>
      <c r="J1071">
        <f>VLOOKUP(AA1071,角色间职业划分!P:AP,20,FALSE)</f>
        <v>10</v>
      </c>
      <c r="K1071">
        <f>IF(X1071=500,100,VLOOKUP(AA1071,角色间职业划分!P:AP,22,FALSE))</f>
        <v>120</v>
      </c>
      <c r="L1071">
        <f>IF(X1071=500,K1071,VLOOKUP(AA1071,角色间职业划分!P:AP,23,FALSE))</f>
        <v>60</v>
      </c>
      <c r="M1071">
        <f>VLOOKUP(AA1071,角色间职业划分!P:AP,24,FALSE)</f>
        <v>0</v>
      </c>
      <c r="N1071">
        <f>VLOOKUP(AA1071,角色间职业划分!P:AP,14)*100</f>
        <v>95</v>
      </c>
      <c r="O1071">
        <f>VLOOKUP(AA1071,角色间职业划分!P:Z,9,FALSE)</f>
        <v>0</v>
      </c>
      <c r="P1071">
        <f>VLOOKUP(AA1071,角色间职业划分!P:AP,10,FALSE)</f>
        <v>0</v>
      </c>
      <c r="Q1071">
        <f>VLOOKUP(AA1071,角色间职业划分!P:AP,15,FALSE)</f>
        <v>0</v>
      </c>
      <c r="R1071">
        <f>VLOOKUP(AA1071,角色间职业划分!P:AP,16,FALSE)</f>
        <v>0</v>
      </c>
      <c r="S1071">
        <f>VLOOKUP(AA1071,角色间职业划分!P:AP,17,FALSE)</f>
        <v>0</v>
      </c>
      <c r="T1071">
        <f>VLOOKUP(AA1071,角色间职业划分!P:AP,18,FALSE)</f>
        <v>0</v>
      </c>
      <c r="U1071">
        <f>VLOOKUP(AA1071,角色间职业划分!P:AP,27,FALSE)</f>
        <v>0</v>
      </c>
      <c r="V1071">
        <f t="shared" si="163"/>
        <v>8.0000000000000018</v>
      </c>
      <c r="W1071">
        <f>VLOOKUP(AA1071,角色间职业划分!P:Q,2,FALSE)</f>
        <v>28</v>
      </c>
      <c r="X1071">
        <f t="shared" si="168"/>
        <v>57</v>
      </c>
      <c r="Y1071">
        <f>INT(VLOOKUP(X1071,角色属性总表!AG:AH,2,FALSE)*角色属性总表!$C$38)</f>
        <v>1206</v>
      </c>
      <c r="AA1071">
        <f t="shared" si="169"/>
        <v>11</v>
      </c>
      <c r="AB1071">
        <f>VLOOKUP(X1071,角色属性总表!AG:AI,2,FALSE)*VLOOKUP(角色等级属性!AA1071,角色间职业划分!P:AG,13,FALSE)/角色间职业划分!$AB$9</f>
        <v>1056.7939098526754</v>
      </c>
      <c r="AC1071">
        <f>VLOOKUP(X1071,角色属性总表!AG:AI,3,FALSE)*VLOOKUP(AA1071,角色间职业划分!P:AG,8,FALSE)/角色间职业划分!$W$9</f>
        <v>4790.3928000000005</v>
      </c>
      <c r="AD1071">
        <f>VLOOKUP(AA1071,角色间职业划分!P:AP,26,FALSE)</f>
        <v>0.4</v>
      </c>
      <c r="AE1071">
        <f>VLOOKUP(X1071,角色属性总表!I:Q,3,FALSE)</f>
        <v>540.28800000000012</v>
      </c>
      <c r="AF1071">
        <f>VLOOKUP(AA1071,角色间职业划分!P:AP,11,FALSE)</f>
        <v>0.38</v>
      </c>
      <c r="AG1071">
        <f t="shared" si="164"/>
        <v>3004.2975009764273</v>
      </c>
      <c r="AH1071">
        <f t="shared" si="165"/>
        <v>540</v>
      </c>
      <c r="AJ1071">
        <f t="shared" si="166"/>
        <v>2464.2975009764273</v>
      </c>
      <c r="AK1071">
        <v>1067</v>
      </c>
    </row>
    <row r="1072" spans="1:37" x14ac:dyDescent="0.15">
      <c r="A1072">
        <v>1068</v>
      </c>
      <c r="B1072">
        <f>ROUND(VLOOKUP(X1072,角色属性总表!AG:AI,2,FALSE)/角色属性总表!$C$34,0)</f>
        <v>175</v>
      </c>
      <c r="C1072">
        <f>ROUND(VLOOKUP(X1072,角色属性总表!Y:AE,3,FALSE)/J1072,0)</f>
        <v>73</v>
      </c>
      <c r="D1072">
        <f>ROUND(VLOOKUP(X1072,角色属性总表!AG:AI,3,FALSE)/角色属性总表!$C$35,0)</f>
        <v>183</v>
      </c>
      <c r="E1072">
        <f t="shared" si="160"/>
        <v>429</v>
      </c>
      <c r="F1072">
        <f t="shared" si="161"/>
        <v>27</v>
      </c>
      <c r="G1072">
        <f t="shared" si="162"/>
        <v>6</v>
      </c>
      <c r="H1072">
        <v>0</v>
      </c>
      <c r="I1072">
        <f t="shared" si="167"/>
        <v>3</v>
      </c>
      <c r="J1072">
        <f>VLOOKUP(AA1072,角色间职业划分!P:AP,20,FALSE)</f>
        <v>10</v>
      </c>
      <c r="K1072">
        <f>IF(X1072=500,100,VLOOKUP(AA1072,角色间职业划分!P:AP,22,FALSE))</f>
        <v>120</v>
      </c>
      <c r="L1072">
        <f>IF(X1072=500,K1072,VLOOKUP(AA1072,角色间职业划分!P:AP,23,FALSE))</f>
        <v>60</v>
      </c>
      <c r="M1072">
        <f>VLOOKUP(AA1072,角色间职业划分!P:AP,24,FALSE)</f>
        <v>0</v>
      </c>
      <c r="N1072">
        <f>VLOOKUP(AA1072,角色间职业划分!P:AP,14)*100</f>
        <v>95</v>
      </c>
      <c r="O1072">
        <f>VLOOKUP(AA1072,角色间职业划分!P:Z,9,FALSE)</f>
        <v>0</v>
      </c>
      <c r="P1072">
        <f>VLOOKUP(AA1072,角色间职业划分!P:AP,10,FALSE)</f>
        <v>0</v>
      </c>
      <c r="Q1072">
        <f>VLOOKUP(AA1072,角色间职业划分!P:AP,15,FALSE)</f>
        <v>0</v>
      </c>
      <c r="R1072">
        <f>VLOOKUP(AA1072,角色间职业划分!P:AP,16,FALSE)</f>
        <v>0</v>
      </c>
      <c r="S1072">
        <f>VLOOKUP(AA1072,角色间职业划分!P:AP,17,FALSE)</f>
        <v>0</v>
      </c>
      <c r="T1072">
        <f>VLOOKUP(AA1072,角色间职业划分!P:AP,18,FALSE)</f>
        <v>0</v>
      </c>
      <c r="U1072">
        <f>VLOOKUP(AA1072,角色间职业划分!P:AP,27,FALSE)</f>
        <v>0</v>
      </c>
      <c r="V1072">
        <f t="shared" si="163"/>
        <v>8.0000000000000018</v>
      </c>
      <c r="W1072">
        <f>VLOOKUP(AA1072,角色间职业划分!P:Q,2,FALSE)</f>
        <v>28</v>
      </c>
      <c r="X1072">
        <f t="shared" si="168"/>
        <v>58</v>
      </c>
      <c r="Y1072">
        <f>INT(VLOOKUP(X1072,角色属性总表!AG:AH,2,FALSE)*角色属性总表!$C$38)</f>
        <v>1224</v>
      </c>
      <c r="AA1072">
        <f t="shared" si="169"/>
        <v>11</v>
      </c>
      <c r="AB1072">
        <f>VLOOKUP(X1072,角色属性总表!AG:AI,2,FALSE)*VLOOKUP(角色等级属性!AA1072,角色间职业划分!P:AG,13,FALSE)/角色间职业划分!$AB$9</f>
        <v>1072.5669532833124</v>
      </c>
      <c r="AC1072">
        <f>VLOOKUP(X1072,角色属性总表!AG:AI,3,FALSE)*VLOOKUP(AA1072,角色间职业划分!P:AG,8,FALSE)/角色间职业划分!$W$9</f>
        <v>4861.8912</v>
      </c>
      <c r="AD1072">
        <f>VLOOKUP(AA1072,角色间职业划分!P:AP,26,FALSE)</f>
        <v>0.4</v>
      </c>
      <c r="AE1072">
        <f>VLOOKUP(X1072,角色属性总表!I:Q,3,FALSE)</f>
        <v>548.35199999999998</v>
      </c>
      <c r="AF1072">
        <f>VLOOKUP(AA1072,角色间职业划分!P:AP,11,FALSE)</f>
        <v>0.38</v>
      </c>
      <c r="AG1072">
        <f t="shared" si="164"/>
        <v>3091.6101886015781</v>
      </c>
      <c r="AH1072">
        <f t="shared" si="165"/>
        <v>549</v>
      </c>
      <c r="AJ1072">
        <f t="shared" si="166"/>
        <v>2542.6101886015781</v>
      </c>
      <c r="AK1072">
        <v>1068</v>
      </c>
    </row>
    <row r="1073" spans="1:37" x14ac:dyDescent="0.15">
      <c r="A1073">
        <v>1069</v>
      </c>
      <c r="B1073">
        <f>ROUND(VLOOKUP(X1073,角色属性总表!AG:AI,2,FALSE)/角色属性总表!$C$34,0)</f>
        <v>177</v>
      </c>
      <c r="C1073">
        <f>ROUND(VLOOKUP(X1073,角色属性总表!Y:AE,3,FALSE)/J1073,0)</f>
        <v>75</v>
      </c>
      <c r="D1073">
        <f>ROUND(VLOOKUP(X1073,角色属性总表!AG:AI,3,FALSE)/角色属性总表!$C$35,0)</f>
        <v>185</v>
      </c>
      <c r="E1073">
        <f t="shared" si="160"/>
        <v>435</v>
      </c>
      <c r="F1073">
        <f t="shared" si="161"/>
        <v>27</v>
      </c>
      <c r="G1073">
        <f t="shared" si="162"/>
        <v>6</v>
      </c>
      <c r="H1073">
        <v>0</v>
      </c>
      <c r="I1073">
        <f t="shared" si="167"/>
        <v>3</v>
      </c>
      <c r="J1073">
        <f>VLOOKUP(AA1073,角色间职业划分!P:AP,20,FALSE)</f>
        <v>10</v>
      </c>
      <c r="K1073">
        <f>IF(X1073=500,100,VLOOKUP(AA1073,角色间职业划分!P:AP,22,FALSE))</f>
        <v>120</v>
      </c>
      <c r="L1073">
        <f>IF(X1073=500,K1073,VLOOKUP(AA1073,角色间职业划分!P:AP,23,FALSE))</f>
        <v>60</v>
      </c>
      <c r="M1073">
        <f>VLOOKUP(AA1073,角色间职业划分!P:AP,24,FALSE)</f>
        <v>0</v>
      </c>
      <c r="N1073">
        <f>VLOOKUP(AA1073,角色间职业划分!P:AP,14)*100</f>
        <v>95</v>
      </c>
      <c r="O1073">
        <f>VLOOKUP(AA1073,角色间职业划分!P:Z,9,FALSE)</f>
        <v>0</v>
      </c>
      <c r="P1073">
        <f>VLOOKUP(AA1073,角色间职业划分!P:AP,10,FALSE)</f>
        <v>0</v>
      </c>
      <c r="Q1073">
        <f>VLOOKUP(AA1073,角色间职业划分!P:AP,15,FALSE)</f>
        <v>0</v>
      </c>
      <c r="R1073">
        <f>VLOOKUP(AA1073,角色间职业划分!P:AP,16,FALSE)</f>
        <v>0</v>
      </c>
      <c r="S1073">
        <f>VLOOKUP(AA1073,角色间职业划分!P:AP,17,FALSE)</f>
        <v>0</v>
      </c>
      <c r="T1073">
        <f>VLOOKUP(AA1073,角色间职业划分!P:AP,18,FALSE)</f>
        <v>0</v>
      </c>
      <c r="U1073">
        <f>VLOOKUP(AA1073,角色间职业划分!P:AP,27,FALSE)</f>
        <v>0</v>
      </c>
      <c r="V1073">
        <f t="shared" si="163"/>
        <v>8.0000000000000018</v>
      </c>
      <c r="W1073">
        <f>VLOOKUP(AA1073,角色间职业划分!P:Q,2,FALSE)</f>
        <v>28</v>
      </c>
      <c r="X1073">
        <f t="shared" si="168"/>
        <v>59</v>
      </c>
      <c r="Y1073">
        <f>INT(VLOOKUP(X1073,角色属性总表!AG:AH,2,FALSE)*角色属性总表!$C$38)</f>
        <v>1242</v>
      </c>
      <c r="AA1073">
        <f t="shared" si="169"/>
        <v>11</v>
      </c>
      <c r="AB1073">
        <f>VLOOKUP(X1073,角色属性总表!AG:AI,2,FALSE)*VLOOKUP(角色等级属性!AA1073,角色间职业划分!P:AG,13,FALSE)/角色间职业划分!$AB$9</f>
        <v>1088.3399967139494</v>
      </c>
      <c r="AC1073">
        <f>VLOOKUP(X1073,角色属性总表!AG:AI,3,FALSE)*VLOOKUP(AA1073,角色间职业划分!P:AG,8,FALSE)/角色间职业划分!$W$9</f>
        <v>4933.3896000000004</v>
      </c>
      <c r="AD1073">
        <f>VLOOKUP(AA1073,角色间职业划分!P:AP,26,FALSE)</f>
        <v>0.4</v>
      </c>
      <c r="AE1073">
        <f>VLOOKUP(X1073,角色属性总表!I:Q,3,FALSE)</f>
        <v>556.41600000000005</v>
      </c>
      <c r="AF1073">
        <f>VLOOKUP(AA1073,角色间职业划分!P:AP,11,FALSE)</f>
        <v>0.38</v>
      </c>
      <c r="AG1073">
        <f t="shared" si="164"/>
        <v>3179.9926447047615</v>
      </c>
      <c r="AH1073">
        <f t="shared" si="165"/>
        <v>555</v>
      </c>
      <c r="AJ1073">
        <f t="shared" si="166"/>
        <v>2624.9926447047615</v>
      </c>
      <c r="AK1073">
        <v>1069</v>
      </c>
    </row>
    <row r="1074" spans="1:37" x14ac:dyDescent="0.15">
      <c r="A1074">
        <v>1070</v>
      </c>
      <c r="B1074">
        <f>ROUND(VLOOKUP(X1074,角色属性总表!AG:AI,2,FALSE)/角色属性总表!$C$34,0)</f>
        <v>180</v>
      </c>
      <c r="C1074">
        <f>ROUND(VLOOKUP(X1074,角色属性总表!Y:AE,3,FALSE)/J1074,0)</f>
        <v>77</v>
      </c>
      <c r="D1074">
        <f>ROUND(VLOOKUP(X1074,角色属性总表!AG:AI,3,FALSE)/角色属性总表!$C$35,0)</f>
        <v>188</v>
      </c>
      <c r="E1074">
        <f t="shared" si="160"/>
        <v>441</v>
      </c>
      <c r="F1074">
        <f t="shared" si="161"/>
        <v>27</v>
      </c>
      <c r="G1074">
        <f t="shared" si="162"/>
        <v>6</v>
      </c>
      <c r="H1074">
        <v>0</v>
      </c>
      <c r="I1074">
        <f t="shared" si="167"/>
        <v>3</v>
      </c>
      <c r="J1074">
        <f>VLOOKUP(AA1074,角色间职业划分!P:AP,20,FALSE)</f>
        <v>10</v>
      </c>
      <c r="K1074">
        <f>IF(X1074=500,100,VLOOKUP(AA1074,角色间职业划分!P:AP,22,FALSE))</f>
        <v>120</v>
      </c>
      <c r="L1074">
        <f>IF(X1074=500,K1074,VLOOKUP(AA1074,角色间职业划分!P:AP,23,FALSE))</f>
        <v>60</v>
      </c>
      <c r="M1074">
        <f>VLOOKUP(AA1074,角色间职业划分!P:AP,24,FALSE)</f>
        <v>0</v>
      </c>
      <c r="N1074">
        <f>VLOOKUP(AA1074,角色间职业划分!P:AP,14)*100</f>
        <v>95</v>
      </c>
      <c r="O1074">
        <f>VLOOKUP(AA1074,角色间职业划分!P:Z,9,FALSE)</f>
        <v>0</v>
      </c>
      <c r="P1074">
        <f>VLOOKUP(AA1074,角色间职业划分!P:AP,10,FALSE)</f>
        <v>0</v>
      </c>
      <c r="Q1074">
        <f>VLOOKUP(AA1074,角色间职业划分!P:AP,15,FALSE)</f>
        <v>0</v>
      </c>
      <c r="R1074">
        <f>VLOOKUP(AA1074,角色间职业划分!P:AP,16,FALSE)</f>
        <v>0</v>
      </c>
      <c r="S1074">
        <f>VLOOKUP(AA1074,角色间职业划分!P:AP,17,FALSE)</f>
        <v>0</v>
      </c>
      <c r="T1074">
        <f>VLOOKUP(AA1074,角色间职业划分!P:AP,18,FALSE)</f>
        <v>0</v>
      </c>
      <c r="U1074">
        <f>VLOOKUP(AA1074,角色间职业划分!P:AP,27,FALSE)</f>
        <v>0</v>
      </c>
      <c r="V1074">
        <f t="shared" si="163"/>
        <v>8.0000000000000018</v>
      </c>
      <c r="W1074">
        <f>VLOOKUP(AA1074,角色间职业划分!P:Q,2,FALSE)</f>
        <v>28</v>
      </c>
      <c r="X1074">
        <f t="shared" si="168"/>
        <v>60</v>
      </c>
      <c r="Y1074">
        <f>INT(VLOOKUP(X1074,角色属性总表!AG:AH,2,FALSE)*角色属性总表!$C$38)</f>
        <v>1260</v>
      </c>
      <c r="AA1074">
        <f t="shared" si="169"/>
        <v>11</v>
      </c>
      <c r="AB1074">
        <f>VLOOKUP(X1074,角色属性总表!AG:AI,2,FALSE)*VLOOKUP(角色等级属性!AA1074,角色间职业划分!P:AG,13,FALSE)/角色间职业划分!$AB$9</f>
        <v>1104.1130401445862</v>
      </c>
      <c r="AC1074">
        <f>VLOOKUP(X1074,角色属性总表!AG:AI,3,FALSE)*VLOOKUP(AA1074,角色间职业划分!P:AG,8,FALSE)/角色间职业划分!$W$9</f>
        <v>5004.8879999999999</v>
      </c>
      <c r="AD1074">
        <f>VLOOKUP(AA1074,角色间职业划分!P:AP,26,FALSE)</f>
        <v>0.4</v>
      </c>
      <c r="AE1074">
        <f>VLOOKUP(X1074,角色属性总表!I:Q,3,FALSE)</f>
        <v>564.48</v>
      </c>
      <c r="AF1074">
        <f>VLOOKUP(AA1074,角色间职业划分!P:AP,11,FALSE)</f>
        <v>0.38</v>
      </c>
      <c r="AG1074">
        <f t="shared" si="164"/>
        <v>3269.4431377826704</v>
      </c>
      <c r="AH1074">
        <f t="shared" si="165"/>
        <v>564</v>
      </c>
      <c r="AJ1074">
        <f t="shared" si="166"/>
        <v>2705.4431377826704</v>
      </c>
      <c r="AK1074">
        <v>1070</v>
      </c>
    </row>
    <row r="1075" spans="1:37" x14ac:dyDescent="0.15">
      <c r="A1075">
        <v>1071</v>
      </c>
      <c r="B1075">
        <f>ROUND(VLOOKUP(X1075,角色属性总表!AG:AI,2,FALSE)/角色属性总表!$C$34,0)</f>
        <v>183</v>
      </c>
      <c r="C1075">
        <f>ROUND(VLOOKUP(X1075,角色属性总表!Y:AE,3,FALSE)/J1075,0)</f>
        <v>79</v>
      </c>
      <c r="D1075">
        <f>ROUND(VLOOKUP(X1075,角色属性总表!AG:AI,3,FALSE)/角色属性总表!$C$35,0)</f>
        <v>191</v>
      </c>
      <c r="E1075">
        <f t="shared" si="160"/>
        <v>447</v>
      </c>
      <c r="F1075">
        <f t="shared" si="161"/>
        <v>27</v>
      </c>
      <c r="G1075">
        <f t="shared" si="162"/>
        <v>6</v>
      </c>
      <c r="H1075">
        <v>0</v>
      </c>
      <c r="I1075">
        <f t="shared" si="167"/>
        <v>3</v>
      </c>
      <c r="J1075">
        <f>VLOOKUP(AA1075,角色间职业划分!P:AP,20,FALSE)</f>
        <v>10</v>
      </c>
      <c r="K1075">
        <f>IF(X1075=500,100,VLOOKUP(AA1075,角色间职业划分!P:AP,22,FALSE))</f>
        <v>120</v>
      </c>
      <c r="L1075">
        <f>IF(X1075=500,K1075,VLOOKUP(AA1075,角色间职业划分!P:AP,23,FALSE))</f>
        <v>60</v>
      </c>
      <c r="M1075">
        <f>VLOOKUP(AA1075,角色间职业划分!P:AP,24,FALSE)</f>
        <v>0</v>
      </c>
      <c r="N1075">
        <f>VLOOKUP(AA1075,角色间职业划分!P:AP,14)*100</f>
        <v>95</v>
      </c>
      <c r="O1075">
        <f>VLOOKUP(AA1075,角色间职业划分!P:Z,9,FALSE)</f>
        <v>0</v>
      </c>
      <c r="P1075">
        <f>VLOOKUP(AA1075,角色间职业划分!P:AP,10,FALSE)</f>
        <v>0</v>
      </c>
      <c r="Q1075">
        <f>VLOOKUP(AA1075,角色间职业划分!P:AP,15,FALSE)</f>
        <v>0</v>
      </c>
      <c r="R1075">
        <f>VLOOKUP(AA1075,角色间职业划分!P:AP,16,FALSE)</f>
        <v>0</v>
      </c>
      <c r="S1075">
        <f>VLOOKUP(AA1075,角色间职业划分!P:AP,17,FALSE)</f>
        <v>0</v>
      </c>
      <c r="T1075">
        <f>VLOOKUP(AA1075,角色间职业划分!P:AP,18,FALSE)</f>
        <v>0</v>
      </c>
      <c r="U1075">
        <f>VLOOKUP(AA1075,角色间职业划分!P:AP,27,FALSE)</f>
        <v>0</v>
      </c>
      <c r="V1075">
        <f t="shared" si="163"/>
        <v>8.0000000000000018</v>
      </c>
      <c r="W1075">
        <f>VLOOKUP(AA1075,角色间职业划分!P:Q,2,FALSE)</f>
        <v>28</v>
      </c>
      <c r="X1075">
        <f t="shared" si="168"/>
        <v>61</v>
      </c>
      <c r="Y1075">
        <f>INT(VLOOKUP(X1075,角色属性总表!AG:AH,2,FALSE)*角色属性总表!$C$38)</f>
        <v>1278</v>
      </c>
      <c r="AA1075">
        <f t="shared" si="169"/>
        <v>11</v>
      </c>
      <c r="AB1075">
        <f>VLOOKUP(X1075,角色属性总表!AG:AI,2,FALSE)*VLOOKUP(角色等级属性!AA1075,角色间职业划分!P:AG,13,FALSE)/角色间职业划分!$AB$9</f>
        <v>1119.8860835752232</v>
      </c>
      <c r="AC1075">
        <f>VLOOKUP(X1075,角色属性总表!AG:AI,3,FALSE)*VLOOKUP(AA1075,角色间职业划分!P:AG,8,FALSE)/角色间职业划分!$W$9</f>
        <v>5076.3864000000003</v>
      </c>
      <c r="AD1075">
        <f>VLOOKUP(AA1075,角色间职业划分!P:AP,26,FALSE)</f>
        <v>0.4</v>
      </c>
      <c r="AE1075">
        <f>VLOOKUP(X1075,角色属性总表!I:Q,3,FALSE)</f>
        <v>572.54399999999998</v>
      </c>
      <c r="AF1075">
        <f>VLOOKUP(AA1075,角色间职业划分!P:AP,11,FALSE)</f>
        <v>0.38</v>
      </c>
      <c r="AG1075">
        <f t="shared" si="164"/>
        <v>3359.960049987993</v>
      </c>
      <c r="AH1075">
        <f t="shared" si="165"/>
        <v>573</v>
      </c>
      <c r="AJ1075">
        <f t="shared" si="166"/>
        <v>2786.960049987993</v>
      </c>
      <c r="AK1075">
        <v>1071</v>
      </c>
    </row>
    <row r="1076" spans="1:37" x14ac:dyDescent="0.15">
      <c r="A1076">
        <v>1072</v>
      </c>
      <c r="B1076">
        <f>ROUND(VLOOKUP(X1076,角色属性总表!AG:AI,2,FALSE)/角色属性总表!$C$34,0)</f>
        <v>185</v>
      </c>
      <c r="C1076">
        <f>ROUND(VLOOKUP(X1076,角色属性总表!Y:AE,3,FALSE)/J1076,0)</f>
        <v>81</v>
      </c>
      <c r="D1076">
        <f>ROUND(VLOOKUP(X1076,角色属性总表!AG:AI,3,FALSE)/角色属性总表!$C$35,0)</f>
        <v>194</v>
      </c>
      <c r="E1076">
        <f t="shared" si="160"/>
        <v>454</v>
      </c>
      <c r="F1076">
        <f t="shared" si="161"/>
        <v>27</v>
      </c>
      <c r="G1076">
        <f t="shared" si="162"/>
        <v>6</v>
      </c>
      <c r="H1076">
        <v>0</v>
      </c>
      <c r="I1076">
        <f t="shared" si="167"/>
        <v>3</v>
      </c>
      <c r="J1076">
        <f>VLOOKUP(AA1076,角色间职业划分!P:AP,20,FALSE)</f>
        <v>10</v>
      </c>
      <c r="K1076">
        <f>IF(X1076=500,100,VLOOKUP(AA1076,角色间职业划分!P:AP,22,FALSE))</f>
        <v>120</v>
      </c>
      <c r="L1076">
        <f>IF(X1076=500,K1076,VLOOKUP(AA1076,角色间职业划分!P:AP,23,FALSE))</f>
        <v>60</v>
      </c>
      <c r="M1076">
        <f>VLOOKUP(AA1076,角色间职业划分!P:AP,24,FALSE)</f>
        <v>0</v>
      </c>
      <c r="N1076">
        <f>VLOOKUP(AA1076,角色间职业划分!P:AP,14)*100</f>
        <v>95</v>
      </c>
      <c r="O1076">
        <f>VLOOKUP(AA1076,角色间职业划分!P:Z,9,FALSE)</f>
        <v>0</v>
      </c>
      <c r="P1076">
        <f>VLOOKUP(AA1076,角色间职业划分!P:AP,10,FALSE)</f>
        <v>0</v>
      </c>
      <c r="Q1076">
        <f>VLOOKUP(AA1076,角色间职业划分!P:AP,15,FALSE)</f>
        <v>0</v>
      </c>
      <c r="R1076">
        <f>VLOOKUP(AA1076,角色间职业划分!P:AP,16,FALSE)</f>
        <v>0</v>
      </c>
      <c r="S1076">
        <f>VLOOKUP(AA1076,角色间职业划分!P:AP,17,FALSE)</f>
        <v>0</v>
      </c>
      <c r="T1076">
        <f>VLOOKUP(AA1076,角色间职业划分!P:AP,18,FALSE)</f>
        <v>0</v>
      </c>
      <c r="U1076">
        <f>VLOOKUP(AA1076,角色间职业划分!P:AP,27,FALSE)</f>
        <v>0</v>
      </c>
      <c r="V1076">
        <f t="shared" si="163"/>
        <v>8.0000000000000018</v>
      </c>
      <c r="W1076">
        <f>VLOOKUP(AA1076,角色间职业划分!P:Q,2,FALSE)</f>
        <v>28</v>
      </c>
      <c r="X1076">
        <f t="shared" si="168"/>
        <v>62</v>
      </c>
      <c r="Y1076">
        <f>INT(VLOOKUP(X1076,角色属性总表!AG:AH,2,FALSE)*角色属性总表!$C$38)</f>
        <v>1296</v>
      </c>
      <c r="AA1076">
        <f t="shared" si="169"/>
        <v>11</v>
      </c>
      <c r="AB1076">
        <f>VLOOKUP(X1076,角色属性总表!AG:AI,2,FALSE)*VLOOKUP(角色等级属性!AA1076,角色间职业划分!P:AG,13,FALSE)/角色间职业划分!$AB$9</f>
        <v>1135.6591270058602</v>
      </c>
      <c r="AC1076">
        <f>VLOOKUP(X1076,角色属性总表!AG:AI,3,FALSE)*VLOOKUP(AA1076,角色间职业划分!P:AG,8,FALSE)/角色间职业划分!$W$9</f>
        <v>5147.8848000000007</v>
      </c>
      <c r="AD1076">
        <f>VLOOKUP(AA1076,角色间职业划分!P:AP,26,FALSE)</f>
        <v>0.4</v>
      </c>
      <c r="AE1076">
        <f>VLOOKUP(X1076,角色属性总表!I:Q,3,FALSE)</f>
        <v>580.60800000000006</v>
      </c>
      <c r="AF1076">
        <f>VLOOKUP(AA1076,角色间职业划分!P:AP,11,FALSE)</f>
        <v>0.38</v>
      </c>
      <c r="AG1076">
        <f t="shared" si="164"/>
        <v>3451.5418727167485</v>
      </c>
      <c r="AH1076">
        <f t="shared" si="165"/>
        <v>582</v>
      </c>
      <c r="AJ1076">
        <f t="shared" si="166"/>
        <v>2869.5418727167485</v>
      </c>
      <c r="AK1076">
        <v>1072</v>
      </c>
    </row>
    <row r="1077" spans="1:37" x14ac:dyDescent="0.15">
      <c r="A1077">
        <v>1073</v>
      </c>
      <c r="B1077">
        <f>ROUND(VLOOKUP(X1077,角色属性总表!AG:AI,2,FALSE)/角色属性总表!$C$34,0)</f>
        <v>188</v>
      </c>
      <c r="C1077">
        <f>ROUND(VLOOKUP(X1077,角色属性总表!Y:AE,3,FALSE)/J1077,0)</f>
        <v>83</v>
      </c>
      <c r="D1077">
        <f>ROUND(VLOOKUP(X1077,角色属性总表!AG:AI,3,FALSE)/角色属性总表!$C$35,0)</f>
        <v>196</v>
      </c>
      <c r="E1077">
        <f t="shared" si="160"/>
        <v>460</v>
      </c>
      <c r="F1077">
        <f t="shared" si="161"/>
        <v>27</v>
      </c>
      <c r="G1077">
        <f t="shared" si="162"/>
        <v>6</v>
      </c>
      <c r="H1077">
        <v>0</v>
      </c>
      <c r="I1077">
        <f t="shared" si="167"/>
        <v>3</v>
      </c>
      <c r="J1077">
        <f>VLOOKUP(AA1077,角色间职业划分!P:AP,20,FALSE)</f>
        <v>10</v>
      </c>
      <c r="K1077">
        <f>IF(X1077=500,100,VLOOKUP(AA1077,角色间职业划分!P:AP,22,FALSE))</f>
        <v>120</v>
      </c>
      <c r="L1077">
        <f>IF(X1077=500,K1077,VLOOKUP(AA1077,角色间职业划分!P:AP,23,FALSE))</f>
        <v>60</v>
      </c>
      <c r="M1077">
        <f>VLOOKUP(AA1077,角色间职业划分!P:AP,24,FALSE)</f>
        <v>0</v>
      </c>
      <c r="N1077">
        <f>VLOOKUP(AA1077,角色间职业划分!P:AP,14)*100</f>
        <v>95</v>
      </c>
      <c r="O1077">
        <f>VLOOKUP(AA1077,角色间职业划分!P:Z,9,FALSE)</f>
        <v>0</v>
      </c>
      <c r="P1077">
        <f>VLOOKUP(AA1077,角色间职业划分!P:AP,10,FALSE)</f>
        <v>0</v>
      </c>
      <c r="Q1077">
        <f>VLOOKUP(AA1077,角色间职业划分!P:AP,15,FALSE)</f>
        <v>0</v>
      </c>
      <c r="R1077">
        <f>VLOOKUP(AA1077,角色间职业划分!P:AP,16,FALSE)</f>
        <v>0</v>
      </c>
      <c r="S1077">
        <f>VLOOKUP(AA1077,角色间职业划分!P:AP,17,FALSE)</f>
        <v>0</v>
      </c>
      <c r="T1077">
        <f>VLOOKUP(AA1077,角色间职业划分!P:AP,18,FALSE)</f>
        <v>0</v>
      </c>
      <c r="U1077">
        <f>VLOOKUP(AA1077,角色间职业划分!P:AP,27,FALSE)</f>
        <v>0</v>
      </c>
      <c r="V1077">
        <f t="shared" si="163"/>
        <v>8.0000000000000018</v>
      </c>
      <c r="W1077">
        <f>VLOOKUP(AA1077,角色间职业划分!P:Q,2,FALSE)</f>
        <v>28</v>
      </c>
      <c r="X1077">
        <f t="shared" si="168"/>
        <v>63</v>
      </c>
      <c r="Y1077">
        <f>INT(VLOOKUP(X1077,角色属性总表!AG:AH,2,FALSE)*角色属性总表!$C$38)</f>
        <v>1314</v>
      </c>
      <c r="AA1077">
        <f t="shared" si="169"/>
        <v>11</v>
      </c>
      <c r="AB1077">
        <f>VLOOKUP(X1077,角色属性总表!AG:AI,2,FALSE)*VLOOKUP(角色等级属性!AA1077,角色间职业划分!P:AG,13,FALSE)/角色间职业划分!$AB$9</f>
        <v>1151.432170436497</v>
      </c>
      <c r="AC1077">
        <f>VLOOKUP(X1077,角色属性总表!AG:AI,3,FALSE)*VLOOKUP(AA1077,角色间职业划分!P:AG,8,FALSE)/角色间职业划分!$W$9</f>
        <v>5219.3831999999993</v>
      </c>
      <c r="AD1077">
        <f>VLOOKUP(AA1077,角色间职业划分!P:AP,26,FALSE)</f>
        <v>0.4</v>
      </c>
      <c r="AE1077">
        <f>VLOOKUP(X1077,角色属性总表!I:Q,3,FALSE)</f>
        <v>588.67200000000003</v>
      </c>
      <c r="AF1077">
        <f>VLOOKUP(AA1077,角色间职业划分!P:AP,11,FALSE)</f>
        <v>0.38</v>
      </c>
      <c r="AG1077">
        <f t="shared" si="164"/>
        <v>3544.1872024515219</v>
      </c>
      <c r="AH1077">
        <f t="shared" si="165"/>
        <v>588</v>
      </c>
      <c r="AJ1077">
        <f t="shared" si="166"/>
        <v>2956.1872024515219</v>
      </c>
      <c r="AK1077">
        <v>1073</v>
      </c>
    </row>
    <row r="1078" spans="1:37" x14ac:dyDescent="0.15">
      <c r="A1078">
        <v>1074</v>
      </c>
      <c r="B1078">
        <f>ROUND(VLOOKUP(X1078,角色属性总表!AG:AI,2,FALSE)/角色属性总表!$C$34,0)</f>
        <v>190</v>
      </c>
      <c r="C1078">
        <f>ROUND(VLOOKUP(X1078,角色属性总表!Y:AE,3,FALSE)/J1078,0)</f>
        <v>85</v>
      </c>
      <c r="D1078">
        <f>ROUND(VLOOKUP(X1078,角色属性总表!AG:AI,3,FALSE)/角色属性总表!$C$35,0)</f>
        <v>199</v>
      </c>
      <c r="E1078">
        <f t="shared" si="160"/>
        <v>466</v>
      </c>
      <c r="F1078">
        <f t="shared" si="161"/>
        <v>27</v>
      </c>
      <c r="G1078">
        <f t="shared" si="162"/>
        <v>6</v>
      </c>
      <c r="H1078">
        <v>0</v>
      </c>
      <c r="I1078">
        <f t="shared" si="167"/>
        <v>3</v>
      </c>
      <c r="J1078">
        <f>VLOOKUP(AA1078,角色间职业划分!P:AP,20,FALSE)</f>
        <v>10</v>
      </c>
      <c r="K1078">
        <f>IF(X1078=500,100,VLOOKUP(AA1078,角色间职业划分!P:AP,22,FALSE))</f>
        <v>120</v>
      </c>
      <c r="L1078">
        <f>IF(X1078=500,K1078,VLOOKUP(AA1078,角色间职业划分!P:AP,23,FALSE))</f>
        <v>60</v>
      </c>
      <c r="M1078">
        <f>VLOOKUP(AA1078,角色间职业划分!P:AP,24,FALSE)</f>
        <v>0</v>
      </c>
      <c r="N1078">
        <f>VLOOKUP(AA1078,角色间职业划分!P:AP,14)*100</f>
        <v>95</v>
      </c>
      <c r="O1078">
        <f>VLOOKUP(AA1078,角色间职业划分!P:Z,9,FALSE)</f>
        <v>0</v>
      </c>
      <c r="P1078">
        <f>VLOOKUP(AA1078,角色间职业划分!P:AP,10,FALSE)</f>
        <v>0</v>
      </c>
      <c r="Q1078">
        <f>VLOOKUP(AA1078,角色间职业划分!P:AP,15,FALSE)</f>
        <v>0</v>
      </c>
      <c r="R1078">
        <f>VLOOKUP(AA1078,角色间职业划分!P:AP,16,FALSE)</f>
        <v>0</v>
      </c>
      <c r="S1078">
        <f>VLOOKUP(AA1078,角色间职业划分!P:AP,17,FALSE)</f>
        <v>0</v>
      </c>
      <c r="T1078">
        <f>VLOOKUP(AA1078,角色间职业划分!P:AP,18,FALSE)</f>
        <v>0</v>
      </c>
      <c r="U1078">
        <f>VLOOKUP(AA1078,角色间职业划分!P:AP,27,FALSE)</f>
        <v>0</v>
      </c>
      <c r="V1078">
        <f t="shared" si="163"/>
        <v>8.0000000000000018</v>
      </c>
      <c r="W1078">
        <f>VLOOKUP(AA1078,角色间职业划分!P:Q,2,FALSE)</f>
        <v>28</v>
      </c>
      <c r="X1078">
        <f t="shared" si="168"/>
        <v>64</v>
      </c>
      <c r="Y1078">
        <f>INT(VLOOKUP(X1078,角色属性总表!AG:AH,2,FALSE)*角色属性总表!$C$38)</f>
        <v>1332</v>
      </c>
      <c r="AA1078">
        <f t="shared" si="169"/>
        <v>11</v>
      </c>
      <c r="AB1078">
        <f>VLOOKUP(X1078,角色属性总表!AG:AI,2,FALSE)*VLOOKUP(角色等级属性!AA1078,角色间职业划分!P:AG,13,FALSE)/角色间职业划分!$AB$9</f>
        <v>1167.205213867134</v>
      </c>
      <c r="AC1078">
        <f>VLOOKUP(X1078,角色属性总表!AG:AI,3,FALSE)*VLOOKUP(AA1078,角色间职业划分!P:AG,8,FALSE)/角色间职业划分!$W$9</f>
        <v>5290.8816000000006</v>
      </c>
      <c r="AD1078">
        <f>VLOOKUP(AA1078,角色间职业划分!P:AP,26,FALSE)</f>
        <v>0.4</v>
      </c>
      <c r="AE1078">
        <f>VLOOKUP(X1078,角色属性总表!I:Q,3,FALSE)</f>
        <v>596.73599999999999</v>
      </c>
      <c r="AF1078">
        <f>VLOOKUP(AA1078,角色间职业划分!P:AP,11,FALSE)</f>
        <v>0.38</v>
      </c>
      <c r="AG1078">
        <f t="shared" si="164"/>
        <v>3637.8947368421054</v>
      </c>
      <c r="AH1078">
        <f t="shared" si="165"/>
        <v>597</v>
      </c>
      <c r="AJ1078">
        <f t="shared" si="166"/>
        <v>3040.8947368421054</v>
      </c>
      <c r="AK1078">
        <v>1074</v>
      </c>
    </row>
    <row r="1079" spans="1:37" x14ac:dyDescent="0.15">
      <c r="A1079">
        <v>1075</v>
      </c>
      <c r="B1079">
        <f>ROUND(VLOOKUP(X1079,角色属性总表!AG:AI,2,FALSE)/角色属性总表!$C$34,0)</f>
        <v>193</v>
      </c>
      <c r="C1079">
        <f>ROUND(VLOOKUP(X1079,角色属性总表!Y:AE,3,FALSE)/J1079,0)</f>
        <v>87</v>
      </c>
      <c r="D1079">
        <f>ROUND(VLOOKUP(X1079,角色属性总表!AG:AI,3,FALSE)/角色属性总表!$C$35,0)</f>
        <v>202</v>
      </c>
      <c r="E1079">
        <f t="shared" si="160"/>
        <v>473</v>
      </c>
      <c r="F1079">
        <f t="shared" si="161"/>
        <v>27</v>
      </c>
      <c r="G1079">
        <f t="shared" si="162"/>
        <v>6</v>
      </c>
      <c r="H1079">
        <v>0</v>
      </c>
      <c r="I1079">
        <f t="shared" si="167"/>
        <v>3</v>
      </c>
      <c r="J1079">
        <f>VLOOKUP(AA1079,角色间职业划分!P:AP,20,FALSE)</f>
        <v>10</v>
      </c>
      <c r="K1079">
        <f>IF(X1079=500,100,VLOOKUP(AA1079,角色间职业划分!P:AP,22,FALSE))</f>
        <v>120</v>
      </c>
      <c r="L1079">
        <f>IF(X1079=500,K1079,VLOOKUP(AA1079,角色间职业划分!P:AP,23,FALSE))</f>
        <v>60</v>
      </c>
      <c r="M1079">
        <f>VLOOKUP(AA1079,角色间职业划分!P:AP,24,FALSE)</f>
        <v>0</v>
      </c>
      <c r="N1079">
        <f>VLOOKUP(AA1079,角色间职业划分!P:AP,14)*100</f>
        <v>95</v>
      </c>
      <c r="O1079">
        <f>VLOOKUP(AA1079,角色间职业划分!P:Z,9,FALSE)</f>
        <v>0</v>
      </c>
      <c r="P1079">
        <f>VLOOKUP(AA1079,角色间职业划分!P:AP,10,FALSE)</f>
        <v>0</v>
      </c>
      <c r="Q1079">
        <f>VLOOKUP(AA1079,角色间职业划分!P:AP,15,FALSE)</f>
        <v>0</v>
      </c>
      <c r="R1079">
        <f>VLOOKUP(AA1079,角色间职业划分!P:AP,16,FALSE)</f>
        <v>0</v>
      </c>
      <c r="S1079">
        <f>VLOOKUP(AA1079,角色间职业划分!P:AP,17,FALSE)</f>
        <v>0</v>
      </c>
      <c r="T1079">
        <f>VLOOKUP(AA1079,角色间职业划分!P:AP,18,FALSE)</f>
        <v>0</v>
      </c>
      <c r="U1079">
        <f>VLOOKUP(AA1079,角色间职业划分!P:AP,27,FALSE)</f>
        <v>0</v>
      </c>
      <c r="V1079">
        <f t="shared" si="163"/>
        <v>8.0000000000000018</v>
      </c>
      <c r="W1079">
        <f>VLOOKUP(AA1079,角色间职业划分!P:Q,2,FALSE)</f>
        <v>28</v>
      </c>
      <c r="X1079">
        <f t="shared" si="168"/>
        <v>65</v>
      </c>
      <c r="Y1079">
        <f>INT(VLOOKUP(X1079,角色属性总表!AG:AH,2,FALSE)*角色属性总表!$C$38)</f>
        <v>1350</v>
      </c>
      <c r="AA1079">
        <f t="shared" si="169"/>
        <v>11</v>
      </c>
      <c r="AB1079">
        <f>VLOOKUP(X1079,角色属性总表!AG:AI,2,FALSE)*VLOOKUP(角色等级属性!AA1079,角色间职业划分!P:AG,13,FALSE)/角色间职业划分!$AB$9</f>
        <v>1182.9782572977708</v>
      </c>
      <c r="AC1079">
        <f>VLOOKUP(X1079,角色属性总表!AG:AI,3,FALSE)*VLOOKUP(AA1079,角色间职业划分!P:AG,8,FALSE)/角色间职业划分!$W$9</f>
        <v>5362.38</v>
      </c>
      <c r="AD1079">
        <f>VLOOKUP(AA1079,角色间职业划分!P:AP,26,FALSE)</f>
        <v>0.4</v>
      </c>
      <c r="AE1079">
        <f>VLOOKUP(X1079,角色属性总表!I:Q,3,FALSE)</f>
        <v>604.79999999999995</v>
      </c>
      <c r="AF1079">
        <f>VLOOKUP(AA1079,角色间职业划分!P:AP,11,FALSE)</f>
        <v>0.38</v>
      </c>
      <c r="AG1079">
        <f t="shared" si="164"/>
        <v>3732.663271006682</v>
      </c>
      <c r="AH1079">
        <f t="shared" si="165"/>
        <v>606</v>
      </c>
      <c r="AJ1079">
        <f t="shared" si="166"/>
        <v>3126.663271006682</v>
      </c>
      <c r="AK1079">
        <v>1075</v>
      </c>
    </row>
    <row r="1080" spans="1:37" x14ac:dyDescent="0.15">
      <c r="A1080">
        <v>1076</v>
      </c>
      <c r="B1080">
        <f>ROUND(VLOOKUP(X1080,角色属性总表!AG:AI,2,FALSE)/角色属性总表!$C$34,0)</f>
        <v>195</v>
      </c>
      <c r="C1080">
        <f>ROUND(VLOOKUP(X1080,角色属性总表!Y:AE,3,FALSE)/J1080,0)</f>
        <v>90</v>
      </c>
      <c r="D1080">
        <f>ROUND(VLOOKUP(X1080,角色属性总表!AG:AI,3,FALSE)/角色属性总表!$C$35,0)</f>
        <v>204</v>
      </c>
      <c r="E1080">
        <f t="shared" si="160"/>
        <v>479</v>
      </c>
      <c r="F1080">
        <f t="shared" si="161"/>
        <v>27</v>
      </c>
      <c r="G1080">
        <f t="shared" si="162"/>
        <v>6</v>
      </c>
      <c r="H1080">
        <v>0</v>
      </c>
      <c r="I1080">
        <f t="shared" si="167"/>
        <v>3</v>
      </c>
      <c r="J1080">
        <f>VLOOKUP(AA1080,角色间职业划分!P:AP,20,FALSE)</f>
        <v>10</v>
      </c>
      <c r="K1080">
        <f>IF(X1080=500,100,VLOOKUP(AA1080,角色间职业划分!P:AP,22,FALSE))</f>
        <v>120</v>
      </c>
      <c r="L1080">
        <f>IF(X1080=500,K1080,VLOOKUP(AA1080,角色间职业划分!P:AP,23,FALSE))</f>
        <v>60</v>
      </c>
      <c r="M1080">
        <f>VLOOKUP(AA1080,角色间职业划分!P:AP,24,FALSE)</f>
        <v>0</v>
      </c>
      <c r="N1080">
        <f>VLOOKUP(AA1080,角色间职业划分!P:AP,14)*100</f>
        <v>95</v>
      </c>
      <c r="O1080">
        <f>VLOOKUP(AA1080,角色间职业划分!P:Z,9,FALSE)</f>
        <v>0</v>
      </c>
      <c r="P1080">
        <f>VLOOKUP(AA1080,角色间职业划分!P:AP,10,FALSE)</f>
        <v>0</v>
      </c>
      <c r="Q1080">
        <f>VLOOKUP(AA1080,角色间职业划分!P:AP,15,FALSE)</f>
        <v>0</v>
      </c>
      <c r="R1080">
        <f>VLOOKUP(AA1080,角色间职业划分!P:AP,16,FALSE)</f>
        <v>0</v>
      </c>
      <c r="S1080">
        <f>VLOOKUP(AA1080,角色间职业划分!P:AP,17,FALSE)</f>
        <v>0</v>
      </c>
      <c r="T1080">
        <f>VLOOKUP(AA1080,角色间职业划分!P:AP,18,FALSE)</f>
        <v>0</v>
      </c>
      <c r="U1080">
        <f>VLOOKUP(AA1080,角色间职业划分!P:AP,27,FALSE)</f>
        <v>0</v>
      </c>
      <c r="V1080">
        <f t="shared" si="163"/>
        <v>8.0000000000000018</v>
      </c>
      <c r="W1080">
        <f>VLOOKUP(AA1080,角色间职业划分!P:Q,2,FALSE)</f>
        <v>28</v>
      </c>
      <c r="X1080">
        <f t="shared" si="168"/>
        <v>66</v>
      </c>
      <c r="Y1080">
        <f>INT(VLOOKUP(X1080,角色属性总表!AG:AH,2,FALSE)*角色属性总表!$C$38)</f>
        <v>1368</v>
      </c>
      <c r="AA1080">
        <f t="shared" si="169"/>
        <v>11</v>
      </c>
      <c r="AB1080">
        <f>VLOOKUP(X1080,角色属性总表!AG:AI,2,FALSE)*VLOOKUP(角色等级属性!AA1080,角色间职业划分!P:AG,13,FALSE)/角色间职业划分!$AB$9</f>
        <v>1198.7513007284078</v>
      </c>
      <c r="AC1080">
        <f>VLOOKUP(X1080,角色属性总表!AG:AI,3,FALSE)*VLOOKUP(AA1080,角色间职业划分!P:AG,8,FALSE)/角色间职业划分!$W$9</f>
        <v>5433.8783999999996</v>
      </c>
      <c r="AD1080">
        <f>VLOOKUP(AA1080,角色间职业划分!P:AP,26,FALSE)</f>
        <v>0.4</v>
      </c>
      <c r="AE1080">
        <f>VLOOKUP(X1080,角色属性总表!I:Q,3,FALSE)</f>
        <v>612.86399999999992</v>
      </c>
      <c r="AF1080">
        <f>VLOOKUP(AA1080,角色间职业划分!P:AP,11,FALSE)</f>
        <v>0.38</v>
      </c>
      <c r="AG1080">
        <f t="shared" si="164"/>
        <v>3828.4916940381204</v>
      </c>
      <c r="AH1080">
        <f t="shared" si="165"/>
        <v>612</v>
      </c>
      <c r="AJ1080">
        <f t="shared" si="166"/>
        <v>3216.4916940381204</v>
      </c>
      <c r="AK1080">
        <v>1076</v>
      </c>
    </row>
    <row r="1081" spans="1:37" x14ac:dyDescent="0.15">
      <c r="A1081">
        <v>1077</v>
      </c>
      <c r="B1081">
        <f>ROUND(VLOOKUP(X1081,角色属性总表!AG:AI,2,FALSE)/角色属性总表!$C$34,0)</f>
        <v>198</v>
      </c>
      <c r="C1081">
        <f>ROUND(VLOOKUP(X1081,角色属性总表!Y:AE,3,FALSE)/J1081,0)</f>
        <v>92</v>
      </c>
      <c r="D1081">
        <f>ROUND(VLOOKUP(X1081,角色属性总表!AG:AI,3,FALSE)/角色属性总表!$C$35,0)</f>
        <v>207</v>
      </c>
      <c r="E1081">
        <f t="shared" si="160"/>
        <v>485</v>
      </c>
      <c r="F1081">
        <f t="shared" si="161"/>
        <v>27</v>
      </c>
      <c r="G1081">
        <f t="shared" si="162"/>
        <v>6</v>
      </c>
      <c r="H1081">
        <v>0</v>
      </c>
      <c r="I1081">
        <f t="shared" si="167"/>
        <v>3</v>
      </c>
      <c r="J1081">
        <f>VLOOKUP(AA1081,角色间职业划分!P:AP,20,FALSE)</f>
        <v>10</v>
      </c>
      <c r="K1081">
        <f>IF(X1081=500,100,VLOOKUP(AA1081,角色间职业划分!P:AP,22,FALSE))</f>
        <v>120</v>
      </c>
      <c r="L1081">
        <f>IF(X1081=500,K1081,VLOOKUP(AA1081,角色间职业划分!P:AP,23,FALSE))</f>
        <v>60</v>
      </c>
      <c r="M1081">
        <f>VLOOKUP(AA1081,角色间职业划分!P:AP,24,FALSE)</f>
        <v>0</v>
      </c>
      <c r="N1081">
        <f>VLOOKUP(AA1081,角色间职业划分!P:AP,14)*100</f>
        <v>95</v>
      </c>
      <c r="O1081">
        <f>VLOOKUP(AA1081,角色间职业划分!P:Z,9,FALSE)</f>
        <v>0</v>
      </c>
      <c r="P1081">
        <f>VLOOKUP(AA1081,角色间职业划分!P:AP,10,FALSE)</f>
        <v>0</v>
      </c>
      <c r="Q1081">
        <f>VLOOKUP(AA1081,角色间职业划分!P:AP,15,FALSE)</f>
        <v>0</v>
      </c>
      <c r="R1081">
        <f>VLOOKUP(AA1081,角色间职业划分!P:AP,16,FALSE)</f>
        <v>0</v>
      </c>
      <c r="S1081">
        <f>VLOOKUP(AA1081,角色间职业划分!P:AP,17,FALSE)</f>
        <v>0</v>
      </c>
      <c r="T1081">
        <f>VLOOKUP(AA1081,角色间职业划分!P:AP,18,FALSE)</f>
        <v>0</v>
      </c>
      <c r="U1081">
        <f>VLOOKUP(AA1081,角色间职业划分!P:AP,27,FALSE)</f>
        <v>0</v>
      </c>
      <c r="V1081">
        <f t="shared" si="163"/>
        <v>8.0000000000000018</v>
      </c>
      <c r="W1081">
        <f>VLOOKUP(AA1081,角色间职业划分!P:Q,2,FALSE)</f>
        <v>28</v>
      </c>
      <c r="X1081">
        <f t="shared" si="168"/>
        <v>67</v>
      </c>
      <c r="Y1081">
        <f>INT(VLOOKUP(X1081,角色属性总表!AG:AH,2,FALSE)*角色属性总表!$C$38)</f>
        <v>1386</v>
      </c>
      <c r="AA1081">
        <f t="shared" si="169"/>
        <v>11</v>
      </c>
      <c r="AB1081">
        <f>VLOOKUP(X1081,角色属性总表!AG:AI,2,FALSE)*VLOOKUP(角色等级属性!AA1081,角色间职业划分!P:AG,13,FALSE)/角色间职业划分!$AB$9</f>
        <v>1214.5243441590449</v>
      </c>
      <c r="AC1081">
        <f>VLOOKUP(X1081,角色属性总表!AG:AI,3,FALSE)*VLOOKUP(AA1081,角色间职业划分!P:AG,8,FALSE)/角色间职业划分!$W$9</f>
        <v>5505.3768000000009</v>
      </c>
      <c r="AD1081">
        <f>VLOOKUP(AA1081,角色间职业划分!P:AP,26,FALSE)</f>
        <v>0.4</v>
      </c>
      <c r="AE1081">
        <f>VLOOKUP(X1081,角色属性总表!I:Q,3,FALSE)</f>
        <v>620.92800000000011</v>
      </c>
      <c r="AF1081">
        <f>VLOOKUP(AA1081,角色间职业划分!P:AP,11,FALSE)</f>
        <v>0.38</v>
      </c>
      <c r="AG1081">
        <f t="shared" si="164"/>
        <v>3925.3789857012366</v>
      </c>
      <c r="AH1081">
        <f t="shared" si="165"/>
        <v>621</v>
      </c>
      <c r="AJ1081">
        <f t="shared" si="166"/>
        <v>3304.3789857012366</v>
      </c>
      <c r="AK1081">
        <v>1077</v>
      </c>
    </row>
    <row r="1082" spans="1:37" x14ac:dyDescent="0.15">
      <c r="A1082">
        <v>1078</v>
      </c>
      <c r="B1082">
        <f>ROUND(VLOOKUP(X1082,角色属性总表!AG:AI,2,FALSE)/角色属性总表!$C$34,0)</f>
        <v>201</v>
      </c>
      <c r="C1082">
        <f>ROUND(VLOOKUP(X1082,角色属性总表!Y:AE,3,FALSE)/J1082,0)</f>
        <v>94</v>
      </c>
      <c r="D1082">
        <f>ROUND(VLOOKUP(X1082,角色属性总表!AG:AI,3,FALSE)/角色属性总表!$C$35,0)</f>
        <v>210</v>
      </c>
      <c r="E1082">
        <f t="shared" si="160"/>
        <v>492</v>
      </c>
      <c r="F1082">
        <f t="shared" si="161"/>
        <v>27</v>
      </c>
      <c r="G1082">
        <f t="shared" si="162"/>
        <v>6</v>
      </c>
      <c r="H1082">
        <v>0</v>
      </c>
      <c r="I1082">
        <f t="shared" si="167"/>
        <v>3</v>
      </c>
      <c r="J1082">
        <f>VLOOKUP(AA1082,角色间职业划分!P:AP,20,FALSE)</f>
        <v>10</v>
      </c>
      <c r="K1082">
        <f>IF(X1082=500,100,VLOOKUP(AA1082,角色间职业划分!P:AP,22,FALSE))</f>
        <v>120</v>
      </c>
      <c r="L1082">
        <f>IF(X1082=500,K1082,VLOOKUP(AA1082,角色间职业划分!P:AP,23,FALSE))</f>
        <v>60</v>
      </c>
      <c r="M1082">
        <f>VLOOKUP(AA1082,角色间职业划分!P:AP,24,FALSE)</f>
        <v>0</v>
      </c>
      <c r="N1082">
        <f>VLOOKUP(AA1082,角色间职业划分!P:AP,14)*100</f>
        <v>95</v>
      </c>
      <c r="O1082">
        <f>VLOOKUP(AA1082,角色间职业划分!P:Z,9,FALSE)</f>
        <v>0</v>
      </c>
      <c r="P1082">
        <f>VLOOKUP(AA1082,角色间职业划分!P:AP,10,FALSE)</f>
        <v>0</v>
      </c>
      <c r="Q1082">
        <f>VLOOKUP(AA1082,角色间职业划分!P:AP,15,FALSE)</f>
        <v>0</v>
      </c>
      <c r="R1082">
        <f>VLOOKUP(AA1082,角色间职业划分!P:AP,16,FALSE)</f>
        <v>0</v>
      </c>
      <c r="S1082">
        <f>VLOOKUP(AA1082,角色间职业划分!P:AP,17,FALSE)</f>
        <v>0</v>
      </c>
      <c r="T1082">
        <f>VLOOKUP(AA1082,角色间职业划分!P:AP,18,FALSE)</f>
        <v>0</v>
      </c>
      <c r="U1082">
        <f>VLOOKUP(AA1082,角色间职业划分!P:AP,27,FALSE)</f>
        <v>0</v>
      </c>
      <c r="V1082">
        <f t="shared" si="163"/>
        <v>8.0000000000000018</v>
      </c>
      <c r="W1082">
        <f>VLOOKUP(AA1082,角色间职业划分!P:Q,2,FALSE)</f>
        <v>28</v>
      </c>
      <c r="X1082">
        <f t="shared" si="168"/>
        <v>68</v>
      </c>
      <c r="Y1082">
        <f>INT(VLOOKUP(X1082,角色属性总表!AG:AH,2,FALSE)*角色属性总表!$C$38)</f>
        <v>1404</v>
      </c>
      <c r="AA1082">
        <f t="shared" si="169"/>
        <v>11</v>
      </c>
      <c r="AB1082">
        <f>VLOOKUP(X1082,角色属性总表!AG:AI,2,FALSE)*VLOOKUP(角色等级属性!AA1082,角色间职业划分!P:AG,13,FALSE)/角色间职业划分!$AB$9</f>
        <v>1230.2973875896819</v>
      </c>
      <c r="AC1082">
        <f>VLOOKUP(X1082,角色属性总表!AG:AI,3,FALSE)*VLOOKUP(AA1082,角色间职业划分!P:AG,8,FALSE)/角色间职业划分!$W$9</f>
        <v>5576.8751999999995</v>
      </c>
      <c r="AD1082">
        <f>VLOOKUP(AA1082,角色间职业划分!P:AP,26,FALSE)</f>
        <v>0.4</v>
      </c>
      <c r="AE1082">
        <f>VLOOKUP(X1082,角色属性总表!I:Q,3,FALSE)</f>
        <v>628.99199999999996</v>
      </c>
      <c r="AF1082">
        <f>VLOOKUP(AA1082,角色间职业划分!P:AP,11,FALSE)</f>
        <v>0.38</v>
      </c>
      <c r="AG1082">
        <f t="shared" si="164"/>
        <v>4023.3242133080626</v>
      </c>
      <c r="AH1082">
        <f t="shared" si="165"/>
        <v>630</v>
      </c>
      <c r="AJ1082">
        <f t="shared" si="166"/>
        <v>3393.3242133080626</v>
      </c>
      <c r="AK1082">
        <v>1078</v>
      </c>
    </row>
    <row r="1083" spans="1:37" x14ac:dyDescent="0.15">
      <c r="A1083">
        <v>1079</v>
      </c>
      <c r="B1083">
        <f>ROUND(VLOOKUP(X1083,角色属性总表!AG:AI,2,FALSE)/角色属性总表!$C$34,0)</f>
        <v>203</v>
      </c>
      <c r="C1083">
        <f>ROUND(VLOOKUP(X1083,角色属性总表!Y:AE,3,FALSE)/J1083,0)</f>
        <v>96</v>
      </c>
      <c r="D1083">
        <f>ROUND(VLOOKUP(X1083,角色属性总表!AG:AI,3,FALSE)/角色属性总表!$C$35,0)</f>
        <v>212</v>
      </c>
      <c r="E1083">
        <f t="shared" si="160"/>
        <v>498</v>
      </c>
      <c r="F1083">
        <f t="shared" si="161"/>
        <v>27</v>
      </c>
      <c r="G1083">
        <f t="shared" si="162"/>
        <v>6</v>
      </c>
      <c r="H1083">
        <v>0</v>
      </c>
      <c r="I1083">
        <f t="shared" si="167"/>
        <v>3</v>
      </c>
      <c r="J1083">
        <f>VLOOKUP(AA1083,角色间职业划分!P:AP,20,FALSE)</f>
        <v>10</v>
      </c>
      <c r="K1083">
        <f>IF(X1083=500,100,VLOOKUP(AA1083,角色间职业划分!P:AP,22,FALSE))</f>
        <v>120</v>
      </c>
      <c r="L1083">
        <f>IF(X1083=500,K1083,VLOOKUP(AA1083,角色间职业划分!P:AP,23,FALSE))</f>
        <v>60</v>
      </c>
      <c r="M1083">
        <f>VLOOKUP(AA1083,角色间职业划分!P:AP,24,FALSE)</f>
        <v>0</v>
      </c>
      <c r="N1083">
        <f>VLOOKUP(AA1083,角色间职业划分!P:AP,14)*100</f>
        <v>95</v>
      </c>
      <c r="O1083">
        <f>VLOOKUP(AA1083,角色间职业划分!P:Z,9,FALSE)</f>
        <v>0</v>
      </c>
      <c r="P1083">
        <f>VLOOKUP(AA1083,角色间职业划分!P:AP,10,FALSE)</f>
        <v>0</v>
      </c>
      <c r="Q1083">
        <f>VLOOKUP(AA1083,角色间职业划分!P:AP,15,FALSE)</f>
        <v>0</v>
      </c>
      <c r="R1083">
        <f>VLOOKUP(AA1083,角色间职业划分!P:AP,16,FALSE)</f>
        <v>0</v>
      </c>
      <c r="S1083">
        <f>VLOOKUP(AA1083,角色间职业划分!P:AP,17,FALSE)</f>
        <v>0</v>
      </c>
      <c r="T1083">
        <f>VLOOKUP(AA1083,角色间职业划分!P:AP,18,FALSE)</f>
        <v>0</v>
      </c>
      <c r="U1083">
        <f>VLOOKUP(AA1083,角色间职业划分!P:AP,27,FALSE)</f>
        <v>0</v>
      </c>
      <c r="V1083">
        <f t="shared" si="163"/>
        <v>8.0000000000000018</v>
      </c>
      <c r="W1083">
        <f>VLOOKUP(AA1083,角色间职业划分!P:Q,2,FALSE)</f>
        <v>28</v>
      </c>
      <c r="X1083">
        <f t="shared" si="168"/>
        <v>69</v>
      </c>
      <c r="Y1083">
        <f>INT(VLOOKUP(X1083,角色属性总表!AG:AH,2,FALSE)*角色属性总表!$C$38)</f>
        <v>1422</v>
      </c>
      <c r="AA1083">
        <f t="shared" si="169"/>
        <v>11</v>
      </c>
      <c r="AB1083">
        <f>VLOOKUP(X1083,角色属性总表!AG:AI,2,FALSE)*VLOOKUP(角色等级属性!AA1083,角色间职业划分!P:AG,13,FALSE)/角色间职业划分!$AB$9</f>
        <v>1246.0704310203187</v>
      </c>
      <c r="AC1083">
        <f>VLOOKUP(X1083,角色属性总表!AG:AI,3,FALSE)*VLOOKUP(AA1083,角色间职业划分!P:AG,8,FALSE)/角色间职业划分!$W$9</f>
        <v>5648.3736000000008</v>
      </c>
      <c r="AD1083">
        <f>VLOOKUP(AA1083,角色间职业划分!P:AP,26,FALSE)</f>
        <v>0.4</v>
      </c>
      <c r="AE1083">
        <f>VLOOKUP(X1083,角色属性总表!I:Q,3,FALSE)</f>
        <v>637.05600000000004</v>
      </c>
      <c r="AF1083">
        <f>VLOOKUP(AA1083,角色间职业划分!P:AP,11,FALSE)</f>
        <v>0.38</v>
      </c>
      <c r="AG1083">
        <f t="shared" si="164"/>
        <v>4122.326528759223</v>
      </c>
      <c r="AH1083">
        <f t="shared" si="165"/>
        <v>636</v>
      </c>
      <c r="AJ1083">
        <f t="shared" si="166"/>
        <v>3486.326528759223</v>
      </c>
      <c r="AK1083">
        <v>1079</v>
      </c>
    </row>
    <row r="1084" spans="1:37" x14ac:dyDescent="0.15">
      <c r="A1084">
        <v>1080</v>
      </c>
      <c r="B1084">
        <f>ROUND(VLOOKUP(X1084,角色属性总表!AG:AI,2,FALSE)/角色属性总表!$C$34,0)</f>
        <v>206</v>
      </c>
      <c r="C1084">
        <f>ROUND(VLOOKUP(X1084,角色属性总表!Y:AE,3,FALSE)/J1084,0)</f>
        <v>98</v>
      </c>
      <c r="D1084">
        <f>ROUND(VLOOKUP(X1084,角色属性总表!AG:AI,3,FALSE)/角色属性总表!$C$35,0)</f>
        <v>215</v>
      </c>
      <c r="E1084">
        <f t="shared" si="160"/>
        <v>504</v>
      </c>
      <c r="F1084">
        <f t="shared" si="161"/>
        <v>27</v>
      </c>
      <c r="G1084">
        <f t="shared" si="162"/>
        <v>6</v>
      </c>
      <c r="H1084">
        <v>0</v>
      </c>
      <c r="I1084">
        <f t="shared" si="167"/>
        <v>3</v>
      </c>
      <c r="J1084">
        <f>VLOOKUP(AA1084,角色间职业划分!P:AP,20,FALSE)</f>
        <v>10</v>
      </c>
      <c r="K1084">
        <f>IF(X1084=500,100,VLOOKUP(AA1084,角色间职业划分!P:AP,22,FALSE))</f>
        <v>120</v>
      </c>
      <c r="L1084">
        <f>IF(X1084=500,K1084,VLOOKUP(AA1084,角色间职业划分!P:AP,23,FALSE))</f>
        <v>60</v>
      </c>
      <c r="M1084">
        <f>VLOOKUP(AA1084,角色间职业划分!P:AP,24,FALSE)</f>
        <v>0</v>
      </c>
      <c r="N1084">
        <f>VLOOKUP(AA1084,角色间职业划分!P:AP,14)*100</f>
        <v>95</v>
      </c>
      <c r="O1084">
        <f>VLOOKUP(AA1084,角色间职业划分!P:Z,9,FALSE)</f>
        <v>0</v>
      </c>
      <c r="P1084">
        <f>VLOOKUP(AA1084,角色间职业划分!P:AP,10,FALSE)</f>
        <v>0</v>
      </c>
      <c r="Q1084">
        <f>VLOOKUP(AA1084,角色间职业划分!P:AP,15,FALSE)</f>
        <v>0</v>
      </c>
      <c r="R1084">
        <f>VLOOKUP(AA1084,角色间职业划分!P:AP,16,FALSE)</f>
        <v>0</v>
      </c>
      <c r="S1084">
        <f>VLOOKUP(AA1084,角色间职业划分!P:AP,17,FALSE)</f>
        <v>0</v>
      </c>
      <c r="T1084">
        <f>VLOOKUP(AA1084,角色间职业划分!P:AP,18,FALSE)</f>
        <v>0</v>
      </c>
      <c r="U1084">
        <f>VLOOKUP(AA1084,角色间职业划分!P:AP,27,FALSE)</f>
        <v>0</v>
      </c>
      <c r="V1084">
        <f t="shared" si="163"/>
        <v>8.0000000000000018</v>
      </c>
      <c r="W1084">
        <f>VLOOKUP(AA1084,角色间职业划分!P:Q,2,FALSE)</f>
        <v>28</v>
      </c>
      <c r="X1084">
        <f t="shared" si="168"/>
        <v>70</v>
      </c>
      <c r="Y1084">
        <f>INT(VLOOKUP(X1084,角色属性总表!AG:AH,2,FALSE)*角色属性总表!$C$38)</f>
        <v>1440</v>
      </c>
      <c r="AA1084">
        <f t="shared" si="169"/>
        <v>11</v>
      </c>
      <c r="AB1084">
        <f>VLOOKUP(X1084,角色属性总表!AG:AI,2,FALSE)*VLOOKUP(角色等级属性!AA1084,角色间职业划分!P:AG,13,FALSE)/角色间职业划分!$AB$9</f>
        <v>1261.8434744509557</v>
      </c>
      <c r="AC1084">
        <f>VLOOKUP(X1084,角色属性总表!AG:AI,3,FALSE)*VLOOKUP(AA1084,角色间职业划分!P:AG,8,FALSE)/角色间职业划分!$W$9</f>
        <v>5719.8720000000003</v>
      </c>
      <c r="AD1084">
        <f>VLOOKUP(AA1084,角色间职业划分!P:AP,26,FALSE)</f>
        <v>0.4</v>
      </c>
      <c r="AE1084">
        <f>VLOOKUP(X1084,角色属性总表!I:Q,3,FALSE)</f>
        <v>645.12</v>
      </c>
      <c r="AF1084">
        <f>VLOOKUP(AA1084,角色间职业划分!P:AP,11,FALSE)</f>
        <v>0.38</v>
      </c>
      <c r="AG1084">
        <f t="shared" si="164"/>
        <v>4222.3851657404539</v>
      </c>
      <c r="AH1084">
        <f t="shared" si="165"/>
        <v>645</v>
      </c>
      <c r="AJ1084">
        <f t="shared" si="166"/>
        <v>3577.3851657404539</v>
      </c>
      <c r="AK1084">
        <v>1080</v>
      </c>
    </row>
    <row r="1085" spans="1:37" x14ac:dyDescent="0.15">
      <c r="A1085">
        <v>1081</v>
      </c>
      <c r="B1085">
        <f>ROUND(VLOOKUP(X1085,角色属性总表!AG:AI,2,FALSE)/角色属性总表!$C$34,0)</f>
        <v>208</v>
      </c>
      <c r="C1085">
        <f>ROUND(VLOOKUP(X1085,角色属性总表!Y:AE,3,FALSE)/J1085,0)</f>
        <v>100</v>
      </c>
      <c r="D1085">
        <f>ROUND(VLOOKUP(X1085,角色属性总表!AG:AI,3,FALSE)/角色属性总表!$C$35,0)</f>
        <v>218</v>
      </c>
      <c r="E1085">
        <f t="shared" si="160"/>
        <v>511</v>
      </c>
      <c r="F1085">
        <f t="shared" si="161"/>
        <v>27</v>
      </c>
      <c r="G1085">
        <f t="shared" si="162"/>
        <v>6</v>
      </c>
      <c r="H1085">
        <v>0</v>
      </c>
      <c r="I1085">
        <f t="shared" si="167"/>
        <v>3</v>
      </c>
      <c r="J1085">
        <f>VLOOKUP(AA1085,角色间职业划分!P:AP,20,FALSE)</f>
        <v>10</v>
      </c>
      <c r="K1085">
        <f>IF(X1085=500,100,VLOOKUP(AA1085,角色间职业划分!P:AP,22,FALSE))</f>
        <v>120</v>
      </c>
      <c r="L1085">
        <f>IF(X1085=500,K1085,VLOOKUP(AA1085,角色间职业划分!P:AP,23,FALSE))</f>
        <v>60</v>
      </c>
      <c r="M1085">
        <f>VLOOKUP(AA1085,角色间职业划分!P:AP,24,FALSE)</f>
        <v>0</v>
      </c>
      <c r="N1085">
        <f>VLOOKUP(AA1085,角色间职业划分!P:AP,14)*100</f>
        <v>95</v>
      </c>
      <c r="O1085">
        <f>VLOOKUP(AA1085,角色间职业划分!P:Z,9,FALSE)</f>
        <v>0</v>
      </c>
      <c r="P1085">
        <f>VLOOKUP(AA1085,角色间职业划分!P:AP,10,FALSE)</f>
        <v>0</v>
      </c>
      <c r="Q1085">
        <f>VLOOKUP(AA1085,角色间职业划分!P:AP,15,FALSE)</f>
        <v>0</v>
      </c>
      <c r="R1085">
        <f>VLOOKUP(AA1085,角色间职业划分!P:AP,16,FALSE)</f>
        <v>0</v>
      </c>
      <c r="S1085">
        <f>VLOOKUP(AA1085,角色间职业划分!P:AP,17,FALSE)</f>
        <v>0</v>
      </c>
      <c r="T1085">
        <f>VLOOKUP(AA1085,角色间职业划分!P:AP,18,FALSE)</f>
        <v>0</v>
      </c>
      <c r="U1085">
        <f>VLOOKUP(AA1085,角色间职业划分!P:AP,27,FALSE)</f>
        <v>0</v>
      </c>
      <c r="V1085">
        <f t="shared" si="163"/>
        <v>8.0000000000000018</v>
      </c>
      <c r="W1085">
        <f>VLOOKUP(AA1085,角色间职业划分!P:Q,2,FALSE)</f>
        <v>28</v>
      </c>
      <c r="X1085">
        <f t="shared" si="168"/>
        <v>71</v>
      </c>
      <c r="Y1085">
        <f>INT(VLOOKUP(X1085,角色属性总表!AG:AH,2,FALSE)*角色属性总表!$C$38)</f>
        <v>1458</v>
      </c>
      <c r="AA1085">
        <f t="shared" si="169"/>
        <v>11</v>
      </c>
      <c r="AB1085">
        <f>VLOOKUP(X1085,角色属性总表!AG:AI,2,FALSE)*VLOOKUP(角色等级属性!AA1085,角色间职业划分!P:AG,13,FALSE)/角色间职业划分!$AB$9</f>
        <v>1277.6165178815927</v>
      </c>
      <c r="AC1085">
        <f>VLOOKUP(X1085,角色属性总表!AG:AI,3,FALSE)*VLOOKUP(AA1085,角色间职业划分!P:AG,8,FALSE)/角色间职业划分!$W$9</f>
        <v>5791.3703999999998</v>
      </c>
      <c r="AD1085">
        <f>VLOOKUP(AA1085,角色间职业划分!P:AP,26,FALSE)</f>
        <v>0.4</v>
      </c>
      <c r="AE1085">
        <f>VLOOKUP(X1085,角色属性总表!I:Q,3,FALSE)</f>
        <v>653.18399999999997</v>
      </c>
      <c r="AF1085">
        <f>VLOOKUP(AA1085,角色间职业划分!P:AP,11,FALSE)</f>
        <v>0.38</v>
      </c>
      <c r="AG1085">
        <f t="shared" si="164"/>
        <v>4323.4994370642198</v>
      </c>
      <c r="AH1085">
        <f t="shared" si="165"/>
        <v>654</v>
      </c>
      <c r="AJ1085">
        <f t="shared" si="166"/>
        <v>3669.4994370642198</v>
      </c>
      <c r="AK1085">
        <v>1081</v>
      </c>
    </row>
    <row r="1086" spans="1:37" x14ac:dyDescent="0.15">
      <c r="A1086">
        <v>1082</v>
      </c>
      <c r="B1086">
        <f>ROUND(VLOOKUP(X1086,角色属性总表!AG:AI,2,FALSE)/角色属性总表!$C$34,0)</f>
        <v>211</v>
      </c>
      <c r="C1086">
        <f>ROUND(VLOOKUP(X1086,角色属性总表!Y:AE,3,FALSE)/J1086,0)</f>
        <v>103</v>
      </c>
      <c r="D1086">
        <f>ROUND(VLOOKUP(X1086,角色属性总表!AG:AI,3,FALSE)/角色属性总表!$C$35,0)</f>
        <v>220</v>
      </c>
      <c r="E1086">
        <f t="shared" si="160"/>
        <v>517</v>
      </c>
      <c r="F1086">
        <f t="shared" si="161"/>
        <v>27</v>
      </c>
      <c r="G1086">
        <f t="shared" si="162"/>
        <v>6</v>
      </c>
      <c r="H1086">
        <v>0</v>
      </c>
      <c r="I1086">
        <f t="shared" si="167"/>
        <v>3</v>
      </c>
      <c r="J1086">
        <f>VLOOKUP(AA1086,角色间职业划分!P:AP,20,FALSE)</f>
        <v>10</v>
      </c>
      <c r="K1086">
        <f>IF(X1086=500,100,VLOOKUP(AA1086,角色间职业划分!P:AP,22,FALSE))</f>
        <v>120</v>
      </c>
      <c r="L1086">
        <f>IF(X1086=500,K1086,VLOOKUP(AA1086,角色间职业划分!P:AP,23,FALSE))</f>
        <v>60</v>
      </c>
      <c r="M1086">
        <f>VLOOKUP(AA1086,角色间职业划分!P:AP,24,FALSE)</f>
        <v>0</v>
      </c>
      <c r="N1086">
        <f>VLOOKUP(AA1086,角色间职业划分!P:AP,14)*100</f>
        <v>95</v>
      </c>
      <c r="O1086">
        <f>VLOOKUP(AA1086,角色间职业划分!P:Z,9,FALSE)</f>
        <v>0</v>
      </c>
      <c r="P1086">
        <f>VLOOKUP(AA1086,角色间职业划分!P:AP,10,FALSE)</f>
        <v>0</v>
      </c>
      <c r="Q1086">
        <f>VLOOKUP(AA1086,角色间职业划分!P:AP,15,FALSE)</f>
        <v>0</v>
      </c>
      <c r="R1086">
        <f>VLOOKUP(AA1086,角色间职业划分!P:AP,16,FALSE)</f>
        <v>0</v>
      </c>
      <c r="S1086">
        <f>VLOOKUP(AA1086,角色间职业划分!P:AP,17,FALSE)</f>
        <v>0</v>
      </c>
      <c r="T1086">
        <f>VLOOKUP(AA1086,角色间职业划分!P:AP,18,FALSE)</f>
        <v>0</v>
      </c>
      <c r="U1086">
        <f>VLOOKUP(AA1086,角色间职业划分!P:AP,27,FALSE)</f>
        <v>0</v>
      </c>
      <c r="V1086">
        <f t="shared" si="163"/>
        <v>8.0000000000000018</v>
      </c>
      <c r="W1086">
        <f>VLOOKUP(AA1086,角色间职业划分!P:Q,2,FALSE)</f>
        <v>28</v>
      </c>
      <c r="X1086">
        <f t="shared" si="168"/>
        <v>72</v>
      </c>
      <c r="Y1086">
        <f>INT(VLOOKUP(X1086,角色属性总表!AG:AH,2,FALSE)*角色属性总表!$C$38)</f>
        <v>1476</v>
      </c>
      <c r="AA1086">
        <f t="shared" si="169"/>
        <v>11</v>
      </c>
      <c r="AB1086">
        <f>VLOOKUP(X1086,角色属性总表!AG:AI,2,FALSE)*VLOOKUP(角色等级属性!AA1086,角色间职业划分!P:AG,13,FALSE)/角色间职业划分!$AB$9</f>
        <v>1293.3895613122293</v>
      </c>
      <c r="AC1086">
        <f>VLOOKUP(X1086,角色属性总表!AG:AI,3,FALSE)*VLOOKUP(AA1086,角色间职业划分!P:AG,8,FALSE)/角色间职业划分!$W$9</f>
        <v>5862.8688000000002</v>
      </c>
      <c r="AD1086">
        <f>VLOOKUP(AA1086,角色间职业划分!P:AP,26,FALSE)</f>
        <v>0.4</v>
      </c>
      <c r="AE1086">
        <f>VLOOKUP(X1086,角色属性总表!I:Q,3,FALSE)</f>
        <v>661.24800000000005</v>
      </c>
      <c r="AF1086">
        <f>VLOOKUP(AA1086,角色间职业划分!P:AP,11,FALSE)</f>
        <v>0.38</v>
      </c>
      <c r="AG1086">
        <f t="shared" si="164"/>
        <v>4425.6687321470863</v>
      </c>
      <c r="AH1086">
        <f t="shared" si="165"/>
        <v>660</v>
      </c>
      <c r="AJ1086">
        <f t="shared" si="166"/>
        <v>3765.6687321470863</v>
      </c>
      <c r="AK1086">
        <v>1082</v>
      </c>
    </row>
    <row r="1087" spans="1:37" x14ac:dyDescent="0.15">
      <c r="A1087">
        <v>1083</v>
      </c>
      <c r="B1087">
        <f>ROUND(VLOOKUP(X1087,角色属性总表!AG:AI,2,FALSE)/角色属性总表!$C$34,0)</f>
        <v>213</v>
      </c>
      <c r="C1087">
        <f>ROUND(VLOOKUP(X1087,角色属性总表!Y:AE,3,FALSE)/J1087,0)</f>
        <v>105</v>
      </c>
      <c r="D1087">
        <f>ROUND(VLOOKUP(X1087,角色属性总表!AG:AI,3,FALSE)/角色属性总表!$C$35,0)</f>
        <v>223</v>
      </c>
      <c r="E1087">
        <f t="shared" si="160"/>
        <v>523</v>
      </c>
      <c r="F1087">
        <f t="shared" si="161"/>
        <v>27</v>
      </c>
      <c r="G1087">
        <f t="shared" si="162"/>
        <v>6</v>
      </c>
      <c r="H1087">
        <v>0</v>
      </c>
      <c r="I1087">
        <f t="shared" si="167"/>
        <v>3</v>
      </c>
      <c r="J1087">
        <f>VLOOKUP(AA1087,角色间职业划分!P:AP,20,FALSE)</f>
        <v>10</v>
      </c>
      <c r="K1087">
        <f>IF(X1087=500,100,VLOOKUP(AA1087,角色间职业划分!P:AP,22,FALSE))</f>
        <v>120</v>
      </c>
      <c r="L1087">
        <f>IF(X1087=500,K1087,VLOOKUP(AA1087,角色间职业划分!P:AP,23,FALSE))</f>
        <v>60</v>
      </c>
      <c r="M1087">
        <f>VLOOKUP(AA1087,角色间职业划分!P:AP,24,FALSE)</f>
        <v>0</v>
      </c>
      <c r="N1087">
        <f>VLOOKUP(AA1087,角色间职业划分!P:AP,14)*100</f>
        <v>95</v>
      </c>
      <c r="O1087">
        <f>VLOOKUP(AA1087,角色间职业划分!P:Z,9,FALSE)</f>
        <v>0</v>
      </c>
      <c r="P1087">
        <f>VLOOKUP(AA1087,角色间职业划分!P:AP,10,FALSE)</f>
        <v>0</v>
      </c>
      <c r="Q1087">
        <f>VLOOKUP(AA1087,角色间职业划分!P:AP,15,FALSE)</f>
        <v>0</v>
      </c>
      <c r="R1087">
        <f>VLOOKUP(AA1087,角色间职业划分!P:AP,16,FALSE)</f>
        <v>0</v>
      </c>
      <c r="S1087">
        <f>VLOOKUP(AA1087,角色间职业划分!P:AP,17,FALSE)</f>
        <v>0</v>
      </c>
      <c r="T1087">
        <f>VLOOKUP(AA1087,角色间职业划分!P:AP,18,FALSE)</f>
        <v>0</v>
      </c>
      <c r="U1087">
        <f>VLOOKUP(AA1087,角色间职业划分!P:AP,27,FALSE)</f>
        <v>0</v>
      </c>
      <c r="V1087">
        <f t="shared" si="163"/>
        <v>8.0000000000000018</v>
      </c>
      <c r="W1087">
        <f>VLOOKUP(AA1087,角色间职业划分!P:Q,2,FALSE)</f>
        <v>28</v>
      </c>
      <c r="X1087">
        <f t="shared" si="168"/>
        <v>73</v>
      </c>
      <c r="Y1087">
        <f>INT(VLOOKUP(X1087,角色属性总表!AG:AH,2,FALSE)*角色属性总表!$C$38)</f>
        <v>1494</v>
      </c>
      <c r="AA1087">
        <f t="shared" si="169"/>
        <v>11</v>
      </c>
      <c r="AB1087">
        <f>VLOOKUP(X1087,角色属性总表!AG:AI,2,FALSE)*VLOOKUP(角色等级属性!AA1087,角色间职业划分!P:AG,13,FALSE)/角色间职业划分!$AB$9</f>
        <v>1309.1626047428667</v>
      </c>
      <c r="AC1087">
        <f>VLOOKUP(X1087,角色属性总表!AG:AI,3,FALSE)*VLOOKUP(AA1087,角色间职业划分!P:AG,8,FALSE)/角色间职业划分!$W$9</f>
        <v>5934.3672000000006</v>
      </c>
      <c r="AD1087">
        <f>VLOOKUP(AA1087,角色间职业划分!P:AP,26,FALSE)</f>
        <v>0.4</v>
      </c>
      <c r="AE1087">
        <f>VLOOKUP(X1087,角色属性总表!I:Q,3,FALSE)</f>
        <v>669.31200000000001</v>
      </c>
      <c r="AF1087">
        <f>VLOOKUP(AA1087,角色间职业划分!P:AP,11,FALSE)</f>
        <v>0.38</v>
      </c>
      <c r="AG1087">
        <f t="shared" si="164"/>
        <v>4528.892514614332</v>
      </c>
      <c r="AH1087">
        <f t="shared" si="165"/>
        <v>669</v>
      </c>
      <c r="AJ1087">
        <f t="shared" si="166"/>
        <v>3859.892514614332</v>
      </c>
      <c r="AK1087">
        <v>1083</v>
      </c>
    </row>
    <row r="1088" spans="1:37" x14ac:dyDescent="0.15">
      <c r="A1088">
        <v>1084</v>
      </c>
      <c r="B1088">
        <f>ROUND(VLOOKUP(X1088,角色属性总表!AG:AI,2,FALSE)/角色属性总表!$C$34,0)</f>
        <v>216</v>
      </c>
      <c r="C1088">
        <f>ROUND(VLOOKUP(X1088,角色属性总表!Y:AE,3,FALSE)/J1088,0)</f>
        <v>107</v>
      </c>
      <c r="D1088">
        <f>ROUND(VLOOKUP(X1088,角色属性总表!AG:AI,3,FALSE)/角色属性总表!$C$35,0)</f>
        <v>226</v>
      </c>
      <c r="E1088">
        <f t="shared" si="160"/>
        <v>529</v>
      </c>
      <c r="F1088">
        <f t="shared" si="161"/>
        <v>27</v>
      </c>
      <c r="G1088">
        <f t="shared" si="162"/>
        <v>6</v>
      </c>
      <c r="H1088">
        <v>0</v>
      </c>
      <c r="I1088">
        <f t="shared" si="167"/>
        <v>3</v>
      </c>
      <c r="J1088">
        <f>VLOOKUP(AA1088,角色间职业划分!P:AP,20,FALSE)</f>
        <v>10</v>
      </c>
      <c r="K1088">
        <f>IF(X1088=500,100,VLOOKUP(AA1088,角色间职业划分!P:AP,22,FALSE))</f>
        <v>120</v>
      </c>
      <c r="L1088">
        <f>IF(X1088=500,K1088,VLOOKUP(AA1088,角色间职业划分!P:AP,23,FALSE))</f>
        <v>60</v>
      </c>
      <c r="M1088">
        <f>VLOOKUP(AA1088,角色间职业划分!P:AP,24,FALSE)</f>
        <v>0</v>
      </c>
      <c r="N1088">
        <f>VLOOKUP(AA1088,角色间职业划分!P:AP,14)*100</f>
        <v>95</v>
      </c>
      <c r="O1088">
        <f>VLOOKUP(AA1088,角色间职业划分!P:Z,9,FALSE)</f>
        <v>0</v>
      </c>
      <c r="P1088">
        <f>VLOOKUP(AA1088,角色间职业划分!P:AP,10,FALSE)</f>
        <v>0</v>
      </c>
      <c r="Q1088">
        <f>VLOOKUP(AA1088,角色间职业划分!P:AP,15,FALSE)</f>
        <v>0</v>
      </c>
      <c r="R1088">
        <f>VLOOKUP(AA1088,角色间职业划分!P:AP,16,FALSE)</f>
        <v>0</v>
      </c>
      <c r="S1088">
        <f>VLOOKUP(AA1088,角色间职业划分!P:AP,17,FALSE)</f>
        <v>0</v>
      </c>
      <c r="T1088">
        <f>VLOOKUP(AA1088,角色间职业划分!P:AP,18,FALSE)</f>
        <v>0</v>
      </c>
      <c r="U1088">
        <f>VLOOKUP(AA1088,角色间职业划分!P:AP,27,FALSE)</f>
        <v>0</v>
      </c>
      <c r="V1088">
        <f t="shared" si="163"/>
        <v>8.0000000000000018</v>
      </c>
      <c r="W1088">
        <f>VLOOKUP(AA1088,角色间职业划分!P:Q,2,FALSE)</f>
        <v>28</v>
      </c>
      <c r="X1088">
        <f t="shared" si="168"/>
        <v>74</v>
      </c>
      <c r="Y1088">
        <f>INT(VLOOKUP(X1088,角色属性总表!AG:AH,2,FALSE)*角色属性总表!$C$38)</f>
        <v>1512</v>
      </c>
      <c r="AA1088">
        <f t="shared" si="169"/>
        <v>11</v>
      </c>
      <c r="AB1088">
        <f>VLOOKUP(X1088,角色属性总表!AG:AI,2,FALSE)*VLOOKUP(角色等级属性!AA1088,角色间职业划分!P:AG,13,FALSE)/角色间职业划分!$AB$9</f>
        <v>1324.9356481735035</v>
      </c>
      <c r="AC1088">
        <f>VLOOKUP(X1088,角色属性总表!AG:AI,3,FALSE)*VLOOKUP(AA1088,角色间职业划分!P:AG,8,FALSE)/角色间职业划分!$W$9</f>
        <v>6005.8656000000001</v>
      </c>
      <c r="AD1088">
        <f>VLOOKUP(AA1088,角色间职业划分!P:AP,26,FALSE)</f>
        <v>0.4</v>
      </c>
      <c r="AE1088">
        <f>VLOOKUP(X1088,角色属性总表!I:Q,3,FALSE)</f>
        <v>677.37599999999998</v>
      </c>
      <c r="AF1088">
        <f>VLOOKUP(AA1088,角色间职业划分!P:AP,11,FALSE)</f>
        <v>0.38</v>
      </c>
      <c r="AG1088">
        <f t="shared" si="164"/>
        <v>4633.1703200238198</v>
      </c>
      <c r="AH1088">
        <f t="shared" si="165"/>
        <v>678</v>
      </c>
      <c r="AJ1088">
        <f t="shared" si="166"/>
        <v>3955.1703200238198</v>
      </c>
      <c r="AK1088">
        <v>1084</v>
      </c>
    </row>
    <row r="1089" spans="1:37" x14ac:dyDescent="0.15">
      <c r="A1089">
        <v>1085</v>
      </c>
      <c r="B1089">
        <f>ROUND(VLOOKUP(X1089,角色属性总表!AG:AI,2,FALSE)/角色属性总表!$C$34,0)</f>
        <v>219</v>
      </c>
      <c r="C1089">
        <f>ROUND(VLOOKUP(X1089,角色属性总表!Y:AE,3,FALSE)/J1089,0)</f>
        <v>110</v>
      </c>
      <c r="D1089">
        <f>ROUND(VLOOKUP(X1089,角色属性总表!AG:AI,3,FALSE)/角色属性总表!$C$35,0)</f>
        <v>228</v>
      </c>
      <c r="E1089">
        <f t="shared" si="160"/>
        <v>536</v>
      </c>
      <c r="F1089">
        <f t="shared" si="161"/>
        <v>27</v>
      </c>
      <c r="G1089">
        <f t="shared" si="162"/>
        <v>6</v>
      </c>
      <c r="H1089">
        <v>0</v>
      </c>
      <c r="I1089">
        <f t="shared" si="167"/>
        <v>3</v>
      </c>
      <c r="J1089">
        <f>VLOOKUP(AA1089,角色间职业划分!P:AP,20,FALSE)</f>
        <v>10</v>
      </c>
      <c r="K1089">
        <f>IF(X1089=500,100,VLOOKUP(AA1089,角色间职业划分!P:AP,22,FALSE))</f>
        <v>120</v>
      </c>
      <c r="L1089">
        <f>IF(X1089=500,K1089,VLOOKUP(AA1089,角色间职业划分!P:AP,23,FALSE))</f>
        <v>60</v>
      </c>
      <c r="M1089">
        <f>VLOOKUP(AA1089,角色间职业划分!P:AP,24,FALSE)</f>
        <v>0</v>
      </c>
      <c r="N1089">
        <f>VLOOKUP(AA1089,角色间职业划分!P:AP,14)*100</f>
        <v>95</v>
      </c>
      <c r="O1089">
        <f>VLOOKUP(AA1089,角色间职业划分!P:Z,9,FALSE)</f>
        <v>0</v>
      </c>
      <c r="P1089">
        <f>VLOOKUP(AA1089,角色间职业划分!P:AP,10,FALSE)</f>
        <v>0</v>
      </c>
      <c r="Q1089">
        <f>VLOOKUP(AA1089,角色间职业划分!P:AP,15,FALSE)</f>
        <v>0</v>
      </c>
      <c r="R1089">
        <f>VLOOKUP(AA1089,角色间职业划分!P:AP,16,FALSE)</f>
        <v>0</v>
      </c>
      <c r="S1089">
        <f>VLOOKUP(AA1089,角色间职业划分!P:AP,17,FALSE)</f>
        <v>0</v>
      </c>
      <c r="T1089">
        <f>VLOOKUP(AA1089,角色间职业划分!P:AP,18,FALSE)</f>
        <v>0</v>
      </c>
      <c r="U1089">
        <f>VLOOKUP(AA1089,角色间职业划分!P:AP,27,FALSE)</f>
        <v>0</v>
      </c>
      <c r="V1089">
        <f t="shared" si="163"/>
        <v>8.0000000000000018</v>
      </c>
      <c r="W1089">
        <f>VLOOKUP(AA1089,角色间职业划分!P:Q,2,FALSE)</f>
        <v>28</v>
      </c>
      <c r="X1089">
        <f t="shared" si="168"/>
        <v>75</v>
      </c>
      <c r="Y1089">
        <f>INT(VLOOKUP(X1089,角色属性总表!AG:AH,2,FALSE)*角色属性总表!$C$38)</f>
        <v>1530</v>
      </c>
      <c r="AA1089">
        <f t="shared" si="169"/>
        <v>11</v>
      </c>
      <c r="AB1089">
        <f>VLOOKUP(X1089,角色属性总表!AG:AI,2,FALSE)*VLOOKUP(角色等级属性!AA1089,角色间职业划分!P:AG,13,FALSE)/角色间职业划分!$AB$9</f>
        <v>1340.7086916041403</v>
      </c>
      <c r="AC1089">
        <f>VLOOKUP(X1089,角色属性总表!AG:AI,3,FALSE)*VLOOKUP(AA1089,角色间职业划分!P:AG,8,FALSE)/角色间职业划分!$W$9</f>
        <v>6077.3639999999996</v>
      </c>
      <c r="AD1089">
        <f>VLOOKUP(AA1089,角色间职业划分!P:AP,26,FALSE)</f>
        <v>0.4</v>
      </c>
      <c r="AE1089">
        <f>VLOOKUP(X1089,角色属性总表!I:Q,3,FALSE)</f>
        <v>685.43999999999994</v>
      </c>
      <c r="AF1089">
        <f>VLOOKUP(AA1089,角色间职业划分!P:AP,11,FALSE)</f>
        <v>0.38</v>
      </c>
      <c r="AG1089">
        <f t="shared" si="164"/>
        <v>4738.5017537018521</v>
      </c>
      <c r="AH1089">
        <f t="shared" si="165"/>
        <v>684</v>
      </c>
      <c r="AJ1089">
        <f t="shared" si="166"/>
        <v>4054.5017537018521</v>
      </c>
      <c r="AK1089">
        <v>1085</v>
      </c>
    </row>
    <row r="1090" spans="1:37" x14ac:dyDescent="0.15">
      <c r="A1090">
        <v>1086</v>
      </c>
      <c r="B1090">
        <f>ROUND(VLOOKUP(X1090,角色属性总表!AG:AI,2,FALSE)/角色属性总表!$C$34,0)</f>
        <v>221</v>
      </c>
      <c r="C1090">
        <f>ROUND(VLOOKUP(X1090,角色属性总表!Y:AE,3,FALSE)/J1090,0)</f>
        <v>112</v>
      </c>
      <c r="D1090">
        <f>ROUND(VLOOKUP(X1090,角色属性总表!AG:AI,3,FALSE)/角色属性总表!$C$35,0)</f>
        <v>231</v>
      </c>
      <c r="E1090">
        <f t="shared" si="160"/>
        <v>542</v>
      </c>
      <c r="F1090">
        <f t="shared" si="161"/>
        <v>27</v>
      </c>
      <c r="G1090">
        <f t="shared" si="162"/>
        <v>6</v>
      </c>
      <c r="H1090">
        <v>0</v>
      </c>
      <c r="I1090">
        <f t="shared" si="167"/>
        <v>3</v>
      </c>
      <c r="J1090">
        <f>VLOOKUP(AA1090,角色间职业划分!P:AP,20,FALSE)</f>
        <v>10</v>
      </c>
      <c r="K1090">
        <f>IF(X1090=500,100,VLOOKUP(AA1090,角色间职业划分!P:AP,22,FALSE))</f>
        <v>120</v>
      </c>
      <c r="L1090">
        <f>IF(X1090=500,K1090,VLOOKUP(AA1090,角色间职业划分!P:AP,23,FALSE))</f>
        <v>60</v>
      </c>
      <c r="M1090">
        <f>VLOOKUP(AA1090,角色间职业划分!P:AP,24,FALSE)</f>
        <v>0</v>
      </c>
      <c r="N1090">
        <f>VLOOKUP(AA1090,角色间职业划分!P:AP,14)*100</f>
        <v>95</v>
      </c>
      <c r="O1090">
        <f>VLOOKUP(AA1090,角色间职业划分!P:Z,9,FALSE)</f>
        <v>0</v>
      </c>
      <c r="P1090">
        <f>VLOOKUP(AA1090,角色间职业划分!P:AP,10,FALSE)</f>
        <v>0</v>
      </c>
      <c r="Q1090">
        <f>VLOOKUP(AA1090,角色间职业划分!P:AP,15,FALSE)</f>
        <v>0</v>
      </c>
      <c r="R1090">
        <f>VLOOKUP(AA1090,角色间职业划分!P:AP,16,FALSE)</f>
        <v>0</v>
      </c>
      <c r="S1090">
        <f>VLOOKUP(AA1090,角色间职业划分!P:AP,17,FALSE)</f>
        <v>0</v>
      </c>
      <c r="T1090">
        <f>VLOOKUP(AA1090,角色间职业划分!P:AP,18,FALSE)</f>
        <v>0</v>
      </c>
      <c r="U1090">
        <f>VLOOKUP(AA1090,角色间职业划分!P:AP,27,FALSE)</f>
        <v>0</v>
      </c>
      <c r="V1090">
        <f t="shared" si="163"/>
        <v>8.0000000000000018</v>
      </c>
      <c r="W1090">
        <f>VLOOKUP(AA1090,角色间职业划分!P:Q,2,FALSE)</f>
        <v>28</v>
      </c>
      <c r="X1090">
        <f t="shared" si="168"/>
        <v>76</v>
      </c>
      <c r="Y1090">
        <f>INT(VLOOKUP(X1090,角色属性总表!AG:AH,2,FALSE)*角色属性总表!$C$38)</f>
        <v>1548</v>
      </c>
      <c r="AA1090">
        <f t="shared" si="169"/>
        <v>11</v>
      </c>
      <c r="AB1090">
        <f>VLOOKUP(X1090,角色属性总表!AG:AI,2,FALSE)*VLOOKUP(角色等级属性!AA1090,角色间职业划分!P:AG,13,FALSE)/角色间职业划分!$AB$9</f>
        <v>1356.4817350347773</v>
      </c>
      <c r="AC1090">
        <f>VLOOKUP(X1090,角色属性总表!AG:AI,3,FALSE)*VLOOKUP(AA1090,角色间职业划分!P:AG,8,FALSE)/角色间职业划分!$W$9</f>
        <v>6148.8624</v>
      </c>
      <c r="AD1090">
        <f>VLOOKUP(AA1090,角色间职业划分!P:AP,26,FALSE)</f>
        <v>0.4</v>
      </c>
      <c r="AE1090">
        <f>VLOOKUP(X1090,角色属性总表!I:Q,3,FALSE)</f>
        <v>693.50400000000002</v>
      </c>
      <c r="AF1090">
        <f>VLOOKUP(AA1090,角色间职业划分!P:AP,11,FALSE)</f>
        <v>0.38</v>
      </c>
      <c r="AG1090">
        <f t="shared" si="164"/>
        <v>4844.886488684182</v>
      </c>
      <c r="AH1090">
        <f t="shared" si="165"/>
        <v>693</v>
      </c>
      <c r="AJ1090">
        <f t="shared" si="166"/>
        <v>4151.886488684182</v>
      </c>
      <c r="AK1090">
        <v>1086</v>
      </c>
    </row>
    <row r="1091" spans="1:37" x14ac:dyDescent="0.15">
      <c r="A1091">
        <v>1087</v>
      </c>
      <c r="B1091">
        <f>ROUND(VLOOKUP(X1091,角色属性总表!AG:AI,2,FALSE)/角色属性总表!$C$34,0)</f>
        <v>224</v>
      </c>
      <c r="C1091">
        <f>ROUND(VLOOKUP(X1091,角色属性总表!Y:AE,3,FALSE)/J1091,0)</f>
        <v>114</v>
      </c>
      <c r="D1091">
        <f>ROUND(VLOOKUP(X1091,角色属性总表!AG:AI,3,FALSE)/角色属性总表!$C$35,0)</f>
        <v>234</v>
      </c>
      <c r="E1091">
        <f t="shared" si="160"/>
        <v>548</v>
      </c>
      <c r="F1091">
        <f t="shared" si="161"/>
        <v>27</v>
      </c>
      <c r="G1091">
        <f t="shared" si="162"/>
        <v>6</v>
      </c>
      <c r="H1091">
        <v>0</v>
      </c>
      <c r="I1091">
        <f t="shared" si="167"/>
        <v>3</v>
      </c>
      <c r="J1091">
        <f>VLOOKUP(AA1091,角色间职业划分!P:AP,20,FALSE)</f>
        <v>10</v>
      </c>
      <c r="K1091">
        <f>IF(X1091=500,100,VLOOKUP(AA1091,角色间职业划分!P:AP,22,FALSE))</f>
        <v>120</v>
      </c>
      <c r="L1091">
        <f>IF(X1091=500,K1091,VLOOKUP(AA1091,角色间职业划分!P:AP,23,FALSE))</f>
        <v>60</v>
      </c>
      <c r="M1091">
        <f>VLOOKUP(AA1091,角色间职业划分!P:AP,24,FALSE)</f>
        <v>0</v>
      </c>
      <c r="N1091">
        <f>VLOOKUP(AA1091,角色间职业划分!P:AP,14)*100</f>
        <v>95</v>
      </c>
      <c r="O1091">
        <f>VLOOKUP(AA1091,角色间职业划分!P:Z,9,FALSE)</f>
        <v>0</v>
      </c>
      <c r="P1091">
        <f>VLOOKUP(AA1091,角色间职业划分!P:AP,10,FALSE)</f>
        <v>0</v>
      </c>
      <c r="Q1091">
        <f>VLOOKUP(AA1091,角色间职业划分!P:AP,15,FALSE)</f>
        <v>0</v>
      </c>
      <c r="R1091">
        <f>VLOOKUP(AA1091,角色间职业划分!P:AP,16,FALSE)</f>
        <v>0</v>
      </c>
      <c r="S1091">
        <f>VLOOKUP(AA1091,角色间职业划分!P:AP,17,FALSE)</f>
        <v>0</v>
      </c>
      <c r="T1091">
        <f>VLOOKUP(AA1091,角色间职业划分!P:AP,18,FALSE)</f>
        <v>0</v>
      </c>
      <c r="U1091">
        <f>VLOOKUP(AA1091,角色间职业划分!P:AP,27,FALSE)</f>
        <v>0</v>
      </c>
      <c r="V1091">
        <f t="shared" si="163"/>
        <v>8.0000000000000018</v>
      </c>
      <c r="W1091">
        <f>VLOOKUP(AA1091,角色间职业划分!P:Q,2,FALSE)</f>
        <v>28</v>
      </c>
      <c r="X1091">
        <f t="shared" si="168"/>
        <v>77</v>
      </c>
      <c r="Y1091">
        <f>INT(VLOOKUP(X1091,角色属性总表!AG:AH,2,FALSE)*角色属性总表!$C$38)</f>
        <v>1566</v>
      </c>
      <c r="AA1091">
        <f t="shared" si="169"/>
        <v>11</v>
      </c>
      <c r="AB1091">
        <f>VLOOKUP(X1091,角色属性总表!AG:AI,2,FALSE)*VLOOKUP(角色等级属性!AA1091,角色间职业划分!P:AG,13,FALSE)/角色间职业划分!$AB$9</f>
        <v>1372.2547784654141</v>
      </c>
      <c r="AC1091">
        <f>VLOOKUP(X1091,角色属性总表!AG:AI,3,FALSE)*VLOOKUP(AA1091,角色间职业划分!P:AG,8,FALSE)/角色间职业划分!$W$9</f>
        <v>6220.3607999999995</v>
      </c>
      <c r="AD1091">
        <f>VLOOKUP(AA1091,角色间职业划分!P:AP,26,FALSE)</f>
        <v>0.4</v>
      </c>
      <c r="AE1091">
        <f>VLOOKUP(X1091,角色属性总表!I:Q,3,FALSE)</f>
        <v>701.56799999999998</v>
      </c>
      <c r="AF1091">
        <f>VLOOKUP(AA1091,角色间职业划分!P:AP,11,FALSE)</f>
        <v>0.38</v>
      </c>
      <c r="AG1091">
        <f t="shared" si="164"/>
        <v>4952.3242637559297</v>
      </c>
      <c r="AH1091">
        <f t="shared" si="165"/>
        <v>702</v>
      </c>
      <c r="AJ1091">
        <f t="shared" si="166"/>
        <v>4250.3242637559297</v>
      </c>
      <c r="AK1091">
        <v>1087</v>
      </c>
    </row>
    <row r="1092" spans="1:37" x14ac:dyDescent="0.15">
      <c r="A1092">
        <v>1088</v>
      </c>
      <c r="B1092">
        <f>ROUND(VLOOKUP(X1092,角色属性总表!AG:AI,2,FALSE)/角色属性总表!$C$34,0)</f>
        <v>226</v>
      </c>
      <c r="C1092">
        <f>ROUND(VLOOKUP(X1092,角色属性总表!Y:AE,3,FALSE)/J1092,0)</f>
        <v>117</v>
      </c>
      <c r="D1092">
        <f>ROUND(VLOOKUP(X1092,角色属性总表!AG:AI,3,FALSE)/角色属性总表!$C$35,0)</f>
        <v>237</v>
      </c>
      <c r="E1092">
        <f t="shared" si="160"/>
        <v>555</v>
      </c>
      <c r="F1092">
        <f t="shared" si="161"/>
        <v>27</v>
      </c>
      <c r="G1092">
        <f t="shared" si="162"/>
        <v>6</v>
      </c>
      <c r="H1092">
        <v>0</v>
      </c>
      <c r="I1092">
        <f t="shared" si="167"/>
        <v>3</v>
      </c>
      <c r="J1092">
        <f>VLOOKUP(AA1092,角色间职业划分!P:AP,20,FALSE)</f>
        <v>10</v>
      </c>
      <c r="K1092">
        <f>IF(X1092=500,100,VLOOKUP(AA1092,角色间职业划分!P:AP,22,FALSE))</f>
        <v>120</v>
      </c>
      <c r="L1092">
        <f>IF(X1092=500,K1092,VLOOKUP(AA1092,角色间职业划分!P:AP,23,FALSE))</f>
        <v>60</v>
      </c>
      <c r="M1092">
        <f>VLOOKUP(AA1092,角色间职业划分!P:AP,24,FALSE)</f>
        <v>0</v>
      </c>
      <c r="N1092">
        <f>VLOOKUP(AA1092,角色间职业划分!P:AP,14)*100</f>
        <v>95</v>
      </c>
      <c r="O1092">
        <f>VLOOKUP(AA1092,角色间职业划分!P:Z,9,FALSE)</f>
        <v>0</v>
      </c>
      <c r="P1092">
        <f>VLOOKUP(AA1092,角色间职业划分!P:AP,10,FALSE)</f>
        <v>0</v>
      </c>
      <c r="Q1092">
        <f>VLOOKUP(AA1092,角色间职业划分!P:AP,15,FALSE)</f>
        <v>0</v>
      </c>
      <c r="R1092">
        <f>VLOOKUP(AA1092,角色间职业划分!P:AP,16,FALSE)</f>
        <v>0</v>
      </c>
      <c r="S1092">
        <f>VLOOKUP(AA1092,角色间职业划分!P:AP,17,FALSE)</f>
        <v>0</v>
      </c>
      <c r="T1092">
        <f>VLOOKUP(AA1092,角色间职业划分!P:AP,18,FALSE)</f>
        <v>0</v>
      </c>
      <c r="U1092">
        <f>VLOOKUP(AA1092,角色间职业划分!P:AP,27,FALSE)</f>
        <v>0</v>
      </c>
      <c r="V1092">
        <f t="shared" si="163"/>
        <v>8.0000000000000018</v>
      </c>
      <c r="W1092">
        <f>VLOOKUP(AA1092,角色间职业划分!P:Q,2,FALSE)</f>
        <v>28</v>
      </c>
      <c r="X1092">
        <f t="shared" si="168"/>
        <v>78</v>
      </c>
      <c r="Y1092">
        <f>INT(VLOOKUP(X1092,角色属性总表!AG:AH,2,FALSE)*角色属性总表!$C$38)</f>
        <v>1584</v>
      </c>
      <c r="AA1092">
        <f t="shared" si="169"/>
        <v>11</v>
      </c>
      <c r="AB1092">
        <f>VLOOKUP(X1092,角色属性总表!AG:AI,2,FALSE)*VLOOKUP(角色等级属性!AA1092,角色间职业划分!P:AG,13,FALSE)/角色间职业划分!$AB$9</f>
        <v>1388.0278218960514</v>
      </c>
      <c r="AC1092">
        <f>VLOOKUP(X1092,角色属性总表!AG:AI,3,FALSE)*VLOOKUP(AA1092,角色间职业划分!P:AG,8,FALSE)/角色间职业划分!$W$9</f>
        <v>6291.8592000000008</v>
      </c>
      <c r="AD1092">
        <f>VLOOKUP(AA1092,角色间职业划分!P:AP,26,FALSE)</f>
        <v>0.4</v>
      </c>
      <c r="AE1092">
        <f>VLOOKUP(X1092,角色属性总表!I:Q,3,FALSE)</f>
        <v>709.63200000000006</v>
      </c>
      <c r="AF1092">
        <f>VLOOKUP(AA1092,角色间职业划分!P:AP,11,FALSE)</f>
        <v>0.38</v>
      </c>
      <c r="AG1092">
        <f t="shared" si="164"/>
        <v>5060.8148815845225</v>
      </c>
      <c r="AH1092">
        <f t="shared" si="165"/>
        <v>711</v>
      </c>
      <c r="AJ1092">
        <f t="shared" si="166"/>
        <v>4349.8148815845225</v>
      </c>
      <c r="AK1092">
        <v>1088</v>
      </c>
    </row>
    <row r="1093" spans="1:37" x14ac:dyDescent="0.15">
      <c r="A1093">
        <v>1089</v>
      </c>
      <c r="B1093">
        <f>ROUND(VLOOKUP(X1093,角色属性总表!AG:AI,2,FALSE)/角色属性总表!$C$34,0)</f>
        <v>229</v>
      </c>
      <c r="C1093">
        <f>ROUND(VLOOKUP(X1093,角色属性总表!Y:AE,3,FALSE)/J1093,0)</f>
        <v>119</v>
      </c>
      <c r="D1093">
        <f>ROUND(VLOOKUP(X1093,角色属性总表!AG:AI,3,FALSE)/角色属性总表!$C$35,0)</f>
        <v>239</v>
      </c>
      <c r="E1093">
        <f t="shared" si="160"/>
        <v>561</v>
      </c>
      <c r="F1093">
        <f t="shared" si="161"/>
        <v>27</v>
      </c>
      <c r="G1093">
        <f t="shared" si="162"/>
        <v>6</v>
      </c>
      <c r="H1093">
        <v>0</v>
      </c>
      <c r="I1093">
        <f t="shared" si="167"/>
        <v>3</v>
      </c>
      <c r="J1093">
        <f>VLOOKUP(AA1093,角色间职业划分!P:AP,20,FALSE)</f>
        <v>10</v>
      </c>
      <c r="K1093">
        <f>IF(X1093=500,100,VLOOKUP(AA1093,角色间职业划分!P:AP,22,FALSE))</f>
        <v>120</v>
      </c>
      <c r="L1093">
        <f>IF(X1093=500,K1093,VLOOKUP(AA1093,角色间职业划分!P:AP,23,FALSE))</f>
        <v>60</v>
      </c>
      <c r="M1093">
        <f>VLOOKUP(AA1093,角色间职业划分!P:AP,24,FALSE)</f>
        <v>0</v>
      </c>
      <c r="N1093">
        <f>VLOOKUP(AA1093,角色间职业划分!P:AP,14)*100</f>
        <v>95</v>
      </c>
      <c r="O1093">
        <f>VLOOKUP(AA1093,角色间职业划分!P:Z,9,FALSE)</f>
        <v>0</v>
      </c>
      <c r="P1093">
        <f>VLOOKUP(AA1093,角色间职业划分!P:AP,10,FALSE)</f>
        <v>0</v>
      </c>
      <c r="Q1093">
        <f>VLOOKUP(AA1093,角色间职业划分!P:AP,15,FALSE)</f>
        <v>0</v>
      </c>
      <c r="R1093">
        <f>VLOOKUP(AA1093,角色间职业划分!P:AP,16,FALSE)</f>
        <v>0</v>
      </c>
      <c r="S1093">
        <f>VLOOKUP(AA1093,角色间职业划分!P:AP,17,FALSE)</f>
        <v>0</v>
      </c>
      <c r="T1093">
        <f>VLOOKUP(AA1093,角色间职业划分!P:AP,18,FALSE)</f>
        <v>0</v>
      </c>
      <c r="U1093">
        <f>VLOOKUP(AA1093,角色间职业划分!P:AP,27,FALSE)</f>
        <v>0</v>
      </c>
      <c r="V1093">
        <f t="shared" si="163"/>
        <v>8.0000000000000018</v>
      </c>
      <c r="W1093">
        <f>VLOOKUP(AA1093,角色间职业划分!P:Q,2,FALSE)</f>
        <v>28</v>
      </c>
      <c r="X1093">
        <f t="shared" si="168"/>
        <v>79</v>
      </c>
      <c r="Y1093">
        <f>INT(VLOOKUP(X1093,角色属性总表!AG:AH,2,FALSE)*角色属性总表!$C$38)</f>
        <v>1602</v>
      </c>
      <c r="AA1093">
        <f t="shared" si="169"/>
        <v>11</v>
      </c>
      <c r="AB1093">
        <f>VLOOKUP(X1093,角色属性总表!AG:AI,2,FALSE)*VLOOKUP(角色等级属性!AA1093,角色间职业划分!P:AG,13,FALSE)/角色间职业划分!$AB$9</f>
        <v>1403.8008653266882</v>
      </c>
      <c r="AC1093">
        <f>VLOOKUP(X1093,角色属性总表!AG:AI,3,FALSE)*VLOOKUP(AA1093,角色间职业划分!P:AG,8,FALSE)/角色间职业划分!$W$9</f>
        <v>6363.3576000000012</v>
      </c>
      <c r="AD1093">
        <f>VLOOKUP(AA1093,角色间职业划分!P:AP,26,FALSE)</f>
        <v>0.4</v>
      </c>
      <c r="AE1093">
        <f>VLOOKUP(X1093,角色属性总表!I:Q,3,FALSE)</f>
        <v>717.69600000000003</v>
      </c>
      <c r="AF1093">
        <f>VLOOKUP(AA1093,角色间职业划分!P:AP,11,FALSE)</f>
        <v>0.38</v>
      </c>
      <c r="AG1093">
        <f t="shared" si="164"/>
        <v>5170.3582069402846</v>
      </c>
      <c r="AH1093">
        <f t="shared" si="165"/>
        <v>717</v>
      </c>
      <c r="AJ1093">
        <f t="shared" si="166"/>
        <v>4453.3582069402846</v>
      </c>
      <c r="AK1093">
        <v>1089</v>
      </c>
    </row>
    <row r="1094" spans="1:37" x14ac:dyDescent="0.15">
      <c r="A1094">
        <v>1090</v>
      </c>
      <c r="B1094">
        <f>ROUND(VLOOKUP(X1094,角色属性总表!AG:AI,2,FALSE)/角色属性总表!$C$34,0)</f>
        <v>231</v>
      </c>
      <c r="C1094">
        <f>ROUND(VLOOKUP(X1094,角色属性总表!Y:AE,3,FALSE)/J1094,0)</f>
        <v>122</v>
      </c>
      <c r="D1094">
        <f>ROUND(VLOOKUP(X1094,角色属性总表!AG:AI,3,FALSE)/角色属性总表!$C$35,0)</f>
        <v>242</v>
      </c>
      <c r="E1094">
        <f t="shared" ref="E1094:E1157" si="170">INT(AD1094*AB1094)</f>
        <v>567</v>
      </c>
      <c r="F1094">
        <f t="shared" ref="F1094:F1157" si="171">ROUND(AC1094/D1094,0)</f>
        <v>27</v>
      </c>
      <c r="G1094">
        <f t="shared" ref="G1094:G1157" si="172">ROUND(AB1094/B1094,0)</f>
        <v>6</v>
      </c>
      <c r="H1094">
        <v>0</v>
      </c>
      <c r="I1094">
        <f t="shared" si="167"/>
        <v>3</v>
      </c>
      <c r="J1094">
        <f>VLOOKUP(AA1094,角色间职业划分!P:AP,20,FALSE)</f>
        <v>10</v>
      </c>
      <c r="K1094">
        <f>IF(X1094=500,100,VLOOKUP(AA1094,角色间职业划分!P:AP,22,FALSE))</f>
        <v>120</v>
      </c>
      <c r="L1094">
        <f>IF(X1094=500,K1094,VLOOKUP(AA1094,角色间职业划分!P:AP,23,FALSE))</f>
        <v>60</v>
      </c>
      <c r="M1094">
        <f>VLOOKUP(AA1094,角色间职业划分!P:AP,24,FALSE)</f>
        <v>0</v>
      </c>
      <c r="N1094">
        <f>VLOOKUP(AA1094,角色间职业划分!P:AP,14)*100</f>
        <v>95</v>
      </c>
      <c r="O1094">
        <f>VLOOKUP(AA1094,角色间职业划分!P:Z,9,FALSE)</f>
        <v>0</v>
      </c>
      <c r="P1094">
        <f>VLOOKUP(AA1094,角色间职业划分!P:AP,10,FALSE)</f>
        <v>0</v>
      </c>
      <c r="Q1094">
        <f>VLOOKUP(AA1094,角色间职业划分!P:AP,15,FALSE)</f>
        <v>0</v>
      </c>
      <c r="R1094">
        <f>VLOOKUP(AA1094,角色间职业划分!P:AP,16,FALSE)</f>
        <v>0</v>
      </c>
      <c r="S1094">
        <f>VLOOKUP(AA1094,角色间职业划分!P:AP,17,FALSE)</f>
        <v>0</v>
      </c>
      <c r="T1094">
        <f>VLOOKUP(AA1094,角色间职业划分!P:AP,18,FALSE)</f>
        <v>0</v>
      </c>
      <c r="U1094">
        <f>VLOOKUP(AA1094,角色间职业划分!P:AP,27,FALSE)</f>
        <v>0</v>
      </c>
      <c r="V1094">
        <f t="shared" ref="V1094:V1157" si="173">(AF1094-AF$2)*100</f>
        <v>8.0000000000000018</v>
      </c>
      <c r="W1094">
        <f>VLOOKUP(AA1094,角色间职业划分!P:Q,2,FALSE)</f>
        <v>28</v>
      </c>
      <c r="X1094">
        <f t="shared" si="168"/>
        <v>80</v>
      </c>
      <c r="Y1094">
        <f>INT(VLOOKUP(X1094,角色属性总表!AG:AH,2,FALSE)*角色属性总表!$C$38)</f>
        <v>1620</v>
      </c>
      <c r="AA1094">
        <f t="shared" si="169"/>
        <v>11</v>
      </c>
      <c r="AB1094">
        <f>VLOOKUP(X1094,角色属性总表!AG:AI,2,FALSE)*VLOOKUP(角色等级属性!AA1094,角色间职业划分!P:AG,13,FALSE)/角色间职业划分!$AB$9</f>
        <v>1419.5739087573252</v>
      </c>
      <c r="AC1094">
        <f>VLOOKUP(X1094,角色属性总表!AG:AI,3,FALSE)*VLOOKUP(AA1094,角色间职业划分!P:AG,8,FALSE)/角色间职业划分!$W$9</f>
        <v>6434.8559999999998</v>
      </c>
      <c r="AD1094">
        <f>VLOOKUP(AA1094,角色间职业划分!P:AP,26,FALSE)</f>
        <v>0.4</v>
      </c>
      <c r="AE1094">
        <f>VLOOKUP(X1094,角色属性总表!I:Q,3,FALSE)</f>
        <v>725.76</v>
      </c>
      <c r="AF1094">
        <f>VLOOKUP(AA1094,角色间职业划分!P:AP,11,FALSE)</f>
        <v>0.38</v>
      </c>
      <c r="AG1094">
        <f t="shared" ref="AG1094:AG1157" si="174">((AF$2*X1094*X1094*180)/(SQRT(X1094*100)-AF$2*X1094))</f>
        <v>5280.9541649996081</v>
      </c>
      <c r="AH1094">
        <f t="shared" ref="AH1094:AH1157" si="175">D1094*AH$2</f>
        <v>726</v>
      </c>
      <c r="AJ1094">
        <f t="shared" ref="AJ1094:AJ1157" si="176">AG1094-AH1094</f>
        <v>4554.9541649996081</v>
      </c>
      <c r="AK1094">
        <v>1090</v>
      </c>
    </row>
    <row r="1095" spans="1:37" x14ac:dyDescent="0.15">
      <c r="A1095">
        <v>1091</v>
      </c>
      <c r="B1095">
        <f>ROUND(VLOOKUP(X1095,角色属性总表!AG:AI,2,FALSE)/角色属性总表!$C$34,0)</f>
        <v>234</v>
      </c>
      <c r="C1095">
        <f>ROUND(VLOOKUP(X1095,角色属性总表!Y:AE,3,FALSE)/J1095,0)</f>
        <v>124</v>
      </c>
      <c r="D1095">
        <f>ROUND(VLOOKUP(X1095,角色属性总表!AG:AI,3,FALSE)/角色属性总表!$C$35,0)</f>
        <v>245</v>
      </c>
      <c r="E1095">
        <f t="shared" si="170"/>
        <v>574</v>
      </c>
      <c r="F1095">
        <f t="shared" si="171"/>
        <v>27</v>
      </c>
      <c r="G1095">
        <f t="shared" si="172"/>
        <v>6</v>
      </c>
      <c r="H1095">
        <v>0</v>
      </c>
      <c r="I1095">
        <f t="shared" ref="I1095:I1158" si="177">I1094</f>
        <v>3</v>
      </c>
      <c r="J1095">
        <f>VLOOKUP(AA1095,角色间职业划分!P:AP,20,FALSE)</f>
        <v>10</v>
      </c>
      <c r="K1095">
        <f>IF(X1095=500,100,VLOOKUP(AA1095,角色间职业划分!P:AP,22,FALSE))</f>
        <v>120</v>
      </c>
      <c r="L1095">
        <f>IF(X1095=500,K1095,VLOOKUP(AA1095,角色间职业划分!P:AP,23,FALSE))</f>
        <v>60</v>
      </c>
      <c r="M1095">
        <f>VLOOKUP(AA1095,角色间职业划分!P:AP,24,FALSE)</f>
        <v>0</v>
      </c>
      <c r="N1095">
        <f>VLOOKUP(AA1095,角色间职业划分!P:AP,14)*100</f>
        <v>95</v>
      </c>
      <c r="O1095">
        <f>VLOOKUP(AA1095,角色间职业划分!P:Z,9,FALSE)</f>
        <v>0</v>
      </c>
      <c r="P1095">
        <f>VLOOKUP(AA1095,角色间职业划分!P:AP,10,FALSE)</f>
        <v>0</v>
      </c>
      <c r="Q1095">
        <f>VLOOKUP(AA1095,角色间职业划分!P:AP,15,FALSE)</f>
        <v>0</v>
      </c>
      <c r="R1095">
        <f>VLOOKUP(AA1095,角色间职业划分!P:AP,16,FALSE)</f>
        <v>0</v>
      </c>
      <c r="S1095">
        <f>VLOOKUP(AA1095,角色间职业划分!P:AP,17,FALSE)</f>
        <v>0</v>
      </c>
      <c r="T1095">
        <f>VLOOKUP(AA1095,角色间职业划分!P:AP,18,FALSE)</f>
        <v>0</v>
      </c>
      <c r="U1095">
        <f>VLOOKUP(AA1095,角色间职业划分!P:AP,27,FALSE)</f>
        <v>0</v>
      </c>
      <c r="V1095">
        <f t="shared" si="173"/>
        <v>8.0000000000000018</v>
      </c>
      <c r="W1095">
        <f>VLOOKUP(AA1095,角色间职业划分!P:Q,2,FALSE)</f>
        <v>28</v>
      </c>
      <c r="X1095">
        <f t="shared" ref="X1095:X1158" si="178">IF(X1094=100,500,IF(X1094=500,1,X1094+1))</f>
        <v>81</v>
      </c>
      <c r="Y1095">
        <f>INT(VLOOKUP(X1095,角色属性总表!AG:AH,2,FALSE)*角色属性总表!$C$38)</f>
        <v>1638</v>
      </c>
      <c r="AA1095">
        <f t="shared" ref="AA1095:AA1158" si="179">IF(X1095=1,AA1094+1,AA1094)</f>
        <v>11</v>
      </c>
      <c r="AB1095">
        <f>VLOOKUP(X1095,角色属性总表!AG:AI,2,FALSE)*VLOOKUP(角色等级属性!AA1095,角色间职业划分!P:AG,13,FALSE)/角色间职业划分!$AB$9</f>
        <v>1435.3469521879622</v>
      </c>
      <c r="AC1095">
        <f>VLOOKUP(X1095,角色属性总表!AG:AI,3,FALSE)*VLOOKUP(AA1095,角色间职业划分!P:AG,8,FALSE)/角色间职业划分!$W$9</f>
        <v>6506.3544000000002</v>
      </c>
      <c r="AD1095">
        <f>VLOOKUP(AA1095,角色间职业划分!P:AP,26,FALSE)</f>
        <v>0.4</v>
      </c>
      <c r="AE1095">
        <f>VLOOKUP(X1095,角色属性总表!I:Q,3,FALSE)</f>
        <v>733.82400000000007</v>
      </c>
      <c r="AF1095">
        <f>VLOOKUP(AA1095,角色间职业划分!P:AP,11,FALSE)</f>
        <v>0.38</v>
      </c>
      <c r="AG1095">
        <f t="shared" si="174"/>
        <v>5392.6027397260268</v>
      </c>
      <c r="AH1095">
        <f t="shared" si="175"/>
        <v>735</v>
      </c>
      <c r="AJ1095">
        <f t="shared" si="176"/>
        <v>4657.6027397260268</v>
      </c>
      <c r="AK1095">
        <v>1091</v>
      </c>
    </row>
    <row r="1096" spans="1:37" x14ac:dyDescent="0.15">
      <c r="A1096">
        <v>1092</v>
      </c>
      <c r="B1096">
        <f>ROUND(VLOOKUP(X1096,角色属性总表!AG:AI,2,FALSE)/角色属性总表!$C$34,0)</f>
        <v>237</v>
      </c>
      <c r="C1096">
        <f>ROUND(VLOOKUP(X1096,角色属性总表!Y:AE,3,FALSE)/J1096,0)</f>
        <v>127</v>
      </c>
      <c r="D1096">
        <f>ROUND(VLOOKUP(X1096,角色属性总表!AG:AI,3,FALSE)/角色属性总表!$C$35,0)</f>
        <v>247</v>
      </c>
      <c r="E1096">
        <f t="shared" si="170"/>
        <v>580</v>
      </c>
      <c r="F1096">
        <f t="shared" si="171"/>
        <v>27</v>
      </c>
      <c r="G1096">
        <f t="shared" si="172"/>
        <v>6</v>
      </c>
      <c r="H1096">
        <v>0</v>
      </c>
      <c r="I1096">
        <f t="shared" si="177"/>
        <v>3</v>
      </c>
      <c r="J1096">
        <f>VLOOKUP(AA1096,角色间职业划分!P:AP,20,FALSE)</f>
        <v>10</v>
      </c>
      <c r="K1096">
        <f>IF(X1096=500,100,VLOOKUP(AA1096,角色间职业划分!P:AP,22,FALSE))</f>
        <v>120</v>
      </c>
      <c r="L1096">
        <f>IF(X1096=500,K1096,VLOOKUP(AA1096,角色间职业划分!P:AP,23,FALSE))</f>
        <v>60</v>
      </c>
      <c r="M1096">
        <f>VLOOKUP(AA1096,角色间职业划分!P:AP,24,FALSE)</f>
        <v>0</v>
      </c>
      <c r="N1096">
        <f>VLOOKUP(AA1096,角色间职业划分!P:AP,14)*100</f>
        <v>95</v>
      </c>
      <c r="O1096">
        <f>VLOOKUP(AA1096,角色间职业划分!P:Z,9,FALSE)</f>
        <v>0</v>
      </c>
      <c r="P1096">
        <f>VLOOKUP(AA1096,角色间职业划分!P:AP,10,FALSE)</f>
        <v>0</v>
      </c>
      <c r="Q1096">
        <f>VLOOKUP(AA1096,角色间职业划分!P:AP,15,FALSE)</f>
        <v>0</v>
      </c>
      <c r="R1096">
        <f>VLOOKUP(AA1096,角色间职业划分!P:AP,16,FALSE)</f>
        <v>0</v>
      </c>
      <c r="S1096">
        <f>VLOOKUP(AA1096,角色间职业划分!P:AP,17,FALSE)</f>
        <v>0</v>
      </c>
      <c r="T1096">
        <f>VLOOKUP(AA1096,角色间职业划分!P:AP,18,FALSE)</f>
        <v>0</v>
      </c>
      <c r="U1096">
        <f>VLOOKUP(AA1096,角色间职业划分!P:AP,27,FALSE)</f>
        <v>0</v>
      </c>
      <c r="V1096">
        <f t="shared" si="173"/>
        <v>8.0000000000000018</v>
      </c>
      <c r="W1096">
        <f>VLOOKUP(AA1096,角色间职业划分!P:Q,2,FALSE)</f>
        <v>28</v>
      </c>
      <c r="X1096">
        <f t="shared" si="178"/>
        <v>82</v>
      </c>
      <c r="Y1096">
        <f>INT(VLOOKUP(X1096,角色属性总表!AG:AH,2,FALSE)*角色属性总表!$C$38)</f>
        <v>1656</v>
      </c>
      <c r="AA1096">
        <f t="shared" si="179"/>
        <v>11</v>
      </c>
      <c r="AB1096">
        <f>VLOOKUP(X1096,角色属性总表!AG:AI,2,FALSE)*VLOOKUP(角色等级属性!AA1096,角色间职业划分!P:AG,13,FALSE)/角色间职业划分!$AB$9</f>
        <v>1451.1199956185988</v>
      </c>
      <c r="AC1096">
        <f>VLOOKUP(X1096,角色属性总表!AG:AI,3,FALSE)*VLOOKUP(AA1096,角色间职业划分!P:AG,8,FALSE)/角色间职业划分!$W$9</f>
        <v>6577.8528000000006</v>
      </c>
      <c r="AD1096">
        <f>VLOOKUP(AA1096,角色间职业划分!P:AP,26,FALSE)</f>
        <v>0.4</v>
      </c>
      <c r="AE1096">
        <f>VLOOKUP(X1096,角色属性总表!I:Q,3,FALSE)</f>
        <v>741.88799999999992</v>
      </c>
      <c r="AF1096">
        <f>VLOOKUP(AA1096,角色间职业划分!P:AP,11,FALSE)</f>
        <v>0.38</v>
      </c>
      <c r="AG1096">
        <f t="shared" si="174"/>
        <v>5505.3039723248176</v>
      </c>
      <c r="AH1096">
        <f t="shared" si="175"/>
        <v>741</v>
      </c>
      <c r="AJ1096">
        <f t="shared" si="176"/>
        <v>4764.3039723248176</v>
      </c>
      <c r="AK1096">
        <v>1092</v>
      </c>
    </row>
    <row r="1097" spans="1:37" x14ac:dyDescent="0.15">
      <c r="A1097">
        <v>1093</v>
      </c>
      <c r="B1097">
        <f>ROUND(VLOOKUP(X1097,角色属性总表!AG:AI,2,FALSE)/角色属性总表!$C$34,0)</f>
        <v>239</v>
      </c>
      <c r="C1097">
        <f>ROUND(VLOOKUP(X1097,角色属性总表!Y:AE,3,FALSE)/J1097,0)</f>
        <v>129</v>
      </c>
      <c r="D1097">
        <f>ROUND(VLOOKUP(X1097,角色属性总表!AG:AI,3,FALSE)/角色属性总表!$C$35,0)</f>
        <v>250</v>
      </c>
      <c r="E1097">
        <f t="shared" si="170"/>
        <v>586</v>
      </c>
      <c r="F1097">
        <f t="shared" si="171"/>
        <v>27</v>
      </c>
      <c r="G1097">
        <f t="shared" si="172"/>
        <v>6</v>
      </c>
      <c r="H1097">
        <v>0</v>
      </c>
      <c r="I1097">
        <f t="shared" si="177"/>
        <v>3</v>
      </c>
      <c r="J1097">
        <f>VLOOKUP(AA1097,角色间职业划分!P:AP,20,FALSE)</f>
        <v>10</v>
      </c>
      <c r="K1097">
        <f>IF(X1097=500,100,VLOOKUP(AA1097,角色间职业划分!P:AP,22,FALSE))</f>
        <v>120</v>
      </c>
      <c r="L1097">
        <f>IF(X1097=500,K1097,VLOOKUP(AA1097,角色间职业划分!P:AP,23,FALSE))</f>
        <v>60</v>
      </c>
      <c r="M1097">
        <f>VLOOKUP(AA1097,角色间职业划分!P:AP,24,FALSE)</f>
        <v>0</v>
      </c>
      <c r="N1097">
        <f>VLOOKUP(AA1097,角色间职业划分!P:AP,14)*100</f>
        <v>95</v>
      </c>
      <c r="O1097">
        <f>VLOOKUP(AA1097,角色间职业划分!P:Z,9,FALSE)</f>
        <v>0</v>
      </c>
      <c r="P1097">
        <f>VLOOKUP(AA1097,角色间职业划分!P:AP,10,FALSE)</f>
        <v>0</v>
      </c>
      <c r="Q1097">
        <f>VLOOKUP(AA1097,角色间职业划分!P:AP,15,FALSE)</f>
        <v>0</v>
      </c>
      <c r="R1097">
        <f>VLOOKUP(AA1097,角色间职业划分!P:AP,16,FALSE)</f>
        <v>0</v>
      </c>
      <c r="S1097">
        <f>VLOOKUP(AA1097,角色间职业划分!P:AP,17,FALSE)</f>
        <v>0</v>
      </c>
      <c r="T1097">
        <f>VLOOKUP(AA1097,角色间职业划分!P:AP,18,FALSE)</f>
        <v>0</v>
      </c>
      <c r="U1097">
        <f>VLOOKUP(AA1097,角色间职业划分!P:AP,27,FALSE)</f>
        <v>0</v>
      </c>
      <c r="V1097">
        <f t="shared" si="173"/>
        <v>8.0000000000000018</v>
      </c>
      <c r="W1097">
        <f>VLOOKUP(AA1097,角色间职业划分!P:Q,2,FALSE)</f>
        <v>28</v>
      </c>
      <c r="X1097">
        <f t="shared" si="178"/>
        <v>83</v>
      </c>
      <c r="Y1097">
        <f>INT(VLOOKUP(X1097,角色属性总表!AG:AH,2,FALSE)*角色属性总表!$C$38)</f>
        <v>1674</v>
      </c>
      <c r="AA1097">
        <f t="shared" si="179"/>
        <v>11</v>
      </c>
      <c r="AB1097">
        <f>VLOOKUP(X1097,角色属性总表!AG:AI,2,FALSE)*VLOOKUP(角色等级属性!AA1097,角色间职业划分!P:AG,13,FALSE)/角色间职业划分!$AB$9</f>
        <v>1466.8930390492362</v>
      </c>
      <c r="AC1097">
        <f>VLOOKUP(X1097,角色属性总表!AG:AI,3,FALSE)*VLOOKUP(AA1097,角色间职业划分!P:AG,8,FALSE)/角色间职业划分!$W$9</f>
        <v>6649.3512000000001</v>
      </c>
      <c r="AD1097">
        <f>VLOOKUP(AA1097,角色间职业划分!P:AP,26,FALSE)</f>
        <v>0.4</v>
      </c>
      <c r="AE1097">
        <f>VLOOKUP(X1097,角色属性总表!I:Q,3,FALSE)</f>
        <v>749.952</v>
      </c>
      <c r="AF1097">
        <f>VLOOKUP(AA1097,角色间职业划分!P:AP,11,FALSE)</f>
        <v>0.38</v>
      </c>
      <c r="AG1097">
        <f t="shared" si="174"/>
        <v>5619.0579597670749</v>
      </c>
      <c r="AH1097">
        <f t="shared" si="175"/>
        <v>750</v>
      </c>
      <c r="AJ1097">
        <f t="shared" si="176"/>
        <v>4869.0579597670749</v>
      </c>
      <c r="AK1097">
        <v>1093</v>
      </c>
    </row>
    <row r="1098" spans="1:37" x14ac:dyDescent="0.15">
      <c r="A1098">
        <v>1094</v>
      </c>
      <c r="B1098">
        <f>ROUND(VLOOKUP(X1098,角色属性总表!AG:AI,2,FALSE)/角色属性总表!$C$34,0)</f>
        <v>242</v>
      </c>
      <c r="C1098">
        <f>ROUND(VLOOKUP(X1098,角色属性总表!Y:AE,3,FALSE)/J1098,0)</f>
        <v>132</v>
      </c>
      <c r="D1098">
        <f>ROUND(VLOOKUP(X1098,角色属性总表!AG:AI,3,FALSE)/角色属性总表!$C$35,0)</f>
        <v>253</v>
      </c>
      <c r="E1098">
        <f t="shared" si="170"/>
        <v>593</v>
      </c>
      <c r="F1098">
        <f t="shared" si="171"/>
        <v>27</v>
      </c>
      <c r="G1098">
        <f t="shared" si="172"/>
        <v>6</v>
      </c>
      <c r="H1098">
        <v>0</v>
      </c>
      <c r="I1098">
        <f t="shared" si="177"/>
        <v>3</v>
      </c>
      <c r="J1098">
        <f>VLOOKUP(AA1098,角色间职业划分!P:AP,20,FALSE)</f>
        <v>10</v>
      </c>
      <c r="K1098">
        <f>IF(X1098=500,100,VLOOKUP(AA1098,角色间职业划分!P:AP,22,FALSE))</f>
        <v>120</v>
      </c>
      <c r="L1098">
        <f>IF(X1098=500,K1098,VLOOKUP(AA1098,角色间职业划分!P:AP,23,FALSE))</f>
        <v>60</v>
      </c>
      <c r="M1098">
        <f>VLOOKUP(AA1098,角色间职业划分!P:AP,24,FALSE)</f>
        <v>0</v>
      </c>
      <c r="N1098">
        <f>VLOOKUP(AA1098,角色间职业划分!P:AP,14)*100</f>
        <v>95</v>
      </c>
      <c r="O1098">
        <f>VLOOKUP(AA1098,角色间职业划分!P:Z,9,FALSE)</f>
        <v>0</v>
      </c>
      <c r="P1098">
        <f>VLOOKUP(AA1098,角色间职业划分!P:AP,10,FALSE)</f>
        <v>0</v>
      </c>
      <c r="Q1098">
        <f>VLOOKUP(AA1098,角色间职业划分!P:AP,15,FALSE)</f>
        <v>0</v>
      </c>
      <c r="R1098">
        <f>VLOOKUP(AA1098,角色间职业划分!P:AP,16,FALSE)</f>
        <v>0</v>
      </c>
      <c r="S1098">
        <f>VLOOKUP(AA1098,角色间职业划分!P:AP,17,FALSE)</f>
        <v>0</v>
      </c>
      <c r="T1098">
        <f>VLOOKUP(AA1098,角色间职业划分!P:AP,18,FALSE)</f>
        <v>0</v>
      </c>
      <c r="U1098">
        <f>VLOOKUP(AA1098,角色间职业划分!P:AP,27,FALSE)</f>
        <v>0</v>
      </c>
      <c r="V1098">
        <f t="shared" si="173"/>
        <v>8.0000000000000018</v>
      </c>
      <c r="W1098">
        <f>VLOOKUP(AA1098,角色间职业划分!P:Q,2,FALSE)</f>
        <v>28</v>
      </c>
      <c r="X1098">
        <f t="shared" si="178"/>
        <v>84</v>
      </c>
      <c r="Y1098">
        <f>INT(VLOOKUP(X1098,角色属性总表!AG:AH,2,FALSE)*角色属性总表!$C$38)</f>
        <v>1692</v>
      </c>
      <c r="AA1098">
        <f t="shared" si="179"/>
        <v>11</v>
      </c>
      <c r="AB1098">
        <f>VLOOKUP(X1098,角色属性总表!AG:AI,2,FALSE)*VLOOKUP(角色等级属性!AA1098,角色间职业划分!P:AG,13,FALSE)/角色间职业划分!$AB$9</f>
        <v>1482.666082479873</v>
      </c>
      <c r="AC1098">
        <f>VLOOKUP(X1098,角色属性总表!AG:AI,3,FALSE)*VLOOKUP(AA1098,角色间职业划分!P:AG,8,FALSE)/角色间职业划分!$W$9</f>
        <v>6720.8496000000005</v>
      </c>
      <c r="AD1098">
        <f>VLOOKUP(AA1098,角色间职业划分!P:AP,26,FALSE)</f>
        <v>0.4</v>
      </c>
      <c r="AE1098">
        <f>VLOOKUP(X1098,角色属性总表!I:Q,3,FALSE)</f>
        <v>758.01599999999996</v>
      </c>
      <c r="AF1098">
        <f>VLOOKUP(AA1098,角色间职业划分!P:AP,11,FALSE)</f>
        <v>0.38</v>
      </c>
      <c r="AG1098">
        <f t="shared" si="174"/>
        <v>5733.8648533794221</v>
      </c>
      <c r="AH1098">
        <f t="shared" si="175"/>
        <v>759</v>
      </c>
      <c r="AJ1098">
        <f t="shared" si="176"/>
        <v>4974.8648533794221</v>
      </c>
      <c r="AK1098">
        <v>1094</v>
      </c>
    </row>
    <row r="1099" spans="1:37" x14ac:dyDescent="0.15">
      <c r="A1099">
        <v>1095</v>
      </c>
      <c r="B1099">
        <f>ROUND(VLOOKUP(X1099,角色属性总表!AG:AI,2,FALSE)/角色属性总表!$C$34,0)</f>
        <v>244</v>
      </c>
      <c r="C1099">
        <f>ROUND(VLOOKUP(X1099,角色属性总表!Y:AE,3,FALSE)/J1099,0)</f>
        <v>134</v>
      </c>
      <c r="D1099">
        <f>ROUND(VLOOKUP(X1099,角色属性总表!AG:AI,3,FALSE)/角色属性总表!$C$35,0)</f>
        <v>255</v>
      </c>
      <c r="E1099">
        <f t="shared" si="170"/>
        <v>599</v>
      </c>
      <c r="F1099">
        <f t="shared" si="171"/>
        <v>27</v>
      </c>
      <c r="G1099">
        <f t="shared" si="172"/>
        <v>6</v>
      </c>
      <c r="H1099">
        <v>0</v>
      </c>
      <c r="I1099">
        <f t="shared" si="177"/>
        <v>3</v>
      </c>
      <c r="J1099">
        <f>VLOOKUP(AA1099,角色间职业划分!P:AP,20,FALSE)</f>
        <v>10</v>
      </c>
      <c r="K1099">
        <f>IF(X1099=500,100,VLOOKUP(AA1099,角色间职业划分!P:AP,22,FALSE))</f>
        <v>120</v>
      </c>
      <c r="L1099">
        <f>IF(X1099=500,K1099,VLOOKUP(AA1099,角色间职业划分!P:AP,23,FALSE))</f>
        <v>60</v>
      </c>
      <c r="M1099">
        <f>VLOOKUP(AA1099,角色间职业划分!P:AP,24,FALSE)</f>
        <v>0</v>
      </c>
      <c r="N1099">
        <f>VLOOKUP(AA1099,角色间职业划分!P:AP,14)*100</f>
        <v>95</v>
      </c>
      <c r="O1099">
        <f>VLOOKUP(AA1099,角色间职业划分!P:Z,9,FALSE)</f>
        <v>0</v>
      </c>
      <c r="P1099">
        <f>VLOOKUP(AA1099,角色间职业划分!P:AP,10,FALSE)</f>
        <v>0</v>
      </c>
      <c r="Q1099">
        <f>VLOOKUP(AA1099,角色间职业划分!P:AP,15,FALSE)</f>
        <v>0</v>
      </c>
      <c r="R1099">
        <f>VLOOKUP(AA1099,角色间职业划分!P:AP,16,FALSE)</f>
        <v>0</v>
      </c>
      <c r="S1099">
        <f>VLOOKUP(AA1099,角色间职业划分!P:AP,17,FALSE)</f>
        <v>0</v>
      </c>
      <c r="T1099">
        <f>VLOOKUP(AA1099,角色间职业划分!P:AP,18,FALSE)</f>
        <v>0</v>
      </c>
      <c r="U1099">
        <f>VLOOKUP(AA1099,角色间职业划分!P:AP,27,FALSE)</f>
        <v>0</v>
      </c>
      <c r="V1099">
        <f t="shared" si="173"/>
        <v>8.0000000000000018</v>
      </c>
      <c r="W1099">
        <f>VLOOKUP(AA1099,角色间职业划分!P:Q,2,FALSE)</f>
        <v>28</v>
      </c>
      <c r="X1099">
        <f t="shared" si="178"/>
        <v>85</v>
      </c>
      <c r="Y1099">
        <f>INT(VLOOKUP(X1099,角色属性总表!AG:AH,2,FALSE)*角色属性总表!$C$38)</f>
        <v>1710</v>
      </c>
      <c r="AA1099">
        <f t="shared" si="179"/>
        <v>11</v>
      </c>
      <c r="AB1099">
        <f>VLOOKUP(X1099,角色属性总表!AG:AI,2,FALSE)*VLOOKUP(角色等级属性!AA1099,角色间职业划分!P:AG,13,FALSE)/角色间职业划分!$AB$9</f>
        <v>1498.43912591051</v>
      </c>
      <c r="AC1099">
        <f>VLOOKUP(X1099,角色属性总表!AG:AI,3,FALSE)*VLOOKUP(AA1099,角色间职业划分!P:AG,8,FALSE)/角色间职业划分!$W$9</f>
        <v>6792.3480000000009</v>
      </c>
      <c r="AD1099">
        <f>VLOOKUP(AA1099,角色间职业划分!P:AP,26,FALSE)</f>
        <v>0.4</v>
      </c>
      <c r="AE1099">
        <f>VLOOKUP(X1099,角色属性总表!I:Q,3,FALSE)</f>
        <v>766.08</v>
      </c>
      <c r="AF1099">
        <f>VLOOKUP(AA1099,角色间职业划分!P:AP,11,FALSE)</f>
        <v>0.38</v>
      </c>
      <c r="AG1099">
        <f t="shared" si="174"/>
        <v>5849.7248574958685</v>
      </c>
      <c r="AH1099">
        <f t="shared" si="175"/>
        <v>765</v>
      </c>
      <c r="AJ1099">
        <f t="shared" si="176"/>
        <v>5084.7248574958685</v>
      </c>
      <c r="AK1099">
        <v>1095</v>
      </c>
    </row>
    <row r="1100" spans="1:37" x14ac:dyDescent="0.15">
      <c r="A1100">
        <v>1096</v>
      </c>
      <c r="B1100">
        <f>ROUND(VLOOKUP(X1100,角色属性总表!AG:AI,2,FALSE)/角色属性总表!$C$34,0)</f>
        <v>247</v>
      </c>
      <c r="C1100">
        <f>ROUND(VLOOKUP(X1100,角色属性总表!Y:AE,3,FALSE)/J1100,0)</f>
        <v>137</v>
      </c>
      <c r="D1100">
        <f>ROUND(VLOOKUP(X1100,角色属性总表!AG:AI,3,FALSE)/角色属性总表!$C$35,0)</f>
        <v>258</v>
      </c>
      <c r="E1100">
        <f t="shared" si="170"/>
        <v>605</v>
      </c>
      <c r="F1100">
        <f t="shared" si="171"/>
        <v>27</v>
      </c>
      <c r="G1100">
        <f t="shared" si="172"/>
        <v>6</v>
      </c>
      <c r="H1100">
        <v>0</v>
      </c>
      <c r="I1100">
        <f t="shared" si="177"/>
        <v>3</v>
      </c>
      <c r="J1100">
        <f>VLOOKUP(AA1100,角色间职业划分!P:AP,20,FALSE)</f>
        <v>10</v>
      </c>
      <c r="K1100">
        <f>IF(X1100=500,100,VLOOKUP(AA1100,角色间职业划分!P:AP,22,FALSE))</f>
        <v>120</v>
      </c>
      <c r="L1100">
        <f>IF(X1100=500,K1100,VLOOKUP(AA1100,角色间职业划分!P:AP,23,FALSE))</f>
        <v>60</v>
      </c>
      <c r="M1100">
        <f>VLOOKUP(AA1100,角色间职业划分!P:AP,24,FALSE)</f>
        <v>0</v>
      </c>
      <c r="N1100">
        <f>VLOOKUP(AA1100,角色间职业划分!P:AP,14)*100</f>
        <v>95</v>
      </c>
      <c r="O1100">
        <f>VLOOKUP(AA1100,角色间职业划分!P:Z,9,FALSE)</f>
        <v>0</v>
      </c>
      <c r="P1100">
        <f>VLOOKUP(AA1100,角色间职业划分!P:AP,10,FALSE)</f>
        <v>0</v>
      </c>
      <c r="Q1100">
        <f>VLOOKUP(AA1100,角色间职业划分!P:AP,15,FALSE)</f>
        <v>0</v>
      </c>
      <c r="R1100">
        <f>VLOOKUP(AA1100,角色间职业划分!P:AP,16,FALSE)</f>
        <v>0</v>
      </c>
      <c r="S1100">
        <f>VLOOKUP(AA1100,角色间职业划分!P:AP,17,FALSE)</f>
        <v>0</v>
      </c>
      <c r="T1100">
        <f>VLOOKUP(AA1100,角色间职业划分!P:AP,18,FALSE)</f>
        <v>0</v>
      </c>
      <c r="U1100">
        <f>VLOOKUP(AA1100,角色间职业划分!P:AP,27,FALSE)</f>
        <v>0</v>
      </c>
      <c r="V1100">
        <f t="shared" si="173"/>
        <v>8.0000000000000018</v>
      </c>
      <c r="W1100">
        <f>VLOOKUP(AA1100,角色间职业划分!P:Q,2,FALSE)</f>
        <v>28</v>
      </c>
      <c r="X1100">
        <f t="shared" si="178"/>
        <v>86</v>
      </c>
      <c r="Y1100">
        <f>INT(VLOOKUP(X1100,角色属性总表!AG:AH,2,FALSE)*角色属性总表!$C$38)</f>
        <v>1728</v>
      </c>
      <c r="AA1100">
        <f t="shared" si="179"/>
        <v>11</v>
      </c>
      <c r="AB1100">
        <f>VLOOKUP(X1100,角色属性总表!AG:AI,2,FALSE)*VLOOKUP(角色等级属性!AA1100,角色间职业划分!P:AG,13,FALSE)/角色间职业划分!$AB$9</f>
        <v>1514.2121693411466</v>
      </c>
      <c r="AC1100">
        <f>VLOOKUP(X1100,角色属性总表!AG:AI,3,FALSE)*VLOOKUP(AA1100,角色间职业划分!P:AG,8,FALSE)/角色间职业划分!$W$9</f>
        <v>6863.8463999999994</v>
      </c>
      <c r="AD1100">
        <f>VLOOKUP(AA1100,角色间职业划分!P:AP,26,FALSE)</f>
        <v>0.4</v>
      </c>
      <c r="AE1100">
        <f>VLOOKUP(X1100,角色属性总表!I:Q,3,FALSE)</f>
        <v>774.14400000000001</v>
      </c>
      <c r="AF1100">
        <f>VLOOKUP(AA1100,角色间职业划分!P:AP,11,FALSE)</f>
        <v>0.38</v>
      </c>
      <c r="AG1100">
        <f t="shared" si="174"/>
        <v>5966.6382281684428</v>
      </c>
      <c r="AH1100">
        <f t="shared" si="175"/>
        <v>774</v>
      </c>
      <c r="AJ1100">
        <f t="shared" si="176"/>
        <v>5192.6382281684428</v>
      </c>
      <c r="AK1100">
        <v>1096</v>
      </c>
    </row>
    <row r="1101" spans="1:37" x14ac:dyDescent="0.15">
      <c r="A1101">
        <v>1097</v>
      </c>
      <c r="B1101">
        <f>ROUND(VLOOKUP(X1101,角色属性总表!AG:AI,2,FALSE)/角色属性总表!$C$34,0)</f>
        <v>249</v>
      </c>
      <c r="C1101">
        <f>ROUND(VLOOKUP(X1101,角色属性总表!Y:AE,3,FALSE)/J1101,0)</f>
        <v>139</v>
      </c>
      <c r="D1101">
        <f>ROUND(VLOOKUP(X1101,角色属性总表!AG:AI,3,FALSE)/角色属性总表!$C$35,0)</f>
        <v>261</v>
      </c>
      <c r="E1101">
        <f t="shared" si="170"/>
        <v>611</v>
      </c>
      <c r="F1101">
        <f t="shared" si="171"/>
        <v>27</v>
      </c>
      <c r="G1101">
        <f t="shared" si="172"/>
        <v>6</v>
      </c>
      <c r="H1101">
        <v>0</v>
      </c>
      <c r="I1101">
        <f t="shared" si="177"/>
        <v>3</v>
      </c>
      <c r="J1101">
        <f>VLOOKUP(AA1101,角色间职业划分!P:AP,20,FALSE)</f>
        <v>10</v>
      </c>
      <c r="K1101">
        <f>IF(X1101=500,100,VLOOKUP(AA1101,角色间职业划分!P:AP,22,FALSE))</f>
        <v>120</v>
      </c>
      <c r="L1101">
        <f>IF(X1101=500,K1101,VLOOKUP(AA1101,角色间职业划分!P:AP,23,FALSE))</f>
        <v>60</v>
      </c>
      <c r="M1101">
        <f>VLOOKUP(AA1101,角色间职业划分!P:AP,24,FALSE)</f>
        <v>0</v>
      </c>
      <c r="N1101">
        <f>VLOOKUP(AA1101,角色间职业划分!P:AP,14)*100</f>
        <v>95</v>
      </c>
      <c r="O1101">
        <f>VLOOKUP(AA1101,角色间职业划分!P:Z,9,FALSE)</f>
        <v>0</v>
      </c>
      <c r="P1101">
        <f>VLOOKUP(AA1101,角色间职业划分!P:AP,10,FALSE)</f>
        <v>0</v>
      </c>
      <c r="Q1101">
        <f>VLOOKUP(AA1101,角色间职业划分!P:AP,15,FALSE)</f>
        <v>0</v>
      </c>
      <c r="R1101">
        <f>VLOOKUP(AA1101,角色间职业划分!P:AP,16,FALSE)</f>
        <v>0</v>
      </c>
      <c r="S1101">
        <f>VLOOKUP(AA1101,角色间职业划分!P:AP,17,FALSE)</f>
        <v>0</v>
      </c>
      <c r="T1101">
        <f>VLOOKUP(AA1101,角色间职业划分!P:AP,18,FALSE)</f>
        <v>0</v>
      </c>
      <c r="U1101">
        <f>VLOOKUP(AA1101,角色间职业划分!P:AP,27,FALSE)</f>
        <v>0</v>
      </c>
      <c r="V1101">
        <f t="shared" si="173"/>
        <v>8.0000000000000018</v>
      </c>
      <c r="W1101">
        <f>VLOOKUP(AA1101,角色间职业划分!P:Q,2,FALSE)</f>
        <v>28</v>
      </c>
      <c r="X1101">
        <f t="shared" si="178"/>
        <v>87</v>
      </c>
      <c r="Y1101">
        <f>INT(VLOOKUP(X1101,角色属性总表!AG:AH,2,FALSE)*角色属性总表!$C$38)</f>
        <v>1746</v>
      </c>
      <c r="AA1101">
        <f t="shared" si="179"/>
        <v>11</v>
      </c>
      <c r="AB1101">
        <f>VLOOKUP(X1101,角色属性总表!AG:AI,2,FALSE)*VLOOKUP(角色等级属性!AA1101,角色间职业划分!P:AG,13,FALSE)/角色间职业划分!$AB$9</f>
        <v>1529.9852127717836</v>
      </c>
      <c r="AC1101">
        <f>VLOOKUP(X1101,角色属性总表!AG:AI,3,FALSE)*VLOOKUP(AA1101,角色间职业划分!P:AG,8,FALSE)/角色间职业划分!$W$9</f>
        <v>6935.3447999999999</v>
      </c>
      <c r="AD1101">
        <f>VLOOKUP(AA1101,角色间职业划分!P:AP,26,FALSE)</f>
        <v>0.4</v>
      </c>
      <c r="AE1101">
        <f>VLOOKUP(X1101,角色属性总表!I:Q,3,FALSE)</f>
        <v>782.20799999999997</v>
      </c>
      <c r="AF1101">
        <f>VLOOKUP(AA1101,角色间职业划分!P:AP,11,FALSE)</f>
        <v>0.38</v>
      </c>
      <c r="AG1101">
        <f t="shared" si="174"/>
        <v>6084.6052719335185</v>
      </c>
      <c r="AH1101">
        <f t="shared" si="175"/>
        <v>783</v>
      </c>
      <c r="AJ1101">
        <f t="shared" si="176"/>
        <v>5301.6052719335185</v>
      </c>
      <c r="AK1101">
        <v>1097</v>
      </c>
    </row>
    <row r="1102" spans="1:37" x14ac:dyDescent="0.15">
      <c r="A1102">
        <v>1098</v>
      </c>
      <c r="B1102">
        <f>ROUND(VLOOKUP(X1102,角色属性总表!AG:AI,2,FALSE)/角色属性总表!$C$34,0)</f>
        <v>252</v>
      </c>
      <c r="C1102">
        <f>ROUND(VLOOKUP(X1102,角色属性总表!Y:AE,3,FALSE)/J1102,0)</f>
        <v>142</v>
      </c>
      <c r="D1102">
        <f>ROUND(VLOOKUP(X1102,角色属性总表!AG:AI,3,FALSE)/角色属性总表!$C$35,0)</f>
        <v>263</v>
      </c>
      <c r="E1102">
        <f t="shared" si="170"/>
        <v>618</v>
      </c>
      <c r="F1102">
        <f t="shared" si="171"/>
        <v>27</v>
      </c>
      <c r="G1102">
        <f t="shared" si="172"/>
        <v>6</v>
      </c>
      <c r="H1102">
        <v>0</v>
      </c>
      <c r="I1102">
        <f t="shared" si="177"/>
        <v>3</v>
      </c>
      <c r="J1102">
        <f>VLOOKUP(AA1102,角色间职业划分!P:AP,20,FALSE)</f>
        <v>10</v>
      </c>
      <c r="K1102">
        <f>IF(X1102=500,100,VLOOKUP(AA1102,角色间职业划分!P:AP,22,FALSE))</f>
        <v>120</v>
      </c>
      <c r="L1102">
        <f>IF(X1102=500,K1102,VLOOKUP(AA1102,角色间职业划分!P:AP,23,FALSE))</f>
        <v>60</v>
      </c>
      <c r="M1102">
        <f>VLOOKUP(AA1102,角色间职业划分!P:AP,24,FALSE)</f>
        <v>0</v>
      </c>
      <c r="N1102">
        <f>VLOOKUP(AA1102,角色间职业划分!P:AP,14)*100</f>
        <v>95</v>
      </c>
      <c r="O1102">
        <f>VLOOKUP(AA1102,角色间职业划分!P:Z,9,FALSE)</f>
        <v>0</v>
      </c>
      <c r="P1102">
        <f>VLOOKUP(AA1102,角色间职业划分!P:AP,10,FALSE)</f>
        <v>0</v>
      </c>
      <c r="Q1102">
        <f>VLOOKUP(AA1102,角色间职业划分!P:AP,15,FALSE)</f>
        <v>0</v>
      </c>
      <c r="R1102">
        <f>VLOOKUP(AA1102,角色间职业划分!P:AP,16,FALSE)</f>
        <v>0</v>
      </c>
      <c r="S1102">
        <f>VLOOKUP(AA1102,角色间职业划分!P:AP,17,FALSE)</f>
        <v>0</v>
      </c>
      <c r="T1102">
        <f>VLOOKUP(AA1102,角色间职业划分!P:AP,18,FALSE)</f>
        <v>0</v>
      </c>
      <c r="U1102">
        <f>VLOOKUP(AA1102,角色间职业划分!P:AP,27,FALSE)</f>
        <v>0</v>
      </c>
      <c r="V1102">
        <f t="shared" si="173"/>
        <v>8.0000000000000018</v>
      </c>
      <c r="W1102">
        <f>VLOOKUP(AA1102,角色间职业划分!P:Q,2,FALSE)</f>
        <v>28</v>
      </c>
      <c r="X1102">
        <f t="shared" si="178"/>
        <v>88</v>
      </c>
      <c r="Y1102">
        <f>INT(VLOOKUP(X1102,角色属性总表!AG:AH,2,FALSE)*角色属性总表!$C$38)</f>
        <v>1764</v>
      </c>
      <c r="AA1102">
        <f t="shared" si="179"/>
        <v>11</v>
      </c>
      <c r="AB1102">
        <f>VLOOKUP(X1102,角色属性总表!AG:AI,2,FALSE)*VLOOKUP(角色等级属性!AA1102,角色间职业划分!P:AG,13,FALSE)/角色间职业划分!$AB$9</f>
        <v>1545.7582562024211</v>
      </c>
      <c r="AC1102">
        <f>VLOOKUP(X1102,角色属性总表!AG:AI,3,FALSE)*VLOOKUP(AA1102,角色间职业划分!P:AG,8,FALSE)/角色间职业划分!$W$9</f>
        <v>7006.8432000000003</v>
      </c>
      <c r="AD1102">
        <f>VLOOKUP(AA1102,角色间职业划分!P:AP,26,FALSE)</f>
        <v>0.4</v>
      </c>
      <c r="AE1102">
        <f>VLOOKUP(X1102,角色属性总表!I:Q,3,FALSE)</f>
        <v>790.27200000000016</v>
      </c>
      <c r="AF1102">
        <f>VLOOKUP(AA1102,角色间职业划分!P:AP,11,FALSE)</f>
        <v>0.38</v>
      </c>
      <c r="AG1102">
        <f t="shared" si="174"/>
        <v>6203.6263446309567</v>
      </c>
      <c r="AH1102">
        <f t="shared" si="175"/>
        <v>789</v>
      </c>
      <c r="AJ1102">
        <f t="shared" si="176"/>
        <v>5414.6263446309567</v>
      </c>
      <c r="AK1102">
        <v>1098</v>
      </c>
    </row>
    <row r="1103" spans="1:37" x14ac:dyDescent="0.15">
      <c r="A1103">
        <v>1099</v>
      </c>
      <c r="B1103">
        <f>ROUND(VLOOKUP(X1103,角色属性总表!AG:AI,2,FALSE)/角色属性总表!$C$34,0)</f>
        <v>255</v>
      </c>
      <c r="C1103">
        <f>ROUND(VLOOKUP(X1103,角色属性总表!Y:AE,3,FALSE)/J1103,0)</f>
        <v>145</v>
      </c>
      <c r="D1103">
        <f>ROUND(VLOOKUP(X1103,角色属性总表!AG:AI,3,FALSE)/角色属性总表!$C$35,0)</f>
        <v>266</v>
      </c>
      <c r="E1103">
        <f t="shared" si="170"/>
        <v>624</v>
      </c>
      <c r="F1103">
        <f t="shared" si="171"/>
        <v>27</v>
      </c>
      <c r="G1103">
        <f t="shared" si="172"/>
        <v>6</v>
      </c>
      <c r="H1103">
        <v>0</v>
      </c>
      <c r="I1103">
        <f t="shared" si="177"/>
        <v>3</v>
      </c>
      <c r="J1103">
        <f>VLOOKUP(AA1103,角色间职业划分!P:AP,20,FALSE)</f>
        <v>10</v>
      </c>
      <c r="K1103">
        <f>IF(X1103=500,100,VLOOKUP(AA1103,角色间职业划分!P:AP,22,FALSE))</f>
        <v>120</v>
      </c>
      <c r="L1103">
        <f>IF(X1103=500,K1103,VLOOKUP(AA1103,角色间职业划分!P:AP,23,FALSE))</f>
        <v>60</v>
      </c>
      <c r="M1103">
        <f>VLOOKUP(AA1103,角色间职业划分!P:AP,24,FALSE)</f>
        <v>0</v>
      </c>
      <c r="N1103">
        <f>VLOOKUP(AA1103,角色间职业划分!P:AP,14)*100</f>
        <v>95</v>
      </c>
      <c r="O1103">
        <f>VLOOKUP(AA1103,角色间职业划分!P:Z,9,FALSE)</f>
        <v>0</v>
      </c>
      <c r="P1103">
        <f>VLOOKUP(AA1103,角色间职业划分!P:AP,10,FALSE)</f>
        <v>0</v>
      </c>
      <c r="Q1103">
        <f>VLOOKUP(AA1103,角色间职业划分!P:AP,15,FALSE)</f>
        <v>0</v>
      </c>
      <c r="R1103">
        <f>VLOOKUP(AA1103,角色间职业划分!P:AP,16,FALSE)</f>
        <v>0</v>
      </c>
      <c r="S1103">
        <f>VLOOKUP(AA1103,角色间职业划分!P:AP,17,FALSE)</f>
        <v>0</v>
      </c>
      <c r="T1103">
        <f>VLOOKUP(AA1103,角色间职业划分!P:AP,18,FALSE)</f>
        <v>0</v>
      </c>
      <c r="U1103">
        <f>VLOOKUP(AA1103,角色间职业划分!P:AP,27,FALSE)</f>
        <v>0</v>
      </c>
      <c r="V1103">
        <f t="shared" si="173"/>
        <v>8.0000000000000018</v>
      </c>
      <c r="W1103">
        <f>VLOOKUP(AA1103,角色间职业划分!P:Q,2,FALSE)</f>
        <v>28</v>
      </c>
      <c r="X1103">
        <f t="shared" si="178"/>
        <v>89</v>
      </c>
      <c r="Y1103">
        <f>INT(VLOOKUP(X1103,角色属性总表!AG:AH,2,FALSE)*角色属性总表!$C$38)</f>
        <v>1782</v>
      </c>
      <c r="AA1103">
        <f t="shared" si="179"/>
        <v>11</v>
      </c>
      <c r="AB1103">
        <f>VLOOKUP(X1103,角色属性总表!AG:AI,2,FALSE)*VLOOKUP(角色等级属性!AA1103,角色间职业划分!P:AG,13,FALSE)/角色间职业划分!$AB$9</f>
        <v>1561.5312996330576</v>
      </c>
      <c r="AC1103">
        <f>VLOOKUP(X1103,角色属性总表!AG:AI,3,FALSE)*VLOOKUP(AA1103,角色间职业划分!P:AG,8,FALSE)/角色间职业划分!$W$9</f>
        <v>7078.3416000000007</v>
      </c>
      <c r="AD1103">
        <f>VLOOKUP(AA1103,角色间职业划分!P:AP,26,FALSE)</f>
        <v>0.4</v>
      </c>
      <c r="AE1103">
        <f>VLOOKUP(X1103,角色属性总表!I:Q,3,FALSE)</f>
        <v>798.33600000000001</v>
      </c>
      <c r="AF1103">
        <f>VLOOKUP(AA1103,角色间职业划分!P:AP,11,FALSE)</f>
        <v>0.38</v>
      </c>
      <c r="AG1103">
        <f t="shared" si="174"/>
        <v>6323.7018502732935</v>
      </c>
      <c r="AH1103">
        <f t="shared" si="175"/>
        <v>798</v>
      </c>
      <c r="AJ1103">
        <f t="shared" si="176"/>
        <v>5525.7018502732935</v>
      </c>
      <c r="AK1103">
        <v>1099</v>
      </c>
    </row>
    <row r="1104" spans="1:37" x14ac:dyDescent="0.15">
      <c r="A1104">
        <v>1100</v>
      </c>
      <c r="B1104">
        <f>ROUND(VLOOKUP(X1104,角色属性总表!AG:AI,2,FALSE)/角色属性总表!$C$34,0)</f>
        <v>257</v>
      </c>
      <c r="C1104">
        <f>ROUND(VLOOKUP(X1104,角色属性总表!Y:AE,3,FALSE)/J1104,0)</f>
        <v>147</v>
      </c>
      <c r="D1104">
        <f>ROUND(VLOOKUP(X1104,角色属性总表!AG:AI,3,FALSE)/角色属性总表!$C$35,0)</f>
        <v>269</v>
      </c>
      <c r="E1104">
        <f t="shared" si="170"/>
        <v>630</v>
      </c>
      <c r="F1104">
        <f t="shared" si="171"/>
        <v>27</v>
      </c>
      <c r="G1104">
        <f t="shared" si="172"/>
        <v>6</v>
      </c>
      <c r="H1104">
        <v>0</v>
      </c>
      <c r="I1104">
        <f t="shared" si="177"/>
        <v>3</v>
      </c>
      <c r="J1104">
        <f>VLOOKUP(AA1104,角色间职业划分!P:AP,20,FALSE)</f>
        <v>10</v>
      </c>
      <c r="K1104">
        <f>IF(X1104=500,100,VLOOKUP(AA1104,角色间职业划分!P:AP,22,FALSE))</f>
        <v>120</v>
      </c>
      <c r="L1104">
        <f>IF(X1104=500,K1104,VLOOKUP(AA1104,角色间职业划分!P:AP,23,FALSE))</f>
        <v>60</v>
      </c>
      <c r="M1104">
        <f>VLOOKUP(AA1104,角色间职业划分!P:AP,24,FALSE)</f>
        <v>0</v>
      </c>
      <c r="N1104">
        <f>VLOOKUP(AA1104,角色间职业划分!P:AP,14)*100</f>
        <v>95</v>
      </c>
      <c r="O1104">
        <f>VLOOKUP(AA1104,角色间职业划分!P:Z,9,FALSE)</f>
        <v>0</v>
      </c>
      <c r="P1104">
        <f>VLOOKUP(AA1104,角色间职业划分!P:AP,10,FALSE)</f>
        <v>0</v>
      </c>
      <c r="Q1104">
        <f>VLOOKUP(AA1104,角色间职业划分!P:AP,15,FALSE)</f>
        <v>0</v>
      </c>
      <c r="R1104">
        <f>VLOOKUP(AA1104,角色间职业划分!P:AP,16,FALSE)</f>
        <v>0</v>
      </c>
      <c r="S1104">
        <f>VLOOKUP(AA1104,角色间职业划分!P:AP,17,FALSE)</f>
        <v>0</v>
      </c>
      <c r="T1104">
        <f>VLOOKUP(AA1104,角色间职业划分!P:AP,18,FALSE)</f>
        <v>0</v>
      </c>
      <c r="U1104">
        <f>VLOOKUP(AA1104,角色间职业划分!P:AP,27,FALSE)</f>
        <v>0</v>
      </c>
      <c r="V1104">
        <f t="shared" si="173"/>
        <v>8.0000000000000018</v>
      </c>
      <c r="W1104">
        <f>VLOOKUP(AA1104,角色间职业划分!P:Q,2,FALSE)</f>
        <v>28</v>
      </c>
      <c r="X1104">
        <f t="shared" si="178"/>
        <v>90</v>
      </c>
      <c r="Y1104">
        <f>INT(VLOOKUP(X1104,角色属性总表!AG:AH,2,FALSE)*角色属性总表!$C$38)</f>
        <v>1800</v>
      </c>
      <c r="AA1104">
        <f t="shared" si="179"/>
        <v>11</v>
      </c>
      <c r="AB1104">
        <f>VLOOKUP(X1104,角色属性总表!AG:AI,2,FALSE)*VLOOKUP(角色等级属性!AA1104,角色间职业划分!P:AG,13,FALSE)/角色间职业划分!$AB$9</f>
        <v>1577.3043430636947</v>
      </c>
      <c r="AC1104">
        <f>VLOOKUP(X1104,角色属性总表!AG:AI,3,FALSE)*VLOOKUP(AA1104,角色间职业划分!P:AG,8,FALSE)/角色间职业划分!$W$9</f>
        <v>7149.8400000000011</v>
      </c>
      <c r="AD1104">
        <f>VLOOKUP(AA1104,角色间职业划分!P:AP,26,FALSE)</f>
        <v>0.4</v>
      </c>
      <c r="AE1104">
        <f>VLOOKUP(X1104,角色属性总表!I:Q,3,FALSE)</f>
        <v>806.40000000000009</v>
      </c>
      <c r="AF1104">
        <f>VLOOKUP(AA1104,角色间职业划分!P:AP,11,FALSE)</f>
        <v>0.38</v>
      </c>
      <c r="AG1104">
        <f t="shared" si="174"/>
        <v>6444.8322399624567</v>
      </c>
      <c r="AH1104">
        <f t="shared" si="175"/>
        <v>807</v>
      </c>
      <c r="AJ1104">
        <f t="shared" si="176"/>
        <v>5637.8322399624567</v>
      </c>
      <c r="AK1104">
        <v>1100</v>
      </c>
    </row>
    <row r="1105" spans="1:37" x14ac:dyDescent="0.15">
      <c r="A1105">
        <v>1101</v>
      </c>
      <c r="B1105">
        <f>ROUND(VLOOKUP(X1105,角色属性总表!AG:AI,2,FALSE)/角色属性总表!$C$34,0)</f>
        <v>260</v>
      </c>
      <c r="C1105">
        <f>ROUND(VLOOKUP(X1105,角色属性总表!Y:AE,3,FALSE)/J1105,0)</f>
        <v>150</v>
      </c>
      <c r="D1105">
        <f>ROUND(VLOOKUP(X1105,角色属性总表!AG:AI,3,FALSE)/角色属性总表!$C$35,0)</f>
        <v>271</v>
      </c>
      <c r="E1105">
        <f t="shared" si="170"/>
        <v>637</v>
      </c>
      <c r="F1105">
        <f t="shared" si="171"/>
        <v>27</v>
      </c>
      <c r="G1105">
        <f t="shared" si="172"/>
        <v>6</v>
      </c>
      <c r="H1105">
        <v>0</v>
      </c>
      <c r="I1105">
        <f t="shared" si="177"/>
        <v>3</v>
      </c>
      <c r="J1105">
        <f>VLOOKUP(AA1105,角色间职业划分!P:AP,20,FALSE)</f>
        <v>10</v>
      </c>
      <c r="K1105">
        <f>IF(X1105=500,100,VLOOKUP(AA1105,角色间职业划分!P:AP,22,FALSE))</f>
        <v>120</v>
      </c>
      <c r="L1105">
        <f>IF(X1105=500,K1105,VLOOKUP(AA1105,角色间职业划分!P:AP,23,FALSE))</f>
        <v>60</v>
      </c>
      <c r="M1105">
        <f>VLOOKUP(AA1105,角色间职业划分!P:AP,24,FALSE)</f>
        <v>0</v>
      </c>
      <c r="N1105">
        <f>VLOOKUP(AA1105,角色间职业划分!P:AP,14)*100</f>
        <v>95</v>
      </c>
      <c r="O1105">
        <f>VLOOKUP(AA1105,角色间职业划分!P:Z,9,FALSE)</f>
        <v>0</v>
      </c>
      <c r="P1105">
        <f>VLOOKUP(AA1105,角色间职业划分!P:AP,10,FALSE)</f>
        <v>0</v>
      </c>
      <c r="Q1105">
        <f>VLOOKUP(AA1105,角色间职业划分!P:AP,15,FALSE)</f>
        <v>0</v>
      </c>
      <c r="R1105">
        <f>VLOOKUP(AA1105,角色间职业划分!P:AP,16,FALSE)</f>
        <v>0</v>
      </c>
      <c r="S1105">
        <f>VLOOKUP(AA1105,角色间职业划分!P:AP,17,FALSE)</f>
        <v>0</v>
      </c>
      <c r="T1105">
        <f>VLOOKUP(AA1105,角色间职业划分!P:AP,18,FALSE)</f>
        <v>0</v>
      </c>
      <c r="U1105">
        <f>VLOOKUP(AA1105,角色间职业划分!P:AP,27,FALSE)</f>
        <v>0</v>
      </c>
      <c r="V1105">
        <f t="shared" si="173"/>
        <v>8.0000000000000018</v>
      </c>
      <c r="W1105">
        <f>VLOOKUP(AA1105,角色间职业划分!P:Q,2,FALSE)</f>
        <v>28</v>
      </c>
      <c r="X1105">
        <f t="shared" si="178"/>
        <v>91</v>
      </c>
      <c r="Y1105">
        <f>INT(VLOOKUP(X1105,角色属性总表!AG:AH,2,FALSE)*角色属性总表!$C$38)</f>
        <v>1818</v>
      </c>
      <c r="AA1105">
        <f t="shared" si="179"/>
        <v>11</v>
      </c>
      <c r="AB1105">
        <f>VLOOKUP(X1105,角色属性总表!AG:AI,2,FALSE)*VLOOKUP(角色等级属性!AA1105,角色间职业划分!P:AG,13,FALSE)/角色间职业划分!$AB$9</f>
        <v>1593.0773864943314</v>
      </c>
      <c r="AC1105">
        <f>VLOOKUP(X1105,角色属性总表!AG:AI,3,FALSE)*VLOOKUP(AA1105,角色间职业划分!P:AG,8,FALSE)/角色间职业划分!$W$9</f>
        <v>7221.3383999999996</v>
      </c>
      <c r="AD1105">
        <f>VLOOKUP(AA1105,角色间职业划分!P:AP,26,FALSE)</f>
        <v>0.4</v>
      </c>
      <c r="AE1105">
        <f>VLOOKUP(X1105,角色属性总表!I:Q,3,FALSE)</f>
        <v>814.46399999999994</v>
      </c>
      <c r="AF1105">
        <f>VLOOKUP(AA1105,角色间职业划分!P:AP,11,FALSE)</f>
        <v>0.38</v>
      </c>
      <c r="AG1105">
        <f t="shared" si="174"/>
        <v>6567.0180108516188</v>
      </c>
      <c r="AH1105">
        <f t="shared" si="175"/>
        <v>813</v>
      </c>
      <c r="AJ1105">
        <f t="shared" si="176"/>
        <v>5754.0180108516188</v>
      </c>
      <c r="AK1105">
        <v>1101</v>
      </c>
    </row>
    <row r="1106" spans="1:37" x14ac:dyDescent="0.15">
      <c r="A1106">
        <v>1102</v>
      </c>
      <c r="B1106">
        <f>ROUND(VLOOKUP(X1106,角色属性总表!AG:AI,2,FALSE)/角色属性总表!$C$34,0)</f>
        <v>262</v>
      </c>
      <c r="C1106">
        <f>ROUND(VLOOKUP(X1106,角色属性总表!Y:AE,3,FALSE)/J1106,0)</f>
        <v>153</v>
      </c>
      <c r="D1106">
        <f>ROUND(VLOOKUP(X1106,角色属性总表!AG:AI,3,FALSE)/角色属性总表!$C$35,0)</f>
        <v>274</v>
      </c>
      <c r="E1106">
        <f t="shared" si="170"/>
        <v>643</v>
      </c>
      <c r="F1106">
        <f t="shared" si="171"/>
        <v>27</v>
      </c>
      <c r="G1106">
        <f t="shared" si="172"/>
        <v>6</v>
      </c>
      <c r="H1106">
        <v>0</v>
      </c>
      <c r="I1106">
        <f t="shared" si="177"/>
        <v>3</v>
      </c>
      <c r="J1106">
        <f>VLOOKUP(AA1106,角色间职业划分!P:AP,20,FALSE)</f>
        <v>10</v>
      </c>
      <c r="K1106">
        <f>IF(X1106=500,100,VLOOKUP(AA1106,角色间职业划分!P:AP,22,FALSE))</f>
        <v>120</v>
      </c>
      <c r="L1106">
        <f>IF(X1106=500,K1106,VLOOKUP(AA1106,角色间职业划分!P:AP,23,FALSE))</f>
        <v>60</v>
      </c>
      <c r="M1106">
        <f>VLOOKUP(AA1106,角色间职业划分!P:AP,24,FALSE)</f>
        <v>0</v>
      </c>
      <c r="N1106">
        <f>VLOOKUP(AA1106,角色间职业划分!P:AP,14)*100</f>
        <v>95</v>
      </c>
      <c r="O1106">
        <f>VLOOKUP(AA1106,角色间职业划分!P:Z,9,FALSE)</f>
        <v>0</v>
      </c>
      <c r="P1106">
        <f>VLOOKUP(AA1106,角色间职业划分!P:AP,10,FALSE)</f>
        <v>0</v>
      </c>
      <c r="Q1106">
        <f>VLOOKUP(AA1106,角色间职业划分!P:AP,15,FALSE)</f>
        <v>0</v>
      </c>
      <c r="R1106">
        <f>VLOOKUP(AA1106,角色间职业划分!P:AP,16,FALSE)</f>
        <v>0</v>
      </c>
      <c r="S1106">
        <f>VLOOKUP(AA1106,角色间职业划分!P:AP,17,FALSE)</f>
        <v>0</v>
      </c>
      <c r="T1106">
        <f>VLOOKUP(AA1106,角色间职业划分!P:AP,18,FALSE)</f>
        <v>0</v>
      </c>
      <c r="U1106">
        <f>VLOOKUP(AA1106,角色间职业划分!P:AP,27,FALSE)</f>
        <v>0</v>
      </c>
      <c r="V1106">
        <f t="shared" si="173"/>
        <v>8.0000000000000018</v>
      </c>
      <c r="W1106">
        <f>VLOOKUP(AA1106,角色间职业划分!P:Q,2,FALSE)</f>
        <v>28</v>
      </c>
      <c r="X1106">
        <f t="shared" si="178"/>
        <v>92</v>
      </c>
      <c r="Y1106">
        <f>INT(VLOOKUP(X1106,角色属性总表!AG:AH,2,FALSE)*角色属性总表!$C$38)</f>
        <v>1836</v>
      </c>
      <c r="AA1106">
        <f t="shared" si="179"/>
        <v>11</v>
      </c>
      <c r="AB1106">
        <f>VLOOKUP(X1106,角色属性总表!AG:AI,2,FALSE)*VLOOKUP(角色等级属性!AA1106,角色间职业划分!P:AG,13,FALSE)/角色间职业划分!$AB$9</f>
        <v>1608.8504299249685</v>
      </c>
      <c r="AC1106">
        <f>VLOOKUP(X1106,角色属性总表!AG:AI,3,FALSE)*VLOOKUP(AA1106,角色间职业划分!P:AG,8,FALSE)/角色间职业划分!$W$9</f>
        <v>7292.8368</v>
      </c>
      <c r="AD1106">
        <f>VLOOKUP(AA1106,角色间职业划分!P:AP,26,FALSE)</f>
        <v>0.4</v>
      </c>
      <c r="AE1106">
        <f>VLOOKUP(X1106,角色属性总表!I:Q,3,FALSE)</f>
        <v>822.52800000000002</v>
      </c>
      <c r="AF1106">
        <f>VLOOKUP(AA1106,角色间职业划分!P:AP,11,FALSE)</f>
        <v>0.38</v>
      </c>
      <c r="AG1106">
        <f t="shared" si="174"/>
        <v>6690.2597051499315</v>
      </c>
      <c r="AH1106">
        <f t="shared" si="175"/>
        <v>822</v>
      </c>
      <c r="AJ1106">
        <f t="shared" si="176"/>
        <v>5868.2597051499315</v>
      </c>
      <c r="AK1106">
        <v>1102</v>
      </c>
    </row>
    <row r="1107" spans="1:37" x14ac:dyDescent="0.15">
      <c r="A1107">
        <v>1103</v>
      </c>
      <c r="B1107">
        <f>ROUND(VLOOKUP(X1107,角色属性总表!AG:AI,2,FALSE)/角色属性总表!$C$34,0)</f>
        <v>265</v>
      </c>
      <c r="C1107">
        <f>ROUND(VLOOKUP(X1107,角色属性总表!Y:AE,3,FALSE)/J1107,0)</f>
        <v>156</v>
      </c>
      <c r="D1107">
        <f>ROUND(VLOOKUP(X1107,角色属性总表!AG:AI,3,FALSE)/角色属性总表!$C$35,0)</f>
        <v>277</v>
      </c>
      <c r="E1107">
        <f t="shared" si="170"/>
        <v>649</v>
      </c>
      <c r="F1107">
        <f t="shared" si="171"/>
        <v>27</v>
      </c>
      <c r="G1107">
        <f t="shared" si="172"/>
        <v>6</v>
      </c>
      <c r="H1107">
        <v>0</v>
      </c>
      <c r="I1107">
        <f t="shared" si="177"/>
        <v>3</v>
      </c>
      <c r="J1107">
        <f>VLOOKUP(AA1107,角色间职业划分!P:AP,20,FALSE)</f>
        <v>10</v>
      </c>
      <c r="K1107">
        <f>IF(X1107=500,100,VLOOKUP(AA1107,角色间职业划分!P:AP,22,FALSE))</f>
        <v>120</v>
      </c>
      <c r="L1107">
        <f>IF(X1107=500,K1107,VLOOKUP(AA1107,角色间职业划分!P:AP,23,FALSE))</f>
        <v>60</v>
      </c>
      <c r="M1107">
        <f>VLOOKUP(AA1107,角色间职业划分!P:AP,24,FALSE)</f>
        <v>0</v>
      </c>
      <c r="N1107">
        <f>VLOOKUP(AA1107,角色间职业划分!P:AP,14)*100</f>
        <v>95</v>
      </c>
      <c r="O1107">
        <f>VLOOKUP(AA1107,角色间职业划分!P:Z,9,FALSE)</f>
        <v>0</v>
      </c>
      <c r="P1107">
        <f>VLOOKUP(AA1107,角色间职业划分!P:AP,10,FALSE)</f>
        <v>0</v>
      </c>
      <c r="Q1107">
        <f>VLOOKUP(AA1107,角色间职业划分!P:AP,15,FALSE)</f>
        <v>0</v>
      </c>
      <c r="R1107">
        <f>VLOOKUP(AA1107,角色间职业划分!P:AP,16,FALSE)</f>
        <v>0</v>
      </c>
      <c r="S1107">
        <f>VLOOKUP(AA1107,角色间职业划分!P:AP,17,FALSE)</f>
        <v>0</v>
      </c>
      <c r="T1107">
        <f>VLOOKUP(AA1107,角色间职业划分!P:AP,18,FALSE)</f>
        <v>0</v>
      </c>
      <c r="U1107">
        <f>VLOOKUP(AA1107,角色间职业划分!P:AP,27,FALSE)</f>
        <v>0</v>
      </c>
      <c r="V1107">
        <f t="shared" si="173"/>
        <v>8.0000000000000018</v>
      </c>
      <c r="W1107">
        <f>VLOOKUP(AA1107,角色间职业划分!P:Q,2,FALSE)</f>
        <v>28</v>
      </c>
      <c r="X1107">
        <f t="shared" si="178"/>
        <v>93</v>
      </c>
      <c r="Y1107">
        <f>INT(VLOOKUP(X1107,角色属性总表!AG:AH,2,FALSE)*角色属性总表!$C$38)</f>
        <v>1854</v>
      </c>
      <c r="AA1107">
        <f t="shared" si="179"/>
        <v>11</v>
      </c>
      <c r="AB1107">
        <f>VLOOKUP(X1107,角色属性总表!AG:AI,2,FALSE)*VLOOKUP(角色等级属性!AA1107,角色间职业划分!P:AG,13,FALSE)/角色间职业划分!$AB$9</f>
        <v>1624.6234733556057</v>
      </c>
      <c r="AC1107">
        <f>VLOOKUP(X1107,角色属性总表!AG:AI,3,FALSE)*VLOOKUP(AA1107,角色间职业划分!P:AG,8,FALSE)/角色间职业划分!$W$9</f>
        <v>7364.3352000000014</v>
      </c>
      <c r="AD1107">
        <f>VLOOKUP(AA1107,角色间职业划分!P:AP,26,FALSE)</f>
        <v>0.4</v>
      </c>
      <c r="AE1107">
        <f>VLOOKUP(X1107,角色属性总表!I:Q,3,FALSE)</f>
        <v>830.5920000000001</v>
      </c>
      <c r="AF1107">
        <f>VLOOKUP(AA1107,角色间职业划分!P:AP,11,FALSE)</f>
        <v>0.38</v>
      </c>
      <c r="AG1107">
        <f t="shared" si="174"/>
        <v>6814.5579091680256</v>
      </c>
      <c r="AH1107">
        <f t="shared" si="175"/>
        <v>831</v>
      </c>
      <c r="AJ1107">
        <f t="shared" si="176"/>
        <v>5983.5579091680256</v>
      </c>
      <c r="AK1107">
        <v>1103</v>
      </c>
    </row>
    <row r="1108" spans="1:37" x14ac:dyDescent="0.15">
      <c r="A1108">
        <v>1104</v>
      </c>
      <c r="B1108">
        <f>ROUND(VLOOKUP(X1108,角色属性总表!AG:AI,2,FALSE)/角色属性总表!$C$34,0)</f>
        <v>267</v>
      </c>
      <c r="C1108">
        <f>ROUND(VLOOKUP(X1108,角色属性总表!Y:AE,3,FALSE)/J1108,0)</f>
        <v>158</v>
      </c>
      <c r="D1108">
        <f>ROUND(VLOOKUP(X1108,角色属性总表!AG:AI,3,FALSE)/角色属性总表!$C$35,0)</f>
        <v>280</v>
      </c>
      <c r="E1108">
        <f t="shared" si="170"/>
        <v>656</v>
      </c>
      <c r="F1108">
        <f t="shared" si="171"/>
        <v>27</v>
      </c>
      <c r="G1108">
        <f t="shared" si="172"/>
        <v>6</v>
      </c>
      <c r="H1108">
        <v>0</v>
      </c>
      <c r="I1108">
        <f t="shared" si="177"/>
        <v>3</v>
      </c>
      <c r="J1108">
        <f>VLOOKUP(AA1108,角色间职业划分!P:AP,20,FALSE)</f>
        <v>10</v>
      </c>
      <c r="K1108">
        <f>IF(X1108=500,100,VLOOKUP(AA1108,角色间职业划分!P:AP,22,FALSE))</f>
        <v>120</v>
      </c>
      <c r="L1108">
        <f>IF(X1108=500,K1108,VLOOKUP(AA1108,角色间职业划分!P:AP,23,FALSE))</f>
        <v>60</v>
      </c>
      <c r="M1108">
        <f>VLOOKUP(AA1108,角色间职业划分!P:AP,24,FALSE)</f>
        <v>0</v>
      </c>
      <c r="N1108">
        <f>VLOOKUP(AA1108,角色间职业划分!P:AP,14)*100</f>
        <v>95</v>
      </c>
      <c r="O1108">
        <f>VLOOKUP(AA1108,角色间职业划分!P:Z,9,FALSE)</f>
        <v>0</v>
      </c>
      <c r="P1108">
        <f>VLOOKUP(AA1108,角色间职业划分!P:AP,10,FALSE)</f>
        <v>0</v>
      </c>
      <c r="Q1108">
        <f>VLOOKUP(AA1108,角色间职业划分!P:AP,15,FALSE)</f>
        <v>0</v>
      </c>
      <c r="R1108">
        <f>VLOOKUP(AA1108,角色间职业划分!P:AP,16,FALSE)</f>
        <v>0</v>
      </c>
      <c r="S1108">
        <f>VLOOKUP(AA1108,角色间职业划分!P:AP,17,FALSE)</f>
        <v>0</v>
      </c>
      <c r="T1108">
        <f>VLOOKUP(AA1108,角色间职业划分!P:AP,18,FALSE)</f>
        <v>0</v>
      </c>
      <c r="U1108">
        <f>VLOOKUP(AA1108,角色间职业划分!P:AP,27,FALSE)</f>
        <v>0</v>
      </c>
      <c r="V1108">
        <f t="shared" si="173"/>
        <v>8.0000000000000018</v>
      </c>
      <c r="W1108">
        <f>VLOOKUP(AA1108,角色间职业划分!P:Q,2,FALSE)</f>
        <v>28</v>
      </c>
      <c r="X1108">
        <f t="shared" si="178"/>
        <v>94</v>
      </c>
      <c r="Y1108">
        <f>INT(VLOOKUP(X1108,角色属性总表!AG:AH,2,FALSE)*角色属性总表!$C$38)</f>
        <v>1872</v>
      </c>
      <c r="AA1108">
        <f t="shared" si="179"/>
        <v>11</v>
      </c>
      <c r="AB1108">
        <f>VLOOKUP(X1108,角色属性总表!AG:AI,2,FALSE)*VLOOKUP(角色等级属性!AA1108,角色间职业划分!P:AG,13,FALSE)/角色间职业划分!$AB$9</f>
        <v>1640.3965167862425</v>
      </c>
      <c r="AC1108">
        <f>VLOOKUP(X1108,角色属性总表!AG:AI,3,FALSE)*VLOOKUP(AA1108,角色间职业划分!P:AG,8,FALSE)/角色间职业划分!$W$9</f>
        <v>7435.8335999999999</v>
      </c>
      <c r="AD1108">
        <f>VLOOKUP(AA1108,角色间职业划分!P:AP,26,FALSE)</f>
        <v>0.4</v>
      </c>
      <c r="AE1108">
        <f>VLOOKUP(X1108,角色属性总表!I:Q,3,FALSE)</f>
        <v>838.65600000000006</v>
      </c>
      <c r="AF1108">
        <f>VLOOKUP(AA1108,角色间职业划分!P:AP,11,FALSE)</f>
        <v>0.38</v>
      </c>
      <c r="AG1108">
        <f t="shared" si="174"/>
        <v>6939.9132524022907</v>
      </c>
      <c r="AH1108">
        <f t="shared" si="175"/>
        <v>840</v>
      </c>
      <c r="AJ1108">
        <f t="shared" si="176"/>
        <v>6099.9132524022907</v>
      </c>
      <c r="AK1108">
        <v>1104</v>
      </c>
    </row>
    <row r="1109" spans="1:37" x14ac:dyDescent="0.15">
      <c r="A1109">
        <v>1105</v>
      </c>
      <c r="B1109">
        <f>ROUND(VLOOKUP(X1109,角色属性总表!AG:AI,2,FALSE)/角色属性总表!$C$34,0)</f>
        <v>270</v>
      </c>
      <c r="C1109">
        <f>ROUND(VLOOKUP(X1109,角色属性总表!Y:AE,3,FALSE)/J1109,0)</f>
        <v>161</v>
      </c>
      <c r="D1109">
        <f>ROUND(VLOOKUP(X1109,角色属性总表!AG:AI,3,FALSE)/角色属性总表!$C$35,0)</f>
        <v>282</v>
      </c>
      <c r="E1109">
        <f t="shared" si="170"/>
        <v>662</v>
      </c>
      <c r="F1109">
        <f t="shared" si="171"/>
        <v>27</v>
      </c>
      <c r="G1109">
        <f t="shared" si="172"/>
        <v>6</v>
      </c>
      <c r="H1109">
        <v>0</v>
      </c>
      <c r="I1109">
        <f t="shared" si="177"/>
        <v>3</v>
      </c>
      <c r="J1109">
        <f>VLOOKUP(AA1109,角色间职业划分!P:AP,20,FALSE)</f>
        <v>10</v>
      </c>
      <c r="K1109">
        <f>IF(X1109=500,100,VLOOKUP(AA1109,角色间职业划分!P:AP,22,FALSE))</f>
        <v>120</v>
      </c>
      <c r="L1109">
        <f>IF(X1109=500,K1109,VLOOKUP(AA1109,角色间职业划分!P:AP,23,FALSE))</f>
        <v>60</v>
      </c>
      <c r="M1109">
        <f>VLOOKUP(AA1109,角色间职业划分!P:AP,24,FALSE)</f>
        <v>0</v>
      </c>
      <c r="N1109">
        <f>VLOOKUP(AA1109,角色间职业划分!P:AP,14)*100</f>
        <v>95</v>
      </c>
      <c r="O1109">
        <f>VLOOKUP(AA1109,角色间职业划分!P:Z,9,FALSE)</f>
        <v>0</v>
      </c>
      <c r="P1109">
        <f>VLOOKUP(AA1109,角色间职业划分!P:AP,10,FALSE)</f>
        <v>0</v>
      </c>
      <c r="Q1109">
        <f>VLOOKUP(AA1109,角色间职业划分!P:AP,15,FALSE)</f>
        <v>0</v>
      </c>
      <c r="R1109">
        <f>VLOOKUP(AA1109,角色间职业划分!P:AP,16,FALSE)</f>
        <v>0</v>
      </c>
      <c r="S1109">
        <f>VLOOKUP(AA1109,角色间职业划分!P:AP,17,FALSE)</f>
        <v>0</v>
      </c>
      <c r="T1109">
        <f>VLOOKUP(AA1109,角色间职业划分!P:AP,18,FALSE)</f>
        <v>0</v>
      </c>
      <c r="U1109">
        <f>VLOOKUP(AA1109,角色间职业划分!P:AP,27,FALSE)</f>
        <v>0</v>
      </c>
      <c r="V1109">
        <f t="shared" si="173"/>
        <v>8.0000000000000018</v>
      </c>
      <c r="W1109">
        <f>VLOOKUP(AA1109,角色间职业划分!P:Q,2,FALSE)</f>
        <v>28</v>
      </c>
      <c r="X1109">
        <f t="shared" si="178"/>
        <v>95</v>
      </c>
      <c r="Y1109">
        <f>INT(VLOOKUP(X1109,角色属性总表!AG:AH,2,FALSE)*角色属性总表!$C$38)</f>
        <v>1890</v>
      </c>
      <c r="AA1109">
        <f t="shared" si="179"/>
        <v>11</v>
      </c>
      <c r="AB1109">
        <f>VLOOKUP(X1109,角色属性总表!AG:AI,2,FALSE)*VLOOKUP(角色等级属性!AA1109,角色间职业划分!P:AG,13,FALSE)/角色间职业划分!$AB$9</f>
        <v>1656.1695602168795</v>
      </c>
      <c r="AC1109">
        <f>VLOOKUP(X1109,角色属性总表!AG:AI,3,FALSE)*VLOOKUP(AA1109,角色间职业划分!P:AG,8,FALSE)/角色间职业划分!$W$9</f>
        <v>7507.3320000000003</v>
      </c>
      <c r="AD1109">
        <f>VLOOKUP(AA1109,角色间职业划分!P:AP,26,FALSE)</f>
        <v>0.4</v>
      </c>
      <c r="AE1109">
        <f>VLOOKUP(X1109,角色属性总表!I:Q,3,FALSE)</f>
        <v>846.72</v>
      </c>
      <c r="AF1109">
        <f>VLOOKUP(AA1109,角色间职业划分!P:AP,11,FALSE)</f>
        <v>0.38</v>
      </c>
      <c r="AG1109">
        <f t="shared" si="174"/>
        <v>7066.3264066560942</v>
      </c>
      <c r="AH1109">
        <f t="shared" si="175"/>
        <v>846</v>
      </c>
      <c r="AJ1109">
        <f t="shared" si="176"/>
        <v>6220.3264066560942</v>
      </c>
      <c r="AK1109">
        <v>1105</v>
      </c>
    </row>
    <row r="1110" spans="1:37" x14ac:dyDescent="0.15">
      <c r="A1110">
        <v>1106</v>
      </c>
      <c r="B1110">
        <f>ROUND(VLOOKUP(X1110,角色属性总表!AG:AI,2,FALSE)/角色属性总表!$C$34,0)</f>
        <v>273</v>
      </c>
      <c r="C1110">
        <f>ROUND(VLOOKUP(X1110,角色属性总表!Y:AE,3,FALSE)/J1110,0)</f>
        <v>164</v>
      </c>
      <c r="D1110">
        <f>ROUND(VLOOKUP(X1110,角色属性总表!AG:AI,3,FALSE)/角色属性总表!$C$35,0)</f>
        <v>285</v>
      </c>
      <c r="E1110">
        <f t="shared" si="170"/>
        <v>668</v>
      </c>
      <c r="F1110">
        <f t="shared" si="171"/>
        <v>27</v>
      </c>
      <c r="G1110">
        <f t="shared" si="172"/>
        <v>6</v>
      </c>
      <c r="H1110">
        <v>0</v>
      </c>
      <c r="I1110">
        <f t="shared" si="177"/>
        <v>3</v>
      </c>
      <c r="J1110">
        <f>VLOOKUP(AA1110,角色间职业划分!P:AP,20,FALSE)</f>
        <v>10</v>
      </c>
      <c r="K1110">
        <f>IF(X1110=500,100,VLOOKUP(AA1110,角色间职业划分!P:AP,22,FALSE))</f>
        <v>120</v>
      </c>
      <c r="L1110">
        <f>IF(X1110=500,K1110,VLOOKUP(AA1110,角色间职业划分!P:AP,23,FALSE))</f>
        <v>60</v>
      </c>
      <c r="M1110">
        <f>VLOOKUP(AA1110,角色间职业划分!P:AP,24,FALSE)</f>
        <v>0</v>
      </c>
      <c r="N1110">
        <f>VLOOKUP(AA1110,角色间职业划分!P:AP,14)*100</f>
        <v>95</v>
      </c>
      <c r="O1110">
        <f>VLOOKUP(AA1110,角色间职业划分!P:Z,9,FALSE)</f>
        <v>0</v>
      </c>
      <c r="P1110">
        <f>VLOOKUP(AA1110,角色间职业划分!P:AP,10,FALSE)</f>
        <v>0</v>
      </c>
      <c r="Q1110">
        <f>VLOOKUP(AA1110,角色间职业划分!P:AP,15,FALSE)</f>
        <v>0</v>
      </c>
      <c r="R1110">
        <f>VLOOKUP(AA1110,角色间职业划分!P:AP,16,FALSE)</f>
        <v>0</v>
      </c>
      <c r="S1110">
        <f>VLOOKUP(AA1110,角色间职业划分!P:AP,17,FALSE)</f>
        <v>0</v>
      </c>
      <c r="T1110">
        <f>VLOOKUP(AA1110,角色间职业划分!P:AP,18,FALSE)</f>
        <v>0</v>
      </c>
      <c r="U1110">
        <f>VLOOKUP(AA1110,角色间职业划分!P:AP,27,FALSE)</f>
        <v>0</v>
      </c>
      <c r="V1110">
        <f t="shared" si="173"/>
        <v>8.0000000000000018</v>
      </c>
      <c r="W1110">
        <f>VLOOKUP(AA1110,角色间职业划分!P:Q,2,FALSE)</f>
        <v>28</v>
      </c>
      <c r="X1110">
        <f t="shared" si="178"/>
        <v>96</v>
      </c>
      <c r="Y1110">
        <f>INT(VLOOKUP(X1110,角色属性总表!AG:AH,2,FALSE)*角色属性总表!$C$38)</f>
        <v>1908</v>
      </c>
      <c r="AA1110">
        <f t="shared" si="179"/>
        <v>11</v>
      </c>
      <c r="AB1110">
        <f>VLOOKUP(X1110,角色属性总表!AG:AI,2,FALSE)*VLOOKUP(角色等级属性!AA1110,角色间职业划分!P:AG,13,FALSE)/角色间职业划分!$AB$9</f>
        <v>1671.9426036475161</v>
      </c>
      <c r="AC1110">
        <f>VLOOKUP(X1110,角色属性总表!AG:AI,3,FALSE)*VLOOKUP(AA1110,角色间职业划分!P:AG,8,FALSE)/角色间职业划分!$W$9</f>
        <v>7578.8304000000007</v>
      </c>
      <c r="AD1110">
        <f>VLOOKUP(AA1110,角色间职业划分!P:AP,26,FALSE)</f>
        <v>0.4</v>
      </c>
      <c r="AE1110">
        <f>VLOOKUP(X1110,角色属性总表!I:Q,3,FALSE)</f>
        <v>854.78399999999999</v>
      </c>
      <c r="AF1110">
        <f>VLOOKUP(AA1110,角色间职业划分!P:AP,11,FALSE)</f>
        <v>0.38</v>
      </c>
      <c r="AG1110">
        <f t="shared" si="174"/>
        <v>7193.7980851961438</v>
      </c>
      <c r="AH1110">
        <f t="shared" si="175"/>
        <v>855</v>
      </c>
      <c r="AJ1110">
        <f t="shared" si="176"/>
        <v>6338.7980851961438</v>
      </c>
      <c r="AK1110">
        <v>1106</v>
      </c>
    </row>
    <row r="1111" spans="1:37" x14ac:dyDescent="0.15">
      <c r="A1111">
        <v>1107</v>
      </c>
      <c r="B1111">
        <f>ROUND(VLOOKUP(X1111,角色属性总表!AG:AI,2,FALSE)/角色属性总表!$C$34,0)</f>
        <v>275</v>
      </c>
      <c r="C1111">
        <f>ROUND(VLOOKUP(X1111,角色属性总表!Y:AE,3,FALSE)/J1111,0)</f>
        <v>167</v>
      </c>
      <c r="D1111">
        <f>ROUND(VLOOKUP(X1111,角色属性总表!AG:AI,3,FALSE)/角色属性总表!$C$35,0)</f>
        <v>288</v>
      </c>
      <c r="E1111">
        <f t="shared" si="170"/>
        <v>675</v>
      </c>
      <c r="F1111">
        <f t="shared" si="171"/>
        <v>27</v>
      </c>
      <c r="G1111">
        <f t="shared" si="172"/>
        <v>6</v>
      </c>
      <c r="H1111">
        <v>0</v>
      </c>
      <c r="I1111">
        <f t="shared" si="177"/>
        <v>3</v>
      </c>
      <c r="J1111">
        <f>VLOOKUP(AA1111,角色间职业划分!P:AP,20,FALSE)</f>
        <v>10</v>
      </c>
      <c r="K1111">
        <f>IF(X1111=500,100,VLOOKUP(AA1111,角色间职业划分!P:AP,22,FALSE))</f>
        <v>120</v>
      </c>
      <c r="L1111">
        <f>IF(X1111=500,K1111,VLOOKUP(AA1111,角色间职业划分!P:AP,23,FALSE))</f>
        <v>60</v>
      </c>
      <c r="M1111">
        <f>VLOOKUP(AA1111,角色间职业划分!P:AP,24,FALSE)</f>
        <v>0</v>
      </c>
      <c r="N1111">
        <f>VLOOKUP(AA1111,角色间职业划分!P:AP,14)*100</f>
        <v>95</v>
      </c>
      <c r="O1111">
        <f>VLOOKUP(AA1111,角色间职业划分!P:Z,9,FALSE)</f>
        <v>0</v>
      </c>
      <c r="P1111">
        <f>VLOOKUP(AA1111,角色间职业划分!P:AP,10,FALSE)</f>
        <v>0</v>
      </c>
      <c r="Q1111">
        <f>VLOOKUP(AA1111,角色间职业划分!P:AP,15,FALSE)</f>
        <v>0</v>
      </c>
      <c r="R1111">
        <f>VLOOKUP(AA1111,角色间职业划分!P:AP,16,FALSE)</f>
        <v>0</v>
      </c>
      <c r="S1111">
        <f>VLOOKUP(AA1111,角色间职业划分!P:AP,17,FALSE)</f>
        <v>0</v>
      </c>
      <c r="T1111">
        <f>VLOOKUP(AA1111,角色间职业划分!P:AP,18,FALSE)</f>
        <v>0</v>
      </c>
      <c r="U1111">
        <f>VLOOKUP(AA1111,角色间职业划分!P:AP,27,FALSE)</f>
        <v>0</v>
      </c>
      <c r="V1111">
        <f t="shared" si="173"/>
        <v>8.0000000000000018</v>
      </c>
      <c r="W1111">
        <f>VLOOKUP(AA1111,角色间职业划分!P:Q,2,FALSE)</f>
        <v>28</v>
      </c>
      <c r="X1111">
        <f t="shared" si="178"/>
        <v>97</v>
      </c>
      <c r="Y1111">
        <f>INT(VLOOKUP(X1111,角色属性总表!AG:AH,2,FALSE)*角色属性总表!$C$38)</f>
        <v>1926</v>
      </c>
      <c r="AA1111">
        <f t="shared" si="179"/>
        <v>11</v>
      </c>
      <c r="AB1111">
        <f>VLOOKUP(X1111,角色属性总表!AG:AI,2,FALSE)*VLOOKUP(角色等级属性!AA1111,角色间职业划分!P:AG,13,FALSE)/角色间职业划分!$AB$9</f>
        <v>1687.7156470781531</v>
      </c>
      <c r="AC1111">
        <f>VLOOKUP(X1111,角色属性总表!AG:AI,3,FALSE)*VLOOKUP(AA1111,角色间职业划分!P:AG,8,FALSE)/角色间职业划分!$W$9</f>
        <v>7650.3287999999993</v>
      </c>
      <c r="AD1111">
        <f>VLOOKUP(AA1111,角色间职业划分!P:AP,26,FALSE)</f>
        <v>0.4</v>
      </c>
      <c r="AE1111">
        <f>VLOOKUP(X1111,角色属性总表!I:Q,3,FALSE)</f>
        <v>862.84799999999996</v>
      </c>
      <c r="AF1111">
        <f>VLOOKUP(AA1111,角色间职业划分!P:AP,11,FALSE)</f>
        <v>0.38</v>
      </c>
      <c r="AG1111">
        <f t="shared" si="174"/>
        <v>7322.3290419423674</v>
      </c>
      <c r="AH1111">
        <f t="shared" si="175"/>
        <v>864</v>
      </c>
      <c r="AJ1111">
        <f t="shared" si="176"/>
        <v>6458.3290419423674</v>
      </c>
      <c r="AK1111">
        <v>1107</v>
      </c>
    </row>
    <row r="1112" spans="1:37" x14ac:dyDescent="0.15">
      <c r="A1112">
        <v>1108</v>
      </c>
      <c r="B1112">
        <f>ROUND(VLOOKUP(X1112,角色属性总表!AG:AI,2,FALSE)/角色属性总表!$C$34,0)</f>
        <v>278</v>
      </c>
      <c r="C1112">
        <f>ROUND(VLOOKUP(X1112,角色属性总表!Y:AE,3,FALSE)/J1112,0)</f>
        <v>170</v>
      </c>
      <c r="D1112">
        <f>ROUND(VLOOKUP(X1112,角色属性总表!AG:AI,3,FALSE)/角色属性总表!$C$35,0)</f>
        <v>290</v>
      </c>
      <c r="E1112">
        <f t="shared" si="170"/>
        <v>681</v>
      </c>
      <c r="F1112">
        <f t="shared" si="171"/>
        <v>27</v>
      </c>
      <c r="G1112">
        <f t="shared" si="172"/>
        <v>6</v>
      </c>
      <c r="H1112">
        <v>0</v>
      </c>
      <c r="I1112">
        <f t="shared" si="177"/>
        <v>3</v>
      </c>
      <c r="J1112">
        <f>VLOOKUP(AA1112,角色间职业划分!P:AP,20,FALSE)</f>
        <v>10</v>
      </c>
      <c r="K1112">
        <f>IF(X1112=500,100,VLOOKUP(AA1112,角色间职业划分!P:AP,22,FALSE))</f>
        <v>120</v>
      </c>
      <c r="L1112">
        <f>IF(X1112=500,K1112,VLOOKUP(AA1112,角色间职业划分!P:AP,23,FALSE))</f>
        <v>60</v>
      </c>
      <c r="M1112">
        <f>VLOOKUP(AA1112,角色间职业划分!P:AP,24,FALSE)</f>
        <v>0</v>
      </c>
      <c r="N1112">
        <f>VLOOKUP(AA1112,角色间职业划分!P:AP,14)*100</f>
        <v>95</v>
      </c>
      <c r="O1112">
        <f>VLOOKUP(AA1112,角色间职业划分!P:Z,9,FALSE)</f>
        <v>0</v>
      </c>
      <c r="P1112">
        <f>VLOOKUP(AA1112,角色间职业划分!P:AP,10,FALSE)</f>
        <v>0</v>
      </c>
      <c r="Q1112">
        <f>VLOOKUP(AA1112,角色间职业划分!P:AP,15,FALSE)</f>
        <v>0</v>
      </c>
      <c r="R1112">
        <f>VLOOKUP(AA1112,角色间职业划分!P:AP,16,FALSE)</f>
        <v>0</v>
      </c>
      <c r="S1112">
        <f>VLOOKUP(AA1112,角色间职业划分!P:AP,17,FALSE)</f>
        <v>0</v>
      </c>
      <c r="T1112">
        <f>VLOOKUP(AA1112,角色间职业划分!P:AP,18,FALSE)</f>
        <v>0</v>
      </c>
      <c r="U1112">
        <f>VLOOKUP(AA1112,角色间职业划分!P:AP,27,FALSE)</f>
        <v>0</v>
      </c>
      <c r="V1112">
        <f t="shared" si="173"/>
        <v>8.0000000000000018</v>
      </c>
      <c r="W1112">
        <f>VLOOKUP(AA1112,角色间职业划分!P:Q,2,FALSE)</f>
        <v>28</v>
      </c>
      <c r="X1112">
        <f t="shared" si="178"/>
        <v>98</v>
      </c>
      <c r="Y1112">
        <f>INT(VLOOKUP(X1112,角色属性总表!AG:AH,2,FALSE)*角色属性总表!$C$38)</f>
        <v>1944</v>
      </c>
      <c r="AA1112">
        <f t="shared" si="179"/>
        <v>11</v>
      </c>
      <c r="AB1112">
        <f>VLOOKUP(X1112,角色属性总表!AG:AI,2,FALSE)*VLOOKUP(角色等级属性!AA1112,角色间职业划分!P:AG,13,FALSE)/角色间职业划分!$AB$9</f>
        <v>1703.4886905087906</v>
      </c>
      <c r="AC1112">
        <f>VLOOKUP(X1112,角色属性总表!AG:AI,3,FALSE)*VLOOKUP(AA1112,角色间职业划分!P:AG,8,FALSE)/角色间职业划分!$W$9</f>
        <v>7721.8272000000015</v>
      </c>
      <c r="AD1112">
        <f>VLOOKUP(AA1112,角色间职业划分!P:AP,26,FALSE)</f>
        <v>0.4</v>
      </c>
      <c r="AE1112">
        <f>VLOOKUP(X1112,角色属性总表!I:Q,3,FALSE)</f>
        <v>870.91200000000003</v>
      </c>
      <c r="AF1112">
        <f>VLOOKUP(AA1112,角色间职业划分!P:AP,11,FALSE)</f>
        <v>0.38</v>
      </c>
      <c r="AG1112">
        <f t="shared" si="174"/>
        <v>7451.9200706897263</v>
      </c>
      <c r="AH1112">
        <f t="shared" si="175"/>
        <v>870</v>
      </c>
      <c r="AJ1112">
        <f t="shared" si="176"/>
        <v>6581.9200706897263</v>
      </c>
      <c r="AK1112">
        <v>1108</v>
      </c>
    </row>
    <row r="1113" spans="1:37" x14ac:dyDescent="0.15">
      <c r="A1113">
        <v>1109</v>
      </c>
      <c r="B1113">
        <f>ROUND(VLOOKUP(X1113,角色属性总表!AG:AI,2,FALSE)/角色属性总表!$C$34,0)</f>
        <v>280</v>
      </c>
      <c r="C1113">
        <f>ROUND(VLOOKUP(X1113,角色属性总表!Y:AE,3,FALSE)/J1113,0)</f>
        <v>173</v>
      </c>
      <c r="D1113">
        <f>ROUND(VLOOKUP(X1113,角色属性总表!AG:AI,3,FALSE)/角色属性总表!$C$35,0)</f>
        <v>293</v>
      </c>
      <c r="E1113">
        <f t="shared" si="170"/>
        <v>687</v>
      </c>
      <c r="F1113">
        <f t="shared" si="171"/>
        <v>27</v>
      </c>
      <c r="G1113">
        <f t="shared" si="172"/>
        <v>6</v>
      </c>
      <c r="H1113">
        <v>0</v>
      </c>
      <c r="I1113">
        <f t="shared" si="177"/>
        <v>3</v>
      </c>
      <c r="J1113">
        <f>VLOOKUP(AA1113,角色间职业划分!P:AP,20,FALSE)</f>
        <v>10</v>
      </c>
      <c r="K1113">
        <f>IF(X1113=500,100,VLOOKUP(AA1113,角色间职业划分!P:AP,22,FALSE))</f>
        <v>120</v>
      </c>
      <c r="L1113">
        <f>IF(X1113=500,K1113,VLOOKUP(AA1113,角色间职业划分!P:AP,23,FALSE))</f>
        <v>60</v>
      </c>
      <c r="M1113">
        <f>VLOOKUP(AA1113,角色间职业划分!P:AP,24,FALSE)</f>
        <v>0</v>
      </c>
      <c r="N1113">
        <f>VLOOKUP(AA1113,角色间职业划分!P:AP,14)*100</f>
        <v>95</v>
      </c>
      <c r="O1113">
        <f>VLOOKUP(AA1113,角色间职业划分!P:Z,9,FALSE)</f>
        <v>0</v>
      </c>
      <c r="P1113">
        <f>VLOOKUP(AA1113,角色间职业划分!P:AP,10,FALSE)</f>
        <v>0</v>
      </c>
      <c r="Q1113">
        <f>VLOOKUP(AA1113,角色间职业划分!P:AP,15,FALSE)</f>
        <v>0</v>
      </c>
      <c r="R1113">
        <f>VLOOKUP(AA1113,角色间职业划分!P:AP,16,FALSE)</f>
        <v>0</v>
      </c>
      <c r="S1113">
        <f>VLOOKUP(AA1113,角色间职业划分!P:AP,17,FALSE)</f>
        <v>0</v>
      </c>
      <c r="T1113">
        <f>VLOOKUP(AA1113,角色间职业划分!P:AP,18,FALSE)</f>
        <v>0</v>
      </c>
      <c r="U1113">
        <f>VLOOKUP(AA1113,角色间职业划分!P:AP,27,FALSE)</f>
        <v>0</v>
      </c>
      <c r="V1113">
        <f t="shared" si="173"/>
        <v>8.0000000000000018</v>
      </c>
      <c r="W1113">
        <f>VLOOKUP(AA1113,角色间职业划分!P:Q,2,FALSE)</f>
        <v>28</v>
      </c>
      <c r="X1113">
        <f t="shared" si="178"/>
        <v>99</v>
      </c>
      <c r="Y1113">
        <f>INT(VLOOKUP(X1113,角色属性总表!AG:AH,2,FALSE)*角色属性总表!$C$38)</f>
        <v>1962</v>
      </c>
      <c r="AA1113">
        <f t="shared" si="179"/>
        <v>11</v>
      </c>
      <c r="AB1113">
        <f>VLOOKUP(X1113,角色属性总表!AG:AI,2,FALSE)*VLOOKUP(角色等级属性!AA1113,角色间职业划分!P:AG,13,FALSE)/角色间职业划分!$AB$9</f>
        <v>1719.2617339394271</v>
      </c>
      <c r="AC1113">
        <f>VLOOKUP(X1113,角色属性总表!AG:AI,3,FALSE)*VLOOKUP(AA1113,角色间职业划分!P:AG,8,FALSE)/角色间职业划分!$W$9</f>
        <v>7793.3256000000001</v>
      </c>
      <c r="AD1113">
        <f>VLOOKUP(AA1113,角色间职业划分!P:AP,26,FALSE)</f>
        <v>0.4</v>
      </c>
      <c r="AE1113">
        <f>VLOOKUP(X1113,角色属性总表!I:Q,3,FALSE)</f>
        <v>878.97600000000011</v>
      </c>
      <c r="AF1113">
        <f>VLOOKUP(AA1113,角色间职业划分!P:AP,11,FALSE)</f>
        <v>0.38</v>
      </c>
      <c r="AG1113">
        <f t="shared" si="174"/>
        <v>7582.5720043605115</v>
      </c>
      <c r="AH1113">
        <f t="shared" si="175"/>
        <v>879</v>
      </c>
      <c r="AJ1113">
        <f t="shared" si="176"/>
        <v>6703.5720043605115</v>
      </c>
      <c r="AK1113">
        <v>1109</v>
      </c>
    </row>
    <row r="1114" spans="1:37" x14ac:dyDescent="0.15">
      <c r="A1114">
        <v>1110</v>
      </c>
      <c r="B1114">
        <f>ROUND(VLOOKUP(X1114,角色属性总表!AG:AI,2,FALSE)/角色属性总表!$C$34,0)</f>
        <v>283</v>
      </c>
      <c r="C1114">
        <f>ROUND(VLOOKUP(X1114,角色属性总表!Y:AE,3,FALSE)/J1114,0)</f>
        <v>176</v>
      </c>
      <c r="D1114">
        <f>ROUND(VLOOKUP(X1114,角色属性总表!AG:AI,3,FALSE)/角色属性总表!$C$35,0)</f>
        <v>296</v>
      </c>
      <c r="E1114">
        <f t="shared" si="170"/>
        <v>694</v>
      </c>
      <c r="F1114">
        <f t="shared" si="171"/>
        <v>27</v>
      </c>
      <c r="G1114">
        <f t="shared" si="172"/>
        <v>6</v>
      </c>
      <c r="H1114">
        <v>0</v>
      </c>
      <c r="I1114">
        <f t="shared" si="177"/>
        <v>3</v>
      </c>
      <c r="J1114">
        <f>VLOOKUP(AA1114,角色间职业划分!P:AP,20,FALSE)</f>
        <v>10</v>
      </c>
      <c r="K1114">
        <f>IF(X1114=500,100,VLOOKUP(AA1114,角色间职业划分!P:AP,22,FALSE))</f>
        <v>120</v>
      </c>
      <c r="L1114">
        <f>IF(X1114=500,K1114,VLOOKUP(AA1114,角色间职业划分!P:AP,23,FALSE))</f>
        <v>60</v>
      </c>
      <c r="M1114">
        <f>VLOOKUP(AA1114,角色间职业划分!P:AP,24,FALSE)</f>
        <v>0</v>
      </c>
      <c r="N1114">
        <f>VLOOKUP(AA1114,角色间职业划分!P:AP,14)*100</f>
        <v>95</v>
      </c>
      <c r="O1114">
        <f>VLOOKUP(AA1114,角色间职业划分!P:Z,9,FALSE)</f>
        <v>0</v>
      </c>
      <c r="P1114">
        <f>VLOOKUP(AA1114,角色间职业划分!P:AP,10,FALSE)</f>
        <v>0</v>
      </c>
      <c r="Q1114">
        <f>VLOOKUP(AA1114,角色间职业划分!P:AP,15,FALSE)</f>
        <v>0</v>
      </c>
      <c r="R1114">
        <f>VLOOKUP(AA1114,角色间职业划分!P:AP,16,FALSE)</f>
        <v>0</v>
      </c>
      <c r="S1114">
        <f>VLOOKUP(AA1114,角色间职业划分!P:AP,17,FALSE)</f>
        <v>0</v>
      </c>
      <c r="T1114">
        <f>VLOOKUP(AA1114,角色间职业划分!P:AP,18,FALSE)</f>
        <v>0</v>
      </c>
      <c r="U1114">
        <f>VLOOKUP(AA1114,角色间职业划分!P:AP,27,FALSE)</f>
        <v>0</v>
      </c>
      <c r="V1114">
        <f t="shared" si="173"/>
        <v>8.0000000000000018</v>
      </c>
      <c r="W1114">
        <f>VLOOKUP(AA1114,角色间职业划分!P:Q,2,FALSE)</f>
        <v>28</v>
      </c>
      <c r="X1114">
        <f t="shared" si="178"/>
        <v>100</v>
      </c>
      <c r="Y1114">
        <f>INT(VLOOKUP(X1114,角色属性总表!AG:AH,2,FALSE)*角色属性总表!$C$38)</f>
        <v>1980</v>
      </c>
      <c r="AA1114">
        <f t="shared" si="179"/>
        <v>11</v>
      </c>
      <c r="AB1114">
        <f>VLOOKUP(X1114,角色属性总表!AG:AI,2,FALSE)*VLOOKUP(角色等级属性!AA1114,角色间职业划分!P:AG,13,FALSE)/角色间职业划分!$AB$9</f>
        <v>1735.0347773700641</v>
      </c>
      <c r="AC1114">
        <f>VLOOKUP(X1114,角色属性总表!AG:AI,3,FALSE)*VLOOKUP(AA1114,角色间职业划分!P:AG,8,FALSE)/角色间职业划分!$W$9</f>
        <v>7864.8240000000005</v>
      </c>
      <c r="AD1114">
        <f>VLOOKUP(AA1114,角色间职业划分!P:AP,26,FALSE)</f>
        <v>0.4</v>
      </c>
      <c r="AE1114">
        <f>VLOOKUP(X1114,角色属性总表!I:Q,3,FALSE)</f>
        <v>887.04</v>
      </c>
      <c r="AF1114">
        <f>VLOOKUP(AA1114,角色间职业划分!P:AP,11,FALSE)</f>
        <v>0.38</v>
      </c>
      <c r="AG1114">
        <f t="shared" si="174"/>
        <v>7714.2857142857147</v>
      </c>
      <c r="AH1114">
        <f t="shared" si="175"/>
        <v>888</v>
      </c>
      <c r="AJ1114">
        <f t="shared" si="176"/>
        <v>6826.2857142857147</v>
      </c>
      <c r="AK1114">
        <v>1110</v>
      </c>
    </row>
    <row r="1115" spans="1:37" x14ac:dyDescent="0.15">
      <c r="A1115">
        <v>1111</v>
      </c>
      <c r="B1115">
        <f>ROUND(VLOOKUP(X1115,角色属性总表!AG:AI,2,FALSE)/角色属性总表!$C$34,0)</f>
        <v>1428571</v>
      </c>
      <c r="C1115">
        <f>ROUND(VLOOKUP(X1115,角色属性总表!Y:AE,3,FALSE)/J1115,0)</f>
        <v>1000000</v>
      </c>
      <c r="D1115">
        <f>ROUND(VLOOKUP(X1115,角色属性总表!AG:AI,3,FALSE)/角色属性总表!$C$35,0)</f>
        <v>400000</v>
      </c>
      <c r="E1115">
        <f t="shared" si="170"/>
        <v>3505120</v>
      </c>
      <c r="F1115">
        <f t="shared" si="171"/>
        <v>27</v>
      </c>
      <c r="G1115">
        <f t="shared" si="172"/>
        <v>6</v>
      </c>
      <c r="H1115">
        <v>0</v>
      </c>
      <c r="I1115">
        <f t="shared" si="177"/>
        <v>3</v>
      </c>
      <c r="J1115">
        <f>VLOOKUP(AA1115,角色间职业划分!P:AP,20,FALSE)</f>
        <v>10</v>
      </c>
      <c r="K1115">
        <f>IF(X1115=500,100,VLOOKUP(AA1115,角色间职业划分!P:AP,22,FALSE))</f>
        <v>100</v>
      </c>
      <c r="L1115">
        <f>IF(X1115=500,K1115,VLOOKUP(AA1115,角色间职业划分!P:AP,23,FALSE))</f>
        <v>100</v>
      </c>
      <c r="M1115">
        <f>VLOOKUP(AA1115,角色间职业划分!P:AP,24,FALSE)</f>
        <v>0</v>
      </c>
      <c r="N1115">
        <f>VLOOKUP(AA1115,角色间职业划分!P:AP,14)*100</f>
        <v>95</v>
      </c>
      <c r="O1115">
        <f>VLOOKUP(AA1115,角色间职业划分!P:Z,9,FALSE)</f>
        <v>0</v>
      </c>
      <c r="P1115">
        <f>VLOOKUP(AA1115,角色间职业划分!P:AP,10,FALSE)</f>
        <v>0</v>
      </c>
      <c r="Q1115">
        <f>VLOOKUP(AA1115,角色间职业划分!P:AP,15,FALSE)</f>
        <v>0</v>
      </c>
      <c r="R1115">
        <f>VLOOKUP(AA1115,角色间职业划分!P:AP,16,FALSE)</f>
        <v>0</v>
      </c>
      <c r="S1115">
        <f>VLOOKUP(AA1115,角色间职业划分!P:AP,17,FALSE)</f>
        <v>0</v>
      </c>
      <c r="T1115">
        <f>VLOOKUP(AA1115,角色间职业划分!P:AP,18,FALSE)</f>
        <v>0</v>
      </c>
      <c r="U1115">
        <f>VLOOKUP(AA1115,角色间职业划分!P:AP,27,FALSE)</f>
        <v>0</v>
      </c>
      <c r="V1115">
        <f t="shared" si="173"/>
        <v>8.0000000000000018</v>
      </c>
      <c r="W1115">
        <f>VLOOKUP(AA1115,角色间职业划分!P:Q,2,FALSE)</f>
        <v>28</v>
      </c>
      <c r="X1115">
        <f t="shared" si="178"/>
        <v>500</v>
      </c>
      <c r="Y1115">
        <f>INT(VLOOKUP(X1115,角色属性总表!AG:AH,2,FALSE)*角色属性总表!$C$38)</f>
        <v>9999999</v>
      </c>
      <c r="AA1115">
        <f t="shared" si="179"/>
        <v>11</v>
      </c>
      <c r="AB1115">
        <f>VLOOKUP(X1115,角色属性总表!AG:AI,2,FALSE)*VLOOKUP(角色等级属性!AA1115,角色间职业划分!P:AG,13,FALSE)/角色间职业划分!$AB$9</f>
        <v>8762801.029629223</v>
      </c>
      <c r="AC1115">
        <f>VLOOKUP(X1115,角色属性总表!AG:AI,3,FALSE)*VLOOKUP(AA1115,角色间职业划分!P:AG,8,FALSE)/角色间职业划分!$W$9</f>
        <v>10639641.793178573</v>
      </c>
      <c r="AD1115">
        <f>VLOOKUP(AA1115,角色间职业划分!P:AP,26,FALSE)</f>
        <v>0.4</v>
      </c>
      <c r="AE1115">
        <f>VLOOKUP(X1115,角色属性总表!I:Q,3,FALSE)</f>
        <v>0</v>
      </c>
      <c r="AF1115">
        <f>VLOOKUP(AA1115,角色间职业划分!P:AP,11,FALSE)</f>
        <v>0.38</v>
      </c>
      <c r="AG1115">
        <f t="shared" si="174"/>
        <v>183406.97344089879</v>
      </c>
      <c r="AH1115">
        <f t="shared" si="175"/>
        <v>1200000</v>
      </c>
      <c r="AJ1115">
        <f t="shared" si="176"/>
        <v>-1016593.0265591012</v>
      </c>
      <c r="AK1115">
        <v>1111</v>
      </c>
    </row>
    <row r="1116" spans="1:37" x14ac:dyDescent="0.15">
      <c r="A1116">
        <v>1112</v>
      </c>
      <c r="B1116">
        <f>ROUND(VLOOKUP(X1116,角色属性总表!AG:AI,2,FALSE)/角色属性总表!$C$34,0)</f>
        <v>28</v>
      </c>
      <c r="C1116">
        <f>ROUND(VLOOKUP(X1116,角色属性总表!Y:AE,3,FALSE)/J1116,0)</f>
        <v>5</v>
      </c>
      <c r="D1116">
        <f>ROUND(VLOOKUP(X1116,角色属性总表!AG:AI,3,FALSE)/角色属性总表!$C$35,0)</f>
        <v>30</v>
      </c>
      <c r="E1116">
        <f t="shared" si="170"/>
        <v>154</v>
      </c>
      <c r="F1116">
        <f t="shared" si="171"/>
        <v>13</v>
      </c>
      <c r="G1116">
        <f t="shared" si="172"/>
        <v>14</v>
      </c>
      <c r="H1116">
        <v>0</v>
      </c>
      <c r="I1116">
        <f t="shared" si="177"/>
        <v>3</v>
      </c>
      <c r="J1116">
        <f>VLOOKUP(AA1116,角色间职业划分!P:AP,20,FALSE)</f>
        <v>11</v>
      </c>
      <c r="K1116">
        <f>IF(X1116=500,100,VLOOKUP(AA1116,角色间职业划分!P:AP,22,FALSE))</f>
        <v>120</v>
      </c>
      <c r="L1116">
        <f>IF(X1116=500,K1116,VLOOKUP(AA1116,角色间职业划分!P:AP,23,FALSE))</f>
        <v>60</v>
      </c>
      <c r="M1116">
        <f>VLOOKUP(AA1116,角色间职业划分!P:AP,24,FALSE)</f>
        <v>0</v>
      </c>
      <c r="N1116">
        <f>VLOOKUP(AA1116,角色间职业划分!P:AP,14)*100</f>
        <v>95</v>
      </c>
      <c r="O1116">
        <f>VLOOKUP(AA1116,角色间职业划分!P:Z,9,FALSE)</f>
        <v>0</v>
      </c>
      <c r="P1116">
        <f>VLOOKUP(AA1116,角色间职业划分!P:AP,10,FALSE)</f>
        <v>0</v>
      </c>
      <c r="Q1116">
        <f>VLOOKUP(AA1116,角色间职业划分!P:AP,15,FALSE)</f>
        <v>0</v>
      </c>
      <c r="R1116">
        <f>VLOOKUP(AA1116,角色间职业划分!P:AP,16,FALSE)</f>
        <v>0</v>
      </c>
      <c r="S1116">
        <f>VLOOKUP(AA1116,角色间职业划分!P:AP,17,FALSE)</f>
        <v>0</v>
      </c>
      <c r="T1116">
        <f>VLOOKUP(AA1116,角色间职业划分!P:AP,18,FALSE)</f>
        <v>0</v>
      </c>
      <c r="U1116">
        <f>VLOOKUP(AA1116,角色间职业划分!P:AP,27,FALSE)</f>
        <v>0</v>
      </c>
      <c r="V1116">
        <f t="shared" si="173"/>
        <v>4.0000000000000036</v>
      </c>
      <c r="W1116">
        <f>VLOOKUP(AA1116,角色间职业划分!P:Q,2,FALSE)</f>
        <v>29</v>
      </c>
      <c r="X1116">
        <f t="shared" si="178"/>
        <v>1</v>
      </c>
      <c r="Y1116">
        <f>INT(VLOOKUP(X1116,角色属性总表!AG:AH,2,FALSE)*角色属性总表!$C$38)</f>
        <v>198</v>
      </c>
      <c r="AA1116">
        <f t="shared" si="179"/>
        <v>12</v>
      </c>
      <c r="AB1116">
        <f>VLOOKUP(X1116,角色属性总表!AG:AI,2,FALSE)*VLOOKUP(角色等级属性!AA1116,角色间职业划分!P:AG,13,FALSE)/角色间职业划分!$AB$9</f>
        <v>385.07353834933753</v>
      </c>
      <c r="AC1116">
        <f>VLOOKUP(X1116,角色属性总表!AG:AI,3,FALSE)*VLOOKUP(AA1116,角色间职业划分!P:AG,8,FALSE)/角色间职业划分!$W$9</f>
        <v>377.2296</v>
      </c>
      <c r="AD1116">
        <f>VLOOKUP(AA1116,角色间职业划分!P:AP,26,FALSE)</f>
        <v>0.4</v>
      </c>
      <c r="AE1116">
        <f>VLOOKUP(X1116,角色属性总表!I:Q,3,FALSE)</f>
        <v>88.704000000000008</v>
      </c>
      <c r="AF1116">
        <f>VLOOKUP(AA1116,角色间职业划分!P:AP,11,FALSE)</f>
        <v>0.34</v>
      </c>
      <c r="AG1116">
        <f t="shared" si="174"/>
        <v>5.5670103092783512</v>
      </c>
      <c r="AH1116">
        <f t="shared" si="175"/>
        <v>90</v>
      </c>
      <c r="AJ1116">
        <f t="shared" si="176"/>
        <v>-84.432989690721655</v>
      </c>
      <c r="AK1116">
        <v>1112</v>
      </c>
    </row>
    <row r="1117" spans="1:37" x14ac:dyDescent="0.15">
      <c r="A1117">
        <v>1113</v>
      </c>
      <c r="B1117">
        <f>ROUND(VLOOKUP(X1117,角色属性总表!AG:AI,2,FALSE)/角色属性总表!$C$34,0)</f>
        <v>31</v>
      </c>
      <c r="C1117">
        <f>ROUND(VLOOKUP(X1117,角色属性总表!Y:AE,3,FALSE)/J1117,0)</f>
        <v>5</v>
      </c>
      <c r="D1117">
        <f>ROUND(VLOOKUP(X1117,角色属性总表!AG:AI,3,FALSE)/角色属性总表!$C$35,0)</f>
        <v>32</v>
      </c>
      <c r="E1117">
        <f t="shared" si="170"/>
        <v>168</v>
      </c>
      <c r="F1117">
        <f t="shared" si="171"/>
        <v>13</v>
      </c>
      <c r="G1117">
        <f t="shared" si="172"/>
        <v>14</v>
      </c>
      <c r="H1117">
        <v>0</v>
      </c>
      <c r="I1117">
        <f t="shared" si="177"/>
        <v>3</v>
      </c>
      <c r="J1117">
        <f>VLOOKUP(AA1117,角色间职业划分!P:AP,20,FALSE)</f>
        <v>11</v>
      </c>
      <c r="K1117">
        <f>IF(X1117=500,100,VLOOKUP(AA1117,角色间职业划分!P:AP,22,FALSE))</f>
        <v>120</v>
      </c>
      <c r="L1117">
        <f>IF(X1117=500,K1117,VLOOKUP(AA1117,角色间职业划分!P:AP,23,FALSE))</f>
        <v>60</v>
      </c>
      <c r="M1117">
        <f>VLOOKUP(AA1117,角色间职业划分!P:AP,24,FALSE)</f>
        <v>0</v>
      </c>
      <c r="N1117">
        <f>VLOOKUP(AA1117,角色间职业划分!P:AP,14)*100</f>
        <v>95</v>
      </c>
      <c r="O1117">
        <f>VLOOKUP(AA1117,角色间职业划分!P:Z,9,FALSE)</f>
        <v>0</v>
      </c>
      <c r="P1117">
        <f>VLOOKUP(AA1117,角色间职业划分!P:AP,10,FALSE)</f>
        <v>0</v>
      </c>
      <c r="Q1117">
        <f>VLOOKUP(AA1117,角色间职业划分!P:AP,15,FALSE)</f>
        <v>0</v>
      </c>
      <c r="R1117">
        <f>VLOOKUP(AA1117,角色间职业划分!P:AP,16,FALSE)</f>
        <v>0</v>
      </c>
      <c r="S1117">
        <f>VLOOKUP(AA1117,角色间职业划分!P:AP,17,FALSE)</f>
        <v>0</v>
      </c>
      <c r="T1117">
        <f>VLOOKUP(AA1117,角色间职业划分!P:AP,18,FALSE)</f>
        <v>0</v>
      </c>
      <c r="U1117">
        <f>VLOOKUP(AA1117,角色间职业划分!P:AP,27,FALSE)</f>
        <v>0</v>
      </c>
      <c r="V1117">
        <f t="shared" si="173"/>
        <v>4.0000000000000036</v>
      </c>
      <c r="W1117">
        <f>VLOOKUP(AA1117,角色间职业划分!P:Q,2,FALSE)</f>
        <v>29</v>
      </c>
      <c r="X1117">
        <f t="shared" si="178"/>
        <v>2</v>
      </c>
      <c r="Y1117">
        <f>INT(VLOOKUP(X1117,角色属性总表!AG:AH,2,FALSE)*角色属性总表!$C$38)</f>
        <v>216</v>
      </c>
      <c r="AA1117">
        <f t="shared" si="179"/>
        <v>12</v>
      </c>
      <c r="AB1117">
        <f>VLOOKUP(X1117,角色属性总表!AG:AI,2,FALSE)*VLOOKUP(角色等级属性!AA1117,角色间职业划分!P:AG,13,FALSE)/角色间职业划分!$AB$9</f>
        <v>420.08022365382277</v>
      </c>
      <c r="AC1117">
        <f>VLOOKUP(X1117,角色属性总表!AG:AI,3,FALSE)*VLOOKUP(AA1117,角色间职业划分!P:AG,8,FALSE)/角色间职业划分!$W$9</f>
        <v>411.52319999999997</v>
      </c>
      <c r="AD1117">
        <f>VLOOKUP(AA1117,角色间职业划分!P:AP,26,FALSE)</f>
        <v>0.4</v>
      </c>
      <c r="AE1117">
        <f>VLOOKUP(X1117,角色属性总表!I:Q,3,FALSE)</f>
        <v>96.768000000000001</v>
      </c>
      <c r="AF1117">
        <f>VLOOKUP(AA1117,角色间职业划分!P:AP,11,FALSE)</f>
        <v>0.34</v>
      </c>
      <c r="AG1117">
        <f t="shared" si="174"/>
        <v>15.950216863984597</v>
      </c>
      <c r="AH1117">
        <f t="shared" si="175"/>
        <v>96</v>
      </c>
      <c r="AJ1117">
        <f t="shared" si="176"/>
        <v>-80.049783136015407</v>
      </c>
      <c r="AK1117">
        <v>1113</v>
      </c>
    </row>
    <row r="1118" spans="1:37" x14ac:dyDescent="0.15">
      <c r="A1118">
        <v>1114</v>
      </c>
      <c r="B1118">
        <f>ROUND(VLOOKUP(X1118,角色属性总表!AG:AI,2,FALSE)/角色属性总表!$C$34,0)</f>
        <v>33</v>
      </c>
      <c r="C1118">
        <f>ROUND(VLOOKUP(X1118,角色属性总表!Y:AE,3,FALSE)/J1118,0)</f>
        <v>5</v>
      </c>
      <c r="D1118">
        <f>ROUND(VLOOKUP(X1118,角色属性总表!AG:AI,3,FALSE)/角色属性总表!$C$35,0)</f>
        <v>35</v>
      </c>
      <c r="E1118">
        <f t="shared" si="170"/>
        <v>182</v>
      </c>
      <c r="F1118">
        <f t="shared" si="171"/>
        <v>13</v>
      </c>
      <c r="G1118">
        <f t="shared" si="172"/>
        <v>14</v>
      </c>
      <c r="H1118">
        <v>0</v>
      </c>
      <c r="I1118">
        <f t="shared" si="177"/>
        <v>3</v>
      </c>
      <c r="J1118">
        <f>VLOOKUP(AA1118,角色间职业划分!P:AP,20,FALSE)</f>
        <v>11</v>
      </c>
      <c r="K1118">
        <f>IF(X1118=500,100,VLOOKUP(AA1118,角色间职业划分!P:AP,22,FALSE))</f>
        <v>120</v>
      </c>
      <c r="L1118">
        <f>IF(X1118=500,K1118,VLOOKUP(AA1118,角色间职业划分!P:AP,23,FALSE))</f>
        <v>60</v>
      </c>
      <c r="M1118">
        <f>VLOOKUP(AA1118,角色间职业划分!P:AP,24,FALSE)</f>
        <v>0</v>
      </c>
      <c r="N1118">
        <f>VLOOKUP(AA1118,角色间职业划分!P:AP,14)*100</f>
        <v>95</v>
      </c>
      <c r="O1118">
        <f>VLOOKUP(AA1118,角色间职业划分!P:Z,9,FALSE)</f>
        <v>0</v>
      </c>
      <c r="P1118">
        <f>VLOOKUP(AA1118,角色间职业划分!P:AP,10,FALSE)</f>
        <v>0</v>
      </c>
      <c r="Q1118">
        <f>VLOOKUP(AA1118,角色间职业划分!P:AP,15,FALSE)</f>
        <v>0</v>
      </c>
      <c r="R1118">
        <f>VLOOKUP(AA1118,角色间职业划分!P:AP,16,FALSE)</f>
        <v>0</v>
      </c>
      <c r="S1118">
        <f>VLOOKUP(AA1118,角色间职业划分!P:AP,17,FALSE)</f>
        <v>0</v>
      </c>
      <c r="T1118">
        <f>VLOOKUP(AA1118,角色间职业划分!P:AP,18,FALSE)</f>
        <v>0</v>
      </c>
      <c r="U1118">
        <f>VLOOKUP(AA1118,角色间职业划分!P:AP,27,FALSE)</f>
        <v>0</v>
      </c>
      <c r="V1118">
        <f t="shared" si="173"/>
        <v>4.0000000000000036</v>
      </c>
      <c r="W1118">
        <f>VLOOKUP(AA1118,角色间职业划分!P:Q,2,FALSE)</f>
        <v>29</v>
      </c>
      <c r="X1118">
        <f t="shared" si="178"/>
        <v>3</v>
      </c>
      <c r="Y1118">
        <f>INT(VLOOKUP(X1118,角色属性总表!AG:AH,2,FALSE)*角色属性总表!$C$38)</f>
        <v>234</v>
      </c>
      <c r="AA1118">
        <f t="shared" si="179"/>
        <v>12</v>
      </c>
      <c r="AB1118">
        <f>VLOOKUP(X1118,角色属性总表!AG:AI,2,FALSE)*VLOOKUP(角色等级属性!AA1118,角色间职业划分!P:AG,13,FALSE)/角色间职业划分!$AB$9</f>
        <v>455.08690895830796</v>
      </c>
      <c r="AC1118">
        <f>VLOOKUP(X1118,角色属性总表!AG:AI,3,FALSE)*VLOOKUP(AA1118,角色间职业划分!P:AG,8,FALSE)/角色间职业划分!$W$9</f>
        <v>445.8168</v>
      </c>
      <c r="AD1118">
        <f>VLOOKUP(AA1118,角色间职业划分!P:AP,26,FALSE)</f>
        <v>0.4</v>
      </c>
      <c r="AE1118">
        <f>VLOOKUP(X1118,角色属性总表!I:Q,3,FALSE)</f>
        <v>104.83200000000001</v>
      </c>
      <c r="AF1118">
        <f>VLOOKUP(AA1118,角色间职业划分!P:AP,11,FALSE)</f>
        <v>0.34</v>
      </c>
      <c r="AG1118">
        <f t="shared" si="174"/>
        <v>29.597135348055552</v>
      </c>
      <c r="AH1118">
        <f t="shared" si="175"/>
        <v>105</v>
      </c>
      <c r="AJ1118">
        <f t="shared" si="176"/>
        <v>-75.402864651944441</v>
      </c>
      <c r="AK1118">
        <v>1114</v>
      </c>
    </row>
    <row r="1119" spans="1:37" x14ac:dyDescent="0.15">
      <c r="A1119">
        <v>1115</v>
      </c>
      <c r="B1119">
        <f>ROUND(VLOOKUP(X1119,角色属性总表!AG:AI,2,FALSE)/角色属性总表!$C$34,0)</f>
        <v>36</v>
      </c>
      <c r="C1119">
        <f>ROUND(VLOOKUP(X1119,角色属性总表!Y:AE,3,FALSE)/J1119,0)</f>
        <v>6</v>
      </c>
      <c r="D1119">
        <f>ROUND(VLOOKUP(X1119,角色属性总表!AG:AI,3,FALSE)/角色属性总表!$C$35,0)</f>
        <v>38</v>
      </c>
      <c r="E1119">
        <f t="shared" si="170"/>
        <v>196</v>
      </c>
      <c r="F1119">
        <f t="shared" si="171"/>
        <v>13</v>
      </c>
      <c r="G1119">
        <f t="shared" si="172"/>
        <v>14</v>
      </c>
      <c r="H1119">
        <v>0</v>
      </c>
      <c r="I1119">
        <f t="shared" si="177"/>
        <v>3</v>
      </c>
      <c r="J1119">
        <f>VLOOKUP(AA1119,角色间职业划分!P:AP,20,FALSE)</f>
        <v>11</v>
      </c>
      <c r="K1119">
        <f>IF(X1119=500,100,VLOOKUP(AA1119,角色间职业划分!P:AP,22,FALSE))</f>
        <v>120</v>
      </c>
      <c r="L1119">
        <f>IF(X1119=500,K1119,VLOOKUP(AA1119,角色间职业划分!P:AP,23,FALSE))</f>
        <v>60</v>
      </c>
      <c r="M1119">
        <f>VLOOKUP(AA1119,角色间职业划分!P:AP,24,FALSE)</f>
        <v>0</v>
      </c>
      <c r="N1119">
        <f>VLOOKUP(AA1119,角色间职业划分!P:AP,14)*100</f>
        <v>95</v>
      </c>
      <c r="O1119">
        <f>VLOOKUP(AA1119,角色间职业划分!P:Z,9,FALSE)</f>
        <v>0</v>
      </c>
      <c r="P1119">
        <f>VLOOKUP(AA1119,角色间职业划分!P:AP,10,FALSE)</f>
        <v>0</v>
      </c>
      <c r="Q1119">
        <f>VLOOKUP(AA1119,角色间职业划分!P:AP,15,FALSE)</f>
        <v>0</v>
      </c>
      <c r="R1119">
        <f>VLOOKUP(AA1119,角色间职业划分!P:AP,16,FALSE)</f>
        <v>0</v>
      </c>
      <c r="S1119">
        <f>VLOOKUP(AA1119,角色间职业划分!P:AP,17,FALSE)</f>
        <v>0</v>
      </c>
      <c r="T1119">
        <f>VLOOKUP(AA1119,角色间职业划分!P:AP,18,FALSE)</f>
        <v>0</v>
      </c>
      <c r="U1119">
        <f>VLOOKUP(AA1119,角色间职业划分!P:AP,27,FALSE)</f>
        <v>0</v>
      </c>
      <c r="V1119">
        <f t="shared" si="173"/>
        <v>4.0000000000000036</v>
      </c>
      <c r="W1119">
        <f>VLOOKUP(AA1119,角色间职业划分!P:Q,2,FALSE)</f>
        <v>29</v>
      </c>
      <c r="X1119">
        <f t="shared" si="178"/>
        <v>4</v>
      </c>
      <c r="Y1119">
        <f>INT(VLOOKUP(X1119,角色属性总表!AG:AH,2,FALSE)*角色属性总表!$C$38)</f>
        <v>252</v>
      </c>
      <c r="AA1119">
        <f t="shared" si="179"/>
        <v>12</v>
      </c>
      <c r="AB1119">
        <f>VLOOKUP(X1119,角色属性总表!AG:AI,2,FALSE)*VLOOKUP(角色等级属性!AA1119,角色间职业划分!P:AG,13,FALSE)/角色间职业划分!$AB$9</f>
        <v>490.09359426279309</v>
      </c>
      <c r="AC1119">
        <f>VLOOKUP(X1119,角色属性总表!AG:AI,3,FALSE)*VLOOKUP(AA1119,角色间职业划分!P:AG,8,FALSE)/角色间职业划分!$W$9</f>
        <v>480.11039999999991</v>
      </c>
      <c r="AD1119">
        <f>VLOOKUP(AA1119,角色间职业划分!P:AP,26,FALSE)</f>
        <v>0.4</v>
      </c>
      <c r="AE1119">
        <f>VLOOKUP(X1119,角色属性总表!I:Q,3,FALSE)</f>
        <v>112.89599999999999</v>
      </c>
      <c r="AF1119">
        <f>VLOOKUP(AA1119,角色间职业划分!P:AP,11,FALSE)</f>
        <v>0.34</v>
      </c>
      <c r="AG1119">
        <f t="shared" si="174"/>
        <v>45.957446808510639</v>
      </c>
      <c r="AH1119">
        <f t="shared" si="175"/>
        <v>114</v>
      </c>
      <c r="AJ1119">
        <f t="shared" si="176"/>
        <v>-68.042553191489361</v>
      </c>
      <c r="AK1119">
        <v>1115</v>
      </c>
    </row>
    <row r="1120" spans="1:37" x14ac:dyDescent="0.15">
      <c r="A1120">
        <v>1116</v>
      </c>
      <c r="B1120">
        <f>ROUND(VLOOKUP(X1120,角色属性总表!AG:AI,2,FALSE)/角色属性总表!$C$34,0)</f>
        <v>39</v>
      </c>
      <c r="C1120">
        <f>ROUND(VLOOKUP(X1120,角色属性总表!Y:AE,3,FALSE)/J1120,0)</f>
        <v>7</v>
      </c>
      <c r="D1120">
        <f>ROUND(VLOOKUP(X1120,角色属性总表!AG:AI,3,FALSE)/角色属性总表!$C$35,0)</f>
        <v>40</v>
      </c>
      <c r="E1120">
        <f t="shared" si="170"/>
        <v>210</v>
      </c>
      <c r="F1120">
        <f t="shared" si="171"/>
        <v>13</v>
      </c>
      <c r="G1120">
        <f t="shared" si="172"/>
        <v>13</v>
      </c>
      <c r="H1120">
        <v>0</v>
      </c>
      <c r="I1120">
        <f t="shared" si="177"/>
        <v>3</v>
      </c>
      <c r="J1120">
        <f>VLOOKUP(AA1120,角色间职业划分!P:AP,20,FALSE)</f>
        <v>11</v>
      </c>
      <c r="K1120">
        <f>IF(X1120=500,100,VLOOKUP(AA1120,角色间职业划分!P:AP,22,FALSE))</f>
        <v>120</v>
      </c>
      <c r="L1120">
        <f>IF(X1120=500,K1120,VLOOKUP(AA1120,角色间职业划分!P:AP,23,FALSE))</f>
        <v>60</v>
      </c>
      <c r="M1120">
        <f>VLOOKUP(AA1120,角色间职业划分!P:AP,24,FALSE)</f>
        <v>0</v>
      </c>
      <c r="N1120">
        <f>VLOOKUP(AA1120,角色间职业划分!P:AP,14)*100</f>
        <v>95</v>
      </c>
      <c r="O1120">
        <f>VLOOKUP(AA1120,角色间职业划分!P:Z,9,FALSE)</f>
        <v>0</v>
      </c>
      <c r="P1120">
        <f>VLOOKUP(AA1120,角色间职业划分!P:AP,10,FALSE)</f>
        <v>0</v>
      </c>
      <c r="Q1120">
        <f>VLOOKUP(AA1120,角色间职业划分!P:AP,15,FALSE)</f>
        <v>0</v>
      </c>
      <c r="R1120">
        <f>VLOOKUP(AA1120,角色间职业划分!P:AP,16,FALSE)</f>
        <v>0</v>
      </c>
      <c r="S1120">
        <f>VLOOKUP(AA1120,角色间职业划分!P:AP,17,FALSE)</f>
        <v>0</v>
      </c>
      <c r="T1120">
        <f>VLOOKUP(AA1120,角色间职业划分!P:AP,18,FALSE)</f>
        <v>0</v>
      </c>
      <c r="U1120">
        <f>VLOOKUP(AA1120,角色间职业划分!P:AP,27,FALSE)</f>
        <v>0</v>
      </c>
      <c r="V1120">
        <f t="shared" si="173"/>
        <v>4.0000000000000036</v>
      </c>
      <c r="W1120">
        <f>VLOOKUP(AA1120,角色间职业划分!P:Q,2,FALSE)</f>
        <v>29</v>
      </c>
      <c r="X1120">
        <f t="shared" si="178"/>
        <v>5</v>
      </c>
      <c r="Y1120">
        <f>INT(VLOOKUP(X1120,角色属性总表!AG:AH,2,FALSE)*角色属性总表!$C$38)</f>
        <v>270</v>
      </c>
      <c r="AA1120">
        <f t="shared" si="179"/>
        <v>12</v>
      </c>
      <c r="AB1120">
        <f>VLOOKUP(X1120,角色属性总表!AG:AI,2,FALSE)*VLOOKUP(角色等级属性!AA1120,角色间职业划分!P:AG,13,FALSE)/角色间职业划分!$AB$9</f>
        <v>525.10027956727833</v>
      </c>
      <c r="AC1120">
        <f>VLOOKUP(X1120,角色属性总表!AG:AI,3,FALSE)*VLOOKUP(AA1120,角色间职业划分!P:AG,8,FALSE)/角色间职业划分!$W$9</f>
        <v>514.40399999999988</v>
      </c>
      <c r="AD1120">
        <f>VLOOKUP(AA1120,角色间职业划分!P:AP,26,FALSE)</f>
        <v>0.4</v>
      </c>
      <c r="AE1120">
        <f>VLOOKUP(X1120,角色属性总表!I:Q,3,FALSE)</f>
        <v>120.96000000000001</v>
      </c>
      <c r="AF1120">
        <f>VLOOKUP(AA1120,角色间职业划分!P:AP,11,FALSE)</f>
        <v>0.34</v>
      </c>
      <c r="AG1120">
        <f t="shared" si="174"/>
        <v>64.715053131586458</v>
      </c>
      <c r="AH1120">
        <f t="shared" si="175"/>
        <v>120</v>
      </c>
      <c r="AJ1120">
        <f t="shared" si="176"/>
        <v>-55.284946868413542</v>
      </c>
      <c r="AK1120">
        <v>1116</v>
      </c>
    </row>
    <row r="1121" spans="1:37" x14ac:dyDescent="0.15">
      <c r="A1121">
        <v>1117</v>
      </c>
      <c r="B1121">
        <f>ROUND(VLOOKUP(X1121,角色属性总表!AG:AI,2,FALSE)/角色属性总表!$C$34,0)</f>
        <v>41</v>
      </c>
      <c r="C1121">
        <f>ROUND(VLOOKUP(X1121,角色属性总表!Y:AE,3,FALSE)/J1121,0)</f>
        <v>7</v>
      </c>
      <c r="D1121">
        <f>ROUND(VLOOKUP(X1121,角色属性总表!AG:AI,3,FALSE)/角色属性总表!$C$35,0)</f>
        <v>43</v>
      </c>
      <c r="E1121">
        <f t="shared" si="170"/>
        <v>224</v>
      </c>
      <c r="F1121">
        <f t="shared" si="171"/>
        <v>13</v>
      </c>
      <c r="G1121">
        <f t="shared" si="172"/>
        <v>14</v>
      </c>
      <c r="H1121">
        <v>0</v>
      </c>
      <c r="I1121">
        <f t="shared" si="177"/>
        <v>3</v>
      </c>
      <c r="J1121">
        <f>VLOOKUP(AA1121,角色间职业划分!P:AP,20,FALSE)</f>
        <v>11</v>
      </c>
      <c r="K1121">
        <f>IF(X1121=500,100,VLOOKUP(AA1121,角色间职业划分!P:AP,22,FALSE))</f>
        <v>120</v>
      </c>
      <c r="L1121">
        <f>IF(X1121=500,K1121,VLOOKUP(AA1121,角色间职业划分!P:AP,23,FALSE))</f>
        <v>60</v>
      </c>
      <c r="M1121">
        <f>VLOOKUP(AA1121,角色间职业划分!P:AP,24,FALSE)</f>
        <v>0</v>
      </c>
      <c r="N1121">
        <f>VLOOKUP(AA1121,角色间职业划分!P:AP,14)*100</f>
        <v>95</v>
      </c>
      <c r="O1121">
        <f>VLOOKUP(AA1121,角色间职业划分!P:Z,9,FALSE)</f>
        <v>0</v>
      </c>
      <c r="P1121">
        <f>VLOOKUP(AA1121,角色间职业划分!P:AP,10,FALSE)</f>
        <v>0</v>
      </c>
      <c r="Q1121">
        <f>VLOOKUP(AA1121,角色间职业划分!P:AP,15,FALSE)</f>
        <v>0</v>
      </c>
      <c r="R1121">
        <f>VLOOKUP(AA1121,角色间职业划分!P:AP,16,FALSE)</f>
        <v>0</v>
      </c>
      <c r="S1121">
        <f>VLOOKUP(AA1121,角色间职业划分!P:AP,17,FALSE)</f>
        <v>0</v>
      </c>
      <c r="T1121">
        <f>VLOOKUP(AA1121,角色间职业划分!P:AP,18,FALSE)</f>
        <v>0</v>
      </c>
      <c r="U1121">
        <f>VLOOKUP(AA1121,角色间职业划分!P:AP,27,FALSE)</f>
        <v>0</v>
      </c>
      <c r="V1121">
        <f t="shared" si="173"/>
        <v>4.0000000000000036</v>
      </c>
      <c r="W1121">
        <f>VLOOKUP(AA1121,角色间职业划分!P:Q,2,FALSE)</f>
        <v>29</v>
      </c>
      <c r="X1121">
        <f t="shared" si="178"/>
        <v>6</v>
      </c>
      <c r="Y1121">
        <f>INT(VLOOKUP(X1121,角色属性总表!AG:AH,2,FALSE)*角色属性总表!$C$38)</f>
        <v>288</v>
      </c>
      <c r="AA1121">
        <f t="shared" si="179"/>
        <v>12</v>
      </c>
      <c r="AB1121">
        <f>VLOOKUP(X1121,角色属性总表!AG:AI,2,FALSE)*VLOOKUP(角色等级属性!AA1121,角色间职业划分!P:AG,13,FALSE)/角色间职业划分!$AB$9</f>
        <v>560.10696487176369</v>
      </c>
      <c r="AC1121">
        <f>VLOOKUP(X1121,角色属性总表!AG:AI,3,FALSE)*VLOOKUP(AA1121,角色间职业划分!P:AG,8,FALSE)/角色间职业划分!$W$9</f>
        <v>548.69760000000008</v>
      </c>
      <c r="AD1121">
        <f>VLOOKUP(AA1121,角色间职业划分!P:AP,26,FALSE)</f>
        <v>0.4</v>
      </c>
      <c r="AE1121">
        <f>VLOOKUP(X1121,角色属性总表!I:Q,3,FALSE)</f>
        <v>129.024</v>
      </c>
      <c r="AF1121">
        <f>VLOOKUP(AA1121,角色间职业划分!P:AP,11,FALSE)</f>
        <v>0.34</v>
      </c>
      <c r="AG1121">
        <f t="shared" si="174"/>
        <v>85.658020979464069</v>
      </c>
      <c r="AH1121">
        <f t="shared" si="175"/>
        <v>129</v>
      </c>
      <c r="AJ1121">
        <f t="shared" si="176"/>
        <v>-43.341979020535931</v>
      </c>
      <c r="AK1121">
        <v>1117</v>
      </c>
    </row>
    <row r="1122" spans="1:37" x14ac:dyDescent="0.15">
      <c r="A1122">
        <v>1118</v>
      </c>
      <c r="B1122">
        <f>ROUND(VLOOKUP(X1122,角色属性总表!AG:AI,2,FALSE)/角色属性总表!$C$34,0)</f>
        <v>44</v>
      </c>
      <c r="C1122">
        <f>ROUND(VLOOKUP(X1122,角色属性总表!Y:AE,3,FALSE)/J1122,0)</f>
        <v>8</v>
      </c>
      <c r="D1122">
        <f>ROUND(VLOOKUP(X1122,角色属性总表!AG:AI,3,FALSE)/角色属性总表!$C$35,0)</f>
        <v>46</v>
      </c>
      <c r="E1122">
        <f t="shared" si="170"/>
        <v>238</v>
      </c>
      <c r="F1122">
        <f t="shared" si="171"/>
        <v>13</v>
      </c>
      <c r="G1122">
        <f t="shared" si="172"/>
        <v>14</v>
      </c>
      <c r="H1122">
        <v>0</v>
      </c>
      <c r="I1122">
        <f t="shared" si="177"/>
        <v>3</v>
      </c>
      <c r="J1122">
        <f>VLOOKUP(AA1122,角色间职业划分!P:AP,20,FALSE)</f>
        <v>11</v>
      </c>
      <c r="K1122">
        <f>IF(X1122=500,100,VLOOKUP(AA1122,角色间职业划分!P:AP,22,FALSE))</f>
        <v>120</v>
      </c>
      <c r="L1122">
        <f>IF(X1122=500,K1122,VLOOKUP(AA1122,角色间职业划分!P:AP,23,FALSE))</f>
        <v>60</v>
      </c>
      <c r="M1122">
        <f>VLOOKUP(AA1122,角色间职业划分!P:AP,24,FALSE)</f>
        <v>0</v>
      </c>
      <c r="N1122">
        <f>VLOOKUP(AA1122,角色间职业划分!P:AP,14)*100</f>
        <v>95</v>
      </c>
      <c r="O1122">
        <f>VLOOKUP(AA1122,角色间职业划分!P:Z,9,FALSE)</f>
        <v>0</v>
      </c>
      <c r="P1122">
        <f>VLOOKUP(AA1122,角色间职业划分!P:AP,10,FALSE)</f>
        <v>0</v>
      </c>
      <c r="Q1122">
        <f>VLOOKUP(AA1122,角色间职业划分!P:AP,15,FALSE)</f>
        <v>0</v>
      </c>
      <c r="R1122">
        <f>VLOOKUP(AA1122,角色间职业划分!P:AP,16,FALSE)</f>
        <v>0</v>
      </c>
      <c r="S1122">
        <f>VLOOKUP(AA1122,角色间职业划分!P:AP,17,FALSE)</f>
        <v>0</v>
      </c>
      <c r="T1122">
        <f>VLOOKUP(AA1122,角色间职业划分!P:AP,18,FALSE)</f>
        <v>0</v>
      </c>
      <c r="U1122">
        <f>VLOOKUP(AA1122,角色间职业划分!P:AP,27,FALSE)</f>
        <v>0</v>
      </c>
      <c r="V1122">
        <f t="shared" si="173"/>
        <v>4.0000000000000036</v>
      </c>
      <c r="W1122">
        <f>VLOOKUP(AA1122,角色间职业划分!P:Q,2,FALSE)</f>
        <v>29</v>
      </c>
      <c r="X1122">
        <f t="shared" si="178"/>
        <v>7</v>
      </c>
      <c r="Y1122">
        <f>INT(VLOOKUP(X1122,角色属性总表!AG:AH,2,FALSE)*角色属性总表!$C$38)</f>
        <v>306</v>
      </c>
      <c r="AA1122">
        <f t="shared" si="179"/>
        <v>12</v>
      </c>
      <c r="AB1122">
        <f>VLOOKUP(X1122,角色属性总表!AG:AI,2,FALSE)*VLOOKUP(角色等级属性!AA1122,角色间职业划分!P:AG,13,FALSE)/角色间职业划分!$AB$9</f>
        <v>595.11365017624894</v>
      </c>
      <c r="AC1122">
        <f>VLOOKUP(X1122,角色属性总表!AG:AI,3,FALSE)*VLOOKUP(AA1122,角色间职业划分!P:AG,8,FALSE)/角色间职业划分!$W$9</f>
        <v>582.99119999999982</v>
      </c>
      <c r="AD1122">
        <f>VLOOKUP(AA1122,角色间职业划分!P:AP,26,FALSE)</f>
        <v>0.4</v>
      </c>
      <c r="AE1122">
        <f>VLOOKUP(X1122,角色属性总表!I:Q,3,FALSE)</f>
        <v>137.08799999999999</v>
      </c>
      <c r="AF1122">
        <f>VLOOKUP(AA1122,角色间职业划分!P:AP,11,FALSE)</f>
        <v>0.34</v>
      </c>
      <c r="AG1122">
        <f t="shared" si="174"/>
        <v>108.63177977079756</v>
      </c>
      <c r="AH1122">
        <f t="shared" si="175"/>
        <v>138</v>
      </c>
      <c r="AJ1122">
        <f t="shared" si="176"/>
        <v>-29.368220229202436</v>
      </c>
      <c r="AK1122">
        <v>1118</v>
      </c>
    </row>
    <row r="1123" spans="1:37" x14ac:dyDescent="0.15">
      <c r="A1123">
        <v>1119</v>
      </c>
      <c r="B1123">
        <f>ROUND(VLOOKUP(X1123,角色属性总表!AG:AI,2,FALSE)/角色属性总表!$C$34,0)</f>
        <v>46</v>
      </c>
      <c r="C1123">
        <f>ROUND(VLOOKUP(X1123,角色属性总表!Y:AE,3,FALSE)/J1123,0)</f>
        <v>8</v>
      </c>
      <c r="D1123">
        <f>ROUND(VLOOKUP(X1123,角色属性总表!AG:AI,3,FALSE)/角色属性总表!$C$35,0)</f>
        <v>48</v>
      </c>
      <c r="E1123">
        <f t="shared" si="170"/>
        <v>252</v>
      </c>
      <c r="F1123">
        <f t="shared" si="171"/>
        <v>13</v>
      </c>
      <c r="G1123">
        <f t="shared" si="172"/>
        <v>14</v>
      </c>
      <c r="H1123">
        <v>0</v>
      </c>
      <c r="I1123">
        <f t="shared" si="177"/>
        <v>3</v>
      </c>
      <c r="J1123">
        <f>VLOOKUP(AA1123,角色间职业划分!P:AP,20,FALSE)</f>
        <v>11</v>
      </c>
      <c r="K1123">
        <f>IF(X1123=500,100,VLOOKUP(AA1123,角色间职业划分!P:AP,22,FALSE))</f>
        <v>120</v>
      </c>
      <c r="L1123">
        <f>IF(X1123=500,K1123,VLOOKUP(AA1123,角色间职业划分!P:AP,23,FALSE))</f>
        <v>60</v>
      </c>
      <c r="M1123">
        <f>VLOOKUP(AA1123,角色间职业划分!P:AP,24,FALSE)</f>
        <v>0</v>
      </c>
      <c r="N1123">
        <f>VLOOKUP(AA1123,角色间职业划分!P:AP,14)*100</f>
        <v>95</v>
      </c>
      <c r="O1123">
        <f>VLOOKUP(AA1123,角色间职业划分!P:Z,9,FALSE)</f>
        <v>0</v>
      </c>
      <c r="P1123">
        <f>VLOOKUP(AA1123,角色间职业划分!P:AP,10,FALSE)</f>
        <v>0</v>
      </c>
      <c r="Q1123">
        <f>VLOOKUP(AA1123,角色间职业划分!P:AP,15,FALSE)</f>
        <v>0</v>
      </c>
      <c r="R1123">
        <f>VLOOKUP(AA1123,角色间职业划分!P:AP,16,FALSE)</f>
        <v>0</v>
      </c>
      <c r="S1123">
        <f>VLOOKUP(AA1123,角色间职业划分!P:AP,17,FALSE)</f>
        <v>0</v>
      </c>
      <c r="T1123">
        <f>VLOOKUP(AA1123,角色间职业划分!P:AP,18,FALSE)</f>
        <v>0</v>
      </c>
      <c r="U1123">
        <f>VLOOKUP(AA1123,角色间职业划分!P:AP,27,FALSE)</f>
        <v>0</v>
      </c>
      <c r="V1123">
        <f t="shared" si="173"/>
        <v>4.0000000000000036</v>
      </c>
      <c r="W1123">
        <f>VLOOKUP(AA1123,角色间职业划分!P:Q,2,FALSE)</f>
        <v>29</v>
      </c>
      <c r="X1123">
        <f t="shared" si="178"/>
        <v>8</v>
      </c>
      <c r="Y1123">
        <f>INT(VLOOKUP(X1123,角色属性总表!AG:AH,2,FALSE)*角色属性总表!$C$38)</f>
        <v>324</v>
      </c>
      <c r="AA1123">
        <f t="shared" si="179"/>
        <v>12</v>
      </c>
      <c r="AB1123">
        <f>VLOOKUP(X1123,角色属性总表!AG:AI,2,FALSE)*VLOOKUP(角色等级属性!AA1123,角色间职业划分!P:AG,13,FALSE)/角色间职业划分!$AB$9</f>
        <v>630.12033548073407</v>
      </c>
      <c r="AC1123">
        <f>VLOOKUP(X1123,角色属性总表!AG:AI,3,FALSE)*VLOOKUP(AA1123,角色间职业划分!P:AG,8,FALSE)/角色间职业划分!$W$9</f>
        <v>617.28480000000002</v>
      </c>
      <c r="AD1123">
        <f>VLOOKUP(AA1123,角色间职业划分!P:AP,26,FALSE)</f>
        <v>0.4</v>
      </c>
      <c r="AE1123">
        <f>VLOOKUP(X1123,角色属性总表!I:Q,3,FALSE)</f>
        <v>145.15200000000002</v>
      </c>
      <c r="AF1123">
        <f>VLOOKUP(AA1123,角色间职业划分!P:AP,11,FALSE)</f>
        <v>0.34</v>
      </c>
      <c r="AG1123">
        <f t="shared" si="174"/>
        <v>133.51737690273509</v>
      </c>
      <c r="AH1123">
        <f t="shared" si="175"/>
        <v>144</v>
      </c>
      <c r="AJ1123">
        <f t="shared" si="176"/>
        <v>-10.482623097264906</v>
      </c>
      <c r="AK1123">
        <v>1119</v>
      </c>
    </row>
    <row r="1124" spans="1:37" x14ac:dyDescent="0.15">
      <c r="A1124">
        <v>1120</v>
      </c>
      <c r="B1124">
        <f>ROUND(VLOOKUP(X1124,角色属性总表!AG:AI,2,FALSE)/角色属性总表!$C$34,0)</f>
        <v>49</v>
      </c>
      <c r="C1124">
        <f>ROUND(VLOOKUP(X1124,角色属性总表!Y:AE,3,FALSE)/J1124,0)</f>
        <v>9</v>
      </c>
      <c r="D1124">
        <f>ROUND(VLOOKUP(X1124,角色属性总表!AG:AI,3,FALSE)/角色属性总表!$C$35,0)</f>
        <v>51</v>
      </c>
      <c r="E1124">
        <f t="shared" si="170"/>
        <v>266</v>
      </c>
      <c r="F1124">
        <f t="shared" si="171"/>
        <v>13</v>
      </c>
      <c r="G1124">
        <f t="shared" si="172"/>
        <v>14</v>
      </c>
      <c r="H1124">
        <v>0</v>
      </c>
      <c r="I1124">
        <f t="shared" si="177"/>
        <v>3</v>
      </c>
      <c r="J1124">
        <f>VLOOKUP(AA1124,角色间职业划分!P:AP,20,FALSE)</f>
        <v>11</v>
      </c>
      <c r="K1124">
        <f>IF(X1124=500,100,VLOOKUP(AA1124,角色间职业划分!P:AP,22,FALSE))</f>
        <v>120</v>
      </c>
      <c r="L1124">
        <f>IF(X1124=500,K1124,VLOOKUP(AA1124,角色间职业划分!P:AP,23,FALSE))</f>
        <v>60</v>
      </c>
      <c r="M1124">
        <f>VLOOKUP(AA1124,角色间职业划分!P:AP,24,FALSE)</f>
        <v>0</v>
      </c>
      <c r="N1124">
        <f>VLOOKUP(AA1124,角色间职业划分!P:AP,14)*100</f>
        <v>95</v>
      </c>
      <c r="O1124">
        <f>VLOOKUP(AA1124,角色间职业划分!P:Z,9,FALSE)</f>
        <v>0</v>
      </c>
      <c r="P1124">
        <f>VLOOKUP(AA1124,角色间职业划分!P:AP,10,FALSE)</f>
        <v>0</v>
      </c>
      <c r="Q1124">
        <f>VLOOKUP(AA1124,角色间职业划分!P:AP,15,FALSE)</f>
        <v>0</v>
      </c>
      <c r="R1124">
        <f>VLOOKUP(AA1124,角色间职业划分!P:AP,16,FALSE)</f>
        <v>0</v>
      </c>
      <c r="S1124">
        <f>VLOOKUP(AA1124,角色间职业划分!P:AP,17,FALSE)</f>
        <v>0</v>
      </c>
      <c r="T1124">
        <f>VLOOKUP(AA1124,角色间职业划分!P:AP,18,FALSE)</f>
        <v>0</v>
      </c>
      <c r="U1124">
        <f>VLOOKUP(AA1124,角色间职业划分!P:AP,27,FALSE)</f>
        <v>0</v>
      </c>
      <c r="V1124">
        <f t="shared" si="173"/>
        <v>4.0000000000000036</v>
      </c>
      <c r="W1124">
        <f>VLOOKUP(AA1124,角色间职业划分!P:Q,2,FALSE)</f>
        <v>29</v>
      </c>
      <c r="X1124">
        <f t="shared" si="178"/>
        <v>9</v>
      </c>
      <c r="Y1124">
        <f>INT(VLOOKUP(X1124,角色属性总表!AG:AH,2,FALSE)*角色属性总表!$C$38)</f>
        <v>342</v>
      </c>
      <c r="AA1124">
        <f t="shared" si="179"/>
        <v>12</v>
      </c>
      <c r="AB1124">
        <f>VLOOKUP(X1124,角色属性总表!AG:AI,2,FALSE)*VLOOKUP(角色等级属性!AA1124,角色间职业划分!P:AG,13,FALSE)/角色间职业划分!$AB$9</f>
        <v>665.12702078521932</v>
      </c>
      <c r="AC1124">
        <f>VLOOKUP(X1124,角色属性总表!AG:AI,3,FALSE)*VLOOKUP(AA1124,角色间职业划分!P:AG,8,FALSE)/角色间职业划分!$W$9</f>
        <v>651.57839999999987</v>
      </c>
      <c r="AD1124">
        <f>VLOOKUP(AA1124,角色间职业划分!P:AP,26,FALSE)</f>
        <v>0.4</v>
      </c>
      <c r="AE1124">
        <f>VLOOKUP(X1124,角色属性总表!I:Q,3,FALSE)</f>
        <v>153.21599999999998</v>
      </c>
      <c r="AF1124">
        <f>VLOOKUP(AA1124,角色间职业划分!P:AP,11,FALSE)</f>
        <v>0.34</v>
      </c>
      <c r="AG1124">
        <f t="shared" si="174"/>
        <v>160.21978021978018</v>
      </c>
      <c r="AH1124">
        <f t="shared" si="175"/>
        <v>153</v>
      </c>
      <c r="AJ1124">
        <f t="shared" si="176"/>
        <v>7.2197802197801764</v>
      </c>
      <c r="AK1124">
        <v>1120</v>
      </c>
    </row>
    <row r="1125" spans="1:37" x14ac:dyDescent="0.15">
      <c r="A1125">
        <v>1121</v>
      </c>
      <c r="B1125">
        <f>ROUND(VLOOKUP(X1125,角色属性总表!AG:AI,2,FALSE)/角色属性总表!$C$34,0)</f>
        <v>51</v>
      </c>
      <c r="C1125">
        <f>ROUND(VLOOKUP(X1125,角色属性总表!Y:AE,3,FALSE)/J1125,0)</f>
        <v>9</v>
      </c>
      <c r="D1125">
        <f>ROUND(VLOOKUP(X1125,角色属性总表!AG:AI,3,FALSE)/角色属性总表!$C$35,0)</f>
        <v>54</v>
      </c>
      <c r="E1125">
        <f t="shared" si="170"/>
        <v>280</v>
      </c>
      <c r="F1125">
        <f t="shared" si="171"/>
        <v>13</v>
      </c>
      <c r="G1125">
        <f t="shared" si="172"/>
        <v>14</v>
      </c>
      <c r="H1125">
        <v>0</v>
      </c>
      <c r="I1125">
        <f t="shared" si="177"/>
        <v>3</v>
      </c>
      <c r="J1125">
        <f>VLOOKUP(AA1125,角色间职业划分!P:AP,20,FALSE)</f>
        <v>11</v>
      </c>
      <c r="K1125">
        <f>IF(X1125=500,100,VLOOKUP(AA1125,角色间职业划分!P:AP,22,FALSE))</f>
        <v>120</v>
      </c>
      <c r="L1125">
        <f>IF(X1125=500,K1125,VLOOKUP(AA1125,角色间职业划分!P:AP,23,FALSE))</f>
        <v>60</v>
      </c>
      <c r="M1125">
        <f>VLOOKUP(AA1125,角色间职业划分!P:AP,24,FALSE)</f>
        <v>0</v>
      </c>
      <c r="N1125">
        <f>VLOOKUP(AA1125,角色间职业划分!P:AP,14)*100</f>
        <v>95</v>
      </c>
      <c r="O1125">
        <f>VLOOKUP(AA1125,角色间职业划分!P:Z,9,FALSE)</f>
        <v>0</v>
      </c>
      <c r="P1125">
        <f>VLOOKUP(AA1125,角色间职业划分!P:AP,10,FALSE)</f>
        <v>0</v>
      </c>
      <c r="Q1125">
        <f>VLOOKUP(AA1125,角色间职业划分!P:AP,15,FALSE)</f>
        <v>0</v>
      </c>
      <c r="R1125">
        <f>VLOOKUP(AA1125,角色间职业划分!P:AP,16,FALSE)</f>
        <v>0</v>
      </c>
      <c r="S1125">
        <f>VLOOKUP(AA1125,角色间职业划分!P:AP,17,FALSE)</f>
        <v>0</v>
      </c>
      <c r="T1125">
        <f>VLOOKUP(AA1125,角色间职业划分!P:AP,18,FALSE)</f>
        <v>0</v>
      </c>
      <c r="U1125">
        <f>VLOOKUP(AA1125,角色间职业划分!P:AP,27,FALSE)</f>
        <v>0</v>
      </c>
      <c r="V1125">
        <f t="shared" si="173"/>
        <v>4.0000000000000036</v>
      </c>
      <c r="W1125">
        <f>VLOOKUP(AA1125,角色间职业划分!P:Q,2,FALSE)</f>
        <v>29</v>
      </c>
      <c r="X1125">
        <f t="shared" si="178"/>
        <v>10</v>
      </c>
      <c r="Y1125">
        <f>INT(VLOOKUP(X1125,角色属性总表!AG:AH,2,FALSE)*角色属性总表!$C$38)</f>
        <v>360</v>
      </c>
      <c r="AA1125">
        <f t="shared" si="179"/>
        <v>12</v>
      </c>
      <c r="AB1125">
        <f>VLOOKUP(X1125,角色属性总表!AG:AI,2,FALSE)*VLOOKUP(角色等级属性!AA1125,角色间职业划分!P:AG,13,FALSE)/角色间职业划分!$AB$9</f>
        <v>700.13370608970456</v>
      </c>
      <c r="AC1125">
        <f>VLOOKUP(X1125,角色属性总表!AG:AI,3,FALSE)*VLOOKUP(AA1125,角色间职业划分!P:AG,8,FALSE)/角色间职业划分!$W$9</f>
        <v>685.87199999999996</v>
      </c>
      <c r="AD1125">
        <f>VLOOKUP(AA1125,角色间职业划分!P:AP,26,FALSE)</f>
        <v>0.4</v>
      </c>
      <c r="AE1125">
        <f>VLOOKUP(X1125,角色属性总表!I:Q,3,FALSE)</f>
        <v>161.28</v>
      </c>
      <c r="AF1125">
        <f>VLOOKUP(AA1125,角色间职业划分!P:AP,11,FALSE)</f>
        <v>0.34</v>
      </c>
      <c r="AG1125">
        <f t="shared" si="174"/>
        <v>188.66094212824672</v>
      </c>
      <c r="AH1125">
        <f t="shared" si="175"/>
        <v>162</v>
      </c>
      <c r="AJ1125">
        <f t="shared" si="176"/>
        <v>26.660942128246717</v>
      </c>
      <c r="AK1125">
        <v>1121</v>
      </c>
    </row>
    <row r="1126" spans="1:37" x14ac:dyDescent="0.15">
      <c r="A1126">
        <v>1122</v>
      </c>
      <c r="B1126">
        <f>ROUND(VLOOKUP(X1126,角色属性总表!AG:AI,2,FALSE)/角色属性总表!$C$34,0)</f>
        <v>54</v>
      </c>
      <c r="C1126">
        <f>ROUND(VLOOKUP(X1126,角色属性总表!Y:AE,3,FALSE)/J1126,0)</f>
        <v>10</v>
      </c>
      <c r="D1126">
        <f>ROUND(VLOOKUP(X1126,角色属性总表!AG:AI,3,FALSE)/角色属性总表!$C$35,0)</f>
        <v>56</v>
      </c>
      <c r="E1126">
        <f t="shared" si="170"/>
        <v>294</v>
      </c>
      <c r="F1126">
        <f t="shared" si="171"/>
        <v>13</v>
      </c>
      <c r="G1126">
        <f t="shared" si="172"/>
        <v>14</v>
      </c>
      <c r="H1126">
        <v>0</v>
      </c>
      <c r="I1126">
        <f t="shared" si="177"/>
        <v>3</v>
      </c>
      <c r="J1126">
        <f>VLOOKUP(AA1126,角色间职业划分!P:AP,20,FALSE)</f>
        <v>11</v>
      </c>
      <c r="K1126">
        <f>IF(X1126=500,100,VLOOKUP(AA1126,角色间职业划分!P:AP,22,FALSE))</f>
        <v>120</v>
      </c>
      <c r="L1126">
        <f>IF(X1126=500,K1126,VLOOKUP(AA1126,角色间职业划分!P:AP,23,FALSE))</f>
        <v>60</v>
      </c>
      <c r="M1126">
        <f>VLOOKUP(AA1126,角色间职业划分!P:AP,24,FALSE)</f>
        <v>0</v>
      </c>
      <c r="N1126">
        <f>VLOOKUP(AA1126,角色间职业划分!P:AP,14)*100</f>
        <v>95</v>
      </c>
      <c r="O1126">
        <f>VLOOKUP(AA1126,角色间职业划分!P:Z,9,FALSE)</f>
        <v>0</v>
      </c>
      <c r="P1126">
        <f>VLOOKUP(AA1126,角色间职业划分!P:AP,10,FALSE)</f>
        <v>0</v>
      </c>
      <c r="Q1126">
        <f>VLOOKUP(AA1126,角色间职业划分!P:AP,15,FALSE)</f>
        <v>0</v>
      </c>
      <c r="R1126">
        <f>VLOOKUP(AA1126,角色间职业划分!P:AP,16,FALSE)</f>
        <v>0</v>
      </c>
      <c r="S1126">
        <f>VLOOKUP(AA1126,角色间职业划分!P:AP,17,FALSE)</f>
        <v>0</v>
      </c>
      <c r="T1126">
        <f>VLOOKUP(AA1126,角色间职业划分!P:AP,18,FALSE)</f>
        <v>0</v>
      </c>
      <c r="U1126">
        <f>VLOOKUP(AA1126,角色间职业划分!P:AP,27,FALSE)</f>
        <v>0</v>
      </c>
      <c r="V1126">
        <f t="shared" si="173"/>
        <v>4.0000000000000036</v>
      </c>
      <c r="W1126">
        <f>VLOOKUP(AA1126,角色间职业划分!P:Q,2,FALSE)</f>
        <v>29</v>
      </c>
      <c r="X1126">
        <f t="shared" si="178"/>
        <v>11</v>
      </c>
      <c r="Y1126">
        <f>INT(VLOOKUP(X1126,角色属性总表!AG:AH,2,FALSE)*角色属性总表!$C$38)</f>
        <v>378</v>
      </c>
      <c r="AA1126">
        <f t="shared" si="179"/>
        <v>12</v>
      </c>
      <c r="AB1126">
        <f>VLOOKUP(X1126,角色属性总表!AG:AI,2,FALSE)*VLOOKUP(角色等级属性!AA1126,角色间职业划分!P:AG,13,FALSE)/角色间职业划分!$AB$9</f>
        <v>735.14039139418969</v>
      </c>
      <c r="AC1126">
        <f>VLOOKUP(X1126,角色属性总表!AG:AI,3,FALSE)*VLOOKUP(AA1126,角色间职业划分!P:AG,8,FALSE)/角色间职业划分!$W$9</f>
        <v>720.16560000000004</v>
      </c>
      <c r="AD1126">
        <f>VLOOKUP(AA1126,角色间职业划分!P:AP,26,FALSE)</f>
        <v>0.4</v>
      </c>
      <c r="AE1126">
        <f>VLOOKUP(X1126,角色属性总表!I:Q,3,FALSE)</f>
        <v>169.34399999999999</v>
      </c>
      <c r="AF1126">
        <f>VLOOKUP(AA1126,角色间职业划分!P:AP,11,FALSE)</f>
        <v>0.34</v>
      </c>
      <c r="AG1126">
        <f t="shared" si="174"/>
        <v>218.77538889719293</v>
      </c>
      <c r="AH1126">
        <f t="shared" si="175"/>
        <v>168</v>
      </c>
      <c r="AJ1126">
        <f t="shared" si="176"/>
        <v>50.775388897192926</v>
      </c>
      <c r="AK1126">
        <v>1122</v>
      </c>
    </row>
    <row r="1127" spans="1:37" x14ac:dyDescent="0.15">
      <c r="A1127">
        <v>1123</v>
      </c>
      <c r="B1127">
        <f>ROUND(VLOOKUP(X1127,角色属性总表!AG:AI,2,FALSE)/角色属性总表!$C$34,0)</f>
        <v>57</v>
      </c>
      <c r="C1127">
        <f>ROUND(VLOOKUP(X1127,角色属性总表!Y:AE,3,FALSE)/J1127,0)</f>
        <v>11</v>
      </c>
      <c r="D1127">
        <f>ROUND(VLOOKUP(X1127,角色属性总表!AG:AI,3,FALSE)/角色属性总表!$C$35,0)</f>
        <v>59</v>
      </c>
      <c r="E1127">
        <f t="shared" si="170"/>
        <v>308</v>
      </c>
      <c r="F1127">
        <f t="shared" si="171"/>
        <v>13</v>
      </c>
      <c r="G1127">
        <f t="shared" si="172"/>
        <v>14</v>
      </c>
      <c r="H1127">
        <v>0</v>
      </c>
      <c r="I1127">
        <f t="shared" si="177"/>
        <v>3</v>
      </c>
      <c r="J1127">
        <f>VLOOKUP(AA1127,角色间职业划分!P:AP,20,FALSE)</f>
        <v>11</v>
      </c>
      <c r="K1127">
        <f>IF(X1127=500,100,VLOOKUP(AA1127,角色间职业划分!P:AP,22,FALSE))</f>
        <v>120</v>
      </c>
      <c r="L1127">
        <f>IF(X1127=500,K1127,VLOOKUP(AA1127,角色间职业划分!P:AP,23,FALSE))</f>
        <v>60</v>
      </c>
      <c r="M1127">
        <f>VLOOKUP(AA1127,角色间职业划分!P:AP,24,FALSE)</f>
        <v>0</v>
      </c>
      <c r="N1127">
        <f>VLOOKUP(AA1127,角色间职业划分!P:AP,14)*100</f>
        <v>95</v>
      </c>
      <c r="O1127">
        <f>VLOOKUP(AA1127,角色间职业划分!P:Z,9,FALSE)</f>
        <v>0</v>
      </c>
      <c r="P1127">
        <f>VLOOKUP(AA1127,角色间职业划分!P:AP,10,FALSE)</f>
        <v>0</v>
      </c>
      <c r="Q1127">
        <f>VLOOKUP(AA1127,角色间职业划分!P:AP,15,FALSE)</f>
        <v>0</v>
      </c>
      <c r="R1127">
        <f>VLOOKUP(AA1127,角色间职业划分!P:AP,16,FALSE)</f>
        <v>0</v>
      </c>
      <c r="S1127">
        <f>VLOOKUP(AA1127,角色间职业划分!P:AP,17,FALSE)</f>
        <v>0</v>
      </c>
      <c r="T1127">
        <f>VLOOKUP(AA1127,角色间职业划分!P:AP,18,FALSE)</f>
        <v>0</v>
      </c>
      <c r="U1127">
        <f>VLOOKUP(AA1127,角色间职业划分!P:AP,27,FALSE)</f>
        <v>0</v>
      </c>
      <c r="V1127">
        <f t="shared" si="173"/>
        <v>4.0000000000000036</v>
      </c>
      <c r="W1127">
        <f>VLOOKUP(AA1127,角色间职业划分!P:Q,2,FALSE)</f>
        <v>29</v>
      </c>
      <c r="X1127">
        <f t="shared" si="178"/>
        <v>12</v>
      </c>
      <c r="Y1127">
        <f>INT(VLOOKUP(X1127,角色属性总表!AG:AH,2,FALSE)*角色属性总表!$C$38)</f>
        <v>396</v>
      </c>
      <c r="AA1127">
        <f t="shared" si="179"/>
        <v>12</v>
      </c>
      <c r="AB1127">
        <f>VLOOKUP(X1127,角色属性总表!AG:AI,2,FALSE)*VLOOKUP(角色等级属性!AA1127,角色间职业划分!P:AG,13,FALSE)/角色间职业划分!$AB$9</f>
        <v>770.14707669867505</v>
      </c>
      <c r="AC1127">
        <f>VLOOKUP(X1127,角色属性总表!AG:AI,3,FALSE)*VLOOKUP(AA1127,角色间职业划分!P:AG,8,FALSE)/角色间职业划分!$W$9</f>
        <v>754.45920000000001</v>
      </c>
      <c r="AD1127">
        <f>VLOOKUP(AA1127,角色间职业划分!P:AP,26,FALSE)</f>
        <v>0.4</v>
      </c>
      <c r="AE1127">
        <f>VLOOKUP(X1127,角色属性总表!I:Q,3,FALSE)</f>
        <v>177.40800000000002</v>
      </c>
      <c r="AF1127">
        <f>VLOOKUP(AA1127,角色间职业划分!P:AP,11,FALSE)</f>
        <v>0.34</v>
      </c>
      <c r="AG1127">
        <f t="shared" si="174"/>
        <v>250.50726310243272</v>
      </c>
      <c r="AH1127">
        <f t="shared" si="175"/>
        <v>177</v>
      </c>
      <c r="AJ1127">
        <f t="shared" si="176"/>
        <v>73.507263102432717</v>
      </c>
      <c r="AK1127">
        <v>1123</v>
      </c>
    </row>
    <row r="1128" spans="1:37" x14ac:dyDescent="0.15">
      <c r="A1128">
        <v>1124</v>
      </c>
      <c r="B1128">
        <f>ROUND(VLOOKUP(X1128,角色属性总表!AG:AI,2,FALSE)/角色属性总表!$C$34,0)</f>
        <v>59</v>
      </c>
      <c r="C1128">
        <f>ROUND(VLOOKUP(X1128,角色属性总表!Y:AE,3,FALSE)/J1128,0)</f>
        <v>12</v>
      </c>
      <c r="D1128">
        <f>ROUND(VLOOKUP(X1128,角色属性总表!AG:AI,3,FALSE)/角色属性总表!$C$35,0)</f>
        <v>62</v>
      </c>
      <c r="E1128">
        <f t="shared" si="170"/>
        <v>322</v>
      </c>
      <c r="F1128">
        <f t="shared" si="171"/>
        <v>13</v>
      </c>
      <c r="G1128">
        <f t="shared" si="172"/>
        <v>14</v>
      </c>
      <c r="H1128">
        <v>0</v>
      </c>
      <c r="I1128">
        <f t="shared" si="177"/>
        <v>3</v>
      </c>
      <c r="J1128">
        <f>VLOOKUP(AA1128,角色间职业划分!P:AP,20,FALSE)</f>
        <v>11</v>
      </c>
      <c r="K1128">
        <f>IF(X1128=500,100,VLOOKUP(AA1128,角色间职业划分!P:AP,22,FALSE))</f>
        <v>120</v>
      </c>
      <c r="L1128">
        <f>IF(X1128=500,K1128,VLOOKUP(AA1128,角色间职业划分!P:AP,23,FALSE))</f>
        <v>60</v>
      </c>
      <c r="M1128">
        <f>VLOOKUP(AA1128,角色间职业划分!P:AP,24,FALSE)</f>
        <v>0</v>
      </c>
      <c r="N1128">
        <f>VLOOKUP(AA1128,角色间职业划分!P:AP,14)*100</f>
        <v>95</v>
      </c>
      <c r="O1128">
        <f>VLOOKUP(AA1128,角色间职业划分!P:Z,9,FALSE)</f>
        <v>0</v>
      </c>
      <c r="P1128">
        <f>VLOOKUP(AA1128,角色间职业划分!P:AP,10,FALSE)</f>
        <v>0</v>
      </c>
      <c r="Q1128">
        <f>VLOOKUP(AA1128,角色间职业划分!P:AP,15,FALSE)</f>
        <v>0</v>
      </c>
      <c r="R1128">
        <f>VLOOKUP(AA1128,角色间职业划分!P:AP,16,FALSE)</f>
        <v>0</v>
      </c>
      <c r="S1128">
        <f>VLOOKUP(AA1128,角色间职业划分!P:AP,17,FALSE)</f>
        <v>0</v>
      </c>
      <c r="T1128">
        <f>VLOOKUP(AA1128,角色间职业划分!P:AP,18,FALSE)</f>
        <v>0</v>
      </c>
      <c r="U1128">
        <f>VLOOKUP(AA1128,角色间职业划分!P:AP,27,FALSE)</f>
        <v>0</v>
      </c>
      <c r="V1128">
        <f t="shared" si="173"/>
        <v>4.0000000000000036</v>
      </c>
      <c r="W1128">
        <f>VLOOKUP(AA1128,角色间职业划分!P:Q,2,FALSE)</f>
        <v>29</v>
      </c>
      <c r="X1128">
        <f t="shared" si="178"/>
        <v>13</v>
      </c>
      <c r="Y1128">
        <f>INT(VLOOKUP(X1128,角色属性总表!AG:AH,2,FALSE)*角色属性总表!$C$38)</f>
        <v>414</v>
      </c>
      <c r="AA1128">
        <f t="shared" si="179"/>
        <v>12</v>
      </c>
      <c r="AB1128">
        <f>VLOOKUP(X1128,角色属性总表!AG:AI,2,FALSE)*VLOOKUP(角色等级属性!AA1128,角色间职业划分!P:AG,13,FALSE)/角色间职业划分!$AB$9</f>
        <v>805.15376200316018</v>
      </c>
      <c r="AC1128">
        <f>VLOOKUP(X1128,角色属性总表!AG:AI,3,FALSE)*VLOOKUP(AA1128,角色间职业划分!P:AG,8,FALSE)/角色间职业划分!$W$9</f>
        <v>788.75279999999998</v>
      </c>
      <c r="AD1128">
        <f>VLOOKUP(AA1128,角色间职业划分!P:AP,26,FALSE)</f>
        <v>0.4</v>
      </c>
      <c r="AE1128">
        <f>VLOOKUP(X1128,角色属性总表!I:Q,3,FALSE)</f>
        <v>185.47199999999998</v>
      </c>
      <c r="AF1128">
        <f>VLOOKUP(AA1128,角色间职业划分!P:AP,11,FALSE)</f>
        <v>0.34</v>
      </c>
      <c r="AG1128">
        <f t="shared" si="174"/>
        <v>283.80825613434388</v>
      </c>
      <c r="AH1128">
        <f t="shared" si="175"/>
        <v>186</v>
      </c>
      <c r="AJ1128">
        <f t="shared" si="176"/>
        <v>97.808256134343878</v>
      </c>
      <c r="AK1128">
        <v>1124</v>
      </c>
    </row>
    <row r="1129" spans="1:37" x14ac:dyDescent="0.15">
      <c r="A1129">
        <v>1125</v>
      </c>
      <c r="B1129">
        <f>ROUND(VLOOKUP(X1129,角色属性总表!AG:AI,2,FALSE)/角色属性总表!$C$34,0)</f>
        <v>62</v>
      </c>
      <c r="C1129">
        <f>ROUND(VLOOKUP(X1129,角色属性总表!Y:AE,3,FALSE)/J1129,0)</f>
        <v>12</v>
      </c>
      <c r="D1129">
        <f>ROUND(VLOOKUP(X1129,角色属性总表!AG:AI,3,FALSE)/角色属性总表!$C$35,0)</f>
        <v>65</v>
      </c>
      <c r="E1129">
        <f t="shared" si="170"/>
        <v>336</v>
      </c>
      <c r="F1129">
        <f t="shared" si="171"/>
        <v>13</v>
      </c>
      <c r="G1129">
        <f t="shared" si="172"/>
        <v>14</v>
      </c>
      <c r="H1129">
        <v>0</v>
      </c>
      <c r="I1129">
        <f t="shared" si="177"/>
        <v>3</v>
      </c>
      <c r="J1129">
        <f>VLOOKUP(AA1129,角色间职业划分!P:AP,20,FALSE)</f>
        <v>11</v>
      </c>
      <c r="K1129">
        <f>IF(X1129=500,100,VLOOKUP(AA1129,角色间职业划分!P:AP,22,FALSE))</f>
        <v>120</v>
      </c>
      <c r="L1129">
        <f>IF(X1129=500,K1129,VLOOKUP(AA1129,角色间职业划分!P:AP,23,FALSE))</f>
        <v>60</v>
      </c>
      <c r="M1129">
        <f>VLOOKUP(AA1129,角色间职业划分!P:AP,24,FALSE)</f>
        <v>0</v>
      </c>
      <c r="N1129">
        <f>VLOOKUP(AA1129,角色间职业划分!P:AP,14)*100</f>
        <v>95</v>
      </c>
      <c r="O1129">
        <f>VLOOKUP(AA1129,角色间职业划分!P:Z,9,FALSE)</f>
        <v>0</v>
      </c>
      <c r="P1129">
        <f>VLOOKUP(AA1129,角色间职业划分!P:AP,10,FALSE)</f>
        <v>0</v>
      </c>
      <c r="Q1129">
        <f>VLOOKUP(AA1129,角色间职业划分!P:AP,15,FALSE)</f>
        <v>0</v>
      </c>
      <c r="R1129">
        <f>VLOOKUP(AA1129,角色间职业划分!P:AP,16,FALSE)</f>
        <v>0</v>
      </c>
      <c r="S1129">
        <f>VLOOKUP(AA1129,角色间职业划分!P:AP,17,FALSE)</f>
        <v>0</v>
      </c>
      <c r="T1129">
        <f>VLOOKUP(AA1129,角色间职业划分!P:AP,18,FALSE)</f>
        <v>0</v>
      </c>
      <c r="U1129">
        <f>VLOOKUP(AA1129,角色间职业划分!P:AP,27,FALSE)</f>
        <v>0</v>
      </c>
      <c r="V1129">
        <f t="shared" si="173"/>
        <v>4.0000000000000036</v>
      </c>
      <c r="W1129">
        <f>VLOOKUP(AA1129,角色间职业划分!P:Q,2,FALSE)</f>
        <v>29</v>
      </c>
      <c r="X1129">
        <f t="shared" si="178"/>
        <v>14</v>
      </c>
      <c r="Y1129">
        <f>INT(VLOOKUP(X1129,角色属性总表!AG:AH,2,FALSE)*角色属性总表!$C$38)</f>
        <v>432</v>
      </c>
      <c r="AA1129">
        <f t="shared" si="179"/>
        <v>12</v>
      </c>
      <c r="AB1129">
        <f>VLOOKUP(X1129,角色属性总表!AG:AI,2,FALSE)*VLOOKUP(角色等级属性!AA1129,角色间职业划分!P:AG,13,FALSE)/角色间职业划分!$AB$9</f>
        <v>840.16044730764554</v>
      </c>
      <c r="AC1129">
        <f>VLOOKUP(X1129,角色属性总表!AG:AI,3,FALSE)*VLOOKUP(AA1129,角色间职业划分!P:AG,8,FALSE)/角色间职业划分!$W$9</f>
        <v>823.04639999999995</v>
      </c>
      <c r="AD1129">
        <f>VLOOKUP(AA1129,角色间职业划分!P:AP,26,FALSE)</f>
        <v>0.4</v>
      </c>
      <c r="AE1129">
        <f>VLOOKUP(X1129,角色属性总表!I:Q,3,FALSE)</f>
        <v>193.536</v>
      </c>
      <c r="AF1129">
        <f>VLOOKUP(AA1129,角色间职业划分!P:AP,11,FALSE)</f>
        <v>0.34</v>
      </c>
      <c r="AG1129">
        <f t="shared" si="174"/>
        <v>318.63611346982981</v>
      </c>
      <c r="AH1129">
        <f t="shared" si="175"/>
        <v>195</v>
      </c>
      <c r="AJ1129">
        <f t="shared" si="176"/>
        <v>123.63611346982981</v>
      </c>
      <c r="AK1129">
        <v>1125</v>
      </c>
    </row>
    <row r="1130" spans="1:37" x14ac:dyDescent="0.15">
      <c r="A1130">
        <v>1126</v>
      </c>
      <c r="B1130">
        <f>ROUND(VLOOKUP(X1130,角色属性总表!AG:AI,2,FALSE)/角色属性总表!$C$34,0)</f>
        <v>64</v>
      </c>
      <c r="C1130">
        <f>ROUND(VLOOKUP(X1130,角色属性总表!Y:AE,3,FALSE)/J1130,0)</f>
        <v>13</v>
      </c>
      <c r="D1130">
        <f>ROUND(VLOOKUP(X1130,角色属性总表!AG:AI,3,FALSE)/角色属性总表!$C$35,0)</f>
        <v>67</v>
      </c>
      <c r="E1130">
        <f t="shared" si="170"/>
        <v>350</v>
      </c>
      <c r="F1130">
        <f t="shared" si="171"/>
        <v>13</v>
      </c>
      <c r="G1130">
        <f t="shared" si="172"/>
        <v>14</v>
      </c>
      <c r="H1130">
        <v>0</v>
      </c>
      <c r="I1130">
        <f t="shared" si="177"/>
        <v>3</v>
      </c>
      <c r="J1130">
        <f>VLOOKUP(AA1130,角色间职业划分!P:AP,20,FALSE)</f>
        <v>11</v>
      </c>
      <c r="K1130">
        <f>IF(X1130=500,100,VLOOKUP(AA1130,角色间职业划分!P:AP,22,FALSE))</f>
        <v>120</v>
      </c>
      <c r="L1130">
        <f>IF(X1130=500,K1130,VLOOKUP(AA1130,角色间职业划分!P:AP,23,FALSE))</f>
        <v>60</v>
      </c>
      <c r="M1130">
        <f>VLOOKUP(AA1130,角色间职业划分!P:AP,24,FALSE)</f>
        <v>0</v>
      </c>
      <c r="N1130">
        <f>VLOOKUP(AA1130,角色间职业划分!P:AP,14)*100</f>
        <v>95</v>
      </c>
      <c r="O1130">
        <f>VLOOKUP(AA1130,角色间职业划分!P:Z,9,FALSE)</f>
        <v>0</v>
      </c>
      <c r="P1130">
        <f>VLOOKUP(AA1130,角色间职业划分!P:AP,10,FALSE)</f>
        <v>0</v>
      </c>
      <c r="Q1130">
        <f>VLOOKUP(AA1130,角色间职业划分!P:AP,15,FALSE)</f>
        <v>0</v>
      </c>
      <c r="R1130">
        <f>VLOOKUP(AA1130,角色间职业划分!P:AP,16,FALSE)</f>
        <v>0</v>
      </c>
      <c r="S1130">
        <f>VLOOKUP(AA1130,角色间职业划分!P:AP,17,FALSE)</f>
        <v>0</v>
      </c>
      <c r="T1130">
        <f>VLOOKUP(AA1130,角色间职业划分!P:AP,18,FALSE)</f>
        <v>0</v>
      </c>
      <c r="U1130">
        <f>VLOOKUP(AA1130,角色间职业划分!P:AP,27,FALSE)</f>
        <v>0</v>
      </c>
      <c r="V1130">
        <f t="shared" si="173"/>
        <v>4.0000000000000036</v>
      </c>
      <c r="W1130">
        <f>VLOOKUP(AA1130,角色间职业划分!P:Q,2,FALSE)</f>
        <v>29</v>
      </c>
      <c r="X1130">
        <f t="shared" si="178"/>
        <v>15</v>
      </c>
      <c r="Y1130">
        <f>INT(VLOOKUP(X1130,角色属性总表!AG:AH,2,FALSE)*角色属性总表!$C$38)</f>
        <v>450</v>
      </c>
      <c r="AA1130">
        <f t="shared" si="179"/>
        <v>12</v>
      </c>
      <c r="AB1130">
        <f>VLOOKUP(X1130,角色属性总表!AG:AI,2,FALSE)*VLOOKUP(角色等级属性!AA1130,角色间职业划分!P:AG,13,FALSE)/角色间职业划分!$AB$9</f>
        <v>875.16713261213067</v>
      </c>
      <c r="AC1130">
        <f>VLOOKUP(X1130,角色属性总表!AG:AI,3,FALSE)*VLOOKUP(AA1130,角色间职业划分!P:AG,8,FALSE)/角色间职业划分!$W$9</f>
        <v>857.33999999999992</v>
      </c>
      <c r="AD1130">
        <f>VLOOKUP(AA1130,角色间职业划分!P:AP,26,FALSE)</f>
        <v>0.4</v>
      </c>
      <c r="AE1130">
        <f>VLOOKUP(X1130,角色属性总表!I:Q,3,FALSE)</f>
        <v>201.60000000000002</v>
      </c>
      <c r="AF1130">
        <f>VLOOKUP(AA1130,角色间职业划分!P:AP,11,FALSE)</f>
        <v>0.34</v>
      </c>
      <c r="AG1130">
        <f t="shared" si="174"/>
        <v>354.95352361155676</v>
      </c>
      <c r="AH1130">
        <f t="shared" si="175"/>
        <v>201</v>
      </c>
      <c r="AJ1130">
        <f t="shared" si="176"/>
        <v>153.95352361155676</v>
      </c>
      <c r="AK1130">
        <v>1126</v>
      </c>
    </row>
    <row r="1131" spans="1:37" x14ac:dyDescent="0.15">
      <c r="A1131">
        <v>1127</v>
      </c>
      <c r="B1131">
        <f>ROUND(VLOOKUP(X1131,角色属性总表!AG:AI,2,FALSE)/角色属性总表!$C$34,0)</f>
        <v>67</v>
      </c>
      <c r="C1131">
        <f>ROUND(VLOOKUP(X1131,角色属性总表!Y:AE,3,FALSE)/J1131,0)</f>
        <v>14</v>
      </c>
      <c r="D1131">
        <f>ROUND(VLOOKUP(X1131,角色属性总表!AG:AI,3,FALSE)/角色属性总表!$C$35,0)</f>
        <v>70</v>
      </c>
      <c r="E1131">
        <f t="shared" si="170"/>
        <v>364</v>
      </c>
      <c r="F1131">
        <f t="shared" si="171"/>
        <v>13</v>
      </c>
      <c r="G1131">
        <f t="shared" si="172"/>
        <v>14</v>
      </c>
      <c r="H1131">
        <v>0</v>
      </c>
      <c r="I1131">
        <f t="shared" si="177"/>
        <v>3</v>
      </c>
      <c r="J1131">
        <f>VLOOKUP(AA1131,角色间职业划分!P:AP,20,FALSE)</f>
        <v>11</v>
      </c>
      <c r="K1131">
        <f>IF(X1131=500,100,VLOOKUP(AA1131,角色间职业划分!P:AP,22,FALSE))</f>
        <v>120</v>
      </c>
      <c r="L1131">
        <f>IF(X1131=500,K1131,VLOOKUP(AA1131,角色间职业划分!P:AP,23,FALSE))</f>
        <v>60</v>
      </c>
      <c r="M1131">
        <f>VLOOKUP(AA1131,角色间职业划分!P:AP,24,FALSE)</f>
        <v>0</v>
      </c>
      <c r="N1131">
        <f>VLOOKUP(AA1131,角色间职业划分!P:AP,14)*100</f>
        <v>95</v>
      </c>
      <c r="O1131">
        <f>VLOOKUP(AA1131,角色间职业划分!P:Z,9,FALSE)</f>
        <v>0</v>
      </c>
      <c r="P1131">
        <f>VLOOKUP(AA1131,角色间职业划分!P:AP,10,FALSE)</f>
        <v>0</v>
      </c>
      <c r="Q1131">
        <f>VLOOKUP(AA1131,角色间职业划分!P:AP,15,FALSE)</f>
        <v>0</v>
      </c>
      <c r="R1131">
        <f>VLOOKUP(AA1131,角色间职业划分!P:AP,16,FALSE)</f>
        <v>0</v>
      </c>
      <c r="S1131">
        <f>VLOOKUP(AA1131,角色间职业划分!P:AP,17,FALSE)</f>
        <v>0</v>
      </c>
      <c r="T1131">
        <f>VLOOKUP(AA1131,角色间职业划分!P:AP,18,FALSE)</f>
        <v>0</v>
      </c>
      <c r="U1131">
        <f>VLOOKUP(AA1131,角色间职业划分!P:AP,27,FALSE)</f>
        <v>0</v>
      </c>
      <c r="V1131">
        <f t="shared" si="173"/>
        <v>4.0000000000000036</v>
      </c>
      <c r="W1131">
        <f>VLOOKUP(AA1131,角色间职业划分!P:Q,2,FALSE)</f>
        <v>29</v>
      </c>
      <c r="X1131">
        <f t="shared" si="178"/>
        <v>16</v>
      </c>
      <c r="Y1131">
        <f>INT(VLOOKUP(X1131,角色属性总表!AG:AH,2,FALSE)*角色属性总表!$C$38)</f>
        <v>468</v>
      </c>
      <c r="AA1131">
        <f t="shared" si="179"/>
        <v>12</v>
      </c>
      <c r="AB1131">
        <f>VLOOKUP(X1131,角色属性总表!AG:AI,2,FALSE)*VLOOKUP(角色等级属性!AA1131,角色间职业划分!P:AG,13,FALSE)/角色间职业划分!$AB$9</f>
        <v>910.17381791661592</v>
      </c>
      <c r="AC1131">
        <f>VLOOKUP(X1131,角色属性总表!AG:AI,3,FALSE)*VLOOKUP(AA1131,角色间职业划分!P:AG,8,FALSE)/角色间职业划分!$W$9</f>
        <v>891.6336</v>
      </c>
      <c r="AD1131">
        <f>VLOOKUP(AA1131,角色间职业划分!P:AP,26,FALSE)</f>
        <v>0.4</v>
      </c>
      <c r="AE1131">
        <f>VLOOKUP(X1131,角色属性总表!I:Q,3,FALSE)</f>
        <v>209.66400000000002</v>
      </c>
      <c r="AF1131">
        <f>VLOOKUP(AA1131,角色间职业划分!P:AP,11,FALSE)</f>
        <v>0.34</v>
      </c>
      <c r="AG1131">
        <f t="shared" si="174"/>
        <v>392.72727272727269</v>
      </c>
      <c r="AH1131">
        <f t="shared" si="175"/>
        <v>210</v>
      </c>
      <c r="AJ1131">
        <f t="shared" si="176"/>
        <v>182.72727272727269</v>
      </c>
      <c r="AK1131">
        <v>1127</v>
      </c>
    </row>
    <row r="1132" spans="1:37" x14ac:dyDescent="0.15">
      <c r="A1132">
        <v>1128</v>
      </c>
      <c r="B1132">
        <f>ROUND(VLOOKUP(X1132,角色属性总表!AG:AI,2,FALSE)/角色属性总表!$C$34,0)</f>
        <v>69</v>
      </c>
      <c r="C1132">
        <f>ROUND(VLOOKUP(X1132,角色属性总表!Y:AE,3,FALSE)/J1132,0)</f>
        <v>15</v>
      </c>
      <c r="D1132">
        <f>ROUND(VLOOKUP(X1132,角色属性总表!AG:AI,3,FALSE)/角色属性总表!$C$35,0)</f>
        <v>73</v>
      </c>
      <c r="E1132">
        <f t="shared" si="170"/>
        <v>378</v>
      </c>
      <c r="F1132">
        <f t="shared" si="171"/>
        <v>13</v>
      </c>
      <c r="G1132">
        <f t="shared" si="172"/>
        <v>14</v>
      </c>
      <c r="H1132">
        <v>0</v>
      </c>
      <c r="I1132">
        <f t="shared" si="177"/>
        <v>3</v>
      </c>
      <c r="J1132">
        <f>VLOOKUP(AA1132,角色间职业划分!P:AP,20,FALSE)</f>
        <v>11</v>
      </c>
      <c r="K1132">
        <f>IF(X1132=500,100,VLOOKUP(AA1132,角色间职业划分!P:AP,22,FALSE))</f>
        <v>120</v>
      </c>
      <c r="L1132">
        <f>IF(X1132=500,K1132,VLOOKUP(AA1132,角色间职业划分!P:AP,23,FALSE))</f>
        <v>60</v>
      </c>
      <c r="M1132">
        <f>VLOOKUP(AA1132,角色间职业划分!P:AP,24,FALSE)</f>
        <v>0</v>
      </c>
      <c r="N1132">
        <f>VLOOKUP(AA1132,角色间职业划分!P:AP,14)*100</f>
        <v>95</v>
      </c>
      <c r="O1132">
        <f>VLOOKUP(AA1132,角色间职业划分!P:Z,9,FALSE)</f>
        <v>0</v>
      </c>
      <c r="P1132">
        <f>VLOOKUP(AA1132,角色间职业划分!P:AP,10,FALSE)</f>
        <v>0</v>
      </c>
      <c r="Q1132">
        <f>VLOOKUP(AA1132,角色间职业划分!P:AP,15,FALSE)</f>
        <v>0</v>
      </c>
      <c r="R1132">
        <f>VLOOKUP(AA1132,角色间职业划分!P:AP,16,FALSE)</f>
        <v>0</v>
      </c>
      <c r="S1132">
        <f>VLOOKUP(AA1132,角色间职业划分!P:AP,17,FALSE)</f>
        <v>0</v>
      </c>
      <c r="T1132">
        <f>VLOOKUP(AA1132,角色间职业划分!P:AP,18,FALSE)</f>
        <v>0</v>
      </c>
      <c r="U1132">
        <f>VLOOKUP(AA1132,角色间职业划分!P:AP,27,FALSE)</f>
        <v>0</v>
      </c>
      <c r="V1132">
        <f t="shared" si="173"/>
        <v>4.0000000000000036</v>
      </c>
      <c r="W1132">
        <f>VLOOKUP(AA1132,角色间职业划分!P:Q,2,FALSE)</f>
        <v>29</v>
      </c>
      <c r="X1132">
        <f t="shared" si="178"/>
        <v>17</v>
      </c>
      <c r="Y1132">
        <f>INT(VLOOKUP(X1132,角色属性总表!AG:AH,2,FALSE)*角色属性总表!$C$38)</f>
        <v>486</v>
      </c>
      <c r="AA1132">
        <f t="shared" si="179"/>
        <v>12</v>
      </c>
      <c r="AB1132">
        <f>VLOOKUP(X1132,角色属性总表!AG:AI,2,FALSE)*VLOOKUP(角色等级属性!AA1132,角色间职业划分!P:AG,13,FALSE)/角色间职业划分!$AB$9</f>
        <v>945.18050322110128</v>
      </c>
      <c r="AC1132">
        <f>VLOOKUP(X1132,角色属性总表!AG:AI,3,FALSE)*VLOOKUP(AA1132,角色间职业划分!P:AG,8,FALSE)/角色间职业划分!$W$9</f>
        <v>925.92719999999997</v>
      </c>
      <c r="AD1132">
        <f>VLOOKUP(AA1132,角色间职业划分!P:AP,26,FALSE)</f>
        <v>0.4</v>
      </c>
      <c r="AE1132">
        <f>VLOOKUP(X1132,角色属性总表!I:Q,3,FALSE)</f>
        <v>217.72800000000001</v>
      </c>
      <c r="AF1132">
        <f>VLOOKUP(AA1132,角色间职业划分!P:AP,11,FALSE)</f>
        <v>0.34</v>
      </c>
      <c r="AG1132">
        <f t="shared" si="174"/>
        <v>431.9275885363067</v>
      </c>
      <c r="AH1132">
        <f t="shared" si="175"/>
        <v>219</v>
      </c>
      <c r="AJ1132">
        <f t="shared" si="176"/>
        <v>212.9275885363067</v>
      </c>
      <c r="AK1132">
        <v>1128</v>
      </c>
    </row>
    <row r="1133" spans="1:37" x14ac:dyDescent="0.15">
      <c r="A1133">
        <v>1129</v>
      </c>
      <c r="B1133">
        <f>ROUND(VLOOKUP(X1133,角色属性总表!AG:AI,2,FALSE)/角色属性总表!$C$34,0)</f>
        <v>72</v>
      </c>
      <c r="C1133">
        <f>ROUND(VLOOKUP(X1133,角色属性总表!Y:AE,3,FALSE)/J1133,0)</f>
        <v>15</v>
      </c>
      <c r="D1133">
        <f>ROUND(VLOOKUP(X1133,角色属性总表!AG:AI,3,FALSE)/角色属性总表!$C$35,0)</f>
        <v>75</v>
      </c>
      <c r="E1133">
        <f t="shared" si="170"/>
        <v>392</v>
      </c>
      <c r="F1133">
        <f t="shared" si="171"/>
        <v>13</v>
      </c>
      <c r="G1133">
        <f t="shared" si="172"/>
        <v>14</v>
      </c>
      <c r="H1133">
        <v>0</v>
      </c>
      <c r="I1133">
        <f t="shared" si="177"/>
        <v>3</v>
      </c>
      <c r="J1133">
        <f>VLOOKUP(AA1133,角色间职业划分!P:AP,20,FALSE)</f>
        <v>11</v>
      </c>
      <c r="K1133">
        <f>IF(X1133=500,100,VLOOKUP(AA1133,角色间职业划分!P:AP,22,FALSE))</f>
        <v>120</v>
      </c>
      <c r="L1133">
        <f>IF(X1133=500,K1133,VLOOKUP(AA1133,角色间职业划分!P:AP,23,FALSE))</f>
        <v>60</v>
      </c>
      <c r="M1133">
        <f>VLOOKUP(AA1133,角色间职业划分!P:AP,24,FALSE)</f>
        <v>0</v>
      </c>
      <c r="N1133">
        <f>VLOOKUP(AA1133,角色间职业划分!P:AP,14)*100</f>
        <v>95</v>
      </c>
      <c r="O1133">
        <f>VLOOKUP(AA1133,角色间职业划分!P:Z,9,FALSE)</f>
        <v>0</v>
      </c>
      <c r="P1133">
        <f>VLOOKUP(AA1133,角色间职业划分!P:AP,10,FALSE)</f>
        <v>0</v>
      </c>
      <c r="Q1133">
        <f>VLOOKUP(AA1133,角色间职业划分!P:AP,15,FALSE)</f>
        <v>0</v>
      </c>
      <c r="R1133">
        <f>VLOOKUP(AA1133,角色间职业划分!P:AP,16,FALSE)</f>
        <v>0</v>
      </c>
      <c r="S1133">
        <f>VLOOKUP(AA1133,角色间职业划分!P:AP,17,FALSE)</f>
        <v>0</v>
      </c>
      <c r="T1133">
        <f>VLOOKUP(AA1133,角色间职业划分!P:AP,18,FALSE)</f>
        <v>0</v>
      </c>
      <c r="U1133">
        <f>VLOOKUP(AA1133,角色间职业划分!P:AP,27,FALSE)</f>
        <v>0</v>
      </c>
      <c r="V1133">
        <f t="shared" si="173"/>
        <v>4.0000000000000036</v>
      </c>
      <c r="W1133">
        <f>VLOOKUP(AA1133,角色间职业划分!P:Q,2,FALSE)</f>
        <v>29</v>
      </c>
      <c r="X1133">
        <f t="shared" si="178"/>
        <v>18</v>
      </c>
      <c r="Y1133">
        <f>INT(VLOOKUP(X1133,角色属性总表!AG:AH,2,FALSE)*角色属性总表!$C$38)</f>
        <v>504</v>
      </c>
      <c r="AA1133">
        <f t="shared" si="179"/>
        <v>12</v>
      </c>
      <c r="AB1133">
        <f>VLOOKUP(X1133,角色属性总表!AG:AI,2,FALSE)*VLOOKUP(角色等级属性!AA1133,角色间职业划分!P:AG,13,FALSE)/角色间职业划分!$AB$9</f>
        <v>980.18718852558618</v>
      </c>
      <c r="AC1133">
        <f>VLOOKUP(X1133,角色属性总表!AG:AI,3,FALSE)*VLOOKUP(AA1133,角色间职业划分!P:AG,8,FALSE)/角色间职业划分!$W$9</f>
        <v>960.22079999999983</v>
      </c>
      <c r="AD1133">
        <f>VLOOKUP(AA1133,角色间职业划分!P:AP,26,FALSE)</f>
        <v>0.4</v>
      </c>
      <c r="AE1133">
        <f>VLOOKUP(X1133,角色属性总表!I:Q,3,FALSE)</f>
        <v>225.79199999999997</v>
      </c>
      <c r="AF1133">
        <f>VLOOKUP(AA1133,角色间职业划分!P:AP,11,FALSE)</f>
        <v>0.34</v>
      </c>
      <c r="AG1133">
        <f t="shared" si="174"/>
        <v>472.52762226874808</v>
      </c>
      <c r="AH1133">
        <f t="shared" si="175"/>
        <v>225</v>
      </c>
      <c r="AJ1133">
        <f t="shared" si="176"/>
        <v>247.52762226874808</v>
      </c>
      <c r="AK1133">
        <v>1129</v>
      </c>
    </row>
    <row r="1134" spans="1:37" x14ac:dyDescent="0.15">
      <c r="A1134">
        <v>1130</v>
      </c>
      <c r="B1134">
        <f>ROUND(VLOOKUP(X1134,角色属性总表!AG:AI,2,FALSE)/角色属性总表!$C$34,0)</f>
        <v>75</v>
      </c>
      <c r="C1134">
        <f>ROUND(VLOOKUP(X1134,角色属性总表!Y:AE,3,FALSE)/J1134,0)</f>
        <v>16</v>
      </c>
      <c r="D1134">
        <f>ROUND(VLOOKUP(X1134,角色属性总表!AG:AI,3,FALSE)/角色属性总表!$C$35,0)</f>
        <v>78</v>
      </c>
      <c r="E1134">
        <f t="shared" si="170"/>
        <v>406</v>
      </c>
      <c r="F1134">
        <f t="shared" si="171"/>
        <v>13</v>
      </c>
      <c r="G1134">
        <f t="shared" si="172"/>
        <v>14</v>
      </c>
      <c r="H1134">
        <v>0</v>
      </c>
      <c r="I1134">
        <f t="shared" si="177"/>
        <v>3</v>
      </c>
      <c r="J1134">
        <f>VLOOKUP(AA1134,角色间职业划分!P:AP,20,FALSE)</f>
        <v>11</v>
      </c>
      <c r="K1134">
        <f>IF(X1134=500,100,VLOOKUP(AA1134,角色间职业划分!P:AP,22,FALSE))</f>
        <v>120</v>
      </c>
      <c r="L1134">
        <f>IF(X1134=500,K1134,VLOOKUP(AA1134,角色间职业划分!P:AP,23,FALSE))</f>
        <v>60</v>
      </c>
      <c r="M1134">
        <f>VLOOKUP(AA1134,角色间职业划分!P:AP,24,FALSE)</f>
        <v>0</v>
      </c>
      <c r="N1134">
        <f>VLOOKUP(AA1134,角色间职业划分!P:AP,14)*100</f>
        <v>95</v>
      </c>
      <c r="O1134">
        <f>VLOOKUP(AA1134,角色间职业划分!P:Z,9,FALSE)</f>
        <v>0</v>
      </c>
      <c r="P1134">
        <f>VLOOKUP(AA1134,角色间职业划分!P:AP,10,FALSE)</f>
        <v>0</v>
      </c>
      <c r="Q1134">
        <f>VLOOKUP(AA1134,角色间职业划分!P:AP,15,FALSE)</f>
        <v>0</v>
      </c>
      <c r="R1134">
        <f>VLOOKUP(AA1134,角色间职业划分!P:AP,16,FALSE)</f>
        <v>0</v>
      </c>
      <c r="S1134">
        <f>VLOOKUP(AA1134,角色间职业划分!P:AP,17,FALSE)</f>
        <v>0</v>
      </c>
      <c r="T1134">
        <f>VLOOKUP(AA1134,角色间职业划分!P:AP,18,FALSE)</f>
        <v>0</v>
      </c>
      <c r="U1134">
        <f>VLOOKUP(AA1134,角色间职业划分!P:AP,27,FALSE)</f>
        <v>0</v>
      </c>
      <c r="V1134">
        <f t="shared" si="173"/>
        <v>4.0000000000000036</v>
      </c>
      <c r="W1134">
        <f>VLOOKUP(AA1134,角色间职业划分!P:Q,2,FALSE)</f>
        <v>29</v>
      </c>
      <c r="X1134">
        <f t="shared" si="178"/>
        <v>19</v>
      </c>
      <c r="Y1134">
        <f>INT(VLOOKUP(X1134,角色属性总表!AG:AH,2,FALSE)*角色属性总表!$C$38)</f>
        <v>522</v>
      </c>
      <c r="AA1134">
        <f t="shared" si="179"/>
        <v>12</v>
      </c>
      <c r="AB1134">
        <f>VLOOKUP(X1134,角色属性总表!AG:AI,2,FALSE)*VLOOKUP(角色等级属性!AA1134,角色间职业划分!P:AG,13,FALSE)/角色间职业划分!$AB$9</f>
        <v>1015.1938738300715</v>
      </c>
      <c r="AC1134">
        <f>VLOOKUP(X1134,角色属性总表!AG:AI,3,FALSE)*VLOOKUP(AA1134,角色间职业划分!P:AG,8,FALSE)/角色间职业划分!$W$9</f>
        <v>994.5143999999998</v>
      </c>
      <c r="AD1134">
        <f>VLOOKUP(AA1134,角色间职业划分!P:AP,26,FALSE)</f>
        <v>0.4</v>
      </c>
      <c r="AE1134">
        <f>VLOOKUP(X1134,角色属性总表!I:Q,3,FALSE)</f>
        <v>233.85599999999999</v>
      </c>
      <c r="AF1134">
        <f>VLOOKUP(AA1134,角色间职业划分!P:AP,11,FALSE)</f>
        <v>0.34</v>
      </c>
      <c r="AG1134">
        <f t="shared" si="174"/>
        <v>514.50303347977729</v>
      </c>
      <c r="AH1134">
        <f t="shared" si="175"/>
        <v>234</v>
      </c>
      <c r="AJ1134">
        <f t="shared" si="176"/>
        <v>280.50303347977729</v>
      </c>
      <c r="AK1134">
        <v>1130</v>
      </c>
    </row>
    <row r="1135" spans="1:37" x14ac:dyDescent="0.15">
      <c r="A1135">
        <v>1131</v>
      </c>
      <c r="B1135">
        <f>ROUND(VLOOKUP(X1135,角色属性总表!AG:AI,2,FALSE)/角色属性总表!$C$34,0)</f>
        <v>77</v>
      </c>
      <c r="C1135">
        <f>ROUND(VLOOKUP(X1135,角色属性总表!Y:AE,3,FALSE)/J1135,0)</f>
        <v>17</v>
      </c>
      <c r="D1135">
        <f>ROUND(VLOOKUP(X1135,角色属性总表!AG:AI,3,FALSE)/角色属性总表!$C$35,0)</f>
        <v>81</v>
      </c>
      <c r="E1135">
        <f t="shared" si="170"/>
        <v>420</v>
      </c>
      <c r="F1135">
        <f t="shared" si="171"/>
        <v>13</v>
      </c>
      <c r="G1135">
        <f t="shared" si="172"/>
        <v>14</v>
      </c>
      <c r="H1135">
        <v>0</v>
      </c>
      <c r="I1135">
        <f t="shared" si="177"/>
        <v>3</v>
      </c>
      <c r="J1135">
        <f>VLOOKUP(AA1135,角色间职业划分!P:AP,20,FALSE)</f>
        <v>11</v>
      </c>
      <c r="K1135">
        <f>IF(X1135=500,100,VLOOKUP(AA1135,角色间职业划分!P:AP,22,FALSE))</f>
        <v>120</v>
      </c>
      <c r="L1135">
        <f>IF(X1135=500,K1135,VLOOKUP(AA1135,角色间职业划分!P:AP,23,FALSE))</f>
        <v>60</v>
      </c>
      <c r="M1135">
        <f>VLOOKUP(AA1135,角色间职业划分!P:AP,24,FALSE)</f>
        <v>0</v>
      </c>
      <c r="N1135">
        <f>VLOOKUP(AA1135,角色间职业划分!P:AP,14)*100</f>
        <v>95</v>
      </c>
      <c r="O1135">
        <f>VLOOKUP(AA1135,角色间职业划分!P:Z,9,FALSE)</f>
        <v>0</v>
      </c>
      <c r="P1135">
        <f>VLOOKUP(AA1135,角色间职业划分!P:AP,10,FALSE)</f>
        <v>0</v>
      </c>
      <c r="Q1135">
        <f>VLOOKUP(AA1135,角色间职业划分!P:AP,15,FALSE)</f>
        <v>0</v>
      </c>
      <c r="R1135">
        <f>VLOOKUP(AA1135,角色间职业划分!P:AP,16,FALSE)</f>
        <v>0</v>
      </c>
      <c r="S1135">
        <f>VLOOKUP(AA1135,角色间职业划分!P:AP,17,FALSE)</f>
        <v>0</v>
      </c>
      <c r="T1135">
        <f>VLOOKUP(AA1135,角色间职业划分!P:AP,18,FALSE)</f>
        <v>0</v>
      </c>
      <c r="U1135">
        <f>VLOOKUP(AA1135,角色间职业划分!P:AP,27,FALSE)</f>
        <v>0</v>
      </c>
      <c r="V1135">
        <f t="shared" si="173"/>
        <v>4.0000000000000036</v>
      </c>
      <c r="W1135">
        <f>VLOOKUP(AA1135,角色间职业划分!P:Q,2,FALSE)</f>
        <v>29</v>
      </c>
      <c r="X1135">
        <f t="shared" si="178"/>
        <v>20</v>
      </c>
      <c r="Y1135">
        <f>INT(VLOOKUP(X1135,角色属性总表!AG:AH,2,FALSE)*角色属性总表!$C$38)</f>
        <v>540</v>
      </c>
      <c r="AA1135">
        <f t="shared" si="179"/>
        <v>12</v>
      </c>
      <c r="AB1135">
        <f>VLOOKUP(X1135,角色属性总表!AG:AI,2,FALSE)*VLOOKUP(角色等级属性!AA1135,角色间职业划分!P:AG,13,FALSE)/角色间职业划分!$AB$9</f>
        <v>1050.2005591345567</v>
      </c>
      <c r="AC1135">
        <f>VLOOKUP(X1135,角色属性总表!AG:AI,3,FALSE)*VLOOKUP(AA1135,角色间职业划分!P:AG,8,FALSE)/角色间职业划分!$W$9</f>
        <v>1028.8079999999998</v>
      </c>
      <c r="AD1135">
        <f>VLOOKUP(AA1135,角色间职业划分!P:AP,26,FALSE)</f>
        <v>0.4</v>
      </c>
      <c r="AE1135">
        <f>VLOOKUP(X1135,角色属性总表!I:Q,3,FALSE)</f>
        <v>241.92000000000002</v>
      </c>
      <c r="AF1135">
        <f>VLOOKUP(AA1135,角色间职业划分!P:AP,11,FALSE)</f>
        <v>0.34</v>
      </c>
      <c r="AG1135">
        <f t="shared" si="174"/>
        <v>557.83165289201077</v>
      </c>
      <c r="AH1135">
        <f t="shared" si="175"/>
        <v>243</v>
      </c>
      <c r="AJ1135">
        <f t="shared" si="176"/>
        <v>314.83165289201077</v>
      </c>
      <c r="AK1135">
        <v>1131</v>
      </c>
    </row>
    <row r="1136" spans="1:37" x14ac:dyDescent="0.15">
      <c r="A1136">
        <v>1132</v>
      </c>
      <c r="B1136">
        <f>ROUND(VLOOKUP(X1136,角色属性总表!AG:AI,2,FALSE)/角色属性总表!$C$34,0)</f>
        <v>80</v>
      </c>
      <c r="C1136">
        <f>ROUND(VLOOKUP(X1136,角色属性总表!Y:AE,3,FALSE)/J1136,0)</f>
        <v>18</v>
      </c>
      <c r="D1136">
        <f>ROUND(VLOOKUP(X1136,角色属性总表!AG:AI,3,FALSE)/角色属性总表!$C$35,0)</f>
        <v>83</v>
      </c>
      <c r="E1136">
        <f t="shared" si="170"/>
        <v>434</v>
      </c>
      <c r="F1136">
        <f t="shared" si="171"/>
        <v>13</v>
      </c>
      <c r="G1136">
        <f t="shared" si="172"/>
        <v>14</v>
      </c>
      <c r="H1136">
        <v>0</v>
      </c>
      <c r="I1136">
        <f t="shared" si="177"/>
        <v>3</v>
      </c>
      <c r="J1136">
        <f>VLOOKUP(AA1136,角色间职业划分!P:AP,20,FALSE)</f>
        <v>11</v>
      </c>
      <c r="K1136">
        <f>IF(X1136=500,100,VLOOKUP(AA1136,角色间职业划分!P:AP,22,FALSE))</f>
        <v>120</v>
      </c>
      <c r="L1136">
        <f>IF(X1136=500,K1136,VLOOKUP(AA1136,角色间职业划分!P:AP,23,FALSE))</f>
        <v>60</v>
      </c>
      <c r="M1136">
        <f>VLOOKUP(AA1136,角色间职业划分!P:AP,24,FALSE)</f>
        <v>0</v>
      </c>
      <c r="N1136">
        <f>VLOOKUP(AA1136,角色间职业划分!P:AP,14)*100</f>
        <v>95</v>
      </c>
      <c r="O1136">
        <f>VLOOKUP(AA1136,角色间职业划分!P:Z,9,FALSE)</f>
        <v>0</v>
      </c>
      <c r="P1136">
        <f>VLOOKUP(AA1136,角色间职业划分!P:AP,10,FALSE)</f>
        <v>0</v>
      </c>
      <c r="Q1136">
        <f>VLOOKUP(AA1136,角色间职业划分!P:AP,15,FALSE)</f>
        <v>0</v>
      </c>
      <c r="R1136">
        <f>VLOOKUP(AA1136,角色间职业划分!P:AP,16,FALSE)</f>
        <v>0</v>
      </c>
      <c r="S1136">
        <f>VLOOKUP(AA1136,角色间职业划分!P:AP,17,FALSE)</f>
        <v>0</v>
      </c>
      <c r="T1136">
        <f>VLOOKUP(AA1136,角色间职业划分!P:AP,18,FALSE)</f>
        <v>0</v>
      </c>
      <c r="U1136">
        <f>VLOOKUP(AA1136,角色间职业划分!P:AP,27,FALSE)</f>
        <v>0</v>
      </c>
      <c r="V1136">
        <f t="shared" si="173"/>
        <v>4.0000000000000036</v>
      </c>
      <c r="W1136">
        <f>VLOOKUP(AA1136,角色间职业划分!P:Q,2,FALSE)</f>
        <v>29</v>
      </c>
      <c r="X1136">
        <f t="shared" si="178"/>
        <v>21</v>
      </c>
      <c r="Y1136">
        <f>INT(VLOOKUP(X1136,角色属性总表!AG:AH,2,FALSE)*角色属性总表!$C$38)</f>
        <v>558</v>
      </c>
      <c r="AA1136">
        <f t="shared" si="179"/>
        <v>12</v>
      </c>
      <c r="AB1136">
        <f>VLOOKUP(X1136,角色属性总表!AG:AI,2,FALSE)*VLOOKUP(角色等级属性!AA1136,角色间职业划分!P:AG,13,FALSE)/角色间职业划分!$AB$9</f>
        <v>1085.2072444390421</v>
      </c>
      <c r="AC1136">
        <f>VLOOKUP(X1136,角色属性总表!AG:AI,3,FALSE)*VLOOKUP(AA1136,角色间职业划分!P:AG,8,FALSE)/角色间职业划分!$W$9</f>
        <v>1063.1016</v>
      </c>
      <c r="AD1136">
        <f>VLOOKUP(AA1136,角色间职业划分!P:AP,26,FALSE)</f>
        <v>0.4</v>
      </c>
      <c r="AE1136">
        <f>VLOOKUP(X1136,角色属性总表!I:Q,3,FALSE)</f>
        <v>249.98400000000004</v>
      </c>
      <c r="AF1136">
        <f>VLOOKUP(AA1136,角色间职业划分!P:AP,11,FALSE)</f>
        <v>0.34</v>
      </c>
      <c r="AG1136">
        <f t="shared" si="174"/>
        <v>602.49320538986058</v>
      </c>
      <c r="AH1136">
        <f t="shared" si="175"/>
        <v>249</v>
      </c>
      <c r="AJ1136">
        <f t="shared" si="176"/>
        <v>353.49320538986058</v>
      </c>
      <c r="AK1136">
        <v>1132</v>
      </c>
    </row>
    <row r="1137" spans="1:37" x14ac:dyDescent="0.15">
      <c r="A1137">
        <v>1133</v>
      </c>
      <c r="B1137">
        <f>ROUND(VLOOKUP(X1137,角色属性总表!AG:AI,2,FALSE)/角色属性总表!$C$34,0)</f>
        <v>82</v>
      </c>
      <c r="C1137">
        <f>ROUND(VLOOKUP(X1137,角色属性总表!Y:AE,3,FALSE)/J1137,0)</f>
        <v>19</v>
      </c>
      <c r="D1137">
        <f>ROUND(VLOOKUP(X1137,角色属性总表!AG:AI,3,FALSE)/角色属性总表!$C$35,0)</f>
        <v>86</v>
      </c>
      <c r="E1137">
        <f t="shared" si="170"/>
        <v>448</v>
      </c>
      <c r="F1137">
        <f t="shared" si="171"/>
        <v>13</v>
      </c>
      <c r="G1137">
        <f t="shared" si="172"/>
        <v>14</v>
      </c>
      <c r="H1137">
        <v>0</v>
      </c>
      <c r="I1137">
        <f t="shared" si="177"/>
        <v>3</v>
      </c>
      <c r="J1137">
        <f>VLOOKUP(AA1137,角色间职业划分!P:AP,20,FALSE)</f>
        <v>11</v>
      </c>
      <c r="K1137">
        <f>IF(X1137=500,100,VLOOKUP(AA1137,角色间职业划分!P:AP,22,FALSE))</f>
        <v>120</v>
      </c>
      <c r="L1137">
        <f>IF(X1137=500,K1137,VLOOKUP(AA1137,角色间职业划分!P:AP,23,FALSE))</f>
        <v>60</v>
      </c>
      <c r="M1137">
        <f>VLOOKUP(AA1137,角色间职业划分!P:AP,24,FALSE)</f>
        <v>0</v>
      </c>
      <c r="N1137">
        <f>VLOOKUP(AA1137,角色间职业划分!P:AP,14)*100</f>
        <v>95</v>
      </c>
      <c r="O1137">
        <f>VLOOKUP(AA1137,角色间职业划分!P:Z,9,FALSE)</f>
        <v>0</v>
      </c>
      <c r="P1137">
        <f>VLOOKUP(AA1137,角色间职业划分!P:AP,10,FALSE)</f>
        <v>0</v>
      </c>
      <c r="Q1137">
        <f>VLOOKUP(AA1137,角色间职业划分!P:AP,15,FALSE)</f>
        <v>0</v>
      </c>
      <c r="R1137">
        <f>VLOOKUP(AA1137,角色间职业划分!P:AP,16,FALSE)</f>
        <v>0</v>
      </c>
      <c r="S1137">
        <f>VLOOKUP(AA1137,角色间职业划分!P:AP,17,FALSE)</f>
        <v>0</v>
      </c>
      <c r="T1137">
        <f>VLOOKUP(AA1137,角色间职业划分!P:AP,18,FALSE)</f>
        <v>0</v>
      </c>
      <c r="U1137">
        <f>VLOOKUP(AA1137,角色间职业划分!P:AP,27,FALSE)</f>
        <v>0</v>
      </c>
      <c r="V1137">
        <f t="shared" si="173"/>
        <v>4.0000000000000036</v>
      </c>
      <c r="W1137">
        <f>VLOOKUP(AA1137,角色间职业划分!P:Q,2,FALSE)</f>
        <v>29</v>
      </c>
      <c r="X1137">
        <f t="shared" si="178"/>
        <v>22</v>
      </c>
      <c r="Y1137">
        <f>INT(VLOOKUP(X1137,角色属性总表!AG:AH,2,FALSE)*角色属性总表!$C$38)</f>
        <v>576</v>
      </c>
      <c r="AA1137">
        <f t="shared" si="179"/>
        <v>12</v>
      </c>
      <c r="AB1137">
        <f>VLOOKUP(X1137,角色属性总表!AG:AI,2,FALSE)*VLOOKUP(角色等级属性!AA1137,角色间职业划分!P:AG,13,FALSE)/角色间职业划分!$AB$9</f>
        <v>1120.2139297435274</v>
      </c>
      <c r="AC1137">
        <f>VLOOKUP(X1137,角色属性总表!AG:AI,3,FALSE)*VLOOKUP(AA1137,角色间职业划分!P:AG,8,FALSE)/角色间职业划分!$W$9</f>
        <v>1097.3952000000002</v>
      </c>
      <c r="AD1137">
        <f>VLOOKUP(AA1137,角色间职业划分!P:AP,26,FALSE)</f>
        <v>0.4</v>
      </c>
      <c r="AE1137">
        <f>VLOOKUP(X1137,角色属性总表!I:Q,3,FALSE)</f>
        <v>258.048</v>
      </c>
      <c r="AF1137">
        <f>VLOOKUP(AA1137,角色间职业划分!P:AP,11,FALSE)</f>
        <v>0.34</v>
      </c>
      <c r="AG1137">
        <f t="shared" si="174"/>
        <v>648.46908005205398</v>
      </c>
      <c r="AH1137">
        <f t="shared" si="175"/>
        <v>258</v>
      </c>
      <c r="AJ1137">
        <f t="shared" si="176"/>
        <v>390.46908005205398</v>
      </c>
      <c r="AK1137">
        <v>1133</v>
      </c>
    </row>
    <row r="1138" spans="1:37" x14ac:dyDescent="0.15">
      <c r="A1138">
        <v>1134</v>
      </c>
      <c r="B1138">
        <f>ROUND(VLOOKUP(X1138,角色属性总表!AG:AI,2,FALSE)/角色属性总表!$C$34,0)</f>
        <v>85</v>
      </c>
      <c r="C1138">
        <f>ROUND(VLOOKUP(X1138,角色属性总表!Y:AE,3,FALSE)/J1138,0)</f>
        <v>20</v>
      </c>
      <c r="D1138">
        <f>ROUND(VLOOKUP(X1138,角色属性总表!AG:AI,3,FALSE)/角色属性总表!$C$35,0)</f>
        <v>89</v>
      </c>
      <c r="E1138">
        <f t="shared" si="170"/>
        <v>462</v>
      </c>
      <c r="F1138">
        <f t="shared" si="171"/>
        <v>13</v>
      </c>
      <c r="G1138">
        <f t="shared" si="172"/>
        <v>14</v>
      </c>
      <c r="H1138">
        <v>0</v>
      </c>
      <c r="I1138">
        <f t="shared" si="177"/>
        <v>3</v>
      </c>
      <c r="J1138">
        <f>VLOOKUP(AA1138,角色间职业划分!P:AP,20,FALSE)</f>
        <v>11</v>
      </c>
      <c r="K1138">
        <f>IF(X1138=500,100,VLOOKUP(AA1138,角色间职业划分!P:AP,22,FALSE))</f>
        <v>120</v>
      </c>
      <c r="L1138">
        <f>IF(X1138=500,K1138,VLOOKUP(AA1138,角色间职业划分!P:AP,23,FALSE))</f>
        <v>60</v>
      </c>
      <c r="M1138">
        <f>VLOOKUP(AA1138,角色间职业划分!P:AP,24,FALSE)</f>
        <v>0</v>
      </c>
      <c r="N1138">
        <f>VLOOKUP(AA1138,角色间职业划分!P:AP,14)*100</f>
        <v>95</v>
      </c>
      <c r="O1138">
        <f>VLOOKUP(AA1138,角色间职业划分!P:Z,9,FALSE)</f>
        <v>0</v>
      </c>
      <c r="P1138">
        <f>VLOOKUP(AA1138,角色间职业划分!P:AP,10,FALSE)</f>
        <v>0</v>
      </c>
      <c r="Q1138">
        <f>VLOOKUP(AA1138,角色间职业划分!P:AP,15,FALSE)</f>
        <v>0</v>
      </c>
      <c r="R1138">
        <f>VLOOKUP(AA1138,角色间职业划分!P:AP,16,FALSE)</f>
        <v>0</v>
      </c>
      <c r="S1138">
        <f>VLOOKUP(AA1138,角色间职业划分!P:AP,17,FALSE)</f>
        <v>0</v>
      </c>
      <c r="T1138">
        <f>VLOOKUP(AA1138,角色间职业划分!P:AP,18,FALSE)</f>
        <v>0</v>
      </c>
      <c r="U1138">
        <f>VLOOKUP(AA1138,角色间职业划分!P:AP,27,FALSE)</f>
        <v>0</v>
      </c>
      <c r="V1138">
        <f t="shared" si="173"/>
        <v>4.0000000000000036</v>
      </c>
      <c r="W1138">
        <f>VLOOKUP(AA1138,角色间职业划分!P:Q,2,FALSE)</f>
        <v>29</v>
      </c>
      <c r="X1138">
        <f t="shared" si="178"/>
        <v>23</v>
      </c>
      <c r="Y1138">
        <f>INT(VLOOKUP(X1138,角色属性总表!AG:AH,2,FALSE)*角色属性总表!$C$38)</f>
        <v>594</v>
      </c>
      <c r="AA1138">
        <f t="shared" si="179"/>
        <v>12</v>
      </c>
      <c r="AB1138">
        <f>VLOOKUP(X1138,角色属性总表!AG:AI,2,FALSE)*VLOOKUP(角色等级属性!AA1138,角色间职业划分!P:AG,13,FALSE)/角色间职业划分!$AB$9</f>
        <v>1155.2206150480126</v>
      </c>
      <c r="AC1138">
        <f>VLOOKUP(X1138,角色属性总表!AG:AI,3,FALSE)*VLOOKUP(AA1138,角色间职业划分!P:AG,8,FALSE)/角色间职业划分!$W$9</f>
        <v>1131.6887999999999</v>
      </c>
      <c r="AD1138">
        <f>VLOOKUP(AA1138,角色间职业划分!P:AP,26,FALSE)</f>
        <v>0.4</v>
      </c>
      <c r="AE1138">
        <f>VLOOKUP(X1138,角色属性总表!I:Q,3,FALSE)</f>
        <v>266.11199999999997</v>
      </c>
      <c r="AF1138">
        <f>VLOOKUP(AA1138,角色间职业划分!P:AP,11,FALSE)</f>
        <v>0.34</v>
      </c>
      <c r="AG1138">
        <f t="shared" si="174"/>
        <v>695.7421374404571</v>
      </c>
      <c r="AH1138">
        <f t="shared" si="175"/>
        <v>267</v>
      </c>
      <c r="AJ1138">
        <f t="shared" si="176"/>
        <v>428.7421374404571</v>
      </c>
      <c r="AK1138">
        <v>1134</v>
      </c>
    </row>
    <row r="1139" spans="1:37" x14ac:dyDescent="0.15">
      <c r="A1139">
        <v>1135</v>
      </c>
      <c r="B1139">
        <f>ROUND(VLOOKUP(X1139,角色属性总表!AG:AI,2,FALSE)/角色属性总表!$C$34,0)</f>
        <v>87</v>
      </c>
      <c r="C1139">
        <f>ROUND(VLOOKUP(X1139,角色属性总表!Y:AE,3,FALSE)/J1139,0)</f>
        <v>21</v>
      </c>
      <c r="D1139">
        <f>ROUND(VLOOKUP(X1139,角色属性总表!AG:AI,3,FALSE)/角色属性总表!$C$35,0)</f>
        <v>91</v>
      </c>
      <c r="E1139">
        <f t="shared" si="170"/>
        <v>476</v>
      </c>
      <c r="F1139">
        <f t="shared" si="171"/>
        <v>13</v>
      </c>
      <c r="G1139">
        <f t="shared" si="172"/>
        <v>14</v>
      </c>
      <c r="H1139">
        <v>0</v>
      </c>
      <c r="I1139">
        <f t="shared" si="177"/>
        <v>3</v>
      </c>
      <c r="J1139">
        <f>VLOOKUP(AA1139,角色间职业划分!P:AP,20,FALSE)</f>
        <v>11</v>
      </c>
      <c r="K1139">
        <f>IF(X1139=500,100,VLOOKUP(AA1139,角色间职业划分!P:AP,22,FALSE))</f>
        <v>120</v>
      </c>
      <c r="L1139">
        <f>IF(X1139=500,K1139,VLOOKUP(AA1139,角色间职业划分!P:AP,23,FALSE))</f>
        <v>60</v>
      </c>
      <c r="M1139">
        <f>VLOOKUP(AA1139,角色间职业划分!P:AP,24,FALSE)</f>
        <v>0</v>
      </c>
      <c r="N1139">
        <f>VLOOKUP(AA1139,角色间职业划分!P:AP,14)*100</f>
        <v>95</v>
      </c>
      <c r="O1139">
        <f>VLOOKUP(AA1139,角色间职业划分!P:Z,9,FALSE)</f>
        <v>0</v>
      </c>
      <c r="P1139">
        <f>VLOOKUP(AA1139,角色间职业划分!P:AP,10,FALSE)</f>
        <v>0</v>
      </c>
      <c r="Q1139">
        <f>VLOOKUP(AA1139,角色间职业划分!P:AP,15,FALSE)</f>
        <v>0</v>
      </c>
      <c r="R1139">
        <f>VLOOKUP(AA1139,角色间职业划分!P:AP,16,FALSE)</f>
        <v>0</v>
      </c>
      <c r="S1139">
        <f>VLOOKUP(AA1139,角色间职业划分!P:AP,17,FALSE)</f>
        <v>0</v>
      </c>
      <c r="T1139">
        <f>VLOOKUP(AA1139,角色间职业划分!P:AP,18,FALSE)</f>
        <v>0</v>
      </c>
      <c r="U1139">
        <f>VLOOKUP(AA1139,角色间职业划分!P:AP,27,FALSE)</f>
        <v>0</v>
      </c>
      <c r="V1139">
        <f t="shared" si="173"/>
        <v>4.0000000000000036</v>
      </c>
      <c r="W1139">
        <f>VLOOKUP(AA1139,角色间职业划分!P:Q,2,FALSE)</f>
        <v>29</v>
      </c>
      <c r="X1139">
        <f t="shared" si="178"/>
        <v>24</v>
      </c>
      <c r="Y1139">
        <f>INT(VLOOKUP(X1139,角色属性总表!AG:AH,2,FALSE)*角色属性总表!$C$38)</f>
        <v>612</v>
      </c>
      <c r="AA1139">
        <f t="shared" si="179"/>
        <v>12</v>
      </c>
      <c r="AB1139">
        <f>VLOOKUP(X1139,角色属性总表!AG:AI,2,FALSE)*VLOOKUP(角色等级属性!AA1139,角色间职业划分!P:AG,13,FALSE)/角色间职业划分!$AB$9</f>
        <v>1190.2273003524979</v>
      </c>
      <c r="AC1139">
        <f>VLOOKUP(X1139,角色属性总表!AG:AI,3,FALSE)*VLOOKUP(AA1139,角色间职业划分!P:AG,8,FALSE)/角色间职业划分!$W$9</f>
        <v>1165.9823999999996</v>
      </c>
      <c r="AD1139">
        <f>VLOOKUP(AA1139,角色间职业划分!P:AP,26,FALSE)</f>
        <v>0.4</v>
      </c>
      <c r="AE1139">
        <f>VLOOKUP(X1139,角色属性总表!I:Q,3,FALSE)</f>
        <v>274.17599999999999</v>
      </c>
      <c r="AF1139">
        <f>VLOOKUP(AA1139,角色间职业划分!P:AP,11,FALSE)</f>
        <v>0.34</v>
      </c>
      <c r="AG1139">
        <f t="shared" si="174"/>
        <v>744.2965467389613</v>
      </c>
      <c r="AH1139">
        <f t="shared" si="175"/>
        <v>273</v>
      </c>
      <c r="AJ1139">
        <f t="shared" si="176"/>
        <v>471.2965467389613</v>
      </c>
      <c r="AK1139">
        <v>1135</v>
      </c>
    </row>
    <row r="1140" spans="1:37" x14ac:dyDescent="0.15">
      <c r="A1140">
        <v>1136</v>
      </c>
      <c r="B1140">
        <f>ROUND(VLOOKUP(X1140,角色属性总表!AG:AI,2,FALSE)/角色属性总表!$C$34,0)</f>
        <v>90</v>
      </c>
      <c r="C1140">
        <f>ROUND(VLOOKUP(X1140,角色属性总表!Y:AE,3,FALSE)/J1140,0)</f>
        <v>22</v>
      </c>
      <c r="D1140">
        <f>ROUND(VLOOKUP(X1140,角色属性总表!AG:AI,3,FALSE)/角色属性总表!$C$35,0)</f>
        <v>94</v>
      </c>
      <c r="E1140">
        <f t="shared" si="170"/>
        <v>490</v>
      </c>
      <c r="F1140">
        <f t="shared" si="171"/>
        <v>13</v>
      </c>
      <c r="G1140">
        <f t="shared" si="172"/>
        <v>14</v>
      </c>
      <c r="H1140">
        <v>0</v>
      </c>
      <c r="I1140">
        <f t="shared" si="177"/>
        <v>3</v>
      </c>
      <c r="J1140">
        <f>VLOOKUP(AA1140,角色间职业划分!P:AP,20,FALSE)</f>
        <v>11</v>
      </c>
      <c r="K1140">
        <f>IF(X1140=500,100,VLOOKUP(AA1140,角色间职业划分!P:AP,22,FALSE))</f>
        <v>120</v>
      </c>
      <c r="L1140">
        <f>IF(X1140=500,K1140,VLOOKUP(AA1140,角色间职业划分!P:AP,23,FALSE))</f>
        <v>60</v>
      </c>
      <c r="M1140">
        <f>VLOOKUP(AA1140,角色间职业划分!P:AP,24,FALSE)</f>
        <v>0</v>
      </c>
      <c r="N1140">
        <f>VLOOKUP(AA1140,角色间职业划分!P:AP,14)*100</f>
        <v>95</v>
      </c>
      <c r="O1140">
        <f>VLOOKUP(AA1140,角色间职业划分!P:Z,9,FALSE)</f>
        <v>0</v>
      </c>
      <c r="P1140">
        <f>VLOOKUP(AA1140,角色间职业划分!P:AP,10,FALSE)</f>
        <v>0</v>
      </c>
      <c r="Q1140">
        <f>VLOOKUP(AA1140,角色间职业划分!P:AP,15,FALSE)</f>
        <v>0</v>
      </c>
      <c r="R1140">
        <f>VLOOKUP(AA1140,角色间职业划分!P:AP,16,FALSE)</f>
        <v>0</v>
      </c>
      <c r="S1140">
        <f>VLOOKUP(AA1140,角色间职业划分!P:AP,17,FALSE)</f>
        <v>0</v>
      </c>
      <c r="T1140">
        <f>VLOOKUP(AA1140,角色间职业划分!P:AP,18,FALSE)</f>
        <v>0</v>
      </c>
      <c r="U1140">
        <f>VLOOKUP(AA1140,角色间职业划分!P:AP,27,FALSE)</f>
        <v>0</v>
      </c>
      <c r="V1140">
        <f t="shared" si="173"/>
        <v>4.0000000000000036</v>
      </c>
      <c r="W1140">
        <f>VLOOKUP(AA1140,角色间职业划分!P:Q,2,FALSE)</f>
        <v>29</v>
      </c>
      <c r="X1140">
        <f t="shared" si="178"/>
        <v>25</v>
      </c>
      <c r="Y1140">
        <f>INT(VLOOKUP(X1140,角色属性总表!AG:AH,2,FALSE)*角色属性总表!$C$38)</f>
        <v>630</v>
      </c>
      <c r="AA1140">
        <f t="shared" si="179"/>
        <v>12</v>
      </c>
      <c r="AB1140">
        <f>VLOOKUP(X1140,角色属性总表!AG:AI,2,FALSE)*VLOOKUP(角色等级属性!AA1140,角色间职业划分!P:AG,13,FALSE)/角色间职业划分!$AB$9</f>
        <v>1225.2339856569829</v>
      </c>
      <c r="AC1140">
        <f>VLOOKUP(X1140,角色属性总表!AG:AI,3,FALSE)*VLOOKUP(AA1140,角色间职业划分!P:AG,8,FALSE)/角色间职业划分!$W$9</f>
        <v>1200.2759999999998</v>
      </c>
      <c r="AD1140">
        <f>VLOOKUP(AA1140,角色间职业划分!P:AP,26,FALSE)</f>
        <v>0.4</v>
      </c>
      <c r="AE1140">
        <f>VLOOKUP(X1140,角色属性总表!I:Q,3,FALSE)</f>
        <v>282.24</v>
      </c>
      <c r="AF1140">
        <f>VLOOKUP(AA1140,角色间职业划分!P:AP,11,FALSE)</f>
        <v>0.34</v>
      </c>
      <c r="AG1140">
        <f t="shared" si="174"/>
        <v>794.11764705882354</v>
      </c>
      <c r="AH1140">
        <f t="shared" si="175"/>
        <v>282</v>
      </c>
      <c r="AJ1140">
        <f t="shared" si="176"/>
        <v>512.11764705882354</v>
      </c>
      <c r="AK1140">
        <v>1136</v>
      </c>
    </row>
    <row r="1141" spans="1:37" x14ac:dyDescent="0.15">
      <c r="A1141">
        <v>1137</v>
      </c>
      <c r="B1141">
        <f>ROUND(VLOOKUP(X1141,角色属性总表!AG:AI,2,FALSE)/角色属性总表!$C$34,0)</f>
        <v>93</v>
      </c>
      <c r="C1141">
        <f>ROUND(VLOOKUP(X1141,角色属性总表!Y:AE,3,FALSE)/J1141,0)</f>
        <v>23</v>
      </c>
      <c r="D1141">
        <f>ROUND(VLOOKUP(X1141,角色属性总表!AG:AI,3,FALSE)/角色属性总表!$C$35,0)</f>
        <v>97</v>
      </c>
      <c r="E1141">
        <f t="shared" si="170"/>
        <v>504</v>
      </c>
      <c r="F1141">
        <f t="shared" si="171"/>
        <v>13</v>
      </c>
      <c r="G1141">
        <f t="shared" si="172"/>
        <v>14</v>
      </c>
      <c r="H1141">
        <v>0</v>
      </c>
      <c r="I1141">
        <f t="shared" si="177"/>
        <v>3</v>
      </c>
      <c r="J1141">
        <f>VLOOKUP(AA1141,角色间职业划分!P:AP,20,FALSE)</f>
        <v>11</v>
      </c>
      <c r="K1141">
        <f>IF(X1141=500,100,VLOOKUP(AA1141,角色间职业划分!P:AP,22,FALSE))</f>
        <v>120</v>
      </c>
      <c r="L1141">
        <f>IF(X1141=500,K1141,VLOOKUP(AA1141,角色间职业划分!P:AP,23,FALSE))</f>
        <v>60</v>
      </c>
      <c r="M1141">
        <f>VLOOKUP(AA1141,角色间职业划分!P:AP,24,FALSE)</f>
        <v>0</v>
      </c>
      <c r="N1141">
        <f>VLOOKUP(AA1141,角色间职业划分!P:AP,14)*100</f>
        <v>95</v>
      </c>
      <c r="O1141">
        <f>VLOOKUP(AA1141,角色间职业划分!P:Z,9,FALSE)</f>
        <v>0</v>
      </c>
      <c r="P1141">
        <f>VLOOKUP(AA1141,角色间职业划分!P:AP,10,FALSE)</f>
        <v>0</v>
      </c>
      <c r="Q1141">
        <f>VLOOKUP(AA1141,角色间职业划分!P:AP,15,FALSE)</f>
        <v>0</v>
      </c>
      <c r="R1141">
        <f>VLOOKUP(AA1141,角色间职业划分!P:AP,16,FALSE)</f>
        <v>0</v>
      </c>
      <c r="S1141">
        <f>VLOOKUP(AA1141,角色间职业划分!P:AP,17,FALSE)</f>
        <v>0</v>
      </c>
      <c r="T1141">
        <f>VLOOKUP(AA1141,角色间职业划分!P:AP,18,FALSE)</f>
        <v>0</v>
      </c>
      <c r="U1141">
        <f>VLOOKUP(AA1141,角色间职业划分!P:AP,27,FALSE)</f>
        <v>0</v>
      </c>
      <c r="V1141">
        <f t="shared" si="173"/>
        <v>4.0000000000000036</v>
      </c>
      <c r="W1141">
        <f>VLOOKUP(AA1141,角色间职业划分!P:Q,2,FALSE)</f>
        <v>29</v>
      </c>
      <c r="X1141">
        <f t="shared" si="178"/>
        <v>26</v>
      </c>
      <c r="Y1141">
        <f>INT(VLOOKUP(X1141,角色属性总表!AG:AH,2,FALSE)*角色属性总表!$C$38)</f>
        <v>648</v>
      </c>
      <c r="AA1141">
        <f t="shared" si="179"/>
        <v>12</v>
      </c>
      <c r="AB1141">
        <f>VLOOKUP(X1141,角色属性总表!AG:AI,2,FALSE)*VLOOKUP(角色等级属性!AA1141,角色间职业划分!P:AG,13,FALSE)/角色间职业划分!$AB$9</f>
        <v>1260.2406709614681</v>
      </c>
      <c r="AC1141">
        <f>VLOOKUP(X1141,角色属性总表!AG:AI,3,FALSE)*VLOOKUP(AA1141,角色间职业划分!P:AG,8,FALSE)/角色间职业划分!$W$9</f>
        <v>1234.5696</v>
      </c>
      <c r="AD1141">
        <f>VLOOKUP(AA1141,角色间职业划分!P:AP,26,FALSE)</f>
        <v>0.4</v>
      </c>
      <c r="AE1141">
        <f>VLOOKUP(X1141,角色属性总表!I:Q,3,FALSE)</f>
        <v>290.30400000000003</v>
      </c>
      <c r="AF1141">
        <f>VLOOKUP(AA1141,角色间职业划分!P:AP,11,FALSE)</f>
        <v>0.34</v>
      </c>
      <c r="AG1141">
        <f t="shared" si="174"/>
        <v>845.19182849521496</v>
      </c>
      <c r="AH1141">
        <f t="shared" si="175"/>
        <v>291</v>
      </c>
      <c r="AJ1141">
        <f t="shared" si="176"/>
        <v>554.19182849521496</v>
      </c>
      <c r="AK1141">
        <v>1137</v>
      </c>
    </row>
    <row r="1142" spans="1:37" x14ac:dyDescent="0.15">
      <c r="A1142">
        <v>1138</v>
      </c>
      <c r="B1142">
        <f>ROUND(VLOOKUP(X1142,角色属性总表!AG:AI,2,FALSE)/角色属性总表!$C$34,0)</f>
        <v>95</v>
      </c>
      <c r="C1142">
        <f>ROUND(VLOOKUP(X1142,角色属性总表!Y:AE,3,FALSE)/J1142,0)</f>
        <v>24</v>
      </c>
      <c r="D1142">
        <f>ROUND(VLOOKUP(X1142,角色属性总表!AG:AI,3,FALSE)/角色属性总表!$C$35,0)</f>
        <v>99</v>
      </c>
      <c r="E1142">
        <f t="shared" si="170"/>
        <v>518</v>
      </c>
      <c r="F1142">
        <f t="shared" si="171"/>
        <v>13</v>
      </c>
      <c r="G1142">
        <f t="shared" si="172"/>
        <v>14</v>
      </c>
      <c r="H1142">
        <v>0</v>
      </c>
      <c r="I1142">
        <f t="shared" si="177"/>
        <v>3</v>
      </c>
      <c r="J1142">
        <f>VLOOKUP(AA1142,角色间职业划分!P:AP,20,FALSE)</f>
        <v>11</v>
      </c>
      <c r="K1142">
        <f>IF(X1142=500,100,VLOOKUP(AA1142,角色间职业划分!P:AP,22,FALSE))</f>
        <v>120</v>
      </c>
      <c r="L1142">
        <f>IF(X1142=500,K1142,VLOOKUP(AA1142,角色间职业划分!P:AP,23,FALSE))</f>
        <v>60</v>
      </c>
      <c r="M1142">
        <f>VLOOKUP(AA1142,角色间职业划分!P:AP,24,FALSE)</f>
        <v>0</v>
      </c>
      <c r="N1142">
        <f>VLOOKUP(AA1142,角色间职业划分!P:AP,14)*100</f>
        <v>95</v>
      </c>
      <c r="O1142">
        <f>VLOOKUP(AA1142,角色间职业划分!P:Z,9,FALSE)</f>
        <v>0</v>
      </c>
      <c r="P1142">
        <f>VLOOKUP(AA1142,角色间职业划分!P:AP,10,FALSE)</f>
        <v>0</v>
      </c>
      <c r="Q1142">
        <f>VLOOKUP(AA1142,角色间职业划分!P:AP,15,FALSE)</f>
        <v>0</v>
      </c>
      <c r="R1142">
        <f>VLOOKUP(AA1142,角色间职业划分!P:AP,16,FALSE)</f>
        <v>0</v>
      </c>
      <c r="S1142">
        <f>VLOOKUP(AA1142,角色间职业划分!P:AP,17,FALSE)</f>
        <v>0</v>
      </c>
      <c r="T1142">
        <f>VLOOKUP(AA1142,角色间职业划分!P:AP,18,FALSE)</f>
        <v>0</v>
      </c>
      <c r="U1142">
        <f>VLOOKUP(AA1142,角色间职业划分!P:AP,27,FALSE)</f>
        <v>0</v>
      </c>
      <c r="V1142">
        <f t="shared" si="173"/>
        <v>4.0000000000000036</v>
      </c>
      <c r="W1142">
        <f>VLOOKUP(AA1142,角色间职业划分!P:Q,2,FALSE)</f>
        <v>29</v>
      </c>
      <c r="X1142">
        <f t="shared" si="178"/>
        <v>27</v>
      </c>
      <c r="Y1142">
        <f>INT(VLOOKUP(X1142,角色属性总表!AG:AH,2,FALSE)*角色属性总表!$C$38)</f>
        <v>666</v>
      </c>
      <c r="AA1142">
        <f t="shared" si="179"/>
        <v>12</v>
      </c>
      <c r="AB1142">
        <f>VLOOKUP(X1142,角色属性总表!AG:AI,2,FALSE)*VLOOKUP(角色等级属性!AA1142,角色间职业划分!P:AG,13,FALSE)/角色间职业划分!$AB$9</f>
        <v>1295.2473562659534</v>
      </c>
      <c r="AC1142">
        <f>VLOOKUP(X1142,角色属性总表!AG:AI,3,FALSE)*VLOOKUP(AA1142,角色间职业划分!P:AG,8,FALSE)/角色间职业划分!$W$9</f>
        <v>1268.8632</v>
      </c>
      <c r="AD1142">
        <f>VLOOKUP(AA1142,角色间职业划分!P:AP,26,FALSE)</f>
        <v>0.4</v>
      </c>
      <c r="AE1142">
        <f>VLOOKUP(X1142,角色属性总表!I:Q,3,FALSE)</f>
        <v>298.36799999999999</v>
      </c>
      <c r="AF1142">
        <f>VLOOKUP(AA1142,角色间职业划分!P:AP,11,FALSE)</f>
        <v>0.34</v>
      </c>
      <c r="AG1142">
        <f t="shared" si="174"/>
        <v>897.50642946666699</v>
      </c>
      <c r="AH1142">
        <f t="shared" si="175"/>
        <v>297</v>
      </c>
      <c r="AJ1142">
        <f t="shared" si="176"/>
        <v>600.50642946666699</v>
      </c>
      <c r="AK1142">
        <v>1138</v>
      </c>
    </row>
    <row r="1143" spans="1:37" x14ac:dyDescent="0.15">
      <c r="A1143">
        <v>1139</v>
      </c>
      <c r="B1143">
        <f>ROUND(VLOOKUP(X1143,角色属性总表!AG:AI,2,FALSE)/角色属性总表!$C$34,0)</f>
        <v>98</v>
      </c>
      <c r="C1143">
        <f>ROUND(VLOOKUP(X1143,角色属性总表!Y:AE,3,FALSE)/J1143,0)</f>
        <v>25</v>
      </c>
      <c r="D1143">
        <f>ROUND(VLOOKUP(X1143,角色属性总表!AG:AI,3,FALSE)/角色属性总表!$C$35,0)</f>
        <v>102</v>
      </c>
      <c r="E1143">
        <f t="shared" si="170"/>
        <v>532</v>
      </c>
      <c r="F1143">
        <f t="shared" si="171"/>
        <v>13</v>
      </c>
      <c r="G1143">
        <f t="shared" si="172"/>
        <v>14</v>
      </c>
      <c r="H1143">
        <v>0</v>
      </c>
      <c r="I1143">
        <f t="shared" si="177"/>
        <v>3</v>
      </c>
      <c r="J1143">
        <f>VLOOKUP(AA1143,角色间职业划分!P:AP,20,FALSE)</f>
        <v>11</v>
      </c>
      <c r="K1143">
        <f>IF(X1143=500,100,VLOOKUP(AA1143,角色间职业划分!P:AP,22,FALSE))</f>
        <v>120</v>
      </c>
      <c r="L1143">
        <f>IF(X1143=500,K1143,VLOOKUP(AA1143,角色间职业划分!P:AP,23,FALSE))</f>
        <v>60</v>
      </c>
      <c r="M1143">
        <f>VLOOKUP(AA1143,角色间职业划分!P:AP,24,FALSE)</f>
        <v>0</v>
      </c>
      <c r="N1143">
        <f>VLOOKUP(AA1143,角色间职业划分!P:AP,14)*100</f>
        <v>95</v>
      </c>
      <c r="O1143">
        <f>VLOOKUP(AA1143,角色间职业划分!P:Z,9,FALSE)</f>
        <v>0</v>
      </c>
      <c r="P1143">
        <f>VLOOKUP(AA1143,角色间职业划分!P:AP,10,FALSE)</f>
        <v>0</v>
      </c>
      <c r="Q1143">
        <f>VLOOKUP(AA1143,角色间职业划分!P:AP,15,FALSE)</f>
        <v>0</v>
      </c>
      <c r="R1143">
        <f>VLOOKUP(AA1143,角色间职业划分!P:AP,16,FALSE)</f>
        <v>0</v>
      </c>
      <c r="S1143">
        <f>VLOOKUP(AA1143,角色间职业划分!P:AP,17,FALSE)</f>
        <v>0</v>
      </c>
      <c r="T1143">
        <f>VLOOKUP(AA1143,角色间职业划分!P:AP,18,FALSE)</f>
        <v>0</v>
      </c>
      <c r="U1143">
        <f>VLOOKUP(AA1143,角色间职业划分!P:AP,27,FALSE)</f>
        <v>0</v>
      </c>
      <c r="V1143">
        <f t="shared" si="173"/>
        <v>4.0000000000000036</v>
      </c>
      <c r="W1143">
        <f>VLOOKUP(AA1143,角色间职业划分!P:Q,2,FALSE)</f>
        <v>29</v>
      </c>
      <c r="X1143">
        <f t="shared" si="178"/>
        <v>28</v>
      </c>
      <c r="Y1143">
        <f>INT(VLOOKUP(X1143,角色属性总表!AG:AH,2,FALSE)*角色属性总表!$C$38)</f>
        <v>684</v>
      </c>
      <c r="AA1143">
        <f t="shared" si="179"/>
        <v>12</v>
      </c>
      <c r="AB1143">
        <f>VLOOKUP(X1143,角色属性总表!AG:AI,2,FALSE)*VLOOKUP(角色等级属性!AA1143,角色间职业划分!P:AG,13,FALSE)/角色间职业划分!$AB$9</f>
        <v>1330.2540415704386</v>
      </c>
      <c r="AC1143">
        <f>VLOOKUP(X1143,角色属性总表!AG:AI,3,FALSE)*VLOOKUP(AA1143,角色间职业划分!P:AG,8,FALSE)/角色间职业划分!$W$9</f>
        <v>1303.1567999999997</v>
      </c>
      <c r="AD1143">
        <f>VLOOKUP(AA1143,角色间职业划分!P:AP,26,FALSE)</f>
        <v>0.4</v>
      </c>
      <c r="AE1143">
        <f>VLOOKUP(X1143,角色属性总表!I:Q,3,FALSE)</f>
        <v>306.43199999999996</v>
      </c>
      <c r="AF1143">
        <f>VLOOKUP(AA1143,角色间职业划分!P:AP,11,FALSE)</f>
        <v>0.34</v>
      </c>
      <c r="AG1143">
        <f t="shared" si="174"/>
        <v>951.04964758507606</v>
      </c>
      <c r="AH1143">
        <f t="shared" si="175"/>
        <v>306</v>
      </c>
      <c r="AJ1143">
        <f t="shared" si="176"/>
        <v>645.04964758507606</v>
      </c>
      <c r="AK1143">
        <v>1139</v>
      </c>
    </row>
    <row r="1144" spans="1:37" x14ac:dyDescent="0.15">
      <c r="A1144">
        <v>1140</v>
      </c>
      <c r="B1144">
        <f>ROUND(VLOOKUP(X1144,角色属性总表!AG:AI,2,FALSE)/角色属性总表!$C$34,0)</f>
        <v>100</v>
      </c>
      <c r="C1144">
        <f>ROUND(VLOOKUP(X1144,角色属性总表!Y:AE,3,FALSE)/J1144,0)</f>
        <v>26</v>
      </c>
      <c r="D1144">
        <f>ROUND(VLOOKUP(X1144,角色属性总表!AG:AI,3,FALSE)/角色属性总表!$C$35,0)</f>
        <v>105</v>
      </c>
      <c r="E1144">
        <f t="shared" si="170"/>
        <v>546</v>
      </c>
      <c r="F1144">
        <f t="shared" si="171"/>
        <v>13</v>
      </c>
      <c r="G1144">
        <f t="shared" si="172"/>
        <v>14</v>
      </c>
      <c r="H1144">
        <v>0</v>
      </c>
      <c r="I1144">
        <f t="shared" si="177"/>
        <v>3</v>
      </c>
      <c r="J1144">
        <f>VLOOKUP(AA1144,角色间职业划分!P:AP,20,FALSE)</f>
        <v>11</v>
      </c>
      <c r="K1144">
        <f>IF(X1144=500,100,VLOOKUP(AA1144,角色间职业划分!P:AP,22,FALSE))</f>
        <v>120</v>
      </c>
      <c r="L1144">
        <f>IF(X1144=500,K1144,VLOOKUP(AA1144,角色间职业划分!P:AP,23,FALSE))</f>
        <v>60</v>
      </c>
      <c r="M1144">
        <f>VLOOKUP(AA1144,角色间职业划分!P:AP,24,FALSE)</f>
        <v>0</v>
      </c>
      <c r="N1144">
        <f>VLOOKUP(AA1144,角色间职业划分!P:AP,14)*100</f>
        <v>95</v>
      </c>
      <c r="O1144">
        <f>VLOOKUP(AA1144,角色间职业划分!P:Z,9,FALSE)</f>
        <v>0</v>
      </c>
      <c r="P1144">
        <f>VLOOKUP(AA1144,角色间职业划分!P:AP,10,FALSE)</f>
        <v>0</v>
      </c>
      <c r="Q1144">
        <f>VLOOKUP(AA1144,角色间职业划分!P:AP,15,FALSE)</f>
        <v>0</v>
      </c>
      <c r="R1144">
        <f>VLOOKUP(AA1144,角色间职业划分!P:AP,16,FALSE)</f>
        <v>0</v>
      </c>
      <c r="S1144">
        <f>VLOOKUP(AA1144,角色间职业划分!P:AP,17,FALSE)</f>
        <v>0</v>
      </c>
      <c r="T1144">
        <f>VLOOKUP(AA1144,角色间职业划分!P:AP,18,FALSE)</f>
        <v>0</v>
      </c>
      <c r="U1144">
        <f>VLOOKUP(AA1144,角色间职业划分!P:AP,27,FALSE)</f>
        <v>0</v>
      </c>
      <c r="V1144">
        <f t="shared" si="173"/>
        <v>4.0000000000000036</v>
      </c>
      <c r="W1144">
        <f>VLOOKUP(AA1144,角色间职业划分!P:Q,2,FALSE)</f>
        <v>29</v>
      </c>
      <c r="X1144">
        <f t="shared" si="178"/>
        <v>29</v>
      </c>
      <c r="Y1144">
        <f>INT(VLOOKUP(X1144,角色属性总表!AG:AH,2,FALSE)*角色属性总表!$C$38)</f>
        <v>702</v>
      </c>
      <c r="AA1144">
        <f t="shared" si="179"/>
        <v>12</v>
      </c>
      <c r="AB1144">
        <f>VLOOKUP(X1144,角色属性总表!AG:AI,2,FALSE)*VLOOKUP(角色等级属性!AA1144,角色间职业划分!P:AG,13,FALSE)/角色间职业划分!$AB$9</f>
        <v>1365.2607268749239</v>
      </c>
      <c r="AC1144">
        <f>VLOOKUP(X1144,角色属性总表!AG:AI,3,FALSE)*VLOOKUP(AA1144,角色间职业划分!P:AG,8,FALSE)/角色间职业划分!$W$9</f>
        <v>1337.4503999999997</v>
      </c>
      <c r="AD1144">
        <f>VLOOKUP(AA1144,角色间职业划分!P:AP,26,FALSE)</f>
        <v>0.4</v>
      </c>
      <c r="AE1144">
        <f>VLOOKUP(X1144,角色属性总表!I:Q,3,FALSE)</f>
        <v>314.49599999999998</v>
      </c>
      <c r="AF1144">
        <f>VLOOKUP(AA1144,角色间职业划分!P:AP,11,FALSE)</f>
        <v>0.34</v>
      </c>
      <c r="AG1144">
        <f t="shared" si="174"/>
        <v>1005.8104618515899</v>
      </c>
      <c r="AH1144">
        <f t="shared" si="175"/>
        <v>315</v>
      </c>
      <c r="AJ1144">
        <f t="shared" si="176"/>
        <v>690.81046185158993</v>
      </c>
      <c r="AK1144">
        <v>1140</v>
      </c>
    </row>
    <row r="1145" spans="1:37" x14ac:dyDescent="0.15">
      <c r="A1145">
        <v>1141</v>
      </c>
      <c r="B1145">
        <f>ROUND(VLOOKUP(X1145,角色属性总表!AG:AI,2,FALSE)/角色属性总表!$C$34,0)</f>
        <v>103</v>
      </c>
      <c r="C1145">
        <f>ROUND(VLOOKUP(X1145,角色属性总表!Y:AE,3,FALSE)/J1145,0)</f>
        <v>27</v>
      </c>
      <c r="D1145">
        <f>ROUND(VLOOKUP(X1145,角色属性总表!AG:AI,3,FALSE)/角色属性总表!$C$35,0)</f>
        <v>108</v>
      </c>
      <c r="E1145">
        <f t="shared" si="170"/>
        <v>560</v>
      </c>
      <c r="F1145">
        <f t="shared" si="171"/>
        <v>13</v>
      </c>
      <c r="G1145">
        <f t="shared" si="172"/>
        <v>14</v>
      </c>
      <c r="H1145">
        <v>0</v>
      </c>
      <c r="I1145">
        <f t="shared" si="177"/>
        <v>3</v>
      </c>
      <c r="J1145">
        <f>VLOOKUP(AA1145,角色间职业划分!P:AP,20,FALSE)</f>
        <v>11</v>
      </c>
      <c r="K1145">
        <f>IF(X1145=500,100,VLOOKUP(AA1145,角色间职业划分!P:AP,22,FALSE))</f>
        <v>120</v>
      </c>
      <c r="L1145">
        <f>IF(X1145=500,K1145,VLOOKUP(AA1145,角色间职业划分!P:AP,23,FALSE))</f>
        <v>60</v>
      </c>
      <c r="M1145">
        <f>VLOOKUP(AA1145,角色间职业划分!P:AP,24,FALSE)</f>
        <v>0</v>
      </c>
      <c r="N1145">
        <f>VLOOKUP(AA1145,角色间职业划分!P:AP,14)*100</f>
        <v>95</v>
      </c>
      <c r="O1145">
        <f>VLOOKUP(AA1145,角色间职业划分!P:Z,9,FALSE)</f>
        <v>0</v>
      </c>
      <c r="P1145">
        <f>VLOOKUP(AA1145,角色间职业划分!P:AP,10,FALSE)</f>
        <v>0</v>
      </c>
      <c r="Q1145">
        <f>VLOOKUP(AA1145,角色间职业划分!P:AP,15,FALSE)</f>
        <v>0</v>
      </c>
      <c r="R1145">
        <f>VLOOKUP(AA1145,角色间职业划分!P:AP,16,FALSE)</f>
        <v>0</v>
      </c>
      <c r="S1145">
        <f>VLOOKUP(AA1145,角色间职业划分!P:AP,17,FALSE)</f>
        <v>0</v>
      </c>
      <c r="T1145">
        <f>VLOOKUP(AA1145,角色间职业划分!P:AP,18,FALSE)</f>
        <v>0</v>
      </c>
      <c r="U1145">
        <f>VLOOKUP(AA1145,角色间职业划分!P:AP,27,FALSE)</f>
        <v>0</v>
      </c>
      <c r="V1145">
        <f t="shared" si="173"/>
        <v>4.0000000000000036</v>
      </c>
      <c r="W1145">
        <f>VLOOKUP(AA1145,角色间职业划分!P:Q,2,FALSE)</f>
        <v>29</v>
      </c>
      <c r="X1145">
        <f t="shared" si="178"/>
        <v>30</v>
      </c>
      <c r="Y1145">
        <f>INT(VLOOKUP(X1145,角色属性总表!AG:AH,2,FALSE)*角色属性总表!$C$38)</f>
        <v>720</v>
      </c>
      <c r="AA1145">
        <f t="shared" si="179"/>
        <v>12</v>
      </c>
      <c r="AB1145">
        <f>VLOOKUP(X1145,角色属性总表!AG:AI,2,FALSE)*VLOOKUP(角色等级属性!AA1145,角色间职业划分!P:AG,13,FALSE)/角色间职业划分!$AB$9</f>
        <v>1400.2674121794091</v>
      </c>
      <c r="AC1145">
        <f>VLOOKUP(X1145,角色属性总表!AG:AI,3,FALSE)*VLOOKUP(AA1145,角色间职业划分!P:AG,8,FALSE)/角色间职业划分!$W$9</f>
        <v>1371.7439999999999</v>
      </c>
      <c r="AD1145">
        <f>VLOOKUP(AA1145,角色间职业划分!P:AP,26,FALSE)</f>
        <v>0.4</v>
      </c>
      <c r="AE1145">
        <f>VLOOKUP(X1145,角色属性总表!I:Q,3,FALSE)</f>
        <v>322.56</v>
      </c>
      <c r="AF1145">
        <f>VLOOKUP(AA1145,角色间职业划分!P:AP,11,FALSE)</f>
        <v>0.34</v>
      </c>
      <c r="AG1145">
        <f t="shared" si="174"/>
        <v>1061.7785643970906</v>
      </c>
      <c r="AH1145">
        <f t="shared" si="175"/>
        <v>324</v>
      </c>
      <c r="AJ1145">
        <f t="shared" si="176"/>
        <v>737.77856439709058</v>
      </c>
      <c r="AK1145">
        <v>1141</v>
      </c>
    </row>
    <row r="1146" spans="1:37" x14ac:dyDescent="0.15">
      <c r="A1146">
        <v>1142</v>
      </c>
      <c r="B1146">
        <f>ROUND(VLOOKUP(X1146,角色属性总表!AG:AI,2,FALSE)/角色属性总表!$C$34,0)</f>
        <v>105</v>
      </c>
      <c r="C1146">
        <f>ROUND(VLOOKUP(X1146,角色属性总表!Y:AE,3,FALSE)/J1146,0)</f>
        <v>28</v>
      </c>
      <c r="D1146">
        <f>ROUND(VLOOKUP(X1146,角色属性总表!AG:AI,3,FALSE)/角色属性总表!$C$35,0)</f>
        <v>110</v>
      </c>
      <c r="E1146">
        <f t="shared" si="170"/>
        <v>574</v>
      </c>
      <c r="F1146">
        <f t="shared" si="171"/>
        <v>13</v>
      </c>
      <c r="G1146">
        <f t="shared" si="172"/>
        <v>14</v>
      </c>
      <c r="H1146">
        <v>0</v>
      </c>
      <c r="I1146">
        <f t="shared" si="177"/>
        <v>3</v>
      </c>
      <c r="J1146">
        <f>VLOOKUP(AA1146,角色间职业划分!P:AP,20,FALSE)</f>
        <v>11</v>
      </c>
      <c r="K1146">
        <f>IF(X1146=500,100,VLOOKUP(AA1146,角色间职业划分!P:AP,22,FALSE))</f>
        <v>120</v>
      </c>
      <c r="L1146">
        <f>IF(X1146=500,K1146,VLOOKUP(AA1146,角色间职业划分!P:AP,23,FALSE))</f>
        <v>60</v>
      </c>
      <c r="M1146">
        <f>VLOOKUP(AA1146,角色间职业划分!P:AP,24,FALSE)</f>
        <v>0</v>
      </c>
      <c r="N1146">
        <f>VLOOKUP(AA1146,角色间职业划分!P:AP,14)*100</f>
        <v>95</v>
      </c>
      <c r="O1146">
        <f>VLOOKUP(AA1146,角色间职业划分!P:Z,9,FALSE)</f>
        <v>0</v>
      </c>
      <c r="P1146">
        <f>VLOOKUP(AA1146,角色间职业划分!P:AP,10,FALSE)</f>
        <v>0</v>
      </c>
      <c r="Q1146">
        <f>VLOOKUP(AA1146,角色间职业划分!P:AP,15,FALSE)</f>
        <v>0</v>
      </c>
      <c r="R1146">
        <f>VLOOKUP(AA1146,角色间职业划分!P:AP,16,FALSE)</f>
        <v>0</v>
      </c>
      <c r="S1146">
        <f>VLOOKUP(AA1146,角色间职业划分!P:AP,17,FALSE)</f>
        <v>0</v>
      </c>
      <c r="T1146">
        <f>VLOOKUP(AA1146,角色间职业划分!P:AP,18,FALSE)</f>
        <v>0</v>
      </c>
      <c r="U1146">
        <f>VLOOKUP(AA1146,角色间职业划分!P:AP,27,FALSE)</f>
        <v>0</v>
      </c>
      <c r="V1146">
        <f t="shared" si="173"/>
        <v>4.0000000000000036</v>
      </c>
      <c r="W1146">
        <f>VLOOKUP(AA1146,角色间职业划分!P:Q,2,FALSE)</f>
        <v>29</v>
      </c>
      <c r="X1146">
        <f t="shared" si="178"/>
        <v>31</v>
      </c>
      <c r="Y1146">
        <f>INT(VLOOKUP(X1146,角色属性总表!AG:AH,2,FALSE)*角色属性总表!$C$38)</f>
        <v>738</v>
      </c>
      <c r="AA1146">
        <f t="shared" si="179"/>
        <v>12</v>
      </c>
      <c r="AB1146">
        <f>VLOOKUP(X1146,角色属性总表!AG:AI,2,FALSE)*VLOOKUP(角色等级属性!AA1146,角色间职业划分!P:AG,13,FALSE)/角色间职业划分!$AB$9</f>
        <v>1435.2740974838941</v>
      </c>
      <c r="AC1146">
        <f>VLOOKUP(X1146,角色属性总表!AG:AI,3,FALSE)*VLOOKUP(AA1146,角色间职业划分!P:AG,8,FALSE)/角色间职业划分!$W$9</f>
        <v>1406.0375999999999</v>
      </c>
      <c r="AD1146">
        <f>VLOOKUP(AA1146,角色间职业划分!P:AP,26,FALSE)</f>
        <v>0.4</v>
      </c>
      <c r="AE1146">
        <f>VLOOKUP(X1146,角色属性总表!I:Q,3,FALSE)</f>
        <v>330.62400000000002</v>
      </c>
      <c r="AF1146">
        <f>VLOOKUP(AA1146,角色间职业划分!P:AP,11,FALSE)</f>
        <v>0.34</v>
      </c>
      <c r="AG1146">
        <f t="shared" si="174"/>
        <v>1118.9443003165779</v>
      </c>
      <c r="AH1146">
        <f t="shared" si="175"/>
        <v>330</v>
      </c>
      <c r="AJ1146">
        <f t="shared" si="176"/>
        <v>788.94430031657794</v>
      </c>
      <c r="AK1146">
        <v>1142</v>
      </c>
    </row>
    <row r="1147" spans="1:37" x14ac:dyDescent="0.15">
      <c r="A1147">
        <v>1143</v>
      </c>
      <c r="B1147">
        <f>ROUND(VLOOKUP(X1147,角色属性总表!AG:AI,2,FALSE)/角色属性总表!$C$34,0)</f>
        <v>108</v>
      </c>
      <c r="C1147">
        <f>ROUND(VLOOKUP(X1147,角色属性总表!Y:AE,3,FALSE)/J1147,0)</f>
        <v>29</v>
      </c>
      <c r="D1147">
        <f>ROUND(VLOOKUP(X1147,角色属性总表!AG:AI,3,FALSE)/角色属性总表!$C$35,0)</f>
        <v>113</v>
      </c>
      <c r="E1147">
        <f t="shared" si="170"/>
        <v>588</v>
      </c>
      <c r="F1147">
        <f t="shared" si="171"/>
        <v>13</v>
      </c>
      <c r="G1147">
        <f t="shared" si="172"/>
        <v>14</v>
      </c>
      <c r="H1147">
        <v>0</v>
      </c>
      <c r="I1147">
        <f t="shared" si="177"/>
        <v>3</v>
      </c>
      <c r="J1147">
        <f>VLOOKUP(AA1147,角色间职业划分!P:AP,20,FALSE)</f>
        <v>11</v>
      </c>
      <c r="K1147">
        <f>IF(X1147=500,100,VLOOKUP(AA1147,角色间职业划分!P:AP,22,FALSE))</f>
        <v>120</v>
      </c>
      <c r="L1147">
        <f>IF(X1147=500,K1147,VLOOKUP(AA1147,角色间职业划分!P:AP,23,FALSE))</f>
        <v>60</v>
      </c>
      <c r="M1147">
        <f>VLOOKUP(AA1147,角色间职业划分!P:AP,24,FALSE)</f>
        <v>0</v>
      </c>
      <c r="N1147">
        <f>VLOOKUP(AA1147,角色间职业划分!P:AP,14)*100</f>
        <v>95</v>
      </c>
      <c r="O1147">
        <f>VLOOKUP(AA1147,角色间职业划分!P:Z,9,FALSE)</f>
        <v>0</v>
      </c>
      <c r="P1147">
        <f>VLOOKUP(AA1147,角色间职业划分!P:AP,10,FALSE)</f>
        <v>0</v>
      </c>
      <c r="Q1147">
        <f>VLOOKUP(AA1147,角色间职业划分!P:AP,15,FALSE)</f>
        <v>0</v>
      </c>
      <c r="R1147">
        <f>VLOOKUP(AA1147,角色间职业划分!P:AP,16,FALSE)</f>
        <v>0</v>
      </c>
      <c r="S1147">
        <f>VLOOKUP(AA1147,角色间职业划分!P:AP,17,FALSE)</f>
        <v>0</v>
      </c>
      <c r="T1147">
        <f>VLOOKUP(AA1147,角色间职业划分!P:AP,18,FALSE)</f>
        <v>0</v>
      </c>
      <c r="U1147">
        <f>VLOOKUP(AA1147,角色间职业划分!P:AP,27,FALSE)</f>
        <v>0</v>
      </c>
      <c r="V1147">
        <f t="shared" si="173"/>
        <v>4.0000000000000036</v>
      </c>
      <c r="W1147">
        <f>VLOOKUP(AA1147,角色间职业划分!P:Q,2,FALSE)</f>
        <v>29</v>
      </c>
      <c r="X1147">
        <f t="shared" si="178"/>
        <v>32</v>
      </c>
      <c r="Y1147">
        <f>INT(VLOOKUP(X1147,角色属性总表!AG:AH,2,FALSE)*角色属性总表!$C$38)</f>
        <v>756</v>
      </c>
      <c r="AA1147">
        <f t="shared" si="179"/>
        <v>12</v>
      </c>
      <c r="AB1147">
        <f>VLOOKUP(X1147,角色属性总表!AG:AI,2,FALSE)*VLOOKUP(角色等级属性!AA1147,角色间职业划分!P:AG,13,FALSE)/角色间职业划分!$AB$9</f>
        <v>1470.2807827883794</v>
      </c>
      <c r="AC1147">
        <f>VLOOKUP(X1147,角色属性总表!AG:AI,3,FALSE)*VLOOKUP(AA1147,角色间职业划分!P:AG,8,FALSE)/角色间职业划分!$W$9</f>
        <v>1440.3312000000001</v>
      </c>
      <c r="AD1147">
        <f>VLOOKUP(AA1147,角色间职业划分!P:AP,26,FALSE)</f>
        <v>0.4</v>
      </c>
      <c r="AE1147">
        <f>VLOOKUP(X1147,角色属性总表!I:Q,3,FALSE)</f>
        <v>338.68799999999999</v>
      </c>
      <c r="AF1147">
        <f>VLOOKUP(AA1147,角色间职业划分!P:AP,11,FALSE)</f>
        <v>0.34</v>
      </c>
      <c r="AG1147">
        <f t="shared" si="174"/>
        <v>1177.2986144072111</v>
      </c>
      <c r="AH1147">
        <f t="shared" si="175"/>
        <v>339</v>
      </c>
      <c r="AJ1147">
        <f t="shared" si="176"/>
        <v>838.29861440721106</v>
      </c>
      <c r="AK1147">
        <v>1143</v>
      </c>
    </row>
    <row r="1148" spans="1:37" x14ac:dyDescent="0.15">
      <c r="A1148">
        <v>1144</v>
      </c>
      <c r="B1148">
        <f>ROUND(VLOOKUP(X1148,角色属性总表!AG:AI,2,FALSE)/角色属性总表!$C$34,0)</f>
        <v>111</v>
      </c>
      <c r="C1148">
        <f>ROUND(VLOOKUP(X1148,角色属性总表!Y:AE,3,FALSE)/J1148,0)</f>
        <v>30</v>
      </c>
      <c r="D1148">
        <f>ROUND(VLOOKUP(X1148,角色属性总表!AG:AI,3,FALSE)/角色属性总表!$C$35,0)</f>
        <v>116</v>
      </c>
      <c r="E1148">
        <f t="shared" si="170"/>
        <v>602</v>
      </c>
      <c r="F1148">
        <f t="shared" si="171"/>
        <v>13</v>
      </c>
      <c r="G1148">
        <f t="shared" si="172"/>
        <v>14</v>
      </c>
      <c r="H1148">
        <v>0</v>
      </c>
      <c r="I1148">
        <f t="shared" si="177"/>
        <v>3</v>
      </c>
      <c r="J1148">
        <f>VLOOKUP(AA1148,角色间职业划分!P:AP,20,FALSE)</f>
        <v>11</v>
      </c>
      <c r="K1148">
        <f>IF(X1148=500,100,VLOOKUP(AA1148,角色间职业划分!P:AP,22,FALSE))</f>
        <v>120</v>
      </c>
      <c r="L1148">
        <f>IF(X1148=500,K1148,VLOOKUP(AA1148,角色间职业划分!P:AP,23,FALSE))</f>
        <v>60</v>
      </c>
      <c r="M1148">
        <f>VLOOKUP(AA1148,角色间职业划分!P:AP,24,FALSE)</f>
        <v>0</v>
      </c>
      <c r="N1148">
        <f>VLOOKUP(AA1148,角色间职业划分!P:AP,14)*100</f>
        <v>95</v>
      </c>
      <c r="O1148">
        <f>VLOOKUP(AA1148,角色间职业划分!P:Z,9,FALSE)</f>
        <v>0</v>
      </c>
      <c r="P1148">
        <f>VLOOKUP(AA1148,角色间职业划分!P:AP,10,FALSE)</f>
        <v>0</v>
      </c>
      <c r="Q1148">
        <f>VLOOKUP(AA1148,角色间职业划分!P:AP,15,FALSE)</f>
        <v>0</v>
      </c>
      <c r="R1148">
        <f>VLOOKUP(AA1148,角色间职业划分!P:AP,16,FALSE)</f>
        <v>0</v>
      </c>
      <c r="S1148">
        <f>VLOOKUP(AA1148,角色间职业划分!P:AP,17,FALSE)</f>
        <v>0</v>
      </c>
      <c r="T1148">
        <f>VLOOKUP(AA1148,角色间职业划分!P:AP,18,FALSE)</f>
        <v>0</v>
      </c>
      <c r="U1148">
        <f>VLOOKUP(AA1148,角色间职业划分!P:AP,27,FALSE)</f>
        <v>0</v>
      </c>
      <c r="V1148">
        <f t="shared" si="173"/>
        <v>4.0000000000000036</v>
      </c>
      <c r="W1148">
        <f>VLOOKUP(AA1148,角色间职业划分!P:Q,2,FALSE)</f>
        <v>29</v>
      </c>
      <c r="X1148">
        <f t="shared" si="178"/>
        <v>33</v>
      </c>
      <c r="Y1148">
        <f>INT(VLOOKUP(X1148,角色属性总表!AG:AH,2,FALSE)*角色属性总表!$C$38)</f>
        <v>774</v>
      </c>
      <c r="AA1148">
        <f t="shared" si="179"/>
        <v>12</v>
      </c>
      <c r="AB1148">
        <f>VLOOKUP(X1148,角色属性总表!AG:AI,2,FALSE)*VLOOKUP(角色等级属性!AA1148,角色间职业划分!P:AG,13,FALSE)/角色间职业划分!$AB$9</f>
        <v>1505.2874680928646</v>
      </c>
      <c r="AC1148">
        <f>VLOOKUP(X1148,角色属性总表!AG:AI,3,FALSE)*VLOOKUP(AA1148,角色间职业划分!P:AG,8,FALSE)/角色间职业划分!$W$9</f>
        <v>1474.6247999999998</v>
      </c>
      <c r="AD1148">
        <f>VLOOKUP(AA1148,角色间职业划分!P:AP,26,FALSE)</f>
        <v>0.4</v>
      </c>
      <c r="AE1148">
        <f>VLOOKUP(X1148,角色属性总表!I:Q,3,FALSE)</f>
        <v>346.75200000000001</v>
      </c>
      <c r="AF1148">
        <f>VLOOKUP(AA1148,角色间职业划分!P:AP,11,FALSE)</f>
        <v>0.34</v>
      </c>
      <c r="AG1148">
        <f t="shared" si="174"/>
        <v>1236.8330038267306</v>
      </c>
      <c r="AH1148">
        <f t="shared" si="175"/>
        <v>348</v>
      </c>
      <c r="AJ1148">
        <f t="shared" si="176"/>
        <v>888.83300382673065</v>
      </c>
      <c r="AK1148">
        <v>1144</v>
      </c>
    </row>
    <row r="1149" spans="1:37" x14ac:dyDescent="0.15">
      <c r="A1149">
        <v>1145</v>
      </c>
      <c r="B1149">
        <f>ROUND(VLOOKUP(X1149,角色属性总表!AG:AI,2,FALSE)/角色属性总表!$C$34,0)</f>
        <v>113</v>
      </c>
      <c r="C1149">
        <f>ROUND(VLOOKUP(X1149,角色属性总表!Y:AE,3,FALSE)/J1149,0)</f>
        <v>32</v>
      </c>
      <c r="D1149">
        <f>ROUND(VLOOKUP(X1149,角色属性总表!AG:AI,3,FALSE)/角色属性总表!$C$35,0)</f>
        <v>118</v>
      </c>
      <c r="E1149">
        <f t="shared" si="170"/>
        <v>616</v>
      </c>
      <c r="F1149">
        <f t="shared" si="171"/>
        <v>13</v>
      </c>
      <c r="G1149">
        <f t="shared" si="172"/>
        <v>14</v>
      </c>
      <c r="H1149">
        <v>0</v>
      </c>
      <c r="I1149">
        <f t="shared" si="177"/>
        <v>3</v>
      </c>
      <c r="J1149">
        <f>VLOOKUP(AA1149,角色间职业划分!P:AP,20,FALSE)</f>
        <v>11</v>
      </c>
      <c r="K1149">
        <f>IF(X1149=500,100,VLOOKUP(AA1149,角色间职业划分!P:AP,22,FALSE))</f>
        <v>120</v>
      </c>
      <c r="L1149">
        <f>IF(X1149=500,K1149,VLOOKUP(AA1149,角色间职业划分!P:AP,23,FALSE))</f>
        <v>60</v>
      </c>
      <c r="M1149">
        <f>VLOOKUP(AA1149,角色间职业划分!P:AP,24,FALSE)</f>
        <v>0</v>
      </c>
      <c r="N1149">
        <f>VLOOKUP(AA1149,角色间职业划分!P:AP,14)*100</f>
        <v>95</v>
      </c>
      <c r="O1149">
        <f>VLOOKUP(AA1149,角色间职业划分!P:Z,9,FALSE)</f>
        <v>0</v>
      </c>
      <c r="P1149">
        <f>VLOOKUP(AA1149,角色间职业划分!P:AP,10,FALSE)</f>
        <v>0</v>
      </c>
      <c r="Q1149">
        <f>VLOOKUP(AA1149,角色间职业划分!P:AP,15,FALSE)</f>
        <v>0</v>
      </c>
      <c r="R1149">
        <f>VLOOKUP(AA1149,角色间职业划分!P:AP,16,FALSE)</f>
        <v>0</v>
      </c>
      <c r="S1149">
        <f>VLOOKUP(AA1149,角色间职业划分!P:AP,17,FALSE)</f>
        <v>0</v>
      </c>
      <c r="T1149">
        <f>VLOOKUP(AA1149,角色间职业划分!P:AP,18,FALSE)</f>
        <v>0</v>
      </c>
      <c r="U1149">
        <f>VLOOKUP(AA1149,角色间职业划分!P:AP,27,FALSE)</f>
        <v>0</v>
      </c>
      <c r="V1149">
        <f t="shared" si="173"/>
        <v>4.0000000000000036</v>
      </c>
      <c r="W1149">
        <f>VLOOKUP(AA1149,角色间职业划分!P:Q,2,FALSE)</f>
        <v>29</v>
      </c>
      <c r="X1149">
        <f t="shared" si="178"/>
        <v>34</v>
      </c>
      <c r="Y1149">
        <f>INT(VLOOKUP(X1149,角色属性总表!AG:AH,2,FALSE)*角色属性总表!$C$38)</f>
        <v>792</v>
      </c>
      <c r="AA1149">
        <f t="shared" si="179"/>
        <v>12</v>
      </c>
      <c r="AB1149">
        <f>VLOOKUP(X1149,角色属性总表!AG:AI,2,FALSE)*VLOOKUP(角色等级属性!AA1149,角色间职业划分!P:AG,13,FALSE)/角色间职业划分!$AB$9</f>
        <v>1540.2941533973501</v>
      </c>
      <c r="AC1149">
        <f>VLOOKUP(X1149,角色属性总表!AG:AI,3,FALSE)*VLOOKUP(AA1149,角色间职业划分!P:AG,8,FALSE)/角色间职业划分!$W$9</f>
        <v>1508.9184</v>
      </c>
      <c r="AD1149">
        <f>VLOOKUP(AA1149,角色间职业划分!P:AP,26,FALSE)</f>
        <v>0.4</v>
      </c>
      <c r="AE1149">
        <f>VLOOKUP(X1149,角色属性总表!I:Q,3,FALSE)</f>
        <v>354.81600000000003</v>
      </c>
      <c r="AF1149">
        <f>VLOOKUP(AA1149,角色间职业划分!P:AP,11,FALSE)</f>
        <v>0.34</v>
      </c>
      <c r="AG1149">
        <f t="shared" si="174"/>
        <v>1297.5394758547525</v>
      </c>
      <c r="AH1149">
        <f t="shared" si="175"/>
        <v>354</v>
      </c>
      <c r="AJ1149">
        <f t="shared" si="176"/>
        <v>943.53947585475248</v>
      </c>
      <c r="AK1149">
        <v>1145</v>
      </c>
    </row>
    <row r="1150" spans="1:37" x14ac:dyDescent="0.15">
      <c r="A1150">
        <v>1146</v>
      </c>
      <c r="B1150">
        <f>ROUND(VLOOKUP(X1150,角色属性总表!AG:AI,2,FALSE)/角色属性总表!$C$34,0)</f>
        <v>116</v>
      </c>
      <c r="C1150">
        <f>ROUND(VLOOKUP(X1150,角色属性总表!Y:AE,3,FALSE)/J1150,0)</f>
        <v>33</v>
      </c>
      <c r="D1150">
        <f>ROUND(VLOOKUP(X1150,角色属性总表!AG:AI,3,FALSE)/角色属性总表!$C$35,0)</f>
        <v>121</v>
      </c>
      <c r="E1150">
        <f t="shared" si="170"/>
        <v>630</v>
      </c>
      <c r="F1150">
        <f t="shared" si="171"/>
        <v>13</v>
      </c>
      <c r="G1150">
        <f t="shared" si="172"/>
        <v>14</v>
      </c>
      <c r="H1150">
        <v>0</v>
      </c>
      <c r="I1150">
        <f t="shared" si="177"/>
        <v>3</v>
      </c>
      <c r="J1150">
        <f>VLOOKUP(AA1150,角色间职业划分!P:AP,20,FALSE)</f>
        <v>11</v>
      </c>
      <c r="K1150">
        <f>IF(X1150=500,100,VLOOKUP(AA1150,角色间职业划分!P:AP,22,FALSE))</f>
        <v>120</v>
      </c>
      <c r="L1150">
        <f>IF(X1150=500,K1150,VLOOKUP(AA1150,角色间职业划分!P:AP,23,FALSE))</f>
        <v>60</v>
      </c>
      <c r="M1150">
        <f>VLOOKUP(AA1150,角色间职业划分!P:AP,24,FALSE)</f>
        <v>0</v>
      </c>
      <c r="N1150">
        <f>VLOOKUP(AA1150,角色间职业划分!P:AP,14)*100</f>
        <v>95</v>
      </c>
      <c r="O1150">
        <f>VLOOKUP(AA1150,角色间职业划分!P:Z,9,FALSE)</f>
        <v>0</v>
      </c>
      <c r="P1150">
        <f>VLOOKUP(AA1150,角色间职业划分!P:AP,10,FALSE)</f>
        <v>0</v>
      </c>
      <c r="Q1150">
        <f>VLOOKUP(AA1150,角色间职业划分!P:AP,15,FALSE)</f>
        <v>0</v>
      </c>
      <c r="R1150">
        <f>VLOOKUP(AA1150,角色间职业划分!P:AP,16,FALSE)</f>
        <v>0</v>
      </c>
      <c r="S1150">
        <f>VLOOKUP(AA1150,角色间职业划分!P:AP,17,FALSE)</f>
        <v>0</v>
      </c>
      <c r="T1150">
        <f>VLOOKUP(AA1150,角色间职业划分!P:AP,18,FALSE)</f>
        <v>0</v>
      </c>
      <c r="U1150">
        <f>VLOOKUP(AA1150,角色间职业划分!P:AP,27,FALSE)</f>
        <v>0</v>
      </c>
      <c r="V1150">
        <f t="shared" si="173"/>
        <v>4.0000000000000036</v>
      </c>
      <c r="W1150">
        <f>VLOOKUP(AA1150,角色间职业划分!P:Q,2,FALSE)</f>
        <v>29</v>
      </c>
      <c r="X1150">
        <f t="shared" si="178"/>
        <v>35</v>
      </c>
      <c r="Y1150">
        <f>INT(VLOOKUP(X1150,角色属性总表!AG:AH,2,FALSE)*角色属性总表!$C$38)</f>
        <v>810</v>
      </c>
      <c r="AA1150">
        <f t="shared" si="179"/>
        <v>12</v>
      </c>
      <c r="AB1150">
        <f>VLOOKUP(X1150,角色属性总表!AG:AI,2,FALSE)*VLOOKUP(角色等级属性!AA1150,角色间职业划分!P:AG,13,FALSE)/角色间职业划分!$AB$9</f>
        <v>1575.3008387018353</v>
      </c>
      <c r="AC1150">
        <f>VLOOKUP(X1150,角色属性总表!AG:AI,3,FALSE)*VLOOKUP(AA1150,角色间职业划分!P:AG,8,FALSE)/角色间职业划分!$W$9</f>
        <v>1543.212</v>
      </c>
      <c r="AD1150">
        <f>VLOOKUP(AA1150,角色间职业划分!P:AP,26,FALSE)</f>
        <v>0.4</v>
      </c>
      <c r="AE1150">
        <f>VLOOKUP(X1150,角色属性总表!I:Q,3,FALSE)</f>
        <v>362.88</v>
      </c>
      <c r="AF1150">
        <f>VLOOKUP(AA1150,角色间职业划分!P:AP,11,FALSE)</f>
        <v>0.34</v>
      </c>
      <c r="AG1150">
        <f t="shared" si="174"/>
        <v>1359.410510073131</v>
      </c>
      <c r="AH1150">
        <f t="shared" si="175"/>
        <v>363</v>
      </c>
      <c r="AJ1150">
        <f t="shared" si="176"/>
        <v>996.41051007313104</v>
      </c>
      <c r="AK1150">
        <v>1146</v>
      </c>
    </row>
    <row r="1151" spans="1:37" x14ac:dyDescent="0.15">
      <c r="A1151">
        <v>1147</v>
      </c>
      <c r="B1151">
        <f>ROUND(VLOOKUP(X1151,角色属性总表!AG:AI,2,FALSE)/角色属性总表!$C$34,0)</f>
        <v>118</v>
      </c>
      <c r="C1151">
        <f>ROUND(VLOOKUP(X1151,角色属性总表!Y:AE,3,FALSE)/J1151,0)</f>
        <v>34</v>
      </c>
      <c r="D1151">
        <f>ROUND(VLOOKUP(X1151,角色属性总表!AG:AI,3,FALSE)/角色属性总表!$C$35,0)</f>
        <v>124</v>
      </c>
      <c r="E1151">
        <f t="shared" si="170"/>
        <v>644</v>
      </c>
      <c r="F1151">
        <f t="shared" si="171"/>
        <v>13</v>
      </c>
      <c r="G1151">
        <f t="shared" si="172"/>
        <v>14</v>
      </c>
      <c r="H1151">
        <v>0</v>
      </c>
      <c r="I1151">
        <f t="shared" si="177"/>
        <v>3</v>
      </c>
      <c r="J1151">
        <f>VLOOKUP(AA1151,角色间职业划分!P:AP,20,FALSE)</f>
        <v>11</v>
      </c>
      <c r="K1151">
        <f>IF(X1151=500,100,VLOOKUP(AA1151,角色间职业划分!P:AP,22,FALSE))</f>
        <v>120</v>
      </c>
      <c r="L1151">
        <f>IF(X1151=500,K1151,VLOOKUP(AA1151,角色间职业划分!P:AP,23,FALSE))</f>
        <v>60</v>
      </c>
      <c r="M1151">
        <f>VLOOKUP(AA1151,角色间职业划分!P:AP,24,FALSE)</f>
        <v>0</v>
      </c>
      <c r="N1151">
        <f>VLOOKUP(AA1151,角色间职业划分!P:AP,14)*100</f>
        <v>95</v>
      </c>
      <c r="O1151">
        <f>VLOOKUP(AA1151,角色间职业划分!P:Z,9,FALSE)</f>
        <v>0</v>
      </c>
      <c r="P1151">
        <f>VLOOKUP(AA1151,角色间职业划分!P:AP,10,FALSE)</f>
        <v>0</v>
      </c>
      <c r="Q1151">
        <f>VLOOKUP(AA1151,角色间职业划分!P:AP,15,FALSE)</f>
        <v>0</v>
      </c>
      <c r="R1151">
        <f>VLOOKUP(AA1151,角色间职业划分!P:AP,16,FALSE)</f>
        <v>0</v>
      </c>
      <c r="S1151">
        <f>VLOOKUP(AA1151,角色间职业划分!P:AP,17,FALSE)</f>
        <v>0</v>
      </c>
      <c r="T1151">
        <f>VLOOKUP(AA1151,角色间职业划分!P:AP,18,FALSE)</f>
        <v>0</v>
      </c>
      <c r="U1151">
        <f>VLOOKUP(AA1151,角色间职业划分!P:AP,27,FALSE)</f>
        <v>0</v>
      </c>
      <c r="V1151">
        <f t="shared" si="173"/>
        <v>4.0000000000000036</v>
      </c>
      <c r="W1151">
        <f>VLOOKUP(AA1151,角色间职业划分!P:Q,2,FALSE)</f>
        <v>29</v>
      </c>
      <c r="X1151">
        <f t="shared" si="178"/>
        <v>36</v>
      </c>
      <c r="Y1151">
        <f>INT(VLOOKUP(X1151,角色属性总表!AG:AH,2,FALSE)*角色属性总表!$C$38)</f>
        <v>828</v>
      </c>
      <c r="AA1151">
        <f t="shared" si="179"/>
        <v>12</v>
      </c>
      <c r="AB1151">
        <f>VLOOKUP(X1151,角色属性总表!AG:AI,2,FALSE)*VLOOKUP(角色等级属性!AA1151,角色间职业划分!P:AG,13,FALSE)/角色间职业划分!$AB$9</f>
        <v>1610.3075240063204</v>
      </c>
      <c r="AC1151">
        <f>VLOOKUP(X1151,角色属性总表!AG:AI,3,FALSE)*VLOOKUP(AA1151,角色间职业划分!P:AG,8,FALSE)/角色间职业划分!$W$9</f>
        <v>1577.5056</v>
      </c>
      <c r="AD1151">
        <f>VLOOKUP(AA1151,角色间职业划分!P:AP,26,FALSE)</f>
        <v>0.4</v>
      </c>
      <c r="AE1151">
        <f>VLOOKUP(X1151,角色属性总表!I:Q,3,FALSE)</f>
        <v>370.94399999999996</v>
      </c>
      <c r="AF1151">
        <f>VLOOKUP(AA1151,角色间职业划分!P:AP,11,FALSE)</f>
        <v>0.34</v>
      </c>
      <c r="AG1151">
        <f t="shared" si="174"/>
        <v>1422.4390243902435</v>
      </c>
      <c r="AH1151">
        <f t="shared" si="175"/>
        <v>372</v>
      </c>
      <c r="AJ1151">
        <f t="shared" si="176"/>
        <v>1050.4390243902435</v>
      </c>
      <c r="AK1151">
        <v>1147</v>
      </c>
    </row>
    <row r="1152" spans="1:37" x14ac:dyDescent="0.15">
      <c r="A1152">
        <v>1148</v>
      </c>
      <c r="B1152">
        <f>ROUND(VLOOKUP(X1152,角色属性总表!AG:AI,2,FALSE)/角色属性总表!$C$34,0)</f>
        <v>121</v>
      </c>
      <c r="C1152">
        <f>ROUND(VLOOKUP(X1152,角色属性总表!Y:AE,3,FALSE)/J1152,0)</f>
        <v>35</v>
      </c>
      <c r="D1152">
        <f>ROUND(VLOOKUP(X1152,角色属性总表!AG:AI,3,FALSE)/角色属性总表!$C$35,0)</f>
        <v>126</v>
      </c>
      <c r="E1152">
        <f t="shared" si="170"/>
        <v>658</v>
      </c>
      <c r="F1152">
        <f t="shared" si="171"/>
        <v>13</v>
      </c>
      <c r="G1152">
        <f t="shared" si="172"/>
        <v>14</v>
      </c>
      <c r="H1152">
        <v>0</v>
      </c>
      <c r="I1152">
        <f t="shared" si="177"/>
        <v>3</v>
      </c>
      <c r="J1152">
        <f>VLOOKUP(AA1152,角色间职业划分!P:AP,20,FALSE)</f>
        <v>11</v>
      </c>
      <c r="K1152">
        <f>IF(X1152=500,100,VLOOKUP(AA1152,角色间职业划分!P:AP,22,FALSE))</f>
        <v>120</v>
      </c>
      <c r="L1152">
        <f>IF(X1152=500,K1152,VLOOKUP(AA1152,角色间职业划分!P:AP,23,FALSE))</f>
        <v>60</v>
      </c>
      <c r="M1152">
        <f>VLOOKUP(AA1152,角色间职业划分!P:AP,24,FALSE)</f>
        <v>0</v>
      </c>
      <c r="N1152">
        <f>VLOOKUP(AA1152,角色间职业划分!P:AP,14)*100</f>
        <v>95</v>
      </c>
      <c r="O1152">
        <f>VLOOKUP(AA1152,角色间职业划分!P:Z,9,FALSE)</f>
        <v>0</v>
      </c>
      <c r="P1152">
        <f>VLOOKUP(AA1152,角色间职业划分!P:AP,10,FALSE)</f>
        <v>0</v>
      </c>
      <c r="Q1152">
        <f>VLOOKUP(AA1152,角色间职业划分!P:AP,15,FALSE)</f>
        <v>0</v>
      </c>
      <c r="R1152">
        <f>VLOOKUP(AA1152,角色间职业划分!P:AP,16,FALSE)</f>
        <v>0</v>
      </c>
      <c r="S1152">
        <f>VLOOKUP(AA1152,角色间职业划分!P:AP,17,FALSE)</f>
        <v>0</v>
      </c>
      <c r="T1152">
        <f>VLOOKUP(AA1152,角色间职业划分!P:AP,18,FALSE)</f>
        <v>0</v>
      </c>
      <c r="U1152">
        <f>VLOOKUP(AA1152,角色间职业划分!P:AP,27,FALSE)</f>
        <v>0</v>
      </c>
      <c r="V1152">
        <f t="shared" si="173"/>
        <v>4.0000000000000036</v>
      </c>
      <c r="W1152">
        <f>VLOOKUP(AA1152,角色间职业划分!P:Q,2,FALSE)</f>
        <v>29</v>
      </c>
      <c r="X1152">
        <f t="shared" si="178"/>
        <v>37</v>
      </c>
      <c r="Y1152">
        <f>INT(VLOOKUP(X1152,角色属性总表!AG:AH,2,FALSE)*角色属性总表!$C$38)</f>
        <v>846</v>
      </c>
      <c r="AA1152">
        <f t="shared" si="179"/>
        <v>12</v>
      </c>
      <c r="AB1152">
        <f>VLOOKUP(X1152,角色属性总表!AG:AI,2,FALSE)*VLOOKUP(角色等级属性!AA1152,角色间职业划分!P:AG,13,FALSE)/角色间职业划分!$AB$9</f>
        <v>1645.3142093108058</v>
      </c>
      <c r="AC1152">
        <f>VLOOKUP(X1152,角色属性总表!AG:AI,3,FALSE)*VLOOKUP(AA1152,角色间职业划分!P:AG,8,FALSE)/角色间职业划分!$W$9</f>
        <v>1611.7991999999999</v>
      </c>
      <c r="AD1152">
        <f>VLOOKUP(AA1152,角色间职业划分!P:AP,26,FALSE)</f>
        <v>0.4</v>
      </c>
      <c r="AE1152">
        <f>VLOOKUP(X1152,角色属性总表!I:Q,3,FALSE)</f>
        <v>379.00799999999998</v>
      </c>
      <c r="AF1152">
        <f>VLOOKUP(AA1152,角色间职业划分!P:AP,11,FALSE)</f>
        <v>0.34</v>
      </c>
      <c r="AG1152">
        <f t="shared" si="174"/>
        <v>1486.6183444228657</v>
      </c>
      <c r="AH1152">
        <f t="shared" si="175"/>
        <v>378</v>
      </c>
      <c r="AJ1152">
        <f t="shared" si="176"/>
        <v>1108.6183444228657</v>
      </c>
      <c r="AK1152">
        <v>1148</v>
      </c>
    </row>
    <row r="1153" spans="1:37" x14ac:dyDescent="0.15">
      <c r="A1153">
        <v>1149</v>
      </c>
      <c r="B1153">
        <f>ROUND(VLOOKUP(X1153,角色属性总表!AG:AI,2,FALSE)/角色属性总表!$C$34,0)</f>
        <v>123</v>
      </c>
      <c r="C1153">
        <f>ROUND(VLOOKUP(X1153,角色属性总表!Y:AE,3,FALSE)/J1153,0)</f>
        <v>37</v>
      </c>
      <c r="D1153">
        <f>ROUND(VLOOKUP(X1153,角色属性总表!AG:AI,3,FALSE)/角色属性总表!$C$35,0)</f>
        <v>129</v>
      </c>
      <c r="E1153">
        <f t="shared" si="170"/>
        <v>672</v>
      </c>
      <c r="F1153">
        <f t="shared" si="171"/>
        <v>13</v>
      </c>
      <c r="G1153">
        <f t="shared" si="172"/>
        <v>14</v>
      </c>
      <c r="H1153">
        <v>0</v>
      </c>
      <c r="I1153">
        <f t="shared" si="177"/>
        <v>3</v>
      </c>
      <c r="J1153">
        <f>VLOOKUP(AA1153,角色间职业划分!P:AP,20,FALSE)</f>
        <v>11</v>
      </c>
      <c r="K1153">
        <f>IF(X1153=500,100,VLOOKUP(AA1153,角色间职业划分!P:AP,22,FALSE))</f>
        <v>120</v>
      </c>
      <c r="L1153">
        <f>IF(X1153=500,K1153,VLOOKUP(AA1153,角色间职业划分!P:AP,23,FALSE))</f>
        <v>60</v>
      </c>
      <c r="M1153">
        <f>VLOOKUP(AA1153,角色间职业划分!P:AP,24,FALSE)</f>
        <v>0</v>
      </c>
      <c r="N1153">
        <f>VLOOKUP(AA1153,角色间职业划分!P:AP,14)*100</f>
        <v>95</v>
      </c>
      <c r="O1153">
        <f>VLOOKUP(AA1153,角色间职业划分!P:Z,9,FALSE)</f>
        <v>0</v>
      </c>
      <c r="P1153">
        <f>VLOOKUP(AA1153,角色间职业划分!P:AP,10,FALSE)</f>
        <v>0</v>
      </c>
      <c r="Q1153">
        <f>VLOOKUP(AA1153,角色间职业划分!P:AP,15,FALSE)</f>
        <v>0</v>
      </c>
      <c r="R1153">
        <f>VLOOKUP(AA1153,角色间职业划分!P:AP,16,FALSE)</f>
        <v>0</v>
      </c>
      <c r="S1153">
        <f>VLOOKUP(AA1153,角色间职业划分!P:AP,17,FALSE)</f>
        <v>0</v>
      </c>
      <c r="T1153">
        <f>VLOOKUP(AA1153,角色间职业划分!P:AP,18,FALSE)</f>
        <v>0</v>
      </c>
      <c r="U1153">
        <f>VLOOKUP(AA1153,角色间职业划分!P:AP,27,FALSE)</f>
        <v>0</v>
      </c>
      <c r="V1153">
        <f t="shared" si="173"/>
        <v>4.0000000000000036</v>
      </c>
      <c r="W1153">
        <f>VLOOKUP(AA1153,角色间职业划分!P:Q,2,FALSE)</f>
        <v>29</v>
      </c>
      <c r="X1153">
        <f t="shared" si="178"/>
        <v>38</v>
      </c>
      <c r="Y1153">
        <f>INT(VLOOKUP(X1153,角色属性总表!AG:AH,2,FALSE)*角色属性总表!$C$38)</f>
        <v>864</v>
      </c>
      <c r="AA1153">
        <f t="shared" si="179"/>
        <v>12</v>
      </c>
      <c r="AB1153">
        <f>VLOOKUP(X1153,角色属性总表!AG:AI,2,FALSE)*VLOOKUP(角色等级属性!AA1153,角色间职业划分!P:AG,13,FALSE)/角色间职业划分!$AB$9</f>
        <v>1680.3208946152911</v>
      </c>
      <c r="AC1153">
        <f>VLOOKUP(X1153,角色属性总表!AG:AI,3,FALSE)*VLOOKUP(AA1153,角色间职业划分!P:AG,8,FALSE)/角色间职业划分!$W$9</f>
        <v>1646.0927999999999</v>
      </c>
      <c r="AD1153">
        <f>VLOOKUP(AA1153,角色间职业划分!P:AP,26,FALSE)</f>
        <v>0.4</v>
      </c>
      <c r="AE1153">
        <f>VLOOKUP(X1153,角色属性总表!I:Q,3,FALSE)</f>
        <v>387.072</v>
      </c>
      <c r="AF1153">
        <f>VLOOKUP(AA1153,角色间职业划分!P:AP,11,FALSE)</f>
        <v>0.34</v>
      </c>
      <c r="AG1153">
        <f t="shared" si="174"/>
        <v>1551.9421758223586</v>
      </c>
      <c r="AH1153">
        <f t="shared" si="175"/>
        <v>387</v>
      </c>
      <c r="AJ1153">
        <f t="shared" si="176"/>
        <v>1164.9421758223586</v>
      </c>
      <c r="AK1153">
        <v>1149</v>
      </c>
    </row>
    <row r="1154" spans="1:37" x14ac:dyDescent="0.15">
      <c r="A1154">
        <v>1150</v>
      </c>
      <c r="B1154">
        <f>ROUND(VLOOKUP(X1154,角色属性总表!AG:AI,2,FALSE)/角色属性总表!$C$34,0)</f>
        <v>126</v>
      </c>
      <c r="C1154">
        <f>ROUND(VLOOKUP(X1154,角色属性总表!Y:AE,3,FALSE)/J1154,0)</f>
        <v>38</v>
      </c>
      <c r="D1154">
        <f>ROUND(VLOOKUP(X1154,角色属性总表!AG:AI,3,FALSE)/角色属性总表!$C$35,0)</f>
        <v>132</v>
      </c>
      <c r="E1154">
        <f t="shared" si="170"/>
        <v>686</v>
      </c>
      <c r="F1154">
        <f t="shared" si="171"/>
        <v>13</v>
      </c>
      <c r="G1154">
        <f t="shared" si="172"/>
        <v>14</v>
      </c>
      <c r="H1154">
        <v>0</v>
      </c>
      <c r="I1154">
        <f t="shared" si="177"/>
        <v>3</v>
      </c>
      <c r="J1154">
        <f>VLOOKUP(AA1154,角色间职业划分!P:AP,20,FALSE)</f>
        <v>11</v>
      </c>
      <c r="K1154">
        <f>IF(X1154=500,100,VLOOKUP(AA1154,角色间职业划分!P:AP,22,FALSE))</f>
        <v>120</v>
      </c>
      <c r="L1154">
        <f>IF(X1154=500,K1154,VLOOKUP(AA1154,角色间职业划分!P:AP,23,FALSE))</f>
        <v>60</v>
      </c>
      <c r="M1154">
        <f>VLOOKUP(AA1154,角色间职业划分!P:AP,24,FALSE)</f>
        <v>0</v>
      </c>
      <c r="N1154">
        <f>VLOOKUP(AA1154,角色间职业划分!P:AP,14)*100</f>
        <v>95</v>
      </c>
      <c r="O1154">
        <f>VLOOKUP(AA1154,角色间职业划分!P:Z,9,FALSE)</f>
        <v>0</v>
      </c>
      <c r="P1154">
        <f>VLOOKUP(AA1154,角色间职业划分!P:AP,10,FALSE)</f>
        <v>0</v>
      </c>
      <c r="Q1154">
        <f>VLOOKUP(AA1154,角色间职业划分!P:AP,15,FALSE)</f>
        <v>0</v>
      </c>
      <c r="R1154">
        <f>VLOOKUP(AA1154,角色间职业划分!P:AP,16,FALSE)</f>
        <v>0</v>
      </c>
      <c r="S1154">
        <f>VLOOKUP(AA1154,角色间职业划分!P:AP,17,FALSE)</f>
        <v>0</v>
      </c>
      <c r="T1154">
        <f>VLOOKUP(AA1154,角色间职业划分!P:AP,18,FALSE)</f>
        <v>0</v>
      </c>
      <c r="U1154">
        <f>VLOOKUP(AA1154,角色间职业划分!P:AP,27,FALSE)</f>
        <v>0</v>
      </c>
      <c r="V1154">
        <f t="shared" si="173"/>
        <v>4.0000000000000036</v>
      </c>
      <c r="W1154">
        <f>VLOOKUP(AA1154,角色间职业划分!P:Q,2,FALSE)</f>
        <v>29</v>
      </c>
      <c r="X1154">
        <f t="shared" si="178"/>
        <v>39</v>
      </c>
      <c r="Y1154">
        <f>INT(VLOOKUP(X1154,角色属性总表!AG:AH,2,FALSE)*角色属性总表!$C$38)</f>
        <v>882</v>
      </c>
      <c r="AA1154">
        <f t="shared" si="179"/>
        <v>12</v>
      </c>
      <c r="AB1154">
        <f>VLOOKUP(X1154,角色属性总表!AG:AI,2,FALSE)*VLOOKUP(角色等级属性!AA1154,角色间职业划分!P:AG,13,FALSE)/角色间职业划分!$AB$9</f>
        <v>1715.3275799197763</v>
      </c>
      <c r="AC1154">
        <f>VLOOKUP(X1154,角色属性总表!AG:AI,3,FALSE)*VLOOKUP(AA1154,角色间职业划分!P:AG,8,FALSE)/角色间职业划分!$W$9</f>
        <v>1680.3863999999999</v>
      </c>
      <c r="AD1154">
        <f>VLOOKUP(AA1154,角色间职业划分!P:AP,26,FALSE)</f>
        <v>0.4</v>
      </c>
      <c r="AE1154">
        <f>VLOOKUP(X1154,角色属性总表!I:Q,3,FALSE)</f>
        <v>395.13600000000008</v>
      </c>
      <c r="AF1154">
        <f>VLOOKUP(AA1154,角色间职业划分!P:AP,11,FALSE)</f>
        <v>0.34</v>
      </c>
      <c r="AG1154">
        <f t="shared" si="174"/>
        <v>1618.4045791923543</v>
      </c>
      <c r="AH1154">
        <f t="shared" si="175"/>
        <v>396</v>
      </c>
      <c r="AJ1154">
        <f t="shared" si="176"/>
        <v>1222.4045791923543</v>
      </c>
      <c r="AK1154">
        <v>1150</v>
      </c>
    </row>
    <row r="1155" spans="1:37" x14ac:dyDescent="0.15">
      <c r="A1155">
        <v>1151</v>
      </c>
      <c r="B1155">
        <f>ROUND(VLOOKUP(X1155,角色属性总表!AG:AI,2,FALSE)/角色属性总表!$C$34,0)</f>
        <v>129</v>
      </c>
      <c r="C1155">
        <f>ROUND(VLOOKUP(X1155,角色属性总表!Y:AE,3,FALSE)/J1155,0)</f>
        <v>39</v>
      </c>
      <c r="D1155">
        <f>ROUND(VLOOKUP(X1155,角色属性总表!AG:AI,3,FALSE)/角色属性总表!$C$35,0)</f>
        <v>134</v>
      </c>
      <c r="E1155">
        <f t="shared" si="170"/>
        <v>700</v>
      </c>
      <c r="F1155">
        <f t="shared" si="171"/>
        <v>13</v>
      </c>
      <c r="G1155">
        <f t="shared" si="172"/>
        <v>14</v>
      </c>
      <c r="H1155">
        <v>0</v>
      </c>
      <c r="I1155">
        <f t="shared" si="177"/>
        <v>3</v>
      </c>
      <c r="J1155">
        <f>VLOOKUP(AA1155,角色间职业划分!P:AP,20,FALSE)</f>
        <v>11</v>
      </c>
      <c r="K1155">
        <f>IF(X1155=500,100,VLOOKUP(AA1155,角色间职业划分!P:AP,22,FALSE))</f>
        <v>120</v>
      </c>
      <c r="L1155">
        <f>IF(X1155=500,K1155,VLOOKUP(AA1155,角色间职业划分!P:AP,23,FALSE))</f>
        <v>60</v>
      </c>
      <c r="M1155">
        <f>VLOOKUP(AA1155,角色间职业划分!P:AP,24,FALSE)</f>
        <v>0</v>
      </c>
      <c r="N1155">
        <f>VLOOKUP(AA1155,角色间职业划分!P:AP,14)*100</f>
        <v>95</v>
      </c>
      <c r="O1155">
        <f>VLOOKUP(AA1155,角色间职业划分!P:Z,9,FALSE)</f>
        <v>0</v>
      </c>
      <c r="P1155">
        <f>VLOOKUP(AA1155,角色间职业划分!P:AP,10,FALSE)</f>
        <v>0</v>
      </c>
      <c r="Q1155">
        <f>VLOOKUP(AA1155,角色间职业划分!P:AP,15,FALSE)</f>
        <v>0</v>
      </c>
      <c r="R1155">
        <f>VLOOKUP(AA1155,角色间职业划分!P:AP,16,FALSE)</f>
        <v>0</v>
      </c>
      <c r="S1155">
        <f>VLOOKUP(AA1155,角色间职业划分!P:AP,17,FALSE)</f>
        <v>0</v>
      </c>
      <c r="T1155">
        <f>VLOOKUP(AA1155,角色间职业划分!P:AP,18,FALSE)</f>
        <v>0</v>
      </c>
      <c r="U1155">
        <f>VLOOKUP(AA1155,角色间职业划分!P:AP,27,FALSE)</f>
        <v>0</v>
      </c>
      <c r="V1155">
        <f t="shared" si="173"/>
        <v>4.0000000000000036</v>
      </c>
      <c r="W1155">
        <f>VLOOKUP(AA1155,角色间职业划分!P:Q,2,FALSE)</f>
        <v>29</v>
      </c>
      <c r="X1155">
        <f t="shared" si="178"/>
        <v>40</v>
      </c>
      <c r="Y1155">
        <f>INT(VLOOKUP(X1155,角色属性总表!AG:AH,2,FALSE)*角色属性总表!$C$38)</f>
        <v>900</v>
      </c>
      <c r="AA1155">
        <f t="shared" si="179"/>
        <v>12</v>
      </c>
      <c r="AB1155">
        <f>VLOOKUP(X1155,角色属性总表!AG:AI,2,FALSE)*VLOOKUP(角色等级属性!AA1155,角色间职业划分!P:AG,13,FALSE)/角色间职业划分!$AB$9</f>
        <v>1750.3342652242613</v>
      </c>
      <c r="AC1155">
        <f>VLOOKUP(X1155,角色属性总表!AG:AI,3,FALSE)*VLOOKUP(AA1155,角色间职业划分!P:AG,8,FALSE)/角色间职业划分!$W$9</f>
        <v>1714.6799999999998</v>
      </c>
      <c r="AD1155">
        <f>VLOOKUP(AA1155,角色间职业划分!P:AP,26,FALSE)</f>
        <v>0.4</v>
      </c>
      <c r="AE1155">
        <f>VLOOKUP(X1155,角色属性总表!I:Q,3,FALSE)</f>
        <v>403.20000000000005</v>
      </c>
      <c r="AF1155">
        <f>VLOOKUP(AA1155,角色间职业划分!P:AP,11,FALSE)</f>
        <v>0.34</v>
      </c>
      <c r="AG1155">
        <f t="shared" si="174"/>
        <v>1685.9999472953734</v>
      </c>
      <c r="AH1155">
        <f t="shared" si="175"/>
        <v>402</v>
      </c>
      <c r="AJ1155">
        <f t="shared" si="176"/>
        <v>1283.9999472953734</v>
      </c>
      <c r="AK1155">
        <v>1151</v>
      </c>
    </row>
    <row r="1156" spans="1:37" x14ac:dyDescent="0.15">
      <c r="A1156">
        <v>1152</v>
      </c>
      <c r="B1156">
        <f>ROUND(VLOOKUP(X1156,角色属性总表!AG:AI,2,FALSE)/角色属性总表!$C$34,0)</f>
        <v>131</v>
      </c>
      <c r="C1156">
        <f>ROUND(VLOOKUP(X1156,角色属性总表!Y:AE,3,FALSE)/J1156,0)</f>
        <v>40</v>
      </c>
      <c r="D1156">
        <f>ROUND(VLOOKUP(X1156,角色属性总表!AG:AI,3,FALSE)/角色属性总表!$C$35,0)</f>
        <v>137</v>
      </c>
      <c r="E1156">
        <f t="shared" si="170"/>
        <v>714</v>
      </c>
      <c r="F1156">
        <f t="shared" si="171"/>
        <v>13</v>
      </c>
      <c r="G1156">
        <f t="shared" si="172"/>
        <v>14</v>
      </c>
      <c r="H1156">
        <v>0</v>
      </c>
      <c r="I1156">
        <f t="shared" si="177"/>
        <v>3</v>
      </c>
      <c r="J1156">
        <f>VLOOKUP(AA1156,角色间职业划分!P:AP,20,FALSE)</f>
        <v>11</v>
      </c>
      <c r="K1156">
        <f>IF(X1156=500,100,VLOOKUP(AA1156,角色间职业划分!P:AP,22,FALSE))</f>
        <v>120</v>
      </c>
      <c r="L1156">
        <f>IF(X1156=500,K1156,VLOOKUP(AA1156,角色间职业划分!P:AP,23,FALSE))</f>
        <v>60</v>
      </c>
      <c r="M1156">
        <f>VLOOKUP(AA1156,角色间职业划分!P:AP,24,FALSE)</f>
        <v>0</v>
      </c>
      <c r="N1156">
        <f>VLOOKUP(AA1156,角色间职业划分!P:AP,14)*100</f>
        <v>95</v>
      </c>
      <c r="O1156">
        <f>VLOOKUP(AA1156,角色间职业划分!P:Z,9,FALSE)</f>
        <v>0</v>
      </c>
      <c r="P1156">
        <f>VLOOKUP(AA1156,角色间职业划分!P:AP,10,FALSE)</f>
        <v>0</v>
      </c>
      <c r="Q1156">
        <f>VLOOKUP(AA1156,角色间职业划分!P:AP,15,FALSE)</f>
        <v>0</v>
      </c>
      <c r="R1156">
        <f>VLOOKUP(AA1156,角色间职业划分!P:AP,16,FALSE)</f>
        <v>0</v>
      </c>
      <c r="S1156">
        <f>VLOOKUP(AA1156,角色间职业划分!P:AP,17,FALSE)</f>
        <v>0</v>
      </c>
      <c r="T1156">
        <f>VLOOKUP(AA1156,角色间职业划分!P:AP,18,FALSE)</f>
        <v>0</v>
      </c>
      <c r="U1156">
        <f>VLOOKUP(AA1156,角色间职业划分!P:AP,27,FALSE)</f>
        <v>0</v>
      </c>
      <c r="V1156">
        <f t="shared" si="173"/>
        <v>4.0000000000000036</v>
      </c>
      <c r="W1156">
        <f>VLOOKUP(AA1156,角色间职业划分!P:Q,2,FALSE)</f>
        <v>29</v>
      </c>
      <c r="X1156">
        <f t="shared" si="178"/>
        <v>41</v>
      </c>
      <c r="Y1156">
        <f>INT(VLOOKUP(X1156,角色属性总表!AG:AH,2,FALSE)*角色属性总表!$C$38)</f>
        <v>918</v>
      </c>
      <c r="AA1156">
        <f t="shared" si="179"/>
        <v>12</v>
      </c>
      <c r="AB1156">
        <f>VLOOKUP(X1156,角色属性总表!AG:AI,2,FALSE)*VLOOKUP(角色等级属性!AA1156,角色间职业划分!P:AG,13,FALSE)/角色间职业划分!$AB$9</f>
        <v>1785.3409505287464</v>
      </c>
      <c r="AC1156">
        <f>VLOOKUP(X1156,角色属性总表!AG:AI,3,FALSE)*VLOOKUP(AA1156,角色间职业划分!P:AG,8,FALSE)/角色间职业划分!$W$9</f>
        <v>1748.9736</v>
      </c>
      <c r="AD1156">
        <f>VLOOKUP(AA1156,角色间职业划分!P:AP,26,FALSE)</f>
        <v>0.4</v>
      </c>
      <c r="AE1156">
        <f>VLOOKUP(X1156,角色属性总表!I:Q,3,FALSE)</f>
        <v>411.26400000000001</v>
      </c>
      <c r="AF1156">
        <f>VLOOKUP(AA1156,角色间职业划分!P:AP,11,FALSE)</f>
        <v>0.34</v>
      </c>
      <c r="AG1156">
        <f t="shared" si="174"/>
        <v>1754.7229842878542</v>
      </c>
      <c r="AH1156">
        <f t="shared" si="175"/>
        <v>411</v>
      </c>
      <c r="AJ1156">
        <f t="shared" si="176"/>
        <v>1343.7229842878542</v>
      </c>
      <c r="AK1156">
        <v>1152</v>
      </c>
    </row>
    <row r="1157" spans="1:37" x14ac:dyDescent="0.15">
      <c r="A1157">
        <v>1153</v>
      </c>
      <c r="B1157">
        <f>ROUND(VLOOKUP(X1157,角色属性总表!AG:AI,2,FALSE)/角色属性总表!$C$34,0)</f>
        <v>134</v>
      </c>
      <c r="C1157">
        <f>ROUND(VLOOKUP(X1157,角色属性总表!Y:AE,3,FALSE)/J1157,0)</f>
        <v>42</v>
      </c>
      <c r="D1157">
        <f>ROUND(VLOOKUP(X1157,角色属性总表!AG:AI,3,FALSE)/角色属性总表!$C$35,0)</f>
        <v>140</v>
      </c>
      <c r="E1157">
        <f t="shared" si="170"/>
        <v>728</v>
      </c>
      <c r="F1157">
        <f t="shared" si="171"/>
        <v>13</v>
      </c>
      <c r="G1157">
        <f t="shared" si="172"/>
        <v>14</v>
      </c>
      <c r="H1157">
        <v>0</v>
      </c>
      <c r="I1157">
        <f t="shared" si="177"/>
        <v>3</v>
      </c>
      <c r="J1157">
        <f>VLOOKUP(AA1157,角色间职业划分!P:AP,20,FALSE)</f>
        <v>11</v>
      </c>
      <c r="K1157">
        <f>IF(X1157=500,100,VLOOKUP(AA1157,角色间职业划分!P:AP,22,FALSE))</f>
        <v>120</v>
      </c>
      <c r="L1157">
        <f>IF(X1157=500,K1157,VLOOKUP(AA1157,角色间职业划分!P:AP,23,FALSE))</f>
        <v>60</v>
      </c>
      <c r="M1157">
        <f>VLOOKUP(AA1157,角色间职业划分!P:AP,24,FALSE)</f>
        <v>0</v>
      </c>
      <c r="N1157">
        <f>VLOOKUP(AA1157,角色间职业划分!P:AP,14)*100</f>
        <v>95</v>
      </c>
      <c r="O1157">
        <f>VLOOKUP(AA1157,角色间职业划分!P:Z,9,FALSE)</f>
        <v>0</v>
      </c>
      <c r="P1157">
        <f>VLOOKUP(AA1157,角色间职业划分!P:AP,10,FALSE)</f>
        <v>0</v>
      </c>
      <c r="Q1157">
        <f>VLOOKUP(AA1157,角色间职业划分!P:AP,15,FALSE)</f>
        <v>0</v>
      </c>
      <c r="R1157">
        <f>VLOOKUP(AA1157,角色间职业划分!P:AP,16,FALSE)</f>
        <v>0</v>
      </c>
      <c r="S1157">
        <f>VLOOKUP(AA1157,角色间职业划分!P:AP,17,FALSE)</f>
        <v>0</v>
      </c>
      <c r="T1157">
        <f>VLOOKUP(AA1157,角色间职业划分!P:AP,18,FALSE)</f>
        <v>0</v>
      </c>
      <c r="U1157">
        <f>VLOOKUP(AA1157,角色间职业划分!P:AP,27,FALSE)</f>
        <v>0</v>
      </c>
      <c r="V1157">
        <f t="shared" si="173"/>
        <v>4.0000000000000036</v>
      </c>
      <c r="W1157">
        <f>VLOOKUP(AA1157,角色间职业划分!P:Q,2,FALSE)</f>
        <v>29</v>
      </c>
      <c r="X1157">
        <f t="shared" si="178"/>
        <v>42</v>
      </c>
      <c r="Y1157">
        <f>INT(VLOOKUP(X1157,角色属性总表!AG:AH,2,FALSE)*角色属性总表!$C$38)</f>
        <v>936</v>
      </c>
      <c r="AA1157">
        <f t="shared" si="179"/>
        <v>12</v>
      </c>
      <c r="AB1157">
        <f>VLOOKUP(X1157,角色属性总表!AG:AI,2,FALSE)*VLOOKUP(角色等级属性!AA1157,角色间职业划分!P:AG,13,FALSE)/角色间职业划分!$AB$9</f>
        <v>1820.3476358332318</v>
      </c>
      <c r="AC1157">
        <f>VLOOKUP(X1157,角色属性总表!AG:AI,3,FALSE)*VLOOKUP(AA1157,角色间职业划分!P:AG,8,FALSE)/角色间职业划分!$W$9</f>
        <v>1783.2672</v>
      </c>
      <c r="AD1157">
        <f>VLOOKUP(AA1157,角色间职业划分!P:AP,26,FALSE)</f>
        <v>0.4</v>
      </c>
      <c r="AE1157">
        <f>VLOOKUP(X1157,角色属性总表!I:Q,3,FALSE)</f>
        <v>419.32800000000003</v>
      </c>
      <c r="AF1157">
        <f>VLOOKUP(AA1157,角色间职业划分!P:AP,11,FALSE)</f>
        <v>0.34</v>
      </c>
      <c r="AG1157">
        <f t="shared" si="174"/>
        <v>1824.568686758369</v>
      </c>
      <c r="AH1157">
        <f t="shared" si="175"/>
        <v>420</v>
      </c>
      <c r="AJ1157">
        <f t="shared" si="176"/>
        <v>1404.568686758369</v>
      </c>
      <c r="AK1157">
        <v>1153</v>
      </c>
    </row>
    <row r="1158" spans="1:37" x14ac:dyDescent="0.15">
      <c r="A1158">
        <v>1154</v>
      </c>
      <c r="B1158">
        <f>ROUND(VLOOKUP(X1158,角色属性总表!AG:AI,2,FALSE)/角色属性总表!$C$34,0)</f>
        <v>136</v>
      </c>
      <c r="C1158">
        <f>ROUND(VLOOKUP(X1158,角色属性总表!Y:AE,3,FALSE)/J1158,0)</f>
        <v>43</v>
      </c>
      <c r="D1158">
        <f>ROUND(VLOOKUP(X1158,角色属性总表!AG:AI,3,FALSE)/角色属性总表!$C$35,0)</f>
        <v>142</v>
      </c>
      <c r="E1158">
        <f t="shared" ref="E1158:E1221" si="180">INT(AD1158*AB1158)</f>
        <v>742</v>
      </c>
      <c r="F1158">
        <f t="shared" ref="F1158:F1221" si="181">ROUND(AC1158/D1158,0)</f>
        <v>13</v>
      </c>
      <c r="G1158">
        <f t="shared" ref="G1158:G1221" si="182">ROUND(AB1158/B1158,0)</f>
        <v>14</v>
      </c>
      <c r="H1158">
        <v>0</v>
      </c>
      <c r="I1158">
        <f t="shared" si="177"/>
        <v>3</v>
      </c>
      <c r="J1158">
        <f>VLOOKUP(AA1158,角色间职业划分!P:AP,20,FALSE)</f>
        <v>11</v>
      </c>
      <c r="K1158">
        <f>IF(X1158=500,100,VLOOKUP(AA1158,角色间职业划分!P:AP,22,FALSE))</f>
        <v>120</v>
      </c>
      <c r="L1158">
        <f>IF(X1158=500,K1158,VLOOKUP(AA1158,角色间职业划分!P:AP,23,FALSE))</f>
        <v>60</v>
      </c>
      <c r="M1158">
        <f>VLOOKUP(AA1158,角色间职业划分!P:AP,24,FALSE)</f>
        <v>0</v>
      </c>
      <c r="N1158">
        <f>VLOOKUP(AA1158,角色间职业划分!P:AP,14)*100</f>
        <v>95</v>
      </c>
      <c r="O1158">
        <f>VLOOKUP(AA1158,角色间职业划分!P:Z,9,FALSE)</f>
        <v>0</v>
      </c>
      <c r="P1158">
        <f>VLOOKUP(AA1158,角色间职业划分!P:AP,10,FALSE)</f>
        <v>0</v>
      </c>
      <c r="Q1158">
        <f>VLOOKUP(AA1158,角色间职业划分!P:AP,15,FALSE)</f>
        <v>0</v>
      </c>
      <c r="R1158">
        <f>VLOOKUP(AA1158,角色间职业划分!P:AP,16,FALSE)</f>
        <v>0</v>
      </c>
      <c r="S1158">
        <f>VLOOKUP(AA1158,角色间职业划分!P:AP,17,FALSE)</f>
        <v>0</v>
      </c>
      <c r="T1158">
        <f>VLOOKUP(AA1158,角色间职业划分!P:AP,18,FALSE)</f>
        <v>0</v>
      </c>
      <c r="U1158">
        <f>VLOOKUP(AA1158,角色间职业划分!P:AP,27,FALSE)</f>
        <v>0</v>
      </c>
      <c r="V1158">
        <f t="shared" ref="V1158:V1221" si="183">(AF1158-AF$2)*100</f>
        <v>4.0000000000000036</v>
      </c>
      <c r="W1158">
        <f>VLOOKUP(AA1158,角色间职业划分!P:Q,2,FALSE)</f>
        <v>29</v>
      </c>
      <c r="X1158">
        <f t="shared" si="178"/>
        <v>43</v>
      </c>
      <c r="Y1158">
        <f>INT(VLOOKUP(X1158,角色属性总表!AG:AH,2,FALSE)*角色属性总表!$C$38)</f>
        <v>954</v>
      </c>
      <c r="AA1158">
        <f t="shared" si="179"/>
        <v>12</v>
      </c>
      <c r="AB1158">
        <f>VLOOKUP(X1158,角色属性总表!AG:AI,2,FALSE)*VLOOKUP(角色等级属性!AA1158,角色间职业划分!P:AG,13,FALSE)/角色间职业划分!$AB$9</f>
        <v>1855.3543211377171</v>
      </c>
      <c r="AC1158">
        <f>VLOOKUP(X1158,角色属性总表!AG:AI,3,FALSE)*VLOOKUP(AA1158,角色间职业划分!P:AG,8,FALSE)/角色间职业划分!$W$9</f>
        <v>1817.5608</v>
      </c>
      <c r="AD1158">
        <f>VLOOKUP(AA1158,角色间职业划分!P:AP,26,FALSE)</f>
        <v>0.4</v>
      </c>
      <c r="AE1158">
        <f>VLOOKUP(X1158,角色属性总表!I:Q,3,FALSE)</f>
        <v>427.392</v>
      </c>
      <c r="AF1158">
        <f>VLOOKUP(AA1158,角色间职业划分!P:AP,11,FALSE)</f>
        <v>0.34</v>
      </c>
      <c r="AG1158">
        <f t="shared" ref="AG1158:AG1221" si="184">((AF$2*X1158*X1158*180)/(SQRT(X1158*100)-AF$2*X1158))</f>
        <v>1895.5323263735825</v>
      </c>
      <c r="AH1158">
        <f t="shared" ref="AH1158:AH1221" si="185">D1158*AH$2</f>
        <v>426</v>
      </c>
      <c r="AJ1158">
        <f t="shared" ref="AJ1158:AJ1221" si="186">AG1158-AH1158</f>
        <v>1469.5323263735825</v>
      </c>
      <c r="AK1158">
        <v>1154</v>
      </c>
    </row>
    <row r="1159" spans="1:37" x14ac:dyDescent="0.15">
      <c r="A1159">
        <v>1155</v>
      </c>
      <c r="B1159">
        <f>ROUND(VLOOKUP(X1159,角色属性总表!AG:AI,2,FALSE)/角色属性总表!$C$34,0)</f>
        <v>139</v>
      </c>
      <c r="C1159">
        <f>ROUND(VLOOKUP(X1159,角色属性总表!Y:AE,3,FALSE)/J1159,0)</f>
        <v>45</v>
      </c>
      <c r="D1159">
        <f>ROUND(VLOOKUP(X1159,角色属性总表!AG:AI,3,FALSE)/角色属性总表!$C$35,0)</f>
        <v>145</v>
      </c>
      <c r="E1159">
        <f t="shared" si="180"/>
        <v>756</v>
      </c>
      <c r="F1159">
        <f t="shared" si="181"/>
        <v>13</v>
      </c>
      <c r="G1159">
        <f t="shared" si="182"/>
        <v>14</v>
      </c>
      <c r="H1159">
        <v>0</v>
      </c>
      <c r="I1159">
        <f t="shared" ref="I1159:I1222" si="187">I1158</f>
        <v>3</v>
      </c>
      <c r="J1159">
        <f>VLOOKUP(AA1159,角色间职业划分!P:AP,20,FALSE)</f>
        <v>11</v>
      </c>
      <c r="K1159">
        <f>IF(X1159=500,100,VLOOKUP(AA1159,角色间职业划分!P:AP,22,FALSE))</f>
        <v>120</v>
      </c>
      <c r="L1159">
        <f>IF(X1159=500,K1159,VLOOKUP(AA1159,角色间职业划分!P:AP,23,FALSE))</f>
        <v>60</v>
      </c>
      <c r="M1159">
        <f>VLOOKUP(AA1159,角色间职业划分!P:AP,24,FALSE)</f>
        <v>0</v>
      </c>
      <c r="N1159">
        <f>VLOOKUP(AA1159,角色间职业划分!P:AP,14)*100</f>
        <v>95</v>
      </c>
      <c r="O1159">
        <f>VLOOKUP(AA1159,角色间职业划分!P:Z,9,FALSE)</f>
        <v>0</v>
      </c>
      <c r="P1159">
        <f>VLOOKUP(AA1159,角色间职业划分!P:AP,10,FALSE)</f>
        <v>0</v>
      </c>
      <c r="Q1159">
        <f>VLOOKUP(AA1159,角色间职业划分!P:AP,15,FALSE)</f>
        <v>0</v>
      </c>
      <c r="R1159">
        <f>VLOOKUP(AA1159,角色间职业划分!P:AP,16,FALSE)</f>
        <v>0</v>
      </c>
      <c r="S1159">
        <f>VLOOKUP(AA1159,角色间职业划分!P:AP,17,FALSE)</f>
        <v>0</v>
      </c>
      <c r="T1159">
        <f>VLOOKUP(AA1159,角色间职业划分!P:AP,18,FALSE)</f>
        <v>0</v>
      </c>
      <c r="U1159">
        <f>VLOOKUP(AA1159,角色间职业划分!P:AP,27,FALSE)</f>
        <v>0</v>
      </c>
      <c r="V1159">
        <f t="shared" si="183"/>
        <v>4.0000000000000036</v>
      </c>
      <c r="W1159">
        <f>VLOOKUP(AA1159,角色间职业划分!P:Q,2,FALSE)</f>
        <v>29</v>
      </c>
      <c r="X1159">
        <f t="shared" ref="X1159:X1222" si="188">IF(X1158=100,500,IF(X1158=500,1,X1158+1))</f>
        <v>44</v>
      </c>
      <c r="Y1159">
        <f>INT(VLOOKUP(X1159,角色属性总表!AG:AH,2,FALSE)*角色属性总表!$C$38)</f>
        <v>972</v>
      </c>
      <c r="AA1159">
        <f t="shared" ref="AA1159:AA1222" si="189">IF(X1159=1,AA1158+1,AA1158)</f>
        <v>12</v>
      </c>
      <c r="AB1159">
        <f>VLOOKUP(X1159,角色属性总表!AG:AI,2,FALSE)*VLOOKUP(角色等级属性!AA1159,角色间职业划分!P:AG,13,FALSE)/角色间职业划分!$AB$9</f>
        <v>1890.3610064422026</v>
      </c>
      <c r="AC1159">
        <f>VLOOKUP(X1159,角色属性总表!AG:AI,3,FALSE)*VLOOKUP(AA1159,角色间职业划分!P:AG,8,FALSE)/角色间职业划分!$W$9</f>
        <v>1851.8543999999999</v>
      </c>
      <c r="AD1159">
        <f>VLOOKUP(AA1159,角色间职业划分!P:AP,26,FALSE)</f>
        <v>0.4</v>
      </c>
      <c r="AE1159">
        <f>VLOOKUP(X1159,角色属性总表!I:Q,3,FALSE)</f>
        <v>435.45600000000002</v>
      </c>
      <c r="AF1159">
        <f>VLOOKUP(AA1159,角色间职业划分!P:AP,11,FALSE)</f>
        <v>0.34</v>
      </c>
      <c r="AG1159">
        <f t="shared" si="184"/>
        <v>1967.6094339617719</v>
      </c>
      <c r="AH1159">
        <f t="shared" si="185"/>
        <v>435</v>
      </c>
      <c r="AJ1159">
        <f t="shared" si="186"/>
        <v>1532.6094339617719</v>
      </c>
      <c r="AK1159">
        <v>1155</v>
      </c>
    </row>
    <row r="1160" spans="1:37" x14ac:dyDescent="0.15">
      <c r="A1160">
        <v>1156</v>
      </c>
      <c r="B1160">
        <f>ROUND(VLOOKUP(X1160,角色属性总表!AG:AI,2,FALSE)/角色属性总表!$C$34,0)</f>
        <v>141</v>
      </c>
      <c r="C1160">
        <f>ROUND(VLOOKUP(X1160,角色属性总表!Y:AE,3,FALSE)/J1160,0)</f>
        <v>46</v>
      </c>
      <c r="D1160">
        <f>ROUND(VLOOKUP(X1160,角色属性总表!AG:AI,3,FALSE)/角色属性总表!$C$35,0)</f>
        <v>148</v>
      </c>
      <c r="E1160">
        <f t="shared" si="180"/>
        <v>770</v>
      </c>
      <c r="F1160">
        <f t="shared" si="181"/>
        <v>13</v>
      </c>
      <c r="G1160">
        <f t="shared" si="182"/>
        <v>14</v>
      </c>
      <c r="H1160">
        <v>0</v>
      </c>
      <c r="I1160">
        <f t="shared" si="187"/>
        <v>3</v>
      </c>
      <c r="J1160">
        <f>VLOOKUP(AA1160,角色间职业划分!P:AP,20,FALSE)</f>
        <v>11</v>
      </c>
      <c r="K1160">
        <f>IF(X1160=500,100,VLOOKUP(AA1160,角色间职业划分!P:AP,22,FALSE))</f>
        <v>120</v>
      </c>
      <c r="L1160">
        <f>IF(X1160=500,K1160,VLOOKUP(AA1160,角色间职业划分!P:AP,23,FALSE))</f>
        <v>60</v>
      </c>
      <c r="M1160">
        <f>VLOOKUP(AA1160,角色间职业划分!P:AP,24,FALSE)</f>
        <v>0</v>
      </c>
      <c r="N1160">
        <f>VLOOKUP(AA1160,角色间职业划分!P:AP,14)*100</f>
        <v>95</v>
      </c>
      <c r="O1160">
        <f>VLOOKUP(AA1160,角色间职业划分!P:Z,9,FALSE)</f>
        <v>0</v>
      </c>
      <c r="P1160">
        <f>VLOOKUP(AA1160,角色间职业划分!P:AP,10,FALSE)</f>
        <v>0</v>
      </c>
      <c r="Q1160">
        <f>VLOOKUP(AA1160,角色间职业划分!P:AP,15,FALSE)</f>
        <v>0</v>
      </c>
      <c r="R1160">
        <f>VLOOKUP(AA1160,角色间职业划分!P:AP,16,FALSE)</f>
        <v>0</v>
      </c>
      <c r="S1160">
        <f>VLOOKUP(AA1160,角色间职业划分!P:AP,17,FALSE)</f>
        <v>0</v>
      </c>
      <c r="T1160">
        <f>VLOOKUP(AA1160,角色间职业划分!P:AP,18,FALSE)</f>
        <v>0</v>
      </c>
      <c r="U1160">
        <f>VLOOKUP(AA1160,角色间职业划分!P:AP,27,FALSE)</f>
        <v>0</v>
      </c>
      <c r="V1160">
        <f t="shared" si="183"/>
        <v>4.0000000000000036</v>
      </c>
      <c r="W1160">
        <f>VLOOKUP(AA1160,角色间职业划分!P:Q,2,FALSE)</f>
        <v>29</v>
      </c>
      <c r="X1160">
        <f t="shared" si="188"/>
        <v>45</v>
      </c>
      <c r="Y1160">
        <f>INT(VLOOKUP(X1160,角色属性总表!AG:AH,2,FALSE)*角色属性总表!$C$38)</f>
        <v>990</v>
      </c>
      <c r="AA1160">
        <f t="shared" si="189"/>
        <v>12</v>
      </c>
      <c r="AB1160">
        <f>VLOOKUP(X1160,角色属性总表!AG:AI,2,FALSE)*VLOOKUP(角色等级属性!AA1160,角色间职业划分!P:AG,13,FALSE)/角色间职业划分!$AB$9</f>
        <v>1925.3676917466876</v>
      </c>
      <c r="AC1160">
        <f>VLOOKUP(X1160,角色属性总表!AG:AI,3,FALSE)*VLOOKUP(AA1160,角色间职业划分!P:AG,8,FALSE)/角色间职业划分!$W$9</f>
        <v>1886.1479999999999</v>
      </c>
      <c r="AD1160">
        <f>VLOOKUP(AA1160,角色间职业划分!P:AP,26,FALSE)</f>
        <v>0.4</v>
      </c>
      <c r="AE1160">
        <f>VLOOKUP(X1160,角色属性总表!I:Q,3,FALSE)</f>
        <v>443.52</v>
      </c>
      <c r="AF1160">
        <f>VLOOKUP(AA1160,角色间职业划分!P:AP,11,FALSE)</f>
        <v>0.34</v>
      </c>
      <c r="AG1160">
        <f t="shared" si="184"/>
        <v>2040.7957848851972</v>
      </c>
      <c r="AH1160">
        <f t="shared" si="185"/>
        <v>444</v>
      </c>
      <c r="AJ1160">
        <f t="shared" si="186"/>
        <v>1596.7957848851972</v>
      </c>
      <c r="AK1160">
        <v>1156</v>
      </c>
    </row>
    <row r="1161" spans="1:37" x14ac:dyDescent="0.15">
      <c r="A1161">
        <v>1157</v>
      </c>
      <c r="B1161">
        <f>ROUND(VLOOKUP(X1161,角色属性总表!AG:AI,2,FALSE)/角色属性总表!$C$34,0)</f>
        <v>144</v>
      </c>
      <c r="C1161">
        <f>ROUND(VLOOKUP(X1161,角色属性总表!Y:AE,3,FALSE)/J1161,0)</f>
        <v>48</v>
      </c>
      <c r="D1161">
        <f>ROUND(VLOOKUP(X1161,角色属性总表!AG:AI,3,FALSE)/角色属性总表!$C$35,0)</f>
        <v>151</v>
      </c>
      <c r="E1161">
        <f t="shared" si="180"/>
        <v>784</v>
      </c>
      <c r="F1161">
        <f t="shared" si="181"/>
        <v>13</v>
      </c>
      <c r="G1161">
        <f t="shared" si="182"/>
        <v>14</v>
      </c>
      <c r="H1161">
        <v>0</v>
      </c>
      <c r="I1161">
        <f t="shared" si="187"/>
        <v>3</v>
      </c>
      <c r="J1161">
        <f>VLOOKUP(AA1161,角色间职业划分!P:AP,20,FALSE)</f>
        <v>11</v>
      </c>
      <c r="K1161">
        <f>IF(X1161=500,100,VLOOKUP(AA1161,角色间职业划分!P:AP,22,FALSE))</f>
        <v>120</v>
      </c>
      <c r="L1161">
        <f>IF(X1161=500,K1161,VLOOKUP(AA1161,角色间职业划分!P:AP,23,FALSE))</f>
        <v>60</v>
      </c>
      <c r="M1161">
        <f>VLOOKUP(AA1161,角色间职业划分!P:AP,24,FALSE)</f>
        <v>0</v>
      </c>
      <c r="N1161">
        <f>VLOOKUP(AA1161,角色间职业划分!P:AP,14)*100</f>
        <v>95</v>
      </c>
      <c r="O1161">
        <f>VLOOKUP(AA1161,角色间职业划分!P:Z,9,FALSE)</f>
        <v>0</v>
      </c>
      <c r="P1161">
        <f>VLOOKUP(AA1161,角色间职业划分!P:AP,10,FALSE)</f>
        <v>0</v>
      </c>
      <c r="Q1161">
        <f>VLOOKUP(AA1161,角色间职业划分!P:AP,15,FALSE)</f>
        <v>0</v>
      </c>
      <c r="R1161">
        <f>VLOOKUP(AA1161,角色间职业划分!P:AP,16,FALSE)</f>
        <v>0</v>
      </c>
      <c r="S1161">
        <f>VLOOKUP(AA1161,角色间职业划分!P:AP,17,FALSE)</f>
        <v>0</v>
      </c>
      <c r="T1161">
        <f>VLOOKUP(AA1161,角色间职业划分!P:AP,18,FALSE)</f>
        <v>0</v>
      </c>
      <c r="U1161">
        <f>VLOOKUP(AA1161,角色间职业划分!P:AP,27,FALSE)</f>
        <v>0</v>
      </c>
      <c r="V1161">
        <f t="shared" si="183"/>
        <v>4.0000000000000036</v>
      </c>
      <c r="W1161">
        <f>VLOOKUP(AA1161,角色间职业划分!P:Q,2,FALSE)</f>
        <v>29</v>
      </c>
      <c r="X1161">
        <f t="shared" si="188"/>
        <v>46</v>
      </c>
      <c r="Y1161">
        <f>INT(VLOOKUP(X1161,角色属性总表!AG:AH,2,FALSE)*角色属性总表!$C$38)</f>
        <v>1008</v>
      </c>
      <c r="AA1161">
        <f t="shared" si="189"/>
        <v>12</v>
      </c>
      <c r="AB1161">
        <f>VLOOKUP(X1161,角色属性总表!AG:AI,2,FALSE)*VLOOKUP(角色等级属性!AA1161,角色间职业划分!P:AG,13,FALSE)/角色间职业划分!$AB$9</f>
        <v>1960.3743770511724</v>
      </c>
      <c r="AC1161">
        <f>VLOOKUP(X1161,角色属性总表!AG:AI,3,FALSE)*VLOOKUP(AA1161,角色间职业划分!P:AG,8,FALSE)/角色间职业划分!$W$9</f>
        <v>1920.4415999999997</v>
      </c>
      <c r="AD1161">
        <f>VLOOKUP(AA1161,角色间职业划分!P:AP,26,FALSE)</f>
        <v>0.4</v>
      </c>
      <c r="AE1161">
        <f>VLOOKUP(X1161,角色属性总表!I:Q,3,FALSE)</f>
        <v>451.58399999999995</v>
      </c>
      <c r="AF1161">
        <f>VLOOKUP(AA1161,角色间职业划分!P:AP,11,FALSE)</f>
        <v>0.34</v>
      </c>
      <c r="AG1161">
        <f t="shared" si="184"/>
        <v>2115.0873855709538</v>
      </c>
      <c r="AH1161">
        <f t="shared" si="185"/>
        <v>453</v>
      </c>
      <c r="AJ1161">
        <f t="shared" si="186"/>
        <v>1662.0873855709538</v>
      </c>
      <c r="AK1161">
        <v>1157</v>
      </c>
    </row>
    <row r="1162" spans="1:37" x14ac:dyDescent="0.15">
      <c r="A1162">
        <v>1158</v>
      </c>
      <c r="B1162">
        <f>ROUND(VLOOKUP(X1162,角色属性总表!AG:AI,2,FALSE)/角色属性总表!$C$34,0)</f>
        <v>147</v>
      </c>
      <c r="C1162">
        <f>ROUND(VLOOKUP(X1162,角色属性总表!Y:AE,3,FALSE)/J1162,0)</f>
        <v>49</v>
      </c>
      <c r="D1162">
        <f>ROUND(VLOOKUP(X1162,角色属性总表!AG:AI,3,FALSE)/角色属性总表!$C$35,0)</f>
        <v>153</v>
      </c>
      <c r="E1162">
        <f t="shared" si="180"/>
        <v>798</v>
      </c>
      <c r="F1162">
        <f t="shared" si="181"/>
        <v>13</v>
      </c>
      <c r="G1162">
        <f t="shared" si="182"/>
        <v>14</v>
      </c>
      <c r="H1162">
        <v>0</v>
      </c>
      <c r="I1162">
        <f t="shared" si="187"/>
        <v>3</v>
      </c>
      <c r="J1162">
        <f>VLOOKUP(AA1162,角色间职业划分!P:AP,20,FALSE)</f>
        <v>11</v>
      </c>
      <c r="K1162">
        <f>IF(X1162=500,100,VLOOKUP(AA1162,角色间职业划分!P:AP,22,FALSE))</f>
        <v>120</v>
      </c>
      <c r="L1162">
        <f>IF(X1162=500,K1162,VLOOKUP(AA1162,角色间职业划分!P:AP,23,FALSE))</f>
        <v>60</v>
      </c>
      <c r="M1162">
        <f>VLOOKUP(AA1162,角色间职业划分!P:AP,24,FALSE)</f>
        <v>0</v>
      </c>
      <c r="N1162">
        <f>VLOOKUP(AA1162,角色间职业划分!P:AP,14)*100</f>
        <v>95</v>
      </c>
      <c r="O1162">
        <f>VLOOKUP(AA1162,角色间职业划分!P:Z,9,FALSE)</f>
        <v>0</v>
      </c>
      <c r="P1162">
        <f>VLOOKUP(AA1162,角色间职业划分!P:AP,10,FALSE)</f>
        <v>0</v>
      </c>
      <c r="Q1162">
        <f>VLOOKUP(AA1162,角色间职业划分!P:AP,15,FALSE)</f>
        <v>0</v>
      </c>
      <c r="R1162">
        <f>VLOOKUP(AA1162,角色间职业划分!P:AP,16,FALSE)</f>
        <v>0</v>
      </c>
      <c r="S1162">
        <f>VLOOKUP(AA1162,角色间职业划分!P:AP,17,FALSE)</f>
        <v>0</v>
      </c>
      <c r="T1162">
        <f>VLOOKUP(AA1162,角色间职业划分!P:AP,18,FALSE)</f>
        <v>0</v>
      </c>
      <c r="U1162">
        <f>VLOOKUP(AA1162,角色间职业划分!P:AP,27,FALSE)</f>
        <v>0</v>
      </c>
      <c r="V1162">
        <f t="shared" si="183"/>
        <v>4.0000000000000036</v>
      </c>
      <c r="W1162">
        <f>VLOOKUP(AA1162,角色间职业划分!P:Q,2,FALSE)</f>
        <v>29</v>
      </c>
      <c r="X1162">
        <f t="shared" si="188"/>
        <v>47</v>
      </c>
      <c r="Y1162">
        <f>INT(VLOOKUP(X1162,角色属性总表!AG:AH,2,FALSE)*角色属性总表!$C$38)</f>
        <v>1026</v>
      </c>
      <c r="AA1162">
        <f t="shared" si="189"/>
        <v>12</v>
      </c>
      <c r="AB1162">
        <f>VLOOKUP(X1162,角色属性总表!AG:AI,2,FALSE)*VLOOKUP(角色等级属性!AA1162,角色间职业划分!P:AG,13,FALSE)/角色间职业划分!$AB$9</f>
        <v>1995.3810623556578</v>
      </c>
      <c r="AC1162">
        <f>VLOOKUP(X1162,角色属性总表!AG:AI,3,FALSE)*VLOOKUP(AA1162,角色间职业划分!P:AG,8,FALSE)/角色间职业划分!$W$9</f>
        <v>1954.7352000000001</v>
      </c>
      <c r="AD1162">
        <f>VLOOKUP(AA1162,角色间职业划分!P:AP,26,FALSE)</f>
        <v>0.4</v>
      </c>
      <c r="AE1162">
        <f>VLOOKUP(X1162,角色属性总表!I:Q,3,FALSE)</f>
        <v>459.64800000000002</v>
      </c>
      <c r="AF1162">
        <f>VLOOKUP(AA1162,角色间职业划分!P:AP,11,FALSE)</f>
        <v>0.34</v>
      </c>
      <c r="AG1162">
        <f t="shared" si="184"/>
        <v>2190.4804610857104</v>
      </c>
      <c r="AH1162">
        <f t="shared" si="185"/>
        <v>459</v>
      </c>
      <c r="AJ1162">
        <f t="shared" si="186"/>
        <v>1731.4804610857104</v>
      </c>
      <c r="AK1162">
        <v>1158</v>
      </c>
    </row>
    <row r="1163" spans="1:37" x14ac:dyDescent="0.15">
      <c r="A1163">
        <v>1159</v>
      </c>
      <c r="B1163">
        <f>ROUND(VLOOKUP(X1163,角色属性总表!AG:AI,2,FALSE)/角色属性总表!$C$34,0)</f>
        <v>149</v>
      </c>
      <c r="C1163">
        <f>ROUND(VLOOKUP(X1163,角色属性总表!Y:AE,3,FALSE)/J1163,0)</f>
        <v>50</v>
      </c>
      <c r="D1163">
        <f>ROUND(VLOOKUP(X1163,角色属性总表!AG:AI,3,FALSE)/角色属性总表!$C$35,0)</f>
        <v>156</v>
      </c>
      <c r="E1163">
        <f t="shared" si="180"/>
        <v>812</v>
      </c>
      <c r="F1163">
        <f t="shared" si="181"/>
        <v>13</v>
      </c>
      <c r="G1163">
        <f t="shared" si="182"/>
        <v>14</v>
      </c>
      <c r="H1163">
        <v>0</v>
      </c>
      <c r="I1163">
        <f t="shared" si="187"/>
        <v>3</v>
      </c>
      <c r="J1163">
        <f>VLOOKUP(AA1163,角色间职业划分!P:AP,20,FALSE)</f>
        <v>11</v>
      </c>
      <c r="K1163">
        <f>IF(X1163=500,100,VLOOKUP(AA1163,角色间职业划分!P:AP,22,FALSE))</f>
        <v>120</v>
      </c>
      <c r="L1163">
        <f>IF(X1163=500,K1163,VLOOKUP(AA1163,角色间职业划分!P:AP,23,FALSE))</f>
        <v>60</v>
      </c>
      <c r="M1163">
        <f>VLOOKUP(AA1163,角色间职业划分!P:AP,24,FALSE)</f>
        <v>0</v>
      </c>
      <c r="N1163">
        <f>VLOOKUP(AA1163,角色间职业划分!P:AP,14)*100</f>
        <v>95</v>
      </c>
      <c r="O1163">
        <f>VLOOKUP(AA1163,角色间职业划分!P:Z,9,FALSE)</f>
        <v>0</v>
      </c>
      <c r="P1163">
        <f>VLOOKUP(AA1163,角色间职业划分!P:AP,10,FALSE)</f>
        <v>0</v>
      </c>
      <c r="Q1163">
        <f>VLOOKUP(AA1163,角色间职业划分!P:AP,15,FALSE)</f>
        <v>0</v>
      </c>
      <c r="R1163">
        <f>VLOOKUP(AA1163,角色间职业划分!P:AP,16,FALSE)</f>
        <v>0</v>
      </c>
      <c r="S1163">
        <f>VLOOKUP(AA1163,角色间职业划分!P:AP,17,FALSE)</f>
        <v>0</v>
      </c>
      <c r="T1163">
        <f>VLOOKUP(AA1163,角色间职业划分!P:AP,18,FALSE)</f>
        <v>0</v>
      </c>
      <c r="U1163">
        <f>VLOOKUP(AA1163,角色间职业划分!P:AP,27,FALSE)</f>
        <v>0</v>
      </c>
      <c r="V1163">
        <f t="shared" si="183"/>
        <v>4.0000000000000036</v>
      </c>
      <c r="W1163">
        <f>VLOOKUP(AA1163,角色间职业划分!P:Q,2,FALSE)</f>
        <v>29</v>
      </c>
      <c r="X1163">
        <f t="shared" si="188"/>
        <v>48</v>
      </c>
      <c r="Y1163">
        <f>INT(VLOOKUP(X1163,角色属性总表!AG:AH,2,FALSE)*角色属性总表!$C$38)</f>
        <v>1044</v>
      </c>
      <c r="AA1163">
        <f t="shared" si="189"/>
        <v>12</v>
      </c>
      <c r="AB1163">
        <f>VLOOKUP(X1163,角色属性总表!AG:AI,2,FALSE)*VLOOKUP(角色等级属性!AA1163,角色间职业划分!P:AG,13,FALSE)/角色间职业划分!$AB$9</f>
        <v>2030.3877476601431</v>
      </c>
      <c r="AC1163">
        <f>VLOOKUP(X1163,角色属性总表!AG:AI,3,FALSE)*VLOOKUP(AA1163,角色间职业划分!P:AG,8,FALSE)/角色间职业划分!$W$9</f>
        <v>1989.0287999999996</v>
      </c>
      <c r="AD1163">
        <f>VLOOKUP(AA1163,角色间职业划分!P:AP,26,FALSE)</f>
        <v>0.4</v>
      </c>
      <c r="AE1163">
        <f>VLOOKUP(X1163,角色属性总表!I:Q,3,FALSE)</f>
        <v>467.71199999999999</v>
      </c>
      <c r="AF1163">
        <f>VLOOKUP(AA1163,角色间职业划分!P:AP,11,FALSE)</f>
        <v>0.34</v>
      </c>
      <c r="AG1163">
        <f t="shared" si="184"/>
        <v>2266.9714436532308</v>
      </c>
      <c r="AH1163">
        <f t="shared" si="185"/>
        <v>468</v>
      </c>
      <c r="AJ1163">
        <f t="shared" si="186"/>
        <v>1798.9714436532308</v>
      </c>
      <c r="AK1163">
        <v>1159</v>
      </c>
    </row>
    <row r="1164" spans="1:37" x14ac:dyDescent="0.15">
      <c r="A1164">
        <v>1160</v>
      </c>
      <c r="B1164">
        <f>ROUND(VLOOKUP(X1164,角色属性总表!AG:AI,2,FALSE)/角色属性总表!$C$34,0)</f>
        <v>152</v>
      </c>
      <c r="C1164">
        <f>ROUND(VLOOKUP(X1164,角色属性总表!Y:AE,3,FALSE)/J1164,0)</f>
        <v>52</v>
      </c>
      <c r="D1164">
        <f>ROUND(VLOOKUP(X1164,角色属性总表!AG:AI,3,FALSE)/角色属性总表!$C$35,0)</f>
        <v>159</v>
      </c>
      <c r="E1164">
        <f t="shared" si="180"/>
        <v>826</v>
      </c>
      <c r="F1164">
        <f t="shared" si="181"/>
        <v>13</v>
      </c>
      <c r="G1164">
        <f t="shared" si="182"/>
        <v>14</v>
      </c>
      <c r="H1164">
        <v>0</v>
      </c>
      <c r="I1164">
        <f t="shared" si="187"/>
        <v>3</v>
      </c>
      <c r="J1164">
        <f>VLOOKUP(AA1164,角色间职业划分!P:AP,20,FALSE)</f>
        <v>11</v>
      </c>
      <c r="K1164">
        <f>IF(X1164=500,100,VLOOKUP(AA1164,角色间职业划分!P:AP,22,FALSE))</f>
        <v>120</v>
      </c>
      <c r="L1164">
        <f>IF(X1164=500,K1164,VLOOKUP(AA1164,角色间职业划分!P:AP,23,FALSE))</f>
        <v>60</v>
      </c>
      <c r="M1164">
        <f>VLOOKUP(AA1164,角色间职业划分!P:AP,24,FALSE)</f>
        <v>0</v>
      </c>
      <c r="N1164">
        <f>VLOOKUP(AA1164,角色间职业划分!P:AP,14)*100</f>
        <v>95</v>
      </c>
      <c r="O1164">
        <f>VLOOKUP(AA1164,角色间职业划分!P:Z,9,FALSE)</f>
        <v>0</v>
      </c>
      <c r="P1164">
        <f>VLOOKUP(AA1164,角色间职业划分!P:AP,10,FALSE)</f>
        <v>0</v>
      </c>
      <c r="Q1164">
        <f>VLOOKUP(AA1164,角色间职业划分!P:AP,15,FALSE)</f>
        <v>0</v>
      </c>
      <c r="R1164">
        <f>VLOOKUP(AA1164,角色间职业划分!P:AP,16,FALSE)</f>
        <v>0</v>
      </c>
      <c r="S1164">
        <f>VLOOKUP(AA1164,角色间职业划分!P:AP,17,FALSE)</f>
        <v>0</v>
      </c>
      <c r="T1164">
        <f>VLOOKUP(AA1164,角色间职业划分!P:AP,18,FALSE)</f>
        <v>0</v>
      </c>
      <c r="U1164">
        <f>VLOOKUP(AA1164,角色间职业划分!P:AP,27,FALSE)</f>
        <v>0</v>
      </c>
      <c r="V1164">
        <f t="shared" si="183"/>
        <v>4.0000000000000036</v>
      </c>
      <c r="W1164">
        <f>VLOOKUP(AA1164,角色间职业划分!P:Q,2,FALSE)</f>
        <v>29</v>
      </c>
      <c r="X1164">
        <f t="shared" si="188"/>
        <v>49</v>
      </c>
      <c r="Y1164">
        <f>INT(VLOOKUP(X1164,角色属性总表!AG:AH,2,FALSE)*角色属性总表!$C$38)</f>
        <v>1062</v>
      </c>
      <c r="AA1164">
        <f t="shared" si="189"/>
        <v>12</v>
      </c>
      <c r="AB1164">
        <f>VLOOKUP(X1164,角色属性总表!AG:AI,2,FALSE)*VLOOKUP(角色等级属性!AA1164,角色间职业划分!P:AG,13,FALSE)/角色间职业划分!$AB$9</f>
        <v>2065.3944329646283</v>
      </c>
      <c r="AC1164">
        <f>VLOOKUP(X1164,角色属性总表!AG:AI,3,FALSE)*VLOOKUP(AA1164,角色间职业划分!P:AG,8,FALSE)/角色间职业划分!$W$9</f>
        <v>2023.3224</v>
      </c>
      <c r="AD1164">
        <f>VLOOKUP(AA1164,角色间职业划分!P:AP,26,FALSE)</f>
        <v>0.4</v>
      </c>
      <c r="AE1164">
        <f>VLOOKUP(X1164,角色属性总表!I:Q,3,FALSE)</f>
        <v>475.77600000000007</v>
      </c>
      <c r="AF1164">
        <f>VLOOKUP(AA1164,角色间职业划分!P:AP,11,FALSE)</f>
        <v>0.34</v>
      </c>
      <c r="AG1164">
        <f t="shared" si="184"/>
        <v>2344.5569620253164</v>
      </c>
      <c r="AH1164">
        <f t="shared" si="185"/>
        <v>477</v>
      </c>
      <c r="AJ1164">
        <f t="shared" si="186"/>
        <v>1867.5569620253164</v>
      </c>
      <c r="AK1164">
        <v>1160</v>
      </c>
    </row>
    <row r="1165" spans="1:37" x14ac:dyDescent="0.15">
      <c r="A1165">
        <v>1161</v>
      </c>
      <c r="B1165">
        <f>ROUND(VLOOKUP(X1165,角色属性总表!AG:AI,2,FALSE)/角色属性总表!$C$34,0)</f>
        <v>154</v>
      </c>
      <c r="C1165">
        <f>ROUND(VLOOKUP(X1165,角色属性总表!Y:AE,3,FALSE)/J1165,0)</f>
        <v>54</v>
      </c>
      <c r="D1165">
        <f>ROUND(VLOOKUP(X1165,角色属性总表!AG:AI,3,FALSE)/角色属性总表!$C$35,0)</f>
        <v>161</v>
      </c>
      <c r="E1165">
        <f t="shared" si="180"/>
        <v>840</v>
      </c>
      <c r="F1165">
        <f t="shared" si="181"/>
        <v>13</v>
      </c>
      <c r="G1165">
        <f t="shared" si="182"/>
        <v>14</v>
      </c>
      <c r="H1165">
        <v>0</v>
      </c>
      <c r="I1165">
        <f t="shared" si="187"/>
        <v>3</v>
      </c>
      <c r="J1165">
        <f>VLOOKUP(AA1165,角色间职业划分!P:AP,20,FALSE)</f>
        <v>11</v>
      </c>
      <c r="K1165">
        <f>IF(X1165=500,100,VLOOKUP(AA1165,角色间职业划分!P:AP,22,FALSE))</f>
        <v>120</v>
      </c>
      <c r="L1165">
        <f>IF(X1165=500,K1165,VLOOKUP(AA1165,角色间职业划分!P:AP,23,FALSE))</f>
        <v>60</v>
      </c>
      <c r="M1165">
        <f>VLOOKUP(AA1165,角色间职业划分!P:AP,24,FALSE)</f>
        <v>0</v>
      </c>
      <c r="N1165">
        <f>VLOOKUP(AA1165,角色间职业划分!P:AP,14)*100</f>
        <v>95</v>
      </c>
      <c r="O1165">
        <f>VLOOKUP(AA1165,角色间职业划分!P:Z,9,FALSE)</f>
        <v>0</v>
      </c>
      <c r="P1165">
        <f>VLOOKUP(AA1165,角色间职业划分!P:AP,10,FALSE)</f>
        <v>0</v>
      </c>
      <c r="Q1165">
        <f>VLOOKUP(AA1165,角色间职业划分!P:AP,15,FALSE)</f>
        <v>0</v>
      </c>
      <c r="R1165">
        <f>VLOOKUP(AA1165,角色间职业划分!P:AP,16,FALSE)</f>
        <v>0</v>
      </c>
      <c r="S1165">
        <f>VLOOKUP(AA1165,角色间职业划分!P:AP,17,FALSE)</f>
        <v>0</v>
      </c>
      <c r="T1165">
        <f>VLOOKUP(AA1165,角色间职业划分!P:AP,18,FALSE)</f>
        <v>0</v>
      </c>
      <c r="U1165">
        <f>VLOOKUP(AA1165,角色间职业划分!P:AP,27,FALSE)</f>
        <v>0</v>
      </c>
      <c r="V1165">
        <f t="shared" si="183"/>
        <v>4.0000000000000036</v>
      </c>
      <c r="W1165">
        <f>VLOOKUP(AA1165,角色间职业划分!P:Q,2,FALSE)</f>
        <v>29</v>
      </c>
      <c r="X1165">
        <f t="shared" si="188"/>
        <v>50</v>
      </c>
      <c r="Y1165">
        <f>INT(VLOOKUP(X1165,角色属性总表!AG:AH,2,FALSE)*角色属性总表!$C$38)</f>
        <v>1080</v>
      </c>
      <c r="AA1165">
        <f t="shared" si="189"/>
        <v>12</v>
      </c>
      <c r="AB1165">
        <f>VLOOKUP(X1165,角色属性总表!AG:AI,2,FALSE)*VLOOKUP(角色等级属性!AA1165,角色间职业划分!P:AG,13,FALSE)/角色间职业划分!$AB$9</f>
        <v>2100.4011182691133</v>
      </c>
      <c r="AC1165">
        <f>VLOOKUP(X1165,角色属性总表!AG:AI,3,FALSE)*VLOOKUP(AA1165,角色间职业划分!P:AG,8,FALSE)/角色间职业划分!$W$9</f>
        <v>2057.6159999999995</v>
      </c>
      <c r="AD1165">
        <f>VLOOKUP(AA1165,角色间职业划分!P:AP,26,FALSE)</f>
        <v>0.4</v>
      </c>
      <c r="AE1165">
        <f>VLOOKUP(X1165,角色属性总表!I:Q,3,FALSE)</f>
        <v>483.84000000000003</v>
      </c>
      <c r="AF1165">
        <f>VLOOKUP(AA1165,角色间职业划分!P:AP,11,FALSE)</f>
        <v>0.34</v>
      </c>
      <c r="AG1165">
        <f t="shared" si="184"/>
        <v>2423.2338316268883</v>
      </c>
      <c r="AH1165">
        <f t="shared" si="185"/>
        <v>483</v>
      </c>
      <c r="AJ1165">
        <f t="shared" si="186"/>
        <v>1940.2338316268883</v>
      </c>
      <c r="AK1165">
        <v>1161</v>
      </c>
    </row>
    <row r="1166" spans="1:37" x14ac:dyDescent="0.15">
      <c r="A1166">
        <v>1162</v>
      </c>
      <c r="B1166">
        <f>ROUND(VLOOKUP(X1166,角色属性总表!AG:AI,2,FALSE)/角色属性总表!$C$34,0)</f>
        <v>157</v>
      </c>
      <c r="C1166">
        <f>ROUND(VLOOKUP(X1166,角色属性总表!Y:AE,3,FALSE)/J1166,0)</f>
        <v>55</v>
      </c>
      <c r="D1166">
        <f>ROUND(VLOOKUP(X1166,角色属性总表!AG:AI,3,FALSE)/角色属性总表!$C$35,0)</f>
        <v>164</v>
      </c>
      <c r="E1166">
        <f t="shared" si="180"/>
        <v>854</v>
      </c>
      <c r="F1166">
        <f t="shared" si="181"/>
        <v>13</v>
      </c>
      <c r="G1166">
        <f t="shared" si="182"/>
        <v>14</v>
      </c>
      <c r="H1166">
        <v>0</v>
      </c>
      <c r="I1166">
        <f t="shared" si="187"/>
        <v>3</v>
      </c>
      <c r="J1166">
        <f>VLOOKUP(AA1166,角色间职业划分!P:AP,20,FALSE)</f>
        <v>11</v>
      </c>
      <c r="K1166">
        <f>IF(X1166=500,100,VLOOKUP(AA1166,角色间职业划分!P:AP,22,FALSE))</f>
        <v>120</v>
      </c>
      <c r="L1166">
        <f>IF(X1166=500,K1166,VLOOKUP(AA1166,角色间职业划分!P:AP,23,FALSE))</f>
        <v>60</v>
      </c>
      <c r="M1166">
        <f>VLOOKUP(AA1166,角色间职业划分!P:AP,24,FALSE)</f>
        <v>0</v>
      </c>
      <c r="N1166">
        <f>VLOOKUP(AA1166,角色间职业划分!P:AP,14)*100</f>
        <v>95</v>
      </c>
      <c r="O1166">
        <f>VLOOKUP(AA1166,角色间职业划分!P:Z,9,FALSE)</f>
        <v>0</v>
      </c>
      <c r="P1166">
        <f>VLOOKUP(AA1166,角色间职业划分!P:AP,10,FALSE)</f>
        <v>0</v>
      </c>
      <c r="Q1166">
        <f>VLOOKUP(AA1166,角色间职业划分!P:AP,15,FALSE)</f>
        <v>0</v>
      </c>
      <c r="R1166">
        <f>VLOOKUP(AA1166,角色间职业划分!P:AP,16,FALSE)</f>
        <v>0</v>
      </c>
      <c r="S1166">
        <f>VLOOKUP(AA1166,角色间职业划分!P:AP,17,FALSE)</f>
        <v>0</v>
      </c>
      <c r="T1166">
        <f>VLOOKUP(AA1166,角色间职业划分!P:AP,18,FALSE)</f>
        <v>0</v>
      </c>
      <c r="U1166">
        <f>VLOOKUP(AA1166,角色间职业划分!P:AP,27,FALSE)</f>
        <v>0</v>
      </c>
      <c r="V1166">
        <f t="shared" si="183"/>
        <v>4.0000000000000036</v>
      </c>
      <c r="W1166">
        <f>VLOOKUP(AA1166,角色间职业划分!P:Q,2,FALSE)</f>
        <v>29</v>
      </c>
      <c r="X1166">
        <f t="shared" si="188"/>
        <v>51</v>
      </c>
      <c r="Y1166">
        <f>INT(VLOOKUP(X1166,角色属性总表!AG:AH,2,FALSE)*角色属性总表!$C$38)</f>
        <v>1098</v>
      </c>
      <c r="AA1166">
        <f t="shared" si="189"/>
        <v>12</v>
      </c>
      <c r="AB1166">
        <f>VLOOKUP(X1166,角色属性总表!AG:AI,2,FALSE)*VLOOKUP(角色等级属性!AA1166,角色间职业划分!P:AG,13,FALSE)/角色间职业划分!$AB$9</f>
        <v>2135.4078035735988</v>
      </c>
      <c r="AC1166">
        <f>VLOOKUP(X1166,角色属性总表!AG:AI,3,FALSE)*VLOOKUP(AA1166,角色间职业划分!P:AG,8,FALSE)/角色间职业划分!$W$9</f>
        <v>2091.9096</v>
      </c>
      <c r="AD1166">
        <f>VLOOKUP(AA1166,角色间职业划分!P:AP,26,FALSE)</f>
        <v>0.4</v>
      </c>
      <c r="AE1166">
        <f>VLOOKUP(X1166,角色属性总表!I:Q,3,FALSE)</f>
        <v>491.904</v>
      </c>
      <c r="AF1166">
        <f>VLOOKUP(AA1166,角色间职业划分!P:AP,11,FALSE)</f>
        <v>0.34</v>
      </c>
      <c r="AG1166">
        <f t="shared" si="184"/>
        <v>2502.9990454047806</v>
      </c>
      <c r="AH1166">
        <f t="shared" si="185"/>
        <v>492</v>
      </c>
      <c r="AJ1166">
        <f t="shared" si="186"/>
        <v>2010.9990454047806</v>
      </c>
      <c r="AK1166">
        <v>1162</v>
      </c>
    </row>
    <row r="1167" spans="1:37" x14ac:dyDescent="0.15">
      <c r="A1167">
        <v>1163</v>
      </c>
      <c r="B1167">
        <f>ROUND(VLOOKUP(X1167,角色属性总表!AG:AI,2,FALSE)/角色属性总表!$C$34,0)</f>
        <v>159</v>
      </c>
      <c r="C1167">
        <f>ROUND(VLOOKUP(X1167,角色属性总表!Y:AE,3,FALSE)/J1167,0)</f>
        <v>57</v>
      </c>
      <c r="D1167">
        <f>ROUND(VLOOKUP(X1167,角色属性总表!AG:AI,3,FALSE)/角色属性总表!$C$35,0)</f>
        <v>167</v>
      </c>
      <c r="E1167">
        <f t="shared" si="180"/>
        <v>868</v>
      </c>
      <c r="F1167">
        <f t="shared" si="181"/>
        <v>13</v>
      </c>
      <c r="G1167">
        <f t="shared" si="182"/>
        <v>14</v>
      </c>
      <c r="H1167">
        <v>0</v>
      </c>
      <c r="I1167">
        <f t="shared" si="187"/>
        <v>3</v>
      </c>
      <c r="J1167">
        <f>VLOOKUP(AA1167,角色间职业划分!P:AP,20,FALSE)</f>
        <v>11</v>
      </c>
      <c r="K1167">
        <f>IF(X1167=500,100,VLOOKUP(AA1167,角色间职业划分!P:AP,22,FALSE))</f>
        <v>120</v>
      </c>
      <c r="L1167">
        <f>IF(X1167=500,K1167,VLOOKUP(AA1167,角色间职业划分!P:AP,23,FALSE))</f>
        <v>60</v>
      </c>
      <c r="M1167">
        <f>VLOOKUP(AA1167,角色间职业划分!P:AP,24,FALSE)</f>
        <v>0</v>
      </c>
      <c r="N1167">
        <f>VLOOKUP(AA1167,角色间职业划分!P:AP,14)*100</f>
        <v>95</v>
      </c>
      <c r="O1167">
        <f>VLOOKUP(AA1167,角色间职业划分!P:Z,9,FALSE)</f>
        <v>0</v>
      </c>
      <c r="P1167">
        <f>VLOOKUP(AA1167,角色间职业划分!P:AP,10,FALSE)</f>
        <v>0</v>
      </c>
      <c r="Q1167">
        <f>VLOOKUP(AA1167,角色间职业划分!P:AP,15,FALSE)</f>
        <v>0</v>
      </c>
      <c r="R1167">
        <f>VLOOKUP(AA1167,角色间职业划分!P:AP,16,FALSE)</f>
        <v>0</v>
      </c>
      <c r="S1167">
        <f>VLOOKUP(AA1167,角色间职业划分!P:AP,17,FALSE)</f>
        <v>0</v>
      </c>
      <c r="T1167">
        <f>VLOOKUP(AA1167,角色间职业划分!P:AP,18,FALSE)</f>
        <v>0</v>
      </c>
      <c r="U1167">
        <f>VLOOKUP(AA1167,角色间职业划分!P:AP,27,FALSE)</f>
        <v>0</v>
      </c>
      <c r="V1167">
        <f t="shared" si="183"/>
        <v>4.0000000000000036</v>
      </c>
      <c r="W1167">
        <f>VLOOKUP(AA1167,角色间职业划分!P:Q,2,FALSE)</f>
        <v>29</v>
      </c>
      <c r="X1167">
        <f t="shared" si="188"/>
        <v>52</v>
      </c>
      <c r="Y1167">
        <f>INT(VLOOKUP(X1167,角色属性总表!AG:AH,2,FALSE)*角色属性总表!$C$38)</f>
        <v>1116</v>
      </c>
      <c r="AA1167">
        <f t="shared" si="189"/>
        <v>12</v>
      </c>
      <c r="AB1167">
        <f>VLOOKUP(X1167,角色属性总表!AG:AI,2,FALSE)*VLOOKUP(角色等级属性!AA1167,角色间职业划分!P:AG,13,FALSE)/角色间职业划分!$AB$9</f>
        <v>2170.4144888780843</v>
      </c>
      <c r="AC1167">
        <f>VLOOKUP(X1167,角色属性总表!AG:AI,3,FALSE)*VLOOKUP(AA1167,角色间职业划分!P:AG,8,FALSE)/角色间职业划分!$W$9</f>
        <v>2126.2031999999999</v>
      </c>
      <c r="AD1167">
        <f>VLOOKUP(AA1167,角色间职业划分!P:AP,26,FALSE)</f>
        <v>0.4</v>
      </c>
      <c r="AE1167">
        <f>VLOOKUP(X1167,角色属性总表!I:Q,3,FALSE)</f>
        <v>499.96800000000007</v>
      </c>
      <c r="AF1167">
        <f>VLOOKUP(AA1167,角色间职业划分!P:AP,11,FALSE)</f>
        <v>0.34</v>
      </c>
      <c r="AG1167">
        <f t="shared" si="184"/>
        <v>2583.8497653174322</v>
      </c>
      <c r="AH1167">
        <f t="shared" si="185"/>
        <v>501</v>
      </c>
      <c r="AJ1167">
        <f t="shared" si="186"/>
        <v>2082.8497653174322</v>
      </c>
      <c r="AK1167">
        <v>1163</v>
      </c>
    </row>
    <row r="1168" spans="1:37" x14ac:dyDescent="0.15">
      <c r="A1168">
        <v>1164</v>
      </c>
      <c r="B1168">
        <f>ROUND(VLOOKUP(X1168,角色属性总表!AG:AI,2,FALSE)/角色属性总表!$C$34,0)</f>
        <v>162</v>
      </c>
      <c r="C1168">
        <f>ROUND(VLOOKUP(X1168,角色属性总表!Y:AE,3,FALSE)/J1168,0)</f>
        <v>58</v>
      </c>
      <c r="D1168">
        <f>ROUND(VLOOKUP(X1168,角色属性总表!AG:AI,3,FALSE)/角色属性总表!$C$35,0)</f>
        <v>169</v>
      </c>
      <c r="E1168">
        <f t="shared" si="180"/>
        <v>882</v>
      </c>
      <c r="F1168">
        <f t="shared" si="181"/>
        <v>13</v>
      </c>
      <c r="G1168">
        <f t="shared" si="182"/>
        <v>14</v>
      </c>
      <c r="H1168">
        <v>0</v>
      </c>
      <c r="I1168">
        <f t="shared" si="187"/>
        <v>3</v>
      </c>
      <c r="J1168">
        <f>VLOOKUP(AA1168,角色间职业划分!P:AP,20,FALSE)</f>
        <v>11</v>
      </c>
      <c r="K1168">
        <f>IF(X1168=500,100,VLOOKUP(AA1168,角色间职业划分!P:AP,22,FALSE))</f>
        <v>120</v>
      </c>
      <c r="L1168">
        <f>IF(X1168=500,K1168,VLOOKUP(AA1168,角色间职业划分!P:AP,23,FALSE))</f>
        <v>60</v>
      </c>
      <c r="M1168">
        <f>VLOOKUP(AA1168,角色间职业划分!P:AP,24,FALSE)</f>
        <v>0</v>
      </c>
      <c r="N1168">
        <f>VLOOKUP(AA1168,角色间职业划分!P:AP,14)*100</f>
        <v>95</v>
      </c>
      <c r="O1168">
        <f>VLOOKUP(AA1168,角色间职业划分!P:Z,9,FALSE)</f>
        <v>0</v>
      </c>
      <c r="P1168">
        <f>VLOOKUP(AA1168,角色间职业划分!P:AP,10,FALSE)</f>
        <v>0</v>
      </c>
      <c r="Q1168">
        <f>VLOOKUP(AA1168,角色间职业划分!P:AP,15,FALSE)</f>
        <v>0</v>
      </c>
      <c r="R1168">
        <f>VLOOKUP(AA1168,角色间职业划分!P:AP,16,FALSE)</f>
        <v>0</v>
      </c>
      <c r="S1168">
        <f>VLOOKUP(AA1168,角色间职业划分!P:AP,17,FALSE)</f>
        <v>0</v>
      </c>
      <c r="T1168">
        <f>VLOOKUP(AA1168,角色间职业划分!P:AP,18,FALSE)</f>
        <v>0</v>
      </c>
      <c r="U1168">
        <f>VLOOKUP(AA1168,角色间职业划分!P:AP,27,FALSE)</f>
        <v>0</v>
      </c>
      <c r="V1168">
        <f t="shared" si="183"/>
        <v>4.0000000000000036</v>
      </c>
      <c r="W1168">
        <f>VLOOKUP(AA1168,角色间职业划分!P:Q,2,FALSE)</f>
        <v>29</v>
      </c>
      <c r="X1168">
        <f t="shared" si="188"/>
        <v>53</v>
      </c>
      <c r="Y1168">
        <f>INT(VLOOKUP(X1168,角色属性总表!AG:AH,2,FALSE)*角色属性总表!$C$38)</f>
        <v>1134</v>
      </c>
      <c r="AA1168">
        <f t="shared" si="189"/>
        <v>12</v>
      </c>
      <c r="AB1168">
        <f>VLOOKUP(X1168,角色属性总表!AG:AI,2,FALSE)*VLOOKUP(角色等级属性!AA1168,角色间职业划分!P:AG,13,FALSE)/角色间职业划分!$AB$9</f>
        <v>2205.4211741825693</v>
      </c>
      <c r="AC1168">
        <f>VLOOKUP(X1168,角色属性总表!AG:AI,3,FALSE)*VLOOKUP(AA1168,角色间职业划分!P:AG,8,FALSE)/角色间职业划分!$W$9</f>
        <v>2160.4967999999994</v>
      </c>
      <c r="AD1168">
        <f>VLOOKUP(AA1168,角色间职业划分!P:AP,26,FALSE)</f>
        <v>0.4</v>
      </c>
      <c r="AE1168">
        <f>VLOOKUP(X1168,角色属性总表!I:Q,3,FALSE)</f>
        <v>508.03199999999993</v>
      </c>
      <c r="AF1168">
        <f>VLOOKUP(AA1168,角色间职业划分!P:AP,11,FALSE)</f>
        <v>0.34</v>
      </c>
      <c r="AG1168">
        <f t="shared" si="184"/>
        <v>2665.7833144094129</v>
      </c>
      <c r="AH1168">
        <f t="shared" si="185"/>
        <v>507</v>
      </c>
      <c r="AJ1168">
        <f t="shared" si="186"/>
        <v>2158.7833144094129</v>
      </c>
      <c r="AK1168">
        <v>1164</v>
      </c>
    </row>
    <row r="1169" spans="1:37" x14ac:dyDescent="0.15">
      <c r="A1169">
        <v>1165</v>
      </c>
      <c r="B1169">
        <f>ROUND(VLOOKUP(X1169,角色属性总表!AG:AI,2,FALSE)/角色属性总表!$C$34,0)</f>
        <v>165</v>
      </c>
      <c r="C1169">
        <f>ROUND(VLOOKUP(X1169,角色属性总表!Y:AE,3,FALSE)/J1169,0)</f>
        <v>60</v>
      </c>
      <c r="D1169">
        <f>ROUND(VLOOKUP(X1169,角色属性总表!AG:AI,3,FALSE)/角色属性总表!$C$35,0)</f>
        <v>172</v>
      </c>
      <c r="E1169">
        <f t="shared" si="180"/>
        <v>896</v>
      </c>
      <c r="F1169">
        <f t="shared" si="181"/>
        <v>13</v>
      </c>
      <c r="G1169">
        <f t="shared" si="182"/>
        <v>14</v>
      </c>
      <c r="H1169">
        <v>0</v>
      </c>
      <c r="I1169">
        <f t="shared" si="187"/>
        <v>3</v>
      </c>
      <c r="J1169">
        <f>VLOOKUP(AA1169,角色间职业划分!P:AP,20,FALSE)</f>
        <v>11</v>
      </c>
      <c r="K1169">
        <f>IF(X1169=500,100,VLOOKUP(AA1169,角色间职业划分!P:AP,22,FALSE))</f>
        <v>120</v>
      </c>
      <c r="L1169">
        <f>IF(X1169=500,K1169,VLOOKUP(AA1169,角色间职业划分!P:AP,23,FALSE))</f>
        <v>60</v>
      </c>
      <c r="M1169">
        <f>VLOOKUP(AA1169,角色间职业划分!P:AP,24,FALSE)</f>
        <v>0</v>
      </c>
      <c r="N1169">
        <f>VLOOKUP(AA1169,角色间职业划分!P:AP,14)*100</f>
        <v>95</v>
      </c>
      <c r="O1169">
        <f>VLOOKUP(AA1169,角色间职业划分!P:Z,9,FALSE)</f>
        <v>0</v>
      </c>
      <c r="P1169">
        <f>VLOOKUP(AA1169,角色间职业划分!P:AP,10,FALSE)</f>
        <v>0</v>
      </c>
      <c r="Q1169">
        <f>VLOOKUP(AA1169,角色间职业划分!P:AP,15,FALSE)</f>
        <v>0</v>
      </c>
      <c r="R1169">
        <f>VLOOKUP(AA1169,角色间职业划分!P:AP,16,FALSE)</f>
        <v>0</v>
      </c>
      <c r="S1169">
        <f>VLOOKUP(AA1169,角色间职业划分!P:AP,17,FALSE)</f>
        <v>0</v>
      </c>
      <c r="T1169">
        <f>VLOOKUP(AA1169,角色间职业划分!P:AP,18,FALSE)</f>
        <v>0</v>
      </c>
      <c r="U1169">
        <f>VLOOKUP(AA1169,角色间职业划分!P:AP,27,FALSE)</f>
        <v>0</v>
      </c>
      <c r="V1169">
        <f t="shared" si="183"/>
        <v>4.0000000000000036</v>
      </c>
      <c r="W1169">
        <f>VLOOKUP(AA1169,角色间职业划分!P:Q,2,FALSE)</f>
        <v>29</v>
      </c>
      <c r="X1169">
        <f t="shared" si="188"/>
        <v>54</v>
      </c>
      <c r="Y1169">
        <f>INT(VLOOKUP(X1169,角色属性总表!AG:AH,2,FALSE)*角色属性总表!$C$38)</f>
        <v>1152</v>
      </c>
      <c r="AA1169">
        <f t="shared" si="189"/>
        <v>12</v>
      </c>
      <c r="AB1169">
        <f>VLOOKUP(X1169,角色属性总表!AG:AI,2,FALSE)*VLOOKUP(角色等级属性!AA1169,角色间职业划分!P:AG,13,FALSE)/角色间职业划分!$AB$9</f>
        <v>2240.4278594870548</v>
      </c>
      <c r="AC1169">
        <f>VLOOKUP(X1169,角色属性总表!AG:AI,3,FALSE)*VLOOKUP(AA1169,角色间职业划分!P:AG,8,FALSE)/角色间职业划分!$W$9</f>
        <v>2194.7904000000003</v>
      </c>
      <c r="AD1169">
        <f>VLOOKUP(AA1169,角色间职业划分!P:AP,26,FALSE)</f>
        <v>0.4</v>
      </c>
      <c r="AE1169">
        <f>VLOOKUP(X1169,角色属性总表!I:Q,3,FALSE)</f>
        <v>516.096</v>
      </c>
      <c r="AF1169">
        <f>VLOOKUP(AA1169,角色间职业划分!P:AP,11,FALSE)</f>
        <v>0.34</v>
      </c>
      <c r="AG1169">
        <f t="shared" si="184"/>
        <v>2748.7971694205635</v>
      </c>
      <c r="AH1169">
        <f t="shared" si="185"/>
        <v>516</v>
      </c>
      <c r="AJ1169">
        <f t="shared" si="186"/>
        <v>2232.7971694205635</v>
      </c>
      <c r="AK1169">
        <v>1165</v>
      </c>
    </row>
    <row r="1170" spans="1:37" x14ac:dyDescent="0.15">
      <c r="A1170">
        <v>1166</v>
      </c>
      <c r="B1170">
        <f>ROUND(VLOOKUP(X1170,角色属性总表!AG:AI,2,FALSE)/角色属性总表!$C$34,0)</f>
        <v>167</v>
      </c>
      <c r="C1170">
        <f>ROUND(VLOOKUP(X1170,角色属性总表!Y:AE,3,FALSE)/J1170,0)</f>
        <v>62</v>
      </c>
      <c r="D1170">
        <f>ROUND(VLOOKUP(X1170,角色属性总表!AG:AI,3,FALSE)/角色属性总表!$C$35,0)</f>
        <v>175</v>
      </c>
      <c r="E1170">
        <f t="shared" si="180"/>
        <v>910</v>
      </c>
      <c r="F1170">
        <f t="shared" si="181"/>
        <v>13</v>
      </c>
      <c r="G1170">
        <f t="shared" si="182"/>
        <v>14</v>
      </c>
      <c r="H1170">
        <v>0</v>
      </c>
      <c r="I1170">
        <f t="shared" si="187"/>
        <v>3</v>
      </c>
      <c r="J1170">
        <f>VLOOKUP(AA1170,角色间职业划分!P:AP,20,FALSE)</f>
        <v>11</v>
      </c>
      <c r="K1170">
        <f>IF(X1170=500,100,VLOOKUP(AA1170,角色间职业划分!P:AP,22,FALSE))</f>
        <v>120</v>
      </c>
      <c r="L1170">
        <f>IF(X1170=500,K1170,VLOOKUP(AA1170,角色间职业划分!P:AP,23,FALSE))</f>
        <v>60</v>
      </c>
      <c r="M1170">
        <f>VLOOKUP(AA1170,角色间职业划分!P:AP,24,FALSE)</f>
        <v>0</v>
      </c>
      <c r="N1170">
        <f>VLOOKUP(AA1170,角色间职业划分!P:AP,14)*100</f>
        <v>95</v>
      </c>
      <c r="O1170">
        <f>VLOOKUP(AA1170,角色间职业划分!P:Z,9,FALSE)</f>
        <v>0</v>
      </c>
      <c r="P1170">
        <f>VLOOKUP(AA1170,角色间职业划分!P:AP,10,FALSE)</f>
        <v>0</v>
      </c>
      <c r="Q1170">
        <f>VLOOKUP(AA1170,角色间职业划分!P:AP,15,FALSE)</f>
        <v>0</v>
      </c>
      <c r="R1170">
        <f>VLOOKUP(AA1170,角色间职业划分!P:AP,16,FALSE)</f>
        <v>0</v>
      </c>
      <c r="S1170">
        <f>VLOOKUP(AA1170,角色间职业划分!P:AP,17,FALSE)</f>
        <v>0</v>
      </c>
      <c r="T1170">
        <f>VLOOKUP(AA1170,角色间职业划分!P:AP,18,FALSE)</f>
        <v>0</v>
      </c>
      <c r="U1170">
        <f>VLOOKUP(AA1170,角色间职业划分!P:AP,27,FALSE)</f>
        <v>0</v>
      </c>
      <c r="V1170">
        <f t="shared" si="183"/>
        <v>4.0000000000000036</v>
      </c>
      <c r="W1170">
        <f>VLOOKUP(AA1170,角色间职业划分!P:Q,2,FALSE)</f>
        <v>29</v>
      </c>
      <c r="X1170">
        <f t="shared" si="188"/>
        <v>55</v>
      </c>
      <c r="Y1170">
        <f>INT(VLOOKUP(X1170,角色属性总表!AG:AH,2,FALSE)*角色属性总表!$C$38)</f>
        <v>1170</v>
      </c>
      <c r="AA1170">
        <f t="shared" si="189"/>
        <v>12</v>
      </c>
      <c r="AB1170">
        <f>VLOOKUP(X1170,角色属性总表!AG:AI,2,FALSE)*VLOOKUP(角色等级属性!AA1170,角色间职业划分!P:AG,13,FALSE)/角色间职业划分!$AB$9</f>
        <v>2275.4345447915398</v>
      </c>
      <c r="AC1170">
        <f>VLOOKUP(X1170,角色属性总表!AG:AI,3,FALSE)*VLOOKUP(AA1170,角色间职业划分!P:AG,8,FALSE)/角色间职业划分!$W$9</f>
        <v>2229.0839999999998</v>
      </c>
      <c r="AD1170">
        <f>VLOOKUP(AA1170,角色间职业划分!P:AP,26,FALSE)</f>
        <v>0.4</v>
      </c>
      <c r="AE1170">
        <f>VLOOKUP(X1170,角色属性总表!I:Q,3,FALSE)</f>
        <v>524.16</v>
      </c>
      <c r="AF1170">
        <f>VLOOKUP(AA1170,角色间职业划分!P:AP,11,FALSE)</f>
        <v>0.34</v>
      </c>
      <c r="AG1170">
        <f t="shared" si="184"/>
        <v>2832.8889538847047</v>
      </c>
      <c r="AH1170">
        <f t="shared" si="185"/>
        <v>525</v>
      </c>
      <c r="AJ1170">
        <f t="shared" si="186"/>
        <v>2307.8889538847047</v>
      </c>
      <c r="AK1170">
        <v>1166</v>
      </c>
    </row>
    <row r="1171" spans="1:37" x14ac:dyDescent="0.15">
      <c r="A1171">
        <v>1167</v>
      </c>
      <c r="B1171">
        <f>ROUND(VLOOKUP(X1171,角色属性总表!AG:AI,2,FALSE)/角色属性总表!$C$34,0)</f>
        <v>170</v>
      </c>
      <c r="C1171">
        <f>ROUND(VLOOKUP(X1171,角色属性总表!Y:AE,3,FALSE)/J1171,0)</f>
        <v>63</v>
      </c>
      <c r="D1171">
        <f>ROUND(VLOOKUP(X1171,角色属性总表!AG:AI,3,FALSE)/角色属性总表!$C$35,0)</f>
        <v>177</v>
      </c>
      <c r="E1171">
        <f t="shared" si="180"/>
        <v>924</v>
      </c>
      <c r="F1171">
        <f t="shared" si="181"/>
        <v>13</v>
      </c>
      <c r="G1171">
        <f t="shared" si="182"/>
        <v>14</v>
      </c>
      <c r="H1171">
        <v>0</v>
      </c>
      <c r="I1171">
        <f t="shared" si="187"/>
        <v>3</v>
      </c>
      <c r="J1171">
        <f>VLOOKUP(AA1171,角色间职业划分!P:AP,20,FALSE)</f>
        <v>11</v>
      </c>
      <c r="K1171">
        <f>IF(X1171=500,100,VLOOKUP(AA1171,角色间职业划分!P:AP,22,FALSE))</f>
        <v>120</v>
      </c>
      <c r="L1171">
        <f>IF(X1171=500,K1171,VLOOKUP(AA1171,角色间职业划分!P:AP,23,FALSE))</f>
        <v>60</v>
      </c>
      <c r="M1171">
        <f>VLOOKUP(AA1171,角色间职业划分!P:AP,24,FALSE)</f>
        <v>0</v>
      </c>
      <c r="N1171">
        <f>VLOOKUP(AA1171,角色间职业划分!P:AP,14)*100</f>
        <v>95</v>
      </c>
      <c r="O1171">
        <f>VLOOKUP(AA1171,角色间职业划分!P:Z,9,FALSE)</f>
        <v>0</v>
      </c>
      <c r="P1171">
        <f>VLOOKUP(AA1171,角色间职业划分!P:AP,10,FALSE)</f>
        <v>0</v>
      </c>
      <c r="Q1171">
        <f>VLOOKUP(AA1171,角色间职业划分!P:AP,15,FALSE)</f>
        <v>0</v>
      </c>
      <c r="R1171">
        <f>VLOOKUP(AA1171,角色间职业划分!P:AP,16,FALSE)</f>
        <v>0</v>
      </c>
      <c r="S1171">
        <f>VLOOKUP(AA1171,角色间职业划分!P:AP,17,FALSE)</f>
        <v>0</v>
      </c>
      <c r="T1171">
        <f>VLOOKUP(AA1171,角色间职业划分!P:AP,18,FALSE)</f>
        <v>0</v>
      </c>
      <c r="U1171">
        <f>VLOOKUP(AA1171,角色间职业划分!P:AP,27,FALSE)</f>
        <v>0</v>
      </c>
      <c r="V1171">
        <f t="shared" si="183"/>
        <v>4.0000000000000036</v>
      </c>
      <c r="W1171">
        <f>VLOOKUP(AA1171,角色间职业划分!P:Q,2,FALSE)</f>
        <v>29</v>
      </c>
      <c r="X1171">
        <f t="shared" si="188"/>
        <v>56</v>
      </c>
      <c r="Y1171">
        <f>INT(VLOOKUP(X1171,角色属性总表!AG:AH,2,FALSE)*角色属性总表!$C$38)</f>
        <v>1188</v>
      </c>
      <c r="AA1171">
        <f t="shared" si="189"/>
        <v>12</v>
      </c>
      <c r="AB1171">
        <f>VLOOKUP(X1171,角色属性总表!AG:AI,2,FALSE)*VLOOKUP(角色等级属性!AA1171,角色间职业划分!P:AG,13,FALSE)/角色间职业划分!$AB$9</f>
        <v>2310.4412300960253</v>
      </c>
      <c r="AC1171">
        <f>VLOOKUP(X1171,角色属性总表!AG:AI,3,FALSE)*VLOOKUP(AA1171,角色间职业划分!P:AG,8,FALSE)/角色间职业划分!$W$9</f>
        <v>2263.3775999999998</v>
      </c>
      <c r="AD1171">
        <f>VLOOKUP(AA1171,角色间职业划分!P:AP,26,FALSE)</f>
        <v>0.4</v>
      </c>
      <c r="AE1171">
        <f>VLOOKUP(X1171,角色属性总表!I:Q,3,FALSE)</f>
        <v>532.22399999999993</v>
      </c>
      <c r="AF1171">
        <f>VLOOKUP(AA1171,角色间职业划分!P:AP,11,FALSE)</f>
        <v>0.34</v>
      </c>
      <c r="AG1171">
        <f t="shared" si="184"/>
        <v>2918.0564316774216</v>
      </c>
      <c r="AH1171">
        <f t="shared" si="185"/>
        <v>531</v>
      </c>
      <c r="AJ1171">
        <f t="shared" si="186"/>
        <v>2387.0564316774216</v>
      </c>
      <c r="AK1171">
        <v>1167</v>
      </c>
    </row>
    <row r="1172" spans="1:37" x14ac:dyDescent="0.15">
      <c r="A1172">
        <v>1168</v>
      </c>
      <c r="B1172">
        <f>ROUND(VLOOKUP(X1172,角色属性总表!AG:AI,2,FALSE)/角色属性总表!$C$34,0)</f>
        <v>172</v>
      </c>
      <c r="C1172">
        <f>ROUND(VLOOKUP(X1172,角色属性总表!Y:AE,3,FALSE)/J1172,0)</f>
        <v>65</v>
      </c>
      <c r="D1172">
        <f>ROUND(VLOOKUP(X1172,角色属性总表!AG:AI,3,FALSE)/角色属性总表!$C$35,0)</f>
        <v>180</v>
      </c>
      <c r="E1172">
        <f t="shared" si="180"/>
        <v>938</v>
      </c>
      <c r="F1172">
        <f t="shared" si="181"/>
        <v>13</v>
      </c>
      <c r="G1172">
        <f t="shared" si="182"/>
        <v>14</v>
      </c>
      <c r="H1172">
        <v>0</v>
      </c>
      <c r="I1172">
        <f t="shared" si="187"/>
        <v>3</v>
      </c>
      <c r="J1172">
        <f>VLOOKUP(AA1172,角色间职业划分!P:AP,20,FALSE)</f>
        <v>11</v>
      </c>
      <c r="K1172">
        <f>IF(X1172=500,100,VLOOKUP(AA1172,角色间职业划分!P:AP,22,FALSE))</f>
        <v>120</v>
      </c>
      <c r="L1172">
        <f>IF(X1172=500,K1172,VLOOKUP(AA1172,角色间职业划分!P:AP,23,FALSE))</f>
        <v>60</v>
      </c>
      <c r="M1172">
        <f>VLOOKUP(AA1172,角色间职业划分!P:AP,24,FALSE)</f>
        <v>0</v>
      </c>
      <c r="N1172">
        <f>VLOOKUP(AA1172,角色间职业划分!P:AP,14)*100</f>
        <v>95</v>
      </c>
      <c r="O1172">
        <f>VLOOKUP(AA1172,角色间职业划分!P:Z,9,FALSE)</f>
        <v>0</v>
      </c>
      <c r="P1172">
        <f>VLOOKUP(AA1172,角色间职业划分!P:AP,10,FALSE)</f>
        <v>0</v>
      </c>
      <c r="Q1172">
        <f>VLOOKUP(AA1172,角色间职业划分!P:AP,15,FALSE)</f>
        <v>0</v>
      </c>
      <c r="R1172">
        <f>VLOOKUP(AA1172,角色间职业划分!P:AP,16,FALSE)</f>
        <v>0</v>
      </c>
      <c r="S1172">
        <f>VLOOKUP(AA1172,角色间职业划分!P:AP,17,FALSE)</f>
        <v>0</v>
      </c>
      <c r="T1172">
        <f>VLOOKUP(AA1172,角色间职业划分!P:AP,18,FALSE)</f>
        <v>0</v>
      </c>
      <c r="U1172">
        <f>VLOOKUP(AA1172,角色间职业划分!P:AP,27,FALSE)</f>
        <v>0</v>
      </c>
      <c r="V1172">
        <f t="shared" si="183"/>
        <v>4.0000000000000036</v>
      </c>
      <c r="W1172">
        <f>VLOOKUP(AA1172,角色间职业划分!P:Q,2,FALSE)</f>
        <v>29</v>
      </c>
      <c r="X1172">
        <f t="shared" si="188"/>
        <v>57</v>
      </c>
      <c r="Y1172">
        <f>INT(VLOOKUP(X1172,角色属性总表!AG:AH,2,FALSE)*角色属性总表!$C$38)</f>
        <v>1206</v>
      </c>
      <c r="AA1172">
        <f t="shared" si="189"/>
        <v>12</v>
      </c>
      <c r="AB1172">
        <f>VLOOKUP(X1172,角色属性总表!AG:AI,2,FALSE)*VLOOKUP(角色等级属性!AA1172,角色间职业划分!P:AG,13,FALSE)/角色间职业划分!$AB$9</f>
        <v>2345.4479154005103</v>
      </c>
      <c r="AC1172">
        <f>VLOOKUP(X1172,角色属性总表!AG:AI,3,FALSE)*VLOOKUP(AA1172,角色间职业划分!P:AG,8,FALSE)/角色间职业划分!$W$9</f>
        <v>2297.6712000000002</v>
      </c>
      <c r="AD1172">
        <f>VLOOKUP(AA1172,角色间职业划分!P:AP,26,FALSE)</f>
        <v>0.4</v>
      </c>
      <c r="AE1172">
        <f>VLOOKUP(X1172,角色属性总表!I:Q,3,FALSE)</f>
        <v>540.28800000000012</v>
      </c>
      <c r="AF1172">
        <f>VLOOKUP(AA1172,角色间职业划分!P:AP,11,FALSE)</f>
        <v>0.34</v>
      </c>
      <c r="AG1172">
        <f t="shared" si="184"/>
        <v>3004.2975009764273</v>
      </c>
      <c r="AH1172">
        <f t="shared" si="185"/>
        <v>540</v>
      </c>
      <c r="AJ1172">
        <f t="shared" si="186"/>
        <v>2464.2975009764273</v>
      </c>
      <c r="AK1172">
        <v>1168</v>
      </c>
    </row>
    <row r="1173" spans="1:37" x14ac:dyDescent="0.15">
      <c r="A1173">
        <v>1169</v>
      </c>
      <c r="B1173">
        <f>ROUND(VLOOKUP(X1173,角色属性总表!AG:AI,2,FALSE)/角色属性总表!$C$34,0)</f>
        <v>175</v>
      </c>
      <c r="C1173">
        <f>ROUND(VLOOKUP(X1173,角色属性总表!Y:AE,3,FALSE)/J1173,0)</f>
        <v>67</v>
      </c>
      <c r="D1173">
        <f>ROUND(VLOOKUP(X1173,角色属性总表!AG:AI,3,FALSE)/角色属性总表!$C$35,0)</f>
        <v>183</v>
      </c>
      <c r="E1173">
        <f t="shared" si="180"/>
        <v>952</v>
      </c>
      <c r="F1173">
        <f t="shared" si="181"/>
        <v>13</v>
      </c>
      <c r="G1173">
        <f t="shared" si="182"/>
        <v>14</v>
      </c>
      <c r="H1173">
        <v>0</v>
      </c>
      <c r="I1173">
        <f t="shared" si="187"/>
        <v>3</v>
      </c>
      <c r="J1173">
        <f>VLOOKUP(AA1173,角色间职业划分!P:AP,20,FALSE)</f>
        <v>11</v>
      </c>
      <c r="K1173">
        <f>IF(X1173=500,100,VLOOKUP(AA1173,角色间职业划分!P:AP,22,FALSE))</f>
        <v>120</v>
      </c>
      <c r="L1173">
        <f>IF(X1173=500,K1173,VLOOKUP(AA1173,角色间职业划分!P:AP,23,FALSE))</f>
        <v>60</v>
      </c>
      <c r="M1173">
        <f>VLOOKUP(AA1173,角色间职业划分!P:AP,24,FALSE)</f>
        <v>0</v>
      </c>
      <c r="N1173">
        <f>VLOOKUP(AA1173,角色间职业划分!P:AP,14)*100</f>
        <v>95</v>
      </c>
      <c r="O1173">
        <f>VLOOKUP(AA1173,角色间职业划分!P:Z,9,FALSE)</f>
        <v>0</v>
      </c>
      <c r="P1173">
        <f>VLOOKUP(AA1173,角色间职业划分!P:AP,10,FALSE)</f>
        <v>0</v>
      </c>
      <c r="Q1173">
        <f>VLOOKUP(AA1173,角色间职业划分!P:AP,15,FALSE)</f>
        <v>0</v>
      </c>
      <c r="R1173">
        <f>VLOOKUP(AA1173,角色间职业划分!P:AP,16,FALSE)</f>
        <v>0</v>
      </c>
      <c r="S1173">
        <f>VLOOKUP(AA1173,角色间职业划分!P:AP,17,FALSE)</f>
        <v>0</v>
      </c>
      <c r="T1173">
        <f>VLOOKUP(AA1173,角色间职业划分!P:AP,18,FALSE)</f>
        <v>0</v>
      </c>
      <c r="U1173">
        <f>VLOOKUP(AA1173,角色间职业划分!P:AP,27,FALSE)</f>
        <v>0</v>
      </c>
      <c r="V1173">
        <f t="shared" si="183"/>
        <v>4.0000000000000036</v>
      </c>
      <c r="W1173">
        <f>VLOOKUP(AA1173,角色间职业划分!P:Q,2,FALSE)</f>
        <v>29</v>
      </c>
      <c r="X1173">
        <f t="shared" si="188"/>
        <v>58</v>
      </c>
      <c r="Y1173">
        <f>INT(VLOOKUP(X1173,角色属性总表!AG:AH,2,FALSE)*角色属性总表!$C$38)</f>
        <v>1224</v>
      </c>
      <c r="AA1173">
        <f t="shared" si="189"/>
        <v>12</v>
      </c>
      <c r="AB1173">
        <f>VLOOKUP(X1173,角色属性总表!AG:AI,2,FALSE)*VLOOKUP(角色等级属性!AA1173,角色间职业划分!P:AG,13,FALSE)/角色间职业划分!$AB$9</f>
        <v>2380.4546007049958</v>
      </c>
      <c r="AC1173">
        <f>VLOOKUP(X1173,角色属性总表!AG:AI,3,FALSE)*VLOOKUP(AA1173,角色间职业划分!P:AG,8,FALSE)/角色间职业划分!$W$9</f>
        <v>2331.9647999999993</v>
      </c>
      <c r="AD1173">
        <f>VLOOKUP(AA1173,角色间职业划分!P:AP,26,FALSE)</f>
        <v>0.4</v>
      </c>
      <c r="AE1173">
        <f>VLOOKUP(X1173,角色属性总表!I:Q,3,FALSE)</f>
        <v>548.35199999999998</v>
      </c>
      <c r="AF1173">
        <f>VLOOKUP(AA1173,角色间职业划分!P:AP,11,FALSE)</f>
        <v>0.34</v>
      </c>
      <c r="AG1173">
        <f t="shared" si="184"/>
        <v>3091.6101886015781</v>
      </c>
      <c r="AH1173">
        <f t="shared" si="185"/>
        <v>549</v>
      </c>
      <c r="AJ1173">
        <f t="shared" si="186"/>
        <v>2542.6101886015781</v>
      </c>
      <c r="AK1173">
        <v>1169</v>
      </c>
    </row>
    <row r="1174" spans="1:37" x14ac:dyDescent="0.15">
      <c r="A1174">
        <v>1170</v>
      </c>
      <c r="B1174">
        <f>ROUND(VLOOKUP(X1174,角色属性总表!AG:AI,2,FALSE)/角色属性总表!$C$34,0)</f>
        <v>177</v>
      </c>
      <c r="C1174">
        <f>ROUND(VLOOKUP(X1174,角色属性总表!Y:AE,3,FALSE)/J1174,0)</f>
        <v>68</v>
      </c>
      <c r="D1174">
        <f>ROUND(VLOOKUP(X1174,角色属性总表!AG:AI,3,FALSE)/角色属性总表!$C$35,0)</f>
        <v>185</v>
      </c>
      <c r="E1174">
        <f t="shared" si="180"/>
        <v>966</v>
      </c>
      <c r="F1174">
        <f t="shared" si="181"/>
        <v>13</v>
      </c>
      <c r="G1174">
        <f t="shared" si="182"/>
        <v>14</v>
      </c>
      <c r="H1174">
        <v>0</v>
      </c>
      <c r="I1174">
        <f t="shared" si="187"/>
        <v>3</v>
      </c>
      <c r="J1174">
        <f>VLOOKUP(AA1174,角色间职业划分!P:AP,20,FALSE)</f>
        <v>11</v>
      </c>
      <c r="K1174">
        <f>IF(X1174=500,100,VLOOKUP(AA1174,角色间职业划分!P:AP,22,FALSE))</f>
        <v>120</v>
      </c>
      <c r="L1174">
        <f>IF(X1174=500,K1174,VLOOKUP(AA1174,角色间职业划分!P:AP,23,FALSE))</f>
        <v>60</v>
      </c>
      <c r="M1174">
        <f>VLOOKUP(AA1174,角色间职业划分!P:AP,24,FALSE)</f>
        <v>0</v>
      </c>
      <c r="N1174">
        <f>VLOOKUP(AA1174,角色间职业划分!P:AP,14)*100</f>
        <v>95</v>
      </c>
      <c r="O1174">
        <f>VLOOKUP(AA1174,角色间职业划分!P:Z,9,FALSE)</f>
        <v>0</v>
      </c>
      <c r="P1174">
        <f>VLOOKUP(AA1174,角色间职业划分!P:AP,10,FALSE)</f>
        <v>0</v>
      </c>
      <c r="Q1174">
        <f>VLOOKUP(AA1174,角色间职业划分!P:AP,15,FALSE)</f>
        <v>0</v>
      </c>
      <c r="R1174">
        <f>VLOOKUP(AA1174,角色间职业划分!P:AP,16,FALSE)</f>
        <v>0</v>
      </c>
      <c r="S1174">
        <f>VLOOKUP(AA1174,角色间职业划分!P:AP,17,FALSE)</f>
        <v>0</v>
      </c>
      <c r="T1174">
        <f>VLOOKUP(AA1174,角色间职业划分!P:AP,18,FALSE)</f>
        <v>0</v>
      </c>
      <c r="U1174">
        <f>VLOOKUP(AA1174,角色间职业划分!P:AP,27,FALSE)</f>
        <v>0</v>
      </c>
      <c r="V1174">
        <f t="shared" si="183"/>
        <v>4.0000000000000036</v>
      </c>
      <c r="W1174">
        <f>VLOOKUP(AA1174,角色间职业划分!P:Q,2,FALSE)</f>
        <v>29</v>
      </c>
      <c r="X1174">
        <f t="shared" si="188"/>
        <v>59</v>
      </c>
      <c r="Y1174">
        <f>INT(VLOOKUP(X1174,角色属性总表!AG:AH,2,FALSE)*角色属性总表!$C$38)</f>
        <v>1242</v>
      </c>
      <c r="AA1174">
        <f t="shared" si="189"/>
        <v>12</v>
      </c>
      <c r="AB1174">
        <f>VLOOKUP(X1174,角色属性总表!AG:AI,2,FALSE)*VLOOKUP(角色等级属性!AA1174,角色间职业划分!P:AG,13,FALSE)/角色间职业划分!$AB$9</f>
        <v>2415.4612860094808</v>
      </c>
      <c r="AC1174">
        <f>VLOOKUP(X1174,角色属性总表!AG:AI,3,FALSE)*VLOOKUP(AA1174,角色间职业划分!P:AG,8,FALSE)/角色间职业划分!$W$9</f>
        <v>2366.2583999999997</v>
      </c>
      <c r="AD1174">
        <f>VLOOKUP(AA1174,角色间职业划分!P:AP,26,FALSE)</f>
        <v>0.4</v>
      </c>
      <c r="AE1174">
        <f>VLOOKUP(X1174,角色属性总表!I:Q,3,FALSE)</f>
        <v>556.41600000000005</v>
      </c>
      <c r="AF1174">
        <f>VLOOKUP(AA1174,角色间职业划分!P:AP,11,FALSE)</f>
        <v>0.34</v>
      </c>
      <c r="AG1174">
        <f t="shared" si="184"/>
        <v>3179.9926447047615</v>
      </c>
      <c r="AH1174">
        <f t="shared" si="185"/>
        <v>555</v>
      </c>
      <c r="AJ1174">
        <f t="shared" si="186"/>
        <v>2624.9926447047615</v>
      </c>
      <c r="AK1174">
        <v>1170</v>
      </c>
    </row>
    <row r="1175" spans="1:37" x14ac:dyDescent="0.15">
      <c r="A1175">
        <v>1171</v>
      </c>
      <c r="B1175">
        <f>ROUND(VLOOKUP(X1175,角色属性总表!AG:AI,2,FALSE)/角色属性总表!$C$34,0)</f>
        <v>180</v>
      </c>
      <c r="C1175">
        <f>ROUND(VLOOKUP(X1175,角色属性总表!Y:AE,3,FALSE)/J1175,0)</f>
        <v>70</v>
      </c>
      <c r="D1175">
        <f>ROUND(VLOOKUP(X1175,角色属性总表!AG:AI,3,FALSE)/角色属性总表!$C$35,0)</f>
        <v>188</v>
      </c>
      <c r="E1175">
        <f t="shared" si="180"/>
        <v>980</v>
      </c>
      <c r="F1175">
        <f t="shared" si="181"/>
        <v>13</v>
      </c>
      <c r="G1175">
        <f t="shared" si="182"/>
        <v>14</v>
      </c>
      <c r="H1175">
        <v>0</v>
      </c>
      <c r="I1175">
        <f t="shared" si="187"/>
        <v>3</v>
      </c>
      <c r="J1175">
        <f>VLOOKUP(AA1175,角色间职业划分!P:AP,20,FALSE)</f>
        <v>11</v>
      </c>
      <c r="K1175">
        <f>IF(X1175=500,100,VLOOKUP(AA1175,角色间职业划分!P:AP,22,FALSE))</f>
        <v>120</v>
      </c>
      <c r="L1175">
        <f>IF(X1175=500,K1175,VLOOKUP(AA1175,角色间职业划分!P:AP,23,FALSE))</f>
        <v>60</v>
      </c>
      <c r="M1175">
        <f>VLOOKUP(AA1175,角色间职业划分!P:AP,24,FALSE)</f>
        <v>0</v>
      </c>
      <c r="N1175">
        <f>VLOOKUP(AA1175,角色间职业划分!P:AP,14)*100</f>
        <v>95</v>
      </c>
      <c r="O1175">
        <f>VLOOKUP(AA1175,角色间职业划分!P:Z,9,FALSE)</f>
        <v>0</v>
      </c>
      <c r="P1175">
        <f>VLOOKUP(AA1175,角色间职业划分!P:AP,10,FALSE)</f>
        <v>0</v>
      </c>
      <c r="Q1175">
        <f>VLOOKUP(AA1175,角色间职业划分!P:AP,15,FALSE)</f>
        <v>0</v>
      </c>
      <c r="R1175">
        <f>VLOOKUP(AA1175,角色间职业划分!P:AP,16,FALSE)</f>
        <v>0</v>
      </c>
      <c r="S1175">
        <f>VLOOKUP(AA1175,角色间职业划分!P:AP,17,FALSE)</f>
        <v>0</v>
      </c>
      <c r="T1175">
        <f>VLOOKUP(AA1175,角色间职业划分!P:AP,18,FALSE)</f>
        <v>0</v>
      </c>
      <c r="U1175">
        <f>VLOOKUP(AA1175,角色间职业划分!P:AP,27,FALSE)</f>
        <v>0</v>
      </c>
      <c r="V1175">
        <f t="shared" si="183"/>
        <v>4.0000000000000036</v>
      </c>
      <c r="W1175">
        <f>VLOOKUP(AA1175,角色间职业划分!P:Q,2,FALSE)</f>
        <v>29</v>
      </c>
      <c r="X1175">
        <f t="shared" si="188"/>
        <v>60</v>
      </c>
      <c r="Y1175">
        <f>INT(VLOOKUP(X1175,角色属性总表!AG:AH,2,FALSE)*角色属性总表!$C$38)</f>
        <v>1260</v>
      </c>
      <c r="AA1175">
        <f t="shared" si="189"/>
        <v>12</v>
      </c>
      <c r="AB1175">
        <f>VLOOKUP(X1175,角色属性总表!AG:AI,2,FALSE)*VLOOKUP(角色等级属性!AA1175,角色间职业划分!P:AG,13,FALSE)/角色间职业划分!$AB$9</f>
        <v>2450.4679713139658</v>
      </c>
      <c r="AC1175">
        <f>VLOOKUP(X1175,角色属性总表!AG:AI,3,FALSE)*VLOOKUP(AA1175,角色间职业划分!P:AG,8,FALSE)/角色间职业划分!$W$9</f>
        <v>2400.5519999999997</v>
      </c>
      <c r="AD1175">
        <f>VLOOKUP(AA1175,角色间职业划分!P:AP,26,FALSE)</f>
        <v>0.4</v>
      </c>
      <c r="AE1175">
        <f>VLOOKUP(X1175,角色属性总表!I:Q,3,FALSE)</f>
        <v>564.48</v>
      </c>
      <c r="AF1175">
        <f>VLOOKUP(AA1175,角色间职业划分!P:AP,11,FALSE)</f>
        <v>0.34</v>
      </c>
      <c r="AG1175">
        <f t="shared" si="184"/>
        <v>3269.4431377826704</v>
      </c>
      <c r="AH1175">
        <f t="shared" si="185"/>
        <v>564</v>
      </c>
      <c r="AJ1175">
        <f t="shared" si="186"/>
        <v>2705.4431377826704</v>
      </c>
      <c r="AK1175">
        <v>1171</v>
      </c>
    </row>
    <row r="1176" spans="1:37" x14ac:dyDescent="0.15">
      <c r="A1176">
        <v>1172</v>
      </c>
      <c r="B1176">
        <f>ROUND(VLOOKUP(X1176,角色属性总表!AG:AI,2,FALSE)/角色属性总表!$C$34,0)</f>
        <v>183</v>
      </c>
      <c r="C1176">
        <f>ROUND(VLOOKUP(X1176,角色属性总表!Y:AE,3,FALSE)/J1176,0)</f>
        <v>72</v>
      </c>
      <c r="D1176">
        <f>ROUND(VLOOKUP(X1176,角色属性总表!AG:AI,3,FALSE)/角色属性总表!$C$35,0)</f>
        <v>191</v>
      </c>
      <c r="E1176">
        <f t="shared" si="180"/>
        <v>994</v>
      </c>
      <c r="F1176">
        <f t="shared" si="181"/>
        <v>13</v>
      </c>
      <c r="G1176">
        <f t="shared" si="182"/>
        <v>14</v>
      </c>
      <c r="H1176">
        <v>0</v>
      </c>
      <c r="I1176">
        <f t="shared" si="187"/>
        <v>3</v>
      </c>
      <c r="J1176">
        <f>VLOOKUP(AA1176,角色间职业划分!P:AP,20,FALSE)</f>
        <v>11</v>
      </c>
      <c r="K1176">
        <f>IF(X1176=500,100,VLOOKUP(AA1176,角色间职业划分!P:AP,22,FALSE))</f>
        <v>120</v>
      </c>
      <c r="L1176">
        <f>IF(X1176=500,K1176,VLOOKUP(AA1176,角色间职业划分!P:AP,23,FALSE))</f>
        <v>60</v>
      </c>
      <c r="M1176">
        <f>VLOOKUP(AA1176,角色间职业划分!P:AP,24,FALSE)</f>
        <v>0</v>
      </c>
      <c r="N1176">
        <f>VLOOKUP(AA1176,角色间职业划分!P:AP,14)*100</f>
        <v>95</v>
      </c>
      <c r="O1176">
        <f>VLOOKUP(AA1176,角色间职业划分!P:Z,9,FALSE)</f>
        <v>0</v>
      </c>
      <c r="P1176">
        <f>VLOOKUP(AA1176,角色间职业划分!P:AP,10,FALSE)</f>
        <v>0</v>
      </c>
      <c r="Q1176">
        <f>VLOOKUP(AA1176,角色间职业划分!P:AP,15,FALSE)</f>
        <v>0</v>
      </c>
      <c r="R1176">
        <f>VLOOKUP(AA1176,角色间职业划分!P:AP,16,FALSE)</f>
        <v>0</v>
      </c>
      <c r="S1176">
        <f>VLOOKUP(AA1176,角色间职业划分!P:AP,17,FALSE)</f>
        <v>0</v>
      </c>
      <c r="T1176">
        <f>VLOOKUP(AA1176,角色间职业划分!P:AP,18,FALSE)</f>
        <v>0</v>
      </c>
      <c r="U1176">
        <f>VLOOKUP(AA1176,角色间职业划分!P:AP,27,FALSE)</f>
        <v>0</v>
      </c>
      <c r="V1176">
        <f t="shared" si="183"/>
        <v>4.0000000000000036</v>
      </c>
      <c r="W1176">
        <f>VLOOKUP(AA1176,角色间职业划分!P:Q,2,FALSE)</f>
        <v>29</v>
      </c>
      <c r="X1176">
        <f t="shared" si="188"/>
        <v>61</v>
      </c>
      <c r="Y1176">
        <f>INT(VLOOKUP(X1176,角色属性总表!AG:AH,2,FALSE)*角色属性总表!$C$38)</f>
        <v>1278</v>
      </c>
      <c r="AA1176">
        <f t="shared" si="189"/>
        <v>12</v>
      </c>
      <c r="AB1176">
        <f>VLOOKUP(X1176,角色属性总表!AG:AI,2,FALSE)*VLOOKUP(角色等级属性!AA1176,角色间职业划分!P:AG,13,FALSE)/角色间职业划分!$AB$9</f>
        <v>2485.4746566184513</v>
      </c>
      <c r="AC1176">
        <f>VLOOKUP(X1176,角色属性总表!AG:AI,3,FALSE)*VLOOKUP(AA1176,角色间职业划分!P:AG,8,FALSE)/角色间职业划分!$W$9</f>
        <v>2434.8455999999996</v>
      </c>
      <c r="AD1176">
        <f>VLOOKUP(AA1176,角色间职业划分!P:AP,26,FALSE)</f>
        <v>0.4</v>
      </c>
      <c r="AE1176">
        <f>VLOOKUP(X1176,角色属性总表!I:Q,3,FALSE)</f>
        <v>572.54399999999998</v>
      </c>
      <c r="AF1176">
        <f>VLOOKUP(AA1176,角色间职业划分!P:AP,11,FALSE)</f>
        <v>0.34</v>
      </c>
      <c r="AG1176">
        <f t="shared" si="184"/>
        <v>3359.960049987993</v>
      </c>
      <c r="AH1176">
        <f t="shared" si="185"/>
        <v>573</v>
      </c>
      <c r="AJ1176">
        <f t="shared" si="186"/>
        <v>2786.960049987993</v>
      </c>
      <c r="AK1176">
        <v>1172</v>
      </c>
    </row>
    <row r="1177" spans="1:37" x14ac:dyDescent="0.15">
      <c r="A1177">
        <v>1173</v>
      </c>
      <c r="B1177">
        <f>ROUND(VLOOKUP(X1177,角色属性总表!AG:AI,2,FALSE)/角色属性总表!$C$34,0)</f>
        <v>185</v>
      </c>
      <c r="C1177">
        <f>ROUND(VLOOKUP(X1177,角色属性总表!Y:AE,3,FALSE)/J1177,0)</f>
        <v>74</v>
      </c>
      <c r="D1177">
        <f>ROUND(VLOOKUP(X1177,角色属性总表!AG:AI,3,FALSE)/角色属性总表!$C$35,0)</f>
        <v>194</v>
      </c>
      <c r="E1177">
        <f t="shared" si="180"/>
        <v>1008</v>
      </c>
      <c r="F1177">
        <f t="shared" si="181"/>
        <v>13</v>
      </c>
      <c r="G1177">
        <f t="shared" si="182"/>
        <v>14</v>
      </c>
      <c r="H1177">
        <v>0</v>
      </c>
      <c r="I1177">
        <f t="shared" si="187"/>
        <v>3</v>
      </c>
      <c r="J1177">
        <f>VLOOKUP(AA1177,角色间职业划分!P:AP,20,FALSE)</f>
        <v>11</v>
      </c>
      <c r="K1177">
        <f>IF(X1177=500,100,VLOOKUP(AA1177,角色间职业划分!P:AP,22,FALSE))</f>
        <v>120</v>
      </c>
      <c r="L1177">
        <f>IF(X1177=500,K1177,VLOOKUP(AA1177,角色间职业划分!P:AP,23,FALSE))</f>
        <v>60</v>
      </c>
      <c r="M1177">
        <f>VLOOKUP(AA1177,角色间职业划分!P:AP,24,FALSE)</f>
        <v>0</v>
      </c>
      <c r="N1177">
        <f>VLOOKUP(AA1177,角色间职业划分!P:AP,14)*100</f>
        <v>95</v>
      </c>
      <c r="O1177">
        <f>VLOOKUP(AA1177,角色间职业划分!P:Z,9,FALSE)</f>
        <v>0</v>
      </c>
      <c r="P1177">
        <f>VLOOKUP(AA1177,角色间职业划分!P:AP,10,FALSE)</f>
        <v>0</v>
      </c>
      <c r="Q1177">
        <f>VLOOKUP(AA1177,角色间职业划分!P:AP,15,FALSE)</f>
        <v>0</v>
      </c>
      <c r="R1177">
        <f>VLOOKUP(AA1177,角色间职业划分!P:AP,16,FALSE)</f>
        <v>0</v>
      </c>
      <c r="S1177">
        <f>VLOOKUP(AA1177,角色间职业划分!P:AP,17,FALSE)</f>
        <v>0</v>
      </c>
      <c r="T1177">
        <f>VLOOKUP(AA1177,角色间职业划分!P:AP,18,FALSE)</f>
        <v>0</v>
      </c>
      <c r="U1177">
        <f>VLOOKUP(AA1177,角色间职业划分!P:AP,27,FALSE)</f>
        <v>0</v>
      </c>
      <c r="V1177">
        <f t="shared" si="183"/>
        <v>4.0000000000000036</v>
      </c>
      <c r="W1177">
        <f>VLOOKUP(AA1177,角色间职业划分!P:Q,2,FALSE)</f>
        <v>29</v>
      </c>
      <c r="X1177">
        <f t="shared" si="188"/>
        <v>62</v>
      </c>
      <c r="Y1177">
        <f>INT(VLOOKUP(X1177,角色属性总表!AG:AH,2,FALSE)*角色属性总表!$C$38)</f>
        <v>1296</v>
      </c>
      <c r="AA1177">
        <f t="shared" si="189"/>
        <v>12</v>
      </c>
      <c r="AB1177">
        <f>VLOOKUP(X1177,角色属性总表!AG:AI,2,FALSE)*VLOOKUP(角色等级属性!AA1177,角色间职业划分!P:AG,13,FALSE)/角色间职业划分!$AB$9</f>
        <v>2520.4813419229363</v>
      </c>
      <c r="AC1177">
        <f>VLOOKUP(X1177,角色属性总表!AG:AI,3,FALSE)*VLOOKUP(AA1177,角色间职业划分!P:AG,8,FALSE)/角色间职业划分!$W$9</f>
        <v>2469.1392000000001</v>
      </c>
      <c r="AD1177">
        <f>VLOOKUP(AA1177,角色间职业划分!P:AP,26,FALSE)</f>
        <v>0.4</v>
      </c>
      <c r="AE1177">
        <f>VLOOKUP(X1177,角色属性总表!I:Q,3,FALSE)</f>
        <v>580.60800000000006</v>
      </c>
      <c r="AF1177">
        <f>VLOOKUP(AA1177,角色间职业划分!P:AP,11,FALSE)</f>
        <v>0.34</v>
      </c>
      <c r="AG1177">
        <f t="shared" si="184"/>
        <v>3451.5418727167485</v>
      </c>
      <c r="AH1177">
        <f t="shared" si="185"/>
        <v>582</v>
      </c>
      <c r="AJ1177">
        <f t="shared" si="186"/>
        <v>2869.5418727167485</v>
      </c>
      <c r="AK1177">
        <v>1173</v>
      </c>
    </row>
    <row r="1178" spans="1:37" x14ac:dyDescent="0.15">
      <c r="A1178">
        <v>1174</v>
      </c>
      <c r="B1178">
        <f>ROUND(VLOOKUP(X1178,角色属性总表!AG:AI,2,FALSE)/角色属性总表!$C$34,0)</f>
        <v>188</v>
      </c>
      <c r="C1178">
        <f>ROUND(VLOOKUP(X1178,角色属性总表!Y:AE,3,FALSE)/J1178,0)</f>
        <v>76</v>
      </c>
      <c r="D1178">
        <f>ROUND(VLOOKUP(X1178,角色属性总表!AG:AI,3,FALSE)/角色属性总表!$C$35,0)</f>
        <v>196</v>
      </c>
      <c r="E1178">
        <f t="shared" si="180"/>
        <v>1022</v>
      </c>
      <c r="F1178">
        <f t="shared" si="181"/>
        <v>13</v>
      </c>
      <c r="G1178">
        <f t="shared" si="182"/>
        <v>14</v>
      </c>
      <c r="H1178">
        <v>0</v>
      </c>
      <c r="I1178">
        <f t="shared" si="187"/>
        <v>3</v>
      </c>
      <c r="J1178">
        <f>VLOOKUP(AA1178,角色间职业划分!P:AP,20,FALSE)</f>
        <v>11</v>
      </c>
      <c r="K1178">
        <f>IF(X1178=500,100,VLOOKUP(AA1178,角色间职业划分!P:AP,22,FALSE))</f>
        <v>120</v>
      </c>
      <c r="L1178">
        <f>IF(X1178=500,K1178,VLOOKUP(AA1178,角色间职业划分!P:AP,23,FALSE))</f>
        <v>60</v>
      </c>
      <c r="M1178">
        <f>VLOOKUP(AA1178,角色间职业划分!P:AP,24,FALSE)</f>
        <v>0</v>
      </c>
      <c r="N1178">
        <f>VLOOKUP(AA1178,角色间职业划分!P:AP,14)*100</f>
        <v>95</v>
      </c>
      <c r="O1178">
        <f>VLOOKUP(AA1178,角色间职业划分!P:Z,9,FALSE)</f>
        <v>0</v>
      </c>
      <c r="P1178">
        <f>VLOOKUP(AA1178,角色间职业划分!P:AP,10,FALSE)</f>
        <v>0</v>
      </c>
      <c r="Q1178">
        <f>VLOOKUP(AA1178,角色间职业划分!P:AP,15,FALSE)</f>
        <v>0</v>
      </c>
      <c r="R1178">
        <f>VLOOKUP(AA1178,角色间职业划分!P:AP,16,FALSE)</f>
        <v>0</v>
      </c>
      <c r="S1178">
        <f>VLOOKUP(AA1178,角色间职业划分!P:AP,17,FALSE)</f>
        <v>0</v>
      </c>
      <c r="T1178">
        <f>VLOOKUP(AA1178,角色间职业划分!P:AP,18,FALSE)</f>
        <v>0</v>
      </c>
      <c r="U1178">
        <f>VLOOKUP(AA1178,角色间职业划分!P:AP,27,FALSE)</f>
        <v>0</v>
      </c>
      <c r="V1178">
        <f t="shared" si="183"/>
        <v>4.0000000000000036</v>
      </c>
      <c r="W1178">
        <f>VLOOKUP(AA1178,角色间职业划分!P:Q,2,FALSE)</f>
        <v>29</v>
      </c>
      <c r="X1178">
        <f t="shared" si="188"/>
        <v>63</v>
      </c>
      <c r="Y1178">
        <f>INT(VLOOKUP(X1178,角色属性总表!AG:AH,2,FALSE)*角色属性总表!$C$38)</f>
        <v>1314</v>
      </c>
      <c r="AA1178">
        <f t="shared" si="189"/>
        <v>12</v>
      </c>
      <c r="AB1178">
        <f>VLOOKUP(X1178,角色属性总表!AG:AI,2,FALSE)*VLOOKUP(角色等级属性!AA1178,角色间职业划分!P:AG,13,FALSE)/角色间职业划分!$AB$9</f>
        <v>2555.4880272274218</v>
      </c>
      <c r="AC1178">
        <f>VLOOKUP(X1178,角色属性总表!AG:AI,3,FALSE)*VLOOKUP(AA1178,角色间职业划分!P:AG,8,FALSE)/角色间职业划分!$W$9</f>
        <v>2503.4327999999996</v>
      </c>
      <c r="AD1178">
        <f>VLOOKUP(AA1178,角色间职业划分!P:AP,26,FALSE)</f>
        <v>0.4</v>
      </c>
      <c r="AE1178">
        <f>VLOOKUP(X1178,角色属性总表!I:Q,3,FALSE)</f>
        <v>588.67200000000003</v>
      </c>
      <c r="AF1178">
        <f>VLOOKUP(AA1178,角色间职业划分!P:AP,11,FALSE)</f>
        <v>0.34</v>
      </c>
      <c r="AG1178">
        <f t="shared" si="184"/>
        <v>3544.1872024515219</v>
      </c>
      <c r="AH1178">
        <f t="shared" si="185"/>
        <v>588</v>
      </c>
      <c r="AJ1178">
        <f t="shared" si="186"/>
        <v>2956.1872024515219</v>
      </c>
      <c r="AK1178">
        <v>1174</v>
      </c>
    </row>
    <row r="1179" spans="1:37" x14ac:dyDescent="0.15">
      <c r="A1179">
        <v>1175</v>
      </c>
      <c r="B1179">
        <f>ROUND(VLOOKUP(X1179,角色属性总表!AG:AI,2,FALSE)/角色属性总表!$C$34,0)</f>
        <v>190</v>
      </c>
      <c r="C1179">
        <f>ROUND(VLOOKUP(X1179,角色属性总表!Y:AE,3,FALSE)/J1179,0)</f>
        <v>78</v>
      </c>
      <c r="D1179">
        <f>ROUND(VLOOKUP(X1179,角色属性总表!AG:AI,3,FALSE)/角色属性总表!$C$35,0)</f>
        <v>199</v>
      </c>
      <c r="E1179">
        <f t="shared" si="180"/>
        <v>1036</v>
      </c>
      <c r="F1179">
        <f t="shared" si="181"/>
        <v>13</v>
      </c>
      <c r="G1179">
        <f t="shared" si="182"/>
        <v>14</v>
      </c>
      <c r="H1179">
        <v>0</v>
      </c>
      <c r="I1179">
        <f t="shared" si="187"/>
        <v>3</v>
      </c>
      <c r="J1179">
        <f>VLOOKUP(AA1179,角色间职业划分!P:AP,20,FALSE)</f>
        <v>11</v>
      </c>
      <c r="K1179">
        <f>IF(X1179=500,100,VLOOKUP(AA1179,角色间职业划分!P:AP,22,FALSE))</f>
        <v>120</v>
      </c>
      <c r="L1179">
        <f>IF(X1179=500,K1179,VLOOKUP(AA1179,角色间职业划分!P:AP,23,FALSE))</f>
        <v>60</v>
      </c>
      <c r="M1179">
        <f>VLOOKUP(AA1179,角色间职业划分!P:AP,24,FALSE)</f>
        <v>0</v>
      </c>
      <c r="N1179">
        <f>VLOOKUP(AA1179,角色间职业划分!P:AP,14)*100</f>
        <v>95</v>
      </c>
      <c r="O1179">
        <f>VLOOKUP(AA1179,角色间职业划分!P:Z,9,FALSE)</f>
        <v>0</v>
      </c>
      <c r="P1179">
        <f>VLOOKUP(AA1179,角色间职业划分!P:AP,10,FALSE)</f>
        <v>0</v>
      </c>
      <c r="Q1179">
        <f>VLOOKUP(AA1179,角色间职业划分!P:AP,15,FALSE)</f>
        <v>0</v>
      </c>
      <c r="R1179">
        <f>VLOOKUP(AA1179,角色间职业划分!P:AP,16,FALSE)</f>
        <v>0</v>
      </c>
      <c r="S1179">
        <f>VLOOKUP(AA1179,角色间职业划分!P:AP,17,FALSE)</f>
        <v>0</v>
      </c>
      <c r="T1179">
        <f>VLOOKUP(AA1179,角色间职业划分!P:AP,18,FALSE)</f>
        <v>0</v>
      </c>
      <c r="U1179">
        <f>VLOOKUP(AA1179,角色间职业划分!P:AP,27,FALSE)</f>
        <v>0</v>
      </c>
      <c r="V1179">
        <f t="shared" si="183"/>
        <v>4.0000000000000036</v>
      </c>
      <c r="W1179">
        <f>VLOOKUP(AA1179,角色间职业划分!P:Q,2,FALSE)</f>
        <v>29</v>
      </c>
      <c r="X1179">
        <f t="shared" si="188"/>
        <v>64</v>
      </c>
      <c r="Y1179">
        <f>INT(VLOOKUP(X1179,角色属性总表!AG:AH,2,FALSE)*角色属性总表!$C$38)</f>
        <v>1332</v>
      </c>
      <c r="AA1179">
        <f t="shared" si="189"/>
        <v>12</v>
      </c>
      <c r="AB1179">
        <f>VLOOKUP(X1179,角色属性总表!AG:AI,2,FALSE)*VLOOKUP(角色等级属性!AA1179,角色间职业划分!P:AG,13,FALSE)/角色间职业划分!$AB$9</f>
        <v>2590.4947125319068</v>
      </c>
      <c r="AC1179">
        <f>VLOOKUP(X1179,角色属性总表!AG:AI,3,FALSE)*VLOOKUP(AA1179,角色间职业划分!P:AG,8,FALSE)/角色间职业划分!$W$9</f>
        <v>2537.7264</v>
      </c>
      <c r="AD1179">
        <f>VLOOKUP(AA1179,角色间职业划分!P:AP,26,FALSE)</f>
        <v>0.4</v>
      </c>
      <c r="AE1179">
        <f>VLOOKUP(X1179,角色属性总表!I:Q,3,FALSE)</f>
        <v>596.73599999999999</v>
      </c>
      <c r="AF1179">
        <f>VLOOKUP(AA1179,角色间职业划分!P:AP,11,FALSE)</f>
        <v>0.34</v>
      </c>
      <c r="AG1179">
        <f t="shared" si="184"/>
        <v>3637.8947368421054</v>
      </c>
      <c r="AH1179">
        <f t="shared" si="185"/>
        <v>597</v>
      </c>
      <c r="AJ1179">
        <f t="shared" si="186"/>
        <v>3040.8947368421054</v>
      </c>
      <c r="AK1179">
        <v>1175</v>
      </c>
    </row>
    <row r="1180" spans="1:37" x14ac:dyDescent="0.15">
      <c r="A1180">
        <v>1176</v>
      </c>
      <c r="B1180">
        <f>ROUND(VLOOKUP(X1180,角色属性总表!AG:AI,2,FALSE)/角色属性总表!$C$34,0)</f>
        <v>193</v>
      </c>
      <c r="C1180">
        <f>ROUND(VLOOKUP(X1180,角色属性总表!Y:AE,3,FALSE)/J1180,0)</f>
        <v>79</v>
      </c>
      <c r="D1180">
        <f>ROUND(VLOOKUP(X1180,角色属性总表!AG:AI,3,FALSE)/角色属性总表!$C$35,0)</f>
        <v>202</v>
      </c>
      <c r="E1180">
        <f t="shared" si="180"/>
        <v>1050</v>
      </c>
      <c r="F1180">
        <f t="shared" si="181"/>
        <v>13</v>
      </c>
      <c r="G1180">
        <f t="shared" si="182"/>
        <v>14</v>
      </c>
      <c r="H1180">
        <v>0</v>
      </c>
      <c r="I1180">
        <f t="shared" si="187"/>
        <v>3</v>
      </c>
      <c r="J1180">
        <f>VLOOKUP(AA1180,角色间职业划分!P:AP,20,FALSE)</f>
        <v>11</v>
      </c>
      <c r="K1180">
        <f>IF(X1180=500,100,VLOOKUP(AA1180,角色间职业划分!P:AP,22,FALSE))</f>
        <v>120</v>
      </c>
      <c r="L1180">
        <f>IF(X1180=500,K1180,VLOOKUP(AA1180,角色间职业划分!P:AP,23,FALSE))</f>
        <v>60</v>
      </c>
      <c r="M1180">
        <f>VLOOKUP(AA1180,角色间职业划分!P:AP,24,FALSE)</f>
        <v>0</v>
      </c>
      <c r="N1180">
        <f>VLOOKUP(AA1180,角色间职业划分!P:AP,14)*100</f>
        <v>95</v>
      </c>
      <c r="O1180">
        <f>VLOOKUP(AA1180,角色间职业划分!P:Z,9,FALSE)</f>
        <v>0</v>
      </c>
      <c r="P1180">
        <f>VLOOKUP(AA1180,角色间职业划分!P:AP,10,FALSE)</f>
        <v>0</v>
      </c>
      <c r="Q1180">
        <f>VLOOKUP(AA1180,角色间职业划分!P:AP,15,FALSE)</f>
        <v>0</v>
      </c>
      <c r="R1180">
        <f>VLOOKUP(AA1180,角色间职业划分!P:AP,16,FALSE)</f>
        <v>0</v>
      </c>
      <c r="S1180">
        <f>VLOOKUP(AA1180,角色间职业划分!P:AP,17,FALSE)</f>
        <v>0</v>
      </c>
      <c r="T1180">
        <f>VLOOKUP(AA1180,角色间职业划分!P:AP,18,FALSE)</f>
        <v>0</v>
      </c>
      <c r="U1180">
        <f>VLOOKUP(AA1180,角色间职业划分!P:AP,27,FALSE)</f>
        <v>0</v>
      </c>
      <c r="V1180">
        <f t="shared" si="183"/>
        <v>4.0000000000000036</v>
      </c>
      <c r="W1180">
        <f>VLOOKUP(AA1180,角色间职业划分!P:Q,2,FALSE)</f>
        <v>29</v>
      </c>
      <c r="X1180">
        <f t="shared" si="188"/>
        <v>65</v>
      </c>
      <c r="Y1180">
        <f>INT(VLOOKUP(X1180,角色属性总表!AG:AH,2,FALSE)*角色属性总表!$C$38)</f>
        <v>1350</v>
      </c>
      <c r="AA1180">
        <f t="shared" si="189"/>
        <v>12</v>
      </c>
      <c r="AB1180">
        <f>VLOOKUP(X1180,角色属性总表!AG:AI,2,FALSE)*VLOOKUP(角色等级属性!AA1180,角色间职业划分!P:AG,13,FALSE)/角色间职业划分!$AB$9</f>
        <v>2625.5013978363922</v>
      </c>
      <c r="AC1180">
        <f>VLOOKUP(X1180,角色属性总表!AG:AI,3,FALSE)*VLOOKUP(AA1180,角色间职业划分!P:AG,8,FALSE)/角色间职业划分!$W$9</f>
        <v>2572.02</v>
      </c>
      <c r="AD1180">
        <f>VLOOKUP(AA1180,角色间职业划分!P:AP,26,FALSE)</f>
        <v>0.4</v>
      </c>
      <c r="AE1180">
        <f>VLOOKUP(X1180,角色属性总表!I:Q,3,FALSE)</f>
        <v>604.79999999999995</v>
      </c>
      <c r="AF1180">
        <f>VLOOKUP(AA1180,角色间职业划分!P:AP,11,FALSE)</f>
        <v>0.34</v>
      </c>
      <c r="AG1180">
        <f t="shared" si="184"/>
        <v>3732.663271006682</v>
      </c>
      <c r="AH1180">
        <f t="shared" si="185"/>
        <v>606</v>
      </c>
      <c r="AJ1180">
        <f t="shared" si="186"/>
        <v>3126.663271006682</v>
      </c>
      <c r="AK1180">
        <v>1176</v>
      </c>
    </row>
    <row r="1181" spans="1:37" x14ac:dyDescent="0.15">
      <c r="A1181">
        <v>1177</v>
      </c>
      <c r="B1181">
        <f>ROUND(VLOOKUP(X1181,角色属性总表!AG:AI,2,FALSE)/角色属性总表!$C$34,0)</f>
        <v>195</v>
      </c>
      <c r="C1181">
        <f>ROUND(VLOOKUP(X1181,角色属性总表!Y:AE,3,FALSE)/J1181,0)</f>
        <v>81</v>
      </c>
      <c r="D1181">
        <f>ROUND(VLOOKUP(X1181,角色属性总表!AG:AI,3,FALSE)/角色属性总表!$C$35,0)</f>
        <v>204</v>
      </c>
      <c r="E1181">
        <f t="shared" si="180"/>
        <v>1064</v>
      </c>
      <c r="F1181">
        <f t="shared" si="181"/>
        <v>13</v>
      </c>
      <c r="G1181">
        <f t="shared" si="182"/>
        <v>14</v>
      </c>
      <c r="H1181">
        <v>0</v>
      </c>
      <c r="I1181">
        <f t="shared" si="187"/>
        <v>3</v>
      </c>
      <c r="J1181">
        <f>VLOOKUP(AA1181,角色间职业划分!P:AP,20,FALSE)</f>
        <v>11</v>
      </c>
      <c r="K1181">
        <f>IF(X1181=500,100,VLOOKUP(AA1181,角色间职业划分!P:AP,22,FALSE))</f>
        <v>120</v>
      </c>
      <c r="L1181">
        <f>IF(X1181=500,K1181,VLOOKUP(AA1181,角色间职业划分!P:AP,23,FALSE))</f>
        <v>60</v>
      </c>
      <c r="M1181">
        <f>VLOOKUP(AA1181,角色间职业划分!P:AP,24,FALSE)</f>
        <v>0</v>
      </c>
      <c r="N1181">
        <f>VLOOKUP(AA1181,角色间职业划分!P:AP,14)*100</f>
        <v>95</v>
      </c>
      <c r="O1181">
        <f>VLOOKUP(AA1181,角色间职业划分!P:Z,9,FALSE)</f>
        <v>0</v>
      </c>
      <c r="P1181">
        <f>VLOOKUP(AA1181,角色间职业划分!P:AP,10,FALSE)</f>
        <v>0</v>
      </c>
      <c r="Q1181">
        <f>VLOOKUP(AA1181,角色间职业划分!P:AP,15,FALSE)</f>
        <v>0</v>
      </c>
      <c r="R1181">
        <f>VLOOKUP(AA1181,角色间职业划分!P:AP,16,FALSE)</f>
        <v>0</v>
      </c>
      <c r="S1181">
        <f>VLOOKUP(AA1181,角色间职业划分!P:AP,17,FALSE)</f>
        <v>0</v>
      </c>
      <c r="T1181">
        <f>VLOOKUP(AA1181,角色间职业划分!P:AP,18,FALSE)</f>
        <v>0</v>
      </c>
      <c r="U1181">
        <f>VLOOKUP(AA1181,角色间职业划分!P:AP,27,FALSE)</f>
        <v>0</v>
      </c>
      <c r="V1181">
        <f t="shared" si="183"/>
        <v>4.0000000000000036</v>
      </c>
      <c r="W1181">
        <f>VLOOKUP(AA1181,角色间职业划分!P:Q,2,FALSE)</f>
        <v>29</v>
      </c>
      <c r="X1181">
        <f t="shared" si="188"/>
        <v>66</v>
      </c>
      <c r="Y1181">
        <f>INT(VLOOKUP(X1181,角色属性总表!AG:AH,2,FALSE)*角色属性总表!$C$38)</f>
        <v>1368</v>
      </c>
      <c r="AA1181">
        <f t="shared" si="189"/>
        <v>12</v>
      </c>
      <c r="AB1181">
        <f>VLOOKUP(X1181,角色属性总表!AG:AI,2,FALSE)*VLOOKUP(角色等级属性!AA1181,角色间职业划分!P:AG,13,FALSE)/角色间职业划分!$AB$9</f>
        <v>2660.5080831408773</v>
      </c>
      <c r="AC1181">
        <f>VLOOKUP(X1181,角色属性总表!AG:AI,3,FALSE)*VLOOKUP(AA1181,角色间职业划分!P:AG,8,FALSE)/角色间职业划分!$W$9</f>
        <v>2606.3135999999995</v>
      </c>
      <c r="AD1181">
        <f>VLOOKUP(AA1181,角色间职业划分!P:AP,26,FALSE)</f>
        <v>0.4</v>
      </c>
      <c r="AE1181">
        <f>VLOOKUP(X1181,角色属性总表!I:Q,3,FALSE)</f>
        <v>612.86399999999992</v>
      </c>
      <c r="AF1181">
        <f>VLOOKUP(AA1181,角色间职业划分!P:AP,11,FALSE)</f>
        <v>0.34</v>
      </c>
      <c r="AG1181">
        <f t="shared" si="184"/>
        <v>3828.4916940381204</v>
      </c>
      <c r="AH1181">
        <f t="shared" si="185"/>
        <v>612</v>
      </c>
      <c r="AJ1181">
        <f t="shared" si="186"/>
        <v>3216.4916940381204</v>
      </c>
      <c r="AK1181">
        <v>1177</v>
      </c>
    </row>
    <row r="1182" spans="1:37" x14ac:dyDescent="0.15">
      <c r="A1182">
        <v>1178</v>
      </c>
      <c r="B1182">
        <f>ROUND(VLOOKUP(X1182,角色属性总表!AG:AI,2,FALSE)/角色属性总表!$C$34,0)</f>
        <v>198</v>
      </c>
      <c r="C1182">
        <f>ROUND(VLOOKUP(X1182,角色属性总表!Y:AE,3,FALSE)/J1182,0)</f>
        <v>83</v>
      </c>
      <c r="D1182">
        <f>ROUND(VLOOKUP(X1182,角色属性总表!AG:AI,3,FALSE)/角色属性总表!$C$35,0)</f>
        <v>207</v>
      </c>
      <c r="E1182">
        <f t="shared" si="180"/>
        <v>1078</v>
      </c>
      <c r="F1182">
        <f t="shared" si="181"/>
        <v>13</v>
      </c>
      <c r="G1182">
        <f t="shared" si="182"/>
        <v>14</v>
      </c>
      <c r="H1182">
        <v>0</v>
      </c>
      <c r="I1182">
        <f t="shared" si="187"/>
        <v>3</v>
      </c>
      <c r="J1182">
        <f>VLOOKUP(AA1182,角色间职业划分!P:AP,20,FALSE)</f>
        <v>11</v>
      </c>
      <c r="K1182">
        <f>IF(X1182=500,100,VLOOKUP(AA1182,角色间职业划分!P:AP,22,FALSE))</f>
        <v>120</v>
      </c>
      <c r="L1182">
        <f>IF(X1182=500,K1182,VLOOKUP(AA1182,角色间职业划分!P:AP,23,FALSE))</f>
        <v>60</v>
      </c>
      <c r="M1182">
        <f>VLOOKUP(AA1182,角色间职业划分!P:AP,24,FALSE)</f>
        <v>0</v>
      </c>
      <c r="N1182">
        <f>VLOOKUP(AA1182,角色间职业划分!P:AP,14)*100</f>
        <v>95</v>
      </c>
      <c r="O1182">
        <f>VLOOKUP(AA1182,角色间职业划分!P:Z,9,FALSE)</f>
        <v>0</v>
      </c>
      <c r="P1182">
        <f>VLOOKUP(AA1182,角色间职业划分!P:AP,10,FALSE)</f>
        <v>0</v>
      </c>
      <c r="Q1182">
        <f>VLOOKUP(AA1182,角色间职业划分!P:AP,15,FALSE)</f>
        <v>0</v>
      </c>
      <c r="R1182">
        <f>VLOOKUP(AA1182,角色间职业划分!P:AP,16,FALSE)</f>
        <v>0</v>
      </c>
      <c r="S1182">
        <f>VLOOKUP(AA1182,角色间职业划分!P:AP,17,FALSE)</f>
        <v>0</v>
      </c>
      <c r="T1182">
        <f>VLOOKUP(AA1182,角色间职业划分!P:AP,18,FALSE)</f>
        <v>0</v>
      </c>
      <c r="U1182">
        <f>VLOOKUP(AA1182,角色间职业划分!P:AP,27,FALSE)</f>
        <v>0</v>
      </c>
      <c r="V1182">
        <f t="shared" si="183"/>
        <v>4.0000000000000036</v>
      </c>
      <c r="W1182">
        <f>VLOOKUP(AA1182,角色间职业划分!P:Q,2,FALSE)</f>
        <v>29</v>
      </c>
      <c r="X1182">
        <f t="shared" si="188"/>
        <v>67</v>
      </c>
      <c r="Y1182">
        <f>INT(VLOOKUP(X1182,角色属性总表!AG:AH,2,FALSE)*角色属性总表!$C$38)</f>
        <v>1386</v>
      </c>
      <c r="AA1182">
        <f t="shared" si="189"/>
        <v>12</v>
      </c>
      <c r="AB1182">
        <f>VLOOKUP(X1182,角色属性总表!AG:AI,2,FALSE)*VLOOKUP(角色等级属性!AA1182,角色间职业划分!P:AG,13,FALSE)/角色间职业划分!$AB$9</f>
        <v>2695.5147684453623</v>
      </c>
      <c r="AC1182">
        <f>VLOOKUP(X1182,角色属性总表!AG:AI,3,FALSE)*VLOOKUP(AA1182,角色间职业划分!P:AG,8,FALSE)/角色间职业划分!$W$9</f>
        <v>2640.6071999999999</v>
      </c>
      <c r="AD1182">
        <f>VLOOKUP(AA1182,角色间职业划分!P:AP,26,FALSE)</f>
        <v>0.4</v>
      </c>
      <c r="AE1182">
        <f>VLOOKUP(X1182,角色属性总表!I:Q,3,FALSE)</f>
        <v>620.92800000000011</v>
      </c>
      <c r="AF1182">
        <f>VLOOKUP(AA1182,角色间职业划分!P:AP,11,FALSE)</f>
        <v>0.34</v>
      </c>
      <c r="AG1182">
        <f t="shared" si="184"/>
        <v>3925.3789857012366</v>
      </c>
      <c r="AH1182">
        <f t="shared" si="185"/>
        <v>621</v>
      </c>
      <c r="AJ1182">
        <f t="shared" si="186"/>
        <v>3304.3789857012366</v>
      </c>
      <c r="AK1182">
        <v>1178</v>
      </c>
    </row>
    <row r="1183" spans="1:37" x14ac:dyDescent="0.15">
      <c r="A1183">
        <v>1179</v>
      </c>
      <c r="B1183">
        <f>ROUND(VLOOKUP(X1183,角色属性总表!AG:AI,2,FALSE)/角色属性总表!$C$34,0)</f>
        <v>201</v>
      </c>
      <c r="C1183">
        <f>ROUND(VLOOKUP(X1183,角色属性总表!Y:AE,3,FALSE)/J1183,0)</f>
        <v>85</v>
      </c>
      <c r="D1183">
        <f>ROUND(VLOOKUP(X1183,角色属性总表!AG:AI,3,FALSE)/角色属性总表!$C$35,0)</f>
        <v>210</v>
      </c>
      <c r="E1183">
        <f t="shared" si="180"/>
        <v>1092</v>
      </c>
      <c r="F1183">
        <f t="shared" si="181"/>
        <v>13</v>
      </c>
      <c r="G1183">
        <f t="shared" si="182"/>
        <v>14</v>
      </c>
      <c r="H1183">
        <v>0</v>
      </c>
      <c r="I1183">
        <f t="shared" si="187"/>
        <v>3</v>
      </c>
      <c r="J1183">
        <f>VLOOKUP(AA1183,角色间职业划分!P:AP,20,FALSE)</f>
        <v>11</v>
      </c>
      <c r="K1183">
        <f>IF(X1183=500,100,VLOOKUP(AA1183,角色间职业划分!P:AP,22,FALSE))</f>
        <v>120</v>
      </c>
      <c r="L1183">
        <f>IF(X1183=500,K1183,VLOOKUP(AA1183,角色间职业划分!P:AP,23,FALSE))</f>
        <v>60</v>
      </c>
      <c r="M1183">
        <f>VLOOKUP(AA1183,角色间职业划分!P:AP,24,FALSE)</f>
        <v>0</v>
      </c>
      <c r="N1183">
        <f>VLOOKUP(AA1183,角色间职业划分!P:AP,14)*100</f>
        <v>95</v>
      </c>
      <c r="O1183">
        <f>VLOOKUP(AA1183,角色间职业划分!P:Z,9,FALSE)</f>
        <v>0</v>
      </c>
      <c r="P1183">
        <f>VLOOKUP(AA1183,角色间职业划分!P:AP,10,FALSE)</f>
        <v>0</v>
      </c>
      <c r="Q1183">
        <f>VLOOKUP(AA1183,角色间职业划分!P:AP,15,FALSE)</f>
        <v>0</v>
      </c>
      <c r="R1183">
        <f>VLOOKUP(AA1183,角色间职业划分!P:AP,16,FALSE)</f>
        <v>0</v>
      </c>
      <c r="S1183">
        <f>VLOOKUP(AA1183,角色间职业划分!P:AP,17,FALSE)</f>
        <v>0</v>
      </c>
      <c r="T1183">
        <f>VLOOKUP(AA1183,角色间职业划分!P:AP,18,FALSE)</f>
        <v>0</v>
      </c>
      <c r="U1183">
        <f>VLOOKUP(AA1183,角色间职业划分!P:AP,27,FALSE)</f>
        <v>0</v>
      </c>
      <c r="V1183">
        <f t="shared" si="183"/>
        <v>4.0000000000000036</v>
      </c>
      <c r="W1183">
        <f>VLOOKUP(AA1183,角色间职业划分!P:Q,2,FALSE)</f>
        <v>29</v>
      </c>
      <c r="X1183">
        <f t="shared" si="188"/>
        <v>68</v>
      </c>
      <c r="Y1183">
        <f>INT(VLOOKUP(X1183,角色属性总表!AG:AH,2,FALSE)*角色属性总表!$C$38)</f>
        <v>1404</v>
      </c>
      <c r="AA1183">
        <f t="shared" si="189"/>
        <v>12</v>
      </c>
      <c r="AB1183">
        <f>VLOOKUP(X1183,角色属性总表!AG:AI,2,FALSE)*VLOOKUP(角色等级属性!AA1183,角色间职业划分!P:AG,13,FALSE)/角色间职业划分!$AB$9</f>
        <v>2730.5214537498478</v>
      </c>
      <c r="AC1183">
        <f>VLOOKUP(X1183,角色属性总表!AG:AI,3,FALSE)*VLOOKUP(AA1183,角色间职业划分!P:AG,8,FALSE)/角色间职业划分!$W$9</f>
        <v>2674.9007999999994</v>
      </c>
      <c r="AD1183">
        <f>VLOOKUP(AA1183,角色间职业划分!P:AP,26,FALSE)</f>
        <v>0.4</v>
      </c>
      <c r="AE1183">
        <f>VLOOKUP(X1183,角色属性总表!I:Q,3,FALSE)</f>
        <v>628.99199999999996</v>
      </c>
      <c r="AF1183">
        <f>VLOOKUP(AA1183,角色间职业划分!P:AP,11,FALSE)</f>
        <v>0.34</v>
      </c>
      <c r="AG1183">
        <f t="shared" si="184"/>
        <v>4023.3242133080626</v>
      </c>
      <c r="AH1183">
        <f t="shared" si="185"/>
        <v>630</v>
      </c>
      <c r="AJ1183">
        <f t="shared" si="186"/>
        <v>3393.3242133080626</v>
      </c>
      <c r="AK1183">
        <v>1179</v>
      </c>
    </row>
    <row r="1184" spans="1:37" x14ac:dyDescent="0.15">
      <c r="A1184">
        <v>1180</v>
      </c>
      <c r="B1184">
        <f>ROUND(VLOOKUP(X1184,角色属性总表!AG:AI,2,FALSE)/角色属性总表!$C$34,0)</f>
        <v>203</v>
      </c>
      <c r="C1184">
        <f>ROUND(VLOOKUP(X1184,角色属性总表!Y:AE,3,FALSE)/J1184,0)</f>
        <v>87</v>
      </c>
      <c r="D1184">
        <f>ROUND(VLOOKUP(X1184,角色属性总表!AG:AI,3,FALSE)/角色属性总表!$C$35,0)</f>
        <v>212</v>
      </c>
      <c r="E1184">
        <f t="shared" si="180"/>
        <v>1106</v>
      </c>
      <c r="F1184">
        <f t="shared" si="181"/>
        <v>13</v>
      </c>
      <c r="G1184">
        <f t="shared" si="182"/>
        <v>14</v>
      </c>
      <c r="H1184">
        <v>0</v>
      </c>
      <c r="I1184">
        <f t="shared" si="187"/>
        <v>3</v>
      </c>
      <c r="J1184">
        <f>VLOOKUP(AA1184,角色间职业划分!P:AP,20,FALSE)</f>
        <v>11</v>
      </c>
      <c r="K1184">
        <f>IF(X1184=500,100,VLOOKUP(AA1184,角色间职业划分!P:AP,22,FALSE))</f>
        <v>120</v>
      </c>
      <c r="L1184">
        <f>IF(X1184=500,K1184,VLOOKUP(AA1184,角色间职业划分!P:AP,23,FALSE))</f>
        <v>60</v>
      </c>
      <c r="M1184">
        <f>VLOOKUP(AA1184,角色间职业划分!P:AP,24,FALSE)</f>
        <v>0</v>
      </c>
      <c r="N1184">
        <f>VLOOKUP(AA1184,角色间职业划分!P:AP,14)*100</f>
        <v>95</v>
      </c>
      <c r="O1184">
        <f>VLOOKUP(AA1184,角色间职业划分!P:Z,9,FALSE)</f>
        <v>0</v>
      </c>
      <c r="P1184">
        <f>VLOOKUP(AA1184,角色间职业划分!P:AP,10,FALSE)</f>
        <v>0</v>
      </c>
      <c r="Q1184">
        <f>VLOOKUP(AA1184,角色间职业划分!P:AP,15,FALSE)</f>
        <v>0</v>
      </c>
      <c r="R1184">
        <f>VLOOKUP(AA1184,角色间职业划分!P:AP,16,FALSE)</f>
        <v>0</v>
      </c>
      <c r="S1184">
        <f>VLOOKUP(AA1184,角色间职业划分!P:AP,17,FALSE)</f>
        <v>0</v>
      </c>
      <c r="T1184">
        <f>VLOOKUP(AA1184,角色间职业划分!P:AP,18,FALSE)</f>
        <v>0</v>
      </c>
      <c r="U1184">
        <f>VLOOKUP(AA1184,角色间职业划分!P:AP,27,FALSE)</f>
        <v>0</v>
      </c>
      <c r="V1184">
        <f t="shared" si="183"/>
        <v>4.0000000000000036</v>
      </c>
      <c r="W1184">
        <f>VLOOKUP(AA1184,角色间职业划分!P:Q,2,FALSE)</f>
        <v>29</v>
      </c>
      <c r="X1184">
        <f t="shared" si="188"/>
        <v>69</v>
      </c>
      <c r="Y1184">
        <f>INT(VLOOKUP(X1184,角色属性总表!AG:AH,2,FALSE)*角色属性总表!$C$38)</f>
        <v>1422</v>
      </c>
      <c r="AA1184">
        <f t="shared" si="189"/>
        <v>12</v>
      </c>
      <c r="AB1184">
        <f>VLOOKUP(X1184,角色属性总表!AG:AI,2,FALSE)*VLOOKUP(角色等级属性!AA1184,角色间职业划分!P:AG,13,FALSE)/角色间职业划分!$AB$9</f>
        <v>2765.5281390543328</v>
      </c>
      <c r="AC1184">
        <f>VLOOKUP(X1184,角色属性总表!AG:AI,3,FALSE)*VLOOKUP(AA1184,角色间职业划分!P:AG,8,FALSE)/角色间职业划分!$W$9</f>
        <v>2709.1943999999999</v>
      </c>
      <c r="AD1184">
        <f>VLOOKUP(AA1184,角色间职业划分!P:AP,26,FALSE)</f>
        <v>0.4</v>
      </c>
      <c r="AE1184">
        <f>VLOOKUP(X1184,角色属性总表!I:Q,3,FALSE)</f>
        <v>637.05600000000004</v>
      </c>
      <c r="AF1184">
        <f>VLOOKUP(AA1184,角色间职业划分!P:AP,11,FALSE)</f>
        <v>0.34</v>
      </c>
      <c r="AG1184">
        <f t="shared" si="184"/>
        <v>4122.326528759223</v>
      </c>
      <c r="AH1184">
        <f t="shared" si="185"/>
        <v>636</v>
      </c>
      <c r="AJ1184">
        <f t="shared" si="186"/>
        <v>3486.326528759223</v>
      </c>
      <c r="AK1184">
        <v>1180</v>
      </c>
    </row>
    <row r="1185" spans="1:37" x14ac:dyDescent="0.15">
      <c r="A1185">
        <v>1181</v>
      </c>
      <c r="B1185">
        <f>ROUND(VLOOKUP(X1185,角色属性总表!AG:AI,2,FALSE)/角色属性总表!$C$34,0)</f>
        <v>206</v>
      </c>
      <c r="C1185">
        <f>ROUND(VLOOKUP(X1185,角色属性总表!Y:AE,3,FALSE)/J1185,0)</f>
        <v>89</v>
      </c>
      <c r="D1185">
        <f>ROUND(VLOOKUP(X1185,角色属性总表!AG:AI,3,FALSE)/角色属性总表!$C$35,0)</f>
        <v>215</v>
      </c>
      <c r="E1185">
        <f t="shared" si="180"/>
        <v>1120</v>
      </c>
      <c r="F1185">
        <f t="shared" si="181"/>
        <v>13</v>
      </c>
      <c r="G1185">
        <f t="shared" si="182"/>
        <v>14</v>
      </c>
      <c r="H1185">
        <v>0</v>
      </c>
      <c r="I1185">
        <f t="shared" si="187"/>
        <v>3</v>
      </c>
      <c r="J1185">
        <f>VLOOKUP(AA1185,角色间职业划分!P:AP,20,FALSE)</f>
        <v>11</v>
      </c>
      <c r="K1185">
        <f>IF(X1185=500,100,VLOOKUP(AA1185,角色间职业划分!P:AP,22,FALSE))</f>
        <v>120</v>
      </c>
      <c r="L1185">
        <f>IF(X1185=500,K1185,VLOOKUP(AA1185,角色间职业划分!P:AP,23,FALSE))</f>
        <v>60</v>
      </c>
      <c r="M1185">
        <f>VLOOKUP(AA1185,角色间职业划分!P:AP,24,FALSE)</f>
        <v>0</v>
      </c>
      <c r="N1185">
        <f>VLOOKUP(AA1185,角色间职业划分!P:AP,14)*100</f>
        <v>95</v>
      </c>
      <c r="O1185">
        <f>VLOOKUP(AA1185,角色间职业划分!P:Z,9,FALSE)</f>
        <v>0</v>
      </c>
      <c r="P1185">
        <f>VLOOKUP(AA1185,角色间职业划分!P:AP,10,FALSE)</f>
        <v>0</v>
      </c>
      <c r="Q1185">
        <f>VLOOKUP(AA1185,角色间职业划分!P:AP,15,FALSE)</f>
        <v>0</v>
      </c>
      <c r="R1185">
        <f>VLOOKUP(AA1185,角色间职业划分!P:AP,16,FALSE)</f>
        <v>0</v>
      </c>
      <c r="S1185">
        <f>VLOOKUP(AA1185,角色间职业划分!P:AP,17,FALSE)</f>
        <v>0</v>
      </c>
      <c r="T1185">
        <f>VLOOKUP(AA1185,角色间职业划分!P:AP,18,FALSE)</f>
        <v>0</v>
      </c>
      <c r="U1185">
        <f>VLOOKUP(AA1185,角色间职业划分!P:AP,27,FALSE)</f>
        <v>0</v>
      </c>
      <c r="V1185">
        <f t="shared" si="183"/>
        <v>4.0000000000000036</v>
      </c>
      <c r="W1185">
        <f>VLOOKUP(AA1185,角色间职业划分!P:Q,2,FALSE)</f>
        <v>29</v>
      </c>
      <c r="X1185">
        <f t="shared" si="188"/>
        <v>70</v>
      </c>
      <c r="Y1185">
        <f>INT(VLOOKUP(X1185,角色属性总表!AG:AH,2,FALSE)*角色属性总表!$C$38)</f>
        <v>1440</v>
      </c>
      <c r="AA1185">
        <f t="shared" si="189"/>
        <v>12</v>
      </c>
      <c r="AB1185">
        <f>VLOOKUP(X1185,角色属性总表!AG:AI,2,FALSE)*VLOOKUP(角色等级属性!AA1185,角色间职业划分!P:AG,13,FALSE)/角色间职业划分!$AB$9</f>
        <v>2800.5348243588182</v>
      </c>
      <c r="AC1185">
        <f>VLOOKUP(X1185,角色属性总表!AG:AI,3,FALSE)*VLOOKUP(AA1185,角色间职业划分!P:AG,8,FALSE)/角色间职业划分!$W$9</f>
        <v>2743.4879999999998</v>
      </c>
      <c r="AD1185">
        <f>VLOOKUP(AA1185,角色间职业划分!P:AP,26,FALSE)</f>
        <v>0.4</v>
      </c>
      <c r="AE1185">
        <f>VLOOKUP(X1185,角色属性总表!I:Q,3,FALSE)</f>
        <v>645.12</v>
      </c>
      <c r="AF1185">
        <f>VLOOKUP(AA1185,角色间职业划分!P:AP,11,FALSE)</f>
        <v>0.34</v>
      </c>
      <c r="AG1185">
        <f t="shared" si="184"/>
        <v>4222.3851657404539</v>
      </c>
      <c r="AH1185">
        <f t="shared" si="185"/>
        <v>645</v>
      </c>
      <c r="AJ1185">
        <f t="shared" si="186"/>
        <v>3577.3851657404539</v>
      </c>
      <c r="AK1185">
        <v>1181</v>
      </c>
    </row>
    <row r="1186" spans="1:37" x14ac:dyDescent="0.15">
      <c r="A1186">
        <v>1182</v>
      </c>
      <c r="B1186">
        <f>ROUND(VLOOKUP(X1186,角色属性总表!AG:AI,2,FALSE)/角色属性总表!$C$34,0)</f>
        <v>208</v>
      </c>
      <c r="C1186">
        <f>ROUND(VLOOKUP(X1186,角色属性总表!Y:AE,3,FALSE)/J1186,0)</f>
        <v>91</v>
      </c>
      <c r="D1186">
        <f>ROUND(VLOOKUP(X1186,角色属性总表!AG:AI,3,FALSE)/角色属性总表!$C$35,0)</f>
        <v>218</v>
      </c>
      <c r="E1186">
        <f t="shared" si="180"/>
        <v>1134</v>
      </c>
      <c r="F1186">
        <f t="shared" si="181"/>
        <v>13</v>
      </c>
      <c r="G1186">
        <f t="shared" si="182"/>
        <v>14</v>
      </c>
      <c r="H1186">
        <v>0</v>
      </c>
      <c r="I1186">
        <f t="shared" si="187"/>
        <v>3</v>
      </c>
      <c r="J1186">
        <f>VLOOKUP(AA1186,角色间职业划分!P:AP,20,FALSE)</f>
        <v>11</v>
      </c>
      <c r="K1186">
        <f>IF(X1186=500,100,VLOOKUP(AA1186,角色间职业划分!P:AP,22,FALSE))</f>
        <v>120</v>
      </c>
      <c r="L1186">
        <f>IF(X1186=500,K1186,VLOOKUP(AA1186,角色间职业划分!P:AP,23,FALSE))</f>
        <v>60</v>
      </c>
      <c r="M1186">
        <f>VLOOKUP(AA1186,角色间职业划分!P:AP,24,FALSE)</f>
        <v>0</v>
      </c>
      <c r="N1186">
        <f>VLOOKUP(AA1186,角色间职业划分!P:AP,14)*100</f>
        <v>95</v>
      </c>
      <c r="O1186">
        <f>VLOOKUP(AA1186,角色间职业划分!P:Z,9,FALSE)</f>
        <v>0</v>
      </c>
      <c r="P1186">
        <f>VLOOKUP(AA1186,角色间职业划分!P:AP,10,FALSE)</f>
        <v>0</v>
      </c>
      <c r="Q1186">
        <f>VLOOKUP(AA1186,角色间职业划分!P:AP,15,FALSE)</f>
        <v>0</v>
      </c>
      <c r="R1186">
        <f>VLOOKUP(AA1186,角色间职业划分!P:AP,16,FALSE)</f>
        <v>0</v>
      </c>
      <c r="S1186">
        <f>VLOOKUP(AA1186,角色间职业划分!P:AP,17,FALSE)</f>
        <v>0</v>
      </c>
      <c r="T1186">
        <f>VLOOKUP(AA1186,角色间职业划分!P:AP,18,FALSE)</f>
        <v>0</v>
      </c>
      <c r="U1186">
        <f>VLOOKUP(AA1186,角色间职业划分!P:AP,27,FALSE)</f>
        <v>0</v>
      </c>
      <c r="V1186">
        <f t="shared" si="183"/>
        <v>4.0000000000000036</v>
      </c>
      <c r="W1186">
        <f>VLOOKUP(AA1186,角色间职业划分!P:Q,2,FALSE)</f>
        <v>29</v>
      </c>
      <c r="X1186">
        <f t="shared" si="188"/>
        <v>71</v>
      </c>
      <c r="Y1186">
        <f>INT(VLOOKUP(X1186,角色属性总表!AG:AH,2,FALSE)*角色属性总表!$C$38)</f>
        <v>1458</v>
      </c>
      <c r="AA1186">
        <f t="shared" si="189"/>
        <v>12</v>
      </c>
      <c r="AB1186">
        <f>VLOOKUP(X1186,角色属性总表!AG:AI,2,FALSE)*VLOOKUP(角色等级属性!AA1186,角色间职业划分!P:AG,13,FALSE)/角色间职业划分!$AB$9</f>
        <v>2835.5415096633037</v>
      </c>
      <c r="AC1186">
        <f>VLOOKUP(X1186,角色属性总表!AG:AI,3,FALSE)*VLOOKUP(AA1186,角色间职业划分!P:AG,8,FALSE)/角色间职业划分!$W$9</f>
        <v>2777.7815999999998</v>
      </c>
      <c r="AD1186">
        <f>VLOOKUP(AA1186,角色间职业划分!P:AP,26,FALSE)</f>
        <v>0.4</v>
      </c>
      <c r="AE1186">
        <f>VLOOKUP(X1186,角色属性总表!I:Q,3,FALSE)</f>
        <v>653.18399999999997</v>
      </c>
      <c r="AF1186">
        <f>VLOOKUP(AA1186,角色间职业划分!P:AP,11,FALSE)</f>
        <v>0.34</v>
      </c>
      <c r="AG1186">
        <f t="shared" si="184"/>
        <v>4323.4994370642198</v>
      </c>
      <c r="AH1186">
        <f t="shared" si="185"/>
        <v>654</v>
      </c>
      <c r="AJ1186">
        <f t="shared" si="186"/>
        <v>3669.4994370642198</v>
      </c>
      <c r="AK1186">
        <v>1182</v>
      </c>
    </row>
    <row r="1187" spans="1:37" x14ac:dyDescent="0.15">
      <c r="A1187">
        <v>1183</v>
      </c>
      <c r="B1187">
        <f>ROUND(VLOOKUP(X1187,角色属性总表!AG:AI,2,FALSE)/角色属性总表!$C$34,0)</f>
        <v>211</v>
      </c>
      <c r="C1187">
        <f>ROUND(VLOOKUP(X1187,角色属性总表!Y:AE,3,FALSE)/J1187,0)</f>
        <v>93</v>
      </c>
      <c r="D1187">
        <f>ROUND(VLOOKUP(X1187,角色属性总表!AG:AI,3,FALSE)/角色属性总表!$C$35,0)</f>
        <v>220</v>
      </c>
      <c r="E1187">
        <f t="shared" si="180"/>
        <v>1148</v>
      </c>
      <c r="F1187">
        <f t="shared" si="181"/>
        <v>13</v>
      </c>
      <c r="G1187">
        <f t="shared" si="182"/>
        <v>14</v>
      </c>
      <c r="H1187">
        <v>0</v>
      </c>
      <c r="I1187">
        <f t="shared" si="187"/>
        <v>3</v>
      </c>
      <c r="J1187">
        <f>VLOOKUP(AA1187,角色间职业划分!P:AP,20,FALSE)</f>
        <v>11</v>
      </c>
      <c r="K1187">
        <f>IF(X1187=500,100,VLOOKUP(AA1187,角色间职业划分!P:AP,22,FALSE))</f>
        <v>120</v>
      </c>
      <c r="L1187">
        <f>IF(X1187=500,K1187,VLOOKUP(AA1187,角色间职业划分!P:AP,23,FALSE))</f>
        <v>60</v>
      </c>
      <c r="M1187">
        <f>VLOOKUP(AA1187,角色间职业划分!P:AP,24,FALSE)</f>
        <v>0</v>
      </c>
      <c r="N1187">
        <f>VLOOKUP(AA1187,角色间职业划分!P:AP,14)*100</f>
        <v>95</v>
      </c>
      <c r="O1187">
        <f>VLOOKUP(AA1187,角色间职业划分!P:Z,9,FALSE)</f>
        <v>0</v>
      </c>
      <c r="P1187">
        <f>VLOOKUP(AA1187,角色间职业划分!P:AP,10,FALSE)</f>
        <v>0</v>
      </c>
      <c r="Q1187">
        <f>VLOOKUP(AA1187,角色间职业划分!P:AP,15,FALSE)</f>
        <v>0</v>
      </c>
      <c r="R1187">
        <f>VLOOKUP(AA1187,角色间职业划分!P:AP,16,FALSE)</f>
        <v>0</v>
      </c>
      <c r="S1187">
        <f>VLOOKUP(AA1187,角色间职业划分!P:AP,17,FALSE)</f>
        <v>0</v>
      </c>
      <c r="T1187">
        <f>VLOOKUP(AA1187,角色间职业划分!P:AP,18,FALSE)</f>
        <v>0</v>
      </c>
      <c r="U1187">
        <f>VLOOKUP(AA1187,角色间职业划分!P:AP,27,FALSE)</f>
        <v>0</v>
      </c>
      <c r="V1187">
        <f t="shared" si="183"/>
        <v>4.0000000000000036</v>
      </c>
      <c r="W1187">
        <f>VLOOKUP(AA1187,角色间职业划分!P:Q,2,FALSE)</f>
        <v>29</v>
      </c>
      <c r="X1187">
        <f t="shared" si="188"/>
        <v>72</v>
      </c>
      <c r="Y1187">
        <f>INT(VLOOKUP(X1187,角色属性总表!AG:AH,2,FALSE)*角色属性总表!$C$38)</f>
        <v>1476</v>
      </c>
      <c r="AA1187">
        <f t="shared" si="189"/>
        <v>12</v>
      </c>
      <c r="AB1187">
        <f>VLOOKUP(X1187,角色属性总表!AG:AI,2,FALSE)*VLOOKUP(角色等级属性!AA1187,角色间职业划分!P:AG,13,FALSE)/角色间职业划分!$AB$9</f>
        <v>2870.5481949677883</v>
      </c>
      <c r="AC1187">
        <f>VLOOKUP(X1187,角色属性总表!AG:AI,3,FALSE)*VLOOKUP(AA1187,角色间职业划分!P:AG,8,FALSE)/角色间职业划分!$W$9</f>
        <v>2812.0751999999998</v>
      </c>
      <c r="AD1187">
        <f>VLOOKUP(AA1187,角色间职业划分!P:AP,26,FALSE)</f>
        <v>0.4</v>
      </c>
      <c r="AE1187">
        <f>VLOOKUP(X1187,角色属性总表!I:Q,3,FALSE)</f>
        <v>661.24800000000005</v>
      </c>
      <c r="AF1187">
        <f>VLOOKUP(AA1187,角色间职业划分!P:AP,11,FALSE)</f>
        <v>0.34</v>
      </c>
      <c r="AG1187">
        <f t="shared" si="184"/>
        <v>4425.6687321470863</v>
      </c>
      <c r="AH1187">
        <f t="shared" si="185"/>
        <v>660</v>
      </c>
      <c r="AJ1187">
        <f t="shared" si="186"/>
        <v>3765.6687321470863</v>
      </c>
      <c r="AK1187">
        <v>1183</v>
      </c>
    </row>
    <row r="1188" spans="1:37" x14ac:dyDescent="0.15">
      <c r="A1188">
        <v>1184</v>
      </c>
      <c r="B1188">
        <f>ROUND(VLOOKUP(X1188,角色属性总表!AG:AI,2,FALSE)/角色属性总表!$C$34,0)</f>
        <v>213</v>
      </c>
      <c r="C1188">
        <f>ROUND(VLOOKUP(X1188,角色属性总表!Y:AE,3,FALSE)/J1188,0)</f>
        <v>95</v>
      </c>
      <c r="D1188">
        <f>ROUND(VLOOKUP(X1188,角色属性总表!AG:AI,3,FALSE)/角色属性总表!$C$35,0)</f>
        <v>223</v>
      </c>
      <c r="E1188">
        <f t="shared" si="180"/>
        <v>1162</v>
      </c>
      <c r="F1188">
        <f t="shared" si="181"/>
        <v>13</v>
      </c>
      <c r="G1188">
        <f t="shared" si="182"/>
        <v>14</v>
      </c>
      <c r="H1188">
        <v>0</v>
      </c>
      <c r="I1188">
        <f t="shared" si="187"/>
        <v>3</v>
      </c>
      <c r="J1188">
        <f>VLOOKUP(AA1188,角色间职业划分!P:AP,20,FALSE)</f>
        <v>11</v>
      </c>
      <c r="K1188">
        <f>IF(X1188=500,100,VLOOKUP(AA1188,角色间职业划分!P:AP,22,FALSE))</f>
        <v>120</v>
      </c>
      <c r="L1188">
        <f>IF(X1188=500,K1188,VLOOKUP(AA1188,角色间职业划分!P:AP,23,FALSE))</f>
        <v>60</v>
      </c>
      <c r="M1188">
        <f>VLOOKUP(AA1188,角色间职业划分!P:AP,24,FALSE)</f>
        <v>0</v>
      </c>
      <c r="N1188">
        <f>VLOOKUP(AA1188,角色间职业划分!P:AP,14)*100</f>
        <v>95</v>
      </c>
      <c r="O1188">
        <f>VLOOKUP(AA1188,角色间职业划分!P:Z,9,FALSE)</f>
        <v>0</v>
      </c>
      <c r="P1188">
        <f>VLOOKUP(AA1188,角色间职业划分!P:AP,10,FALSE)</f>
        <v>0</v>
      </c>
      <c r="Q1188">
        <f>VLOOKUP(AA1188,角色间职业划分!P:AP,15,FALSE)</f>
        <v>0</v>
      </c>
      <c r="R1188">
        <f>VLOOKUP(AA1188,角色间职业划分!P:AP,16,FALSE)</f>
        <v>0</v>
      </c>
      <c r="S1188">
        <f>VLOOKUP(AA1188,角色间职业划分!P:AP,17,FALSE)</f>
        <v>0</v>
      </c>
      <c r="T1188">
        <f>VLOOKUP(AA1188,角色间职业划分!P:AP,18,FALSE)</f>
        <v>0</v>
      </c>
      <c r="U1188">
        <f>VLOOKUP(AA1188,角色间职业划分!P:AP,27,FALSE)</f>
        <v>0</v>
      </c>
      <c r="V1188">
        <f t="shared" si="183"/>
        <v>4.0000000000000036</v>
      </c>
      <c r="W1188">
        <f>VLOOKUP(AA1188,角色间职业划分!P:Q,2,FALSE)</f>
        <v>29</v>
      </c>
      <c r="X1188">
        <f t="shared" si="188"/>
        <v>73</v>
      </c>
      <c r="Y1188">
        <f>INT(VLOOKUP(X1188,角色属性总表!AG:AH,2,FALSE)*角色属性总表!$C$38)</f>
        <v>1494</v>
      </c>
      <c r="AA1188">
        <f t="shared" si="189"/>
        <v>12</v>
      </c>
      <c r="AB1188">
        <f>VLOOKUP(X1188,角色属性总表!AG:AI,2,FALSE)*VLOOKUP(角色等级属性!AA1188,角色间职业划分!P:AG,13,FALSE)/角色间职业划分!$AB$9</f>
        <v>2905.5548802722742</v>
      </c>
      <c r="AC1188">
        <f>VLOOKUP(X1188,角色属性总表!AG:AI,3,FALSE)*VLOOKUP(AA1188,角色间职业划分!P:AG,8,FALSE)/角色间职业划分!$W$9</f>
        <v>2846.3688000000002</v>
      </c>
      <c r="AD1188">
        <f>VLOOKUP(AA1188,角色间职业划分!P:AP,26,FALSE)</f>
        <v>0.4</v>
      </c>
      <c r="AE1188">
        <f>VLOOKUP(X1188,角色属性总表!I:Q,3,FALSE)</f>
        <v>669.31200000000001</v>
      </c>
      <c r="AF1188">
        <f>VLOOKUP(AA1188,角色间职业划分!P:AP,11,FALSE)</f>
        <v>0.34</v>
      </c>
      <c r="AG1188">
        <f t="shared" si="184"/>
        <v>4528.892514614332</v>
      </c>
      <c r="AH1188">
        <f t="shared" si="185"/>
        <v>669</v>
      </c>
      <c r="AJ1188">
        <f t="shared" si="186"/>
        <v>3859.892514614332</v>
      </c>
      <c r="AK1188">
        <v>1184</v>
      </c>
    </row>
    <row r="1189" spans="1:37" x14ac:dyDescent="0.15">
      <c r="A1189">
        <v>1185</v>
      </c>
      <c r="B1189">
        <f>ROUND(VLOOKUP(X1189,角色属性总表!AG:AI,2,FALSE)/角色属性总表!$C$34,0)</f>
        <v>216</v>
      </c>
      <c r="C1189">
        <f>ROUND(VLOOKUP(X1189,角色属性总表!Y:AE,3,FALSE)/J1189,0)</f>
        <v>97</v>
      </c>
      <c r="D1189">
        <f>ROUND(VLOOKUP(X1189,角色属性总表!AG:AI,3,FALSE)/角色属性总表!$C$35,0)</f>
        <v>226</v>
      </c>
      <c r="E1189">
        <f t="shared" si="180"/>
        <v>1176</v>
      </c>
      <c r="F1189">
        <f t="shared" si="181"/>
        <v>13</v>
      </c>
      <c r="G1189">
        <f t="shared" si="182"/>
        <v>14</v>
      </c>
      <c r="H1189">
        <v>0</v>
      </c>
      <c r="I1189">
        <f t="shared" si="187"/>
        <v>3</v>
      </c>
      <c r="J1189">
        <f>VLOOKUP(AA1189,角色间职业划分!P:AP,20,FALSE)</f>
        <v>11</v>
      </c>
      <c r="K1189">
        <f>IF(X1189=500,100,VLOOKUP(AA1189,角色间职业划分!P:AP,22,FALSE))</f>
        <v>120</v>
      </c>
      <c r="L1189">
        <f>IF(X1189=500,K1189,VLOOKUP(AA1189,角色间职业划分!P:AP,23,FALSE))</f>
        <v>60</v>
      </c>
      <c r="M1189">
        <f>VLOOKUP(AA1189,角色间职业划分!P:AP,24,FALSE)</f>
        <v>0</v>
      </c>
      <c r="N1189">
        <f>VLOOKUP(AA1189,角色间职业划分!P:AP,14)*100</f>
        <v>95</v>
      </c>
      <c r="O1189">
        <f>VLOOKUP(AA1189,角色间职业划分!P:Z,9,FALSE)</f>
        <v>0</v>
      </c>
      <c r="P1189">
        <f>VLOOKUP(AA1189,角色间职业划分!P:AP,10,FALSE)</f>
        <v>0</v>
      </c>
      <c r="Q1189">
        <f>VLOOKUP(AA1189,角色间职业划分!P:AP,15,FALSE)</f>
        <v>0</v>
      </c>
      <c r="R1189">
        <f>VLOOKUP(AA1189,角色间职业划分!P:AP,16,FALSE)</f>
        <v>0</v>
      </c>
      <c r="S1189">
        <f>VLOOKUP(AA1189,角色间职业划分!P:AP,17,FALSE)</f>
        <v>0</v>
      </c>
      <c r="T1189">
        <f>VLOOKUP(AA1189,角色间职业划分!P:AP,18,FALSE)</f>
        <v>0</v>
      </c>
      <c r="U1189">
        <f>VLOOKUP(AA1189,角色间职业划分!P:AP,27,FALSE)</f>
        <v>0</v>
      </c>
      <c r="V1189">
        <f t="shared" si="183"/>
        <v>4.0000000000000036</v>
      </c>
      <c r="W1189">
        <f>VLOOKUP(AA1189,角色间职业划分!P:Q,2,FALSE)</f>
        <v>29</v>
      </c>
      <c r="X1189">
        <f t="shared" si="188"/>
        <v>74</v>
      </c>
      <c r="Y1189">
        <f>INT(VLOOKUP(X1189,角色属性总表!AG:AH,2,FALSE)*角色属性总表!$C$38)</f>
        <v>1512</v>
      </c>
      <c r="AA1189">
        <f t="shared" si="189"/>
        <v>12</v>
      </c>
      <c r="AB1189">
        <f>VLOOKUP(X1189,角色属性总表!AG:AI,2,FALSE)*VLOOKUP(角色等级属性!AA1189,角色间职业划分!P:AG,13,FALSE)/角色间职业划分!$AB$9</f>
        <v>2940.5615655767588</v>
      </c>
      <c r="AC1189">
        <f>VLOOKUP(X1189,角色属性总表!AG:AI,3,FALSE)*VLOOKUP(AA1189,角色间职业划分!P:AG,8,FALSE)/角色间职业划分!$W$9</f>
        <v>2880.6624000000002</v>
      </c>
      <c r="AD1189">
        <f>VLOOKUP(AA1189,角色间职业划分!P:AP,26,FALSE)</f>
        <v>0.4</v>
      </c>
      <c r="AE1189">
        <f>VLOOKUP(X1189,角色属性总表!I:Q,3,FALSE)</f>
        <v>677.37599999999998</v>
      </c>
      <c r="AF1189">
        <f>VLOOKUP(AA1189,角色间职业划分!P:AP,11,FALSE)</f>
        <v>0.34</v>
      </c>
      <c r="AG1189">
        <f t="shared" si="184"/>
        <v>4633.1703200238198</v>
      </c>
      <c r="AH1189">
        <f t="shared" si="185"/>
        <v>678</v>
      </c>
      <c r="AJ1189">
        <f t="shared" si="186"/>
        <v>3955.1703200238198</v>
      </c>
      <c r="AK1189">
        <v>1185</v>
      </c>
    </row>
    <row r="1190" spans="1:37" x14ac:dyDescent="0.15">
      <c r="A1190">
        <v>1186</v>
      </c>
      <c r="B1190">
        <f>ROUND(VLOOKUP(X1190,角色属性总表!AG:AI,2,FALSE)/角色属性总表!$C$34,0)</f>
        <v>219</v>
      </c>
      <c r="C1190">
        <f>ROUND(VLOOKUP(X1190,角色属性总表!Y:AE,3,FALSE)/J1190,0)</f>
        <v>100</v>
      </c>
      <c r="D1190">
        <f>ROUND(VLOOKUP(X1190,角色属性总表!AG:AI,3,FALSE)/角色属性总表!$C$35,0)</f>
        <v>228</v>
      </c>
      <c r="E1190">
        <f t="shared" si="180"/>
        <v>1190</v>
      </c>
      <c r="F1190">
        <f t="shared" si="181"/>
        <v>13</v>
      </c>
      <c r="G1190">
        <f t="shared" si="182"/>
        <v>14</v>
      </c>
      <c r="H1190">
        <v>0</v>
      </c>
      <c r="I1190">
        <f t="shared" si="187"/>
        <v>3</v>
      </c>
      <c r="J1190">
        <f>VLOOKUP(AA1190,角色间职业划分!P:AP,20,FALSE)</f>
        <v>11</v>
      </c>
      <c r="K1190">
        <f>IF(X1190=500,100,VLOOKUP(AA1190,角色间职业划分!P:AP,22,FALSE))</f>
        <v>120</v>
      </c>
      <c r="L1190">
        <f>IF(X1190=500,K1190,VLOOKUP(AA1190,角色间职业划分!P:AP,23,FALSE))</f>
        <v>60</v>
      </c>
      <c r="M1190">
        <f>VLOOKUP(AA1190,角色间职业划分!P:AP,24,FALSE)</f>
        <v>0</v>
      </c>
      <c r="N1190">
        <f>VLOOKUP(AA1190,角色间职业划分!P:AP,14)*100</f>
        <v>95</v>
      </c>
      <c r="O1190">
        <f>VLOOKUP(AA1190,角色间职业划分!P:Z,9,FALSE)</f>
        <v>0</v>
      </c>
      <c r="P1190">
        <f>VLOOKUP(AA1190,角色间职业划分!P:AP,10,FALSE)</f>
        <v>0</v>
      </c>
      <c r="Q1190">
        <f>VLOOKUP(AA1190,角色间职业划分!P:AP,15,FALSE)</f>
        <v>0</v>
      </c>
      <c r="R1190">
        <f>VLOOKUP(AA1190,角色间职业划分!P:AP,16,FALSE)</f>
        <v>0</v>
      </c>
      <c r="S1190">
        <f>VLOOKUP(AA1190,角色间职业划分!P:AP,17,FALSE)</f>
        <v>0</v>
      </c>
      <c r="T1190">
        <f>VLOOKUP(AA1190,角色间职业划分!P:AP,18,FALSE)</f>
        <v>0</v>
      </c>
      <c r="U1190">
        <f>VLOOKUP(AA1190,角色间职业划分!P:AP,27,FALSE)</f>
        <v>0</v>
      </c>
      <c r="V1190">
        <f t="shared" si="183"/>
        <v>4.0000000000000036</v>
      </c>
      <c r="W1190">
        <f>VLOOKUP(AA1190,角色间职业划分!P:Q,2,FALSE)</f>
        <v>29</v>
      </c>
      <c r="X1190">
        <f t="shared" si="188"/>
        <v>75</v>
      </c>
      <c r="Y1190">
        <f>INT(VLOOKUP(X1190,角色属性总表!AG:AH,2,FALSE)*角色属性总表!$C$38)</f>
        <v>1530</v>
      </c>
      <c r="AA1190">
        <f t="shared" si="189"/>
        <v>12</v>
      </c>
      <c r="AB1190">
        <f>VLOOKUP(X1190,角色属性总表!AG:AI,2,FALSE)*VLOOKUP(角色等级属性!AA1190,角色间职业划分!P:AG,13,FALSE)/角色间职业划分!$AB$9</f>
        <v>2975.5682508812442</v>
      </c>
      <c r="AC1190">
        <f>VLOOKUP(X1190,角色属性总表!AG:AI,3,FALSE)*VLOOKUP(AA1190,角色间职业划分!P:AG,8,FALSE)/角色间职业划分!$W$9</f>
        <v>2914.9559999999997</v>
      </c>
      <c r="AD1190">
        <f>VLOOKUP(AA1190,角色间职业划分!P:AP,26,FALSE)</f>
        <v>0.4</v>
      </c>
      <c r="AE1190">
        <f>VLOOKUP(X1190,角色属性总表!I:Q,3,FALSE)</f>
        <v>685.43999999999994</v>
      </c>
      <c r="AF1190">
        <f>VLOOKUP(AA1190,角色间职业划分!P:AP,11,FALSE)</f>
        <v>0.34</v>
      </c>
      <c r="AG1190">
        <f t="shared" si="184"/>
        <v>4738.5017537018521</v>
      </c>
      <c r="AH1190">
        <f t="shared" si="185"/>
        <v>684</v>
      </c>
      <c r="AJ1190">
        <f t="shared" si="186"/>
        <v>4054.5017537018521</v>
      </c>
      <c r="AK1190">
        <v>1186</v>
      </c>
    </row>
    <row r="1191" spans="1:37" x14ac:dyDescent="0.15">
      <c r="A1191">
        <v>1187</v>
      </c>
      <c r="B1191">
        <f>ROUND(VLOOKUP(X1191,角色属性总表!AG:AI,2,FALSE)/角色属性总表!$C$34,0)</f>
        <v>221</v>
      </c>
      <c r="C1191">
        <f>ROUND(VLOOKUP(X1191,角色属性总表!Y:AE,3,FALSE)/J1191,0)</f>
        <v>102</v>
      </c>
      <c r="D1191">
        <f>ROUND(VLOOKUP(X1191,角色属性总表!AG:AI,3,FALSE)/角色属性总表!$C$35,0)</f>
        <v>231</v>
      </c>
      <c r="E1191">
        <f t="shared" si="180"/>
        <v>1204</v>
      </c>
      <c r="F1191">
        <f t="shared" si="181"/>
        <v>13</v>
      </c>
      <c r="G1191">
        <f t="shared" si="182"/>
        <v>14</v>
      </c>
      <c r="H1191">
        <v>0</v>
      </c>
      <c r="I1191">
        <f t="shared" si="187"/>
        <v>3</v>
      </c>
      <c r="J1191">
        <f>VLOOKUP(AA1191,角色间职业划分!P:AP,20,FALSE)</f>
        <v>11</v>
      </c>
      <c r="K1191">
        <f>IF(X1191=500,100,VLOOKUP(AA1191,角色间职业划分!P:AP,22,FALSE))</f>
        <v>120</v>
      </c>
      <c r="L1191">
        <f>IF(X1191=500,K1191,VLOOKUP(AA1191,角色间职业划分!P:AP,23,FALSE))</f>
        <v>60</v>
      </c>
      <c r="M1191">
        <f>VLOOKUP(AA1191,角色间职业划分!P:AP,24,FALSE)</f>
        <v>0</v>
      </c>
      <c r="N1191">
        <f>VLOOKUP(AA1191,角色间职业划分!P:AP,14)*100</f>
        <v>95</v>
      </c>
      <c r="O1191">
        <f>VLOOKUP(AA1191,角色间职业划分!P:Z,9,FALSE)</f>
        <v>0</v>
      </c>
      <c r="P1191">
        <f>VLOOKUP(AA1191,角色间职业划分!P:AP,10,FALSE)</f>
        <v>0</v>
      </c>
      <c r="Q1191">
        <f>VLOOKUP(AA1191,角色间职业划分!P:AP,15,FALSE)</f>
        <v>0</v>
      </c>
      <c r="R1191">
        <f>VLOOKUP(AA1191,角色间职业划分!P:AP,16,FALSE)</f>
        <v>0</v>
      </c>
      <c r="S1191">
        <f>VLOOKUP(AA1191,角色间职业划分!P:AP,17,FALSE)</f>
        <v>0</v>
      </c>
      <c r="T1191">
        <f>VLOOKUP(AA1191,角色间职业划分!P:AP,18,FALSE)</f>
        <v>0</v>
      </c>
      <c r="U1191">
        <f>VLOOKUP(AA1191,角色间职业划分!P:AP,27,FALSE)</f>
        <v>0</v>
      </c>
      <c r="V1191">
        <f t="shared" si="183"/>
        <v>4.0000000000000036</v>
      </c>
      <c r="W1191">
        <f>VLOOKUP(AA1191,角色间职业划分!P:Q,2,FALSE)</f>
        <v>29</v>
      </c>
      <c r="X1191">
        <f t="shared" si="188"/>
        <v>76</v>
      </c>
      <c r="Y1191">
        <f>INT(VLOOKUP(X1191,角色属性总表!AG:AH,2,FALSE)*角色属性总表!$C$38)</f>
        <v>1548</v>
      </c>
      <c r="AA1191">
        <f t="shared" si="189"/>
        <v>12</v>
      </c>
      <c r="AB1191">
        <f>VLOOKUP(X1191,角色属性总表!AG:AI,2,FALSE)*VLOOKUP(角色等级属性!AA1191,角色间职业划分!P:AG,13,FALSE)/角色间职业划分!$AB$9</f>
        <v>3010.5749361857293</v>
      </c>
      <c r="AC1191">
        <f>VLOOKUP(X1191,角色属性总表!AG:AI,3,FALSE)*VLOOKUP(AA1191,角色间职业划分!P:AG,8,FALSE)/角色间职业划分!$W$9</f>
        <v>2949.2495999999996</v>
      </c>
      <c r="AD1191">
        <f>VLOOKUP(AA1191,角色间职业划分!P:AP,26,FALSE)</f>
        <v>0.4</v>
      </c>
      <c r="AE1191">
        <f>VLOOKUP(X1191,角色属性总表!I:Q,3,FALSE)</f>
        <v>693.50400000000002</v>
      </c>
      <c r="AF1191">
        <f>VLOOKUP(AA1191,角色间职业划分!P:AP,11,FALSE)</f>
        <v>0.34</v>
      </c>
      <c r="AG1191">
        <f t="shared" si="184"/>
        <v>4844.886488684182</v>
      </c>
      <c r="AH1191">
        <f t="shared" si="185"/>
        <v>693</v>
      </c>
      <c r="AJ1191">
        <f t="shared" si="186"/>
        <v>4151.886488684182</v>
      </c>
      <c r="AK1191">
        <v>1187</v>
      </c>
    </row>
    <row r="1192" spans="1:37" x14ac:dyDescent="0.15">
      <c r="A1192">
        <v>1188</v>
      </c>
      <c r="B1192">
        <f>ROUND(VLOOKUP(X1192,角色属性总表!AG:AI,2,FALSE)/角色属性总表!$C$34,0)</f>
        <v>224</v>
      </c>
      <c r="C1192">
        <f>ROUND(VLOOKUP(X1192,角色属性总表!Y:AE,3,FALSE)/J1192,0)</f>
        <v>104</v>
      </c>
      <c r="D1192">
        <f>ROUND(VLOOKUP(X1192,角色属性总表!AG:AI,3,FALSE)/角色属性总表!$C$35,0)</f>
        <v>234</v>
      </c>
      <c r="E1192">
        <f t="shared" si="180"/>
        <v>1218</v>
      </c>
      <c r="F1192">
        <f t="shared" si="181"/>
        <v>13</v>
      </c>
      <c r="G1192">
        <f t="shared" si="182"/>
        <v>14</v>
      </c>
      <c r="H1192">
        <v>0</v>
      </c>
      <c r="I1192">
        <f t="shared" si="187"/>
        <v>3</v>
      </c>
      <c r="J1192">
        <f>VLOOKUP(AA1192,角色间职业划分!P:AP,20,FALSE)</f>
        <v>11</v>
      </c>
      <c r="K1192">
        <f>IF(X1192=500,100,VLOOKUP(AA1192,角色间职业划分!P:AP,22,FALSE))</f>
        <v>120</v>
      </c>
      <c r="L1192">
        <f>IF(X1192=500,K1192,VLOOKUP(AA1192,角色间职业划分!P:AP,23,FALSE))</f>
        <v>60</v>
      </c>
      <c r="M1192">
        <f>VLOOKUP(AA1192,角色间职业划分!P:AP,24,FALSE)</f>
        <v>0</v>
      </c>
      <c r="N1192">
        <f>VLOOKUP(AA1192,角色间职业划分!P:AP,14)*100</f>
        <v>95</v>
      </c>
      <c r="O1192">
        <f>VLOOKUP(AA1192,角色间职业划分!P:Z,9,FALSE)</f>
        <v>0</v>
      </c>
      <c r="P1192">
        <f>VLOOKUP(AA1192,角色间职业划分!P:AP,10,FALSE)</f>
        <v>0</v>
      </c>
      <c r="Q1192">
        <f>VLOOKUP(AA1192,角色间职业划分!P:AP,15,FALSE)</f>
        <v>0</v>
      </c>
      <c r="R1192">
        <f>VLOOKUP(AA1192,角色间职业划分!P:AP,16,FALSE)</f>
        <v>0</v>
      </c>
      <c r="S1192">
        <f>VLOOKUP(AA1192,角色间职业划分!P:AP,17,FALSE)</f>
        <v>0</v>
      </c>
      <c r="T1192">
        <f>VLOOKUP(AA1192,角色间职业划分!P:AP,18,FALSE)</f>
        <v>0</v>
      </c>
      <c r="U1192">
        <f>VLOOKUP(AA1192,角色间职业划分!P:AP,27,FALSE)</f>
        <v>0</v>
      </c>
      <c r="V1192">
        <f t="shared" si="183"/>
        <v>4.0000000000000036</v>
      </c>
      <c r="W1192">
        <f>VLOOKUP(AA1192,角色间职业划分!P:Q,2,FALSE)</f>
        <v>29</v>
      </c>
      <c r="X1192">
        <f t="shared" si="188"/>
        <v>77</v>
      </c>
      <c r="Y1192">
        <f>INT(VLOOKUP(X1192,角色属性总表!AG:AH,2,FALSE)*角色属性总表!$C$38)</f>
        <v>1566</v>
      </c>
      <c r="AA1192">
        <f t="shared" si="189"/>
        <v>12</v>
      </c>
      <c r="AB1192">
        <f>VLOOKUP(X1192,角色属性总表!AG:AI,2,FALSE)*VLOOKUP(角色等级属性!AA1192,角色间职业划分!P:AG,13,FALSE)/角色间职业划分!$AB$9</f>
        <v>3045.5816214902147</v>
      </c>
      <c r="AC1192">
        <f>VLOOKUP(X1192,角色属性总表!AG:AI,3,FALSE)*VLOOKUP(AA1192,角色间职业划分!P:AG,8,FALSE)/角色间职业划分!$W$9</f>
        <v>2983.5431999999996</v>
      </c>
      <c r="AD1192">
        <f>VLOOKUP(AA1192,角色间职业划分!P:AP,26,FALSE)</f>
        <v>0.4</v>
      </c>
      <c r="AE1192">
        <f>VLOOKUP(X1192,角色属性总表!I:Q,3,FALSE)</f>
        <v>701.56799999999998</v>
      </c>
      <c r="AF1192">
        <f>VLOOKUP(AA1192,角色间职业划分!P:AP,11,FALSE)</f>
        <v>0.34</v>
      </c>
      <c r="AG1192">
        <f t="shared" si="184"/>
        <v>4952.3242637559297</v>
      </c>
      <c r="AH1192">
        <f t="shared" si="185"/>
        <v>702</v>
      </c>
      <c r="AJ1192">
        <f t="shared" si="186"/>
        <v>4250.3242637559297</v>
      </c>
      <c r="AK1192">
        <v>1188</v>
      </c>
    </row>
    <row r="1193" spans="1:37" x14ac:dyDescent="0.15">
      <c r="A1193">
        <v>1189</v>
      </c>
      <c r="B1193">
        <f>ROUND(VLOOKUP(X1193,角色属性总表!AG:AI,2,FALSE)/角色属性总表!$C$34,0)</f>
        <v>226</v>
      </c>
      <c r="C1193">
        <f>ROUND(VLOOKUP(X1193,角色属性总表!Y:AE,3,FALSE)/J1193,0)</f>
        <v>106</v>
      </c>
      <c r="D1193">
        <f>ROUND(VLOOKUP(X1193,角色属性总表!AG:AI,3,FALSE)/角色属性总表!$C$35,0)</f>
        <v>237</v>
      </c>
      <c r="E1193">
        <f t="shared" si="180"/>
        <v>1232</v>
      </c>
      <c r="F1193">
        <f t="shared" si="181"/>
        <v>13</v>
      </c>
      <c r="G1193">
        <f t="shared" si="182"/>
        <v>14</v>
      </c>
      <c r="H1193">
        <v>0</v>
      </c>
      <c r="I1193">
        <f t="shared" si="187"/>
        <v>3</v>
      </c>
      <c r="J1193">
        <f>VLOOKUP(AA1193,角色间职业划分!P:AP,20,FALSE)</f>
        <v>11</v>
      </c>
      <c r="K1193">
        <f>IF(X1193=500,100,VLOOKUP(AA1193,角色间职业划分!P:AP,22,FALSE))</f>
        <v>120</v>
      </c>
      <c r="L1193">
        <f>IF(X1193=500,K1193,VLOOKUP(AA1193,角色间职业划分!P:AP,23,FALSE))</f>
        <v>60</v>
      </c>
      <c r="M1193">
        <f>VLOOKUP(AA1193,角色间职业划分!P:AP,24,FALSE)</f>
        <v>0</v>
      </c>
      <c r="N1193">
        <f>VLOOKUP(AA1193,角色间职业划分!P:AP,14)*100</f>
        <v>95</v>
      </c>
      <c r="O1193">
        <f>VLOOKUP(AA1193,角色间职业划分!P:Z,9,FALSE)</f>
        <v>0</v>
      </c>
      <c r="P1193">
        <f>VLOOKUP(AA1193,角色间职业划分!P:AP,10,FALSE)</f>
        <v>0</v>
      </c>
      <c r="Q1193">
        <f>VLOOKUP(AA1193,角色间职业划分!P:AP,15,FALSE)</f>
        <v>0</v>
      </c>
      <c r="R1193">
        <f>VLOOKUP(AA1193,角色间职业划分!P:AP,16,FALSE)</f>
        <v>0</v>
      </c>
      <c r="S1193">
        <f>VLOOKUP(AA1193,角色间职业划分!P:AP,17,FALSE)</f>
        <v>0</v>
      </c>
      <c r="T1193">
        <f>VLOOKUP(AA1193,角色间职业划分!P:AP,18,FALSE)</f>
        <v>0</v>
      </c>
      <c r="U1193">
        <f>VLOOKUP(AA1193,角色间职业划分!P:AP,27,FALSE)</f>
        <v>0</v>
      </c>
      <c r="V1193">
        <f t="shared" si="183"/>
        <v>4.0000000000000036</v>
      </c>
      <c r="W1193">
        <f>VLOOKUP(AA1193,角色间职业划分!P:Q,2,FALSE)</f>
        <v>29</v>
      </c>
      <c r="X1193">
        <f t="shared" si="188"/>
        <v>78</v>
      </c>
      <c r="Y1193">
        <f>INT(VLOOKUP(X1193,角色属性总表!AG:AH,2,FALSE)*角色属性总表!$C$38)</f>
        <v>1584</v>
      </c>
      <c r="AA1193">
        <f t="shared" si="189"/>
        <v>12</v>
      </c>
      <c r="AB1193">
        <f>VLOOKUP(X1193,角色属性总表!AG:AI,2,FALSE)*VLOOKUP(角色等级属性!AA1193,角色间职业划分!P:AG,13,FALSE)/角色间职业划分!$AB$9</f>
        <v>3080.5883067947002</v>
      </c>
      <c r="AC1193">
        <f>VLOOKUP(X1193,角色属性总表!AG:AI,3,FALSE)*VLOOKUP(AA1193,角色间职业划分!P:AG,8,FALSE)/角色间职业划分!$W$9</f>
        <v>3017.8368</v>
      </c>
      <c r="AD1193">
        <f>VLOOKUP(AA1193,角色间职业划分!P:AP,26,FALSE)</f>
        <v>0.4</v>
      </c>
      <c r="AE1193">
        <f>VLOOKUP(X1193,角色属性总表!I:Q,3,FALSE)</f>
        <v>709.63200000000006</v>
      </c>
      <c r="AF1193">
        <f>VLOOKUP(AA1193,角色间职业划分!P:AP,11,FALSE)</f>
        <v>0.34</v>
      </c>
      <c r="AG1193">
        <f t="shared" si="184"/>
        <v>5060.8148815845225</v>
      </c>
      <c r="AH1193">
        <f t="shared" si="185"/>
        <v>711</v>
      </c>
      <c r="AJ1193">
        <f t="shared" si="186"/>
        <v>4349.8148815845225</v>
      </c>
      <c r="AK1193">
        <v>1189</v>
      </c>
    </row>
    <row r="1194" spans="1:37" x14ac:dyDescent="0.15">
      <c r="A1194">
        <v>1190</v>
      </c>
      <c r="B1194">
        <f>ROUND(VLOOKUP(X1194,角色属性总表!AG:AI,2,FALSE)/角色属性总表!$C$34,0)</f>
        <v>229</v>
      </c>
      <c r="C1194">
        <f>ROUND(VLOOKUP(X1194,角色属性总表!Y:AE,3,FALSE)/J1194,0)</f>
        <v>108</v>
      </c>
      <c r="D1194">
        <f>ROUND(VLOOKUP(X1194,角色属性总表!AG:AI,3,FALSE)/角色属性总表!$C$35,0)</f>
        <v>239</v>
      </c>
      <c r="E1194">
        <f t="shared" si="180"/>
        <v>1246</v>
      </c>
      <c r="F1194">
        <f t="shared" si="181"/>
        <v>13</v>
      </c>
      <c r="G1194">
        <f t="shared" si="182"/>
        <v>14</v>
      </c>
      <c r="H1194">
        <v>0</v>
      </c>
      <c r="I1194">
        <f t="shared" si="187"/>
        <v>3</v>
      </c>
      <c r="J1194">
        <f>VLOOKUP(AA1194,角色间职业划分!P:AP,20,FALSE)</f>
        <v>11</v>
      </c>
      <c r="K1194">
        <f>IF(X1194=500,100,VLOOKUP(AA1194,角色间职业划分!P:AP,22,FALSE))</f>
        <v>120</v>
      </c>
      <c r="L1194">
        <f>IF(X1194=500,K1194,VLOOKUP(AA1194,角色间职业划分!P:AP,23,FALSE))</f>
        <v>60</v>
      </c>
      <c r="M1194">
        <f>VLOOKUP(AA1194,角色间职业划分!P:AP,24,FALSE)</f>
        <v>0</v>
      </c>
      <c r="N1194">
        <f>VLOOKUP(AA1194,角色间职业划分!P:AP,14)*100</f>
        <v>95</v>
      </c>
      <c r="O1194">
        <f>VLOOKUP(AA1194,角色间职业划分!P:Z,9,FALSE)</f>
        <v>0</v>
      </c>
      <c r="P1194">
        <f>VLOOKUP(AA1194,角色间职业划分!P:AP,10,FALSE)</f>
        <v>0</v>
      </c>
      <c r="Q1194">
        <f>VLOOKUP(AA1194,角色间职业划分!P:AP,15,FALSE)</f>
        <v>0</v>
      </c>
      <c r="R1194">
        <f>VLOOKUP(AA1194,角色间职业划分!P:AP,16,FALSE)</f>
        <v>0</v>
      </c>
      <c r="S1194">
        <f>VLOOKUP(AA1194,角色间职业划分!P:AP,17,FALSE)</f>
        <v>0</v>
      </c>
      <c r="T1194">
        <f>VLOOKUP(AA1194,角色间职业划分!P:AP,18,FALSE)</f>
        <v>0</v>
      </c>
      <c r="U1194">
        <f>VLOOKUP(AA1194,角色间职业划分!P:AP,27,FALSE)</f>
        <v>0</v>
      </c>
      <c r="V1194">
        <f t="shared" si="183"/>
        <v>4.0000000000000036</v>
      </c>
      <c r="W1194">
        <f>VLOOKUP(AA1194,角色间职业划分!P:Q,2,FALSE)</f>
        <v>29</v>
      </c>
      <c r="X1194">
        <f t="shared" si="188"/>
        <v>79</v>
      </c>
      <c r="Y1194">
        <f>INT(VLOOKUP(X1194,角色属性总表!AG:AH,2,FALSE)*角色属性总表!$C$38)</f>
        <v>1602</v>
      </c>
      <c r="AA1194">
        <f t="shared" si="189"/>
        <v>12</v>
      </c>
      <c r="AB1194">
        <f>VLOOKUP(X1194,角色属性总表!AG:AI,2,FALSE)*VLOOKUP(角色等级属性!AA1194,角色间职业划分!P:AG,13,FALSE)/角色间职业划分!$AB$9</f>
        <v>3115.5949920991857</v>
      </c>
      <c r="AC1194">
        <f>VLOOKUP(X1194,角色属性总表!AG:AI,3,FALSE)*VLOOKUP(AA1194,角色间职业划分!P:AG,8,FALSE)/角色间职业划分!$W$9</f>
        <v>3052.1303999999996</v>
      </c>
      <c r="AD1194">
        <f>VLOOKUP(AA1194,角色间职业划分!P:AP,26,FALSE)</f>
        <v>0.4</v>
      </c>
      <c r="AE1194">
        <f>VLOOKUP(X1194,角色属性总表!I:Q,3,FALSE)</f>
        <v>717.69600000000003</v>
      </c>
      <c r="AF1194">
        <f>VLOOKUP(AA1194,角色间职业划分!P:AP,11,FALSE)</f>
        <v>0.34</v>
      </c>
      <c r="AG1194">
        <f t="shared" si="184"/>
        <v>5170.3582069402846</v>
      </c>
      <c r="AH1194">
        <f t="shared" si="185"/>
        <v>717</v>
      </c>
      <c r="AJ1194">
        <f t="shared" si="186"/>
        <v>4453.3582069402846</v>
      </c>
      <c r="AK1194">
        <v>1190</v>
      </c>
    </row>
    <row r="1195" spans="1:37" x14ac:dyDescent="0.15">
      <c r="A1195">
        <v>1191</v>
      </c>
      <c r="B1195">
        <f>ROUND(VLOOKUP(X1195,角色属性总表!AG:AI,2,FALSE)/角色属性总表!$C$34,0)</f>
        <v>231</v>
      </c>
      <c r="C1195">
        <f>ROUND(VLOOKUP(X1195,角色属性总表!Y:AE,3,FALSE)/J1195,0)</f>
        <v>110</v>
      </c>
      <c r="D1195">
        <f>ROUND(VLOOKUP(X1195,角色属性总表!AG:AI,3,FALSE)/角色属性总表!$C$35,0)</f>
        <v>242</v>
      </c>
      <c r="E1195">
        <f t="shared" si="180"/>
        <v>1260</v>
      </c>
      <c r="F1195">
        <f t="shared" si="181"/>
        <v>13</v>
      </c>
      <c r="G1195">
        <f t="shared" si="182"/>
        <v>14</v>
      </c>
      <c r="H1195">
        <v>0</v>
      </c>
      <c r="I1195">
        <f t="shared" si="187"/>
        <v>3</v>
      </c>
      <c r="J1195">
        <f>VLOOKUP(AA1195,角色间职业划分!P:AP,20,FALSE)</f>
        <v>11</v>
      </c>
      <c r="K1195">
        <f>IF(X1195=500,100,VLOOKUP(AA1195,角色间职业划分!P:AP,22,FALSE))</f>
        <v>120</v>
      </c>
      <c r="L1195">
        <f>IF(X1195=500,K1195,VLOOKUP(AA1195,角色间职业划分!P:AP,23,FALSE))</f>
        <v>60</v>
      </c>
      <c r="M1195">
        <f>VLOOKUP(AA1195,角色间职业划分!P:AP,24,FALSE)</f>
        <v>0</v>
      </c>
      <c r="N1195">
        <f>VLOOKUP(AA1195,角色间职业划分!P:AP,14)*100</f>
        <v>95</v>
      </c>
      <c r="O1195">
        <f>VLOOKUP(AA1195,角色间职业划分!P:Z,9,FALSE)</f>
        <v>0</v>
      </c>
      <c r="P1195">
        <f>VLOOKUP(AA1195,角色间职业划分!P:AP,10,FALSE)</f>
        <v>0</v>
      </c>
      <c r="Q1195">
        <f>VLOOKUP(AA1195,角色间职业划分!P:AP,15,FALSE)</f>
        <v>0</v>
      </c>
      <c r="R1195">
        <f>VLOOKUP(AA1195,角色间职业划分!P:AP,16,FALSE)</f>
        <v>0</v>
      </c>
      <c r="S1195">
        <f>VLOOKUP(AA1195,角色间职业划分!P:AP,17,FALSE)</f>
        <v>0</v>
      </c>
      <c r="T1195">
        <f>VLOOKUP(AA1195,角色间职业划分!P:AP,18,FALSE)</f>
        <v>0</v>
      </c>
      <c r="U1195">
        <f>VLOOKUP(AA1195,角色间职业划分!P:AP,27,FALSE)</f>
        <v>0</v>
      </c>
      <c r="V1195">
        <f t="shared" si="183"/>
        <v>4.0000000000000036</v>
      </c>
      <c r="W1195">
        <f>VLOOKUP(AA1195,角色间职业划分!P:Q,2,FALSE)</f>
        <v>29</v>
      </c>
      <c r="X1195">
        <f t="shared" si="188"/>
        <v>80</v>
      </c>
      <c r="Y1195">
        <f>INT(VLOOKUP(X1195,角色属性总表!AG:AH,2,FALSE)*角色属性总表!$C$38)</f>
        <v>1620</v>
      </c>
      <c r="AA1195">
        <f t="shared" si="189"/>
        <v>12</v>
      </c>
      <c r="AB1195">
        <f>VLOOKUP(X1195,角色属性总表!AG:AI,2,FALSE)*VLOOKUP(角色等级属性!AA1195,角色间职业划分!P:AG,13,FALSE)/角色间职业划分!$AB$9</f>
        <v>3150.6016774036707</v>
      </c>
      <c r="AC1195">
        <f>VLOOKUP(X1195,角色属性总表!AG:AI,3,FALSE)*VLOOKUP(AA1195,角色间职业划分!P:AG,8,FALSE)/角色间职业划分!$W$9</f>
        <v>3086.424</v>
      </c>
      <c r="AD1195">
        <f>VLOOKUP(AA1195,角色间职业划分!P:AP,26,FALSE)</f>
        <v>0.4</v>
      </c>
      <c r="AE1195">
        <f>VLOOKUP(X1195,角色属性总表!I:Q,3,FALSE)</f>
        <v>725.76</v>
      </c>
      <c r="AF1195">
        <f>VLOOKUP(AA1195,角色间职业划分!P:AP,11,FALSE)</f>
        <v>0.34</v>
      </c>
      <c r="AG1195">
        <f t="shared" si="184"/>
        <v>5280.9541649996081</v>
      </c>
      <c r="AH1195">
        <f t="shared" si="185"/>
        <v>726</v>
      </c>
      <c r="AJ1195">
        <f t="shared" si="186"/>
        <v>4554.9541649996081</v>
      </c>
      <c r="AK1195">
        <v>1191</v>
      </c>
    </row>
    <row r="1196" spans="1:37" x14ac:dyDescent="0.15">
      <c r="A1196">
        <v>1192</v>
      </c>
      <c r="B1196">
        <f>ROUND(VLOOKUP(X1196,角色属性总表!AG:AI,2,FALSE)/角色属性总表!$C$34,0)</f>
        <v>234</v>
      </c>
      <c r="C1196">
        <f>ROUND(VLOOKUP(X1196,角色属性总表!Y:AE,3,FALSE)/J1196,0)</f>
        <v>113</v>
      </c>
      <c r="D1196">
        <f>ROUND(VLOOKUP(X1196,角色属性总表!AG:AI,3,FALSE)/角色属性总表!$C$35,0)</f>
        <v>245</v>
      </c>
      <c r="E1196">
        <f t="shared" si="180"/>
        <v>1274</v>
      </c>
      <c r="F1196">
        <f t="shared" si="181"/>
        <v>13</v>
      </c>
      <c r="G1196">
        <f t="shared" si="182"/>
        <v>14</v>
      </c>
      <c r="H1196">
        <v>0</v>
      </c>
      <c r="I1196">
        <f t="shared" si="187"/>
        <v>3</v>
      </c>
      <c r="J1196">
        <f>VLOOKUP(AA1196,角色间职业划分!P:AP,20,FALSE)</f>
        <v>11</v>
      </c>
      <c r="K1196">
        <f>IF(X1196=500,100,VLOOKUP(AA1196,角色间职业划分!P:AP,22,FALSE))</f>
        <v>120</v>
      </c>
      <c r="L1196">
        <f>IF(X1196=500,K1196,VLOOKUP(AA1196,角色间职业划分!P:AP,23,FALSE))</f>
        <v>60</v>
      </c>
      <c r="M1196">
        <f>VLOOKUP(AA1196,角色间职业划分!P:AP,24,FALSE)</f>
        <v>0</v>
      </c>
      <c r="N1196">
        <f>VLOOKUP(AA1196,角色间职业划分!P:AP,14)*100</f>
        <v>95</v>
      </c>
      <c r="O1196">
        <f>VLOOKUP(AA1196,角色间职业划分!P:Z,9,FALSE)</f>
        <v>0</v>
      </c>
      <c r="P1196">
        <f>VLOOKUP(AA1196,角色间职业划分!P:AP,10,FALSE)</f>
        <v>0</v>
      </c>
      <c r="Q1196">
        <f>VLOOKUP(AA1196,角色间职业划分!P:AP,15,FALSE)</f>
        <v>0</v>
      </c>
      <c r="R1196">
        <f>VLOOKUP(AA1196,角色间职业划分!P:AP,16,FALSE)</f>
        <v>0</v>
      </c>
      <c r="S1196">
        <f>VLOOKUP(AA1196,角色间职业划分!P:AP,17,FALSE)</f>
        <v>0</v>
      </c>
      <c r="T1196">
        <f>VLOOKUP(AA1196,角色间职业划分!P:AP,18,FALSE)</f>
        <v>0</v>
      </c>
      <c r="U1196">
        <f>VLOOKUP(AA1196,角色间职业划分!P:AP,27,FALSE)</f>
        <v>0</v>
      </c>
      <c r="V1196">
        <f t="shared" si="183"/>
        <v>4.0000000000000036</v>
      </c>
      <c r="W1196">
        <f>VLOOKUP(AA1196,角色间职业划分!P:Q,2,FALSE)</f>
        <v>29</v>
      </c>
      <c r="X1196">
        <f t="shared" si="188"/>
        <v>81</v>
      </c>
      <c r="Y1196">
        <f>INT(VLOOKUP(X1196,角色属性总表!AG:AH,2,FALSE)*角色属性总表!$C$38)</f>
        <v>1638</v>
      </c>
      <c r="AA1196">
        <f t="shared" si="189"/>
        <v>12</v>
      </c>
      <c r="AB1196">
        <f>VLOOKUP(X1196,角色属性总表!AG:AI,2,FALSE)*VLOOKUP(角色等级属性!AA1196,角色间职业划分!P:AG,13,FALSE)/角色间职业划分!$AB$9</f>
        <v>3185.6083627081562</v>
      </c>
      <c r="AC1196">
        <f>VLOOKUP(X1196,角色属性总表!AG:AI,3,FALSE)*VLOOKUP(AA1196,角色间职业划分!P:AG,8,FALSE)/角色间职业划分!$W$9</f>
        <v>3120.7175999999999</v>
      </c>
      <c r="AD1196">
        <f>VLOOKUP(AA1196,角色间职业划分!P:AP,26,FALSE)</f>
        <v>0.4</v>
      </c>
      <c r="AE1196">
        <f>VLOOKUP(X1196,角色属性总表!I:Q,3,FALSE)</f>
        <v>733.82400000000007</v>
      </c>
      <c r="AF1196">
        <f>VLOOKUP(AA1196,角色间职业划分!P:AP,11,FALSE)</f>
        <v>0.34</v>
      </c>
      <c r="AG1196">
        <f t="shared" si="184"/>
        <v>5392.6027397260268</v>
      </c>
      <c r="AH1196">
        <f t="shared" si="185"/>
        <v>735</v>
      </c>
      <c r="AJ1196">
        <f t="shared" si="186"/>
        <v>4657.6027397260268</v>
      </c>
      <c r="AK1196">
        <v>1192</v>
      </c>
    </row>
    <row r="1197" spans="1:37" x14ac:dyDescent="0.15">
      <c r="A1197">
        <v>1193</v>
      </c>
      <c r="B1197">
        <f>ROUND(VLOOKUP(X1197,角色属性总表!AG:AI,2,FALSE)/角色属性总表!$C$34,0)</f>
        <v>237</v>
      </c>
      <c r="C1197">
        <f>ROUND(VLOOKUP(X1197,角色属性总表!Y:AE,3,FALSE)/J1197,0)</f>
        <v>115</v>
      </c>
      <c r="D1197">
        <f>ROUND(VLOOKUP(X1197,角色属性总表!AG:AI,3,FALSE)/角色属性总表!$C$35,0)</f>
        <v>247</v>
      </c>
      <c r="E1197">
        <f t="shared" si="180"/>
        <v>1288</v>
      </c>
      <c r="F1197">
        <f t="shared" si="181"/>
        <v>13</v>
      </c>
      <c r="G1197">
        <f t="shared" si="182"/>
        <v>14</v>
      </c>
      <c r="H1197">
        <v>0</v>
      </c>
      <c r="I1197">
        <f t="shared" si="187"/>
        <v>3</v>
      </c>
      <c r="J1197">
        <f>VLOOKUP(AA1197,角色间职业划分!P:AP,20,FALSE)</f>
        <v>11</v>
      </c>
      <c r="K1197">
        <f>IF(X1197=500,100,VLOOKUP(AA1197,角色间职业划分!P:AP,22,FALSE))</f>
        <v>120</v>
      </c>
      <c r="L1197">
        <f>IF(X1197=500,K1197,VLOOKUP(AA1197,角色间职业划分!P:AP,23,FALSE))</f>
        <v>60</v>
      </c>
      <c r="M1197">
        <f>VLOOKUP(AA1197,角色间职业划分!P:AP,24,FALSE)</f>
        <v>0</v>
      </c>
      <c r="N1197">
        <f>VLOOKUP(AA1197,角色间职业划分!P:AP,14)*100</f>
        <v>95</v>
      </c>
      <c r="O1197">
        <f>VLOOKUP(AA1197,角色间职业划分!P:Z,9,FALSE)</f>
        <v>0</v>
      </c>
      <c r="P1197">
        <f>VLOOKUP(AA1197,角色间职业划分!P:AP,10,FALSE)</f>
        <v>0</v>
      </c>
      <c r="Q1197">
        <f>VLOOKUP(AA1197,角色间职业划分!P:AP,15,FALSE)</f>
        <v>0</v>
      </c>
      <c r="R1197">
        <f>VLOOKUP(AA1197,角色间职业划分!P:AP,16,FALSE)</f>
        <v>0</v>
      </c>
      <c r="S1197">
        <f>VLOOKUP(AA1197,角色间职业划分!P:AP,17,FALSE)</f>
        <v>0</v>
      </c>
      <c r="T1197">
        <f>VLOOKUP(AA1197,角色间职业划分!P:AP,18,FALSE)</f>
        <v>0</v>
      </c>
      <c r="U1197">
        <f>VLOOKUP(AA1197,角色间职业划分!P:AP,27,FALSE)</f>
        <v>0</v>
      </c>
      <c r="V1197">
        <f t="shared" si="183"/>
        <v>4.0000000000000036</v>
      </c>
      <c r="W1197">
        <f>VLOOKUP(AA1197,角色间职业划分!P:Q,2,FALSE)</f>
        <v>29</v>
      </c>
      <c r="X1197">
        <f t="shared" si="188"/>
        <v>82</v>
      </c>
      <c r="Y1197">
        <f>INT(VLOOKUP(X1197,角色属性总表!AG:AH,2,FALSE)*角色属性总表!$C$38)</f>
        <v>1656</v>
      </c>
      <c r="AA1197">
        <f t="shared" si="189"/>
        <v>12</v>
      </c>
      <c r="AB1197">
        <f>VLOOKUP(X1197,角色属性总表!AG:AI,2,FALSE)*VLOOKUP(角色等级属性!AA1197,角色间职业划分!P:AG,13,FALSE)/角色间职业划分!$AB$9</f>
        <v>3220.6150480126407</v>
      </c>
      <c r="AC1197">
        <f>VLOOKUP(X1197,角色属性总表!AG:AI,3,FALSE)*VLOOKUP(AA1197,角色间职业划分!P:AG,8,FALSE)/角色间职业划分!$W$9</f>
        <v>3155.0111999999999</v>
      </c>
      <c r="AD1197">
        <f>VLOOKUP(AA1197,角色间职业划分!P:AP,26,FALSE)</f>
        <v>0.4</v>
      </c>
      <c r="AE1197">
        <f>VLOOKUP(X1197,角色属性总表!I:Q,3,FALSE)</f>
        <v>741.88799999999992</v>
      </c>
      <c r="AF1197">
        <f>VLOOKUP(AA1197,角色间职业划分!P:AP,11,FALSE)</f>
        <v>0.34</v>
      </c>
      <c r="AG1197">
        <f t="shared" si="184"/>
        <v>5505.3039723248176</v>
      </c>
      <c r="AH1197">
        <f t="shared" si="185"/>
        <v>741</v>
      </c>
      <c r="AJ1197">
        <f t="shared" si="186"/>
        <v>4764.3039723248176</v>
      </c>
      <c r="AK1197">
        <v>1193</v>
      </c>
    </row>
    <row r="1198" spans="1:37" x14ac:dyDescent="0.15">
      <c r="A1198">
        <v>1194</v>
      </c>
      <c r="B1198">
        <f>ROUND(VLOOKUP(X1198,角色属性总表!AG:AI,2,FALSE)/角色属性总表!$C$34,0)</f>
        <v>239</v>
      </c>
      <c r="C1198">
        <f>ROUND(VLOOKUP(X1198,角色属性总表!Y:AE,3,FALSE)/J1198,0)</f>
        <v>117</v>
      </c>
      <c r="D1198">
        <f>ROUND(VLOOKUP(X1198,角色属性总表!AG:AI,3,FALSE)/角色属性总表!$C$35,0)</f>
        <v>250</v>
      </c>
      <c r="E1198">
        <f t="shared" si="180"/>
        <v>1302</v>
      </c>
      <c r="F1198">
        <f t="shared" si="181"/>
        <v>13</v>
      </c>
      <c r="G1198">
        <f t="shared" si="182"/>
        <v>14</v>
      </c>
      <c r="H1198">
        <v>0</v>
      </c>
      <c r="I1198">
        <f t="shared" si="187"/>
        <v>3</v>
      </c>
      <c r="J1198">
        <f>VLOOKUP(AA1198,角色间职业划分!P:AP,20,FALSE)</f>
        <v>11</v>
      </c>
      <c r="K1198">
        <f>IF(X1198=500,100,VLOOKUP(AA1198,角色间职业划分!P:AP,22,FALSE))</f>
        <v>120</v>
      </c>
      <c r="L1198">
        <f>IF(X1198=500,K1198,VLOOKUP(AA1198,角色间职业划分!P:AP,23,FALSE))</f>
        <v>60</v>
      </c>
      <c r="M1198">
        <f>VLOOKUP(AA1198,角色间职业划分!P:AP,24,FALSE)</f>
        <v>0</v>
      </c>
      <c r="N1198">
        <f>VLOOKUP(AA1198,角色间职业划分!P:AP,14)*100</f>
        <v>95</v>
      </c>
      <c r="O1198">
        <f>VLOOKUP(AA1198,角色间职业划分!P:Z,9,FALSE)</f>
        <v>0</v>
      </c>
      <c r="P1198">
        <f>VLOOKUP(AA1198,角色间职业划分!P:AP,10,FALSE)</f>
        <v>0</v>
      </c>
      <c r="Q1198">
        <f>VLOOKUP(AA1198,角色间职业划分!P:AP,15,FALSE)</f>
        <v>0</v>
      </c>
      <c r="R1198">
        <f>VLOOKUP(AA1198,角色间职业划分!P:AP,16,FALSE)</f>
        <v>0</v>
      </c>
      <c r="S1198">
        <f>VLOOKUP(AA1198,角色间职业划分!P:AP,17,FALSE)</f>
        <v>0</v>
      </c>
      <c r="T1198">
        <f>VLOOKUP(AA1198,角色间职业划分!P:AP,18,FALSE)</f>
        <v>0</v>
      </c>
      <c r="U1198">
        <f>VLOOKUP(AA1198,角色间职业划分!P:AP,27,FALSE)</f>
        <v>0</v>
      </c>
      <c r="V1198">
        <f t="shared" si="183"/>
        <v>4.0000000000000036</v>
      </c>
      <c r="W1198">
        <f>VLOOKUP(AA1198,角色间职业划分!P:Q,2,FALSE)</f>
        <v>29</v>
      </c>
      <c r="X1198">
        <f t="shared" si="188"/>
        <v>83</v>
      </c>
      <c r="Y1198">
        <f>INT(VLOOKUP(X1198,角色属性总表!AG:AH,2,FALSE)*角色属性总表!$C$38)</f>
        <v>1674</v>
      </c>
      <c r="AA1198">
        <f t="shared" si="189"/>
        <v>12</v>
      </c>
      <c r="AB1198">
        <f>VLOOKUP(X1198,角色属性总表!AG:AI,2,FALSE)*VLOOKUP(角色等级属性!AA1198,角色间职业划分!P:AG,13,FALSE)/角色间职业划分!$AB$9</f>
        <v>3255.6217333171267</v>
      </c>
      <c r="AC1198">
        <f>VLOOKUP(X1198,角色属性总表!AG:AI,3,FALSE)*VLOOKUP(AA1198,角色间职业划分!P:AG,8,FALSE)/角色间职业划分!$W$9</f>
        <v>3189.3048000000003</v>
      </c>
      <c r="AD1198">
        <f>VLOOKUP(AA1198,角色间职业划分!P:AP,26,FALSE)</f>
        <v>0.4</v>
      </c>
      <c r="AE1198">
        <f>VLOOKUP(X1198,角色属性总表!I:Q,3,FALSE)</f>
        <v>749.952</v>
      </c>
      <c r="AF1198">
        <f>VLOOKUP(AA1198,角色间职业划分!P:AP,11,FALSE)</f>
        <v>0.34</v>
      </c>
      <c r="AG1198">
        <f t="shared" si="184"/>
        <v>5619.0579597670749</v>
      </c>
      <c r="AH1198">
        <f t="shared" si="185"/>
        <v>750</v>
      </c>
      <c r="AJ1198">
        <f t="shared" si="186"/>
        <v>4869.0579597670749</v>
      </c>
      <c r="AK1198">
        <v>1194</v>
      </c>
    </row>
    <row r="1199" spans="1:37" x14ac:dyDescent="0.15">
      <c r="A1199">
        <v>1195</v>
      </c>
      <c r="B1199">
        <f>ROUND(VLOOKUP(X1199,角色属性总表!AG:AI,2,FALSE)/角色属性总表!$C$34,0)</f>
        <v>242</v>
      </c>
      <c r="C1199">
        <f>ROUND(VLOOKUP(X1199,角色属性总表!Y:AE,3,FALSE)/J1199,0)</f>
        <v>120</v>
      </c>
      <c r="D1199">
        <f>ROUND(VLOOKUP(X1199,角色属性总表!AG:AI,3,FALSE)/角色属性总表!$C$35,0)</f>
        <v>253</v>
      </c>
      <c r="E1199">
        <f t="shared" si="180"/>
        <v>1316</v>
      </c>
      <c r="F1199">
        <f t="shared" si="181"/>
        <v>13</v>
      </c>
      <c r="G1199">
        <f t="shared" si="182"/>
        <v>14</v>
      </c>
      <c r="H1199">
        <v>0</v>
      </c>
      <c r="I1199">
        <f t="shared" si="187"/>
        <v>3</v>
      </c>
      <c r="J1199">
        <f>VLOOKUP(AA1199,角色间职业划分!P:AP,20,FALSE)</f>
        <v>11</v>
      </c>
      <c r="K1199">
        <f>IF(X1199=500,100,VLOOKUP(AA1199,角色间职业划分!P:AP,22,FALSE))</f>
        <v>120</v>
      </c>
      <c r="L1199">
        <f>IF(X1199=500,K1199,VLOOKUP(AA1199,角色间职业划分!P:AP,23,FALSE))</f>
        <v>60</v>
      </c>
      <c r="M1199">
        <f>VLOOKUP(AA1199,角色间职业划分!P:AP,24,FALSE)</f>
        <v>0</v>
      </c>
      <c r="N1199">
        <f>VLOOKUP(AA1199,角色间职业划分!P:AP,14)*100</f>
        <v>95</v>
      </c>
      <c r="O1199">
        <f>VLOOKUP(AA1199,角色间职业划分!P:Z,9,FALSE)</f>
        <v>0</v>
      </c>
      <c r="P1199">
        <f>VLOOKUP(AA1199,角色间职业划分!P:AP,10,FALSE)</f>
        <v>0</v>
      </c>
      <c r="Q1199">
        <f>VLOOKUP(AA1199,角色间职业划分!P:AP,15,FALSE)</f>
        <v>0</v>
      </c>
      <c r="R1199">
        <f>VLOOKUP(AA1199,角色间职业划分!P:AP,16,FALSE)</f>
        <v>0</v>
      </c>
      <c r="S1199">
        <f>VLOOKUP(AA1199,角色间职业划分!P:AP,17,FALSE)</f>
        <v>0</v>
      </c>
      <c r="T1199">
        <f>VLOOKUP(AA1199,角色间职业划分!P:AP,18,FALSE)</f>
        <v>0</v>
      </c>
      <c r="U1199">
        <f>VLOOKUP(AA1199,角色间职业划分!P:AP,27,FALSE)</f>
        <v>0</v>
      </c>
      <c r="V1199">
        <f t="shared" si="183"/>
        <v>4.0000000000000036</v>
      </c>
      <c r="W1199">
        <f>VLOOKUP(AA1199,角色间职业划分!P:Q,2,FALSE)</f>
        <v>29</v>
      </c>
      <c r="X1199">
        <f t="shared" si="188"/>
        <v>84</v>
      </c>
      <c r="Y1199">
        <f>INT(VLOOKUP(X1199,角色属性总表!AG:AH,2,FALSE)*角色属性总表!$C$38)</f>
        <v>1692</v>
      </c>
      <c r="AA1199">
        <f t="shared" si="189"/>
        <v>12</v>
      </c>
      <c r="AB1199">
        <f>VLOOKUP(X1199,角色属性总表!AG:AI,2,FALSE)*VLOOKUP(角色等级属性!AA1199,角色间职业划分!P:AG,13,FALSE)/角色间职业划分!$AB$9</f>
        <v>3290.6284186216117</v>
      </c>
      <c r="AC1199">
        <f>VLOOKUP(X1199,角色属性总表!AG:AI,3,FALSE)*VLOOKUP(AA1199,角色间职业划分!P:AG,8,FALSE)/角色间职业划分!$W$9</f>
        <v>3223.5983999999999</v>
      </c>
      <c r="AD1199">
        <f>VLOOKUP(AA1199,角色间职业划分!P:AP,26,FALSE)</f>
        <v>0.4</v>
      </c>
      <c r="AE1199">
        <f>VLOOKUP(X1199,角色属性总表!I:Q,3,FALSE)</f>
        <v>758.01599999999996</v>
      </c>
      <c r="AF1199">
        <f>VLOOKUP(AA1199,角色间职业划分!P:AP,11,FALSE)</f>
        <v>0.34</v>
      </c>
      <c r="AG1199">
        <f t="shared" si="184"/>
        <v>5733.8648533794221</v>
      </c>
      <c r="AH1199">
        <f t="shared" si="185"/>
        <v>759</v>
      </c>
      <c r="AJ1199">
        <f t="shared" si="186"/>
        <v>4974.8648533794221</v>
      </c>
      <c r="AK1199">
        <v>1195</v>
      </c>
    </row>
    <row r="1200" spans="1:37" x14ac:dyDescent="0.15">
      <c r="A1200">
        <v>1196</v>
      </c>
      <c r="B1200">
        <f>ROUND(VLOOKUP(X1200,角色属性总表!AG:AI,2,FALSE)/角色属性总表!$C$34,0)</f>
        <v>244</v>
      </c>
      <c r="C1200">
        <f>ROUND(VLOOKUP(X1200,角色属性总表!Y:AE,3,FALSE)/J1200,0)</f>
        <v>122</v>
      </c>
      <c r="D1200">
        <f>ROUND(VLOOKUP(X1200,角色属性总表!AG:AI,3,FALSE)/角色属性总表!$C$35,0)</f>
        <v>255</v>
      </c>
      <c r="E1200">
        <f t="shared" si="180"/>
        <v>1330</v>
      </c>
      <c r="F1200">
        <f t="shared" si="181"/>
        <v>13</v>
      </c>
      <c r="G1200">
        <f t="shared" si="182"/>
        <v>14</v>
      </c>
      <c r="H1200">
        <v>0</v>
      </c>
      <c r="I1200">
        <f t="shared" si="187"/>
        <v>3</v>
      </c>
      <c r="J1200">
        <f>VLOOKUP(AA1200,角色间职业划分!P:AP,20,FALSE)</f>
        <v>11</v>
      </c>
      <c r="K1200">
        <f>IF(X1200=500,100,VLOOKUP(AA1200,角色间职业划分!P:AP,22,FALSE))</f>
        <v>120</v>
      </c>
      <c r="L1200">
        <f>IF(X1200=500,K1200,VLOOKUP(AA1200,角色间职业划分!P:AP,23,FALSE))</f>
        <v>60</v>
      </c>
      <c r="M1200">
        <f>VLOOKUP(AA1200,角色间职业划分!P:AP,24,FALSE)</f>
        <v>0</v>
      </c>
      <c r="N1200">
        <f>VLOOKUP(AA1200,角色间职业划分!P:AP,14)*100</f>
        <v>95</v>
      </c>
      <c r="O1200">
        <f>VLOOKUP(AA1200,角色间职业划分!P:Z,9,FALSE)</f>
        <v>0</v>
      </c>
      <c r="P1200">
        <f>VLOOKUP(AA1200,角色间职业划分!P:AP,10,FALSE)</f>
        <v>0</v>
      </c>
      <c r="Q1200">
        <f>VLOOKUP(AA1200,角色间职业划分!P:AP,15,FALSE)</f>
        <v>0</v>
      </c>
      <c r="R1200">
        <f>VLOOKUP(AA1200,角色间职业划分!P:AP,16,FALSE)</f>
        <v>0</v>
      </c>
      <c r="S1200">
        <f>VLOOKUP(AA1200,角色间职业划分!P:AP,17,FALSE)</f>
        <v>0</v>
      </c>
      <c r="T1200">
        <f>VLOOKUP(AA1200,角色间职业划分!P:AP,18,FALSE)</f>
        <v>0</v>
      </c>
      <c r="U1200">
        <f>VLOOKUP(AA1200,角色间职业划分!P:AP,27,FALSE)</f>
        <v>0</v>
      </c>
      <c r="V1200">
        <f t="shared" si="183"/>
        <v>4.0000000000000036</v>
      </c>
      <c r="W1200">
        <f>VLOOKUP(AA1200,角色间职业划分!P:Q,2,FALSE)</f>
        <v>29</v>
      </c>
      <c r="X1200">
        <f t="shared" si="188"/>
        <v>85</v>
      </c>
      <c r="Y1200">
        <f>INT(VLOOKUP(X1200,角色属性总表!AG:AH,2,FALSE)*角色属性总表!$C$38)</f>
        <v>1710</v>
      </c>
      <c r="AA1200">
        <f t="shared" si="189"/>
        <v>12</v>
      </c>
      <c r="AB1200">
        <f>VLOOKUP(X1200,角色属性总表!AG:AI,2,FALSE)*VLOOKUP(角色等级属性!AA1200,角色间职业划分!P:AG,13,FALSE)/角色间职业划分!$AB$9</f>
        <v>3325.6351039260967</v>
      </c>
      <c r="AC1200">
        <f>VLOOKUP(X1200,角色属性总表!AG:AI,3,FALSE)*VLOOKUP(AA1200,角色间职业划分!P:AG,8,FALSE)/角色间职业划分!$W$9</f>
        <v>3257.8919999999994</v>
      </c>
      <c r="AD1200">
        <f>VLOOKUP(AA1200,角色间职业划分!P:AP,26,FALSE)</f>
        <v>0.4</v>
      </c>
      <c r="AE1200">
        <f>VLOOKUP(X1200,角色属性总表!I:Q,3,FALSE)</f>
        <v>766.08</v>
      </c>
      <c r="AF1200">
        <f>VLOOKUP(AA1200,角色间职业划分!P:AP,11,FALSE)</f>
        <v>0.34</v>
      </c>
      <c r="AG1200">
        <f t="shared" si="184"/>
        <v>5849.7248574958685</v>
      </c>
      <c r="AH1200">
        <f t="shared" si="185"/>
        <v>765</v>
      </c>
      <c r="AJ1200">
        <f t="shared" si="186"/>
        <v>5084.7248574958685</v>
      </c>
      <c r="AK1200">
        <v>1196</v>
      </c>
    </row>
    <row r="1201" spans="1:37" x14ac:dyDescent="0.15">
      <c r="A1201">
        <v>1197</v>
      </c>
      <c r="B1201">
        <f>ROUND(VLOOKUP(X1201,角色属性总表!AG:AI,2,FALSE)/角色属性总表!$C$34,0)</f>
        <v>247</v>
      </c>
      <c r="C1201">
        <f>ROUND(VLOOKUP(X1201,角色属性总表!Y:AE,3,FALSE)/J1201,0)</f>
        <v>124</v>
      </c>
      <c r="D1201">
        <f>ROUND(VLOOKUP(X1201,角色属性总表!AG:AI,3,FALSE)/角色属性总表!$C$35,0)</f>
        <v>258</v>
      </c>
      <c r="E1201">
        <f t="shared" si="180"/>
        <v>1344</v>
      </c>
      <c r="F1201">
        <f t="shared" si="181"/>
        <v>13</v>
      </c>
      <c r="G1201">
        <f t="shared" si="182"/>
        <v>14</v>
      </c>
      <c r="H1201">
        <v>0</v>
      </c>
      <c r="I1201">
        <f t="shared" si="187"/>
        <v>3</v>
      </c>
      <c r="J1201">
        <f>VLOOKUP(AA1201,角色间职业划分!P:AP,20,FALSE)</f>
        <v>11</v>
      </c>
      <c r="K1201">
        <f>IF(X1201=500,100,VLOOKUP(AA1201,角色间职业划分!P:AP,22,FALSE))</f>
        <v>120</v>
      </c>
      <c r="L1201">
        <f>IF(X1201=500,K1201,VLOOKUP(AA1201,角色间职业划分!P:AP,23,FALSE))</f>
        <v>60</v>
      </c>
      <c r="M1201">
        <f>VLOOKUP(AA1201,角色间职业划分!P:AP,24,FALSE)</f>
        <v>0</v>
      </c>
      <c r="N1201">
        <f>VLOOKUP(AA1201,角色间职业划分!P:AP,14)*100</f>
        <v>95</v>
      </c>
      <c r="O1201">
        <f>VLOOKUP(AA1201,角色间职业划分!P:Z,9,FALSE)</f>
        <v>0</v>
      </c>
      <c r="P1201">
        <f>VLOOKUP(AA1201,角色间职业划分!P:AP,10,FALSE)</f>
        <v>0</v>
      </c>
      <c r="Q1201">
        <f>VLOOKUP(AA1201,角色间职业划分!P:AP,15,FALSE)</f>
        <v>0</v>
      </c>
      <c r="R1201">
        <f>VLOOKUP(AA1201,角色间职业划分!P:AP,16,FALSE)</f>
        <v>0</v>
      </c>
      <c r="S1201">
        <f>VLOOKUP(AA1201,角色间职业划分!P:AP,17,FALSE)</f>
        <v>0</v>
      </c>
      <c r="T1201">
        <f>VLOOKUP(AA1201,角色间职业划分!P:AP,18,FALSE)</f>
        <v>0</v>
      </c>
      <c r="U1201">
        <f>VLOOKUP(AA1201,角色间职业划分!P:AP,27,FALSE)</f>
        <v>0</v>
      </c>
      <c r="V1201">
        <f t="shared" si="183"/>
        <v>4.0000000000000036</v>
      </c>
      <c r="W1201">
        <f>VLOOKUP(AA1201,角色间职业划分!P:Q,2,FALSE)</f>
        <v>29</v>
      </c>
      <c r="X1201">
        <f t="shared" si="188"/>
        <v>86</v>
      </c>
      <c r="Y1201">
        <f>INT(VLOOKUP(X1201,角色属性总表!AG:AH,2,FALSE)*角色属性总表!$C$38)</f>
        <v>1728</v>
      </c>
      <c r="AA1201">
        <f t="shared" si="189"/>
        <v>12</v>
      </c>
      <c r="AB1201">
        <f>VLOOKUP(X1201,角色属性总表!AG:AI,2,FALSE)*VLOOKUP(角色等级属性!AA1201,角色间职业划分!P:AG,13,FALSE)/角色间职业划分!$AB$9</f>
        <v>3360.6417892305822</v>
      </c>
      <c r="AC1201">
        <f>VLOOKUP(X1201,角色属性总表!AG:AI,3,FALSE)*VLOOKUP(AA1201,角色间职业划分!P:AG,8,FALSE)/角色间职业划分!$W$9</f>
        <v>3292.1855999999998</v>
      </c>
      <c r="AD1201">
        <f>VLOOKUP(AA1201,角色间职业划分!P:AP,26,FALSE)</f>
        <v>0.4</v>
      </c>
      <c r="AE1201">
        <f>VLOOKUP(X1201,角色属性总表!I:Q,3,FALSE)</f>
        <v>774.14400000000001</v>
      </c>
      <c r="AF1201">
        <f>VLOOKUP(AA1201,角色间职业划分!P:AP,11,FALSE)</f>
        <v>0.34</v>
      </c>
      <c r="AG1201">
        <f t="shared" si="184"/>
        <v>5966.6382281684428</v>
      </c>
      <c r="AH1201">
        <f t="shared" si="185"/>
        <v>774</v>
      </c>
      <c r="AJ1201">
        <f t="shared" si="186"/>
        <v>5192.6382281684428</v>
      </c>
      <c r="AK1201">
        <v>1197</v>
      </c>
    </row>
    <row r="1202" spans="1:37" x14ac:dyDescent="0.15">
      <c r="A1202">
        <v>1198</v>
      </c>
      <c r="B1202">
        <f>ROUND(VLOOKUP(X1202,角色属性总表!AG:AI,2,FALSE)/角色属性总表!$C$34,0)</f>
        <v>249</v>
      </c>
      <c r="C1202">
        <f>ROUND(VLOOKUP(X1202,角色属性总表!Y:AE,3,FALSE)/J1202,0)</f>
        <v>127</v>
      </c>
      <c r="D1202">
        <f>ROUND(VLOOKUP(X1202,角色属性总表!AG:AI,3,FALSE)/角色属性总表!$C$35,0)</f>
        <v>261</v>
      </c>
      <c r="E1202">
        <f t="shared" si="180"/>
        <v>1358</v>
      </c>
      <c r="F1202">
        <f t="shared" si="181"/>
        <v>13</v>
      </c>
      <c r="G1202">
        <f t="shared" si="182"/>
        <v>14</v>
      </c>
      <c r="H1202">
        <v>0</v>
      </c>
      <c r="I1202">
        <f t="shared" si="187"/>
        <v>3</v>
      </c>
      <c r="J1202">
        <f>VLOOKUP(AA1202,角色间职业划分!P:AP,20,FALSE)</f>
        <v>11</v>
      </c>
      <c r="K1202">
        <f>IF(X1202=500,100,VLOOKUP(AA1202,角色间职业划分!P:AP,22,FALSE))</f>
        <v>120</v>
      </c>
      <c r="L1202">
        <f>IF(X1202=500,K1202,VLOOKUP(AA1202,角色间职业划分!P:AP,23,FALSE))</f>
        <v>60</v>
      </c>
      <c r="M1202">
        <f>VLOOKUP(AA1202,角色间职业划分!P:AP,24,FALSE)</f>
        <v>0</v>
      </c>
      <c r="N1202">
        <f>VLOOKUP(AA1202,角色间职业划分!P:AP,14)*100</f>
        <v>95</v>
      </c>
      <c r="O1202">
        <f>VLOOKUP(AA1202,角色间职业划分!P:Z,9,FALSE)</f>
        <v>0</v>
      </c>
      <c r="P1202">
        <f>VLOOKUP(AA1202,角色间职业划分!P:AP,10,FALSE)</f>
        <v>0</v>
      </c>
      <c r="Q1202">
        <f>VLOOKUP(AA1202,角色间职业划分!P:AP,15,FALSE)</f>
        <v>0</v>
      </c>
      <c r="R1202">
        <f>VLOOKUP(AA1202,角色间职业划分!P:AP,16,FALSE)</f>
        <v>0</v>
      </c>
      <c r="S1202">
        <f>VLOOKUP(AA1202,角色间职业划分!P:AP,17,FALSE)</f>
        <v>0</v>
      </c>
      <c r="T1202">
        <f>VLOOKUP(AA1202,角色间职业划分!P:AP,18,FALSE)</f>
        <v>0</v>
      </c>
      <c r="U1202">
        <f>VLOOKUP(AA1202,角色间职业划分!P:AP,27,FALSE)</f>
        <v>0</v>
      </c>
      <c r="V1202">
        <f t="shared" si="183"/>
        <v>4.0000000000000036</v>
      </c>
      <c r="W1202">
        <f>VLOOKUP(AA1202,角色间职业划分!P:Q,2,FALSE)</f>
        <v>29</v>
      </c>
      <c r="X1202">
        <f t="shared" si="188"/>
        <v>87</v>
      </c>
      <c r="Y1202">
        <f>INT(VLOOKUP(X1202,角色属性总表!AG:AH,2,FALSE)*角色属性总表!$C$38)</f>
        <v>1746</v>
      </c>
      <c r="AA1202">
        <f t="shared" si="189"/>
        <v>12</v>
      </c>
      <c r="AB1202">
        <f>VLOOKUP(X1202,角色属性总表!AG:AI,2,FALSE)*VLOOKUP(角色等级属性!AA1202,角色间职业划分!P:AG,13,FALSE)/角色间职业划分!$AB$9</f>
        <v>3395.6484745350667</v>
      </c>
      <c r="AC1202">
        <f>VLOOKUP(X1202,角色属性总表!AG:AI,3,FALSE)*VLOOKUP(AA1202,角色间职业划分!P:AG,8,FALSE)/角色间职业划分!$W$9</f>
        <v>3326.4791999999993</v>
      </c>
      <c r="AD1202">
        <f>VLOOKUP(AA1202,角色间职业划分!P:AP,26,FALSE)</f>
        <v>0.4</v>
      </c>
      <c r="AE1202">
        <f>VLOOKUP(X1202,角色属性总表!I:Q,3,FALSE)</f>
        <v>782.20799999999997</v>
      </c>
      <c r="AF1202">
        <f>VLOOKUP(AA1202,角色间职业划分!P:AP,11,FALSE)</f>
        <v>0.34</v>
      </c>
      <c r="AG1202">
        <f t="shared" si="184"/>
        <v>6084.6052719335185</v>
      </c>
      <c r="AH1202">
        <f t="shared" si="185"/>
        <v>783</v>
      </c>
      <c r="AJ1202">
        <f t="shared" si="186"/>
        <v>5301.6052719335185</v>
      </c>
      <c r="AK1202">
        <v>1198</v>
      </c>
    </row>
    <row r="1203" spans="1:37" x14ac:dyDescent="0.15">
      <c r="A1203">
        <v>1199</v>
      </c>
      <c r="B1203">
        <f>ROUND(VLOOKUP(X1203,角色属性总表!AG:AI,2,FALSE)/角色属性总表!$C$34,0)</f>
        <v>252</v>
      </c>
      <c r="C1203">
        <f>ROUND(VLOOKUP(X1203,角色属性总表!Y:AE,3,FALSE)/J1203,0)</f>
        <v>129</v>
      </c>
      <c r="D1203">
        <f>ROUND(VLOOKUP(X1203,角色属性总表!AG:AI,3,FALSE)/角色属性总表!$C$35,0)</f>
        <v>263</v>
      </c>
      <c r="E1203">
        <f t="shared" si="180"/>
        <v>1372</v>
      </c>
      <c r="F1203">
        <f t="shared" si="181"/>
        <v>13</v>
      </c>
      <c r="G1203">
        <f t="shared" si="182"/>
        <v>14</v>
      </c>
      <c r="H1203">
        <v>0</v>
      </c>
      <c r="I1203">
        <f t="shared" si="187"/>
        <v>3</v>
      </c>
      <c r="J1203">
        <f>VLOOKUP(AA1203,角色间职业划分!P:AP,20,FALSE)</f>
        <v>11</v>
      </c>
      <c r="K1203">
        <f>IF(X1203=500,100,VLOOKUP(AA1203,角色间职业划分!P:AP,22,FALSE))</f>
        <v>120</v>
      </c>
      <c r="L1203">
        <f>IF(X1203=500,K1203,VLOOKUP(AA1203,角色间职业划分!P:AP,23,FALSE))</f>
        <v>60</v>
      </c>
      <c r="M1203">
        <f>VLOOKUP(AA1203,角色间职业划分!P:AP,24,FALSE)</f>
        <v>0</v>
      </c>
      <c r="N1203">
        <f>VLOOKUP(AA1203,角色间职业划分!P:AP,14)*100</f>
        <v>95</v>
      </c>
      <c r="O1203">
        <f>VLOOKUP(AA1203,角色间职业划分!P:Z,9,FALSE)</f>
        <v>0</v>
      </c>
      <c r="P1203">
        <f>VLOOKUP(AA1203,角色间职业划分!P:AP,10,FALSE)</f>
        <v>0</v>
      </c>
      <c r="Q1203">
        <f>VLOOKUP(AA1203,角色间职业划分!P:AP,15,FALSE)</f>
        <v>0</v>
      </c>
      <c r="R1203">
        <f>VLOOKUP(AA1203,角色间职业划分!P:AP,16,FALSE)</f>
        <v>0</v>
      </c>
      <c r="S1203">
        <f>VLOOKUP(AA1203,角色间职业划分!P:AP,17,FALSE)</f>
        <v>0</v>
      </c>
      <c r="T1203">
        <f>VLOOKUP(AA1203,角色间职业划分!P:AP,18,FALSE)</f>
        <v>0</v>
      </c>
      <c r="U1203">
        <f>VLOOKUP(AA1203,角色间职业划分!P:AP,27,FALSE)</f>
        <v>0</v>
      </c>
      <c r="V1203">
        <f t="shared" si="183"/>
        <v>4.0000000000000036</v>
      </c>
      <c r="W1203">
        <f>VLOOKUP(AA1203,角色间职业划分!P:Q,2,FALSE)</f>
        <v>29</v>
      </c>
      <c r="X1203">
        <f t="shared" si="188"/>
        <v>88</v>
      </c>
      <c r="Y1203">
        <f>INT(VLOOKUP(X1203,角色属性总表!AG:AH,2,FALSE)*角色属性总表!$C$38)</f>
        <v>1764</v>
      </c>
      <c r="AA1203">
        <f t="shared" si="189"/>
        <v>12</v>
      </c>
      <c r="AB1203">
        <f>VLOOKUP(X1203,角色属性总表!AG:AI,2,FALSE)*VLOOKUP(角色等级属性!AA1203,角色间职业划分!P:AG,13,FALSE)/角色间职业划分!$AB$9</f>
        <v>3430.6551598395527</v>
      </c>
      <c r="AC1203">
        <f>VLOOKUP(X1203,角色属性总表!AG:AI,3,FALSE)*VLOOKUP(AA1203,角色间职业划分!P:AG,8,FALSE)/角色间职业划分!$W$9</f>
        <v>3360.7727999999997</v>
      </c>
      <c r="AD1203">
        <f>VLOOKUP(AA1203,角色间职业划分!P:AP,26,FALSE)</f>
        <v>0.4</v>
      </c>
      <c r="AE1203">
        <f>VLOOKUP(X1203,角色属性总表!I:Q,3,FALSE)</f>
        <v>790.27200000000016</v>
      </c>
      <c r="AF1203">
        <f>VLOOKUP(AA1203,角色间职业划分!P:AP,11,FALSE)</f>
        <v>0.34</v>
      </c>
      <c r="AG1203">
        <f t="shared" si="184"/>
        <v>6203.6263446309567</v>
      </c>
      <c r="AH1203">
        <f t="shared" si="185"/>
        <v>789</v>
      </c>
      <c r="AJ1203">
        <f t="shared" si="186"/>
        <v>5414.6263446309567</v>
      </c>
      <c r="AK1203">
        <v>1199</v>
      </c>
    </row>
    <row r="1204" spans="1:37" x14ac:dyDescent="0.15">
      <c r="A1204">
        <v>1200</v>
      </c>
      <c r="B1204">
        <f>ROUND(VLOOKUP(X1204,角色属性总表!AG:AI,2,FALSE)/角色属性总表!$C$34,0)</f>
        <v>255</v>
      </c>
      <c r="C1204">
        <f>ROUND(VLOOKUP(X1204,角色属性总表!Y:AE,3,FALSE)/J1204,0)</f>
        <v>132</v>
      </c>
      <c r="D1204">
        <f>ROUND(VLOOKUP(X1204,角色属性总表!AG:AI,3,FALSE)/角色属性总表!$C$35,0)</f>
        <v>266</v>
      </c>
      <c r="E1204">
        <f t="shared" si="180"/>
        <v>1386</v>
      </c>
      <c r="F1204">
        <f t="shared" si="181"/>
        <v>13</v>
      </c>
      <c r="G1204">
        <f t="shared" si="182"/>
        <v>14</v>
      </c>
      <c r="H1204">
        <v>0</v>
      </c>
      <c r="I1204">
        <f t="shared" si="187"/>
        <v>3</v>
      </c>
      <c r="J1204">
        <f>VLOOKUP(AA1204,角色间职业划分!P:AP,20,FALSE)</f>
        <v>11</v>
      </c>
      <c r="K1204">
        <f>IF(X1204=500,100,VLOOKUP(AA1204,角色间职业划分!P:AP,22,FALSE))</f>
        <v>120</v>
      </c>
      <c r="L1204">
        <f>IF(X1204=500,K1204,VLOOKUP(AA1204,角色间职业划分!P:AP,23,FALSE))</f>
        <v>60</v>
      </c>
      <c r="M1204">
        <f>VLOOKUP(AA1204,角色间职业划分!P:AP,24,FALSE)</f>
        <v>0</v>
      </c>
      <c r="N1204">
        <f>VLOOKUP(AA1204,角色间职业划分!P:AP,14)*100</f>
        <v>95</v>
      </c>
      <c r="O1204">
        <f>VLOOKUP(AA1204,角色间职业划分!P:Z,9,FALSE)</f>
        <v>0</v>
      </c>
      <c r="P1204">
        <f>VLOOKUP(AA1204,角色间职业划分!P:AP,10,FALSE)</f>
        <v>0</v>
      </c>
      <c r="Q1204">
        <f>VLOOKUP(AA1204,角色间职业划分!P:AP,15,FALSE)</f>
        <v>0</v>
      </c>
      <c r="R1204">
        <f>VLOOKUP(AA1204,角色间职业划分!P:AP,16,FALSE)</f>
        <v>0</v>
      </c>
      <c r="S1204">
        <f>VLOOKUP(AA1204,角色间职业划分!P:AP,17,FALSE)</f>
        <v>0</v>
      </c>
      <c r="T1204">
        <f>VLOOKUP(AA1204,角色间职业划分!P:AP,18,FALSE)</f>
        <v>0</v>
      </c>
      <c r="U1204">
        <f>VLOOKUP(AA1204,角色间职业划分!P:AP,27,FALSE)</f>
        <v>0</v>
      </c>
      <c r="V1204">
        <f t="shared" si="183"/>
        <v>4.0000000000000036</v>
      </c>
      <c r="W1204">
        <f>VLOOKUP(AA1204,角色间职业划分!P:Q,2,FALSE)</f>
        <v>29</v>
      </c>
      <c r="X1204">
        <f t="shared" si="188"/>
        <v>89</v>
      </c>
      <c r="Y1204">
        <f>INT(VLOOKUP(X1204,角色属性总表!AG:AH,2,FALSE)*角色属性总表!$C$38)</f>
        <v>1782</v>
      </c>
      <c r="AA1204">
        <f t="shared" si="189"/>
        <v>12</v>
      </c>
      <c r="AB1204">
        <f>VLOOKUP(X1204,角色属性总表!AG:AI,2,FALSE)*VLOOKUP(角色等级属性!AA1204,角色间职业划分!P:AG,13,FALSE)/角色间职业划分!$AB$9</f>
        <v>3465.6618451440377</v>
      </c>
      <c r="AC1204">
        <f>VLOOKUP(X1204,角色属性总表!AG:AI,3,FALSE)*VLOOKUP(AA1204,角色间职业划分!P:AG,8,FALSE)/角色间职业划分!$W$9</f>
        <v>3395.0664000000002</v>
      </c>
      <c r="AD1204">
        <f>VLOOKUP(AA1204,角色间职业划分!P:AP,26,FALSE)</f>
        <v>0.4</v>
      </c>
      <c r="AE1204">
        <f>VLOOKUP(X1204,角色属性总表!I:Q,3,FALSE)</f>
        <v>798.33600000000001</v>
      </c>
      <c r="AF1204">
        <f>VLOOKUP(AA1204,角色间职业划分!P:AP,11,FALSE)</f>
        <v>0.34</v>
      </c>
      <c r="AG1204">
        <f t="shared" si="184"/>
        <v>6323.7018502732935</v>
      </c>
      <c r="AH1204">
        <f t="shared" si="185"/>
        <v>798</v>
      </c>
      <c r="AJ1204">
        <f t="shared" si="186"/>
        <v>5525.7018502732935</v>
      </c>
      <c r="AK1204">
        <v>1200</v>
      </c>
    </row>
    <row r="1205" spans="1:37" x14ac:dyDescent="0.15">
      <c r="A1205">
        <v>1201</v>
      </c>
      <c r="B1205">
        <f>ROUND(VLOOKUP(X1205,角色属性总表!AG:AI,2,FALSE)/角色属性总表!$C$34,0)</f>
        <v>257</v>
      </c>
      <c r="C1205">
        <f>ROUND(VLOOKUP(X1205,角色属性总表!Y:AE,3,FALSE)/J1205,0)</f>
        <v>134</v>
      </c>
      <c r="D1205">
        <f>ROUND(VLOOKUP(X1205,角色属性总表!AG:AI,3,FALSE)/角色属性总表!$C$35,0)</f>
        <v>269</v>
      </c>
      <c r="E1205">
        <f t="shared" si="180"/>
        <v>1400</v>
      </c>
      <c r="F1205">
        <f t="shared" si="181"/>
        <v>13</v>
      </c>
      <c r="G1205">
        <f t="shared" si="182"/>
        <v>14</v>
      </c>
      <c r="H1205">
        <v>0</v>
      </c>
      <c r="I1205">
        <f t="shared" si="187"/>
        <v>3</v>
      </c>
      <c r="J1205">
        <f>VLOOKUP(AA1205,角色间职业划分!P:AP,20,FALSE)</f>
        <v>11</v>
      </c>
      <c r="K1205">
        <f>IF(X1205=500,100,VLOOKUP(AA1205,角色间职业划分!P:AP,22,FALSE))</f>
        <v>120</v>
      </c>
      <c r="L1205">
        <f>IF(X1205=500,K1205,VLOOKUP(AA1205,角色间职业划分!P:AP,23,FALSE))</f>
        <v>60</v>
      </c>
      <c r="M1205">
        <f>VLOOKUP(AA1205,角色间职业划分!P:AP,24,FALSE)</f>
        <v>0</v>
      </c>
      <c r="N1205">
        <f>VLOOKUP(AA1205,角色间职业划分!P:AP,14)*100</f>
        <v>95</v>
      </c>
      <c r="O1205">
        <f>VLOOKUP(AA1205,角色间职业划分!P:Z,9,FALSE)</f>
        <v>0</v>
      </c>
      <c r="P1205">
        <f>VLOOKUP(AA1205,角色间职业划分!P:AP,10,FALSE)</f>
        <v>0</v>
      </c>
      <c r="Q1205">
        <f>VLOOKUP(AA1205,角色间职业划分!P:AP,15,FALSE)</f>
        <v>0</v>
      </c>
      <c r="R1205">
        <f>VLOOKUP(AA1205,角色间职业划分!P:AP,16,FALSE)</f>
        <v>0</v>
      </c>
      <c r="S1205">
        <f>VLOOKUP(AA1205,角色间职业划分!P:AP,17,FALSE)</f>
        <v>0</v>
      </c>
      <c r="T1205">
        <f>VLOOKUP(AA1205,角色间职业划分!P:AP,18,FALSE)</f>
        <v>0</v>
      </c>
      <c r="U1205">
        <f>VLOOKUP(AA1205,角色间职业划分!P:AP,27,FALSE)</f>
        <v>0</v>
      </c>
      <c r="V1205">
        <f t="shared" si="183"/>
        <v>4.0000000000000036</v>
      </c>
      <c r="W1205">
        <f>VLOOKUP(AA1205,角色间职业划分!P:Q,2,FALSE)</f>
        <v>29</v>
      </c>
      <c r="X1205">
        <f t="shared" si="188"/>
        <v>90</v>
      </c>
      <c r="Y1205">
        <f>INT(VLOOKUP(X1205,角色属性总表!AG:AH,2,FALSE)*角色属性总表!$C$38)</f>
        <v>1800</v>
      </c>
      <c r="AA1205">
        <f t="shared" si="189"/>
        <v>12</v>
      </c>
      <c r="AB1205">
        <f>VLOOKUP(X1205,角色属性总表!AG:AI,2,FALSE)*VLOOKUP(角色等级属性!AA1205,角色间职业划分!P:AG,13,FALSE)/角色间职业划分!$AB$9</f>
        <v>3500.6685304485227</v>
      </c>
      <c r="AC1205">
        <f>VLOOKUP(X1205,角色属性总表!AG:AI,3,FALSE)*VLOOKUP(AA1205,角色间职业划分!P:AG,8,FALSE)/角色间职业划分!$W$9</f>
        <v>3429.3599999999997</v>
      </c>
      <c r="AD1205">
        <f>VLOOKUP(AA1205,角色间职业划分!P:AP,26,FALSE)</f>
        <v>0.4</v>
      </c>
      <c r="AE1205">
        <f>VLOOKUP(X1205,角色属性总表!I:Q,3,FALSE)</f>
        <v>806.40000000000009</v>
      </c>
      <c r="AF1205">
        <f>VLOOKUP(AA1205,角色间职业划分!P:AP,11,FALSE)</f>
        <v>0.34</v>
      </c>
      <c r="AG1205">
        <f t="shared" si="184"/>
        <v>6444.8322399624567</v>
      </c>
      <c r="AH1205">
        <f t="shared" si="185"/>
        <v>807</v>
      </c>
      <c r="AJ1205">
        <f t="shared" si="186"/>
        <v>5637.8322399624567</v>
      </c>
      <c r="AK1205">
        <v>1201</v>
      </c>
    </row>
    <row r="1206" spans="1:37" x14ac:dyDescent="0.15">
      <c r="A1206">
        <v>1202</v>
      </c>
      <c r="B1206">
        <f>ROUND(VLOOKUP(X1206,角色属性总表!AG:AI,2,FALSE)/角色属性总表!$C$34,0)</f>
        <v>260</v>
      </c>
      <c r="C1206">
        <f>ROUND(VLOOKUP(X1206,角色属性总表!Y:AE,3,FALSE)/J1206,0)</f>
        <v>136</v>
      </c>
      <c r="D1206">
        <f>ROUND(VLOOKUP(X1206,角色属性总表!AG:AI,3,FALSE)/角色属性总表!$C$35,0)</f>
        <v>271</v>
      </c>
      <c r="E1206">
        <f t="shared" si="180"/>
        <v>1414</v>
      </c>
      <c r="F1206">
        <f t="shared" si="181"/>
        <v>13</v>
      </c>
      <c r="G1206">
        <f t="shared" si="182"/>
        <v>14</v>
      </c>
      <c r="H1206">
        <v>0</v>
      </c>
      <c r="I1206">
        <f t="shared" si="187"/>
        <v>3</v>
      </c>
      <c r="J1206">
        <f>VLOOKUP(AA1206,角色间职业划分!P:AP,20,FALSE)</f>
        <v>11</v>
      </c>
      <c r="K1206">
        <f>IF(X1206=500,100,VLOOKUP(AA1206,角色间职业划分!P:AP,22,FALSE))</f>
        <v>120</v>
      </c>
      <c r="L1206">
        <f>IF(X1206=500,K1206,VLOOKUP(AA1206,角色间职业划分!P:AP,23,FALSE))</f>
        <v>60</v>
      </c>
      <c r="M1206">
        <f>VLOOKUP(AA1206,角色间职业划分!P:AP,24,FALSE)</f>
        <v>0</v>
      </c>
      <c r="N1206">
        <f>VLOOKUP(AA1206,角色间职业划分!P:AP,14)*100</f>
        <v>95</v>
      </c>
      <c r="O1206">
        <f>VLOOKUP(AA1206,角色间职业划分!P:Z,9,FALSE)</f>
        <v>0</v>
      </c>
      <c r="P1206">
        <f>VLOOKUP(AA1206,角色间职业划分!P:AP,10,FALSE)</f>
        <v>0</v>
      </c>
      <c r="Q1206">
        <f>VLOOKUP(AA1206,角色间职业划分!P:AP,15,FALSE)</f>
        <v>0</v>
      </c>
      <c r="R1206">
        <f>VLOOKUP(AA1206,角色间职业划分!P:AP,16,FALSE)</f>
        <v>0</v>
      </c>
      <c r="S1206">
        <f>VLOOKUP(AA1206,角色间职业划分!P:AP,17,FALSE)</f>
        <v>0</v>
      </c>
      <c r="T1206">
        <f>VLOOKUP(AA1206,角色间职业划分!P:AP,18,FALSE)</f>
        <v>0</v>
      </c>
      <c r="U1206">
        <f>VLOOKUP(AA1206,角色间职业划分!P:AP,27,FALSE)</f>
        <v>0</v>
      </c>
      <c r="V1206">
        <f t="shared" si="183"/>
        <v>4.0000000000000036</v>
      </c>
      <c r="W1206">
        <f>VLOOKUP(AA1206,角色间职业划分!P:Q,2,FALSE)</f>
        <v>29</v>
      </c>
      <c r="X1206">
        <f t="shared" si="188"/>
        <v>91</v>
      </c>
      <c r="Y1206">
        <f>INT(VLOOKUP(X1206,角色属性总表!AG:AH,2,FALSE)*角色属性总表!$C$38)</f>
        <v>1818</v>
      </c>
      <c r="AA1206">
        <f t="shared" si="189"/>
        <v>12</v>
      </c>
      <c r="AB1206">
        <f>VLOOKUP(X1206,角色属性总表!AG:AI,2,FALSE)*VLOOKUP(角色等级属性!AA1206,角色间职业划分!P:AG,13,FALSE)/角色间职业划分!$AB$9</f>
        <v>3535.6752157530082</v>
      </c>
      <c r="AC1206">
        <f>VLOOKUP(X1206,角色属性总表!AG:AI,3,FALSE)*VLOOKUP(AA1206,角色间职业划分!P:AG,8,FALSE)/角色间职业划分!$W$9</f>
        <v>3463.6535999999996</v>
      </c>
      <c r="AD1206">
        <f>VLOOKUP(AA1206,角色间职业划分!P:AP,26,FALSE)</f>
        <v>0.4</v>
      </c>
      <c r="AE1206">
        <f>VLOOKUP(X1206,角色属性总表!I:Q,3,FALSE)</f>
        <v>814.46399999999994</v>
      </c>
      <c r="AF1206">
        <f>VLOOKUP(AA1206,角色间职业划分!P:AP,11,FALSE)</f>
        <v>0.34</v>
      </c>
      <c r="AG1206">
        <f t="shared" si="184"/>
        <v>6567.0180108516188</v>
      </c>
      <c r="AH1206">
        <f t="shared" si="185"/>
        <v>813</v>
      </c>
      <c r="AJ1206">
        <f t="shared" si="186"/>
        <v>5754.0180108516188</v>
      </c>
      <c r="AK1206">
        <v>1202</v>
      </c>
    </row>
    <row r="1207" spans="1:37" x14ac:dyDescent="0.15">
      <c r="A1207">
        <v>1203</v>
      </c>
      <c r="B1207">
        <f>ROUND(VLOOKUP(X1207,角色属性总表!AG:AI,2,FALSE)/角色属性总表!$C$34,0)</f>
        <v>262</v>
      </c>
      <c r="C1207">
        <f>ROUND(VLOOKUP(X1207,角色属性总表!Y:AE,3,FALSE)/J1207,0)</f>
        <v>139</v>
      </c>
      <c r="D1207">
        <f>ROUND(VLOOKUP(X1207,角色属性总表!AG:AI,3,FALSE)/角色属性总表!$C$35,0)</f>
        <v>274</v>
      </c>
      <c r="E1207">
        <f t="shared" si="180"/>
        <v>1428</v>
      </c>
      <c r="F1207">
        <f t="shared" si="181"/>
        <v>13</v>
      </c>
      <c r="G1207">
        <f t="shared" si="182"/>
        <v>14</v>
      </c>
      <c r="H1207">
        <v>0</v>
      </c>
      <c r="I1207">
        <f t="shared" si="187"/>
        <v>3</v>
      </c>
      <c r="J1207">
        <f>VLOOKUP(AA1207,角色间职业划分!P:AP,20,FALSE)</f>
        <v>11</v>
      </c>
      <c r="K1207">
        <f>IF(X1207=500,100,VLOOKUP(AA1207,角色间职业划分!P:AP,22,FALSE))</f>
        <v>120</v>
      </c>
      <c r="L1207">
        <f>IF(X1207=500,K1207,VLOOKUP(AA1207,角色间职业划分!P:AP,23,FALSE))</f>
        <v>60</v>
      </c>
      <c r="M1207">
        <f>VLOOKUP(AA1207,角色间职业划分!P:AP,24,FALSE)</f>
        <v>0</v>
      </c>
      <c r="N1207">
        <f>VLOOKUP(AA1207,角色间职业划分!P:AP,14)*100</f>
        <v>95</v>
      </c>
      <c r="O1207">
        <f>VLOOKUP(AA1207,角色间职业划分!P:Z,9,FALSE)</f>
        <v>0</v>
      </c>
      <c r="P1207">
        <f>VLOOKUP(AA1207,角色间职业划分!P:AP,10,FALSE)</f>
        <v>0</v>
      </c>
      <c r="Q1207">
        <f>VLOOKUP(AA1207,角色间职业划分!P:AP,15,FALSE)</f>
        <v>0</v>
      </c>
      <c r="R1207">
        <f>VLOOKUP(AA1207,角色间职业划分!P:AP,16,FALSE)</f>
        <v>0</v>
      </c>
      <c r="S1207">
        <f>VLOOKUP(AA1207,角色间职业划分!P:AP,17,FALSE)</f>
        <v>0</v>
      </c>
      <c r="T1207">
        <f>VLOOKUP(AA1207,角色间职业划分!P:AP,18,FALSE)</f>
        <v>0</v>
      </c>
      <c r="U1207">
        <f>VLOOKUP(AA1207,角色间职业划分!P:AP,27,FALSE)</f>
        <v>0</v>
      </c>
      <c r="V1207">
        <f t="shared" si="183"/>
        <v>4.0000000000000036</v>
      </c>
      <c r="W1207">
        <f>VLOOKUP(AA1207,角色间职业划分!P:Q,2,FALSE)</f>
        <v>29</v>
      </c>
      <c r="X1207">
        <f t="shared" si="188"/>
        <v>92</v>
      </c>
      <c r="Y1207">
        <f>INT(VLOOKUP(X1207,角色属性总表!AG:AH,2,FALSE)*角色属性总表!$C$38)</f>
        <v>1836</v>
      </c>
      <c r="AA1207">
        <f t="shared" si="189"/>
        <v>12</v>
      </c>
      <c r="AB1207">
        <f>VLOOKUP(X1207,角色属性总表!AG:AI,2,FALSE)*VLOOKUP(角色等级属性!AA1207,角色间职业划分!P:AG,13,FALSE)/角色间职业划分!$AB$9</f>
        <v>3570.6819010574927</v>
      </c>
      <c r="AC1207">
        <f>VLOOKUP(X1207,角色属性总表!AG:AI,3,FALSE)*VLOOKUP(AA1207,角色间职业划分!P:AG,8,FALSE)/角色间职业划分!$W$9</f>
        <v>3497.9472000000001</v>
      </c>
      <c r="AD1207">
        <f>VLOOKUP(AA1207,角色间职业划分!P:AP,26,FALSE)</f>
        <v>0.4</v>
      </c>
      <c r="AE1207">
        <f>VLOOKUP(X1207,角色属性总表!I:Q,3,FALSE)</f>
        <v>822.52800000000002</v>
      </c>
      <c r="AF1207">
        <f>VLOOKUP(AA1207,角色间职业划分!P:AP,11,FALSE)</f>
        <v>0.34</v>
      </c>
      <c r="AG1207">
        <f t="shared" si="184"/>
        <v>6690.2597051499315</v>
      </c>
      <c r="AH1207">
        <f t="shared" si="185"/>
        <v>822</v>
      </c>
      <c r="AJ1207">
        <f t="shared" si="186"/>
        <v>5868.2597051499315</v>
      </c>
      <c r="AK1207">
        <v>1203</v>
      </c>
    </row>
    <row r="1208" spans="1:37" x14ac:dyDescent="0.15">
      <c r="A1208">
        <v>1204</v>
      </c>
      <c r="B1208">
        <f>ROUND(VLOOKUP(X1208,角色属性总表!AG:AI,2,FALSE)/角色属性总表!$C$34,0)</f>
        <v>265</v>
      </c>
      <c r="C1208">
        <f>ROUND(VLOOKUP(X1208,角色属性总表!Y:AE,3,FALSE)/J1208,0)</f>
        <v>142</v>
      </c>
      <c r="D1208">
        <f>ROUND(VLOOKUP(X1208,角色属性总表!AG:AI,3,FALSE)/角色属性总表!$C$35,0)</f>
        <v>277</v>
      </c>
      <c r="E1208">
        <f t="shared" si="180"/>
        <v>1442</v>
      </c>
      <c r="F1208">
        <f t="shared" si="181"/>
        <v>13</v>
      </c>
      <c r="G1208">
        <f t="shared" si="182"/>
        <v>14</v>
      </c>
      <c r="H1208">
        <v>0</v>
      </c>
      <c r="I1208">
        <f t="shared" si="187"/>
        <v>3</v>
      </c>
      <c r="J1208">
        <f>VLOOKUP(AA1208,角色间职业划分!P:AP,20,FALSE)</f>
        <v>11</v>
      </c>
      <c r="K1208">
        <f>IF(X1208=500,100,VLOOKUP(AA1208,角色间职业划分!P:AP,22,FALSE))</f>
        <v>120</v>
      </c>
      <c r="L1208">
        <f>IF(X1208=500,K1208,VLOOKUP(AA1208,角色间职业划分!P:AP,23,FALSE))</f>
        <v>60</v>
      </c>
      <c r="M1208">
        <f>VLOOKUP(AA1208,角色间职业划分!P:AP,24,FALSE)</f>
        <v>0</v>
      </c>
      <c r="N1208">
        <f>VLOOKUP(AA1208,角色间职业划分!P:AP,14)*100</f>
        <v>95</v>
      </c>
      <c r="O1208">
        <f>VLOOKUP(AA1208,角色间职业划分!P:Z,9,FALSE)</f>
        <v>0</v>
      </c>
      <c r="P1208">
        <f>VLOOKUP(AA1208,角色间职业划分!P:AP,10,FALSE)</f>
        <v>0</v>
      </c>
      <c r="Q1208">
        <f>VLOOKUP(AA1208,角色间职业划分!P:AP,15,FALSE)</f>
        <v>0</v>
      </c>
      <c r="R1208">
        <f>VLOOKUP(AA1208,角色间职业划分!P:AP,16,FALSE)</f>
        <v>0</v>
      </c>
      <c r="S1208">
        <f>VLOOKUP(AA1208,角色间职业划分!P:AP,17,FALSE)</f>
        <v>0</v>
      </c>
      <c r="T1208">
        <f>VLOOKUP(AA1208,角色间职业划分!P:AP,18,FALSE)</f>
        <v>0</v>
      </c>
      <c r="U1208">
        <f>VLOOKUP(AA1208,角色间职业划分!P:AP,27,FALSE)</f>
        <v>0</v>
      </c>
      <c r="V1208">
        <f t="shared" si="183"/>
        <v>4.0000000000000036</v>
      </c>
      <c r="W1208">
        <f>VLOOKUP(AA1208,角色间职业划分!P:Q,2,FALSE)</f>
        <v>29</v>
      </c>
      <c r="X1208">
        <f t="shared" si="188"/>
        <v>93</v>
      </c>
      <c r="Y1208">
        <f>INT(VLOOKUP(X1208,角色属性总表!AG:AH,2,FALSE)*角色属性总表!$C$38)</f>
        <v>1854</v>
      </c>
      <c r="AA1208">
        <f t="shared" si="189"/>
        <v>12</v>
      </c>
      <c r="AB1208">
        <f>VLOOKUP(X1208,角色属性总表!AG:AI,2,FALSE)*VLOOKUP(角色等级属性!AA1208,角色间职业划分!P:AG,13,FALSE)/角色间职业划分!$AB$9</f>
        <v>3605.6885863619791</v>
      </c>
      <c r="AC1208">
        <f>VLOOKUP(X1208,角色属性总表!AG:AI,3,FALSE)*VLOOKUP(AA1208,角色间职业划分!P:AG,8,FALSE)/角色间职业划分!$W$9</f>
        <v>3532.2408000000005</v>
      </c>
      <c r="AD1208">
        <f>VLOOKUP(AA1208,角色间职业划分!P:AP,26,FALSE)</f>
        <v>0.4</v>
      </c>
      <c r="AE1208">
        <f>VLOOKUP(X1208,角色属性总表!I:Q,3,FALSE)</f>
        <v>830.5920000000001</v>
      </c>
      <c r="AF1208">
        <f>VLOOKUP(AA1208,角色间职业划分!P:AP,11,FALSE)</f>
        <v>0.34</v>
      </c>
      <c r="AG1208">
        <f t="shared" si="184"/>
        <v>6814.5579091680256</v>
      </c>
      <c r="AH1208">
        <f t="shared" si="185"/>
        <v>831</v>
      </c>
      <c r="AJ1208">
        <f t="shared" si="186"/>
        <v>5983.5579091680256</v>
      </c>
      <c r="AK1208">
        <v>1204</v>
      </c>
    </row>
    <row r="1209" spans="1:37" x14ac:dyDescent="0.15">
      <c r="A1209">
        <v>1205</v>
      </c>
      <c r="B1209">
        <f>ROUND(VLOOKUP(X1209,角色属性总表!AG:AI,2,FALSE)/角色属性总表!$C$34,0)</f>
        <v>267</v>
      </c>
      <c r="C1209">
        <f>ROUND(VLOOKUP(X1209,角色属性总表!Y:AE,3,FALSE)/J1209,0)</f>
        <v>144</v>
      </c>
      <c r="D1209">
        <f>ROUND(VLOOKUP(X1209,角色属性总表!AG:AI,3,FALSE)/角色属性总表!$C$35,0)</f>
        <v>280</v>
      </c>
      <c r="E1209">
        <f t="shared" si="180"/>
        <v>1456</v>
      </c>
      <c r="F1209">
        <f t="shared" si="181"/>
        <v>13</v>
      </c>
      <c r="G1209">
        <f t="shared" si="182"/>
        <v>14</v>
      </c>
      <c r="H1209">
        <v>0</v>
      </c>
      <c r="I1209">
        <f t="shared" si="187"/>
        <v>3</v>
      </c>
      <c r="J1209">
        <f>VLOOKUP(AA1209,角色间职业划分!P:AP,20,FALSE)</f>
        <v>11</v>
      </c>
      <c r="K1209">
        <f>IF(X1209=500,100,VLOOKUP(AA1209,角色间职业划分!P:AP,22,FALSE))</f>
        <v>120</v>
      </c>
      <c r="L1209">
        <f>IF(X1209=500,K1209,VLOOKUP(AA1209,角色间职业划分!P:AP,23,FALSE))</f>
        <v>60</v>
      </c>
      <c r="M1209">
        <f>VLOOKUP(AA1209,角色间职业划分!P:AP,24,FALSE)</f>
        <v>0</v>
      </c>
      <c r="N1209">
        <f>VLOOKUP(AA1209,角色间职业划分!P:AP,14)*100</f>
        <v>95</v>
      </c>
      <c r="O1209">
        <f>VLOOKUP(AA1209,角色间职业划分!P:Z,9,FALSE)</f>
        <v>0</v>
      </c>
      <c r="P1209">
        <f>VLOOKUP(AA1209,角色间职业划分!P:AP,10,FALSE)</f>
        <v>0</v>
      </c>
      <c r="Q1209">
        <f>VLOOKUP(AA1209,角色间职业划分!P:AP,15,FALSE)</f>
        <v>0</v>
      </c>
      <c r="R1209">
        <f>VLOOKUP(AA1209,角色间职业划分!P:AP,16,FALSE)</f>
        <v>0</v>
      </c>
      <c r="S1209">
        <f>VLOOKUP(AA1209,角色间职业划分!P:AP,17,FALSE)</f>
        <v>0</v>
      </c>
      <c r="T1209">
        <f>VLOOKUP(AA1209,角色间职业划分!P:AP,18,FALSE)</f>
        <v>0</v>
      </c>
      <c r="U1209">
        <f>VLOOKUP(AA1209,角色间职业划分!P:AP,27,FALSE)</f>
        <v>0</v>
      </c>
      <c r="V1209">
        <f t="shared" si="183"/>
        <v>4.0000000000000036</v>
      </c>
      <c r="W1209">
        <f>VLOOKUP(AA1209,角色间职业划分!P:Q,2,FALSE)</f>
        <v>29</v>
      </c>
      <c r="X1209">
        <f t="shared" si="188"/>
        <v>94</v>
      </c>
      <c r="Y1209">
        <f>INT(VLOOKUP(X1209,角色属性总表!AG:AH,2,FALSE)*角色属性总表!$C$38)</f>
        <v>1872</v>
      </c>
      <c r="AA1209">
        <f t="shared" si="189"/>
        <v>12</v>
      </c>
      <c r="AB1209">
        <f>VLOOKUP(X1209,角色属性总表!AG:AI,2,FALSE)*VLOOKUP(角色等级属性!AA1209,角色间职业划分!P:AG,13,FALSE)/角色间职业划分!$AB$9</f>
        <v>3640.6952716664637</v>
      </c>
      <c r="AC1209">
        <f>VLOOKUP(X1209,角色属性总表!AG:AI,3,FALSE)*VLOOKUP(AA1209,角色间职业划分!P:AG,8,FALSE)/角色间职业划分!$W$9</f>
        <v>3566.5344</v>
      </c>
      <c r="AD1209">
        <f>VLOOKUP(AA1209,角色间职业划分!P:AP,26,FALSE)</f>
        <v>0.4</v>
      </c>
      <c r="AE1209">
        <f>VLOOKUP(X1209,角色属性总表!I:Q,3,FALSE)</f>
        <v>838.65600000000006</v>
      </c>
      <c r="AF1209">
        <f>VLOOKUP(AA1209,角色间职业划分!P:AP,11,FALSE)</f>
        <v>0.34</v>
      </c>
      <c r="AG1209">
        <f t="shared" si="184"/>
        <v>6939.9132524022907</v>
      </c>
      <c r="AH1209">
        <f t="shared" si="185"/>
        <v>840</v>
      </c>
      <c r="AJ1209">
        <f t="shared" si="186"/>
        <v>6099.9132524022907</v>
      </c>
      <c r="AK1209">
        <v>1205</v>
      </c>
    </row>
    <row r="1210" spans="1:37" x14ac:dyDescent="0.15">
      <c r="A1210">
        <v>1206</v>
      </c>
      <c r="B1210">
        <f>ROUND(VLOOKUP(X1210,角色属性总表!AG:AI,2,FALSE)/角色属性总表!$C$34,0)</f>
        <v>270</v>
      </c>
      <c r="C1210">
        <f>ROUND(VLOOKUP(X1210,角色属性总表!Y:AE,3,FALSE)/J1210,0)</f>
        <v>147</v>
      </c>
      <c r="D1210">
        <f>ROUND(VLOOKUP(X1210,角色属性总表!AG:AI,3,FALSE)/角色属性总表!$C$35,0)</f>
        <v>282</v>
      </c>
      <c r="E1210">
        <f t="shared" si="180"/>
        <v>1470</v>
      </c>
      <c r="F1210">
        <f t="shared" si="181"/>
        <v>13</v>
      </c>
      <c r="G1210">
        <f t="shared" si="182"/>
        <v>14</v>
      </c>
      <c r="H1210">
        <v>0</v>
      </c>
      <c r="I1210">
        <f t="shared" si="187"/>
        <v>3</v>
      </c>
      <c r="J1210">
        <f>VLOOKUP(AA1210,角色间职业划分!P:AP,20,FALSE)</f>
        <v>11</v>
      </c>
      <c r="K1210">
        <f>IF(X1210=500,100,VLOOKUP(AA1210,角色间职业划分!P:AP,22,FALSE))</f>
        <v>120</v>
      </c>
      <c r="L1210">
        <f>IF(X1210=500,K1210,VLOOKUP(AA1210,角色间职业划分!P:AP,23,FALSE))</f>
        <v>60</v>
      </c>
      <c r="M1210">
        <f>VLOOKUP(AA1210,角色间职业划分!P:AP,24,FALSE)</f>
        <v>0</v>
      </c>
      <c r="N1210">
        <f>VLOOKUP(AA1210,角色间职业划分!P:AP,14)*100</f>
        <v>95</v>
      </c>
      <c r="O1210">
        <f>VLOOKUP(AA1210,角色间职业划分!P:Z,9,FALSE)</f>
        <v>0</v>
      </c>
      <c r="P1210">
        <f>VLOOKUP(AA1210,角色间职业划分!P:AP,10,FALSE)</f>
        <v>0</v>
      </c>
      <c r="Q1210">
        <f>VLOOKUP(AA1210,角色间职业划分!P:AP,15,FALSE)</f>
        <v>0</v>
      </c>
      <c r="R1210">
        <f>VLOOKUP(AA1210,角色间职业划分!P:AP,16,FALSE)</f>
        <v>0</v>
      </c>
      <c r="S1210">
        <f>VLOOKUP(AA1210,角色间职业划分!P:AP,17,FALSE)</f>
        <v>0</v>
      </c>
      <c r="T1210">
        <f>VLOOKUP(AA1210,角色间职业划分!P:AP,18,FALSE)</f>
        <v>0</v>
      </c>
      <c r="U1210">
        <f>VLOOKUP(AA1210,角色间职业划分!P:AP,27,FALSE)</f>
        <v>0</v>
      </c>
      <c r="V1210">
        <f t="shared" si="183"/>
        <v>4.0000000000000036</v>
      </c>
      <c r="W1210">
        <f>VLOOKUP(AA1210,角色间职业划分!P:Q,2,FALSE)</f>
        <v>29</v>
      </c>
      <c r="X1210">
        <f t="shared" si="188"/>
        <v>95</v>
      </c>
      <c r="Y1210">
        <f>INT(VLOOKUP(X1210,角色属性总表!AG:AH,2,FALSE)*角色属性总表!$C$38)</f>
        <v>1890</v>
      </c>
      <c r="AA1210">
        <f t="shared" si="189"/>
        <v>12</v>
      </c>
      <c r="AB1210">
        <f>VLOOKUP(X1210,角色属性总表!AG:AI,2,FALSE)*VLOOKUP(角色等级属性!AA1210,角色间职业划分!P:AG,13,FALSE)/角色间职业划分!$AB$9</f>
        <v>3675.7019569709491</v>
      </c>
      <c r="AC1210">
        <f>VLOOKUP(X1210,角色属性总表!AG:AI,3,FALSE)*VLOOKUP(AA1210,角色间职业划分!P:AG,8,FALSE)/角色间职业划分!$W$9</f>
        <v>3600.8279999999995</v>
      </c>
      <c r="AD1210">
        <f>VLOOKUP(AA1210,角色间职业划分!P:AP,26,FALSE)</f>
        <v>0.4</v>
      </c>
      <c r="AE1210">
        <f>VLOOKUP(X1210,角色属性总表!I:Q,3,FALSE)</f>
        <v>846.72</v>
      </c>
      <c r="AF1210">
        <f>VLOOKUP(AA1210,角色间职业划分!P:AP,11,FALSE)</f>
        <v>0.34</v>
      </c>
      <c r="AG1210">
        <f t="shared" si="184"/>
        <v>7066.3264066560942</v>
      </c>
      <c r="AH1210">
        <f t="shared" si="185"/>
        <v>846</v>
      </c>
      <c r="AJ1210">
        <f t="shared" si="186"/>
        <v>6220.3264066560942</v>
      </c>
      <c r="AK1210">
        <v>1206</v>
      </c>
    </row>
    <row r="1211" spans="1:37" x14ac:dyDescent="0.15">
      <c r="A1211">
        <v>1207</v>
      </c>
      <c r="B1211">
        <f>ROUND(VLOOKUP(X1211,角色属性总表!AG:AI,2,FALSE)/角色属性总表!$C$34,0)</f>
        <v>273</v>
      </c>
      <c r="C1211">
        <f>ROUND(VLOOKUP(X1211,角色属性总表!Y:AE,3,FALSE)/J1211,0)</f>
        <v>149</v>
      </c>
      <c r="D1211">
        <f>ROUND(VLOOKUP(X1211,角色属性总表!AG:AI,3,FALSE)/角色属性总表!$C$35,0)</f>
        <v>285</v>
      </c>
      <c r="E1211">
        <f t="shared" si="180"/>
        <v>1484</v>
      </c>
      <c r="F1211">
        <f t="shared" si="181"/>
        <v>13</v>
      </c>
      <c r="G1211">
        <f t="shared" si="182"/>
        <v>14</v>
      </c>
      <c r="H1211">
        <v>0</v>
      </c>
      <c r="I1211">
        <f t="shared" si="187"/>
        <v>3</v>
      </c>
      <c r="J1211">
        <f>VLOOKUP(AA1211,角色间职业划分!P:AP,20,FALSE)</f>
        <v>11</v>
      </c>
      <c r="K1211">
        <f>IF(X1211=500,100,VLOOKUP(AA1211,角色间职业划分!P:AP,22,FALSE))</f>
        <v>120</v>
      </c>
      <c r="L1211">
        <f>IF(X1211=500,K1211,VLOOKUP(AA1211,角色间职业划分!P:AP,23,FALSE))</f>
        <v>60</v>
      </c>
      <c r="M1211">
        <f>VLOOKUP(AA1211,角色间职业划分!P:AP,24,FALSE)</f>
        <v>0</v>
      </c>
      <c r="N1211">
        <f>VLOOKUP(AA1211,角色间职业划分!P:AP,14)*100</f>
        <v>95</v>
      </c>
      <c r="O1211">
        <f>VLOOKUP(AA1211,角色间职业划分!P:Z,9,FALSE)</f>
        <v>0</v>
      </c>
      <c r="P1211">
        <f>VLOOKUP(AA1211,角色间职业划分!P:AP,10,FALSE)</f>
        <v>0</v>
      </c>
      <c r="Q1211">
        <f>VLOOKUP(AA1211,角色间职业划分!P:AP,15,FALSE)</f>
        <v>0</v>
      </c>
      <c r="R1211">
        <f>VLOOKUP(AA1211,角色间职业划分!P:AP,16,FALSE)</f>
        <v>0</v>
      </c>
      <c r="S1211">
        <f>VLOOKUP(AA1211,角色间职业划分!P:AP,17,FALSE)</f>
        <v>0</v>
      </c>
      <c r="T1211">
        <f>VLOOKUP(AA1211,角色间职业划分!P:AP,18,FALSE)</f>
        <v>0</v>
      </c>
      <c r="U1211">
        <f>VLOOKUP(AA1211,角色间职业划分!P:AP,27,FALSE)</f>
        <v>0</v>
      </c>
      <c r="V1211">
        <f t="shared" si="183"/>
        <v>4.0000000000000036</v>
      </c>
      <c r="W1211">
        <f>VLOOKUP(AA1211,角色间职业划分!P:Q,2,FALSE)</f>
        <v>29</v>
      </c>
      <c r="X1211">
        <f t="shared" si="188"/>
        <v>96</v>
      </c>
      <c r="Y1211">
        <f>INT(VLOOKUP(X1211,角色属性总表!AG:AH,2,FALSE)*角色属性总表!$C$38)</f>
        <v>1908</v>
      </c>
      <c r="AA1211">
        <f t="shared" si="189"/>
        <v>12</v>
      </c>
      <c r="AB1211">
        <f>VLOOKUP(X1211,角色属性总表!AG:AI,2,FALSE)*VLOOKUP(角色等级属性!AA1211,角色间职业划分!P:AG,13,FALSE)/角色间职业划分!$AB$9</f>
        <v>3710.7086422754342</v>
      </c>
      <c r="AC1211">
        <f>VLOOKUP(X1211,角色属性总表!AG:AI,3,FALSE)*VLOOKUP(AA1211,角色间职业划分!P:AG,8,FALSE)/角色间职业划分!$W$9</f>
        <v>3635.1215999999999</v>
      </c>
      <c r="AD1211">
        <f>VLOOKUP(AA1211,角色间职业划分!P:AP,26,FALSE)</f>
        <v>0.4</v>
      </c>
      <c r="AE1211">
        <f>VLOOKUP(X1211,角色属性总表!I:Q,3,FALSE)</f>
        <v>854.78399999999999</v>
      </c>
      <c r="AF1211">
        <f>VLOOKUP(AA1211,角色间职业划分!P:AP,11,FALSE)</f>
        <v>0.34</v>
      </c>
      <c r="AG1211">
        <f t="shared" si="184"/>
        <v>7193.7980851961438</v>
      </c>
      <c r="AH1211">
        <f t="shared" si="185"/>
        <v>855</v>
      </c>
      <c r="AJ1211">
        <f t="shared" si="186"/>
        <v>6338.7980851961438</v>
      </c>
      <c r="AK1211">
        <v>1207</v>
      </c>
    </row>
    <row r="1212" spans="1:37" x14ac:dyDescent="0.15">
      <c r="A1212">
        <v>1208</v>
      </c>
      <c r="B1212">
        <f>ROUND(VLOOKUP(X1212,角色属性总表!AG:AI,2,FALSE)/角色属性总表!$C$34,0)</f>
        <v>275</v>
      </c>
      <c r="C1212">
        <f>ROUND(VLOOKUP(X1212,角色属性总表!Y:AE,3,FALSE)/J1212,0)</f>
        <v>152</v>
      </c>
      <c r="D1212">
        <f>ROUND(VLOOKUP(X1212,角色属性总表!AG:AI,3,FALSE)/角色属性总表!$C$35,0)</f>
        <v>288</v>
      </c>
      <c r="E1212">
        <f t="shared" si="180"/>
        <v>1498</v>
      </c>
      <c r="F1212">
        <f t="shared" si="181"/>
        <v>13</v>
      </c>
      <c r="G1212">
        <f t="shared" si="182"/>
        <v>14</v>
      </c>
      <c r="H1212">
        <v>0</v>
      </c>
      <c r="I1212">
        <f t="shared" si="187"/>
        <v>3</v>
      </c>
      <c r="J1212">
        <f>VLOOKUP(AA1212,角色间职业划分!P:AP,20,FALSE)</f>
        <v>11</v>
      </c>
      <c r="K1212">
        <f>IF(X1212=500,100,VLOOKUP(AA1212,角色间职业划分!P:AP,22,FALSE))</f>
        <v>120</v>
      </c>
      <c r="L1212">
        <f>IF(X1212=500,K1212,VLOOKUP(AA1212,角色间职业划分!P:AP,23,FALSE))</f>
        <v>60</v>
      </c>
      <c r="M1212">
        <f>VLOOKUP(AA1212,角色间职业划分!P:AP,24,FALSE)</f>
        <v>0</v>
      </c>
      <c r="N1212">
        <f>VLOOKUP(AA1212,角色间职业划分!P:AP,14)*100</f>
        <v>95</v>
      </c>
      <c r="O1212">
        <f>VLOOKUP(AA1212,角色间职业划分!P:Z,9,FALSE)</f>
        <v>0</v>
      </c>
      <c r="P1212">
        <f>VLOOKUP(AA1212,角色间职业划分!P:AP,10,FALSE)</f>
        <v>0</v>
      </c>
      <c r="Q1212">
        <f>VLOOKUP(AA1212,角色间职业划分!P:AP,15,FALSE)</f>
        <v>0</v>
      </c>
      <c r="R1212">
        <f>VLOOKUP(AA1212,角色间职业划分!P:AP,16,FALSE)</f>
        <v>0</v>
      </c>
      <c r="S1212">
        <f>VLOOKUP(AA1212,角色间职业划分!P:AP,17,FALSE)</f>
        <v>0</v>
      </c>
      <c r="T1212">
        <f>VLOOKUP(AA1212,角色间职业划分!P:AP,18,FALSE)</f>
        <v>0</v>
      </c>
      <c r="U1212">
        <f>VLOOKUP(AA1212,角色间职业划分!P:AP,27,FALSE)</f>
        <v>0</v>
      </c>
      <c r="V1212">
        <f t="shared" si="183"/>
        <v>4.0000000000000036</v>
      </c>
      <c r="W1212">
        <f>VLOOKUP(AA1212,角色间职业划分!P:Q,2,FALSE)</f>
        <v>29</v>
      </c>
      <c r="X1212">
        <f t="shared" si="188"/>
        <v>97</v>
      </c>
      <c r="Y1212">
        <f>INT(VLOOKUP(X1212,角色属性总表!AG:AH,2,FALSE)*角色属性总表!$C$38)</f>
        <v>1926</v>
      </c>
      <c r="AA1212">
        <f t="shared" si="189"/>
        <v>12</v>
      </c>
      <c r="AB1212">
        <f>VLOOKUP(X1212,角色属性总表!AG:AI,2,FALSE)*VLOOKUP(角色等级属性!AA1212,角色间职业划分!P:AG,13,FALSE)/角色间职业划分!$AB$9</f>
        <v>3745.7153275799187</v>
      </c>
      <c r="AC1212">
        <f>VLOOKUP(X1212,角色属性总表!AG:AI,3,FALSE)*VLOOKUP(AA1212,角色间职业划分!P:AG,8,FALSE)/角色间职业划分!$W$9</f>
        <v>3669.4151999999995</v>
      </c>
      <c r="AD1212">
        <f>VLOOKUP(AA1212,角色间职业划分!P:AP,26,FALSE)</f>
        <v>0.4</v>
      </c>
      <c r="AE1212">
        <f>VLOOKUP(X1212,角色属性总表!I:Q,3,FALSE)</f>
        <v>862.84799999999996</v>
      </c>
      <c r="AF1212">
        <f>VLOOKUP(AA1212,角色间职业划分!P:AP,11,FALSE)</f>
        <v>0.34</v>
      </c>
      <c r="AG1212">
        <f t="shared" si="184"/>
        <v>7322.3290419423674</v>
      </c>
      <c r="AH1212">
        <f t="shared" si="185"/>
        <v>864</v>
      </c>
      <c r="AJ1212">
        <f t="shared" si="186"/>
        <v>6458.3290419423674</v>
      </c>
      <c r="AK1212">
        <v>1208</v>
      </c>
    </row>
    <row r="1213" spans="1:37" x14ac:dyDescent="0.15">
      <c r="A1213">
        <v>1209</v>
      </c>
      <c r="B1213">
        <f>ROUND(VLOOKUP(X1213,角色属性总表!AG:AI,2,FALSE)/角色属性总表!$C$34,0)</f>
        <v>278</v>
      </c>
      <c r="C1213">
        <f>ROUND(VLOOKUP(X1213,角色属性总表!Y:AE,3,FALSE)/J1213,0)</f>
        <v>154</v>
      </c>
      <c r="D1213">
        <f>ROUND(VLOOKUP(X1213,角色属性总表!AG:AI,3,FALSE)/角色属性总表!$C$35,0)</f>
        <v>290</v>
      </c>
      <c r="E1213">
        <f t="shared" si="180"/>
        <v>1512</v>
      </c>
      <c r="F1213">
        <f t="shared" si="181"/>
        <v>13</v>
      </c>
      <c r="G1213">
        <f t="shared" si="182"/>
        <v>14</v>
      </c>
      <c r="H1213">
        <v>0</v>
      </c>
      <c r="I1213">
        <f t="shared" si="187"/>
        <v>3</v>
      </c>
      <c r="J1213">
        <f>VLOOKUP(AA1213,角色间职业划分!P:AP,20,FALSE)</f>
        <v>11</v>
      </c>
      <c r="K1213">
        <f>IF(X1213=500,100,VLOOKUP(AA1213,角色间职业划分!P:AP,22,FALSE))</f>
        <v>120</v>
      </c>
      <c r="L1213">
        <f>IF(X1213=500,K1213,VLOOKUP(AA1213,角色间职业划分!P:AP,23,FALSE))</f>
        <v>60</v>
      </c>
      <c r="M1213">
        <f>VLOOKUP(AA1213,角色间职业划分!P:AP,24,FALSE)</f>
        <v>0</v>
      </c>
      <c r="N1213">
        <f>VLOOKUP(AA1213,角色间职业划分!P:AP,14)*100</f>
        <v>95</v>
      </c>
      <c r="O1213">
        <f>VLOOKUP(AA1213,角色间职业划分!P:Z,9,FALSE)</f>
        <v>0</v>
      </c>
      <c r="P1213">
        <f>VLOOKUP(AA1213,角色间职业划分!P:AP,10,FALSE)</f>
        <v>0</v>
      </c>
      <c r="Q1213">
        <f>VLOOKUP(AA1213,角色间职业划分!P:AP,15,FALSE)</f>
        <v>0</v>
      </c>
      <c r="R1213">
        <f>VLOOKUP(AA1213,角色间职业划分!P:AP,16,FALSE)</f>
        <v>0</v>
      </c>
      <c r="S1213">
        <f>VLOOKUP(AA1213,角色间职业划分!P:AP,17,FALSE)</f>
        <v>0</v>
      </c>
      <c r="T1213">
        <f>VLOOKUP(AA1213,角色间职业划分!P:AP,18,FALSE)</f>
        <v>0</v>
      </c>
      <c r="U1213">
        <f>VLOOKUP(AA1213,角色间职业划分!P:AP,27,FALSE)</f>
        <v>0</v>
      </c>
      <c r="V1213">
        <f t="shared" si="183"/>
        <v>4.0000000000000036</v>
      </c>
      <c r="W1213">
        <f>VLOOKUP(AA1213,角色间职业划分!P:Q,2,FALSE)</f>
        <v>29</v>
      </c>
      <c r="X1213">
        <f t="shared" si="188"/>
        <v>98</v>
      </c>
      <c r="Y1213">
        <f>INT(VLOOKUP(X1213,角色属性总表!AG:AH,2,FALSE)*角色属性总表!$C$38)</f>
        <v>1944</v>
      </c>
      <c r="AA1213">
        <f t="shared" si="189"/>
        <v>12</v>
      </c>
      <c r="AB1213">
        <f>VLOOKUP(X1213,角色属性总表!AG:AI,2,FALSE)*VLOOKUP(角色等级属性!AA1213,角色间职业划分!P:AG,13,FALSE)/角色间职业划分!$AB$9</f>
        <v>3780.7220128844051</v>
      </c>
      <c r="AC1213">
        <f>VLOOKUP(X1213,角色属性总表!AG:AI,3,FALSE)*VLOOKUP(AA1213,角色间职业划分!P:AG,8,FALSE)/角色间职业划分!$W$9</f>
        <v>3703.7087999999999</v>
      </c>
      <c r="AD1213">
        <f>VLOOKUP(AA1213,角色间职业划分!P:AP,26,FALSE)</f>
        <v>0.4</v>
      </c>
      <c r="AE1213">
        <f>VLOOKUP(X1213,角色属性总表!I:Q,3,FALSE)</f>
        <v>870.91200000000003</v>
      </c>
      <c r="AF1213">
        <f>VLOOKUP(AA1213,角色间职业划分!P:AP,11,FALSE)</f>
        <v>0.34</v>
      </c>
      <c r="AG1213">
        <f t="shared" si="184"/>
        <v>7451.9200706897263</v>
      </c>
      <c r="AH1213">
        <f t="shared" si="185"/>
        <v>870</v>
      </c>
      <c r="AJ1213">
        <f t="shared" si="186"/>
        <v>6581.9200706897263</v>
      </c>
      <c r="AK1213">
        <v>1209</v>
      </c>
    </row>
    <row r="1214" spans="1:37" x14ac:dyDescent="0.15">
      <c r="A1214">
        <v>1210</v>
      </c>
      <c r="B1214">
        <f>ROUND(VLOOKUP(X1214,角色属性总表!AG:AI,2,FALSE)/角色属性总表!$C$34,0)</f>
        <v>280</v>
      </c>
      <c r="C1214">
        <f>ROUND(VLOOKUP(X1214,角色属性总表!Y:AE,3,FALSE)/J1214,0)</f>
        <v>157</v>
      </c>
      <c r="D1214">
        <f>ROUND(VLOOKUP(X1214,角色属性总表!AG:AI,3,FALSE)/角色属性总表!$C$35,0)</f>
        <v>293</v>
      </c>
      <c r="E1214">
        <f t="shared" si="180"/>
        <v>1526</v>
      </c>
      <c r="F1214">
        <f t="shared" si="181"/>
        <v>13</v>
      </c>
      <c r="G1214">
        <f t="shared" si="182"/>
        <v>14</v>
      </c>
      <c r="H1214">
        <v>0</v>
      </c>
      <c r="I1214">
        <f t="shared" si="187"/>
        <v>3</v>
      </c>
      <c r="J1214">
        <f>VLOOKUP(AA1214,角色间职业划分!P:AP,20,FALSE)</f>
        <v>11</v>
      </c>
      <c r="K1214">
        <f>IF(X1214=500,100,VLOOKUP(AA1214,角色间职业划分!P:AP,22,FALSE))</f>
        <v>120</v>
      </c>
      <c r="L1214">
        <f>IF(X1214=500,K1214,VLOOKUP(AA1214,角色间职业划分!P:AP,23,FALSE))</f>
        <v>60</v>
      </c>
      <c r="M1214">
        <f>VLOOKUP(AA1214,角色间职业划分!P:AP,24,FALSE)</f>
        <v>0</v>
      </c>
      <c r="N1214">
        <f>VLOOKUP(AA1214,角色间职业划分!P:AP,14)*100</f>
        <v>95</v>
      </c>
      <c r="O1214">
        <f>VLOOKUP(AA1214,角色间职业划分!P:Z,9,FALSE)</f>
        <v>0</v>
      </c>
      <c r="P1214">
        <f>VLOOKUP(AA1214,角色间职业划分!P:AP,10,FALSE)</f>
        <v>0</v>
      </c>
      <c r="Q1214">
        <f>VLOOKUP(AA1214,角色间职业划分!P:AP,15,FALSE)</f>
        <v>0</v>
      </c>
      <c r="R1214">
        <f>VLOOKUP(AA1214,角色间职业划分!P:AP,16,FALSE)</f>
        <v>0</v>
      </c>
      <c r="S1214">
        <f>VLOOKUP(AA1214,角色间职业划分!P:AP,17,FALSE)</f>
        <v>0</v>
      </c>
      <c r="T1214">
        <f>VLOOKUP(AA1214,角色间职业划分!P:AP,18,FALSE)</f>
        <v>0</v>
      </c>
      <c r="U1214">
        <f>VLOOKUP(AA1214,角色间职业划分!P:AP,27,FALSE)</f>
        <v>0</v>
      </c>
      <c r="V1214">
        <f t="shared" si="183"/>
        <v>4.0000000000000036</v>
      </c>
      <c r="W1214">
        <f>VLOOKUP(AA1214,角色间职业划分!P:Q,2,FALSE)</f>
        <v>29</v>
      </c>
      <c r="X1214">
        <f t="shared" si="188"/>
        <v>99</v>
      </c>
      <c r="Y1214">
        <f>INT(VLOOKUP(X1214,角色属性总表!AG:AH,2,FALSE)*角色属性总表!$C$38)</f>
        <v>1962</v>
      </c>
      <c r="AA1214">
        <f t="shared" si="189"/>
        <v>12</v>
      </c>
      <c r="AB1214">
        <f>VLOOKUP(X1214,角色属性总表!AG:AI,2,FALSE)*VLOOKUP(角色等级属性!AA1214,角色间职业划分!P:AG,13,FALSE)/角色间职业划分!$AB$9</f>
        <v>3815.7286981888897</v>
      </c>
      <c r="AC1214">
        <f>VLOOKUP(X1214,角色属性总表!AG:AI,3,FALSE)*VLOOKUP(AA1214,角色间职业划分!P:AG,8,FALSE)/角色间职业划分!$W$9</f>
        <v>3738.0023999999999</v>
      </c>
      <c r="AD1214">
        <f>VLOOKUP(AA1214,角色间职业划分!P:AP,26,FALSE)</f>
        <v>0.4</v>
      </c>
      <c r="AE1214">
        <f>VLOOKUP(X1214,角色属性总表!I:Q,3,FALSE)</f>
        <v>878.97600000000011</v>
      </c>
      <c r="AF1214">
        <f>VLOOKUP(AA1214,角色间职业划分!P:AP,11,FALSE)</f>
        <v>0.34</v>
      </c>
      <c r="AG1214">
        <f t="shared" si="184"/>
        <v>7582.5720043605115</v>
      </c>
      <c r="AH1214">
        <f t="shared" si="185"/>
        <v>879</v>
      </c>
      <c r="AJ1214">
        <f t="shared" si="186"/>
        <v>6703.5720043605115</v>
      </c>
      <c r="AK1214">
        <v>1210</v>
      </c>
    </row>
    <row r="1215" spans="1:37" x14ac:dyDescent="0.15">
      <c r="A1215">
        <v>1211</v>
      </c>
      <c r="B1215">
        <f>ROUND(VLOOKUP(X1215,角色属性总表!AG:AI,2,FALSE)/角色属性总表!$C$34,0)</f>
        <v>283</v>
      </c>
      <c r="C1215">
        <f>ROUND(VLOOKUP(X1215,角色属性总表!Y:AE,3,FALSE)/J1215,0)</f>
        <v>160</v>
      </c>
      <c r="D1215">
        <f>ROUND(VLOOKUP(X1215,角色属性总表!AG:AI,3,FALSE)/角色属性总表!$C$35,0)</f>
        <v>296</v>
      </c>
      <c r="E1215">
        <f t="shared" si="180"/>
        <v>1540</v>
      </c>
      <c r="F1215">
        <f t="shared" si="181"/>
        <v>13</v>
      </c>
      <c r="G1215">
        <f t="shared" si="182"/>
        <v>14</v>
      </c>
      <c r="H1215">
        <v>0</v>
      </c>
      <c r="I1215">
        <f t="shared" si="187"/>
        <v>3</v>
      </c>
      <c r="J1215">
        <f>VLOOKUP(AA1215,角色间职业划分!P:AP,20,FALSE)</f>
        <v>11</v>
      </c>
      <c r="K1215">
        <f>IF(X1215=500,100,VLOOKUP(AA1215,角色间职业划分!P:AP,22,FALSE))</f>
        <v>120</v>
      </c>
      <c r="L1215">
        <f>IF(X1215=500,K1215,VLOOKUP(AA1215,角色间职业划分!P:AP,23,FALSE))</f>
        <v>60</v>
      </c>
      <c r="M1215">
        <f>VLOOKUP(AA1215,角色间职业划分!P:AP,24,FALSE)</f>
        <v>0</v>
      </c>
      <c r="N1215">
        <f>VLOOKUP(AA1215,角色间职业划分!P:AP,14)*100</f>
        <v>95</v>
      </c>
      <c r="O1215">
        <f>VLOOKUP(AA1215,角色间职业划分!P:Z,9,FALSE)</f>
        <v>0</v>
      </c>
      <c r="P1215">
        <f>VLOOKUP(AA1215,角色间职业划分!P:AP,10,FALSE)</f>
        <v>0</v>
      </c>
      <c r="Q1215">
        <f>VLOOKUP(AA1215,角色间职业划分!P:AP,15,FALSE)</f>
        <v>0</v>
      </c>
      <c r="R1215">
        <f>VLOOKUP(AA1215,角色间职业划分!P:AP,16,FALSE)</f>
        <v>0</v>
      </c>
      <c r="S1215">
        <f>VLOOKUP(AA1215,角色间职业划分!P:AP,17,FALSE)</f>
        <v>0</v>
      </c>
      <c r="T1215">
        <f>VLOOKUP(AA1215,角色间职业划分!P:AP,18,FALSE)</f>
        <v>0</v>
      </c>
      <c r="U1215">
        <f>VLOOKUP(AA1215,角色间职业划分!P:AP,27,FALSE)</f>
        <v>0</v>
      </c>
      <c r="V1215">
        <f t="shared" si="183"/>
        <v>4.0000000000000036</v>
      </c>
      <c r="W1215">
        <f>VLOOKUP(AA1215,角色间职业划分!P:Q,2,FALSE)</f>
        <v>29</v>
      </c>
      <c r="X1215">
        <f t="shared" si="188"/>
        <v>100</v>
      </c>
      <c r="Y1215">
        <f>INT(VLOOKUP(X1215,角色属性总表!AG:AH,2,FALSE)*角色属性总表!$C$38)</f>
        <v>1980</v>
      </c>
      <c r="AA1215">
        <f t="shared" si="189"/>
        <v>12</v>
      </c>
      <c r="AB1215">
        <f>VLOOKUP(X1215,角色属性总表!AG:AI,2,FALSE)*VLOOKUP(角色等级属性!AA1215,角色间职业划分!P:AG,13,FALSE)/角色间职业划分!$AB$9</f>
        <v>3850.7353834933751</v>
      </c>
      <c r="AC1215">
        <f>VLOOKUP(X1215,角色属性总表!AG:AI,3,FALSE)*VLOOKUP(AA1215,角色间职业划分!P:AG,8,FALSE)/角色间职业划分!$W$9</f>
        <v>3772.2959999999998</v>
      </c>
      <c r="AD1215">
        <f>VLOOKUP(AA1215,角色间职业划分!P:AP,26,FALSE)</f>
        <v>0.4</v>
      </c>
      <c r="AE1215">
        <f>VLOOKUP(X1215,角色属性总表!I:Q,3,FALSE)</f>
        <v>887.04</v>
      </c>
      <c r="AF1215">
        <f>VLOOKUP(AA1215,角色间职业划分!P:AP,11,FALSE)</f>
        <v>0.34</v>
      </c>
      <c r="AG1215">
        <f t="shared" si="184"/>
        <v>7714.2857142857147</v>
      </c>
      <c r="AH1215">
        <f t="shared" si="185"/>
        <v>888</v>
      </c>
      <c r="AJ1215">
        <f t="shared" si="186"/>
        <v>6826.2857142857147</v>
      </c>
      <c r="AK1215">
        <v>1211</v>
      </c>
    </row>
    <row r="1216" spans="1:37" x14ac:dyDescent="0.15">
      <c r="A1216">
        <v>1212</v>
      </c>
      <c r="B1216">
        <f>ROUND(VLOOKUP(X1216,角色属性总表!AG:AI,2,FALSE)/角色属性总表!$C$34,0)</f>
        <v>1428571</v>
      </c>
      <c r="C1216">
        <f>ROUND(VLOOKUP(X1216,角色属性总表!Y:AE,3,FALSE)/J1216,0)</f>
        <v>909091</v>
      </c>
      <c r="D1216">
        <f>ROUND(VLOOKUP(X1216,角色属性总表!AG:AI,3,FALSE)/角色属性总表!$C$35,0)</f>
        <v>400000</v>
      </c>
      <c r="E1216">
        <f t="shared" si="180"/>
        <v>7779262</v>
      </c>
      <c r="F1216">
        <f t="shared" si="181"/>
        <v>13</v>
      </c>
      <c r="G1216">
        <f t="shared" si="182"/>
        <v>14</v>
      </c>
      <c r="H1216">
        <v>0</v>
      </c>
      <c r="I1216">
        <f t="shared" si="187"/>
        <v>3</v>
      </c>
      <c r="J1216">
        <f>VLOOKUP(AA1216,角色间职业划分!P:AP,20,FALSE)</f>
        <v>11</v>
      </c>
      <c r="K1216">
        <f>IF(X1216=500,100,VLOOKUP(AA1216,角色间职业划分!P:AP,22,FALSE))</f>
        <v>100</v>
      </c>
      <c r="L1216">
        <f>IF(X1216=500,K1216,VLOOKUP(AA1216,角色间职业划分!P:AP,23,FALSE))</f>
        <v>100</v>
      </c>
      <c r="M1216">
        <f>VLOOKUP(AA1216,角色间职业划分!P:AP,24,FALSE)</f>
        <v>0</v>
      </c>
      <c r="N1216">
        <f>VLOOKUP(AA1216,角色间职业划分!P:AP,14)*100</f>
        <v>95</v>
      </c>
      <c r="O1216">
        <f>VLOOKUP(AA1216,角色间职业划分!P:Z,9,FALSE)</f>
        <v>0</v>
      </c>
      <c r="P1216">
        <f>VLOOKUP(AA1216,角色间职业划分!P:AP,10,FALSE)</f>
        <v>0</v>
      </c>
      <c r="Q1216">
        <f>VLOOKUP(AA1216,角色间职业划分!P:AP,15,FALSE)</f>
        <v>0</v>
      </c>
      <c r="R1216">
        <f>VLOOKUP(AA1216,角色间职业划分!P:AP,16,FALSE)</f>
        <v>0</v>
      </c>
      <c r="S1216">
        <f>VLOOKUP(AA1216,角色间职业划分!P:AP,17,FALSE)</f>
        <v>0</v>
      </c>
      <c r="T1216">
        <f>VLOOKUP(AA1216,角色间职业划分!P:AP,18,FALSE)</f>
        <v>0</v>
      </c>
      <c r="U1216">
        <f>VLOOKUP(AA1216,角色间职业划分!P:AP,27,FALSE)</f>
        <v>0</v>
      </c>
      <c r="V1216">
        <f t="shared" si="183"/>
        <v>4.0000000000000036</v>
      </c>
      <c r="W1216">
        <f>VLOOKUP(AA1216,角色间职业划分!P:Q,2,FALSE)</f>
        <v>29</v>
      </c>
      <c r="X1216">
        <f t="shared" si="188"/>
        <v>500</v>
      </c>
      <c r="Y1216">
        <f>INT(VLOOKUP(X1216,角色属性总表!AG:AH,2,FALSE)*角色属性总表!$C$38)</f>
        <v>9999999</v>
      </c>
      <c r="AA1216">
        <f t="shared" si="189"/>
        <v>12</v>
      </c>
      <c r="AB1216">
        <f>VLOOKUP(X1216,角色属性总表!AG:AI,2,FALSE)*VLOOKUP(角色等级属性!AA1216,角色间职业划分!P:AG,13,FALSE)/角色间职业划分!$AB$9</f>
        <v>19448156.557675943</v>
      </c>
      <c r="AC1216">
        <f>VLOOKUP(X1216,角色属性总表!AG:AI,3,FALSE)*VLOOKUP(AA1216,角色间职业划分!P:AG,8,FALSE)/角色间职业划分!$W$9</f>
        <v>5103213.7753928564</v>
      </c>
      <c r="AD1216">
        <f>VLOOKUP(AA1216,角色间职业划分!P:AP,26,FALSE)</f>
        <v>0.4</v>
      </c>
      <c r="AE1216">
        <f>VLOOKUP(X1216,角色属性总表!I:Q,3,FALSE)</f>
        <v>0</v>
      </c>
      <c r="AF1216">
        <f>VLOOKUP(AA1216,角色间职业划分!P:AP,11,FALSE)</f>
        <v>0.34</v>
      </c>
      <c r="AG1216">
        <f t="shared" si="184"/>
        <v>183406.97344089879</v>
      </c>
      <c r="AH1216">
        <f t="shared" si="185"/>
        <v>1200000</v>
      </c>
      <c r="AJ1216">
        <f t="shared" si="186"/>
        <v>-1016593.0265591012</v>
      </c>
      <c r="AK1216">
        <v>1212</v>
      </c>
    </row>
    <row r="1217" spans="1:37" x14ac:dyDescent="0.15">
      <c r="A1217">
        <v>1213</v>
      </c>
      <c r="B1217">
        <f>ROUND(VLOOKUP(X1217,角色属性总表!AG:AI,2,FALSE)/角色属性总表!$C$34,0)</f>
        <v>28</v>
      </c>
      <c r="C1217">
        <f>ROUND(VLOOKUP(X1217,角色属性总表!Y:AE,3,FALSE)/J1217,0)</f>
        <v>6</v>
      </c>
      <c r="D1217">
        <f>ROUND(VLOOKUP(X1217,角色属性总表!AG:AI,3,FALSE)/角色属性总表!$C$35,0)</f>
        <v>30</v>
      </c>
      <c r="E1217">
        <f t="shared" si="180"/>
        <v>151</v>
      </c>
      <c r="F1217">
        <f t="shared" si="181"/>
        <v>18</v>
      </c>
      <c r="G1217">
        <f t="shared" si="182"/>
        <v>14</v>
      </c>
      <c r="H1217">
        <v>0</v>
      </c>
      <c r="I1217">
        <f t="shared" si="187"/>
        <v>3</v>
      </c>
      <c r="J1217">
        <f>VLOOKUP(AA1217,角色间职业划分!P:AP,20,FALSE)</f>
        <v>9</v>
      </c>
      <c r="K1217">
        <f>IF(X1217=500,100,VLOOKUP(AA1217,角色间职业划分!P:AP,22,FALSE))</f>
        <v>100</v>
      </c>
      <c r="L1217">
        <f>IF(X1217=500,K1217,VLOOKUP(AA1217,角色间职业划分!P:AP,23,FALSE))</f>
        <v>60</v>
      </c>
      <c r="M1217">
        <f>VLOOKUP(AA1217,角色间职业划分!P:AP,24,FALSE)</f>
        <v>0</v>
      </c>
      <c r="N1217">
        <f>VLOOKUP(AA1217,角色间职业划分!P:AP,14)*100</f>
        <v>95</v>
      </c>
      <c r="O1217">
        <f>VLOOKUP(AA1217,角色间职业划分!P:Z,9,FALSE)</f>
        <v>0</v>
      </c>
      <c r="P1217">
        <f>VLOOKUP(AA1217,角色间职业划分!P:AP,10,FALSE)</f>
        <v>0</v>
      </c>
      <c r="Q1217">
        <f>VLOOKUP(AA1217,角色间职业划分!P:AP,15,FALSE)</f>
        <v>0</v>
      </c>
      <c r="R1217">
        <f>VLOOKUP(AA1217,角色间职业划分!P:AP,16,FALSE)</f>
        <v>0</v>
      </c>
      <c r="S1217">
        <f>VLOOKUP(AA1217,角色间职业划分!P:AP,17,FALSE)</f>
        <v>0</v>
      </c>
      <c r="T1217">
        <f>VLOOKUP(AA1217,角色间职业划分!P:AP,18,FALSE)</f>
        <v>0</v>
      </c>
      <c r="U1217">
        <f>VLOOKUP(AA1217,角色间职业划分!P:AP,27,FALSE)</f>
        <v>0</v>
      </c>
      <c r="V1217">
        <f t="shared" si="183"/>
        <v>1.0000000000000009</v>
      </c>
      <c r="W1217">
        <f>VLOOKUP(AA1217,角色间职业划分!P:Q,2,FALSE)</f>
        <v>30</v>
      </c>
      <c r="X1217">
        <f t="shared" si="188"/>
        <v>1</v>
      </c>
      <c r="Y1217">
        <f>INT(VLOOKUP(X1217,角色属性总表!AG:AH,2,FALSE)*角色属性总表!$C$38)</f>
        <v>198</v>
      </c>
      <c r="AA1217">
        <f t="shared" si="189"/>
        <v>13</v>
      </c>
      <c r="AB1217">
        <f>VLOOKUP(X1217,角色属性总表!AG:AI,2,FALSE)*VLOOKUP(角色等级属性!AA1217,角色间职业划分!P:AG,13,FALSE)/角色间职业划分!$AB$9</f>
        <v>379.19359803016317</v>
      </c>
      <c r="AC1217">
        <f>VLOOKUP(X1217,角色属性总表!AG:AI,3,FALSE)*VLOOKUP(AA1217,角色间职业划分!P:AG,8,FALSE)/角色间职业划分!$W$9</f>
        <v>545.11379999999997</v>
      </c>
      <c r="AD1217">
        <f>VLOOKUP(AA1217,角色间职业划分!P:AP,26,FALSE)</f>
        <v>0.4</v>
      </c>
      <c r="AE1217">
        <f>VLOOKUP(X1217,角色属性总表!I:Q,3,FALSE)</f>
        <v>88.704000000000008</v>
      </c>
      <c r="AF1217">
        <f>VLOOKUP(AA1217,角色间职业划分!P:AP,11,FALSE)</f>
        <v>0.31</v>
      </c>
      <c r="AG1217">
        <f t="shared" si="184"/>
        <v>5.5670103092783512</v>
      </c>
      <c r="AH1217">
        <f t="shared" si="185"/>
        <v>90</v>
      </c>
      <c r="AJ1217">
        <f t="shared" si="186"/>
        <v>-84.432989690721655</v>
      </c>
      <c r="AK1217">
        <v>1213</v>
      </c>
    </row>
    <row r="1218" spans="1:37" x14ac:dyDescent="0.15">
      <c r="A1218">
        <v>1214</v>
      </c>
      <c r="B1218">
        <f>ROUND(VLOOKUP(X1218,角色属性总表!AG:AI,2,FALSE)/角色属性总表!$C$34,0)</f>
        <v>31</v>
      </c>
      <c r="C1218">
        <f>ROUND(VLOOKUP(X1218,角色属性总表!Y:AE,3,FALSE)/J1218,0)</f>
        <v>6</v>
      </c>
      <c r="D1218">
        <f>ROUND(VLOOKUP(X1218,角色属性总表!AG:AI,3,FALSE)/角色属性总表!$C$35,0)</f>
        <v>32</v>
      </c>
      <c r="E1218">
        <f t="shared" si="180"/>
        <v>165</v>
      </c>
      <c r="F1218">
        <f t="shared" si="181"/>
        <v>19</v>
      </c>
      <c r="G1218">
        <f t="shared" si="182"/>
        <v>13</v>
      </c>
      <c r="H1218">
        <v>0</v>
      </c>
      <c r="I1218">
        <f t="shared" si="187"/>
        <v>3</v>
      </c>
      <c r="J1218">
        <f>VLOOKUP(AA1218,角色间职业划分!P:AP,20,FALSE)</f>
        <v>9</v>
      </c>
      <c r="K1218">
        <f>IF(X1218=500,100,VLOOKUP(AA1218,角色间职业划分!P:AP,22,FALSE))</f>
        <v>100</v>
      </c>
      <c r="L1218">
        <f>IF(X1218=500,K1218,VLOOKUP(AA1218,角色间职业划分!P:AP,23,FALSE))</f>
        <v>60</v>
      </c>
      <c r="M1218">
        <f>VLOOKUP(AA1218,角色间职业划分!P:AP,24,FALSE)</f>
        <v>0</v>
      </c>
      <c r="N1218">
        <f>VLOOKUP(AA1218,角色间职业划分!P:AP,14)*100</f>
        <v>95</v>
      </c>
      <c r="O1218">
        <f>VLOOKUP(AA1218,角色间职业划分!P:Z,9,FALSE)</f>
        <v>0</v>
      </c>
      <c r="P1218">
        <f>VLOOKUP(AA1218,角色间职业划分!P:AP,10,FALSE)</f>
        <v>0</v>
      </c>
      <c r="Q1218">
        <f>VLOOKUP(AA1218,角色间职业划分!P:AP,15,FALSE)</f>
        <v>0</v>
      </c>
      <c r="R1218">
        <f>VLOOKUP(AA1218,角色间职业划分!P:AP,16,FALSE)</f>
        <v>0</v>
      </c>
      <c r="S1218">
        <f>VLOOKUP(AA1218,角色间职业划分!P:AP,17,FALSE)</f>
        <v>0</v>
      </c>
      <c r="T1218">
        <f>VLOOKUP(AA1218,角色间职业划分!P:AP,18,FALSE)</f>
        <v>0</v>
      </c>
      <c r="U1218">
        <f>VLOOKUP(AA1218,角色间职业划分!P:AP,27,FALSE)</f>
        <v>0</v>
      </c>
      <c r="V1218">
        <f t="shared" si="183"/>
        <v>1.0000000000000009</v>
      </c>
      <c r="W1218">
        <f>VLOOKUP(AA1218,角色间职业划分!P:Q,2,FALSE)</f>
        <v>30</v>
      </c>
      <c r="X1218">
        <f t="shared" si="188"/>
        <v>2</v>
      </c>
      <c r="Y1218">
        <f>INT(VLOOKUP(X1218,角色属性总表!AG:AH,2,FALSE)*角色属性总表!$C$38)</f>
        <v>216</v>
      </c>
      <c r="AA1218">
        <f t="shared" si="189"/>
        <v>13</v>
      </c>
      <c r="AB1218">
        <f>VLOOKUP(X1218,角色属性总表!AG:AI,2,FALSE)*VLOOKUP(角色等级属性!AA1218,角色间职业划分!P:AG,13,FALSE)/角色间职业划分!$AB$9</f>
        <v>413.66574330563253</v>
      </c>
      <c r="AC1218">
        <f>VLOOKUP(X1218,角色属性总表!AG:AI,3,FALSE)*VLOOKUP(AA1218,角色间职业划分!P:AG,8,FALSE)/角色间职业划分!$W$9</f>
        <v>594.66959999999983</v>
      </c>
      <c r="AD1218">
        <f>VLOOKUP(AA1218,角色间职业划分!P:AP,26,FALSE)</f>
        <v>0.4</v>
      </c>
      <c r="AE1218">
        <f>VLOOKUP(X1218,角色属性总表!I:Q,3,FALSE)</f>
        <v>96.768000000000001</v>
      </c>
      <c r="AF1218">
        <f>VLOOKUP(AA1218,角色间职业划分!P:AP,11,FALSE)</f>
        <v>0.31</v>
      </c>
      <c r="AG1218">
        <f t="shared" si="184"/>
        <v>15.950216863984597</v>
      </c>
      <c r="AH1218">
        <f t="shared" si="185"/>
        <v>96</v>
      </c>
      <c r="AJ1218">
        <f t="shared" si="186"/>
        <v>-80.049783136015407</v>
      </c>
      <c r="AK1218">
        <v>1214</v>
      </c>
    </row>
    <row r="1219" spans="1:37" x14ac:dyDescent="0.15">
      <c r="A1219">
        <v>1215</v>
      </c>
      <c r="B1219">
        <f>ROUND(VLOOKUP(X1219,角色属性总表!AG:AI,2,FALSE)/角色属性总表!$C$34,0)</f>
        <v>33</v>
      </c>
      <c r="C1219">
        <f>ROUND(VLOOKUP(X1219,角色属性总表!Y:AE,3,FALSE)/J1219,0)</f>
        <v>7</v>
      </c>
      <c r="D1219">
        <f>ROUND(VLOOKUP(X1219,角色属性总表!AG:AI,3,FALSE)/角色属性总表!$C$35,0)</f>
        <v>35</v>
      </c>
      <c r="E1219">
        <f t="shared" si="180"/>
        <v>179</v>
      </c>
      <c r="F1219">
        <f t="shared" si="181"/>
        <v>18</v>
      </c>
      <c r="G1219">
        <f t="shared" si="182"/>
        <v>14</v>
      </c>
      <c r="H1219">
        <v>0</v>
      </c>
      <c r="I1219">
        <f t="shared" si="187"/>
        <v>3</v>
      </c>
      <c r="J1219">
        <f>VLOOKUP(AA1219,角色间职业划分!P:AP,20,FALSE)</f>
        <v>9</v>
      </c>
      <c r="K1219">
        <f>IF(X1219=500,100,VLOOKUP(AA1219,角色间职业划分!P:AP,22,FALSE))</f>
        <v>100</v>
      </c>
      <c r="L1219">
        <f>IF(X1219=500,K1219,VLOOKUP(AA1219,角色间职业划分!P:AP,23,FALSE))</f>
        <v>60</v>
      </c>
      <c r="M1219">
        <f>VLOOKUP(AA1219,角色间职业划分!P:AP,24,FALSE)</f>
        <v>0</v>
      </c>
      <c r="N1219">
        <f>VLOOKUP(AA1219,角色间职业划分!P:AP,14)*100</f>
        <v>95</v>
      </c>
      <c r="O1219">
        <f>VLOOKUP(AA1219,角色间职业划分!P:Z,9,FALSE)</f>
        <v>0</v>
      </c>
      <c r="P1219">
        <f>VLOOKUP(AA1219,角色间职业划分!P:AP,10,FALSE)</f>
        <v>0</v>
      </c>
      <c r="Q1219">
        <f>VLOOKUP(AA1219,角色间职业划分!P:AP,15,FALSE)</f>
        <v>0</v>
      </c>
      <c r="R1219">
        <f>VLOOKUP(AA1219,角色间职业划分!P:AP,16,FALSE)</f>
        <v>0</v>
      </c>
      <c r="S1219">
        <f>VLOOKUP(AA1219,角色间职业划分!P:AP,17,FALSE)</f>
        <v>0</v>
      </c>
      <c r="T1219">
        <f>VLOOKUP(AA1219,角色间职业划分!P:AP,18,FALSE)</f>
        <v>0</v>
      </c>
      <c r="U1219">
        <f>VLOOKUP(AA1219,角色间职业划分!P:AP,27,FALSE)</f>
        <v>0</v>
      </c>
      <c r="V1219">
        <f t="shared" si="183"/>
        <v>1.0000000000000009</v>
      </c>
      <c r="W1219">
        <f>VLOOKUP(AA1219,角色间职业划分!P:Q,2,FALSE)</f>
        <v>30</v>
      </c>
      <c r="X1219">
        <f t="shared" si="188"/>
        <v>3</v>
      </c>
      <c r="Y1219">
        <f>INT(VLOOKUP(X1219,角色属性总表!AG:AH,2,FALSE)*角色属性总表!$C$38)</f>
        <v>234</v>
      </c>
      <c r="AA1219">
        <f t="shared" si="189"/>
        <v>13</v>
      </c>
      <c r="AB1219">
        <f>VLOOKUP(X1219,角色属性总表!AG:AI,2,FALSE)*VLOOKUP(角色等级属性!AA1219,角色间职业划分!P:AG,13,FALSE)/角色间职业划分!$AB$9</f>
        <v>448.13788858110183</v>
      </c>
      <c r="AC1219">
        <f>VLOOKUP(X1219,角色属性总表!AG:AI,3,FALSE)*VLOOKUP(AA1219,角色间职业划分!P:AG,8,FALSE)/角色间职业划分!$W$9</f>
        <v>644.22539999999992</v>
      </c>
      <c r="AD1219">
        <f>VLOOKUP(AA1219,角色间职业划分!P:AP,26,FALSE)</f>
        <v>0.4</v>
      </c>
      <c r="AE1219">
        <f>VLOOKUP(X1219,角色属性总表!I:Q,3,FALSE)</f>
        <v>104.83200000000001</v>
      </c>
      <c r="AF1219">
        <f>VLOOKUP(AA1219,角色间职业划分!P:AP,11,FALSE)</f>
        <v>0.31</v>
      </c>
      <c r="AG1219">
        <f t="shared" si="184"/>
        <v>29.597135348055552</v>
      </c>
      <c r="AH1219">
        <f t="shared" si="185"/>
        <v>105</v>
      </c>
      <c r="AJ1219">
        <f t="shared" si="186"/>
        <v>-75.402864651944441</v>
      </c>
      <c r="AK1219">
        <v>1215</v>
      </c>
    </row>
    <row r="1220" spans="1:37" x14ac:dyDescent="0.15">
      <c r="A1220">
        <v>1216</v>
      </c>
      <c r="B1220">
        <f>ROUND(VLOOKUP(X1220,角色属性总表!AG:AI,2,FALSE)/角色属性总表!$C$34,0)</f>
        <v>36</v>
      </c>
      <c r="C1220">
        <f>ROUND(VLOOKUP(X1220,角色属性总表!Y:AE,3,FALSE)/J1220,0)</f>
        <v>7</v>
      </c>
      <c r="D1220">
        <f>ROUND(VLOOKUP(X1220,角色属性总表!AG:AI,3,FALSE)/角色属性总表!$C$35,0)</f>
        <v>38</v>
      </c>
      <c r="E1220">
        <f t="shared" si="180"/>
        <v>193</v>
      </c>
      <c r="F1220">
        <f t="shared" si="181"/>
        <v>18</v>
      </c>
      <c r="G1220">
        <f t="shared" si="182"/>
        <v>13</v>
      </c>
      <c r="H1220">
        <v>0</v>
      </c>
      <c r="I1220">
        <f t="shared" si="187"/>
        <v>3</v>
      </c>
      <c r="J1220">
        <f>VLOOKUP(AA1220,角色间职业划分!P:AP,20,FALSE)</f>
        <v>9</v>
      </c>
      <c r="K1220">
        <f>IF(X1220=500,100,VLOOKUP(AA1220,角色间职业划分!P:AP,22,FALSE))</f>
        <v>100</v>
      </c>
      <c r="L1220">
        <f>IF(X1220=500,K1220,VLOOKUP(AA1220,角色间职业划分!P:AP,23,FALSE))</f>
        <v>60</v>
      </c>
      <c r="M1220">
        <f>VLOOKUP(AA1220,角色间职业划分!P:AP,24,FALSE)</f>
        <v>0</v>
      </c>
      <c r="N1220">
        <f>VLOOKUP(AA1220,角色间职业划分!P:AP,14)*100</f>
        <v>95</v>
      </c>
      <c r="O1220">
        <f>VLOOKUP(AA1220,角色间职业划分!P:Z,9,FALSE)</f>
        <v>0</v>
      </c>
      <c r="P1220">
        <f>VLOOKUP(AA1220,角色间职业划分!P:AP,10,FALSE)</f>
        <v>0</v>
      </c>
      <c r="Q1220">
        <f>VLOOKUP(AA1220,角色间职业划分!P:AP,15,FALSE)</f>
        <v>0</v>
      </c>
      <c r="R1220">
        <f>VLOOKUP(AA1220,角色间职业划分!P:AP,16,FALSE)</f>
        <v>0</v>
      </c>
      <c r="S1220">
        <f>VLOOKUP(AA1220,角色间职业划分!P:AP,17,FALSE)</f>
        <v>0</v>
      </c>
      <c r="T1220">
        <f>VLOOKUP(AA1220,角色间职业划分!P:AP,18,FALSE)</f>
        <v>0</v>
      </c>
      <c r="U1220">
        <f>VLOOKUP(AA1220,角色间职业划分!P:AP,27,FALSE)</f>
        <v>0</v>
      </c>
      <c r="V1220">
        <f t="shared" si="183"/>
        <v>1.0000000000000009</v>
      </c>
      <c r="W1220">
        <f>VLOOKUP(AA1220,角色间职业划分!P:Q,2,FALSE)</f>
        <v>30</v>
      </c>
      <c r="X1220">
        <f t="shared" si="188"/>
        <v>4</v>
      </c>
      <c r="Y1220">
        <f>INT(VLOOKUP(X1220,角色属性总表!AG:AH,2,FALSE)*角色属性总表!$C$38)</f>
        <v>252</v>
      </c>
      <c r="AA1220">
        <f t="shared" si="189"/>
        <v>13</v>
      </c>
      <c r="AB1220">
        <f>VLOOKUP(X1220,角色属性总表!AG:AI,2,FALSE)*VLOOKUP(角色等级属性!AA1220,角色间职业划分!P:AG,13,FALSE)/角色间职业划分!$AB$9</f>
        <v>482.61003385657119</v>
      </c>
      <c r="AC1220">
        <f>VLOOKUP(X1220,角色属性总表!AG:AI,3,FALSE)*VLOOKUP(AA1220,角色间职业划分!P:AG,8,FALSE)/角色间职业划分!$W$9</f>
        <v>693.7811999999999</v>
      </c>
      <c r="AD1220">
        <f>VLOOKUP(AA1220,角色间职业划分!P:AP,26,FALSE)</f>
        <v>0.4</v>
      </c>
      <c r="AE1220">
        <f>VLOOKUP(X1220,角色属性总表!I:Q,3,FALSE)</f>
        <v>112.89599999999999</v>
      </c>
      <c r="AF1220">
        <f>VLOOKUP(AA1220,角色间职业划分!P:AP,11,FALSE)</f>
        <v>0.31</v>
      </c>
      <c r="AG1220">
        <f t="shared" si="184"/>
        <v>45.957446808510639</v>
      </c>
      <c r="AH1220">
        <f t="shared" si="185"/>
        <v>114</v>
      </c>
      <c r="AJ1220">
        <f t="shared" si="186"/>
        <v>-68.042553191489361</v>
      </c>
      <c r="AK1220">
        <v>1216</v>
      </c>
    </row>
    <row r="1221" spans="1:37" x14ac:dyDescent="0.15">
      <c r="A1221">
        <v>1217</v>
      </c>
      <c r="B1221">
        <f>ROUND(VLOOKUP(X1221,角色属性总表!AG:AI,2,FALSE)/角色属性总表!$C$34,0)</f>
        <v>39</v>
      </c>
      <c r="C1221">
        <f>ROUND(VLOOKUP(X1221,角色属性总表!Y:AE,3,FALSE)/J1221,0)</f>
        <v>8</v>
      </c>
      <c r="D1221">
        <f>ROUND(VLOOKUP(X1221,角色属性总表!AG:AI,3,FALSE)/角色属性总表!$C$35,0)</f>
        <v>40</v>
      </c>
      <c r="E1221">
        <f t="shared" si="180"/>
        <v>206</v>
      </c>
      <c r="F1221">
        <f t="shared" si="181"/>
        <v>19</v>
      </c>
      <c r="G1221">
        <f t="shared" si="182"/>
        <v>13</v>
      </c>
      <c r="H1221">
        <v>0</v>
      </c>
      <c r="I1221">
        <f t="shared" si="187"/>
        <v>3</v>
      </c>
      <c r="J1221">
        <f>VLOOKUP(AA1221,角色间职业划分!P:AP,20,FALSE)</f>
        <v>9</v>
      </c>
      <c r="K1221">
        <f>IF(X1221=500,100,VLOOKUP(AA1221,角色间职业划分!P:AP,22,FALSE))</f>
        <v>100</v>
      </c>
      <c r="L1221">
        <f>IF(X1221=500,K1221,VLOOKUP(AA1221,角色间职业划分!P:AP,23,FALSE))</f>
        <v>60</v>
      </c>
      <c r="M1221">
        <f>VLOOKUP(AA1221,角色间职业划分!P:AP,24,FALSE)</f>
        <v>0</v>
      </c>
      <c r="N1221">
        <f>VLOOKUP(AA1221,角色间职业划分!P:AP,14)*100</f>
        <v>95</v>
      </c>
      <c r="O1221">
        <f>VLOOKUP(AA1221,角色间职业划分!P:Z,9,FALSE)</f>
        <v>0</v>
      </c>
      <c r="P1221">
        <f>VLOOKUP(AA1221,角色间职业划分!P:AP,10,FALSE)</f>
        <v>0</v>
      </c>
      <c r="Q1221">
        <f>VLOOKUP(AA1221,角色间职业划分!P:AP,15,FALSE)</f>
        <v>0</v>
      </c>
      <c r="R1221">
        <f>VLOOKUP(AA1221,角色间职业划分!P:AP,16,FALSE)</f>
        <v>0</v>
      </c>
      <c r="S1221">
        <f>VLOOKUP(AA1221,角色间职业划分!P:AP,17,FALSE)</f>
        <v>0</v>
      </c>
      <c r="T1221">
        <f>VLOOKUP(AA1221,角色间职业划分!P:AP,18,FALSE)</f>
        <v>0</v>
      </c>
      <c r="U1221">
        <f>VLOOKUP(AA1221,角色间职业划分!P:AP,27,FALSE)</f>
        <v>0</v>
      </c>
      <c r="V1221">
        <f t="shared" si="183"/>
        <v>1.0000000000000009</v>
      </c>
      <c r="W1221">
        <f>VLOOKUP(AA1221,角色间职业划分!P:Q,2,FALSE)</f>
        <v>30</v>
      </c>
      <c r="X1221">
        <f t="shared" si="188"/>
        <v>5</v>
      </c>
      <c r="Y1221">
        <f>INT(VLOOKUP(X1221,角色属性总表!AG:AH,2,FALSE)*角色属性总表!$C$38)</f>
        <v>270</v>
      </c>
      <c r="AA1221">
        <f t="shared" si="189"/>
        <v>13</v>
      </c>
      <c r="AB1221">
        <f>VLOOKUP(X1221,角色属性总表!AG:AI,2,FALSE)*VLOOKUP(角色等级属性!AA1221,角色间职业划分!P:AG,13,FALSE)/角色间职业划分!$AB$9</f>
        <v>517.08217913204066</v>
      </c>
      <c r="AC1221">
        <f>VLOOKUP(X1221,角色属性总表!AG:AI,3,FALSE)*VLOOKUP(AA1221,角色间职业划分!P:AG,8,FALSE)/角色间职业划分!$W$9</f>
        <v>743.33699999999988</v>
      </c>
      <c r="AD1221">
        <f>VLOOKUP(AA1221,角色间职业划分!P:AP,26,FALSE)</f>
        <v>0.4</v>
      </c>
      <c r="AE1221">
        <f>VLOOKUP(X1221,角色属性总表!I:Q,3,FALSE)</f>
        <v>120.96000000000001</v>
      </c>
      <c r="AF1221">
        <f>VLOOKUP(AA1221,角色间职业划分!P:AP,11,FALSE)</f>
        <v>0.31</v>
      </c>
      <c r="AG1221">
        <f t="shared" si="184"/>
        <v>64.715053131586458</v>
      </c>
      <c r="AH1221">
        <f t="shared" si="185"/>
        <v>120</v>
      </c>
      <c r="AJ1221">
        <f t="shared" si="186"/>
        <v>-55.284946868413542</v>
      </c>
      <c r="AK1221">
        <v>1217</v>
      </c>
    </row>
    <row r="1222" spans="1:37" x14ac:dyDescent="0.15">
      <c r="A1222">
        <v>1218</v>
      </c>
      <c r="B1222">
        <f>ROUND(VLOOKUP(X1222,角色属性总表!AG:AI,2,FALSE)/角色属性总表!$C$34,0)</f>
        <v>41</v>
      </c>
      <c r="C1222">
        <f>ROUND(VLOOKUP(X1222,角色属性总表!Y:AE,3,FALSE)/J1222,0)</f>
        <v>9</v>
      </c>
      <c r="D1222">
        <f>ROUND(VLOOKUP(X1222,角色属性总表!AG:AI,3,FALSE)/角色属性总表!$C$35,0)</f>
        <v>43</v>
      </c>
      <c r="E1222">
        <f t="shared" ref="E1222:E1285" si="190">INT(AD1222*AB1222)</f>
        <v>220</v>
      </c>
      <c r="F1222">
        <f t="shared" ref="F1222:F1285" si="191">ROUND(AC1222/D1222,0)</f>
        <v>18</v>
      </c>
      <c r="G1222">
        <f t="shared" ref="G1222:G1285" si="192">ROUND(AB1222/B1222,0)</f>
        <v>13</v>
      </c>
      <c r="H1222">
        <v>0</v>
      </c>
      <c r="I1222">
        <f t="shared" si="187"/>
        <v>3</v>
      </c>
      <c r="J1222">
        <f>VLOOKUP(AA1222,角色间职业划分!P:AP,20,FALSE)</f>
        <v>9</v>
      </c>
      <c r="K1222">
        <f>IF(X1222=500,100,VLOOKUP(AA1222,角色间职业划分!P:AP,22,FALSE))</f>
        <v>100</v>
      </c>
      <c r="L1222">
        <f>IF(X1222=500,K1222,VLOOKUP(AA1222,角色间职业划分!P:AP,23,FALSE))</f>
        <v>60</v>
      </c>
      <c r="M1222">
        <f>VLOOKUP(AA1222,角色间职业划分!P:AP,24,FALSE)</f>
        <v>0</v>
      </c>
      <c r="N1222">
        <f>VLOOKUP(AA1222,角色间职业划分!P:AP,14)*100</f>
        <v>95</v>
      </c>
      <c r="O1222">
        <f>VLOOKUP(AA1222,角色间职业划分!P:Z,9,FALSE)</f>
        <v>0</v>
      </c>
      <c r="P1222">
        <f>VLOOKUP(AA1222,角色间职业划分!P:AP,10,FALSE)</f>
        <v>0</v>
      </c>
      <c r="Q1222">
        <f>VLOOKUP(AA1222,角色间职业划分!P:AP,15,FALSE)</f>
        <v>0</v>
      </c>
      <c r="R1222">
        <f>VLOOKUP(AA1222,角色间职业划分!P:AP,16,FALSE)</f>
        <v>0</v>
      </c>
      <c r="S1222">
        <f>VLOOKUP(AA1222,角色间职业划分!P:AP,17,FALSE)</f>
        <v>0</v>
      </c>
      <c r="T1222">
        <f>VLOOKUP(AA1222,角色间职业划分!P:AP,18,FALSE)</f>
        <v>0</v>
      </c>
      <c r="U1222">
        <f>VLOOKUP(AA1222,角色间职业划分!P:AP,27,FALSE)</f>
        <v>0</v>
      </c>
      <c r="V1222">
        <f t="shared" ref="V1222:V1285" si="193">(AF1222-AF$2)*100</f>
        <v>1.0000000000000009</v>
      </c>
      <c r="W1222">
        <f>VLOOKUP(AA1222,角色间职业划分!P:Q,2,FALSE)</f>
        <v>30</v>
      </c>
      <c r="X1222">
        <f t="shared" si="188"/>
        <v>6</v>
      </c>
      <c r="Y1222">
        <f>INT(VLOOKUP(X1222,角色属性总表!AG:AH,2,FALSE)*角色属性总表!$C$38)</f>
        <v>288</v>
      </c>
      <c r="AA1222">
        <f t="shared" si="189"/>
        <v>13</v>
      </c>
      <c r="AB1222">
        <f>VLOOKUP(X1222,角色属性总表!AG:AI,2,FALSE)*VLOOKUP(角色等级属性!AA1222,角色间职业划分!P:AG,13,FALSE)/角色间职业划分!$AB$9</f>
        <v>551.55432440751008</v>
      </c>
      <c r="AC1222">
        <f>VLOOKUP(X1222,角色属性总表!AG:AI,3,FALSE)*VLOOKUP(AA1222,角色间职业划分!P:AG,8,FALSE)/角色间职业划分!$W$9</f>
        <v>792.89279999999985</v>
      </c>
      <c r="AD1222">
        <f>VLOOKUP(AA1222,角色间职业划分!P:AP,26,FALSE)</f>
        <v>0.4</v>
      </c>
      <c r="AE1222">
        <f>VLOOKUP(X1222,角色属性总表!I:Q,3,FALSE)</f>
        <v>129.024</v>
      </c>
      <c r="AF1222">
        <f>VLOOKUP(AA1222,角色间职业划分!P:AP,11,FALSE)</f>
        <v>0.31</v>
      </c>
      <c r="AG1222">
        <f t="shared" ref="AG1222:AG1285" si="194">((AF$2*X1222*X1222*180)/(SQRT(X1222*100)-AF$2*X1222))</f>
        <v>85.658020979464069</v>
      </c>
      <c r="AH1222">
        <f t="shared" ref="AH1222:AH1285" si="195">D1222*AH$2</f>
        <v>129</v>
      </c>
      <c r="AJ1222">
        <f t="shared" ref="AJ1222:AJ1285" si="196">AG1222-AH1222</f>
        <v>-43.341979020535931</v>
      </c>
      <c r="AK1222">
        <v>1218</v>
      </c>
    </row>
    <row r="1223" spans="1:37" x14ac:dyDescent="0.15">
      <c r="A1223">
        <v>1219</v>
      </c>
      <c r="B1223">
        <f>ROUND(VLOOKUP(X1223,角色属性总表!AG:AI,2,FALSE)/角色属性总表!$C$34,0)</f>
        <v>44</v>
      </c>
      <c r="C1223">
        <f>ROUND(VLOOKUP(X1223,角色属性总表!Y:AE,3,FALSE)/J1223,0)</f>
        <v>9</v>
      </c>
      <c r="D1223">
        <f>ROUND(VLOOKUP(X1223,角色属性总表!AG:AI,3,FALSE)/角色属性总表!$C$35,0)</f>
        <v>46</v>
      </c>
      <c r="E1223">
        <f t="shared" si="190"/>
        <v>234</v>
      </c>
      <c r="F1223">
        <f t="shared" si="191"/>
        <v>18</v>
      </c>
      <c r="G1223">
        <f t="shared" si="192"/>
        <v>13</v>
      </c>
      <c r="H1223">
        <v>0</v>
      </c>
      <c r="I1223">
        <f t="shared" ref="I1223:I1286" si="197">I1222</f>
        <v>3</v>
      </c>
      <c r="J1223">
        <f>VLOOKUP(AA1223,角色间职业划分!P:AP,20,FALSE)</f>
        <v>9</v>
      </c>
      <c r="K1223">
        <f>IF(X1223=500,100,VLOOKUP(AA1223,角色间职业划分!P:AP,22,FALSE))</f>
        <v>100</v>
      </c>
      <c r="L1223">
        <f>IF(X1223=500,K1223,VLOOKUP(AA1223,角色间职业划分!P:AP,23,FALSE))</f>
        <v>60</v>
      </c>
      <c r="M1223">
        <f>VLOOKUP(AA1223,角色间职业划分!P:AP,24,FALSE)</f>
        <v>0</v>
      </c>
      <c r="N1223">
        <f>VLOOKUP(AA1223,角色间职业划分!P:AP,14)*100</f>
        <v>95</v>
      </c>
      <c r="O1223">
        <f>VLOOKUP(AA1223,角色间职业划分!P:Z,9,FALSE)</f>
        <v>0</v>
      </c>
      <c r="P1223">
        <f>VLOOKUP(AA1223,角色间职业划分!P:AP,10,FALSE)</f>
        <v>0</v>
      </c>
      <c r="Q1223">
        <f>VLOOKUP(AA1223,角色间职业划分!P:AP,15,FALSE)</f>
        <v>0</v>
      </c>
      <c r="R1223">
        <f>VLOOKUP(AA1223,角色间职业划分!P:AP,16,FALSE)</f>
        <v>0</v>
      </c>
      <c r="S1223">
        <f>VLOOKUP(AA1223,角色间职业划分!P:AP,17,FALSE)</f>
        <v>0</v>
      </c>
      <c r="T1223">
        <f>VLOOKUP(AA1223,角色间职业划分!P:AP,18,FALSE)</f>
        <v>0</v>
      </c>
      <c r="U1223">
        <f>VLOOKUP(AA1223,角色间职业划分!P:AP,27,FALSE)</f>
        <v>0</v>
      </c>
      <c r="V1223">
        <f t="shared" si="193"/>
        <v>1.0000000000000009</v>
      </c>
      <c r="W1223">
        <f>VLOOKUP(AA1223,角色间职业划分!P:Q,2,FALSE)</f>
        <v>30</v>
      </c>
      <c r="X1223">
        <f t="shared" ref="X1223:X1286" si="198">IF(X1222=100,500,IF(X1222=500,1,X1222+1))</f>
        <v>7</v>
      </c>
      <c r="Y1223">
        <f>INT(VLOOKUP(X1223,角色属性总表!AG:AH,2,FALSE)*角色属性总表!$C$38)</f>
        <v>306</v>
      </c>
      <c r="AA1223">
        <f t="shared" ref="AA1223:AA1286" si="199">IF(X1223=1,AA1222+1,AA1222)</f>
        <v>13</v>
      </c>
      <c r="AB1223">
        <f>VLOOKUP(X1223,角色属性总表!AG:AI,2,FALSE)*VLOOKUP(角色等级属性!AA1223,角色间职业划分!P:AG,13,FALSE)/角色间职业划分!$AB$9</f>
        <v>586.02646968297938</v>
      </c>
      <c r="AC1223">
        <f>VLOOKUP(X1223,角色属性总表!AG:AI,3,FALSE)*VLOOKUP(AA1223,角色间职业划分!P:AG,8,FALSE)/角色间职业划分!$W$9</f>
        <v>842.44859999999971</v>
      </c>
      <c r="AD1223">
        <f>VLOOKUP(AA1223,角色间职业划分!P:AP,26,FALSE)</f>
        <v>0.4</v>
      </c>
      <c r="AE1223">
        <f>VLOOKUP(X1223,角色属性总表!I:Q,3,FALSE)</f>
        <v>137.08799999999999</v>
      </c>
      <c r="AF1223">
        <f>VLOOKUP(AA1223,角色间职业划分!P:AP,11,FALSE)</f>
        <v>0.31</v>
      </c>
      <c r="AG1223">
        <f t="shared" si="194"/>
        <v>108.63177977079756</v>
      </c>
      <c r="AH1223">
        <f t="shared" si="195"/>
        <v>138</v>
      </c>
      <c r="AJ1223">
        <f t="shared" si="196"/>
        <v>-29.368220229202436</v>
      </c>
      <c r="AK1223">
        <v>1219</v>
      </c>
    </row>
    <row r="1224" spans="1:37" x14ac:dyDescent="0.15">
      <c r="A1224">
        <v>1220</v>
      </c>
      <c r="B1224">
        <f>ROUND(VLOOKUP(X1224,角色属性总表!AG:AI,2,FALSE)/角色属性总表!$C$34,0)</f>
        <v>46</v>
      </c>
      <c r="C1224">
        <f>ROUND(VLOOKUP(X1224,角色属性总表!Y:AE,3,FALSE)/J1224,0)</f>
        <v>10</v>
      </c>
      <c r="D1224">
        <f>ROUND(VLOOKUP(X1224,角色属性总表!AG:AI,3,FALSE)/角色属性总表!$C$35,0)</f>
        <v>48</v>
      </c>
      <c r="E1224">
        <f t="shared" si="190"/>
        <v>248</v>
      </c>
      <c r="F1224">
        <f t="shared" si="191"/>
        <v>19</v>
      </c>
      <c r="G1224">
        <f t="shared" si="192"/>
        <v>13</v>
      </c>
      <c r="H1224">
        <v>0</v>
      </c>
      <c r="I1224">
        <f t="shared" si="197"/>
        <v>3</v>
      </c>
      <c r="J1224">
        <f>VLOOKUP(AA1224,角色间职业划分!P:AP,20,FALSE)</f>
        <v>9</v>
      </c>
      <c r="K1224">
        <f>IF(X1224=500,100,VLOOKUP(AA1224,角色间职业划分!P:AP,22,FALSE))</f>
        <v>100</v>
      </c>
      <c r="L1224">
        <f>IF(X1224=500,K1224,VLOOKUP(AA1224,角色间职业划分!P:AP,23,FALSE))</f>
        <v>60</v>
      </c>
      <c r="M1224">
        <f>VLOOKUP(AA1224,角色间职业划分!P:AP,24,FALSE)</f>
        <v>0</v>
      </c>
      <c r="N1224">
        <f>VLOOKUP(AA1224,角色间职业划分!P:AP,14)*100</f>
        <v>95</v>
      </c>
      <c r="O1224">
        <f>VLOOKUP(AA1224,角色间职业划分!P:Z,9,FALSE)</f>
        <v>0</v>
      </c>
      <c r="P1224">
        <f>VLOOKUP(AA1224,角色间职业划分!P:AP,10,FALSE)</f>
        <v>0</v>
      </c>
      <c r="Q1224">
        <f>VLOOKUP(AA1224,角色间职业划分!P:AP,15,FALSE)</f>
        <v>0</v>
      </c>
      <c r="R1224">
        <f>VLOOKUP(AA1224,角色间职业划分!P:AP,16,FALSE)</f>
        <v>0</v>
      </c>
      <c r="S1224">
        <f>VLOOKUP(AA1224,角色间职业划分!P:AP,17,FALSE)</f>
        <v>0</v>
      </c>
      <c r="T1224">
        <f>VLOOKUP(AA1224,角色间职业划分!P:AP,18,FALSE)</f>
        <v>0</v>
      </c>
      <c r="U1224">
        <f>VLOOKUP(AA1224,角色间职业划分!P:AP,27,FALSE)</f>
        <v>0</v>
      </c>
      <c r="V1224">
        <f t="shared" si="193"/>
        <v>1.0000000000000009</v>
      </c>
      <c r="W1224">
        <f>VLOOKUP(AA1224,角色间职业划分!P:Q,2,FALSE)</f>
        <v>30</v>
      </c>
      <c r="X1224">
        <f t="shared" si="198"/>
        <v>8</v>
      </c>
      <c r="Y1224">
        <f>INT(VLOOKUP(X1224,角色属性总表!AG:AH,2,FALSE)*角色属性总表!$C$38)</f>
        <v>324</v>
      </c>
      <c r="AA1224">
        <f t="shared" si="199"/>
        <v>13</v>
      </c>
      <c r="AB1224">
        <f>VLOOKUP(X1224,角色属性总表!AG:AI,2,FALSE)*VLOOKUP(角色等级属性!AA1224,角色间职业划分!P:AG,13,FALSE)/角色间职业划分!$AB$9</f>
        <v>620.49861495844868</v>
      </c>
      <c r="AC1224">
        <f>VLOOKUP(X1224,角色属性总表!AG:AI,3,FALSE)*VLOOKUP(AA1224,角色间职业划分!P:AG,8,FALSE)/角色间职业划分!$W$9</f>
        <v>892.00440000000003</v>
      </c>
      <c r="AD1224">
        <f>VLOOKUP(AA1224,角色间职业划分!P:AP,26,FALSE)</f>
        <v>0.4</v>
      </c>
      <c r="AE1224">
        <f>VLOOKUP(X1224,角色属性总表!I:Q,3,FALSE)</f>
        <v>145.15200000000002</v>
      </c>
      <c r="AF1224">
        <f>VLOOKUP(AA1224,角色间职业划分!P:AP,11,FALSE)</f>
        <v>0.31</v>
      </c>
      <c r="AG1224">
        <f t="shared" si="194"/>
        <v>133.51737690273509</v>
      </c>
      <c r="AH1224">
        <f t="shared" si="195"/>
        <v>144</v>
      </c>
      <c r="AJ1224">
        <f t="shared" si="196"/>
        <v>-10.482623097264906</v>
      </c>
      <c r="AK1224">
        <v>1220</v>
      </c>
    </row>
    <row r="1225" spans="1:37" x14ac:dyDescent="0.15">
      <c r="A1225">
        <v>1221</v>
      </c>
      <c r="B1225">
        <f>ROUND(VLOOKUP(X1225,角色属性总表!AG:AI,2,FALSE)/角色属性总表!$C$34,0)</f>
        <v>49</v>
      </c>
      <c r="C1225">
        <f>ROUND(VLOOKUP(X1225,角色属性总表!Y:AE,3,FALSE)/J1225,0)</f>
        <v>11</v>
      </c>
      <c r="D1225">
        <f>ROUND(VLOOKUP(X1225,角色属性总表!AG:AI,3,FALSE)/角色属性总表!$C$35,0)</f>
        <v>51</v>
      </c>
      <c r="E1225">
        <f t="shared" si="190"/>
        <v>261</v>
      </c>
      <c r="F1225">
        <f t="shared" si="191"/>
        <v>18</v>
      </c>
      <c r="G1225">
        <f t="shared" si="192"/>
        <v>13</v>
      </c>
      <c r="H1225">
        <v>0</v>
      </c>
      <c r="I1225">
        <f t="shared" si="197"/>
        <v>3</v>
      </c>
      <c r="J1225">
        <f>VLOOKUP(AA1225,角色间职业划分!P:AP,20,FALSE)</f>
        <v>9</v>
      </c>
      <c r="K1225">
        <f>IF(X1225=500,100,VLOOKUP(AA1225,角色间职业划分!P:AP,22,FALSE))</f>
        <v>100</v>
      </c>
      <c r="L1225">
        <f>IF(X1225=500,K1225,VLOOKUP(AA1225,角色间职业划分!P:AP,23,FALSE))</f>
        <v>60</v>
      </c>
      <c r="M1225">
        <f>VLOOKUP(AA1225,角色间职业划分!P:AP,24,FALSE)</f>
        <v>0</v>
      </c>
      <c r="N1225">
        <f>VLOOKUP(AA1225,角色间职业划分!P:AP,14)*100</f>
        <v>95</v>
      </c>
      <c r="O1225">
        <f>VLOOKUP(AA1225,角色间职业划分!P:Z,9,FALSE)</f>
        <v>0</v>
      </c>
      <c r="P1225">
        <f>VLOOKUP(AA1225,角色间职业划分!P:AP,10,FALSE)</f>
        <v>0</v>
      </c>
      <c r="Q1225">
        <f>VLOOKUP(AA1225,角色间职业划分!P:AP,15,FALSE)</f>
        <v>0</v>
      </c>
      <c r="R1225">
        <f>VLOOKUP(AA1225,角色间职业划分!P:AP,16,FALSE)</f>
        <v>0</v>
      </c>
      <c r="S1225">
        <f>VLOOKUP(AA1225,角色间职业划分!P:AP,17,FALSE)</f>
        <v>0</v>
      </c>
      <c r="T1225">
        <f>VLOOKUP(AA1225,角色间职业划分!P:AP,18,FALSE)</f>
        <v>0</v>
      </c>
      <c r="U1225">
        <f>VLOOKUP(AA1225,角色间职业划分!P:AP,27,FALSE)</f>
        <v>0</v>
      </c>
      <c r="V1225">
        <f t="shared" si="193"/>
        <v>1.0000000000000009</v>
      </c>
      <c r="W1225">
        <f>VLOOKUP(AA1225,角色间职业划分!P:Q,2,FALSE)</f>
        <v>30</v>
      </c>
      <c r="X1225">
        <f t="shared" si="198"/>
        <v>9</v>
      </c>
      <c r="Y1225">
        <f>INT(VLOOKUP(X1225,角色属性总表!AG:AH,2,FALSE)*角色属性总表!$C$38)</f>
        <v>342</v>
      </c>
      <c r="AA1225">
        <f t="shared" si="199"/>
        <v>13</v>
      </c>
      <c r="AB1225">
        <f>VLOOKUP(X1225,角色属性总表!AG:AI,2,FALSE)*VLOOKUP(角色等级属性!AA1225,角色间职业划分!P:AG,13,FALSE)/角色间职业划分!$AB$9</f>
        <v>654.9707602339181</v>
      </c>
      <c r="AC1225">
        <f>VLOOKUP(X1225,角色属性总表!AG:AI,3,FALSE)*VLOOKUP(AA1225,角色间职业划分!P:AG,8,FALSE)/角色间职业划分!$W$9</f>
        <v>941.5601999999999</v>
      </c>
      <c r="AD1225">
        <f>VLOOKUP(AA1225,角色间职业划分!P:AP,26,FALSE)</f>
        <v>0.4</v>
      </c>
      <c r="AE1225">
        <f>VLOOKUP(X1225,角色属性总表!I:Q,3,FALSE)</f>
        <v>153.21599999999998</v>
      </c>
      <c r="AF1225">
        <f>VLOOKUP(AA1225,角色间职业划分!P:AP,11,FALSE)</f>
        <v>0.31</v>
      </c>
      <c r="AG1225">
        <f t="shared" si="194"/>
        <v>160.21978021978018</v>
      </c>
      <c r="AH1225">
        <f t="shared" si="195"/>
        <v>153</v>
      </c>
      <c r="AJ1225">
        <f t="shared" si="196"/>
        <v>7.2197802197801764</v>
      </c>
      <c r="AK1225">
        <v>1221</v>
      </c>
    </row>
    <row r="1226" spans="1:37" x14ac:dyDescent="0.15">
      <c r="A1226">
        <v>1222</v>
      </c>
      <c r="B1226">
        <f>ROUND(VLOOKUP(X1226,角色属性总表!AG:AI,2,FALSE)/角色属性总表!$C$34,0)</f>
        <v>51</v>
      </c>
      <c r="C1226">
        <f>ROUND(VLOOKUP(X1226,角色属性总表!Y:AE,3,FALSE)/J1226,0)</f>
        <v>12</v>
      </c>
      <c r="D1226">
        <f>ROUND(VLOOKUP(X1226,角色属性总表!AG:AI,3,FALSE)/角色属性总表!$C$35,0)</f>
        <v>54</v>
      </c>
      <c r="E1226">
        <f t="shared" si="190"/>
        <v>275</v>
      </c>
      <c r="F1226">
        <f t="shared" si="191"/>
        <v>18</v>
      </c>
      <c r="G1226">
        <f t="shared" si="192"/>
        <v>14</v>
      </c>
      <c r="H1226">
        <v>0</v>
      </c>
      <c r="I1226">
        <f t="shared" si="197"/>
        <v>3</v>
      </c>
      <c r="J1226">
        <f>VLOOKUP(AA1226,角色间职业划分!P:AP,20,FALSE)</f>
        <v>9</v>
      </c>
      <c r="K1226">
        <f>IF(X1226=500,100,VLOOKUP(AA1226,角色间职业划分!P:AP,22,FALSE))</f>
        <v>100</v>
      </c>
      <c r="L1226">
        <f>IF(X1226=500,K1226,VLOOKUP(AA1226,角色间职业划分!P:AP,23,FALSE))</f>
        <v>60</v>
      </c>
      <c r="M1226">
        <f>VLOOKUP(AA1226,角色间职业划分!P:AP,24,FALSE)</f>
        <v>0</v>
      </c>
      <c r="N1226">
        <f>VLOOKUP(AA1226,角色间职业划分!P:AP,14)*100</f>
        <v>95</v>
      </c>
      <c r="O1226">
        <f>VLOOKUP(AA1226,角色间职业划分!P:Z,9,FALSE)</f>
        <v>0</v>
      </c>
      <c r="P1226">
        <f>VLOOKUP(AA1226,角色间职业划分!P:AP,10,FALSE)</f>
        <v>0</v>
      </c>
      <c r="Q1226">
        <f>VLOOKUP(AA1226,角色间职业划分!P:AP,15,FALSE)</f>
        <v>0</v>
      </c>
      <c r="R1226">
        <f>VLOOKUP(AA1226,角色间职业划分!P:AP,16,FALSE)</f>
        <v>0</v>
      </c>
      <c r="S1226">
        <f>VLOOKUP(AA1226,角色间职业划分!P:AP,17,FALSE)</f>
        <v>0</v>
      </c>
      <c r="T1226">
        <f>VLOOKUP(AA1226,角色间职业划分!P:AP,18,FALSE)</f>
        <v>0</v>
      </c>
      <c r="U1226">
        <f>VLOOKUP(AA1226,角色间职业划分!P:AP,27,FALSE)</f>
        <v>0</v>
      </c>
      <c r="V1226">
        <f t="shared" si="193"/>
        <v>1.0000000000000009</v>
      </c>
      <c r="W1226">
        <f>VLOOKUP(AA1226,角色间职业划分!P:Q,2,FALSE)</f>
        <v>30</v>
      </c>
      <c r="X1226">
        <f t="shared" si="198"/>
        <v>10</v>
      </c>
      <c r="Y1226">
        <f>INT(VLOOKUP(X1226,角色属性总表!AG:AH,2,FALSE)*角色属性总表!$C$38)</f>
        <v>360</v>
      </c>
      <c r="AA1226">
        <f t="shared" si="199"/>
        <v>13</v>
      </c>
      <c r="AB1226">
        <f>VLOOKUP(X1226,角色属性总表!AG:AI,2,FALSE)*VLOOKUP(角色等级属性!AA1226,角色间职业划分!P:AG,13,FALSE)/角色间职业划分!$AB$9</f>
        <v>689.44290550938751</v>
      </c>
      <c r="AC1226">
        <f>VLOOKUP(X1226,角色属性总表!AG:AI,3,FALSE)*VLOOKUP(AA1226,角色间职业划分!P:AG,8,FALSE)/角色间职业划分!$W$9</f>
        <v>991.11599999999987</v>
      </c>
      <c r="AD1226">
        <f>VLOOKUP(AA1226,角色间职业划分!P:AP,26,FALSE)</f>
        <v>0.4</v>
      </c>
      <c r="AE1226">
        <f>VLOOKUP(X1226,角色属性总表!I:Q,3,FALSE)</f>
        <v>161.28</v>
      </c>
      <c r="AF1226">
        <f>VLOOKUP(AA1226,角色间职业划分!P:AP,11,FALSE)</f>
        <v>0.31</v>
      </c>
      <c r="AG1226">
        <f t="shared" si="194"/>
        <v>188.66094212824672</v>
      </c>
      <c r="AH1226">
        <f t="shared" si="195"/>
        <v>162</v>
      </c>
      <c r="AJ1226">
        <f t="shared" si="196"/>
        <v>26.660942128246717</v>
      </c>
      <c r="AK1226">
        <v>1222</v>
      </c>
    </row>
    <row r="1227" spans="1:37" x14ac:dyDescent="0.15">
      <c r="A1227">
        <v>1223</v>
      </c>
      <c r="B1227">
        <f>ROUND(VLOOKUP(X1227,角色属性总表!AG:AI,2,FALSE)/角色属性总表!$C$34,0)</f>
        <v>54</v>
      </c>
      <c r="C1227">
        <f>ROUND(VLOOKUP(X1227,角色属性总表!Y:AE,3,FALSE)/J1227,0)</f>
        <v>12</v>
      </c>
      <c r="D1227">
        <f>ROUND(VLOOKUP(X1227,角色属性总表!AG:AI,3,FALSE)/角色属性总表!$C$35,0)</f>
        <v>56</v>
      </c>
      <c r="E1227">
        <f t="shared" si="190"/>
        <v>289</v>
      </c>
      <c r="F1227">
        <f t="shared" si="191"/>
        <v>19</v>
      </c>
      <c r="G1227">
        <f t="shared" si="192"/>
        <v>13</v>
      </c>
      <c r="H1227">
        <v>0</v>
      </c>
      <c r="I1227">
        <f t="shared" si="197"/>
        <v>3</v>
      </c>
      <c r="J1227">
        <f>VLOOKUP(AA1227,角色间职业划分!P:AP,20,FALSE)</f>
        <v>9</v>
      </c>
      <c r="K1227">
        <f>IF(X1227=500,100,VLOOKUP(AA1227,角色间职业划分!P:AP,22,FALSE))</f>
        <v>100</v>
      </c>
      <c r="L1227">
        <f>IF(X1227=500,K1227,VLOOKUP(AA1227,角色间职业划分!P:AP,23,FALSE))</f>
        <v>60</v>
      </c>
      <c r="M1227">
        <f>VLOOKUP(AA1227,角色间职业划分!P:AP,24,FALSE)</f>
        <v>0</v>
      </c>
      <c r="N1227">
        <f>VLOOKUP(AA1227,角色间职业划分!P:AP,14)*100</f>
        <v>95</v>
      </c>
      <c r="O1227">
        <f>VLOOKUP(AA1227,角色间职业划分!P:Z,9,FALSE)</f>
        <v>0</v>
      </c>
      <c r="P1227">
        <f>VLOOKUP(AA1227,角色间职业划分!P:AP,10,FALSE)</f>
        <v>0</v>
      </c>
      <c r="Q1227">
        <f>VLOOKUP(AA1227,角色间职业划分!P:AP,15,FALSE)</f>
        <v>0</v>
      </c>
      <c r="R1227">
        <f>VLOOKUP(AA1227,角色间职业划分!P:AP,16,FALSE)</f>
        <v>0</v>
      </c>
      <c r="S1227">
        <f>VLOOKUP(AA1227,角色间职业划分!P:AP,17,FALSE)</f>
        <v>0</v>
      </c>
      <c r="T1227">
        <f>VLOOKUP(AA1227,角色间职业划分!P:AP,18,FALSE)</f>
        <v>0</v>
      </c>
      <c r="U1227">
        <f>VLOOKUP(AA1227,角色间职业划分!P:AP,27,FALSE)</f>
        <v>0</v>
      </c>
      <c r="V1227">
        <f t="shared" si="193"/>
        <v>1.0000000000000009</v>
      </c>
      <c r="W1227">
        <f>VLOOKUP(AA1227,角色间职业划分!P:Q,2,FALSE)</f>
        <v>30</v>
      </c>
      <c r="X1227">
        <f t="shared" si="198"/>
        <v>11</v>
      </c>
      <c r="Y1227">
        <f>INT(VLOOKUP(X1227,角色属性总表!AG:AH,2,FALSE)*角色属性总表!$C$38)</f>
        <v>378</v>
      </c>
      <c r="AA1227">
        <f t="shared" si="199"/>
        <v>13</v>
      </c>
      <c r="AB1227">
        <f>VLOOKUP(X1227,角色属性总表!AG:AI,2,FALSE)*VLOOKUP(角色等级属性!AA1227,角色间职业划分!P:AG,13,FALSE)/角色间职业划分!$AB$9</f>
        <v>723.91505078485693</v>
      </c>
      <c r="AC1227">
        <f>VLOOKUP(X1227,角色属性总表!AG:AI,3,FALSE)*VLOOKUP(AA1227,角色间职业划分!P:AG,8,FALSE)/角色间职业划分!$W$9</f>
        <v>1040.6717999999998</v>
      </c>
      <c r="AD1227">
        <f>VLOOKUP(AA1227,角色间职业划分!P:AP,26,FALSE)</f>
        <v>0.4</v>
      </c>
      <c r="AE1227">
        <f>VLOOKUP(X1227,角色属性总表!I:Q,3,FALSE)</f>
        <v>169.34399999999999</v>
      </c>
      <c r="AF1227">
        <f>VLOOKUP(AA1227,角色间职业划分!P:AP,11,FALSE)</f>
        <v>0.31</v>
      </c>
      <c r="AG1227">
        <f t="shared" si="194"/>
        <v>218.77538889719293</v>
      </c>
      <c r="AH1227">
        <f t="shared" si="195"/>
        <v>168</v>
      </c>
      <c r="AJ1227">
        <f t="shared" si="196"/>
        <v>50.775388897192926</v>
      </c>
      <c r="AK1227">
        <v>1223</v>
      </c>
    </row>
    <row r="1228" spans="1:37" x14ac:dyDescent="0.15">
      <c r="A1228">
        <v>1224</v>
      </c>
      <c r="B1228">
        <f>ROUND(VLOOKUP(X1228,角色属性总表!AG:AI,2,FALSE)/角色属性总表!$C$34,0)</f>
        <v>57</v>
      </c>
      <c r="C1228">
        <f>ROUND(VLOOKUP(X1228,角色属性总表!Y:AE,3,FALSE)/J1228,0)</f>
        <v>13</v>
      </c>
      <c r="D1228">
        <f>ROUND(VLOOKUP(X1228,角色属性总表!AG:AI,3,FALSE)/角色属性总表!$C$35,0)</f>
        <v>59</v>
      </c>
      <c r="E1228">
        <f t="shared" si="190"/>
        <v>303</v>
      </c>
      <c r="F1228">
        <f t="shared" si="191"/>
        <v>18</v>
      </c>
      <c r="G1228">
        <f t="shared" si="192"/>
        <v>13</v>
      </c>
      <c r="H1228">
        <v>0</v>
      </c>
      <c r="I1228">
        <f t="shared" si="197"/>
        <v>3</v>
      </c>
      <c r="J1228">
        <f>VLOOKUP(AA1228,角色间职业划分!P:AP,20,FALSE)</f>
        <v>9</v>
      </c>
      <c r="K1228">
        <f>IF(X1228=500,100,VLOOKUP(AA1228,角色间职业划分!P:AP,22,FALSE))</f>
        <v>100</v>
      </c>
      <c r="L1228">
        <f>IF(X1228=500,K1228,VLOOKUP(AA1228,角色间职业划分!P:AP,23,FALSE))</f>
        <v>60</v>
      </c>
      <c r="M1228">
        <f>VLOOKUP(AA1228,角色间职业划分!P:AP,24,FALSE)</f>
        <v>0</v>
      </c>
      <c r="N1228">
        <f>VLOOKUP(AA1228,角色间职业划分!P:AP,14)*100</f>
        <v>95</v>
      </c>
      <c r="O1228">
        <f>VLOOKUP(AA1228,角色间职业划分!P:Z,9,FALSE)</f>
        <v>0</v>
      </c>
      <c r="P1228">
        <f>VLOOKUP(AA1228,角色间职业划分!P:AP,10,FALSE)</f>
        <v>0</v>
      </c>
      <c r="Q1228">
        <f>VLOOKUP(AA1228,角色间职业划分!P:AP,15,FALSE)</f>
        <v>0</v>
      </c>
      <c r="R1228">
        <f>VLOOKUP(AA1228,角色间职业划分!P:AP,16,FALSE)</f>
        <v>0</v>
      </c>
      <c r="S1228">
        <f>VLOOKUP(AA1228,角色间职业划分!P:AP,17,FALSE)</f>
        <v>0</v>
      </c>
      <c r="T1228">
        <f>VLOOKUP(AA1228,角色间职业划分!P:AP,18,FALSE)</f>
        <v>0</v>
      </c>
      <c r="U1228">
        <f>VLOOKUP(AA1228,角色间职业划分!P:AP,27,FALSE)</f>
        <v>0</v>
      </c>
      <c r="V1228">
        <f t="shared" si="193"/>
        <v>1.0000000000000009</v>
      </c>
      <c r="W1228">
        <f>VLOOKUP(AA1228,角色间职业划分!P:Q,2,FALSE)</f>
        <v>30</v>
      </c>
      <c r="X1228">
        <f t="shared" si="198"/>
        <v>12</v>
      </c>
      <c r="Y1228">
        <f>INT(VLOOKUP(X1228,角色属性总表!AG:AH,2,FALSE)*角色属性总表!$C$38)</f>
        <v>396</v>
      </c>
      <c r="AA1228">
        <f t="shared" si="199"/>
        <v>13</v>
      </c>
      <c r="AB1228">
        <f>VLOOKUP(X1228,角色属性总表!AG:AI,2,FALSE)*VLOOKUP(角色等级属性!AA1228,角色间职业划分!P:AG,13,FALSE)/角色间职业划分!$AB$9</f>
        <v>758.38719606032635</v>
      </c>
      <c r="AC1228">
        <f>VLOOKUP(X1228,角色属性总表!AG:AI,3,FALSE)*VLOOKUP(AA1228,角色间职业划分!P:AG,8,FALSE)/角色间职业划分!$W$9</f>
        <v>1090.2275999999999</v>
      </c>
      <c r="AD1228">
        <f>VLOOKUP(AA1228,角色间职业划分!P:AP,26,FALSE)</f>
        <v>0.4</v>
      </c>
      <c r="AE1228">
        <f>VLOOKUP(X1228,角色属性总表!I:Q,3,FALSE)</f>
        <v>177.40800000000002</v>
      </c>
      <c r="AF1228">
        <f>VLOOKUP(AA1228,角色间职业划分!P:AP,11,FALSE)</f>
        <v>0.31</v>
      </c>
      <c r="AG1228">
        <f t="shared" si="194"/>
        <v>250.50726310243272</v>
      </c>
      <c r="AH1228">
        <f t="shared" si="195"/>
        <v>177</v>
      </c>
      <c r="AJ1228">
        <f t="shared" si="196"/>
        <v>73.507263102432717</v>
      </c>
      <c r="AK1228">
        <v>1224</v>
      </c>
    </row>
    <row r="1229" spans="1:37" x14ac:dyDescent="0.15">
      <c r="A1229">
        <v>1225</v>
      </c>
      <c r="B1229">
        <f>ROUND(VLOOKUP(X1229,角色属性总表!AG:AI,2,FALSE)/角色属性总表!$C$34,0)</f>
        <v>59</v>
      </c>
      <c r="C1229">
        <f>ROUND(VLOOKUP(X1229,角色属性总表!Y:AE,3,FALSE)/J1229,0)</f>
        <v>14</v>
      </c>
      <c r="D1229">
        <f>ROUND(VLOOKUP(X1229,角色属性总表!AG:AI,3,FALSE)/角色属性总表!$C$35,0)</f>
        <v>62</v>
      </c>
      <c r="E1229">
        <f t="shared" si="190"/>
        <v>317</v>
      </c>
      <c r="F1229">
        <f t="shared" si="191"/>
        <v>18</v>
      </c>
      <c r="G1229">
        <f t="shared" si="192"/>
        <v>13</v>
      </c>
      <c r="H1229">
        <v>0</v>
      </c>
      <c r="I1229">
        <f t="shared" si="197"/>
        <v>3</v>
      </c>
      <c r="J1229">
        <f>VLOOKUP(AA1229,角色间职业划分!P:AP,20,FALSE)</f>
        <v>9</v>
      </c>
      <c r="K1229">
        <f>IF(X1229=500,100,VLOOKUP(AA1229,角色间职业划分!P:AP,22,FALSE))</f>
        <v>100</v>
      </c>
      <c r="L1229">
        <f>IF(X1229=500,K1229,VLOOKUP(AA1229,角色间职业划分!P:AP,23,FALSE))</f>
        <v>60</v>
      </c>
      <c r="M1229">
        <f>VLOOKUP(AA1229,角色间职业划分!P:AP,24,FALSE)</f>
        <v>0</v>
      </c>
      <c r="N1229">
        <f>VLOOKUP(AA1229,角色间职业划分!P:AP,14)*100</f>
        <v>95</v>
      </c>
      <c r="O1229">
        <f>VLOOKUP(AA1229,角色间职业划分!P:Z,9,FALSE)</f>
        <v>0</v>
      </c>
      <c r="P1229">
        <f>VLOOKUP(AA1229,角色间职业划分!P:AP,10,FALSE)</f>
        <v>0</v>
      </c>
      <c r="Q1229">
        <f>VLOOKUP(AA1229,角色间职业划分!P:AP,15,FALSE)</f>
        <v>0</v>
      </c>
      <c r="R1229">
        <f>VLOOKUP(AA1229,角色间职业划分!P:AP,16,FALSE)</f>
        <v>0</v>
      </c>
      <c r="S1229">
        <f>VLOOKUP(AA1229,角色间职业划分!P:AP,17,FALSE)</f>
        <v>0</v>
      </c>
      <c r="T1229">
        <f>VLOOKUP(AA1229,角色间职业划分!P:AP,18,FALSE)</f>
        <v>0</v>
      </c>
      <c r="U1229">
        <f>VLOOKUP(AA1229,角色间职业划分!P:AP,27,FALSE)</f>
        <v>0</v>
      </c>
      <c r="V1229">
        <f t="shared" si="193"/>
        <v>1.0000000000000009</v>
      </c>
      <c r="W1229">
        <f>VLOOKUP(AA1229,角色间职业划分!P:Q,2,FALSE)</f>
        <v>30</v>
      </c>
      <c r="X1229">
        <f t="shared" si="198"/>
        <v>13</v>
      </c>
      <c r="Y1229">
        <f>INT(VLOOKUP(X1229,角色属性总表!AG:AH,2,FALSE)*角色属性总表!$C$38)</f>
        <v>414</v>
      </c>
      <c r="AA1229">
        <f t="shared" si="199"/>
        <v>13</v>
      </c>
      <c r="AB1229">
        <f>VLOOKUP(X1229,角色属性总表!AG:AI,2,FALSE)*VLOOKUP(角色等级属性!AA1229,角色间职业划分!P:AG,13,FALSE)/角色间职业划分!$AB$9</f>
        <v>792.85934133579565</v>
      </c>
      <c r="AC1229">
        <f>VLOOKUP(X1229,角色属性总表!AG:AI,3,FALSE)*VLOOKUP(AA1229,角色间职业划分!P:AG,8,FALSE)/角色间职业划分!$W$9</f>
        <v>1139.7833999999998</v>
      </c>
      <c r="AD1229">
        <f>VLOOKUP(AA1229,角色间职业划分!P:AP,26,FALSE)</f>
        <v>0.4</v>
      </c>
      <c r="AE1229">
        <f>VLOOKUP(X1229,角色属性总表!I:Q,3,FALSE)</f>
        <v>185.47199999999998</v>
      </c>
      <c r="AF1229">
        <f>VLOOKUP(AA1229,角色间职业划分!P:AP,11,FALSE)</f>
        <v>0.31</v>
      </c>
      <c r="AG1229">
        <f t="shared" si="194"/>
        <v>283.80825613434388</v>
      </c>
      <c r="AH1229">
        <f t="shared" si="195"/>
        <v>186</v>
      </c>
      <c r="AJ1229">
        <f t="shared" si="196"/>
        <v>97.808256134343878</v>
      </c>
      <c r="AK1229">
        <v>1225</v>
      </c>
    </row>
    <row r="1230" spans="1:37" x14ac:dyDescent="0.15">
      <c r="A1230">
        <v>1226</v>
      </c>
      <c r="B1230">
        <f>ROUND(VLOOKUP(X1230,角色属性总表!AG:AI,2,FALSE)/角色属性总表!$C$34,0)</f>
        <v>62</v>
      </c>
      <c r="C1230">
        <f>ROUND(VLOOKUP(X1230,角色属性总表!Y:AE,3,FALSE)/J1230,0)</f>
        <v>15</v>
      </c>
      <c r="D1230">
        <f>ROUND(VLOOKUP(X1230,角色属性总表!AG:AI,3,FALSE)/角色属性总表!$C$35,0)</f>
        <v>65</v>
      </c>
      <c r="E1230">
        <f t="shared" si="190"/>
        <v>330</v>
      </c>
      <c r="F1230">
        <f t="shared" si="191"/>
        <v>18</v>
      </c>
      <c r="G1230">
        <f t="shared" si="192"/>
        <v>13</v>
      </c>
      <c r="H1230">
        <v>0</v>
      </c>
      <c r="I1230">
        <f t="shared" si="197"/>
        <v>3</v>
      </c>
      <c r="J1230">
        <f>VLOOKUP(AA1230,角色间职业划分!P:AP,20,FALSE)</f>
        <v>9</v>
      </c>
      <c r="K1230">
        <f>IF(X1230=500,100,VLOOKUP(AA1230,角色间职业划分!P:AP,22,FALSE))</f>
        <v>100</v>
      </c>
      <c r="L1230">
        <f>IF(X1230=500,K1230,VLOOKUP(AA1230,角色间职业划分!P:AP,23,FALSE))</f>
        <v>60</v>
      </c>
      <c r="M1230">
        <f>VLOOKUP(AA1230,角色间职业划分!P:AP,24,FALSE)</f>
        <v>0</v>
      </c>
      <c r="N1230">
        <f>VLOOKUP(AA1230,角色间职业划分!P:AP,14)*100</f>
        <v>95</v>
      </c>
      <c r="O1230">
        <f>VLOOKUP(AA1230,角色间职业划分!P:Z,9,FALSE)</f>
        <v>0</v>
      </c>
      <c r="P1230">
        <f>VLOOKUP(AA1230,角色间职业划分!P:AP,10,FALSE)</f>
        <v>0</v>
      </c>
      <c r="Q1230">
        <f>VLOOKUP(AA1230,角色间职业划分!P:AP,15,FALSE)</f>
        <v>0</v>
      </c>
      <c r="R1230">
        <f>VLOOKUP(AA1230,角色间职业划分!P:AP,16,FALSE)</f>
        <v>0</v>
      </c>
      <c r="S1230">
        <f>VLOOKUP(AA1230,角色间职业划分!P:AP,17,FALSE)</f>
        <v>0</v>
      </c>
      <c r="T1230">
        <f>VLOOKUP(AA1230,角色间职业划分!P:AP,18,FALSE)</f>
        <v>0</v>
      </c>
      <c r="U1230">
        <f>VLOOKUP(AA1230,角色间职业划分!P:AP,27,FALSE)</f>
        <v>0</v>
      </c>
      <c r="V1230">
        <f t="shared" si="193"/>
        <v>1.0000000000000009</v>
      </c>
      <c r="W1230">
        <f>VLOOKUP(AA1230,角色间职业划分!P:Q,2,FALSE)</f>
        <v>30</v>
      </c>
      <c r="X1230">
        <f t="shared" si="198"/>
        <v>14</v>
      </c>
      <c r="Y1230">
        <f>INT(VLOOKUP(X1230,角色属性总表!AG:AH,2,FALSE)*角色属性总表!$C$38)</f>
        <v>432</v>
      </c>
      <c r="AA1230">
        <f t="shared" si="199"/>
        <v>13</v>
      </c>
      <c r="AB1230">
        <f>VLOOKUP(X1230,角色属性总表!AG:AI,2,FALSE)*VLOOKUP(角色等级属性!AA1230,角色间职业划分!P:AG,13,FALSE)/角色间职业划分!$AB$9</f>
        <v>827.33148661126506</v>
      </c>
      <c r="AC1230">
        <f>VLOOKUP(X1230,角色属性总表!AG:AI,3,FALSE)*VLOOKUP(AA1230,角色间职业划分!P:AG,8,FALSE)/角色间职业划分!$W$9</f>
        <v>1189.3391999999997</v>
      </c>
      <c r="AD1230">
        <f>VLOOKUP(AA1230,角色间职业划分!P:AP,26,FALSE)</f>
        <v>0.4</v>
      </c>
      <c r="AE1230">
        <f>VLOOKUP(X1230,角色属性总表!I:Q,3,FALSE)</f>
        <v>193.536</v>
      </c>
      <c r="AF1230">
        <f>VLOOKUP(AA1230,角色间职业划分!P:AP,11,FALSE)</f>
        <v>0.31</v>
      </c>
      <c r="AG1230">
        <f t="shared" si="194"/>
        <v>318.63611346982981</v>
      </c>
      <c r="AH1230">
        <f t="shared" si="195"/>
        <v>195</v>
      </c>
      <c r="AJ1230">
        <f t="shared" si="196"/>
        <v>123.63611346982981</v>
      </c>
      <c r="AK1230">
        <v>1226</v>
      </c>
    </row>
    <row r="1231" spans="1:37" x14ac:dyDescent="0.15">
      <c r="A1231">
        <v>1227</v>
      </c>
      <c r="B1231">
        <f>ROUND(VLOOKUP(X1231,角色属性总表!AG:AI,2,FALSE)/角色属性总表!$C$34,0)</f>
        <v>64</v>
      </c>
      <c r="C1231">
        <f>ROUND(VLOOKUP(X1231,角色属性总表!Y:AE,3,FALSE)/J1231,0)</f>
        <v>16</v>
      </c>
      <c r="D1231">
        <f>ROUND(VLOOKUP(X1231,角色属性总表!AG:AI,3,FALSE)/角色属性总表!$C$35,0)</f>
        <v>67</v>
      </c>
      <c r="E1231">
        <f t="shared" si="190"/>
        <v>344</v>
      </c>
      <c r="F1231">
        <f t="shared" si="191"/>
        <v>18</v>
      </c>
      <c r="G1231">
        <f t="shared" si="192"/>
        <v>13</v>
      </c>
      <c r="H1231">
        <v>0</v>
      </c>
      <c r="I1231">
        <f t="shared" si="197"/>
        <v>3</v>
      </c>
      <c r="J1231">
        <f>VLOOKUP(AA1231,角色间职业划分!P:AP,20,FALSE)</f>
        <v>9</v>
      </c>
      <c r="K1231">
        <f>IF(X1231=500,100,VLOOKUP(AA1231,角色间职业划分!P:AP,22,FALSE))</f>
        <v>100</v>
      </c>
      <c r="L1231">
        <f>IF(X1231=500,K1231,VLOOKUP(AA1231,角色间职业划分!P:AP,23,FALSE))</f>
        <v>60</v>
      </c>
      <c r="M1231">
        <f>VLOOKUP(AA1231,角色间职业划分!P:AP,24,FALSE)</f>
        <v>0</v>
      </c>
      <c r="N1231">
        <f>VLOOKUP(AA1231,角色间职业划分!P:AP,14)*100</f>
        <v>95</v>
      </c>
      <c r="O1231">
        <f>VLOOKUP(AA1231,角色间职业划分!P:Z,9,FALSE)</f>
        <v>0</v>
      </c>
      <c r="P1231">
        <f>VLOOKUP(AA1231,角色间职业划分!P:AP,10,FALSE)</f>
        <v>0</v>
      </c>
      <c r="Q1231">
        <f>VLOOKUP(AA1231,角色间职业划分!P:AP,15,FALSE)</f>
        <v>0</v>
      </c>
      <c r="R1231">
        <f>VLOOKUP(AA1231,角色间职业划分!P:AP,16,FALSE)</f>
        <v>0</v>
      </c>
      <c r="S1231">
        <f>VLOOKUP(AA1231,角色间职业划分!P:AP,17,FALSE)</f>
        <v>0</v>
      </c>
      <c r="T1231">
        <f>VLOOKUP(AA1231,角色间职业划分!P:AP,18,FALSE)</f>
        <v>0</v>
      </c>
      <c r="U1231">
        <f>VLOOKUP(AA1231,角色间职业划分!P:AP,27,FALSE)</f>
        <v>0</v>
      </c>
      <c r="V1231">
        <f t="shared" si="193"/>
        <v>1.0000000000000009</v>
      </c>
      <c r="W1231">
        <f>VLOOKUP(AA1231,角色间职业划分!P:Q,2,FALSE)</f>
        <v>30</v>
      </c>
      <c r="X1231">
        <f t="shared" si="198"/>
        <v>15</v>
      </c>
      <c r="Y1231">
        <f>INT(VLOOKUP(X1231,角色属性总表!AG:AH,2,FALSE)*角色属性总表!$C$38)</f>
        <v>450</v>
      </c>
      <c r="AA1231">
        <f t="shared" si="199"/>
        <v>13</v>
      </c>
      <c r="AB1231">
        <f>VLOOKUP(X1231,角色属性总表!AG:AI,2,FALSE)*VLOOKUP(角色等级属性!AA1231,角色间职业划分!P:AG,13,FALSE)/角色间职业划分!$AB$9</f>
        <v>861.80363188673448</v>
      </c>
      <c r="AC1231">
        <f>VLOOKUP(X1231,角色属性总表!AG:AI,3,FALSE)*VLOOKUP(AA1231,角色间职业划分!P:AG,8,FALSE)/角色间职业划分!$W$9</f>
        <v>1238.895</v>
      </c>
      <c r="AD1231">
        <f>VLOOKUP(AA1231,角色间职业划分!P:AP,26,FALSE)</f>
        <v>0.4</v>
      </c>
      <c r="AE1231">
        <f>VLOOKUP(X1231,角色属性总表!I:Q,3,FALSE)</f>
        <v>201.60000000000002</v>
      </c>
      <c r="AF1231">
        <f>VLOOKUP(AA1231,角色间职业划分!P:AP,11,FALSE)</f>
        <v>0.31</v>
      </c>
      <c r="AG1231">
        <f t="shared" si="194"/>
        <v>354.95352361155676</v>
      </c>
      <c r="AH1231">
        <f t="shared" si="195"/>
        <v>201</v>
      </c>
      <c r="AJ1231">
        <f t="shared" si="196"/>
        <v>153.95352361155676</v>
      </c>
      <c r="AK1231">
        <v>1227</v>
      </c>
    </row>
    <row r="1232" spans="1:37" x14ac:dyDescent="0.15">
      <c r="A1232">
        <v>1228</v>
      </c>
      <c r="B1232">
        <f>ROUND(VLOOKUP(X1232,角色属性总表!AG:AI,2,FALSE)/角色属性总表!$C$34,0)</f>
        <v>67</v>
      </c>
      <c r="C1232">
        <f>ROUND(VLOOKUP(X1232,角色属性总表!Y:AE,3,FALSE)/J1232,0)</f>
        <v>17</v>
      </c>
      <c r="D1232">
        <f>ROUND(VLOOKUP(X1232,角色属性总表!AG:AI,3,FALSE)/角色属性总表!$C$35,0)</f>
        <v>70</v>
      </c>
      <c r="E1232">
        <f t="shared" si="190"/>
        <v>358</v>
      </c>
      <c r="F1232">
        <f t="shared" si="191"/>
        <v>18</v>
      </c>
      <c r="G1232">
        <f t="shared" si="192"/>
        <v>13</v>
      </c>
      <c r="H1232">
        <v>0</v>
      </c>
      <c r="I1232">
        <f t="shared" si="197"/>
        <v>3</v>
      </c>
      <c r="J1232">
        <f>VLOOKUP(AA1232,角色间职业划分!P:AP,20,FALSE)</f>
        <v>9</v>
      </c>
      <c r="K1232">
        <f>IF(X1232=500,100,VLOOKUP(AA1232,角色间职业划分!P:AP,22,FALSE))</f>
        <v>100</v>
      </c>
      <c r="L1232">
        <f>IF(X1232=500,K1232,VLOOKUP(AA1232,角色间职业划分!P:AP,23,FALSE))</f>
        <v>60</v>
      </c>
      <c r="M1232">
        <f>VLOOKUP(AA1232,角色间职业划分!P:AP,24,FALSE)</f>
        <v>0</v>
      </c>
      <c r="N1232">
        <f>VLOOKUP(AA1232,角色间职业划分!P:AP,14)*100</f>
        <v>95</v>
      </c>
      <c r="O1232">
        <f>VLOOKUP(AA1232,角色间职业划分!P:Z,9,FALSE)</f>
        <v>0</v>
      </c>
      <c r="P1232">
        <f>VLOOKUP(AA1232,角色间职业划分!P:AP,10,FALSE)</f>
        <v>0</v>
      </c>
      <c r="Q1232">
        <f>VLOOKUP(AA1232,角色间职业划分!P:AP,15,FALSE)</f>
        <v>0</v>
      </c>
      <c r="R1232">
        <f>VLOOKUP(AA1232,角色间职业划分!P:AP,16,FALSE)</f>
        <v>0</v>
      </c>
      <c r="S1232">
        <f>VLOOKUP(AA1232,角色间职业划分!P:AP,17,FALSE)</f>
        <v>0</v>
      </c>
      <c r="T1232">
        <f>VLOOKUP(AA1232,角色间职业划分!P:AP,18,FALSE)</f>
        <v>0</v>
      </c>
      <c r="U1232">
        <f>VLOOKUP(AA1232,角色间职业划分!P:AP,27,FALSE)</f>
        <v>0</v>
      </c>
      <c r="V1232">
        <f t="shared" si="193"/>
        <v>1.0000000000000009</v>
      </c>
      <c r="W1232">
        <f>VLOOKUP(AA1232,角色间职业划分!P:Q,2,FALSE)</f>
        <v>30</v>
      </c>
      <c r="X1232">
        <f t="shared" si="198"/>
        <v>16</v>
      </c>
      <c r="Y1232">
        <f>INT(VLOOKUP(X1232,角色属性总表!AG:AH,2,FALSE)*角色属性总表!$C$38)</f>
        <v>468</v>
      </c>
      <c r="AA1232">
        <f t="shared" si="199"/>
        <v>13</v>
      </c>
      <c r="AB1232">
        <f>VLOOKUP(X1232,角色属性总表!AG:AI,2,FALSE)*VLOOKUP(角色等级属性!AA1232,角色间职业划分!P:AG,13,FALSE)/角色间职业划分!$AB$9</f>
        <v>896.27577716220367</v>
      </c>
      <c r="AC1232">
        <f>VLOOKUP(X1232,角色属性总表!AG:AI,3,FALSE)*VLOOKUP(AA1232,角色间职业划分!P:AG,8,FALSE)/角色间职业划分!$W$9</f>
        <v>1288.4507999999998</v>
      </c>
      <c r="AD1232">
        <f>VLOOKUP(AA1232,角色间职业划分!P:AP,26,FALSE)</f>
        <v>0.4</v>
      </c>
      <c r="AE1232">
        <f>VLOOKUP(X1232,角色属性总表!I:Q,3,FALSE)</f>
        <v>209.66400000000002</v>
      </c>
      <c r="AF1232">
        <f>VLOOKUP(AA1232,角色间职业划分!P:AP,11,FALSE)</f>
        <v>0.31</v>
      </c>
      <c r="AG1232">
        <f t="shared" si="194"/>
        <v>392.72727272727269</v>
      </c>
      <c r="AH1232">
        <f t="shared" si="195"/>
        <v>210</v>
      </c>
      <c r="AJ1232">
        <f t="shared" si="196"/>
        <v>182.72727272727269</v>
      </c>
      <c r="AK1232">
        <v>1228</v>
      </c>
    </row>
    <row r="1233" spans="1:37" x14ac:dyDescent="0.15">
      <c r="A1233">
        <v>1229</v>
      </c>
      <c r="B1233">
        <f>ROUND(VLOOKUP(X1233,角色属性总表!AG:AI,2,FALSE)/角色属性总表!$C$34,0)</f>
        <v>69</v>
      </c>
      <c r="C1233">
        <f>ROUND(VLOOKUP(X1233,角色属性总表!Y:AE,3,FALSE)/J1233,0)</f>
        <v>18</v>
      </c>
      <c r="D1233">
        <f>ROUND(VLOOKUP(X1233,角色属性总表!AG:AI,3,FALSE)/角色属性总表!$C$35,0)</f>
        <v>73</v>
      </c>
      <c r="E1233">
        <f t="shared" si="190"/>
        <v>372</v>
      </c>
      <c r="F1233">
        <f t="shared" si="191"/>
        <v>18</v>
      </c>
      <c r="G1233">
        <f t="shared" si="192"/>
        <v>13</v>
      </c>
      <c r="H1233">
        <v>0</v>
      </c>
      <c r="I1233">
        <f t="shared" si="197"/>
        <v>3</v>
      </c>
      <c r="J1233">
        <f>VLOOKUP(AA1233,角色间职业划分!P:AP,20,FALSE)</f>
        <v>9</v>
      </c>
      <c r="K1233">
        <f>IF(X1233=500,100,VLOOKUP(AA1233,角色间职业划分!P:AP,22,FALSE))</f>
        <v>100</v>
      </c>
      <c r="L1233">
        <f>IF(X1233=500,K1233,VLOOKUP(AA1233,角色间职业划分!P:AP,23,FALSE))</f>
        <v>60</v>
      </c>
      <c r="M1233">
        <f>VLOOKUP(AA1233,角色间职业划分!P:AP,24,FALSE)</f>
        <v>0</v>
      </c>
      <c r="N1233">
        <f>VLOOKUP(AA1233,角色间职业划分!P:AP,14)*100</f>
        <v>95</v>
      </c>
      <c r="O1233">
        <f>VLOOKUP(AA1233,角色间职业划分!P:Z,9,FALSE)</f>
        <v>0</v>
      </c>
      <c r="P1233">
        <f>VLOOKUP(AA1233,角色间职业划分!P:AP,10,FALSE)</f>
        <v>0</v>
      </c>
      <c r="Q1233">
        <f>VLOOKUP(AA1233,角色间职业划分!P:AP,15,FALSE)</f>
        <v>0</v>
      </c>
      <c r="R1233">
        <f>VLOOKUP(AA1233,角色间职业划分!P:AP,16,FALSE)</f>
        <v>0</v>
      </c>
      <c r="S1233">
        <f>VLOOKUP(AA1233,角色间职业划分!P:AP,17,FALSE)</f>
        <v>0</v>
      </c>
      <c r="T1233">
        <f>VLOOKUP(AA1233,角色间职业划分!P:AP,18,FALSE)</f>
        <v>0</v>
      </c>
      <c r="U1233">
        <f>VLOOKUP(AA1233,角色间职业划分!P:AP,27,FALSE)</f>
        <v>0</v>
      </c>
      <c r="V1233">
        <f t="shared" si="193"/>
        <v>1.0000000000000009</v>
      </c>
      <c r="W1233">
        <f>VLOOKUP(AA1233,角色间职业划分!P:Q,2,FALSE)</f>
        <v>30</v>
      </c>
      <c r="X1233">
        <f t="shared" si="198"/>
        <v>17</v>
      </c>
      <c r="Y1233">
        <f>INT(VLOOKUP(X1233,角色属性总表!AG:AH,2,FALSE)*角色属性总表!$C$38)</f>
        <v>486</v>
      </c>
      <c r="AA1233">
        <f t="shared" si="199"/>
        <v>13</v>
      </c>
      <c r="AB1233">
        <f>VLOOKUP(X1233,角色属性总表!AG:AI,2,FALSE)*VLOOKUP(角色等级属性!AA1233,角色间职业划分!P:AG,13,FALSE)/角色间职业划分!$AB$9</f>
        <v>930.74792243767331</v>
      </c>
      <c r="AC1233">
        <f>VLOOKUP(X1233,角色属性总表!AG:AI,3,FALSE)*VLOOKUP(AA1233,角色间职业划分!P:AG,8,FALSE)/角色间职业划分!$W$9</f>
        <v>1338.0065999999999</v>
      </c>
      <c r="AD1233">
        <f>VLOOKUP(AA1233,角色间职业划分!P:AP,26,FALSE)</f>
        <v>0.4</v>
      </c>
      <c r="AE1233">
        <f>VLOOKUP(X1233,角色属性总表!I:Q,3,FALSE)</f>
        <v>217.72800000000001</v>
      </c>
      <c r="AF1233">
        <f>VLOOKUP(AA1233,角色间职业划分!P:AP,11,FALSE)</f>
        <v>0.31</v>
      </c>
      <c r="AG1233">
        <f t="shared" si="194"/>
        <v>431.9275885363067</v>
      </c>
      <c r="AH1233">
        <f t="shared" si="195"/>
        <v>219</v>
      </c>
      <c r="AJ1233">
        <f t="shared" si="196"/>
        <v>212.9275885363067</v>
      </c>
      <c r="AK1233">
        <v>1229</v>
      </c>
    </row>
    <row r="1234" spans="1:37" x14ac:dyDescent="0.15">
      <c r="A1234">
        <v>1230</v>
      </c>
      <c r="B1234">
        <f>ROUND(VLOOKUP(X1234,角色属性总表!AG:AI,2,FALSE)/角色属性总表!$C$34,0)</f>
        <v>72</v>
      </c>
      <c r="C1234">
        <f>ROUND(VLOOKUP(X1234,角色属性总表!Y:AE,3,FALSE)/J1234,0)</f>
        <v>19</v>
      </c>
      <c r="D1234">
        <f>ROUND(VLOOKUP(X1234,角色属性总表!AG:AI,3,FALSE)/角色属性总表!$C$35,0)</f>
        <v>75</v>
      </c>
      <c r="E1234">
        <f t="shared" si="190"/>
        <v>386</v>
      </c>
      <c r="F1234">
        <f t="shared" si="191"/>
        <v>19</v>
      </c>
      <c r="G1234">
        <f t="shared" si="192"/>
        <v>13</v>
      </c>
      <c r="H1234">
        <v>0</v>
      </c>
      <c r="I1234">
        <f t="shared" si="197"/>
        <v>3</v>
      </c>
      <c r="J1234">
        <f>VLOOKUP(AA1234,角色间职业划分!P:AP,20,FALSE)</f>
        <v>9</v>
      </c>
      <c r="K1234">
        <f>IF(X1234=500,100,VLOOKUP(AA1234,角色间职业划分!P:AP,22,FALSE))</f>
        <v>100</v>
      </c>
      <c r="L1234">
        <f>IF(X1234=500,K1234,VLOOKUP(AA1234,角色间职业划分!P:AP,23,FALSE))</f>
        <v>60</v>
      </c>
      <c r="M1234">
        <f>VLOOKUP(AA1234,角色间职业划分!P:AP,24,FALSE)</f>
        <v>0</v>
      </c>
      <c r="N1234">
        <f>VLOOKUP(AA1234,角色间职业划分!P:AP,14)*100</f>
        <v>95</v>
      </c>
      <c r="O1234">
        <f>VLOOKUP(AA1234,角色间职业划分!P:Z,9,FALSE)</f>
        <v>0</v>
      </c>
      <c r="P1234">
        <f>VLOOKUP(AA1234,角色间职业划分!P:AP,10,FALSE)</f>
        <v>0</v>
      </c>
      <c r="Q1234">
        <f>VLOOKUP(AA1234,角色间职业划分!P:AP,15,FALSE)</f>
        <v>0</v>
      </c>
      <c r="R1234">
        <f>VLOOKUP(AA1234,角色间职业划分!P:AP,16,FALSE)</f>
        <v>0</v>
      </c>
      <c r="S1234">
        <f>VLOOKUP(AA1234,角色间职业划分!P:AP,17,FALSE)</f>
        <v>0</v>
      </c>
      <c r="T1234">
        <f>VLOOKUP(AA1234,角色间职业划分!P:AP,18,FALSE)</f>
        <v>0</v>
      </c>
      <c r="U1234">
        <f>VLOOKUP(AA1234,角色间职业划分!P:AP,27,FALSE)</f>
        <v>0</v>
      </c>
      <c r="V1234">
        <f t="shared" si="193"/>
        <v>1.0000000000000009</v>
      </c>
      <c r="W1234">
        <f>VLOOKUP(AA1234,角色间职业划分!P:Q,2,FALSE)</f>
        <v>30</v>
      </c>
      <c r="X1234">
        <f t="shared" si="198"/>
        <v>18</v>
      </c>
      <c r="Y1234">
        <f>INT(VLOOKUP(X1234,角色属性总表!AG:AH,2,FALSE)*角色属性总表!$C$38)</f>
        <v>504</v>
      </c>
      <c r="AA1234">
        <f t="shared" si="199"/>
        <v>13</v>
      </c>
      <c r="AB1234">
        <f>VLOOKUP(X1234,角色属性总表!AG:AI,2,FALSE)*VLOOKUP(角色等级属性!AA1234,角色间职业划分!P:AG,13,FALSE)/角色间职业划分!$AB$9</f>
        <v>965.22006771314238</v>
      </c>
      <c r="AC1234">
        <f>VLOOKUP(X1234,角色属性总表!AG:AI,3,FALSE)*VLOOKUP(AA1234,角色间职业划分!P:AG,8,FALSE)/角色间职业划分!$W$9</f>
        <v>1387.5623999999998</v>
      </c>
      <c r="AD1234">
        <f>VLOOKUP(AA1234,角色间职业划分!P:AP,26,FALSE)</f>
        <v>0.4</v>
      </c>
      <c r="AE1234">
        <f>VLOOKUP(X1234,角色属性总表!I:Q,3,FALSE)</f>
        <v>225.79199999999997</v>
      </c>
      <c r="AF1234">
        <f>VLOOKUP(AA1234,角色间职业划分!P:AP,11,FALSE)</f>
        <v>0.31</v>
      </c>
      <c r="AG1234">
        <f t="shared" si="194"/>
        <v>472.52762226874808</v>
      </c>
      <c r="AH1234">
        <f t="shared" si="195"/>
        <v>225</v>
      </c>
      <c r="AJ1234">
        <f t="shared" si="196"/>
        <v>247.52762226874808</v>
      </c>
      <c r="AK1234">
        <v>1230</v>
      </c>
    </row>
    <row r="1235" spans="1:37" x14ac:dyDescent="0.15">
      <c r="A1235">
        <v>1231</v>
      </c>
      <c r="B1235">
        <f>ROUND(VLOOKUP(X1235,角色属性总表!AG:AI,2,FALSE)/角色属性总表!$C$34,0)</f>
        <v>75</v>
      </c>
      <c r="C1235">
        <f>ROUND(VLOOKUP(X1235,角色属性总表!Y:AE,3,FALSE)/J1235,0)</f>
        <v>20</v>
      </c>
      <c r="D1235">
        <f>ROUND(VLOOKUP(X1235,角色属性总表!AG:AI,3,FALSE)/角色属性总表!$C$35,0)</f>
        <v>78</v>
      </c>
      <c r="E1235">
        <f t="shared" si="190"/>
        <v>399</v>
      </c>
      <c r="F1235">
        <f t="shared" si="191"/>
        <v>18</v>
      </c>
      <c r="G1235">
        <f t="shared" si="192"/>
        <v>13</v>
      </c>
      <c r="H1235">
        <v>0</v>
      </c>
      <c r="I1235">
        <f t="shared" si="197"/>
        <v>3</v>
      </c>
      <c r="J1235">
        <f>VLOOKUP(AA1235,角色间职业划分!P:AP,20,FALSE)</f>
        <v>9</v>
      </c>
      <c r="K1235">
        <f>IF(X1235=500,100,VLOOKUP(AA1235,角色间职业划分!P:AP,22,FALSE))</f>
        <v>100</v>
      </c>
      <c r="L1235">
        <f>IF(X1235=500,K1235,VLOOKUP(AA1235,角色间职业划分!P:AP,23,FALSE))</f>
        <v>60</v>
      </c>
      <c r="M1235">
        <f>VLOOKUP(AA1235,角色间职业划分!P:AP,24,FALSE)</f>
        <v>0</v>
      </c>
      <c r="N1235">
        <f>VLOOKUP(AA1235,角色间职业划分!P:AP,14)*100</f>
        <v>95</v>
      </c>
      <c r="O1235">
        <f>VLOOKUP(AA1235,角色间职业划分!P:Z,9,FALSE)</f>
        <v>0</v>
      </c>
      <c r="P1235">
        <f>VLOOKUP(AA1235,角色间职业划分!P:AP,10,FALSE)</f>
        <v>0</v>
      </c>
      <c r="Q1235">
        <f>VLOOKUP(AA1235,角色间职业划分!P:AP,15,FALSE)</f>
        <v>0</v>
      </c>
      <c r="R1235">
        <f>VLOOKUP(AA1235,角色间职业划分!P:AP,16,FALSE)</f>
        <v>0</v>
      </c>
      <c r="S1235">
        <f>VLOOKUP(AA1235,角色间职业划分!P:AP,17,FALSE)</f>
        <v>0</v>
      </c>
      <c r="T1235">
        <f>VLOOKUP(AA1235,角色间职业划分!P:AP,18,FALSE)</f>
        <v>0</v>
      </c>
      <c r="U1235">
        <f>VLOOKUP(AA1235,角色间职业划分!P:AP,27,FALSE)</f>
        <v>0</v>
      </c>
      <c r="V1235">
        <f t="shared" si="193"/>
        <v>1.0000000000000009</v>
      </c>
      <c r="W1235">
        <f>VLOOKUP(AA1235,角色间职业划分!P:Q,2,FALSE)</f>
        <v>30</v>
      </c>
      <c r="X1235">
        <f t="shared" si="198"/>
        <v>19</v>
      </c>
      <c r="Y1235">
        <f>INT(VLOOKUP(X1235,角色属性总表!AG:AH,2,FALSE)*角色属性总表!$C$38)</f>
        <v>522</v>
      </c>
      <c r="AA1235">
        <f t="shared" si="199"/>
        <v>13</v>
      </c>
      <c r="AB1235">
        <f>VLOOKUP(X1235,角色属性总表!AG:AI,2,FALSE)*VLOOKUP(角色等级属性!AA1235,角色间职业划分!P:AG,13,FALSE)/角色间职业划分!$AB$9</f>
        <v>999.69221298861203</v>
      </c>
      <c r="AC1235">
        <f>VLOOKUP(X1235,角色属性总表!AG:AI,3,FALSE)*VLOOKUP(AA1235,角色间职业划分!P:AG,8,FALSE)/角色间职业划分!$W$9</f>
        <v>1437.1181999999997</v>
      </c>
      <c r="AD1235">
        <f>VLOOKUP(AA1235,角色间职业划分!P:AP,26,FALSE)</f>
        <v>0.4</v>
      </c>
      <c r="AE1235">
        <f>VLOOKUP(X1235,角色属性总表!I:Q,3,FALSE)</f>
        <v>233.85599999999999</v>
      </c>
      <c r="AF1235">
        <f>VLOOKUP(AA1235,角色间职业划分!P:AP,11,FALSE)</f>
        <v>0.31</v>
      </c>
      <c r="AG1235">
        <f t="shared" si="194"/>
        <v>514.50303347977729</v>
      </c>
      <c r="AH1235">
        <f t="shared" si="195"/>
        <v>234</v>
      </c>
      <c r="AJ1235">
        <f t="shared" si="196"/>
        <v>280.50303347977729</v>
      </c>
      <c r="AK1235">
        <v>1231</v>
      </c>
    </row>
    <row r="1236" spans="1:37" x14ac:dyDescent="0.15">
      <c r="A1236">
        <v>1232</v>
      </c>
      <c r="B1236">
        <f>ROUND(VLOOKUP(X1236,角色属性总表!AG:AI,2,FALSE)/角色属性总表!$C$34,0)</f>
        <v>77</v>
      </c>
      <c r="C1236">
        <f>ROUND(VLOOKUP(X1236,角色属性总表!Y:AE,3,FALSE)/J1236,0)</f>
        <v>21</v>
      </c>
      <c r="D1236">
        <f>ROUND(VLOOKUP(X1236,角色属性总表!AG:AI,3,FALSE)/角色属性总表!$C$35,0)</f>
        <v>81</v>
      </c>
      <c r="E1236">
        <f t="shared" si="190"/>
        <v>413</v>
      </c>
      <c r="F1236">
        <f t="shared" si="191"/>
        <v>18</v>
      </c>
      <c r="G1236">
        <f t="shared" si="192"/>
        <v>13</v>
      </c>
      <c r="H1236">
        <v>0</v>
      </c>
      <c r="I1236">
        <f t="shared" si="197"/>
        <v>3</v>
      </c>
      <c r="J1236">
        <f>VLOOKUP(AA1236,角色间职业划分!P:AP,20,FALSE)</f>
        <v>9</v>
      </c>
      <c r="K1236">
        <f>IF(X1236=500,100,VLOOKUP(AA1236,角色间职业划分!P:AP,22,FALSE))</f>
        <v>100</v>
      </c>
      <c r="L1236">
        <f>IF(X1236=500,K1236,VLOOKUP(AA1236,角色间职业划分!P:AP,23,FALSE))</f>
        <v>60</v>
      </c>
      <c r="M1236">
        <f>VLOOKUP(AA1236,角色间职业划分!P:AP,24,FALSE)</f>
        <v>0</v>
      </c>
      <c r="N1236">
        <f>VLOOKUP(AA1236,角色间职业划分!P:AP,14)*100</f>
        <v>95</v>
      </c>
      <c r="O1236">
        <f>VLOOKUP(AA1236,角色间职业划分!P:Z,9,FALSE)</f>
        <v>0</v>
      </c>
      <c r="P1236">
        <f>VLOOKUP(AA1236,角色间职业划分!P:AP,10,FALSE)</f>
        <v>0</v>
      </c>
      <c r="Q1236">
        <f>VLOOKUP(AA1236,角色间职业划分!P:AP,15,FALSE)</f>
        <v>0</v>
      </c>
      <c r="R1236">
        <f>VLOOKUP(AA1236,角色间职业划分!P:AP,16,FALSE)</f>
        <v>0</v>
      </c>
      <c r="S1236">
        <f>VLOOKUP(AA1236,角色间职业划分!P:AP,17,FALSE)</f>
        <v>0</v>
      </c>
      <c r="T1236">
        <f>VLOOKUP(AA1236,角色间职业划分!P:AP,18,FALSE)</f>
        <v>0</v>
      </c>
      <c r="U1236">
        <f>VLOOKUP(AA1236,角色间职业划分!P:AP,27,FALSE)</f>
        <v>0</v>
      </c>
      <c r="V1236">
        <f t="shared" si="193"/>
        <v>1.0000000000000009</v>
      </c>
      <c r="W1236">
        <f>VLOOKUP(AA1236,角色间职业划分!P:Q,2,FALSE)</f>
        <v>30</v>
      </c>
      <c r="X1236">
        <f t="shared" si="198"/>
        <v>20</v>
      </c>
      <c r="Y1236">
        <f>INT(VLOOKUP(X1236,角色属性总表!AG:AH,2,FALSE)*角色属性总表!$C$38)</f>
        <v>540</v>
      </c>
      <c r="AA1236">
        <f t="shared" si="199"/>
        <v>13</v>
      </c>
      <c r="AB1236">
        <f>VLOOKUP(X1236,角色属性总表!AG:AI,2,FALSE)*VLOOKUP(角色等级属性!AA1236,角色间职业划分!P:AG,13,FALSE)/角色间职业划分!$AB$9</f>
        <v>1034.1643582640813</v>
      </c>
      <c r="AC1236">
        <f>VLOOKUP(X1236,角色属性总表!AG:AI,3,FALSE)*VLOOKUP(AA1236,角色间职业划分!P:AG,8,FALSE)/角色间职业划分!$W$9</f>
        <v>1486.6739999999998</v>
      </c>
      <c r="AD1236">
        <f>VLOOKUP(AA1236,角色间职业划分!P:AP,26,FALSE)</f>
        <v>0.4</v>
      </c>
      <c r="AE1236">
        <f>VLOOKUP(X1236,角色属性总表!I:Q,3,FALSE)</f>
        <v>241.92000000000002</v>
      </c>
      <c r="AF1236">
        <f>VLOOKUP(AA1236,角色间职业划分!P:AP,11,FALSE)</f>
        <v>0.31</v>
      </c>
      <c r="AG1236">
        <f t="shared" si="194"/>
        <v>557.83165289201077</v>
      </c>
      <c r="AH1236">
        <f t="shared" si="195"/>
        <v>243</v>
      </c>
      <c r="AJ1236">
        <f t="shared" si="196"/>
        <v>314.83165289201077</v>
      </c>
      <c r="AK1236">
        <v>1232</v>
      </c>
    </row>
    <row r="1237" spans="1:37" x14ac:dyDescent="0.15">
      <c r="A1237">
        <v>1233</v>
      </c>
      <c r="B1237">
        <f>ROUND(VLOOKUP(X1237,角色属性总表!AG:AI,2,FALSE)/角色属性总表!$C$34,0)</f>
        <v>80</v>
      </c>
      <c r="C1237">
        <f>ROUND(VLOOKUP(X1237,角色属性总表!Y:AE,3,FALSE)/J1237,0)</f>
        <v>22</v>
      </c>
      <c r="D1237">
        <f>ROUND(VLOOKUP(X1237,角色属性总表!AG:AI,3,FALSE)/角色属性总表!$C$35,0)</f>
        <v>83</v>
      </c>
      <c r="E1237">
        <f t="shared" si="190"/>
        <v>427</v>
      </c>
      <c r="F1237">
        <f t="shared" si="191"/>
        <v>19</v>
      </c>
      <c r="G1237">
        <f t="shared" si="192"/>
        <v>13</v>
      </c>
      <c r="H1237">
        <v>0</v>
      </c>
      <c r="I1237">
        <f t="shared" si="197"/>
        <v>3</v>
      </c>
      <c r="J1237">
        <f>VLOOKUP(AA1237,角色间职业划分!P:AP,20,FALSE)</f>
        <v>9</v>
      </c>
      <c r="K1237">
        <f>IF(X1237=500,100,VLOOKUP(AA1237,角色间职业划分!P:AP,22,FALSE))</f>
        <v>100</v>
      </c>
      <c r="L1237">
        <f>IF(X1237=500,K1237,VLOOKUP(AA1237,角色间职业划分!P:AP,23,FALSE))</f>
        <v>60</v>
      </c>
      <c r="M1237">
        <f>VLOOKUP(AA1237,角色间职业划分!P:AP,24,FALSE)</f>
        <v>0</v>
      </c>
      <c r="N1237">
        <f>VLOOKUP(AA1237,角色间职业划分!P:AP,14)*100</f>
        <v>95</v>
      </c>
      <c r="O1237">
        <f>VLOOKUP(AA1237,角色间职业划分!P:Z,9,FALSE)</f>
        <v>0</v>
      </c>
      <c r="P1237">
        <f>VLOOKUP(AA1237,角色间职业划分!P:AP,10,FALSE)</f>
        <v>0</v>
      </c>
      <c r="Q1237">
        <f>VLOOKUP(AA1237,角色间职业划分!P:AP,15,FALSE)</f>
        <v>0</v>
      </c>
      <c r="R1237">
        <f>VLOOKUP(AA1237,角色间职业划分!P:AP,16,FALSE)</f>
        <v>0</v>
      </c>
      <c r="S1237">
        <f>VLOOKUP(AA1237,角色间职业划分!P:AP,17,FALSE)</f>
        <v>0</v>
      </c>
      <c r="T1237">
        <f>VLOOKUP(AA1237,角色间职业划分!P:AP,18,FALSE)</f>
        <v>0</v>
      </c>
      <c r="U1237">
        <f>VLOOKUP(AA1237,角色间职业划分!P:AP,27,FALSE)</f>
        <v>0</v>
      </c>
      <c r="V1237">
        <f t="shared" si="193"/>
        <v>1.0000000000000009</v>
      </c>
      <c r="W1237">
        <f>VLOOKUP(AA1237,角色间职业划分!P:Q,2,FALSE)</f>
        <v>30</v>
      </c>
      <c r="X1237">
        <f t="shared" si="198"/>
        <v>21</v>
      </c>
      <c r="Y1237">
        <f>INT(VLOOKUP(X1237,角色属性总表!AG:AH,2,FALSE)*角色属性总表!$C$38)</f>
        <v>558</v>
      </c>
      <c r="AA1237">
        <f t="shared" si="199"/>
        <v>13</v>
      </c>
      <c r="AB1237">
        <f>VLOOKUP(X1237,角色属性总表!AG:AI,2,FALSE)*VLOOKUP(角色等级属性!AA1237,角色间职业划分!P:AG,13,FALSE)/角色间职业划分!$AB$9</f>
        <v>1068.6365035395506</v>
      </c>
      <c r="AC1237">
        <f>VLOOKUP(X1237,角色属性总表!AG:AI,3,FALSE)*VLOOKUP(AA1237,角色间职业划分!P:AG,8,FALSE)/角色间职业划分!$W$9</f>
        <v>1536.2297999999998</v>
      </c>
      <c r="AD1237">
        <f>VLOOKUP(AA1237,角色间职业划分!P:AP,26,FALSE)</f>
        <v>0.4</v>
      </c>
      <c r="AE1237">
        <f>VLOOKUP(X1237,角色属性总表!I:Q,3,FALSE)</f>
        <v>249.98400000000004</v>
      </c>
      <c r="AF1237">
        <f>VLOOKUP(AA1237,角色间职业划分!P:AP,11,FALSE)</f>
        <v>0.31</v>
      </c>
      <c r="AG1237">
        <f t="shared" si="194"/>
        <v>602.49320538986058</v>
      </c>
      <c r="AH1237">
        <f t="shared" si="195"/>
        <v>249</v>
      </c>
      <c r="AJ1237">
        <f t="shared" si="196"/>
        <v>353.49320538986058</v>
      </c>
      <c r="AK1237">
        <v>1233</v>
      </c>
    </row>
    <row r="1238" spans="1:37" x14ac:dyDescent="0.15">
      <c r="A1238">
        <v>1234</v>
      </c>
      <c r="B1238">
        <f>ROUND(VLOOKUP(X1238,角色属性总表!AG:AI,2,FALSE)/角色属性总表!$C$34,0)</f>
        <v>82</v>
      </c>
      <c r="C1238">
        <f>ROUND(VLOOKUP(X1238,角色属性总表!Y:AE,3,FALSE)/J1238,0)</f>
        <v>23</v>
      </c>
      <c r="D1238">
        <f>ROUND(VLOOKUP(X1238,角色属性总表!AG:AI,3,FALSE)/角色属性总表!$C$35,0)</f>
        <v>86</v>
      </c>
      <c r="E1238">
        <f t="shared" si="190"/>
        <v>441</v>
      </c>
      <c r="F1238">
        <f t="shared" si="191"/>
        <v>18</v>
      </c>
      <c r="G1238">
        <f t="shared" si="192"/>
        <v>13</v>
      </c>
      <c r="H1238">
        <v>0</v>
      </c>
      <c r="I1238">
        <f t="shared" si="197"/>
        <v>3</v>
      </c>
      <c r="J1238">
        <f>VLOOKUP(AA1238,角色间职业划分!P:AP,20,FALSE)</f>
        <v>9</v>
      </c>
      <c r="K1238">
        <f>IF(X1238=500,100,VLOOKUP(AA1238,角色间职业划分!P:AP,22,FALSE))</f>
        <v>100</v>
      </c>
      <c r="L1238">
        <f>IF(X1238=500,K1238,VLOOKUP(AA1238,角色间职业划分!P:AP,23,FALSE))</f>
        <v>60</v>
      </c>
      <c r="M1238">
        <f>VLOOKUP(AA1238,角色间职业划分!P:AP,24,FALSE)</f>
        <v>0</v>
      </c>
      <c r="N1238">
        <f>VLOOKUP(AA1238,角色间职业划分!P:AP,14)*100</f>
        <v>95</v>
      </c>
      <c r="O1238">
        <f>VLOOKUP(AA1238,角色间职业划分!P:Z,9,FALSE)</f>
        <v>0</v>
      </c>
      <c r="P1238">
        <f>VLOOKUP(AA1238,角色间职业划分!P:AP,10,FALSE)</f>
        <v>0</v>
      </c>
      <c r="Q1238">
        <f>VLOOKUP(AA1238,角色间职业划分!P:AP,15,FALSE)</f>
        <v>0</v>
      </c>
      <c r="R1238">
        <f>VLOOKUP(AA1238,角色间职业划分!P:AP,16,FALSE)</f>
        <v>0</v>
      </c>
      <c r="S1238">
        <f>VLOOKUP(AA1238,角色间职业划分!P:AP,17,FALSE)</f>
        <v>0</v>
      </c>
      <c r="T1238">
        <f>VLOOKUP(AA1238,角色间职业划分!P:AP,18,FALSE)</f>
        <v>0</v>
      </c>
      <c r="U1238">
        <f>VLOOKUP(AA1238,角色间职业划分!P:AP,27,FALSE)</f>
        <v>0</v>
      </c>
      <c r="V1238">
        <f t="shared" si="193"/>
        <v>1.0000000000000009</v>
      </c>
      <c r="W1238">
        <f>VLOOKUP(AA1238,角色间职业划分!P:Q,2,FALSE)</f>
        <v>30</v>
      </c>
      <c r="X1238">
        <f t="shared" si="198"/>
        <v>22</v>
      </c>
      <c r="Y1238">
        <f>INT(VLOOKUP(X1238,角色属性总表!AG:AH,2,FALSE)*角色属性总表!$C$38)</f>
        <v>576</v>
      </c>
      <c r="AA1238">
        <f t="shared" si="199"/>
        <v>13</v>
      </c>
      <c r="AB1238">
        <f>VLOOKUP(X1238,角色属性总表!AG:AI,2,FALSE)*VLOOKUP(角色等级属性!AA1238,角色间职业划分!P:AG,13,FALSE)/角色间职业划分!$AB$9</f>
        <v>1103.1086488150202</v>
      </c>
      <c r="AC1238">
        <f>VLOOKUP(X1238,角色属性总表!AG:AI,3,FALSE)*VLOOKUP(AA1238,角色间职业划分!P:AG,8,FALSE)/角色间职业划分!$W$9</f>
        <v>1585.7855999999997</v>
      </c>
      <c r="AD1238">
        <f>VLOOKUP(AA1238,角色间职业划分!P:AP,26,FALSE)</f>
        <v>0.4</v>
      </c>
      <c r="AE1238">
        <f>VLOOKUP(X1238,角色属性总表!I:Q,3,FALSE)</f>
        <v>258.048</v>
      </c>
      <c r="AF1238">
        <f>VLOOKUP(AA1238,角色间职业划分!P:AP,11,FALSE)</f>
        <v>0.31</v>
      </c>
      <c r="AG1238">
        <f t="shared" si="194"/>
        <v>648.46908005205398</v>
      </c>
      <c r="AH1238">
        <f t="shared" si="195"/>
        <v>258</v>
      </c>
      <c r="AJ1238">
        <f t="shared" si="196"/>
        <v>390.46908005205398</v>
      </c>
      <c r="AK1238">
        <v>1234</v>
      </c>
    </row>
    <row r="1239" spans="1:37" x14ac:dyDescent="0.15">
      <c r="A1239">
        <v>1235</v>
      </c>
      <c r="B1239">
        <f>ROUND(VLOOKUP(X1239,角色属性总表!AG:AI,2,FALSE)/角色属性总表!$C$34,0)</f>
        <v>85</v>
      </c>
      <c r="C1239">
        <f>ROUND(VLOOKUP(X1239,角色属性总表!Y:AE,3,FALSE)/J1239,0)</f>
        <v>24</v>
      </c>
      <c r="D1239">
        <f>ROUND(VLOOKUP(X1239,角色属性总表!AG:AI,3,FALSE)/角色属性总表!$C$35,0)</f>
        <v>89</v>
      </c>
      <c r="E1239">
        <f t="shared" si="190"/>
        <v>455</v>
      </c>
      <c r="F1239">
        <f t="shared" si="191"/>
        <v>18</v>
      </c>
      <c r="G1239">
        <f t="shared" si="192"/>
        <v>13</v>
      </c>
      <c r="H1239">
        <v>0</v>
      </c>
      <c r="I1239">
        <f t="shared" si="197"/>
        <v>3</v>
      </c>
      <c r="J1239">
        <f>VLOOKUP(AA1239,角色间职业划分!P:AP,20,FALSE)</f>
        <v>9</v>
      </c>
      <c r="K1239">
        <f>IF(X1239=500,100,VLOOKUP(AA1239,角色间职业划分!P:AP,22,FALSE))</f>
        <v>100</v>
      </c>
      <c r="L1239">
        <f>IF(X1239=500,K1239,VLOOKUP(AA1239,角色间职业划分!P:AP,23,FALSE))</f>
        <v>60</v>
      </c>
      <c r="M1239">
        <f>VLOOKUP(AA1239,角色间职业划分!P:AP,24,FALSE)</f>
        <v>0</v>
      </c>
      <c r="N1239">
        <f>VLOOKUP(AA1239,角色间职业划分!P:AP,14)*100</f>
        <v>95</v>
      </c>
      <c r="O1239">
        <f>VLOOKUP(AA1239,角色间职业划分!P:Z,9,FALSE)</f>
        <v>0</v>
      </c>
      <c r="P1239">
        <f>VLOOKUP(AA1239,角色间职业划分!P:AP,10,FALSE)</f>
        <v>0</v>
      </c>
      <c r="Q1239">
        <f>VLOOKUP(AA1239,角色间职业划分!P:AP,15,FALSE)</f>
        <v>0</v>
      </c>
      <c r="R1239">
        <f>VLOOKUP(AA1239,角色间职业划分!P:AP,16,FALSE)</f>
        <v>0</v>
      </c>
      <c r="S1239">
        <f>VLOOKUP(AA1239,角色间职业划分!P:AP,17,FALSE)</f>
        <v>0</v>
      </c>
      <c r="T1239">
        <f>VLOOKUP(AA1239,角色间职业划分!P:AP,18,FALSE)</f>
        <v>0</v>
      </c>
      <c r="U1239">
        <f>VLOOKUP(AA1239,角色间职业划分!P:AP,27,FALSE)</f>
        <v>0</v>
      </c>
      <c r="V1239">
        <f t="shared" si="193"/>
        <v>1.0000000000000009</v>
      </c>
      <c r="W1239">
        <f>VLOOKUP(AA1239,角色间职业划分!P:Q,2,FALSE)</f>
        <v>30</v>
      </c>
      <c r="X1239">
        <f t="shared" si="198"/>
        <v>23</v>
      </c>
      <c r="Y1239">
        <f>INT(VLOOKUP(X1239,角色属性总表!AG:AH,2,FALSE)*角色属性总表!$C$38)</f>
        <v>594</v>
      </c>
      <c r="AA1239">
        <f t="shared" si="199"/>
        <v>13</v>
      </c>
      <c r="AB1239">
        <f>VLOOKUP(X1239,角色属性总表!AG:AI,2,FALSE)*VLOOKUP(角色等级属性!AA1239,角色间职业划分!P:AG,13,FALSE)/角色间职业划分!$AB$9</f>
        <v>1137.5807940904892</v>
      </c>
      <c r="AC1239">
        <f>VLOOKUP(X1239,角色属性总表!AG:AI,3,FALSE)*VLOOKUP(AA1239,角色间职业划分!P:AG,8,FALSE)/角色间职业划分!$W$9</f>
        <v>1635.3413999999996</v>
      </c>
      <c r="AD1239">
        <f>VLOOKUP(AA1239,角色间职业划分!P:AP,26,FALSE)</f>
        <v>0.4</v>
      </c>
      <c r="AE1239">
        <f>VLOOKUP(X1239,角色属性总表!I:Q,3,FALSE)</f>
        <v>266.11199999999997</v>
      </c>
      <c r="AF1239">
        <f>VLOOKUP(AA1239,角色间职业划分!P:AP,11,FALSE)</f>
        <v>0.31</v>
      </c>
      <c r="AG1239">
        <f t="shared" si="194"/>
        <v>695.7421374404571</v>
      </c>
      <c r="AH1239">
        <f t="shared" si="195"/>
        <v>267</v>
      </c>
      <c r="AJ1239">
        <f t="shared" si="196"/>
        <v>428.7421374404571</v>
      </c>
      <c r="AK1239">
        <v>1235</v>
      </c>
    </row>
    <row r="1240" spans="1:37" x14ac:dyDescent="0.15">
      <c r="A1240">
        <v>1236</v>
      </c>
      <c r="B1240">
        <f>ROUND(VLOOKUP(X1240,角色属性总表!AG:AI,2,FALSE)/角色属性总表!$C$34,0)</f>
        <v>87</v>
      </c>
      <c r="C1240">
        <f>ROUND(VLOOKUP(X1240,角色属性总表!Y:AE,3,FALSE)/J1240,0)</f>
        <v>25</v>
      </c>
      <c r="D1240">
        <f>ROUND(VLOOKUP(X1240,角色属性总表!AG:AI,3,FALSE)/角色属性总表!$C$35,0)</f>
        <v>91</v>
      </c>
      <c r="E1240">
        <f t="shared" si="190"/>
        <v>468</v>
      </c>
      <c r="F1240">
        <f t="shared" si="191"/>
        <v>19</v>
      </c>
      <c r="G1240">
        <f t="shared" si="192"/>
        <v>13</v>
      </c>
      <c r="H1240">
        <v>0</v>
      </c>
      <c r="I1240">
        <f t="shared" si="197"/>
        <v>3</v>
      </c>
      <c r="J1240">
        <f>VLOOKUP(AA1240,角色间职业划分!P:AP,20,FALSE)</f>
        <v>9</v>
      </c>
      <c r="K1240">
        <f>IF(X1240=500,100,VLOOKUP(AA1240,角色间职业划分!P:AP,22,FALSE))</f>
        <v>100</v>
      </c>
      <c r="L1240">
        <f>IF(X1240=500,K1240,VLOOKUP(AA1240,角色间职业划分!P:AP,23,FALSE))</f>
        <v>60</v>
      </c>
      <c r="M1240">
        <f>VLOOKUP(AA1240,角色间职业划分!P:AP,24,FALSE)</f>
        <v>0</v>
      </c>
      <c r="N1240">
        <f>VLOOKUP(AA1240,角色间职业划分!P:AP,14)*100</f>
        <v>95</v>
      </c>
      <c r="O1240">
        <f>VLOOKUP(AA1240,角色间职业划分!P:Z,9,FALSE)</f>
        <v>0</v>
      </c>
      <c r="P1240">
        <f>VLOOKUP(AA1240,角色间职业划分!P:AP,10,FALSE)</f>
        <v>0</v>
      </c>
      <c r="Q1240">
        <f>VLOOKUP(AA1240,角色间职业划分!P:AP,15,FALSE)</f>
        <v>0</v>
      </c>
      <c r="R1240">
        <f>VLOOKUP(AA1240,角色间职业划分!P:AP,16,FALSE)</f>
        <v>0</v>
      </c>
      <c r="S1240">
        <f>VLOOKUP(AA1240,角色间职业划分!P:AP,17,FALSE)</f>
        <v>0</v>
      </c>
      <c r="T1240">
        <f>VLOOKUP(AA1240,角色间职业划分!P:AP,18,FALSE)</f>
        <v>0</v>
      </c>
      <c r="U1240">
        <f>VLOOKUP(AA1240,角色间职业划分!P:AP,27,FALSE)</f>
        <v>0</v>
      </c>
      <c r="V1240">
        <f t="shared" si="193"/>
        <v>1.0000000000000009</v>
      </c>
      <c r="W1240">
        <f>VLOOKUP(AA1240,角色间职业划分!P:Q,2,FALSE)</f>
        <v>30</v>
      </c>
      <c r="X1240">
        <f t="shared" si="198"/>
        <v>24</v>
      </c>
      <c r="Y1240">
        <f>INT(VLOOKUP(X1240,角色属性总表!AG:AH,2,FALSE)*角色属性总表!$C$38)</f>
        <v>612</v>
      </c>
      <c r="AA1240">
        <f t="shared" si="199"/>
        <v>13</v>
      </c>
      <c r="AB1240">
        <f>VLOOKUP(X1240,角色属性总表!AG:AI,2,FALSE)*VLOOKUP(角色等级属性!AA1240,角色间职业划分!P:AG,13,FALSE)/角色间职业划分!$AB$9</f>
        <v>1172.0529393659588</v>
      </c>
      <c r="AC1240">
        <f>VLOOKUP(X1240,角色属性总表!AG:AI,3,FALSE)*VLOOKUP(AA1240,角色间职业划分!P:AG,8,FALSE)/角色间职业划分!$W$9</f>
        <v>1684.8971999999994</v>
      </c>
      <c r="AD1240">
        <f>VLOOKUP(AA1240,角色间职业划分!P:AP,26,FALSE)</f>
        <v>0.4</v>
      </c>
      <c r="AE1240">
        <f>VLOOKUP(X1240,角色属性总表!I:Q,3,FALSE)</f>
        <v>274.17599999999999</v>
      </c>
      <c r="AF1240">
        <f>VLOOKUP(AA1240,角色间职业划分!P:AP,11,FALSE)</f>
        <v>0.31</v>
      </c>
      <c r="AG1240">
        <f t="shared" si="194"/>
        <v>744.2965467389613</v>
      </c>
      <c r="AH1240">
        <f t="shared" si="195"/>
        <v>273</v>
      </c>
      <c r="AJ1240">
        <f t="shared" si="196"/>
        <v>471.2965467389613</v>
      </c>
      <c r="AK1240">
        <v>1236</v>
      </c>
    </row>
    <row r="1241" spans="1:37" x14ac:dyDescent="0.15">
      <c r="A1241">
        <v>1237</v>
      </c>
      <c r="B1241">
        <f>ROUND(VLOOKUP(X1241,角色属性总表!AG:AI,2,FALSE)/角色属性总表!$C$34,0)</f>
        <v>90</v>
      </c>
      <c r="C1241">
        <f>ROUND(VLOOKUP(X1241,角色属性总表!Y:AE,3,FALSE)/J1241,0)</f>
        <v>27</v>
      </c>
      <c r="D1241">
        <f>ROUND(VLOOKUP(X1241,角色属性总表!AG:AI,3,FALSE)/角色属性总表!$C$35,0)</f>
        <v>94</v>
      </c>
      <c r="E1241">
        <f t="shared" si="190"/>
        <v>482</v>
      </c>
      <c r="F1241">
        <f t="shared" si="191"/>
        <v>18</v>
      </c>
      <c r="G1241">
        <f t="shared" si="192"/>
        <v>13</v>
      </c>
      <c r="H1241">
        <v>0</v>
      </c>
      <c r="I1241">
        <f t="shared" si="197"/>
        <v>3</v>
      </c>
      <c r="J1241">
        <f>VLOOKUP(AA1241,角色间职业划分!P:AP,20,FALSE)</f>
        <v>9</v>
      </c>
      <c r="K1241">
        <f>IF(X1241=500,100,VLOOKUP(AA1241,角色间职业划分!P:AP,22,FALSE))</f>
        <v>100</v>
      </c>
      <c r="L1241">
        <f>IF(X1241=500,K1241,VLOOKUP(AA1241,角色间职业划分!P:AP,23,FALSE))</f>
        <v>60</v>
      </c>
      <c r="M1241">
        <f>VLOOKUP(AA1241,角色间职业划分!P:AP,24,FALSE)</f>
        <v>0</v>
      </c>
      <c r="N1241">
        <f>VLOOKUP(AA1241,角色间职业划分!P:AP,14)*100</f>
        <v>95</v>
      </c>
      <c r="O1241">
        <f>VLOOKUP(AA1241,角色间职业划分!P:Z,9,FALSE)</f>
        <v>0</v>
      </c>
      <c r="P1241">
        <f>VLOOKUP(AA1241,角色间职业划分!P:AP,10,FALSE)</f>
        <v>0</v>
      </c>
      <c r="Q1241">
        <f>VLOOKUP(AA1241,角色间职业划分!P:AP,15,FALSE)</f>
        <v>0</v>
      </c>
      <c r="R1241">
        <f>VLOOKUP(AA1241,角色间职业划分!P:AP,16,FALSE)</f>
        <v>0</v>
      </c>
      <c r="S1241">
        <f>VLOOKUP(AA1241,角色间职业划分!P:AP,17,FALSE)</f>
        <v>0</v>
      </c>
      <c r="T1241">
        <f>VLOOKUP(AA1241,角色间职业划分!P:AP,18,FALSE)</f>
        <v>0</v>
      </c>
      <c r="U1241">
        <f>VLOOKUP(AA1241,角色间职业划分!P:AP,27,FALSE)</f>
        <v>0</v>
      </c>
      <c r="V1241">
        <f t="shared" si="193"/>
        <v>1.0000000000000009</v>
      </c>
      <c r="W1241">
        <f>VLOOKUP(AA1241,角色间职业划分!P:Q,2,FALSE)</f>
        <v>30</v>
      </c>
      <c r="X1241">
        <f t="shared" si="198"/>
        <v>25</v>
      </c>
      <c r="Y1241">
        <f>INT(VLOOKUP(X1241,角色属性总表!AG:AH,2,FALSE)*角色属性总表!$C$38)</f>
        <v>630</v>
      </c>
      <c r="AA1241">
        <f t="shared" si="199"/>
        <v>13</v>
      </c>
      <c r="AB1241">
        <f>VLOOKUP(X1241,角色属性总表!AG:AI,2,FALSE)*VLOOKUP(角色等级属性!AA1241,角色间职业划分!P:AG,13,FALSE)/角色间职业划分!$AB$9</f>
        <v>1206.5250846414283</v>
      </c>
      <c r="AC1241">
        <f>VLOOKUP(X1241,角色属性总表!AG:AI,3,FALSE)*VLOOKUP(AA1241,角色间职业划分!P:AG,8,FALSE)/角色间职业划分!$W$9</f>
        <v>1734.4529999999995</v>
      </c>
      <c r="AD1241">
        <f>VLOOKUP(AA1241,角色间职业划分!P:AP,26,FALSE)</f>
        <v>0.4</v>
      </c>
      <c r="AE1241">
        <f>VLOOKUP(X1241,角色属性总表!I:Q,3,FALSE)</f>
        <v>282.24</v>
      </c>
      <c r="AF1241">
        <f>VLOOKUP(AA1241,角色间职业划分!P:AP,11,FALSE)</f>
        <v>0.31</v>
      </c>
      <c r="AG1241">
        <f t="shared" si="194"/>
        <v>794.11764705882354</v>
      </c>
      <c r="AH1241">
        <f t="shared" si="195"/>
        <v>282</v>
      </c>
      <c r="AJ1241">
        <f t="shared" si="196"/>
        <v>512.11764705882354</v>
      </c>
      <c r="AK1241">
        <v>1237</v>
      </c>
    </row>
    <row r="1242" spans="1:37" x14ac:dyDescent="0.15">
      <c r="A1242">
        <v>1238</v>
      </c>
      <c r="B1242">
        <f>ROUND(VLOOKUP(X1242,角色属性总表!AG:AI,2,FALSE)/角色属性总表!$C$34,0)</f>
        <v>93</v>
      </c>
      <c r="C1242">
        <f>ROUND(VLOOKUP(X1242,角色属性总表!Y:AE,3,FALSE)/J1242,0)</f>
        <v>28</v>
      </c>
      <c r="D1242">
        <f>ROUND(VLOOKUP(X1242,角色属性总表!AG:AI,3,FALSE)/角色属性总表!$C$35,0)</f>
        <v>97</v>
      </c>
      <c r="E1242">
        <f t="shared" si="190"/>
        <v>496</v>
      </c>
      <c r="F1242">
        <f t="shared" si="191"/>
        <v>18</v>
      </c>
      <c r="G1242">
        <f t="shared" si="192"/>
        <v>13</v>
      </c>
      <c r="H1242">
        <v>0</v>
      </c>
      <c r="I1242">
        <f t="shared" si="197"/>
        <v>3</v>
      </c>
      <c r="J1242">
        <f>VLOOKUP(AA1242,角色间职业划分!P:AP,20,FALSE)</f>
        <v>9</v>
      </c>
      <c r="K1242">
        <f>IF(X1242=500,100,VLOOKUP(AA1242,角色间职业划分!P:AP,22,FALSE))</f>
        <v>100</v>
      </c>
      <c r="L1242">
        <f>IF(X1242=500,K1242,VLOOKUP(AA1242,角色间职业划分!P:AP,23,FALSE))</f>
        <v>60</v>
      </c>
      <c r="M1242">
        <f>VLOOKUP(AA1242,角色间职业划分!P:AP,24,FALSE)</f>
        <v>0</v>
      </c>
      <c r="N1242">
        <f>VLOOKUP(AA1242,角色间职业划分!P:AP,14)*100</f>
        <v>95</v>
      </c>
      <c r="O1242">
        <f>VLOOKUP(AA1242,角色间职业划分!P:Z,9,FALSE)</f>
        <v>0</v>
      </c>
      <c r="P1242">
        <f>VLOOKUP(AA1242,角色间职业划分!P:AP,10,FALSE)</f>
        <v>0</v>
      </c>
      <c r="Q1242">
        <f>VLOOKUP(AA1242,角色间职业划分!P:AP,15,FALSE)</f>
        <v>0</v>
      </c>
      <c r="R1242">
        <f>VLOOKUP(AA1242,角色间职业划分!P:AP,16,FALSE)</f>
        <v>0</v>
      </c>
      <c r="S1242">
        <f>VLOOKUP(AA1242,角色间职业划分!P:AP,17,FALSE)</f>
        <v>0</v>
      </c>
      <c r="T1242">
        <f>VLOOKUP(AA1242,角色间职业划分!P:AP,18,FALSE)</f>
        <v>0</v>
      </c>
      <c r="U1242">
        <f>VLOOKUP(AA1242,角色间职业划分!P:AP,27,FALSE)</f>
        <v>0</v>
      </c>
      <c r="V1242">
        <f t="shared" si="193"/>
        <v>1.0000000000000009</v>
      </c>
      <c r="W1242">
        <f>VLOOKUP(AA1242,角色间职业划分!P:Q,2,FALSE)</f>
        <v>30</v>
      </c>
      <c r="X1242">
        <f t="shared" si="198"/>
        <v>26</v>
      </c>
      <c r="Y1242">
        <f>INT(VLOOKUP(X1242,角色属性总表!AG:AH,2,FALSE)*角色属性总表!$C$38)</f>
        <v>648</v>
      </c>
      <c r="AA1242">
        <f t="shared" si="199"/>
        <v>13</v>
      </c>
      <c r="AB1242">
        <f>VLOOKUP(X1242,角色属性总表!AG:AI,2,FALSE)*VLOOKUP(角色等级属性!AA1242,角色间职业划分!P:AG,13,FALSE)/角色间职业划分!$AB$9</f>
        <v>1240.9972299168974</v>
      </c>
      <c r="AC1242">
        <f>VLOOKUP(X1242,角色属性总表!AG:AI,3,FALSE)*VLOOKUP(AA1242,角色间职业划分!P:AG,8,FALSE)/角色间职业划分!$W$9</f>
        <v>1784.0088000000001</v>
      </c>
      <c r="AD1242">
        <f>VLOOKUP(AA1242,角色间职业划分!P:AP,26,FALSE)</f>
        <v>0.4</v>
      </c>
      <c r="AE1242">
        <f>VLOOKUP(X1242,角色属性总表!I:Q,3,FALSE)</f>
        <v>290.30400000000003</v>
      </c>
      <c r="AF1242">
        <f>VLOOKUP(AA1242,角色间职业划分!P:AP,11,FALSE)</f>
        <v>0.31</v>
      </c>
      <c r="AG1242">
        <f t="shared" si="194"/>
        <v>845.19182849521496</v>
      </c>
      <c r="AH1242">
        <f t="shared" si="195"/>
        <v>291</v>
      </c>
      <c r="AJ1242">
        <f t="shared" si="196"/>
        <v>554.19182849521496</v>
      </c>
      <c r="AK1242">
        <v>1238</v>
      </c>
    </row>
    <row r="1243" spans="1:37" x14ac:dyDescent="0.15">
      <c r="A1243">
        <v>1239</v>
      </c>
      <c r="B1243">
        <f>ROUND(VLOOKUP(X1243,角色属性总表!AG:AI,2,FALSE)/角色属性总表!$C$34,0)</f>
        <v>95</v>
      </c>
      <c r="C1243">
        <f>ROUND(VLOOKUP(X1243,角色属性总表!Y:AE,3,FALSE)/J1243,0)</f>
        <v>29</v>
      </c>
      <c r="D1243">
        <f>ROUND(VLOOKUP(X1243,角色属性总表!AG:AI,3,FALSE)/角色属性总表!$C$35,0)</f>
        <v>99</v>
      </c>
      <c r="E1243">
        <f t="shared" si="190"/>
        <v>510</v>
      </c>
      <c r="F1243">
        <f t="shared" si="191"/>
        <v>19</v>
      </c>
      <c r="G1243">
        <f t="shared" si="192"/>
        <v>13</v>
      </c>
      <c r="H1243">
        <v>0</v>
      </c>
      <c r="I1243">
        <f t="shared" si="197"/>
        <v>3</v>
      </c>
      <c r="J1243">
        <f>VLOOKUP(AA1243,角色间职业划分!P:AP,20,FALSE)</f>
        <v>9</v>
      </c>
      <c r="K1243">
        <f>IF(X1243=500,100,VLOOKUP(AA1243,角色间职业划分!P:AP,22,FALSE))</f>
        <v>100</v>
      </c>
      <c r="L1243">
        <f>IF(X1243=500,K1243,VLOOKUP(AA1243,角色间职业划分!P:AP,23,FALSE))</f>
        <v>60</v>
      </c>
      <c r="M1243">
        <f>VLOOKUP(AA1243,角色间职业划分!P:AP,24,FALSE)</f>
        <v>0</v>
      </c>
      <c r="N1243">
        <f>VLOOKUP(AA1243,角色间职业划分!P:AP,14)*100</f>
        <v>95</v>
      </c>
      <c r="O1243">
        <f>VLOOKUP(AA1243,角色间职业划分!P:Z,9,FALSE)</f>
        <v>0</v>
      </c>
      <c r="P1243">
        <f>VLOOKUP(AA1243,角色间职业划分!P:AP,10,FALSE)</f>
        <v>0</v>
      </c>
      <c r="Q1243">
        <f>VLOOKUP(AA1243,角色间职业划分!P:AP,15,FALSE)</f>
        <v>0</v>
      </c>
      <c r="R1243">
        <f>VLOOKUP(AA1243,角色间职业划分!P:AP,16,FALSE)</f>
        <v>0</v>
      </c>
      <c r="S1243">
        <f>VLOOKUP(AA1243,角色间职业划分!P:AP,17,FALSE)</f>
        <v>0</v>
      </c>
      <c r="T1243">
        <f>VLOOKUP(AA1243,角色间职业划分!P:AP,18,FALSE)</f>
        <v>0</v>
      </c>
      <c r="U1243">
        <f>VLOOKUP(AA1243,角色间职业划分!P:AP,27,FALSE)</f>
        <v>0</v>
      </c>
      <c r="V1243">
        <f t="shared" si="193"/>
        <v>1.0000000000000009</v>
      </c>
      <c r="W1243">
        <f>VLOOKUP(AA1243,角色间职业划分!P:Q,2,FALSE)</f>
        <v>30</v>
      </c>
      <c r="X1243">
        <f t="shared" si="198"/>
        <v>27</v>
      </c>
      <c r="Y1243">
        <f>INT(VLOOKUP(X1243,角色属性总表!AG:AH,2,FALSE)*角色属性总表!$C$38)</f>
        <v>666</v>
      </c>
      <c r="AA1243">
        <f t="shared" si="199"/>
        <v>13</v>
      </c>
      <c r="AB1243">
        <f>VLOOKUP(X1243,角色属性总表!AG:AI,2,FALSE)*VLOOKUP(角色等级属性!AA1243,角色间职业划分!P:AG,13,FALSE)/角色间职业划分!$AB$9</f>
        <v>1275.4693751923669</v>
      </c>
      <c r="AC1243">
        <f>VLOOKUP(X1243,角色属性总表!AG:AI,3,FALSE)*VLOOKUP(AA1243,角色间职业划分!P:AG,8,FALSE)/角色间职业划分!$W$9</f>
        <v>1833.5645999999999</v>
      </c>
      <c r="AD1243">
        <f>VLOOKUP(AA1243,角色间职业划分!P:AP,26,FALSE)</f>
        <v>0.4</v>
      </c>
      <c r="AE1243">
        <f>VLOOKUP(X1243,角色属性总表!I:Q,3,FALSE)</f>
        <v>298.36799999999999</v>
      </c>
      <c r="AF1243">
        <f>VLOOKUP(AA1243,角色间职业划分!P:AP,11,FALSE)</f>
        <v>0.31</v>
      </c>
      <c r="AG1243">
        <f t="shared" si="194"/>
        <v>897.50642946666699</v>
      </c>
      <c r="AH1243">
        <f t="shared" si="195"/>
        <v>297</v>
      </c>
      <c r="AJ1243">
        <f t="shared" si="196"/>
        <v>600.50642946666699</v>
      </c>
      <c r="AK1243">
        <v>1239</v>
      </c>
    </row>
    <row r="1244" spans="1:37" x14ac:dyDescent="0.15">
      <c r="A1244">
        <v>1240</v>
      </c>
      <c r="B1244">
        <f>ROUND(VLOOKUP(X1244,角色属性总表!AG:AI,2,FALSE)/角色属性总表!$C$34,0)</f>
        <v>98</v>
      </c>
      <c r="C1244">
        <f>ROUND(VLOOKUP(X1244,角色属性总表!Y:AE,3,FALSE)/J1244,0)</f>
        <v>30</v>
      </c>
      <c r="D1244">
        <f>ROUND(VLOOKUP(X1244,角色属性总表!AG:AI,3,FALSE)/角色属性总表!$C$35,0)</f>
        <v>102</v>
      </c>
      <c r="E1244">
        <f t="shared" si="190"/>
        <v>523</v>
      </c>
      <c r="F1244">
        <f t="shared" si="191"/>
        <v>18</v>
      </c>
      <c r="G1244">
        <f t="shared" si="192"/>
        <v>13</v>
      </c>
      <c r="H1244">
        <v>0</v>
      </c>
      <c r="I1244">
        <f t="shared" si="197"/>
        <v>3</v>
      </c>
      <c r="J1244">
        <f>VLOOKUP(AA1244,角色间职业划分!P:AP,20,FALSE)</f>
        <v>9</v>
      </c>
      <c r="K1244">
        <f>IF(X1244=500,100,VLOOKUP(AA1244,角色间职业划分!P:AP,22,FALSE))</f>
        <v>100</v>
      </c>
      <c r="L1244">
        <f>IF(X1244=500,K1244,VLOOKUP(AA1244,角色间职业划分!P:AP,23,FALSE))</f>
        <v>60</v>
      </c>
      <c r="M1244">
        <f>VLOOKUP(AA1244,角色间职业划分!P:AP,24,FALSE)</f>
        <v>0</v>
      </c>
      <c r="N1244">
        <f>VLOOKUP(AA1244,角色间职业划分!P:AP,14)*100</f>
        <v>95</v>
      </c>
      <c r="O1244">
        <f>VLOOKUP(AA1244,角色间职业划分!P:Z,9,FALSE)</f>
        <v>0</v>
      </c>
      <c r="P1244">
        <f>VLOOKUP(AA1244,角色间职业划分!P:AP,10,FALSE)</f>
        <v>0</v>
      </c>
      <c r="Q1244">
        <f>VLOOKUP(AA1244,角色间职业划分!P:AP,15,FALSE)</f>
        <v>0</v>
      </c>
      <c r="R1244">
        <f>VLOOKUP(AA1244,角色间职业划分!P:AP,16,FALSE)</f>
        <v>0</v>
      </c>
      <c r="S1244">
        <f>VLOOKUP(AA1244,角色间职业划分!P:AP,17,FALSE)</f>
        <v>0</v>
      </c>
      <c r="T1244">
        <f>VLOOKUP(AA1244,角色间职业划分!P:AP,18,FALSE)</f>
        <v>0</v>
      </c>
      <c r="U1244">
        <f>VLOOKUP(AA1244,角色间职业划分!P:AP,27,FALSE)</f>
        <v>0</v>
      </c>
      <c r="V1244">
        <f t="shared" si="193"/>
        <v>1.0000000000000009</v>
      </c>
      <c r="W1244">
        <f>VLOOKUP(AA1244,角色间职业划分!P:Q,2,FALSE)</f>
        <v>30</v>
      </c>
      <c r="X1244">
        <f t="shared" si="198"/>
        <v>28</v>
      </c>
      <c r="Y1244">
        <f>INT(VLOOKUP(X1244,角色属性总表!AG:AH,2,FALSE)*角色属性总表!$C$38)</f>
        <v>684</v>
      </c>
      <c r="AA1244">
        <f t="shared" si="199"/>
        <v>13</v>
      </c>
      <c r="AB1244">
        <f>VLOOKUP(X1244,角色属性总表!AG:AI,2,FALSE)*VLOOKUP(角色等级属性!AA1244,角色间职业划分!P:AG,13,FALSE)/角色间职业划分!$AB$9</f>
        <v>1309.9415204678362</v>
      </c>
      <c r="AC1244">
        <f>VLOOKUP(X1244,角色属性总表!AG:AI,3,FALSE)*VLOOKUP(AA1244,角色间职业划分!P:AG,8,FALSE)/角色间职业划分!$W$9</f>
        <v>1883.1203999999998</v>
      </c>
      <c r="AD1244">
        <f>VLOOKUP(AA1244,角色间职业划分!P:AP,26,FALSE)</f>
        <v>0.4</v>
      </c>
      <c r="AE1244">
        <f>VLOOKUP(X1244,角色属性总表!I:Q,3,FALSE)</f>
        <v>306.43199999999996</v>
      </c>
      <c r="AF1244">
        <f>VLOOKUP(AA1244,角色间职业划分!P:AP,11,FALSE)</f>
        <v>0.31</v>
      </c>
      <c r="AG1244">
        <f t="shared" si="194"/>
        <v>951.04964758507606</v>
      </c>
      <c r="AH1244">
        <f t="shared" si="195"/>
        <v>306</v>
      </c>
      <c r="AJ1244">
        <f t="shared" si="196"/>
        <v>645.04964758507606</v>
      </c>
      <c r="AK1244">
        <v>1240</v>
      </c>
    </row>
    <row r="1245" spans="1:37" x14ac:dyDescent="0.15">
      <c r="A1245">
        <v>1241</v>
      </c>
      <c r="B1245">
        <f>ROUND(VLOOKUP(X1245,角色属性总表!AG:AI,2,FALSE)/角色属性总表!$C$34,0)</f>
        <v>100</v>
      </c>
      <c r="C1245">
        <f>ROUND(VLOOKUP(X1245,角色属性总表!Y:AE,3,FALSE)/J1245,0)</f>
        <v>32</v>
      </c>
      <c r="D1245">
        <f>ROUND(VLOOKUP(X1245,角色属性总表!AG:AI,3,FALSE)/角色属性总表!$C$35,0)</f>
        <v>105</v>
      </c>
      <c r="E1245">
        <f t="shared" si="190"/>
        <v>537</v>
      </c>
      <c r="F1245">
        <f t="shared" si="191"/>
        <v>18</v>
      </c>
      <c r="G1245">
        <f t="shared" si="192"/>
        <v>13</v>
      </c>
      <c r="H1245">
        <v>0</v>
      </c>
      <c r="I1245">
        <f t="shared" si="197"/>
        <v>3</v>
      </c>
      <c r="J1245">
        <f>VLOOKUP(AA1245,角色间职业划分!P:AP,20,FALSE)</f>
        <v>9</v>
      </c>
      <c r="K1245">
        <f>IF(X1245=500,100,VLOOKUP(AA1245,角色间职业划分!P:AP,22,FALSE))</f>
        <v>100</v>
      </c>
      <c r="L1245">
        <f>IF(X1245=500,K1245,VLOOKUP(AA1245,角色间职业划分!P:AP,23,FALSE))</f>
        <v>60</v>
      </c>
      <c r="M1245">
        <f>VLOOKUP(AA1245,角色间职业划分!P:AP,24,FALSE)</f>
        <v>0</v>
      </c>
      <c r="N1245">
        <f>VLOOKUP(AA1245,角色间职业划分!P:AP,14)*100</f>
        <v>95</v>
      </c>
      <c r="O1245">
        <f>VLOOKUP(AA1245,角色间职业划分!P:Z,9,FALSE)</f>
        <v>0</v>
      </c>
      <c r="P1245">
        <f>VLOOKUP(AA1245,角色间职业划分!P:AP,10,FALSE)</f>
        <v>0</v>
      </c>
      <c r="Q1245">
        <f>VLOOKUP(AA1245,角色间职业划分!P:AP,15,FALSE)</f>
        <v>0</v>
      </c>
      <c r="R1245">
        <f>VLOOKUP(AA1245,角色间职业划分!P:AP,16,FALSE)</f>
        <v>0</v>
      </c>
      <c r="S1245">
        <f>VLOOKUP(AA1245,角色间职业划分!P:AP,17,FALSE)</f>
        <v>0</v>
      </c>
      <c r="T1245">
        <f>VLOOKUP(AA1245,角色间职业划分!P:AP,18,FALSE)</f>
        <v>0</v>
      </c>
      <c r="U1245">
        <f>VLOOKUP(AA1245,角色间职业划分!P:AP,27,FALSE)</f>
        <v>0</v>
      </c>
      <c r="V1245">
        <f t="shared" si="193"/>
        <v>1.0000000000000009</v>
      </c>
      <c r="W1245">
        <f>VLOOKUP(AA1245,角色间职业划分!P:Q,2,FALSE)</f>
        <v>30</v>
      </c>
      <c r="X1245">
        <f t="shared" si="198"/>
        <v>29</v>
      </c>
      <c r="Y1245">
        <f>INT(VLOOKUP(X1245,角色属性总表!AG:AH,2,FALSE)*角色属性总表!$C$38)</f>
        <v>702</v>
      </c>
      <c r="AA1245">
        <f t="shared" si="199"/>
        <v>13</v>
      </c>
      <c r="AB1245">
        <f>VLOOKUP(X1245,角色属性总表!AG:AI,2,FALSE)*VLOOKUP(角色等级属性!AA1245,角色间职业划分!P:AG,13,FALSE)/角色间职业划分!$AB$9</f>
        <v>1344.4136657433057</v>
      </c>
      <c r="AC1245">
        <f>VLOOKUP(X1245,角色属性总表!AG:AI,3,FALSE)*VLOOKUP(AA1245,角色间职业划分!P:AG,8,FALSE)/角色间职业划分!$W$9</f>
        <v>1932.6761999999997</v>
      </c>
      <c r="AD1245">
        <f>VLOOKUP(AA1245,角色间职业划分!P:AP,26,FALSE)</f>
        <v>0.4</v>
      </c>
      <c r="AE1245">
        <f>VLOOKUP(X1245,角色属性总表!I:Q,3,FALSE)</f>
        <v>314.49599999999998</v>
      </c>
      <c r="AF1245">
        <f>VLOOKUP(AA1245,角色间职业划分!P:AP,11,FALSE)</f>
        <v>0.31</v>
      </c>
      <c r="AG1245">
        <f t="shared" si="194"/>
        <v>1005.8104618515899</v>
      </c>
      <c r="AH1245">
        <f t="shared" si="195"/>
        <v>315</v>
      </c>
      <c r="AJ1245">
        <f t="shared" si="196"/>
        <v>690.81046185158993</v>
      </c>
      <c r="AK1245">
        <v>1241</v>
      </c>
    </row>
    <row r="1246" spans="1:37" x14ac:dyDescent="0.15">
      <c r="A1246">
        <v>1242</v>
      </c>
      <c r="B1246">
        <f>ROUND(VLOOKUP(X1246,角色属性总表!AG:AI,2,FALSE)/角色属性总表!$C$34,0)</f>
        <v>103</v>
      </c>
      <c r="C1246">
        <f>ROUND(VLOOKUP(X1246,角色属性总表!Y:AE,3,FALSE)/J1246,0)</f>
        <v>33</v>
      </c>
      <c r="D1246">
        <f>ROUND(VLOOKUP(X1246,角色属性总表!AG:AI,3,FALSE)/角色属性总表!$C$35,0)</f>
        <v>108</v>
      </c>
      <c r="E1246">
        <f t="shared" si="190"/>
        <v>551</v>
      </c>
      <c r="F1246">
        <f t="shared" si="191"/>
        <v>18</v>
      </c>
      <c r="G1246">
        <f t="shared" si="192"/>
        <v>13</v>
      </c>
      <c r="H1246">
        <v>0</v>
      </c>
      <c r="I1246">
        <f t="shared" si="197"/>
        <v>3</v>
      </c>
      <c r="J1246">
        <f>VLOOKUP(AA1246,角色间职业划分!P:AP,20,FALSE)</f>
        <v>9</v>
      </c>
      <c r="K1246">
        <f>IF(X1246=500,100,VLOOKUP(AA1246,角色间职业划分!P:AP,22,FALSE))</f>
        <v>100</v>
      </c>
      <c r="L1246">
        <f>IF(X1246=500,K1246,VLOOKUP(AA1246,角色间职业划分!P:AP,23,FALSE))</f>
        <v>60</v>
      </c>
      <c r="M1246">
        <f>VLOOKUP(AA1246,角色间职业划分!P:AP,24,FALSE)</f>
        <v>0</v>
      </c>
      <c r="N1246">
        <f>VLOOKUP(AA1246,角色间职业划分!P:AP,14)*100</f>
        <v>95</v>
      </c>
      <c r="O1246">
        <f>VLOOKUP(AA1246,角色间职业划分!P:Z,9,FALSE)</f>
        <v>0</v>
      </c>
      <c r="P1246">
        <f>VLOOKUP(AA1246,角色间职业划分!P:AP,10,FALSE)</f>
        <v>0</v>
      </c>
      <c r="Q1246">
        <f>VLOOKUP(AA1246,角色间职业划分!P:AP,15,FALSE)</f>
        <v>0</v>
      </c>
      <c r="R1246">
        <f>VLOOKUP(AA1246,角色间职业划分!P:AP,16,FALSE)</f>
        <v>0</v>
      </c>
      <c r="S1246">
        <f>VLOOKUP(AA1246,角色间职业划分!P:AP,17,FALSE)</f>
        <v>0</v>
      </c>
      <c r="T1246">
        <f>VLOOKUP(AA1246,角色间职业划分!P:AP,18,FALSE)</f>
        <v>0</v>
      </c>
      <c r="U1246">
        <f>VLOOKUP(AA1246,角色间职业划分!P:AP,27,FALSE)</f>
        <v>0</v>
      </c>
      <c r="V1246">
        <f t="shared" si="193"/>
        <v>1.0000000000000009</v>
      </c>
      <c r="W1246">
        <f>VLOOKUP(AA1246,角色间职业划分!P:Q,2,FALSE)</f>
        <v>30</v>
      </c>
      <c r="X1246">
        <f t="shared" si="198"/>
        <v>30</v>
      </c>
      <c r="Y1246">
        <f>INT(VLOOKUP(X1246,角色属性总表!AG:AH,2,FALSE)*角色属性总表!$C$38)</f>
        <v>720</v>
      </c>
      <c r="AA1246">
        <f t="shared" si="199"/>
        <v>13</v>
      </c>
      <c r="AB1246">
        <f>VLOOKUP(X1246,角色属性总表!AG:AI,2,FALSE)*VLOOKUP(角色等级属性!AA1246,角色间职业划分!P:AG,13,FALSE)/角色间职业划分!$AB$9</f>
        <v>1378.885811018775</v>
      </c>
      <c r="AC1246">
        <f>VLOOKUP(X1246,角色属性总表!AG:AI,3,FALSE)*VLOOKUP(AA1246,角色间职业划分!P:AG,8,FALSE)/角色间职业划分!$W$9</f>
        <v>1982.2319999999997</v>
      </c>
      <c r="AD1246">
        <f>VLOOKUP(AA1246,角色间职业划分!P:AP,26,FALSE)</f>
        <v>0.4</v>
      </c>
      <c r="AE1246">
        <f>VLOOKUP(X1246,角色属性总表!I:Q,3,FALSE)</f>
        <v>322.56</v>
      </c>
      <c r="AF1246">
        <f>VLOOKUP(AA1246,角色间职业划分!P:AP,11,FALSE)</f>
        <v>0.31</v>
      </c>
      <c r="AG1246">
        <f t="shared" si="194"/>
        <v>1061.7785643970906</v>
      </c>
      <c r="AH1246">
        <f t="shared" si="195"/>
        <v>324</v>
      </c>
      <c r="AJ1246">
        <f t="shared" si="196"/>
        <v>737.77856439709058</v>
      </c>
      <c r="AK1246">
        <v>1242</v>
      </c>
    </row>
    <row r="1247" spans="1:37" x14ac:dyDescent="0.15">
      <c r="A1247">
        <v>1243</v>
      </c>
      <c r="B1247">
        <f>ROUND(VLOOKUP(X1247,角色属性总表!AG:AI,2,FALSE)/角色属性总表!$C$34,0)</f>
        <v>105</v>
      </c>
      <c r="C1247">
        <f>ROUND(VLOOKUP(X1247,角色属性总表!Y:AE,3,FALSE)/J1247,0)</f>
        <v>34</v>
      </c>
      <c r="D1247">
        <f>ROUND(VLOOKUP(X1247,角色属性总表!AG:AI,3,FALSE)/角色属性总表!$C$35,0)</f>
        <v>110</v>
      </c>
      <c r="E1247">
        <f t="shared" si="190"/>
        <v>565</v>
      </c>
      <c r="F1247">
        <f t="shared" si="191"/>
        <v>18</v>
      </c>
      <c r="G1247">
        <f t="shared" si="192"/>
        <v>13</v>
      </c>
      <c r="H1247">
        <v>0</v>
      </c>
      <c r="I1247">
        <f t="shared" si="197"/>
        <v>3</v>
      </c>
      <c r="J1247">
        <f>VLOOKUP(AA1247,角色间职业划分!P:AP,20,FALSE)</f>
        <v>9</v>
      </c>
      <c r="K1247">
        <f>IF(X1247=500,100,VLOOKUP(AA1247,角色间职业划分!P:AP,22,FALSE))</f>
        <v>100</v>
      </c>
      <c r="L1247">
        <f>IF(X1247=500,K1247,VLOOKUP(AA1247,角色间职业划分!P:AP,23,FALSE))</f>
        <v>60</v>
      </c>
      <c r="M1247">
        <f>VLOOKUP(AA1247,角色间职业划分!P:AP,24,FALSE)</f>
        <v>0</v>
      </c>
      <c r="N1247">
        <f>VLOOKUP(AA1247,角色间职业划分!P:AP,14)*100</f>
        <v>95</v>
      </c>
      <c r="O1247">
        <f>VLOOKUP(AA1247,角色间职业划分!P:Z,9,FALSE)</f>
        <v>0</v>
      </c>
      <c r="P1247">
        <f>VLOOKUP(AA1247,角色间职业划分!P:AP,10,FALSE)</f>
        <v>0</v>
      </c>
      <c r="Q1247">
        <f>VLOOKUP(AA1247,角色间职业划分!P:AP,15,FALSE)</f>
        <v>0</v>
      </c>
      <c r="R1247">
        <f>VLOOKUP(AA1247,角色间职业划分!P:AP,16,FALSE)</f>
        <v>0</v>
      </c>
      <c r="S1247">
        <f>VLOOKUP(AA1247,角色间职业划分!P:AP,17,FALSE)</f>
        <v>0</v>
      </c>
      <c r="T1247">
        <f>VLOOKUP(AA1247,角色间职业划分!P:AP,18,FALSE)</f>
        <v>0</v>
      </c>
      <c r="U1247">
        <f>VLOOKUP(AA1247,角色间职业划分!P:AP,27,FALSE)</f>
        <v>0</v>
      </c>
      <c r="V1247">
        <f t="shared" si="193"/>
        <v>1.0000000000000009</v>
      </c>
      <c r="W1247">
        <f>VLOOKUP(AA1247,角色间职业划分!P:Q,2,FALSE)</f>
        <v>30</v>
      </c>
      <c r="X1247">
        <f t="shared" si="198"/>
        <v>31</v>
      </c>
      <c r="Y1247">
        <f>INT(VLOOKUP(X1247,角色属性总表!AG:AH,2,FALSE)*角色属性总表!$C$38)</f>
        <v>738</v>
      </c>
      <c r="AA1247">
        <f t="shared" si="199"/>
        <v>13</v>
      </c>
      <c r="AB1247">
        <f>VLOOKUP(X1247,角色属性总表!AG:AI,2,FALSE)*VLOOKUP(角色等级属性!AA1247,角色间职业划分!P:AG,13,FALSE)/角色间职业划分!$AB$9</f>
        <v>1413.3579562942443</v>
      </c>
      <c r="AC1247">
        <f>VLOOKUP(X1247,角色属性总表!AG:AI,3,FALSE)*VLOOKUP(AA1247,角色间职业划分!P:AG,8,FALSE)/角色间职业划分!$W$9</f>
        <v>2031.7877999999996</v>
      </c>
      <c r="AD1247">
        <f>VLOOKUP(AA1247,角色间职业划分!P:AP,26,FALSE)</f>
        <v>0.4</v>
      </c>
      <c r="AE1247">
        <f>VLOOKUP(X1247,角色属性总表!I:Q,3,FALSE)</f>
        <v>330.62400000000002</v>
      </c>
      <c r="AF1247">
        <f>VLOOKUP(AA1247,角色间职业划分!P:AP,11,FALSE)</f>
        <v>0.31</v>
      </c>
      <c r="AG1247">
        <f t="shared" si="194"/>
        <v>1118.9443003165779</v>
      </c>
      <c r="AH1247">
        <f t="shared" si="195"/>
        <v>330</v>
      </c>
      <c r="AJ1247">
        <f t="shared" si="196"/>
        <v>788.94430031657794</v>
      </c>
      <c r="AK1247">
        <v>1243</v>
      </c>
    </row>
    <row r="1248" spans="1:37" x14ac:dyDescent="0.15">
      <c r="A1248">
        <v>1244</v>
      </c>
      <c r="B1248">
        <f>ROUND(VLOOKUP(X1248,角色属性总表!AG:AI,2,FALSE)/角色属性总表!$C$34,0)</f>
        <v>108</v>
      </c>
      <c r="C1248">
        <f>ROUND(VLOOKUP(X1248,角色属性总表!Y:AE,3,FALSE)/J1248,0)</f>
        <v>36</v>
      </c>
      <c r="D1248">
        <f>ROUND(VLOOKUP(X1248,角色属性总表!AG:AI,3,FALSE)/角色属性总表!$C$35,0)</f>
        <v>113</v>
      </c>
      <c r="E1248">
        <f t="shared" si="190"/>
        <v>579</v>
      </c>
      <c r="F1248">
        <f t="shared" si="191"/>
        <v>18</v>
      </c>
      <c r="G1248">
        <f t="shared" si="192"/>
        <v>13</v>
      </c>
      <c r="H1248">
        <v>0</v>
      </c>
      <c r="I1248">
        <f t="shared" si="197"/>
        <v>3</v>
      </c>
      <c r="J1248">
        <f>VLOOKUP(AA1248,角色间职业划分!P:AP,20,FALSE)</f>
        <v>9</v>
      </c>
      <c r="K1248">
        <f>IF(X1248=500,100,VLOOKUP(AA1248,角色间职业划分!P:AP,22,FALSE))</f>
        <v>100</v>
      </c>
      <c r="L1248">
        <f>IF(X1248=500,K1248,VLOOKUP(AA1248,角色间职业划分!P:AP,23,FALSE))</f>
        <v>60</v>
      </c>
      <c r="M1248">
        <f>VLOOKUP(AA1248,角色间职业划分!P:AP,24,FALSE)</f>
        <v>0</v>
      </c>
      <c r="N1248">
        <f>VLOOKUP(AA1248,角色间职业划分!P:AP,14)*100</f>
        <v>95</v>
      </c>
      <c r="O1248">
        <f>VLOOKUP(AA1248,角色间职业划分!P:Z,9,FALSE)</f>
        <v>0</v>
      </c>
      <c r="P1248">
        <f>VLOOKUP(AA1248,角色间职业划分!P:AP,10,FALSE)</f>
        <v>0</v>
      </c>
      <c r="Q1248">
        <f>VLOOKUP(AA1248,角色间职业划分!P:AP,15,FALSE)</f>
        <v>0</v>
      </c>
      <c r="R1248">
        <f>VLOOKUP(AA1248,角色间职业划分!P:AP,16,FALSE)</f>
        <v>0</v>
      </c>
      <c r="S1248">
        <f>VLOOKUP(AA1248,角色间职业划分!P:AP,17,FALSE)</f>
        <v>0</v>
      </c>
      <c r="T1248">
        <f>VLOOKUP(AA1248,角色间职业划分!P:AP,18,FALSE)</f>
        <v>0</v>
      </c>
      <c r="U1248">
        <f>VLOOKUP(AA1248,角色间职业划分!P:AP,27,FALSE)</f>
        <v>0</v>
      </c>
      <c r="V1248">
        <f t="shared" si="193"/>
        <v>1.0000000000000009</v>
      </c>
      <c r="W1248">
        <f>VLOOKUP(AA1248,角色间职业划分!P:Q,2,FALSE)</f>
        <v>30</v>
      </c>
      <c r="X1248">
        <f t="shared" si="198"/>
        <v>32</v>
      </c>
      <c r="Y1248">
        <f>INT(VLOOKUP(X1248,角色属性总表!AG:AH,2,FALSE)*角色属性总表!$C$38)</f>
        <v>756</v>
      </c>
      <c r="AA1248">
        <f t="shared" si="199"/>
        <v>13</v>
      </c>
      <c r="AB1248">
        <f>VLOOKUP(X1248,角色属性总表!AG:AI,2,FALSE)*VLOOKUP(角色等级属性!AA1248,角色间职业划分!P:AG,13,FALSE)/角色间职业划分!$AB$9</f>
        <v>1447.8301015697139</v>
      </c>
      <c r="AC1248">
        <f>VLOOKUP(X1248,角色属性总表!AG:AI,3,FALSE)*VLOOKUP(AA1248,角色间职业划分!P:AG,8,FALSE)/角色间职业划分!$W$9</f>
        <v>2081.3435999999997</v>
      </c>
      <c r="AD1248">
        <f>VLOOKUP(AA1248,角色间职业划分!P:AP,26,FALSE)</f>
        <v>0.4</v>
      </c>
      <c r="AE1248">
        <f>VLOOKUP(X1248,角色属性总表!I:Q,3,FALSE)</f>
        <v>338.68799999999999</v>
      </c>
      <c r="AF1248">
        <f>VLOOKUP(AA1248,角色间职业划分!P:AP,11,FALSE)</f>
        <v>0.31</v>
      </c>
      <c r="AG1248">
        <f t="shared" si="194"/>
        <v>1177.2986144072111</v>
      </c>
      <c r="AH1248">
        <f t="shared" si="195"/>
        <v>339</v>
      </c>
      <c r="AJ1248">
        <f t="shared" si="196"/>
        <v>838.29861440721106</v>
      </c>
      <c r="AK1248">
        <v>1244</v>
      </c>
    </row>
    <row r="1249" spans="1:37" x14ac:dyDescent="0.15">
      <c r="A1249">
        <v>1245</v>
      </c>
      <c r="B1249">
        <f>ROUND(VLOOKUP(X1249,角色属性总表!AG:AI,2,FALSE)/角色属性总表!$C$34,0)</f>
        <v>111</v>
      </c>
      <c r="C1249">
        <f>ROUND(VLOOKUP(X1249,角色属性总表!Y:AE,3,FALSE)/J1249,0)</f>
        <v>37</v>
      </c>
      <c r="D1249">
        <f>ROUND(VLOOKUP(X1249,角色属性总表!AG:AI,3,FALSE)/角色属性总表!$C$35,0)</f>
        <v>116</v>
      </c>
      <c r="E1249">
        <f t="shared" si="190"/>
        <v>592</v>
      </c>
      <c r="F1249">
        <f t="shared" si="191"/>
        <v>18</v>
      </c>
      <c r="G1249">
        <f t="shared" si="192"/>
        <v>13</v>
      </c>
      <c r="H1249">
        <v>0</v>
      </c>
      <c r="I1249">
        <f t="shared" si="197"/>
        <v>3</v>
      </c>
      <c r="J1249">
        <f>VLOOKUP(AA1249,角色间职业划分!P:AP,20,FALSE)</f>
        <v>9</v>
      </c>
      <c r="K1249">
        <f>IF(X1249=500,100,VLOOKUP(AA1249,角色间职业划分!P:AP,22,FALSE))</f>
        <v>100</v>
      </c>
      <c r="L1249">
        <f>IF(X1249=500,K1249,VLOOKUP(AA1249,角色间职业划分!P:AP,23,FALSE))</f>
        <v>60</v>
      </c>
      <c r="M1249">
        <f>VLOOKUP(AA1249,角色间职业划分!P:AP,24,FALSE)</f>
        <v>0</v>
      </c>
      <c r="N1249">
        <f>VLOOKUP(AA1249,角色间职业划分!P:AP,14)*100</f>
        <v>95</v>
      </c>
      <c r="O1249">
        <f>VLOOKUP(AA1249,角色间职业划分!P:Z,9,FALSE)</f>
        <v>0</v>
      </c>
      <c r="P1249">
        <f>VLOOKUP(AA1249,角色间职业划分!P:AP,10,FALSE)</f>
        <v>0</v>
      </c>
      <c r="Q1249">
        <f>VLOOKUP(AA1249,角色间职业划分!P:AP,15,FALSE)</f>
        <v>0</v>
      </c>
      <c r="R1249">
        <f>VLOOKUP(AA1249,角色间职业划分!P:AP,16,FALSE)</f>
        <v>0</v>
      </c>
      <c r="S1249">
        <f>VLOOKUP(AA1249,角色间职业划分!P:AP,17,FALSE)</f>
        <v>0</v>
      </c>
      <c r="T1249">
        <f>VLOOKUP(AA1249,角色间职业划分!P:AP,18,FALSE)</f>
        <v>0</v>
      </c>
      <c r="U1249">
        <f>VLOOKUP(AA1249,角色间职业划分!P:AP,27,FALSE)</f>
        <v>0</v>
      </c>
      <c r="V1249">
        <f t="shared" si="193"/>
        <v>1.0000000000000009</v>
      </c>
      <c r="W1249">
        <f>VLOOKUP(AA1249,角色间职业划分!P:Q,2,FALSE)</f>
        <v>30</v>
      </c>
      <c r="X1249">
        <f t="shared" si="198"/>
        <v>33</v>
      </c>
      <c r="Y1249">
        <f>INT(VLOOKUP(X1249,角色属性总表!AG:AH,2,FALSE)*角色属性总表!$C$38)</f>
        <v>774</v>
      </c>
      <c r="AA1249">
        <f t="shared" si="199"/>
        <v>13</v>
      </c>
      <c r="AB1249">
        <f>VLOOKUP(X1249,角色属性总表!AG:AI,2,FALSE)*VLOOKUP(角色等级属性!AA1249,角色间职业划分!P:AG,13,FALSE)/角色间职业划分!$AB$9</f>
        <v>1482.3022468451832</v>
      </c>
      <c r="AC1249">
        <f>VLOOKUP(X1249,角色属性总表!AG:AI,3,FALSE)*VLOOKUP(AA1249,角色间职业划分!P:AG,8,FALSE)/角色间职业划分!$W$9</f>
        <v>2130.8993999999998</v>
      </c>
      <c r="AD1249">
        <f>VLOOKUP(AA1249,角色间职业划分!P:AP,26,FALSE)</f>
        <v>0.4</v>
      </c>
      <c r="AE1249">
        <f>VLOOKUP(X1249,角色属性总表!I:Q,3,FALSE)</f>
        <v>346.75200000000001</v>
      </c>
      <c r="AF1249">
        <f>VLOOKUP(AA1249,角色间职业划分!P:AP,11,FALSE)</f>
        <v>0.31</v>
      </c>
      <c r="AG1249">
        <f t="shared" si="194"/>
        <v>1236.8330038267306</v>
      </c>
      <c r="AH1249">
        <f t="shared" si="195"/>
        <v>348</v>
      </c>
      <c r="AJ1249">
        <f t="shared" si="196"/>
        <v>888.83300382673065</v>
      </c>
      <c r="AK1249">
        <v>1245</v>
      </c>
    </row>
    <row r="1250" spans="1:37" x14ac:dyDescent="0.15">
      <c r="A1250">
        <v>1246</v>
      </c>
      <c r="B1250">
        <f>ROUND(VLOOKUP(X1250,角色属性总表!AG:AI,2,FALSE)/角色属性总表!$C$34,0)</f>
        <v>113</v>
      </c>
      <c r="C1250">
        <f>ROUND(VLOOKUP(X1250,角色属性总表!Y:AE,3,FALSE)/J1250,0)</f>
        <v>39</v>
      </c>
      <c r="D1250">
        <f>ROUND(VLOOKUP(X1250,角色属性总表!AG:AI,3,FALSE)/角色属性总表!$C$35,0)</f>
        <v>118</v>
      </c>
      <c r="E1250">
        <f t="shared" si="190"/>
        <v>606</v>
      </c>
      <c r="F1250">
        <f t="shared" si="191"/>
        <v>18</v>
      </c>
      <c r="G1250">
        <f t="shared" si="192"/>
        <v>13</v>
      </c>
      <c r="H1250">
        <v>0</v>
      </c>
      <c r="I1250">
        <f t="shared" si="197"/>
        <v>3</v>
      </c>
      <c r="J1250">
        <f>VLOOKUP(AA1250,角色间职业划分!P:AP,20,FALSE)</f>
        <v>9</v>
      </c>
      <c r="K1250">
        <f>IF(X1250=500,100,VLOOKUP(AA1250,角色间职业划分!P:AP,22,FALSE))</f>
        <v>100</v>
      </c>
      <c r="L1250">
        <f>IF(X1250=500,K1250,VLOOKUP(AA1250,角色间职业划分!P:AP,23,FALSE))</f>
        <v>60</v>
      </c>
      <c r="M1250">
        <f>VLOOKUP(AA1250,角色间职业划分!P:AP,24,FALSE)</f>
        <v>0</v>
      </c>
      <c r="N1250">
        <f>VLOOKUP(AA1250,角色间职业划分!P:AP,14)*100</f>
        <v>95</v>
      </c>
      <c r="O1250">
        <f>VLOOKUP(AA1250,角色间职业划分!P:Z,9,FALSE)</f>
        <v>0</v>
      </c>
      <c r="P1250">
        <f>VLOOKUP(AA1250,角色间职业划分!P:AP,10,FALSE)</f>
        <v>0</v>
      </c>
      <c r="Q1250">
        <f>VLOOKUP(AA1250,角色间职业划分!P:AP,15,FALSE)</f>
        <v>0</v>
      </c>
      <c r="R1250">
        <f>VLOOKUP(AA1250,角色间职业划分!P:AP,16,FALSE)</f>
        <v>0</v>
      </c>
      <c r="S1250">
        <f>VLOOKUP(AA1250,角色间职业划分!P:AP,17,FALSE)</f>
        <v>0</v>
      </c>
      <c r="T1250">
        <f>VLOOKUP(AA1250,角色间职业划分!P:AP,18,FALSE)</f>
        <v>0</v>
      </c>
      <c r="U1250">
        <f>VLOOKUP(AA1250,角色间职业划分!P:AP,27,FALSE)</f>
        <v>0</v>
      </c>
      <c r="V1250">
        <f t="shared" si="193"/>
        <v>1.0000000000000009</v>
      </c>
      <c r="W1250">
        <f>VLOOKUP(AA1250,角色间职业划分!P:Q,2,FALSE)</f>
        <v>30</v>
      </c>
      <c r="X1250">
        <f t="shared" si="198"/>
        <v>34</v>
      </c>
      <c r="Y1250">
        <f>INT(VLOOKUP(X1250,角色属性总表!AG:AH,2,FALSE)*角色属性总表!$C$38)</f>
        <v>792</v>
      </c>
      <c r="AA1250">
        <f t="shared" si="199"/>
        <v>13</v>
      </c>
      <c r="AB1250">
        <f>VLOOKUP(X1250,角色属性总表!AG:AI,2,FALSE)*VLOOKUP(角色等级属性!AA1250,角色间职业划分!P:AG,13,FALSE)/角色间职业划分!$AB$9</f>
        <v>1516.7743921206527</v>
      </c>
      <c r="AC1250">
        <f>VLOOKUP(X1250,角色属性总表!AG:AI,3,FALSE)*VLOOKUP(AA1250,角色间职业划分!P:AG,8,FALSE)/角色间职业划分!$W$9</f>
        <v>2180.4551999999999</v>
      </c>
      <c r="AD1250">
        <f>VLOOKUP(AA1250,角色间职业划分!P:AP,26,FALSE)</f>
        <v>0.4</v>
      </c>
      <c r="AE1250">
        <f>VLOOKUP(X1250,角色属性总表!I:Q,3,FALSE)</f>
        <v>354.81600000000003</v>
      </c>
      <c r="AF1250">
        <f>VLOOKUP(AA1250,角色间职业划分!P:AP,11,FALSE)</f>
        <v>0.31</v>
      </c>
      <c r="AG1250">
        <f t="shared" si="194"/>
        <v>1297.5394758547525</v>
      </c>
      <c r="AH1250">
        <f t="shared" si="195"/>
        <v>354</v>
      </c>
      <c r="AJ1250">
        <f t="shared" si="196"/>
        <v>943.53947585475248</v>
      </c>
      <c r="AK1250">
        <v>1246</v>
      </c>
    </row>
    <row r="1251" spans="1:37" x14ac:dyDescent="0.15">
      <c r="A1251">
        <v>1247</v>
      </c>
      <c r="B1251">
        <f>ROUND(VLOOKUP(X1251,角色属性总表!AG:AI,2,FALSE)/角色属性总表!$C$34,0)</f>
        <v>116</v>
      </c>
      <c r="C1251">
        <f>ROUND(VLOOKUP(X1251,角色属性总表!Y:AE,3,FALSE)/J1251,0)</f>
        <v>40</v>
      </c>
      <c r="D1251">
        <f>ROUND(VLOOKUP(X1251,角色属性总表!AG:AI,3,FALSE)/角色属性总表!$C$35,0)</f>
        <v>121</v>
      </c>
      <c r="E1251">
        <f t="shared" si="190"/>
        <v>620</v>
      </c>
      <c r="F1251">
        <f t="shared" si="191"/>
        <v>18</v>
      </c>
      <c r="G1251">
        <f t="shared" si="192"/>
        <v>13</v>
      </c>
      <c r="H1251">
        <v>0</v>
      </c>
      <c r="I1251">
        <f t="shared" si="197"/>
        <v>3</v>
      </c>
      <c r="J1251">
        <f>VLOOKUP(AA1251,角色间职业划分!P:AP,20,FALSE)</f>
        <v>9</v>
      </c>
      <c r="K1251">
        <f>IF(X1251=500,100,VLOOKUP(AA1251,角色间职业划分!P:AP,22,FALSE))</f>
        <v>100</v>
      </c>
      <c r="L1251">
        <f>IF(X1251=500,K1251,VLOOKUP(AA1251,角色间职业划分!P:AP,23,FALSE))</f>
        <v>60</v>
      </c>
      <c r="M1251">
        <f>VLOOKUP(AA1251,角色间职业划分!P:AP,24,FALSE)</f>
        <v>0</v>
      </c>
      <c r="N1251">
        <f>VLOOKUP(AA1251,角色间职业划分!P:AP,14)*100</f>
        <v>95</v>
      </c>
      <c r="O1251">
        <f>VLOOKUP(AA1251,角色间职业划分!P:Z,9,FALSE)</f>
        <v>0</v>
      </c>
      <c r="P1251">
        <f>VLOOKUP(AA1251,角色间职业划分!P:AP,10,FALSE)</f>
        <v>0</v>
      </c>
      <c r="Q1251">
        <f>VLOOKUP(AA1251,角色间职业划分!P:AP,15,FALSE)</f>
        <v>0</v>
      </c>
      <c r="R1251">
        <f>VLOOKUP(AA1251,角色间职业划分!P:AP,16,FALSE)</f>
        <v>0</v>
      </c>
      <c r="S1251">
        <f>VLOOKUP(AA1251,角色间职业划分!P:AP,17,FALSE)</f>
        <v>0</v>
      </c>
      <c r="T1251">
        <f>VLOOKUP(AA1251,角色间职业划分!P:AP,18,FALSE)</f>
        <v>0</v>
      </c>
      <c r="U1251">
        <f>VLOOKUP(AA1251,角色间职业划分!P:AP,27,FALSE)</f>
        <v>0</v>
      </c>
      <c r="V1251">
        <f t="shared" si="193"/>
        <v>1.0000000000000009</v>
      </c>
      <c r="W1251">
        <f>VLOOKUP(AA1251,角色间职业划分!P:Q,2,FALSE)</f>
        <v>30</v>
      </c>
      <c r="X1251">
        <f t="shared" si="198"/>
        <v>35</v>
      </c>
      <c r="Y1251">
        <f>INT(VLOOKUP(X1251,角色属性总表!AG:AH,2,FALSE)*角色属性总表!$C$38)</f>
        <v>810</v>
      </c>
      <c r="AA1251">
        <f t="shared" si="199"/>
        <v>13</v>
      </c>
      <c r="AB1251">
        <f>VLOOKUP(X1251,角色属性总表!AG:AI,2,FALSE)*VLOOKUP(角色等级属性!AA1251,角色间职业划分!P:AG,13,FALSE)/角色间职业划分!$AB$9</f>
        <v>1551.246537396122</v>
      </c>
      <c r="AC1251">
        <f>VLOOKUP(X1251,角色属性总表!AG:AI,3,FALSE)*VLOOKUP(AA1251,角色间职业划分!P:AG,8,FALSE)/角色间职业划分!$W$9</f>
        <v>2230.0109999999995</v>
      </c>
      <c r="AD1251">
        <f>VLOOKUP(AA1251,角色间职业划分!P:AP,26,FALSE)</f>
        <v>0.4</v>
      </c>
      <c r="AE1251">
        <f>VLOOKUP(X1251,角色属性总表!I:Q,3,FALSE)</f>
        <v>362.88</v>
      </c>
      <c r="AF1251">
        <f>VLOOKUP(AA1251,角色间职业划分!P:AP,11,FALSE)</f>
        <v>0.31</v>
      </c>
      <c r="AG1251">
        <f t="shared" si="194"/>
        <v>1359.410510073131</v>
      </c>
      <c r="AH1251">
        <f t="shared" si="195"/>
        <v>363</v>
      </c>
      <c r="AJ1251">
        <f t="shared" si="196"/>
        <v>996.41051007313104</v>
      </c>
      <c r="AK1251">
        <v>1247</v>
      </c>
    </row>
    <row r="1252" spans="1:37" x14ac:dyDescent="0.15">
      <c r="A1252">
        <v>1248</v>
      </c>
      <c r="B1252">
        <f>ROUND(VLOOKUP(X1252,角色属性总表!AG:AI,2,FALSE)/角色属性总表!$C$34,0)</f>
        <v>118</v>
      </c>
      <c r="C1252">
        <f>ROUND(VLOOKUP(X1252,角色属性总表!Y:AE,3,FALSE)/J1252,0)</f>
        <v>42</v>
      </c>
      <c r="D1252">
        <f>ROUND(VLOOKUP(X1252,角色属性总表!AG:AI,3,FALSE)/角色属性总表!$C$35,0)</f>
        <v>124</v>
      </c>
      <c r="E1252">
        <f t="shared" si="190"/>
        <v>634</v>
      </c>
      <c r="F1252">
        <f t="shared" si="191"/>
        <v>18</v>
      </c>
      <c r="G1252">
        <f t="shared" si="192"/>
        <v>13</v>
      </c>
      <c r="H1252">
        <v>0</v>
      </c>
      <c r="I1252">
        <f t="shared" si="197"/>
        <v>3</v>
      </c>
      <c r="J1252">
        <f>VLOOKUP(AA1252,角色间职业划分!P:AP,20,FALSE)</f>
        <v>9</v>
      </c>
      <c r="K1252">
        <f>IF(X1252=500,100,VLOOKUP(AA1252,角色间职业划分!P:AP,22,FALSE))</f>
        <v>100</v>
      </c>
      <c r="L1252">
        <f>IF(X1252=500,K1252,VLOOKUP(AA1252,角色间职业划分!P:AP,23,FALSE))</f>
        <v>60</v>
      </c>
      <c r="M1252">
        <f>VLOOKUP(AA1252,角色间职业划分!P:AP,24,FALSE)</f>
        <v>0</v>
      </c>
      <c r="N1252">
        <f>VLOOKUP(AA1252,角色间职业划分!P:AP,14)*100</f>
        <v>95</v>
      </c>
      <c r="O1252">
        <f>VLOOKUP(AA1252,角色间职业划分!P:Z,9,FALSE)</f>
        <v>0</v>
      </c>
      <c r="P1252">
        <f>VLOOKUP(AA1252,角色间职业划分!P:AP,10,FALSE)</f>
        <v>0</v>
      </c>
      <c r="Q1252">
        <f>VLOOKUP(AA1252,角色间职业划分!P:AP,15,FALSE)</f>
        <v>0</v>
      </c>
      <c r="R1252">
        <f>VLOOKUP(AA1252,角色间职业划分!P:AP,16,FALSE)</f>
        <v>0</v>
      </c>
      <c r="S1252">
        <f>VLOOKUP(AA1252,角色间职业划分!P:AP,17,FALSE)</f>
        <v>0</v>
      </c>
      <c r="T1252">
        <f>VLOOKUP(AA1252,角色间职业划分!P:AP,18,FALSE)</f>
        <v>0</v>
      </c>
      <c r="U1252">
        <f>VLOOKUP(AA1252,角色间职业划分!P:AP,27,FALSE)</f>
        <v>0</v>
      </c>
      <c r="V1252">
        <f t="shared" si="193"/>
        <v>1.0000000000000009</v>
      </c>
      <c r="W1252">
        <f>VLOOKUP(AA1252,角色间职业划分!P:Q,2,FALSE)</f>
        <v>30</v>
      </c>
      <c r="X1252">
        <f t="shared" si="198"/>
        <v>36</v>
      </c>
      <c r="Y1252">
        <f>INT(VLOOKUP(X1252,角色属性总表!AG:AH,2,FALSE)*角色属性总表!$C$38)</f>
        <v>828</v>
      </c>
      <c r="AA1252">
        <f t="shared" si="199"/>
        <v>13</v>
      </c>
      <c r="AB1252">
        <f>VLOOKUP(X1252,角色属性总表!AG:AI,2,FALSE)*VLOOKUP(角色等级属性!AA1252,角色间职业划分!P:AG,13,FALSE)/角色间职业划分!$AB$9</f>
        <v>1585.7186826715913</v>
      </c>
      <c r="AC1252">
        <f>VLOOKUP(X1252,角色属性总表!AG:AI,3,FALSE)*VLOOKUP(AA1252,角色间职业划分!P:AG,8,FALSE)/角色间职业划分!$W$9</f>
        <v>2279.5667999999996</v>
      </c>
      <c r="AD1252">
        <f>VLOOKUP(AA1252,角色间职业划分!P:AP,26,FALSE)</f>
        <v>0.4</v>
      </c>
      <c r="AE1252">
        <f>VLOOKUP(X1252,角色属性总表!I:Q,3,FALSE)</f>
        <v>370.94399999999996</v>
      </c>
      <c r="AF1252">
        <f>VLOOKUP(AA1252,角色间职业划分!P:AP,11,FALSE)</f>
        <v>0.31</v>
      </c>
      <c r="AG1252">
        <f t="shared" si="194"/>
        <v>1422.4390243902435</v>
      </c>
      <c r="AH1252">
        <f t="shared" si="195"/>
        <v>372</v>
      </c>
      <c r="AJ1252">
        <f t="shared" si="196"/>
        <v>1050.4390243902435</v>
      </c>
      <c r="AK1252">
        <v>1248</v>
      </c>
    </row>
    <row r="1253" spans="1:37" x14ac:dyDescent="0.15">
      <c r="A1253">
        <v>1249</v>
      </c>
      <c r="B1253">
        <f>ROUND(VLOOKUP(X1253,角色属性总表!AG:AI,2,FALSE)/角色属性总表!$C$34,0)</f>
        <v>121</v>
      </c>
      <c r="C1253">
        <f>ROUND(VLOOKUP(X1253,角色属性总表!Y:AE,3,FALSE)/J1253,0)</f>
        <v>43</v>
      </c>
      <c r="D1253">
        <f>ROUND(VLOOKUP(X1253,角色属性总表!AG:AI,3,FALSE)/角色属性总表!$C$35,0)</f>
        <v>126</v>
      </c>
      <c r="E1253">
        <f t="shared" si="190"/>
        <v>648</v>
      </c>
      <c r="F1253">
        <f t="shared" si="191"/>
        <v>18</v>
      </c>
      <c r="G1253">
        <f t="shared" si="192"/>
        <v>13</v>
      </c>
      <c r="H1253">
        <v>0</v>
      </c>
      <c r="I1253">
        <f t="shared" si="197"/>
        <v>3</v>
      </c>
      <c r="J1253">
        <f>VLOOKUP(AA1253,角色间职业划分!P:AP,20,FALSE)</f>
        <v>9</v>
      </c>
      <c r="K1253">
        <f>IF(X1253=500,100,VLOOKUP(AA1253,角色间职业划分!P:AP,22,FALSE))</f>
        <v>100</v>
      </c>
      <c r="L1253">
        <f>IF(X1253=500,K1253,VLOOKUP(AA1253,角色间职业划分!P:AP,23,FALSE))</f>
        <v>60</v>
      </c>
      <c r="M1253">
        <f>VLOOKUP(AA1253,角色间职业划分!P:AP,24,FALSE)</f>
        <v>0</v>
      </c>
      <c r="N1253">
        <f>VLOOKUP(AA1253,角色间职业划分!P:AP,14)*100</f>
        <v>95</v>
      </c>
      <c r="O1253">
        <f>VLOOKUP(AA1253,角色间职业划分!P:Z,9,FALSE)</f>
        <v>0</v>
      </c>
      <c r="P1253">
        <f>VLOOKUP(AA1253,角色间职业划分!P:AP,10,FALSE)</f>
        <v>0</v>
      </c>
      <c r="Q1253">
        <f>VLOOKUP(AA1253,角色间职业划分!P:AP,15,FALSE)</f>
        <v>0</v>
      </c>
      <c r="R1253">
        <f>VLOOKUP(AA1253,角色间职业划分!P:AP,16,FALSE)</f>
        <v>0</v>
      </c>
      <c r="S1253">
        <f>VLOOKUP(AA1253,角色间职业划分!P:AP,17,FALSE)</f>
        <v>0</v>
      </c>
      <c r="T1253">
        <f>VLOOKUP(AA1253,角色间职业划分!P:AP,18,FALSE)</f>
        <v>0</v>
      </c>
      <c r="U1253">
        <f>VLOOKUP(AA1253,角色间职业划分!P:AP,27,FALSE)</f>
        <v>0</v>
      </c>
      <c r="V1253">
        <f t="shared" si="193"/>
        <v>1.0000000000000009</v>
      </c>
      <c r="W1253">
        <f>VLOOKUP(AA1253,角色间职业划分!P:Q,2,FALSE)</f>
        <v>30</v>
      </c>
      <c r="X1253">
        <f t="shared" si="198"/>
        <v>37</v>
      </c>
      <c r="Y1253">
        <f>INT(VLOOKUP(X1253,角色属性总表!AG:AH,2,FALSE)*角色属性总表!$C$38)</f>
        <v>846</v>
      </c>
      <c r="AA1253">
        <f t="shared" si="199"/>
        <v>13</v>
      </c>
      <c r="AB1253">
        <f>VLOOKUP(X1253,角色属性总表!AG:AI,2,FALSE)*VLOOKUP(角色等级属性!AA1253,角色间职业划分!P:AG,13,FALSE)/角色间职业划分!$AB$9</f>
        <v>1620.1908279470608</v>
      </c>
      <c r="AC1253">
        <f>VLOOKUP(X1253,角色属性总表!AG:AI,3,FALSE)*VLOOKUP(AA1253,角色间职业划分!P:AG,8,FALSE)/角色间职业划分!$W$9</f>
        <v>2329.1225999999997</v>
      </c>
      <c r="AD1253">
        <f>VLOOKUP(AA1253,角色间职业划分!P:AP,26,FALSE)</f>
        <v>0.4</v>
      </c>
      <c r="AE1253">
        <f>VLOOKUP(X1253,角色属性总表!I:Q,3,FALSE)</f>
        <v>379.00799999999998</v>
      </c>
      <c r="AF1253">
        <f>VLOOKUP(AA1253,角色间职业划分!P:AP,11,FALSE)</f>
        <v>0.31</v>
      </c>
      <c r="AG1253">
        <f t="shared" si="194"/>
        <v>1486.6183444228657</v>
      </c>
      <c r="AH1253">
        <f t="shared" si="195"/>
        <v>378</v>
      </c>
      <c r="AJ1253">
        <f t="shared" si="196"/>
        <v>1108.6183444228657</v>
      </c>
      <c r="AK1253">
        <v>1249</v>
      </c>
    </row>
    <row r="1254" spans="1:37" x14ac:dyDescent="0.15">
      <c r="A1254">
        <v>1250</v>
      </c>
      <c r="B1254">
        <f>ROUND(VLOOKUP(X1254,角色属性总表!AG:AI,2,FALSE)/角色属性总表!$C$34,0)</f>
        <v>123</v>
      </c>
      <c r="C1254">
        <f>ROUND(VLOOKUP(X1254,角色属性总表!Y:AE,3,FALSE)/J1254,0)</f>
        <v>45</v>
      </c>
      <c r="D1254">
        <f>ROUND(VLOOKUP(X1254,角色属性总表!AG:AI,3,FALSE)/角色属性总表!$C$35,0)</f>
        <v>129</v>
      </c>
      <c r="E1254">
        <f t="shared" si="190"/>
        <v>661</v>
      </c>
      <c r="F1254">
        <f t="shared" si="191"/>
        <v>18</v>
      </c>
      <c r="G1254">
        <f t="shared" si="192"/>
        <v>13</v>
      </c>
      <c r="H1254">
        <v>0</v>
      </c>
      <c r="I1254">
        <f t="shared" si="197"/>
        <v>3</v>
      </c>
      <c r="J1254">
        <f>VLOOKUP(AA1254,角色间职业划分!P:AP,20,FALSE)</f>
        <v>9</v>
      </c>
      <c r="K1254">
        <f>IF(X1254=500,100,VLOOKUP(AA1254,角色间职业划分!P:AP,22,FALSE))</f>
        <v>100</v>
      </c>
      <c r="L1254">
        <f>IF(X1254=500,K1254,VLOOKUP(AA1254,角色间职业划分!P:AP,23,FALSE))</f>
        <v>60</v>
      </c>
      <c r="M1254">
        <f>VLOOKUP(AA1254,角色间职业划分!P:AP,24,FALSE)</f>
        <v>0</v>
      </c>
      <c r="N1254">
        <f>VLOOKUP(AA1254,角色间职业划分!P:AP,14)*100</f>
        <v>95</v>
      </c>
      <c r="O1254">
        <f>VLOOKUP(AA1254,角色间职业划分!P:Z,9,FALSE)</f>
        <v>0</v>
      </c>
      <c r="P1254">
        <f>VLOOKUP(AA1254,角色间职业划分!P:AP,10,FALSE)</f>
        <v>0</v>
      </c>
      <c r="Q1254">
        <f>VLOOKUP(AA1254,角色间职业划分!P:AP,15,FALSE)</f>
        <v>0</v>
      </c>
      <c r="R1254">
        <f>VLOOKUP(AA1254,角色间职业划分!P:AP,16,FALSE)</f>
        <v>0</v>
      </c>
      <c r="S1254">
        <f>VLOOKUP(AA1254,角色间职业划分!P:AP,17,FALSE)</f>
        <v>0</v>
      </c>
      <c r="T1254">
        <f>VLOOKUP(AA1254,角色间职业划分!P:AP,18,FALSE)</f>
        <v>0</v>
      </c>
      <c r="U1254">
        <f>VLOOKUP(AA1254,角色间职业划分!P:AP,27,FALSE)</f>
        <v>0</v>
      </c>
      <c r="V1254">
        <f t="shared" si="193"/>
        <v>1.0000000000000009</v>
      </c>
      <c r="W1254">
        <f>VLOOKUP(AA1254,角色间职业划分!P:Q,2,FALSE)</f>
        <v>30</v>
      </c>
      <c r="X1254">
        <f t="shared" si="198"/>
        <v>38</v>
      </c>
      <c r="Y1254">
        <f>INT(VLOOKUP(X1254,角色属性总表!AG:AH,2,FALSE)*角色属性总表!$C$38)</f>
        <v>864</v>
      </c>
      <c r="AA1254">
        <f t="shared" si="199"/>
        <v>13</v>
      </c>
      <c r="AB1254">
        <f>VLOOKUP(X1254,角色属性总表!AG:AI,2,FALSE)*VLOOKUP(角色等级属性!AA1254,角色间职业划分!P:AG,13,FALSE)/角色间职业划分!$AB$9</f>
        <v>1654.6629732225301</v>
      </c>
      <c r="AC1254">
        <f>VLOOKUP(X1254,角色属性总表!AG:AI,3,FALSE)*VLOOKUP(AA1254,角色间职业划分!P:AG,8,FALSE)/角色间职业划分!$W$9</f>
        <v>2378.6783999999993</v>
      </c>
      <c r="AD1254">
        <f>VLOOKUP(AA1254,角色间职业划分!P:AP,26,FALSE)</f>
        <v>0.4</v>
      </c>
      <c r="AE1254">
        <f>VLOOKUP(X1254,角色属性总表!I:Q,3,FALSE)</f>
        <v>387.072</v>
      </c>
      <c r="AF1254">
        <f>VLOOKUP(AA1254,角色间职业划分!P:AP,11,FALSE)</f>
        <v>0.31</v>
      </c>
      <c r="AG1254">
        <f t="shared" si="194"/>
        <v>1551.9421758223586</v>
      </c>
      <c r="AH1254">
        <f t="shared" si="195"/>
        <v>387</v>
      </c>
      <c r="AJ1254">
        <f t="shared" si="196"/>
        <v>1164.9421758223586</v>
      </c>
      <c r="AK1254">
        <v>1250</v>
      </c>
    </row>
    <row r="1255" spans="1:37" x14ac:dyDescent="0.15">
      <c r="A1255">
        <v>1251</v>
      </c>
      <c r="B1255">
        <f>ROUND(VLOOKUP(X1255,角色属性总表!AG:AI,2,FALSE)/角色属性总表!$C$34,0)</f>
        <v>126</v>
      </c>
      <c r="C1255">
        <f>ROUND(VLOOKUP(X1255,角色属性总表!Y:AE,3,FALSE)/J1255,0)</f>
        <v>46</v>
      </c>
      <c r="D1255">
        <f>ROUND(VLOOKUP(X1255,角色属性总表!AG:AI,3,FALSE)/角色属性总表!$C$35,0)</f>
        <v>132</v>
      </c>
      <c r="E1255">
        <f t="shared" si="190"/>
        <v>675</v>
      </c>
      <c r="F1255">
        <f t="shared" si="191"/>
        <v>18</v>
      </c>
      <c r="G1255">
        <f t="shared" si="192"/>
        <v>13</v>
      </c>
      <c r="H1255">
        <v>0</v>
      </c>
      <c r="I1255">
        <f t="shared" si="197"/>
        <v>3</v>
      </c>
      <c r="J1255">
        <f>VLOOKUP(AA1255,角色间职业划分!P:AP,20,FALSE)</f>
        <v>9</v>
      </c>
      <c r="K1255">
        <f>IF(X1255=500,100,VLOOKUP(AA1255,角色间职业划分!P:AP,22,FALSE))</f>
        <v>100</v>
      </c>
      <c r="L1255">
        <f>IF(X1255=500,K1255,VLOOKUP(AA1255,角色间职业划分!P:AP,23,FALSE))</f>
        <v>60</v>
      </c>
      <c r="M1255">
        <f>VLOOKUP(AA1255,角色间职业划分!P:AP,24,FALSE)</f>
        <v>0</v>
      </c>
      <c r="N1255">
        <f>VLOOKUP(AA1255,角色间职业划分!P:AP,14)*100</f>
        <v>95</v>
      </c>
      <c r="O1255">
        <f>VLOOKUP(AA1255,角色间职业划分!P:Z,9,FALSE)</f>
        <v>0</v>
      </c>
      <c r="P1255">
        <f>VLOOKUP(AA1255,角色间职业划分!P:AP,10,FALSE)</f>
        <v>0</v>
      </c>
      <c r="Q1255">
        <f>VLOOKUP(AA1255,角色间职业划分!P:AP,15,FALSE)</f>
        <v>0</v>
      </c>
      <c r="R1255">
        <f>VLOOKUP(AA1255,角色间职业划分!P:AP,16,FALSE)</f>
        <v>0</v>
      </c>
      <c r="S1255">
        <f>VLOOKUP(AA1255,角色间职业划分!P:AP,17,FALSE)</f>
        <v>0</v>
      </c>
      <c r="T1255">
        <f>VLOOKUP(AA1255,角色间职业划分!P:AP,18,FALSE)</f>
        <v>0</v>
      </c>
      <c r="U1255">
        <f>VLOOKUP(AA1255,角色间职业划分!P:AP,27,FALSE)</f>
        <v>0</v>
      </c>
      <c r="V1255">
        <f t="shared" si="193"/>
        <v>1.0000000000000009</v>
      </c>
      <c r="W1255">
        <f>VLOOKUP(AA1255,角色间职业划分!P:Q,2,FALSE)</f>
        <v>30</v>
      </c>
      <c r="X1255">
        <f t="shared" si="198"/>
        <v>39</v>
      </c>
      <c r="Y1255">
        <f>INT(VLOOKUP(X1255,角色属性总表!AG:AH,2,FALSE)*角色属性总表!$C$38)</f>
        <v>882</v>
      </c>
      <c r="AA1255">
        <f t="shared" si="199"/>
        <v>13</v>
      </c>
      <c r="AB1255">
        <f>VLOOKUP(X1255,角色属性总表!AG:AI,2,FALSE)*VLOOKUP(角色等级属性!AA1255,角色间职业划分!P:AG,13,FALSE)/角色间职业划分!$AB$9</f>
        <v>1689.1351184979997</v>
      </c>
      <c r="AC1255">
        <f>VLOOKUP(X1255,角色属性总表!AG:AI,3,FALSE)*VLOOKUP(AA1255,角色间职业划分!P:AG,8,FALSE)/角色间职业划分!$W$9</f>
        <v>2428.2341999999999</v>
      </c>
      <c r="AD1255">
        <f>VLOOKUP(AA1255,角色间职业划分!P:AP,26,FALSE)</f>
        <v>0.4</v>
      </c>
      <c r="AE1255">
        <f>VLOOKUP(X1255,角色属性总表!I:Q,3,FALSE)</f>
        <v>395.13600000000008</v>
      </c>
      <c r="AF1255">
        <f>VLOOKUP(AA1255,角色间职业划分!P:AP,11,FALSE)</f>
        <v>0.31</v>
      </c>
      <c r="AG1255">
        <f t="shared" si="194"/>
        <v>1618.4045791923543</v>
      </c>
      <c r="AH1255">
        <f t="shared" si="195"/>
        <v>396</v>
      </c>
      <c r="AJ1255">
        <f t="shared" si="196"/>
        <v>1222.4045791923543</v>
      </c>
      <c r="AK1255">
        <v>1251</v>
      </c>
    </row>
    <row r="1256" spans="1:37" x14ac:dyDescent="0.15">
      <c r="A1256">
        <v>1252</v>
      </c>
      <c r="B1256">
        <f>ROUND(VLOOKUP(X1256,角色属性总表!AG:AI,2,FALSE)/角色属性总表!$C$34,0)</f>
        <v>129</v>
      </c>
      <c r="C1256">
        <f>ROUND(VLOOKUP(X1256,角色属性总表!Y:AE,3,FALSE)/J1256,0)</f>
        <v>48</v>
      </c>
      <c r="D1256">
        <f>ROUND(VLOOKUP(X1256,角色属性总表!AG:AI,3,FALSE)/角色属性总表!$C$35,0)</f>
        <v>134</v>
      </c>
      <c r="E1256">
        <f t="shared" si="190"/>
        <v>689</v>
      </c>
      <c r="F1256">
        <f t="shared" si="191"/>
        <v>18</v>
      </c>
      <c r="G1256">
        <f t="shared" si="192"/>
        <v>13</v>
      </c>
      <c r="H1256">
        <v>0</v>
      </c>
      <c r="I1256">
        <f t="shared" si="197"/>
        <v>3</v>
      </c>
      <c r="J1256">
        <f>VLOOKUP(AA1256,角色间职业划分!P:AP,20,FALSE)</f>
        <v>9</v>
      </c>
      <c r="K1256">
        <f>IF(X1256=500,100,VLOOKUP(AA1256,角色间职业划分!P:AP,22,FALSE))</f>
        <v>100</v>
      </c>
      <c r="L1256">
        <f>IF(X1256=500,K1256,VLOOKUP(AA1256,角色间职业划分!P:AP,23,FALSE))</f>
        <v>60</v>
      </c>
      <c r="M1256">
        <f>VLOOKUP(AA1256,角色间职业划分!P:AP,24,FALSE)</f>
        <v>0</v>
      </c>
      <c r="N1256">
        <f>VLOOKUP(AA1256,角色间职业划分!P:AP,14)*100</f>
        <v>95</v>
      </c>
      <c r="O1256">
        <f>VLOOKUP(AA1256,角色间职业划分!P:Z,9,FALSE)</f>
        <v>0</v>
      </c>
      <c r="P1256">
        <f>VLOOKUP(AA1256,角色间职业划分!P:AP,10,FALSE)</f>
        <v>0</v>
      </c>
      <c r="Q1256">
        <f>VLOOKUP(AA1256,角色间职业划分!P:AP,15,FALSE)</f>
        <v>0</v>
      </c>
      <c r="R1256">
        <f>VLOOKUP(AA1256,角色间职业划分!P:AP,16,FALSE)</f>
        <v>0</v>
      </c>
      <c r="S1256">
        <f>VLOOKUP(AA1256,角色间职业划分!P:AP,17,FALSE)</f>
        <v>0</v>
      </c>
      <c r="T1256">
        <f>VLOOKUP(AA1256,角色间职业划分!P:AP,18,FALSE)</f>
        <v>0</v>
      </c>
      <c r="U1256">
        <f>VLOOKUP(AA1256,角色间职业划分!P:AP,27,FALSE)</f>
        <v>0</v>
      </c>
      <c r="V1256">
        <f t="shared" si="193"/>
        <v>1.0000000000000009</v>
      </c>
      <c r="W1256">
        <f>VLOOKUP(AA1256,角色间职业划分!P:Q,2,FALSE)</f>
        <v>30</v>
      </c>
      <c r="X1256">
        <f t="shared" si="198"/>
        <v>40</v>
      </c>
      <c r="Y1256">
        <f>INT(VLOOKUP(X1256,角色属性总表!AG:AH,2,FALSE)*角色属性总表!$C$38)</f>
        <v>900</v>
      </c>
      <c r="AA1256">
        <f t="shared" si="199"/>
        <v>13</v>
      </c>
      <c r="AB1256">
        <f>VLOOKUP(X1256,角色属性总表!AG:AI,2,FALSE)*VLOOKUP(角色等级属性!AA1256,角色间职业划分!P:AG,13,FALSE)/角色间职业划分!$AB$9</f>
        <v>1723.607263773469</v>
      </c>
      <c r="AC1256">
        <f>VLOOKUP(X1256,角色属性总表!AG:AI,3,FALSE)*VLOOKUP(AA1256,角色间职业划分!P:AG,8,FALSE)/角色间职业划分!$W$9</f>
        <v>2477.79</v>
      </c>
      <c r="AD1256">
        <f>VLOOKUP(AA1256,角色间职业划分!P:AP,26,FALSE)</f>
        <v>0.4</v>
      </c>
      <c r="AE1256">
        <f>VLOOKUP(X1256,角色属性总表!I:Q,3,FALSE)</f>
        <v>403.20000000000005</v>
      </c>
      <c r="AF1256">
        <f>VLOOKUP(AA1256,角色间职业划分!P:AP,11,FALSE)</f>
        <v>0.31</v>
      </c>
      <c r="AG1256">
        <f t="shared" si="194"/>
        <v>1685.9999472953734</v>
      </c>
      <c r="AH1256">
        <f t="shared" si="195"/>
        <v>402</v>
      </c>
      <c r="AJ1256">
        <f t="shared" si="196"/>
        <v>1283.9999472953734</v>
      </c>
      <c r="AK1256">
        <v>1252</v>
      </c>
    </row>
    <row r="1257" spans="1:37" x14ac:dyDescent="0.15">
      <c r="A1257">
        <v>1253</v>
      </c>
      <c r="B1257">
        <f>ROUND(VLOOKUP(X1257,角色属性总表!AG:AI,2,FALSE)/角色属性总表!$C$34,0)</f>
        <v>131</v>
      </c>
      <c r="C1257">
        <f>ROUND(VLOOKUP(X1257,角色属性总表!Y:AE,3,FALSE)/J1257,0)</f>
        <v>49</v>
      </c>
      <c r="D1257">
        <f>ROUND(VLOOKUP(X1257,角色属性总表!AG:AI,3,FALSE)/角色属性总表!$C$35,0)</f>
        <v>137</v>
      </c>
      <c r="E1257">
        <f t="shared" si="190"/>
        <v>703</v>
      </c>
      <c r="F1257">
        <f t="shared" si="191"/>
        <v>18</v>
      </c>
      <c r="G1257">
        <f t="shared" si="192"/>
        <v>13</v>
      </c>
      <c r="H1257">
        <v>0</v>
      </c>
      <c r="I1257">
        <f t="shared" si="197"/>
        <v>3</v>
      </c>
      <c r="J1257">
        <f>VLOOKUP(AA1257,角色间职业划分!P:AP,20,FALSE)</f>
        <v>9</v>
      </c>
      <c r="K1257">
        <f>IF(X1257=500,100,VLOOKUP(AA1257,角色间职业划分!P:AP,22,FALSE))</f>
        <v>100</v>
      </c>
      <c r="L1257">
        <f>IF(X1257=500,K1257,VLOOKUP(AA1257,角色间职业划分!P:AP,23,FALSE))</f>
        <v>60</v>
      </c>
      <c r="M1257">
        <f>VLOOKUP(AA1257,角色间职业划分!P:AP,24,FALSE)</f>
        <v>0</v>
      </c>
      <c r="N1257">
        <f>VLOOKUP(AA1257,角色间职业划分!P:AP,14)*100</f>
        <v>95</v>
      </c>
      <c r="O1257">
        <f>VLOOKUP(AA1257,角色间职业划分!P:Z,9,FALSE)</f>
        <v>0</v>
      </c>
      <c r="P1257">
        <f>VLOOKUP(AA1257,角色间职业划分!P:AP,10,FALSE)</f>
        <v>0</v>
      </c>
      <c r="Q1257">
        <f>VLOOKUP(AA1257,角色间职业划分!P:AP,15,FALSE)</f>
        <v>0</v>
      </c>
      <c r="R1257">
        <f>VLOOKUP(AA1257,角色间职业划分!P:AP,16,FALSE)</f>
        <v>0</v>
      </c>
      <c r="S1257">
        <f>VLOOKUP(AA1257,角色间职业划分!P:AP,17,FALSE)</f>
        <v>0</v>
      </c>
      <c r="T1257">
        <f>VLOOKUP(AA1257,角色间职业划分!P:AP,18,FALSE)</f>
        <v>0</v>
      </c>
      <c r="U1257">
        <f>VLOOKUP(AA1257,角色间职业划分!P:AP,27,FALSE)</f>
        <v>0</v>
      </c>
      <c r="V1257">
        <f t="shared" si="193"/>
        <v>1.0000000000000009</v>
      </c>
      <c r="W1257">
        <f>VLOOKUP(AA1257,角色间职业划分!P:Q,2,FALSE)</f>
        <v>30</v>
      </c>
      <c r="X1257">
        <f t="shared" si="198"/>
        <v>41</v>
      </c>
      <c r="Y1257">
        <f>INT(VLOOKUP(X1257,角色属性总表!AG:AH,2,FALSE)*角色属性总表!$C$38)</f>
        <v>918</v>
      </c>
      <c r="AA1257">
        <f t="shared" si="199"/>
        <v>13</v>
      </c>
      <c r="AB1257">
        <f>VLOOKUP(X1257,角色属性总表!AG:AI,2,FALSE)*VLOOKUP(角色等级属性!AA1257,角色间职业划分!P:AG,13,FALSE)/角色间职业划分!$AB$9</f>
        <v>1758.0794090489378</v>
      </c>
      <c r="AC1257">
        <f>VLOOKUP(X1257,角色属性总表!AG:AI,3,FALSE)*VLOOKUP(AA1257,角色间职业划分!P:AG,8,FALSE)/角色间职业划分!$W$9</f>
        <v>2527.3457999999996</v>
      </c>
      <c r="AD1257">
        <f>VLOOKUP(AA1257,角色间职业划分!P:AP,26,FALSE)</f>
        <v>0.4</v>
      </c>
      <c r="AE1257">
        <f>VLOOKUP(X1257,角色属性总表!I:Q,3,FALSE)</f>
        <v>411.26400000000001</v>
      </c>
      <c r="AF1257">
        <f>VLOOKUP(AA1257,角色间职业划分!P:AP,11,FALSE)</f>
        <v>0.31</v>
      </c>
      <c r="AG1257">
        <f t="shared" si="194"/>
        <v>1754.7229842878542</v>
      </c>
      <c r="AH1257">
        <f t="shared" si="195"/>
        <v>411</v>
      </c>
      <c r="AJ1257">
        <f t="shared" si="196"/>
        <v>1343.7229842878542</v>
      </c>
      <c r="AK1257">
        <v>1253</v>
      </c>
    </row>
    <row r="1258" spans="1:37" x14ac:dyDescent="0.15">
      <c r="A1258">
        <v>1254</v>
      </c>
      <c r="B1258">
        <f>ROUND(VLOOKUP(X1258,角色属性总表!AG:AI,2,FALSE)/角色属性总表!$C$34,0)</f>
        <v>134</v>
      </c>
      <c r="C1258">
        <f>ROUND(VLOOKUP(X1258,角色属性总表!Y:AE,3,FALSE)/J1258,0)</f>
        <v>51</v>
      </c>
      <c r="D1258">
        <f>ROUND(VLOOKUP(X1258,角色属性总表!AG:AI,3,FALSE)/角色属性总表!$C$35,0)</f>
        <v>140</v>
      </c>
      <c r="E1258">
        <f t="shared" si="190"/>
        <v>717</v>
      </c>
      <c r="F1258">
        <f t="shared" si="191"/>
        <v>18</v>
      </c>
      <c r="G1258">
        <f t="shared" si="192"/>
        <v>13</v>
      </c>
      <c r="H1258">
        <v>0</v>
      </c>
      <c r="I1258">
        <f t="shared" si="197"/>
        <v>3</v>
      </c>
      <c r="J1258">
        <f>VLOOKUP(AA1258,角色间职业划分!P:AP,20,FALSE)</f>
        <v>9</v>
      </c>
      <c r="K1258">
        <f>IF(X1258=500,100,VLOOKUP(AA1258,角色间职业划分!P:AP,22,FALSE))</f>
        <v>100</v>
      </c>
      <c r="L1258">
        <f>IF(X1258=500,K1258,VLOOKUP(AA1258,角色间职业划分!P:AP,23,FALSE))</f>
        <v>60</v>
      </c>
      <c r="M1258">
        <f>VLOOKUP(AA1258,角色间职业划分!P:AP,24,FALSE)</f>
        <v>0</v>
      </c>
      <c r="N1258">
        <f>VLOOKUP(AA1258,角色间职业划分!P:AP,14)*100</f>
        <v>95</v>
      </c>
      <c r="O1258">
        <f>VLOOKUP(AA1258,角色间职业划分!P:Z,9,FALSE)</f>
        <v>0</v>
      </c>
      <c r="P1258">
        <f>VLOOKUP(AA1258,角色间职业划分!P:AP,10,FALSE)</f>
        <v>0</v>
      </c>
      <c r="Q1258">
        <f>VLOOKUP(AA1258,角色间职业划分!P:AP,15,FALSE)</f>
        <v>0</v>
      </c>
      <c r="R1258">
        <f>VLOOKUP(AA1258,角色间职业划分!P:AP,16,FALSE)</f>
        <v>0</v>
      </c>
      <c r="S1258">
        <f>VLOOKUP(AA1258,角色间职业划分!P:AP,17,FALSE)</f>
        <v>0</v>
      </c>
      <c r="T1258">
        <f>VLOOKUP(AA1258,角色间职业划分!P:AP,18,FALSE)</f>
        <v>0</v>
      </c>
      <c r="U1258">
        <f>VLOOKUP(AA1258,角色间职业划分!P:AP,27,FALSE)</f>
        <v>0</v>
      </c>
      <c r="V1258">
        <f t="shared" si="193"/>
        <v>1.0000000000000009</v>
      </c>
      <c r="W1258">
        <f>VLOOKUP(AA1258,角色间职业划分!P:Q,2,FALSE)</f>
        <v>30</v>
      </c>
      <c r="X1258">
        <f t="shared" si="198"/>
        <v>42</v>
      </c>
      <c r="Y1258">
        <f>INT(VLOOKUP(X1258,角色属性总表!AG:AH,2,FALSE)*角色属性总表!$C$38)</f>
        <v>936</v>
      </c>
      <c r="AA1258">
        <f t="shared" si="199"/>
        <v>13</v>
      </c>
      <c r="AB1258">
        <f>VLOOKUP(X1258,角色属性总表!AG:AI,2,FALSE)*VLOOKUP(角色等级属性!AA1258,角色间职业划分!P:AG,13,FALSE)/角色间职业划分!$AB$9</f>
        <v>1792.5515543244073</v>
      </c>
      <c r="AC1258">
        <f>VLOOKUP(X1258,角色属性总表!AG:AI,3,FALSE)*VLOOKUP(AA1258,角色间职业划分!P:AG,8,FALSE)/角色间职业划分!$W$9</f>
        <v>2576.9015999999997</v>
      </c>
      <c r="AD1258">
        <f>VLOOKUP(AA1258,角色间职业划分!P:AP,26,FALSE)</f>
        <v>0.4</v>
      </c>
      <c r="AE1258">
        <f>VLOOKUP(X1258,角色属性总表!I:Q,3,FALSE)</f>
        <v>419.32800000000003</v>
      </c>
      <c r="AF1258">
        <f>VLOOKUP(AA1258,角色间职业划分!P:AP,11,FALSE)</f>
        <v>0.31</v>
      </c>
      <c r="AG1258">
        <f t="shared" si="194"/>
        <v>1824.568686758369</v>
      </c>
      <c r="AH1258">
        <f t="shared" si="195"/>
        <v>420</v>
      </c>
      <c r="AJ1258">
        <f t="shared" si="196"/>
        <v>1404.568686758369</v>
      </c>
      <c r="AK1258">
        <v>1254</v>
      </c>
    </row>
    <row r="1259" spans="1:37" x14ac:dyDescent="0.15">
      <c r="A1259">
        <v>1255</v>
      </c>
      <c r="B1259">
        <f>ROUND(VLOOKUP(X1259,角色属性总表!AG:AI,2,FALSE)/角色属性总表!$C$34,0)</f>
        <v>136</v>
      </c>
      <c r="C1259">
        <f>ROUND(VLOOKUP(X1259,角色属性总表!Y:AE,3,FALSE)/J1259,0)</f>
        <v>53</v>
      </c>
      <c r="D1259">
        <f>ROUND(VLOOKUP(X1259,角色属性总表!AG:AI,3,FALSE)/角色属性总表!$C$35,0)</f>
        <v>142</v>
      </c>
      <c r="E1259">
        <f t="shared" si="190"/>
        <v>730</v>
      </c>
      <c r="F1259">
        <f t="shared" si="191"/>
        <v>18</v>
      </c>
      <c r="G1259">
        <f t="shared" si="192"/>
        <v>13</v>
      </c>
      <c r="H1259">
        <v>0</v>
      </c>
      <c r="I1259">
        <f t="shared" si="197"/>
        <v>3</v>
      </c>
      <c r="J1259">
        <f>VLOOKUP(AA1259,角色间职业划分!P:AP,20,FALSE)</f>
        <v>9</v>
      </c>
      <c r="K1259">
        <f>IF(X1259=500,100,VLOOKUP(AA1259,角色间职业划分!P:AP,22,FALSE))</f>
        <v>100</v>
      </c>
      <c r="L1259">
        <f>IF(X1259=500,K1259,VLOOKUP(AA1259,角色间职业划分!P:AP,23,FALSE))</f>
        <v>60</v>
      </c>
      <c r="M1259">
        <f>VLOOKUP(AA1259,角色间职业划分!P:AP,24,FALSE)</f>
        <v>0</v>
      </c>
      <c r="N1259">
        <f>VLOOKUP(AA1259,角色间职业划分!P:AP,14)*100</f>
        <v>95</v>
      </c>
      <c r="O1259">
        <f>VLOOKUP(AA1259,角色间职业划分!P:Z,9,FALSE)</f>
        <v>0</v>
      </c>
      <c r="P1259">
        <f>VLOOKUP(AA1259,角色间职业划分!P:AP,10,FALSE)</f>
        <v>0</v>
      </c>
      <c r="Q1259">
        <f>VLOOKUP(AA1259,角色间职业划分!P:AP,15,FALSE)</f>
        <v>0</v>
      </c>
      <c r="R1259">
        <f>VLOOKUP(AA1259,角色间职业划分!P:AP,16,FALSE)</f>
        <v>0</v>
      </c>
      <c r="S1259">
        <f>VLOOKUP(AA1259,角色间职业划分!P:AP,17,FALSE)</f>
        <v>0</v>
      </c>
      <c r="T1259">
        <f>VLOOKUP(AA1259,角色间职业划分!P:AP,18,FALSE)</f>
        <v>0</v>
      </c>
      <c r="U1259">
        <f>VLOOKUP(AA1259,角色间职业划分!P:AP,27,FALSE)</f>
        <v>0</v>
      </c>
      <c r="V1259">
        <f t="shared" si="193"/>
        <v>1.0000000000000009</v>
      </c>
      <c r="W1259">
        <f>VLOOKUP(AA1259,角色间职业划分!P:Q,2,FALSE)</f>
        <v>30</v>
      </c>
      <c r="X1259">
        <f t="shared" si="198"/>
        <v>43</v>
      </c>
      <c r="Y1259">
        <f>INT(VLOOKUP(X1259,角色属性总表!AG:AH,2,FALSE)*角色属性总表!$C$38)</f>
        <v>954</v>
      </c>
      <c r="AA1259">
        <f t="shared" si="199"/>
        <v>13</v>
      </c>
      <c r="AB1259">
        <f>VLOOKUP(X1259,角色属性总表!AG:AI,2,FALSE)*VLOOKUP(角色等级属性!AA1259,角色间职业划分!P:AG,13,FALSE)/角色间职业划分!$AB$9</f>
        <v>1827.0236995998771</v>
      </c>
      <c r="AC1259">
        <f>VLOOKUP(X1259,角色属性总表!AG:AI,3,FALSE)*VLOOKUP(AA1259,角色间职业划分!P:AG,8,FALSE)/角色间职业划分!$W$9</f>
        <v>2626.4573999999998</v>
      </c>
      <c r="AD1259">
        <f>VLOOKUP(AA1259,角色间职业划分!P:AP,26,FALSE)</f>
        <v>0.4</v>
      </c>
      <c r="AE1259">
        <f>VLOOKUP(X1259,角色属性总表!I:Q,3,FALSE)</f>
        <v>427.392</v>
      </c>
      <c r="AF1259">
        <f>VLOOKUP(AA1259,角色间职业划分!P:AP,11,FALSE)</f>
        <v>0.31</v>
      </c>
      <c r="AG1259">
        <f t="shared" si="194"/>
        <v>1895.5323263735825</v>
      </c>
      <c r="AH1259">
        <f t="shared" si="195"/>
        <v>426</v>
      </c>
      <c r="AJ1259">
        <f t="shared" si="196"/>
        <v>1469.5323263735825</v>
      </c>
      <c r="AK1259">
        <v>1255</v>
      </c>
    </row>
    <row r="1260" spans="1:37" x14ac:dyDescent="0.15">
      <c r="A1260">
        <v>1256</v>
      </c>
      <c r="B1260">
        <f>ROUND(VLOOKUP(X1260,角色属性总表!AG:AI,2,FALSE)/角色属性总表!$C$34,0)</f>
        <v>139</v>
      </c>
      <c r="C1260">
        <f>ROUND(VLOOKUP(X1260,角色属性总表!Y:AE,3,FALSE)/J1260,0)</f>
        <v>55</v>
      </c>
      <c r="D1260">
        <f>ROUND(VLOOKUP(X1260,角色属性总表!AG:AI,3,FALSE)/角色属性总表!$C$35,0)</f>
        <v>145</v>
      </c>
      <c r="E1260">
        <f t="shared" si="190"/>
        <v>744</v>
      </c>
      <c r="F1260">
        <f t="shared" si="191"/>
        <v>18</v>
      </c>
      <c r="G1260">
        <f t="shared" si="192"/>
        <v>13</v>
      </c>
      <c r="H1260">
        <v>0</v>
      </c>
      <c r="I1260">
        <f t="shared" si="197"/>
        <v>3</v>
      </c>
      <c r="J1260">
        <f>VLOOKUP(AA1260,角色间职业划分!P:AP,20,FALSE)</f>
        <v>9</v>
      </c>
      <c r="K1260">
        <f>IF(X1260=500,100,VLOOKUP(AA1260,角色间职业划分!P:AP,22,FALSE))</f>
        <v>100</v>
      </c>
      <c r="L1260">
        <f>IF(X1260=500,K1260,VLOOKUP(AA1260,角色间职业划分!P:AP,23,FALSE))</f>
        <v>60</v>
      </c>
      <c r="M1260">
        <f>VLOOKUP(AA1260,角色间职业划分!P:AP,24,FALSE)</f>
        <v>0</v>
      </c>
      <c r="N1260">
        <f>VLOOKUP(AA1260,角色间职业划分!P:AP,14)*100</f>
        <v>95</v>
      </c>
      <c r="O1260">
        <f>VLOOKUP(AA1260,角色间职业划分!P:Z,9,FALSE)</f>
        <v>0</v>
      </c>
      <c r="P1260">
        <f>VLOOKUP(AA1260,角色间职业划分!P:AP,10,FALSE)</f>
        <v>0</v>
      </c>
      <c r="Q1260">
        <f>VLOOKUP(AA1260,角色间职业划分!P:AP,15,FALSE)</f>
        <v>0</v>
      </c>
      <c r="R1260">
        <f>VLOOKUP(AA1260,角色间职业划分!P:AP,16,FALSE)</f>
        <v>0</v>
      </c>
      <c r="S1260">
        <f>VLOOKUP(AA1260,角色间职业划分!P:AP,17,FALSE)</f>
        <v>0</v>
      </c>
      <c r="T1260">
        <f>VLOOKUP(AA1260,角色间职业划分!P:AP,18,FALSE)</f>
        <v>0</v>
      </c>
      <c r="U1260">
        <f>VLOOKUP(AA1260,角色间职业划分!P:AP,27,FALSE)</f>
        <v>0</v>
      </c>
      <c r="V1260">
        <f t="shared" si="193"/>
        <v>1.0000000000000009</v>
      </c>
      <c r="W1260">
        <f>VLOOKUP(AA1260,角色间职业划分!P:Q,2,FALSE)</f>
        <v>30</v>
      </c>
      <c r="X1260">
        <f t="shared" si="198"/>
        <v>44</v>
      </c>
      <c r="Y1260">
        <f>INT(VLOOKUP(X1260,角色属性总表!AG:AH,2,FALSE)*角色属性总表!$C$38)</f>
        <v>972</v>
      </c>
      <c r="AA1260">
        <f t="shared" si="199"/>
        <v>13</v>
      </c>
      <c r="AB1260">
        <f>VLOOKUP(X1260,角色属性总表!AG:AI,2,FALSE)*VLOOKUP(角色等级属性!AA1260,角色间职业划分!P:AG,13,FALSE)/角色间职业划分!$AB$9</f>
        <v>1861.4958448753466</v>
      </c>
      <c r="AC1260">
        <f>VLOOKUP(X1260,角色属性总表!AG:AI,3,FALSE)*VLOOKUP(AA1260,角色间职业划分!P:AG,8,FALSE)/角色间职业划分!$W$9</f>
        <v>2676.0131999999999</v>
      </c>
      <c r="AD1260">
        <f>VLOOKUP(AA1260,角色间职业划分!P:AP,26,FALSE)</f>
        <v>0.4</v>
      </c>
      <c r="AE1260">
        <f>VLOOKUP(X1260,角色属性总表!I:Q,3,FALSE)</f>
        <v>435.45600000000002</v>
      </c>
      <c r="AF1260">
        <f>VLOOKUP(AA1260,角色间职业划分!P:AP,11,FALSE)</f>
        <v>0.31</v>
      </c>
      <c r="AG1260">
        <f t="shared" si="194"/>
        <v>1967.6094339617719</v>
      </c>
      <c r="AH1260">
        <f t="shared" si="195"/>
        <v>435</v>
      </c>
      <c r="AJ1260">
        <f t="shared" si="196"/>
        <v>1532.6094339617719</v>
      </c>
      <c r="AK1260">
        <v>1256</v>
      </c>
    </row>
    <row r="1261" spans="1:37" x14ac:dyDescent="0.15">
      <c r="A1261">
        <v>1257</v>
      </c>
      <c r="B1261">
        <f>ROUND(VLOOKUP(X1261,角色属性总表!AG:AI,2,FALSE)/角色属性总表!$C$34,0)</f>
        <v>141</v>
      </c>
      <c r="C1261">
        <f>ROUND(VLOOKUP(X1261,角色属性总表!Y:AE,3,FALSE)/J1261,0)</f>
        <v>56</v>
      </c>
      <c r="D1261">
        <f>ROUND(VLOOKUP(X1261,角色属性总表!AG:AI,3,FALSE)/角色属性总表!$C$35,0)</f>
        <v>148</v>
      </c>
      <c r="E1261">
        <f t="shared" si="190"/>
        <v>758</v>
      </c>
      <c r="F1261">
        <f t="shared" si="191"/>
        <v>18</v>
      </c>
      <c r="G1261">
        <f t="shared" si="192"/>
        <v>13</v>
      </c>
      <c r="H1261">
        <v>0</v>
      </c>
      <c r="I1261">
        <f t="shared" si="197"/>
        <v>3</v>
      </c>
      <c r="J1261">
        <f>VLOOKUP(AA1261,角色间职业划分!P:AP,20,FALSE)</f>
        <v>9</v>
      </c>
      <c r="K1261">
        <f>IF(X1261=500,100,VLOOKUP(AA1261,角色间职业划分!P:AP,22,FALSE))</f>
        <v>100</v>
      </c>
      <c r="L1261">
        <f>IF(X1261=500,K1261,VLOOKUP(AA1261,角色间职业划分!P:AP,23,FALSE))</f>
        <v>60</v>
      </c>
      <c r="M1261">
        <f>VLOOKUP(AA1261,角色间职业划分!P:AP,24,FALSE)</f>
        <v>0</v>
      </c>
      <c r="N1261">
        <f>VLOOKUP(AA1261,角色间职业划分!P:AP,14)*100</f>
        <v>95</v>
      </c>
      <c r="O1261">
        <f>VLOOKUP(AA1261,角色间职业划分!P:Z,9,FALSE)</f>
        <v>0</v>
      </c>
      <c r="P1261">
        <f>VLOOKUP(AA1261,角色间职业划分!P:AP,10,FALSE)</f>
        <v>0</v>
      </c>
      <c r="Q1261">
        <f>VLOOKUP(AA1261,角色间职业划分!P:AP,15,FALSE)</f>
        <v>0</v>
      </c>
      <c r="R1261">
        <f>VLOOKUP(AA1261,角色间职业划分!P:AP,16,FALSE)</f>
        <v>0</v>
      </c>
      <c r="S1261">
        <f>VLOOKUP(AA1261,角色间职业划分!P:AP,17,FALSE)</f>
        <v>0</v>
      </c>
      <c r="T1261">
        <f>VLOOKUP(AA1261,角色间职业划分!P:AP,18,FALSE)</f>
        <v>0</v>
      </c>
      <c r="U1261">
        <f>VLOOKUP(AA1261,角色间职业划分!P:AP,27,FALSE)</f>
        <v>0</v>
      </c>
      <c r="V1261">
        <f t="shared" si="193"/>
        <v>1.0000000000000009</v>
      </c>
      <c r="W1261">
        <f>VLOOKUP(AA1261,角色间职业划分!P:Q,2,FALSE)</f>
        <v>30</v>
      </c>
      <c r="X1261">
        <f t="shared" si="198"/>
        <v>45</v>
      </c>
      <c r="Y1261">
        <f>INT(VLOOKUP(X1261,角色属性总表!AG:AH,2,FALSE)*角色属性总表!$C$38)</f>
        <v>990</v>
      </c>
      <c r="AA1261">
        <f t="shared" si="199"/>
        <v>13</v>
      </c>
      <c r="AB1261">
        <f>VLOOKUP(X1261,角色属性总表!AG:AI,2,FALSE)*VLOOKUP(角色等级属性!AA1261,角色间职业划分!P:AG,13,FALSE)/角色间职业划分!$AB$9</f>
        <v>1895.9679901508155</v>
      </c>
      <c r="AC1261">
        <f>VLOOKUP(X1261,角色属性总表!AG:AI,3,FALSE)*VLOOKUP(AA1261,角色间职业划分!P:AG,8,FALSE)/角色间职业划分!$W$9</f>
        <v>2725.5689999999995</v>
      </c>
      <c r="AD1261">
        <f>VLOOKUP(AA1261,角色间职业划分!P:AP,26,FALSE)</f>
        <v>0.4</v>
      </c>
      <c r="AE1261">
        <f>VLOOKUP(X1261,角色属性总表!I:Q,3,FALSE)</f>
        <v>443.52</v>
      </c>
      <c r="AF1261">
        <f>VLOOKUP(AA1261,角色间职业划分!P:AP,11,FALSE)</f>
        <v>0.31</v>
      </c>
      <c r="AG1261">
        <f t="shared" si="194"/>
        <v>2040.7957848851972</v>
      </c>
      <c r="AH1261">
        <f t="shared" si="195"/>
        <v>444</v>
      </c>
      <c r="AJ1261">
        <f t="shared" si="196"/>
        <v>1596.7957848851972</v>
      </c>
      <c r="AK1261">
        <v>1257</v>
      </c>
    </row>
    <row r="1262" spans="1:37" x14ac:dyDescent="0.15">
      <c r="A1262">
        <v>1258</v>
      </c>
      <c r="B1262">
        <f>ROUND(VLOOKUP(X1262,角色属性总表!AG:AI,2,FALSE)/角色属性总表!$C$34,0)</f>
        <v>144</v>
      </c>
      <c r="C1262">
        <f>ROUND(VLOOKUP(X1262,角色属性总表!Y:AE,3,FALSE)/J1262,0)</f>
        <v>58</v>
      </c>
      <c r="D1262">
        <f>ROUND(VLOOKUP(X1262,角色属性总表!AG:AI,3,FALSE)/角色属性总表!$C$35,0)</f>
        <v>151</v>
      </c>
      <c r="E1262">
        <f t="shared" si="190"/>
        <v>772</v>
      </c>
      <c r="F1262">
        <f t="shared" si="191"/>
        <v>18</v>
      </c>
      <c r="G1262">
        <f t="shared" si="192"/>
        <v>13</v>
      </c>
      <c r="H1262">
        <v>0</v>
      </c>
      <c r="I1262">
        <f t="shared" si="197"/>
        <v>3</v>
      </c>
      <c r="J1262">
        <f>VLOOKUP(AA1262,角色间职业划分!P:AP,20,FALSE)</f>
        <v>9</v>
      </c>
      <c r="K1262">
        <f>IF(X1262=500,100,VLOOKUP(AA1262,角色间职业划分!P:AP,22,FALSE))</f>
        <v>100</v>
      </c>
      <c r="L1262">
        <f>IF(X1262=500,K1262,VLOOKUP(AA1262,角色间职业划分!P:AP,23,FALSE))</f>
        <v>60</v>
      </c>
      <c r="M1262">
        <f>VLOOKUP(AA1262,角色间职业划分!P:AP,24,FALSE)</f>
        <v>0</v>
      </c>
      <c r="N1262">
        <f>VLOOKUP(AA1262,角色间职业划分!P:AP,14)*100</f>
        <v>95</v>
      </c>
      <c r="O1262">
        <f>VLOOKUP(AA1262,角色间职业划分!P:Z,9,FALSE)</f>
        <v>0</v>
      </c>
      <c r="P1262">
        <f>VLOOKUP(AA1262,角色间职业划分!P:AP,10,FALSE)</f>
        <v>0</v>
      </c>
      <c r="Q1262">
        <f>VLOOKUP(AA1262,角色间职业划分!P:AP,15,FALSE)</f>
        <v>0</v>
      </c>
      <c r="R1262">
        <f>VLOOKUP(AA1262,角色间职业划分!P:AP,16,FALSE)</f>
        <v>0</v>
      </c>
      <c r="S1262">
        <f>VLOOKUP(AA1262,角色间职业划分!P:AP,17,FALSE)</f>
        <v>0</v>
      </c>
      <c r="T1262">
        <f>VLOOKUP(AA1262,角色间职业划分!P:AP,18,FALSE)</f>
        <v>0</v>
      </c>
      <c r="U1262">
        <f>VLOOKUP(AA1262,角色间职业划分!P:AP,27,FALSE)</f>
        <v>0</v>
      </c>
      <c r="V1262">
        <f t="shared" si="193"/>
        <v>1.0000000000000009</v>
      </c>
      <c r="W1262">
        <f>VLOOKUP(AA1262,角色间职业划分!P:Q,2,FALSE)</f>
        <v>30</v>
      </c>
      <c r="X1262">
        <f t="shared" si="198"/>
        <v>46</v>
      </c>
      <c r="Y1262">
        <f>INT(VLOOKUP(X1262,角色属性总表!AG:AH,2,FALSE)*角色属性总表!$C$38)</f>
        <v>1008</v>
      </c>
      <c r="AA1262">
        <f t="shared" si="199"/>
        <v>13</v>
      </c>
      <c r="AB1262">
        <f>VLOOKUP(X1262,角色属性总表!AG:AI,2,FALSE)*VLOOKUP(角色等级属性!AA1262,角色间职业划分!P:AG,13,FALSE)/角色间职业划分!$AB$9</f>
        <v>1930.4401354262848</v>
      </c>
      <c r="AC1262">
        <f>VLOOKUP(X1262,角色属性总表!AG:AI,3,FALSE)*VLOOKUP(AA1262,角色间职业划分!P:AG,8,FALSE)/角色间职业划分!$W$9</f>
        <v>2775.1247999999996</v>
      </c>
      <c r="AD1262">
        <f>VLOOKUP(AA1262,角色间职业划分!P:AP,26,FALSE)</f>
        <v>0.4</v>
      </c>
      <c r="AE1262">
        <f>VLOOKUP(X1262,角色属性总表!I:Q,3,FALSE)</f>
        <v>451.58399999999995</v>
      </c>
      <c r="AF1262">
        <f>VLOOKUP(AA1262,角色间职业划分!P:AP,11,FALSE)</f>
        <v>0.31</v>
      </c>
      <c r="AG1262">
        <f t="shared" si="194"/>
        <v>2115.0873855709538</v>
      </c>
      <c r="AH1262">
        <f t="shared" si="195"/>
        <v>453</v>
      </c>
      <c r="AJ1262">
        <f t="shared" si="196"/>
        <v>1662.0873855709538</v>
      </c>
      <c r="AK1262">
        <v>1258</v>
      </c>
    </row>
    <row r="1263" spans="1:37" x14ac:dyDescent="0.15">
      <c r="A1263">
        <v>1259</v>
      </c>
      <c r="B1263">
        <f>ROUND(VLOOKUP(X1263,角色属性总表!AG:AI,2,FALSE)/角色属性总表!$C$34,0)</f>
        <v>147</v>
      </c>
      <c r="C1263">
        <f>ROUND(VLOOKUP(X1263,角色属性总表!Y:AE,3,FALSE)/J1263,0)</f>
        <v>60</v>
      </c>
      <c r="D1263">
        <f>ROUND(VLOOKUP(X1263,角色属性总表!AG:AI,3,FALSE)/角色属性总表!$C$35,0)</f>
        <v>153</v>
      </c>
      <c r="E1263">
        <f t="shared" si="190"/>
        <v>785</v>
      </c>
      <c r="F1263">
        <f t="shared" si="191"/>
        <v>18</v>
      </c>
      <c r="G1263">
        <f t="shared" si="192"/>
        <v>13</v>
      </c>
      <c r="H1263">
        <v>0</v>
      </c>
      <c r="I1263">
        <f t="shared" si="197"/>
        <v>3</v>
      </c>
      <c r="J1263">
        <f>VLOOKUP(AA1263,角色间职业划分!P:AP,20,FALSE)</f>
        <v>9</v>
      </c>
      <c r="K1263">
        <f>IF(X1263=500,100,VLOOKUP(AA1263,角色间职业划分!P:AP,22,FALSE))</f>
        <v>100</v>
      </c>
      <c r="L1263">
        <f>IF(X1263=500,K1263,VLOOKUP(AA1263,角色间职业划分!P:AP,23,FALSE))</f>
        <v>60</v>
      </c>
      <c r="M1263">
        <f>VLOOKUP(AA1263,角色间职业划分!P:AP,24,FALSE)</f>
        <v>0</v>
      </c>
      <c r="N1263">
        <f>VLOOKUP(AA1263,角色间职业划分!P:AP,14)*100</f>
        <v>95</v>
      </c>
      <c r="O1263">
        <f>VLOOKUP(AA1263,角色间职业划分!P:Z,9,FALSE)</f>
        <v>0</v>
      </c>
      <c r="P1263">
        <f>VLOOKUP(AA1263,角色间职业划分!P:AP,10,FALSE)</f>
        <v>0</v>
      </c>
      <c r="Q1263">
        <f>VLOOKUP(AA1263,角色间职业划分!P:AP,15,FALSE)</f>
        <v>0</v>
      </c>
      <c r="R1263">
        <f>VLOOKUP(AA1263,角色间职业划分!P:AP,16,FALSE)</f>
        <v>0</v>
      </c>
      <c r="S1263">
        <f>VLOOKUP(AA1263,角色间职业划分!P:AP,17,FALSE)</f>
        <v>0</v>
      </c>
      <c r="T1263">
        <f>VLOOKUP(AA1263,角色间职业划分!P:AP,18,FALSE)</f>
        <v>0</v>
      </c>
      <c r="U1263">
        <f>VLOOKUP(AA1263,角色间职业划分!P:AP,27,FALSE)</f>
        <v>0</v>
      </c>
      <c r="V1263">
        <f t="shared" si="193"/>
        <v>1.0000000000000009</v>
      </c>
      <c r="W1263">
        <f>VLOOKUP(AA1263,角色间职业划分!P:Q,2,FALSE)</f>
        <v>30</v>
      </c>
      <c r="X1263">
        <f t="shared" si="198"/>
        <v>47</v>
      </c>
      <c r="Y1263">
        <f>INT(VLOOKUP(X1263,角色属性总表!AG:AH,2,FALSE)*角色属性总表!$C$38)</f>
        <v>1026</v>
      </c>
      <c r="AA1263">
        <f t="shared" si="199"/>
        <v>13</v>
      </c>
      <c r="AB1263">
        <f>VLOOKUP(X1263,角色属性总表!AG:AI,2,FALSE)*VLOOKUP(角色等级属性!AA1263,角色间职业划分!P:AG,13,FALSE)/角色间职业划分!$AB$9</f>
        <v>1964.9122807017543</v>
      </c>
      <c r="AC1263">
        <f>VLOOKUP(X1263,角色属性总表!AG:AI,3,FALSE)*VLOOKUP(AA1263,角色间职业划分!P:AG,8,FALSE)/角色间职业划分!$W$9</f>
        <v>2824.6805999999997</v>
      </c>
      <c r="AD1263">
        <f>VLOOKUP(AA1263,角色间职业划分!P:AP,26,FALSE)</f>
        <v>0.4</v>
      </c>
      <c r="AE1263">
        <f>VLOOKUP(X1263,角色属性总表!I:Q,3,FALSE)</f>
        <v>459.64800000000002</v>
      </c>
      <c r="AF1263">
        <f>VLOOKUP(AA1263,角色间职业划分!P:AP,11,FALSE)</f>
        <v>0.31</v>
      </c>
      <c r="AG1263">
        <f t="shared" si="194"/>
        <v>2190.4804610857104</v>
      </c>
      <c r="AH1263">
        <f t="shared" si="195"/>
        <v>459</v>
      </c>
      <c r="AJ1263">
        <f t="shared" si="196"/>
        <v>1731.4804610857104</v>
      </c>
      <c r="AK1263">
        <v>1259</v>
      </c>
    </row>
    <row r="1264" spans="1:37" x14ac:dyDescent="0.15">
      <c r="A1264">
        <v>1260</v>
      </c>
      <c r="B1264">
        <f>ROUND(VLOOKUP(X1264,角色属性总表!AG:AI,2,FALSE)/角色属性总表!$C$34,0)</f>
        <v>149</v>
      </c>
      <c r="C1264">
        <f>ROUND(VLOOKUP(X1264,角色属性总表!Y:AE,3,FALSE)/J1264,0)</f>
        <v>62</v>
      </c>
      <c r="D1264">
        <f>ROUND(VLOOKUP(X1264,角色属性总表!AG:AI,3,FALSE)/角色属性总表!$C$35,0)</f>
        <v>156</v>
      </c>
      <c r="E1264">
        <f t="shared" si="190"/>
        <v>799</v>
      </c>
      <c r="F1264">
        <f t="shared" si="191"/>
        <v>18</v>
      </c>
      <c r="G1264">
        <f t="shared" si="192"/>
        <v>13</v>
      </c>
      <c r="H1264">
        <v>0</v>
      </c>
      <c r="I1264">
        <f t="shared" si="197"/>
        <v>3</v>
      </c>
      <c r="J1264">
        <f>VLOOKUP(AA1264,角色间职业划分!P:AP,20,FALSE)</f>
        <v>9</v>
      </c>
      <c r="K1264">
        <f>IF(X1264=500,100,VLOOKUP(AA1264,角色间职业划分!P:AP,22,FALSE))</f>
        <v>100</v>
      </c>
      <c r="L1264">
        <f>IF(X1264=500,K1264,VLOOKUP(AA1264,角色间职业划分!P:AP,23,FALSE))</f>
        <v>60</v>
      </c>
      <c r="M1264">
        <f>VLOOKUP(AA1264,角色间职业划分!P:AP,24,FALSE)</f>
        <v>0</v>
      </c>
      <c r="N1264">
        <f>VLOOKUP(AA1264,角色间职业划分!P:AP,14)*100</f>
        <v>95</v>
      </c>
      <c r="O1264">
        <f>VLOOKUP(AA1264,角色间职业划分!P:Z,9,FALSE)</f>
        <v>0</v>
      </c>
      <c r="P1264">
        <f>VLOOKUP(AA1264,角色间职业划分!P:AP,10,FALSE)</f>
        <v>0</v>
      </c>
      <c r="Q1264">
        <f>VLOOKUP(AA1264,角色间职业划分!P:AP,15,FALSE)</f>
        <v>0</v>
      </c>
      <c r="R1264">
        <f>VLOOKUP(AA1264,角色间职业划分!P:AP,16,FALSE)</f>
        <v>0</v>
      </c>
      <c r="S1264">
        <f>VLOOKUP(AA1264,角色间职业划分!P:AP,17,FALSE)</f>
        <v>0</v>
      </c>
      <c r="T1264">
        <f>VLOOKUP(AA1264,角色间职业划分!P:AP,18,FALSE)</f>
        <v>0</v>
      </c>
      <c r="U1264">
        <f>VLOOKUP(AA1264,角色间职业划分!P:AP,27,FALSE)</f>
        <v>0</v>
      </c>
      <c r="V1264">
        <f t="shared" si="193"/>
        <v>1.0000000000000009</v>
      </c>
      <c r="W1264">
        <f>VLOOKUP(AA1264,角色间职业划分!P:Q,2,FALSE)</f>
        <v>30</v>
      </c>
      <c r="X1264">
        <f t="shared" si="198"/>
        <v>48</v>
      </c>
      <c r="Y1264">
        <f>INT(VLOOKUP(X1264,角色属性总表!AG:AH,2,FALSE)*角色属性总表!$C$38)</f>
        <v>1044</v>
      </c>
      <c r="AA1264">
        <f t="shared" si="199"/>
        <v>13</v>
      </c>
      <c r="AB1264">
        <f>VLOOKUP(X1264,角色属性总表!AG:AI,2,FALSE)*VLOOKUP(角色等级属性!AA1264,角色间职业划分!P:AG,13,FALSE)/角色间职业划分!$AB$9</f>
        <v>1999.3844259772241</v>
      </c>
      <c r="AC1264">
        <f>VLOOKUP(X1264,角色属性总表!AG:AI,3,FALSE)*VLOOKUP(AA1264,角色间职业划分!P:AG,8,FALSE)/角色间职业划分!$W$9</f>
        <v>2874.2363999999993</v>
      </c>
      <c r="AD1264">
        <f>VLOOKUP(AA1264,角色间职业划分!P:AP,26,FALSE)</f>
        <v>0.4</v>
      </c>
      <c r="AE1264">
        <f>VLOOKUP(X1264,角色属性总表!I:Q,3,FALSE)</f>
        <v>467.71199999999999</v>
      </c>
      <c r="AF1264">
        <f>VLOOKUP(AA1264,角色间职业划分!P:AP,11,FALSE)</f>
        <v>0.31</v>
      </c>
      <c r="AG1264">
        <f t="shared" si="194"/>
        <v>2266.9714436532308</v>
      </c>
      <c r="AH1264">
        <f t="shared" si="195"/>
        <v>468</v>
      </c>
      <c r="AJ1264">
        <f t="shared" si="196"/>
        <v>1798.9714436532308</v>
      </c>
      <c r="AK1264">
        <v>1260</v>
      </c>
    </row>
    <row r="1265" spans="1:37" x14ac:dyDescent="0.15">
      <c r="A1265">
        <v>1261</v>
      </c>
      <c r="B1265">
        <f>ROUND(VLOOKUP(X1265,角色属性总表!AG:AI,2,FALSE)/角色属性总表!$C$34,0)</f>
        <v>152</v>
      </c>
      <c r="C1265">
        <f>ROUND(VLOOKUP(X1265,角色属性总表!Y:AE,3,FALSE)/J1265,0)</f>
        <v>64</v>
      </c>
      <c r="D1265">
        <f>ROUND(VLOOKUP(X1265,角色属性总表!AG:AI,3,FALSE)/角色属性总表!$C$35,0)</f>
        <v>159</v>
      </c>
      <c r="E1265">
        <f t="shared" si="190"/>
        <v>813</v>
      </c>
      <c r="F1265">
        <f t="shared" si="191"/>
        <v>18</v>
      </c>
      <c r="G1265">
        <f t="shared" si="192"/>
        <v>13</v>
      </c>
      <c r="H1265">
        <v>0</v>
      </c>
      <c r="I1265">
        <f t="shared" si="197"/>
        <v>3</v>
      </c>
      <c r="J1265">
        <f>VLOOKUP(AA1265,角色间职业划分!P:AP,20,FALSE)</f>
        <v>9</v>
      </c>
      <c r="K1265">
        <f>IF(X1265=500,100,VLOOKUP(AA1265,角色间职业划分!P:AP,22,FALSE))</f>
        <v>100</v>
      </c>
      <c r="L1265">
        <f>IF(X1265=500,K1265,VLOOKUP(AA1265,角色间职业划分!P:AP,23,FALSE))</f>
        <v>60</v>
      </c>
      <c r="M1265">
        <f>VLOOKUP(AA1265,角色间职业划分!P:AP,24,FALSE)</f>
        <v>0</v>
      </c>
      <c r="N1265">
        <f>VLOOKUP(AA1265,角色间职业划分!P:AP,14)*100</f>
        <v>95</v>
      </c>
      <c r="O1265">
        <f>VLOOKUP(AA1265,角色间职业划分!P:Z,9,FALSE)</f>
        <v>0</v>
      </c>
      <c r="P1265">
        <f>VLOOKUP(AA1265,角色间职业划分!P:AP,10,FALSE)</f>
        <v>0</v>
      </c>
      <c r="Q1265">
        <f>VLOOKUP(AA1265,角色间职业划分!P:AP,15,FALSE)</f>
        <v>0</v>
      </c>
      <c r="R1265">
        <f>VLOOKUP(AA1265,角色间职业划分!P:AP,16,FALSE)</f>
        <v>0</v>
      </c>
      <c r="S1265">
        <f>VLOOKUP(AA1265,角色间职业划分!P:AP,17,FALSE)</f>
        <v>0</v>
      </c>
      <c r="T1265">
        <f>VLOOKUP(AA1265,角色间职业划分!P:AP,18,FALSE)</f>
        <v>0</v>
      </c>
      <c r="U1265">
        <f>VLOOKUP(AA1265,角色间职业划分!P:AP,27,FALSE)</f>
        <v>0</v>
      </c>
      <c r="V1265">
        <f t="shared" si="193"/>
        <v>1.0000000000000009</v>
      </c>
      <c r="W1265">
        <f>VLOOKUP(AA1265,角色间职业划分!P:Q,2,FALSE)</f>
        <v>30</v>
      </c>
      <c r="X1265">
        <f t="shared" si="198"/>
        <v>49</v>
      </c>
      <c r="Y1265">
        <f>INT(VLOOKUP(X1265,角色属性总表!AG:AH,2,FALSE)*角色属性总表!$C$38)</f>
        <v>1062</v>
      </c>
      <c r="AA1265">
        <f t="shared" si="199"/>
        <v>13</v>
      </c>
      <c r="AB1265">
        <f>VLOOKUP(X1265,角色属性总表!AG:AI,2,FALSE)*VLOOKUP(角色等级属性!AA1265,角色间职业划分!P:AG,13,FALSE)/角色间职业划分!$AB$9</f>
        <v>2033.8565712526931</v>
      </c>
      <c r="AC1265">
        <f>VLOOKUP(X1265,角色属性总表!AG:AI,3,FALSE)*VLOOKUP(AA1265,角色间职业划分!P:AG,8,FALSE)/角色间职业划分!$W$9</f>
        <v>2923.7921999999999</v>
      </c>
      <c r="AD1265">
        <f>VLOOKUP(AA1265,角色间职业划分!P:AP,26,FALSE)</f>
        <v>0.4</v>
      </c>
      <c r="AE1265">
        <f>VLOOKUP(X1265,角色属性总表!I:Q,3,FALSE)</f>
        <v>475.77600000000007</v>
      </c>
      <c r="AF1265">
        <f>VLOOKUP(AA1265,角色间职业划分!P:AP,11,FALSE)</f>
        <v>0.31</v>
      </c>
      <c r="AG1265">
        <f t="shared" si="194"/>
        <v>2344.5569620253164</v>
      </c>
      <c r="AH1265">
        <f t="shared" si="195"/>
        <v>477</v>
      </c>
      <c r="AJ1265">
        <f t="shared" si="196"/>
        <v>1867.5569620253164</v>
      </c>
      <c r="AK1265">
        <v>1261</v>
      </c>
    </row>
    <row r="1266" spans="1:37" x14ac:dyDescent="0.15">
      <c r="A1266">
        <v>1262</v>
      </c>
      <c r="B1266">
        <f>ROUND(VLOOKUP(X1266,角色属性总表!AG:AI,2,FALSE)/角色属性总表!$C$34,0)</f>
        <v>154</v>
      </c>
      <c r="C1266">
        <f>ROUND(VLOOKUP(X1266,角色属性总表!Y:AE,3,FALSE)/J1266,0)</f>
        <v>65</v>
      </c>
      <c r="D1266">
        <f>ROUND(VLOOKUP(X1266,角色属性总表!AG:AI,3,FALSE)/角色属性总表!$C$35,0)</f>
        <v>161</v>
      </c>
      <c r="E1266">
        <f t="shared" si="190"/>
        <v>827</v>
      </c>
      <c r="F1266">
        <f t="shared" si="191"/>
        <v>18</v>
      </c>
      <c r="G1266">
        <f t="shared" si="192"/>
        <v>13</v>
      </c>
      <c r="H1266">
        <v>0</v>
      </c>
      <c r="I1266">
        <f t="shared" si="197"/>
        <v>3</v>
      </c>
      <c r="J1266">
        <f>VLOOKUP(AA1266,角色间职业划分!P:AP,20,FALSE)</f>
        <v>9</v>
      </c>
      <c r="K1266">
        <f>IF(X1266=500,100,VLOOKUP(AA1266,角色间职业划分!P:AP,22,FALSE))</f>
        <v>100</v>
      </c>
      <c r="L1266">
        <f>IF(X1266=500,K1266,VLOOKUP(AA1266,角色间职业划分!P:AP,23,FALSE))</f>
        <v>60</v>
      </c>
      <c r="M1266">
        <f>VLOOKUP(AA1266,角色间职业划分!P:AP,24,FALSE)</f>
        <v>0</v>
      </c>
      <c r="N1266">
        <f>VLOOKUP(AA1266,角色间职业划分!P:AP,14)*100</f>
        <v>95</v>
      </c>
      <c r="O1266">
        <f>VLOOKUP(AA1266,角色间职业划分!P:Z,9,FALSE)</f>
        <v>0</v>
      </c>
      <c r="P1266">
        <f>VLOOKUP(AA1266,角色间职业划分!P:AP,10,FALSE)</f>
        <v>0</v>
      </c>
      <c r="Q1266">
        <f>VLOOKUP(AA1266,角色间职业划分!P:AP,15,FALSE)</f>
        <v>0</v>
      </c>
      <c r="R1266">
        <f>VLOOKUP(AA1266,角色间职业划分!P:AP,16,FALSE)</f>
        <v>0</v>
      </c>
      <c r="S1266">
        <f>VLOOKUP(AA1266,角色间职业划分!P:AP,17,FALSE)</f>
        <v>0</v>
      </c>
      <c r="T1266">
        <f>VLOOKUP(AA1266,角色间职业划分!P:AP,18,FALSE)</f>
        <v>0</v>
      </c>
      <c r="U1266">
        <f>VLOOKUP(AA1266,角色间职业划分!P:AP,27,FALSE)</f>
        <v>0</v>
      </c>
      <c r="V1266">
        <f t="shared" si="193"/>
        <v>1.0000000000000009</v>
      </c>
      <c r="W1266">
        <f>VLOOKUP(AA1266,角色间职业划分!P:Q,2,FALSE)</f>
        <v>30</v>
      </c>
      <c r="X1266">
        <f t="shared" si="198"/>
        <v>50</v>
      </c>
      <c r="Y1266">
        <f>INT(VLOOKUP(X1266,角色属性总表!AG:AH,2,FALSE)*角色属性总表!$C$38)</f>
        <v>1080</v>
      </c>
      <c r="AA1266">
        <f t="shared" si="199"/>
        <v>13</v>
      </c>
      <c r="AB1266">
        <f>VLOOKUP(X1266,角色属性总表!AG:AI,2,FALSE)*VLOOKUP(角色等级属性!AA1266,角色间职业划分!P:AG,13,FALSE)/角色间职业划分!$AB$9</f>
        <v>2068.3287165281627</v>
      </c>
      <c r="AC1266">
        <f>VLOOKUP(X1266,角色属性总表!AG:AI,3,FALSE)*VLOOKUP(AA1266,角色间职业划分!P:AG,8,FALSE)/角色间职业划分!$W$9</f>
        <v>2973.3479999999995</v>
      </c>
      <c r="AD1266">
        <f>VLOOKUP(AA1266,角色间职业划分!P:AP,26,FALSE)</f>
        <v>0.4</v>
      </c>
      <c r="AE1266">
        <f>VLOOKUP(X1266,角色属性总表!I:Q,3,FALSE)</f>
        <v>483.84000000000003</v>
      </c>
      <c r="AF1266">
        <f>VLOOKUP(AA1266,角色间职业划分!P:AP,11,FALSE)</f>
        <v>0.31</v>
      </c>
      <c r="AG1266">
        <f t="shared" si="194"/>
        <v>2423.2338316268883</v>
      </c>
      <c r="AH1266">
        <f t="shared" si="195"/>
        <v>483</v>
      </c>
      <c r="AJ1266">
        <f t="shared" si="196"/>
        <v>1940.2338316268883</v>
      </c>
      <c r="AK1266">
        <v>1262</v>
      </c>
    </row>
    <row r="1267" spans="1:37" x14ac:dyDescent="0.15">
      <c r="A1267">
        <v>1263</v>
      </c>
      <c r="B1267">
        <f>ROUND(VLOOKUP(X1267,角色属性总表!AG:AI,2,FALSE)/角色属性总表!$C$34,0)</f>
        <v>157</v>
      </c>
      <c r="C1267">
        <f>ROUND(VLOOKUP(X1267,角色属性总表!Y:AE,3,FALSE)/J1267,0)</f>
        <v>67</v>
      </c>
      <c r="D1267">
        <f>ROUND(VLOOKUP(X1267,角色属性总表!AG:AI,3,FALSE)/角色属性总表!$C$35,0)</f>
        <v>164</v>
      </c>
      <c r="E1267">
        <f t="shared" si="190"/>
        <v>841</v>
      </c>
      <c r="F1267">
        <f t="shared" si="191"/>
        <v>18</v>
      </c>
      <c r="G1267">
        <f t="shared" si="192"/>
        <v>13</v>
      </c>
      <c r="H1267">
        <v>0</v>
      </c>
      <c r="I1267">
        <f t="shared" si="197"/>
        <v>3</v>
      </c>
      <c r="J1267">
        <f>VLOOKUP(AA1267,角色间职业划分!P:AP,20,FALSE)</f>
        <v>9</v>
      </c>
      <c r="K1267">
        <f>IF(X1267=500,100,VLOOKUP(AA1267,角色间职业划分!P:AP,22,FALSE))</f>
        <v>100</v>
      </c>
      <c r="L1267">
        <f>IF(X1267=500,K1267,VLOOKUP(AA1267,角色间职业划分!P:AP,23,FALSE))</f>
        <v>60</v>
      </c>
      <c r="M1267">
        <f>VLOOKUP(AA1267,角色间职业划分!P:AP,24,FALSE)</f>
        <v>0</v>
      </c>
      <c r="N1267">
        <f>VLOOKUP(AA1267,角色间职业划分!P:AP,14)*100</f>
        <v>95</v>
      </c>
      <c r="O1267">
        <f>VLOOKUP(AA1267,角色间职业划分!P:Z,9,FALSE)</f>
        <v>0</v>
      </c>
      <c r="P1267">
        <f>VLOOKUP(AA1267,角色间职业划分!P:AP,10,FALSE)</f>
        <v>0</v>
      </c>
      <c r="Q1267">
        <f>VLOOKUP(AA1267,角色间职业划分!P:AP,15,FALSE)</f>
        <v>0</v>
      </c>
      <c r="R1267">
        <f>VLOOKUP(AA1267,角色间职业划分!P:AP,16,FALSE)</f>
        <v>0</v>
      </c>
      <c r="S1267">
        <f>VLOOKUP(AA1267,角色间职业划分!P:AP,17,FALSE)</f>
        <v>0</v>
      </c>
      <c r="T1267">
        <f>VLOOKUP(AA1267,角色间职业划分!P:AP,18,FALSE)</f>
        <v>0</v>
      </c>
      <c r="U1267">
        <f>VLOOKUP(AA1267,角色间职业划分!P:AP,27,FALSE)</f>
        <v>0</v>
      </c>
      <c r="V1267">
        <f t="shared" si="193"/>
        <v>1.0000000000000009</v>
      </c>
      <c r="W1267">
        <f>VLOOKUP(AA1267,角色间职业划分!P:Q,2,FALSE)</f>
        <v>30</v>
      </c>
      <c r="X1267">
        <f t="shared" si="198"/>
        <v>51</v>
      </c>
      <c r="Y1267">
        <f>INT(VLOOKUP(X1267,角色属性总表!AG:AH,2,FALSE)*角色属性总表!$C$38)</f>
        <v>1098</v>
      </c>
      <c r="AA1267">
        <f t="shared" si="199"/>
        <v>13</v>
      </c>
      <c r="AB1267">
        <f>VLOOKUP(X1267,角色属性总表!AG:AI,2,FALSE)*VLOOKUP(角色等级属性!AA1267,角色间职业划分!P:AG,13,FALSE)/角色间职业划分!$AB$9</f>
        <v>2102.800861803632</v>
      </c>
      <c r="AC1267">
        <f>VLOOKUP(X1267,角色属性总表!AG:AI,3,FALSE)*VLOOKUP(AA1267,角色间职业划分!P:AG,8,FALSE)/角色间职业划分!$W$9</f>
        <v>3022.9037999999991</v>
      </c>
      <c r="AD1267">
        <f>VLOOKUP(AA1267,角色间职业划分!P:AP,26,FALSE)</f>
        <v>0.4</v>
      </c>
      <c r="AE1267">
        <f>VLOOKUP(X1267,角色属性总表!I:Q,3,FALSE)</f>
        <v>491.904</v>
      </c>
      <c r="AF1267">
        <f>VLOOKUP(AA1267,角色间职业划分!P:AP,11,FALSE)</f>
        <v>0.31</v>
      </c>
      <c r="AG1267">
        <f t="shared" si="194"/>
        <v>2502.9990454047806</v>
      </c>
      <c r="AH1267">
        <f t="shared" si="195"/>
        <v>492</v>
      </c>
      <c r="AJ1267">
        <f t="shared" si="196"/>
        <v>2010.9990454047806</v>
      </c>
      <c r="AK1267">
        <v>1263</v>
      </c>
    </row>
    <row r="1268" spans="1:37" x14ac:dyDescent="0.15">
      <c r="A1268">
        <v>1264</v>
      </c>
      <c r="B1268">
        <f>ROUND(VLOOKUP(X1268,角色属性总表!AG:AI,2,FALSE)/角色属性总表!$C$34,0)</f>
        <v>159</v>
      </c>
      <c r="C1268">
        <f>ROUND(VLOOKUP(X1268,角色属性总表!Y:AE,3,FALSE)/J1268,0)</f>
        <v>69</v>
      </c>
      <c r="D1268">
        <f>ROUND(VLOOKUP(X1268,角色属性总表!AG:AI,3,FALSE)/角色属性总表!$C$35,0)</f>
        <v>167</v>
      </c>
      <c r="E1268">
        <f t="shared" si="190"/>
        <v>854</v>
      </c>
      <c r="F1268">
        <f t="shared" si="191"/>
        <v>18</v>
      </c>
      <c r="G1268">
        <f t="shared" si="192"/>
        <v>13</v>
      </c>
      <c r="H1268">
        <v>0</v>
      </c>
      <c r="I1268">
        <f t="shared" si="197"/>
        <v>3</v>
      </c>
      <c r="J1268">
        <f>VLOOKUP(AA1268,角色间职业划分!P:AP,20,FALSE)</f>
        <v>9</v>
      </c>
      <c r="K1268">
        <f>IF(X1268=500,100,VLOOKUP(AA1268,角色间职业划分!P:AP,22,FALSE))</f>
        <v>100</v>
      </c>
      <c r="L1268">
        <f>IF(X1268=500,K1268,VLOOKUP(AA1268,角色间职业划分!P:AP,23,FALSE))</f>
        <v>60</v>
      </c>
      <c r="M1268">
        <f>VLOOKUP(AA1268,角色间职业划分!P:AP,24,FALSE)</f>
        <v>0</v>
      </c>
      <c r="N1268">
        <f>VLOOKUP(AA1268,角色间职业划分!P:AP,14)*100</f>
        <v>95</v>
      </c>
      <c r="O1268">
        <f>VLOOKUP(AA1268,角色间职业划分!P:Z,9,FALSE)</f>
        <v>0</v>
      </c>
      <c r="P1268">
        <f>VLOOKUP(AA1268,角色间职业划分!P:AP,10,FALSE)</f>
        <v>0</v>
      </c>
      <c r="Q1268">
        <f>VLOOKUP(AA1268,角色间职业划分!P:AP,15,FALSE)</f>
        <v>0</v>
      </c>
      <c r="R1268">
        <f>VLOOKUP(AA1268,角色间职业划分!P:AP,16,FALSE)</f>
        <v>0</v>
      </c>
      <c r="S1268">
        <f>VLOOKUP(AA1268,角色间职业划分!P:AP,17,FALSE)</f>
        <v>0</v>
      </c>
      <c r="T1268">
        <f>VLOOKUP(AA1268,角色间职业划分!P:AP,18,FALSE)</f>
        <v>0</v>
      </c>
      <c r="U1268">
        <f>VLOOKUP(AA1268,角色间职业划分!P:AP,27,FALSE)</f>
        <v>0</v>
      </c>
      <c r="V1268">
        <f t="shared" si="193"/>
        <v>1.0000000000000009</v>
      </c>
      <c r="W1268">
        <f>VLOOKUP(AA1268,角色间职业划分!P:Q,2,FALSE)</f>
        <v>30</v>
      </c>
      <c r="X1268">
        <f t="shared" si="198"/>
        <v>52</v>
      </c>
      <c r="Y1268">
        <f>INT(VLOOKUP(X1268,角色属性总表!AG:AH,2,FALSE)*角色属性总表!$C$38)</f>
        <v>1116</v>
      </c>
      <c r="AA1268">
        <f t="shared" si="199"/>
        <v>13</v>
      </c>
      <c r="AB1268">
        <f>VLOOKUP(X1268,角色属性总表!AG:AI,2,FALSE)*VLOOKUP(角色等级属性!AA1268,角色间职业划分!P:AG,13,FALSE)/角色间职业划分!$AB$9</f>
        <v>2137.2730070791013</v>
      </c>
      <c r="AC1268">
        <f>VLOOKUP(X1268,角色属性总表!AG:AI,3,FALSE)*VLOOKUP(AA1268,角色间职业划分!P:AG,8,FALSE)/角色间职业划分!$W$9</f>
        <v>3072.4595999999997</v>
      </c>
      <c r="AD1268">
        <f>VLOOKUP(AA1268,角色间职业划分!P:AP,26,FALSE)</f>
        <v>0.4</v>
      </c>
      <c r="AE1268">
        <f>VLOOKUP(X1268,角色属性总表!I:Q,3,FALSE)</f>
        <v>499.96800000000007</v>
      </c>
      <c r="AF1268">
        <f>VLOOKUP(AA1268,角色间职业划分!P:AP,11,FALSE)</f>
        <v>0.31</v>
      </c>
      <c r="AG1268">
        <f t="shared" si="194"/>
        <v>2583.8497653174322</v>
      </c>
      <c r="AH1268">
        <f t="shared" si="195"/>
        <v>501</v>
      </c>
      <c r="AJ1268">
        <f t="shared" si="196"/>
        <v>2082.8497653174322</v>
      </c>
      <c r="AK1268">
        <v>1264</v>
      </c>
    </row>
    <row r="1269" spans="1:37" x14ac:dyDescent="0.15">
      <c r="A1269">
        <v>1265</v>
      </c>
      <c r="B1269">
        <f>ROUND(VLOOKUP(X1269,角色属性总表!AG:AI,2,FALSE)/角色属性总表!$C$34,0)</f>
        <v>162</v>
      </c>
      <c r="C1269">
        <f>ROUND(VLOOKUP(X1269,角色属性总表!Y:AE,3,FALSE)/J1269,0)</f>
        <v>71</v>
      </c>
      <c r="D1269">
        <f>ROUND(VLOOKUP(X1269,角色属性总表!AG:AI,3,FALSE)/角色属性总表!$C$35,0)</f>
        <v>169</v>
      </c>
      <c r="E1269">
        <f t="shared" si="190"/>
        <v>868</v>
      </c>
      <c r="F1269">
        <f t="shared" si="191"/>
        <v>18</v>
      </c>
      <c r="G1269">
        <f t="shared" si="192"/>
        <v>13</v>
      </c>
      <c r="H1269">
        <v>0</v>
      </c>
      <c r="I1269">
        <f t="shared" si="197"/>
        <v>3</v>
      </c>
      <c r="J1269">
        <f>VLOOKUP(AA1269,角色间职业划分!P:AP,20,FALSE)</f>
        <v>9</v>
      </c>
      <c r="K1269">
        <f>IF(X1269=500,100,VLOOKUP(AA1269,角色间职业划分!P:AP,22,FALSE))</f>
        <v>100</v>
      </c>
      <c r="L1269">
        <f>IF(X1269=500,K1269,VLOOKUP(AA1269,角色间职业划分!P:AP,23,FALSE))</f>
        <v>60</v>
      </c>
      <c r="M1269">
        <f>VLOOKUP(AA1269,角色间职业划分!P:AP,24,FALSE)</f>
        <v>0</v>
      </c>
      <c r="N1269">
        <f>VLOOKUP(AA1269,角色间职业划分!P:AP,14)*100</f>
        <v>95</v>
      </c>
      <c r="O1269">
        <f>VLOOKUP(AA1269,角色间职业划分!P:Z,9,FALSE)</f>
        <v>0</v>
      </c>
      <c r="P1269">
        <f>VLOOKUP(AA1269,角色间职业划分!P:AP,10,FALSE)</f>
        <v>0</v>
      </c>
      <c r="Q1269">
        <f>VLOOKUP(AA1269,角色间职业划分!P:AP,15,FALSE)</f>
        <v>0</v>
      </c>
      <c r="R1269">
        <f>VLOOKUP(AA1269,角色间职业划分!P:AP,16,FALSE)</f>
        <v>0</v>
      </c>
      <c r="S1269">
        <f>VLOOKUP(AA1269,角色间职业划分!P:AP,17,FALSE)</f>
        <v>0</v>
      </c>
      <c r="T1269">
        <f>VLOOKUP(AA1269,角色间职业划分!P:AP,18,FALSE)</f>
        <v>0</v>
      </c>
      <c r="U1269">
        <f>VLOOKUP(AA1269,角色间职业划分!P:AP,27,FALSE)</f>
        <v>0</v>
      </c>
      <c r="V1269">
        <f t="shared" si="193"/>
        <v>1.0000000000000009</v>
      </c>
      <c r="W1269">
        <f>VLOOKUP(AA1269,角色间职业划分!P:Q,2,FALSE)</f>
        <v>30</v>
      </c>
      <c r="X1269">
        <f t="shared" si="198"/>
        <v>53</v>
      </c>
      <c r="Y1269">
        <f>INT(VLOOKUP(X1269,角色属性总表!AG:AH,2,FALSE)*角色属性总表!$C$38)</f>
        <v>1134</v>
      </c>
      <c r="AA1269">
        <f t="shared" si="199"/>
        <v>13</v>
      </c>
      <c r="AB1269">
        <f>VLOOKUP(X1269,角色属性总表!AG:AI,2,FALSE)*VLOOKUP(角色等级属性!AA1269,角色间职业划分!P:AG,13,FALSE)/角色间职业划分!$AB$9</f>
        <v>2171.7451523545706</v>
      </c>
      <c r="AC1269">
        <f>VLOOKUP(X1269,角色属性总表!AG:AI,3,FALSE)*VLOOKUP(AA1269,角色间职业划分!P:AG,8,FALSE)/角色间职业划分!$W$9</f>
        <v>3122.0153999999989</v>
      </c>
      <c r="AD1269">
        <f>VLOOKUP(AA1269,角色间职业划分!P:AP,26,FALSE)</f>
        <v>0.4</v>
      </c>
      <c r="AE1269">
        <f>VLOOKUP(X1269,角色属性总表!I:Q,3,FALSE)</f>
        <v>508.03199999999993</v>
      </c>
      <c r="AF1269">
        <f>VLOOKUP(AA1269,角色间职业划分!P:AP,11,FALSE)</f>
        <v>0.31</v>
      </c>
      <c r="AG1269">
        <f t="shared" si="194"/>
        <v>2665.7833144094129</v>
      </c>
      <c r="AH1269">
        <f t="shared" si="195"/>
        <v>507</v>
      </c>
      <c r="AJ1269">
        <f t="shared" si="196"/>
        <v>2158.7833144094129</v>
      </c>
      <c r="AK1269">
        <v>1265</v>
      </c>
    </row>
    <row r="1270" spans="1:37" x14ac:dyDescent="0.15">
      <c r="A1270">
        <v>1266</v>
      </c>
      <c r="B1270">
        <f>ROUND(VLOOKUP(X1270,角色属性总表!AG:AI,2,FALSE)/角色属性总表!$C$34,0)</f>
        <v>165</v>
      </c>
      <c r="C1270">
        <f>ROUND(VLOOKUP(X1270,角色属性总表!Y:AE,3,FALSE)/J1270,0)</f>
        <v>73</v>
      </c>
      <c r="D1270">
        <f>ROUND(VLOOKUP(X1270,角色属性总表!AG:AI,3,FALSE)/角色属性总表!$C$35,0)</f>
        <v>172</v>
      </c>
      <c r="E1270">
        <f t="shared" si="190"/>
        <v>882</v>
      </c>
      <c r="F1270">
        <f t="shared" si="191"/>
        <v>18</v>
      </c>
      <c r="G1270">
        <f t="shared" si="192"/>
        <v>13</v>
      </c>
      <c r="H1270">
        <v>0</v>
      </c>
      <c r="I1270">
        <f t="shared" si="197"/>
        <v>3</v>
      </c>
      <c r="J1270">
        <f>VLOOKUP(AA1270,角色间职业划分!P:AP,20,FALSE)</f>
        <v>9</v>
      </c>
      <c r="K1270">
        <f>IF(X1270=500,100,VLOOKUP(AA1270,角色间职业划分!P:AP,22,FALSE))</f>
        <v>100</v>
      </c>
      <c r="L1270">
        <f>IF(X1270=500,K1270,VLOOKUP(AA1270,角色间职业划分!P:AP,23,FALSE))</f>
        <v>60</v>
      </c>
      <c r="M1270">
        <f>VLOOKUP(AA1270,角色间职业划分!P:AP,24,FALSE)</f>
        <v>0</v>
      </c>
      <c r="N1270">
        <f>VLOOKUP(AA1270,角色间职业划分!P:AP,14)*100</f>
        <v>95</v>
      </c>
      <c r="O1270">
        <f>VLOOKUP(AA1270,角色间职业划分!P:Z,9,FALSE)</f>
        <v>0</v>
      </c>
      <c r="P1270">
        <f>VLOOKUP(AA1270,角色间职业划分!P:AP,10,FALSE)</f>
        <v>0</v>
      </c>
      <c r="Q1270">
        <f>VLOOKUP(AA1270,角色间职业划分!P:AP,15,FALSE)</f>
        <v>0</v>
      </c>
      <c r="R1270">
        <f>VLOOKUP(AA1270,角色间职业划分!P:AP,16,FALSE)</f>
        <v>0</v>
      </c>
      <c r="S1270">
        <f>VLOOKUP(AA1270,角色间职业划分!P:AP,17,FALSE)</f>
        <v>0</v>
      </c>
      <c r="T1270">
        <f>VLOOKUP(AA1270,角色间职业划分!P:AP,18,FALSE)</f>
        <v>0</v>
      </c>
      <c r="U1270">
        <f>VLOOKUP(AA1270,角色间职业划分!P:AP,27,FALSE)</f>
        <v>0</v>
      </c>
      <c r="V1270">
        <f t="shared" si="193"/>
        <v>1.0000000000000009</v>
      </c>
      <c r="W1270">
        <f>VLOOKUP(AA1270,角色间职业划分!P:Q,2,FALSE)</f>
        <v>30</v>
      </c>
      <c r="X1270">
        <f t="shared" si="198"/>
        <v>54</v>
      </c>
      <c r="Y1270">
        <f>INT(VLOOKUP(X1270,角色属性总表!AG:AH,2,FALSE)*角色属性总表!$C$38)</f>
        <v>1152</v>
      </c>
      <c r="AA1270">
        <f t="shared" si="199"/>
        <v>13</v>
      </c>
      <c r="AB1270">
        <f>VLOOKUP(X1270,角色属性总表!AG:AI,2,FALSE)*VLOOKUP(角色等级属性!AA1270,角色间职业划分!P:AG,13,FALSE)/角色间职业划分!$AB$9</f>
        <v>2206.2172976300403</v>
      </c>
      <c r="AC1270">
        <f>VLOOKUP(X1270,角色属性总表!AG:AI,3,FALSE)*VLOOKUP(AA1270,角色间职业划分!P:AG,8,FALSE)/角色间职业划分!$W$9</f>
        <v>3171.5711999999994</v>
      </c>
      <c r="AD1270">
        <f>VLOOKUP(AA1270,角色间职业划分!P:AP,26,FALSE)</f>
        <v>0.4</v>
      </c>
      <c r="AE1270">
        <f>VLOOKUP(X1270,角色属性总表!I:Q,3,FALSE)</f>
        <v>516.096</v>
      </c>
      <c r="AF1270">
        <f>VLOOKUP(AA1270,角色间职业划分!P:AP,11,FALSE)</f>
        <v>0.31</v>
      </c>
      <c r="AG1270">
        <f t="shared" si="194"/>
        <v>2748.7971694205635</v>
      </c>
      <c r="AH1270">
        <f t="shared" si="195"/>
        <v>516</v>
      </c>
      <c r="AJ1270">
        <f t="shared" si="196"/>
        <v>2232.7971694205635</v>
      </c>
      <c r="AK1270">
        <v>1266</v>
      </c>
    </row>
    <row r="1271" spans="1:37" x14ac:dyDescent="0.15">
      <c r="A1271">
        <v>1267</v>
      </c>
      <c r="B1271">
        <f>ROUND(VLOOKUP(X1271,角色属性总表!AG:AI,2,FALSE)/角色属性总表!$C$34,0)</f>
        <v>167</v>
      </c>
      <c r="C1271">
        <f>ROUND(VLOOKUP(X1271,角色属性总表!Y:AE,3,FALSE)/J1271,0)</f>
        <v>75</v>
      </c>
      <c r="D1271">
        <f>ROUND(VLOOKUP(X1271,角色属性总表!AG:AI,3,FALSE)/角色属性总表!$C$35,0)</f>
        <v>175</v>
      </c>
      <c r="E1271">
        <f t="shared" si="190"/>
        <v>896</v>
      </c>
      <c r="F1271">
        <f t="shared" si="191"/>
        <v>18</v>
      </c>
      <c r="G1271">
        <f t="shared" si="192"/>
        <v>13</v>
      </c>
      <c r="H1271">
        <v>0</v>
      </c>
      <c r="I1271">
        <f t="shared" si="197"/>
        <v>3</v>
      </c>
      <c r="J1271">
        <f>VLOOKUP(AA1271,角色间职业划分!P:AP,20,FALSE)</f>
        <v>9</v>
      </c>
      <c r="K1271">
        <f>IF(X1271=500,100,VLOOKUP(AA1271,角色间职业划分!P:AP,22,FALSE))</f>
        <v>100</v>
      </c>
      <c r="L1271">
        <f>IF(X1271=500,K1271,VLOOKUP(AA1271,角色间职业划分!P:AP,23,FALSE))</f>
        <v>60</v>
      </c>
      <c r="M1271">
        <f>VLOOKUP(AA1271,角色间职业划分!P:AP,24,FALSE)</f>
        <v>0</v>
      </c>
      <c r="N1271">
        <f>VLOOKUP(AA1271,角色间职业划分!P:AP,14)*100</f>
        <v>95</v>
      </c>
      <c r="O1271">
        <f>VLOOKUP(AA1271,角色间职业划分!P:Z,9,FALSE)</f>
        <v>0</v>
      </c>
      <c r="P1271">
        <f>VLOOKUP(AA1271,角色间职业划分!P:AP,10,FALSE)</f>
        <v>0</v>
      </c>
      <c r="Q1271">
        <f>VLOOKUP(AA1271,角色间职业划分!P:AP,15,FALSE)</f>
        <v>0</v>
      </c>
      <c r="R1271">
        <f>VLOOKUP(AA1271,角色间职业划分!P:AP,16,FALSE)</f>
        <v>0</v>
      </c>
      <c r="S1271">
        <f>VLOOKUP(AA1271,角色间职业划分!P:AP,17,FALSE)</f>
        <v>0</v>
      </c>
      <c r="T1271">
        <f>VLOOKUP(AA1271,角色间职业划分!P:AP,18,FALSE)</f>
        <v>0</v>
      </c>
      <c r="U1271">
        <f>VLOOKUP(AA1271,角色间职业划分!P:AP,27,FALSE)</f>
        <v>0</v>
      </c>
      <c r="V1271">
        <f t="shared" si="193"/>
        <v>1.0000000000000009</v>
      </c>
      <c r="W1271">
        <f>VLOOKUP(AA1271,角色间职业划分!P:Q,2,FALSE)</f>
        <v>30</v>
      </c>
      <c r="X1271">
        <f t="shared" si="198"/>
        <v>55</v>
      </c>
      <c r="Y1271">
        <f>INT(VLOOKUP(X1271,角色属性总表!AG:AH,2,FALSE)*角色属性总表!$C$38)</f>
        <v>1170</v>
      </c>
      <c r="AA1271">
        <f t="shared" si="199"/>
        <v>13</v>
      </c>
      <c r="AB1271">
        <f>VLOOKUP(X1271,角色属性总表!AG:AI,2,FALSE)*VLOOKUP(角色等级属性!AA1271,角色间职业划分!P:AG,13,FALSE)/角色间职业划分!$AB$9</f>
        <v>2240.6894429055096</v>
      </c>
      <c r="AC1271">
        <f>VLOOKUP(X1271,角色属性总表!AG:AI,3,FALSE)*VLOOKUP(AA1271,角色间职业划分!P:AG,8,FALSE)/角色间职业划分!$W$9</f>
        <v>3221.1269999999995</v>
      </c>
      <c r="AD1271">
        <f>VLOOKUP(AA1271,角色间职业划分!P:AP,26,FALSE)</f>
        <v>0.4</v>
      </c>
      <c r="AE1271">
        <f>VLOOKUP(X1271,角色属性总表!I:Q,3,FALSE)</f>
        <v>524.16</v>
      </c>
      <c r="AF1271">
        <f>VLOOKUP(AA1271,角色间职业划分!P:AP,11,FALSE)</f>
        <v>0.31</v>
      </c>
      <c r="AG1271">
        <f t="shared" si="194"/>
        <v>2832.8889538847047</v>
      </c>
      <c r="AH1271">
        <f t="shared" si="195"/>
        <v>525</v>
      </c>
      <c r="AJ1271">
        <f t="shared" si="196"/>
        <v>2307.8889538847047</v>
      </c>
      <c r="AK1271">
        <v>1267</v>
      </c>
    </row>
    <row r="1272" spans="1:37" x14ac:dyDescent="0.15">
      <c r="A1272">
        <v>1268</v>
      </c>
      <c r="B1272">
        <f>ROUND(VLOOKUP(X1272,角色属性总表!AG:AI,2,FALSE)/角色属性总表!$C$34,0)</f>
        <v>170</v>
      </c>
      <c r="C1272">
        <f>ROUND(VLOOKUP(X1272,角色属性总表!Y:AE,3,FALSE)/J1272,0)</f>
        <v>77</v>
      </c>
      <c r="D1272">
        <f>ROUND(VLOOKUP(X1272,角色属性总表!AG:AI,3,FALSE)/角色属性总表!$C$35,0)</f>
        <v>177</v>
      </c>
      <c r="E1272">
        <f t="shared" si="190"/>
        <v>910</v>
      </c>
      <c r="F1272">
        <f t="shared" si="191"/>
        <v>18</v>
      </c>
      <c r="G1272">
        <f t="shared" si="192"/>
        <v>13</v>
      </c>
      <c r="H1272">
        <v>0</v>
      </c>
      <c r="I1272">
        <f t="shared" si="197"/>
        <v>3</v>
      </c>
      <c r="J1272">
        <f>VLOOKUP(AA1272,角色间职业划分!P:AP,20,FALSE)</f>
        <v>9</v>
      </c>
      <c r="K1272">
        <f>IF(X1272=500,100,VLOOKUP(AA1272,角色间职业划分!P:AP,22,FALSE))</f>
        <v>100</v>
      </c>
      <c r="L1272">
        <f>IF(X1272=500,K1272,VLOOKUP(AA1272,角色间职业划分!P:AP,23,FALSE))</f>
        <v>60</v>
      </c>
      <c r="M1272">
        <f>VLOOKUP(AA1272,角色间职业划分!P:AP,24,FALSE)</f>
        <v>0</v>
      </c>
      <c r="N1272">
        <f>VLOOKUP(AA1272,角色间职业划分!P:AP,14)*100</f>
        <v>95</v>
      </c>
      <c r="O1272">
        <f>VLOOKUP(AA1272,角色间职业划分!P:Z,9,FALSE)</f>
        <v>0</v>
      </c>
      <c r="P1272">
        <f>VLOOKUP(AA1272,角色间职业划分!P:AP,10,FALSE)</f>
        <v>0</v>
      </c>
      <c r="Q1272">
        <f>VLOOKUP(AA1272,角色间职业划分!P:AP,15,FALSE)</f>
        <v>0</v>
      </c>
      <c r="R1272">
        <f>VLOOKUP(AA1272,角色间职业划分!P:AP,16,FALSE)</f>
        <v>0</v>
      </c>
      <c r="S1272">
        <f>VLOOKUP(AA1272,角色间职业划分!P:AP,17,FALSE)</f>
        <v>0</v>
      </c>
      <c r="T1272">
        <f>VLOOKUP(AA1272,角色间职业划分!P:AP,18,FALSE)</f>
        <v>0</v>
      </c>
      <c r="U1272">
        <f>VLOOKUP(AA1272,角色间职业划分!P:AP,27,FALSE)</f>
        <v>0</v>
      </c>
      <c r="V1272">
        <f t="shared" si="193"/>
        <v>1.0000000000000009</v>
      </c>
      <c r="W1272">
        <f>VLOOKUP(AA1272,角色间职业划分!P:Q,2,FALSE)</f>
        <v>30</v>
      </c>
      <c r="X1272">
        <f t="shared" si="198"/>
        <v>56</v>
      </c>
      <c r="Y1272">
        <f>INT(VLOOKUP(X1272,角色属性总表!AG:AH,2,FALSE)*角色属性总表!$C$38)</f>
        <v>1188</v>
      </c>
      <c r="AA1272">
        <f t="shared" si="199"/>
        <v>13</v>
      </c>
      <c r="AB1272">
        <f>VLOOKUP(X1272,角色属性总表!AG:AI,2,FALSE)*VLOOKUP(角色等级属性!AA1272,角色间职业划分!P:AG,13,FALSE)/角色间职业划分!$AB$9</f>
        <v>2275.1615881809785</v>
      </c>
      <c r="AC1272">
        <f>VLOOKUP(X1272,角色属性总表!AG:AI,3,FALSE)*VLOOKUP(AA1272,角色间职业划分!P:AG,8,FALSE)/角色间职业划分!$W$9</f>
        <v>3270.6827999999991</v>
      </c>
      <c r="AD1272">
        <f>VLOOKUP(AA1272,角色间职业划分!P:AP,26,FALSE)</f>
        <v>0.4</v>
      </c>
      <c r="AE1272">
        <f>VLOOKUP(X1272,角色属性总表!I:Q,3,FALSE)</f>
        <v>532.22399999999993</v>
      </c>
      <c r="AF1272">
        <f>VLOOKUP(AA1272,角色间职业划分!P:AP,11,FALSE)</f>
        <v>0.31</v>
      </c>
      <c r="AG1272">
        <f t="shared" si="194"/>
        <v>2918.0564316774216</v>
      </c>
      <c r="AH1272">
        <f t="shared" si="195"/>
        <v>531</v>
      </c>
      <c r="AJ1272">
        <f t="shared" si="196"/>
        <v>2387.0564316774216</v>
      </c>
      <c r="AK1272">
        <v>1268</v>
      </c>
    </row>
    <row r="1273" spans="1:37" x14ac:dyDescent="0.15">
      <c r="A1273">
        <v>1269</v>
      </c>
      <c r="B1273">
        <f>ROUND(VLOOKUP(X1273,角色属性总表!AG:AI,2,FALSE)/角色属性总表!$C$34,0)</f>
        <v>172</v>
      </c>
      <c r="C1273">
        <f>ROUND(VLOOKUP(X1273,角色属性总表!Y:AE,3,FALSE)/J1273,0)</f>
        <v>79</v>
      </c>
      <c r="D1273">
        <f>ROUND(VLOOKUP(X1273,角色属性总表!AG:AI,3,FALSE)/角色属性总表!$C$35,0)</f>
        <v>180</v>
      </c>
      <c r="E1273">
        <f t="shared" si="190"/>
        <v>923</v>
      </c>
      <c r="F1273">
        <f t="shared" si="191"/>
        <v>18</v>
      </c>
      <c r="G1273">
        <f t="shared" si="192"/>
        <v>13</v>
      </c>
      <c r="H1273">
        <v>0</v>
      </c>
      <c r="I1273">
        <f t="shared" si="197"/>
        <v>3</v>
      </c>
      <c r="J1273">
        <f>VLOOKUP(AA1273,角色间职业划分!P:AP,20,FALSE)</f>
        <v>9</v>
      </c>
      <c r="K1273">
        <f>IF(X1273=500,100,VLOOKUP(AA1273,角色间职业划分!P:AP,22,FALSE))</f>
        <v>100</v>
      </c>
      <c r="L1273">
        <f>IF(X1273=500,K1273,VLOOKUP(AA1273,角色间职业划分!P:AP,23,FALSE))</f>
        <v>60</v>
      </c>
      <c r="M1273">
        <f>VLOOKUP(AA1273,角色间职业划分!P:AP,24,FALSE)</f>
        <v>0</v>
      </c>
      <c r="N1273">
        <f>VLOOKUP(AA1273,角色间职业划分!P:AP,14)*100</f>
        <v>95</v>
      </c>
      <c r="O1273">
        <f>VLOOKUP(AA1273,角色间职业划分!P:Z,9,FALSE)</f>
        <v>0</v>
      </c>
      <c r="P1273">
        <f>VLOOKUP(AA1273,角色间职业划分!P:AP,10,FALSE)</f>
        <v>0</v>
      </c>
      <c r="Q1273">
        <f>VLOOKUP(AA1273,角色间职业划分!P:AP,15,FALSE)</f>
        <v>0</v>
      </c>
      <c r="R1273">
        <f>VLOOKUP(AA1273,角色间职业划分!P:AP,16,FALSE)</f>
        <v>0</v>
      </c>
      <c r="S1273">
        <f>VLOOKUP(AA1273,角色间职业划分!P:AP,17,FALSE)</f>
        <v>0</v>
      </c>
      <c r="T1273">
        <f>VLOOKUP(AA1273,角色间职业划分!P:AP,18,FALSE)</f>
        <v>0</v>
      </c>
      <c r="U1273">
        <f>VLOOKUP(AA1273,角色间职业划分!P:AP,27,FALSE)</f>
        <v>0</v>
      </c>
      <c r="V1273">
        <f t="shared" si="193"/>
        <v>1.0000000000000009</v>
      </c>
      <c r="W1273">
        <f>VLOOKUP(AA1273,角色间职业划分!P:Q,2,FALSE)</f>
        <v>30</v>
      </c>
      <c r="X1273">
        <f t="shared" si="198"/>
        <v>57</v>
      </c>
      <c r="Y1273">
        <f>INT(VLOOKUP(X1273,角色属性总表!AG:AH,2,FALSE)*角色属性总表!$C$38)</f>
        <v>1206</v>
      </c>
      <c r="AA1273">
        <f t="shared" si="199"/>
        <v>13</v>
      </c>
      <c r="AB1273">
        <f>VLOOKUP(X1273,角色属性总表!AG:AI,2,FALSE)*VLOOKUP(角色等级属性!AA1273,角色间职业划分!P:AG,13,FALSE)/角色间职业划分!$AB$9</f>
        <v>2309.6337334564482</v>
      </c>
      <c r="AC1273">
        <f>VLOOKUP(X1273,角色属性总表!AG:AI,3,FALSE)*VLOOKUP(AA1273,角色间职业划分!P:AG,8,FALSE)/角色间职业划分!$W$9</f>
        <v>3320.2385999999997</v>
      </c>
      <c r="AD1273">
        <f>VLOOKUP(AA1273,角色间职业划分!P:AP,26,FALSE)</f>
        <v>0.4</v>
      </c>
      <c r="AE1273">
        <f>VLOOKUP(X1273,角色属性总表!I:Q,3,FALSE)</f>
        <v>540.28800000000012</v>
      </c>
      <c r="AF1273">
        <f>VLOOKUP(AA1273,角色间职业划分!P:AP,11,FALSE)</f>
        <v>0.31</v>
      </c>
      <c r="AG1273">
        <f t="shared" si="194"/>
        <v>3004.2975009764273</v>
      </c>
      <c r="AH1273">
        <f t="shared" si="195"/>
        <v>540</v>
      </c>
      <c r="AJ1273">
        <f t="shared" si="196"/>
        <v>2464.2975009764273</v>
      </c>
      <c r="AK1273">
        <v>1269</v>
      </c>
    </row>
    <row r="1274" spans="1:37" x14ac:dyDescent="0.15">
      <c r="A1274">
        <v>1270</v>
      </c>
      <c r="B1274">
        <f>ROUND(VLOOKUP(X1274,角色属性总表!AG:AI,2,FALSE)/角色属性总表!$C$34,0)</f>
        <v>175</v>
      </c>
      <c r="C1274">
        <f>ROUND(VLOOKUP(X1274,角色属性总表!Y:AE,3,FALSE)/J1274,0)</f>
        <v>82</v>
      </c>
      <c r="D1274">
        <f>ROUND(VLOOKUP(X1274,角色属性总表!AG:AI,3,FALSE)/角色属性总表!$C$35,0)</f>
        <v>183</v>
      </c>
      <c r="E1274">
        <f t="shared" si="190"/>
        <v>937</v>
      </c>
      <c r="F1274">
        <f t="shared" si="191"/>
        <v>18</v>
      </c>
      <c r="G1274">
        <f t="shared" si="192"/>
        <v>13</v>
      </c>
      <c r="H1274">
        <v>0</v>
      </c>
      <c r="I1274">
        <f t="shared" si="197"/>
        <v>3</v>
      </c>
      <c r="J1274">
        <f>VLOOKUP(AA1274,角色间职业划分!P:AP,20,FALSE)</f>
        <v>9</v>
      </c>
      <c r="K1274">
        <f>IF(X1274=500,100,VLOOKUP(AA1274,角色间职业划分!P:AP,22,FALSE))</f>
        <v>100</v>
      </c>
      <c r="L1274">
        <f>IF(X1274=500,K1274,VLOOKUP(AA1274,角色间职业划分!P:AP,23,FALSE))</f>
        <v>60</v>
      </c>
      <c r="M1274">
        <f>VLOOKUP(AA1274,角色间职业划分!P:AP,24,FALSE)</f>
        <v>0</v>
      </c>
      <c r="N1274">
        <f>VLOOKUP(AA1274,角色间职业划分!P:AP,14)*100</f>
        <v>95</v>
      </c>
      <c r="O1274">
        <f>VLOOKUP(AA1274,角色间职业划分!P:Z,9,FALSE)</f>
        <v>0</v>
      </c>
      <c r="P1274">
        <f>VLOOKUP(AA1274,角色间职业划分!P:AP,10,FALSE)</f>
        <v>0</v>
      </c>
      <c r="Q1274">
        <f>VLOOKUP(AA1274,角色间职业划分!P:AP,15,FALSE)</f>
        <v>0</v>
      </c>
      <c r="R1274">
        <f>VLOOKUP(AA1274,角色间职业划分!P:AP,16,FALSE)</f>
        <v>0</v>
      </c>
      <c r="S1274">
        <f>VLOOKUP(AA1274,角色间职业划分!P:AP,17,FALSE)</f>
        <v>0</v>
      </c>
      <c r="T1274">
        <f>VLOOKUP(AA1274,角色间职业划分!P:AP,18,FALSE)</f>
        <v>0</v>
      </c>
      <c r="U1274">
        <f>VLOOKUP(AA1274,角色间职业划分!P:AP,27,FALSE)</f>
        <v>0</v>
      </c>
      <c r="V1274">
        <f t="shared" si="193"/>
        <v>1.0000000000000009</v>
      </c>
      <c r="W1274">
        <f>VLOOKUP(AA1274,角色间职业划分!P:Q,2,FALSE)</f>
        <v>30</v>
      </c>
      <c r="X1274">
        <f t="shared" si="198"/>
        <v>58</v>
      </c>
      <c r="Y1274">
        <f>INT(VLOOKUP(X1274,角色属性总表!AG:AH,2,FALSE)*角色属性总表!$C$38)</f>
        <v>1224</v>
      </c>
      <c r="AA1274">
        <f t="shared" si="199"/>
        <v>13</v>
      </c>
      <c r="AB1274">
        <f>VLOOKUP(X1274,角色属性总表!AG:AI,2,FALSE)*VLOOKUP(角色等级属性!AA1274,角色间职业划分!P:AG,13,FALSE)/角色间职业划分!$AB$9</f>
        <v>2344.1058787319175</v>
      </c>
      <c r="AC1274">
        <f>VLOOKUP(X1274,角色属性总表!AG:AI,3,FALSE)*VLOOKUP(AA1274,角色间职业划分!P:AG,8,FALSE)/角色间职业划分!$W$9</f>
        <v>3369.7943999999989</v>
      </c>
      <c r="AD1274">
        <f>VLOOKUP(AA1274,角色间职业划分!P:AP,26,FALSE)</f>
        <v>0.4</v>
      </c>
      <c r="AE1274">
        <f>VLOOKUP(X1274,角色属性总表!I:Q,3,FALSE)</f>
        <v>548.35199999999998</v>
      </c>
      <c r="AF1274">
        <f>VLOOKUP(AA1274,角色间职业划分!P:AP,11,FALSE)</f>
        <v>0.31</v>
      </c>
      <c r="AG1274">
        <f t="shared" si="194"/>
        <v>3091.6101886015781</v>
      </c>
      <c r="AH1274">
        <f t="shared" si="195"/>
        <v>549</v>
      </c>
      <c r="AJ1274">
        <f t="shared" si="196"/>
        <v>2542.6101886015781</v>
      </c>
      <c r="AK1274">
        <v>1270</v>
      </c>
    </row>
    <row r="1275" spans="1:37" x14ac:dyDescent="0.15">
      <c r="A1275">
        <v>1271</v>
      </c>
      <c r="B1275">
        <f>ROUND(VLOOKUP(X1275,角色属性总表!AG:AI,2,FALSE)/角色属性总表!$C$34,0)</f>
        <v>177</v>
      </c>
      <c r="C1275">
        <f>ROUND(VLOOKUP(X1275,角色属性总表!Y:AE,3,FALSE)/J1275,0)</f>
        <v>84</v>
      </c>
      <c r="D1275">
        <f>ROUND(VLOOKUP(X1275,角色属性总表!AG:AI,3,FALSE)/角色属性总表!$C$35,0)</f>
        <v>185</v>
      </c>
      <c r="E1275">
        <f t="shared" si="190"/>
        <v>951</v>
      </c>
      <c r="F1275">
        <f t="shared" si="191"/>
        <v>18</v>
      </c>
      <c r="G1275">
        <f t="shared" si="192"/>
        <v>13</v>
      </c>
      <c r="H1275">
        <v>0</v>
      </c>
      <c r="I1275">
        <f t="shared" si="197"/>
        <v>3</v>
      </c>
      <c r="J1275">
        <f>VLOOKUP(AA1275,角色间职业划分!P:AP,20,FALSE)</f>
        <v>9</v>
      </c>
      <c r="K1275">
        <f>IF(X1275=500,100,VLOOKUP(AA1275,角色间职业划分!P:AP,22,FALSE))</f>
        <v>100</v>
      </c>
      <c r="L1275">
        <f>IF(X1275=500,K1275,VLOOKUP(AA1275,角色间职业划分!P:AP,23,FALSE))</f>
        <v>60</v>
      </c>
      <c r="M1275">
        <f>VLOOKUP(AA1275,角色间职业划分!P:AP,24,FALSE)</f>
        <v>0</v>
      </c>
      <c r="N1275">
        <f>VLOOKUP(AA1275,角色间职业划分!P:AP,14)*100</f>
        <v>95</v>
      </c>
      <c r="O1275">
        <f>VLOOKUP(AA1275,角色间职业划分!P:Z,9,FALSE)</f>
        <v>0</v>
      </c>
      <c r="P1275">
        <f>VLOOKUP(AA1275,角色间职业划分!P:AP,10,FALSE)</f>
        <v>0</v>
      </c>
      <c r="Q1275">
        <f>VLOOKUP(AA1275,角色间职业划分!P:AP,15,FALSE)</f>
        <v>0</v>
      </c>
      <c r="R1275">
        <f>VLOOKUP(AA1275,角色间职业划分!P:AP,16,FALSE)</f>
        <v>0</v>
      </c>
      <c r="S1275">
        <f>VLOOKUP(AA1275,角色间职业划分!P:AP,17,FALSE)</f>
        <v>0</v>
      </c>
      <c r="T1275">
        <f>VLOOKUP(AA1275,角色间职业划分!P:AP,18,FALSE)</f>
        <v>0</v>
      </c>
      <c r="U1275">
        <f>VLOOKUP(AA1275,角色间职业划分!P:AP,27,FALSE)</f>
        <v>0</v>
      </c>
      <c r="V1275">
        <f t="shared" si="193"/>
        <v>1.0000000000000009</v>
      </c>
      <c r="W1275">
        <f>VLOOKUP(AA1275,角色间职业划分!P:Q,2,FALSE)</f>
        <v>30</v>
      </c>
      <c r="X1275">
        <f t="shared" si="198"/>
        <v>59</v>
      </c>
      <c r="Y1275">
        <f>INT(VLOOKUP(X1275,角色属性总表!AG:AH,2,FALSE)*角色属性总表!$C$38)</f>
        <v>1242</v>
      </c>
      <c r="AA1275">
        <f t="shared" si="199"/>
        <v>13</v>
      </c>
      <c r="AB1275">
        <f>VLOOKUP(X1275,角色属性总表!AG:AI,2,FALSE)*VLOOKUP(角色等级属性!AA1275,角色间职业划分!P:AG,13,FALSE)/角色间职业划分!$AB$9</f>
        <v>2378.5780240073868</v>
      </c>
      <c r="AC1275">
        <f>VLOOKUP(X1275,角色属性总表!AG:AI,3,FALSE)*VLOOKUP(AA1275,角色间职业划分!P:AG,8,FALSE)/角色间职业划分!$W$9</f>
        <v>3419.3501999999994</v>
      </c>
      <c r="AD1275">
        <f>VLOOKUP(AA1275,角色间职业划分!P:AP,26,FALSE)</f>
        <v>0.4</v>
      </c>
      <c r="AE1275">
        <f>VLOOKUP(X1275,角色属性总表!I:Q,3,FALSE)</f>
        <v>556.41600000000005</v>
      </c>
      <c r="AF1275">
        <f>VLOOKUP(AA1275,角色间职业划分!P:AP,11,FALSE)</f>
        <v>0.31</v>
      </c>
      <c r="AG1275">
        <f t="shared" si="194"/>
        <v>3179.9926447047615</v>
      </c>
      <c r="AH1275">
        <f t="shared" si="195"/>
        <v>555</v>
      </c>
      <c r="AJ1275">
        <f t="shared" si="196"/>
        <v>2624.9926447047615</v>
      </c>
      <c r="AK1275">
        <v>1271</v>
      </c>
    </row>
    <row r="1276" spans="1:37" x14ac:dyDescent="0.15">
      <c r="A1276">
        <v>1272</v>
      </c>
      <c r="B1276">
        <f>ROUND(VLOOKUP(X1276,角色属性总表!AG:AI,2,FALSE)/角色属性总表!$C$34,0)</f>
        <v>180</v>
      </c>
      <c r="C1276">
        <f>ROUND(VLOOKUP(X1276,角色属性总表!Y:AE,3,FALSE)/J1276,0)</f>
        <v>86</v>
      </c>
      <c r="D1276">
        <f>ROUND(VLOOKUP(X1276,角色属性总表!AG:AI,3,FALSE)/角色属性总表!$C$35,0)</f>
        <v>188</v>
      </c>
      <c r="E1276">
        <f t="shared" si="190"/>
        <v>965</v>
      </c>
      <c r="F1276">
        <f t="shared" si="191"/>
        <v>18</v>
      </c>
      <c r="G1276">
        <f t="shared" si="192"/>
        <v>13</v>
      </c>
      <c r="H1276">
        <v>0</v>
      </c>
      <c r="I1276">
        <f t="shared" si="197"/>
        <v>3</v>
      </c>
      <c r="J1276">
        <f>VLOOKUP(AA1276,角色间职业划分!P:AP,20,FALSE)</f>
        <v>9</v>
      </c>
      <c r="K1276">
        <f>IF(X1276=500,100,VLOOKUP(AA1276,角色间职业划分!P:AP,22,FALSE))</f>
        <v>100</v>
      </c>
      <c r="L1276">
        <f>IF(X1276=500,K1276,VLOOKUP(AA1276,角色间职业划分!P:AP,23,FALSE))</f>
        <v>60</v>
      </c>
      <c r="M1276">
        <f>VLOOKUP(AA1276,角色间职业划分!P:AP,24,FALSE)</f>
        <v>0</v>
      </c>
      <c r="N1276">
        <f>VLOOKUP(AA1276,角色间职业划分!P:AP,14)*100</f>
        <v>95</v>
      </c>
      <c r="O1276">
        <f>VLOOKUP(AA1276,角色间职业划分!P:Z,9,FALSE)</f>
        <v>0</v>
      </c>
      <c r="P1276">
        <f>VLOOKUP(AA1276,角色间职业划分!P:AP,10,FALSE)</f>
        <v>0</v>
      </c>
      <c r="Q1276">
        <f>VLOOKUP(AA1276,角色间职业划分!P:AP,15,FALSE)</f>
        <v>0</v>
      </c>
      <c r="R1276">
        <f>VLOOKUP(AA1276,角色间职业划分!P:AP,16,FALSE)</f>
        <v>0</v>
      </c>
      <c r="S1276">
        <f>VLOOKUP(AA1276,角色间职业划分!P:AP,17,FALSE)</f>
        <v>0</v>
      </c>
      <c r="T1276">
        <f>VLOOKUP(AA1276,角色间职业划分!P:AP,18,FALSE)</f>
        <v>0</v>
      </c>
      <c r="U1276">
        <f>VLOOKUP(AA1276,角色间职业划分!P:AP,27,FALSE)</f>
        <v>0</v>
      </c>
      <c r="V1276">
        <f t="shared" si="193"/>
        <v>1.0000000000000009</v>
      </c>
      <c r="W1276">
        <f>VLOOKUP(AA1276,角色间职业划分!P:Q,2,FALSE)</f>
        <v>30</v>
      </c>
      <c r="X1276">
        <f t="shared" si="198"/>
        <v>60</v>
      </c>
      <c r="Y1276">
        <f>INT(VLOOKUP(X1276,角色属性总表!AG:AH,2,FALSE)*角色属性总表!$C$38)</f>
        <v>1260</v>
      </c>
      <c r="AA1276">
        <f t="shared" si="199"/>
        <v>13</v>
      </c>
      <c r="AB1276">
        <f>VLOOKUP(X1276,角色属性总表!AG:AI,2,FALSE)*VLOOKUP(角色等级属性!AA1276,角色间职业划分!P:AG,13,FALSE)/角色间职业划分!$AB$9</f>
        <v>2413.0501692828566</v>
      </c>
      <c r="AC1276">
        <f>VLOOKUP(X1276,角色属性总表!AG:AI,3,FALSE)*VLOOKUP(AA1276,角色间职业划分!P:AG,8,FALSE)/角色间职业划分!$W$9</f>
        <v>3468.905999999999</v>
      </c>
      <c r="AD1276">
        <f>VLOOKUP(AA1276,角色间职业划分!P:AP,26,FALSE)</f>
        <v>0.4</v>
      </c>
      <c r="AE1276">
        <f>VLOOKUP(X1276,角色属性总表!I:Q,3,FALSE)</f>
        <v>564.48</v>
      </c>
      <c r="AF1276">
        <f>VLOOKUP(AA1276,角色间职业划分!P:AP,11,FALSE)</f>
        <v>0.31</v>
      </c>
      <c r="AG1276">
        <f t="shared" si="194"/>
        <v>3269.4431377826704</v>
      </c>
      <c r="AH1276">
        <f t="shared" si="195"/>
        <v>564</v>
      </c>
      <c r="AJ1276">
        <f t="shared" si="196"/>
        <v>2705.4431377826704</v>
      </c>
      <c r="AK1276">
        <v>1272</v>
      </c>
    </row>
    <row r="1277" spans="1:37" x14ac:dyDescent="0.15">
      <c r="A1277">
        <v>1273</v>
      </c>
      <c r="B1277">
        <f>ROUND(VLOOKUP(X1277,角色属性总表!AG:AI,2,FALSE)/角色属性总表!$C$34,0)</f>
        <v>183</v>
      </c>
      <c r="C1277">
        <f>ROUND(VLOOKUP(X1277,角色属性总表!Y:AE,3,FALSE)/J1277,0)</f>
        <v>88</v>
      </c>
      <c r="D1277">
        <f>ROUND(VLOOKUP(X1277,角色属性总表!AG:AI,3,FALSE)/角色属性总表!$C$35,0)</f>
        <v>191</v>
      </c>
      <c r="E1277">
        <f t="shared" si="190"/>
        <v>979</v>
      </c>
      <c r="F1277">
        <f t="shared" si="191"/>
        <v>18</v>
      </c>
      <c r="G1277">
        <f t="shared" si="192"/>
        <v>13</v>
      </c>
      <c r="H1277">
        <v>0</v>
      </c>
      <c r="I1277">
        <f t="shared" si="197"/>
        <v>3</v>
      </c>
      <c r="J1277">
        <f>VLOOKUP(AA1277,角色间职业划分!P:AP,20,FALSE)</f>
        <v>9</v>
      </c>
      <c r="K1277">
        <f>IF(X1277=500,100,VLOOKUP(AA1277,角色间职业划分!P:AP,22,FALSE))</f>
        <v>100</v>
      </c>
      <c r="L1277">
        <f>IF(X1277=500,K1277,VLOOKUP(AA1277,角色间职业划分!P:AP,23,FALSE))</f>
        <v>60</v>
      </c>
      <c r="M1277">
        <f>VLOOKUP(AA1277,角色间职业划分!P:AP,24,FALSE)</f>
        <v>0</v>
      </c>
      <c r="N1277">
        <f>VLOOKUP(AA1277,角色间职业划分!P:AP,14)*100</f>
        <v>95</v>
      </c>
      <c r="O1277">
        <f>VLOOKUP(AA1277,角色间职业划分!P:Z,9,FALSE)</f>
        <v>0</v>
      </c>
      <c r="P1277">
        <f>VLOOKUP(AA1277,角色间职业划分!P:AP,10,FALSE)</f>
        <v>0</v>
      </c>
      <c r="Q1277">
        <f>VLOOKUP(AA1277,角色间职业划分!P:AP,15,FALSE)</f>
        <v>0</v>
      </c>
      <c r="R1277">
        <f>VLOOKUP(AA1277,角色间职业划分!P:AP,16,FALSE)</f>
        <v>0</v>
      </c>
      <c r="S1277">
        <f>VLOOKUP(AA1277,角色间职业划分!P:AP,17,FALSE)</f>
        <v>0</v>
      </c>
      <c r="T1277">
        <f>VLOOKUP(AA1277,角色间职业划分!P:AP,18,FALSE)</f>
        <v>0</v>
      </c>
      <c r="U1277">
        <f>VLOOKUP(AA1277,角色间职业划分!P:AP,27,FALSE)</f>
        <v>0</v>
      </c>
      <c r="V1277">
        <f t="shared" si="193"/>
        <v>1.0000000000000009</v>
      </c>
      <c r="W1277">
        <f>VLOOKUP(AA1277,角色间职业划分!P:Q,2,FALSE)</f>
        <v>30</v>
      </c>
      <c r="X1277">
        <f t="shared" si="198"/>
        <v>61</v>
      </c>
      <c r="Y1277">
        <f>INT(VLOOKUP(X1277,角色属性总表!AG:AH,2,FALSE)*角色属性总表!$C$38)</f>
        <v>1278</v>
      </c>
      <c r="AA1277">
        <f t="shared" si="199"/>
        <v>13</v>
      </c>
      <c r="AB1277">
        <f>VLOOKUP(X1277,角色属性总表!AG:AI,2,FALSE)*VLOOKUP(角色等级属性!AA1277,角色间职业划分!P:AG,13,FALSE)/角色间职业划分!$AB$9</f>
        <v>2447.5223145583254</v>
      </c>
      <c r="AC1277">
        <f>VLOOKUP(X1277,角色属性总表!AG:AI,3,FALSE)*VLOOKUP(AA1277,角色间职业划分!P:AG,8,FALSE)/角色间职业划分!$W$9</f>
        <v>3518.4617999999996</v>
      </c>
      <c r="AD1277">
        <f>VLOOKUP(AA1277,角色间职业划分!P:AP,26,FALSE)</f>
        <v>0.4</v>
      </c>
      <c r="AE1277">
        <f>VLOOKUP(X1277,角色属性总表!I:Q,3,FALSE)</f>
        <v>572.54399999999998</v>
      </c>
      <c r="AF1277">
        <f>VLOOKUP(AA1277,角色间职业划分!P:AP,11,FALSE)</f>
        <v>0.31</v>
      </c>
      <c r="AG1277">
        <f t="shared" si="194"/>
        <v>3359.960049987993</v>
      </c>
      <c r="AH1277">
        <f t="shared" si="195"/>
        <v>573</v>
      </c>
      <c r="AJ1277">
        <f t="shared" si="196"/>
        <v>2786.960049987993</v>
      </c>
      <c r="AK1277">
        <v>1273</v>
      </c>
    </row>
    <row r="1278" spans="1:37" x14ac:dyDescent="0.15">
      <c r="A1278">
        <v>1274</v>
      </c>
      <c r="B1278">
        <f>ROUND(VLOOKUP(X1278,角色属性总表!AG:AI,2,FALSE)/角色属性总表!$C$34,0)</f>
        <v>185</v>
      </c>
      <c r="C1278">
        <f>ROUND(VLOOKUP(X1278,角色属性总表!Y:AE,3,FALSE)/J1278,0)</f>
        <v>90</v>
      </c>
      <c r="D1278">
        <f>ROUND(VLOOKUP(X1278,角色属性总表!AG:AI,3,FALSE)/角色属性总表!$C$35,0)</f>
        <v>194</v>
      </c>
      <c r="E1278">
        <f t="shared" si="190"/>
        <v>992</v>
      </c>
      <c r="F1278">
        <f t="shared" si="191"/>
        <v>18</v>
      </c>
      <c r="G1278">
        <f t="shared" si="192"/>
        <v>13</v>
      </c>
      <c r="H1278">
        <v>0</v>
      </c>
      <c r="I1278">
        <f t="shared" si="197"/>
        <v>3</v>
      </c>
      <c r="J1278">
        <f>VLOOKUP(AA1278,角色间职业划分!P:AP,20,FALSE)</f>
        <v>9</v>
      </c>
      <c r="K1278">
        <f>IF(X1278=500,100,VLOOKUP(AA1278,角色间职业划分!P:AP,22,FALSE))</f>
        <v>100</v>
      </c>
      <c r="L1278">
        <f>IF(X1278=500,K1278,VLOOKUP(AA1278,角色间职业划分!P:AP,23,FALSE))</f>
        <v>60</v>
      </c>
      <c r="M1278">
        <f>VLOOKUP(AA1278,角色间职业划分!P:AP,24,FALSE)</f>
        <v>0</v>
      </c>
      <c r="N1278">
        <f>VLOOKUP(AA1278,角色间职业划分!P:AP,14)*100</f>
        <v>95</v>
      </c>
      <c r="O1278">
        <f>VLOOKUP(AA1278,角色间职业划分!P:Z,9,FALSE)</f>
        <v>0</v>
      </c>
      <c r="P1278">
        <f>VLOOKUP(AA1278,角色间职业划分!P:AP,10,FALSE)</f>
        <v>0</v>
      </c>
      <c r="Q1278">
        <f>VLOOKUP(AA1278,角色间职业划分!P:AP,15,FALSE)</f>
        <v>0</v>
      </c>
      <c r="R1278">
        <f>VLOOKUP(AA1278,角色间职业划分!P:AP,16,FALSE)</f>
        <v>0</v>
      </c>
      <c r="S1278">
        <f>VLOOKUP(AA1278,角色间职业划分!P:AP,17,FALSE)</f>
        <v>0</v>
      </c>
      <c r="T1278">
        <f>VLOOKUP(AA1278,角色间职业划分!P:AP,18,FALSE)</f>
        <v>0</v>
      </c>
      <c r="U1278">
        <f>VLOOKUP(AA1278,角色间职业划分!P:AP,27,FALSE)</f>
        <v>0</v>
      </c>
      <c r="V1278">
        <f t="shared" si="193"/>
        <v>1.0000000000000009</v>
      </c>
      <c r="W1278">
        <f>VLOOKUP(AA1278,角色间职业划分!P:Q,2,FALSE)</f>
        <v>30</v>
      </c>
      <c r="X1278">
        <f t="shared" si="198"/>
        <v>62</v>
      </c>
      <c r="Y1278">
        <f>INT(VLOOKUP(X1278,角色属性总表!AG:AH,2,FALSE)*角色属性总表!$C$38)</f>
        <v>1296</v>
      </c>
      <c r="AA1278">
        <f t="shared" si="199"/>
        <v>13</v>
      </c>
      <c r="AB1278">
        <f>VLOOKUP(X1278,角色属性总表!AG:AI,2,FALSE)*VLOOKUP(角色等级属性!AA1278,角色间职业划分!P:AG,13,FALSE)/角色间职业划分!$AB$9</f>
        <v>2481.9944598337947</v>
      </c>
      <c r="AC1278">
        <f>VLOOKUP(X1278,角色属性总表!AG:AI,3,FALSE)*VLOOKUP(AA1278,角色间职业划分!P:AG,8,FALSE)/角色间职业划分!$W$9</f>
        <v>3568.0176000000001</v>
      </c>
      <c r="AD1278">
        <f>VLOOKUP(AA1278,角色间职业划分!P:AP,26,FALSE)</f>
        <v>0.4</v>
      </c>
      <c r="AE1278">
        <f>VLOOKUP(X1278,角色属性总表!I:Q,3,FALSE)</f>
        <v>580.60800000000006</v>
      </c>
      <c r="AF1278">
        <f>VLOOKUP(AA1278,角色间职业划分!P:AP,11,FALSE)</f>
        <v>0.31</v>
      </c>
      <c r="AG1278">
        <f t="shared" si="194"/>
        <v>3451.5418727167485</v>
      </c>
      <c r="AH1278">
        <f t="shared" si="195"/>
        <v>582</v>
      </c>
      <c r="AJ1278">
        <f t="shared" si="196"/>
        <v>2869.5418727167485</v>
      </c>
      <c r="AK1278">
        <v>1274</v>
      </c>
    </row>
    <row r="1279" spans="1:37" x14ac:dyDescent="0.15">
      <c r="A1279">
        <v>1275</v>
      </c>
      <c r="B1279">
        <f>ROUND(VLOOKUP(X1279,角色属性总表!AG:AI,2,FALSE)/角色属性总表!$C$34,0)</f>
        <v>188</v>
      </c>
      <c r="C1279">
        <f>ROUND(VLOOKUP(X1279,角色属性总表!Y:AE,3,FALSE)/J1279,0)</f>
        <v>93</v>
      </c>
      <c r="D1279">
        <f>ROUND(VLOOKUP(X1279,角色属性总表!AG:AI,3,FALSE)/角色属性总表!$C$35,0)</f>
        <v>196</v>
      </c>
      <c r="E1279">
        <f t="shared" si="190"/>
        <v>1006</v>
      </c>
      <c r="F1279">
        <f t="shared" si="191"/>
        <v>18</v>
      </c>
      <c r="G1279">
        <f t="shared" si="192"/>
        <v>13</v>
      </c>
      <c r="H1279">
        <v>0</v>
      </c>
      <c r="I1279">
        <f t="shared" si="197"/>
        <v>3</v>
      </c>
      <c r="J1279">
        <f>VLOOKUP(AA1279,角色间职业划分!P:AP,20,FALSE)</f>
        <v>9</v>
      </c>
      <c r="K1279">
        <f>IF(X1279=500,100,VLOOKUP(AA1279,角色间职业划分!P:AP,22,FALSE))</f>
        <v>100</v>
      </c>
      <c r="L1279">
        <f>IF(X1279=500,K1279,VLOOKUP(AA1279,角色间职业划分!P:AP,23,FALSE))</f>
        <v>60</v>
      </c>
      <c r="M1279">
        <f>VLOOKUP(AA1279,角色间职业划分!P:AP,24,FALSE)</f>
        <v>0</v>
      </c>
      <c r="N1279">
        <f>VLOOKUP(AA1279,角色间职业划分!P:AP,14)*100</f>
        <v>95</v>
      </c>
      <c r="O1279">
        <f>VLOOKUP(AA1279,角色间职业划分!P:Z,9,FALSE)</f>
        <v>0</v>
      </c>
      <c r="P1279">
        <f>VLOOKUP(AA1279,角色间职业划分!P:AP,10,FALSE)</f>
        <v>0</v>
      </c>
      <c r="Q1279">
        <f>VLOOKUP(AA1279,角色间职业划分!P:AP,15,FALSE)</f>
        <v>0</v>
      </c>
      <c r="R1279">
        <f>VLOOKUP(AA1279,角色间职业划分!P:AP,16,FALSE)</f>
        <v>0</v>
      </c>
      <c r="S1279">
        <f>VLOOKUP(AA1279,角色间职业划分!P:AP,17,FALSE)</f>
        <v>0</v>
      </c>
      <c r="T1279">
        <f>VLOOKUP(AA1279,角色间职业划分!P:AP,18,FALSE)</f>
        <v>0</v>
      </c>
      <c r="U1279">
        <f>VLOOKUP(AA1279,角色间职业划分!P:AP,27,FALSE)</f>
        <v>0</v>
      </c>
      <c r="V1279">
        <f t="shared" si="193"/>
        <v>1.0000000000000009</v>
      </c>
      <c r="W1279">
        <f>VLOOKUP(AA1279,角色间职业划分!P:Q,2,FALSE)</f>
        <v>30</v>
      </c>
      <c r="X1279">
        <f t="shared" si="198"/>
        <v>63</v>
      </c>
      <c r="Y1279">
        <f>INT(VLOOKUP(X1279,角色属性总表!AG:AH,2,FALSE)*角色属性总表!$C$38)</f>
        <v>1314</v>
      </c>
      <c r="AA1279">
        <f t="shared" si="199"/>
        <v>13</v>
      </c>
      <c r="AB1279">
        <f>VLOOKUP(X1279,角色属性总表!AG:AI,2,FALSE)*VLOOKUP(角色等级属性!AA1279,角色间职业划分!P:AG,13,FALSE)/角色间职业划分!$AB$9</f>
        <v>2516.4666051092645</v>
      </c>
      <c r="AC1279">
        <f>VLOOKUP(X1279,角色属性总表!AG:AI,3,FALSE)*VLOOKUP(AA1279,角色间职业划分!P:AG,8,FALSE)/角色间职业划分!$W$9</f>
        <v>3617.5733999999993</v>
      </c>
      <c r="AD1279">
        <f>VLOOKUP(AA1279,角色间职业划分!P:AP,26,FALSE)</f>
        <v>0.4</v>
      </c>
      <c r="AE1279">
        <f>VLOOKUP(X1279,角色属性总表!I:Q,3,FALSE)</f>
        <v>588.67200000000003</v>
      </c>
      <c r="AF1279">
        <f>VLOOKUP(AA1279,角色间职业划分!P:AP,11,FALSE)</f>
        <v>0.31</v>
      </c>
      <c r="AG1279">
        <f t="shared" si="194"/>
        <v>3544.1872024515219</v>
      </c>
      <c r="AH1279">
        <f t="shared" si="195"/>
        <v>588</v>
      </c>
      <c r="AJ1279">
        <f t="shared" si="196"/>
        <v>2956.1872024515219</v>
      </c>
      <c r="AK1279">
        <v>1275</v>
      </c>
    </row>
    <row r="1280" spans="1:37" x14ac:dyDescent="0.15">
      <c r="A1280">
        <v>1276</v>
      </c>
      <c r="B1280">
        <f>ROUND(VLOOKUP(X1280,角色属性总表!AG:AI,2,FALSE)/角色属性总表!$C$34,0)</f>
        <v>190</v>
      </c>
      <c r="C1280">
        <f>ROUND(VLOOKUP(X1280,角色属性总表!Y:AE,3,FALSE)/J1280,0)</f>
        <v>95</v>
      </c>
      <c r="D1280">
        <f>ROUND(VLOOKUP(X1280,角色属性总表!AG:AI,3,FALSE)/角色属性总表!$C$35,0)</f>
        <v>199</v>
      </c>
      <c r="E1280">
        <f t="shared" si="190"/>
        <v>1020</v>
      </c>
      <c r="F1280">
        <f t="shared" si="191"/>
        <v>18</v>
      </c>
      <c r="G1280">
        <f t="shared" si="192"/>
        <v>13</v>
      </c>
      <c r="H1280">
        <v>0</v>
      </c>
      <c r="I1280">
        <f t="shared" si="197"/>
        <v>3</v>
      </c>
      <c r="J1280">
        <f>VLOOKUP(AA1280,角色间职业划分!P:AP,20,FALSE)</f>
        <v>9</v>
      </c>
      <c r="K1280">
        <f>IF(X1280=500,100,VLOOKUP(AA1280,角色间职业划分!P:AP,22,FALSE))</f>
        <v>100</v>
      </c>
      <c r="L1280">
        <f>IF(X1280=500,K1280,VLOOKUP(AA1280,角色间职业划分!P:AP,23,FALSE))</f>
        <v>60</v>
      </c>
      <c r="M1280">
        <f>VLOOKUP(AA1280,角色间职业划分!P:AP,24,FALSE)</f>
        <v>0</v>
      </c>
      <c r="N1280">
        <f>VLOOKUP(AA1280,角色间职业划分!P:AP,14)*100</f>
        <v>95</v>
      </c>
      <c r="O1280">
        <f>VLOOKUP(AA1280,角色间职业划分!P:Z,9,FALSE)</f>
        <v>0</v>
      </c>
      <c r="P1280">
        <f>VLOOKUP(AA1280,角色间职业划分!P:AP,10,FALSE)</f>
        <v>0</v>
      </c>
      <c r="Q1280">
        <f>VLOOKUP(AA1280,角色间职业划分!P:AP,15,FALSE)</f>
        <v>0</v>
      </c>
      <c r="R1280">
        <f>VLOOKUP(AA1280,角色间职业划分!P:AP,16,FALSE)</f>
        <v>0</v>
      </c>
      <c r="S1280">
        <f>VLOOKUP(AA1280,角色间职业划分!P:AP,17,FALSE)</f>
        <v>0</v>
      </c>
      <c r="T1280">
        <f>VLOOKUP(AA1280,角色间职业划分!P:AP,18,FALSE)</f>
        <v>0</v>
      </c>
      <c r="U1280">
        <f>VLOOKUP(AA1280,角色间职业划分!P:AP,27,FALSE)</f>
        <v>0</v>
      </c>
      <c r="V1280">
        <f t="shared" si="193"/>
        <v>1.0000000000000009</v>
      </c>
      <c r="W1280">
        <f>VLOOKUP(AA1280,角色间职业划分!P:Q,2,FALSE)</f>
        <v>30</v>
      </c>
      <c r="X1280">
        <f t="shared" si="198"/>
        <v>64</v>
      </c>
      <c r="Y1280">
        <f>INT(VLOOKUP(X1280,角色属性总表!AG:AH,2,FALSE)*角色属性总表!$C$38)</f>
        <v>1332</v>
      </c>
      <c r="AA1280">
        <f t="shared" si="199"/>
        <v>13</v>
      </c>
      <c r="AB1280">
        <f>VLOOKUP(X1280,角色属性总表!AG:AI,2,FALSE)*VLOOKUP(角色等级属性!AA1280,角色间职业划分!P:AG,13,FALSE)/角色间职业划分!$AB$9</f>
        <v>2550.9387503847338</v>
      </c>
      <c r="AC1280">
        <f>VLOOKUP(X1280,角色属性总表!AG:AI,3,FALSE)*VLOOKUP(AA1280,角色间职业划分!P:AG,8,FALSE)/角色间职业划分!$W$9</f>
        <v>3667.1291999999999</v>
      </c>
      <c r="AD1280">
        <f>VLOOKUP(AA1280,角色间职业划分!P:AP,26,FALSE)</f>
        <v>0.4</v>
      </c>
      <c r="AE1280">
        <f>VLOOKUP(X1280,角色属性总表!I:Q,3,FALSE)</f>
        <v>596.73599999999999</v>
      </c>
      <c r="AF1280">
        <f>VLOOKUP(AA1280,角色间职业划分!P:AP,11,FALSE)</f>
        <v>0.31</v>
      </c>
      <c r="AG1280">
        <f t="shared" si="194"/>
        <v>3637.8947368421054</v>
      </c>
      <c r="AH1280">
        <f t="shared" si="195"/>
        <v>597</v>
      </c>
      <c r="AJ1280">
        <f t="shared" si="196"/>
        <v>3040.8947368421054</v>
      </c>
      <c r="AK1280">
        <v>1276</v>
      </c>
    </row>
    <row r="1281" spans="1:37" x14ac:dyDescent="0.15">
      <c r="A1281">
        <v>1277</v>
      </c>
      <c r="B1281">
        <f>ROUND(VLOOKUP(X1281,角色属性总表!AG:AI,2,FALSE)/角色属性总表!$C$34,0)</f>
        <v>193</v>
      </c>
      <c r="C1281">
        <f>ROUND(VLOOKUP(X1281,角色属性总表!Y:AE,3,FALSE)/J1281,0)</f>
        <v>97</v>
      </c>
      <c r="D1281">
        <f>ROUND(VLOOKUP(X1281,角色属性总表!AG:AI,3,FALSE)/角色属性总表!$C$35,0)</f>
        <v>202</v>
      </c>
      <c r="E1281">
        <f t="shared" si="190"/>
        <v>1034</v>
      </c>
      <c r="F1281">
        <f t="shared" si="191"/>
        <v>18</v>
      </c>
      <c r="G1281">
        <f t="shared" si="192"/>
        <v>13</v>
      </c>
      <c r="H1281">
        <v>0</v>
      </c>
      <c r="I1281">
        <f t="shared" si="197"/>
        <v>3</v>
      </c>
      <c r="J1281">
        <f>VLOOKUP(AA1281,角色间职业划分!P:AP,20,FALSE)</f>
        <v>9</v>
      </c>
      <c r="K1281">
        <f>IF(X1281=500,100,VLOOKUP(AA1281,角色间职业划分!P:AP,22,FALSE))</f>
        <v>100</v>
      </c>
      <c r="L1281">
        <f>IF(X1281=500,K1281,VLOOKUP(AA1281,角色间职业划分!P:AP,23,FALSE))</f>
        <v>60</v>
      </c>
      <c r="M1281">
        <f>VLOOKUP(AA1281,角色间职业划分!P:AP,24,FALSE)</f>
        <v>0</v>
      </c>
      <c r="N1281">
        <f>VLOOKUP(AA1281,角色间职业划分!P:AP,14)*100</f>
        <v>95</v>
      </c>
      <c r="O1281">
        <f>VLOOKUP(AA1281,角色间职业划分!P:Z,9,FALSE)</f>
        <v>0</v>
      </c>
      <c r="P1281">
        <f>VLOOKUP(AA1281,角色间职业划分!P:AP,10,FALSE)</f>
        <v>0</v>
      </c>
      <c r="Q1281">
        <f>VLOOKUP(AA1281,角色间职业划分!P:AP,15,FALSE)</f>
        <v>0</v>
      </c>
      <c r="R1281">
        <f>VLOOKUP(AA1281,角色间职业划分!P:AP,16,FALSE)</f>
        <v>0</v>
      </c>
      <c r="S1281">
        <f>VLOOKUP(AA1281,角色间职业划分!P:AP,17,FALSE)</f>
        <v>0</v>
      </c>
      <c r="T1281">
        <f>VLOOKUP(AA1281,角色间职业划分!P:AP,18,FALSE)</f>
        <v>0</v>
      </c>
      <c r="U1281">
        <f>VLOOKUP(AA1281,角色间职业划分!P:AP,27,FALSE)</f>
        <v>0</v>
      </c>
      <c r="V1281">
        <f t="shared" si="193"/>
        <v>1.0000000000000009</v>
      </c>
      <c r="W1281">
        <f>VLOOKUP(AA1281,角色间职业划分!P:Q,2,FALSE)</f>
        <v>30</v>
      </c>
      <c r="X1281">
        <f t="shared" si="198"/>
        <v>65</v>
      </c>
      <c r="Y1281">
        <f>INT(VLOOKUP(X1281,角色属性总表!AG:AH,2,FALSE)*角色属性总表!$C$38)</f>
        <v>1350</v>
      </c>
      <c r="AA1281">
        <f t="shared" si="199"/>
        <v>13</v>
      </c>
      <c r="AB1281">
        <f>VLOOKUP(X1281,角色属性总表!AG:AI,2,FALSE)*VLOOKUP(角色等级属性!AA1281,角色间职业划分!P:AG,13,FALSE)/角色间职业划分!$AB$9</f>
        <v>2585.4108956602036</v>
      </c>
      <c r="AC1281">
        <f>VLOOKUP(X1281,角色属性总表!AG:AI,3,FALSE)*VLOOKUP(AA1281,角色间职业划分!P:AG,8,FALSE)/角色间职业划分!$W$9</f>
        <v>3716.6849999999999</v>
      </c>
      <c r="AD1281">
        <f>VLOOKUP(AA1281,角色间职业划分!P:AP,26,FALSE)</f>
        <v>0.4</v>
      </c>
      <c r="AE1281">
        <f>VLOOKUP(X1281,角色属性总表!I:Q,3,FALSE)</f>
        <v>604.79999999999995</v>
      </c>
      <c r="AF1281">
        <f>VLOOKUP(AA1281,角色间职业划分!P:AP,11,FALSE)</f>
        <v>0.31</v>
      </c>
      <c r="AG1281">
        <f t="shared" si="194"/>
        <v>3732.663271006682</v>
      </c>
      <c r="AH1281">
        <f t="shared" si="195"/>
        <v>606</v>
      </c>
      <c r="AJ1281">
        <f t="shared" si="196"/>
        <v>3126.663271006682</v>
      </c>
      <c r="AK1281">
        <v>1277</v>
      </c>
    </row>
    <row r="1282" spans="1:37" x14ac:dyDescent="0.15">
      <c r="A1282">
        <v>1278</v>
      </c>
      <c r="B1282">
        <f>ROUND(VLOOKUP(X1282,角色属性总表!AG:AI,2,FALSE)/角色属性总表!$C$34,0)</f>
        <v>195</v>
      </c>
      <c r="C1282">
        <f>ROUND(VLOOKUP(X1282,角色属性总表!Y:AE,3,FALSE)/J1282,0)</f>
        <v>99</v>
      </c>
      <c r="D1282">
        <f>ROUND(VLOOKUP(X1282,角色属性总表!AG:AI,3,FALSE)/角色属性总表!$C$35,0)</f>
        <v>204</v>
      </c>
      <c r="E1282">
        <f t="shared" si="190"/>
        <v>1047</v>
      </c>
      <c r="F1282">
        <f t="shared" si="191"/>
        <v>18</v>
      </c>
      <c r="G1282">
        <f t="shared" si="192"/>
        <v>13</v>
      </c>
      <c r="H1282">
        <v>0</v>
      </c>
      <c r="I1282">
        <f t="shared" si="197"/>
        <v>3</v>
      </c>
      <c r="J1282">
        <f>VLOOKUP(AA1282,角色间职业划分!P:AP,20,FALSE)</f>
        <v>9</v>
      </c>
      <c r="K1282">
        <f>IF(X1282=500,100,VLOOKUP(AA1282,角色间职业划分!P:AP,22,FALSE))</f>
        <v>100</v>
      </c>
      <c r="L1282">
        <f>IF(X1282=500,K1282,VLOOKUP(AA1282,角色间职业划分!P:AP,23,FALSE))</f>
        <v>60</v>
      </c>
      <c r="M1282">
        <f>VLOOKUP(AA1282,角色间职业划分!P:AP,24,FALSE)</f>
        <v>0</v>
      </c>
      <c r="N1282">
        <f>VLOOKUP(AA1282,角色间职业划分!P:AP,14)*100</f>
        <v>95</v>
      </c>
      <c r="O1282">
        <f>VLOOKUP(AA1282,角色间职业划分!P:Z,9,FALSE)</f>
        <v>0</v>
      </c>
      <c r="P1282">
        <f>VLOOKUP(AA1282,角色间职业划分!P:AP,10,FALSE)</f>
        <v>0</v>
      </c>
      <c r="Q1282">
        <f>VLOOKUP(AA1282,角色间职业划分!P:AP,15,FALSE)</f>
        <v>0</v>
      </c>
      <c r="R1282">
        <f>VLOOKUP(AA1282,角色间职业划分!P:AP,16,FALSE)</f>
        <v>0</v>
      </c>
      <c r="S1282">
        <f>VLOOKUP(AA1282,角色间职业划分!P:AP,17,FALSE)</f>
        <v>0</v>
      </c>
      <c r="T1282">
        <f>VLOOKUP(AA1282,角色间职业划分!P:AP,18,FALSE)</f>
        <v>0</v>
      </c>
      <c r="U1282">
        <f>VLOOKUP(AA1282,角色间职业划分!P:AP,27,FALSE)</f>
        <v>0</v>
      </c>
      <c r="V1282">
        <f t="shared" si="193"/>
        <v>1.0000000000000009</v>
      </c>
      <c r="W1282">
        <f>VLOOKUP(AA1282,角色间职业划分!P:Q,2,FALSE)</f>
        <v>30</v>
      </c>
      <c r="X1282">
        <f t="shared" si="198"/>
        <v>66</v>
      </c>
      <c r="Y1282">
        <f>INT(VLOOKUP(X1282,角色属性总表!AG:AH,2,FALSE)*角色属性总表!$C$38)</f>
        <v>1368</v>
      </c>
      <c r="AA1282">
        <f t="shared" si="199"/>
        <v>13</v>
      </c>
      <c r="AB1282">
        <f>VLOOKUP(X1282,角色属性总表!AG:AI,2,FALSE)*VLOOKUP(角色等级属性!AA1282,角色间职业划分!P:AG,13,FALSE)/角色间职业划分!$AB$9</f>
        <v>2619.8830409356724</v>
      </c>
      <c r="AC1282">
        <f>VLOOKUP(X1282,角色属性总表!AG:AI,3,FALSE)*VLOOKUP(AA1282,角色间职业划分!P:AG,8,FALSE)/角色间职业划分!$W$9</f>
        <v>3766.2407999999996</v>
      </c>
      <c r="AD1282">
        <f>VLOOKUP(AA1282,角色间职业划分!P:AP,26,FALSE)</f>
        <v>0.4</v>
      </c>
      <c r="AE1282">
        <f>VLOOKUP(X1282,角色属性总表!I:Q,3,FALSE)</f>
        <v>612.86399999999992</v>
      </c>
      <c r="AF1282">
        <f>VLOOKUP(AA1282,角色间职业划分!P:AP,11,FALSE)</f>
        <v>0.31</v>
      </c>
      <c r="AG1282">
        <f t="shared" si="194"/>
        <v>3828.4916940381204</v>
      </c>
      <c r="AH1282">
        <f t="shared" si="195"/>
        <v>612</v>
      </c>
      <c r="AJ1282">
        <f t="shared" si="196"/>
        <v>3216.4916940381204</v>
      </c>
      <c r="AK1282">
        <v>1278</v>
      </c>
    </row>
    <row r="1283" spans="1:37" x14ac:dyDescent="0.15">
      <c r="A1283">
        <v>1279</v>
      </c>
      <c r="B1283">
        <f>ROUND(VLOOKUP(X1283,角色属性总表!AG:AI,2,FALSE)/角色属性总表!$C$34,0)</f>
        <v>198</v>
      </c>
      <c r="C1283">
        <f>ROUND(VLOOKUP(X1283,角色属性总表!Y:AE,3,FALSE)/J1283,0)</f>
        <v>102</v>
      </c>
      <c r="D1283">
        <f>ROUND(VLOOKUP(X1283,角色属性总表!AG:AI,3,FALSE)/角色属性总表!$C$35,0)</f>
        <v>207</v>
      </c>
      <c r="E1283">
        <f t="shared" si="190"/>
        <v>1061</v>
      </c>
      <c r="F1283">
        <f t="shared" si="191"/>
        <v>18</v>
      </c>
      <c r="G1283">
        <f t="shared" si="192"/>
        <v>13</v>
      </c>
      <c r="H1283">
        <v>0</v>
      </c>
      <c r="I1283">
        <f t="shared" si="197"/>
        <v>3</v>
      </c>
      <c r="J1283">
        <f>VLOOKUP(AA1283,角色间职业划分!P:AP,20,FALSE)</f>
        <v>9</v>
      </c>
      <c r="K1283">
        <f>IF(X1283=500,100,VLOOKUP(AA1283,角色间职业划分!P:AP,22,FALSE))</f>
        <v>100</v>
      </c>
      <c r="L1283">
        <f>IF(X1283=500,K1283,VLOOKUP(AA1283,角色间职业划分!P:AP,23,FALSE))</f>
        <v>60</v>
      </c>
      <c r="M1283">
        <f>VLOOKUP(AA1283,角色间职业划分!P:AP,24,FALSE)</f>
        <v>0</v>
      </c>
      <c r="N1283">
        <f>VLOOKUP(AA1283,角色间职业划分!P:AP,14)*100</f>
        <v>95</v>
      </c>
      <c r="O1283">
        <f>VLOOKUP(AA1283,角色间职业划分!P:Z,9,FALSE)</f>
        <v>0</v>
      </c>
      <c r="P1283">
        <f>VLOOKUP(AA1283,角色间职业划分!P:AP,10,FALSE)</f>
        <v>0</v>
      </c>
      <c r="Q1283">
        <f>VLOOKUP(AA1283,角色间职业划分!P:AP,15,FALSE)</f>
        <v>0</v>
      </c>
      <c r="R1283">
        <f>VLOOKUP(AA1283,角色间职业划分!P:AP,16,FALSE)</f>
        <v>0</v>
      </c>
      <c r="S1283">
        <f>VLOOKUP(AA1283,角色间职业划分!P:AP,17,FALSE)</f>
        <v>0</v>
      </c>
      <c r="T1283">
        <f>VLOOKUP(AA1283,角色间职业划分!P:AP,18,FALSE)</f>
        <v>0</v>
      </c>
      <c r="U1283">
        <f>VLOOKUP(AA1283,角色间职业划分!P:AP,27,FALSE)</f>
        <v>0</v>
      </c>
      <c r="V1283">
        <f t="shared" si="193"/>
        <v>1.0000000000000009</v>
      </c>
      <c r="W1283">
        <f>VLOOKUP(AA1283,角色间职业划分!P:Q,2,FALSE)</f>
        <v>30</v>
      </c>
      <c r="X1283">
        <f t="shared" si="198"/>
        <v>67</v>
      </c>
      <c r="Y1283">
        <f>INT(VLOOKUP(X1283,角色属性总表!AG:AH,2,FALSE)*角色属性总表!$C$38)</f>
        <v>1386</v>
      </c>
      <c r="AA1283">
        <f t="shared" si="199"/>
        <v>13</v>
      </c>
      <c r="AB1283">
        <f>VLOOKUP(X1283,角色属性总表!AG:AI,2,FALSE)*VLOOKUP(角色等级属性!AA1283,角色间职业划分!P:AG,13,FALSE)/角色间职业划分!$AB$9</f>
        <v>2654.3551862111417</v>
      </c>
      <c r="AC1283">
        <f>VLOOKUP(X1283,角色属性总表!AG:AI,3,FALSE)*VLOOKUP(AA1283,角色间职业划分!P:AG,8,FALSE)/角色间职业划分!$W$9</f>
        <v>3815.7966000000001</v>
      </c>
      <c r="AD1283">
        <f>VLOOKUP(AA1283,角色间职业划分!P:AP,26,FALSE)</f>
        <v>0.4</v>
      </c>
      <c r="AE1283">
        <f>VLOOKUP(X1283,角色属性总表!I:Q,3,FALSE)</f>
        <v>620.92800000000011</v>
      </c>
      <c r="AF1283">
        <f>VLOOKUP(AA1283,角色间职业划分!P:AP,11,FALSE)</f>
        <v>0.31</v>
      </c>
      <c r="AG1283">
        <f t="shared" si="194"/>
        <v>3925.3789857012366</v>
      </c>
      <c r="AH1283">
        <f t="shared" si="195"/>
        <v>621</v>
      </c>
      <c r="AJ1283">
        <f t="shared" si="196"/>
        <v>3304.3789857012366</v>
      </c>
      <c r="AK1283">
        <v>1279</v>
      </c>
    </row>
    <row r="1284" spans="1:37" x14ac:dyDescent="0.15">
      <c r="A1284">
        <v>1280</v>
      </c>
      <c r="B1284">
        <f>ROUND(VLOOKUP(X1284,角色属性总表!AG:AI,2,FALSE)/角色属性总表!$C$34,0)</f>
        <v>201</v>
      </c>
      <c r="C1284">
        <f>ROUND(VLOOKUP(X1284,角色属性总表!Y:AE,3,FALSE)/J1284,0)</f>
        <v>104</v>
      </c>
      <c r="D1284">
        <f>ROUND(VLOOKUP(X1284,角色属性总表!AG:AI,3,FALSE)/角色属性总表!$C$35,0)</f>
        <v>210</v>
      </c>
      <c r="E1284">
        <f t="shared" si="190"/>
        <v>1075</v>
      </c>
      <c r="F1284">
        <f t="shared" si="191"/>
        <v>18</v>
      </c>
      <c r="G1284">
        <f t="shared" si="192"/>
        <v>13</v>
      </c>
      <c r="H1284">
        <v>0</v>
      </c>
      <c r="I1284">
        <f t="shared" si="197"/>
        <v>3</v>
      </c>
      <c r="J1284">
        <f>VLOOKUP(AA1284,角色间职业划分!P:AP,20,FALSE)</f>
        <v>9</v>
      </c>
      <c r="K1284">
        <f>IF(X1284=500,100,VLOOKUP(AA1284,角色间职业划分!P:AP,22,FALSE))</f>
        <v>100</v>
      </c>
      <c r="L1284">
        <f>IF(X1284=500,K1284,VLOOKUP(AA1284,角色间职业划分!P:AP,23,FALSE))</f>
        <v>60</v>
      </c>
      <c r="M1284">
        <f>VLOOKUP(AA1284,角色间职业划分!P:AP,24,FALSE)</f>
        <v>0</v>
      </c>
      <c r="N1284">
        <f>VLOOKUP(AA1284,角色间职业划分!P:AP,14)*100</f>
        <v>95</v>
      </c>
      <c r="O1284">
        <f>VLOOKUP(AA1284,角色间职业划分!P:Z,9,FALSE)</f>
        <v>0</v>
      </c>
      <c r="P1284">
        <f>VLOOKUP(AA1284,角色间职业划分!P:AP,10,FALSE)</f>
        <v>0</v>
      </c>
      <c r="Q1284">
        <f>VLOOKUP(AA1284,角色间职业划分!P:AP,15,FALSE)</f>
        <v>0</v>
      </c>
      <c r="R1284">
        <f>VLOOKUP(AA1284,角色间职业划分!P:AP,16,FALSE)</f>
        <v>0</v>
      </c>
      <c r="S1284">
        <f>VLOOKUP(AA1284,角色间职业划分!P:AP,17,FALSE)</f>
        <v>0</v>
      </c>
      <c r="T1284">
        <f>VLOOKUP(AA1284,角色间职业划分!P:AP,18,FALSE)</f>
        <v>0</v>
      </c>
      <c r="U1284">
        <f>VLOOKUP(AA1284,角色间职业划分!P:AP,27,FALSE)</f>
        <v>0</v>
      </c>
      <c r="V1284">
        <f t="shared" si="193"/>
        <v>1.0000000000000009</v>
      </c>
      <c r="W1284">
        <f>VLOOKUP(AA1284,角色间职业划分!P:Q,2,FALSE)</f>
        <v>30</v>
      </c>
      <c r="X1284">
        <f t="shared" si="198"/>
        <v>68</v>
      </c>
      <c r="Y1284">
        <f>INT(VLOOKUP(X1284,角色属性总表!AG:AH,2,FALSE)*角色属性总表!$C$38)</f>
        <v>1404</v>
      </c>
      <c r="AA1284">
        <f t="shared" si="199"/>
        <v>13</v>
      </c>
      <c r="AB1284">
        <f>VLOOKUP(X1284,角色属性总表!AG:AI,2,FALSE)*VLOOKUP(角色等级属性!AA1284,角色间职业划分!P:AG,13,FALSE)/角色间职业划分!$AB$9</f>
        <v>2688.8273314866115</v>
      </c>
      <c r="AC1284">
        <f>VLOOKUP(X1284,角色属性总表!AG:AI,3,FALSE)*VLOOKUP(AA1284,角色间职业划分!P:AG,8,FALSE)/角色间职业划分!$W$9</f>
        <v>3865.3523999999993</v>
      </c>
      <c r="AD1284">
        <f>VLOOKUP(AA1284,角色间职业划分!P:AP,26,FALSE)</f>
        <v>0.4</v>
      </c>
      <c r="AE1284">
        <f>VLOOKUP(X1284,角色属性总表!I:Q,3,FALSE)</f>
        <v>628.99199999999996</v>
      </c>
      <c r="AF1284">
        <f>VLOOKUP(AA1284,角色间职业划分!P:AP,11,FALSE)</f>
        <v>0.31</v>
      </c>
      <c r="AG1284">
        <f t="shared" si="194"/>
        <v>4023.3242133080626</v>
      </c>
      <c r="AH1284">
        <f t="shared" si="195"/>
        <v>630</v>
      </c>
      <c r="AJ1284">
        <f t="shared" si="196"/>
        <v>3393.3242133080626</v>
      </c>
      <c r="AK1284">
        <v>1280</v>
      </c>
    </row>
    <row r="1285" spans="1:37" x14ac:dyDescent="0.15">
      <c r="A1285">
        <v>1281</v>
      </c>
      <c r="B1285">
        <f>ROUND(VLOOKUP(X1285,角色属性总表!AG:AI,2,FALSE)/角色属性总表!$C$34,0)</f>
        <v>203</v>
      </c>
      <c r="C1285">
        <f>ROUND(VLOOKUP(X1285,角色属性总表!Y:AE,3,FALSE)/J1285,0)</f>
        <v>107</v>
      </c>
      <c r="D1285">
        <f>ROUND(VLOOKUP(X1285,角色属性总表!AG:AI,3,FALSE)/角色属性总表!$C$35,0)</f>
        <v>212</v>
      </c>
      <c r="E1285">
        <f t="shared" si="190"/>
        <v>1089</v>
      </c>
      <c r="F1285">
        <f t="shared" si="191"/>
        <v>18</v>
      </c>
      <c r="G1285">
        <f t="shared" si="192"/>
        <v>13</v>
      </c>
      <c r="H1285">
        <v>0</v>
      </c>
      <c r="I1285">
        <f t="shared" si="197"/>
        <v>3</v>
      </c>
      <c r="J1285">
        <f>VLOOKUP(AA1285,角色间职业划分!P:AP,20,FALSE)</f>
        <v>9</v>
      </c>
      <c r="K1285">
        <f>IF(X1285=500,100,VLOOKUP(AA1285,角色间职业划分!P:AP,22,FALSE))</f>
        <v>100</v>
      </c>
      <c r="L1285">
        <f>IF(X1285=500,K1285,VLOOKUP(AA1285,角色间职业划分!P:AP,23,FALSE))</f>
        <v>60</v>
      </c>
      <c r="M1285">
        <f>VLOOKUP(AA1285,角色间职业划分!P:AP,24,FALSE)</f>
        <v>0</v>
      </c>
      <c r="N1285">
        <f>VLOOKUP(AA1285,角色间职业划分!P:AP,14)*100</f>
        <v>95</v>
      </c>
      <c r="O1285">
        <f>VLOOKUP(AA1285,角色间职业划分!P:Z,9,FALSE)</f>
        <v>0</v>
      </c>
      <c r="P1285">
        <f>VLOOKUP(AA1285,角色间职业划分!P:AP,10,FALSE)</f>
        <v>0</v>
      </c>
      <c r="Q1285">
        <f>VLOOKUP(AA1285,角色间职业划分!P:AP,15,FALSE)</f>
        <v>0</v>
      </c>
      <c r="R1285">
        <f>VLOOKUP(AA1285,角色间职业划分!P:AP,16,FALSE)</f>
        <v>0</v>
      </c>
      <c r="S1285">
        <f>VLOOKUP(AA1285,角色间职业划分!P:AP,17,FALSE)</f>
        <v>0</v>
      </c>
      <c r="T1285">
        <f>VLOOKUP(AA1285,角色间职业划分!P:AP,18,FALSE)</f>
        <v>0</v>
      </c>
      <c r="U1285">
        <f>VLOOKUP(AA1285,角色间职业划分!P:AP,27,FALSE)</f>
        <v>0</v>
      </c>
      <c r="V1285">
        <f t="shared" si="193"/>
        <v>1.0000000000000009</v>
      </c>
      <c r="W1285">
        <f>VLOOKUP(AA1285,角色间职业划分!P:Q,2,FALSE)</f>
        <v>30</v>
      </c>
      <c r="X1285">
        <f t="shared" si="198"/>
        <v>69</v>
      </c>
      <c r="Y1285">
        <f>INT(VLOOKUP(X1285,角色属性总表!AG:AH,2,FALSE)*角色属性总表!$C$38)</f>
        <v>1422</v>
      </c>
      <c r="AA1285">
        <f t="shared" si="199"/>
        <v>13</v>
      </c>
      <c r="AB1285">
        <f>VLOOKUP(X1285,角色属性总表!AG:AI,2,FALSE)*VLOOKUP(角色等级属性!AA1285,角色间职业划分!P:AG,13,FALSE)/角色间职业划分!$AB$9</f>
        <v>2723.2994767620808</v>
      </c>
      <c r="AC1285">
        <f>VLOOKUP(X1285,角色属性总表!AG:AI,3,FALSE)*VLOOKUP(AA1285,角色间职业划分!P:AG,8,FALSE)/角色间职业划分!$W$9</f>
        <v>3914.9081999999999</v>
      </c>
      <c r="AD1285">
        <f>VLOOKUP(AA1285,角色间职业划分!P:AP,26,FALSE)</f>
        <v>0.4</v>
      </c>
      <c r="AE1285">
        <f>VLOOKUP(X1285,角色属性总表!I:Q,3,FALSE)</f>
        <v>637.05600000000004</v>
      </c>
      <c r="AF1285">
        <f>VLOOKUP(AA1285,角色间职业划分!P:AP,11,FALSE)</f>
        <v>0.31</v>
      </c>
      <c r="AG1285">
        <f t="shared" si="194"/>
        <v>4122.326528759223</v>
      </c>
      <c r="AH1285">
        <f t="shared" si="195"/>
        <v>636</v>
      </c>
      <c r="AJ1285">
        <f t="shared" si="196"/>
        <v>3486.326528759223</v>
      </c>
      <c r="AK1285">
        <v>1281</v>
      </c>
    </row>
    <row r="1286" spans="1:37" x14ac:dyDescent="0.15">
      <c r="A1286">
        <v>1282</v>
      </c>
      <c r="B1286">
        <f>ROUND(VLOOKUP(X1286,角色属性总表!AG:AI,2,FALSE)/角色属性总表!$C$34,0)</f>
        <v>206</v>
      </c>
      <c r="C1286">
        <f>ROUND(VLOOKUP(X1286,角色属性总表!Y:AE,3,FALSE)/J1286,0)</f>
        <v>109</v>
      </c>
      <c r="D1286">
        <f>ROUND(VLOOKUP(X1286,角色属性总表!AG:AI,3,FALSE)/角色属性总表!$C$35,0)</f>
        <v>215</v>
      </c>
      <c r="E1286">
        <f t="shared" ref="E1286:E1349" si="200">INT(AD1286*AB1286)</f>
        <v>1103</v>
      </c>
      <c r="F1286">
        <f t="shared" ref="F1286:F1349" si="201">ROUND(AC1286/D1286,0)</f>
        <v>18</v>
      </c>
      <c r="G1286">
        <f t="shared" ref="G1286:G1349" si="202">ROUND(AB1286/B1286,0)</f>
        <v>13</v>
      </c>
      <c r="H1286">
        <v>0</v>
      </c>
      <c r="I1286">
        <f t="shared" si="197"/>
        <v>3</v>
      </c>
      <c r="J1286">
        <f>VLOOKUP(AA1286,角色间职业划分!P:AP,20,FALSE)</f>
        <v>9</v>
      </c>
      <c r="K1286">
        <f>IF(X1286=500,100,VLOOKUP(AA1286,角色间职业划分!P:AP,22,FALSE))</f>
        <v>100</v>
      </c>
      <c r="L1286">
        <f>IF(X1286=500,K1286,VLOOKUP(AA1286,角色间职业划分!P:AP,23,FALSE))</f>
        <v>60</v>
      </c>
      <c r="M1286">
        <f>VLOOKUP(AA1286,角色间职业划分!P:AP,24,FALSE)</f>
        <v>0</v>
      </c>
      <c r="N1286">
        <f>VLOOKUP(AA1286,角色间职业划分!P:AP,14)*100</f>
        <v>95</v>
      </c>
      <c r="O1286">
        <f>VLOOKUP(AA1286,角色间职业划分!P:Z,9,FALSE)</f>
        <v>0</v>
      </c>
      <c r="P1286">
        <f>VLOOKUP(AA1286,角色间职业划分!P:AP,10,FALSE)</f>
        <v>0</v>
      </c>
      <c r="Q1286">
        <f>VLOOKUP(AA1286,角色间职业划分!P:AP,15,FALSE)</f>
        <v>0</v>
      </c>
      <c r="R1286">
        <f>VLOOKUP(AA1286,角色间职业划分!P:AP,16,FALSE)</f>
        <v>0</v>
      </c>
      <c r="S1286">
        <f>VLOOKUP(AA1286,角色间职业划分!P:AP,17,FALSE)</f>
        <v>0</v>
      </c>
      <c r="T1286">
        <f>VLOOKUP(AA1286,角色间职业划分!P:AP,18,FALSE)</f>
        <v>0</v>
      </c>
      <c r="U1286">
        <f>VLOOKUP(AA1286,角色间职业划分!P:AP,27,FALSE)</f>
        <v>0</v>
      </c>
      <c r="V1286">
        <f t="shared" ref="V1286:V1349" si="203">(AF1286-AF$2)*100</f>
        <v>1.0000000000000009</v>
      </c>
      <c r="W1286">
        <f>VLOOKUP(AA1286,角色间职业划分!P:Q,2,FALSE)</f>
        <v>30</v>
      </c>
      <c r="X1286">
        <f t="shared" si="198"/>
        <v>70</v>
      </c>
      <c r="Y1286">
        <f>INT(VLOOKUP(X1286,角色属性总表!AG:AH,2,FALSE)*角色属性总表!$C$38)</f>
        <v>1440</v>
      </c>
      <c r="AA1286">
        <f t="shared" si="199"/>
        <v>13</v>
      </c>
      <c r="AB1286">
        <f>VLOOKUP(X1286,角色属性总表!AG:AI,2,FALSE)*VLOOKUP(角色等级属性!AA1286,角色间职业划分!P:AG,13,FALSE)/角色间职业划分!$AB$9</f>
        <v>2757.7716220375501</v>
      </c>
      <c r="AC1286">
        <f>VLOOKUP(X1286,角色属性总表!AG:AI,3,FALSE)*VLOOKUP(AA1286,角色间职业划分!P:AG,8,FALSE)/角色间职业划分!$W$9</f>
        <v>3964.4639999999995</v>
      </c>
      <c r="AD1286">
        <f>VLOOKUP(AA1286,角色间职业划分!P:AP,26,FALSE)</f>
        <v>0.4</v>
      </c>
      <c r="AE1286">
        <f>VLOOKUP(X1286,角色属性总表!I:Q,3,FALSE)</f>
        <v>645.12</v>
      </c>
      <c r="AF1286">
        <f>VLOOKUP(AA1286,角色间职业划分!P:AP,11,FALSE)</f>
        <v>0.31</v>
      </c>
      <c r="AG1286">
        <f t="shared" ref="AG1286:AG1349" si="204">((AF$2*X1286*X1286*180)/(SQRT(X1286*100)-AF$2*X1286))</f>
        <v>4222.3851657404539</v>
      </c>
      <c r="AH1286">
        <f t="shared" ref="AH1286:AH1349" si="205">D1286*AH$2</f>
        <v>645</v>
      </c>
      <c r="AJ1286">
        <f t="shared" ref="AJ1286:AJ1349" si="206">AG1286-AH1286</f>
        <v>3577.3851657404539</v>
      </c>
      <c r="AK1286">
        <v>1282</v>
      </c>
    </row>
    <row r="1287" spans="1:37" x14ac:dyDescent="0.15">
      <c r="A1287">
        <v>1283</v>
      </c>
      <c r="B1287">
        <f>ROUND(VLOOKUP(X1287,角色属性总表!AG:AI,2,FALSE)/角色属性总表!$C$34,0)</f>
        <v>208</v>
      </c>
      <c r="C1287">
        <f>ROUND(VLOOKUP(X1287,角色属性总表!Y:AE,3,FALSE)/J1287,0)</f>
        <v>112</v>
      </c>
      <c r="D1287">
        <f>ROUND(VLOOKUP(X1287,角色属性总表!AG:AI,3,FALSE)/角色属性总表!$C$35,0)</f>
        <v>218</v>
      </c>
      <c r="E1287">
        <f t="shared" si="200"/>
        <v>1116</v>
      </c>
      <c r="F1287">
        <f t="shared" si="201"/>
        <v>18</v>
      </c>
      <c r="G1287">
        <f t="shared" si="202"/>
        <v>13</v>
      </c>
      <c r="H1287">
        <v>0</v>
      </c>
      <c r="I1287">
        <f t="shared" ref="I1287:I1350" si="207">I1286</f>
        <v>3</v>
      </c>
      <c r="J1287">
        <f>VLOOKUP(AA1287,角色间职业划分!P:AP,20,FALSE)</f>
        <v>9</v>
      </c>
      <c r="K1287">
        <f>IF(X1287=500,100,VLOOKUP(AA1287,角色间职业划分!P:AP,22,FALSE))</f>
        <v>100</v>
      </c>
      <c r="L1287">
        <f>IF(X1287=500,K1287,VLOOKUP(AA1287,角色间职业划分!P:AP,23,FALSE))</f>
        <v>60</v>
      </c>
      <c r="M1287">
        <f>VLOOKUP(AA1287,角色间职业划分!P:AP,24,FALSE)</f>
        <v>0</v>
      </c>
      <c r="N1287">
        <f>VLOOKUP(AA1287,角色间职业划分!P:AP,14)*100</f>
        <v>95</v>
      </c>
      <c r="O1287">
        <f>VLOOKUP(AA1287,角色间职业划分!P:Z,9,FALSE)</f>
        <v>0</v>
      </c>
      <c r="P1287">
        <f>VLOOKUP(AA1287,角色间职业划分!P:AP,10,FALSE)</f>
        <v>0</v>
      </c>
      <c r="Q1287">
        <f>VLOOKUP(AA1287,角色间职业划分!P:AP,15,FALSE)</f>
        <v>0</v>
      </c>
      <c r="R1287">
        <f>VLOOKUP(AA1287,角色间职业划分!P:AP,16,FALSE)</f>
        <v>0</v>
      </c>
      <c r="S1287">
        <f>VLOOKUP(AA1287,角色间职业划分!P:AP,17,FALSE)</f>
        <v>0</v>
      </c>
      <c r="T1287">
        <f>VLOOKUP(AA1287,角色间职业划分!P:AP,18,FALSE)</f>
        <v>0</v>
      </c>
      <c r="U1287">
        <f>VLOOKUP(AA1287,角色间职业划分!P:AP,27,FALSE)</f>
        <v>0</v>
      </c>
      <c r="V1287">
        <f t="shared" si="203"/>
        <v>1.0000000000000009</v>
      </c>
      <c r="W1287">
        <f>VLOOKUP(AA1287,角色间职业划分!P:Q,2,FALSE)</f>
        <v>30</v>
      </c>
      <c r="X1287">
        <f t="shared" ref="X1287:X1350" si="208">IF(X1286=100,500,IF(X1286=500,1,X1286+1))</f>
        <v>71</v>
      </c>
      <c r="Y1287">
        <f>INT(VLOOKUP(X1287,角色属性总表!AG:AH,2,FALSE)*角色属性总表!$C$38)</f>
        <v>1458</v>
      </c>
      <c r="AA1287">
        <f t="shared" ref="AA1287:AA1350" si="209">IF(X1287=1,AA1286+1,AA1286)</f>
        <v>13</v>
      </c>
      <c r="AB1287">
        <f>VLOOKUP(X1287,角色属性总表!AG:AI,2,FALSE)*VLOOKUP(角色等级属性!AA1287,角色间职业划分!P:AG,13,FALSE)/角色间职业划分!$AB$9</f>
        <v>2792.2437673130194</v>
      </c>
      <c r="AC1287">
        <f>VLOOKUP(X1287,角色属性总表!AG:AI,3,FALSE)*VLOOKUP(AA1287,角色间职业划分!P:AG,8,FALSE)/角色间职业划分!$W$9</f>
        <v>4014.0197999999996</v>
      </c>
      <c r="AD1287">
        <f>VLOOKUP(AA1287,角色间职业划分!P:AP,26,FALSE)</f>
        <v>0.4</v>
      </c>
      <c r="AE1287">
        <f>VLOOKUP(X1287,角色属性总表!I:Q,3,FALSE)</f>
        <v>653.18399999999997</v>
      </c>
      <c r="AF1287">
        <f>VLOOKUP(AA1287,角色间职业划分!P:AP,11,FALSE)</f>
        <v>0.31</v>
      </c>
      <c r="AG1287">
        <f t="shared" si="204"/>
        <v>4323.4994370642198</v>
      </c>
      <c r="AH1287">
        <f t="shared" si="205"/>
        <v>654</v>
      </c>
      <c r="AJ1287">
        <f t="shared" si="206"/>
        <v>3669.4994370642198</v>
      </c>
      <c r="AK1287">
        <v>1283</v>
      </c>
    </row>
    <row r="1288" spans="1:37" x14ac:dyDescent="0.15">
      <c r="A1288">
        <v>1284</v>
      </c>
      <c r="B1288">
        <f>ROUND(VLOOKUP(X1288,角色属性总表!AG:AI,2,FALSE)/角色属性总表!$C$34,0)</f>
        <v>211</v>
      </c>
      <c r="C1288">
        <f>ROUND(VLOOKUP(X1288,角色属性总表!Y:AE,3,FALSE)/J1288,0)</f>
        <v>114</v>
      </c>
      <c r="D1288">
        <f>ROUND(VLOOKUP(X1288,角色属性总表!AG:AI,3,FALSE)/角色属性总表!$C$35,0)</f>
        <v>220</v>
      </c>
      <c r="E1288">
        <f t="shared" si="200"/>
        <v>1130</v>
      </c>
      <c r="F1288">
        <f t="shared" si="201"/>
        <v>18</v>
      </c>
      <c r="G1288">
        <f t="shared" si="202"/>
        <v>13</v>
      </c>
      <c r="H1288">
        <v>0</v>
      </c>
      <c r="I1288">
        <f t="shared" si="207"/>
        <v>3</v>
      </c>
      <c r="J1288">
        <f>VLOOKUP(AA1288,角色间职业划分!P:AP,20,FALSE)</f>
        <v>9</v>
      </c>
      <c r="K1288">
        <f>IF(X1288=500,100,VLOOKUP(AA1288,角色间职业划分!P:AP,22,FALSE))</f>
        <v>100</v>
      </c>
      <c r="L1288">
        <f>IF(X1288=500,K1288,VLOOKUP(AA1288,角色间职业划分!P:AP,23,FALSE))</f>
        <v>60</v>
      </c>
      <c r="M1288">
        <f>VLOOKUP(AA1288,角色间职业划分!P:AP,24,FALSE)</f>
        <v>0</v>
      </c>
      <c r="N1288">
        <f>VLOOKUP(AA1288,角色间职业划分!P:AP,14)*100</f>
        <v>95</v>
      </c>
      <c r="O1288">
        <f>VLOOKUP(AA1288,角色间职业划分!P:Z,9,FALSE)</f>
        <v>0</v>
      </c>
      <c r="P1288">
        <f>VLOOKUP(AA1288,角色间职业划分!P:AP,10,FALSE)</f>
        <v>0</v>
      </c>
      <c r="Q1288">
        <f>VLOOKUP(AA1288,角色间职业划分!P:AP,15,FALSE)</f>
        <v>0</v>
      </c>
      <c r="R1288">
        <f>VLOOKUP(AA1288,角色间职业划分!P:AP,16,FALSE)</f>
        <v>0</v>
      </c>
      <c r="S1288">
        <f>VLOOKUP(AA1288,角色间职业划分!P:AP,17,FALSE)</f>
        <v>0</v>
      </c>
      <c r="T1288">
        <f>VLOOKUP(AA1288,角色间职业划分!P:AP,18,FALSE)</f>
        <v>0</v>
      </c>
      <c r="U1288">
        <f>VLOOKUP(AA1288,角色间职业划分!P:AP,27,FALSE)</f>
        <v>0</v>
      </c>
      <c r="V1288">
        <f t="shared" si="203"/>
        <v>1.0000000000000009</v>
      </c>
      <c r="W1288">
        <f>VLOOKUP(AA1288,角色间职业划分!P:Q,2,FALSE)</f>
        <v>30</v>
      </c>
      <c r="X1288">
        <f t="shared" si="208"/>
        <v>72</v>
      </c>
      <c r="Y1288">
        <f>INT(VLOOKUP(X1288,角色属性总表!AG:AH,2,FALSE)*角色属性总表!$C$38)</f>
        <v>1476</v>
      </c>
      <c r="AA1288">
        <f t="shared" si="209"/>
        <v>13</v>
      </c>
      <c r="AB1288">
        <f>VLOOKUP(X1288,角色属性总表!AG:AI,2,FALSE)*VLOOKUP(角色等级属性!AA1288,角色间职业划分!P:AG,13,FALSE)/角色间职业划分!$AB$9</f>
        <v>2826.7159125884887</v>
      </c>
      <c r="AC1288">
        <f>VLOOKUP(X1288,角色属性总表!AG:AI,3,FALSE)*VLOOKUP(AA1288,角色间职业划分!P:AG,8,FALSE)/角色间职业划分!$W$9</f>
        <v>4063.5755999999992</v>
      </c>
      <c r="AD1288">
        <f>VLOOKUP(AA1288,角色间职业划分!P:AP,26,FALSE)</f>
        <v>0.4</v>
      </c>
      <c r="AE1288">
        <f>VLOOKUP(X1288,角色属性总表!I:Q,3,FALSE)</f>
        <v>661.24800000000005</v>
      </c>
      <c r="AF1288">
        <f>VLOOKUP(AA1288,角色间职业划分!P:AP,11,FALSE)</f>
        <v>0.31</v>
      </c>
      <c r="AG1288">
        <f t="shared" si="204"/>
        <v>4425.6687321470863</v>
      </c>
      <c r="AH1288">
        <f t="shared" si="205"/>
        <v>660</v>
      </c>
      <c r="AJ1288">
        <f t="shared" si="206"/>
        <v>3765.6687321470863</v>
      </c>
      <c r="AK1288">
        <v>1284</v>
      </c>
    </row>
    <row r="1289" spans="1:37" x14ac:dyDescent="0.15">
      <c r="A1289">
        <v>1285</v>
      </c>
      <c r="B1289">
        <f>ROUND(VLOOKUP(X1289,角色属性总表!AG:AI,2,FALSE)/角色属性总表!$C$34,0)</f>
        <v>213</v>
      </c>
      <c r="C1289">
        <f>ROUND(VLOOKUP(X1289,角色属性总表!Y:AE,3,FALSE)/J1289,0)</f>
        <v>117</v>
      </c>
      <c r="D1289">
        <f>ROUND(VLOOKUP(X1289,角色属性总表!AG:AI,3,FALSE)/角色属性总表!$C$35,0)</f>
        <v>223</v>
      </c>
      <c r="E1289">
        <f t="shared" si="200"/>
        <v>1144</v>
      </c>
      <c r="F1289">
        <f t="shared" si="201"/>
        <v>18</v>
      </c>
      <c r="G1289">
        <f t="shared" si="202"/>
        <v>13</v>
      </c>
      <c r="H1289">
        <v>0</v>
      </c>
      <c r="I1289">
        <f t="shared" si="207"/>
        <v>3</v>
      </c>
      <c r="J1289">
        <f>VLOOKUP(AA1289,角色间职业划分!P:AP,20,FALSE)</f>
        <v>9</v>
      </c>
      <c r="K1289">
        <f>IF(X1289=500,100,VLOOKUP(AA1289,角色间职业划分!P:AP,22,FALSE))</f>
        <v>100</v>
      </c>
      <c r="L1289">
        <f>IF(X1289=500,K1289,VLOOKUP(AA1289,角色间职业划分!P:AP,23,FALSE))</f>
        <v>60</v>
      </c>
      <c r="M1289">
        <f>VLOOKUP(AA1289,角色间职业划分!P:AP,24,FALSE)</f>
        <v>0</v>
      </c>
      <c r="N1289">
        <f>VLOOKUP(AA1289,角色间职业划分!P:AP,14)*100</f>
        <v>95</v>
      </c>
      <c r="O1289">
        <f>VLOOKUP(AA1289,角色间职业划分!P:Z,9,FALSE)</f>
        <v>0</v>
      </c>
      <c r="P1289">
        <f>VLOOKUP(AA1289,角色间职业划分!P:AP,10,FALSE)</f>
        <v>0</v>
      </c>
      <c r="Q1289">
        <f>VLOOKUP(AA1289,角色间职业划分!P:AP,15,FALSE)</f>
        <v>0</v>
      </c>
      <c r="R1289">
        <f>VLOOKUP(AA1289,角色间职业划分!P:AP,16,FALSE)</f>
        <v>0</v>
      </c>
      <c r="S1289">
        <f>VLOOKUP(AA1289,角色间职业划分!P:AP,17,FALSE)</f>
        <v>0</v>
      </c>
      <c r="T1289">
        <f>VLOOKUP(AA1289,角色间职业划分!P:AP,18,FALSE)</f>
        <v>0</v>
      </c>
      <c r="U1289">
        <f>VLOOKUP(AA1289,角色间职业划分!P:AP,27,FALSE)</f>
        <v>0</v>
      </c>
      <c r="V1289">
        <f t="shared" si="203"/>
        <v>1.0000000000000009</v>
      </c>
      <c r="W1289">
        <f>VLOOKUP(AA1289,角色间职业划分!P:Q,2,FALSE)</f>
        <v>30</v>
      </c>
      <c r="X1289">
        <f t="shared" si="208"/>
        <v>73</v>
      </c>
      <c r="Y1289">
        <f>INT(VLOOKUP(X1289,角色属性总表!AG:AH,2,FALSE)*角色属性总表!$C$38)</f>
        <v>1494</v>
      </c>
      <c r="AA1289">
        <f t="shared" si="209"/>
        <v>13</v>
      </c>
      <c r="AB1289">
        <f>VLOOKUP(X1289,角色属性总表!AG:AI,2,FALSE)*VLOOKUP(角色等级属性!AA1289,角色间职业划分!P:AG,13,FALSE)/角色间职业划分!$AB$9</f>
        <v>2861.1880578639589</v>
      </c>
      <c r="AC1289">
        <f>VLOOKUP(X1289,角色属性总表!AG:AI,3,FALSE)*VLOOKUP(AA1289,角色间职业划分!P:AG,8,FALSE)/角色间职业划分!$W$9</f>
        <v>4113.1314000000002</v>
      </c>
      <c r="AD1289">
        <f>VLOOKUP(AA1289,角色间职业划分!P:AP,26,FALSE)</f>
        <v>0.4</v>
      </c>
      <c r="AE1289">
        <f>VLOOKUP(X1289,角色属性总表!I:Q,3,FALSE)</f>
        <v>669.31200000000001</v>
      </c>
      <c r="AF1289">
        <f>VLOOKUP(AA1289,角色间职业划分!P:AP,11,FALSE)</f>
        <v>0.31</v>
      </c>
      <c r="AG1289">
        <f t="shared" si="204"/>
        <v>4528.892514614332</v>
      </c>
      <c r="AH1289">
        <f t="shared" si="205"/>
        <v>669</v>
      </c>
      <c r="AJ1289">
        <f t="shared" si="206"/>
        <v>3859.892514614332</v>
      </c>
      <c r="AK1289">
        <v>1285</v>
      </c>
    </row>
    <row r="1290" spans="1:37" x14ac:dyDescent="0.15">
      <c r="A1290">
        <v>1286</v>
      </c>
      <c r="B1290">
        <f>ROUND(VLOOKUP(X1290,角色属性总表!AG:AI,2,FALSE)/角色属性总表!$C$34,0)</f>
        <v>216</v>
      </c>
      <c r="C1290">
        <f>ROUND(VLOOKUP(X1290,角色属性总表!Y:AE,3,FALSE)/J1290,0)</f>
        <v>119</v>
      </c>
      <c r="D1290">
        <f>ROUND(VLOOKUP(X1290,角色属性总表!AG:AI,3,FALSE)/角色属性总表!$C$35,0)</f>
        <v>226</v>
      </c>
      <c r="E1290">
        <f t="shared" si="200"/>
        <v>1158</v>
      </c>
      <c r="F1290">
        <f t="shared" si="201"/>
        <v>18</v>
      </c>
      <c r="G1290">
        <f t="shared" si="202"/>
        <v>13</v>
      </c>
      <c r="H1290">
        <v>0</v>
      </c>
      <c r="I1290">
        <f t="shared" si="207"/>
        <v>3</v>
      </c>
      <c r="J1290">
        <f>VLOOKUP(AA1290,角色间职业划分!P:AP,20,FALSE)</f>
        <v>9</v>
      </c>
      <c r="K1290">
        <f>IF(X1290=500,100,VLOOKUP(AA1290,角色间职业划分!P:AP,22,FALSE))</f>
        <v>100</v>
      </c>
      <c r="L1290">
        <f>IF(X1290=500,K1290,VLOOKUP(AA1290,角色间职业划分!P:AP,23,FALSE))</f>
        <v>60</v>
      </c>
      <c r="M1290">
        <f>VLOOKUP(AA1290,角色间职业划分!P:AP,24,FALSE)</f>
        <v>0</v>
      </c>
      <c r="N1290">
        <f>VLOOKUP(AA1290,角色间职业划分!P:AP,14)*100</f>
        <v>95</v>
      </c>
      <c r="O1290">
        <f>VLOOKUP(AA1290,角色间职业划分!P:Z,9,FALSE)</f>
        <v>0</v>
      </c>
      <c r="P1290">
        <f>VLOOKUP(AA1290,角色间职业划分!P:AP,10,FALSE)</f>
        <v>0</v>
      </c>
      <c r="Q1290">
        <f>VLOOKUP(AA1290,角色间职业划分!P:AP,15,FALSE)</f>
        <v>0</v>
      </c>
      <c r="R1290">
        <f>VLOOKUP(AA1290,角色间职业划分!P:AP,16,FALSE)</f>
        <v>0</v>
      </c>
      <c r="S1290">
        <f>VLOOKUP(AA1290,角色间职业划分!P:AP,17,FALSE)</f>
        <v>0</v>
      </c>
      <c r="T1290">
        <f>VLOOKUP(AA1290,角色间职业划分!P:AP,18,FALSE)</f>
        <v>0</v>
      </c>
      <c r="U1290">
        <f>VLOOKUP(AA1290,角色间职业划分!P:AP,27,FALSE)</f>
        <v>0</v>
      </c>
      <c r="V1290">
        <f t="shared" si="203"/>
        <v>1.0000000000000009</v>
      </c>
      <c r="W1290">
        <f>VLOOKUP(AA1290,角色间职业划分!P:Q,2,FALSE)</f>
        <v>30</v>
      </c>
      <c r="X1290">
        <f t="shared" si="208"/>
        <v>74</v>
      </c>
      <c r="Y1290">
        <f>INT(VLOOKUP(X1290,角色属性总表!AG:AH,2,FALSE)*角色属性总表!$C$38)</f>
        <v>1512</v>
      </c>
      <c r="AA1290">
        <f t="shared" si="209"/>
        <v>13</v>
      </c>
      <c r="AB1290">
        <f>VLOOKUP(X1290,角色属性总表!AG:AI,2,FALSE)*VLOOKUP(角色等级属性!AA1290,角色间职业划分!P:AG,13,FALSE)/角色间职业划分!$AB$9</f>
        <v>2895.6602031394277</v>
      </c>
      <c r="AC1290">
        <f>VLOOKUP(X1290,角色属性总表!AG:AI,3,FALSE)*VLOOKUP(AA1290,角色间职业划分!P:AG,8,FALSE)/角色间职业划分!$W$9</f>
        <v>4162.6871999999994</v>
      </c>
      <c r="AD1290">
        <f>VLOOKUP(AA1290,角色间职业划分!P:AP,26,FALSE)</f>
        <v>0.4</v>
      </c>
      <c r="AE1290">
        <f>VLOOKUP(X1290,角色属性总表!I:Q,3,FALSE)</f>
        <v>677.37599999999998</v>
      </c>
      <c r="AF1290">
        <f>VLOOKUP(AA1290,角色间职业划分!P:AP,11,FALSE)</f>
        <v>0.31</v>
      </c>
      <c r="AG1290">
        <f t="shared" si="204"/>
        <v>4633.1703200238198</v>
      </c>
      <c r="AH1290">
        <f t="shared" si="205"/>
        <v>678</v>
      </c>
      <c r="AJ1290">
        <f t="shared" si="206"/>
        <v>3955.1703200238198</v>
      </c>
      <c r="AK1290">
        <v>1286</v>
      </c>
    </row>
    <row r="1291" spans="1:37" x14ac:dyDescent="0.15">
      <c r="A1291">
        <v>1287</v>
      </c>
      <c r="B1291">
        <f>ROUND(VLOOKUP(X1291,角色属性总表!AG:AI,2,FALSE)/角色属性总表!$C$34,0)</f>
        <v>219</v>
      </c>
      <c r="C1291">
        <f>ROUND(VLOOKUP(X1291,角色属性总表!Y:AE,3,FALSE)/J1291,0)</f>
        <v>122</v>
      </c>
      <c r="D1291">
        <f>ROUND(VLOOKUP(X1291,角色属性总表!AG:AI,3,FALSE)/角色属性总表!$C$35,0)</f>
        <v>228</v>
      </c>
      <c r="E1291">
        <f t="shared" si="200"/>
        <v>1172</v>
      </c>
      <c r="F1291">
        <f t="shared" si="201"/>
        <v>18</v>
      </c>
      <c r="G1291">
        <f t="shared" si="202"/>
        <v>13</v>
      </c>
      <c r="H1291">
        <v>0</v>
      </c>
      <c r="I1291">
        <f t="shared" si="207"/>
        <v>3</v>
      </c>
      <c r="J1291">
        <f>VLOOKUP(AA1291,角色间职业划分!P:AP,20,FALSE)</f>
        <v>9</v>
      </c>
      <c r="K1291">
        <f>IF(X1291=500,100,VLOOKUP(AA1291,角色间职业划分!P:AP,22,FALSE))</f>
        <v>100</v>
      </c>
      <c r="L1291">
        <f>IF(X1291=500,K1291,VLOOKUP(AA1291,角色间职业划分!P:AP,23,FALSE))</f>
        <v>60</v>
      </c>
      <c r="M1291">
        <f>VLOOKUP(AA1291,角色间职业划分!P:AP,24,FALSE)</f>
        <v>0</v>
      </c>
      <c r="N1291">
        <f>VLOOKUP(AA1291,角色间职业划分!P:AP,14)*100</f>
        <v>95</v>
      </c>
      <c r="O1291">
        <f>VLOOKUP(AA1291,角色间职业划分!P:Z,9,FALSE)</f>
        <v>0</v>
      </c>
      <c r="P1291">
        <f>VLOOKUP(AA1291,角色间职业划分!P:AP,10,FALSE)</f>
        <v>0</v>
      </c>
      <c r="Q1291">
        <f>VLOOKUP(AA1291,角色间职业划分!P:AP,15,FALSE)</f>
        <v>0</v>
      </c>
      <c r="R1291">
        <f>VLOOKUP(AA1291,角色间职业划分!P:AP,16,FALSE)</f>
        <v>0</v>
      </c>
      <c r="S1291">
        <f>VLOOKUP(AA1291,角色间职业划分!P:AP,17,FALSE)</f>
        <v>0</v>
      </c>
      <c r="T1291">
        <f>VLOOKUP(AA1291,角色间职业划分!P:AP,18,FALSE)</f>
        <v>0</v>
      </c>
      <c r="U1291">
        <f>VLOOKUP(AA1291,角色间职业划分!P:AP,27,FALSE)</f>
        <v>0</v>
      </c>
      <c r="V1291">
        <f t="shared" si="203"/>
        <v>1.0000000000000009</v>
      </c>
      <c r="W1291">
        <f>VLOOKUP(AA1291,角色间职业划分!P:Q,2,FALSE)</f>
        <v>30</v>
      </c>
      <c r="X1291">
        <f t="shared" si="208"/>
        <v>75</v>
      </c>
      <c r="Y1291">
        <f>INT(VLOOKUP(X1291,角色属性总表!AG:AH,2,FALSE)*角色属性总表!$C$38)</f>
        <v>1530</v>
      </c>
      <c r="AA1291">
        <f t="shared" si="209"/>
        <v>13</v>
      </c>
      <c r="AB1291">
        <f>VLOOKUP(X1291,角色属性总表!AG:AI,2,FALSE)*VLOOKUP(角色等级属性!AA1291,角色间职业划分!P:AG,13,FALSE)/角色间职业划分!$AB$9</f>
        <v>2930.132348414897</v>
      </c>
      <c r="AC1291">
        <f>VLOOKUP(X1291,角色属性总表!AG:AI,3,FALSE)*VLOOKUP(AA1291,角色间职业划分!P:AG,8,FALSE)/角色间职业划分!$W$9</f>
        <v>4212.2429999999995</v>
      </c>
      <c r="AD1291">
        <f>VLOOKUP(AA1291,角色间职业划分!P:AP,26,FALSE)</f>
        <v>0.4</v>
      </c>
      <c r="AE1291">
        <f>VLOOKUP(X1291,角色属性总表!I:Q,3,FALSE)</f>
        <v>685.43999999999994</v>
      </c>
      <c r="AF1291">
        <f>VLOOKUP(AA1291,角色间职业划分!P:AP,11,FALSE)</f>
        <v>0.31</v>
      </c>
      <c r="AG1291">
        <f t="shared" si="204"/>
        <v>4738.5017537018521</v>
      </c>
      <c r="AH1291">
        <f t="shared" si="205"/>
        <v>684</v>
      </c>
      <c r="AJ1291">
        <f t="shared" si="206"/>
        <v>4054.5017537018521</v>
      </c>
      <c r="AK1291">
        <v>1287</v>
      </c>
    </row>
    <row r="1292" spans="1:37" x14ac:dyDescent="0.15">
      <c r="A1292">
        <v>1288</v>
      </c>
      <c r="B1292">
        <f>ROUND(VLOOKUP(X1292,角色属性总表!AG:AI,2,FALSE)/角色属性总表!$C$34,0)</f>
        <v>221</v>
      </c>
      <c r="C1292">
        <f>ROUND(VLOOKUP(X1292,角色属性总表!Y:AE,3,FALSE)/J1292,0)</f>
        <v>124</v>
      </c>
      <c r="D1292">
        <f>ROUND(VLOOKUP(X1292,角色属性总表!AG:AI,3,FALSE)/角色属性总表!$C$35,0)</f>
        <v>231</v>
      </c>
      <c r="E1292">
        <f t="shared" si="200"/>
        <v>1185</v>
      </c>
      <c r="F1292">
        <f t="shared" si="201"/>
        <v>18</v>
      </c>
      <c r="G1292">
        <f t="shared" si="202"/>
        <v>13</v>
      </c>
      <c r="H1292">
        <v>0</v>
      </c>
      <c r="I1292">
        <f t="shared" si="207"/>
        <v>3</v>
      </c>
      <c r="J1292">
        <f>VLOOKUP(AA1292,角色间职业划分!P:AP,20,FALSE)</f>
        <v>9</v>
      </c>
      <c r="K1292">
        <f>IF(X1292=500,100,VLOOKUP(AA1292,角色间职业划分!P:AP,22,FALSE))</f>
        <v>100</v>
      </c>
      <c r="L1292">
        <f>IF(X1292=500,K1292,VLOOKUP(AA1292,角色间职业划分!P:AP,23,FALSE))</f>
        <v>60</v>
      </c>
      <c r="M1292">
        <f>VLOOKUP(AA1292,角色间职业划分!P:AP,24,FALSE)</f>
        <v>0</v>
      </c>
      <c r="N1292">
        <f>VLOOKUP(AA1292,角色间职业划分!P:AP,14)*100</f>
        <v>95</v>
      </c>
      <c r="O1292">
        <f>VLOOKUP(AA1292,角色间职业划分!P:Z,9,FALSE)</f>
        <v>0</v>
      </c>
      <c r="P1292">
        <f>VLOOKUP(AA1292,角色间职业划分!P:AP,10,FALSE)</f>
        <v>0</v>
      </c>
      <c r="Q1292">
        <f>VLOOKUP(AA1292,角色间职业划分!P:AP,15,FALSE)</f>
        <v>0</v>
      </c>
      <c r="R1292">
        <f>VLOOKUP(AA1292,角色间职业划分!P:AP,16,FALSE)</f>
        <v>0</v>
      </c>
      <c r="S1292">
        <f>VLOOKUP(AA1292,角色间职业划分!P:AP,17,FALSE)</f>
        <v>0</v>
      </c>
      <c r="T1292">
        <f>VLOOKUP(AA1292,角色间职业划分!P:AP,18,FALSE)</f>
        <v>0</v>
      </c>
      <c r="U1292">
        <f>VLOOKUP(AA1292,角色间职业划分!P:AP,27,FALSE)</f>
        <v>0</v>
      </c>
      <c r="V1292">
        <f t="shared" si="203"/>
        <v>1.0000000000000009</v>
      </c>
      <c r="W1292">
        <f>VLOOKUP(AA1292,角色间职业划分!P:Q,2,FALSE)</f>
        <v>30</v>
      </c>
      <c r="X1292">
        <f t="shared" si="208"/>
        <v>76</v>
      </c>
      <c r="Y1292">
        <f>INT(VLOOKUP(X1292,角色属性总表!AG:AH,2,FALSE)*角色属性总表!$C$38)</f>
        <v>1548</v>
      </c>
      <c r="AA1292">
        <f t="shared" si="209"/>
        <v>13</v>
      </c>
      <c r="AB1292">
        <f>VLOOKUP(X1292,角色属性总表!AG:AI,2,FALSE)*VLOOKUP(角色等级属性!AA1292,角色间职业划分!P:AG,13,FALSE)/角色间职业划分!$AB$9</f>
        <v>2964.6044936903663</v>
      </c>
      <c r="AC1292">
        <f>VLOOKUP(X1292,角色属性总表!AG:AI,3,FALSE)*VLOOKUP(AA1292,角色间职业划分!P:AG,8,FALSE)/角色间职业划分!$W$9</f>
        <v>4261.7987999999996</v>
      </c>
      <c r="AD1292">
        <f>VLOOKUP(AA1292,角色间职业划分!P:AP,26,FALSE)</f>
        <v>0.4</v>
      </c>
      <c r="AE1292">
        <f>VLOOKUP(X1292,角色属性总表!I:Q,3,FALSE)</f>
        <v>693.50400000000002</v>
      </c>
      <c r="AF1292">
        <f>VLOOKUP(AA1292,角色间职业划分!P:AP,11,FALSE)</f>
        <v>0.31</v>
      </c>
      <c r="AG1292">
        <f t="shared" si="204"/>
        <v>4844.886488684182</v>
      </c>
      <c r="AH1292">
        <f t="shared" si="205"/>
        <v>693</v>
      </c>
      <c r="AJ1292">
        <f t="shared" si="206"/>
        <v>4151.886488684182</v>
      </c>
      <c r="AK1292">
        <v>1288</v>
      </c>
    </row>
    <row r="1293" spans="1:37" x14ac:dyDescent="0.15">
      <c r="A1293">
        <v>1289</v>
      </c>
      <c r="B1293">
        <f>ROUND(VLOOKUP(X1293,角色属性总表!AG:AI,2,FALSE)/角色属性总表!$C$34,0)</f>
        <v>224</v>
      </c>
      <c r="C1293">
        <f>ROUND(VLOOKUP(X1293,角色属性总表!Y:AE,3,FALSE)/J1293,0)</f>
        <v>127</v>
      </c>
      <c r="D1293">
        <f>ROUND(VLOOKUP(X1293,角色属性总表!AG:AI,3,FALSE)/角色属性总表!$C$35,0)</f>
        <v>234</v>
      </c>
      <c r="E1293">
        <f t="shared" si="200"/>
        <v>1199</v>
      </c>
      <c r="F1293">
        <f t="shared" si="201"/>
        <v>18</v>
      </c>
      <c r="G1293">
        <f t="shared" si="202"/>
        <v>13</v>
      </c>
      <c r="H1293">
        <v>0</v>
      </c>
      <c r="I1293">
        <f t="shared" si="207"/>
        <v>3</v>
      </c>
      <c r="J1293">
        <f>VLOOKUP(AA1293,角色间职业划分!P:AP,20,FALSE)</f>
        <v>9</v>
      </c>
      <c r="K1293">
        <f>IF(X1293=500,100,VLOOKUP(AA1293,角色间职业划分!P:AP,22,FALSE))</f>
        <v>100</v>
      </c>
      <c r="L1293">
        <f>IF(X1293=500,K1293,VLOOKUP(AA1293,角色间职业划分!P:AP,23,FALSE))</f>
        <v>60</v>
      </c>
      <c r="M1293">
        <f>VLOOKUP(AA1293,角色间职业划分!P:AP,24,FALSE)</f>
        <v>0</v>
      </c>
      <c r="N1293">
        <f>VLOOKUP(AA1293,角色间职业划分!P:AP,14)*100</f>
        <v>95</v>
      </c>
      <c r="O1293">
        <f>VLOOKUP(AA1293,角色间职业划分!P:Z,9,FALSE)</f>
        <v>0</v>
      </c>
      <c r="P1293">
        <f>VLOOKUP(AA1293,角色间职业划分!P:AP,10,FALSE)</f>
        <v>0</v>
      </c>
      <c r="Q1293">
        <f>VLOOKUP(AA1293,角色间职业划分!P:AP,15,FALSE)</f>
        <v>0</v>
      </c>
      <c r="R1293">
        <f>VLOOKUP(AA1293,角色间职业划分!P:AP,16,FALSE)</f>
        <v>0</v>
      </c>
      <c r="S1293">
        <f>VLOOKUP(AA1293,角色间职业划分!P:AP,17,FALSE)</f>
        <v>0</v>
      </c>
      <c r="T1293">
        <f>VLOOKUP(AA1293,角色间职业划分!P:AP,18,FALSE)</f>
        <v>0</v>
      </c>
      <c r="U1293">
        <f>VLOOKUP(AA1293,角色间职业划分!P:AP,27,FALSE)</f>
        <v>0</v>
      </c>
      <c r="V1293">
        <f t="shared" si="203"/>
        <v>1.0000000000000009</v>
      </c>
      <c r="W1293">
        <f>VLOOKUP(AA1293,角色间职业划分!P:Q,2,FALSE)</f>
        <v>30</v>
      </c>
      <c r="X1293">
        <f t="shared" si="208"/>
        <v>77</v>
      </c>
      <c r="Y1293">
        <f>INT(VLOOKUP(X1293,角色属性总表!AG:AH,2,FALSE)*角色属性总表!$C$38)</f>
        <v>1566</v>
      </c>
      <c r="AA1293">
        <f t="shared" si="209"/>
        <v>13</v>
      </c>
      <c r="AB1293">
        <f>VLOOKUP(X1293,角色属性总表!AG:AI,2,FALSE)*VLOOKUP(角色等级属性!AA1293,角色间职业划分!P:AG,13,FALSE)/角色间职业划分!$AB$9</f>
        <v>2999.0766389658352</v>
      </c>
      <c r="AC1293">
        <f>VLOOKUP(X1293,角色属性总表!AG:AI,3,FALSE)*VLOOKUP(AA1293,角色间职业划分!P:AG,8,FALSE)/角色间职业划分!$W$9</f>
        <v>4311.3545999999988</v>
      </c>
      <c r="AD1293">
        <f>VLOOKUP(AA1293,角色间职业划分!P:AP,26,FALSE)</f>
        <v>0.4</v>
      </c>
      <c r="AE1293">
        <f>VLOOKUP(X1293,角色属性总表!I:Q,3,FALSE)</f>
        <v>701.56799999999998</v>
      </c>
      <c r="AF1293">
        <f>VLOOKUP(AA1293,角色间职业划分!P:AP,11,FALSE)</f>
        <v>0.31</v>
      </c>
      <c r="AG1293">
        <f t="shared" si="204"/>
        <v>4952.3242637559297</v>
      </c>
      <c r="AH1293">
        <f t="shared" si="205"/>
        <v>702</v>
      </c>
      <c r="AJ1293">
        <f t="shared" si="206"/>
        <v>4250.3242637559297</v>
      </c>
      <c r="AK1293">
        <v>1289</v>
      </c>
    </row>
    <row r="1294" spans="1:37" x14ac:dyDescent="0.15">
      <c r="A1294">
        <v>1290</v>
      </c>
      <c r="B1294">
        <f>ROUND(VLOOKUP(X1294,角色属性总表!AG:AI,2,FALSE)/角色属性总表!$C$34,0)</f>
        <v>226</v>
      </c>
      <c r="C1294">
        <f>ROUND(VLOOKUP(X1294,角色属性总表!Y:AE,3,FALSE)/J1294,0)</f>
        <v>130</v>
      </c>
      <c r="D1294">
        <f>ROUND(VLOOKUP(X1294,角色属性总表!AG:AI,3,FALSE)/角色属性总表!$C$35,0)</f>
        <v>237</v>
      </c>
      <c r="E1294">
        <f t="shared" si="200"/>
        <v>1213</v>
      </c>
      <c r="F1294">
        <f t="shared" si="201"/>
        <v>18</v>
      </c>
      <c r="G1294">
        <f t="shared" si="202"/>
        <v>13</v>
      </c>
      <c r="H1294">
        <v>0</v>
      </c>
      <c r="I1294">
        <f t="shared" si="207"/>
        <v>3</v>
      </c>
      <c r="J1294">
        <f>VLOOKUP(AA1294,角色间职业划分!P:AP,20,FALSE)</f>
        <v>9</v>
      </c>
      <c r="K1294">
        <f>IF(X1294=500,100,VLOOKUP(AA1294,角色间职业划分!P:AP,22,FALSE))</f>
        <v>100</v>
      </c>
      <c r="L1294">
        <f>IF(X1294=500,K1294,VLOOKUP(AA1294,角色间职业划分!P:AP,23,FALSE))</f>
        <v>60</v>
      </c>
      <c r="M1294">
        <f>VLOOKUP(AA1294,角色间职业划分!P:AP,24,FALSE)</f>
        <v>0</v>
      </c>
      <c r="N1294">
        <f>VLOOKUP(AA1294,角色间职业划分!P:AP,14)*100</f>
        <v>95</v>
      </c>
      <c r="O1294">
        <f>VLOOKUP(AA1294,角色间职业划分!P:Z,9,FALSE)</f>
        <v>0</v>
      </c>
      <c r="P1294">
        <f>VLOOKUP(AA1294,角色间职业划分!P:AP,10,FALSE)</f>
        <v>0</v>
      </c>
      <c r="Q1294">
        <f>VLOOKUP(AA1294,角色间职业划分!P:AP,15,FALSE)</f>
        <v>0</v>
      </c>
      <c r="R1294">
        <f>VLOOKUP(AA1294,角色间职业划分!P:AP,16,FALSE)</f>
        <v>0</v>
      </c>
      <c r="S1294">
        <f>VLOOKUP(AA1294,角色间职业划分!P:AP,17,FALSE)</f>
        <v>0</v>
      </c>
      <c r="T1294">
        <f>VLOOKUP(AA1294,角色间职业划分!P:AP,18,FALSE)</f>
        <v>0</v>
      </c>
      <c r="U1294">
        <f>VLOOKUP(AA1294,角色间职业划分!P:AP,27,FALSE)</f>
        <v>0</v>
      </c>
      <c r="V1294">
        <f t="shared" si="203"/>
        <v>1.0000000000000009</v>
      </c>
      <c r="W1294">
        <f>VLOOKUP(AA1294,角色间职业划分!P:Q,2,FALSE)</f>
        <v>30</v>
      </c>
      <c r="X1294">
        <f t="shared" si="208"/>
        <v>78</v>
      </c>
      <c r="Y1294">
        <f>INT(VLOOKUP(X1294,角色属性总表!AG:AH,2,FALSE)*角色属性总表!$C$38)</f>
        <v>1584</v>
      </c>
      <c r="AA1294">
        <f t="shared" si="209"/>
        <v>13</v>
      </c>
      <c r="AB1294">
        <f>VLOOKUP(X1294,角色属性总表!AG:AI,2,FALSE)*VLOOKUP(角色等级属性!AA1294,角色间职业划分!P:AG,13,FALSE)/角色间职业划分!$AB$9</f>
        <v>3033.5487842413054</v>
      </c>
      <c r="AC1294">
        <f>VLOOKUP(X1294,角色属性总表!AG:AI,3,FALSE)*VLOOKUP(AA1294,角色间职业划分!P:AG,8,FALSE)/角色间职业划分!$W$9</f>
        <v>4360.9103999999998</v>
      </c>
      <c r="AD1294">
        <f>VLOOKUP(AA1294,角色间职业划分!P:AP,26,FALSE)</f>
        <v>0.4</v>
      </c>
      <c r="AE1294">
        <f>VLOOKUP(X1294,角色属性总表!I:Q,3,FALSE)</f>
        <v>709.63200000000006</v>
      </c>
      <c r="AF1294">
        <f>VLOOKUP(AA1294,角色间职业划分!P:AP,11,FALSE)</f>
        <v>0.31</v>
      </c>
      <c r="AG1294">
        <f t="shared" si="204"/>
        <v>5060.8148815845225</v>
      </c>
      <c r="AH1294">
        <f t="shared" si="205"/>
        <v>711</v>
      </c>
      <c r="AJ1294">
        <f t="shared" si="206"/>
        <v>4349.8148815845225</v>
      </c>
      <c r="AK1294">
        <v>1290</v>
      </c>
    </row>
    <row r="1295" spans="1:37" x14ac:dyDescent="0.15">
      <c r="A1295">
        <v>1291</v>
      </c>
      <c r="B1295">
        <f>ROUND(VLOOKUP(X1295,角色属性总表!AG:AI,2,FALSE)/角色属性总表!$C$34,0)</f>
        <v>229</v>
      </c>
      <c r="C1295">
        <f>ROUND(VLOOKUP(X1295,角色属性总表!Y:AE,3,FALSE)/J1295,0)</f>
        <v>132</v>
      </c>
      <c r="D1295">
        <f>ROUND(VLOOKUP(X1295,角色属性总表!AG:AI,3,FALSE)/角色属性总表!$C$35,0)</f>
        <v>239</v>
      </c>
      <c r="E1295">
        <f t="shared" si="200"/>
        <v>1227</v>
      </c>
      <c r="F1295">
        <f t="shared" si="201"/>
        <v>18</v>
      </c>
      <c r="G1295">
        <f t="shared" si="202"/>
        <v>13</v>
      </c>
      <c r="H1295">
        <v>0</v>
      </c>
      <c r="I1295">
        <f t="shared" si="207"/>
        <v>3</v>
      </c>
      <c r="J1295">
        <f>VLOOKUP(AA1295,角色间职业划分!P:AP,20,FALSE)</f>
        <v>9</v>
      </c>
      <c r="K1295">
        <f>IF(X1295=500,100,VLOOKUP(AA1295,角色间职业划分!P:AP,22,FALSE))</f>
        <v>100</v>
      </c>
      <c r="L1295">
        <f>IF(X1295=500,K1295,VLOOKUP(AA1295,角色间职业划分!P:AP,23,FALSE))</f>
        <v>60</v>
      </c>
      <c r="M1295">
        <f>VLOOKUP(AA1295,角色间职业划分!P:AP,24,FALSE)</f>
        <v>0</v>
      </c>
      <c r="N1295">
        <f>VLOOKUP(AA1295,角色间职业划分!P:AP,14)*100</f>
        <v>95</v>
      </c>
      <c r="O1295">
        <f>VLOOKUP(AA1295,角色间职业划分!P:Z,9,FALSE)</f>
        <v>0</v>
      </c>
      <c r="P1295">
        <f>VLOOKUP(AA1295,角色间职业划分!P:AP,10,FALSE)</f>
        <v>0</v>
      </c>
      <c r="Q1295">
        <f>VLOOKUP(AA1295,角色间职业划分!P:AP,15,FALSE)</f>
        <v>0</v>
      </c>
      <c r="R1295">
        <f>VLOOKUP(AA1295,角色间职业划分!P:AP,16,FALSE)</f>
        <v>0</v>
      </c>
      <c r="S1295">
        <f>VLOOKUP(AA1295,角色间职业划分!P:AP,17,FALSE)</f>
        <v>0</v>
      </c>
      <c r="T1295">
        <f>VLOOKUP(AA1295,角色间职业划分!P:AP,18,FALSE)</f>
        <v>0</v>
      </c>
      <c r="U1295">
        <f>VLOOKUP(AA1295,角色间职业划分!P:AP,27,FALSE)</f>
        <v>0</v>
      </c>
      <c r="V1295">
        <f t="shared" si="203"/>
        <v>1.0000000000000009</v>
      </c>
      <c r="W1295">
        <f>VLOOKUP(AA1295,角色间职业划分!P:Q,2,FALSE)</f>
        <v>30</v>
      </c>
      <c r="X1295">
        <f t="shared" si="208"/>
        <v>79</v>
      </c>
      <c r="Y1295">
        <f>INT(VLOOKUP(X1295,角色属性总表!AG:AH,2,FALSE)*角色属性总表!$C$38)</f>
        <v>1602</v>
      </c>
      <c r="AA1295">
        <f t="shared" si="209"/>
        <v>13</v>
      </c>
      <c r="AB1295">
        <f>VLOOKUP(X1295,角色属性总表!AG:AI,2,FALSE)*VLOOKUP(角色等级属性!AA1295,角色间职业划分!P:AG,13,FALSE)/角色间职业划分!$AB$9</f>
        <v>3068.0209295167742</v>
      </c>
      <c r="AC1295">
        <f>VLOOKUP(X1295,角色属性总表!AG:AI,3,FALSE)*VLOOKUP(AA1295,角色间职业划分!P:AG,8,FALSE)/角色间职业划分!$W$9</f>
        <v>4410.4661999999998</v>
      </c>
      <c r="AD1295">
        <f>VLOOKUP(AA1295,角色间职业划分!P:AP,26,FALSE)</f>
        <v>0.4</v>
      </c>
      <c r="AE1295">
        <f>VLOOKUP(X1295,角色属性总表!I:Q,3,FALSE)</f>
        <v>717.69600000000003</v>
      </c>
      <c r="AF1295">
        <f>VLOOKUP(AA1295,角色间职业划分!P:AP,11,FALSE)</f>
        <v>0.31</v>
      </c>
      <c r="AG1295">
        <f t="shared" si="204"/>
        <v>5170.3582069402846</v>
      </c>
      <c r="AH1295">
        <f t="shared" si="205"/>
        <v>717</v>
      </c>
      <c r="AJ1295">
        <f t="shared" si="206"/>
        <v>4453.3582069402846</v>
      </c>
      <c r="AK1295">
        <v>1291</v>
      </c>
    </row>
    <row r="1296" spans="1:37" x14ac:dyDescent="0.15">
      <c r="A1296">
        <v>1292</v>
      </c>
      <c r="B1296">
        <f>ROUND(VLOOKUP(X1296,角色属性总表!AG:AI,2,FALSE)/角色属性总表!$C$34,0)</f>
        <v>231</v>
      </c>
      <c r="C1296">
        <f>ROUND(VLOOKUP(X1296,角色属性总表!Y:AE,3,FALSE)/J1296,0)</f>
        <v>135</v>
      </c>
      <c r="D1296">
        <f>ROUND(VLOOKUP(X1296,角色属性总表!AG:AI,3,FALSE)/角色属性总表!$C$35,0)</f>
        <v>242</v>
      </c>
      <c r="E1296">
        <f t="shared" si="200"/>
        <v>1240</v>
      </c>
      <c r="F1296">
        <f t="shared" si="201"/>
        <v>18</v>
      </c>
      <c r="G1296">
        <f t="shared" si="202"/>
        <v>13</v>
      </c>
      <c r="H1296">
        <v>0</v>
      </c>
      <c r="I1296">
        <f t="shared" si="207"/>
        <v>3</v>
      </c>
      <c r="J1296">
        <f>VLOOKUP(AA1296,角色间职业划分!P:AP,20,FALSE)</f>
        <v>9</v>
      </c>
      <c r="K1296">
        <f>IF(X1296=500,100,VLOOKUP(AA1296,角色间职业划分!P:AP,22,FALSE))</f>
        <v>100</v>
      </c>
      <c r="L1296">
        <f>IF(X1296=500,K1296,VLOOKUP(AA1296,角色间职业划分!P:AP,23,FALSE))</f>
        <v>60</v>
      </c>
      <c r="M1296">
        <f>VLOOKUP(AA1296,角色间职业划分!P:AP,24,FALSE)</f>
        <v>0</v>
      </c>
      <c r="N1296">
        <f>VLOOKUP(AA1296,角色间职业划分!P:AP,14)*100</f>
        <v>95</v>
      </c>
      <c r="O1296">
        <f>VLOOKUP(AA1296,角色间职业划分!P:Z,9,FALSE)</f>
        <v>0</v>
      </c>
      <c r="P1296">
        <f>VLOOKUP(AA1296,角色间职业划分!P:AP,10,FALSE)</f>
        <v>0</v>
      </c>
      <c r="Q1296">
        <f>VLOOKUP(AA1296,角色间职业划分!P:AP,15,FALSE)</f>
        <v>0</v>
      </c>
      <c r="R1296">
        <f>VLOOKUP(AA1296,角色间职业划分!P:AP,16,FALSE)</f>
        <v>0</v>
      </c>
      <c r="S1296">
        <f>VLOOKUP(AA1296,角色间职业划分!P:AP,17,FALSE)</f>
        <v>0</v>
      </c>
      <c r="T1296">
        <f>VLOOKUP(AA1296,角色间职业划分!P:AP,18,FALSE)</f>
        <v>0</v>
      </c>
      <c r="U1296">
        <f>VLOOKUP(AA1296,角色间职业划分!P:AP,27,FALSE)</f>
        <v>0</v>
      </c>
      <c r="V1296">
        <f t="shared" si="203"/>
        <v>1.0000000000000009</v>
      </c>
      <c r="W1296">
        <f>VLOOKUP(AA1296,角色间职业划分!P:Q,2,FALSE)</f>
        <v>30</v>
      </c>
      <c r="X1296">
        <f t="shared" si="208"/>
        <v>80</v>
      </c>
      <c r="Y1296">
        <f>INT(VLOOKUP(X1296,角色属性总表!AG:AH,2,FALSE)*角色属性总表!$C$38)</f>
        <v>1620</v>
      </c>
      <c r="AA1296">
        <f t="shared" si="209"/>
        <v>13</v>
      </c>
      <c r="AB1296">
        <f>VLOOKUP(X1296,角色属性总表!AG:AI,2,FALSE)*VLOOKUP(角色等级属性!AA1296,角色间职业划分!P:AG,13,FALSE)/角色间职业划分!$AB$9</f>
        <v>3102.493074792244</v>
      </c>
      <c r="AC1296">
        <f>VLOOKUP(X1296,角色属性总表!AG:AI,3,FALSE)*VLOOKUP(AA1296,角色间职业划分!P:AG,8,FALSE)/角色间职业划分!$W$9</f>
        <v>4460.021999999999</v>
      </c>
      <c r="AD1296">
        <f>VLOOKUP(AA1296,角色间职业划分!P:AP,26,FALSE)</f>
        <v>0.4</v>
      </c>
      <c r="AE1296">
        <f>VLOOKUP(X1296,角色属性总表!I:Q,3,FALSE)</f>
        <v>725.76</v>
      </c>
      <c r="AF1296">
        <f>VLOOKUP(AA1296,角色间职业划分!P:AP,11,FALSE)</f>
        <v>0.31</v>
      </c>
      <c r="AG1296">
        <f t="shared" si="204"/>
        <v>5280.9541649996081</v>
      </c>
      <c r="AH1296">
        <f t="shared" si="205"/>
        <v>726</v>
      </c>
      <c r="AJ1296">
        <f t="shared" si="206"/>
        <v>4554.9541649996081</v>
      </c>
      <c r="AK1296">
        <v>1292</v>
      </c>
    </row>
    <row r="1297" spans="1:37" x14ac:dyDescent="0.15">
      <c r="A1297">
        <v>1293</v>
      </c>
      <c r="B1297">
        <f>ROUND(VLOOKUP(X1297,角色属性总表!AG:AI,2,FALSE)/角色属性总表!$C$34,0)</f>
        <v>234</v>
      </c>
      <c r="C1297">
        <f>ROUND(VLOOKUP(X1297,角色属性总表!Y:AE,3,FALSE)/J1297,0)</f>
        <v>138</v>
      </c>
      <c r="D1297">
        <f>ROUND(VLOOKUP(X1297,角色属性总表!AG:AI,3,FALSE)/角色属性总表!$C$35,0)</f>
        <v>245</v>
      </c>
      <c r="E1297">
        <f t="shared" si="200"/>
        <v>1254</v>
      </c>
      <c r="F1297">
        <f t="shared" si="201"/>
        <v>18</v>
      </c>
      <c r="G1297">
        <f t="shared" si="202"/>
        <v>13</v>
      </c>
      <c r="H1297">
        <v>0</v>
      </c>
      <c r="I1297">
        <f t="shared" si="207"/>
        <v>3</v>
      </c>
      <c r="J1297">
        <f>VLOOKUP(AA1297,角色间职业划分!P:AP,20,FALSE)</f>
        <v>9</v>
      </c>
      <c r="K1297">
        <f>IF(X1297=500,100,VLOOKUP(AA1297,角色间职业划分!P:AP,22,FALSE))</f>
        <v>100</v>
      </c>
      <c r="L1297">
        <f>IF(X1297=500,K1297,VLOOKUP(AA1297,角色间职业划分!P:AP,23,FALSE))</f>
        <v>60</v>
      </c>
      <c r="M1297">
        <f>VLOOKUP(AA1297,角色间职业划分!P:AP,24,FALSE)</f>
        <v>0</v>
      </c>
      <c r="N1297">
        <f>VLOOKUP(AA1297,角色间职业划分!P:AP,14)*100</f>
        <v>95</v>
      </c>
      <c r="O1297">
        <f>VLOOKUP(AA1297,角色间职业划分!P:Z,9,FALSE)</f>
        <v>0</v>
      </c>
      <c r="P1297">
        <f>VLOOKUP(AA1297,角色间职业划分!P:AP,10,FALSE)</f>
        <v>0</v>
      </c>
      <c r="Q1297">
        <f>VLOOKUP(AA1297,角色间职业划分!P:AP,15,FALSE)</f>
        <v>0</v>
      </c>
      <c r="R1297">
        <f>VLOOKUP(AA1297,角色间职业划分!P:AP,16,FALSE)</f>
        <v>0</v>
      </c>
      <c r="S1297">
        <f>VLOOKUP(AA1297,角色间职业划分!P:AP,17,FALSE)</f>
        <v>0</v>
      </c>
      <c r="T1297">
        <f>VLOOKUP(AA1297,角色间职业划分!P:AP,18,FALSE)</f>
        <v>0</v>
      </c>
      <c r="U1297">
        <f>VLOOKUP(AA1297,角色间职业划分!P:AP,27,FALSE)</f>
        <v>0</v>
      </c>
      <c r="V1297">
        <f t="shared" si="203"/>
        <v>1.0000000000000009</v>
      </c>
      <c r="W1297">
        <f>VLOOKUP(AA1297,角色间职业划分!P:Q,2,FALSE)</f>
        <v>30</v>
      </c>
      <c r="X1297">
        <f t="shared" si="208"/>
        <v>81</v>
      </c>
      <c r="Y1297">
        <f>INT(VLOOKUP(X1297,角色属性总表!AG:AH,2,FALSE)*角色属性总表!$C$38)</f>
        <v>1638</v>
      </c>
      <c r="AA1297">
        <f t="shared" si="209"/>
        <v>13</v>
      </c>
      <c r="AB1297">
        <f>VLOOKUP(X1297,角色属性总表!AG:AI,2,FALSE)*VLOOKUP(角色等级属性!AA1297,角色间职业划分!P:AG,13,FALSE)/角色间职业划分!$AB$9</f>
        <v>3136.9652200677133</v>
      </c>
      <c r="AC1297">
        <f>VLOOKUP(X1297,角色属性总表!AG:AI,3,FALSE)*VLOOKUP(AA1297,角色间职业划分!P:AG,8,FALSE)/角色间职业划分!$W$9</f>
        <v>4509.5777999999991</v>
      </c>
      <c r="AD1297">
        <f>VLOOKUP(AA1297,角色间职业划分!P:AP,26,FALSE)</f>
        <v>0.4</v>
      </c>
      <c r="AE1297">
        <f>VLOOKUP(X1297,角色属性总表!I:Q,3,FALSE)</f>
        <v>733.82400000000007</v>
      </c>
      <c r="AF1297">
        <f>VLOOKUP(AA1297,角色间职业划分!P:AP,11,FALSE)</f>
        <v>0.31</v>
      </c>
      <c r="AG1297">
        <f t="shared" si="204"/>
        <v>5392.6027397260268</v>
      </c>
      <c r="AH1297">
        <f t="shared" si="205"/>
        <v>735</v>
      </c>
      <c r="AJ1297">
        <f t="shared" si="206"/>
        <v>4657.6027397260268</v>
      </c>
      <c r="AK1297">
        <v>1293</v>
      </c>
    </row>
    <row r="1298" spans="1:37" x14ac:dyDescent="0.15">
      <c r="A1298">
        <v>1294</v>
      </c>
      <c r="B1298">
        <f>ROUND(VLOOKUP(X1298,角色属性总表!AG:AI,2,FALSE)/角色属性总表!$C$34,0)</f>
        <v>237</v>
      </c>
      <c r="C1298">
        <f>ROUND(VLOOKUP(X1298,角色属性总表!Y:AE,3,FALSE)/J1298,0)</f>
        <v>141</v>
      </c>
      <c r="D1298">
        <f>ROUND(VLOOKUP(X1298,角色属性总表!AG:AI,3,FALSE)/角色属性总表!$C$35,0)</f>
        <v>247</v>
      </c>
      <c r="E1298">
        <f t="shared" si="200"/>
        <v>1268</v>
      </c>
      <c r="F1298">
        <f t="shared" si="201"/>
        <v>18</v>
      </c>
      <c r="G1298">
        <f t="shared" si="202"/>
        <v>13</v>
      </c>
      <c r="H1298">
        <v>0</v>
      </c>
      <c r="I1298">
        <f t="shared" si="207"/>
        <v>3</v>
      </c>
      <c r="J1298">
        <f>VLOOKUP(AA1298,角色间职业划分!P:AP,20,FALSE)</f>
        <v>9</v>
      </c>
      <c r="K1298">
        <f>IF(X1298=500,100,VLOOKUP(AA1298,角色间职业划分!P:AP,22,FALSE))</f>
        <v>100</v>
      </c>
      <c r="L1298">
        <f>IF(X1298=500,K1298,VLOOKUP(AA1298,角色间职业划分!P:AP,23,FALSE))</f>
        <v>60</v>
      </c>
      <c r="M1298">
        <f>VLOOKUP(AA1298,角色间职业划分!P:AP,24,FALSE)</f>
        <v>0</v>
      </c>
      <c r="N1298">
        <f>VLOOKUP(AA1298,角色间职业划分!P:AP,14)*100</f>
        <v>95</v>
      </c>
      <c r="O1298">
        <f>VLOOKUP(AA1298,角色间职业划分!P:Z,9,FALSE)</f>
        <v>0</v>
      </c>
      <c r="P1298">
        <f>VLOOKUP(AA1298,角色间职业划分!P:AP,10,FALSE)</f>
        <v>0</v>
      </c>
      <c r="Q1298">
        <f>VLOOKUP(AA1298,角色间职业划分!P:AP,15,FALSE)</f>
        <v>0</v>
      </c>
      <c r="R1298">
        <f>VLOOKUP(AA1298,角色间职业划分!P:AP,16,FALSE)</f>
        <v>0</v>
      </c>
      <c r="S1298">
        <f>VLOOKUP(AA1298,角色间职业划分!P:AP,17,FALSE)</f>
        <v>0</v>
      </c>
      <c r="T1298">
        <f>VLOOKUP(AA1298,角色间职业划分!P:AP,18,FALSE)</f>
        <v>0</v>
      </c>
      <c r="U1298">
        <f>VLOOKUP(AA1298,角色间职业划分!P:AP,27,FALSE)</f>
        <v>0</v>
      </c>
      <c r="V1298">
        <f t="shared" si="203"/>
        <v>1.0000000000000009</v>
      </c>
      <c r="W1298">
        <f>VLOOKUP(AA1298,角色间职业划分!P:Q,2,FALSE)</f>
        <v>30</v>
      </c>
      <c r="X1298">
        <f t="shared" si="208"/>
        <v>82</v>
      </c>
      <c r="Y1298">
        <f>INT(VLOOKUP(X1298,角色属性总表!AG:AH,2,FALSE)*角色属性总表!$C$38)</f>
        <v>1656</v>
      </c>
      <c r="AA1298">
        <f t="shared" si="209"/>
        <v>13</v>
      </c>
      <c r="AB1298">
        <f>VLOOKUP(X1298,角色属性总表!AG:AI,2,FALSE)*VLOOKUP(角色等级属性!AA1298,角色间职业划分!P:AG,13,FALSE)/角色间职业划分!$AB$9</f>
        <v>3171.4373653431826</v>
      </c>
      <c r="AC1298">
        <f>VLOOKUP(X1298,角色属性总表!AG:AI,3,FALSE)*VLOOKUP(AA1298,角色间职业划分!P:AG,8,FALSE)/角色间职业划分!$W$9</f>
        <v>4559.1335999999992</v>
      </c>
      <c r="AD1298">
        <f>VLOOKUP(AA1298,角色间职业划分!P:AP,26,FALSE)</f>
        <v>0.4</v>
      </c>
      <c r="AE1298">
        <f>VLOOKUP(X1298,角色属性总表!I:Q,3,FALSE)</f>
        <v>741.88799999999992</v>
      </c>
      <c r="AF1298">
        <f>VLOOKUP(AA1298,角色间职业划分!P:AP,11,FALSE)</f>
        <v>0.31</v>
      </c>
      <c r="AG1298">
        <f t="shared" si="204"/>
        <v>5505.3039723248176</v>
      </c>
      <c r="AH1298">
        <f t="shared" si="205"/>
        <v>741</v>
      </c>
      <c r="AJ1298">
        <f t="shared" si="206"/>
        <v>4764.3039723248176</v>
      </c>
      <c r="AK1298">
        <v>1294</v>
      </c>
    </row>
    <row r="1299" spans="1:37" x14ac:dyDescent="0.15">
      <c r="A1299">
        <v>1295</v>
      </c>
      <c r="B1299">
        <f>ROUND(VLOOKUP(X1299,角色属性总表!AG:AI,2,FALSE)/角色属性总表!$C$34,0)</f>
        <v>239</v>
      </c>
      <c r="C1299">
        <f>ROUND(VLOOKUP(X1299,角色属性总表!Y:AE,3,FALSE)/J1299,0)</f>
        <v>143</v>
      </c>
      <c r="D1299">
        <f>ROUND(VLOOKUP(X1299,角色属性总表!AG:AI,3,FALSE)/角色属性总表!$C$35,0)</f>
        <v>250</v>
      </c>
      <c r="E1299">
        <f t="shared" si="200"/>
        <v>1282</v>
      </c>
      <c r="F1299">
        <f t="shared" si="201"/>
        <v>18</v>
      </c>
      <c r="G1299">
        <f t="shared" si="202"/>
        <v>13</v>
      </c>
      <c r="H1299">
        <v>0</v>
      </c>
      <c r="I1299">
        <f t="shared" si="207"/>
        <v>3</v>
      </c>
      <c r="J1299">
        <f>VLOOKUP(AA1299,角色间职业划分!P:AP,20,FALSE)</f>
        <v>9</v>
      </c>
      <c r="K1299">
        <f>IF(X1299=500,100,VLOOKUP(AA1299,角色间职业划分!P:AP,22,FALSE))</f>
        <v>100</v>
      </c>
      <c r="L1299">
        <f>IF(X1299=500,K1299,VLOOKUP(AA1299,角色间职业划分!P:AP,23,FALSE))</f>
        <v>60</v>
      </c>
      <c r="M1299">
        <f>VLOOKUP(AA1299,角色间职业划分!P:AP,24,FALSE)</f>
        <v>0</v>
      </c>
      <c r="N1299">
        <f>VLOOKUP(AA1299,角色间职业划分!P:AP,14)*100</f>
        <v>95</v>
      </c>
      <c r="O1299">
        <f>VLOOKUP(AA1299,角色间职业划分!P:Z,9,FALSE)</f>
        <v>0</v>
      </c>
      <c r="P1299">
        <f>VLOOKUP(AA1299,角色间职业划分!P:AP,10,FALSE)</f>
        <v>0</v>
      </c>
      <c r="Q1299">
        <f>VLOOKUP(AA1299,角色间职业划分!P:AP,15,FALSE)</f>
        <v>0</v>
      </c>
      <c r="R1299">
        <f>VLOOKUP(AA1299,角色间职业划分!P:AP,16,FALSE)</f>
        <v>0</v>
      </c>
      <c r="S1299">
        <f>VLOOKUP(AA1299,角色间职业划分!P:AP,17,FALSE)</f>
        <v>0</v>
      </c>
      <c r="T1299">
        <f>VLOOKUP(AA1299,角色间职业划分!P:AP,18,FALSE)</f>
        <v>0</v>
      </c>
      <c r="U1299">
        <f>VLOOKUP(AA1299,角色间职业划分!P:AP,27,FALSE)</f>
        <v>0</v>
      </c>
      <c r="V1299">
        <f t="shared" si="203"/>
        <v>1.0000000000000009</v>
      </c>
      <c r="W1299">
        <f>VLOOKUP(AA1299,角色间职业划分!P:Q,2,FALSE)</f>
        <v>30</v>
      </c>
      <c r="X1299">
        <f t="shared" si="208"/>
        <v>83</v>
      </c>
      <c r="Y1299">
        <f>INT(VLOOKUP(X1299,角色属性总表!AG:AH,2,FALSE)*角色属性总表!$C$38)</f>
        <v>1674</v>
      </c>
      <c r="AA1299">
        <f t="shared" si="209"/>
        <v>13</v>
      </c>
      <c r="AB1299">
        <f>VLOOKUP(X1299,角色属性总表!AG:AI,2,FALSE)*VLOOKUP(角色等级属性!AA1299,角色间职业划分!P:AG,13,FALSE)/角色间职业划分!$AB$9</f>
        <v>3205.9095106186528</v>
      </c>
      <c r="AC1299">
        <f>VLOOKUP(X1299,角色属性总表!AG:AI,3,FALSE)*VLOOKUP(AA1299,角色间职业划分!P:AG,8,FALSE)/角色间职业划分!$W$9</f>
        <v>4608.6893999999993</v>
      </c>
      <c r="AD1299">
        <f>VLOOKUP(AA1299,角色间职业划分!P:AP,26,FALSE)</f>
        <v>0.4</v>
      </c>
      <c r="AE1299">
        <f>VLOOKUP(X1299,角色属性总表!I:Q,3,FALSE)</f>
        <v>749.952</v>
      </c>
      <c r="AF1299">
        <f>VLOOKUP(AA1299,角色间职业划分!P:AP,11,FALSE)</f>
        <v>0.31</v>
      </c>
      <c r="AG1299">
        <f t="shared" si="204"/>
        <v>5619.0579597670749</v>
      </c>
      <c r="AH1299">
        <f t="shared" si="205"/>
        <v>750</v>
      </c>
      <c r="AJ1299">
        <f t="shared" si="206"/>
        <v>4869.0579597670749</v>
      </c>
      <c r="AK1299">
        <v>1295</v>
      </c>
    </row>
    <row r="1300" spans="1:37" x14ac:dyDescent="0.15">
      <c r="A1300">
        <v>1296</v>
      </c>
      <c r="B1300">
        <f>ROUND(VLOOKUP(X1300,角色属性总表!AG:AI,2,FALSE)/角色属性总表!$C$34,0)</f>
        <v>242</v>
      </c>
      <c r="C1300">
        <f>ROUND(VLOOKUP(X1300,角色属性总表!Y:AE,3,FALSE)/J1300,0)</f>
        <v>146</v>
      </c>
      <c r="D1300">
        <f>ROUND(VLOOKUP(X1300,角色属性总表!AG:AI,3,FALSE)/角色属性总表!$C$35,0)</f>
        <v>253</v>
      </c>
      <c r="E1300">
        <f t="shared" si="200"/>
        <v>1296</v>
      </c>
      <c r="F1300">
        <f t="shared" si="201"/>
        <v>18</v>
      </c>
      <c r="G1300">
        <f t="shared" si="202"/>
        <v>13</v>
      </c>
      <c r="H1300">
        <v>0</v>
      </c>
      <c r="I1300">
        <f t="shared" si="207"/>
        <v>3</v>
      </c>
      <c r="J1300">
        <f>VLOOKUP(AA1300,角色间职业划分!P:AP,20,FALSE)</f>
        <v>9</v>
      </c>
      <c r="K1300">
        <f>IF(X1300=500,100,VLOOKUP(AA1300,角色间职业划分!P:AP,22,FALSE))</f>
        <v>100</v>
      </c>
      <c r="L1300">
        <f>IF(X1300=500,K1300,VLOOKUP(AA1300,角色间职业划分!P:AP,23,FALSE))</f>
        <v>60</v>
      </c>
      <c r="M1300">
        <f>VLOOKUP(AA1300,角色间职业划分!P:AP,24,FALSE)</f>
        <v>0</v>
      </c>
      <c r="N1300">
        <f>VLOOKUP(AA1300,角色间职业划分!P:AP,14)*100</f>
        <v>95</v>
      </c>
      <c r="O1300">
        <f>VLOOKUP(AA1300,角色间职业划分!P:Z,9,FALSE)</f>
        <v>0</v>
      </c>
      <c r="P1300">
        <f>VLOOKUP(AA1300,角色间职业划分!P:AP,10,FALSE)</f>
        <v>0</v>
      </c>
      <c r="Q1300">
        <f>VLOOKUP(AA1300,角色间职业划分!P:AP,15,FALSE)</f>
        <v>0</v>
      </c>
      <c r="R1300">
        <f>VLOOKUP(AA1300,角色间职业划分!P:AP,16,FALSE)</f>
        <v>0</v>
      </c>
      <c r="S1300">
        <f>VLOOKUP(AA1300,角色间职业划分!P:AP,17,FALSE)</f>
        <v>0</v>
      </c>
      <c r="T1300">
        <f>VLOOKUP(AA1300,角色间职业划分!P:AP,18,FALSE)</f>
        <v>0</v>
      </c>
      <c r="U1300">
        <f>VLOOKUP(AA1300,角色间职业划分!P:AP,27,FALSE)</f>
        <v>0</v>
      </c>
      <c r="V1300">
        <f t="shared" si="203"/>
        <v>1.0000000000000009</v>
      </c>
      <c r="W1300">
        <f>VLOOKUP(AA1300,角色间职业划分!P:Q,2,FALSE)</f>
        <v>30</v>
      </c>
      <c r="X1300">
        <f t="shared" si="208"/>
        <v>84</v>
      </c>
      <c r="Y1300">
        <f>INT(VLOOKUP(X1300,角色属性总表!AG:AH,2,FALSE)*角色属性总表!$C$38)</f>
        <v>1692</v>
      </c>
      <c r="AA1300">
        <f t="shared" si="209"/>
        <v>13</v>
      </c>
      <c r="AB1300">
        <f>VLOOKUP(X1300,角色属性总表!AG:AI,2,FALSE)*VLOOKUP(角色等级属性!AA1300,角色间职业划分!P:AG,13,FALSE)/角色间职业划分!$AB$9</f>
        <v>3240.3816558941216</v>
      </c>
      <c r="AC1300">
        <f>VLOOKUP(X1300,角色属性总表!AG:AI,3,FALSE)*VLOOKUP(AA1300,角色间职业划分!P:AG,8,FALSE)/角色间职业划分!$W$9</f>
        <v>4658.2451999999994</v>
      </c>
      <c r="AD1300">
        <f>VLOOKUP(AA1300,角色间职业划分!P:AP,26,FALSE)</f>
        <v>0.4</v>
      </c>
      <c r="AE1300">
        <f>VLOOKUP(X1300,角色属性总表!I:Q,3,FALSE)</f>
        <v>758.01599999999996</v>
      </c>
      <c r="AF1300">
        <f>VLOOKUP(AA1300,角色间职业划分!P:AP,11,FALSE)</f>
        <v>0.31</v>
      </c>
      <c r="AG1300">
        <f t="shared" si="204"/>
        <v>5733.8648533794221</v>
      </c>
      <c r="AH1300">
        <f t="shared" si="205"/>
        <v>759</v>
      </c>
      <c r="AJ1300">
        <f t="shared" si="206"/>
        <v>4974.8648533794221</v>
      </c>
      <c r="AK1300">
        <v>1296</v>
      </c>
    </row>
    <row r="1301" spans="1:37" x14ac:dyDescent="0.15">
      <c r="A1301">
        <v>1297</v>
      </c>
      <c r="B1301">
        <f>ROUND(VLOOKUP(X1301,角色属性总表!AG:AI,2,FALSE)/角色属性总表!$C$34,0)</f>
        <v>244</v>
      </c>
      <c r="C1301">
        <f>ROUND(VLOOKUP(X1301,角色属性总表!Y:AE,3,FALSE)/J1301,0)</f>
        <v>149</v>
      </c>
      <c r="D1301">
        <f>ROUND(VLOOKUP(X1301,角色属性总表!AG:AI,3,FALSE)/角色属性总表!$C$35,0)</f>
        <v>255</v>
      </c>
      <c r="E1301">
        <f t="shared" si="200"/>
        <v>1309</v>
      </c>
      <c r="F1301">
        <f t="shared" si="201"/>
        <v>18</v>
      </c>
      <c r="G1301">
        <f t="shared" si="202"/>
        <v>13</v>
      </c>
      <c r="H1301">
        <v>0</v>
      </c>
      <c r="I1301">
        <f t="shared" si="207"/>
        <v>3</v>
      </c>
      <c r="J1301">
        <f>VLOOKUP(AA1301,角色间职业划分!P:AP,20,FALSE)</f>
        <v>9</v>
      </c>
      <c r="K1301">
        <f>IF(X1301=500,100,VLOOKUP(AA1301,角色间职业划分!P:AP,22,FALSE))</f>
        <v>100</v>
      </c>
      <c r="L1301">
        <f>IF(X1301=500,K1301,VLOOKUP(AA1301,角色间职业划分!P:AP,23,FALSE))</f>
        <v>60</v>
      </c>
      <c r="M1301">
        <f>VLOOKUP(AA1301,角色间职业划分!P:AP,24,FALSE)</f>
        <v>0</v>
      </c>
      <c r="N1301">
        <f>VLOOKUP(AA1301,角色间职业划分!P:AP,14)*100</f>
        <v>95</v>
      </c>
      <c r="O1301">
        <f>VLOOKUP(AA1301,角色间职业划分!P:Z,9,FALSE)</f>
        <v>0</v>
      </c>
      <c r="P1301">
        <f>VLOOKUP(AA1301,角色间职业划分!P:AP,10,FALSE)</f>
        <v>0</v>
      </c>
      <c r="Q1301">
        <f>VLOOKUP(AA1301,角色间职业划分!P:AP,15,FALSE)</f>
        <v>0</v>
      </c>
      <c r="R1301">
        <f>VLOOKUP(AA1301,角色间职业划分!P:AP,16,FALSE)</f>
        <v>0</v>
      </c>
      <c r="S1301">
        <f>VLOOKUP(AA1301,角色间职业划分!P:AP,17,FALSE)</f>
        <v>0</v>
      </c>
      <c r="T1301">
        <f>VLOOKUP(AA1301,角色间职业划分!P:AP,18,FALSE)</f>
        <v>0</v>
      </c>
      <c r="U1301">
        <f>VLOOKUP(AA1301,角色间职业划分!P:AP,27,FALSE)</f>
        <v>0</v>
      </c>
      <c r="V1301">
        <f t="shared" si="203"/>
        <v>1.0000000000000009</v>
      </c>
      <c r="W1301">
        <f>VLOOKUP(AA1301,角色间职业划分!P:Q,2,FALSE)</f>
        <v>30</v>
      </c>
      <c r="X1301">
        <f t="shared" si="208"/>
        <v>85</v>
      </c>
      <c r="Y1301">
        <f>INT(VLOOKUP(X1301,角色属性总表!AG:AH,2,FALSE)*角色属性总表!$C$38)</f>
        <v>1710</v>
      </c>
      <c r="AA1301">
        <f t="shared" si="209"/>
        <v>13</v>
      </c>
      <c r="AB1301">
        <f>VLOOKUP(X1301,角色属性总表!AG:AI,2,FALSE)*VLOOKUP(角色等级属性!AA1301,角色间职业划分!P:AG,13,FALSE)/角色间职业划分!$AB$9</f>
        <v>3274.8538011695905</v>
      </c>
      <c r="AC1301">
        <f>VLOOKUP(X1301,角色属性总表!AG:AI,3,FALSE)*VLOOKUP(AA1301,角色间职业划分!P:AG,8,FALSE)/角色间职业划分!$W$9</f>
        <v>4707.8009999999995</v>
      </c>
      <c r="AD1301">
        <f>VLOOKUP(AA1301,角色间职业划分!P:AP,26,FALSE)</f>
        <v>0.4</v>
      </c>
      <c r="AE1301">
        <f>VLOOKUP(X1301,角色属性总表!I:Q,3,FALSE)</f>
        <v>766.08</v>
      </c>
      <c r="AF1301">
        <f>VLOOKUP(AA1301,角色间职业划分!P:AP,11,FALSE)</f>
        <v>0.31</v>
      </c>
      <c r="AG1301">
        <f t="shared" si="204"/>
        <v>5849.7248574958685</v>
      </c>
      <c r="AH1301">
        <f t="shared" si="205"/>
        <v>765</v>
      </c>
      <c r="AJ1301">
        <f t="shared" si="206"/>
        <v>5084.7248574958685</v>
      </c>
      <c r="AK1301">
        <v>1297</v>
      </c>
    </row>
    <row r="1302" spans="1:37" x14ac:dyDescent="0.15">
      <c r="A1302">
        <v>1298</v>
      </c>
      <c r="B1302">
        <f>ROUND(VLOOKUP(X1302,角色属性总表!AG:AI,2,FALSE)/角色属性总表!$C$34,0)</f>
        <v>247</v>
      </c>
      <c r="C1302">
        <f>ROUND(VLOOKUP(X1302,角色属性总表!Y:AE,3,FALSE)/J1302,0)</f>
        <v>152</v>
      </c>
      <c r="D1302">
        <f>ROUND(VLOOKUP(X1302,角色属性总表!AG:AI,3,FALSE)/角色属性总表!$C$35,0)</f>
        <v>258</v>
      </c>
      <c r="E1302">
        <f t="shared" si="200"/>
        <v>1323</v>
      </c>
      <c r="F1302">
        <f t="shared" si="201"/>
        <v>18</v>
      </c>
      <c r="G1302">
        <f t="shared" si="202"/>
        <v>13</v>
      </c>
      <c r="H1302">
        <v>0</v>
      </c>
      <c r="I1302">
        <f t="shared" si="207"/>
        <v>3</v>
      </c>
      <c r="J1302">
        <f>VLOOKUP(AA1302,角色间职业划分!P:AP,20,FALSE)</f>
        <v>9</v>
      </c>
      <c r="K1302">
        <f>IF(X1302=500,100,VLOOKUP(AA1302,角色间职业划分!P:AP,22,FALSE))</f>
        <v>100</v>
      </c>
      <c r="L1302">
        <f>IF(X1302=500,K1302,VLOOKUP(AA1302,角色间职业划分!P:AP,23,FALSE))</f>
        <v>60</v>
      </c>
      <c r="M1302">
        <f>VLOOKUP(AA1302,角色间职业划分!P:AP,24,FALSE)</f>
        <v>0</v>
      </c>
      <c r="N1302">
        <f>VLOOKUP(AA1302,角色间职业划分!P:AP,14)*100</f>
        <v>95</v>
      </c>
      <c r="O1302">
        <f>VLOOKUP(AA1302,角色间职业划分!P:Z,9,FALSE)</f>
        <v>0</v>
      </c>
      <c r="P1302">
        <f>VLOOKUP(AA1302,角色间职业划分!P:AP,10,FALSE)</f>
        <v>0</v>
      </c>
      <c r="Q1302">
        <f>VLOOKUP(AA1302,角色间职业划分!P:AP,15,FALSE)</f>
        <v>0</v>
      </c>
      <c r="R1302">
        <f>VLOOKUP(AA1302,角色间职业划分!P:AP,16,FALSE)</f>
        <v>0</v>
      </c>
      <c r="S1302">
        <f>VLOOKUP(AA1302,角色间职业划分!P:AP,17,FALSE)</f>
        <v>0</v>
      </c>
      <c r="T1302">
        <f>VLOOKUP(AA1302,角色间职业划分!P:AP,18,FALSE)</f>
        <v>0</v>
      </c>
      <c r="U1302">
        <f>VLOOKUP(AA1302,角色间职业划分!P:AP,27,FALSE)</f>
        <v>0</v>
      </c>
      <c r="V1302">
        <f t="shared" si="203"/>
        <v>1.0000000000000009</v>
      </c>
      <c r="W1302">
        <f>VLOOKUP(AA1302,角色间职业划分!P:Q,2,FALSE)</f>
        <v>30</v>
      </c>
      <c r="X1302">
        <f t="shared" si="208"/>
        <v>86</v>
      </c>
      <c r="Y1302">
        <f>INT(VLOOKUP(X1302,角色属性总表!AG:AH,2,FALSE)*角色属性总表!$C$38)</f>
        <v>1728</v>
      </c>
      <c r="AA1302">
        <f t="shared" si="209"/>
        <v>13</v>
      </c>
      <c r="AB1302">
        <f>VLOOKUP(X1302,角色属性总表!AG:AI,2,FALSE)*VLOOKUP(角色等级属性!AA1302,角色间职业划分!P:AG,13,FALSE)/角色间职业划分!$AB$9</f>
        <v>3309.3259464450603</v>
      </c>
      <c r="AC1302">
        <f>VLOOKUP(X1302,角色属性总表!AG:AI,3,FALSE)*VLOOKUP(AA1302,角色间职业划分!P:AG,8,FALSE)/角色间职业划分!$W$9</f>
        <v>4757.3567999999987</v>
      </c>
      <c r="AD1302">
        <f>VLOOKUP(AA1302,角色间职业划分!P:AP,26,FALSE)</f>
        <v>0.4</v>
      </c>
      <c r="AE1302">
        <f>VLOOKUP(X1302,角色属性总表!I:Q,3,FALSE)</f>
        <v>774.14400000000001</v>
      </c>
      <c r="AF1302">
        <f>VLOOKUP(AA1302,角色间职业划分!P:AP,11,FALSE)</f>
        <v>0.31</v>
      </c>
      <c r="AG1302">
        <f t="shared" si="204"/>
        <v>5966.6382281684428</v>
      </c>
      <c r="AH1302">
        <f t="shared" si="205"/>
        <v>774</v>
      </c>
      <c r="AJ1302">
        <f t="shared" si="206"/>
        <v>5192.6382281684428</v>
      </c>
      <c r="AK1302">
        <v>1298</v>
      </c>
    </row>
    <row r="1303" spans="1:37" x14ac:dyDescent="0.15">
      <c r="A1303">
        <v>1299</v>
      </c>
      <c r="B1303">
        <f>ROUND(VLOOKUP(X1303,角色属性总表!AG:AI,2,FALSE)/角色属性总表!$C$34,0)</f>
        <v>249</v>
      </c>
      <c r="C1303">
        <f>ROUND(VLOOKUP(X1303,角色属性总表!Y:AE,3,FALSE)/J1303,0)</f>
        <v>155</v>
      </c>
      <c r="D1303">
        <f>ROUND(VLOOKUP(X1303,角色属性总表!AG:AI,3,FALSE)/角色属性总表!$C$35,0)</f>
        <v>261</v>
      </c>
      <c r="E1303">
        <f t="shared" si="200"/>
        <v>1337</v>
      </c>
      <c r="F1303">
        <f t="shared" si="201"/>
        <v>18</v>
      </c>
      <c r="G1303">
        <f t="shared" si="202"/>
        <v>13</v>
      </c>
      <c r="H1303">
        <v>0</v>
      </c>
      <c r="I1303">
        <f t="shared" si="207"/>
        <v>3</v>
      </c>
      <c r="J1303">
        <f>VLOOKUP(AA1303,角色间职业划分!P:AP,20,FALSE)</f>
        <v>9</v>
      </c>
      <c r="K1303">
        <f>IF(X1303=500,100,VLOOKUP(AA1303,角色间职业划分!P:AP,22,FALSE))</f>
        <v>100</v>
      </c>
      <c r="L1303">
        <f>IF(X1303=500,K1303,VLOOKUP(AA1303,角色间职业划分!P:AP,23,FALSE))</f>
        <v>60</v>
      </c>
      <c r="M1303">
        <f>VLOOKUP(AA1303,角色间职业划分!P:AP,24,FALSE)</f>
        <v>0</v>
      </c>
      <c r="N1303">
        <f>VLOOKUP(AA1303,角色间职业划分!P:AP,14)*100</f>
        <v>95</v>
      </c>
      <c r="O1303">
        <f>VLOOKUP(AA1303,角色间职业划分!P:Z,9,FALSE)</f>
        <v>0</v>
      </c>
      <c r="P1303">
        <f>VLOOKUP(AA1303,角色间职业划分!P:AP,10,FALSE)</f>
        <v>0</v>
      </c>
      <c r="Q1303">
        <f>VLOOKUP(AA1303,角色间职业划分!P:AP,15,FALSE)</f>
        <v>0</v>
      </c>
      <c r="R1303">
        <f>VLOOKUP(AA1303,角色间职业划分!P:AP,16,FALSE)</f>
        <v>0</v>
      </c>
      <c r="S1303">
        <f>VLOOKUP(AA1303,角色间职业划分!P:AP,17,FALSE)</f>
        <v>0</v>
      </c>
      <c r="T1303">
        <f>VLOOKUP(AA1303,角色间职业划分!P:AP,18,FALSE)</f>
        <v>0</v>
      </c>
      <c r="U1303">
        <f>VLOOKUP(AA1303,角色间职业划分!P:AP,27,FALSE)</f>
        <v>0</v>
      </c>
      <c r="V1303">
        <f t="shared" si="203"/>
        <v>1.0000000000000009</v>
      </c>
      <c r="W1303">
        <f>VLOOKUP(AA1303,角色间职业划分!P:Q,2,FALSE)</f>
        <v>30</v>
      </c>
      <c r="X1303">
        <f t="shared" si="208"/>
        <v>87</v>
      </c>
      <c r="Y1303">
        <f>INT(VLOOKUP(X1303,角色属性总表!AG:AH,2,FALSE)*角色属性总表!$C$38)</f>
        <v>1746</v>
      </c>
      <c r="AA1303">
        <f t="shared" si="209"/>
        <v>13</v>
      </c>
      <c r="AB1303">
        <f>VLOOKUP(X1303,角色属性总表!AG:AI,2,FALSE)*VLOOKUP(角色等级属性!AA1303,角色间职业划分!P:AG,13,FALSE)/角色间职业划分!$AB$9</f>
        <v>3343.7980917205291</v>
      </c>
      <c r="AC1303">
        <f>VLOOKUP(X1303,角色属性总表!AG:AI,3,FALSE)*VLOOKUP(AA1303,角色间职业划分!P:AG,8,FALSE)/角色间职业划分!$W$9</f>
        <v>4806.9125999999987</v>
      </c>
      <c r="AD1303">
        <f>VLOOKUP(AA1303,角色间职业划分!P:AP,26,FALSE)</f>
        <v>0.4</v>
      </c>
      <c r="AE1303">
        <f>VLOOKUP(X1303,角色属性总表!I:Q,3,FALSE)</f>
        <v>782.20799999999997</v>
      </c>
      <c r="AF1303">
        <f>VLOOKUP(AA1303,角色间职业划分!P:AP,11,FALSE)</f>
        <v>0.31</v>
      </c>
      <c r="AG1303">
        <f t="shared" si="204"/>
        <v>6084.6052719335185</v>
      </c>
      <c r="AH1303">
        <f t="shared" si="205"/>
        <v>783</v>
      </c>
      <c r="AJ1303">
        <f t="shared" si="206"/>
        <v>5301.6052719335185</v>
      </c>
      <c r="AK1303">
        <v>1299</v>
      </c>
    </row>
    <row r="1304" spans="1:37" x14ac:dyDescent="0.15">
      <c r="A1304">
        <v>1300</v>
      </c>
      <c r="B1304">
        <f>ROUND(VLOOKUP(X1304,角色属性总表!AG:AI,2,FALSE)/角色属性总表!$C$34,0)</f>
        <v>252</v>
      </c>
      <c r="C1304">
        <f>ROUND(VLOOKUP(X1304,角色属性总表!Y:AE,3,FALSE)/J1304,0)</f>
        <v>158</v>
      </c>
      <c r="D1304">
        <f>ROUND(VLOOKUP(X1304,角色属性总表!AG:AI,3,FALSE)/角色属性总表!$C$35,0)</f>
        <v>263</v>
      </c>
      <c r="E1304">
        <f t="shared" si="200"/>
        <v>1351</v>
      </c>
      <c r="F1304">
        <f t="shared" si="201"/>
        <v>18</v>
      </c>
      <c r="G1304">
        <f t="shared" si="202"/>
        <v>13</v>
      </c>
      <c r="H1304">
        <v>0</v>
      </c>
      <c r="I1304">
        <f t="shared" si="207"/>
        <v>3</v>
      </c>
      <c r="J1304">
        <f>VLOOKUP(AA1304,角色间职业划分!P:AP,20,FALSE)</f>
        <v>9</v>
      </c>
      <c r="K1304">
        <f>IF(X1304=500,100,VLOOKUP(AA1304,角色间职业划分!P:AP,22,FALSE))</f>
        <v>100</v>
      </c>
      <c r="L1304">
        <f>IF(X1304=500,K1304,VLOOKUP(AA1304,角色间职业划分!P:AP,23,FALSE))</f>
        <v>60</v>
      </c>
      <c r="M1304">
        <f>VLOOKUP(AA1304,角色间职业划分!P:AP,24,FALSE)</f>
        <v>0</v>
      </c>
      <c r="N1304">
        <f>VLOOKUP(AA1304,角色间职业划分!P:AP,14)*100</f>
        <v>95</v>
      </c>
      <c r="O1304">
        <f>VLOOKUP(AA1304,角色间职业划分!P:Z,9,FALSE)</f>
        <v>0</v>
      </c>
      <c r="P1304">
        <f>VLOOKUP(AA1304,角色间职业划分!P:AP,10,FALSE)</f>
        <v>0</v>
      </c>
      <c r="Q1304">
        <f>VLOOKUP(AA1304,角色间职业划分!P:AP,15,FALSE)</f>
        <v>0</v>
      </c>
      <c r="R1304">
        <f>VLOOKUP(AA1304,角色间职业划分!P:AP,16,FALSE)</f>
        <v>0</v>
      </c>
      <c r="S1304">
        <f>VLOOKUP(AA1304,角色间职业划分!P:AP,17,FALSE)</f>
        <v>0</v>
      </c>
      <c r="T1304">
        <f>VLOOKUP(AA1304,角色间职业划分!P:AP,18,FALSE)</f>
        <v>0</v>
      </c>
      <c r="U1304">
        <f>VLOOKUP(AA1304,角色间职业划分!P:AP,27,FALSE)</f>
        <v>0</v>
      </c>
      <c r="V1304">
        <f t="shared" si="203"/>
        <v>1.0000000000000009</v>
      </c>
      <c r="W1304">
        <f>VLOOKUP(AA1304,角色间职业划分!P:Q,2,FALSE)</f>
        <v>30</v>
      </c>
      <c r="X1304">
        <f t="shared" si="208"/>
        <v>88</v>
      </c>
      <c r="Y1304">
        <f>INT(VLOOKUP(X1304,角色属性总表!AG:AH,2,FALSE)*角色属性总表!$C$38)</f>
        <v>1764</v>
      </c>
      <c r="AA1304">
        <f t="shared" si="209"/>
        <v>13</v>
      </c>
      <c r="AB1304">
        <f>VLOOKUP(X1304,角色属性总表!AG:AI,2,FALSE)*VLOOKUP(角色等级属性!AA1304,角色间职业划分!P:AG,13,FALSE)/角色间职业划分!$AB$9</f>
        <v>3378.2702369959993</v>
      </c>
      <c r="AC1304">
        <f>VLOOKUP(X1304,角色属性总表!AG:AI,3,FALSE)*VLOOKUP(AA1304,角色间职业划分!P:AG,8,FALSE)/角色间职业划分!$W$9</f>
        <v>4856.4683999999997</v>
      </c>
      <c r="AD1304">
        <f>VLOOKUP(AA1304,角色间职业划分!P:AP,26,FALSE)</f>
        <v>0.4</v>
      </c>
      <c r="AE1304">
        <f>VLOOKUP(X1304,角色属性总表!I:Q,3,FALSE)</f>
        <v>790.27200000000016</v>
      </c>
      <c r="AF1304">
        <f>VLOOKUP(AA1304,角色间职业划分!P:AP,11,FALSE)</f>
        <v>0.31</v>
      </c>
      <c r="AG1304">
        <f t="shared" si="204"/>
        <v>6203.6263446309567</v>
      </c>
      <c r="AH1304">
        <f t="shared" si="205"/>
        <v>789</v>
      </c>
      <c r="AJ1304">
        <f t="shared" si="206"/>
        <v>5414.6263446309567</v>
      </c>
      <c r="AK1304">
        <v>1300</v>
      </c>
    </row>
    <row r="1305" spans="1:37" x14ac:dyDescent="0.15">
      <c r="A1305">
        <v>1301</v>
      </c>
      <c r="B1305">
        <f>ROUND(VLOOKUP(X1305,角色属性总表!AG:AI,2,FALSE)/角色属性总表!$C$34,0)</f>
        <v>255</v>
      </c>
      <c r="C1305">
        <f>ROUND(VLOOKUP(X1305,角色属性总表!Y:AE,3,FALSE)/J1305,0)</f>
        <v>161</v>
      </c>
      <c r="D1305">
        <f>ROUND(VLOOKUP(X1305,角色属性总表!AG:AI,3,FALSE)/角色属性总表!$C$35,0)</f>
        <v>266</v>
      </c>
      <c r="E1305">
        <f t="shared" si="200"/>
        <v>1365</v>
      </c>
      <c r="F1305">
        <f t="shared" si="201"/>
        <v>18</v>
      </c>
      <c r="G1305">
        <f t="shared" si="202"/>
        <v>13</v>
      </c>
      <c r="H1305">
        <v>0</v>
      </c>
      <c r="I1305">
        <f t="shared" si="207"/>
        <v>3</v>
      </c>
      <c r="J1305">
        <f>VLOOKUP(AA1305,角色间职业划分!P:AP,20,FALSE)</f>
        <v>9</v>
      </c>
      <c r="K1305">
        <f>IF(X1305=500,100,VLOOKUP(AA1305,角色间职业划分!P:AP,22,FALSE))</f>
        <v>100</v>
      </c>
      <c r="L1305">
        <f>IF(X1305=500,K1305,VLOOKUP(AA1305,角色间职业划分!P:AP,23,FALSE))</f>
        <v>60</v>
      </c>
      <c r="M1305">
        <f>VLOOKUP(AA1305,角色间职业划分!P:AP,24,FALSE)</f>
        <v>0</v>
      </c>
      <c r="N1305">
        <f>VLOOKUP(AA1305,角色间职业划分!P:AP,14)*100</f>
        <v>95</v>
      </c>
      <c r="O1305">
        <f>VLOOKUP(AA1305,角色间职业划分!P:Z,9,FALSE)</f>
        <v>0</v>
      </c>
      <c r="P1305">
        <f>VLOOKUP(AA1305,角色间职业划分!P:AP,10,FALSE)</f>
        <v>0</v>
      </c>
      <c r="Q1305">
        <f>VLOOKUP(AA1305,角色间职业划分!P:AP,15,FALSE)</f>
        <v>0</v>
      </c>
      <c r="R1305">
        <f>VLOOKUP(AA1305,角色间职业划分!P:AP,16,FALSE)</f>
        <v>0</v>
      </c>
      <c r="S1305">
        <f>VLOOKUP(AA1305,角色间职业划分!P:AP,17,FALSE)</f>
        <v>0</v>
      </c>
      <c r="T1305">
        <f>VLOOKUP(AA1305,角色间职业划分!P:AP,18,FALSE)</f>
        <v>0</v>
      </c>
      <c r="U1305">
        <f>VLOOKUP(AA1305,角色间职业划分!P:AP,27,FALSE)</f>
        <v>0</v>
      </c>
      <c r="V1305">
        <f t="shared" si="203"/>
        <v>1.0000000000000009</v>
      </c>
      <c r="W1305">
        <f>VLOOKUP(AA1305,角色间职业划分!P:Q,2,FALSE)</f>
        <v>30</v>
      </c>
      <c r="X1305">
        <f t="shared" si="208"/>
        <v>89</v>
      </c>
      <c r="Y1305">
        <f>INT(VLOOKUP(X1305,角色属性总表!AG:AH,2,FALSE)*角色属性总表!$C$38)</f>
        <v>1782</v>
      </c>
      <c r="AA1305">
        <f t="shared" si="209"/>
        <v>13</v>
      </c>
      <c r="AB1305">
        <f>VLOOKUP(X1305,角色属性总表!AG:AI,2,FALSE)*VLOOKUP(角色等级属性!AA1305,角色间职业划分!P:AG,13,FALSE)/角色间职业划分!$AB$9</f>
        <v>3412.7423822714682</v>
      </c>
      <c r="AC1305">
        <f>VLOOKUP(X1305,角色属性总表!AG:AI,3,FALSE)*VLOOKUP(AA1305,角色间职业划分!P:AG,8,FALSE)/角色间职业划分!$W$9</f>
        <v>4906.0241999999998</v>
      </c>
      <c r="AD1305">
        <f>VLOOKUP(AA1305,角色间职业划分!P:AP,26,FALSE)</f>
        <v>0.4</v>
      </c>
      <c r="AE1305">
        <f>VLOOKUP(X1305,角色属性总表!I:Q,3,FALSE)</f>
        <v>798.33600000000001</v>
      </c>
      <c r="AF1305">
        <f>VLOOKUP(AA1305,角色间职业划分!P:AP,11,FALSE)</f>
        <v>0.31</v>
      </c>
      <c r="AG1305">
        <f t="shared" si="204"/>
        <v>6323.7018502732935</v>
      </c>
      <c r="AH1305">
        <f t="shared" si="205"/>
        <v>798</v>
      </c>
      <c r="AJ1305">
        <f t="shared" si="206"/>
        <v>5525.7018502732935</v>
      </c>
      <c r="AK1305">
        <v>1301</v>
      </c>
    </row>
    <row r="1306" spans="1:37" x14ac:dyDescent="0.15">
      <c r="A1306">
        <v>1302</v>
      </c>
      <c r="B1306">
        <f>ROUND(VLOOKUP(X1306,角色属性总表!AG:AI,2,FALSE)/角色属性总表!$C$34,0)</f>
        <v>257</v>
      </c>
      <c r="C1306">
        <f>ROUND(VLOOKUP(X1306,角色属性总表!Y:AE,3,FALSE)/J1306,0)</f>
        <v>164</v>
      </c>
      <c r="D1306">
        <f>ROUND(VLOOKUP(X1306,角色属性总表!AG:AI,3,FALSE)/角色属性总表!$C$35,0)</f>
        <v>269</v>
      </c>
      <c r="E1306">
        <f t="shared" si="200"/>
        <v>1378</v>
      </c>
      <c r="F1306">
        <f t="shared" si="201"/>
        <v>18</v>
      </c>
      <c r="G1306">
        <f t="shared" si="202"/>
        <v>13</v>
      </c>
      <c r="H1306">
        <v>0</v>
      </c>
      <c r="I1306">
        <f t="shared" si="207"/>
        <v>3</v>
      </c>
      <c r="J1306">
        <f>VLOOKUP(AA1306,角色间职业划分!P:AP,20,FALSE)</f>
        <v>9</v>
      </c>
      <c r="K1306">
        <f>IF(X1306=500,100,VLOOKUP(AA1306,角色间职业划分!P:AP,22,FALSE))</f>
        <v>100</v>
      </c>
      <c r="L1306">
        <f>IF(X1306=500,K1306,VLOOKUP(AA1306,角色间职业划分!P:AP,23,FALSE))</f>
        <v>60</v>
      </c>
      <c r="M1306">
        <f>VLOOKUP(AA1306,角色间职业划分!P:AP,24,FALSE)</f>
        <v>0</v>
      </c>
      <c r="N1306">
        <f>VLOOKUP(AA1306,角色间职业划分!P:AP,14)*100</f>
        <v>95</v>
      </c>
      <c r="O1306">
        <f>VLOOKUP(AA1306,角色间职业划分!P:Z,9,FALSE)</f>
        <v>0</v>
      </c>
      <c r="P1306">
        <f>VLOOKUP(AA1306,角色间职业划分!P:AP,10,FALSE)</f>
        <v>0</v>
      </c>
      <c r="Q1306">
        <f>VLOOKUP(AA1306,角色间职业划分!P:AP,15,FALSE)</f>
        <v>0</v>
      </c>
      <c r="R1306">
        <f>VLOOKUP(AA1306,角色间职业划分!P:AP,16,FALSE)</f>
        <v>0</v>
      </c>
      <c r="S1306">
        <f>VLOOKUP(AA1306,角色间职业划分!P:AP,17,FALSE)</f>
        <v>0</v>
      </c>
      <c r="T1306">
        <f>VLOOKUP(AA1306,角色间职业划分!P:AP,18,FALSE)</f>
        <v>0</v>
      </c>
      <c r="U1306">
        <f>VLOOKUP(AA1306,角色间职业划分!P:AP,27,FALSE)</f>
        <v>0</v>
      </c>
      <c r="V1306">
        <f t="shared" si="203"/>
        <v>1.0000000000000009</v>
      </c>
      <c r="W1306">
        <f>VLOOKUP(AA1306,角色间职业划分!P:Q,2,FALSE)</f>
        <v>30</v>
      </c>
      <c r="X1306">
        <f t="shared" si="208"/>
        <v>90</v>
      </c>
      <c r="Y1306">
        <f>INT(VLOOKUP(X1306,角色属性总表!AG:AH,2,FALSE)*角色属性总表!$C$38)</f>
        <v>1800</v>
      </c>
      <c r="AA1306">
        <f t="shared" si="209"/>
        <v>13</v>
      </c>
      <c r="AB1306">
        <f>VLOOKUP(X1306,角色属性总表!AG:AI,2,FALSE)*VLOOKUP(角色等级属性!AA1306,角色间职业划分!P:AG,13,FALSE)/角色间职业划分!$AB$9</f>
        <v>3447.2145275469379</v>
      </c>
      <c r="AC1306">
        <f>VLOOKUP(X1306,角色属性总表!AG:AI,3,FALSE)*VLOOKUP(AA1306,角色间职业划分!P:AG,8,FALSE)/角色间职业划分!$W$9</f>
        <v>4955.58</v>
      </c>
      <c r="AD1306">
        <f>VLOOKUP(AA1306,角色间职业划分!P:AP,26,FALSE)</f>
        <v>0.4</v>
      </c>
      <c r="AE1306">
        <f>VLOOKUP(X1306,角色属性总表!I:Q,3,FALSE)</f>
        <v>806.40000000000009</v>
      </c>
      <c r="AF1306">
        <f>VLOOKUP(AA1306,角色间职业划分!P:AP,11,FALSE)</f>
        <v>0.31</v>
      </c>
      <c r="AG1306">
        <f t="shared" si="204"/>
        <v>6444.8322399624567</v>
      </c>
      <c r="AH1306">
        <f t="shared" si="205"/>
        <v>807</v>
      </c>
      <c r="AJ1306">
        <f t="shared" si="206"/>
        <v>5637.8322399624567</v>
      </c>
      <c r="AK1306">
        <v>1302</v>
      </c>
    </row>
    <row r="1307" spans="1:37" x14ac:dyDescent="0.15">
      <c r="A1307">
        <v>1303</v>
      </c>
      <c r="B1307">
        <f>ROUND(VLOOKUP(X1307,角色属性总表!AG:AI,2,FALSE)/角色属性总表!$C$34,0)</f>
        <v>260</v>
      </c>
      <c r="C1307">
        <f>ROUND(VLOOKUP(X1307,角色属性总表!Y:AE,3,FALSE)/J1307,0)</f>
        <v>167</v>
      </c>
      <c r="D1307">
        <f>ROUND(VLOOKUP(X1307,角色属性总表!AG:AI,3,FALSE)/角色属性总表!$C$35,0)</f>
        <v>271</v>
      </c>
      <c r="E1307">
        <f t="shared" si="200"/>
        <v>1392</v>
      </c>
      <c r="F1307">
        <f t="shared" si="201"/>
        <v>18</v>
      </c>
      <c r="G1307">
        <f t="shared" si="202"/>
        <v>13</v>
      </c>
      <c r="H1307">
        <v>0</v>
      </c>
      <c r="I1307">
        <f t="shared" si="207"/>
        <v>3</v>
      </c>
      <c r="J1307">
        <f>VLOOKUP(AA1307,角色间职业划分!P:AP,20,FALSE)</f>
        <v>9</v>
      </c>
      <c r="K1307">
        <f>IF(X1307=500,100,VLOOKUP(AA1307,角色间职业划分!P:AP,22,FALSE))</f>
        <v>100</v>
      </c>
      <c r="L1307">
        <f>IF(X1307=500,K1307,VLOOKUP(AA1307,角色间职业划分!P:AP,23,FALSE))</f>
        <v>60</v>
      </c>
      <c r="M1307">
        <f>VLOOKUP(AA1307,角色间职业划分!P:AP,24,FALSE)</f>
        <v>0</v>
      </c>
      <c r="N1307">
        <f>VLOOKUP(AA1307,角色间职业划分!P:AP,14)*100</f>
        <v>95</v>
      </c>
      <c r="O1307">
        <f>VLOOKUP(AA1307,角色间职业划分!P:Z,9,FALSE)</f>
        <v>0</v>
      </c>
      <c r="P1307">
        <f>VLOOKUP(AA1307,角色间职业划分!P:AP,10,FALSE)</f>
        <v>0</v>
      </c>
      <c r="Q1307">
        <f>VLOOKUP(AA1307,角色间职业划分!P:AP,15,FALSE)</f>
        <v>0</v>
      </c>
      <c r="R1307">
        <f>VLOOKUP(AA1307,角色间职业划分!P:AP,16,FALSE)</f>
        <v>0</v>
      </c>
      <c r="S1307">
        <f>VLOOKUP(AA1307,角色间职业划分!P:AP,17,FALSE)</f>
        <v>0</v>
      </c>
      <c r="T1307">
        <f>VLOOKUP(AA1307,角色间职业划分!P:AP,18,FALSE)</f>
        <v>0</v>
      </c>
      <c r="U1307">
        <f>VLOOKUP(AA1307,角色间职业划分!P:AP,27,FALSE)</f>
        <v>0</v>
      </c>
      <c r="V1307">
        <f t="shared" si="203"/>
        <v>1.0000000000000009</v>
      </c>
      <c r="W1307">
        <f>VLOOKUP(AA1307,角色间职业划分!P:Q,2,FALSE)</f>
        <v>30</v>
      </c>
      <c r="X1307">
        <f t="shared" si="208"/>
        <v>91</v>
      </c>
      <c r="Y1307">
        <f>INT(VLOOKUP(X1307,角色属性总表!AG:AH,2,FALSE)*角色属性总表!$C$38)</f>
        <v>1818</v>
      </c>
      <c r="AA1307">
        <f t="shared" si="209"/>
        <v>13</v>
      </c>
      <c r="AB1307">
        <f>VLOOKUP(X1307,角色属性总表!AG:AI,2,FALSE)*VLOOKUP(角色等级属性!AA1307,角色间职业划分!P:AG,13,FALSE)/角色间职业划分!$AB$9</f>
        <v>3481.6866728224068</v>
      </c>
      <c r="AC1307">
        <f>VLOOKUP(X1307,角色属性总表!AG:AI,3,FALSE)*VLOOKUP(AA1307,角色间职业划分!P:AG,8,FALSE)/角色间职业划分!$W$9</f>
        <v>5005.1357999999991</v>
      </c>
      <c r="AD1307">
        <f>VLOOKUP(AA1307,角色间职业划分!P:AP,26,FALSE)</f>
        <v>0.4</v>
      </c>
      <c r="AE1307">
        <f>VLOOKUP(X1307,角色属性总表!I:Q,3,FALSE)</f>
        <v>814.46399999999994</v>
      </c>
      <c r="AF1307">
        <f>VLOOKUP(AA1307,角色间职业划分!P:AP,11,FALSE)</f>
        <v>0.31</v>
      </c>
      <c r="AG1307">
        <f t="shared" si="204"/>
        <v>6567.0180108516188</v>
      </c>
      <c r="AH1307">
        <f t="shared" si="205"/>
        <v>813</v>
      </c>
      <c r="AJ1307">
        <f t="shared" si="206"/>
        <v>5754.0180108516188</v>
      </c>
      <c r="AK1307">
        <v>1303</v>
      </c>
    </row>
    <row r="1308" spans="1:37" x14ac:dyDescent="0.15">
      <c r="A1308">
        <v>1304</v>
      </c>
      <c r="B1308">
        <f>ROUND(VLOOKUP(X1308,角色属性总表!AG:AI,2,FALSE)/角色属性总表!$C$34,0)</f>
        <v>262</v>
      </c>
      <c r="C1308">
        <f>ROUND(VLOOKUP(X1308,角色属性总表!Y:AE,3,FALSE)/J1308,0)</f>
        <v>170</v>
      </c>
      <c r="D1308">
        <f>ROUND(VLOOKUP(X1308,角色属性总表!AG:AI,3,FALSE)/角色属性总表!$C$35,0)</f>
        <v>274</v>
      </c>
      <c r="E1308">
        <f t="shared" si="200"/>
        <v>1406</v>
      </c>
      <c r="F1308">
        <f t="shared" si="201"/>
        <v>18</v>
      </c>
      <c r="G1308">
        <f t="shared" si="202"/>
        <v>13</v>
      </c>
      <c r="H1308">
        <v>0</v>
      </c>
      <c r="I1308">
        <f t="shared" si="207"/>
        <v>3</v>
      </c>
      <c r="J1308">
        <f>VLOOKUP(AA1308,角色间职业划分!P:AP,20,FALSE)</f>
        <v>9</v>
      </c>
      <c r="K1308">
        <f>IF(X1308=500,100,VLOOKUP(AA1308,角色间职业划分!P:AP,22,FALSE))</f>
        <v>100</v>
      </c>
      <c r="L1308">
        <f>IF(X1308=500,K1308,VLOOKUP(AA1308,角色间职业划分!P:AP,23,FALSE))</f>
        <v>60</v>
      </c>
      <c r="M1308">
        <f>VLOOKUP(AA1308,角色间职业划分!P:AP,24,FALSE)</f>
        <v>0</v>
      </c>
      <c r="N1308">
        <f>VLOOKUP(AA1308,角色间职业划分!P:AP,14)*100</f>
        <v>95</v>
      </c>
      <c r="O1308">
        <f>VLOOKUP(AA1308,角色间职业划分!P:Z,9,FALSE)</f>
        <v>0</v>
      </c>
      <c r="P1308">
        <f>VLOOKUP(AA1308,角色间职业划分!P:AP,10,FALSE)</f>
        <v>0</v>
      </c>
      <c r="Q1308">
        <f>VLOOKUP(AA1308,角色间职业划分!P:AP,15,FALSE)</f>
        <v>0</v>
      </c>
      <c r="R1308">
        <f>VLOOKUP(AA1308,角色间职业划分!P:AP,16,FALSE)</f>
        <v>0</v>
      </c>
      <c r="S1308">
        <f>VLOOKUP(AA1308,角色间职业划分!P:AP,17,FALSE)</f>
        <v>0</v>
      </c>
      <c r="T1308">
        <f>VLOOKUP(AA1308,角色间职业划分!P:AP,18,FALSE)</f>
        <v>0</v>
      </c>
      <c r="U1308">
        <f>VLOOKUP(AA1308,角色间职业划分!P:AP,27,FALSE)</f>
        <v>0</v>
      </c>
      <c r="V1308">
        <f t="shared" si="203"/>
        <v>1.0000000000000009</v>
      </c>
      <c r="W1308">
        <f>VLOOKUP(AA1308,角色间职业划分!P:Q,2,FALSE)</f>
        <v>30</v>
      </c>
      <c r="X1308">
        <f t="shared" si="208"/>
        <v>92</v>
      </c>
      <c r="Y1308">
        <f>INT(VLOOKUP(X1308,角色属性总表!AG:AH,2,FALSE)*角色属性总表!$C$38)</f>
        <v>1836</v>
      </c>
      <c r="AA1308">
        <f t="shared" si="209"/>
        <v>13</v>
      </c>
      <c r="AB1308">
        <f>VLOOKUP(X1308,角色属性总表!AG:AI,2,FALSE)*VLOOKUP(角色等级属性!AA1308,角色间职业划分!P:AG,13,FALSE)/角色间职业划分!$AB$9</f>
        <v>3516.1588180978756</v>
      </c>
      <c r="AC1308">
        <f>VLOOKUP(X1308,角色属性总表!AG:AI,3,FALSE)*VLOOKUP(AA1308,角色间职业划分!P:AG,8,FALSE)/角色间职业划分!$W$9</f>
        <v>5054.6915999999992</v>
      </c>
      <c r="AD1308">
        <f>VLOOKUP(AA1308,角色间职业划分!P:AP,26,FALSE)</f>
        <v>0.4</v>
      </c>
      <c r="AE1308">
        <f>VLOOKUP(X1308,角色属性总表!I:Q,3,FALSE)</f>
        <v>822.52800000000002</v>
      </c>
      <c r="AF1308">
        <f>VLOOKUP(AA1308,角色间职业划分!P:AP,11,FALSE)</f>
        <v>0.31</v>
      </c>
      <c r="AG1308">
        <f t="shared" si="204"/>
        <v>6690.2597051499315</v>
      </c>
      <c r="AH1308">
        <f t="shared" si="205"/>
        <v>822</v>
      </c>
      <c r="AJ1308">
        <f t="shared" si="206"/>
        <v>5868.2597051499315</v>
      </c>
      <c r="AK1308">
        <v>1304</v>
      </c>
    </row>
    <row r="1309" spans="1:37" x14ac:dyDescent="0.15">
      <c r="A1309">
        <v>1305</v>
      </c>
      <c r="B1309">
        <f>ROUND(VLOOKUP(X1309,角色属性总表!AG:AI,2,FALSE)/角色属性总表!$C$34,0)</f>
        <v>265</v>
      </c>
      <c r="C1309">
        <f>ROUND(VLOOKUP(X1309,角色属性总表!Y:AE,3,FALSE)/J1309,0)</f>
        <v>173</v>
      </c>
      <c r="D1309">
        <f>ROUND(VLOOKUP(X1309,角色属性总表!AG:AI,3,FALSE)/角色属性总表!$C$35,0)</f>
        <v>277</v>
      </c>
      <c r="E1309">
        <f t="shared" si="200"/>
        <v>1420</v>
      </c>
      <c r="F1309">
        <f t="shared" si="201"/>
        <v>18</v>
      </c>
      <c r="G1309">
        <f t="shared" si="202"/>
        <v>13</v>
      </c>
      <c r="H1309">
        <v>0</v>
      </c>
      <c r="I1309">
        <f t="shared" si="207"/>
        <v>3</v>
      </c>
      <c r="J1309">
        <f>VLOOKUP(AA1309,角色间职业划分!P:AP,20,FALSE)</f>
        <v>9</v>
      </c>
      <c r="K1309">
        <f>IF(X1309=500,100,VLOOKUP(AA1309,角色间职业划分!P:AP,22,FALSE))</f>
        <v>100</v>
      </c>
      <c r="L1309">
        <f>IF(X1309=500,K1309,VLOOKUP(AA1309,角色间职业划分!P:AP,23,FALSE))</f>
        <v>60</v>
      </c>
      <c r="M1309">
        <f>VLOOKUP(AA1309,角色间职业划分!P:AP,24,FALSE)</f>
        <v>0</v>
      </c>
      <c r="N1309">
        <f>VLOOKUP(AA1309,角色间职业划分!P:AP,14)*100</f>
        <v>95</v>
      </c>
      <c r="O1309">
        <f>VLOOKUP(AA1309,角色间职业划分!P:Z,9,FALSE)</f>
        <v>0</v>
      </c>
      <c r="P1309">
        <f>VLOOKUP(AA1309,角色间职业划分!P:AP,10,FALSE)</f>
        <v>0</v>
      </c>
      <c r="Q1309">
        <f>VLOOKUP(AA1309,角色间职业划分!P:AP,15,FALSE)</f>
        <v>0</v>
      </c>
      <c r="R1309">
        <f>VLOOKUP(AA1309,角色间职业划分!P:AP,16,FALSE)</f>
        <v>0</v>
      </c>
      <c r="S1309">
        <f>VLOOKUP(AA1309,角色间职业划分!P:AP,17,FALSE)</f>
        <v>0</v>
      </c>
      <c r="T1309">
        <f>VLOOKUP(AA1309,角色间职业划分!P:AP,18,FALSE)</f>
        <v>0</v>
      </c>
      <c r="U1309">
        <f>VLOOKUP(AA1309,角色间职业划分!P:AP,27,FALSE)</f>
        <v>0</v>
      </c>
      <c r="V1309">
        <f t="shared" si="203"/>
        <v>1.0000000000000009</v>
      </c>
      <c r="W1309">
        <f>VLOOKUP(AA1309,角色间职业划分!P:Q,2,FALSE)</f>
        <v>30</v>
      </c>
      <c r="X1309">
        <f t="shared" si="208"/>
        <v>93</v>
      </c>
      <c r="Y1309">
        <f>INT(VLOOKUP(X1309,角色属性总表!AG:AH,2,FALSE)*角色属性总表!$C$38)</f>
        <v>1854</v>
      </c>
      <c r="AA1309">
        <f t="shared" si="209"/>
        <v>13</v>
      </c>
      <c r="AB1309">
        <f>VLOOKUP(X1309,角色属性总表!AG:AI,2,FALSE)*VLOOKUP(角色等级属性!AA1309,角色间职业划分!P:AG,13,FALSE)/角色间职业划分!$AB$9</f>
        <v>3550.6309633733458</v>
      </c>
      <c r="AC1309">
        <f>VLOOKUP(X1309,角色属性总表!AG:AI,3,FALSE)*VLOOKUP(AA1309,角色间职业划分!P:AG,8,FALSE)/角色间职业划分!$W$9</f>
        <v>5104.2474000000002</v>
      </c>
      <c r="AD1309">
        <f>VLOOKUP(AA1309,角色间职业划分!P:AP,26,FALSE)</f>
        <v>0.4</v>
      </c>
      <c r="AE1309">
        <f>VLOOKUP(X1309,角色属性总表!I:Q,3,FALSE)</f>
        <v>830.5920000000001</v>
      </c>
      <c r="AF1309">
        <f>VLOOKUP(AA1309,角色间职业划分!P:AP,11,FALSE)</f>
        <v>0.31</v>
      </c>
      <c r="AG1309">
        <f t="shared" si="204"/>
        <v>6814.5579091680256</v>
      </c>
      <c r="AH1309">
        <f t="shared" si="205"/>
        <v>831</v>
      </c>
      <c r="AJ1309">
        <f t="shared" si="206"/>
        <v>5983.5579091680256</v>
      </c>
      <c r="AK1309">
        <v>1305</v>
      </c>
    </row>
    <row r="1310" spans="1:37" x14ac:dyDescent="0.15">
      <c r="A1310">
        <v>1306</v>
      </c>
      <c r="B1310">
        <f>ROUND(VLOOKUP(X1310,角色属性总表!AG:AI,2,FALSE)/角色属性总表!$C$34,0)</f>
        <v>267</v>
      </c>
      <c r="C1310">
        <f>ROUND(VLOOKUP(X1310,角色属性总表!Y:AE,3,FALSE)/J1310,0)</f>
        <v>176</v>
      </c>
      <c r="D1310">
        <f>ROUND(VLOOKUP(X1310,角色属性总表!AG:AI,3,FALSE)/角色属性总表!$C$35,0)</f>
        <v>280</v>
      </c>
      <c r="E1310">
        <f t="shared" si="200"/>
        <v>1434</v>
      </c>
      <c r="F1310">
        <f t="shared" si="201"/>
        <v>18</v>
      </c>
      <c r="G1310">
        <f t="shared" si="202"/>
        <v>13</v>
      </c>
      <c r="H1310">
        <v>0</v>
      </c>
      <c r="I1310">
        <f t="shared" si="207"/>
        <v>3</v>
      </c>
      <c r="J1310">
        <f>VLOOKUP(AA1310,角色间职业划分!P:AP,20,FALSE)</f>
        <v>9</v>
      </c>
      <c r="K1310">
        <f>IF(X1310=500,100,VLOOKUP(AA1310,角色间职业划分!P:AP,22,FALSE))</f>
        <v>100</v>
      </c>
      <c r="L1310">
        <f>IF(X1310=500,K1310,VLOOKUP(AA1310,角色间职业划分!P:AP,23,FALSE))</f>
        <v>60</v>
      </c>
      <c r="M1310">
        <f>VLOOKUP(AA1310,角色间职业划分!P:AP,24,FALSE)</f>
        <v>0</v>
      </c>
      <c r="N1310">
        <f>VLOOKUP(AA1310,角色间职业划分!P:AP,14)*100</f>
        <v>95</v>
      </c>
      <c r="O1310">
        <f>VLOOKUP(AA1310,角色间职业划分!P:Z,9,FALSE)</f>
        <v>0</v>
      </c>
      <c r="P1310">
        <f>VLOOKUP(AA1310,角色间职业划分!P:AP,10,FALSE)</f>
        <v>0</v>
      </c>
      <c r="Q1310">
        <f>VLOOKUP(AA1310,角色间职业划分!P:AP,15,FALSE)</f>
        <v>0</v>
      </c>
      <c r="R1310">
        <f>VLOOKUP(AA1310,角色间职业划分!P:AP,16,FALSE)</f>
        <v>0</v>
      </c>
      <c r="S1310">
        <f>VLOOKUP(AA1310,角色间职业划分!P:AP,17,FALSE)</f>
        <v>0</v>
      </c>
      <c r="T1310">
        <f>VLOOKUP(AA1310,角色间职业划分!P:AP,18,FALSE)</f>
        <v>0</v>
      </c>
      <c r="U1310">
        <f>VLOOKUP(AA1310,角色间职业划分!P:AP,27,FALSE)</f>
        <v>0</v>
      </c>
      <c r="V1310">
        <f t="shared" si="203"/>
        <v>1.0000000000000009</v>
      </c>
      <c r="W1310">
        <f>VLOOKUP(AA1310,角色间职业划分!P:Q,2,FALSE)</f>
        <v>30</v>
      </c>
      <c r="X1310">
        <f t="shared" si="208"/>
        <v>94</v>
      </c>
      <c r="Y1310">
        <f>INT(VLOOKUP(X1310,角色属性总表!AG:AH,2,FALSE)*角色属性总表!$C$38)</f>
        <v>1872</v>
      </c>
      <c r="AA1310">
        <f t="shared" si="209"/>
        <v>13</v>
      </c>
      <c r="AB1310">
        <f>VLOOKUP(X1310,角色属性总表!AG:AI,2,FALSE)*VLOOKUP(角色等级属性!AA1310,角色间职业划分!P:AG,13,FALSE)/角色间职业划分!$AB$9</f>
        <v>3585.1031086488147</v>
      </c>
      <c r="AC1310">
        <f>VLOOKUP(X1310,角色属性总表!AG:AI,3,FALSE)*VLOOKUP(AA1310,角色间职业划分!P:AG,8,FALSE)/角色间职业划分!$W$9</f>
        <v>5153.8031999999994</v>
      </c>
      <c r="AD1310">
        <f>VLOOKUP(AA1310,角色间职业划分!P:AP,26,FALSE)</f>
        <v>0.4</v>
      </c>
      <c r="AE1310">
        <f>VLOOKUP(X1310,角色属性总表!I:Q,3,FALSE)</f>
        <v>838.65600000000006</v>
      </c>
      <c r="AF1310">
        <f>VLOOKUP(AA1310,角色间职业划分!P:AP,11,FALSE)</f>
        <v>0.31</v>
      </c>
      <c r="AG1310">
        <f t="shared" si="204"/>
        <v>6939.9132524022907</v>
      </c>
      <c r="AH1310">
        <f t="shared" si="205"/>
        <v>840</v>
      </c>
      <c r="AJ1310">
        <f t="shared" si="206"/>
        <v>6099.9132524022907</v>
      </c>
      <c r="AK1310">
        <v>1306</v>
      </c>
    </row>
    <row r="1311" spans="1:37" x14ac:dyDescent="0.15">
      <c r="A1311">
        <v>1307</v>
      </c>
      <c r="B1311">
        <f>ROUND(VLOOKUP(X1311,角色属性总表!AG:AI,2,FALSE)/角色属性总表!$C$34,0)</f>
        <v>270</v>
      </c>
      <c r="C1311">
        <f>ROUND(VLOOKUP(X1311,角色属性总表!Y:AE,3,FALSE)/J1311,0)</f>
        <v>179</v>
      </c>
      <c r="D1311">
        <f>ROUND(VLOOKUP(X1311,角色属性总表!AG:AI,3,FALSE)/角色属性总表!$C$35,0)</f>
        <v>282</v>
      </c>
      <c r="E1311">
        <f t="shared" si="200"/>
        <v>1447</v>
      </c>
      <c r="F1311">
        <f t="shared" si="201"/>
        <v>18</v>
      </c>
      <c r="G1311">
        <f t="shared" si="202"/>
        <v>13</v>
      </c>
      <c r="H1311">
        <v>0</v>
      </c>
      <c r="I1311">
        <f t="shared" si="207"/>
        <v>3</v>
      </c>
      <c r="J1311">
        <f>VLOOKUP(AA1311,角色间职业划分!P:AP,20,FALSE)</f>
        <v>9</v>
      </c>
      <c r="K1311">
        <f>IF(X1311=500,100,VLOOKUP(AA1311,角色间职业划分!P:AP,22,FALSE))</f>
        <v>100</v>
      </c>
      <c r="L1311">
        <f>IF(X1311=500,K1311,VLOOKUP(AA1311,角色间职业划分!P:AP,23,FALSE))</f>
        <v>60</v>
      </c>
      <c r="M1311">
        <f>VLOOKUP(AA1311,角色间职业划分!P:AP,24,FALSE)</f>
        <v>0</v>
      </c>
      <c r="N1311">
        <f>VLOOKUP(AA1311,角色间职业划分!P:AP,14)*100</f>
        <v>95</v>
      </c>
      <c r="O1311">
        <f>VLOOKUP(AA1311,角色间职业划分!P:Z,9,FALSE)</f>
        <v>0</v>
      </c>
      <c r="P1311">
        <f>VLOOKUP(AA1311,角色间职业划分!P:AP,10,FALSE)</f>
        <v>0</v>
      </c>
      <c r="Q1311">
        <f>VLOOKUP(AA1311,角色间职业划分!P:AP,15,FALSE)</f>
        <v>0</v>
      </c>
      <c r="R1311">
        <f>VLOOKUP(AA1311,角色间职业划分!P:AP,16,FALSE)</f>
        <v>0</v>
      </c>
      <c r="S1311">
        <f>VLOOKUP(AA1311,角色间职业划分!P:AP,17,FALSE)</f>
        <v>0</v>
      </c>
      <c r="T1311">
        <f>VLOOKUP(AA1311,角色间职业划分!P:AP,18,FALSE)</f>
        <v>0</v>
      </c>
      <c r="U1311">
        <f>VLOOKUP(AA1311,角色间职业划分!P:AP,27,FALSE)</f>
        <v>0</v>
      </c>
      <c r="V1311">
        <f t="shared" si="203"/>
        <v>1.0000000000000009</v>
      </c>
      <c r="W1311">
        <f>VLOOKUP(AA1311,角色间职业划分!P:Q,2,FALSE)</f>
        <v>30</v>
      </c>
      <c r="X1311">
        <f t="shared" si="208"/>
        <v>95</v>
      </c>
      <c r="Y1311">
        <f>INT(VLOOKUP(X1311,角色属性总表!AG:AH,2,FALSE)*角色属性总表!$C$38)</f>
        <v>1890</v>
      </c>
      <c r="AA1311">
        <f t="shared" si="209"/>
        <v>13</v>
      </c>
      <c r="AB1311">
        <f>VLOOKUP(X1311,角色属性总表!AG:AI,2,FALSE)*VLOOKUP(角色等级属性!AA1311,角色间职业划分!P:AG,13,FALSE)/角色间职业划分!$AB$9</f>
        <v>3619.5752539242844</v>
      </c>
      <c r="AC1311">
        <f>VLOOKUP(X1311,角色属性总表!AG:AI,3,FALSE)*VLOOKUP(AA1311,角色间职业划分!P:AG,8,FALSE)/角色间职业划分!$W$9</f>
        <v>5203.3589999999995</v>
      </c>
      <c r="AD1311">
        <f>VLOOKUP(AA1311,角色间职业划分!P:AP,26,FALSE)</f>
        <v>0.4</v>
      </c>
      <c r="AE1311">
        <f>VLOOKUP(X1311,角色属性总表!I:Q,3,FALSE)</f>
        <v>846.72</v>
      </c>
      <c r="AF1311">
        <f>VLOOKUP(AA1311,角色间职业划分!P:AP,11,FALSE)</f>
        <v>0.31</v>
      </c>
      <c r="AG1311">
        <f t="shared" si="204"/>
        <v>7066.3264066560942</v>
      </c>
      <c r="AH1311">
        <f t="shared" si="205"/>
        <v>846</v>
      </c>
      <c r="AJ1311">
        <f t="shared" si="206"/>
        <v>6220.3264066560942</v>
      </c>
      <c r="AK1311">
        <v>1307</v>
      </c>
    </row>
    <row r="1312" spans="1:37" x14ac:dyDescent="0.15">
      <c r="A1312">
        <v>1308</v>
      </c>
      <c r="B1312">
        <f>ROUND(VLOOKUP(X1312,角色属性总表!AG:AI,2,FALSE)/角色属性总表!$C$34,0)</f>
        <v>273</v>
      </c>
      <c r="C1312">
        <f>ROUND(VLOOKUP(X1312,角色属性总表!Y:AE,3,FALSE)/J1312,0)</f>
        <v>182</v>
      </c>
      <c r="D1312">
        <f>ROUND(VLOOKUP(X1312,角色属性总表!AG:AI,3,FALSE)/角色属性总表!$C$35,0)</f>
        <v>285</v>
      </c>
      <c r="E1312">
        <f t="shared" si="200"/>
        <v>1461</v>
      </c>
      <c r="F1312">
        <f t="shared" si="201"/>
        <v>18</v>
      </c>
      <c r="G1312">
        <f t="shared" si="202"/>
        <v>13</v>
      </c>
      <c r="H1312">
        <v>0</v>
      </c>
      <c r="I1312">
        <f t="shared" si="207"/>
        <v>3</v>
      </c>
      <c r="J1312">
        <f>VLOOKUP(AA1312,角色间职业划分!P:AP,20,FALSE)</f>
        <v>9</v>
      </c>
      <c r="K1312">
        <f>IF(X1312=500,100,VLOOKUP(AA1312,角色间职业划分!P:AP,22,FALSE))</f>
        <v>100</v>
      </c>
      <c r="L1312">
        <f>IF(X1312=500,K1312,VLOOKUP(AA1312,角色间职业划分!P:AP,23,FALSE))</f>
        <v>60</v>
      </c>
      <c r="M1312">
        <f>VLOOKUP(AA1312,角色间职业划分!P:AP,24,FALSE)</f>
        <v>0</v>
      </c>
      <c r="N1312">
        <f>VLOOKUP(AA1312,角色间职业划分!P:AP,14)*100</f>
        <v>95</v>
      </c>
      <c r="O1312">
        <f>VLOOKUP(AA1312,角色间职业划分!P:Z,9,FALSE)</f>
        <v>0</v>
      </c>
      <c r="P1312">
        <f>VLOOKUP(AA1312,角色间职业划分!P:AP,10,FALSE)</f>
        <v>0</v>
      </c>
      <c r="Q1312">
        <f>VLOOKUP(AA1312,角色间职业划分!P:AP,15,FALSE)</f>
        <v>0</v>
      </c>
      <c r="R1312">
        <f>VLOOKUP(AA1312,角色间职业划分!P:AP,16,FALSE)</f>
        <v>0</v>
      </c>
      <c r="S1312">
        <f>VLOOKUP(AA1312,角色间职业划分!P:AP,17,FALSE)</f>
        <v>0</v>
      </c>
      <c r="T1312">
        <f>VLOOKUP(AA1312,角色间职业划分!P:AP,18,FALSE)</f>
        <v>0</v>
      </c>
      <c r="U1312">
        <f>VLOOKUP(AA1312,角色间职业划分!P:AP,27,FALSE)</f>
        <v>0</v>
      </c>
      <c r="V1312">
        <f t="shared" si="203"/>
        <v>1.0000000000000009</v>
      </c>
      <c r="W1312">
        <f>VLOOKUP(AA1312,角色间职业划分!P:Q,2,FALSE)</f>
        <v>30</v>
      </c>
      <c r="X1312">
        <f t="shared" si="208"/>
        <v>96</v>
      </c>
      <c r="Y1312">
        <f>INT(VLOOKUP(X1312,角色属性总表!AG:AH,2,FALSE)*角色属性总表!$C$38)</f>
        <v>1908</v>
      </c>
      <c r="AA1312">
        <f t="shared" si="209"/>
        <v>13</v>
      </c>
      <c r="AB1312">
        <f>VLOOKUP(X1312,角色属性总表!AG:AI,2,FALSE)*VLOOKUP(角色等级属性!AA1312,角色间职业划分!P:AG,13,FALSE)/角色间职业划分!$AB$9</f>
        <v>3654.0473991997542</v>
      </c>
      <c r="AC1312">
        <f>VLOOKUP(X1312,角色属性总表!AG:AI,3,FALSE)*VLOOKUP(AA1312,角色间职业划分!P:AG,8,FALSE)/角色间职业划分!$W$9</f>
        <v>5252.9147999999996</v>
      </c>
      <c r="AD1312">
        <f>VLOOKUP(AA1312,角色间职业划分!P:AP,26,FALSE)</f>
        <v>0.4</v>
      </c>
      <c r="AE1312">
        <f>VLOOKUP(X1312,角色属性总表!I:Q,3,FALSE)</f>
        <v>854.78399999999999</v>
      </c>
      <c r="AF1312">
        <f>VLOOKUP(AA1312,角色间职业划分!P:AP,11,FALSE)</f>
        <v>0.31</v>
      </c>
      <c r="AG1312">
        <f t="shared" si="204"/>
        <v>7193.7980851961438</v>
      </c>
      <c r="AH1312">
        <f t="shared" si="205"/>
        <v>855</v>
      </c>
      <c r="AJ1312">
        <f t="shared" si="206"/>
        <v>6338.7980851961438</v>
      </c>
      <c r="AK1312">
        <v>1308</v>
      </c>
    </row>
    <row r="1313" spans="1:37" x14ac:dyDescent="0.15">
      <c r="A1313">
        <v>1309</v>
      </c>
      <c r="B1313">
        <f>ROUND(VLOOKUP(X1313,角色属性总表!AG:AI,2,FALSE)/角色属性总表!$C$34,0)</f>
        <v>275</v>
      </c>
      <c r="C1313">
        <f>ROUND(VLOOKUP(X1313,角色属性总表!Y:AE,3,FALSE)/J1313,0)</f>
        <v>186</v>
      </c>
      <c r="D1313">
        <f>ROUND(VLOOKUP(X1313,角色属性总表!AG:AI,3,FALSE)/角色属性总表!$C$35,0)</f>
        <v>288</v>
      </c>
      <c r="E1313">
        <f t="shared" si="200"/>
        <v>1475</v>
      </c>
      <c r="F1313">
        <f t="shared" si="201"/>
        <v>18</v>
      </c>
      <c r="G1313">
        <f t="shared" si="202"/>
        <v>13</v>
      </c>
      <c r="H1313">
        <v>0</v>
      </c>
      <c r="I1313">
        <f t="shared" si="207"/>
        <v>3</v>
      </c>
      <c r="J1313">
        <f>VLOOKUP(AA1313,角色间职业划分!P:AP,20,FALSE)</f>
        <v>9</v>
      </c>
      <c r="K1313">
        <f>IF(X1313=500,100,VLOOKUP(AA1313,角色间职业划分!P:AP,22,FALSE))</f>
        <v>100</v>
      </c>
      <c r="L1313">
        <f>IF(X1313=500,K1313,VLOOKUP(AA1313,角色间职业划分!P:AP,23,FALSE))</f>
        <v>60</v>
      </c>
      <c r="M1313">
        <f>VLOOKUP(AA1313,角色间职业划分!P:AP,24,FALSE)</f>
        <v>0</v>
      </c>
      <c r="N1313">
        <f>VLOOKUP(AA1313,角色间职业划分!P:AP,14)*100</f>
        <v>95</v>
      </c>
      <c r="O1313">
        <f>VLOOKUP(AA1313,角色间职业划分!P:Z,9,FALSE)</f>
        <v>0</v>
      </c>
      <c r="P1313">
        <f>VLOOKUP(AA1313,角色间职业划分!P:AP,10,FALSE)</f>
        <v>0</v>
      </c>
      <c r="Q1313">
        <f>VLOOKUP(AA1313,角色间职业划分!P:AP,15,FALSE)</f>
        <v>0</v>
      </c>
      <c r="R1313">
        <f>VLOOKUP(AA1313,角色间职业划分!P:AP,16,FALSE)</f>
        <v>0</v>
      </c>
      <c r="S1313">
        <f>VLOOKUP(AA1313,角色间职业划分!P:AP,17,FALSE)</f>
        <v>0</v>
      </c>
      <c r="T1313">
        <f>VLOOKUP(AA1313,角色间职业划分!P:AP,18,FALSE)</f>
        <v>0</v>
      </c>
      <c r="U1313">
        <f>VLOOKUP(AA1313,角色间职业划分!P:AP,27,FALSE)</f>
        <v>0</v>
      </c>
      <c r="V1313">
        <f t="shared" si="203"/>
        <v>1.0000000000000009</v>
      </c>
      <c r="W1313">
        <f>VLOOKUP(AA1313,角色间职业划分!P:Q,2,FALSE)</f>
        <v>30</v>
      </c>
      <c r="X1313">
        <f t="shared" si="208"/>
        <v>97</v>
      </c>
      <c r="Y1313">
        <f>INT(VLOOKUP(X1313,角色属性总表!AG:AH,2,FALSE)*角色属性总表!$C$38)</f>
        <v>1926</v>
      </c>
      <c r="AA1313">
        <f t="shared" si="209"/>
        <v>13</v>
      </c>
      <c r="AB1313">
        <f>VLOOKUP(X1313,角色属性总表!AG:AI,2,FALSE)*VLOOKUP(角色等级属性!AA1313,角色间职业划分!P:AG,13,FALSE)/角色间职业划分!$AB$9</f>
        <v>3688.519544475223</v>
      </c>
      <c r="AC1313">
        <f>VLOOKUP(X1313,角色属性总表!AG:AI,3,FALSE)*VLOOKUP(AA1313,角色间职业划分!P:AG,8,FALSE)/角色间职业划分!$W$9</f>
        <v>5302.4705999999987</v>
      </c>
      <c r="AD1313">
        <f>VLOOKUP(AA1313,角色间职业划分!P:AP,26,FALSE)</f>
        <v>0.4</v>
      </c>
      <c r="AE1313">
        <f>VLOOKUP(X1313,角色属性总表!I:Q,3,FALSE)</f>
        <v>862.84799999999996</v>
      </c>
      <c r="AF1313">
        <f>VLOOKUP(AA1313,角色间职业划分!P:AP,11,FALSE)</f>
        <v>0.31</v>
      </c>
      <c r="AG1313">
        <f t="shared" si="204"/>
        <v>7322.3290419423674</v>
      </c>
      <c r="AH1313">
        <f t="shared" si="205"/>
        <v>864</v>
      </c>
      <c r="AJ1313">
        <f t="shared" si="206"/>
        <v>6458.3290419423674</v>
      </c>
      <c r="AK1313">
        <v>1309</v>
      </c>
    </row>
    <row r="1314" spans="1:37" x14ac:dyDescent="0.15">
      <c r="A1314">
        <v>1310</v>
      </c>
      <c r="B1314">
        <f>ROUND(VLOOKUP(X1314,角色属性总表!AG:AI,2,FALSE)/角色属性总表!$C$34,0)</f>
        <v>278</v>
      </c>
      <c r="C1314">
        <f>ROUND(VLOOKUP(X1314,角色属性总表!Y:AE,3,FALSE)/J1314,0)</f>
        <v>189</v>
      </c>
      <c r="D1314">
        <f>ROUND(VLOOKUP(X1314,角色属性总表!AG:AI,3,FALSE)/角色属性总表!$C$35,0)</f>
        <v>290</v>
      </c>
      <c r="E1314">
        <f t="shared" si="200"/>
        <v>1489</v>
      </c>
      <c r="F1314">
        <f t="shared" si="201"/>
        <v>18</v>
      </c>
      <c r="G1314">
        <f t="shared" si="202"/>
        <v>13</v>
      </c>
      <c r="H1314">
        <v>0</v>
      </c>
      <c r="I1314">
        <f t="shared" si="207"/>
        <v>3</v>
      </c>
      <c r="J1314">
        <f>VLOOKUP(AA1314,角色间职业划分!P:AP,20,FALSE)</f>
        <v>9</v>
      </c>
      <c r="K1314">
        <f>IF(X1314=500,100,VLOOKUP(AA1314,角色间职业划分!P:AP,22,FALSE))</f>
        <v>100</v>
      </c>
      <c r="L1314">
        <f>IF(X1314=500,K1314,VLOOKUP(AA1314,角色间职业划分!P:AP,23,FALSE))</f>
        <v>60</v>
      </c>
      <c r="M1314">
        <f>VLOOKUP(AA1314,角色间职业划分!P:AP,24,FALSE)</f>
        <v>0</v>
      </c>
      <c r="N1314">
        <f>VLOOKUP(AA1314,角色间职业划分!P:AP,14)*100</f>
        <v>95</v>
      </c>
      <c r="O1314">
        <f>VLOOKUP(AA1314,角色间职业划分!P:Z,9,FALSE)</f>
        <v>0</v>
      </c>
      <c r="P1314">
        <f>VLOOKUP(AA1314,角色间职业划分!P:AP,10,FALSE)</f>
        <v>0</v>
      </c>
      <c r="Q1314">
        <f>VLOOKUP(AA1314,角色间职业划分!P:AP,15,FALSE)</f>
        <v>0</v>
      </c>
      <c r="R1314">
        <f>VLOOKUP(AA1314,角色间职业划分!P:AP,16,FALSE)</f>
        <v>0</v>
      </c>
      <c r="S1314">
        <f>VLOOKUP(AA1314,角色间职业划分!P:AP,17,FALSE)</f>
        <v>0</v>
      </c>
      <c r="T1314">
        <f>VLOOKUP(AA1314,角色间职业划分!P:AP,18,FALSE)</f>
        <v>0</v>
      </c>
      <c r="U1314">
        <f>VLOOKUP(AA1314,角色间职业划分!P:AP,27,FALSE)</f>
        <v>0</v>
      </c>
      <c r="V1314">
        <f t="shared" si="203"/>
        <v>1.0000000000000009</v>
      </c>
      <c r="W1314">
        <f>VLOOKUP(AA1314,角色间职业划分!P:Q,2,FALSE)</f>
        <v>30</v>
      </c>
      <c r="X1314">
        <f t="shared" si="208"/>
        <v>98</v>
      </c>
      <c r="Y1314">
        <f>INT(VLOOKUP(X1314,角色属性总表!AG:AH,2,FALSE)*角色属性总表!$C$38)</f>
        <v>1944</v>
      </c>
      <c r="AA1314">
        <f t="shared" si="209"/>
        <v>13</v>
      </c>
      <c r="AB1314">
        <f>VLOOKUP(X1314,角色属性总表!AG:AI,2,FALSE)*VLOOKUP(角色等级属性!AA1314,角色间职业划分!P:AG,13,FALSE)/角色间职业划分!$AB$9</f>
        <v>3722.9916897506932</v>
      </c>
      <c r="AC1314">
        <f>VLOOKUP(X1314,角色属性总表!AG:AI,3,FALSE)*VLOOKUP(AA1314,角色间职业划分!P:AG,8,FALSE)/角色间职业划分!$W$9</f>
        <v>5352.0263999999997</v>
      </c>
      <c r="AD1314">
        <f>VLOOKUP(AA1314,角色间职业划分!P:AP,26,FALSE)</f>
        <v>0.4</v>
      </c>
      <c r="AE1314">
        <f>VLOOKUP(X1314,角色属性总表!I:Q,3,FALSE)</f>
        <v>870.91200000000003</v>
      </c>
      <c r="AF1314">
        <f>VLOOKUP(AA1314,角色间职业划分!P:AP,11,FALSE)</f>
        <v>0.31</v>
      </c>
      <c r="AG1314">
        <f t="shared" si="204"/>
        <v>7451.9200706897263</v>
      </c>
      <c r="AH1314">
        <f t="shared" si="205"/>
        <v>870</v>
      </c>
      <c r="AJ1314">
        <f t="shared" si="206"/>
        <v>6581.9200706897263</v>
      </c>
      <c r="AK1314">
        <v>1310</v>
      </c>
    </row>
    <row r="1315" spans="1:37" x14ac:dyDescent="0.15">
      <c r="A1315">
        <v>1311</v>
      </c>
      <c r="B1315">
        <f>ROUND(VLOOKUP(X1315,角色属性总表!AG:AI,2,FALSE)/角色属性总表!$C$34,0)</f>
        <v>280</v>
      </c>
      <c r="C1315">
        <f>ROUND(VLOOKUP(X1315,角色属性总表!Y:AE,3,FALSE)/J1315,0)</f>
        <v>192</v>
      </c>
      <c r="D1315">
        <f>ROUND(VLOOKUP(X1315,角色属性总表!AG:AI,3,FALSE)/角色属性总表!$C$35,0)</f>
        <v>293</v>
      </c>
      <c r="E1315">
        <f t="shared" si="200"/>
        <v>1502</v>
      </c>
      <c r="F1315">
        <f t="shared" si="201"/>
        <v>18</v>
      </c>
      <c r="G1315">
        <f t="shared" si="202"/>
        <v>13</v>
      </c>
      <c r="H1315">
        <v>0</v>
      </c>
      <c r="I1315">
        <f t="shared" si="207"/>
        <v>3</v>
      </c>
      <c r="J1315">
        <f>VLOOKUP(AA1315,角色间职业划分!P:AP,20,FALSE)</f>
        <v>9</v>
      </c>
      <c r="K1315">
        <f>IF(X1315=500,100,VLOOKUP(AA1315,角色间职业划分!P:AP,22,FALSE))</f>
        <v>100</v>
      </c>
      <c r="L1315">
        <f>IF(X1315=500,K1315,VLOOKUP(AA1315,角色间职业划分!P:AP,23,FALSE))</f>
        <v>60</v>
      </c>
      <c r="M1315">
        <f>VLOOKUP(AA1315,角色间职业划分!P:AP,24,FALSE)</f>
        <v>0</v>
      </c>
      <c r="N1315">
        <f>VLOOKUP(AA1315,角色间职业划分!P:AP,14)*100</f>
        <v>95</v>
      </c>
      <c r="O1315">
        <f>VLOOKUP(AA1315,角色间职业划分!P:Z,9,FALSE)</f>
        <v>0</v>
      </c>
      <c r="P1315">
        <f>VLOOKUP(AA1315,角色间职业划分!P:AP,10,FALSE)</f>
        <v>0</v>
      </c>
      <c r="Q1315">
        <f>VLOOKUP(AA1315,角色间职业划分!P:AP,15,FALSE)</f>
        <v>0</v>
      </c>
      <c r="R1315">
        <f>VLOOKUP(AA1315,角色间职业划分!P:AP,16,FALSE)</f>
        <v>0</v>
      </c>
      <c r="S1315">
        <f>VLOOKUP(AA1315,角色间职业划分!P:AP,17,FALSE)</f>
        <v>0</v>
      </c>
      <c r="T1315">
        <f>VLOOKUP(AA1315,角色间职业划分!P:AP,18,FALSE)</f>
        <v>0</v>
      </c>
      <c r="U1315">
        <f>VLOOKUP(AA1315,角色间职业划分!P:AP,27,FALSE)</f>
        <v>0</v>
      </c>
      <c r="V1315">
        <f t="shared" si="203"/>
        <v>1.0000000000000009</v>
      </c>
      <c r="W1315">
        <f>VLOOKUP(AA1315,角色间职业划分!P:Q,2,FALSE)</f>
        <v>30</v>
      </c>
      <c r="X1315">
        <f t="shared" si="208"/>
        <v>99</v>
      </c>
      <c r="Y1315">
        <f>INT(VLOOKUP(X1315,角色属性总表!AG:AH,2,FALSE)*角色属性总表!$C$38)</f>
        <v>1962</v>
      </c>
      <c r="AA1315">
        <f t="shared" si="209"/>
        <v>13</v>
      </c>
      <c r="AB1315">
        <f>VLOOKUP(X1315,角色属性总表!AG:AI,2,FALSE)*VLOOKUP(角色等级属性!AA1315,角色间职业划分!P:AG,13,FALSE)/角色间职业划分!$AB$9</f>
        <v>3757.4638350261621</v>
      </c>
      <c r="AC1315">
        <f>VLOOKUP(X1315,角色属性总表!AG:AI,3,FALSE)*VLOOKUP(AA1315,角色间职业划分!P:AG,8,FALSE)/角色间职业划分!$W$9</f>
        <v>5401.5821999999998</v>
      </c>
      <c r="AD1315">
        <f>VLOOKUP(AA1315,角色间职业划分!P:AP,26,FALSE)</f>
        <v>0.4</v>
      </c>
      <c r="AE1315">
        <f>VLOOKUP(X1315,角色属性总表!I:Q,3,FALSE)</f>
        <v>878.97600000000011</v>
      </c>
      <c r="AF1315">
        <f>VLOOKUP(AA1315,角色间职业划分!P:AP,11,FALSE)</f>
        <v>0.31</v>
      </c>
      <c r="AG1315">
        <f t="shared" si="204"/>
        <v>7582.5720043605115</v>
      </c>
      <c r="AH1315">
        <f t="shared" si="205"/>
        <v>879</v>
      </c>
      <c r="AJ1315">
        <f t="shared" si="206"/>
        <v>6703.5720043605115</v>
      </c>
      <c r="AK1315">
        <v>1311</v>
      </c>
    </row>
    <row r="1316" spans="1:37" x14ac:dyDescent="0.15">
      <c r="A1316">
        <v>1312</v>
      </c>
      <c r="B1316">
        <f>ROUND(VLOOKUP(X1316,角色属性总表!AG:AI,2,FALSE)/角色属性总表!$C$34,0)</f>
        <v>283</v>
      </c>
      <c r="C1316">
        <f>ROUND(VLOOKUP(X1316,角色属性总表!Y:AE,3,FALSE)/J1316,0)</f>
        <v>195</v>
      </c>
      <c r="D1316">
        <f>ROUND(VLOOKUP(X1316,角色属性总表!AG:AI,3,FALSE)/角色属性总表!$C$35,0)</f>
        <v>296</v>
      </c>
      <c r="E1316">
        <f t="shared" si="200"/>
        <v>1516</v>
      </c>
      <c r="F1316">
        <f t="shared" si="201"/>
        <v>18</v>
      </c>
      <c r="G1316">
        <f t="shared" si="202"/>
        <v>13</v>
      </c>
      <c r="H1316">
        <v>0</v>
      </c>
      <c r="I1316">
        <f t="shared" si="207"/>
        <v>3</v>
      </c>
      <c r="J1316">
        <f>VLOOKUP(AA1316,角色间职业划分!P:AP,20,FALSE)</f>
        <v>9</v>
      </c>
      <c r="K1316">
        <f>IF(X1316=500,100,VLOOKUP(AA1316,角色间职业划分!P:AP,22,FALSE))</f>
        <v>100</v>
      </c>
      <c r="L1316">
        <f>IF(X1316=500,K1316,VLOOKUP(AA1316,角色间职业划分!P:AP,23,FALSE))</f>
        <v>60</v>
      </c>
      <c r="M1316">
        <f>VLOOKUP(AA1316,角色间职业划分!P:AP,24,FALSE)</f>
        <v>0</v>
      </c>
      <c r="N1316">
        <f>VLOOKUP(AA1316,角色间职业划分!P:AP,14)*100</f>
        <v>95</v>
      </c>
      <c r="O1316">
        <f>VLOOKUP(AA1316,角色间职业划分!P:Z,9,FALSE)</f>
        <v>0</v>
      </c>
      <c r="P1316">
        <f>VLOOKUP(AA1316,角色间职业划分!P:AP,10,FALSE)</f>
        <v>0</v>
      </c>
      <c r="Q1316">
        <f>VLOOKUP(AA1316,角色间职业划分!P:AP,15,FALSE)</f>
        <v>0</v>
      </c>
      <c r="R1316">
        <f>VLOOKUP(AA1316,角色间职业划分!P:AP,16,FALSE)</f>
        <v>0</v>
      </c>
      <c r="S1316">
        <f>VLOOKUP(AA1316,角色间职业划分!P:AP,17,FALSE)</f>
        <v>0</v>
      </c>
      <c r="T1316">
        <f>VLOOKUP(AA1316,角色间职业划分!P:AP,18,FALSE)</f>
        <v>0</v>
      </c>
      <c r="U1316">
        <f>VLOOKUP(AA1316,角色间职业划分!P:AP,27,FALSE)</f>
        <v>0</v>
      </c>
      <c r="V1316">
        <f t="shared" si="203"/>
        <v>1.0000000000000009</v>
      </c>
      <c r="W1316">
        <f>VLOOKUP(AA1316,角色间职业划分!P:Q,2,FALSE)</f>
        <v>30</v>
      </c>
      <c r="X1316">
        <f t="shared" si="208"/>
        <v>100</v>
      </c>
      <c r="Y1316">
        <f>INT(VLOOKUP(X1316,角色属性总表!AG:AH,2,FALSE)*角色属性总表!$C$38)</f>
        <v>1980</v>
      </c>
      <c r="AA1316">
        <f t="shared" si="209"/>
        <v>13</v>
      </c>
      <c r="AB1316">
        <f>VLOOKUP(X1316,角色属性总表!AG:AI,2,FALSE)*VLOOKUP(角色等级属性!AA1316,角色间职业划分!P:AG,13,FALSE)/角色间职业划分!$AB$9</f>
        <v>3791.9359803016309</v>
      </c>
      <c r="AC1316">
        <f>VLOOKUP(X1316,角色属性总表!AG:AI,3,FALSE)*VLOOKUP(AA1316,角色间职业划分!P:AG,8,FALSE)/角色间职业划分!$W$9</f>
        <v>5451.137999999999</v>
      </c>
      <c r="AD1316">
        <f>VLOOKUP(AA1316,角色间职业划分!P:AP,26,FALSE)</f>
        <v>0.4</v>
      </c>
      <c r="AE1316">
        <f>VLOOKUP(X1316,角色属性总表!I:Q,3,FALSE)</f>
        <v>887.04</v>
      </c>
      <c r="AF1316">
        <f>VLOOKUP(AA1316,角色间职业划分!P:AP,11,FALSE)</f>
        <v>0.31</v>
      </c>
      <c r="AG1316">
        <f t="shared" si="204"/>
        <v>7714.2857142857147</v>
      </c>
      <c r="AH1316">
        <f t="shared" si="205"/>
        <v>888</v>
      </c>
      <c r="AJ1316">
        <f t="shared" si="206"/>
        <v>6826.2857142857147</v>
      </c>
      <c r="AK1316">
        <v>1312</v>
      </c>
    </row>
    <row r="1317" spans="1:37" x14ac:dyDescent="0.15">
      <c r="A1317">
        <v>1313</v>
      </c>
      <c r="B1317">
        <f>ROUND(VLOOKUP(X1317,角色属性总表!AG:AI,2,FALSE)/角色属性总表!$C$34,0)</f>
        <v>1428571</v>
      </c>
      <c r="C1317">
        <f>ROUND(VLOOKUP(X1317,角色属性总表!Y:AE,3,FALSE)/J1317,0)</f>
        <v>1111111</v>
      </c>
      <c r="D1317">
        <f>ROUND(VLOOKUP(X1317,角色属性总表!AG:AI,3,FALSE)/角色属性总表!$C$35,0)</f>
        <v>400000</v>
      </c>
      <c r="E1317">
        <f t="shared" si="200"/>
        <v>7660475</v>
      </c>
      <c r="F1317">
        <f t="shared" si="201"/>
        <v>18</v>
      </c>
      <c r="G1317">
        <f t="shared" si="202"/>
        <v>13</v>
      </c>
      <c r="H1317">
        <v>0</v>
      </c>
      <c r="I1317">
        <f t="shared" si="207"/>
        <v>3</v>
      </c>
      <c r="J1317">
        <f>VLOOKUP(AA1317,角色间职业划分!P:AP,20,FALSE)</f>
        <v>9</v>
      </c>
      <c r="K1317">
        <f>IF(X1317=500,100,VLOOKUP(AA1317,角色间职业划分!P:AP,22,FALSE))</f>
        <v>100</v>
      </c>
      <c r="L1317">
        <f>IF(X1317=500,K1317,VLOOKUP(AA1317,角色间职业划分!P:AP,23,FALSE))</f>
        <v>100</v>
      </c>
      <c r="M1317">
        <f>VLOOKUP(AA1317,角色间职业划分!P:AP,24,FALSE)</f>
        <v>0</v>
      </c>
      <c r="N1317">
        <f>VLOOKUP(AA1317,角色间职业划分!P:AP,14)*100</f>
        <v>95</v>
      </c>
      <c r="O1317">
        <f>VLOOKUP(AA1317,角色间职业划分!P:Z,9,FALSE)</f>
        <v>0</v>
      </c>
      <c r="P1317">
        <f>VLOOKUP(AA1317,角色间职业划分!P:AP,10,FALSE)</f>
        <v>0</v>
      </c>
      <c r="Q1317">
        <f>VLOOKUP(AA1317,角色间职业划分!P:AP,15,FALSE)</f>
        <v>0</v>
      </c>
      <c r="R1317">
        <f>VLOOKUP(AA1317,角色间职业划分!P:AP,16,FALSE)</f>
        <v>0</v>
      </c>
      <c r="S1317">
        <f>VLOOKUP(AA1317,角色间职业划分!P:AP,17,FALSE)</f>
        <v>0</v>
      </c>
      <c r="T1317">
        <f>VLOOKUP(AA1317,角色间职业划分!P:AP,18,FALSE)</f>
        <v>0</v>
      </c>
      <c r="U1317">
        <f>VLOOKUP(AA1317,角色间职业划分!P:AP,27,FALSE)</f>
        <v>0</v>
      </c>
      <c r="V1317">
        <f t="shared" si="203"/>
        <v>1.0000000000000009</v>
      </c>
      <c r="W1317">
        <f>VLOOKUP(AA1317,角色间职业划分!P:Q,2,FALSE)</f>
        <v>30</v>
      </c>
      <c r="X1317">
        <f t="shared" si="208"/>
        <v>500</v>
      </c>
      <c r="Y1317">
        <f>INT(VLOOKUP(X1317,角色属性总表!AG:AH,2,FALSE)*角色属性总表!$C$38)</f>
        <v>9999999</v>
      </c>
      <c r="AA1317">
        <f t="shared" si="209"/>
        <v>13</v>
      </c>
      <c r="AB1317">
        <f>VLOOKUP(X1317,角色属性总表!AG:AI,2,FALSE)*VLOOKUP(角色等级属性!AA1317,角色间职业划分!P:AG,13,FALSE)/角色间职业划分!$AB$9</f>
        <v>19151189.904586025</v>
      </c>
      <c r="AC1317">
        <f>VLOOKUP(X1317,角色属性总表!AG:AI,3,FALSE)*VLOOKUP(AA1317,角色间职业划分!P:AG,8,FALSE)/角色间职业划分!$W$9</f>
        <v>7374374.2625624994</v>
      </c>
      <c r="AD1317">
        <f>VLOOKUP(AA1317,角色间职业划分!P:AP,26,FALSE)</f>
        <v>0.4</v>
      </c>
      <c r="AE1317">
        <f>VLOOKUP(X1317,角色属性总表!I:Q,3,FALSE)</f>
        <v>0</v>
      </c>
      <c r="AF1317">
        <f>VLOOKUP(AA1317,角色间职业划分!P:AP,11,FALSE)</f>
        <v>0.31</v>
      </c>
      <c r="AG1317">
        <f t="shared" si="204"/>
        <v>183406.97344089879</v>
      </c>
      <c r="AH1317">
        <f t="shared" si="205"/>
        <v>1200000</v>
      </c>
      <c r="AJ1317">
        <f t="shared" si="206"/>
        <v>-1016593.0265591012</v>
      </c>
      <c r="AK1317">
        <v>1313</v>
      </c>
    </row>
    <row r="1318" spans="1:37" x14ac:dyDescent="0.15">
      <c r="A1318">
        <v>1314</v>
      </c>
      <c r="B1318">
        <f>ROUND(VLOOKUP(X1318,角色属性总表!AG:AI,2,FALSE)/角色属性总表!$C$34,0)</f>
        <v>28</v>
      </c>
      <c r="C1318">
        <f>ROUND(VLOOKUP(X1318,角色属性总表!Y:AE,3,FALSE)/J1318,0)</f>
        <v>5</v>
      </c>
      <c r="D1318">
        <f>ROUND(VLOOKUP(X1318,角色属性总表!AG:AI,3,FALSE)/角色属性总表!$C$35,0)</f>
        <v>30</v>
      </c>
      <c r="E1318">
        <f t="shared" si="200"/>
        <v>81</v>
      </c>
      <c r="F1318">
        <f t="shared" si="201"/>
        <v>28</v>
      </c>
      <c r="G1318">
        <f t="shared" si="202"/>
        <v>7</v>
      </c>
      <c r="H1318">
        <v>0</v>
      </c>
      <c r="I1318">
        <f t="shared" si="207"/>
        <v>3</v>
      </c>
      <c r="J1318">
        <f>VLOOKUP(AA1318,角色间职业划分!P:AP,20,FALSE)</f>
        <v>10</v>
      </c>
      <c r="K1318">
        <f>IF(X1318=500,100,VLOOKUP(AA1318,角色间职业划分!P:AP,22,FALSE))</f>
        <v>120</v>
      </c>
      <c r="L1318">
        <f>IF(X1318=500,K1318,VLOOKUP(AA1318,角色间职业划分!P:AP,23,FALSE))</f>
        <v>60</v>
      </c>
      <c r="M1318">
        <f>VLOOKUP(AA1318,角色间职业划分!P:AP,24,FALSE)</f>
        <v>0</v>
      </c>
      <c r="N1318">
        <f>VLOOKUP(AA1318,角色间职业划分!P:AP,14)*100</f>
        <v>95</v>
      </c>
      <c r="O1318">
        <f>VLOOKUP(AA1318,角色间职业划分!P:Z,9,FALSE)</f>
        <v>0</v>
      </c>
      <c r="P1318">
        <f>VLOOKUP(AA1318,角色间职业划分!P:AP,10,FALSE)</f>
        <v>0</v>
      </c>
      <c r="Q1318">
        <f>VLOOKUP(AA1318,角色间职业划分!P:AP,15,FALSE)</f>
        <v>0</v>
      </c>
      <c r="R1318">
        <f>VLOOKUP(AA1318,角色间职业划分!P:AP,16,FALSE)</f>
        <v>0</v>
      </c>
      <c r="S1318">
        <f>VLOOKUP(AA1318,角色间职业划分!P:AP,17,FALSE)</f>
        <v>0</v>
      </c>
      <c r="T1318">
        <f>VLOOKUP(AA1318,角色间职业划分!P:AP,18,FALSE)</f>
        <v>0</v>
      </c>
      <c r="U1318">
        <f>VLOOKUP(AA1318,角色间职业划分!P:AP,27,FALSE)</f>
        <v>0</v>
      </c>
      <c r="V1318">
        <f t="shared" si="203"/>
        <v>12</v>
      </c>
      <c r="W1318">
        <f>VLOOKUP(AA1318,角色间职业划分!P:Q,2,FALSE)</f>
        <v>31</v>
      </c>
      <c r="X1318">
        <f t="shared" si="208"/>
        <v>1</v>
      </c>
      <c r="Y1318">
        <f>INT(VLOOKUP(X1318,角色属性总表!AG:AH,2,FALSE)*角色属性总表!$C$38)</f>
        <v>198</v>
      </c>
      <c r="AA1318">
        <f t="shared" si="209"/>
        <v>14</v>
      </c>
      <c r="AB1318">
        <f>VLOOKUP(X1318,角色属性总表!AG:AI,2,FALSE)*VLOOKUP(角色等级属性!AA1318,角色间职业划分!P:AG,13,FALSE)/角色间职业划分!$AB$9</f>
        <v>203.26678765880223</v>
      </c>
      <c r="AC1318">
        <f>VLOOKUP(X1318,角色属性总表!AG:AI,3,FALSE)*VLOOKUP(AA1318,角色间职业划分!P:AG,8,FALSE)/角色间职业划分!$W$9</f>
        <v>854.79240000000016</v>
      </c>
      <c r="AD1318">
        <f>VLOOKUP(AA1318,角色间职业划分!P:AP,26,FALSE)</f>
        <v>0.4</v>
      </c>
      <c r="AE1318">
        <f>VLOOKUP(X1318,角色属性总表!I:Q,3,FALSE)</f>
        <v>88.704000000000008</v>
      </c>
      <c r="AF1318">
        <f>VLOOKUP(AA1318,角色间职业划分!P:AP,11,FALSE)</f>
        <v>0.42</v>
      </c>
      <c r="AG1318">
        <f t="shared" si="204"/>
        <v>5.5670103092783512</v>
      </c>
      <c r="AH1318">
        <f t="shared" si="205"/>
        <v>90</v>
      </c>
      <c r="AJ1318">
        <f t="shared" si="206"/>
        <v>-84.432989690721655</v>
      </c>
      <c r="AK1318">
        <v>1314</v>
      </c>
    </row>
    <row r="1319" spans="1:37" x14ac:dyDescent="0.15">
      <c r="A1319">
        <v>1315</v>
      </c>
      <c r="B1319">
        <f>ROUND(VLOOKUP(X1319,角色属性总表!AG:AI,2,FALSE)/角色属性总表!$C$34,0)</f>
        <v>31</v>
      </c>
      <c r="C1319">
        <f>ROUND(VLOOKUP(X1319,角色属性总表!Y:AE,3,FALSE)/J1319,0)</f>
        <v>6</v>
      </c>
      <c r="D1319">
        <f>ROUND(VLOOKUP(X1319,角色属性总表!AG:AI,3,FALSE)/角色属性总表!$C$35,0)</f>
        <v>32</v>
      </c>
      <c r="E1319">
        <f t="shared" si="200"/>
        <v>88</v>
      </c>
      <c r="F1319">
        <f t="shared" si="201"/>
        <v>29</v>
      </c>
      <c r="G1319">
        <f t="shared" si="202"/>
        <v>7</v>
      </c>
      <c r="H1319">
        <v>0</v>
      </c>
      <c r="I1319">
        <f t="shared" si="207"/>
        <v>3</v>
      </c>
      <c r="J1319">
        <f>VLOOKUP(AA1319,角色间职业划分!P:AP,20,FALSE)</f>
        <v>10</v>
      </c>
      <c r="K1319">
        <f>IF(X1319=500,100,VLOOKUP(AA1319,角色间职业划分!P:AP,22,FALSE))</f>
        <v>120</v>
      </c>
      <c r="L1319">
        <f>IF(X1319=500,K1319,VLOOKUP(AA1319,角色间职业划分!P:AP,23,FALSE))</f>
        <v>60</v>
      </c>
      <c r="M1319">
        <f>VLOOKUP(AA1319,角色间职业划分!P:AP,24,FALSE)</f>
        <v>0</v>
      </c>
      <c r="N1319">
        <f>VLOOKUP(AA1319,角色间职业划分!P:AP,14)*100</f>
        <v>95</v>
      </c>
      <c r="O1319">
        <f>VLOOKUP(AA1319,角色间职业划分!P:Z,9,FALSE)</f>
        <v>0</v>
      </c>
      <c r="P1319">
        <f>VLOOKUP(AA1319,角色间职业划分!P:AP,10,FALSE)</f>
        <v>0</v>
      </c>
      <c r="Q1319">
        <f>VLOOKUP(AA1319,角色间职业划分!P:AP,15,FALSE)</f>
        <v>0</v>
      </c>
      <c r="R1319">
        <f>VLOOKUP(AA1319,角色间职业划分!P:AP,16,FALSE)</f>
        <v>0</v>
      </c>
      <c r="S1319">
        <f>VLOOKUP(AA1319,角色间职业划分!P:AP,17,FALSE)</f>
        <v>0</v>
      </c>
      <c r="T1319">
        <f>VLOOKUP(AA1319,角色间职业划分!P:AP,18,FALSE)</f>
        <v>0</v>
      </c>
      <c r="U1319">
        <f>VLOOKUP(AA1319,角色间职业划分!P:AP,27,FALSE)</f>
        <v>0</v>
      </c>
      <c r="V1319">
        <f t="shared" si="203"/>
        <v>12</v>
      </c>
      <c r="W1319">
        <f>VLOOKUP(AA1319,角色间职业划分!P:Q,2,FALSE)</f>
        <v>31</v>
      </c>
      <c r="X1319">
        <f t="shared" si="208"/>
        <v>2</v>
      </c>
      <c r="Y1319">
        <f>INT(VLOOKUP(X1319,角色属性总表!AG:AH,2,FALSE)*角色属性总表!$C$38)</f>
        <v>216</v>
      </c>
      <c r="AA1319">
        <f t="shared" si="209"/>
        <v>14</v>
      </c>
      <c r="AB1319">
        <f>VLOOKUP(X1319,角色属性总表!AG:AI,2,FALSE)*VLOOKUP(角色等级属性!AA1319,角色间职业划分!P:AG,13,FALSE)/角色间职业划分!$AB$9</f>
        <v>221.74558653687512</v>
      </c>
      <c r="AC1319">
        <f>VLOOKUP(X1319,角色属性总表!AG:AI,3,FALSE)*VLOOKUP(AA1319,角色间职业划分!P:AG,8,FALSE)/角色间职业划分!$W$9</f>
        <v>932.50080000000003</v>
      </c>
      <c r="AD1319">
        <f>VLOOKUP(AA1319,角色间职业划分!P:AP,26,FALSE)</f>
        <v>0.4</v>
      </c>
      <c r="AE1319">
        <f>VLOOKUP(X1319,角色属性总表!I:Q,3,FALSE)</f>
        <v>96.768000000000001</v>
      </c>
      <c r="AF1319">
        <f>VLOOKUP(AA1319,角色间职业划分!P:AP,11,FALSE)</f>
        <v>0.42</v>
      </c>
      <c r="AG1319">
        <f t="shared" si="204"/>
        <v>15.950216863984597</v>
      </c>
      <c r="AH1319">
        <f t="shared" si="205"/>
        <v>96</v>
      </c>
      <c r="AJ1319">
        <f t="shared" si="206"/>
        <v>-80.049783136015407</v>
      </c>
      <c r="AK1319">
        <v>1315</v>
      </c>
    </row>
    <row r="1320" spans="1:37" x14ac:dyDescent="0.15">
      <c r="A1320">
        <v>1316</v>
      </c>
      <c r="B1320">
        <f>ROUND(VLOOKUP(X1320,角色属性总表!AG:AI,2,FALSE)/角色属性总表!$C$34,0)</f>
        <v>33</v>
      </c>
      <c r="C1320">
        <f>ROUND(VLOOKUP(X1320,角色属性总表!Y:AE,3,FALSE)/J1320,0)</f>
        <v>6</v>
      </c>
      <c r="D1320">
        <f>ROUND(VLOOKUP(X1320,角色属性总表!AG:AI,3,FALSE)/角色属性总表!$C$35,0)</f>
        <v>35</v>
      </c>
      <c r="E1320">
        <f t="shared" si="200"/>
        <v>96</v>
      </c>
      <c r="F1320">
        <f t="shared" si="201"/>
        <v>29</v>
      </c>
      <c r="G1320">
        <f t="shared" si="202"/>
        <v>7</v>
      </c>
      <c r="H1320">
        <v>0</v>
      </c>
      <c r="I1320">
        <f t="shared" si="207"/>
        <v>3</v>
      </c>
      <c r="J1320">
        <f>VLOOKUP(AA1320,角色间职业划分!P:AP,20,FALSE)</f>
        <v>10</v>
      </c>
      <c r="K1320">
        <f>IF(X1320=500,100,VLOOKUP(AA1320,角色间职业划分!P:AP,22,FALSE))</f>
        <v>120</v>
      </c>
      <c r="L1320">
        <f>IF(X1320=500,K1320,VLOOKUP(AA1320,角色间职业划分!P:AP,23,FALSE))</f>
        <v>60</v>
      </c>
      <c r="M1320">
        <f>VLOOKUP(AA1320,角色间职业划分!P:AP,24,FALSE)</f>
        <v>0</v>
      </c>
      <c r="N1320">
        <f>VLOOKUP(AA1320,角色间职业划分!P:AP,14)*100</f>
        <v>95</v>
      </c>
      <c r="O1320">
        <f>VLOOKUP(AA1320,角色间职业划分!P:Z,9,FALSE)</f>
        <v>0</v>
      </c>
      <c r="P1320">
        <f>VLOOKUP(AA1320,角色间职业划分!P:AP,10,FALSE)</f>
        <v>0</v>
      </c>
      <c r="Q1320">
        <f>VLOOKUP(AA1320,角色间职业划分!P:AP,15,FALSE)</f>
        <v>0</v>
      </c>
      <c r="R1320">
        <f>VLOOKUP(AA1320,角色间职业划分!P:AP,16,FALSE)</f>
        <v>0</v>
      </c>
      <c r="S1320">
        <f>VLOOKUP(AA1320,角色间职业划分!P:AP,17,FALSE)</f>
        <v>0</v>
      </c>
      <c r="T1320">
        <f>VLOOKUP(AA1320,角色间职业划分!P:AP,18,FALSE)</f>
        <v>0</v>
      </c>
      <c r="U1320">
        <f>VLOOKUP(AA1320,角色间职业划分!P:AP,27,FALSE)</f>
        <v>0</v>
      </c>
      <c r="V1320">
        <f t="shared" si="203"/>
        <v>12</v>
      </c>
      <c r="W1320">
        <f>VLOOKUP(AA1320,角色间职业划分!P:Q,2,FALSE)</f>
        <v>31</v>
      </c>
      <c r="X1320">
        <f t="shared" si="208"/>
        <v>3</v>
      </c>
      <c r="Y1320">
        <f>INT(VLOOKUP(X1320,角色属性总表!AG:AH,2,FALSE)*角色属性总表!$C$38)</f>
        <v>234</v>
      </c>
      <c r="AA1320">
        <f t="shared" si="209"/>
        <v>14</v>
      </c>
      <c r="AB1320">
        <f>VLOOKUP(X1320,角色属性总表!AG:AI,2,FALSE)*VLOOKUP(角色等级属性!AA1320,角色间职业划分!P:AG,13,FALSE)/角色间职业划分!$AB$9</f>
        <v>240.22438541494805</v>
      </c>
      <c r="AC1320">
        <f>VLOOKUP(X1320,角色属性总表!AG:AI,3,FALSE)*VLOOKUP(AA1320,角色间职业划分!P:AG,8,FALSE)/角色间职业划分!$W$9</f>
        <v>1010.2092000000001</v>
      </c>
      <c r="AD1320">
        <f>VLOOKUP(AA1320,角色间职业划分!P:AP,26,FALSE)</f>
        <v>0.4</v>
      </c>
      <c r="AE1320">
        <f>VLOOKUP(X1320,角色属性总表!I:Q,3,FALSE)</f>
        <v>104.83200000000001</v>
      </c>
      <c r="AF1320">
        <f>VLOOKUP(AA1320,角色间职业划分!P:AP,11,FALSE)</f>
        <v>0.42</v>
      </c>
      <c r="AG1320">
        <f t="shared" si="204"/>
        <v>29.597135348055552</v>
      </c>
      <c r="AH1320">
        <f t="shared" si="205"/>
        <v>105</v>
      </c>
      <c r="AJ1320">
        <f t="shared" si="206"/>
        <v>-75.402864651944441</v>
      </c>
      <c r="AK1320">
        <v>1316</v>
      </c>
    </row>
    <row r="1321" spans="1:37" x14ac:dyDescent="0.15">
      <c r="A1321">
        <v>1317</v>
      </c>
      <c r="B1321">
        <f>ROUND(VLOOKUP(X1321,角色属性总表!AG:AI,2,FALSE)/角色属性总表!$C$34,0)</f>
        <v>36</v>
      </c>
      <c r="C1321">
        <f>ROUND(VLOOKUP(X1321,角色属性总表!Y:AE,3,FALSE)/J1321,0)</f>
        <v>7</v>
      </c>
      <c r="D1321">
        <f>ROUND(VLOOKUP(X1321,角色属性总表!AG:AI,3,FALSE)/角色属性总表!$C$35,0)</f>
        <v>38</v>
      </c>
      <c r="E1321">
        <f t="shared" si="200"/>
        <v>103</v>
      </c>
      <c r="F1321">
        <f t="shared" si="201"/>
        <v>29</v>
      </c>
      <c r="G1321">
        <f t="shared" si="202"/>
        <v>7</v>
      </c>
      <c r="H1321">
        <v>0</v>
      </c>
      <c r="I1321">
        <f t="shared" si="207"/>
        <v>3</v>
      </c>
      <c r="J1321">
        <f>VLOOKUP(AA1321,角色间职业划分!P:AP,20,FALSE)</f>
        <v>10</v>
      </c>
      <c r="K1321">
        <f>IF(X1321=500,100,VLOOKUP(AA1321,角色间职业划分!P:AP,22,FALSE))</f>
        <v>120</v>
      </c>
      <c r="L1321">
        <f>IF(X1321=500,K1321,VLOOKUP(AA1321,角色间职业划分!P:AP,23,FALSE))</f>
        <v>60</v>
      </c>
      <c r="M1321">
        <f>VLOOKUP(AA1321,角色间职业划分!P:AP,24,FALSE)</f>
        <v>0</v>
      </c>
      <c r="N1321">
        <f>VLOOKUP(AA1321,角色间职业划分!P:AP,14)*100</f>
        <v>95</v>
      </c>
      <c r="O1321">
        <f>VLOOKUP(AA1321,角色间职业划分!P:Z,9,FALSE)</f>
        <v>0</v>
      </c>
      <c r="P1321">
        <f>VLOOKUP(AA1321,角色间职业划分!P:AP,10,FALSE)</f>
        <v>0</v>
      </c>
      <c r="Q1321">
        <f>VLOOKUP(AA1321,角色间职业划分!P:AP,15,FALSE)</f>
        <v>0</v>
      </c>
      <c r="R1321">
        <f>VLOOKUP(AA1321,角色间职业划分!P:AP,16,FALSE)</f>
        <v>0</v>
      </c>
      <c r="S1321">
        <f>VLOOKUP(AA1321,角色间职业划分!P:AP,17,FALSE)</f>
        <v>0</v>
      </c>
      <c r="T1321">
        <f>VLOOKUP(AA1321,角色间职业划分!P:AP,18,FALSE)</f>
        <v>0</v>
      </c>
      <c r="U1321">
        <f>VLOOKUP(AA1321,角色间职业划分!P:AP,27,FALSE)</f>
        <v>0</v>
      </c>
      <c r="V1321">
        <f t="shared" si="203"/>
        <v>12</v>
      </c>
      <c r="W1321">
        <f>VLOOKUP(AA1321,角色间职业划分!P:Q,2,FALSE)</f>
        <v>31</v>
      </c>
      <c r="X1321">
        <f t="shared" si="208"/>
        <v>4</v>
      </c>
      <c r="Y1321">
        <f>INT(VLOOKUP(X1321,角色属性总表!AG:AH,2,FALSE)*角色属性总表!$C$38)</f>
        <v>252</v>
      </c>
      <c r="AA1321">
        <f t="shared" si="209"/>
        <v>14</v>
      </c>
      <c r="AB1321">
        <f>VLOOKUP(X1321,角色属性总表!AG:AI,2,FALSE)*VLOOKUP(角色等级属性!AA1321,角色间职业划分!P:AG,13,FALSE)/角色间职业划分!$AB$9</f>
        <v>258.70318429302091</v>
      </c>
      <c r="AC1321">
        <f>VLOOKUP(X1321,角色属性总表!AG:AI,3,FALSE)*VLOOKUP(AA1321,角色间职业划分!P:AG,8,FALSE)/角色间职业划分!$W$9</f>
        <v>1087.9176</v>
      </c>
      <c r="AD1321">
        <f>VLOOKUP(AA1321,角色间职业划分!P:AP,26,FALSE)</f>
        <v>0.4</v>
      </c>
      <c r="AE1321">
        <f>VLOOKUP(X1321,角色属性总表!I:Q,3,FALSE)</f>
        <v>112.89599999999999</v>
      </c>
      <c r="AF1321">
        <f>VLOOKUP(AA1321,角色间职业划分!P:AP,11,FALSE)</f>
        <v>0.42</v>
      </c>
      <c r="AG1321">
        <f t="shared" si="204"/>
        <v>45.957446808510639</v>
      </c>
      <c r="AH1321">
        <f t="shared" si="205"/>
        <v>114</v>
      </c>
      <c r="AJ1321">
        <f t="shared" si="206"/>
        <v>-68.042553191489361</v>
      </c>
      <c r="AK1321">
        <v>1317</v>
      </c>
    </row>
    <row r="1322" spans="1:37" x14ac:dyDescent="0.15">
      <c r="A1322">
        <v>1318</v>
      </c>
      <c r="B1322">
        <f>ROUND(VLOOKUP(X1322,角色属性总表!AG:AI,2,FALSE)/角色属性总表!$C$34,0)</f>
        <v>39</v>
      </c>
      <c r="C1322">
        <f>ROUND(VLOOKUP(X1322,角色属性总表!Y:AE,3,FALSE)/J1322,0)</f>
        <v>7</v>
      </c>
      <c r="D1322">
        <f>ROUND(VLOOKUP(X1322,角色属性总表!AG:AI,3,FALSE)/角色属性总表!$C$35,0)</f>
        <v>40</v>
      </c>
      <c r="E1322">
        <f t="shared" si="200"/>
        <v>110</v>
      </c>
      <c r="F1322">
        <f t="shared" si="201"/>
        <v>29</v>
      </c>
      <c r="G1322">
        <f t="shared" si="202"/>
        <v>7</v>
      </c>
      <c r="H1322">
        <v>0</v>
      </c>
      <c r="I1322">
        <f t="shared" si="207"/>
        <v>3</v>
      </c>
      <c r="J1322">
        <f>VLOOKUP(AA1322,角色间职业划分!P:AP,20,FALSE)</f>
        <v>10</v>
      </c>
      <c r="K1322">
        <f>IF(X1322=500,100,VLOOKUP(AA1322,角色间职业划分!P:AP,22,FALSE))</f>
        <v>120</v>
      </c>
      <c r="L1322">
        <f>IF(X1322=500,K1322,VLOOKUP(AA1322,角色间职业划分!P:AP,23,FALSE))</f>
        <v>60</v>
      </c>
      <c r="M1322">
        <f>VLOOKUP(AA1322,角色间职业划分!P:AP,24,FALSE)</f>
        <v>0</v>
      </c>
      <c r="N1322">
        <f>VLOOKUP(AA1322,角色间职业划分!P:AP,14)*100</f>
        <v>95</v>
      </c>
      <c r="O1322">
        <f>VLOOKUP(AA1322,角色间职业划分!P:Z,9,FALSE)</f>
        <v>0</v>
      </c>
      <c r="P1322">
        <f>VLOOKUP(AA1322,角色间职业划分!P:AP,10,FALSE)</f>
        <v>0</v>
      </c>
      <c r="Q1322">
        <f>VLOOKUP(AA1322,角色间职业划分!P:AP,15,FALSE)</f>
        <v>0</v>
      </c>
      <c r="R1322">
        <f>VLOOKUP(AA1322,角色间职业划分!P:AP,16,FALSE)</f>
        <v>0</v>
      </c>
      <c r="S1322">
        <f>VLOOKUP(AA1322,角色间职业划分!P:AP,17,FALSE)</f>
        <v>0</v>
      </c>
      <c r="T1322">
        <f>VLOOKUP(AA1322,角色间职业划分!P:AP,18,FALSE)</f>
        <v>0</v>
      </c>
      <c r="U1322">
        <f>VLOOKUP(AA1322,角色间职业划分!P:AP,27,FALSE)</f>
        <v>0</v>
      </c>
      <c r="V1322">
        <f t="shared" si="203"/>
        <v>12</v>
      </c>
      <c r="W1322">
        <f>VLOOKUP(AA1322,角色间职业划分!P:Q,2,FALSE)</f>
        <v>31</v>
      </c>
      <c r="X1322">
        <f t="shared" si="208"/>
        <v>5</v>
      </c>
      <c r="Y1322">
        <f>INT(VLOOKUP(X1322,角色属性总表!AG:AH,2,FALSE)*角色属性总表!$C$38)</f>
        <v>270</v>
      </c>
      <c r="AA1322">
        <f t="shared" si="209"/>
        <v>14</v>
      </c>
      <c r="AB1322">
        <f>VLOOKUP(X1322,角色属性总表!AG:AI,2,FALSE)*VLOOKUP(角色等级属性!AA1322,角色间职业划分!P:AG,13,FALSE)/角色间职业划分!$AB$9</f>
        <v>277.18198317109386</v>
      </c>
      <c r="AC1322">
        <f>VLOOKUP(X1322,角色属性总表!AG:AI,3,FALSE)*VLOOKUP(AA1322,角色间职业划分!P:AG,8,FALSE)/角色间职业划分!$W$9</f>
        <v>1165.626</v>
      </c>
      <c r="AD1322">
        <f>VLOOKUP(AA1322,角色间职业划分!P:AP,26,FALSE)</f>
        <v>0.4</v>
      </c>
      <c r="AE1322">
        <f>VLOOKUP(X1322,角色属性总表!I:Q,3,FALSE)</f>
        <v>120.96000000000001</v>
      </c>
      <c r="AF1322">
        <f>VLOOKUP(AA1322,角色间职业划分!P:AP,11,FALSE)</f>
        <v>0.42</v>
      </c>
      <c r="AG1322">
        <f t="shared" si="204"/>
        <v>64.715053131586458</v>
      </c>
      <c r="AH1322">
        <f t="shared" si="205"/>
        <v>120</v>
      </c>
      <c r="AJ1322">
        <f t="shared" si="206"/>
        <v>-55.284946868413542</v>
      </c>
      <c r="AK1322">
        <v>1318</v>
      </c>
    </row>
    <row r="1323" spans="1:37" x14ac:dyDescent="0.15">
      <c r="A1323">
        <v>1319</v>
      </c>
      <c r="B1323">
        <f>ROUND(VLOOKUP(X1323,角色属性总表!AG:AI,2,FALSE)/角色属性总表!$C$34,0)</f>
        <v>41</v>
      </c>
      <c r="C1323">
        <f>ROUND(VLOOKUP(X1323,角色属性总表!Y:AE,3,FALSE)/J1323,0)</f>
        <v>8</v>
      </c>
      <c r="D1323">
        <f>ROUND(VLOOKUP(X1323,角色属性总表!AG:AI,3,FALSE)/角色属性总表!$C$35,0)</f>
        <v>43</v>
      </c>
      <c r="E1323">
        <f t="shared" si="200"/>
        <v>118</v>
      </c>
      <c r="F1323">
        <f t="shared" si="201"/>
        <v>29</v>
      </c>
      <c r="G1323">
        <f t="shared" si="202"/>
        <v>7</v>
      </c>
      <c r="H1323">
        <v>0</v>
      </c>
      <c r="I1323">
        <f t="shared" si="207"/>
        <v>3</v>
      </c>
      <c r="J1323">
        <f>VLOOKUP(AA1323,角色间职业划分!P:AP,20,FALSE)</f>
        <v>10</v>
      </c>
      <c r="K1323">
        <f>IF(X1323=500,100,VLOOKUP(AA1323,角色间职业划分!P:AP,22,FALSE))</f>
        <v>120</v>
      </c>
      <c r="L1323">
        <f>IF(X1323=500,K1323,VLOOKUP(AA1323,角色间职业划分!P:AP,23,FALSE))</f>
        <v>60</v>
      </c>
      <c r="M1323">
        <f>VLOOKUP(AA1323,角色间职业划分!P:AP,24,FALSE)</f>
        <v>0</v>
      </c>
      <c r="N1323">
        <f>VLOOKUP(AA1323,角色间职业划分!P:AP,14)*100</f>
        <v>95</v>
      </c>
      <c r="O1323">
        <f>VLOOKUP(AA1323,角色间职业划分!P:Z,9,FALSE)</f>
        <v>0</v>
      </c>
      <c r="P1323">
        <f>VLOOKUP(AA1323,角色间职业划分!P:AP,10,FALSE)</f>
        <v>0</v>
      </c>
      <c r="Q1323">
        <f>VLOOKUP(AA1323,角色间职业划分!P:AP,15,FALSE)</f>
        <v>0</v>
      </c>
      <c r="R1323">
        <f>VLOOKUP(AA1323,角色间职业划分!P:AP,16,FALSE)</f>
        <v>0</v>
      </c>
      <c r="S1323">
        <f>VLOOKUP(AA1323,角色间职业划分!P:AP,17,FALSE)</f>
        <v>0</v>
      </c>
      <c r="T1323">
        <f>VLOOKUP(AA1323,角色间职业划分!P:AP,18,FALSE)</f>
        <v>0</v>
      </c>
      <c r="U1323">
        <f>VLOOKUP(AA1323,角色间职业划分!P:AP,27,FALSE)</f>
        <v>0</v>
      </c>
      <c r="V1323">
        <f t="shared" si="203"/>
        <v>12</v>
      </c>
      <c r="W1323">
        <f>VLOOKUP(AA1323,角色间职业划分!P:Q,2,FALSE)</f>
        <v>31</v>
      </c>
      <c r="X1323">
        <f t="shared" si="208"/>
        <v>6</v>
      </c>
      <c r="Y1323">
        <f>INT(VLOOKUP(X1323,角色属性总表!AG:AH,2,FALSE)*角色属性总表!$C$38)</f>
        <v>288</v>
      </c>
      <c r="AA1323">
        <f t="shared" si="209"/>
        <v>14</v>
      </c>
      <c r="AB1323">
        <f>VLOOKUP(X1323,角色属性总表!AG:AI,2,FALSE)*VLOOKUP(角色等级属性!AA1323,角色间职业划分!P:AG,13,FALSE)/角色间职业划分!$AB$9</f>
        <v>295.66078204916681</v>
      </c>
      <c r="AC1323">
        <f>VLOOKUP(X1323,角色属性总表!AG:AI,3,FALSE)*VLOOKUP(AA1323,角色间职业划分!P:AG,8,FALSE)/角色间职业划分!$W$9</f>
        <v>1243.3344000000002</v>
      </c>
      <c r="AD1323">
        <f>VLOOKUP(AA1323,角色间职业划分!P:AP,26,FALSE)</f>
        <v>0.4</v>
      </c>
      <c r="AE1323">
        <f>VLOOKUP(X1323,角色属性总表!I:Q,3,FALSE)</f>
        <v>129.024</v>
      </c>
      <c r="AF1323">
        <f>VLOOKUP(AA1323,角色间职业划分!P:AP,11,FALSE)</f>
        <v>0.42</v>
      </c>
      <c r="AG1323">
        <f t="shared" si="204"/>
        <v>85.658020979464069</v>
      </c>
      <c r="AH1323">
        <f t="shared" si="205"/>
        <v>129</v>
      </c>
      <c r="AJ1323">
        <f t="shared" si="206"/>
        <v>-43.341979020535931</v>
      </c>
      <c r="AK1323">
        <v>1319</v>
      </c>
    </row>
    <row r="1324" spans="1:37" x14ac:dyDescent="0.15">
      <c r="A1324">
        <v>1320</v>
      </c>
      <c r="B1324">
        <f>ROUND(VLOOKUP(X1324,角色属性总表!AG:AI,2,FALSE)/角色属性总表!$C$34,0)</f>
        <v>44</v>
      </c>
      <c r="C1324">
        <f>ROUND(VLOOKUP(X1324,角色属性总表!Y:AE,3,FALSE)/J1324,0)</f>
        <v>8</v>
      </c>
      <c r="D1324">
        <f>ROUND(VLOOKUP(X1324,角色属性总表!AG:AI,3,FALSE)/角色属性总表!$C$35,0)</f>
        <v>46</v>
      </c>
      <c r="E1324">
        <f t="shared" si="200"/>
        <v>125</v>
      </c>
      <c r="F1324">
        <f t="shared" si="201"/>
        <v>29</v>
      </c>
      <c r="G1324">
        <f t="shared" si="202"/>
        <v>7</v>
      </c>
      <c r="H1324">
        <v>0</v>
      </c>
      <c r="I1324">
        <f t="shared" si="207"/>
        <v>3</v>
      </c>
      <c r="J1324">
        <f>VLOOKUP(AA1324,角色间职业划分!P:AP,20,FALSE)</f>
        <v>10</v>
      </c>
      <c r="K1324">
        <f>IF(X1324=500,100,VLOOKUP(AA1324,角色间职业划分!P:AP,22,FALSE))</f>
        <v>120</v>
      </c>
      <c r="L1324">
        <f>IF(X1324=500,K1324,VLOOKUP(AA1324,角色间职业划分!P:AP,23,FALSE))</f>
        <v>60</v>
      </c>
      <c r="M1324">
        <f>VLOOKUP(AA1324,角色间职业划分!P:AP,24,FALSE)</f>
        <v>0</v>
      </c>
      <c r="N1324">
        <f>VLOOKUP(AA1324,角色间职业划分!P:AP,14)*100</f>
        <v>95</v>
      </c>
      <c r="O1324">
        <f>VLOOKUP(AA1324,角色间职业划分!P:Z,9,FALSE)</f>
        <v>0</v>
      </c>
      <c r="P1324">
        <f>VLOOKUP(AA1324,角色间职业划分!P:AP,10,FALSE)</f>
        <v>0</v>
      </c>
      <c r="Q1324">
        <f>VLOOKUP(AA1324,角色间职业划分!P:AP,15,FALSE)</f>
        <v>0</v>
      </c>
      <c r="R1324">
        <f>VLOOKUP(AA1324,角色间职业划分!P:AP,16,FALSE)</f>
        <v>0</v>
      </c>
      <c r="S1324">
        <f>VLOOKUP(AA1324,角色间职业划分!P:AP,17,FALSE)</f>
        <v>0</v>
      </c>
      <c r="T1324">
        <f>VLOOKUP(AA1324,角色间职业划分!P:AP,18,FALSE)</f>
        <v>0</v>
      </c>
      <c r="U1324">
        <f>VLOOKUP(AA1324,角色间职业划分!P:AP,27,FALSE)</f>
        <v>0</v>
      </c>
      <c r="V1324">
        <f t="shared" si="203"/>
        <v>12</v>
      </c>
      <c r="W1324">
        <f>VLOOKUP(AA1324,角色间职业划分!P:Q,2,FALSE)</f>
        <v>31</v>
      </c>
      <c r="X1324">
        <f t="shared" si="208"/>
        <v>7</v>
      </c>
      <c r="Y1324">
        <f>INT(VLOOKUP(X1324,角色属性总表!AG:AH,2,FALSE)*角色属性总表!$C$38)</f>
        <v>306</v>
      </c>
      <c r="AA1324">
        <f t="shared" si="209"/>
        <v>14</v>
      </c>
      <c r="AB1324">
        <f>VLOOKUP(X1324,角色属性总表!AG:AI,2,FALSE)*VLOOKUP(角色等级属性!AA1324,角色间职业划分!P:AG,13,FALSE)/角色间职业划分!$AB$9</f>
        <v>314.13958092723971</v>
      </c>
      <c r="AC1324">
        <f>VLOOKUP(X1324,角色属性总表!AG:AI,3,FALSE)*VLOOKUP(AA1324,角色间职业划分!P:AG,8,FALSE)/角色间职业划分!$W$9</f>
        <v>1321.0427999999999</v>
      </c>
      <c r="AD1324">
        <f>VLOOKUP(AA1324,角色间职业划分!P:AP,26,FALSE)</f>
        <v>0.4</v>
      </c>
      <c r="AE1324">
        <f>VLOOKUP(X1324,角色属性总表!I:Q,3,FALSE)</f>
        <v>137.08799999999999</v>
      </c>
      <c r="AF1324">
        <f>VLOOKUP(AA1324,角色间职业划分!P:AP,11,FALSE)</f>
        <v>0.42</v>
      </c>
      <c r="AG1324">
        <f t="shared" si="204"/>
        <v>108.63177977079756</v>
      </c>
      <c r="AH1324">
        <f t="shared" si="205"/>
        <v>138</v>
      </c>
      <c r="AJ1324">
        <f t="shared" si="206"/>
        <v>-29.368220229202436</v>
      </c>
      <c r="AK1324">
        <v>1320</v>
      </c>
    </row>
    <row r="1325" spans="1:37" x14ac:dyDescent="0.15">
      <c r="A1325">
        <v>1321</v>
      </c>
      <c r="B1325">
        <f>ROUND(VLOOKUP(X1325,角色属性总表!AG:AI,2,FALSE)/角色属性总表!$C$34,0)</f>
        <v>46</v>
      </c>
      <c r="C1325">
        <f>ROUND(VLOOKUP(X1325,角色属性总表!Y:AE,3,FALSE)/J1325,0)</f>
        <v>9</v>
      </c>
      <c r="D1325">
        <f>ROUND(VLOOKUP(X1325,角色属性总表!AG:AI,3,FALSE)/角色属性总表!$C$35,0)</f>
        <v>48</v>
      </c>
      <c r="E1325">
        <f t="shared" si="200"/>
        <v>133</v>
      </c>
      <c r="F1325">
        <f t="shared" si="201"/>
        <v>29</v>
      </c>
      <c r="G1325">
        <f t="shared" si="202"/>
        <v>7</v>
      </c>
      <c r="H1325">
        <v>0</v>
      </c>
      <c r="I1325">
        <f t="shared" si="207"/>
        <v>3</v>
      </c>
      <c r="J1325">
        <f>VLOOKUP(AA1325,角色间职业划分!P:AP,20,FALSE)</f>
        <v>10</v>
      </c>
      <c r="K1325">
        <f>IF(X1325=500,100,VLOOKUP(AA1325,角色间职业划分!P:AP,22,FALSE))</f>
        <v>120</v>
      </c>
      <c r="L1325">
        <f>IF(X1325=500,K1325,VLOOKUP(AA1325,角色间职业划分!P:AP,23,FALSE))</f>
        <v>60</v>
      </c>
      <c r="M1325">
        <f>VLOOKUP(AA1325,角色间职业划分!P:AP,24,FALSE)</f>
        <v>0</v>
      </c>
      <c r="N1325">
        <f>VLOOKUP(AA1325,角色间职业划分!P:AP,14)*100</f>
        <v>95</v>
      </c>
      <c r="O1325">
        <f>VLOOKUP(AA1325,角色间职业划分!P:Z,9,FALSE)</f>
        <v>0</v>
      </c>
      <c r="P1325">
        <f>VLOOKUP(AA1325,角色间职业划分!P:AP,10,FALSE)</f>
        <v>0</v>
      </c>
      <c r="Q1325">
        <f>VLOOKUP(AA1325,角色间职业划分!P:AP,15,FALSE)</f>
        <v>0</v>
      </c>
      <c r="R1325">
        <f>VLOOKUP(AA1325,角色间职业划分!P:AP,16,FALSE)</f>
        <v>0</v>
      </c>
      <c r="S1325">
        <f>VLOOKUP(AA1325,角色间职业划分!P:AP,17,FALSE)</f>
        <v>0</v>
      </c>
      <c r="T1325">
        <f>VLOOKUP(AA1325,角色间职业划分!P:AP,18,FALSE)</f>
        <v>0</v>
      </c>
      <c r="U1325">
        <f>VLOOKUP(AA1325,角色间职业划分!P:AP,27,FALSE)</f>
        <v>0</v>
      </c>
      <c r="V1325">
        <f t="shared" si="203"/>
        <v>12</v>
      </c>
      <c r="W1325">
        <f>VLOOKUP(AA1325,角色间职业划分!P:Q,2,FALSE)</f>
        <v>31</v>
      </c>
      <c r="X1325">
        <f t="shared" si="208"/>
        <v>8</v>
      </c>
      <c r="Y1325">
        <f>INT(VLOOKUP(X1325,角色属性总表!AG:AH,2,FALSE)*角色属性总表!$C$38)</f>
        <v>324</v>
      </c>
      <c r="AA1325">
        <f t="shared" si="209"/>
        <v>14</v>
      </c>
      <c r="AB1325">
        <f>VLOOKUP(X1325,角色属性总表!AG:AI,2,FALSE)*VLOOKUP(角色等级属性!AA1325,角色间职业划分!P:AG,13,FALSE)/角色间职业划分!$AB$9</f>
        <v>332.61837980531266</v>
      </c>
      <c r="AC1325">
        <f>VLOOKUP(X1325,角色属性总表!AG:AI,3,FALSE)*VLOOKUP(AA1325,角色间职业划分!P:AG,8,FALSE)/角色间职业划分!$W$9</f>
        <v>1398.7512000000004</v>
      </c>
      <c r="AD1325">
        <f>VLOOKUP(AA1325,角色间职业划分!P:AP,26,FALSE)</f>
        <v>0.4</v>
      </c>
      <c r="AE1325">
        <f>VLOOKUP(X1325,角色属性总表!I:Q,3,FALSE)</f>
        <v>145.15200000000002</v>
      </c>
      <c r="AF1325">
        <f>VLOOKUP(AA1325,角色间职业划分!P:AP,11,FALSE)</f>
        <v>0.42</v>
      </c>
      <c r="AG1325">
        <f t="shared" si="204"/>
        <v>133.51737690273509</v>
      </c>
      <c r="AH1325">
        <f t="shared" si="205"/>
        <v>144</v>
      </c>
      <c r="AJ1325">
        <f t="shared" si="206"/>
        <v>-10.482623097264906</v>
      </c>
      <c r="AK1325">
        <v>1321</v>
      </c>
    </row>
    <row r="1326" spans="1:37" x14ac:dyDescent="0.15">
      <c r="A1326">
        <v>1322</v>
      </c>
      <c r="B1326">
        <f>ROUND(VLOOKUP(X1326,角色属性总表!AG:AI,2,FALSE)/角色属性总表!$C$34,0)</f>
        <v>49</v>
      </c>
      <c r="C1326">
        <f>ROUND(VLOOKUP(X1326,角色属性总表!Y:AE,3,FALSE)/J1326,0)</f>
        <v>10</v>
      </c>
      <c r="D1326">
        <f>ROUND(VLOOKUP(X1326,角色属性总表!AG:AI,3,FALSE)/角色属性总表!$C$35,0)</f>
        <v>51</v>
      </c>
      <c r="E1326">
        <f t="shared" si="200"/>
        <v>140</v>
      </c>
      <c r="F1326">
        <f t="shared" si="201"/>
        <v>29</v>
      </c>
      <c r="G1326">
        <f t="shared" si="202"/>
        <v>7</v>
      </c>
      <c r="H1326">
        <v>0</v>
      </c>
      <c r="I1326">
        <f t="shared" si="207"/>
        <v>3</v>
      </c>
      <c r="J1326">
        <f>VLOOKUP(AA1326,角色间职业划分!P:AP,20,FALSE)</f>
        <v>10</v>
      </c>
      <c r="K1326">
        <f>IF(X1326=500,100,VLOOKUP(AA1326,角色间职业划分!P:AP,22,FALSE))</f>
        <v>120</v>
      </c>
      <c r="L1326">
        <f>IF(X1326=500,K1326,VLOOKUP(AA1326,角色间职业划分!P:AP,23,FALSE))</f>
        <v>60</v>
      </c>
      <c r="M1326">
        <f>VLOOKUP(AA1326,角色间职业划分!P:AP,24,FALSE)</f>
        <v>0</v>
      </c>
      <c r="N1326">
        <f>VLOOKUP(AA1326,角色间职业划分!P:AP,14)*100</f>
        <v>95</v>
      </c>
      <c r="O1326">
        <f>VLOOKUP(AA1326,角色间职业划分!P:Z,9,FALSE)</f>
        <v>0</v>
      </c>
      <c r="P1326">
        <f>VLOOKUP(AA1326,角色间职业划分!P:AP,10,FALSE)</f>
        <v>0</v>
      </c>
      <c r="Q1326">
        <f>VLOOKUP(AA1326,角色间职业划分!P:AP,15,FALSE)</f>
        <v>0</v>
      </c>
      <c r="R1326">
        <f>VLOOKUP(AA1326,角色间职业划分!P:AP,16,FALSE)</f>
        <v>0</v>
      </c>
      <c r="S1326">
        <f>VLOOKUP(AA1326,角色间职业划分!P:AP,17,FALSE)</f>
        <v>0</v>
      </c>
      <c r="T1326">
        <f>VLOOKUP(AA1326,角色间职业划分!P:AP,18,FALSE)</f>
        <v>0</v>
      </c>
      <c r="U1326">
        <f>VLOOKUP(AA1326,角色间职业划分!P:AP,27,FALSE)</f>
        <v>0</v>
      </c>
      <c r="V1326">
        <f t="shared" si="203"/>
        <v>12</v>
      </c>
      <c r="W1326">
        <f>VLOOKUP(AA1326,角色间职业划分!P:Q,2,FALSE)</f>
        <v>31</v>
      </c>
      <c r="X1326">
        <f t="shared" si="208"/>
        <v>9</v>
      </c>
      <c r="Y1326">
        <f>INT(VLOOKUP(X1326,角色属性总表!AG:AH,2,FALSE)*角色属性总表!$C$38)</f>
        <v>342</v>
      </c>
      <c r="AA1326">
        <f t="shared" si="209"/>
        <v>14</v>
      </c>
      <c r="AB1326">
        <f>VLOOKUP(X1326,角色属性总表!AG:AI,2,FALSE)*VLOOKUP(角色等级属性!AA1326,角色间职业划分!P:AG,13,FALSE)/角色间职业划分!$AB$9</f>
        <v>351.09717868338555</v>
      </c>
      <c r="AC1326">
        <f>VLOOKUP(X1326,角色属性总表!AG:AI,3,FALSE)*VLOOKUP(AA1326,角色间职业划分!P:AG,8,FALSE)/角色间职业划分!$W$9</f>
        <v>1476.4596000000001</v>
      </c>
      <c r="AD1326">
        <f>VLOOKUP(AA1326,角色间职业划分!P:AP,26,FALSE)</f>
        <v>0.4</v>
      </c>
      <c r="AE1326">
        <f>VLOOKUP(X1326,角色属性总表!I:Q,3,FALSE)</f>
        <v>153.21599999999998</v>
      </c>
      <c r="AF1326">
        <f>VLOOKUP(AA1326,角色间职业划分!P:AP,11,FALSE)</f>
        <v>0.42</v>
      </c>
      <c r="AG1326">
        <f t="shared" si="204"/>
        <v>160.21978021978018</v>
      </c>
      <c r="AH1326">
        <f t="shared" si="205"/>
        <v>153</v>
      </c>
      <c r="AJ1326">
        <f t="shared" si="206"/>
        <v>7.2197802197801764</v>
      </c>
      <c r="AK1326">
        <v>1322</v>
      </c>
    </row>
    <row r="1327" spans="1:37" x14ac:dyDescent="0.15">
      <c r="A1327">
        <v>1323</v>
      </c>
      <c r="B1327">
        <f>ROUND(VLOOKUP(X1327,角色属性总表!AG:AI,2,FALSE)/角色属性总表!$C$34,0)</f>
        <v>51</v>
      </c>
      <c r="C1327">
        <f>ROUND(VLOOKUP(X1327,角色属性总表!Y:AE,3,FALSE)/J1327,0)</f>
        <v>10</v>
      </c>
      <c r="D1327">
        <f>ROUND(VLOOKUP(X1327,角色属性总表!AG:AI,3,FALSE)/角色属性总表!$C$35,0)</f>
        <v>54</v>
      </c>
      <c r="E1327">
        <f t="shared" si="200"/>
        <v>147</v>
      </c>
      <c r="F1327">
        <f t="shared" si="201"/>
        <v>29</v>
      </c>
      <c r="G1327">
        <f t="shared" si="202"/>
        <v>7</v>
      </c>
      <c r="H1327">
        <v>0</v>
      </c>
      <c r="I1327">
        <f t="shared" si="207"/>
        <v>3</v>
      </c>
      <c r="J1327">
        <f>VLOOKUP(AA1327,角色间职业划分!P:AP,20,FALSE)</f>
        <v>10</v>
      </c>
      <c r="K1327">
        <f>IF(X1327=500,100,VLOOKUP(AA1327,角色间职业划分!P:AP,22,FALSE))</f>
        <v>120</v>
      </c>
      <c r="L1327">
        <f>IF(X1327=500,K1327,VLOOKUP(AA1327,角色间职业划分!P:AP,23,FALSE))</f>
        <v>60</v>
      </c>
      <c r="M1327">
        <f>VLOOKUP(AA1327,角色间职业划分!P:AP,24,FALSE)</f>
        <v>0</v>
      </c>
      <c r="N1327">
        <f>VLOOKUP(AA1327,角色间职业划分!P:AP,14)*100</f>
        <v>95</v>
      </c>
      <c r="O1327">
        <f>VLOOKUP(AA1327,角色间职业划分!P:Z,9,FALSE)</f>
        <v>0</v>
      </c>
      <c r="P1327">
        <f>VLOOKUP(AA1327,角色间职业划分!P:AP,10,FALSE)</f>
        <v>0</v>
      </c>
      <c r="Q1327">
        <f>VLOOKUP(AA1327,角色间职业划分!P:AP,15,FALSE)</f>
        <v>0</v>
      </c>
      <c r="R1327">
        <f>VLOOKUP(AA1327,角色间职业划分!P:AP,16,FALSE)</f>
        <v>0</v>
      </c>
      <c r="S1327">
        <f>VLOOKUP(AA1327,角色间职业划分!P:AP,17,FALSE)</f>
        <v>0</v>
      </c>
      <c r="T1327">
        <f>VLOOKUP(AA1327,角色间职业划分!P:AP,18,FALSE)</f>
        <v>0</v>
      </c>
      <c r="U1327">
        <f>VLOOKUP(AA1327,角色间职业划分!P:AP,27,FALSE)</f>
        <v>0</v>
      </c>
      <c r="V1327">
        <f t="shared" si="203"/>
        <v>12</v>
      </c>
      <c r="W1327">
        <f>VLOOKUP(AA1327,角色间职业划分!P:Q,2,FALSE)</f>
        <v>31</v>
      </c>
      <c r="X1327">
        <f t="shared" si="208"/>
        <v>10</v>
      </c>
      <c r="Y1327">
        <f>INT(VLOOKUP(X1327,角色属性总表!AG:AH,2,FALSE)*角色属性总表!$C$38)</f>
        <v>360</v>
      </c>
      <c r="AA1327">
        <f t="shared" si="209"/>
        <v>14</v>
      </c>
      <c r="AB1327">
        <f>VLOOKUP(X1327,角色属性总表!AG:AI,2,FALSE)*VLOOKUP(角色等级属性!AA1327,角色间职业划分!P:AG,13,FALSE)/角色间职业划分!$AB$9</f>
        <v>369.5759775614585</v>
      </c>
      <c r="AC1327">
        <f>VLOOKUP(X1327,角色属性总表!AG:AI,3,FALSE)*VLOOKUP(AA1327,角色间职业划分!P:AG,8,FALSE)/角色间职业划分!$W$9</f>
        <v>1554.1680000000001</v>
      </c>
      <c r="AD1327">
        <f>VLOOKUP(AA1327,角色间职业划分!P:AP,26,FALSE)</f>
        <v>0.4</v>
      </c>
      <c r="AE1327">
        <f>VLOOKUP(X1327,角色属性总表!I:Q,3,FALSE)</f>
        <v>161.28</v>
      </c>
      <c r="AF1327">
        <f>VLOOKUP(AA1327,角色间职业划分!P:AP,11,FALSE)</f>
        <v>0.42</v>
      </c>
      <c r="AG1327">
        <f t="shared" si="204"/>
        <v>188.66094212824672</v>
      </c>
      <c r="AH1327">
        <f t="shared" si="205"/>
        <v>162</v>
      </c>
      <c r="AJ1327">
        <f t="shared" si="206"/>
        <v>26.660942128246717</v>
      </c>
      <c r="AK1327">
        <v>1323</v>
      </c>
    </row>
    <row r="1328" spans="1:37" x14ac:dyDescent="0.15">
      <c r="A1328">
        <v>1324</v>
      </c>
      <c r="B1328">
        <f>ROUND(VLOOKUP(X1328,角色属性总表!AG:AI,2,FALSE)/角色属性总表!$C$34,0)</f>
        <v>54</v>
      </c>
      <c r="C1328">
        <f>ROUND(VLOOKUP(X1328,角色属性总表!Y:AE,3,FALSE)/J1328,0)</f>
        <v>11</v>
      </c>
      <c r="D1328">
        <f>ROUND(VLOOKUP(X1328,角色属性总表!AG:AI,3,FALSE)/角色属性总表!$C$35,0)</f>
        <v>56</v>
      </c>
      <c r="E1328">
        <f t="shared" si="200"/>
        <v>155</v>
      </c>
      <c r="F1328">
        <f t="shared" si="201"/>
        <v>29</v>
      </c>
      <c r="G1328">
        <f t="shared" si="202"/>
        <v>7</v>
      </c>
      <c r="H1328">
        <v>0</v>
      </c>
      <c r="I1328">
        <f t="shared" si="207"/>
        <v>3</v>
      </c>
      <c r="J1328">
        <f>VLOOKUP(AA1328,角色间职业划分!P:AP,20,FALSE)</f>
        <v>10</v>
      </c>
      <c r="K1328">
        <f>IF(X1328=500,100,VLOOKUP(AA1328,角色间职业划分!P:AP,22,FALSE))</f>
        <v>120</v>
      </c>
      <c r="L1328">
        <f>IF(X1328=500,K1328,VLOOKUP(AA1328,角色间职业划分!P:AP,23,FALSE))</f>
        <v>60</v>
      </c>
      <c r="M1328">
        <f>VLOOKUP(AA1328,角色间职业划分!P:AP,24,FALSE)</f>
        <v>0</v>
      </c>
      <c r="N1328">
        <f>VLOOKUP(AA1328,角色间职业划分!P:AP,14)*100</f>
        <v>95</v>
      </c>
      <c r="O1328">
        <f>VLOOKUP(AA1328,角色间职业划分!P:Z,9,FALSE)</f>
        <v>0</v>
      </c>
      <c r="P1328">
        <f>VLOOKUP(AA1328,角色间职业划分!P:AP,10,FALSE)</f>
        <v>0</v>
      </c>
      <c r="Q1328">
        <f>VLOOKUP(AA1328,角色间职业划分!P:AP,15,FALSE)</f>
        <v>0</v>
      </c>
      <c r="R1328">
        <f>VLOOKUP(AA1328,角色间职业划分!P:AP,16,FALSE)</f>
        <v>0</v>
      </c>
      <c r="S1328">
        <f>VLOOKUP(AA1328,角色间职业划分!P:AP,17,FALSE)</f>
        <v>0</v>
      </c>
      <c r="T1328">
        <f>VLOOKUP(AA1328,角色间职业划分!P:AP,18,FALSE)</f>
        <v>0</v>
      </c>
      <c r="U1328">
        <f>VLOOKUP(AA1328,角色间职业划分!P:AP,27,FALSE)</f>
        <v>0</v>
      </c>
      <c r="V1328">
        <f t="shared" si="203"/>
        <v>12</v>
      </c>
      <c r="W1328">
        <f>VLOOKUP(AA1328,角色间职业划分!P:Q,2,FALSE)</f>
        <v>31</v>
      </c>
      <c r="X1328">
        <f t="shared" si="208"/>
        <v>11</v>
      </c>
      <c r="Y1328">
        <f>INT(VLOOKUP(X1328,角色属性总表!AG:AH,2,FALSE)*角色属性总表!$C$38)</f>
        <v>378</v>
      </c>
      <c r="AA1328">
        <f t="shared" si="209"/>
        <v>14</v>
      </c>
      <c r="AB1328">
        <f>VLOOKUP(X1328,角色属性总表!AG:AI,2,FALSE)*VLOOKUP(角色等级属性!AA1328,角色间职业划分!P:AG,13,FALSE)/角色间职业划分!$AB$9</f>
        <v>388.05477643953145</v>
      </c>
      <c r="AC1328">
        <f>VLOOKUP(X1328,角色属性总表!AG:AI,3,FALSE)*VLOOKUP(AA1328,角色间职业划分!P:AG,8,FALSE)/角色间职业划分!$W$9</f>
        <v>1631.8764000000003</v>
      </c>
      <c r="AD1328">
        <f>VLOOKUP(AA1328,角色间职业划分!P:AP,26,FALSE)</f>
        <v>0.4</v>
      </c>
      <c r="AE1328">
        <f>VLOOKUP(X1328,角色属性总表!I:Q,3,FALSE)</f>
        <v>169.34399999999999</v>
      </c>
      <c r="AF1328">
        <f>VLOOKUP(AA1328,角色间职业划分!P:AP,11,FALSE)</f>
        <v>0.42</v>
      </c>
      <c r="AG1328">
        <f t="shared" si="204"/>
        <v>218.77538889719293</v>
      </c>
      <c r="AH1328">
        <f t="shared" si="205"/>
        <v>168</v>
      </c>
      <c r="AJ1328">
        <f t="shared" si="206"/>
        <v>50.775388897192926</v>
      </c>
      <c r="AK1328">
        <v>1324</v>
      </c>
    </row>
    <row r="1329" spans="1:37" x14ac:dyDescent="0.15">
      <c r="A1329">
        <v>1325</v>
      </c>
      <c r="B1329">
        <f>ROUND(VLOOKUP(X1329,角色属性总表!AG:AI,2,FALSE)/角色属性总表!$C$34,0)</f>
        <v>57</v>
      </c>
      <c r="C1329">
        <f>ROUND(VLOOKUP(X1329,角色属性总表!Y:AE,3,FALSE)/J1329,0)</f>
        <v>12</v>
      </c>
      <c r="D1329">
        <f>ROUND(VLOOKUP(X1329,角色属性总表!AG:AI,3,FALSE)/角色属性总表!$C$35,0)</f>
        <v>59</v>
      </c>
      <c r="E1329">
        <f t="shared" si="200"/>
        <v>162</v>
      </c>
      <c r="F1329">
        <f t="shared" si="201"/>
        <v>29</v>
      </c>
      <c r="G1329">
        <f t="shared" si="202"/>
        <v>7</v>
      </c>
      <c r="H1329">
        <v>0</v>
      </c>
      <c r="I1329">
        <f t="shared" si="207"/>
        <v>3</v>
      </c>
      <c r="J1329">
        <f>VLOOKUP(AA1329,角色间职业划分!P:AP,20,FALSE)</f>
        <v>10</v>
      </c>
      <c r="K1329">
        <f>IF(X1329=500,100,VLOOKUP(AA1329,角色间职业划分!P:AP,22,FALSE))</f>
        <v>120</v>
      </c>
      <c r="L1329">
        <f>IF(X1329=500,K1329,VLOOKUP(AA1329,角色间职业划分!P:AP,23,FALSE))</f>
        <v>60</v>
      </c>
      <c r="M1329">
        <f>VLOOKUP(AA1329,角色间职业划分!P:AP,24,FALSE)</f>
        <v>0</v>
      </c>
      <c r="N1329">
        <f>VLOOKUP(AA1329,角色间职业划分!P:AP,14)*100</f>
        <v>95</v>
      </c>
      <c r="O1329">
        <f>VLOOKUP(AA1329,角色间职业划分!P:Z,9,FALSE)</f>
        <v>0</v>
      </c>
      <c r="P1329">
        <f>VLOOKUP(AA1329,角色间职业划分!P:AP,10,FALSE)</f>
        <v>0</v>
      </c>
      <c r="Q1329">
        <f>VLOOKUP(AA1329,角色间职业划分!P:AP,15,FALSE)</f>
        <v>0</v>
      </c>
      <c r="R1329">
        <f>VLOOKUP(AA1329,角色间职业划分!P:AP,16,FALSE)</f>
        <v>0</v>
      </c>
      <c r="S1329">
        <f>VLOOKUP(AA1329,角色间职业划分!P:AP,17,FALSE)</f>
        <v>0</v>
      </c>
      <c r="T1329">
        <f>VLOOKUP(AA1329,角色间职业划分!P:AP,18,FALSE)</f>
        <v>0</v>
      </c>
      <c r="U1329">
        <f>VLOOKUP(AA1329,角色间职业划分!P:AP,27,FALSE)</f>
        <v>0</v>
      </c>
      <c r="V1329">
        <f t="shared" si="203"/>
        <v>12</v>
      </c>
      <c r="W1329">
        <f>VLOOKUP(AA1329,角色间职业划分!P:Q,2,FALSE)</f>
        <v>31</v>
      </c>
      <c r="X1329">
        <f t="shared" si="208"/>
        <v>12</v>
      </c>
      <c r="Y1329">
        <f>INT(VLOOKUP(X1329,角色属性总表!AG:AH,2,FALSE)*角色属性总表!$C$38)</f>
        <v>396</v>
      </c>
      <c r="AA1329">
        <f t="shared" si="209"/>
        <v>14</v>
      </c>
      <c r="AB1329">
        <f>VLOOKUP(X1329,角色属性总表!AG:AI,2,FALSE)*VLOOKUP(角色等级属性!AA1329,角色间职业划分!P:AG,13,FALSE)/角色间职业划分!$AB$9</f>
        <v>406.53357531760446</v>
      </c>
      <c r="AC1329">
        <f>VLOOKUP(X1329,角色属性总表!AG:AI,3,FALSE)*VLOOKUP(AA1329,角色间职业划分!P:AG,8,FALSE)/角色间职业划分!$W$9</f>
        <v>1709.5848000000003</v>
      </c>
      <c r="AD1329">
        <f>VLOOKUP(AA1329,角色间职业划分!P:AP,26,FALSE)</f>
        <v>0.4</v>
      </c>
      <c r="AE1329">
        <f>VLOOKUP(X1329,角色属性总表!I:Q,3,FALSE)</f>
        <v>177.40800000000002</v>
      </c>
      <c r="AF1329">
        <f>VLOOKUP(AA1329,角色间职业划分!P:AP,11,FALSE)</f>
        <v>0.42</v>
      </c>
      <c r="AG1329">
        <f t="shared" si="204"/>
        <v>250.50726310243272</v>
      </c>
      <c r="AH1329">
        <f t="shared" si="205"/>
        <v>177</v>
      </c>
      <c r="AJ1329">
        <f t="shared" si="206"/>
        <v>73.507263102432717</v>
      </c>
      <c r="AK1329">
        <v>1325</v>
      </c>
    </row>
    <row r="1330" spans="1:37" x14ac:dyDescent="0.15">
      <c r="A1330">
        <v>1326</v>
      </c>
      <c r="B1330">
        <f>ROUND(VLOOKUP(X1330,角色属性总表!AG:AI,2,FALSE)/角色属性总表!$C$34,0)</f>
        <v>59</v>
      </c>
      <c r="C1330">
        <f>ROUND(VLOOKUP(X1330,角色属性总表!Y:AE,3,FALSE)/J1330,0)</f>
        <v>13</v>
      </c>
      <c r="D1330">
        <f>ROUND(VLOOKUP(X1330,角色属性总表!AG:AI,3,FALSE)/角色属性总表!$C$35,0)</f>
        <v>62</v>
      </c>
      <c r="E1330">
        <f t="shared" si="200"/>
        <v>170</v>
      </c>
      <c r="F1330">
        <f t="shared" si="201"/>
        <v>29</v>
      </c>
      <c r="G1330">
        <f t="shared" si="202"/>
        <v>7</v>
      </c>
      <c r="H1330">
        <v>0</v>
      </c>
      <c r="I1330">
        <f t="shared" si="207"/>
        <v>3</v>
      </c>
      <c r="J1330">
        <f>VLOOKUP(AA1330,角色间职业划分!P:AP,20,FALSE)</f>
        <v>10</v>
      </c>
      <c r="K1330">
        <f>IF(X1330=500,100,VLOOKUP(AA1330,角色间职业划分!P:AP,22,FALSE))</f>
        <v>120</v>
      </c>
      <c r="L1330">
        <f>IF(X1330=500,K1330,VLOOKUP(AA1330,角色间职业划分!P:AP,23,FALSE))</f>
        <v>60</v>
      </c>
      <c r="M1330">
        <f>VLOOKUP(AA1330,角色间职业划分!P:AP,24,FALSE)</f>
        <v>0</v>
      </c>
      <c r="N1330">
        <f>VLOOKUP(AA1330,角色间职业划分!P:AP,14)*100</f>
        <v>95</v>
      </c>
      <c r="O1330">
        <f>VLOOKUP(AA1330,角色间职业划分!P:Z,9,FALSE)</f>
        <v>0</v>
      </c>
      <c r="P1330">
        <f>VLOOKUP(AA1330,角色间职业划分!P:AP,10,FALSE)</f>
        <v>0</v>
      </c>
      <c r="Q1330">
        <f>VLOOKUP(AA1330,角色间职业划分!P:AP,15,FALSE)</f>
        <v>0</v>
      </c>
      <c r="R1330">
        <f>VLOOKUP(AA1330,角色间职业划分!P:AP,16,FALSE)</f>
        <v>0</v>
      </c>
      <c r="S1330">
        <f>VLOOKUP(AA1330,角色间职业划分!P:AP,17,FALSE)</f>
        <v>0</v>
      </c>
      <c r="T1330">
        <f>VLOOKUP(AA1330,角色间职业划分!P:AP,18,FALSE)</f>
        <v>0</v>
      </c>
      <c r="U1330">
        <f>VLOOKUP(AA1330,角色间职业划分!P:AP,27,FALSE)</f>
        <v>0</v>
      </c>
      <c r="V1330">
        <f t="shared" si="203"/>
        <v>12</v>
      </c>
      <c r="W1330">
        <f>VLOOKUP(AA1330,角色间职业划分!P:Q,2,FALSE)</f>
        <v>31</v>
      </c>
      <c r="X1330">
        <f t="shared" si="208"/>
        <v>13</v>
      </c>
      <c r="Y1330">
        <f>INT(VLOOKUP(X1330,角色属性总表!AG:AH,2,FALSE)*角色属性总表!$C$38)</f>
        <v>414</v>
      </c>
      <c r="AA1330">
        <f t="shared" si="209"/>
        <v>14</v>
      </c>
      <c r="AB1330">
        <f>VLOOKUP(X1330,角色属性总表!AG:AI,2,FALSE)*VLOOKUP(角色等级属性!AA1330,角色间职业划分!P:AG,13,FALSE)/角色间职业划分!$AB$9</f>
        <v>425.01237419567718</v>
      </c>
      <c r="AC1330">
        <f>VLOOKUP(X1330,角色属性总表!AG:AI,3,FALSE)*VLOOKUP(AA1330,角色间职业划分!P:AG,8,FALSE)/角色间职业划分!$W$9</f>
        <v>1787.2932000000001</v>
      </c>
      <c r="AD1330">
        <f>VLOOKUP(AA1330,角色间职业划分!P:AP,26,FALSE)</f>
        <v>0.4</v>
      </c>
      <c r="AE1330">
        <f>VLOOKUP(X1330,角色属性总表!I:Q,3,FALSE)</f>
        <v>185.47199999999998</v>
      </c>
      <c r="AF1330">
        <f>VLOOKUP(AA1330,角色间职业划分!P:AP,11,FALSE)</f>
        <v>0.42</v>
      </c>
      <c r="AG1330">
        <f t="shared" si="204"/>
        <v>283.80825613434388</v>
      </c>
      <c r="AH1330">
        <f t="shared" si="205"/>
        <v>186</v>
      </c>
      <c r="AJ1330">
        <f t="shared" si="206"/>
        <v>97.808256134343878</v>
      </c>
      <c r="AK1330">
        <v>1326</v>
      </c>
    </row>
    <row r="1331" spans="1:37" x14ac:dyDescent="0.15">
      <c r="A1331">
        <v>1327</v>
      </c>
      <c r="B1331">
        <f>ROUND(VLOOKUP(X1331,角色属性总表!AG:AI,2,FALSE)/角色属性总表!$C$34,0)</f>
        <v>62</v>
      </c>
      <c r="C1331">
        <f>ROUND(VLOOKUP(X1331,角色属性总表!Y:AE,3,FALSE)/J1331,0)</f>
        <v>13</v>
      </c>
      <c r="D1331">
        <f>ROUND(VLOOKUP(X1331,角色属性总表!AG:AI,3,FALSE)/角色属性总表!$C$35,0)</f>
        <v>65</v>
      </c>
      <c r="E1331">
        <f t="shared" si="200"/>
        <v>177</v>
      </c>
      <c r="F1331">
        <f t="shared" si="201"/>
        <v>29</v>
      </c>
      <c r="G1331">
        <f t="shared" si="202"/>
        <v>7</v>
      </c>
      <c r="H1331">
        <v>0</v>
      </c>
      <c r="I1331">
        <f t="shared" si="207"/>
        <v>3</v>
      </c>
      <c r="J1331">
        <f>VLOOKUP(AA1331,角色间职业划分!P:AP,20,FALSE)</f>
        <v>10</v>
      </c>
      <c r="K1331">
        <f>IF(X1331=500,100,VLOOKUP(AA1331,角色间职业划分!P:AP,22,FALSE))</f>
        <v>120</v>
      </c>
      <c r="L1331">
        <f>IF(X1331=500,K1331,VLOOKUP(AA1331,角色间职业划分!P:AP,23,FALSE))</f>
        <v>60</v>
      </c>
      <c r="M1331">
        <f>VLOOKUP(AA1331,角色间职业划分!P:AP,24,FALSE)</f>
        <v>0</v>
      </c>
      <c r="N1331">
        <f>VLOOKUP(AA1331,角色间职业划分!P:AP,14)*100</f>
        <v>95</v>
      </c>
      <c r="O1331">
        <f>VLOOKUP(AA1331,角色间职业划分!P:Z,9,FALSE)</f>
        <v>0</v>
      </c>
      <c r="P1331">
        <f>VLOOKUP(AA1331,角色间职业划分!P:AP,10,FALSE)</f>
        <v>0</v>
      </c>
      <c r="Q1331">
        <f>VLOOKUP(AA1331,角色间职业划分!P:AP,15,FALSE)</f>
        <v>0</v>
      </c>
      <c r="R1331">
        <f>VLOOKUP(AA1331,角色间职业划分!P:AP,16,FALSE)</f>
        <v>0</v>
      </c>
      <c r="S1331">
        <f>VLOOKUP(AA1331,角色间职业划分!P:AP,17,FALSE)</f>
        <v>0</v>
      </c>
      <c r="T1331">
        <f>VLOOKUP(AA1331,角色间职业划分!P:AP,18,FALSE)</f>
        <v>0</v>
      </c>
      <c r="U1331">
        <f>VLOOKUP(AA1331,角色间职业划分!P:AP,27,FALSE)</f>
        <v>0</v>
      </c>
      <c r="V1331">
        <f t="shared" si="203"/>
        <v>12</v>
      </c>
      <c r="W1331">
        <f>VLOOKUP(AA1331,角色间职业划分!P:Q,2,FALSE)</f>
        <v>31</v>
      </c>
      <c r="X1331">
        <f t="shared" si="208"/>
        <v>14</v>
      </c>
      <c r="Y1331">
        <f>INT(VLOOKUP(X1331,角色属性总表!AG:AH,2,FALSE)*角色属性总表!$C$38)</f>
        <v>432</v>
      </c>
      <c r="AA1331">
        <f t="shared" si="209"/>
        <v>14</v>
      </c>
      <c r="AB1331">
        <f>VLOOKUP(X1331,角色属性总表!AG:AI,2,FALSE)*VLOOKUP(角色等级属性!AA1331,角色间职业划分!P:AG,13,FALSE)/角色间职业划分!$AB$9</f>
        <v>443.49117307375025</v>
      </c>
      <c r="AC1331">
        <f>VLOOKUP(X1331,角色属性总表!AG:AI,3,FALSE)*VLOOKUP(AA1331,角色间职业划分!P:AG,8,FALSE)/角色间职业划分!$W$9</f>
        <v>1865.0016000000001</v>
      </c>
      <c r="AD1331">
        <f>VLOOKUP(AA1331,角色间职业划分!P:AP,26,FALSE)</f>
        <v>0.4</v>
      </c>
      <c r="AE1331">
        <f>VLOOKUP(X1331,角色属性总表!I:Q,3,FALSE)</f>
        <v>193.536</v>
      </c>
      <c r="AF1331">
        <f>VLOOKUP(AA1331,角色间职业划分!P:AP,11,FALSE)</f>
        <v>0.42</v>
      </c>
      <c r="AG1331">
        <f t="shared" si="204"/>
        <v>318.63611346982981</v>
      </c>
      <c r="AH1331">
        <f t="shared" si="205"/>
        <v>195</v>
      </c>
      <c r="AJ1331">
        <f t="shared" si="206"/>
        <v>123.63611346982981</v>
      </c>
      <c r="AK1331">
        <v>1327</v>
      </c>
    </row>
    <row r="1332" spans="1:37" x14ac:dyDescent="0.15">
      <c r="A1332">
        <v>1328</v>
      </c>
      <c r="B1332">
        <f>ROUND(VLOOKUP(X1332,角色属性总表!AG:AI,2,FALSE)/角色属性总表!$C$34,0)</f>
        <v>64</v>
      </c>
      <c r="C1332">
        <f>ROUND(VLOOKUP(X1332,角色属性总表!Y:AE,3,FALSE)/J1332,0)</f>
        <v>14</v>
      </c>
      <c r="D1332">
        <f>ROUND(VLOOKUP(X1332,角色属性总表!AG:AI,3,FALSE)/角色属性总表!$C$35,0)</f>
        <v>67</v>
      </c>
      <c r="E1332">
        <f t="shared" si="200"/>
        <v>184</v>
      </c>
      <c r="F1332">
        <f t="shared" si="201"/>
        <v>29</v>
      </c>
      <c r="G1332">
        <f t="shared" si="202"/>
        <v>7</v>
      </c>
      <c r="H1332">
        <v>0</v>
      </c>
      <c r="I1332">
        <f t="shared" si="207"/>
        <v>3</v>
      </c>
      <c r="J1332">
        <f>VLOOKUP(AA1332,角色间职业划分!P:AP,20,FALSE)</f>
        <v>10</v>
      </c>
      <c r="K1332">
        <f>IF(X1332=500,100,VLOOKUP(AA1332,角色间职业划分!P:AP,22,FALSE))</f>
        <v>120</v>
      </c>
      <c r="L1332">
        <f>IF(X1332=500,K1332,VLOOKUP(AA1332,角色间职业划分!P:AP,23,FALSE))</f>
        <v>60</v>
      </c>
      <c r="M1332">
        <f>VLOOKUP(AA1332,角色间职业划分!P:AP,24,FALSE)</f>
        <v>0</v>
      </c>
      <c r="N1332">
        <f>VLOOKUP(AA1332,角色间职业划分!P:AP,14)*100</f>
        <v>95</v>
      </c>
      <c r="O1332">
        <f>VLOOKUP(AA1332,角色间职业划分!P:Z,9,FALSE)</f>
        <v>0</v>
      </c>
      <c r="P1332">
        <f>VLOOKUP(AA1332,角色间职业划分!P:AP,10,FALSE)</f>
        <v>0</v>
      </c>
      <c r="Q1332">
        <f>VLOOKUP(AA1332,角色间职业划分!P:AP,15,FALSE)</f>
        <v>0</v>
      </c>
      <c r="R1332">
        <f>VLOOKUP(AA1332,角色间职业划分!P:AP,16,FALSE)</f>
        <v>0</v>
      </c>
      <c r="S1332">
        <f>VLOOKUP(AA1332,角色间职业划分!P:AP,17,FALSE)</f>
        <v>0</v>
      </c>
      <c r="T1332">
        <f>VLOOKUP(AA1332,角色间职业划分!P:AP,18,FALSE)</f>
        <v>0</v>
      </c>
      <c r="U1332">
        <f>VLOOKUP(AA1332,角色间职业划分!P:AP,27,FALSE)</f>
        <v>0</v>
      </c>
      <c r="V1332">
        <f t="shared" si="203"/>
        <v>12</v>
      </c>
      <c r="W1332">
        <f>VLOOKUP(AA1332,角色间职业划分!P:Q,2,FALSE)</f>
        <v>31</v>
      </c>
      <c r="X1332">
        <f t="shared" si="208"/>
        <v>15</v>
      </c>
      <c r="Y1332">
        <f>INT(VLOOKUP(X1332,角色属性总表!AG:AH,2,FALSE)*角色属性总表!$C$38)</f>
        <v>450</v>
      </c>
      <c r="AA1332">
        <f t="shared" si="209"/>
        <v>14</v>
      </c>
      <c r="AB1332">
        <f>VLOOKUP(X1332,角色属性总表!AG:AI,2,FALSE)*VLOOKUP(角色等级属性!AA1332,角色间职业划分!P:AG,13,FALSE)/角色间职业划分!$AB$9</f>
        <v>461.96997195182314</v>
      </c>
      <c r="AC1332">
        <f>VLOOKUP(X1332,角色属性总表!AG:AI,3,FALSE)*VLOOKUP(AA1332,角色间职业划分!P:AG,8,FALSE)/角色间职业划分!$W$9</f>
        <v>1942.7100000000003</v>
      </c>
      <c r="AD1332">
        <f>VLOOKUP(AA1332,角色间职业划分!P:AP,26,FALSE)</f>
        <v>0.4</v>
      </c>
      <c r="AE1332">
        <f>VLOOKUP(X1332,角色属性总表!I:Q,3,FALSE)</f>
        <v>201.60000000000002</v>
      </c>
      <c r="AF1332">
        <f>VLOOKUP(AA1332,角色间职业划分!P:AP,11,FALSE)</f>
        <v>0.42</v>
      </c>
      <c r="AG1332">
        <f t="shared" si="204"/>
        <v>354.95352361155676</v>
      </c>
      <c r="AH1332">
        <f t="shared" si="205"/>
        <v>201</v>
      </c>
      <c r="AJ1332">
        <f t="shared" si="206"/>
        <v>153.95352361155676</v>
      </c>
      <c r="AK1332">
        <v>1328</v>
      </c>
    </row>
    <row r="1333" spans="1:37" x14ac:dyDescent="0.15">
      <c r="A1333">
        <v>1329</v>
      </c>
      <c r="B1333">
        <f>ROUND(VLOOKUP(X1333,角色属性总表!AG:AI,2,FALSE)/角色属性总表!$C$34,0)</f>
        <v>67</v>
      </c>
      <c r="C1333">
        <f>ROUND(VLOOKUP(X1333,角色属性总表!Y:AE,3,FALSE)/J1333,0)</f>
        <v>15</v>
      </c>
      <c r="D1333">
        <f>ROUND(VLOOKUP(X1333,角色属性总表!AG:AI,3,FALSE)/角色属性总表!$C$35,0)</f>
        <v>70</v>
      </c>
      <c r="E1333">
        <f t="shared" si="200"/>
        <v>192</v>
      </c>
      <c r="F1333">
        <f t="shared" si="201"/>
        <v>29</v>
      </c>
      <c r="G1333">
        <f t="shared" si="202"/>
        <v>7</v>
      </c>
      <c r="H1333">
        <v>0</v>
      </c>
      <c r="I1333">
        <f t="shared" si="207"/>
        <v>3</v>
      </c>
      <c r="J1333">
        <f>VLOOKUP(AA1333,角色间职业划分!P:AP,20,FALSE)</f>
        <v>10</v>
      </c>
      <c r="K1333">
        <f>IF(X1333=500,100,VLOOKUP(AA1333,角色间职业划分!P:AP,22,FALSE))</f>
        <v>120</v>
      </c>
      <c r="L1333">
        <f>IF(X1333=500,K1333,VLOOKUP(AA1333,角色间职业划分!P:AP,23,FALSE))</f>
        <v>60</v>
      </c>
      <c r="M1333">
        <f>VLOOKUP(AA1333,角色间职业划分!P:AP,24,FALSE)</f>
        <v>0</v>
      </c>
      <c r="N1333">
        <f>VLOOKUP(AA1333,角色间职业划分!P:AP,14)*100</f>
        <v>95</v>
      </c>
      <c r="O1333">
        <f>VLOOKUP(AA1333,角色间职业划分!P:Z,9,FALSE)</f>
        <v>0</v>
      </c>
      <c r="P1333">
        <f>VLOOKUP(AA1333,角色间职业划分!P:AP,10,FALSE)</f>
        <v>0</v>
      </c>
      <c r="Q1333">
        <f>VLOOKUP(AA1333,角色间职业划分!P:AP,15,FALSE)</f>
        <v>0</v>
      </c>
      <c r="R1333">
        <f>VLOOKUP(AA1333,角色间职业划分!P:AP,16,FALSE)</f>
        <v>0</v>
      </c>
      <c r="S1333">
        <f>VLOOKUP(AA1333,角色间职业划分!P:AP,17,FALSE)</f>
        <v>0</v>
      </c>
      <c r="T1333">
        <f>VLOOKUP(AA1333,角色间职业划分!P:AP,18,FALSE)</f>
        <v>0</v>
      </c>
      <c r="U1333">
        <f>VLOOKUP(AA1333,角色间职业划分!P:AP,27,FALSE)</f>
        <v>0</v>
      </c>
      <c r="V1333">
        <f t="shared" si="203"/>
        <v>12</v>
      </c>
      <c r="W1333">
        <f>VLOOKUP(AA1333,角色间职业划分!P:Q,2,FALSE)</f>
        <v>31</v>
      </c>
      <c r="X1333">
        <f t="shared" si="208"/>
        <v>16</v>
      </c>
      <c r="Y1333">
        <f>INT(VLOOKUP(X1333,角色属性总表!AG:AH,2,FALSE)*角色属性总表!$C$38)</f>
        <v>468</v>
      </c>
      <c r="AA1333">
        <f t="shared" si="209"/>
        <v>14</v>
      </c>
      <c r="AB1333">
        <f>VLOOKUP(X1333,角色属性总表!AG:AI,2,FALSE)*VLOOKUP(角色等级属性!AA1333,角色间职业划分!P:AG,13,FALSE)/角色间职业划分!$AB$9</f>
        <v>480.44877082989609</v>
      </c>
      <c r="AC1333">
        <f>VLOOKUP(X1333,角色属性总表!AG:AI,3,FALSE)*VLOOKUP(AA1333,角色间职业划分!P:AG,8,FALSE)/角色间职业划分!$W$9</f>
        <v>2020.4184000000002</v>
      </c>
      <c r="AD1333">
        <f>VLOOKUP(AA1333,角色间职业划分!P:AP,26,FALSE)</f>
        <v>0.4</v>
      </c>
      <c r="AE1333">
        <f>VLOOKUP(X1333,角色属性总表!I:Q,3,FALSE)</f>
        <v>209.66400000000002</v>
      </c>
      <c r="AF1333">
        <f>VLOOKUP(AA1333,角色间职业划分!P:AP,11,FALSE)</f>
        <v>0.42</v>
      </c>
      <c r="AG1333">
        <f t="shared" si="204"/>
        <v>392.72727272727269</v>
      </c>
      <c r="AH1333">
        <f t="shared" si="205"/>
        <v>210</v>
      </c>
      <c r="AJ1333">
        <f t="shared" si="206"/>
        <v>182.72727272727269</v>
      </c>
      <c r="AK1333">
        <v>1329</v>
      </c>
    </row>
    <row r="1334" spans="1:37" x14ac:dyDescent="0.15">
      <c r="A1334">
        <v>1330</v>
      </c>
      <c r="B1334">
        <f>ROUND(VLOOKUP(X1334,角色属性总表!AG:AI,2,FALSE)/角色属性总表!$C$34,0)</f>
        <v>69</v>
      </c>
      <c r="C1334">
        <f>ROUND(VLOOKUP(X1334,角色属性总表!Y:AE,3,FALSE)/J1334,0)</f>
        <v>16</v>
      </c>
      <c r="D1334">
        <f>ROUND(VLOOKUP(X1334,角色属性总表!AG:AI,3,FALSE)/角色属性总表!$C$35,0)</f>
        <v>73</v>
      </c>
      <c r="E1334">
        <f t="shared" si="200"/>
        <v>199</v>
      </c>
      <c r="F1334">
        <f t="shared" si="201"/>
        <v>29</v>
      </c>
      <c r="G1334">
        <f t="shared" si="202"/>
        <v>7</v>
      </c>
      <c r="H1334">
        <v>0</v>
      </c>
      <c r="I1334">
        <f t="shared" si="207"/>
        <v>3</v>
      </c>
      <c r="J1334">
        <f>VLOOKUP(AA1334,角色间职业划分!P:AP,20,FALSE)</f>
        <v>10</v>
      </c>
      <c r="K1334">
        <f>IF(X1334=500,100,VLOOKUP(AA1334,角色间职业划分!P:AP,22,FALSE))</f>
        <v>120</v>
      </c>
      <c r="L1334">
        <f>IF(X1334=500,K1334,VLOOKUP(AA1334,角色间职业划分!P:AP,23,FALSE))</f>
        <v>60</v>
      </c>
      <c r="M1334">
        <f>VLOOKUP(AA1334,角色间职业划分!P:AP,24,FALSE)</f>
        <v>0</v>
      </c>
      <c r="N1334">
        <f>VLOOKUP(AA1334,角色间职业划分!P:AP,14)*100</f>
        <v>95</v>
      </c>
      <c r="O1334">
        <f>VLOOKUP(AA1334,角色间职业划分!P:Z,9,FALSE)</f>
        <v>0</v>
      </c>
      <c r="P1334">
        <f>VLOOKUP(AA1334,角色间职业划分!P:AP,10,FALSE)</f>
        <v>0</v>
      </c>
      <c r="Q1334">
        <f>VLOOKUP(AA1334,角色间职业划分!P:AP,15,FALSE)</f>
        <v>0</v>
      </c>
      <c r="R1334">
        <f>VLOOKUP(AA1334,角色间职业划分!P:AP,16,FALSE)</f>
        <v>0</v>
      </c>
      <c r="S1334">
        <f>VLOOKUP(AA1334,角色间职业划分!P:AP,17,FALSE)</f>
        <v>0</v>
      </c>
      <c r="T1334">
        <f>VLOOKUP(AA1334,角色间职业划分!P:AP,18,FALSE)</f>
        <v>0</v>
      </c>
      <c r="U1334">
        <f>VLOOKUP(AA1334,角色间职业划分!P:AP,27,FALSE)</f>
        <v>0</v>
      </c>
      <c r="V1334">
        <f t="shared" si="203"/>
        <v>12</v>
      </c>
      <c r="W1334">
        <f>VLOOKUP(AA1334,角色间职业划分!P:Q,2,FALSE)</f>
        <v>31</v>
      </c>
      <c r="X1334">
        <f t="shared" si="208"/>
        <v>17</v>
      </c>
      <c r="Y1334">
        <f>INT(VLOOKUP(X1334,角色属性总表!AG:AH,2,FALSE)*角色属性总表!$C$38)</f>
        <v>486</v>
      </c>
      <c r="AA1334">
        <f t="shared" si="209"/>
        <v>14</v>
      </c>
      <c r="AB1334">
        <f>VLOOKUP(X1334,角色属性总表!AG:AI,2,FALSE)*VLOOKUP(角色等级属性!AA1334,角色间职业划分!P:AG,13,FALSE)/角色间职业划分!$AB$9</f>
        <v>498.92756970796898</v>
      </c>
      <c r="AC1334">
        <f>VLOOKUP(X1334,角色属性总表!AG:AI,3,FALSE)*VLOOKUP(AA1334,角色间职业划分!P:AG,8,FALSE)/角色间职业划分!$W$9</f>
        <v>2098.1268000000005</v>
      </c>
      <c r="AD1334">
        <f>VLOOKUP(AA1334,角色间职业划分!P:AP,26,FALSE)</f>
        <v>0.4</v>
      </c>
      <c r="AE1334">
        <f>VLOOKUP(X1334,角色属性总表!I:Q,3,FALSE)</f>
        <v>217.72800000000001</v>
      </c>
      <c r="AF1334">
        <f>VLOOKUP(AA1334,角色间职业划分!P:AP,11,FALSE)</f>
        <v>0.42</v>
      </c>
      <c r="AG1334">
        <f t="shared" si="204"/>
        <v>431.9275885363067</v>
      </c>
      <c r="AH1334">
        <f t="shared" si="205"/>
        <v>219</v>
      </c>
      <c r="AJ1334">
        <f t="shared" si="206"/>
        <v>212.9275885363067</v>
      </c>
      <c r="AK1334">
        <v>1330</v>
      </c>
    </row>
    <row r="1335" spans="1:37" x14ac:dyDescent="0.15">
      <c r="A1335">
        <v>1331</v>
      </c>
      <c r="B1335">
        <f>ROUND(VLOOKUP(X1335,角色属性总表!AG:AI,2,FALSE)/角色属性总表!$C$34,0)</f>
        <v>72</v>
      </c>
      <c r="C1335">
        <f>ROUND(VLOOKUP(X1335,角色属性总表!Y:AE,3,FALSE)/J1335,0)</f>
        <v>17</v>
      </c>
      <c r="D1335">
        <f>ROUND(VLOOKUP(X1335,角色属性总表!AG:AI,3,FALSE)/角色属性总表!$C$35,0)</f>
        <v>75</v>
      </c>
      <c r="E1335">
        <f t="shared" si="200"/>
        <v>206</v>
      </c>
      <c r="F1335">
        <f t="shared" si="201"/>
        <v>29</v>
      </c>
      <c r="G1335">
        <f t="shared" si="202"/>
        <v>7</v>
      </c>
      <c r="H1335">
        <v>0</v>
      </c>
      <c r="I1335">
        <f t="shared" si="207"/>
        <v>3</v>
      </c>
      <c r="J1335">
        <f>VLOOKUP(AA1335,角色间职业划分!P:AP,20,FALSE)</f>
        <v>10</v>
      </c>
      <c r="K1335">
        <f>IF(X1335=500,100,VLOOKUP(AA1335,角色间职业划分!P:AP,22,FALSE))</f>
        <v>120</v>
      </c>
      <c r="L1335">
        <f>IF(X1335=500,K1335,VLOOKUP(AA1335,角色间职业划分!P:AP,23,FALSE))</f>
        <v>60</v>
      </c>
      <c r="M1335">
        <f>VLOOKUP(AA1335,角色间职业划分!P:AP,24,FALSE)</f>
        <v>0</v>
      </c>
      <c r="N1335">
        <f>VLOOKUP(AA1335,角色间职业划分!P:AP,14)*100</f>
        <v>95</v>
      </c>
      <c r="O1335">
        <f>VLOOKUP(AA1335,角色间职业划分!P:Z,9,FALSE)</f>
        <v>0</v>
      </c>
      <c r="P1335">
        <f>VLOOKUP(AA1335,角色间职业划分!P:AP,10,FALSE)</f>
        <v>0</v>
      </c>
      <c r="Q1335">
        <f>VLOOKUP(AA1335,角色间职业划分!P:AP,15,FALSE)</f>
        <v>0</v>
      </c>
      <c r="R1335">
        <f>VLOOKUP(AA1335,角色间职业划分!P:AP,16,FALSE)</f>
        <v>0</v>
      </c>
      <c r="S1335">
        <f>VLOOKUP(AA1335,角色间职业划分!P:AP,17,FALSE)</f>
        <v>0</v>
      </c>
      <c r="T1335">
        <f>VLOOKUP(AA1335,角色间职业划分!P:AP,18,FALSE)</f>
        <v>0</v>
      </c>
      <c r="U1335">
        <f>VLOOKUP(AA1335,角色间职业划分!P:AP,27,FALSE)</f>
        <v>0</v>
      </c>
      <c r="V1335">
        <f t="shared" si="203"/>
        <v>12</v>
      </c>
      <c r="W1335">
        <f>VLOOKUP(AA1335,角色间职业划分!P:Q,2,FALSE)</f>
        <v>31</v>
      </c>
      <c r="X1335">
        <f t="shared" si="208"/>
        <v>18</v>
      </c>
      <c r="Y1335">
        <f>INT(VLOOKUP(X1335,角色属性总表!AG:AH,2,FALSE)*角色属性总表!$C$38)</f>
        <v>504</v>
      </c>
      <c r="AA1335">
        <f t="shared" si="209"/>
        <v>14</v>
      </c>
      <c r="AB1335">
        <f>VLOOKUP(X1335,角色属性总表!AG:AI,2,FALSE)*VLOOKUP(角色等级属性!AA1335,角色间职业划分!P:AG,13,FALSE)/角色间职业划分!$AB$9</f>
        <v>517.40636858604182</v>
      </c>
      <c r="AC1335">
        <f>VLOOKUP(X1335,角色属性总表!AG:AI,3,FALSE)*VLOOKUP(AA1335,角色间职业划分!P:AG,8,FALSE)/角色间职业划分!$W$9</f>
        <v>2175.8352</v>
      </c>
      <c r="AD1335">
        <f>VLOOKUP(AA1335,角色间职业划分!P:AP,26,FALSE)</f>
        <v>0.4</v>
      </c>
      <c r="AE1335">
        <f>VLOOKUP(X1335,角色属性总表!I:Q,3,FALSE)</f>
        <v>225.79199999999997</v>
      </c>
      <c r="AF1335">
        <f>VLOOKUP(AA1335,角色间职业划分!P:AP,11,FALSE)</f>
        <v>0.42</v>
      </c>
      <c r="AG1335">
        <f t="shared" si="204"/>
        <v>472.52762226874808</v>
      </c>
      <c r="AH1335">
        <f t="shared" si="205"/>
        <v>225</v>
      </c>
      <c r="AJ1335">
        <f t="shared" si="206"/>
        <v>247.52762226874808</v>
      </c>
      <c r="AK1335">
        <v>1331</v>
      </c>
    </row>
    <row r="1336" spans="1:37" x14ac:dyDescent="0.15">
      <c r="A1336">
        <v>1332</v>
      </c>
      <c r="B1336">
        <f>ROUND(VLOOKUP(X1336,角色属性总表!AG:AI,2,FALSE)/角色属性总表!$C$34,0)</f>
        <v>75</v>
      </c>
      <c r="C1336">
        <f>ROUND(VLOOKUP(X1336,角色属性总表!Y:AE,3,FALSE)/J1336,0)</f>
        <v>18</v>
      </c>
      <c r="D1336">
        <f>ROUND(VLOOKUP(X1336,角色属性总表!AG:AI,3,FALSE)/角色属性总表!$C$35,0)</f>
        <v>78</v>
      </c>
      <c r="E1336">
        <f t="shared" si="200"/>
        <v>214</v>
      </c>
      <c r="F1336">
        <f t="shared" si="201"/>
        <v>29</v>
      </c>
      <c r="G1336">
        <f t="shared" si="202"/>
        <v>7</v>
      </c>
      <c r="H1336">
        <v>0</v>
      </c>
      <c r="I1336">
        <f t="shared" si="207"/>
        <v>3</v>
      </c>
      <c r="J1336">
        <f>VLOOKUP(AA1336,角色间职业划分!P:AP,20,FALSE)</f>
        <v>10</v>
      </c>
      <c r="K1336">
        <f>IF(X1336=500,100,VLOOKUP(AA1336,角色间职业划分!P:AP,22,FALSE))</f>
        <v>120</v>
      </c>
      <c r="L1336">
        <f>IF(X1336=500,K1336,VLOOKUP(AA1336,角色间职业划分!P:AP,23,FALSE))</f>
        <v>60</v>
      </c>
      <c r="M1336">
        <f>VLOOKUP(AA1336,角色间职业划分!P:AP,24,FALSE)</f>
        <v>0</v>
      </c>
      <c r="N1336">
        <f>VLOOKUP(AA1336,角色间职业划分!P:AP,14)*100</f>
        <v>95</v>
      </c>
      <c r="O1336">
        <f>VLOOKUP(AA1336,角色间职业划分!P:Z,9,FALSE)</f>
        <v>0</v>
      </c>
      <c r="P1336">
        <f>VLOOKUP(AA1336,角色间职业划分!P:AP,10,FALSE)</f>
        <v>0</v>
      </c>
      <c r="Q1336">
        <f>VLOOKUP(AA1336,角色间职业划分!P:AP,15,FALSE)</f>
        <v>0</v>
      </c>
      <c r="R1336">
        <f>VLOOKUP(AA1336,角色间职业划分!P:AP,16,FALSE)</f>
        <v>0</v>
      </c>
      <c r="S1336">
        <f>VLOOKUP(AA1336,角色间职业划分!P:AP,17,FALSE)</f>
        <v>0</v>
      </c>
      <c r="T1336">
        <f>VLOOKUP(AA1336,角色间职业划分!P:AP,18,FALSE)</f>
        <v>0</v>
      </c>
      <c r="U1336">
        <f>VLOOKUP(AA1336,角色间职业划分!P:AP,27,FALSE)</f>
        <v>0</v>
      </c>
      <c r="V1336">
        <f t="shared" si="203"/>
        <v>12</v>
      </c>
      <c r="W1336">
        <f>VLOOKUP(AA1336,角色间职业划分!P:Q,2,FALSE)</f>
        <v>31</v>
      </c>
      <c r="X1336">
        <f t="shared" si="208"/>
        <v>19</v>
      </c>
      <c r="Y1336">
        <f>INT(VLOOKUP(X1336,角色属性总表!AG:AH,2,FALSE)*角色属性总表!$C$38)</f>
        <v>522</v>
      </c>
      <c r="AA1336">
        <f t="shared" si="209"/>
        <v>14</v>
      </c>
      <c r="AB1336">
        <f>VLOOKUP(X1336,角色属性总表!AG:AI,2,FALSE)*VLOOKUP(角色等级属性!AA1336,角色间职业划分!P:AG,13,FALSE)/角色间职业划分!$AB$9</f>
        <v>535.88516746411483</v>
      </c>
      <c r="AC1336">
        <f>VLOOKUP(X1336,角色属性总表!AG:AI,3,FALSE)*VLOOKUP(AA1336,角色间职业划分!P:AG,8,FALSE)/角色间职业划分!$W$9</f>
        <v>2253.5436</v>
      </c>
      <c r="AD1336">
        <f>VLOOKUP(AA1336,角色间职业划分!P:AP,26,FALSE)</f>
        <v>0.4</v>
      </c>
      <c r="AE1336">
        <f>VLOOKUP(X1336,角色属性总表!I:Q,3,FALSE)</f>
        <v>233.85599999999999</v>
      </c>
      <c r="AF1336">
        <f>VLOOKUP(AA1336,角色间职业划分!P:AP,11,FALSE)</f>
        <v>0.42</v>
      </c>
      <c r="AG1336">
        <f t="shared" si="204"/>
        <v>514.50303347977729</v>
      </c>
      <c r="AH1336">
        <f t="shared" si="205"/>
        <v>234</v>
      </c>
      <c r="AJ1336">
        <f t="shared" si="206"/>
        <v>280.50303347977729</v>
      </c>
      <c r="AK1336">
        <v>1332</v>
      </c>
    </row>
    <row r="1337" spans="1:37" x14ac:dyDescent="0.15">
      <c r="A1337">
        <v>1333</v>
      </c>
      <c r="B1337">
        <f>ROUND(VLOOKUP(X1337,角色属性总表!AG:AI,2,FALSE)/角色属性总表!$C$34,0)</f>
        <v>77</v>
      </c>
      <c r="C1337">
        <f>ROUND(VLOOKUP(X1337,角色属性总表!Y:AE,3,FALSE)/J1337,0)</f>
        <v>19</v>
      </c>
      <c r="D1337">
        <f>ROUND(VLOOKUP(X1337,角色属性总表!AG:AI,3,FALSE)/角色属性总表!$C$35,0)</f>
        <v>81</v>
      </c>
      <c r="E1337">
        <f t="shared" si="200"/>
        <v>221</v>
      </c>
      <c r="F1337">
        <f t="shared" si="201"/>
        <v>29</v>
      </c>
      <c r="G1337">
        <f t="shared" si="202"/>
        <v>7</v>
      </c>
      <c r="H1337">
        <v>0</v>
      </c>
      <c r="I1337">
        <f t="shared" si="207"/>
        <v>3</v>
      </c>
      <c r="J1337">
        <f>VLOOKUP(AA1337,角色间职业划分!P:AP,20,FALSE)</f>
        <v>10</v>
      </c>
      <c r="K1337">
        <f>IF(X1337=500,100,VLOOKUP(AA1337,角色间职业划分!P:AP,22,FALSE))</f>
        <v>120</v>
      </c>
      <c r="L1337">
        <f>IF(X1337=500,K1337,VLOOKUP(AA1337,角色间职业划分!P:AP,23,FALSE))</f>
        <v>60</v>
      </c>
      <c r="M1337">
        <f>VLOOKUP(AA1337,角色间职业划分!P:AP,24,FALSE)</f>
        <v>0</v>
      </c>
      <c r="N1337">
        <f>VLOOKUP(AA1337,角色间职业划分!P:AP,14)*100</f>
        <v>95</v>
      </c>
      <c r="O1337">
        <f>VLOOKUP(AA1337,角色间职业划分!P:Z,9,FALSE)</f>
        <v>0</v>
      </c>
      <c r="P1337">
        <f>VLOOKUP(AA1337,角色间职业划分!P:AP,10,FALSE)</f>
        <v>0</v>
      </c>
      <c r="Q1337">
        <f>VLOOKUP(AA1337,角色间职业划分!P:AP,15,FALSE)</f>
        <v>0</v>
      </c>
      <c r="R1337">
        <f>VLOOKUP(AA1337,角色间职业划分!P:AP,16,FALSE)</f>
        <v>0</v>
      </c>
      <c r="S1337">
        <f>VLOOKUP(AA1337,角色间职业划分!P:AP,17,FALSE)</f>
        <v>0</v>
      </c>
      <c r="T1337">
        <f>VLOOKUP(AA1337,角色间职业划分!P:AP,18,FALSE)</f>
        <v>0</v>
      </c>
      <c r="U1337">
        <f>VLOOKUP(AA1337,角色间职业划分!P:AP,27,FALSE)</f>
        <v>0</v>
      </c>
      <c r="V1337">
        <f t="shared" si="203"/>
        <v>12</v>
      </c>
      <c r="W1337">
        <f>VLOOKUP(AA1337,角色间职业划分!P:Q,2,FALSE)</f>
        <v>31</v>
      </c>
      <c r="X1337">
        <f t="shared" si="208"/>
        <v>20</v>
      </c>
      <c r="Y1337">
        <f>INT(VLOOKUP(X1337,角色属性总表!AG:AH,2,FALSE)*角色属性总表!$C$38)</f>
        <v>540</v>
      </c>
      <c r="AA1337">
        <f t="shared" si="209"/>
        <v>14</v>
      </c>
      <c r="AB1337">
        <f>VLOOKUP(X1337,角色属性总表!AG:AI,2,FALSE)*VLOOKUP(角色等级属性!AA1337,角色间职业划分!P:AG,13,FALSE)/角色间职业划分!$AB$9</f>
        <v>554.36396634218772</v>
      </c>
      <c r="AC1337">
        <f>VLOOKUP(X1337,角色属性总表!AG:AI,3,FALSE)*VLOOKUP(AA1337,角色间职业划分!P:AG,8,FALSE)/角色间职业划分!$W$9</f>
        <v>2331.252</v>
      </c>
      <c r="AD1337">
        <f>VLOOKUP(AA1337,角色间职业划分!P:AP,26,FALSE)</f>
        <v>0.4</v>
      </c>
      <c r="AE1337">
        <f>VLOOKUP(X1337,角色属性总表!I:Q,3,FALSE)</f>
        <v>241.92000000000002</v>
      </c>
      <c r="AF1337">
        <f>VLOOKUP(AA1337,角色间职业划分!P:AP,11,FALSE)</f>
        <v>0.42</v>
      </c>
      <c r="AG1337">
        <f t="shared" si="204"/>
        <v>557.83165289201077</v>
      </c>
      <c r="AH1337">
        <f t="shared" si="205"/>
        <v>243</v>
      </c>
      <c r="AJ1337">
        <f t="shared" si="206"/>
        <v>314.83165289201077</v>
      </c>
      <c r="AK1337">
        <v>1333</v>
      </c>
    </row>
    <row r="1338" spans="1:37" x14ac:dyDescent="0.15">
      <c r="A1338">
        <v>1334</v>
      </c>
      <c r="B1338">
        <f>ROUND(VLOOKUP(X1338,角色属性总表!AG:AI,2,FALSE)/角色属性总表!$C$34,0)</f>
        <v>80</v>
      </c>
      <c r="C1338">
        <f>ROUND(VLOOKUP(X1338,角色属性总表!Y:AE,3,FALSE)/J1338,0)</f>
        <v>20</v>
      </c>
      <c r="D1338">
        <f>ROUND(VLOOKUP(X1338,角色属性总表!AG:AI,3,FALSE)/角色属性总表!$C$35,0)</f>
        <v>83</v>
      </c>
      <c r="E1338">
        <f t="shared" si="200"/>
        <v>229</v>
      </c>
      <c r="F1338">
        <f t="shared" si="201"/>
        <v>29</v>
      </c>
      <c r="G1338">
        <f t="shared" si="202"/>
        <v>7</v>
      </c>
      <c r="H1338">
        <v>0</v>
      </c>
      <c r="I1338">
        <f t="shared" si="207"/>
        <v>3</v>
      </c>
      <c r="J1338">
        <f>VLOOKUP(AA1338,角色间职业划分!P:AP,20,FALSE)</f>
        <v>10</v>
      </c>
      <c r="K1338">
        <f>IF(X1338=500,100,VLOOKUP(AA1338,角色间职业划分!P:AP,22,FALSE))</f>
        <v>120</v>
      </c>
      <c r="L1338">
        <f>IF(X1338=500,K1338,VLOOKUP(AA1338,角色间职业划分!P:AP,23,FALSE))</f>
        <v>60</v>
      </c>
      <c r="M1338">
        <f>VLOOKUP(AA1338,角色间职业划分!P:AP,24,FALSE)</f>
        <v>0</v>
      </c>
      <c r="N1338">
        <f>VLOOKUP(AA1338,角色间职业划分!P:AP,14)*100</f>
        <v>95</v>
      </c>
      <c r="O1338">
        <f>VLOOKUP(AA1338,角色间职业划分!P:Z,9,FALSE)</f>
        <v>0</v>
      </c>
      <c r="P1338">
        <f>VLOOKUP(AA1338,角色间职业划分!P:AP,10,FALSE)</f>
        <v>0</v>
      </c>
      <c r="Q1338">
        <f>VLOOKUP(AA1338,角色间职业划分!P:AP,15,FALSE)</f>
        <v>0</v>
      </c>
      <c r="R1338">
        <f>VLOOKUP(AA1338,角色间职业划分!P:AP,16,FALSE)</f>
        <v>0</v>
      </c>
      <c r="S1338">
        <f>VLOOKUP(AA1338,角色间职业划分!P:AP,17,FALSE)</f>
        <v>0</v>
      </c>
      <c r="T1338">
        <f>VLOOKUP(AA1338,角色间职业划分!P:AP,18,FALSE)</f>
        <v>0</v>
      </c>
      <c r="U1338">
        <f>VLOOKUP(AA1338,角色间职业划分!P:AP,27,FALSE)</f>
        <v>0</v>
      </c>
      <c r="V1338">
        <f t="shared" si="203"/>
        <v>12</v>
      </c>
      <c r="W1338">
        <f>VLOOKUP(AA1338,角色间职业划分!P:Q,2,FALSE)</f>
        <v>31</v>
      </c>
      <c r="X1338">
        <f t="shared" si="208"/>
        <v>21</v>
      </c>
      <c r="Y1338">
        <f>INT(VLOOKUP(X1338,角色属性总表!AG:AH,2,FALSE)*角色属性总表!$C$38)</f>
        <v>558</v>
      </c>
      <c r="AA1338">
        <f t="shared" si="209"/>
        <v>14</v>
      </c>
      <c r="AB1338">
        <f>VLOOKUP(X1338,角色属性总表!AG:AI,2,FALSE)*VLOOKUP(角色等级属性!AA1338,角色间职业划分!P:AG,13,FALSE)/角色间职业划分!$AB$9</f>
        <v>572.84276522026062</v>
      </c>
      <c r="AC1338">
        <f>VLOOKUP(X1338,角色属性总表!AG:AI,3,FALSE)*VLOOKUP(AA1338,角色间职业划分!P:AG,8,FALSE)/角色间职业划分!$W$9</f>
        <v>2408.9604000000004</v>
      </c>
      <c r="AD1338">
        <f>VLOOKUP(AA1338,角色间职业划分!P:AP,26,FALSE)</f>
        <v>0.4</v>
      </c>
      <c r="AE1338">
        <f>VLOOKUP(X1338,角色属性总表!I:Q,3,FALSE)</f>
        <v>249.98400000000004</v>
      </c>
      <c r="AF1338">
        <f>VLOOKUP(AA1338,角色间职业划分!P:AP,11,FALSE)</f>
        <v>0.42</v>
      </c>
      <c r="AG1338">
        <f t="shared" si="204"/>
        <v>602.49320538986058</v>
      </c>
      <c r="AH1338">
        <f t="shared" si="205"/>
        <v>249</v>
      </c>
      <c r="AJ1338">
        <f t="shared" si="206"/>
        <v>353.49320538986058</v>
      </c>
      <c r="AK1338">
        <v>1334</v>
      </c>
    </row>
    <row r="1339" spans="1:37" x14ac:dyDescent="0.15">
      <c r="A1339">
        <v>1335</v>
      </c>
      <c r="B1339">
        <f>ROUND(VLOOKUP(X1339,角色属性总表!AG:AI,2,FALSE)/角色属性总表!$C$34,0)</f>
        <v>82</v>
      </c>
      <c r="C1339">
        <f>ROUND(VLOOKUP(X1339,角色属性总表!Y:AE,3,FALSE)/J1339,0)</f>
        <v>21</v>
      </c>
      <c r="D1339">
        <f>ROUND(VLOOKUP(X1339,角色属性总表!AG:AI,3,FALSE)/角色属性总表!$C$35,0)</f>
        <v>86</v>
      </c>
      <c r="E1339">
        <f t="shared" si="200"/>
        <v>236</v>
      </c>
      <c r="F1339">
        <f t="shared" si="201"/>
        <v>29</v>
      </c>
      <c r="G1339">
        <f t="shared" si="202"/>
        <v>7</v>
      </c>
      <c r="H1339">
        <v>0</v>
      </c>
      <c r="I1339">
        <f t="shared" si="207"/>
        <v>3</v>
      </c>
      <c r="J1339">
        <f>VLOOKUP(AA1339,角色间职业划分!P:AP,20,FALSE)</f>
        <v>10</v>
      </c>
      <c r="K1339">
        <f>IF(X1339=500,100,VLOOKUP(AA1339,角色间职业划分!P:AP,22,FALSE))</f>
        <v>120</v>
      </c>
      <c r="L1339">
        <f>IF(X1339=500,K1339,VLOOKUP(AA1339,角色间职业划分!P:AP,23,FALSE))</f>
        <v>60</v>
      </c>
      <c r="M1339">
        <f>VLOOKUP(AA1339,角色间职业划分!P:AP,24,FALSE)</f>
        <v>0</v>
      </c>
      <c r="N1339">
        <f>VLOOKUP(AA1339,角色间职业划分!P:AP,14)*100</f>
        <v>95</v>
      </c>
      <c r="O1339">
        <f>VLOOKUP(AA1339,角色间职业划分!P:Z,9,FALSE)</f>
        <v>0</v>
      </c>
      <c r="P1339">
        <f>VLOOKUP(AA1339,角色间职业划分!P:AP,10,FALSE)</f>
        <v>0</v>
      </c>
      <c r="Q1339">
        <f>VLOOKUP(AA1339,角色间职业划分!P:AP,15,FALSE)</f>
        <v>0</v>
      </c>
      <c r="R1339">
        <f>VLOOKUP(AA1339,角色间职业划分!P:AP,16,FALSE)</f>
        <v>0</v>
      </c>
      <c r="S1339">
        <f>VLOOKUP(AA1339,角色间职业划分!P:AP,17,FALSE)</f>
        <v>0</v>
      </c>
      <c r="T1339">
        <f>VLOOKUP(AA1339,角色间职业划分!P:AP,18,FALSE)</f>
        <v>0</v>
      </c>
      <c r="U1339">
        <f>VLOOKUP(AA1339,角色间职业划分!P:AP,27,FALSE)</f>
        <v>0</v>
      </c>
      <c r="V1339">
        <f t="shared" si="203"/>
        <v>12</v>
      </c>
      <c r="W1339">
        <f>VLOOKUP(AA1339,角色间职业划分!P:Q,2,FALSE)</f>
        <v>31</v>
      </c>
      <c r="X1339">
        <f t="shared" si="208"/>
        <v>22</v>
      </c>
      <c r="Y1339">
        <f>INT(VLOOKUP(X1339,角色属性总表!AG:AH,2,FALSE)*角色属性总表!$C$38)</f>
        <v>576</v>
      </c>
      <c r="AA1339">
        <f t="shared" si="209"/>
        <v>14</v>
      </c>
      <c r="AB1339">
        <f>VLOOKUP(X1339,角色属性总表!AG:AI,2,FALSE)*VLOOKUP(角色等级属性!AA1339,角色间职业划分!P:AG,13,FALSE)/角色间职业划分!$AB$9</f>
        <v>591.32156409833362</v>
      </c>
      <c r="AC1339">
        <f>VLOOKUP(X1339,角色属性总表!AG:AI,3,FALSE)*VLOOKUP(AA1339,角色间职业划分!P:AG,8,FALSE)/角色间职业划分!$W$9</f>
        <v>2486.6688000000004</v>
      </c>
      <c r="AD1339">
        <f>VLOOKUP(AA1339,角色间职业划分!P:AP,26,FALSE)</f>
        <v>0.4</v>
      </c>
      <c r="AE1339">
        <f>VLOOKUP(X1339,角色属性总表!I:Q,3,FALSE)</f>
        <v>258.048</v>
      </c>
      <c r="AF1339">
        <f>VLOOKUP(AA1339,角色间职业划分!P:AP,11,FALSE)</f>
        <v>0.42</v>
      </c>
      <c r="AG1339">
        <f t="shared" si="204"/>
        <v>648.46908005205398</v>
      </c>
      <c r="AH1339">
        <f t="shared" si="205"/>
        <v>258</v>
      </c>
      <c r="AJ1339">
        <f t="shared" si="206"/>
        <v>390.46908005205398</v>
      </c>
      <c r="AK1339">
        <v>1335</v>
      </c>
    </row>
    <row r="1340" spans="1:37" x14ac:dyDescent="0.15">
      <c r="A1340">
        <v>1336</v>
      </c>
      <c r="B1340">
        <f>ROUND(VLOOKUP(X1340,角色属性总表!AG:AI,2,FALSE)/角色属性总表!$C$34,0)</f>
        <v>85</v>
      </c>
      <c r="C1340">
        <f>ROUND(VLOOKUP(X1340,角色属性总表!Y:AE,3,FALSE)/J1340,0)</f>
        <v>22</v>
      </c>
      <c r="D1340">
        <f>ROUND(VLOOKUP(X1340,角色属性总表!AG:AI,3,FALSE)/角色属性总表!$C$35,0)</f>
        <v>89</v>
      </c>
      <c r="E1340">
        <f t="shared" si="200"/>
        <v>243</v>
      </c>
      <c r="F1340">
        <f t="shared" si="201"/>
        <v>29</v>
      </c>
      <c r="G1340">
        <f t="shared" si="202"/>
        <v>7</v>
      </c>
      <c r="H1340">
        <v>0</v>
      </c>
      <c r="I1340">
        <f t="shared" si="207"/>
        <v>3</v>
      </c>
      <c r="J1340">
        <f>VLOOKUP(AA1340,角色间职业划分!P:AP,20,FALSE)</f>
        <v>10</v>
      </c>
      <c r="K1340">
        <f>IF(X1340=500,100,VLOOKUP(AA1340,角色间职业划分!P:AP,22,FALSE))</f>
        <v>120</v>
      </c>
      <c r="L1340">
        <f>IF(X1340=500,K1340,VLOOKUP(AA1340,角色间职业划分!P:AP,23,FALSE))</f>
        <v>60</v>
      </c>
      <c r="M1340">
        <f>VLOOKUP(AA1340,角色间职业划分!P:AP,24,FALSE)</f>
        <v>0</v>
      </c>
      <c r="N1340">
        <f>VLOOKUP(AA1340,角色间职业划分!P:AP,14)*100</f>
        <v>95</v>
      </c>
      <c r="O1340">
        <f>VLOOKUP(AA1340,角色间职业划分!P:Z,9,FALSE)</f>
        <v>0</v>
      </c>
      <c r="P1340">
        <f>VLOOKUP(AA1340,角色间职业划分!P:AP,10,FALSE)</f>
        <v>0</v>
      </c>
      <c r="Q1340">
        <f>VLOOKUP(AA1340,角色间职业划分!P:AP,15,FALSE)</f>
        <v>0</v>
      </c>
      <c r="R1340">
        <f>VLOOKUP(AA1340,角色间职业划分!P:AP,16,FALSE)</f>
        <v>0</v>
      </c>
      <c r="S1340">
        <f>VLOOKUP(AA1340,角色间职业划分!P:AP,17,FALSE)</f>
        <v>0</v>
      </c>
      <c r="T1340">
        <f>VLOOKUP(AA1340,角色间职业划分!P:AP,18,FALSE)</f>
        <v>0</v>
      </c>
      <c r="U1340">
        <f>VLOOKUP(AA1340,角色间职业划分!P:AP,27,FALSE)</f>
        <v>0</v>
      </c>
      <c r="V1340">
        <f t="shared" si="203"/>
        <v>12</v>
      </c>
      <c r="W1340">
        <f>VLOOKUP(AA1340,角色间职业划分!P:Q,2,FALSE)</f>
        <v>31</v>
      </c>
      <c r="X1340">
        <f t="shared" si="208"/>
        <v>23</v>
      </c>
      <c r="Y1340">
        <f>INT(VLOOKUP(X1340,角色属性总表!AG:AH,2,FALSE)*角色属性总表!$C$38)</f>
        <v>594</v>
      </c>
      <c r="AA1340">
        <f t="shared" si="209"/>
        <v>14</v>
      </c>
      <c r="AB1340">
        <f>VLOOKUP(X1340,角色属性总表!AG:AI,2,FALSE)*VLOOKUP(角色等级属性!AA1340,角色间职业划分!P:AG,13,FALSE)/角色间职业划分!$AB$9</f>
        <v>609.80036297640652</v>
      </c>
      <c r="AC1340">
        <f>VLOOKUP(X1340,角色属性总表!AG:AI,3,FALSE)*VLOOKUP(AA1340,角色间职业划分!P:AG,8,FALSE)/角色间职业划分!$W$9</f>
        <v>2564.3772000000004</v>
      </c>
      <c r="AD1340">
        <f>VLOOKUP(AA1340,角色间职业划分!P:AP,26,FALSE)</f>
        <v>0.4</v>
      </c>
      <c r="AE1340">
        <f>VLOOKUP(X1340,角色属性总表!I:Q,3,FALSE)</f>
        <v>266.11199999999997</v>
      </c>
      <c r="AF1340">
        <f>VLOOKUP(AA1340,角色间职业划分!P:AP,11,FALSE)</f>
        <v>0.42</v>
      </c>
      <c r="AG1340">
        <f t="shared" si="204"/>
        <v>695.7421374404571</v>
      </c>
      <c r="AH1340">
        <f t="shared" si="205"/>
        <v>267</v>
      </c>
      <c r="AJ1340">
        <f t="shared" si="206"/>
        <v>428.7421374404571</v>
      </c>
      <c r="AK1340">
        <v>1336</v>
      </c>
    </row>
    <row r="1341" spans="1:37" x14ac:dyDescent="0.15">
      <c r="A1341">
        <v>1337</v>
      </c>
      <c r="B1341">
        <f>ROUND(VLOOKUP(X1341,角色属性总表!AG:AI,2,FALSE)/角色属性总表!$C$34,0)</f>
        <v>87</v>
      </c>
      <c r="C1341">
        <f>ROUND(VLOOKUP(X1341,角色属性总表!Y:AE,3,FALSE)/J1341,0)</f>
        <v>23</v>
      </c>
      <c r="D1341">
        <f>ROUND(VLOOKUP(X1341,角色属性总表!AG:AI,3,FALSE)/角色属性总表!$C$35,0)</f>
        <v>91</v>
      </c>
      <c r="E1341">
        <f t="shared" si="200"/>
        <v>251</v>
      </c>
      <c r="F1341">
        <f t="shared" si="201"/>
        <v>29</v>
      </c>
      <c r="G1341">
        <f t="shared" si="202"/>
        <v>7</v>
      </c>
      <c r="H1341">
        <v>0</v>
      </c>
      <c r="I1341">
        <f t="shared" si="207"/>
        <v>3</v>
      </c>
      <c r="J1341">
        <f>VLOOKUP(AA1341,角色间职业划分!P:AP,20,FALSE)</f>
        <v>10</v>
      </c>
      <c r="K1341">
        <f>IF(X1341=500,100,VLOOKUP(AA1341,角色间职业划分!P:AP,22,FALSE))</f>
        <v>120</v>
      </c>
      <c r="L1341">
        <f>IF(X1341=500,K1341,VLOOKUP(AA1341,角色间职业划分!P:AP,23,FALSE))</f>
        <v>60</v>
      </c>
      <c r="M1341">
        <f>VLOOKUP(AA1341,角色间职业划分!P:AP,24,FALSE)</f>
        <v>0</v>
      </c>
      <c r="N1341">
        <f>VLOOKUP(AA1341,角色间职业划分!P:AP,14)*100</f>
        <v>95</v>
      </c>
      <c r="O1341">
        <f>VLOOKUP(AA1341,角色间职业划分!P:Z,9,FALSE)</f>
        <v>0</v>
      </c>
      <c r="P1341">
        <f>VLOOKUP(AA1341,角色间职业划分!P:AP,10,FALSE)</f>
        <v>0</v>
      </c>
      <c r="Q1341">
        <f>VLOOKUP(AA1341,角色间职业划分!P:AP,15,FALSE)</f>
        <v>0</v>
      </c>
      <c r="R1341">
        <f>VLOOKUP(AA1341,角色间职业划分!P:AP,16,FALSE)</f>
        <v>0</v>
      </c>
      <c r="S1341">
        <f>VLOOKUP(AA1341,角色间职业划分!P:AP,17,FALSE)</f>
        <v>0</v>
      </c>
      <c r="T1341">
        <f>VLOOKUP(AA1341,角色间职业划分!P:AP,18,FALSE)</f>
        <v>0</v>
      </c>
      <c r="U1341">
        <f>VLOOKUP(AA1341,角色间职业划分!P:AP,27,FALSE)</f>
        <v>0</v>
      </c>
      <c r="V1341">
        <f t="shared" si="203"/>
        <v>12</v>
      </c>
      <c r="W1341">
        <f>VLOOKUP(AA1341,角色间职业划分!P:Q,2,FALSE)</f>
        <v>31</v>
      </c>
      <c r="X1341">
        <f t="shared" si="208"/>
        <v>24</v>
      </c>
      <c r="Y1341">
        <f>INT(VLOOKUP(X1341,角色属性总表!AG:AH,2,FALSE)*角色属性总表!$C$38)</f>
        <v>612</v>
      </c>
      <c r="AA1341">
        <f t="shared" si="209"/>
        <v>14</v>
      </c>
      <c r="AB1341">
        <f>VLOOKUP(X1341,角色属性总表!AG:AI,2,FALSE)*VLOOKUP(角色等级属性!AA1341,角色间职业划分!P:AG,13,FALSE)/角色间职业划分!$AB$9</f>
        <v>628.27916185447941</v>
      </c>
      <c r="AC1341">
        <f>VLOOKUP(X1341,角色属性总表!AG:AI,3,FALSE)*VLOOKUP(AA1341,角色间职业划分!P:AG,8,FALSE)/角色间职业划分!$W$9</f>
        <v>2642.0855999999999</v>
      </c>
      <c r="AD1341">
        <f>VLOOKUP(AA1341,角色间职业划分!P:AP,26,FALSE)</f>
        <v>0.4</v>
      </c>
      <c r="AE1341">
        <f>VLOOKUP(X1341,角色属性总表!I:Q,3,FALSE)</f>
        <v>274.17599999999999</v>
      </c>
      <c r="AF1341">
        <f>VLOOKUP(AA1341,角色间职业划分!P:AP,11,FALSE)</f>
        <v>0.42</v>
      </c>
      <c r="AG1341">
        <f t="shared" si="204"/>
        <v>744.2965467389613</v>
      </c>
      <c r="AH1341">
        <f t="shared" si="205"/>
        <v>273</v>
      </c>
      <c r="AJ1341">
        <f t="shared" si="206"/>
        <v>471.2965467389613</v>
      </c>
      <c r="AK1341">
        <v>1337</v>
      </c>
    </row>
    <row r="1342" spans="1:37" x14ac:dyDescent="0.15">
      <c r="A1342">
        <v>1338</v>
      </c>
      <c r="B1342">
        <f>ROUND(VLOOKUP(X1342,角色属性总表!AG:AI,2,FALSE)/角色属性总表!$C$34,0)</f>
        <v>90</v>
      </c>
      <c r="C1342">
        <f>ROUND(VLOOKUP(X1342,角色属性总表!Y:AE,3,FALSE)/J1342,0)</f>
        <v>24</v>
      </c>
      <c r="D1342">
        <f>ROUND(VLOOKUP(X1342,角色属性总表!AG:AI,3,FALSE)/角色属性总表!$C$35,0)</f>
        <v>94</v>
      </c>
      <c r="E1342">
        <f t="shared" si="200"/>
        <v>258</v>
      </c>
      <c r="F1342">
        <f t="shared" si="201"/>
        <v>29</v>
      </c>
      <c r="G1342">
        <f t="shared" si="202"/>
        <v>7</v>
      </c>
      <c r="H1342">
        <v>0</v>
      </c>
      <c r="I1342">
        <f t="shared" si="207"/>
        <v>3</v>
      </c>
      <c r="J1342">
        <f>VLOOKUP(AA1342,角色间职业划分!P:AP,20,FALSE)</f>
        <v>10</v>
      </c>
      <c r="K1342">
        <f>IF(X1342=500,100,VLOOKUP(AA1342,角色间职业划分!P:AP,22,FALSE))</f>
        <v>120</v>
      </c>
      <c r="L1342">
        <f>IF(X1342=500,K1342,VLOOKUP(AA1342,角色间职业划分!P:AP,23,FALSE))</f>
        <v>60</v>
      </c>
      <c r="M1342">
        <f>VLOOKUP(AA1342,角色间职业划分!P:AP,24,FALSE)</f>
        <v>0</v>
      </c>
      <c r="N1342">
        <f>VLOOKUP(AA1342,角色间职业划分!P:AP,14)*100</f>
        <v>95</v>
      </c>
      <c r="O1342">
        <f>VLOOKUP(AA1342,角色间职业划分!P:Z,9,FALSE)</f>
        <v>0</v>
      </c>
      <c r="P1342">
        <f>VLOOKUP(AA1342,角色间职业划分!P:AP,10,FALSE)</f>
        <v>0</v>
      </c>
      <c r="Q1342">
        <f>VLOOKUP(AA1342,角色间职业划分!P:AP,15,FALSE)</f>
        <v>0</v>
      </c>
      <c r="R1342">
        <f>VLOOKUP(AA1342,角色间职业划分!P:AP,16,FALSE)</f>
        <v>0</v>
      </c>
      <c r="S1342">
        <f>VLOOKUP(AA1342,角色间职业划分!P:AP,17,FALSE)</f>
        <v>0</v>
      </c>
      <c r="T1342">
        <f>VLOOKUP(AA1342,角色间职业划分!P:AP,18,FALSE)</f>
        <v>0</v>
      </c>
      <c r="U1342">
        <f>VLOOKUP(AA1342,角色间职业划分!P:AP,27,FALSE)</f>
        <v>0</v>
      </c>
      <c r="V1342">
        <f t="shared" si="203"/>
        <v>12</v>
      </c>
      <c r="W1342">
        <f>VLOOKUP(AA1342,角色间职业划分!P:Q,2,FALSE)</f>
        <v>31</v>
      </c>
      <c r="X1342">
        <f t="shared" si="208"/>
        <v>25</v>
      </c>
      <c r="Y1342">
        <f>INT(VLOOKUP(X1342,角色属性总表!AG:AH,2,FALSE)*角色属性总表!$C$38)</f>
        <v>630</v>
      </c>
      <c r="AA1342">
        <f t="shared" si="209"/>
        <v>14</v>
      </c>
      <c r="AB1342">
        <f>VLOOKUP(X1342,角色属性总表!AG:AI,2,FALSE)*VLOOKUP(角色等级属性!AA1342,角色间职业划分!P:AG,13,FALSE)/角色间职业划分!$AB$9</f>
        <v>646.75796073255231</v>
      </c>
      <c r="AC1342">
        <f>VLOOKUP(X1342,角色属性总表!AG:AI,3,FALSE)*VLOOKUP(AA1342,角色间职业划分!P:AG,8,FALSE)/角色间职业划分!$W$9</f>
        <v>2719.7940000000003</v>
      </c>
      <c r="AD1342">
        <f>VLOOKUP(AA1342,角色间职业划分!P:AP,26,FALSE)</f>
        <v>0.4</v>
      </c>
      <c r="AE1342">
        <f>VLOOKUP(X1342,角色属性总表!I:Q,3,FALSE)</f>
        <v>282.24</v>
      </c>
      <c r="AF1342">
        <f>VLOOKUP(AA1342,角色间职业划分!P:AP,11,FALSE)</f>
        <v>0.42</v>
      </c>
      <c r="AG1342">
        <f t="shared" si="204"/>
        <v>794.11764705882354</v>
      </c>
      <c r="AH1342">
        <f t="shared" si="205"/>
        <v>282</v>
      </c>
      <c r="AJ1342">
        <f t="shared" si="206"/>
        <v>512.11764705882354</v>
      </c>
      <c r="AK1342">
        <v>1338</v>
      </c>
    </row>
    <row r="1343" spans="1:37" x14ac:dyDescent="0.15">
      <c r="A1343">
        <v>1339</v>
      </c>
      <c r="B1343">
        <f>ROUND(VLOOKUP(X1343,角色属性总表!AG:AI,2,FALSE)/角色属性总表!$C$34,0)</f>
        <v>93</v>
      </c>
      <c r="C1343">
        <f>ROUND(VLOOKUP(X1343,角色属性总表!Y:AE,3,FALSE)/J1343,0)</f>
        <v>25</v>
      </c>
      <c r="D1343">
        <f>ROUND(VLOOKUP(X1343,角色属性总表!AG:AI,3,FALSE)/角色属性总表!$C$35,0)</f>
        <v>97</v>
      </c>
      <c r="E1343">
        <f t="shared" si="200"/>
        <v>266</v>
      </c>
      <c r="F1343">
        <f t="shared" si="201"/>
        <v>29</v>
      </c>
      <c r="G1343">
        <f t="shared" si="202"/>
        <v>7</v>
      </c>
      <c r="H1343">
        <v>0</v>
      </c>
      <c r="I1343">
        <f t="shared" si="207"/>
        <v>3</v>
      </c>
      <c r="J1343">
        <f>VLOOKUP(AA1343,角色间职业划分!P:AP,20,FALSE)</f>
        <v>10</v>
      </c>
      <c r="K1343">
        <f>IF(X1343=500,100,VLOOKUP(AA1343,角色间职业划分!P:AP,22,FALSE))</f>
        <v>120</v>
      </c>
      <c r="L1343">
        <f>IF(X1343=500,K1343,VLOOKUP(AA1343,角色间职业划分!P:AP,23,FALSE))</f>
        <v>60</v>
      </c>
      <c r="M1343">
        <f>VLOOKUP(AA1343,角色间职业划分!P:AP,24,FALSE)</f>
        <v>0</v>
      </c>
      <c r="N1343">
        <f>VLOOKUP(AA1343,角色间职业划分!P:AP,14)*100</f>
        <v>95</v>
      </c>
      <c r="O1343">
        <f>VLOOKUP(AA1343,角色间职业划分!P:Z,9,FALSE)</f>
        <v>0</v>
      </c>
      <c r="P1343">
        <f>VLOOKUP(AA1343,角色间职业划分!P:AP,10,FALSE)</f>
        <v>0</v>
      </c>
      <c r="Q1343">
        <f>VLOOKUP(AA1343,角色间职业划分!P:AP,15,FALSE)</f>
        <v>0</v>
      </c>
      <c r="R1343">
        <f>VLOOKUP(AA1343,角色间职业划分!P:AP,16,FALSE)</f>
        <v>0</v>
      </c>
      <c r="S1343">
        <f>VLOOKUP(AA1343,角色间职业划分!P:AP,17,FALSE)</f>
        <v>0</v>
      </c>
      <c r="T1343">
        <f>VLOOKUP(AA1343,角色间职业划分!P:AP,18,FALSE)</f>
        <v>0</v>
      </c>
      <c r="U1343">
        <f>VLOOKUP(AA1343,角色间职业划分!P:AP,27,FALSE)</f>
        <v>0</v>
      </c>
      <c r="V1343">
        <f t="shared" si="203"/>
        <v>12</v>
      </c>
      <c r="W1343">
        <f>VLOOKUP(AA1343,角色间职业划分!P:Q,2,FALSE)</f>
        <v>31</v>
      </c>
      <c r="X1343">
        <f t="shared" si="208"/>
        <v>26</v>
      </c>
      <c r="Y1343">
        <f>INT(VLOOKUP(X1343,角色属性总表!AG:AH,2,FALSE)*角色属性总表!$C$38)</f>
        <v>648</v>
      </c>
      <c r="AA1343">
        <f t="shared" si="209"/>
        <v>14</v>
      </c>
      <c r="AB1343">
        <f>VLOOKUP(X1343,角色属性总表!AG:AI,2,FALSE)*VLOOKUP(角色等级属性!AA1343,角色间职业划分!P:AG,13,FALSE)/角色间职业划分!$AB$9</f>
        <v>665.23675961062531</v>
      </c>
      <c r="AC1343">
        <f>VLOOKUP(X1343,角色属性总表!AG:AI,3,FALSE)*VLOOKUP(AA1343,角色间职业划分!P:AG,8,FALSE)/角色间职业划分!$W$9</f>
        <v>2797.5024000000008</v>
      </c>
      <c r="AD1343">
        <f>VLOOKUP(AA1343,角色间职业划分!P:AP,26,FALSE)</f>
        <v>0.4</v>
      </c>
      <c r="AE1343">
        <f>VLOOKUP(X1343,角色属性总表!I:Q,3,FALSE)</f>
        <v>290.30400000000003</v>
      </c>
      <c r="AF1343">
        <f>VLOOKUP(AA1343,角色间职业划分!P:AP,11,FALSE)</f>
        <v>0.42</v>
      </c>
      <c r="AG1343">
        <f t="shared" si="204"/>
        <v>845.19182849521496</v>
      </c>
      <c r="AH1343">
        <f t="shared" si="205"/>
        <v>291</v>
      </c>
      <c r="AJ1343">
        <f t="shared" si="206"/>
        <v>554.19182849521496</v>
      </c>
      <c r="AK1343">
        <v>1339</v>
      </c>
    </row>
    <row r="1344" spans="1:37" x14ac:dyDescent="0.15">
      <c r="A1344">
        <v>1340</v>
      </c>
      <c r="B1344">
        <f>ROUND(VLOOKUP(X1344,角色属性总表!AG:AI,2,FALSE)/角色属性总表!$C$34,0)</f>
        <v>95</v>
      </c>
      <c r="C1344">
        <f>ROUND(VLOOKUP(X1344,角色属性总表!Y:AE,3,FALSE)/J1344,0)</f>
        <v>26</v>
      </c>
      <c r="D1344">
        <f>ROUND(VLOOKUP(X1344,角色属性总表!AG:AI,3,FALSE)/角色属性总表!$C$35,0)</f>
        <v>99</v>
      </c>
      <c r="E1344">
        <f t="shared" si="200"/>
        <v>273</v>
      </c>
      <c r="F1344">
        <f t="shared" si="201"/>
        <v>29</v>
      </c>
      <c r="G1344">
        <f t="shared" si="202"/>
        <v>7</v>
      </c>
      <c r="H1344">
        <v>0</v>
      </c>
      <c r="I1344">
        <f t="shared" si="207"/>
        <v>3</v>
      </c>
      <c r="J1344">
        <f>VLOOKUP(AA1344,角色间职业划分!P:AP,20,FALSE)</f>
        <v>10</v>
      </c>
      <c r="K1344">
        <f>IF(X1344=500,100,VLOOKUP(AA1344,角色间职业划分!P:AP,22,FALSE))</f>
        <v>120</v>
      </c>
      <c r="L1344">
        <f>IF(X1344=500,K1344,VLOOKUP(AA1344,角色间职业划分!P:AP,23,FALSE))</f>
        <v>60</v>
      </c>
      <c r="M1344">
        <f>VLOOKUP(AA1344,角色间职业划分!P:AP,24,FALSE)</f>
        <v>0</v>
      </c>
      <c r="N1344">
        <f>VLOOKUP(AA1344,角色间职业划分!P:AP,14)*100</f>
        <v>95</v>
      </c>
      <c r="O1344">
        <f>VLOOKUP(AA1344,角色间职业划分!P:Z,9,FALSE)</f>
        <v>0</v>
      </c>
      <c r="P1344">
        <f>VLOOKUP(AA1344,角色间职业划分!P:AP,10,FALSE)</f>
        <v>0</v>
      </c>
      <c r="Q1344">
        <f>VLOOKUP(AA1344,角色间职业划分!P:AP,15,FALSE)</f>
        <v>0</v>
      </c>
      <c r="R1344">
        <f>VLOOKUP(AA1344,角色间职业划分!P:AP,16,FALSE)</f>
        <v>0</v>
      </c>
      <c r="S1344">
        <f>VLOOKUP(AA1344,角色间职业划分!P:AP,17,FALSE)</f>
        <v>0</v>
      </c>
      <c r="T1344">
        <f>VLOOKUP(AA1344,角色间职业划分!P:AP,18,FALSE)</f>
        <v>0</v>
      </c>
      <c r="U1344">
        <f>VLOOKUP(AA1344,角色间职业划分!P:AP,27,FALSE)</f>
        <v>0</v>
      </c>
      <c r="V1344">
        <f t="shared" si="203"/>
        <v>12</v>
      </c>
      <c r="W1344">
        <f>VLOOKUP(AA1344,角色间职业划分!P:Q,2,FALSE)</f>
        <v>31</v>
      </c>
      <c r="X1344">
        <f t="shared" si="208"/>
        <v>27</v>
      </c>
      <c r="Y1344">
        <f>INT(VLOOKUP(X1344,角色属性总表!AG:AH,2,FALSE)*角色属性总表!$C$38)</f>
        <v>666</v>
      </c>
      <c r="AA1344">
        <f t="shared" si="209"/>
        <v>14</v>
      </c>
      <c r="AB1344">
        <f>VLOOKUP(X1344,角色属性总表!AG:AI,2,FALSE)*VLOOKUP(角色等级属性!AA1344,角色间职业划分!P:AG,13,FALSE)/角色间职业划分!$AB$9</f>
        <v>683.71555848869821</v>
      </c>
      <c r="AC1344">
        <f>VLOOKUP(X1344,角色属性总表!AG:AI,3,FALSE)*VLOOKUP(AA1344,角色间职业划分!P:AG,8,FALSE)/角色间职业划分!$W$9</f>
        <v>2875.2108000000003</v>
      </c>
      <c r="AD1344">
        <f>VLOOKUP(AA1344,角色间职业划分!P:AP,26,FALSE)</f>
        <v>0.4</v>
      </c>
      <c r="AE1344">
        <f>VLOOKUP(X1344,角色属性总表!I:Q,3,FALSE)</f>
        <v>298.36799999999999</v>
      </c>
      <c r="AF1344">
        <f>VLOOKUP(AA1344,角色间职业划分!P:AP,11,FALSE)</f>
        <v>0.42</v>
      </c>
      <c r="AG1344">
        <f t="shared" si="204"/>
        <v>897.50642946666699</v>
      </c>
      <c r="AH1344">
        <f t="shared" si="205"/>
        <v>297</v>
      </c>
      <c r="AJ1344">
        <f t="shared" si="206"/>
        <v>600.50642946666699</v>
      </c>
      <c r="AK1344">
        <v>1340</v>
      </c>
    </row>
    <row r="1345" spans="1:37" x14ac:dyDescent="0.15">
      <c r="A1345">
        <v>1341</v>
      </c>
      <c r="B1345">
        <f>ROUND(VLOOKUP(X1345,角色属性总表!AG:AI,2,FALSE)/角色属性总表!$C$34,0)</f>
        <v>98</v>
      </c>
      <c r="C1345">
        <f>ROUND(VLOOKUP(X1345,角色属性总表!Y:AE,3,FALSE)/J1345,0)</f>
        <v>27</v>
      </c>
      <c r="D1345">
        <f>ROUND(VLOOKUP(X1345,角色属性总表!AG:AI,3,FALSE)/角色属性总表!$C$35,0)</f>
        <v>102</v>
      </c>
      <c r="E1345">
        <f t="shared" si="200"/>
        <v>280</v>
      </c>
      <c r="F1345">
        <f t="shared" si="201"/>
        <v>29</v>
      </c>
      <c r="G1345">
        <f t="shared" si="202"/>
        <v>7</v>
      </c>
      <c r="H1345">
        <v>0</v>
      </c>
      <c r="I1345">
        <f t="shared" si="207"/>
        <v>3</v>
      </c>
      <c r="J1345">
        <f>VLOOKUP(AA1345,角色间职业划分!P:AP,20,FALSE)</f>
        <v>10</v>
      </c>
      <c r="K1345">
        <f>IF(X1345=500,100,VLOOKUP(AA1345,角色间职业划分!P:AP,22,FALSE))</f>
        <v>120</v>
      </c>
      <c r="L1345">
        <f>IF(X1345=500,K1345,VLOOKUP(AA1345,角色间职业划分!P:AP,23,FALSE))</f>
        <v>60</v>
      </c>
      <c r="M1345">
        <f>VLOOKUP(AA1345,角色间职业划分!P:AP,24,FALSE)</f>
        <v>0</v>
      </c>
      <c r="N1345">
        <f>VLOOKUP(AA1345,角色间职业划分!P:AP,14)*100</f>
        <v>95</v>
      </c>
      <c r="O1345">
        <f>VLOOKUP(AA1345,角色间职业划分!P:Z,9,FALSE)</f>
        <v>0</v>
      </c>
      <c r="P1345">
        <f>VLOOKUP(AA1345,角色间职业划分!P:AP,10,FALSE)</f>
        <v>0</v>
      </c>
      <c r="Q1345">
        <f>VLOOKUP(AA1345,角色间职业划分!P:AP,15,FALSE)</f>
        <v>0</v>
      </c>
      <c r="R1345">
        <f>VLOOKUP(AA1345,角色间职业划分!P:AP,16,FALSE)</f>
        <v>0</v>
      </c>
      <c r="S1345">
        <f>VLOOKUP(AA1345,角色间职业划分!P:AP,17,FALSE)</f>
        <v>0</v>
      </c>
      <c r="T1345">
        <f>VLOOKUP(AA1345,角色间职业划分!P:AP,18,FALSE)</f>
        <v>0</v>
      </c>
      <c r="U1345">
        <f>VLOOKUP(AA1345,角色间职业划分!P:AP,27,FALSE)</f>
        <v>0</v>
      </c>
      <c r="V1345">
        <f t="shared" si="203"/>
        <v>12</v>
      </c>
      <c r="W1345">
        <f>VLOOKUP(AA1345,角色间职业划分!P:Q,2,FALSE)</f>
        <v>31</v>
      </c>
      <c r="X1345">
        <f t="shared" si="208"/>
        <v>28</v>
      </c>
      <c r="Y1345">
        <f>INT(VLOOKUP(X1345,角色属性总表!AG:AH,2,FALSE)*角色属性总表!$C$38)</f>
        <v>684</v>
      </c>
      <c r="AA1345">
        <f t="shared" si="209"/>
        <v>14</v>
      </c>
      <c r="AB1345">
        <f>VLOOKUP(X1345,角色属性总表!AG:AI,2,FALSE)*VLOOKUP(角色等级属性!AA1345,角色间职业划分!P:AG,13,FALSE)/角色间职业划分!$AB$9</f>
        <v>702.1943573667711</v>
      </c>
      <c r="AC1345">
        <f>VLOOKUP(X1345,角色属性总表!AG:AI,3,FALSE)*VLOOKUP(AA1345,角色间职业划分!P:AG,8,FALSE)/角色间职业划分!$W$9</f>
        <v>2952.9192000000003</v>
      </c>
      <c r="AD1345">
        <f>VLOOKUP(AA1345,角色间职业划分!P:AP,26,FALSE)</f>
        <v>0.4</v>
      </c>
      <c r="AE1345">
        <f>VLOOKUP(X1345,角色属性总表!I:Q,3,FALSE)</f>
        <v>306.43199999999996</v>
      </c>
      <c r="AF1345">
        <f>VLOOKUP(AA1345,角色间职业划分!P:AP,11,FALSE)</f>
        <v>0.42</v>
      </c>
      <c r="AG1345">
        <f t="shared" si="204"/>
        <v>951.04964758507606</v>
      </c>
      <c r="AH1345">
        <f t="shared" si="205"/>
        <v>306</v>
      </c>
      <c r="AJ1345">
        <f t="shared" si="206"/>
        <v>645.04964758507606</v>
      </c>
      <c r="AK1345">
        <v>1341</v>
      </c>
    </row>
    <row r="1346" spans="1:37" x14ac:dyDescent="0.15">
      <c r="A1346">
        <v>1342</v>
      </c>
      <c r="B1346">
        <f>ROUND(VLOOKUP(X1346,角色属性总表!AG:AI,2,FALSE)/角色属性总表!$C$34,0)</f>
        <v>100</v>
      </c>
      <c r="C1346">
        <f>ROUND(VLOOKUP(X1346,角色属性总表!Y:AE,3,FALSE)/J1346,0)</f>
        <v>28</v>
      </c>
      <c r="D1346">
        <f>ROUND(VLOOKUP(X1346,角色属性总表!AG:AI,3,FALSE)/角色属性总表!$C$35,0)</f>
        <v>105</v>
      </c>
      <c r="E1346">
        <f t="shared" si="200"/>
        <v>288</v>
      </c>
      <c r="F1346">
        <f t="shared" si="201"/>
        <v>29</v>
      </c>
      <c r="G1346">
        <f t="shared" si="202"/>
        <v>7</v>
      </c>
      <c r="H1346">
        <v>0</v>
      </c>
      <c r="I1346">
        <f t="shared" si="207"/>
        <v>3</v>
      </c>
      <c r="J1346">
        <f>VLOOKUP(AA1346,角色间职业划分!P:AP,20,FALSE)</f>
        <v>10</v>
      </c>
      <c r="K1346">
        <f>IF(X1346=500,100,VLOOKUP(AA1346,角色间职业划分!P:AP,22,FALSE))</f>
        <v>120</v>
      </c>
      <c r="L1346">
        <f>IF(X1346=500,K1346,VLOOKUP(AA1346,角色间职业划分!P:AP,23,FALSE))</f>
        <v>60</v>
      </c>
      <c r="M1346">
        <f>VLOOKUP(AA1346,角色间职业划分!P:AP,24,FALSE)</f>
        <v>0</v>
      </c>
      <c r="N1346">
        <f>VLOOKUP(AA1346,角色间职业划分!P:AP,14)*100</f>
        <v>95</v>
      </c>
      <c r="O1346">
        <f>VLOOKUP(AA1346,角色间职业划分!P:Z,9,FALSE)</f>
        <v>0</v>
      </c>
      <c r="P1346">
        <f>VLOOKUP(AA1346,角色间职业划分!P:AP,10,FALSE)</f>
        <v>0</v>
      </c>
      <c r="Q1346">
        <f>VLOOKUP(AA1346,角色间职业划分!P:AP,15,FALSE)</f>
        <v>0</v>
      </c>
      <c r="R1346">
        <f>VLOOKUP(AA1346,角色间职业划分!P:AP,16,FALSE)</f>
        <v>0</v>
      </c>
      <c r="S1346">
        <f>VLOOKUP(AA1346,角色间职业划分!P:AP,17,FALSE)</f>
        <v>0</v>
      </c>
      <c r="T1346">
        <f>VLOOKUP(AA1346,角色间职业划分!P:AP,18,FALSE)</f>
        <v>0</v>
      </c>
      <c r="U1346">
        <f>VLOOKUP(AA1346,角色间职业划分!P:AP,27,FALSE)</f>
        <v>0</v>
      </c>
      <c r="V1346">
        <f t="shared" si="203"/>
        <v>12</v>
      </c>
      <c r="W1346">
        <f>VLOOKUP(AA1346,角色间职业划分!P:Q,2,FALSE)</f>
        <v>31</v>
      </c>
      <c r="X1346">
        <f t="shared" si="208"/>
        <v>29</v>
      </c>
      <c r="Y1346">
        <f>INT(VLOOKUP(X1346,角色属性总表!AG:AH,2,FALSE)*角色属性总表!$C$38)</f>
        <v>702</v>
      </c>
      <c r="AA1346">
        <f t="shared" si="209"/>
        <v>14</v>
      </c>
      <c r="AB1346">
        <f>VLOOKUP(X1346,角色属性总表!AG:AI,2,FALSE)*VLOOKUP(角色等级属性!AA1346,角色间职业划分!P:AG,13,FALSE)/角色间职业划分!$AB$9</f>
        <v>720.67315624484411</v>
      </c>
      <c r="AC1346">
        <f>VLOOKUP(X1346,角色属性总表!AG:AI,3,FALSE)*VLOOKUP(AA1346,角色间职业划分!P:AG,8,FALSE)/角色间职业划分!$W$9</f>
        <v>3030.6275999999998</v>
      </c>
      <c r="AD1346">
        <f>VLOOKUP(AA1346,角色间职业划分!P:AP,26,FALSE)</f>
        <v>0.4</v>
      </c>
      <c r="AE1346">
        <f>VLOOKUP(X1346,角色属性总表!I:Q,3,FALSE)</f>
        <v>314.49599999999998</v>
      </c>
      <c r="AF1346">
        <f>VLOOKUP(AA1346,角色间职业划分!P:AP,11,FALSE)</f>
        <v>0.42</v>
      </c>
      <c r="AG1346">
        <f t="shared" si="204"/>
        <v>1005.8104618515899</v>
      </c>
      <c r="AH1346">
        <f t="shared" si="205"/>
        <v>315</v>
      </c>
      <c r="AJ1346">
        <f t="shared" si="206"/>
        <v>690.81046185158993</v>
      </c>
      <c r="AK1346">
        <v>1342</v>
      </c>
    </row>
    <row r="1347" spans="1:37" x14ac:dyDescent="0.15">
      <c r="A1347">
        <v>1343</v>
      </c>
      <c r="B1347">
        <f>ROUND(VLOOKUP(X1347,角色属性总表!AG:AI,2,FALSE)/角色属性总表!$C$34,0)</f>
        <v>103</v>
      </c>
      <c r="C1347">
        <f>ROUND(VLOOKUP(X1347,角色属性总表!Y:AE,3,FALSE)/J1347,0)</f>
        <v>30</v>
      </c>
      <c r="D1347">
        <f>ROUND(VLOOKUP(X1347,角色属性总表!AG:AI,3,FALSE)/角色属性总表!$C$35,0)</f>
        <v>108</v>
      </c>
      <c r="E1347">
        <f t="shared" si="200"/>
        <v>295</v>
      </c>
      <c r="F1347">
        <f t="shared" si="201"/>
        <v>29</v>
      </c>
      <c r="G1347">
        <f t="shared" si="202"/>
        <v>7</v>
      </c>
      <c r="H1347">
        <v>0</v>
      </c>
      <c r="I1347">
        <f t="shared" si="207"/>
        <v>3</v>
      </c>
      <c r="J1347">
        <f>VLOOKUP(AA1347,角色间职业划分!P:AP,20,FALSE)</f>
        <v>10</v>
      </c>
      <c r="K1347">
        <f>IF(X1347=500,100,VLOOKUP(AA1347,角色间职业划分!P:AP,22,FALSE))</f>
        <v>120</v>
      </c>
      <c r="L1347">
        <f>IF(X1347=500,K1347,VLOOKUP(AA1347,角色间职业划分!P:AP,23,FALSE))</f>
        <v>60</v>
      </c>
      <c r="M1347">
        <f>VLOOKUP(AA1347,角色间职业划分!P:AP,24,FALSE)</f>
        <v>0</v>
      </c>
      <c r="N1347">
        <f>VLOOKUP(AA1347,角色间职业划分!P:AP,14)*100</f>
        <v>95</v>
      </c>
      <c r="O1347">
        <f>VLOOKUP(AA1347,角色间职业划分!P:Z,9,FALSE)</f>
        <v>0</v>
      </c>
      <c r="P1347">
        <f>VLOOKUP(AA1347,角色间职业划分!P:AP,10,FALSE)</f>
        <v>0</v>
      </c>
      <c r="Q1347">
        <f>VLOOKUP(AA1347,角色间职业划分!P:AP,15,FALSE)</f>
        <v>0</v>
      </c>
      <c r="R1347">
        <f>VLOOKUP(AA1347,角色间职业划分!P:AP,16,FALSE)</f>
        <v>0</v>
      </c>
      <c r="S1347">
        <f>VLOOKUP(AA1347,角色间职业划分!P:AP,17,FALSE)</f>
        <v>0</v>
      </c>
      <c r="T1347">
        <f>VLOOKUP(AA1347,角色间职业划分!P:AP,18,FALSE)</f>
        <v>0</v>
      </c>
      <c r="U1347">
        <f>VLOOKUP(AA1347,角色间职业划分!P:AP,27,FALSE)</f>
        <v>0</v>
      </c>
      <c r="V1347">
        <f t="shared" si="203"/>
        <v>12</v>
      </c>
      <c r="W1347">
        <f>VLOOKUP(AA1347,角色间职业划分!P:Q,2,FALSE)</f>
        <v>31</v>
      </c>
      <c r="X1347">
        <f t="shared" si="208"/>
        <v>30</v>
      </c>
      <c r="Y1347">
        <f>INT(VLOOKUP(X1347,角色属性总表!AG:AH,2,FALSE)*角色属性总表!$C$38)</f>
        <v>720</v>
      </c>
      <c r="AA1347">
        <f t="shared" si="209"/>
        <v>14</v>
      </c>
      <c r="AB1347">
        <f>VLOOKUP(X1347,角色属性总表!AG:AI,2,FALSE)*VLOOKUP(角色等级属性!AA1347,角色间职业划分!P:AG,13,FALSE)/角色间职业划分!$AB$9</f>
        <v>739.151955122917</v>
      </c>
      <c r="AC1347">
        <f>VLOOKUP(X1347,角色属性总表!AG:AI,3,FALSE)*VLOOKUP(AA1347,角色间职业划分!P:AG,8,FALSE)/角色间职业划分!$W$9</f>
        <v>3108.3360000000002</v>
      </c>
      <c r="AD1347">
        <f>VLOOKUP(AA1347,角色间职业划分!P:AP,26,FALSE)</f>
        <v>0.4</v>
      </c>
      <c r="AE1347">
        <f>VLOOKUP(X1347,角色属性总表!I:Q,3,FALSE)</f>
        <v>322.56</v>
      </c>
      <c r="AF1347">
        <f>VLOOKUP(AA1347,角色间职业划分!P:AP,11,FALSE)</f>
        <v>0.42</v>
      </c>
      <c r="AG1347">
        <f t="shared" si="204"/>
        <v>1061.7785643970906</v>
      </c>
      <c r="AH1347">
        <f t="shared" si="205"/>
        <v>324</v>
      </c>
      <c r="AJ1347">
        <f t="shared" si="206"/>
        <v>737.77856439709058</v>
      </c>
      <c r="AK1347">
        <v>1343</v>
      </c>
    </row>
    <row r="1348" spans="1:37" x14ac:dyDescent="0.15">
      <c r="A1348">
        <v>1344</v>
      </c>
      <c r="B1348">
        <f>ROUND(VLOOKUP(X1348,角色属性总表!AG:AI,2,FALSE)/角色属性总表!$C$34,0)</f>
        <v>105</v>
      </c>
      <c r="C1348">
        <f>ROUND(VLOOKUP(X1348,角色属性总表!Y:AE,3,FALSE)/J1348,0)</f>
        <v>31</v>
      </c>
      <c r="D1348">
        <f>ROUND(VLOOKUP(X1348,角色属性总表!AG:AI,3,FALSE)/角色属性总表!$C$35,0)</f>
        <v>110</v>
      </c>
      <c r="E1348">
        <f t="shared" si="200"/>
        <v>303</v>
      </c>
      <c r="F1348">
        <f t="shared" si="201"/>
        <v>29</v>
      </c>
      <c r="G1348">
        <f t="shared" si="202"/>
        <v>7</v>
      </c>
      <c r="H1348">
        <v>0</v>
      </c>
      <c r="I1348">
        <f t="shared" si="207"/>
        <v>3</v>
      </c>
      <c r="J1348">
        <f>VLOOKUP(AA1348,角色间职业划分!P:AP,20,FALSE)</f>
        <v>10</v>
      </c>
      <c r="K1348">
        <f>IF(X1348=500,100,VLOOKUP(AA1348,角色间职业划分!P:AP,22,FALSE))</f>
        <v>120</v>
      </c>
      <c r="L1348">
        <f>IF(X1348=500,K1348,VLOOKUP(AA1348,角色间职业划分!P:AP,23,FALSE))</f>
        <v>60</v>
      </c>
      <c r="M1348">
        <f>VLOOKUP(AA1348,角色间职业划分!P:AP,24,FALSE)</f>
        <v>0</v>
      </c>
      <c r="N1348">
        <f>VLOOKUP(AA1348,角色间职业划分!P:AP,14)*100</f>
        <v>95</v>
      </c>
      <c r="O1348">
        <f>VLOOKUP(AA1348,角色间职业划分!P:Z,9,FALSE)</f>
        <v>0</v>
      </c>
      <c r="P1348">
        <f>VLOOKUP(AA1348,角色间职业划分!P:AP,10,FALSE)</f>
        <v>0</v>
      </c>
      <c r="Q1348">
        <f>VLOOKUP(AA1348,角色间职业划分!P:AP,15,FALSE)</f>
        <v>0</v>
      </c>
      <c r="R1348">
        <f>VLOOKUP(AA1348,角色间职业划分!P:AP,16,FALSE)</f>
        <v>0</v>
      </c>
      <c r="S1348">
        <f>VLOOKUP(AA1348,角色间职业划分!P:AP,17,FALSE)</f>
        <v>0</v>
      </c>
      <c r="T1348">
        <f>VLOOKUP(AA1348,角色间职业划分!P:AP,18,FALSE)</f>
        <v>0</v>
      </c>
      <c r="U1348">
        <f>VLOOKUP(AA1348,角色间职业划分!P:AP,27,FALSE)</f>
        <v>0</v>
      </c>
      <c r="V1348">
        <f t="shared" si="203"/>
        <v>12</v>
      </c>
      <c r="W1348">
        <f>VLOOKUP(AA1348,角色间职业划分!P:Q,2,FALSE)</f>
        <v>31</v>
      </c>
      <c r="X1348">
        <f t="shared" si="208"/>
        <v>31</v>
      </c>
      <c r="Y1348">
        <f>INT(VLOOKUP(X1348,角色属性总表!AG:AH,2,FALSE)*角色属性总表!$C$38)</f>
        <v>738</v>
      </c>
      <c r="AA1348">
        <f t="shared" si="209"/>
        <v>14</v>
      </c>
      <c r="AB1348">
        <f>VLOOKUP(X1348,角色属性总表!AG:AI,2,FALSE)*VLOOKUP(角色等级属性!AA1348,角色间职业划分!P:AG,13,FALSE)/角色间职业划分!$AB$9</f>
        <v>757.63075400098978</v>
      </c>
      <c r="AC1348">
        <f>VLOOKUP(X1348,角色属性总表!AG:AI,3,FALSE)*VLOOKUP(AA1348,角色间职业划分!P:AG,8,FALSE)/角色间职业划分!$W$9</f>
        <v>3186.0444000000002</v>
      </c>
      <c r="AD1348">
        <f>VLOOKUP(AA1348,角色间职业划分!P:AP,26,FALSE)</f>
        <v>0.4</v>
      </c>
      <c r="AE1348">
        <f>VLOOKUP(X1348,角色属性总表!I:Q,3,FALSE)</f>
        <v>330.62400000000002</v>
      </c>
      <c r="AF1348">
        <f>VLOOKUP(AA1348,角色间职业划分!P:AP,11,FALSE)</f>
        <v>0.42</v>
      </c>
      <c r="AG1348">
        <f t="shared" si="204"/>
        <v>1118.9443003165779</v>
      </c>
      <c r="AH1348">
        <f t="shared" si="205"/>
        <v>330</v>
      </c>
      <c r="AJ1348">
        <f t="shared" si="206"/>
        <v>788.94430031657794</v>
      </c>
      <c r="AK1348">
        <v>1344</v>
      </c>
    </row>
    <row r="1349" spans="1:37" x14ac:dyDescent="0.15">
      <c r="A1349">
        <v>1345</v>
      </c>
      <c r="B1349">
        <f>ROUND(VLOOKUP(X1349,角色属性总表!AG:AI,2,FALSE)/角色属性总表!$C$34,0)</f>
        <v>108</v>
      </c>
      <c r="C1349">
        <f>ROUND(VLOOKUP(X1349,角色属性总表!Y:AE,3,FALSE)/J1349,0)</f>
        <v>32</v>
      </c>
      <c r="D1349">
        <f>ROUND(VLOOKUP(X1349,角色属性总表!AG:AI,3,FALSE)/角色属性总表!$C$35,0)</f>
        <v>113</v>
      </c>
      <c r="E1349">
        <f t="shared" si="200"/>
        <v>310</v>
      </c>
      <c r="F1349">
        <f t="shared" si="201"/>
        <v>29</v>
      </c>
      <c r="G1349">
        <f t="shared" si="202"/>
        <v>7</v>
      </c>
      <c r="H1349">
        <v>0</v>
      </c>
      <c r="I1349">
        <f t="shared" si="207"/>
        <v>3</v>
      </c>
      <c r="J1349">
        <f>VLOOKUP(AA1349,角色间职业划分!P:AP,20,FALSE)</f>
        <v>10</v>
      </c>
      <c r="K1349">
        <f>IF(X1349=500,100,VLOOKUP(AA1349,角色间职业划分!P:AP,22,FALSE))</f>
        <v>120</v>
      </c>
      <c r="L1349">
        <f>IF(X1349=500,K1349,VLOOKUP(AA1349,角色间职业划分!P:AP,23,FALSE))</f>
        <v>60</v>
      </c>
      <c r="M1349">
        <f>VLOOKUP(AA1349,角色间职业划分!P:AP,24,FALSE)</f>
        <v>0</v>
      </c>
      <c r="N1349">
        <f>VLOOKUP(AA1349,角色间职业划分!P:AP,14)*100</f>
        <v>95</v>
      </c>
      <c r="O1349">
        <f>VLOOKUP(AA1349,角色间职业划分!P:Z,9,FALSE)</f>
        <v>0</v>
      </c>
      <c r="P1349">
        <f>VLOOKUP(AA1349,角色间职业划分!P:AP,10,FALSE)</f>
        <v>0</v>
      </c>
      <c r="Q1349">
        <f>VLOOKUP(AA1349,角色间职业划分!P:AP,15,FALSE)</f>
        <v>0</v>
      </c>
      <c r="R1349">
        <f>VLOOKUP(AA1349,角色间职业划分!P:AP,16,FALSE)</f>
        <v>0</v>
      </c>
      <c r="S1349">
        <f>VLOOKUP(AA1349,角色间职业划分!P:AP,17,FALSE)</f>
        <v>0</v>
      </c>
      <c r="T1349">
        <f>VLOOKUP(AA1349,角色间职业划分!P:AP,18,FALSE)</f>
        <v>0</v>
      </c>
      <c r="U1349">
        <f>VLOOKUP(AA1349,角色间职业划分!P:AP,27,FALSE)</f>
        <v>0</v>
      </c>
      <c r="V1349">
        <f t="shared" si="203"/>
        <v>12</v>
      </c>
      <c r="W1349">
        <f>VLOOKUP(AA1349,角色间职业划分!P:Q,2,FALSE)</f>
        <v>31</v>
      </c>
      <c r="X1349">
        <f t="shared" si="208"/>
        <v>32</v>
      </c>
      <c r="Y1349">
        <f>INT(VLOOKUP(X1349,角色属性总表!AG:AH,2,FALSE)*角色属性总表!$C$38)</f>
        <v>756</v>
      </c>
      <c r="AA1349">
        <f t="shared" si="209"/>
        <v>14</v>
      </c>
      <c r="AB1349">
        <f>VLOOKUP(X1349,角色属性总表!AG:AI,2,FALSE)*VLOOKUP(角色等级属性!AA1349,角色间职业划分!P:AG,13,FALSE)/角色间职业划分!$AB$9</f>
        <v>776.1095528790629</v>
      </c>
      <c r="AC1349">
        <f>VLOOKUP(X1349,角色属性总表!AG:AI,3,FALSE)*VLOOKUP(AA1349,角色间职业划分!P:AG,8,FALSE)/角色间职业划分!$W$9</f>
        <v>3263.7528000000007</v>
      </c>
      <c r="AD1349">
        <f>VLOOKUP(AA1349,角色间职业划分!P:AP,26,FALSE)</f>
        <v>0.4</v>
      </c>
      <c r="AE1349">
        <f>VLOOKUP(X1349,角色属性总表!I:Q,3,FALSE)</f>
        <v>338.68799999999999</v>
      </c>
      <c r="AF1349">
        <f>VLOOKUP(AA1349,角色间职业划分!P:AP,11,FALSE)</f>
        <v>0.42</v>
      </c>
      <c r="AG1349">
        <f t="shared" si="204"/>
        <v>1177.2986144072111</v>
      </c>
      <c r="AH1349">
        <f t="shared" si="205"/>
        <v>339</v>
      </c>
      <c r="AJ1349">
        <f t="shared" si="206"/>
        <v>838.29861440721106</v>
      </c>
      <c r="AK1349">
        <v>1345</v>
      </c>
    </row>
    <row r="1350" spans="1:37" x14ac:dyDescent="0.15">
      <c r="A1350">
        <v>1346</v>
      </c>
      <c r="B1350">
        <f>ROUND(VLOOKUP(X1350,角色属性总表!AG:AI,2,FALSE)/角色属性总表!$C$34,0)</f>
        <v>111</v>
      </c>
      <c r="C1350">
        <f>ROUND(VLOOKUP(X1350,角色属性总表!Y:AE,3,FALSE)/J1350,0)</f>
        <v>33</v>
      </c>
      <c r="D1350">
        <f>ROUND(VLOOKUP(X1350,角色属性总表!AG:AI,3,FALSE)/角色属性总表!$C$35,0)</f>
        <v>116</v>
      </c>
      <c r="E1350">
        <f t="shared" ref="E1350:E1413" si="210">INT(AD1350*AB1350)</f>
        <v>317</v>
      </c>
      <c r="F1350">
        <f t="shared" ref="F1350:F1413" si="211">ROUND(AC1350/D1350,0)</f>
        <v>29</v>
      </c>
      <c r="G1350">
        <f t="shared" ref="G1350:G1413" si="212">ROUND(AB1350/B1350,0)</f>
        <v>7</v>
      </c>
      <c r="H1350">
        <v>0</v>
      </c>
      <c r="I1350">
        <f t="shared" si="207"/>
        <v>3</v>
      </c>
      <c r="J1350">
        <f>VLOOKUP(AA1350,角色间职业划分!P:AP,20,FALSE)</f>
        <v>10</v>
      </c>
      <c r="K1350">
        <f>IF(X1350=500,100,VLOOKUP(AA1350,角色间职业划分!P:AP,22,FALSE))</f>
        <v>120</v>
      </c>
      <c r="L1350">
        <f>IF(X1350=500,K1350,VLOOKUP(AA1350,角色间职业划分!P:AP,23,FALSE))</f>
        <v>60</v>
      </c>
      <c r="M1350">
        <f>VLOOKUP(AA1350,角色间职业划分!P:AP,24,FALSE)</f>
        <v>0</v>
      </c>
      <c r="N1350">
        <f>VLOOKUP(AA1350,角色间职业划分!P:AP,14)*100</f>
        <v>95</v>
      </c>
      <c r="O1350">
        <f>VLOOKUP(AA1350,角色间职业划分!P:Z,9,FALSE)</f>
        <v>0</v>
      </c>
      <c r="P1350">
        <f>VLOOKUP(AA1350,角色间职业划分!P:AP,10,FALSE)</f>
        <v>0</v>
      </c>
      <c r="Q1350">
        <f>VLOOKUP(AA1350,角色间职业划分!P:AP,15,FALSE)</f>
        <v>0</v>
      </c>
      <c r="R1350">
        <f>VLOOKUP(AA1350,角色间职业划分!P:AP,16,FALSE)</f>
        <v>0</v>
      </c>
      <c r="S1350">
        <f>VLOOKUP(AA1350,角色间职业划分!P:AP,17,FALSE)</f>
        <v>0</v>
      </c>
      <c r="T1350">
        <f>VLOOKUP(AA1350,角色间职业划分!P:AP,18,FALSE)</f>
        <v>0</v>
      </c>
      <c r="U1350">
        <f>VLOOKUP(AA1350,角色间职业划分!P:AP,27,FALSE)</f>
        <v>0</v>
      </c>
      <c r="V1350">
        <f t="shared" ref="V1350:V1413" si="213">(AF1350-AF$2)*100</f>
        <v>12</v>
      </c>
      <c r="W1350">
        <f>VLOOKUP(AA1350,角色间职业划分!P:Q,2,FALSE)</f>
        <v>31</v>
      </c>
      <c r="X1350">
        <f t="shared" si="208"/>
        <v>33</v>
      </c>
      <c r="Y1350">
        <f>INT(VLOOKUP(X1350,角色属性总表!AG:AH,2,FALSE)*角色属性总表!$C$38)</f>
        <v>774</v>
      </c>
      <c r="AA1350">
        <f t="shared" si="209"/>
        <v>14</v>
      </c>
      <c r="AB1350">
        <f>VLOOKUP(X1350,角色属性总表!AG:AI,2,FALSE)*VLOOKUP(角色等级属性!AA1350,角色间职业划分!P:AG,13,FALSE)/角色间职业划分!$AB$9</f>
        <v>794.5883517571358</v>
      </c>
      <c r="AC1350">
        <f>VLOOKUP(X1350,角色属性总表!AG:AI,3,FALSE)*VLOOKUP(AA1350,角色间职业划分!P:AG,8,FALSE)/角色间职业划分!$W$9</f>
        <v>3341.4612000000002</v>
      </c>
      <c r="AD1350">
        <f>VLOOKUP(AA1350,角色间职业划分!P:AP,26,FALSE)</f>
        <v>0.4</v>
      </c>
      <c r="AE1350">
        <f>VLOOKUP(X1350,角色属性总表!I:Q,3,FALSE)</f>
        <v>346.75200000000001</v>
      </c>
      <c r="AF1350">
        <f>VLOOKUP(AA1350,角色间职业划分!P:AP,11,FALSE)</f>
        <v>0.42</v>
      </c>
      <c r="AG1350">
        <f t="shared" ref="AG1350:AG1413" si="214">((AF$2*X1350*X1350*180)/(SQRT(X1350*100)-AF$2*X1350))</f>
        <v>1236.8330038267306</v>
      </c>
      <c r="AH1350">
        <f t="shared" ref="AH1350:AH1413" si="215">D1350*AH$2</f>
        <v>348</v>
      </c>
      <c r="AJ1350">
        <f t="shared" ref="AJ1350:AJ1413" si="216">AG1350-AH1350</f>
        <v>888.83300382673065</v>
      </c>
      <c r="AK1350">
        <v>1346</v>
      </c>
    </row>
    <row r="1351" spans="1:37" x14ac:dyDescent="0.15">
      <c r="A1351">
        <v>1347</v>
      </c>
      <c r="B1351">
        <f>ROUND(VLOOKUP(X1351,角色属性总表!AG:AI,2,FALSE)/角色属性总表!$C$34,0)</f>
        <v>113</v>
      </c>
      <c r="C1351">
        <f>ROUND(VLOOKUP(X1351,角色属性总表!Y:AE,3,FALSE)/J1351,0)</f>
        <v>35</v>
      </c>
      <c r="D1351">
        <f>ROUND(VLOOKUP(X1351,角色属性总表!AG:AI,3,FALSE)/角色属性总表!$C$35,0)</f>
        <v>118</v>
      </c>
      <c r="E1351">
        <f t="shared" si="210"/>
        <v>325</v>
      </c>
      <c r="F1351">
        <f t="shared" si="211"/>
        <v>29</v>
      </c>
      <c r="G1351">
        <f t="shared" si="212"/>
        <v>7</v>
      </c>
      <c r="H1351">
        <v>0</v>
      </c>
      <c r="I1351">
        <f t="shared" ref="I1351:I1414" si="217">I1350</f>
        <v>3</v>
      </c>
      <c r="J1351">
        <f>VLOOKUP(AA1351,角色间职业划分!P:AP,20,FALSE)</f>
        <v>10</v>
      </c>
      <c r="K1351">
        <f>IF(X1351=500,100,VLOOKUP(AA1351,角色间职业划分!P:AP,22,FALSE))</f>
        <v>120</v>
      </c>
      <c r="L1351">
        <f>IF(X1351=500,K1351,VLOOKUP(AA1351,角色间职业划分!P:AP,23,FALSE))</f>
        <v>60</v>
      </c>
      <c r="M1351">
        <f>VLOOKUP(AA1351,角色间职业划分!P:AP,24,FALSE)</f>
        <v>0</v>
      </c>
      <c r="N1351">
        <f>VLOOKUP(AA1351,角色间职业划分!P:AP,14)*100</f>
        <v>95</v>
      </c>
      <c r="O1351">
        <f>VLOOKUP(AA1351,角色间职业划分!P:Z,9,FALSE)</f>
        <v>0</v>
      </c>
      <c r="P1351">
        <f>VLOOKUP(AA1351,角色间职业划分!P:AP,10,FALSE)</f>
        <v>0</v>
      </c>
      <c r="Q1351">
        <f>VLOOKUP(AA1351,角色间职业划分!P:AP,15,FALSE)</f>
        <v>0</v>
      </c>
      <c r="R1351">
        <f>VLOOKUP(AA1351,角色间职业划分!P:AP,16,FALSE)</f>
        <v>0</v>
      </c>
      <c r="S1351">
        <f>VLOOKUP(AA1351,角色间职业划分!P:AP,17,FALSE)</f>
        <v>0</v>
      </c>
      <c r="T1351">
        <f>VLOOKUP(AA1351,角色间职业划分!P:AP,18,FALSE)</f>
        <v>0</v>
      </c>
      <c r="U1351">
        <f>VLOOKUP(AA1351,角色间职业划分!P:AP,27,FALSE)</f>
        <v>0</v>
      </c>
      <c r="V1351">
        <f t="shared" si="213"/>
        <v>12</v>
      </c>
      <c r="W1351">
        <f>VLOOKUP(AA1351,角色间职业划分!P:Q,2,FALSE)</f>
        <v>31</v>
      </c>
      <c r="X1351">
        <f t="shared" ref="X1351:X1414" si="218">IF(X1350=100,500,IF(X1350=500,1,X1350+1))</f>
        <v>34</v>
      </c>
      <c r="Y1351">
        <f>INT(VLOOKUP(X1351,角色属性总表!AG:AH,2,FALSE)*角色属性总表!$C$38)</f>
        <v>792</v>
      </c>
      <c r="AA1351">
        <f t="shared" ref="AA1351:AA1414" si="219">IF(X1351=1,AA1350+1,AA1350)</f>
        <v>14</v>
      </c>
      <c r="AB1351">
        <f>VLOOKUP(X1351,角色属性总表!AG:AI,2,FALSE)*VLOOKUP(角色等级属性!AA1351,角色间职业划分!P:AG,13,FALSE)/角色间职业划分!$AB$9</f>
        <v>813.06715063520892</v>
      </c>
      <c r="AC1351">
        <f>VLOOKUP(X1351,角色属性总表!AG:AI,3,FALSE)*VLOOKUP(AA1351,角色间职业划分!P:AG,8,FALSE)/角色间职业划分!$W$9</f>
        <v>3419.1696000000006</v>
      </c>
      <c r="AD1351">
        <f>VLOOKUP(AA1351,角色间职业划分!P:AP,26,FALSE)</f>
        <v>0.4</v>
      </c>
      <c r="AE1351">
        <f>VLOOKUP(X1351,角色属性总表!I:Q,3,FALSE)</f>
        <v>354.81600000000003</v>
      </c>
      <c r="AF1351">
        <f>VLOOKUP(AA1351,角色间职业划分!P:AP,11,FALSE)</f>
        <v>0.42</v>
      </c>
      <c r="AG1351">
        <f t="shared" si="214"/>
        <v>1297.5394758547525</v>
      </c>
      <c r="AH1351">
        <f t="shared" si="215"/>
        <v>354</v>
      </c>
      <c r="AJ1351">
        <f t="shared" si="216"/>
        <v>943.53947585475248</v>
      </c>
      <c r="AK1351">
        <v>1347</v>
      </c>
    </row>
    <row r="1352" spans="1:37" x14ac:dyDescent="0.15">
      <c r="A1352">
        <v>1348</v>
      </c>
      <c r="B1352">
        <f>ROUND(VLOOKUP(X1352,角色属性总表!AG:AI,2,FALSE)/角色属性总表!$C$34,0)</f>
        <v>116</v>
      </c>
      <c r="C1352">
        <f>ROUND(VLOOKUP(X1352,角色属性总表!Y:AE,3,FALSE)/J1352,0)</f>
        <v>36</v>
      </c>
      <c r="D1352">
        <f>ROUND(VLOOKUP(X1352,角色属性总表!AG:AI,3,FALSE)/角色属性总表!$C$35,0)</f>
        <v>121</v>
      </c>
      <c r="E1352">
        <f t="shared" si="210"/>
        <v>332</v>
      </c>
      <c r="F1352">
        <f t="shared" si="211"/>
        <v>29</v>
      </c>
      <c r="G1352">
        <f t="shared" si="212"/>
        <v>7</v>
      </c>
      <c r="H1352">
        <v>0</v>
      </c>
      <c r="I1352">
        <f t="shared" si="217"/>
        <v>3</v>
      </c>
      <c r="J1352">
        <f>VLOOKUP(AA1352,角色间职业划分!P:AP,20,FALSE)</f>
        <v>10</v>
      </c>
      <c r="K1352">
        <f>IF(X1352=500,100,VLOOKUP(AA1352,角色间职业划分!P:AP,22,FALSE))</f>
        <v>120</v>
      </c>
      <c r="L1352">
        <f>IF(X1352=500,K1352,VLOOKUP(AA1352,角色间职业划分!P:AP,23,FALSE))</f>
        <v>60</v>
      </c>
      <c r="M1352">
        <f>VLOOKUP(AA1352,角色间职业划分!P:AP,24,FALSE)</f>
        <v>0</v>
      </c>
      <c r="N1352">
        <f>VLOOKUP(AA1352,角色间职业划分!P:AP,14)*100</f>
        <v>95</v>
      </c>
      <c r="O1352">
        <f>VLOOKUP(AA1352,角色间职业划分!P:Z,9,FALSE)</f>
        <v>0</v>
      </c>
      <c r="P1352">
        <f>VLOOKUP(AA1352,角色间职业划分!P:AP,10,FALSE)</f>
        <v>0</v>
      </c>
      <c r="Q1352">
        <f>VLOOKUP(AA1352,角色间职业划分!P:AP,15,FALSE)</f>
        <v>0</v>
      </c>
      <c r="R1352">
        <f>VLOOKUP(AA1352,角色间职业划分!P:AP,16,FALSE)</f>
        <v>0</v>
      </c>
      <c r="S1352">
        <f>VLOOKUP(AA1352,角色间职业划分!P:AP,17,FALSE)</f>
        <v>0</v>
      </c>
      <c r="T1352">
        <f>VLOOKUP(AA1352,角色间职业划分!P:AP,18,FALSE)</f>
        <v>0</v>
      </c>
      <c r="U1352">
        <f>VLOOKUP(AA1352,角色间职业划分!P:AP,27,FALSE)</f>
        <v>0</v>
      </c>
      <c r="V1352">
        <f t="shared" si="213"/>
        <v>12</v>
      </c>
      <c r="W1352">
        <f>VLOOKUP(AA1352,角色间职业划分!P:Q,2,FALSE)</f>
        <v>31</v>
      </c>
      <c r="X1352">
        <f t="shared" si="218"/>
        <v>35</v>
      </c>
      <c r="Y1352">
        <f>INT(VLOOKUP(X1352,角色属性总表!AG:AH,2,FALSE)*角色属性总表!$C$38)</f>
        <v>810</v>
      </c>
      <c r="AA1352">
        <f t="shared" si="219"/>
        <v>14</v>
      </c>
      <c r="AB1352">
        <f>VLOOKUP(X1352,角色属性总表!AG:AI,2,FALSE)*VLOOKUP(角色等级属性!AA1352,角色间职业划分!P:AG,13,FALSE)/角色间职业划分!$AB$9</f>
        <v>831.5459495132817</v>
      </c>
      <c r="AC1352">
        <f>VLOOKUP(X1352,角色属性总表!AG:AI,3,FALSE)*VLOOKUP(AA1352,角色间职业划分!P:AG,8,FALSE)/角色间职业划分!$W$9</f>
        <v>3496.8780000000006</v>
      </c>
      <c r="AD1352">
        <f>VLOOKUP(AA1352,角色间职业划分!P:AP,26,FALSE)</f>
        <v>0.4</v>
      </c>
      <c r="AE1352">
        <f>VLOOKUP(X1352,角色属性总表!I:Q,3,FALSE)</f>
        <v>362.88</v>
      </c>
      <c r="AF1352">
        <f>VLOOKUP(AA1352,角色间职业划分!P:AP,11,FALSE)</f>
        <v>0.42</v>
      </c>
      <c r="AG1352">
        <f t="shared" si="214"/>
        <v>1359.410510073131</v>
      </c>
      <c r="AH1352">
        <f t="shared" si="215"/>
        <v>363</v>
      </c>
      <c r="AJ1352">
        <f t="shared" si="216"/>
        <v>996.41051007313104</v>
      </c>
      <c r="AK1352">
        <v>1348</v>
      </c>
    </row>
    <row r="1353" spans="1:37" x14ac:dyDescent="0.15">
      <c r="A1353">
        <v>1349</v>
      </c>
      <c r="B1353">
        <f>ROUND(VLOOKUP(X1353,角色属性总表!AG:AI,2,FALSE)/角色属性总表!$C$34,0)</f>
        <v>118</v>
      </c>
      <c r="C1353">
        <f>ROUND(VLOOKUP(X1353,角色属性总表!Y:AE,3,FALSE)/J1353,0)</f>
        <v>37</v>
      </c>
      <c r="D1353">
        <f>ROUND(VLOOKUP(X1353,角色属性总表!AG:AI,3,FALSE)/角色属性总表!$C$35,0)</f>
        <v>124</v>
      </c>
      <c r="E1353">
        <f t="shared" si="210"/>
        <v>340</v>
      </c>
      <c r="F1353">
        <f t="shared" si="211"/>
        <v>29</v>
      </c>
      <c r="G1353">
        <f t="shared" si="212"/>
        <v>7</v>
      </c>
      <c r="H1353">
        <v>0</v>
      </c>
      <c r="I1353">
        <f t="shared" si="217"/>
        <v>3</v>
      </c>
      <c r="J1353">
        <f>VLOOKUP(AA1353,角色间职业划分!P:AP,20,FALSE)</f>
        <v>10</v>
      </c>
      <c r="K1353">
        <f>IF(X1353=500,100,VLOOKUP(AA1353,角色间职业划分!P:AP,22,FALSE))</f>
        <v>120</v>
      </c>
      <c r="L1353">
        <f>IF(X1353=500,K1353,VLOOKUP(AA1353,角色间职业划分!P:AP,23,FALSE))</f>
        <v>60</v>
      </c>
      <c r="M1353">
        <f>VLOOKUP(AA1353,角色间职业划分!P:AP,24,FALSE)</f>
        <v>0</v>
      </c>
      <c r="N1353">
        <f>VLOOKUP(AA1353,角色间职业划分!P:AP,14)*100</f>
        <v>95</v>
      </c>
      <c r="O1353">
        <f>VLOOKUP(AA1353,角色间职业划分!P:Z,9,FALSE)</f>
        <v>0</v>
      </c>
      <c r="P1353">
        <f>VLOOKUP(AA1353,角色间职业划分!P:AP,10,FALSE)</f>
        <v>0</v>
      </c>
      <c r="Q1353">
        <f>VLOOKUP(AA1353,角色间职业划分!P:AP,15,FALSE)</f>
        <v>0</v>
      </c>
      <c r="R1353">
        <f>VLOOKUP(AA1353,角色间职业划分!P:AP,16,FALSE)</f>
        <v>0</v>
      </c>
      <c r="S1353">
        <f>VLOOKUP(AA1353,角色间职业划分!P:AP,17,FALSE)</f>
        <v>0</v>
      </c>
      <c r="T1353">
        <f>VLOOKUP(AA1353,角色间职业划分!P:AP,18,FALSE)</f>
        <v>0</v>
      </c>
      <c r="U1353">
        <f>VLOOKUP(AA1353,角色间职业划分!P:AP,27,FALSE)</f>
        <v>0</v>
      </c>
      <c r="V1353">
        <f t="shared" si="213"/>
        <v>12</v>
      </c>
      <c r="W1353">
        <f>VLOOKUP(AA1353,角色间职业划分!P:Q,2,FALSE)</f>
        <v>31</v>
      </c>
      <c r="X1353">
        <f t="shared" si="218"/>
        <v>36</v>
      </c>
      <c r="Y1353">
        <f>INT(VLOOKUP(X1353,角色属性总表!AG:AH,2,FALSE)*角色属性总表!$C$38)</f>
        <v>828</v>
      </c>
      <c r="AA1353">
        <f t="shared" si="219"/>
        <v>14</v>
      </c>
      <c r="AB1353">
        <f>VLOOKUP(X1353,角色属性总表!AG:AI,2,FALSE)*VLOOKUP(角色等级属性!AA1353,角色间职业划分!P:AG,13,FALSE)/角色间职业划分!$AB$9</f>
        <v>850.02474839135436</v>
      </c>
      <c r="AC1353">
        <f>VLOOKUP(X1353,角色属性总表!AG:AI,3,FALSE)*VLOOKUP(AA1353,角色间职业划分!P:AG,8,FALSE)/角色间职业划分!$W$9</f>
        <v>3574.5864000000001</v>
      </c>
      <c r="AD1353">
        <f>VLOOKUP(AA1353,角色间职业划分!P:AP,26,FALSE)</f>
        <v>0.4</v>
      </c>
      <c r="AE1353">
        <f>VLOOKUP(X1353,角色属性总表!I:Q,3,FALSE)</f>
        <v>370.94399999999996</v>
      </c>
      <c r="AF1353">
        <f>VLOOKUP(AA1353,角色间职业划分!P:AP,11,FALSE)</f>
        <v>0.42</v>
      </c>
      <c r="AG1353">
        <f t="shared" si="214"/>
        <v>1422.4390243902435</v>
      </c>
      <c r="AH1353">
        <f t="shared" si="215"/>
        <v>372</v>
      </c>
      <c r="AJ1353">
        <f t="shared" si="216"/>
        <v>1050.4390243902435</v>
      </c>
      <c r="AK1353">
        <v>1349</v>
      </c>
    </row>
    <row r="1354" spans="1:37" x14ac:dyDescent="0.15">
      <c r="A1354">
        <v>1350</v>
      </c>
      <c r="B1354">
        <f>ROUND(VLOOKUP(X1354,角色属性总表!AG:AI,2,FALSE)/角色属性总表!$C$34,0)</f>
        <v>121</v>
      </c>
      <c r="C1354">
        <f>ROUND(VLOOKUP(X1354,角色属性总表!Y:AE,3,FALSE)/J1354,0)</f>
        <v>39</v>
      </c>
      <c r="D1354">
        <f>ROUND(VLOOKUP(X1354,角色属性总表!AG:AI,3,FALSE)/角色属性总表!$C$35,0)</f>
        <v>126</v>
      </c>
      <c r="E1354">
        <f t="shared" si="210"/>
        <v>347</v>
      </c>
      <c r="F1354">
        <f t="shared" si="211"/>
        <v>29</v>
      </c>
      <c r="G1354">
        <f t="shared" si="212"/>
        <v>7</v>
      </c>
      <c r="H1354">
        <v>0</v>
      </c>
      <c r="I1354">
        <f t="shared" si="217"/>
        <v>3</v>
      </c>
      <c r="J1354">
        <f>VLOOKUP(AA1354,角色间职业划分!P:AP,20,FALSE)</f>
        <v>10</v>
      </c>
      <c r="K1354">
        <f>IF(X1354=500,100,VLOOKUP(AA1354,角色间职业划分!P:AP,22,FALSE))</f>
        <v>120</v>
      </c>
      <c r="L1354">
        <f>IF(X1354=500,K1354,VLOOKUP(AA1354,角色间职业划分!P:AP,23,FALSE))</f>
        <v>60</v>
      </c>
      <c r="M1354">
        <f>VLOOKUP(AA1354,角色间职业划分!P:AP,24,FALSE)</f>
        <v>0</v>
      </c>
      <c r="N1354">
        <f>VLOOKUP(AA1354,角色间职业划分!P:AP,14)*100</f>
        <v>95</v>
      </c>
      <c r="O1354">
        <f>VLOOKUP(AA1354,角色间职业划分!P:Z,9,FALSE)</f>
        <v>0</v>
      </c>
      <c r="P1354">
        <f>VLOOKUP(AA1354,角色间职业划分!P:AP,10,FALSE)</f>
        <v>0</v>
      </c>
      <c r="Q1354">
        <f>VLOOKUP(AA1354,角色间职业划分!P:AP,15,FALSE)</f>
        <v>0</v>
      </c>
      <c r="R1354">
        <f>VLOOKUP(AA1354,角色间职业划分!P:AP,16,FALSE)</f>
        <v>0</v>
      </c>
      <c r="S1354">
        <f>VLOOKUP(AA1354,角色间职业划分!P:AP,17,FALSE)</f>
        <v>0</v>
      </c>
      <c r="T1354">
        <f>VLOOKUP(AA1354,角色间职业划分!P:AP,18,FALSE)</f>
        <v>0</v>
      </c>
      <c r="U1354">
        <f>VLOOKUP(AA1354,角色间职业划分!P:AP,27,FALSE)</f>
        <v>0</v>
      </c>
      <c r="V1354">
        <f t="shared" si="213"/>
        <v>12</v>
      </c>
      <c r="W1354">
        <f>VLOOKUP(AA1354,角色间职业划分!P:Q,2,FALSE)</f>
        <v>31</v>
      </c>
      <c r="X1354">
        <f t="shared" si="218"/>
        <v>37</v>
      </c>
      <c r="Y1354">
        <f>INT(VLOOKUP(X1354,角色属性总表!AG:AH,2,FALSE)*角色属性总表!$C$38)</f>
        <v>846</v>
      </c>
      <c r="AA1354">
        <f t="shared" si="219"/>
        <v>14</v>
      </c>
      <c r="AB1354">
        <f>VLOOKUP(X1354,角色属性总表!AG:AI,2,FALSE)*VLOOKUP(角色等级属性!AA1354,角色间职业划分!P:AG,13,FALSE)/角色间职业划分!$AB$9</f>
        <v>868.50354726942749</v>
      </c>
      <c r="AC1354">
        <f>VLOOKUP(X1354,角色属性总表!AG:AI,3,FALSE)*VLOOKUP(AA1354,角色间职业划分!P:AG,8,FALSE)/角色间职业划分!$W$9</f>
        <v>3652.2948000000006</v>
      </c>
      <c r="AD1354">
        <f>VLOOKUP(AA1354,角色间职业划分!P:AP,26,FALSE)</f>
        <v>0.4</v>
      </c>
      <c r="AE1354">
        <f>VLOOKUP(X1354,角色属性总表!I:Q,3,FALSE)</f>
        <v>379.00799999999998</v>
      </c>
      <c r="AF1354">
        <f>VLOOKUP(AA1354,角色间职业划分!P:AP,11,FALSE)</f>
        <v>0.42</v>
      </c>
      <c r="AG1354">
        <f t="shared" si="214"/>
        <v>1486.6183444228657</v>
      </c>
      <c r="AH1354">
        <f t="shared" si="215"/>
        <v>378</v>
      </c>
      <c r="AJ1354">
        <f t="shared" si="216"/>
        <v>1108.6183444228657</v>
      </c>
      <c r="AK1354">
        <v>1350</v>
      </c>
    </row>
    <row r="1355" spans="1:37" x14ac:dyDescent="0.15">
      <c r="A1355">
        <v>1351</v>
      </c>
      <c r="B1355">
        <f>ROUND(VLOOKUP(X1355,角色属性总表!AG:AI,2,FALSE)/角色属性总表!$C$34,0)</f>
        <v>123</v>
      </c>
      <c r="C1355">
        <f>ROUND(VLOOKUP(X1355,角色属性总表!Y:AE,3,FALSE)/J1355,0)</f>
        <v>40</v>
      </c>
      <c r="D1355">
        <f>ROUND(VLOOKUP(X1355,角色属性总表!AG:AI,3,FALSE)/角色属性总表!$C$35,0)</f>
        <v>129</v>
      </c>
      <c r="E1355">
        <f t="shared" si="210"/>
        <v>354</v>
      </c>
      <c r="F1355">
        <f t="shared" si="211"/>
        <v>29</v>
      </c>
      <c r="G1355">
        <f t="shared" si="212"/>
        <v>7</v>
      </c>
      <c r="H1355">
        <v>0</v>
      </c>
      <c r="I1355">
        <f t="shared" si="217"/>
        <v>3</v>
      </c>
      <c r="J1355">
        <f>VLOOKUP(AA1355,角色间职业划分!P:AP,20,FALSE)</f>
        <v>10</v>
      </c>
      <c r="K1355">
        <f>IF(X1355=500,100,VLOOKUP(AA1355,角色间职业划分!P:AP,22,FALSE))</f>
        <v>120</v>
      </c>
      <c r="L1355">
        <f>IF(X1355=500,K1355,VLOOKUP(AA1355,角色间职业划分!P:AP,23,FALSE))</f>
        <v>60</v>
      </c>
      <c r="M1355">
        <f>VLOOKUP(AA1355,角色间职业划分!P:AP,24,FALSE)</f>
        <v>0</v>
      </c>
      <c r="N1355">
        <f>VLOOKUP(AA1355,角色间职业划分!P:AP,14)*100</f>
        <v>95</v>
      </c>
      <c r="O1355">
        <f>VLOOKUP(AA1355,角色间职业划分!P:Z,9,FALSE)</f>
        <v>0</v>
      </c>
      <c r="P1355">
        <f>VLOOKUP(AA1355,角色间职业划分!P:AP,10,FALSE)</f>
        <v>0</v>
      </c>
      <c r="Q1355">
        <f>VLOOKUP(AA1355,角色间职业划分!P:AP,15,FALSE)</f>
        <v>0</v>
      </c>
      <c r="R1355">
        <f>VLOOKUP(AA1355,角色间职业划分!P:AP,16,FALSE)</f>
        <v>0</v>
      </c>
      <c r="S1355">
        <f>VLOOKUP(AA1355,角色间职业划分!P:AP,17,FALSE)</f>
        <v>0</v>
      </c>
      <c r="T1355">
        <f>VLOOKUP(AA1355,角色间职业划分!P:AP,18,FALSE)</f>
        <v>0</v>
      </c>
      <c r="U1355">
        <f>VLOOKUP(AA1355,角色间职业划分!P:AP,27,FALSE)</f>
        <v>0</v>
      </c>
      <c r="V1355">
        <f t="shared" si="213"/>
        <v>12</v>
      </c>
      <c r="W1355">
        <f>VLOOKUP(AA1355,角色间职业划分!P:Q,2,FALSE)</f>
        <v>31</v>
      </c>
      <c r="X1355">
        <f t="shared" si="218"/>
        <v>38</v>
      </c>
      <c r="Y1355">
        <f>INT(VLOOKUP(X1355,角色属性总表!AG:AH,2,FALSE)*角色属性总表!$C$38)</f>
        <v>864</v>
      </c>
      <c r="AA1355">
        <f t="shared" si="219"/>
        <v>14</v>
      </c>
      <c r="AB1355">
        <f>VLOOKUP(X1355,角色属性总表!AG:AI,2,FALSE)*VLOOKUP(角色等级属性!AA1355,角色间职业划分!P:AG,13,FALSE)/角色间职业划分!$AB$9</f>
        <v>886.98234614750049</v>
      </c>
      <c r="AC1355">
        <f>VLOOKUP(X1355,角色属性总表!AG:AI,3,FALSE)*VLOOKUP(AA1355,角色间职业划分!P:AG,8,FALSE)/角色间职业划分!$W$9</f>
        <v>3730.0032000000001</v>
      </c>
      <c r="AD1355">
        <f>VLOOKUP(AA1355,角色间职业划分!P:AP,26,FALSE)</f>
        <v>0.4</v>
      </c>
      <c r="AE1355">
        <f>VLOOKUP(X1355,角色属性总表!I:Q,3,FALSE)</f>
        <v>387.072</v>
      </c>
      <c r="AF1355">
        <f>VLOOKUP(AA1355,角色间职业划分!P:AP,11,FALSE)</f>
        <v>0.42</v>
      </c>
      <c r="AG1355">
        <f t="shared" si="214"/>
        <v>1551.9421758223586</v>
      </c>
      <c r="AH1355">
        <f t="shared" si="215"/>
        <v>387</v>
      </c>
      <c r="AJ1355">
        <f t="shared" si="216"/>
        <v>1164.9421758223586</v>
      </c>
      <c r="AK1355">
        <v>1351</v>
      </c>
    </row>
    <row r="1356" spans="1:37" x14ac:dyDescent="0.15">
      <c r="A1356">
        <v>1352</v>
      </c>
      <c r="B1356">
        <f>ROUND(VLOOKUP(X1356,角色属性总表!AG:AI,2,FALSE)/角色属性总表!$C$34,0)</f>
        <v>126</v>
      </c>
      <c r="C1356">
        <f>ROUND(VLOOKUP(X1356,角色属性总表!Y:AE,3,FALSE)/J1356,0)</f>
        <v>42</v>
      </c>
      <c r="D1356">
        <f>ROUND(VLOOKUP(X1356,角色属性总表!AG:AI,3,FALSE)/角色属性总表!$C$35,0)</f>
        <v>132</v>
      </c>
      <c r="E1356">
        <f t="shared" si="210"/>
        <v>362</v>
      </c>
      <c r="F1356">
        <f t="shared" si="211"/>
        <v>29</v>
      </c>
      <c r="G1356">
        <f t="shared" si="212"/>
        <v>7</v>
      </c>
      <c r="H1356">
        <v>0</v>
      </c>
      <c r="I1356">
        <f t="shared" si="217"/>
        <v>3</v>
      </c>
      <c r="J1356">
        <f>VLOOKUP(AA1356,角色间职业划分!P:AP,20,FALSE)</f>
        <v>10</v>
      </c>
      <c r="K1356">
        <f>IF(X1356=500,100,VLOOKUP(AA1356,角色间职业划分!P:AP,22,FALSE))</f>
        <v>120</v>
      </c>
      <c r="L1356">
        <f>IF(X1356=500,K1356,VLOOKUP(AA1356,角色间职业划分!P:AP,23,FALSE))</f>
        <v>60</v>
      </c>
      <c r="M1356">
        <f>VLOOKUP(AA1356,角色间职业划分!P:AP,24,FALSE)</f>
        <v>0</v>
      </c>
      <c r="N1356">
        <f>VLOOKUP(AA1356,角色间职业划分!P:AP,14)*100</f>
        <v>95</v>
      </c>
      <c r="O1356">
        <f>VLOOKUP(AA1356,角色间职业划分!P:Z,9,FALSE)</f>
        <v>0</v>
      </c>
      <c r="P1356">
        <f>VLOOKUP(AA1356,角色间职业划分!P:AP,10,FALSE)</f>
        <v>0</v>
      </c>
      <c r="Q1356">
        <f>VLOOKUP(AA1356,角色间职业划分!P:AP,15,FALSE)</f>
        <v>0</v>
      </c>
      <c r="R1356">
        <f>VLOOKUP(AA1356,角色间职业划分!P:AP,16,FALSE)</f>
        <v>0</v>
      </c>
      <c r="S1356">
        <f>VLOOKUP(AA1356,角色间职业划分!P:AP,17,FALSE)</f>
        <v>0</v>
      </c>
      <c r="T1356">
        <f>VLOOKUP(AA1356,角色间职业划分!P:AP,18,FALSE)</f>
        <v>0</v>
      </c>
      <c r="U1356">
        <f>VLOOKUP(AA1356,角色间职业划分!P:AP,27,FALSE)</f>
        <v>0</v>
      </c>
      <c r="V1356">
        <f t="shared" si="213"/>
        <v>12</v>
      </c>
      <c r="W1356">
        <f>VLOOKUP(AA1356,角色间职业划分!P:Q,2,FALSE)</f>
        <v>31</v>
      </c>
      <c r="X1356">
        <f t="shared" si="218"/>
        <v>39</v>
      </c>
      <c r="Y1356">
        <f>INT(VLOOKUP(X1356,角色属性总表!AG:AH,2,FALSE)*角色属性总表!$C$38)</f>
        <v>882</v>
      </c>
      <c r="AA1356">
        <f t="shared" si="219"/>
        <v>14</v>
      </c>
      <c r="AB1356">
        <f>VLOOKUP(X1356,角色属性总表!AG:AI,2,FALSE)*VLOOKUP(角色等级属性!AA1356,角色间职业划分!P:AG,13,FALSE)/角色间职业划分!$AB$9</f>
        <v>905.46114502557339</v>
      </c>
      <c r="AC1356">
        <f>VLOOKUP(X1356,角色属性总表!AG:AI,3,FALSE)*VLOOKUP(AA1356,角色间职业划分!P:AG,8,FALSE)/角色间职业划分!$W$9</f>
        <v>3807.7116000000005</v>
      </c>
      <c r="AD1356">
        <f>VLOOKUP(AA1356,角色间职业划分!P:AP,26,FALSE)</f>
        <v>0.4</v>
      </c>
      <c r="AE1356">
        <f>VLOOKUP(X1356,角色属性总表!I:Q,3,FALSE)</f>
        <v>395.13600000000008</v>
      </c>
      <c r="AF1356">
        <f>VLOOKUP(AA1356,角色间职业划分!P:AP,11,FALSE)</f>
        <v>0.42</v>
      </c>
      <c r="AG1356">
        <f t="shared" si="214"/>
        <v>1618.4045791923543</v>
      </c>
      <c r="AH1356">
        <f t="shared" si="215"/>
        <v>396</v>
      </c>
      <c r="AJ1356">
        <f t="shared" si="216"/>
        <v>1222.4045791923543</v>
      </c>
      <c r="AK1356">
        <v>1352</v>
      </c>
    </row>
    <row r="1357" spans="1:37" x14ac:dyDescent="0.15">
      <c r="A1357">
        <v>1353</v>
      </c>
      <c r="B1357">
        <f>ROUND(VLOOKUP(X1357,角色属性总表!AG:AI,2,FALSE)/角色属性总表!$C$34,0)</f>
        <v>129</v>
      </c>
      <c r="C1357">
        <f>ROUND(VLOOKUP(X1357,角色属性总表!Y:AE,3,FALSE)/J1357,0)</f>
        <v>43</v>
      </c>
      <c r="D1357">
        <f>ROUND(VLOOKUP(X1357,角色属性总表!AG:AI,3,FALSE)/角色属性总表!$C$35,0)</f>
        <v>134</v>
      </c>
      <c r="E1357">
        <f t="shared" si="210"/>
        <v>369</v>
      </c>
      <c r="F1357">
        <f t="shared" si="211"/>
        <v>29</v>
      </c>
      <c r="G1357">
        <f t="shared" si="212"/>
        <v>7</v>
      </c>
      <c r="H1357">
        <v>0</v>
      </c>
      <c r="I1357">
        <f t="shared" si="217"/>
        <v>3</v>
      </c>
      <c r="J1357">
        <f>VLOOKUP(AA1357,角色间职业划分!P:AP,20,FALSE)</f>
        <v>10</v>
      </c>
      <c r="K1357">
        <f>IF(X1357=500,100,VLOOKUP(AA1357,角色间职业划分!P:AP,22,FALSE))</f>
        <v>120</v>
      </c>
      <c r="L1357">
        <f>IF(X1357=500,K1357,VLOOKUP(AA1357,角色间职业划分!P:AP,23,FALSE))</f>
        <v>60</v>
      </c>
      <c r="M1357">
        <f>VLOOKUP(AA1357,角色间职业划分!P:AP,24,FALSE)</f>
        <v>0</v>
      </c>
      <c r="N1357">
        <f>VLOOKUP(AA1357,角色间职业划分!P:AP,14)*100</f>
        <v>95</v>
      </c>
      <c r="O1357">
        <f>VLOOKUP(AA1357,角色间职业划分!P:Z,9,FALSE)</f>
        <v>0</v>
      </c>
      <c r="P1357">
        <f>VLOOKUP(AA1357,角色间职业划分!P:AP,10,FALSE)</f>
        <v>0</v>
      </c>
      <c r="Q1357">
        <f>VLOOKUP(AA1357,角色间职业划分!P:AP,15,FALSE)</f>
        <v>0</v>
      </c>
      <c r="R1357">
        <f>VLOOKUP(AA1357,角色间职业划分!P:AP,16,FALSE)</f>
        <v>0</v>
      </c>
      <c r="S1357">
        <f>VLOOKUP(AA1357,角色间职业划分!P:AP,17,FALSE)</f>
        <v>0</v>
      </c>
      <c r="T1357">
        <f>VLOOKUP(AA1357,角色间职业划分!P:AP,18,FALSE)</f>
        <v>0</v>
      </c>
      <c r="U1357">
        <f>VLOOKUP(AA1357,角色间职业划分!P:AP,27,FALSE)</f>
        <v>0</v>
      </c>
      <c r="V1357">
        <f t="shared" si="213"/>
        <v>12</v>
      </c>
      <c r="W1357">
        <f>VLOOKUP(AA1357,角色间职业划分!P:Q,2,FALSE)</f>
        <v>31</v>
      </c>
      <c r="X1357">
        <f t="shared" si="218"/>
        <v>40</v>
      </c>
      <c r="Y1357">
        <f>INT(VLOOKUP(X1357,角色属性总表!AG:AH,2,FALSE)*角色属性总表!$C$38)</f>
        <v>900</v>
      </c>
      <c r="AA1357">
        <f t="shared" si="219"/>
        <v>14</v>
      </c>
      <c r="AB1357">
        <f>VLOOKUP(X1357,角色属性总表!AG:AI,2,FALSE)*VLOOKUP(角色等级属性!AA1357,角色间职业划分!P:AG,13,FALSE)/角色间职业划分!$AB$9</f>
        <v>923.93994390364628</v>
      </c>
      <c r="AC1357">
        <f>VLOOKUP(X1357,角色属性总表!AG:AI,3,FALSE)*VLOOKUP(AA1357,角色间职业划分!P:AG,8,FALSE)/角色间职业划分!$W$9</f>
        <v>3885.4200000000005</v>
      </c>
      <c r="AD1357">
        <f>VLOOKUP(AA1357,角色间职业划分!P:AP,26,FALSE)</f>
        <v>0.4</v>
      </c>
      <c r="AE1357">
        <f>VLOOKUP(X1357,角色属性总表!I:Q,3,FALSE)</f>
        <v>403.20000000000005</v>
      </c>
      <c r="AF1357">
        <f>VLOOKUP(AA1357,角色间职业划分!P:AP,11,FALSE)</f>
        <v>0.42</v>
      </c>
      <c r="AG1357">
        <f t="shared" si="214"/>
        <v>1685.9999472953734</v>
      </c>
      <c r="AH1357">
        <f t="shared" si="215"/>
        <v>402</v>
      </c>
      <c r="AJ1357">
        <f t="shared" si="216"/>
        <v>1283.9999472953734</v>
      </c>
      <c r="AK1357">
        <v>1353</v>
      </c>
    </row>
    <row r="1358" spans="1:37" x14ac:dyDescent="0.15">
      <c r="A1358">
        <v>1354</v>
      </c>
      <c r="B1358">
        <f>ROUND(VLOOKUP(X1358,角色属性总表!AG:AI,2,FALSE)/角色属性总表!$C$34,0)</f>
        <v>131</v>
      </c>
      <c r="C1358">
        <f>ROUND(VLOOKUP(X1358,角色属性总表!Y:AE,3,FALSE)/J1358,0)</f>
        <v>45</v>
      </c>
      <c r="D1358">
        <f>ROUND(VLOOKUP(X1358,角色属性总表!AG:AI,3,FALSE)/角色属性总表!$C$35,0)</f>
        <v>137</v>
      </c>
      <c r="E1358">
        <f t="shared" si="210"/>
        <v>376</v>
      </c>
      <c r="F1358">
        <f t="shared" si="211"/>
        <v>29</v>
      </c>
      <c r="G1358">
        <f t="shared" si="212"/>
        <v>7</v>
      </c>
      <c r="H1358">
        <v>0</v>
      </c>
      <c r="I1358">
        <f t="shared" si="217"/>
        <v>3</v>
      </c>
      <c r="J1358">
        <f>VLOOKUP(AA1358,角色间职业划分!P:AP,20,FALSE)</f>
        <v>10</v>
      </c>
      <c r="K1358">
        <f>IF(X1358=500,100,VLOOKUP(AA1358,角色间职业划分!P:AP,22,FALSE))</f>
        <v>120</v>
      </c>
      <c r="L1358">
        <f>IF(X1358=500,K1358,VLOOKUP(AA1358,角色间职业划分!P:AP,23,FALSE))</f>
        <v>60</v>
      </c>
      <c r="M1358">
        <f>VLOOKUP(AA1358,角色间职业划分!P:AP,24,FALSE)</f>
        <v>0</v>
      </c>
      <c r="N1358">
        <f>VLOOKUP(AA1358,角色间职业划分!P:AP,14)*100</f>
        <v>95</v>
      </c>
      <c r="O1358">
        <f>VLOOKUP(AA1358,角色间职业划分!P:Z,9,FALSE)</f>
        <v>0</v>
      </c>
      <c r="P1358">
        <f>VLOOKUP(AA1358,角色间职业划分!P:AP,10,FALSE)</f>
        <v>0</v>
      </c>
      <c r="Q1358">
        <f>VLOOKUP(AA1358,角色间职业划分!P:AP,15,FALSE)</f>
        <v>0</v>
      </c>
      <c r="R1358">
        <f>VLOOKUP(AA1358,角色间职业划分!P:AP,16,FALSE)</f>
        <v>0</v>
      </c>
      <c r="S1358">
        <f>VLOOKUP(AA1358,角色间职业划分!P:AP,17,FALSE)</f>
        <v>0</v>
      </c>
      <c r="T1358">
        <f>VLOOKUP(AA1358,角色间职业划分!P:AP,18,FALSE)</f>
        <v>0</v>
      </c>
      <c r="U1358">
        <f>VLOOKUP(AA1358,角色间职业划分!P:AP,27,FALSE)</f>
        <v>0</v>
      </c>
      <c r="V1358">
        <f t="shared" si="213"/>
        <v>12</v>
      </c>
      <c r="W1358">
        <f>VLOOKUP(AA1358,角色间职业划分!P:Q,2,FALSE)</f>
        <v>31</v>
      </c>
      <c r="X1358">
        <f t="shared" si="218"/>
        <v>41</v>
      </c>
      <c r="Y1358">
        <f>INT(VLOOKUP(X1358,角色属性总表!AG:AH,2,FALSE)*角色属性总表!$C$38)</f>
        <v>918</v>
      </c>
      <c r="AA1358">
        <f t="shared" si="219"/>
        <v>14</v>
      </c>
      <c r="AB1358">
        <f>VLOOKUP(X1358,角色属性总表!AG:AI,2,FALSE)*VLOOKUP(角色等级属性!AA1358,角色间职业划分!P:AG,13,FALSE)/角色间职业划分!$AB$9</f>
        <v>942.41874278171906</v>
      </c>
      <c r="AC1358">
        <f>VLOOKUP(X1358,角色属性总表!AG:AI,3,FALSE)*VLOOKUP(AA1358,角色间职业划分!P:AG,8,FALSE)/角色间职业划分!$W$9</f>
        <v>3963.1284000000001</v>
      </c>
      <c r="AD1358">
        <f>VLOOKUP(AA1358,角色间职业划分!P:AP,26,FALSE)</f>
        <v>0.4</v>
      </c>
      <c r="AE1358">
        <f>VLOOKUP(X1358,角色属性总表!I:Q,3,FALSE)</f>
        <v>411.26400000000001</v>
      </c>
      <c r="AF1358">
        <f>VLOOKUP(AA1358,角色间职业划分!P:AP,11,FALSE)</f>
        <v>0.42</v>
      </c>
      <c r="AG1358">
        <f t="shared" si="214"/>
        <v>1754.7229842878542</v>
      </c>
      <c r="AH1358">
        <f t="shared" si="215"/>
        <v>411</v>
      </c>
      <c r="AJ1358">
        <f t="shared" si="216"/>
        <v>1343.7229842878542</v>
      </c>
      <c r="AK1358">
        <v>1354</v>
      </c>
    </row>
    <row r="1359" spans="1:37" x14ac:dyDescent="0.15">
      <c r="A1359">
        <v>1355</v>
      </c>
      <c r="B1359">
        <f>ROUND(VLOOKUP(X1359,角色属性总表!AG:AI,2,FALSE)/角色属性总表!$C$34,0)</f>
        <v>134</v>
      </c>
      <c r="C1359">
        <f>ROUND(VLOOKUP(X1359,角色属性总表!Y:AE,3,FALSE)/J1359,0)</f>
        <v>46</v>
      </c>
      <c r="D1359">
        <f>ROUND(VLOOKUP(X1359,角色属性总表!AG:AI,3,FALSE)/角色属性总表!$C$35,0)</f>
        <v>140</v>
      </c>
      <c r="E1359">
        <f t="shared" si="210"/>
        <v>384</v>
      </c>
      <c r="F1359">
        <f t="shared" si="211"/>
        <v>29</v>
      </c>
      <c r="G1359">
        <f t="shared" si="212"/>
        <v>7</v>
      </c>
      <c r="H1359">
        <v>0</v>
      </c>
      <c r="I1359">
        <f t="shared" si="217"/>
        <v>3</v>
      </c>
      <c r="J1359">
        <f>VLOOKUP(AA1359,角色间职业划分!P:AP,20,FALSE)</f>
        <v>10</v>
      </c>
      <c r="K1359">
        <f>IF(X1359=500,100,VLOOKUP(AA1359,角色间职业划分!P:AP,22,FALSE))</f>
        <v>120</v>
      </c>
      <c r="L1359">
        <f>IF(X1359=500,K1359,VLOOKUP(AA1359,角色间职业划分!P:AP,23,FALSE))</f>
        <v>60</v>
      </c>
      <c r="M1359">
        <f>VLOOKUP(AA1359,角色间职业划分!P:AP,24,FALSE)</f>
        <v>0</v>
      </c>
      <c r="N1359">
        <f>VLOOKUP(AA1359,角色间职业划分!P:AP,14)*100</f>
        <v>95</v>
      </c>
      <c r="O1359">
        <f>VLOOKUP(AA1359,角色间职业划分!P:Z,9,FALSE)</f>
        <v>0</v>
      </c>
      <c r="P1359">
        <f>VLOOKUP(AA1359,角色间职业划分!P:AP,10,FALSE)</f>
        <v>0</v>
      </c>
      <c r="Q1359">
        <f>VLOOKUP(AA1359,角色间职业划分!P:AP,15,FALSE)</f>
        <v>0</v>
      </c>
      <c r="R1359">
        <f>VLOOKUP(AA1359,角色间职业划分!P:AP,16,FALSE)</f>
        <v>0</v>
      </c>
      <c r="S1359">
        <f>VLOOKUP(AA1359,角色间职业划分!P:AP,17,FALSE)</f>
        <v>0</v>
      </c>
      <c r="T1359">
        <f>VLOOKUP(AA1359,角色间职业划分!P:AP,18,FALSE)</f>
        <v>0</v>
      </c>
      <c r="U1359">
        <f>VLOOKUP(AA1359,角色间职业划分!P:AP,27,FALSE)</f>
        <v>0</v>
      </c>
      <c r="V1359">
        <f t="shared" si="213"/>
        <v>12</v>
      </c>
      <c r="W1359">
        <f>VLOOKUP(AA1359,角色间职业划分!P:Q,2,FALSE)</f>
        <v>31</v>
      </c>
      <c r="X1359">
        <f t="shared" si="218"/>
        <v>42</v>
      </c>
      <c r="Y1359">
        <f>INT(VLOOKUP(X1359,角色属性总表!AG:AH,2,FALSE)*角色属性总表!$C$38)</f>
        <v>936</v>
      </c>
      <c r="AA1359">
        <f t="shared" si="219"/>
        <v>14</v>
      </c>
      <c r="AB1359">
        <f>VLOOKUP(X1359,角色属性总表!AG:AI,2,FALSE)*VLOOKUP(角色等级属性!AA1359,角色间职业划分!P:AG,13,FALSE)/角色间职业划分!$AB$9</f>
        <v>960.89754165979218</v>
      </c>
      <c r="AC1359">
        <f>VLOOKUP(X1359,角色属性总表!AG:AI,3,FALSE)*VLOOKUP(AA1359,角色间职业划分!P:AG,8,FALSE)/角色间职业划分!$W$9</f>
        <v>4040.8368000000005</v>
      </c>
      <c r="AD1359">
        <f>VLOOKUP(AA1359,角色间职业划分!P:AP,26,FALSE)</f>
        <v>0.4</v>
      </c>
      <c r="AE1359">
        <f>VLOOKUP(X1359,角色属性总表!I:Q,3,FALSE)</f>
        <v>419.32800000000003</v>
      </c>
      <c r="AF1359">
        <f>VLOOKUP(AA1359,角色间职业划分!P:AP,11,FALSE)</f>
        <v>0.42</v>
      </c>
      <c r="AG1359">
        <f t="shared" si="214"/>
        <v>1824.568686758369</v>
      </c>
      <c r="AH1359">
        <f t="shared" si="215"/>
        <v>420</v>
      </c>
      <c r="AJ1359">
        <f t="shared" si="216"/>
        <v>1404.568686758369</v>
      </c>
      <c r="AK1359">
        <v>1355</v>
      </c>
    </row>
    <row r="1360" spans="1:37" x14ac:dyDescent="0.15">
      <c r="A1360">
        <v>1356</v>
      </c>
      <c r="B1360">
        <f>ROUND(VLOOKUP(X1360,角色属性总表!AG:AI,2,FALSE)/角色属性总表!$C$34,0)</f>
        <v>136</v>
      </c>
      <c r="C1360">
        <f>ROUND(VLOOKUP(X1360,角色属性总表!Y:AE,3,FALSE)/J1360,0)</f>
        <v>48</v>
      </c>
      <c r="D1360">
        <f>ROUND(VLOOKUP(X1360,角色属性总表!AG:AI,3,FALSE)/角色属性总表!$C$35,0)</f>
        <v>142</v>
      </c>
      <c r="E1360">
        <f t="shared" si="210"/>
        <v>391</v>
      </c>
      <c r="F1360">
        <f t="shared" si="211"/>
        <v>29</v>
      </c>
      <c r="G1360">
        <f t="shared" si="212"/>
        <v>7</v>
      </c>
      <c r="H1360">
        <v>0</v>
      </c>
      <c r="I1360">
        <f t="shared" si="217"/>
        <v>3</v>
      </c>
      <c r="J1360">
        <f>VLOOKUP(AA1360,角色间职业划分!P:AP,20,FALSE)</f>
        <v>10</v>
      </c>
      <c r="K1360">
        <f>IF(X1360=500,100,VLOOKUP(AA1360,角色间职业划分!P:AP,22,FALSE))</f>
        <v>120</v>
      </c>
      <c r="L1360">
        <f>IF(X1360=500,K1360,VLOOKUP(AA1360,角色间职业划分!P:AP,23,FALSE))</f>
        <v>60</v>
      </c>
      <c r="M1360">
        <f>VLOOKUP(AA1360,角色间职业划分!P:AP,24,FALSE)</f>
        <v>0</v>
      </c>
      <c r="N1360">
        <f>VLOOKUP(AA1360,角色间职业划分!P:AP,14)*100</f>
        <v>95</v>
      </c>
      <c r="O1360">
        <f>VLOOKUP(AA1360,角色间职业划分!P:Z,9,FALSE)</f>
        <v>0</v>
      </c>
      <c r="P1360">
        <f>VLOOKUP(AA1360,角色间职业划分!P:AP,10,FALSE)</f>
        <v>0</v>
      </c>
      <c r="Q1360">
        <f>VLOOKUP(AA1360,角色间职业划分!P:AP,15,FALSE)</f>
        <v>0</v>
      </c>
      <c r="R1360">
        <f>VLOOKUP(AA1360,角色间职业划分!P:AP,16,FALSE)</f>
        <v>0</v>
      </c>
      <c r="S1360">
        <f>VLOOKUP(AA1360,角色间职业划分!P:AP,17,FALSE)</f>
        <v>0</v>
      </c>
      <c r="T1360">
        <f>VLOOKUP(AA1360,角色间职业划分!P:AP,18,FALSE)</f>
        <v>0</v>
      </c>
      <c r="U1360">
        <f>VLOOKUP(AA1360,角色间职业划分!P:AP,27,FALSE)</f>
        <v>0</v>
      </c>
      <c r="V1360">
        <f t="shared" si="213"/>
        <v>12</v>
      </c>
      <c r="W1360">
        <f>VLOOKUP(AA1360,角色间职业划分!P:Q,2,FALSE)</f>
        <v>31</v>
      </c>
      <c r="X1360">
        <f t="shared" si="218"/>
        <v>43</v>
      </c>
      <c r="Y1360">
        <f>INT(VLOOKUP(X1360,角色属性总表!AG:AH,2,FALSE)*角色属性总表!$C$38)</f>
        <v>954</v>
      </c>
      <c r="AA1360">
        <f t="shared" si="219"/>
        <v>14</v>
      </c>
      <c r="AB1360">
        <f>VLOOKUP(X1360,角色属性总表!AG:AI,2,FALSE)*VLOOKUP(角色等级属性!AA1360,角色间职业划分!P:AG,13,FALSE)/角色间职业划分!$AB$9</f>
        <v>979.37634053786508</v>
      </c>
      <c r="AC1360">
        <f>VLOOKUP(X1360,角色属性总表!AG:AI,3,FALSE)*VLOOKUP(AA1360,角色间职业划分!P:AG,8,FALSE)/角色间职业划分!$W$9</f>
        <v>4118.5452000000005</v>
      </c>
      <c r="AD1360">
        <f>VLOOKUP(AA1360,角色间职业划分!P:AP,26,FALSE)</f>
        <v>0.4</v>
      </c>
      <c r="AE1360">
        <f>VLOOKUP(X1360,角色属性总表!I:Q,3,FALSE)</f>
        <v>427.392</v>
      </c>
      <c r="AF1360">
        <f>VLOOKUP(AA1360,角色间职业划分!P:AP,11,FALSE)</f>
        <v>0.42</v>
      </c>
      <c r="AG1360">
        <f t="shared" si="214"/>
        <v>1895.5323263735825</v>
      </c>
      <c r="AH1360">
        <f t="shared" si="215"/>
        <v>426</v>
      </c>
      <c r="AJ1360">
        <f t="shared" si="216"/>
        <v>1469.5323263735825</v>
      </c>
      <c r="AK1360">
        <v>1356</v>
      </c>
    </row>
    <row r="1361" spans="1:37" x14ac:dyDescent="0.15">
      <c r="A1361">
        <v>1357</v>
      </c>
      <c r="B1361">
        <f>ROUND(VLOOKUP(X1361,角色属性总表!AG:AI,2,FALSE)/角色属性总表!$C$34,0)</f>
        <v>139</v>
      </c>
      <c r="C1361">
        <f>ROUND(VLOOKUP(X1361,角色属性总表!Y:AE,3,FALSE)/J1361,0)</f>
        <v>49</v>
      </c>
      <c r="D1361">
        <f>ROUND(VLOOKUP(X1361,角色属性总表!AG:AI,3,FALSE)/角色属性总表!$C$35,0)</f>
        <v>145</v>
      </c>
      <c r="E1361">
        <f t="shared" si="210"/>
        <v>399</v>
      </c>
      <c r="F1361">
        <f t="shared" si="211"/>
        <v>29</v>
      </c>
      <c r="G1361">
        <f t="shared" si="212"/>
        <v>7</v>
      </c>
      <c r="H1361">
        <v>0</v>
      </c>
      <c r="I1361">
        <f t="shared" si="217"/>
        <v>3</v>
      </c>
      <c r="J1361">
        <f>VLOOKUP(AA1361,角色间职业划分!P:AP,20,FALSE)</f>
        <v>10</v>
      </c>
      <c r="K1361">
        <f>IF(X1361=500,100,VLOOKUP(AA1361,角色间职业划分!P:AP,22,FALSE))</f>
        <v>120</v>
      </c>
      <c r="L1361">
        <f>IF(X1361=500,K1361,VLOOKUP(AA1361,角色间职业划分!P:AP,23,FALSE))</f>
        <v>60</v>
      </c>
      <c r="M1361">
        <f>VLOOKUP(AA1361,角色间职业划分!P:AP,24,FALSE)</f>
        <v>0</v>
      </c>
      <c r="N1361">
        <f>VLOOKUP(AA1361,角色间职业划分!P:AP,14)*100</f>
        <v>95</v>
      </c>
      <c r="O1361">
        <f>VLOOKUP(AA1361,角色间职业划分!P:Z,9,FALSE)</f>
        <v>0</v>
      </c>
      <c r="P1361">
        <f>VLOOKUP(AA1361,角色间职业划分!P:AP,10,FALSE)</f>
        <v>0</v>
      </c>
      <c r="Q1361">
        <f>VLOOKUP(AA1361,角色间职业划分!P:AP,15,FALSE)</f>
        <v>0</v>
      </c>
      <c r="R1361">
        <f>VLOOKUP(AA1361,角色间职业划分!P:AP,16,FALSE)</f>
        <v>0</v>
      </c>
      <c r="S1361">
        <f>VLOOKUP(AA1361,角色间职业划分!P:AP,17,FALSE)</f>
        <v>0</v>
      </c>
      <c r="T1361">
        <f>VLOOKUP(AA1361,角色间职业划分!P:AP,18,FALSE)</f>
        <v>0</v>
      </c>
      <c r="U1361">
        <f>VLOOKUP(AA1361,角色间职业划分!P:AP,27,FALSE)</f>
        <v>0</v>
      </c>
      <c r="V1361">
        <f t="shared" si="213"/>
        <v>12</v>
      </c>
      <c r="W1361">
        <f>VLOOKUP(AA1361,角色间职业划分!P:Q,2,FALSE)</f>
        <v>31</v>
      </c>
      <c r="X1361">
        <f t="shared" si="218"/>
        <v>44</v>
      </c>
      <c r="Y1361">
        <f>INT(VLOOKUP(X1361,角色属性总表!AG:AH,2,FALSE)*角色属性总表!$C$38)</f>
        <v>972</v>
      </c>
      <c r="AA1361">
        <f t="shared" si="219"/>
        <v>14</v>
      </c>
      <c r="AB1361">
        <f>VLOOKUP(X1361,角色属性总表!AG:AI,2,FALSE)*VLOOKUP(角色等级属性!AA1361,角色间职业划分!P:AG,13,FALSE)/角色间职业划分!$AB$9</f>
        <v>997.85513941593797</v>
      </c>
      <c r="AC1361">
        <f>VLOOKUP(X1361,角色属性总表!AG:AI,3,FALSE)*VLOOKUP(AA1361,角色间职业划分!P:AG,8,FALSE)/角色间职业划分!$W$9</f>
        <v>4196.2536000000009</v>
      </c>
      <c r="AD1361">
        <f>VLOOKUP(AA1361,角色间职业划分!P:AP,26,FALSE)</f>
        <v>0.4</v>
      </c>
      <c r="AE1361">
        <f>VLOOKUP(X1361,角色属性总表!I:Q,3,FALSE)</f>
        <v>435.45600000000002</v>
      </c>
      <c r="AF1361">
        <f>VLOOKUP(AA1361,角色间职业划分!P:AP,11,FALSE)</f>
        <v>0.42</v>
      </c>
      <c r="AG1361">
        <f t="shared" si="214"/>
        <v>1967.6094339617719</v>
      </c>
      <c r="AH1361">
        <f t="shared" si="215"/>
        <v>435</v>
      </c>
      <c r="AJ1361">
        <f t="shared" si="216"/>
        <v>1532.6094339617719</v>
      </c>
      <c r="AK1361">
        <v>1357</v>
      </c>
    </row>
    <row r="1362" spans="1:37" x14ac:dyDescent="0.15">
      <c r="A1362">
        <v>1358</v>
      </c>
      <c r="B1362">
        <f>ROUND(VLOOKUP(X1362,角色属性总表!AG:AI,2,FALSE)/角色属性总表!$C$34,0)</f>
        <v>141</v>
      </c>
      <c r="C1362">
        <f>ROUND(VLOOKUP(X1362,角色属性总表!Y:AE,3,FALSE)/J1362,0)</f>
        <v>51</v>
      </c>
      <c r="D1362">
        <f>ROUND(VLOOKUP(X1362,角色属性总表!AG:AI,3,FALSE)/角色属性总表!$C$35,0)</f>
        <v>148</v>
      </c>
      <c r="E1362">
        <f t="shared" si="210"/>
        <v>406</v>
      </c>
      <c r="F1362">
        <f t="shared" si="211"/>
        <v>29</v>
      </c>
      <c r="G1362">
        <f t="shared" si="212"/>
        <v>7</v>
      </c>
      <c r="H1362">
        <v>0</v>
      </c>
      <c r="I1362">
        <f t="shared" si="217"/>
        <v>3</v>
      </c>
      <c r="J1362">
        <f>VLOOKUP(AA1362,角色间职业划分!P:AP,20,FALSE)</f>
        <v>10</v>
      </c>
      <c r="K1362">
        <f>IF(X1362=500,100,VLOOKUP(AA1362,角色间职业划分!P:AP,22,FALSE))</f>
        <v>120</v>
      </c>
      <c r="L1362">
        <f>IF(X1362=500,K1362,VLOOKUP(AA1362,角色间职业划分!P:AP,23,FALSE))</f>
        <v>60</v>
      </c>
      <c r="M1362">
        <f>VLOOKUP(AA1362,角色间职业划分!P:AP,24,FALSE)</f>
        <v>0</v>
      </c>
      <c r="N1362">
        <f>VLOOKUP(AA1362,角色间职业划分!P:AP,14)*100</f>
        <v>95</v>
      </c>
      <c r="O1362">
        <f>VLOOKUP(AA1362,角色间职业划分!P:Z,9,FALSE)</f>
        <v>0</v>
      </c>
      <c r="P1362">
        <f>VLOOKUP(AA1362,角色间职业划分!P:AP,10,FALSE)</f>
        <v>0</v>
      </c>
      <c r="Q1362">
        <f>VLOOKUP(AA1362,角色间职业划分!P:AP,15,FALSE)</f>
        <v>0</v>
      </c>
      <c r="R1362">
        <f>VLOOKUP(AA1362,角色间职业划分!P:AP,16,FALSE)</f>
        <v>0</v>
      </c>
      <c r="S1362">
        <f>VLOOKUP(AA1362,角色间职业划分!P:AP,17,FALSE)</f>
        <v>0</v>
      </c>
      <c r="T1362">
        <f>VLOOKUP(AA1362,角色间职业划分!P:AP,18,FALSE)</f>
        <v>0</v>
      </c>
      <c r="U1362">
        <f>VLOOKUP(AA1362,角色间职业划分!P:AP,27,FALSE)</f>
        <v>0</v>
      </c>
      <c r="V1362">
        <f t="shared" si="213"/>
        <v>12</v>
      </c>
      <c r="W1362">
        <f>VLOOKUP(AA1362,角色间职业划分!P:Q,2,FALSE)</f>
        <v>31</v>
      </c>
      <c r="X1362">
        <f t="shared" si="218"/>
        <v>45</v>
      </c>
      <c r="Y1362">
        <f>INT(VLOOKUP(X1362,角色属性总表!AG:AH,2,FALSE)*角色属性总表!$C$38)</f>
        <v>990</v>
      </c>
      <c r="AA1362">
        <f t="shared" si="219"/>
        <v>14</v>
      </c>
      <c r="AB1362">
        <f>VLOOKUP(X1362,角色属性总表!AG:AI,2,FALSE)*VLOOKUP(角色等级属性!AA1362,角色间职业划分!P:AG,13,FALSE)/角色间职业划分!$AB$9</f>
        <v>1016.333938294011</v>
      </c>
      <c r="AC1362">
        <f>VLOOKUP(X1362,角色属性总表!AG:AI,3,FALSE)*VLOOKUP(AA1362,角色间职业划分!P:AG,8,FALSE)/角色间职业划分!$W$9</f>
        <v>4273.9620000000004</v>
      </c>
      <c r="AD1362">
        <f>VLOOKUP(AA1362,角色间职业划分!P:AP,26,FALSE)</f>
        <v>0.4</v>
      </c>
      <c r="AE1362">
        <f>VLOOKUP(X1362,角色属性总表!I:Q,3,FALSE)</f>
        <v>443.52</v>
      </c>
      <c r="AF1362">
        <f>VLOOKUP(AA1362,角色间职业划分!P:AP,11,FALSE)</f>
        <v>0.42</v>
      </c>
      <c r="AG1362">
        <f t="shared" si="214"/>
        <v>2040.7957848851972</v>
      </c>
      <c r="AH1362">
        <f t="shared" si="215"/>
        <v>444</v>
      </c>
      <c r="AJ1362">
        <f t="shared" si="216"/>
        <v>1596.7957848851972</v>
      </c>
      <c r="AK1362">
        <v>1358</v>
      </c>
    </row>
    <row r="1363" spans="1:37" x14ac:dyDescent="0.15">
      <c r="A1363">
        <v>1359</v>
      </c>
      <c r="B1363">
        <f>ROUND(VLOOKUP(X1363,角色属性总表!AG:AI,2,FALSE)/角色属性总表!$C$34,0)</f>
        <v>144</v>
      </c>
      <c r="C1363">
        <f>ROUND(VLOOKUP(X1363,角色属性总表!Y:AE,3,FALSE)/J1363,0)</f>
        <v>52</v>
      </c>
      <c r="D1363">
        <f>ROUND(VLOOKUP(X1363,角色属性总表!AG:AI,3,FALSE)/角色属性总表!$C$35,0)</f>
        <v>151</v>
      </c>
      <c r="E1363">
        <f t="shared" si="210"/>
        <v>413</v>
      </c>
      <c r="F1363">
        <f t="shared" si="211"/>
        <v>29</v>
      </c>
      <c r="G1363">
        <f t="shared" si="212"/>
        <v>7</v>
      </c>
      <c r="H1363">
        <v>0</v>
      </c>
      <c r="I1363">
        <f t="shared" si="217"/>
        <v>3</v>
      </c>
      <c r="J1363">
        <f>VLOOKUP(AA1363,角色间职业划分!P:AP,20,FALSE)</f>
        <v>10</v>
      </c>
      <c r="K1363">
        <f>IF(X1363=500,100,VLOOKUP(AA1363,角色间职业划分!P:AP,22,FALSE))</f>
        <v>120</v>
      </c>
      <c r="L1363">
        <f>IF(X1363=500,K1363,VLOOKUP(AA1363,角色间职业划分!P:AP,23,FALSE))</f>
        <v>60</v>
      </c>
      <c r="M1363">
        <f>VLOOKUP(AA1363,角色间职业划分!P:AP,24,FALSE)</f>
        <v>0</v>
      </c>
      <c r="N1363">
        <f>VLOOKUP(AA1363,角色间职业划分!P:AP,14)*100</f>
        <v>95</v>
      </c>
      <c r="O1363">
        <f>VLOOKUP(AA1363,角色间职业划分!P:Z,9,FALSE)</f>
        <v>0</v>
      </c>
      <c r="P1363">
        <f>VLOOKUP(AA1363,角色间职业划分!P:AP,10,FALSE)</f>
        <v>0</v>
      </c>
      <c r="Q1363">
        <f>VLOOKUP(AA1363,角色间职业划分!P:AP,15,FALSE)</f>
        <v>0</v>
      </c>
      <c r="R1363">
        <f>VLOOKUP(AA1363,角色间职业划分!P:AP,16,FALSE)</f>
        <v>0</v>
      </c>
      <c r="S1363">
        <f>VLOOKUP(AA1363,角色间职业划分!P:AP,17,FALSE)</f>
        <v>0</v>
      </c>
      <c r="T1363">
        <f>VLOOKUP(AA1363,角色间职业划分!P:AP,18,FALSE)</f>
        <v>0</v>
      </c>
      <c r="U1363">
        <f>VLOOKUP(AA1363,角色间职业划分!P:AP,27,FALSE)</f>
        <v>0</v>
      </c>
      <c r="V1363">
        <f t="shared" si="213"/>
        <v>12</v>
      </c>
      <c r="W1363">
        <f>VLOOKUP(AA1363,角色间职业划分!P:Q,2,FALSE)</f>
        <v>31</v>
      </c>
      <c r="X1363">
        <f t="shared" si="218"/>
        <v>46</v>
      </c>
      <c r="Y1363">
        <f>INT(VLOOKUP(X1363,角色属性总表!AG:AH,2,FALSE)*角色属性总表!$C$38)</f>
        <v>1008</v>
      </c>
      <c r="AA1363">
        <f t="shared" si="219"/>
        <v>14</v>
      </c>
      <c r="AB1363">
        <f>VLOOKUP(X1363,角色属性总表!AG:AI,2,FALSE)*VLOOKUP(角色等级属性!AA1363,角色间职业划分!P:AG,13,FALSE)/角色间职业划分!$AB$9</f>
        <v>1034.8127371720836</v>
      </c>
      <c r="AC1363">
        <f>VLOOKUP(X1363,角色属性总表!AG:AI,3,FALSE)*VLOOKUP(AA1363,角色间职业划分!P:AG,8,FALSE)/角色间职业划分!$W$9</f>
        <v>4351.6704</v>
      </c>
      <c r="AD1363">
        <f>VLOOKUP(AA1363,角色间职业划分!P:AP,26,FALSE)</f>
        <v>0.4</v>
      </c>
      <c r="AE1363">
        <f>VLOOKUP(X1363,角色属性总表!I:Q,3,FALSE)</f>
        <v>451.58399999999995</v>
      </c>
      <c r="AF1363">
        <f>VLOOKUP(AA1363,角色间职业划分!P:AP,11,FALSE)</f>
        <v>0.42</v>
      </c>
      <c r="AG1363">
        <f t="shared" si="214"/>
        <v>2115.0873855709538</v>
      </c>
      <c r="AH1363">
        <f t="shared" si="215"/>
        <v>453</v>
      </c>
      <c r="AJ1363">
        <f t="shared" si="216"/>
        <v>1662.0873855709538</v>
      </c>
      <c r="AK1363">
        <v>1359</v>
      </c>
    </row>
    <row r="1364" spans="1:37" x14ac:dyDescent="0.15">
      <c r="A1364">
        <v>1360</v>
      </c>
      <c r="B1364">
        <f>ROUND(VLOOKUP(X1364,角色属性总表!AG:AI,2,FALSE)/角色属性总表!$C$34,0)</f>
        <v>147</v>
      </c>
      <c r="C1364">
        <f>ROUND(VLOOKUP(X1364,角色属性总表!Y:AE,3,FALSE)/J1364,0)</f>
        <v>54</v>
      </c>
      <c r="D1364">
        <f>ROUND(VLOOKUP(X1364,角色属性总表!AG:AI,3,FALSE)/角色属性总表!$C$35,0)</f>
        <v>153</v>
      </c>
      <c r="E1364">
        <f t="shared" si="210"/>
        <v>421</v>
      </c>
      <c r="F1364">
        <f t="shared" si="211"/>
        <v>29</v>
      </c>
      <c r="G1364">
        <f t="shared" si="212"/>
        <v>7</v>
      </c>
      <c r="H1364">
        <v>0</v>
      </c>
      <c r="I1364">
        <f t="shared" si="217"/>
        <v>3</v>
      </c>
      <c r="J1364">
        <f>VLOOKUP(AA1364,角色间职业划分!P:AP,20,FALSE)</f>
        <v>10</v>
      </c>
      <c r="K1364">
        <f>IF(X1364=500,100,VLOOKUP(AA1364,角色间职业划分!P:AP,22,FALSE))</f>
        <v>120</v>
      </c>
      <c r="L1364">
        <f>IF(X1364=500,K1364,VLOOKUP(AA1364,角色间职业划分!P:AP,23,FALSE))</f>
        <v>60</v>
      </c>
      <c r="M1364">
        <f>VLOOKUP(AA1364,角色间职业划分!P:AP,24,FALSE)</f>
        <v>0</v>
      </c>
      <c r="N1364">
        <f>VLOOKUP(AA1364,角色间职业划分!P:AP,14)*100</f>
        <v>95</v>
      </c>
      <c r="O1364">
        <f>VLOOKUP(AA1364,角色间职业划分!P:Z,9,FALSE)</f>
        <v>0</v>
      </c>
      <c r="P1364">
        <f>VLOOKUP(AA1364,角色间职业划分!P:AP,10,FALSE)</f>
        <v>0</v>
      </c>
      <c r="Q1364">
        <f>VLOOKUP(AA1364,角色间职业划分!P:AP,15,FALSE)</f>
        <v>0</v>
      </c>
      <c r="R1364">
        <f>VLOOKUP(AA1364,角色间职业划分!P:AP,16,FALSE)</f>
        <v>0</v>
      </c>
      <c r="S1364">
        <f>VLOOKUP(AA1364,角色间职业划分!P:AP,17,FALSE)</f>
        <v>0</v>
      </c>
      <c r="T1364">
        <f>VLOOKUP(AA1364,角色间职业划分!P:AP,18,FALSE)</f>
        <v>0</v>
      </c>
      <c r="U1364">
        <f>VLOOKUP(AA1364,角色间职业划分!P:AP,27,FALSE)</f>
        <v>0</v>
      </c>
      <c r="V1364">
        <f t="shared" si="213"/>
        <v>12</v>
      </c>
      <c r="W1364">
        <f>VLOOKUP(AA1364,角色间职业划分!P:Q,2,FALSE)</f>
        <v>31</v>
      </c>
      <c r="X1364">
        <f t="shared" si="218"/>
        <v>47</v>
      </c>
      <c r="Y1364">
        <f>INT(VLOOKUP(X1364,角色属性总表!AG:AH,2,FALSE)*角色属性总表!$C$38)</f>
        <v>1026</v>
      </c>
      <c r="AA1364">
        <f t="shared" si="219"/>
        <v>14</v>
      </c>
      <c r="AB1364">
        <f>VLOOKUP(X1364,角色属性总表!AG:AI,2,FALSE)*VLOOKUP(角色等级属性!AA1364,角色间职业划分!P:AG,13,FALSE)/角色间职业划分!$AB$9</f>
        <v>1053.2915360501568</v>
      </c>
      <c r="AC1364">
        <f>VLOOKUP(X1364,角色属性总表!AG:AI,3,FALSE)*VLOOKUP(AA1364,角色间职业划分!P:AG,8,FALSE)/角色间职业划分!$W$9</f>
        <v>4429.3788000000004</v>
      </c>
      <c r="AD1364">
        <f>VLOOKUP(AA1364,角色间职业划分!P:AP,26,FALSE)</f>
        <v>0.4</v>
      </c>
      <c r="AE1364">
        <f>VLOOKUP(X1364,角色属性总表!I:Q,3,FALSE)</f>
        <v>459.64800000000002</v>
      </c>
      <c r="AF1364">
        <f>VLOOKUP(AA1364,角色间职业划分!P:AP,11,FALSE)</f>
        <v>0.42</v>
      </c>
      <c r="AG1364">
        <f t="shared" si="214"/>
        <v>2190.4804610857104</v>
      </c>
      <c r="AH1364">
        <f t="shared" si="215"/>
        <v>459</v>
      </c>
      <c r="AJ1364">
        <f t="shared" si="216"/>
        <v>1731.4804610857104</v>
      </c>
      <c r="AK1364">
        <v>1360</v>
      </c>
    </row>
    <row r="1365" spans="1:37" x14ac:dyDescent="0.15">
      <c r="A1365">
        <v>1361</v>
      </c>
      <c r="B1365">
        <f>ROUND(VLOOKUP(X1365,角色属性总表!AG:AI,2,FALSE)/角色属性总表!$C$34,0)</f>
        <v>149</v>
      </c>
      <c r="C1365">
        <f>ROUND(VLOOKUP(X1365,角色属性总表!Y:AE,3,FALSE)/J1365,0)</f>
        <v>56</v>
      </c>
      <c r="D1365">
        <f>ROUND(VLOOKUP(X1365,角色属性总表!AG:AI,3,FALSE)/角色属性总表!$C$35,0)</f>
        <v>156</v>
      </c>
      <c r="E1365">
        <f t="shared" si="210"/>
        <v>428</v>
      </c>
      <c r="F1365">
        <f t="shared" si="211"/>
        <v>29</v>
      </c>
      <c r="G1365">
        <f t="shared" si="212"/>
        <v>7</v>
      </c>
      <c r="H1365">
        <v>0</v>
      </c>
      <c r="I1365">
        <f t="shared" si="217"/>
        <v>3</v>
      </c>
      <c r="J1365">
        <f>VLOOKUP(AA1365,角色间职业划分!P:AP,20,FALSE)</f>
        <v>10</v>
      </c>
      <c r="K1365">
        <f>IF(X1365=500,100,VLOOKUP(AA1365,角色间职业划分!P:AP,22,FALSE))</f>
        <v>120</v>
      </c>
      <c r="L1365">
        <f>IF(X1365=500,K1365,VLOOKUP(AA1365,角色间职业划分!P:AP,23,FALSE))</f>
        <v>60</v>
      </c>
      <c r="M1365">
        <f>VLOOKUP(AA1365,角色间职业划分!P:AP,24,FALSE)</f>
        <v>0</v>
      </c>
      <c r="N1365">
        <f>VLOOKUP(AA1365,角色间职业划分!P:AP,14)*100</f>
        <v>95</v>
      </c>
      <c r="O1365">
        <f>VLOOKUP(AA1365,角色间职业划分!P:Z,9,FALSE)</f>
        <v>0</v>
      </c>
      <c r="P1365">
        <f>VLOOKUP(AA1365,角色间职业划分!P:AP,10,FALSE)</f>
        <v>0</v>
      </c>
      <c r="Q1365">
        <f>VLOOKUP(AA1365,角色间职业划分!P:AP,15,FALSE)</f>
        <v>0</v>
      </c>
      <c r="R1365">
        <f>VLOOKUP(AA1365,角色间职业划分!P:AP,16,FALSE)</f>
        <v>0</v>
      </c>
      <c r="S1365">
        <f>VLOOKUP(AA1365,角色间职业划分!P:AP,17,FALSE)</f>
        <v>0</v>
      </c>
      <c r="T1365">
        <f>VLOOKUP(AA1365,角色间职业划分!P:AP,18,FALSE)</f>
        <v>0</v>
      </c>
      <c r="U1365">
        <f>VLOOKUP(AA1365,角色间职业划分!P:AP,27,FALSE)</f>
        <v>0</v>
      </c>
      <c r="V1365">
        <f t="shared" si="213"/>
        <v>12</v>
      </c>
      <c r="W1365">
        <f>VLOOKUP(AA1365,角色间职业划分!P:Q,2,FALSE)</f>
        <v>31</v>
      </c>
      <c r="X1365">
        <f t="shared" si="218"/>
        <v>48</v>
      </c>
      <c r="Y1365">
        <f>INT(VLOOKUP(X1365,角色属性总表!AG:AH,2,FALSE)*角色属性总表!$C$38)</f>
        <v>1044</v>
      </c>
      <c r="AA1365">
        <f t="shared" si="219"/>
        <v>14</v>
      </c>
      <c r="AB1365">
        <f>VLOOKUP(X1365,角色属性总表!AG:AI,2,FALSE)*VLOOKUP(角色等级属性!AA1365,角色间职业划分!P:AG,13,FALSE)/角色间职业划分!$AB$9</f>
        <v>1071.7703349282297</v>
      </c>
      <c r="AC1365">
        <f>VLOOKUP(X1365,角色属性总表!AG:AI,3,FALSE)*VLOOKUP(AA1365,角色间职业划分!P:AG,8,FALSE)/角色间职业划分!$W$9</f>
        <v>4507.0871999999999</v>
      </c>
      <c r="AD1365">
        <f>VLOOKUP(AA1365,角色间职业划分!P:AP,26,FALSE)</f>
        <v>0.4</v>
      </c>
      <c r="AE1365">
        <f>VLOOKUP(X1365,角色属性总表!I:Q,3,FALSE)</f>
        <v>467.71199999999999</v>
      </c>
      <c r="AF1365">
        <f>VLOOKUP(AA1365,角色间职业划分!P:AP,11,FALSE)</f>
        <v>0.42</v>
      </c>
      <c r="AG1365">
        <f t="shared" si="214"/>
        <v>2266.9714436532308</v>
      </c>
      <c r="AH1365">
        <f t="shared" si="215"/>
        <v>468</v>
      </c>
      <c r="AJ1365">
        <f t="shared" si="216"/>
        <v>1798.9714436532308</v>
      </c>
      <c r="AK1365">
        <v>1361</v>
      </c>
    </row>
    <row r="1366" spans="1:37" x14ac:dyDescent="0.15">
      <c r="A1366">
        <v>1362</v>
      </c>
      <c r="B1366">
        <f>ROUND(VLOOKUP(X1366,角色属性总表!AG:AI,2,FALSE)/角色属性总表!$C$34,0)</f>
        <v>152</v>
      </c>
      <c r="C1366">
        <f>ROUND(VLOOKUP(X1366,角色属性总表!Y:AE,3,FALSE)/J1366,0)</f>
        <v>57</v>
      </c>
      <c r="D1366">
        <f>ROUND(VLOOKUP(X1366,角色属性总表!AG:AI,3,FALSE)/角色属性总表!$C$35,0)</f>
        <v>159</v>
      </c>
      <c r="E1366">
        <f t="shared" si="210"/>
        <v>436</v>
      </c>
      <c r="F1366">
        <f t="shared" si="211"/>
        <v>29</v>
      </c>
      <c r="G1366">
        <f t="shared" si="212"/>
        <v>7</v>
      </c>
      <c r="H1366">
        <v>0</v>
      </c>
      <c r="I1366">
        <f t="shared" si="217"/>
        <v>3</v>
      </c>
      <c r="J1366">
        <f>VLOOKUP(AA1366,角色间职业划分!P:AP,20,FALSE)</f>
        <v>10</v>
      </c>
      <c r="K1366">
        <f>IF(X1366=500,100,VLOOKUP(AA1366,角色间职业划分!P:AP,22,FALSE))</f>
        <v>120</v>
      </c>
      <c r="L1366">
        <f>IF(X1366=500,K1366,VLOOKUP(AA1366,角色间职业划分!P:AP,23,FALSE))</f>
        <v>60</v>
      </c>
      <c r="M1366">
        <f>VLOOKUP(AA1366,角色间职业划分!P:AP,24,FALSE)</f>
        <v>0</v>
      </c>
      <c r="N1366">
        <f>VLOOKUP(AA1366,角色间职业划分!P:AP,14)*100</f>
        <v>95</v>
      </c>
      <c r="O1366">
        <f>VLOOKUP(AA1366,角色间职业划分!P:Z,9,FALSE)</f>
        <v>0</v>
      </c>
      <c r="P1366">
        <f>VLOOKUP(AA1366,角色间职业划分!P:AP,10,FALSE)</f>
        <v>0</v>
      </c>
      <c r="Q1366">
        <f>VLOOKUP(AA1366,角色间职业划分!P:AP,15,FALSE)</f>
        <v>0</v>
      </c>
      <c r="R1366">
        <f>VLOOKUP(AA1366,角色间职业划分!P:AP,16,FALSE)</f>
        <v>0</v>
      </c>
      <c r="S1366">
        <f>VLOOKUP(AA1366,角色间职业划分!P:AP,17,FALSE)</f>
        <v>0</v>
      </c>
      <c r="T1366">
        <f>VLOOKUP(AA1366,角色间职业划分!P:AP,18,FALSE)</f>
        <v>0</v>
      </c>
      <c r="U1366">
        <f>VLOOKUP(AA1366,角色间职业划分!P:AP,27,FALSE)</f>
        <v>0</v>
      </c>
      <c r="V1366">
        <f t="shared" si="213"/>
        <v>12</v>
      </c>
      <c r="W1366">
        <f>VLOOKUP(AA1366,角色间职业划分!P:Q,2,FALSE)</f>
        <v>31</v>
      </c>
      <c r="X1366">
        <f t="shared" si="218"/>
        <v>49</v>
      </c>
      <c r="Y1366">
        <f>INT(VLOOKUP(X1366,角色属性总表!AG:AH,2,FALSE)*角色属性总表!$C$38)</f>
        <v>1062</v>
      </c>
      <c r="AA1366">
        <f t="shared" si="219"/>
        <v>14</v>
      </c>
      <c r="AB1366">
        <f>VLOOKUP(X1366,角色属性总表!AG:AI,2,FALSE)*VLOOKUP(角色等级属性!AA1366,角色间职业划分!P:AG,13,FALSE)/角色间职业划分!$AB$9</f>
        <v>1090.2491338063026</v>
      </c>
      <c r="AC1366">
        <f>VLOOKUP(X1366,角色属性总表!AG:AI,3,FALSE)*VLOOKUP(AA1366,角色间职业划分!P:AG,8,FALSE)/角色间职业划分!$W$9</f>
        <v>4584.7956000000004</v>
      </c>
      <c r="AD1366">
        <f>VLOOKUP(AA1366,角色间职业划分!P:AP,26,FALSE)</f>
        <v>0.4</v>
      </c>
      <c r="AE1366">
        <f>VLOOKUP(X1366,角色属性总表!I:Q,3,FALSE)</f>
        <v>475.77600000000007</v>
      </c>
      <c r="AF1366">
        <f>VLOOKUP(AA1366,角色间职业划分!P:AP,11,FALSE)</f>
        <v>0.42</v>
      </c>
      <c r="AG1366">
        <f t="shared" si="214"/>
        <v>2344.5569620253164</v>
      </c>
      <c r="AH1366">
        <f t="shared" si="215"/>
        <v>477</v>
      </c>
      <c r="AJ1366">
        <f t="shared" si="216"/>
        <v>1867.5569620253164</v>
      </c>
      <c r="AK1366">
        <v>1362</v>
      </c>
    </row>
    <row r="1367" spans="1:37" x14ac:dyDescent="0.15">
      <c r="A1367">
        <v>1363</v>
      </c>
      <c r="B1367">
        <f>ROUND(VLOOKUP(X1367,角色属性总表!AG:AI,2,FALSE)/角色属性总表!$C$34,0)</f>
        <v>154</v>
      </c>
      <c r="C1367">
        <f>ROUND(VLOOKUP(X1367,角色属性总表!Y:AE,3,FALSE)/J1367,0)</f>
        <v>59</v>
      </c>
      <c r="D1367">
        <f>ROUND(VLOOKUP(X1367,角色属性总表!AG:AI,3,FALSE)/角色属性总表!$C$35,0)</f>
        <v>161</v>
      </c>
      <c r="E1367">
        <f t="shared" si="210"/>
        <v>443</v>
      </c>
      <c r="F1367">
        <f t="shared" si="211"/>
        <v>29</v>
      </c>
      <c r="G1367">
        <f t="shared" si="212"/>
        <v>7</v>
      </c>
      <c r="H1367">
        <v>0</v>
      </c>
      <c r="I1367">
        <f t="shared" si="217"/>
        <v>3</v>
      </c>
      <c r="J1367">
        <f>VLOOKUP(AA1367,角色间职业划分!P:AP,20,FALSE)</f>
        <v>10</v>
      </c>
      <c r="K1367">
        <f>IF(X1367=500,100,VLOOKUP(AA1367,角色间职业划分!P:AP,22,FALSE))</f>
        <v>120</v>
      </c>
      <c r="L1367">
        <f>IF(X1367=500,K1367,VLOOKUP(AA1367,角色间职业划分!P:AP,23,FALSE))</f>
        <v>60</v>
      </c>
      <c r="M1367">
        <f>VLOOKUP(AA1367,角色间职业划分!P:AP,24,FALSE)</f>
        <v>0</v>
      </c>
      <c r="N1367">
        <f>VLOOKUP(AA1367,角色间职业划分!P:AP,14)*100</f>
        <v>95</v>
      </c>
      <c r="O1367">
        <f>VLOOKUP(AA1367,角色间职业划分!P:Z,9,FALSE)</f>
        <v>0</v>
      </c>
      <c r="P1367">
        <f>VLOOKUP(AA1367,角色间职业划分!P:AP,10,FALSE)</f>
        <v>0</v>
      </c>
      <c r="Q1367">
        <f>VLOOKUP(AA1367,角色间职业划分!P:AP,15,FALSE)</f>
        <v>0</v>
      </c>
      <c r="R1367">
        <f>VLOOKUP(AA1367,角色间职业划分!P:AP,16,FALSE)</f>
        <v>0</v>
      </c>
      <c r="S1367">
        <f>VLOOKUP(AA1367,角色间职业划分!P:AP,17,FALSE)</f>
        <v>0</v>
      </c>
      <c r="T1367">
        <f>VLOOKUP(AA1367,角色间职业划分!P:AP,18,FALSE)</f>
        <v>0</v>
      </c>
      <c r="U1367">
        <f>VLOOKUP(AA1367,角色间职业划分!P:AP,27,FALSE)</f>
        <v>0</v>
      </c>
      <c r="V1367">
        <f t="shared" si="213"/>
        <v>12</v>
      </c>
      <c r="W1367">
        <f>VLOOKUP(AA1367,角色间职业划分!P:Q,2,FALSE)</f>
        <v>31</v>
      </c>
      <c r="X1367">
        <f t="shared" si="218"/>
        <v>50</v>
      </c>
      <c r="Y1367">
        <f>INT(VLOOKUP(X1367,角色属性总表!AG:AH,2,FALSE)*角色属性总表!$C$38)</f>
        <v>1080</v>
      </c>
      <c r="AA1367">
        <f t="shared" si="219"/>
        <v>14</v>
      </c>
      <c r="AB1367">
        <f>VLOOKUP(X1367,角色属性总表!AG:AI,2,FALSE)*VLOOKUP(角色等级属性!AA1367,角色间职业划分!P:AG,13,FALSE)/角色间职业划分!$AB$9</f>
        <v>1108.7279326843754</v>
      </c>
      <c r="AC1367">
        <f>VLOOKUP(X1367,角色属性总表!AG:AI,3,FALSE)*VLOOKUP(AA1367,角色间职业划分!P:AG,8,FALSE)/角色间职业划分!$W$9</f>
        <v>4662.5039999999999</v>
      </c>
      <c r="AD1367">
        <f>VLOOKUP(AA1367,角色间职业划分!P:AP,26,FALSE)</f>
        <v>0.4</v>
      </c>
      <c r="AE1367">
        <f>VLOOKUP(X1367,角色属性总表!I:Q,3,FALSE)</f>
        <v>483.84000000000003</v>
      </c>
      <c r="AF1367">
        <f>VLOOKUP(AA1367,角色间职业划分!P:AP,11,FALSE)</f>
        <v>0.42</v>
      </c>
      <c r="AG1367">
        <f t="shared" si="214"/>
        <v>2423.2338316268883</v>
      </c>
      <c r="AH1367">
        <f t="shared" si="215"/>
        <v>483</v>
      </c>
      <c r="AJ1367">
        <f t="shared" si="216"/>
        <v>1940.2338316268883</v>
      </c>
      <c r="AK1367">
        <v>1363</v>
      </c>
    </row>
    <row r="1368" spans="1:37" x14ac:dyDescent="0.15">
      <c r="A1368">
        <v>1364</v>
      </c>
      <c r="B1368">
        <f>ROUND(VLOOKUP(X1368,角色属性总表!AG:AI,2,FALSE)/角色属性总表!$C$34,0)</f>
        <v>157</v>
      </c>
      <c r="C1368">
        <f>ROUND(VLOOKUP(X1368,角色属性总表!Y:AE,3,FALSE)/J1368,0)</f>
        <v>61</v>
      </c>
      <c r="D1368">
        <f>ROUND(VLOOKUP(X1368,角色属性总表!AG:AI,3,FALSE)/角色属性总表!$C$35,0)</f>
        <v>164</v>
      </c>
      <c r="E1368">
        <f t="shared" si="210"/>
        <v>450</v>
      </c>
      <c r="F1368">
        <f t="shared" si="211"/>
        <v>29</v>
      </c>
      <c r="G1368">
        <f t="shared" si="212"/>
        <v>7</v>
      </c>
      <c r="H1368">
        <v>0</v>
      </c>
      <c r="I1368">
        <f t="shared" si="217"/>
        <v>3</v>
      </c>
      <c r="J1368">
        <f>VLOOKUP(AA1368,角色间职业划分!P:AP,20,FALSE)</f>
        <v>10</v>
      </c>
      <c r="K1368">
        <f>IF(X1368=500,100,VLOOKUP(AA1368,角色间职业划分!P:AP,22,FALSE))</f>
        <v>120</v>
      </c>
      <c r="L1368">
        <f>IF(X1368=500,K1368,VLOOKUP(AA1368,角色间职业划分!P:AP,23,FALSE))</f>
        <v>60</v>
      </c>
      <c r="M1368">
        <f>VLOOKUP(AA1368,角色间职业划分!P:AP,24,FALSE)</f>
        <v>0</v>
      </c>
      <c r="N1368">
        <f>VLOOKUP(AA1368,角色间职业划分!P:AP,14)*100</f>
        <v>95</v>
      </c>
      <c r="O1368">
        <f>VLOOKUP(AA1368,角色间职业划分!P:Z,9,FALSE)</f>
        <v>0</v>
      </c>
      <c r="P1368">
        <f>VLOOKUP(AA1368,角色间职业划分!P:AP,10,FALSE)</f>
        <v>0</v>
      </c>
      <c r="Q1368">
        <f>VLOOKUP(AA1368,角色间职业划分!P:AP,15,FALSE)</f>
        <v>0</v>
      </c>
      <c r="R1368">
        <f>VLOOKUP(AA1368,角色间职业划分!P:AP,16,FALSE)</f>
        <v>0</v>
      </c>
      <c r="S1368">
        <f>VLOOKUP(AA1368,角色间职业划分!P:AP,17,FALSE)</f>
        <v>0</v>
      </c>
      <c r="T1368">
        <f>VLOOKUP(AA1368,角色间职业划分!P:AP,18,FALSE)</f>
        <v>0</v>
      </c>
      <c r="U1368">
        <f>VLOOKUP(AA1368,角色间职业划分!P:AP,27,FALSE)</f>
        <v>0</v>
      </c>
      <c r="V1368">
        <f t="shared" si="213"/>
        <v>12</v>
      </c>
      <c r="W1368">
        <f>VLOOKUP(AA1368,角色间职业划分!P:Q,2,FALSE)</f>
        <v>31</v>
      </c>
      <c r="X1368">
        <f t="shared" si="218"/>
        <v>51</v>
      </c>
      <c r="Y1368">
        <f>INT(VLOOKUP(X1368,角色属性总表!AG:AH,2,FALSE)*角色属性总表!$C$38)</f>
        <v>1098</v>
      </c>
      <c r="AA1368">
        <f t="shared" si="219"/>
        <v>14</v>
      </c>
      <c r="AB1368">
        <f>VLOOKUP(X1368,角色属性总表!AG:AI,2,FALSE)*VLOOKUP(角色等级属性!AA1368,角色间职业划分!P:AG,13,FALSE)/角色间职业划分!$AB$9</f>
        <v>1127.2067315624483</v>
      </c>
      <c r="AC1368">
        <f>VLOOKUP(X1368,角色属性总表!AG:AI,3,FALSE)*VLOOKUP(AA1368,角色间职业划分!P:AG,8,FALSE)/角色间职业划分!$W$9</f>
        <v>4740.2123999999994</v>
      </c>
      <c r="AD1368">
        <f>VLOOKUP(AA1368,角色间职业划分!P:AP,26,FALSE)</f>
        <v>0.4</v>
      </c>
      <c r="AE1368">
        <f>VLOOKUP(X1368,角色属性总表!I:Q,3,FALSE)</f>
        <v>491.904</v>
      </c>
      <c r="AF1368">
        <f>VLOOKUP(AA1368,角色间职业划分!P:AP,11,FALSE)</f>
        <v>0.42</v>
      </c>
      <c r="AG1368">
        <f t="shared" si="214"/>
        <v>2502.9990454047806</v>
      </c>
      <c r="AH1368">
        <f t="shared" si="215"/>
        <v>492</v>
      </c>
      <c r="AJ1368">
        <f t="shared" si="216"/>
        <v>2010.9990454047806</v>
      </c>
      <c r="AK1368">
        <v>1364</v>
      </c>
    </row>
    <row r="1369" spans="1:37" x14ac:dyDescent="0.15">
      <c r="A1369">
        <v>1365</v>
      </c>
      <c r="B1369">
        <f>ROUND(VLOOKUP(X1369,角色属性总表!AG:AI,2,FALSE)/角色属性总表!$C$34,0)</f>
        <v>159</v>
      </c>
      <c r="C1369">
        <f>ROUND(VLOOKUP(X1369,角色属性总表!Y:AE,3,FALSE)/J1369,0)</f>
        <v>62</v>
      </c>
      <c r="D1369">
        <f>ROUND(VLOOKUP(X1369,角色属性总表!AG:AI,3,FALSE)/角色属性总表!$C$35,0)</f>
        <v>167</v>
      </c>
      <c r="E1369">
        <f t="shared" si="210"/>
        <v>458</v>
      </c>
      <c r="F1369">
        <f t="shared" si="211"/>
        <v>29</v>
      </c>
      <c r="G1369">
        <f t="shared" si="212"/>
        <v>7</v>
      </c>
      <c r="H1369">
        <v>0</v>
      </c>
      <c r="I1369">
        <f t="shared" si="217"/>
        <v>3</v>
      </c>
      <c r="J1369">
        <f>VLOOKUP(AA1369,角色间职业划分!P:AP,20,FALSE)</f>
        <v>10</v>
      </c>
      <c r="K1369">
        <f>IF(X1369=500,100,VLOOKUP(AA1369,角色间职业划分!P:AP,22,FALSE))</f>
        <v>120</v>
      </c>
      <c r="L1369">
        <f>IF(X1369=500,K1369,VLOOKUP(AA1369,角色间职业划分!P:AP,23,FALSE))</f>
        <v>60</v>
      </c>
      <c r="M1369">
        <f>VLOOKUP(AA1369,角色间职业划分!P:AP,24,FALSE)</f>
        <v>0</v>
      </c>
      <c r="N1369">
        <f>VLOOKUP(AA1369,角色间职业划分!P:AP,14)*100</f>
        <v>95</v>
      </c>
      <c r="O1369">
        <f>VLOOKUP(AA1369,角色间职业划分!P:Z,9,FALSE)</f>
        <v>0</v>
      </c>
      <c r="P1369">
        <f>VLOOKUP(AA1369,角色间职业划分!P:AP,10,FALSE)</f>
        <v>0</v>
      </c>
      <c r="Q1369">
        <f>VLOOKUP(AA1369,角色间职业划分!P:AP,15,FALSE)</f>
        <v>0</v>
      </c>
      <c r="R1369">
        <f>VLOOKUP(AA1369,角色间职业划分!P:AP,16,FALSE)</f>
        <v>0</v>
      </c>
      <c r="S1369">
        <f>VLOOKUP(AA1369,角色间职业划分!P:AP,17,FALSE)</f>
        <v>0</v>
      </c>
      <c r="T1369">
        <f>VLOOKUP(AA1369,角色间职业划分!P:AP,18,FALSE)</f>
        <v>0</v>
      </c>
      <c r="U1369">
        <f>VLOOKUP(AA1369,角色间职业划分!P:AP,27,FALSE)</f>
        <v>0</v>
      </c>
      <c r="V1369">
        <f t="shared" si="213"/>
        <v>12</v>
      </c>
      <c r="W1369">
        <f>VLOOKUP(AA1369,角色间职业划分!P:Q,2,FALSE)</f>
        <v>31</v>
      </c>
      <c r="X1369">
        <f t="shared" si="218"/>
        <v>52</v>
      </c>
      <c r="Y1369">
        <f>INT(VLOOKUP(X1369,角色属性总表!AG:AH,2,FALSE)*角色属性总表!$C$38)</f>
        <v>1116</v>
      </c>
      <c r="AA1369">
        <f t="shared" si="219"/>
        <v>14</v>
      </c>
      <c r="AB1369">
        <f>VLOOKUP(X1369,角色属性总表!AG:AI,2,FALSE)*VLOOKUP(角色等级属性!AA1369,角色间职业划分!P:AG,13,FALSE)/角色间职业划分!$AB$9</f>
        <v>1145.6855304405212</v>
      </c>
      <c r="AC1369">
        <f>VLOOKUP(X1369,角色属性总表!AG:AI,3,FALSE)*VLOOKUP(AA1369,角色间职业划分!P:AG,8,FALSE)/角色间职业划分!$W$9</f>
        <v>4817.9208000000008</v>
      </c>
      <c r="AD1369">
        <f>VLOOKUP(AA1369,角色间职业划分!P:AP,26,FALSE)</f>
        <v>0.4</v>
      </c>
      <c r="AE1369">
        <f>VLOOKUP(X1369,角色属性总表!I:Q,3,FALSE)</f>
        <v>499.96800000000007</v>
      </c>
      <c r="AF1369">
        <f>VLOOKUP(AA1369,角色间职业划分!P:AP,11,FALSE)</f>
        <v>0.42</v>
      </c>
      <c r="AG1369">
        <f t="shared" si="214"/>
        <v>2583.8497653174322</v>
      </c>
      <c r="AH1369">
        <f t="shared" si="215"/>
        <v>501</v>
      </c>
      <c r="AJ1369">
        <f t="shared" si="216"/>
        <v>2082.8497653174322</v>
      </c>
      <c r="AK1369">
        <v>1365</v>
      </c>
    </row>
    <row r="1370" spans="1:37" x14ac:dyDescent="0.15">
      <c r="A1370">
        <v>1366</v>
      </c>
      <c r="B1370">
        <f>ROUND(VLOOKUP(X1370,角色属性总表!AG:AI,2,FALSE)/角色属性总表!$C$34,0)</f>
        <v>162</v>
      </c>
      <c r="C1370">
        <f>ROUND(VLOOKUP(X1370,角色属性总表!Y:AE,3,FALSE)/J1370,0)</f>
        <v>64</v>
      </c>
      <c r="D1370">
        <f>ROUND(VLOOKUP(X1370,角色属性总表!AG:AI,3,FALSE)/角色属性总表!$C$35,0)</f>
        <v>169</v>
      </c>
      <c r="E1370">
        <f t="shared" si="210"/>
        <v>465</v>
      </c>
      <c r="F1370">
        <f t="shared" si="211"/>
        <v>29</v>
      </c>
      <c r="G1370">
        <f t="shared" si="212"/>
        <v>7</v>
      </c>
      <c r="H1370">
        <v>0</v>
      </c>
      <c r="I1370">
        <f t="shared" si="217"/>
        <v>3</v>
      </c>
      <c r="J1370">
        <f>VLOOKUP(AA1370,角色间职业划分!P:AP,20,FALSE)</f>
        <v>10</v>
      </c>
      <c r="K1370">
        <f>IF(X1370=500,100,VLOOKUP(AA1370,角色间职业划分!P:AP,22,FALSE))</f>
        <v>120</v>
      </c>
      <c r="L1370">
        <f>IF(X1370=500,K1370,VLOOKUP(AA1370,角色间职业划分!P:AP,23,FALSE))</f>
        <v>60</v>
      </c>
      <c r="M1370">
        <f>VLOOKUP(AA1370,角色间职业划分!P:AP,24,FALSE)</f>
        <v>0</v>
      </c>
      <c r="N1370">
        <f>VLOOKUP(AA1370,角色间职业划分!P:AP,14)*100</f>
        <v>95</v>
      </c>
      <c r="O1370">
        <f>VLOOKUP(AA1370,角色间职业划分!P:Z,9,FALSE)</f>
        <v>0</v>
      </c>
      <c r="P1370">
        <f>VLOOKUP(AA1370,角色间职业划分!P:AP,10,FALSE)</f>
        <v>0</v>
      </c>
      <c r="Q1370">
        <f>VLOOKUP(AA1370,角色间职业划分!P:AP,15,FALSE)</f>
        <v>0</v>
      </c>
      <c r="R1370">
        <f>VLOOKUP(AA1370,角色间职业划分!P:AP,16,FALSE)</f>
        <v>0</v>
      </c>
      <c r="S1370">
        <f>VLOOKUP(AA1370,角色间职业划分!P:AP,17,FALSE)</f>
        <v>0</v>
      </c>
      <c r="T1370">
        <f>VLOOKUP(AA1370,角色间职业划分!P:AP,18,FALSE)</f>
        <v>0</v>
      </c>
      <c r="U1370">
        <f>VLOOKUP(AA1370,角色间职业划分!P:AP,27,FALSE)</f>
        <v>0</v>
      </c>
      <c r="V1370">
        <f t="shared" si="213"/>
        <v>12</v>
      </c>
      <c r="W1370">
        <f>VLOOKUP(AA1370,角色间职业划分!P:Q,2,FALSE)</f>
        <v>31</v>
      </c>
      <c r="X1370">
        <f t="shared" si="218"/>
        <v>53</v>
      </c>
      <c r="Y1370">
        <f>INT(VLOOKUP(X1370,角色属性总表!AG:AH,2,FALSE)*角色属性总表!$C$38)</f>
        <v>1134</v>
      </c>
      <c r="AA1370">
        <f t="shared" si="219"/>
        <v>14</v>
      </c>
      <c r="AB1370">
        <f>VLOOKUP(X1370,角色属性总表!AG:AI,2,FALSE)*VLOOKUP(角色等级属性!AA1370,角色间职业划分!P:AG,13,FALSE)/角色间职业划分!$AB$9</f>
        <v>1164.1643293185941</v>
      </c>
      <c r="AC1370">
        <f>VLOOKUP(X1370,角色属性总表!AG:AI,3,FALSE)*VLOOKUP(AA1370,角色间职业划分!P:AG,8,FALSE)/角色间职业划分!$W$9</f>
        <v>4895.6292000000003</v>
      </c>
      <c r="AD1370">
        <f>VLOOKUP(AA1370,角色间职业划分!P:AP,26,FALSE)</f>
        <v>0.4</v>
      </c>
      <c r="AE1370">
        <f>VLOOKUP(X1370,角色属性总表!I:Q,3,FALSE)</f>
        <v>508.03199999999993</v>
      </c>
      <c r="AF1370">
        <f>VLOOKUP(AA1370,角色间职业划分!P:AP,11,FALSE)</f>
        <v>0.42</v>
      </c>
      <c r="AG1370">
        <f t="shared" si="214"/>
        <v>2665.7833144094129</v>
      </c>
      <c r="AH1370">
        <f t="shared" si="215"/>
        <v>507</v>
      </c>
      <c r="AJ1370">
        <f t="shared" si="216"/>
        <v>2158.7833144094129</v>
      </c>
      <c r="AK1370">
        <v>1366</v>
      </c>
    </row>
    <row r="1371" spans="1:37" x14ac:dyDescent="0.15">
      <c r="A1371">
        <v>1367</v>
      </c>
      <c r="B1371">
        <f>ROUND(VLOOKUP(X1371,角色属性总表!AG:AI,2,FALSE)/角色属性总表!$C$34,0)</f>
        <v>165</v>
      </c>
      <c r="C1371">
        <f>ROUND(VLOOKUP(X1371,角色属性总表!Y:AE,3,FALSE)/J1371,0)</f>
        <v>66</v>
      </c>
      <c r="D1371">
        <f>ROUND(VLOOKUP(X1371,角色属性总表!AG:AI,3,FALSE)/角色属性总表!$C$35,0)</f>
        <v>172</v>
      </c>
      <c r="E1371">
        <f t="shared" si="210"/>
        <v>473</v>
      </c>
      <c r="F1371">
        <f t="shared" si="211"/>
        <v>29</v>
      </c>
      <c r="G1371">
        <f t="shared" si="212"/>
        <v>7</v>
      </c>
      <c r="H1371">
        <v>0</v>
      </c>
      <c r="I1371">
        <f t="shared" si="217"/>
        <v>3</v>
      </c>
      <c r="J1371">
        <f>VLOOKUP(AA1371,角色间职业划分!P:AP,20,FALSE)</f>
        <v>10</v>
      </c>
      <c r="K1371">
        <f>IF(X1371=500,100,VLOOKUP(AA1371,角色间职业划分!P:AP,22,FALSE))</f>
        <v>120</v>
      </c>
      <c r="L1371">
        <f>IF(X1371=500,K1371,VLOOKUP(AA1371,角色间职业划分!P:AP,23,FALSE))</f>
        <v>60</v>
      </c>
      <c r="M1371">
        <f>VLOOKUP(AA1371,角色间职业划分!P:AP,24,FALSE)</f>
        <v>0</v>
      </c>
      <c r="N1371">
        <f>VLOOKUP(AA1371,角色间职业划分!P:AP,14)*100</f>
        <v>95</v>
      </c>
      <c r="O1371">
        <f>VLOOKUP(AA1371,角色间职业划分!P:Z,9,FALSE)</f>
        <v>0</v>
      </c>
      <c r="P1371">
        <f>VLOOKUP(AA1371,角色间职业划分!P:AP,10,FALSE)</f>
        <v>0</v>
      </c>
      <c r="Q1371">
        <f>VLOOKUP(AA1371,角色间职业划分!P:AP,15,FALSE)</f>
        <v>0</v>
      </c>
      <c r="R1371">
        <f>VLOOKUP(AA1371,角色间职业划分!P:AP,16,FALSE)</f>
        <v>0</v>
      </c>
      <c r="S1371">
        <f>VLOOKUP(AA1371,角色间职业划分!P:AP,17,FALSE)</f>
        <v>0</v>
      </c>
      <c r="T1371">
        <f>VLOOKUP(AA1371,角色间职业划分!P:AP,18,FALSE)</f>
        <v>0</v>
      </c>
      <c r="U1371">
        <f>VLOOKUP(AA1371,角色间职业划分!P:AP,27,FALSE)</f>
        <v>0</v>
      </c>
      <c r="V1371">
        <f t="shared" si="213"/>
        <v>12</v>
      </c>
      <c r="W1371">
        <f>VLOOKUP(AA1371,角色间职业划分!P:Q,2,FALSE)</f>
        <v>31</v>
      </c>
      <c r="X1371">
        <f t="shared" si="218"/>
        <v>54</v>
      </c>
      <c r="Y1371">
        <f>INT(VLOOKUP(X1371,角色属性总表!AG:AH,2,FALSE)*角色属性总表!$C$38)</f>
        <v>1152</v>
      </c>
      <c r="AA1371">
        <f t="shared" si="219"/>
        <v>14</v>
      </c>
      <c r="AB1371">
        <f>VLOOKUP(X1371,角色属性总表!AG:AI,2,FALSE)*VLOOKUP(角色等级属性!AA1371,角色间职业划分!P:AG,13,FALSE)/角色间职业划分!$AB$9</f>
        <v>1182.6431281966672</v>
      </c>
      <c r="AC1371">
        <f>VLOOKUP(X1371,角色属性总表!AG:AI,3,FALSE)*VLOOKUP(AA1371,角色间职业划分!P:AG,8,FALSE)/角色间职业划分!$W$9</f>
        <v>4973.3376000000007</v>
      </c>
      <c r="AD1371">
        <f>VLOOKUP(AA1371,角色间职业划分!P:AP,26,FALSE)</f>
        <v>0.4</v>
      </c>
      <c r="AE1371">
        <f>VLOOKUP(X1371,角色属性总表!I:Q,3,FALSE)</f>
        <v>516.096</v>
      </c>
      <c r="AF1371">
        <f>VLOOKUP(AA1371,角色间职业划分!P:AP,11,FALSE)</f>
        <v>0.42</v>
      </c>
      <c r="AG1371">
        <f t="shared" si="214"/>
        <v>2748.7971694205635</v>
      </c>
      <c r="AH1371">
        <f t="shared" si="215"/>
        <v>516</v>
      </c>
      <c r="AJ1371">
        <f t="shared" si="216"/>
        <v>2232.7971694205635</v>
      </c>
      <c r="AK1371">
        <v>1367</v>
      </c>
    </row>
    <row r="1372" spans="1:37" x14ac:dyDescent="0.15">
      <c r="A1372">
        <v>1368</v>
      </c>
      <c r="B1372">
        <f>ROUND(VLOOKUP(X1372,角色属性总表!AG:AI,2,FALSE)/角色属性总表!$C$34,0)</f>
        <v>167</v>
      </c>
      <c r="C1372">
        <f>ROUND(VLOOKUP(X1372,角色属性总表!Y:AE,3,FALSE)/J1372,0)</f>
        <v>68</v>
      </c>
      <c r="D1372">
        <f>ROUND(VLOOKUP(X1372,角色属性总表!AG:AI,3,FALSE)/角色属性总表!$C$35,0)</f>
        <v>175</v>
      </c>
      <c r="E1372">
        <f t="shared" si="210"/>
        <v>480</v>
      </c>
      <c r="F1372">
        <f t="shared" si="211"/>
        <v>29</v>
      </c>
      <c r="G1372">
        <f t="shared" si="212"/>
        <v>7</v>
      </c>
      <c r="H1372">
        <v>0</v>
      </c>
      <c r="I1372">
        <f t="shared" si="217"/>
        <v>3</v>
      </c>
      <c r="J1372">
        <f>VLOOKUP(AA1372,角色间职业划分!P:AP,20,FALSE)</f>
        <v>10</v>
      </c>
      <c r="K1372">
        <f>IF(X1372=500,100,VLOOKUP(AA1372,角色间职业划分!P:AP,22,FALSE))</f>
        <v>120</v>
      </c>
      <c r="L1372">
        <f>IF(X1372=500,K1372,VLOOKUP(AA1372,角色间职业划分!P:AP,23,FALSE))</f>
        <v>60</v>
      </c>
      <c r="M1372">
        <f>VLOOKUP(AA1372,角色间职业划分!P:AP,24,FALSE)</f>
        <v>0</v>
      </c>
      <c r="N1372">
        <f>VLOOKUP(AA1372,角色间职业划分!P:AP,14)*100</f>
        <v>95</v>
      </c>
      <c r="O1372">
        <f>VLOOKUP(AA1372,角色间职业划分!P:Z,9,FALSE)</f>
        <v>0</v>
      </c>
      <c r="P1372">
        <f>VLOOKUP(AA1372,角色间职业划分!P:AP,10,FALSE)</f>
        <v>0</v>
      </c>
      <c r="Q1372">
        <f>VLOOKUP(AA1372,角色间职业划分!P:AP,15,FALSE)</f>
        <v>0</v>
      </c>
      <c r="R1372">
        <f>VLOOKUP(AA1372,角色间职业划分!P:AP,16,FALSE)</f>
        <v>0</v>
      </c>
      <c r="S1372">
        <f>VLOOKUP(AA1372,角色间职业划分!P:AP,17,FALSE)</f>
        <v>0</v>
      </c>
      <c r="T1372">
        <f>VLOOKUP(AA1372,角色间职业划分!P:AP,18,FALSE)</f>
        <v>0</v>
      </c>
      <c r="U1372">
        <f>VLOOKUP(AA1372,角色间职业划分!P:AP,27,FALSE)</f>
        <v>0</v>
      </c>
      <c r="V1372">
        <f t="shared" si="213"/>
        <v>12</v>
      </c>
      <c r="W1372">
        <f>VLOOKUP(AA1372,角色间职业划分!P:Q,2,FALSE)</f>
        <v>31</v>
      </c>
      <c r="X1372">
        <f t="shared" si="218"/>
        <v>55</v>
      </c>
      <c r="Y1372">
        <f>INT(VLOOKUP(X1372,角色属性总表!AG:AH,2,FALSE)*角色属性总表!$C$38)</f>
        <v>1170</v>
      </c>
      <c r="AA1372">
        <f t="shared" si="219"/>
        <v>14</v>
      </c>
      <c r="AB1372">
        <f>VLOOKUP(X1372,角色属性总表!AG:AI,2,FALSE)*VLOOKUP(角色等级属性!AA1372,角色间职业划分!P:AG,13,FALSE)/角色间职业划分!$AB$9</f>
        <v>1201.1219270747401</v>
      </c>
      <c r="AC1372">
        <f>VLOOKUP(X1372,角色属性总表!AG:AI,3,FALSE)*VLOOKUP(AA1372,角色间职业划分!P:AG,8,FALSE)/角色间职业划分!$W$9</f>
        <v>5051.0460000000003</v>
      </c>
      <c r="AD1372">
        <f>VLOOKUP(AA1372,角色间职业划分!P:AP,26,FALSE)</f>
        <v>0.4</v>
      </c>
      <c r="AE1372">
        <f>VLOOKUP(X1372,角色属性总表!I:Q,3,FALSE)</f>
        <v>524.16</v>
      </c>
      <c r="AF1372">
        <f>VLOOKUP(AA1372,角色间职业划分!P:AP,11,FALSE)</f>
        <v>0.42</v>
      </c>
      <c r="AG1372">
        <f t="shared" si="214"/>
        <v>2832.8889538847047</v>
      </c>
      <c r="AH1372">
        <f t="shared" si="215"/>
        <v>525</v>
      </c>
      <c r="AJ1372">
        <f t="shared" si="216"/>
        <v>2307.8889538847047</v>
      </c>
      <c r="AK1372">
        <v>1368</v>
      </c>
    </row>
    <row r="1373" spans="1:37" x14ac:dyDescent="0.15">
      <c r="A1373">
        <v>1369</v>
      </c>
      <c r="B1373">
        <f>ROUND(VLOOKUP(X1373,角色属性总表!AG:AI,2,FALSE)/角色属性总表!$C$34,0)</f>
        <v>170</v>
      </c>
      <c r="C1373">
        <f>ROUND(VLOOKUP(X1373,角色属性总表!Y:AE,3,FALSE)/J1373,0)</f>
        <v>70</v>
      </c>
      <c r="D1373">
        <f>ROUND(VLOOKUP(X1373,角色属性总表!AG:AI,3,FALSE)/角色属性总表!$C$35,0)</f>
        <v>177</v>
      </c>
      <c r="E1373">
        <f t="shared" si="210"/>
        <v>487</v>
      </c>
      <c r="F1373">
        <f t="shared" si="211"/>
        <v>29</v>
      </c>
      <c r="G1373">
        <f t="shared" si="212"/>
        <v>7</v>
      </c>
      <c r="H1373">
        <v>0</v>
      </c>
      <c r="I1373">
        <f t="shared" si="217"/>
        <v>3</v>
      </c>
      <c r="J1373">
        <f>VLOOKUP(AA1373,角色间职业划分!P:AP,20,FALSE)</f>
        <v>10</v>
      </c>
      <c r="K1373">
        <f>IF(X1373=500,100,VLOOKUP(AA1373,角色间职业划分!P:AP,22,FALSE))</f>
        <v>120</v>
      </c>
      <c r="L1373">
        <f>IF(X1373=500,K1373,VLOOKUP(AA1373,角色间职业划分!P:AP,23,FALSE))</f>
        <v>60</v>
      </c>
      <c r="M1373">
        <f>VLOOKUP(AA1373,角色间职业划分!P:AP,24,FALSE)</f>
        <v>0</v>
      </c>
      <c r="N1373">
        <f>VLOOKUP(AA1373,角色间职业划分!P:AP,14)*100</f>
        <v>95</v>
      </c>
      <c r="O1373">
        <f>VLOOKUP(AA1373,角色间职业划分!P:Z,9,FALSE)</f>
        <v>0</v>
      </c>
      <c r="P1373">
        <f>VLOOKUP(AA1373,角色间职业划分!P:AP,10,FALSE)</f>
        <v>0</v>
      </c>
      <c r="Q1373">
        <f>VLOOKUP(AA1373,角色间职业划分!P:AP,15,FALSE)</f>
        <v>0</v>
      </c>
      <c r="R1373">
        <f>VLOOKUP(AA1373,角色间职业划分!P:AP,16,FALSE)</f>
        <v>0</v>
      </c>
      <c r="S1373">
        <f>VLOOKUP(AA1373,角色间职业划分!P:AP,17,FALSE)</f>
        <v>0</v>
      </c>
      <c r="T1373">
        <f>VLOOKUP(AA1373,角色间职业划分!P:AP,18,FALSE)</f>
        <v>0</v>
      </c>
      <c r="U1373">
        <f>VLOOKUP(AA1373,角色间职业划分!P:AP,27,FALSE)</f>
        <v>0</v>
      </c>
      <c r="V1373">
        <f t="shared" si="213"/>
        <v>12</v>
      </c>
      <c r="W1373">
        <f>VLOOKUP(AA1373,角色间职业划分!P:Q,2,FALSE)</f>
        <v>31</v>
      </c>
      <c r="X1373">
        <f t="shared" si="218"/>
        <v>56</v>
      </c>
      <c r="Y1373">
        <f>INT(VLOOKUP(X1373,角色属性总表!AG:AH,2,FALSE)*角色属性总表!$C$38)</f>
        <v>1188</v>
      </c>
      <c r="AA1373">
        <f t="shared" si="219"/>
        <v>14</v>
      </c>
      <c r="AB1373">
        <f>VLOOKUP(X1373,角色属性总表!AG:AI,2,FALSE)*VLOOKUP(角色等级属性!AA1373,角色间职业划分!P:AG,13,FALSE)/角色间职业划分!$AB$9</f>
        <v>1219.600725952813</v>
      </c>
      <c r="AC1373">
        <f>VLOOKUP(X1373,角色属性总表!AG:AI,3,FALSE)*VLOOKUP(AA1373,角色间职业划分!P:AG,8,FALSE)/角色间职业划分!$W$9</f>
        <v>5128.7544000000007</v>
      </c>
      <c r="AD1373">
        <f>VLOOKUP(AA1373,角色间职业划分!P:AP,26,FALSE)</f>
        <v>0.4</v>
      </c>
      <c r="AE1373">
        <f>VLOOKUP(X1373,角色属性总表!I:Q,3,FALSE)</f>
        <v>532.22399999999993</v>
      </c>
      <c r="AF1373">
        <f>VLOOKUP(AA1373,角色间职业划分!P:AP,11,FALSE)</f>
        <v>0.42</v>
      </c>
      <c r="AG1373">
        <f t="shared" si="214"/>
        <v>2918.0564316774216</v>
      </c>
      <c r="AH1373">
        <f t="shared" si="215"/>
        <v>531</v>
      </c>
      <c r="AJ1373">
        <f t="shared" si="216"/>
        <v>2387.0564316774216</v>
      </c>
      <c r="AK1373">
        <v>1369</v>
      </c>
    </row>
    <row r="1374" spans="1:37" x14ac:dyDescent="0.15">
      <c r="A1374">
        <v>1370</v>
      </c>
      <c r="B1374">
        <f>ROUND(VLOOKUP(X1374,角色属性总表!AG:AI,2,FALSE)/角色属性总表!$C$34,0)</f>
        <v>172</v>
      </c>
      <c r="C1374">
        <f>ROUND(VLOOKUP(X1374,角色属性总表!Y:AE,3,FALSE)/J1374,0)</f>
        <v>72</v>
      </c>
      <c r="D1374">
        <f>ROUND(VLOOKUP(X1374,角色属性总表!AG:AI,3,FALSE)/角色属性总表!$C$35,0)</f>
        <v>180</v>
      </c>
      <c r="E1374">
        <f t="shared" si="210"/>
        <v>495</v>
      </c>
      <c r="F1374">
        <f t="shared" si="211"/>
        <v>29</v>
      </c>
      <c r="G1374">
        <f t="shared" si="212"/>
        <v>7</v>
      </c>
      <c r="H1374">
        <v>0</v>
      </c>
      <c r="I1374">
        <f t="shared" si="217"/>
        <v>3</v>
      </c>
      <c r="J1374">
        <f>VLOOKUP(AA1374,角色间职业划分!P:AP,20,FALSE)</f>
        <v>10</v>
      </c>
      <c r="K1374">
        <f>IF(X1374=500,100,VLOOKUP(AA1374,角色间职业划分!P:AP,22,FALSE))</f>
        <v>120</v>
      </c>
      <c r="L1374">
        <f>IF(X1374=500,K1374,VLOOKUP(AA1374,角色间职业划分!P:AP,23,FALSE))</f>
        <v>60</v>
      </c>
      <c r="M1374">
        <f>VLOOKUP(AA1374,角色间职业划分!P:AP,24,FALSE)</f>
        <v>0</v>
      </c>
      <c r="N1374">
        <f>VLOOKUP(AA1374,角色间职业划分!P:AP,14)*100</f>
        <v>95</v>
      </c>
      <c r="O1374">
        <f>VLOOKUP(AA1374,角色间职业划分!P:Z,9,FALSE)</f>
        <v>0</v>
      </c>
      <c r="P1374">
        <f>VLOOKUP(AA1374,角色间职业划分!P:AP,10,FALSE)</f>
        <v>0</v>
      </c>
      <c r="Q1374">
        <f>VLOOKUP(AA1374,角色间职业划分!P:AP,15,FALSE)</f>
        <v>0</v>
      </c>
      <c r="R1374">
        <f>VLOOKUP(AA1374,角色间职业划分!P:AP,16,FALSE)</f>
        <v>0</v>
      </c>
      <c r="S1374">
        <f>VLOOKUP(AA1374,角色间职业划分!P:AP,17,FALSE)</f>
        <v>0</v>
      </c>
      <c r="T1374">
        <f>VLOOKUP(AA1374,角色间职业划分!P:AP,18,FALSE)</f>
        <v>0</v>
      </c>
      <c r="U1374">
        <f>VLOOKUP(AA1374,角色间职业划分!P:AP,27,FALSE)</f>
        <v>0</v>
      </c>
      <c r="V1374">
        <f t="shared" si="213"/>
        <v>12</v>
      </c>
      <c r="W1374">
        <f>VLOOKUP(AA1374,角色间职业划分!P:Q,2,FALSE)</f>
        <v>31</v>
      </c>
      <c r="X1374">
        <f t="shared" si="218"/>
        <v>57</v>
      </c>
      <c r="Y1374">
        <f>INT(VLOOKUP(X1374,角色属性总表!AG:AH,2,FALSE)*角色属性总表!$C$38)</f>
        <v>1206</v>
      </c>
      <c r="AA1374">
        <f t="shared" si="219"/>
        <v>14</v>
      </c>
      <c r="AB1374">
        <f>VLOOKUP(X1374,角色属性总表!AG:AI,2,FALSE)*VLOOKUP(角色等级属性!AA1374,角色间职业划分!P:AG,13,FALSE)/角色间职业划分!$AB$9</f>
        <v>1238.0795248308859</v>
      </c>
      <c r="AC1374">
        <f>VLOOKUP(X1374,角色属性总表!AG:AI,3,FALSE)*VLOOKUP(AA1374,角色间职业划分!P:AG,8,FALSE)/角色间职业划分!$W$9</f>
        <v>5206.4628000000012</v>
      </c>
      <c r="AD1374">
        <f>VLOOKUP(AA1374,角色间职业划分!P:AP,26,FALSE)</f>
        <v>0.4</v>
      </c>
      <c r="AE1374">
        <f>VLOOKUP(X1374,角色属性总表!I:Q,3,FALSE)</f>
        <v>540.28800000000012</v>
      </c>
      <c r="AF1374">
        <f>VLOOKUP(AA1374,角色间职业划分!P:AP,11,FALSE)</f>
        <v>0.42</v>
      </c>
      <c r="AG1374">
        <f t="shared" si="214"/>
        <v>3004.2975009764273</v>
      </c>
      <c r="AH1374">
        <f t="shared" si="215"/>
        <v>540</v>
      </c>
      <c r="AJ1374">
        <f t="shared" si="216"/>
        <v>2464.2975009764273</v>
      </c>
      <c r="AK1374">
        <v>1370</v>
      </c>
    </row>
    <row r="1375" spans="1:37" x14ac:dyDescent="0.15">
      <c r="A1375">
        <v>1371</v>
      </c>
      <c r="B1375">
        <f>ROUND(VLOOKUP(X1375,角色属性总表!AG:AI,2,FALSE)/角色属性总表!$C$34,0)</f>
        <v>175</v>
      </c>
      <c r="C1375">
        <f>ROUND(VLOOKUP(X1375,角色属性总表!Y:AE,3,FALSE)/J1375,0)</f>
        <v>73</v>
      </c>
      <c r="D1375">
        <f>ROUND(VLOOKUP(X1375,角色属性总表!AG:AI,3,FALSE)/角色属性总表!$C$35,0)</f>
        <v>183</v>
      </c>
      <c r="E1375">
        <f t="shared" si="210"/>
        <v>502</v>
      </c>
      <c r="F1375">
        <f t="shared" si="211"/>
        <v>29</v>
      </c>
      <c r="G1375">
        <f t="shared" si="212"/>
        <v>7</v>
      </c>
      <c r="H1375">
        <v>0</v>
      </c>
      <c r="I1375">
        <f t="shared" si="217"/>
        <v>3</v>
      </c>
      <c r="J1375">
        <f>VLOOKUP(AA1375,角色间职业划分!P:AP,20,FALSE)</f>
        <v>10</v>
      </c>
      <c r="K1375">
        <f>IF(X1375=500,100,VLOOKUP(AA1375,角色间职业划分!P:AP,22,FALSE))</f>
        <v>120</v>
      </c>
      <c r="L1375">
        <f>IF(X1375=500,K1375,VLOOKUP(AA1375,角色间职业划分!P:AP,23,FALSE))</f>
        <v>60</v>
      </c>
      <c r="M1375">
        <f>VLOOKUP(AA1375,角色间职业划分!P:AP,24,FALSE)</f>
        <v>0</v>
      </c>
      <c r="N1375">
        <f>VLOOKUP(AA1375,角色间职业划分!P:AP,14)*100</f>
        <v>95</v>
      </c>
      <c r="O1375">
        <f>VLOOKUP(AA1375,角色间职业划分!P:Z,9,FALSE)</f>
        <v>0</v>
      </c>
      <c r="P1375">
        <f>VLOOKUP(AA1375,角色间职业划分!P:AP,10,FALSE)</f>
        <v>0</v>
      </c>
      <c r="Q1375">
        <f>VLOOKUP(AA1375,角色间职业划分!P:AP,15,FALSE)</f>
        <v>0</v>
      </c>
      <c r="R1375">
        <f>VLOOKUP(AA1375,角色间职业划分!P:AP,16,FALSE)</f>
        <v>0</v>
      </c>
      <c r="S1375">
        <f>VLOOKUP(AA1375,角色间职业划分!P:AP,17,FALSE)</f>
        <v>0</v>
      </c>
      <c r="T1375">
        <f>VLOOKUP(AA1375,角色间职业划分!P:AP,18,FALSE)</f>
        <v>0</v>
      </c>
      <c r="U1375">
        <f>VLOOKUP(AA1375,角色间职业划分!P:AP,27,FALSE)</f>
        <v>0</v>
      </c>
      <c r="V1375">
        <f t="shared" si="213"/>
        <v>12</v>
      </c>
      <c r="W1375">
        <f>VLOOKUP(AA1375,角色间职业划分!P:Q,2,FALSE)</f>
        <v>31</v>
      </c>
      <c r="X1375">
        <f t="shared" si="218"/>
        <v>58</v>
      </c>
      <c r="Y1375">
        <f>INT(VLOOKUP(X1375,角色属性总表!AG:AH,2,FALSE)*角色属性总表!$C$38)</f>
        <v>1224</v>
      </c>
      <c r="AA1375">
        <f t="shared" si="219"/>
        <v>14</v>
      </c>
      <c r="AB1375">
        <f>VLOOKUP(X1375,角色属性总表!AG:AI,2,FALSE)*VLOOKUP(角色等级属性!AA1375,角色间职业划分!P:AG,13,FALSE)/角色间职业划分!$AB$9</f>
        <v>1256.5583237089588</v>
      </c>
      <c r="AC1375">
        <f>VLOOKUP(X1375,角色属性总表!AG:AI,3,FALSE)*VLOOKUP(AA1375,角色间职业划分!P:AG,8,FALSE)/角色间职业划分!$W$9</f>
        <v>5284.1711999999998</v>
      </c>
      <c r="AD1375">
        <f>VLOOKUP(AA1375,角色间职业划分!P:AP,26,FALSE)</f>
        <v>0.4</v>
      </c>
      <c r="AE1375">
        <f>VLOOKUP(X1375,角色属性总表!I:Q,3,FALSE)</f>
        <v>548.35199999999998</v>
      </c>
      <c r="AF1375">
        <f>VLOOKUP(AA1375,角色间职业划分!P:AP,11,FALSE)</f>
        <v>0.42</v>
      </c>
      <c r="AG1375">
        <f t="shared" si="214"/>
        <v>3091.6101886015781</v>
      </c>
      <c r="AH1375">
        <f t="shared" si="215"/>
        <v>549</v>
      </c>
      <c r="AJ1375">
        <f t="shared" si="216"/>
        <v>2542.6101886015781</v>
      </c>
      <c r="AK1375">
        <v>1371</v>
      </c>
    </row>
    <row r="1376" spans="1:37" x14ac:dyDescent="0.15">
      <c r="A1376">
        <v>1372</v>
      </c>
      <c r="B1376">
        <f>ROUND(VLOOKUP(X1376,角色属性总表!AG:AI,2,FALSE)/角色属性总表!$C$34,0)</f>
        <v>177</v>
      </c>
      <c r="C1376">
        <f>ROUND(VLOOKUP(X1376,角色属性总表!Y:AE,3,FALSE)/J1376,0)</f>
        <v>75</v>
      </c>
      <c r="D1376">
        <f>ROUND(VLOOKUP(X1376,角色属性总表!AG:AI,3,FALSE)/角色属性总表!$C$35,0)</f>
        <v>185</v>
      </c>
      <c r="E1376">
        <f t="shared" si="210"/>
        <v>510</v>
      </c>
      <c r="F1376">
        <f t="shared" si="211"/>
        <v>29</v>
      </c>
      <c r="G1376">
        <f t="shared" si="212"/>
        <v>7</v>
      </c>
      <c r="H1376">
        <v>0</v>
      </c>
      <c r="I1376">
        <f t="shared" si="217"/>
        <v>3</v>
      </c>
      <c r="J1376">
        <f>VLOOKUP(AA1376,角色间职业划分!P:AP,20,FALSE)</f>
        <v>10</v>
      </c>
      <c r="K1376">
        <f>IF(X1376=500,100,VLOOKUP(AA1376,角色间职业划分!P:AP,22,FALSE))</f>
        <v>120</v>
      </c>
      <c r="L1376">
        <f>IF(X1376=500,K1376,VLOOKUP(AA1376,角色间职业划分!P:AP,23,FALSE))</f>
        <v>60</v>
      </c>
      <c r="M1376">
        <f>VLOOKUP(AA1376,角色间职业划分!P:AP,24,FALSE)</f>
        <v>0</v>
      </c>
      <c r="N1376">
        <f>VLOOKUP(AA1376,角色间职业划分!P:AP,14)*100</f>
        <v>95</v>
      </c>
      <c r="O1376">
        <f>VLOOKUP(AA1376,角色间职业划分!P:Z,9,FALSE)</f>
        <v>0</v>
      </c>
      <c r="P1376">
        <f>VLOOKUP(AA1376,角色间职业划分!P:AP,10,FALSE)</f>
        <v>0</v>
      </c>
      <c r="Q1376">
        <f>VLOOKUP(AA1376,角色间职业划分!P:AP,15,FALSE)</f>
        <v>0</v>
      </c>
      <c r="R1376">
        <f>VLOOKUP(AA1376,角色间职业划分!P:AP,16,FALSE)</f>
        <v>0</v>
      </c>
      <c r="S1376">
        <f>VLOOKUP(AA1376,角色间职业划分!P:AP,17,FALSE)</f>
        <v>0</v>
      </c>
      <c r="T1376">
        <f>VLOOKUP(AA1376,角色间职业划分!P:AP,18,FALSE)</f>
        <v>0</v>
      </c>
      <c r="U1376">
        <f>VLOOKUP(AA1376,角色间职业划分!P:AP,27,FALSE)</f>
        <v>0</v>
      </c>
      <c r="V1376">
        <f t="shared" si="213"/>
        <v>12</v>
      </c>
      <c r="W1376">
        <f>VLOOKUP(AA1376,角色间职业划分!P:Q,2,FALSE)</f>
        <v>31</v>
      </c>
      <c r="X1376">
        <f t="shared" si="218"/>
        <v>59</v>
      </c>
      <c r="Y1376">
        <f>INT(VLOOKUP(X1376,角色属性总表!AG:AH,2,FALSE)*角色属性总表!$C$38)</f>
        <v>1242</v>
      </c>
      <c r="AA1376">
        <f t="shared" si="219"/>
        <v>14</v>
      </c>
      <c r="AB1376">
        <f>VLOOKUP(X1376,角色属性总表!AG:AI,2,FALSE)*VLOOKUP(角色等级属性!AA1376,角色间职业划分!P:AG,13,FALSE)/角色间职业划分!$AB$9</f>
        <v>1275.0371225870317</v>
      </c>
      <c r="AC1376">
        <f>VLOOKUP(X1376,角色属性总表!AG:AI,3,FALSE)*VLOOKUP(AA1376,角色间职业划分!P:AG,8,FALSE)/角色间职业划分!$W$9</f>
        <v>5361.8796000000011</v>
      </c>
      <c r="AD1376">
        <f>VLOOKUP(AA1376,角色间职业划分!P:AP,26,FALSE)</f>
        <v>0.4</v>
      </c>
      <c r="AE1376">
        <f>VLOOKUP(X1376,角色属性总表!I:Q,3,FALSE)</f>
        <v>556.41600000000005</v>
      </c>
      <c r="AF1376">
        <f>VLOOKUP(AA1376,角色间职业划分!P:AP,11,FALSE)</f>
        <v>0.42</v>
      </c>
      <c r="AG1376">
        <f t="shared" si="214"/>
        <v>3179.9926447047615</v>
      </c>
      <c r="AH1376">
        <f t="shared" si="215"/>
        <v>555</v>
      </c>
      <c r="AJ1376">
        <f t="shared" si="216"/>
        <v>2624.9926447047615</v>
      </c>
      <c r="AK1376">
        <v>1372</v>
      </c>
    </row>
    <row r="1377" spans="1:37" x14ac:dyDescent="0.15">
      <c r="A1377">
        <v>1373</v>
      </c>
      <c r="B1377">
        <f>ROUND(VLOOKUP(X1377,角色属性总表!AG:AI,2,FALSE)/角色属性总表!$C$34,0)</f>
        <v>180</v>
      </c>
      <c r="C1377">
        <f>ROUND(VLOOKUP(X1377,角色属性总表!Y:AE,3,FALSE)/J1377,0)</f>
        <v>77</v>
      </c>
      <c r="D1377">
        <f>ROUND(VLOOKUP(X1377,角色属性总表!AG:AI,3,FALSE)/角色属性总表!$C$35,0)</f>
        <v>188</v>
      </c>
      <c r="E1377">
        <f t="shared" si="210"/>
        <v>517</v>
      </c>
      <c r="F1377">
        <f t="shared" si="211"/>
        <v>29</v>
      </c>
      <c r="G1377">
        <f t="shared" si="212"/>
        <v>7</v>
      </c>
      <c r="H1377">
        <v>0</v>
      </c>
      <c r="I1377">
        <f t="shared" si="217"/>
        <v>3</v>
      </c>
      <c r="J1377">
        <f>VLOOKUP(AA1377,角色间职业划分!P:AP,20,FALSE)</f>
        <v>10</v>
      </c>
      <c r="K1377">
        <f>IF(X1377=500,100,VLOOKUP(AA1377,角色间职业划分!P:AP,22,FALSE))</f>
        <v>120</v>
      </c>
      <c r="L1377">
        <f>IF(X1377=500,K1377,VLOOKUP(AA1377,角色间职业划分!P:AP,23,FALSE))</f>
        <v>60</v>
      </c>
      <c r="M1377">
        <f>VLOOKUP(AA1377,角色间职业划分!P:AP,24,FALSE)</f>
        <v>0</v>
      </c>
      <c r="N1377">
        <f>VLOOKUP(AA1377,角色间职业划分!P:AP,14)*100</f>
        <v>95</v>
      </c>
      <c r="O1377">
        <f>VLOOKUP(AA1377,角色间职业划分!P:Z,9,FALSE)</f>
        <v>0</v>
      </c>
      <c r="P1377">
        <f>VLOOKUP(AA1377,角色间职业划分!P:AP,10,FALSE)</f>
        <v>0</v>
      </c>
      <c r="Q1377">
        <f>VLOOKUP(AA1377,角色间职业划分!P:AP,15,FALSE)</f>
        <v>0</v>
      </c>
      <c r="R1377">
        <f>VLOOKUP(AA1377,角色间职业划分!P:AP,16,FALSE)</f>
        <v>0</v>
      </c>
      <c r="S1377">
        <f>VLOOKUP(AA1377,角色间职业划分!P:AP,17,FALSE)</f>
        <v>0</v>
      </c>
      <c r="T1377">
        <f>VLOOKUP(AA1377,角色间职业划分!P:AP,18,FALSE)</f>
        <v>0</v>
      </c>
      <c r="U1377">
        <f>VLOOKUP(AA1377,角色间职业划分!P:AP,27,FALSE)</f>
        <v>0</v>
      </c>
      <c r="V1377">
        <f t="shared" si="213"/>
        <v>12</v>
      </c>
      <c r="W1377">
        <f>VLOOKUP(AA1377,角色间职业划分!P:Q,2,FALSE)</f>
        <v>31</v>
      </c>
      <c r="X1377">
        <f t="shared" si="218"/>
        <v>60</v>
      </c>
      <c r="Y1377">
        <f>INT(VLOOKUP(X1377,角色属性总表!AG:AH,2,FALSE)*角色属性总表!$C$38)</f>
        <v>1260</v>
      </c>
      <c r="AA1377">
        <f t="shared" si="219"/>
        <v>14</v>
      </c>
      <c r="AB1377">
        <f>VLOOKUP(X1377,角色属性总表!AG:AI,2,FALSE)*VLOOKUP(角色等级属性!AA1377,角色间职业划分!P:AG,13,FALSE)/角色间职业划分!$AB$9</f>
        <v>1293.5159214651046</v>
      </c>
      <c r="AC1377">
        <f>VLOOKUP(X1377,角色属性总表!AG:AI,3,FALSE)*VLOOKUP(AA1377,角色间职业划分!P:AG,8,FALSE)/角色间职业划分!$W$9</f>
        <v>5439.5880000000006</v>
      </c>
      <c r="AD1377">
        <f>VLOOKUP(AA1377,角色间职业划分!P:AP,26,FALSE)</f>
        <v>0.4</v>
      </c>
      <c r="AE1377">
        <f>VLOOKUP(X1377,角色属性总表!I:Q,3,FALSE)</f>
        <v>564.48</v>
      </c>
      <c r="AF1377">
        <f>VLOOKUP(AA1377,角色间职业划分!P:AP,11,FALSE)</f>
        <v>0.42</v>
      </c>
      <c r="AG1377">
        <f t="shared" si="214"/>
        <v>3269.4431377826704</v>
      </c>
      <c r="AH1377">
        <f t="shared" si="215"/>
        <v>564</v>
      </c>
      <c r="AJ1377">
        <f t="shared" si="216"/>
        <v>2705.4431377826704</v>
      </c>
      <c r="AK1377">
        <v>1373</v>
      </c>
    </row>
    <row r="1378" spans="1:37" x14ac:dyDescent="0.15">
      <c r="A1378">
        <v>1374</v>
      </c>
      <c r="B1378">
        <f>ROUND(VLOOKUP(X1378,角色属性总表!AG:AI,2,FALSE)/角色属性总表!$C$34,0)</f>
        <v>183</v>
      </c>
      <c r="C1378">
        <f>ROUND(VLOOKUP(X1378,角色属性总表!Y:AE,3,FALSE)/J1378,0)</f>
        <v>79</v>
      </c>
      <c r="D1378">
        <f>ROUND(VLOOKUP(X1378,角色属性总表!AG:AI,3,FALSE)/角色属性总表!$C$35,0)</f>
        <v>191</v>
      </c>
      <c r="E1378">
        <f t="shared" si="210"/>
        <v>524</v>
      </c>
      <c r="F1378">
        <f t="shared" si="211"/>
        <v>29</v>
      </c>
      <c r="G1378">
        <f t="shared" si="212"/>
        <v>7</v>
      </c>
      <c r="H1378">
        <v>0</v>
      </c>
      <c r="I1378">
        <f t="shared" si="217"/>
        <v>3</v>
      </c>
      <c r="J1378">
        <f>VLOOKUP(AA1378,角色间职业划分!P:AP,20,FALSE)</f>
        <v>10</v>
      </c>
      <c r="K1378">
        <f>IF(X1378=500,100,VLOOKUP(AA1378,角色间职业划分!P:AP,22,FALSE))</f>
        <v>120</v>
      </c>
      <c r="L1378">
        <f>IF(X1378=500,K1378,VLOOKUP(AA1378,角色间职业划分!P:AP,23,FALSE))</f>
        <v>60</v>
      </c>
      <c r="M1378">
        <f>VLOOKUP(AA1378,角色间职业划分!P:AP,24,FALSE)</f>
        <v>0</v>
      </c>
      <c r="N1378">
        <f>VLOOKUP(AA1378,角色间职业划分!P:AP,14)*100</f>
        <v>95</v>
      </c>
      <c r="O1378">
        <f>VLOOKUP(AA1378,角色间职业划分!P:Z,9,FALSE)</f>
        <v>0</v>
      </c>
      <c r="P1378">
        <f>VLOOKUP(AA1378,角色间职业划分!P:AP,10,FALSE)</f>
        <v>0</v>
      </c>
      <c r="Q1378">
        <f>VLOOKUP(AA1378,角色间职业划分!P:AP,15,FALSE)</f>
        <v>0</v>
      </c>
      <c r="R1378">
        <f>VLOOKUP(AA1378,角色间职业划分!P:AP,16,FALSE)</f>
        <v>0</v>
      </c>
      <c r="S1378">
        <f>VLOOKUP(AA1378,角色间职业划分!P:AP,17,FALSE)</f>
        <v>0</v>
      </c>
      <c r="T1378">
        <f>VLOOKUP(AA1378,角色间职业划分!P:AP,18,FALSE)</f>
        <v>0</v>
      </c>
      <c r="U1378">
        <f>VLOOKUP(AA1378,角色间职业划分!P:AP,27,FALSE)</f>
        <v>0</v>
      </c>
      <c r="V1378">
        <f t="shared" si="213"/>
        <v>12</v>
      </c>
      <c r="W1378">
        <f>VLOOKUP(AA1378,角色间职业划分!P:Q,2,FALSE)</f>
        <v>31</v>
      </c>
      <c r="X1378">
        <f t="shared" si="218"/>
        <v>61</v>
      </c>
      <c r="Y1378">
        <f>INT(VLOOKUP(X1378,角色属性总表!AG:AH,2,FALSE)*角色属性总表!$C$38)</f>
        <v>1278</v>
      </c>
      <c r="AA1378">
        <f t="shared" si="219"/>
        <v>14</v>
      </c>
      <c r="AB1378">
        <f>VLOOKUP(X1378,角色属性总表!AG:AI,2,FALSE)*VLOOKUP(角色等级属性!AA1378,角色间职业划分!P:AG,13,FALSE)/角色间职业划分!$AB$9</f>
        <v>1311.9947203431777</v>
      </c>
      <c r="AC1378">
        <f>VLOOKUP(X1378,角色属性总表!AG:AI,3,FALSE)*VLOOKUP(AA1378,角色间职业划分!P:AG,8,FALSE)/角色间职业划分!$W$9</f>
        <v>5517.2964000000002</v>
      </c>
      <c r="AD1378">
        <f>VLOOKUP(AA1378,角色间职业划分!P:AP,26,FALSE)</f>
        <v>0.4</v>
      </c>
      <c r="AE1378">
        <f>VLOOKUP(X1378,角色属性总表!I:Q,3,FALSE)</f>
        <v>572.54399999999998</v>
      </c>
      <c r="AF1378">
        <f>VLOOKUP(AA1378,角色间职业划分!P:AP,11,FALSE)</f>
        <v>0.42</v>
      </c>
      <c r="AG1378">
        <f t="shared" si="214"/>
        <v>3359.960049987993</v>
      </c>
      <c r="AH1378">
        <f t="shared" si="215"/>
        <v>573</v>
      </c>
      <c r="AJ1378">
        <f t="shared" si="216"/>
        <v>2786.960049987993</v>
      </c>
      <c r="AK1378">
        <v>1374</v>
      </c>
    </row>
    <row r="1379" spans="1:37" x14ac:dyDescent="0.15">
      <c r="A1379">
        <v>1375</v>
      </c>
      <c r="B1379">
        <f>ROUND(VLOOKUP(X1379,角色属性总表!AG:AI,2,FALSE)/角色属性总表!$C$34,0)</f>
        <v>185</v>
      </c>
      <c r="C1379">
        <f>ROUND(VLOOKUP(X1379,角色属性总表!Y:AE,3,FALSE)/J1379,0)</f>
        <v>81</v>
      </c>
      <c r="D1379">
        <f>ROUND(VLOOKUP(X1379,角色属性总表!AG:AI,3,FALSE)/角色属性总表!$C$35,0)</f>
        <v>194</v>
      </c>
      <c r="E1379">
        <f t="shared" si="210"/>
        <v>532</v>
      </c>
      <c r="F1379">
        <f t="shared" si="211"/>
        <v>29</v>
      </c>
      <c r="G1379">
        <f t="shared" si="212"/>
        <v>7</v>
      </c>
      <c r="H1379">
        <v>0</v>
      </c>
      <c r="I1379">
        <f t="shared" si="217"/>
        <v>3</v>
      </c>
      <c r="J1379">
        <f>VLOOKUP(AA1379,角色间职业划分!P:AP,20,FALSE)</f>
        <v>10</v>
      </c>
      <c r="K1379">
        <f>IF(X1379=500,100,VLOOKUP(AA1379,角色间职业划分!P:AP,22,FALSE))</f>
        <v>120</v>
      </c>
      <c r="L1379">
        <f>IF(X1379=500,K1379,VLOOKUP(AA1379,角色间职业划分!P:AP,23,FALSE))</f>
        <v>60</v>
      </c>
      <c r="M1379">
        <f>VLOOKUP(AA1379,角色间职业划分!P:AP,24,FALSE)</f>
        <v>0</v>
      </c>
      <c r="N1379">
        <f>VLOOKUP(AA1379,角色间职业划分!P:AP,14)*100</f>
        <v>95</v>
      </c>
      <c r="O1379">
        <f>VLOOKUP(AA1379,角色间职业划分!P:Z,9,FALSE)</f>
        <v>0</v>
      </c>
      <c r="P1379">
        <f>VLOOKUP(AA1379,角色间职业划分!P:AP,10,FALSE)</f>
        <v>0</v>
      </c>
      <c r="Q1379">
        <f>VLOOKUP(AA1379,角色间职业划分!P:AP,15,FALSE)</f>
        <v>0</v>
      </c>
      <c r="R1379">
        <f>VLOOKUP(AA1379,角色间职业划分!P:AP,16,FALSE)</f>
        <v>0</v>
      </c>
      <c r="S1379">
        <f>VLOOKUP(AA1379,角色间职业划分!P:AP,17,FALSE)</f>
        <v>0</v>
      </c>
      <c r="T1379">
        <f>VLOOKUP(AA1379,角色间职业划分!P:AP,18,FALSE)</f>
        <v>0</v>
      </c>
      <c r="U1379">
        <f>VLOOKUP(AA1379,角色间职业划分!P:AP,27,FALSE)</f>
        <v>0</v>
      </c>
      <c r="V1379">
        <f t="shared" si="213"/>
        <v>12</v>
      </c>
      <c r="W1379">
        <f>VLOOKUP(AA1379,角色间职业划分!P:Q,2,FALSE)</f>
        <v>31</v>
      </c>
      <c r="X1379">
        <f t="shared" si="218"/>
        <v>62</v>
      </c>
      <c r="Y1379">
        <f>INT(VLOOKUP(X1379,角色属性总表!AG:AH,2,FALSE)*角色属性总表!$C$38)</f>
        <v>1296</v>
      </c>
      <c r="AA1379">
        <f t="shared" si="219"/>
        <v>14</v>
      </c>
      <c r="AB1379">
        <f>VLOOKUP(X1379,角色属性总表!AG:AI,2,FALSE)*VLOOKUP(角色等级属性!AA1379,角色间职业划分!P:AG,13,FALSE)/角色间职业划分!$AB$9</f>
        <v>1330.4735192212506</v>
      </c>
      <c r="AC1379">
        <f>VLOOKUP(X1379,角色属性总表!AG:AI,3,FALSE)*VLOOKUP(AA1379,角色间职业划分!P:AG,8,FALSE)/角色间职业划分!$W$9</f>
        <v>5595.0048000000015</v>
      </c>
      <c r="AD1379">
        <f>VLOOKUP(AA1379,角色间职业划分!P:AP,26,FALSE)</f>
        <v>0.4</v>
      </c>
      <c r="AE1379">
        <f>VLOOKUP(X1379,角色属性总表!I:Q,3,FALSE)</f>
        <v>580.60800000000006</v>
      </c>
      <c r="AF1379">
        <f>VLOOKUP(AA1379,角色间职业划分!P:AP,11,FALSE)</f>
        <v>0.42</v>
      </c>
      <c r="AG1379">
        <f t="shared" si="214"/>
        <v>3451.5418727167485</v>
      </c>
      <c r="AH1379">
        <f t="shared" si="215"/>
        <v>582</v>
      </c>
      <c r="AJ1379">
        <f t="shared" si="216"/>
        <v>2869.5418727167485</v>
      </c>
      <c r="AK1379">
        <v>1375</v>
      </c>
    </row>
    <row r="1380" spans="1:37" x14ac:dyDescent="0.15">
      <c r="A1380">
        <v>1376</v>
      </c>
      <c r="B1380">
        <f>ROUND(VLOOKUP(X1380,角色属性总表!AG:AI,2,FALSE)/角色属性总表!$C$34,0)</f>
        <v>188</v>
      </c>
      <c r="C1380">
        <f>ROUND(VLOOKUP(X1380,角色属性总表!Y:AE,3,FALSE)/J1380,0)</f>
        <v>83</v>
      </c>
      <c r="D1380">
        <f>ROUND(VLOOKUP(X1380,角色属性总表!AG:AI,3,FALSE)/角色属性总表!$C$35,0)</f>
        <v>196</v>
      </c>
      <c r="E1380">
        <f t="shared" si="210"/>
        <v>539</v>
      </c>
      <c r="F1380">
        <f t="shared" si="211"/>
        <v>29</v>
      </c>
      <c r="G1380">
        <f t="shared" si="212"/>
        <v>7</v>
      </c>
      <c r="H1380">
        <v>0</v>
      </c>
      <c r="I1380">
        <f t="shared" si="217"/>
        <v>3</v>
      </c>
      <c r="J1380">
        <f>VLOOKUP(AA1380,角色间职业划分!P:AP,20,FALSE)</f>
        <v>10</v>
      </c>
      <c r="K1380">
        <f>IF(X1380=500,100,VLOOKUP(AA1380,角色间职业划分!P:AP,22,FALSE))</f>
        <v>120</v>
      </c>
      <c r="L1380">
        <f>IF(X1380=500,K1380,VLOOKUP(AA1380,角色间职业划分!P:AP,23,FALSE))</f>
        <v>60</v>
      </c>
      <c r="M1380">
        <f>VLOOKUP(AA1380,角色间职业划分!P:AP,24,FALSE)</f>
        <v>0</v>
      </c>
      <c r="N1380">
        <f>VLOOKUP(AA1380,角色间职业划分!P:AP,14)*100</f>
        <v>95</v>
      </c>
      <c r="O1380">
        <f>VLOOKUP(AA1380,角色间职业划分!P:Z,9,FALSE)</f>
        <v>0</v>
      </c>
      <c r="P1380">
        <f>VLOOKUP(AA1380,角色间职业划分!P:AP,10,FALSE)</f>
        <v>0</v>
      </c>
      <c r="Q1380">
        <f>VLOOKUP(AA1380,角色间职业划分!P:AP,15,FALSE)</f>
        <v>0</v>
      </c>
      <c r="R1380">
        <f>VLOOKUP(AA1380,角色间职业划分!P:AP,16,FALSE)</f>
        <v>0</v>
      </c>
      <c r="S1380">
        <f>VLOOKUP(AA1380,角色间职业划分!P:AP,17,FALSE)</f>
        <v>0</v>
      </c>
      <c r="T1380">
        <f>VLOOKUP(AA1380,角色间职业划分!P:AP,18,FALSE)</f>
        <v>0</v>
      </c>
      <c r="U1380">
        <f>VLOOKUP(AA1380,角色间职业划分!P:AP,27,FALSE)</f>
        <v>0</v>
      </c>
      <c r="V1380">
        <f t="shared" si="213"/>
        <v>12</v>
      </c>
      <c r="W1380">
        <f>VLOOKUP(AA1380,角色间职业划分!P:Q,2,FALSE)</f>
        <v>31</v>
      </c>
      <c r="X1380">
        <f t="shared" si="218"/>
        <v>63</v>
      </c>
      <c r="Y1380">
        <f>INT(VLOOKUP(X1380,角色属性总表!AG:AH,2,FALSE)*角色属性总表!$C$38)</f>
        <v>1314</v>
      </c>
      <c r="AA1380">
        <f t="shared" si="219"/>
        <v>14</v>
      </c>
      <c r="AB1380">
        <f>VLOOKUP(X1380,角色属性总表!AG:AI,2,FALSE)*VLOOKUP(角色等级属性!AA1380,角色间职业划分!P:AG,13,FALSE)/角色间职业划分!$AB$9</f>
        <v>1348.9523180993235</v>
      </c>
      <c r="AC1380">
        <f>VLOOKUP(X1380,角色属性总表!AG:AI,3,FALSE)*VLOOKUP(AA1380,角色间职业划分!P:AG,8,FALSE)/角色间职业划分!$W$9</f>
        <v>5672.7132000000001</v>
      </c>
      <c r="AD1380">
        <f>VLOOKUP(AA1380,角色间职业划分!P:AP,26,FALSE)</f>
        <v>0.4</v>
      </c>
      <c r="AE1380">
        <f>VLOOKUP(X1380,角色属性总表!I:Q,3,FALSE)</f>
        <v>588.67200000000003</v>
      </c>
      <c r="AF1380">
        <f>VLOOKUP(AA1380,角色间职业划分!P:AP,11,FALSE)</f>
        <v>0.42</v>
      </c>
      <c r="AG1380">
        <f t="shared" si="214"/>
        <v>3544.1872024515219</v>
      </c>
      <c r="AH1380">
        <f t="shared" si="215"/>
        <v>588</v>
      </c>
      <c r="AJ1380">
        <f t="shared" si="216"/>
        <v>2956.1872024515219</v>
      </c>
      <c r="AK1380">
        <v>1376</v>
      </c>
    </row>
    <row r="1381" spans="1:37" x14ac:dyDescent="0.15">
      <c r="A1381">
        <v>1377</v>
      </c>
      <c r="B1381">
        <f>ROUND(VLOOKUP(X1381,角色属性总表!AG:AI,2,FALSE)/角色属性总表!$C$34,0)</f>
        <v>190</v>
      </c>
      <c r="C1381">
        <f>ROUND(VLOOKUP(X1381,角色属性总表!Y:AE,3,FALSE)/J1381,0)</f>
        <v>85</v>
      </c>
      <c r="D1381">
        <f>ROUND(VLOOKUP(X1381,角色属性总表!AG:AI,3,FALSE)/角色属性总表!$C$35,0)</f>
        <v>199</v>
      </c>
      <c r="E1381">
        <f t="shared" si="210"/>
        <v>546</v>
      </c>
      <c r="F1381">
        <f t="shared" si="211"/>
        <v>29</v>
      </c>
      <c r="G1381">
        <f t="shared" si="212"/>
        <v>7</v>
      </c>
      <c r="H1381">
        <v>0</v>
      </c>
      <c r="I1381">
        <f t="shared" si="217"/>
        <v>3</v>
      </c>
      <c r="J1381">
        <f>VLOOKUP(AA1381,角色间职业划分!P:AP,20,FALSE)</f>
        <v>10</v>
      </c>
      <c r="K1381">
        <f>IF(X1381=500,100,VLOOKUP(AA1381,角色间职业划分!P:AP,22,FALSE))</f>
        <v>120</v>
      </c>
      <c r="L1381">
        <f>IF(X1381=500,K1381,VLOOKUP(AA1381,角色间职业划分!P:AP,23,FALSE))</f>
        <v>60</v>
      </c>
      <c r="M1381">
        <f>VLOOKUP(AA1381,角色间职业划分!P:AP,24,FALSE)</f>
        <v>0</v>
      </c>
      <c r="N1381">
        <f>VLOOKUP(AA1381,角色间职业划分!P:AP,14)*100</f>
        <v>95</v>
      </c>
      <c r="O1381">
        <f>VLOOKUP(AA1381,角色间职业划分!P:Z,9,FALSE)</f>
        <v>0</v>
      </c>
      <c r="P1381">
        <f>VLOOKUP(AA1381,角色间职业划分!P:AP,10,FALSE)</f>
        <v>0</v>
      </c>
      <c r="Q1381">
        <f>VLOOKUP(AA1381,角色间职业划分!P:AP,15,FALSE)</f>
        <v>0</v>
      </c>
      <c r="R1381">
        <f>VLOOKUP(AA1381,角色间职业划分!P:AP,16,FALSE)</f>
        <v>0</v>
      </c>
      <c r="S1381">
        <f>VLOOKUP(AA1381,角色间职业划分!P:AP,17,FALSE)</f>
        <v>0</v>
      </c>
      <c r="T1381">
        <f>VLOOKUP(AA1381,角色间职业划分!P:AP,18,FALSE)</f>
        <v>0</v>
      </c>
      <c r="U1381">
        <f>VLOOKUP(AA1381,角色间职业划分!P:AP,27,FALSE)</f>
        <v>0</v>
      </c>
      <c r="V1381">
        <f t="shared" si="213"/>
        <v>12</v>
      </c>
      <c r="W1381">
        <f>VLOOKUP(AA1381,角色间职业划分!P:Q,2,FALSE)</f>
        <v>31</v>
      </c>
      <c r="X1381">
        <f t="shared" si="218"/>
        <v>64</v>
      </c>
      <c r="Y1381">
        <f>INT(VLOOKUP(X1381,角色属性总表!AG:AH,2,FALSE)*角色属性总表!$C$38)</f>
        <v>1332</v>
      </c>
      <c r="AA1381">
        <f t="shared" si="219"/>
        <v>14</v>
      </c>
      <c r="AB1381">
        <f>VLOOKUP(X1381,角色属性总表!AG:AI,2,FALSE)*VLOOKUP(角色等级属性!AA1381,角色间职业划分!P:AG,13,FALSE)/角色间职业划分!$AB$9</f>
        <v>1367.4311169773964</v>
      </c>
      <c r="AC1381">
        <f>VLOOKUP(X1381,角色属性总表!AG:AI,3,FALSE)*VLOOKUP(AA1381,角色间职业划分!P:AG,8,FALSE)/角色间职业划分!$W$9</f>
        <v>5750.4216000000006</v>
      </c>
      <c r="AD1381">
        <f>VLOOKUP(AA1381,角色间职业划分!P:AP,26,FALSE)</f>
        <v>0.4</v>
      </c>
      <c r="AE1381">
        <f>VLOOKUP(X1381,角色属性总表!I:Q,3,FALSE)</f>
        <v>596.73599999999999</v>
      </c>
      <c r="AF1381">
        <f>VLOOKUP(AA1381,角色间职业划分!P:AP,11,FALSE)</f>
        <v>0.42</v>
      </c>
      <c r="AG1381">
        <f t="shared" si="214"/>
        <v>3637.8947368421054</v>
      </c>
      <c r="AH1381">
        <f t="shared" si="215"/>
        <v>597</v>
      </c>
      <c r="AJ1381">
        <f t="shared" si="216"/>
        <v>3040.8947368421054</v>
      </c>
      <c r="AK1381">
        <v>1377</v>
      </c>
    </row>
    <row r="1382" spans="1:37" x14ac:dyDescent="0.15">
      <c r="A1382">
        <v>1378</v>
      </c>
      <c r="B1382">
        <f>ROUND(VLOOKUP(X1382,角色属性总表!AG:AI,2,FALSE)/角色属性总表!$C$34,0)</f>
        <v>193</v>
      </c>
      <c r="C1382">
        <f>ROUND(VLOOKUP(X1382,角色属性总表!Y:AE,3,FALSE)/J1382,0)</f>
        <v>87</v>
      </c>
      <c r="D1382">
        <f>ROUND(VLOOKUP(X1382,角色属性总表!AG:AI,3,FALSE)/角色属性总表!$C$35,0)</f>
        <v>202</v>
      </c>
      <c r="E1382">
        <f t="shared" si="210"/>
        <v>554</v>
      </c>
      <c r="F1382">
        <f t="shared" si="211"/>
        <v>29</v>
      </c>
      <c r="G1382">
        <f t="shared" si="212"/>
        <v>7</v>
      </c>
      <c r="H1382">
        <v>0</v>
      </c>
      <c r="I1382">
        <f t="shared" si="217"/>
        <v>3</v>
      </c>
      <c r="J1382">
        <f>VLOOKUP(AA1382,角色间职业划分!P:AP,20,FALSE)</f>
        <v>10</v>
      </c>
      <c r="K1382">
        <f>IF(X1382=500,100,VLOOKUP(AA1382,角色间职业划分!P:AP,22,FALSE))</f>
        <v>120</v>
      </c>
      <c r="L1382">
        <f>IF(X1382=500,K1382,VLOOKUP(AA1382,角色间职业划分!P:AP,23,FALSE))</f>
        <v>60</v>
      </c>
      <c r="M1382">
        <f>VLOOKUP(AA1382,角色间职业划分!P:AP,24,FALSE)</f>
        <v>0</v>
      </c>
      <c r="N1382">
        <f>VLOOKUP(AA1382,角色间职业划分!P:AP,14)*100</f>
        <v>95</v>
      </c>
      <c r="O1382">
        <f>VLOOKUP(AA1382,角色间职业划分!P:Z,9,FALSE)</f>
        <v>0</v>
      </c>
      <c r="P1382">
        <f>VLOOKUP(AA1382,角色间职业划分!P:AP,10,FALSE)</f>
        <v>0</v>
      </c>
      <c r="Q1382">
        <f>VLOOKUP(AA1382,角色间职业划分!P:AP,15,FALSE)</f>
        <v>0</v>
      </c>
      <c r="R1382">
        <f>VLOOKUP(AA1382,角色间职业划分!P:AP,16,FALSE)</f>
        <v>0</v>
      </c>
      <c r="S1382">
        <f>VLOOKUP(AA1382,角色间职业划分!P:AP,17,FALSE)</f>
        <v>0</v>
      </c>
      <c r="T1382">
        <f>VLOOKUP(AA1382,角色间职业划分!P:AP,18,FALSE)</f>
        <v>0</v>
      </c>
      <c r="U1382">
        <f>VLOOKUP(AA1382,角色间职业划分!P:AP,27,FALSE)</f>
        <v>0</v>
      </c>
      <c r="V1382">
        <f t="shared" si="213"/>
        <v>12</v>
      </c>
      <c r="W1382">
        <f>VLOOKUP(AA1382,角色间职业划分!P:Q,2,FALSE)</f>
        <v>31</v>
      </c>
      <c r="X1382">
        <f t="shared" si="218"/>
        <v>65</v>
      </c>
      <c r="Y1382">
        <f>INT(VLOOKUP(X1382,角色属性总表!AG:AH,2,FALSE)*角色属性总表!$C$38)</f>
        <v>1350</v>
      </c>
      <c r="AA1382">
        <f t="shared" si="219"/>
        <v>14</v>
      </c>
      <c r="AB1382">
        <f>VLOOKUP(X1382,角色属性总表!AG:AI,2,FALSE)*VLOOKUP(角色等级属性!AA1382,角色间职业划分!P:AG,13,FALSE)/角色间职业划分!$AB$9</f>
        <v>1385.9099158554693</v>
      </c>
      <c r="AC1382">
        <f>VLOOKUP(X1382,角色属性总表!AG:AI,3,FALSE)*VLOOKUP(AA1382,角色间职业划分!P:AG,8,FALSE)/角色间职业划分!$W$9</f>
        <v>5828.13</v>
      </c>
      <c r="AD1382">
        <f>VLOOKUP(AA1382,角色间职业划分!P:AP,26,FALSE)</f>
        <v>0.4</v>
      </c>
      <c r="AE1382">
        <f>VLOOKUP(X1382,角色属性总表!I:Q,3,FALSE)</f>
        <v>604.79999999999995</v>
      </c>
      <c r="AF1382">
        <f>VLOOKUP(AA1382,角色间职业划分!P:AP,11,FALSE)</f>
        <v>0.42</v>
      </c>
      <c r="AG1382">
        <f t="shared" si="214"/>
        <v>3732.663271006682</v>
      </c>
      <c r="AH1382">
        <f t="shared" si="215"/>
        <v>606</v>
      </c>
      <c r="AJ1382">
        <f t="shared" si="216"/>
        <v>3126.663271006682</v>
      </c>
      <c r="AK1382">
        <v>1378</v>
      </c>
    </row>
    <row r="1383" spans="1:37" x14ac:dyDescent="0.15">
      <c r="A1383">
        <v>1379</v>
      </c>
      <c r="B1383">
        <f>ROUND(VLOOKUP(X1383,角色属性总表!AG:AI,2,FALSE)/角色属性总表!$C$34,0)</f>
        <v>195</v>
      </c>
      <c r="C1383">
        <f>ROUND(VLOOKUP(X1383,角色属性总表!Y:AE,3,FALSE)/J1383,0)</f>
        <v>90</v>
      </c>
      <c r="D1383">
        <f>ROUND(VLOOKUP(X1383,角色属性总表!AG:AI,3,FALSE)/角色属性总表!$C$35,0)</f>
        <v>204</v>
      </c>
      <c r="E1383">
        <f t="shared" si="210"/>
        <v>561</v>
      </c>
      <c r="F1383">
        <f t="shared" si="211"/>
        <v>29</v>
      </c>
      <c r="G1383">
        <f t="shared" si="212"/>
        <v>7</v>
      </c>
      <c r="H1383">
        <v>0</v>
      </c>
      <c r="I1383">
        <f t="shared" si="217"/>
        <v>3</v>
      </c>
      <c r="J1383">
        <f>VLOOKUP(AA1383,角色间职业划分!P:AP,20,FALSE)</f>
        <v>10</v>
      </c>
      <c r="K1383">
        <f>IF(X1383=500,100,VLOOKUP(AA1383,角色间职业划分!P:AP,22,FALSE))</f>
        <v>120</v>
      </c>
      <c r="L1383">
        <f>IF(X1383=500,K1383,VLOOKUP(AA1383,角色间职业划分!P:AP,23,FALSE))</f>
        <v>60</v>
      </c>
      <c r="M1383">
        <f>VLOOKUP(AA1383,角色间职业划分!P:AP,24,FALSE)</f>
        <v>0</v>
      </c>
      <c r="N1383">
        <f>VLOOKUP(AA1383,角色间职业划分!P:AP,14)*100</f>
        <v>95</v>
      </c>
      <c r="O1383">
        <f>VLOOKUP(AA1383,角色间职业划分!P:Z,9,FALSE)</f>
        <v>0</v>
      </c>
      <c r="P1383">
        <f>VLOOKUP(AA1383,角色间职业划分!P:AP,10,FALSE)</f>
        <v>0</v>
      </c>
      <c r="Q1383">
        <f>VLOOKUP(AA1383,角色间职业划分!P:AP,15,FALSE)</f>
        <v>0</v>
      </c>
      <c r="R1383">
        <f>VLOOKUP(AA1383,角色间职业划分!P:AP,16,FALSE)</f>
        <v>0</v>
      </c>
      <c r="S1383">
        <f>VLOOKUP(AA1383,角色间职业划分!P:AP,17,FALSE)</f>
        <v>0</v>
      </c>
      <c r="T1383">
        <f>VLOOKUP(AA1383,角色间职业划分!P:AP,18,FALSE)</f>
        <v>0</v>
      </c>
      <c r="U1383">
        <f>VLOOKUP(AA1383,角色间职业划分!P:AP,27,FALSE)</f>
        <v>0</v>
      </c>
      <c r="V1383">
        <f t="shared" si="213"/>
        <v>12</v>
      </c>
      <c r="W1383">
        <f>VLOOKUP(AA1383,角色间职业划分!P:Q,2,FALSE)</f>
        <v>31</v>
      </c>
      <c r="X1383">
        <f t="shared" si="218"/>
        <v>66</v>
      </c>
      <c r="Y1383">
        <f>INT(VLOOKUP(X1383,角色属性总表!AG:AH,2,FALSE)*角色属性总表!$C$38)</f>
        <v>1368</v>
      </c>
      <c r="AA1383">
        <f t="shared" si="219"/>
        <v>14</v>
      </c>
      <c r="AB1383">
        <f>VLOOKUP(X1383,角色属性总表!AG:AI,2,FALSE)*VLOOKUP(角色等级属性!AA1383,角色间职业划分!P:AG,13,FALSE)/角色间职业划分!$AB$9</f>
        <v>1404.3887147335422</v>
      </c>
      <c r="AC1383">
        <f>VLOOKUP(X1383,角色属性总表!AG:AI,3,FALSE)*VLOOKUP(AA1383,角色间职业划分!P:AG,8,FALSE)/角色间职业划分!$W$9</f>
        <v>5905.8384000000005</v>
      </c>
      <c r="AD1383">
        <f>VLOOKUP(AA1383,角色间职业划分!P:AP,26,FALSE)</f>
        <v>0.4</v>
      </c>
      <c r="AE1383">
        <f>VLOOKUP(X1383,角色属性总表!I:Q,3,FALSE)</f>
        <v>612.86399999999992</v>
      </c>
      <c r="AF1383">
        <f>VLOOKUP(AA1383,角色间职业划分!P:AP,11,FALSE)</f>
        <v>0.42</v>
      </c>
      <c r="AG1383">
        <f t="shared" si="214"/>
        <v>3828.4916940381204</v>
      </c>
      <c r="AH1383">
        <f t="shared" si="215"/>
        <v>612</v>
      </c>
      <c r="AJ1383">
        <f t="shared" si="216"/>
        <v>3216.4916940381204</v>
      </c>
      <c r="AK1383">
        <v>1379</v>
      </c>
    </row>
    <row r="1384" spans="1:37" x14ac:dyDescent="0.15">
      <c r="A1384">
        <v>1380</v>
      </c>
      <c r="B1384">
        <f>ROUND(VLOOKUP(X1384,角色属性总表!AG:AI,2,FALSE)/角色属性总表!$C$34,0)</f>
        <v>198</v>
      </c>
      <c r="C1384">
        <f>ROUND(VLOOKUP(X1384,角色属性总表!Y:AE,3,FALSE)/J1384,0)</f>
        <v>92</v>
      </c>
      <c r="D1384">
        <f>ROUND(VLOOKUP(X1384,角色属性总表!AG:AI,3,FALSE)/角色属性总表!$C$35,0)</f>
        <v>207</v>
      </c>
      <c r="E1384">
        <f t="shared" si="210"/>
        <v>569</v>
      </c>
      <c r="F1384">
        <f t="shared" si="211"/>
        <v>29</v>
      </c>
      <c r="G1384">
        <f t="shared" si="212"/>
        <v>7</v>
      </c>
      <c r="H1384">
        <v>0</v>
      </c>
      <c r="I1384">
        <f t="shared" si="217"/>
        <v>3</v>
      </c>
      <c r="J1384">
        <f>VLOOKUP(AA1384,角色间职业划分!P:AP,20,FALSE)</f>
        <v>10</v>
      </c>
      <c r="K1384">
        <f>IF(X1384=500,100,VLOOKUP(AA1384,角色间职业划分!P:AP,22,FALSE))</f>
        <v>120</v>
      </c>
      <c r="L1384">
        <f>IF(X1384=500,K1384,VLOOKUP(AA1384,角色间职业划分!P:AP,23,FALSE))</f>
        <v>60</v>
      </c>
      <c r="M1384">
        <f>VLOOKUP(AA1384,角色间职业划分!P:AP,24,FALSE)</f>
        <v>0</v>
      </c>
      <c r="N1384">
        <f>VLOOKUP(AA1384,角色间职业划分!P:AP,14)*100</f>
        <v>95</v>
      </c>
      <c r="O1384">
        <f>VLOOKUP(AA1384,角色间职业划分!P:Z,9,FALSE)</f>
        <v>0</v>
      </c>
      <c r="P1384">
        <f>VLOOKUP(AA1384,角色间职业划分!P:AP,10,FALSE)</f>
        <v>0</v>
      </c>
      <c r="Q1384">
        <f>VLOOKUP(AA1384,角色间职业划分!P:AP,15,FALSE)</f>
        <v>0</v>
      </c>
      <c r="R1384">
        <f>VLOOKUP(AA1384,角色间职业划分!P:AP,16,FALSE)</f>
        <v>0</v>
      </c>
      <c r="S1384">
        <f>VLOOKUP(AA1384,角色间职业划分!P:AP,17,FALSE)</f>
        <v>0</v>
      </c>
      <c r="T1384">
        <f>VLOOKUP(AA1384,角色间职业划分!P:AP,18,FALSE)</f>
        <v>0</v>
      </c>
      <c r="U1384">
        <f>VLOOKUP(AA1384,角色间职业划分!P:AP,27,FALSE)</f>
        <v>0</v>
      </c>
      <c r="V1384">
        <f t="shared" si="213"/>
        <v>12</v>
      </c>
      <c r="W1384">
        <f>VLOOKUP(AA1384,角色间职业划分!P:Q,2,FALSE)</f>
        <v>31</v>
      </c>
      <c r="X1384">
        <f t="shared" si="218"/>
        <v>67</v>
      </c>
      <c r="Y1384">
        <f>INT(VLOOKUP(X1384,角色属性总表!AG:AH,2,FALSE)*角色属性总表!$C$38)</f>
        <v>1386</v>
      </c>
      <c r="AA1384">
        <f t="shared" si="219"/>
        <v>14</v>
      </c>
      <c r="AB1384">
        <f>VLOOKUP(X1384,角色属性总表!AG:AI,2,FALSE)*VLOOKUP(角色等级属性!AA1384,角色间职业划分!P:AG,13,FALSE)/角色间职业划分!$AB$9</f>
        <v>1422.8675136116153</v>
      </c>
      <c r="AC1384">
        <f>VLOOKUP(X1384,角色属性总表!AG:AI,3,FALSE)*VLOOKUP(AA1384,角色间职业划分!P:AG,8,FALSE)/角色间职业划分!$W$9</f>
        <v>5983.546800000001</v>
      </c>
      <c r="AD1384">
        <f>VLOOKUP(AA1384,角色间职业划分!P:AP,26,FALSE)</f>
        <v>0.4</v>
      </c>
      <c r="AE1384">
        <f>VLOOKUP(X1384,角色属性总表!I:Q,3,FALSE)</f>
        <v>620.92800000000011</v>
      </c>
      <c r="AF1384">
        <f>VLOOKUP(AA1384,角色间职业划分!P:AP,11,FALSE)</f>
        <v>0.42</v>
      </c>
      <c r="AG1384">
        <f t="shared" si="214"/>
        <v>3925.3789857012366</v>
      </c>
      <c r="AH1384">
        <f t="shared" si="215"/>
        <v>621</v>
      </c>
      <c r="AJ1384">
        <f t="shared" si="216"/>
        <v>3304.3789857012366</v>
      </c>
      <c r="AK1384">
        <v>1380</v>
      </c>
    </row>
    <row r="1385" spans="1:37" x14ac:dyDescent="0.15">
      <c r="A1385">
        <v>1381</v>
      </c>
      <c r="B1385">
        <f>ROUND(VLOOKUP(X1385,角色属性总表!AG:AI,2,FALSE)/角色属性总表!$C$34,0)</f>
        <v>201</v>
      </c>
      <c r="C1385">
        <f>ROUND(VLOOKUP(X1385,角色属性总表!Y:AE,3,FALSE)/J1385,0)</f>
        <v>94</v>
      </c>
      <c r="D1385">
        <f>ROUND(VLOOKUP(X1385,角色属性总表!AG:AI,3,FALSE)/角色属性总表!$C$35,0)</f>
        <v>210</v>
      </c>
      <c r="E1385">
        <f t="shared" si="210"/>
        <v>576</v>
      </c>
      <c r="F1385">
        <f t="shared" si="211"/>
        <v>29</v>
      </c>
      <c r="G1385">
        <f t="shared" si="212"/>
        <v>7</v>
      </c>
      <c r="H1385">
        <v>0</v>
      </c>
      <c r="I1385">
        <f t="shared" si="217"/>
        <v>3</v>
      </c>
      <c r="J1385">
        <f>VLOOKUP(AA1385,角色间职业划分!P:AP,20,FALSE)</f>
        <v>10</v>
      </c>
      <c r="K1385">
        <f>IF(X1385=500,100,VLOOKUP(AA1385,角色间职业划分!P:AP,22,FALSE))</f>
        <v>120</v>
      </c>
      <c r="L1385">
        <f>IF(X1385=500,K1385,VLOOKUP(AA1385,角色间职业划分!P:AP,23,FALSE))</f>
        <v>60</v>
      </c>
      <c r="M1385">
        <f>VLOOKUP(AA1385,角色间职业划分!P:AP,24,FALSE)</f>
        <v>0</v>
      </c>
      <c r="N1385">
        <f>VLOOKUP(AA1385,角色间职业划分!P:AP,14)*100</f>
        <v>95</v>
      </c>
      <c r="O1385">
        <f>VLOOKUP(AA1385,角色间职业划分!P:Z,9,FALSE)</f>
        <v>0</v>
      </c>
      <c r="P1385">
        <f>VLOOKUP(AA1385,角色间职业划分!P:AP,10,FALSE)</f>
        <v>0</v>
      </c>
      <c r="Q1385">
        <f>VLOOKUP(AA1385,角色间职业划分!P:AP,15,FALSE)</f>
        <v>0</v>
      </c>
      <c r="R1385">
        <f>VLOOKUP(AA1385,角色间职业划分!P:AP,16,FALSE)</f>
        <v>0</v>
      </c>
      <c r="S1385">
        <f>VLOOKUP(AA1385,角色间职业划分!P:AP,17,FALSE)</f>
        <v>0</v>
      </c>
      <c r="T1385">
        <f>VLOOKUP(AA1385,角色间职业划分!P:AP,18,FALSE)</f>
        <v>0</v>
      </c>
      <c r="U1385">
        <f>VLOOKUP(AA1385,角色间职业划分!P:AP,27,FALSE)</f>
        <v>0</v>
      </c>
      <c r="V1385">
        <f t="shared" si="213"/>
        <v>12</v>
      </c>
      <c r="W1385">
        <f>VLOOKUP(AA1385,角色间职业划分!P:Q,2,FALSE)</f>
        <v>31</v>
      </c>
      <c r="X1385">
        <f t="shared" si="218"/>
        <v>68</v>
      </c>
      <c r="Y1385">
        <f>INT(VLOOKUP(X1385,角色属性总表!AG:AH,2,FALSE)*角色属性总表!$C$38)</f>
        <v>1404</v>
      </c>
      <c r="AA1385">
        <f t="shared" si="219"/>
        <v>14</v>
      </c>
      <c r="AB1385">
        <f>VLOOKUP(X1385,角色属性总表!AG:AI,2,FALSE)*VLOOKUP(角色等级属性!AA1385,角色间职业划分!P:AG,13,FALSE)/角色间职业划分!$AB$9</f>
        <v>1441.3463124896882</v>
      </c>
      <c r="AC1385">
        <f>VLOOKUP(X1385,角色属性总表!AG:AI,3,FALSE)*VLOOKUP(AA1385,角色间职业划分!P:AG,8,FALSE)/角色间职业划分!$W$9</f>
        <v>6061.2551999999996</v>
      </c>
      <c r="AD1385">
        <f>VLOOKUP(AA1385,角色间职业划分!P:AP,26,FALSE)</f>
        <v>0.4</v>
      </c>
      <c r="AE1385">
        <f>VLOOKUP(X1385,角色属性总表!I:Q,3,FALSE)</f>
        <v>628.99199999999996</v>
      </c>
      <c r="AF1385">
        <f>VLOOKUP(AA1385,角色间职业划分!P:AP,11,FALSE)</f>
        <v>0.42</v>
      </c>
      <c r="AG1385">
        <f t="shared" si="214"/>
        <v>4023.3242133080626</v>
      </c>
      <c r="AH1385">
        <f t="shared" si="215"/>
        <v>630</v>
      </c>
      <c r="AJ1385">
        <f t="shared" si="216"/>
        <v>3393.3242133080626</v>
      </c>
      <c r="AK1385">
        <v>1381</v>
      </c>
    </row>
    <row r="1386" spans="1:37" x14ac:dyDescent="0.15">
      <c r="A1386">
        <v>1382</v>
      </c>
      <c r="B1386">
        <f>ROUND(VLOOKUP(X1386,角色属性总表!AG:AI,2,FALSE)/角色属性总表!$C$34,0)</f>
        <v>203</v>
      </c>
      <c r="C1386">
        <f>ROUND(VLOOKUP(X1386,角色属性总表!Y:AE,3,FALSE)/J1386,0)</f>
        <v>96</v>
      </c>
      <c r="D1386">
        <f>ROUND(VLOOKUP(X1386,角色属性总表!AG:AI,3,FALSE)/角色属性总表!$C$35,0)</f>
        <v>212</v>
      </c>
      <c r="E1386">
        <f t="shared" si="210"/>
        <v>583</v>
      </c>
      <c r="F1386">
        <f t="shared" si="211"/>
        <v>29</v>
      </c>
      <c r="G1386">
        <f t="shared" si="212"/>
        <v>7</v>
      </c>
      <c r="H1386">
        <v>0</v>
      </c>
      <c r="I1386">
        <f t="shared" si="217"/>
        <v>3</v>
      </c>
      <c r="J1386">
        <f>VLOOKUP(AA1386,角色间职业划分!P:AP,20,FALSE)</f>
        <v>10</v>
      </c>
      <c r="K1386">
        <f>IF(X1386=500,100,VLOOKUP(AA1386,角色间职业划分!P:AP,22,FALSE))</f>
        <v>120</v>
      </c>
      <c r="L1386">
        <f>IF(X1386=500,K1386,VLOOKUP(AA1386,角色间职业划分!P:AP,23,FALSE))</f>
        <v>60</v>
      </c>
      <c r="M1386">
        <f>VLOOKUP(AA1386,角色间职业划分!P:AP,24,FALSE)</f>
        <v>0</v>
      </c>
      <c r="N1386">
        <f>VLOOKUP(AA1386,角色间职业划分!P:AP,14)*100</f>
        <v>95</v>
      </c>
      <c r="O1386">
        <f>VLOOKUP(AA1386,角色间职业划分!P:Z,9,FALSE)</f>
        <v>0</v>
      </c>
      <c r="P1386">
        <f>VLOOKUP(AA1386,角色间职业划分!P:AP,10,FALSE)</f>
        <v>0</v>
      </c>
      <c r="Q1386">
        <f>VLOOKUP(AA1386,角色间职业划分!P:AP,15,FALSE)</f>
        <v>0</v>
      </c>
      <c r="R1386">
        <f>VLOOKUP(AA1386,角色间职业划分!P:AP,16,FALSE)</f>
        <v>0</v>
      </c>
      <c r="S1386">
        <f>VLOOKUP(AA1386,角色间职业划分!P:AP,17,FALSE)</f>
        <v>0</v>
      </c>
      <c r="T1386">
        <f>VLOOKUP(AA1386,角色间职业划分!P:AP,18,FALSE)</f>
        <v>0</v>
      </c>
      <c r="U1386">
        <f>VLOOKUP(AA1386,角色间职业划分!P:AP,27,FALSE)</f>
        <v>0</v>
      </c>
      <c r="V1386">
        <f t="shared" si="213"/>
        <v>12</v>
      </c>
      <c r="W1386">
        <f>VLOOKUP(AA1386,角色间职业划分!P:Q,2,FALSE)</f>
        <v>31</v>
      </c>
      <c r="X1386">
        <f t="shared" si="218"/>
        <v>69</v>
      </c>
      <c r="Y1386">
        <f>INT(VLOOKUP(X1386,角色属性总表!AG:AH,2,FALSE)*角色属性总表!$C$38)</f>
        <v>1422</v>
      </c>
      <c r="AA1386">
        <f t="shared" si="219"/>
        <v>14</v>
      </c>
      <c r="AB1386">
        <f>VLOOKUP(X1386,角色属性总表!AG:AI,2,FALSE)*VLOOKUP(角色等级属性!AA1386,角色间职业划分!P:AG,13,FALSE)/角色间职业划分!$AB$9</f>
        <v>1459.8251113677611</v>
      </c>
      <c r="AC1386">
        <f>VLOOKUP(X1386,角色属性总表!AG:AI,3,FALSE)*VLOOKUP(AA1386,角色间职业划分!P:AG,8,FALSE)/角色间职业划分!$W$9</f>
        <v>6138.963600000001</v>
      </c>
      <c r="AD1386">
        <f>VLOOKUP(AA1386,角色间职业划分!P:AP,26,FALSE)</f>
        <v>0.4</v>
      </c>
      <c r="AE1386">
        <f>VLOOKUP(X1386,角色属性总表!I:Q,3,FALSE)</f>
        <v>637.05600000000004</v>
      </c>
      <c r="AF1386">
        <f>VLOOKUP(AA1386,角色间职业划分!P:AP,11,FALSE)</f>
        <v>0.42</v>
      </c>
      <c r="AG1386">
        <f t="shared" si="214"/>
        <v>4122.326528759223</v>
      </c>
      <c r="AH1386">
        <f t="shared" si="215"/>
        <v>636</v>
      </c>
      <c r="AJ1386">
        <f t="shared" si="216"/>
        <v>3486.326528759223</v>
      </c>
      <c r="AK1386">
        <v>1382</v>
      </c>
    </row>
    <row r="1387" spans="1:37" x14ac:dyDescent="0.15">
      <c r="A1387">
        <v>1383</v>
      </c>
      <c r="B1387">
        <f>ROUND(VLOOKUP(X1387,角色属性总表!AG:AI,2,FALSE)/角色属性总表!$C$34,0)</f>
        <v>206</v>
      </c>
      <c r="C1387">
        <f>ROUND(VLOOKUP(X1387,角色属性总表!Y:AE,3,FALSE)/J1387,0)</f>
        <v>98</v>
      </c>
      <c r="D1387">
        <f>ROUND(VLOOKUP(X1387,角色属性总表!AG:AI,3,FALSE)/角色属性总表!$C$35,0)</f>
        <v>215</v>
      </c>
      <c r="E1387">
        <f t="shared" si="210"/>
        <v>591</v>
      </c>
      <c r="F1387">
        <f t="shared" si="211"/>
        <v>29</v>
      </c>
      <c r="G1387">
        <f t="shared" si="212"/>
        <v>7</v>
      </c>
      <c r="H1387">
        <v>0</v>
      </c>
      <c r="I1387">
        <f t="shared" si="217"/>
        <v>3</v>
      </c>
      <c r="J1387">
        <f>VLOOKUP(AA1387,角色间职业划分!P:AP,20,FALSE)</f>
        <v>10</v>
      </c>
      <c r="K1387">
        <f>IF(X1387=500,100,VLOOKUP(AA1387,角色间职业划分!P:AP,22,FALSE))</f>
        <v>120</v>
      </c>
      <c r="L1387">
        <f>IF(X1387=500,K1387,VLOOKUP(AA1387,角色间职业划分!P:AP,23,FALSE))</f>
        <v>60</v>
      </c>
      <c r="M1387">
        <f>VLOOKUP(AA1387,角色间职业划分!P:AP,24,FALSE)</f>
        <v>0</v>
      </c>
      <c r="N1387">
        <f>VLOOKUP(AA1387,角色间职业划分!P:AP,14)*100</f>
        <v>95</v>
      </c>
      <c r="O1387">
        <f>VLOOKUP(AA1387,角色间职业划分!P:Z,9,FALSE)</f>
        <v>0</v>
      </c>
      <c r="P1387">
        <f>VLOOKUP(AA1387,角色间职业划分!P:AP,10,FALSE)</f>
        <v>0</v>
      </c>
      <c r="Q1387">
        <f>VLOOKUP(AA1387,角色间职业划分!P:AP,15,FALSE)</f>
        <v>0</v>
      </c>
      <c r="R1387">
        <f>VLOOKUP(AA1387,角色间职业划分!P:AP,16,FALSE)</f>
        <v>0</v>
      </c>
      <c r="S1387">
        <f>VLOOKUP(AA1387,角色间职业划分!P:AP,17,FALSE)</f>
        <v>0</v>
      </c>
      <c r="T1387">
        <f>VLOOKUP(AA1387,角色间职业划分!P:AP,18,FALSE)</f>
        <v>0</v>
      </c>
      <c r="U1387">
        <f>VLOOKUP(AA1387,角色间职业划分!P:AP,27,FALSE)</f>
        <v>0</v>
      </c>
      <c r="V1387">
        <f t="shared" si="213"/>
        <v>12</v>
      </c>
      <c r="W1387">
        <f>VLOOKUP(AA1387,角色间职业划分!P:Q,2,FALSE)</f>
        <v>31</v>
      </c>
      <c r="X1387">
        <f t="shared" si="218"/>
        <v>70</v>
      </c>
      <c r="Y1387">
        <f>INT(VLOOKUP(X1387,角色属性总表!AG:AH,2,FALSE)*角色属性总表!$C$38)</f>
        <v>1440</v>
      </c>
      <c r="AA1387">
        <f t="shared" si="219"/>
        <v>14</v>
      </c>
      <c r="AB1387">
        <f>VLOOKUP(X1387,角色属性总表!AG:AI,2,FALSE)*VLOOKUP(角色等级属性!AA1387,角色间职业划分!P:AG,13,FALSE)/角色间职业划分!$AB$9</f>
        <v>1478.303910245834</v>
      </c>
      <c r="AC1387">
        <f>VLOOKUP(X1387,角色属性总表!AG:AI,3,FALSE)*VLOOKUP(AA1387,角色间职业划分!P:AG,8,FALSE)/角色间职业划分!$W$9</f>
        <v>6216.6720000000005</v>
      </c>
      <c r="AD1387">
        <f>VLOOKUP(AA1387,角色间职业划分!P:AP,26,FALSE)</f>
        <v>0.4</v>
      </c>
      <c r="AE1387">
        <f>VLOOKUP(X1387,角色属性总表!I:Q,3,FALSE)</f>
        <v>645.12</v>
      </c>
      <c r="AF1387">
        <f>VLOOKUP(AA1387,角色间职业划分!P:AP,11,FALSE)</f>
        <v>0.42</v>
      </c>
      <c r="AG1387">
        <f t="shared" si="214"/>
        <v>4222.3851657404539</v>
      </c>
      <c r="AH1387">
        <f t="shared" si="215"/>
        <v>645</v>
      </c>
      <c r="AJ1387">
        <f t="shared" si="216"/>
        <v>3577.3851657404539</v>
      </c>
      <c r="AK1387">
        <v>1383</v>
      </c>
    </row>
    <row r="1388" spans="1:37" x14ac:dyDescent="0.15">
      <c r="A1388">
        <v>1384</v>
      </c>
      <c r="B1388">
        <f>ROUND(VLOOKUP(X1388,角色属性总表!AG:AI,2,FALSE)/角色属性总表!$C$34,0)</f>
        <v>208</v>
      </c>
      <c r="C1388">
        <f>ROUND(VLOOKUP(X1388,角色属性总表!Y:AE,3,FALSE)/J1388,0)</f>
        <v>100</v>
      </c>
      <c r="D1388">
        <f>ROUND(VLOOKUP(X1388,角色属性总表!AG:AI,3,FALSE)/角色属性总表!$C$35,0)</f>
        <v>218</v>
      </c>
      <c r="E1388">
        <f t="shared" si="210"/>
        <v>598</v>
      </c>
      <c r="F1388">
        <f t="shared" si="211"/>
        <v>29</v>
      </c>
      <c r="G1388">
        <f t="shared" si="212"/>
        <v>7</v>
      </c>
      <c r="H1388">
        <v>0</v>
      </c>
      <c r="I1388">
        <f t="shared" si="217"/>
        <v>3</v>
      </c>
      <c r="J1388">
        <f>VLOOKUP(AA1388,角色间职业划分!P:AP,20,FALSE)</f>
        <v>10</v>
      </c>
      <c r="K1388">
        <f>IF(X1388=500,100,VLOOKUP(AA1388,角色间职业划分!P:AP,22,FALSE))</f>
        <v>120</v>
      </c>
      <c r="L1388">
        <f>IF(X1388=500,K1388,VLOOKUP(AA1388,角色间职业划分!P:AP,23,FALSE))</f>
        <v>60</v>
      </c>
      <c r="M1388">
        <f>VLOOKUP(AA1388,角色间职业划分!P:AP,24,FALSE)</f>
        <v>0</v>
      </c>
      <c r="N1388">
        <f>VLOOKUP(AA1388,角色间职业划分!P:AP,14)*100</f>
        <v>95</v>
      </c>
      <c r="O1388">
        <f>VLOOKUP(AA1388,角色间职业划分!P:Z,9,FALSE)</f>
        <v>0</v>
      </c>
      <c r="P1388">
        <f>VLOOKUP(AA1388,角色间职业划分!P:AP,10,FALSE)</f>
        <v>0</v>
      </c>
      <c r="Q1388">
        <f>VLOOKUP(AA1388,角色间职业划分!P:AP,15,FALSE)</f>
        <v>0</v>
      </c>
      <c r="R1388">
        <f>VLOOKUP(AA1388,角色间职业划分!P:AP,16,FALSE)</f>
        <v>0</v>
      </c>
      <c r="S1388">
        <f>VLOOKUP(AA1388,角色间职业划分!P:AP,17,FALSE)</f>
        <v>0</v>
      </c>
      <c r="T1388">
        <f>VLOOKUP(AA1388,角色间职业划分!P:AP,18,FALSE)</f>
        <v>0</v>
      </c>
      <c r="U1388">
        <f>VLOOKUP(AA1388,角色间职业划分!P:AP,27,FALSE)</f>
        <v>0</v>
      </c>
      <c r="V1388">
        <f t="shared" si="213"/>
        <v>12</v>
      </c>
      <c r="W1388">
        <f>VLOOKUP(AA1388,角色间职业划分!P:Q,2,FALSE)</f>
        <v>31</v>
      </c>
      <c r="X1388">
        <f t="shared" si="218"/>
        <v>71</v>
      </c>
      <c r="Y1388">
        <f>INT(VLOOKUP(X1388,角色属性总表!AG:AH,2,FALSE)*角色属性总表!$C$38)</f>
        <v>1458</v>
      </c>
      <c r="AA1388">
        <f t="shared" si="219"/>
        <v>14</v>
      </c>
      <c r="AB1388">
        <f>VLOOKUP(X1388,角色属性总表!AG:AI,2,FALSE)*VLOOKUP(角色等级属性!AA1388,角色间职业划分!P:AG,13,FALSE)/角色间职业划分!$AB$9</f>
        <v>1496.7827091239069</v>
      </c>
      <c r="AC1388">
        <f>VLOOKUP(X1388,角色属性总表!AG:AI,3,FALSE)*VLOOKUP(AA1388,角色间职业划分!P:AG,8,FALSE)/角色间职业划分!$W$9</f>
        <v>6294.3804</v>
      </c>
      <c r="AD1388">
        <f>VLOOKUP(AA1388,角色间职业划分!P:AP,26,FALSE)</f>
        <v>0.4</v>
      </c>
      <c r="AE1388">
        <f>VLOOKUP(X1388,角色属性总表!I:Q,3,FALSE)</f>
        <v>653.18399999999997</v>
      </c>
      <c r="AF1388">
        <f>VLOOKUP(AA1388,角色间职业划分!P:AP,11,FALSE)</f>
        <v>0.42</v>
      </c>
      <c r="AG1388">
        <f t="shared" si="214"/>
        <v>4323.4994370642198</v>
      </c>
      <c r="AH1388">
        <f t="shared" si="215"/>
        <v>654</v>
      </c>
      <c r="AJ1388">
        <f t="shared" si="216"/>
        <v>3669.4994370642198</v>
      </c>
      <c r="AK1388">
        <v>1384</v>
      </c>
    </row>
    <row r="1389" spans="1:37" x14ac:dyDescent="0.15">
      <c r="A1389">
        <v>1385</v>
      </c>
      <c r="B1389">
        <f>ROUND(VLOOKUP(X1389,角色属性总表!AG:AI,2,FALSE)/角色属性总表!$C$34,0)</f>
        <v>211</v>
      </c>
      <c r="C1389">
        <f>ROUND(VLOOKUP(X1389,角色属性总表!Y:AE,3,FALSE)/J1389,0)</f>
        <v>103</v>
      </c>
      <c r="D1389">
        <f>ROUND(VLOOKUP(X1389,角色属性总表!AG:AI,3,FALSE)/角色属性总表!$C$35,0)</f>
        <v>220</v>
      </c>
      <c r="E1389">
        <f t="shared" si="210"/>
        <v>606</v>
      </c>
      <c r="F1389">
        <f t="shared" si="211"/>
        <v>29</v>
      </c>
      <c r="G1389">
        <f t="shared" si="212"/>
        <v>7</v>
      </c>
      <c r="H1389">
        <v>0</v>
      </c>
      <c r="I1389">
        <f t="shared" si="217"/>
        <v>3</v>
      </c>
      <c r="J1389">
        <f>VLOOKUP(AA1389,角色间职业划分!P:AP,20,FALSE)</f>
        <v>10</v>
      </c>
      <c r="K1389">
        <f>IF(X1389=500,100,VLOOKUP(AA1389,角色间职业划分!P:AP,22,FALSE))</f>
        <v>120</v>
      </c>
      <c r="L1389">
        <f>IF(X1389=500,K1389,VLOOKUP(AA1389,角色间职业划分!P:AP,23,FALSE))</f>
        <v>60</v>
      </c>
      <c r="M1389">
        <f>VLOOKUP(AA1389,角色间职业划分!P:AP,24,FALSE)</f>
        <v>0</v>
      </c>
      <c r="N1389">
        <f>VLOOKUP(AA1389,角色间职业划分!P:AP,14)*100</f>
        <v>95</v>
      </c>
      <c r="O1389">
        <f>VLOOKUP(AA1389,角色间职业划分!P:Z,9,FALSE)</f>
        <v>0</v>
      </c>
      <c r="P1389">
        <f>VLOOKUP(AA1389,角色间职业划分!P:AP,10,FALSE)</f>
        <v>0</v>
      </c>
      <c r="Q1389">
        <f>VLOOKUP(AA1389,角色间职业划分!P:AP,15,FALSE)</f>
        <v>0</v>
      </c>
      <c r="R1389">
        <f>VLOOKUP(AA1389,角色间职业划分!P:AP,16,FALSE)</f>
        <v>0</v>
      </c>
      <c r="S1389">
        <f>VLOOKUP(AA1389,角色间职业划分!P:AP,17,FALSE)</f>
        <v>0</v>
      </c>
      <c r="T1389">
        <f>VLOOKUP(AA1389,角色间职业划分!P:AP,18,FALSE)</f>
        <v>0</v>
      </c>
      <c r="U1389">
        <f>VLOOKUP(AA1389,角色间职业划分!P:AP,27,FALSE)</f>
        <v>0</v>
      </c>
      <c r="V1389">
        <f t="shared" si="213"/>
        <v>12</v>
      </c>
      <c r="W1389">
        <f>VLOOKUP(AA1389,角色间职业划分!P:Q,2,FALSE)</f>
        <v>31</v>
      </c>
      <c r="X1389">
        <f t="shared" si="218"/>
        <v>72</v>
      </c>
      <c r="Y1389">
        <f>INT(VLOOKUP(X1389,角色属性总表!AG:AH,2,FALSE)*角色属性总表!$C$38)</f>
        <v>1476</v>
      </c>
      <c r="AA1389">
        <f t="shared" si="219"/>
        <v>14</v>
      </c>
      <c r="AB1389">
        <f>VLOOKUP(X1389,角色属性总表!AG:AI,2,FALSE)*VLOOKUP(角色等级属性!AA1389,角色间职业划分!P:AG,13,FALSE)/角色间职业划分!$AB$9</f>
        <v>1515.2615080019796</v>
      </c>
      <c r="AC1389">
        <f>VLOOKUP(X1389,角色属性总表!AG:AI,3,FALSE)*VLOOKUP(AA1389,角色间职业划分!P:AG,8,FALSE)/角色间职业划分!$W$9</f>
        <v>6372.0888000000004</v>
      </c>
      <c r="AD1389">
        <f>VLOOKUP(AA1389,角色间职业划分!P:AP,26,FALSE)</f>
        <v>0.4</v>
      </c>
      <c r="AE1389">
        <f>VLOOKUP(X1389,角色属性总表!I:Q,3,FALSE)</f>
        <v>661.24800000000005</v>
      </c>
      <c r="AF1389">
        <f>VLOOKUP(AA1389,角色间职业划分!P:AP,11,FALSE)</f>
        <v>0.42</v>
      </c>
      <c r="AG1389">
        <f t="shared" si="214"/>
        <v>4425.6687321470863</v>
      </c>
      <c r="AH1389">
        <f t="shared" si="215"/>
        <v>660</v>
      </c>
      <c r="AJ1389">
        <f t="shared" si="216"/>
        <v>3765.6687321470863</v>
      </c>
      <c r="AK1389">
        <v>1385</v>
      </c>
    </row>
    <row r="1390" spans="1:37" x14ac:dyDescent="0.15">
      <c r="A1390">
        <v>1386</v>
      </c>
      <c r="B1390">
        <f>ROUND(VLOOKUP(X1390,角色属性总表!AG:AI,2,FALSE)/角色属性总表!$C$34,0)</f>
        <v>213</v>
      </c>
      <c r="C1390">
        <f>ROUND(VLOOKUP(X1390,角色属性总表!Y:AE,3,FALSE)/J1390,0)</f>
        <v>105</v>
      </c>
      <c r="D1390">
        <f>ROUND(VLOOKUP(X1390,角色属性总表!AG:AI,3,FALSE)/角色属性总表!$C$35,0)</f>
        <v>223</v>
      </c>
      <c r="E1390">
        <f t="shared" si="210"/>
        <v>613</v>
      </c>
      <c r="F1390">
        <f t="shared" si="211"/>
        <v>29</v>
      </c>
      <c r="G1390">
        <f t="shared" si="212"/>
        <v>7</v>
      </c>
      <c r="H1390">
        <v>0</v>
      </c>
      <c r="I1390">
        <f t="shared" si="217"/>
        <v>3</v>
      </c>
      <c r="J1390">
        <f>VLOOKUP(AA1390,角色间职业划分!P:AP,20,FALSE)</f>
        <v>10</v>
      </c>
      <c r="K1390">
        <f>IF(X1390=500,100,VLOOKUP(AA1390,角色间职业划分!P:AP,22,FALSE))</f>
        <v>120</v>
      </c>
      <c r="L1390">
        <f>IF(X1390=500,K1390,VLOOKUP(AA1390,角色间职业划分!P:AP,23,FALSE))</f>
        <v>60</v>
      </c>
      <c r="M1390">
        <f>VLOOKUP(AA1390,角色间职业划分!P:AP,24,FALSE)</f>
        <v>0</v>
      </c>
      <c r="N1390">
        <f>VLOOKUP(AA1390,角色间职业划分!P:AP,14)*100</f>
        <v>95</v>
      </c>
      <c r="O1390">
        <f>VLOOKUP(AA1390,角色间职业划分!P:Z,9,FALSE)</f>
        <v>0</v>
      </c>
      <c r="P1390">
        <f>VLOOKUP(AA1390,角色间职业划分!P:AP,10,FALSE)</f>
        <v>0</v>
      </c>
      <c r="Q1390">
        <f>VLOOKUP(AA1390,角色间职业划分!P:AP,15,FALSE)</f>
        <v>0</v>
      </c>
      <c r="R1390">
        <f>VLOOKUP(AA1390,角色间职业划分!P:AP,16,FALSE)</f>
        <v>0</v>
      </c>
      <c r="S1390">
        <f>VLOOKUP(AA1390,角色间职业划分!P:AP,17,FALSE)</f>
        <v>0</v>
      </c>
      <c r="T1390">
        <f>VLOOKUP(AA1390,角色间职业划分!P:AP,18,FALSE)</f>
        <v>0</v>
      </c>
      <c r="U1390">
        <f>VLOOKUP(AA1390,角色间职业划分!P:AP,27,FALSE)</f>
        <v>0</v>
      </c>
      <c r="V1390">
        <f t="shared" si="213"/>
        <v>12</v>
      </c>
      <c r="W1390">
        <f>VLOOKUP(AA1390,角色间职业划分!P:Q,2,FALSE)</f>
        <v>31</v>
      </c>
      <c r="X1390">
        <f t="shared" si="218"/>
        <v>73</v>
      </c>
      <c r="Y1390">
        <f>INT(VLOOKUP(X1390,角色属性总表!AG:AH,2,FALSE)*角色属性总表!$C$38)</f>
        <v>1494</v>
      </c>
      <c r="AA1390">
        <f t="shared" si="219"/>
        <v>14</v>
      </c>
      <c r="AB1390">
        <f>VLOOKUP(X1390,角色属性总表!AG:AI,2,FALSE)*VLOOKUP(角色等级属性!AA1390,角色间职业划分!P:AG,13,FALSE)/角色间职业划分!$AB$9</f>
        <v>1533.7403068800531</v>
      </c>
      <c r="AC1390">
        <f>VLOOKUP(X1390,角色属性总表!AG:AI,3,FALSE)*VLOOKUP(AA1390,角色间职业划分!P:AG,8,FALSE)/角色间职业划分!$W$9</f>
        <v>6449.7972000000009</v>
      </c>
      <c r="AD1390">
        <f>VLOOKUP(AA1390,角色间职业划分!P:AP,26,FALSE)</f>
        <v>0.4</v>
      </c>
      <c r="AE1390">
        <f>VLOOKUP(X1390,角色属性总表!I:Q,3,FALSE)</f>
        <v>669.31200000000001</v>
      </c>
      <c r="AF1390">
        <f>VLOOKUP(AA1390,角色间职业划分!P:AP,11,FALSE)</f>
        <v>0.42</v>
      </c>
      <c r="AG1390">
        <f t="shared" si="214"/>
        <v>4528.892514614332</v>
      </c>
      <c r="AH1390">
        <f t="shared" si="215"/>
        <v>669</v>
      </c>
      <c r="AJ1390">
        <f t="shared" si="216"/>
        <v>3859.892514614332</v>
      </c>
      <c r="AK1390">
        <v>1386</v>
      </c>
    </row>
    <row r="1391" spans="1:37" x14ac:dyDescent="0.15">
      <c r="A1391">
        <v>1387</v>
      </c>
      <c r="B1391">
        <f>ROUND(VLOOKUP(X1391,角色属性总表!AG:AI,2,FALSE)/角色属性总表!$C$34,0)</f>
        <v>216</v>
      </c>
      <c r="C1391">
        <f>ROUND(VLOOKUP(X1391,角色属性总表!Y:AE,3,FALSE)/J1391,0)</f>
        <v>107</v>
      </c>
      <c r="D1391">
        <f>ROUND(VLOOKUP(X1391,角色属性总表!AG:AI,3,FALSE)/角色属性总表!$C$35,0)</f>
        <v>226</v>
      </c>
      <c r="E1391">
        <f t="shared" si="210"/>
        <v>620</v>
      </c>
      <c r="F1391">
        <f t="shared" si="211"/>
        <v>29</v>
      </c>
      <c r="G1391">
        <f t="shared" si="212"/>
        <v>7</v>
      </c>
      <c r="H1391">
        <v>0</v>
      </c>
      <c r="I1391">
        <f t="shared" si="217"/>
        <v>3</v>
      </c>
      <c r="J1391">
        <f>VLOOKUP(AA1391,角色间职业划分!P:AP,20,FALSE)</f>
        <v>10</v>
      </c>
      <c r="K1391">
        <f>IF(X1391=500,100,VLOOKUP(AA1391,角色间职业划分!P:AP,22,FALSE))</f>
        <v>120</v>
      </c>
      <c r="L1391">
        <f>IF(X1391=500,K1391,VLOOKUP(AA1391,角色间职业划分!P:AP,23,FALSE))</f>
        <v>60</v>
      </c>
      <c r="M1391">
        <f>VLOOKUP(AA1391,角色间职业划分!P:AP,24,FALSE)</f>
        <v>0</v>
      </c>
      <c r="N1391">
        <f>VLOOKUP(AA1391,角色间职业划分!P:AP,14)*100</f>
        <v>95</v>
      </c>
      <c r="O1391">
        <f>VLOOKUP(AA1391,角色间职业划分!P:Z,9,FALSE)</f>
        <v>0</v>
      </c>
      <c r="P1391">
        <f>VLOOKUP(AA1391,角色间职业划分!P:AP,10,FALSE)</f>
        <v>0</v>
      </c>
      <c r="Q1391">
        <f>VLOOKUP(AA1391,角色间职业划分!P:AP,15,FALSE)</f>
        <v>0</v>
      </c>
      <c r="R1391">
        <f>VLOOKUP(AA1391,角色间职业划分!P:AP,16,FALSE)</f>
        <v>0</v>
      </c>
      <c r="S1391">
        <f>VLOOKUP(AA1391,角色间职业划分!P:AP,17,FALSE)</f>
        <v>0</v>
      </c>
      <c r="T1391">
        <f>VLOOKUP(AA1391,角色间职业划分!P:AP,18,FALSE)</f>
        <v>0</v>
      </c>
      <c r="U1391">
        <f>VLOOKUP(AA1391,角色间职业划分!P:AP,27,FALSE)</f>
        <v>0</v>
      </c>
      <c r="V1391">
        <f t="shared" si="213"/>
        <v>12</v>
      </c>
      <c r="W1391">
        <f>VLOOKUP(AA1391,角色间职业划分!P:Q,2,FALSE)</f>
        <v>31</v>
      </c>
      <c r="X1391">
        <f t="shared" si="218"/>
        <v>74</v>
      </c>
      <c r="Y1391">
        <f>INT(VLOOKUP(X1391,角色属性总表!AG:AH,2,FALSE)*角色属性总表!$C$38)</f>
        <v>1512</v>
      </c>
      <c r="AA1391">
        <f t="shared" si="219"/>
        <v>14</v>
      </c>
      <c r="AB1391">
        <f>VLOOKUP(X1391,角色属性总表!AG:AI,2,FALSE)*VLOOKUP(角色等级属性!AA1391,角色间职业划分!P:AG,13,FALSE)/角色间职业划分!$AB$9</f>
        <v>1552.2191057581258</v>
      </c>
      <c r="AC1391">
        <f>VLOOKUP(X1391,角色属性总表!AG:AI,3,FALSE)*VLOOKUP(AA1391,角色间职业划分!P:AG,8,FALSE)/角色间职业划分!$W$9</f>
        <v>6527.5056000000013</v>
      </c>
      <c r="AD1391">
        <f>VLOOKUP(AA1391,角色间职业划分!P:AP,26,FALSE)</f>
        <v>0.4</v>
      </c>
      <c r="AE1391">
        <f>VLOOKUP(X1391,角色属性总表!I:Q,3,FALSE)</f>
        <v>677.37599999999998</v>
      </c>
      <c r="AF1391">
        <f>VLOOKUP(AA1391,角色间职业划分!P:AP,11,FALSE)</f>
        <v>0.42</v>
      </c>
      <c r="AG1391">
        <f t="shared" si="214"/>
        <v>4633.1703200238198</v>
      </c>
      <c r="AH1391">
        <f t="shared" si="215"/>
        <v>678</v>
      </c>
      <c r="AJ1391">
        <f t="shared" si="216"/>
        <v>3955.1703200238198</v>
      </c>
      <c r="AK1391">
        <v>1387</v>
      </c>
    </row>
    <row r="1392" spans="1:37" x14ac:dyDescent="0.15">
      <c r="A1392">
        <v>1388</v>
      </c>
      <c r="B1392">
        <f>ROUND(VLOOKUP(X1392,角色属性总表!AG:AI,2,FALSE)/角色属性总表!$C$34,0)</f>
        <v>219</v>
      </c>
      <c r="C1392">
        <f>ROUND(VLOOKUP(X1392,角色属性总表!Y:AE,3,FALSE)/J1392,0)</f>
        <v>110</v>
      </c>
      <c r="D1392">
        <f>ROUND(VLOOKUP(X1392,角色属性总表!AG:AI,3,FALSE)/角色属性总表!$C$35,0)</f>
        <v>228</v>
      </c>
      <c r="E1392">
        <f t="shared" si="210"/>
        <v>628</v>
      </c>
      <c r="F1392">
        <f t="shared" si="211"/>
        <v>29</v>
      </c>
      <c r="G1392">
        <f t="shared" si="212"/>
        <v>7</v>
      </c>
      <c r="H1392">
        <v>0</v>
      </c>
      <c r="I1392">
        <f t="shared" si="217"/>
        <v>3</v>
      </c>
      <c r="J1392">
        <f>VLOOKUP(AA1392,角色间职业划分!P:AP,20,FALSE)</f>
        <v>10</v>
      </c>
      <c r="K1392">
        <f>IF(X1392=500,100,VLOOKUP(AA1392,角色间职业划分!P:AP,22,FALSE))</f>
        <v>120</v>
      </c>
      <c r="L1392">
        <f>IF(X1392=500,K1392,VLOOKUP(AA1392,角色间职业划分!P:AP,23,FALSE))</f>
        <v>60</v>
      </c>
      <c r="M1392">
        <f>VLOOKUP(AA1392,角色间职业划分!P:AP,24,FALSE)</f>
        <v>0</v>
      </c>
      <c r="N1392">
        <f>VLOOKUP(AA1392,角色间职业划分!P:AP,14)*100</f>
        <v>95</v>
      </c>
      <c r="O1392">
        <f>VLOOKUP(AA1392,角色间职业划分!P:Z,9,FALSE)</f>
        <v>0</v>
      </c>
      <c r="P1392">
        <f>VLOOKUP(AA1392,角色间职业划分!P:AP,10,FALSE)</f>
        <v>0</v>
      </c>
      <c r="Q1392">
        <f>VLOOKUP(AA1392,角色间职业划分!P:AP,15,FALSE)</f>
        <v>0</v>
      </c>
      <c r="R1392">
        <f>VLOOKUP(AA1392,角色间职业划分!P:AP,16,FALSE)</f>
        <v>0</v>
      </c>
      <c r="S1392">
        <f>VLOOKUP(AA1392,角色间职业划分!P:AP,17,FALSE)</f>
        <v>0</v>
      </c>
      <c r="T1392">
        <f>VLOOKUP(AA1392,角色间职业划分!P:AP,18,FALSE)</f>
        <v>0</v>
      </c>
      <c r="U1392">
        <f>VLOOKUP(AA1392,角色间职业划分!P:AP,27,FALSE)</f>
        <v>0</v>
      </c>
      <c r="V1392">
        <f t="shared" si="213"/>
        <v>12</v>
      </c>
      <c r="W1392">
        <f>VLOOKUP(AA1392,角色间职业划分!P:Q,2,FALSE)</f>
        <v>31</v>
      </c>
      <c r="X1392">
        <f t="shared" si="218"/>
        <v>75</v>
      </c>
      <c r="Y1392">
        <f>INT(VLOOKUP(X1392,角色属性总表!AG:AH,2,FALSE)*角色属性总表!$C$38)</f>
        <v>1530</v>
      </c>
      <c r="AA1392">
        <f t="shared" si="219"/>
        <v>14</v>
      </c>
      <c r="AB1392">
        <f>VLOOKUP(X1392,角色属性总表!AG:AI,2,FALSE)*VLOOKUP(角色等级属性!AA1392,角色间职业划分!P:AG,13,FALSE)/角色间职业划分!$AB$9</f>
        <v>1570.6979046361987</v>
      </c>
      <c r="AC1392">
        <f>VLOOKUP(X1392,角色属性总表!AG:AI,3,FALSE)*VLOOKUP(AA1392,角色间职业划分!P:AG,8,FALSE)/角色间职业划分!$W$9</f>
        <v>6605.2139999999999</v>
      </c>
      <c r="AD1392">
        <f>VLOOKUP(AA1392,角色间职业划分!P:AP,26,FALSE)</f>
        <v>0.4</v>
      </c>
      <c r="AE1392">
        <f>VLOOKUP(X1392,角色属性总表!I:Q,3,FALSE)</f>
        <v>685.43999999999994</v>
      </c>
      <c r="AF1392">
        <f>VLOOKUP(AA1392,角色间职业划分!P:AP,11,FALSE)</f>
        <v>0.42</v>
      </c>
      <c r="AG1392">
        <f t="shared" si="214"/>
        <v>4738.5017537018521</v>
      </c>
      <c r="AH1392">
        <f t="shared" si="215"/>
        <v>684</v>
      </c>
      <c r="AJ1392">
        <f t="shared" si="216"/>
        <v>4054.5017537018521</v>
      </c>
      <c r="AK1392">
        <v>1388</v>
      </c>
    </row>
    <row r="1393" spans="1:37" x14ac:dyDescent="0.15">
      <c r="A1393">
        <v>1389</v>
      </c>
      <c r="B1393">
        <f>ROUND(VLOOKUP(X1393,角色属性总表!AG:AI,2,FALSE)/角色属性总表!$C$34,0)</f>
        <v>221</v>
      </c>
      <c r="C1393">
        <f>ROUND(VLOOKUP(X1393,角色属性总表!Y:AE,3,FALSE)/J1393,0)</f>
        <v>112</v>
      </c>
      <c r="D1393">
        <f>ROUND(VLOOKUP(X1393,角色属性总表!AG:AI,3,FALSE)/角色属性总表!$C$35,0)</f>
        <v>231</v>
      </c>
      <c r="E1393">
        <f t="shared" si="210"/>
        <v>635</v>
      </c>
      <c r="F1393">
        <f t="shared" si="211"/>
        <v>29</v>
      </c>
      <c r="G1393">
        <f t="shared" si="212"/>
        <v>7</v>
      </c>
      <c r="H1393">
        <v>0</v>
      </c>
      <c r="I1393">
        <f t="shared" si="217"/>
        <v>3</v>
      </c>
      <c r="J1393">
        <f>VLOOKUP(AA1393,角色间职业划分!P:AP,20,FALSE)</f>
        <v>10</v>
      </c>
      <c r="K1393">
        <f>IF(X1393=500,100,VLOOKUP(AA1393,角色间职业划分!P:AP,22,FALSE))</f>
        <v>120</v>
      </c>
      <c r="L1393">
        <f>IF(X1393=500,K1393,VLOOKUP(AA1393,角色间职业划分!P:AP,23,FALSE))</f>
        <v>60</v>
      </c>
      <c r="M1393">
        <f>VLOOKUP(AA1393,角色间职业划分!P:AP,24,FALSE)</f>
        <v>0</v>
      </c>
      <c r="N1393">
        <f>VLOOKUP(AA1393,角色间职业划分!P:AP,14)*100</f>
        <v>95</v>
      </c>
      <c r="O1393">
        <f>VLOOKUP(AA1393,角色间职业划分!P:Z,9,FALSE)</f>
        <v>0</v>
      </c>
      <c r="P1393">
        <f>VLOOKUP(AA1393,角色间职业划分!P:AP,10,FALSE)</f>
        <v>0</v>
      </c>
      <c r="Q1393">
        <f>VLOOKUP(AA1393,角色间职业划分!P:AP,15,FALSE)</f>
        <v>0</v>
      </c>
      <c r="R1393">
        <f>VLOOKUP(AA1393,角色间职业划分!P:AP,16,FALSE)</f>
        <v>0</v>
      </c>
      <c r="S1393">
        <f>VLOOKUP(AA1393,角色间职业划分!P:AP,17,FALSE)</f>
        <v>0</v>
      </c>
      <c r="T1393">
        <f>VLOOKUP(AA1393,角色间职业划分!P:AP,18,FALSE)</f>
        <v>0</v>
      </c>
      <c r="U1393">
        <f>VLOOKUP(AA1393,角色间职业划分!P:AP,27,FALSE)</f>
        <v>0</v>
      </c>
      <c r="V1393">
        <f t="shared" si="213"/>
        <v>12</v>
      </c>
      <c r="W1393">
        <f>VLOOKUP(AA1393,角色间职业划分!P:Q,2,FALSE)</f>
        <v>31</v>
      </c>
      <c r="X1393">
        <f t="shared" si="218"/>
        <v>76</v>
      </c>
      <c r="Y1393">
        <f>INT(VLOOKUP(X1393,角色属性总表!AG:AH,2,FALSE)*角色属性总表!$C$38)</f>
        <v>1548</v>
      </c>
      <c r="AA1393">
        <f t="shared" si="219"/>
        <v>14</v>
      </c>
      <c r="AB1393">
        <f>VLOOKUP(X1393,角色属性总表!AG:AI,2,FALSE)*VLOOKUP(角色等级属性!AA1393,角色间职业划分!P:AG,13,FALSE)/角色间职业划分!$AB$9</f>
        <v>1589.1767035142716</v>
      </c>
      <c r="AC1393">
        <f>VLOOKUP(X1393,角色属性总表!AG:AI,3,FALSE)*VLOOKUP(AA1393,角色间职业划分!P:AG,8,FALSE)/角色间职业划分!$W$9</f>
        <v>6682.9224000000004</v>
      </c>
      <c r="AD1393">
        <f>VLOOKUP(AA1393,角色间职业划分!P:AP,26,FALSE)</f>
        <v>0.4</v>
      </c>
      <c r="AE1393">
        <f>VLOOKUP(X1393,角色属性总表!I:Q,3,FALSE)</f>
        <v>693.50400000000002</v>
      </c>
      <c r="AF1393">
        <f>VLOOKUP(AA1393,角色间职业划分!P:AP,11,FALSE)</f>
        <v>0.42</v>
      </c>
      <c r="AG1393">
        <f t="shared" si="214"/>
        <v>4844.886488684182</v>
      </c>
      <c r="AH1393">
        <f t="shared" si="215"/>
        <v>693</v>
      </c>
      <c r="AJ1393">
        <f t="shared" si="216"/>
        <v>4151.886488684182</v>
      </c>
      <c r="AK1393">
        <v>1389</v>
      </c>
    </row>
    <row r="1394" spans="1:37" x14ac:dyDescent="0.15">
      <c r="A1394">
        <v>1390</v>
      </c>
      <c r="B1394">
        <f>ROUND(VLOOKUP(X1394,角色属性总表!AG:AI,2,FALSE)/角色属性总表!$C$34,0)</f>
        <v>224</v>
      </c>
      <c r="C1394">
        <f>ROUND(VLOOKUP(X1394,角色属性总表!Y:AE,3,FALSE)/J1394,0)</f>
        <v>114</v>
      </c>
      <c r="D1394">
        <f>ROUND(VLOOKUP(X1394,角色属性总表!AG:AI,3,FALSE)/角色属性总表!$C$35,0)</f>
        <v>234</v>
      </c>
      <c r="E1394">
        <f t="shared" si="210"/>
        <v>643</v>
      </c>
      <c r="F1394">
        <f t="shared" si="211"/>
        <v>29</v>
      </c>
      <c r="G1394">
        <f t="shared" si="212"/>
        <v>7</v>
      </c>
      <c r="H1394">
        <v>0</v>
      </c>
      <c r="I1394">
        <f t="shared" si="217"/>
        <v>3</v>
      </c>
      <c r="J1394">
        <f>VLOOKUP(AA1394,角色间职业划分!P:AP,20,FALSE)</f>
        <v>10</v>
      </c>
      <c r="K1394">
        <f>IF(X1394=500,100,VLOOKUP(AA1394,角色间职业划分!P:AP,22,FALSE))</f>
        <v>120</v>
      </c>
      <c r="L1394">
        <f>IF(X1394=500,K1394,VLOOKUP(AA1394,角色间职业划分!P:AP,23,FALSE))</f>
        <v>60</v>
      </c>
      <c r="M1394">
        <f>VLOOKUP(AA1394,角色间职业划分!P:AP,24,FALSE)</f>
        <v>0</v>
      </c>
      <c r="N1394">
        <f>VLOOKUP(AA1394,角色间职业划分!P:AP,14)*100</f>
        <v>95</v>
      </c>
      <c r="O1394">
        <f>VLOOKUP(AA1394,角色间职业划分!P:Z,9,FALSE)</f>
        <v>0</v>
      </c>
      <c r="P1394">
        <f>VLOOKUP(AA1394,角色间职业划分!P:AP,10,FALSE)</f>
        <v>0</v>
      </c>
      <c r="Q1394">
        <f>VLOOKUP(AA1394,角色间职业划分!P:AP,15,FALSE)</f>
        <v>0</v>
      </c>
      <c r="R1394">
        <f>VLOOKUP(AA1394,角色间职业划分!P:AP,16,FALSE)</f>
        <v>0</v>
      </c>
      <c r="S1394">
        <f>VLOOKUP(AA1394,角色间职业划分!P:AP,17,FALSE)</f>
        <v>0</v>
      </c>
      <c r="T1394">
        <f>VLOOKUP(AA1394,角色间职业划分!P:AP,18,FALSE)</f>
        <v>0</v>
      </c>
      <c r="U1394">
        <f>VLOOKUP(AA1394,角色间职业划分!P:AP,27,FALSE)</f>
        <v>0</v>
      </c>
      <c r="V1394">
        <f t="shared" si="213"/>
        <v>12</v>
      </c>
      <c r="W1394">
        <f>VLOOKUP(AA1394,角色间职业划分!P:Q,2,FALSE)</f>
        <v>31</v>
      </c>
      <c r="X1394">
        <f t="shared" si="218"/>
        <v>77</v>
      </c>
      <c r="Y1394">
        <f>INT(VLOOKUP(X1394,角色属性总表!AG:AH,2,FALSE)*角色属性总表!$C$38)</f>
        <v>1566</v>
      </c>
      <c r="AA1394">
        <f t="shared" si="219"/>
        <v>14</v>
      </c>
      <c r="AB1394">
        <f>VLOOKUP(X1394,角色属性总表!AG:AI,2,FALSE)*VLOOKUP(角色等级属性!AA1394,角色间职业划分!P:AG,13,FALSE)/角色间职业划分!$AB$9</f>
        <v>1607.6555023923443</v>
      </c>
      <c r="AC1394">
        <f>VLOOKUP(X1394,角色属性总表!AG:AI,3,FALSE)*VLOOKUP(AA1394,角色间职业划分!P:AG,8,FALSE)/角色间职业划分!$W$9</f>
        <v>6760.6307999999999</v>
      </c>
      <c r="AD1394">
        <f>VLOOKUP(AA1394,角色间职业划分!P:AP,26,FALSE)</f>
        <v>0.4</v>
      </c>
      <c r="AE1394">
        <f>VLOOKUP(X1394,角色属性总表!I:Q,3,FALSE)</f>
        <v>701.56799999999998</v>
      </c>
      <c r="AF1394">
        <f>VLOOKUP(AA1394,角色间职业划分!P:AP,11,FALSE)</f>
        <v>0.42</v>
      </c>
      <c r="AG1394">
        <f t="shared" si="214"/>
        <v>4952.3242637559297</v>
      </c>
      <c r="AH1394">
        <f t="shared" si="215"/>
        <v>702</v>
      </c>
      <c r="AJ1394">
        <f t="shared" si="216"/>
        <v>4250.3242637559297</v>
      </c>
      <c r="AK1394">
        <v>1390</v>
      </c>
    </row>
    <row r="1395" spans="1:37" x14ac:dyDescent="0.15">
      <c r="A1395">
        <v>1391</v>
      </c>
      <c r="B1395">
        <f>ROUND(VLOOKUP(X1395,角色属性总表!AG:AI,2,FALSE)/角色属性总表!$C$34,0)</f>
        <v>226</v>
      </c>
      <c r="C1395">
        <f>ROUND(VLOOKUP(X1395,角色属性总表!Y:AE,3,FALSE)/J1395,0)</f>
        <v>117</v>
      </c>
      <c r="D1395">
        <f>ROUND(VLOOKUP(X1395,角色属性总表!AG:AI,3,FALSE)/角色属性总表!$C$35,0)</f>
        <v>237</v>
      </c>
      <c r="E1395">
        <f t="shared" si="210"/>
        <v>650</v>
      </c>
      <c r="F1395">
        <f t="shared" si="211"/>
        <v>29</v>
      </c>
      <c r="G1395">
        <f t="shared" si="212"/>
        <v>7</v>
      </c>
      <c r="H1395">
        <v>0</v>
      </c>
      <c r="I1395">
        <f t="shared" si="217"/>
        <v>3</v>
      </c>
      <c r="J1395">
        <f>VLOOKUP(AA1395,角色间职业划分!P:AP,20,FALSE)</f>
        <v>10</v>
      </c>
      <c r="K1395">
        <f>IF(X1395=500,100,VLOOKUP(AA1395,角色间职业划分!P:AP,22,FALSE))</f>
        <v>120</v>
      </c>
      <c r="L1395">
        <f>IF(X1395=500,K1395,VLOOKUP(AA1395,角色间职业划分!P:AP,23,FALSE))</f>
        <v>60</v>
      </c>
      <c r="M1395">
        <f>VLOOKUP(AA1395,角色间职业划分!P:AP,24,FALSE)</f>
        <v>0</v>
      </c>
      <c r="N1395">
        <f>VLOOKUP(AA1395,角色间职业划分!P:AP,14)*100</f>
        <v>95</v>
      </c>
      <c r="O1395">
        <f>VLOOKUP(AA1395,角色间职业划分!P:Z,9,FALSE)</f>
        <v>0</v>
      </c>
      <c r="P1395">
        <f>VLOOKUP(AA1395,角色间职业划分!P:AP,10,FALSE)</f>
        <v>0</v>
      </c>
      <c r="Q1395">
        <f>VLOOKUP(AA1395,角色间职业划分!P:AP,15,FALSE)</f>
        <v>0</v>
      </c>
      <c r="R1395">
        <f>VLOOKUP(AA1395,角色间职业划分!P:AP,16,FALSE)</f>
        <v>0</v>
      </c>
      <c r="S1395">
        <f>VLOOKUP(AA1395,角色间职业划分!P:AP,17,FALSE)</f>
        <v>0</v>
      </c>
      <c r="T1395">
        <f>VLOOKUP(AA1395,角色间职业划分!P:AP,18,FALSE)</f>
        <v>0</v>
      </c>
      <c r="U1395">
        <f>VLOOKUP(AA1395,角色间职业划分!P:AP,27,FALSE)</f>
        <v>0</v>
      </c>
      <c r="V1395">
        <f t="shared" si="213"/>
        <v>12</v>
      </c>
      <c r="W1395">
        <f>VLOOKUP(AA1395,角色间职业划分!P:Q,2,FALSE)</f>
        <v>31</v>
      </c>
      <c r="X1395">
        <f t="shared" si="218"/>
        <v>78</v>
      </c>
      <c r="Y1395">
        <f>INT(VLOOKUP(X1395,角色属性总表!AG:AH,2,FALSE)*角色属性总表!$C$38)</f>
        <v>1584</v>
      </c>
      <c r="AA1395">
        <f t="shared" si="219"/>
        <v>14</v>
      </c>
      <c r="AB1395">
        <f>VLOOKUP(X1395,角色属性总表!AG:AI,2,FALSE)*VLOOKUP(角色等级属性!AA1395,角色间职业划分!P:AG,13,FALSE)/角色间职业划分!$AB$9</f>
        <v>1626.1343012704178</v>
      </c>
      <c r="AC1395">
        <f>VLOOKUP(X1395,角色属性总表!AG:AI,3,FALSE)*VLOOKUP(AA1395,角色间职业划分!P:AG,8,FALSE)/角色间职业划分!$W$9</f>
        <v>6838.3392000000013</v>
      </c>
      <c r="AD1395">
        <f>VLOOKUP(AA1395,角色间职业划分!P:AP,26,FALSE)</f>
        <v>0.4</v>
      </c>
      <c r="AE1395">
        <f>VLOOKUP(X1395,角色属性总表!I:Q,3,FALSE)</f>
        <v>709.63200000000006</v>
      </c>
      <c r="AF1395">
        <f>VLOOKUP(AA1395,角色间职业划分!P:AP,11,FALSE)</f>
        <v>0.42</v>
      </c>
      <c r="AG1395">
        <f t="shared" si="214"/>
        <v>5060.8148815845225</v>
      </c>
      <c r="AH1395">
        <f t="shared" si="215"/>
        <v>711</v>
      </c>
      <c r="AJ1395">
        <f t="shared" si="216"/>
        <v>4349.8148815845225</v>
      </c>
      <c r="AK1395">
        <v>1391</v>
      </c>
    </row>
    <row r="1396" spans="1:37" x14ac:dyDescent="0.15">
      <c r="A1396">
        <v>1392</v>
      </c>
      <c r="B1396">
        <f>ROUND(VLOOKUP(X1396,角色属性总表!AG:AI,2,FALSE)/角色属性总表!$C$34,0)</f>
        <v>229</v>
      </c>
      <c r="C1396">
        <f>ROUND(VLOOKUP(X1396,角色属性总表!Y:AE,3,FALSE)/J1396,0)</f>
        <v>119</v>
      </c>
      <c r="D1396">
        <f>ROUND(VLOOKUP(X1396,角色属性总表!AG:AI,3,FALSE)/角色属性总表!$C$35,0)</f>
        <v>239</v>
      </c>
      <c r="E1396">
        <f t="shared" si="210"/>
        <v>657</v>
      </c>
      <c r="F1396">
        <f t="shared" si="211"/>
        <v>29</v>
      </c>
      <c r="G1396">
        <f t="shared" si="212"/>
        <v>7</v>
      </c>
      <c r="H1396">
        <v>0</v>
      </c>
      <c r="I1396">
        <f t="shared" si="217"/>
        <v>3</v>
      </c>
      <c r="J1396">
        <f>VLOOKUP(AA1396,角色间职业划分!P:AP,20,FALSE)</f>
        <v>10</v>
      </c>
      <c r="K1396">
        <f>IF(X1396=500,100,VLOOKUP(AA1396,角色间职业划分!P:AP,22,FALSE))</f>
        <v>120</v>
      </c>
      <c r="L1396">
        <f>IF(X1396=500,K1396,VLOOKUP(AA1396,角色间职业划分!P:AP,23,FALSE))</f>
        <v>60</v>
      </c>
      <c r="M1396">
        <f>VLOOKUP(AA1396,角色间职业划分!P:AP,24,FALSE)</f>
        <v>0</v>
      </c>
      <c r="N1396">
        <f>VLOOKUP(AA1396,角色间职业划分!P:AP,14)*100</f>
        <v>95</v>
      </c>
      <c r="O1396">
        <f>VLOOKUP(AA1396,角色间职业划分!P:Z,9,FALSE)</f>
        <v>0</v>
      </c>
      <c r="P1396">
        <f>VLOOKUP(AA1396,角色间职业划分!P:AP,10,FALSE)</f>
        <v>0</v>
      </c>
      <c r="Q1396">
        <f>VLOOKUP(AA1396,角色间职业划分!P:AP,15,FALSE)</f>
        <v>0</v>
      </c>
      <c r="R1396">
        <f>VLOOKUP(AA1396,角色间职业划分!P:AP,16,FALSE)</f>
        <v>0</v>
      </c>
      <c r="S1396">
        <f>VLOOKUP(AA1396,角色间职业划分!P:AP,17,FALSE)</f>
        <v>0</v>
      </c>
      <c r="T1396">
        <f>VLOOKUP(AA1396,角色间职业划分!P:AP,18,FALSE)</f>
        <v>0</v>
      </c>
      <c r="U1396">
        <f>VLOOKUP(AA1396,角色间职业划分!P:AP,27,FALSE)</f>
        <v>0</v>
      </c>
      <c r="V1396">
        <f t="shared" si="213"/>
        <v>12</v>
      </c>
      <c r="W1396">
        <f>VLOOKUP(AA1396,角色间职业划分!P:Q,2,FALSE)</f>
        <v>31</v>
      </c>
      <c r="X1396">
        <f t="shared" si="218"/>
        <v>79</v>
      </c>
      <c r="Y1396">
        <f>INT(VLOOKUP(X1396,角色属性总表!AG:AH,2,FALSE)*角色属性总表!$C$38)</f>
        <v>1602</v>
      </c>
      <c r="AA1396">
        <f t="shared" si="219"/>
        <v>14</v>
      </c>
      <c r="AB1396">
        <f>VLOOKUP(X1396,角色属性总表!AG:AI,2,FALSE)*VLOOKUP(角色等级属性!AA1396,角色间职业划分!P:AG,13,FALSE)/角色间职业划分!$AB$9</f>
        <v>1644.6131001484903</v>
      </c>
      <c r="AC1396">
        <f>VLOOKUP(X1396,角色属性总表!AG:AI,3,FALSE)*VLOOKUP(AA1396,角色间职业划分!P:AG,8,FALSE)/角色间职业划分!$W$9</f>
        <v>6916.0476000000008</v>
      </c>
      <c r="AD1396">
        <f>VLOOKUP(AA1396,角色间职业划分!P:AP,26,FALSE)</f>
        <v>0.4</v>
      </c>
      <c r="AE1396">
        <f>VLOOKUP(X1396,角色属性总表!I:Q,3,FALSE)</f>
        <v>717.69600000000003</v>
      </c>
      <c r="AF1396">
        <f>VLOOKUP(AA1396,角色间职业划分!P:AP,11,FALSE)</f>
        <v>0.42</v>
      </c>
      <c r="AG1396">
        <f t="shared" si="214"/>
        <v>5170.3582069402846</v>
      </c>
      <c r="AH1396">
        <f t="shared" si="215"/>
        <v>717</v>
      </c>
      <c r="AJ1396">
        <f t="shared" si="216"/>
        <v>4453.3582069402846</v>
      </c>
      <c r="AK1396">
        <v>1392</v>
      </c>
    </row>
    <row r="1397" spans="1:37" x14ac:dyDescent="0.15">
      <c r="A1397">
        <v>1393</v>
      </c>
      <c r="B1397">
        <f>ROUND(VLOOKUP(X1397,角色属性总表!AG:AI,2,FALSE)/角色属性总表!$C$34,0)</f>
        <v>231</v>
      </c>
      <c r="C1397">
        <f>ROUND(VLOOKUP(X1397,角色属性总表!Y:AE,3,FALSE)/J1397,0)</f>
        <v>122</v>
      </c>
      <c r="D1397">
        <f>ROUND(VLOOKUP(X1397,角色属性总表!AG:AI,3,FALSE)/角色属性总表!$C$35,0)</f>
        <v>242</v>
      </c>
      <c r="E1397">
        <f t="shared" si="210"/>
        <v>665</v>
      </c>
      <c r="F1397">
        <f t="shared" si="211"/>
        <v>29</v>
      </c>
      <c r="G1397">
        <f t="shared" si="212"/>
        <v>7</v>
      </c>
      <c r="H1397">
        <v>0</v>
      </c>
      <c r="I1397">
        <f t="shared" si="217"/>
        <v>3</v>
      </c>
      <c r="J1397">
        <f>VLOOKUP(AA1397,角色间职业划分!P:AP,20,FALSE)</f>
        <v>10</v>
      </c>
      <c r="K1397">
        <f>IF(X1397=500,100,VLOOKUP(AA1397,角色间职业划分!P:AP,22,FALSE))</f>
        <v>120</v>
      </c>
      <c r="L1397">
        <f>IF(X1397=500,K1397,VLOOKUP(AA1397,角色间职业划分!P:AP,23,FALSE))</f>
        <v>60</v>
      </c>
      <c r="M1397">
        <f>VLOOKUP(AA1397,角色间职业划分!P:AP,24,FALSE)</f>
        <v>0</v>
      </c>
      <c r="N1397">
        <f>VLOOKUP(AA1397,角色间职业划分!P:AP,14)*100</f>
        <v>95</v>
      </c>
      <c r="O1397">
        <f>VLOOKUP(AA1397,角色间职业划分!P:Z,9,FALSE)</f>
        <v>0</v>
      </c>
      <c r="P1397">
        <f>VLOOKUP(AA1397,角色间职业划分!P:AP,10,FALSE)</f>
        <v>0</v>
      </c>
      <c r="Q1397">
        <f>VLOOKUP(AA1397,角色间职业划分!P:AP,15,FALSE)</f>
        <v>0</v>
      </c>
      <c r="R1397">
        <f>VLOOKUP(AA1397,角色间职业划分!P:AP,16,FALSE)</f>
        <v>0</v>
      </c>
      <c r="S1397">
        <f>VLOOKUP(AA1397,角色间职业划分!P:AP,17,FALSE)</f>
        <v>0</v>
      </c>
      <c r="T1397">
        <f>VLOOKUP(AA1397,角色间职业划分!P:AP,18,FALSE)</f>
        <v>0</v>
      </c>
      <c r="U1397">
        <f>VLOOKUP(AA1397,角色间职业划分!P:AP,27,FALSE)</f>
        <v>0</v>
      </c>
      <c r="V1397">
        <f t="shared" si="213"/>
        <v>12</v>
      </c>
      <c r="W1397">
        <f>VLOOKUP(AA1397,角色间职业划分!P:Q,2,FALSE)</f>
        <v>31</v>
      </c>
      <c r="X1397">
        <f t="shared" si="218"/>
        <v>80</v>
      </c>
      <c r="Y1397">
        <f>INT(VLOOKUP(X1397,角色属性总表!AG:AH,2,FALSE)*角色属性总表!$C$38)</f>
        <v>1620</v>
      </c>
      <c r="AA1397">
        <f t="shared" si="219"/>
        <v>14</v>
      </c>
      <c r="AB1397">
        <f>VLOOKUP(X1397,角色属性总表!AG:AI,2,FALSE)*VLOOKUP(角色等级属性!AA1397,角色间职业划分!P:AG,13,FALSE)/角色间职业划分!$AB$9</f>
        <v>1663.0918990265634</v>
      </c>
      <c r="AC1397">
        <f>VLOOKUP(X1397,角色属性总表!AG:AI,3,FALSE)*VLOOKUP(AA1397,角色间职业划分!P:AG,8,FALSE)/角色间职业划分!$W$9</f>
        <v>6993.7560000000012</v>
      </c>
      <c r="AD1397">
        <f>VLOOKUP(AA1397,角色间职业划分!P:AP,26,FALSE)</f>
        <v>0.4</v>
      </c>
      <c r="AE1397">
        <f>VLOOKUP(X1397,角色属性总表!I:Q,3,FALSE)</f>
        <v>725.76</v>
      </c>
      <c r="AF1397">
        <f>VLOOKUP(AA1397,角色间职业划分!P:AP,11,FALSE)</f>
        <v>0.42</v>
      </c>
      <c r="AG1397">
        <f t="shared" si="214"/>
        <v>5280.9541649996081</v>
      </c>
      <c r="AH1397">
        <f t="shared" si="215"/>
        <v>726</v>
      </c>
      <c r="AJ1397">
        <f t="shared" si="216"/>
        <v>4554.9541649996081</v>
      </c>
      <c r="AK1397">
        <v>1393</v>
      </c>
    </row>
    <row r="1398" spans="1:37" x14ac:dyDescent="0.15">
      <c r="A1398">
        <v>1394</v>
      </c>
      <c r="B1398">
        <f>ROUND(VLOOKUP(X1398,角色属性总表!AG:AI,2,FALSE)/角色属性总表!$C$34,0)</f>
        <v>234</v>
      </c>
      <c r="C1398">
        <f>ROUND(VLOOKUP(X1398,角色属性总表!Y:AE,3,FALSE)/J1398,0)</f>
        <v>124</v>
      </c>
      <c r="D1398">
        <f>ROUND(VLOOKUP(X1398,角色属性总表!AG:AI,3,FALSE)/角色属性总表!$C$35,0)</f>
        <v>245</v>
      </c>
      <c r="E1398">
        <f t="shared" si="210"/>
        <v>672</v>
      </c>
      <c r="F1398">
        <f t="shared" si="211"/>
        <v>29</v>
      </c>
      <c r="G1398">
        <f t="shared" si="212"/>
        <v>7</v>
      </c>
      <c r="H1398">
        <v>0</v>
      </c>
      <c r="I1398">
        <f t="shared" si="217"/>
        <v>3</v>
      </c>
      <c r="J1398">
        <f>VLOOKUP(AA1398,角色间职业划分!P:AP,20,FALSE)</f>
        <v>10</v>
      </c>
      <c r="K1398">
        <f>IF(X1398=500,100,VLOOKUP(AA1398,角色间职业划分!P:AP,22,FALSE))</f>
        <v>120</v>
      </c>
      <c r="L1398">
        <f>IF(X1398=500,K1398,VLOOKUP(AA1398,角色间职业划分!P:AP,23,FALSE))</f>
        <v>60</v>
      </c>
      <c r="M1398">
        <f>VLOOKUP(AA1398,角色间职业划分!P:AP,24,FALSE)</f>
        <v>0</v>
      </c>
      <c r="N1398">
        <f>VLOOKUP(AA1398,角色间职业划分!P:AP,14)*100</f>
        <v>95</v>
      </c>
      <c r="O1398">
        <f>VLOOKUP(AA1398,角色间职业划分!P:Z,9,FALSE)</f>
        <v>0</v>
      </c>
      <c r="P1398">
        <f>VLOOKUP(AA1398,角色间职业划分!P:AP,10,FALSE)</f>
        <v>0</v>
      </c>
      <c r="Q1398">
        <f>VLOOKUP(AA1398,角色间职业划分!P:AP,15,FALSE)</f>
        <v>0</v>
      </c>
      <c r="R1398">
        <f>VLOOKUP(AA1398,角色间职业划分!P:AP,16,FALSE)</f>
        <v>0</v>
      </c>
      <c r="S1398">
        <f>VLOOKUP(AA1398,角色间职业划分!P:AP,17,FALSE)</f>
        <v>0</v>
      </c>
      <c r="T1398">
        <f>VLOOKUP(AA1398,角色间职业划分!P:AP,18,FALSE)</f>
        <v>0</v>
      </c>
      <c r="U1398">
        <f>VLOOKUP(AA1398,角色间职业划分!P:AP,27,FALSE)</f>
        <v>0</v>
      </c>
      <c r="V1398">
        <f t="shared" si="213"/>
        <v>12</v>
      </c>
      <c r="W1398">
        <f>VLOOKUP(AA1398,角色间职业划分!P:Q,2,FALSE)</f>
        <v>31</v>
      </c>
      <c r="X1398">
        <f t="shared" si="218"/>
        <v>81</v>
      </c>
      <c r="Y1398">
        <f>INT(VLOOKUP(X1398,角色属性总表!AG:AH,2,FALSE)*角色属性总表!$C$38)</f>
        <v>1638</v>
      </c>
      <c r="AA1398">
        <f t="shared" si="219"/>
        <v>14</v>
      </c>
      <c r="AB1398">
        <f>VLOOKUP(X1398,角色属性总表!AG:AI,2,FALSE)*VLOOKUP(角色等级属性!AA1398,角色间职业划分!P:AG,13,FALSE)/角色间职业划分!$AB$9</f>
        <v>1681.5706979046363</v>
      </c>
      <c r="AC1398">
        <f>VLOOKUP(X1398,角色属性总表!AG:AI,3,FALSE)*VLOOKUP(AA1398,角色间职业划分!P:AG,8,FALSE)/角色间职业划分!$W$9</f>
        <v>7071.4643999999998</v>
      </c>
      <c r="AD1398">
        <f>VLOOKUP(AA1398,角色间职业划分!P:AP,26,FALSE)</f>
        <v>0.4</v>
      </c>
      <c r="AE1398">
        <f>VLOOKUP(X1398,角色属性总表!I:Q,3,FALSE)</f>
        <v>733.82400000000007</v>
      </c>
      <c r="AF1398">
        <f>VLOOKUP(AA1398,角色间职业划分!P:AP,11,FALSE)</f>
        <v>0.42</v>
      </c>
      <c r="AG1398">
        <f t="shared" si="214"/>
        <v>5392.6027397260268</v>
      </c>
      <c r="AH1398">
        <f t="shared" si="215"/>
        <v>735</v>
      </c>
      <c r="AJ1398">
        <f t="shared" si="216"/>
        <v>4657.6027397260268</v>
      </c>
      <c r="AK1398">
        <v>1394</v>
      </c>
    </row>
    <row r="1399" spans="1:37" x14ac:dyDescent="0.15">
      <c r="A1399">
        <v>1395</v>
      </c>
      <c r="B1399">
        <f>ROUND(VLOOKUP(X1399,角色属性总表!AG:AI,2,FALSE)/角色属性总表!$C$34,0)</f>
        <v>237</v>
      </c>
      <c r="C1399">
        <f>ROUND(VLOOKUP(X1399,角色属性总表!Y:AE,3,FALSE)/J1399,0)</f>
        <v>127</v>
      </c>
      <c r="D1399">
        <f>ROUND(VLOOKUP(X1399,角色属性总表!AG:AI,3,FALSE)/角色属性总表!$C$35,0)</f>
        <v>247</v>
      </c>
      <c r="E1399">
        <f t="shared" si="210"/>
        <v>680</v>
      </c>
      <c r="F1399">
        <f t="shared" si="211"/>
        <v>29</v>
      </c>
      <c r="G1399">
        <f t="shared" si="212"/>
        <v>7</v>
      </c>
      <c r="H1399">
        <v>0</v>
      </c>
      <c r="I1399">
        <f t="shared" si="217"/>
        <v>3</v>
      </c>
      <c r="J1399">
        <f>VLOOKUP(AA1399,角色间职业划分!P:AP,20,FALSE)</f>
        <v>10</v>
      </c>
      <c r="K1399">
        <f>IF(X1399=500,100,VLOOKUP(AA1399,角色间职业划分!P:AP,22,FALSE))</f>
        <v>120</v>
      </c>
      <c r="L1399">
        <f>IF(X1399=500,K1399,VLOOKUP(AA1399,角色间职业划分!P:AP,23,FALSE))</f>
        <v>60</v>
      </c>
      <c r="M1399">
        <f>VLOOKUP(AA1399,角色间职业划分!P:AP,24,FALSE)</f>
        <v>0</v>
      </c>
      <c r="N1399">
        <f>VLOOKUP(AA1399,角色间职业划分!P:AP,14)*100</f>
        <v>95</v>
      </c>
      <c r="O1399">
        <f>VLOOKUP(AA1399,角色间职业划分!P:Z,9,FALSE)</f>
        <v>0</v>
      </c>
      <c r="P1399">
        <f>VLOOKUP(AA1399,角色间职业划分!P:AP,10,FALSE)</f>
        <v>0</v>
      </c>
      <c r="Q1399">
        <f>VLOOKUP(AA1399,角色间职业划分!P:AP,15,FALSE)</f>
        <v>0</v>
      </c>
      <c r="R1399">
        <f>VLOOKUP(AA1399,角色间职业划分!P:AP,16,FALSE)</f>
        <v>0</v>
      </c>
      <c r="S1399">
        <f>VLOOKUP(AA1399,角色间职业划分!P:AP,17,FALSE)</f>
        <v>0</v>
      </c>
      <c r="T1399">
        <f>VLOOKUP(AA1399,角色间职业划分!P:AP,18,FALSE)</f>
        <v>0</v>
      </c>
      <c r="U1399">
        <f>VLOOKUP(AA1399,角色间职业划分!P:AP,27,FALSE)</f>
        <v>0</v>
      </c>
      <c r="V1399">
        <f t="shared" si="213"/>
        <v>12</v>
      </c>
      <c r="W1399">
        <f>VLOOKUP(AA1399,角色间职业划分!P:Q,2,FALSE)</f>
        <v>31</v>
      </c>
      <c r="X1399">
        <f t="shared" si="218"/>
        <v>82</v>
      </c>
      <c r="Y1399">
        <f>INT(VLOOKUP(X1399,角色属性总表!AG:AH,2,FALSE)*角色属性总表!$C$38)</f>
        <v>1656</v>
      </c>
      <c r="AA1399">
        <f t="shared" si="219"/>
        <v>14</v>
      </c>
      <c r="AB1399">
        <f>VLOOKUP(X1399,角色属性总表!AG:AI,2,FALSE)*VLOOKUP(角色等级属性!AA1399,角色间职业划分!P:AG,13,FALSE)/角色间职业划分!$AB$9</f>
        <v>1700.0494967827087</v>
      </c>
      <c r="AC1399">
        <f>VLOOKUP(X1399,角色属性总表!AG:AI,3,FALSE)*VLOOKUP(AA1399,角色间职业划分!P:AG,8,FALSE)/角色间职业划分!$W$9</f>
        <v>7149.1728000000003</v>
      </c>
      <c r="AD1399">
        <f>VLOOKUP(AA1399,角色间职业划分!P:AP,26,FALSE)</f>
        <v>0.4</v>
      </c>
      <c r="AE1399">
        <f>VLOOKUP(X1399,角色属性总表!I:Q,3,FALSE)</f>
        <v>741.88799999999992</v>
      </c>
      <c r="AF1399">
        <f>VLOOKUP(AA1399,角色间职业划分!P:AP,11,FALSE)</f>
        <v>0.42</v>
      </c>
      <c r="AG1399">
        <f t="shared" si="214"/>
        <v>5505.3039723248176</v>
      </c>
      <c r="AH1399">
        <f t="shared" si="215"/>
        <v>741</v>
      </c>
      <c r="AJ1399">
        <f t="shared" si="216"/>
        <v>4764.3039723248176</v>
      </c>
      <c r="AK1399">
        <v>1395</v>
      </c>
    </row>
    <row r="1400" spans="1:37" x14ac:dyDescent="0.15">
      <c r="A1400">
        <v>1396</v>
      </c>
      <c r="B1400">
        <f>ROUND(VLOOKUP(X1400,角色属性总表!AG:AI,2,FALSE)/角色属性总表!$C$34,0)</f>
        <v>239</v>
      </c>
      <c r="C1400">
        <f>ROUND(VLOOKUP(X1400,角色属性总表!Y:AE,3,FALSE)/J1400,0)</f>
        <v>129</v>
      </c>
      <c r="D1400">
        <f>ROUND(VLOOKUP(X1400,角色属性总表!AG:AI,3,FALSE)/角色属性总表!$C$35,0)</f>
        <v>250</v>
      </c>
      <c r="E1400">
        <f t="shared" si="210"/>
        <v>687</v>
      </c>
      <c r="F1400">
        <f t="shared" si="211"/>
        <v>29</v>
      </c>
      <c r="G1400">
        <f t="shared" si="212"/>
        <v>7</v>
      </c>
      <c r="H1400">
        <v>0</v>
      </c>
      <c r="I1400">
        <f t="shared" si="217"/>
        <v>3</v>
      </c>
      <c r="J1400">
        <f>VLOOKUP(AA1400,角色间职业划分!P:AP,20,FALSE)</f>
        <v>10</v>
      </c>
      <c r="K1400">
        <f>IF(X1400=500,100,VLOOKUP(AA1400,角色间职业划分!P:AP,22,FALSE))</f>
        <v>120</v>
      </c>
      <c r="L1400">
        <f>IF(X1400=500,K1400,VLOOKUP(AA1400,角色间职业划分!P:AP,23,FALSE))</f>
        <v>60</v>
      </c>
      <c r="M1400">
        <f>VLOOKUP(AA1400,角色间职业划分!P:AP,24,FALSE)</f>
        <v>0</v>
      </c>
      <c r="N1400">
        <f>VLOOKUP(AA1400,角色间职业划分!P:AP,14)*100</f>
        <v>95</v>
      </c>
      <c r="O1400">
        <f>VLOOKUP(AA1400,角色间职业划分!P:Z,9,FALSE)</f>
        <v>0</v>
      </c>
      <c r="P1400">
        <f>VLOOKUP(AA1400,角色间职业划分!P:AP,10,FALSE)</f>
        <v>0</v>
      </c>
      <c r="Q1400">
        <f>VLOOKUP(AA1400,角色间职业划分!P:AP,15,FALSE)</f>
        <v>0</v>
      </c>
      <c r="R1400">
        <f>VLOOKUP(AA1400,角色间职业划分!P:AP,16,FALSE)</f>
        <v>0</v>
      </c>
      <c r="S1400">
        <f>VLOOKUP(AA1400,角色间职业划分!P:AP,17,FALSE)</f>
        <v>0</v>
      </c>
      <c r="T1400">
        <f>VLOOKUP(AA1400,角色间职业划分!P:AP,18,FALSE)</f>
        <v>0</v>
      </c>
      <c r="U1400">
        <f>VLOOKUP(AA1400,角色间职业划分!P:AP,27,FALSE)</f>
        <v>0</v>
      </c>
      <c r="V1400">
        <f t="shared" si="213"/>
        <v>12</v>
      </c>
      <c r="W1400">
        <f>VLOOKUP(AA1400,角色间职业划分!P:Q,2,FALSE)</f>
        <v>31</v>
      </c>
      <c r="X1400">
        <f t="shared" si="218"/>
        <v>83</v>
      </c>
      <c r="Y1400">
        <f>INT(VLOOKUP(X1400,角色属性总表!AG:AH,2,FALSE)*角色属性总表!$C$38)</f>
        <v>1674</v>
      </c>
      <c r="AA1400">
        <f t="shared" si="219"/>
        <v>14</v>
      </c>
      <c r="AB1400">
        <f>VLOOKUP(X1400,角色属性总表!AG:AI,2,FALSE)*VLOOKUP(角色等级属性!AA1400,角色间职业划分!P:AG,13,FALSE)/角色间职业划分!$AB$9</f>
        <v>1718.5282956607823</v>
      </c>
      <c r="AC1400">
        <f>VLOOKUP(X1400,角色属性总表!AG:AI,3,FALSE)*VLOOKUP(AA1400,角色间职业划分!P:AG,8,FALSE)/角色间职业划分!$W$9</f>
        <v>7226.8812000000007</v>
      </c>
      <c r="AD1400">
        <f>VLOOKUP(AA1400,角色间职业划分!P:AP,26,FALSE)</f>
        <v>0.4</v>
      </c>
      <c r="AE1400">
        <f>VLOOKUP(X1400,角色属性总表!I:Q,3,FALSE)</f>
        <v>749.952</v>
      </c>
      <c r="AF1400">
        <f>VLOOKUP(AA1400,角色间职业划分!P:AP,11,FALSE)</f>
        <v>0.42</v>
      </c>
      <c r="AG1400">
        <f t="shared" si="214"/>
        <v>5619.0579597670749</v>
      </c>
      <c r="AH1400">
        <f t="shared" si="215"/>
        <v>750</v>
      </c>
      <c r="AJ1400">
        <f t="shared" si="216"/>
        <v>4869.0579597670749</v>
      </c>
      <c r="AK1400">
        <v>1396</v>
      </c>
    </row>
    <row r="1401" spans="1:37" x14ac:dyDescent="0.15">
      <c r="A1401">
        <v>1397</v>
      </c>
      <c r="B1401">
        <f>ROUND(VLOOKUP(X1401,角色属性总表!AG:AI,2,FALSE)/角色属性总表!$C$34,0)</f>
        <v>242</v>
      </c>
      <c r="C1401">
        <f>ROUND(VLOOKUP(X1401,角色属性总表!Y:AE,3,FALSE)/J1401,0)</f>
        <v>132</v>
      </c>
      <c r="D1401">
        <f>ROUND(VLOOKUP(X1401,角色属性总表!AG:AI,3,FALSE)/角色属性总表!$C$35,0)</f>
        <v>253</v>
      </c>
      <c r="E1401">
        <f t="shared" si="210"/>
        <v>694</v>
      </c>
      <c r="F1401">
        <f t="shared" si="211"/>
        <v>29</v>
      </c>
      <c r="G1401">
        <f t="shared" si="212"/>
        <v>7</v>
      </c>
      <c r="H1401">
        <v>0</v>
      </c>
      <c r="I1401">
        <f t="shared" si="217"/>
        <v>3</v>
      </c>
      <c r="J1401">
        <f>VLOOKUP(AA1401,角色间职业划分!P:AP,20,FALSE)</f>
        <v>10</v>
      </c>
      <c r="K1401">
        <f>IF(X1401=500,100,VLOOKUP(AA1401,角色间职业划分!P:AP,22,FALSE))</f>
        <v>120</v>
      </c>
      <c r="L1401">
        <f>IF(X1401=500,K1401,VLOOKUP(AA1401,角色间职业划分!P:AP,23,FALSE))</f>
        <v>60</v>
      </c>
      <c r="M1401">
        <f>VLOOKUP(AA1401,角色间职业划分!P:AP,24,FALSE)</f>
        <v>0</v>
      </c>
      <c r="N1401">
        <f>VLOOKUP(AA1401,角色间职业划分!P:AP,14)*100</f>
        <v>95</v>
      </c>
      <c r="O1401">
        <f>VLOOKUP(AA1401,角色间职业划分!P:Z,9,FALSE)</f>
        <v>0</v>
      </c>
      <c r="P1401">
        <f>VLOOKUP(AA1401,角色间职业划分!P:AP,10,FALSE)</f>
        <v>0</v>
      </c>
      <c r="Q1401">
        <f>VLOOKUP(AA1401,角色间职业划分!P:AP,15,FALSE)</f>
        <v>0</v>
      </c>
      <c r="R1401">
        <f>VLOOKUP(AA1401,角色间职业划分!P:AP,16,FALSE)</f>
        <v>0</v>
      </c>
      <c r="S1401">
        <f>VLOOKUP(AA1401,角色间职业划分!P:AP,17,FALSE)</f>
        <v>0</v>
      </c>
      <c r="T1401">
        <f>VLOOKUP(AA1401,角色间职业划分!P:AP,18,FALSE)</f>
        <v>0</v>
      </c>
      <c r="U1401">
        <f>VLOOKUP(AA1401,角色间职业划分!P:AP,27,FALSE)</f>
        <v>0</v>
      </c>
      <c r="V1401">
        <f t="shared" si="213"/>
        <v>12</v>
      </c>
      <c r="W1401">
        <f>VLOOKUP(AA1401,角色间职业划分!P:Q,2,FALSE)</f>
        <v>31</v>
      </c>
      <c r="X1401">
        <f t="shared" si="218"/>
        <v>84</v>
      </c>
      <c r="Y1401">
        <f>INT(VLOOKUP(X1401,角色属性总表!AG:AH,2,FALSE)*角色属性总表!$C$38)</f>
        <v>1692</v>
      </c>
      <c r="AA1401">
        <f t="shared" si="219"/>
        <v>14</v>
      </c>
      <c r="AB1401">
        <f>VLOOKUP(X1401,角色属性总表!AG:AI,2,FALSE)*VLOOKUP(角色等级属性!AA1401,角色间职业划分!P:AG,13,FALSE)/角色间职业划分!$AB$9</f>
        <v>1737.007094538855</v>
      </c>
      <c r="AC1401">
        <f>VLOOKUP(X1401,角色属性总表!AG:AI,3,FALSE)*VLOOKUP(AA1401,角色间职业划分!P:AG,8,FALSE)/角色间职业划分!$W$9</f>
        <v>7304.5896000000012</v>
      </c>
      <c r="AD1401">
        <f>VLOOKUP(AA1401,角色间职业划分!P:AP,26,FALSE)</f>
        <v>0.4</v>
      </c>
      <c r="AE1401">
        <f>VLOOKUP(X1401,角色属性总表!I:Q,3,FALSE)</f>
        <v>758.01599999999996</v>
      </c>
      <c r="AF1401">
        <f>VLOOKUP(AA1401,角色间职业划分!P:AP,11,FALSE)</f>
        <v>0.42</v>
      </c>
      <c r="AG1401">
        <f t="shared" si="214"/>
        <v>5733.8648533794221</v>
      </c>
      <c r="AH1401">
        <f t="shared" si="215"/>
        <v>759</v>
      </c>
      <c r="AJ1401">
        <f t="shared" si="216"/>
        <v>4974.8648533794221</v>
      </c>
      <c r="AK1401">
        <v>1397</v>
      </c>
    </row>
    <row r="1402" spans="1:37" x14ac:dyDescent="0.15">
      <c r="A1402">
        <v>1398</v>
      </c>
      <c r="B1402">
        <f>ROUND(VLOOKUP(X1402,角色属性总表!AG:AI,2,FALSE)/角色属性总表!$C$34,0)</f>
        <v>244</v>
      </c>
      <c r="C1402">
        <f>ROUND(VLOOKUP(X1402,角色属性总表!Y:AE,3,FALSE)/J1402,0)</f>
        <v>134</v>
      </c>
      <c r="D1402">
        <f>ROUND(VLOOKUP(X1402,角色属性总表!AG:AI,3,FALSE)/角色属性总表!$C$35,0)</f>
        <v>255</v>
      </c>
      <c r="E1402">
        <f t="shared" si="210"/>
        <v>702</v>
      </c>
      <c r="F1402">
        <f t="shared" si="211"/>
        <v>29</v>
      </c>
      <c r="G1402">
        <f t="shared" si="212"/>
        <v>7</v>
      </c>
      <c r="H1402">
        <v>0</v>
      </c>
      <c r="I1402">
        <f t="shared" si="217"/>
        <v>3</v>
      </c>
      <c r="J1402">
        <f>VLOOKUP(AA1402,角色间职业划分!P:AP,20,FALSE)</f>
        <v>10</v>
      </c>
      <c r="K1402">
        <f>IF(X1402=500,100,VLOOKUP(AA1402,角色间职业划分!P:AP,22,FALSE))</f>
        <v>120</v>
      </c>
      <c r="L1402">
        <f>IF(X1402=500,K1402,VLOOKUP(AA1402,角色间职业划分!P:AP,23,FALSE))</f>
        <v>60</v>
      </c>
      <c r="M1402">
        <f>VLOOKUP(AA1402,角色间职业划分!P:AP,24,FALSE)</f>
        <v>0</v>
      </c>
      <c r="N1402">
        <f>VLOOKUP(AA1402,角色间职业划分!P:AP,14)*100</f>
        <v>95</v>
      </c>
      <c r="O1402">
        <f>VLOOKUP(AA1402,角色间职业划分!P:Z,9,FALSE)</f>
        <v>0</v>
      </c>
      <c r="P1402">
        <f>VLOOKUP(AA1402,角色间职业划分!P:AP,10,FALSE)</f>
        <v>0</v>
      </c>
      <c r="Q1402">
        <f>VLOOKUP(AA1402,角色间职业划分!P:AP,15,FALSE)</f>
        <v>0</v>
      </c>
      <c r="R1402">
        <f>VLOOKUP(AA1402,角色间职业划分!P:AP,16,FALSE)</f>
        <v>0</v>
      </c>
      <c r="S1402">
        <f>VLOOKUP(AA1402,角色间职业划分!P:AP,17,FALSE)</f>
        <v>0</v>
      </c>
      <c r="T1402">
        <f>VLOOKUP(AA1402,角色间职业划分!P:AP,18,FALSE)</f>
        <v>0</v>
      </c>
      <c r="U1402">
        <f>VLOOKUP(AA1402,角色间职业划分!P:AP,27,FALSE)</f>
        <v>0</v>
      </c>
      <c r="V1402">
        <f t="shared" si="213"/>
        <v>12</v>
      </c>
      <c r="W1402">
        <f>VLOOKUP(AA1402,角色间职业划分!P:Q,2,FALSE)</f>
        <v>31</v>
      </c>
      <c r="X1402">
        <f t="shared" si="218"/>
        <v>85</v>
      </c>
      <c r="Y1402">
        <f>INT(VLOOKUP(X1402,角色属性总表!AG:AH,2,FALSE)*角色属性总表!$C$38)</f>
        <v>1710</v>
      </c>
      <c r="AA1402">
        <f t="shared" si="219"/>
        <v>14</v>
      </c>
      <c r="AB1402">
        <f>VLOOKUP(X1402,角色属性总表!AG:AI,2,FALSE)*VLOOKUP(角色等级属性!AA1402,角色间职业划分!P:AG,13,FALSE)/角色间职业划分!$AB$9</f>
        <v>1755.4858934169279</v>
      </c>
      <c r="AC1402">
        <f>VLOOKUP(X1402,角色属性总表!AG:AI,3,FALSE)*VLOOKUP(AA1402,角色间职业划分!P:AG,8,FALSE)/角色间职业划分!$W$9</f>
        <v>7382.2979999999998</v>
      </c>
      <c r="AD1402">
        <f>VLOOKUP(AA1402,角色间职业划分!P:AP,26,FALSE)</f>
        <v>0.4</v>
      </c>
      <c r="AE1402">
        <f>VLOOKUP(X1402,角色属性总表!I:Q,3,FALSE)</f>
        <v>766.08</v>
      </c>
      <c r="AF1402">
        <f>VLOOKUP(AA1402,角色间职业划分!P:AP,11,FALSE)</f>
        <v>0.42</v>
      </c>
      <c r="AG1402">
        <f t="shared" si="214"/>
        <v>5849.7248574958685</v>
      </c>
      <c r="AH1402">
        <f t="shared" si="215"/>
        <v>765</v>
      </c>
      <c r="AJ1402">
        <f t="shared" si="216"/>
        <v>5084.7248574958685</v>
      </c>
      <c r="AK1402">
        <v>1398</v>
      </c>
    </row>
    <row r="1403" spans="1:37" x14ac:dyDescent="0.15">
      <c r="A1403">
        <v>1399</v>
      </c>
      <c r="B1403">
        <f>ROUND(VLOOKUP(X1403,角色属性总表!AG:AI,2,FALSE)/角色属性总表!$C$34,0)</f>
        <v>247</v>
      </c>
      <c r="C1403">
        <f>ROUND(VLOOKUP(X1403,角色属性总表!Y:AE,3,FALSE)/J1403,0)</f>
        <v>137</v>
      </c>
      <c r="D1403">
        <f>ROUND(VLOOKUP(X1403,角色属性总表!AG:AI,3,FALSE)/角色属性总表!$C$35,0)</f>
        <v>258</v>
      </c>
      <c r="E1403">
        <f t="shared" si="210"/>
        <v>709</v>
      </c>
      <c r="F1403">
        <f t="shared" si="211"/>
        <v>29</v>
      </c>
      <c r="G1403">
        <f t="shared" si="212"/>
        <v>7</v>
      </c>
      <c r="H1403">
        <v>0</v>
      </c>
      <c r="I1403">
        <f t="shared" si="217"/>
        <v>3</v>
      </c>
      <c r="J1403">
        <f>VLOOKUP(AA1403,角色间职业划分!P:AP,20,FALSE)</f>
        <v>10</v>
      </c>
      <c r="K1403">
        <f>IF(X1403=500,100,VLOOKUP(AA1403,角色间职业划分!P:AP,22,FALSE))</f>
        <v>120</v>
      </c>
      <c r="L1403">
        <f>IF(X1403=500,K1403,VLOOKUP(AA1403,角色间职业划分!P:AP,23,FALSE))</f>
        <v>60</v>
      </c>
      <c r="M1403">
        <f>VLOOKUP(AA1403,角色间职业划分!P:AP,24,FALSE)</f>
        <v>0</v>
      </c>
      <c r="N1403">
        <f>VLOOKUP(AA1403,角色间职业划分!P:AP,14)*100</f>
        <v>95</v>
      </c>
      <c r="O1403">
        <f>VLOOKUP(AA1403,角色间职业划分!P:Z,9,FALSE)</f>
        <v>0</v>
      </c>
      <c r="P1403">
        <f>VLOOKUP(AA1403,角色间职业划分!P:AP,10,FALSE)</f>
        <v>0</v>
      </c>
      <c r="Q1403">
        <f>VLOOKUP(AA1403,角色间职业划分!P:AP,15,FALSE)</f>
        <v>0</v>
      </c>
      <c r="R1403">
        <f>VLOOKUP(AA1403,角色间职业划分!P:AP,16,FALSE)</f>
        <v>0</v>
      </c>
      <c r="S1403">
        <f>VLOOKUP(AA1403,角色间职业划分!P:AP,17,FALSE)</f>
        <v>0</v>
      </c>
      <c r="T1403">
        <f>VLOOKUP(AA1403,角色间职业划分!P:AP,18,FALSE)</f>
        <v>0</v>
      </c>
      <c r="U1403">
        <f>VLOOKUP(AA1403,角色间职业划分!P:AP,27,FALSE)</f>
        <v>0</v>
      </c>
      <c r="V1403">
        <f t="shared" si="213"/>
        <v>12</v>
      </c>
      <c r="W1403">
        <f>VLOOKUP(AA1403,角色间职业划分!P:Q,2,FALSE)</f>
        <v>31</v>
      </c>
      <c r="X1403">
        <f t="shared" si="218"/>
        <v>86</v>
      </c>
      <c r="Y1403">
        <f>INT(VLOOKUP(X1403,角色属性总表!AG:AH,2,FALSE)*角色属性总表!$C$38)</f>
        <v>1728</v>
      </c>
      <c r="AA1403">
        <f t="shared" si="219"/>
        <v>14</v>
      </c>
      <c r="AB1403">
        <f>VLOOKUP(X1403,角色属性总表!AG:AI,2,FALSE)*VLOOKUP(角色等级属性!AA1403,角色间职业划分!P:AG,13,FALSE)/角色间职业划分!$AB$9</f>
        <v>1773.964692295001</v>
      </c>
      <c r="AC1403">
        <f>VLOOKUP(X1403,角色属性总表!AG:AI,3,FALSE)*VLOOKUP(AA1403,角色间职业划分!P:AG,8,FALSE)/角色间职业划分!$W$9</f>
        <v>7460.0064000000002</v>
      </c>
      <c r="AD1403">
        <f>VLOOKUP(AA1403,角色间职业划分!P:AP,26,FALSE)</f>
        <v>0.4</v>
      </c>
      <c r="AE1403">
        <f>VLOOKUP(X1403,角色属性总表!I:Q,3,FALSE)</f>
        <v>774.14400000000001</v>
      </c>
      <c r="AF1403">
        <f>VLOOKUP(AA1403,角色间职业划分!P:AP,11,FALSE)</f>
        <v>0.42</v>
      </c>
      <c r="AG1403">
        <f t="shared" si="214"/>
        <v>5966.6382281684428</v>
      </c>
      <c r="AH1403">
        <f t="shared" si="215"/>
        <v>774</v>
      </c>
      <c r="AJ1403">
        <f t="shared" si="216"/>
        <v>5192.6382281684428</v>
      </c>
      <c r="AK1403">
        <v>1399</v>
      </c>
    </row>
    <row r="1404" spans="1:37" x14ac:dyDescent="0.15">
      <c r="A1404">
        <v>1400</v>
      </c>
      <c r="B1404">
        <f>ROUND(VLOOKUP(X1404,角色属性总表!AG:AI,2,FALSE)/角色属性总表!$C$34,0)</f>
        <v>249</v>
      </c>
      <c r="C1404">
        <f>ROUND(VLOOKUP(X1404,角色属性总表!Y:AE,3,FALSE)/J1404,0)</f>
        <v>139</v>
      </c>
      <c r="D1404">
        <f>ROUND(VLOOKUP(X1404,角色属性总表!AG:AI,3,FALSE)/角色属性总表!$C$35,0)</f>
        <v>261</v>
      </c>
      <c r="E1404">
        <f t="shared" si="210"/>
        <v>716</v>
      </c>
      <c r="F1404">
        <f t="shared" si="211"/>
        <v>29</v>
      </c>
      <c r="G1404">
        <f t="shared" si="212"/>
        <v>7</v>
      </c>
      <c r="H1404">
        <v>0</v>
      </c>
      <c r="I1404">
        <f t="shared" si="217"/>
        <v>3</v>
      </c>
      <c r="J1404">
        <f>VLOOKUP(AA1404,角色间职业划分!P:AP,20,FALSE)</f>
        <v>10</v>
      </c>
      <c r="K1404">
        <f>IF(X1404=500,100,VLOOKUP(AA1404,角色间职业划分!P:AP,22,FALSE))</f>
        <v>120</v>
      </c>
      <c r="L1404">
        <f>IF(X1404=500,K1404,VLOOKUP(AA1404,角色间职业划分!P:AP,23,FALSE))</f>
        <v>60</v>
      </c>
      <c r="M1404">
        <f>VLOOKUP(AA1404,角色间职业划分!P:AP,24,FALSE)</f>
        <v>0</v>
      </c>
      <c r="N1404">
        <f>VLOOKUP(AA1404,角色间职业划分!P:AP,14)*100</f>
        <v>95</v>
      </c>
      <c r="O1404">
        <f>VLOOKUP(AA1404,角色间职业划分!P:Z,9,FALSE)</f>
        <v>0</v>
      </c>
      <c r="P1404">
        <f>VLOOKUP(AA1404,角色间职业划分!P:AP,10,FALSE)</f>
        <v>0</v>
      </c>
      <c r="Q1404">
        <f>VLOOKUP(AA1404,角色间职业划分!P:AP,15,FALSE)</f>
        <v>0</v>
      </c>
      <c r="R1404">
        <f>VLOOKUP(AA1404,角色间职业划分!P:AP,16,FALSE)</f>
        <v>0</v>
      </c>
      <c r="S1404">
        <f>VLOOKUP(AA1404,角色间职业划分!P:AP,17,FALSE)</f>
        <v>0</v>
      </c>
      <c r="T1404">
        <f>VLOOKUP(AA1404,角色间职业划分!P:AP,18,FALSE)</f>
        <v>0</v>
      </c>
      <c r="U1404">
        <f>VLOOKUP(AA1404,角色间职业划分!P:AP,27,FALSE)</f>
        <v>0</v>
      </c>
      <c r="V1404">
        <f t="shared" si="213"/>
        <v>12</v>
      </c>
      <c r="W1404">
        <f>VLOOKUP(AA1404,角色间职业划分!P:Q,2,FALSE)</f>
        <v>31</v>
      </c>
      <c r="X1404">
        <f t="shared" si="218"/>
        <v>87</v>
      </c>
      <c r="Y1404">
        <f>INT(VLOOKUP(X1404,角色属性总表!AG:AH,2,FALSE)*角色属性总表!$C$38)</f>
        <v>1746</v>
      </c>
      <c r="AA1404">
        <f t="shared" si="219"/>
        <v>14</v>
      </c>
      <c r="AB1404">
        <f>VLOOKUP(X1404,角色属性总表!AG:AI,2,FALSE)*VLOOKUP(角色等级属性!AA1404,角色间职业划分!P:AG,13,FALSE)/角色间职业划分!$AB$9</f>
        <v>1792.4434911730734</v>
      </c>
      <c r="AC1404">
        <f>VLOOKUP(X1404,角色属性总表!AG:AI,3,FALSE)*VLOOKUP(AA1404,角色间职业划分!P:AG,8,FALSE)/角色间职业划分!$W$9</f>
        <v>7537.7147999999997</v>
      </c>
      <c r="AD1404">
        <f>VLOOKUP(AA1404,角色间职业划分!P:AP,26,FALSE)</f>
        <v>0.4</v>
      </c>
      <c r="AE1404">
        <f>VLOOKUP(X1404,角色属性总表!I:Q,3,FALSE)</f>
        <v>782.20799999999997</v>
      </c>
      <c r="AF1404">
        <f>VLOOKUP(AA1404,角色间职业划分!P:AP,11,FALSE)</f>
        <v>0.42</v>
      </c>
      <c r="AG1404">
        <f t="shared" si="214"/>
        <v>6084.6052719335185</v>
      </c>
      <c r="AH1404">
        <f t="shared" si="215"/>
        <v>783</v>
      </c>
      <c r="AJ1404">
        <f t="shared" si="216"/>
        <v>5301.6052719335185</v>
      </c>
      <c r="AK1404">
        <v>1400</v>
      </c>
    </row>
    <row r="1405" spans="1:37" x14ac:dyDescent="0.15">
      <c r="A1405">
        <v>1401</v>
      </c>
      <c r="B1405">
        <f>ROUND(VLOOKUP(X1405,角色属性总表!AG:AI,2,FALSE)/角色属性总表!$C$34,0)</f>
        <v>252</v>
      </c>
      <c r="C1405">
        <f>ROUND(VLOOKUP(X1405,角色属性总表!Y:AE,3,FALSE)/J1405,0)</f>
        <v>142</v>
      </c>
      <c r="D1405">
        <f>ROUND(VLOOKUP(X1405,角色属性总表!AG:AI,3,FALSE)/角色属性总表!$C$35,0)</f>
        <v>263</v>
      </c>
      <c r="E1405">
        <f t="shared" si="210"/>
        <v>724</v>
      </c>
      <c r="F1405">
        <f t="shared" si="211"/>
        <v>29</v>
      </c>
      <c r="G1405">
        <f t="shared" si="212"/>
        <v>7</v>
      </c>
      <c r="H1405">
        <v>0</v>
      </c>
      <c r="I1405">
        <f t="shared" si="217"/>
        <v>3</v>
      </c>
      <c r="J1405">
        <f>VLOOKUP(AA1405,角色间职业划分!P:AP,20,FALSE)</f>
        <v>10</v>
      </c>
      <c r="K1405">
        <f>IF(X1405=500,100,VLOOKUP(AA1405,角色间职业划分!P:AP,22,FALSE))</f>
        <v>120</v>
      </c>
      <c r="L1405">
        <f>IF(X1405=500,K1405,VLOOKUP(AA1405,角色间职业划分!P:AP,23,FALSE))</f>
        <v>60</v>
      </c>
      <c r="M1405">
        <f>VLOOKUP(AA1405,角色间职业划分!P:AP,24,FALSE)</f>
        <v>0</v>
      </c>
      <c r="N1405">
        <f>VLOOKUP(AA1405,角色间职业划分!P:AP,14)*100</f>
        <v>95</v>
      </c>
      <c r="O1405">
        <f>VLOOKUP(AA1405,角色间职业划分!P:Z,9,FALSE)</f>
        <v>0</v>
      </c>
      <c r="P1405">
        <f>VLOOKUP(AA1405,角色间职业划分!P:AP,10,FALSE)</f>
        <v>0</v>
      </c>
      <c r="Q1405">
        <f>VLOOKUP(AA1405,角色间职业划分!P:AP,15,FALSE)</f>
        <v>0</v>
      </c>
      <c r="R1405">
        <f>VLOOKUP(AA1405,角色间职业划分!P:AP,16,FALSE)</f>
        <v>0</v>
      </c>
      <c r="S1405">
        <f>VLOOKUP(AA1405,角色间职业划分!P:AP,17,FALSE)</f>
        <v>0</v>
      </c>
      <c r="T1405">
        <f>VLOOKUP(AA1405,角色间职业划分!P:AP,18,FALSE)</f>
        <v>0</v>
      </c>
      <c r="U1405">
        <f>VLOOKUP(AA1405,角色间职业划分!P:AP,27,FALSE)</f>
        <v>0</v>
      </c>
      <c r="V1405">
        <f t="shared" si="213"/>
        <v>12</v>
      </c>
      <c r="W1405">
        <f>VLOOKUP(AA1405,角色间职业划分!P:Q,2,FALSE)</f>
        <v>31</v>
      </c>
      <c r="X1405">
        <f t="shared" si="218"/>
        <v>88</v>
      </c>
      <c r="Y1405">
        <f>INT(VLOOKUP(X1405,角色属性总表!AG:AH,2,FALSE)*角色属性总表!$C$38)</f>
        <v>1764</v>
      </c>
      <c r="AA1405">
        <f t="shared" si="219"/>
        <v>14</v>
      </c>
      <c r="AB1405">
        <f>VLOOKUP(X1405,角色属性总表!AG:AI,2,FALSE)*VLOOKUP(角色等级属性!AA1405,角色间职业划分!P:AG,13,FALSE)/角色间职业划分!$AB$9</f>
        <v>1810.9222900511468</v>
      </c>
      <c r="AC1405">
        <f>VLOOKUP(X1405,角色属性总表!AG:AI,3,FALSE)*VLOOKUP(AA1405,角色间职业划分!P:AG,8,FALSE)/角色间职业划分!$W$9</f>
        <v>7615.4232000000011</v>
      </c>
      <c r="AD1405">
        <f>VLOOKUP(AA1405,角色间职业划分!P:AP,26,FALSE)</f>
        <v>0.4</v>
      </c>
      <c r="AE1405">
        <f>VLOOKUP(X1405,角色属性总表!I:Q,3,FALSE)</f>
        <v>790.27200000000016</v>
      </c>
      <c r="AF1405">
        <f>VLOOKUP(AA1405,角色间职业划分!P:AP,11,FALSE)</f>
        <v>0.42</v>
      </c>
      <c r="AG1405">
        <f t="shared" si="214"/>
        <v>6203.6263446309567</v>
      </c>
      <c r="AH1405">
        <f t="shared" si="215"/>
        <v>789</v>
      </c>
      <c r="AJ1405">
        <f t="shared" si="216"/>
        <v>5414.6263446309567</v>
      </c>
      <c r="AK1405">
        <v>1401</v>
      </c>
    </row>
    <row r="1406" spans="1:37" x14ac:dyDescent="0.15">
      <c r="A1406">
        <v>1402</v>
      </c>
      <c r="B1406">
        <f>ROUND(VLOOKUP(X1406,角色属性总表!AG:AI,2,FALSE)/角色属性总表!$C$34,0)</f>
        <v>255</v>
      </c>
      <c r="C1406">
        <f>ROUND(VLOOKUP(X1406,角色属性总表!Y:AE,3,FALSE)/J1406,0)</f>
        <v>145</v>
      </c>
      <c r="D1406">
        <f>ROUND(VLOOKUP(X1406,角色属性总表!AG:AI,3,FALSE)/角色属性总表!$C$35,0)</f>
        <v>266</v>
      </c>
      <c r="E1406">
        <f t="shared" si="210"/>
        <v>731</v>
      </c>
      <c r="F1406">
        <f t="shared" si="211"/>
        <v>29</v>
      </c>
      <c r="G1406">
        <f t="shared" si="212"/>
        <v>7</v>
      </c>
      <c r="H1406">
        <v>0</v>
      </c>
      <c r="I1406">
        <f t="shared" si="217"/>
        <v>3</v>
      </c>
      <c r="J1406">
        <f>VLOOKUP(AA1406,角色间职业划分!P:AP,20,FALSE)</f>
        <v>10</v>
      </c>
      <c r="K1406">
        <f>IF(X1406=500,100,VLOOKUP(AA1406,角色间职业划分!P:AP,22,FALSE))</f>
        <v>120</v>
      </c>
      <c r="L1406">
        <f>IF(X1406=500,K1406,VLOOKUP(AA1406,角色间职业划分!P:AP,23,FALSE))</f>
        <v>60</v>
      </c>
      <c r="M1406">
        <f>VLOOKUP(AA1406,角色间职业划分!P:AP,24,FALSE)</f>
        <v>0</v>
      </c>
      <c r="N1406">
        <f>VLOOKUP(AA1406,角色间职业划分!P:AP,14)*100</f>
        <v>95</v>
      </c>
      <c r="O1406">
        <f>VLOOKUP(AA1406,角色间职业划分!P:Z,9,FALSE)</f>
        <v>0</v>
      </c>
      <c r="P1406">
        <f>VLOOKUP(AA1406,角色间职业划分!P:AP,10,FALSE)</f>
        <v>0</v>
      </c>
      <c r="Q1406">
        <f>VLOOKUP(AA1406,角色间职业划分!P:AP,15,FALSE)</f>
        <v>0</v>
      </c>
      <c r="R1406">
        <f>VLOOKUP(AA1406,角色间职业划分!P:AP,16,FALSE)</f>
        <v>0</v>
      </c>
      <c r="S1406">
        <f>VLOOKUP(AA1406,角色间职业划分!P:AP,17,FALSE)</f>
        <v>0</v>
      </c>
      <c r="T1406">
        <f>VLOOKUP(AA1406,角色间职业划分!P:AP,18,FALSE)</f>
        <v>0</v>
      </c>
      <c r="U1406">
        <f>VLOOKUP(AA1406,角色间职业划分!P:AP,27,FALSE)</f>
        <v>0</v>
      </c>
      <c r="V1406">
        <f t="shared" si="213"/>
        <v>12</v>
      </c>
      <c r="W1406">
        <f>VLOOKUP(AA1406,角色间职业划分!P:Q,2,FALSE)</f>
        <v>31</v>
      </c>
      <c r="X1406">
        <f t="shared" si="218"/>
        <v>89</v>
      </c>
      <c r="Y1406">
        <f>INT(VLOOKUP(X1406,角色属性总表!AG:AH,2,FALSE)*角色属性总表!$C$38)</f>
        <v>1782</v>
      </c>
      <c r="AA1406">
        <f t="shared" si="219"/>
        <v>14</v>
      </c>
      <c r="AB1406">
        <f>VLOOKUP(X1406,角色属性总表!AG:AI,2,FALSE)*VLOOKUP(角色等级属性!AA1406,角色间职业划分!P:AG,13,FALSE)/角色间职业划分!$AB$9</f>
        <v>1829.4010889292197</v>
      </c>
      <c r="AC1406">
        <f>VLOOKUP(X1406,角色属性总表!AG:AI,3,FALSE)*VLOOKUP(AA1406,角色间职业划分!P:AG,8,FALSE)/角色间职业划分!$W$9</f>
        <v>7693.1316000000006</v>
      </c>
      <c r="AD1406">
        <f>VLOOKUP(AA1406,角色间职业划分!P:AP,26,FALSE)</f>
        <v>0.4</v>
      </c>
      <c r="AE1406">
        <f>VLOOKUP(X1406,角色属性总表!I:Q,3,FALSE)</f>
        <v>798.33600000000001</v>
      </c>
      <c r="AF1406">
        <f>VLOOKUP(AA1406,角色间职业划分!P:AP,11,FALSE)</f>
        <v>0.42</v>
      </c>
      <c r="AG1406">
        <f t="shared" si="214"/>
        <v>6323.7018502732935</v>
      </c>
      <c r="AH1406">
        <f t="shared" si="215"/>
        <v>798</v>
      </c>
      <c r="AJ1406">
        <f t="shared" si="216"/>
        <v>5525.7018502732935</v>
      </c>
      <c r="AK1406">
        <v>1402</v>
      </c>
    </row>
    <row r="1407" spans="1:37" x14ac:dyDescent="0.15">
      <c r="A1407">
        <v>1403</v>
      </c>
      <c r="B1407">
        <f>ROUND(VLOOKUP(X1407,角色属性总表!AG:AI,2,FALSE)/角色属性总表!$C$34,0)</f>
        <v>257</v>
      </c>
      <c r="C1407">
        <f>ROUND(VLOOKUP(X1407,角色属性总表!Y:AE,3,FALSE)/J1407,0)</f>
        <v>147</v>
      </c>
      <c r="D1407">
        <f>ROUND(VLOOKUP(X1407,角色属性总表!AG:AI,3,FALSE)/角色属性总表!$C$35,0)</f>
        <v>269</v>
      </c>
      <c r="E1407">
        <f t="shared" si="210"/>
        <v>739</v>
      </c>
      <c r="F1407">
        <f t="shared" si="211"/>
        <v>29</v>
      </c>
      <c r="G1407">
        <f t="shared" si="212"/>
        <v>7</v>
      </c>
      <c r="H1407">
        <v>0</v>
      </c>
      <c r="I1407">
        <f t="shared" si="217"/>
        <v>3</v>
      </c>
      <c r="J1407">
        <f>VLOOKUP(AA1407,角色间职业划分!P:AP,20,FALSE)</f>
        <v>10</v>
      </c>
      <c r="K1407">
        <f>IF(X1407=500,100,VLOOKUP(AA1407,角色间职业划分!P:AP,22,FALSE))</f>
        <v>120</v>
      </c>
      <c r="L1407">
        <f>IF(X1407=500,K1407,VLOOKUP(AA1407,角色间职业划分!P:AP,23,FALSE))</f>
        <v>60</v>
      </c>
      <c r="M1407">
        <f>VLOOKUP(AA1407,角色间职业划分!P:AP,24,FALSE)</f>
        <v>0</v>
      </c>
      <c r="N1407">
        <f>VLOOKUP(AA1407,角色间职业划分!P:AP,14)*100</f>
        <v>95</v>
      </c>
      <c r="O1407">
        <f>VLOOKUP(AA1407,角色间职业划分!P:Z,9,FALSE)</f>
        <v>0</v>
      </c>
      <c r="P1407">
        <f>VLOOKUP(AA1407,角色间职业划分!P:AP,10,FALSE)</f>
        <v>0</v>
      </c>
      <c r="Q1407">
        <f>VLOOKUP(AA1407,角色间职业划分!P:AP,15,FALSE)</f>
        <v>0</v>
      </c>
      <c r="R1407">
        <f>VLOOKUP(AA1407,角色间职业划分!P:AP,16,FALSE)</f>
        <v>0</v>
      </c>
      <c r="S1407">
        <f>VLOOKUP(AA1407,角色间职业划分!P:AP,17,FALSE)</f>
        <v>0</v>
      </c>
      <c r="T1407">
        <f>VLOOKUP(AA1407,角色间职业划分!P:AP,18,FALSE)</f>
        <v>0</v>
      </c>
      <c r="U1407">
        <f>VLOOKUP(AA1407,角色间职业划分!P:AP,27,FALSE)</f>
        <v>0</v>
      </c>
      <c r="V1407">
        <f t="shared" si="213"/>
        <v>12</v>
      </c>
      <c r="W1407">
        <f>VLOOKUP(AA1407,角色间职业划分!P:Q,2,FALSE)</f>
        <v>31</v>
      </c>
      <c r="X1407">
        <f t="shared" si="218"/>
        <v>90</v>
      </c>
      <c r="Y1407">
        <f>INT(VLOOKUP(X1407,角色属性总表!AG:AH,2,FALSE)*角色属性总表!$C$38)</f>
        <v>1800</v>
      </c>
      <c r="AA1407">
        <f t="shared" si="219"/>
        <v>14</v>
      </c>
      <c r="AB1407">
        <f>VLOOKUP(X1407,角色属性总表!AG:AI,2,FALSE)*VLOOKUP(角色等级属性!AA1407,角色间职业划分!P:AG,13,FALSE)/角色间职业划分!$AB$9</f>
        <v>1847.8798878072926</v>
      </c>
      <c r="AC1407">
        <f>VLOOKUP(X1407,角色属性总表!AG:AI,3,FALSE)*VLOOKUP(AA1407,角色间职业划分!P:AG,8,FALSE)/角色间职业划分!$W$9</f>
        <v>7770.8400000000011</v>
      </c>
      <c r="AD1407">
        <f>VLOOKUP(AA1407,角色间职业划分!P:AP,26,FALSE)</f>
        <v>0.4</v>
      </c>
      <c r="AE1407">
        <f>VLOOKUP(X1407,角色属性总表!I:Q,3,FALSE)</f>
        <v>806.40000000000009</v>
      </c>
      <c r="AF1407">
        <f>VLOOKUP(AA1407,角色间职业划分!P:AP,11,FALSE)</f>
        <v>0.42</v>
      </c>
      <c r="AG1407">
        <f t="shared" si="214"/>
        <v>6444.8322399624567</v>
      </c>
      <c r="AH1407">
        <f t="shared" si="215"/>
        <v>807</v>
      </c>
      <c r="AJ1407">
        <f t="shared" si="216"/>
        <v>5637.8322399624567</v>
      </c>
      <c r="AK1407">
        <v>1403</v>
      </c>
    </row>
    <row r="1408" spans="1:37" x14ac:dyDescent="0.15">
      <c r="A1408">
        <v>1404</v>
      </c>
      <c r="B1408">
        <f>ROUND(VLOOKUP(X1408,角色属性总表!AG:AI,2,FALSE)/角色属性总表!$C$34,0)</f>
        <v>260</v>
      </c>
      <c r="C1408">
        <f>ROUND(VLOOKUP(X1408,角色属性总表!Y:AE,3,FALSE)/J1408,0)</f>
        <v>150</v>
      </c>
      <c r="D1408">
        <f>ROUND(VLOOKUP(X1408,角色属性总表!AG:AI,3,FALSE)/角色属性总表!$C$35,0)</f>
        <v>271</v>
      </c>
      <c r="E1408">
        <f t="shared" si="210"/>
        <v>746</v>
      </c>
      <c r="F1408">
        <f t="shared" si="211"/>
        <v>29</v>
      </c>
      <c r="G1408">
        <f t="shared" si="212"/>
        <v>7</v>
      </c>
      <c r="H1408">
        <v>0</v>
      </c>
      <c r="I1408">
        <f t="shared" si="217"/>
        <v>3</v>
      </c>
      <c r="J1408">
        <f>VLOOKUP(AA1408,角色间职业划分!P:AP,20,FALSE)</f>
        <v>10</v>
      </c>
      <c r="K1408">
        <f>IF(X1408=500,100,VLOOKUP(AA1408,角色间职业划分!P:AP,22,FALSE))</f>
        <v>120</v>
      </c>
      <c r="L1408">
        <f>IF(X1408=500,K1408,VLOOKUP(AA1408,角色间职业划分!P:AP,23,FALSE))</f>
        <v>60</v>
      </c>
      <c r="M1408">
        <f>VLOOKUP(AA1408,角色间职业划分!P:AP,24,FALSE)</f>
        <v>0</v>
      </c>
      <c r="N1408">
        <f>VLOOKUP(AA1408,角色间职业划分!P:AP,14)*100</f>
        <v>95</v>
      </c>
      <c r="O1408">
        <f>VLOOKUP(AA1408,角色间职业划分!P:Z,9,FALSE)</f>
        <v>0</v>
      </c>
      <c r="P1408">
        <f>VLOOKUP(AA1408,角色间职业划分!P:AP,10,FALSE)</f>
        <v>0</v>
      </c>
      <c r="Q1408">
        <f>VLOOKUP(AA1408,角色间职业划分!P:AP,15,FALSE)</f>
        <v>0</v>
      </c>
      <c r="R1408">
        <f>VLOOKUP(AA1408,角色间职业划分!P:AP,16,FALSE)</f>
        <v>0</v>
      </c>
      <c r="S1408">
        <f>VLOOKUP(AA1408,角色间职业划分!P:AP,17,FALSE)</f>
        <v>0</v>
      </c>
      <c r="T1408">
        <f>VLOOKUP(AA1408,角色间职业划分!P:AP,18,FALSE)</f>
        <v>0</v>
      </c>
      <c r="U1408">
        <f>VLOOKUP(AA1408,角色间职业划分!P:AP,27,FALSE)</f>
        <v>0</v>
      </c>
      <c r="V1408">
        <f t="shared" si="213"/>
        <v>12</v>
      </c>
      <c r="W1408">
        <f>VLOOKUP(AA1408,角色间职业划分!P:Q,2,FALSE)</f>
        <v>31</v>
      </c>
      <c r="X1408">
        <f t="shared" si="218"/>
        <v>91</v>
      </c>
      <c r="Y1408">
        <f>INT(VLOOKUP(X1408,角色属性总表!AG:AH,2,FALSE)*角色属性总表!$C$38)</f>
        <v>1818</v>
      </c>
      <c r="AA1408">
        <f t="shared" si="219"/>
        <v>14</v>
      </c>
      <c r="AB1408">
        <f>VLOOKUP(X1408,角色属性总表!AG:AI,2,FALSE)*VLOOKUP(角色等级属性!AA1408,角色间职业划分!P:AG,13,FALSE)/角色间职业划分!$AB$9</f>
        <v>1866.3586866853655</v>
      </c>
      <c r="AC1408">
        <f>VLOOKUP(X1408,角色属性总表!AG:AI,3,FALSE)*VLOOKUP(AA1408,角色间职业划分!P:AG,8,FALSE)/角色间职业划分!$W$9</f>
        <v>7848.5484000000015</v>
      </c>
      <c r="AD1408">
        <f>VLOOKUP(AA1408,角色间职业划分!P:AP,26,FALSE)</f>
        <v>0.4</v>
      </c>
      <c r="AE1408">
        <f>VLOOKUP(X1408,角色属性总表!I:Q,3,FALSE)</f>
        <v>814.46399999999994</v>
      </c>
      <c r="AF1408">
        <f>VLOOKUP(AA1408,角色间职业划分!P:AP,11,FALSE)</f>
        <v>0.42</v>
      </c>
      <c r="AG1408">
        <f t="shared" si="214"/>
        <v>6567.0180108516188</v>
      </c>
      <c r="AH1408">
        <f t="shared" si="215"/>
        <v>813</v>
      </c>
      <c r="AJ1408">
        <f t="shared" si="216"/>
        <v>5754.0180108516188</v>
      </c>
      <c r="AK1408">
        <v>1404</v>
      </c>
    </row>
    <row r="1409" spans="1:37" x14ac:dyDescent="0.15">
      <c r="A1409">
        <v>1405</v>
      </c>
      <c r="B1409">
        <f>ROUND(VLOOKUP(X1409,角色属性总表!AG:AI,2,FALSE)/角色属性总表!$C$34,0)</f>
        <v>262</v>
      </c>
      <c r="C1409">
        <f>ROUND(VLOOKUP(X1409,角色属性总表!Y:AE,3,FALSE)/J1409,0)</f>
        <v>153</v>
      </c>
      <c r="D1409">
        <f>ROUND(VLOOKUP(X1409,角色属性总表!AG:AI,3,FALSE)/角色属性总表!$C$35,0)</f>
        <v>274</v>
      </c>
      <c r="E1409">
        <f t="shared" si="210"/>
        <v>753</v>
      </c>
      <c r="F1409">
        <f t="shared" si="211"/>
        <v>29</v>
      </c>
      <c r="G1409">
        <f t="shared" si="212"/>
        <v>7</v>
      </c>
      <c r="H1409">
        <v>0</v>
      </c>
      <c r="I1409">
        <f t="shared" si="217"/>
        <v>3</v>
      </c>
      <c r="J1409">
        <f>VLOOKUP(AA1409,角色间职业划分!P:AP,20,FALSE)</f>
        <v>10</v>
      </c>
      <c r="K1409">
        <f>IF(X1409=500,100,VLOOKUP(AA1409,角色间职业划分!P:AP,22,FALSE))</f>
        <v>120</v>
      </c>
      <c r="L1409">
        <f>IF(X1409=500,K1409,VLOOKUP(AA1409,角色间职业划分!P:AP,23,FALSE))</f>
        <v>60</v>
      </c>
      <c r="M1409">
        <f>VLOOKUP(AA1409,角色间职业划分!P:AP,24,FALSE)</f>
        <v>0</v>
      </c>
      <c r="N1409">
        <f>VLOOKUP(AA1409,角色间职业划分!P:AP,14)*100</f>
        <v>95</v>
      </c>
      <c r="O1409">
        <f>VLOOKUP(AA1409,角色间职业划分!P:Z,9,FALSE)</f>
        <v>0</v>
      </c>
      <c r="P1409">
        <f>VLOOKUP(AA1409,角色间职业划分!P:AP,10,FALSE)</f>
        <v>0</v>
      </c>
      <c r="Q1409">
        <f>VLOOKUP(AA1409,角色间职业划分!P:AP,15,FALSE)</f>
        <v>0</v>
      </c>
      <c r="R1409">
        <f>VLOOKUP(AA1409,角色间职业划分!P:AP,16,FALSE)</f>
        <v>0</v>
      </c>
      <c r="S1409">
        <f>VLOOKUP(AA1409,角色间职业划分!P:AP,17,FALSE)</f>
        <v>0</v>
      </c>
      <c r="T1409">
        <f>VLOOKUP(AA1409,角色间职业划分!P:AP,18,FALSE)</f>
        <v>0</v>
      </c>
      <c r="U1409">
        <f>VLOOKUP(AA1409,角色间职业划分!P:AP,27,FALSE)</f>
        <v>0</v>
      </c>
      <c r="V1409">
        <f t="shared" si="213"/>
        <v>12</v>
      </c>
      <c r="W1409">
        <f>VLOOKUP(AA1409,角色间职业划分!P:Q,2,FALSE)</f>
        <v>31</v>
      </c>
      <c r="X1409">
        <f t="shared" si="218"/>
        <v>92</v>
      </c>
      <c r="Y1409">
        <f>INT(VLOOKUP(X1409,角色属性总表!AG:AH,2,FALSE)*角色属性总表!$C$38)</f>
        <v>1836</v>
      </c>
      <c r="AA1409">
        <f t="shared" si="219"/>
        <v>14</v>
      </c>
      <c r="AB1409">
        <f>VLOOKUP(X1409,角色属性总表!AG:AI,2,FALSE)*VLOOKUP(角色等级属性!AA1409,角色间职业划分!P:AG,13,FALSE)/角色间职业划分!$AB$9</f>
        <v>1884.8374855634381</v>
      </c>
      <c r="AC1409">
        <f>VLOOKUP(X1409,角色属性总表!AG:AI,3,FALSE)*VLOOKUP(AA1409,角色间职业划分!P:AG,8,FALSE)/角色间职业划分!$W$9</f>
        <v>7926.2568000000001</v>
      </c>
      <c r="AD1409">
        <f>VLOOKUP(AA1409,角色间职业划分!P:AP,26,FALSE)</f>
        <v>0.4</v>
      </c>
      <c r="AE1409">
        <f>VLOOKUP(X1409,角色属性总表!I:Q,3,FALSE)</f>
        <v>822.52800000000002</v>
      </c>
      <c r="AF1409">
        <f>VLOOKUP(AA1409,角色间职业划分!P:AP,11,FALSE)</f>
        <v>0.42</v>
      </c>
      <c r="AG1409">
        <f t="shared" si="214"/>
        <v>6690.2597051499315</v>
      </c>
      <c r="AH1409">
        <f t="shared" si="215"/>
        <v>822</v>
      </c>
      <c r="AJ1409">
        <f t="shared" si="216"/>
        <v>5868.2597051499315</v>
      </c>
      <c r="AK1409">
        <v>1405</v>
      </c>
    </row>
    <row r="1410" spans="1:37" x14ac:dyDescent="0.15">
      <c r="A1410">
        <v>1406</v>
      </c>
      <c r="B1410">
        <f>ROUND(VLOOKUP(X1410,角色属性总表!AG:AI,2,FALSE)/角色属性总表!$C$34,0)</f>
        <v>265</v>
      </c>
      <c r="C1410">
        <f>ROUND(VLOOKUP(X1410,角色属性总表!Y:AE,3,FALSE)/J1410,0)</f>
        <v>156</v>
      </c>
      <c r="D1410">
        <f>ROUND(VLOOKUP(X1410,角色属性总表!AG:AI,3,FALSE)/角色属性总表!$C$35,0)</f>
        <v>277</v>
      </c>
      <c r="E1410">
        <f t="shared" si="210"/>
        <v>761</v>
      </c>
      <c r="F1410">
        <f t="shared" si="211"/>
        <v>29</v>
      </c>
      <c r="G1410">
        <f t="shared" si="212"/>
        <v>7</v>
      </c>
      <c r="H1410">
        <v>0</v>
      </c>
      <c r="I1410">
        <f t="shared" si="217"/>
        <v>3</v>
      </c>
      <c r="J1410">
        <f>VLOOKUP(AA1410,角色间职业划分!P:AP,20,FALSE)</f>
        <v>10</v>
      </c>
      <c r="K1410">
        <f>IF(X1410=500,100,VLOOKUP(AA1410,角色间职业划分!P:AP,22,FALSE))</f>
        <v>120</v>
      </c>
      <c r="L1410">
        <f>IF(X1410=500,K1410,VLOOKUP(AA1410,角色间职业划分!P:AP,23,FALSE))</f>
        <v>60</v>
      </c>
      <c r="M1410">
        <f>VLOOKUP(AA1410,角色间职业划分!P:AP,24,FALSE)</f>
        <v>0</v>
      </c>
      <c r="N1410">
        <f>VLOOKUP(AA1410,角色间职业划分!P:AP,14)*100</f>
        <v>95</v>
      </c>
      <c r="O1410">
        <f>VLOOKUP(AA1410,角色间职业划分!P:Z,9,FALSE)</f>
        <v>0</v>
      </c>
      <c r="P1410">
        <f>VLOOKUP(AA1410,角色间职业划分!P:AP,10,FALSE)</f>
        <v>0</v>
      </c>
      <c r="Q1410">
        <f>VLOOKUP(AA1410,角色间职业划分!P:AP,15,FALSE)</f>
        <v>0</v>
      </c>
      <c r="R1410">
        <f>VLOOKUP(AA1410,角色间职业划分!P:AP,16,FALSE)</f>
        <v>0</v>
      </c>
      <c r="S1410">
        <f>VLOOKUP(AA1410,角色间职业划分!P:AP,17,FALSE)</f>
        <v>0</v>
      </c>
      <c r="T1410">
        <f>VLOOKUP(AA1410,角色间职业划分!P:AP,18,FALSE)</f>
        <v>0</v>
      </c>
      <c r="U1410">
        <f>VLOOKUP(AA1410,角色间职业划分!P:AP,27,FALSE)</f>
        <v>0</v>
      </c>
      <c r="V1410">
        <f t="shared" si="213"/>
        <v>12</v>
      </c>
      <c r="W1410">
        <f>VLOOKUP(AA1410,角色间职业划分!P:Q,2,FALSE)</f>
        <v>31</v>
      </c>
      <c r="X1410">
        <f t="shared" si="218"/>
        <v>93</v>
      </c>
      <c r="Y1410">
        <f>INT(VLOOKUP(X1410,角色属性总表!AG:AH,2,FALSE)*角色属性总表!$C$38)</f>
        <v>1854</v>
      </c>
      <c r="AA1410">
        <f t="shared" si="219"/>
        <v>14</v>
      </c>
      <c r="AB1410">
        <f>VLOOKUP(X1410,角色属性总表!AG:AI,2,FALSE)*VLOOKUP(角色等级属性!AA1410,角色间职业划分!P:AG,13,FALSE)/角色间职业划分!$AB$9</f>
        <v>1903.3162844415115</v>
      </c>
      <c r="AC1410">
        <f>VLOOKUP(X1410,角色属性总表!AG:AI,3,FALSE)*VLOOKUP(AA1410,角色间职业划分!P:AG,8,FALSE)/角色间职业划分!$W$9</f>
        <v>8003.9652000000006</v>
      </c>
      <c r="AD1410">
        <f>VLOOKUP(AA1410,角色间职业划分!P:AP,26,FALSE)</f>
        <v>0.4</v>
      </c>
      <c r="AE1410">
        <f>VLOOKUP(X1410,角色属性总表!I:Q,3,FALSE)</f>
        <v>830.5920000000001</v>
      </c>
      <c r="AF1410">
        <f>VLOOKUP(AA1410,角色间职业划分!P:AP,11,FALSE)</f>
        <v>0.42</v>
      </c>
      <c r="AG1410">
        <f t="shared" si="214"/>
        <v>6814.5579091680256</v>
      </c>
      <c r="AH1410">
        <f t="shared" si="215"/>
        <v>831</v>
      </c>
      <c r="AJ1410">
        <f t="shared" si="216"/>
        <v>5983.5579091680256</v>
      </c>
      <c r="AK1410">
        <v>1406</v>
      </c>
    </row>
    <row r="1411" spans="1:37" x14ac:dyDescent="0.15">
      <c r="A1411">
        <v>1407</v>
      </c>
      <c r="B1411">
        <f>ROUND(VLOOKUP(X1411,角色属性总表!AG:AI,2,FALSE)/角色属性总表!$C$34,0)</f>
        <v>267</v>
      </c>
      <c r="C1411">
        <f>ROUND(VLOOKUP(X1411,角色属性总表!Y:AE,3,FALSE)/J1411,0)</f>
        <v>158</v>
      </c>
      <c r="D1411">
        <f>ROUND(VLOOKUP(X1411,角色属性总表!AG:AI,3,FALSE)/角色属性总表!$C$35,0)</f>
        <v>280</v>
      </c>
      <c r="E1411">
        <f t="shared" si="210"/>
        <v>768</v>
      </c>
      <c r="F1411">
        <f t="shared" si="211"/>
        <v>29</v>
      </c>
      <c r="G1411">
        <f t="shared" si="212"/>
        <v>7</v>
      </c>
      <c r="H1411">
        <v>0</v>
      </c>
      <c r="I1411">
        <f t="shared" si="217"/>
        <v>3</v>
      </c>
      <c r="J1411">
        <f>VLOOKUP(AA1411,角色间职业划分!P:AP,20,FALSE)</f>
        <v>10</v>
      </c>
      <c r="K1411">
        <f>IF(X1411=500,100,VLOOKUP(AA1411,角色间职业划分!P:AP,22,FALSE))</f>
        <v>120</v>
      </c>
      <c r="L1411">
        <f>IF(X1411=500,K1411,VLOOKUP(AA1411,角色间职业划分!P:AP,23,FALSE))</f>
        <v>60</v>
      </c>
      <c r="M1411">
        <f>VLOOKUP(AA1411,角色间职业划分!P:AP,24,FALSE)</f>
        <v>0</v>
      </c>
      <c r="N1411">
        <f>VLOOKUP(AA1411,角色间职业划分!P:AP,14)*100</f>
        <v>95</v>
      </c>
      <c r="O1411">
        <f>VLOOKUP(AA1411,角色间职业划分!P:Z,9,FALSE)</f>
        <v>0</v>
      </c>
      <c r="P1411">
        <f>VLOOKUP(AA1411,角色间职业划分!P:AP,10,FALSE)</f>
        <v>0</v>
      </c>
      <c r="Q1411">
        <f>VLOOKUP(AA1411,角色间职业划分!P:AP,15,FALSE)</f>
        <v>0</v>
      </c>
      <c r="R1411">
        <f>VLOOKUP(AA1411,角色间职业划分!P:AP,16,FALSE)</f>
        <v>0</v>
      </c>
      <c r="S1411">
        <f>VLOOKUP(AA1411,角色间职业划分!P:AP,17,FALSE)</f>
        <v>0</v>
      </c>
      <c r="T1411">
        <f>VLOOKUP(AA1411,角色间职业划分!P:AP,18,FALSE)</f>
        <v>0</v>
      </c>
      <c r="U1411">
        <f>VLOOKUP(AA1411,角色间职业划分!P:AP,27,FALSE)</f>
        <v>0</v>
      </c>
      <c r="V1411">
        <f t="shared" si="213"/>
        <v>12</v>
      </c>
      <c r="W1411">
        <f>VLOOKUP(AA1411,角色间职业划分!P:Q,2,FALSE)</f>
        <v>31</v>
      </c>
      <c r="X1411">
        <f t="shared" si="218"/>
        <v>94</v>
      </c>
      <c r="Y1411">
        <f>INT(VLOOKUP(X1411,角色属性总表!AG:AH,2,FALSE)*角色属性总表!$C$38)</f>
        <v>1872</v>
      </c>
      <c r="AA1411">
        <f t="shared" si="219"/>
        <v>14</v>
      </c>
      <c r="AB1411">
        <f>VLOOKUP(X1411,角色属性总表!AG:AI,2,FALSE)*VLOOKUP(角色等级属性!AA1411,角色间职业划分!P:AG,13,FALSE)/角色间职业划分!$AB$9</f>
        <v>1921.7950833195844</v>
      </c>
      <c r="AC1411">
        <f>VLOOKUP(X1411,角色属性总表!AG:AI,3,FALSE)*VLOOKUP(AA1411,角色间职业划分!P:AG,8,FALSE)/角色间职业划分!$W$9</f>
        <v>8081.673600000001</v>
      </c>
      <c r="AD1411">
        <f>VLOOKUP(AA1411,角色间职业划分!P:AP,26,FALSE)</f>
        <v>0.4</v>
      </c>
      <c r="AE1411">
        <f>VLOOKUP(X1411,角色属性总表!I:Q,3,FALSE)</f>
        <v>838.65600000000006</v>
      </c>
      <c r="AF1411">
        <f>VLOOKUP(AA1411,角色间职业划分!P:AP,11,FALSE)</f>
        <v>0.42</v>
      </c>
      <c r="AG1411">
        <f t="shared" si="214"/>
        <v>6939.9132524022907</v>
      </c>
      <c r="AH1411">
        <f t="shared" si="215"/>
        <v>840</v>
      </c>
      <c r="AJ1411">
        <f t="shared" si="216"/>
        <v>6099.9132524022907</v>
      </c>
      <c r="AK1411">
        <v>1407</v>
      </c>
    </row>
    <row r="1412" spans="1:37" x14ac:dyDescent="0.15">
      <c r="A1412">
        <v>1408</v>
      </c>
      <c r="B1412">
        <f>ROUND(VLOOKUP(X1412,角色属性总表!AG:AI,2,FALSE)/角色属性总表!$C$34,0)</f>
        <v>270</v>
      </c>
      <c r="C1412">
        <f>ROUND(VLOOKUP(X1412,角色属性总表!Y:AE,3,FALSE)/J1412,0)</f>
        <v>161</v>
      </c>
      <c r="D1412">
        <f>ROUND(VLOOKUP(X1412,角色属性总表!AG:AI,3,FALSE)/角色属性总表!$C$35,0)</f>
        <v>282</v>
      </c>
      <c r="E1412">
        <f t="shared" si="210"/>
        <v>776</v>
      </c>
      <c r="F1412">
        <f t="shared" si="211"/>
        <v>29</v>
      </c>
      <c r="G1412">
        <f t="shared" si="212"/>
        <v>7</v>
      </c>
      <c r="H1412">
        <v>0</v>
      </c>
      <c r="I1412">
        <f t="shared" si="217"/>
        <v>3</v>
      </c>
      <c r="J1412">
        <f>VLOOKUP(AA1412,角色间职业划分!P:AP,20,FALSE)</f>
        <v>10</v>
      </c>
      <c r="K1412">
        <f>IF(X1412=500,100,VLOOKUP(AA1412,角色间职业划分!P:AP,22,FALSE))</f>
        <v>120</v>
      </c>
      <c r="L1412">
        <f>IF(X1412=500,K1412,VLOOKUP(AA1412,角色间职业划分!P:AP,23,FALSE))</f>
        <v>60</v>
      </c>
      <c r="M1412">
        <f>VLOOKUP(AA1412,角色间职业划分!P:AP,24,FALSE)</f>
        <v>0</v>
      </c>
      <c r="N1412">
        <f>VLOOKUP(AA1412,角色间职业划分!P:AP,14)*100</f>
        <v>95</v>
      </c>
      <c r="O1412">
        <f>VLOOKUP(AA1412,角色间职业划分!P:Z,9,FALSE)</f>
        <v>0</v>
      </c>
      <c r="P1412">
        <f>VLOOKUP(AA1412,角色间职业划分!P:AP,10,FALSE)</f>
        <v>0</v>
      </c>
      <c r="Q1412">
        <f>VLOOKUP(AA1412,角色间职业划分!P:AP,15,FALSE)</f>
        <v>0</v>
      </c>
      <c r="R1412">
        <f>VLOOKUP(AA1412,角色间职业划分!P:AP,16,FALSE)</f>
        <v>0</v>
      </c>
      <c r="S1412">
        <f>VLOOKUP(AA1412,角色间职业划分!P:AP,17,FALSE)</f>
        <v>0</v>
      </c>
      <c r="T1412">
        <f>VLOOKUP(AA1412,角色间职业划分!P:AP,18,FALSE)</f>
        <v>0</v>
      </c>
      <c r="U1412">
        <f>VLOOKUP(AA1412,角色间职业划分!P:AP,27,FALSE)</f>
        <v>0</v>
      </c>
      <c r="V1412">
        <f t="shared" si="213"/>
        <v>12</v>
      </c>
      <c r="W1412">
        <f>VLOOKUP(AA1412,角色间职业划分!P:Q,2,FALSE)</f>
        <v>31</v>
      </c>
      <c r="X1412">
        <f t="shared" si="218"/>
        <v>95</v>
      </c>
      <c r="Y1412">
        <f>INT(VLOOKUP(X1412,角色属性总表!AG:AH,2,FALSE)*角色属性总表!$C$38)</f>
        <v>1890</v>
      </c>
      <c r="AA1412">
        <f t="shared" si="219"/>
        <v>14</v>
      </c>
      <c r="AB1412">
        <f>VLOOKUP(X1412,角色属性总表!AG:AI,2,FALSE)*VLOOKUP(角色等级属性!AA1412,角色间职业划分!P:AG,13,FALSE)/角色间职业划分!$AB$9</f>
        <v>1940.2738821976573</v>
      </c>
      <c r="AC1412">
        <f>VLOOKUP(X1412,角色属性总表!AG:AI,3,FALSE)*VLOOKUP(AA1412,角色间职业划分!P:AG,8,FALSE)/角色间职业划分!$W$9</f>
        <v>8159.3820000000014</v>
      </c>
      <c r="AD1412">
        <f>VLOOKUP(AA1412,角色间职业划分!P:AP,26,FALSE)</f>
        <v>0.4</v>
      </c>
      <c r="AE1412">
        <f>VLOOKUP(X1412,角色属性总表!I:Q,3,FALSE)</f>
        <v>846.72</v>
      </c>
      <c r="AF1412">
        <f>VLOOKUP(AA1412,角色间职业划分!P:AP,11,FALSE)</f>
        <v>0.42</v>
      </c>
      <c r="AG1412">
        <f t="shared" si="214"/>
        <v>7066.3264066560942</v>
      </c>
      <c r="AH1412">
        <f t="shared" si="215"/>
        <v>846</v>
      </c>
      <c r="AJ1412">
        <f t="shared" si="216"/>
        <v>6220.3264066560942</v>
      </c>
      <c r="AK1412">
        <v>1408</v>
      </c>
    </row>
    <row r="1413" spans="1:37" x14ac:dyDescent="0.15">
      <c r="A1413">
        <v>1409</v>
      </c>
      <c r="B1413">
        <f>ROUND(VLOOKUP(X1413,角色属性总表!AG:AI,2,FALSE)/角色属性总表!$C$34,0)</f>
        <v>273</v>
      </c>
      <c r="C1413">
        <f>ROUND(VLOOKUP(X1413,角色属性总表!Y:AE,3,FALSE)/J1413,0)</f>
        <v>164</v>
      </c>
      <c r="D1413">
        <f>ROUND(VLOOKUP(X1413,角色属性总表!AG:AI,3,FALSE)/角色属性总表!$C$35,0)</f>
        <v>285</v>
      </c>
      <c r="E1413">
        <f t="shared" si="210"/>
        <v>783</v>
      </c>
      <c r="F1413">
        <f t="shared" si="211"/>
        <v>29</v>
      </c>
      <c r="G1413">
        <f t="shared" si="212"/>
        <v>7</v>
      </c>
      <c r="H1413">
        <v>0</v>
      </c>
      <c r="I1413">
        <f t="shared" si="217"/>
        <v>3</v>
      </c>
      <c r="J1413">
        <f>VLOOKUP(AA1413,角色间职业划分!P:AP,20,FALSE)</f>
        <v>10</v>
      </c>
      <c r="K1413">
        <f>IF(X1413=500,100,VLOOKUP(AA1413,角色间职业划分!P:AP,22,FALSE))</f>
        <v>120</v>
      </c>
      <c r="L1413">
        <f>IF(X1413=500,K1413,VLOOKUP(AA1413,角色间职业划分!P:AP,23,FALSE))</f>
        <v>60</v>
      </c>
      <c r="M1413">
        <f>VLOOKUP(AA1413,角色间职业划分!P:AP,24,FALSE)</f>
        <v>0</v>
      </c>
      <c r="N1413">
        <f>VLOOKUP(AA1413,角色间职业划分!P:AP,14)*100</f>
        <v>95</v>
      </c>
      <c r="O1413">
        <f>VLOOKUP(AA1413,角色间职业划分!P:Z,9,FALSE)</f>
        <v>0</v>
      </c>
      <c r="P1413">
        <f>VLOOKUP(AA1413,角色间职业划分!P:AP,10,FALSE)</f>
        <v>0</v>
      </c>
      <c r="Q1413">
        <f>VLOOKUP(AA1413,角色间职业划分!P:AP,15,FALSE)</f>
        <v>0</v>
      </c>
      <c r="R1413">
        <f>VLOOKUP(AA1413,角色间职业划分!P:AP,16,FALSE)</f>
        <v>0</v>
      </c>
      <c r="S1413">
        <f>VLOOKUP(AA1413,角色间职业划分!P:AP,17,FALSE)</f>
        <v>0</v>
      </c>
      <c r="T1413">
        <f>VLOOKUP(AA1413,角色间职业划分!P:AP,18,FALSE)</f>
        <v>0</v>
      </c>
      <c r="U1413">
        <f>VLOOKUP(AA1413,角色间职业划分!P:AP,27,FALSE)</f>
        <v>0</v>
      </c>
      <c r="V1413">
        <f t="shared" si="213"/>
        <v>12</v>
      </c>
      <c r="W1413">
        <f>VLOOKUP(AA1413,角色间职业划分!P:Q,2,FALSE)</f>
        <v>31</v>
      </c>
      <c r="X1413">
        <f t="shared" si="218"/>
        <v>96</v>
      </c>
      <c r="Y1413">
        <f>INT(VLOOKUP(X1413,角色属性总表!AG:AH,2,FALSE)*角色属性总表!$C$38)</f>
        <v>1908</v>
      </c>
      <c r="AA1413">
        <f t="shared" si="219"/>
        <v>14</v>
      </c>
      <c r="AB1413">
        <f>VLOOKUP(X1413,角色属性总表!AG:AI,2,FALSE)*VLOOKUP(角色等级属性!AA1413,角色间职业划分!P:AG,13,FALSE)/角色间职业划分!$AB$9</f>
        <v>1958.7526810757302</v>
      </c>
      <c r="AC1413">
        <f>VLOOKUP(X1413,角色属性总表!AG:AI,3,FALSE)*VLOOKUP(AA1413,角色间职业划分!P:AG,8,FALSE)/角色间职业划分!$W$9</f>
        <v>8237.090400000001</v>
      </c>
      <c r="AD1413">
        <f>VLOOKUP(AA1413,角色间职业划分!P:AP,26,FALSE)</f>
        <v>0.4</v>
      </c>
      <c r="AE1413">
        <f>VLOOKUP(X1413,角色属性总表!I:Q,3,FALSE)</f>
        <v>854.78399999999999</v>
      </c>
      <c r="AF1413">
        <f>VLOOKUP(AA1413,角色间职业划分!P:AP,11,FALSE)</f>
        <v>0.42</v>
      </c>
      <c r="AG1413">
        <f t="shared" si="214"/>
        <v>7193.7980851961438</v>
      </c>
      <c r="AH1413">
        <f t="shared" si="215"/>
        <v>855</v>
      </c>
      <c r="AJ1413">
        <f t="shared" si="216"/>
        <v>6338.7980851961438</v>
      </c>
      <c r="AK1413">
        <v>1409</v>
      </c>
    </row>
    <row r="1414" spans="1:37" x14ac:dyDescent="0.15">
      <c r="A1414">
        <v>1410</v>
      </c>
      <c r="B1414">
        <f>ROUND(VLOOKUP(X1414,角色属性总表!AG:AI,2,FALSE)/角色属性总表!$C$34,0)</f>
        <v>275</v>
      </c>
      <c r="C1414">
        <f>ROUND(VLOOKUP(X1414,角色属性总表!Y:AE,3,FALSE)/J1414,0)</f>
        <v>167</v>
      </c>
      <c r="D1414">
        <f>ROUND(VLOOKUP(X1414,角色属性总表!AG:AI,3,FALSE)/角色属性总表!$C$35,0)</f>
        <v>288</v>
      </c>
      <c r="E1414">
        <f t="shared" ref="E1414:E1477" si="220">INT(AD1414*AB1414)</f>
        <v>790</v>
      </c>
      <c r="F1414">
        <f t="shared" ref="F1414:F1477" si="221">ROUND(AC1414/D1414,0)</f>
        <v>29</v>
      </c>
      <c r="G1414">
        <f t="shared" ref="G1414:G1477" si="222">ROUND(AB1414/B1414,0)</f>
        <v>7</v>
      </c>
      <c r="H1414">
        <v>0</v>
      </c>
      <c r="I1414">
        <f t="shared" si="217"/>
        <v>3</v>
      </c>
      <c r="J1414">
        <f>VLOOKUP(AA1414,角色间职业划分!P:AP,20,FALSE)</f>
        <v>10</v>
      </c>
      <c r="K1414">
        <f>IF(X1414=500,100,VLOOKUP(AA1414,角色间职业划分!P:AP,22,FALSE))</f>
        <v>120</v>
      </c>
      <c r="L1414">
        <f>IF(X1414=500,K1414,VLOOKUP(AA1414,角色间职业划分!P:AP,23,FALSE))</f>
        <v>60</v>
      </c>
      <c r="M1414">
        <f>VLOOKUP(AA1414,角色间职业划分!P:AP,24,FALSE)</f>
        <v>0</v>
      </c>
      <c r="N1414">
        <f>VLOOKUP(AA1414,角色间职业划分!P:AP,14)*100</f>
        <v>95</v>
      </c>
      <c r="O1414">
        <f>VLOOKUP(AA1414,角色间职业划分!P:Z,9,FALSE)</f>
        <v>0</v>
      </c>
      <c r="P1414">
        <f>VLOOKUP(AA1414,角色间职业划分!P:AP,10,FALSE)</f>
        <v>0</v>
      </c>
      <c r="Q1414">
        <f>VLOOKUP(AA1414,角色间职业划分!P:AP,15,FALSE)</f>
        <v>0</v>
      </c>
      <c r="R1414">
        <f>VLOOKUP(AA1414,角色间职业划分!P:AP,16,FALSE)</f>
        <v>0</v>
      </c>
      <c r="S1414">
        <f>VLOOKUP(AA1414,角色间职业划分!P:AP,17,FALSE)</f>
        <v>0</v>
      </c>
      <c r="T1414">
        <f>VLOOKUP(AA1414,角色间职业划分!P:AP,18,FALSE)</f>
        <v>0</v>
      </c>
      <c r="U1414">
        <f>VLOOKUP(AA1414,角色间职业划分!P:AP,27,FALSE)</f>
        <v>0</v>
      </c>
      <c r="V1414">
        <f t="shared" ref="V1414:V1477" si="223">(AF1414-AF$2)*100</f>
        <v>12</v>
      </c>
      <c r="W1414">
        <f>VLOOKUP(AA1414,角色间职业划分!P:Q,2,FALSE)</f>
        <v>31</v>
      </c>
      <c r="X1414">
        <f t="shared" si="218"/>
        <v>97</v>
      </c>
      <c r="Y1414">
        <f>INT(VLOOKUP(X1414,角色属性总表!AG:AH,2,FALSE)*角色属性总表!$C$38)</f>
        <v>1926</v>
      </c>
      <c r="AA1414">
        <f t="shared" si="219"/>
        <v>14</v>
      </c>
      <c r="AB1414">
        <f>VLOOKUP(X1414,角色属性总表!AG:AI,2,FALSE)*VLOOKUP(角色等级属性!AA1414,角色间职业划分!P:AG,13,FALSE)/角色间职业划分!$AB$9</f>
        <v>1977.2314799538028</v>
      </c>
      <c r="AC1414">
        <f>VLOOKUP(X1414,角色属性总表!AG:AI,3,FALSE)*VLOOKUP(AA1414,角色间职业划分!P:AG,8,FALSE)/角色间职业划分!$W$9</f>
        <v>8314.7988000000005</v>
      </c>
      <c r="AD1414">
        <f>VLOOKUP(AA1414,角色间职业划分!P:AP,26,FALSE)</f>
        <v>0.4</v>
      </c>
      <c r="AE1414">
        <f>VLOOKUP(X1414,角色属性总表!I:Q,3,FALSE)</f>
        <v>862.84799999999996</v>
      </c>
      <c r="AF1414">
        <f>VLOOKUP(AA1414,角色间职业划分!P:AP,11,FALSE)</f>
        <v>0.42</v>
      </c>
      <c r="AG1414">
        <f t="shared" ref="AG1414:AG1477" si="224">((AF$2*X1414*X1414*180)/(SQRT(X1414*100)-AF$2*X1414))</f>
        <v>7322.3290419423674</v>
      </c>
      <c r="AH1414">
        <f t="shared" ref="AH1414:AH1477" si="225">D1414*AH$2</f>
        <v>864</v>
      </c>
      <c r="AJ1414">
        <f t="shared" ref="AJ1414:AJ1477" si="226">AG1414-AH1414</f>
        <v>6458.3290419423674</v>
      </c>
      <c r="AK1414">
        <v>1410</v>
      </c>
    </row>
    <row r="1415" spans="1:37" x14ac:dyDescent="0.15">
      <c r="A1415">
        <v>1411</v>
      </c>
      <c r="B1415">
        <f>ROUND(VLOOKUP(X1415,角色属性总表!AG:AI,2,FALSE)/角色属性总表!$C$34,0)</f>
        <v>278</v>
      </c>
      <c r="C1415">
        <f>ROUND(VLOOKUP(X1415,角色属性总表!Y:AE,3,FALSE)/J1415,0)</f>
        <v>170</v>
      </c>
      <c r="D1415">
        <f>ROUND(VLOOKUP(X1415,角色属性总表!AG:AI,3,FALSE)/角色属性总表!$C$35,0)</f>
        <v>290</v>
      </c>
      <c r="E1415">
        <f t="shared" si="220"/>
        <v>798</v>
      </c>
      <c r="F1415">
        <f t="shared" si="221"/>
        <v>29</v>
      </c>
      <c r="G1415">
        <f t="shared" si="222"/>
        <v>7</v>
      </c>
      <c r="H1415">
        <v>0</v>
      </c>
      <c r="I1415">
        <f t="shared" ref="I1415:I1478" si="227">I1414</f>
        <v>3</v>
      </c>
      <c r="J1415">
        <f>VLOOKUP(AA1415,角色间职业划分!P:AP,20,FALSE)</f>
        <v>10</v>
      </c>
      <c r="K1415">
        <f>IF(X1415=500,100,VLOOKUP(AA1415,角色间职业划分!P:AP,22,FALSE))</f>
        <v>120</v>
      </c>
      <c r="L1415">
        <f>IF(X1415=500,K1415,VLOOKUP(AA1415,角色间职业划分!P:AP,23,FALSE))</f>
        <v>60</v>
      </c>
      <c r="M1415">
        <f>VLOOKUP(AA1415,角色间职业划分!P:AP,24,FALSE)</f>
        <v>0</v>
      </c>
      <c r="N1415">
        <f>VLOOKUP(AA1415,角色间职业划分!P:AP,14)*100</f>
        <v>95</v>
      </c>
      <c r="O1415">
        <f>VLOOKUP(AA1415,角色间职业划分!P:Z,9,FALSE)</f>
        <v>0</v>
      </c>
      <c r="P1415">
        <f>VLOOKUP(AA1415,角色间职业划分!P:AP,10,FALSE)</f>
        <v>0</v>
      </c>
      <c r="Q1415">
        <f>VLOOKUP(AA1415,角色间职业划分!P:AP,15,FALSE)</f>
        <v>0</v>
      </c>
      <c r="R1415">
        <f>VLOOKUP(AA1415,角色间职业划分!P:AP,16,FALSE)</f>
        <v>0</v>
      </c>
      <c r="S1415">
        <f>VLOOKUP(AA1415,角色间职业划分!P:AP,17,FALSE)</f>
        <v>0</v>
      </c>
      <c r="T1415">
        <f>VLOOKUP(AA1415,角色间职业划分!P:AP,18,FALSE)</f>
        <v>0</v>
      </c>
      <c r="U1415">
        <f>VLOOKUP(AA1415,角色间职业划分!P:AP,27,FALSE)</f>
        <v>0</v>
      </c>
      <c r="V1415">
        <f t="shared" si="223"/>
        <v>12</v>
      </c>
      <c r="W1415">
        <f>VLOOKUP(AA1415,角色间职业划分!P:Q,2,FALSE)</f>
        <v>31</v>
      </c>
      <c r="X1415">
        <f t="shared" ref="X1415:X1478" si="228">IF(X1414=100,500,IF(X1414=500,1,X1414+1))</f>
        <v>98</v>
      </c>
      <c r="Y1415">
        <f>INT(VLOOKUP(X1415,角色属性总表!AG:AH,2,FALSE)*角色属性总表!$C$38)</f>
        <v>1944</v>
      </c>
      <c r="AA1415">
        <f t="shared" ref="AA1415:AA1478" si="229">IF(X1415=1,AA1414+1,AA1414)</f>
        <v>14</v>
      </c>
      <c r="AB1415">
        <f>VLOOKUP(X1415,角色属性总表!AG:AI,2,FALSE)*VLOOKUP(角色等级属性!AA1415,角色间职业划分!P:AG,13,FALSE)/角色间职业划分!$AB$9</f>
        <v>1995.7102788318759</v>
      </c>
      <c r="AC1415">
        <f>VLOOKUP(X1415,角色属性总表!AG:AI,3,FALSE)*VLOOKUP(AA1415,角色间职业划分!P:AG,8,FALSE)/角色间职业划分!$W$9</f>
        <v>8392.5072000000018</v>
      </c>
      <c r="AD1415">
        <f>VLOOKUP(AA1415,角色间职业划分!P:AP,26,FALSE)</f>
        <v>0.4</v>
      </c>
      <c r="AE1415">
        <f>VLOOKUP(X1415,角色属性总表!I:Q,3,FALSE)</f>
        <v>870.91200000000003</v>
      </c>
      <c r="AF1415">
        <f>VLOOKUP(AA1415,角色间职业划分!P:AP,11,FALSE)</f>
        <v>0.42</v>
      </c>
      <c r="AG1415">
        <f t="shared" si="224"/>
        <v>7451.9200706897263</v>
      </c>
      <c r="AH1415">
        <f t="shared" si="225"/>
        <v>870</v>
      </c>
      <c r="AJ1415">
        <f t="shared" si="226"/>
        <v>6581.9200706897263</v>
      </c>
      <c r="AK1415">
        <v>1411</v>
      </c>
    </row>
    <row r="1416" spans="1:37" x14ac:dyDescent="0.15">
      <c r="A1416">
        <v>1412</v>
      </c>
      <c r="B1416">
        <f>ROUND(VLOOKUP(X1416,角色属性总表!AG:AI,2,FALSE)/角色属性总表!$C$34,0)</f>
        <v>280</v>
      </c>
      <c r="C1416">
        <f>ROUND(VLOOKUP(X1416,角色属性总表!Y:AE,3,FALSE)/J1416,0)</f>
        <v>173</v>
      </c>
      <c r="D1416">
        <f>ROUND(VLOOKUP(X1416,角色属性总表!AG:AI,3,FALSE)/角色属性总表!$C$35,0)</f>
        <v>293</v>
      </c>
      <c r="E1416">
        <f t="shared" si="220"/>
        <v>805</v>
      </c>
      <c r="F1416">
        <f t="shared" si="221"/>
        <v>29</v>
      </c>
      <c r="G1416">
        <f t="shared" si="222"/>
        <v>7</v>
      </c>
      <c r="H1416">
        <v>0</v>
      </c>
      <c r="I1416">
        <f t="shared" si="227"/>
        <v>3</v>
      </c>
      <c r="J1416">
        <f>VLOOKUP(AA1416,角色间职业划分!P:AP,20,FALSE)</f>
        <v>10</v>
      </c>
      <c r="K1416">
        <f>IF(X1416=500,100,VLOOKUP(AA1416,角色间职业划分!P:AP,22,FALSE))</f>
        <v>120</v>
      </c>
      <c r="L1416">
        <f>IF(X1416=500,K1416,VLOOKUP(AA1416,角色间职业划分!P:AP,23,FALSE))</f>
        <v>60</v>
      </c>
      <c r="M1416">
        <f>VLOOKUP(AA1416,角色间职业划分!P:AP,24,FALSE)</f>
        <v>0</v>
      </c>
      <c r="N1416">
        <f>VLOOKUP(AA1416,角色间职业划分!P:AP,14)*100</f>
        <v>95</v>
      </c>
      <c r="O1416">
        <f>VLOOKUP(AA1416,角色间职业划分!P:Z,9,FALSE)</f>
        <v>0</v>
      </c>
      <c r="P1416">
        <f>VLOOKUP(AA1416,角色间职业划分!P:AP,10,FALSE)</f>
        <v>0</v>
      </c>
      <c r="Q1416">
        <f>VLOOKUP(AA1416,角色间职业划分!P:AP,15,FALSE)</f>
        <v>0</v>
      </c>
      <c r="R1416">
        <f>VLOOKUP(AA1416,角色间职业划分!P:AP,16,FALSE)</f>
        <v>0</v>
      </c>
      <c r="S1416">
        <f>VLOOKUP(AA1416,角色间职业划分!P:AP,17,FALSE)</f>
        <v>0</v>
      </c>
      <c r="T1416">
        <f>VLOOKUP(AA1416,角色间职业划分!P:AP,18,FALSE)</f>
        <v>0</v>
      </c>
      <c r="U1416">
        <f>VLOOKUP(AA1416,角色间职业划分!P:AP,27,FALSE)</f>
        <v>0</v>
      </c>
      <c r="V1416">
        <f t="shared" si="223"/>
        <v>12</v>
      </c>
      <c r="W1416">
        <f>VLOOKUP(AA1416,角色间职业划分!P:Q,2,FALSE)</f>
        <v>31</v>
      </c>
      <c r="X1416">
        <f t="shared" si="228"/>
        <v>99</v>
      </c>
      <c r="Y1416">
        <f>INT(VLOOKUP(X1416,角色属性总表!AG:AH,2,FALSE)*角色属性总表!$C$38)</f>
        <v>1962</v>
      </c>
      <c r="AA1416">
        <f t="shared" si="229"/>
        <v>14</v>
      </c>
      <c r="AB1416">
        <f>VLOOKUP(X1416,角色属性总表!AG:AI,2,FALSE)*VLOOKUP(角色等级属性!AA1416,角色间职业划分!P:AG,13,FALSE)/角色间职业划分!$AB$9</f>
        <v>2014.1890777099491</v>
      </c>
      <c r="AC1416">
        <f>VLOOKUP(X1416,角色属性总表!AG:AI,3,FALSE)*VLOOKUP(AA1416,角色间职业划分!P:AG,8,FALSE)/角色间职业划分!$W$9</f>
        <v>8470.2156000000014</v>
      </c>
      <c r="AD1416">
        <f>VLOOKUP(AA1416,角色间职业划分!P:AP,26,FALSE)</f>
        <v>0.4</v>
      </c>
      <c r="AE1416">
        <f>VLOOKUP(X1416,角色属性总表!I:Q,3,FALSE)</f>
        <v>878.97600000000011</v>
      </c>
      <c r="AF1416">
        <f>VLOOKUP(AA1416,角色间职业划分!P:AP,11,FALSE)</f>
        <v>0.42</v>
      </c>
      <c r="AG1416">
        <f t="shared" si="224"/>
        <v>7582.5720043605115</v>
      </c>
      <c r="AH1416">
        <f t="shared" si="225"/>
        <v>879</v>
      </c>
      <c r="AJ1416">
        <f t="shared" si="226"/>
        <v>6703.5720043605115</v>
      </c>
      <c r="AK1416">
        <v>1412</v>
      </c>
    </row>
    <row r="1417" spans="1:37" x14ac:dyDescent="0.15">
      <c r="A1417">
        <v>1413</v>
      </c>
      <c r="B1417">
        <f>ROUND(VLOOKUP(X1417,角色属性总表!AG:AI,2,FALSE)/角色属性总表!$C$34,0)</f>
        <v>283</v>
      </c>
      <c r="C1417">
        <f>ROUND(VLOOKUP(X1417,角色属性总表!Y:AE,3,FALSE)/J1417,0)</f>
        <v>176</v>
      </c>
      <c r="D1417">
        <f>ROUND(VLOOKUP(X1417,角色属性总表!AG:AI,3,FALSE)/角色属性总表!$C$35,0)</f>
        <v>296</v>
      </c>
      <c r="E1417">
        <f t="shared" si="220"/>
        <v>813</v>
      </c>
      <c r="F1417">
        <f t="shared" si="221"/>
        <v>29</v>
      </c>
      <c r="G1417">
        <f t="shared" si="222"/>
        <v>7</v>
      </c>
      <c r="H1417">
        <v>0</v>
      </c>
      <c r="I1417">
        <f t="shared" si="227"/>
        <v>3</v>
      </c>
      <c r="J1417">
        <f>VLOOKUP(AA1417,角色间职业划分!P:AP,20,FALSE)</f>
        <v>10</v>
      </c>
      <c r="K1417">
        <f>IF(X1417=500,100,VLOOKUP(AA1417,角色间职业划分!P:AP,22,FALSE))</f>
        <v>120</v>
      </c>
      <c r="L1417">
        <f>IF(X1417=500,K1417,VLOOKUP(AA1417,角色间职业划分!P:AP,23,FALSE))</f>
        <v>60</v>
      </c>
      <c r="M1417">
        <f>VLOOKUP(AA1417,角色间职业划分!P:AP,24,FALSE)</f>
        <v>0</v>
      </c>
      <c r="N1417">
        <f>VLOOKUP(AA1417,角色间职业划分!P:AP,14)*100</f>
        <v>95</v>
      </c>
      <c r="O1417">
        <f>VLOOKUP(AA1417,角色间职业划分!P:Z,9,FALSE)</f>
        <v>0</v>
      </c>
      <c r="P1417">
        <f>VLOOKUP(AA1417,角色间职业划分!P:AP,10,FALSE)</f>
        <v>0</v>
      </c>
      <c r="Q1417">
        <f>VLOOKUP(AA1417,角色间职业划分!P:AP,15,FALSE)</f>
        <v>0</v>
      </c>
      <c r="R1417">
        <f>VLOOKUP(AA1417,角色间职业划分!P:AP,16,FALSE)</f>
        <v>0</v>
      </c>
      <c r="S1417">
        <f>VLOOKUP(AA1417,角色间职业划分!P:AP,17,FALSE)</f>
        <v>0</v>
      </c>
      <c r="T1417">
        <f>VLOOKUP(AA1417,角色间职业划分!P:AP,18,FALSE)</f>
        <v>0</v>
      </c>
      <c r="U1417">
        <f>VLOOKUP(AA1417,角色间职业划分!P:AP,27,FALSE)</f>
        <v>0</v>
      </c>
      <c r="V1417">
        <f t="shared" si="223"/>
        <v>12</v>
      </c>
      <c r="W1417">
        <f>VLOOKUP(AA1417,角色间职业划分!P:Q,2,FALSE)</f>
        <v>31</v>
      </c>
      <c r="X1417">
        <f t="shared" si="228"/>
        <v>100</v>
      </c>
      <c r="Y1417">
        <f>INT(VLOOKUP(X1417,角色属性总表!AG:AH,2,FALSE)*角色属性总表!$C$38)</f>
        <v>1980</v>
      </c>
      <c r="AA1417">
        <f t="shared" si="229"/>
        <v>14</v>
      </c>
      <c r="AB1417">
        <f>VLOOKUP(X1417,角色属性总表!AG:AI,2,FALSE)*VLOOKUP(角色等级属性!AA1417,角色间职业划分!P:AG,13,FALSE)/角色间职业划分!$AB$9</f>
        <v>2032.667876588022</v>
      </c>
      <c r="AC1417">
        <f>VLOOKUP(X1417,角色属性总表!AG:AI,3,FALSE)*VLOOKUP(AA1417,角色间职业划分!P:AG,8,FALSE)/角色间职业划分!$W$9</f>
        <v>8547.9240000000009</v>
      </c>
      <c r="AD1417">
        <f>VLOOKUP(AA1417,角色间职业划分!P:AP,26,FALSE)</f>
        <v>0.4</v>
      </c>
      <c r="AE1417">
        <f>VLOOKUP(X1417,角色属性总表!I:Q,3,FALSE)</f>
        <v>887.04</v>
      </c>
      <c r="AF1417">
        <f>VLOOKUP(AA1417,角色间职业划分!P:AP,11,FALSE)</f>
        <v>0.42</v>
      </c>
      <c r="AG1417">
        <f t="shared" si="224"/>
        <v>7714.2857142857147</v>
      </c>
      <c r="AH1417">
        <f t="shared" si="225"/>
        <v>888</v>
      </c>
      <c r="AJ1417">
        <f t="shared" si="226"/>
        <v>6826.2857142857147</v>
      </c>
      <c r="AK1417">
        <v>1413</v>
      </c>
    </row>
    <row r="1418" spans="1:37" x14ac:dyDescent="0.15">
      <c r="A1418">
        <v>1414</v>
      </c>
      <c r="B1418">
        <f>ROUND(VLOOKUP(X1418,角色属性总表!AG:AI,2,FALSE)/角色属性总表!$C$34,0)</f>
        <v>1428571</v>
      </c>
      <c r="C1418">
        <f>ROUND(VLOOKUP(X1418,角色属性总表!Y:AE,3,FALSE)/J1418,0)</f>
        <v>1000000</v>
      </c>
      <c r="D1418">
        <f>ROUND(VLOOKUP(X1418,角色属性总表!AG:AI,3,FALSE)/角色属性总表!$C$35,0)</f>
        <v>400000</v>
      </c>
      <c r="E1418">
        <f t="shared" si="220"/>
        <v>4106399</v>
      </c>
      <c r="F1418">
        <f t="shared" si="221"/>
        <v>29</v>
      </c>
      <c r="G1418">
        <f t="shared" si="222"/>
        <v>7</v>
      </c>
      <c r="H1418">
        <v>0</v>
      </c>
      <c r="I1418">
        <f t="shared" si="227"/>
        <v>3</v>
      </c>
      <c r="J1418">
        <f>VLOOKUP(AA1418,角色间职业划分!P:AP,20,FALSE)</f>
        <v>10</v>
      </c>
      <c r="K1418">
        <f>IF(X1418=500,100,VLOOKUP(AA1418,角色间职业划分!P:AP,22,FALSE))</f>
        <v>100</v>
      </c>
      <c r="L1418">
        <f>IF(X1418=500,K1418,VLOOKUP(AA1418,角色间职业划分!P:AP,23,FALSE))</f>
        <v>100</v>
      </c>
      <c r="M1418">
        <f>VLOOKUP(AA1418,角色间职业划分!P:AP,24,FALSE)</f>
        <v>0</v>
      </c>
      <c r="N1418">
        <f>VLOOKUP(AA1418,角色间职业划分!P:AP,14)*100</f>
        <v>95</v>
      </c>
      <c r="O1418">
        <f>VLOOKUP(AA1418,角色间职业划分!P:Z,9,FALSE)</f>
        <v>0</v>
      </c>
      <c r="P1418">
        <f>VLOOKUP(AA1418,角色间职业划分!P:AP,10,FALSE)</f>
        <v>0</v>
      </c>
      <c r="Q1418">
        <f>VLOOKUP(AA1418,角色间职业划分!P:AP,15,FALSE)</f>
        <v>0</v>
      </c>
      <c r="R1418">
        <f>VLOOKUP(AA1418,角色间职业划分!P:AP,16,FALSE)</f>
        <v>0</v>
      </c>
      <c r="S1418">
        <f>VLOOKUP(AA1418,角色间职业划分!P:AP,17,FALSE)</f>
        <v>0</v>
      </c>
      <c r="T1418">
        <f>VLOOKUP(AA1418,角色间职业划分!P:AP,18,FALSE)</f>
        <v>0</v>
      </c>
      <c r="U1418">
        <f>VLOOKUP(AA1418,角色间职业划分!P:AP,27,FALSE)</f>
        <v>0</v>
      </c>
      <c r="V1418">
        <f t="shared" si="223"/>
        <v>12</v>
      </c>
      <c r="W1418">
        <f>VLOOKUP(AA1418,角色间职业划分!P:Q,2,FALSE)</f>
        <v>31</v>
      </c>
      <c r="X1418">
        <f t="shared" si="228"/>
        <v>500</v>
      </c>
      <c r="Y1418">
        <f>INT(VLOOKUP(X1418,角色属性总表!AG:AH,2,FALSE)*角色属性总表!$C$38)</f>
        <v>9999999</v>
      </c>
      <c r="AA1418">
        <f t="shared" si="229"/>
        <v>14</v>
      </c>
      <c r="AB1418">
        <f>VLOOKUP(X1418,角色属性总表!AG:AI,2,FALSE)*VLOOKUP(角色等级属性!AA1418,角色间职业划分!P:AG,13,FALSE)/角色间职业划分!$AB$9</f>
        <v>10265998.350107243</v>
      </c>
      <c r="AC1418">
        <f>VLOOKUP(X1418,角色属性总表!AG:AI,3,FALSE)*VLOOKUP(AA1418,角色间职业划分!P:AG,8,FALSE)/角色间职业划分!$W$9</f>
        <v>11563748.843625</v>
      </c>
      <c r="AD1418">
        <f>VLOOKUP(AA1418,角色间职业划分!P:AP,26,FALSE)</f>
        <v>0.4</v>
      </c>
      <c r="AE1418">
        <f>VLOOKUP(X1418,角色属性总表!I:Q,3,FALSE)</f>
        <v>0</v>
      </c>
      <c r="AF1418">
        <f>VLOOKUP(AA1418,角色间职业划分!P:AP,11,FALSE)</f>
        <v>0.42</v>
      </c>
      <c r="AG1418">
        <f t="shared" si="224"/>
        <v>183406.97344089879</v>
      </c>
      <c r="AH1418">
        <f t="shared" si="225"/>
        <v>1200000</v>
      </c>
      <c r="AJ1418">
        <f t="shared" si="226"/>
        <v>-1016593.0265591012</v>
      </c>
      <c r="AK1418">
        <v>1414</v>
      </c>
    </row>
    <row r="1419" spans="1:37" x14ac:dyDescent="0.15">
      <c r="A1419">
        <v>1415</v>
      </c>
      <c r="B1419">
        <f>ROUND(VLOOKUP(X1419,角色属性总表!AG:AI,2,FALSE)/角色属性总表!$C$34,0)</f>
        <v>28</v>
      </c>
      <c r="C1419">
        <f>ROUND(VLOOKUP(X1419,角色属性总表!Y:AE,3,FALSE)/J1419,0)</f>
        <v>6</v>
      </c>
      <c r="D1419">
        <f>ROUND(VLOOKUP(X1419,角色属性总表!AG:AI,3,FALSE)/角色属性总表!$C$35,0)</f>
        <v>30</v>
      </c>
      <c r="E1419">
        <f t="shared" si="220"/>
        <v>146</v>
      </c>
      <c r="F1419">
        <f t="shared" si="221"/>
        <v>18</v>
      </c>
      <c r="G1419">
        <f t="shared" si="222"/>
        <v>13</v>
      </c>
      <c r="H1419">
        <v>0</v>
      </c>
      <c r="I1419">
        <f t="shared" si="227"/>
        <v>3</v>
      </c>
      <c r="J1419">
        <f>VLOOKUP(AA1419,角色间职业划分!P:AP,20,FALSE)</f>
        <v>9</v>
      </c>
      <c r="K1419">
        <f>IF(X1419=500,100,VLOOKUP(AA1419,角色间职业划分!P:AP,22,FALSE))</f>
        <v>100</v>
      </c>
      <c r="L1419">
        <f>IF(X1419=500,K1419,VLOOKUP(AA1419,角色间职业划分!P:AP,23,FALSE))</f>
        <v>60</v>
      </c>
      <c r="M1419">
        <f>VLOOKUP(AA1419,角色间职业划分!P:AP,24,FALSE)</f>
        <v>0</v>
      </c>
      <c r="N1419">
        <f>VLOOKUP(AA1419,角色间职业划分!P:AP,14)*100</f>
        <v>95</v>
      </c>
      <c r="O1419">
        <f>VLOOKUP(AA1419,角色间职业划分!P:Z,9,FALSE)</f>
        <v>0</v>
      </c>
      <c r="P1419">
        <f>VLOOKUP(AA1419,角色间职业划分!P:AP,10,FALSE)</f>
        <v>0</v>
      </c>
      <c r="Q1419">
        <f>VLOOKUP(AA1419,角色间职业划分!P:AP,15,FALSE)</f>
        <v>0</v>
      </c>
      <c r="R1419">
        <f>VLOOKUP(AA1419,角色间职业划分!P:AP,16,FALSE)</f>
        <v>0</v>
      </c>
      <c r="S1419">
        <f>VLOOKUP(AA1419,角色间职业划分!P:AP,17,FALSE)</f>
        <v>0</v>
      </c>
      <c r="T1419">
        <f>VLOOKUP(AA1419,角色间职业划分!P:AP,18,FALSE)</f>
        <v>0</v>
      </c>
      <c r="U1419">
        <f>VLOOKUP(AA1419,角色间职业划分!P:AP,27,FALSE)</f>
        <v>0</v>
      </c>
      <c r="V1419">
        <f t="shared" si="223"/>
        <v>4.0000000000000036</v>
      </c>
      <c r="W1419">
        <f>VLOOKUP(AA1419,角色间职业划分!P:Q,2,FALSE)</f>
        <v>34</v>
      </c>
      <c r="X1419">
        <f t="shared" si="228"/>
        <v>1</v>
      </c>
      <c r="Y1419">
        <f>INT(VLOOKUP(X1419,角色属性总表!AG:AH,2,FALSE)*角色属性总表!$C$38)</f>
        <v>198</v>
      </c>
      <c r="AA1419">
        <f t="shared" si="229"/>
        <v>15</v>
      </c>
      <c r="AB1419">
        <f>VLOOKUP(X1419,角色属性总表!AG:AI,2,FALSE)*VLOOKUP(角色等级属性!AA1419,角色间职业划分!P:AG,13,FALSE)/角色间职业划分!$AB$9</f>
        <v>365.65096952908596</v>
      </c>
      <c r="AC1419">
        <f>VLOOKUP(X1419,角色属性总表!AG:AI,3,FALSE)*VLOOKUP(AA1419,角色间职业划分!P:AG,8,FALSE)/角色间职业划分!$W$9</f>
        <v>540.72479999999985</v>
      </c>
      <c r="AD1419">
        <f>VLOOKUP(AA1419,角色间职业划分!P:AP,26,FALSE)</f>
        <v>0.4</v>
      </c>
      <c r="AE1419">
        <f>VLOOKUP(X1419,角色属性总表!I:Q,3,FALSE)</f>
        <v>88.704000000000008</v>
      </c>
      <c r="AF1419">
        <f>VLOOKUP(AA1419,角色间职业划分!P:AP,11,FALSE)</f>
        <v>0.34</v>
      </c>
      <c r="AG1419">
        <f t="shared" si="224"/>
        <v>5.5670103092783512</v>
      </c>
      <c r="AH1419">
        <f t="shared" si="225"/>
        <v>90</v>
      </c>
      <c r="AJ1419">
        <f t="shared" si="226"/>
        <v>-84.432989690721655</v>
      </c>
      <c r="AK1419">
        <v>1415</v>
      </c>
    </row>
    <row r="1420" spans="1:37" x14ac:dyDescent="0.15">
      <c r="A1420">
        <v>1416</v>
      </c>
      <c r="B1420">
        <f>ROUND(VLOOKUP(X1420,角色属性总表!AG:AI,2,FALSE)/角色属性总表!$C$34,0)</f>
        <v>31</v>
      </c>
      <c r="C1420">
        <f>ROUND(VLOOKUP(X1420,角色属性总表!Y:AE,3,FALSE)/J1420,0)</f>
        <v>6</v>
      </c>
      <c r="D1420">
        <f>ROUND(VLOOKUP(X1420,角色属性总表!AG:AI,3,FALSE)/角色属性总表!$C$35,0)</f>
        <v>32</v>
      </c>
      <c r="E1420">
        <f t="shared" si="220"/>
        <v>159</v>
      </c>
      <c r="F1420">
        <f t="shared" si="221"/>
        <v>18</v>
      </c>
      <c r="G1420">
        <f t="shared" si="222"/>
        <v>13</v>
      </c>
      <c r="H1420">
        <v>0</v>
      </c>
      <c r="I1420">
        <f t="shared" si="227"/>
        <v>3</v>
      </c>
      <c r="J1420">
        <f>VLOOKUP(AA1420,角色间职业划分!P:AP,20,FALSE)</f>
        <v>9</v>
      </c>
      <c r="K1420">
        <f>IF(X1420=500,100,VLOOKUP(AA1420,角色间职业划分!P:AP,22,FALSE))</f>
        <v>100</v>
      </c>
      <c r="L1420">
        <f>IF(X1420=500,K1420,VLOOKUP(AA1420,角色间职业划分!P:AP,23,FALSE))</f>
        <v>60</v>
      </c>
      <c r="M1420">
        <f>VLOOKUP(AA1420,角色间职业划分!P:AP,24,FALSE)</f>
        <v>0</v>
      </c>
      <c r="N1420">
        <f>VLOOKUP(AA1420,角色间职业划分!P:AP,14)*100</f>
        <v>95</v>
      </c>
      <c r="O1420">
        <f>VLOOKUP(AA1420,角色间职业划分!P:Z,9,FALSE)</f>
        <v>0</v>
      </c>
      <c r="P1420">
        <f>VLOOKUP(AA1420,角色间职业划分!P:AP,10,FALSE)</f>
        <v>0</v>
      </c>
      <c r="Q1420">
        <f>VLOOKUP(AA1420,角色间职业划分!P:AP,15,FALSE)</f>
        <v>0</v>
      </c>
      <c r="R1420">
        <f>VLOOKUP(AA1420,角色间职业划分!P:AP,16,FALSE)</f>
        <v>0</v>
      </c>
      <c r="S1420">
        <f>VLOOKUP(AA1420,角色间职业划分!P:AP,17,FALSE)</f>
        <v>0</v>
      </c>
      <c r="T1420">
        <f>VLOOKUP(AA1420,角色间职业划分!P:AP,18,FALSE)</f>
        <v>0</v>
      </c>
      <c r="U1420">
        <f>VLOOKUP(AA1420,角色间职业划分!P:AP,27,FALSE)</f>
        <v>0</v>
      </c>
      <c r="V1420">
        <f t="shared" si="223"/>
        <v>4.0000000000000036</v>
      </c>
      <c r="W1420">
        <f>VLOOKUP(AA1420,角色间职业划分!P:Q,2,FALSE)</f>
        <v>34</v>
      </c>
      <c r="X1420">
        <f t="shared" si="228"/>
        <v>2</v>
      </c>
      <c r="Y1420">
        <f>INT(VLOOKUP(X1420,角色属性总表!AG:AH,2,FALSE)*角色属性总表!$C$38)</f>
        <v>216</v>
      </c>
      <c r="AA1420">
        <f t="shared" si="229"/>
        <v>15</v>
      </c>
      <c r="AB1420">
        <f>VLOOKUP(X1420,角色属性总表!AG:AI,2,FALSE)*VLOOKUP(角色等级属性!AA1420,角色间职业划分!P:AG,13,FALSE)/角色间职业划分!$AB$9</f>
        <v>398.8919667590028</v>
      </c>
      <c r="AC1420">
        <f>VLOOKUP(X1420,角色属性总表!AG:AI,3,FALSE)*VLOOKUP(AA1420,角色间职业划分!P:AG,8,FALSE)/角色间职业划分!$W$9</f>
        <v>589.88159999999982</v>
      </c>
      <c r="AD1420">
        <f>VLOOKUP(AA1420,角色间职业划分!P:AP,26,FALSE)</f>
        <v>0.4</v>
      </c>
      <c r="AE1420">
        <f>VLOOKUP(X1420,角色属性总表!I:Q,3,FALSE)</f>
        <v>96.768000000000001</v>
      </c>
      <c r="AF1420">
        <f>VLOOKUP(AA1420,角色间职业划分!P:AP,11,FALSE)</f>
        <v>0.34</v>
      </c>
      <c r="AG1420">
        <f t="shared" si="224"/>
        <v>15.950216863984597</v>
      </c>
      <c r="AH1420">
        <f t="shared" si="225"/>
        <v>96</v>
      </c>
      <c r="AJ1420">
        <f t="shared" si="226"/>
        <v>-80.049783136015407</v>
      </c>
      <c r="AK1420">
        <v>1416</v>
      </c>
    </row>
    <row r="1421" spans="1:37" x14ac:dyDescent="0.15">
      <c r="A1421">
        <v>1417</v>
      </c>
      <c r="B1421">
        <f>ROUND(VLOOKUP(X1421,角色属性总表!AG:AI,2,FALSE)/角色属性总表!$C$34,0)</f>
        <v>33</v>
      </c>
      <c r="C1421">
        <f>ROUND(VLOOKUP(X1421,角色属性总表!Y:AE,3,FALSE)/J1421,0)</f>
        <v>7</v>
      </c>
      <c r="D1421">
        <f>ROUND(VLOOKUP(X1421,角色属性总表!AG:AI,3,FALSE)/角色属性总表!$C$35,0)</f>
        <v>35</v>
      </c>
      <c r="E1421">
        <f t="shared" si="220"/>
        <v>172</v>
      </c>
      <c r="F1421">
        <f t="shared" si="221"/>
        <v>18</v>
      </c>
      <c r="G1421">
        <f t="shared" si="222"/>
        <v>13</v>
      </c>
      <c r="H1421">
        <v>0</v>
      </c>
      <c r="I1421">
        <f t="shared" si="227"/>
        <v>3</v>
      </c>
      <c r="J1421">
        <f>VLOOKUP(AA1421,角色间职业划分!P:AP,20,FALSE)</f>
        <v>9</v>
      </c>
      <c r="K1421">
        <f>IF(X1421=500,100,VLOOKUP(AA1421,角色间职业划分!P:AP,22,FALSE))</f>
        <v>100</v>
      </c>
      <c r="L1421">
        <f>IF(X1421=500,K1421,VLOOKUP(AA1421,角色间职业划分!P:AP,23,FALSE))</f>
        <v>60</v>
      </c>
      <c r="M1421">
        <f>VLOOKUP(AA1421,角色间职业划分!P:AP,24,FALSE)</f>
        <v>0</v>
      </c>
      <c r="N1421">
        <f>VLOOKUP(AA1421,角色间职业划分!P:AP,14)*100</f>
        <v>95</v>
      </c>
      <c r="O1421">
        <f>VLOOKUP(AA1421,角色间职业划分!P:Z,9,FALSE)</f>
        <v>0</v>
      </c>
      <c r="P1421">
        <f>VLOOKUP(AA1421,角色间职业划分!P:AP,10,FALSE)</f>
        <v>0</v>
      </c>
      <c r="Q1421">
        <f>VLOOKUP(AA1421,角色间职业划分!P:AP,15,FALSE)</f>
        <v>0</v>
      </c>
      <c r="R1421">
        <f>VLOOKUP(AA1421,角色间职业划分!P:AP,16,FALSE)</f>
        <v>0</v>
      </c>
      <c r="S1421">
        <f>VLOOKUP(AA1421,角色间职业划分!P:AP,17,FALSE)</f>
        <v>0</v>
      </c>
      <c r="T1421">
        <f>VLOOKUP(AA1421,角色间职业划分!P:AP,18,FALSE)</f>
        <v>0</v>
      </c>
      <c r="U1421">
        <f>VLOOKUP(AA1421,角色间职业划分!P:AP,27,FALSE)</f>
        <v>0</v>
      </c>
      <c r="V1421">
        <f t="shared" si="223"/>
        <v>4.0000000000000036</v>
      </c>
      <c r="W1421">
        <f>VLOOKUP(AA1421,角色间职业划分!P:Q,2,FALSE)</f>
        <v>34</v>
      </c>
      <c r="X1421">
        <f t="shared" si="228"/>
        <v>3</v>
      </c>
      <c r="Y1421">
        <f>INT(VLOOKUP(X1421,角色属性总表!AG:AH,2,FALSE)*角色属性总表!$C$38)</f>
        <v>234</v>
      </c>
      <c r="AA1421">
        <f t="shared" si="229"/>
        <v>15</v>
      </c>
      <c r="AB1421">
        <f>VLOOKUP(X1421,角色属性总表!AG:AI,2,FALSE)*VLOOKUP(角色等级属性!AA1421,角色间职业划分!P:AG,13,FALSE)/角色间职业划分!$AB$9</f>
        <v>432.1329639889197</v>
      </c>
      <c r="AC1421">
        <f>VLOOKUP(X1421,角色属性总表!AG:AI,3,FALSE)*VLOOKUP(AA1421,角色间职业划分!P:AG,8,FALSE)/角色间职业划分!$W$9</f>
        <v>639.03839999999991</v>
      </c>
      <c r="AD1421">
        <f>VLOOKUP(AA1421,角色间职业划分!P:AP,26,FALSE)</f>
        <v>0.4</v>
      </c>
      <c r="AE1421">
        <f>VLOOKUP(X1421,角色属性总表!I:Q,3,FALSE)</f>
        <v>104.83200000000001</v>
      </c>
      <c r="AF1421">
        <f>VLOOKUP(AA1421,角色间职业划分!P:AP,11,FALSE)</f>
        <v>0.34</v>
      </c>
      <c r="AG1421">
        <f t="shared" si="224"/>
        <v>29.597135348055552</v>
      </c>
      <c r="AH1421">
        <f t="shared" si="225"/>
        <v>105</v>
      </c>
      <c r="AJ1421">
        <f t="shared" si="226"/>
        <v>-75.402864651944441</v>
      </c>
      <c r="AK1421">
        <v>1417</v>
      </c>
    </row>
    <row r="1422" spans="1:37" x14ac:dyDescent="0.15">
      <c r="A1422">
        <v>1418</v>
      </c>
      <c r="B1422">
        <f>ROUND(VLOOKUP(X1422,角色属性总表!AG:AI,2,FALSE)/角色属性总表!$C$34,0)</f>
        <v>36</v>
      </c>
      <c r="C1422">
        <f>ROUND(VLOOKUP(X1422,角色属性总表!Y:AE,3,FALSE)/J1422,0)</f>
        <v>7</v>
      </c>
      <c r="D1422">
        <f>ROUND(VLOOKUP(X1422,角色属性总表!AG:AI,3,FALSE)/角色属性总表!$C$35,0)</f>
        <v>38</v>
      </c>
      <c r="E1422">
        <f t="shared" si="220"/>
        <v>186</v>
      </c>
      <c r="F1422">
        <f t="shared" si="221"/>
        <v>18</v>
      </c>
      <c r="G1422">
        <f t="shared" si="222"/>
        <v>13</v>
      </c>
      <c r="H1422">
        <v>0</v>
      </c>
      <c r="I1422">
        <f t="shared" si="227"/>
        <v>3</v>
      </c>
      <c r="J1422">
        <f>VLOOKUP(AA1422,角色间职业划分!P:AP,20,FALSE)</f>
        <v>9</v>
      </c>
      <c r="K1422">
        <f>IF(X1422=500,100,VLOOKUP(AA1422,角色间职业划分!P:AP,22,FALSE))</f>
        <v>100</v>
      </c>
      <c r="L1422">
        <f>IF(X1422=500,K1422,VLOOKUP(AA1422,角色间职业划分!P:AP,23,FALSE))</f>
        <v>60</v>
      </c>
      <c r="M1422">
        <f>VLOOKUP(AA1422,角色间职业划分!P:AP,24,FALSE)</f>
        <v>0</v>
      </c>
      <c r="N1422">
        <f>VLOOKUP(AA1422,角色间职业划分!P:AP,14)*100</f>
        <v>95</v>
      </c>
      <c r="O1422">
        <f>VLOOKUP(AA1422,角色间职业划分!P:Z,9,FALSE)</f>
        <v>0</v>
      </c>
      <c r="P1422">
        <f>VLOOKUP(AA1422,角色间职业划分!P:AP,10,FALSE)</f>
        <v>0</v>
      </c>
      <c r="Q1422">
        <f>VLOOKUP(AA1422,角色间职业划分!P:AP,15,FALSE)</f>
        <v>0</v>
      </c>
      <c r="R1422">
        <f>VLOOKUP(AA1422,角色间职业划分!P:AP,16,FALSE)</f>
        <v>0</v>
      </c>
      <c r="S1422">
        <f>VLOOKUP(AA1422,角色间职业划分!P:AP,17,FALSE)</f>
        <v>0</v>
      </c>
      <c r="T1422">
        <f>VLOOKUP(AA1422,角色间职业划分!P:AP,18,FALSE)</f>
        <v>0</v>
      </c>
      <c r="U1422">
        <f>VLOOKUP(AA1422,角色间职业划分!P:AP,27,FALSE)</f>
        <v>0</v>
      </c>
      <c r="V1422">
        <f t="shared" si="223"/>
        <v>4.0000000000000036</v>
      </c>
      <c r="W1422">
        <f>VLOOKUP(AA1422,角色间职业划分!P:Q,2,FALSE)</f>
        <v>34</v>
      </c>
      <c r="X1422">
        <f t="shared" si="228"/>
        <v>4</v>
      </c>
      <c r="Y1422">
        <f>INT(VLOOKUP(X1422,角色属性总表!AG:AH,2,FALSE)*角色属性总表!$C$38)</f>
        <v>252</v>
      </c>
      <c r="AA1422">
        <f t="shared" si="229"/>
        <v>15</v>
      </c>
      <c r="AB1422">
        <f>VLOOKUP(X1422,角色属性总表!AG:AI,2,FALSE)*VLOOKUP(角色等级属性!AA1422,角色间职业划分!P:AG,13,FALSE)/角色间职业划分!$AB$9</f>
        <v>465.37396121883654</v>
      </c>
      <c r="AC1422">
        <f>VLOOKUP(X1422,角色属性总表!AG:AI,3,FALSE)*VLOOKUP(AA1422,角色间职业划分!P:AG,8,FALSE)/角色间职业划分!$W$9</f>
        <v>688.19519999999977</v>
      </c>
      <c r="AD1422">
        <f>VLOOKUP(AA1422,角色间职业划分!P:AP,26,FALSE)</f>
        <v>0.4</v>
      </c>
      <c r="AE1422">
        <f>VLOOKUP(X1422,角色属性总表!I:Q,3,FALSE)</f>
        <v>112.89599999999999</v>
      </c>
      <c r="AF1422">
        <f>VLOOKUP(AA1422,角色间职业划分!P:AP,11,FALSE)</f>
        <v>0.34</v>
      </c>
      <c r="AG1422">
        <f t="shared" si="224"/>
        <v>45.957446808510639</v>
      </c>
      <c r="AH1422">
        <f t="shared" si="225"/>
        <v>114</v>
      </c>
      <c r="AJ1422">
        <f t="shared" si="226"/>
        <v>-68.042553191489361</v>
      </c>
      <c r="AK1422">
        <v>1418</v>
      </c>
    </row>
    <row r="1423" spans="1:37" x14ac:dyDescent="0.15">
      <c r="A1423">
        <v>1419</v>
      </c>
      <c r="B1423">
        <f>ROUND(VLOOKUP(X1423,角色属性总表!AG:AI,2,FALSE)/角色属性总表!$C$34,0)</f>
        <v>39</v>
      </c>
      <c r="C1423">
        <f>ROUND(VLOOKUP(X1423,角色属性总表!Y:AE,3,FALSE)/J1423,0)</f>
        <v>8</v>
      </c>
      <c r="D1423">
        <f>ROUND(VLOOKUP(X1423,角色属性总表!AG:AI,3,FALSE)/角色属性总表!$C$35,0)</f>
        <v>40</v>
      </c>
      <c r="E1423">
        <f t="shared" si="220"/>
        <v>199</v>
      </c>
      <c r="F1423">
        <f t="shared" si="221"/>
        <v>18</v>
      </c>
      <c r="G1423">
        <f t="shared" si="222"/>
        <v>13</v>
      </c>
      <c r="H1423">
        <v>0</v>
      </c>
      <c r="I1423">
        <f t="shared" si="227"/>
        <v>3</v>
      </c>
      <c r="J1423">
        <f>VLOOKUP(AA1423,角色间职业划分!P:AP,20,FALSE)</f>
        <v>9</v>
      </c>
      <c r="K1423">
        <f>IF(X1423=500,100,VLOOKUP(AA1423,角色间职业划分!P:AP,22,FALSE))</f>
        <v>100</v>
      </c>
      <c r="L1423">
        <f>IF(X1423=500,K1423,VLOOKUP(AA1423,角色间职业划分!P:AP,23,FALSE))</f>
        <v>60</v>
      </c>
      <c r="M1423">
        <f>VLOOKUP(AA1423,角色间职业划分!P:AP,24,FALSE)</f>
        <v>0</v>
      </c>
      <c r="N1423">
        <f>VLOOKUP(AA1423,角色间职业划分!P:AP,14)*100</f>
        <v>95</v>
      </c>
      <c r="O1423">
        <f>VLOOKUP(AA1423,角色间职业划分!P:Z,9,FALSE)</f>
        <v>0</v>
      </c>
      <c r="P1423">
        <f>VLOOKUP(AA1423,角色间职业划分!P:AP,10,FALSE)</f>
        <v>0</v>
      </c>
      <c r="Q1423">
        <f>VLOOKUP(AA1423,角色间职业划分!P:AP,15,FALSE)</f>
        <v>0</v>
      </c>
      <c r="R1423">
        <f>VLOOKUP(AA1423,角色间职业划分!P:AP,16,FALSE)</f>
        <v>0</v>
      </c>
      <c r="S1423">
        <f>VLOOKUP(AA1423,角色间职业划分!P:AP,17,FALSE)</f>
        <v>0</v>
      </c>
      <c r="T1423">
        <f>VLOOKUP(AA1423,角色间职业划分!P:AP,18,FALSE)</f>
        <v>0</v>
      </c>
      <c r="U1423">
        <f>VLOOKUP(AA1423,角色间职业划分!P:AP,27,FALSE)</f>
        <v>0</v>
      </c>
      <c r="V1423">
        <f t="shared" si="223"/>
        <v>4.0000000000000036</v>
      </c>
      <c r="W1423">
        <f>VLOOKUP(AA1423,角色间职业划分!P:Q,2,FALSE)</f>
        <v>34</v>
      </c>
      <c r="X1423">
        <f t="shared" si="228"/>
        <v>5</v>
      </c>
      <c r="Y1423">
        <f>INT(VLOOKUP(X1423,角色属性总表!AG:AH,2,FALSE)*角色属性总表!$C$38)</f>
        <v>270</v>
      </c>
      <c r="AA1423">
        <f t="shared" si="229"/>
        <v>15</v>
      </c>
      <c r="AB1423">
        <f>VLOOKUP(X1423,角色属性总表!AG:AI,2,FALSE)*VLOOKUP(角色等级属性!AA1423,角色间职业划分!P:AG,13,FALSE)/角色间职业划分!$AB$9</f>
        <v>498.6149584487535</v>
      </c>
      <c r="AC1423">
        <f>VLOOKUP(X1423,角色属性总表!AG:AI,3,FALSE)*VLOOKUP(AA1423,角色间职业划分!P:AG,8,FALSE)/角色间职业划分!$W$9</f>
        <v>737.35199999999986</v>
      </c>
      <c r="AD1423">
        <f>VLOOKUP(AA1423,角色间职业划分!P:AP,26,FALSE)</f>
        <v>0.4</v>
      </c>
      <c r="AE1423">
        <f>VLOOKUP(X1423,角色属性总表!I:Q,3,FALSE)</f>
        <v>120.96000000000001</v>
      </c>
      <c r="AF1423">
        <f>VLOOKUP(AA1423,角色间职业划分!P:AP,11,FALSE)</f>
        <v>0.34</v>
      </c>
      <c r="AG1423">
        <f t="shared" si="224"/>
        <v>64.715053131586458</v>
      </c>
      <c r="AH1423">
        <f t="shared" si="225"/>
        <v>120</v>
      </c>
      <c r="AJ1423">
        <f t="shared" si="226"/>
        <v>-55.284946868413542</v>
      </c>
      <c r="AK1423">
        <v>1419</v>
      </c>
    </row>
    <row r="1424" spans="1:37" x14ac:dyDescent="0.15">
      <c r="A1424">
        <v>1420</v>
      </c>
      <c r="B1424">
        <f>ROUND(VLOOKUP(X1424,角色属性总表!AG:AI,2,FALSE)/角色属性总表!$C$34,0)</f>
        <v>41</v>
      </c>
      <c r="C1424">
        <f>ROUND(VLOOKUP(X1424,角色属性总表!Y:AE,3,FALSE)/J1424,0)</f>
        <v>9</v>
      </c>
      <c r="D1424">
        <f>ROUND(VLOOKUP(X1424,角色属性总表!AG:AI,3,FALSE)/角色属性总表!$C$35,0)</f>
        <v>43</v>
      </c>
      <c r="E1424">
        <f t="shared" si="220"/>
        <v>212</v>
      </c>
      <c r="F1424">
        <f t="shared" si="221"/>
        <v>18</v>
      </c>
      <c r="G1424">
        <f t="shared" si="222"/>
        <v>13</v>
      </c>
      <c r="H1424">
        <v>0</v>
      </c>
      <c r="I1424">
        <f t="shared" si="227"/>
        <v>3</v>
      </c>
      <c r="J1424">
        <f>VLOOKUP(AA1424,角色间职业划分!P:AP,20,FALSE)</f>
        <v>9</v>
      </c>
      <c r="K1424">
        <f>IF(X1424=500,100,VLOOKUP(AA1424,角色间职业划分!P:AP,22,FALSE))</f>
        <v>100</v>
      </c>
      <c r="L1424">
        <f>IF(X1424=500,K1424,VLOOKUP(AA1424,角色间职业划分!P:AP,23,FALSE))</f>
        <v>60</v>
      </c>
      <c r="M1424">
        <f>VLOOKUP(AA1424,角色间职业划分!P:AP,24,FALSE)</f>
        <v>0</v>
      </c>
      <c r="N1424">
        <f>VLOOKUP(AA1424,角色间职业划分!P:AP,14)*100</f>
        <v>95</v>
      </c>
      <c r="O1424">
        <f>VLOOKUP(AA1424,角色间职业划分!P:Z,9,FALSE)</f>
        <v>0</v>
      </c>
      <c r="P1424">
        <f>VLOOKUP(AA1424,角色间职业划分!P:AP,10,FALSE)</f>
        <v>0</v>
      </c>
      <c r="Q1424">
        <f>VLOOKUP(AA1424,角色间职业划分!P:AP,15,FALSE)</f>
        <v>0</v>
      </c>
      <c r="R1424">
        <f>VLOOKUP(AA1424,角色间职业划分!P:AP,16,FALSE)</f>
        <v>0</v>
      </c>
      <c r="S1424">
        <f>VLOOKUP(AA1424,角色间职业划分!P:AP,17,FALSE)</f>
        <v>0</v>
      </c>
      <c r="T1424">
        <f>VLOOKUP(AA1424,角色间职业划分!P:AP,18,FALSE)</f>
        <v>0</v>
      </c>
      <c r="U1424">
        <f>VLOOKUP(AA1424,角色间职业划分!P:AP,27,FALSE)</f>
        <v>0</v>
      </c>
      <c r="V1424">
        <f t="shared" si="223"/>
        <v>4.0000000000000036</v>
      </c>
      <c r="W1424">
        <f>VLOOKUP(AA1424,角色间职业划分!P:Q,2,FALSE)</f>
        <v>34</v>
      </c>
      <c r="X1424">
        <f t="shared" si="228"/>
        <v>6</v>
      </c>
      <c r="Y1424">
        <f>INT(VLOOKUP(X1424,角色属性总表!AG:AH,2,FALSE)*角色属性总表!$C$38)</f>
        <v>288</v>
      </c>
      <c r="AA1424">
        <f t="shared" si="229"/>
        <v>15</v>
      </c>
      <c r="AB1424">
        <f>VLOOKUP(X1424,角色属性总表!AG:AI,2,FALSE)*VLOOKUP(角色等级属性!AA1424,角色间职业划分!P:AG,13,FALSE)/角色间职业划分!$AB$9</f>
        <v>531.8559556786704</v>
      </c>
      <c r="AC1424">
        <f>VLOOKUP(X1424,角色属性总表!AG:AI,3,FALSE)*VLOOKUP(AA1424,角色间职业划分!P:AG,8,FALSE)/角色间职业划分!$W$9</f>
        <v>786.50879999999984</v>
      </c>
      <c r="AD1424">
        <f>VLOOKUP(AA1424,角色间职业划分!P:AP,26,FALSE)</f>
        <v>0.4</v>
      </c>
      <c r="AE1424">
        <f>VLOOKUP(X1424,角色属性总表!I:Q,3,FALSE)</f>
        <v>129.024</v>
      </c>
      <c r="AF1424">
        <f>VLOOKUP(AA1424,角色间职业划分!P:AP,11,FALSE)</f>
        <v>0.34</v>
      </c>
      <c r="AG1424">
        <f t="shared" si="224"/>
        <v>85.658020979464069</v>
      </c>
      <c r="AH1424">
        <f t="shared" si="225"/>
        <v>129</v>
      </c>
      <c r="AJ1424">
        <f t="shared" si="226"/>
        <v>-43.341979020535931</v>
      </c>
      <c r="AK1424">
        <v>1420</v>
      </c>
    </row>
    <row r="1425" spans="1:37" x14ac:dyDescent="0.15">
      <c r="A1425">
        <v>1421</v>
      </c>
      <c r="B1425">
        <f>ROUND(VLOOKUP(X1425,角色属性总表!AG:AI,2,FALSE)/角色属性总表!$C$34,0)</f>
        <v>44</v>
      </c>
      <c r="C1425">
        <f>ROUND(VLOOKUP(X1425,角色属性总表!Y:AE,3,FALSE)/J1425,0)</f>
        <v>9</v>
      </c>
      <c r="D1425">
        <f>ROUND(VLOOKUP(X1425,角色属性总表!AG:AI,3,FALSE)/角色属性总表!$C$35,0)</f>
        <v>46</v>
      </c>
      <c r="E1425">
        <f t="shared" si="220"/>
        <v>226</v>
      </c>
      <c r="F1425">
        <f t="shared" si="221"/>
        <v>18</v>
      </c>
      <c r="G1425">
        <f t="shared" si="222"/>
        <v>13</v>
      </c>
      <c r="H1425">
        <v>0</v>
      </c>
      <c r="I1425">
        <f t="shared" si="227"/>
        <v>3</v>
      </c>
      <c r="J1425">
        <f>VLOOKUP(AA1425,角色间职业划分!P:AP,20,FALSE)</f>
        <v>9</v>
      </c>
      <c r="K1425">
        <f>IF(X1425=500,100,VLOOKUP(AA1425,角色间职业划分!P:AP,22,FALSE))</f>
        <v>100</v>
      </c>
      <c r="L1425">
        <f>IF(X1425=500,K1425,VLOOKUP(AA1425,角色间职业划分!P:AP,23,FALSE))</f>
        <v>60</v>
      </c>
      <c r="M1425">
        <f>VLOOKUP(AA1425,角色间职业划分!P:AP,24,FALSE)</f>
        <v>0</v>
      </c>
      <c r="N1425">
        <f>VLOOKUP(AA1425,角色间职业划分!P:AP,14)*100</f>
        <v>95</v>
      </c>
      <c r="O1425">
        <f>VLOOKUP(AA1425,角色间职业划分!P:Z,9,FALSE)</f>
        <v>0</v>
      </c>
      <c r="P1425">
        <f>VLOOKUP(AA1425,角色间职业划分!P:AP,10,FALSE)</f>
        <v>0</v>
      </c>
      <c r="Q1425">
        <f>VLOOKUP(AA1425,角色间职业划分!P:AP,15,FALSE)</f>
        <v>0</v>
      </c>
      <c r="R1425">
        <f>VLOOKUP(AA1425,角色间职业划分!P:AP,16,FALSE)</f>
        <v>0</v>
      </c>
      <c r="S1425">
        <f>VLOOKUP(AA1425,角色间职业划分!P:AP,17,FALSE)</f>
        <v>0</v>
      </c>
      <c r="T1425">
        <f>VLOOKUP(AA1425,角色间职业划分!P:AP,18,FALSE)</f>
        <v>0</v>
      </c>
      <c r="U1425">
        <f>VLOOKUP(AA1425,角色间职业划分!P:AP,27,FALSE)</f>
        <v>0</v>
      </c>
      <c r="V1425">
        <f t="shared" si="223"/>
        <v>4.0000000000000036</v>
      </c>
      <c r="W1425">
        <f>VLOOKUP(AA1425,角色间职业划分!P:Q,2,FALSE)</f>
        <v>34</v>
      </c>
      <c r="X1425">
        <f t="shared" si="228"/>
        <v>7</v>
      </c>
      <c r="Y1425">
        <f>INT(VLOOKUP(X1425,角色属性总表!AG:AH,2,FALSE)*角色属性总表!$C$38)</f>
        <v>306</v>
      </c>
      <c r="AA1425">
        <f t="shared" si="229"/>
        <v>15</v>
      </c>
      <c r="AB1425">
        <f>VLOOKUP(X1425,角色属性总表!AG:AI,2,FALSE)*VLOOKUP(角色等级属性!AA1425,角色间职业划分!P:AG,13,FALSE)/角色间职业划分!$AB$9</f>
        <v>565.09695290858724</v>
      </c>
      <c r="AC1425">
        <f>VLOOKUP(X1425,角色属性总表!AG:AI,3,FALSE)*VLOOKUP(AA1425,角色间职业划分!P:AG,8,FALSE)/角色间职业划分!$W$9</f>
        <v>835.6655999999997</v>
      </c>
      <c r="AD1425">
        <f>VLOOKUP(AA1425,角色间职业划分!P:AP,26,FALSE)</f>
        <v>0.4</v>
      </c>
      <c r="AE1425">
        <f>VLOOKUP(X1425,角色属性总表!I:Q,3,FALSE)</f>
        <v>137.08799999999999</v>
      </c>
      <c r="AF1425">
        <f>VLOOKUP(AA1425,角色间职业划分!P:AP,11,FALSE)</f>
        <v>0.34</v>
      </c>
      <c r="AG1425">
        <f t="shared" si="224"/>
        <v>108.63177977079756</v>
      </c>
      <c r="AH1425">
        <f t="shared" si="225"/>
        <v>138</v>
      </c>
      <c r="AJ1425">
        <f t="shared" si="226"/>
        <v>-29.368220229202436</v>
      </c>
      <c r="AK1425">
        <v>1421</v>
      </c>
    </row>
    <row r="1426" spans="1:37" x14ac:dyDescent="0.15">
      <c r="A1426">
        <v>1422</v>
      </c>
      <c r="B1426">
        <f>ROUND(VLOOKUP(X1426,角色属性总表!AG:AI,2,FALSE)/角色属性总表!$C$34,0)</f>
        <v>46</v>
      </c>
      <c r="C1426">
        <f>ROUND(VLOOKUP(X1426,角色属性总表!Y:AE,3,FALSE)/J1426,0)</f>
        <v>10</v>
      </c>
      <c r="D1426">
        <f>ROUND(VLOOKUP(X1426,角色属性总表!AG:AI,3,FALSE)/角色属性总表!$C$35,0)</f>
        <v>48</v>
      </c>
      <c r="E1426">
        <f t="shared" si="220"/>
        <v>239</v>
      </c>
      <c r="F1426">
        <f t="shared" si="221"/>
        <v>18</v>
      </c>
      <c r="G1426">
        <f t="shared" si="222"/>
        <v>13</v>
      </c>
      <c r="H1426">
        <v>0</v>
      </c>
      <c r="I1426">
        <f t="shared" si="227"/>
        <v>3</v>
      </c>
      <c r="J1426">
        <f>VLOOKUP(AA1426,角色间职业划分!P:AP,20,FALSE)</f>
        <v>9</v>
      </c>
      <c r="K1426">
        <f>IF(X1426=500,100,VLOOKUP(AA1426,角色间职业划分!P:AP,22,FALSE))</f>
        <v>100</v>
      </c>
      <c r="L1426">
        <f>IF(X1426=500,K1426,VLOOKUP(AA1426,角色间职业划分!P:AP,23,FALSE))</f>
        <v>60</v>
      </c>
      <c r="M1426">
        <f>VLOOKUP(AA1426,角色间职业划分!P:AP,24,FALSE)</f>
        <v>0</v>
      </c>
      <c r="N1426">
        <f>VLOOKUP(AA1426,角色间职业划分!P:AP,14)*100</f>
        <v>95</v>
      </c>
      <c r="O1426">
        <f>VLOOKUP(AA1426,角色间职业划分!P:Z,9,FALSE)</f>
        <v>0</v>
      </c>
      <c r="P1426">
        <f>VLOOKUP(AA1426,角色间职业划分!P:AP,10,FALSE)</f>
        <v>0</v>
      </c>
      <c r="Q1426">
        <f>VLOOKUP(AA1426,角色间职业划分!P:AP,15,FALSE)</f>
        <v>0</v>
      </c>
      <c r="R1426">
        <f>VLOOKUP(AA1426,角色间职业划分!P:AP,16,FALSE)</f>
        <v>0</v>
      </c>
      <c r="S1426">
        <f>VLOOKUP(AA1426,角色间职业划分!P:AP,17,FALSE)</f>
        <v>0</v>
      </c>
      <c r="T1426">
        <f>VLOOKUP(AA1426,角色间职业划分!P:AP,18,FALSE)</f>
        <v>0</v>
      </c>
      <c r="U1426">
        <f>VLOOKUP(AA1426,角色间职业划分!P:AP,27,FALSE)</f>
        <v>0</v>
      </c>
      <c r="V1426">
        <f t="shared" si="223"/>
        <v>4.0000000000000036</v>
      </c>
      <c r="W1426">
        <f>VLOOKUP(AA1426,角色间职业划分!P:Q,2,FALSE)</f>
        <v>34</v>
      </c>
      <c r="X1426">
        <f t="shared" si="228"/>
        <v>8</v>
      </c>
      <c r="Y1426">
        <f>INT(VLOOKUP(X1426,角色属性总表!AG:AH,2,FALSE)*角色属性总表!$C$38)</f>
        <v>324</v>
      </c>
      <c r="AA1426">
        <f t="shared" si="229"/>
        <v>15</v>
      </c>
      <c r="AB1426">
        <f>VLOOKUP(X1426,角色属性总表!AG:AI,2,FALSE)*VLOOKUP(角色等级属性!AA1426,角色间职业划分!P:AG,13,FALSE)/角色间职业划分!$AB$9</f>
        <v>598.3379501385042</v>
      </c>
      <c r="AC1426">
        <f>VLOOKUP(X1426,角色属性总表!AG:AI,3,FALSE)*VLOOKUP(AA1426,角色间职业划分!P:AG,8,FALSE)/角色间职业划分!$W$9</f>
        <v>884.8223999999999</v>
      </c>
      <c r="AD1426">
        <f>VLOOKUP(AA1426,角色间职业划分!P:AP,26,FALSE)</f>
        <v>0.4</v>
      </c>
      <c r="AE1426">
        <f>VLOOKUP(X1426,角色属性总表!I:Q,3,FALSE)</f>
        <v>145.15200000000002</v>
      </c>
      <c r="AF1426">
        <f>VLOOKUP(AA1426,角色间职业划分!P:AP,11,FALSE)</f>
        <v>0.34</v>
      </c>
      <c r="AG1426">
        <f t="shared" si="224"/>
        <v>133.51737690273509</v>
      </c>
      <c r="AH1426">
        <f t="shared" si="225"/>
        <v>144</v>
      </c>
      <c r="AJ1426">
        <f t="shared" si="226"/>
        <v>-10.482623097264906</v>
      </c>
      <c r="AK1426">
        <v>1422</v>
      </c>
    </row>
    <row r="1427" spans="1:37" x14ac:dyDescent="0.15">
      <c r="A1427">
        <v>1423</v>
      </c>
      <c r="B1427">
        <f>ROUND(VLOOKUP(X1427,角色属性总表!AG:AI,2,FALSE)/角色属性总表!$C$34,0)</f>
        <v>49</v>
      </c>
      <c r="C1427">
        <f>ROUND(VLOOKUP(X1427,角色属性总表!Y:AE,3,FALSE)/J1427,0)</f>
        <v>11</v>
      </c>
      <c r="D1427">
        <f>ROUND(VLOOKUP(X1427,角色属性总表!AG:AI,3,FALSE)/角色属性总表!$C$35,0)</f>
        <v>51</v>
      </c>
      <c r="E1427">
        <f t="shared" si="220"/>
        <v>252</v>
      </c>
      <c r="F1427">
        <f t="shared" si="221"/>
        <v>18</v>
      </c>
      <c r="G1427">
        <f t="shared" si="222"/>
        <v>13</v>
      </c>
      <c r="H1427">
        <v>0</v>
      </c>
      <c r="I1427">
        <f t="shared" si="227"/>
        <v>3</v>
      </c>
      <c r="J1427">
        <f>VLOOKUP(AA1427,角色间职业划分!P:AP,20,FALSE)</f>
        <v>9</v>
      </c>
      <c r="K1427">
        <f>IF(X1427=500,100,VLOOKUP(AA1427,角色间职业划分!P:AP,22,FALSE))</f>
        <v>100</v>
      </c>
      <c r="L1427">
        <f>IF(X1427=500,K1427,VLOOKUP(AA1427,角色间职业划分!P:AP,23,FALSE))</f>
        <v>60</v>
      </c>
      <c r="M1427">
        <f>VLOOKUP(AA1427,角色间职业划分!P:AP,24,FALSE)</f>
        <v>0</v>
      </c>
      <c r="N1427">
        <f>VLOOKUP(AA1427,角色间职业划分!P:AP,14)*100</f>
        <v>95</v>
      </c>
      <c r="O1427">
        <f>VLOOKUP(AA1427,角色间职业划分!P:Z,9,FALSE)</f>
        <v>0</v>
      </c>
      <c r="P1427">
        <f>VLOOKUP(AA1427,角色间职业划分!P:AP,10,FALSE)</f>
        <v>0</v>
      </c>
      <c r="Q1427">
        <f>VLOOKUP(AA1427,角色间职业划分!P:AP,15,FALSE)</f>
        <v>0</v>
      </c>
      <c r="R1427">
        <f>VLOOKUP(AA1427,角色间职业划分!P:AP,16,FALSE)</f>
        <v>0</v>
      </c>
      <c r="S1427">
        <f>VLOOKUP(AA1427,角色间职业划分!P:AP,17,FALSE)</f>
        <v>0</v>
      </c>
      <c r="T1427">
        <f>VLOOKUP(AA1427,角色间职业划分!P:AP,18,FALSE)</f>
        <v>0</v>
      </c>
      <c r="U1427">
        <f>VLOOKUP(AA1427,角色间职业划分!P:AP,27,FALSE)</f>
        <v>0</v>
      </c>
      <c r="V1427">
        <f t="shared" si="223"/>
        <v>4.0000000000000036</v>
      </c>
      <c r="W1427">
        <f>VLOOKUP(AA1427,角色间职业划分!P:Q,2,FALSE)</f>
        <v>34</v>
      </c>
      <c r="X1427">
        <f t="shared" si="228"/>
        <v>9</v>
      </c>
      <c r="Y1427">
        <f>INT(VLOOKUP(X1427,角色属性总表!AG:AH,2,FALSE)*角色属性总表!$C$38)</f>
        <v>342</v>
      </c>
      <c r="AA1427">
        <f t="shared" si="229"/>
        <v>15</v>
      </c>
      <c r="AB1427">
        <f>VLOOKUP(X1427,角色属性总表!AG:AI,2,FALSE)*VLOOKUP(角色等级属性!AA1427,角色间职业划分!P:AG,13,FALSE)/角色间职业划分!$AB$9</f>
        <v>631.57894736842115</v>
      </c>
      <c r="AC1427">
        <f>VLOOKUP(X1427,角色属性总表!AG:AI,3,FALSE)*VLOOKUP(AA1427,角色间职业划分!P:AG,8,FALSE)/角色间职业划分!$W$9</f>
        <v>933.97919999999965</v>
      </c>
      <c r="AD1427">
        <f>VLOOKUP(AA1427,角色间职业划分!P:AP,26,FALSE)</f>
        <v>0.4</v>
      </c>
      <c r="AE1427">
        <f>VLOOKUP(X1427,角色属性总表!I:Q,3,FALSE)</f>
        <v>153.21599999999998</v>
      </c>
      <c r="AF1427">
        <f>VLOOKUP(AA1427,角色间职业划分!P:AP,11,FALSE)</f>
        <v>0.34</v>
      </c>
      <c r="AG1427">
        <f t="shared" si="224"/>
        <v>160.21978021978018</v>
      </c>
      <c r="AH1427">
        <f t="shared" si="225"/>
        <v>153</v>
      </c>
      <c r="AJ1427">
        <f t="shared" si="226"/>
        <v>7.2197802197801764</v>
      </c>
      <c r="AK1427">
        <v>1423</v>
      </c>
    </row>
    <row r="1428" spans="1:37" x14ac:dyDescent="0.15">
      <c r="A1428">
        <v>1424</v>
      </c>
      <c r="B1428">
        <f>ROUND(VLOOKUP(X1428,角色属性总表!AG:AI,2,FALSE)/角色属性总表!$C$34,0)</f>
        <v>51</v>
      </c>
      <c r="C1428">
        <f>ROUND(VLOOKUP(X1428,角色属性总表!Y:AE,3,FALSE)/J1428,0)</f>
        <v>12</v>
      </c>
      <c r="D1428">
        <f>ROUND(VLOOKUP(X1428,角色属性总表!AG:AI,3,FALSE)/角色属性总表!$C$35,0)</f>
        <v>54</v>
      </c>
      <c r="E1428">
        <f t="shared" si="220"/>
        <v>265</v>
      </c>
      <c r="F1428">
        <f t="shared" si="221"/>
        <v>18</v>
      </c>
      <c r="G1428">
        <f t="shared" si="222"/>
        <v>13</v>
      </c>
      <c r="H1428">
        <v>0</v>
      </c>
      <c r="I1428">
        <f t="shared" si="227"/>
        <v>3</v>
      </c>
      <c r="J1428">
        <f>VLOOKUP(AA1428,角色间职业划分!P:AP,20,FALSE)</f>
        <v>9</v>
      </c>
      <c r="K1428">
        <f>IF(X1428=500,100,VLOOKUP(AA1428,角色间职业划分!P:AP,22,FALSE))</f>
        <v>100</v>
      </c>
      <c r="L1428">
        <f>IF(X1428=500,K1428,VLOOKUP(AA1428,角色间职业划分!P:AP,23,FALSE))</f>
        <v>60</v>
      </c>
      <c r="M1428">
        <f>VLOOKUP(AA1428,角色间职业划分!P:AP,24,FALSE)</f>
        <v>0</v>
      </c>
      <c r="N1428">
        <f>VLOOKUP(AA1428,角色间职业划分!P:AP,14)*100</f>
        <v>95</v>
      </c>
      <c r="O1428">
        <f>VLOOKUP(AA1428,角色间职业划分!P:Z,9,FALSE)</f>
        <v>0</v>
      </c>
      <c r="P1428">
        <f>VLOOKUP(AA1428,角色间职业划分!P:AP,10,FALSE)</f>
        <v>0</v>
      </c>
      <c r="Q1428">
        <f>VLOOKUP(AA1428,角色间职业划分!P:AP,15,FALSE)</f>
        <v>0</v>
      </c>
      <c r="R1428">
        <f>VLOOKUP(AA1428,角色间职业划分!P:AP,16,FALSE)</f>
        <v>0</v>
      </c>
      <c r="S1428">
        <f>VLOOKUP(AA1428,角色间职业划分!P:AP,17,FALSE)</f>
        <v>0</v>
      </c>
      <c r="T1428">
        <f>VLOOKUP(AA1428,角色间职业划分!P:AP,18,FALSE)</f>
        <v>0</v>
      </c>
      <c r="U1428">
        <f>VLOOKUP(AA1428,角色间职业划分!P:AP,27,FALSE)</f>
        <v>0</v>
      </c>
      <c r="V1428">
        <f t="shared" si="223"/>
        <v>4.0000000000000036</v>
      </c>
      <c r="W1428">
        <f>VLOOKUP(AA1428,角色间职业划分!P:Q,2,FALSE)</f>
        <v>34</v>
      </c>
      <c r="X1428">
        <f t="shared" si="228"/>
        <v>10</v>
      </c>
      <c r="Y1428">
        <f>INT(VLOOKUP(X1428,角色属性总表!AG:AH,2,FALSE)*角色属性总表!$C$38)</f>
        <v>360</v>
      </c>
      <c r="AA1428">
        <f t="shared" si="229"/>
        <v>15</v>
      </c>
      <c r="AB1428">
        <f>VLOOKUP(X1428,角色属性总表!AG:AI,2,FALSE)*VLOOKUP(角色等级属性!AA1428,角色间职业划分!P:AG,13,FALSE)/角色间职业划分!$AB$9</f>
        <v>664.819944598338</v>
      </c>
      <c r="AC1428">
        <f>VLOOKUP(X1428,角色属性总表!AG:AI,3,FALSE)*VLOOKUP(AA1428,角色间职业划分!P:AG,8,FALSE)/角色间职业划分!$W$9</f>
        <v>983.13599999999985</v>
      </c>
      <c r="AD1428">
        <f>VLOOKUP(AA1428,角色间职业划分!P:AP,26,FALSE)</f>
        <v>0.4</v>
      </c>
      <c r="AE1428">
        <f>VLOOKUP(X1428,角色属性总表!I:Q,3,FALSE)</f>
        <v>161.28</v>
      </c>
      <c r="AF1428">
        <f>VLOOKUP(AA1428,角色间职业划分!P:AP,11,FALSE)</f>
        <v>0.34</v>
      </c>
      <c r="AG1428">
        <f t="shared" si="224"/>
        <v>188.66094212824672</v>
      </c>
      <c r="AH1428">
        <f t="shared" si="225"/>
        <v>162</v>
      </c>
      <c r="AJ1428">
        <f t="shared" si="226"/>
        <v>26.660942128246717</v>
      </c>
      <c r="AK1428">
        <v>1424</v>
      </c>
    </row>
    <row r="1429" spans="1:37" x14ac:dyDescent="0.15">
      <c r="A1429">
        <v>1425</v>
      </c>
      <c r="B1429">
        <f>ROUND(VLOOKUP(X1429,角色属性总表!AG:AI,2,FALSE)/角色属性总表!$C$34,0)</f>
        <v>54</v>
      </c>
      <c r="C1429">
        <f>ROUND(VLOOKUP(X1429,角色属性总表!Y:AE,3,FALSE)/J1429,0)</f>
        <v>12</v>
      </c>
      <c r="D1429">
        <f>ROUND(VLOOKUP(X1429,角色属性总表!AG:AI,3,FALSE)/角色属性总表!$C$35,0)</f>
        <v>56</v>
      </c>
      <c r="E1429">
        <f t="shared" si="220"/>
        <v>279</v>
      </c>
      <c r="F1429">
        <f t="shared" si="221"/>
        <v>18</v>
      </c>
      <c r="G1429">
        <f t="shared" si="222"/>
        <v>13</v>
      </c>
      <c r="H1429">
        <v>0</v>
      </c>
      <c r="I1429">
        <f t="shared" si="227"/>
        <v>3</v>
      </c>
      <c r="J1429">
        <f>VLOOKUP(AA1429,角色间职业划分!P:AP,20,FALSE)</f>
        <v>9</v>
      </c>
      <c r="K1429">
        <f>IF(X1429=500,100,VLOOKUP(AA1429,角色间职业划分!P:AP,22,FALSE))</f>
        <v>100</v>
      </c>
      <c r="L1429">
        <f>IF(X1429=500,K1429,VLOOKUP(AA1429,角色间职业划分!P:AP,23,FALSE))</f>
        <v>60</v>
      </c>
      <c r="M1429">
        <f>VLOOKUP(AA1429,角色间职业划分!P:AP,24,FALSE)</f>
        <v>0</v>
      </c>
      <c r="N1429">
        <f>VLOOKUP(AA1429,角色间职业划分!P:AP,14)*100</f>
        <v>95</v>
      </c>
      <c r="O1429">
        <f>VLOOKUP(AA1429,角色间职业划分!P:Z,9,FALSE)</f>
        <v>0</v>
      </c>
      <c r="P1429">
        <f>VLOOKUP(AA1429,角色间职业划分!P:AP,10,FALSE)</f>
        <v>0</v>
      </c>
      <c r="Q1429">
        <f>VLOOKUP(AA1429,角色间职业划分!P:AP,15,FALSE)</f>
        <v>0</v>
      </c>
      <c r="R1429">
        <f>VLOOKUP(AA1429,角色间职业划分!P:AP,16,FALSE)</f>
        <v>0</v>
      </c>
      <c r="S1429">
        <f>VLOOKUP(AA1429,角色间职业划分!P:AP,17,FALSE)</f>
        <v>0</v>
      </c>
      <c r="T1429">
        <f>VLOOKUP(AA1429,角色间职业划分!P:AP,18,FALSE)</f>
        <v>0</v>
      </c>
      <c r="U1429">
        <f>VLOOKUP(AA1429,角色间职业划分!P:AP,27,FALSE)</f>
        <v>0</v>
      </c>
      <c r="V1429">
        <f t="shared" si="223"/>
        <v>4.0000000000000036</v>
      </c>
      <c r="W1429">
        <f>VLOOKUP(AA1429,角色间职业划分!P:Q,2,FALSE)</f>
        <v>34</v>
      </c>
      <c r="X1429">
        <f t="shared" si="228"/>
        <v>11</v>
      </c>
      <c r="Y1429">
        <f>INT(VLOOKUP(X1429,角色属性总表!AG:AH,2,FALSE)*角色属性总表!$C$38)</f>
        <v>378</v>
      </c>
      <c r="AA1429">
        <f t="shared" si="229"/>
        <v>15</v>
      </c>
      <c r="AB1429">
        <f>VLOOKUP(X1429,角色属性总表!AG:AI,2,FALSE)*VLOOKUP(角色等级属性!AA1429,角色间职业划分!P:AG,13,FALSE)/角色间职业划分!$AB$9</f>
        <v>698.06094182825484</v>
      </c>
      <c r="AC1429">
        <f>VLOOKUP(X1429,角色属性总表!AG:AI,3,FALSE)*VLOOKUP(AA1429,角色间职业划分!P:AG,8,FALSE)/角色间职业划分!$W$9</f>
        <v>1032.2927999999997</v>
      </c>
      <c r="AD1429">
        <f>VLOOKUP(AA1429,角色间职业划分!P:AP,26,FALSE)</f>
        <v>0.4</v>
      </c>
      <c r="AE1429">
        <f>VLOOKUP(X1429,角色属性总表!I:Q,3,FALSE)</f>
        <v>169.34399999999999</v>
      </c>
      <c r="AF1429">
        <f>VLOOKUP(AA1429,角色间职业划分!P:AP,11,FALSE)</f>
        <v>0.34</v>
      </c>
      <c r="AG1429">
        <f t="shared" si="224"/>
        <v>218.77538889719293</v>
      </c>
      <c r="AH1429">
        <f t="shared" si="225"/>
        <v>168</v>
      </c>
      <c r="AJ1429">
        <f t="shared" si="226"/>
        <v>50.775388897192926</v>
      </c>
      <c r="AK1429">
        <v>1425</v>
      </c>
    </row>
    <row r="1430" spans="1:37" x14ac:dyDescent="0.15">
      <c r="A1430">
        <v>1426</v>
      </c>
      <c r="B1430">
        <f>ROUND(VLOOKUP(X1430,角色属性总表!AG:AI,2,FALSE)/角色属性总表!$C$34,0)</f>
        <v>57</v>
      </c>
      <c r="C1430">
        <f>ROUND(VLOOKUP(X1430,角色属性总表!Y:AE,3,FALSE)/J1430,0)</f>
        <v>13</v>
      </c>
      <c r="D1430">
        <f>ROUND(VLOOKUP(X1430,角色属性总表!AG:AI,3,FALSE)/角色属性总表!$C$35,0)</f>
        <v>59</v>
      </c>
      <c r="E1430">
        <f t="shared" si="220"/>
        <v>292</v>
      </c>
      <c r="F1430">
        <f t="shared" si="221"/>
        <v>18</v>
      </c>
      <c r="G1430">
        <f t="shared" si="222"/>
        <v>13</v>
      </c>
      <c r="H1430">
        <v>0</v>
      </c>
      <c r="I1430">
        <f t="shared" si="227"/>
        <v>3</v>
      </c>
      <c r="J1430">
        <f>VLOOKUP(AA1430,角色间职业划分!P:AP,20,FALSE)</f>
        <v>9</v>
      </c>
      <c r="K1430">
        <f>IF(X1430=500,100,VLOOKUP(AA1430,角色间职业划分!P:AP,22,FALSE))</f>
        <v>100</v>
      </c>
      <c r="L1430">
        <f>IF(X1430=500,K1430,VLOOKUP(AA1430,角色间职业划分!P:AP,23,FALSE))</f>
        <v>60</v>
      </c>
      <c r="M1430">
        <f>VLOOKUP(AA1430,角色间职业划分!P:AP,24,FALSE)</f>
        <v>0</v>
      </c>
      <c r="N1430">
        <f>VLOOKUP(AA1430,角色间职业划分!P:AP,14)*100</f>
        <v>95</v>
      </c>
      <c r="O1430">
        <f>VLOOKUP(AA1430,角色间职业划分!P:Z,9,FALSE)</f>
        <v>0</v>
      </c>
      <c r="P1430">
        <f>VLOOKUP(AA1430,角色间职业划分!P:AP,10,FALSE)</f>
        <v>0</v>
      </c>
      <c r="Q1430">
        <f>VLOOKUP(AA1430,角色间职业划分!P:AP,15,FALSE)</f>
        <v>0</v>
      </c>
      <c r="R1430">
        <f>VLOOKUP(AA1430,角色间职业划分!P:AP,16,FALSE)</f>
        <v>0</v>
      </c>
      <c r="S1430">
        <f>VLOOKUP(AA1430,角色间职业划分!P:AP,17,FALSE)</f>
        <v>0</v>
      </c>
      <c r="T1430">
        <f>VLOOKUP(AA1430,角色间职业划分!P:AP,18,FALSE)</f>
        <v>0</v>
      </c>
      <c r="U1430">
        <f>VLOOKUP(AA1430,角色间职业划分!P:AP,27,FALSE)</f>
        <v>0</v>
      </c>
      <c r="V1430">
        <f t="shared" si="223"/>
        <v>4.0000000000000036</v>
      </c>
      <c r="W1430">
        <f>VLOOKUP(AA1430,角色间职业划分!P:Q,2,FALSE)</f>
        <v>34</v>
      </c>
      <c r="X1430">
        <f t="shared" si="228"/>
        <v>12</v>
      </c>
      <c r="Y1430">
        <f>INT(VLOOKUP(X1430,角色属性总表!AG:AH,2,FALSE)*角色属性总表!$C$38)</f>
        <v>396</v>
      </c>
      <c r="AA1430">
        <f t="shared" si="229"/>
        <v>15</v>
      </c>
      <c r="AB1430">
        <f>VLOOKUP(X1430,角色属性总表!AG:AI,2,FALSE)*VLOOKUP(角色等级属性!AA1430,角色间职业划分!P:AG,13,FALSE)/角色间职业划分!$AB$9</f>
        <v>731.30193905817191</v>
      </c>
      <c r="AC1430">
        <f>VLOOKUP(X1430,角色属性总表!AG:AI,3,FALSE)*VLOOKUP(AA1430,角色间职业划分!P:AG,8,FALSE)/角色间职业划分!$W$9</f>
        <v>1081.4495999999997</v>
      </c>
      <c r="AD1430">
        <f>VLOOKUP(AA1430,角色间职业划分!P:AP,26,FALSE)</f>
        <v>0.4</v>
      </c>
      <c r="AE1430">
        <f>VLOOKUP(X1430,角色属性总表!I:Q,3,FALSE)</f>
        <v>177.40800000000002</v>
      </c>
      <c r="AF1430">
        <f>VLOOKUP(AA1430,角色间职业划分!P:AP,11,FALSE)</f>
        <v>0.34</v>
      </c>
      <c r="AG1430">
        <f t="shared" si="224"/>
        <v>250.50726310243272</v>
      </c>
      <c r="AH1430">
        <f t="shared" si="225"/>
        <v>177</v>
      </c>
      <c r="AJ1430">
        <f t="shared" si="226"/>
        <v>73.507263102432717</v>
      </c>
      <c r="AK1430">
        <v>1426</v>
      </c>
    </row>
    <row r="1431" spans="1:37" x14ac:dyDescent="0.15">
      <c r="A1431">
        <v>1427</v>
      </c>
      <c r="B1431">
        <f>ROUND(VLOOKUP(X1431,角色属性总表!AG:AI,2,FALSE)/角色属性总表!$C$34,0)</f>
        <v>59</v>
      </c>
      <c r="C1431">
        <f>ROUND(VLOOKUP(X1431,角色属性总表!Y:AE,3,FALSE)/J1431,0)</f>
        <v>14</v>
      </c>
      <c r="D1431">
        <f>ROUND(VLOOKUP(X1431,角色属性总表!AG:AI,3,FALSE)/角色属性总表!$C$35,0)</f>
        <v>62</v>
      </c>
      <c r="E1431">
        <f t="shared" si="220"/>
        <v>305</v>
      </c>
      <c r="F1431">
        <f t="shared" si="221"/>
        <v>18</v>
      </c>
      <c r="G1431">
        <f t="shared" si="222"/>
        <v>13</v>
      </c>
      <c r="H1431">
        <v>0</v>
      </c>
      <c r="I1431">
        <f t="shared" si="227"/>
        <v>3</v>
      </c>
      <c r="J1431">
        <f>VLOOKUP(AA1431,角色间职业划分!P:AP,20,FALSE)</f>
        <v>9</v>
      </c>
      <c r="K1431">
        <f>IF(X1431=500,100,VLOOKUP(AA1431,角色间职业划分!P:AP,22,FALSE))</f>
        <v>100</v>
      </c>
      <c r="L1431">
        <f>IF(X1431=500,K1431,VLOOKUP(AA1431,角色间职业划分!P:AP,23,FALSE))</f>
        <v>60</v>
      </c>
      <c r="M1431">
        <f>VLOOKUP(AA1431,角色间职业划分!P:AP,24,FALSE)</f>
        <v>0</v>
      </c>
      <c r="N1431">
        <f>VLOOKUP(AA1431,角色间职业划分!P:AP,14)*100</f>
        <v>95</v>
      </c>
      <c r="O1431">
        <f>VLOOKUP(AA1431,角色间职业划分!P:Z,9,FALSE)</f>
        <v>0</v>
      </c>
      <c r="P1431">
        <f>VLOOKUP(AA1431,角色间职业划分!P:AP,10,FALSE)</f>
        <v>0</v>
      </c>
      <c r="Q1431">
        <f>VLOOKUP(AA1431,角色间职业划分!P:AP,15,FALSE)</f>
        <v>0</v>
      </c>
      <c r="R1431">
        <f>VLOOKUP(AA1431,角色间职业划分!P:AP,16,FALSE)</f>
        <v>0</v>
      </c>
      <c r="S1431">
        <f>VLOOKUP(AA1431,角色间职业划分!P:AP,17,FALSE)</f>
        <v>0</v>
      </c>
      <c r="T1431">
        <f>VLOOKUP(AA1431,角色间职业划分!P:AP,18,FALSE)</f>
        <v>0</v>
      </c>
      <c r="U1431">
        <f>VLOOKUP(AA1431,角色间职业划分!P:AP,27,FALSE)</f>
        <v>0</v>
      </c>
      <c r="V1431">
        <f t="shared" si="223"/>
        <v>4.0000000000000036</v>
      </c>
      <c r="W1431">
        <f>VLOOKUP(AA1431,角色间职业划分!P:Q,2,FALSE)</f>
        <v>34</v>
      </c>
      <c r="X1431">
        <f t="shared" si="228"/>
        <v>13</v>
      </c>
      <c r="Y1431">
        <f>INT(VLOOKUP(X1431,角色属性总表!AG:AH,2,FALSE)*角色属性总表!$C$38)</f>
        <v>414</v>
      </c>
      <c r="AA1431">
        <f t="shared" si="229"/>
        <v>15</v>
      </c>
      <c r="AB1431">
        <f>VLOOKUP(X1431,角色属性总表!AG:AI,2,FALSE)*VLOOKUP(角色等级属性!AA1431,角色间职业划分!P:AG,13,FALSE)/角色间职业划分!$AB$9</f>
        <v>764.54293628808853</v>
      </c>
      <c r="AC1431">
        <f>VLOOKUP(X1431,角色属性总表!AG:AI,3,FALSE)*VLOOKUP(AA1431,角色间职业划分!P:AG,8,FALSE)/角色间职业划分!$W$9</f>
        <v>1130.6063999999997</v>
      </c>
      <c r="AD1431">
        <f>VLOOKUP(AA1431,角色间职业划分!P:AP,26,FALSE)</f>
        <v>0.4</v>
      </c>
      <c r="AE1431">
        <f>VLOOKUP(X1431,角色属性总表!I:Q,3,FALSE)</f>
        <v>185.47199999999998</v>
      </c>
      <c r="AF1431">
        <f>VLOOKUP(AA1431,角色间职业划分!P:AP,11,FALSE)</f>
        <v>0.34</v>
      </c>
      <c r="AG1431">
        <f t="shared" si="224"/>
        <v>283.80825613434388</v>
      </c>
      <c r="AH1431">
        <f t="shared" si="225"/>
        <v>186</v>
      </c>
      <c r="AJ1431">
        <f t="shared" si="226"/>
        <v>97.808256134343878</v>
      </c>
      <c r="AK1431">
        <v>1427</v>
      </c>
    </row>
    <row r="1432" spans="1:37" x14ac:dyDescent="0.15">
      <c r="A1432">
        <v>1428</v>
      </c>
      <c r="B1432">
        <f>ROUND(VLOOKUP(X1432,角色属性总表!AG:AI,2,FALSE)/角色属性总表!$C$34,0)</f>
        <v>62</v>
      </c>
      <c r="C1432">
        <f>ROUND(VLOOKUP(X1432,角色属性总表!Y:AE,3,FALSE)/J1432,0)</f>
        <v>15</v>
      </c>
      <c r="D1432">
        <f>ROUND(VLOOKUP(X1432,角色属性总表!AG:AI,3,FALSE)/角色属性总表!$C$35,0)</f>
        <v>65</v>
      </c>
      <c r="E1432">
        <f t="shared" si="220"/>
        <v>319</v>
      </c>
      <c r="F1432">
        <f t="shared" si="221"/>
        <v>18</v>
      </c>
      <c r="G1432">
        <f t="shared" si="222"/>
        <v>13</v>
      </c>
      <c r="H1432">
        <v>0</v>
      </c>
      <c r="I1432">
        <f t="shared" si="227"/>
        <v>3</v>
      </c>
      <c r="J1432">
        <f>VLOOKUP(AA1432,角色间职业划分!P:AP,20,FALSE)</f>
        <v>9</v>
      </c>
      <c r="K1432">
        <f>IF(X1432=500,100,VLOOKUP(AA1432,角色间职业划分!P:AP,22,FALSE))</f>
        <v>100</v>
      </c>
      <c r="L1432">
        <f>IF(X1432=500,K1432,VLOOKUP(AA1432,角色间职业划分!P:AP,23,FALSE))</f>
        <v>60</v>
      </c>
      <c r="M1432">
        <f>VLOOKUP(AA1432,角色间职业划分!P:AP,24,FALSE)</f>
        <v>0</v>
      </c>
      <c r="N1432">
        <f>VLOOKUP(AA1432,角色间职业划分!P:AP,14)*100</f>
        <v>95</v>
      </c>
      <c r="O1432">
        <f>VLOOKUP(AA1432,角色间职业划分!P:Z,9,FALSE)</f>
        <v>0</v>
      </c>
      <c r="P1432">
        <f>VLOOKUP(AA1432,角色间职业划分!P:AP,10,FALSE)</f>
        <v>0</v>
      </c>
      <c r="Q1432">
        <f>VLOOKUP(AA1432,角色间职业划分!P:AP,15,FALSE)</f>
        <v>0</v>
      </c>
      <c r="R1432">
        <f>VLOOKUP(AA1432,角色间职业划分!P:AP,16,FALSE)</f>
        <v>0</v>
      </c>
      <c r="S1432">
        <f>VLOOKUP(AA1432,角色间职业划分!P:AP,17,FALSE)</f>
        <v>0</v>
      </c>
      <c r="T1432">
        <f>VLOOKUP(AA1432,角色间职业划分!P:AP,18,FALSE)</f>
        <v>0</v>
      </c>
      <c r="U1432">
        <f>VLOOKUP(AA1432,角色间职业划分!P:AP,27,FALSE)</f>
        <v>0</v>
      </c>
      <c r="V1432">
        <f t="shared" si="223"/>
        <v>4.0000000000000036</v>
      </c>
      <c r="W1432">
        <f>VLOOKUP(AA1432,角色间职业划分!P:Q,2,FALSE)</f>
        <v>34</v>
      </c>
      <c r="X1432">
        <f t="shared" si="228"/>
        <v>14</v>
      </c>
      <c r="Y1432">
        <f>INT(VLOOKUP(X1432,角色属性总表!AG:AH,2,FALSE)*角色属性总表!$C$38)</f>
        <v>432</v>
      </c>
      <c r="AA1432">
        <f t="shared" si="229"/>
        <v>15</v>
      </c>
      <c r="AB1432">
        <f>VLOOKUP(X1432,角色属性总表!AG:AI,2,FALSE)*VLOOKUP(角色等级属性!AA1432,角色间职业划分!P:AG,13,FALSE)/角色间职业划分!$AB$9</f>
        <v>797.7839335180056</v>
      </c>
      <c r="AC1432">
        <f>VLOOKUP(X1432,角色属性总表!AG:AI,3,FALSE)*VLOOKUP(AA1432,角色间职业划分!P:AG,8,FALSE)/角色间职业划分!$W$9</f>
        <v>1179.7631999999996</v>
      </c>
      <c r="AD1432">
        <f>VLOOKUP(AA1432,角色间职业划分!P:AP,26,FALSE)</f>
        <v>0.4</v>
      </c>
      <c r="AE1432">
        <f>VLOOKUP(X1432,角色属性总表!I:Q,3,FALSE)</f>
        <v>193.536</v>
      </c>
      <c r="AF1432">
        <f>VLOOKUP(AA1432,角色间职业划分!P:AP,11,FALSE)</f>
        <v>0.34</v>
      </c>
      <c r="AG1432">
        <f t="shared" si="224"/>
        <v>318.63611346982981</v>
      </c>
      <c r="AH1432">
        <f t="shared" si="225"/>
        <v>195</v>
      </c>
      <c r="AJ1432">
        <f t="shared" si="226"/>
        <v>123.63611346982981</v>
      </c>
      <c r="AK1432">
        <v>1428</v>
      </c>
    </row>
    <row r="1433" spans="1:37" x14ac:dyDescent="0.15">
      <c r="A1433">
        <v>1429</v>
      </c>
      <c r="B1433">
        <f>ROUND(VLOOKUP(X1433,角色属性总表!AG:AI,2,FALSE)/角色属性总表!$C$34,0)</f>
        <v>64</v>
      </c>
      <c r="C1433">
        <f>ROUND(VLOOKUP(X1433,角色属性总表!Y:AE,3,FALSE)/J1433,0)</f>
        <v>16</v>
      </c>
      <c r="D1433">
        <f>ROUND(VLOOKUP(X1433,角色属性总表!AG:AI,3,FALSE)/角色属性总表!$C$35,0)</f>
        <v>67</v>
      </c>
      <c r="E1433">
        <f t="shared" si="220"/>
        <v>332</v>
      </c>
      <c r="F1433">
        <f t="shared" si="221"/>
        <v>18</v>
      </c>
      <c r="G1433">
        <f t="shared" si="222"/>
        <v>13</v>
      </c>
      <c r="H1433">
        <v>0</v>
      </c>
      <c r="I1433">
        <f t="shared" si="227"/>
        <v>3</v>
      </c>
      <c r="J1433">
        <f>VLOOKUP(AA1433,角色间职业划分!P:AP,20,FALSE)</f>
        <v>9</v>
      </c>
      <c r="K1433">
        <f>IF(X1433=500,100,VLOOKUP(AA1433,角色间职业划分!P:AP,22,FALSE))</f>
        <v>100</v>
      </c>
      <c r="L1433">
        <f>IF(X1433=500,K1433,VLOOKUP(AA1433,角色间职业划分!P:AP,23,FALSE))</f>
        <v>60</v>
      </c>
      <c r="M1433">
        <f>VLOOKUP(AA1433,角色间职业划分!P:AP,24,FALSE)</f>
        <v>0</v>
      </c>
      <c r="N1433">
        <f>VLOOKUP(AA1433,角色间职业划分!P:AP,14)*100</f>
        <v>95</v>
      </c>
      <c r="O1433">
        <f>VLOOKUP(AA1433,角色间职业划分!P:Z,9,FALSE)</f>
        <v>0</v>
      </c>
      <c r="P1433">
        <f>VLOOKUP(AA1433,角色间职业划分!P:AP,10,FALSE)</f>
        <v>0</v>
      </c>
      <c r="Q1433">
        <f>VLOOKUP(AA1433,角色间职业划分!P:AP,15,FALSE)</f>
        <v>0</v>
      </c>
      <c r="R1433">
        <f>VLOOKUP(AA1433,角色间职业划分!P:AP,16,FALSE)</f>
        <v>0</v>
      </c>
      <c r="S1433">
        <f>VLOOKUP(AA1433,角色间职业划分!P:AP,17,FALSE)</f>
        <v>0</v>
      </c>
      <c r="T1433">
        <f>VLOOKUP(AA1433,角色间职业划分!P:AP,18,FALSE)</f>
        <v>0</v>
      </c>
      <c r="U1433">
        <f>VLOOKUP(AA1433,角色间职业划分!P:AP,27,FALSE)</f>
        <v>0</v>
      </c>
      <c r="V1433">
        <f t="shared" si="223"/>
        <v>4.0000000000000036</v>
      </c>
      <c r="W1433">
        <f>VLOOKUP(AA1433,角色间职业划分!P:Q,2,FALSE)</f>
        <v>34</v>
      </c>
      <c r="X1433">
        <f t="shared" si="228"/>
        <v>15</v>
      </c>
      <c r="Y1433">
        <f>INT(VLOOKUP(X1433,角色属性总表!AG:AH,2,FALSE)*角色属性总表!$C$38)</f>
        <v>450</v>
      </c>
      <c r="AA1433">
        <f t="shared" si="229"/>
        <v>15</v>
      </c>
      <c r="AB1433">
        <f>VLOOKUP(X1433,角色属性总表!AG:AI,2,FALSE)*VLOOKUP(角色等级属性!AA1433,角色间职业划分!P:AG,13,FALSE)/角色间职业划分!$AB$9</f>
        <v>831.02493074792244</v>
      </c>
      <c r="AC1433">
        <f>VLOOKUP(X1433,角色属性总表!AG:AI,3,FALSE)*VLOOKUP(AA1433,角色间职业划分!P:AG,8,FALSE)/角色间职业划分!$W$9</f>
        <v>1228.9199999999996</v>
      </c>
      <c r="AD1433">
        <f>VLOOKUP(AA1433,角色间职业划分!P:AP,26,FALSE)</f>
        <v>0.4</v>
      </c>
      <c r="AE1433">
        <f>VLOOKUP(X1433,角色属性总表!I:Q,3,FALSE)</f>
        <v>201.60000000000002</v>
      </c>
      <c r="AF1433">
        <f>VLOOKUP(AA1433,角色间职业划分!P:AP,11,FALSE)</f>
        <v>0.34</v>
      </c>
      <c r="AG1433">
        <f t="shared" si="224"/>
        <v>354.95352361155676</v>
      </c>
      <c r="AH1433">
        <f t="shared" si="225"/>
        <v>201</v>
      </c>
      <c r="AJ1433">
        <f t="shared" si="226"/>
        <v>153.95352361155676</v>
      </c>
      <c r="AK1433">
        <v>1429</v>
      </c>
    </row>
    <row r="1434" spans="1:37" x14ac:dyDescent="0.15">
      <c r="A1434">
        <v>1430</v>
      </c>
      <c r="B1434">
        <f>ROUND(VLOOKUP(X1434,角色属性总表!AG:AI,2,FALSE)/角色属性总表!$C$34,0)</f>
        <v>67</v>
      </c>
      <c r="C1434">
        <f>ROUND(VLOOKUP(X1434,角色属性总表!Y:AE,3,FALSE)/J1434,0)</f>
        <v>17</v>
      </c>
      <c r="D1434">
        <f>ROUND(VLOOKUP(X1434,角色属性总表!AG:AI,3,FALSE)/角色属性总表!$C$35,0)</f>
        <v>70</v>
      </c>
      <c r="E1434">
        <f t="shared" si="220"/>
        <v>345</v>
      </c>
      <c r="F1434">
        <f t="shared" si="221"/>
        <v>18</v>
      </c>
      <c r="G1434">
        <f t="shared" si="222"/>
        <v>13</v>
      </c>
      <c r="H1434">
        <v>0</v>
      </c>
      <c r="I1434">
        <f t="shared" si="227"/>
        <v>3</v>
      </c>
      <c r="J1434">
        <f>VLOOKUP(AA1434,角色间职业划分!P:AP,20,FALSE)</f>
        <v>9</v>
      </c>
      <c r="K1434">
        <f>IF(X1434=500,100,VLOOKUP(AA1434,角色间职业划分!P:AP,22,FALSE))</f>
        <v>100</v>
      </c>
      <c r="L1434">
        <f>IF(X1434=500,K1434,VLOOKUP(AA1434,角色间职业划分!P:AP,23,FALSE))</f>
        <v>60</v>
      </c>
      <c r="M1434">
        <f>VLOOKUP(AA1434,角色间职业划分!P:AP,24,FALSE)</f>
        <v>0</v>
      </c>
      <c r="N1434">
        <f>VLOOKUP(AA1434,角色间职业划分!P:AP,14)*100</f>
        <v>95</v>
      </c>
      <c r="O1434">
        <f>VLOOKUP(AA1434,角色间职业划分!P:Z,9,FALSE)</f>
        <v>0</v>
      </c>
      <c r="P1434">
        <f>VLOOKUP(AA1434,角色间职业划分!P:AP,10,FALSE)</f>
        <v>0</v>
      </c>
      <c r="Q1434">
        <f>VLOOKUP(AA1434,角色间职业划分!P:AP,15,FALSE)</f>
        <v>0</v>
      </c>
      <c r="R1434">
        <f>VLOOKUP(AA1434,角色间职业划分!P:AP,16,FALSE)</f>
        <v>0</v>
      </c>
      <c r="S1434">
        <f>VLOOKUP(AA1434,角色间职业划分!P:AP,17,FALSE)</f>
        <v>0</v>
      </c>
      <c r="T1434">
        <f>VLOOKUP(AA1434,角色间职业划分!P:AP,18,FALSE)</f>
        <v>0</v>
      </c>
      <c r="U1434">
        <f>VLOOKUP(AA1434,角色间职业划分!P:AP,27,FALSE)</f>
        <v>0</v>
      </c>
      <c r="V1434">
        <f t="shared" si="223"/>
        <v>4.0000000000000036</v>
      </c>
      <c r="W1434">
        <f>VLOOKUP(AA1434,角色间职业划分!P:Q,2,FALSE)</f>
        <v>34</v>
      </c>
      <c r="X1434">
        <f t="shared" si="228"/>
        <v>16</v>
      </c>
      <c r="Y1434">
        <f>INT(VLOOKUP(X1434,角色属性总表!AG:AH,2,FALSE)*角色属性总表!$C$38)</f>
        <v>468</v>
      </c>
      <c r="AA1434">
        <f t="shared" si="229"/>
        <v>15</v>
      </c>
      <c r="AB1434">
        <f>VLOOKUP(X1434,角色属性总表!AG:AI,2,FALSE)*VLOOKUP(角色等级属性!AA1434,角色间职业划分!P:AG,13,FALSE)/角色间职业划分!$AB$9</f>
        <v>864.2659279778394</v>
      </c>
      <c r="AC1434">
        <f>VLOOKUP(X1434,角色属性总表!AG:AI,3,FALSE)*VLOOKUP(AA1434,角色间职业划分!P:AG,8,FALSE)/角色间职业划分!$W$9</f>
        <v>1278.0767999999998</v>
      </c>
      <c r="AD1434">
        <f>VLOOKUP(AA1434,角色间职业划分!P:AP,26,FALSE)</f>
        <v>0.4</v>
      </c>
      <c r="AE1434">
        <f>VLOOKUP(X1434,角色属性总表!I:Q,3,FALSE)</f>
        <v>209.66400000000002</v>
      </c>
      <c r="AF1434">
        <f>VLOOKUP(AA1434,角色间职业划分!P:AP,11,FALSE)</f>
        <v>0.34</v>
      </c>
      <c r="AG1434">
        <f t="shared" si="224"/>
        <v>392.72727272727269</v>
      </c>
      <c r="AH1434">
        <f t="shared" si="225"/>
        <v>210</v>
      </c>
      <c r="AJ1434">
        <f t="shared" si="226"/>
        <v>182.72727272727269</v>
      </c>
      <c r="AK1434">
        <v>1430</v>
      </c>
    </row>
    <row r="1435" spans="1:37" x14ac:dyDescent="0.15">
      <c r="A1435">
        <v>1431</v>
      </c>
      <c r="B1435">
        <f>ROUND(VLOOKUP(X1435,角色属性总表!AG:AI,2,FALSE)/角色属性总表!$C$34,0)</f>
        <v>69</v>
      </c>
      <c r="C1435">
        <f>ROUND(VLOOKUP(X1435,角色属性总表!Y:AE,3,FALSE)/J1435,0)</f>
        <v>18</v>
      </c>
      <c r="D1435">
        <f>ROUND(VLOOKUP(X1435,角色属性总表!AG:AI,3,FALSE)/角色属性总表!$C$35,0)</f>
        <v>73</v>
      </c>
      <c r="E1435">
        <f t="shared" si="220"/>
        <v>359</v>
      </c>
      <c r="F1435">
        <f t="shared" si="221"/>
        <v>18</v>
      </c>
      <c r="G1435">
        <f t="shared" si="222"/>
        <v>13</v>
      </c>
      <c r="H1435">
        <v>0</v>
      </c>
      <c r="I1435">
        <f t="shared" si="227"/>
        <v>3</v>
      </c>
      <c r="J1435">
        <f>VLOOKUP(AA1435,角色间职业划分!P:AP,20,FALSE)</f>
        <v>9</v>
      </c>
      <c r="K1435">
        <f>IF(X1435=500,100,VLOOKUP(AA1435,角色间职业划分!P:AP,22,FALSE))</f>
        <v>100</v>
      </c>
      <c r="L1435">
        <f>IF(X1435=500,K1435,VLOOKUP(AA1435,角色间职业划分!P:AP,23,FALSE))</f>
        <v>60</v>
      </c>
      <c r="M1435">
        <f>VLOOKUP(AA1435,角色间职业划分!P:AP,24,FALSE)</f>
        <v>0</v>
      </c>
      <c r="N1435">
        <f>VLOOKUP(AA1435,角色间职业划分!P:AP,14)*100</f>
        <v>95</v>
      </c>
      <c r="O1435">
        <f>VLOOKUP(AA1435,角色间职业划分!P:Z,9,FALSE)</f>
        <v>0</v>
      </c>
      <c r="P1435">
        <f>VLOOKUP(AA1435,角色间职业划分!P:AP,10,FALSE)</f>
        <v>0</v>
      </c>
      <c r="Q1435">
        <f>VLOOKUP(AA1435,角色间职业划分!P:AP,15,FALSE)</f>
        <v>0</v>
      </c>
      <c r="R1435">
        <f>VLOOKUP(AA1435,角色间职业划分!P:AP,16,FALSE)</f>
        <v>0</v>
      </c>
      <c r="S1435">
        <f>VLOOKUP(AA1435,角色间职业划分!P:AP,17,FALSE)</f>
        <v>0</v>
      </c>
      <c r="T1435">
        <f>VLOOKUP(AA1435,角色间职业划分!P:AP,18,FALSE)</f>
        <v>0</v>
      </c>
      <c r="U1435">
        <f>VLOOKUP(AA1435,角色间职业划分!P:AP,27,FALSE)</f>
        <v>0</v>
      </c>
      <c r="V1435">
        <f t="shared" si="223"/>
        <v>4.0000000000000036</v>
      </c>
      <c r="W1435">
        <f>VLOOKUP(AA1435,角色间职业划分!P:Q,2,FALSE)</f>
        <v>34</v>
      </c>
      <c r="X1435">
        <f t="shared" si="228"/>
        <v>17</v>
      </c>
      <c r="Y1435">
        <f>INT(VLOOKUP(X1435,角色属性总表!AG:AH,2,FALSE)*角色属性总表!$C$38)</f>
        <v>486</v>
      </c>
      <c r="AA1435">
        <f t="shared" si="229"/>
        <v>15</v>
      </c>
      <c r="AB1435">
        <f>VLOOKUP(X1435,角色属性总表!AG:AI,2,FALSE)*VLOOKUP(角色等级属性!AA1435,角色间职业划分!P:AG,13,FALSE)/角色间职业划分!$AB$9</f>
        <v>897.50692520775647</v>
      </c>
      <c r="AC1435">
        <f>VLOOKUP(X1435,角色属性总表!AG:AI,3,FALSE)*VLOOKUP(AA1435,角色间职业划分!P:AG,8,FALSE)/角色间职业划分!$W$9</f>
        <v>1327.2335999999998</v>
      </c>
      <c r="AD1435">
        <f>VLOOKUP(AA1435,角色间职业划分!P:AP,26,FALSE)</f>
        <v>0.4</v>
      </c>
      <c r="AE1435">
        <f>VLOOKUP(X1435,角色属性总表!I:Q,3,FALSE)</f>
        <v>217.72800000000001</v>
      </c>
      <c r="AF1435">
        <f>VLOOKUP(AA1435,角色间职业划分!P:AP,11,FALSE)</f>
        <v>0.34</v>
      </c>
      <c r="AG1435">
        <f t="shared" si="224"/>
        <v>431.9275885363067</v>
      </c>
      <c r="AH1435">
        <f t="shared" si="225"/>
        <v>219</v>
      </c>
      <c r="AJ1435">
        <f t="shared" si="226"/>
        <v>212.9275885363067</v>
      </c>
      <c r="AK1435">
        <v>1431</v>
      </c>
    </row>
    <row r="1436" spans="1:37" x14ac:dyDescent="0.15">
      <c r="A1436">
        <v>1432</v>
      </c>
      <c r="B1436">
        <f>ROUND(VLOOKUP(X1436,角色属性总表!AG:AI,2,FALSE)/角色属性总表!$C$34,0)</f>
        <v>72</v>
      </c>
      <c r="C1436">
        <f>ROUND(VLOOKUP(X1436,角色属性总表!Y:AE,3,FALSE)/J1436,0)</f>
        <v>19</v>
      </c>
      <c r="D1436">
        <f>ROUND(VLOOKUP(X1436,角色属性总表!AG:AI,3,FALSE)/角色属性总表!$C$35,0)</f>
        <v>75</v>
      </c>
      <c r="E1436">
        <f t="shared" si="220"/>
        <v>372</v>
      </c>
      <c r="F1436">
        <f t="shared" si="221"/>
        <v>18</v>
      </c>
      <c r="G1436">
        <f t="shared" si="222"/>
        <v>13</v>
      </c>
      <c r="H1436">
        <v>0</v>
      </c>
      <c r="I1436">
        <f t="shared" si="227"/>
        <v>3</v>
      </c>
      <c r="J1436">
        <f>VLOOKUP(AA1436,角色间职业划分!P:AP,20,FALSE)</f>
        <v>9</v>
      </c>
      <c r="K1436">
        <f>IF(X1436=500,100,VLOOKUP(AA1436,角色间职业划分!P:AP,22,FALSE))</f>
        <v>100</v>
      </c>
      <c r="L1436">
        <f>IF(X1436=500,K1436,VLOOKUP(AA1436,角色间职业划分!P:AP,23,FALSE))</f>
        <v>60</v>
      </c>
      <c r="M1436">
        <f>VLOOKUP(AA1436,角色间职业划分!P:AP,24,FALSE)</f>
        <v>0</v>
      </c>
      <c r="N1436">
        <f>VLOOKUP(AA1436,角色间职业划分!P:AP,14)*100</f>
        <v>95</v>
      </c>
      <c r="O1436">
        <f>VLOOKUP(AA1436,角色间职业划分!P:Z,9,FALSE)</f>
        <v>0</v>
      </c>
      <c r="P1436">
        <f>VLOOKUP(AA1436,角色间职业划分!P:AP,10,FALSE)</f>
        <v>0</v>
      </c>
      <c r="Q1436">
        <f>VLOOKUP(AA1436,角色间职业划分!P:AP,15,FALSE)</f>
        <v>0</v>
      </c>
      <c r="R1436">
        <f>VLOOKUP(AA1436,角色间职业划分!P:AP,16,FALSE)</f>
        <v>0</v>
      </c>
      <c r="S1436">
        <f>VLOOKUP(AA1436,角色间职业划分!P:AP,17,FALSE)</f>
        <v>0</v>
      </c>
      <c r="T1436">
        <f>VLOOKUP(AA1436,角色间职业划分!P:AP,18,FALSE)</f>
        <v>0</v>
      </c>
      <c r="U1436">
        <f>VLOOKUP(AA1436,角色间职业划分!P:AP,27,FALSE)</f>
        <v>0</v>
      </c>
      <c r="V1436">
        <f t="shared" si="223"/>
        <v>4.0000000000000036</v>
      </c>
      <c r="W1436">
        <f>VLOOKUP(AA1436,角色间职业划分!P:Q,2,FALSE)</f>
        <v>34</v>
      </c>
      <c r="X1436">
        <f t="shared" si="228"/>
        <v>18</v>
      </c>
      <c r="Y1436">
        <f>INT(VLOOKUP(X1436,角色属性总表!AG:AH,2,FALSE)*角色属性总表!$C$38)</f>
        <v>504</v>
      </c>
      <c r="AA1436">
        <f t="shared" si="229"/>
        <v>15</v>
      </c>
      <c r="AB1436">
        <f>VLOOKUP(X1436,角色属性总表!AG:AI,2,FALSE)*VLOOKUP(角色等级属性!AA1436,角色间职业划分!P:AG,13,FALSE)/角色间职业划分!$AB$9</f>
        <v>930.74792243767308</v>
      </c>
      <c r="AC1436">
        <f>VLOOKUP(X1436,角色属性总表!AG:AI,3,FALSE)*VLOOKUP(AA1436,角色间职业划分!P:AG,8,FALSE)/角色间职业划分!$W$9</f>
        <v>1376.3903999999995</v>
      </c>
      <c r="AD1436">
        <f>VLOOKUP(AA1436,角色间职业划分!P:AP,26,FALSE)</f>
        <v>0.4</v>
      </c>
      <c r="AE1436">
        <f>VLOOKUP(X1436,角色属性总表!I:Q,3,FALSE)</f>
        <v>225.79199999999997</v>
      </c>
      <c r="AF1436">
        <f>VLOOKUP(AA1436,角色间职业划分!P:AP,11,FALSE)</f>
        <v>0.34</v>
      </c>
      <c r="AG1436">
        <f t="shared" si="224"/>
        <v>472.52762226874808</v>
      </c>
      <c r="AH1436">
        <f t="shared" si="225"/>
        <v>225</v>
      </c>
      <c r="AJ1436">
        <f t="shared" si="226"/>
        <v>247.52762226874808</v>
      </c>
      <c r="AK1436">
        <v>1432</v>
      </c>
    </row>
    <row r="1437" spans="1:37" x14ac:dyDescent="0.15">
      <c r="A1437">
        <v>1433</v>
      </c>
      <c r="B1437">
        <f>ROUND(VLOOKUP(X1437,角色属性总表!AG:AI,2,FALSE)/角色属性总表!$C$34,0)</f>
        <v>75</v>
      </c>
      <c r="C1437">
        <f>ROUND(VLOOKUP(X1437,角色属性总表!Y:AE,3,FALSE)/J1437,0)</f>
        <v>20</v>
      </c>
      <c r="D1437">
        <f>ROUND(VLOOKUP(X1437,角色属性总表!AG:AI,3,FALSE)/角色属性总表!$C$35,0)</f>
        <v>78</v>
      </c>
      <c r="E1437">
        <f t="shared" si="220"/>
        <v>385</v>
      </c>
      <c r="F1437">
        <f t="shared" si="221"/>
        <v>18</v>
      </c>
      <c r="G1437">
        <f t="shared" si="222"/>
        <v>13</v>
      </c>
      <c r="H1437">
        <v>0</v>
      </c>
      <c r="I1437">
        <f t="shared" si="227"/>
        <v>3</v>
      </c>
      <c r="J1437">
        <f>VLOOKUP(AA1437,角色间职业划分!P:AP,20,FALSE)</f>
        <v>9</v>
      </c>
      <c r="K1437">
        <f>IF(X1437=500,100,VLOOKUP(AA1437,角色间职业划分!P:AP,22,FALSE))</f>
        <v>100</v>
      </c>
      <c r="L1437">
        <f>IF(X1437=500,K1437,VLOOKUP(AA1437,角色间职业划分!P:AP,23,FALSE))</f>
        <v>60</v>
      </c>
      <c r="M1437">
        <f>VLOOKUP(AA1437,角色间职业划分!P:AP,24,FALSE)</f>
        <v>0</v>
      </c>
      <c r="N1437">
        <f>VLOOKUP(AA1437,角色间职业划分!P:AP,14)*100</f>
        <v>95</v>
      </c>
      <c r="O1437">
        <f>VLOOKUP(AA1437,角色间职业划分!P:Z,9,FALSE)</f>
        <v>0</v>
      </c>
      <c r="P1437">
        <f>VLOOKUP(AA1437,角色间职业划分!P:AP,10,FALSE)</f>
        <v>0</v>
      </c>
      <c r="Q1437">
        <f>VLOOKUP(AA1437,角色间职业划分!P:AP,15,FALSE)</f>
        <v>0</v>
      </c>
      <c r="R1437">
        <f>VLOOKUP(AA1437,角色间职业划分!P:AP,16,FALSE)</f>
        <v>0</v>
      </c>
      <c r="S1437">
        <f>VLOOKUP(AA1437,角色间职业划分!P:AP,17,FALSE)</f>
        <v>0</v>
      </c>
      <c r="T1437">
        <f>VLOOKUP(AA1437,角色间职业划分!P:AP,18,FALSE)</f>
        <v>0</v>
      </c>
      <c r="U1437">
        <f>VLOOKUP(AA1437,角色间职业划分!P:AP,27,FALSE)</f>
        <v>0</v>
      </c>
      <c r="V1437">
        <f t="shared" si="223"/>
        <v>4.0000000000000036</v>
      </c>
      <c r="W1437">
        <f>VLOOKUP(AA1437,角色间职业划分!P:Q,2,FALSE)</f>
        <v>34</v>
      </c>
      <c r="X1437">
        <f t="shared" si="228"/>
        <v>19</v>
      </c>
      <c r="Y1437">
        <f>INT(VLOOKUP(X1437,角色属性总表!AG:AH,2,FALSE)*角色属性总表!$C$38)</f>
        <v>522</v>
      </c>
      <c r="AA1437">
        <f t="shared" si="229"/>
        <v>15</v>
      </c>
      <c r="AB1437">
        <f>VLOOKUP(X1437,角色属性总表!AG:AI,2,FALSE)*VLOOKUP(角色等级属性!AA1437,角色间职业划分!P:AG,13,FALSE)/角色间职业划分!$AB$9</f>
        <v>963.98891966759015</v>
      </c>
      <c r="AC1437">
        <f>VLOOKUP(X1437,角色属性总表!AG:AI,3,FALSE)*VLOOKUP(AA1437,角色间职业划分!P:AG,8,FALSE)/角色间职业划分!$W$9</f>
        <v>1425.5471999999997</v>
      </c>
      <c r="AD1437">
        <f>VLOOKUP(AA1437,角色间职业划分!P:AP,26,FALSE)</f>
        <v>0.4</v>
      </c>
      <c r="AE1437">
        <f>VLOOKUP(X1437,角色属性总表!I:Q,3,FALSE)</f>
        <v>233.85599999999999</v>
      </c>
      <c r="AF1437">
        <f>VLOOKUP(AA1437,角色间职业划分!P:AP,11,FALSE)</f>
        <v>0.34</v>
      </c>
      <c r="AG1437">
        <f t="shared" si="224"/>
        <v>514.50303347977729</v>
      </c>
      <c r="AH1437">
        <f t="shared" si="225"/>
        <v>234</v>
      </c>
      <c r="AJ1437">
        <f t="shared" si="226"/>
        <v>280.50303347977729</v>
      </c>
      <c r="AK1437">
        <v>1433</v>
      </c>
    </row>
    <row r="1438" spans="1:37" x14ac:dyDescent="0.15">
      <c r="A1438">
        <v>1434</v>
      </c>
      <c r="B1438">
        <f>ROUND(VLOOKUP(X1438,角色属性总表!AG:AI,2,FALSE)/角色属性总表!$C$34,0)</f>
        <v>77</v>
      </c>
      <c r="C1438">
        <f>ROUND(VLOOKUP(X1438,角色属性总表!Y:AE,3,FALSE)/J1438,0)</f>
        <v>21</v>
      </c>
      <c r="D1438">
        <f>ROUND(VLOOKUP(X1438,角色属性总表!AG:AI,3,FALSE)/角色属性总表!$C$35,0)</f>
        <v>81</v>
      </c>
      <c r="E1438">
        <f t="shared" si="220"/>
        <v>398</v>
      </c>
      <c r="F1438">
        <f t="shared" si="221"/>
        <v>18</v>
      </c>
      <c r="G1438">
        <f t="shared" si="222"/>
        <v>13</v>
      </c>
      <c r="H1438">
        <v>0</v>
      </c>
      <c r="I1438">
        <f t="shared" si="227"/>
        <v>3</v>
      </c>
      <c r="J1438">
        <f>VLOOKUP(AA1438,角色间职业划分!P:AP,20,FALSE)</f>
        <v>9</v>
      </c>
      <c r="K1438">
        <f>IF(X1438=500,100,VLOOKUP(AA1438,角色间职业划分!P:AP,22,FALSE))</f>
        <v>100</v>
      </c>
      <c r="L1438">
        <f>IF(X1438=500,K1438,VLOOKUP(AA1438,角色间职业划分!P:AP,23,FALSE))</f>
        <v>60</v>
      </c>
      <c r="M1438">
        <f>VLOOKUP(AA1438,角色间职业划分!P:AP,24,FALSE)</f>
        <v>0</v>
      </c>
      <c r="N1438">
        <f>VLOOKUP(AA1438,角色间职业划分!P:AP,14)*100</f>
        <v>95</v>
      </c>
      <c r="O1438">
        <f>VLOOKUP(AA1438,角色间职业划分!P:Z,9,FALSE)</f>
        <v>0</v>
      </c>
      <c r="P1438">
        <f>VLOOKUP(AA1438,角色间职业划分!P:AP,10,FALSE)</f>
        <v>0</v>
      </c>
      <c r="Q1438">
        <f>VLOOKUP(AA1438,角色间职业划分!P:AP,15,FALSE)</f>
        <v>0</v>
      </c>
      <c r="R1438">
        <f>VLOOKUP(AA1438,角色间职业划分!P:AP,16,FALSE)</f>
        <v>0</v>
      </c>
      <c r="S1438">
        <f>VLOOKUP(AA1438,角色间职业划分!P:AP,17,FALSE)</f>
        <v>0</v>
      </c>
      <c r="T1438">
        <f>VLOOKUP(AA1438,角色间职业划分!P:AP,18,FALSE)</f>
        <v>0</v>
      </c>
      <c r="U1438">
        <f>VLOOKUP(AA1438,角色间职业划分!P:AP,27,FALSE)</f>
        <v>0</v>
      </c>
      <c r="V1438">
        <f t="shared" si="223"/>
        <v>4.0000000000000036</v>
      </c>
      <c r="W1438">
        <f>VLOOKUP(AA1438,角色间职业划分!P:Q,2,FALSE)</f>
        <v>34</v>
      </c>
      <c r="X1438">
        <f t="shared" si="228"/>
        <v>20</v>
      </c>
      <c r="Y1438">
        <f>INT(VLOOKUP(X1438,角色属性总表!AG:AH,2,FALSE)*角色属性总表!$C$38)</f>
        <v>540</v>
      </c>
      <c r="AA1438">
        <f t="shared" si="229"/>
        <v>15</v>
      </c>
      <c r="AB1438">
        <f>VLOOKUP(X1438,角色属性总表!AG:AI,2,FALSE)*VLOOKUP(角色等级属性!AA1438,角色间职业划分!P:AG,13,FALSE)/角色间职业划分!$AB$9</f>
        <v>997.229916897507</v>
      </c>
      <c r="AC1438">
        <f>VLOOKUP(X1438,角色属性总表!AG:AI,3,FALSE)*VLOOKUP(AA1438,角色间职业划分!P:AG,8,FALSE)/角色间职业划分!$W$9</f>
        <v>1474.7039999999997</v>
      </c>
      <c r="AD1438">
        <f>VLOOKUP(AA1438,角色间职业划分!P:AP,26,FALSE)</f>
        <v>0.4</v>
      </c>
      <c r="AE1438">
        <f>VLOOKUP(X1438,角色属性总表!I:Q,3,FALSE)</f>
        <v>241.92000000000002</v>
      </c>
      <c r="AF1438">
        <f>VLOOKUP(AA1438,角色间职业划分!P:AP,11,FALSE)</f>
        <v>0.34</v>
      </c>
      <c r="AG1438">
        <f t="shared" si="224"/>
        <v>557.83165289201077</v>
      </c>
      <c r="AH1438">
        <f t="shared" si="225"/>
        <v>243</v>
      </c>
      <c r="AJ1438">
        <f t="shared" si="226"/>
        <v>314.83165289201077</v>
      </c>
      <c r="AK1438">
        <v>1434</v>
      </c>
    </row>
    <row r="1439" spans="1:37" x14ac:dyDescent="0.15">
      <c r="A1439">
        <v>1435</v>
      </c>
      <c r="B1439">
        <f>ROUND(VLOOKUP(X1439,角色属性总表!AG:AI,2,FALSE)/角色属性总表!$C$34,0)</f>
        <v>80</v>
      </c>
      <c r="C1439">
        <f>ROUND(VLOOKUP(X1439,角色属性总表!Y:AE,3,FALSE)/J1439,0)</f>
        <v>22</v>
      </c>
      <c r="D1439">
        <f>ROUND(VLOOKUP(X1439,角色属性总表!AG:AI,3,FALSE)/角色属性总表!$C$35,0)</f>
        <v>83</v>
      </c>
      <c r="E1439">
        <f t="shared" si="220"/>
        <v>412</v>
      </c>
      <c r="F1439">
        <f t="shared" si="221"/>
        <v>18</v>
      </c>
      <c r="G1439">
        <f t="shared" si="222"/>
        <v>13</v>
      </c>
      <c r="H1439">
        <v>0</v>
      </c>
      <c r="I1439">
        <f t="shared" si="227"/>
        <v>3</v>
      </c>
      <c r="J1439">
        <f>VLOOKUP(AA1439,角色间职业划分!P:AP,20,FALSE)</f>
        <v>9</v>
      </c>
      <c r="K1439">
        <f>IF(X1439=500,100,VLOOKUP(AA1439,角色间职业划分!P:AP,22,FALSE))</f>
        <v>100</v>
      </c>
      <c r="L1439">
        <f>IF(X1439=500,K1439,VLOOKUP(AA1439,角色间职业划分!P:AP,23,FALSE))</f>
        <v>60</v>
      </c>
      <c r="M1439">
        <f>VLOOKUP(AA1439,角色间职业划分!P:AP,24,FALSE)</f>
        <v>0</v>
      </c>
      <c r="N1439">
        <f>VLOOKUP(AA1439,角色间职业划分!P:AP,14)*100</f>
        <v>95</v>
      </c>
      <c r="O1439">
        <f>VLOOKUP(AA1439,角色间职业划分!P:Z,9,FALSE)</f>
        <v>0</v>
      </c>
      <c r="P1439">
        <f>VLOOKUP(AA1439,角色间职业划分!P:AP,10,FALSE)</f>
        <v>0</v>
      </c>
      <c r="Q1439">
        <f>VLOOKUP(AA1439,角色间职业划分!P:AP,15,FALSE)</f>
        <v>0</v>
      </c>
      <c r="R1439">
        <f>VLOOKUP(AA1439,角色间职业划分!P:AP,16,FALSE)</f>
        <v>0</v>
      </c>
      <c r="S1439">
        <f>VLOOKUP(AA1439,角色间职业划分!P:AP,17,FALSE)</f>
        <v>0</v>
      </c>
      <c r="T1439">
        <f>VLOOKUP(AA1439,角色间职业划分!P:AP,18,FALSE)</f>
        <v>0</v>
      </c>
      <c r="U1439">
        <f>VLOOKUP(AA1439,角色间职业划分!P:AP,27,FALSE)</f>
        <v>0</v>
      </c>
      <c r="V1439">
        <f t="shared" si="223"/>
        <v>4.0000000000000036</v>
      </c>
      <c r="W1439">
        <f>VLOOKUP(AA1439,角色间职业划分!P:Q,2,FALSE)</f>
        <v>34</v>
      </c>
      <c r="X1439">
        <f t="shared" si="228"/>
        <v>21</v>
      </c>
      <c r="Y1439">
        <f>INT(VLOOKUP(X1439,角色属性总表!AG:AH,2,FALSE)*角色属性总表!$C$38)</f>
        <v>558</v>
      </c>
      <c r="AA1439">
        <f t="shared" si="229"/>
        <v>15</v>
      </c>
      <c r="AB1439">
        <f>VLOOKUP(X1439,角色属性总表!AG:AI,2,FALSE)*VLOOKUP(角色等级属性!AA1439,角色间职业划分!P:AG,13,FALSE)/角色间职业划分!$AB$9</f>
        <v>1030.4709141274238</v>
      </c>
      <c r="AC1439">
        <f>VLOOKUP(X1439,角色属性总表!AG:AI,3,FALSE)*VLOOKUP(AA1439,角色间职业划分!P:AG,8,FALSE)/角色间职业划分!$W$9</f>
        <v>1523.8607999999997</v>
      </c>
      <c r="AD1439">
        <f>VLOOKUP(AA1439,角色间职业划分!P:AP,26,FALSE)</f>
        <v>0.4</v>
      </c>
      <c r="AE1439">
        <f>VLOOKUP(X1439,角色属性总表!I:Q,3,FALSE)</f>
        <v>249.98400000000004</v>
      </c>
      <c r="AF1439">
        <f>VLOOKUP(AA1439,角色间职业划分!P:AP,11,FALSE)</f>
        <v>0.34</v>
      </c>
      <c r="AG1439">
        <f t="shared" si="224"/>
        <v>602.49320538986058</v>
      </c>
      <c r="AH1439">
        <f t="shared" si="225"/>
        <v>249</v>
      </c>
      <c r="AJ1439">
        <f t="shared" si="226"/>
        <v>353.49320538986058</v>
      </c>
      <c r="AK1439">
        <v>1435</v>
      </c>
    </row>
    <row r="1440" spans="1:37" x14ac:dyDescent="0.15">
      <c r="A1440">
        <v>1436</v>
      </c>
      <c r="B1440">
        <f>ROUND(VLOOKUP(X1440,角色属性总表!AG:AI,2,FALSE)/角色属性总表!$C$34,0)</f>
        <v>82</v>
      </c>
      <c r="C1440">
        <f>ROUND(VLOOKUP(X1440,角色属性总表!Y:AE,3,FALSE)/J1440,0)</f>
        <v>23</v>
      </c>
      <c r="D1440">
        <f>ROUND(VLOOKUP(X1440,角色属性总表!AG:AI,3,FALSE)/角色属性总表!$C$35,0)</f>
        <v>86</v>
      </c>
      <c r="E1440">
        <f t="shared" si="220"/>
        <v>425</v>
      </c>
      <c r="F1440">
        <f t="shared" si="221"/>
        <v>18</v>
      </c>
      <c r="G1440">
        <f t="shared" si="222"/>
        <v>13</v>
      </c>
      <c r="H1440">
        <v>0</v>
      </c>
      <c r="I1440">
        <f t="shared" si="227"/>
        <v>3</v>
      </c>
      <c r="J1440">
        <f>VLOOKUP(AA1440,角色间职业划分!P:AP,20,FALSE)</f>
        <v>9</v>
      </c>
      <c r="K1440">
        <f>IF(X1440=500,100,VLOOKUP(AA1440,角色间职业划分!P:AP,22,FALSE))</f>
        <v>100</v>
      </c>
      <c r="L1440">
        <f>IF(X1440=500,K1440,VLOOKUP(AA1440,角色间职业划分!P:AP,23,FALSE))</f>
        <v>60</v>
      </c>
      <c r="M1440">
        <f>VLOOKUP(AA1440,角色间职业划分!P:AP,24,FALSE)</f>
        <v>0</v>
      </c>
      <c r="N1440">
        <f>VLOOKUP(AA1440,角色间职业划分!P:AP,14)*100</f>
        <v>95</v>
      </c>
      <c r="O1440">
        <f>VLOOKUP(AA1440,角色间职业划分!P:Z,9,FALSE)</f>
        <v>0</v>
      </c>
      <c r="P1440">
        <f>VLOOKUP(AA1440,角色间职业划分!P:AP,10,FALSE)</f>
        <v>0</v>
      </c>
      <c r="Q1440">
        <f>VLOOKUP(AA1440,角色间职业划分!P:AP,15,FALSE)</f>
        <v>0</v>
      </c>
      <c r="R1440">
        <f>VLOOKUP(AA1440,角色间职业划分!P:AP,16,FALSE)</f>
        <v>0</v>
      </c>
      <c r="S1440">
        <f>VLOOKUP(AA1440,角色间职业划分!P:AP,17,FALSE)</f>
        <v>0</v>
      </c>
      <c r="T1440">
        <f>VLOOKUP(AA1440,角色间职业划分!P:AP,18,FALSE)</f>
        <v>0</v>
      </c>
      <c r="U1440">
        <f>VLOOKUP(AA1440,角色间职业划分!P:AP,27,FALSE)</f>
        <v>0</v>
      </c>
      <c r="V1440">
        <f t="shared" si="223"/>
        <v>4.0000000000000036</v>
      </c>
      <c r="W1440">
        <f>VLOOKUP(AA1440,角色间职业划分!P:Q,2,FALSE)</f>
        <v>34</v>
      </c>
      <c r="X1440">
        <f t="shared" si="228"/>
        <v>22</v>
      </c>
      <c r="Y1440">
        <f>INT(VLOOKUP(X1440,角色属性总表!AG:AH,2,FALSE)*角色属性总表!$C$38)</f>
        <v>576</v>
      </c>
      <c r="AA1440">
        <f t="shared" si="229"/>
        <v>15</v>
      </c>
      <c r="AB1440">
        <f>VLOOKUP(X1440,角色属性总表!AG:AI,2,FALSE)*VLOOKUP(角色等级属性!AA1440,角色间职业划分!P:AG,13,FALSE)/角色间职业划分!$AB$9</f>
        <v>1063.7119113573408</v>
      </c>
      <c r="AC1440">
        <f>VLOOKUP(X1440,角色属性总表!AG:AI,3,FALSE)*VLOOKUP(AA1440,角色间职业划分!P:AG,8,FALSE)/角色间职业划分!$W$9</f>
        <v>1573.0175999999997</v>
      </c>
      <c r="AD1440">
        <f>VLOOKUP(AA1440,角色间职业划分!P:AP,26,FALSE)</f>
        <v>0.4</v>
      </c>
      <c r="AE1440">
        <f>VLOOKUP(X1440,角色属性总表!I:Q,3,FALSE)</f>
        <v>258.048</v>
      </c>
      <c r="AF1440">
        <f>VLOOKUP(AA1440,角色间职业划分!P:AP,11,FALSE)</f>
        <v>0.34</v>
      </c>
      <c r="AG1440">
        <f t="shared" si="224"/>
        <v>648.46908005205398</v>
      </c>
      <c r="AH1440">
        <f t="shared" si="225"/>
        <v>258</v>
      </c>
      <c r="AJ1440">
        <f t="shared" si="226"/>
        <v>390.46908005205398</v>
      </c>
      <c r="AK1440">
        <v>1436</v>
      </c>
    </row>
    <row r="1441" spans="1:37" x14ac:dyDescent="0.15">
      <c r="A1441">
        <v>1437</v>
      </c>
      <c r="B1441">
        <f>ROUND(VLOOKUP(X1441,角色属性总表!AG:AI,2,FALSE)/角色属性总表!$C$34,0)</f>
        <v>85</v>
      </c>
      <c r="C1441">
        <f>ROUND(VLOOKUP(X1441,角色属性总表!Y:AE,3,FALSE)/J1441,0)</f>
        <v>24</v>
      </c>
      <c r="D1441">
        <f>ROUND(VLOOKUP(X1441,角色属性总表!AG:AI,3,FALSE)/角色属性总表!$C$35,0)</f>
        <v>89</v>
      </c>
      <c r="E1441">
        <f t="shared" si="220"/>
        <v>438</v>
      </c>
      <c r="F1441">
        <f t="shared" si="221"/>
        <v>18</v>
      </c>
      <c r="G1441">
        <f t="shared" si="222"/>
        <v>13</v>
      </c>
      <c r="H1441">
        <v>0</v>
      </c>
      <c r="I1441">
        <f t="shared" si="227"/>
        <v>3</v>
      </c>
      <c r="J1441">
        <f>VLOOKUP(AA1441,角色间职业划分!P:AP,20,FALSE)</f>
        <v>9</v>
      </c>
      <c r="K1441">
        <f>IF(X1441=500,100,VLOOKUP(AA1441,角色间职业划分!P:AP,22,FALSE))</f>
        <v>100</v>
      </c>
      <c r="L1441">
        <f>IF(X1441=500,K1441,VLOOKUP(AA1441,角色间职业划分!P:AP,23,FALSE))</f>
        <v>60</v>
      </c>
      <c r="M1441">
        <f>VLOOKUP(AA1441,角色间职业划分!P:AP,24,FALSE)</f>
        <v>0</v>
      </c>
      <c r="N1441">
        <f>VLOOKUP(AA1441,角色间职业划分!P:AP,14)*100</f>
        <v>95</v>
      </c>
      <c r="O1441">
        <f>VLOOKUP(AA1441,角色间职业划分!P:Z,9,FALSE)</f>
        <v>0</v>
      </c>
      <c r="P1441">
        <f>VLOOKUP(AA1441,角色间职业划分!P:AP,10,FALSE)</f>
        <v>0</v>
      </c>
      <c r="Q1441">
        <f>VLOOKUP(AA1441,角色间职业划分!P:AP,15,FALSE)</f>
        <v>0</v>
      </c>
      <c r="R1441">
        <f>VLOOKUP(AA1441,角色间职业划分!P:AP,16,FALSE)</f>
        <v>0</v>
      </c>
      <c r="S1441">
        <f>VLOOKUP(AA1441,角色间职业划分!P:AP,17,FALSE)</f>
        <v>0</v>
      </c>
      <c r="T1441">
        <f>VLOOKUP(AA1441,角色间职业划分!P:AP,18,FALSE)</f>
        <v>0</v>
      </c>
      <c r="U1441">
        <f>VLOOKUP(AA1441,角色间职业划分!P:AP,27,FALSE)</f>
        <v>0</v>
      </c>
      <c r="V1441">
        <f t="shared" si="223"/>
        <v>4.0000000000000036</v>
      </c>
      <c r="W1441">
        <f>VLOOKUP(AA1441,角色间职业划分!P:Q,2,FALSE)</f>
        <v>34</v>
      </c>
      <c r="X1441">
        <f t="shared" si="228"/>
        <v>23</v>
      </c>
      <c r="Y1441">
        <f>INT(VLOOKUP(X1441,角色属性总表!AG:AH,2,FALSE)*角色属性总表!$C$38)</f>
        <v>594</v>
      </c>
      <c r="AA1441">
        <f t="shared" si="229"/>
        <v>15</v>
      </c>
      <c r="AB1441">
        <f>VLOOKUP(X1441,角色属性总表!AG:AI,2,FALSE)*VLOOKUP(角色等级属性!AA1441,角色间职业划分!P:AG,13,FALSE)/角色间职业划分!$AB$9</f>
        <v>1096.9529085872578</v>
      </c>
      <c r="AC1441">
        <f>VLOOKUP(X1441,角色属性总表!AG:AI,3,FALSE)*VLOOKUP(AA1441,角色间职业划分!P:AG,8,FALSE)/角色间职业划分!$W$9</f>
        <v>1622.1743999999994</v>
      </c>
      <c r="AD1441">
        <f>VLOOKUP(AA1441,角色间职业划分!P:AP,26,FALSE)</f>
        <v>0.4</v>
      </c>
      <c r="AE1441">
        <f>VLOOKUP(X1441,角色属性总表!I:Q,3,FALSE)</f>
        <v>266.11199999999997</v>
      </c>
      <c r="AF1441">
        <f>VLOOKUP(AA1441,角色间职业划分!P:AP,11,FALSE)</f>
        <v>0.34</v>
      </c>
      <c r="AG1441">
        <f t="shared" si="224"/>
        <v>695.7421374404571</v>
      </c>
      <c r="AH1441">
        <f t="shared" si="225"/>
        <v>267</v>
      </c>
      <c r="AJ1441">
        <f t="shared" si="226"/>
        <v>428.7421374404571</v>
      </c>
      <c r="AK1441">
        <v>1437</v>
      </c>
    </row>
    <row r="1442" spans="1:37" x14ac:dyDescent="0.15">
      <c r="A1442">
        <v>1438</v>
      </c>
      <c r="B1442">
        <f>ROUND(VLOOKUP(X1442,角色属性总表!AG:AI,2,FALSE)/角色属性总表!$C$34,0)</f>
        <v>87</v>
      </c>
      <c r="C1442">
        <f>ROUND(VLOOKUP(X1442,角色属性总表!Y:AE,3,FALSE)/J1442,0)</f>
        <v>25</v>
      </c>
      <c r="D1442">
        <f>ROUND(VLOOKUP(X1442,角色属性总表!AG:AI,3,FALSE)/角色属性总表!$C$35,0)</f>
        <v>91</v>
      </c>
      <c r="E1442">
        <f t="shared" si="220"/>
        <v>452</v>
      </c>
      <c r="F1442">
        <f t="shared" si="221"/>
        <v>18</v>
      </c>
      <c r="G1442">
        <f t="shared" si="222"/>
        <v>13</v>
      </c>
      <c r="H1442">
        <v>0</v>
      </c>
      <c r="I1442">
        <f t="shared" si="227"/>
        <v>3</v>
      </c>
      <c r="J1442">
        <f>VLOOKUP(AA1442,角色间职业划分!P:AP,20,FALSE)</f>
        <v>9</v>
      </c>
      <c r="K1442">
        <f>IF(X1442=500,100,VLOOKUP(AA1442,角色间职业划分!P:AP,22,FALSE))</f>
        <v>100</v>
      </c>
      <c r="L1442">
        <f>IF(X1442=500,K1442,VLOOKUP(AA1442,角色间职业划分!P:AP,23,FALSE))</f>
        <v>60</v>
      </c>
      <c r="M1442">
        <f>VLOOKUP(AA1442,角色间职业划分!P:AP,24,FALSE)</f>
        <v>0</v>
      </c>
      <c r="N1442">
        <f>VLOOKUP(AA1442,角色间职业划分!P:AP,14)*100</f>
        <v>95</v>
      </c>
      <c r="O1442">
        <f>VLOOKUP(AA1442,角色间职业划分!P:Z,9,FALSE)</f>
        <v>0</v>
      </c>
      <c r="P1442">
        <f>VLOOKUP(AA1442,角色间职业划分!P:AP,10,FALSE)</f>
        <v>0</v>
      </c>
      <c r="Q1442">
        <f>VLOOKUP(AA1442,角色间职业划分!P:AP,15,FALSE)</f>
        <v>0</v>
      </c>
      <c r="R1442">
        <f>VLOOKUP(AA1442,角色间职业划分!P:AP,16,FALSE)</f>
        <v>0</v>
      </c>
      <c r="S1442">
        <f>VLOOKUP(AA1442,角色间职业划分!P:AP,17,FALSE)</f>
        <v>0</v>
      </c>
      <c r="T1442">
        <f>VLOOKUP(AA1442,角色间职业划分!P:AP,18,FALSE)</f>
        <v>0</v>
      </c>
      <c r="U1442">
        <f>VLOOKUP(AA1442,角色间职业划分!P:AP,27,FALSE)</f>
        <v>0</v>
      </c>
      <c r="V1442">
        <f t="shared" si="223"/>
        <v>4.0000000000000036</v>
      </c>
      <c r="W1442">
        <f>VLOOKUP(AA1442,角色间职业划分!P:Q,2,FALSE)</f>
        <v>34</v>
      </c>
      <c r="X1442">
        <f t="shared" si="228"/>
        <v>24</v>
      </c>
      <c r="Y1442">
        <f>INT(VLOOKUP(X1442,角色属性总表!AG:AH,2,FALSE)*角色属性总表!$C$38)</f>
        <v>612</v>
      </c>
      <c r="AA1442">
        <f t="shared" si="229"/>
        <v>15</v>
      </c>
      <c r="AB1442">
        <f>VLOOKUP(X1442,角色属性总表!AG:AI,2,FALSE)*VLOOKUP(角色等级属性!AA1442,角色间职业划分!P:AG,13,FALSE)/角色间职业划分!$AB$9</f>
        <v>1130.1939058171745</v>
      </c>
      <c r="AC1442">
        <f>VLOOKUP(X1442,角色属性总表!AG:AI,3,FALSE)*VLOOKUP(AA1442,角色间职业划分!P:AG,8,FALSE)/角色间职业划分!$W$9</f>
        <v>1671.3311999999994</v>
      </c>
      <c r="AD1442">
        <f>VLOOKUP(AA1442,角色间职业划分!P:AP,26,FALSE)</f>
        <v>0.4</v>
      </c>
      <c r="AE1442">
        <f>VLOOKUP(X1442,角色属性总表!I:Q,3,FALSE)</f>
        <v>274.17599999999999</v>
      </c>
      <c r="AF1442">
        <f>VLOOKUP(AA1442,角色间职业划分!P:AP,11,FALSE)</f>
        <v>0.34</v>
      </c>
      <c r="AG1442">
        <f t="shared" si="224"/>
        <v>744.2965467389613</v>
      </c>
      <c r="AH1442">
        <f t="shared" si="225"/>
        <v>273</v>
      </c>
      <c r="AJ1442">
        <f t="shared" si="226"/>
        <v>471.2965467389613</v>
      </c>
      <c r="AK1442">
        <v>1438</v>
      </c>
    </row>
    <row r="1443" spans="1:37" x14ac:dyDescent="0.15">
      <c r="A1443">
        <v>1439</v>
      </c>
      <c r="B1443">
        <f>ROUND(VLOOKUP(X1443,角色属性总表!AG:AI,2,FALSE)/角色属性总表!$C$34,0)</f>
        <v>90</v>
      </c>
      <c r="C1443">
        <f>ROUND(VLOOKUP(X1443,角色属性总表!Y:AE,3,FALSE)/J1443,0)</f>
        <v>27</v>
      </c>
      <c r="D1443">
        <f>ROUND(VLOOKUP(X1443,角色属性总表!AG:AI,3,FALSE)/角色属性总表!$C$35,0)</f>
        <v>94</v>
      </c>
      <c r="E1443">
        <f t="shared" si="220"/>
        <v>465</v>
      </c>
      <c r="F1443">
        <f t="shared" si="221"/>
        <v>18</v>
      </c>
      <c r="G1443">
        <f t="shared" si="222"/>
        <v>13</v>
      </c>
      <c r="H1443">
        <v>0</v>
      </c>
      <c r="I1443">
        <f t="shared" si="227"/>
        <v>3</v>
      </c>
      <c r="J1443">
        <f>VLOOKUP(AA1443,角色间职业划分!P:AP,20,FALSE)</f>
        <v>9</v>
      </c>
      <c r="K1443">
        <f>IF(X1443=500,100,VLOOKUP(AA1443,角色间职业划分!P:AP,22,FALSE))</f>
        <v>100</v>
      </c>
      <c r="L1443">
        <f>IF(X1443=500,K1443,VLOOKUP(AA1443,角色间职业划分!P:AP,23,FALSE))</f>
        <v>60</v>
      </c>
      <c r="M1443">
        <f>VLOOKUP(AA1443,角色间职业划分!P:AP,24,FALSE)</f>
        <v>0</v>
      </c>
      <c r="N1443">
        <f>VLOOKUP(AA1443,角色间职业划分!P:AP,14)*100</f>
        <v>95</v>
      </c>
      <c r="O1443">
        <f>VLOOKUP(AA1443,角色间职业划分!P:Z,9,FALSE)</f>
        <v>0</v>
      </c>
      <c r="P1443">
        <f>VLOOKUP(AA1443,角色间职业划分!P:AP,10,FALSE)</f>
        <v>0</v>
      </c>
      <c r="Q1443">
        <f>VLOOKUP(AA1443,角色间职业划分!P:AP,15,FALSE)</f>
        <v>0</v>
      </c>
      <c r="R1443">
        <f>VLOOKUP(AA1443,角色间职业划分!P:AP,16,FALSE)</f>
        <v>0</v>
      </c>
      <c r="S1443">
        <f>VLOOKUP(AA1443,角色间职业划分!P:AP,17,FALSE)</f>
        <v>0</v>
      </c>
      <c r="T1443">
        <f>VLOOKUP(AA1443,角色间职业划分!P:AP,18,FALSE)</f>
        <v>0</v>
      </c>
      <c r="U1443">
        <f>VLOOKUP(AA1443,角色间职业划分!P:AP,27,FALSE)</f>
        <v>0</v>
      </c>
      <c r="V1443">
        <f t="shared" si="223"/>
        <v>4.0000000000000036</v>
      </c>
      <c r="W1443">
        <f>VLOOKUP(AA1443,角色间职业划分!P:Q,2,FALSE)</f>
        <v>34</v>
      </c>
      <c r="X1443">
        <f t="shared" si="228"/>
        <v>25</v>
      </c>
      <c r="Y1443">
        <f>INT(VLOOKUP(X1443,角色属性总表!AG:AH,2,FALSE)*角色属性总表!$C$38)</f>
        <v>630</v>
      </c>
      <c r="AA1443">
        <f t="shared" si="229"/>
        <v>15</v>
      </c>
      <c r="AB1443">
        <f>VLOOKUP(X1443,角色属性总表!AG:AI,2,FALSE)*VLOOKUP(角色等级属性!AA1443,角色间职业划分!P:AG,13,FALSE)/角色间职业划分!$AB$9</f>
        <v>1163.4349030470914</v>
      </c>
      <c r="AC1443">
        <f>VLOOKUP(X1443,角色属性总表!AG:AI,3,FALSE)*VLOOKUP(AA1443,角色间职业划分!P:AG,8,FALSE)/角色间职业划分!$W$9</f>
        <v>1720.4879999999996</v>
      </c>
      <c r="AD1443">
        <f>VLOOKUP(AA1443,角色间职业划分!P:AP,26,FALSE)</f>
        <v>0.4</v>
      </c>
      <c r="AE1443">
        <f>VLOOKUP(X1443,角色属性总表!I:Q,3,FALSE)</f>
        <v>282.24</v>
      </c>
      <c r="AF1443">
        <f>VLOOKUP(AA1443,角色间职业划分!P:AP,11,FALSE)</f>
        <v>0.34</v>
      </c>
      <c r="AG1443">
        <f t="shared" si="224"/>
        <v>794.11764705882354</v>
      </c>
      <c r="AH1443">
        <f t="shared" si="225"/>
        <v>282</v>
      </c>
      <c r="AJ1443">
        <f t="shared" si="226"/>
        <v>512.11764705882354</v>
      </c>
      <c r="AK1443">
        <v>1439</v>
      </c>
    </row>
    <row r="1444" spans="1:37" x14ac:dyDescent="0.15">
      <c r="A1444">
        <v>1440</v>
      </c>
      <c r="B1444">
        <f>ROUND(VLOOKUP(X1444,角色属性总表!AG:AI,2,FALSE)/角色属性总表!$C$34,0)</f>
        <v>93</v>
      </c>
      <c r="C1444">
        <f>ROUND(VLOOKUP(X1444,角色属性总表!Y:AE,3,FALSE)/J1444,0)</f>
        <v>28</v>
      </c>
      <c r="D1444">
        <f>ROUND(VLOOKUP(X1444,角色属性总表!AG:AI,3,FALSE)/角色属性总表!$C$35,0)</f>
        <v>97</v>
      </c>
      <c r="E1444">
        <f t="shared" si="220"/>
        <v>478</v>
      </c>
      <c r="F1444">
        <f t="shared" si="221"/>
        <v>18</v>
      </c>
      <c r="G1444">
        <f t="shared" si="222"/>
        <v>13</v>
      </c>
      <c r="H1444">
        <v>0</v>
      </c>
      <c r="I1444">
        <f t="shared" si="227"/>
        <v>3</v>
      </c>
      <c r="J1444">
        <f>VLOOKUP(AA1444,角色间职业划分!P:AP,20,FALSE)</f>
        <v>9</v>
      </c>
      <c r="K1444">
        <f>IF(X1444=500,100,VLOOKUP(AA1444,角色间职业划分!P:AP,22,FALSE))</f>
        <v>100</v>
      </c>
      <c r="L1444">
        <f>IF(X1444=500,K1444,VLOOKUP(AA1444,角色间职业划分!P:AP,23,FALSE))</f>
        <v>60</v>
      </c>
      <c r="M1444">
        <f>VLOOKUP(AA1444,角色间职业划分!P:AP,24,FALSE)</f>
        <v>0</v>
      </c>
      <c r="N1444">
        <f>VLOOKUP(AA1444,角色间职业划分!P:AP,14)*100</f>
        <v>95</v>
      </c>
      <c r="O1444">
        <f>VLOOKUP(AA1444,角色间职业划分!P:Z,9,FALSE)</f>
        <v>0</v>
      </c>
      <c r="P1444">
        <f>VLOOKUP(AA1444,角色间职业划分!P:AP,10,FALSE)</f>
        <v>0</v>
      </c>
      <c r="Q1444">
        <f>VLOOKUP(AA1444,角色间职业划分!P:AP,15,FALSE)</f>
        <v>0</v>
      </c>
      <c r="R1444">
        <f>VLOOKUP(AA1444,角色间职业划分!P:AP,16,FALSE)</f>
        <v>0</v>
      </c>
      <c r="S1444">
        <f>VLOOKUP(AA1444,角色间职业划分!P:AP,17,FALSE)</f>
        <v>0</v>
      </c>
      <c r="T1444">
        <f>VLOOKUP(AA1444,角色间职业划分!P:AP,18,FALSE)</f>
        <v>0</v>
      </c>
      <c r="U1444">
        <f>VLOOKUP(AA1444,角色间职业划分!P:AP,27,FALSE)</f>
        <v>0</v>
      </c>
      <c r="V1444">
        <f t="shared" si="223"/>
        <v>4.0000000000000036</v>
      </c>
      <c r="W1444">
        <f>VLOOKUP(AA1444,角色间职业划分!P:Q,2,FALSE)</f>
        <v>34</v>
      </c>
      <c r="X1444">
        <f t="shared" si="228"/>
        <v>26</v>
      </c>
      <c r="Y1444">
        <f>INT(VLOOKUP(X1444,角色属性总表!AG:AH,2,FALSE)*角色属性总表!$C$38)</f>
        <v>648</v>
      </c>
      <c r="AA1444">
        <f t="shared" si="229"/>
        <v>15</v>
      </c>
      <c r="AB1444">
        <f>VLOOKUP(X1444,角色属性总表!AG:AI,2,FALSE)*VLOOKUP(角色等级属性!AA1444,角色间职业划分!P:AG,13,FALSE)/角色间职业划分!$AB$9</f>
        <v>1196.6759002770084</v>
      </c>
      <c r="AC1444">
        <f>VLOOKUP(X1444,角色属性总表!AG:AI,3,FALSE)*VLOOKUP(AA1444,角色间职业划分!P:AG,8,FALSE)/角色间职业划分!$W$9</f>
        <v>1769.6447999999998</v>
      </c>
      <c r="AD1444">
        <f>VLOOKUP(AA1444,角色间职业划分!P:AP,26,FALSE)</f>
        <v>0.4</v>
      </c>
      <c r="AE1444">
        <f>VLOOKUP(X1444,角色属性总表!I:Q,3,FALSE)</f>
        <v>290.30400000000003</v>
      </c>
      <c r="AF1444">
        <f>VLOOKUP(AA1444,角色间职业划分!P:AP,11,FALSE)</f>
        <v>0.34</v>
      </c>
      <c r="AG1444">
        <f t="shared" si="224"/>
        <v>845.19182849521496</v>
      </c>
      <c r="AH1444">
        <f t="shared" si="225"/>
        <v>291</v>
      </c>
      <c r="AJ1444">
        <f t="shared" si="226"/>
        <v>554.19182849521496</v>
      </c>
      <c r="AK1444">
        <v>1440</v>
      </c>
    </row>
    <row r="1445" spans="1:37" x14ac:dyDescent="0.15">
      <c r="A1445">
        <v>1441</v>
      </c>
      <c r="B1445">
        <f>ROUND(VLOOKUP(X1445,角色属性总表!AG:AI,2,FALSE)/角色属性总表!$C$34,0)</f>
        <v>95</v>
      </c>
      <c r="C1445">
        <f>ROUND(VLOOKUP(X1445,角色属性总表!Y:AE,3,FALSE)/J1445,0)</f>
        <v>29</v>
      </c>
      <c r="D1445">
        <f>ROUND(VLOOKUP(X1445,角色属性总表!AG:AI,3,FALSE)/角色属性总表!$C$35,0)</f>
        <v>99</v>
      </c>
      <c r="E1445">
        <f t="shared" si="220"/>
        <v>491</v>
      </c>
      <c r="F1445">
        <f t="shared" si="221"/>
        <v>18</v>
      </c>
      <c r="G1445">
        <f t="shared" si="222"/>
        <v>13</v>
      </c>
      <c r="H1445">
        <v>0</v>
      </c>
      <c r="I1445">
        <f t="shared" si="227"/>
        <v>3</v>
      </c>
      <c r="J1445">
        <f>VLOOKUP(AA1445,角色间职业划分!P:AP,20,FALSE)</f>
        <v>9</v>
      </c>
      <c r="K1445">
        <f>IF(X1445=500,100,VLOOKUP(AA1445,角色间职业划分!P:AP,22,FALSE))</f>
        <v>100</v>
      </c>
      <c r="L1445">
        <f>IF(X1445=500,K1445,VLOOKUP(AA1445,角色间职业划分!P:AP,23,FALSE))</f>
        <v>60</v>
      </c>
      <c r="M1445">
        <f>VLOOKUP(AA1445,角色间职业划分!P:AP,24,FALSE)</f>
        <v>0</v>
      </c>
      <c r="N1445">
        <f>VLOOKUP(AA1445,角色间职业划分!P:AP,14)*100</f>
        <v>95</v>
      </c>
      <c r="O1445">
        <f>VLOOKUP(AA1445,角色间职业划分!P:Z,9,FALSE)</f>
        <v>0</v>
      </c>
      <c r="P1445">
        <f>VLOOKUP(AA1445,角色间职业划分!P:AP,10,FALSE)</f>
        <v>0</v>
      </c>
      <c r="Q1445">
        <f>VLOOKUP(AA1445,角色间职业划分!P:AP,15,FALSE)</f>
        <v>0</v>
      </c>
      <c r="R1445">
        <f>VLOOKUP(AA1445,角色间职业划分!P:AP,16,FALSE)</f>
        <v>0</v>
      </c>
      <c r="S1445">
        <f>VLOOKUP(AA1445,角色间职业划分!P:AP,17,FALSE)</f>
        <v>0</v>
      </c>
      <c r="T1445">
        <f>VLOOKUP(AA1445,角色间职业划分!P:AP,18,FALSE)</f>
        <v>0</v>
      </c>
      <c r="U1445">
        <f>VLOOKUP(AA1445,角色间职业划分!P:AP,27,FALSE)</f>
        <v>0</v>
      </c>
      <c r="V1445">
        <f t="shared" si="223"/>
        <v>4.0000000000000036</v>
      </c>
      <c r="W1445">
        <f>VLOOKUP(AA1445,角色间职业划分!P:Q,2,FALSE)</f>
        <v>34</v>
      </c>
      <c r="X1445">
        <f t="shared" si="228"/>
        <v>27</v>
      </c>
      <c r="Y1445">
        <f>INT(VLOOKUP(X1445,角色属性总表!AG:AH,2,FALSE)*角色属性总表!$C$38)</f>
        <v>666</v>
      </c>
      <c r="AA1445">
        <f t="shared" si="229"/>
        <v>15</v>
      </c>
      <c r="AB1445">
        <f>VLOOKUP(X1445,角色属性总表!AG:AI,2,FALSE)*VLOOKUP(角色等级属性!AA1445,角色间职业划分!P:AG,13,FALSE)/角色间职业划分!$AB$9</f>
        <v>1229.9168975069251</v>
      </c>
      <c r="AC1445">
        <f>VLOOKUP(X1445,角色属性总表!AG:AI,3,FALSE)*VLOOKUP(AA1445,角色间职业划分!P:AG,8,FALSE)/角色间职业划分!$W$9</f>
        <v>1818.8015999999996</v>
      </c>
      <c r="AD1445">
        <f>VLOOKUP(AA1445,角色间职业划分!P:AP,26,FALSE)</f>
        <v>0.4</v>
      </c>
      <c r="AE1445">
        <f>VLOOKUP(X1445,角色属性总表!I:Q,3,FALSE)</f>
        <v>298.36799999999999</v>
      </c>
      <c r="AF1445">
        <f>VLOOKUP(AA1445,角色间职业划分!P:AP,11,FALSE)</f>
        <v>0.34</v>
      </c>
      <c r="AG1445">
        <f t="shared" si="224"/>
        <v>897.50642946666699</v>
      </c>
      <c r="AH1445">
        <f t="shared" si="225"/>
        <v>297</v>
      </c>
      <c r="AJ1445">
        <f t="shared" si="226"/>
        <v>600.50642946666699</v>
      </c>
      <c r="AK1445">
        <v>1441</v>
      </c>
    </row>
    <row r="1446" spans="1:37" x14ac:dyDescent="0.15">
      <c r="A1446">
        <v>1442</v>
      </c>
      <c r="B1446">
        <f>ROUND(VLOOKUP(X1446,角色属性总表!AG:AI,2,FALSE)/角色属性总表!$C$34,0)</f>
        <v>98</v>
      </c>
      <c r="C1446">
        <f>ROUND(VLOOKUP(X1446,角色属性总表!Y:AE,3,FALSE)/J1446,0)</f>
        <v>30</v>
      </c>
      <c r="D1446">
        <f>ROUND(VLOOKUP(X1446,角色属性总表!AG:AI,3,FALSE)/角色属性总表!$C$35,0)</f>
        <v>102</v>
      </c>
      <c r="E1446">
        <f t="shared" si="220"/>
        <v>505</v>
      </c>
      <c r="F1446">
        <f t="shared" si="221"/>
        <v>18</v>
      </c>
      <c r="G1446">
        <f t="shared" si="222"/>
        <v>13</v>
      </c>
      <c r="H1446">
        <v>0</v>
      </c>
      <c r="I1446">
        <f t="shared" si="227"/>
        <v>3</v>
      </c>
      <c r="J1446">
        <f>VLOOKUP(AA1446,角色间职业划分!P:AP,20,FALSE)</f>
        <v>9</v>
      </c>
      <c r="K1446">
        <f>IF(X1446=500,100,VLOOKUP(AA1446,角色间职业划分!P:AP,22,FALSE))</f>
        <v>100</v>
      </c>
      <c r="L1446">
        <f>IF(X1446=500,K1446,VLOOKUP(AA1446,角色间职业划分!P:AP,23,FALSE))</f>
        <v>60</v>
      </c>
      <c r="M1446">
        <f>VLOOKUP(AA1446,角色间职业划分!P:AP,24,FALSE)</f>
        <v>0</v>
      </c>
      <c r="N1446">
        <f>VLOOKUP(AA1446,角色间职业划分!P:AP,14)*100</f>
        <v>95</v>
      </c>
      <c r="O1446">
        <f>VLOOKUP(AA1446,角色间职业划分!P:Z,9,FALSE)</f>
        <v>0</v>
      </c>
      <c r="P1446">
        <f>VLOOKUP(AA1446,角色间职业划分!P:AP,10,FALSE)</f>
        <v>0</v>
      </c>
      <c r="Q1446">
        <f>VLOOKUP(AA1446,角色间职业划分!P:AP,15,FALSE)</f>
        <v>0</v>
      </c>
      <c r="R1446">
        <f>VLOOKUP(AA1446,角色间职业划分!P:AP,16,FALSE)</f>
        <v>0</v>
      </c>
      <c r="S1446">
        <f>VLOOKUP(AA1446,角色间职业划分!P:AP,17,FALSE)</f>
        <v>0</v>
      </c>
      <c r="T1446">
        <f>VLOOKUP(AA1446,角色间职业划分!P:AP,18,FALSE)</f>
        <v>0</v>
      </c>
      <c r="U1446">
        <f>VLOOKUP(AA1446,角色间职业划分!P:AP,27,FALSE)</f>
        <v>0</v>
      </c>
      <c r="V1446">
        <f t="shared" si="223"/>
        <v>4.0000000000000036</v>
      </c>
      <c r="W1446">
        <f>VLOOKUP(AA1446,角色间职业划分!P:Q,2,FALSE)</f>
        <v>34</v>
      </c>
      <c r="X1446">
        <f t="shared" si="228"/>
        <v>28</v>
      </c>
      <c r="Y1446">
        <f>INT(VLOOKUP(X1446,角色属性总表!AG:AH,2,FALSE)*角色属性总表!$C$38)</f>
        <v>684</v>
      </c>
      <c r="AA1446">
        <f t="shared" si="229"/>
        <v>15</v>
      </c>
      <c r="AB1446">
        <f>VLOOKUP(X1446,角色属性总表!AG:AI,2,FALSE)*VLOOKUP(角色等级属性!AA1446,角色间职业划分!P:AG,13,FALSE)/角色间职业划分!$AB$9</f>
        <v>1263.1578947368423</v>
      </c>
      <c r="AC1446">
        <f>VLOOKUP(X1446,角色属性总表!AG:AI,3,FALSE)*VLOOKUP(AA1446,角色间职业划分!P:AG,8,FALSE)/角色间职业划分!$W$9</f>
        <v>1867.9583999999993</v>
      </c>
      <c r="AD1446">
        <f>VLOOKUP(AA1446,角色间职业划分!P:AP,26,FALSE)</f>
        <v>0.4</v>
      </c>
      <c r="AE1446">
        <f>VLOOKUP(X1446,角色属性总表!I:Q,3,FALSE)</f>
        <v>306.43199999999996</v>
      </c>
      <c r="AF1446">
        <f>VLOOKUP(AA1446,角色间职业划分!P:AP,11,FALSE)</f>
        <v>0.34</v>
      </c>
      <c r="AG1446">
        <f t="shared" si="224"/>
        <v>951.04964758507606</v>
      </c>
      <c r="AH1446">
        <f t="shared" si="225"/>
        <v>306</v>
      </c>
      <c r="AJ1446">
        <f t="shared" si="226"/>
        <v>645.04964758507606</v>
      </c>
      <c r="AK1446">
        <v>1442</v>
      </c>
    </row>
    <row r="1447" spans="1:37" x14ac:dyDescent="0.15">
      <c r="A1447">
        <v>1443</v>
      </c>
      <c r="B1447">
        <f>ROUND(VLOOKUP(X1447,角色属性总表!AG:AI,2,FALSE)/角色属性总表!$C$34,0)</f>
        <v>100</v>
      </c>
      <c r="C1447">
        <f>ROUND(VLOOKUP(X1447,角色属性总表!Y:AE,3,FALSE)/J1447,0)</f>
        <v>32</v>
      </c>
      <c r="D1447">
        <f>ROUND(VLOOKUP(X1447,角色属性总表!AG:AI,3,FALSE)/角色属性总表!$C$35,0)</f>
        <v>105</v>
      </c>
      <c r="E1447">
        <f t="shared" si="220"/>
        <v>518</v>
      </c>
      <c r="F1447">
        <f t="shared" si="221"/>
        <v>18</v>
      </c>
      <c r="G1447">
        <f t="shared" si="222"/>
        <v>13</v>
      </c>
      <c r="H1447">
        <v>0</v>
      </c>
      <c r="I1447">
        <f t="shared" si="227"/>
        <v>3</v>
      </c>
      <c r="J1447">
        <f>VLOOKUP(AA1447,角色间职业划分!P:AP,20,FALSE)</f>
        <v>9</v>
      </c>
      <c r="K1447">
        <f>IF(X1447=500,100,VLOOKUP(AA1447,角色间职业划分!P:AP,22,FALSE))</f>
        <v>100</v>
      </c>
      <c r="L1447">
        <f>IF(X1447=500,K1447,VLOOKUP(AA1447,角色间职业划分!P:AP,23,FALSE))</f>
        <v>60</v>
      </c>
      <c r="M1447">
        <f>VLOOKUP(AA1447,角色间职业划分!P:AP,24,FALSE)</f>
        <v>0</v>
      </c>
      <c r="N1447">
        <f>VLOOKUP(AA1447,角色间职业划分!P:AP,14)*100</f>
        <v>95</v>
      </c>
      <c r="O1447">
        <f>VLOOKUP(AA1447,角色间职业划分!P:Z,9,FALSE)</f>
        <v>0</v>
      </c>
      <c r="P1447">
        <f>VLOOKUP(AA1447,角色间职业划分!P:AP,10,FALSE)</f>
        <v>0</v>
      </c>
      <c r="Q1447">
        <f>VLOOKUP(AA1447,角色间职业划分!P:AP,15,FALSE)</f>
        <v>0</v>
      </c>
      <c r="R1447">
        <f>VLOOKUP(AA1447,角色间职业划分!P:AP,16,FALSE)</f>
        <v>0</v>
      </c>
      <c r="S1447">
        <f>VLOOKUP(AA1447,角色间职业划分!P:AP,17,FALSE)</f>
        <v>0</v>
      </c>
      <c r="T1447">
        <f>VLOOKUP(AA1447,角色间职业划分!P:AP,18,FALSE)</f>
        <v>0</v>
      </c>
      <c r="U1447">
        <f>VLOOKUP(AA1447,角色间职业划分!P:AP,27,FALSE)</f>
        <v>0</v>
      </c>
      <c r="V1447">
        <f t="shared" si="223"/>
        <v>4.0000000000000036</v>
      </c>
      <c r="W1447">
        <f>VLOOKUP(AA1447,角色间职业划分!P:Q,2,FALSE)</f>
        <v>34</v>
      </c>
      <c r="X1447">
        <f t="shared" si="228"/>
        <v>29</v>
      </c>
      <c r="Y1447">
        <f>INT(VLOOKUP(X1447,角色属性总表!AG:AH,2,FALSE)*角色属性总表!$C$38)</f>
        <v>702</v>
      </c>
      <c r="AA1447">
        <f t="shared" si="229"/>
        <v>15</v>
      </c>
      <c r="AB1447">
        <f>VLOOKUP(X1447,角色属性总表!AG:AI,2,FALSE)*VLOOKUP(角色等级属性!AA1447,角色间职业划分!P:AG,13,FALSE)/角色间职业划分!$AB$9</f>
        <v>1296.398891966759</v>
      </c>
      <c r="AC1447">
        <f>VLOOKUP(X1447,角色属性总表!AG:AI,3,FALSE)*VLOOKUP(AA1447,角色间职业划分!P:AG,8,FALSE)/角色间职业划分!$W$9</f>
        <v>1917.115199999999</v>
      </c>
      <c r="AD1447">
        <f>VLOOKUP(AA1447,角色间职业划分!P:AP,26,FALSE)</f>
        <v>0.4</v>
      </c>
      <c r="AE1447">
        <f>VLOOKUP(X1447,角色属性总表!I:Q,3,FALSE)</f>
        <v>314.49599999999998</v>
      </c>
      <c r="AF1447">
        <f>VLOOKUP(AA1447,角色间职业划分!P:AP,11,FALSE)</f>
        <v>0.34</v>
      </c>
      <c r="AG1447">
        <f t="shared" si="224"/>
        <v>1005.8104618515899</v>
      </c>
      <c r="AH1447">
        <f t="shared" si="225"/>
        <v>315</v>
      </c>
      <c r="AJ1447">
        <f t="shared" si="226"/>
        <v>690.81046185158993</v>
      </c>
      <c r="AK1447">
        <v>1443</v>
      </c>
    </row>
    <row r="1448" spans="1:37" x14ac:dyDescent="0.15">
      <c r="A1448">
        <v>1444</v>
      </c>
      <c r="B1448">
        <f>ROUND(VLOOKUP(X1448,角色属性总表!AG:AI,2,FALSE)/角色属性总表!$C$34,0)</f>
        <v>103</v>
      </c>
      <c r="C1448">
        <f>ROUND(VLOOKUP(X1448,角色属性总表!Y:AE,3,FALSE)/J1448,0)</f>
        <v>33</v>
      </c>
      <c r="D1448">
        <f>ROUND(VLOOKUP(X1448,角色属性总表!AG:AI,3,FALSE)/角色属性总表!$C$35,0)</f>
        <v>108</v>
      </c>
      <c r="E1448">
        <f t="shared" si="220"/>
        <v>531</v>
      </c>
      <c r="F1448">
        <f t="shared" si="221"/>
        <v>18</v>
      </c>
      <c r="G1448">
        <f t="shared" si="222"/>
        <v>13</v>
      </c>
      <c r="H1448">
        <v>0</v>
      </c>
      <c r="I1448">
        <f t="shared" si="227"/>
        <v>3</v>
      </c>
      <c r="J1448">
        <f>VLOOKUP(AA1448,角色间职业划分!P:AP,20,FALSE)</f>
        <v>9</v>
      </c>
      <c r="K1448">
        <f>IF(X1448=500,100,VLOOKUP(AA1448,角色间职业划分!P:AP,22,FALSE))</f>
        <v>100</v>
      </c>
      <c r="L1448">
        <f>IF(X1448=500,K1448,VLOOKUP(AA1448,角色间职业划分!P:AP,23,FALSE))</f>
        <v>60</v>
      </c>
      <c r="M1448">
        <f>VLOOKUP(AA1448,角色间职业划分!P:AP,24,FALSE)</f>
        <v>0</v>
      </c>
      <c r="N1448">
        <f>VLOOKUP(AA1448,角色间职业划分!P:AP,14)*100</f>
        <v>95</v>
      </c>
      <c r="O1448">
        <f>VLOOKUP(AA1448,角色间职业划分!P:Z,9,FALSE)</f>
        <v>0</v>
      </c>
      <c r="P1448">
        <f>VLOOKUP(AA1448,角色间职业划分!P:AP,10,FALSE)</f>
        <v>0</v>
      </c>
      <c r="Q1448">
        <f>VLOOKUP(AA1448,角色间职业划分!P:AP,15,FALSE)</f>
        <v>0</v>
      </c>
      <c r="R1448">
        <f>VLOOKUP(AA1448,角色间职业划分!P:AP,16,FALSE)</f>
        <v>0</v>
      </c>
      <c r="S1448">
        <f>VLOOKUP(AA1448,角色间职业划分!P:AP,17,FALSE)</f>
        <v>0</v>
      </c>
      <c r="T1448">
        <f>VLOOKUP(AA1448,角色间职业划分!P:AP,18,FALSE)</f>
        <v>0</v>
      </c>
      <c r="U1448">
        <f>VLOOKUP(AA1448,角色间职业划分!P:AP,27,FALSE)</f>
        <v>0</v>
      </c>
      <c r="V1448">
        <f t="shared" si="223"/>
        <v>4.0000000000000036</v>
      </c>
      <c r="W1448">
        <f>VLOOKUP(AA1448,角色间职业划分!P:Q,2,FALSE)</f>
        <v>34</v>
      </c>
      <c r="X1448">
        <f t="shared" si="228"/>
        <v>30</v>
      </c>
      <c r="Y1448">
        <f>INT(VLOOKUP(X1448,角色属性总表!AG:AH,2,FALSE)*角色属性总表!$C$38)</f>
        <v>720</v>
      </c>
      <c r="AA1448">
        <f t="shared" si="229"/>
        <v>15</v>
      </c>
      <c r="AB1448">
        <f>VLOOKUP(X1448,角色属性总表!AG:AI,2,FALSE)*VLOOKUP(角色等级属性!AA1448,角色间职业划分!P:AG,13,FALSE)/角色间职业划分!$AB$9</f>
        <v>1329.639889196676</v>
      </c>
      <c r="AC1448">
        <f>VLOOKUP(X1448,角色属性总表!AG:AI,3,FALSE)*VLOOKUP(AA1448,角色间职业划分!P:AG,8,FALSE)/角色间职业划分!$W$9</f>
        <v>1966.2719999999997</v>
      </c>
      <c r="AD1448">
        <f>VLOOKUP(AA1448,角色间职业划分!P:AP,26,FALSE)</f>
        <v>0.4</v>
      </c>
      <c r="AE1448">
        <f>VLOOKUP(X1448,角色属性总表!I:Q,3,FALSE)</f>
        <v>322.56</v>
      </c>
      <c r="AF1448">
        <f>VLOOKUP(AA1448,角色间职业划分!P:AP,11,FALSE)</f>
        <v>0.34</v>
      </c>
      <c r="AG1448">
        <f t="shared" si="224"/>
        <v>1061.7785643970906</v>
      </c>
      <c r="AH1448">
        <f t="shared" si="225"/>
        <v>324</v>
      </c>
      <c r="AJ1448">
        <f t="shared" si="226"/>
        <v>737.77856439709058</v>
      </c>
      <c r="AK1448">
        <v>1444</v>
      </c>
    </row>
    <row r="1449" spans="1:37" x14ac:dyDescent="0.15">
      <c r="A1449">
        <v>1445</v>
      </c>
      <c r="B1449">
        <f>ROUND(VLOOKUP(X1449,角色属性总表!AG:AI,2,FALSE)/角色属性总表!$C$34,0)</f>
        <v>105</v>
      </c>
      <c r="C1449">
        <f>ROUND(VLOOKUP(X1449,角色属性总表!Y:AE,3,FALSE)/J1449,0)</f>
        <v>34</v>
      </c>
      <c r="D1449">
        <f>ROUND(VLOOKUP(X1449,角色属性总表!AG:AI,3,FALSE)/角色属性总表!$C$35,0)</f>
        <v>110</v>
      </c>
      <c r="E1449">
        <f t="shared" si="220"/>
        <v>545</v>
      </c>
      <c r="F1449">
        <f t="shared" si="221"/>
        <v>18</v>
      </c>
      <c r="G1449">
        <f t="shared" si="222"/>
        <v>13</v>
      </c>
      <c r="H1449">
        <v>0</v>
      </c>
      <c r="I1449">
        <f t="shared" si="227"/>
        <v>3</v>
      </c>
      <c r="J1449">
        <f>VLOOKUP(AA1449,角色间职业划分!P:AP,20,FALSE)</f>
        <v>9</v>
      </c>
      <c r="K1449">
        <f>IF(X1449=500,100,VLOOKUP(AA1449,角色间职业划分!P:AP,22,FALSE))</f>
        <v>100</v>
      </c>
      <c r="L1449">
        <f>IF(X1449=500,K1449,VLOOKUP(AA1449,角色间职业划分!P:AP,23,FALSE))</f>
        <v>60</v>
      </c>
      <c r="M1449">
        <f>VLOOKUP(AA1449,角色间职业划分!P:AP,24,FALSE)</f>
        <v>0</v>
      </c>
      <c r="N1449">
        <f>VLOOKUP(AA1449,角色间职业划分!P:AP,14)*100</f>
        <v>95</v>
      </c>
      <c r="O1449">
        <f>VLOOKUP(AA1449,角色间职业划分!P:Z,9,FALSE)</f>
        <v>0</v>
      </c>
      <c r="P1449">
        <f>VLOOKUP(AA1449,角色间职业划分!P:AP,10,FALSE)</f>
        <v>0</v>
      </c>
      <c r="Q1449">
        <f>VLOOKUP(AA1449,角色间职业划分!P:AP,15,FALSE)</f>
        <v>0</v>
      </c>
      <c r="R1449">
        <f>VLOOKUP(AA1449,角色间职业划分!P:AP,16,FALSE)</f>
        <v>0</v>
      </c>
      <c r="S1449">
        <f>VLOOKUP(AA1449,角色间职业划分!P:AP,17,FALSE)</f>
        <v>0</v>
      </c>
      <c r="T1449">
        <f>VLOOKUP(AA1449,角色间职业划分!P:AP,18,FALSE)</f>
        <v>0</v>
      </c>
      <c r="U1449">
        <f>VLOOKUP(AA1449,角色间职业划分!P:AP,27,FALSE)</f>
        <v>0</v>
      </c>
      <c r="V1449">
        <f t="shared" si="223"/>
        <v>4.0000000000000036</v>
      </c>
      <c r="W1449">
        <f>VLOOKUP(AA1449,角色间职业划分!P:Q,2,FALSE)</f>
        <v>34</v>
      </c>
      <c r="X1449">
        <f t="shared" si="228"/>
        <v>31</v>
      </c>
      <c r="Y1449">
        <f>INT(VLOOKUP(X1449,角色属性总表!AG:AH,2,FALSE)*角色属性总表!$C$38)</f>
        <v>738</v>
      </c>
      <c r="AA1449">
        <f t="shared" si="229"/>
        <v>15</v>
      </c>
      <c r="AB1449">
        <f>VLOOKUP(X1449,角色属性总表!AG:AI,2,FALSE)*VLOOKUP(角色等级属性!AA1449,角色间职业划分!P:AG,13,FALSE)/角色间职业划分!$AB$9</f>
        <v>1362.8808864265925</v>
      </c>
      <c r="AC1449">
        <f>VLOOKUP(X1449,角色属性总表!AG:AI,3,FALSE)*VLOOKUP(AA1449,角色间职业划分!P:AG,8,FALSE)/角色间职业划分!$W$9</f>
        <v>2015.4287999999995</v>
      </c>
      <c r="AD1449">
        <f>VLOOKUP(AA1449,角色间职业划分!P:AP,26,FALSE)</f>
        <v>0.4</v>
      </c>
      <c r="AE1449">
        <f>VLOOKUP(X1449,角色属性总表!I:Q,3,FALSE)</f>
        <v>330.62400000000002</v>
      </c>
      <c r="AF1449">
        <f>VLOOKUP(AA1449,角色间职业划分!P:AP,11,FALSE)</f>
        <v>0.34</v>
      </c>
      <c r="AG1449">
        <f t="shared" si="224"/>
        <v>1118.9443003165779</v>
      </c>
      <c r="AH1449">
        <f t="shared" si="225"/>
        <v>330</v>
      </c>
      <c r="AJ1449">
        <f t="shared" si="226"/>
        <v>788.94430031657794</v>
      </c>
      <c r="AK1449">
        <v>1445</v>
      </c>
    </row>
    <row r="1450" spans="1:37" x14ac:dyDescent="0.15">
      <c r="A1450">
        <v>1446</v>
      </c>
      <c r="B1450">
        <f>ROUND(VLOOKUP(X1450,角色属性总表!AG:AI,2,FALSE)/角色属性总表!$C$34,0)</f>
        <v>108</v>
      </c>
      <c r="C1450">
        <f>ROUND(VLOOKUP(X1450,角色属性总表!Y:AE,3,FALSE)/J1450,0)</f>
        <v>36</v>
      </c>
      <c r="D1450">
        <f>ROUND(VLOOKUP(X1450,角色属性总表!AG:AI,3,FALSE)/角色属性总表!$C$35,0)</f>
        <v>113</v>
      </c>
      <c r="E1450">
        <f t="shared" si="220"/>
        <v>558</v>
      </c>
      <c r="F1450">
        <f t="shared" si="221"/>
        <v>18</v>
      </c>
      <c r="G1450">
        <f t="shared" si="222"/>
        <v>13</v>
      </c>
      <c r="H1450">
        <v>0</v>
      </c>
      <c r="I1450">
        <f t="shared" si="227"/>
        <v>3</v>
      </c>
      <c r="J1450">
        <f>VLOOKUP(AA1450,角色间职业划分!P:AP,20,FALSE)</f>
        <v>9</v>
      </c>
      <c r="K1450">
        <f>IF(X1450=500,100,VLOOKUP(AA1450,角色间职业划分!P:AP,22,FALSE))</f>
        <v>100</v>
      </c>
      <c r="L1450">
        <f>IF(X1450=500,K1450,VLOOKUP(AA1450,角色间职业划分!P:AP,23,FALSE))</f>
        <v>60</v>
      </c>
      <c r="M1450">
        <f>VLOOKUP(AA1450,角色间职业划分!P:AP,24,FALSE)</f>
        <v>0</v>
      </c>
      <c r="N1450">
        <f>VLOOKUP(AA1450,角色间职业划分!P:AP,14)*100</f>
        <v>95</v>
      </c>
      <c r="O1450">
        <f>VLOOKUP(AA1450,角色间职业划分!P:Z,9,FALSE)</f>
        <v>0</v>
      </c>
      <c r="P1450">
        <f>VLOOKUP(AA1450,角色间职业划分!P:AP,10,FALSE)</f>
        <v>0</v>
      </c>
      <c r="Q1450">
        <f>VLOOKUP(AA1450,角色间职业划分!P:AP,15,FALSE)</f>
        <v>0</v>
      </c>
      <c r="R1450">
        <f>VLOOKUP(AA1450,角色间职业划分!P:AP,16,FALSE)</f>
        <v>0</v>
      </c>
      <c r="S1450">
        <f>VLOOKUP(AA1450,角色间职业划分!P:AP,17,FALSE)</f>
        <v>0</v>
      </c>
      <c r="T1450">
        <f>VLOOKUP(AA1450,角色间职业划分!P:AP,18,FALSE)</f>
        <v>0</v>
      </c>
      <c r="U1450">
        <f>VLOOKUP(AA1450,角色间职业划分!P:AP,27,FALSE)</f>
        <v>0</v>
      </c>
      <c r="V1450">
        <f t="shared" si="223"/>
        <v>4.0000000000000036</v>
      </c>
      <c r="W1450">
        <f>VLOOKUP(AA1450,角色间职业划分!P:Q,2,FALSE)</f>
        <v>34</v>
      </c>
      <c r="X1450">
        <f t="shared" si="228"/>
        <v>32</v>
      </c>
      <c r="Y1450">
        <f>INT(VLOOKUP(X1450,角色属性总表!AG:AH,2,FALSE)*角色属性总表!$C$38)</f>
        <v>756</v>
      </c>
      <c r="AA1450">
        <f t="shared" si="229"/>
        <v>15</v>
      </c>
      <c r="AB1450">
        <f>VLOOKUP(X1450,角色属性总表!AG:AI,2,FALSE)*VLOOKUP(角色等级属性!AA1450,角色间职业划分!P:AG,13,FALSE)/角色间职业划分!$AB$9</f>
        <v>1396.1218836565097</v>
      </c>
      <c r="AC1450">
        <f>VLOOKUP(X1450,角色属性总表!AG:AI,3,FALSE)*VLOOKUP(AA1450,角色间职业划分!P:AG,8,FALSE)/角色间职业划分!$W$9</f>
        <v>2064.5855999999994</v>
      </c>
      <c r="AD1450">
        <f>VLOOKUP(AA1450,角色间职业划分!P:AP,26,FALSE)</f>
        <v>0.4</v>
      </c>
      <c r="AE1450">
        <f>VLOOKUP(X1450,角色属性总表!I:Q,3,FALSE)</f>
        <v>338.68799999999999</v>
      </c>
      <c r="AF1450">
        <f>VLOOKUP(AA1450,角色间职业划分!P:AP,11,FALSE)</f>
        <v>0.34</v>
      </c>
      <c r="AG1450">
        <f t="shared" si="224"/>
        <v>1177.2986144072111</v>
      </c>
      <c r="AH1450">
        <f t="shared" si="225"/>
        <v>339</v>
      </c>
      <c r="AJ1450">
        <f t="shared" si="226"/>
        <v>838.29861440721106</v>
      </c>
      <c r="AK1450">
        <v>1446</v>
      </c>
    </row>
    <row r="1451" spans="1:37" x14ac:dyDescent="0.15">
      <c r="A1451">
        <v>1447</v>
      </c>
      <c r="B1451">
        <f>ROUND(VLOOKUP(X1451,角色属性总表!AG:AI,2,FALSE)/角色属性总表!$C$34,0)</f>
        <v>111</v>
      </c>
      <c r="C1451">
        <f>ROUND(VLOOKUP(X1451,角色属性总表!Y:AE,3,FALSE)/J1451,0)</f>
        <v>37</v>
      </c>
      <c r="D1451">
        <f>ROUND(VLOOKUP(X1451,角色属性总表!AG:AI,3,FALSE)/角色属性总表!$C$35,0)</f>
        <v>116</v>
      </c>
      <c r="E1451">
        <f t="shared" si="220"/>
        <v>571</v>
      </c>
      <c r="F1451">
        <f t="shared" si="221"/>
        <v>18</v>
      </c>
      <c r="G1451">
        <f t="shared" si="222"/>
        <v>13</v>
      </c>
      <c r="H1451">
        <v>0</v>
      </c>
      <c r="I1451">
        <f t="shared" si="227"/>
        <v>3</v>
      </c>
      <c r="J1451">
        <f>VLOOKUP(AA1451,角色间职业划分!P:AP,20,FALSE)</f>
        <v>9</v>
      </c>
      <c r="K1451">
        <f>IF(X1451=500,100,VLOOKUP(AA1451,角色间职业划分!P:AP,22,FALSE))</f>
        <v>100</v>
      </c>
      <c r="L1451">
        <f>IF(X1451=500,K1451,VLOOKUP(AA1451,角色间职业划分!P:AP,23,FALSE))</f>
        <v>60</v>
      </c>
      <c r="M1451">
        <f>VLOOKUP(AA1451,角色间职业划分!P:AP,24,FALSE)</f>
        <v>0</v>
      </c>
      <c r="N1451">
        <f>VLOOKUP(AA1451,角色间职业划分!P:AP,14)*100</f>
        <v>95</v>
      </c>
      <c r="O1451">
        <f>VLOOKUP(AA1451,角色间职业划分!P:Z,9,FALSE)</f>
        <v>0</v>
      </c>
      <c r="P1451">
        <f>VLOOKUP(AA1451,角色间职业划分!P:AP,10,FALSE)</f>
        <v>0</v>
      </c>
      <c r="Q1451">
        <f>VLOOKUP(AA1451,角色间职业划分!P:AP,15,FALSE)</f>
        <v>0</v>
      </c>
      <c r="R1451">
        <f>VLOOKUP(AA1451,角色间职业划分!P:AP,16,FALSE)</f>
        <v>0</v>
      </c>
      <c r="S1451">
        <f>VLOOKUP(AA1451,角色间职业划分!P:AP,17,FALSE)</f>
        <v>0</v>
      </c>
      <c r="T1451">
        <f>VLOOKUP(AA1451,角色间职业划分!P:AP,18,FALSE)</f>
        <v>0</v>
      </c>
      <c r="U1451">
        <f>VLOOKUP(AA1451,角色间职业划分!P:AP,27,FALSE)</f>
        <v>0</v>
      </c>
      <c r="V1451">
        <f t="shared" si="223"/>
        <v>4.0000000000000036</v>
      </c>
      <c r="W1451">
        <f>VLOOKUP(AA1451,角色间职业划分!P:Q,2,FALSE)</f>
        <v>34</v>
      </c>
      <c r="X1451">
        <f t="shared" si="228"/>
        <v>33</v>
      </c>
      <c r="Y1451">
        <f>INT(VLOOKUP(X1451,角色属性总表!AG:AH,2,FALSE)*角色属性总表!$C$38)</f>
        <v>774</v>
      </c>
      <c r="AA1451">
        <f t="shared" si="229"/>
        <v>15</v>
      </c>
      <c r="AB1451">
        <f>VLOOKUP(X1451,角色属性总表!AG:AI,2,FALSE)*VLOOKUP(角色等级属性!AA1451,角色间职业划分!P:AG,13,FALSE)/角色间职业划分!$AB$9</f>
        <v>1429.3628808864266</v>
      </c>
      <c r="AC1451">
        <f>VLOOKUP(X1451,角色属性总表!AG:AI,3,FALSE)*VLOOKUP(AA1451,角色间职业划分!P:AG,8,FALSE)/角色间职业划分!$W$9</f>
        <v>2113.7423999999992</v>
      </c>
      <c r="AD1451">
        <f>VLOOKUP(AA1451,角色间职业划分!P:AP,26,FALSE)</f>
        <v>0.4</v>
      </c>
      <c r="AE1451">
        <f>VLOOKUP(X1451,角色属性总表!I:Q,3,FALSE)</f>
        <v>346.75200000000001</v>
      </c>
      <c r="AF1451">
        <f>VLOOKUP(AA1451,角色间职业划分!P:AP,11,FALSE)</f>
        <v>0.34</v>
      </c>
      <c r="AG1451">
        <f t="shared" si="224"/>
        <v>1236.8330038267306</v>
      </c>
      <c r="AH1451">
        <f t="shared" si="225"/>
        <v>348</v>
      </c>
      <c r="AJ1451">
        <f t="shared" si="226"/>
        <v>888.83300382673065</v>
      </c>
      <c r="AK1451">
        <v>1447</v>
      </c>
    </row>
    <row r="1452" spans="1:37" x14ac:dyDescent="0.15">
      <c r="A1452">
        <v>1448</v>
      </c>
      <c r="B1452">
        <f>ROUND(VLOOKUP(X1452,角色属性总表!AG:AI,2,FALSE)/角色属性总表!$C$34,0)</f>
        <v>113</v>
      </c>
      <c r="C1452">
        <f>ROUND(VLOOKUP(X1452,角色属性总表!Y:AE,3,FALSE)/J1452,0)</f>
        <v>39</v>
      </c>
      <c r="D1452">
        <f>ROUND(VLOOKUP(X1452,角色属性总表!AG:AI,3,FALSE)/角色属性总表!$C$35,0)</f>
        <v>118</v>
      </c>
      <c r="E1452">
        <f t="shared" si="220"/>
        <v>585</v>
      </c>
      <c r="F1452">
        <f t="shared" si="221"/>
        <v>18</v>
      </c>
      <c r="G1452">
        <f t="shared" si="222"/>
        <v>13</v>
      </c>
      <c r="H1452">
        <v>0</v>
      </c>
      <c r="I1452">
        <f t="shared" si="227"/>
        <v>3</v>
      </c>
      <c r="J1452">
        <f>VLOOKUP(AA1452,角色间职业划分!P:AP,20,FALSE)</f>
        <v>9</v>
      </c>
      <c r="K1452">
        <f>IF(X1452=500,100,VLOOKUP(AA1452,角色间职业划分!P:AP,22,FALSE))</f>
        <v>100</v>
      </c>
      <c r="L1452">
        <f>IF(X1452=500,K1452,VLOOKUP(AA1452,角色间职业划分!P:AP,23,FALSE))</f>
        <v>60</v>
      </c>
      <c r="M1452">
        <f>VLOOKUP(AA1452,角色间职业划分!P:AP,24,FALSE)</f>
        <v>0</v>
      </c>
      <c r="N1452">
        <f>VLOOKUP(AA1452,角色间职业划分!P:AP,14)*100</f>
        <v>95</v>
      </c>
      <c r="O1452">
        <f>VLOOKUP(AA1452,角色间职业划分!P:Z,9,FALSE)</f>
        <v>0</v>
      </c>
      <c r="P1452">
        <f>VLOOKUP(AA1452,角色间职业划分!P:AP,10,FALSE)</f>
        <v>0</v>
      </c>
      <c r="Q1452">
        <f>VLOOKUP(AA1452,角色间职业划分!P:AP,15,FALSE)</f>
        <v>0</v>
      </c>
      <c r="R1452">
        <f>VLOOKUP(AA1452,角色间职业划分!P:AP,16,FALSE)</f>
        <v>0</v>
      </c>
      <c r="S1452">
        <f>VLOOKUP(AA1452,角色间职业划分!P:AP,17,FALSE)</f>
        <v>0</v>
      </c>
      <c r="T1452">
        <f>VLOOKUP(AA1452,角色间职业划分!P:AP,18,FALSE)</f>
        <v>0</v>
      </c>
      <c r="U1452">
        <f>VLOOKUP(AA1452,角色间职业划分!P:AP,27,FALSE)</f>
        <v>0</v>
      </c>
      <c r="V1452">
        <f t="shared" si="223"/>
        <v>4.0000000000000036</v>
      </c>
      <c r="W1452">
        <f>VLOOKUP(AA1452,角色间职业划分!P:Q,2,FALSE)</f>
        <v>34</v>
      </c>
      <c r="X1452">
        <f t="shared" si="228"/>
        <v>34</v>
      </c>
      <c r="Y1452">
        <f>INT(VLOOKUP(X1452,角色属性总表!AG:AH,2,FALSE)*角色属性总表!$C$38)</f>
        <v>792</v>
      </c>
      <c r="AA1452">
        <f t="shared" si="229"/>
        <v>15</v>
      </c>
      <c r="AB1452">
        <f>VLOOKUP(X1452,角色属性总表!AG:AI,2,FALSE)*VLOOKUP(角色等级属性!AA1452,角色间职业划分!P:AG,13,FALSE)/角色间职业划分!$AB$9</f>
        <v>1462.6038781163438</v>
      </c>
      <c r="AC1452">
        <f>VLOOKUP(X1452,角色属性总表!AG:AI,3,FALSE)*VLOOKUP(AA1452,角色间职业划分!P:AG,8,FALSE)/角色间职业划分!$W$9</f>
        <v>2162.8991999999994</v>
      </c>
      <c r="AD1452">
        <f>VLOOKUP(AA1452,角色间职业划分!P:AP,26,FALSE)</f>
        <v>0.4</v>
      </c>
      <c r="AE1452">
        <f>VLOOKUP(X1452,角色属性总表!I:Q,3,FALSE)</f>
        <v>354.81600000000003</v>
      </c>
      <c r="AF1452">
        <f>VLOOKUP(AA1452,角色间职业划分!P:AP,11,FALSE)</f>
        <v>0.34</v>
      </c>
      <c r="AG1452">
        <f t="shared" si="224"/>
        <v>1297.5394758547525</v>
      </c>
      <c r="AH1452">
        <f t="shared" si="225"/>
        <v>354</v>
      </c>
      <c r="AJ1452">
        <f t="shared" si="226"/>
        <v>943.53947585475248</v>
      </c>
      <c r="AK1452">
        <v>1448</v>
      </c>
    </row>
    <row r="1453" spans="1:37" x14ac:dyDescent="0.15">
      <c r="A1453">
        <v>1449</v>
      </c>
      <c r="B1453">
        <f>ROUND(VLOOKUP(X1453,角色属性总表!AG:AI,2,FALSE)/角色属性总表!$C$34,0)</f>
        <v>116</v>
      </c>
      <c r="C1453">
        <f>ROUND(VLOOKUP(X1453,角色属性总表!Y:AE,3,FALSE)/J1453,0)</f>
        <v>40</v>
      </c>
      <c r="D1453">
        <f>ROUND(VLOOKUP(X1453,角色属性总表!AG:AI,3,FALSE)/角色属性总表!$C$35,0)</f>
        <v>121</v>
      </c>
      <c r="E1453">
        <f t="shared" si="220"/>
        <v>598</v>
      </c>
      <c r="F1453">
        <f t="shared" si="221"/>
        <v>18</v>
      </c>
      <c r="G1453">
        <f t="shared" si="222"/>
        <v>13</v>
      </c>
      <c r="H1453">
        <v>0</v>
      </c>
      <c r="I1453">
        <f t="shared" si="227"/>
        <v>3</v>
      </c>
      <c r="J1453">
        <f>VLOOKUP(AA1453,角色间职业划分!P:AP,20,FALSE)</f>
        <v>9</v>
      </c>
      <c r="K1453">
        <f>IF(X1453=500,100,VLOOKUP(AA1453,角色间职业划分!P:AP,22,FALSE))</f>
        <v>100</v>
      </c>
      <c r="L1453">
        <f>IF(X1453=500,K1453,VLOOKUP(AA1453,角色间职业划分!P:AP,23,FALSE))</f>
        <v>60</v>
      </c>
      <c r="M1453">
        <f>VLOOKUP(AA1453,角色间职业划分!P:AP,24,FALSE)</f>
        <v>0</v>
      </c>
      <c r="N1453">
        <f>VLOOKUP(AA1453,角色间职业划分!P:AP,14)*100</f>
        <v>95</v>
      </c>
      <c r="O1453">
        <f>VLOOKUP(AA1453,角色间职业划分!P:Z,9,FALSE)</f>
        <v>0</v>
      </c>
      <c r="P1453">
        <f>VLOOKUP(AA1453,角色间职业划分!P:AP,10,FALSE)</f>
        <v>0</v>
      </c>
      <c r="Q1453">
        <f>VLOOKUP(AA1453,角色间职业划分!P:AP,15,FALSE)</f>
        <v>0</v>
      </c>
      <c r="R1453">
        <f>VLOOKUP(AA1453,角色间职业划分!P:AP,16,FALSE)</f>
        <v>0</v>
      </c>
      <c r="S1453">
        <f>VLOOKUP(AA1453,角色间职业划分!P:AP,17,FALSE)</f>
        <v>0</v>
      </c>
      <c r="T1453">
        <f>VLOOKUP(AA1453,角色间职业划分!P:AP,18,FALSE)</f>
        <v>0</v>
      </c>
      <c r="U1453">
        <f>VLOOKUP(AA1453,角色间职业划分!P:AP,27,FALSE)</f>
        <v>0</v>
      </c>
      <c r="V1453">
        <f t="shared" si="223"/>
        <v>4.0000000000000036</v>
      </c>
      <c r="W1453">
        <f>VLOOKUP(AA1453,角色间职业划分!P:Q,2,FALSE)</f>
        <v>34</v>
      </c>
      <c r="X1453">
        <f t="shared" si="228"/>
        <v>35</v>
      </c>
      <c r="Y1453">
        <f>INT(VLOOKUP(X1453,角色属性总表!AG:AH,2,FALSE)*角色属性总表!$C$38)</f>
        <v>810</v>
      </c>
      <c r="AA1453">
        <f t="shared" si="229"/>
        <v>15</v>
      </c>
      <c r="AB1453">
        <f>VLOOKUP(X1453,角色属性总表!AG:AI,2,FALSE)*VLOOKUP(角色等级属性!AA1453,角色间职业划分!P:AG,13,FALSE)/角色间职业划分!$AB$9</f>
        <v>1495.8448753462606</v>
      </c>
      <c r="AC1453">
        <f>VLOOKUP(X1453,角色属性总表!AG:AI,3,FALSE)*VLOOKUP(AA1453,角色间职业划分!P:AG,8,FALSE)/角色间职业划分!$W$9</f>
        <v>2212.0559999999991</v>
      </c>
      <c r="AD1453">
        <f>VLOOKUP(AA1453,角色间职业划分!P:AP,26,FALSE)</f>
        <v>0.4</v>
      </c>
      <c r="AE1453">
        <f>VLOOKUP(X1453,角色属性总表!I:Q,3,FALSE)</f>
        <v>362.88</v>
      </c>
      <c r="AF1453">
        <f>VLOOKUP(AA1453,角色间职业划分!P:AP,11,FALSE)</f>
        <v>0.34</v>
      </c>
      <c r="AG1453">
        <f t="shared" si="224"/>
        <v>1359.410510073131</v>
      </c>
      <c r="AH1453">
        <f t="shared" si="225"/>
        <v>363</v>
      </c>
      <c r="AJ1453">
        <f t="shared" si="226"/>
        <v>996.41051007313104</v>
      </c>
      <c r="AK1453">
        <v>1449</v>
      </c>
    </row>
    <row r="1454" spans="1:37" x14ac:dyDescent="0.15">
      <c r="A1454">
        <v>1450</v>
      </c>
      <c r="B1454">
        <f>ROUND(VLOOKUP(X1454,角色属性总表!AG:AI,2,FALSE)/角色属性总表!$C$34,0)</f>
        <v>118</v>
      </c>
      <c r="C1454">
        <f>ROUND(VLOOKUP(X1454,角色属性总表!Y:AE,3,FALSE)/J1454,0)</f>
        <v>42</v>
      </c>
      <c r="D1454">
        <f>ROUND(VLOOKUP(X1454,角色属性总表!AG:AI,3,FALSE)/角色属性总表!$C$35,0)</f>
        <v>124</v>
      </c>
      <c r="E1454">
        <f t="shared" si="220"/>
        <v>611</v>
      </c>
      <c r="F1454">
        <f t="shared" si="221"/>
        <v>18</v>
      </c>
      <c r="G1454">
        <f t="shared" si="222"/>
        <v>13</v>
      </c>
      <c r="H1454">
        <v>0</v>
      </c>
      <c r="I1454">
        <f t="shared" si="227"/>
        <v>3</v>
      </c>
      <c r="J1454">
        <f>VLOOKUP(AA1454,角色间职业划分!P:AP,20,FALSE)</f>
        <v>9</v>
      </c>
      <c r="K1454">
        <f>IF(X1454=500,100,VLOOKUP(AA1454,角色间职业划分!P:AP,22,FALSE))</f>
        <v>100</v>
      </c>
      <c r="L1454">
        <f>IF(X1454=500,K1454,VLOOKUP(AA1454,角色间职业划分!P:AP,23,FALSE))</f>
        <v>60</v>
      </c>
      <c r="M1454">
        <f>VLOOKUP(AA1454,角色间职业划分!P:AP,24,FALSE)</f>
        <v>0</v>
      </c>
      <c r="N1454">
        <f>VLOOKUP(AA1454,角色间职业划分!P:AP,14)*100</f>
        <v>95</v>
      </c>
      <c r="O1454">
        <f>VLOOKUP(AA1454,角色间职业划分!P:Z,9,FALSE)</f>
        <v>0</v>
      </c>
      <c r="P1454">
        <f>VLOOKUP(AA1454,角色间职业划分!P:AP,10,FALSE)</f>
        <v>0</v>
      </c>
      <c r="Q1454">
        <f>VLOOKUP(AA1454,角色间职业划分!P:AP,15,FALSE)</f>
        <v>0</v>
      </c>
      <c r="R1454">
        <f>VLOOKUP(AA1454,角色间职业划分!P:AP,16,FALSE)</f>
        <v>0</v>
      </c>
      <c r="S1454">
        <f>VLOOKUP(AA1454,角色间职业划分!P:AP,17,FALSE)</f>
        <v>0</v>
      </c>
      <c r="T1454">
        <f>VLOOKUP(AA1454,角色间职业划分!P:AP,18,FALSE)</f>
        <v>0</v>
      </c>
      <c r="U1454">
        <f>VLOOKUP(AA1454,角色间职业划分!P:AP,27,FALSE)</f>
        <v>0</v>
      </c>
      <c r="V1454">
        <f t="shared" si="223"/>
        <v>4.0000000000000036</v>
      </c>
      <c r="W1454">
        <f>VLOOKUP(AA1454,角色间职业划分!P:Q,2,FALSE)</f>
        <v>34</v>
      </c>
      <c r="X1454">
        <f t="shared" si="228"/>
        <v>36</v>
      </c>
      <c r="Y1454">
        <f>INT(VLOOKUP(X1454,角色属性总表!AG:AH,2,FALSE)*角色属性总表!$C$38)</f>
        <v>828</v>
      </c>
      <c r="AA1454">
        <f t="shared" si="229"/>
        <v>15</v>
      </c>
      <c r="AB1454">
        <f>VLOOKUP(X1454,角色属性总表!AG:AI,2,FALSE)*VLOOKUP(角色等级属性!AA1454,角色间职业划分!P:AG,13,FALSE)/角色间职业划分!$AB$9</f>
        <v>1529.0858725761771</v>
      </c>
      <c r="AC1454">
        <f>VLOOKUP(X1454,角色属性总表!AG:AI,3,FALSE)*VLOOKUP(AA1454,角色间职业划分!P:AG,8,FALSE)/角色间职业划分!$W$9</f>
        <v>2261.2127999999993</v>
      </c>
      <c r="AD1454">
        <f>VLOOKUP(AA1454,角色间职业划分!P:AP,26,FALSE)</f>
        <v>0.4</v>
      </c>
      <c r="AE1454">
        <f>VLOOKUP(X1454,角色属性总表!I:Q,3,FALSE)</f>
        <v>370.94399999999996</v>
      </c>
      <c r="AF1454">
        <f>VLOOKUP(AA1454,角色间职业划分!P:AP,11,FALSE)</f>
        <v>0.34</v>
      </c>
      <c r="AG1454">
        <f t="shared" si="224"/>
        <v>1422.4390243902435</v>
      </c>
      <c r="AH1454">
        <f t="shared" si="225"/>
        <v>372</v>
      </c>
      <c r="AJ1454">
        <f t="shared" si="226"/>
        <v>1050.4390243902435</v>
      </c>
      <c r="AK1454">
        <v>1450</v>
      </c>
    </row>
    <row r="1455" spans="1:37" x14ac:dyDescent="0.15">
      <c r="A1455">
        <v>1451</v>
      </c>
      <c r="B1455">
        <f>ROUND(VLOOKUP(X1455,角色属性总表!AG:AI,2,FALSE)/角色属性总表!$C$34,0)</f>
        <v>121</v>
      </c>
      <c r="C1455">
        <f>ROUND(VLOOKUP(X1455,角色属性总表!Y:AE,3,FALSE)/J1455,0)</f>
        <v>43</v>
      </c>
      <c r="D1455">
        <f>ROUND(VLOOKUP(X1455,角色属性总表!AG:AI,3,FALSE)/角色属性总表!$C$35,0)</f>
        <v>126</v>
      </c>
      <c r="E1455">
        <f t="shared" si="220"/>
        <v>624</v>
      </c>
      <c r="F1455">
        <f t="shared" si="221"/>
        <v>18</v>
      </c>
      <c r="G1455">
        <f t="shared" si="222"/>
        <v>13</v>
      </c>
      <c r="H1455">
        <v>0</v>
      </c>
      <c r="I1455">
        <f t="shared" si="227"/>
        <v>3</v>
      </c>
      <c r="J1455">
        <f>VLOOKUP(AA1455,角色间职业划分!P:AP,20,FALSE)</f>
        <v>9</v>
      </c>
      <c r="K1455">
        <f>IF(X1455=500,100,VLOOKUP(AA1455,角色间职业划分!P:AP,22,FALSE))</f>
        <v>100</v>
      </c>
      <c r="L1455">
        <f>IF(X1455=500,K1455,VLOOKUP(AA1455,角色间职业划分!P:AP,23,FALSE))</f>
        <v>60</v>
      </c>
      <c r="M1455">
        <f>VLOOKUP(AA1455,角色间职业划分!P:AP,24,FALSE)</f>
        <v>0</v>
      </c>
      <c r="N1455">
        <f>VLOOKUP(AA1455,角色间职业划分!P:AP,14)*100</f>
        <v>95</v>
      </c>
      <c r="O1455">
        <f>VLOOKUP(AA1455,角色间职业划分!P:Z,9,FALSE)</f>
        <v>0</v>
      </c>
      <c r="P1455">
        <f>VLOOKUP(AA1455,角色间职业划分!P:AP,10,FALSE)</f>
        <v>0</v>
      </c>
      <c r="Q1455">
        <f>VLOOKUP(AA1455,角色间职业划分!P:AP,15,FALSE)</f>
        <v>0</v>
      </c>
      <c r="R1455">
        <f>VLOOKUP(AA1455,角色间职业划分!P:AP,16,FALSE)</f>
        <v>0</v>
      </c>
      <c r="S1455">
        <f>VLOOKUP(AA1455,角色间职业划分!P:AP,17,FALSE)</f>
        <v>0</v>
      </c>
      <c r="T1455">
        <f>VLOOKUP(AA1455,角色间职业划分!P:AP,18,FALSE)</f>
        <v>0</v>
      </c>
      <c r="U1455">
        <f>VLOOKUP(AA1455,角色间职业划分!P:AP,27,FALSE)</f>
        <v>0</v>
      </c>
      <c r="V1455">
        <f t="shared" si="223"/>
        <v>4.0000000000000036</v>
      </c>
      <c r="W1455">
        <f>VLOOKUP(AA1455,角色间职业划分!P:Q,2,FALSE)</f>
        <v>34</v>
      </c>
      <c r="X1455">
        <f t="shared" si="228"/>
        <v>37</v>
      </c>
      <c r="Y1455">
        <f>INT(VLOOKUP(X1455,角色属性总表!AG:AH,2,FALSE)*角色属性总表!$C$38)</f>
        <v>846</v>
      </c>
      <c r="AA1455">
        <f t="shared" si="229"/>
        <v>15</v>
      </c>
      <c r="AB1455">
        <f>VLOOKUP(X1455,角色属性总表!AG:AI,2,FALSE)*VLOOKUP(角色等级属性!AA1455,角色间职业划分!P:AG,13,FALSE)/角色间职业划分!$AB$9</f>
        <v>1562.3268698060942</v>
      </c>
      <c r="AC1455">
        <f>VLOOKUP(X1455,角色属性总表!AG:AI,3,FALSE)*VLOOKUP(AA1455,角色间职业划分!P:AG,8,FALSE)/角色间职业划分!$W$9</f>
        <v>2310.3695999999995</v>
      </c>
      <c r="AD1455">
        <f>VLOOKUP(AA1455,角色间职业划分!P:AP,26,FALSE)</f>
        <v>0.4</v>
      </c>
      <c r="AE1455">
        <f>VLOOKUP(X1455,角色属性总表!I:Q,3,FALSE)</f>
        <v>379.00799999999998</v>
      </c>
      <c r="AF1455">
        <f>VLOOKUP(AA1455,角色间职业划分!P:AP,11,FALSE)</f>
        <v>0.34</v>
      </c>
      <c r="AG1455">
        <f t="shared" si="224"/>
        <v>1486.6183444228657</v>
      </c>
      <c r="AH1455">
        <f t="shared" si="225"/>
        <v>378</v>
      </c>
      <c r="AJ1455">
        <f t="shared" si="226"/>
        <v>1108.6183444228657</v>
      </c>
      <c r="AK1455">
        <v>1451</v>
      </c>
    </row>
    <row r="1456" spans="1:37" x14ac:dyDescent="0.15">
      <c r="A1456">
        <v>1452</v>
      </c>
      <c r="B1456">
        <f>ROUND(VLOOKUP(X1456,角色属性总表!AG:AI,2,FALSE)/角色属性总表!$C$34,0)</f>
        <v>123</v>
      </c>
      <c r="C1456">
        <f>ROUND(VLOOKUP(X1456,角色属性总表!Y:AE,3,FALSE)/J1456,0)</f>
        <v>45</v>
      </c>
      <c r="D1456">
        <f>ROUND(VLOOKUP(X1456,角色属性总表!AG:AI,3,FALSE)/角色属性总表!$C$35,0)</f>
        <v>129</v>
      </c>
      <c r="E1456">
        <f t="shared" si="220"/>
        <v>638</v>
      </c>
      <c r="F1456">
        <f t="shared" si="221"/>
        <v>18</v>
      </c>
      <c r="G1456">
        <f t="shared" si="222"/>
        <v>13</v>
      </c>
      <c r="H1456">
        <v>0</v>
      </c>
      <c r="I1456">
        <f t="shared" si="227"/>
        <v>3</v>
      </c>
      <c r="J1456">
        <f>VLOOKUP(AA1456,角色间职业划分!P:AP,20,FALSE)</f>
        <v>9</v>
      </c>
      <c r="K1456">
        <f>IF(X1456=500,100,VLOOKUP(AA1456,角色间职业划分!P:AP,22,FALSE))</f>
        <v>100</v>
      </c>
      <c r="L1456">
        <f>IF(X1456=500,K1456,VLOOKUP(AA1456,角色间职业划分!P:AP,23,FALSE))</f>
        <v>60</v>
      </c>
      <c r="M1456">
        <f>VLOOKUP(AA1456,角色间职业划分!P:AP,24,FALSE)</f>
        <v>0</v>
      </c>
      <c r="N1456">
        <f>VLOOKUP(AA1456,角色间职业划分!P:AP,14)*100</f>
        <v>95</v>
      </c>
      <c r="O1456">
        <f>VLOOKUP(AA1456,角色间职业划分!P:Z,9,FALSE)</f>
        <v>0</v>
      </c>
      <c r="P1456">
        <f>VLOOKUP(AA1456,角色间职业划分!P:AP,10,FALSE)</f>
        <v>0</v>
      </c>
      <c r="Q1456">
        <f>VLOOKUP(AA1456,角色间职业划分!P:AP,15,FALSE)</f>
        <v>0</v>
      </c>
      <c r="R1456">
        <f>VLOOKUP(AA1456,角色间职业划分!P:AP,16,FALSE)</f>
        <v>0</v>
      </c>
      <c r="S1456">
        <f>VLOOKUP(AA1456,角色间职业划分!P:AP,17,FALSE)</f>
        <v>0</v>
      </c>
      <c r="T1456">
        <f>VLOOKUP(AA1456,角色间职业划分!P:AP,18,FALSE)</f>
        <v>0</v>
      </c>
      <c r="U1456">
        <f>VLOOKUP(AA1456,角色间职业划分!P:AP,27,FALSE)</f>
        <v>0</v>
      </c>
      <c r="V1456">
        <f t="shared" si="223"/>
        <v>4.0000000000000036</v>
      </c>
      <c r="W1456">
        <f>VLOOKUP(AA1456,角色间职业划分!P:Q,2,FALSE)</f>
        <v>34</v>
      </c>
      <c r="X1456">
        <f t="shared" si="228"/>
        <v>38</v>
      </c>
      <c r="Y1456">
        <f>INT(VLOOKUP(X1456,角色属性总表!AG:AH,2,FALSE)*角色属性总表!$C$38)</f>
        <v>864</v>
      </c>
      <c r="AA1456">
        <f t="shared" si="229"/>
        <v>15</v>
      </c>
      <c r="AB1456">
        <f>VLOOKUP(X1456,角色属性总表!AG:AI,2,FALSE)*VLOOKUP(角色等级属性!AA1456,角色间职业划分!P:AG,13,FALSE)/角色间职业划分!$AB$9</f>
        <v>1595.5678670360112</v>
      </c>
      <c r="AC1456">
        <f>VLOOKUP(X1456,角色属性总表!AG:AI,3,FALSE)*VLOOKUP(AA1456,角色间职业划分!P:AG,8,FALSE)/角色间职业划分!$W$9</f>
        <v>2359.5263999999993</v>
      </c>
      <c r="AD1456">
        <f>VLOOKUP(AA1456,角色间职业划分!P:AP,26,FALSE)</f>
        <v>0.4</v>
      </c>
      <c r="AE1456">
        <f>VLOOKUP(X1456,角色属性总表!I:Q,3,FALSE)</f>
        <v>387.072</v>
      </c>
      <c r="AF1456">
        <f>VLOOKUP(AA1456,角色间职业划分!P:AP,11,FALSE)</f>
        <v>0.34</v>
      </c>
      <c r="AG1456">
        <f t="shared" si="224"/>
        <v>1551.9421758223586</v>
      </c>
      <c r="AH1456">
        <f t="shared" si="225"/>
        <v>387</v>
      </c>
      <c r="AJ1456">
        <f t="shared" si="226"/>
        <v>1164.9421758223586</v>
      </c>
      <c r="AK1456">
        <v>1452</v>
      </c>
    </row>
    <row r="1457" spans="1:37" x14ac:dyDescent="0.15">
      <c r="A1457">
        <v>1453</v>
      </c>
      <c r="B1457">
        <f>ROUND(VLOOKUP(X1457,角色属性总表!AG:AI,2,FALSE)/角色属性总表!$C$34,0)</f>
        <v>126</v>
      </c>
      <c r="C1457">
        <f>ROUND(VLOOKUP(X1457,角色属性总表!Y:AE,3,FALSE)/J1457,0)</f>
        <v>46</v>
      </c>
      <c r="D1457">
        <f>ROUND(VLOOKUP(X1457,角色属性总表!AG:AI,3,FALSE)/角色属性总表!$C$35,0)</f>
        <v>132</v>
      </c>
      <c r="E1457">
        <f t="shared" si="220"/>
        <v>651</v>
      </c>
      <c r="F1457">
        <f t="shared" si="221"/>
        <v>18</v>
      </c>
      <c r="G1457">
        <f t="shared" si="222"/>
        <v>13</v>
      </c>
      <c r="H1457">
        <v>0</v>
      </c>
      <c r="I1457">
        <f t="shared" si="227"/>
        <v>3</v>
      </c>
      <c r="J1457">
        <f>VLOOKUP(AA1457,角色间职业划分!P:AP,20,FALSE)</f>
        <v>9</v>
      </c>
      <c r="K1457">
        <f>IF(X1457=500,100,VLOOKUP(AA1457,角色间职业划分!P:AP,22,FALSE))</f>
        <v>100</v>
      </c>
      <c r="L1457">
        <f>IF(X1457=500,K1457,VLOOKUP(AA1457,角色间职业划分!P:AP,23,FALSE))</f>
        <v>60</v>
      </c>
      <c r="M1457">
        <f>VLOOKUP(AA1457,角色间职业划分!P:AP,24,FALSE)</f>
        <v>0</v>
      </c>
      <c r="N1457">
        <f>VLOOKUP(AA1457,角色间职业划分!P:AP,14)*100</f>
        <v>95</v>
      </c>
      <c r="O1457">
        <f>VLOOKUP(AA1457,角色间职业划分!P:Z,9,FALSE)</f>
        <v>0</v>
      </c>
      <c r="P1457">
        <f>VLOOKUP(AA1457,角色间职业划分!P:AP,10,FALSE)</f>
        <v>0</v>
      </c>
      <c r="Q1457">
        <f>VLOOKUP(AA1457,角色间职业划分!P:AP,15,FALSE)</f>
        <v>0</v>
      </c>
      <c r="R1457">
        <f>VLOOKUP(AA1457,角色间职业划分!P:AP,16,FALSE)</f>
        <v>0</v>
      </c>
      <c r="S1457">
        <f>VLOOKUP(AA1457,角色间职业划分!P:AP,17,FALSE)</f>
        <v>0</v>
      </c>
      <c r="T1457">
        <f>VLOOKUP(AA1457,角色间职业划分!P:AP,18,FALSE)</f>
        <v>0</v>
      </c>
      <c r="U1457">
        <f>VLOOKUP(AA1457,角色间职业划分!P:AP,27,FALSE)</f>
        <v>0</v>
      </c>
      <c r="V1457">
        <f t="shared" si="223"/>
        <v>4.0000000000000036</v>
      </c>
      <c r="W1457">
        <f>VLOOKUP(AA1457,角色间职业划分!P:Q,2,FALSE)</f>
        <v>34</v>
      </c>
      <c r="X1457">
        <f t="shared" si="228"/>
        <v>39</v>
      </c>
      <c r="Y1457">
        <f>INT(VLOOKUP(X1457,角色属性总表!AG:AH,2,FALSE)*角色属性总表!$C$38)</f>
        <v>882</v>
      </c>
      <c r="AA1457">
        <f t="shared" si="229"/>
        <v>15</v>
      </c>
      <c r="AB1457">
        <f>VLOOKUP(X1457,角色属性总表!AG:AI,2,FALSE)*VLOOKUP(角色等级属性!AA1457,角色间职业划分!P:AG,13,FALSE)/角色间职业划分!$AB$9</f>
        <v>1628.8088642659284</v>
      </c>
      <c r="AC1457">
        <f>VLOOKUP(X1457,角色属性总表!AG:AI,3,FALSE)*VLOOKUP(AA1457,角色间职业划分!P:AG,8,FALSE)/角色间职业划分!$W$9</f>
        <v>2408.6831999999995</v>
      </c>
      <c r="AD1457">
        <f>VLOOKUP(AA1457,角色间职业划分!P:AP,26,FALSE)</f>
        <v>0.4</v>
      </c>
      <c r="AE1457">
        <f>VLOOKUP(X1457,角色属性总表!I:Q,3,FALSE)</f>
        <v>395.13600000000008</v>
      </c>
      <c r="AF1457">
        <f>VLOOKUP(AA1457,角色间职业划分!P:AP,11,FALSE)</f>
        <v>0.34</v>
      </c>
      <c r="AG1457">
        <f t="shared" si="224"/>
        <v>1618.4045791923543</v>
      </c>
      <c r="AH1457">
        <f t="shared" si="225"/>
        <v>396</v>
      </c>
      <c r="AJ1457">
        <f t="shared" si="226"/>
        <v>1222.4045791923543</v>
      </c>
      <c r="AK1457">
        <v>1453</v>
      </c>
    </row>
    <row r="1458" spans="1:37" x14ac:dyDescent="0.15">
      <c r="A1458">
        <v>1454</v>
      </c>
      <c r="B1458">
        <f>ROUND(VLOOKUP(X1458,角色属性总表!AG:AI,2,FALSE)/角色属性总表!$C$34,0)</f>
        <v>129</v>
      </c>
      <c r="C1458">
        <f>ROUND(VLOOKUP(X1458,角色属性总表!Y:AE,3,FALSE)/J1458,0)</f>
        <v>48</v>
      </c>
      <c r="D1458">
        <f>ROUND(VLOOKUP(X1458,角色属性总表!AG:AI,3,FALSE)/角色属性总表!$C$35,0)</f>
        <v>134</v>
      </c>
      <c r="E1458">
        <f t="shared" si="220"/>
        <v>664</v>
      </c>
      <c r="F1458">
        <f t="shared" si="221"/>
        <v>18</v>
      </c>
      <c r="G1458">
        <f t="shared" si="222"/>
        <v>13</v>
      </c>
      <c r="H1458">
        <v>0</v>
      </c>
      <c r="I1458">
        <f t="shared" si="227"/>
        <v>3</v>
      </c>
      <c r="J1458">
        <f>VLOOKUP(AA1458,角色间职业划分!P:AP,20,FALSE)</f>
        <v>9</v>
      </c>
      <c r="K1458">
        <f>IF(X1458=500,100,VLOOKUP(AA1458,角色间职业划分!P:AP,22,FALSE))</f>
        <v>100</v>
      </c>
      <c r="L1458">
        <f>IF(X1458=500,K1458,VLOOKUP(AA1458,角色间职业划分!P:AP,23,FALSE))</f>
        <v>60</v>
      </c>
      <c r="M1458">
        <f>VLOOKUP(AA1458,角色间职业划分!P:AP,24,FALSE)</f>
        <v>0</v>
      </c>
      <c r="N1458">
        <f>VLOOKUP(AA1458,角色间职业划分!P:AP,14)*100</f>
        <v>95</v>
      </c>
      <c r="O1458">
        <f>VLOOKUP(AA1458,角色间职业划分!P:Z,9,FALSE)</f>
        <v>0</v>
      </c>
      <c r="P1458">
        <f>VLOOKUP(AA1458,角色间职业划分!P:AP,10,FALSE)</f>
        <v>0</v>
      </c>
      <c r="Q1458">
        <f>VLOOKUP(AA1458,角色间职业划分!P:AP,15,FALSE)</f>
        <v>0</v>
      </c>
      <c r="R1458">
        <f>VLOOKUP(AA1458,角色间职业划分!P:AP,16,FALSE)</f>
        <v>0</v>
      </c>
      <c r="S1458">
        <f>VLOOKUP(AA1458,角色间职业划分!P:AP,17,FALSE)</f>
        <v>0</v>
      </c>
      <c r="T1458">
        <f>VLOOKUP(AA1458,角色间职业划分!P:AP,18,FALSE)</f>
        <v>0</v>
      </c>
      <c r="U1458">
        <f>VLOOKUP(AA1458,角色间职业划分!P:AP,27,FALSE)</f>
        <v>0</v>
      </c>
      <c r="V1458">
        <f t="shared" si="223"/>
        <v>4.0000000000000036</v>
      </c>
      <c r="W1458">
        <f>VLOOKUP(AA1458,角色间职业划分!P:Q,2,FALSE)</f>
        <v>34</v>
      </c>
      <c r="X1458">
        <f t="shared" si="228"/>
        <v>40</v>
      </c>
      <c r="Y1458">
        <f>INT(VLOOKUP(X1458,角色属性总表!AG:AH,2,FALSE)*角色属性总表!$C$38)</f>
        <v>900</v>
      </c>
      <c r="AA1458">
        <f t="shared" si="229"/>
        <v>15</v>
      </c>
      <c r="AB1458">
        <f>VLOOKUP(X1458,角色属性总表!AG:AI,2,FALSE)*VLOOKUP(角色等级属性!AA1458,角色间职业划分!P:AG,13,FALSE)/角色间职业划分!$AB$9</f>
        <v>1662.0498614958449</v>
      </c>
      <c r="AC1458">
        <f>VLOOKUP(X1458,角色属性总表!AG:AI,3,FALSE)*VLOOKUP(AA1458,角色间职业划分!P:AG,8,FALSE)/角色间职业划分!$W$9</f>
        <v>2457.8399999999992</v>
      </c>
      <c r="AD1458">
        <f>VLOOKUP(AA1458,角色间职业划分!P:AP,26,FALSE)</f>
        <v>0.4</v>
      </c>
      <c r="AE1458">
        <f>VLOOKUP(X1458,角色属性总表!I:Q,3,FALSE)</f>
        <v>403.20000000000005</v>
      </c>
      <c r="AF1458">
        <f>VLOOKUP(AA1458,角色间职业划分!P:AP,11,FALSE)</f>
        <v>0.34</v>
      </c>
      <c r="AG1458">
        <f t="shared" si="224"/>
        <v>1685.9999472953734</v>
      </c>
      <c r="AH1458">
        <f t="shared" si="225"/>
        <v>402</v>
      </c>
      <c r="AJ1458">
        <f t="shared" si="226"/>
        <v>1283.9999472953734</v>
      </c>
      <c r="AK1458">
        <v>1454</v>
      </c>
    </row>
    <row r="1459" spans="1:37" x14ac:dyDescent="0.15">
      <c r="A1459">
        <v>1455</v>
      </c>
      <c r="B1459">
        <f>ROUND(VLOOKUP(X1459,角色属性总表!AG:AI,2,FALSE)/角色属性总表!$C$34,0)</f>
        <v>131</v>
      </c>
      <c r="C1459">
        <f>ROUND(VLOOKUP(X1459,角色属性总表!Y:AE,3,FALSE)/J1459,0)</f>
        <v>49</v>
      </c>
      <c r="D1459">
        <f>ROUND(VLOOKUP(X1459,角色属性总表!AG:AI,3,FALSE)/角色属性总表!$C$35,0)</f>
        <v>137</v>
      </c>
      <c r="E1459">
        <f t="shared" si="220"/>
        <v>678</v>
      </c>
      <c r="F1459">
        <f t="shared" si="221"/>
        <v>18</v>
      </c>
      <c r="G1459">
        <f t="shared" si="222"/>
        <v>13</v>
      </c>
      <c r="H1459">
        <v>0</v>
      </c>
      <c r="I1459">
        <f t="shared" si="227"/>
        <v>3</v>
      </c>
      <c r="J1459">
        <f>VLOOKUP(AA1459,角色间职业划分!P:AP,20,FALSE)</f>
        <v>9</v>
      </c>
      <c r="K1459">
        <f>IF(X1459=500,100,VLOOKUP(AA1459,角色间职业划分!P:AP,22,FALSE))</f>
        <v>100</v>
      </c>
      <c r="L1459">
        <f>IF(X1459=500,K1459,VLOOKUP(AA1459,角色间职业划分!P:AP,23,FALSE))</f>
        <v>60</v>
      </c>
      <c r="M1459">
        <f>VLOOKUP(AA1459,角色间职业划分!P:AP,24,FALSE)</f>
        <v>0</v>
      </c>
      <c r="N1459">
        <f>VLOOKUP(AA1459,角色间职业划分!P:AP,14)*100</f>
        <v>95</v>
      </c>
      <c r="O1459">
        <f>VLOOKUP(AA1459,角色间职业划分!P:Z,9,FALSE)</f>
        <v>0</v>
      </c>
      <c r="P1459">
        <f>VLOOKUP(AA1459,角色间职业划分!P:AP,10,FALSE)</f>
        <v>0</v>
      </c>
      <c r="Q1459">
        <f>VLOOKUP(AA1459,角色间职业划分!P:AP,15,FALSE)</f>
        <v>0</v>
      </c>
      <c r="R1459">
        <f>VLOOKUP(AA1459,角色间职业划分!P:AP,16,FALSE)</f>
        <v>0</v>
      </c>
      <c r="S1459">
        <f>VLOOKUP(AA1459,角色间职业划分!P:AP,17,FALSE)</f>
        <v>0</v>
      </c>
      <c r="T1459">
        <f>VLOOKUP(AA1459,角色间职业划分!P:AP,18,FALSE)</f>
        <v>0</v>
      </c>
      <c r="U1459">
        <f>VLOOKUP(AA1459,角色间职业划分!P:AP,27,FALSE)</f>
        <v>0</v>
      </c>
      <c r="V1459">
        <f t="shared" si="223"/>
        <v>4.0000000000000036</v>
      </c>
      <c r="W1459">
        <f>VLOOKUP(AA1459,角色间职业划分!P:Q,2,FALSE)</f>
        <v>34</v>
      </c>
      <c r="X1459">
        <f t="shared" si="228"/>
        <v>41</v>
      </c>
      <c r="Y1459">
        <f>INT(VLOOKUP(X1459,角色属性总表!AG:AH,2,FALSE)*角色属性总表!$C$38)</f>
        <v>918</v>
      </c>
      <c r="AA1459">
        <f t="shared" si="229"/>
        <v>15</v>
      </c>
      <c r="AB1459">
        <f>VLOOKUP(X1459,角色属性总表!AG:AI,2,FALSE)*VLOOKUP(角色等级属性!AA1459,角色间职业划分!P:AG,13,FALSE)/角色间职业划分!$AB$9</f>
        <v>1695.2908587257616</v>
      </c>
      <c r="AC1459">
        <f>VLOOKUP(X1459,角色属性总表!AG:AI,3,FALSE)*VLOOKUP(AA1459,角色间职业划分!P:AG,8,FALSE)/角色间职业划分!$W$9</f>
        <v>2506.996799999999</v>
      </c>
      <c r="AD1459">
        <f>VLOOKUP(AA1459,角色间职业划分!P:AP,26,FALSE)</f>
        <v>0.4</v>
      </c>
      <c r="AE1459">
        <f>VLOOKUP(X1459,角色属性总表!I:Q,3,FALSE)</f>
        <v>411.26400000000001</v>
      </c>
      <c r="AF1459">
        <f>VLOOKUP(AA1459,角色间职业划分!P:AP,11,FALSE)</f>
        <v>0.34</v>
      </c>
      <c r="AG1459">
        <f t="shared" si="224"/>
        <v>1754.7229842878542</v>
      </c>
      <c r="AH1459">
        <f t="shared" si="225"/>
        <v>411</v>
      </c>
      <c r="AJ1459">
        <f t="shared" si="226"/>
        <v>1343.7229842878542</v>
      </c>
      <c r="AK1459">
        <v>1455</v>
      </c>
    </row>
    <row r="1460" spans="1:37" x14ac:dyDescent="0.15">
      <c r="A1460">
        <v>1456</v>
      </c>
      <c r="B1460">
        <f>ROUND(VLOOKUP(X1460,角色属性总表!AG:AI,2,FALSE)/角色属性总表!$C$34,0)</f>
        <v>134</v>
      </c>
      <c r="C1460">
        <f>ROUND(VLOOKUP(X1460,角色属性总表!Y:AE,3,FALSE)/J1460,0)</f>
        <v>51</v>
      </c>
      <c r="D1460">
        <f>ROUND(VLOOKUP(X1460,角色属性总表!AG:AI,3,FALSE)/角色属性总表!$C$35,0)</f>
        <v>140</v>
      </c>
      <c r="E1460">
        <f t="shared" si="220"/>
        <v>691</v>
      </c>
      <c r="F1460">
        <f t="shared" si="221"/>
        <v>18</v>
      </c>
      <c r="G1460">
        <f t="shared" si="222"/>
        <v>13</v>
      </c>
      <c r="H1460">
        <v>0</v>
      </c>
      <c r="I1460">
        <f t="shared" si="227"/>
        <v>3</v>
      </c>
      <c r="J1460">
        <f>VLOOKUP(AA1460,角色间职业划分!P:AP,20,FALSE)</f>
        <v>9</v>
      </c>
      <c r="K1460">
        <f>IF(X1460=500,100,VLOOKUP(AA1460,角色间职业划分!P:AP,22,FALSE))</f>
        <v>100</v>
      </c>
      <c r="L1460">
        <f>IF(X1460=500,K1460,VLOOKUP(AA1460,角色间职业划分!P:AP,23,FALSE))</f>
        <v>60</v>
      </c>
      <c r="M1460">
        <f>VLOOKUP(AA1460,角色间职业划分!P:AP,24,FALSE)</f>
        <v>0</v>
      </c>
      <c r="N1460">
        <f>VLOOKUP(AA1460,角色间职业划分!P:AP,14)*100</f>
        <v>95</v>
      </c>
      <c r="O1460">
        <f>VLOOKUP(AA1460,角色间职业划分!P:Z,9,FALSE)</f>
        <v>0</v>
      </c>
      <c r="P1460">
        <f>VLOOKUP(AA1460,角色间职业划分!P:AP,10,FALSE)</f>
        <v>0</v>
      </c>
      <c r="Q1460">
        <f>VLOOKUP(AA1460,角色间职业划分!P:AP,15,FALSE)</f>
        <v>0</v>
      </c>
      <c r="R1460">
        <f>VLOOKUP(AA1460,角色间职业划分!P:AP,16,FALSE)</f>
        <v>0</v>
      </c>
      <c r="S1460">
        <f>VLOOKUP(AA1460,角色间职业划分!P:AP,17,FALSE)</f>
        <v>0</v>
      </c>
      <c r="T1460">
        <f>VLOOKUP(AA1460,角色间职业划分!P:AP,18,FALSE)</f>
        <v>0</v>
      </c>
      <c r="U1460">
        <f>VLOOKUP(AA1460,角色间职业划分!P:AP,27,FALSE)</f>
        <v>0</v>
      </c>
      <c r="V1460">
        <f t="shared" si="223"/>
        <v>4.0000000000000036</v>
      </c>
      <c r="W1460">
        <f>VLOOKUP(AA1460,角色间职业划分!P:Q,2,FALSE)</f>
        <v>34</v>
      </c>
      <c r="X1460">
        <f t="shared" si="228"/>
        <v>42</v>
      </c>
      <c r="Y1460">
        <f>INT(VLOOKUP(X1460,角色属性总表!AG:AH,2,FALSE)*角色属性总表!$C$38)</f>
        <v>936</v>
      </c>
      <c r="AA1460">
        <f t="shared" si="229"/>
        <v>15</v>
      </c>
      <c r="AB1460">
        <f>VLOOKUP(X1460,角色属性总表!AG:AI,2,FALSE)*VLOOKUP(角色等级属性!AA1460,角色间职业划分!P:AG,13,FALSE)/角色间职业划分!$AB$9</f>
        <v>1728.5318559556788</v>
      </c>
      <c r="AC1460">
        <f>VLOOKUP(X1460,角色属性总表!AG:AI,3,FALSE)*VLOOKUP(AA1460,角色间职业划分!P:AG,8,FALSE)/角色间职业划分!$W$9</f>
        <v>2556.1535999999996</v>
      </c>
      <c r="AD1460">
        <f>VLOOKUP(AA1460,角色间职业划分!P:AP,26,FALSE)</f>
        <v>0.4</v>
      </c>
      <c r="AE1460">
        <f>VLOOKUP(X1460,角色属性总表!I:Q,3,FALSE)</f>
        <v>419.32800000000003</v>
      </c>
      <c r="AF1460">
        <f>VLOOKUP(AA1460,角色间职业划分!P:AP,11,FALSE)</f>
        <v>0.34</v>
      </c>
      <c r="AG1460">
        <f t="shared" si="224"/>
        <v>1824.568686758369</v>
      </c>
      <c r="AH1460">
        <f t="shared" si="225"/>
        <v>420</v>
      </c>
      <c r="AJ1460">
        <f t="shared" si="226"/>
        <v>1404.568686758369</v>
      </c>
      <c r="AK1460">
        <v>1456</v>
      </c>
    </row>
    <row r="1461" spans="1:37" x14ac:dyDescent="0.15">
      <c r="A1461">
        <v>1457</v>
      </c>
      <c r="B1461">
        <f>ROUND(VLOOKUP(X1461,角色属性总表!AG:AI,2,FALSE)/角色属性总表!$C$34,0)</f>
        <v>136</v>
      </c>
      <c r="C1461">
        <f>ROUND(VLOOKUP(X1461,角色属性总表!Y:AE,3,FALSE)/J1461,0)</f>
        <v>53</v>
      </c>
      <c r="D1461">
        <f>ROUND(VLOOKUP(X1461,角色属性总表!AG:AI,3,FALSE)/角色属性总表!$C$35,0)</f>
        <v>142</v>
      </c>
      <c r="E1461">
        <f t="shared" si="220"/>
        <v>704</v>
      </c>
      <c r="F1461">
        <f t="shared" si="221"/>
        <v>18</v>
      </c>
      <c r="G1461">
        <f t="shared" si="222"/>
        <v>13</v>
      </c>
      <c r="H1461">
        <v>0</v>
      </c>
      <c r="I1461">
        <f t="shared" si="227"/>
        <v>3</v>
      </c>
      <c r="J1461">
        <f>VLOOKUP(AA1461,角色间职业划分!P:AP,20,FALSE)</f>
        <v>9</v>
      </c>
      <c r="K1461">
        <f>IF(X1461=500,100,VLOOKUP(AA1461,角色间职业划分!P:AP,22,FALSE))</f>
        <v>100</v>
      </c>
      <c r="L1461">
        <f>IF(X1461=500,K1461,VLOOKUP(AA1461,角色间职业划分!P:AP,23,FALSE))</f>
        <v>60</v>
      </c>
      <c r="M1461">
        <f>VLOOKUP(AA1461,角色间职业划分!P:AP,24,FALSE)</f>
        <v>0</v>
      </c>
      <c r="N1461">
        <f>VLOOKUP(AA1461,角色间职业划分!P:AP,14)*100</f>
        <v>95</v>
      </c>
      <c r="O1461">
        <f>VLOOKUP(AA1461,角色间职业划分!P:Z,9,FALSE)</f>
        <v>0</v>
      </c>
      <c r="P1461">
        <f>VLOOKUP(AA1461,角色间职业划分!P:AP,10,FALSE)</f>
        <v>0</v>
      </c>
      <c r="Q1461">
        <f>VLOOKUP(AA1461,角色间职业划分!P:AP,15,FALSE)</f>
        <v>0</v>
      </c>
      <c r="R1461">
        <f>VLOOKUP(AA1461,角色间职业划分!P:AP,16,FALSE)</f>
        <v>0</v>
      </c>
      <c r="S1461">
        <f>VLOOKUP(AA1461,角色间职业划分!P:AP,17,FALSE)</f>
        <v>0</v>
      </c>
      <c r="T1461">
        <f>VLOOKUP(AA1461,角色间职业划分!P:AP,18,FALSE)</f>
        <v>0</v>
      </c>
      <c r="U1461">
        <f>VLOOKUP(AA1461,角色间职业划分!P:AP,27,FALSE)</f>
        <v>0</v>
      </c>
      <c r="V1461">
        <f t="shared" si="223"/>
        <v>4.0000000000000036</v>
      </c>
      <c r="W1461">
        <f>VLOOKUP(AA1461,角色间职业划分!P:Q,2,FALSE)</f>
        <v>34</v>
      </c>
      <c r="X1461">
        <f t="shared" si="228"/>
        <v>43</v>
      </c>
      <c r="Y1461">
        <f>INT(VLOOKUP(X1461,角色属性总表!AG:AH,2,FALSE)*角色属性总表!$C$38)</f>
        <v>954</v>
      </c>
      <c r="AA1461">
        <f t="shared" si="229"/>
        <v>15</v>
      </c>
      <c r="AB1461">
        <f>VLOOKUP(X1461,角色属性总表!AG:AI,2,FALSE)*VLOOKUP(角色等级属性!AA1461,角色间职业划分!P:AG,13,FALSE)/角色间职业划分!$AB$9</f>
        <v>1761.7728531855957</v>
      </c>
      <c r="AC1461">
        <f>VLOOKUP(X1461,角色属性总表!AG:AI,3,FALSE)*VLOOKUP(AA1461,角色间职业划分!P:AG,8,FALSE)/角色间职业划分!$W$9</f>
        <v>2605.3103999999994</v>
      </c>
      <c r="AD1461">
        <f>VLOOKUP(AA1461,角色间职业划分!P:AP,26,FALSE)</f>
        <v>0.4</v>
      </c>
      <c r="AE1461">
        <f>VLOOKUP(X1461,角色属性总表!I:Q,3,FALSE)</f>
        <v>427.392</v>
      </c>
      <c r="AF1461">
        <f>VLOOKUP(AA1461,角色间职业划分!P:AP,11,FALSE)</f>
        <v>0.34</v>
      </c>
      <c r="AG1461">
        <f t="shared" si="224"/>
        <v>1895.5323263735825</v>
      </c>
      <c r="AH1461">
        <f t="shared" si="225"/>
        <v>426</v>
      </c>
      <c r="AJ1461">
        <f t="shared" si="226"/>
        <v>1469.5323263735825</v>
      </c>
      <c r="AK1461">
        <v>1457</v>
      </c>
    </row>
    <row r="1462" spans="1:37" x14ac:dyDescent="0.15">
      <c r="A1462">
        <v>1458</v>
      </c>
      <c r="B1462">
        <f>ROUND(VLOOKUP(X1462,角色属性总表!AG:AI,2,FALSE)/角色属性总表!$C$34,0)</f>
        <v>139</v>
      </c>
      <c r="C1462">
        <f>ROUND(VLOOKUP(X1462,角色属性总表!Y:AE,3,FALSE)/J1462,0)</f>
        <v>55</v>
      </c>
      <c r="D1462">
        <f>ROUND(VLOOKUP(X1462,角色属性总表!AG:AI,3,FALSE)/角色属性总表!$C$35,0)</f>
        <v>145</v>
      </c>
      <c r="E1462">
        <f t="shared" si="220"/>
        <v>718</v>
      </c>
      <c r="F1462">
        <f t="shared" si="221"/>
        <v>18</v>
      </c>
      <c r="G1462">
        <f t="shared" si="222"/>
        <v>13</v>
      </c>
      <c r="H1462">
        <v>0</v>
      </c>
      <c r="I1462">
        <f t="shared" si="227"/>
        <v>3</v>
      </c>
      <c r="J1462">
        <f>VLOOKUP(AA1462,角色间职业划分!P:AP,20,FALSE)</f>
        <v>9</v>
      </c>
      <c r="K1462">
        <f>IF(X1462=500,100,VLOOKUP(AA1462,角色间职业划分!P:AP,22,FALSE))</f>
        <v>100</v>
      </c>
      <c r="L1462">
        <f>IF(X1462=500,K1462,VLOOKUP(AA1462,角色间职业划分!P:AP,23,FALSE))</f>
        <v>60</v>
      </c>
      <c r="M1462">
        <f>VLOOKUP(AA1462,角色间职业划分!P:AP,24,FALSE)</f>
        <v>0</v>
      </c>
      <c r="N1462">
        <f>VLOOKUP(AA1462,角色间职业划分!P:AP,14)*100</f>
        <v>95</v>
      </c>
      <c r="O1462">
        <f>VLOOKUP(AA1462,角色间职业划分!P:Z,9,FALSE)</f>
        <v>0</v>
      </c>
      <c r="P1462">
        <f>VLOOKUP(AA1462,角色间职业划分!P:AP,10,FALSE)</f>
        <v>0</v>
      </c>
      <c r="Q1462">
        <f>VLOOKUP(AA1462,角色间职业划分!P:AP,15,FALSE)</f>
        <v>0</v>
      </c>
      <c r="R1462">
        <f>VLOOKUP(AA1462,角色间职业划分!P:AP,16,FALSE)</f>
        <v>0</v>
      </c>
      <c r="S1462">
        <f>VLOOKUP(AA1462,角色间职业划分!P:AP,17,FALSE)</f>
        <v>0</v>
      </c>
      <c r="T1462">
        <f>VLOOKUP(AA1462,角色间职业划分!P:AP,18,FALSE)</f>
        <v>0</v>
      </c>
      <c r="U1462">
        <f>VLOOKUP(AA1462,角色间职业划分!P:AP,27,FALSE)</f>
        <v>0</v>
      </c>
      <c r="V1462">
        <f t="shared" si="223"/>
        <v>4.0000000000000036</v>
      </c>
      <c r="W1462">
        <f>VLOOKUP(AA1462,角色间职业划分!P:Q,2,FALSE)</f>
        <v>34</v>
      </c>
      <c r="X1462">
        <f t="shared" si="228"/>
        <v>44</v>
      </c>
      <c r="Y1462">
        <f>INT(VLOOKUP(X1462,角色属性总表!AG:AH,2,FALSE)*角色属性总表!$C$38)</f>
        <v>972</v>
      </c>
      <c r="AA1462">
        <f t="shared" si="229"/>
        <v>15</v>
      </c>
      <c r="AB1462">
        <f>VLOOKUP(X1462,角色属性总表!AG:AI,2,FALSE)*VLOOKUP(角色等级属性!AA1462,角色间职业划分!P:AG,13,FALSE)/角色间职业划分!$AB$9</f>
        <v>1795.0138504155129</v>
      </c>
      <c r="AC1462">
        <f>VLOOKUP(X1462,角色属性总表!AG:AI,3,FALSE)*VLOOKUP(AA1462,角色间职业划分!P:AG,8,FALSE)/角色间职业划分!$W$9</f>
        <v>2654.4671999999996</v>
      </c>
      <c r="AD1462">
        <f>VLOOKUP(AA1462,角色间职业划分!P:AP,26,FALSE)</f>
        <v>0.4</v>
      </c>
      <c r="AE1462">
        <f>VLOOKUP(X1462,角色属性总表!I:Q,3,FALSE)</f>
        <v>435.45600000000002</v>
      </c>
      <c r="AF1462">
        <f>VLOOKUP(AA1462,角色间职业划分!P:AP,11,FALSE)</f>
        <v>0.34</v>
      </c>
      <c r="AG1462">
        <f t="shared" si="224"/>
        <v>1967.6094339617719</v>
      </c>
      <c r="AH1462">
        <f t="shared" si="225"/>
        <v>435</v>
      </c>
      <c r="AJ1462">
        <f t="shared" si="226"/>
        <v>1532.6094339617719</v>
      </c>
      <c r="AK1462">
        <v>1458</v>
      </c>
    </row>
    <row r="1463" spans="1:37" x14ac:dyDescent="0.15">
      <c r="A1463">
        <v>1459</v>
      </c>
      <c r="B1463">
        <f>ROUND(VLOOKUP(X1463,角色属性总表!AG:AI,2,FALSE)/角色属性总表!$C$34,0)</f>
        <v>141</v>
      </c>
      <c r="C1463">
        <f>ROUND(VLOOKUP(X1463,角色属性总表!Y:AE,3,FALSE)/J1463,0)</f>
        <v>56</v>
      </c>
      <c r="D1463">
        <f>ROUND(VLOOKUP(X1463,角色属性总表!AG:AI,3,FALSE)/角色属性总表!$C$35,0)</f>
        <v>148</v>
      </c>
      <c r="E1463">
        <f t="shared" si="220"/>
        <v>731</v>
      </c>
      <c r="F1463">
        <f t="shared" si="221"/>
        <v>18</v>
      </c>
      <c r="G1463">
        <f t="shared" si="222"/>
        <v>13</v>
      </c>
      <c r="H1463">
        <v>0</v>
      </c>
      <c r="I1463">
        <f t="shared" si="227"/>
        <v>3</v>
      </c>
      <c r="J1463">
        <f>VLOOKUP(AA1463,角色间职业划分!P:AP,20,FALSE)</f>
        <v>9</v>
      </c>
      <c r="K1463">
        <f>IF(X1463=500,100,VLOOKUP(AA1463,角色间职业划分!P:AP,22,FALSE))</f>
        <v>100</v>
      </c>
      <c r="L1463">
        <f>IF(X1463=500,K1463,VLOOKUP(AA1463,角色间职业划分!P:AP,23,FALSE))</f>
        <v>60</v>
      </c>
      <c r="M1463">
        <f>VLOOKUP(AA1463,角色间职业划分!P:AP,24,FALSE)</f>
        <v>0</v>
      </c>
      <c r="N1463">
        <f>VLOOKUP(AA1463,角色间职业划分!P:AP,14)*100</f>
        <v>95</v>
      </c>
      <c r="O1463">
        <f>VLOOKUP(AA1463,角色间职业划分!P:Z,9,FALSE)</f>
        <v>0</v>
      </c>
      <c r="P1463">
        <f>VLOOKUP(AA1463,角色间职业划分!P:AP,10,FALSE)</f>
        <v>0</v>
      </c>
      <c r="Q1463">
        <f>VLOOKUP(AA1463,角色间职业划分!P:AP,15,FALSE)</f>
        <v>0</v>
      </c>
      <c r="R1463">
        <f>VLOOKUP(AA1463,角色间职业划分!P:AP,16,FALSE)</f>
        <v>0</v>
      </c>
      <c r="S1463">
        <f>VLOOKUP(AA1463,角色间职业划分!P:AP,17,FALSE)</f>
        <v>0</v>
      </c>
      <c r="T1463">
        <f>VLOOKUP(AA1463,角色间职业划分!P:AP,18,FALSE)</f>
        <v>0</v>
      </c>
      <c r="U1463">
        <f>VLOOKUP(AA1463,角色间职业划分!P:AP,27,FALSE)</f>
        <v>0</v>
      </c>
      <c r="V1463">
        <f t="shared" si="223"/>
        <v>4.0000000000000036</v>
      </c>
      <c r="W1463">
        <f>VLOOKUP(AA1463,角色间职业划分!P:Q,2,FALSE)</f>
        <v>34</v>
      </c>
      <c r="X1463">
        <f t="shared" si="228"/>
        <v>45</v>
      </c>
      <c r="Y1463">
        <f>INT(VLOOKUP(X1463,角色属性总表!AG:AH,2,FALSE)*角色属性总表!$C$38)</f>
        <v>990</v>
      </c>
      <c r="AA1463">
        <f t="shared" si="229"/>
        <v>15</v>
      </c>
      <c r="AB1463">
        <f>VLOOKUP(X1463,角色属性总表!AG:AI,2,FALSE)*VLOOKUP(角色等级属性!AA1463,角色间职业划分!P:AG,13,FALSE)/角色间职业划分!$AB$9</f>
        <v>1828.2548476454294</v>
      </c>
      <c r="AC1463">
        <f>VLOOKUP(X1463,角色属性总表!AG:AI,3,FALSE)*VLOOKUP(AA1463,角色间职业划分!P:AG,8,FALSE)/角色间职业划分!$W$9</f>
        <v>2703.6239999999993</v>
      </c>
      <c r="AD1463">
        <f>VLOOKUP(AA1463,角色间职业划分!P:AP,26,FALSE)</f>
        <v>0.4</v>
      </c>
      <c r="AE1463">
        <f>VLOOKUP(X1463,角色属性总表!I:Q,3,FALSE)</f>
        <v>443.52</v>
      </c>
      <c r="AF1463">
        <f>VLOOKUP(AA1463,角色间职业划分!P:AP,11,FALSE)</f>
        <v>0.34</v>
      </c>
      <c r="AG1463">
        <f t="shared" si="224"/>
        <v>2040.7957848851972</v>
      </c>
      <c r="AH1463">
        <f t="shared" si="225"/>
        <v>444</v>
      </c>
      <c r="AJ1463">
        <f t="shared" si="226"/>
        <v>1596.7957848851972</v>
      </c>
      <c r="AK1463">
        <v>1459</v>
      </c>
    </row>
    <row r="1464" spans="1:37" x14ac:dyDescent="0.15">
      <c r="A1464">
        <v>1460</v>
      </c>
      <c r="B1464">
        <f>ROUND(VLOOKUP(X1464,角色属性总表!AG:AI,2,FALSE)/角色属性总表!$C$34,0)</f>
        <v>144</v>
      </c>
      <c r="C1464">
        <f>ROUND(VLOOKUP(X1464,角色属性总表!Y:AE,3,FALSE)/J1464,0)</f>
        <v>58</v>
      </c>
      <c r="D1464">
        <f>ROUND(VLOOKUP(X1464,角色属性总表!AG:AI,3,FALSE)/角色属性总表!$C$35,0)</f>
        <v>151</v>
      </c>
      <c r="E1464">
        <f t="shared" si="220"/>
        <v>744</v>
      </c>
      <c r="F1464">
        <f t="shared" si="221"/>
        <v>18</v>
      </c>
      <c r="G1464">
        <f t="shared" si="222"/>
        <v>13</v>
      </c>
      <c r="H1464">
        <v>0</v>
      </c>
      <c r="I1464">
        <f t="shared" si="227"/>
        <v>3</v>
      </c>
      <c r="J1464">
        <f>VLOOKUP(AA1464,角色间职业划分!P:AP,20,FALSE)</f>
        <v>9</v>
      </c>
      <c r="K1464">
        <f>IF(X1464=500,100,VLOOKUP(AA1464,角色间职业划分!P:AP,22,FALSE))</f>
        <v>100</v>
      </c>
      <c r="L1464">
        <f>IF(X1464=500,K1464,VLOOKUP(AA1464,角色间职业划分!P:AP,23,FALSE))</f>
        <v>60</v>
      </c>
      <c r="M1464">
        <f>VLOOKUP(AA1464,角色间职业划分!P:AP,24,FALSE)</f>
        <v>0</v>
      </c>
      <c r="N1464">
        <f>VLOOKUP(AA1464,角色间职业划分!P:AP,14)*100</f>
        <v>95</v>
      </c>
      <c r="O1464">
        <f>VLOOKUP(AA1464,角色间职业划分!P:Z,9,FALSE)</f>
        <v>0</v>
      </c>
      <c r="P1464">
        <f>VLOOKUP(AA1464,角色间职业划分!P:AP,10,FALSE)</f>
        <v>0</v>
      </c>
      <c r="Q1464">
        <f>VLOOKUP(AA1464,角色间职业划分!P:AP,15,FALSE)</f>
        <v>0</v>
      </c>
      <c r="R1464">
        <f>VLOOKUP(AA1464,角色间职业划分!P:AP,16,FALSE)</f>
        <v>0</v>
      </c>
      <c r="S1464">
        <f>VLOOKUP(AA1464,角色间职业划分!P:AP,17,FALSE)</f>
        <v>0</v>
      </c>
      <c r="T1464">
        <f>VLOOKUP(AA1464,角色间职业划分!P:AP,18,FALSE)</f>
        <v>0</v>
      </c>
      <c r="U1464">
        <f>VLOOKUP(AA1464,角色间职业划分!P:AP,27,FALSE)</f>
        <v>0</v>
      </c>
      <c r="V1464">
        <f t="shared" si="223"/>
        <v>4.0000000000000036</v>
      </c>
      <c r="W1464">
        <f>VLOOKUP(AA1464,角色间职业划分!P:Q,2,FALSE)</f>
        <v>34</v>
      </c>
      <c r="X1464">
        <f t="shared" si="228"/>
        <v>46</v>
      </c>
      <c r="Y1464">
        <f>INT(VLOOKUP(X1464,角色属性总表!AG:AH,2,FALSE)*角色属性总表!$C$38)</f>
        <v>1008</v>
      </c>
      <c r="AA1464">
        <f t="shared" si="229"/>
        <v>15</v>
      </c>
      <c r="AB1464">
        <f>VLOOKUP(X1464,角色属性总表!AG:AI,2,FALSE)*VLOOKUP(角色等级属性!AA1464,角色间职业划分!P:AG,13,FALSE)/角色间职业划分!$AB$9</f>
        <v>1861.4958448753462</v>
      </c>
      <c r="AC1464">
        <f>VLOOKUP(X1464,角色属性总表!AG:AI,3,FALSE)*VLOOKUP(AA1464,角色间职业划分!P:AG,8,FALSE)/角色间职业划分!$W$9</f>
        <v>2752.7807999999991</v>
      </c>
      <c r="AD1464">
        <f>VLOOKUP(AA1464,角色间职业划分!P:AP,26,FALSE)</f>
        <v>0.4</v>
      </c>
      <c r="AE1464">
        <f>VLOOKUP(X1464,角色属性总表!I:Q,3,FALSE)</f>
        <v>451.58399999999995</v>
      </c>
      <c r="AF1464">
        <f>VLOOKUP(AA1464,角色间职业划分!P:AP,11,FALSE)</f>
        <v>0.34</v>
      </c>
      <c r="AG1464">
        <f t="shared" si="224"/>
        <v>2115.0873855709538</v>
      </c>
      <c r="AH1464">
        <f t="shared" si="225"/>
        <v>453</v>
      </c>
      <c r="AJ1464">
        <f t="shared" si="226"/>
        <v>1662.0873855709538</v>
      </c>
      <c r="AK1464">
        <v>1460</v>
      </c>
    </row>
    <row r="1465" spans="1:37" x14ac:dyDescent="0.15">
      <c r="A1465">
        <v>1461</v>
      </c>
      <c r="B1465">
        <f>ROUND(VLOOKUP(X1465,角色属性总表!AG:AI,2,FALSE)/角色属性总表!$C$34,0)</f>
        <v>147</v>
      </c>
      <c r="C1465">
        <f>ROUND(VLOOKUP(X1465,角色属性总表!Y:AE,3,FALSE)/J1465,0)</f>
        <v>60</v>
      </c>
      <c r="D1465">
        <f>ROUND(VLOOKUP(X1465,角色属性总表!AG:AI,3,FALSE)/角色属性总表!$C$35,0)</f>
        <v>153</v>
      </c>
      <c r="E1465">
        <f t="shared" si="220"/>
        <v>757</v>
      </c>
      <c r="F1465">
        <f t="shared" si="221"/>
        <v>18</v>
      </c>
      <c r="G1465">
        <f t="shared" si="222"/>
        <v>13</v>
      </c>
      <c r="H1465">
        <v>0</v>
      </c>
      <c r="I1465">
        <f t="shared" si="227"/>
        <v>3</v>
      </c>
      <c r="J1465">
        <f>VLOOKUP(AA1465,角色间职业划分!P:AP,20,FALSE)</f>
        <v>9</v>
      </c>
      <c r="K1465">
        <f>IF(X1465=500,100,VLOOKUP(AA1465,角色间职业划分!P:AP,22,FALSE))</f>
        <v>100</v>
      </c>
      <c r="L1465">
        <f>IF(X1465=500,K1465,VLOOKUP(AA1465,角色间职业划分!P:AP,23,FALSE))</f>
        <v>60</v>
      </c>
      <c r="M1465">
        <f>VLOOKUP(AA1465,角色间职业划分!P:AP,24,FALSE)</f>
        <v>0</v>
      </c>
      <c r="N1465">
        <f>VLOOKUP(AA1465,角色间职业划分!P:AP,14)*100</f>
        <v>95</v>
      </c>
      <c r="O1465">
        <f>VLOOKUP(AA1465,角色间职业划分!P:Z,9,FALSE)</f>
        <v>0</v>
      </c>
      <c r="P1465">
        <f>VLOOKUP(AA1465,角色间职业划分!P:AP,10,FALSE)</f>
        <v>0</v>
      </c>
      <c r="Q1465">
        <f>VLOOKUP(AA1465,角色间职业划分!P:AP,15,FALSE)</f>
        <v>0</v>
      </c>
      <c r="R1465">
        <f>VLOOKUP(AA1465,角色间职业划分!P:AP,16,FALSE)</f>
        <v>0</v>
      </c>
      <c r="S1465">
        <f>VLOOKUP(AA1465,角色间职业划分!P:AP,17,FALSE)</f>
        <v>0</v>
      </c>
      <c r="T1465">
        <f>VLOOKUP(AA1465,角色间职业划分!P:AP,18,FALSE)</f>
        <v>0</v>
      </c>
      <c r="U1465">
        <f>VLOOKUP(AA1465,角色间职业划分!P:AP,27,FALSE)</f>
        <v>0</v>
      </c>
      <c r="V1465">
        <f t="shared" si="223"/>
        <v>4.0000000000000036</v>
      </c>
      <c r="W1465">
        <f>VLOOKUP(AA1465,角色间职业划分!P:Q,2,FALSE)</f>
        <v>34</v>
      </c>
      <c r="X1465">
        <f t="shared" si="228"/>
        <v>47</v>
      </c>
      <c r="Y1465">
        <f>INT(VLOOKUP(X1465,角色属性总表!AG:AH,2,FALSE)*角色属性总表!$C$38)</f>
        <v>1026</v>
      </c>
      <c r="AA1465">
        <f t="shared" si="229"/>
        <v>15</v>
      </c>
      <c r="AB1465">
        <f>VLOOKUP(X1465,角色属性总表!AG:AI,2,FALSE)*VLOOKUP(角色等级属性!AA1465,角色间职业划分!P:AG,13,FALSE)/角色间职业划分!$AB$9</f>
        <v>1894.7368421052633</v>
      </c>
      <c r="AC1465">
        <f>VLOOKUP(X1465,角色属性总表!AG:AI,3,FALSE)*VLOOKUP(AA1465,角色间职业划分!P:AG,8,FALSE)/角色间职业划分!$W$9</f>
        <v>2801.9375999999993</v>
      </c>
      <c r="AD1465">
        <f>VLOOKUP(AA1465,角色间职业划分!P:AP,26,FALSE)</f>
        <v>0.4</v>
      </c>
      <c r="AE1465">
        <f>VLOOKUP(X1465,角色属性总表!I:Q,3,FALSE)</f>
        <v>459.64800000000002</v>
      </c>
      <c r="AF1465">
        <f>VLOOKUP(AA1465,角色间职业划分!P:AP,11,FALSE)</f>
        <v>0.34</v>
      </c>
      <c r="AG1465">
        <f t="shared" si="224"/>
        <v>2190.4804610857104</v>
      </c>
      <c r="AH1465">
        <f t="shared" si="225"/>
        <v>459</v>
      </c>
      <c r="AJ1465">
        <f t="shared" si="226"/>
        <v>1731.4804610857104</v>
      </c>
      <c r="AK1465">
        <v>1461</v>
      </c>
    </row>
    <row r="1466" spans="1:37" x14ac:dyDescent="0.15">
      <c r="A1466">
        <v>1462</v>
      </c>
      <c r="B1466">
        <f>ROUND(VLOOKUP(X1466,角色属性总表!AG:AI,2,FALSE)/角色属性总表!$C$34,0)</f>
        <v>149</v>
      </c>
      <c r="C1466">
        <f>ROUND(VLOOKUP(X1466,角色属性总表!Y:AE,3,FALSE)/J1466,0)</f>
        <v>62</v>
      </c>
      <c r="D1466">
        <f>ROUND(VLOOKUP(X1466,角色属性总表!AG:AI,3,FALSE)/角色属性总表!$C$35,0)</f>
        <v>156</v>
      </c>
      <c r="E1466">
        <f t="shared" si="220"/>
        <v>771</v>
      </c>
      <c r="F1466">
        <f t="shared" si="221"/>
        <v>18</v>
      </c>
      <c r="G1466">
        <f t="shared" si="222"/>
        <v>13</v>
      </c>
      <c r="H1466">
        <v>0</v>
      </c>
      <c r="I1466">
        <f t="shared" si="227"/>
        <v>3</v>
      </c>
      <c r="J1466">
        <f>VLOOKUP(AA1466,角色间职业划分!P:AP,20,FALSE)</f>
        <v>9</v>
      </c>
      <c r="K1466">
        <f>IF(X1466=500,100,VLOOKUP(AA1466,角色间职业划分!P:AP,22,FALSE))</f>
        <v>100</v>
      </c>
      <c r="L1466">
        <f>IF(X1466=500,K1466,VLOOKUP(AA1466,角色间职业划分!P:AP,23,FALSE))</f>
        <v>60</v>
      </c>
      <c r="M1466">
        <f>VLOOKUP(AA1466,角色间职业划分!P:AP,24,FALSE)</f>
        <v>0</v>
      </c>
      <c r="N1466">
        <f>VLOOKUP(AA1466,角色间职业划分!P:AP,14)*100</f>
        <v>95</v>
      </c>
      <c r="O1466">
        <f>VLOOKUP(AA1466,角色间职业划分!P:Z,9,FALSE)</f>
        <v>0</v>
      </c>
      <c r="P1466">
        <f>VLOOKUP(AA1466,角色间职业划分!P:AP,10,FALSE)</f>
        <v>0</v>
      </c>
      <c r="Q1466">
        <f>VLOOKUP(AA1466,角色间职业划分!P:AP,15,FALSE)</f>
        <v>0</v>
      </c>
      <c r="R1466">
        <f>VLOOKUP(AA1466,角色间职业划分!P:AP,16,FALSE)</f>
        <v>0</v>
      </c>
      <c r="S1466">
        <f>VLOOKUP(AA1466,角色间职业划分!P:AP,17,FALSE)</f>
        <v>0</v>
      </c>
      <c r="T1466">
        <f>VLOOKUP(AA1466,角色间职业划分!P:AP,18,FALSE)</f>
        <v>0</v>
      </c>
      <c r="U1466">
        <f>VLOOKUP(AA1466,角色间职业划分!P:AP,27,FALSE)</f>
        <v>0</v>
      </c>
      <c r="V1466">
        <f t="shared" si="223"/>
        <v>4.0000000000000036</v>
      </c>
      <c r="W1466">
        <f>VLOOKUP(AA1466,角色间职业划分!P:Q,2,FALSE)</f>
        <v>34</v>
      </c>
      <c r="X1466">
        <f t="shared" si="228"/>
        <v>48</v>
      </c>
      <c r="Y1466">
        <f>INT(VLOOKUP(X1466,角色属性总表!AG:AH,2,FALSE)*角色属性总表!$C$38)</f>
        <v>1044</v>
      </c>
      <c r="AA1466">
        <f t="shared" si="229"/>
        <v>15</v>
      </c>
      <c r="AB1466">
        <f>VLOOKUP(X1466,角色属性总表!AG:AI,2,FALSE)*VLOOKUP(角色等级属性!AA1466,角色间职业划分!P:AG,13,FALSE)/角色间职业划分!$AB$9</f>
        <v>1927.9778393351803</v>
      </c>
      <c r="AC1466">
        <f>VLOOKUP(X1466,角色属性总表!AG:AI,3,FALSE)*VLOOKUP(AA1466,角色间职业划分!P:AG,8,FALSE)/角色间职业划分!$W$9</f>
        <v>2851.0943999999995</v>
      </c>
      <c r="AD1466">
        <f>VLOOKUP(AA1466,角色间职业划分!P:AP,26,FALSE)</f>
        <v>0.4</v>
      </c>
      <c r="AE1466">
        <f>VLOOKUP(X1466,角色属性总表!I:Q,3,FALSE)</f>
        <v>467.71199999999999</v>
      </c>
      <c r="AF1466">
        <f>VLOOKUP(AA1466,角色间职业划分!P:AP,11,FALSE)</f>
        <v>0.34</v>
      </c>
      <c r="AG1466">
        <f t="shared" si="224"/>
        <v>2266.9714436532308</v>
      </c>
      <c r="AH1466">
        <f t="shared" si="225"/>
        <v>468</v>
      </c>
      <c r="AJ1466">
        <f t="shared" si="226"/>
        <v>1798.9714436532308</v>
      </c>
      <c r="AK1466">
        <v>1462</v>
      </c>
    </row>
    <row r="1467" spans="1:37" x14ac:dyDescent="0.15">
      <c r="A1467">
        <v>1463</v>
      </c>
      <c r="B1467">
        <f>ROUND(VLOOKUP(X1467,角色属性总表!AG:AI,2,FALSE)/角色属性总表!$C$34,0)</f>
        <v>152</v>
      </c>
      <c r="C1467">
        <f>ROUND(VLOOKUP(X1467,角色属性总表!Y:AE,3,FALSE)/J1467,0)</f>
        <v>64</v>
      </c>
      <c r="D1467">
        <f>ROUND(VLOOKUP(X1467,角色属性总表!AG:AI,3,FALSE)/角色属性总表!$C$35,0)</f>
        <v>159</v>
      </c>
      <c r="E1467">
        <f t="shared" si="220"/>
        <v>784</v>
      </c>
      <c r="F1467">
        <f t="shared" si="221"/>
        <v>18</v>
      </c>
      <c r="G1467">
        <f t="shared" si="222"/>
        <v>13</v>
      </c>
      <c r="H1467">
        <v>0</v>
      </c>
      <c r="I1467">
        <f t="shared" si="227"/>
        <v>3</v>
      </c>
      <c r="J1467">
        <f>VLOOKUP(AA1467,角色间职业划分!P:AP,20,FALSE)</f>
        <v>9</v>
      </c>
      <c r="K1467">
        <f>IF(X1467=500,100,VLOOKUP(AA1467,角色间职业划分!P:AP,22,FALSE))</f>
        <v>100</v>
      </c>
      <c r="L1467">
        <f>IF(X1467=500,K1467,VLOOKUP(AA1467,角色间职业划分!P:AP,23,FALSE))</f>
        <v>60</v>
      </c>
      <c r="M1467">
        <f>VLOOKUP(AA1467,角色间职业划分!P:AP,24,FALSE)</f>
        <v>0</v>
      </c>
      <c r="N1467">
        <f>VLOOKUP(AA1467,角色间职业划分!P:AP,14)*100</f>
        <v>95</v>
      </c>
      <c r="O1467">
        <f>VLOOKUP(AA1467,角色间职业划分!P:Z,9,FALSE)</f>
        <v>0</v>
      </c>
      <c r="P1467">
        <f>VLOOKUP(AA1467,角色间职业划分!P:AP,10,FALSE)</f>
        <v>0</v>
      </c>
      <c r="Q1467">
        <f>VLOOKUP(AA1467,角色间职业划分!P:AP,15,FALSE)</f>
        <v>0</v>
      </c>
      <c r="R1467">
        <f>VLOOKUP(AA1467,角色间职业划分!P:AP,16,FALSE)</f>
        <v>0</v>
      </c>
      <c r="S1467">
        <f>VLOOKUP(AA1467,角色间职业划分!P:AP,17,FALSE)</f>
        <v>0</v>
      </c>
      <c r="T1467">
        <f>VLOOKUP(AA1467,角色间职业划分!P:AP,18,FALSE)</f>
        <v>0</v>
      </c>
      <c r="U1467">
        <f>VLOOKUP(AA1467,角色间职业划分!P:AP,27,FALSE)</f>
        <v>0</v>
      </c>
      <c r="V1467">
        <f t="shared" si="223"/>
        <v>4.0000000000000036</v>
      </c>
      <c r="W1467">
        <f>VLOOKUP(AA1467,角色间职业划分!P:Q,2,FALSE)</f>
        <v>34</v>
      </c>
      <c r="X1467">
        <f t="shared" si="228"/>
        <v>49</v>
      </c>
      <c r="Y1467">
        <f>INT(VLOOKUP(X1467,角色属性总表!AG:AH,2,FALSE)*角色属性总表!$C$38)</f>
        <v>1062</v>
      </c>
      <c r="AA1467">
        <f t="shared" si="229"/>
        <v>15</v>
      </c>
      <c r="AB1467">
        <f>VLOOKUP(X1467,角色属性总表!AG:AI,2,FALSE)*VLOOKUP(角色等级属性!AA1467,角色间职业划分!P:AG,13,FALSE)/角色间职业划分!$AB$9</f>
        <v>1961.218836565097</v>
      </c>
      <c r="AC1467">
        <f>VLOOKUP(X1467,角色属性总表!AG:AI,3,FALSE)*VLOOKUP(AA1467,角色间职业划分!P:AG,8,FALSE)/角色间职业划分!$W$9</f>
        <v>2900.2511999999997</v>
      </c>
      <c r="AD1467">
        <f>VLOOKUP(AA1467,角色间职业划分!P:AP,26,FALSE)</f>
        <v>0.4</v>
      </c>
      <c r="AE1467">
        <f>VLOOKUP(X1467,角色属性总表!I:Q,3,FALSE)</f>
        <v>475.77600000000007</v>
      </c>
      <c r="AF1467">
        <f>VLOOKUP(AA1467,角色间职业划分!P:AP,11,FALSE)</f>
        <v>0.34</v>
      </c>
      <c r="AG1467">
        <f t="shared" si="224"/>
        <v>2344.5569620253164</v>
      </c>
      <c r="AH1467">
        <f t="shared" si="225"/>
        <v>477</v>
      </c>
      <c r="AJ1467">
        <f t="shared" si="226"/>
        <v>1867.5569620253164</v>
      </c>
      <c r="AK1467">
        <v>1463</v>
      </c>
    </row>
    <row r="1468" spans="1:37" x14ac:dyDescent="0.15">
      <c r="A1468">
        <v>1464</v>
      </c>
      <c r="B1468">
        <f>ROUND(VLOOKUP(X1468,角色属性总表!AG:AI,2,FALSE)/角色属性总表!$C$34,0)</f>
        <v>154</v>
      </c>
      <c r="C1468">
        <f>ROUND(VLOOKUP(X1468,角色属性总表!Y:AE,3,FALSE)/J1468,0)</f>
        <v>65</v>
      </c>
      <c r="D1468">
        <f>ROUND(VLOOKUP(X1468,角色属性总表!AG:AI,3,FALSE)/角色属性总表!$C$35,0)</f>
        <v>161</v>
      </c>
      <c r="E1468">
        <f t="shared" si="220"/>
        <v>797</v>
      </c>
      <c r="F1468">
        <f t="shared" si="221"/>
        <v>18</v>
      </c>
      <c r="G1468">
        <f t="shared" si="222"/>
        <v>13</v>
      </c>
      <c r="H1468">
        <v>0</v>
      </c>
      <c r="I1468">
        <f t="shared" si="227"/>
        <v>3</v>
      </c>
      <c r="J1468">
        <f>VLOOKUP(AA1468,角色间职业划分!P:AP,20,FALSE)</f>
        <v>9</v>
      </c>
      <c r="K1468">
        <f>IF(X1468=500,100,VLOOKUP(AA1468,角色间职业划分!P:AP,22,FALSE))</f>
        <v>100</v>
      </c>
      <c r="L1468">
        <f>IF(X1468=500,K1468,VLOOKUP(AA1468,角色间职业划分!P:AP,23,FALSE))</f>
        <v>60</v>
      </c>
      <c r="M1468">
        <f>VLOOKUP(AA1468,角色间职业划分!P:AP,24,FALSE)</f>
        <v>0</v>
      </c>
      <c r="N1468">
        <f>VLOOKUP(AA1468,角色间职业划分!P:AP,14)*100</f>
        <v>95</v>
      </c>
      <c r="O1468">
        <f>VLOOKUP(AA1468,角色间职业划分!P:Z,9,FALSE)</f>
        <v>0</v>
      </c>
      <c r="P1468">
        <f>VLOOKUP(AA1468,角色间职业划分!P:AP,10,FALSE)</f>
        <v>0</v>
      </c>
      <c r="Q1468">
        <f>VLOOKUP(AA1468,角色间职业划分!P:AP,15,FALSE)</f>
        <v>0</v>
      </c>
      <c r="R1468">
        <f>VLOOKUP(AA1468,角色间职业划分!P:AP,16,FALSE)</f>
        <v>0</v>
      </c>
      <c r="S1468">
        <f>VLOOKUP(AA1468,角色间职业划分!P:AP,17,FALSE)</f>
        <v>0</v>
      </c>
      <c r="T1468">
        <f>VLOOKUP(AA1468,角色间职业划分!P:AP,18,FALSE)</f>
        <v>0</v>
      </c>
      <c r="U1468">
        <f>VLOOKUP(AA1468,角色间职业划分!P:AP,27,FALSE)</f>
        <v>0</v>
      </c>
      <c r="V1468">
        <f t="shared" si="223"/>
        <v>4.0000000000000036</v>
      </c>
      <c r="W1468">
        <f>VLOOKUP(AA1468,角色间职业划分!P:Q,2,FALSE)</f>
        <v>34</v>
      </c>
      <c r="X1468">
        <f t="shared" si="228"/>
        <v>50</v>
      </c>
      <c r="Y1468">
        <f>INT(VLOOKUP(X1468,角色属性总表!AG:AH,2,FALSE)*角色属性总表!$C$38)</f>
        <v>1080</v>
      </c>
      <c r="AA1468">
        <f t="shared" si="229"/>
        <v>15</v>
      </c>
      <c r="AB1468">
        <f>VLOOKUP(X1468,角色属性总表!AG:AI,2,FALSE)*VLOOKUP(角色等级属性!AA1468,角色间职业划分!P:AG,13,FALSE)/角色间职业划分!$AB$9</f>
        <v>1994.459833795014</v>
      </c>
      <c r="AC1468">
        <f>VLOOKUP(X1468,角色属性总表!AG:AI,3,FALSE)*VLOOKUP(AA1468,角色间职业划分!P:AG,8,FALSE)/角色间职业划分!$W$9</f>
        <v>2949.4079999999994</v>
      </c>
      <c r="AD1468">
        <f>VLOOKUP(AA1468,角色间职业划分!P:AP,26,FALSE)</f>
        <v>0.4</v>
      </c>
      <c r="AE1468">
        <f>VLOOKUP(X1468,角色属性总表!I:Q,3,FALSE)</f>
        <v>483.84000000000003</v>
      </c>
      <c r="AF1468">
        <f>VLOOKUP(AA1468,角色间职业划分!P:AP,11,FALSE)</f>
        <v>0.34</v>
      </c>
      <c r="AG1468">
        <f t="shared" si="224"/>
        <v>2423.2338316268883</v>
      </c>
      <c r="AH1468">
        <f t="shared" si="225"/>
        <v>483</v>
      </c>
      <c r="AJ1468">
        <f t="shared" si="226"/>
        <v>1940.2338316268883</v>
      </c>
      <c r="AK1468">
        <v>1464</v>
      </c>
    </row>
    <row r="1469" spans="1:37" x14ac:dyDescent="0.15">
      <c r="A1469">
        <v>1465</v>
      </c>
      <c r="B1469">
        <f>ROUND(VLOOKUP(X1469,角色属性总表!AG:AI,2,FALSE)/角色属性总表!$C$34,0)</f>
        <v>157</v>
      </c>
      <c r="C1469">
        <f>ROUND(VLOOKUP(X1469,角色属性总表!Y:AE,3,FALSE)/J1469,0)</f>
        <v>67</v>
      </c>
      <c r="D1469">
        <f>ROUND(VLOOKUP(X1469,角色属性总表!AG:AI,3,FALSE)/角色属性总表!$C$35,0)</f>
        <v>164</v>
      </c>
      <c r="E1469">
        <f t="shared" si="220"/>
        <v>811</v>
      </c>
      <c r="F1469">
        <f t="shared" si="221"/>
        <v>18</v>
      </c>
      <c r="G1469">
        <f t="shared" si="222"/>
        <v>13</v>
      </c>
      <c r="H1469">
        <v>0</v>
      </c>
      <c r="I1469">
        <f t="shared" si="227"/>
        <v>3</v>
      </c>
      <c r="J1469">
        <f>VLOOKUP(AA1469,角色间职业划分!P:AP,20,FALSE)</f>
        <v>9</v>
      </c>
      <c r="K1469">
        <f>IF(X1469=500,100,VLOOKUP(AA1469,角色间职业划分!P:AP,22,FALSE))</f>
        <v>100</v>
      </c>
      <c r="L1469">
        <f>IF(X1469=500,K1469,VLOOKUP(AA1469,角色间职业划分!P:AP,23,FALSE))</f>
        <v>60</v>
      </c>
      <c r="M1469">
        <f>VLOOKUP(AA1469,角色间职业划分!P:AP,24,FALSE)</f>
        <v>0</v>
      </c>
      <c r="N1469">
        <f>VLOOKUP(AA1469,角色间职业划分!P:AP,14)*100</f>
        <v>95</v>
      </c>
      <c r="O1469">
        <f>VLOOKUP(AA1469,角色间职业划分!P:Z,9,FALSE)</f>
        <v>0</v>
      </c>
      <c r="P1469">
        <f>VLOOKUP(AA1469,角色间职业划分!P:AP,10,FALSE)</f>
        <v>0</v>
      </c>
      <c r="Q1469">
        <f>VLOOKUP(AA1469,角色间职业划分!P:AP,15,FALSE)</f>
        <v>0</v>
      </c>
      <c r="R1469">
        <f>VLOOKUP(AA1469,角色间职业划分!P:AP,16,FALSE)</f>
        <v>0</v>
      </c>
      <c r="S1469">
        <f>VLOOKUP(AA1469,角色间职业划分!P:AP,17,FALSE)</f>
        <v>0</v>
      </c>
      <c r="T1469">
        <f>VLOOKUP(AA1469,角色间职业划分!P:AP,18,FALSE)</f>
        <v>0</v>
      </c>
      <c r="U1469">
        <f>VLOOKUP(AA1469,角色间职业划分!P:AP,27,FALSE)</f>
        <v>0</v>
      </c>
      <c r="V1469">
        <f t="shared" si="223"/>
        <v>4.0000000000000036</v>
      </c>
      <c r="W1469">
        <f>VLOOKUP(AA1469,角色间职业划分!P:Q,2,FALSE)</f>
        <v>34</v>
      </c>
      <c r="X1469">
        <f t="shared" si="228"/>
        <v>51</v>
      </c>
      <c r="Y1469">
        <f>INT(VLOOKUP(X1469,角色属性总表!AG:AH,2,FALSE)*角色属性总表!$C$38)</f>
        <v>1098</v>
      </c>
      <c r="AA1469">
        <f t="shared" si="229"/>
        <v>15</v>
      </c>
      <c r="AB1469">
        <f>VLOOKUP(X1469,角色属性总表!AG:AI,2,FALSE)*VLOOKUP(角色等级属性!AA1469,角色间职业划分!P:AG,13,FALSE)/角色间职业划分!$AB$9</f>
        <v>2027.7008310249307</v>
      </c>
      <c r="AC1469">
        <f>VLOOKUP(X1469,角色属性总表!AG:AI,3,FALSE)*VLOOKUP(AA1469,角色间职业划分!P:AG,8,FALSE)/角色间职业划分!$W$9</f>
        <v>2998.5647999999992</v>
      </c>
      <c r="AD1469">
        <f>VLOOKUP(AA1469,角色间职业划分!P:AP,26,FALSE)</f>
        <v>0.4</v>
      </c>
      <c r="AE1469">
        <f>VLOOKUP(X1469,角色属性总表!I:Q,3,FALSE)</f>
        <v>491.904</v>
      </c>
      <c r="AF1469">
        <f>VLOOKUP(AA1469,角色间职业划分!P:AP,11,FALSE)</f>
        <v>0.34</v>
      </c>
      <c r="AG1469">
        <f t="shared" si="224"/>
        <v>2502.9990454047806</v>
      </c>
      <c r="AH1469">
        <f t="shared" si="225"/>
        <v>492</v>
      </c>
      <c r="AJ1469">
        <f t="shared" si="226"/>
        <v>2010.9990454047806</v>
      </c>
      <c r="AK1469">
        <v>1465</v>
      </c>
    </row>
    <row r="1470" spans="1:37" x14ac:dyDescent="0.15">
      <c r="A1470">
        <v>1466</v>
      </c>
      <c r="B1470">
        <f>ROUND(VLOOKUP(X1470,角色属性总表!AG:AI,2,FALSE)/角色属性总表!$C$34,0)</f>
        <v>159</v>
      </c>
      <c r="C1470">
        <f>ROUND(VLOOKUP(X1470,角色属性总表!Y:AE,3,FALSE)/J1470,0)</f>
        <v>69</v>
      </c>
      <c r="D1470">
        <f>ROUND(VLOOKUP(X1470,角色属性总表!AG:AI,3,FALSE)/角色属性总表!$C$35,0)</f>
        <v>167</v>
      </c>
      <c r="E1470">
        <f t="shared" si="220"/>
        <v>824</v>
      </c>
      <c r="F1470">
        <f t="shared" si="221"/>
        <v>18</v>
      </c>
      <c r="G1470">
        <f t="shared" si="222"/>
        <v>13</v>
      </c>
      <c r="H1470">
        <v>0</v>
      </c>
      <c r="I1470">
        <f t="shared" si="227"/>
        <v>3</v>
      </c>
      <c r="J1470">
        <f>VLOOKUP(AA1470,角色间职业划分!P:AP,20,FALSE)</f>
        <v>9</v>
      </c>
      <c r="K1470">
        <f>IF(X1470=500,100,VLOOKUP(AA1470,角色间职业划分!P:AP,22,FALSE))</f>
        <v>100</v>
      </c>
      <c r="L1470">
        <f>IF(X1470=500,K1470,VLOOKUP(AA1470,角色间职业划分!P:AP,23,FALSE))</f>
        <v>60</v>
      </c>
      <c r="M1470">
        <f>VLOOKUP(AA1470,角色间职业划分!P:AP,24,FALSE)</f>
        <v>0</v>
      </c>
      <c r="N1470">
        <f>VLOOKUP(AA1470,角色间职业划分!P:AP,14)*100</f>
        <v>95</v>
      </c>
      <c r="O1470">
        <f>VLOOKUP(AA1470,角色间职业划分!P:Z,9,FALSE)</f>
        <v>0</v>
      </c>
      <c r="P1470">
        <f>VLOOKUP(AA1470,角色间职业划分!P:AP,10,FALSE)</f>
        <v>0</v>
      </c>
      <c r="Q1470">
        <f>VLOOKUP(AA1470,角色间职业划分!P:AP,15,FALSE)</f>
        <v>0</v>
      </c>
      <c r="R1470">
        <f>VLOOKUP(AA1470,角色间职业划分!P:AP,16,FALSE)</f>
        <v>0</v>
      </c>
      <c r="S1470">
        <f>VLOOKUP(AA1470,角色间职业划分!P:AP,17,FALSE)</f>
        <v>0</v>
      </c>
      <c r="T1470">
        <f>VLOOKUP(AA1470,角色间职业划分!P:AP,18,FALSE)</f>
        <v>0</v>
      </c>
      <c r="U1470">
        <f>VLOOKUP(AA1470,角色间职业划分!P:AP,27,FALSE)</f>
        <v>0</v>
      </c>
      <c r="V1470">
        <f t="shared" si="223"/>
        <v>4.0000000000000036</v>
      </c>
      <c r="W1470">
        <f>VLOOKUP(AA1470,角色间职业划分!P:Q,2,FALSE)</f>
        <v>34</v>
      </c>
      <c r="X1470">
        <f t="shared" si="228"/>
        <v>52</v>
      </c>
      <c r="Y1470">
        <f>INT(VLOOKUP(X1470,角色属性总表!AG:AH,2,FALSE)*角色属性总表!$C$38)</f>
        <v>1116</v>
      </c>
      <c r="AA1470">
        <f t="shared" si="229"/>
        <v>15</v>
      </c>
      <c r="AB1470">
        <f>VLOOKUP(X1470,角色属性总表!AG:AI,2,FALSE)*VLOOKUP(角色等级属性!AA1470,角色间职业划分!P:AG,13,FALSE)/角色间职业划分!$AB$9</f>
        <v>2060.9418282548477</v>
      </c>
      <c r="AC1470">
        <f>VLOOKUP(X1470,角色属性总表!AG:AI,3,FALSE)*VLOOKUP(AA1470,角色间职业划分!P:AG,8,FALSE)/角色间职业划分!$W$9</f>
        <v>3047.7215999999994</v>
      </c>
      <c r="AD1470">
        <f>VLOOKUP(AA1470,角色间职业划分!P:AP,26,FALSE)</f>
        <v>0.4</v>
      </c>
      <c r="AE1470">
        <f>VLOOKUP(X1470,角色属性总表!I:Q,3,FALSE)</f>
        <v>499.96800000000007</v>
      </c>
      <c r="AF1470">
        <f>VLOOKUP(AA1470,角色间职业划分!P:AP,11,FALSE)</f>
        <v>0.34</v>
      </c>
      <c r="AG1470">
        <f t="shared" si="224"/>
        <v>2583.8497653174322</v>
      </c>
      <c r="AH1470">
        <f t="shared" si="225"/>
        <v>501</v>
      </c>
      <c r="AJ1470">
        <f t="shared" si="226"/>
        <v>2082.8497653174322</v>
      </c>
      <c r="AK1470">
        <v>1466</v>
      </c>
    </row>
    <row r="1471" spans="1:37" x14ac:dyDescent="0.15">
      <c r="A1471">
        <v>1467</v>
      </c>
      <c r="B1471">
        <f>ROUND(VLOOKUP(X1471,角色属性总表!AG:AI,2,FALSE)/角色属性总表!$C$34,0)</f>
        <v>162</v>
      </c>
      <c r="C1471">
        <f>ROUND(VLOOKUP(X1471,角色属性总表!Y:AE,3,FALSE)/J1471,0)</f>
        <v>71</v>
      </c>
      <c r="D1471">
        <f>ROUND(VLOOKUP(X1471,角色属性总表!AG:AI,3,FALSE)/角色属性总表!$C$35,0)</f>
        <v>169</v>
      </c>
      <c r="E1471">
        <f t="shared" si="220"/>
        <v>837</v>
      </c>
      <c r="F1471">
        <f t="shared" si="221"/>
        <v>18</v>
      </c>
      <c r="G1471">
        <f t="shared" si="222"/>
        <v>13</v>
      </c>
      <c r="H1471">
        <v>0</v>
      </c>
      <c r="I1471">
        <f t="shared" si="227"/>
        <v>3</v>
      </c>
      <c r="J1471">
        <f>VLOOKUP(AA1471,角色间职业划分!P:AP,20,FALSE)</f>
        <v>9</v>
      </c>
      <c r="K1471">
        <f>IF(X1471=500,100,VLOOKUP(AA1471,角色间职业划分!P:AP,22,FALSE))</f>
        <v>100</v>
      </c>
      <c r="L1471">
        <f>IF(X1471=500,K1471,VLOOKUP(AA1471,角色间职业划分!P:AP,23,FALSE))</f>
        <v>60</v>
      </c>
      <c r="M1471">
        <f>VLOOKUP(AA1471,角色间职业划分!P:AP,24,FALSE)</f>
        <v>0</v>
      </c>
      <c r="N1471">
        <f>VLOOKUP(AA1471,角色间职业划分!P:AP,14)*100</f>
        <v>95</v>
      </c>
      <c r="O1471">
        <f>VLOOKUP(AA1471,角色间职业划分!P:Z,9,FALSE)</f>
        <v>0</v>
      </c>
      <c r="P1471">
        <f>VLOOKUP(AA1471,角色间职业划分!P:AP,10,FALSE)</f>
        <v>0</v>
      </c>
      <c r="Q1471">
        <f>VLOOKUP(AA1471,角色间职业划分!P:AP,15,FALSE)</f>
        <v>0</v>
      </c>
      <c r="R1471">
        <f>VLOOKUP(AA1471,角色间职业划分!P:AP,16,FALSE)</f>
        <v>0</v>
      </c>
      <c r="S1471">
        <f>VLOOKUP(AA1471,角色间职业划分!P:AP,17,FALSE)</f>
        <v>0</v>
      </c>
      <c r="T1471">
        <f>VLOOKUP(AA1471,角色间职业划分!P:AP,18,FALSE)</f>
        <v>0</v>
      </c>
      <c r="U1471">
        <f>VLOOKUP(AA1471,角色间职业划分!P:AP,27,FALSE)</f>
        <v>0</v>
      </c>
      <c r="V1471">
        <f t="shared" si="223"/>
        <v>4.0000000000000036</v>
      </c>
      <c r="W1471">
        <f>VLOOKUP(AA1471,角色间职业划分!P:Q,2,FALSE)</f>
        <v>34</v>
      </c>
      <c r="X1471">
        <f t="shared" si="228"/>
        <v>53</v>
      </c>
      <c r="Y1471">
        <f>INT(VLOOKUP(X1471,角色属性总表!AG:AH,2,FALSE)*角色属性总表!$C$38)</f>
        <v>1134</v>
      </c>
      <c r="AA1471">
        <f t="shared" si="229"/>
        <v>15</v>
      </c>
      <c r="AB1471">
        <f>VLOOKUP(X1471,角色属性总表!AG:AI,2,FALSE)*VLOOKUP(角色等级属性!AA1471,角色间职业划分!P:AG,13,FALSE)/角色间职业划分!$AB$9</f>
        <v>2094.1828254847646</v>
      </c>
      <c r="AC1471">
        <f>VLOOKUP(X1471,角色属性总表!AG:AI,3,FALSE)*VLOOKUP(AA1471,角色间职业划分!P:AG,8,FALSE)/角色间职业划分!$W$9</f>
        <v>3096.8783999999987</v>
      </c>
      <c r="AD1471">
        <f>VLOOKUP(AA1471,角色间职业划分!P:AP,26,FALSE)</f>
        <v>0.4</v>
      </c>
      <c r="AE1471">
        <f>VLOOKUP(X1471,角色属性总表!I:Q,3,FALSE)</f>
        <v>508.03199999999993</v>
      </c>
      <c r="AF1471">
        <f>VLOOKUP(AA1471,角色间职业划分!P:AP,11,FALSE)</f>
        <v>0.34</v>
      </c>
      <c r="AG1471">
        <f t="shared" si="224"/>
        <v>2665.7833144094129</v>
      </c>
      <c r="AH1471">
        <f t="shared" si="225"/>
        <v>507</v>
      </c>
      <c r="AJ1471">
        <f t="shared" si="226"/>
        <v>2158.7833144094129</v>
      </c>
      <c r="AK1471">
        <v>1467</v>
      </c>
    </row>
    <row r="1472" spans="1:37" x14ac:dyDescent="0.15">
      <c r="A1472">
        <v>1468</v>
      </c>
      <c r="B1472">
        <f>ROUND(VLOOKUP(X1472,角色属性总表!AG:AI,2,FALSE)/角色属性总表!$C$34,0)</f>
        <v>165</v>
      </c>
      <c r="C1472">
        <f>ROUND(VLOOKUP(X1472,角色属性总表!Y:AE,3,FALSE)/J1472,0)</f>
        <v>73</v>
      </c>
      <c r="D1472">
        <f>ROUND(VLOOKUP(X1472,角色属性总表!AG:AI,3,FALSE)/角色属性总表!$C$35,0)</f>
        <v>172</v>
      </c>
      <c r="E1472">
        <f t="shared" si="220"/>
        <v>850</v>
      </c>
      <c r="F1472">
        <f t="shared" si="221"/>
        <v>18</v>
      </c>
      <c r="G1472">
        <f t="shared" si="222"/>
        <v>13</v>
      </c>
      <c r="H1472">
        <v>0</v>
      </c>
      <c r="I1472">
        <f t="shared" si="227"/>
        <v>3</v>
      </c>
      <c r="J1472">
        <f>VLOOKUP(AA1472,角色间职业划分!P:AP,20,FALSE)</f>
        <v>9</v>
      </c>
      <c r="K1472">
        <f>IF(X1472=500,100,VLOOKUP(AA1472,角色间职业划分!P:AP,22,FALSE))</f>
        <v>100</v>
      </c>
      <c r="L1472">
        <f>IF(X1472=500,K1472,VLOOKUP(AA1472,角色间职业划分!P:AP,23,FALSE))</f>
        <v>60</v>
      </c>
      <c r="M1472">
        <f>VLOOKUP(AA1472,角色间职业划分!P:AP,24,FALSE)</f>
        <v>0</v>
      </c>
      <c r="N1472">
        <f>VLOOKUP(AA1472,角色间职业划分!P:AP,14)*100</f>
        <v>95</v>
      </c>
      <c r="O1472">
        <f>VLOOKUP(AA1472,角色间职业划分!P:Z,9,FALSE)</f>
        <v>0</v>
      </c>
      <c r="P1472">
        <f>VLOOKUP(AA1472,角色间职业划分!P:AP,10,FALSE)</f>
        <v>0</v>
      </c>
      <c r="Q1472">
        <f>VLOOKUP(AA1472,角色间职业划分!P:AP,15,FALSE)</f>
        <v>0</v>
      </c>
      <c r="R1472">
        <f>VLOOKUP(AA1472,角色间职业划分!P:AP,16,FALSE)</f>
        <v>0</v>
      </c>
      <c r="S1472">
        <f>VLOOKUP(AA1472,角色间职业划分!P:AP,17,FALSE)</f>
        <v>0</v>
      </c>
      <c r="T1472">
        <f>VLOOKUP(AA1472,角色间职业划分!P:AP,18,FALSE)</f>
        <v>0</v>
      </c>
      <c r="U1472">
        <f>VLOOKUP(AA1472,角色间职业划分!P:AP,27,FALSE)</f>
        <v>0</v>
      </c>
      <c r="V1472">
        <f t="shared" si="223"/>
        <v>4.0000000000000036</v>
      </c>
      <c r="W1472">
        <f>VLOOKUP(AA1472,角色间职业划分!P:Q,2,FALSE)</f>
        <v>34</v>
      </c>
      <c r="X1472">
        <f t="shared" si="228"/>
        <v>54</v>
      </c>
      <c r="Y1472">
        <f>INT(VLOOKUP(X1472,角色属性总表!AG:AH,2,FALSE)*角色属性总表!$C$38)</f>
        <v>1152</v>
      </c>
      <c r="AA1472">
        <f t="shared" si="229"/>
        <v>15</v>
      </c>
      <c r="AB1472">
        <f>VLOOKUP(X1472,角色属性总表!AG:AI,2,FALSE)*VLOOKUP(角色等级属性!AA1472,角色间职业划分!P:AG,13,FALSE)/角色间职业划分!$AB$9</f>
        <v>2127.4238227146816</v>
      </c>
      <c r="AC1472">
        <f>VLOOKUP(X1472,角色属性总表!AG:AI,3,FALSE)*VLOOKUP(AA1472,角色间职业划分!P:AG,8,FALSE)/角色间职业划分!$W$9</f>
        <v>3146.0351999999993</v>
      </c>
      <c r="AD1472">
        <f>VLOOKUP(AA1472,角色间职业划分!P:AP,26,FALSE)</f>
        <v>0.4</v>
      </c>
      <c r="AE1472">
        <f>VLOOKUP(X1472,角色属性总表!I:Q,3,FALSE)</f>
        <v>516.096</v>
      </c>
      <c r="AF1472">
        <f>VLOOKUP(AA1472,角色间职业划分!P:AP,11,FALSE)</f>
        <v>0.34</v>
      </c>
      <c r="AG1472">
        <f t="shared" si="224"/>
        <v>2748.7971694205635</v>
      </c>
      <c r="AH1472">
        <f t="shared" si="225"/>
        <v>516</v>
      </c>
      <c r="AJ1472">
        <f t="shared" si="226"/>
        <v>2232.7971694205635</v>
      </c>
      <c r="AK1472">
        <v>1468</v>
      </c>
    </row>
    <row r="1473" spans="1:37" x14ac:dyDescent="0.15">
      <c r="A1473">
        <v>1469</v>
      </c>
      <c r="B1473">
        <f>ROUND(VLOOKUP(X1473,角色属性总表!AG:AI,2,FALSE)/角色属性总表!$C$34,0)</f>
        <v>167</v>
      </c>
      <c r="C1473">
        <f>ROUND(VLOOKUP(X1473,角色属性总表!Y:AE,3,FALSE)/J1473,0)</f>
        <v>75</v>
      </c>
      <c r="D1473">
        <f>ROUND(VLOOKUP(X1473,角色属性总表!AG:AI,3,FALSE)/角色属性总表!$C$35,0)</f>
        <v>175</v>
      </c>
      <c r="E1473">
        <f t="shared" si="220"/>
        <v>864</v>
      </c>
      <c r="F1473">
        <f t="shared" si="221"/>
        <v>18</v>
      </c>
      <c r="G1473">
        <f t="shared" si="222"/>
        <v>13</v>
      </c>
      <c r="H1473">
        <v>0</v>
      </c>
      <c r="I1473">
        <f t="shared" si="227"/>
        <v>3</v>
      </c>
      <c r="J1473">
        <f>VLOOKUP(AA1473,角色间职业划分!P:AP,20,FALSE)</f>
        <v>9</v>
      </c>
      <c r="K1473">
        <f>IF(X1473=500,100,VLOOKUP(AA1473,角色间职业划分!P:AP,22,FALSE))</f>
        <v>100</v>
      </c>
      <c r="L1473">
        <f>IF(X1473=500,K1473,VLOOKUP(AA1473,角色间职业划分!P:AP,23,FALSE))</f>
        <v>60</v>
      </c>
      <c r="M1473">
        <f>VLOOKUP(AA1473,角色间职业划分!P:AP,24,FALSE)</f>
        <v>0</v>
      </c>
      <c r="N1473">
        <f>VLOOKUP(AA1473,角色间职业划分!P:AP,14)*100</f>
        <v>95</v>
      </c>
      <c r="O1473">
        <f>VLOOKUP(AA1473,角色间职业划分!P:Z,9,FALSE)</f>
        <v>0</v>
      </c>
      <c r="P1473">
        <f>VLOOKUP(AA1473,角色间职业划分!P:AP,10,FALSE)</f>
        <v>0</v>
      </c>
      <c r="Q1473">
        <f>VLOOKUP(AA1473,角色间职业划分!P:AP,15,FALSE)</f>
        <v>0</v>
      </c>
      <c r="R1473">
        <f>VLOOKUP(AA1473,角色间职业划分!P:AP,16,FALSE)</f>
        <v>0</v>
      </c>
      <c r="S1473">
        <f>VLOOKUP(AA1473,角色间职业划分!P:AP,17,FALSE)</f>
        <v>0</v>
      </c>
      <c r="T1473">
        <f>VLOOKUP(AA1473,角色间职业划分!P:AP,18,FALSE)</f>
        <v>0</v>
      </c>
      <c r="U1473">
        <f>VLOOKUP(AA1473,角色间职业划分!P:AP,27,FALSE)</f>
        <v>0</v>
      </c>
      <c r="V1473">
        <f t="shared" si="223"/>
        <v>4.0000000000000036</v>
      </c>
      <c r="W1473">
        <f>VLOOKUP(AA1473,角色间职业划分!P:Q,2,FALSE)</f>
        <v>34</v>
      </c>
      <c r="X1473">
        <f t="shared" si="228"/>
        <v>55</v>
      </c>
      <c r="Y1473">
        <f>INT(VLOOKUP(X1473,角色属性总表!AG:AH,2,FALSE)*角色属性总表!$C$38)</f>
        <v>1170</v>
      </c>
      <c r="AA1473">
        <f t="shared" si="229"/>
        <v>15</v>
      </c>
      <c r="AB1473">
        <f>VLOOKUP(X1473,角色属性总表!AG:AI,2,FALSE)*VLOOKUP(角色等级属性!AA1473,角色间职业划分!P:AG,13,FALSE)/角色间职业划分!$AB$9</f>
        <v>2160.6648199445985</v>
      </c>
      <c r="AC1473">
        <f>VLOOKUP(X1473,角色属性总表!AG:AI,3,FALSE)*VLOOKUP(AA1473,角色间职业划分!P:AG,8,FALSE)/角色间职业划分!$W$9</f>
        <v>3195.1919999999991</v>
      </c>
      <c r="AD1473">
        <f>VLOOKUP(AA1473,角色间职业划分!P:AP,26,FALSE)</f>
        <v>0.4</v>
      </c>
      <c r="AE1473">
        <f>VLOOKUP(X1473,角色属性总表!I:Q,3,FALSE)</f>
        <v>524.16</v>
      </c>
      <c r="AF1473">
        <f>VLOOKUP(AA1473,角色间职业划分!P:AP,11,FALSE)</f>
        <v>0.34</v>
      </c>
      <c r="AG1473">
        <f t="shared" si="224"/>
        <v>2832.8889538847047</v>
      </c>
      <c r="AH1473">
        <f t="shared" si="225"/>
        <v>525</v>
      </c>
      <c r="AJ1473">
        <f t="shared" si="226"/>
        <v>2307.8889538847047</v>
      </c>
      <c r="AK1473">
        <v>1469</v>
      </c>
    </row>
    <row r="1474" spans="1:37" x14ac:dyDescent="0.15">
      <c r="A1474">
        <v>1470</v>
      </c>
      <c r="B1474">
        <f>ROUND(VLOOKUP(X1474,角色属性总表!AG:AI,2,FALSE)/角色属性总表!$C$34,0)</f>
        <v>170</v>
      </c>
      <c r="C1474">
        <f>ROUND(VLOOKUP(X1474,角色属性总表!Y:AE,3,FALSE)/J1474,0)</f>
        <v>77</v>
      </c>
      <c r="D1474">
        <f>ROUND(VLOOKUP(X1474,角色属性总表!AG:AI,3,FALSE)/角色属性总表!$C$35,0)</f>
        <v>177</v>
      </c>
      <c r="E1474">
        <f t="shared" si="220"/>
        <v>877</v>
      </c>
      <c r="F1474">
        <f t="shared" si="221"/>
        <v>18</v>
      </c>
      <c r="G1474">
        <f t="shared" si="222"/>
        <v>13</v>
      </c>
      <c r="H1474">
        <v>0</v>
      </c>
      <c r="I1474">
        <f t="shared" si="227"/>
        <v>3</v>
      </c>
      <c r="J1474">
        <f>VLOOKUP(AA1474,角色间职业划分!P:AP,20,FALSE)</f>
        <v>9</v>
      </c>
      <c r="K1474">
        <f>IF(X1474=500,100,VLOOKUP(AA1474,角色间职业划分!P:AP,22,FALSE))</f>
        <v>100</v>
      </c>
      <c r="L1474">
        <f>IF(X1474=500,K1474,VLOOKUP(AA1474,角色间职业划分!P:AP,23,FALSE))</f>
        <v>60</v>
      </c>
      <c r="M1474">
        <f>VLOOKUP(AA1474,角色间职业划分!P:AP,24,FALSE)</f>
        <v>0</v>
      </c>
      <c r="N1474">
        <f>VLOOKUP(AA1474,角色间职业划分!P:AP,14)*100</f>
        <v>95</v>
      </c>
      <c r="O1474">
        <f>VLOOKUP(AA1474,角色间职业划分!P:Z,9,FALSE)</f>
        <v>0</v>
      </c>
      <c r="P1474">
        <f>VLOOKUP(AA1474,角色间职业划分!P:AP,10,FALSE)</f>
        <v>0</v>
      </c>
      <c r="Q1474">
        <f>VLOOKUP(AA1474,角色间职业划分!P:AP,15,FALSE)</f>
        <v>0</v>
      </c>
      <c r="R1474">
        <f>VLOOKUP(AA1474,角色间职业划分!P:AP,16,FALSE)</f>
        <v>0</v>
      </c>
      <c r="S1474">
        <f>VLOOKUP(AA1474,角色间职业划分!P:AP,17,FALSE)</f>
        <v>0</v>
      </c>
      <c r="T1474">
        <f>VLOOKUP(AA1474,角色间职业划分!P:AP,18,FALSE)</f>
        <v>0</v>
      </c>
      <c r="U1474">
        <f>VLOOKUP(AA1474,角色间职业划分!P:AP,27,FALSE)</f>
        <v>0</v>
      </c>
      <c r="V1474">
        <f t="shared" si="223"/>
        <v>4.0000000000000036</v>
      </c>
      <c r="W1474">
        <f>VLOOKUP(AA1474,角色间职业划分!P:Q,2,FALSE)</f>
        <v>34</v>
      </c>
      <c r="X1474">
        <f t="shared" si="228"/>
        <v>56</v>
      </c>
      <c r="Y1474">
        <f>INT(VLOOKUP(X1474,角色属性总表!AG:AH,2,FALSE)*角色属性总表!$C$38)</f>
        <v>1188</v>
      </c>
      <c r="AA1474">
        <f t="shared" si="229"/>
        <v>15</v>
      </c>
      <c r="AB1474">
        <f>VLOOKUP(X1474,角色属性总表!AG:AI,2,FALSE)*VLOOKUP(角色等级属性!AA1474,角色间职业划分!P:AG,13,FALSE)/角色间职业划分!$AB$9</f>
        <v>2193.9058171745155</v>
      </c>
      <c r="AC1474">
        <f>VLOOKUP(X1474,角色属性总表!AG:AI,3,FALSE)*VLOOKUP(AA1474,角色间职业划分!P:AG,8,FALSE)/角色间职业划分!$W$9</f>
        <v>3244.3487999999988</v>
      </c>
      <c r="AD1474">
        <f>VLOOKUP(AA1474,角色间职业划分!P:AP,26,FALSE)</f>
        <v>0.4</v>
      </c>
      <c r="AE1474">
        <f>VLOOKUP(X1474,角色属性总表!I:Q,3,FALSE)</f>
        <v>532.22399999999993</v>
      </c>
      <c r="AF1474">
        <f>VLOOKUP(AA1474,角色间职业划分!P:AP,11,FALSE)</f>
        <v>0.34</v>
      </c>
      <c r="AG1474">
        <f t="shared" si="224"/>
        <v>2918.0564316774216</v>
      </c>
      <c r="AH1474">
        <f t="shared" si="225"/>
        <v>531</v>
      </c>
      <c r="AJ1474">
        <f t="shared" si="226"/>
        <v>2387.0564316774216</v>
      </c>
      <c r="AK1474">
        <v>1470</v>
      </c>
    </row>
    <row r="1475" spans="1:37" x14ac:dyDescent="0.15">
      <c r="A1475">
        <v>1471</v>
      </c>
      <c r="B1475">
        <f>ROUND(VLOOKUP(X1475,角色属性总表!AG:AI,2,FALSE)/角色属性总表!$C$34,0)</f>
        <v>172</v>
      </c>
      <c r="C1475">
        <f>ROUND(VLOOKUP(X1475,角色属性总表!Y:AE,3,FALSE)/J1475,0)</f>
        <v>79</v>
      </c>
      <c r="D1475">
        <f>ROUND(VLOOKUP(X1475,角色属性总表!AG:AI,3,FALSE)/角色属性总表!$C$35,0)</f>
        <v>180</v>
      </c>
      <c r="E1475">
        <f t="shared" si="220"/>
        <v>890</v>
      </c>
      <c r="F1475">
        <f t="shared" si="221"/>
        <v>18</v>
      </c>
      <c r="G1475">
        <f t="shared" si="222"/>
        <v>13</v>
      </c>
      <c r="H1475">
        <v>0</v>
      </c>
      <c r="I1475">
        <f t="shared" si="227"/>
        <v>3</v>
      </c>
      <c r="J1475">
        <f>VLOOKUP(AA1475,角色间职业划分!P:AP,20,FALSE)</f>
        <v>9</v>
      </c>
      <c r="K1475">
        <f>IF(X1475=500,100,VLOOKUP(AA1475,角色间职业划分!P:AP,22,FALSE))</f>
        <v>100</v>
      </c>
      <c r="L1475">
        <f>IF(X1475=500,K1475,VLOOKUP(AA1475,角色间职业划分!P:AP,23,FALSE))</f>
        <v>60</v>
      </c>
      <c r="M1475">
        <f>VLOOKUP(AA1475,角色间职业划分!P:AP,24,FALSE)</f>
        <v>0</v>
      </c>
      <c r="N1475">
        <f>VLOOKUP(AA1475,角色间职业划分!P:AP,14)*100</f>
        <v>95</v>
      </c>
      <c r="O1475">
        <f>VLOOKUP(AA1475,角色间职业划分!P:Z,9,FALSE)</f>
        <v>0</v>
      </c>
      <c r="P1475">
        <f>VLOOKUP(AA1475,角色间职业划分!P:AP,10,FALSE)</f>
        <v>0</v>
      </c>
      <c r="Q1475">
        <f>VLOOKUP(AA1475,角色间职业划分!P:AP,15,FALSE)</f>
        <v>0</v>
      </c>
      <c r="R1475">
        <f>VLOOKUP(AA1475,角色间职业划分!P:AP,16,FALSE)</f>
        <v>0</v>
      </c>
      <c r="S1475">
        <f>VLOOKUP(AA1475,角色间职业划分!P:AP,17,FALSE)</f>
        <v>0</v>
      </c>
      <c r="T1475">
        <f>VLOOKUP(AA1475,角色间职业划分!P:AP,18,FALSE)</f>
        <v>0</v>
      </c>
      <c r="U1475">
        <f>VLOOKUP(AA1475,角色间职业划分!P:AP,27,FALSE)</f>
        <v>0</v>
      </c>
      <c r="V1475">
        <f t="shared" si="223"/>
        <v>4.0000000000000036</v>
      </c>
      <c r="W1475">
        <f>VLOOKUP(AA1475,角色间职业划分!P:Q,2,FALSE)</f>
        <v>34</v>
      </c>
      <c r="X1475">
        <f t="shared" si="228"/>
        <v>57</v>
      </c>
      <c r="Y1475">
        <f>INT(VLOOKUP(X1475,角色属性总表!AG:AH,2,FALSE)*角色属性总表!$C$38)</f>
        <v>1206</v>
      </c>
      <c r="AA1475">
        <f t="shared" si="229"/>
        <v>15</v>
      </c>
      <c r="AB1475">
        <f>VLOOKUP(X1475,角色属性总表!AG:AI,2,FALSE)*VLOOKUP(角色等级属性!AA1475,角色间职业划分!P:AG,13,FALSE)/角色间职业划分!$AB$9</f>
        <v>2227.146814404432</v>
      </c>
      <c r="AC1475">
        <f>VLOOKUP(X1475,角色属性总表!AG:AI,3,FALSE)*VLOOKUP(AA1475,角色间职业划分!P:AG,8,FALSE)/角色间职业划分!$W$9</f>
        <v>3293.505599999999</v>
      </c>
      <c r="AD1475">
        <f>VLOOKUP(AA1475,角色间职业划分!P:AP,26,FALSE)</f>
        <v>0.4</v>
      </c>
      <c r="AE1475">
        <f>VLOOKUP(X1475,角色属性总表!I:Q,3,FALSE)</f>
        <v>540.28800000000012</v>
      </c>
      <c r="AF1475">
        <f>VLOOKUP(AA1475,角色间职业划分!P:AP,11,FALSE)</f>
        <v>0.34</v>
      </c>
      <c r="AG1475">
        <f t="shared" si="224"/>
        <v>3004.2975009764273</v>
      </c>
      <c r="AH1475">
        <f t="shared" si="225"/>
        <v>540</v>
      </c>
      <c r="AJ1475">
        <f t="shared" si="226"/>
        <v>2464.2975009764273</v>
      </c>
      <c r="AK1475">
        <v>1471</v>
      </c>
    </row>
    <row r="1476" spans="1:37" x14ac:dyDescent="0.15">
      <c r="A1476">
        <v>1472</v>
      </c>
      <c r="B1476">
        <f>ROUND(VLOOKUP(X1476,角色属性总表!AG:AI,2,FALSE)/角色属性总表!$C$34,0)</f>
        <v>175</v>
      </c>
      <c r="C1476">
        <f>ROUND(VLOOKUP(X1476,角色属性总表!Y:AE,3,FALSE)/J1476,0)</f>
        <v>82</v>
      </c>
      <c r="D1476">
        <f>ROUND(VLOOKUP(X1476,角色属性总表!AG:AI,3,FALSE)/角色属性总表!$C$35,0)</f>
        <v>183</v>
      </c>
      <c r="E1476">
        <f t="shared" si="220"/>
        <v>904</v>
      </c>
      <c r="F1476">
        <f t="shared" si="221"/>
        <v>18</v>
      </c>
      <c r="G1476">
        <f t="shared" si="222"/>
        <v>13</v>
      </c>
      <c r="H1476">
        <v>0</v>
      </c>
      <c r="I1476">
        <f t="shared" si="227"/>
        <v>3</v>
      </c>
      <c r="J1476">
        <f>VLOOKUP(AA1476,角色间职业划分!P:AP,20,FALSE)</f>
        <v>9</v>
      </c>
      <c r="K1476">
        <f>IF(X1476=500,100,VLOOKUP(AA1476,角色间职业划分!P:AP,22,FALSE))</f>
        <v>100</v>
      </c>
      <c r="L1476">
        <f>IF(X1476=500,K1476,VLOOKUP(AA1476,角色间职业划分!P:AP,23,FALSE))</f>
        <v>60</v>
      </c>
      <c r="M1476">
        <f>VLOOKUP(AA1476,角色间职业划分!P:AP,24,FALSE)</f>
        <v>0</v>
      </c>
      <c r="N1476">
        <f>VLOOKUP(AA1476,角色间职业划分!P:AP,14)*100</f>
        <v>95</v>
      </c>
      <c r="O1476">
        <f>VLOOKUP(AA1476,角色间职业划分!P:Z,9,FALSE)</f>
        <v>0</v>
      </c>
      <c r="P1476">
        <f>VLOOKUP(AA1476,角色间职业划分!P:AP,10,FALSE)</f>
        <v>0</v>
      </c>
      <c r="Q1476">
        <f>VLOOKUP(AA1476,角色间职业划分!P:AP,15,FALSE)</f>
        <v>0</v>
      </c>
      <c r="R1476">
        <f>VLOOKUP(AA1476,角色间职业划分!P:AP,16,FALSE)</f>
        <v>0</v>
      </c>
      <c r="S1476">
        <f>VLOOKUP(AA1476,角色间职业划分!P:AP,17,FALSE)</f>
        <v>0</v>
      </c>
      <c r="T1476">
        <f>VLOOKUP(AA1476,角色间职业划分!P:AP,18,FALSE)</f>
        <v>0</v>
      </c>
      <c r="U1476">
        <f>VLOOKUP(AA1476,角色间职业划分!P:AP,27,FALSE)</f>
        <v>0</v>
      </c>
      <c r="V1476">
        <f t="shared" si="223"/>
        <v>4.0000000000000036</v>
      </c>
      <c r="W1476">
        <f>VLOOKUP(AA1476,角色间职业划分!P:Q,2,FALSE)</f>
        <v>34</v>
      </c>
      <c r="X1476">
        <f t="shared" si="228"/>
        <v>58</v>
      </c>
      <c r="Y1476">
        <f>INT(VLOOKUP(X1476,角色属性总表!AG:AH,2,FALSE)*角色属性总表!$C$38)</f>
        <v>1224</v>
      </c>
      <c r="AA1476">
        <f t="shared" si="229"/>
        <v>15</v>
      </c>
      <c r="AB1476">
        <f>VLOOKUP(X1476,角色属性总表!AG:AI,2,FALSE)*VLOOKUP(角色等级属性!AA1476,角色间职业划分!P:AG,13,FALSE)/角色间职业划分!$AB$9</f>
        <v>2260.387811634349</v>
      </c>
      <c r="AC1476">
        <f>VLOOKUP(X1476,角色属性总表!AG:AI,3,FALSE)*VLOOKUP(AA1476,角色间职业划分!P:AG,8,FALSE)/角色间职业划分!$W$9</f>
        <v>3342.6623999999988</v>
      </c>
      <c r="AD1476">
        <f>VLOOKUP(AA1476,角色间职业划分!P:AP,26,FALSE)</f>
        <v>0.4</v>
      </c>
      <c r="AE1476">
        <f>VLOOKUP(X1476,角色属性总表!I:Q,3,FALSE)</f>
        <v>548.35199999999998</v>
      </c>
      <c r="AF1476">
        <f>VLOOKUP(AA1476,角色间职业划分!P:AP,11,FALSE)</f>
        <v>0.34</v>
      </c>
      <c r="AG1476">
        <f t="shared" si="224"/>
        <v>3091.6101886015781</v>
      </c>
      <c r="AH1476">
        <f t="shared" si="225"/>
        <v>549</v>
      </c>
      <c r="AJ1476">
        <f t="shared" si="226"/>
        <v>2542.6101886015781</v>
      </c>
      <c r="AK1476">
        <v>1472</v>
      </c>
    </row>
    <row r="1477" spans="1:37" x14ac:dyDescent="0.15">
      <c r="A1477">
        <v>1473</v>
      </c>
      <c r="B1477">
        <f>ROUND(VLOOKUP(X1477,角色属性总表!AG:AI,2,FALSE)/角色属性总表!$C$34,0)</f>
        <v>177</v>
      </c>
      <c r="C1477">
        <f>ROUND(VLOOKUP(X1477,角色属性总表!Y:AE,3,FALSE)/J1477,0)</f>
        <v>84</v>
      </c>
      <c r="D1477">
        <f>ROUND(VLOOKUP(X1477,角色属性总表!AG:AI,3,FALSE)/角色属性总表!$C$35,0)</f>
        <v>185</v>
      </c>
      <c r="E1477">
        <f t="shared" si="220"/>
        <v>917</v>
      </c>
      <c r="F1477">
        <f t="shared" si="221"/>
        <v>18</v>
      </c>
      <c r="G1477">
        <f t="shared" si="222"/>
        <v>13</v>
      </c>
      <c r="H1477">
        <v>0</v>
      </c>
      <c r="I1477">
        <f t="shared" si="227"/>
        <v>3</v>
      </c>
      <c r="J1477">
        <f>VLOOKUP(AA1477,角色间职业划分!P:AP,20,FALSE)</f>
        <v>9</v>
      </c>
      <c r="K1477">
        <f>IF(X1477=500,100,VLOOKUP(AA1477,角色间职业划分!P:AP,22,FALSE))</f>
        <v>100</v>
      </c>
      <c r="L1477">
        <f>IF(X1477=500,K1477,VLOOKUP(AA1477,角色间职业划分!P:AP,23,FALSE))</f>
        <v>60</v>
      </c>
      <c r="M1477">
        <f>VLOOKUP(AA1477,角色间职业划分!P:AP,24,FALSE)</f>
        <v>0</v>
      </c>
      <c r="N1477">
        <f>VLOOKUP(AA1477,角色间职业划分!P:AP,14)*100</f>
        <v>95</v>
      </c>
      <c r="O1477">
        <f>VLOOKUP(AA1477,角色间职业划分!P:Z,9,FALSE)</f>
        <v>0</v>
      </c>
      <c r="P1477">
        <f>VLOOKUP(AA1477,角色间职业划分!P:AP,10,FALSE)</f>
        <v>0</v>
      </c>
      <c r="Q1477">
        <f>VLOOKUP(AA1477,角色间职业划分!P:AP,15,FALSE)</f>
        <v>0</v>
      </c>
      <c r="R1477">
        <f>VLOOKUP(AA1477,角色间职业划分!P:AP,16,FALSE)</f>
        <v>0</v>
      </c>
      <c r="S1477">
        <f>VLOOKUP(AA1477,角色间职业划分!P:AP,17,FALSE)</f>
        <v>0</v>
      </c>
      <c r="T1477">
        <f>VLOOKUP(AA1477,角色间职业划分!P:AP,18,FALSE)</f>
        <v>0</v>
      </c>
      <c r="U1477">
        <f>VLOOKUP(AA1477,角色间职业划分!P:AP,27,FALSE)</f>
        <v>0</v>
      </c>
      <c r="V1477">
        <f t="shared" si="223"/>
        <v>4.0000000000000036</v>
      </c>
      <c r="W1477">
        <f>VLOOKUP(AA1477,角色间职业划分!P:Q,2,FALSE)</f>
        <v>34</v>
      </c>
      <c r="X1477">
        <f t="shared" si="228"/>
        <v>59</v>
      </c>
      <c r="Y1477">
        <f>INT(VLOOKUP(X1477,角色属性总表!AG:AH,2,FALSE)*角色属性总表!$C$38)</f>
        <v>1242</v>
      </c>
      <c r="AA1477">
        <f t="shared" si="229"/>
        <v>15</v>
      </c>
      <c r="AB1477">
        <f>VLOOKUP(X1477,角色属性总表!AG:AI,2,FALSE)*VLOOKUP(角色等级属性!AA1477,角色间职业划分!P:AG,13,FALSE)/角色间职业划分!$AB$9</f>
        <v>2293.6288088642664</v>
      </c>
      <c r="AC1477">
        <f>VLOOKUP(X1477,角色属性总表!AG:AI,3,FALSE)*VLOOKUP(AA1477,角色间职业划分!P:AG,8,FALSE)/角色间职业划分!$W$9</f>
        <v>3391.8191999999995</v>
      </c>
      <c r="AD1477">
        <f>VLOOKUP(AA1477,角色间职业划分!P:AP,26,FALSE)</f>
        <v>0.4</v>
      </c>
      <c r="AE1477">
        <f>VLOOKUP(X1477,角色属性总表!I:Q,3,FALSE)</f>
        <v>556.41600000000005</v>
      </c>
      <c r="AF1477">
        <f>VLOOKUP(AA1477,角色间职业划分!P:AP,11,FALSE)</f>
        <v>0.34</v>
      </c>
      <c r="AG1477">
        <f t="shared" si="224"/>
        <v>3179.9926447047615</v>
      </c>
      <c r="AH1477">
        <f t="shared" si="225"/>
        <v>555</v>
      </c>
      <c r="AJ1477">
        <f t="shared" si="226"/>
        <v>2624.9926447047615</v>
      </c>
      <c r="AK1477">
        <v>1473</v>
      </c>
    </row>
    <row r="1478" spans="1:37" x14ac:dyDescent="0.15">
      <c r="A1478">
        <v>1474</v>
      </c>
      <c r="B1478">
        <f>ROUND(VLOOKUP(X1478,角色属性总表!AG:AI,2,FALSE)/角色属性总表!$C$34,0)</f>
        <v>180</v>
      </c>
      <c r="C1478">
        <f>ROUND(VLOOKUP(X1478,角色属性总表!Y:AE,3,FALSE)/J1478,0)</f>
        <v>86</v>
      </c>
      <c r="D1478">
        <f>ROUND(VLOOKUP(X1478,角色属性总表!AG:AI,3,FALSE)/角色属性总表!$C$35,0)</f>
        <v>188</v>
      </c>
      <c r="E1478">
        <f t="shared" ref="E1478:E1541" si="230">INT(AD1478*AB1478)</f>
        <v>930</v>
      </c>
      <c r="F1478">
        <f t="shared" ref="F1478:F1541" si="231">ROUND(AC1478/D1478,0)</f>
        <v>18</v>
      </c>
      <c r="G1478">
        <f t="shared" ref="G1478:G1541" si="232">ROUND(AB1478/B1478,0)</f>
        <v>13</v>
      </c>
      <c r="H1478">
        <v>0</v>
      </c>
      <c r="I1478">
        <f t="shared" si="227"/>
        <v>3</v>
      </c>
      <c r="J1478">
        <f>VLOOKUP(AA1478,角色间职业划分!P:AP,20,FALSE)</f>
        <v>9</v>
      </c>
      <c r="K1478">
        <f>IF(X1478=500,100,VLOOKUP(AA1478,角色间职业划分!P:AP,22,FALSE))</f>
        <v>100</v>
      </c>
      <c r="L1478">
        <f>IF(X1478=500,K1478,VLOOKUP(AA1478,角色间职业划分!P:AP,23,FALSE))</f>
        <v>60</v>
      </c>
      <c r="M1478">
        <f>VLOOKUP(AA1478,角色间职业划分!P:AP,24,FALSE)</f>
        <v>0</v>
      </c>
      <c r="N1478">
        <f>VLOOKUP(AA1478,角色间职业划分!P:AP,14)*100</f>
        <v>95</v>
      </c>
      <c r="O1478">
        <f>VLOOKUP(AA1478,角色间职业划分!P:Z,9,FALSE)</f>
        <v>0</v>
      </c>
      <c r="P1478">
        <f>VLOOKUP(AA1478,角色间职业划分!P:AP,10,FALSE)</f>
        <v>0</v>
      </c>
      <c r="Q1478">
        <f>VLOOKUP(AA1478,角色间职业划分!P:AP,15,FALSE)</f>
        <v>0</v>
      </c>
      <c r="R1478">
        <f>VLOOKUP(AA1478,角色间职业划分!P:AP,16,FALSE)</f>
        <v>0</v>
      </c>
      <c r="S1478">
        <f>VLOOKUP(AA1478,角色间职业划分!P:AP,17,FALSE)</f>
        <v>0</v>
      </c>
      <c r="T1478">
        <f>VLOOKUP(AA1478,角色间职业划分!P:AP,18,FALSE)</f>
        <v>0</v>
      </c>
      <c r="U1478">
        <f>VLOOKUP(AA1478,角色间职业划分!P:AP,27,FALSE)</f>
        <v>0</v>
      </c>
      <c r="V1478">
        <f t="shared" ref="V1478:V1541" si="233">(AF1478-AF$2)*100</f>
        <v>4.0000000000000036</v>
      </c>
      <c r="W1478">
        <f>VLOOKUP(AA1478,角色间职业划分!P:Q,2,FALSE)</f>
        <v>34</v>
      </c>
      <c r="X1478">
        <f t="shared" si="228"/>
        <v>60</v>
      </c>
      <c r="Y1478">
        <f>INT(VLOOKUP(X1478,角色属性总表!AG:AH,2,FALSE)*角色属性总表!$C$38)</f>
        <v>1260</v>
      </c>
      <c r="AA1478">
        <f t="shared" si="229"/>
        <v>15</v>
      </c>
      <c r="AB1478">
        <f>VLOOKUP(X1478,角色属性总表!AG:AI,2,FALSE)*VLOOKUP(角色等级属性!AA1478,角色间职业划分!P:AG,13,FALSE)/角色间职业划分!$AB$9</f>
        <v>2326.8698060941829</v>
      </c>
      <c r="AC1478">
        <f>VLOOKUP(X1478,角色属性总表!AG:AI,3,FALSE)*VLOOKUP(AA1478,角色间职业划分!P:AG,8,FALSE)/角色间职业划分!$W$9</f>
        <v>3440.9759999999992</v>
      </c>
      <c r="AD1478">
        <f>VLOOKUP(AA1478,角色间职业划分!P:AP,26,FALSE)</f>
        <v>0.4</v>
      </c>
      <c r="AE1478">
        <f>VLOOKUP(X1478,角色属性总表!I:Q,3,FALSE)</f>
        <v>564.48</v>
      </c>
      <c r="AF1478">
        <f>VLOOKUP(AA1478,角色间职业划分!P:AP,11,FALSE)</f>
        <v>0.34</v>
      </c>
      <c r="AG1478">
        <f t="shared" ref="AG1478:AG1541" si="234">((AF$2*X1478*X1478*180)/(SQRT(X1478*100)-AF$2*X1478))</f>
        <v>3269.4431377826704</v>
      </c>
      <c r="AH1478">
        <f t="shared" ref="AH1478:AH1541" si="235">D1478*AH$2</f>
        <v>564</v>
      </c>
      <c r="AJ1478">
        <f t="shared" ref="AJ1478:AJ1541" si="236">AG1478-AH1478</f>
        <v>2705.4431377826704</v>
      </c>
      <c r="AK1478">
        <v>1474</v>
      </c>
    </row>
    <row r="1479" spans="1:37" x14ac:dyDescent="0.15">
      <c r="A1479">
        <v>1475</v>
      </c>
      <c r="B1479">
        <f>ROUND(VLOOKUP(X1479,角色属性总表!AG:AI,2,FALSE)/角色属性总表!$C$34,0)</f>
        <v>183</v>
      </c>
      <c r="C1479">
        <f>ROUND(VLOOKUP(X1479,角色属性总表!Y:AE,3,FALSE)/J1479,0)</f>
        <v>88</v>
      </c>
      <c r="D1479">
        <f>ROUND(VLOOKUP(X1479,角色属性总表!AG:AI,3,FALSE)/角色属性总表!$C$35,0)</f>
        <v>191</v>
      </c>
      <c r="E1479">
        <f t="shared" si="230"/>
        <v>944</v>
      </c>
      <c r="F1479">
        <f t="shared" si="231"/>
        <v>18</v>
      </c>
      <c r="G1479">
        <f t="shared" si="232"/>
        <v>13</v>
      </c>
      <c r="H1479">
        <v>0</v>
      </c>
      <c r="I1479">
        <f t="shared" ref="I1479:I1542" si="237">I1478</f>
        <v>3</v>
      </c>
      <c r="J1479">
        <f>VLOOKUP(AA1479,角色间职业划分!P:AP,20,FALSE)</f>
        <v>9</v>
      </c>
      <c r="K1479">
        <f>IF(X1479=500,100,VLOOKUP(AA1479,角色间职业划分!P:AP,22,FALSE))</f>
        <v>100</v>
      </c>
      <c r="L1479">
        <f>IF(X1479=500,K1479,VLOOKUP(AA1479,角色间职业划分!P:AP,23,FALSE))</f>
        <v>60</v>
      </c>
      <c r="M1479">
        <f>VLOOKUP(AA1479,角色间职业划分!P:AP,24,FALSE)</f>
        <v>0</v>
      </c>
      <c r="N1479">
        <f>VLOOKUP(AA1479,角色间职业划分!P:AP,14)*100</f>
        <v>95</v>
      </c>
      <c r="O1479">
        <f>VLOOKUP(AA1479,角色间职业划分!P:Z,9,FALSE)</f>
        <v>0</v>
      </c>
      <c r="P1479">
        <f>VLOOKUP(AA1479,角色间职业划分!P:AP,10,FALSE)</f>
        <v>0</v>
      </c>
      <c r="Q1479">
        <f>VLOOKUP(AA1479,角色间职业划分!P:AP,15,FALSE)</f>
        <v>0</v>
      </c>
      <c r="R1479">
        <f>VLOOKUP(AA1479,角色间职业划分!P:AP,16,FALSE)</f>
        <v>0</v>
      </c>
      <c r="S1479">
        <f>VLOOKUP(AA1479,角色间职业划分!P:AP,17,FALSE)</f>
        <v>0</v>
      </c>
      <c r="T1479">
        <f>VLOOKUP(AA1479,角色间职业划分!P:AP,18,FALSE)</f>
        <v>0</v>
      </c>
      <c r="U1479">
        <f>VLOOKUP(AA1479,角色间职业划分!P:AP,27,FALSE)</f>
        <v>0</v>
      </c>
      <c r="V1479">
        <f t="shared" si="233"/>
        <v>4.0000000000000036</v>
      </c>
      <c r="W1479">
        <f>VLOOKUP(AA1479,角色间职业划分!P:Q,2,FALSE)</f>
        <v>34</v>
      </c>
      <c r="X1479">
        <f t="shared" ref="X1479:X1542" si="238">IF(X1478=100,500,IF(X1478=500,1,X1478+1))</f>
        <v>61</v>
      </c>
      <c r="Y1479">
        <f>INT(VLOOKUP(X1479,角色属性总表!AG:AH,2,FALSE)*角色属性总表!$C$38)</f>
        <v>1278</v>
      </c>
      <c r="AA1479">
        <f t="shared" ref="AA1479:AA1542" si="239">IF(X1479=1,AA1478+1,AA1478)</f>
        <v>15</v>
      </c>
      <c r="AB1479">
        <f>VLOOKUP(X1479,角色属性总表!AG:AI,2,FALSE)*VLOOKUP(角色等级属性!AA1479,角色间职业划分!P:AG,13,FALSE)/角色间职业划分!$AB$9</f>
        <v>2360.1108033240998</v>
      </c>
      <c r="AC1479">
        <f>VLOOKUP(X1479,角色属性总表!AG:AI,3,FALSE)*VLOOKUP(AA1479,角色间职业划分!P:AG,8,FALSE)/角色间职业划分!$W$9</f>
        <v>3490.132799999999</v>
      </c>
      <c r="AD1479">
        <f>VLOOKUP(AA1479,角色间职业划分!P:AP,26,FALSE)</f>
        <v>0.4</v>
      </c>
      <c r="AE1479">
        <f>VLOOKUP(X1479,角色属性总表!I:Q,3,FALSE)</f>
        <v>572.54399999999998</v>
      </c>
      <c r="AF1479">
        <f>VLOOKUP(AA1479,角色间职业划分!P:AP,11,FALSE)</f>
        <v>0.34</v>
      </c>
      <c r="AG1479">
        <f t="shared" si="234"/>
        <v>3359.960049987993</v>
      </c>
      <c r="AH1479">
        <f t="shared" si="235"/>
        <v>573</v>
      </c>
      <c r="AJ1479">
        <f t="shared" si="236"/>
        <v>2786.960049987993</v>
      </c>
      <c r="AK1479">
        <v>1475</v>
      </c>
    </row>
    <row r="1480" spans="1:37" x14ac:dyDescent="0.15">
      <c r="A1480">
        <v>1476</v>
      </c>
      <c r="B1480">
        <f>ROUND(VLOOKUP(X1480,角色属性总表!AG:AI,2,FALSE)/角色属性总表!$C$34,0)</f>
        <v>185</v>
      </c>
      <c r="C1480">
        <f>ROUND(VLOOKUP(X1480,角色属性总表!Y:AE,3,FALSE)/J1480,0)</f>
        <v>90</v>
      </c>
      <c r="D1480">
        <f>ROUND(VLOOKUP(X1480,角色属性总表!AG:AI,3,FALSE)/角色属性总表!$C$35,0)</f>
        <v>194</v>
      </c>
      <c r="E1480">
        <f t="shared" si="230"/>
        <v>957</v>
      </c>
      <c r="F1480">
        <f t="shared" si="231"/>
        <v>18</v>
      </c>
      <c r="G1480">
        <f t="shared" si="232"/>
        <v>13</v>
      </c>
      <c r="H1480">
        <v>0</v>
      </c>
      <c r="I1480">
        <f t="shared" si="237"/>
        <v>3</v>
      </c>
      <c r="J1480">
        <f>VLOOKUP(AA1480,角色间职业划分!P:AP,20,FALSE)</f>
        <v>9</v>
      </c>
      <c r="K1480">
        <f>IF(X1480=500,100,VLOOKUP(AA1480,角色间职业划分!P:AP,22,FALSE))</f>
        <v>100</v>
      </c>
      <c r="L1480">
        <f>IF(X1480=500,K1480,VLOOKUP(AA1480,角色间职业划分!P:AP,23,FALSE))</f>
        <v>60</v>
      </c>
      <c r="M1480">
        <f>VLOOKUP(AA1480,角色间职业划分!P:AP,24,FALSE)</f>
        <v>0</v>
      </c>
      <c r="N1480">
        <f>VLOOKUP(AA1480,角色间职业划分!P:AP,14)*100</f>
        <v>95</v>
      </c>
      <c r="O1480">
        <f>VLOOKUP(AA1480,角色间职业划分!P:Z,9,FALSE)</f>
        <v>0</v>
      </c>
      <c r="P1480">
        <f>VLOOKUP(AA1480,角色间职业划分!P:AP,10,FALSE)</f>
        <v>0</v>
      </c>
      <c r="Q1480">
        <f>VLOOKUP(AA1480,角色间职业划分!P:AP,15,FALSE)</f>
        <v>0</v>
      </c>
      <c r="R1480">
        <f>VLOOKUP(AA1480,角色间职业划分!P:AP,16,FALSE)</f>
        <v>0</v>
      </c>
      <c r="S1480">
        <f>VLOOKUP(AA1480,角色间职业划分!P:AP,17,FALSE)</f>
        <v>0</v>
      </c>
      <c r="T1480">
        <f>VLOOKUP(AA1480,角色间职业划分!P:AP,18,FALSE)</f>
        <v>0</v>
      </c>
      <c r="U1480">
        <f>VLOOKUP(AA1480,角色间职业划分!P:AP,27,FALSE)</f>
        <v>0</v>
      </c>
      <c r="V1480">
        <f t="shared" si="233"/>
        <v>4.0000000000000036</v>
      </c>
      <c r="W1480">
        <f>VLOOKUP(AA1480,角色间职业划分!P:Q,2,FALSE)</f>
        <v>34</v>
      </c>
      <c r="X1480">
        <f t="shared" si="238"/>
        <v>62</v>
      </c>
      <c r="Y1480">
        <f>INT(VLOOKUP(X1480,角色属性总表!AG:AH,2,FALSE)*角色属性总表!$C$38)</f>
        <v>1296</v>
      </c>
      <c r="AA1480">
        <f t="shared" si="239"/>
        <v>15</v>
      </c>
      <c r="AB1480">
        <f>VLOOKUP(X1480,角色属性总表!AG:AI,2,FALSE)*VLOOKUP(角色等级属性!AA1480,角色间职业划分!P:AG,13,FALSE)/角色间职业划分!$AB$9</f>
        <v>2393.3518005540168</v>
      </c>
      <c r="AC1480">
        <f>VLOOKUP(X1480,角色属性总表!AG:AI,3,FALSE)*VLOOKUP(AA1480,角色间职业划分!P:AG,8,FALSE)/角色间职业划分!$W$9</f>
        <v>3539.2895999999996</v>
      </c>
      <c r="AD1480">
        <f>VLOOKUP(AA1480,角色间职业划分!P:AP,26,FALSE)</f>
        <v>0.4</v>
      </c>
      <c r="AE1480">
        <f>VLOOKUP(X1480,角色属性总表!I:Q,3,FALSE)</f>
        <v>580.60800000000006</v>
      </c>
      <c r="AF1480">
        <f>VLOOKUP(AA1480,角色间职业划分!P:AP,11,FALSE)</f>
        <v>0.34</v>
      </c>
      <c r="AG1480">
        <f t="shared" si="234"/>
        <v>3451.5418727167485</v>
      </c>
      <c r="AH1480">
        <f t="shared" si="235"/>
        <v>582</v>
      </c>
      <c r="AJ1480">
        <f t="shared" si="236"/>
        <v>2869.5418727167485</v>
      </c>
      <c r="AK1480">
        <v>1476</v>
      </c>
    </row>
    <row r="1481" spans="1:37" x14ac:dyDescent="0.15">
      <c r="A1481">
        <v>1477</v>
      </c>
      <c r="B1481">
        <f>ROUND(VLOOKUP(X1481,角色属性总表!AG:AI,2,FALSE)/角色属性总表!$C$34,0)</f>
        <v>188</v>
      </c>
      <c r="C1481">
        <f>ROUND(VLOOKUP(X1481,角色属性总表!Y:AE,3,FALSE)/J1481,0)</f>
        <v>93</v>
      </c>
      <c r="D1481">
        <f>ROUND(VLOOKUP(X1481,角色属性总表!AG:AI,3,FALSE)/角色属性总表!$C$35,0)</f>
        <v>196</v>
      </c>
      <c r="E1481">
        <f t="shared" si="230"/>
        <v>970</v>
      </c>
      <c r="F1481">
        <f t="shared" si="231"/>
        <v>18</v>
      </c>
      <c r="G1481">
        <f t="shared" si="232"/>
        <v>13</v>
      </c>
      <c r="H1481">
        <v>0</v>
      </c>
      <c r="I1481">
        <f t="shared" si="237"/>
        <v>3</v>
      </c>
      <c r="J1481">
        <f>VLOOKUP(AA1481,角色间职业划分!P:AP,20,FALSE)</f>
        <v>9</v>
      </c>
      <c r="K1481">
        <f>IF(X1481=500,100,VLOOKUP(AA1481,角色间职业划分!P:AP,22,FALSE))</f>
        <v>100</v>
      </c>
      <c r="L1481">
        <f>IF(X1481=500,K1481,VLOOKUP(AA1481,角色间职业划分!P:AP,23,FALSE))</f>
        <v>60</v>
      </c>
      <c r="M1481">
        <f>VLOOKUP(AA1481,角色间职业划分!P:AP,24,FALSE)</f>
        <v>0</v>
      </c>
      <c r="N1481">
        <f>VLOOKUP(AA1481,角色间职业划分!P:AP,14)*100</f>
        <v>95</v>
      </c>
      <c r="O1481">
        <f>VLOOKUP(AA1481,角色间职业划分!P:Z,9,FALSE)</f>
        <v>0</v>
      </c>
      <c r="P1481">
        <f>VLOOKUP(AA1481,角色间职业划分!P:AP,10,FALSE)</f>
        <v>0</v>
      </c>
      <c r="Q1481">
        <f>VLOOKUP(AA1481,角色间职业划分!P:AP,15,FALSE)</f>
        <v>0</v>
      </c>
      <c r="R1481">
        <f>VLOOKUP(AA1481,角色间职业划分!P:AP,16,FALSE)</f>
        <v>0</v>
      </c>
      <c r="S1481">
        <f>VLOOKUP(AA1481,角色间职业划分!P:AP,17,FALSE)</f>
        <v>0</v>
      </c>
      <c r="T1481">
        <f>VLOOKUP(AA1481,角色间职业划分!P:AP,18,FALSE)</f>
        <v>0</v>
      </c>
      <c r="U1481">
        <f>VLOOKUP(AA1481,角色间职业划分!P:AP,27,FALSE)</f>
        <v>0</v>
      </c>
      <c r="V1481">
        <f t="shared" si="233"/>
        <v>4.0000000000000036</v>
      </c>
      <c r="W1481">
        <f>VLOOKUP(AA1481,角色间职业划分!P:Q,2,FALSE)</f>
        <v>34</v>
      </c>
      <c r="X1481">
        <f t="shared" si="238"/>
        <v>63</v>
      </c>
      <c r="Y1481">
        <f>INT(VLOOKUP(X1481,角色属性总表!AG:AH,2,FALSE)*角色属性总表!$C$38)</f>
        <v>1314</v>
      </c>
      <c r="AA1481">
        <f t="shared" si="239"/>
        <v>15</v>
      </c>
      <c r="AB1481">
        <f>VLOOKUP(X1481,角色属性总表!AG:AI,2,FALSE)*VLOOKUP(角色等级属性!AA1481,角色间职业划分!P:AG,13,FALSE)/角色间职业划分!$AB$9</f>
        <v>2426.5927977839337</v>
      </c>
      <c r="AC1481">
        <f>VLOOKUP(X1481,角色属性总表!AG:AI,3,FALSE)*VLOOKUP(AA1481,角色间职业划分!P:AG,8,FALSE)/角色间职业划分!$W$9</f>
        <v>3588.4463999999984</v>
      </c>
      <c r="AD1481">
        <f>VLOOKUP(AA1481,角色间职业划分!P:AP,26,FALSE)</f>
        <v>0.4</v>
      </c>
      <c r="AE1481">
        <f>VLOOKUP(X1481,角色属性总表!I:Q,3,FALSE)</f>
        <v>588.67200000000003</v>
      </c>
      <c r="AF1481">
        <f>VLOOKUP(AA1481,角色间职业划分!P:AP,11,FALSE)</f>
        <v>0.34</v>
      </c>
      <c r="AG1481">
        <f t="shared" si="234"/>
        <v>3544.1872024515219</v>
      </c>
      <c r="AH1481">
        <f t="shared" si="235"/>
        <v>588</v>
      </c>
      <c r="AJ1481">
        <f t="shared" si="236"/>
        <v>2956.1872024515219</v>
      </c>
      <c r="AK1481">
        <v>1477</v>
      </c>
    </row>
    <row r="1482" spans="1:37" x14ac:dyDescent="0.15">
      <c r="A1482">
        <v>1478</v>
      </c>
      <c r="B1482">
        <f>ROUND(VLOOKUP(X1482,角色属性总表!AG:AI,2,FALSE)/角色属性总表!$C$34,0)</f>
        <v>190</v>
      </c>
      <c r="C1482">
        <f>ROUND(VLOOKUP(X1482,角色属性总表!Y:AE,3,FALSE)/J1482,0)</f>
        <v>95</v>
      </c>
      <c r="D1482">
        <f>ROUND(VLOOKUP(X1482,角色属性总表!AG:AI,3,FALSE)/角色属性总表!$C$35,0)</f>
        <v>199</v>
      </c>
      <c r="E1482">
        <f t="shared" si="230"/>
        <v>983</v>
      </c>
      <c r="F1482">
        <f t="shared" si="231"/>
        <v>18</v>
      </c>
      <c r="G1482">
        <f t="shared" si="232"/>
        <v>13</v>
      </c>
      <c r="H1482">
        <v>0</v>
      </c>
      <c r="I1482">
        <f t="shared" si="237"/>
        <v>3</v>
      </c>
      <c r="J1482">
        <f>VLOOKUP(AA1482,角色间职业划分!P:AP,20,FALSE)</f>
        <v>9</v>
      </c>
      <c r="K1482">
        <f>IF(X1482=500,100,VLOOKUP(AA1482,角色间职业划分!P:AP,22,FALSE))</f>
        <v>100</v>
      </c>
      <c r="L1482">
        <f>IF(X1482=500,K1482,VLOOKUP(AA1482,角色间职业划分!P:AP,23,FALSE))</f>
        <v>60</v>
      </c>
      <c r="M1482">
        <f>VLOOKUP(AA1482,角色间职业划分!P:AP,24,FALSE)</f>
        <v>0</v>
      </c>
      <c r="N1482">
        <f>VLOOKUP(AA1482,角色间职业划分!P:AP,14)*100</f>
        <v>95</v>
      </c>
      <c r="O1482">
        <f>VLOOKUP(AA1482,角色间职业划分!P:Z,9,FALSE)</f>
        <v>0</v>
      </c>
      <c r="P1482">
        <f>VLOOKUP(AA1482,角色间职业划分!P:AP,10,FALSE)</f>
        <v>0</v>
      </c>
      <c r="Q1482">
        <f>VLOOKUP(AA1482,角色间职业划分!P:AP,15,FALSE)</f>
        <v>0</v>
      </c>
      <c r="R1482">
        <f>VLOOKUP(AA1482,角色间职业划分!P:AP,16,FALSE)</f>
        <v>0</v>
      </c>
      <c r="S1482">
        <f>VLOOKUP(AA1482,角色间职业划分!P:AP,17,FALSE)</f>
        <v>0</v>
      </c>
      <c r="T1482">
        <f>VLOOKUP(AA1482,角色间职业划分!P:AP,18,FALSE)</f>
        <v>0</v>
      </c>
      <c r="U1482">
        <f>VLOOKUP(AA1482,角色间职业划分!P:AP,27,FALSE)</f>
        <v>0</v>
      </c>
      <c r="V1482">
        <f t="shared" si="233"/>
        <v>4.0000000000000036</v>
      </c>
      <c r="W1482">
        <f>VLOOKUP(AA1482,角色间职业划分!P:Q,2,FALSE)</f>
        <v>34</v>
      </c>
      <c r="X1482">
        <f t="shared" si="238"/>
        <v>64</v>
      </c>
      <c r="Y1482">
        <f>INT(VLOOKUP(X1482,角色属性总表!AG:AH,2,FALSE)*角色属性总表!$C$38)</f>
        <v>1332</v>
      </c>
      <c r="AA1482">
        <f t="shared" si="239"/>
        <v>15</v>
      </c>
      <c r="AB1482">
        <f>VLOOKUP(X1482,角色属性总表!AG:AI,2,FALSE)*VLOOKUP(角色等级属性!AA1482,角色间职业划分!P:AG,13,FALSE)/角色间职业划分!$AB$9</f>
        <v>2459.8337950138502</v>
      </c>
      <c r="AC1482">
        <f>VLOOKUP(X1482,角色属性总表!AG:AI,3,FALSE)*VLOOKUP(AA1482,角色间职业划分!P:AG,8,FALSE)/角色间职业划分!$W$9</f>
        <v>3637.6031999999991</v>
      </c>
      <c r="AD1482">
        <f>VLOOKUP(AA1482,角色间职业划分!P:AP,26,FALSE)</f>
        <v>0.4</v>
      </c>
      <c r="AE1482">
        <f>VLOOKUP(X1482,角色属性总表!I:Q,3,FALSE)</f>
        <v>596.73599999999999</v>
      </c>
      <c r="AF1482">
        <f>VLOOKUP(AA1482,角色间职业划分!P:AP,11,FALSE)</f>
        <v>0.34</v>
      </c>
      <c r="AG1482">
        <f t="shared" si="234"/>
        <v>3637.8947368421054</v>
      </c>
      <c r="AH1482">
        <f t="shared" si="235"/>
        <v>597</v>
      </c>
      <c r="AJ1482">
        <f t="shared" si="236"/>
        <v>3040.8947368421054</v>
      </c>
      <c r="AK1482">
        <v>1478</v>
      </c>
    </row>
    <row r="1483" spans="1:37" x14ac:dyDescent="0.15">
      <c r="A1483">
        <v>1479</v>
      </c>
      <c r="B1483">
        <f>ROUND(VLOOKUP(X1483,角色属性总表!AG:AI,2,FALSE)/角色属性总表!$C$34,0)</f>
        <v>193</v>
      </c>
      <c r="C1483">
        <f>ROUND(VLOOKUP(X1483,角色属性总表!Y:AE,3,FALSE)/J1483,0)</f>
        <v>97</v>
      </c>
      <c r="D1483">
        <f>ROUND(VLOOKUP(X1483,角色属性总表!AG:AI,3,FALSE)/角色属性总表!$C$35,0)</f>
        <v>202</v>
      </c>
      <c r="E1483">
        <f t="shared" si="230"/>
        <v>997</v>
      </c>
      <c r="F1483">
        <f t="shared" si="231"/>
        <v>18</v>
      </c>
      <c r="G1483">
        <f t="shared" si="232"/>
        <v>13</v>
      </c>
      <c r="H1483">
        <v>0</v>
      </c>
      <c r="I1483">
        <f t="shared" si="237"/>
        <v>3</v>
      </c>
      <c r="J1483">
        <f>VLOOKUP(AA1483,角色间职业划分!P:AP,20,FALSE)</f>
        <v>9</v>
      </c>
      <c r="K1483">
        <f>IF(X1483=500,100,VLOOKUP(AA1483,角色间职业划分!P:AP,22,FALSE))</f>
        <v>100</v>
      </c>
      <c r="L1483">
        <f>IF(X1483=500,K1483,VLOOKUP(AA1483,角色间职业划分!P:AP,23,FALSE))</f>
        <v>60</v>
      </c>
      <c r="M1483">
        <f>VLOOKUP(AA1483,角色间职业划分!P:AP,24,FALSE)</f>
        <v>0</v>
      </c>
      <c r="N1483">
        <f>VLOOKUP(AA1483,角色间职业划分!P:AP,14)*100</f>
        <v>95</v>
      </c>
      <c r="O1483">
        <f>VLOOKUP(AA1483,角色间职业划分!P:Z,9,FALSE)</f>
        <v>0</v>
      </c>
      <c r="P1483">
        <f>VLOOKUP(AA1483,角色间职业划分!P:AP,10,FALSE)</f>
        <v>0</v>
      </c>
      <c r="Q1483">
        <f>VLOOKUP(AA1483,角色间职业划分!P:AP,15,FALSE)</f>
        <v>0</v>
      </c>
      <c r="R1483">
        <f>VLOOKUP(AA1483,角色间职业划分!P:AP,16,FALSE)</f>
        <v>0</v>
      </c>
      <c r="S1483">
        <f>VLOOKUP(AA1483,角色间职业划分!P:AP,17,FALSE)</f>
        <v>0</v>
      </c>
      <c r="T1483">
        <f>VLOOKUP(AA1483,角色间职业划分!P:AP,18,FALSE)</f>
        <v>0</v>
      </c>
      <c r="U1483">
        <f>VLOOKUP(AA1483,角色间职业划分!P:AP,27,FALSE)</f>
        <v>0</v>
      </c>
      <c r="V1483">
        <f t="shared" si="233"/>
        <v>4.0000000000000036</v>
      </c>
      <c r="W1483">
        <f>VLOOKUP(AA1483,角色间职业划分!P:Q,2,FALSE)</f>
        <v>34</v>
      </c>
      <c r="X1483">
        <f t="shared" si="238"/>
        <v>65</v>
      </c>
      <c r="Y1483">
        <f>INT(VLOOKUP(X1483,角色属性总表!AG:AH,2,FALSE)*角色属性总表!$C$38)</f>
        <v>1350</v>
      </c>
      <c r="AA1483">
        <f t="shared" si="239"/>
        <v>15</v>
      </c>
      <c r="AB1483">
        <f>VLOOKUP(X1483,角色属性总表!AG:AI,2,FALSE)*VLOOKUP(角色等级属性!AA1483,角色间职业划分!P:AG,13,FALSE)/角色间职业划分!$AB$9</f>
        <v>2493.0747922437677</v>
      </c>
      <c r="AC1483">
        <f>VLOOKUP(X1483,角色属性总表!AG:AI,3,FALSE)*VLOOKUP(AA1483,角色间职业划分!P:AG,8,FALSE)/角色间职业划分!$W$9</f>
        <v>3686.7599999999989</v>
      </c>
      <c r="AD1483">
        <f>VLOOKUP(AA1483,角色间职业划分!P:AP,26,FALSE)</f>
        <v>0.4</v>
      </c>
      <c r="AE1483">
        <f>VLOOKUP(X1483,角色属性总表!I:Q,3,FALSE)</f>
        <v>604.79999999999995</v>
      </c>
      <c r="AF1483">
        <f>VLOOKUP(AA1483,角色间职业划分!P:AP,11,FALSE)</f>
        <v>0.34</v>
      </c>
      <c r="AG1483">
        <f t="shared" si="234"/>
        <v>3732.663271006682</v>
      </c>
      <c r="AH1483">
        <f t="shared" si="235"/>
        <v>606</v>
      </c>
      <c r="AJ1483">
        <f t="shared" si="236"/>
        <v>3126.663271006682</v>
      </c>
      <c r="AK1483">
        <v>1479</v>
      </c>
    </row>
    <row r="1484" spans="1:37" x14ac:dyDescent="0.15">
      <c r="A1484">
        <v>1480</v>
      </c>
      <c r="B1484">
        <f>ROUND(VLOOKUP(X1484,角色属性总表!AG:AI,2,FALSE)/角色属性总表!$C$34,0)</f>
        <v>195</v>
      </c>
      <c r="C1484">
        <f>ROUND(VLOOKUP(X1484,角色属性总表!Y:AE,3,FALSE)/J1484,0)</f>
        <v>99</v>
      </c>
      <c r="D1484">
        <f>ROUND(VLOOKUP(X1484,角色属性总表!AG:AI,3,FALSE)/角色属性总表!$C$35,0)</f>
        <v>204</v>
      </c>
      <c r="E1484">
        <f t="shared" si="230"/>
        <v>1010</v>
      </c>
      <c r="F1484">
        <f t="shared" si="231"/>
        <v>18</v>
      </c>
      <c r="G1484">
        <f t="shared" si="232"/>
        <v>13</v>
      </c>
      <c r="H1484">
        <v>0</v>
      </c>
      <c r="I1484">
        <f t="shared" si="237"/>
        <v>3</v>
      </c>
      <c r="J1484">
        <f>VLOOKUP(AA1484,角色间职业划分!P:AP,20,FALSE)</f>
        <v>9</v>
      </c>
      <c r="K1484">
        <f>IF(X1484=500,100,VLOOKUP(AA1484,角色间职业划分!P:AP,22,FALSE))</f>
        <v>100</v>
      </c>
      <c r="L1484">
        <f>IF(X1484=500,K1484,VLOOKUP(AA1484,角色间职业划分!P:AP,23,FALSE))</f>
        <v>60</v>
      </c>
      <c r="M1484">
        <f>VLOOKUP(AA1484,角色间职业划分!P:AP,24,FALSE)</f>
        <v>0</v>
      </c>
      <c r="N1484">
        <f>VLOOKUP(AA1484,角色间职业划分!P:AP,14)*100</f>
        <v>95</v>
      </c>
      <c r="O1484">
        <f>VLOOKUP(AA1484,角色间职业划分!P:Z,9,FALSE)</f>
        <v>0</v>
      </c>
      <c r="P1484">
        <f>VLOOKUP(AA1484,角色间职业划分!P:AP,10,FALSE)</f>
        <v>0</v>
      </c>
      <c r="Q1484">
        <f>VLOOKUP(AA1484,角色间职业划分!P:AP,15,FALSE)</f>
        <v>0</v>
      </c>
      <c r="R1484">
        <f>VLOOKUP(AA1484,角色间职业划分!P:AP,16,FALSE)</f>
        <v>0</v>
      </c>
      <c r="S1484">
        <f>VLOOKUP(AA1484,角色间职业划分!P:AP,17,FALSE)</f>
        <v>0</v>
      </c>
      <c r="T1484">
        <f>VLOOKUP(AA1484,角色间职业划分!P:AP,18,FALSE)</f>
        <v>0</v>
      </c>
      <c r="U1484">
        <f>VLOOKUP(AA1484,角色间职业划分!P:AP,27,FALSE)</f>
        <v>0</v>
      </c>
      <c r="V1484">
        <f t="shared" si="233"/>
        <v>4.0000000000000036</v>
      </c>
      <c r="W1484">
        <f>VLOOKUP(AA1484,角色间职业划分!P:Q,2,FALSE)</f>
        <v>34</v>
      </c>
      <c r="X1484">
        <f t="shared" si="238"/>
        <v>66</v>
      </c>
      <c r="Y1484">
        <f>INT(VLOOKUP(X1484,角色属性总表!AG:AH,2,FALSE)*角色属性总表!$C$38)</f>
        <v>1368</v>
      </c>
      <c r="AA1484">
        <f t="shared" si="239"/>
        <v>15</v>
      </c>
      <c r="AB1484">
        <f>VLOOKUP(X1484,角色属性总表!AG:AI,2,FALSE)*VLOOKUP(角色等级属性!AA1484,角色间职业划分!P:AG,13,FALSE)/角色间职业划分!$AB$9</f>
        <v>2526.3157894736846</v>
      </c>
      <c r="AC1484">
        <f>VLOOKUP(X1484,角色属性总表!AG:AI,3,FALSE)*VLOOKUP(AA1484,角色间职业划分!P:AG,8,FALSE)/角色间职业划分!$W$9</f>
        <v>3735.9167999999986</v>
      </c>
      <c r="AD1484">
        <f>VLOOKUP(AA1484,角色间职业划分!P:AP,26,FALSE)</f>
        <v>0.4</v>
      </c>
      <c r="AE1484">
        <f>VLOOKUP(X1484,角色属性总表!I:Q,3,FALSE)</f>
        <v>612.86399999999992</v>
      </c>
      <c r="AF1484">
        <f>VLOOKUP(AA1484,角色间职业划分!P:AP,11,FALSE)</f>
        <v>0.34</v>
      </c>
      <c r="AG1484">
        <f t="shared" si="234"/>
        <v>3828.4916940381204</v>
      </c>
      <c r="AH1484">
        <f t="shared" si="235"/>
        <v>612</v>
      </c>
      <c r="AJ1484">
        <f t="shared" si="236"/>
        <v>3216.4916940381204</v>
      </c>
      <c r="AK1484">
        <v>1480</v>
      </c>
    </row>
    <row r="1485" spans="1:37" x14ac:dyDescent="0.15">
      <c r="A1485">
        <v>1481</v>
      </c>
      <c r="B1485">
        <f>ROUND(VLOOKUP(X1485,角色属性总表!AG:AI,2,FALSE)/角色属性总表!$C$34,0)</f>
        <v>198</v>
      </c>
      <c r="C1485">
        <f>ROUND(VLOOKUP(X1485,角色属性总表!Y:AE,3,FALSE)/J1485,0)</f>
        <v>102</v>
      </c>
      <c r="D1485">
        <f>ROUND(VLOOKUP(X1485,角色属性总表!AG:AI,3,FALSE)/角色属性总表!$C$35,0)</f>
        <v>207</v>
      </c>
      <c r="E1485">
        <f t="shared" si="230"/>
        <v>1023</v>
      </c>
      <c r="F1485">
        <f t="shared" si="231"/>
        <v>18</v>
      </c>
      <c r="G1485">
        <f t="shared" si="232"/>
        <v>13</v>
      </c>
      <c r="H1485">
        <v>0</v>
      </c>
      <c r="I1485">
        <f t="shared" si="237"/>
        <v>3</v>
      </c>
      <c r="J1485">
        <f>VLOOKUP(AA1485,角色间职业划分!P:AP,20,FALSE)</f>
        <v>9</v>
      </c>
      <c r="K1485">
        <f>IF(X1485=500,100,VLOOKUP(AA1485,角色间职业划分!P:AP,22,FALSE))</f>
        <v>100</v>
      </c>
      <c r="L1485">
        <f>IF(X1485=500,K1485,VLOOKUP(AA1485,角色间职业划分!P:AP,23,FALSE))</f>
        <v>60</v>
      </c>
      <c r="M1485">
        <f>VLOOKUP(AA1485,角色间职业划分!P:AP,24,FALSE)</f>
        <v>0</v>
      </c>
      <c r="N1485">
        <f>VLOOKUP(AA1485,角色间职业划分!P:AP,14)*100</f>
        <v>95</v>
      </c>
      <c r="O1485">
        <f>VLOOKUP(AA1485,角色间职业划分!P:Z,9,FALSE)</f>
        <v>0</v>
      </c>
      <c r="P1485">
        <f>VLOOKUP(AA1485,角色间职业划分!P:AP,10,FALSE)</f>
        <v>0</v>
      </c>
      <c r="Q1485">
        <f>VLOOKUP(AA1485,角色间职业划分!P:AP,15,FALSE)</f>
        <v>0</v>
      </c>
      <c r="R1485">
        <f>VLOOKUP(AA1485,角色间职业划分!P:AP,16,FALSE)</f>
        <v>0</v>
      </c>
      <c r="S1485">
        <f>VLOOKUP(AA1485,角色间职业划分!P:AP,17,FALSE)</f>
        <v>0</v>
      </c>
      <c r="T1485">
        <f>VLOOKUP(AA1485,角色间职业划分!P:AP,18,FALSE)</f>
        <v>0</v>
      </c>
      <c r="U1485">
        <f>VLOOKUP(AA1485,角色间职业划分!P:AP,27,FALSE)</f>
        <v>0</v>
      </c>
      <c r="V1485">
        <f t="shared" si="233"/>
        <v>4.0000000000000036</v>
      </c>
      <c r="W1485">
        <f>VLOOKUP(AA1485,角色间职业划分!P:Q,2,FALSE)</f>
        <v>34</v>
      </c>
      <c r="X1485">
        <f t="shared" si="238"/>
        <v>67</v>
      </c>
      <c r="Y1485">
        <f>INT(VLOOKUP(X1485,角色属性总表!AG:AH,2,FALSE)*角色属性总表!$C$38)</f>
        <v>1386</v>
      </c>
      <c r="AA1485">
        <f t="shared" si="239"/>
        <v>15</v>
      </c>
      <c r="AB1485">
        <f>VLOOKUP(X1485,角色属性总表!AG:AI,2,FALSE)*VLOOKUP(角色等级属性!AA1485,角色间职业划分!P:AG,13,FALSE)/角色间职业划分!$AB$9</f>
        <v>2559.5567867036011</v>
      </c>
      <c r="AC1485">
        <f>VLOOKUP(X1485,角色属性总表!AG:AI,3,FALSE)*VLOOKUP(AA1485,角色间职业划分!P:AG,8,FALSE)/角色间职业划分!$W$9</f>
        <v>3785.0735999999993</v>
      </c>
      <c r="AD1485">
        <f>VLOOKUP(AA1485,角色间职业划分!P:AP,26,FALSE)</f>
        <v>0.4</v>
      </c>
      <c r="AE1485">
        <f>VLOOKUP(X1485,角色属性总表!I:Q,3,FALSE)</f>
        <v>620.92800000000011</v>
      </c>
      <c r="AF1485">
        <f>VLOOKUP(AA1485,角色间职业划分!P:AP,11,FALSE)</f>
        <v>0.34</v>
      </c>
      <c r="AG1485">
        <f t="shared" si="234"/>
        <v>3925.3789857012366</v>
      </c>
      <c r="AH1485">
        <f t="shared" si="235"/>
        <v>621</v>
      </c>
      <c r="AJ1485">
        <f t="shared" si="236"/>
        <v>3304.3789857012366</v>
      </c>
      <c r="AK1485">
        <v>1481</v>
      </c>
    </row>
    <row r="1486" spans="1:37" x14ac:dyDescent="0.15">
      <c r="A1486">
        <v>1482</v>
      </c>
      <c r="B1486">
        <f>ROUND(VLOOKUP(X1486,角色属性总表!AG:AI,2,FALSE)/角色属性总表!$C$34,0)</f>
        <v>201</v>
      </c>
      <c r="C1486">
        <f>ROUND(VLOOKUP(X1486,角色属性总表!Y:AE,3,FALSE)/J1486,0)</f>
        <v>104</v>
      </c>
      <c r="D1486">
        <f>ROUND(VLOOKUP(X1486,角色属性总表!AG:AI,3,FALSE)/角色属性总表!$C$35,0)</f>
        <v>210</v>
      </c>
      <c r="E1486">
        <f t="shared" si="230"/>
        <v>1037</v>
      </c>
      <c r="F1486">
        <f t="shared" si="231"/>
        <v>18</v>
      </c>
      <c r="G1486">
        <f t="shared" si="232"/>
        <v>13</v>
      </c>
      <c r="H1486">
        <v>0</v>
      </c>
      <c r="I1486">
        <f t="shared" si="237"/>
        <v>3</v>
      </c>
      <c r="J1486">
        <f>VLOOKUP(AA1486,角色间职业划分!P:AP,20,FALSE)</f>
        <v>9</v>
      </c>
      <c r="K1486">
        <f>IF(X1486=500,100,VLOOKUP(AA1486,角色间职业划分!P:AP,22,FALSE))</f>
        <v>100</v>
      </c>
      <c r="L1486">
        <f>IF(X1486=500,K1486,VLOOKUP(AA1486,角色间职业划分!P:AP,23,FALSE))</f>
        <v>60</v>
      </c>
      <c r="M1486">
        <f>VLOOKUP(AA1486,角色间职业划分!P:AP,24,FALSE)</f>
        <v>0</v>
      </c>
      <c r="N1486">
        <f>VLOOKUP(AA1486,角色间职业划分!P:AP,14)*100</f>
        <v>95</v>
      </c>
      <c r="O1486">
        <f>VLOOKUP(AA1486,角色间职业划分!P:Z,9,FALSE)</f>
        <v>0</v>
      </c>
      <c r="P1486">
        <f>VLOOKUP(AA1486,角色间职业划分!P:AP,10,FALSE)</f>
        <v>0</v>
      </c>
      <c r="Q1486">
        <f>VLOOKUP(AA1486,角色间职业划分!P:AP,15,FALSE)</f>
        <v>0</v>
      </c>
      <c r="R1486">
        <f>VLOOKUP(AA1486,角色间职业划分!P:AP,16,FALSE)</f>
        <v>0</v>
      </c>
      <c r="S1486">
        <f>VLOOKUP(AA1486,角色间职业划分!P:AP,17,FALSE)</f>
        <v>0</v>
      </c>
      <c r="T1486">
        <f>VLOOKUP(AA1486,角色间职业划分!P:AP,18,FALSE)</f>
        <v>0</v>
      </c>
      <c r="U1486">
        <f>VLOOKUP(AA1486,角色间职业划分!P:AP,27,FALSE)</f>
        <v>0</v>
      </c>
      <c r="V1486">
        <f t="shared" si="233"/>
        <v>4.0000000000000036</v>
      </c>
      <c r="W1486">
        <f>VLOOKUP(AA1486,角色间职业划分!P:Q,2,FALSE)</f>
        <v>34</v>
      </c>
      <c r="X1486">
        <f t="shared" si="238"/>
        <v>68</v>
      </c>
      <c r="Y1486">
        <f>INT(VLOOKUP(X1486,角色属性总表!AG:AH,2,FALSE)*角色属性总表!$C$38)</f>
        <v>1404</v>
      </c>
      <c r="AA1486">
        <f t="shared" si="239"/>
        <v>15</v>
      </c>
      <c r="AB1486">
        <f>VLOOKUP(X1486,角色属性总表!AG:AI,2,FALSE)*VLOOKUP(角色等级属性!AA1486,角色间职业划分!P:AG,13,FALSE)/角色间职业划分!$AB$9</f>
        <v>2592.7977839335181</v>
      </c>
      <c r="AC1486">
        <f>VLOOKUP(X1486,角色属性总表!AG:AI,3,FALSE)*VLOOKUP(AA1486,角色间职业划分!P:AG,8,FALSE)/角色间职业划分!$W$9</f>
        <v>3834.2303999999981</v>
      </c>
      <c r="AD1486">
        <f>VLOOKUP(AA1486,角色间职业划分!P:AP,26,FALSE)</f>
        <v>0.4</v>
      </c>
      <c r="AE1486">
        <f>VLOOKUP(X1486,角色属性总表!I:Q,3,FALSE)</f>
        <v>628.99199999999996</v>
      </c>
      <c r="AF1486">
        <f>VLOOKUP(AA1486,角色间职业划分!P:AP,11,FALSE)</f>
        <v>0.34</v>
      </c>
      <c r="AG1486">
        <f t="shared" si="234"/>
        <v>4023.3242133080626</v>
      </c>
      <c r="AH1486">
        <f t="shared" si="235"/>
        <v>630</v>
      </c>
      <c r="AJ1486">
        <f t="shared" si="236"/>
        <v>3393.3242133080626</v>
      </c>
      <c r="AK1486">
        <v>1482</v>
      </c>
    </row>
    <row r="1487" spans="1:37" x14ac:dyDescent="0.15">
      <c r="A1487">
        <v>1483</v>
      </c>
      <c r="B1487">
        <f>ROUND(VLOOKUP(X1487,角色属性总表!AG:AI,2,FALSE)/角色属性总表!$C$34,0)</f>
        <v>203</v>
      </c>
      <c r="C1487">
        <f>ROUND(VLOOKUP(X1487,角色属性总表!Y:AE,3,FALSE)/J1487,0)</f>
        <v>107</v>
      </c>
      <c r="D1487">
        <f>ROUND(VLOOKUP(X1487,角色属性总表!AG:AI,3,FALSE)/角色属性总表!$C$35,0)</f>
        <v>212</v>
      </c>
      <c r="E1487">
        <f t="shared" si="230"/>
        <v>1050</v>
      </c>
      <c r="F1487">
        <f t="shared" si="231"/>
        <v>18</v>
      </c>
      <c r="G1487">
        <f t="shared" si="232"/>
        <v>13</v>
      </c>
      <c r="H1487">
        <v>0</v>
      </c>
      <c r="I1487">
        <f t="shared" si="237"/>
        <v>3</v>
      </c>
      <c r="J1487">
        <f>VLOOKUP(AA1487,角色间职业划分!P:AP,20,FALSE)</f>
        <v>9</v>
      </c>
      <c r="K1487">
        <f>IF(X1487=500,100,VLOOKUP(AA1487,角色间职业划分!P:AP,22,FALSE))</f>
        <v>100</v>
      </c>
      <c r="L1487">
        <f>IF(X1487=500,K1487,VLOOKUP(AA1487,角色间职业划分!P:AP,23,FALSE))</f>
        <v>60</v>
      </c>
      <c r="M1487">
        <f>VLOOKUP(AA1487,角色间职业划分!P:AP,24,FALSE)</f>
        <v>0</v>
      </c>
      <c r="N1487">
        <f>VLOOKUP(AA1487,角色间职业划分!P:AP,14)*100</f>
        <v>95</v>
      </c>
      <c r="O1487">
        <f>VLOOKUP(AA1487,角色间职业划分!P:Z,9,FALSE)</f>
        <v>0</v>
      </c>
      <c r="P1487">
        <f>VLOOKUP(AA1487,角色间职业划分!P:AP,10,FALSE)</f>
        <v>0</v>
      </c>
      <c r="Q1487">
        <f>VLOOKUP(AA1487,角色间职业划分!P:AP,15,FALSE)</f>
        <v>0</v>
      </c>
      <c r="R1487">
        <f>VLOOKUP(AA1487,角色间职业划分!P:AP,16,FALSE)</f>
        <v>0</v>
      </c>
      <c r="S1487">
        <f>VLOOKUP(AA1487,角色间职业划分!P:AP,17,FALSE)</f>
        <v>0</v>
      </c>
      <c r="T1487">
        <f>VLOOKUP(AA1487,角色间职业划分!P:AP,18,FALSE)</f>
        <v>0</v>
      </c>
      <c r="U1487">
        <f>VLOOKUP(AA1487,角色间职业划分!P:AP,27,FALSE)</f>
        <v>0</v>
      </c>
      <c r="V1487">
        <f t="shared" si="233"/>
        <v>4.0000000000000036</v>
      </c>
      <c r="W1487">
        <f>VLOOKUP(AA1487,角色间职业划分!P:Q,2,FALSE)</f>
        <v>34</v>
      </c>
      <c r="X1487">
        <f t="shared" si="238"/>
        <v>69</v>
      </c>
      <c r="Y1487">
        <f>INT(VLOOKUP(X1487,角色属性总表!AG:AH,2,FALSE)*角色属性总表!$C$38)</f>
        <v>1422</v>
      </c>
      <c r="AA1487">
        <f t="shared" si="239"/>
        <v>15</v>
      </c>
      <c r="AB1487">
        <f>VLOOKUP(X1487,角色属性总表!AG:AI,2,FALSE)*VLOOKUP(角色等级属性!AA1487,角色间职业划分!P:AG,13,FALSE)/角色间职业划分!$AB$9</f>
        <v>2626.038781163435</v>
      </c>
      <c r="AC1487">
        <f>VLOOKUP(X1487,角色属性总表!AG:AI,3,FALSE)*VLOOKUP(AA1487,角色间职业划分!P:AG,8,FALSE)/角色间职业划分!$W$9</f>
        <v>3883.3871999999988</v>
      </c>
      <c r="AD1487">
        <f>VLOOKUP(AA1487,角色间职业划分!P:AP,26,FALSE)</f>
        <v>0.4</v>
      </c>
      <c r="AE1487">
        <f>VLOOKUP(X1487,角色属性总表!I:Q,3,FALSE)</f>
        <v>637.05600000000004</v>
      </c>
      <c r="AF1487">
        <f>VLOOKUP(AA1487,角色间职业划分!P:AP,11,FALSE)</f>
        <v>0.34</v>
      </c>
      <c r="AG1487">
        <f t="shared" si="234"/>
        <v>4122.326528759223</v>
      </c>
      <c r="AH1487">
        <f t="shared" si="235"/>
        <v>636</v>
      </c>
      <c r="AJ1487">
        <f t="shared" si="236"/>
        <v>3486.326528759223</v>
      </c>
      <c r="AK1487">
        <v>1483</v>
      </c>
    </row>
    <row r="1488" spans="1:37" x14ac:dyDescent="0.15">
      <c r="A1488">
        <v>1484</v>
      </c>
      <c r="B1488">
        <f>ROUND(VLOOKUP(X1488,角色属性总表!AG:AI,2,FALSE)/角色属性总表!$C$34,0)</f>
        <v>206</v>
      </c>
      <c r="C1488">
        <f>ROUND(VLOOKUP(X1488,角色属性总表!Y:AE,3,FALSE)/J1488,0)</f>
        <v>109</v>
      </c>
      <c r="D1488">
        <f>ROUND(VLOOKUP(X1488,角色属性总表!AG:AI,3,FALSE)/角色属性总表!$C$35,0)</f>
        <v>215</v>
      </c>
      <c r="E1488">
        <f t="shared" si="230"/>
        <v>1063</v>
      </c>
      <c r="F1488">
        <f t="shared" si="231"/>
        <v>18</v>
      </c>
      <c r="G1488">
        <f t="shared" si="232"/>
        <v>13</v>
      </c>
      <c r="H1488">
        <v>0</v>
      </c>
      <c r="I1488">
        <f t="shared" si="237"/>
        <v>3</v>
      </c>
      <c r="J1488">
        <f>VLOOKUP(AA1488,角色间职业划分!P:AP,20,FALSE)</f>
        <v>9</v>
      </c>
      <c r="K1488">
        <f>IF(X1488=500,100,VLOOKUP(AA1488,角色间职业划分!P:AP,22,FALSE))</f>
        <v>100</v>
      </c>
      <c r="L1488">
        <f>IF(X1488=500,K1488,VLOOKUP(AA1488,角色间职业划分!P:AP,23,FALSE))</f>
        <v>60</v>
      </c>
      <c r="M1488">
        <f>VLOOKUP(AA1488,角色间职业划分!P:AP,24,FALSE)</f>
        <v>0</v>
      </c>
      <c r="N1488">
        <f>VLOOKUP(AA1488,角色间职业划分!P:AP,14)*100</f>
        <v>95</v>
      </c>
      <c r="O1488">
        <f>VLOOKUP(AA1488,角色间职业划分!P:Z,9,FALSE)</f>
        <v>0</v>
      </c>
      <c r="P1488">
        <f>VLOOKUP(AA1488,角色间职业划分!P:AP,10,FALSE)</f>
        <v>0</v>
      </c>
      <c r="Q1488">
        <f>VLOOKUP(AA1488,角色间职业划分!P:AP,15,FALSE)</f>
        <v>0</v>
      </c>
      <c r="R1488">
        <f>VLOOKUP(AA1488,角色间职业划分!P:AP,16,FALSE)</f>
        <v>0</v>
      </c>
      <c r="S1488">
        <f>VLOOKUP(AA1488,角色间职业划分!P:AP,17,FALSE)</f>
        <v>0</v>
      </c>
      <c r="T1488">
        <f>VLOOKUP(AA1488,角色间职业划分!P:AP,18,FALSE)</f>
        <v>0</v>
      </c>
      <c r="U1488">
        <f>VLOOKUP(AA1488,角色间职业划分!P:AP,27,FALSE)</f>
        <v>0</v>
      </c>
      <c r="V1488">
        <f t="shared" si="233"/>
        <v>4.0000000000000036</v>
      </c>
      <c r="W1488">
        <f>VLOOKUP(AA1488,角色间职业划分!P:Q,2,FALSE)</f>
        <v>34</v>
      </c>
      <c r="X1488">
        <f t="shared" si="238"/>
        <v>70</v>
      </c>
      <c r="Y1488">
        <f>INT(VLOOKUP(X1488,角色属性总表!AG:AH,2,FALSE)*角色属性总表!$C$38)</f>
        <v>1440</v>
      </c>
      <c r="AA1488">
        <f t="shared" si="239"/>
        <v>15</v>
      </c>
      <c r="AB1488">
        <f>VLOOKUP(X1488,角色属性总表!AG:AI,2,FALSE)*VLOOKUP(角色等级属性!AA1488,角色间职业划分!P:AG,13,FALSE)/角色间职业划分!$AB$9</f>
        <v>2659.279778393352</v>
      </c>
      <c r="AC1488">
        <f>VLOOKUP(X1488,角色属性总表!AG:AI,3,FALSE)*VLOOKUP(AA1488,角色间职业划分!P:AG,8,FALSE)/角色间职业划分!$W$9</f>
        <v>3932.5439999999994</v>
      </c>
      <c r="AD1488">
        <f>VLOOKUP(AA1488,角色间职业划分!P:AP,26,FALSE)</f>
        <v>0.4</v>
      </c>
      <c r="AE1488">
        <f>VLOOKUP(X1488,角色属性总表!I:Q,3,FALSE)</f>
        <v>645.12</v>
      </c>
      <c r="AF1488">
        <f>VLOOKUP(AA1488,角色间职业划分!P:AP,11,FALSE)</f>
        <v>0.34</v>
      </c>
      <c r="AG1488">
        <f t="shared" si="234"/>
        <v>4222.3851657404539</v>
      </c>
      <c r="AH1488">
        <f t="shared" si="235"/>
        <v>645</v>
      </c>
      <c r="AJ1488">
        <f t="shared" si="236"/>
        <v>3577.3851657404539</v>
      </c>
      <c r="AK1488">
        <v>1484</v>
      </c>
    </row>
    <row r="1489" spans="1:37" x14ac:dyDescent="0.15">
      <c r="A1489">
        <v>1485</v>
      </c>
      <c r="B1489">
        <f>ROUND(VLOOKUP(X1489,角色属性总表!AG:AI,2,FALSE)/角色属性总表!$C$34,0)</f>
        <v>208</v>
      </c>
      <c r="C1489">
        <f>ROUND(VLOOKUP(X1489,角色属性总表!Y:AE,3,FALSE)/J1489,0)</f>
        <v>112</v>
      </c>
      <c r="D1489">
        <f>ROUND(VLOOKUP(X1489,角色属性总表!AG:AI,3,FALSE)/角色属性总表!$C$35,0)</f>
        <v>218</v>
      </c>
      <c r="E1489">
        <f t="shared" si="230"/>
        <v>1077</v>
      </c>
      <c r="F1489">
        <f t="shared" si="231"/>
        <v>18</v>
      </c>
      <c r="G1489">
        <f t="shared" si="232"/>
        <v>13</v>
      </c>
      <c r="H1489">
        <v>0</v>
      </c>
      <c r="I1489">
        <f t="shared" si="237"/>
        <v>3</v>
      </c>
      <c r="J1489">
        <f>VLOOKUP(AA1489,角色间职业划分!P:AP,20,FALSE)</f>
        <v>9</v>
      </c>
      <c r="K1489">
        <f>IF(X1489=500,100,VLOOKUP(AA1489,角色间职业划分!P:AP,22,FALSE))</f>
        <v>100</v>
      </c>
      <c r="L1489">
        <f>IF(X1489=500,K1489,VLOOKUP(AA1489,角色间职业划分!P:AP,23,FALSE))</f>
        <v>60</v>
      </c>
      <c r="M1489">
        <f>VLOOKUP(AA1489,角色间职业划分!P:AP,24,FALSE)</f>
        <v>0</v>
      </c>
      <c r="N1489">
        <f>VLOOKUP(AA1489,角色间职业划分!P:AP,14)*100</f>
        <v>95</v>
      </c>
      <c r="O1489">
        <f>VLOOKUP(AA1489,角色间职业划分!P:Z,9,FALSE)</f>
        <v>0</v>
      </c>
      <c r="P1489">
        <f>VLOOKUP(AA1489,角色间职业划分!P:AP,10,FALSE)</f>
        <v>0</v>
      </c>
      <c r="Q1489">
        <f>VLOOKUP(AA1489,角色间职业划分!P:AP,15,FALSE)</f>
        <v>0</v>
      </c>
      <c r="R1489">
        <f>VLOOKUP(AA1489,角色间职业划分!P:AP,16,FALSE)</f>
        <v>0</v>
      </c>
      <c r="S1489">
        <f>VLOOKUP(AA1489,角色间职业划分!P:AP,17,FALSE)</f>
        <v>0</v>
      </c>
      <c r="T1489">
        <f>VLOOKUP(AA1489,角色间职业划分!P:AP,18,FALSE)</f>
        <v>0</v>
      </c>
      <c r="U1489">
        <f>VLOOKUP(AA1489,角色间职业划分!P:AP,27,FALSE)</f>
        <v>0</v>
      </c>
      <c r="V1489">
        <f t="shared" si="233"/>
        <v>4.0000000000000036</v>
      </c>
      <c r="W1489">
        <f>VLOOKUP(AA1489,角色间职业划分!P:Q,2,FALSE)</f>
        <v>34</v>
      </c>
      <c r="X1489">
        <f t="shared" si="238"/>
        <v>71</v>
      </c>
      <c r="Y1489">
        <f>INT(VLOOKUP(X1489,角色属性总表!AG:AH,2,FALSE)*角色属性总表!$C$38)</f>
        <v>1458</v>
      </c>
      <c r="AA1489">
        <f t="shared" si="239"/>
        <v>15</v>
      </c>
      <c r="AB1489">
        <f>VLOOKUP(X1489,角色属性总表!AG:AI,2,FALSE)*VLOOKUP(角色等级属性!AA1489,角色间职业划分!P:AG,13,FALSE)/角色间职业划分!$AB$9</f>
        <v>2692.5207756232689</v>
      </c>
      <c r="AC1489">
        <f>VLOOKUP(X1489,角色属性总表!AG:AI,3,FALSE)*VLOOKUP(AA1489,角色间职业划分!P:AG,8,FALSE)/角色间职业划分!$W$9</f>
        <v>3981.7007999999992</v>
      </c>
      <c r="AD1489">
        <f>VLOOKUP(AA1489,角色间职业划分!P:AP,26,FALSE)</f>
        <v>0.4</v>
      </c>
      <c r="AE1489">
        <f>VLOOKUP(X1489,角色属性总表!I:Q,3,FALSE)</f>
        <v>653.18399999999997</v>
      </c>
      <c r="AF1489">
        <f>VLOOKUP(AA1489,角色间职业划分!P:AP,11,FALSE)</f>
        <v>0.34</v>
      </c>
      <c r="AG1489">
        <f t="shared" si="234"/>
        <v>4323.4994370642198</v>
      </c>
      <c r="AH1489">
        <f t="shared" si="235"/>
        <v>654</v>
      </c>
      <c r="AJ1489">
        <f t="shared" si="236"/>
        <v>3669.4994370642198</v>
      </c>
      <c r="AK1489">
        <v>1485</v>
      </c>
    </row>
    <row r="1490" spans="1:37" x14ac:dyDescent="0.15">
      <c r="A1490">
        <v>1486</v>
      </c>
      <c r="B1490">
        <f>ROUND(VLOOKUP(X1490,角色属性总表!AG:AI,2,FALSE)/角色属性总表!$C$34,0)</f>
        <v>211</v>
      </c>
      <c r="C1490">
        <f>ROUND(VLOOKUP(X1490,角色属性总表!Y:AE,3,FALSE)/J1490,0)</f>
        <v>114</v>
      </c>
      <c r="D1490">
        <f>ROUND(VLOOKUP(X1490,角色属性总表!AG:AI,3,FALSE)/角色属性总表!$C$35,0)</f>
        <v>220</v>
      </c>
      <c r="E1490">
        <f t="shared" si="230"/>
        <v>1090</v>
      </c>
      <c r="F1490">
        <f t="shared" si="231"/>
        <v>18</v>
      </c>
      <c r="G1490">
        <f t="shared" si="232"/>
        <v>13</v>
      </c>
      <c r="H1490">
        <v>0</v>
      </c>
      <c r="I1490">
        <f t="shared" si="237"/>
        <v>3</v>
      </c>
      <c r="J1490">
        <f>VLOOKUP(AA1490,角色间职业划分!P:AP,20,FALSE)</f>
        <v>9</v>
      </c>
      <c r="K1490">
        <f>IF(X1490=500,100,VLOOKUP(AA1490,角色间职业划分!P:AP,22,FALSE))</f>
        <v>100</v>
      </c>
      <c r="L1490">
        <f>IF(X1490=500,K1490,VLOOKUP(AA1490,角色间职业划分!P:AP,23,FALSE))</f>
        <v>60</v>
      </c>
      <c r="M1490">
        <f>VLOOKUP(AA1490,角色间职业划分!P:AP,24,FALSE)</f>
        <v>0</v>
      </c>
      <c r="N1490">
        <f>VLOOKUP(AA1490,角色间职业划分!P:AP,14)*100</f>
        <v>95</v>
      </c>
      <c r="O1490">
        <f>VLOOKUP(AA1490,角色间职业划分!P:Z,9,FALSE)</f>
        <v>0</v>
      </c>
      <c r="P1490">
        <f>VLOOKUP(AA1490,角色间职业划分!P:AP,10,FALSE)</f>
        <v>0</v>
      </c>
      <c r="Q1490">
        <f>VLOOKUP(AA1490,角色间职业划分!P:AP,15,FALSE)</f>
        <v>0</v>
      </c>
      <c r="R1490">
        <f>VLOOKUP(AA1490,角色间职业划分!P:AP,16,FALSE)</f>
        <v>0</v>
      </c>
      <c r="S1490">
        <f>VLOOKUP(AA1490,角色间职业划分!P:AP,17,FALSE)</f>
        <v>0</v>
      </c>
      <c r="T1490">
        <f>VLOOKUP(AA1490,角色间职业划分!P:AP,18,FALSE)</f>
        <v>0</v>
      </c>
      <c r="U1490">
        <f>VLOOKUP(AA1490,角色间职业划分!P:AP,27,FALSE)</f>
        <v>0</v>
      </c>
      <c r="V1490">
        <f t="shared" si="233"/>
        <v>4.0000000000000036</v>
      </c>
      <c r="W1490">
        <f>VLOOKUP(AA1490,角色间职业划分!P:Q,2,FALSE)</f>
        <v>34</v>
      </c>
      <c r="X1490">
        <f t="shared" si="238"/>
        <v>72</v>
      </c>
      <c r="Y1490">
        <f>INT(VLOOKUP(X1490,角色属性总表!AG:AH,2,FALSE)*角色属性总表!$C$38)</f>
        <v>1476</v>
      </c>
      <c r="AA1490">
        <f t="shared" si="239"/>
        <v>15</v>
      </c>
      <c r="AB1490">
        <f>VLOOKUP(X1490,角色属性总表!AG:AI,2,FALSE)*VLOOKUP(角色等级属性!AA1490,角色间职业划分!P:AG,13,FALSE)/角色间职业划分!$AB$9</f>
        <v>2725.761772853185</v>
      </c>
      <c r="AC1490">
        <f>VLOOKUP(X1490,角色属性总表!AG:AI,3,FALSE)*VLOOKUP(AA1490,角色间职业划分!P:AG,8,FALSE)/角色间职业划分!$W$9</f>
        <v>4030.8575999999989</v>
      </c>
      <c r="AD1490">
        <f>VLOOKUP(AA1490,角色间职业划分!P:AP,26,FALSE)</f>
        <v>0.4</v>
      </c>
      <c r="AE1490">
        <f>VLOOKUP(X1490,角色属性总表!I:Q,3,FALSE)</f>
        <v>661.24800000000005</v>
      </c>
      <c r="AF1490">
        <f>VLOOKUP(AA1490,角色间职业划分!P:AP,11,FALSE)</f>
        <v>0.34</v>
      </c>
      <c r="AG1490">
        <f t="shared" si="234"/>
        <v>4425.6687321470863</v>
      </c>
      <c r="AH1490">
        <f t="shared" si="235"/>
        <v>660</v>
      </c>
      <c r="AJ1490">
        <f t="shared" si="236"/>
        <v>3765.6687321470863</v>
      </c>
      <c r="AK1490">
        <v>1486</v>
      </c>
    </row>
    <row r="1491" spans="1:37" x14ac:dyDescent="0.15">
      <c r="A1491">
        <v>1487</v>
      </c>
      <c r="B1491">
        <f>ROUND(VLOOKUP(X1491,角色属性总表!AG:AI,2,FALSE)/角色属性总表!$C$34,0)</f>
        <v>213</v>
      </c>
      <c r="C1491">
        <f>ROUND(VLOOKUP(X1491,角色属性总表!Y:AE,3,FALSE)/J1491,0)</f>
        <v>117</v>
      </c>
      <c r="D1491">
        <f>ROUND(VLOOKUP(X1491,角色属性总表!AG:AI,3,FALSE)/角色属性总表!$C$35,0)</f>
        <v>223</v>
      </c>
      <c r="E1491">
        <f t="shared" si="230"/>
        <v>1103</v>
      </c>
      <c r="F1491">
        <f t="shared" si="231"/>
        <v>18</v>
      </c>
      <c r="G1491">
        <f t="shared" si="232"/>
        <v>13</v>
      </c>
      <c r="H1491">
        <v>0</v>
      </c>
      <c r="I1491">
        <f t="shared" si="237"/>
        <v>3</v>
      </c>
      <c r="J1491">
        <f>VLOOKUP(AA1491,角色间职业划分!P:AP,20,FALSE)</f>
        <v>9</v>
      </c>
      <c r="K1491">
        <f>IF(X1491=500,100,VLOOKUP(AA1491,角色间职业划分!P:AP,22,FALSE))</f>
        <v>100</v>
      </c>
      <c r="L1491">
        <f>IF(X1491=500,K1491,VLOOKUP(AA1491,角色间职业划分!P:AP,23,FALSE))</f>
        <v>60</v>
      </c>
      <c r="M1491">
        <f>VLOOKUP(AA1491,角色间职业划分!P:AP,24,FALSE)</f>
        <v>0</v>
      </c>
      <c r="N1491">
        <f>VLOOKUP(AA1491,角色间职业划分!P:AP,14)*100</f>
        <v>95</v>
      </c>
      <c r="O1491">
        <f>VLOOKUP(AA1491,角色间职业划分!P:Z,9,FALSE)</f>
        <v>0</v>
      </c>
      <c r="P1491">
        <f>VLOOKUP(AA1491,角色间职业划分!P:AP,10,FALSE)</f>
        <v>0</v>
      </c>
      <c r="Q1491">
        <f>VLOOKUP(AA1491,角色间职业划分!P:AP,15,FALSE)</f>
        <v>0</v>
      </c>
      <c r="R1491">
        <f>VLOOKUP(AA1491,角色间职业划分!P:AP,16,FALSE)</f>
        <v>0</v>
      </c>
      <c r="S1491">
        <f>VLOOKUP(AA1491,角色间职业划分!P:AP,17,FALSE)</f>
        <v>0</v>
      </c>
      <c r="T1491">
        <f>VLOOKUP(AA1491,角色间职业划分!P:AP,18,FALSE)</f>
        <v>0</v>
      </c>
      <c r="U1491">
        <f>VLOOKUP(AA1491,角色间职业划分!P:AP,27,FALSE)</f>
        <v>0</v>
      </c>
      <c r="V1491">
        <f t="shared" si="233"/>
        <v>4.0000000000000036</v>
      </c>
      <c r="W1491">
        <f>VLOOKUP(AA1491,角色间职业划分!P:Q,2,FALSE)</f>
        <v>34</v>
      </c>
      <c r="X1491">
        <f t="shared" si="238"/>
        <v>73</v>
      </c>
      <c r="Y1491">
        <f>INT(VLOOKUP(X1491,角色属性总表!AG:AH,2,FALSE)*角色属性总表!$C$38)</f>
        <v>1494</v>
      </c>
      <c r="AA1491">
        <f t="shared" si="239"/>
        <v>15</v>
      </c>
      <c r="AB1491">
        <f>VLOOKUP(X1491,角色属性总表!AG:AI,2,FALSE)*VLOOKUP(角色等级属性!AA1491,角色间职业划分!P:AG,13,FALSE)/角色间职业划分!$AB$9</f>
        <v>2759.0027700831029</v>
      </c>
      <c r="AC1491">
        <f>VLOOKUP(X1491,角色属性总表!AG:AI,3,FALSE)*VLOOKUP(AA1491,角色间职业划分!P:AG,8,FALSE)/角色间职业划分!$W$9</f>
        <v>4080.0143999999991</v>
      </c>
      <c r="AD1491">
        <f>VLOOKUP(AA1491,角色间职业划分!P:AP,26,FALSE)</f>
        <v>0.4</v>
      </c>
      <c r="AE1491">
        <f>VLOOKUP(X1491,角色属性总表!I:Q,3,FALSE)</f>
        <v>669.31200000000001</v>
      </c>
      <c r="AF1491">
        <f>VLOOKUP(AA1491,角色间职业划分!P:AP,11,FALSE)</f>
        <v>0.34</v>
      </c>
      <c r="AG1491">
        <f t="shared" si="234"/>
        <v>4528.892514614332</v>
      </c>
      <c r="AH1491">
        <f t="shared" si="235"/>
        <v>669</v>
      </c>
      <c r="AJ1491">
        <f t="shared" si="236"/>
        <v>3859.892514614332</v>
      </c>
      <c r="AK1491">
        <v>1487</v>
      </c>
    </row>
    <row r="1492" spans="1:37" x14ac:dyDescent="0.15">
      <c r="A1492">
        <v>1488</v>
      </c>
      <c r="B1492">
        <f>ROUND(VLOOKUP(X1492,角色属性总表!AG:AI,2,FALSE)/角色属性总表!$C$34,0)</f>
        <v>216</v>
      </c>
      <c r="C1492">
        <f>ROUND(VLOOKUP(X1492,角色属性总表!Y:AE,3,FALSE)/J1492,0)</f>
        <v>119</v>
      </c>
      <c r="D1492">
        <f>ROUND(VLOOKUP(X1492,角色属性总表!AG:AI,3,FALSE)/角色属性总表!$C$35,0)</f>
        <v>226</v>
      </c>
      <c r="E1492">
        <f t="shared" si="230"/>
        <v>1116</v>
      </c>
      <c r="F1492">
        <f t="shared" si="231"/>
        <v>18</v>
      </c>
      <c r="G1492">
        <f t="shared" si="232"/>
        <v>13</v>
      </c>
      <c r="H1492">
        <v>0</v>
      </c>
      <c r="I1492">
        <f t="shared" si="237"/>
        <v>3</v>
      </c>
      <c r="J1492">
        <f>VLOOKUP(AA1492,角色间职业划分!P:AP,20,FALSE)</f>
        <v>9</v>
      </c>
      <c r="K1492">
        <f>IF(X1492=500,100,VLOOKUP(AA1492,角色间职业划分!P:AP,22,FALSE))</f>
        <v>100</v>
      </c>
      <c r="L1492">
        <f>IF(X1492=500,K1492,VLOOKUP(AA1492,角色间职业划分!P:AP,23,FALSE))</f>
        <v>60</v>
      </c>
      <c r="M1492">
        <f>VLOOKUP(AA1492,角色间职业划分!P:AP,24,FALSE)</f>
        <v>0</v>
      </c>
      <c r="N1492">
        <f>VLOOKUP(AA1492,角色间职业划分!P:AP,14)*100</f>
        <v>95</v>
      </c>
      <c r="O1492">
        <f>VLOOKUP(AA1492,角色间职业划分!P:Z,9,FALSE)</f>
        <v>0</v>
      </c>
      <c r="P1492">
        <f>VLOOKUP(AA1492,角色间职业划分!P:AP,10,FALSE)</f>
        <v>0</v>
      </c>
      <c r="Q1492">
        <f>VLOOKUP(AA1492,角色间职业划分!P:AP,15,FALSE)</f>
        <v>0</v>
      </c>
      <c r="R1492">
        <f>VLOOKUP(AA1492,角色间职业划分!P:AP,16,FALSE)</f>
        <v>0</v>
      </c>
      <c r="S1492">
        <f>VLOOKUP(AA1492,角色间职业划分!P:AP,17,FALSE)</f>
        <v>0</v>
      </c>
      <c r="T1492">
        <f>VLOOKUP(AA1492,角色间职业划分!P:AP,18,FALSE)</f>
        <v>0</v>
      </c>
      <c r="U1492">
        <f>VLOOKUP(AA1492,角色间职业划分!P:AP,27,FALSE)</f>
        <v>0</v>
      </c>
      <c r="V1492">
        <f t="shared" si="233"/>
        <v>4.0000000000000036</v>
      </c>
      <c r="W1492">
        <f>VLOOKUP(AA1492,角色间职业划分!P:Q,2,FALSE)</f>
        <v>34</v>
      </c>
      <c r="X1492">
        <f t="shared" si="238"/>
        <v>74</v>
      </c>
      <c r="Y1492">
        <f>INT(VLOOKUP(X1492,角色属性总表!AG:AH,2,FALSE)*角色属性总表!$C$38)</f>
        <v>1512</v>
      </c>
      <c r="AA1492">
        <f t="shared" si="239"/>
        <v>15</v>
      </c>
      <c r="AB1492">
        <f>VLOOKUP(X1492,角色属性总表!AG:AI,2,FALSE)*VLOOKUP(角色等级属性!AA1492,角色间职业划分!P:AG,13,FALSE)/角色间职业划分!$AB$9</f>
        <v>2792.2437673130194</v>
      </c>
      <c r="AC1492">
        <f>VLOOKUP(X1492,角色属性总表!AG:AI,3,FALSE)*VLOOKUP(AA1492,角色间职业划分!P:AG,8,FALSE)/角色间职业划分!$W$9</f>
        <v>4129.1711999999989</v>
      </c>
      <c r="AD1492">
        <f>VLOOKUP(AA1492,角色间职业划分!P:AP,26,FALSE)</f>
        <v>0.4</v>
      </c>
      <c r="AE1492">
        <f>VLOOKUP(X1492,角色属性总表!I:Q,3,FALSE)</f>
        <v>677.37599999999998</v>
      </c>
      <c r="AF1492">
        <f>VLOOKUP(AA1492,角色间职业划分!P:AP,11,FALSE)</f>
        <v>0.34</v>
      </c>
      <c r="AG1492">
        <f t="shared" si="234"/>
        <v>4633.1703200238198</v>
      </c>
      <c r="AH1492">
        <f t="shared" si="235"/>
        <v>678</v>
      </c>
      <c r="AJ1492">
        <f t="shared" si="236"/>
        <v>3955.1703200238198</v>
      </c>
      <c r="AK1492">
        <v>1488</v>
      </c>
    </row>
    <row r="1493" spans="1:37" x14ac:dyDescent="0.15">
      <c r="A1493">
        <v>1489</v>
      </c>
      <c r="B1493">
        <f>ROUND(VLOOKUP(X1493,角色属性总表!AG:AI,2,FALSE)/角色属性总表!$C$34,0)</f>
        <v>219</v>
      </c>
      <c r="C1493">
        <f>ROUND(VLOOKUP(X1493,角色属性总表!Y:AE,3,FALSE)/J1493,0)</f>
        <v>122</v>
      </c>
      <c r="D1493">
        <f>ROUND(VLOOKUP(X1493,角色属性总表!AG:AI,3,FALSE)/角色属性总表!$C$35,0)</f>
        <v>228</v>
      </c>
      <c r="E1493">
        <f t="shared" si="230"/>
        <v>1130</v>
      </c>
      <c r="F1493">
        <f t="shared" si="231"/>
        <v>18</v>
      </c>
      <c r="G1493">
        <f t="shared" si="232"/>
        <v>13</v>
      </c>
      <c r="H1493">
        <v>0</v>
      </c>
      <c r="I1493">
        <f t="shared" si="237"/>
        <v>3</v>
      </c>
      <c r="J1493">
        <f>VLOOKUP(AA1493,角色间职业划分!P:AP,20,FALSE)</f>
        <v>9</v>
      </c>
      <c r="K1493">
        <f>IF(X1493=500,100,VLOOKUP(AA1493,角色间职业划分!P:AP,22,FALSE))</f>
        <v>100</v>
      </c>
      <c r="L1493">
        <f>IF(X1493=500,K1493,VLOOKUP(AA1493,角色间职业划分!P:AP,23,FALSE))</f>
        <v>60</v>
      </c>
      <c r="M1493">
        <f>VLOOKUP(AA1493,角色间职业划分!P:AP,24,FALSE)</f>
        <v>0</v>
      </c>
      <c r="N1493">
        <f>VLOOKUP(AA1493,角色间职业划分!P:AP,14)*100</f>
        <v>95</v>
      </c>
      <c r="O1493">
        <f>VLOOKUP(AA1493,角色间职业划分!P:Z,9,FALSE)</f>
        <v>0</v>
      </c>
      <c r="P1493">
        <f>VLOOKUP(AA1493,角色间职业划分!P:AP,10,FALSE)</f>
        <v>0</v>
      </c>
      <c r="Q1493">
        <f>VLOOKUP(AA1493,角色间职业划分!P:AP,15,FALSE)</f>
        <v>0</v>
      </c>
      <c r="R1493">
        <f>VLOOKUP(AA1493,角色间职业划分!P:AP,16,FALSE)</f>
        <v>0</v>
      </c>
      <c r="S1493">
        <f>VLOOKUP(AA1493,角色间职业划分!P:AP,17,FALSE)</f>
        <v>0</v>
      </c>
      <c r="T1493">
        <f>VLOOKUP(AA1493,角色间职业划分!P:AP,18,FALSE)</f>
        <v>0</v>
      </c>
      <c r="U1493">
        <f>VLOOKUP(AA1493,角色间职业划分!P:AP,27,FALSE)</f>
        <v>0</v>
      </c>
      <c r="V1493">
        <f t="shared" si="233"/>
        <v>4.0000000000000036</v>
      </c>
      <c r="W1493">
        <f>VLOOKUP(AA1493,角色间职业划分!P:Q,2,FALSE)</f>
        <v>34</v>
      </c>
      <c r="X1493">
        <f t="shared" si="238"/>
        <v>75</v>
      </c>
      <c r="Y1493">
        <f>INT(VLOOKUP(X1493,角色属性总表!AG:AH,2,FALSE)*角色属性总表!$C$38)</f>
        <v>1530</v>
      </c>
      <c r="AA1493">
        <f t="shared" si="239"/>
        <v>15</v>
      </c>
      <c r="AB1493">
        <f>VLOOKUP(X1493,角色属性总表!AG:AI,2,FALSE)*VLOOKUP(角色等级属性!AA1493,角色间职业划分!P:AG,13,FALSE)/角色间职业划分!$AB$9</f>
        <v>2825.4847645429363</v>
      </c>
      <c r="AC1493">
        <f>VLOOKUP(X1493,角色属性总表!AG:AI,3,FALSE)*VLOOKUP(AA1493,角色间职业划分!P:AG,8,FALSE)/角色间职业划分!$W$9</f>
        <v>4178.3279999999986</v>
      </c>
      <c r="AD1493">
        <f>VLOOKUP(AA1493,角色间职业划分!P:AP,26,FALSE)</f>
        <v>0.4</v>
      </c>
      <c r="AE1493">
        <f>VLOOKUP(X1493,角色属性总表!I:Q,3,FALSE)</f>
        <v>685.43999999999994</v>
      </c>
      <c r="AF1493">
        <f>VLOOKUP(AA1493,角色间职业划分!P:AP,11,FALSE)</f>
        <v>0.34</v>
      </c>
      <c r="AG1493">
        <f t="shared" si="234"/>
        <v>4738.5017537018521</v>
      </c>
      <c r="AH1493">
        <f t="shared" si="235"/>
        <v>684</v>
      </c>
      <c r="AJ1493">
        <f t="shared" si="236"/>
        <v>4054.5017537018521</v>
      </c>
      <c r="AK1493">
        <v>1489</v>
      </c>
    </row>
    <row r="1494" spans="1:37" x14ac:dyDescent="0.15">
      <c r="A1494">
        <v>1490</v>
      </c>
      <c r="B1494">
        <f>ROUND(VLOOKUP(X1494,角色属性总表!AG:AI,2,FALSE)/角色属性总表!$C$34,0)</f>
        <v>221</v>
      </c>
      <c r="C1494">
        <f>ROUND(VLOOKUP(X1494,角色属性总表!Y:AE,3,FALSE)/J1494,0)</f>
        <v>124</v>
      </c>
      <c r="D1494">
        <f>ROUND(VLOOKUP(X1494,角色属性总表!AG:AI,3,FALSE)/角色属性总表!$C$35,0)</f>
        <v>231</v>
      </c>
      <c r="E1494">
        <f t="shared" si="230"/>
        <v>1143</v>
      </c>
      <c r="F1494">
        <f t="shared" si="231"/>
        <v>18</v>
      </c>
      <c r="G1494">
        <f t="shared" si="232"/>
        <v>13</v>
      </c>
      <c r="H1494">
        <v>0</v>
      </c>
      <c r="I1494">
        <f t="shared" si="237"/>
        <v>3</v>
      </c>
      <c r="J1494">
        <f>VLOOKUP(AA1494,角色间职业划分!P:AP,20,FALSE)</f>
        <v>9</v>
      </c>
      <c r="K1494">
        <f>IF(X1494=500,100,VLOOKUP(AA1494,角色间职业划分!P:AP,22,FALSE))</f>
        <v>100</v>
      </c>
      <c r="L1494">
        <f>IF(X1494=500,K1494,VLOOKUP(AA1494,角色间职业划分!P:AP,23,FALSE))</f>
        <v>60</v>
      </c>
      <c r="M1494">
        <f>VLOOKUP(AA1494,角色间职业划分!P:AP,24,FALSE)</f>
        <v>0</v>
      </c>
      <c r="N1494">
        <f>VLOOKUP(AA1494,角色间职业划分!P:AP,14)*100</f>
        <v>95</v>
      </c>
      <c r="O1494">
        <f>VLOOKUP(AA1494,角色间职业划分!P:Z,9,FALSE)</f>
        <v>0</v>
      </c>
      <c r="P1494">
        <f>VLOOKUP(AA1494,角色间职业划分!P:AP,10,FALSE)</f>
        <v>0</v>
      </c>
      <c r="Q1494">
        <f>VLOOKUP(AA1494,角色间职业划分!P:AP,15,FALSE)</f>
        <v>0</v>
      </c>
      <c r="R1494">
        <f>VLOOKUP(AA1494,角色间职业划分!P:AP,16,FALSE)</f>
        <v>0</v>
      </c>
      <c r="S1494">
        <f>VLOOKUP(AA1494,角色间职业划分!P:AP,17,FALSE)</f>
        <v>0</v>
      </c>
      <c r="T1494">
        <f>VLOOKUP(AA1494,角色间职业划分!P:AP,18,FALSE)</f>
        <v>0</v>
      </c>
      <c r="U1494">
        <f>VLOOKUP(AA1494,角色间职业划分!P:AP,27,FALSE)</f>
        <v>0</v>
      </c>
      <c r="V1494">
        <f t="shared" si="233"/>
        <v>4.0000000000000036</v>
      </c>
      <c r="W1494">
        <f>VLOOKUP(AA1494,角色间职业划分!P:Q,2,FALSE)</f>
        <v>34</v>
      </c>
      <c r="X1494">
        <f t="shared" si="238"/>
        <v>76</v>
      </c>
      <c r="Y1494">
        <f>INT(VLOOKUP(X1494,角色属性总表!AG:AH,2,FALSE)*角色属性总表!$C$38)</f>
        <v>1548</v>
      </c>
      <c r="AA1494">
        <f t="shared" si="239"/>
        <v>15</v>
      </c>
      <c r="AB1494">
        <f>VLOOKUP(X1494,角色属性总表!AG:AI,2,FALSE)*VLOOKUP(角色等级属性!AA1494,角色间职业划分!P:AG,13,FALSE)/角色间职业划分!$AB$9</f>
        <v>2858.7257617728533</v>
      </c>
      <c r="AC1494">
        <f>VLOOKUP(X1494,角色属性总表!AG:AI,3,FALSE)*VLOOKUP(AA1494,角色间职业划分!P:AG,8,FALSE)/角色间职业划分!$W$9</f>
        <v>4227.4847999999984</v>
      </c>
      <c r="AD1494">
        <f>VLOOKUP(AA1494,角色间职业划分!P:AP,26,FALSE)</f>
        <v>0.4</v>
      </c>
      <c r="AE1494">
        <f>VLOOKUP(X1494,角色属性总表!I:Q,3,FALSE)</f>
        <v>693.50400000000002</v>
      </c>
      <c r="AF1494">
        <f>VLOOKUP(AA1494,角色间职业划分!P:AP,11,FALSE)</f>
        <v>0.34</v>
      </c>
      <c r="AG1494">
        <f t="shared" si="234"/>
        <v>4844.886488684182</v>
      </c>
      <c r="AH1494">
        <f t="shared" si="235"/>
        <v>693</v>
      </c>
      <c r="AJ1494">
        <f t="shared" si="236"/>
        <v>4151.886488684182</v>
      </c>
      <c r="AK1494">
        <v>1490</v>
      </c>
    </row>
    <row r="1495" spans="1:37" x14ac:dyDescent="0.15">
      <c r="A1495">
        <v>1491</v>
      </c>
      <c r="B1495">
        <f>ROUND(VLOOKUP(X1495,角色属性总表!AG:AI,2,FALSE)/角色属性总表!$C$34,0)</f>
        <v>224</v>
      </c>
      <c r="C1495">
        <f>ROUND(VLOOKUP(X1495,角色属性总表!Y:AE,3,FALSE)/J1495,0)</f>
        <v>127</v>
      </c>
      <c r="D1495">
        <f>ROUND(VLOOKUP(X1495,角色属性总表!AG:AI,3,FALSE)/角色属性总表!$C$35,0)</f>
        <v>234</v>
      </c>
      <c r="E1495">
        <f t="shared" si="230"/>
        <v>1156</v>
      </c>
      <c r="F1495">
        <f t="shared" si="231"/>
        <v>18</v>
      </c>
      <c r="G1495">
        <f t="shared" si="232"/>
        <v>13</v>
      </c>
      <c r="H1495">
        <v>0</v>
      </c>
      <c r="I1495">
        <f t="shared" si="237"/>
        <v>3</v>
      </c>
      <c r="J1495">
        <f>VLOOKUP(AA1495,角色间职业划分!P:AP,20,FALSE)</f>
        <v>9</v>
      </c>
      <c r="K1495">
        <f>IF(X1495=500,100,VLOOKUP(AA1495,角色间职业划分!P:AP,22,FALSE))</f>
        <v>100</v>
      </c>
      <c r="L1495">
        <f>IF(X1495=500,K1495,VLOOKUP(AA1495,角色间职业划分!P:AP,23,FALSE))</f>
        <v>60</v>
      </c>
      <c r="M1495">
        <f>VLOOKUP(AA1495,角色间职业划分!P:AP,24,FALSE)</f>
        <v>0</v>
      </c>
      <c r="N1495">
        <f>VLOOKUP(AA1495,角色间职业划分!P:AP,14)*100</f>
        <v>95</v>
      </c>
      <c r="O1495">
        <f>VLOOKUP(AA1495,角色间职业划分!P:Z,9,FALSE)</f>
        <v>0</v>
      </c>
      <c r="P1495">
        <f>VLOOKUP(AA1495,角色间职业划分!P:AP,10,FALSE)</f>
        <v>0</v>
      </c>
      <c r="Q1495">
        <f>VLOOKUP(AA1495,角色间职业划分!P:AP,15,FALSE)</f>
        <v>0</v>
      </c>
      <c r="R1495">
        <f>VLOOKUP(AA1495,角色间职业划分!P:AP,16,FALSE)</f>
        <v>0</v>
      </c>
      <c r="S1495">
        <f>VLOOKUP(AA1495,角色间职业划分!P:AP,17,FALSE)</f>
        <v>0</v>
      </c>
      <c r="T1495">
        <f>VLOOKUP(AA1495,角色间职业划分!P:AP,18,FALSE)</f>
        <v>0</v>
      </c>
      <c r="U1495">
        <f>VLOOKUP(AA1495,角色间职业划分!P:AP,27,FALSE)</f>
        <v>0</v>
      </c>
      <c r="V1495">
        <f t="shared" si="233"/>
        <v>4.0000000000000036</v>
      </c>
      <c r="W1495">
        <f>VLOOKUP(AA1495,角色间职业划分!P:Q,2,FALSE)</f>
        <v>34</v>
      </c>
      <c r="X1495">
        <f t="shared" si="238"/>
        <v>77</v>
      </c>
      <c r="Y1495">
        <f>INT(VLOOKUP(X1495,角色属性总表!AG:AH,2,FALSE)*角色属性总表!$C$38)</f>
        <v>1566</v>
      </c>
      <c r="AA1495">
        <f t="shared" si="239"/>
        <v>15</v>
      </c>
      <c r="AB1495">
        <f>VLOOKUP(X1495,角色属性总表!AG:AI,2,FALSE)*VLOOKUP(角色等级属性!AA1495,角色间职业划分!P:AG,13,FALSE)/角色间职业划分!$AB$9</f>
        <v>2891.9667590027698</v>
      </c>
      <c r="AC1495">
        <f>VLOOKUP(X1495,角色属性总表!AG:AI,3,FALSE)*VLOOKUP(AA1495,角色间职业划分!P:AG,8,FALSE)/角色间职业划分!$W$9</f>
        <v>4276.6415999999981</v>
      </c>
      <c r="AD1495">
        <f>VLOOKUP(AA1495,角色间职业划分!P:AP,26,FALSE)</f>
        <v>0.4</v>
      </c>
      <c r="AE1495">
        <f>VLOOKUP(X1495,角色属性总表!I:Q,3,FALSE)</f>
        <v>701.56799999999998</v>
      </c>
      <c r="AF1495">
        <f>VLOOKUP(AA1495,角色间职业划分!P:AP,11,FALSE)</f>
        <v>0.34</v>
      </c>
      <c r="AG1495">
        <f t="shared" si="234"/>
        <v>4952.3242637559297</v>
      </c>
      <c r="AH1495">
        <f t="shared" si="235"/>
        <v>702</v>
      </c>
      <c r="AJ1495">
        <f t="shared" si="236"/>
        <v>4250.3242637559297</v>
      </c>
      <c r="AK1495">
        <v>1491</v>
      </c>
    </row>
    <row r="1496" spans="1:37" x14ac:dyDescent="0.15">
      <c r="A1496">
        <v>1492</v>
      </c>
      <c r="B1496">
        <f>ROUND(VLOOKUP(X1496,角色属性总表!AG:AI,2,FALSE)/角色属性总表!$C$34,0)</f>
        <v>226</v>
      </c>
      <c r="C1496">
        <f>ROUND(VLOOKUP(X1496,角色属性总表!Y:AE,3,FALSE)/J1496,0)</f>
        <v>130</v>
      </c>
      <c r="D1496">
        <f>ROUND(VLOOKUP(X1496,角色属性总表!AG:AI,3,FALSE)/角色属性总表!$C$35,0)</f>
        <v>237</v>
      </c>
      <c r="E1496">
        <f t="shared" si="230"/>
        <v>1170</v>
      </c>
      <c r="F1496">
        <f t="shared" si="231"/>
        <v>18</v>
      </c>
      <c r="G1496">
        <f t="shared" si="232"/>
        <v>13</v>
      </c>
      <c r="H1496">
        <v>0</v>
      </c>
      <c r="I1496">
        <f t="shared" si="237"/>
        <v>3</v>
      </c>
      <c r="J1496">
        <f>VLOOKUP(AA1496,角色间职业划分!P:AP,20,FALSE)</f>
        <v>9</v>
      </c>
      <c r="K1496">
        <f>IF(X1496=500,100,VLOOKUP(AA1496,角色间职业划分!P:AP,22,FALSE))</f>
        <v>100</v>
      </c>
      <c r="L1496">
        <f>IF(X1496=500,K1496,VLOOKUP(AA1496,角色间职业划分!P:AP,23,FALSE))</f>
        <v>60</v>
      </c>
      <c r="M1496">
        <f>VLOOKUP(AA1496,角色间职业划分!P:AP,24,FALSE)</f>
        <v>0</v>
      </c>
      <c r="N1496">
        <f>VLOOKUP(AA1496,角色间职业划分!P:AP,14)*100</f>
        <v>95</v>
      </c>
      <c r="O1496">
        <f>VLOOKUP(AA1496,角色间职业划分!P:Z,9,FALSE)</f>
        <v>0</v>
      </c>
      <c r="P1496">
        <f>VLOOKUP(AA1496,角色间职业划分!P:AP,10,FALSE)</f>
        <v>0</v>
      </c>
      <c r="Q1496">
        <f>VLOOKUP(AA1496,角色间职业划分!P:AP,15,FALSE)</f>
        <v>0</v>
      </c>
      <c r="R1496">
        <f>VLOOKUP(AA1496,角色间职业划分!P:AP,16,FALSE)</f>
        <v>0</v>
      </c>
      <c r="S1496">
        <f>VLOOKUP(AA1496,角色间职业划分!P:AP,17,FALSE)</f>
        <v>0</v>
      </c>
      <c r="T1496">
        <f>VLOOKUP(AA1496,角色间职业划分!P:AP,18,FALSE)</f>
        <v>0</v>
      </c>
      <c r="U1496">
        <f>VLOOKUP(AA1496,角色间职业划分!P:AP,27,FALSE)</f>
        <v>0</v>
      </c>
      <c r="V1496">
        <f t="shared" si="233"/>
        <v>4.0000000000000036</v>
      </c>
      <c r="W1496">
        <f>VLOOKUP(AA1496,角色间职业划分!P:Q,2,FALSE)</f>
        <v>34</v>
      </c>
      <c r="X1496">
        <f t="shared" si="238"/>
        <v>78</v>
      </c>
      <c r="Y1496">
        <f>INT(VLOOKUP(X1496,角色属性总表!AG:AH,2,FALSE)*角色属性总表!$C$38)</f>
        <v>1584</v>
      </c>
      <c r="AA1496">
        <f t="shared" si="239"/>
        <v>15</v>
      </c>
      <c r="AB1496">
        <f>VLOOKUP(X1496,角色属性总表!AG:AI,2,FALSE)*VLOOKUP(角色等级属性!AA1496,角色间职业划分!P:AG,13,FALSE)/角色间职业划分!$AB$9</f>
        <v>2925.2077562326876</v>
      </c>
      <c r="AC1496">
        <f>VLOOKUP(X1496,角色属性总表!AG:AI,3,FALSE)*VLOOKUP(AA1496,角色间职业划分!P:AG,8,FALSE)/角色间职业划分!$W$9</f>
        <v>4325.7983999999988</v>
      </c>
      <c r="AD1496">
        <f>VLOOKUP(AA1496,角色间职业划分!P:AP,26,FALSE)</f>
        <v>0.4</v>
      </c>
      <c r="AE1496">
        <f>VLOOKUP(X1496,角色属性总表!I:Q,3,FALSE)</f>
        <v>709.63200000000006</v>
      </c>
      <c r="AF1496">
        <f>VLOOKUP(AA1496,角色间职业划分!P:AP,11,FALSE)</f>
        <v>0.34</v>
      </c>
      <c r="AG1496">
        <f t="shared" si="234"/>
        <v>5060.8148815845225</v>
      </c>
      <c r="AH1496">
        <f t="shared" si="235"/>
        <v>711</v>
      </c>
      <c r="AJ1496">
        <f t="shared" si="236"/>
        <v>4349.8148815845225</v>
      </c>
      <c r="AK1496">
        <v>1492</v>
      </c>
    </row>
    <row r="1497" spans="1:37" x14ac:dyDescent="0.15">
      <c r="A1497">
        <v>1493</v>
      </c>
      <c r="B1497">
        <f>ROUND(VLOOKUP(X1497,角色属性总表!AG:AI,2,FALSE)/角色属性总表!$C$34,0)</f>
        <v>229</v>
      </c>
      <c r="C1497">
        <f>ROUND(VLOOKUP(X1497,角色属性总表!Y:AE,3,FALSE)/J1497,0)</f>
        <v>132</v>
      </c>
      <c r="D1497">
        <f>ROUND(VLOOKUP(X1497,角色属性总表!AG:AI,3,FALSE)/角色属性总表!$C$35,0)</f>
        <v>239</v>
      </c>
      <c r="E1497">
        <f t="shared" si="230"/>
        <v>1183</v>
      </c>
      <c r="F1497">
        <f t="shared" si="231"/>
        <v>18</v>
      </c>
      <c r="G1497">
        <f t="shared" si="232"/>
        <v>13</v>
      </c>
      <c r="H1497">
        <v>0</v>
      </c>
      <c r="I1497">
        <f t="shared" si="237"/>
        <v>3</v>
      </c>
      <c r="J1497">
        <f>VLOOKUP(AA1497,角色间职业划分!P:AP,20,FALSE)</f>
        <v>9</v>
      </c>
      <c r="K1497">
        <f>IF(X1497=500,100,VLOOKUP(AA1497,角色间职业划分!P:AP,22,FALSE))</f>
        <v>100</v>
      </c>
      <c r="L1497">
        <f>IF(X1497=500,K1497,VLOOKUP(AA1497,角色间职业划分!P:AP,23,FALSE))</f>
        <v>60</v>
      </c>
      <c r="M1497">
        <f>VLOOKUP(AA1497,角色间职业划分!P:AP,24,FALSE)</f>
        <v>0</v>
      </c>
      <c r="N1497">
        <f>VLOOKUP(AA1497,角色间职业划分!P:AP,14)*100</f>
        <v>95</v>
      </c>
      <c r="O1497">
        <f>VLOOKUP(AA1497,角色间职业划分!P:Z,9,FALSE)</f>
        <v>0</v>
      </c>
      <c r="P1497">
        <f>VLOOKUP(AA1497,角色间职业划分!P:AP,10,FALSE)</f>
        <v>0</v>
      </c>
      <c r="Q1497">
        <f>VLOOKUP(AA1497,角色间职业划分!P:AP,15,FALSE)</f>
        <v>0</v>
      </c>
      <c r="R1497">
        <f>VLOOKUP(AA1497,角色间职业划分!P:AP,16,FALSE)</f>
        <v>0</v>
      </c>
      <c r="S1497">
        <f>VLOOKUP(AA1497,角色间职业划分!P:AP,17,FALSE)</f>
        <v>0</v>
      </c>
      <c r="T1497">
        <f>VLOOKUP(AA1497,角色间职业划分!P:AP,18,FALSE)</f>
        <v>0</v>
      </c>
      <c r="U1497">
        <f>VLOOKUP(AA1497,角色间职业划分!P:AP,27,FALSE)</f>
        <v>0</v>
      </c>
      <c r="V1497">
        <f t="shared" si="233"/>
        <v>4.0000000000000036</v>
      </c>
      <c r="W1497">
        <f>VLOOKUP(AA1497,角色间职业划分!P:Q,2,FALSE)</f>
        <v>34</v>
      </c>
      <c r="X1497">
        <f t="shared" si="238"/>
        <v>79</v>
      </c>
      <c r="Y1497">
        <f>INT(VLOOKUP(X1497,角色属性总表!AG:AH,2,FALSE)*角色属性总表!$C$38)</f>
        <v>1602</v>
      </c>
      <c r="AA1497">
        <f t="shared" si="239"/>
        <v>15</v>
      </c>
      <c r="AB1497">
        <f>VLOOKUP(X1497,角色属性总表!AG:AI,2,FALSE)*VLOOKUP(角色等级属性!AA1497,角色间职业划分!P:AG,13,FALSE)/角色间职业划分!$AB$9</f>
        <v>2958.4487534626037</v>
      </c>
      <c r="AC1497">
        <f>VLOOKUP(X1497,角色属性总表!AG:AI,3,FALSE)*VLOOKUP(AA1497,角色间职业划分!P:AG,8,FALSE)/角色间职业划分!$W$9</f>
        <v>4374.9551999999985</v>
      </c>
      <c r="AD1497">
        <f>VLOOKUP(AA1497,角色间职业划分!P:AP,26,FALSE)</f>
        <v>0.4</v>
      </c>
      <c r="AE1497">
        <f>VLOOKUP(X1497,角色属性总表!I:Q,3,FALSE)</f>
        <v>717.69600000000003</v>
      </c>
      <c r="AF1497">
        <f>VLOOKUP(AA1497,角色间职业划分!P:AP,11,FALSE)</f>
        <v>0.34</v>
      </c>
      <c r="AG1497">
        <f t="shared" si="234"/>
        <v>5170.3582069402846</v>
      </c>
      <c r="AH1497">
        <f t="shared" si="235"/>
        <v>717</v>
      </c>
      <c r="AJ1497">
        <f t="shared" si="236"/>
        <v>4453.3582069402846</v>
      </c>
      <c r="AK1497">
        <v>1493</v>
      </c>
    </row>
    <row r="1498" spans="1:37" x14ac:dyDescent="0.15">
      <c r="A1498">
        <v>1494</v>
      </c>
      <c r="B1498">
        <f>ROUND(VLOOKUP(X1498,角色属性总表!AG:AI,2,FALSE)/角色属性总表!$C$34,0)</f>
        <v>231</v>
      </c>
      <c r="C1498">
        <f>ROUND(VLOOKUP(X1498,角色属性总表!Y:AE,3,FALSE)/J1498,0)</f>
        <v>135</v>
      </c>
      <c r="D1498">
        <f>ROUND(VLOOKUP(X1498,角色属性总表!AG:AI,3,FALSE)/角色属性总表!$C$35,0)</f>
        <v>242</v>
      </c>
      <c r="E1498">
        <f t="shared" si="230"/>
        <v>1196</v>
      </c>
      <c r="F1498">
        <f t="shared" si="231"/>
        <v>18</v>
      </c>
      <c r="G1498">
        <f t="shared" si="232"/>
        <v>13</v>
      </c>
      <c r="H1498">
        <v>0</v>
      </c>
      <c r="I1498">
        <f t="shared" si="237"/>
        <v>3</v>
      </c>
      <c r="J1498">
        <f>VLOOKUP(AA1498,角色间职业划分!P:AP,20,FALSE)</f>
        <v>9</v>
      </c>
      <c r="K1498">
        <f>IF(X1498=500,100,VLOOKUP(AA1498,角色间职业划分!P:AP,22,FALSE))</f>
        <v>100</v>
      </c>
      <c r="L1498">
        <f>IF(X1498=500,K1498,VLOOKUP(AA1498,角色间职业划分!P:AP,23,FALSE))</f>
        <v>60</v>
      </c>
      <c r="M1498">
        <f>VLOOKUP(AA1498,角色间职业划分!P:AP,24,FALSE)</f>
        <v>0</v>
      </c>
      <c r="N1498">
        <f>VLOOKUP(AA1498,角色间职业划分!P:AP,14)*100</f>
        <v>95</v>
      </c>
      <c r="O1498">
        <f>VLOOKUP(AA1498,角色间职业划分!P:Z,9,FALSE)</f>
        <v>0</v>
      </c>
      <c r="P1498">
        <f>VLOOKUP(AA1498,角色间职业划分!P:AP,10,FALSE)</f>
        <v>0</v>
      </c>
      <c r="Q1498">
        <f>VLOOKUP(AA1498,角色间职业划分!P:AP,15,FALSE)</f>
        <v>0</v>
      </c>
      <c r="R1498">
        <f>VLOOKUP(AA1498,角色间职业划分!P:AP,16,FALSE)</f>
        <v>0</v>
      </c>
      <c r="S1498">
        <f>VLOOKUP(AA1498,角色间职业划分!P:AP,17,FALSE)</f>
        <v>0</v>
      </c>
      <c r="T1498">
        <f>VLOOKUP(AA1498,角色间职业划分!P:AP,18,FALSE)</f>
        <v>0</v>
      </c>
      <c r="U1498">
        <f>VLOOKUP(AA1498,角色间职业划分!P:AP,27,FALSE)</f>
        <v>0</v>
      </c>
      <c r="V1498">
        <f t="shared" si="233"/>
        <v>4.0000000000000036</v>
      </c>
      <c r="W1498">
        <f>VLOOKUP(AA1498,角色间职业划分!P:Q,2,FALSE)</f>
        <v>34</v>
      </c>
      <c r="X1498">
        <f t="shared" si="238"/>
        <v>80</v>
      </c>
      <c r="Y1498">
        <f>INT(VLOOKUP(X1498,角色属性总表!AG:AH,2,FALSE)*角色属性总表!$C$38)</f>
        <v>1620</v>
      </c>
      <c r="AA1498">
        <f t="shared" si="239"/>
        <v>15</v>
      </c>
      <c r="AB1498">
        <f>VLOOKUP(X1498,角色属性总表!AG:AI,2,FALSE)*VLOOKUP(角色等级属性!AA1498,角色间职业划分!P:AG,13,FALSE)/角色间职业划分!$AB$9</f>
        <v>2991.6897506925211</v>
      </c>
      <c r="AC1498">
        <f>VLOOKUP(X1498,角色属性总表!AG:AI,3,FALSE)*VLOOKUP(AA1498,角色间职业划分!P:AG,8,FALSE)/角色间职业划分!$W$9</f>
        <v>4424.1119999999983</v>
      </c>
      <c r="AD1498">
        <f>VLOOKUP(AA1498,角色间职业划分!P:AP,26,FALSE)</f>
        <v>0.4</v>
      </c>
      <c r="AE1498">
        <f>VLOOKUP(X1498,角色属性总表!I:Q,3,FALSE)</f>
        <v>725.76</v>
      </c>
      <c r="AF1498">
        <f>VLOOKUP(AA1498,角色间职业划分!P:AP,11,FALSE)</f>
        <v>0.34</v>
      </c>
      <c r="AG1498">
        <f t="shared" si="234"/>
        <v>5280.9541649996081</v>
      </c>
      <c r="AH1498">
        <f t="shared" si="235"/>
        <v>726</v>
      </c>
      <c r="AJ1498">
        <f t="shared" si="236"/>
        <v>4554.9541649996081</v>
      </c>
      <c r="AK1498">
        <v>1494</v>
      </c>
    </row>
    <row r="1499" spans="1:37" x14ac:dyDescent="0.15">
      <c r="A1499">
        <v>1495</v>
      </c>
      <c r="B1499">
        <f>ROUND(VLOOKUP(X1499,角色属性总表!AG:AI,2,FALSE)/角色属性总表!$C$34,0)</f>
        <v>234</v>
      </c>
      <c r="C1499">
        <f>ROUND(VLOOKUP(X1499,角色属性总表!Y:AE,3,FALSE)/J1499,0)</f>
        <v>138</v>
      </c>
      <c r="D1499">
        <f>ROUND(VLOOKUP(X1499,角色属性总表!AG:AI,3,FALSE)/角色属性总表!$C$35,0)</f>
        <v>245</v>
      </c>
      <c r="E1499">
        <f t="shared" si="230"/>
        <v>1209</v>
      </c>
      <c r="F1499">
        <f t="shared" si="231"/>
        <v>18</v>
      </c>
      <c r="G1499">
        <f t="shared" si="232"/>
        <v>13</v>
      </c>
      <c r="H1499">
        <v>0</v>
      </c>
      <c r="I1499">
        <f t="shared" si="237"/>
        <v>3</v>
      </c>
      <c r="J1499">
        <f>VLOOKUP(AA1499,角色间职业划分!P:AP,20,FALSE)</f>
        <v>9</v>
      </c>
      <c r="K1499">
        <f>IF(X1499=500,100,VLOOKUP(AA1499,角色间职业划分!P:AP,22,FALSE))</f>
        <v>100</v>
      </c>
      <c r="L1499">
        <f>IF(X1499=500,K1499,VLOOKUP(AA1499,角色间职业划分!P:AP,23,FALSE))</f>
        <v>60</v>
      </c>
      <c r="M1499">
        <f>VLOOKUP(AA1499,角色间职业划分!P:AP,24,FALSE)</f>
        <v>0</v>
      </c>
      <c r="N1499">
        <f>VLOOKUP(AA1499,角色间职业划分!P:AP,14)*100</f>
        <v>95</v>
      </c>
      <c r="O1499">
        <f>VLOOKUP(AA1499,角色间职业划分!P:Z,9,FALSE)</f>
        <v>0</v>
      </c>
      <c r="P1499">
        <f>VLOOKUP(AA1499,角色间职业划分!P:AP,10,FALSE)</f>
        <v>0</v>
      </c>
      <c r="Q1499">
        <f>VLOOKUP(AA1499,角色间职业划分!P:AP,15,FALSE)</f>
        <v>0</v>
      </c>
      <c r="R1499">
        <f>VLOOKUP(AA1499,角色间职业划分!P:AP,16,FALSE)</f>
        <v>0</v>
      </c>
      <c r="S1499">
        <f>VLOOKUP(AA1499,角色间职业划分!P:AP,17,FALSE)</f>
        <v>0</v>
      </c>
      <c r="T1499">
        <f>VLOOKUP(AA1499,角色间职业划分!P:AP,18,FALSE)</f>
        <v>0</v>
      </c>
      <c r="U1499">
        <f>VLOOKUP(AA1499,角色间职业划分!P:AP,27,FALSE)</f>
        <v>0</v>
      </c>
      <c r="V1499">
        <f t="shared" si="233"/>
        <v>4.0000000000000036</v>
      </c>
      <c r="W1499">
        <f>VLOOKUP(AA1499,角色间职业划分!P:Q,2,FALSE)</f>
        <v>34</v>
      </c>
      <c r="X1499">
        <f t="shared" si="238"/>
        <v>81</v>
      </c>
      <c r="Y1499">
        <f>INT(VLOOKUP(X1499,角色属性总表!AG:AH,2,FALSE)*角色属性总表!$C$38)</f>
        <v>1638</v>
      </c>
      <c r="AA1499">
        <f t="shared" si="239"/>
        <v>15</v>
      </c>
      <c r="AB1499">
        <f>VLOOKUP(X1499,角色属性总表!AG:AI,2,FALSE)*VLOOKUP(角色等级属性!AA1499,角色间职业划分!P:AG,13,FALSE)/角色间职业划分!$AB$9</f>
        <v>3024.9307479224381</v>
      </c>
      <c r="AC1499">
        <f>VLOOKUP(X1499,角色属性总表!AG:AI,3,FALSE)*VLOOKUP(AA1499,角色间职业划分!P:AG,8,FALSE)/角色间职业划分!$W$9</f>
        <v>4473.268799999998</v>
      </c>
      <c r="AD1499">
        <f>VLOOKUP(AA1499,角色间职业划分!P:AP,26,FALSE)</f>
        <v>0.4</v>
      </c>
      <c r="AE1499">
        <f>VLOOKUP(X1499,角色属性总表!I:Q,3,FALSE)</f>
        <v>733.82400000000007</v>
      </c>
      <c r="AF1499">
        <f>VLOOKUP(AA1499,角色间职业划分!P:AP,11,FALSE)</f>
        <v>0.34</v>
      </c>
      <c r="AG1499">
        <f t="shared" si="234"/>
        <v>5392.6027397260268</v>
      </c>
      <c r="AH1499">
        <f t="shared" si="235"/>
        <v>735</v>
      </c>
      <c r="AJ1499">
        <f t="shared" si="236"/>
        <v>4657.6027397260268</v>
      </c>
      <c r="AK1499">
        <v>1495</v>
      </c>
    </row>
    <row r="1500" spans="1:37" x14ac:dyDescent="0.15">
      <c r="A1500">
        <v>1496</v>
      </c>
      <c r="B1500">
        <f>ROUND(VLOOKUP(X1500,角色属性总表!AG:AI,2,FALSE)/角色属性总表!$C$34,0)</f>
        <v>237</v>
      </c>
      <c r="C1500">
        <f>ROUND(VLOOKUP(X1500,角色属性总表!Y:AE,3,FALSE)/J1500,0)</f>
        <v>141</v>
      </c>
      <c r="D1500">
        <f>ROUND(VLOOKUP(X1500,角色属性总表!AG:AI,3,FALSE)/角色属性总表!$C$35,0)</f>
        <v>247</v>
      </c>
      <c r="E1500">
        <f t="shared" si="230"/>
        <v>1223</v>
      </c>
      <c r="F1500">
        <f t="shared" si="231"/>
        <v>18</v>
      </c>
      <c r="G1500">
        <f t="shared" si="232"/>
        <v>13</v>
      </c>
      <c r="H1500">
        <v>0</v>
      </c>
      <c r="I1500">
        <f t="shared" si="237"/>
        <v>3</v>
      </c>
      <c r="J1500">
        <f>VLOOKUP(AA1500,角色间职业划分!P:AP,20,FALSE)</f>
        <v>9</v>
      </c>
      <c r="K1500">
        <f>IF(X1500=500,100,VLOOKUP(AA1500,角色间职业划分!P:AP,22,FALSE))</f>
        <v>100</v>
      </c>
      <c r="L1500">
        <f>IF(X1500=500,K1500,VLOOKUP(AA1500,角色间职业划分!P:AP,23,FALSE))</f>
        <v>60</v>
      </c>
      <c r="M1500">
        <f>VLOOKUP(AA1500,角色间职业划分!P:AP,24,FALSE)</f>
        <v>0</v>
      </c>
      <c r="N1500">
        <f>VLOOKUP(AA1500,角色间职业划分!P:AP,14)*100</f>
        <v>95</v>
      </c>
      <c r="O1500">
        <f>VLOOKUP(AA1500,角色间职业划分!P:Z,9,FALSE)</f>
        <v>0</v>
      </c>
      <c r="P1500">
        <f>VLOOKUP(AA1500,角色间职业划分!P:AP,10,FALSE)</f>
        <v>0</v>
      </c>
      <c r="Q1500">
        <f>VLOOKUP(AA1500,角色间职业划分!P:AP,15,FALSE)</f>
        <v>0</v>
      </c>
      <c r="R1500">
        <f>VLOOKUP(AA1500,角色间职业划分!P:AP,16,FALSE)</f>
        <v>0</v>
      </c>
      <c r="S1500">
        <f>VLOOKUP(AA1500,角色间职业划分!P:AP,17,FALSE)</f>
        <v>0</v>
      </c>
      <c r="T1500">
        <f>VLOOKUP(AA1500,角色间职业划分!P:AP,18,FALSE)</f>
        <v>0</v>
      </c>
      <c r="U1500">
        <f>VLOOKUP(AA1500,角色间职业划分!P:AP,27,FALSE)</f>
        <v>0</v>
      </c>
      <c r="V1500">
        <f t="shared" si="233"/>
        <v>4.0000000000000036</v>
      </c>
      <c r="W1500">
        <f>VLOOKUP(AA1500,角色间职业划分!P:Q,2,FALSE)</f>
        <v>34</v>
      </c>
      <c r="X1500">
        <f t="shared" si="238"/>
        <v>82</v>
      </c>
      <c r="Y1500">
        <f>INT(VLOOKUP(X1500,角色属性总表!AG:AH,2,FALSE)*角色属性总表!$C$38)</f>
        <v>1656</v>
      </c>
      <c r="AA1500">
        <f t="shared" si="239"/>
        <v>15</v>
      </c>
      <c r="AB1500">
        <f>VLOOKUP(X1500,角色属性总表!AG:AI,2,FALSE)*VLOOKUP(角色等级属性!AA1500,角色间职业划分!P:AG,13,FALSE)/角色间职业划分!$AB$9</f>
        <v>3058.1717451523541</v>
      </c>
      <c r="AC1500">
        <f>VLOOKUP(X1500,角色属性总表!AG:AI,3,FALSE)*VLOOKUP(AA1500,角色间职业划分!P:AG,8,FALSE)/角色间职业划分!$W$9</f>
        <v>4522.4255999999987</v>
      </c>
      <c r="AD1500">
        <f>VLOOKUP(AA1500,角色间职业划分!P:AP,26,FALSE)</f>
        <v>0.4</v>
      </c>
      <c r="AE1500">
        <f>VLOOKUP(X1500,角色属性总表!I:Q,3,FALSE)</f>
        <v>741.88799999999992</v>
      </c>
      <c r="AF1500">
        <f>VLOOKUP(AA1500,角色间职业划分!P:AP,11,FALSE)</f>
        <v>0.34</v>
      </c>
      <c r="AG1500">
        <f t="shared" si="234"/>
        <v>5505.3039723248176</v>
      </c>
      <c r="AH1500">
        <f t="shared" si="235"/>
        <v>741</v>
      </c>
      <c r="AJ1500">
        <f t="shared" si="236"/>
        <v>4764.3039723248176</v>
      </c>
      <c r="AK1500">
        <v>1496</v>
      </c>
    </row>
    <row r="1501" spans="1:37" x14ac:dyDescent="0.15">
      <c r="A1501">
        <v>1497</v>
      </c>
      <c r="B1501">
        <f>ROUND(VLOOKUP(X1501,角色属性总表!AG:AI,2,FALSE)/角色属性总表!$C$34,0)</f>
        <v>239</v>
      </c>
      <c r="C1501">
        <f>ROUND(VLOOKUP(X1501,角色属性总表!Y:AE,3,FALSE)/J1501,0)</f>
        <v>143</v>
      </c>
      <c r="D1501">
        <f>ROUND(VLOOKUP(X1501,角色属性总表!AG:AI,3,FALSE)/角色属性总表!$C$35,0)</f>
        <v>250</v>
      </c>
      <c r="E1501">
        <f t="shared" si="230"/>
        <v>1236</v>
      </c>
      <c r="F1501">
        <f t="shared" si="231"/>
        <v>18</v>
      </c>
      <c r="G1501">
        <f t="shared" si="232"/>
        <v>13</v>
      </c>
      <c r="H1501">
        <v>0</v>
      </c>
      <c r="I1501">
        <f t="shared" si="237"/>
        <v>3</v>
      </c>
      <c r="J1501">
        <f>VLOOKUP(AA1501,角色间职业划分!P:AP,20,FALSE)</f>
        <v>9</v>
      </c>
      <c r="K1501">
        <f>IF(X1501=500,100,VLOOKUP(AA1501,角色间职业划分!P:AP,22,FALSE))</f>
        <v>100</v>
      </c>
      <c r="L1501">
        <f>IF(X1501=500,K1501,VLOOKUP(AA1501,角色间职业划分!P:AP,23,FALSE))</f>
        <v>60</v>
      </c>
      <c r="M1501">
        <f>VLOOKUP(AA1501,角色间职业划分!P:AP,24,FALSE)</f>
        <v>0</v>
      </c>
      <c r="N1501">
        <f>VLOOKUP(AA1501,角色间职业划分!P:AP,14)*100</f>
        <v>95</v>
      </c>
      <c r="O1501">
        <f>VLOOKUP(AA1501,角色间职业划分!P:Z,9,FALSE)</f>
        <v>0</v>
      </c>
      <c r="P1501">
        <f>VLOOKUP(AA1501,角色间职业划分!P:AP,10,FALSE)</f>
        <v>0</v>
      </c>
      <c r="Q1501">
        <f>VLOOKUP(AA1501,角色间职业划分!P:AP,15,FALSE)</f>
        <v>0</v>
      </c>
      <c r="R1501">
        <f>VLOOKUP(AA1501,角色间职业划分!P:AP,16,FALSE)</f>
        <v>0</v>
      </c>
      <c r="S1501">
        <f>VLOOKUP(AA1501,角色间职业划分!P:AP,17,FALSE)</f>
        <v>0</v>
      </c>
      <c r="T1501">
        <f>VLOOKUP(AA1501,角色间职业划分!P:AP,18,FALSE)</f>
        <v>0</v>
      </c>
      <c r="U1501">
        <f>VLOOKUP(AA1501,角色间职业划分!P:AP,27,FALSE)</f>
        <v>0</v>
      </c>
      <c r="V1501">
        <f t="shared" si="233"/>
        <v>4.0000000000000036</v>
      </c>
      <c r="W1501">
        <f>VLOOKUP(AA1501,角色间职业划分!P:Q,2,FALSE)</f>
        <v>34</v>
      </c>
      <c r="X1501">
        <f t="shared" si="238"/>
        <v>83</v>
      </c>
      <c r="Y1501">
        <f>INT(VLOOKUP(X1501,角色属性总表!AG:AH,2,FALSE)*角色属性总表!$C$38)</f>
        <v>1674</v>
      </c>
      <c r="AA1501">
        <f t="shared" si="239"/>
        <v>15</v>
      </c>
      <c r="AB1501">
        <f>VLOOKUP(X1501,角色属性总表!AG:AI,2,FALSE)*VLOOKUP(角色等级属性!AA1501,角色间职业划分!P:AG,13,FALSE)/角色间职业划分!$AB$9</f>
        <v>3091.412742382272</v>
      </c>
      <c r="AC1501">
        <f>VLOOKUP(X1501,角色属性总表!AG:AI,3,FALSE)*VLOOKUP(AA1501,角色间职业划分!P:AG,8,FALSE)/角色间职业划分!$W$9</f>
        <v>4571.5823999999993</v>
      </c>
      <c r="AD1501">
        <f>VLOOKUP(AA1501,角色间职业划分!P:AP,26,FALSE)</f>
        <v>0.4</v>
      </c>
      <c r="AE1501">
        <f>VLOOKUP(X1501,角色属性总表!I:Q,3,FALSE)</f>
        <v>749.952</v>
      </c>
      <c r="AF1501">
        <f>VLOOKUP(AA1501,角色间职业划分!P:AP,11,FALSE)</f>
        <v>0.34</v>
      </c>
      <c r="AG1501">
        <f t="shared" si="234"/>
        <v>5619.0579597670749</v>
      </c>
      <c r="AH1501">
        <f t="shared" si="235"/>
        <v>750</v>
      </c>
      <c r="AJ1501">
        <f t="shared" si="236"/>
        <v>4869.0579597670749</v>
      </c>
      <c r="AK1501">
        <v>1497</v>
      </c>
    </row>
    <row r="1502" spans="1:37" x14ac:dyDescent="0.15">
      <c r="A1502">
        <v>1498</v>
      </c>
      <c r="B1502">
        <f>ROUND(VLOOKUP(X1502,角色属性总表!AG:AI,2,FALSE)/角色属性总表!$C$34,0)</f>
        <v>242</v>
      </c>
      <c r="C1502">
        <f>ROUND(VLOOKUP(X1502,角色属性总表!Y:AE,3,FALSE)/J1502,0)</f>
        <v>146</v>
      </c>
      <c r="D1502">
        <f>ROUND(VLOOKUP(X1502,角色属性总表!AG:AI,3,FALSE)/角色属性总表!$C$35,0)</f>
        <v>253</v>
      </c>
      <c r="E1502">
        <f t="shared" si="230"/>
        <v>1249</v>
      </c>
      <c r="F1502">
        <f t="shared" si="231"/>
        <v>18</v>
      </c>
      <c r="G1502">
        <f t="shared" si="232"/>
        <v>13</v>
      </c>
      <c r="H1502">
        <v>0</v>
      </c>
      <c r="I1502">
        <f t="shared" si="237"/>
        <v>3</v>
      </c>
      <c r="J1502">
        <f>VLOOKUP(AA1502,角色间职业划分!P:AP,20,FALSE)</f>
        <v>9</v>
      </c>
      <c r="K1502">
        <f>IF(X1502=500,100,VLOOKUP(AA1502,角色间职业划分!P:AP,22,FALSE))</f>
        <v>100</v>
      </c>
      <c r="L1502">
        <f>IF(X1502=500,K1502,VLOOKUP(AA1502,角色间职业划分!P:AP,23,FALSE))</f>
        <v>60</v>
      </c>
      <c r="M1502">
        <f>VLOOKUP(AA1502,角色间职业划分!P:AP,24,FALSE)</f>
        <v>0</v>
      </c>
      <c r="N1502">
        <f>VLOOKUP(AA1502,角色间职业划分!P:AP,14)*100</f>
        <v>95</v>
      </c>
      <c r="O1502">
        <f>VLOOKUP(AA1502,角色间职业划分!P:Z,9,FALSE)</f>
        <v>0</v>
      </c>
      <c r="P1502">
        <f>VLOOKUP(AA1502,角色间职业划分!P:AP,10,FALSE)</f>
        <v>0</v>
      </c>
      <c r="Q1502">
        <f>VLOOKUP(AA1502,角色间职业划分!P:AP,15,FALSE)</f>
        <v>0</v>
      </c>
      <c r="R1502">
        <f>VLOOKUP(AA1502,角色间职业划分!P:AP,16,FALSE)</f>
        <v>0</v>
      </c>
      <c r="S1502">
        <f>VLOOKUP(AA1502,角色间职业划分!P:AP,17,FALSE)</f>
        <v>0</v>
      </c>
      <c r="T1502">
        <f>VLOOKUP(AA1502,角色间职业划分!P:AP,18,FALSE)</f>
        <v>0</v>
      </c>
      <c r="U1502">
        <f>VLOOKUP(AA1502,角色间职业划分!P:AP,27,FALSE)</f>
        <v>0</v>
      </c>
      <c r="V1502">
        <f t="shared" si="233"/>
        <v>4.0000000000000036</v>
      </c>
      <c r="W1502">
        <f>VLOOKUP(AA1502,角色间职业划分!P:Q,2,FALSE)</f>
        <v>34</v>
      </c>
      <c r="X1502">
        <f t="shared" si="238"/>
        <v>84</v>
      </c>
      <c r="Y1502">
        <f>INT(VLOOKUP(X1502,角色属性总表!AG:AH,2,FALSE)*角色属性总表!$C$38)</f>
        <v>1692</v>
      </c>
      <c r="AA1502">
        <f t="shared" si="239"/>
        <v>15</v>
      </c>
      <c r="AB1502">
        <f>VLOOKUP(X1502,角色属性总表!AG:AI,2,FALSE)*VLOOKUP(角色等级属性!AA1502,角色间职业划分!P:AG,13,FALSE)/角色间职业划分!$AB$9</f>
        <v>3124.6537396121885</v>
      </c>
      <c r="AC1502">
        <f>VLOOKUP(X1502,角色属性总表!AG:AI,3,FALSE)*VLOOKUP(AA1502,角色间职业划分!P:AG,8,FALSE)/角色间职业划分!$W$9</f>
        <v>4620.7391999999991</v>
      </c>
      <c r="AD1502">
        <f>VLOOKUP(AA1502,角色间职业划分!P:AP,26,FALSE)</f>
        <v>0.4</v>
      </c>
      <c r="AE1502">
        <f>VLOOKUP(X1502,角色属性总表!I:Q,3,FALSE)</f>
        <v>758.01599999999996</v>
      </c>
      <c r="AF1502">
        <f>VLOOKUP(AA1502,角色间职业划分!P:AP,11,FALSE)</f>
        <v>0.34</v>
      </c>
      <c r="AG1502">
        <f t="shared" si="234"/>
        <v>5733.8648533794221</v>
      </c>
      <c r="AH1502">
        <f t="shared" si="235"/>
        <v>759</v>
      </c>
      <c r="AJ1502">
        <f t="shared" si="236"/>
        <v>4974.8648533794221</v>
      </c>
      <c r="AK1502">
        <v>1498</v>
      </c>
    </row>
    <row r="1503" spans="1:37" x14ac:dyDescent="0.15">
      <c r="A1503">
        <v>1499</v>
      </c>
      <c r="B1503">
        <f>ROUND(VLOOKUP(X1503,角色属性总表!AG:AI,2,FALSE)/角色属性总表!$C$34,0)</f>
        <v>244</v>
      </c>
      <c r="C1503">
        <f>ROUND(VLOOKUP(X1503,角色属性总表!Y:AE,3,FALSE)/J1503,0)</f>
        <v>149</v>
      </c>
      <c r="D1503">
        <f>ROUND(VLOOKUP(X1503,角色属性总表!AG:AI,3,FALSE)/角色属性总表!$C$35,0)</f>
        <v>255</v>
      </c>
      <c r="E1503">
        <f t="shared" si="230"/>
        <v>1263</v>
      </c>
      <c r="F1503">
        <f t="shared" si="231"/>
        <v>18</v>
      </c>
      <c r="G1503">
        <f t="shared" si="232"/>
        <v>13</v>
      </c>
      <c r="H1503">
        <v>0</v>
      </c>
      <c r="I1503">
        <f t="shared" si="237"/>
        <v>3</v>
      </c>
      <c r="J1503">
        <f>VLOOKUP(AA1503,角色间职业划分!P:AP,20,FALSE)</f>
        <v>9</v>
      </c>
      <c r="K1503">
        <f>IF(X1503=500,100,VLOOKUP(AA1503,角色间职业划分!P:AP,22,FALSE))</f>
        <v>100</v>
      </c>
      <c r="L1503">
        <f>IF(X1503=500,K1503,VLOOKUP(AA1503,角色间职业划分!P:AP,23,FALSE))</f>
        <v>60</v>
      </c>
      <c r="M1503">
        <f>VLOOKUP(AA1503,角色间职业划分!P:AP,24,FALSE)</f>
        <v>0</v>
      </c>
      <c r="N1503">
        <f>VLOOKUP(AA1503,角色间职业划分!P:AP,14)*100</f>
        <v>95</v>
      </c>
      <c r="O1503">
        <f>VLOOKUP(AA1503,角色间职业划分!P:Z,9,FALSE)</f>
        <v>0</v>
      </c>
      <c r="P1503">
        <f>VLOOKUP(AA1503,角色间职业划分!P:AP,10,FALSE)</f>
        <v>0</v>
      </c>
      <c r="Q1503">
        <f>VLOOKUP(AA1503,角色间职业划分!P:AP,15,FALSE)</f>
        <v>0</v>
      </c>
      <c r="R1503">
        <f>VLOOKUP(AA1503,角色间职业划分!P:AP,16,FALSE)</f>
        <v>0</v>
      </c>
      <c r="S1503">
        <f>VLOOKUP(AA1503,角色间职业划分!P:AP,17,FALSE)</f>
        <v>0</v>
      </c>
      <c r="T1503">
        <f>VLOOKUP(AA1503,角色间职业划分!P:AP,18,FALSE)</f>
        <v>0</v>
      </c>
      <c r="U1503">
        <f>VLOOKUP(AA1503,角色间职业划分!P:AP,27,FALSE)</f>
        <v>0</v>
      </c>
      <c r="V1503">
        <f t="shared" si="233"/>
        <v>4.0000000000000036</v>
      </c>
      <c r="W1503">
        <f>VLOOKUP(AA1503,角色间职业划分!P:Q,2,FALSE)</f>
        <v>34</v>
      </c>
      <c r="X1503">
        <f t="shared" si="238"/>
        <v>85</v>
      </c>
      <c r="Y1503">
        <f>INT(VLOOKUP(X1503,角色属性总表!AG:AH,2,FALSE)*角色属性总表!$C$38)</f>
        <v>1710</v>
      </c>
      <c r="AA1503">
        <f t="shared" si="239"/>
        <v>15</v>
      </c>
      <c r="AB1503">
        <f>VLOOKUP(X1503,角色属性总表!AG:AI,2,FALSE)*VLOOKUP(角色等级属性!AA1503,角色间职业划分!P:AG,13,FALSE)/角色间职业划分!$AB$9</f>
        <v>3157.8947368421054</v>
      </c>
      <c r="AC1503">
        <f>VLOOKUP(X1503,角色属性总表!AG:AI,3,FALSE)*VLOOKUP(AA1503,角色间职业划分!P:AG,8,FALSE)/角色间职业划分!$W$9</f>
        <v>4669.8959999999988</v>
      </c>
      <c r="AD1503">
        <f>VLOOKUP(AA1503,角色间职业划分!P:AP,26,FALSE)</f>
        <v>0.4</v>
      </c>
      <c r="AE1503">
        <f>VLOOKUP(X1503,角色属性总表!I:Q,3,FALSE)</f>
        <v>766.08</v>
      </c>
      <c r="AF1503">
        <f>VLOOKUP(AA1503,角色间职业划分!P:AP,11,FALSE)</f>
        <v>0.34</v>
      </c>
      <c r="AG1503">
        <f t="shared" si="234"/>
        <v>5849.7248574958685</v>
      </c>
      <c r="AH1503">
        <f t="shared" si="235"/>
        <v>765</v>
      </c>
      <c r="AJ1503">
        <f t="shared" si="236"/>
        <v>5084.7248574958685</v>
      </c>
      <c r="AK1503">
        <v>1499</v>
      </c>
    </row>
    <row r="1504" spans="1:37" x14ac:dyDescent="0.15">
      <c r="A1504">
        <v>1500</v>
      </c>
      <c r="B1504">
        <f>ROUND(VLOOKUP(X1504,角色属性总表!AG:AI,2,FALSE)/角色属性总表!$C$34,0)</f>
        <v>247</v>
      </c>
      <c r="C1504">
        <f>ROUND(VLOOKUP(X1504,角色属性总表!Y:AE,3,FALSE)/J1504,0)</f>
        <v>152</v>
      </c>
      <c r="D1504">
        <f>ROUND(VLOOKUP(X1504,角色属性总表!AG:AI,3,FALSE)/角色属性总表!$C$35,0)</f>
        <v>258</v>
      </c>
      <c r="E1504">
        <f t="shared" si="230"/>
        <v>1276</v>
      </c>
      <c r="F1504">
        <f t="shared" si="231"/>
        <v>18</v>
      </c>
      <c r="G1504">
        <f t="shared" si="232"/>
        <v>13</v>
      </c>
      <c r="H1504">
        <v>0</v>
      </c>
      <c r="I1504">
        <f t="shared" si="237"/>
        <v>3</v>
      </c>
      <c r="J1504">
        <f>VLOOKUP(AA1504,角色间职业划分!P:AP,20,FALSE)</f>
        <v>9</v>
      </c>
      <c r="K1504">
        <f>IF(X1504=500,100,VLOOKUP(AA1504,角色间职业划分!P:AP,22,FALSE))</f>
        <v>100</v>
      </c>
      <c r="L1504">
        <f>IF(X1504=500,K1504,VLOOKUP(AA1504,角色间职业划分!P:AP,23,FALSE))</f>
        <v>60</v>
      </c>
      <c r="M1504">
        <f>VLOOKUP(AA1504,角色间职业划分!P:AP,24,FALSE)</f>
        <v>0</v>
      </c>
      <c r="N1504">
        <f>VLOOKUP(AA1504,角色间职业划分!P:AP,14)*100</f>
        <v>95</v>
      </c>
      <c r="O1504">
        <f>VLOOKUP(AA1504,角色间职业划分!P:Z,9,FALSE)</f>
        <v>0</v>
      </c>
      <c r="P1504">
        <f>VLOOKUP(AA1504,角色间职业划分!P:AP,10,FALSE)</f>
        <v>0</v>
      </c>
      <c r="Q1504">
        <f>VLOOKUP(AA1504,角色间职业划分!P:AP,15,FALSE)</f>
        <v>0</v>
      </c>
      <c r="R1504">
        <f>VLOOKUP(AA1504,角色间职业划分!P:AP,16,FALSE)</f>
        <v>0</v>
      </c>
      <c r="S1504">
        <f>VLOOKUP(AA1504,角色间职业划分!P:AP,17,FALSE)</f>
        <v>0</v>
      </c>
      <c r="T1504">
        <f>VLOOKUP(AA1504,角色间职业划分!P:AP,18,FALSE)</f>
        <v>0</v>
      </c>
      <c r="U1504">
        <f>VLOOKUP(AA1504,角色间职业划分!P:AP,27,FALSE)</f>
        <v>0</v>
      </c>
      <c r="V1504">
        <f t="shared" si="233"/>
        <v>4.0000000000000036</v>
      </c>
      <c r="W1504">
        <f>VLOOKUP(AA1504,角色间职业划分!P:Q,2,FALSE)</f>
        <v>34</v>
      </c>
      <c r="X1504">
        <f t="shared" si="238"/>
        <v>86</v>
      </c>
      <c r="Y1504">
        <f>INT(VLOOKUP(X1504,角色属性总表!AG:AH,2,FALSE)*角色属性总表!$C$38)</f>
        <v>1728</v>
      </c>
      <c r="AA1504">
        <f t="shared" si="239"/>
        <v>15</v>
      </c>
      <c r="AB1504">
        <f>VLOOKUP(X1504,角色属性总表!AG:AI,2,FALSE)*VLOOKUP(角色等级属性!AA1504,角色间职业划分!P:AG,13,FALSE)/角色间职业划分!$AB$9</f>
        <v>3191.1357340720224</v>
      </c>
      <c r="AC1504">
        <f>VLOOKUP(X1504,角色属性总表!AG:AI,3,FALSE)*VLOOKUP(AA1504,角色间职业划分!P:AG,8,FALSE)/角色间职业划分!$W$9</f>
        <v>4719.0527999999986</v>
      </c>
      <c r="AD1504">
        <f>VLOOKUP(AA1504,角色间职业划分!P:AP,26,FALSE)</f>
        <v>0.4</v>
      </c>
      <c r="AE1504">
        <f>VLOOKUP(X1504,角色属性总表!I:Q,3,FALSE)</f>
        <v>774.14400000000001</v>
      </c>
      <c r="AF1504">
        <f>VLOOKUP(AA1504,角色间职业划分!P:AP,11,FALSE)</f>
        <v>0.34</v>
      </c>
      <c r="AG1504">
        <f t="shared" si="234"/>
        <v>5966.6382281684428</v>
      </c>
      <c r="AH1504">
        <f t="shared" si="235"/>
        <v>774</v>
      </c>
      <c r="AJ1504">
        <f t="shared" si="236"/>
        <v>5192.6382281684428</v>
      </c>
      <c r="AK1504">
        <v>1500</v>
      </c>
    </row>
    <row r="1505" spans="1:37" x14ac:dyDescent="0.15">
      <c r="A1505">
        <v>1501</v>
      </c>
      <c r="B1505">
        <f>ROUND(VLOOKUP(X1505,角色属性总表!AG:AI,2,FALSE)/角色属性总表!$C$34,0)</f>
        <v>249</v>
      </c>
      <c r="C1505">
        <f>ROUND(VLOOKUP(X1505,角色属性总表!Y:AE,3,FALSE)/J1505,0)</f>
        <v>155</v>
      </c>
      <c r="D1505">
        <f>ROUND(VLOOKUP(X1505,角色属性总表!AG:AI,3,FALSE)/角色属性总表!$C$35,0)</f>
        <v>261</v>
      </c>
      <c r="E1505">
        <f t="shared" si="230"/>
        <v>1289</v>
      </c>
      <c r="F1505">
        <f t="shared" si="231"/>
        <v>18</v>
      </c>
      <c r="G1505">
        <f t="shared" si="232"/>
        <v>13</v>
      </c>
      <c r="H1505">
        <v>0</v>
      </c>
      <c r="I1505">
        <f t="shared" si="237"/>
        <v>3</v>
      </c>
      <c r="J1505">
        <f>VLOOKUP(AA1505,角色间职业划分!P:AP,20,FALSE)</f>
        <v>9</v>
      </c>
      <c r="K1505">
        <f>IF(X1505=500,100,VLOOKUP(AA1505,角色间职业划分!P:AP,22,FALSE))</f>
        <v>100</v>
      </c>
      <c r="L1505">
        <f>IF(X1505=500,K1505,VLOOKUP(AA1505,角色间职业划分!P:AP,23,FALSE))</f>
        <v>60</v>
      </c>
      <c r="M1505">
        <f>VLOOKUP(AA1505,角色间职业划分!P:AP,24,FALSE)</f>
        <v>0</v>
      </c>
      <c r="N1505">
        <f>VLOOKUP(AA1505,角色间职业划分!P:AP,14)*100</f>
        <v>95</v>
      </c>
      <c r="O1505">
        <f>VLOOKUP(AA1505,角色间职业划分!P:Z,9,FALSE)</f>
        <v>0</v>
      </c>
      <c r="P1505">
        <f>VLOOKUP(AA1505,角色间职业划分!P:AP,10,FALSE)</f>
        <v>0</v>
      </c>
      <c r="Q1505">
        <f>VLOOKUP(AA1505,角色间职业划分!P:AP,15,FALSE)</f>
        <v>0</v>
      </c>
      <c r="R1505">
        <f>VLOOKUP(AA1505,角色间职业划分!P:AP,16,FALSE)</f>
        <v>0</v>
      </c>
      <c r="S1505">
        <f>VLOOKUP(AA1505,角色间职业划分!P:AP,17,FALSE)</f>
        <v>0</v>
      </c>
      <c r="T1505">
        <f>VLOOKUP(AA1505,角色间职业划分!P:AP,18,FALSE)</f>
        <v>0</v>
      </c>
      <c r="U1505">
        <f>VLOOKUP(AA1505,角色间职业划分!P:AP,27,FALSE)</f>
        <v>0</v>
      </c>
      <c r="V1505">
        <f t="shared" si="233"/>
        <v>4.0000000000000036</v>
      </c>
      <c r="W1505">
        <f>VLOOKUP(AA1505,角色间职业划分!P:Q,2,FALSE)</f>
        <v>34</v>
      </c>
      <c r="X1505">
        <f t="shared" si="238"/>
        <v>87</v>
      </c>
      <c r="Y1505">
        <f>INT(VLOOKUP(X1505,角色属性总表!AG:AH,2,FALSE)*角色属性总表!$C$38)</f>
        <v>1746</v>
      </c>
      <c r="AA1505">
        <f t="shared" si="239"/>
        <v>15</v>
      </c>
      <c r="AB1505">
        <f>VLOOKUP(X1505,角色属性总表!AG:AI,2,FALSE)*VLOOKUP(角色等级属性!AA1505,角色间职业划分!P:AG,13,FALSE)/角色间职业划分!$AB$9</f>
        <v>3224.3767313019384</v>
      </c>
      <c r="AC1505">
        <f>VLOOKUP(X1505,角色属性总表!AG:AI,3,FALSE)*VLOOKUP(AA1505,角色间职业划分!P:AG,8,FALSE)/角色间职业划分!$W$9</f>
        <v>4768.2095999999983</v>
      </c>
      <c r="AD1505">
        <f>VLOOKUP(AA1505,角色间职业划分!P:AP,26,FALSE)</f>
        <v>0.4</v>
      </c>
      <c r="AE1505">
        <f>VLOOKUP(X1505,角色属性总表!I:Q,3,FALSE)</f>
        <v>782.20799999999997</v>
      </c>
      <c r="AF1505">
        <f>VLOOKUP(AA1505,角色间职业划分!P:AP,11,FALSE)</f>
        <v>0.34</v>
      </c>
      <c r="AG1505">
        <f t="shared" si="234"/>
        <v>6084.6052719335185</v>
      </c>
      <c r="AH1505">
        <f t="shared" si="235"/>
        <v>783</v>
      </c>
      <c r="AJ1505">
        <f t="shared" si="236"/>
        <v>5301.6052719335185</v>
      </c>
      <c r="AK1505">
        <v>1501</v>
      </c>
    </row>
    <row r="1506" spans="1:37" x14ac:dyDescent="0.15">
      <c r="A1506">
        <v>1502</v>
      </c>
      <c r="B1506">
        <f>ROUND(VLOOKUP(X1506,角色属性总表!AG:AI,2,FALSE)/角色属性总表!$C$34,0)</f>
        <v>252</v>
      </c>
      <c r="C1506">
        <f>ROUND(VLOOKUP(X1506,角色属性总表!Y:AE,3,FALSE)/J1506,0)</f>
        <v>158</v>
      </c>
      <c r="D1506">
        <f>ROUND(VLOOKUP(X1506,角色属性总表!AG:AI,3,FALSE)/角色属性总表!$C$35,0)</f>
        <v>263</v>
      </c>
      <c r="E1506">
        <f t="shared" si="230"/>
        <v>1303</v>
      </c>
      <c r="F1506">
        <f t="shared" si="231"/>
        <v>18</v>
      </c>
      <c r="G1506">
        <f t="shared" si="232"/>
        <v>13</v>
      </c>
      <c r="H1506">
        <v>0</v>
      </c>
      <c r="I1506">
        <f t="shared" si="237"/>
        <v>3</v>
      </c>
      <c r="J1506">
        <f>VLOOKUP(AA1506,角色间职业划分!P:AP,20,FALSE)</f>
        <v>9</v>
      </c>
      <c r="K1506">
        <f>IF(X1506=500,100,VLOOKUP(AA1506,角色间职业划分!P:AP,22,FALSE))</f>
        <v>100</v>
      </c>
      <c r="L1506">
        <f>IF(X1506=500,K1506,VLOOKUP(AA1506,角色间职业划分!P:AP,23,FALSE))</f>
        <v>60</v>
      </c>
      <c r="M1506">
        <f>VLOOKUP(AA1506,角色间职业划分!P:AP,24,FALSE)</f>
        <v>0</v>
      </c>
      <c r="N1506">
        <f>VLOOKUP(AA1506,角色间职业划分!P:AP,14)*100</f>
        <v>95</v>
      </c>
      <c r="O1506">
        <f>VLOOKUP(AA1506,角色间职业划分!P:Z,9,FALSE)</f>
        <v>0</v>
      </c>
      <c r="P1506">
        <f>VLOOKUP(AA1506,角色间职业划分!P:AP,10,FALSE)</f>
        <v>0</v>
      </c>
      <c r="Q1506">
        <f>VLOOKUP(AA1506,角色间职业划分!P:AP,15,FALSE)</f>
        <v>0</v>
      </c>
      <c r="R1506">
        <f>VLOOKUP(AA1506,角色间职业划分!P:AP,16,FALSE)</f>
        <v>0</v>
      </c>
      <c r="S1506">
        <f>VLOOKUP(AA1506,角色间职业划分!P:AP,17,FALSE)</f>
        <v>0</v>
      </c>
      <c r="T1506">
        <f>VLOOKUP(AA1506,角色间职业划分!P:AP,18,FALSE)</f>
        <v>0</v>
      </c>
      <c r="U1506">
        <f>VLOOKUP(AA1506,角色间职业划分!P:AP,27,FALSE)</f>
        <v>0</v>
      </c>
      <c r="V1506">
        <f t="shared" si="233"/>
        <v>4.0000000000000036</v>
      </c>
      <c r="W1506">
        <f>VLOOKUP(AA1506,角色间职业划分!P:Q,2,FALSE)</f>
        <v>34</v>
      </c>
      <c r="X1506">
        <f t="shared" si="238"/>
        <v>88</v>
      </c>
      <c r="Y1506">
        <f>INT(VLOOKUP(X1506,角色属性总表!AG:AH,2,FALSE)*角色属性总表!$C$38)</f>
        <v>1764</v>
      </c>
      <c r="AA1506">
        <f t="shared" si="239"/>
        <v>15</v>
      </c>
      <c r="AB1506">
        <f>VLOOKUP(X1506,角色属性总表!AG:AI,2,FALSE)*VLOOKUP(角色等级属性!AA1506,角色间职业划分!P:AG,13,FALSE)/角色间职业划分!$AB$9</f>
        <v>3257.6177285318568</v>
      </c>
      <c r="AC1506">
        <f>VLOOKUP(X1506,角色属性总表!AG:AI,3,FALSE)*VLOOKUP(AA1506,角色间职业划分!P:AG,8,FALSE)/角色间职业划分!$W$9</f>
        <v>4817.366399999999</v>
      </c>
      <c r="AD1506">
        <f>VLOOKUP(AA1506,角色间职业划分!P:AP,26,FALSE)</f>
        <v>0.4</v>
      </c>
      <c r="AE1506">
        <f>VLOOKUP(X1506,角色属性总表!I:Q,3,FALSE)</f>
        <v>790.27200000000016</v>
      </c>
      <c r="AF1506">
        <f>VLOOKUP(AA1506,角色间职业划分!P:AP,11,FALSE)</f>
        <v>0.34</v>
      </c>
      <c r="AG1506">
        <f t="shared" si="234"/>
        <v>6203.6263446309567</v>
      </c>
      <c r="AH1506">
        <f t="shared" si="235"/>
        <v>789</v>
      </c>
      <c r="AJ1506">
        <f t="shared" si="236"/>
        <v>5414.6263446309567</v>
      </c>
      <c r="AK1506">
        <v>1502</v>
      </c>
    </row>
    <row r="1507" spans="1:37" x14ac:dyDescent="0.15">
      <c r="A1507">
        <v>1503</v>
      </c>
      <c r="B1507">
        <f>ROUND(VLOOKUP(X1507,角色属性总表!AG:AI,2,FALSE)/角色属性总表!$C$34,0)</f>
        <v>255</v>
      </c>
      <c r="C1507">
        <f>ROUND(VLOOKUP(X1507,角色属性总表!Y:AE,3,FALSE)/J1507,0)</f>
        <v>161</v>
      </c>
      <c r="D1507">
        <f>ROUND(VLOOKUP(X1507,角色属性总表!AG:AI,3,FALSE)/角色属性总表!$C$35,0)</f>
        <v>266</v>
      </c>
      <c r="E1507">
        <f t="shared" si="230"/>
        <v>1316</v>
      </c>
      <c r="F1507">
        <f t="shared" si="231"/>
        <v>18</v>
      </c>
      <c r="G1507">
        <f t="shared" si="232"/>
        <v>13</v>
      </c>
      <c r="H1507">
        <v>0</v>
      </c>
      <c r="I1507">
        <f t="shared" si="237"/>
        <v>3</v>
      </c>
      <c r="J1507">
        <f>VLOOKUP(AA1507,角色间职业划分!P:AP,20,FALSE)</f>
        <v>9</v>
      </c>
      <c r="K1507">
        <f>IF(X1507=500,100,VLOOKUP(AA1507,角色间职业划分!P:AP,22,FALSE))</f>
        <v>100</v>
      </c>
      <c r="L1507">
        <f>IF(X1507=500,K1507,VLOOKUP(AA1507,角色间职业划分!P:AP,23,FALSE))</f>
        <v>60</v>
      </c>
      <c r="M1507">
        <f>VLOOKUP(AA1507,角色间职业划分!P:AP,24,FALSE)</f>
        <v>0</v>
      </c>
      <c r="N1507">
        <f>VLOOKUP(AA1507,角色间职业划分!P:AP,14)*100</f>
        <v>95</v>
      </c>
      <c r="O1507">
        <f>VLOOKUP(AA1507,角色间职业划分!P:Z,9,FALSE)</f>
        <v>0</v>
      </c>
      <c r="P1507">
        <f>VLOOKUP(AA1507,角色间职业划分!P:AP,10,FALSE)</f>
        <v>0</v>
      </c>
      <c r="Q1507">
        <f>VLOOKUP(AA1507,角色间职业划分!P:AP,15,FALSE)</f>
        <v>0</v>
      </c>
      <c r="R1507">
        <f>VLOOKUP(AA1507,角色间职业划分!P:AP,16,FALSE)</f>
        <v>0</v>
      </c>
      <c r="S1507">
        <f>VLOOKUP(AA1507,角色间职业划分!P:AP,17,FALSE)</f>
        <v>0</v>
      </c>
      <c r="T1507">
        <f>VLOOKUP(AA1507,角色间职业划分!P:AP,18,FALSE)</f>
        <v>0</v>
      </c>
      <c r="U1507">
        <f>VLOOKUP(AA1507,角色间职业划分!P:AP,27,FALSE)</f>
        <v>0</v>
      </c>
      <c r="V1507">
        <f t="shared" si="233"/>
        <v>4.0000000000000036</v>
      </c>
      <c r="W1507">
        <f>VLOOKUP(AA1507,角色间职业划分!P:Q,2,FALSE)</f>
        <v>34</v>
      </c>
      <c r="X1507">
        <f t="shared" si="238"/>
        <v>89</v>
      </c>
      <c r="Y1507">
        <f>INT(VLOOKUP(X1507,角色属性总表!AG:AH,2,FALSE)*角色属性总表!$C$38)</f>
        <v>1782</v>
      </c>
      <c r="AA1507">
        <f t="shared" si="239"/>
        <v>15</v>
      </c>
      <c r="AB1507">
        <f>VLOOKUP(X1507,角色属性总表!AG:AI,2,FALSE)*VLOOKUP(角色等级属性!AA1507,角色间职业划分!P:AG,13,FALSE)/角色间职业划分!$AB$9</f>
        <v>3290.8587257617728</v>
      </c>
      <c r="AC1507">
        <f>VLOOKUP(X1507,角色属性总表!AG:AI,3,FALSE)*VLOOKUP(AA1507,角色间职业划分!P:AG,8,FALSE)/角色间职业划分!$W$9</f>
        <v>4866.5231999999987</v>
      </c>
      <c r="AD1507">
        <f>VLOOKUP(AA1507,角色间职业划分!P:AP,26,FALSE)</f>
        <v>0.4</v>
      </c>
      <c r="AE1507">
        <f>VLOOKUP(X1507,角色属性总表!I:Q,3,FALSE)</f>
        <v>798.33600000000001</v>
      </c>
      <c r="AF1507">
        <f>VLOOKUP(AA1507,角色间职业划分!P:AP,11,FALSE)</f>
        <v>0.34</v>
      </c>
      <c r="AG1507">
        <f t="shared" si="234"/>
        <v>6323.7018502732935</v>
      </c>
      <c r="AH1507">
        <f t="shared" si="235"/>
        <v>798</v>
      </c>
      <c r="AJ1507">
        <f t="shared" si="236"/>
        <v>5525.7018502732935</v>
      </c>
      <c r="AK1507">
        <v>1503</v>
      </c>
    </row>
    <row r="1508" spans="1:37" x14ac:dyDescent="0.15">
      <c r="A1508">
        <v>1504</v>
      </c>
      <c r="B1508">
        <f>ROUND(VLOOKUP(X1508,角色属性总表!AG:AI,2,FALSE)/角色属性总表!$C$34,0)</f>
        <v>257</v>
      </c>
      <c r="C1508">
        <f>ROUND(VLOOKUP(X1508,角色属性总表!Y:AE,3,FALSE)/J1508,0)</f>
        <v>164</v>
      </c>
      <c r="D1508">
        <f>ROUND(VLOOKUP(X1508,角色属性总表!AG:AI,3,FALSE)/角色属性总表!$C$35,0)</f>
        <v>269</v>
      </c>
      <c r="E1508">
        <f t="shared" si="230"/>
        <v>1329</v>
      </c>
      <c r="F1508">
        <f t="shared" si="231"/>
        <v>18</v>
      </c>
      <c r="G1508">
        <f t="shared" si="232"/>
        <v>13</v>
      </c>
      <c r="H1508">
        <v>0</v>
      </c>
      <c r="I1508">
        <f t="shared" si="237"/>
        <v>3</v>
      </c>
      <c r="J1508">
        <f>VLOOKUP(AA1508,角色间职业划分!P:AP,20,FALSE)</f>
        <v>9</v>
      </c>
      <c r="K1508">
        <f>IF(X1508=500,100,VLOOKUP(AA1508,角色间职业划分!P:AP,22,FALSE))</f>
        <v>100</v>
      </c>
      <c r="L1508">
        <f>IF(X1508=500,K1508,VLOOKUP(AA1508,角色间职业划分!P:AP,23,FALSE))</f>
        <v>60</v>
      </c>
      <c r="M1508">
        <f>VLOOKUP(AA1508,角色间职业划分!P:AP,24,FALSE)</f>
        <v>0</v>
      </c>
      <c r="N1508">
        <f>VLOOKUP(AA1508,角色间职业划分!P:AP,14)*100</f>
        <v>95</v>
      </c>
      <c r="O1508">
        <f>VLOOKUP(AA1508,角色间职业划分!P:Z,9,FALSE)</f>
        <v>0</v>
      </c>
      <c r="P1508">
        <f>VLOOKUP(AA1508,角色间职业划分!P:AP,10,FALSE)</f>
        <v>0</v>
      </c>
      <c r="Q1508">
        <f>VLOOKUP(AA1508,角色间职业划分!P:AP,15,FALSE)</f>
        <v>0</v>
      </c>
      <c r="R1508">
        <f>VLOOKUP(AA1508,角色间职业划分!P:AP,16,FALSE)</f>
        <v>0</v>
      </c>
      <c r="S1508">
        <f>VLOOKUP(AA1508,角色间职业划分!P:AP,17,FALSE)</f>
        <v>0</v>
      </c>
      <c r="T1508">
        <f>VLOOKUP(AA1508,角色间职业划分!P:AP,18,FALSE)</f>
        <v>0</v>
      </c>
      <c r="U1508">
        <f>VLOOKUP(AA1508,角色间职业划分!P:AP,27,FALSE)</f>
        <v>0</v>
      </c>
      <c r="V1508">
        <f t="shared" si="233"/>
        <v>4.0000000000000036</v>
      </c>
      <c r="W1508">
        <f>VLOOKUP(AA1508,角色间职业划分!P:Q,2,FALSE)</f>
        <v>34</v>
      </c>
      <c r="X1508">
        <f t="shared" si="238"/>
        <v>90</v>
      </c>
      <c r="Y1508">
        <f>INT(VLOOKUP(X1508,角色属性总表!AG:AH,2,FALSE)*角色属性总表!$C$38)</f>
        <v>1800</v>
      </c>
      <c r="AA1508">
        <f t="shared" si="239"/>
        <v>15</v>
      </c>
      <c r="AB1508">
        <f>VLOOKUP(X1508,角色属性总表!AG:AI,2,FALSE)*VLOOKUP(角色等级属性!AA1508,角色间职业划分!P:AG,13,FALSE)/角色间职业划分!$AB$9</f>
        <v>3324.0997229916898</v>
      </c>
      <c r="AC1508">
        <f>VLOOKUP(X1508,角色属性总表!AG:AI,3,FALSE)*VLOOKUP(AA1508,角色间职业划分!P:AG,8,FALSE)/角色间职业划分!$W$9</f>
        <v>4915.6799999999985</v>
      </c>
      <c r="AD1508">
        <f>VLOOKUP(AA1508,角色间职业划分!P:AP,26,FALSE)</f>
        <v>0.4</v>
      </c>
      <c r="AE1508">
        <f>VLOOKUP(X1508,角色属性总表!I:Q,3,FALSE)</f>
        <v>806.40000000000009</v>
      </c>
      <c r="AF1508">
        <f>VLOOKUP(AA1508,角色间职业划分!P:AP,11,FALSE)</f>
        <v>0.34</v>
      </c>
      <c r="AG1508">
        <f t="shared" si="234"/>
        <v>6444.8322399624567</v>
      </c>
      <c r="AH1508">
        <f t="shared" si="235"/>
        <v>807</v>
      </c>
      <c r="AJ1508">
        <f t="shared" si="236"/>
        <v>5637.8322399624567</v>
      </c>
      <c r="AK1508">
        <v>1504</v>
      </c>
    </row>
    <row r="1509" spans="1:37" x14ac:dyDescent="0.15">
      <c r="A1509">
        <v>1505</v>
      </c>
      <c r="B1509">
        <f>ROUND(VLOOKUP(X1509,角色属性总表!AG:AI,2,FALSE)/角色属性总表!$C$34,0)</f>
        <v>260</v>
      </c>
      <c r="C1509">
        <f>ROUND(VLOOKUP(X1509,角色属性总表!Y:AE,3,FALSE)/J1509,0)</f>
        <v>167</v>
      </c>
      <c r="D1509">
        <f>ROUND(VLOOKUP(X1509,角色属性总表!AG:AI,3,FALSE)/角色属性总表!$C$35,0)</f>
        <v>271</v>
      </c>
      <c r="E1509">
        <f t="shared" si="230"/>
        <v>1342</v>
      </c>
      <c r="F1509">
        <f t="shared" si="231"/>
        <v>18</v>
      </c>
      <c r="G1509">
        <f t="shared" si="232"/>
        <v>13</v>
      </c>
      <c r="H1509">
        <v>0</v>
      </c>
      <c r="I1509">
        <f t="shared" si="237"/>
        <v>3</v>
      </c>
      <c r="J1509">
        <f>VLOOKUP(AA1509,角色间职业划分!P:AP,20,FALSE)</f>
        <v>9</v>
      </c>
      <c r="K1509">
        <f>IF(X1509=500,100,VLOOKUP(AA1509,角色间职业划分!P:AP,22,FALSE))</f>
        <v>100</v>
      </c>
      <c r="L1509">
        <f>IF(X1509=500,K1509,VLOOKUP(AA1509,角色间职业划分!P:AP,23,FALSE))</f>
        <v>60</v>
      </c>
      <c r="M1509">
        <f>VLOOKUP(AA1509,角色间职业划分!P:AP,24,FALSE)</f>
        <v>0</v>
      </c>
      <c r="N1509">
        <f>VLOOKUP(AA1509,角色间职业划分!P:AP,14)*100</f>
        <v>95</v>
      </c>
      <c r="O1509">
        <f>VLOOKUP(AA1509,角色间职业划分!P:Z,9,FALSE)</f>
        <v>0</v>
      </c>
      <c r="P1509">
        <f>VLOOKUP(AA1509,角色间职业划分!P:AP,10,FALSE)</f>
        <v>0</v>
      </c>
      <c r="Q1509">
        <f>VLOOKUP(AA1509,角色间职业划分!P:AP,15,FALSE)</f>
        <v>0</v>
      </c>
      <c r="R1509">
        <f>VLOOKUP(AA1509,角色间职业划分!P:AP,16,FALSE)</f>
        <v>0</v>
      </c>
      <c r="S1509">
        <f>VLOOKUP(AA1509,角色间职业划分!P:AP,17,FALSE)</f>
        <v>0</v>
      </c>
      <c r="T1509">
        <f>VLOOKUP(AA1509,角色间职业划分!P:AP,18,FALSE)</f>
        <v>0</v>
      </c>
      <c r="U1509">
        <f>VLOOKUP(AA1509,角色间职业划分!P:AP,27,FALSE)</f>
        <v>0</v>
      </c>
      <c r="V1509">
        <f t="shared" si="233"/>
        <v>4.0000000000000036</v>
      </c>
      <c r="W1509">
        <f>VLOOKUP(AA1509,角色间职业划分!P:Q,2,FALSE)</f>
        <v>34</v>
      </c>
      <c r="X1509">
        <f t="shared" si="238"/>
        <v>91</v>
      </c>
      <c r="Y1509">
        <f>INT(VLOOKUP(X1509,角色属性总表!AG:AH,2,FALSE)*角色属性总表!$C$38)</f>
        <v>1818</v>
      </c>
      <c r="AA1509">
        <f t="shared" si="239"/>
        <v>15</v>
      </c>
      <c r="AB1509">
        <f>VLOOKUP(X1509,角色属性总表!AG:AI,2,FALSE)*VLOOKUP(角色等级属性!AA1509,角色间职业划分!P:AG,13,FALSE)/角色间职业划分!$AB$9</f>
        <v>3357.3407202216067</v>
      </c>
      <c r="AC1509">
        <f>VLOOKUP(X1509,角色属性总表!AG:AI,3,FALSE)*VLOOKUP(AA1509,角色间职业划分!P:AG,8,FALSE)/角色间职业划分!$W$9</f>
        <v>4964.8367999999982</v>
      </c>
      <c r="AD1509">
        <f>VLOOKUP(AA1509,角色间职业划分!P:AP,26,FALSE)</f>
        <v>0.4</v>
      </c>
      <c r="AE1509">
        <f>VLOOKUP(X1509,角色属性总表!I:Q,3,FALSE)</f>
        <v>814.46399999999994</v>
      </c>
      <c r="AF1509">
        <f>VLOOKUP(AA1509,角色间职业划分!P:AP,11,FALSE)</f>
        <v>0.34</v>
      </c>
      <c r="AG1509">
        <f t="shared" si="234"/>
        <v>6567.0180108516188</v>
      </c>
      <c r="AH1509">
        <f t="shared" si="235"/>
        <v>813</v>
      </c>
      <c r="AJ1509">
        <f t="shared" si="236"/>
        <v>5754.0180108516188</v>
      </c>
      <c r="AK1509">
        <v>1505</v>
      </c>
    </row>
    <row r="1510" spans="1:37" x14ac:dyDescent="0.15">
      <c r="A1510">
        <v>1506</v>
      </c>
      <c r="B1510">
        <f>ROUND(VLOOKUP(X1510,角色属性总表!AG:AI,2,FALSE)/角色属性总表!$C$34,0)</f>
        <v>262</v>
      </c>
      <c r="C1510">
        <f>ROUND(VLOOKUP(X1510,角色属性总表!Y:AE,3,FALSE)/J1510,0)</f>
        <v>170</v>
      </c>
      <c r="D1510">
        <f>ROUND(VLOOKUP(X1510,角色属性总表!AG:AI,3,FALSE)/角色属性总表!$C$35,0)</f>
        <v>274</v>
      </c>
      <c r="E1510">
        <f t="shared" si="230"/>
        <v>1356</v>
      </c>
      <c r="F1510">
        <f t="shared" si="231"/>
        <v>18</v>
      </c>
      <c r="G1510">
        <f t="shared" si="232"/>
        <v>13</v>
      </c>
      <c r="H1510">
        <v>0</v>
      </c>
      <c r="I1510">
        <f t="shared" si="237"/>
        <v>3</v>
      </c>
      <c r="J1510">
        <f>VLOOKUP(AA1510,角色间职业划分!P:AP,20,FALSE)</f>
        <v>9</v>
      </c>
      <c r="K1510">
        <f>IF(X1510=500,100,VLOOKUP(AA1510,角色间职业划分!P:AP,22,FALSE))</f>
        <v>100</v>
      </c>
      <c r="L1510">
        <f>IF(X1510=500,K1510,VLOOKUP(AA1510,角色间职业划分!P:AP,23,FALSE))</f>
        <v>60</v>
      </c>
      <c r="M1510">
        <f>VLOOKUP(AA1510,角色间职业划分!P:AP,24,FALSE)</f>
        <v>0</v>
      </c>
      <c r="N1510">
        <f>VLOOKUP(AA1510,角色间职业划分!P:AP,14)*100</f>
        <v>95</v>
      </c>
      <c r="O1510">
        <f>VLOOKUP(AA1510,角色间职业划分!P:Z,9,FALSE)</f>
        <v>0</v>
      </c>
      <c r="P1510">
        <f>VLOOKUP(AA1510,角色间职业划分!P:AP,10,FALSE)</f>
        <v>0</v>
      </c>
      <c r="Q1510">
        <f>VLOOKUP(AA1510,角色间职业划分!P:AP,15,FALSE)</f>
        <v>0</v>
      </c>
      <c r="R1510">
        <f>VLOOKUP(AA1510,角色间职业划分!P:AP,16,FALSE)</f>
        <v>0</v>
      </c>
      <c r="S1510">
        <f>VLOOKUP(AA1510,角色间职业划分!P:AP,17,FALSE)</f>
        <v>0</v>
      </c>
      <c r="T1510">
        <f>VLOOKUP(AA1510,角色间职业划分!P:AP,18,FALSE)</f>
        <v>0</v>
      </c>
      <c r="U1510">
        <f>VLOOKUP(AA1510,角色间职业划分!P:AP,27,FALSE)</f>
        <v>0</v>
      </c>
      <c r="V1510">
        <f t="shared" si="233"/>
        <v>4.0000000000000036</v>
      </c>
      <c r="W1510">
        <f>VLOOKUP(AA1510,角色间职业划分!P:Q,2,FALSE)</f>
        <v>34</v>
      </c>
      <c r="X1510">
        <f t="shared" si="238"/>
        <v>92</v>
      </c>
      <c r="Y1510">
        <f>INT(VLOOKUP(X1510,角色属性总表!AG:AH,2,FALSE)*角色属性总表!$C$38)</f>
        <v>1836</v>
      </c>
      <c r="AA1510">
        <f t="shared" si="239"/>
        <v>15</v>
      </c>
      <c r="AB1510">
        <f>VLOOKUP(X1510,角色属性总表!AG:AI,2,FALSE)*VLOOKUP(角色等级属性!AA1510,角色间职业划分!P:AG,13,FALSE)/角色间职业划分!$AB$9</f>
        <v>3390.5817174515232</v>
      </c>
      <c r="AC1510">
        <f>VLOOKUP(X1510,角色属性总表!AG:AI,3,FALSE)*VLOOKUP(AA1510,角色间职业划分!P:AG,8,FALSE)/角色间职业划分!$W$9</f>
        <v>5013.993599999998</v>
      </c>
      <c r="AD1510">
        <f>VLOOKUP(AA1510,角色间职业划分!P:AP,26,FALSE)</f>
        <v>0.4</v>
      </c>
      <c r="AE1510">
        <f>VLOOKUP(X1510,角色属性总表!I:Q,3,FALSE)</f>
        <v>822.52800000000002</v>
      </c>
      <c r="AF1510">
        <f>VLOOKUP(AA1510,角色间职业划分!P:AP,11,FALSE)</f>
        <v>0.34</v>
      </c>
      <c r="AG1510">
        <f t="shared" si="234"/>
        <v>6690.2597051499315</v>
      </c>
      <c r="AH1510">
        <f t="shared" si="235"/>
        <v>822</v>
      </c>
      <c r="AJ1510">
        <f t="shared" si="236"/>
        <v>5868.2597051499315</v>
      </c>
      <c r="AK1510">
        <v>1506</v>
      </c>
    </row>
    <row r="1511" spans="1:37" x14ac:dyDescent="0.15">
      <c r="A1511">
        <v>1507</v>
      </c>
      <c r="B1511">
        <f>ROUND(VLOOKUP(X1511,角色属性总表!AG:AI,2,FALSE)/角色属性总表!$C$34,0)</f>
        <v>265</v>
      </c>
      <c r="C1511">
        <f>ROUND(VLOOKUP(X1511,角色属性总表!Y:AE,3,FALSE)/J1511,0)</f>
        <v>173</v>
      </c>
      <c r="D1511">
        <f>ROUND(VLOOKUP(X1511,角色属性总表!AG:AI,3,FALSE)/角色属性总表!$C$35,0)</f>
        <v>277</v>
      </c>
      <c r="E1511">
        <f t="shared" si="230"/>
        <v>1369</v>
      </c>
      <c r="F1511">
        <f t="shared" si="231"/>
        <v>18</v>
      </c>
      <c r="G1511">
        <f t="shared" si="232"/>
        <v>13</v>
      </c>
      <c r="H1511">
        <v>0</v>
      </c>
      <c r="I1511">
        <f t="shared" si="237"/>
        <v>3</v>
      </c>
      <c r="J1511">
        <f>VLOOKUP(AA1511,角色间职业划分!P:AP,20,FALSE)</f>
        <v>9</v>
      </c>
      <c r="K1511">
        <f>IF(X1511=500,100,VLOOKUP(AA1511,角色间职业划分!P:AP,22,FALSE))</f>
        <v>100</v>
      </c>
      <c r="L1511">
        <f>IF(X1511=500,K1511,VLOOKUP(AA1511,角色间职业划分!P:AP,23,FALSE))</f>
        <v>60</v>
      </c>
      <c r="M1511">
        <f>VLOOKUP(AA1511,角色间职业划分!P:AP,24,FALSE)</f>
        <v>0</v>
      </c>
      <c r="N1511">
        <f>VLOOKUP(AA1511,角色间职业划分!P:AP,14)*100</f>
        <v>95</v>
      </c>
      <c r="O1511">
        <f>VLOOKUP(AA1511,角色间职业划分!P:Z,9,FALSE)</f>
        <v>0</v>
      </c>
      <c r="P1511">
        <f>VLOOKUP(AA1511,角色间职业划分!P:AP,10,FALSE)</f>
        <v>0</v>
      </c>
      <c r="Q1511">
        <f>VLOOKUP(AA1511,角色间职业划分!P:AP,15,FALSE)</f>
        <v>0</v>
      </c>
      <c r="R1511">
        <f>VLOOKUP(AA1511,角色间职业划分!P:AP,16,FALSE)</f>
        <v>0</v>
      </c>
      <c r="S1511">
        <f>VLOOKUP(AA1511,角色间职业划分!P:AP,17,FALSE)</f>
        <v>0</v>
      </c>
      <c r="T1511">
        <f>VLOOKUP(AA1511,角色间职业划分!P:AP,18,FALSE)</f>
        <v>0</v>
      </c>
      <c r="U1511">
        <f>VLOOKUP(AA1511,角色间职业划分!P:AP,27,FALSE)</f>
        <v>0</v>
      </c>
      <c r="V1511">
        <f t="shared" si="233"/>
        <v>4.0000000000000036</v>
      </c>
      <c r="W1511">
        <f>VLOOKUP(AA1511,角色间职业划分!P:Q,2,FALSE)</f>
        <v>34</v>
      </c>
      <c r="X1511">
        <f t="shared" si="238"/>
        <v>93</v>
      </c>
      <c r="Y1511">
        <f>INT(VLOOKUP(X1511,角色属性总表!AG:AH,2,FALSE)*角色属性总表!$C$38)</f>
        <v>1854</v>
      </c>
      <c r="AA1511">
        <f t="shared" si="239"/>
        <v>15</v>
      </c>
      <c r="AB1511">
        <f>VLOOKUP(X1511,角色属性总表!AG:AI,2,FALSE)*VLOOKUP(角色等级属性!AA1511,角色间职业划分!P:AG,13,FALSE)/角色间职业划分!$AB$9</f>
        <v>3423.8227146814411</v>
      </c>
      <c r="AC1511">
        <f>VLOOKUP(X1511,角色属性总表!AG:AI,3,FALSE)*VLOOKUP(AA1511,角色间职业划分!P:AG,8,FALSE)/角色间职业划分!$W$9</f>
        <v>5063.1503999999986</v>
      </c>
      <c r="AD1511">
        <f>VLOOKUP(AA1511,角色间职业划分!P:AP,26,FALSE)</f>
        <v>0.4</v>
      </c>
      <c r="AE1511">
        <f>VLOOKUP(X1511,角色属性总表!I:Q,3,FALSE)</f>
        <v>830.5920000000001</v>
      </c>
      <c r="AF1511">
        <f>VLOOKUP(AA1511,角色间职业划分!P:AP,11,FALSE)</f>
        <v>0.34</v>
      </c>
      <c r="AG1511">
        <f t="shared" si="234"/>
        <v>6814.5579091680256</v>
      </c>
      <c r="AH1511">
        <f t="shared" si="235"/>
        <v>831</v>
      </c>
      <c r="AJ1511">
        <f t="shared" si="236"/>
        <v>5983.5579091680256</v>
      </c>
      <c r="AK1511">
        <v>1507</v>
      </c>
    </row>
    <row r="1512" spans="1:37" x14ac:dyDescent="0.15">
      <c r="A1512">
        <v>1508</v>
      </c>
      <c r="B1512">
        <f>ROUND(VLOOKUP(X1512,角色属性总表!AG:AI,2,FALSE)/角色属性总表!$C$34,0)</f>
        <v>267</v>
      </c>
      <c r="C1512">
        <f>ROUND(VLOOKUP(X1512,角色属性总表!Y:AE,3,FALSE)/J1512,0)</f>
        <v>176</v>
      </c>
      <c r="D1512">
        <f>ROUND(VLOOKUP(X1512,角色属性总表!AG:AI,3,FALSE)/角色属性总表!$C$35,0)</f>
        <v>280</v>
      </c>
      <c r="E1512">
        <f t="shared" si="230"/>
        <v>1382</v>
      </c>
      <c r="F1512">
        <f t="shared" si="231"/>
        <v>18</v>
      </c>
      <c r="G1512">
        <f t="shared" si="232"/>
        <v>13</v>
      </c>
      <c r="H1512">
        <v>0</v>
      </c>
      <c r="I1512">
        <f t="shared" si="237"/>
        <v>3</v>
      </c>
      <c r="J1512">
        <f>VLOOKUP(AA1512,角色间职业划分!P:AP,20,FALSE)</f>
        <v>9</v>
      </c>
      <c r="K1512">
        <f>IF(X1512=500,100,VLOOKUP(AA1512,角色间职业划分!P:AP,22,FALSE))</f>
        <v>100</v>
      </c>
      <c r="L1512">
        <f>IF(X1512=500,K1512,VLOOKUP(AA1512,角色间职业划分!P:AP,23,FALSE))</f>
        <v>60</v>
      </c>
      <c r="M1512">
        <f>VLOOKUP(AA1512,角色间职业划分!P:AP,24,FALSE)</f>
        <v>0</v>
      </c>
      <c r="N1512">
        <f>VLOOKUP(AA1512,角色间职业划分!P:AP,14)*100</f>
        <v>95</v>
      </c>
      <c r="O1512">
        <f>VLOOKUP(AA1512,角色间职业划分!P:Z,9,FALSE)</f>
        <v>0</v>
      </c>
      <c r="P1512">
        <f>VLOOKUP(AA1512,角色间职业划分!P:AP,10,FALSE)</f>
        <v>0</v>
      </c>
      <c r="Q1512">
        <f>VLOOKUP(AA1512,角色间职业划分!P:AP,15,FALSE)</f>
        <v>0</v>
      </c>
      <c r="R1512">
        <f>VLOOKUP(AA1512,角色间职业划分!P:AP,16,FALSE)</f>
        <v>0</v>
      </c>
      <c r="S1512">
        <f>VLOOKUP(AA1512,角色间职业划分!P:AP,17,FALSE)</f>
        <v>0</v>
      </c>
      <c r="T1512">
        <f>VLOOKUP(AA1512,角色间职业划分!P:AP,18,FALSE)</f>
        <v>0</v>
      </c>
      <c r="U1512">
        <f>VLOOKUP(AA1512,角色间职业划分!P:AP,27,FALSE)</f>
        <v>0</v>
      </c>
      <c r="V1512">
        <f t="shared" si="233"/>
        <v>4.0000000000000036</v>
      </c>
      <c r="W1512">
        <f>VLOOKUP(AA1512,角色间职业划分!P:Q,2,FALSE)</f>
        <v>34</v>
      </c>
      <c r="X1512">
        <f t="shared" si="238"/>
        <v>94</v>
      </c>
      <c r="Y1512">
        <f>INT(VLOOKUP(X1512,角色属性总表!AG:AH,2,FALSE)*角色属性总表!$C$38)</f>
        <v>1872</v>
      </c>
      <c r="AA1512">
        <f t="shared" si="239"/>
        <v>15</v>
      </c>
      <c r="AB1512">
        <f>VLOOKUP(X1512,角色属性总表!AG:AI,2,FALSE)*VLOOKUP(角色等级属性!AA1512,角色间职业划分!P:AG,13,FALSE)/角色间职业划分!$AB$9</f>
        <v>3457.0637119113576</v>
      </c>
      <c r="AC1512">
        <f>VLOOKUP(X1512,角色属性总表!AG:AI,3,FALSE)*VLOOKUP(AA1512,角色间职业划分!P:AG,8,FALSE)/角色间职业划分!$W$9</f>
        <v>5112.3071999999993</v>
      </c>
      <c r="AD1512">
        <f>VLOOKUP(AA1512,角色间职业划分!P:AP,26,FALSE)</f>
        <v>0.4</v>
      </c>
      <c r="AE1512">
        <f>VLOOKUP(X1512,角色属性总表!I:Q,3,FALSE)</f>
        <v>838.65600000000006</v>
      </c>
      <c r="AF1512">
        <f>VLOOKUP(AA1512,角色间职业划分!P:AP,11,FALSE)</f>
        <v>0.34</v>
      </c>
      <c r="AG1512">
        <f t="shared" si="234"/>
        <v>6939.9132524022907</v>
      </c>
      <c r="AH1512">
        <f t="shared" si="235"/>
        <v>840</v>
      </c>
      <c r="AJ1512">
        <f t="shared" si="236"/>
        <v>6099.9132524022907</v>
      </c>
      <c r="AK1512">
        <v>1508</v>
      </c>
    </row>
    <row r="1513" spans="1:37" x14ac:dyDescent="0.15">
      <c r="A1513">
        <v>1509</v>
      </c>
      <c r="B1513">
        <f>ROUND(VLOOKUP(X1513,角色属性总表!AG:AI,2,FALSE)/角色属性总表!$C$34,0)</f>
        <v>270</v>
      </c>
      <c r="C1513">
        <f>ROUND(VLOOKUP(X1513,角色属性总表!Y:AE,3,FALSE)/J1513,0)</f>
        <v>179</v>
      </c>
      <c r="D1513">
        <f>ROUND(VLOOKUP(X1513,角色属性总表!AG:AI,3,FALSE)/角色属性总表!$C$35,0)</f>
        <v>282</v>
      </c>
      <c r="E1513">
        <f t="shared" si="230"/>
        <v>1396</v>
      </c>
      <c r="F1513">
        <f t="shared" si="231"/>
        <v>18</v>
      </c>
      <c r="G1513">
        <f t="shared" si="232"/>
        <v>13</v>
      </c>
      <c r="H1513">
        <v>0</v>
      </c>
      <c r="I1513">
        <f t="shared" si="237"/>
        <v>3</v>
      </c>
      <c r="J1513">
        <f>VLOOKUP(AA1513,角色间职业划分!P:AP,20,FALSE)</f>
        <v>9</v>
      </c>
      <c r="K1513">
        <f>IF(X1513=500,100,VLOOKUP(AA1513,角色间职业划分!P:AP,22,FALSE))</f>
        <v>100</v>
      </c>
      <c r="L1513">
        <f>IF(X1513=500,K1513,VLOOKUP(AA1513,角色间职业划分!P:AP,23,FALSE))</f>
        <v>60</v>
      </c>
      <c r="M1513">
        <f>VLOOKUP(AA1513,角色间职业划分!P:AP,24,FALSE)</f>
        <v>0</v>
      </c>
      <c r="N1513">
        <f>VLOOKUP(AA1513,角色间职业划分!P:AP,14)*100</f>
        <v>95</v>
      </c>
      <c r="O1513">
        <f>VLOOKUP(AA1513,角色间职业划分!P:Z,9,FALSE)</f>
        <v>0</v>
      </c>
      <c r="P1513">
        <f>VLOOKUP(AA1513,角色间职业划分!P:AP,10,FALSE)</f>
        <v>0</v>
      </c>
      <c r="Q1513">
        <f>VLOOKUP(AA1513,角色间职业划分!P:AP,15,FALSE)</f>
        <v>0</v>
      </c>
      <c r="R1513">
        <f>VLOOKUP(AA1513,角色间职业划分!P:AP,16,FALSE)</f>
        <v>0</v>
      </c>
      <c r="S1513">
        <f>VLOOKUP(AA1513,角色间职业划分!P:AP,17,FALSE)</f>
        <v>0</v>
      </c>
      <c r="T1513">
        <f>VLOOKUP(AA1513,角色间职业划分!P:AP,18,FALSE)</f>
        <v>0</v>
      </c>
      <c r="U1513">
        <f>VLOOKUP(AA1513,角色间职业划分!P:AP,27,FALSE)</f>
        <v>0</v>
      </c>
      <c r="V1513">
        <f t="shared" si="233"/>
        <v>4.0000000000000036</v>
      </c>
      <c r="W1513">
        <f>VLOOKUP(AA1513,角色间职业划分!P:Q,2,FALSE)</f>
        <v>34</v>
      </c>
      <c r="X1513">
        <f t="shared" si="238"/>
        <v>95</v>
      </c>
      <c r="Y1513">
        <f>INT(VLOOKUP(X1513,角色属性总表!AG:AH,2,FALSE)*角色属性总表!$C$38)</f>
        <v>1890</v>
      </c>
      <c r="AA1513">
        <f t="shared" si="239"/>
        <v>15</v>
      </c>
      <c r="AB1513">
        <f>VLOOKUP(X1513,角色属性总表!AG:AI,2,FALSE)*VLOOKUP(角色等级属性!AA1513,角色间职业划分!P:AG,13,FALSE)/角色间职业划分!$AB$9</f>
        <v>3490.3047091412745</v>
      </c>
      <c r="AC1513">
        <f>VLOOKUP(X1513,角色属性总表!AG:AI,3,FALSE)*VLOOKUP(AA1513,角色间职业划分!P:AG,8,FALSE)/角色间职业划分!$W$9</f>
        <v>5161.463999999999</v>
      </c>
      <c r="AD1513">
        <f>VLOOKUP(AA1513,角色间职业划分!P:AP,26,FALSE)</f>
        <v>0.4</v>
      </c>
      <c r="AE1513">
        <f>VLOOKUP(X1513,角色属性总表!I:Q,3,FALSE)</f>
        <v>846.72</v>
      </c>
      <c r="AF1513">
        <f>VLOOKUP(AA1513,角色间职业划分!P:AP,11,FALSE)</f>
        <v>0.34</v>
      </c>
      <c r="AG1513">
        <f t="shared" si="234"/>
        <v>7066.3264066560942</v>
      </c>
      <c r="AH1513">
        <f t="shared" si="235"/>
        <v>846</v>
      </c>
      <c r="AJ1513">
        <f t="shared" si="236"/>
        <v>6220.3264066560942</v>
      </c>
      <c r="AK1513">
        <v>1509</v>
      </c>
    </row>
    <row r="1514" spans="1:37" x14ac:dyDescent="0.15">
      <c r="A1514">
        <v>1510</v>
      </c>
      <c r="B1514">
        <f>ROUND(VLOOKUP(X1514,角色属性总表!AG:AI,2,FALSE)/角色属性总表!$C$34,0)</f>
        <v>273</v>
      </c>
      <c r="C1514">
        <f>ROUND(VLOOKUP(X1514,角色属性总表!Y:AE,3,FALSE)/J1514,0)</f>
        <v>182</v>
      </c>
      <c r="D1514">
        <f>ROUND(VLOOKUP(X1514,角色属性总表!AG:AI,3,FALSE)/角色属性总表!$C$35,0)</f>
        <v>285</v>
      </c>
      <c r="E1514">
        <f t="shared" si="230"/>
        <v>1409</v>
      </c>
      <c r="F1514">
        <f t="shared" si="231"/>
        <v>18</v>
      </c>
      <c r="G1514">
        <f t="shared" si="232"/>
        <v>13</v>
      </c>
      <c r="H1514">
        <v>0</v>
      </c>
      <c r="I1514">
        <f t="shared" si="237"/>
        <v>3</v>
      </c>
      <c r="J1514">
        <f>VLOOKUP(AA1514,角色间职业划分!P:AP,20,FALSE)</f>
        <v>9</v>
      </c>
      <c r="K1514">
        <f>IF(X1514=500,100,VLOOKUP(AA1514,角色间职业划分!P:AP,22,FALSE))</f>
        <v>100</v>
      </c>
      <c r="L1514">
        <f>IF(X1514=500,K1514,VLOOKUP(AA1514,角色间职业划分!P:AP,23,FALSE))</f>
        <v>60</v>
      </c>
      <c r="M1514">
        <f>VLOOKUP(AA1514,角色间职业划分!P:AP,24,FALSE)</f>
        <v>0</v>
      </c>
      <c r="N1514">
        <f>VLOOKUP(AA1514,角色间职业划分!P:AP,14)*100</f>
        <v>95</v>
      </c>
      <c r="O1514">
        <f>VLOOKUP(AA1514,角色间职业划分!P:Z,9,FALSE)</f>
        <v>0</v>
      </c>
      <c r="P1514">
        <f>VLOOKUP(AA1514,角色间职业划分!P:AP,10,FALSE)</f>
        <v>0</v>
      </c>
      <c r="Q1514">
        <f>VLOOKUP(AA1514,角色间职业划分!P:AP,15,FALSE)</f>
        <v>0</v>
      </c>
      <c r="R1514">
        <f>VLOOKUP(AA1514,角色间职业划分!P:AP,16,FALSE)</f>
        <v>0</v>
      </c>
      <c r="S1514">
        <f>VLOOKUP(AA1514,角色间职业划分!P:AP,17,FALSE)</f>
        <v>0</v>
      </c>
      <c r="T1514">
        <f>VLOOKUP(AA1514,角色间职业划分!P:AP,18,FALSE)</f>
        <v>0</v>
      </c>
      <c r="U1514">
        <f>VLOOKUP(AA1514,角色间职业划分!P:AP,27,FALSE)</f>
        <v>0</v>
      </c>
      <c r="V1514">
        <f t="shared" si="233"/>
        <v>4.0000000000000036</v>
      </c>
      <c r="W1514">
        <f>VLOOKUP(AA1514,角色间职业划分!P:Q,2,FALSE)</f>
        <v>34</v>
      </c>
      <c r="X1514">
        <f t="shared" si="238"/>
        <v>96</v>
      </c>
      <c r="Y1514">
        <f>INT(VLOOKUP(X1514,角色属性总表!AG:AH,2,FALSE)*角色属性总表!$C$38)</f>
        <v>1908</v>
      </c>
      <c r="AA1514">
        <f t="shared" si="239"/>
        <v>15</v>
      </c>
      <c r="AB1514">
        <f>VLOOKUP(X1514,角色属性总表!AG:AI,2,FALSE)*VLOOKUP(角色等级属性!AA1514,角色间职业划分!P:AG,13,FALSE)/角色间职业划分!$AB$9</f>
        <v>3523.5457063711915</v>
      </c>
      <c r="AC1514">
        <f>VLOOKUP(X1514,角色属性总表!AG:AI,3,FALSE)*VLOOKUP(AA1514,角色间职业划分!P:AG,8,FALSE)/角色间职业划分!$W$9</f>
        <v>5210.6207999999988</v>
      </c>
      <c r="AD1514">
        <f>VLOOKUP(AA1514,角色间职业划分!P:AP,26,FALSE)</f>
        <v>0.4</v>
      </c>
      <c r="AE1514">
        <f>VLOOKUP(X1514,角色属性总表!I:Q,3,FALSE)</f>
        <v>854.78399999999999</v>
      </c>
      <c r="AF1514">
        <f>VLOOKUP(AA1514,角色间职业划分!P:AP,11,FALSE)</f>
        <v>0.34</v>
      </c>
      <c r="AG1514">
        <f t="shared" si="234"/>
        <v>7193.7980851961438</v>
      </c>
      <c r="AH1514">
        <f t="shared" si="235"/>
        <v>855</v>
      </c>
      <c r="AJ1514">
        <f t="shared" si="236"/>
        <v>6338.7980851961438</v>
      </c>
      <c r="AK1514">
        <v>1510</v>
      </c>
    </row>
    <row r="1515" spans="1:37" x14ac:dyDescent="0.15">
      <c r="A1515">
        <v>1511</v>
      </c>
      <c r="B1515">
        <f>ROUND(VLOOKUP(X1515,角色属性总表!AG:AI,2,FALSE)/角色属性总表!$C$34,0)</f>
        <v>275</v>
      </c>
      <c r="C1515">
        <f>ROUND(VLOOKUP(X1515,角色属性总表!Y:AE,3,FALSE)/J1515,0)</f>
        <v>186</v>
      </c>
      <c r="D1515">
        <f>ROUND(VLOOKUP(X1515,角色属性总表!AG:AI,3,FALSE)/角色属性总表!$C$35,0)</f>
        <v>288</v>
      </c>
      <c r="E1515">
        <f t="shared" si="230"/>
        <v>1422</v>
      </c>
      <c r="F1515">
        <f t="shared" si="231"/>
        <v>18</v>
      </c>
      <c r="G1515">
        <f t="shared" si="232"/>
        <v>13</v>
      </c>
      <c r="H1515">
        <v>0</v>
      </c>
      <c r="I1515">
        <f t="shared" si="237"/>
        <v>3</v>
      </c>
      <c r="J1515">
        <f>VLOOKUP(AA1515,角色间职业划分!P:AP,20,FALSE)</f>
        <v>9</v>
      </c>
      <c r="K1515">
        <f>IF(X1515=500,100,VLOOKUP(AA1515,角色间职业划分!P:AP,22,FALSE))</f>
        <v>100</v>
      </c>
      <c r="L1515">
        <f>IF(X1515=500,K1515,VLOOKUP(AA1515,角色间职业划分!P:AP,23,FALSE))</f>
        <v>60</v>
      </c>
      <c r="M1515">
        <f>VLOOKUP(AA1515,角色间职业划分!P:AP,24,FALSE)</f>
        <v>0</v>
      </c>
      <c r="N1515">
        <f>VLOOKUP(AA1515,角色间职业划分!P:AP,14)*100</f>
        <v>95</v>
      </c>
      <c r="O1515">
        <f>VLOOKUP(AA1515,角色间职业划分!P:Z,9,FALSE)</f>
        <v>0</v>
      </c>
      <c r="P1515">
        <f>VLOOKUP(AA1515,角色间职业划分!P:AP,10,FALSE)</f>
        <v>0</v>
      </c>
      <c r="Q1515">
        <f>VLOOKUP(AA1515,角色间职业划分!P:AP,15,FALSE)</f>
        <v>0</v>
      </c>
      <c r="R1515">
        <f>VLOOKUP(AA1515,角色间职业划分!P:AP,16,FALSE)</f>
        <v>0</v>
      </c>
      <c r="S1515">
        <f>VLOOKUP(AA1515,角色间职业划分!P:AP,17,FALSE)</f>
        <v>0</v>
      </c>
      <c r="T1515">
        <f>VLOOKUP(AA1515,角色间职业划分!P:AP,18,FALSE)</f>
        <v>0</v>
      </c>
      <c r="U1515">
        <f>VLOOKUP(AA1515,角色间职业划分!P:AP,27,FALSE)</f>
        <v>0</v>
      </c>
      <c r="V1515">
        <f t="shared" si="233"/>
        <v>4.0000000000000036</v>
      </c>
      <c r="W1515">
        <f>VLOOKUP(AA1515,角色间职业划分!P:Q,2,FALSE)</f>
        <v>34</v>
      </c>
      <c r="X1515">
        <f t="shared" si="238"/>
        <v>97</v>
      </c>
      <c r="Y1515">
        <f>INT(VLOOKUP(X1515,角色属性总表!AG:AH,2,FALSE)*角色属性总表!$C$38)</f>
        <v>1926</v>
      </c>
      <c r="AA1515">
        <f t="shared" si="239"/>
        <v>15</v>
      </c>
      <c r="AB1515">
        <f>VLOOKUP(X1515,角色属性总表!AG:AI,2,FALSE)*VLOOKUP(角色等级属性!AA1515,角色间职业划分!P:AG,13,FALSE)/角色间职业划分!$AB$9</f>
        <v>3556.7867036011075</v>
      </c>
      <c r="AC1515">
        <f>VLOOKUP(X1515,角色属性总表!AG:AI,3,FALSE)*VLOOKUP(AA1515,角色间职业划分!P:AG,8,FALSE)/角色间职业划分!$W$9</f>
        <v>5259.7775999999985</v>
      </c>
      <c r="AD1515">
        <f>VLOOKUP(AA1515,角色间职业划分!P:AP,26,FALSE)</f>
        <v>0.4</v>
      </c>
      <c r="AE1515">
        <f>VLOOKUP(X1515,角色属性总表!I:Q,3,FALSE)</f>
        <v>862.84799999999996</v>
      </c>
      <c r="AF1515">
        <f>VLOOKUP(AA1515,角色间职业划分!P:AP,11,FALSE)</f>
        <v>0.34</v>
      </c>
      <c r="AG1515">
        <f t="shared" si="234"/>
        <v>7322.3290419423674</v>
      </c>
      <c r="AH1515">
        <f t="shared" si="235"/>
        <v>864</v>
      </c>
      <c r="AJ1515">
        <f t="shared" si="236"/>
        <v>6458.3290419423674</v>
      </c>
      <c r="AK1515">
        <v>1511</v>
      </c>
    </row>
    <row r="1516" spans="1:37" x14ac:dyDescent="0.15">
      <c r="A1516">
        <v>1512</v>
      </c>
      <c r="B1516">
        <f>ROUND(VLOOKUP(X1516,角色属性总表!AG:AI,2,FALSE)/角色属性总表!$C$34,0)</f>
        <v>278</v>
      </c>
      <c r="C1516">
        <f>ROUND(VLOOKUP(X1516,角色属性总表!Y:AE,3,FALSE)/J1516,0)</f>
        <v>189</v>
      </c>
      <c r="D1516">
        <f>ROUND(VLOOKUP(X1516,角色属性总表!AG:AI,3,FALSE)/角色属性总表!$C$35,0)</f>
        <v>290</v>
      </c>
      <c r="E1516">
        <f t="shared" si="230"/>
        <v>1436</v>
      </c>
      <c r="F1516">
        <f t="shared" si="231"/>
        <v>18</v>
      </c>
      <c r="G1516">
        <f t="shared" si="232"/>
        <v>13</v>
      </c>
      <c r="H1516">
        <v>0</v>
      </c>
      <c r="I1516">
        <f t="shared" si="237"/>
        <v>3</v>
      </c>
      <c r="J1516">
        <f>VLOOKUP(AA1516,角色间职业划分!P:AP,20,FALSE)</f>
        <v>9</v>
      </c>
      <c r="K1516">
        <f>IF(X1516=500,100,VLOOKUP(AA1516,角色间职业划分!P:AP,22,FALSE))</f>
        <v>100</v>
      </c>
      <c r="L1516">
        <f>IF(X1516=500,K1516,VLOOKUP(AA1516,角色间职业划分!P:AP,23,FALSE))</f>
        <v>60</v>
      </c>
      <c r="M1516">
        <f>VLOOKUP(AA1516,角色间职业划分!P:AP,24,FALSE)</f>
        <v>0</v>
      </c>
      <c r="N1516">
        <f>VLOOKUP(AA1516,角色间职业划分!P:AP,14)*100</f>
        <v>95</v>
      </c>
      <c r="O1516">
        <f>VLOOKUP(AA1516,角色间职业划分!P:Z,9,FALSE)</f>
        <v>0</v>
      </c>
      <c r="P1516">
        <f>VLOOKUP(AA1516,角色间职业划分!P:AP,10,FALSE)</f>
        <v>0</v>
      </c>
      <c r="Q1516">
        <f>VLOOKUP(AA1516,角色间职业划分!P:AP,15,FALSE)</f>
        <v>0</v>
      </c>
      <c r="R1516">
        <f>VLOOKUP(AA1516,角色间职业划分!P:AP,16,FALSE)</f>
        <v>0</v>
      </c>
      <c r="S1516">
        <f>VLOOKUP(AA1516,角色间职业划分!P:AP,17,FALSE)</f>
        <v>0</v>
      </c>
      <c r="T1516">
        <f>VLOOKUP(AA1516,角色间职业划分!P:AP,18,FALSE)</f>
        <v>0</v>
      </c>
      <c r="U1516">
        <f>VLOOKUP(AA1516,角色间职业划分!P:AP,27,FALSE)</f>
        <v>0</v>
      </c>
      <c r="V1516">
        <f t="shared" si="233"/>
        <v>4.0000000000000036</v>
      </c>
      <c r="W1516">
        <f>VLOOKUP(AA1516,角色间职业划分!P:Q,2,FALSE)</f>
        <v>34</v>
      </c>
      <c r="X1516">
        <f t="shared" si="238"/>
        <v>98</v>
      </c>
      <c r="Y1516">
        <f>INT(VLOOKUP(X1516,角色属性总表!AG:AH,2,FALSE)*角色属性总表!$C$38)</f>
        <v>1944</v>
      </c>
      <c r="AA1516">
        <f t="shared" si="239"/>
        <v>15</v>
      </c>
      <c r="AB1516">
        <f>VLOOKUP(X1516,角色属性总表!AG:AI,2,FALSE)*VLOOKUP(角色等级属性!AA1516,角色间职业划分!P:AG,13,FALSE)/角色间职业划分!$AB$9</f>
        <v>3590.0277008310259</v>
      </c>
      <c r="AC1516">
        <f>VLOOKUP(X1516,角色属性总表!AG:AI,3,FALSE)*VLOOKUP(AA1516,角色间职业划分!P:AG,8,FALSE)/角色间职业划分!$W$9</f>
        <v>5308.9343999999992</v>
      </c>
      <c r="AD1516">
        <f>VLOOKUP(AA1516,角色间职业划分!P:AP,26,FALSE)</f>
        <v>0.4</v>
      </c>
      <c r="AE1516">
        <f>VLOOKUP(X1516,角色属性总表!I:Q,3,FALSE)</f>
        <v>870.91200000000003</v>
      </c>
      <c r="AF1516">
        <f>VLOOKUP(AA1516,角色间职业划分!P:AP,11,FALSE)</f>
        <v>0.34</v>
      </c>
      <c r="AG1516">
        <f t="shared" si="234"/>
        <v>7451.9200706897263</v>
      </c>
      <c r="AH1516">
        <f t="shared" si="235"/>
        <v>870</v>
      </c>
      <c r="AJ1516">
        <f t="shared" si="236"/>
        <v>6581.9200706897263</v>
      </c>
      <c r="AK1516">
        <v>1512</v>
      </c>
    </row>
    <row r="1517" spans="1:37" x14ac:dyDescent="0.15">
      <c r="A1517">
        <v>1513</v>
      </c>
      <c r="B1517">
        <f>ROUND(VLOOKUP(X1517,角色属性总表!AG:AI,2,FALSE)/角色属性总表!$C$34,0)</f>
        <v>280</v>
      </c>
      <c r="C1517">
        <f>ROUND(VLOOKUP(X1517,角色属性总表!Y:AE,3,FALSE)/J1517,0)</f>
        <v>192</v>
      </c>
      <c r="D1517">
        <f>ROUND(VLOOKUP(X1517,角色属性总表!AG:AI,3,FALSE)/角色属性总表!$C$35,0)</f>
        <v>293</v>
      </c>
      <c r="E1517">
        <f t="shared" si="230"/>
        <v>1449</v>
      </c>
      <c r="F1517">
        <f t="shared" si="231"/>
        <v>18</v>
      </c>
      <c r="G1517">
        <f t="shared" si="232"/>
        <v>13</v>
      </c>
      <c r="H1517">
        <v>0</v>
      </c>
      <c r="I1517">
        <f t="shared" si="237"/>
        <v>3</v>
      </c>
      <c r="J1517">
        <f>VLOOKUP(AA1517,角色间职业划分!P:AP,20,FALSE)</f>
        <v>9</v>
      </c>
      <c r="K1517">
        <f>IF(X1517=500,100,VLOOKUP(AA1517,角色间职业划分!P:AP,22,FALSE))</f>
        <v>100</v>
      </c>
      <c r="L1517">
        <f>IF(X1517=500,K1517,VLOOKUP(AA1517,角色间职业划分!P:AP,23,FALSE))</f>
        <v>60</v>
      </c>
      <c r="M1517">
        <f>VLOOKUP(AA1517,角色间职业划分!P:AP,24,FALSE)</f>
        <v>0</v>
      </c>
      <c r="N1517">
        <f>VLOOKUP(AA1517,角色间职业划分!P:AP,14)*100</f>
        <v>95</v>
      </c>
      <c r="O1517">
        <f>VLOOKUP(AA1517,角色间职业划分!P:Z,9,FALSE)</f>
        <v>0</v>
      </c>
      <c r="P1517">
        <f>VLOOKUP(AA1517,角色间职业划分!P:AP,10,FALSE)</f>
        <v>0</v>
      </c>
      <c r="Q1517">
        <f>VLOOKUP(AA1517,角色间职业划分!P:AP,15,FALSE)</f>
        <v>0</v>
      </c>
      <c r="R1517">
        <f>VLOOKUP(AA1517,角色间职业划分!P:AP,16,FALSE)</f>
        <v>0</v>
      </c>
      <c r="S1517">
        <f>VLOOKUP(AA1517,角色间职业划分!P:AP,17,FALSE)</f>
        <v>0</v>
      </c>
      <c r="T1517">
        <f>VLOOKUP(AA1517,角色间职业划分!P:AP,18,FALSE)</f>
        <v>0</v>
      </c>
      <c r="U1517">
        <f>VLOOKUP(AA1517,角色间职业划分!P:AP,27,FALSE)</f>
        <v>0</v>
      </c>
      <c r="V1517">
        <f t="shared" si="233"/>
        <v>4.0000000000000036</v>
      </c>
      <c r="W1517">
        <f>VLOOKUP(AA1517,角色间职业划分!P:Q,2,FALSE)</f>
        <v>34</v>
      </c>
      <c r="X1517">
        <f t="shared" si="238"/>
        <v>99</v>
      </c>
      <c r="Y1517">
        <f>INT(VLOOKUP(X1517,角色属性总表!AG:AH,2,FALSE)*角色属性总表!$C$38)</f>
        <v>1962</v>
      </c>
      <c r="AA1517">
        <f t="shared" si="239"/>
        <v>15</v>
      </c>
      <c r="AB1517">
        <f>VLOOKUP(X1517,角色属性总表!AG:AI,2,FALSE)*VLOOKUP(角色等级属性!AA1517,角色间职业划分!P:AG,13,FALSE)/角色间职业划分!$AB$9</f>
        <v>3623.2686980609419</v>
      </c>
      <c r="AC1517">
        <f>VLOOKUP(X1517,角色属性总表!AG:AI,3,FALSE)*VLOOKUP(AA1517,角色间职业划分!P:AG,8,FALSE)/角色间职业划分!$W$9</f>
        <v>5358.0911999999989</v>
      </c>
      <c r="AD1517">
        <f>VLOOKUP(AA1517,角色间职业划分!P:AP,26,FALSE)</f>
        <v>0.4</v>
      </c>
      <c r="AE1517">
        <f>VLOOKUP(X1517,角色属性总表!I:Q,3,FALSE)</f>
        <v>878.97600000000011</v>
      </c>
      <c r="AF1517">
        <f>VLOOKUP(AA1517,角色间职业划分!P:AP,11,FALSE)</f>
        <v>0.34</v>
      </c>
      <c r="AG1517">
        <f t="shared" si="234"/>
        <v>7582.5720043605115</v>
      </c>
      <c r="AH1517">
        <f t="shared" si="235"/>
        <v>879</v>
      </c>
      <c r="AJ1517">
        <f t="shared" si="236"/>
        <v>6703.5720043605115</v>
      </c>
      <c r="AK1517">
        <v>1513</v>
      </c>
    </row>
    <row r="1518" spans="1:37" x14ac:dyDescent="0.15">
      <c r="A1518">
        <v>1514</v>
      </c>
      <c r="B1518">
        <f>ROUND(VLOOKUP(X1518,角色属性总表!AG:AI,2,FALSE)/角色属性总表!$C$34,0)</f>
        <v>283</v>
      </c>
      <c r="C1518">
        <f>ROUND(VLOOKUP(X1518,角色属性总表!Y:AE,3,FALSE)/J1518,0)</f>
        <v>195</v>
      </c>
      <c r="D1518">
        <f>ROUND(VLOOKUP(X1518,角色属性总表!AG:AI,3,FALSE)/角色属性总表!$C$35,0)</f>
        <v>296</v>
      </c>
      <c r="E1518">
        <f t="shared" si="230"/>
        <v>1462</v>
      </c>
      <c r="F1518">
        <f t="shared" si="231"/>
        <v>18</v>
      </c>
      <c r="G1518">
        <f t="shared" si="232"/>
        <v>13</v>
      </c>
      <c r="H1518">
        <v>0</v>
      </c>
      <c r="I1518">
        <f t="shared" si="237"/>
        <v>3</v>
      </c>
      <c r="J1518">
        <f>VLOOKUP(AA1518,角色间职业划分!P:AP,20,FALSE)</f>
        <v>9</v>
      </c>
      <c r="K1518">
        <f>IF(X1518=500,100,VLOOKUP(AA1518,角色间职业划分!P:AP,22,FALSE))</f>
        <v>100</v>
      </c>
      <c r="L1518">
        <f>IF(X1518=500,K1518,VLOOKUP(AA1518,角色间职业划分!P:AP,23,FALSE))</f>
        <v>60</v>
      </c>
      <c r="M1518">
        <f>VLOOKUP(AA1518,角色间职业划分!P:AP,24,FALSE)</f>
        <v>0</v>
      </c>
      <c r="N1518">
        <f>VLOOKUP(AA1518,角色间职业划分!P:AP,14)*100</f>
        <v>95</v>
      </c>
      <c r="O1518">
        <f>VLOOKUP(AA1518,角色间职业划分!P:Z,9,FALSE)</f>
        <v>0</v>
      </c>
      <c r="P1518">
        <f>VLOOKUP(AA1518,角色间职业划分!P:AP,10,FALSE)</f>
        <v>0</v>
      </c>
      <c r="Q1518">
        <f>VLOOKUP(AA1518,角色间职业划分!P:AP,15,FALSE)</f>
        <v>0</v>
      </c>
      <c r="R1518">
        <f>VLOOKUP(AA1518,角色间职业划分!P:AP,16,FALSE)</f>
        <v>0</v>
      </c>
      <c r="S1518">
        <f>VLOOKUP(AA1518,角色间职业划分!P:AP,17,FALSE)</f>
        <v>0</v>
      </c>
      <c r="T1518">
        <f>VLOOKUP(AA1518,角色间职业划分!P:AP,18,FALSE)</f>
        <v>0</v>
      </c>
      <c r="U1518">
        <f>VLOOKUP(AA1518,角色间职业划分!P:AP,27,FALSE)</f>
        <v>0</v>
      </c>
      <c r="V1518">
        <f t="shared" si="233"/>
        <v>4.0000000000000036</v>
      </c>
      <c r="W1518">
        <f>VLOOKUP(AA1518,角色间职业划分!P:Q,2,FALSE)</f>
        <v>34</v>
      </c>
      <c r="X1518">
        <f t="shared" si="238"/>
        <v>100</v>
      </c>
      <c r="Y1518">
        <f>INT(VLOOKUP(X1518,角色属性总表!AG:AH,2,FALSE)*角色属性总表!$C$38)</f>
        <v>1980</v>
      </c>
      <c r="AA1518">
        <f t="shared" si="239"/>
        <v>15</v>
      </c>
      <c r="AB1518">
        <f>VLOOKUP(X1518,角色属性总表!AG:AI,2,FALSE)*VLOOKUP(角色等级属性!AA1518,角色间职业划分!P:AG,13,FALSE)/角色间职业划分!$AB$9</f>
        <v>3656.5096952908589</v>
      </c>
      <c r="AC1518">
        <f>VLOOKUP(X1518,角色属性总表!AG:AI,3,FALSE)*VLOOKUP(AA1518,角色间职业划分!P:AG,8,FALSE)/角色间职业划分!$W$9</f>
        <v>5407.2479999999987</v>
      </c>
      <c r="AD1518">
        <f>VLOOKUP(AA1518,角色间职业划分!P:AP,26,FALSE)</f>
        <v>0.4</v>
      </c>
      <c r="AE1518">
        <f>VLOOKUP(X1518,角色属性总表!I:Q,3,FALSE)</f>
        <v>887.04</v>
      </c>
      <c r="AF1518">
        <f>VLOOKUP(AA1518,角色间职业划分!P:AP,11,FALSE)</f>
        <v>0.34</v>
      </c>
      <c r="AG1518">
        <f t="shared" si="234"/>
        <v>7714.2857142857147</v>
      </c>
      <c r="AH1518">
        <f t="shared" si="235"/>
        <v>888</v>
      </c>
      <c r="AJ1518">
        <f t="shared" si="236"/>
        <v>6826.2857142857147</v>
      </c>
      <c r="AK1518">
        <v>1514</v>
      </c>
    </row>
    <row r="1519" spans="1:37" x14ac:dyDescent="0.15">
      <c r="A1519">
        <v>1515</v>
      </c>
      <c r="B1519">
        <f>ROUND(VLOOKUP(X1519,角色属性总表!AG:AI,2,FALSE)/角色属性总表!$C$34,0)</f>
        <v>1428571</v>
      </c>
      <c r="C1519">
        <f>ROUND(VLOOKUP(X1519,角色属性总表!Y:AE,3,FALSE)/J1519,0)</f>
        <v>1111111</v>
      </c>
      <c r="D1519">
        <f>ROUND(VLOOKUP(X1519,角色属性总表!AG:AI,3,FALSE)/角色属性总表!$C$35,0)</f>
        <v>400000</v>
      </c>
      <c r="E1519">
        <f t="shared" si="230"/>
        <v>7386887</v>
      </c>
      <c r="F1519">
        <f t="shared" si="231"/>
        <v>18</v>
      </c>
      <c r="G1519">
        <f t="shared" si="232"/>
        <v>13</v>
      </c>
      <c r="H1519">
        <v>0</v>
      </c>
      <c r="I1519">
        <f t="shared" si="237"/>
        <v>3</v>
      </c>
      <c r="J1519">
        <f>VLOOKUP(AA1519,角色间职业划分!P:AP,20,FALSE)</f>
        <v>9</v>
      </c>
      <c r="K1519">
        <f>IF(X1519=500,100,VLOOKUP(AA1519,角色间职业划分!P:AP,22,FALSE))</f>
        <v>100</v>
      </c>
      <c r="L1519">
        <f>IF(X1519=500,K1519,VLOOKUP(AA1519,角色间职业划分!P:AP,23,FALSE))</f>
        <v>100</v>
      </c>
      <c r="M1519">
        <f>VLOOKUP(AA1519,角色间职业划分!P:AP,24,FALSE)</f>
        <v>0</v>
      </c>
      <c r="N1519">
        <f>VLOOKUP(AA1519,角色间职业划分!P:AP,14)*100</f>
        <v>95</v>
      </c>
      <c r="O1519">
        <f>VLOOKUP(AA1519,角色间职业划分!P:Z,9,FALSE)</f>
        <v>0</v>
      </c>
      <c r="P1519">
        <f>VLOOKUP(AA1519,角色间职业划分!P:AP,10,FALSE)</f>
        <v>0</v>
      </c>
      <c r="Q1519">
        <f>VLOOKUP(AA1519,角色间职业划分!P:AP,15,FALSE)</f>
        <v>0</v>
      </c>
      <c r="R1519">
        <f>VLOOKUP(AA1519,角色间职业划分!P:AP,16,FALSE)</f>
        <v>0</v>
      </c>
      <c r="S1519">
        <f>VLOOKUP(AA1519,角色间职业划分!P:AP,17,FALSE)</f>
        <v>0</v>
      </c>
      <c r="T1519">
        <f>VLOOKUP(AA1519,角色间职业划分!P:AP,18,FALSE)</f>
        <v>0</v>
      </c>
      <c r="U1519">
        <f>VLOOKUP(AA1519,角色间职业划分!P:AP,27,FALSE)</f>
        <v>0</v>
      </c>
      <c r="V1519">
        <f t="shared" si="233"/>
        <v>4.0000000000000036</v>
      </c>
      <c r="W1519">
        <f>VLOOKUP(AA1519,角色间职业划分!P:Q,2,FALSE)</f>
        <v>34</v>
      </c>
      <c r="X1519">
        <f t="shared" si="238"/>
        <v>500</v>
      </c>
      <c r="Y1519">
        <f>INT(VLOOKUP(X1519,角色属性总表!AG:AH,2,FALSE)*角色属性总表!$C$38)</f>
        <v>9999999</v>
      </c>
      <c r="AA1519">
        <f t="shared" si="239"/>
        <v>15</v>
      </c>
      <c r="AB1519">
        <f>VLOOKUP(X1519,角色属性总表!AG:AI,2,FALSE)*VLOOKUP(角色等级属性!AA1519,角色间职业划分!P:AG,13,FALSE)/角色间职业划分!$AB$9</f>
        <v>18467218.836565096</v>
      </c>
      <c r="AC1519">
        <f>VLOOKUP(X1519,角色属性总表!AG:AI,3,FALSE)*VLOOKUP(AA1519,角色间职业划分!P:AG,8,FALSE)/角色间职业划分!$W$9</f>
        <v>7314999.2684999974</v>
      </c>
      <c r="AD1519">
        <f>VLOOKUP(AA1519,角色间职业划分!P:AP,26,FALSE)</f>
        <v>0.4</v>
      </c>
      <c r="AE1519">
        <f>VLOOKUP(X1519,角色属性总表!I:Q,3,FALSE)</f>
        <v>0</v>
      </c>
      <c r="AF1519">
        <f>VLOOKUP(AA1519,角色间职业划分!P:AP,11,FALSE)</f>
        <v>0.34</v>
      </c>
      <c r="AG1519">
        <f t="shared" si="234"/>
        <v>183406.97344089879</v>
      </c>
      <c r="AH1519">
        <f t="shared" si="235"/>
        <v>1200000</v>
      </c>
      <c r="AJ1519">
        <f t="shared" si="236"/>
        <v>-1016593.0265591012</v>
      </c>
      <c r="AK1519">
        <v>1515</v>
      </c>
    </row>
    <row r="1520" spans="1:37" x14ac:dyDescent="0.15">
      <c r="A1520">
        <v>1516</v>
      </c>
      <c r="B1520">
        <f>ROUND(VLOOKUP(X1520,角色属性总表!AG:AI,2,FALSE)/角色属性总表!$C$34,0)</f>
        <v>28</v>
      </c>
      <c r="C1520">
        <f>ROUND(VLOOKUP(X1520,角色属性总表!Y:AE,3,FALSE)/J1520,0)</f>
        <v>5</v>
      </c>
      <c r="D1520">
        <f>ROUND(VLOOKUP(X1520,角色属性总表!AG:AI,3,FALSE)/角色属性总表!$C$35,0)</f>
        <v>30</v>
      </c>
      <c r="E1520">
        <f t="shared" si="230"/>
        <v>77</v>
      </c>
      <c r="F1520">
        <f t="shared" si="231"/>
        <v>31</v>
      </c>
      <c r="G1520">
        <f t="shared" si="232"/>
        <v>7</v>
      </c>
      <c r="H1520">
        <v>0</v>
      </c>
      <c r="I1520">
        <f t="shared" si="237"/>
        <v>3</v>
      </c>
      <c r="J1520">
        <f>VLOOKUP(AA1520,角色间职业划分!P:AP,20,FALSE)</f>
        <v>10</v>
      </c>
      <c r="K1520">
        <f>IF(X1520=500,100,VLOOKUP(AA1520,角色间职业划分!P:AP,22,FALSE))</f>
        <v>120</v>
      </c>
      <c r="L1520">
        <f>IF(X1520=500,K1520,VLOOKUP(AA1520,角色间职业划分!P:AP,23,FALSE))</f>
        <v>60</v>
      </c>
      <c r="M1520">
        <f>VLOOKUP(AA1520,角色间职业划分!P:AP,24,FALSE)</f>
        <v>0</v>
      </c>
      <c r="N1520">
        <f>VLOOKUP(AA1520,角色间职业划分!P:AP,14)*100</f>
        <v>95</v>
      </c>
      <c r="O1520">
        <f>VLOOKUP(AA1520,角色间职业划分!P:Z,9,FALSE)</f>
        <v>0</v>
      </c>
      <c r="P1520">
        <f>VLOOKUP(AA1520,角色间职业划分!P:AP,10,FALSE)</f>
        <v>0</v>
      </c>
      <c r="Q1520">
        <f>VLOOKUP(AA1520,角色间职业划分!P:AP,15,FALSE)</f>
        <v>0</v>
      </c>
      <c r="R1520">
        <f>VLOOKUP(AA1520,角色间职业划分!P:AP,16,FALSE)</f>
        <v>0</v>
      </c>
      <c r="S1520">
        <f>VLOOKUP(AA1520,角色间职业划分!P:AP,17,FALSE)</f>
        <v>0</v>
      </c>
      <c r="T1520">
        <f>VLOOKUP(AA1520,角色间职业划分!P:AP,18,FALSE)</f>
        <v>0</v>
      </c>
      <c r="U1520">
        <f>VLOOKUP(AA1520,角色间职业划分!P:AP,27,FALSE)</f>
        <v>0</v>
      </c>
      <c r="V1520">
        <f t="shared" si="233"/>
        <v>10.000000000000004</v>
      </c>
      <c r="W1520">
        <f>VLOOKUP(AA1520,角色间职业划分!P:Q,2,FALSE)</f>
        <v>35</v>
      </c>
      <c r="X1520">
        <f t="shared" si="238"/>
        <v>1</v>
      </c>
      <c r="Y1520">
        <f>INT(VLOOKUP(X1520,角色属性总表!AG:AH,2,FALSE)*角色属性总表!$C$38)</f>
        <v>198</v>
      </c>
      <c r="AA1520">
        <f t="shared" si="239"/>
        <v>16</v>
      </c>
      <c r="AB1520">
        <f>VLOOKUP(X1520,角色属性总表!AG:AI,2,FALSE)*VLOOKUP(角色等级属性!AA1520,角色间职业划分!P:AG,13,FALSE)/角色间职业划分!$AB$9</f>
        <v>192.79119503416618</v>
      </c>
      <c r="AC1520">
        <f>VLOOKUP(X1520,角色属性总表!AG:AI,3,FALSE)*VLOOKUP(AA1520,角色间职业划分!P:AG,8,FALSE)/角色间职业划分!$W$9</f>
        <v>932.31599999999992</v>
      </c>
      <c r="AD1520">
        <f>VLOOKUP(AA1520,角色间职业划分!P:AP,26,FALSE)</f>
        <v>0.4</v>
      </c>
      <c r="AE1520">
        <f>VLOOKUP(X1520,角色属性总表!I:Q,3,FALSE)</f>
        <v>88.704000000000008</v>
      </c>
      <c r="AF1520">
        <f>VLOOKUP(AA1520,角色间职业划分!P:AP,11,FALSE)</f>
        <v>0.4</v>
      </c>
      <c r="AG1520">
        <f t="shared" si="234"/>
        <v>5.5670103092783512</v>
      </c>
      <c r="AH1520">
        <f t="shared" si="235"/>
        <v>90</v>
      </c>
      <c r="AJ1520">
        <f t="shared" si="236"/>
        <v>-84.432989690721655</v>
      </c>
      <c r="AK1520">
        <v>1516</v>
      </c>
    </row>
    <row r="1521" spans="1:37" x14ac:dyDescent="0.15">
      <c r="A1521">
        <v>1517</v>
      </c>
      <c r="B1521">
        <f>ROUND(VLOOKUP(X1521,角色属性总表!AG:AI,2,FALSE)/角色属性总表!$C$34,0)</f>
        <v>31</v>
      </c>
      <c r="C1521">
        <f>ROUND(VLOOKUP(X1521,角色属性总表!Y:AE,3,FALSE)/J1521,0)</f>
        <v>6</v>
      </c>
      <c r="D1521">
        <f>ROUND(VLOOKUP(X1521,角色属性总表!AG:AI,3,FALSE)/角色属性总表!$C$35,0)</f>
        <v>32</v>
      </c>
      <c r="E1521">
        <f t="shared" si="230"/>
        <v>84</v>
      </c>
      <c r="F1521">
        <f t="shared" si="231"/>
        <v>32</v>
      </c>
      <c r="G1521">
        <f t="shared" si="232"/>
        <v>7</v>
      </c>
      <c r="H1521">
        <v>0</v>
      </c>
      <c r="I1521">
        <f t="shared" si="237"/>
        <v>3</v>
      </c>
      <c r="J1521">
        <f>VLOOKUP(AA1521,角色间职业划分!P:AP,20,FALSE)</f>
        <v>10</v>
      </c>
      <c r="K1521">
        <f>IF(X1521=500,100,VLOOKUP(AA1521,角色间职业划分!P:AP,22,FALSE))</f>
        <v>120</v>
      </c>
      <c r="L1521">
        <f>IF(X1521=500,K1521,VLOOKUP(AA1521,角色间职业划分!P:AP,23,FALSE))</f>
        <v>60</v>
      </c>
      <c r="M1521">
        <f>VLOOKUP(AA1521,角色间职业划分!P:AP,24,FALSE)</f>
        <v>0</v>
      </c>
      <c r="N1521">
        <f>VLOOKUP(AA1521,角色间职业划分!P:AP,14)*100</f>
        <v>95</v>
      </c>
      <c r="O1521">
        <f>VLOOKUP(AA1521,角色间职业划分!P:Z,9,FALSE)</f>
        <v>0</v>
      </c>
      <c r="P1521">
        <f>VLOOKUP(AA1521,角色间职业划分!P:AP,10,FALSE)</f>
        <v>0</v>
      </c>
      <c r="Q1521">
        <f>VLOOKUP(AA1521,角色间职业划分!P:AP,15,FALSE)</f>
        <v>0</v>
      </c>
      <c r="R1521">
        <f>VLOOKUP(AA1521,角色间职业划分!P:AP,16,FALSE)</f>
        <v>0</v>
      </c>
      <c r="S1521">
        <f>VLOOKUP(AA1521,角色间职业划分!P:AP,17,FALSE)</f>
        <v>0</v>
      </c>
      <c r="T1521">
        <f>VLOOKUP(AA1521,角色间职业划分!P:AP,18,FALSE)</f>
        <v>0</v>
      </c>
      <c r="U1521">
        <f>VLOOKUP(AA1521,角色间职业划分!P:AP,27,FALSE)</f>
        <v>0</v>
      </c>
      <c r="V1521">
        <f t="shared" si="233"/>
        <v>10.000000000000004</v>
      </c>
      <c r="W1521">
        <f>VLOOKUP(AA1521,角色间职业划分!P:Q,2,FALSE)</f>
        <v>35</v>
      </c>
      <c r="X1521">
        <f t="shared" si="238"/>
        <v>2</v>
      </c>
      <c r="Y1521">
        <f>INT(VLOOKUP(X1521,角色属性总表!AG:AH,2,FALSE)*角色属性总表!$C$38)</f>
        <v>216</v>
      </c>
      <c r="AA1521">
        <f t="shared" si="239"/>
        <v>16</v>
      </c>
      <c r="AB1521">
        <f>VLOOKUP(X1521,角色属性总表!AG:AI,2,FALSE)*VLOOKUP(角色等级属性!AA1521,角色间职业划分!P:AG,13,FALSE)/角色间职业划分!$AB$9</f>
        <v>210.31766730999945</v>
      </c>
      <c r="AC1521">
        <f>VLOOKUP(X1521,角色属性总表!AG:AI,3,FALSE)*VLOOKUP(AA1521,角色间职业划分!P:AG,8,FALSE)/角色间职业划分!$W$9</f>
        <v>1017.0719999999999</v>
      </c>
      <c r="AD1521">
        <f>VLOOKUP(AA1521,角色间职业划分!P:AP,26,FALSE)</f>
        <v>0.4</v>
      </c>
      <c r="AE1521">
        <f>VLOOKUP(X1521,角色属性总表!I:Q,3,FALSE)</f>
        <v>96.768000000000001</v>
      </c>
      <c r="AF1521">
        <f>VLOOKUP(AA1521,角色间职业划分!P:AP,11,FALSE)</f>
        <v>0.4</v>
      </c>
      <c r="AG1521">
        <f t="shared" si="234"/>
        <v>15.950216863984597</v>
      </c>
      <c r="AH1521">
        <f t="shared" si="235"/>
        <v>96</v>
      </c>
      <c r="AJ1521">
        <f t="shared" si="236"/>
        <v>-80.049783136015407</v>
      </c>
      <c r="AK1521">
        <v>1517</v>
      </c>
    </row>
    <row r="1522" spans="1:37" x14ac:dyDescent="0.15">
      <c r="A1522">
        <v>1518</v>
      </c>
      <c r="B1522">
        <f>ROUND(VLOOKUP(X1522,角色属性总表!AG:AI,2,FALSE)/角色属性总表!$C$34,0)</f>
        <v>33</v>
      </c>
      <c r="C1522">
        <f>ROUND(VLOOKUP(X1522,角色属性总表!Y:AE,3,FALSE)/J1522,0)</f>
        <v>6</v>
      </c>
      <c r="D1522">
        <f>ROUND(VLOOKUP(X1522,角色属性总表!AG:AI,3,FALSE)/角色属性总表!$C$35,0)</f>
        <v>35</v>
      </c>
      <c r="E1522">
        <f t="shared" si="230"/>
        <v>91</v>
      </c>
      <c r="F1522">
        <f t="shared" si="231"/>
        <v>31</v>
      </c>
      <c r="G1522">
        <f t="shared" si="232"/>
        <v>7</v>
      </c>
      <c r="H1522">
        <v>0</v>
      </c>
      <c r="I1522">
        <f t="shared" si="237"/>
        <v>3</v>
      </c>
      <c r="J1522">
        <f>VLOOKUP(AA1522,角色间职业划分!P:AP,20,FALSE)</f>
        <v>10</v>
      </c>
      <c r="K1522">
        <f>IF(X1522=500,100,VLOOKUP(AA1522,角色间职业划分!P:AP,22,FALSE))</f>
        <v>120</v>
      </c>
      <c r="L1522">
        <f>IF(X1522=500,K1522,VLOOKUP(AA1522,角色间职业划分!P:AP,23,FALSE))</f>
        <v>60</v>
      </c>
      <c r="M1522">
        <f>VLOOKUP(AA1522,角色间职业划分!P:AP,24,FALSE)</f>
        <v>0</v>
      </c>
      <c r="N1522">
        <f>VLOOKUP(AA1522,角色间职业划分!P:AP,14)*100</f>
        <v>95</v>
      </c>
      <c r="O1522">
        <f>VLOOKUP(AA1522,角色间职业划分!P:Z,9,FALSE)</f>
        <v>0</v>
      </c>
      <c r="P1522">
        <f>VLOOKUP(AA1522,角色间职业划分!P:AP,10,FALSE)</f>
        <v>0</v>
      </c>
      <c r="Q1522">
        <f>VLOOKUP(AA1522,角色间职业划分!P:AP,15,FALSE)</f>
        <v>0</v>
      </c>
      <c r="R1522">
        <f>VLOOKUP(AA1522,角色间职业划分!P:AP,16,FALSE)</f>
        <v>0</v>
      </c>
      <c r="S1522">
        <f>VLOOKUP(AA1522,角色间职业划分!P:AP,17,FALSE)</f>
        <v>0</v>
      </c>
      <c r="T1522">
        <f>VLOOKUP(AA1522,角色间职业划分!P:AP,18,FALSE)</f>
        <v>0</v>
      </c>
      <c r="U1522">
        <f>VLOOKUP(AA1522,角色间职业划分!P:AP,27,FALSE)</f>
        <v>0</v>
      </c>
      <c r="V1522">
        <f t="shared" si="233"/>
        <v>10.000000000000004</v>
      </c>
      <c r="W1522">
        <f>VLOOKUP(AA1522,角色间职业划分!P:Q,2,FALSE)</f>
        <v>35</v>
      </c>
      <c r="X1522">
        <f t="shared" si="238"/>
        <v>3</v>
      </c>
      <c r="Y1522">
        <f>INT(VLOOKUP(X1522,角色属性总表!AG:AH,2,FALSE)*角色属性总表!$C$38)</f>
        <v>234</v>
      </c>
      <c r="AA1522">
        <f t="shared" si="239"/>
        <v>16</v>
      </c>
      <c r="AB1522">
        <f>VLOOKUP(X1522,角色属性总表!AG:AI,2,FALSE)*VLOOKUP(角色等级属性!AA1522,角色间职业划分!P:AG,13,FALSE)/角色间职业划分!$AB$9</f>
        <v>227.84413958583275</v>
      </c>
      <c r="AC1522">
        <f>VLOOKUP(X1522,角色属性总表!AG:AI,3,FALSE)*VLOOKUP(AA1522,角色间职业划分!P:AG,8,FALSE)/角色间职业划分!$W$9</f>
        <v>1101.828</v>
      </c>
      <c r="AD1522">
        <f>VLOOKUP(AA1522,角色间职业划分!P:AP,26,FALSE)</f>
        <v>0.4</v>
      </c>
      <c r="AE1522">
        <f>VLOOKUP(X1522,角色属性总表!I:Q,3,FALSE)</f>
        <v>104.83200000000001</v>
      </c>
      <c r="AF1522">
        <f>VLOOKUP(AA1522,角色间职业划分!P:AP,11,FALSE)</f>
        <v>0.4</v>
      </c>
      <c r="AG1522">
        <f t="shared" si="234"/>
        <v>29.597135348055552</v>
      </c>
      <c r="AH1522">
        <f t="shared" si="235"/>
        <v>105</v>
      </c>
      <c r="AJ1522">
        <f t="shared" si="236"/>
        <v>-75.402864651944441</v>
      </c>
      <c r="AK1522">
        <v>1518</v>
      </c>
    </row>
    <row r="1523" spans="1:37" x14ac:dyDescent="0.15">
      <c r="A1523">
        <v>1519</v>
      </c>
      <c r="B1523">
        <f>ROUND(VLOOKUP(X1523,角色属性总表!AG:AI,2,FALSE)/角色属性总表!$C$34,0)</f>
        <v>36</v>
      </c>
      <c r="C1523">
        <f>ROUND(VLOOKUP(X1523,角色属性总表!Y:AE,3,FALSE)/J1523,0)</f>
        <v>7</v>
      </c>
      <c r="D1523">
        <f>ROUND(VLOOKUP(X1523,角色属性总表!AG:AI,3,FALSE)/角色属性总表!$C$35,0)</f>
        <v>38</v>
      </c>
      <c r="E1523">
        <f t="shared" si="230"/>
        <v>98</v>
      </c>
      <c r="F1523">
        <f t="shared" si="231"/>
        <v>31</v>
      </c>
      <c r="G1523">
        <f t="shared" si="232"/>
        <v>7</v>
      </c>
      <c r="H1523">
        <v>0</v>
      </c>
      <c r="I1523">
        <f t="shared" si="237"/>
        <v>3</v>
      </c>
      <c r="J1523">
        <f>VLOOKUP(AA1523,角色间职业划分!P:AP,20,FALSE)</f>
        <v>10</v>
      </c>
      <c r="K1523">
        <f>IF(X1523=500,100,VLOOKUP(AA1523,角色间职业划分!P:AP,22,FALSE))</f>
        <v>120</v>
      </c>
      <c r="L1523">
        <f>IF(X1523=500,K1523,VLOOKUP(AA1523,角色间职业划分!P:AP,23,FALSE))</f>
        <v>60</v>
      </c>
      <c r="M1523">
        <f>VLOOKUP(AA1523,角色间职业划分!P:AP,24,FALSE)</f>
        <v>0</v>
      </c>
      <c r="N1523">
        <f>VLOOKUP(AA1523,角色间职业划分!P:AP,14)*100</f>
        <v>95</v>
      </c>
      <c r="O1523">
        <f>VLOOKUP(AA1523,角色间职业划分!P:Z,9,FALSE)</f>
        <v>0</v>
      </c>
      <c r="P1523">
        <f>VLOOKUP(AA1523,角色间职业划分!P:AP,10,FALSE)</f>
        <v>0</v>
      </c>
      <c r="Q1523">
        <f>VLOOKUP(AA1523,角色间职业划分!P:AP,15,FALSE)</f>
        <v>0</v>
      </c>
      <c r="R1523">
        <f>VLOOKUP(AA1523,角色间职业划分!P:AP,16,FALSE)</f>
        <v>0</v>
      </c>
      <c r="S1523">
        <f>VLOOKUP(AA1523,角色间职业划分!P:AP,17,FALSE)</f>
        <v>0</v>
      </c>
      <c r="T1523">
        <f>VLOOKUP(AA1523,角色间职业划分!P:AP,18,FALSE)</f>
        <v>0</v>
      </c>
      <c r="U1523">
        <f>VLOOKUP(AA1523,角色间职业划分!P:AP,27,FALSE)</f>
        <v>0</v>
      </c>
      <c r="V1523">
        <f t="shared" si="233"/>
        <v>10.000000000000004</v>
      </c>
      <c r="W1523">
        <f>VLOOKUP(AA1523,角色间职业划分!P:Q,2,FALSE)</f>
        <v>35</v>
      </c>
      <c r="X1523">
        <f t="shared" si="238"/>
        <v>4</v>
      </c>
      <c r="Y1523">
        <f>INT(VLOOKUP(X1523,角色属性总表!AG:AH,2,FALSE)*角色属性总表!$C$38)</f>
        <v>252</v>
      </c>
      <c r="AA1523">
        <f t="shared" si="239"/>
        <v>16</v>
      </c>
      <c r="AB1523">
        <f>VLOOKUP(X1523,角色属性总表!AG:AI,2,FALSE)*VLOOKUP(角色等级属性!AA1523,角色间职业划分!P:AG,13,FALSE)/角色间职业划分!$AB$9</f>
        <v>245.37061186166599</v>
      </c>
      <c r="AC1523">
        <f>VLOOKUP(X1523,角色属性总表!AG:AI,3,FALSE)*VLOOKUP(AA1523,角色间职业划分!P:AG,8,FALSE)/角色间职业划分!$W$9</f>
        <v>1186.5839999999998</v>
      </c>
      <c r="AD1523">
        <f>VLOOKUP(AA1523,角色间职业划分!P:AP,26,FALSE)</f>
        <v>0.4</v>
      </c>
      <c r="AE1523">
        <f>VLOOKUP(X1523,角色属性总表!I:Q,3,FALSE)</f>
        <v>112.89599999999999</v>
      </c>
      <c r="AF1523">
        <f>VLOOKUP(AA1523,角色间职业划分!P:AP,11,FALSE)</f>
        <v>0.4</v>
      </c>
      <c r="AG1523">
        <f t="shared" si="234"/>
        <v>45.957446808510639</v>
      </c>
      <c r="AH1523">
        <f t="shared" si="235"/>
        <v>114</v>
      </c>
      <c r="AJ1523">
        <f t="shared" si="236"/>
        <v>-68.042553191489361</v>
      </c>
      <c r="AK1523">
        <v>1519</v>
      </c>
    </row>
    <row r="1524" spans="1:37" x14ac:dyDescent="0.15">
      <c r="A1524">
        <v>1520</v>
      </c>
      <c r="B1524">
        <f>ROUND(VLOOKUP(X1524,角色属性总表!AG:AI,2,FALSE)/角色属性总表!$C$34,0)</f>
        <v>39</v>
      </c>
      <c r="C1524">
        <f>ROUND(VLOOKUP(X1524,角色属性总表!Y:AE,3,FALSE)/J1524,0)</f>
        <v>7</v>
      </c>
      <c r="D1524">
        <f>ROUND(VLOOKUP(X1524,角色属性总表!AG:AI,3,FALSE)/角色属性总表!$C$35,0)</f>
        <v>40</v>
      </c>
      <c r="E1524">
        <f t="shared" si="230"/>
        <v>105</v>
      </c>
      <c r="F1524">
        <f t="shared" si="231"/>
        <v>32</v>
      </c>
      <c r="G1524">
        <f t="shared" si="232"/>
        <v>7</v>
      </c>
      <c r="H1524">
        <v>0</v>
      </c>
      <c r="I1524">
        <f t="shared" si="237"/>
        <v>3</v>
      </c>
      <c r="J1524">
        <f>VLOOKUP(AA1524,角色间职业划分!P:AP,20,FALSE)</f>
        <v>10</v>
      </c>
      <c r="K1524">
        <f>IF(X1524=500,100,VLOOKUP(AA1524,角色间职业划分!P:AP,22,FALSE))</f>
        <v>120</v>
      </c>
      <c r="L1524">
        <f>IF(X1524=500,K1524,VLOOKUP(AA1524,角色间职业划分!P:AP,23,FALSE))</f>
        <v>60</v>
      </c>
      <c r="M1524">
        <f>VLOOKUP(AA1524,角色间职业划分!P:AP,24,FALSE)</f>
        <v>0</v>
      </c>
      <c r="N1524">
        <f>VLOOKUP(AA1524,角色间职业划分!P:AP,14)*100</f>
        <v>95</v>
      </c>
      <c r="O1524">
        <f>VLOOKUP(AA1524,角色间职业划分!P:Z,9,FALSE)</f>
        <v>0</v>
      </c>
      <c r="P1524">
        <f>VLOOKUP(AA1524,角色间职业划分!P:AP,10,FALSE)</f>
        <v>0</v>
      </c>
      <c r="Q1524">
        <f>VLOOKUP(AA1524,角色间职业划分!P:AP,15,FALSE)</f>
        <v>0</v>
      </c>
      <c r="R1524">
        <f>VLOOKUP(AA1524,角色间职业划分!P:AP,16,FALSE)</f>
        <v>0</v>
      </c>
      <c r="S1524">
        <f>VLOOKUP(AA1524,角色间职业划分!P:AP,17,FALSE)</f>
        <v>0</v>
      </c>
      <c r="T1524">
        <f>VLOOKUP(AA1524,角色间职业划分!P:AP,18,FALSE)</f>
        <v>0</v>
      </c>
      <c r="U1524">
        <f>VLOOKUP(AA1524,角色间职业划分!P:AP,27,FALSE)</f>
        <v>0</v>
      </c>
      <c r="V1524">
        <f t="shared" si="233"/>
        <v>10.000000000000004</v>
      </c>
      <c r="W1524">
        <f>VLOOKUP(AA1524,角色间职业划分!P:Q,2,FALSE)</f>
        <v>35</v>
      </c>
      <c r="X1524">
        <f t="shared" si="238"/>
        <v>5</v>
      </c>
      <c r="Y1524">
        <f>INT(VLOOKUP(X1524,角色属性总表!AG:AH,2,FALSE)*角色属性总表!$C$38)</f>
        <v>270</v>
      </c>
      <c r="AA1524">
        <f t="shared" si="239"/>
        <v>16</v>
      </c>
      <c r="AB1524">
        <f>VLOOKUP(X1524,角色属性总表!AG:AI,2,FALSE)*VLOOKUP(角色等级属性!AA1524,角色间职业划分!P:AG,13,FALSE)/角色间职业划分!$AB$9</f>
        <v>262.89708413749935</v>
      </c>
      <c r="AC1524">
        <f>VLOOKUP(X1524,角色属性总表!AG:AI,3,FALSE)*VLOOKUP(AA1524,角色间职业划分!P:AG,8,FALSE)/角色间职业划分!$W$9</f>
        <v>1271.3399999999999</v>
      </c>
      <c r="AD1524">
        <f>VLOOKUP(AA1524,角色间职业划分!P:AP,26,FALSE)</f>
        <v>0.4</v>
      </c>
      <c r="AE1524">
        <f>VLOOKUP(X1524,角色属性总表!I:Q,3,FALSE)</f>
        <v>120.96000000000001</v>
      </c>
      <c r="AF1524">
        <f>VLOOKUP(AA1524,角色间职业划分!P:AP,11,FALSE)</f>
        <v>0.4</v>
      </c>
      <c r="AG1524">
        <f t="shared" si="234"/>
        <v>64.715053131586458</v>
      </c>
      <c r="AH1524">
        <f t="shared" si="235"/>
        <v>120</v>
      </c>
      <c r="AJ1524">
        <f t="shared" si="236"/>
        <v>-55.284946868413542</v>
      </c>
      <c r="AK1524">
        <v>1520</v>
      </c>
    </row>
    <row r="1525" spans="1:37" x14ac:dyDescent="0.15">
      <c r="A1525">
        <v>1521</v>
      </c>
      <c r="B1525">
        <f>ROUND(VLOOKUP(X1525,角色属性总表!AG:AI,2,FALSE)/角色属性总表!$C$34,0)</f>
        <v>41</v>
      </c>
      <c r="C1525">
        <f>ROUND(VLOOKUP(X1525,角色属性总表!Y:AE,3,FALSE)/J1525,0)</f>
        <v>8</v>
      </c>
      <c r="D1525">
        <f>ROUND(VLOOKUP(X1525,角色属性总表!AG:AI,3,FALSE)/角色属性总表!$C$35,0)</f>
        <v>43</v>
      </c>
      <c r="E1525">
        <f t="shared" si="230"/>
        <v>112</v>
      </c>
      <c r="F1525">
        <f t="shared" si="231"/>
        <v>32</v>
      </c>
      <c r="G1525">
        <f t="shared" si="232"/>
        <v>7</v>
      </c>
      <c r="H1525">
        <v>0</v>
      </c>
      <c r="I1525">
        <f t="shared" si="237"/>
        <v>3</v>
      </c>
      <c r="J1525">
        <f>VLOOKUP(AA1525,角色间职业划分!P:AP,20,FALSE)</f>
        <v>10</v>
      </c>
      <c r="K1525">
        <f>IF(X1525=500,100,VLOOKUP(AA1525,角色间职业划分!P:AP,22,FALSE))</f>
        <v>120</v>
      </c>
      <c r="L1525">
        <f>IF(X1525=500,K1525,VLOOKUP(AA1525,角色间职业划分!P:AP,23,FALSE))</f>
        <v>60</v>
      </c>
      <c r="M1525">
        <f>VLOOKUP(AA1525,角色间职业划分!P:AP,24,FALSE)</f>
        <v>0</v>
      </c>
      <c r="N1525">
        <f>VLOOKUP(AA1525,角色间职业划分!P:AP,14)*100</f>
        <v>95</v>
      </c>
      <c r="O1525">
        <f>VLOOKUP(AA1525,角色间职业划分!P:Z,9,FALSE)</f>
        <v>0</v>
      </c>
      <c r="P1525">
        <f>VLOOKUP(AA1525,角色间职业划分!P:AP,10,FALSE)</f>
        <v>0</v>
      </c>
      <c r="Q1525">
        <f>VLOOKUP(AA1525,角色间职业划分!P:AP,15,FALSE)</f>
        <v>0</v>
      </c>
      <c r="R1525">
        <f>VLOOKUP(AA1525,角色间职业划分!P:AP,16,FALSE)</f>
        <v>0</v>
      </c>
      <c r="S1525">
        <f>VLOOKUP(AA1525,角色间职业划分!P:AP,17,FALSE)</f>
        <v>0</v>
      </c>
      <c r="T1525">
        <f>VLOOKUP(AA1525,角色间职业划分!P:AP,18,FALSE)</f>
        <v>0</v>
      </c>
      <c r="U1525">
        <f>VLOOKUP(AA1525,角色间职业划分!P:AP,27,FALSE)</f>
        <v>0</v>
      </c>
      <c r="V1525">
        <f t="shared" si="233"/>
        <v>10.000000000000004</v>
      </c>
      <c r="W1525">
        <f>VLOOKUP(AA1525,角色间职业划分!P:Q,2,FALSE)</f>
        <v>35</v>
      </c>
      <c r="X1525">
        <f t="shared" si="238"/>
        <v>6</v>
      </c>
      <c r="Y1525">
        <f>INT(VLOOKUP(X1525,角色属性总表!AG:AH,2,FALSE)*角色属性总表!$C$38)</f>
        <v>288</v>
      </c>
      <c r="AA1525">
        <f t="shared" si="239"/>
        <v>16</v>
      </c>
      <c r="AB1525">
        <f>VLOOKUP(X1525,角色属性总表!AG:AI,2,FALSE)*VLOOKUP(角色等级属性!AA1525,角色间职业划分!P:AG,13,FALSE)/角色间职业划分!$AB$9</f>
        <v>280.42355641333262</v>
      </c>
      <c r="AC1525">
        <f>VLOOKUP(X1525,角色属性总表!AG:AI,3,FALSE)*VLOOKUP(AA1525,角色间职业划分!P:AG,8,FALSE)/角色间职业划分!$W$9</f>
        <v>1356.096</v>
      </c>
      <c r="AD1525">
        <f>VLOOKUP(AA1525,角色间职业划分!P:AP,26,FALSE)</f>
        <v>0.4</v>
      </c>
      <c r="AE1525">
        <f>VLOOKUP(X1525,角色属性总表!I:Q,3,FALSE)</f>
        <v>129.024</v>
      </c>
      <c r="AF1525">
        <f>VLOOKUP(AA1525,角色间职业划分!P:AP,11,FALSE)</f>
        <v>0.4</v>
      </c>
      <c r="AG1525">
        <f t="shared" si="234"/>
        <v>85.658020979464069</v>
      </c>
      <c r="AH1525">
        <f t="shared" si="235"/>
        <v>129</v>
      </c>
      <c r="AJ1525">
        <f t="shared" si="236"/>
        <v>-43.341979020535931</v>
      </c>
      <c r="AK1525">
        <v>1521</v>
      </c>
    </row>
    <row r="1526" spans="1:37" x14ac:dyDescent="0.15">
      <c r="A1526">
        <v>1522</v>
      </c>
      <c r="B1526">
        <f>ROUND(VLOOKUP(X1526,角色属性总表!AG:AI,2,FALSE)/角色属性总表!$C$34,0)</f>
        <v>44</v>
      </c>
      <c r="C1526">
        <f>ROUND(VLOOKUP(X1526,角色属性总表!Y:AE,3,FALSE)/J1526,0)</f>
        <v>8</v>
      </c>
      <c r="D1526">
        <f>ROUND(VLOOKUP(X1526,角色属性总表!AG:AI,3,FALSE)/角色属性总表!$C$35,0)</f>
        <v>46</v>
      </c>
      <c r="E1526">
        <f t="shared" si="230"/>
        <v>119</v>
      </c>
      <c r="F1526">
        <f t="shared" si="231"/>
        <v>31</v>
      </c>
      <c r="G1526">
        <f t="shared" si="232"/>
        <v>7</v>
      </c>
      <c r="H1526">
        <v>0</v>
      </c>
      <c r="I1526">
        <f t="shared" si="237"/>
        <v>3</v>
      </c>
      <c r="J1526">
        <f>VLOOKUP(AA1526,角色间职业划分!P:AP,20,FALSE)</f>
        <v>10</v>
      </c>
      <c r="K1526">
        <f>IF(X1526=500,100,VLOOKUP(AA1526,角色间职业划分!P:AP,22,FALSE))</f>
        <v>120</v>
      </c>
      <c r="L1526">
        <f>IF(X1526=500,K1526,VLOOKUP(AA1526,角色间职业划分!P:AP,23,FALSE))</f>
        <v>60</v>
      </c>
      <c r="M1526">
        <f>VLOOKUP(AA1526,角色间职业划分!P:AP,24,FALSE)</f>
        <v>0</v>
      </c>
      <c r="N1526">
        <f>VLOOKUP(AA1526,角色间职业划分!P:AP,14)*100</f>
        <v>95</v>
      </c>
      <c r="O1526">
        <f>VLOOKUP(AA1526,角色间职业划分!P:Z,9,FALSE)</f>
        <v>0</v>
      </c>
      <c r="P1526">
        <f>VLOOKUP(AA1526,角色间职业划分!P:AP,10,FALSE)</f>
        <v>0</v>
      </c>
      <c r="Q1526">
        <f>VLOOKUP(AA1526,角色间职业划分!P:AP,15,FALSE)</f>
        <v>0</v>
      </c>
      <c r="R1526">
        <f>VLOOKUP(AA1526,角色间职业划分!P:AP,16,FALSE)</f>
        <v>0</v>
      </c>
      <c r="S1526">
        <f>VLOOKUP(AA1526,角色间职业划分!P:AP,17,FALSE)</f>
        <v>0</v>
      </c>
      <c r="T1526">
        <f>VLOOKUP(AA1526,角色间职业划分!P:AP,18,FALSE)</f>
        <v>0</v>
      </c>
      <c r="U1526">
        <f>VLOOKUP(AA1526,角色间职业划分!P:AP,27,FALSE)</f>
        <v>0</v>
      </c>
      <c r="V1526">
        <f t="shared" si="233"/>
        <v>10.000000000000004</v>
      </c>
      <c r="W1526">
        <f>VLOOKUP(AA1526,角色间职业划分!P:Q,2,FALSE)</f>
        <v>35</v>
      </c>
      <c r="X1526">
        <f t="shared" si="238"/>
        <v>7</v>
      </c>
      <c r="Y1526">
        <f>INT(VLOOKUP(X1526,角色属性总表!AG:AH,2,FALSE)*角色属性总表!$C$38)</f>
        <v>306</v>
      </c>
      <c r="AA1526">
        <f t="shared" si="239"/>
        <v>16</v>
      </c>
      <c r="AB1526">
        <f>VLOOKUP(X1526,角色属性总表!AG:AI,2,FALSE)*VLOOKUP(角色等级属性!AA1526,角色间职业划分!P:AG,13,FALSE)/角色间职业划分!$AB$9</f>
        <v>297.95002868916589</v>
      </c>
      <c r="AC1526">
        <f>VLOOKUP(X1526,角色属性总表!AG:AI,3,FALSE)*VLOOKUP(AA1526,角色间职业划分!P:AG,8,FALSE)/角色间职业划分!$W$9</f>
        <v>1440.8519999999999</v>
      </c>
      <c r="AD1526">
        <f>VLOOKUP(AA1526,角色间职业划分!P:AP,26,FALSE)</f>
        <v>0.4</v>
      </c>
      <c r="AE1526">
        <f>VLOOKUP(X1526,角色属性总表!I:Q,3,FALSE)</f>
        <v>137.08799999999999</v>
      </c>
      <c r="AF1526">
        <f>VLOOKUP(AA1526,角色间职业划分!P:AP,11,FALSE)</f>
        <v>0.4</v>
      </c>
      <c r="AG1526">
        <f t="shared" si="234"/>
        <v>108.63177977079756</v>
      </c>
      <c r="AH1526">
        <f t="shared" si="235"/>
        <v>138</v>
      </c>
      <c r="AJ1526">
        <f t="shared" si="236"/>
        <v>-29.368220229202436</v>
      </c>
      <c r="AK1526">
        <v>1522</v>
      </c>
    </row>
    <row r="1527" spans="1:37" x14ac:dyDescent="0.15">
      <c r="A1527">
        <v>1523</v>
      </c>
      <c r="B1527">
        <f>ROUND(VLOOKUP(X1527,角色属性总表!AG:AI,2,FALSE)/角色属性总表!$C$34,0)</f>
        <v>46</v>
      </c>
      <c r="C1527">
        <f>ROUND(VLOOKUP(X1527,角色属性总表!Y:AE,3,FALSE)/J1527,0)</f>
        <v>9</v>
      </c>
      <c r="D1527">
        <f>ROUND(VLOOKUP(X1527,角色属性总表!AG:AI,3,FALSE)/角色属性总表!$C$35,0)</f>
        <v>48</v>
      </c>
      <c r="E1527">
        <f t="shared" si="230"/>
        <v>126</v>
      </c>
      <c r="F1527">
        <f t="shared" si="231"/>
        <v>32</v>
      </c>
      <c r="G1527">
        <f t="shared" si="232"/>
        <v>7</v>
      </c>
      <c r="H1527">
        <v>0</v>
      </c>
      <c r="I1527">
        <f t="shared" si="237"/>
        <v>3</v>
      </c>
      <c r="J1527">
        <f>VLOOKUP(AA1527,角色间职业划分!P:AP,20,FALSE)</f>
        <v>10</v>
      </c>
      <c r="K1527">
        <f>IF(X1527=500,100,VLOOKUP(AA1527,角色间职业划分!P:AP,22,FALSE))</f>
        <v>120</v>
      </c>
      <c r="L1527">
        <f>IF(X1527=500,K1527,VLOOKUP(AA1527,角色间职业划分!P:AP,23,FALSE))</f>
        <v>60</v>
      </c>
      <c r="M1527">
        <f>VLOOKUP(AA1527,角色间职业划分!P:AP,24,FALSE)</f>
        <v>0</v>
      </c>
      <c r="N1527">
        <f>VLOOKUP(AA1527,角色间职业划分!P:AP,14)*100</f>
        <v>95</v>
      </c>
      <c r="O1527">
        <f>VLOOKUP(AA1527,角色间职业划分!P:Z,9,FALSE)</f>
        <v>0</v>
      </c>
      <c r="P1527">
        <f>VLOOKUP(AA1527,角色间职业划分!P:AP,10,FALSE)</f>
        <v>0</v>
      </c>
      <c r="Q1527">
        <f>VLOOKUP(AA1527,角色间职业划分!P:AP,15,FALSE)</f>
        <v>0</v>
      </c>
      <c r="R1527">
        <f>VLOOKUP(AA1527,角色间职业划分!P:AP,16,FALSE)</f>
        <v>0</v>
      </c>
      <c r="S1527">
        <f>VLOOKUP(AA1527,角色间职业划分!P:AP,17,FALSE)</f>
        <v>0</v>
      </c>
      <c r="T1527">
        <f>VLOOKUP(AA1527,角色间职业划分!P:AP,18,FALSE)</f>
        <v>0</v>
      </c>
      <c r="U1527">
        <f>VLOOKUP(AA1527,角色间职业划分!P:AP,27,FALSE)</f>
        <v>0</v>
      </c>
      <c r="V1527">
        <f t="shared" si="233"/>
        <v>10.000000000000004</v>
      </c>
      <c r="W1527">
        <f>VLOOKUP(AA1527,角色间职业划分!P:Q,2,FALSE)</f>
        <v>35</v>
      </c>
      <c r="X1527">
        <f t="shared" si="238"/>
        <v>8</v>
      </c>
      <c r="Y1527">
        <f>INT(VLOOKUP(X1527,角色属性总表!AG:AH,2,FALSE)*角色属性总表!$C$38)</f>
        <v>324</v>
      </c>
      <c r="AA1527">
        <f t="shared" si="239"/>
        <v>16</v>
      </c>
      <c r="AB1527">
        <f>VLOOKUP(X1527,角色属性总表!AG:AI,2,FALSE)*VLOOKUP(角色等级属性!AA1527,角色间职业划分!P:AG,13,FALSE)/角色间职业划分!$AB$9</f>
        <v>315.47650096499916</v>
      </c>
      <c r="AC1527">
        <f>VLOOKUP(X1527,角色属性总表!AG:AI,3,FALSE)*VLOOKUP(AA1527,角色间职业划分!P:AG,8,FALSE)/角色间职业划分!$W$9</f>
        <v>1525.6079999999999</v>
      </c>
      <c r="AD1527">
        <f>VLOOKUP(AA1527,角色间职业划分!P:AP,26,FALSE)</f>
        <v>0.4</v>
      </c>
      <c r="AE1527">
        <f>VLOOKUP(X1527,角色属性总表!I:Q,3,FALSE)</f>
        <v>145.15200000000002</v>
      </c>
      <c r="AF1527">
        <f>VLOOKUP(AA1527,角色间职业划分!P:AP,11,FALSE)</f>
        <v>0.4</v>
      </c>
      <c r="AG1527">
        <f t="shared" si="234"/>
        <v>133.51737690273509</v>
      </c>
      <c r="AH1527">
        <f t="shared" si="235"/>
        <v>144</v>
      </c>
      <c r="AJ1527">
        <f t="shared" si="236"/>
        <v>-10.482623097264906</v>
      </c>
      <c r="AK1527">
        <v>1523</v>
      </c>
    </row>
    <row r="1528" spans="1:37" x14ac:dyDescent="0.15">
      <c r="A1528">
        <v>1524</v>
      </c>
      <c r="B1528">
        <f>ROUND(VLOOKUP(X1528,角色属性总表!AG:AI,2,FALSE)/角色属性总表!$C$34,0)</f>
        <v>49</v>
      </c>
      <c r="C1528">
        <f>ROUND(VLOOKUP(X1528,角色属性总表!Y:AE,3,FALSE)/J1528,0)</f>
        <v>10</v>
      </c>
      <c r="D1528">
        <f>ROUND(VLOOKUP(X1528,角色属性总表!AG:AI,3,FALSE)/角色属性总表!$C$35,0)</f>
        <v>51</v>
      </c>
      <c r="E1528">
        <f t="shared" si="230"/>
        <v>133</v>
      </c>
      <c r="F1528">
        <f t="shared" si="231"/>
        <v>32</v>
      </c>
      <c r="G1528">
        <f t="shared" si="232"/>
        <v>7</v>
      </c>
      <c r="H1528">
        <v>0</v>
      </c>
      <c r="I1528">
        <f t="shared" si="237"/>
        <v>3</v>
      </c>
      <c r="J1528">
        <f>VLOOKUP(AA1528,角色间职业划分!P:AP,20,FALSE)</f>
        <v>10</v>
      </c>
      <c r="K1528">
        <f>IF(X1528=500,100,VLOOKUP(AA1528,角色间职业划分!P:AP,22,FALSE))</f>
        <v>120</v>
      </c>
      <c r="L1528">
        <f>IF(X1528=500,K1528,VLOOKUP(AA1528,角色间职业划分!P:AP,23,FALSE))</f>
        <v>60</v>
      </c>
      <c r="M1528">
        <f>VLOOKUP(AA1528,角色间职业划分!P:AP,24,FALSE)</f>
        <v>0</v>
      </c>
      <c r="N1528">
        <f>VLOOKUP(AA1528,角色间职业划分!P:AP,14)*100</f>
        <v>95</v>
      </c>
      <c r="O1528">
        <f>VLOOKUP(AA1528,角色间职业划分!P:Z,9,FALSE)</f>
        <v>0</v>
      </c>
      <c r="P1528">
        <f>VLOOKUP(AA1528,角色间职业划分!P:AP,10,FALSE)</f>
        <v>0</v>
      </c>
      <c r="Q1528">
        <f>VLOOKUP(AA1528,角色间职业划分!P:AP,15,FALSE)</f>
        <v>0</v>
      </c>
      <c r="R1528">
        <f>VLOOKUP(AA1528,角色间职业划分!P:AP,16,FALSE)</f>
        <v>0</v>
      </c>
      <c r="S1528">
        <f>VLOOKUP(AA1528,角色间职业划分!P:AP,17,FALSE)</f>
        <v>0</v>
      </c>
      <c r="T1528">
        <f>VLOOKUP(AA1528,角色间职业划分!P:AP,18,FALSE)</f>
        <v>0</v>
      </c>
      <c r="U1528">
        <f>VLOOKUP(AA1528,角色间职业划分!P:AP,27,FALSE)</f>
        <v>0</v>
      </c>
      <c r="V1528">
        <f t="shared" si="233"/>
        <v>10.000000000000004</v>
      </c>
      <c r="W1528">
        <f>VLOOKUP(AA1528,角色间职业划分!P:Q,2,FALSE)</f>
        <v>35</v>
      </c>
      <c r="X1528">
        <f t="shared" si="238"/>
        <v>9</v>
      </c>
      <c r="Y1528">
        <f>INT(VLOOKUP(X1528,角色属性总表!AG:AH,2,FALSE)*角色属性总表!$C$38)</f>
        <v>342</v>
      </c>
      <c r="AA1528">
        <f t="shared" si="239"/>
        <v>16</v>
      </c>
      <c r="AB1528">
        <f>VLOOKUP(X1528,角色属性总表!AG:AI,2,FALSE)*VLOOKUP(角色等级属性!AA1528,角色间职业划分!P:AG,13,FALSE)/角色间职业划分!$AB$9</f>
        <v>333.00297324083243</v>
      </c>
      <c r="AC1528">
        <f>VLOOKUP(X1528,角色属性总表!AG:AI,3,FALSE)*VLOOKUP(AA1528,角色间职业划分!P:AG,8,FALSE)/角色间职业划分!$W$9</f>
        <v>1610.364</v>
      </c>
      <c r="AD1528">
        <f>VLOOKUP(AA1528,角色间职业划分!P:AP,26,FALSE)</f>
        <v>0.4</v>
      </c>
      <c r="AE1528">
        <f>VLOOKUP(X1528,角色属性总表!I:Q,3,FALSE)</f>
        <v>153.21599999999998</v>
      </c>
      <c r="AF1528">
        <f>VLOOKUP(AA1528,角色间职业划分!P:AP,11,FALSE)</f>
        <v>0.4</v>
      </c>
      <c r="AG1528">
        <f t="shared" si="234"/>
        <v>160.21978021978018</v>
      </c>
      <c r="AH1528">
        <f t="shared" si="235"/>
        <v>153</v>
      </c>
      <c r="AJ1528">
        <f t="shared" si="236"/>
        <v>7.2197802197801764</v>
      </c>
      <c r="AK1528">
        <v>1524</v>
      </c>
    </row>
    <row r="1529" spans="1:37" x14ac:dyDescent="0.15">
      <c r="A1529">
        <v>1525</v>
      </c>
      <c r="B1529">
        <f>ROUND(VLOOKUP(X1529,角色属性总表!AG:AI,2,FALSE)/角色属性总表!$C$34,0)</f>
        <v>51</v>
      </c>
      <c r="C1529">
        <f>ROUND(VLOOKUP(X1529,角色属性总表!Y:AE,3,FALSE)/J1529,0)</f>
        <v>10</v>
      </c>
      <c r="D1529">
        <f>ROUND(VLOOKUP(X1529,角色属性总表!AG:AI,3,FALSE)/角色属性总表!$C$35,0)</f>
        <v>54</v>
      </c>
      <c r="E1529">
        <f t="shared" si="230"/>
        <v>140</v>
      </c>
      <c r="F1529">
        <f t="shared" si="231"/>
        <v>31</v>
      </c>
      <c r="G1529">
        <f t="shared" si="232"/>
        <v>7</v>
      </c>
      <c r="H1529">
        <v>0</v>
      </c>
      <c r="I1529">
        <f t="shared" si="237"/>
        <v>3</v>
      </c>
      <c r="J1529">
        <f>VLOOKUP(AA1529,角色间职业划分!P:AP,20,FALSE)</f>
        <v>10</v>
      </c>
      <c r="K1529">
        <f>IF(X1529=500,100,VLOOKUP(AA1529,角色间职业划分!P:AP,22,FALSE))</f>
        <v>120</v>
      </c>
      <c r="L1529">
        <f>IF(X1529=500,K1529,VLOOKUP(AA1529,角色间职业划分!P:AP,23,FALSE))</f>
        <v>60</v>
      </c>
      <c r="M1529">
        <f>VLOOKUP(AA1529,角色间职业划分!P:AP,24,FALSE)</f>
        <v>0</v>
      </c>
      <c r="N1529">
        <f>VLOOKUP(AA1529,角色间职业划分!P:AP,14)*100</f>
        <v>95</v>
      </c>
      <c r="O1529">
        <f>VLOOKUP(AA1529,角色间职业划分!P:Z,9,FALSE)</f>
        <v>0</v>
      </c>
      <c r="P1529">
        <f>VLOOKUP(AA1529,角色间职业划分!P:AP,10,FALSE)</f>
        <v>0</v>
      </c>
      <c r="Q1529">
        <f>VLOOKUP(AA1529,角色间职业划分!P:AP,15,FALSE)</f>
        <v>0</v>
      </c>
      <c r="R1529">
        <f>VLOOKUP(AA1529,角色间职业划分!P:AP,16,FALSE)</f>
        <v>0</v>
      </c>
      <c r="S1529">
        <f>VLOOKUP(AA1529,角色间职业划分!P:AP,17,FALSE)</f>
        <v>0</v>
      </c>
      <c r="T1529">
        <f>VLOOKUP(AA1529,角色间职业划分!P:AP,18,FALSE)</f>
        <v>0</v>
      </c>
      <c r="U1529">
        <f>VLOOKUP(AA1529,角色间职业划分!P:AP,27,FALSE)</f>
        <v>0</v>
      </c>
      <c r="V1529">
        <f t="shared" si="233"/>
        <v>10.000000000000004</v>
      </c>
      <c r="W1529">
        <f>VLOOKUP(AA1529,角色间职业划分!P:Q,2,FALSE)</f>
        <v>35</v>
      </c>
      <c r="X1529">
        <f t="shared" si="238"/>
        <v>10</v>
      </c>
      <c r="Y1529">
        <f>INT(VLOOKUP(X1529,角色属性总表!AG:AH,2,FALSE)*角色属性总表!$C$38)</f>
        <v>360</v>
      </c>
      <c r="AA1529">
        <f t="shared" si="239"/>
        <v>16</v>
      </c>
      <c r="AB1529">
        <f>VLOOKUP(X1529,角色属性总表!AG:AI,2,FALSE)*VLOOKUP(角色等级属性!AA1529,角色间职业划分!P:AG,13,FALSE)/角色间职业划分!$AB$9</f>
        <v>350.52944551666576</v>
      </c>
      <c r="AC1529">
        <f>VLOOKUP(X1529,角色属性总表!AG:AI,3,FALSE)*VLOOKUP(AA1529,角色间职业划分!P:AG,8,FALSE)/角色间职业划分!$W$9</f>
        <v>1695.12</v>
      </c>
      <c r="AD1529">
        <f>VLOOKUP(AA1529,角色间职业划分!P:AP,26,FALSE)</f>
        <v>0.4</v>
      </c>
      <c r="AE1529">
        <f>VLOOKUP(X1529,角色属性总表!I:Q,3,FALSE)</f>
        <v>161.28</v>
      </c>
      <c r="AF1529">
        <f>VLOOKUP(AA1529,角色间职业划分!P:AP,11,FALSE)</f>
        <v>0.4</v>
      </c>
      <c r="AG1529">
        <f t="shared" si="234"/>
        <v>188.66094212824672</v>
      </c>
      <c r="AH1529">
        <f t="shared" si="235"/>
        <v>162</v>
      </c>
      <c r="AJ1529">
        <f t="shared" si="236"/>
        <v>26.660942128246717</v>
      </c>
      <c r="AK1529">
        <v>1525</v>
      </c>
    </row>
    <row r="1530" spans="1:37" x14ac:dyDescent="0.15">
      <c r="A1530">
        <v>1526</v>
      </c>
      <c r="B1530">
        <f>ROUND(VLOOKUP(X1530,角色属性总表!AG:AI,2,FALSE)/角色属性总表!$C$34,0)</f>
        <v>54</v>
      </c>
      <c r="C1530">
        <f>ROUND(VLOOKUP(X1530,角色属性总表!Y:AE,3,FALSE)/J1530,0)</f>
        <v>11</v>
      </c>
      <c r="D1530">
        <f>ROUND(VLOOKUP(X1530,角色属性总表!AG:AI,3,FALSE)/角色属性总表!$C$35,0)</f>
        <v>56</v>
      </c>
      <c r="E1530">
        <f t="shared" si="230"/>
        <v>147</v>
      </c>
      <c r="F1530">
        <f t="shared" si="231"/>
        <v>32</v>
      </c>
      <c r="G1530">
        <f t="shared" si="232"/>
        <v>7</v>
      </c>
      <c r="H1530">
        <v>0</v>
      </c>
      <c r="I1530">
        <f t="shared" si="237"/>
        <v>3</v>
      </c>
      <c r="J1530">
        <f>VLOOKUP(AA1530,角色间职业划分!P:AP,20,FALSE)</f>
        <v>10</v>
      </c>
      <c r="K1530">
        <f>IF(X1530=500,100,VLOOKUP(AA1530,角色间职业划分!P:AP,22,FALSE))</f>
        <v>120</v>
      </c>
      <c r="L1530">
        <f>IF(X1530=500,K1530,VLOOKUP(AA1530,角色间职业划分!P:AP,23,FALSE))</f>
        <v>60</v>
      </c>
      <c r="M1530">
        <f>VLOOKUP(AA1530,角色间职业划分!P:AP,24,FALSE)</f>
        <v>0</v>
      </c>
      <c r="N1530">
        <f>VLOOKUP(AA1530,角色间职业划分!P:AP,14)*100</f>
        <v>95</v>
      </c>
      <c r="O1530">
        <f>VLOOKUP(AA1530,角色间职业划分!P:Z,9,FALSE)</f>
        <v>0</v>
      </c>
      <c r="P1530">
        <f>VLOOKUP(AA1530,角色间职业划分!P:AP,10,FALSE)</f>
        <v>0</v>
      </c>
      <c r="Q1530">
        <f>VLOOKUP(AA1530,角色间职业划分!P:AP,15,FALSE)</f>
        <v>0</v>
      </c>
      <c r="R1530">
        <f>VLOOKUP(AA1530,角色间职业划分!P:AP,16,FALSE)</f>
        <v>0</v>
      </c>
      <c r="S1530">
        <f>VLOOKUP(AA1530,角色间职业划分!P:AP,17,FALSE)</f>
        <v>0</v>
      </c>
      <c r="T1530">
        <f>VLOOKUP(AA1530,角色间职业划分!P:AP,18,FALSE)</f>
        <v>0</v>
      </c>
      <c r="U1530">
        <f>VLOOKUP(AA1530,角色间职业划分!P:AP,27,FALSE)</f>
        <v>0</v>
      </c>
      <c r="V1530">
        <f t="shared" si="233"/>
        <v>10.000000000000004</v>
      </c>
      <c r="W1530">
        <f>VLOOKUP(AA1530,角色间职业划分!P:Q,2,FALSE)</f>
        <v>35</v>
      </c>
      <c r="X1530">
        <f t="shared" si="238"/>
        <v>11</v>
      </c>
      <c r="Y1530">
        <f>INT(VLOOKUP(X1530,角色属性总表!AG:AH,2,FALSE)*角色属性总表!$C$38)</f>
        <v>378</v>
      </c>
      <c r="AA1530">
        <f t="shared" si="239"/>
        <v>16</v>
      </c>
      <c r="AB1530">
        <f>VLOOKUP(X1530,角色属性总表!AG:AI,2,FALSE)*VLOOKUP(角色等级属性!AA1530,角色间职业划分!P:AG,13,FALSE)/角色间职业划分!$AB$9</f>
        <v>368.05591779249903</v>
      </c>
      <c r="AC1530">
        <f>VLOOKUP(X1530,角色属性总表!AG:AI,3,FALSE)*VLOOKUP(AA1530,角色间职业划分!P:AG,8,FALSE)/角色间职业划分!$W$9</f>
        <v>1779.876</v>
      </c>
      <c r="AD1530">
        <f>VLOOKUP(AA1530,角色间职业划分!P:AP,26,FALSE)</f>
        <v>0.4</v>
      </c>
      <c r="AE1530">
        <f>VLOOKUP(X1530,角色属性总表!I:Q,3,FALSE)</f>
        <v>169.34399999999999</v>
      </c>
      <c r="AF1530">
        <f>VLOOKUP(AA1530,角色间职业划分!P:AP,11,FALSE)</f>
        <v>0.4</v>
      </c>
      <c r="AG1530">
        <f t="shared" si="234"/>
        <v>218.77538889719293</v>
      </c>
      <c r="AH1530">
        <f t="shared" si="235"/>
        <v>168</v>
      </c>
      <c r="AJ1530">
        <f t="shared" si="236"/>
        <v>50.775388897192926</v>
      </c>
      <c r="AK1530">
        <v>1526</v>
      </c>
    </row>
    <row r="1531" spans="1:37" x14ac:dyDescent="0.15">
      <c r="A1531">
        <v>1527</v>
      </c>
      <c r="B1531">
        <f>ROUND(VLOOKUP(X1531,角色属性总表!AG:AI,2,FALSE)/角色属性总表!$C$34,0)</f>
        <v>57</v>
      </c>
      <c r="C1531">
        <f>ROUND(VLOOKUP(X1531,角色属性总表!Y:AE,3,FALSE)/J1531,0)</f>
        <v>12</v>
      </c>
      <c r="D1531">
        <f>ROUND(VLOOKUP(X1531,角色属性总表!AG:AI,3,FALSE)/角色属性总表!$C$35,0)</f>
        <v>59</v>
      </c>
      <c r="E1531">
        <f t="shared" si="230"/>
        <v>154</v>
      </c>
      <c r="F1531">
        <f t="shared" si="231"/>
        <v>32</v>
      </c>
      <c r="G1531">
        <f t="shared" si="232"/>
        <v>7</v>
      </c>
      <c r="H1531">
        <v>0</v>
      </c>
      <c r="I1531">
        <f t="shared" si="237"/>
        <v>3</v>
      </c>
      <c r="J1531">
        <f>VLOOKUP(AA1531,角色间职业划分!P:AP,20,FALSE)</f>
        <v>10</v>
      </c>
      <c r="K1531">
        <f>IF(X1531=500,100,VLOOKUP(AA1531,角色间职业划分!P:AP,22,FALSE))</f>
        <v>120</v>
      </c>
      <c r="L1531">
        <f>IF(X1531=500,K1531,VLOOKUP(AA1531,角色间职业划分!P:AP,23,FALSE))</f>
        <v>60</v>
      </c>
      <c r="M1531">
        <f>VLOOKUP(AA1531,角色间职业划分!P:AP,24,FALSE)</f>
        <v>0</v>
      </c>
      <c r="N1531">
        <f>VLOOKUP(AA1531,角色间职业划分!P:AP,14)*100</f>
        <v>95</v>
      </c>
      <c r="O1531">
        <f>VLOOKUP(AA1531,角色间职业划分!P:Z,9,FALSE)</f>
        <v>0</v>
      </c>
      <c r="P1531">
        <f>VLOOKUP(AA1531,角色间职业划分!P:AP,10,FALSE)</f>
        <v>0</v>
      </c>
      <c r="Q1531">
        <f>VLOOKUP(AA1531,角色间职业划分!P:AP,15,FALSE)</f>
        <v>0</v>
      </c>
      <c r="R1531">
        <f>VLOOKUP(AA1531,角色间职业划分!P:AP,16,FALSE)</f>
        <v>0</v>
      </c>
      <c r="S1531">
        <f>VLOOKUP(AA1531,角色间职业划分!P:AP,17,FALSE)</f>
        <v>0</v>
      </c>
      <c r="T1531">
        <f>VLOOKUP(AA1531,角色间职业划分!P:AP,18,FALSE)</f>
        <v>0</v>
      </c>
      <c r="U1531">
        <f>VLOOKUP(AA1531,角色间职业划分!P:AP,27,FALSE)</f>
        <v>0</v>
      </c>
      <c r="V1531">
        <f t="shared" si="233"/>
        <v>10.000000000000004</v>
      </c>
      <c r="W1531">
        <f>VLOOKUP(AA1531,角色间职业划分!P:Q,2,FALSE)</f>
        <v>35</v>
      </c>
      <c r="X1531">
        <f t="shared" si="238"/>
        <v>12</v>
      </c>
      <c r="Y1531">
        <f>INT(VLOOKUP(X1531,角色属性总表!AG:AH,2,FALSE)*角色属性总表!$C$38)</f>
        <v>396</v>
      </c>
      <c r="AA1531">
        <f t="shared" si="239"/>
        <v>16</v>
      </c>
      <c r="AB1531">
        <f>VLOOKUP(X1531,角色属性总表!AG:AI,2,FALSE)*VLOOKUP(角色等级属性!AA1531,角色间职业划分!P:AG,13,FALSE)/角色间职业划分!$AB$9</f>
        <v>385.58239006833236</v>
      </c>
      <c r="AC1531">
        <f>VLOOKUP(X1531,角色属性总表!AG:AI,3,FALSE)*VLOOKUP(AA1531,角色间职业划分!P:AG,8,FALSE)/角色间职业划分!$W$9</f>
        <v>1864.6319999999998</v>
      </c>
      <c r="AD1531">
        <f>VLOOKUP(AA1531,角色间职业划分!P:AP,26,FALSE)</f>
        <v>0.4</v>
      </c>
      <c r="AE1531">
        <f>VLOOKUP(X1531,角色属性总表!I:Q,3,FALSE)</f>
        <v>177.40800000000002</v>
      </c>
      <c r="AF1531">
        <f>VLOOKUP(AA1531,角色间职业划分!P:AP,11,FALSE)</f>
        <v>0.4</v>
      </c>
      <c r="AG1531">
        <f t="shared" si="234"/>
        <v>250.50726310243272</v>
      </c>
      <c r="AH1531">
        <f t="shared" si="235"/>
        <v>177</v>
      </c>
      <c r="AJ1531">
        <f t="shared" si="236"/>
        <v>73.507263102432717</v>
      </c>
      <c r="AK1531">
        <v>1527</v>
      </c>
    </row>
    <row r="1532" spans="1:37" x14ac:dyDescent="0.15">
      <c r="A1532">
        <v>1528</v>
      </c>
      <c r="B1532">
        <f>ROUND(VLOOKUP(X1532,角色属性总表!AG:AI,2,FALSE)/角色属性总表!$C$34,0)</f>
        <v>59</v>
      </c>
      <c r="C1532">
        <f>ROUND(VLOOKUP(X1532,角色属性总表!Y:AE,3,FALSE)/J1532,0)</f>
        <v>13</v>
      </c>
      <c r="D1532">
        <f>ROUND(VLOOKUP(X1532,角色属性总表!AG:AI,3,FALSE)/角色属性总表!$C$35,0)</f>
        <v>62</v>
      </c>
      <c r="E1532">
        <f t="shared" si="230"/>
        <v>161</v>
      </c>
      <c r="F1532">
        <f t="shared" si="231"/>
        <v>31</v>
      </c>
      <c r="G1532">
        <f t="shared" si="232"/>
        <v>7</v>
      </c>
      <c r="H1532">
        <v>0</v>
      </c>
      <c r="I1532">
        <f t="shared" si="237"/>
        <v>3</v>
      </c>
      <c r="J1532">
        <f>VLOOKUP(AA1532,角色间职业划分!P:AP,20,FALSE)</f>
        <v>10</v>
      </c>
      <c r="K1532">
        <f>IF(X1532=500,100,VLOOKUP(AA1532,角色间职业划分!P:AP,22,FALSE))</f>
        <v>120</v>
      </c>
      <c r="L1532">
        <f>IF(X1532=500,K1532,VLOOKUP(AA1532,角色间职业划分!P:AP,23,FALSE))</f>
        <v>60</v>
      </c>
      <c r="M1532">
        <f>VLOOKUP(AA1532,角色间职业划分!P:AP,24,FALSE)</f>
        <v>0</v>
      </c>
      <c r="N1532">
        <f>VLOOKUP(AA1532,角色间职业划分!P:AP,14)*100</f>
        <v>95</v>
      </c>
      <c r="O1532">
        <f>VLOOKUP(AA1532,角色间职业划分!P:Z,9,FALSE)</f>
        <v>0</v>
      </c>
      <c r="P1532">
        <f>VLOOKUP(AA1532,角色间职业划分!P:AP,10,FALSE)</f>
        <v>0</v>
      </c>
      <c r="Q1532">
        <f>VLOOKUP(AA1532,角色间职业划分!P:AP,15,FALSE)</f>
        <v>0</v>
      </c>
      <c r="R1532">
        <f>VLOOKUP(AA1532,角色间职业划分!P:AP,16,FALSE)</f>
        <v>0</v>
      </c>
      <c r="S1532">
        <f>VLOOKUP(AA1532,角色间职业划分!P:AP,17,FALSE)</f>
        <v>0</v>
      </c>
      <c r="T1532">
        <f>VLOOKUP(AA1532,角色间职业划分!P:AP,18,FALSE)</f>
        <v>0</v>
      </c>
      <c r="U1532">
        <f>VLOOKUP(AA1532,角色间职业划分!P:AP,27,FALSE)</f>
        <v>0</v>
      </c>
      <c r="V1532">
        <f t="shared" si="233"/>
        <v>10.000000000000004</v>
      </c>
      <c r="W1532">
        <f>VLOOKUP(AA1532,角色间职业划分!P:Q,2,FALSE)</f>
        <v>35</v>
      </c>
      <c r="X1532">
        <f t="shared" si="238"/>
        <v>13</v>
      </c>
      <c r="Y1532">
        <f>INT(VLOOKUP(X1532,角色属性总表!AG:AH,2,FALSE)*角色属性总表!$C$38)</f>
        <v>414</v>
      </c>
      <c r="AA1532">
        <f t="shared" si="239"/>
        <v>16</v>
      </c>
      <c r="AB1532">
        <f>VLOOKUP(X1532,角色属性总表!AG:AI,2,FALSE)*VLOOKUP(角色等级属性!AA1532,角色间职业划分!P:AG,13,FALSE)/角色间职业划分!$AB$9</f>
        <v>403.10886234416557</v>
      </c>
      <c r="AC1532">
        <f>VLOOKUP(X1532,角色属性总表!AG:AI,3,FALSE)*VLOOKUP(AA1532,角色间职业划分!P:AG,8,FALSE)/角色间职业划分!$W$9</f>
        <v>1949.3879999999997</v>
      </c>
      <c r="AD1532">
        <f>VLOOKUP(AA1532,角色间职业划分!P:AP,26,FALSE)</f>
        <v>0.4</v>
      </c>
      <c r="AE1532">
        <f>VLOOKUP(X1532,角色属性总表!I:Q,3,FALSE)</f>
        <v>185.47199999999998</v>
      </c>
      <c r="AF1532">
        <f>VLOOKUP(AA1532,角色间职业划分!P:AP,11,FALSE)</f>
        <v>0.4</v>
      </c>
      <c r="AG1532">
        <f t="shared" si="234"/>
        <v>283.80825613434388</v>
      </c>
      <c r="AH1532">
        <f t="shared" si="235"/>
        <v>186</v>
      </c>
      <c r="AJ1532">
        <f t="shared" si="236"/>
        <v>97.808256134343878</v>
      </c>
      <c r="AK1532">
        <v>1528</v>
      </c>
    </row>
    <row r="1533" spans="1:37" x14ac:dyDescent="0.15">
      <c r="A1533">
        <v>1529</v>
      </c>
      <c r="B1533">
        <f>ROUND(VLOOKUP(X1533,角色属性总表!AG:AI,2,FALSE)/角色属性总表!$C$34,0)</f>
        <v>62</v>
      </c>
      <c r="C1533">
        <f>ROUND(VLOOKUP(X1533,角色属性总表!Y:AE,3,FALSE)/J1533,0)</f>
        <v>13</v>
      </c>
      <c r="D1533">
        <f>ROUND(VLOOKUP(X1533,角色属性总表!AG:AI,3,FALSE)/角色属性总表!$C$35,0)</f>
        <v>65</v>
      </c>
      <c r="E1533">
        <f t="shared" si="230"/>
        <v>168</v>
      </c>
      <c r="F1533">
        <f t="shared" si="231"/>
        <v>31</v>
      </c>
      <c r="G1533">
        <f t="shared" si="232"/>
        <v>7</v>
      </c>
      <c r="H1533">
        <v>0</v>
      </c>
      <c r="I1533">
        <f t="shared" si="237"/>
        <v>3</v>
      </c>
      <c r="J1533">
        <f>VLOOKUP(AA1533,角色间职业划分!P:AP,20,FALSE)</f>
        <v>10</v>
      </c>
      <c r="K1533">
        <f>IF(X1533=500,100,VLOOKUP(AA1533,角色间职业划分!P:AP,22,FALSE))</f>
        <v>120</v>
      </c>
      <c r="L1533">
        <f>IF(X1533=500,K1533,VLOOKUP(AA1533,角色间职业划分!P:AP,23,FALSE))</f>
        <v>60</v>
      </c>
      <c r="M1533">
        <f>VLOOKUP(AA1533,角色间职业划分!P:AP,24,FALSE)</f>
        <v>0</v>
      </c>
      <c r="N1533">
        <f>VLOOKUP(AA1533,角色间职业划分!P:AP,14)*100</f>
        <v>95</v>
      </c>
      <c r="O1533">
        <f>VLOOKUP(AA1533,角色间职业划分!P:Z,9,FALSE)</f>
        <v>0</v>
      </c>
      <c r="P1533">
        <f>VLOOKUP(AA1533,角色间职业划分!P:AP,10,FALSE)</f>
        <v>0</v>
      </c>
      <c r="Q1533">
        <f>VLOOKUP(AA1533,角色间职业划分!P:AP,15,FALSE)</f>
        <v>0</v>
      </c>
      <c r="R1533">
        <f>VLOOKUP(AA1533,角色间职业划分!P:AP,16,FALSE)</f>
        <v>0</v>
      </c>
      <c r="S1533">
        <f>VLOOKUP(AA1533,角色间职业划分!P:AP,17,FALSE)</f>
        <v>0</v>
      </c>
      <c r="T1533">
        <f>VLOOKUP(AA1533,角色间职业划分!P:AP,18,FALSE)</f>
        <v>0</v>
      </c>
      <c r="U1533">
        <f>VLOOKUP(AA1533,角色间职业划分!P:AP,27,FALSE)</f>
        <v>0</v>
      </c>
      <c r="V1533">
        <f t="shared" si="233"/>
        <v>10.000000000000004</v>
      </c>
      <c r="W1533">
        <f>VLOOKUP(AA1533,角色间职业划分!P:Q,2,FALSE)</f>
        <v>35</v>
      </c>
      <c r="X1533">
        <f t="shared" si="238"/>
        <v>14</v>
      </c>
      <c r="Y1533">
        <f>INT(VLOOKUP(X1533,角色属性总表!AG:AH,2,FALSE)*角色属性总表!$C$38)</f>
        <v>432</v>
      </c>
      <c r="AA1533">
        <f t="shared" si="239"/>
        <v>16</v>
      </c>
      <c r="AB1533">
        <f>VLOOKUP(X1533,角色属性总表!AG:AI,2,FALSE)*VLOOKUP(角色等级属性!AA1533,角色间职业划分!P:AG,13,FALSE)/角色间职业划分!$AB$9</f>
        <v>420.6353346199989</v>
      </c>
      <c r="AC1533">
        <f>VLOOKUP(X1533,角色属性总表!AG:AI,3,FALSE)*VLOOKUP(AA1533,角色间职业划分!P:AG,8,FALSE)/角色间职业划分!$W$9</f>
        <v>2034.1439999999998</v>
      </c>
      <c r="AD1533">
        <f>VLOOKUP(AA1533,角色间职业划分!P:AP,26,FALSE)</f>
        <v>0.4</v>
      </c>
      <c r="AE1533">
        <f>VLOOKUP(X1533,角色属性总表!I:Q,3,FALSE)</f>
        <v>193.536</v>
      </c>
      <c r="AF1533">
        <f>VLOOKUP(AA1533,角色间职业划分!P:AP,11,FALSE)</f>
        <v>0.4</v>
      </c>
      <c r="AG1533">
        <f t="shared" si="234"/>
        <v>318.63611346982981</v>
      </c>
      <c r="AH1533">
        <f t="shared" si="235"/>
        <v>195</v>
      </c>
      <c r="AJ1533">
        <f t="shared" si="236"/>
        <v>123.63611346982981</v>
      </c>
      <c r="AK1533">
        <v>1529</v>
      </c>
    </row>
    <row r="1534" spans="1:37" x14ac:dyDescent="0.15">
      <c r="A1534">
        <v>1530</v>
      </c>
      <c r="B1534">
        <f>ROUND(VLOOKUP(X1534,角色属性总表!AG:AI,2,FALSE)/角色属性总表!$C$34,0)</f>
        <v>64</v>
      </c>
      <c r="C1534">
        <f>ROUND(VLOOKUP(X1534,角色属性总表!Y:AE,3,FALSE)/J1534,0)</f>
        <v>14</v>
      </c>
      <c r="D1534">
        <f>ROUND(VLOOKUP(X1534,角色属性总表!AG:AI,3,FALSE)/角色属性总表!$C$35,0)</f>
        <v>67</v>
      </c>
      <c r="E1534">
        <f t="shared" si="230"/>
        <v>175</v>
      </c>
      <c r="F1534">
        <f t="shared" si="231"/>
        <v>32</v>
      </c>
      <c r="G1534">
        <f t="shared" si="232"/>
        <v>7</v>
      </c>
      <c r="H1534">
        <v>0</v>
      </c>
      <c r="I1534">
        <f t="shared" si="237"/>
        <v>3</v>
      </c>
      <c r="J1534">
        <f>VLOOKUP(AA1534,角色间职业划分!P:AP,20,FALSE)</f>
        <v>10</v>
      </c>
      <c r="K1534">
        <f>IF(X1534=500,100,VLOOKUP(AA1534,角色间职业划分!P:AP,22,FALSE))</f>
        <v>120</v>
      </c>
      <c r="L1534">
        <f>IF(X1534=500,K1534,VLOOKUP(AA1534,角色间职业划分!P:AP,23,FALSE))</f>
        <v>60</v>
      </c>
      <c r="M1534">
        <f>VLOOKUP(AA1534,角色间职业划分!P:AP,24,FALSE)</f>
        <v>0</v>
      </c>
      <c r="N1534">
        <f>VLOOKUP(AA1534,角色间职业划分!P:AP,14)*100</f>
        <v>95</v>
      </c>
      <c r="O1534">
        <f>VLOOKUP(AA1534,角色间职业划分!P:Z,9,FALSE)</f>
        <v>0</v>
      </c>
      <c r="P1534">
        <f>VLOOKUP(AA1534,角色间职业划分!P:AP,10,FALSE)</f>
        <v>0</v>
      </c>
      <c r="Q1534">
        <f>VLOOKUP(AA1534,角色间职业划分!P:AP,15,FALSE)</f>
        <v>0</v>
      </c>
      <c r="R1534">
        <f>VLOOKUP(AA1534,角色间职业划分!P:AP,16,FALSE)</f>
        <v>0</v>
      </c>
      <c r="S1534">
        <f>VLOOKUP(AA1534,角色间职业划分!P:AP,17,FALSE)</f>
        <v>0</v>
      </c>
      <c r="T1534">
        <f>VLOOKUP(AA1534,角色间职业划分!P:AP,18,FALSE)</f>
        <v>0</v>
      </c>
      <c r="U1534">
        <f>VLOOKUP(AA1534,角色间职业划分!P:AP,27,FALSE)</f>
        <v>0</v>
      </c>
      <c r="V1534">
        <f t="shared" si="233"/>
        <v>10.000000000000004</v>
      </c>
      <c r="W1534">
        <f>VLOOKUP(AA1534,角色间职业划分!P:Q,2,FALSE)</f>
        <v>35</v>
      </c>
      <c r="X1534">
        <f t="shared" si="238"/>
        <v>15</v>
      </c>
      <c r="Y1534">
        <f>INT(VLOOKUP(X1534,角色属性总表!AG:AH,2,FALSE)*角色属性总表!$C$38)</f>
        <v>450</v>
      </c>
      <c r="AA1534">
        <f t="shared" si="239"/>
        <v>16</v>
      </c>
      <c r="AB1534">
        <f>VLOOKUP(X1534,角色属性总表!AG:AI,2,FALSE)*VLOOKUP(角色等级属性!AA1534,角色间职业划分!P:AG,13,FALSE)/角色间职业划分!$AB$9</f>
        <v>438.16180689583223</v>
      </c>
      <c r="AC1534">
        <f>VLOOKUP(X1534,角色属性总表!AG:AI,3,FALSE)*VLOOKUP(AA1534,角色间职业划分!P:AG,8,FALSE)/角色间职业划分!$W$9</f>
        <v>2118.8999999999996</v>
      </c>
      <c r="AD1534">
        <f>VLOOKUP(AA1534,角色间职业划分!P:AP,26,FALSE)</f>
        <v>0.4</v>
      </c>
      <c r="AE1534">
        <f>VLOOKUP(X1534,角色属性总表!I:Q,3,FALSE)</f>
        <v>201.60000000000002</v>
      </c>
      <c r="AF1534">
        <f>VLOOKUP(AA1534,角色间职业划分!P:AP,11,FALSE)</f>
        <v>0.4</v>
      </c>
      <c r="AG1534">
        <f t="shared" si="234"/>
        <v>354.95352361155676</v>
      </c>
      <c r="AH1534">
        <f t="shared" si="235"/>
        <v>201</v>
      </c>
      <c r="AJ1534">
        <f t="shared" si="236"/>
        <v>153.95352361155676</v>
      </c>
      <c r="AK1534">
        <v>1530</v>
      </c>
    </row>
    <row r="1535" spans="1:37" x14ac:dyDescent="0.15">
      <c r="A1535">
        <v>1531</v>
      </c>
      <c r="B1535">
        <f>ROUND(VLOOKUP(X1535,角色属性总表!AG:AI,2,FALSE)/角色属性总表!$C$34,0)</f>
        <v>67</v>
      </c>
      <c r="C1535">
        <f>ROUND(VLOOKUP(X1535,角色属性总表!Y:AE,3,FALSE)/J1535,0)</f>
        <v>15</v>
      </c>
      <c r="D1535">
        <f>ROUND(VLOOKUP(X1535,角色属性总表!AG:AI,3,FALSE)/角色属性总表!$C$35,0)</f>
        <v>70</v>
      </c>
      <c r="E1535">
        <f t="shared" si="230"/>
        <v>182</v>
      </c>
      <c r="F1535">
        <f t="shared" si="231"/>
        <v>31</v>
      </c>
      <c r="G1535">
        <f t="shared" si="232"/>
        <v>7</v>
      </c>
      <c r="H1535">
        <v>0</v>
      </c>
      <c r="I1535">
        <f t="shared" si="237"/>
        <v>3</v>
      </c>
      <c r="J1535">
        <f>VLOOKUP(AA1535,角色间职业划分!P:AP,20,FALSE)</f>
        <v>10</v>
      </c>
      <c r="K1535">
        <f>IF(X1535=500,100,VLOOKUP(AA1535,角色间职业划分!P:AP,22,FALSE))</f>
        <v>120</v>
      </c>
      <c r="L1535">
        <f>IF(X1535=500,K1535,VLOOKUP(AA1535,角色间职业划分!P:AP,23,FALSE))</f>
        <v>60</v>
      </c>
      <c r="M1535">
        <f>VLOOKUP(AA1535,角色间职业划分!P:AP,24,FALSE)</f>
        <v>0</v>
      </c>
      <c r="N1535">
        <f>VLOOKUP(AA1535,角色间职业划分!P:AP,14)*100</f>
        <v>95</v>
      </c>
      <c r="O1535">
        <f>VLOOKUP(AA1535,角色间职业划分!P:Z,9,FALSE)</f>
        <v>0</v>
      </c>
      <c r="P1535">
        <f>VLOOKUP(AA1535,角色间职业划分!P:AP,10,FALSE)</f>
        <v>0</v>
      </c>
      <c r="Q1535">
        <f>VLOOKUP(AA1535,角色间职业划分!P:AP,15,FALSE)</f>
        <v>0</v>
      </c>
      <c r="R1535">
        <f>VLOOKUP(AA1535,角色间职业划分!P:AP,16,FALSE)</f>
        <v>0</v>
      </c>
      <c r="S1535">
        <f>VLOOKUP(AA1535,角色间职业划分!P:AP,17,FALSE)</f>
        <v>0</v>
      </c>
      <c r="T1535">
        <f>VLOOKUP(AA1535,角色间职业划分!P:AP,18,FALSE)</f>
        <v>0</v>
      </c>
      <c r="U1535">
        <f>VLOOKUP(AA1535,角色间职业划分!P:AP,27,FALSE)</f>
        <v>0</v>
      </c>
      <c r="V1535">
        <f t="shared" si="233"/>
        <v>10.000000000000004</v>
      </c>
      <c r="W1535">
        <f>VLOOKUP(AA1535,角色间职业划分!P:Q,2,FALSE)</f>
        <v>35</v>
      </c>
      <c r="X1535">
        <f t="shared" si="238"/>
        <v>16</v>
      </c>
      <c r="Y1535">
        <f>INT(VLOOKUP(X1535,角色属性总表!AG:AH,2,FALSE)*角色属性总表!$C$38)</f>
        <v>468</v>
      </c>
      <c r="AA1535">
        <f t="shared" si="239"/>
        <v>16</v>
      </c>
      <c r="AB1535">
        <f>VLOOKUP(X1535,角色属性总表!AG:AI,2,FALSE)*VLOOKUP(角色等级属性!AA1535,角色间职业划分!P:AG,13,FALSE)/角色间职业划分!$AB$9</f>
        <v>455.6882791716655</v>
      </c>
      <c r="AC1535">
        <f>VLOOKUP(X1535,角色属性总表!AG:AI,3,FALSE)*VLOOKUP(AA1535,角色间职业划分!P:AG,8,FALSE)/角色间职业划分!$W$9</f>
        <v>2203.6559999999999</v>
      </c>
      <c r="AD1535">
        <f>VLOOKUP(AA1535,角色间职业划分!P:AP,26,FALSE)</f>
        <v>0.4</v>
      </c>
      <c r="AE1535">
        <f>VLOOKUP(X1535,角色属性总表!I:Q,3,FALSE)</f>
        <v>209.66400000000002</v>
      </c>
      <c r="AF1535">
        <f>VLOOKUP(AA1535,角色间职业划分!P:AP,11,FALSE)</f>
        <v>0.4</v>
      </c>
      <c r="AG1535">
        <f t="shared" si="234"/>
        <v>392.72727272727269</v>
      </c>
      <c r="AH1535">
        <f t="shared" si="235"/>
        <v>210</v>
      </c>
      <c r="AJ1535">
        <f t="shared" si="236"/>
        <v>182.72727272727269</v>
      </c>
      <c r="AK1535">
        <v>1531</v>
      </c>
    </row>
    <row r="1536" spans="1:37" x14ac:dyDescent="0.15">
      <c r="A1536">
        <v>1532</v>
      </c>
      <c r="B1536">
        <f>ROUND(VLOOKUP(X1536,角色属性总表!AG:AI,2,FALSE)/角色属性总表!$C$34,0)</f>
        <v>69</v>
      </c>
      <c r="C1536">
        <f>ROUND(VLOOKUP(X1536,角色属性总表!Y:AE,3,FALSE)/J1536,0)</f>
        <v>16</v>
      </c>
      <c r="D1536">
        <f>ROUND(VLOOKUP(X1536,角色属性总表!AG:AI,3,FALSE)/角色属性总表!$C$35,0)</f>
        <v>73</v>
      </c>
      <c r="E1536">
        <f t="shared" si="230"/>
        <v>189</v>
      </c>
      <c r="F1536">
        <f t="shared" si="231"/>
        <v>31</v>
      </c>
      <c r="G1536">
        <f t="shared" si="232"/>
        <v>7</v>
      </c>
      <c r="H1536">
        <v>0</v>
      </c>
      <c r="I1536">
        <f t="shared" si="237"/>
        <v>3</v>
      </c>
      <c r="J1536">
        <f>VLOOKUP(AA1536,角色间职业划分!P:AP,20,FALSE)</f>
        <v>10</v>
      </c>
      <c r="K1536">
        <f>IF(X1536=500,100,VLOOKUP(AA1536,角色间职业划分!P:AP,22,FALSE))</f>
        <v>120</v>
      </c>
      <c r="L1536">
        <f>IF(X1536=500,K1536,VLOOKUP(AA1536,角色间职业划分!P:AP,23,FALSE))</f>
        <v>60</v>
      </c>
      <c r="M1536">
        <f>VLOOKUP(AA1536,角色间职业划分!P:AP,24,FALSE)</f>
        <v>0</v>
      </c>
      <c r="N1536">
        <f>VLOOKUP(AA1536,角色间职业划分!P:AP,14)*100</f>
        <v>95</v>
      </c>
      <c r="O1536">
        <f>VLOOKUP(AA1536,角色间职业划分!P:Z,9,FALSE)</f>
        <v>0</v>
      </c>
      <c r="P1536">
        <f>VLOOKUP(AA1536,角色间职业划分!P:AP,10,FALSE)</f>
        <v>0</v>
      </c>
      <c r="Q1536">
        <f>VLOOKUP(AA1536,角色间职业划分!P:AP,15,FALSE)</f>
        <v>0</v>
      </c>
      <c r="R1536">
        <f>VLOOKUP(AA1536,角色间职业划分!P:AP,16,FALSE)</f>
        <v>0</v>
      </c>
      <c r="S1536">
        <f>VLOOKUP(AA1536,角色间职业划分!P:AP,17,FALSE)</f>
        <v>0</v>
      </c>
      <c r="T1536">
        <f>VLOOKUP(AA1536,角色间职业划分!P:AP,18,FALSE)</f>
        <v>0</v>
      </c>
      <c r="U1536">
        <f>VLOOKUP(AA1536,角色间职业划分!P:AP,27,FALSE)</f>
        <v>0</v>
      </c>
      <c r="V1536">
        <f t="shared" si="233"/>
        <v>10.000000000000004</v>
      </c>
      <c r="W1536">
        <f>VLOOKUP(AA1536,角色间职业划分!P:Q,2,FALSE)</f>
        <v>35</v>
      </c>
      <c r="X1536">
        <f t="shared" si="238"/>
        <v>17</v>
      </c>
      <c r="Y1536">
        <f>INT(VLOOKUP(X1536,角色属性总表!AG:AH,2,FALSE)*角色属性总表!$C$38)</f>
        <v>486</v>
      </c>
      <c r="AA1536">
        <f t="shared" si="239"/>
        <v>16</v>
      </c>
      <c r="AB1536">
        <f>VLOOKUP(X1536,角色属性总表!AG:AI,2,FALSE)*VLOOKUP(角色等级属性!AA1536,角色间职业划分!P:AG,13,FALSE)/角色间职业划分!$AB$9</f>
        <v>473.21475144749883</v>
      </c>
      <c r="AC1536">
        <f>VLOOKUP(X1536,角色属性总表!AG:AI,3,FALSE)*VLOOKUP(AA1536,角色间职业划分!P:AG,8,FALSE)/角色间职业划分!$W$9</f>
        <v>2288.4120000000003</v>
      </c>
      <c r="AD1536">
        <f>VLOOKUP(AA1536,角色间职业划分!P:AP,26,FALSE)</f>
        <v>0.4</v>
      </c>
      <c r="AE1536">
        <f>VLOOKUP(X1536,角色属性总表!I:Q,3,FALSE)</f>
        <v>217.72800000000001</v>
      </c>
      <c r="AF1536">
        <f>VLOOKUP(AA1536,角色间职业划分!P:AP,11,FALSE)</f>
        <v>0.4</v>
      </c>
      <c r="AG1536">
        <f t="shared" si="234"/>
        <v>431.9275885363067</v>
      </c>
      <c r="AH1536">
        <f t="shared" si="235"/>
        <v>219</v>
      </c>
      <c r="AJ1536">
        <f t="shared" si="236"/>
        <v>212.9275885363067</v>
      </c>
      <c r="AK1536">
        <v>1532</v>
      </c>
    </row>
    <row r="1537" spans="1:37" x14ac:dyDescent="0.15">
      <c r="A1537">
        <v>1533</v>
      </c>
      <c r="B1537">
        <f>ROUND(VLOOKUP(X1537,角色属性总表!AG:AI,2,FALSE)/角色属性总表!$C$34,0)</f>
        <v>72</v>
      </c>
      <c r="C1537">
        <f>ROUND(VLOOKUP(X1537,角色属性总表!Y:AE,3,FALSE)/J1537,0)</f>
        <v>17</v>
      </c>
      <c r="D1537">
        <f>ROUND(VLOOKUP(X1537,角色属性总表!AG:AI,3,FALSE)/角色属性总表!$C$35,0)</f>
        <v>75</v>
      </c>
      <c r="E1537">
        <f t="shared" si="230"/>
        <v>196</v>
      </c>
      <c r="F1537">
        <f t="shared" si="231"/>
        <v>32</v>
      </c>
      <c r="G1537">
        <f t="shared" si="232"/>
        <v>7</v>
      </c>
      <c r="H1537">
        <v>0</v>
      </c>
      <c r="I1537">
        <f t="shared" si="237"/>
        <v>3</v>
      </c>
      <c r="J1537">
        <f>VLOOKUP(AA1537,角色间职业划分!P:AP,20,FALSE)</f>
        <v>10</v>
      </c>
      <c r="K1537">
        <f>IF(X1537=500,100,VLOOKUP(AA1537,角色间职业划分!P:AP,22,FALSE))</f>
        <v>120</v>
      </c>
      <c r="L1537">
        <f>IF(X1537=500,K1537,VLOOKUP(AA1537,角色间职业划分!P:AP,23,FALSE))</f>
        <v>60</v>
      </c>
      <c r="M1537">
        <f>VLOOKUP(AA1537,角色间职业划分!P:AP,24,FALSE)</f>
        <v>0</v>
      </c>
      <c r="N1537">
        <f>VLOOKUP(AA1537,角色间职业划分!P:AP,14)*100</f>
        <v>95</v>
      </c>
      <c r="O1537">
        <f>VLOOKUP(AA1537,角色间职业划分!P:Z,9,FALSE)</f>
        <v>0</v>
      </c>
      <c r="P1537">
        <f>VLOOKUP(AA1537,角色间职业划分!P:AP,10,FALSE)</f>
        <v>0</v>
      </c>
      <c r="Q1537">
        <f>VLOOKUP(AA1537,角色间职业划分!P:AP,15,FALSE)</f>
        <v>0</v>
      </c>
      <c r="R1537">
        <f>VLOOKUP(AA1537,角色间职业划分!P:AP,16,FALSE)</f>
        <v>0</v>
      </c>
      <c r="S1537">
        <f>VLOOKUP(AA1537,角色间职业划分!P:AP,17,FALSE)</f>
        <v>0</v>
      </c>
      <c r="T1537">
        <f>VLOOKUP(AA1537,角色间职业划分!P:AP,18,FALSE)</f>
        <v>0</v>
      </c>
      <c r="U1537">
        <f>VLOOKUP(AA1537,角色间职业划分!P:AP,27,FALSE)</f>
        <v>0</v>
      </c>
      <c r="V1537">
        <f t="shared" si="233"/>
        <v>10.000000000000004</v>
      </c>
      <c r="W1537">
        <f>VLOOKUP(AA1537,角色间职业划分!P:Q,2,FALSE)</f>
        <v>35</v>
      </c>
      <c r="X1537">
        <f t="shared" si="238"/>
        <v>18</v>
      </c>
      <c r="Y1537">
        <f>INT(VLOOKUP(X1537,角色属性总表!AG:AH,2,FALSE)*角色属性总表!$C$38)</f>
        <v>504</v>
      </c>
      <c r="AA1537">
        <f t="shared" si="239"/>
        <v>16</v>
      </c>
      <c r="AB1537">
        <f>VLOOKUP(X1537,角色属性总表!AG:AI,2,FALSE)*VLOOKUP(角色等级属性!AA1537,角色间职业划分!P:AG,13,FALSE)/角色间职业划分!$AB$9</f>
        <v>490.74122372333198</v>
      </c>
      <c r="AC1537">
        <f>VLOOKUP(X1537,角色属性总表!AG:AI,3,FALSE)*VLOOKUP(AA1537,角色间职业划分!P:AG,8,FALSE)/角色间职业划分!$W$9</f>
        <v>2373.1679999999997</v>
      </c>
      <c r="AD1537">
        <f>VLOOKUP(AA1537,角色间职业划分!P:AP,26,FALSE)</f>
        <v>0.4</v>
      </c>
      <c r="AE1537">
        <f>VLOOKUP(X1537,角色属性总表!I:Q,3,FALSE)</f>
        <v>225.79199999999997</v>
      </c>
      <c r="AF1537">
        <f>VLOOKUP(AA1537,角色间职业划分!P:AP,11,FALSE)</f>
        <v>0.4</v>
      </c>
      <c r="AG1537">
        <f t="shared" si="234"/>
        <v>472.52762226874808</v>
      </c>
      <c r="AH1537">
        <f t="shared" si="235"/>
        <v>225</v>
      </c>
      <c r="AJ1537">
        <f t="shared" si="236"/>
        <v>247.52762226874808</v>
      </c>
      <c r="AK1537">
        <v>1533</v>
      </c>
    </row>
    <row r="1538" spans="1:37" x14ac:dyDescent="0.15">
      <c r="A1538">
        <v>1534</v>
      </c>
      <c r="B1538">
        <f>ROUND(VLOOKUP(X1538,角色属性总表!AG:AI,2,FALSE)/角色属性总表!$C$34,0)</f>
        <v>75</v>
      </c>
      <c r="C1538">
        <f>ROUND(VLOOKUP(X1538,角色属性总表!Y:AE,3,FALSE)/J1538,0)</f>
        <v>18</v>
      </c>
      <c r="D1538">
        <f>ROUND(VLOOKUP(X1538,角色属性总表!AG:AI,3,FALSE)/角色属性总表!$C$35,0)</f>
        <v>78</v>
      </c>
      <c r="E1538">
        <f t="shared" si="230"/>
        <v>203</v>
      </c>
      <c r="F1538">
        <f t="shared" si="231"/>
        <v>32</v>
      </c>
      <c r="G1538">
        <f t="shared" si="232"/>
        <v>7</v>
      </c>
      <c r="H1538">
        <v>0</v>
      </c>
      <c r="I1538">
        <f t="shared" si="237"/>
        <v>3</v>
      </c>
      <c r="J1538">
        <f>VLOOKUP(AA1538,角色间职业划分!P:AP,20,FALSE)</f>
        <v>10</v>
      </c>
      <c r="K1538">
        <f>IF(X1538=500,100,VLOOKUP(AA1538,角色间职业划分!P:AP,22,FALSE))</f>
        <v>120</v>
      </c>
      <c r="L1538">
        <f>IF(X1538=500,K1538,VLOOKUP(AA1538,角色间职业划分!P:AP,23,FALSE))</f>
        <v>60</v>
      </c>
      <c r="M1538">
        <f>VLOOKUP(AA1538,角色间职业划分!P:AP,24,FALSE)</f>
        <v>0</v>
      </c>
      <c r="N1538">
        <f>VLOOKUP(AA1538,角色间职业划分!P:AP,14)*100</f>
        <v>95</v>
      </c>
      <c r="O1538">
        <f>VLOOKUP(AA1538,角色间职业划分!P:Z,9,FALSE)</f>
        <v>0</v>
      </c>
      <c r="P1538">
        <f>VLOOKUP(AA1538,角色间职业划分!P:AP,10,FALSE)</f>
        <v>0</v>
      </c>
      <c r="Q1538">
        <f>VLOOKUP(AA1538,角色间职业划分!P:AP,15,FALSE)</f>
        <v>0</v>
      </c>
      <c r="R1538">
        <f>VLOOKUP(AA1538,角色间职业划分!P:AP,16,FALSE)</f>
        <v>0</v>
      </c>
      <c r="S1538">
        <f>VLOOKUP(AA1538,角色间职业划分!P:AP,17,FALSE)</f>
        <v>0</v>
      </c>
      <c r="T1538">
        <f>VLOOKUP(AA1538,角色间职业划分!P:AP,18,FALSE)</f>
        <v>0</v>
      </c>
      <c r="U1538">
        <f>VLOOKUP(AA1538,角色间职业划分!P:AP,27,FALSE)</f>
        <v>0</v>
      </c>
      <c r="V1538">
        <f t="shared" si="233"/>
        <v>10.000000000000004</v>
      </c>
      <c r="W1538">
        <f>VLOOKUP(AA1538,角色间职业划分!P:Q,2,FALSE)</f>
        <v>35</v>
      </c>
      <c r="X1538">
        <f t="shared" si="238"/>
        <v>19</v>
      </c>
      <c r="Y1538">
        <f>INT(VLOOKUP(X1538,角色属性总表!AG:AH,2,FALSE)*角色属性总表!$C$38)</f>
        <v>522</v>
      </c>
      <c r="AA1538">
        <f t="shared" si="239"/>
        <v>16</v>
      </c>
      <c r="AB1538">
        <f>VLOOKUP(X1538,角色属性总表!AG:AI,2,FALSE)*VLOOKUP(角色等级属性!AA1538,角色间职业划分!P:AG,13,FALSE)/角色间职业划分!$AB$9</f>
        <v>508.26769599916531</v>
      </c>
      <c r="AC1538">
        <f>VLOOKUP(X1538,角色属性总表!AG:AI,3,FALSE)*VLOOKUP(AA1538,角色间职业划分!P:AG,8,FALSE)/角色间职业划分!$W$9</f>
        <v>2457.924</v>
      </c>
      <c r="AD1538">
        <f>VLOOKUP(AA1538,角色间职业划分!P:AP,26,FALSE)</f>
        <v>0.4</v>
      </c>
      <c r="AE1538">
        <f>VLOOKUP(X1538,角色属性总表!I:Q,3,FALSE)</f>
        <v>233.85599999999999</v>
      </c>
      <c r="AF1538">
        <f>VLOOKUP(AA1538,角色间职业划分!P:AP,11,FALSE)</f>
        <v>0.4</v>
      </c>
      <c r="AG1538">
        <f t="shared" si="234"/>
        <v>514.50303347977729</v>
      </c>
      <c r="AH1538">
        <f t="shared" si="235"/>
        <v>234</v>
      </c>
      <c r="AJ1538">
        <f t="shared" si="236"/>
        <v>280.50303347977729</v>
      </c>
      <c r="AK1538">
        <v>1534</v>
      </c>
    </row>
    <row r="1539" spans="1:37" x14ac:dyDescent="0.15">
      <c r="A1539">
        <v>1535</v>
      </c>
      <c r="B1539">
        <f>ROUND(VLOOKUP(X1539,角色属性总表!AG:AI,2,FALSE)/角色属性总表!$C$34,0)</f>
        <v>77</v>
      </c>
      <c r="C1539">
        <f>ROUND(VLOOKUP(X1539,角色属性总表!Y:AE,3,FALSE)/J1539,0)</f>
        <v>19</v>
      </c>
      <c r="D1539">
        <f>ROUND(VLOOKUP(X1539,角色属性总表!AG:AI,3,FALSE)/角色属性总表!$C$35,0)</f>
        <v>81</v>
      </c>
      <c r="E1539">
        <f t="shared" si="230"/>
        <v>210</v>
      </c>
      <c r="F1539">
        <f t="shared" si="231"/>
        <v>31</v>
      </c>
      <c r="G1539">
        <f t="shared" si="232"/>
        <v>7</v>
      </c>
      <c r="H1539">
        <v>0</v>
      </c>
      <c r="I1539">
        <f t="shared" si="237"/>
        <v>3</v>
      </c>
      <c r="J1539">
        <f>VLOOKUP(AA1539,角色间职业划分!P:AP,20,FALSE)</f>
        <v>10</v>
      </c>
      <c r="K1539">
        <f>IF(X1539=500,100,VLOOKUP(AA1539,角色间职业划分!P:AP,22,FALSE))</f>
        <v>120</v>
      </c>
      <c r="L1539">
        <f>IF(X1539=500,K1539,VLOOKUP(AA1539,角色间职业划分!P:AP,23,FALSE))</f>
        <v>60</v>
      </c>
      <c r="M1539">
        <f>VLOOKUP(AA1539,角色间职业划分!P:AP,24,FALSE)</f>
        <v>0</v>
      </c>
      <c r="N1539">
        <f>VLOOKUP(AA1539,角色间职业划分!P:AP,14)*100</f>
        <v>95</v>
      </c>
      <c r="O1539">
        <f>VLOOKUP(AA1539,角色间职业划分!P:Z,9,FALSE)</f>
        <v>0</v>
      </c>
      <c r="P1539">
        <f>VLOOKUP(AA1539,角色间职业划分!P:AP,10,FALSE)</f>
        <v>0</v>
      </c>
      <c r="Q1539">
        <f>VLOOKUP(AA1539,角色间职业划分!P:AP,15,FALSE)</f>
        <v>0</v>
      </c>
      <c r="R1539">
        <f>VLOOKUP(AA1539,角色间职业划分!P:AP,16,FALSE)</f>
        <v>0</v>
      </c>
      <c r="S1539">
        <f>VLOOKUP(AA1539,角色间职业划分!P:AP,17,FALSE)</f>
        <v>0</v>
      </c>
      <c r="T1539">
        <f>VLOOKUP(AA1539,角色间职业划分!P:AP,18,FALSE)</f>
        <v>0</v>
      </c>
      <c r="U1539">
        <f>VLOOKUP(AA1539,角色间职业划分!P:AP,27,FALSE)</f>
        <v>0</v>
      </c>
      <c r="V1539">
        <f t="shared" si="233"/>
        <v>10.000000000000004</v>
      </c>
      <c r="W1539">
        <f>VLOOKUP(AA1539,角色间职业划分!P:Q,2,FALSE)</f>
        <v>35</v>
      </c>
      <c r="X1539">
        <f t="shared" si="238"/>
        <v>20</v>
      </c>
      <c r="Y1539">
        <f>INT(VLOOKUP(X1539,角色属性总表!AG:AH,2,FALSE)*角色属性总表!$C$38)</f>
        <v>540</v>
      </c>
      <c r="AA1539">
        <f t="shared" si="239"/>
        <v>16</v>
      </c>
      <c r="AB1539">
        <f>VLOOKUP(X1539,角色属性总表!AG:AI,2,FALSE)*VLOOKUP(角色等级属性!AA1539,角色间职业划分!P:AG,13,FALSE)/角色间职业划分!$AB$9</f>
        <v>525.7941682749987</v>
      </c>
      <c r="AC1539">
        <f>VLOOKUP(X1539,角色属性总表!AG:AI,3,FALSE)*VLOOKUP(AA1539,角色间职业划分!P:AG,8,FALSE)/角色间职业划分!$W$9</f>
        <v>2542.6799999999998</v>
      </c>
      <c r="AD1539">
        <f>VLOOKUP(AA1539,角色间职业划分!P:AP,26,FALSE)</f>
        <v>0.4</v>
      </c>
      <c r="AE1539">
        <f>VLOOKUP(X1539,角色属性总表!I:Q,3,FALSE)</f>
        <v>241.92000000000002</v>
      </c>
      <c r="AF1539">
        <f>VLOOKUP(AA1539,角色间职业划分!P:AP,11,FALSE)</f>
        <v>0.4</v>
      </c>
      <c r="AG1539">
        <f t="shared" si="234"/>
        <v>557.83165289201077</v>
      </c>
      <c r="AH1539">
        <f t="shared" si="235"/>
        <v>243</v>
      </c>
      <c r="AJ1539">
        <f t="shared" si="236"/>
        <v>314.83165289201077</v>
      </c>
      <c r="AK1539">
        <v>1535</v>
      </c>
    </row>
    <row r="1540" spans="1:37" x14ac:dyDescent="0.15">
      <c r="A1540">
        <v>1536</v>
      </c>
      <c r="B1540">
        <f>ROUND(VLOOKUP(X1540,角色属性总表!AG:AI,2,FALSE)/角色属性总表!$C$34,0)</f>
        <v>80</v>
      </c>
      <c r="C1540">
        <f>ROUND(VLOOKUP(X1540,角色属性总表!Y:AE,3,FALSE)/J1540,0)</f>
        <v>20</v>
      </c>
      <c r="D1540">
        <f>ROUND(VLOOKUP(X1540,角色属性总表!AG:AI,3,FALSE)/角色属性总表!$C$35,0)</f>
        <v>83</v>
      </c>
      <c r="E1540">
        <f t="shared" si="230"/>
        <v>217</v>
      </c>
      <c r="F1540">
        <f t="shared" si="231"/>
        <v>32</v>
      </c>
      <c r="G1540">
        <f t="shared" si="232"/>
        <v>7</v>
      </c>
      <c r="H1540">
        <v>0</v>
      </c>
      <c r="I1540">
        <f t="shared" si="237"/>
        <v>3</v>
      </c>
      <c r="J1540">
        <f>VLOOKUP(AA1540,角色间职业划分!P:AP,20,FALSE)</f>
        <v>10</v>
      </c>
      <c r="K1540">
        <f>IF(X1540=500,100,VLOOKUP(AA1540,角色间职业划分!P:AP,22,FALSE))</f>
        <v>120</v>
      </c>
      <c r="L1540">
        <f>IF(X1540=500,K1540,VLOOKUP(AA1540,角色间职业划分!P:AP,23,FALSE))</f>
        <v>60</v>
      </c>
      <c r="M1540">
        <f>VLOOKUP(AA1540,角色间职业划分!P:AP,24,FALSE)</f>
        <v>0</v>
      </c>
      <c r="N1540">
        <f>VLOOKUP(AA1540,角色间职业划分!P:AP,14)*100</f>
        <v>95</v>
      </c>
      <c r="O1540">
        <f>VLOOKUP(AA1540,角色间职业划分!P:Z,9,FALSE)</f>
        <v>0</v>
      </c>
      <c r="P1540">
        <f>VLOOKUP(AA1540,角色间职业划分!P:AP,10,FALSE)</f>
        <v>0</v>
      </c>
      <c r="Q1540">
        <f>VLOOKUP(AA1540,角色间职业划分!P:AP,15,FALSE)</f>
        <v>0</v>
      </c>
      <c r="R1540">
        <f>VLOOKUP(AA1540,角色间职业划分!P:AP,16,FALSE)</f>
        <v>0</v>
      </c>
      <c r="S1540">
        <f>VLOOKUP(AA1540,角色间职业划分!P:AP,17,FALSE)</f>
        <v>0</v>
      </c>
      <c r="T1540">
        <f>VLOOKUP(AA1540,角色间职业划分!P:AP,18,FALSE)</f>
        <v>0</v>
      </c>
      <c r="U1540">
        <f>VLOOKUP(AA1540,角色间职业划分!P:AP,27,FALSE)</f>
        <v>0</v>
      </c>
      <c r="V1540">
        <f t="shared" si="233"/>
        <v>10.000000000000004</v>
      </c>
      <c r="W1540">
        <f>VLOOKUP(AA1540,角色间职业划分!P:Q,2,FALSE)</f>
        <v>35</v>
      </c>
      <c r="X1540">
        <f t="shared" si="238"/>
        <v>21</v>
      </c>
      <c r="Y1540">
        <f>INT(VLOOKUP(X1540,角色属性总表!AG:AH,2,FALSE)*角色属性总表!$C$38)</f>
        <v>558</v>
      </c>
      <c r="AA1540">
        <f t="shared" si="239"/>
        <v>16</v>
      </c>
      <c r="AB1540">
        <f>VLOOKUP(X1540,角色属性总表!AG:AI,2,FALSE)*VLOOKUP(角色等级属性!AA1540,角色间职业划分!P:AG,13,FALSE)/角色间职业划分!$AB$9</f>
        <v>543.32064055083185</v>
      </c>
      <c r="AC1540">
        <f>VLOOKUP(X1540,角色属性总表!AG:AI,3,FALSE)*VLOOKUP(AA1540,角色间职业划分!P:AG,8,FALSE)/角色间职业划分!$W$9</f>
        <v>2627.4360000000001</v>
      </c>
      <c r="AD1540">
        <f>VLOOKUP(AA1540,角色间职业划分!P:AP,26,FALSE)</f>
        <v>0.4</v>
      </c>
      <c r="AE1540">
        <f>VLOOKUP(X1540,角色属性总表!I:Q,3,FALSE)</f>
        <v>249.98400000000004</v>
      </c>
      <c r="AF1540">
        <f>VLOOKUP(AA1540,角色间职业划分!P:AP,11,FALSE)</f>
        <v>0.4</v>
      </c>
      <c r="AG1540">
        <f t="shared" si="234"/>
        <v>602.49320538986058</v>
      </c>
      <c r="AH1540">
        <f t="shared" si="235"/>
        <v>249</v>
      </c>
      <c r="AJ1540">
        <f t="shared" si="236"/>
        <v>353.49320538986058</v>
      </c>
      <c r="AK1540">
        <v>1536</v>
      </c>
    </row>
    <row r="1541" spans="1:37" x14ac:dyDescent="0.15">
      <c r="A1541">
        <v>1537</v>
      </c>
      <c r="B1541">
        <f>ROUND(VLOOKUP(X1541,角色属性总表!AG:AI,2,FALSE)/角色属性总表!$C$34,0)</f>
        <v>82</v>
      </c>
      <c r="C1541">
        <f>ROUND(VLOOKUP(X1541,角色属性总表!Y:AE,3,FALSE)/J1541,0)</f>
        <v>21</v>
      </c>
      <c r="D1541">
        <f>ROUND(VLOOKUP(X1541,角色属性总表!AG:AI,3,FALSE)/角色属性总表!$C$35,0)</f>
        <v>86</v>
      </c>
      <c r="E1541">
        <f t="shared" si="230"/>
        <v>224</v>
      </c>
      <c r="F1541">
        <f t="shared" si="231"/>
        <v>32</v>
      </c>
      <c r="G1541">
        <f t="shared" si="232"/>
        <v>7</v>
      </c>
      <c r="H1541">
        <v>0</v>
      </c>
      <c r="I1541">
        <f t="shared" si="237"/>
        <v>3</v>
      </c>
      <c r="J1541">
        <f>VLOOKUP(AA1541,角色间职业划分!P:AP,20,FALSE)</f>
        <v>10</v>
      </c>
      <c r="K1541">
        <f>IF(X1541=500,100,VLOOKUP(AA1541,角色间职业划分!P:AP,22,FALSE))</f>
        <v>120</v>
      </c>
      <c r="L1541">
        <f>IF(X1541=500,K1541,VLOOKUP(AA1541,角色间职业划分!P:AP,23,FALSE))</f>
        <v>60</v>
      </c>
      <c r="M1541">
        <f>VLOOKUP(AA1541,角色间职业划分!P:AP,24,FALSE)</f>
        <v>0</v>
      </c>
      <c r="N1541">
        <f>VLOOKUP(AA1541,角色间职业划分!P:AP,14)*100</f>
        <v>95</v>
      </c>
      <c r="O1541">
        <f>VLOOKUP(AA1541,角色间职业划分!P:Z,9,FALSE)</f>
        <v>0</v>
      </c>
      <c r="P1541">
        <f>VLOOKUP(AA1541,角色间职业划分!P:AP,10,FALSE)</f>
        <v>0</v>
      </c>
      <c r="Q1541">
        <f>VLOOKUP(AA1541,角色间职业划分!P:AP,15,FALSE)</f>
        <v>0</v>
      </c>
      <c r="R1541">
        <f>VLOOKUP(AA1541,角色间职业划分!P:AP,16,FALSE)</f>
        <v>0</v>
      </c>
      <c r="S1541">
        <f>VLOOKUP(AA1541,角色间职业划分!P:AP,17,FALSE)</f>
        <v>0</v>
      </c>
      <c r="T1541">
        <f>VLOOKUP(AA1541,角色间职业划分!P:AP,18,FALSE)</f>
        <v>0</v>
      </c>
      <c r="U1541">
        <f>VLOOKUP(AA1541,角色间职业划分!P:AP,27,FALSE)</f>
        <v>0</v>
      </c>
      <c r="V1541">
        <f t="shared" si="233"/>
        <v>10.000000000000004</v>
      </c>
      <c r="W1541">
        <f>VLOOKUP(AA1541,角色间职业划分!P:Q,2,FALSE)</f>
        <v>35</v>
      </c>
      <c r="X1541">
        <f t="shared" si="238"/>
        <v>22</v>
      </c>
      <c r="Y1541">
        <f>INT(VLOOKUP(X1541,角色属性总表!AG:AH,2,FALSE)*角色属性总表!$C$38)</f>
        <v>576</v>
      </c>
      <c r="AA1541">
        <f t="shared" si="239"/>
        <v>16</v>
      </c>
      <c r="AB1541">
        <f>VLOOKUP(X1541,角色属性总表!AG:AI,2,FALSE)*VLOOKUP(角色等级属性!AA1541,角色间职业划分!P:AG,13,FALSE)/角色间职业划分!$AB$9</f>
        <v>560.84711282666524</v>
      </c>
      <c r="AC1541">
        <f>VLOOKUP(X1541,角色属性总表!AG:AI,3,FALSE)*VLOOKUP(AA1541,角色间职业划分!P:AG,8,FALSE)/角色间职业划分!$W$9</f>
        <v>2712.192</v>
      </c>
      <c r="AD1541">
        <f>VLOOKUP(AA1541,角色间职业划分!P:AP,26,FALSE)</f>
        <v>0.4</v>
      </c>
      <c r="AE1541">
        <f>VLOOKUP(X1541,角色属性总表!I:Q,3,FALSE)</f>
        <v>258.048</v>
      </c>
      <c r="AF1541">
        <f>VLOOKUP(AA1541,角色间职业划分!P:AP,11,FALSE)</f>
        <v>0.4</v>
      </c>
      <c r="AG1541">
        <f t="shared" si="234"/>
        <v>648.46908005205398</v>
      </c>
      <c r="AH1541">
        <f t="shared" si="235"/>
        <v>258</v>
      </c>
      <c r="AJ1541">
        <f t="shared" si="236"/>
        <v>390.46908005205398</v>
      </c>
      <c r="AK1541">
        <v>1537</v>
      </c>
    </row>
    <row r="1542" spans="1:37" x14ac:dyDescent="0.15">
      <c r="A1542">
        <v>1538</v>
      </c>
      <c r="B1542">
        <f>ROUND(VLOOKUP(X1542,角色属性总表!AG:AI,2,FALSE)/角色属性总表!$C$34,0)</f>
        <v>85</v>
      </c>
      <c r="C1542">
        <f>ROUND(VLOOKUP(X1542,角色属性总表!Y:AE,3,FALSE)/J1542,0)</f>
        <v>22</v>
      </c>
      <c r="D1542">
        <f>ROUND(VLOOKUP(X1542,角色属性总表!AG:AI,3,FALSE)/角色属性总表!$C$35,0)</f>
        <v>89</v>
      </c>
      <c r="E1542">
        <f t="shared" ref="E1542:E1605" si="240">INT(AD1542*AB1542)</f>
        <v>231</v>
      </c>
      <c r="F1542">
        <f t="shared" ref="F1542:F1605" si="241">ROUND(AC1542/D1542,0)</f>
        <v>31</v>
      </c>
      <c r="G1542">
        <f t="shared" ref="G1542:G1605" si="242">ROUND(AB1542/B1542,0)</f>
        <v>7</v>
      </c>
      <c r="H1542">
        <v>0</v>
      </c>
      <c r="I1542">
        <f t="shared" si="237"/>
        <v>3</v>
      </c>
      <c r="J1542">
        <f>VLOOKUP(AA1542,角色间职业划分!P:AP,20,FALSE)</f>
        <v>10</v>
      </c>
      <c r="K1542">
        <f>IF(X1542=500,100,VLOOKUP(AA1542,角色间职业划分!P:AP,22,FALSE))</f>
        <v>120</v>
      </c>
      <c r="L1542">
        <f>IF(X1542=500,K1542,VLOOKUP(AA1542,角色间职业划分!P:AP,23,FALSE))</f>
        <v>60</v>
      </c>
      <c r="M1542">
        <f>VLOOKUP(AA1542,角色间职业划分!P:AP,24,FALSE)</f>
        <v>0</v>
      </c>
      <c r="N1542">
        <f>VLOOKUP(AA1542,角色间职业划分!P:AP,14)*100</f>
        <v>95</v>
      </c>
      <c r="O1542">
        <f>VLOOKUP(AA1542,角色间职业划分!P:Z,9,FALSE)</f>
        <v>0</v>
      </c>
      <c r="P1542">
        <f>VLOOKUP(AA1542,角色间职业划分!P:AP,10,FALSE)</f>
        <v>0</v>
      </c>
      <c r="Q1542">
        <f>VLOOKUP(AA1542,角色间职业划分!P:AP,15,FALSE)</f>
        <v>0</v>
      </c>
      <c r="R1542">
        <f>VLOOKUP(AA1542,角色间职业划分!P:AP,16,FALSE)</f>
        <v>0</v>
      </c>
      <c r="S1542">
        <f>VLOOKUP(AA1542,角色间职业划分!P:AP,17,FALSE)</f>
        <v>0</v>
      </c>
      <c r="T1542">
        <f>VLOOKUP(AA1542,角色间职业划分!P:AP,18,FALSE)</f>
        <v>0</v>
      </c>
      <c r="U1542">
        <f>VLOOKUP(AA1542,角色间职业划分!P:AP,27,FALSE)</f>
        <v>0</v>
      </c>
      <c r="V1542">
        <f t="shared" ref="V1542:V1605" si="243">(AF1542-AF$2)*100</f>
        <v>10.000000000000004</v>
      </c>
      <c r="W1542">
        <f>VLOOKUP(AA1542,角色间职业划分!P:Q,2,FALSE)</f>
        <v>35</v>
      </c>
      <c r="X1542">
        <f t="shared" si="238"/>
        <v>23</v>
      </c>
      <c r="Y1542">
        <f>INT(VLOOKUP(X1542,角色属性总表!AG:AH,2,FALSE)*角色属性总表!$C$38)</f>
        <v>594</v>
      </c>
      <c r="AA1542">
        <f t="shared" si="239"/>
        <v>16</v>
      </c>
      <c r="AB1542">
        <f>VLOOKUP(X1542,角色属性总表!AG:AI,2,FALSE)*VLOOKUP(角色等级属性!AA1542,角色间职业划分!P:AG,13,FALSE)/角色间职业划分!$AB$9</f>
        <v>578.37358510249851</v>
      </c>
      <c r="AC1542">
        <f>VLOOKUP(X1542,角色属性总表!AG:AI,3,FALSE)*VLOOKUP(AA1542,角色间职业划分!P:AG,8,FALSE)/角色间职业划分!$W$9</f>
        <v>2796.9479999999999</v>
      </c>
      <c r="AD1542">
        <f>VLOOKUP(AA1542,角色间职业划分!P:AP,26,FALSE)</f>
        <v>0.4</v>
      </c>
      <c r="AE1542">
        <f>VLOOKUP(X1542,角色属性总表!I:Q,3,FALSE)</f>
        <v>266.11199999999997</v>
      </c>
      <c r="AF1542">
        <f>VLOOKUP(AA1542,角色间职业划分!P:AP,11,FALSE)</f>
        <v>0.4</v>
      </c>
      <c r="AG1542">
        <f t="shared" ref="AG1542:AG1605" si="244">((AF$2*X1542*X1542*180)/(SQRT(X1542*100)-AF$2*X1542))</f>
        <v>695.7421374404571</v>
      </c>
      <c r="AH1542">
        <f t="shared" ref="AH1542:AH1605" si="245">D1542*AH$2</f>
        <v>267</v>
      </c>
      <c r="AJ1542">
        <f t="shared" ref="AJ1542:AJ1605" si="246">AG1542-AH1542</f>
        <v>428.7421374404571</v>
      </c>
      <c r="AK1542">
        <v>1538</v>
      </c>
    </row>
    <row r="1543" spans="1:37" x14ac:dyDescent="0.15">
      <c r="A1543">
        <v>1539</v>
      </c>
      <c r="B1543">
        <f>ROUND(VLOOKUP(X1543,角色属性总表!AG:AI,2,FALSE)/角色属性总表!$C$34,0)</f>
        <v>87</v>
      </c>
      <c r="C1543">
        <f>ROUND(VLOOKUP(X1543,角色属性总表!Y:AE,3,FALSE)/J1543,0)</f>
        <v>23</v>
      </c>
      <c r="D1543">
        <f>ROUND(VLOOKUP(X1543,角色属性总表!AG:AI,3,FALSE)/角色属性总表!$C$35,0)</f>
        <v>91</v>
      </c>
      <c r="E1543">
        <f t="shared" si="240"/>
        <v>238</v>
      </c>
      <c r="F1543">
        <f t="shared" si="241"/>
        <v>32</v>
      </c>
      <c r="G1543">
        <f t="shared" si="242"/>
        <v>7</v>
      </c>
      <c r="H1543">
        <v>0</v>
      </c>
      <c r="I1543">
        <f t="shared" ref="I1543:I1606" si="247">I1542</f>
        <v>3</v>
      </c>
      <c r="J1543">
        <f>VLOOKUP(AA1543,角色间职业划分!P:AP,20,FALSE)</f>
        <v>10</v>
      </c>
      <c r="K1543">
        <f>IF(X1543=500,100,VLOOKUP(AA1543,角色间职业划分!P:AP,22,FALSE))</f>
        <v>120</v>
      </c>
      <c r="L1543">
        <f>IF(X1543=500,K1543,VLOOKUP(AA1543,角色间职业划分!P:AP,23,FALSE))</f>
        <v>60</v>
      </c>
      <c r="M1543">
        <f>VLOOKUP(AA1543,角色间职业划分!P:AP,24,FALSE)</f>
        <v>0</v>
      </c>
      <c r="N1543">
        <f>VLOOKUP(AA1543,角色间职业划分!P:AP,14)*100</f>
        <v>95</v>
      </c>
      <c r="O1543">
        <f>VLOOKUP(AA1543,角色间职业划分!P:Z,9,FALSE)</f>
        <v>0</v>
      </c>
      <c r="P1543">
        <f>VLOOKUP(AA1543,角色间职业划分!P:AP,10,FALSE)</f>
        <v>0</v>
      </c>
      <c r="Q1543">
        <f>VLOOKUP(AA1543,角色间职业划分!P:AP,15,FALSE)</f>
        <v>0</v>
      </c>
      <c r="R1543">
        <f>VLOOKUP(AA1543,角色间职业划分!P:AP,16,FALSE)</f>
        <v>0</v>
      </c>
      <c r="S1543">
        <f>VLOOKUP(AA1543,角色间职业划分!P:AP,17,FALSE)</f>
        <v>0</v>
      </c>
      <c r="T1543">
        <f>VLOOKUP(AA1543,角色间职业划分!P:AP,18,FALSE)</f>
        <v>0</v>
      </c>
      <c r="U1543">
        <f>VLOOKUP(AA1543,角色间职业划分!P:AP,27,FALSE)</f>
        <v>0</v>
      </c>
      <c r="V1543">
        <f t="shared" si="243"/>
        <v>10.000000000000004</v>
      </c>
      <c r="W1543">
        <f>VLOOKUP(AA1543,角色间职业划分!P:Q,2,FALSE)</f>
        <v>35</v>
      </c>
      <c r="X1543">
        <f t="shared" ref="X1543:X1606" si="248">IF(X1542=100,500,IF(X1542=500,1,X1542+1))</f>
        <v>24</v>
      </c>
      <c r="Y1543">
        <f>INT(VLOOKUP(X1543,角色属性总表!AG:AH,2,FALSE)*角色属性总表!$C$38)</f>
        <v>612</v>
      </c>
      <c r="AA1543">
        <f t="shared" ref="AA1543:AA1606" si="249">IF(X1543=1,AA1542+1,AA1542)</f>
        <v>16</v>
      </c>
      <c r="AB1543">
        <f>VLOOKUP(X1543,角色属性总表!AG:AI,2,FALSE)*VLOOKUP(角色等级属性!AA1543,角色间职业划分!P:AG,13,FALSE)/角色间职业划分!$AB$9</f>
        <v>595.90005737833178</v>
      </c>
      <c r="AC1543">
        <f>VLOOKUP(X1543,角色属性总表!AG:AI,3,FALSE)*VLOOKUP(AA1543,角色间职业划分!P:AG,8,FALSE)/角色间职业划分!$W$9</f>
        <v>2881.7039999999997</v>
      </c>
      <c r="AD1543">
        <f>VLOOKUP(AA1543,角色间职业划分!P:AP,26,FALSE)</f>
        <v>0.4</v>
      </c>
      <c r="AE1543">
        <f>VLOOKUP(X1543,角色属性总表!I:Q,3,FALSE)</f>
        <v>274.17599999999999</v>
      </c>
      <c r="AF1543">
        <f>VLOOKUP(AA1543,角色间职业划分!P:AP,11,FALSE)</f>
        <v>0.4</v>
      </c>
      <c r="AG1543">
        <f t="shared" si="244"/>
        <v>744.2965467389613</v>
      </c>
      <c r="AH1543">
        <f t="shared" si="245"/>
        <v>273</v>
      </c>
      <c r="AJ1543">
        <f t="shared" si="246"/>
        <v>471.2965467389613</v>
      </c>
      <c r="AK1543">
        <v>1539</v>
      </c>
    </row>
    <row r="1544" spans="1:37" x14ac:dyDescent="0.15">
      <c r="A1544">
        <v>1540</v>
      </c>
      <c r="B1544">
        <f>ROUND(VLOOKUP(X1544,角色属性总表!AG:AI,2,FALSE)/角色属性总表!$C$34,0)</f>
        <v>90</v>
      </c>
      <c r="C1544">
        <f>ROUND(VLOOKUP(X1544,角色属性总表!Y:AE,3,FALSE)/J1544,0)</f>
        <v>24</v>
      </c>
      <c r="D1544">
        <f>ROUND(VLOOKUP(X1544,角色属性总表!AG:AI,3,FALSE)/角色属性总表!$C$35,0)</f>
        <v>94</v>
      </c>
      <c r="E1544">
        <f t="shared" si="240"/>
        <v>245</v>
      </c>
      <c r="F1544">
        <f t="shared" si="241"/>
        <v>32</v>
      </c>
      <c r="G1544">
        <f t="shared" si="242"/>
        <v>7</v>
      </c>
      <c r="H1544">
        <v>0</v>
      </c>
      <c r="I1544">
        <f t="shared" si="247"/>
        <v>3</v>
      </c>
      <c r="J1544">
        <f>VLOOKUP(AA1544,角色间职业划分!P:AP,20,FALSE)</f>
        <v>10</v>
      </c>
      <c r="K1544">
        <f>IF(X1544=500,100,VLOOKUP(AA1544,角色间职业划分!P:AP,22,FALSE))</f>
        <v>120</v>
      </c>
      <c r="L1544">
        <f>IF(X1544=500,K1544,VLOOKUP(AA1544,角色间职业划分!P:AP,23,FALSE))</f>
        <v>60</v>
      </c>
      <c r="M1544">
        <f>VLOOKUP(AA1544,角色间职业划分!P:AP,24,FALSE)</f>
        <v>0</v>
      </c>
      <c r="N1544">
        <f>VLOOKUP(AA1544,角色间职业划分!P:AP,14)*100</f>
        <v>95</v>
      </c>
      <c r="O1544">
        <f>VLOOKUP(AA1544,角色间职业划分!P:Z,9,FALSE)</f>
        <v>0</v>
      </c>
      <c r="P1544">
        <f>VLOOKUP(AA1544,角色间职业划分!P:AP,10,FALSE)</f>
        <v>0</v>
      </c>
      <c r="Q1544">
        <f>VLOOKUP(AA1544,角色间职业划分!P:AP,15,FALSE)</f>
        <v>0</v>
      </c>
      <c r="R1544">
        <f>VLOOKUP(AA1544,角色间职业划分!P:AP,16,FALSE)</f>
        <v>0</v>
      </c>
      <c r="S1544">
        <f>VLOOKUP(AA1544,角色间职业划分!P:AP,17,FALSE)</f>
        <v>0</v>
      </c>
      <c r="T1544">
        <f>VLOOKUP(AA1544,角色间职业划分!P:AP,18,FALSE)</f>
        <v>0</v>
      </c>
      <c r="U1544">
        <f>VLOOKUP(AA1544,角色间职业划分!P:AP,27,FALSE)</f>
        <v>0</v>
      </c>
      <c r="V1544">
        <f t="shared" si="243"/>
        <v>10.000000000000004</v>
      </c>
      <c r="W1544">
        <f>VLOOKUP(AA1544,角色间职业划分!P:Q,2,FALSE)</f>
        <v>35</v>
      </c>
      <c r="X1544">
        <f t="shared" si="248"/>
        <v>25</v>
      </c>
      <c r="Y1544">
        <f>INT(VLOOKUP(X1544,角色属性总表!AG:AH,2,FALSE)*角色属性总表!$C$38)</f>
        <v>630</v>
      </c>
      <c r="AA1544">
        <f t="shared" si="249"/>
        <v>16</v>
      </c>
      <c r="AB1544">
        <f>VLOOKUP(X1544,角色属性总表!AG:AI,2,FALSE)*VLOOKUP(角色等级属性!AA1544,角色间职业划分!P:AG,13,FALSE)/角色间职业划分!$AB$9</f>
        <v>613.42652965416505</v>
      </c>
      <c r="AC1544">
        <f>VLOOKUP(X1544,角色属性总表!AG:AI,3,FALSE)*VLOOKUP(AA1544,角色间职业划分!P:AG,8,FALSE)/角色间职业划分!$W$9</f>
        <v>2966.46</v>
      </c>
      <c r="AD1544">
        <f>VLOOKUP(AA1544,角色间职业划分!P:AP,26,FALSE)</f>
        <v>0.4</v>
      </c>
      <c r="AE1544">
        <f>VLOOKUP(X1544,角色属性总表!I:Q,3,FALSE)</f>
        <v>282.24</v>
      </c>
      <c r="AF1544">
        <f>VLOOKUP(AA1544,角色间职业划分!P:AP,11,FALSE)</f>
        <v>0.4</v>
      </c>
      <c r="AG1544">
        <f t="shared" si="244"/>
        <v>794.11764705882354</v>
      </c>
      <c r="AH1544">
        <f t="shared" si="245"/>
        <v>282</v>
      </c>
      <c r="AJ1544">
        <f t="shared" si="246"/>
        <v>512.11764705882354</v>
      </c>
      <c r="AK1544">
        <v>1540</v>
      </c>
    </row>
    <row r="1545" spans="1:37" x14ac:dyDescent="0.15">
      <c r="A1545">
        <v>1541</v>
      </c>
      <c r="B1545">
        <f>ROUND(VLOOKUP(X1545,角色属性总表!AG:AI,2,FALSE)/角色属性总表!$C$34,0)</f>
        <v>93</v>
      </c>
      <c r="C1545">
        <f>ROUND(VLOOKUP(X1545,角色属性总表!Y:AE,3,FALSE)/J1545,0)</f>
        <v>25</v>
      </c>
      <c r="D1545">
        <f>ROUND(VLOOKUP(X1545,角色属性总表!AG:AI,3,FALSE)/角色属性总表!$C$35,0)</f>
        <v>97</v>
      </c>
      <c r="E1545">
        <f t="shared" si="240"/>
        <v>252</v>
      </c>
      <c r="F1545">
        <f t="shared" si="241"/>
        <v>31</v>
      </c>
      <c r="G1545">
        <f t="shared" si="242"/>
        <v>7</v>
      </c>
      <c r="H1545">
        <v>0</v>
      </c>
      <c r="I1545">
        <f t="shared" si="247"/>
        <v>3</v>
      </c>
      <c r="J1545">
        <f>VLOOKUP(AA1545,角色间职业划分!P:AP,20,FALSE)</f>
        <v>10</v>
      </c>
      <c r="K1545">
        <f>IF(X1545=500,100,VLOOKUP(AA1545,角色间职业划分!P:AP,22,FALSE))</f>
        <v>120</v>
      </c>
      <c r="L1545">
        <f>IF(X1545=500,K1545,VLOOKUP(AA1545,角色间职业划分!P:AP,23,FALSE))</f>
        <v>60</v>
      </c>
      <c r="M1545">
        <f>VLOOKUP(AA1545,角色间职业划分!P:AP,24,FALSE)</f>
        <v>0</v>
      </c>
      <c r="N1545">
        <f>VLOOKUP(AA1545,角色间职业划分!P:AP,14)*100</f>
        <v>95</v>
      </c>
      <c r="O1545">
        <f>VLOOKUP(AA1545,角色间职业划分!P:Z,9,FALSE)</f>
        <v>0</v>
      </c>
      <c r="P1545">
        <f>VLOOKUP(AA1545,角色间职业划分!P:AP,10,FALSE)</f>
        <v>0</v>
      </c>
      <c r="Q1545">
        <f>VLOOKUP(AA1545,角色间职业划分!P:AP,15,FALSE)</f>
        <v>0</v>
      </c>
      <c r="R1545">
        <f>VLOOKUP(AA1545,角色间职业划分!P:AP,16,FALSE)</f>
        <v>0</v>
      </c>
      <c r="S1545">
        <f>VLOOKUP(AA1545,角色间职业划分!P:AP,17,FALSE)</f>
        <v>0</v>
      </c>
      <c r="T1545">
        <f>VLOOKUP(AA1545,角色间职业划分!P:AP,18,FALSE)</f>
        <v>0</v>
      </c>
      <c r="U1545">
        <f>VLOOKUP(AA1545,角色间职业划分!P:AP,27,FALSE)</f>
        <v>0</v>
      </c>
      <c r="V1545">
        <f t="shared" si="243"/>
        <v>10.000000000000004</v>
      </c>
      <c r="W1545">
        <f>VLOOKUP(AA1545,角色间职业划分!P:Q,2,FALSE)</f>
        <v>35</v>
      </c>
      <c r="X1545">
        <f t="shared" si="248"/>
        <v>26</v>
      </c>
      <c r="Y1545">
        <f>INT(VLOOKUP(X1545,角色属性总表!AG:AH,2,FALSE)*角色属性总表!$C$38)</f>
        <v>648</v>
      </c>
      <c r="AA1545">
        <f t="shared" si="249"/>
        <v>16</v>
      </c>
      <c r="AB1545">
        <f>VLOOKUP(X1545,角色属性总表!AG:AI,2,FALSE)*VLOOKUP(角色等级属性!AA1545,角色间职业划分!P:AG,13,FALSE)/角色间职业划分!$AB$9</f>
        <v>630.95300192999832</v>
      </c>
      <c r="AC1545">
        <f>VLOOKUP(X1545,角色属性总表!AG:AI,3,FALSE)*VLOOKUP(AA1545,角色间职业划分!P:AG,8,FALSE)/角色间职业划分!$W$9</f>
        <v>3051.2159999999999</v>
      </c>
      <c r="AD1545">
        <f>VLOOKUP(AA1545,角色间职业划分!P:AP,26,FALSE)</f>
        <v>0.4</v>
      </c>
      <c r="AE1545">
        <f>VLOOKUP(X1545,角色属性总表!I:Q,3,FALSE)</f>
        <v>290.30400000000003</v>
      </c>
      <c r="AF1545">
        <f>VLOOKUP(AA1545,角色间职业划分!P:AP,11,FALSE)</f>
        <v>0.4</v>
      </c>
      <c r="AG1545">
        <f t="shared" si="244"/>
        <v>845.19182849521496</v>
      </c>
      <c r="AH1545">
        <f t="shared" si="245"/>
        <v>291</v>
      </c>
      <c r="AJ1545">
        <f t="shared" si="246"/>
        <v>554.19182849521496</v>
      </c>
      <c r="AK1545">
        <v>1541</v>
      </c>
    </row>
    <row r="1546" spans="1:37" x14ac:dyDescent="0.15">
      <c r="A1546">
        <v>1542</v>
      </c>
      <c r="B1546">
        <f>ROUND(VLOOKUP(X1546,角色属性总表!AG:AI,2,FALSE)/角色属性总表!$C$34,0)</f>
        <v>95</v>
      </c>
      <c r="C1546">
        <f>ROUND(VLOOKUP(X1546,角色属性总表!Y:AE,3,FALSE)/J1546,0)</f>
        <v>26</v>
      </c>
      <c r="D1546">
        <f>ROUND(VLOOKUP(X1546,角色属性总表!AG:AI,3,FALSE)/角色属性总表!$C$35,0)</f>
        <v>99</v>
      </c>
      <c r="E1546">
        <f t="shared" si="240"/>
        <v>259</v>
      </c>
      <c r="F1546">
        <f t="shared" si="241"/>
        <v>32</v>
      </c>
      <c r="G1546">
        <f t="shared" si="242"/>
        <v>7</v>
      </c>
      <c r="H1546">
        <v>0</v>
      </c>
      <c r="I1546">
        <f t="shared" si="247"/>
        <v>3</v>
      </c>
      <c r="J1546">
        <f>VLOOKUP(AA1546,角色间职业划分!P:AP,20,FALSE)</f>
        <v>10</v>
      </c>
      <c r="K1546">
        <f>IF(X1546=500,100,VLOOKUP(AA1546,角色间职业划分!P:AP,22,FALSE))</f>
        <v>120</v>
      </c>
      <c r="L1546">
        <f>IF(X1546=500,K1546,VLOOKUP(AA1546,角色间职业划分!P:AP,23,FALSE))</f>
        <v>60</v>
      </c>
      <c r="M1546">
        <f>VLOOKUP(AA1546,角色间职业划分!P:AP,24,FALSE)</f>
        <v>0</v>
      </c>
      <c r="N1546">
        <f>VLOOKUP(AA1546,角色间职业划分!P:AP,14)*100</f>
        <v>95</v>
      </c>
      <c r="O1546">
        <f>VLOOKUP(AA1546,角色间职业划分!P:Z,9,FALSE)</f>
        <v>0</v>
      </c>
      <c r="P1546">
        <f>VLOOKUP(AA1546,角色间职业划分!P:AP,10,FALSE)</f>
        <v>0</v>
      </c>
      <c r="Q1546">
        <f>VLOOKUP(AA1546,角色间职业划分!P:AP,15,FALSE)</f>
        <v>0</v>
      </c>
      <c r="R1546">
        <f>VLOOKUP(AA1546,角色间职业划分!P:AP,16,FALSE)</f>
        <v>0</v>
      </c>
      <c r="S1546">
        <f>VLOOKUP(AA1546,角色间职业划分!P:AP,17,FALSE)</f>
        <v>0</v>
      </c>
      <c r="T1546">
        <f>VLOOKUP(AA1546,角色间职业划分!P:AP,18,FALSE)</f>
        <v>0</v>
      </c>
      <c r="U1546">
        <f>VLOOKUP(AA1546,角色间职业划分!P:AP,27,FALSE)</f>
        <v>0</v>
      </c>
      <c r="V1546">
        <f t="shared" si="243"/>
        <v>10.000000000000004</v>
      </c>
      <c r="W1546">
        <f>VLOOKUP(AA1546,角色间职业划分!P:Q,2,FALSE)</f>
        <v>35</v>
      </c>
      <c r="X1546">
        <f t="shared" si="248"/>
        <v>27</v>
      </c>
      <c r="Y1546">
        <f>INT(VLOOKUP(X1546,角色属性总表!AG:AH,2,FALSE)*角色属性总表!$C$38)</f>
        <v>666</v>
      </c>
      <c r="AA1546">
        <f t="shared" si="249"/>
        <v>16</v>
      </c>
      <c r="AB1546">
        <f>VLOOKUP(X1546,角色属性总表!AG:AI,2,FALSE)*VLOOKUP(角色等级属性!AA1546,角色间职业划分!P:AG,13,FALSE)/角色间职业划分!$AB$9</f>
        <v>648.47947420583171</v>
      </c>
      <c r="AC1546">
        <f>VLOOKUP(X1546,角色属性总表!AG:AI,3,FALSE)*VLOOKUP(AA1546,角色间职业划分!P:AG,8,FALSE)/角色间职业划分!$W$9</f>
        <v>3135.9719999999998</v>
      </c>
      <c r="AD1546">
        <f>VLOOKUP(AA1546,角色间职业划分!P:AP,26,FALSE)</f>
        <v>0.4</v>
      </c>
      <c r="AE1546">
        <f>VLOOKUP(X1546,角色属性总表!I:Q,3,FALSE)</f>
        <v>298.36799999999999</v>
      </c>
      <c r="AF1546">
        <f>VLOOKUP(AA1546,角色间职业划分!P:AP,11,FALSE)</f>
        <v>0.4</v>
      </c>
      <c r="AG1546">
        <f t="shared" si="244"/>
        <v>897.50642946666699</v>
      </c>
      <c r="AH1546">
        <f t="shared" si="245"/>
        <v>297</v>
      </c>
      <c r="AJ1546">
        <f t="shared" si="246"/>
        <v>600.50642946666699</v>
      </c>
      <c r="AK1546">
        <v>1542</v>
      </c>
    </row>
    <row r="1547" spans="1:37" x14ac:dyDescent="0.15">
      <c r="A1547">
        <v>1543</v>
      </c>
      <c r="B1547">
        <f>ROUND(VLOOKUP(X1547,角色属性总表!AG:AI,2,FALSE)/角色属性总表!$C$34,0)</f>
        <v>98</v>
      </c>
      <c r="C1547">
        <f>ROUND(VLOOKUP(X1547,角色属性总表!Y:AE,3,FALSE)/J1547,0)</f>
        <v>27</v>
      </c>
      <c r="D1547">
        <f>ROUND(VLOOKUP(X1547,角色属性总表!AG:AI,3,FALSE)/角色属性总表!$C$35,0)</f>
        <v>102</v>
      </c>
      <c r="E1547">
        <f t="shared" si="240"/>
        <v>266</v>
      </c>
      <c r="F1547">
        <f t="shared" si="241"/>
        <v>32</v>
      </c>
      <c r="G1547">
        <f t="shared" si="242"/>
        <v>7</v>
      </c>
      <c r="H1547">
        <v>0</v>
      </c>
      <c r="I1547">
        <f t="shared" si="247"/>
        <v>3</v>
      </c>
      <c r="J1547">
        <f>VLOOKUP(AA1547,角色间职业划分!P:AP,20,FALSE)</f>
        <v>10</v>
      </c>
      <c r="K1547">
        <f>IF(X1547=500,100,VLOOKUP(AA1547,角色间职业划分!P:AP,22,FALSE))</f>
        <v>120</v>
      </c>
      <c r="L1547">
        <f>IF(X1547=500,K1547,VLOOKUP(AA1547,角色间职业划分!P:AP,23,FALSE))</f>
        <v>60</v>
      </c>
      <c r="M1547">
        <f>VLOOKUP(AA1547,角色间职业划分!P:AP,24,FALSE)</f>
        <v>0</v>
      </c>
      <c r="N1547">
        <f>VLOOKUP(AA1547,角色间职业划分!P:AP,14)*100</f>
        <v>95</v>
      </c>
      <c r="O1547">
        <f>VLOOKUP(AA1547,角色间职业划分!P:Z,9,FALSE)</f>
        <v>0</v>
      </c>
      <c r="P1547">
        <f>VLOOKUP(AA1547,角色间职业划分!P:AP,10,FALSE)</f>
        <v>0</v>
      </c>
      <c r="Q1547">
        <f>VLOOKUP(AA1547,角色间职业划分!P:AP,15,FALSE)</f>
        <v>0</v>
      </c>
      <c r="R1547">
        <f>VLOOKUP(AA1547,角色间职业划分!P:AP,16,FALSE)</f>
        <v>0</v>
      </c>
      <c r="S1547">
        <f>VLOOKUP(AA1547,角色间职业划分!P:AP,17,FALSE)</f>
        <v>0</v>
      </c>
      <c r="T1547">
        <f>VLOOKUP(AA1547,角色间职业划分!P:AP,18,FALSE)</f>
        <v>0</v>
      </c>
      <c r="U1547">
        <f>VLOOKUP(AA1547,角色间职业划分!P:AP,27,FALSE)</f>
        <v>0</v>
      </c>
      <c r="V1547">
        <f t="shared" si="243"/>
        <v>10.000000000000004</v>
      </c>
      <c r="W1547">
        <f>VLOOKUP(AA1547,角色间职业划分!P:Q,2,FALSE)</f>
        <v>35</v>
      </c>
      <c r="X1547">
        <f t="shared" si="248"/>
        <v>28</v>
      </c>
      <c r="Y1547">
        <f>INT(VLOOKUP(X1547,角色属性总表!AG:AH,2,FALSE)*角色属性总表!$C$38)</f>
        <v>684</v>
      </c>
      <c r="AA1547">
        <f t="shared" si="249"/>
        <v>16</v>
      </c>
      <c r="AB1547">
        <f>VLOOKUP(X1547,角色属性总表!AG:AI,2,FALSE)*VLOOKUP(角色等级属性!AA1547,角色间职业划分!P:AG,13,FALSE)/角色间职业划分!$AB$9</f>
        <v>666.00594648166486</v>
      </c>
      <c r="AC1547">
        <f>VLOOKUP(X1547,角色属性总表!AG:AI,3,FALSE)*VLOOKUP(AA1547,角色间职业划分!P:AG,8,FALSE)/角色间职业划分!$W$9</f>
        <v>3220.7280000000001</v>
      </c>
      <c r="AD1547">
        <f>VLOOKUP(AA1547,角色间职业划分!P:AP,26,FALSE)</f>
        <v>0.4</v>
      </c>
      <c r="AE1547">
        <f>VLOOKUP(X1547,角色属性总表!I:Q,3,FALSE)</f>
        <v>306.43199999999996</v>
      </c>
      <c r="AF1547">
        <f>VLOOKUP(AA1547,角色间职业划分!P:AP,11,FALSE)</f>
        <v>0.4</v>
      </c>
      <c r="AG1547">
        <f t="shared" si="244"/>
        <v>951.04964758507606</v>
      </c>
      <c r="AH1547">
        <f t="shared" si="245"/>
        <v>306</v>
      </c>
      <c r="AJ1547">
        <f t="shared" si="246"/>
        <v>645.04964758507606</v>
      </c>
      <c r="AK1547">
        <v>1543</v>
      </c>
    </row>
    <row r="1548" spans="1:37" x14ac:dyDescent="0.15">
      <c r="A1548">
        <v>1544</v>
      </c>
      <c r="B1548">
        <f>ROUND(VLOOKUP(X1548,角色属性总表!AG:AI,2,FALSE)/角色属性总表!$C$34,0)</f>
        <v>100</v>
      </c>
      <c r="C1548">
        <f>ROUND(VLOOKUP(X1548,角色属性总表!Y:AE,3,FALSE)/J1548,0)</f>
        <v>28</v>
      </c>
      <c r="D1548">
        <f>ROUND(VLOOKUP(X1548,角色属性总表!AG:AI,3,FALSE)/角色属性总表!$C$35,0)</f>
        <v>105</v>
      </c>
      <c r="E1548">
        <f t="shared" si="240"/>
        <v>273</v>
      </c>
      <c r="F1548">
        <f t="shared" si="241"/>
        <v>31</v>
      </c>
      <c r="G1548">
        <f t="shared" si="242"/>
        <v>7</v>
      </c>
      <c r="H1548">
        <v>0</v>
      </c>
      <c r="I1548">
        <f t="shared" si="247"/>
        <v>3</v>
      </c>
      <c r="J1548">
        <f>VLOOKUP(AA1548,角色间职业划分!P:AP,20,FALSE)</f>
        <v>10</v>
      </c>
      <c r="K1548">
        <f>IF(X1548=500,100,VLOOKUP(AA1548,角色间职业划分!P:AP,22,FALSE))</f>
        <v>120</v>
      </c>
      <c r="L1548">
        <f>IF(X1548=500,K1548,VLOOKUP(AA1548,角色间职业划分!P:AP,23,FALSE))</f>
        <v>60</v>
      </c>
      <c r="M1548">
        <f>VLOOKUP(AA1548,角色间职业划分!P:AP,24,FALSE)</f>
        <v>0</v>
      </c>
      <c r="N1548">
        <f>VLOOKUP(AA1548,角色间职业划分!P:AP,14)*100</f>
        <v>95</v>
      </c>
      <c r="O1548">
        <f>VLOOKUP(AA1548,角色间职业划分!P:Z,9,FALSE)</f>
        <v>0</v>
      </c>
      <c r="P1548">
        <f>VLOOKUP(AA1548,角色间职业划分!P:AP,10,FALSE)</f>
        <v>0</v>
      </c>
      <c r="Q1548">
        <f>VLOOKUP(AA1548,角色间职业划分!P:AP,15,FALSE)</f>
        <v>0</v>
      </c>
      <c r="R1548">
        <f>VLOOKUP(AA1548,角色间职业划分!P:AP,16,FALSE)</f>
        <v>0</v>
      </c>
      <c r="S1548">
        <f>VLOOKUP(AA1548,角色间职业划分!P:AP,17,FALSE)</f>
        <v>0</v>
      </c>
      <c r="T1548">
        <f>VLOOKUP(AA1548,角色间职业划分!P:AP,18,FALSE)</f>
        <v>0</v>
      </c>
      <c r="U1548">
        <f>VLOOKUP(AA1548,角色间职业划分!P:AP,27,FALSE)</f>
        <v>0</v>
      </c>
      <c r="V1548">
        <f t="shared" si="243"/>
        <v>10.000000000000004</v>
      </c>
      <c r="W1548">
        <f>VLOOKUP(AA1548,角色间职业划分!P:Q,2,FALSE)</f>
        <v>35</v>
      </c>
      <c r="X1548">
        <f t="shared" si="248"/>
        <v>29</v>
      </c>
      <c r="Y1548">
        <f>INT(VLOOKUP(X1548,角色属性总表!AG:AH,2,FALSE)*角色属性总表!$C$38)</f>
        <v>702</v>
      </c>
      <c r="AA1548">
        <f t="shared" si="249"/>
        <v>16</v>
      </c>
      <c r="AB1548">
        <f>VLOOKUP(X1548,角色属性总表!AG:AI,2,FALSE)*VLOOKUP(角色等级属性!AA1548,角色间职业划分!P:AG,13,FALSE)/角色间职业划分!$AB$9</f>
        <v>683.53241875749825</v>
      </c>
      <c r="AC1548">
        <f>VLOOKUP(X1548,角色属性总表!AG:AI,3,FALSE)*VLOOKUP(AA1548,角色间职业划分!P:AG,8,FALSE)/角色间职业划分!$W$9</f>
        <v>3305.4839999999995</v>
      </c>
      <c r="AD1548">
        <f>VLOOKUP(AA1548,角色间职业划分!P:AP,26,FALSE)</f>
        <v>0.4</v>
      </c>
      <c r="AE1548">
        <f>VLOOKUP(X1548,角色属性总表!I:Q,3,FALSE)</f>
        <v>314.49599999999998</v>
      </c>
      <c r="AF1548">
        <f>VLOOKUP(AA1548,角色间职业划分!P:AP,11,FALSE)</f>
        <v>0.4</v>
      </c>
      <c r="AG1548">
        <f t="shared" si="244"/>
        <v>1005.8104618515899</v>
      </c>
      <c r="AH1548">
        <f t="shared" si="245"/>
        <v>315</v>
      </c>
      <c r="AJ1548">
        <f t="shared" si="246"/>
        <v>690.81046185158993</v>
      </c>
      <c r="AK1548">
        <v>1544</v>
      </c>
    </row>
    <row r="1549" spans="1:37" x14ac:dyDescent="0.15">
      <c r="A1549">
        <v>1545</v>
      </c>
      <c r="B1549">
        <f>ROUND(VLOOKUP(X1549,角色属性总表!AG:AI,2,FALSE)/角色属性总表!$C$34,0)</f>
        <v>103</v>
      </c>
      <c r="C1549">
        <f>ROUND(VLOOKUP(X1549,角色属性总表!Y:AE,3,FALSE)/J1549,0)</f>
        <v>30</v>
      </c>
      <c r="D1549">
        <f>ROUND(VLOOKUP(X1549,角色属性总表!AG:AI,3,FALSE)/角色属性总表!$C$35,0)</f>
        <v>108</v>
      </c>
      <c r="E1549">
        <f t="shared" si="240"/>
        <v>280</v>
      </c>
      <c r="F1549">
        <f t="shared" si="241"/>
        <v>31</v>
      </c>
      <c r="G1549">
        <f t="shared" si="242"/>
        <v>7</v>
      </c>
      <c r="H1549">
        <v>0</v>
      </c>
      <c r="I1549">
        <f t="shared" si="247"/>
        <v>3</v>
      </c>
      <c r="J1549">
        <f>VLOOKUP(AA1549,角色间职业划分!P:AP,20,FALSE)</f>
        <v>10</v>
      </c>
      <c r="K1549">
        <f>IF(X1549=500,100,VLOOKUP(AA1549,角色间职业划分!P:AP,22,FALSE))</f>
        <v>120</v>
      </c>
      <c r="L1549">
        <f>IF(X1549=500,K1549,VLOOKUP(AA1549,角色间职业划分!P:AP,23,FALSE))</f>
        <v>60</v>
      </c>
      <c r="M1549">
        <f>VLOOKUP(AA1549,角色间职业划分!P:AP,24,FALSE)</f>
        <v>0</v>
      </c>
      <c r="N1549">
        <f>VLOOKUP(AA1549,角色间职业划分!P:AP,14)*100</f>
        <v>95</v>
      </c>
      <c r="O1549">
        <f>VLOOKUP(AA1549,角色间职业划分!P:Z,9,FALSE)</f>
        <v>0</v>
      </c>
      <c r="P1549">
        <f>VLOOKUP(AA1549,角色间职业划分!P:AP,10,FALSE)</f>
        <v>0</v>
      </c>
      <c r="Q1549">
        <f>VLOOKUP(AA1549,角色间职业划分!P:AP,15,FALSE)</f>
        <v>0</v>
      </c>
      <c r="R1549">
        <f>VLOOKUP(AA1549,角色间职业划分!P:AP,16,FALSE)</f>
        <v>0</v>
      </c>
      <c r="S1549">
        <f>VLOOKUP(AA1549,角色间职业划分!P:AP,17,FALSE)</f>
        <v>0</v>
      </c>
      <c r="T1549">
        <f>VLOOKUP(AA1549,角色间职业划分!P:AP,18,FALSE)</f>
        <v>0</v>
      </c>
      <c r="U1549">
        <f>VLOOKUP(AA1549,角色间职业划分!P:AP,27,FALSE)</f>
        <v>0</v>
      </c>
      <c r="V1549">
        <f t="shared" si="243"/>
        <v>10.000000000000004</v>
      </c>
      <c r="W1549">
        <f>VLOOKUP(AA1549,角色间职业划分!P:Q,2,FALSE)</f>
        <v>35</v>
      </c>
      <c r="X1549">
        <f t="shared" si="248"/>
        <v>30</v>
      </c>
      <c r="Y1549">
        <f>INT(VLOOKUP(X1549,角色属性总表!AG:AH,2,FALSE)*角色属性总表!$C$38)</f>
        <v>720</v>
      </c>
      <c r="AA1549">
        <f t="shared" si="249"/>
        <v>16</v>
      </c>
      <c r="AB1549">
        <f>VLOOKUP(X1549,角色属性总表!AG:AI,2,FALSE)*VLOOKUP(角色等级属性!AA1549,角色间职业划分!P:AG,13,FALSE)/角色间职业划分!$AB$9</f>
        <v>701.05889103333152</v>
      </c>
      <c r="AC1549">
        <f>VLOOKUP(X1549,角色属性总表!AG:AI,3,FALSE)*VLOOKUP(AA1549,角色间职业划分!P:AG,8,FALSE)/角色间职业划分!$W$9</f>
        <v>3390.24</v>
      </c>
      <c r="AD1549">
        <f>VLOOKUP(AA1549,角色间职业划分!P:AP,26,FALSE)</f>
        <v>0.4</v>
      </c>
      <c r="AE1549">
        <f>VLOOKUP(X1549,角色属性总表!I:Q,3,FALSE)</f>
        <v>322.56</v>
      </c>
      <c r="AF1549">
        <f>VLOOKUP(AA1549,角色间职业划分!P:AP,11,FALSE)</f>
        <v>0.4</v>
      </c>
      <c r="AG1549">
        <f t="shared" si="244"/>
        <v>1061.7785643970906</v>
      </c>
      <c r="AH1549">
        <f t="shared" si="245"/>
        <v>324</v>
      </c>
      <c r="AJ1549">
        <f t="shared" si="246"/>
        <v>737.77856439709058</v>
      </c>
      <c r="AK1549">
        <v>1545</v>
      </c>
    </row>
    <row r="1550" spans="1:37" x14ac:dyDescent="0.15">
      <c r="A1550">
        <v>1546</v>
      </c>
      <c r="B1550">
        <f>ROUND(VLOOKUP(X1550,角色属性总表!AG:AI,2,FALSE)/角色属性总表!$C$34,0)</f>
        <v>105</v>
      </c>
      <c r="C1550">
        <f>ROUND(VLOOKUP(X1550,角色属性总表!Y:AE,3,FALSE)/J1550,0)</f>
        <v>31</v>
      </c>
      <c r="D1550">
        <f>ROUND(VLOOKUP(X1550,角色属性总表!AG:AI,3,FALSE)/角色属性总表!$C$35,0)</f>
        <v>110</v>
      </c>
      <c r="E1550">
        <f t="shared" si="240"/>
        <v>287</v>
      </c>
      <c r="F1550">
        <f t="shared" si="241"/>
        <v>32</v>
      </c>
      <c r="G1550">
        <f t="shared" si="242"/>
        <v>7</v>
      </c>
      <c r="H1550">
        <v>0</v>
      </c>
      <c r="I1550">
        <f t="shared" si="247"/>
        <v>3</v>
      </c>
      <c r="J1550">
        <f>VLOOKUP(AA1550,角色间职业划分!P:AP,20,FALSE)</f>
        <v>10</v>
      </c>
      <c r="K1550">
        <f>IF(X1550=500,100,VLOOKUP(AA1550,角色间职业划分!P:AP,22,FALSE))</f>
        <v>120</v>
      </c>
      <c r="L1550">
        <f>IF(X1550=500,K1550,VLOOKUP(AA1550,角色间职业划分!P:AP,23,FALSE))</f>
        <v>60</v>
      </c>
      <c r="M1550">
        <f>VLOOKUP(AA1550,角色间职业划分!P:AP,24,FALSE)</f>
        <v>0</v>
      </c>
      <c r="N1550">
        <f>VLOOKUP(AA1550,角色间职业划分!P:AP,14)*100</f>
        <v>95</v>
      </c>
      <c r="O1550">
        <f>VLOOKUP(AA1550,角色间职业划分!P:Z,9,FALSE)</f>
        <v>0</v>
      </c>
      <c r="P1550">
        <f>VLOOKUP(AA1550,角色间职业划分!P:AP,10,FALSE)</f>
        <v>0</v>
      </c>
      <c r="Q1550">
        <f>VLOOKUP(AA1550,角色间职业划分!P:AP,15,FALSE)</f>
        <v>0</v>
      </c>
      <c r="R1550">
        <f>VLOOKUP(AA1550,角色间职业划分!P:AP,16,FALSE)</f>
        <v>0</v>
      </c>
      <c r="S1550">
        <f>VLOOKUP(AA1550,角色间职业划分!P:AP,17,FALSE)</f>
        <v>0</v>
      </c>
      <c r="T1550">
        <f>VLOOKUP(AA1550,角色间职业划分!P:AP,18,FALSE)</f>
        <v>0</v>
      </c>
      <c r="U1550">
        <f>VLOOKUP(AA1550,角色间职业划分!P:AP,27,FALSE)</f>
        <v>0</v>
      </c>
      <c r="V1550">
        <f t="shared" si="243"/>
        <v>10.000000000000004</v>
      </c>
      <c r="W1550">
        <f>VLOOKUP(AA1550,角色间职业划分!P:Q,2,FALSE)</f>
        <v>35</v>
      </c>
      <c r="X1550">
        <f t="shared" si="248"/>
        <v>31</v>
      </c>
      <c r="Y1550">
        <f>INT(VLOOKUP(X1550,角色属性总表!AG:AH,2,FALSE)*角色属性总表!$C$38)</f>
        <v>738</v>
      </c>
      <c r="AA1550">
        <f t="shared" si="249"/>
        <v>16</v>
      </c>
      <c r="AB1550">
        <f>VLOOKUP(X1550,角色属性总表!AG:AI,2,FALSE)*VLOOKUP(角色等级属性!AA1550,角色间职业划分!P:AG,13,FALSE)/角色间职业划分!$AB$9</f>
        <v>718.58536330916468</v>
      </c>
      <c r="AC1550">
        <f>VLOOKUP(X1550,角色属性总表!AG:AI,3,FALSE)*VLOOKUP(AA1550,角色间职业划分!P:AG,8,FALSE)/角色间职业划分!$W$9</f>
        <v>3474.9960000000001</v>
      </c>
      <c r="AD1550">
        <f>VLOOKUP(AA1550,角色间职业划分!P:AP,26,FALSE)</f>
        <v>0.4</v>
      </c>
      <c r="AE1550">
        <f>VLOOKUP(X1550,角色属性总表!I:Q,3,FALSE)</f>
        <v>330.62400000000002</v>
      </c>
      <c r="AF1550">
        <f>VLOOKUP(AA1550,角色间职业划分!P:AP,11,FALSE)</f>
        <v>0.4</v>
      </c>
      <c r="AG1550">
        <f t="shared" si="244"/>
        <v>1118.9443003165779</v>
      </c>
      <c r="AH1550">
        <f t="shared" si="245"/>
        <v>330</v>
      </c>
      <c r="AJ1550">
        <f t="shared" si="246"/>
        <v>788.94430031657794</v>
      </c>
      <c r="AK1550">
        <v>1546</v>
      </c>
    </row>
    <row r="1551" spans="1:37" x14ac:dyDescent="0.15">
      <c r="A1551">
        <v>1547</v>
      </c>
      <c r="B1551">
        <f>ROUND(VLOOKUP(X1551,角色属性总表!AG:AI,2,FALSE)/角色属性总表!$C$34,0)</f>
        <v>108</v>
      </c>
      <c r="C1551">
        <f>ROUND(VLOOKUP(X1551,角色属性总表!Y:AE,3,FALSE)/J1551,0)</f>
        <v>32</v>
      </c>
      <c r="D1551">
        <f>ROUND(VLOOKUP(X1551,角色属性总表!AG:AI,3,FALSE)/角色属性总表!$C$35,0)</f>
        <v>113</v>
      </c>
      <c r="E1551">
        <f t="shared" si="240"/>
        <v>294</v>
      </c>
      <c r="F1551">
        <f t="shared" si="241"/>
        <v>32</v>
      </c>
      <c r="G1551">
        <f t="shared" si="242"/>
        <v>7</v>
      </c>
      <c r="H1551">
        <v>0</v>
      </c>
      <c r="I1551">
        <f t="shared" si="247"/>
        <v>3</v>
      </c>
      <c r="J1551">
        <f>VLOOKUP(AA1551,角色间职业划分!P:AP,20,FALSE)</f>
        <v>10</v>
      </c>
      <c r="K1551">
        <f>IF(X1551=500,100,VLOOKUP(AA1551,角色间职业划分!P:AP,22,FALSE))</f>
        <v>120</v>
      </c>
      <c r="L1551">
        <f>IF(X1551=500,K1551,VLOOKUP(AA1551,角色间职业划分!P:AP,23,FALSE))</f>
        <v>60</v>
      </c>
      <c r="M1551">
        <f>VLOOKUP(AA1551,角色间职业划分!P:AP,24,FALSE)</f>
        <v>0</v>
      </c>
      <c r="N1551">
        <f>VLOOKUP(AA1551,角色间职业划分!P:AP,14)*100</f>
        <v>95</v>
      </c>
      <c r="O1551">
        <f>VLOOKUP(AA1551,角色间职业划分!P:Z,9,FALSE)</f>
        <v>0</v>
      </c>
      <c r="P1551">
        <f>VLOOKUP(AA1551,角色间职业划分!P:AP,10,FALSE)</f>
        <v>0</v>
      </c>
      <c r="Q1551">
        <f>VLOOKUP(AA1551,角色间职业划分!P:AP,15,FALSE)</f>
        <v>0</v>
      </c>
      <c r="R1551">
        <f>VLOOKUP(AA1551,角色间职业划分!P:AP,16,FALSE)</f>
        <v>0</v>
      </c>
      <c r="S1551">
        <f>VLOOKUP(AA1551,角色间职业划分!P:AP,17,FALSE)</f>
        <v>0</v>
      </c>
      <c r="T1551">
        <f>VLOOKUP(AA1551,角色间职业划分!P:AP,18,FALSE)</f>
        <v>0</v>
      </c>
      <c r="U1551">
        <f>VLOOKUP(AA1551,角色间职业划分!P:AP,27,FALSE)</f>
        <v>0</v>
      </c>
      <c r="V1551">
        <f t="shared" si="243"/>
        <v>10.000000000000004</v>
      </c>
      <c r="W1551">
        <f>VLOOKUP(AA1551,角色间职业划分!P:Q,2,FALSE)</f>
        <v>35</v>
      </c>
      <c r="X1551">
        <f t="shared" si="248"/>
        <v>32</v>
      </c>
      <c r="Y1551">
        <f>INT(VLOOKUP(X1551,角色属性总表!AG:AH,2,FALSE)*角色属性总表!$C$38)</f>
        <v>756</v>
      </c>
      <c r="AA1551">
        <f t="shared" si="249"/>
        <v>16</v>
      </c>
      <c r="AB1551">
        <f>VLOOKUP(X1551,角色属性总表!AG:AI,2,FALSE)*VLOOKUP(角色等级属性!AA1551,角色间职业划分!P:AG,13,FALSE)/角色间职业划分!$AB$9</f>
        <v>736.11183558499806</v>
      </c>
      <c r="AC1551">
        <f>VLOOKUP(X1551,角色属性总表!AG:AI,3,FALSE)*VLOOKUP(AA1551,角色间职业划分!P:AG,8,FALSE)/角色间职业划分!$W$9</f>
        <v>3559.752</v>
      </c>
      <c r="AD1551">
        <f>VLOOKUP(AA1551,角色间职业划分!P:AP,26,FALSE)</f>
        <v>0.4</v>
      </c>
      <c r="AE1551">
        <f>VLOOKUP(X1551,角色属性总表!I:Q,3,FALSE)</f>
        <v>338.68799999999999</v>
      </c>
      <c r="AF1551">
        <f>VLOOKUP(AA1551,角色间职业划分!P:AP,11,FALSE)</f>
        <v>0.4</v>
      </c>
      <c r="AG1551">
        <f t="shared" si="244"/>
        <v>1177.2986144072111</v>
      </c>
      <c r="AH1551">
        <f t="shared" si="245"/>
        <v>339</v>
      </c>
      <c r="AJ1551">
        <f t="shared" si="246"/>
        <v>838.29861440721106</v>
      </c>
      <c r="AK1551">
        <v>1547</v>
      </c>
    </row>
    <row r="1552" spans="1:37" x14ac:dyDescent="0.15">
      <c r="A1552">
        <v>1548</v>
      </c>
      <c r="B1552">
        <f>ROUND(VLOOKUP(X1552,角色属性总表!AG:AI,2,FALSE)/角色属性总表!$C$34,0)</f>
        <v>111</v>
      </c>
      <c r="C1552">
        <f>ROUND(VLOOKUP(X1552,角色属性总表!Y:AE,3,FALSE)/J1552,0)</f>
        <v>33</v>
      </c>
      <c r="D1552">
        <f>ROUND(VLOOKUP(X1552,角色属性总表!AG:AI,3,FALSE)/角色属性总表!$C$35,0)</f>
        <v>116</v>
      </c>
      <c r="E1552">
        <f t="shared" si="240"/>
        <v>301</v>
      </c>
      <c r="F1552">
        <f t="shared" si="241"/>
        <v>31</v>
      </c>
      <c r="G1552">
        <f t="shared" si="242"/>
        <v>7</v>
      </c>
      <c r="H1552">
        <v>0</v>
      </c>
      <c r="I1552">
        <f t="shared" si="247"/>
        <v>3</v>
      </c>
      <c r="J1552">
        <f>VLOOKUP(AA1552,角色间职业划分!P:AP,20,FALSE)</f>
        <v>10</v>
      </c>
      <c r="K1552">
        <f>IF(X1552=500,100,VLOOKUP(AA1552,角色间职业划分!P:AP,22,FALSE))</f>
        <v>120</v>
      </c>
      <c r="L1552">
        <f>IF(X1552=500,K1552,VLOOKUP(AA1552,角色间职业划分!P:AP,23,FALSE))</f>
        <v>60</v>
      </c>
      <c r="M1552">
        <f>VLOOKUP(AA1552,角色间职业划分!P:AP,24,FALSE)</f>
        <v>0</v>
      </c>
      <c r="N1552">
        <f>VLOOKUP(AA1552,角色间职业划分!P:AP,14)*100</f>
        <v>95</v>
      </c>
      <c r="O1552">
        <f>VLOOKUP(AA1552,角色间职业划分!P:Z,9,FALSE)</f>
        <v>0</v>
      </c>
      <c r="P1552">
        <f>VLOOKUP(AA1552,角色间职业划分!P:AP,10,FALSE)</f>
        <v>0</v>
      </c>
      <c r="Q1552">
        <f>VLOOKUP(AA1552,角色间职业划分!P:AP,15,FALSE)</f>
        <v>0</v>
      </c>
      <c r="R1552">
        <f>VLOOKUP(AA1552,角色间职业划分!P:AP,16,FALSE)</f>
        <v>0</v>
      </c>
      <c r="S1552">
        <f>VLOOKUP(AA1552,角色间职业划分!P:AP,17,FALSE)</f>
        <v>0</v>
      </c>
      <c r="T1552">
        <f>VLOOKUP(AA1552,角色间职业划分!P:AP,18,FALSE)</f>
        <v>0</v>
      </c>
      <c r="U1552">
        <f>VLOOKUP(AA1552,角色间职业划分!P:AP,27,FALSE)</f>
        <v>0</v>
      </c>
      <c r="V1552">
        <f t="shared" si="243"/>
        <v>10.000000000000004</v>
      </c>
      <c r="W1552">
        <f>VLOOKUP(AA1552,角色间职业划分!P:Q,2,FALSE)</f>
        <v>35</v>
      </c>
      <c r="X1552">
        <f t="shared" si="248"/>
        <v>33</v>
      </c>
      <c r="Y1552">
        <f>INT(VLOOKUP(X1552,角色属性总表!AG:AH,2,FALSE)*角色属性总表!$C$38)</f>
        <v>774</v>
      </c>
      <c r="AA1552">
        <f t="shared" si="249"/>
        <v>16</v>
      </c>
      <c r="AB1552">
        <f>VLOOKUP(X1552,角色属性总表!AG:AI,2,FALSE)*VLOOKUP(角色等级属性!AA1552,角色间职业划分!P:AG,13,FALSE)/角色间职业划分!$AB$9</f>
        <v>753.63830786083145</v>
      </c>
      <c r="AC1552">
        <f>VLOOKUP(X1552,角色属性总表!AG:AI,3,FALSE)*VLOOKUP(AA1552,角色间职业划分!P:AG,8,FALSE)/角色间职业划分!$W$9</f>
        <v>3644.5079999999994</v>
      </c>
      <c r="AD1552">
        <f>VLOOKUP(AA1552,角色间职业划分!P:AP,26,FALSE)</f>
        <v>0.4</v>
      </c>
      <c r="AE1552">
        <f>VLOOKUP(X1552,角色属性总表!I:Q,3,FALSE)</f>
        <v>346.75200000000001</v>
      </c>
      <c r="AF1552">
        <f>VLOOKUP(AA1552,角色间职业划分!P:AP,11,FALSE)</f>
        <v>0.4</v>
      </c>
      <c r="AG1552">
        <f t="shared" si="244"/>
        <v>1236.8330038267306</v>
      </c>
      <c r="AH1552">
        <f t="shared" si="245"/>
        <v>348</v>
      </c>
      <c r="AJ1552">
        <f t="shared" si="246"/>
        <v>888.83300382673065</v>
      </c>
      <c r="AK1552">
        <v>1548</v>
      </c>
    </row>
    <row r="1553" spans="1:37" x14ac:dyDescent="0.15">
      <c r="A1553">
        <v>1549</v>
      </c>
      <c r="B1553">
        <f>ROUND(VLOOKUP(X1553,角色属性总表!AG:AI,2,FALSE)/角色属性总表!$C$34,0)</f>
        <v>113</v>
      </c>
      <c r="C1553">
        <f>ROUND(VLOOKUP(X1553,角色属性总表!Y:AE,3,FALSE)/J1553,0)</f>
        <v>35</v>
      </c>
      <c r="D1553">
        <f>ROUND(VLOOKUP(X1553,角色属性总表!AG:AI,3,FALSE)/角色属性总表!$C$35,0)</f>
        <v>118</v>
      </c>
      <c r="E1553">
        <f t="shared" si="240"/>
        <v>308</v>
      </c>
      <c r="F1553">
        <f t="shared" si="241"/>
        <v>32</v>
      </c>
      <c r="G1553">
        <f t="shared" si="242"/>
        <v>7</v>
      </c>
      <c r="H1553">
        <v>0</v>
      </c>
      <c r="I1553">
        <f t="shared" si="247"/>
        <v>3</v>
      </c>
      <c r="J1553">
        <f>VLOOKUP(AA1553,角色间职业划分!P:AP,20,FALSE)</f>
        <v>10</v>
      </c>
      <c r="K1553">
        <f>IF(X1553=500,100,VLOOKUP(AA1553,角色间职业划分!P:AP,22,FALSE))</f>
        <v>120</v>
      </c>
      <c r="L1553">
        <f>IF(X1553=500,K1553,VLOOKUP(AA1553,角色间职业划分!P:AP,23,FALSE))</f>
        <v>60</v>
      </c>
      <c r="M1553">
        <f>VLOOKUP(AA1553,角色间职业划分!P:AP,24,FALSE)</f>
        <v>0</v>
      </c>
      <c r="N1553">
        <f>VLOOKUP(AA1553,角色间职业划分!P:AP,14)*100</f>
        <v>95</v>
      </c>
      <c r="O1553">
        <f>VLOOKUP(AA1553,角色间职业划分!P:Z,9,FALSE)</f>
        <v>0</v>
      </c>
      <c r="P1553">
        <f>VLOOKUP(AA1553,角色间职业划分!P:AP,10,FALSE)</f>
        <v>0</v>
      </c>
      <c r="Q1553">
        <f>VLOOKUP(AA1553,角色间职业划分!P:AP,15,FALSE)</f>
        <v>0</v>
      </c>
      <c r="R1553">
        <f>VLOOKUP(AA1553,角色间职业划分!P:AP,16,FALSE)</f>
        <v>0</v>
      </c>
      <c r="S1553">
        <f>VLOOKUP(AA1553,角色间职业划分!P:AP,17,FALSE)</f>
        <v>0</v>
      </c>
      <c r="T1553">
        <f>VLOOKUP(AA1553,角色间职业划分!P:AP,18,FALSE)</f>
        <v>0</v>
      </c>
      <c r="U1553">
        <f>VLOOKUP(AA1553,角色间职业划分!P:AP,27,FALSE)</f>
        <v>0</v>
      </c>
      <c r="V1553">
        <f t="shared" si="243"/>
        <v>10.000000000000004</v>
      </c>
      <c r="W1553">
        <f>VLOOKUP(AA1553,角色间职业划分!P:Q,2,FALSE)</f>
        <v>35</v>
      </c>
      <c r="X1553">
        <f t="shared" si="248"/>
        <v>34</v>
      </c>
      <c r="Y1553">
        <f>INT(VLOOKUP(X1553,角色属性总表!AG:AH,2,FALSE)*角色属性总表!$C$38)</f>
        <v>792</v>
      </c>
      <c r="AA1553">
        <f t="shared" si="249"/>
        <v>16</v>
      </c>
      <c r="AB1553">
        <f>VLOOKUP(X1553,角色属性总表!AG:AI,2,FALSE)*VLOOKUP(角色等级属性!AA1553,角色间职业划分!P:AG,13,FALSE)/角色间职业划分!$AB$9</f>
        <v>771.16478013666472</v>
      </c>
      <c r="AC1553">
        <f>VLOOKUP(X1553,角色属性总表!AG:AI,3,FALSE)*VLOOKUP(AA1553,角色间职业划分!P:AG,8,FALSE)/角色间职业划分!$W$9</f>
        <v>3729.2639999999997</v>
      </c>
      <c r="AD1553">
        <f>VLOOKUP(AA1553,角色间职业划分!P:AP,26,FALSE)</f>
        <v>0.4</v>
      </c>
      <c r="AE1553">
        <f>VLOOKUP(X1553,角色属性总表!I:Q,3,FALSE)</f>
        <v>354.81600000000003</v>
      </c>
      <c r="AF1553">
        <f>VLOOKUP(AA1553,角色间职业划分!P:AP,11,FALSE)</f>
        <v>0.4</v>
      </c>
      <c r="AG1553">
        <f t="shared" si="244"/>
        <v>1297.5394758547525</v>
      </c>
      <c r="AH1553">
        <f t="shared" si="245"/>
        <v>354</v>
      </c>
      <c r="AJ1553">
        <f t="shared" si="246"/>
        <v>943.53947585475248</v>
      </c>
      <c r="AK1553">
        <v>1549</v>
      </c>
    </row>
    <row r="1554" spans="1:37" x14ac:dyDescent="0.15">
      <c r="A1554">
        <v>1550</v>
      </c>
      <c r="B1554">
        <f>ROUND(VLOOKUP(X1554,角色属性总表!AG:AI,2,FALSE)/角色属性总表!$C$34,0)</f>
        <v>116</v>
      </c>
      <c r="C1554">
        <f>ROUND(VLOOKUP(X1554,角色属性总表!Y:AE,3,FALSE)/J1554,0)</f>
        <v>36</v>
      </c>
      <c r="D1554">
        <f>ROUND(VLOOKUP(X1554,角色属性总表!AG:AI,3,FALSE)/角色属性总表!$C$35,0)</f>
        <v>121</v>
      </c>
      <c r="E1554">
        <f t="shared" si="240"/>
        <v>315</v>
      </c>
      <c r="F1554">
        <f t="shared" si="241"/>
        <v>32</v>
      </c>
      <c r="G1554">
        <f t="shared" si="242"/>
        <v>7</v>
      </c>
      <c r="H1554">
        <v>0</v>
      </c>
      <c r="I1554">
        <f t="shared" si="247"/>
        <v>3</v>
      </c>
      <c r="J1554">
        <f>VLOOKUP(AA1554,角色间职业划分!P:AP,20,FALSE)</f>
        <v>10</v>
      </c>
      <c r="K1554">
        <f>IF(X1554=500,100,VLOOKUP(AA1554,角色间职业划分!P:AP,22,FALSE))</f>
        <v>120</v>
      </c>
      <c r="L1554">
        <f>IF(X1554=500,K1554,VLOOKUP(AA1554,角色间职业划分!P:AP,23,FALSE))</f>
        <v>60</v>
      </c>
      <c r="M1554">
        <f>VLOOKUP(AA1554,角色间职业划分!P:AP,24,FALSE)</f>
        <v>0</v>
      </c>
      <c r="N1554">
        <f>VLOOKUP(AA1554,角色间职业划分!P:AP,14)*100</f>
        <v>95</v>
      </c>
      <c r="O1554">
        <f>VLOOKUP(AA1554,角色间职业划分!P:Z,9,FALSE)</f>
        <v>0</v>
      </c>
      <c r="P1554">
        <f>VLOOKUP(AA1554,角色间职业划分!P:AP,10,FALSE)</f>
        <v>0</v>
      </c>
      <c r="Q1554">
        <f>VLOOKUP(AA1554,角色间职业划分!P:AP,15,FALSE)</f>
        <v>0</v>
      </c>
      <c r="R1554">
        <f>VLOOKUP(AA1554,角色间职业划分!P:AP,16,FALSE)</f>
        <v>0</v>
      </c>
      <c r="S1554">
        <f>VLOOKUP(AA1554,角色间职业划分!P:AP,17,FALSE)</f>
        <v>0</v>
      </c>
      <c r="T1554">
        <f>VLOOKUP(AA1554,角色间职业划分!P:AP,18,FALSE)</f>
        <v>0</v>
      </c>
      <c r="U1554">
        <f>VLOOKUP(AA1554,角色间职业划分!P:AP,27,FALSE)</f>
        <v>0</v>
      </c>
      <c r="V1554">
        <f t="shared" si="243"/>
        <v>10.000000000000004</v>
      </c>
      <c r="W1554">
        <f>VLOOKUP(AA1554,角色间职业划分!P:Q,2,FALSE)</f>
        <v>35</v>
      </c>
      <c r="X1554">
        <f t="shared" si="248"/>
        <v>35</v>
      </c>
      <c r="Y1554">
        <f>INT(VLOOKUP(X1554,角色属性总表!AG:AH,2,FALSE)*角色属性总表!$C$38)</f>
        <v>810</v>
      </c>
      <c r="AA1554">
        <f t="shared" si="249"/>
        <v>16</v>
      </c>
      <c r="AB1554">
        <f>VLOOKUP(X1554,角色属性总表!AG:AI,2,FALSE)*VLOOKUP(角色等级属性!AA1554,角色间职业划分!P:AG,13,FALSE)/角色间职业划分!$AB$9</f>
        <v>788.69125241249799</v>
      </c>
      <c r="AC1554">
        <f>VLOOKUP(X1554,角色属性总表!AG:AI,3,FALSE)*VLOOKUP(AA1554,角色间职业划分!P:AG,8,FALSE)/角色间职业划分!$W$9</f>
        <v>3814.02</v>
      </c>
      <c r="AD1554">
        <f>VLOOKUP(AA1554,角色间职业划分!P:AP,26,FALSE)</f>
        <v>0.4</v>
      </c>
      <c r="AE1554">
        <f>VLOOKUP(X1554,角色属性总表!I:Q,3,FALSE)</f>
        <v>362.88</v>
      </c>
      <c r="AF1554">
        <f>VLOOKUP(AA1554,角色间职业划分!P:AP,11,FALSE)</f>
        <v>0.4</v>
      </c>
      <c r="AG1554">
        <f t="shared" si="244"/>
        <v>1359.410510073131</v>
      </c>
      <c r="AH1554">
        <f t="shared" si="245"/>
        <v>363</v>
      </c>
      <c r="AJ1554">
        <f t="shared" si="246"/>
        <v>996.41051007313104</v>
      </c>
      <c r="AK1554">
        <v>1550</v>
      </c>
    </row>
    <row r="1555" spans="1:37" x14ac:dyDescent="0.15">
      <c r="A1555">
        <v>1551</v>
      </c>
      <c r="B1555">
        <f>ROUND(VLOOKUP(X1555,角色属性总表!AG:AI,2,FALSE)/角色属性总表!$C$34,0)</f>
        <v>118</v>
      </c>
      <c r="C1555">
        <f>ROUND(VLOOKUP(X1555,角色属性总表!Y:AE,3,FALSE)/J1555,0)</f>
        <v>37</v>
      </c>
      <c r="D1555">
        <f>ROUND(VLOOKUP(X1555,角色属性总表!AG:AI,3,FALSE)/角色属性总表!$C$35,0)</f>
        <v>124</v>
      </c>
      <c r="E1555">
        <f t="shared" si="240"/>
        <v>322</v>
      </c>
      <c r="F1555">
        <f t="shared" si="241"/>
        <v>31</v>
      </c>
      <c r="G1555">
        <f t="shared" si="242"/>
        <v>7</v>
      </c>
      <c r="H1555">
        <v>0</v>
      </c>
      <c r="I1555">
        <f t="shared" si="247"/>
        <v>3</v>
      </c>
      <c r="J1555">
        <f>VLOOKUP(AA1555,角色间职业划分!P:AP,20,FALSE)</f>
        <v>10</v>
      </c>
      <c r="K1555">
        <f>IF(X1555=500,100,VLOOKUP(AA1555,角色间职业划分!P:AP,22,FALSE))</f>
        <v>120</v>
      </c>
      <c r="L1555">
        <f>IF(X1555=500,K1555,VLOOKUP(AA1555,角色间职业划分!P:AP,23,FALSE))</f>
        <v>60</v>
      </c>
      <c r="M1555">
        <f>VLOOKUP(AA1555,角色间职业划分!P:AP,24,FALSE)</f>
        <v>0</v>
      </c>
      <c r="N1555">
        <f>VLOOKUP(AA1555,角色间职业划分!P:AP,14)*100</f>
        <v>95</v>
      </c>
      <c r="O1555">
        <f>VLOOKUP(AA1555,角色间职业划分!P:Z,9,FALSE)</f>
        <v>0</v>
      </c>
      <c r="P1555">
        <f>VLOOKUP(AA1555,角色间职业划分!P:AP,10,FALSE)</f>
        <v>0</v>
      </c>
      <c r="Q1555">
        <f>VLOOKUP(AA1555,角色间职业划分!P:AP,15,FALSE)</f>
        <v>0</v>
      </c>
      <c r="R1555">
        <f>VLOOKUP(AA1555,角色间职业划分!P:AP,16,FALSE)</f>
        <v>0</v>
      </c>
      <c r="S1555">
        <f>VLOOKUP(AA1555,角色间职业划分!P:AP,17,FALSE)</f>
        <v>0</v>
      </c>
      <c r="T1555">
        <f>VLOOKUP(AA1555,角色间职业划分!P:AP,18,FALSE)</f>
        <v>0</v>
      </c>
      <c r="U1555">
        <f>VLOOKUP(AA1555,角色间职业划分!P:AP,27,FALSE)</f>
        <v>0</v>
      </c>
      <c r="V1555">
        <f t="shared" si="243"/>
        <v>10.000000000000004</v>
      </c>
      <c r="W1555">
        <f>VLOOKUP(AA1555,角色间职业划分!P:Q,2,FALSE)</f>
        <v>35</v>
      </c>
      <c r="X1555">
        <f t="shared" si="248"/>
        <v>36</v>
      </c>
      <c r="Y1555">
        <f>INT(VLOOKUP(X1555,角色属性总表!AG:AH,2,FALSE)*角色属性总表!$C$38)</f>
        <v>828</v>
      </c>
      <c r="AA1555">
        <f t="shared" si="249"/>
        <v>16</v>
      </c>
      <c r="AB1555">
        <f>VLOOKUP(X1555,角色属性总表!AG:AI,2,FALSE)*VLOOKUP(角色等级属性!AA1555,角色间职业划分!P:AG,13,FALSE)/角色间职业划分!$AB$9</f>
        <v>806.21772468833115</v>
      </c>
      <c r="AC1555">
        <f>VLOOKUP(X1555,角色属性总表!AG:AI,3,FALSE)*VLOOKUP(AA1555,角色间职业划分!P:AG,8,FALSE)/角色间职业划分!$W$9</f>
        <v>3898.7759999999994</v>
      </c>
      <c r="AD1555">
        <f>VLOOKUP(AA1555,角色间职业划分!P:AP,26,FALSE)</f>
        <v>0.4</v>
      </c>
      <c r="AE1555">
        <f>VLOOKUP(X1555,角色属性总表!I:Q,3,FALSE)</f>
        <v>370.94399999999996</v>
      </c>
      <c r="AF1555">
        <f>VLOOKUP(AA1555,角色间职业划分!P:AP,11,FALSE)</f>
        <v>0.4</v>
      </c>
      <c r="AG1555">
        <f t="shared" si="244"/>
        <v>1422.4390243902435</v>
      </c>
      <c r="AH1555">
        <f t="shared" si="245"/>
        <v>372</v>
      </c>
      <c r="AJ1555">
        <f t="shared" si="246"/>
        <v>1050.4390243902435</v>
      </c>
      <c r="AK1555">
        <v>1551</v>
      </c>
    </row>
    <row r="1556" spans="1:37" x14ac:dyDescent="0.15">
      <c r="A1556">
        <v>1552</v>
      </c>
      <c r="B1556">
        <f>ROUND(VLOOKUP(X1556,角色属性总表!AG:AI,2,FALSE)/角色属性总表!$C$34,0)</f>
        <v>121</v>
      </c>
      <c r="C1556">
        <f>ROUND(VLOOKUP(X1556,角色属性总表!Y:AE,3,FALSE)/J1556,0)</f>
        <v>39</v>
      </c>
      <c r="D1556">
        <f>ROUND(VLOOKUP(X1556,角色属性总表!AG:AI,3,FALSE)/角色属性总表!$C$35,0)</f>
        <v>126</v>
      </c>
      <c r="E1556">
        <f t="shared" si="240"/>
        <v>329</v>
      </c>
      <c r="F1556">
        <f t="shared" si="241"/>
        <v>32</v>
      </c>
      <c r="G1556">
        <f t="shared" si="242"/>
        <v>7</v>
      </c>
      <c r="H1556">
        <v>0</v>
      </c>
      <c r="I1556">
        <f t="shared" si="247"/>
        <v>3</v>
      </c>
      <c r="J1556">
        <f>VLOOKUP(AA1556,角色间职业划分!P:AP,20,FALSE)</f>
        <v>10</v>
      </c>
      <c r="K1556">
        <f>IF(X1556=500,100,VLOOKUP(AA1556,角色间职业划分!P:AP,22,FALSE))</f>
        <v>120</v>
      </c>
      <c r="L1556">
        <f>IF(X1556=500,K1556,VLOOKUP(AA1556,角色间职业划分!P:AP,23,FALSE))</f>
        <v>60</v>
      </c>
      <c r="M1556">
        <f>VLOOKUP(AA1556,角色间职业划分!P:AP,24,FALSE)</f>
        <v>0</v>
      </c>
      <c r="N1556">
        <f>VLOOKUP(AA1556,角色间职业划分!P:AP,14)*100</f>
        <v>95</v>
      </c>
      <c r="O1556">
        <f>VLOOKUP(AA1556,角色间职业划分!P:Z,9,FALSE)</f>
        <v>0</v>
      </c>
      <c r="P1556">
        <f>VLOOKUP(AA1556,角色间职业划分!P:AP,10,FALSE)</f>
        <v>0</v>
      </c>
      <c r="Q1556">
        <f>VLOOKUP(AA1556,角色间职业划分!P:AP,15,FALSE)</f>
        <v>0</v>
      </c>
      <c r="R1556">
        <f>VLOOKUP(AA1556,角色间职业划分!P:AP,16,FALSE)</f>
        <v>0</v>
      </c>
      <c r="S1556">
        <f>VLOOKUP(AA1556,角色间职业划分!P:AP,17,FALSE)</f>
        <v>0</v>
      </c>
      <c r="T1556">
        <f>VLOOKUP(AA1556,角色间职业划分!P:AP,18,FALSE)</f>
        <v>0</v>
      </c>
      <c r="U1556">
        <f>VLOOKUP(AA1556,角色间职业划分!P:AP,27,FALSE)</f>
        <v>0</v>
      </c>
      <c r="V1556">
        <f t="shared" si="243"/>
        <v>10.000000000000004</v>
      </c>
      <c r="W1556">
        <f>VLOOKUP(AA1556,角色间职业划分!P:Q,2,FALSE)</f>
        <v>35</v>
      </c>
      <c r="X1556">
        <f t="shared" si="248"/>
        <v>37</v>
      </c>
      <c r="Y1556">
        <f>INT(VLOOKUP(X1556,角色属性总表!AG:AH,2,FALSE)*角色属性总表!$C$38)</f>
        <v>846</v>
      </c>
      <c r="AA1556">
        <f t="shared" si="249"/>
        <v>16</v>
      </c>
      <c r="AB1556">
        <f>VLOOKUP(X1556,角色属性总表!AG:AI,2,FALSE)*VLOOKUP(角色等级属性!AA1556,角色间职业划分!P:AG,13,FALSE)/角色间职业划分!$AB$9</f>
        <v>823.74419696416464</v>
      </c>
      <c r="AC1556">
        <f>VLOOKUP(X1556,角色属性总表!AG:AI,3,FALSE)*VLOOKUP(AA1556,角色间职业划分!P:AG,8,FALSE)/角色间职业划分!$W$9</f>
        <v>3983.5319999999997</v>
      </c>
      <c r="AD1556">
        <f>VLOOKUP(AA1556,角色间职业划分!P:AP,26,FALSE)</f>
        <v>0.4</v>
      </c>
      <c r="AE1556">
        <f>VLOOKUP(X1556,角色属性总表!I:Q,3,FALSE)</f>
        <v>379.00799999999998</v>
      </c>
      <c r="AF1556">
        <f>VLOOKUP(AA1556,角色间职业划分!P:AP,11,FALSE)</f>
        <v>0.4</v>
      </c>
      <c r="AG1556">
        <f t="shared" si="244"/>
        <v>1486.6183444228657</v>
      </c>
      <c r="AH1556">
        <f t="shared" si="245"/>
        <v>378</v>
      </c>
      <c r="AJ1556">
        <f t="shared" si="246"/>
        <v>1108.6183444228657</v>
      </c>
      <c r="AK1556">
        <v>1552</v>
      </c>
    </row>
    <row r="1557" spans="1:37" x14ac:dyDescent="0.15">
      <c r="A1557">
        <v>1553</v>
      </c>
      <c r="B1557">
        <f>ROUND(VLOOKUP(X1557,角色属性总表!AG:AI,2,FALSE)/角色属性总表!$C$34,0)</f>
        <v>123</v>
      </c>
      <c r="C1557">
        <f>ROUND(VLOOKUP(X1557,角色属性总表!Y:AE,3,FALSE)/J1557,0)</f>
        <v>40</v>
      </c>
      <c r="D1557">
        <f>ROUND(VLOOKUP(X1557,角色属性总表!AG:AI,3,FALSE)/角色属性总表!$C$35,0)</f>
        <v>129</v>
      </c>
      <c r="E1557">
        <f t="shared" si="240"/>
        <v>336</v>
      </c>
      <c r="F1557">
        <f t="shared" si="241"/>
        <v>32</v>
      </c>
      <c r="G1557">
        <f t="shared" si="242"/>
        <v>7</v>
      </c>
      <c r="H1557">
        <v>0</v>
      </c>
      <c r="I1557">
        <f t="shared" si="247"/>
        <v>3</v>
      </c>
      <c r="J1557">
        <f>VLOOKUP(AA1557,角色间职业划分!P:AP,20,FALSE)</f>
        <v>10</v>
      </c>
      <c r="K1557">
        <f>IF(X1557=500,100,VLOOKUP(AA1557,角色间职业划分!P:AP,22,FALSE))</f>
        <v>120</v>
      </c>
      <c r="L1557">
        <f>IF(X1557=500,K1557,VLOOKUP(AA1557,角色间职业划分!P:AP,23,FALSE))</f>
        <v>60</v>
      </c>
      <c r="M1557">
        <f>VLOOKUP(AA1557,角色间职业划分!P:AP,24,FALSE)</f>
        <v>0</v>
      </c>
      <c r="N1557">
        <f>VLOOKUP(AA1557,角色间职业划分!P:AP,14)*100</f>
        <v>95</v>
      </c>
      <c r="O1557">
        <f>VLOOKUP(AA1557,角色间职业划分!P:Z,9,FALSE)</f>
        <v>0</v>
      </c>
      <c r="P1557">
        <f>VLOOKUP(AA1557,角色间职业划分!P:AP,10,FALSE)</f>
        <v>0</v>
      </c>
      <c r="Q1557">
        <f>VLOOKUP(AA1557,角色间职业划分!P:AP,15,FALSE)</f>
        <v>0</v>
      </c>
      <c r="R1557">
        <f>VLOOKUP(AA1557,角色间职业划分!P:AP,16,FALSE)</f>
        <v>0</v>
      </c>
      <c r="S1557">
        <f>VLOOKUP(AA1557,角色间职业划分!P:AP,17,FALSE)</f>
        <v>0</v>
      </c>
      <c r="T1557">
        <f>VLOOKUP(AA1557,角色间职业划分!P:AP,18,FALSE)</f>
        <v>0</v>
      </c>
      <c r="U1557">
        <f>VLOOKUP(AA1557,角色间职业划分!P:AP,27,FALSE)</f>
        <v>0</v>
      </c>
      <c r="V1557">
        <f t="shared" si="243"/>
        <v>10.000000000000004</v>
      </c>
      <c r="W1557">
        <f>VLOOKUP(AA1557,角色间职业划分!P:Q,2,FALSE)</f>
        <v>35</v>
      </c>
      <c r="X1557">
        <f t="shared" si="248"/>
        <v>38</v>
      </c>
      <c r="Y1557">
        <f>INT(VLOOKUP(X1557,角色属性总表!AG:AH,2,FALSE)*角色属性总表!$C$38)</f>
        <v>864</v>
      </c>
      <c r="AA1557">
        <f t="shared" si="249"/>
        <v>16</v>
      </c>
      <c r="AB1557">
        <f>VLOOKUP(X1557,角色属性总表!AG:AI,2,FALSE)*VLOOKUP(角色等级属性!AA1557,角色间职业划分!P:AG,13,FALSE)/角色间职业划分!$AB$9</f>
        <v>841.2706692399978</v>
      </c>
      <c r="AC1557">
        <f>VLOOKUP(X1557,角色属性总表!AG:AI,3,FALSE)*VLOOKUP(AA1557,角色间职业划分!P:AG,8,FALSE)/角色间职业划分!$W$9</f>
        <v>4068.2879999999996</v>
      </c>
      <c r="AD1557">
        <f>VLOOKUP(AA1557,角色间职业划分!P:AP,26,FALSE)</f>
        <v>0.4</v>
      </c>
      <c r="AE1557">
        <f>VLOOKUP(X1557,角色属性总表!I:Q,3,FALSE)</f>
        <v>387.072</v>
      </c>
      <c r="AF1557">
        <f>VLOOKUP(AA1557,角色间职业划分!P:AP,11,FALSE)</f>
        <v>0.4</v>
      </c>
      <c r="AG1557">
        <f t="shared" si="244"/>
        <v>1551.9421758223586</v>
      </c>
      <c r="AH1557">
        <f t="shared" si="245"/>
        <v>387</v>
      </c>
      <c r="AJ1557">
        <f t="shared" si="246"/>
        <v>1164.9421758223586</v>
      </c>
      <c r="AK1557">
        <v>1553</v>
      </c>
    </row>
    <row r="1558" spans="1:37" x14ac:dyDescent="0.15">
      <c r="A1558">
        <v>1554</v>
      </c>
      <c r="B1558">
        <f>ROUND(VLOOKUP(X1558,角色属性总表!AG:AI,2,FALSE)/角色属性总表!$C$34,0)</f>
        <v>126</v>
      </c>
      <c r="C1558">
        <f>ROUND(VLOOKUP(X1558,角色属性总表!Y:AE,3,FALSE)/J1558,0)</f>
        <v>42</v>
      </c>
      <c r="D1558">
        <f>ROUND(VLOOKUP(X1558,角色属性总表!AG:AI,3,FALSE)/角色属性总表!$C$35,0)</f>
        <v>132</v>
      </c>
      <c r="E1558">
        <f t="shared" si="240"/>
        <v>343</v>
      </c>
      <c r="F1558">
        <f t="shared" si="241"/>
        <v>31</v>
      </c>
      <c r="G1558">
        <f t="shared" si="242"/>
        <v>7</v>
      </c>
      <c r="H1558">
        <v>0</v>
      </c>
      <c r="I1558">
        <f t="shared" si="247"/>
        <v>3</v>
      </c>
      <c r="J1558">
        <f>VLOOKUP(AA1558,角色间职业划分!P:AP,20,FALSE)</f>
        <v>10</v>
      </c>
      <c r="K1558">
        <f>IF(X1558=500,100,VLOOKUP(AA1558,角色间职业划分!P:AP,22,FALSE))</f>
        <v>120</v>
      </c>
      <c r="L1558">
        <f>IF(X1558=500,K1558,VLOOKUP(AA1558,角色间职业划分!P:AP,23,FALSE))</f>
        <v>60</v>
      </c>
      <c r="M1558">
        <f>VLOOKUP(AA1558,角色间职业划分!P:AP,24,FALSE)</f>
        <v>0</v>
      </c>
      <c r="N1558">
        <f>VLOOKUP(AA1558,角色间职业划分!P:AP,14)*100</f>
        <v>95</v>
      </c>
      <c r="O1558">
        <f>VLOOKUP(AA1558,角色间职业划分!P:Z,9,FALSE)</f>
        <v>0</v>
      </c>
      <c r="P1558">
        <f>VLOOKUP(AA1558,角色间职业划分!P:AP,10,FALSE)</f>
        <v>0</v>
      </c>
      <c r="Q1558">
        <f>VLOOKUP(AA1558,角色间职业划分!P:AP,15,FALSE)</f>
        <v>0</v>
      </c>
      <c r="R1558">
        <f>VLOOKUP(AA1558,角色间职业划分!P:AP,16,FALSE)</f>
        <v>0</v>
      </c>
      <c r="S1558">
        <f>VLOOKUP(AA1558,角色间职业划分!P:AP,17,FALSE)</f>
        <v>0</v>
      </c>
      <c r="T1558">
        <f>VLOOKUP(AA1558,角色间职业划分!P:AP,18,FALSE)</f>
        <v>0</v>
      </c>
      <c r="U1558">
        <f>VLOOKUP(AA1558,角色间职业划分!P:AP,27,FALSE)</f>
        <v>0</v>
      </c>
      <c r="V1558">
        <f t="shared" si="243"/>
        <v>10.000000000000004</v>
      </c>
      <c r="W1558">
        <f>VLOOKUP(AA1558,角色间职业划分!P:Q,2,FALSE)</f>
        <v>35</v>
      </c>
      <c r="X1558">
        <f t="shared" si="248"/>
        <v>39</v>
      </c>
      <c r="Y1558">
        <f>INT(VLOOKUP(X1558,角色属性总表!AG:AH,2,FALSE)*角色属性总表!$C$38)</f>
        <v>882</v>
      </c>
      <c r="AA1558">
        <f t="shared" si="249"/>
        <v>16</v>
      </c>
      <c r="AB1558">
        <f>VLOOKUP(X1558,角色属性总表!AG:AI,2,FALSE)*VLOOKUP(角色等级属性!AA1558,角色间职业划分!P:AG,13,FALSE)/角色间职业划分!$AB$9</f>
        <v>858.7971415158313</v>
      </c>
      <c r="AC1558">
        <f>VLOOKUP(X1558,角色属性总表!AG:AI,3,FALSE)*VLOOKUP(AA1558,角色间职业划分!P:AG,8,FALSE)/角色间职业划分!$W$9</f>
        <v>4153.0439999999999</v>
      </c>
      <c r="AD1558">
        <f>VLOOKUP(AA1558,角色间职业划分!P:AP,26,FALSE)</f>
        <v>0.4</v>
      </c>
      <c r="AE1558">
        <f>VLOOKUP(X1558,角色属性总表!I:Q,3,FALSE)</f>
        <v>395.13600000000008</v>
      </c>
      <c r="AF1558">
        <f>VLOOKUP(AA1558,角色间职业划分!P:AP,11,FALSE)</f>
        <v>0.4</v>
      </c>
      <c r="AG1558">
        <f t="shared" si="244"/>
        <v>1618.4045791923543</v>
      </c>
      <c r="AH1558">
        <f t="shared" si="245"/>
        <v>396</v>
      </c>
      <c r="AJ1558">
        <f t="shared" si="246"/>
        <v>1222.4045791923543</v>
      </c>
      <c r="AK1558">
        <v>1554</v>
      </c>
    </row>
    <row r="1559" spans="1:37" x14ac:dyDescent="0.15">
      <c r="A1559">
        <v>1555</v>
      </c>
      <c r="B1559">
        <f>ROUND(VLOOKUP(X1559,角色属性总表!AG:AI,2,FALSE)/角色属性总表!$C$34,0)</f>
        <v>129</v>
      </c>
      <c r="C1559">
        <f>ROUND(VLOOKUP(X1559,角色属性总表!Y:AE,3,FALSE)/J1559,0)</f>
        <v>43</v>
      </c>
      <c r="D1559">
        <f>ROUND(VLOOKUP(X1559,角色属性总表!AG:AI,3,FALSE)/角色属性总表!$C$35,0)</f>
        <v>134</v>
      </c>
      <c r="E1559">
        <f t="shared" si="240"/>
        <v>350</v>
      </c>
      <c r="F1559">
        <f t="shared" si="241"/>
        <v>32</v>
      </c>
      <c r="G1559">
        <f t="shared" si="242"/>
        <v>7</v>
      </c>
      <c r="H1559">
        <v>0</v>
      </c>
      <c r="I1559">
        <f t="shared" si="247"/>
        <v>3</v>
      </c>
      <c r="J1559">
        <f>VLOOKUP(AA1559,角色间职业划分!P:AP,20,FALSE)</f>
        <v>10</v>
      </c>
      <c r="K1559">
        <f>IF(X1559=500,100,VLOOKUP(AA1559,角色间职业划分!P:AP,22,FALSE))</f>
        <v>120</v>
      </c>
      <c r="L1559">
        <f>IF(X1559=500,K1559,VLOOKUP(AA1559,角色间职业划分!P:AP,23,FALSE))</f>
        <v>60</v>
      </c>
      <c r="M1559">
        <f>VLOOKUP(AA1559,角色间职业划分!P:AP,24,FALSE)</f>
        <v>0</v>
      </c>
      <c r="N1559">
        <f>VLOOKUP(AA1559,角色间职业划分!P:AP,14)*100</f>
        <v>95</v>
      </c>
      <c r="O1559">
        <f>VLOOKUP(AA1559,角色间职业划分!P:Z,9,FALSE)</f>
        <v>0</v>
      </c>
      <c r="P1559">
        <f>VLOOKUP(AA1559,角色间职业划分!P:AP,10,FALSE)</f>
        <v>0</v>
      </c>
      <c r="Q1559">
        <f>VLOOKUP(AA1559,角色间职业划分!P:AP,15,FALSE)</f>
        <v>0</v>
      </c>
      <c r="R1559">
        <f>VLOOKUP(AA1559,角色间职业划分!P:AP,16,FALSE)</f>
        <v>0</v>
      </c>
      <c r="S1559">
        <f>VLOOKUP(AA1559,角色间职业划分!P:AP,17,FALSE)</f>
        <v>0</v>
      </c>
      <c r="T1559">
        <f>VLOOKUP(AA1559,角色间职业划分!P:AP,18,FALSE)</f>
        <v>0</v>
      </c>
      <c r="U1559">
        <f>VLOOKUP(AA1559,角色间职业划分!P:AP,27,FALSE)</f>
        <v>0</v>
      </c>
      <c r="V1559">
        <f t="shared" si="243"/>
        <v>10.000000000000004</v>
      </c>
      <c r="W1559">
        <f>VLOOKUP(AA1559,角色间职业划分!P:Q,2,FALSE)</f>
        <v>35</v>
      </c>
      <c r="X1559">
        <f t="shared" si="248"/>
        <v>40</v>
      </c>
      <c r="Y1559">
        <f>INT(VLOOKUP(X1559,角色属性总表!AG:AH,2,FALSE)*角色属性总表!$C$38)</f>
        <v>900</v>
      </c>
      <c r="AA1559">
        <f t="shared" si="249"/>
        <v>16</v>
      </c>
      <c r="AB1559">
        <f>VLOOKUP(X1559,角色属性总表!AG:AI,2,FALSE)*VLOOKUP(角色等级属性!AA1559,角色间职业划分!P:AG,13,FALSE)/角色间职业划分!$AB$9</f>
        <v>876.32361379166446</v>
      </c>
      <c r="AC1559">
        <f>VLOOKUP(X1559,角色属性总表!AG:AI,3,FALSE)*VLOOKUP(AA1559,角色间职业划分!P:AG,8,FALSE)/角色间职业划分!$W$9</f>
        <v>4237.7999999999993</v>
      </c>
      <c r="AD1559">
        <f>VLOOKUP(AA1559,角色间职业划分!P:AP,26,FALSE)</f>
        <v>0.4</v>
      </c>
      <c r="AE1559">
        <f>VLOOKUP(X1559,角色属性总表!I:Q,3,FALSE)</f>
        <v>403.20000000000005</v>
      </c>
      <c r="AF1559">
        <f>VLOOKUP(AA1559,角色间职业划分!P:AP,11,FALSE)</f>
        <v>0.4</v>
      </c>
      <c r="AG1559">
        <f t="shared" si="244"/>
        <v>1685.9999472953734</v>
      </c>
      <c r="AH1559">
        <f t="shared" si="245"/>
        <v>402</v>
      </c>
      <c r="AJ1559">
        <f t="shared" si="246"/>
        <v>1283.9999472953734</v>
      </c>
      <c r="AK1559">
        <v>1555</v>
      </c>
    </row>
    <row r="1560" spans="1:37" x14ac:dyDescent="0.15">
      <c r="A1560">
        <v>1556</v>
      </c>
      <c r="B1560">
        <f>ROUND(VLOOKUP(X1560,角色属性总表!AG:AI,2,FALSE)/角色属性总表!$C$34,0)</f>
        <v>131</v>
      </c>
      <c r="C1560">
        <f>ROUND(VLOOKUP(X1560,角色属性总表!Y:AE,3,FALSE)/J1560,0)</f>
        <v>45</v>
      </c>
      <c r="D1560">
        <f>ROUND(VLOOKUP(X1560,角色属性总表!AG:AI,3,FALSE)/角色属性总表!$C$35,0)</f>
        <v>137</v>
      </c>
      <c r="E1560">
        <f t="shared" si="240"/>
        <v>357</v>
      </c>
      <c r="F1560">
        <f t="shared" si="241"/>
        <v>32</v>
      </c>
      <c r="G1560">
        <f t="shared" si="242"/>
        <v>7</v>
      </c>
      <c r="H1560">
        <v>0</v>
      </c>
      <c r="I1560">
        <f t="shared" si="247"/>
        <v>3</v>
      </c>
      <c r="J1560">
        <f>VLOOKUP(AA1560,角色间职业划分!P:AP,20,FALSE)</f>
        <v>10</v>
      </c>
      <c r="K1560">
        <f>IF(X1560=500,100,VLOOKUP(AA1560,角色间职业划分!P:AP,22,FALSE))</f>
        <v>120</v>
      </c>
      <c r="L1560">
        <f>IF(X1560=500,K1560,VLOOKUP(AA1560,角色间职业划分!P:AP,23,FALSE))</f>
        <v>60</v>
      </c>
      <c r="M1560">
        <f>VLOOKUP(AA1560,角色间职业划分!P:AP,24,FALSE)</f>
        <v>0</v>
      </c>
      <c r="N1560">
        <f>VLOOKUP(AA1560,角色间职业划分!P:AP,14)*100</f>
        <v>95</v>
      </c>
      <c r="O1560">
        <f>VLOOKUP(AA1560,角色间职业划分!P:Z,9,FALSE)</f>
        <v>0</v>
      </c>
      <c r="P1560">
        <f>VLOOKUP(AA1560,角色间职业划分!P:AP,10,FALSE)</f>
        <v>0</v>
      </c>
      <c r="Q1560">
        <f>VLOOKUP(AA1560,角色间职业划分!P:AP,15,FALSE)</f>
        <v>0</v>
      </c>
      <c r="R1560">
        <f>VLOOKUP(AA1560,角色间职业划分!P:AP,16,FALSE)</f>
        <v>0</v>
      </c>
      <c r="S1560">
        <f>VLOOKUP(AA1560,角色间职业划分!P:AP,17,FALSE)</f>
        <v>0</v>
      </c>
      <c r="T1560">
        <f>VLOOKUP(AA1560,角色间职业划分!P:AP,18,FALSE)</f>
        <v>0</v>
      </c>
      <c r="U1560">
        <f>VLOOKUP(AA1560,角色间职业划分!P:AP,27,FALSE)</f>
        <v>0</v>
      </c>
      <c r="V1560">
        <f t="shared" si="243"/>
        <v>10.000000000000004</v>
      </c>
      <c r="W1560">
        <f>VLOOKUP(AA1560,角色间职业划分!P:Q,2,FALSE)</f>
        <v>35</v>
      </c>
      <c r="X1560">
        <f t="shared" si="248"/>
        <v>41</v>
      </c>
      <c r="Y1560">
        <f>INT(VLOOKUP(X1560,角色属性总表!AG:AH,2,FALSE)*角色属性总表!$C$38)</f>
        <v>918</v>
      </c>
      <c r="AA1560">
        <f t="shared" si="249"/>
        <v>16</v>
      </c>
      <c r="AB1560">
        <f>VLOOKUP(X1560,角色属性总表!AG:AI,2,FALSE)*VLOOKUP(角色等级属性!AA1560,角色间职业划分!P:AG,13,FALSE)/角色间职业划分!$AB$9</f>
        <v>893.85008606749761</v>
      </c>
      <c r="AC1560">
        <f>VLOOKUP(X1560,角色属性总表!AG:AI,3,FALSE)*VLOOKUP(AA1560,角色间职业划分!P:AG,8,FALSE)/角色间职业划分!$W$9</f>
        <v>4322.5559999999996</v>
      </c>
      <c r="AD1560">
        <f>VLOOKUP(AA1560,角色间职业划分!P:AP,26,FALSE)</f>
        <v>0.4</v>
      </c>
      <c r="AE1560">
        <f>VLOOKUP(X1560,角色属性总表!I:Q,3,FALSE)</f>
        <v>411.26400000000001</v>
      </c>
      <c r="AF1560">
        <f>VLOOKUP(AA1560,角色间职业划分!P:AP,11,FALSE)</f>
        <v>0.4</v>
      </c>
      <c r="AG1560">
        <f t="shared" si="244"/>
        <v>1754.7229842878542</v>
      </c>
      <c r="AH1560">
        <f t="shared" si="245"/>
        <v>411</v>
      </c>
      <c r="AJ1560">
        <f t="shared" si="246"/>
        <v>1343.7229842878542</v>
      </c>
      <c r="AK1560">
        <v>1556</v>
      </c>
    </row>
    <row r="1561" spans="1:37" x14ac:dyDescent="0.15">
      <c r="A1561">
        <v>1557</v>
      </c>
      <c r="B1561">
        <f>ROUND(VLOOKUP(X1561,角色属性总表!AG:AI,2,FALSE)/角色属性总表!$C$34,0)</f>
        <v>134</v>
      </c>
      <c r="C1561">
        <f>ROUND(VLOOKUP(X1561,角色属性总表!Y:AE,3,FALSE)/J1561,0)</f>
        <v>46</v>
      </c>
      <c r="D1561">
        <f>ROUND(VLOOKUP(X1561,角色属性总表!AG:AI,3,FALSE)/角色属性总表!$C$35,0)</f>
        <v>140</v>
      </c>
      <c r="E1561">
        <f t="shared" si="240"/>
        <v>364</v>
      </c>
      <c r="F1561">
        <f t="shared" si="241"/>
        <v>31</v>
      </c>
      <c r="G1561">
        <f t="shared" si="242"/>
        <v>7</v>
      </c>
      <c r="H1561">
        <v>0</v>
      </c>
      <c r="I1561">
        <f t="shared" si="247"/>
        <v>3</v>
      </c>
      <c r="J1561">
        <f>VLOOKUP(AA1561,角色间职业划分!P:AP,20,FALSE)</f>
        <v>10</v>
      </c>
      <c r="K1561">
        <f>IF(X1561=500,100,VLOOKUP(AA1561,角色间职业划分!P:AP,22,FALSE))</f>
        <v>120</v>
      </c>
      <c r="L1561">
        <f>IF(X1561=500,K1561,VLOOKUP(AA1561,角色间职业划分!P:AP,23,FALSE))</f>
        <v>60</v>
      </c>
      <c r="M1561">
        <f>VLOOKUP(AA1561,角色间职业划分!P:AP,24,FALSE)</f>
        <v>0</v>
      </c>
      <c r="N1561">
        <f>VLOOKUP(AA1561,角色间职业划分!P:AP,14)*100</f>
        <v>95</v>
      </c>
      <c r="O1561">
        <f>VLOOKUP(AA1561,角色间职业划分!P:Z,9,FALSE)</f>
        <v>0</v>
      </c>
      <c r="P1561">
        <f>VLOOKUP(AA1561,角色间职业划分!P:AP,10,FALSE)</f>
        <v>0</v>
      </c>
      <c r="Q1561">
        <f>VLOOKUP(AA1561,角色间职业划分!P:AP,15,FALSE)</f>
        <v>0</v>
      </c>
      <c r="R1561">
        <f>VLOOKUP(AA1561,角色间职业划分!P:AP,16,FALSE)</f>
        <v>0</v>
      </c>
      <c r="S1561">
        <f>VLOOKUP(AA1561,角色间职业划分!P:AP,17,FALSE)</f>
        <v>0</v>
      </c>
      <c r="T1561">
        <f>VLOOKUP(AA1561,角色间职业划分!P:AP,18,FALSE)</f>
        <v>0</v>
      </c>
      <c r="U1561">
        <f>VLOOKUP(AA1561,角色间职业划分!P:AP,27,FALSE)</f>
        <v>0</v>
      </c>
      <c r="V1561">
        <f t="shared" si="243"/>
        <v>10.000000000000004</v>
      </c>
      <c r="W1561">
        <f>VLOOKUP(AA1561,角色间职业划分!P:Q,2,FALSE)</f>
        <v>35</v>
      </c>
      <c r="X1561">
        <f t="shared" si="248"/>
        <v>42</v>
      </c>
      <c r="Y1561">
        <f>INT(VLOOKUP(X1561,角色属性总表!AG:AH,2,FALSE)*角色属性总表!$C$38)</f>
        <v>936</v>
      </c>
      <c r="AA1561">
        <f t="shared" si="249"/>
        <v>16</v>
      </c>
      <c r="AB1561">
        <f>VLOOKUP(X1561,角色属性总表!AG:AI,2,FALSE)*VLOOKUP(角色等级属性!AA1561,角色间职业划分!P:AG,13,FALSE)/角色间职业划分!$AB$9</f>
        <v>911.376558343331</v>
      </c>
      <c r="AC1561">
        <f>VLOOKUP(X1561,角色属性总表!AG:AI,3,FALSE)*VLOOKUP(AA1561,角色间职业划分!P:AG,8,FALSE)/角色间职业划分!$W$9</f>
        <v>4407.3119999999999</v>
      </c>
      <c r="AD1561">
        <f>VLOOKUP(AA1561,角色间职业划分!P:AP,26,FALSE)</f>
        <v>0.4</v>
      </c>
      <c r="AE1561">
        <f>VLOOKUP(X1561,角色属性总表!I:Q,3,FALSE)</f>
        <v>419.32800000000003</v>
      </c>
      <c r="AF1561">
        <f>VLOOKUP(AA1561,角色间职业划分!P:AP,11,FALSE)</f>
        <v>0.4</v>
      </c>
      <c r="AG1561">
        <f t="shared" si="244"/>
        <v>1824.568686758369</v>
      </c>
      <c r="AH1561">
        <f t="shared" si="245"/>
        <v>420</v>
      </c>
      <c r="AJ1561">
        <f t="shared" si="246"/>
        <v>1404.568686758369</v>
      </c>
      <c r="AK1561">
        <v>1557</v>
      </c>
    </row>
    <row r="1562" spans="1:37" x14ac:dyDescent="0.15">
      <c r="A1562">
        <v>1558</v>
      </c>
      <c r="B1562">
        <f>ROUND(VLOOKUP(X1562,角色属性总表!AG:AI,2,FALSE)/角色属性总表!$C$34,0)</f>
        <v>136</v>
      </c>
      <c r="C1562">
        <f>ROUND(VLOOKUP(X1562,角色属性总表!Y:AE,3,FALSE)/J1562,0)</f>
        <v>48</v>
      </c>
      <c r="D1562">
        <f>ROUND(VLOOKUP(X1562,角色属性总表!AG:AI,3,FALSE)/角色属性总表!$C$35,0)</f>
        <v>142</v>
      </c>
      <c r="E1562">
        <f t="shared" si="240"/>
        <v>371</v>
      </c>
      <c r="F1562">
        <f t="shared" si="241"/>
        <v>32</v>
      </c>
      <c r="G1562">
        <f t="shared" si="242"/>
        <v>7</v>
      </c>
      <c r="H1562">
        <v>0</v>
      </c>
      <c r="I1562">
        <f t="shared" si="247"/>
        <v>3</v>
      </c>
      <c r="J1562">
        <f>VLOOKUP(AA1562,角色间职业划分!P:AP,20,FALSE)</f>
        <v>10</v>
      </c>
      <c r="K1562">
        <f>IF(X1562=500,100,VLOOKUP(AA1562,角色间职业划分!P:AP,22,FALSE))</f>
        <v>120</v>
      </c>
      <c r="L1562">
        <f>IF(X1562=500,K1562,VLOOKUP(AA1562,角色间职业划分!P:AP,23,FALSE))</f>
        <v>60</v>
      </c>
      <c r="M1562">
        <f>VLOOKUP(AA1562,角色间职业划分!P:AP,24,FALSE)</f>
        <v>0</v>
      </c>
      <c r="N1562">
        <f>VLOOKUP(AA1562,角色间职业划分!P:AP,14)*100</f>
        <v>95</v>
      </c>
      <c r="O1562">
        <f>VLOOKUP(AA1562,角色间职业划分!P:Z,9,FALSE)</f>
        <v>0</v>
      </c>
      <c r="P1562">
        <f>VLOOKUP(AA1562,角色间职业划分!P:AP,10,FALSE)</f>
        <v>0</v>
      </c>
      <c r="Q1562">
        <f>VLOOKUP(AA1562,角色间职业划分!P:AP,15,FALSE)</f>
        <v>0</v>
      </c>
      <c r="R1562">
        <f>VLOOKUP(AA1562,角色间职业划分!P:AP,16,FALSE)</f>
        <v>0</v>
      </c>
      <c r="S1562">
        <f>VLOOKUP(AA1562,角色间职业划分!P:AP,17,FALSE)</f>
        <v>0</v>
      </c>
      <c r="T1562">
        <f>VLOOKUP(AA1562,角色间职业划分!P:AP,18,FALSE)</f>
        <v>0</v>
      </c>
      <c r="U1562">
        <f>VLOOKUP(AA1562,角色间职业划分!P:AP,27,FALSE)</f>
        <v>0</v>
      </c>
      <c r="V1562">
        <f t="shared" si="243"/>
        <v>10.000000000000004</v>
      </c>
      <c r="W1562">
        <f>VLOOKUP(AA1562,角色间职业划分!P:Q,2,FALSE)</f>
        <v>35</v>
      </c>
      <c r="X1562">
        <f t="shared" si="248"/>
        <v>43</v>
      </c>
      <c r="Y1562">
        <f>INT(VLOOKUP(X1562,角色属性总表!AG:AH,2,FALSE)*角色属性总表!$C$38)</f>
        <v>954</v>
      </c>
      <c r="AA1562">
        <f t="shared" si="249"/>
        <v>16</v>
      </c>
      <c r="AB1562">
        <f>VLOOKUP(X1562,角色属性总表!AG:AI,2,FALSE)*VLOOKUP(角色等级属性!AA1562,角色间职业划分!P:AG,13,FALSE)/角色间职业划分!$AB$9</f>
        <v>928.90303061916427</v>
      </c>
      <c r="AC1562">
        <f>VLOOKUP(X1562,角色属性总表!AG:AI,3,FALSE)*VLOOKUP(AA1562,角色间职业划分!P:AG,8,FALSE)/角色间职业划分!$W$9</f>
        <v>4492.0679999999993</v>
      </c>
      <c r="AD1562">
        <f>VLOOKUP(AA1562,角色间职业划分!P:AP,26,FALSE)</f>
        <v>0.4</v>
      </c>
      <c r="AE1562">
        <f>VLOOKUP(X1562,角色属性总表!I:Q,3,FALSE)</f>
        <v>427.392</v>
      </c>
      <c r="AF1562">
        <f>VLOOKUP(AA1562,角色间职业划分!P:AP,11,FALSE)</f>
        <v>0.4</v>
      </c>
      <c r="AG1562">
        <f t="shared" si="244"/>
        <v>1895.5323263735825</v>
      </c>
      <c r="AH1562">
        <f t="shared" si="245"/>
        <v>426</v>
      </c>
      <c r="AJ1562">
        <f t="shared" si="246"/>
        <v>1469.5323263735825</v>
      </c>
      <c r="AK1562">
        <v>1558</v>
      </c>
    </row>
    <row r="1563" spans="1:37" x14ac:dyDescent="0.15">
      <c r="A1563">
        <v>1559</v>
      </c>
      <c r="B1563">
        <f>ROUND(VLOOKUP(X1563,角色属性总表!AG:AI,2,FALSE)/角色属性总表!$C$34,0)</f>
        <v>139</v>
      </c>
      <c r="C1563">
        <f>ROUND(VLOOKUP(X1563,角色属性总表!Y:AE,3,FALSE)/J1563,0)</f>
        <v>49</v>
      </c>
      <c r="D1563">
        <f>ROUND(VLOOKUP(X1563,角色属性总表!AG:AI,3,FALSE)/角色属性总表!$C$35,0)</f>
        <v>145</v>
      </c>
      <c r="E1563">
        <f t="shared" si="240"/>
        <v>378</v>
      </c>
      <c r="F1563">
        <f t="shared" si="241"/>
        <v>32</v>
      </c>
      <c r="G1563">
        <f t="shared" si="242"/>
        <v>7</v>
      </c>
      <c r="H1563">
        <v>0</v>
      </c>
      <c r="I1563">
        <f t="shared" si="247"/>
        <v>3</v>
      </c>
      <c r="J1563">
        <f>VLOOKUP(AA1563,角色间职业划分!P:AP,20,FALSE)</f>
        <v>10</v>
      </c>
      <c r="K1563">
        <f>IF(X1563=500,100,VLOOKUP(AA1563,角色间职业划分!P:AP,22,FALSE))</f>
        <v>120</v>
      </c>
      <c r="L1563">
        <f>IF(X1563=500,K1563,VLOOKUP(AA1563,角色间职业划分!P:AP,23,FALSE))</f>
        <v>60</v>
      </c>
      <c r="M1563">
        <f>VLOOKUP(AA1563,角色间职业划分!P:AP,24,FALSE)</f>
        <v>0</v>
      </c>
      <c r="N1563">
        <f>VLOOKUP(AA1563,角色间职业划分!P:AP,14)*100</f>
        <v>95</v>
      </c>
      <c r="O1563">
        <f>VLOOKUP(AA1563,角色间职业划分!P:Z,9,FALSE)</f>
        <v>0</v>
      </c>
      <c r="P1563">
        <f>VLOOKUP(AA1563,角色间职业划分!P:AP,10,FALSE)</f>
        <v>0</v>
      </c>
      <c r="Q1563">
        <f>VLOOKUP(AA1563,角色间职业划分!P:AP,15,FALSE)</f>
        <v>0</v>
      </c>
      <c r="R1563">
        <f>VLOOKUP(AA1563,角色间职业划分!P:AP,16,FALSE)</f>
        <v>0</v>
      </c>
      <c r="S1563">
        <f>VLOOKUP(AA1563,角色间职业划分!P:AP,17,FALSE)</f>
        <v>0</v>
      </c>
      <c r="T1563">
        <f>VLOOKUP(AA1563,角色间职业划分!P:AP,18,FALSE)</f>
        <v>0</v>
      </c>
      <c r="U1563">
        <f>VLOOKUP(AA1563,角色间职业划分!P:AP,27,FALSE)</f>
        <v>0</v>
      </c>
      <c r="V1563">
        <f t="shared" si="243"/>
        <v>10.000000000000004</v>
      </c>
      <c r="W1563">
        <f>VLOOKUP(AA1563,角色间职业划分!P:Q,2,FALSE)</f>
        <v>35</v>
      </c>
      <c r="X1563">
        <f t="shared" si="248"/>
        <v>44</v>
      </c>
      <c r="Y1563">
        <f>INT(VLOOKUP(X1563,角色属性总表!AG:AH,2,FALSE)*角色属性总表!$C$38)</f>
        <v>972</v>
      </c>
      <c r="AA1563">
        <f t="shared" si="249"/>
        <v>16</v>
      </c>
      <c r="AB1563">
        <f>VLOOKUP(X1563,角色属性总表!AG:AI,2,FALSE)*VLOOKUP(角色等级属性!AA1563,角色间职业划分!P:AG,13,FALSE)/角色间职业划分!$AB$9</f>
        <v>946.42950289499765</v>
      </c>
      <c r="AC1563">
        <f>VLOOKUP(X1563,角色属性总表!AG:AI,3,FALSE)*VLOOKUP(AA1563,角色间职业划分!P:AG,8,FALSE)/角色间职业划分!$W$9</f>
        <v>4576.8240000000005</v>
      </c>
      <c r="AD1563">
        <f>VLOOKUP(AA1563,角色间职业划分!P:AP,26,FALSE)</f>
        <v>0.4</v>
      </c>
      <c r="AE1563">
        <f>VLOOKUP(X1563,角色属性总表!I:Q,3,FALSE)</f>
        <v>435.45600000000002</v>
      </c>
      <c r="AF1563">
        <f>VLOOKUP(AA1563,角色间职业划分!P:AP,11,FALSE)</f>
        <v>0.4</v>
      </c>
      <c r="AG1563">
        <f t="shared" si="244"/>
        <v>1967.6094339617719</v>
      </c>
      <c r="AH1563">
        <f t="shared" si="245"/>
        <v>435</v>
      </c>
      <c r="AJ1563">
        <f t="shared" si="246"/>
        <v>1532.6094339617719</v>
      </c>
      <c r="AK1563">
        <v>1559</v>
      </c>
    </row>
    <row r="1564" spans="1:37" x14ac:dyDescent="0.15">
      <c r="A1564">
        <v>1560</v>
      </c>
      <c r="B1564">
        <f>ROUND(VLOOKUP(X1564,角色属性总表!AG:AI,2,FALSE)/角色属性总表!$C$34,0)</f>
        <v>141</v>
      </c>
      <c r="C1564">
        <f>ROUND(VLOOKUP(X1564,角色属性总表!Y:AE,3,FALSE)/J1564,0)</f>
        <v>51</v>
      </c>
      <c r="D1564">
        <f>ROUND(VLOOKUP(X1564,角色属性总表!AG:AI,3,FALSE)/角色属性总表!$C$35,0)</f>
        <v>148</v>
      </c>
      <c r="E1564">
        <f t="shared" si="240"/>
        <v>385</v>
      </c>
      <c r="F1564">
        <f t="shared" si="241"/>
        <v>31</v>
      </c>
      <c r="G1564">
        <f t="shared" si="242"/>
        <v>7</v>
      </c>
      <c r="H1564">
        <v>0</v>
      </c>
      <c r="I1564">
        <f t="shared" si="247"/>
        <v>3</v>
      </c>
      <c r="J1564">
        <f>VLOOKUP(AA1564,角色间职业划分!P:AP,20,FALSE)</f>
        <v>10</v>
      </c>
      <c r="K1564">
        <f>IF(X1564=500,100,VLOOKUP(AA1564,角色间职业划分!P:AP,22,FALSE))</f>
        <v>120</v>
      </c>
      <c r="L1564">
        <f>IF(X1564=500,K1564,VLOOKUP(AA1564,角色间职业划分!P:AP,23,FALSE))</f>
        <v>60</v>
      </c>
      <c r="M1564">
        <f>VLOOKUP(AA1564,角色间职业划分!P:AP,24,FALSE)</f>
        <v>0</v>
      </c>
      <c r="N1564">
        <f>VLOOKUP(AA1564,角色间职业划分!P:AP,14)*100</f>
        <v>95</v>
      </c>
      <c r="O1564">
        <f>VLOOKUP(AA1564,角色间职业划分!P:Z,9,FALSE)</f>
        <v>0</v>
      </c>
      <c r="P1564">
        <f>VLOOKUP(AA1564,角色间职业划分!P:AP,10,FALSE)</f>
        <v>0</v>
      </c>
      <c r="Q1564">
        <f>VLOOKUP(AA1564,角色间职业划分!P:AP,15,FALSE)</f>
        <v>0</v>
      </c>
      <c r="R1564">
        <f>VLOOKUP(AA1564,角色间职业划分!P:AP,16,FALSE)</f>
        <v>0</v>
      </c>
      <c r="S1564">
        <f>VLOOKUP(AA1564,角色间职业划分!P:AP,17,FALSE)</f>
        <v>0</v>
      </c>
      <c r="T1564">
        <f>VLOOKUP(AA1564,角色间职业划分!P:AP,18,FALSE)</f>
        <v>0</v>
      </c>
      <c r="U1564">
        <f>VLOOKUP(AA1564,角色间职业划分!P:AP,27,FALSE)</f>
        <v>0</v>
      </c>
      <c r="V1564">
        <f t="shared" si="243"/>
        <v>10.000000000000004</v>
      </c>
      <c r="W1564">
        <f>VLOOKUP(AA1564,角色间职业划分!P:Q,2,FALSE)</f>
        <v>35</v>
      </c>
      <c r="X1564">
        <f t="shared" si="248"/>
        <v>45</v>
      </c>
      <c r="Y1564">
        <f>INT(VLOOKUP(X1564,角色属性总表!AG:AH,2,FALSE)*角色属性总表!$C$38)</f>
        <v>990</v>
      </c>
      <c r="AA1564">
        <f t="shared" si="249"/>
        <v>16</v>
      </c>
      <c r="AB1564">
        <f>VLOOKUP(X1564,角色属性总表!AG:AI,2,FALSE)*VLOOKUP(角色等级属性!AA1564,角色间职业划分!P:AG,13,FALSE)/角色间职业划分!$AB$9</f>
        <v>963.95597517083081</v>
      </c>
      <c r="AC1564">
        <f>VLOOKUP(X1564,角色属性总表!AG:AI,3,FALSE)*VLOOKUP(AA1564,角色间职业划分!P:AG,8,FALSE)/角色间职业划分!$W$9</f>
        <v>4661.58</v>
      </c>
      <c r="AD1564">
        <f>VLOOKUP(AA1564,角色间职业划分!P:AP,26,FALSE)</f>
        <v>0.4</v>
      </c>
      <c r="AE1564">
        <f>VLOOKUP(X1564,角色属性总表!I:Q,3,FALSE)</f>
        <v>443.52</v>
      </c>
      <c r="AF1564">
        <f>VLOOKUP(AA1564,角色间职业划分!P:AP,11,FALSE)</f>
        <v>0.4</v>
      </c>
      <c r="AG1564">
        <f t="shared" si="244"/>
        <v>2040.7957848851972</v>
      </c>
      <c r="AH1564">
        <f t="shared" si="245"/>
        <v>444</v>
      </c>
      <c r="AJ1564">
        <f t="shared" si="246"/>
        <v>1596.7957848851972</v>
      </c>
      <c r="AK1564">
        <v>1560</v>
      </c>
    </row>
    <row r="1565" spans="1:37" x14ac:dyDescent="0.15">
      <c r="A1565">
        <v>1561</v>
      </c>
      <c r="B1565">
        <f>ROUND(VLOOKUP(X1565,角色属性总表!AG:AI,2,FALSE)/角色属性总表!$C$34,0)</f>
        <v>144</v>
      </c>
      <c r="C1565">
        <f>ROUND(VLOOKUP(X1565,角色属性总表!Y:AE,3,FALSE)/J1565,0)</f>
        <v>52</v>
      </c>
      <c r="D1565">
        <f>ROUND(VLOOKUP(X1565,角色属性总表!AG:AI,3,FALSE)/角色属性总表!$C$35,0)</f>
        <v>151</v>
      </c>
      <c r="E1565">
        <f t="shared" si="240"/>
        <v>392</v>
      </c>
      <c r="F1565">
        <f t="shared" si="241"/>
        <v>31</v>
      </c>
      <c r="G1565">
        <f t="shared" si="242"/>
        <v>7</v>
      </c>
      <c r="H1565">
        <v>0</v>
      </c>
      <c r="I1565">
        <f t="shared" si="247"/>
        <v>3</v>
      </c>
      <c r="J1565">
        <f>VLOOKUP(AA1565,角色间职业划分!P:AP,20,FALSE)</f>
        <v>10</v>
      </c>
      <c r="K1565">
        <f>IF(X1565=500,100,VLOOKUP(AA1565,角色间职业划分!P:AP,22,FALSE))</f>
        <v>120</v>
      </c>
      <c r="L1565">
        <f>IF(X1565=500,K1565,VLOOKUP(AA1565,角色间职业划分!P:AP,23,FALSE))</f>
        <v>60</v>
      </c>
      <c r="M1565">
        <f>VLOOKUP(AA1565,角色间职业划分!P:AP,24,FALSE)</f>
        <v>0</v>
      </c>
      <c r="N1565">
        <f>VLOOKUP(AA1565,角色间职业划分!P:AP,14)*100</f>
        <v>95</v>
      </c>
      <c r="O1565">
        <f>VLOOKUP(AA1565,角色间职业划分!P:Z,9,FALSE)</f>
        <v>0</v>
      </c>
      <c r="P1565">
        <f>VLOOKUP(AA1565,角色间职业划分!P:AP,10,FALSE)</f>
        <v>0</v>
      </c>
      <c r="Q1565">
        <f>VLOOKUP(AA1565,角色间职业划分!P:AP,15,FALSE)</f>
        <v>0</v>
      </c>
      <c r="R1565">
        <f>VLOOKUP(AA1565,角色间职业划分!P:AP,16,FALSE)</f>
        <v>0</v>
      </c>
      <c r="S1565">
        <f>VLOOKUP(AA1565,角色间职业划分!P:AP,17,FALSE)</f>
        <v>0</v>
      </c>
      <c r="T1565">
        <f>VLOOKUP(AA1565,角色间职业划分!P:AP,18,FALSE)</f>
        <v>0</v>
      </c>
      <c r="U1565">
        <f>VLOOKUP(AA1565,角色间职业划分!P:AP,27,FALSE)</f>
        <v>0</v>
      </c>
      <c r="V1565">
        <f t="shared" si="243"/>
        <v>10.000000000000004</v>
      </c>
      <c r="W1565">
        <f>VLOOKUP(AA1565,角色间职业划分!P:Q,2,FALSE)</f>
        <v>35</v>
      </c>
      <c r="X1565">
        <f t="shared" si="248"/>
        <v>46</v>
      </c>
      <c r="Y1565">
        <f>INT(VLOOKUP(X1565,角色属性总表!AG:AH,2,FALSE)*角色属性总表!$C$38)</f>
        <v>1008</v>
      </c>
      <c r="AA1565">
        <f t="shared" si="249"/>
        <v>16</v>
      </c>
      <c r="AB1565">
        <f>VLOOKUP(X1565,角色属性总表!AG:AI,2,FALSE)*VLOOKUP(角色等级属性!AA1565,角色间职业划分!P:AG,13,FALSE)/角色间职业划分!$AB$9</f>
        <v>981.48244744666397</v>
      </c>
      <c r="AC1565">
        <f>VLOOKUP(X1565,角色属性总表!AG:AI,3,FALSE)*VLOOKUP(AA1565,角色间职业划分!P:AG,8,FALSE)/角色间职业划分!$W$9</f>
        <v>4746.3359999999993</v>
      </c>
      <c r="AD1565">
        <f>VLOOKUP(AA1565,角色间职业划分!P:AP,26,FALSE)</f>
        <v>0.4</v>
      </c>
      <c r="AE1565">
        <f>VLOOKUP(X1565,角色属性总表!I:Q,3,FALSE)</f>
        <v>451.58399999999995</v>
      </c>
      <c r="AF1565">
        <f>VLOOKUP(AA1565,角色间职业划分!P:AP,11,FALSE)</f>
        <v>0.4</v>
      </c>
      <c r="AG1565">
        <f t="shared" si="244"/>
        <v>2115.0873855709538</v>
      </c>
      <c r="AH1565">
        <f t="shared" si="245"/>
        <v>453</v>
      </c>
      <c r="AJ1565">
        <f t="shared" si="246"/>
        <v>1662.0873855709538</v>
      </c>
      <c r="AK1565">
        <v>1561</v>
      </c>
    </row>
    <row r="1566" spans="1:37" x14ac:dyDescent="0.15">
      <c r="A1566">
        <v>1562</v>
      </c>
      <c r="B1566">
        <f>ROUND(VLOOKUP(X1566,角色属性总表!AG:AI,2,FALSE)/角色属性总表!$C$34,0)</f>
        <v>147</v>
      </c>
      <c r="C1566">
        <f>ROUND(VLOOKUP(X1566,角色属性总表!Y:AE,3,FALSE)/J1566,0)</f>
        <v>54</v>
      </c>
      <c r="D1566">
        <f>ROUND(VLOOKUP(X1566,角色属性总表!AG:AI,3,FALSE)/角色属性总表!$C$35,0)</f>
        <v>153</v>
      </c>
      <c r="E1566">
        <f t="shared" si="240"/>
        <v>399</v>
      </c>
      <c r="F1566">
        <f t="shared" si="241"/>
        <v>32</v>
      </c>
      <c r="G1566">
        <f t="shared" si="242"/>
        <v>7</v>
      </c>
      <c r="H1566">
        <v>0</v>
      </c>
      <c r="I1566">
        <f t="shared" si="247"/>
        <v>3</v>
      </c>
      <c r="J1566">
        <f>VLOOKUP(AA1566,角色间职业划分!P:AP,20,FALSE)</f>
        <v>10</v>
      </c>
      <c r="K1566">
        <f>IF(X1566=500,100,VLOOKUP(AA1566,角色间职业划分!P:AP,22,FALSE))</f>
        <v>120</v>
      </c>
      <c r="L1566">
        <f>IF(X1566=500,K1566,VLOOKUP(AA1566,角色间职业划分!P:AP,23,FALSE))</f>
        <v>60</v>
      </c>
      <c r="M1566">
        <f>VLOOKUP(AA1566,角色间职业划分!P:AP,24,FALSE)</f>
        <v>0</v>
      </c>
      <c r="N1566">
        <f>VLOOKUP(AA1566,角色间职业划分!P:AP,14)*100</f>
        <v>95</v>
      </c>
      <c r="O1566">
        <f>VLOOKUP(AA1566,角色间职业划分!P:Z,9,FALSE)</f>
        <v>0</v>
      </c>
      <c r="P1566">
        <f>VLOOKUP(AA1566,角色间职业划分!P:AP,10,FALSE)</f>
        <v>0</v>
      </c>
      <c r="Q1566">
        <f>VLOOKUP(AA1566,角色间职业划分!P:AP,15,FALSE)</f>
        <v>0</v>
      </c>
      <c r="R1566">
        <f>VLOOKUP(AA1566,角色间职业划分!P:AP,16,FALSE)</f>
        <v>0</v>
      </c>
      <c r="S1566">
        <f>VLOOKUP(AA1566,角色间职业划分!P:AP,17,FALSE)</f>
        <v>0</v>
      </c>
      <c r="T1566">
        <f>VLOOKUP(AA1566,角色间职业划分!P:AP,18,FALSE)</f>
        <v>0</v>
      </c>
      <c r="U1566">
        <f>VLOOKUP(AA1566,角色间职业划分!P:AP,27,FALSE)</f>
        <v>0</v>
      </c>
      <c r="V1566">
        <f t="shared" si="243"/>
        <v>10.000000000000004</v>
      </c>
      <c r="W1566">
        <f>VLOOKUP(AA1566,角色间职业划分!P:Q,2,FALSE)</f>
        <v>35</v>
      </c>
      <c r="X1566">
        <f t="shared" si="248"/>
        <v>47</v>
      </c>
      <c r="Y1566">
        <f>INT(VLOOKUP(X1566,角色属性总表!AG:AH,2,FALSE)*角色属性总表!$C$38)</f>
        <v>1026</v>
      </c>
      <c r="AA1566">
        <f t="shared" si="249"/>
        <v>16</v>
      </c>
      <c r="AB1566">
        <f>VLOOKUP(X1566,角色属性总表!AG:AI,2,FALSE)*VLOOKUP(角色等级属性!AA1566,角色间职业划分!P:AG,13,FALSE)/角色间职业划分!$AB$9</f>
        <v>999.00891972249747</v>
      </c>
      <c r="AC1566">
        <f>VLOOKUP(X1566,角色属性总表!AG:AI,3,FALSE)*VLOOKUP(AA1566,角色间职业划分!P:AG,8,FALSE)/角色间职业划分!$W$9</f>
        <v>4831.0919999999996</v>
      </c>
      <c r="AD1566">
        <f>VLOOKUP(AA1566,角色间职业划分!P:AP,26,FALSE)</f>
        <v>0.4</v>
      </c>
      <c r="AE1566">
        <f>VLOOKUP(X1566,角色属性总表!I:Q,3,FALSE)</f>
        <v>459.64800000000002</v>
      </c>
      <c r="AF1566">
        <f>VLOOKUP(AA1566,角色间职业划分!P:AP,11,FALSE)</f>
        <v>0.4</v>
      </c>
      <c r="AG1566">
        <f t="shared" si="244"/>
        <v>2190.4804610857104</v>
      </c>
      <c r="AH1566">
        <f t="shared" si="245"/>
        <v>459</v>
      </c>
      <c r="AJ1566">
        <f t="shared" si="246"/>
        <v>1731.4804610857104</v>
      </c>
      <c r="AK1566">
        <v>1562</v>
      </c>
    </row>
    <row r="1567" spans="1:37" x14ac:dyDescent="0.15">
      <c r="A1567">
        <v>1563</v>
      </c>
      <c r="B1567">
        <f>ROUND(VLOOKUP(X1567,角色属性总表!AG:AI,2,FALSE)/角色属性总表!$C$34,0)</f>
        <v>149</v>
      </c>
      <c r="C1567">
        <f>ROUND(VLOOKUP(X1567,角色属性总表!Y:AE,3,FALSE)/J1567,0)</f>
        <v>56</v>
      </c>
      <c r="D1567">
        <f>ROUND(VLOOKUP(X1567,角色属性总表!AG:AI,3,FALSE)/角色属性总表!$C$35,0)</f>
        <v>156</v>
      </c>
      <c r="E1567">
        <f t="shared" si="240"/>
        <v>406</v>
      </c>
      <c r="F1567">
        <f t="shared" si="241"/>
        <v>32</v>
      </c>
      <c r="G1567">
        <f t="shared" si="242"/>
        <v>7</v>
      </c>
      <c r="H1567">
        <v>0</v>
      </c>
      <c r="I1567">
        <f t="shared" si="247"/>
        <v>3</v>
      </c>
      <c r="J1567">
        <f>VLOOKUP(AA1567,角色间职业划分!P:AP,20,FALSE)</f>
        <v>10</v>
      </c>
      <c r="K1567">
        <f>IF(X1567=500,100,VLOOKUP(AA1567,角色间职业划分!P:AP,22,FALSE))</f>
        <v>120</v>
      </c>
      <c r="L1567">
        <f>IF(X1567=500,K1567,VLOOKUP(AA1567,角色间职业划分!P:AP,23,FALSE))</f>
        <v>60</v>
      </c>
      <c r="M1567">
        <f>VLOOKUP(AA1567,角色间职业划分!P:AP,24,FALSE)</f>
        <v>0</v>
      </c>
      <c r="N1567">
        <f>VLOOKUP(AA1567,角色间职业划分!P:AP,14)*100</f>
        <v>95</v>
      </c>
      <c r="O1567">
        <f>VLOOKUP(AA1567,角色间职业划分!P:Z,9,FALSE)</f>
        <v>0</v>
      </c>
      <c r="P1567">
        <f>VLOOKUP(AA1567,角色间职业划分!P:AP,10,FALSE)</f>
        <v>0</v>
      </c>
      <c r="Q1567">
        <f>VLOOKUP(AA1567,角色间职业划分!P:AP,15,FALSE)</f>
        <v>0</v>
      </c>
      <c r="R1567">
        <f>VLOOKUP(AA1567,角色间职业划分!P:AP,16,FALSE)</f>
        <v>0</v>
      </c>
      <c r="S1567">
        <f>VLOOKUP(AA1567,角色间职业划分!P:AP,17,FALSE)</f>
        <v>0</v>
      </c>
      <c r="T1567">
        <f>VLOOKUP(AA1567,角色间职业划分!P:AP,18,FALSE)</f>
        <v>0</v>
      </c>
      <c r="U1567">
        <f>VLOOKUP(AA1567,角色间职业划分!P:AP,27,FALSE)</f>
        <v>0</v>
      </c>
      <c r="V1567">
        <f t="shared" si="243"/>
        <v>10.000000000000004</v>
      </c>
      <c r="W1567">
        <f>VLOOKUP(AA1567,角色间职业划分!P:Q,2,FALSE)</f>
        <v>35</v>
      </c>
      <c r="X1567">
        <f t="shared" si="248"/>
        <v>48</v>
      </c>
      <c r="Y1567">
        <f>INT(VLOOKUP(X1567,角色属性总表!AG:AH,2,FALSE)*角色属性总表!$C$38)</f>
        <v>1044</v>
      </c>
      <c r="AA1567">
        <f t="shared" si="249"/>
        <v>16</v>
      </c>
      <c r="AB1567">
        <f>VLOOKUP(X1567,角色属性总表!AG:AI,2,FALSE)*VLOOKUP(角色等级属性!AA1567,角色间职业划分!P:AG,13,FALSE)/角色间职业划分!$AB$9</f>
        <v>1016.5353919983306</v>
      </c>
      <c r="AC1567">
        <f>VLOOKUP(X1567,角色属性总表!AG:AI,3,FALSE)*VLOOKUP(AA1567,角色间职业划分!P:AG,8,FALSE)/角色间职业划分!$W$9</f>
        <v>4915.848</v>
      </c>
      <c r="AD1567">
        <f>VLOOKUP(AA1567,角色间职业划分!P:AP,26,FALSE)</f>
        <v>0.4</v>
      </c>
      <c r="AE1567">
        <f>VLOOKUP(X1567,角色属性总表!I:Q,3,FALSE)</f>
        <v>467.71199999999999</v>
      </c>
      <c r="AF1567">
        <f>VLOOKUP(AA1567,角色间职业划分!P:AP,11,FALSE)</f>
        <v>0.4</v>
      </c>
      <c r="AG1567">
        <f t="shared" si="244"/>
        <v>2266.9714436532308</v>
      </c>
      <c r="AH1567">
        <f t="shared" si="245"/>
        <v>468</v>
      </c>
      <c r="AJ1567">
        <f t="shared" si="246"/>
        <v>1798.9714436532308</v>
      </c>
      <c r="AK1567">
        <v>1563</v>
      </c>
    </row>
    <row r="1568" spans="1:37" x14ac:dyDescent="0.15">
      <c r="A1568">
        <v>1564</v>
      </c>
      <c r="B1568">
        <f>ROUND(VLOOKUP(X1568,角色属性总表!AG:AI,2,FALSE)/角色属性总表!$C$34,0)</f>
        <v>152</v>
      </c>
      <c r="C1568">
        <f>ROUND(VLOOKUP(X1568,角色属性总表!Y:AE,3,FALSE)/J1568,0)</f>
        <v>57</v>
      </c>
      <c r="D1568">
        <f>ROUND(VLOOKUP(X1568,角色属性总表!AG:AI,3,FALSE)/角色属性总表!$C$35,0)</f>
        <v>159</v>
      </c>
      <c r="E1568">
        <f t="shared" si="240"/>
        <v>413</v>
      </c>
      <c r="F1568">
        <f t="shared" si="241"/>
        <v>31</v>
      </c>
      <c r="G1568">
        <f t="shared" si="242"/>
        <v>7</v>
      </c>
      <c r="H1568">
        <v>0</v>
      </c>
      <c r="I1568">
        <f t="shared" si="247"/>
        <v>3</v>
      </c>
      <c r="J1568">
        <f>VLOOKUP(AA1568,角色间职业划分!P:AP,20,FALSE)</f>
        <v>10</v>
      </c>
      <c r="K1568">
        <f>IF(X1568=500,100,VLOOKUP(AA1568,角色间职业划分!P:AP,22,FALSE))</f>
        <v>120</v>
      </c>
      <c r="L1568">
        <f>IF(X1568=500,K1568,VLOOKUP(AA1568,角色间职业划分!P:AP,23,FALSE))</f>
        <v>60</v>
      </c>
      <c r="M1568">
        <f>VLOOKUP(AA1568,角色间职业划分!P:AP,24,FALSE)</f>
        <v>0</v>
      </c>
      <c r="N1568">
        <f>VLOOKUP(AA1568,角色间职业划分!P:AP,14)*100</f>
        <v>95</v>
      </c>
      <c r="O1568">
        <f>VLOOKUP(AA1568,角色间职业划分!P:Z,9,FALSE)</f>
        <v>0</v>
      </c>
      <c r="P1568">
        <f>VLOOKUP(AA1568,角色间职业划分!P:AP,10,FALSE)</f>
        <v>0</v>
      </c>
      <c r="Q1568">
        <f>VLOOKUP(AA1568,角色间职业划分!P:AP,15,FALSE)</f>
        <v>0</v>
      </c>
      <c r="R1568">
        <f>VLOOKUP(AA1568,角色间职业划分!P:AP,16,FALSE)</f>
        <v>0</v>
      </c>
      <c r="S1568">
        <f>VLOOKUP(AA1568,角色间职业划分!P:AP,17,FALSE)</f>
        <v>0</v>
      </c>
      <c r="T1568">
        <f>VLOOKUP(AA1568,角色间职业划分!P:AP,18,FALSE)</f>
        <v>0</v>
      </c>
      <c r="U1568">
        <f>VLOOKUP(AA1568,角色间职业划分!P:AP,27,FALSE)</f>
        <v>0</v>
      </c>
      <c r="V1568">
        <f t="shared" si="243"/>
        <v>10.000000000000004</v>
      </c>
      <c r="W1568">
        <f>VLOOKUP(AA1568,角色间职业划分!P:Q,2,FALSE)</f>
        <v>35</v>
      </c>
      <c r="X1568">
        <f t="shared" si="248"/>
        <v>49</v>
      </c>
      <c r="Y1568">
        <f>INT(VLOOKUP(X1568,角色属性总表!AG:AH,2,FALSE)*角色属性总表!$C$38)</f>
        <v>1062</v>
      </c>
      <c r="AA1568">
        <f t="shared" si="249"/>
        <v>16</v>
      </c>
      <c r="AB1568">
        <f>VLOOKUP(X1568,角色属性总表!AG:AI,2,FALSE)*VLOOKUP(角色等级属性!AA1568,角色间职业划分!P:AG,13,FALSE)/角色间职业划分!$AB$9</f>
        <v>1034.061864274164</v>
      </c>
      <c r="AC1568">
        <f>VLOOKUP(X1568,角色属性总表!AG:AI,3,FALSE)*VLOOKUP(AA1568,角色间职业划分!P:AG,8,FALSE)/角色间职业划分!$W$9</f>
        <v>5000.6039999999994</v>
      </c>
      <c r="AD1568">
        <f>VLOOKUP(AA1568,角色间职业划分!P:AP,26,FALSE)</f>
        <v>0.4</v>
      </c>
      <c r="AE1568">
        <f>VLOOKUP(X1568,角色属性总表!I:Q,3,FALSE)</f>
        <v>475.77600000000007</v>
      </c>
      <c r="AF1568">
        <f>VLOOKUP(AA1568,角色间职业划分!P:AP,11,FALSE)</f>
        <v>0.4</v>
      </c>
      <c r="AG1568">
        <f t="shared" si="244"/>
        <v>2344.5569620253164</v>
      </c>
      <c r="AH1568">
        <f t="shared" si="245"/>
        <v>477</v>
      </c>
      <c r="AJ1568">
        <f t="shared" si="246"/>
        <v>1867.5569620253164</v>
      </c>
      <c r="AK1568">
        <v>1564</v>
      </c>
    </row>
    <row r="1569" spans="1:37" x14ac:dyDescent="0.15">
      <c r="A1569">
        <v>1565</v>
      </c>
      <c r="B1569">
        <f>ROUND(VLOOKUP(X1569,角色属性总表!AG:AI,2,FALSE)/角色属性总表!$C$34,0)</f>
        <v>154</v>
      </c>
      <c r="C1569">
        <f>ROUND(VLOOKUP(X1569,角色属性总表!Y:AE,3,FALSE)/J1569,0)</f>
        <v>59</v>
      </c>
      <c r="D1569">
        <f>ROUND(VLOOKUP(X1569,角色属性总表!AG:AI,3,FALSE)/角色属性总表!$C$35,0)</f>
        <v>161</v>
      </c>
      <c r="E1569">
        <f t="shared" si="240"/>
        <v>420</v>
      </c>
      <c r="F1569">
        <f t="shared" si="241"/>
        <v>32</v>
      </c>
      <c r="G1569">
        <f t="shared" si="242"/>
        <v>7</v>
      </c>
      <c r="H1569">
        <v>0</v>
      </c>
      <c r="I1569">
        <f t="shared" si="247"/>
        <v>3</v>
      </c>
      <c r="J1569">
        <f>VLOOKUP(AA1569,角色间职业划分!P:AP,20,FALSE)</f>
        <v>10</v>
      </c>
      <c r="K1569">
        <f>IF(X1569=500,100,VLOOKUP(AA1569,角色间职业划分!P:AP,22,FALSE))</f>
        <v>120</v>
      </c>
      <c r="L1569">
        <f>IF(X1569=500,K1569,VLOOKUP(AA1569,角色间职业划分!P:AP,23,FALSE))</f>
        <v>60</v>
      </c>
      <c r="M1569">
        <f>VLOOKUP(AA1569,角色间职业划分!P:AP,24,FALSE)</f>
        <v>0</v>
      </c>
      <c r="N1569">
        <f>VLOOKUP(AA1569,角色间职业划分!P:AP,14)*100</f>
        <v>95</v>
      </c>
      <c r="O1569">
        <f>VLOOKUP(AA1569,角色间职业划分!P:Z,9,FALSE)</f>
        <v>0</v>
      </c>
      <c r="P1569">
        <f>VLOOKUP(AA1569,角色间职业划分!P:AP,10,FALSE)</f>
        <v>0</v>
      </c>
      <c r="Q1569">
        <f>VLOOKUP(AA1569,角色间职业划分!P:AP,15,FALSE)</f>
        <v>0</v>
      </c>
      <c r="R1569">
        <f>VLOOKUP(AA1569,角色间职业划分!P:AP,16,FALSE)</f>
        <v>0</v>
      </c>
      <c r="S1569">
        <f>VLOOKUP(AA1569,角色间职业划分!P:AP,17,FALSE)</f>
        <v>0</v>
      </c>
      <c r="T1569">
        <f>VLOOKUP(AA1569,角色间职业划分!P:AP,18,FALSE)</f>
        <v>0</v>
      </c>
      <c r="U1569">
        <f>VLOOKUP(AA1569,角色间职业划分!P:AP,27,FALSE)</f>
        <v>0</v>
      </c>
      <c r="V1569">
        <f t="shared" si="243"/>
        <v>10.000000000000004</v>
      </c>
      <c r="W1569">
        <f>VLOOKUP(AA1569,角色间职业划分!P:Q,2,FALSE)</f>
        <v>35</v>
      </c>
      <c r="X1569">
        <f t="shared" si="248"/>
        <v>50</v>
      </c>
      <c r="Y1569">
        <f>INT(VLOOKUP(X1569,角色属性总表!AG:AH,2,FALSE)*角色属性总表!$C$38)</f>
        <v>1080</v>
      </c>
      <c r="AA1569">
        <f t="shared" si="249"/>
        <v>16</v>
      </c>
      <c r="AB1569">
        <f>VLOOKUP(X1569,角色属性总表!AG:AI,2,FALSE)*VLOOKUP(角色等级属性!AA1569,角色间职业划分!P:AG,13,FALSE)/角色间职业划分!$AB$9</f>
        <v>1051.5883365499974</v>
      </c>
      <c r="AC1569">
        <f>VLOOKUP(X1569,角色属性总表!AG:AI,3,FALSE)*VLOOKUP(AA1569,角色间职业划分!P:AG,8,FALSE)/角色间职业划分!$W$9</f>
        <v>5085.3599999999997</v>
      </c>
      <c r="AD1569">
        <f>VLOOKUP(AA1569,角色间职业划分!P:AP,26,FALSE)</f>
        <v>0.4</v>
      </c>
      <c r="AE1569">
        <f>VLOOKUP(X1569,角色属性总表!I:Q,3,FALSE)</f>
        <v>483.84000000000003</v>
      </c>
      <c r="AF1569">
        <f>VLOOKUP(AA1569,角色间职业划分!P:AP,11,FALSE)</f>
        <v>0.4</v>
      </c>
      <c r="AG1569">
        <f t="shared" si="244"/>
        <v>2423.2338316268883</v>
      </c>
      <c r="AH1569">
        <f t="shared" si="245"/>
        <v>483</v>
      </c>
      <c r="AJ1569">
        <f t="shared" si="246"/>
        <v>1940.2338316268883</v>
      </c>
      <c r="AK1569">
        <v>1565</v>
      </c>
    </row>
    <row r="1570" spans="1:37" x14ac:dyDescent="0.15">
      <c r="A1570">
        <v>1566</v>
      </c>
      <c r="B1570">
        <f>ROUND(VLOOKUP(X1570,角色属性总表!AG:AI,2,FALSE)/角色属性总表!$C$34,0)</f>
        <v>157</v>
      </c>
      <c r="C1570">
        <f>ROUND(VLOOKUP(X1570,角色属性总表!Y:AE,3,FALSE)/J1570,0)</f>
        <v>61</v>
      </c>
      <c r="D1570">
        <f>ROUND(VLOOKUP(X1570,角色属性总表!AG:AI,3,FALSE)/角色属性总表!$C$35,0)</f>
        <v>164</v>
      </c>
      <c r="E1570">
        <f t="shared" si="240"/>
        <v>427</v>
      </c>
      <c r="F1570">
        <f t="shared" si="241"/>
        <v>32</v>
      </c>
      <c r="G1570">
        <f t="shared" si="242"/>
        <v>7</v>
      </c>
      <c r="H1570">
        <v>0</v>
      </c>
      <c r="I1570">
        <f t="shared" si="247"/>
        <v>3</v>
      </c>
      <c r="J1570">
        <f>VLOOKUP(AA1570,角色间职业划分!P:AP,20,FALSE)</f>
        <v>10</v>
      </c>
      <c r="K1570">
        <f>IF(X1570=500,100,VLOOKUP(AA1570,角色间职业划分!P:AP,22,FALSE))</f>
        <v>120</v>
      </c>
      <c r="L1570">
        <f>IF(X1570=500,K1570,VLOOKUP(AA1570,角色间职业划分!P:AP,23,FALSE))</f>
        <v>60</v>
      </c>
      <c r="M1570">
        <f>VLOOKUP(AA1570,角色间职业划分!P:AP,24,FALSE)</f>
        <v>0</v>
      </c>
      <c r="N1570">
        <f>VLOOKUP(AA1570,角色间职业划分!P:AP,14)*100</f>
        <v>95</v>
      </c>
      <c r="O1570">
        <f>VLOOKUP(AA1570,角色间职业划分!P:Z,9,FALSE)</f>
        <v>0</v>
      </c>
      <c r="P1570">
        <f>VLOOKUP(AA1570,角色间职业划分!P:AP,10,FALSE)</f>
        <v>0</v>
      </c>
      <c r="Q1570">
        <f>VLOOKUP(AA1570,角色间职业划分!P:AP,15,FALSE)</f>
        <v>0</v>
      </c>
      <c r="R1570">
        <f>VLOOKUP(AA1570,角色间职业划分!P:AP,16,FALSE)</f>
        <v>0</v>
      </c>
      <c r="S1570">
        <f>VLOOKUP(AA1570,角色间职业划分!P:AP,17,FALSE)</f>
        <v>0</v>
      </c>
      <c r="T1570">
        <f>VLOOKUP(AA1570,角色间职业划分!P:AP,18,FALSE)</f>
        <v>0</v>
      </c>
      <c r="U1570">
        <f>VLOOKUP(AA1570,角色间职业划分!P:AP,27,FALSE)</f>
        <v>0</v>
      </c>
      <c r="V1570">
        <f t="shared" si="243"/>
        <v>10.000000000000004</v>
      </c>
      <c r="W1570">
        <f>VLOOKUP(AA1570,角色间职业划分!P:Q,2,FALSE)</f>
        <v>35</v>
      </c>
      <c r="X1570">
        <f t="shared" si="248"/>
        <v>51</v>
      </c>
      <c r="Y1570">
        <f>INT(VLOOKUP(X1570,角色属性总表!AG:AH,2,FALSE)*角色属性总表!$C$38)</f>
        <v>1098</v>
      </c>
      <c r="AA1570">
        <f t="shared" si="249"/>
        <v>16</v>
      </c>
      <c r="AB1570">
        <f>VLOOKUP(X1570,角色属性总表!AG:AI,2,FALSE)*VLOOKUP(角色等级属性!AA1570,角色间职业划分!P:AG,13,FALSE)/角色间职业划分!$AB$9</f>
        <v>1069.1148088258306</v>
      </c>
      <c r="AC1570">
        <f>VLOOKUP(X1570,角色属性总表!AG:AI,3,FALSE)*VLOOKUP(AA1570,角色间职业划分!P:AG,8,FALSE)/角色间职业划分!$W$9</f>
        <v>5170.1159999999991</v>
      </c>
      <c r="AD1570">
        <f>VLOOKUP(AA1570,角色间职业划分!P:AP,26,FALSE)</f>
        <v>0.4</v>
      </c>
      <c r="AE1570">
        <f>VLOOKUP(X1570,角色属性总表!I:Q,3,FALSE)</f>
        <v>491.904</v>
      </c>
      <c r="AF1570">
        <f>VLOOKUP(AA1570,角色间职业划分!P:AP,11,FALSE)</f>
        <v>0.4</v>
      </c>
      <c r="AG1570">
        <f t="shared" si="244"/>
        <v>2502.9990454047806</v>
      </c>
      <c r="AH1570">
        <f t="shared" si="245"/>
        <v>492</v>
      </c>
      <c r="AJ1570">
        <f t="shared" si="246"/>
        <v>2010.9990454047806</v>
      </c>
      <c r="AK1570">
        <v>1566</v>
      </c>
    </row>
    <row r="1571" spans="1:37" x14ac:dyDescent="0.15">
      <c r="A1571">
        <v>1567</v>
      </c>
      <c r="B1571">
        <f>ROUND(VLOOKUP(X1571,角色属性总表!AG:AI,2,FALSE)/角色属性总表!$C$34,0)</f>
        <v>159</v>
      </c>
      <c r="C1571">
        <f>ROUND(VLOOKUP(X1571,角色属性总表!Y:AE,3,FALSE)/J1571,0)</f>
        <v>62</v>
      </c>
      <c r="D1571">
        <f>ROUND(VLOOKUP(X1571,角色属性总表!AG:AI,3,FALSE)/角色属性总表!$C$35,0)</f>
        <v>167</v>
      </c>
      <c r="E1571">
        <f t="shared" si="240"/>
        <v>434</v>
      </c>
      <c r="F1571">
        <f t="shared" si="241"/>
        <v>31</v>
      </c>
      <c r="G1571">
        <f t="shared" si="242"/>
        <v>7</v>
      </c>
      <c r="H1571">
        <v>0</v>
      </c>
      <c r="I1571">
        <f t="shared" si="247"/>
        <v>3</v>
      </c>
      <c r="J1571">
        <f>VLOOKUP(AA1571,角色间职业划分!P:AP,20,FALSE)</f>
        <v>10</v>
      </c>
      <c r="K1571">
        <f>IF(X1571=500,100,VLOOKUP(AA1571,角色间职业划分!P:AP,22,FALSE))</f>
        <v>120</v>
      </c>
      <c r="L1571">
        <f>IF(X1571=500,K1571,VLOOKUP(AA1571,角色间职业划分!P:AP,23,FALSE))</f>
        <v>60</v>
      </c>
      <c r="M1571">
        <f>VLOOKUP(AA1571,角色间职业划分!P:AP,24,FALSE)</f>
        <v>0</v>
      </c>
      <c r="N1571">
        <f>VLOOKUP(AA1571,角色间职业划分!P:AP,14)*100</f>
        <v>95</v>
      </c>
      <c r="O1571">
        <f>VLOOKUP(AA1571,角色间职业划分!P:Z,9,FALSE)</f>
        <v>0</v>
      </c>
      <c r="P1571">
        <f>VLOOKUP(AA1571,角色间职业划分!P:AP,10,FALSE)</f>
        <v>0</v>
      </c>
      <c r="Q1571">
        <f>VLOOKUP(AA1571,角色间职业划分!P:AP,15,FALSE)</f>
        <v>0</v>
      </c>
      <c r="R1571">
        <f>VLOOKUP(AA1571,角色间职业划分!P:AP,16,FALSE)</f>
        <v>0</v>
      </c>
      <c r="S1571">
        <f>VLOOKUP(AA1571,角色间职业划分!P:AP,17,FALSE)</f>
        <v>0</v>
      </c>
      <c r="T1571">
        <f>VLOOKUP(AA1571,角色间职业划分!P:AP,18,FALSE)</f>
        <v>0</v>
      </c>
      <c r="U1571">
        <f>VLOOKUP(AA1571,角色间职业划分!P:AP,27,FALSE)</f>
        <v>0</v>
      </c>
      <c r="V1571">
        <f t="shared" si="243"/>
        <v>10.000000000000004</v>
      </c>
      <c r="W1571">
        <f>VLOOKUP(AA1571,角色间职业划分!P:Q,2,FALSE)</f>
        <v>35</v>
      </c>
      <c r="X1571">
        <f t="shared" si="248"/>
        <v>52</v>
      </c>
      <c r="Y1571">
        <f>INT(VLOOKUP(X1571,角色属性总表!AG:AH,2,FALSE)*角色属性总表!$C$38)</f>
        <v>1116</v>
      </c>
      <c r="AA1571">
        <f t="shared" si="249"/>
        <v>16</v>
      </c>
      <c r="AB1571">
        <f>VLOOKUP(X1571,角色属性总表!AG:AI,2,FALSE)*VLOOKUP(角色等级属性!AA1571,角色间职业划分!P:AG,13,FALSE)/角色间职业划分!$AB$9</f>
        <v>1086.6412811016637</v>
      </c>
      <c r="AC1571">
        <f>VLOOKUP(X1571,角色属性总表!AG:AI,3,FALSE)*VLOOKUP(AA1571,角色间职业划分!P:AG,8,FALSE)/角色间职业划分!$W$9</f>
        <v>5254.8720000000003</v>
      </c>
      <c r="AD1571">
        <f>VLOOKUP(AA1571,角色间职业划分!P:AP,26,FALSE)</f>
        <v>0.4</v>
      </c>
      <c r="AE1571">
        <f>VLOOKUP(X1571,角色属性总表!I:Q,3,FALSE)</f>
        <v>499.96800000000007</v>
      </c>
      <c r="AF1571">
        <f>VLOOKUP(AA1571,角色间职业划分!P:AP,11,FALSE)</f>
        <v>0.4</v>
      </c>
      <c r="AG1571">
        <f t="shared" si="244"/>
        <v>2583.8497653174322</v>
      </c>
      <c r="AH1571">
        <f t="shared" si="245"/>
        <v>501</v>
      </c>
      <c r="AJ1571">
        <f t="shared" si="246"/>
        <v>2082.8497653174322</v>
      </c>
      <c r="AK1571">
        <v>1567</v>
      </c>
    </row>
    <row r="1572" spans="1:37" x14ac:dyDescent="0.15">
      <c r="A1572">
        <v>1568</v>
      </c>
      <c r="B1572">
        <f>ROUND(VLOOKUP(X1572,角色属性总表!AG:AI,2,FALSE)/角色属性总表!$C$34,0)</f>
        <v>162</v>
      </c>
      <c r="C1572">
        <f>ROUND(VLOOKUP(X1572,角色属性总表!Y:AE,3,FALSE)/J1572,0)</f>
        <v>64</v>
      </c>
      <c r="D1572">
        <f>ROUND(VLOOKUP(X1572,角色属性总表!AG:AI,3,FALSE)/角色属性总表!$C$35,0)</f>
        <v>169</v>
      </c>
      <c r="E1572">
        <f t="shared" si="240"/>
        <v>441</v>
      </c>
      <c r="F1572">
        <f t="shared" si="241"/>
        <v>32</v>
      </c>
      <c r="G1572">
        <f t="shared" si="242"/>
        <v>7</v>
      </c>
      <c r="H1572">
        <v>0</v>
      </c>
      <c r="I1572">
        <f t="shared" si="247"/>
        <v>3</v>
      </c>
      <c r="J1572">
        <f>VLOOKUP(AA1572,角色间职业划分!P:AP,20,FALSE)</f>
        <v>10</v>
      </c>
      <c r="K1572">
        <f>IF(X1572=500,100,VLOOKUP(AA1572,角色间职业划分!P:AP,22,FALSE))</f>
        <v>120</v>
      </c>
      <c r="L1572">
        <f>IF(X1572=500,K1572,VLOOKUP(AA1572,角色间职业划分!P:AP,23,FALSE))</f>
        <v>60</v>
      </c>
      <c r="M1572">
        <f>VLOOKUP(AA1572,角色间职业划分!P:AP,24,FALSE)</f>
        <v>0</v>
      </c>
      <c r="N1572">
        <f>VLOOKUP(AA1572,角色间职业划分!P:AP,14)*100</f>
        <v>95</v>
      </c>
      <c r="O1572">
        <f>VLOOKUP(AA1572,角色间职业划分!P:Z,9,FALSE)</f>
        <v>0</v>
      </c>
      <c r="P1572">
        <f>VLOOKUP(AA1572,角色间职业划分!P:AP,10,FALSE)</f>
        <v>0</v>
      </c>
      <c r="Q1572">
        <f>VLOOKUP(AA1572,角色间职业划分!P:AP,15,FALSE)</f>
        <v>0</v>
      </c>
      <c r="R1572">
        <f>VLOOKUP(AA1572,角色间职业划分!P:AP,16,FALSE)</f>
        <v>0</v>
      </c>
      <c r="S1572">
        <f>VLOOKUP(AA1572,角色间职业划分!P:AP,17,FALSE)</f>
        <v>0</v>
      </c>
      <c r="T1572">
        <f>VLOOKUP(AA1572,角色间职业划分!P:AP,18,FALSE)</f>
        <v>0</v>
      </c>
      <c r="U1572">
        <f>VLOOKUP(AA1572,角色间职业划分!P:AP,27,FALSE)</f>
        <v>0</v>
      </c>
      <c r="V1572">
        <f t="shared" si="243"/>
        <v>10.000000000000004</v>
      </c>
      <c r="W1572">
        <f>VLOOKUP(AA1572,角色间职业划分!P:Q,2,FALSE)</f>
        <v>35</v>
      </c>
      <c r="X1572">
        <f t="shared" si="248"/>
        <v>53</v>
      </c>
      <c r="Y1572">
        <f>INT(VLOOKUP(X1572,角色属性总表!AG:AH,2,FALSE)*角色属性总表!$C$38)</f>
        <v>1134</v>
      </c>
      <c r="AA1572">
        <f t="shared" si="249"/>
        <v>16</v>
      </c>
      <c r="AB1572">
        <f>VLOOKUP(X1572,角色属性总表!AG:AI,2,FALSE)*VLOOKUP(角色等级属性!AA1572,角色间职业划分!P:AG,13,FALSE)/角色间职业划分!$AB$9</f>
        <v>1104.1677533774971</v>
      </c>
      <c r="AC1572">
        <f>VLOOKUP(X1572,角色属性总表!AG:AI,3,FALSE)*VLOOKUP(AA1572,角色间职业划分!P:AG,8,FALSE)/角色间职业划分!$W$9</f>
        <v>5339.6279999999988</v>
      </c>
      <c r="AD1572">
        <f>VLOOKUP(AA1572,角色间职业划分!P:AP,26,FALSE)</f>
        <v>0.4</v>
      </c>
      <c r="AE1572">
        <f>VLOOKUP(X1572,角色属性总表!I:Q,3,FALSE)</f>
        <v>508.03199999999993</v>
      </c>
      <c r="AF1572">
        <f>VLOOKUP(AA1572,角色间职业划分!P:AP,11,FALSE)</f>
        <v>0.4</v>
      </c>
      <c r="AG1572">
        <f t="shared" si="244"/>
        <v>2665.7833144094129</v>
      </c>
      <c r="AH1572">
        <f t="shared" si="245"/>
        <v>507</v>
      </c>
      <c r="AJ1572">
        <f t="shared" si="246"/>
        <v>2158.7833144094129</v>
      </c>
      <c r="AK1572">
        <v>1568</v>
      </c>
    </row>
    <row r="1573" spans="1:37" x14ac:dyDescent="0.15">
      <c r="A1573">
        <v>1569</v>
      </c>
      <c r="B1573">
        <f>ROUND(VLOOKUP(X1573,角色属性总表!AG:AI,2,FALSE)/角色属性总表!$C$34,0)</f>
        <v>165</v>
      </c>
      <c r="C1573">
        <f>ROUND(VLOOKUP(X1573,角色属性总表!Y:AE,3,FALSE)/J1573,0)</f>
        <v>66</v>
      </c>
      <c r="D1573">
        <f>ROUND(VLOOKUP(X1573,角色属性总表!AG:AI,3,FALSE)/角色属性总表!$C$35,0)</f>
        <v>172</v>
      </c>
      <c r="E1573">
        <f t="shared" si="240"/>
        <v>448</v>
      </c>
      <c r="F1573">
        <f t="shared" si="241"/>
        <v>32</v>
      </c>
      <c r="G1573">
        <f t="shared" si="242"/>
        <v>7</v>
      </c>
      <c r="H1573">
        <v>0</v>
      </c>
      <c r="I1573">
        <f t="shared" si="247"/>
        <v>3</v>
      </c>
      <c r="J1573">
        <f>VLOOKUP(AA1573,角色间职业划分!P:AP,20,FALSE)</f>
        <v>10</v>
      </c>
      <c r="K1573">
        <f>IF(X1573=500,100,VLOOKUP(AA1573,角色间职业划分!P:AP,22,FALSE))</f>
        <v>120</v>
      </c>
      <c r="L1573">
        <f>IF(X1573=500,K1573,VLOOKUP(AA1573,角色间职业划分!P:AP,23,FALSE))</f>
        <v>60</v>
      </c>
      <c r="M1573">
        <f>VLOOKUP(AA1573,角色间职业划分!P:AP,24,FALSE)</f>
        <v>0</v>
      </c>
      <c r="N1573">
        <f>VLOOKUP(AA1573,角色间职业划分!P:AP,14)*100</f>
        <v>95</v>
      </c>
      <c r="O1573">
        <f>VLOOKUP(AA1573,角色间职业划分!P:Z,9,FALSE)</f>
        <v>0</v>
      </c>
      <c r="P1573">
        <f>VLOOKUP(AA1573,角色间职业划分!P:AP,10,FALSE)</f>
        <v>0</v>
      </c>
      <c r="Q1573">
        <f>VLOOKUP(AA1573,角色间职业划分!P:AP,15,FALSE)</f>
        <v>0</v>
      </c>
      <c r="R1573">
        <f>VLOOKUP(AA1573,角色间职业划分!P:AP,16,FALSE)</f>
        <v>0</v>
      </c>
      <c r="S1573">
        <f>VLOOKUP(AA1573,角色间职业划分!P:AP,17,FALSE)</f>
        <v>0</v>
      </c>
      <c r="T1573">
        <f>VLOOKUP(AA1573,角色间职业划分!P:AP,18,FALSE)</f>
        <v>0</v>
      </c>
      <c r="U1573">
        <f>VLOOKUP(AA1573,角色间职业划分!P:AP,27,FALSE)</f>
        <v>0</v>
      </c>
      <c r="V1573">
        <f t="shared" si="243"/>
        <v>10.000000000000004</v>
      </c>
      <c r="W1573">
        <f>VLOOKUP(AA1573,角色间职业划分!P:Q,2,FALSE)</f>
        <v>35</v>
      </c>
      <c r="X1573">
        <f t="shared" si="248"/>
        <v>54</v>
      </c>
      <c r="Y1573">
        <f>INT(VLOOKUP(X1573,角色属性总表!AG:AH,2,FALSE)*角色属性总表!$C$38)</f>
        <v>1152</v>
      </c>
      <c r="AA1573">
        <f t="shared" si="249"/>
        <v>16</v>
      </c>
      <c r="AB1573">
        <f>VLOOKUP(X1573,角色属性总表!AG:AI,2,FALSE)*VLOOKUP(角色等级属性!AA1573,角色间职业划分!P:AG,13,FALSE)/角色间职业划分!$AB$9</f>
        <v>1121.6942256533305</v>
      </c>
      <c r="AC1573">
        <f>VLOOKUP(X1573,角色属性总表!AG:AI,3,FALSE)*VLOOKUP(AA1573,角色间职业划分!P:AG,8,FALSE)/角色间职业划分!$W$9</f>
        <v>5424.384</v>
      </c>
      <c r="AD1573">
        <f>VLOOKUP(AA1573,角色间职业划分!P:AP,26,FALSE)</f>
        <v>0.4</v>
      </c>
      <c r="AE1573">
        <f>VLOOKUP(X1573,角色属性总表!I:Q,3,FALSE)</f>
        <v>516.096</v>
      </c>
      <c r="AF1573">
        <f>VLOOKUP(AA1573,角色间职业划分!P:AP,11,FALSE)</f>
        <v>0.4</v>
      </c>
      <c r="AG1573">
        <f t="shared" si="244"/>
        <v>2748.7971694205635</v>
      </c>
      <c r="AH1573">
        <f t="shared" si="245"/>
        <v>516</v>
      </c>
      <c r="AJ1573">
        <f t="shared" si="246"/>
        <v>2232.7971694205635</v>
      </c>
      <c r="AK1573">
        <v>1569</v>
      </c>
    </row>
    <row r="1574" spans="1:37" x14ac:dyDescent="0.15">
      <c r="A1574">
        <v>1570</v>
      </c>
      <c r="B1574">
        <f>ROUND(VLOOKUP(X1574,角色属性总表!AG:AI,2,FALSE)/角色属性总表!$C$34,0)</f>
        <v>167</v>
      </c>
      <c r="C1574">
        <f>ROUND(VLOOKUP(X1574,角色属性总表!Y:AE,3,FALSE)/J1574,0)</f>
        <v>68</v>
      </c>
      <c r="D1574">
        <f>ROUND(VLOOKUP(X1574,角色属性总表!AG:AI,3,FALSE)/角色属性总表!$C$35,0)</f>
        <v>175</v>
      </c>
      <c r="E1574">
        <f t="shared" si="240"/>
        <v>455</v>
      </c>
      <c r="F1574">
        <f t="shared" si="241"/>
        <v>31</v>
      </c>
      <c r="G1574">
        <f t="shared" si="242"/>
        <v>7</v>
      </c>
      <c r="H1574">
        <v>0</v>
      </c>
      <c r="I1574">
        <f t="shared" si="247"/>
        <v>3</v>
      </c>
      <c r="J1574">
        <f>VLOOKUP(AA1574,角色间职业划分!P:AP,20,FALSE)</f>
        <v>10</v>
      </c>
      <c r="K1574">
        <f>IF(X1574=500,100,VLOOKUP(AA1574,角色间职业划分!P:AP,22,FALSE))</f>
        <v>120</v>
      </c>
      <c r="L1574">
        <f>IF(X1574=500,K1574,VLOOKUP(AA1574,角色间职业划分!P:AP,23,FALSE))</f>
        <v>60</v>
      </c>
      <c r="M1574">
        <f>VLOOKUP(AA1574,角色间职业划分!P:AP,24,FALSE)</f>
        <v>0</v>
      </c>
      <c r="N1574">
        <f>VLOOKUP(AA1574,角色间职业划分!P:AP,14)*100</f>
        <v>95</v>
      </c>
      <c r="O1574">
        <f>VLOOKUP(AA1574,角色间职业划分!P:Z,9,FALSE)</f>
        <v>0</v>
      </c>
      <c r="P1574">
        <f>VLOOKUP(AA1574,角色间职业划分!P:AP,10,FALSE)</f>
        <v>0</v>
      </c>
      <c r="Q1574">
        <f>VLOOKUP(AA1574,角色间职业划分!P:AP,15,FALSE)</f>
        <v>0</v>
      </c>
      <c r="R1574">
        <f>VLOOKUP(AA1574,角色间职业划分!P:AP,16,FALSE)</f>
        <v>0</v>
      </c>
      <c r="S1574">
        <f>VLOOKUP(AA1574,角色间职业划分!P:AP,17,FALSE)</f>
        <v>0</v>
      </c>
      <c r="T1574">
        <f>VLOOKUP(AA1574,角色间职业划分!P:AP,18,FALSE)</f>
        <v>0</v>
      </c>
      <c r="U1574">
        <f>VLOOKUP(AA1574,角色间职业划分!P:AP,27,FALSE)</f>
        <v>0</v>
      </c>
      <c r="V1574">
        <f t="shared" si="243"/>
        <v>10.000000000000004</v>
      </c>
      <c r="W1574">
        <f>VLOOKUP(AA1574,角色间职业划分!P:Q,2,FALSE)</f>
        <v>35</v>
      </c>
      <c r="X1574">
        <f t="shared" si="248"/>
        <v>55</v>
      </c>
      <c r="Y1574">
        <f>INT(VLOOKUP(X1574,角色属性总表!AG:AH,2,FALSE)*角色属性总表!$C$38)</f>
        <v>1170</v>
      </c>
      <c r="AA1574">
        <f t="shared" si="249"/>
        <v>16</v>
      </c>
      <c r="AB1574">
        <f>VLOOKUP(X1574,角色属性总表!AG:AI,2,FALSE)*VLOOKUP(角色等级属性!AA1574,角色间职业划分!P:AG,13,FALSE)/角色间职业划分!$AB$9</f>
        <v>1139.2206979291636</v>
      </c>
      <c r="AC1574">
        <f>VLOOKUP(X1574,角色属性总表!AG:AI,3,FALSE)*VLOOKUP(AA1574,角色间职业划分!P:AG,8,FALSE)/角色间职业划分!$W$9</f>
        <v>5509.1399999999994</v>
      </c>
      <c r="AD1574">
        <f>VLOOKUP(AA1574,角色间职业划分!P:AP,26,FALSE)</f>
        <v>0.4</v>
      </c>
      <c r="AE1574">
        <f>VLOOKUP(X1574,角色属性总表!I:Q,3,FALSE)</f>
        <v>524.16</v>
      </c>
      <c r="AF1574">
        <f>VLOOKUP(AA1574,角色间职业划分!P:AP,11,FALSE)</f>
        <v>0.4</v>
      </c>
      <c r="AG1574">
        <f t="shared" si="244"/>
        <v>2832.8889538847047</v>
      </c>
      <c r="AH1574">
        <f t="shared" si="245"/>
        <v>525</v>
      </c>
      <c r="AJ1574">
        <f t="shared" si="246"/>
        <v>2307.8889538847047</v>
      </c>
      <c r="AK1574">
        <v>1570</v>
      </c>
    </row>
    <row r="1575" spans="1:37" x14ac:dyDescent="0.15">
      <c r="A1575">
        <v>1571</v>
      </c>
      <c r="B1575">
        <f>ROUND(VLOOKUP(X1575,角色属性总表!AG:AI,2,FALSE)/角色属性总表!$C$34,0)</f>
        <v>170</v>
      </c>
      <c r="C1575">
        <f>ROUND(VLOOKUP(X1575,角色属性总表!Y:AE,3,FALSE)/J1575,0)</f>
        <v>70</v>
      </c>
      <c r="D1575">
        <f>ROUND(VLOOKUP(X1575,角色属性总表!AG:AI,3,FALSE)/角色属性总表!$C$35,0)</f>
        <v>177</v>
      </c>
      <c r="E1575">
        <f t="shared" si="240"/>
        <v>462</v>
      </c>
      <c r="F1575">
        <f t="shared" si="241"/>
        <v>32</v>
      </c>
      <c r="G1575">
        <f t="shared" si="242"/>
        <v>7</v>
      </c>
      <c r="H1575">
        <v>0</v>
      </c>
      <c r="I1575">
        <f t="shared" si="247"/>
        <v>3</v>
      </c>
      <c r="J1575">
        <f>VLOOKUP(AA1575,角色间职业划分!P:AP,20,FALSE)</f>
        <v>10</v>
      </c>
      <c r="K1575">
        <f>IF(X1575=500,100,VLOOKUP(AA1575,角色间职业划分!P:AP,22,FALSE))</f>
        <v>120</v>
      </c>
      <c r="L1575">
        <f>IF(X1575=500,K1575,VLOOKUP(AA1575,角色间职业划分!P:AP,23,FALSE))</f>
        <v>60</v>
      </c>
      <c r="M1575">
        <f>VLOOKUP(AA1575,角色间职业划分!P:AP,24,FALSE)</f>
        <v>0</v>
      </c>
      <c r="N1575">
        <f>VLOOKUP(AA1575,角色间职业划分!P:AP,14)*100</f>
        <v>95</v>
      </c>
      <c r="O1575">
        <f>VLOOKUP(AA1575,角色间职业划分!P:Z,9,FALSE)</f>
        <v>0</v>
      </c>
      <c r="P1575">
        <f>VLOOKUP(AA1575,角色间职业划分!P:AP,10,FALSE)</f>
        <v>0</v>
      </c>
      <c r="Q1575">
        <f>VLOOKUP(AA1575,角色间职业划分!P:AP,15,FALSE)</f>
        <v>0</v>
      </c>
      <c r="R1575">
        <f>VLOOKUP(AA1575,角色间职业划分!P:AP,16,FALSE)</f>
        <v>0</v>
      </c>
      <c r="S1575">
        <f>VLOOKUP(AA1575,角色间职业划分!P:AP,17,FALSE)</f>
        <v>0</v>
      </c>
      <c r="T1575">
        <f>VLOOKUP(AA1575,角色间职业划分!P:AP,18,FALSE)</f>
        <v>0</v>
      </c>
      <c r="U1575">
        <f>VLOOKUP(AA1575,角色间职业划分!P:AP,27,FALSE)</f>
        <v>0</v>
      </c>
      <c r="V1575">
        <f t="shared" si="243"/>
        <v>10.000000000000004</v>
      </c>
      <c r="W1575">
        <f>VLOOKUP(AA1575,角色间职业划分!P:Q,2,FALSE)</f>
        <v>35</v>
      </c>
      <c r="X1575">
        <f t="shared" si="248"/>
        <v>56</v>
      </c>
      <c r="Y1575">
        <f>INT(VLOOKUP(X1575,角色属性总表!AG:AH,2,FALSE)*角色属性总表!$C$38)</f>
        <v>1188</v>
      </c>
      <c r="AA1575">
        <f t="shared" si="249"/>
        <v>16</v>
      </c>
      <c r="AB1575">
        <f>VLOOKUP(X1575,角色属性总表!AG:AI,2,FALSE)*VLOOKUP(角色等级属性!AA1575,角色间职业划分!P:AG,13,FALSE)/角色间职业划分!$AB$9</f>
        <v>1156.747170204997</v>
      </c>
      <c r="AC1575">
        <f>VLOOKUP(X1575,角色属性总表!AG:AI,3,FALSE)*VLOOKUP(AA1575,角色间职业划分!P:AG,8,FALSE)/角色间职业划分!$W$9</f>
        <v>5593.8959999999997</v>
      </c>
      <c r="AD1575">
        <f>VLOOKUP(AA1575,角色间职业划分!P:AP,26,FALSE)</f>
        <v>0.4</v>
      </c>
      <c r="AE1575">
        <f>VLOOKUP(X1575,角色属性总表!I:Q,3,FALSE)</f>
        <v>532.22399999999993</v>
      </c>
      <c r="AF1575">
        <f>VLOOKUP(AA1575,角色间职业划分!P:AP,11,FALSE)</f>
        <v>0.4</v>
      </c>
      <c r="AG1575">
        <f t="shared" si="244"/>
        <v>2918.0564316774216</v>
      </c>
      <c r="AH1575">
        <f t="shared" si="245"/>
        <v>531</v>
      </c>
      <c r="AJ1575">
        <f t="shared" si="246"/>
        <v>2387.0564316774216</v>
      </c>
      <c r="AK1575">
        <v>1571</v>
      </c>
    </row>
    <row r="1576" spans="1:37" x14ac:dyDescent="0.15">
      <c r="A1576">
        <v>1572</v>
      </c>
      <c r="B1576">
        <f>ROUND(VLOOKUP(X1576,角色属性总表!AG:AI,2,FALSE)/角色属性总表!$C$34,0)</f>
        <v>172</v>
      </c>
      <c r="C1576">
        <f>ROUND(VLOOKUP(X1576,角色属性总表!Y:AE,3,FALSE)/J1576,0)</f>
        <v>72</v>
      </c>
      <c r="D1576">
        <f>ROUND(VLOOKUP(X1576,角色属性总表!AG:AI,3,FALSE)/角色属性总表!$C$35,0)</f>
        <v>180</v>
      </c>
      <c r="E1576">
        <f t="shared" si="240"/>
        <v>469</v>
      </c>
      <c r="F1576">
        <f t="shared" si="241"/>
        <v>32</v>
      </c>
      <c r="G1576">
        <f t="shared" si="242"/>
        <v>7</v>
      </c>
      <c r="H1576">
        <v>0</v>
      </c>
      <c r="I1576">
        <f t="shared" si="247"/>
        <v>3</v>
      </c>
      <c r="J1576">
        <f>VLOOKUP(AA1576,角色间职业划分!P:AP,20,FALSE)</f>
        <v>10</v>
      </c>
      <c r="K1576">
        <f>IF(X1576=500,100,VLOOKUP(AA1576,角色间职业划分!P:AP,22,FALSE))</f>
        <v>120</v>
      </c>
      <c r="L1576">
        <f>IF(X1576=500,K1576,VLOOKUP(AA1576,角色间职业划分!P:AP,23,FALSE))</f>
        <v>60</v>
      </c>
      <c r="M1576">
        <f>VLOOKUP(AA1576,角色间职业划分!P:AP,24,FALSE)</f>
        <v>0</v>
      </c>
      <c r="N1576">
        <f>VLOOKUP(AA1576,角色间职业划分!P:AP,14)*100</f>
        <v>95</v>
      </c>
      <c r="O1576">
        <f>VLOOKUP(AA1576,角色间职业划分!P:Z,9,FALSE)</f>
        <v>0</v>
      </c>
      <c r="P1576">
        <f>VLOOKUP(AA1576,角色间职业划分!P:AP,10,FALSE)</f>
        <v>0</v>
      </c>
      <c r="Q1576">
        <f>VLOOKUP(AA1576,角色间职业划分!P:AP,15,FALSE)</f>
        <v>0</v>
      </c>
      <c r="R1576">
        <f>VLOOKUP(AA1576,角色间职业划分!P:AP,16,FALSE)</f>
        <v>0</v>
      </c>
      <c r="S1576">
        <f>VLOOKUP(AA1576,角色间职业划分!P:AP,17,FALSE)</f>
        <v>0</v>
      </c>
      <c r="T1576">
        <f>VLOOKUP(AA1576,角色间职业划分!P:AP,18,FALSE)</f>
        <v>0</v>
      </c>
      <c r="U1576">
        <f>VLOOKUP(AA1576,角色间职业划分!P:AP,27,FALSE)</f>
        <v>0</v>
      </c>
      <c r="V1576">
        <f t="shared" si="243"/>
        <v>10.000000000000004</v>
      </c>
      <c r="W1576">
        <f>VLOOKUP(AA1576,角色间职业划分!P:Q,2,FALSE)</f>
        <v>35</v>
      </c>
      <c r="X1576">
        <f t="shared" si="248"/>
        <v>57</v>
      </c>
      <c r="Y1576">
        <f>INT(VLOOKUP(X1576,角色属性总表!AG:AH,2,FALSE)*角色属性总表!$C$38)</f>
        <v>1206</v>
      </c>
      <c r="AA1576">
        <f t="shared" si="249"/>
        <v>16</v>
      </c>
      <c r="AB1576">
        <f>VLOOKUP(X1576,角色属性总表!AG:AI,2,FALSE)*VLOOKUP(角色等级属性!AA1576,角色间职业划分!P:AG,13,FALSE)/角色间职业划分!$AB$9</f>
        <v>1174.2736424808304</v>
      </c>
      <c r="AC1576">
        <f>VLOOKUP(X1576,角色属性总表!AG:AI,3,FALSE)*VLOOKUP(AA1576,角色间职业划分!P:AG,8,FALSE)/角色间职业划分!$W$9</f>
        <v>5678.652</v>
      </c>
      <c r="AD1576">
        <f>VLOOKUP(AA1576,角色间职业划分!P:AP,26,FALSE)</f>
        <v>0.4</v>
      </c>
      <c r="AE1576">
        <f>VLOOKUP(X1576,角色属性总表!I:Q,3,FALSE)</f>
        <v>540.28800000000012</v>
      </c>
      <c r="AF1576">
        <f>VLOOKUP(AA1576,角色间职业划分!P:AP,11,FALSE)</f>
        <v>0.4</v>
      </c>
      <c r="AG1576">
        <f t="shared" si="244"/>
        <v>3004.2975009764273</v>
      </c>
      <c r="AH1576">
        <f t="shared" si="245"/>
        <v>540</v>
      </c>
      <c r="AJ1576">
        <f t="shared" si="246"/>
        <v>2464.2975009764273</v>
      </c>
      <c r="AK1576">
        <v>1572</v>
      </c>
    </row>
    <row r="1577" spans="1:37" x14ac:dyDescent="0.15">
      <c r="A1577">
        <v>1573</v>
      </c>
      <c r="B1577">
        <f>ROUND(VLOOKUP(X1577,角色属性总表!AG:AI,2,FALSE)/角色属性总表!$C$34,0)</f>
        <v>175</v>
      </c>
      <c r="C1577">
        <f>ROUND(VLOOKUP(X1577,角色属性总表!Y:AE,3,FALSE)/J1577,0)</f>
        <v>73</v>
      </c>
      <c r="D1577">
        <f>ROUND(VLOOKUP(X1577,角色属性总表!AG:AI,3,FALSE)/角色属性总表!$C$35,0)</f>
        <v>183</v>
      </c>
      <c r="E1577">
        <f t="shared" si="240"/>
        <v>476</v>
      </c>
      <c r="F1577">
        <f t="shared" si="241"/>
        <v>31</v>
      </c>
      <c r="G1577">
        <f t="shared" si="242"/>
        <v>7</v>
      </c>
      <c r="H1577">
        <v>0</v>
      </c>
      <c r="I1577">
        <f t="shared" si="247"/>
        <v>3</v>
      </c>
      <c r="J1577">
        <f>VLOOKUP(AA1577,角色间职业划分!P:AP,20,FALSE)</f>
        <v>10</v>
      </c>
      <c r="K1577">
        <f>IF(X1577=500,100,VLOOKUP(AA1577,角色间职业划分!P:AP,22,FALSE))</f>
        <v>120</v>
      </c>
      <c r="L1577">
        <f>IF(X1577=500,K1577,VLOOKUP(AA1577,角色间职业划分!P:AP,23,FALSE))</f>
        <v>60</v>
      </c>
      <c r="M1577">
        <f>VLOOKUP(AA1577,角色间职业划分!P:AP,24,FALSE)</f>
        <v>0</v>
      </c>
      <c r="N1577">
        <f>VLOOKUP(AA1577,角色间职业划分!P:AP,14)*100</f>
        <v>95</v>
      </c>
      <c r="O1577">
        <f>VLOOKUP(AA1577,角色间职业划分!P:Z,9,FALSE)</f>
        <v>0</v>
      </c>
      <c r="P1577">
        <f>VLOOKUP(AA1577,角色间职业划分!P:AP,10,FALSE)</f>
        <v>0</v>
      </c>
      <c r="Q1577">
        <f>VLOOKUP(AA1577,角色间职业划分!P:AP,15,FALSE)</f>
        <v>0</v>
      </c>
      <c r="R1577">
        <f>VLOOKUP(AA1577,角色间职业划分!P:AP,16,FALSE)</f>
        <v>0</v>
      </c>
      <c r="S1577">
        <f>VLOOKUP(AA1577,角色间职业划分!P:AP,17,FALSE)</f>
        <v>0</v>
      </c>
      <c r="T1577">
        <f>VLOOKUP(AA1577,角色间职业划分!P:AP,18,FALSE)</f>
        <v>0</v>
      </c>
      <c r="U1577">
        <f>VLOOKUP(AA1577,角色间职业划分!P:AP,27,FALSE)</f>
        <v>0</v>
      </c>
      <c r="V1577">
        <f t="shared" si="243"/>
        <v>10.000000000000004</v>
      </c>
      <c r="W1577">
        <f>VLOOKUP(AA1577,角色间职业划分!P:Q,2,FALSE)</f>
        <v>35</v>
      </c>
      <c r="X1577">
        <f t="shared" si="248"/>
        <v>58</v>
      </c>
      <c r="Y1577">
        <f>INT(VLOOKUP(X1577,角色属性总表!AG:AH,2,FALSE)*角色属性总表!$C$38)</f>
        <v>1224</v>
      </c>
      <c r="AA1577">
        <f t="shared" si="249"/>
        <v>16</v>
      </c>
      <c r="AB1577">
        <f>VLOOKUP(X1577,角色属性总表!AG:AI,2,FALSE)*VLOOKUP(角色等级属性!AA1577,角色间职业划分!P:AG,13,FALSE)/角色间职业划分!$AB$9</f>
        <v>1191.8001147566636</v>
      </c>
      <c r="AC1577">
        <f>VLOOKUP(X1577,角色属性总表!AG:AI,3,FALSE)*VLOOKUP(AA1577,角色间职业划分!P:AG,8,FALSE)/角色间职业划分!$W$9</f>
        <v>5763.4079999999994</v>
      </c>
      <c r="AD1577">
        <f>VLOOKUP(AA1577,角色间职业划分!P:AP,26,FALSE)</f>
        <v>0.4</v>
      </c>
      <c r="AE1577">
        <f>VLOOKUP(X1577,角色属性总表!I:Q,3,FALSE)</f>
        <v>548.35199999999998</v>
      </c>
      <c r="AF1577">
        <f>VLOOKUP(AA1577,角色间职业划分!P:AP,11,FALSE)</f>
        <v>0.4</v>
      </c>
      <c r="AG1577">
        <f t="shared" si="244"/>
        <v>3091.6101886015781</v>
      </c>
      <c r="AH1577">
        <f t="shared" si="245"/>
        <v>549</v>
      </c>
      <c r="AJ1577">
        <f t="shared" si="246"/>
        <v>2542.6101886015781</v>
      </c>
      <c r="AK1577">
        <v>1573</v>
      </c>
    </row>
    <row r="1578" spans="1:37" x14ac:dyDescent="0.15">
      <c r="A1578">
        <v>1574</v>
      </c>
      <c r="B1578">
        <f>ROUND(VLOOKUP(X1578,角色属性总表!AG:AI,2,FALSE)/角色属性总表!$C$34,0)</f>
        <v>177</v>
      </c>
      <c r="C1578">
        <f>ROUND(VLOOKUP(X1578,角色属性总表!Y:AE,3,FALSE)/J1578,0)</f>
        <v>75</v>
      </c>
      <c r="D1578">
        <f>ROUND(VLOOKUP(X1578,角色属性总表!AG:AI,3,FALSE)/角色属性总表!$C$35,0)</f>
        <v>185</v>
      </c>
      <c r="E1578">
        <f t="shared" si="240"/>
        <v>483</v>
      </c>
      <c r="F1578">
        <f t="shared" si="241"/>
        <v>32</v>
      </c>
      <c r="G1578">
        <f t="shared" si="242"/>
        <v>7</v>
      </c>
      <c r="H1578">
        <v>0</v>
      </c>
      <c r="I1578">
        <f t="shared" si="247"/>
        <v>3</v>
      </c>
      <c r="J1578">
        <f>VLOOKUP(AA1578,角色间职业划分!P:AP,20,FALSE)</f>
        <v>10</v>
      </c>
      <c r="K1578">
        <f>IF(X1578=500,100,VLOOKUP(AA1578,角色间职业划分!P:AP,22,FALSE))</f>
        <v>120</v>
      </c>
      <c r="L1578">
        <f>IF(X1578=500,K1578,VLOOKUP(AA1578,角色间职业划分!P:AP,23,FALSE))</f>
        <v>60</v>
      </c>
      <c r="M1578">
        <f>VLOOKUP(AA1578,角色间职业划分!P:AP,24,FALSE)</f>
        <v>0</v>
      </c>
      <c r="N1578">
        <f>VLOOKUP(AA1578,角色间职业划分!P:AP,14)*100</f>
        <v>95</v>
      </c>
      <c r="O1578">
        <f>VLOOKUP(AA1578,角色间职业划分!P:Z,9,FALSE)</f>
        <v>0</v>
      </c>
      <c r="P1578">
        <f>VLOOKUP(AA1578,角色间职业划分!P:AP,10,FALSE)</f>
        <v>0</v>
      </c>
      <c r="Q1578">
        <f>VLOOKUP(AA1578,角色间职业划分!P:AP,15,FALSE)</f>
        <v>0</v>
      </c>
      <c r="R1578">
        <f>VLOOKUP(AA1578,角色间职业划分!P:AP,16,FALSE)</f>
        <v>0</v>
      </c>
      <c r="S1578">
        <f>VLOOKUP(AA1578,角色间职业划分!P:AP,17,FALSE)</f>
        <v>0</v>
      </c>
      <c r="T1578">
        <f>VLOOKUP(AA1578,角色间职业划分!P:AP,18,FALSE)</f>
        <v>0</v>
      </c>
      <c r="U1578">
        <f>VLOOKUP(AA1578,角色间职业划分!P:AP,27,FALSE)</f>
        <v>0</v>
      </c>
      <c r="V1578">
        <f t="shared" si="243"/>
        <v>10.000000000000004</v>
      </c>
      <c r="W1578">
        <f>VLOOKUP(AA1578,角色间职业划分!P:Q,2,FALSE)</f>
        <v>35</v>
      </c>
      <c r="X1578">
        <f t="shared" si="248"/>
        <v>59</v>
      </c>
      <c r="Y1578">
        <f>INT(VLOOKUP(X1578,角色属性总表!AG:AH,2,FALSE)*角色属性总表!$C$38)</f>
        <v>1242</v>
      </c>
      <c r="AA1578">
        <f t="shared" si="249"/>
        <v>16</v>
      </c>
      <c r="AB1578">
        <f>VLOOKUP(X1578,角色属性总表!AG:AI,2,FALSE)*VLOOKUP(角色等级属性!AA1578,角色间职业划分!P:AG,13,FALSE)/角色间职业划分!$AB$9</f>
        <v>1209.3265870324967</v>
      </c>
      <c r="AC1578">
        <f>VLOOKUP(X1578,角色属性总表!AG:AI,3,FALSE)*VLOOKUP(AA1578,角色间职业划分!P:AG,8,FALSE)/角色间职业划分!$W$9</f>
        <v>5848.1639999999998</v>
      </c>
      <c r="AD1578">
        <f>VLOOKUP(AA1578,角色间职业划分!P:AP,26,FALSE)</f>
        <v>0.4</v>
      </c>
      <c r="AE1578">
        <f>VLOOKUP(X1578,角色属性总表!I:Q,3,FALSE)</f>
        <v>556.41600000000005</v>
      </c>
      <c r="AF1578">
        <f>VLOOKUP(AA1578,角色间职业划分!P:AP,11,FALSE)</f>
        <v>0.4</v>
      </c>
      <c r="AG1578">
        <f t="shared" si="244"/>
        <v>3179.9926447047615</v>
      </c>
      <c r="AH1578">
        <f t="shared" si="245"/>
        <v>555</v>
      </c>
      <c r="AJ1578">
        <f t="shared" si="246"/>
        <v>2624.9926447047615</v>
      </c>
      <c r="AK1578">
        <v>1574</v>
      </c>
    </row>
    <row r="1579" spans="1:37" x14ac:dyDescent="0.15">
      <c r="A1579">
        <v>1575</v>
      </c>
      <c r="B1579">
        <f>ROUND(VLOOKUP(X1579,角色属性总表!AG:AI,2,FALSE)/角色属性总表!$C$34,0)</f>
        <v>180</v>
      </c>
      <c r="C1579">
        <f>ROUND(VLOOKUP(X1579,角色属性总表!Y:AE,3,FALSE)/J1579,0)</f>
        <v>77</v>
      </c>
      <c r="D1579">
        <f>ROUND(VLOOKUP(X1579,角色属性总表!AG:AI,3,FALSE)/角色属性总表!$C$35,0)</f>
        <v>188</v>
      </c>
      <c r="E1579">
        <f t="shared" si="240"/>
        <v>490</v>
      </c>
      <c r="F1579">
        <f t="shared" si="241"/>
        <v>32</v>
      </c>
      <c r="G1579">
        <f t="shared" si="242"/>
        <v>7</v>
      </c>
      <c r="H1579">
        <v>0</v>
      </c>
      <c r="I1579">
        <f t="shared" si="247"/>
        <v>3</v>
      </c>
      <c r="J1579">
        <f>VLOOKUP(AA1579,角色间职业划分!P:AP,20,FALSE)</f>
        <v>10</v>
      </c>
      <c r="K1579">
        <f>IF(X1579=500,100,VLOOKUP(AA1579,角色间职业划分!P:AP,22,FALSE))</f>
        <v>120</v>
      </c>
      <c r="L1579">
        <f>IF(X1579=500,K1579,VLOOKUP(AA1579,角色间职业划分!P:AP,23,FALSE))</f>
        <v>60</v>
      </c>
      <c r="M1579">
        <f>VLOOKUP(AA1579,角色间职业划分!P:AP,24,FALSE)</f>
        <v>0</v>
      </c>
      <c r="N1579">
        <f>VLOOKUP(AA1579,角色间职业划分!P:AP,14)*100</f>
        <v>95</v>
      </c>
      <c r="O1579">
        <f>VLOOKUP(AA1579,角色间职业划分!P:Z,9,FALSE)</f>
        <v>0</v>
      </c>
      <c r="P1579">
        <f>VLOOKUP(AA1579,角色间职业划分!P:AP,10,FALSE)</f>
        <v>0</v>
      </c>
      <c r="Q1579">
        <f>VLOOKUP(AA1579,角色间职业划分!P:AP,15,FALSE)</f>
        <v>0</v>
      </c>
      <c r="R1579">
        <f>VLOOKUP(AA1579,角色间职业划分!P:AP,16,FALSE)</f>
        <v>0</v>
      </c>
      <c r="S1579">
        <f>VLOOKUP(AA1579,角色间职业划分!P:AP,17,FALSE)</f>
        <v>0</v>
      </c>
      <c r="T1579">
        <f>VLOOKUP(AA1579,角色间职业划分!P:AP,18,FALSE)</f>
        <v>0</v>
      </c>
      <c r="U1579">
        <f>VLOOKUP(AA1579,角色间职业划分!P:AP,27,FALSE)</f>
        <v>0</v>
      </c>
      <c r="V1579">
        <f t="shared" si="243"/>
        <v>10.000000000000004</v>
      </c>
      <c r="W1579">
        <f>VLOOKUP(AA1579,角色间职业划分!P:Q,2,FALSE)</f>
        <v>35</v>
      </c>
      <c r="X1579">
        <f t="shared" si="248"/>
        <v>60</v>
      </c>
      <c r="Y1579">
        <f>INT(VLOOKUP(X1579,角色属性总表!AG:AH,2,FALSE)*角色属性总表!$C$38)</f>
        <v>1260</v>
      </c>
      <c r="AA1579">
        <f t="shared" si="249"/>
        <v>16</v>
      </c>
      <c r="AB1579">
        <f>VLOOKUP(X1579,角色属性总表!AG:AI,2,FALSE)*VLOOKUP(角色等级属性!AA1579,角色间职业划分!P:AG,13,FALSE)/角色间职业划分!$AB$9</f>
        <v>1226.8530593083301</v>
      </c>
      <c r="AC1579">
        <f>VLOOKUP(X1579,角色属性总表!AG:AI,3,FALSE)*VLOOKUP(AA1579,角色间职业划分!P:AG,8,FALSE)/角色间职业划分!$W$9</f>
        <v>5932.92</v>
      </c>
      <c r="AD1579">
        <f>VLOOKUP(AA1579,角色间职业划分!P:AP,26,FALSE)</f>
        <v>0.4</v>
      </c>
      <c r="AE1579">
        <f>VLOOKUP(X1579,角色属性总表!I:Q,3,FALSE)</f>
        <v>564.48</v>
      </c>
      <c r="AF1579">
        <f>VLOOKUP(AA1579,角色间职业划分!P:AP,11,FALSE)</f>
        <v>0.4</v>
      </c>
      <c r="AG1579">
        <f t="shared" si="244"/>
        <v>3269.4431377826704</v>
      </c>
      <c r="AH1579">
        <f t="shared" si="245"/>
        <v>564</v>
      </c>
      <c r="AJ1579">
        <f t="shared" si="246"/>
        <v>2705.4431377826704</v>
      </c>
      <c r="AK1579">
        <v>1575</v>
      </c>
    </row>
    <row r="1580" spans="1:37" x14ac:dyDescent="0.15">
      <c r="A1580">
        <v>1576</v>
      </c>
      <c r="B1580">
        <f>ROUND(VLOOKUP(X1580,角色属性总表!AG:AI,2,FALSE)/角色属性总表!$C$34,0)</f>
        <v>183</v>
      </c>
      <c r="C1580">
        <f>ROUND(VLOOKUP(X1580,角色属性总表!Y:AE,3,FALSE)/J1580,0)</f>
        <v>79</v>
      </c>
      <c r="D1580">
        <f>ROUND(VLOOKUP(X1580,角色属性总表!AG:AI,3,FALSE)/角色属性总表!$C$35,0)</f>
        <v>191</v>
      </c>
      <c r="E1580">
        <f t="shared" si="240"/>
        <v>497</v>
      </c>
      <c r="F1580">
        <f t="shared" si="241"/>
        <v>32</v>
      </c>
      <c r="G1580">
        <f t="shared" si="242"/>
        <v>7</v>
      </c>
      <c r="H1580">
        <v>0</v>
      </c>
      <c r="I1580">
        <f t="shared" si="247"/>
        <v>3</v>
      </c>
      <c r="J1580">
        <f>VLOOKUP(AA1580,角色间职业划分!P:AP,20,FALSE)</f>
        <v>10</v>
      </c>
      <c r="K1580">
        <f>IF(X1580=500,100,VLOOKUP(AA1580,角色间职业划分!P:AP,22,FALSE))</f>
        <v>120</v>
      </c>
      <c r="L1580">
        <f>IF(X1580=500,K1580,VLOOKUP(AA1580,角色间职业划分!P:AP,23,FALSE))</f>
        <v>60</v>
      </c>
      <c r="M1580">
        <f>VLOOKUP(AA1580,角色间职业划分!P:AP,24,FALSE)</f>
        <v>0</v>
      </c>
      <c r="N1580">
        <f>VLOOKUP(AA1580,角色间职业划分!P:AP,14)*100</f>
        <v>95</v>
      </c>
      <c r="O1580">
        <f>VLOOKUP(AA1580,角色间职业划分!P:Z,9,FALSE)</f>
        <v>0</v>
      </c>
      <c r="P1580">
        <f>VLOOKUP(AA1580,角色间职业划分!P:AP,10,FALSE)</f>
        <v>0</v>
      </c>
      <c r="Q1580">
        <f>VLOOKUP(AA1580,角色间职业划分!P:AP,15,FALSE)</f>
        <v>0</v>
      </c>
      <c r="R1580">
        <f>VLOOKUP(AA1580,角色间职业划分!P:AP,16,FALSE)</f>
        <v>0</v>
      </c>
      <c r="S1580">
        <f>VLOOKUP(AA1580,角色间职业划分!P:AP,17,FALSE)</f>
        <v>0</v>
      </c>
      <c r="T1580">
        <f>VLOOKUP(AA1580,角色间职业划分!P:AP,18,FALSE)</f>
        <v>0</v>
      </c>
      <c r="U1580">
        <f>VLOOKUP(AA1580,角色间职业划分!P:AP,27,FALSE)</f>
        <v>0</v>
      </c>
      <c r="V1580">
        <f t="shared" si="243"/>
        <v>10.000000000000004</v>
      </c>
      <c r="W1580">
        <f>VLOOKUP(AA1580,角色间职业划分!P:Q,2,FALSE)</f>
        <v>35</v>
      </c>
      <c r="X1580">
        <f t="shared" si="248"/>
        <v>61</v>
      </c>
      <c r="Y1580">
        <f>INT(VLOOKUP(X1580,角色属性总表!AG:AH,2,FALSE)*角色属性总表!$C$38)</f>
        <v>1278</v>
      </c>
      <c r="AA1580">
        <f t="shared" si="249"/>
        <v>16</v>
      </c>
      <c r="AB1580">
        <f>VLOOKUP(X1580,角色属性总表!AG:AI,2,FALSE)*VLOOKUP(角色等级属性!AA1580,角色间职业划分!P:AG,13,FALSE)/角色间职业划分!$AB$9</f>
        <v>1244.3795315841635</v>
      </c>
      <c r="AC1580">
        <f>VLOOKUP(X1580,角色属性总表!AG:AI,3,FALSE)*VLOOKUP(AA1580,角色间职业划分!P:AG,8,FALSE)/角色间职业划分!$W$9</f>
        <v>6017.6759999999995</v>
      </c>
      <c r="AD1580">
        <f>VLOOKUP(AA1580,角色间职业划分!P:AP,26,FALSE)</f>
        <v>0.4</v>
      </c>
      <c r="AE1580">
        <f>VLOOKUP(X1580,角色属性总表!I:Q,3,FALSE)</f>
        <v>572.54399999999998</v>
      </c>
      <c r="AF1580">
        <f>VLOOKUP(AA1580,角色间职业划分!P:AP,11,FALSE)</f>
        <v>0.4</v>
      </c>
      <c r="AG1580">
        <f t="shared" si="244"/>
        <v>3359.960049987993</v>
      </c>
      <c r="AH1580">
        <f t="shared" si="245"/>
        <v>573</v>
      </c>
      <c r="AJ1580">
        <f t="shared" si="246"/>
        <v>2786.960049987993</v>
      </c>
      <c r="AK1580">
        <v>1576</v>
      </c>
    </row>
    <row r="1581" spans="1:37" x14ac:dyDescent="0.15">
      <c r="A1581">
        <v>1577</v>
      </c>
      <c r="B1581">
        <f>ROUND(VLOOKUP(X1581,角色属性总表!AG:AI,2,FALSE)/角色属性总表!$C$34,0)</f>
        <v>185</v>
      </c>
      <c r="C1581">
        <f>ROUND(VLOOKUP(X1581,角色属性总表!Y:AE,3,FALSE)/J1581,0)</f>
        <v>81</v>
      </c>
      <c r="D1581">
        <f>ROUND(VLOOKUP(X1581,角色属性总表!AG:AI,3,FALSE)/角色属性总表!$C$35,0)</f>
        <v>194</v>
      </c>
      <c r="E1581">
        <f t="shared" si="240"/>
        <v>504</v>
      </c>
      <c r="F1581">
        <f t="shared" si="241"/>
        <v>31</v>
      </c>
      <c r="G1581">
        <f t="shared" si="242"/>
        <v>7</v>
      </c>
      <c r="H1581">
        <v>0</v>
      </c>
      <c r="I1581">
        <f t="shared" si="247"/>
        <v>3</v>
      </c>
      <c r="J1581">
        <f>VLOOKUP(AA1581,角色间职业划分!P:AP,20,FALSE)</f>
        <v>10</v>
      </c>
      <c r="K1581">
        <f>IF(X1581=500,100,VLOOKUP(AA1581,角色间职业划分!P:AP,22,FALSE))</f>
        <v>120</v>
      </c>
      <c r="L1581">
        <f>IF(X1581=500,K1581,VLOOKUP(AA1581,角色间职业划分!P:AP,23,FALSE))</f>
        <v>60</v>
      </c>
      <c r="M1581">
        <f>VLOOKUP(AA1581,角色间职业划分!P:AP,24,FALSE)</f>
        <v>0</v>
      </c>
      <c r="N1581">
        <f>VLOOKUP(AA1581,角色间职业划分!P:AP,14)*100</f>
        <v>95</v>
      </c>
      <c r="O1581">
        <f>VLOOKUP(AA1581,角色间职业划分!P:Z,9,FALSE)</f>
        <v>0</v>
      </c>
      <c r="P1581">
        <f>VLOOKUP(AA1581,角色间职业划分!P:AP,10,FALSE)</f>
        <v>0</v>
      </c>
      <c r="Q1581">
        <f>VLOOKUP(AA1581,角色间职业划分!P:AP,15,FALSE)</f>
        <v>0</v>
      </c>
      <c r="R1581">
        <f>VLOOKUP(AA1581,角色间职业划分!P:AP,16,FALSE)</f>
        <v>0</v>
      </c>
      <c r="S1581">
        <f>VLOOKUP(AA1581,角色间职业划分!P:AP,17,FALSE)</f>
        <v>0</v>
      </c>
      <c r="T1581">
        <f>VLOOKUP(AA1581,角色间职业划分!P:AP,18,FALSE)</f>
        <v>0</v>
      </c>
      <c r="U1581">
        <f>VLOOKUP(AA1581,角色间职业划分!P:AP,27,FALSE)</f>
        <v>0</v>
      </c>
      <c r="V1581">
        <f t="shared" si="243"/>
        <v>10.000000000000004</v>
      </c>
      <c r="W1581">
        <f>VLOOKUP(AA1581,角色间职业划分!P:Q,2,FALSE)</f>
        <v>35</v>
      </c>
      <c r="X1581">
        <f t="shared" si="248"/>
        <v>62</v>
      </c>
      <c r="Y1581">
        <f>INT(VLOOKUP(X1581,角色属性总表!AG:AH,2,FALSE)*角色属性总表!$C$38)</f>
        <v>1296</v>
      </c>
      <c r="AA1581">
        <f t="shared" si="249"/>
        <v>16</v>
      </c>
      <c r="AB1581">
        <f>VLOOKUP(X1581,角色属性总表!AG:AI,2,FALSE)*VLOOKUP(角色等级属性!AA1581,角色间职业划分!P:AG,13,FALSE)/角色间职业划分!$AB$9</f>
        <v>1261.9060038599966</v>
      </c>
      <c r="AC1581">
        <f>VLOOKUP(X1581,角色属性总表!AG:AI,3,FALSE)*VLOOKUP(AA1581,角色间职业划分!P:AG,8,FALSE)/角色间职业划分!$W$9</f>
        <v>6102.4319999999998</v>
      </c>
      <c r="AD1581">
        <f>VLOOKUP(AA1581,角色间职业划分!P:AP,26,FALSE)</f>
        <v>0.4</v>
      </c>
      <c r="AE1581">
        <f>VLOOKUP(X1581,角色属性总表!I:Q,3,FALSE)</f>
        <v>580.60800000000006</v>
      </c>
      <c r="AF1581">
        <f>VLOOKUP(AA1581,角色间职业划分!P:AP,11,FALSE)</f>
        <v>0.4</v>
      </c>
      <c r="AG1581">
        <f t="shared" si="244"/>
        <v>3451.5418727167485</v>
      </c>
      <c r="AH1581">
        <f t="shared" si="245"/>
        <v>582</v>
      </c>
      <c r="AJ1581">
        <f t="shared" si="246"/>
        <v>2869.5418727167485</v>
      </c>
      <c r="AK1581">
        <v>1577</v>
      </c>
    </row>
    <row r="1582" spans="1:37" x14ac:dyDescent="0.15">
      <c r="A1582">
        <v>1578</v>
      </c>
      <c r="B1582">
        <f>ROUND(VLOOKUP(X1582,角色属性总表!AG:AI,2,FALSE)/角色属性总表!$C$34,0)</f>
        <v>188</v>
      </c>
      <c r="C1582">
        <f>ROUND(VLOOKUP(X1582,角色属性总表!Y:AE,3,FALSE)/J1582,0)</f>
        <v>83</v>
      </c>
      <c r="D1582">
        <f>ROUND(VLOOKUP(X1582,角色属性总表!AG:AI,3,FALSE)/角色属性总表!$C$35,0)</f>
        <v>196</v>
      </c>
      <c r="E1582">
        <f t="shared" si="240"/>
        <v>511</v>
      </c>
      <c r="F1582">
        <f t="shared" si="241"/>
        <v>32</v>
      </c>
      <c r="G1582">
        <f t="shared" si="242"/>
        <v>7</v>
      </c>
      <c r="H1582">
        <v>0</v>
      </c>
      <c r="I1582">
        <f t="shared" si="247"/>
        <v>3</v>
      </c>
      <c r="J1582">
        <f>VLOOKUP(AA1582,角色间职业划分!P:AP,20,FALSE)</f>
        <v>10</v>
      </c>
      <c r="K1582">
        <f>IF(X1582=500,100,VLOOKUP(AA1582,角色间职业划分!P:AP,22,FALSE))</f>
        <v>120</v>
      </c>
      <c r="L1582">
        <f>IF(X1582=500,K1582,VLOOKUP(AA1582,角色间职业划分!P:AP,23,FALSE))</f>
        <v>60</v>
      </c>
      <c r="M1582">
        <f>VLOOKUP(AA1582,角色间职业划分!P:AP,24,FALSE)</f>
        <v>0</v>
      </c>
      <c r="N1582">
        <f>VLOOKUP(AA1582,角色间职业划分!P:AP,14)*100</f>
        <v>95</v>
      </c>
      <c r="O1582">
        <f>VLOOKUP(AA1582,角色间职业划分!P:Z,9,FALSE)</f>
        <v>0</v>
      </c>
      <c r="P1582">
        <f>VLOOKUP(AA1582,角色间职业划分!P:AP,10,FALSE)</f>
        <v>0</v>
      </c>
      <c r="Q1582">
        <f>VLOOKUP(AA1582,角色间职业划分!P:AP,15,FALSE)</f>
        <v>0</v>
      </c>
      <c r="R1582">
        <f>VLOOKUP(AA1582,角色间职业划分!P:AP,16,FALSE)</f>
        <v>0</v>
      </c>
      <c r="S1582">
        <f>VLOOKUP(AA1582,角色间职业划分!P:AP,17,FALSE)</f>
        <v>0</v>
      </c>
      <c r="T1582">
        <f>VLOOKUP(AA1582,角色间职业划分!P:AP,18,FALSE)</f>
        <v>0</v>
      </c>
      <c r="U1582">
        <f>VLOOKUP(AA1582,角色间职业划分!P:AP,27,FALSE)</f>
        <v>0</v>
      </c>
      <c r="V1582">
        <f t="shared" si="243"/>
        <v>10.000000000000004</v>
      </c>
      <c r="W1582">
        <f>VLOOKUP(AA1582,角色间职业划分!P:Q,2,FALSE)</f>
        <v>35</v>
      </c>
      <c r="X1582">
        <f t="shared" si="248"/>
        <v>63</v>
      </c>
      <c r="Y1582">
        <f>INT(VLOOKUP(X1582,角色属性总表!AG:AH,2,FALSE)*角色属性总表!$C$38)</f>
        <v>1314</v>
      </c>
      <c r="AA1582">
        <f t="shared" si="249"/>
        <v>16</v>
      </c>
      <c r="AB1582">
        <f>VLOOKUP(X1582,角色属性总表!AG:AI,2,FALSE)*VLOOKUP(角色等级属性!AA1582,角色间职业划分!P:AG,13,FALSE)/角色间职业划分!$AB$9</f>
        <v>1279.43247613583</v>
      </c>
      <c r="AC1582">
        <f>VLOOKUP(X1582,角色属性总表!AG:AI,3,FALSE)*VLOOKUP(AA1582,角色间职业划分!P:AG,8,FALSE)/角色间职业划分!$W$9</f>
        <v>6187.1879999999992</v>
      </c>
      <c r="AD1582">
        <f>VLOOKUP(AA1582,角色间职业划分!P:AP,26,FALSE)</f>
        <v>0.4</v>
      </c>
      <c r="AE1582">
        <f>VLOOKUP(X1582,角色属性总表!I:Q,3,FALSE)</f>
        <v>588.67200000000003</v>
      </c>
      <c r="AF1582">
        <f>VLOOKUP(AA1582,角色间职业划分!P:AP,11,FALSE)</f>
        <v>0.4</v>
      </c>
      <c r="AG1582">
        <f t="shared" si="244"/>
        <v>3544.1872024515219</v>
      </c>
      <c r="AH1582">
        <f t="shared" si="245"/>
        <v>588</v>
      </c>
      <c r="AJ1582">
        <f t="shared" si="246"/>
        <v>2956.1872024515219</v>
      </c>
      <c r="AK1582">
        <v>1578</v>
      </c>
    </row>
    <row r="1583" spans="1:37" x14ac:dyDescent="0.15">
      <c r="A1583">
        <v>1579</v>
      </c>
      <c r="B1583">
        <f>ROUND(VLOOKUP(X1583,角色属性总表!AG:AI,2,FALSE)/角色属性总表!$C$34,0)</f>
        <v>190</v>
      </c>
      <c r="C1583">
        <f>ROUND(VLOOKUP(X1583,角色属性总表!Y:AE,3,FALSE)/J1583,0)</f>
        <v>85</v>
      </c>
      <c r="D1583">
        <f>ROUND(VLOOKUP(X1583,角色属性总表!AG:AI,3,FALSE)/角色属性总表!$C$35,0)</f>
        <v>199</v>
      </c>
      <c r="E1583">
        <f t="shared" si="240"/>
        <v>518</v>
      </c>
      <c r="F1583">
        <f t="shared" si="241"/>
        <v>32</v>
      </c>
      <c r="G1583">
        <f t="shared" si="242"/>
        <v>7</v>
      </c>
      <c r="H1583">
        <v>0</v>
      </c>
      <c r="I1583">
        <f t="shared" si="247"/>
        <v>3</v>
      </c>
      <c r="J1583">
        <f>VLOOKUP(AA1583,角色间职业划分!P:AP,20,FALSE)</f>
        <v>10</v>
      </c>
      <c r="K1583">
        <f>IF(X1583=500,100,VLOOKUP(AA1583,角色间职业划分!P:AP,22,FALSE))</f>
        <v>120</v>
      </c>
      <c r="L1583">
        <f>IF(X1583=500,K1583,VLOOKUP(AA1583,角色间职业划分!P:AP,23,FALSE))</f>
        <v>60</v>
      </c>
      <c r="M1583">
        <f>VLOOKUP(AA1583,角色间职业划分!P:AP,24,FALSE)</f>
        <v>0</v>
      </c>
      <c r="N1583">
        <f>VLOOKUP(AA1583,角色间职业划分!P:AP,14)*100</f>
        <v>95</v>
      </c>
      <c r="O1583">
        <f>VLOOKUP(AA1583,角色间职业划分!P:Z,9,FALSE)</f>
        <v>0</v>
      </c>
      <c r="P1583">
        <f>VLOOKUP(AA1583,角色间职业划分!P:AP,10,FALSE)</f>
        <v>0</v>
      </c>
      <c r="Q1583">
        <f>VLOOKUP(AA1583,角色间职业划分!P:AP,15,FALSE)</f>
        <v>0</v>
      </c>
      <c r="R1583">
        <f>VLOOKUP(AA1583,角色间职业划分!P:AP,16,FALSE)</f>
        <v>0</v>
      </c>
      <c r="S1583">
        <f>VLOOKUP(AA1583,角色间职业划分!P:AP,17,FALSE)</f>
        <v>0</v>
      </c>
      <c r="T1583">
        <f>VLOOKUP(AA1583,角色间职业划分!P:AP,18,FALSE)</f>
        <v>0</v>
      </c>
      <c r="U1583">
        <f>VLOOKUP(AA1583,角色间职业划分!P:AP,27,FALSE)</f>
        <v>0</v>
      </c>
      <c r="V1583">
        <f t="shared" si="243"/>
        <v>10.000000000000004</v>
      </c>
      <c r="W1583">
        <f>VLOOKUP(AA1583,角色间职业划分!P:Q,2,FALSE)</f>
        <v>35</v>
      </c>
      <c r="X1583">
        <f t="shared" si="248"/>
        <v>64</v>
      </c>
      <c r="Y1583">
        <f>INT(VLOOKUP(X1583,角色属性总表!AG:AH,2,FALSE)*角色属性总表!$C$38)</f>
        <v>1332</v>
      </c>
      <c r="AA1583">
        <f t="shared" si="249"/>
        <v>16</v>
      </c>
      <c r="AB1583">
        <f>VLOOKUP(X1583,角色属性总表!AG:AI,2,FALSE)*VLOOKUP(角色等级属性!AA1583,角色间职业划分!P:AG,13,FALSE)/角色间职业划分!$AB$9</f>
        <v>1296.9589484116634</v>
      </c>
      <c r="AC1583">
        <f>VLOOKUP(X1583,角色属性总表!AG:AI,3,FALSE)*VLOOKUP(AA1583,角色间职业划分!P:AG,8,FALSE)/角色间职业划分!$W$9</f>
        <v>6271.9439999999995</v>
      </c>
      <c r="AD1583">
        <f>VLOOKUP(AA1583,角色间职业划分!P:AP,26,FALSE)</f>
        <v>0.4</v>
      </c>
      <c r="AE1583">
        <f>VLOOKUP(X1583,角色属性总表!I:Q,3,FALSE)</f>
        <v>596.73599999999999</v>
      </c>
      <c r="AF1583">
        <f>VLOOKUP(AA1583,角色间职业划分!P:AP,11,FALSE)</f>
        <v>0.4</v>
      </c>
      <c r="AG1583">
        <f t="shared" si="244"/>
        <v>3637.8947368421054</v>
      </c>
      <c r="AH1583">
        <f t="shared" si="245"/>
        <v>597</v>
      </c>
      <c r="AJ1583">
        <f t="shared" si="246"/>
        <v>3040.8947368421054</v>
      </c>
      <c r="AK1583">
        <v>1579</v>
      </c>
    </row>
    <row r="1584" spans="1:37" x14ac:dyDescent="0.15">
      <c r="A1584">
        <v>1580</v>
      </c>
      <c r="B1584">
        <f>ROUND(VLOOKUP(X1584,角色属性总表!AG:AI,2,FALSE)/角色属性总表!$C$34,0)</f>
        <v>193</v>
      </c>
      <c r="C1584">
        <f>ROUND(VLOOKUP(X1584,角色属性总表!Y:AE,3,FALSE)/J1584,0)</f>
        <v>87</v>
      </c>
      <c r="D1584">
        <f>ROUND(VLOOKUP(X1584,角色属性总表!AG:AI,3,FALSE)/角色属性总表!$C$35,0)</f>
        <v>202</v>
      </c>
      <c r="E1584">
        <f t="shared" si="240"/>
        <v>525</v>
      </c>
      <c r="F1584">
        <f t="shared" si="241"/>
        <v>31</v>
      </c>
      <c r="G1584">
        <f t="shared" si="242"/>
        <v>7</v>
      </c>
      <c r="H1584">
        <v>0</v>
      </c>
      <c r="I1584">
        <f t="shared" si="247"/>
        <v>3</v>
      </c>
      <c r="J1584">
        <f>VLOOKUP(AA1584,角色间职业划分!P:AP,20,FALSE)</f>
        <v>10</v>
      </c>
      <c r="K1584">
        <f>IF(X1584=500,100,VLOOKUP(AA1584,角色间职业划分!P:AP,22,FALSE))</f>
        <v>120</v>
      </c>
      <c r="L1584">
        <f>IF(X1584=500,K1584,VLOOKUP(AA1584,角色间职业划分!P:AP,23,FALSE))</f>
        <v>60</v>
      </c>
      <c r="M1584">
        <f>VLOOKUP(AA1584,角色间职业划分!P:AP,24,FALSE)</f>
        <v>0</v>
      </c>
      <c r="N1584">
        <f>VLOOKUP(AA1584,角色间职业划分!P:AP,14)*100</f>
        <v>95</v>
      </c>
      <c r="O1584">
        <f>VLOOKUP(AA1584,角色间职业划分!P:Z,9,FALSE)</f>
        <v>0</v>
      </c>
      <c r="P1584">
        <f>VLOOKUP(AA1584,角色间职业划分!P:AP,10,FALSE)</f>
        <v>0</v>
      </c>
      <c r="Q1584">
        <f>VLOOKUP(AA1584,角色间职业划分!P:AP,15,FALSE)</f>
        <v>0</v>
      </c>
      <c r="R1584">
        <f>VLOOKUP(AA1584,角色间职业划分!P:AP,16,FALSE)</f>
        <v>0</v>
      </c>
      <c r="S1584">
        <f>VLOOKUP(AA1584,角色间职业划分!P:AP,17,FALSE)</f>
        <v>0</v>
      </c>
      <c r="T1584">
        <f>VLOOKUP(AA1584,角色间职业划分!P:AP,18,FALSE)</f>
        <v>0</v>
      </c>
      <c r="U1584">
        <f>VLOOKUP(AA1584,角色间职业划分!P:AP,27,FALSE)</f>
        <v>0</v>
      </c>
      <c r="V1584">
        <f t="shared" si="243"/>
        <v>10.000000000000004</v>
      </c>
      <c r="W1584">
        <f>VLOOKUP(AA1584,角色间职业划分!P:Q,2,FALSE)</f>
        <v>35</v>
      </c>
      <c r="X1584">
        <f t="shared" si="248"/>
        <v>65</v>
      </c>
      <c r="Y1584">
        <f>INT(VLOOKUP(X1584,角色属性总表!AG:AH,2,FALSE)*角色属性总表!$C$38)</f>
        <v>1350</v>
      </c>
      <c r="AA1584">
        <f t="shared" si="249"/>
        <v>16</v>
      </c>
      <c r="AB1584">
        <f>VLOOKUP(X1584,角色属性总表!AG:AI,2,FALSE)*VLOOKUP(角色等级属性!AA1584,角色间职业划分!P:AG,13,FALSE)/角色间职业划分!$AB$9</f>
        <v>1314.4854206874966</v>
      </c>
      <c r="AC1584">
        <f>VLOOKUP(X1584,角色属性总表!AG:AI,3,FALSE)*VLOOKUP(AA1584,角色间职业划分!P:AG,8,FALSE)/角色间职业划分!$W$9</f>
        <v>6356.6999999999989</v>
      </c>
      <c r="AD1584">
        <f>VLOOKUP(AA1584,角色间职业划分!P:AP,26,FALSE)</f>
        <v>0.4</v>
      </c>
      <c r="AE1584">
        <f>VLOOKUP(X1584,角色属性总表!I:Q,3,FALSE)</f>
        <v>604.79999999999995</v>
      </c>
      <c r="AF1584">
        <f>VLOOKUP(AA1584,角色间职业划分!P:AP,11,FALSE)</f>
        <v>0.4</v>
      </c>
      <c r="AG1584">
        <f t="shared" si="244"/>
        <v>3732.663271006682</v>
      </c>
      <c r="AH1584">
        <f t="shared" si="245"/>
        <v>606</v>
      </c>
      <c r="AJ1584">
        <f t="shared" si="246"/>
        <v>3126.663271006682</v>
      </c>
      <c r="AK1584">
        <v>1580</v>
      </c>
    </row>
    <row r="1585" spans="1:37" x14ac:dyDescent="0.15">
      <c r="A1585">
        <v>1581</v>
      </c>
      <c r="B1585">
        <f>ROUND(VLOOKUP(X1585,角色属性总表!AG:AI,2,FALSE)/角色属性总表!$C$34,0)</f>
        <v>195</v>
      </c>
      <c r="C1585">
        <f>ROUND(VLOOKUP(X1585,角色属性总表!Y:AE,3,FALSE)/J1585,0)</f>
        <v>90</v>
      </c>
      <c r="D1585">
        <f>ROUND(VLOOKUP(X1585,角色属性总表!AG:AI,3,FALSE)/角色属性总表!$C$35,0)</f>
        <v>204</v>
      </c>
      <c r="E1585">
        <f t="shared" si="240"/>
        <v>532</v>
      </c>
      <c r="F1585">
        <f t="shared" si="241"/>
        <v>32</v>
      </c>
      <c r="G1585">
        <f t="shared" si="242"/>
        <v>7</v>
      </c>
      <c r="H1585">
        <v>0</v>
      </c>
      <c r="I1585">
        <f t="shared" si="247"/>
        <v>3</v>
      </c>
      <c r="J1585">
        <f>VLOOKUP(AA1585,角色间职业划分!P:AP,20,FALSE)</f>
        <v>10</v>
      </c>
      <c r="K1585">
        <f>IF(X1585=500,100,VLOOKUP(AA1585,角色间职业划分!P:AP,22,FALSE))</f>
        <v>120</v>
      </c>
      <c r="L1585">
        <f>IF(X1585=500,K1585,VLOOKUP(AA1585,角色间职业划分!P:AP,23,FALSE))</f>
        <v>60</v>
      </c>
      <c r="M1585">
        <f>VLOOKUP(AA1585,角色间职业划分!P:AP,24,FALSE)</f>
        <v>0</v>
      </c>
      <c r="N1585">
        <f>VLOOKUP(AA1585,角色间职业划分!P:AP,14)*100</f>
        <v>95</v>
      </c>
      <c r="O1585">
        <f>VLOOKUP(AA1585,角色间职业划分!P:Z,9,FALSE)</f>
        <v>0</v>
      </c>
      <c r="P1585">
        <f>VLOOKUP(AA1585,角色间职业划分!P:AP,10,FALSE)</f>
        <v>0</v>
      </c>
      <c r="Q1585">
        <f>VLOOKUP(AA1585,角色间职业划分!P:AP,15,FALSE)</f>
        <v>0</v>
      </c>
      <c r="R1585">
        <f>VLOOKUP(AA1585,角色间职业划分!P:AP,16,FALSE)</f>
        <v>0</v>
      </c>
      <c r="S1585">
        <f>VLOOKUP(AA1585,角色间职业划分!P:AP,17,FALSE)</f>
        <v>0</v>
      </c>
      <c r="T1585">
        <f>VLOOKUP(AA1585,角色间职业划分!P:AP,18,FALSE)</f>
        <v>0</v>
      </c>
      <c r="U1585">
        <f>VLOOKUP(AA1585,角色间职业划分!P:AP,27,FALSE)</f>
        <v>0</v>
      </c>
      <c r="V1585">
        <f t="shared" si="243"/>
        <v>10.000000000000004</v>
      </c>
      <c r="W1585">
        <f>VLOOKUP(AA1585,角色间职业划分!P:Q,2,FALSE)</f>
        <v>35</v>
      </c>
      <c r="X1585">
        <f t="shared" si="248"/>
        <v>66</v>
      </c>
      <c r="Y1585">
        <f>INT(VLOOKUP(X1585,角色属性总表!AG:AH,2,FALSE)*角色属性总表!$C$38)</f>
        <v>1368</v>
      </c>
      <c r="AA1585">
        <f t="shared" si="249"/>
        <v>16</v>
      </c>
      <c r="AB1585">
        <f>VLOOKUP(X1585,角色属性总表!AG:AI,2,FALSE)*VLOOKUP(角色等级属性!AA1585,角色间职业划分!P:AG,13,FALSE)/角色间职业划分!$AB$9</f>
        <v>1332.0118929633297</v>
      </c>
      <c r="AC1585">
        <f>VLOOKUP(X1585,角色属性总表!AG:AI,3,FALSE)*VLOOKUP(AA1585,角色间职业划分!P:AG,8,FALSE)/角色间职业划分!$W$9</f>
        <v>6441.4560000000001</v>
      </c>
      <c r="AD1585">
        <f>VLOOKUP(AA1585,角色间职业划分!P:AP,26,FALSE)</f>
        <v>0.4</v>
      </c>
      <c r="AE1585">
        <f>VLOOKUP(X1585,角色属性总表!I:Q,3,FALSE)</f>
        <v>612.86399999999992</v>
      </c>
      <c r="AF1585">
        <f>VLOOKUP(AA1585,角色间职业划分!P:AP,11,FALSE)</f>
        <v>0.4</v>
      </c>
      <c r="AG1585">
        <f t="shared" si="244"/>
        <v>3828.4916940381204</v>
      </c>
      <c r="AH1585">
        <f t="shared" si="245"/>
        <v>612</v>
      </c>
      <c r="AJ1585">
        <f t="shared" si="246"/>
        <v>3216.4916940381204</v>
      </c>
      <c r="AK1585">
        <v>1581</v>
      </c>
    </row>
    <row r="1586" spans="1:37" x14ac:dyDescent="0.15">
      <c r="A1586">
        <v>1582</v>
      </c>
      <c r="B1586">
        <f>ROUND(VLOOKUP(X1586,角色属性总表!AG:AI,2,FALSE)/角色属性总表!$C$34,0)</f>
        <v>198</v>
      </c>
      <c r="C1586">
        <f>ROUND(VLOOKUP(X1586,角色属性总表!Y:AE,3,FALSE)/J1586,0)</f>
        <v>92</v>
      </c>
      <c r="D1586">
        <f>ROUND(VLOOKUP(X1586,角色属性总表!AG:AI,3,FALSE)/角色属性总表!$C$35,0)</f>
        <v>207</v>
      </c>
      <c r="E1586">
        <f t="shared" si="240"/>
        <v>539</v>
      </c>
      <c r="F1586">
        <f t="shared" si="241"/>
        <v>32</v>
      </c>
      <c r="G1586">
        <f t="shared" si="242"/>
        <v>7</v>
      </c>
      <c r="H1586">
        <v>0</v>
      </c>
      <c r="I1586">
        <f t="shared" si="247"/>
        <v>3</v>
      </c>
      <c r="J1586">
        <f>VLOOKUP(AA1586,角色间职业划分!P:AP,20,FALSE)</f>
        <v>10</v>
      </c>
      <c r="K1586">
        <f>IF(X1586=500,100,VLOOKUP(AA1586,角色间职业划分!P:AP,22,FALSE))</f>
        <v>120</v>
      </c>
      <c r="L1586">
        <f>IF(X1586=500,K1586,VLOOKUP(AA1586,角色间职业划分!P:AP,23,FALSE))</f>
        <v>60</v>
      </c>
      <c r="M1586">
        <f>VLOOKUP(AA1586,角色间职业划分!P:AP,24,FALSE)</f>
        <v>0</v>
      </c>
      <c r="N1586">
        <f>VLOOKUP(AA1586,角色间职业划分!P:AP,14)*100</f>
        <v>95</v>
      </c>
      <c r="O1586">
        <f>VLOOKUP(AA1586,角色间职业划分!P:Z,9,FALSE)</f>
        <v>0</v>
      </c>
      <c r="P1586">
        <f>VLOOKUP(AA1586,角色间职业划分!P:AP,10,FALSE)</f>
        <v>0</v>
      </c>
      <c r="Q1586">
        <f>VLOOKUP(AA1586,角色间职业划分!P:AP,15,FALSE)</f>
        <v>0</v>
      </c>
      <c r="R1586">
        <f>VLOOKUP(AA1586,角色间职业划分!P:AP,16,FALSE)</f>
        <v>0</v>
      </c>
      <c r="S1586">
        <f>VLOOKUP(AA1586,角色间职业划分!P:AP,17,FALSE)</f>
        <v>0</v>
      </c>
      <c r="T1586">
        <f>VLOOKUP(AA1586,角色间职业划分!P:AP,18,FALSE)</f>
        <v>0</v>
      </c>
      <c r="U1586">
        <f>VLOOKUP(AA1586,角色间职业划分!P:AP,27,FALSE)</f>
        <v>0</v>
      </c>
      <c r="V1586">
        <f t="shared" si="243"/>
        <v>10.000000000000004</v>
      </c>
      <c r="W1586">
        <f>VLOOKUP(AA1586,角色间职业划分!P:Q,2,FALSE)</f>
        <v>35</v>
      </c>
      <c r="X1586">
        <f t="shared" si="248"/>
        <v>67</v>
      </c>
      <c r="Y1586">
        <f>INT(VLOOKUP(X1586,角色属性总表!AG:AH,2,FALSE)*角色属性总表!$C$38)</f>
        <v>1386</v>
      </c>
      <c r="AA1586">
        <f t="shared" si="249"/>
        <v>16</v>
      </c>
      <c r="AB1586">
        <f>VLOOKUP(X1586,角色属性总表!AG:AI,2,FALSE)*VLOOKUP(角色等级属性!AA1586,角色间职业划分!P:AG,13,FALSE)/角色间职业划分!$AB$9</f>
        <v>1349.5383652391631</v>
      </c>
      <c r="AC1586">
        <f>VLOOKUP(X1586,角色属性总表!AG:AI,3,FALSE)*VLOOKUP(AA1586,角色间职业划分!P:AG,8,FALSE)/角色间职业划分!$W$9</f>
        <v>6526.2120000000014</v>
      </c>
      <c r="AD1586">
        <f>VLOOKUP(AA1586,角色间职业划分!P:AP,26,FALSE)</f>
        <v>0.4</v>
      </c>
      <c r="AE1586">
        <f>VLOOKUP(X1586,角色属性总表!I:Q,3,FALSE)</f>
        <v>620.92800000000011</v>
      </c>
      <c r="AF1586">
        <f>VLOOKUP(AA1586,角色间职业划分!P:AP,11,FALSE)</f>
        <v>0.4</v>
      </c>
      <c r="AG1586">
        <f t="shared" si="244"/>
        <v>3925.3789857012366</v>
      </c>
      <c r="AH1586">
        <f t="shared" si="245"/>
        <v>621</v>
      </c>
      <c r="AJ1586">
        <f t="shared" si="246"/>
        <v>3304.3789857012366</v>
      </c>
      <c r="AK1586">
        <v>1582</v>
      </c>
    </row>
    <row r="1587" spans="1:37" x14ac:dyDescent="0.15">
      <c r="A1587">
        <v>1583</v>
      </c>
      <c r="B1587">
        <f>ROUND(VLOOKUP(X1587,角色属性总表!AG:AI,2,FALSE)/角色属性总表!$C$34,0)</f>
        <v>201</v>
      </c>
      <c r="C1587">
        <f>ROUND(VLOOKUP(X1587,角色属性总表!Y:AE,3,FALSE)/J1587,0)</f>
        <v>94</v>
      </c>
      <c r="D1587">
        <f>ROUND(VLOOKUP(X1587,角色属性总表!AG:AI,3,FALSE)/角色属性总表!$C$35,0)</f>
        <v>210</v>
      </c>
      <c r="E1587">
        <f t="shared" si="240"/>
        <v>546</v>
      </c>
      <c r="F1587">
        <f t="shared" si="241"/>
        <v>31</v>
      </c>
      <c r="G1587">
        <f t="shared" si="242"/>
        <v>7</v>
      </c>
      <c r="H1587">
        <v>0</v>
      </c>
      <c r="I1587">
        <f t="shared" si="247"/>
        <v>3</v>
      </c>
      <c r="J1587">
        <f>VLOOKUP(AA1587,角色间职业划分!P:AP,20,FALSE)</f>
        <v>10</v>
      </c>
      <c r="K1587">
        <f>IF(X1587=500,100,VLOOKUP(AA1587,角色间职业划分!P:AP,22,FALSE))</f>
        <v>120</v>
      </c>
      <c r="L1587">
        <f>IF(X1587=500,K1587,VLOOKUP(AA1587,角色间职业划分!P:AP,23,FALSE))</f>
        <v>60</v>
      </c>
      <c r="M1587">
        <f>VLOOKUP(AA1587,角色间职业划分!P:AP,24,FALSE)</f>
        <v>0</v>
      </c>
      <c r="N1587">
        <f>VLOOKUP(AA1587,角色间职业划分!P:AP,14)*100</f>
        <v>95</v>
      </c>
      <c r="O1587">
        <f>VLOOKUP(AA1587,角色间职业划分!P:Z,9,FALSE)</f>
        <v>0</v>
      </c>
      <c r="P1587">
        <f>VLOOKUP(AA1587,角色间职业划分!P:AP,10,FALSE)</f>
        <v>0</v>
      </c>
      <c r="Q1587">
        <f>VLOOKUP(AA1587,角色间职业划分!P:AP,15,FALSE)</f>
        <v>0</v>
      </c>
      <c r="R1587">
        <f>VLOOKUP(AA1587,角色间职业划分!P:AP,16,FALSE)</f>
        <v>0</v>
      </c>
      <c r="S1587">
        <f>VLOOKUP(AA1587,角色间职业划分!P:AP,17,FALSE)</f>
        <v>0</v>
      </c>
      <c r="T1587">
        <f>VLOOKUP(AA1587,角色间职业划分!P:AP,18,FALSE)</f>
        <v>0</v>
      </c>
      <c r="U1587">
        <f>VLOOKUP(AA1587,角色间职业划分!P:AP,27,FALSE)</f>
        <v>0</v>
      </c>
      <c r="V1587">
        <f t="shared" si="243"/>
        <v>10.000000000000004</v>
      </c>
      <c r="W1587">
        <f>VLOOKUP(AA1587,角色间职业划分!P:Q,2,FALSE)</f>
        <v>35</v>
      </c>
      <c r="X1587">
        <f t="shared" si="248"/>
        <v>68</v>
      </c>
      <c r="Y1587">
        <f>INT(VLOOKUP(X1587,角色属性总表!AG:AH,2,FALSE)*角色属性总表!$C$38)</f>
        <v>1404</v>
      </c>
      <c r="AA1587">
        <f t="shared" si="249"/>
        <v>16</v>
      </c>
      <c r="AB1587">
        <f>VLOOKUP(X1587,角色属性总表!AG:AI,2,FALSE)*VLOOKUP(角色等级属性!AA1587,角色间职业划分!P:AG,13,FALSE)/角色间职业划分!$AB$9</f>
        <v>1367.0648375149965</v>
      </c>
      <c r="AC1587">
        <f>VLOOKUP(X1587,角色属性总表!AG:AI,3,FALSE)*VLOOKUP(AA1587,角色间职业划分!P:AG,8,FALSE)/角色间职业划分!$W$9</f>
        <v>6610.9679999999989</v>
      </c>
      <c r="AD1587">
        <f>VLOOKUP(AA1587,角色间职业划分!P:AP,26,FALSE)</f>
        <v>0.4</v>
      </c>
      <c r="AE1587">
        <f>VLOOKUP(X1587,角色属性总表!I:Q,3,FALSE)</f>
        <v>628.99199999999996</v>
      </c>
      <c r="AF1587">
        <f>VLOOKUP(AA1587,角色间职业划分!P:AP,11,FALSE)</f>
        <v>0.4</v>
      </c>
      <c r="AG1587">
        <f t="shared" si="244"/>
        <v>4023.3242133080626</v>
      </c>
      <c r="AH1587">
        <f t="shared" si="245"/>
        <v>630</v>
      </c>
      <c r="AJ1587">
        <f t="shared" si="246"/>
        <v>3393.3242133080626</v>
      </c>
      <c r="AK1587">
        <v>1583</v>
      </c>
    </row>
    <row r="1588" spans="1:37" x14ac:dyDescent="0.15">
      <c r="A1588">
        <v>1584</v>
      </c>
      <c r="B1588">
        <f>ROUND(VLOOKUP(X1588,角色属性总表!AG:AI,2,FALSE)/角色属性总表!$C$34,0)</f>
        <v>203</v>
      </c>
      <c r="C1588">
        <f>ROUND(VLOOKUP(X1588,角色属性总表!Y:AE,3,FALSE)/J1588,0)</f>
        <v>96</v>
      </c>
      <c r="D1588">
        <f>ROUND(VLOOKUP(X1588,角色属性总表!AG:AI,3,FALSE)/角色属性总表!$C$35,0)</f>
        <v>212</v>
      </c>
      <c r="E1588">
        <f t="shared" si="240"/>
        <v>553</v>
      </c>
      <c r="F1588">
        <f t="shared" si="241"/>
        <v>32</v>
      </c>
      <c r="G1588">
        <f t="shared" si="242"/>
        <v>7</v>
      </c>
      <c r="H1588">
        <v>0</v>
      </c>
      <c r="I1588">
        <f t="shared" si="247"/>
        <v>3</v>
      </c>
      <c r="J1588">
        <f>VLOOKUP(AA1588,角色间职业划分!P:AP,20,FALSE)</f>
        <v>10</v>
      </c>
      <c r="K1588">
        <f>IF(X1588=500,100,VLOOKUP(AA1588,角色间职业划分!P:AP,22,FALSE))</f>
        <v>120</v>
      </c>
      <c r="L1588">
        <f>IF(X1588=500,K1588,VLOOKUP(AA1588,角色间职业划分!P:AP,23,FALSE))</f>
        <v>60</v>
      </c>
      <c r="M1588">
        <f>VLOOKUP(AA1588,角色间职业划分!P:AP,24,FALSE)</f>
        <v>0</v>
      </c>
      <c r="N1588">
        <f>VLOOKUP(AA1588,角色间职业划分!P:AP,14)*100</f>
        <v>95</v>
      </c>
      <c r="O1588">
        <f>VLOOKUP(AA1588,角色间职业划分!P:Z,9,FALSE)</f>
        <v>0</v>
      </c>
      <c r="P1588">
        <f>VLOOKUP(AA1588,角色间职业划分!P:AP,10,FALSE)</f>
        <v>0</v>
      </c>
      <c r="Q1588">
        <f>VLOOKUP(AA1588,角色间职业划分!P:AP,15,FALSE)</f>
        <v>0</v>
      </c>
      <c r="R1588">
        <f>VLOOKUP(AA1588,角色间职业划分!P:AP,16,FALSE)</f>
        <v>0</v>
      </c>
      <c r="S1588">
        <f>VLOOKUP(AA1588,角色间职业划分!P:AP,17,FALSE)</f>
        <v>0</v>
      </c>
      <c r="T1588">
        <f>VLOOKUP(AA1588,角色间职业划分!P:AP,18,FALSE)</f>
        <v>0</v>
      </c>
      <c r="U1588">
        <f>VLOOKUP(AA1588,角色间职业划分!P:AP,27,FALSE)</f>
        <v>0</v>
      </c>
      <c r="V1588">
        <f t="shared" si="243"/>
        <v>10.000000000000004</v>
      </c>
      <c r="W1588">
        <f>VLOOKUP(AA1588,角色间职业划分!P:Q,2,FALSE)</f>
        <v>35</v>
      </c>
      <c r="X1588">
        <f t="shared" si="248"/>
        <v>69</v>
      </c>
      <c r="Y1588">
        <f>INT(VLOOKUP(X1588,角色属性总表!AG:AH,2,FALSE)*角色属性总表!$C$38)</f>
        <v>1422</v>
      </c>
      <c r="AA1588">
        <f t="shared" si="249"/>
        <v>16</v>
      </c>
      <c r="AB1588">
        <f>VLOOKUP(X1588,角色属性总表!AG:AI,2,FALSE)*VLOOKUP(角色等级属性!AA1588,角色间职业划分!P:AG,13,FALSE)/角色间职业划分!$AB$9</f>
        <v>1384.5913097908297</v>
      </c>
      <c r="AC1588">
        <f>VLOOKUP(X1588,角色属性总表!AG:AI,3,FALSE)*VLOOKUP(AA1588,角色间职业划分!P:AG,8,FALSE)/角色间职业划分!$W$9</f>
        <v>6695.7240000000002</v>
      </c>
      <c r="AD1588">
        <f>VLOOKUP(AA1588,角色间职业划分!P:AP,26,FALSE)</f>
        <v>0.4</v>
      </c>
      <c r="AE1588">
        <f>VLOOKUP(X1588,角色属性总表!I:Q,3,FALSE)</f>
        <v>637.05600000000004</v>
      </c>
      <c r="AF1588">
        <f>VLOOKUP(AA1588,角色间职业划分!P:AP,11,FALSE)</f>
        <v>0.4</v>
      </c>
      <c r="AG1588">
        <f t="shared" si="244"/>
        <v>4122.326528759223</v>
      </c>
      <c r="AH1588">
        <f t="shared" si="245"/>
        <v>636</v>
      </c>
      <c r="AJ1588">
        <f t="shared" si="246"/>
        <v>3486.326528759223</v>
      </c>
      <c r="AK1588">
        <v>1584</v>
      </c>
    </row>
    <row r="1589" spans="1:37" x14ac:dyDescent="0.15">
      <c r="A1589">
        <v>1585</v>
      </c>
      <c r="B1589">
        <f>ROUND(VLOOKUP(X1589,角色属性总表!AG:AI,2,FALSE)/角色属性总表!$C$34,0)</f>
        <v>206</v>
      </c>
      <c r="C1589">
        <f>ROUND(VLOOKUP(X1589,角色属性总表!Y:AE,3,FALSE)/J1589,0)</f>
        <v>98</v>
      </c>
      <c r="D1589">
        <f>ROUND(VLOOKUP(X1589,角色属性总表!AG:AI,3,FALSE)/角色属性总表!$C$35,0)</f>
        <v>215</v>
      </c>
      <c r="E1589">
        <f t="shared" si="240"/>
        <v>560</v>
      </c>
      <c r="F1589">
        <f t="shared" si="241"/>
        <v>32</v>
      </c>
      <c r="G1589">
        <f t="shared" si="242"/>
        <v>7</v>
      </c>
      <c r="H1589">
        <v>0</v>
      </c>
      <c r="I1589">
        <f t="shared" si="247"/>
        <v>3</v>
      </c>
      <c r="J1589">
        <f>VLOOKUP(AA1589,角色间职业划分!P:AP,20,FALSE)</f>
        <v>10</v>
      </c>
      <c r="K1589">
        <f>IF(X1589=500,100,VLOOKUP(AA1589,角色间职业划分!P:AP,22,FALSE))</f>
        <v>120</v>
      </c>
      <c r="L1589">
        <f>IF(X1589=500,K1589,VLOOKUP(AA1589,角色间职业划分!P:AP,23,FALSE))</f>
        <v>60</v>
      </c>
      <c r="M1589">
        <f>VLOOKUP(AA1589,角色间职业划分!P:AP,24,FALSE)</f>
        <v>0</v>
      </c>
      <c r="N1589">
        <f>VLOOKUP(AA1589,角色间职业划分!P:AP,14)*100</f>
        <v>95</v>
      </c>
      <c r="O1589">
        <f>VLOOKUP(AA1589,角色间职业划分!P:Z,9,FALSE)</f>
        <v>0</v>
      </c>
      <c r="P1589">
        <f>VLOOKUP(AA1589,角色间职业划分!P:AP,10,FALSE)</f>
        <v>0</v>
      </c>
      <c r="Q1589">
        <f>VLOOKUP(AA1589,角色间职业划分!P:AP,15,FALSE)</f>
        <v>0</v>
      </c>
      <c r="R1589">
        <f>VLOOKUP(AA1589,角色间职业划分!P:AP,16,FALSE)</f>
        <v>0</v>
      </c>
      <c r="S1589">
        <f>VLOOKUP(AA1589,角色间职业划分!P:AP,17,FALSE)</f>
        <v>0</v>
      </c>
      <c r="T1589">
        <f>VLOOKUP(AA1589,角色间职业划分!P:AP,18,FALSE)</f>
        <v>0</v>
      </c>
      <c r="U1589">
        <f>VLOOKUP(AA1589,角色间职业划分!P:AP,27,FALSE)</f>
        <v>0</v>
      </c>
      <c r="V1589">
        <f t="shared" si="243"/>
        <v>10.000000000000004</v>
      </c>
      <c r="W1589">
        <f>VLOOKUP(AA1589,角色间职业划分!P:Q,2,FALSE)</f>
        <v>35</v>
      </c>
      <c r="X1589">
        <f t="shared" si="248"/>
        <v>70</v>
      </c>
      <c r="Y1589">
        <f>INT(VLOOKUP(X1589,角色属性总表!AG:AH,2,FALSE)*角色属性总表!$C$38)</f>
        <v>1440</v>
      </c>
      <c r="AA1589">
        <f t="shared" si="249"/>
        <v>16</v>
      </c>
      <c r="AB1589">
        <f>VLOOKUP(X1589,角色属性总表!AG:AI,2,FALSE)*VLOOKUP(角色等级属性!AA1589,角色间职业划分!P:AG,13,FALSE)/角色间职业划分!$AB$9</f>
        <v>1402.117782066663</v>
      </c>
      <c r="AC1589">
        <f>VLOOKUP(X1589,角色属性总表!AG:AI,3,FALSE)*VLOOKUP(AA1589,角色间职业划分!P:AG,8,FALSE)/角色间职业划分!$W$9</f>
        <v>6780.48</v>
      </c>
      <c r="AD1589">
        <f>VLOOKUP(AA1589,角色间职业划分!P:AP,26,FALSE)</f>
        <v>0.4</v>
      </c>
      <c r="AE1589">
        <f>VLOOKUP(X1589,角色属性总表!I:Q,3,FALSE)</f>
        <v>645.12</v>
      </c>
      <c r="AF1589">
        <f>VLOOKUP(AA1589,角色间职业划分!P:AP,11,FALSE)</f>
        <v>0.4</v>
      </c>
      <c r="AG1589">
        <f t="shared" si="244"/>
        <v>4222.3851657404539</v>
      </c>
      <c r="AH1589">
        <f t="shared" si="245"/>
        <v>645</v>
      </c>
      <c r="AJ1589">
        <f t="shared" si="246"/>
        <v>3577.3851657404539</v>
      </c>
      <c r="AK1589">
        <v>1585</v>
      </c>
    </row>
    <row r="1590" spans="1:37" x14ac:dyDescent="0.15">
      <c r="A1590">
        <v>1586</v>
      </c>
      <c r="B1590">
        <f>ROUND(VLOOKUP(X1590,角色属性总表!AG:AI,2,FALSE)/角色属性总表!$C$34,0)</f>
        <v>208</v>
      </c>
      <c r="C1590">
        <f>ROUND(VLOOKUP(X1590,角色属性总表!Y:AE,3,FALSE)/J1590,0)</f>
        <v>100</v>
      </c>
      <c r="D1590">
        <f>ROUND(VLOOKUP(X1590,角色属性总表!AG:AI,3,FALSE)/角色属性总表!$C$35,0)</f>
        <v>218</v>
      </c>
      <c r="E1590">
        <f t="shared" si="240"/>
        <v>567</v>
      </c>
      <c r="F1590">
        <f t="shared" si="241"/>
        <v>31</v>
      </c>
      <c r="G1590">
        <f t="shared" si="242"/>
        <v>7</v>
      </c>
      <c r="H1590">
        <v>0</v>
      </c>
      <c r="I1590">
        <f t="shared" si="247"/>
        <v>3</v>
      </c>
      <c r="J1590">
        <f>VLOOKUP(AA1590,角色间职业划分!P:AP,20,FALSE)</f>
        <v>10</v>
      </c>
      <c r="K1590">
        <f>IF(X1590=500,100,VLOOKUP(AA1590,角色间职业划分!P:AP,22,FALSE))</f>
        <v>120</v>
      </c>
      <c r="L1590">
        <f>IF(X1590=500,K1590,VLOOKUP(AA1590,角色间职业划分!P:AP,23,FALSE))</f>
        <v>60</v>
      </c>
      <c r="M1590">
        <f>VLOOKUP(AA1590,角色间职业划分!P:AP,24,FALSE)</f>
        <v>0</v>
      </c>
      <c r="N1590">
        <f>VLOOKUP(AA1590,角色间职业划分!P:AP,14)*100</f>
        <v>95</v>
      </c>
      <c r="O1590">
        <f>VLOOKUP(AA1590,角色间职业划分!P:Z,9,FALSE)</f>
        <v>0</v>
      </c>
      <c r="P1590">
        <f>VLOOKUP(AA1590,角色间职业划分!P:AP,10,FALSE)</f>
        <v>0</v>
      </c>
      <c r="Q1590">
        <f>VLOOKUP(AA1590,角色间职业划分!P:AP,15,FALSE)</f>
        <v>0</v>
      </c>
      <c r="R1590">
        <f>VLOOKUP(AA1590,角色间职业划分!P:AP,16,FALSE)</f>
        <v>0</v>
      </c>
      <c r="S1590">
        <f>VLOOKUP(AA1590,角色间职业划分!P:AP,17,FALSE)</f>
        <v>0</v>
      </c>
      <c r="T1590">
        <f>VLOOKUP(AA1590,角色间职业划分!P:AP,18,FALSE)</f>
        <v>0</v>
      </c>
      <c r="U1590">
        <f>VLOOKUP(AA1590,角色间职业划分!P:AP,27,FALSE)</f>
        <v>0</v>
      </c>
      <c r="V1590">
        <f t="shared" si="243"/>
        <v>10.000000000000004</v>
      </c>
      <c r="W1590">
        <f>VLOOKUP(AA1590,角色间职业划分!P:Q,2,FALSE)</f>
        <v>35</v>
      </c>
      <c r="X1590">
        <f t="shared" si="248"/>
        <v>71</v>
      </c>
      <c r="Y1590">
        <f>INT(VLOOKUP(X1590,角色属性总表!AG:AH,2,FALSE)*角色属性总表!$C$38)</f>
        <v>1458</v>
      </c>
      <c r="AA1590">
        <f t="shared" si="249"/>
        <v>16</v>
      </c>
      <c r="AB1590">
        <f>VLOOKUP(X1590,角色属性总表!AG:AI,2,FALSE)*VLOOKUP(角色等级属性!AA1590,角色间职业划分!P:AG,13,FALSE)/角色间职业划分!$AB$9</f>
        <v>1419.6442543424964</v>
      </c>
      <c r="AC1590">
        <f>VLOOKUP(X1590,角色属性总表!AG:AI,3,FALSE)*VLOOKUP(AA1590,角色间职业划分!P:AG,8,FALSE)/角色间职业划分!$W$9</f>
        <v>6865.235999999999</v>
      </c>
      <c r="AD1590">
        <f>VLOOKUP(AA1590,角色间职业划分!P:AP,26,FALSE)</f>
        <v>0.4</v>
      </c>
      <c r="AE1590">
        <f>VLOOKUP(X1590,角色属性总表!I:Q,3,FALSE)</f>
        <v>653.18399999999997</v>
      </c>
      <c r="AF1590">
        <f>VLOOKUP(AA1590,角色间职业划分!P:AP,11,FALSE)</f>
        <v>0.4</v>
      </c>
      <c r="AG1590">
        <f t="shared" si="244"/>
        <v>4323.4994370642198</v>
      </c>
      <c r="AH1590">
        <f t="shared" si="245"/>
        <v>654</v>
      </c>
      <c r="AJ1590">
        <f t="shared" si="246"/>
        <v>3669.4994370642198</v>
      </c>
      <c r="AK1590">
        <v>1586</v>
      </c>
    </row>
    <row r="1591" spans="1:37" x14ac:dyDescent="0.15">
      <c r="A1591">
        <v>1587</v>
      </c>
      <c r="B1591">
        <f>ROUND(VLOOKUP(X1591,角色属性总表!AG:AI,2,FALSE)/角色属性总表!$C$34,0)</f>
        <v>211</v>
      </c>
      <c r="C1591">
        <f>ROUND(VLOOKUP(X1591,角色属性总表!Y:AE,3,FALSE)/J1591,0)</f>
        <v>103</v>
      </c>
      <c r="D1591">
        <f>ROUND(VLOOKUP(X1591,角色属性总表!AG:AI,3,FALSE)/角色属性总表!$C$35,0)</f>
        <v>220</v>
      </c>
      <c r="E1591">
        <f t="shared" si="240"/>
        <v>574</v>
      </c>
      <c r="F1591">
        <f t="shared" si="241"/>
        <v>32</v>
      </c>
      <c r="G1591">
        <f t="shared" si="242"/>
        <v>7</v>
      </c>
      <c r="H1591">
        <v>0</v>
      </c>
      <c r="I1591">
        <f t="shared" si="247"/>
        <v>3</v>
      </c>
      <c r="J1591">
        <f>VLOOKUP(AA1591,角色间职业划分!P:AP,20,FALSE)</f>
        <v>10</v>
      </c>
      <c r="K1591">
        <f>IF(X1591=500,100,VLOOKUP(AA1591,角色间职业划分!P:AP,22,FALSE))</f>
        <v>120</v>
      </c>
      <c r="L1591">
        <f>IF(X1591=500,K1591,VLOOKUP(AA1591,角色间职业划分!P:AP,23,FALSE))</f>
        <v>60</v>
      </c>
      <c r="M1591">
        <f>VLOOKUP(AA1591,角色间职业划分!P:AP,24,FALSE)</f>
        <v>0</v>
      </c>
      <c r="N1591">
        <f>VLOOKUP(AA1591,角色间职业划分!P:AP,14)*100</f>
        <v>95</v>
      </c>
      <c r="O1591">
        <f>VLOOKUP(AA1591,角色间职业划分!P:Z,9,FALSE)</f>
        <v>0</v>
      </c>
      <c r="P1591">
        <f>VLOOKUP(AA1591,角色间职业划分!P:AP,10,FALSE)</f>
        <v>0</v>
      </c>
      <c r="Q1591">
        <f>VLOOKUP(AA1591,角色间职业划分!P:AP,15,FALSE)</f>
        <v>0</v>
      </c>
      <c r="R1591">
        <f>VLOOKUP(AA1591,角色间职业划分!P:AP,16,FALSE)</f>
        <v>0</v>
      </c>
      <c r="S1591">
        <f>VLOOKUP(AA1591,角色间职业划分!P:AP,17,FALSE)</f>
        <v>0</v>
      </c>
      <c r="T1591">
        <f>VLOOKUP(AA1591,角色间职业划分!P:AP,18,FALSE)</f>
        <v>0</v>
      </c>
      <c r="U1591">
        <f>VLOOKUP(AA1591,角色间职业划分!P:AP,27,FALSE)</f>
        <v>0</v>
      </c>
      <c r="V1591">
        <f t="shared" si="243"/>
        <v>10.000000000000004</v>
      </c>
      <c r="W1591">
        <f>VLOOKUP(AA1591,角色间职业划分!P:Q,2,FALSE)</f>
        <v>35</v>
      </c>
      <c r="X1591">
        <f t="shared" si="248"/>
        <v>72</v>
      </c>
      <c r="Y1591">
        <f>INT(VLOOKUP(X1591,角色属性总表!AG:AH,2,FALSE)*角色属性总表!$C$38)</f>
        <v>1476</v>
      </c>
      <c r="AA1591">
        <f t="shared" si="249"/>
        <v>16</v>
      </c>
      <c r="AB1591">
        <f>VLOOKUP(X1591,角色属性总表!AG:AI,2,FALSE)*VLOOKUP(角色等级属性!AA1591,角色间职业划分!P:AG,13,FALSE)/角色间职业划分!$AB$9</f>
        <v>1437.1707266183294</v>
      </c>
      <c r="AC1591">
        <f>VLOOKUP(X1591,角色属性总表!AG:AI,3,FALSE)*VLOOKUP(AA1591,角色间职业划分!P:AG,8,FALSE)/角色间职业划分!$W$9</f>
        <v>6949.9920000000002</v>
      </c>
      <c r="AD1591">
        <f>VLOOKUP(AA1591,角色间职业划分!P:AP,26,FALSE)</f>
        <v>0.4</v>
      </c>
      <c r="AE1591">
        <f>VLOOKUP(X1591,角色属性总表!I:Q,3,FALSE)</f>
        <v>661.24800000000005</v>
      </c>
      <c r="AF1591">
        <f>VLOOKUP(AA1591,角色间职业划分!P:AP,11,FALSE)</f>
        <v>0.4</v>
      </c>
      <c r="AG1591">
        <f t="shared" si="244"/>
        <v>4425.6687321470863</v>
      </c>
      <c r="AH1591">
        <f t="shared" si="245"/>
        <v>660</v>
      </c>
      <c r="AJ1591">
        <f t="shared" si="246"/>
        <v>3765.6687321470863</v>
      </c>
      <c r="AK1591">
        <v>1587</v>
      </c>
    </row>
    <row r="1592" spans="1:37" x14ac:dyDescent="0.15">
      <c r="A1592">
        <v>1588</v>
      </c>
      <c r="B1592">
        <f>ROUND(VLOOKUP(X1592,角色属性总表!AG:AI,2,FALSE)/角色属性总表!$C$34,0)</f>
        <v>213</v>
      </c>
      <c r="C1592">
        <f>ROUND(VLOOKUP(X1592,角色属性总表!Y:AE,3,FALSE)/J1592,0)</f>
        <v>105</v>
      </c>
      <c r="D1592">
        <f>ROUND(VLOOKUP(X1592,角色属性总表!AG:AI,3,FALSE)/角色属性总表!$C$35,0)</f>
        <v>223</v>
      </c>
      <c r="E1592">
        <f t="shared" si="240"/>
        <v>581</v>
      </c>
      <c r="F1592">
        <f t="shared" si="241"/>
        <v>32</v>
      </c>
      <c r="G1592">
        <f t="shared" si="242"/>
        <v>7</v>
      </c>
      <c r="H1592">
        <v>0</v>
      </c>
      <c r="I1592">
        <f t="shared" si="247"/>
        <v>3</v>
      </c>
      <c r="J1592">
        <f>VLOOKUP(AA1592,角色间职业划分!P:AP,20,FALSE)</f>
        <v>10</v>
      </c>
      <c r="K1592">
        <f>IF(X1592=500,100,VLOOKUP(AA1592,角色间职业划分!P:AP,22,FALSE))</f>
        <v>120</v>
      </c>
      <c r="L1592">
        <f>IF(X1592=500,K1592,VLOOKUP(AA1592,角色间职业划分!P:AP,23,FALSE))</f>
        <v>60</v>
      </c>
      <c r="M1592">
        <f>VLOOKUP(AA1592,角色间职业划分!P:AP,24,FALSE)</f>
        <v>0</v>
      </c>
      <c r="N1592">
        <f>VLOOKUP(AA1592,角色间职业划分!P:AP,14)*100</f>
        <v>95</v>
      </c>
      <c r="O1592">
        <f>VLOOKUP(AA1592,角色间职业划分!P:Z,9,FALSE)</f>
        <v>0</v>
      </c>
      <c r="P1592">
        <f>VLOOKUP(AA1592,角色间职业划分!P:AP,10,FALSE)</f>
        <v>0</v>
      </c>
      <c r="Q1592">
        <f>VLOOKUP(AA1592,角色间职业划分!P:AP,15,FALSE)</f>
        <v>0</v>
      </c>
      <c r="R1592">
        <f>VLOOKUP(AA1592,角色间职业划分!P:AP,16,FALSE)</f>
        <v>0</v>
      </c>
      <c r="S1592">
        <f>VLOOKUP(AA1592,角色间职业划分!P:AP,17,FALSE)</f>
        <v>0</v>
      </c>
      <c r="T1592">
        <f>VLOOKUP(AA1592,角色间职业划分!P:AP,18,FALSE)</f>
        <v>0</v>
      </c>
      <c r="U1592">
        <f>VLOOKUP(AA1592,角色间职业划分!P:AP,27,FALSE)</f>
        <v>0</v>
      </c>
      <c r="V1592">
        <f t="shared" si="243"/>
        <v>10.000000000000004</v>
      </c>
      <c r="W1592">
        <f>VLOOKUP(AA1592,角色间职业划分!P:Q,2,FALSE)</f>
        <v>35</v>
      </c>
      <c r="X1592">
        <f t="shared" si="248"/>
        <v>73</v>
      </c>
      <c r="Y1592">
        <f>INT(VLOOKUP(X1592,角色属性总表!AG:AH,2,FALSE)*角色属性总表!$C$38)</f>
        <v>1494</v>
      </c>
      <c r="AA1592">
        <f t="shared" si="249"/>
        <v>16</v>
      </c>
      <c r="AB1592">
        <f>VLOOKUP(X1592,角色属性总表!AG:AI,2,FALSE)*VLOOKUP(角色等级属性!AA1592,角色间职业划分!P:AG,13,FALSE)/角色间职业划分!$AB$9</f>
        <v>1454.6971988941632</v>
      </c>
      <c r="AC1592">
        <f>VLOOKUP(X1592,角色属性总表!AG:AI,3,FALSE)*VLOOKUP(AA1592,角色间职业划分!P:AG,8,FALSE)/角色间职业划分!$W$9</f>
        <v>7034.7480000000005</v>
      </c>
      <c r="AD1592">
        <f>VLOOKUP(AA1592,角色间职业划分!P:AP,26,FALSE)</f>
        <v>0.4</v>
      </c>
      <c r="AE1592">
        <f>VLOOKUP(X1592,角色属性总表!I:Q,3,FALSE)</f>
        <v>669.31200000000001</v>
      </c>
      <c r="AF1592">
        <f>VLOOKUP(AA1592,角色间职业划分!P:AP,11,FALSE)</f>
        <v>0.4</v>
      </c>
      <c r="AG1592">
        <f t="shared" si="244"/>
        <v>4528.892514614332</v>
      </c>
      <c r="AH1592">
        <f t="shared" si="245"/>
        <v>669</v>
      </c>
      <c r="AJ1592">
        <f t="shared" si="246"/>
        <v>3859.892514614332</v>
      </c>
      <c r="AK1592">
        <v>1588</v>
      </c>
    </row>
    <row r="1593" spans="1:37" x14ac:dyDescent="0.15">
      <c r="A1593">
        <v>1589</v>
      </c>
      <c r="B1593">
        <f>ROUND(VLOOKUP(X1593,角色属性总表!AG:AI,2,FALSE)/角色属性总表!$C$34,0)</f>
        <v>216</v>
      </c>
      <c r="C1593">
        <f>ROUND(VLOOKUP(X1593,角色属性总表!Y:AE,3,FALSE)/J1593,0)</f>
        <v>107</v>
      </c>
      <c r="D1593">
        <f>ROUND(VLOOKUP(X1593,角色属性总表!AG:AI,3,FALSE)/角色属性总表!$C$35,0)</f>
        <v>226</v>
      </c>
      <c r="E1593">
        <f t="shared" si="240"/>
        <v>588</v>
      </c>
      <c r="F1593">
        <f t="shared" si="241"/>
        <v>32</v>
      </c>
      <c r="G1593">
        <f t="shared" si="242"/>
        <v>7</v>
      </c>
      <c r="H1593">
        <v>0</v>
      </c>
      <c r="I1593">
        <f t="shared" si="247"/>
        <v>3</v>
      </c>
      <c r="J1593">
        <f>VLOOKUP(AA1593,角色间职业划分!P:AP,20,FALSE)</f>
        <v>10</v>
      </c>
      <c r="K1593">
        <f>IF(X1593=500,100,VLOOKUP(AA1593,角色间职业划分!P:AP,22,FALSE))</f>
        <v>120</v>
      </c>
      <c r="L1593">
        <f>IF(X1593=500,K1593,VLOOKUP(AA1593,角色间职业划分!P:AP,23,FALSE))</f>
        <v>60</v>
      </c>
      <c r="M1593">
        <f>VLOOKUP(AA1593,角色间职业划分!P:AP,24,FALSE)</f>
        <v>0</v>
      </c>
      <c r="N1593">
        <f>VLOOKUP(AA1593,角色间职业划分!P:AP,14)*100</f>
        <v>95</v>
      </c>
      <c r="O1593">
        <f>VLOOKUP(AA1593,角色间职业划分!P:Z,9,FALSE)</f>
        <v>0</v>
      </c>
      <c r="P1593">
        <f>VLOOKUP(AA1593,角色间职业划分!P:AP,10,FALSE)</f>
        <v>0</v>
      </c>
      <c r="Q1593">
        <f>VLOOKUP(AA1593,角色间职业划分!P:AP,15,FALSE)</f>
        <v>0</v>
      </c>
      <c r="R1593">
        <f>VLOOKUP(AA1593,角色间职业划分!P:AP,16,FALSE)</f>
        <v>0</v>
      </c>
      <c r="S1593">
        <f>VLOOKUP(AA1593,角色间职业划分!P:AP,17,FALSE)</f>
        <v>0</v>
      </c>
      <c r="T1593">
        <f>VLOOKUP(AA1593,角色间职业划分!P:AP,18,FALSE)</f>
        <v>0</v>
      </c>
      <c r="U1593">
        <f>VLOOKUP(AA1593,角色间职业划分!P:AP,27,FALSE)</f>
        <v>0</v>
      </c>
      <c r="V1593">
        <f t="shared" si="243"/>
        <v>10.000000000000004</v>
      </c>
      <c r="W1593">
        <f>VLOOKUP(AA1593,角色间职业划分!P:Q,2,FALSE)</f>
        <v>35</v>
      </c>
      <c r="X1593">
        <f t="shared" si="248"/>
        <v>74</v>
      </c>
      <c r="Y1593">
        <f>INT(VLOOKUP(X1593,角色属性总表!AG:AH,2,FALSE)*角色属性总表!$C$38)</f>
        <v>1512</v>
      </c>
      <c r="AA1593">
        <f t="shared" si="249"/>
        <v>16</v>
      </c>
      <c r="AB1593">
        <f>VLOOKUP(X1593,角色属性总表!AG:AI,2,FALSE)*VLOOKUP(角色等级属性!AA1593,角色间职业划分!P:AG,13,FALSE)/角色间职业划分!$AB$9</f>
        <v>1472.2236711699961</v>
      </c>
      <c r="AC1593">
        <f>VLOOKUP(X1593,角色属性总表!AG:AI,3,FALSE)*VLOOKUP(AA1593,角色间职业划分!P:AG,8,FALSE)/角色间职业划分!$W$9</f>
        <v>7119.5039999999999</v>
      </c>
      <c r="AD1593">
        <f>VLOOKUP(AA1593,角色间职业划分!P:AP,26,FALSE)</f>
        <v>0.4</v>
      </c>
      <c r="AE1593">
        <f>VLOOKUP(X1593,角色属性总表!I:Q,3,FALSE)</f>
        <v>677.37599999999998</v>
      </c>
      <c r="AF1593">
        <f>VLOOKUP(AA1593,角色间职业划分!P:AP,11,FALSE)</f>
        <v>0.4</v>
      </c>
      <c r="AG1593">
        <f t="shared" si="244"/>
        <v>4633.1703200238198</v>
      </c>
      <c r="AH1593">
        <f t="shared" si="245"/>
        <v>678</v>
      </c>
      <c r="AJ1593">
        <f t="shared" si="246"/>
        <v>3955.1703200238198</v>
      </c>
      <c r="AK1593">
        <v>1589</v>
      </c>
    </row>
    <row r="1594" spans="1:37" x14ac:dyDescent="0.15">
      <c r="A1594">
        <v>1590</v>
      </c>
      <c r="B1594">
        <f>ROUND(VLOOKUP(X1594,角色属性总表!AG:AI,2,FALSE)/角色属性总表!$C$34,0)</f>
        <v>219</v>
      </c>
      <c r="C1594">
        <f>ROUND(VLOOKUP(X1594,角色属性总表!Y:AE,3,FALSE)/J1594,0)</f>
        <v>110</v>
      </c>
      <c r="D1594">
        <f>ROUND(VLOOKUP(X1594,角色属性总表!AG:AI,3,FALSE)/角色属性总表!$C$35,0)</f>
        <v>228</v>
      </c>
      <c r="E1594">
        <f t="shared" si="240"/>
        <v>595</v>
      </c>
      <c r="F1594">
        <f t="shared" si="241"/>
        <v>32</v>
      </c>
      <c r="G1594">
        <f t="shared" si="242"/>
        <v>7</v>
      </c>
      <c r="H1594">
        <v>0</v>
      </c>
      <c r="I1594">
        <f t="shared" si="247"/>
        <v>3</v>
      </c>
      <c r="J1594">
        <f>VLOOKUP(AA1594,角色间职业划分!P:AP,20,FALSE)</f>
        <v>10</v>
      </c>
      <c r="K1594">
        <f>IF(X1594=500,100,VLOOKUP(AA1594,角色间职业划分!P:AP,22,FALSE))</f>
        <v>120</v>
      </c>
      <c r="L1594">
        <f>IF(X1594=500,K1594,VLOOKUP(AA1594,角色间职业划分!P:AP,23,FALSE))</f>
        <v>60</v>
      </c>
      <c r="M1594">
        <f>VLOOKUP(AA1594,角色间职业划分!P:AP,24,FALSE)</f>
        <v>0</v>
      </c>
      <c r="N1594">
        <f>VLOOKUP(AA1594,角色间职业划分!P:AP,14)*100</f>
        <v>95</v>
      </c>
      <c r="O1594">
        <f>VLOOKUP(AA1594,角色间职业划分!P:Z,9,FALSE)</f>
        <v>0</v>
      </c>
      <c r="P1594">
        <f>VLOOKUP(AA1594,角色间职业划分!P:AP,10,FALSE)</f>
        <v>0</v>
      </c>
      <c r="Q1594">
        <f>VLOOKUP(AA1594,角色间职业划分!P:AP,15,FALSE)</f>
        <v>0</v>
      </c>
      <c r="R1594">
        <f>VLOOKUP(AA1594,角色间职业划分!P:AP,16,FALSE)</f>
        <v>0</v>
      </c>
      <c r="S1594">
        <f>VLOOKUP(AA1594,角色间职业划分!P:AP,17,FALSE)</f>
        <v>0</v>
      </c>
      <c r="T1594">
        <f>VLOOKUP(AA1594,角色间职业划分!P:AP,18,FALSE)</f>
        <v>0</v>
      </c>
      <c r="U1594">
        <f>VLOOKUP(AA1594,角色间职业划分!P:AP,27,FALSE)</f>
        <v>0</v>
      </c>
      <c r="V1594">
        <f t="shared" si="243"/>
        <v>10.000000000000004</v>
      </c>
      <c r="W1594">
        <f>VLOOKUP(AA1594,角色间职业划分!P:Q,2,FALSE)</f>
        <v>35</v>
      </c>
      <c r="X1594">
        <f t="shared" si="248"/>
        <v>75</v>
      </c>
      <c r="Y1594">
        <f>INT(VLOOKUP(X1594,角色属性总表!AG:AH,2,FALSE)*角色属性总表!$C$38)</f>
        <v>1530</v>
      </c>
      <c r="AA1594">
        <f t="shared" si="249"/>
        <v>16</v>
      </c>
      <c r="AB1594">
        <f>VLOOKUP(X1594,角色属性总表!AG:AI,2,FALSE)*VLOOKUP(角色等级属性!AA1594,角色间职业划分!P:AG,13,FALSE)/角色间职业划分!$AB$9</f>
        <v>1489.7501434458293</v>
      </c>
      <c r="AC1594">
        <f>VLOOKUP(X1594,角色属性总表!AG:AI,3,FALSE)*VLOOKUP(AA1594,角色间职业划分!P:AG,8,FALSE)/角色间职业划分!$W$9</f>
        <v>7204.2599999999993</v>
      </c>
      <c r="AD1594">
        <f>VLOOKUP(AA1594,角色间职业划分!P:AP,26,FALSE)</f>
        <v>0.4</v>
      </c>
      <c r="AE1594">
        <f>VLOOKUP(X1594,角色属性总表!I:Q,3,FALSE)</f>
        <v>685.43999999999994</v>
      </c>
      <c r="AF1594">
        <f>VLOOKUP(AA1594,角色间职业划分!P:AP,11,FALSE)</f>
        <v>0.4</v>
      </c>
      <c r="AG1594">
        <f t="shared" si="244"/>
        <v>4738.5017537018521</v>
      </c>
      <c r="AH1594">
        <f t="shared" si="245"/>
        <v>684</v>
      </c>
      <c r="AJ1594">
        <f t="shared" si="246"/>
        <v>4054.5017537018521</v>
      </c>
      <c r="AK1594">
        <v>1590</v>
      </c>
    </row>
    <row r="1595" spans="1:37" x14ac:dyDescent="0.15">
      <c r="A1595">
        <v>1591</v>
      </c>
      <c r="B1595">
        <f>ROUND(VLOOKUP(X1595,角色属性总表!AG:AI,2,FALSE)/角色属性总表!$C$34,0)</f>
        <v>221</v>
      </c>
      <c r="C1595">
        <f>ROUND(VLOOKUP(X1595,角色属性总表!Y:AE,3,FALSE)/J1595,0)</f>
        <v>112</v>
      </c>
      <c r="D1595">
        <f>ROUND(VLOOKUP(X1595,角色属性总表!AG:AI,3,FALSE)/角色属性总表!$C$35,0)</f>
        <v>231</v>
      </c>
      <c r="E1595">
        <f t="shared" si="240"/>
        <v>602</v>
      </c>
      <c r="F1595">
        <f t="shared" si="241"/>
        <v>32</v>
      </c>
      <c r="G1595">
        <f t="shared" si="242"/>
        <v>7</v>
      </c>
      <c r="H1595">
        <v>0</v>
      </c>
      <c r="I1595">
        <f t="shared" si="247"/>
        <v>3</v>
      </c>
      <c r="J1595">
        <f>VLOOKUP(AA1595,角色间职业划分!P:AP,20,FALSE)</f>
        <v>10</v>
      </c>
      <c r="K1595">
        <f>IF(X1595=500,100,VLOOKUP(AA1595,角色间职业划分!P:AP,22,FALSE))</f>
        <v>120</v>
      </c>
      <c r="L1595">
        <f>IF(X1595=500,K1595,VLOOKUP(AA1595,角色间职业划分!P:AP,23,FALSE))</f>
        <v>60</v>
      </c>
      <c r="M1595">
        <f>VLOOKUP(AA1595,角色间职业划分!P:AP,24,FALSE)</f>
        <v>0</v>
      </c>
      <c r="N1595">
        <f>VLOOKUP(AA1595,角色间职业划分!P:AP,14)*100</f>
        <v>95</v>
      </c>
      <c r="O1595">
        <f>VLOOKUP(AA1595,角色间职业划分!P:Z,9,FALSE)</f>
        <v>0</v>
      </c>
      <c r="P1595">
        <f>VLOOKUP(AA1595,角色间职业划分!P:AP,10,FALSE)</f>
        <v>0</v>
      </c>
      <c r="Q1595">
        <f>VLOOKUP(AA1595,角色间职业划分!P:AP,15,FALSE)</f>
        <v>0</v>
      </c>
      <c r="R1595">
        <f>VLOOKUP(AA1595,角色间职业划分!P:AP,16,FALSE)</f>
        <v>0</v>
      </c>
      <c r="S1595">
        <f>VLOOKUP(AA1595,角色间职业划分!P:AP,17,FALSE)</f>
        <v>0</v>
      </c>
      <c r="T1595">
        <f>VLOOKUP(AA1595,角色间职业划分!P:AP,18,FALSE)</f>
        <v>0</v>
      </c>
      <c r="U1595">
        <f>VLOOKUP(AA1595,角色间职业划分!P:AP,27,FALSE)</f>
        <v>0</v>
      </c>
      <c r="V1595">
        <f t="shared" si="243"/>
        <v>10.000000000000004</v>
      </c>
      <c r="W1595">
        <f>VLOOKUP(AA1595,角色间职业划分!P:Q,2,FALSE)</f>
        <v>35</v>
      </c>
      <c r="X1595">
        <f t="shared" si="248"/>
        <v>76</v>
      </c>
      <c r="Y1595">
        <f>INT(VLOOKUP(X1595,角色属性总表!AG:AH,2,FALSE)*角色属性总表!$C$38)</f>
        <v>1548</v>
      </c>
      <c r="AA1595">
        <f t="shared" si="249"/>
        <v>16</v>
      </c>
      <c r="AB1595">
        <f>VLOOKUP(X1595,角色属性总表!AG:AI,2,FALSE)*VLOOKUP(角色等级属性!AA1595,角色间职业划分!P:AG,13,FALSE)/角色间职业划分!$AB$9</f>
        <v>1507.2766157216629</v>
      </c>
      <c r="AC1595">
        <f>VLOOKUP(X1595,角色属性总表!AG:AI,3,FALSE)*VLOOKUP(AA1595,角色间职业划分!P:AG,8,FALSE)/角色间职业划分!$W$9</f>
        <v>7289.0159999999987</v>
      </c>
      <c r="AD1595">
        <f>VLOOKUP(AA1595,角色间职业划分!P:AP,26,FALSE)</f>
        <v>0.4</v>
      </c>
      <c r="AE1595">
        <f>VLOOKUP(X1595,角色属性总表!I:Q,3,FALSE)</f>
        <v>693.50400000000002</v>
      </c>
      <c r="AF1595">
        <f>VLOOKUP(AA1595,角色间职业划分!P:AP,11,FALSE)</f>
        <v>0.4</v>
      </c>
      <c r="AG1595">
        <f t="shared" si="244"/>
        <v>4844.886488684182</v>
      </c>
      <c r="AH1595">
        <f t="shared" si="245"/>
        <v>693</v>
      </c>
      <c r="AJ1595">
        <f t="shared" si="246"/>
        <v>4151.886488684182</v>
      </c>
      <c r="AK1595">
        <v>1591</v>
      </c>
    </row>
    <row r="1596" spans="1:37" x14ac:dyDescent="0.15">
      <c r="A1596">
        <v>1592</v>
      </c>
      <c r="B1596">
        <f>ROUND(VLOOKUP(X1596,角色属性总表!AG:AI,2,FALSE)/角色属性总表!$C$34,0)</f>
        <v>224</v>
      </c>
      <c r="C1596">
        <f>ROUND(VLOOKUP(X1596,角色属性总表!Y:AE,3,FALSE)/J1596,0)</f>
        <v>114</v>
      </c>
      <c r="D1596">
        <f>ROUND(VLOOKUP(X1596,角色属性总表!AG:AI,3,FALSE)/角色属性总表!$C$35,0)</f>
        <v>234</v>
      </c>
      <c r="E1596">
        <f t="shared" si="240"/>
        <v>609</v>
      </c>
      <c r="F1596">
        <f t="shared" si="241"/>
        <v>32</v>
      </c>
      <c r="G1596">
        <f t="shared" si="242"/>
        <v>7</v>
      </c>
      <c r="H1596">
        <v>0</v>
      </c>
      <c r="I1596">
        <f t="shared" si="247"/>
        <v>3</v>
      </c>
      <c r="J1596">
        <f>VLOOKUP(AA1596,角色间职业划分!P:AP,20,FALSE)</f>
        <v>10</v>
      </c>
      <c r="K1596">
        <f>IF(X1596=500,100,VLOOKUP(AA1596,角色间职业划分!P:AP,22,FALSE))</f>
        <v>120</v>
      </c>
      <c r="L1596">
        <f>IF(X1596=500,K1596,VLOOKUP(AA1596,角色间职业划分!P:AP,23,FALSE))</f>
        <v>60</v>
      </c>
      <c r="M1596">
        <f>VLOOKUP(AA1596,角色间职业划分!P:AP,24,FALSE)</f>
        <v>0</v>
      </c>
      <c r="N1596">
        <f>VLOOKUP(AA1596,角色间职业划分!P:AP,14)*100</f>
        <v>95</v>
      </c>
      <c r="O1596">
        <f>VLOOKUP(AA1596,角色间职业划分!P:Z,9,FALSE)</f>
        <v>0</v>
      </c>
      <c r="P1596">
        <f>VLOOKUP(AA1596,角色间职业划分!P:AP,10,FALSE)</f>
        <v>0</v>
      </c>
      <c r="Q1596">
        <f>VLOOKUP(AA1596,角色间职业划分!P:AP,15,FALSE)</f>
        <v>0</v>
      </c>
      <c r="R1596">
        <f>VLOOKUP(AA1596,角色间职业划分!P:AP,16,FALSE)</f>
        <v>0</v>
      </c>
      <c r="S1596">
        <f>VLOOKUP(AA1596,角色间职业划分!P:AP,17,FALSE)</f>
        <v>0</v>
      </c>
      <c r="T1596">
        <f>VLOOKUP(AA1596,角色间职业划分!P:AP,18,FALSE)</f>
        <v>0</v>
      </c>
      <c r="U1596">
        <f>VLOOKUP(AA1596,角色间职业划分!P:AP,27,FALSE)</f>
        <v>0</v>
      </c>
      <c r="V1596">
        <f t="shared" si="243"/>
        <v>10.000000000000004</v>
      </c>
      <c r="W1596">
        <f>VLOOKUP(AA1596,角色间职业划分!P:Q,2,FALSE)</f>
        <v>35</v>
      </c>
      <c r="X1596">
        <f t="shared" si="248"/>
        <v>77</v>
      </c>
      <c r="Y1596">
        <f>INT(VLOOKUP(X1596,角色属性总表!AG:AH,2,FALSE)*角色属性总表!$C$38)</f>
        <v>1566</v>
      </c>
      <c r="AA1596">
        <f t="shared" si="249"/>
        <v>16</v>
      </c>
      <c r="AB1596">
        <f>VLOOKUP(X1596,角色属性总表!AG:AI,2,FALSE)*VLOOKUP(角色等级属性!AA1596,角色间职业划分!P:AG,13,FALSE)/角色间职业划分!$AB$9</f>
        <v>1524.8030879974956</v>
      </c>
      <c r="AC1596">
        <f>VLOOKUP(X1596,角色属性总表!AG:AI,3,FALSE)*VLOOKUP(AA1596,角色间职业划分!P:AG,8,FALSE)/角色间职业划分!$W$9</f>
        <v>7373.771999999999</v>
      </c>
      <c r="AD1596">
        <f>VLOOKUP(AA1596,角色间职业划分!P:AP,26,FALSE)</f>
        <v>0.4</v>
      </c>
      <c r="AE1596">
        <f>VLOOKUP(X1596,角色属性总表!I:Q,3,FALSE)</f>
        <v>701.56799999999998</v>
      </c>
      <c r="AF1596">
        <f>VLOOKUP(AA1596,角色间职业划分!P:AP,11,FALSE)</f>
        <v>0.4</v>
      </c>
      <c r="AG1596">
        <f t="shared" si="244"/>
        <v>4952.3242637559297</v>
      </c>
      <c r="AH1596">
        <f t="shared" si="245"/>
        <v>702</v>
      </c>
      <c r="AJ1596">
        <f t="shared" si="246"/>
        <v>4250.3242637559297</v>
      </c>
      <c r="AK1596">
        <v>1592</v>
      </c>
    </row>
    <row r="1597" spans="1:37" x14ac:dyDescent="0.15">
      <c r="A1597">
        <v>1593</v>
      </c>
      <c r="B1597">
        <f>ROUND(VLOOKUP(X1597,角色属性总表!AG:AI,2,FALSE)/角色属性总表!$C$34,0)</f>
        <v>226</v>
      </c>
      <c r="C1597">
        <f>ROUND(VLOOKUP(X1597,角色属性总表!Y:AE,3,FALSE)/J1597,0)</f>
        <v>117</v>
      </c>
      <c r="D1597">
        <f>ROUND(VLOOKUP(X1597,角色属性总表!AG:AI,3,FALSE)/角色属性总表!$C$35,0)</f>
        <v>237</v>
      </c>
      <c r="E1597">
        <f t="shared" si="240"/>
        <v>616</v>
      </c>
      <c r="F1597">
        <f t="shared" si="241"/>
        <v>31</v>
      </c>
      <c r="G1597">
        <f t="shared" si="242"/>
        <v>7</v>
      </c>
      <c r="H1597">
        <v>0</v>
      </c>
      <c r="I1597">
        <f t="shared" si="247"/>
        <v>3</v>
      </c>
      <c r="J1597">
        <f>VLOOKUP(AA1597,角色间职业划分!P:AP,20,FALSE)</f>
        <v>10</v>
      </c>
      <c r="K1597">
        <f>IF(X1597=500,100,VLOOKUP(AA1597,角色间职业划分!P:AP,22,FALSE))</f>
        <v>120</v>
      </c>
      <c r="L1597">
        <f>IF(X1597=500,K1597,VLOOKUP(AA1597,角色间职业划分!P:AP,23,FALSE))</f>
        <v>60</v>
      </c>
      <c r="M1597">
        <f>VLOOKUP(AA1597,角色间职业划分!P:AP,24,FALSE)</f>
        <v>0</v>
      </c>
      <c r="N1597">
        <f>VLOOKUP(AA1597,角色间职业划分!P:AP,14)*100</f>
        <v>95</v>
      </c>
      <c r="O1597">
        <f>VLOOKUP(AA1597,角色间职业划分!P:Z,9,FALSE)</f>
        <v>0</v>
      </c>
      <c r="P1597">
        <f>VLOOKUP(AA1597,角色间职业划分!P:AP,10,FALSE)</f>
        <v>0</v>
      </c>
      <c r="Q1597">
        <f>VLOOKUP(AA1597,角色间职业划分!P:AP,15,FALSE)</f>
        <v>0</v>
      </c>
      <c r="R1597">
        <f>VLOOKUP(AA1597,角色间职业划分!P:AP,16,FALSE)</f>
        <v>0</v>
      </c>
      <c r="S1597">
        <f>VLOOKUP(AA1597,角色间职业划分!P:AP,17,FALSE)</f>
        <v>0</v>
      </c>
      <c r="T1597">
        <f>VLOOKUP(AA1597,角色间职业划分!P:AP,18,FALSE)</f>
        <v>0</v>
      </c>
      <c r="U1597">
        <f>VLOOKUP(AA1597,角色间职业划分!P:AP,27,FALSE)</f>
        <v>0</v>
      </c>
      <c r="V1597">
        <f t="shared" si="243"/>
        <v>10.000000000000004</v>
      </c>
      <c r="W1597">
        <f>VLOOKUP(AA1597,角色间职业划分!P:Q,2,FALSE)</f>
        <v>35</v>
      </c>
      <c r="X1597">
        <f t="shared" si="248"/>
        <v>78</v>
      </c>
      <c r="Y1597">
        <f>INT(VLOOKUP(X1597,角色属性总表!AG:AH,2,FALSE)*角色属性总表!$C$38)</f>
        <v>1584</v>
      </c>
      <c r="AA1597">
        <f t="shared" si="249"/>
        <v>16</v>
      </c>
      <c r="AB1597">
        <f>VLOOKUP(X1597,角色属性总表!AG:AI,2,FALSE)*VLOOKUP(角色等级属性!AA1597,角色间职业划分!P:AG,13,FALSE)/角色间职业划分!$AB$9</f>
        <v>1542.3295602733294</v>
      </c>
      <c r="AC1597">
        <f>VLOOKUP(X1597,角色属性总表!AG:AI,3,FALSE)*VLOOKUP(AA1597,角色间职业划分!P:AG,8,FALSE)/角色间职业划分!$W$9</f>
        <v>7458.5279999999993</v>
      </c>
      <c r="AD1597">
        <f>VLOOKUP(AA1597,角色间职业划分!P:AP,26,FALSE)</f>
        <v>0.4</v>
      </c>
      <c r="AE1597">
        <f>VLOOKUP(X1597,角色属性总表!I:Q,3,FALSE)</f>
        <v>709.63200000000006</v>
      </c>
      <c r="AF1597">
        <f>VLOOKUP(AA1597,角色间职业划分!P:AP,11,FALSE)</f>
        <v>0.4</v>
      </c>
      <c r="AG1597">
        <f t="shared" si="244"/>
        <v>5060.8148815845225</v>
      </c>
      <c r="AH1597">
        <f t="shared" si="245"/>
        <v>711</v>
      </c>
      <c r="AJ1597">
        <f t="shared" si="246"/>
        <v>4349.8148815845225</v>
      </c>
      <c r="AK1597">
        <v>1593</v>
      </c>
    </row>
    <row r="1598" spans="1:37" x14ac:dyDescent="0.15">
      <c r="A1598">
        <v>1594</v>
      </c>
      <c r="B1598">
        <f>ROUND(VLOOKUP(X1598,角色属性总表!AG:AI,2,FALSE)/角色属性总表!$C$34,0)</f>
        <v>229</v>
      </c>
      <c r="C1598">
        <f>ROUND(VLOOKUP(X1598,角色属性总表!Y:AE,3,FALSE)/J1598,0)</f>
        <v>119</v>
      </c>
      <c r="D1598">
        <f>ROUND(VLOOKUP(X1598,角色属性总表!AG:AI,3,FALSE)/角色属性总表!$C$35,0)</f>
        <v>239</v>
      </c>
      <c r="E1598">
        <f t="shared" si="240"/>
        <v>623</v>
      </c>
      <c r="F1598">
        <f t="shared" si="241"/>
        <v>32</v>
      </c>
      <c r="G1598">
        <f t="shared" si="242"/>
        <v>7</v>
      </c>
      <c r="H1598">
        <v>0</v>
      </c>
      <c r="I1598">
        <f t="shared" si="247"/>
        <v>3</v>
      </c>
      <c r="J1598">
        <f>VLOOKUP(AA1598,角色间职业划分!P:AP,20,FALSE)</f>
        <v>10</v>
      </c>
      <c r="K1598">
        <f>IF(X1598=500,100,VLOOKUP(AA1598,角色间职业划分!P:AP,22,FALSE))</f>
        <v>120</v>
      </c>
      <c r="L1598">
        <f>IF(X1598=500,K1598,VLOOKUP(AA1598,角色间职业划分!P:AP,23,FALSE))</f>
        <v>60</v>
      </c>
      <c r="M1598">
        <f>VLOOKUP(AA1598,角色间职业划分!P:AP,24,FALSE)</f>
        <v>0</v>
      </c>
      <c r="N1598">
        <f>VLOOKUP(AA1598,角色间职业划分!P:AP,14)*100</f>
        <v>95</v>
      </c>
      <c r="O1598">
        <f>VLOOKUP(AA1598,角色间职业划分!P:Z,9,FALSE)</f>
        <v>0</v>
      </c>
      <c r="P1598">
        <f>VLOOKUP(AA1598,角色间职业划分!P:AP,10,FALSE)</f>
        <v>0</v>
      </c>
      <c r="Q1598">
        <f>VLOOKUP(AA1598,角色间职业划分!P:AP,15,FALSE)</f>
        <v>0</v>
      </c>
      <c r="R1598">
        <f>VLOOKUP(AA1598,角色间职业划分!P:AP,16,FALSE)</f>
        <v>0</v>
      </c>
      <c r="S1598">
        <f>VLOOKUP(AA1598,角色间职业划分!P:AP,17,FALSE)</f>
        <v>0</v>
      </c>
      <c r="T1598">
        <f>VLOOKUP(AA1598,角色间职业划分!P:AP,18,FALSE)</f>
        <v>0</v>
      </c>
      <c r="U1598">
        <f>VLOOKUP(AA1598,角色间职业划分!P:AP,27,FALSE)</f>
        <v>0</v>
      </c>
      <c r="V1598">
        <f t="shared" si="243"/>
        <v>10.000000000000004</v>
      </c>
      <c r="W1598">
        <f>VLOOKUP(AA1598,角色间职业划分!P:Q,2,FALSE)</f>
        <v>35</v>
      </c>
      <c r="X1598">
        <f t="shared" si="248"/>
        <v>79</v>
      </c>
      <c r="Y1598">
        <f>INT(VLOOKUP(X1598,角色属性总表!AG:AH,2,FALSE)*角色属性总表!$C$38)</f>
        <v>1602</v>
      </c>
      <c r="AA1598">
        <f t="shared" si="249"/>
        <v>16</v>
      </c>
      <c r="AB1598">
        <f>VLOOKUP(X1598,角色属性总表!AG:AI,2,FALSE)*VLOOKUP(角色等级属性!AA1598,角色间职业划分!P:AG,13,FALSE)/角色间职业划分!$AB$9</f>
        <v>1559.8560325491626</v>
      </c>
      <c r="AC1598">
        <f>VLOOKUP(X1598,角色属性总表!AG:AI,3,FALSE)*VLOOKUP(AA1598,角色间职业划分!P:AG,8,FALSE)/角色间职业划分!$W$9</f>
        <v>7543.2840000000006</v>
      </c>
      <c r="AD1598">
        <f>VLOOKUP(AA1598,角色间职业划分!P:AP,26,FALSE)</f>
        <v>0.4</v>
      </c>
      <c r="AE1598">
        <f>VLOOKUP(X1598,角色属性总表!I:Q,3,FALSE)</f>
        <v>717.69600000000003</v>
      </c>
      <c r="AF1598">
        <f>VLOOKUP(AA1598,角色间职业划分!P:AP,11,FALSE)</f>
        <v>0.4</v>
      </c>
      <c r="AG1598">
        <f t="shared" si="244"/>
        <v>5170.3582069402846</v>
      </c>
      <c r="AH1598">
        <f t="shared" si="245"/>
        <v>717</v>
      </c>
      <c r="AJ1598">
        <f t="shared" si="246"/>
        <v>4453.3582069402846</v>
      </c>
      <c r="AK1598">
        <v>1594</v>
      </c>
    </row>
    <row r="1599" spans="1:37" x14ac:dyDescent="0.15">
      <c r="A1599">
        <v>1595</v>
      </c>
      <c r="B1599">
        <f>ROUND(VLOOKUP(X1599,角色属性总表!AG:AI,2,FALSE)/角色属性总表!$C$34,0)</f>
        <v>231</v>
      </c>
      <c r="C1599">
        <f>ROUND(VLOOKUP(X1599,角色属性总表!Y:AE,3,FALSE)/J1599,0)</f>
        <v>122</v>
      </c>
      <c r="D1599">
        <f>ROUND(VLOOKUP(X1599,角色属性总表!AG:AI,3,FALSE)/角色属性总表!$C$35,0)</f>
        <v>242</v>
      </c>
      <c r="E1599">
        <f t="shared" si="240"/>
        <v>630</v>
      </c>
      <c r="F1599">
        <f t="shared" si="241"/>
        <v>32</v>
      </c>
      <c r="G1599">
        <f t="shared" si="242"/>
        <v>7</v>
      </c>
      <c r="H1599">
        <v>0</v>
      </c>
      <c r="I1599">
        <f t="shared" si="247"/>
        <v>3</v>
      </c>
      <c r="J1599">
        <f>VLOOKUP(AA1599,角色间职业划分!P:AP,20,FALSE)</f>
        <v>10</v>
      </c>
      <c r="K1599">
        <f>IF(X1599=500,100,VLOOKUP(AA1599,角色间职业划分!P:AP,22,FALSE))</f>
        <v>120</v>
      </c>
      <c r="L1599">
        <f>IF(X1599=500,K1599,VLOOKUP(AA1599,角色间职业划分!P:AP,23,FALSE))</f>
        <v>60</v>
      </c>
      <c r="M1599">
        <f>VLOOKUP(AA1599,角色间职业划分!P:AP,24,FALSE)</f>
        <v>0</v>
      </c>
      <c r="N1599">
        <f>VLOOKUP(AA1599,角色间职业划分!P:AP,14)*100</f>
        <v>95</v>
      </c>
      <c r="O1599">
        <f>VLOOKUP(AA1599,角色间职业划分!P:Z,9,FALSE)</f>
        <v>0</v>
      </c>
      <c r="P1599">
        <f>VLOOKUP(AA1599,角色间职业划分!P:AP,10,FALSE)</f>
        <v>0</v>
      </c>
      <c r="Q1599">
        <f>VLOOKUP(AA1599,角色间职业划分!P:AP,15,FALSE)</f>
        <v>0</v>
      </c>
      <c r="R1599">
        <f>VLOOKUP(AA1599,角色间职业划分!P:AP,16,FALSE)</f>
        <v>0</v>
      </c>
      <c r="S1599">
        <f>VLOOKUP(AA1599,角色间职业划分!P:AP,17,FALSE)</f>
        <v>0</v>
      </c>
      <c r="T1599">
        <f>VLOOKUP(AA1599,角色间职业划分!P:AP,18,FALSE)</f>
        <v>0</v>
      </c>
      <c r="U1599">
        <f>VLOOKUP(AA1599,角色间职业划分!P:AP,27,FALSE)</f>
        <v>0</v>
      </c>
      <c r="V1599">
        <f t="shared" si="243"/>
        <v>10.000000000000004</v>
      </c>
      <c r="W1599">
        <f>VLOOKUP(AA1599,角色间职业划分!P:Q,2,FALSE)</f>
        <v>35</v>
      </c>
      <c r="X1599">
        <f t="shared" si="248"/>
        <v>80</v>
      </c>
      <c r="Y1599">
        <f>INT(VLOOKUP(X1599,角色属性总表!AG:AH,2,FALSE)*角色属性总表!$C$38)</f>
        <v>1620</v>
      </c>
      <c r="AA1599">
        <f t="shared" si="249"/>
        <v>16</v>
      </c>
      <c r="AB1599">
        <f>VLOOKUP(X1599,角色属性总表!AG:AI,2,FALSE)*VLOOKUP(角色等级属性!AA1599,角色间职业划分!P:AG,13,FALSE)/角色间职业划分!$AB$9</f>
        <v>1577.382504824996</v>
      </c>
      <c r="AC1599">
        <f>VLOOKUP(X1599,角色属性总表!AG:AI,3,FALSE)*VLOOKUP(AA1599,角色间职业划分!P:AG,8,FALSE)/角色间职业划分!$W$9</f>
        <v>7628.04</v>
      </c>
      <c r="AD1599">
        <f>VLOOKUP(AA1599,角色间职业划分!P:AP,26,FALSE)</f>
        <v>0.4</v>
      </c>
      <c r="AE1599">
        <f>VLOOKUP(X1599,角色属性总表!I:Q,3,FALSE)</f>
        <v>725.76</v>
      </c>
      <c r="AF1599">
        <f>VLOOKUP(AA1599,角色间职业划分!P:AP,11,FALSE)</f>
        <v>0.4</v>
      </c>
      <c r="AG1599">
        <f t="shared" si="244"/>
        <v>5280.9541649996081</v>
      </c>
      <c r="AH1599">
        <f t="shared" si="245"/>
        <v>726</v>
      </c>
      <c r="AJ1599">
        <f t="shared" si="246"/>
        <v>4554.9541649996081</v>
      </c>
      <c r="AK1599">
        <v>1595</v>
      </c>
    </row>
    <row r="1600" spans="1:37" x14ac:dyDescent="0.15">
      <c r="A1600">
        <v>1596</v>
      </c>
      <c r="B1600">
        <f>ROUND(VLOOKUP(X1600,角色属性总表!AG:AI,2,FALSE)/角色属性总表!$C$34,0)</f>
        <v>234</v>
      </c>
      <c r="C1600">
        <f>ROUND(VLOOKUP(X1600,角色属性总表!Y:AE,3,FALSE)/J1600,0)</f>
        <v>124</v>
      </c>
      <c r="D1600">
        <f>ROUND(VLOOKUP(X1600,角色属性总表!AG:AI,3,FALSE)/角色属性总表!$C$35,0)</f>
        <v>245</v>
      </c>
      <c r="E1600">
        <f t="shared" si="240"/>
        <v>637</v>
      </c>
      <c r="F1600">
        <f t="shared" si="241"/>
        <v>31</v>
      </c>
      <c r="G1600">
        <f t="shared" si="242"/>
        <v>7</v>
      </c>
      <c r="H1600">
        <v>0</v>
      </c>
      <c r="I1600">
        <f t="shared" si="247"/>
        <v>3</v>
      </c>
      <c r="J1600">
        <f>VLOOKUP(AA1600,角色间职业划分!P:AP,20,FALSE)</f>
        <v>10</v>
      </c>
      <c r="K1600">
        <f>IF(X1600=500,100,VLOOKUP(AA1600,角色间职业划分!P:AP,22,FALSE))</f>
        <v>120</v>
      </c>
      <c r="L1600">
        <f>IF(X1600=500,K1600,VLOOKUP(AA1600,角色间职业划分!P:AP,23,FALSE))</f>
        <v>60</v>
      </c>
      <c r="M1600">
        <f>VLOOKUP(AA1600,角色间职业划分!P:AP,24,FALSE)</f>
        <v>0</v>
      </c>
      <c r="N1600">
        <f>VLOOKUP(AA1600,角色间职业划分!P:AP,14)*100</f>
        <v>95</v>
      </c>
      <c r="O1600">
        <f>VLOOKUP(AA1600,角色间职业划分!P:Z,9,FALSE)</f>
        <v>0</v>
      </c>
      <c r="P1600">
        <f>VLOOKUP(AA1600,角色间职业划分!P:AP,10,FALSE)</f>
        <v>0</v>
      </c>
      <c r="Q1600">
        <f>VLOOKUP(AA1600,角色间职业划分!P:AP,15,FALSE)</f>
        <v>0</v>
      </c>
      <c r="R1600">
        <f>VLOOKUP(AA1600,角色间职业划分!P:AP,16,FALSE)</f>
        <v>0</v>
      </c>
      <c r="S1600">
        <f>VLOOKUP(AA1600,角色间职业划分!P:AP,17,FALSE)</f>
        <v>0</v>
      </c>
      <c r="T1600">
        <f>VLOOKUP(AA1600,角色间职业划分!P:AP,18,FALSE)</f>
        <v>0</v>
      </c>
      <c r="U1600">
        <f>VLOOKUP(AA1600,角色间职业划分!P:AP,27,FALSE)</f>
        <v>0</v>
      </c>
      <c r="V1600">
        <f t="shared" si="243"/>
        <v>10.000000000000004</v>
      </c>
      <c r="W1600">
        <f>VLOOKUP(AA1600,角色间职业划分!P:Q,2,FALSE)</f>
        <v>35</v>
      </c>
      <c r="X1600">
        <f t="shared" si="248"/>
        <v>81</v>
      </c>
      <c r="Y1600">
        <f>INT(VLOOKUP(X1600,角色属性总表!AG:AH,2,FALSE)*角色属性总表!$C$38)</f>
        <v>1638</v>
      </c>
      <c r="AA1600">
        <f t="shared" si="249"/>
        <v>16</v>
      </c>
      <c r="AB1600">
        <f>VLOOKUP(X1600,角色属性总表!AG:AI,2,FALSE)*VLOOKUP(角色等级属性!AA1600,角色间职业划分!P:AG,13,FALSE)/角色间职业划分!$AB$9</f>
        <v>1594.9089771008294</v>
      </c>
      <c r="AC1600">
        <f>VLOOKUP(X1600,角色属性总表!AG:AI,3,FALSE)*VLOOKUP(AA1600,角色间职业划分!P:AG,8,FALSE)/角色间职业划分!$W$9</f>
        <v>7712.7959999999994</v>
      </c>
      <c r="AD1600">
        <f>VLOOKUP(AA1600,角色间职业划分!P:AP,26,FALSE)</f>
        <v>0.4</v>
      </c>
      <c r="AE1600">
        <f>VLOOKUP(X1600,角色属性总表!I:Q,3,FALSE)</f>
        <v>733.82400000000007</v>
      </c>
      <c r="AF1600">
        <f>VLOOKUP(AA1600,角色间职业划分!P:AP,11,FALSE)</f>
        <v>0.4</v>
      </c>
      <c r="AG1600">
        <f t="shared" si="244"/>
        <v>5392.6027397260268</v>
      </c>
      <c r="AH1600">
        <f t="shared" si="245"/>
        <v>735</v>
      </c>
      <c r="AJ1600">
        <f t="shared" si="246"/>
        <v>4657.6027397260268</v>
      </c>
      <c r="AK1600">
        <v>1596</v>
      </c>
    </row>
    <row r="1601" spans="1:37" x14ac:dyDescent="0.15">
      <c r="A1601">
        <v>1597</v>
      </c>
      <c r="B1601">
        <f>ROUND(VLOOKUP(X1601,角色属性总表!AG:AI,2,FALSE)/角色属性总表!$C$34,0)</f>
        <v>237</v>
      </c>
      <c r="C1601">
        <f>ROUND(VLOOKUP(X1601,角色属性总表!Y:AE,3,FALSE)/J1601,0)</f>
        <v>127</v>
      </c>
      <c r="D1601">
        <f>ROUND(VLOOKUP(X1601,角色属性总表!AG:AI,3,FALSE)/角色属性总表!$C$35,0)</f>
        <v>247</v>
      </c>
      <c r="E1601">
        <f t="shared" si="240"/>
        <v>644</v>
      </c>
      <c r="F1601">
        <f t="shared" si="241"/>
        <v>32</v>
      </c>
      <c r="G1601">
        <f t="shared" si="242"/>
        <v>7</v>
      </c>
      <c r="H1601">
        <v>0</v>
      </c>
      <c r="I1601">
        <f t="shared" si="247"/>
        <v>3</v>
      </c>
      <c r="J1601">
        <f>VLOOKUP(AA1601,角色间职业划分!P:AP,20,FALSE)</f>
        <v>10</v>
      </c>
      <c r="K1601">
        <f>IF(X1601=500,100,VLOOKUP(AA1601,角色间职业划分!P:AP,22,FALSE))</f>
        <v>120</v>
      </c>
      <c r="L1601">
        <f>IF(X1601=500,K1601,VLOOKUP(AA1601,角色间职业划分!P:AP,23,FALSE))</f>
        <v>60</v>
      </c>
      <c r="M1601">
        <f>VLOOKUP(AA1601,角色间职业划分!P:AP,24,FALSE)</f>
        <v>0</v>
      </c>
      <c r="N1601">
        <f>VLOOKUP(AA1601,角色间职业划分!P:AP,14)*100</f>
        <v>95</v>
      </c>
      <c r="O1601">
        <f>VLOOKUP(AA1601,角色间职业划分!P:Z,9,FALSE)</f>
        <v>0</v>
      </c>
      <c r="P1601">
        <f>VLOOKUP(AA1601,角色间职业划分!P:AP,10,FALSE)</f>
        <v>0</v>
      </c>
      <c r="Q1601">
        <f>VLOOKUP(AA1601,角色间职业划分!P:AP,15,FALSE)</f>
        <v>0</v>
      </c>
      <c r="R1601">
        <f>VLOOKUP(AA1601,角色间职业划分!P:AP,16,FALSE)</f>
        <v>0</v>
      </c>
      <c r="S1601">
        <f>VLOOKUP(AA1601,角色间职业划分!P:AP,17,FALSE)</f>
        <v>0</v>
      </c>
      <c r="T1601">
        <f>VLOOKUP(AA1601,角色间职业划分!P:AP,18,FALSE)</f>
        <v>0</v>
      </c>
      <c r="U1601">
        <f>VLOOKUP(AA1601,角色间职业划分!P:AP,27,FALSE)</f>
        <v>0</v>
      </c>
      <c r="V1601">
        <f t="shared" si="243"/>
        <v>10.000000000000004</v>
      </c>
      <c r="W1601">
        <f>VLOOKUP(AA1601,角色间职业划分!P:Q,2,FALSE)</f>
        <v>35</v>
      </c>
      <c r="X1601">
        <f t="shared" si="248"/>
        <v>82</v>
      </c>
      <c r="Y1601">
        <f>INT(VLOOKUP(X1601,角色属性总表!AG:AH,2,FALSE)*角色属性总表!$C$38)</f>
        <v>1656</v>
      </c>
      <c r="AA1601">
        <f t="shared" si="249"/>
        <v>16</v>
      </c>
      <c r="AB1601">
        <f>VLOOKUP(X1601,角色属性总表!AG:AI,2,FALSE)*VLOOKUP(角色等级属性!AA1601,角色间职业划分!P:AG,13,FALSE)/角色间职业划分!$AB$9</f>
        <v>1612.4354493766623</v>
      </c>
      <c r="AC1601">
        <f>VLOOKUP(X1601,角色属性总表!AG:AI,3,FALSE)*VLOOKUP(AA1601,角色间职业划分!P:AG,8,FALSE)/角色间职业划分!$W$9</f>
        <v>7797.5519999999988</v>
      </c>
      <c r="AD1601">
        <f>VLOOKUP(AA1601,角色间职业划分!P:AP,26,FALSE)</f>
        <v>0.4</v>
      </c>
      <c r="AE1601">
        <f>VLOOKUP(X1601,角色属性总表!I:Q,3,FALSE)</f>
        <v>741.88799999999992</v>
      </c>
      <c r="AF1601">
        <f>VLOOKUP(AA1601,角色间职业划分!P:AP,11,FALSE)</f>
        <v>0.4</v>
      </c>
      <c r="AG1601">
        <f t="shared" si="244"/>
        <v>5505.3039723248176</v>
      </c>
      <c r="AH1601">
        <f t="shared" si="245"/>
        <v>741</v>
      </c>
      <c r="AJ1601">
        <f t="shared" si="246"/>
        <v>4764.3039723248176</v>
      </c>
      <c r="AK1601">
        <v>1597</v>
      </c>
    </row>
    <row r="1602" spans="1:37" x14ac:dyDescent="0.15">
      <c r="A1602">
        <v>1598</v>
      </c>
      <c r="B1602">
        <f>ROUND(VLOOKUP(X1602,角色属性总表!AG:AI,2,FALSE)/角色属性总表!$C$34,0)</f>
        <v>239</v>
      </c>
      <c r="C1602">
        <f>ROUND(VLOOKUP(X1602,角色属性总表!Y:AE,3,FALSE)/J1602,0)</f>
        <v>129</v>
      </c>
      <c r="D1602">
        <f>ROUND(VLOOKUP(X1602,角色属性总表!AG:AI,3,FALSE)/角色属性总表!$C$35,0)</f>
        <v>250</v>
      </c>
      <c r="E1602">
        <f t="shared" si="240"/>
        <v>651</v>
      </c>
      <c r="F1602">
        <f t="shared" si="241"/>
        <v>32</v>
      </c>
      <c r="G1602">
        <f t="shared" si="242"/>
        <v>7</v>
      </c>
      <c r="H1602">
        <v>0</v>
      </c>
      <c r="I1602">
        <f t="shared" si="247"/>
        <v>3</v>
      </c>
      <c r="J1602">
        <f>VLOOKUP(AA1602,角色间职业划分!P:AP,20,FALSE)</f>
        <v>10</v>
      </c>
      <c r="K1602">
        <f>IF(X1602=500,100,VLOOKUP(AA1602,角色间职业划分!P:AP,22,FALSE))</f>
        <v>120</v>
      </c>
      <c r="L1602">
        <f>IF(X1602=500,K1602,VLOOKUP(AA1602,角色间职业划分!P:AP,23,FALSE))</f>
        <v>60</v>
      </c>
      <c r="M1602">
        <f>VLOOKUP(AA1602,角色间职业划分!P:AP,24,FALSE)</f>
        <v>0</v>
      </c>
      <c r="N1602">
        <f>VLOOKUP(AA1602,角色间职业划分!P:AP,14)*100</f>
        <v>95</v>
      </c>
      <c r="O1602">
        <f>VLOOKUP(AA1602,角色间职业划分!P:Z,9,FALSE)</f>
        <v>0</v>
      </c>
      <c r="P1602">
        <f>VLOOKUP(AA1602,角色间职业划分!P:AP,10,FALSE)</f>
        <v>0</v>
      </c>
      <c r="Q1602">
        <f>VLOOKUP(AA1602,角色间职业划分!P:AP,15,FALSE)</f>
        <v>0</v>
      </c>
      <c r="R1602">
        <f>VLOOKUP(AA1602,角色间职业划分!P:AP,16,FALSE)</f>
        <v>0</v>
      </c>
      <c r="S1602">
        <f>VLOOKUP(AA1602,角色间职业划分!P:AP,17,FALSE)</f>
        <v>0</v>
      </c>
      <c r="T1602">
        <f>VLOOKUP(AA1602,角色间职业划分!P:AP,18,FALSE)</f>
        <v>0</v>
      </c>
      <c r="U1602">
        <f>VLOOKUP(AA1602,角色间职业划分!P:AP,27,FALSE)</f>
        <v>0</v>
      </c>
      <c r="V1602">
        <f t="shared" si="243"/>
        <v>10.000000000000004</v>
      </c>
      <c r="W1602">
        <f>VLOOKUP(AA1602,角色间职业划分!P:Q,2,FALSE)</f>
        <v>35</v>
      </c>
      <c r="X1602">
        <f t="shared" si="248"/>
        <v>83</v>
      </c>
      <c r="Y1602">
        <f>INT(VLOOKUP(X1602,角色属性总表!AG:AH,2,FALSE)*角色属性总表!$C$38)</f>
        <v>1674</v>
      </c>
      <c r="AA1602">
        <f t="shared" si="249"/>
        <v>16</v>
      </c>
      <c r="AB1602">
        <f>VLOOKUP(X1602,角色属性总表!AG:AI,2,FALSE)*VLOOKUP(角色等级属性!AA1602,角色间职业划分!P:AG,13,FALSE)/角色间职业划分!$AB$9</f>
        <v>1629.9619216524961</v>
      </c>
      <c r="AC1602">
        <f>VLOOKUP(X1602,角色属性总表!AG:AI,3,FALSE)*VLOOKUP(AA1602,角色间职业划分!P:AG,8,FALSE)/角色间职业划分!$W$9</f>
        <v>7882.308</v>
      </c>
      <c r="AD1602">
        <f>VLOOKUP(AA1602,角色间职业划分!P:AP,26,FALSE)</f>
        <v>0.4</v>
      </c>
      <c r="AE1602">
        <f>VLOOKUP(X1602,角色属性总表!I:Q,3,FALSE)</f>
        <v>749.952</v>
      </c>
      <c r="AF1602">
        <f>VLOOKUP(AA1602,角色间职业划分!P:AP,11,FALSE)</f>
        <v>0.4</v>
      </c>
      <c r="AG1602">
        <f t="shared" si="244"/>
        <v>5619.0579597670749</v>
      </c>
      <c r="AH1602">
        <f t="shared" si="245"/>
        <v>750</v>
      </c>
      <c r="AJ1602">
        <f t="shared" si="246"/>
        <v>4869.0579597670749</v>
      </c>
      <c r="AK1602">
        <v>1598</v>
      </c>
    </row>
    <row r="1603" spans="1:37" x14ac:dyDescent="0.15">
      <c r="A1603">
        <v>1599</v>
      </c>
      <c r="B1603">
        <f>ROUND(VLOOKUP(X1603,角色属性总表!AG:AI,2,FALSE)/角色属性总表!$C$34,0)</f>
        <v>242</v>
      </c>
      <c r="C1603">
        <f>ROUND(VLOOKUP(X1603,角色属性总表!Y:AE,3,FALSE)/J1603,0)</f>
        <v>132</v>
      </c>
      <c r="D1603">
        <f>ROUND(VLOOKUP(X1603,角色属性总表!AG:AI,3,FALSE)/角色属性总表!$C$35,0)</f>
        <v>253</v>
      </c>
      <c r="E1603">
        <f t="shared" si="240"/>
        <v>658</v>
      </c>
      <c r="F1603">
        <f t="shared" si="241"/>
        <v>31</v>
      </c>
      <c r="G1603">
        <f t="shared" si="242"/>
        <v>7</v>
      </c>
      <c r="H1603">
        <v>0</v>
      </c>
      <c r="I1603">
        <f t="shared" si="247"/>
        <v>3</v>
      </c>
      <c r="J1603">
        <f>VLOOKUP(AA1603,角色间职业划分!P:AP,20,FALSE)</f>
        <v>10</v>
      </c>
      <c r="K1603">
        <f>IF(X1603=500,100,VLOOKUP(AA1603,角色间职业划分!P:AP,22,FALSE))</f>
        <v>120</v>
      </c>
      <c r="L1603">
        <f>IF(X1603=500,K1603,VLOOKUP(AA1603,角色间职业划分!P:AP,23,FALSE))</f>
        <v>60</v>
      </c>
      <c r="M1603">
        <f>VLOOKUP(AA1603,角色间职业划分!P:AP,24,FALSE)</f>
        <v>0</v>
      </c>
      <c r="N1603">
        <f>VLOOKUP(AA1603,角色间职业划分!P:AP,14)*100</f>
        <v>95</v>
      </c>
      <c r="O1603">
        <f>VLOOKUP(AA1603,角色间职业划分!P:Z,9,FALSE)</f>
        <v>0</v>
      </c>
      <c r="P1603">
        <f>VLOOKUP(AA1603,角色间职业划分!P:AP,10,FALSE)</f>
        <v>0</v>
      </c>
      <c r="Q1603">
        <f>VLOOKUP(AA1603,角色间职业划分!P:AP,15,FALSE)</f>
        <v>0</v>
      </c>
      <c r="R1603">
        <f>VLOOKUP(AA1603,角色间职业划分!P:AP,16,FALSE)</f>
        <v>0</v>
      </c>
      <c r="S1603">
        <f>VLOOKUP(AA1603,角色间职业划分!P:AP,17,FALSE)</f>
        <v>0</v>
      </c>
      <c r="T1603">
        <f>VLOOKUP(AA1603,角色间职业划分!P:AP,18,FALSE)</f>
        <v>0</v>
      </c>
      <c r="U1603">
        <f>VLOOKUP(AA1603,角色间职业划分!P:AP,27,FALSE)</f>
        <v>0</v>
      </c>
      <c r="V1603">
        <f t="shared" si="243"/>
        <v>10.000000000000004</v>
      </c>
      <c r="W1603">
        <f>VLOOKUP(AA1603,角色间职业划分!P:Q,2,FALSE)</f>
        <v>35</v>
      </c>
      <c r="X1603">
        <f t="shared" si="248"/>
        <v>84</v>
      </c>
      <c r="Y1603">
        <f>INT(VLOOKUP(X1603,角色属性总表!AG:AH,2,FALSE)*角色属性总表!$C$38)</f>
        <v>1692</v>
      </c>
      <c r="AA1603">
        <f t="shared" si="249"/>
        <v>16</v>
      </c>
      <c r="AB1603">
        <f>VLOOKUP(X1603,角色属性总表!AG:AI,2,FALSE)*VLOOKUP(角色等级属性!AA1603,角色间职业划分!P:AG,13,FALSE)/角色间职业划分!$AB$9</f>
        <v>1647.4883939283293</v>
      </c>
      <c r="AC1603">
        <f>VLOOKUP(X1603,角色属性总表!AG:AI,3,FALSE)*VLOOKUP(AA1603,角色间职业划分!P:AG,8,FALSE)/角色间职业划分!$W$9</f>
        <v>7967.0639999999994</v>
      </c>
      <c r="AD1603">
        <f>VLOOKUP(AA1603,角色间职业划分!P:AP,26,FALSE)</f>
        <v>0.4</v>
      </c>
      <c r="AE1603">
        <f>VLOOKUP(X1603,角色属性总表!I:Q,3,FALSE)</f>
        <v>758.01599999999996</v>
      </c>
      <c r="AF1603">
        <f>VLOOKUP(AA1603,角色间职业划分!P:AP,11,FALSE)</f>
        <v>0.4</v>
      </c>
      <c r="AG1603">
        <f t="shared" si="244"/>
        <v>5733.8648533794221</v>
      </c>
      <c r="AH1603">
        <f t="shared" si="245"/>
        <v>759</v>
      </c>
      <c r="AJ1603">
        <f t="shared" si="246"/>
        <v>4974.8648533794221</v>
      </c>
      <c r="AK1603">
        <v>1599</v>
      </c>
    </row>
    <row r="1604" spans="1:37" x14ac:dyDescent="0.15">
      <c r="A1604">
        <v>1600</v>
      </c>
      <c r="B1604">
        <f>ROUND(VLOOKUP(X1604,角色属性总表!AG:AI,2,FALSE)/角色属性总表!$C$34,0)</f>
        <v>244</v>
      </c>
      <c r="C1604">
        <f>ROUND(VLOOKUP(X1604,角色属性总表!Y:AE,3,FALSE)/J1604,0)</f>
        <v>134</v>
      </c>
      <c r="D1604">
        <f>ROUND(VLOOKUP(X1604,角色属性总表!AG:AI,3,FALSE)/角色属性总表!$C$35,0)</f>
        <v>255</v>
      </c>
      <c r="E1604">
        <f t="shared" si="240"/>
        <v>666</v>
      </c>
      <c r="F1604">
        <f t="shared" si="241"/>
        <v>32</v>
      </c>
      <c r="G1604">
        <f t="shared" si="242"/>
        <v>7</v>
      </c>
      <c r="H1604">
        <v>0</v>
      </c>
      <c r="I1604">
        <f t="shared" si="247"/>
        <v>3</v>
      </c>
      <c r="J1604">
        <f>VLOOKUP(AA1604,角色间职业划分!P:AP,20,FALSE)</f>
        <v>10</v>
      </c>
      <c r="K1604">
        <f>IF(X1604=500,100,VLOOKUP(AA1604,角色间职业划分!P:AP,22,FALSE))</f>
        <v>120</v>
      </c>
      <c r="L1604">
        <f>IF(X1604=500,K1604,VLOOKUP(AA1604,角色间职业划分!P:AP,23,FALSE))</f>
        <v>60</v>
      </c>
      <c r="M1604">
        <f>VLOOKUP(AA1604,角色间职业划分!P:AP,24,FALSE)</f>
        <v>0</v>
      </c>
      <c r="N1604">
        <f>VLOOKUP(AA1604,角色间职业划分!P:AP,14)*100</f>
        <v>95</v>
      </c>
      <c r="O1604">
        <f>VLOOKUP(AA1604,角色间职业划分!P:Z,9,FALSE)</f>
        <v>0</v>
      </c>
      <c r="P1604">
        <f>VLOOKUP(AA1604,角色间职业划分!P:AP,10,FALSE)</f>
        <v>0</v>
      </c>
      <c r="Q1604">
        <f>VLOOKUP(AA1604,角色间职业划分!P:AP,15,FALSE)</f>
        <v>0</v>
      </c>
      <c r="R1604">
        <f>VLOOKUP(AA1604,角色间职业划分!P:AP,16,FALSE)</f>
        <v>0</v>
      </c>
      <c r="S1604">
        <f>VLOOKUP(AA1604,角色间职业划分!P:AP,17,FALSE)</f>
        <v>0</v>
      </c>
      <c r="T1604">
        <f>VLOOKUP(AA1604,角色间职业划分!P:AP,18,FALSE)</f>
        <v>0</v>
      </c>
      <c r="U1604">
        <f>VLOOKUP(AA1604,角色间职业划分!P:AP,27,FALSE)</f>
        <v>0</v>
      </c>
      <c r="V1604">
        <f t="shared" si="243"/>
        <v>10.000000000000004</v>
      </c>
      <c r="W1604">
        <f>VLOOKUP(AA1604,角色间职业划分!P:Q,2,FALSE)</f>
        <v>35</v>
      </c>
      <c r="X1604">
        <f t="shared" si="248"/>
        <v>85</v>
      </c>
      <c r="Y1604">
        <f>INT(VLOOKUP(X1604,角色属性总表!AG:AH,2,FALSE)*角色属性总表!$C$38)</f>
        <v>1710</v>
      </c>
      <c r="AA1604">
        <f t="shared" si="249"/>
        <v>16</v>
      </c>
      <c r="AB1604">
        <f>VLOOKUP(X1604,角色属性总表!AG:AI,2,FALSE)*VLOOKUP(角色等级属性!AA1604,角色间职业划分!P:AG,13,FALSE)/角色间职业划分!$AB$9</f>
        <v>1665.0148662041624</v>
      </c>
      <c r="AC1604">
        <f>VLOOKUP(X1604,角色属性总表!AG:AI,3,FALSE)*VLOOKUP(AA1604,角色间职业划分!P:AG,8,FALSE)/角色间职业划分!$W$9</f>
        <v>8051.82</v>
      </c>
      <c r="AD1604">
        <f>VLOOKUP(AA1604,角色间职业划分!P:AP,26,FALSE)</f>
        <v>0.4</v>
      </c>
      <c r="AE1604">
        <f>VLOOKUP(X1604,角色属性总表!I:Q,3,FALSE)</f>
        <v>766.08</v>
      </c>
      <c r="AF1604">
        <f>VLOOKUP(AA1604,角色间职业划分!P:AP,11,FALSE)</f>
        <v>0.4</v>
      </c>
      <c r="AG1604">
        <f t="shared" si="244"/>
        <v>5849.7248574958685</v>
      </c>
      <c r="AH1604">
        <f t="shared" si="245"/>
        <v>765</v>
      </c>
      <c r="AJ1604">
        <f t="shared" si="246"/>
        <v>5084.7248574958685</v>
      </c>
      <c r="AK1604">
        <v>1600</v>
      </c>
    </row>
    <row r="1605" spans="1:37" x14ac:dyDescent="0.15">
      <c r="A1605">
        <v>1601</v>
      </c>
      <c r="B1605">
        <f>ROUND(VLOOKUP(X1605,角色属性总表!AG:AI,2,FALSE)/角色属性总表!$C$34,0)</f>
        <v>247</v>
      </c>
      <c r="C1605">
        <f>ROUND(VLOOKUP(X1605,角色属性总表!Y:AE,3,FALSE)/J1605,0)</f>
        <v>137</v>
      </c>
      <c r="D1605">
        <f>ROUND(VLOOKUP(X1605,角色属性总表!AG:AI,3,FALSE)/角色属性总表!$C$35,0)</f>
        <v>258</v>
      </c>
      <c r="E1605">
        <f t="shared" si="240"/>
        <v>673</v>
      </c>
      <c r="F1605">
        <f t="shared" si="241"/>
        <v>32</v>
      </c>
      <c r="G1605">
        <f t="shared" si="242"/>
        <v>7</v>
      </c>
      <c r="H1605">
        <v>0</v>
      </c>
      <c r="I1605">
        <f t="shared" si="247"/>
        <v>3</v>
      </c>
      <c r="J1605">
        <f>VLOOKUP(AA1605,角色间职业划分!P:AP,20,FALSE)</f>
        <v>10</v>
      </c>
      <c r="K1605">
        <f>IF(X1605=500,100,VLOOKUP(AA1605,角色间职业划分!P:AP,22,FALSE))</f>
        <v>120</v>
      </c>
      <c r="L1605">
        <f>IF(X1605=500,K1605,VLOOKUP(AA1605,角色间职业划分!P:AP,23,FALSE))</f>
        <v>60</v>
      </c>
      <c r="M1605">
        <f>VLOOKUP(AA1605,角色间职业划分!P:AP,24,FALSE)</f>
        <v>0</v>
      </c>
      <c r="N1605">
        <f>VLOOKUP(AA1605,角色间职业划分!P:AP,14)*100</f>
        <v>95</v>
      </c>
      <c r="O1605">
        <f>VLOOKUP(AA1605,角色间职业划分!P:Z,9,FALSE)</f>
        <v>0</v>
      </c>
      <c r="P1605">
        <f>VLOOKUP(AA1605,角色间职业划分!P:AP,10,FALSE)</f>
        <v>0</v>
      </c>
      <c r="Q1605">
        <f>VLOOKUP(AA1605,角色间职业划分!P:AP,15,FALSE)</f>
        <v>0</v>
      </c>
      <c r="R1605">
        <f>VLOOKUP(AA1605,角色间职业划分!P:AP,16,FALSE)</f>
        <v>0</v>
      </c>
      <c r="S1605">
        <f>VLOOKUP(AA1605,角色间职业划分!P:AP,17,FALSE)</f>
        <v>0</v>
      </c>
      <c r="T1605">
        <f>VLOOKUP(AA1605,角色间职业划分!P:AP,18,FALSE)</f>
        <v>0</v>
      </c>
      <c r="U1605">
        <f>VLOOKUP(AA1605,角色间职业划分!P:AP,27,FALSE)</f>
        <v>0</v>
      </c>
      <c r="V1605">
        <f t="shared" si="243"/>
        <v>10.000000000000004</v>
      </c>
      <c r="W1605">
        <f>VLOOKUP(AA1605,角色间职业划分!P:Q,2,FALSE)</f>
        <v>35</v>
      </c>
      <c r="X1605">
        <f t="shared" si="248"/>
        <v>86</v>
      </c>
      <c r="Y1605">
        <f>INT(VLOOKUP(X1605,角色属性总表!AG:AH,2,FALSE)*角色属性总表!$C$38)</f>
        <v>1728</v>
      </c>
      <c r="AA1605">
        <f t="shared" si="249"/>
        <v>16</v>
      </c>
      <c r="AB1605">
        <f>VLOOKUP(X1605,角色属性总表!AG:AI,2,FALSE)*VLOOKUP(角色等级属性!AA1605,角色间职业划分!P:AG,13,FALSE)/角色间职业划分!$AB$9</f>
        <v>1682.5413384799956</v>
      </c>
      <c r="AC1605">
        <f>VLOOKUP(X1605,角色属性总表!AG:AI,3,FALSE)*VLOOKUP(AA1605,角色间职业划分!P:AG,8,FALSE)/角色间职业划分!$W$9</f>
        <v>8136.5759999999991</v>
      </c>
      <c r="AD1605">
        <f>VLOOKUP(AA1605,角色间职业划分!P:AP,26,FALSE)</f>
        <v>0.4</v>
      </c>
      <c r="AE1605">
        <f>VLOOKUP(X1605,角色属性总表!I:Q,3,FALSE)</f>
        <v>774.14400000000001</v>
      </c>
      <c r="AF1605">
        <f>VLOOKUP(AA1605,角色间职业划分!P:AP,11,FALSE)</f>
        <v>0.4</v>
      </c>
      <c r="AG1605">
        <f t="shared" si="244"/>
        <v>5966.6382281684428</v>
      </c>
      <c r="AH1605">
        <f t="shared" si="245"/>
        <v>774</v>
      </c>
      <c r="AJ1605">
        <f t="shared" si="246"/>
        <v>5192.6382281684428</v>
      </c>
      <c r="AK1605">
        <v>1601</v>
      </c>
    </row>
    <row r="1606" spans="1:37" x14ac:dyDescent="0.15">
      <c r="A1606">
        <v>1602</v>
      </c>
      <c r="B1606">
        <f>ROUND(VLOOKUP(X1606,角色属性总表!AG:AI,2,FALSE)/角色属性总表!$C$34,0)</f>
        <v>249</v>
      </c>
      <c r="C1606">
        <f>ROUND(VLOOKUP(X1606,角色属性总表!Y:AE,3,FALSE)/J1606,0)</f>
        <v>139</v>
      </c>
      <c r="D1606">
        <f>ROUND(VLOOKUP(X1606,角色属性总表!AG:AI,3,FALSE)/角色属性总表!$C$35,0)</f>
        <v>261</v>
      </c>
      <c r="E1606">
        <f t="shared" ref="E1606:E1669" si="250">INT(AD1606*AB1606)</f>
        <v>680</v>
      </c>
      <c r="F1606">
        <f t="shared" ref="F1606:F1669" si="251">ROUND(AC1606/D1606,0)</f>
        <v>31</v>
      </c>
      <c r="G1606">
        <f t="shared" ref="G1606:G1669" si="252">ROUND(AB1606/B1606,0)</f>
        <v>7</v>
      </c>
      <c r="H1606">
        <v>0</v>
      </c>
      <c r="I1606">
        <f t="shared" si="247"/>
        <v>3</v>
      </c>
      <c r="J1606">
        <f>VLOOKUP(AA1606,角色间职业划分!P:AP,20,FALSE)</f>
        <v>10</v>
      </c>
      <c r="K1606">
        <f>IF(X1606=500,100,VLOOKUP(AA1606,角色间职业划分!P:AP,22,FALSE))</f>
        <v>120</v>
      </c>
      <c r="L1606">
        <f>IF(X1606=500,K1606,VLOOKUP(AA1606,角色间职业划分!P:AP,23,FALSE))</f>
        <v>60</v>
      </c>
      <c r="M1606">
        <f>VLOOKUP(AA1606,角色间职业划分!P:AP,24,FALSE)</f>
        <v>0</v>
      </c>
      <c r="N1606">
        <f>VLOOKUP(AA1606,角色间职业划分!P:AP,14)*100</f>
        <v>95</v>
      </c>
      <c r="O1606">
        <f>VLOOKUP(AA1606,角色间职业划分!P:Z,9,FALSE)</f>
        <v>0</v>
      </c>
      <c r="P1606">
        <f>VLOOKUP(AA1606,角色间职业划分!P:AP,10,FALSE)</f>
        <v>0</v>
      </c>
      <c r="Q1606">
        <f>VLOOKUP(AA1606,角色间职业划分!P:AP,15,FALSE)</f>
        <v>0</v>
      </c>
      <c r="R1606">
        <f>VLOOKUP(AA1606,角色间职业划分!P:AP,16,FALSE)</f>
        <v>0</v>
      </c>
      <c r="S1606">
        <f>VLOOKUP(AA1606,角色间职业划分!P:AP,17,FALSE)</f>
        <v>0</v>
      </c>
      <c r="T1606">
        <f>VLOOKUP(AA1606,角色间职业划分!P:AP,18,FALSE)</f>
        <v>0</v>
      </c>
      <c r="U1606">
        <f>VLOOKUP(AA1606,角色间职业划分!P:AP,27,FALSE)</f>
        <v>0</v>
      </c>
      <c r="V1606">
        <f t="shared" ref="V1606:V1669" si="253">(AF1606-AF$2)*100</f>
        <v>10.000000000000004</v>
      </c>
      <c r="W1606">
        <f>VLOOKUP(AA1606,角色间职业划分!P:Q,2,FALSE)</f>
        <v>35</v>
      </c>
      <c r="X1606">
        <f t="shared" si="248"/>
        <v>87</v>
      </c>
      <c r="Y1606">
        <f>INT(VLOOKUP(X1606,角色属性总表!AG:AH,2,FALSE)*角色属性总表!$C$38)</f>
        <v>1746</v>
      </c>
      <c r="AA1606">
        <f t="shared" si="249"/>
        <v>16</v>
      </c>
      <c r="AB1606">
        <f>VLOOKUP(X1606,角色属性总表!AG:AI,2,FALSE)*VLOOKUP(角色等级属性!AA1606,角色间职业划分!P:AG,13,FALSE)/角色间职业划分!$AB$9</f>
        <v>1700.0678107558288</v>
      </c>
      <c r="AC1606">
        <f>VLOOKUP(X1606,角色属性总表!AG:AI,3,FALSE)*VLOOKUP(AA1606,角色间职业划分!P:AG,8,FALSE)/角色间职业划分!$W$9</f>
        <v>8221.3319999999985</v>
      </c>
      <c r="AD1606">
        <f>VLOOKUP(AA1606,角色间职业划分!P:AP,26,FALSE)</f>
        <v>0.4</v>
      </c>
      <c r="AE1606">
        <f>VLOOKUP(X1606,角色属性总表!I:Q,3,FALSE)</f>
        <v>782.20799999999997</v>
      </c>
      <c r="AF1606">
        <f>VLOOKUP(AA1606,角色间职业划分!P:AP,11,FALSE)</f>
        <v>0.4</v>
      </c>
      <c r="AG1606">
        <f t="shared" ref="AG1606:AG1669" si="254">((AF$2*X1606*X1606*180)/(SQRT(X1606*100)-AF$2*X1606))</f>
        <v>6084.6052719335185</v>
      </c>
      <c r="AH1606">
        <f t="shared" ref="AH1606:AH1669" si="255">D1606*AH$2</f>
        <v>783</v>
      </c>
      <c r="AJ1606">
        <f t="shared" ref="AJ1606:AJ1669" si="256">AG1606-AH1606</f>
        <v>5301.6052719335185</v>
      </c>
      <c r="AK1606">
        <v>1602</v>
      </c>
    </row>
    <row r="1607" spans="1:37" x14ac:dyDescent="0.15">
      <c r="A1607">
        <v>1603</v>
      </c>
      <c r="B1607">
        <f>ROUND(VLOOKUP(X1607,角色属性总表!AG:AI,2,FALSE)/角色属性总表!$C$34,0)</f>
        <v>252</v>
      </c>
      <c r="C1607">
        <f>ROUND(VLOOKUP(X1607,角色属性总表!Y:AE,3,FALSE)/J1607,0)</f>
        <v>142</v>
      </c>
      <c r="D1607">
        <f>ROUND(VLOOKUP(X1607,角色属性总表!AG:AI,3,FALSE)/角色属性总表!$C$35,0)</f>
        <v>263</v>
      </c>
      <c r="E1607">
        <f t="shared" si="250"/>
        <v>687</v>
      </c>
      <c r="F1607">
        <f t="shared" si="251"/>
        <v>32</v>
      </c>
      <c r="G1607">
        <f t="shared" si="252"/>
        <v>7</v>
      </c>
      <c r="H1607">
        <v>0</v>
      </c>
      <c r="I1607">
        <f t="shared" ref="I1607:I1670" si="257">I1606</f>
        <v>3</v>
      </c>
      <c r="J1607">
        <f>VLOOKUP(AA1607,角色间职业划分!P:AP,20,FALSE)</f>
        <v>10</v>
      </c>
      <c r="K1607">
        <f>IF(X1607=500,100,VLOOKUP(AA1607,角色间职业划分!P:AP,22,FALSE))</f>
        <v>120</v>
      </c>
      <c r="L1607">
        <f>IF(X1607=500,K1607,VLOOKUP(AA1607,角色间职业划分!P:AP,23,FALSE))</f>
        <v>60</v>
      </c>
      <c r="M1607">
        <f>VLOOKUP(AA1607,角色间职业划分!P:AP,24,FALSE)</f>
        <v>0</v>
      </c>
      <c r="N1607">
        <f>VLOOKUP(AA1607,角色间职业划分!P:AP,14)*100</f>
        <v>95</v>
      </c>
      <c r="O1607">
        <f>VLOOKUP(AA1607,角色间职业划分!P:Z,9,FALSE)</f>
        <v>0</v>
      </c>
      <c r="P1607">
        <f>VLOOKUP(AA1607,角色间职业划分!P:AP,10,FALSE)</f>
        <v>0</v>
      </c>
      <c r="Q1607">
        <f>VLOOKUP(AA1607,角色间职业划分!P:AP,15,FALSE)</f>
        <v>0</v>
      </c>
      <c r="R1607">
        <f>VLOOKUP(AA1607,角色间职业划分!P:AP,16,FALSE)</f>
        <v>0</v>
      </c>
      <c r="S1607">
        <f>VLOOKUP(AA1607,角色间职业划分!P:AP,17,FALSE)</f>
        <v>0</v>
      </c>
      <c r="T1607">
        <f>VLOOKUP(AA1607,角色间职业划分!P:AP,18,FALSE)</f>
        <v>0</v>
      </c>
      <c r="U1607">
        <f>VLOOKUP(AA1607,角色间职业划分!P:AP,27,FALSE)</f>
        <v>0</v>
      </c>
      <c r="V1607">
        <f t="shared" si="253"/>
        <v>10.000000000000004</v>
      </c>
      <c r="W1607">
        <f>VLOOKUP(AA1607,角色间职业划分!P:Q,2,FALSE)</f>
        <v>35</v>
      </c>
      <c r="X1607">
        <f t="shared" ref="X1607:X1670" si="258">IF(X1606=100,500,IF(X1606=500,1,X1606+1))</f>
        <v>88</v>
      </c>
      <c r="Y1607">
        <f>INT(VLOOKUP(X1607,角色属性总表!AG:AH,2,FALSE)*角色属性总表!$C$38)</f>
        <v>1764</v>
      </c>
      <c r="AA1607">
        <f t="shared" ref="AA1607:AA1670" si="259">IF(X1607=1,AA1606+1,AA1606)</f>
        <v>16</v>
      </c>
      <c r="AB1607">
        <f>VLOOKUP(X1607,角色属性总表!AG:AI,2,FALSE)*VLOOKUP(角色等级属性!AA1607,角色间职业划分!P:AG,13,FALSE)/角色间职业划分!$AB$9</f>
        <v>1717.5942830316626</v>
      </c>
      <c r="AC1607">
        <f>VLOOKUP(X1607,角色属性总表!AG:AI,3,FALSE)*VLOOKUP(AA1607,角色间职业划分!P:AG,8,FALSE)/角色间职业划分!$W$9</f>
        <v>8306.0879999999997</v>
      </c>
      <c r="AD1607">
        <f>VLOOKUP(AA1607,角色间职业划分!P:AP,26,FALSE)</f>
        <v>0.4</v>
      </c>
      <c r="AE1607">
        <f>VLOOKUP(X1607,角色属性总表!I:Q,3,FALSE)</f>
        <v>790.27200000000016</v>
      </c>
      <c r="AF1607">
        <f>VLOOKUP(AA1607,角色间职业划分!P:AP,11,FALSE)</f>
        <v>0.4</v>
      </c>
      <c r="AG1607">
        <f t="shared" si="254"/>
        <v>6203.6263446309567</v>
      </c>
      <c r="AH1607">
        <f t="shared" si="255"/>
        <v>789</v>
      </c>
      <c r="AJ1607">
        <f t="shared" si="256"/>
        <v>5414.6263446309567</v>
      </c>
      <c r="AK1607">
        <v>1603</v>
      </c>
    </row>
    <row r="1608" spans="1:37" x14ac:dyDescent="0.15">
      <c r="A1608">
        <v>1604</v>
      </c>
      <c r="B1608">
        <f>ROUND(VLOOKUP(X1608,角色属性总表!AG:AI,2,FALSE)/角色属性总表!$C$34,0)</f>
        <v>255</v>
      </c>
      <c r="C1608">
        <f>ROUND(VLOOKUP(X1608,角色属性总表!Y:AE,3,FALSE)/J1608,0)</f>
        <v>145</v>
      </c>
      <c r="D1608">
        <f>ROUND(VLOOKUP(X1608,角色属性总表!AG:AI,3,FALSE)/角色属性总表!$C$35,0)</f>
        <v>266</v>
      </c>
      <c r="E1608">
        <f t="shared" si="250"/>
        <v>694</v>
      </c>
      <c r="F1608">
        <f t="shared" si="251"/>
        <v>32</v>
      </c>
      <c r="G1608">
        <f t="shared" si="252"/>
        <v>7</v>
      </c>
      <c r="H1608">
        <v>0</v>
      </c>
      <c r="I1608">
        <f t="shared" si="257"/>
        <v>3</v>
      </c>
      <c r="J1608">
        <f>VLOOKUP(AA1608,角色间职业划分!P:AP,20,FALSE)</f>
        <v>10</v>
      </c>
      <c r="K1608">
        <f>IF(X1608=500,100,VLOOKUP(AA1608,角色间职业划分!P:AP,22,FALSE))</f>
        <v>120</v>
      </c>
      <c r="L1608">
        <f>IF(X1608=500,K1608,VLOOKUP(AA1608,角色间职业划分!P:AP,23,FALSE))</f>
        <v>60</v>
      </c>
      <c r="M1608">
        <f>VLOOKUP(AA1608,角色间职业划分!P:AP,24,FALSE)</f>
        <v>0</v>
      </c>
      <c r="N1608">
        <f>VLOOKUP(AA1608,角色间职业划分!P:AP,14)*100</f>
        <v>95</v>
      </c>
      <c r="O1608">
        <f>VLOOKUP(AA1608,角色间职业划分!P:Z,9,FALSE)</f>
        <v>0</v>
      </c>
      <c r="P1608">
        <f>VLOOKUP(AA1608,角色间职业划分!P:AP,10,FALSE)</f>
        <v>0</v>
      </c>
      <c r="Q1608">
        <f>VLOOKUP(AA1608,角色间职业划分!P:AP,15,FALSE)</f>
        <v>0</v>
      </c>
      <c r="R1608">
        <f>VLOOKUP(AA1608,角色间职业划分!P:AP,16,FALSE)</f>
        <v>0</v>
      </c>
      <c r="S1608">
        <f>VLOOKUP(AA1608,角色间职业划分!P:AP,17,FALSE)</f>
        <v>0</v>
      </c>
      <c r="T1608">
        <f>VLOOKUP(AA1608,角色间职业划分!P:AP,18,FALSE)</f>
        <v>0</v>
      </c>
      <c r="U1608">
        <f>VLOOKUP(AA1608,角色间职业划分!P:AP,27,FALSE)</f>
        <v>0</v>
      </c>
      <c r="V1608">
        <f t="shared" si="253"/>
        <v>10.000000000000004</v>
      </c>
      <c r="W1608">
        <f>VLOOKUP(AA1608,角色间职业划分!P:Q,2,FALSE)</f>
        <v>35</v>
      </c>
      <c r="X1608">
        <f t="shared" si="258"/>
        <v>89</v>
      </c>
      <c r="Y1608">
        <f>INT(VLOOKUP(X1608,角色属性总表!AG:AH,2,FALSE)*角色属性总表!$C$38)</f>
        <v>1782</v>
      </c>
      <c r="AA1608">
        <f t="shared" si="259"/>
        <v>16</v>
      </c>
      <c r="AB1608">
        <f>VLOOKUP(X1608,角色属性总表!AG:AI,2,FALSE)*VLOOKUP(角色等级属性!AA1608,角色间职业划分!P:AG,13,FALSE)/角色间职业划分!$AB$9</f>
        <v>1735.1207553074953</v>
      </c>
      <c r="AC1608">
        <f>VLOOKUP(X1608,角色属性总表!AG:AI,3,FALSE)*VLOOKUP(AA1608,角色间职业划分!P:AG,8,FALSE)/角色间职业划分!$W$9</f>
        <v>8390.8439999999991</v>
      </c>
      <c r="AD1608">
        <f>VLOOKUP(AA1608,角色间职业划分!P:AP,26,FALSE)</f>
        <v>0.4</v>
      </c>
      <c r="AE1608">
        <f>VLOOKUP(X1608,角色属性总表!I:Q,3,FALSE)</f>
        <v>798.33600000000001</v>
      </c>
      <c r="AF1608">
        <f>VLOOKUP(AA1608,角色间职业划分!P:AP,11,FALSE)</f>
        <v>0.4</v>
      </c>
      <c r="AG1608">
        <f t="shared" si="254"/>
        <v>6323.7018502732935</v>
      </c>
      <c r="AH1608">
        <f t="shared" si="255"/>
        <v>798</v>
      </c>
      <c r="AJ1608">
        <f t="shared" si="256"/>
        <v>5525.7018502732935</v>
      </c>
      <c r="AK1608">
        <v>1604</v>
      </c>
    </row>
    <row r="1609" spans="1:37" x14ac:dyDescent="0.15">
      <c r="A1609">
        <v>1605</v>
      </c>
      <c r="B1609">
        <f>ROUND(VLOOKUP(X1609,角色属性总表!AG:AI,2,FALSE)/角色属性总表!$C$34,0)</f>
        <v>257</v>
      </c>
      <c r="C1609">
        <f>ROUND(VLOOKUP(X1609,角色属性总表!Y:AE,3,FALSE)/J1609,0)</f>
        <v>147</v>
      </c>
      <c r="D1609">
        <f>ROUND(VLOOKUP(X1609,角色属性总表!AG:AI,3,FALSE)/角色属性总表!$C$35,0)</f>
        <v>269</v>
      </c>
      <c r="E1609">
        <f t="shared" si="250"/>
        <v>701</v>
      </c>
      <c r="F1609">
        <f t="shared" si="251"/>
        <v>32</v>
      </c>
      <c r="G1609">
        <f t="shared" si="252"/>
        <v>7</v>
      </c>
      <c r="H1609">
        <v>0</v>
      </c>
      <c r="I1609">
        <f t="shared" si="257"/>
        <v>3</v>
      </c>
      <c r="J1609">
        <f>VLOOKUP(AA1609,角色间职业划分!P:AP,20,FALSE)</f>
        <v>10</v>
      </c>
      <c r="K1609">
        <f>IF(X1609=500,100,VLOOKUP(AA1609,角色间职业划分!P:AP,22,FALSE))</f>
        <v>120</v>
      </c>
      <c r="L1609">
        <f>IF(X1609=500,K1609,VLOOKUP(AA1609,角色间职业划分!P:AP,23,FALSE))</f>
        <v>60</v>
      </c>
      <c r="M1609">
        <f>VLOOKUP(AA1609,角色间职业划分!P:AP,24,FALSE)</f>
        <v>0</v>
      </c>
      <c r="N1609">
        <f>VLOOKUP(AA1609,角色间职业划分!P:AP,14)*100</f>
        <v>95</v>
      </c>
      <c r="O1609">
        <f>VLOOKUP(AA1609,角色间职业划分!P:Z,9,FALSE)</f>
        <v>0</v>
      </c>
      <c r="P1609">
        <f>VLOOKUP(AA1609,角色间职业划分!P:AP,10,FALSE)</f>
        <v>0</v>
      </c>
      <c r="Q1609">
        <f>VLOOKUP(AA1609,角色间职业划分!P:AP,15,FALSE)</f>
        <v>0</v>
      </c>
      <c r="R1609">
        <f>VLOOKUP(AA1609,角色间职业划分!P:AP,16,FALSE)</f>
        <v>0</v>
      </c>
      <c r="S1609">
        <f>VLOOKUP(AA1609,角色间职业划分!P:AP,17,FALSE)</f>
        <v>0</v>
      </c>
      <c r="T1609">
        <f>VLOOKUP(AA1609,角色间职业划分!P:AP,18,FALSE)</f>
        <v>0</v>
      </c>
      <c r="U1609">
        <f>VLOOKUP(AA1609,角色间职业划分!P:AP,27,FALSE)</f>
        <v>0</v>
      </c>
      <c r="V1609">
        <f t="shared" si="253"/>
        <v>10.000000000000004</v>
      </c>
      <c r="W1609">
        <f>VLOOKUP(AA1609,角色间职业划分!P:Q,2,FALSE)</f>
        <v>35</v>
      </c>
      <c r="X1609">
        <f t="shared" si="258"/>
        <v>90</v>
      </c>
      <c r="Y1609">
        <f>INT(VLOOKUP(X1609,角色属性总表!AG:AH,2,FALSE)*角色属性总表!$C$38)</f>
        <v>1800</v>
      </c>
      <c r="AA1609">
        <f t="shared" si="259"/>
        <v>16</v>
      </c>
      <c r="AB1609">
        <f>VLOOKUP(X1609,角色属性总表!AG:AI,2,FALSE)*VLOOKUP(角色等级属性!AA1609,角色间职业划分!P:AG,13,FALSE)/角色间职业划分!$AB$9</f>
        <v>1752.6472275833289</v>
      </c>
      <c r="AC1609">
        <f>VLOOKUP(X1609,角色属性总表!AG:AI,3,FALSE)*VLOOKUP(AA1609,角色间职业划分!P:AG,8,FALSE)/角色间职业划分!$W$9</f>
        <v>8475.5999999999985</v>
      </c>
      <c r="AD1609">
        <f>VLOOKUP(AA1609,角色间职业划分!P:AP,26,FALSE)</f>
        <v>0.4</v>
      </c>
      <c r="AE1609">
        <f>VLOOKUP(X1609,角色属性总表!I:Q,3,FALSE)</f>
        <v>806.40000000000009</v>
      </c>
      <c r="AF1609">
        <f>VLOOKUP(AA1609,角色间职业划分!P:AP,11,FALSE)</f>
        <v>0.4</v>
      </c>
      <c r="AG1609">
        <f t="shared" si="254"/>
        <v>6444.8322399624567</v>
      </c>
      <c r="AH1609">
        <f t="shared" si="255"/>
        <v>807</v>
      </c>
      <c r="AJ1609">
        <f t="shared" si="256"/>
        <v>5637.8322399624567</v>
      </c>
      <c r="AK1609">
        <v>1605</v>
      </c>
    </row>
    <row r="1610" spans="1:37" x14ac:dyDescent="0.15">
      <c r="A1610">
        <v>1606</v>
      </c>
      <c r="B1610">
        <f>ROUND(VLOOKUP(X1610,角色属性总表!AG:AI,2,FALSE)/角色属性总表!$C$34,0)</f>
        <v>260</v>
      </c>
      <c r="C1610">
        <f>ROUND(VLOOKUP(X1610,角色属性总表!Y:AE,3,FALSE)/J1610,0)</f>
        <v>150</v>
      </c>
      <c r="D1610">
        <f>ROUND(VLOOKUP(X1610,角色属性总表!AG:AI,3,FALSE)/角色属性总表!$C$35,0)</f>
        <v>271</v>
      </c>
      <c r="E1610">
        <f t="shared" si="250"/>
        <v>708</v>
      </c>
      <c r="F1610">
        <f t="shared" si="251"/>
        <v>32</v>
      </c>
      <c r="G1610">
        <f t="shared" si="252"/>
        <v>7</v>
      </c>
      <c r="H1610">
        <v>0</v>
      </c>
      <c r="I1610">
        <f t="shared" si="257"/>
        <v>3</v>
      </c>
      <c r="J1610">
        <f>VLOOKUP(AA1610,角色间职业划分!P:AP,20,FALSE)</f>
        <v>10</v>
      </c>
      <c r="K1610">
        <f>IF(X1610=500,100,VLOOKUP(AA1610,角色间职业划分!P:AP,22,FALSE))</f>
        <v>120</v>
      </c>
      <c r="L1610">
        <f>IF(X1610=500,K1610,VLOOKUP(AA1610,角色间职业划分!P:AP,23,FALSE))</f>
        <v>60</v>
      </c>
      <c r="M1610">
        <f>VLOOKUP(AA1610,角色间职业划分!P:AP,24,FALSE)</f>
        <v>0</v>
      </c>
      <c r="N1610">
        <f>VLOOKUP(AA1610,角色间职业划分!P:AP,14)*100</f>
        <v>95</v>
      </c>
      <c r="O1610">
        <f>VLOOKUP(AA1610,角色间职业划分!P:Z,9,FALSE)</f>
        <v>0</v>
      </c>
      <c r="P1610">
        <f>VLOOKUP(AA1610,角色间职业划分!P:AP,10,FALSE)</f>
        <v>0</v>
      </c>
      <c r="Q1610">
        <f>VLOOKUP(AA1610,角色间职业划分!P:AP,15,FALSE)</f>
        <v>0</v>
      </c>
      <c r="R1610">
        <f>VLOOKUP(AA1610,角色间职业划分!P:AP,16,FALSE)</f>
        <v>0</v>
      </c>
      <c r="S1610">
        <f>VLOOKUP(AA1610,角色间职业划分!P:AP,17,FALSE)</f>
        <v>0</v>
      </c>
      <c r="T1610">
        <f>VLOOKUP(AA1610,角色间职业划分!P:AP,18,FALSE)</f>
        <v>0</v>
      </c>
      <c r="U1610">
        <f>VLOOKUP(AA1610,角色间职业划分!P:AP,27,FALSE)</f>
        <v>0</v>
      </c>
      <c r="V1610">
        <f t="shared" si="253"/>
        <v>10.000000000000004</v>
      </c>
      <c r="W1610">
        <f>VLOOKUP(AA1610,角色间职业划分!P:Q,2,FALSE)</f>
        <v>35</v>
      </c>
      <c r="X1610">
        <f t="shared" si="258"/>
        <v>91</v>
      </c>
      <c r="Y1610">
        <f>INT(VLOOKUP(X1610,角色属性总表!AG:AH,2,FALSE)*角色属性总表!$C$38)</f>
        <v>1818</v>
      </c>
      <c r="AA1610">
        <f t="shared" si="259"/>
        <v>16</v>
      </c>
      <c r="AB1610">
        <f>VLOOKUP(X1610,角色属性总表!AG:AI,2,FALSE)*VLOOKUP(角色等级属性!AA1610,角色间职业划分!P:AG,13,FALSE)/角色间职业划分!$AB$9</f>
        <v>1770.1736998591621</v>
      </c>
      <c r="AC1610">
        <f>VLOOKUP(X1610,角色属性总表!AG:AI,3,FALSE)*VLOOKUP(AA1610,角色间职业划分!P:AG,8,FALSE)/角色间职业划分!$W$9</f>
        <v>8560.3559999999998</v>
      </c>
      <c r="AD1610">
        <f>VLOOKUP(AA1610,角色间职业划分!P:AP,26,FALSE)</f>
        <v>0.4</v>
      </c>
      <c r="AE1610">
        <f>VLOOKUP(X1610,角色属性总表!I:Q,3,FALSE)</f>
        <v>814.46399999999994</v>
      </c>
      <c r="AF1610">
        <f>VLOOKUP(AA1610,角色间职业划分!P:AP,11,FALSE)</f>
        <v>0.4</v>
      </c>
      <c r="AG1610">
        <f t="shared" si="254"/>
        <v>6567.0180108516188</v>
      </c>
      <c r="AH1610">
        <f t="shared" si="255"/>
        <v>813</v>
      </c>
      <c r="AJ1610">
        <f t="shared" si="256"/>
        <v>5754.0180108516188</v>
      </c>
      <c r="AK1610">
        <v>1606</v>
      </c>
    </row>
    <row r="1611" spans="1:37" x14ac:dyDescent="0.15">
      <c r="A1611">
        <v>1607</v>
      </c>
      <c r="B1611">
        <f>ROUND(VLOOKUP(X1611,角色属性总表!AG:AI,2,FALSE)/角色属性总表!$C$34,0)</f>
        <v>262</v>
      </c>
      <c r="C1611">
        <f>ROUND(VLOOKUP(X1611,角色属性总表!Y:AE,3,FALSE)/J1611,0)</f>
        <v>153</v>
      </c>
      <c r="D1611">
        <f>ROUND(VLOOKUP(X1611,角色属性总表!AG:AI,3,FALSE)/角色属性总表!$C$35,0)</f>
        <v>274</v>
      </c>
      <c r="E1611">
        <f t="shared" si="250"/>
        <v>715</v>
      </c>
      <c r="F1611">
        <f t="shared" si="251"/>
        <v>32</v>
      </c>
      <c r="G1611">
        <f t="shared" si="252"/>
        <v>7</v>
      </c>
      <c r="H1611">
        <v>0</v>
      </c>
      <c r="I1611">
        <f t="shared" si="257"/>
        <v>3</v>
      </c>
      <c r="J1611">
        <f>VLOOKUP(AA1611,角色间职业划分!P:AP,20,FALSE)</f>
        <v>10</v>
      </c>
      <c r="K1611">
        <f>IF(X1611=500,100,VLOOKUP(AA1611,角色间职业划分!P:AP,22,FALSE))</f>
        <v>120</v>
      </c>
      <c r="L1611">
        <f>IF(X1611=500,K1611,VLOOKUP(AA1611,角色间职业划分!P:AP,23,FALSE))</f>
        <v>60</v>
      </c>
      <c r="M1611">
        <f>VLOOKUP(AA1611,角色间职业划分!P:AP,24,FALSE)</f>
        <v>0</v>
      </c>
      <c r="N1611">
        <f>VLOOKUP(AA1611,角色间职业划分!P:AP,14)*100</f>
        <v>95</v>
      </c>
      <c r="O1611">
        <f>VLOOKUP(AA1611,角色间职业划分!P:Z,9,FALSE)</f>
        <v>0</v>
      </c>
      <c r="P1611">
        <f>VLOOKUP(AA1611,角色间职业划分!P:AP,10,FALSE)</f>
        <v>0</v>
      </c>
      <c r="Q1611">
        <f>VLOOKUP(AA1611,角色间职业划分!P:AP,15,FALSE)</f>
        <v>0</v>
      </c>
      <c r="R1611">
        <f>VLOOKUP(AA1611,角色间职业划分!P:AP,16,FALSE)</f>
        <v>0</v>
      </c>
      <c r="S1611">
        <f>VLOOKUP(AA1611,角色间职业划分!P:AP,17,FALSE)</f>
        <v>0</v>
      </c>
      <c r="T1611">
        <f>VLOOKUP(AA1611,角色间职业划分!P:AP,18,FALSE)</f>
        <v>0</v>
      </c>
      <c r="U1611">
        <f>VLOOKUP(AA1611,角色间职业划分!P:AP,27,FALSE)</f>
        <v>0</v>
      </c>
      <c r="V1611">
        <f t="shared" si="253"/>
        <v>10.000000000000004</v>
      </c>
      <c r="W1611">
        <f>VLOOKUP(AA1611,角色间职业划分!P:Q,2,FALSE)</f>
        <v>35</v>
      </c>
      <c r="X1611">
        <f t="shared" si="258"/>
        <v>92</v>
      </c>
      <c r="Y1611">
        <f>INT(VLOOKUP(X1611,角色属性总表!AG:AH,2,FALSE)*角色属性总表!$C$38)</f>
        <v>1836</v>
      </c>
      <c r="AA1611">
        <f t="shared" si="259"/>
        <v>16</v>
      </c>
      <c r="AB1611">
        <f>VLOOKUP(X1611,角色属性总表!AG:AI,2,FALSE)*VLOOKUP(角色等级属性!AA1611,角色间职业划分!P:AG,13,FALSE)/角色间职业划分!$AB$9</f>
        <v>1787.7001721349952</v>
      </c>
      <c r="AC1611">
        <f>VLOOKUP(X1611,角色属性总表!AG:AI,3,FALSE)*VLOOKUP(AA1611,角色间职业划分!P:AG,8,FALSE)/角色间职业划分!$W$9</f>
        <v>8645.1119999999992</v>
      </c>
      <c r="AD1611">
        <f>VLOOKUP(AA1611,角色间职业划分!P:AP,26,FALSE)</f>
        <v>0.4</v>
      </c>
      <c r="AE1611">
        <f>VLOOKUP(X1611,角色属性总表!I:Q,3,FALSE)</f>
        <v>822.52800000000002</v>
      </c>
      <c r="AF1611">
        <f>VLOOKUP(AA1611,角色间职业划分!P:AP,11,FALSE)</f>
        <v>0.4</v>
      </c>
      <c r="AG1611">
        <f t="shared" si="254"/>
        <v>6690.2597051499315</v>
      </c>
      <c r="AH1611">
        <f t="shared" si="255"/>
        <v>822</v>
      </c>
      <c r="AJ1611">
        <f t="shared" si="256"/>
        <v>5868.2597051499315</v>
      </c>
      <c r="AK1611">
        <v>1607</v>
      </c>
    </row>
    <row r="1612" spans="1:37" x14ac:dyDescent="0.15">
      <c r="A1612">
        <v>1608</v>
      </c>
      <c r="B1612">
        <f>ROUND(VLOOKUP(X1612,角色属性总表!AG:AI,2,FALSE)/角色属性总表!$C$34,0)</f>
        <v>265</v>
      </c>
      <c r="C1612">
        <f>ROUND(VLOOKUP(X1612,角色属性总表!Y:AE,3,FALSE)/J1612,0)</f>
        <v>156</v>
      </c>
      <c r="D1612">
        <f>ROUND(VLOOKUP(X1612,角色属性总表!AG:AI,3,FALSE)/角色属性总表!$C$35,0)</f>
        <v>277</v>
      </c>
      <c r="E1612">
        <f t="shared" si="250"/>
        <v>722</v>
      </c>
      <c r="F1612">
        <f t="shared" si="251"/>
        <v>32</v>
      </c>
      <c r="G1612">
        <f t="shared" si="252"/>
        <v>7</v>
      </c>
      <c r="H1612">
        <v>0</v>
      </c>
      <c r="I1612">
        <f t="shared" si="257"/>
        <v>3</v>
      </c>
      <c r="J1612">
        <f>VLOOKUP(AA1612,角色间职业划分!P:AP,20,FALSE)</f>
        <v>10</v>
      </c>
      <c r="K1612">
        <f>IF(X1612=500,100,VLOOKUP(AA1612,角色间职业划分!P:AP,22,FALSE))</f>
        <v>120</v>
      </c>
      <c r="L1612">
        <f>IF(X1612=500,K1612,VLOOKUP(AA1612,角色间职业划分!P:AP,23,FALSE))</f>
        <v>60</v>
      </c>
      <c r="M1612">
        <f>VLOOKUP(AA1612,角色间职业划分!P:AP,24,FALSE)</f>
        <v>0</v>
      </c>
      <c r="N1612">
        <f>VLOOKUP(AA1612,角色间职业划分!P:AP,14)*100</f>
        <v>95</v>
      </c>
      <c r="O1612">
        <f>VLOOKUP(AA1612,角色间职业划分!P:Z,9,FALSE)</f>
        <v>0</v>
      </c>
      <c r="P1612">
        <f>VLOOKUP(AA1612,角色间职业划分!P:AP,10,FALSE)</f>
        <v>0</v>
      </c>
      <c r="Q1612">
        <f>VLOOKUP(AA1612,角色间职业划分!P:AP,15,FALSE)</f>
        <v>0</v>
      </c>
      <c r="R1612">
        <f>VLOOKUP(AA1612,角色间职业划分!P:AP,16,FALSE)</f>
        <v>0</v>
      </c>
      <c r="S1612">
        <f>VLOOKUP(AA1612,角色间职业划分!P:AP,17,FALSE)</f>
        <v>0</v>
      </c>
      <c r="T1612">
        <f>VLOOKUP(AA1612,角色间职业划分!P:AP,18,FALSE)</f>
        <v>0</v>
      </c>
      <c r="U1612">
        <f>VLOOKUP(AA1612,角色间职业划分!P:AP,27,FALSE)</f>
        <v>0</v>
      </c>
      <c r="V1612">
        <f t="shared" si="253"/>
        <v>10.000000000000004</v>
      </c>
      <c r="W1612">
        <f>VLOOKUP(AA1612,角色间职业划分!P:Q,2,FALSE)</f>
        <v>35</v>
      </c>
      <c r="X1612">
        <f t="shared" si="258"/>
        <v>93</v>
      </c>
      <c r="Y1612">
        <f>INT(VLOOKUP(X1612,角色属性总表!AG:AH,2,FALSE)*角色属性总表!$C$38)</f>
        <v>1854</v>
      </c>
      <c r="AA1612">
        <f t="shared" si="259"/>
        <v>16</v>
      </c>
      <c r="AB1612">
        <f>VLOOKUP(X1612,角色属性总表!AG:AI,2,FALSE)*VLOOKUP(角色等级属性!AA1612,角色间职业划分!P:AG,13,FALSE)/角色间职业划分!$AB$9</f>
        <v>1805.2266444108286</v>
      </c>
      <c r="AC1612">
        <f>VLOOKUP(X1612,角色属性总表!AG:AI,3,FALSE)*VLOOKUP(AA1612,角色间职业划分!P:AG,8,FALSE)/角色间职业划分!$W$9</f>
        <v>8729.8680000000004</v>
      </c>
      <c r="AD1612">
        <f>VLOOKUP(AA1612,角色间职业划分!P:AP,26,FALSE)</f>
        <v>0.4</v>
      </c>
      <c r="AE1612">
        <f>VLOOKUP(X1612,角色属性总表!I:Q,3,FALSE)</f>
        <v>830.5920000000001</v>
      </c>
      <c r="AF1612">
        <f>VLOOKUP(AA1612,角色间职业划分!P:AP,11,FALSE)</f>
        <v>0.4</v>
      </c>
      <c r="AG1612">
        <f t="shared" si="254"/>
        <v>6814.5579091680256</v>
      </c>
      <c r="AH1612">
        <f t="shared" si="255"/>
        <v>831</v>
      </c>
      <c r="AJ1612">
        <f t="shared" si="256"/>
        <v>5983.5579091680256</v>
      </c>
      <c r="AK1612">
        <v>1608</v>
      </c>
    </row>
    <row r="1613" spans="1:37" x14ac:dyDescent="0.15">
      <c r="A1613">
        <v>1609</v>
      </c>
      <c r="B1613">
        <f>ROUND(VLOOKUP(X1613,角色属性总表!AG:AI,2,FALSE)/角色属性总表!$C$34,0)</f>
        <v>267</v>
      </c>
      <c r="C1613">
        <f>ROUND(VLOOKUP(X1613,角色属性总表!Y:AE,3,FALSE)/J1613,0)</f>
        <v>158</v>
      </c>
      <c r="D1613">
        <f>ROUND(VLOOKUP(X1613,角色属性总表!AG:AI,3,FALSE)/角色属性总表!$C$35,0)</f>
        <v>280</v>
      </c>
      <c r="E1613">
        <f t="shared" si="250"/>
        <v>729</v>
      </c>
      <c r="F1613">
        <f t="shared" si="251"/>
        <v>31</v>
      </c>
      <c r="G1613">
        <f t="shared" si="252"/>
        <v>7</v>
      </c>
      <c r="H1613">
        <v>0</v>
      </c>
      <c r="I1613">
        <f t="shared" si="257"/>
        <v>3</v>
      </c>
      <c r="J1613">
        <f>VLOOKUP(AA1613,角色间职业划分!P:AP,20,FALSE)</f>
        <v>10</v>
      </c>
      <c r="K1613">
        <f>IF(X1613=500,100,VLOOKUP(AA1613,角色间职业划分!P:AP,22,FALSE))</f>
        <v>120</v>
      </c>
      <c r="L1613">
        <f>IF(X1613=500,K1613,VLOOKUP(AA1613,角色间职业划分!P:AP,23,FALSE))</f>
        <v>60</v>
      </c>
      <c r="M1613">
        <f>VLOOKUP(AA1613,角色间职业划分!P:AP,24,FALSE)</f>
        <v>0</v>
      </c>
      <c r="N1613">
        <f>VLOOKUP(AA1613,角色间职业划分!P:AP,14)*100</f>
        <v>95</v>
      </c>
      <c r="O1613">
        <f>VLOOKUP(AA1613,角色间职业划分!P:Z,9,FALSE)</f>
        <v>0</v>
      </c>
      <c r="P1613">
        <f>VLOOKUP(AA1613,角色间职业划分!P:AP,10,FALSE)</f>
        <v>0</v>
      </c>
      <c r="Q1613">
        <f>VLOOKUP(AA1613,角色间职业划分!P:AP,15,FALSE)</f>
        <v>0</v>
      </c>
      <c r="R1613">
        <f>VLOOKUP(AA1613,角色间职业划分!P:AP,16,FALSE)</f>
        <v>0</v>
      </c>
      <c r="S1613">
        <f>VLOOKUP(AA1613,角色间职业划分!P:AP,17,FALSE)</f>
        <v>0</v>
      </c>
      <c r="T1613">
        <f>VLOOKUP(AA1613,角色间职业划分!P:AP,18,FALSE)</f>
        <v>0</v>
      </c>
      <c r="U1613">
        <f>VLOOKUP(AA1613,角色间职业划分!P:AP,27,FALSE)</f>
        <v>0</v>
      </c>
      <c r="V1613">
        <f t="shared" si="253"/>
        <v>10.000000000000004</v>
      </c>
      <c r="W1613">
        <f>VLOOKUP(AA1613,角色间职业划分!P:Q,2,FALSE)</f>
        <v>35</v>
      </c>
      <c r="X1613">
        <f t="shared" si="258"/>
        <v>94</v>
      </c>
      <c r="Y1613">
        <f>INT(VLOOKUP(X1613,角色属性总表!AG:AH,2,FALSE)*角色属性总表!$C$38)</f>
        <v>1872</v>
      </c>
      <c r="AA1613">
        <f t="shared" si="259"/>
        <v>16</v>
      </c>
      <c r="AB1613">
        <f>VLOOKUP(X1613,角色属性总表!AG:AI,2,FALSE)*VLOOKUP(角色等级属性!AA1613,角色间职业划分!P:AG,13,FALSE)/角色间职业划分!$AB$9</f>
        <v>1822.753116686662</v>
      </c>
      <c r="AC1613">
        <f>VLOOKUP(X1613,角色属性总表!AG:AI,3,FALSE)*VLOOKUP(AA1613,角色间职业划分!P:AG,8,FALSE)/角色间职业划分!$W$9</f>
        <v>8814.6239999999998</v>
      </c>
      <c r="AD1613">
        <f>VLOOKUP(AA1613,角色间职业划分!P:AP,26,FALSE)</f>
        <v>0.4</v>
      </c>
      <c r="AE1613">
        <f>VLOOKUP(X1613,角色属性总表!I:Q,3,FALSE)</f>
        <v>838.65600000000006</v>
      </c>
      <c r="AF1613">
        <f>VLOOKUP(AA1613,角色间职业划分!P:AP,11,FALSE)</f>
        <v>0.4</v>
      </c>
      <c r="AG1613">
        <f t="shared" si="254"/>
        <v>6939.9132524022907</v>
      </c>
      <c r="AH1613">
        <f t="shared" si="255"/>
        <v>840</v>
      </c>
      <c r="AJ1613">
        <f t="shared" si="256"/>
        <v>6099.9132524022907</v>
      </c>
      <c r="AK1613">
        <v>1609</v>
      </c>
    </row>
    <row r="1614" spans="1:37" x14ac:dyDescent="0.15">
      <c r="A1614">
        <v>1610</v>
      </c>
      <c r="B1614">
        <f>ROUND(VLOOKUP(X1614,角色属性总表!AG:AI,2,FALSE)/角色属性总表!$C$34,0)</f>
        <v>270</v>
      </c>
      <c r="C1614">
        <f>ROUND(VLOOKUP(X1614,角色属性总表!Y:AE,3,FALSE)/J1614,0)</f>
        <v>161</v>
      </c>
      <c r="D1614">
        <f>ROUND(VLOOKUP(X1614,角色属性总表!AG:AI,3,FALSE)/角色属性总表!$C$35,0)</f>
        <v>282</v>
      </c>
      <c r="E1614">
        <f t="shared" si="250"/>
        <v>736</v>
      </c>
      <c r="F1614">
        <f t="shared" si="251"/>
        <v>32</v>
      </c>
      <c r="G1614">
        <f t="shared" si="252"/>
        <v>7</v>
      </c>
      <c r="H1614">
        <v>0</v>
      </c>
      <c r="I1614">
        <f t="shared" si="257"/>
        <v>3</v>
      </c>
      <c r="J1614">
        <f>VLOOKUP(AA1614,角色间职业划分!P:AP,20,FALSE)</f>
        <v>10</v>
      </c>
      <c r="K1614">
        <f>IF(X1614=500,100,VLOOKUP(AA1614,角色间职业划分!P:AP,22,FALSE))</f>
        <v>120</v>
      </c>
      <c r="L1614">
        <f>IF(X1614=500,K1614,VLOOKUP(AA1614,角色间职业划分!P:AP,23,FALSE))</f>
        <v>60</v>
      </c>
      <c r="M1614">
        <f>VLOOKUP(AA1614,角色间职业划分!P:AP,24,FALSE)</f>
        <v>0</v>
      </c>
      <c r="N1614">
        <f>VLOOKUP(AA1614,角色间职业划分!P:AP,14)*100</f>
        <v>95</v>
      </c>
      <c r="O1614">
        <f>VLOOKUP(AA1614,角色间职业划分!P:Z,9,FALSE)</f>
        <v>0</v>
      </c>
      <c r="P1614">
        <f>VLOOKUP(AA1614,角色间职业划分!P:AP,10,FALSE)</f>
        <v>0</v>
      </c>
      <c r="Q1614">
        <f>VLOOKUP(AA1614,角色间职业划分!P:AP,15,FALSE)</f>
        <v>0</v>
      </c>
      <c r="R1614">
        <f>VLOOKUP(AA1614,角色间职业划分!P:AP,16,FALSE)</f>
        <v>0</v>
      </c>
      <c r="S1614">
        <f>VLOOKUP(AA1614,角色间职业划分!P:AP,17,FALSE)</f>
        <v>0</v>
      </c>
      <c r="T1614">
        <f>VLOOKUP(AA1614,角色间职业划分!P:AP,18,FALSE)</f>
        <v>0</v>
      </c>
      <c r="U1614">
        <f>VLOOKUP(AA1614,角色间职业划分!P:AP,27,FALSE)</f>
        <v>0</v>
      </c>
      <c r="V1614">
        <f t="shared" si="253"/>
        <v>10.000000000000004</v>
      </c>
      <c r="W1614">
        <f>VLOOKUP(AA1614,角色间职业划分!P:Q,2,FALSE)</f>
        <v>35</v>
      </c>
      <c r="X1614">
        <f t="shared" si="258"/>
        <v>95</v>
      </c>
      <c r="Y1614">
        <f>INT(VLOOKUP(X1614,角色属性总表!AG:AH,2,FALSE)*角色属性总表!$C$38)</f>
        <v>1890</v>
      </c>
      <c r="AA1614">
        <f t="shared" si="259"/>
        <v>16</v>
      </c>
      <c r="AB1614">
        <f>VLOOKUP(X1614,角色属性总表!AG:AI,2,FALSE)*VLOOKUP(角色等级属性!AA1614,角色间职业划分!P:AG,13,FALSE)/角色间职业划分!$AB$9</f>
        <v>1840.2795889624954</v>
      </c>
      <c r="AC1614">
        <f>VLOOKUP(X1614,角色属性总表!AG:AI,3,FALSE)*VLOOKUP(AA1614,角色间职业划分!P:AG,8,FALSE)/角色间职业划分!$W$9</f>
        <v>8899.3799999999992</v>
      </c>
      <c r="AD1614">
        <f>VLOOKUP(AA1614,角色间职业划分!P:AP,26,FALSE)</f>
        <v>0.4</v>
      </c>
      <c r="AE1614">
        <f>VLOOKUP(X1614,角色属性总表!I:Q,3,FALSE)</f>
        <v>846.72</v>
      </c>
      <c r="AF1614">
        <f>VLOOKUP(AA1614,角色间职业划分!P:AP,11,FALSE)</f>
        <v>0.4</v>
      </c>
      <c r="AG1614">
        <f t="shared" si="254"/>
        <v>7066.3264066560942</v>
      </c>
      <c r="AH1614">
        <f t="shared" si="255"/>
        <v>846</v>
      </c>
      <c r="AJ1614">
        <f t="shared" si="256"/>
        <v>6220.3264066560942</v>
      </c>
      <c r="AK1614">
        <v>1610</v>
      </c>
    </row>
    <row r="1615" spans="1:37" x14ac:dyDescent="0.15">
      <c r="A1615">
        <v>1611</v>
      </c>
      <c r="B1615">
        <f>ROUND(VLOOKUP(X1615,角色属性总表!AG:AI,2,FALSE)/角色属性总表!$C$34,0)</f>
        <v>273</v>
      </c>
      <c r="C1615">
        <f>ROUND(VLOOKUP(X1615,角色属性总表!Y:AE,3,FALSE)/J1615,0)</f>
        <v>164</v>
      </c>
      <c r="D1615">
        <f>ROUND(VLOOKUP(X1615,角色属性总表!AG:AI,3,FALSE)/角色属性总表!$C$35,0)</f>
        <v>285</v>
      </c>
      <c r="E1615">
        <f t="shared" si="250"/>
        <v>743</v>
      </c>
      <c r="F1615">
        <f t="shared" si="251"/>
        <v>32</v>
      </c>
      <c r="G1615">
        <f t="shared" si="252"/>
        <v>7</v>
      </c>
      <c r="H1615">
        <v>0</v>
      </c>
      <c r="I1615">
        <f t="shared" si="257"/>
        <v>3</v>
      </c>
      <c r="J1615">
        <f>VLOOKUP(AA1615,角色间职业划分!P:AP,20,FALSE)</f>
        <v>10</v>
      </c>
      <c r="K1615">
        <f>IF(X1615=500,100,VLOOKUP(AA1615,角色间职业划分!P:AP,22,FALSE))</f>
        <v>120</v>
      </c>
      <c r="L1615">
        <f>IF(X1615=500,K1615,VLOOKUP(AA1615,角色间职业划分!P:AP,23,FALSE))</f>
        <v>60</v>
      </c>
      <c r="M1615">
        <f>VLOOKUP(AA1615,角色间职业划分!P:AP,24,FALSE)</f>
        <v>0</v>
      </c>
      <c r="N1615">
        <f>VLOOKUP(AA1615,角色间职业划分!P:AP,14)*100</f>
        <v>95</v>
      </c>
      <c r="O1615">
        <f>VLOOKUP(AA1615,角色间职业划分!P:Z,9,FALSE)</f>
        <v>0</v>
      </c>
      <c r="P1615">
        <f>VLOOKUP(AA1615,角色间职业划分!P:AP,10,FALSE)</f>
        <v>0</v>
      </c>
      <c r="Q1615">
        <f>VLOOKUP(AA1615,角色间职业划分!P:AP,15,FALSE)</f>
        <v>0</v>
      </c>
      <c r="R1615">
        <f>VLOOKUP(AA1615,角色间职业划分!P:AP,16,FALSE)</f>
        <v>0</v>
      </c>
      <c r="S1615">
        <f>VLOOKUP(AA1615,角色间职业划分!P:AP,17,FALSE)</f>
        <v>0</v>
      </c>
      <c r="T1615">
        <f>VLOOKUP(AA1615,角色间职业划分!P:AP,18,FALSE)</f>
        <v>0</v>
      </c>
      <c r="U1615">
        <f>VLOOKUP(AA1615,角色间职业划分!P:AP,27,FALSE)</f>
        <v>0</v>
      </c>
      <c r="V1615">
        <f t="shared" si="253"/>
        <v>10.000000000000004</v>
      </c>
      <c r="W1615">
        <f>VLOOKUP(AA1615,角色间职业划分!P:Q,2,FALSE)</f>
        <v>35</v>
      </c>
      <c r="X1615">
        <f t="shared" si="258"/>
        <v>96</v>
      </c>
      <c r="Y1615">
        <f>INT(VLOOKUP(X1615,角色属性总表!AG:AH,2,FALSE)*角色属性总表!$C$38)</f>
        <v>1908</v>
      </c>
      <c r="AA1615">
        <f t="shared" si="259"/>
        <v>16</v>
      </c>
      <c r="AB1615">
        <f>VLOOKUP(X1615,角色属性总表!AG:AI,2,FALSE)*VLOOKUP(角色等级属性!AA1615,角色间职业划分!P:AG,13,FALSE)/角色间职业划分!$AB$9</f>
        <v>1857.8060612383285</v>
      </c>
      <c r="AC1615">
        <f>VLOOKUP(X1615,角色属性总表!AG:AI,3,FALSE)*VLOOKUP(AA1615,角色间职业划分!P:AG,8,FALSE)/角色间职业划分!$W$9</f>
        <v>8984.1359999999986</v>
      </c>
      <c r="AD1615">
        <f>VLOOKUP(AA1615,角色间职业划分!P:AP,26,FALSE)</f>
        <v>0.4</v>
      </c>
      <c r="AE1615">
        <f>VLOOKUP(X1615,角色属性总表!I:Q,3,FALSE)</f>
        <v>854.78399999999999</v>
      </c>
      <c r="AF1615">
        <f>VLOOKUP(AA1615,角色间职业划分!P:AP,11,FALSE)</f>
        <v>0.4</v>
      </c>
      <c r="AG1615">
        <f t="shared" si="254"/>
        <v>7193.7980851961438</v>
      </c>
      <c r="AH1615">
        <f t="shared" si="255"/>
        <v>855</v>
      </c>
      <c r="AJ1615">
        <f t="shared" si="256"/>
        <v>6338.7980851961438</v>
      </c>
      <c r="AK1615">
        <v>1611</v>
      </c>
    </row>
    <row r="1616" spans="1:37" x14ac:dyDescent="0.15">
      <c r="A1616">
        <v>1612</v>
      </c>
      <c r="B1616">
        <f>ROUND(VLOOKUP(X1616,角色属性总表!AG:AI,2,FALSE)/角色属性总表!$C$34,0)</f>
        <v>275</v>
      </c>
      <c r="C1616">
        <f>ROUND(VLOOKUP(X1616,角色属性总表!Y:AE,3,FALSE)/J1616,0)</f>
        <v>167</v>
      </c>
      <c r="D1616">
        <f>ROUND(VLOOKUP(X1616,角色属性总表!AG:AI,3,FALSE)/角色属性总表!$C$35,0)</f>
        <v>288</v>
      </c>
      <c r="E1616">
        <f t="shared" si="250"/>
        <v>750</v>
      </c>
      <c r="F1616">
        <f t="shared" si="251"/>
        <v>31</v>
      </c>
      <c r="G1616">
        <f t="shared" si="252"/>
        <v>7</v>
      </c>
      <c r="H1616">
        <v>0</v>
      </c>
      <c r="I1616">
        <f t="shared" si="257"/>
        <v>3</v>
      </c>
      <c r="J1616">
        <f>VLOOKUP(AA1616,角色间职业划分!P:AP,20,FALSE)</f>
        <v>10</v>
      </c>
      <c r="K1616">
        <f>IF(X1616=500,100,VLOOKUP(AA1616,角色间职业划分!P:AP,22,FALSE))</f>
        <v>120</v>
      </c>
      <c r="L1616">
        <f>IF(X1616=500,K1616,VLOOKUP(AA1616,角色间职业划分!P:AP,23,FALSE))</f>
        <v>60</v>
      </c>
      <c r="M1616">
        <f>VLOOKUP(AA1616,角色间职业划分!P:AP,24,FALSE)</f>
        <v>0</v>
      </c>
      <c r="N1616">
        <f>VLOOKUP(AA1616,角色间职业划分!P:AP,14)*100</f>
        <v>95</v>
      </c>
      <c r="O1616">
        <f>VLOOKUP(AA1616,角色间职业划分!P:Z,9,FALSE)</f>
        <v>0</v>
      </c>
      <c r="P1616">
        <f>VLOOKUP(AA1616,角色间职业划分!P:AP,10,FALSE)</f>
        <v>0</v>
      </c>
      <c r="Q1616">
        <f>VLOOKUP(AA1616,角色间职业划分!P:AP,15,FALSE)</f>
        <v>0</v>
      </c>
      <c r="R1616">
        <f>VLOOKUP(AA1616,角色间职业划分!P:AP,16,FALSE)</f>
        <v>0</v>
      </c>
      <c r="S1616">
        <f>VLOOKUP(AA1616,角色间职业划分!P:AP,17,FALSE)</f>
        <v>0</v>
      </c>
      <c r="T1616">
        <f>VLOOKUP(AA1616,角色间职业划分!P:AP,18,FALSE)</f>
        <v>0</v>
      </c>
      <c r="U1616">
        <f>VLOOKUP(AA1616,角色间职业划分!P:AP,27,FALSE)</f>
        <v>0</v>
      </c>
      <c r="V1616">
        <f t="shared" si="253"/>
        <v>10.000000000000004</v>
      </c>
      <c r="W1616">
        <f>VLOOKUP(AA1616,角色间职业划分!P:Q,2,FALSE)</f>
        <v>35</v>
      </c>
      <c r="X1616">
        <f t="shared" si="258"/>
        <v>97</v>
      </c>
      <c r="Y1616">
        <f>INT(VLOOKUP(X1616,角色属性总表!AG:AH,2,FALSE)*角色属性总表!$C$38)</f>
        <v>1926</v>
      </c>
      <c r="AA1616">
        <f t="shared" si="259"/>
        <v>16</v>
      </c>
      <c r="AB1616">
        <f>VLOOKUP(X1616,角色属性总表!AG:AI,2,FALSE)*VLOOKUP(角色等级属性!AA1616,角色间职业划分!P:AG,13,FALSE)/角色间职业划分!$AB$9</f>
        <v>1875.3325335141617</v>
      </c>
      <c r="AC1616">
        <f>VLOOKUP(X1616,角色属性总表!AG:AI,3,FALSE)*VLOOKUP(AA1616,角色间职业划分!P:AG,8,FALSE)/角色间职业划分!$W$9</f>
        <v>9068.8919999999998</v>
      </c>
      <c r="AD1616">
        <f>VLOOKUP(AA1616,角色间职业划分!P:AP,26,FALSE)</f>
        <v>0.4</v>
      </c>
      <c r="AE1616">
        <f>VLOOKUP(X1616,角色属性总表!I:Q,3,FALSE)</f>
        <v>862.84799999999996</v>
      </c>
      <c r="AF1616">
        <f>VLOOKUP(AA1616,角色间职业划分!P:AP,11,FALSE)</f>
        <v>0.4</v>
      </c>
      <c r="AG1616">
        <f t="shared" si="254"/>
        <v>7322.3290419423674</v>
      </c>
      <c r="AH1616">
        <f t="shared" si="255"/>
        <v>864</v>
      </c>
      <c r="AJ1616">
        <f t="shared" si="256"/>
        <v>6458.3290419423674</v>
      </c>
      <c r="AK1616">
        <v>1612</v>
      </c>
    </row>
    <row r="1617" spans="1:37" x14ac:dyDescent="0.15">
      <c r="A1617">
        <v>1613</v>
      </c>
      <c r="B1617">
        <f>ROUND(VLOOKUP(X1617,角色属性总表!AG:AI,2,FALSE)/角色属性总表!$C$34,0)</f>
        <v>278</v>
      </c>
      <c r="C1617">
        <f>ROUND(VLOOKUP(X1617,角色属性总表!Y:AE,3,FALSE)/J1617,0)</f>
        <v>170</v>
      </c>
      <c r="D1617">
        <f>ROUND(VLOOKUP(X1617,角色属性总表!AG:AI,3,FALSE)/角色属性总表!$C$35,0)</f>
        <v>290</v>
      </c>
      <c r="E1617">
        <f t="shared" si="250"/>
        <v>757</v>
      </c>
      <c r="F1617">
        <f t="shared" si="251"/>
        <v>32</v>
      </c>
      <c r="G1617">
        <f t="shared" si="252"/>
        <v>7</v>
      </c>
      <c r="H1617">
        <v>0</v>
      </c>
      <c r="I1617">
        <f t="shared" si="257"/>
        <v>3</v>
      </c>
      <c r="J1617">
        <f>VLOOKUP(AA1617,角色间职业划分!P:AP,20,FALSE)</f>
        <v>10</v>
      </c>
      <c r="K1617">
        <f>IF(X1617=500,100,VLOOKUP(AA1617,角色间职业划分!P:AP,22,FALSE))</f>
        <v>120</v>
      </c>
      <c r="L1617">
        <f>IF(X1617=500,K1617,VLOOKUP(AA1617,角色间职业划分!P:AP,23,FALSE))</f>
        <v>60</v>
      </c>
      <c r="M1617">
        <f>VLOOKUP(AA1617,角色间职业划分!P:AP,24,FALSE)</f>
        <v>0</v>
      </c>
      <c r="N1617">
        <f>VLOOKUP(AA1617,角色间职业划分!P:AP,14)*100</f>
        <v>95</v>
      </c>
      <c r="O1617">
        <f>VLOOKUP(AA1617,角色间职业划分!P:Z,9,FALSE)</f>
        <v>0</v>
      </c>
      <c r="P1617">
        <f>VLOOKUP(AA1617,角色间职业划分!P:AP,10,FALSE)</f>
        <v>0</v>
      </c>
      <c r="Q1617">
        <f>VLOOKUP(AA1617,角色间职业划分!P:AP,15,FALSE)</f>
        <v>0</v>
      </c>
      <c r="R1617">
        <f>VLOOKUP(AA1617,角色间职业划分!P:AP,16,FALSE)</f>
        <v>0</v>
      </c>
      <c r="S1617">
        <f>VLOOKUP(AA1617,角色间职业划分!P:AP,17,FALSE)</f>
        <v>0</v>
      </c>
      <c r="T1617">
        <f>VLOOKUP(AA1617,角色间职业划分!P:AP,18,FALSE)</f>
        <v>0</v>
      </c>
      <c r="U1617">
        <f>VLOOKUP(AA1617,角色间职业划分!P:AP,27,FALSE)</f>
        <v>0</v>
      </c>
      <c r="V1617">
        <f t="shared" si="253"/>
        <v>10.000000000000004</v>
      </c>
      <c r="W1617">
        <f>VLOOKUP(AA1617,角色间职业划分!P:Q,2,FALSE)</f>
        <v>35</v>
      </c>
      <c r="X1617">
        <f t="shared" si="258"/>
        <v>98</v>
      </c>
      <c r="Y1617">
        <f>INT(VLOOKUP(X1617,角色属性总表!AG:AH,2,FALSE)*角色属性总表!$C$38)</f>
        <v>1944</v>
      </c>
      <c r="AA1617">
        <f t="shared" si="259"/>
        <v>16</v>
      </c>
      <c r="AB1617">
        <f>VLOOKUP(X1617,角色属性总表!AG:AI,2,FALSE)*VLOOKUP(角色等级属性!AA1617,角色间职业划分!P:AG,13,FALSE)/角色间职业划分!$AB$9</f>
        <v>1892.8590057899953</v>
      </c>
      <c r="AC1617">
        <f>VLOOKUP(X1617,角色属性总表!AG:AI,3,FALSE)*VLOOKUP(AA1617,角色间职业划分!P:AG,8,FALSE)/角色间职业划分!$W$9</f>
        <v>9153.648000000001</v>
      </c>
      <c r="AD1617">
        <f>VLOOKUP(AA1617,角色间职业划分!P:AP,26,FALSE)</f>
        <v>0.4</v>
      </c>
      <c r="AE1617">
        <f>VLOOKUP(X1617,角色属性总表!I:Q,3,FALSE)</f>
        <v>870.91200000000003</v>
      </c>
      <c r="AF1617">
        <f>VLOOKUP(AA1617,角色间职业划分!P:AP,11,FALSE)</f>
        <v>0.4</v>
      </c>
      <c r="AG1617">
        <f t="shared" si="254"/>
        <v>7451.9200706897263</v>
      </c>
      <c r="AH1617">
        <f t="shared" si="255"/>
        <v>870</v>
      </c>
      <c r="AJ1617">
        <f t="shared" si="256"/>
        <v>6581.9200706897263</v>
      </c>
      <c r="AK1617">
        <v>1613</v>
      </c>
    </row>
    <row r="1618" spans="1:37" x14ac:dyDescent="0.15">
      <c r="A1618">
        <v>1614</v>
      </c>
      <c r="B1618">
        <f>ROUND(VLOOKUP(X1618,角色属性总表!AG:AI,2,FALSE)/角色属性总表!$C$34,0)</f>
        <v>280</v>
      </c>
      <c r="C1618">
        <f>ROUND(VLOOKUP(X1618,角色属性总表!Y:AE,3,FALSE)/J1618,0)</f>
        <v>173</v>
      </c>
      <c r="D1618">
        <f>ROUND(VLOOKUP(X1618,角色属性总表!AG:AI,3,FALSE)/角色属性总表!$C$35,0)</f>
        <v>293</v>
      </c>
      <c r="E1618">
        <f t="shared" si="250"/>
        <v>764</v>
      </c>
      <c r="F1618">
        <f t="shared" si="251"/>
        <v>32</v>
      </c>
      <c r="G1618">
        <f t="shared" si="252"/>
        <v>7</v>
      </c>
      <c r="H1618">
        <v>0</v>
      </c>
      <c r="I1618">
        <f t="shared" si="257"/>
        <v>3</v>
      </c>
      <c r="J1618">
        <f>VLOOKUP(AA1618,角色间职业划分!P:AP,20,FALSE)</f>
        <v>10</v>
      </c>
      <c r="K1618">
        <f>IF(X1618=500,100,VLOOKUP(AA1618,角色间职业划分!P:AP,22,FALSE))</f>
        <v>120</v>
      </c>
      <c r="L1618">
        <f>IF(X1618=500,K1618,VLOOKUP(AA1618,角色间职业划分!P:AP,23,FALSE))</f>
        <v>60</v>
      </c>
      <c r="M1618">
        <f>VLOOKUP(AA1618,角色间职业划分!P:AP,24,FALSE)</f>
        <v>0</v>
      </c>
      <c r="N1618">
        <f>VLOOKUP(AA1618,角色间职业划分!P:AP,14)*100</f>
        <v>95</v>
      </c>
      <c r="O1618">
        <f>VLOOKUP(AA1618,角色间职业划分!P:Z,9,FALSE)</f>
        <v>0</v>
      </c>
      <c r="P1618">
        <f>VLOOKUP(AA1618,角色间职业划分!P:AP,10,FALSE)</f>
        <v>0</v>
      </c>
      <c r="Q1618">
        <f>VLOOKUP(AA1618,角色间职业划分!P:AP,15,FALSE)</f>
        <v>0</v>
      </c>
      <c r="R1618">
        <f>VLOOKUP(AA1618,角色间职业划分!P:AP,16,FALSE)</f>
        <v>0</v>
      </c>
      <c r="S1618">
        <f>VLOOKUP(AA1618,角色间职业划分!P:AP,17,FALSE)</f>
        <v>0</v>
      </c>
      <c r="T1618">
        <f>VLOOKUP(AA1618,角色间职业划分!P:AP,18,FALSE)</f>
        <v>0</v>
      </c>
      <c r="U1618">
        <f>VLOOKUP(AA1618,角色间职业划分!P:AP,27,FALSE)</f>
        <v>0</v>
      </c>
      <c r="V1618">
        <f t="shared" si="253"/>
        <v>10.000000000000004</v>
      </c>
      <c r="W1618">
        <f>VLOOKUP(AA1618,角色间职业划分!P:Q,2,FALSE)</f>
        <v>35</v>
      </c>
      <c r="X1618">
        <f t="shared" si="258"/>
        <v>99</v>
      </c>
      <c r="Y1618">
        <f>INT(VLOOKUP(X1618,角色属性总表!AG:AH,2,FALSE)*角色属性总表!$C$38)</f>
        <v>1962</v>
      </c>
      <c r="AA1618">
        <f t="shared" si="259"/>
        <v>16</v>
      </c>
      <c r="AB1618">
        <f>VLOOKUP(X1618,角色属性总表!AG:AI,2,FALSE)*VLOOKUP(角色等级属性!AA1618,角色间职业划分!P:AG,13,FALSE)/角色间职业划分!$AB$9</f>
        <v>1910.3854780658285</v>
      </c>
      <c r="AC1618">
        <f>VLOOKUP(X1618,角色属性总表!AG:AI,3,FALSE)*VLOOKUP(AA1618,角色间职业划分!P:AG,8,FALSE)/角色间职业划分!$W$9</f>
        <v>9238.4040000000005</v>
      </c>
      <c r="AD1618">
        <f>VLOOKUP(AA1618,角色间职业划分!P:AP,26,FALSE)</f>
        <v>0.4</v>
      </c>
      <c r="AE1618">
        <f>VLOOKUP(X1618,角色属性总表!I:Q,3,FALSE)</f>
        <v>878.97600000000011</v>
      </c>
      <c r="AF1618">
        <f>VLOOKUP(AA1618,角色间职业划分!P:AP,11,FALSE)</f>
        <v>0.4</v>
      </c>
      <c r="AG1618">
        <f t="shared" si="254"/>
        <v>7582.5720043605115</v>
      </c>
      <c r="AH1618">
        <f t="shared" si="255"/>
        <v>879</v>
      </c>
      <c r="AJ1618">
        <f t="shared" si="256"/>
        <v>6703.5720043605115</v>
      </c>
      <c r="AK1618">
        <v>1614</v>
      </c>
    </row>
    <row r="1619" spans="1:37" x14ac:dyDescent="0.15">
      <c r="A1619">
        <v>1615</v>
      </c>
      <c r="B1619">
        <f>ROUND(VLOOKUP(X1619,角色属性总表!AG:AI,2,FALSE)/角色属性总表!$C$34,0)</f>
        <v>283</v>
      </c>
      <c r="C1619">
        <f>ROUND(VLOOKUP(X1619,角色属性总表!Y:AE,3,FALSE)/J1619,0)</f>
        <v>176</v>
      </c>
      <c r="D1619">
        <f>ROUND(VLOOKUP(X1619,角色属性总表!AG:AI,3,FALSE)/角色属性总表!$C$35,0)</f>
        <v>296</v>
      </c>
      <c r="E1619">
        <f t="shared" si="250"/>
        <v>771</v>
      </c>
      <c r="F1619">
        <f t="shared" si="251"/>
        <v>31</v>
      </c>
      <c r="G1619">
        <f t="shared" si="252"/>
        <v>7</v>
      </c>
      <c r="H1619">
        <v>0</v>
      </c>
      <c r="I1619">
        <f t="shared" si="257"/>
        <v>3</v>
      </c>
      <c r="J1619">
        <f>VLOOKUP(AA1619,角色间职业划分!P:AP,20,FALSE)</f>
        <v>10</v>
      </c>
      <c r="K1619">
        <f>IF(X1619=500,100,VLOOKUP(AA1619,角色间职业划分!P:AP,22,FALSE))</f>
        <v>120</v>
      </c>
      <c r="L1619">
        <f>IF(X1619=500,K1619,VLOOKUP(AA1619,角色间职业划分!P:AP,23,FALSE))</f>
        <v>60</v>
      </c>
      <c r="M1619">
        <f>VLOOKUP(AA1619,角色间职业划分!P:AP,24,FALSE)</f>
        <v>0</v>
      </c>
      <c r="N1619">
        <f>VLOOKUP(AA1619,角色间职业划分!P:AP,14)*100</f>
        <v>95</v>
      </c>
      <c r="O1619">
        <f>VLOOKUP(AA1619,角色间职业划分!P:Z,9,FALSE)</f>
        <v>0</v>
      </c>
      <c r="P1619">
        <f>VLOOKUP(AA1619,角色间职业划分!P:AP,10,FALSE)</f>
        <v>0</v>
      </c>
      <c r="Q1619">
        <f>VLOOKUP(AA1619,角色间职业划分!P:AP,15,FALSE)</f>
        <v>0</v>
      </c>
      <c r="R1619">
        <f>VLOOKUP(AA1619,角色间职业划分!P:AP,16,FALSE)</f>
        <v>0</v>
      </c>
      <c r="S1619">
        <f>VLOOKUP(AA1619,角色间职业划分!P:AP,17,FALSE)</f>
        <v>0</v>
      </c>
      <c r="T1619">
        <f>VLOOKUP(AA1619,角色间职业划分!P:AP,18,FALSE)</f>
        <v>0</v>
      </c>
      <c r="U1619">
        <f>VLOOKUP(AA1619,角色间职业划分!P:AP,27,FALSE)</f>
        <v>0</v>
      </c>
      <c r="V1619">
        <f t="shared" si="253"/>
        <v>10.000000000000004</v>
      </c>
      <c r="W1619">
        <f>VLOOKUP(AA1619,角色间职业划分!P:Q,2,FALSE)</f>
        <v>35</v>
      </c>
      <c r="X1619">
        <f t="shared" si="258"/>
        <v>100</v>
      </c>
      <c r="Y1619">
        <f>INT(VLOOKUP(X1619,角色属性总表!AG:AH,2,FALSE)*角色属性总表!$C$38)</f>
        <v>1980</v>
      </c>
      <c r="AA1619">
        <f t="shared" si="259"/>
        <v>16</v>
      </c>
      <c r="AB1619">
        <f>VLOOKUP(X1619,角色属性总表!AG:AI,2,FALSE)*VLOOKUP(角色等级属性!AA1619,角色间职业划分!P:AG,13,FALSE)/角色间职业划分!$AB$9</f>
        <v>1927.9119503416616</v>
      </c>
      <c r="AC1619">
        <f>VLOOKUP(X1619,角色属性总表!AG:AI,3,FALSE)*VLOOKUP(AA1619,角色间职业划分!P:AG,8,FALSE)/角色间职业划分!$W$9</f>
        <v>9323.16</v>
      </c>
      <c r="AD1619">
        <f>VLOOKUP(AA1619,角色间职业划分!P:AP,26,FALSE)</f>
        <v>0.4</v>
      </c>
      <c r="AE1619">
        <f>VLOOKUP(X1619,角色属性总表!I:Q,3,FALSE)</f>
        <v>887.04</v>
      </c>
      <c r="AF1619">
        <f>VLOOKUP(AA1619,角色间职业划分!P:AP,11,FALSE)</f>
        <v>0.4</v>
      </c>
      <c r="AG1619">
        <f t="shared" si="254"/>
        <v>7714.2857142857147</v>
      </c>
      <c r="AH1619">
        <f t="shared" si="255"/>
        <v>888</v>
      </c>
      <c r="AJ1619">
        <f t="shared" si="256"/>
        <v>6826.2857142857147</v>
      </c>
      <c r="AK1619">
        <v>1615</v>
      </c>
    </row>
    <row r="1620" spans="1:37" x14ac:dyDescent="0.15">
      <c r="A1620">
        <v>1616</v>
      </c>
      <c r="B1620">
        <f>ROUND(VLOOKUP(X1620,角色属性总表!AG:AI,2,FALSE)/角色属性总表!$C$34,0)</f>
        <v>1428571</v>
      </c>
      <c r="C1620">
        <f>ROUND(VLOOKUP(X1620,角色属性总表!Y:AE,3,FALSE)/J1620,0)</f>
        <v>1000000</v>
      </c>
      <c r="D1620">
        <f>ROUND(VLOOKUP(X1620,角色属性总表!AG:AI,3,FALSE)/角色属性总表!$C$35,0)</f>
        <v>400000</v>
      </c>
      <c r="E1620">
        <f t="shared" si="250"/>
        <v>3894771</v>
      </c>
      <c r="F1620">
        <f t="shared" si="251"/>
        <v>32</v>
      </c>
      <c r="G1620">
        <f t="shared" si="252"/>
        <v>7</v>
      </c>
      <c r="H1620">
        <v>0</v>
      </c>
      <c r="I1620">
        <f t="shared" si="257"/>
        <v>3</v>
      </c>
      <c r="J1620">
        <f>VLOOKUP(AA1620,角色间职业划分!P:AP,20,FALSE)</f>
        <v>10</v>
      </c>
      <c r="K1620">
        <f>IF(X1620=500,100,VLOOKUP(AA1620,角色间职业划分!P:AP,22,FALSE))</f>
        <v>100</v>
      </c>
      <c r="L1620">
        <f>IF(X1620=500,K1620,VLOOKUP(AA1620,角色间职业划分!P:AP,23,FALSE))</f>
        <v>100</v>
      </c>
      <c r="M1620">
        <f>VLOOKUP(AA1620,角色间职业划分!P:AP,24,FALSE)</f>
        <v>0</v>
      </c>
      <c r="N1620">
        <f>VLOOKUP(AA1620,角色间职业划分!P:AP,14)*100</f>
        <v>95</v>
      </c>
      <c r="O1620">
        <f>VLOOKUP(AA1620,角色间职业划分!P:Z,9,FALSE)</f>
        <v>0</v>
      </c>
      <c r="P1620">
        <f>VLOOKUP(AA1620,角色间职业划分!P:AP,10,FALSE)</f>
        <v>0</v>
      </c>
      <c r="Q1620">
        <f>VLOOKUP(AA1620,角色间职业划分!P:AP,15,FALSE)</f>
        <v>0</v>
      </c>
      <c r="R1620">
        <f>VLOOKUP(AA1620,角色间职业划分!P:AP,16,FALSE)</f>
        <v>0</v>
      </c>
      <c r="S1620">
        <f>VLOOKUP(AA1620,角色间职业划分!P:AP,17,FALSE)</f>
        <v>0</v>
      </c>
      <c r="T1620">
        <f>VLOOKUP(AA1620,角色间职业划分!P:AP,18,FALSE)</f>
        <v>0</v>
      </c>
      <c r="U1620">
        <f>VLOOKUP(AA1620,角色间职业划分!P:AP,27,FALSE)</f>
        <v>0</v>
      </c>
      <c r="V1620">
        <f t="shared" si="253"/>
        <v>10.000000000000004</v>
      </c>
      <c r="W1620">
        <f>VLOOKUP(AA1620,角色间职业划分!P:Q,2,FALSE)</f>
        <v>35</v>
      </c>
      <c r="X1620">
        <f t="shared" si="258"/>
        <v>500</v>
      </c>
      <c r="Y1620">
        <f>INT(VLOOKUP(X1620,角色属性总表!AG:AH,2,FALSE)*角色属性总表!$C$38)</f>
        <v>9999999</v>
      </c>
      <c r="AA1620">
        <f t="shared" si="259"/>
        <v>16</v>
      </c>
      <c r="AB1620">
        <f>VLOOKUP(X1620,角色属性总表!AG:AI,2,FALSE)*VLOOKUP(角色等级属性!AA1620,角色间职业划分!P:AG,13,FALSE)/角色间职业划分!$AB$9</f>
        <v>9736928.0684367009</v>
      </c>
      <c r="AC1620">
        <f>VLOOKUP(X1620,角色属性总表!AG:AI,3,FALSE)*VLOOKUP(AA1620,角色间职业划分!P:AG,8,FALSE)/角色间职业划分!$W$9</f>
        <v>12612498.73875</v>
      </c>
      <c r="AD1620">
        <f>VLOOKUP(AA1620,角色间职业划分!P:AP,26,FALSE)</f>
        <v>0.4</v>
      </c>
      <c r="AE1620">
        <f>VLOOKUP(X1620,角色属性总表!I:Q,3,FALSE)</f>
        <v>0</v>
      </c>
      <c r="AF1620">
        <f>VLOOKUP(AA1620,角色间职业划分!P:AP,11,FALSE)</f>
        <v>0.4</v>
      </c>
      <c r="AG1620">
        <f t="shared" si="254"/>
        <v>183406.97344089879</v>
      </c>
      <c r="AH1620">
        <f t="shared" si="255"/>
        <v>1200000</v>
      </c>
      <c r="AJ1620">
        <f t="shared" si="256"/>
        <v>-1016593.0265591012</v>
      </c>
      <c r="AK1620">
        <v>1616</v>
      </c>
    </row>
    <row r="1621" spans="1:37" x14ac:dyDescent="0.15">
      <c r="A1621">
        <v>1617</v>
      </c>
      <c r="B1621">
        <f>ROUND(VLOOKUP(X1621,角色属性总表!AG:AI,2,FALSE)/角色属性总表!$C$34,0)</f>
        <v>28</v>
      </c>
      <c r="C1621">
        <f>ROUND(VLOOKUP(X1621,角色属性总表!Y:AE,3,FALSE)/J1621,0)</f>
        <v>5</v>
      </c>
      <c r="D1621">
        <f>ROUND(VLOOKUP(X1621,角色属性总表!AG:AI,3,FALSE)/角色属性总表!$C$35,0)</f>
        <v>30</v>
      </c>
      <c r="E1621">
        <f t="shared" si="250"/>
        <v>80</v>
      </c>
      <c r="F1621">
        <f t="shared" si="251"/>
        <v>29</v>
      </c>
      <c r="G1621">
        <f t="shared" si="252"/>
        <v>7</v>
      </c>
      <c r="H1621">
        <v>0</v>
      </c>
      <c r="I1621">
        <f t="shared" si="257"/>
        <v>3</v>
      </c>
      <c r="J1621">
        <f>VLOOKUP(AA1621,角色间职业划分!P:AP,20,FALSE)</f>
        <v>10</v>
      </c>
      <c r="K1621">
        <f>IF(X1621=500,100,VLOOKUP(AA1621,角色间职业划分!P:AP,22,FALSE))</f>
        <v>120</v>
      </c>
      <c r="L1621">
        <f>IF(X1621=500,K1621,VLOOKUP(AA1621,角色间职业划分!P:AP,23,FALSE))</f>
        <v>60</v>
      </c>
      <c r="M1621">
        <f>VLOOKUP(AA1621,角色间职业划分!P:AP,24,FALSE)</f>
        <v>0</v>
      </c>
      <c r="N1621">
        <f>VLOOKUP(AA1621,角色间职业划分!P:AP,14)*100</f>
        <v>95</v>
      </c>
      <c r="O1621">
        <f>VLOOKUP(AA1621,角色间职业划分!P:Z,9,FALSE)</f>
        <v>0</v>
      </c>
      <c r="P1621">
        <f>VLOOKUP(AA1621,角色间职业划分!P:AP,10,FALSE)</f>
        <v>0</v>
      </c>
      <c r="Q1621">
        <f>VLOOKUP(AA1621,角色间职业划分!P:AP,15,FALSE)</f>
        <v>0</v>
      </c>
      <c r="R1621">
        <f>VLOOKUP(AA1621,角色间职业划分!P:AP,16,FALSE)</f>
        <v>0</v>
      </c>
      <c r="S1621">
        <f>VLOOKUP(AA1621,角色间职业划分!P:AP,17,FALSE)</f>
        <v>0</v>
      </c>
      <c r="T1621">
        <f>VLOOKUP(AA1621,角色间职业划分!P:AP,18,FALSE)</f>
        <v>0</v>
      </c>
      <c r="U1621">
        <f>VLOOKUP(AA1621,角色间职业划分!P:AP,27,FALSE)</f>
        <v>0</v>
      </c>
      <c r="V1621">
        <f t="shared" si="253"/>
        <v>10.999999999999998</v>
      </c>
      <c r="W1621">
        <f>VLOOKUP(AA1621,角色间职业划分!P:Q,2,FALSE)</f>
        <v>36</v>
      </c>
      <c r="X1621">
        <f t="shared" si="258"/>
        <v>1</v>
      </c>
      <c r="Y1621">
        <f>INT(VLOOKUP(X1621,角色属性总表!AG:AH,2,FALSE)*角色属性总表!$C$38)</f>
        <v>198</v>
      </c>
      <c r="AA1621">
        <f t="shared" si="259"/>
        <v>17</v>
      </c>
      <c r="AB1621">
        <f>VLOOKUP(X1621,角色属性总表!AG:AI,2,FALSE)*VLOOKUP(角色等级属性!AA1621,角色间职业划分!P:AG,13,FALSE)/角色间职业划分!$AB$9</f>
        <v>201.16475262613619</v>
      </c>
      <c r="AC1621">
        <f>VLOOKUP(X1621,角色属性总表!AG:AI,3,FALSE)*VLOOKUP(AA1621,角色间职业划分!P:AG,8,FALSE)/角色间职业划分!$W$9</f>
        <v>878.61620000000016</v>
      </c>
      <c r="AD1621">
        <f>VLOOKUP(AA1621,角色间职业划分!P:AP,26,FALSE)</f>
        <v>0.4</v>
      </c>
      <c r="AE1621">
        <f>VLOOKUP(X1621,角色属性总表!I:Q,3,FALSE)</f>
        <v>88.704000000000008</v>
      </c>
      <c r="AF1621">
        <f>VLOOKUP(AA1621,角色间职业划分!P:AP,11,FALSE)</f>
        <v>0.41</v>
      </c>
      <c r="AG1621">
        <f t="shared" si="254"/>
        <v>5.5670103092783512</v>
      </c>
      <c r="AH1621">
        <f t="shared" si="255"/>
        <v>90</v>
      </c>
      <c r="AJ1621">
        <f t="shared" si="256"/>
        <v>-84.432989690721655</v>
      </c>
      <c r="AK1621">
        <v>1617</v>
      </c>
    </row>
    <row r="1622" spans="1:37" x14ac:dyDescent="0.15">
      <c r="A1622">
        <v>1618</v>
      </c>
      <c r="B1622">
        <f>ROUND(VLOOKUP(X1622,角色属性总表!AG:AI,2,FALSE)/角色属性总表!$C$34,0)</f>
        <v>31</v>
      </c>
      <c r="C1622">
        <f>ROUND(VLOOKUP(X1622,角色属性总表!Y:AE,3,FALSE)/J1622,0)</f>
        <v>6</v>
      </c>
      <c r="D1622">
        <f>ROUND(VLOOKUP(X1622,角色属性总表!AG:AI,3,FALSE)/角色属性总表!$C$35,0)</f>
        <v>32</v>
      </c>
      <c r="E1622">
        <f t="shared" si="250"/>
        <v>87</v>
      </c>
      <c r="F1622">
        <f t="shared" si="251"/>
        <v>30</v>
      </c>
      <c r="G1622">
        <f t="shared" si="252"/>
        <v>7</v>
      </c>
      <c r="H1622">
        <v>0</v>
      </c>
      <c r="I1622">
        <f t="shared" si="257"/>
        <v>3</v>
      </c>
      <c r="J1622">
        <f>VLOOKUP(AA1622,角色间职业划分!P:AP,20,FALSE)</f>
        <v>10</v>
      </c>
      <c r="K1622">
        <f>IF(X1622=500,100,VLOOKUP(AA1622,角色间职业划分!P:AP,22,FALSE))</f>
        <v>120</v>
      </c>
      <c r="L1622">
        <f>IF(X1622=500,K1622,VLOOKUP(AA1622,角色间职业划分!P:AP,23,FALSE))</f>
        <v>60</v>
      </c>
      <c r="M1622">
        <f>VLOOKUP(AA1622,角色间职业划分!P:AP,24,FALSE)</f>
        <v>0</v>
      </c>
      <c r="N1622">
        <f>VLOOKUP(AA1622,角色间职业划分!P:AP,14)*100</f>
        <v>95</v>
      </c>
      <c r="O1622">
        <f>VLOOKUP(AA1622,角色间职业划分!P:Z,9,FALSE)</f>
        <v>0</v>
      </c>
      <c r="P1622">
        <f>VLOOKUP(AA1622,角色间职业划分!P:AP,10,FALSE)</f>
        <v>0</v>
      </c>
      <c r="Q1622">
        <f>VLOOKUP(AA1622,角色间职业划分!P:AP,15,FALSE)</f>
        <v>0</v>
      </c>
      <c r="R1622">
        <f>VLOOKUP(AA1622,角色间职业划分!P:AP,16,FALSE)</f>
        <v>0</v>
      </c>
      <c r="S1622">
        <f>VLOOKUP(AA1622,角色间职业划分!P:AP,17,FALSE)</f>
        <v>0</v>
      </c>
      <c r="T1622">
        <f>VLOOKUP(AA1622,角色间职业划分!P:AP,18,FALSE)</f>
        <v>0</v>
      </c>
      <c r="U1622">
        <f>VLOOKUP(AA1622,角色间职业划分!P:AP,27,FALSE)</f>
        <v>0</v>
      </c>
      <c r="V1622">
        <f t="shared" si="253"/>
        <v>10.999999999999998</v>
      </c>
      <c r="W1622">
        <f>VLOOKUP(AA1622,角色间职业划分!P:Q,2,FALSE)</f>
        <v>36</v>
      </c>
      <c r="X1622">
        <f t="shared" si="258"/>
        <v>2</v>
      </c>
      <c r="Y1622">
        <f>INT(VLOOKUP(X1622,角色属性总表!AG:AH,2,FALSE)*角色属性总表!$C$38)</f>
        <v>216</v>
      </c>
      <c r="AA1622">
        <f t="shared" si="259"/>
        <v>17</v>
      </c>
      <c r="AB1622">
        <f>VLOOKUP(X1622,角色属性总表!AG:AI,2,FALSE)*VLOOKUP(角色等级属性!AA1622,角色间职业划分!P:AG,13,FALSE)/角色间职业划分!$AB$9</f>
        <v>219.45245741033037</v>
      </c>
      <c r="AC1622">
        <f>VLOOKUP(X1622,角色属性总表!AG:AI,3,FALSE)*VLOOKUP(AA1622,角色间职业划分!P:AG,8,FALSE)/角色间职业划分!$W$9</f>
        <v>958.49040000000002</v>
      </c>
      <c r="AD1622">
        <f>VLOOKUP(AA1622,角色间职业划分!P:AP,26,FALSE)</f>
        <v>0.4</v>
      </c>
      <c r="AE1622">
        <f>VLOOKUP(X1622,角色属性总表!I:Q,3,FALSE)</f>
        <v>96.768000000000001</v>
      </c>
      <c r="AF1622">
        <f>VLOOKUP(AA1622,角色间职业划分!P:AP,11,FALSE)</f>
        <v>0.41</v>
      </c>
      <c r="AG1622">
        <f t="shared" si="254"/>
        <v>15.950216863984597</v>
      </c>
      <c r="AH1622">
        <f t="shared" si="255"/>
        <v>96</v>
      </c>
      <c r="AJ1622">
        <f t="shared" si="256"/>
        <v>-80.049783136015407</v>
      </c>
      <c r="AK1622">
        <v>1618</v>
      </c>
    </row>
    <row r="1623" spans="1:37" x14ac:dyDescent="0.15">
      <c r="A1623">
        <v>1619</v>
      </c>
      <c r="B1623">
        <f>ROUND(VLOOKUP(X1623,角色属性总表!AG:AI,2,FALSE)/角色属性总表!$C$34,0)</f>
        <v>33</v>
      </c>
      <c r="C1623">
        <f>ROUND(VLOOKUP(X1623,角色属性总表!Y:AE,3,FALSE)/J1623,0)</f>
        <v>6</v>
      </c>
      <c r="D1623">
        <f>ROUND(VLOOKUP(X1623,角色属性总表!AG:AI,3,FALSE)/角色属性总表!$C$35,0)</f>
        <v>35</v>
      </c>
      <c r="E1623">
        <f t="shared" si="250"/>
        <v>95</v>
      </c>
      <c r="F1623">
        <f t="shared" si="251"/>
        <v>30</v>
      </c>
      <c r="G1623">
        <f t="shared" si="252"/>
        <v>7</v>
      </c>
      <c r="H1623">
        <v>0</v>
      </c>
      <c r="I1623">
        <f t="shared" si="257"/>
        <v>3</v>
      </c>
      <c r="J1623">
        <f>VLOOKUP(AA1623,角色间职业划分!P:AP,20,FALSE)</f>
        <v>10</v>
      </c>
      <c r="K1623">
        <f>IF(X1623=500,100,VLOOKUP(AA1623,角色间职业划分!P:AP,22,FALSE))</f>
        <v>120</v>
      </c>
      <c r="L1623">
        <f>IF(X1623=500,K1623,VLOOKUP(AA1623,角色间职业划分!P:AP,23,FALSE))</f>
        <v>60</v>
      </c>
      <c r="M1623">
        <f>VLOOKUP(AA1623,角色间职业划分!P:AP,24,FALSE)</f>
        <v>0</v>
      </c>
      <c r="N1623">
        <f>VLOOKUP(AA1623,角色间职业划分!P:AP,14)*100</f>
        <v>95</v>
      </c>
      <c r="O1623">
        <f>VLOOKUP(AA1623,角色间职业划分!P:Z,9,FALSE)</f>
        <v>0</v>
      </c>
      <c r="P1623">
        <f>VLOOKUP(AA1623,角色间职业划分!P:AP,10,FALSE)</f>
        <v>0</v>
      </c>
      <c r="Q1623">
        <f>VLOOKUP(AA1623,角色间职业划分!P:AP,15,FALSE)</f>
        <v>0</v>
      </c>
      <c r="R1623">
        <f>VLOOKUP(AA1623,角色间职业划分!P:AP,16,FALSE)</f>
        <v>0</v>
      </c>
      <c r="S1623">
        <f>VLOOKUP(AA1623,角色间职业划分!P:AP,17,FALSE)</f>
        <v>0</v>
      </c>
      <c r="T1623">
        <f>VLOOKUP(AA1623,角色间职业划分!P:AP,18,FALSE)</f>
        <v>0</v>
      </c>
      <c r="U1623">
        <f>VLOOKUP(AA1623,角色间职业划分!P:AP,27,FALSE)</f>
        <v>0</v>
      </c>
      <c r="V1623">
        <f t="shared" si="253"/>
        <v>10.999999999999998</v>
      </c>
      <c r="W1623">
        <f>VLOOKUP(AA1623,角色间职业划分!P:Q,2,FALSE)</f>
        <v>36</v>
      </c>
      <c r="X1623">
        <f t="shared" si="258"/>
        <v>3</v>
      </c>
      <c r="Y1623">
        <f>INT(VLOOKUP(X1623,角色属性总表!AG:AH,2,FALSE)*角色属性总表!$C$38)</f>
        <v>234</v>
      </c>
      <c r="AA1623">
        <f t="shared" si="259"/>
        <v>17</v>
      </c>
      <c r="AB1623">
        <f>VLOOKUP(X1623,角色属性总表!AG:AI,2,FALSE)*VLOOKUP(角色等级属性!AA1623,角色间职业划分!P:AG,13,FALSE)/角色间职业划分!$AB$9</f>
        <v>237.74016219452457</v>
      </c>
      <c r="AC1623">
        <f>VLOOKUP(X1623,角色属性总表!AG:AI,3,FALSE)*VLOOKUP(AA1623,角色间职业划分!P:AG,8,FALSE)/角色间职业划分!$W$9</f>
        <v>1038.3646000000001</v>
      </c>
      <c r="AD1623">
        <f>VLOOKUP(AA1623,角色间职业划分!P:AP,26,FALSE)</f>
        <v>0.4</v>
      </c>
      <c r="AE1623">
        <f>VLOOKUP(X1623,角色属性总表!I:Q,3,FALSE)</f>
        <v>104.83200000000001</v>
      </c>
      <c r="AF1623">
        <f>VLOOKUP(AA1623,角色间职业划分!P:AP,11,FALSE)</f>
        <v>0.41</v>
      </c>
      <c r="AG1623">
        <f t="shared" si="254"/>
        <v>29.597135348055552</v>
      </c>
      <c r="AH1623">
        <f t="shared" si="255"/>
        <v>105</v>
      </c>
      <c r="AJ1623">
        <f t="shared" si="256"/>
        <v>-75.402864651944441</v>
      </c>
      <c r="AK1623">
        <v>1619</v>
      </c>
    </row>
    <row r="1624" spans="1:37" x14ac:dyDescent="0.15">
      <c r="A1624">
        <v>1620</v>
      </c>
      <c r="B1624">
        <f>ROUND(VLOOKUP(X1624,角色属性总表!AG:AI,2,FALSE)/角色属性总表!$C$34,0)</f>
        <v>36</v>
      </c>
      <c r="C1624">
        <f>ROUND(VLOOKUP(X1624,角色属性总表!Y:AE,3,FALSE)/J1624,0)</f>
        <v>7</v>
      </c>
      <c r="D1624">
        <f>ROUND(VLOOKUP(X1624,角色属性总表!AG:AI,3,FALSE)/角色属性总表!$C$35,0)</f>
        <v>38</v>
      </c>
      <c r="E1624">
        <f t="shared" si="250"/>
        <v>102</v>
      </c>
      <c r="F1624">
        <f t="shared" si="251"/>
        <v>29</v>
      </c>
      <c r="G1624">
        <f t="shared" si="252"/>
        <v>7</v>
      </c>
      <c r="H1624">
        <v>0</v>
      </c>
      <c r="I1624">
        <f t="shared" si="257"/>
        <v>3</v>
      </c>
      <c r="J1624">
        <f>VLOOKUP(AA1624,角色间职业划分!P:AP,20,FALSE)</f>
        <v>10</v>
      </c>
      <c r="K1624">
        <f>IF(X1624=500,100,VLOOKUP(AA1624,角色间职业划分!P:AP,22,FALSE))</f>
        <v>120</v>
      </c>
      <c r="L1624">
        <f>IF(X1624=500,K1624,VLOOKUP(AA1624,角色间职业划分!P:AP,23,FALSE))</f>
        <v>60</v>
      </c>
      <c r="M1624">
        <f>VLOOKUP(AA1624,角色间职业划分!P:AP,24,FALSE)</f>
        <v>0</v>
      </c>
      <c r="N1624">
        <f>VLOOKUP(AA1624,角色间职业划分!P:AP,14)*100</f>
        <v>95</v>
      </c>
      <c r="O1624">
        <f>VLOOKUP(AA1624,角色间职业划分!P:Z,9,FALSE)</f>
        <v>0</v>
      </c>
      <c r="P1624">
        <f>VLOOKUP(AA1624,角色间职业划分!P:AP,10,FALSE)</f>
        <v>0</v>
      </c>
      <c r="Q1624">
        <f>VLOOKUP(AA1624,角色间职业划分!P:AP,15,FALSE)</f>
        <v>0</v>
      </c>
      <c r="R1624">
        <f>VLOOKUP(AA1624,角色间职业划分!P:AP,16,FALSE)</f>
        <v>0</v>
      </c>
      <c r="S1624">
        <f>VLOOKUP(AA1624,角色间职业划分!P:AP,17,FALSE)</f>
        <v>0</v>
      </c>
      <c r="T1624">
        <f>VLOOKUP(AA1624,角色间职业划分!P:AP,18,FALSE)</f>
        <v>0</v>
      </c>
      <c r="U1624">
        <f>VLOOKUP(AA1624,角色间职业划分!P:AP,27,FALSE)</f>
        <v>0</v>
      </c>
      <c r="V1624">
        <f t="shared" si="253"/>
        <v>10.999999999999998</v>
      </c>
      <c r="W1624">
        <f>VLOOKUP(AA1624,角色间职业划分!P:Q,2,FALSE)</f>
        <v>36</v>
      </c>
      <c r="X1624">
        <f t="shared" si="258"/>
        <v>4</v>
      </c>
      <c r="Y1624">
        <f>INT(VLOOKUP(X1624,角色属性总表!AG:AH,2,FALSE)*角色属性总表!$C$38)</f>
        <v>252</v>
      </c>
      <c r="AA1624">
        <f t="shared" si="259"/>
        <v>17</v>
      </c>
      <c r="AB1624">
        <f>VLOOKUP(X1624,角色属性总表!AG:AI,2,FALSE)*VLOOKUP(角色等级属性!AA1624,角色间职业划分!P:AG,13,FALSE)/角色间职业划分!$AB$9</f>
        <v>256.02786697871875</v>
      </c>
      <c r="AC1624">
        <f>VLOOKUP(X1624,角色属性总表!AG:AI,3,FALSE)*VLOOKUP(AA1624,角色间职业划分!P:AG,8,FALSE)/角色间职业划分!$W$9</f>
        <v>1118.2388000000001</v>
      </c>
      <c r="AD1624">
        <f>VLOOKUP(AA1624,角色间职业划分!P:AP,26,FALSE)</f>
        <v>0.4</v>
      </c>
      <c r="AE1624">
        <f>VLOOKUP(X1624,角色属性总表!I:Q,3,FALSE)</f>
        <v>112.89599999999999</v>
      </c>
      <c r="AF1624">
        <f>VLOOKUP(AA1624,角色间职业划分!P:AP,11,FALSE)</f>
        <v>0.41</v>
      </c>
      <c r="AG1624">
        <f t="shared" si="254"/>
        <v>45.957446808510639</v>
      </c>
      <c r="AH1624">
        <f t="shared" si="255"/>
        <v>114</v>
      </c>
      <c r="AJ1624">
        <f t="shared" si="256"/>
        <v>-68.042553191489361</v>
      </c>
      <c r="AK1624">
        <v>1620</v>
      </c>
    </row>
    <row r="1625" spans="1:37" x14ac:dyDescent="0.15">
      <c r="A1625">
        <v>1621</v>
      </c>
      <c r="B1625">
        <f>ROUND(VLOOKUP(X1625,角色属性总表!AG:AI,2,FALSE)/角色属性总表!$C$34,0)</f>
        <v>39</v>
      </c>
      <c r="C1625">
        <f>ROUND(VLOOKUP(X1625,角色属性总表!Y:AE,3,FALSE)/J1625,0)</f>
        <v>7</v>
      </c>
      <c r="D1625">
        <f>ROUND(VLOOKUP(X1625,角色属性总表!AG:AI,3,FALSE)/角色属性总表!$C$35,0)</f>
        <v>40</v>
      </c>
      <c r="E1625">
        <f t="shared" si="250"/>
        <v>109</v>
      </c>
      <c r="F1625">
        <f t="shared" si="251"/>
        <v>30</v>
      </c>
      <c r="G1625">
        <f t="shared" si="252"/>
        <v>7</v>
      </c>
      <c r="H1625">
        <v>0</v>
      </c>
      <c r="I1625">
        <f t="shared" si="257"/>
        <v>3</v>
      </c>
      <c r="J1625">
        <f>VLOOKUP(AA1625,角色间职业划分!P:AP,20,FALSE)</f>
        <v>10</v>
      </c>
      <c r="K1625">
        <f>IF(X1625=500,100,VLOOKUP(AA1625,角色间职业划分!P:AP,22,FALSE))</f>
        <v>120</v>
      </c>
      <c r="L1625">
        <f>IF(X1625=500,K1625,VLOOKUP(AA1625,角色间职业划分!P:AP,23,FALSE))</f>
        <v>60</v>
      </c>
      <c r="M1625">
        <f>VLOOKUP(AA1625,角色间职业划分!P:AP,24,FALSE)</f>
        <v>0</v>
      </c>
      <c r="N1625">
        <f>VLOOKUP(AA1625,角色间职业划分!P:AP,14)*100</f>
        <v>95</v>
      </c>
      <c r="O1625">
        <f>VLOOKUP(AA1625,角色间职业划分!P:Z,9,FALSE)</f>
        <v>0</v>
      </c>
      <c r="P1625">
        <f>VLOOKUP(AA1625,角色间职业划分!P:AP,10,FALSE)</f>
        <v>0</v>
      </c>
      <c r="Q1625">
        <f>VLOOKUP(AA1625,角色间职业划分!P:AP,15,FALSE)</f>
        <v>0</v>
      </c>
      <c r="R1625">
        <f>VLOOKUP(AA1625,角色间职业划分!P:AP,16,FALSE)</f>
        <v>0</v>
      </c>
      <c r="S1625">
        <f>VLOOKUP(AA1625,角色间职业划分!P:AP,17,FALSE)</f>
        <v>0</v>
      </c>
      <c r="T1625">
        <f>VLOOKUP(AA1625,角色间职业划分!P:AP,18,FALSE)</f>
        <v>0</v>
      </c>
      <c r="U1625">
        <f>VLOOKUP(AA1625,角色间职业划分!P:AP,27,FALSE)</f>
        <v>0</v>
      </c>
      <c r="V1625">
        <f t="shared" si="253"/>
        <v>10.999999999999998</v>
      </c>
      <c r="W1625">
        <f>VLOOKUP(AA1625,角色间职业划分!P:Q,2,FALSE)</f>
        <v>36</v>
      </c>
      <c r="X1625">
        <f t="shared" si="258"/>
        <v>5</v>
      </c>
      <c r="Y1625">
        <f>INT(VLOOKUP(X1625,角色属性总表!AG:AH,2,FALSE)*角色属性总表!$C$38)</f>
        <v>270</v>
      </c>
      <c r="AA1625">
        <f t="shared" si="259"/>
        <v>17</v>
      </c>
      <c r="AB1625">
        <f>VLOOKUP(X1625,角色属性总表!AG:AI,2,FALSE)*VLOOKUP(角色等级属性!AA1625,角色间职业划分!P:AG,13,FALSE)/角色间职业划分!$AB$9</f>
        <v>274.31557176291295</v>
      </c>
      <c r="AC1625">
        <f>VLOOKUP(X1625,角色属性总表!AG:AI,3,FALSE)*VLOOKUP(AA1625,角色间职业划分!P:AG,8,FALSE)/角色间职业划分!$W$9</f>
        <v>1198.1130000000001</v>
      </c>
      <c r="AD1625">
        <f>VLOOKUP(AA1625,角色间职业划分!P:AP,26,FALSE)</f>
        <v>0.4</v>
      </c>
      <c r="AE1625">
        <f>VLOOKUP(X1625,角色属性总表!I:Q,3,FALSE)</f>
        <v>120.96000000000001</v>
      </c>
      <c r="AF1625">
        <f>VLOOKUP(AA1625,角色间职业划分!P:AP,11,FALSE)</f>
        <v>0.41</v>
      </c>
      <c r="AG1625">
        <f t="shared" si="254"/>
        <v>64.715053131586458</v>
      </c>
      <c r="AH1625">
        <f t="shared" si="255"/>
        <v>120</v>
      </c>
      <c r="AJ1625">
        <f t="shared" si="256"/>
        <v>-55.284946868413542</v>
      </c>
      <c r="AK1625">
        <v>1621</v>
      </c>
    </row>
    <row r="1626" spans="1:37" x14ac:dyDescent="0.15">
      <c r="A1626">
        <v>1622</v>
      </c>
      <c r="B1626">
        <f>ROUND(VLOOKUP(X1626,角色属性总表!AG:AI,2,FALSE)/角色属性总表!$C$34,0)</f>
        <v>41</v>
      </c>
      <c r="C1626">
        <f>ROUND(VLOOKUP(X1626,角色属性总表!Y:AE,3,FALSE)/J1626,0)</f>
        <v>8</v>
      </c>
      <c r="D1626">
        <f>ROUND(VLOOKUP(X1626,角色属性总表!AG:AI,3,FALSE)/角色属性总表!$C$35,0)</f>
        <v>43</v>
      </c>
      <c r="E1626">
        <f t="shared" si="250"/>
        <v>117</v>
      </c>
      <c r="F1626">
        <f t="shared" si="251"/>
        <v>30</v>
      </c>
      <c r="G1626">
        <f t="shared" si="252"/>
        <v>7</v>
      </c>
      <c r="H1626">
        <v>0</v>
      </c>
      <c r="I1626">
        <f t="shared" si="257"/>
        <v>3</v>
      </c>
      <c r="J1626">
        <f>VLOOKUP(AA1626,角色间职业划分!P:AP,20,FALSE)</f>
        <v>10</v>
      </c>
      <c r="K1626">
        <f>IF(X1626=500,100,VLOOKUP(AA1626,角色间职业划分!P:AP,22,FALSE))</f>
        <v>120</v>
      </c>
      <c r="L1626">
        <f>IF(X1626=500,K1626,VLOOKUP(AA1626,角色间职业划分!P:AP,23,FALSE))</f>
        <v>60</v>
      </c>
      <c r="M1626">
        <f>VLOOKUP(AA1626,角色间职业划分!P:AP,24,FALSE)</f>
        <v>0</v>
      </c>
      <c r="N1626">
        <f>VLOOKUP(AA1626,角色间职业划分!P:AP,14)*100</f>
        <v>95</v>
      </c>
      <c r="O1626">
        <f>VLOOKUP(AA1626,角色间职业划分!P:Z,9,FALSE)</f>
        <v>0</v>
      </c>
      <c r="P1626">
        <f>VLOOKUP(AA1626,角色间职业划分!P:AP,10,FALSE)</f>
        <v>0</v>
      </c>
      <c r="Q1626">
        <f>VLOOKUP(AA1626,角色间职业划分!P:AP,15,FALSE)</f>
        <v>0</v>
      </c>
      <c r="R1626">
        <f>VLOOKUP(AA1626,角色间职业划分!P:AP,16,FALSE)</f>
        <v>0</v>
      </c>
      <c r="S1626">
        <f>VLOOKUP(AA1626,角色间职业划分!P:AP,17,FALSE)</f>
        <v>0</v>
      </c>
      <c r="T1626">
        <f>VLOOKUP(AA1626,角色间职业划分!P:AP,18,FALSE)</f>
        <v>0</v>
      </c>
      <c r="U1626">
        <f>VLOOKUP(AA1626,角色间职业划分!P:AP,27,FALSE)</f>
        <v>0</v>
      </c>
      <c r="V1626">
        <f t="shared" si="253"/>
        <v>10.999999999999998</v>
      </c>
      <c r="W1626">
        <f>VLOOKUP(AA1626,角色间职业划分!P:Q,2,FALSE)</f>
        <v>36</v>
      </c>
      <c r="X1626">
        <f t="shared" si="258"/>
        <v>6</v>
      </c>
      <c r="Y1626">
        <f>INT(VLOOKUP(X1626,角色属性总表!AG:AH,2,FALSE)*角色属性总表!$C$38)</f>
        <v>288</v>
      </c>
      <c r="AA1626">
        <f t="shared" si="259"/>
        <v>17</v>
      </c>
      <c r="AB1626">
        <f>VLOOKUP(X1626,角色属性总表!AG:AI,2,FALSE)*VLOOKUP(角色等级属性!AA1626,角色间职业划分!P:AG,13,FALSE)/角色间职业划分!$AB$9</f>
        <v>292.60327654710716</v>
      </c>
      <c r="AC1626">
        <f>VLOOKUP(X1626,角色属性总表!AG:AI,3,FALSE)*VLOOKUP(AA1626,角色间职业划分!P:AG,8,FALSE)/角色间职业划分!$W$9</f>
        <v>1277.9872</v>
      </c>
      <c r="AD1626">
        <f>VLOOKUP(AA1626,角色间职业划分!P:AP,26,FALSE)</f>
        <v>0.4</v>
      </c>
      <c r="AE1626">
        <f>VLOOKUP(X1626,角色属性总表!I:Q,3,FALSE)</f>
        <v>129.024</v>
      </c>
      <c r="AF1626">
        <f>VLOOKUP(AA1626,角色间职业划分!P:AP,11,FALSE)</f>
        <v>0.41</v>
      </c>
      <c r="AG1626">
        <f t="shared" si="254"/>
        <v>85.658020979464069</v>
      </c>
      <c r="AH1626">
        <f t="shared" si="255"/>
        <v>129</v>
      </c>
      <c r="AJ1626">
        <f t="shared" si="256"/>
        <v>-43.341979020535931</v>
      </c>
      <c r="AK1626">
        <v>1622</v>
      </c>
    </row>
    <row r="1627" spans="1:37" x14ac:dyDescent="0.15">
      <c r="A1627">
        <v>1623</v>
      </c>
      <c r="B1627">
        <f>ROUND(VLOOKUP(X1627,角色属性总表!AG:AI,2,FALSE)/角色属性总表!$C$34,0)</f>
        <v>44</v>
      </c>
      <c r="C1627">
        <f>ROUND(VLOOKUP(X1627,角色属性总表!Y:AE,3,FALSE)/J1627,0)</f>
        <v>8</v>
      </c>
      <c r="D1627">
        <f>ROUND(VLOOKUP(X1627,角色属性总表!AG:AI,3,FALSE)/角色属性总表!$C$35,0)</f>
        <v>46</v>
      </c>
      <c r="E1627">
        <f t="shared" si="250"/>
        <v>124</v>
      </c>
      <c r="F1627">
        <f t="shared" si="251"/>
        <v>30</v>
      </c>
      <c r="G1627">
        <f t="shared" si="252"/>
        <v>7</v>
      </c>
      <c r="H1627">
        <v>0</v>
      </c>
      <c r="I1627">
        <f t="shared" si="257"/>
        <v>3</v>
      </c>
      <c r="J1627">
        <f>VLOOKUP(AA1627,角色间职业划分!P:AP,20,FALSE)</f>
        <v>10</v>
      </c>
      <c r="K1627">
        <f>IF(X1627=500,100,VLOOKUP(AA1627,角色间职业划分!P:AP,22,FALSE))</f>
        <v>120</v>
      </c>
      <c r="L1627">
        <f>IF(X1627=500,K1627,VLOOKUP(AA1627,角色间职业划分!P:AP,23,FALSE))</f>
        <v>60</v>
      </c>
      <c r="M1627">
        <f>VLOOKUP(AA1627,角色间职业划分!P:AP,24,FALSE)</f>
        <v>0</v>
      </c>
      <c r="N1627">
        <f>VLOOKUP(AA1627,角色间职业划分!P:AP,14)*100</f>
        <v>95</v>
      </c>
      <c r="O1627">
        <f>VLOOKUP(AA1627,角色间职业划分!P:Z,9,FALSE)</f>
        <v>0</v>
      </c>
      <c r="P1627">
        <f>VLOOKUP(AA1627,角色间职业划分!P:AP,10,FALSE)</f>
        <v>0</v>
      </c>
      <c r="Q1627">
        <f>VLOOKUP(AA1627,角色间职业划分!P:AP,15,FALSE)</f>
        <v>0</v>
      </c>
      <c r="R1627">
        <f>VLOOKUP(AA1627,角色间职业划分!P:AP,16,FALSE)</f>
        <v>0</v>
      </c>
      <c r="S1627">
        <f>VLOOKUP(AA1627,角色间职业划分!P:AP,17,FALSE)</f>
        <v>0</v>
      </c>
      <c r="T1627">
        <f>VLOOKUP(AA1627,角色间职业划分!P:AP,18,FALSE)</f>
        <v>0</v>
      </c>
      <c r="U1627">
        <f>VLOOKUP(AA1627,角色间职业划分!P:AP,27,FALSE)</f>
        <v>0</v>
      </c>
      <c r="V1627">
        <f t="shared" si="253"/>
        <v>10.999999999999998</v>
      </c>
      <c r="W1627">
        <f>VLOOKUP(AA1627,角色间职业划分!P:Q,2,FALSE)</f>
        <v>36</v>
      </c>
      <c r="X1627">
        <f t="shared" si="258"/>
        <v>7</v>
      </c>
      <c r="Y1627">
        <f>INT(VLOOKUP(X1627,角色属性总表!AG:AH,2,FALSE)*角色属性总表!$C$38)</f>
        <v>306</v>
      </c>
      <c r="AA1627">
        <f t="shared" si="259"/>
        <v>17</v>
      </c>
      <c r="AB1627">
        <f>VLOOKUP(X1627,角色属性总表!AG:AI,2,FALSE)*VLOOKUP(角色等级属性!AA1627,角色间职业划分!P:AG,13,FALSE)/角色间职业划分!$AB$9</f>
        <v>310.8909813313013</v>
      </c>
      <c r="AC1627">
        <f>VLOOKUP(X1627,角色属性总表!AG:AI,3,FALSE)*VLOOKUP(AA1627,角色间职业划分!P:AG,8,FALSE)/角色间职业划分!$W$9</f>
        <v>1357.8614</v>
      </c>
      <c r="AD1627">
        <f>VLOOKUP(AA1627,角色间职业划分!P:AP,26,FALSE)</f>
        <v>0.4</v>
      </c>
      <c r="AE1627">
        <f>VLOOKUP(X1627,角色属性总表!I:Q,3,FALSE)</f>
        <v>137.08799999999999</v>
      </c>
      <c r="AF1627">
        <f>VLOOKUP(AA1627,角色间职业划分!P:AP,11,FALSE)</f>
        <v>0.41</v>
      </c>
      <c r="AG1627">
        <f t="shared" si="254"/>
        <v>108.63177977079756</v>
      </c>
      <c r="AH1627">
        <f t="shared" si="255"/>
        <v>138</v>
      </c>
      <c r="AJ1627">
        <f t="shared" si="256"/>
        <v>-29.368220229202436</v>
      </c>
      <c r="AK1627">
        <v>1623</v>
      </c>
    </row>
    <row r="1628" spans="1:37" x14ac:dyDescent="0.15">
      <c r="A1628">
        <v>1624</v>
      </c>
      <c r="B1628">
        <f>ROUND(VLOOKUP(X1628,角色属性总表!AG:AI,2,FALSE)/角色属性总表!$C$34,0)</f>
        <v>46</v>
      </c>
      <c r="C1628">
        <f>ROUND(VLOOKUP(X1628,角色属性总表!Y:AE,3,FALSE)/J1628,0)</f>
        <v>9</v>
      </c>
      <c r="D1628">
        <f>ROUND(VLOOKUP(X1628,角色属性总表!AG:AI,3,FALSE)/角色属性总表!$C$35,0)</f>
        <v>48</v>
      </c>
      <c r="E1628">
        <f t="shared" si="250"/>
        <v>131</v>
      </c>
      <c r="F1628">
        <f t="shared" si="251"/>
        <v>30</v>
      </c>
      <c r="G1628">
        <f t="shared" si="252"/>
        <v>7</v>
      </c>
      <c r="H1628">
        <v>0</v>
      </c>
      <c r="I1628">
        <f t="shared" si="257"/>
        <v>3</v>
      </c>
      <c r="J1628">
        <f>VLOOKUP(AA1628,角色间职业划分!P:AP,20,FALSE)</f>
        <v>10</v>
      </c>
      <c r="K1628">
        <f>IF(X1628=500,100,VLOOKUP(AA1628,角色间职业划分!P:AP,22,FALSE))</f>
        <v>120</v>
      </c>
      <c r="L1628">
        <f>IF(X1628=500,K1628,VLOOKUP(AA1628,角色间职业划分!P:AP,23,FALSE))</f>
        <v>60</v>
      </c>
      <c r="M1628">
        <f>VLOOKUP(AA1628,角色间职业划分!P:AP,24,FALSE)</f>
        <v>0</v>
      </c>
      <c r="N1628">
        <f>VLOOKUP(AA1628,角色间职业划分!P:AP,14)*100</f>
        <v>95</v>
      </c>
      <c r="O1628">
        <f>VLOOKUP(AA1628,角色间职业划分!P:Z,9,FALSE)</f>
        <v>0</v>
      </c>
      <c r="P1628">
        <f>VLOOKUP(AA1628,角色间职业划分!P:AP,10,FALSE)</f>
        <v>0</v>
      </c>
      <c r="Q1628">
        <f>VLOOKUP(AA1628,角色间职业划分!P:AP,15,FALSE)</f>
        <v>0</v>
      </c>
      <c r="R1628">
        <f>VLOOKUP(AA1628,角色间职业划分!P:AP,16,FALSE)</f>
        <v>0</v>
      </c>
      <c r="S1628">
        <f>VLOOKUP(AA1628,角色间职业划分!P:AP,17,FALSE)</f>
        <v>0</v>
      </c>
      <c r="T1628">
        <f>VLOOKUP(AA1628,角色间职业划分!P:AP,18,FALSE)</f>
        <v>0</v>
      </c>
      <c r="U1628">
        <f>VLOOKUP(AA1628,角色间职业划分!P:AP,27,FALSE)</f>
        <v>0</v>
      </c>
      <c r="V1628">
        <f t="shared" si="253"/>
        <v>10.999999999999998</v>
      </c>
      <c r="W1628">
        <f>VLOOKUP(AA1628,角色间职业划分!P:Q,2,FALSE)</f>
        <v>36</v>
      </c>
      <c r="X1628">
        <f t="shared" si="258"/>
        <v>8</v>
      </c>
      <c r="Y1628">
        <f>INT(VLOOKUP(X1628,角色属性总表!AG:AH,2,FALSE)*角色属性总表!$C$38)</f>
        <v>324</v>
      </c>
      <c r="AA1628">
        <f t="shared" si="259"/>
        <v>17</v>
      </c>
      <c r="AB1628">
        <f>VLOOKUP(X1628,角色属性总表!AG:AI,2,FALSE)*VLOOKUP(角色等级属性!AA1628,角色间职业划分!P:AG,13,FALSE)/角色间职业划分!$AB$9</f>
        <v>329.17868611549551</v>
      </c>
      <c r="AC1628">
        <f>VLOOKUP(X1628,角色属性总表!AG:AI,3,FALSE)*VLOOKUP(AA1628,角色间职业划分!P:AG,8,FALSE)/角色间职业划分!$W$9</f>
        <v>1437.7356000000004</v>
      </c>
      <c r="AD1628">
        <f>VLOOKUP(AA1628,角色间职业划分!P:AP,26,FALSE)</f>
        <v>0.4</v>
      </c>
      <c r="AE1628">
        <f>VLOOKUP(X1628,角色属性总表!I:Q,3,FALSE)</f>
        <v>145.15200000000002</v>
      </c>
      <c r="AF1628">
        <f>VLOOKUP(AA1628,角色间职业划分!P:AP,11,FALSE)</f>
        <v>0.41</v>
      </c>
      <c r="AG1628">
        <f t="shared" si="254"/>
        <v>133.51737690273509</v>
      </c>
      <c r="AH1628">
        <f t="shared" si="255"/>
        <v>144</v>
      </c>
      <c r="AJ1628">
        <f t="shared" si="256"/>
        <v>-10.482623097264906</v>
      </c>
      <c r="AK1628">
        <v>1624</v>
      </c>
    </row>
    <row r="1629" spans="1:37" x14ac:dyDescent="0.15">
      <c r="A1629">
        <v>1625</v>
      </c>
      <c r="B1629">
        <f>ROUND(VLOOKUP(X1629,角色属性总表!AG:AI,2,FALSE)/角色属性总表!$C$34,0)</f>
        <v>49</v>
      </c>
      <c r="C1629">
        <f>ROUND(VLOOKUP(X1629,角色属性总表!Y:AE,3,FALSE)/J1629,0)</f>
        <v>10</v>
      </c>
      <c r="D1629">
        <f>ROUND(VLOOKUP(X1629,角色属性总表!AG:AI,3,FALSE)/角色属性总表!$C$35,0)</f>
        <v>51</v>
      </c>
      <c r="E1629">
        <f t="shared" si="250"/>
        <v>138</v>
      </c>
      <c r="F1629">
        <f t="shared" si="251"/>
        <v>30</v>
      </c>
      <c r="G1629">
        <f t="shared" si="252"/>
        <v>7</v>
      </c>
      <c r="H1629">
        <v>0</v>
      </c>
      <c r="I1629">
        <f t="shared" si="257"/>
        <v>3</v>
      </c>
      <c r="J1629">
        <f>VLOOKUP(AA1629,角色间职业划分!P:AP,20,FALSE)</f>
        <v>10</v>
      </c>
      <c r="K1629">
        <f>IF(X1629=500,100,VLOOKUP(AA1629,角色间职业划分!P:AP,22,FALSE))</f>
        <v>120</v>
      </c>
      <c r="L1629">
        <f>IF(X1629=500,K1629,VLOOKUP(AA1629,角色间职业划分!P:AP,23,FALSE))</f>
        <v>60</v>
      </c>
      <c r="M1629">
        <f>VLOOKUP(AA1629,角色间职业划分!P:AP,24,FALSE)</f>
        <v>0</v>
      </c>
      <c r="N1629">
        <f>VLOOKUP(AA1629,角色间职业划分!P:AP,14)*100</f>
        <v>95</v>
      </c>
      <c r="O1629">
        <f>VLOOKUP(AA1629,角色间职业划分!P:Z,9,FALSE)</f>
        <v>0</v>
      </c>
      <c r="P1629">
        <f>VLOOKUP(AA1629,角色间职业划分!P:AP,10,FALSE)</f>
        <v>0</v>
      </c>
      <c r="Q1629">
        <f>VLOOKUP(AA1629,角色间职业划分!P:AP,15,FALSE)</f>
        <v>0</v>
      </c>
      <c r="R1629">
        <f>VLOOKUP(AA1629,角色间职业划分!P:AP,16,FALSE)</f>
        <v>0</v>
      </c>
      <c r="S1629">
        <f>VLOOKUP(AA1629,角色间职业划分!P:AP,17,FALSE)</f>
        <v>0</v>
      </c>
      <c r="T1629">
        <f>VLOOKUP(AA1629,角色间职业划分!P:AP,18,FALSE)</f>
        <v>0</v>
      </c>
      <c r="U1629">
        <f>VLOOKUP(AA1629,角色间职业划分!P:AP,27,FALSE)</f>
        <v>0</v>
      </c>
      <c r="V1629">
        <f t="shared" si="253"/>
        <v>10.999999999999998</v>
      </c>
      <c r="W1629">
        <f>VLOOKUP(AA1629,角色间职业划分!P:Q,2,FALSE)</f>
        <v>36</v>
      </c>
      <c r="X1629">
        <f t="shared" si="258"/>
        <v>9</v>
      </c>
      <c r="Y1629">
        <f>INT(VLOOKUP(X1629,角色属性总表!AG:AH,2,FALSE)*角色属性总表!$C$38)</f>
        <v>342</v>
      </c>
      <c r="AA1629">
        <f t="shared" si="259"/>
        <v>17</v>
      </c>
      <c r="AB1629">
        <f>VLOOKUP(X1629,角色属性总表!AG:AI,2,FALSE)*VLOOKUP(角色等级属性!AA1629,角色间职业划分!P:AG,13,FALSE)/角色间职业划分!$AB$9</f>
        <v>347.46639089968971</v>
      </c>
      <c r="AC1629">
        <f>VLOOKUP(X1629,角色属性总表!AG:AI,3,FALSE)*VLOOKUP(AA1629,角色间职业划分!P:AG,8,FALSE)/角色间职业划分!$W$9</f>
        <v>1517.6098000000002</v>
      </c>
      <c r="AD1629">
        <f>VLOOKUP(AA1629,角色间职业划分!P:AP,26,FALSE)</f>
        <v>0.4</v>
      </c>
      <c r="AE1629">
        <f>VLOOKUP(X1629,角色属性总表!I:Q,3,FALSE)</f>
        <v>153.21599999999998</v>
      </c>
      <c r="AF1629">
        <f>VLOOKUP(AA1629,角色间职业划分!P:AP,11,FALSE)</f>
        <v>0.41</v>
      </c>
      <c r="AG1629">
        <f t="shared" si="254"/>
        <v>160.21978021978018</v>
      </c>
      <c r="AH1629">
        <f t="shared" si="255"/>
        <v>153</v>
      </c>
      <c r="AJ1629">
        <f t="shared" si="256"/>
        <v>7.2197802197801764</v>
      </c>
      <c r="AK1629">
        <v>1625</v>
      </c>
    </row>
    <row r="1630" spans="1:37" x14ac:dyDescent="0.15">
      <c r="A1630">
        <v>1626</v>
      </c>
      <c r="B1630">
        <f>ROUND(VLOOKUP(X1630,角色属性总表!AG:AI,2,FALSE)/角色属性总表!$C$34,0)</f>
        <v>51</v>
      </c>
      <c r="C1630">
        <f>ROUND(VLOOKUP(X1630,角色属性总表!Y:AE,3,FALSE)/J1630,0)</f>
        <v>10</v>
      </c>
      <c r="D1630">
        <f>ROUND(VLOOKUP(X1630,角色属性总表!AG:AI,3,FALSE)/角色属性总表!$C$35,0)</f>
        <v>54</v>
      </c>
      <c r="E1630">
        <f t="shared" si="250"/>
        <v>146</v>
      </c>
      <c r="F1630">
        <f t="shared" si="251"/>
        <v>30</v>
      </c>
      <c r="G1630">
        <f t="shared" si="252"/>
        <v>7</v>
      </c>
      <c r="H1630">
        <v>0</v>
      </c>
      <c r="I1630">
        <f t="shared" si="257"/>
        <v>3</v>
      </c>
      <c r="J1630">
        <f>VLOOKUP(AA1630,角色间职业划分!P:AP,20,FALSE)</f>
        <v>10</v>
      </c>
      <c r="K1630">
        <f>IF(X1630=500,100,VLOOKUP(AA1630,角色间职业划分!P:AP,22,FALSE))</f>
        <v>120</v>
      </c>
      <c r="L1630">
        <f>IF(X1630=500,K1630,VLOOKUP(AA1630,角色间职业划分!P:AP,23,FALSE))</f>
        <v>60</v>
      </c>
      <c r="M1630">
        <f>VLOOKUP(AA1630,角色间职业划分!P:AP,24,FALSE)</f>
        <v>0</v>
      </c>
      <c r="N1630">
        <f>VLOOKUP(AA1630,角色间职业划分!P:AP,14)*100</f>
        <v>95</v>
      </c>
      <c r="O1630">
        <f>VLOOKUP(AA1630,角色间职业划分!P:Z,9,FALSE)</f>
        <v>0</v>
      </c>
      <c r="P1630">
        <f>VLOOKUP(AA1630,角色间职业划分!P:AP,10,FALSE)</f>
        <v>0</v>
      </c>
      <c r="Q1630">
        <f>VLOOKUP(AA1630,角色间职业划分!P:AP,15,FALSE)</f>
        <v>0</v>
      </c>
      <c r="R1630">
        <f>VLOOKUP(AA1630,角色间职业划分!P:AP,16,FALSE)</f>
        <v>0</v>
      </c>
      <c r="S1630">
        <f>VLOOKUP(AA1630,角色间职业划分!P:AP,17,FALSE)</f>
        <v>0</v>
      </c>
      <c r="T1630">
        <f>VLOOKUP(AA1630,角色间职业划分!P:AP,18,FALSE)</f>
        <v>0</v>
      </c>
      <c r="U1630">
        <f>VLOOKUP(AA1630,角色间职业划分!P:AP,27,FALSE)</f>
        <v>0</v>
      </c>
      <c r="V1630">
        <f t="shared" si="253"/>
        <v>10.999999999999998</v>
      </c>
      <c r="W1630">
        <f>VLOOKUP(AA1630,角色间职业划分!P:Q,2,FALSE)</f>
        <v>36</v>
      </c>
      <c r="X1630">
        <f t="shared" si="258"/>
        <v>10</v>
      </c>
      <c r="Y1630">
        <f>INT(VLOOKUP(X1630,角色属性总表!AG:AH,2,FALSE)*角色属性总表!$C$38)</f>
        <v>360</v>
      </c>
      <c r="AA1630">
        <f t="shared" si="259"/>
        <v>17</v>
      </c>
      <c r="AB1630">
        <f>VLOOKUP(X1630,角色属性总表!AG:AI,2,FALSE)*VLOOKUP(角色等级属性!AA1630,角色间职业划分!P:AG,13,FALSE)/角色间职业划分!$AB$9</f>
        <v>365.75409568388392</v>
      </c>
      <c r="AC1630">
        <f>VLOOKUP(X1630,角色属性总表!AG:AI,3,FALSE)*VLOOKUP(AA1630,角色间职业划分!P:AG,8,FALSE)/角色间职业划分!$W$9</f>
        <v>1597.4840000000002</v>
      </c>
      <c r="AD1630">
        <f>VLOOKUP(AA1630,角色间职业划分!P:AP,26,FALSE)</f>
        <v>0.4</v>
      </c>
      <c r="AE1630">
        <f>VLOOKUP(X1630,角色属性总表!I:Q,3,FALSE)</f>
        <v>161.28</v>
      </c>
      <c r="AF1630">
        <f>VLOOKUP(AA1630,角色间职业划分!P:AP,11,FALSE)</f>
        <v>0.41</v>
      </c>
      <c r="AG1630">
        <f t="shared" si="254"/>
        <v>188.66094212824672</v>
      </c>
      <c r="AH1630">
        <f t="shared" si="255"/>
        <v>162</v>
      </c>
      <c r="AJ1630">
        <f t="shared" si="256"/>
        <v>26.660942128246717</v>
      </c>
      <c r="AK1630">
        <v>1626</v>
      </c>
    </row>
    <row r="1631" spans="1:37" x14ac:dyDescent="0.15">
      <c r="A1631">
        <v>1627</v>
      </c>
      <c r="B1631">
        <f>ROUND(VLOOKUP(X1631,角色属性总表!AG:AI,2,FALSE)/角色属性总表!$C$34,0)</f>
        <v>54</v>
      </c>
      <c r="C1631">
        <f>ROUND(VLOOKUP(X1631,角色属性总表!Y:AE,3,FALSE)/J1631,0)</f>
        <v>11</v>
      </c>
      <c r="D1631">
        <f>ROUND(VLOOKUP(X1631,角色属性总表!AG:AI,3,FALSE)/角色属性总表!$C$35,0)</f>
        <v>56</v>
      </c>
      <c r="E1631">
        <f t="shared" si="250"/>
        <v>153</v>
      </c>
      <c r="F1631">
        <f t="shared" si="251"/>
        <v>30</v>
      </c>
      <c r="G1631">
        <f t="shared" si="252"/>
        <v>7</v>
      </c>
      <c r="H1631">
        <v>0</v>
      </c>
      <c r="I1631">
        <f t="shared" si="257"/>
        <v>3</v>
      </c>
      <c r="J1631">
        <f>VLOOKUP(AA1631,角色间职业划分!P:AP,20,FALSE)</f>
        <v>10</v>
      </c>
      <c r="K1631">
        <f>IF(X1631=500,100,VLOOKUP(AA1631,角色间职业划分!P:AP,22,FALSE))</f>
        <v>120</v>
      </c>
      <c r="L1631">
        <f>IF(X1631=500,K1631,VLOOKUP(AA1631,角色间职业划分!P:AP,23,FALSE))</f>
        <v>60</v>
      </c>
      <c r="M1631">
        <f>VLOOKUP(AA1631,角色间职业划分!P:AP,24,FALSE)</f>
        <v>0</v>
      </c>
      <c r="N1631">
        <f>VLOOKUP(AA1631,角色间职业划分!P:AP,14)*100</f>
        <v>95</v>
      </c>
      <c r="O1631">
        <f>VLOOKUP(AA1631,角色间职业划分!P:Z,9,FALSE)</f>
        <v>0</v>
      </c>
      <c r="P1631">
        <f>VLOOKUP(AA1631,角色间职业划分!P:AP,10,FALSE)</f>
        <v>0</v>
      </c>
      <c r="Q1631">
        <f>VLOOKUP(AA1631,角色间职业划分!P:AP,15,FALSE)</f>
        <v>0</v>
      </c>
      <c r="R1631">
        <f>VLOOKUP(AA1631,角色间职业划分!P:AP,16,FALSE)</f>
        <v>0</v>
      </c>
      <c r="S1631">
        <f>VLOOKUP(AA1631,角色间职业划分!P:AP,17,FALSE)</f>
        <v>0</v>
      </c>
      <c r="T1631">
        <f>VLOOKUP(AA1631,角色间职业划分!P:AP,18,FALSE)</f>
        <v>0</v>
      </c>
      <c r="U1631">
        <f>VLOOKUP(AA1631,角色间职业划分!P:AP,27,FALSE)</f>
        <v>0</v>
      </c>
      <c r="V1631">
        <f t="shared" si="253"/>
        <v>10.999999999999998</v>
      </c>
      <c r="W1631">
        <f>VLOOKUP(AA1631,角色间职业划分!P:Q,2,FALSE)</f>
        <v>36</v>
      </c>
      <c r="X1631">
        <f t="shared" si="258"/>
        <v>11</v>
      </c>
      <c r="Y1631">
        <f>INT(VLOOKUP(X1631,角色属性总表!AG:AH,2,FALSE)*角色属性总表!$C$38)</f>
        <v>378</v>
      </c>
      <c r="AA1631">
        <f t="shared" si="259"/>
        <v>17</v>
      </c>
      <c r="AB1631">
        <f>VLOOKUP(X1631,角色属性总表!AG:AI,2,FALSE)*VLOOKUP(角色等级属性!AA1631,角色间职业划分!P:AG,13,FALSE)/角色间职业划分!$AB$9</f>
        <v>384.04180046807812</v>
      </c>
      <c r="AC1631">
        <f>VLOOKUP(X1631,角色属性总表!AG:AI,3,FALSE)*VLOOKUP(AA1631,角色间职业划分!P:AG,8,FALSE)/角色间职业划分!$W$9</f>
        <v>1677.3582000000004</v>
      </c>
      <c r="AD1631">
        <f>VLOOKUP(AA1631,角色间职业划分!P:AP,26,FALSE)</f>
        <v>0.4</v>
      </c>
      <c r="AE1631">
        <f>VLOOKUP(X1631,角色属性总表!I:Q,3,FALSE)</f>
        <v>169.34399999999999</v>
      </c>
      <c r="AF1631">
        <f>VLOOKUP(AA1631,角色间职业划分!P:AP,11,FALSE)</f>
        <v>0.41</v>
      </c>
      <c r="AG1631">
        <f t="shared" si="254"/>
        <v>218.77538889719293</v>
      </c>
      <c r="AH1631">
        <f t="shared" si="255"/>
        <v>168</v>
      </c>
      <c r="AJ1631">
        <f t="shared" si="256"/>
        <v>50.775388897192926</v>
      </c>
      <c r="AK1631">
        <v>1627</v>
      </c>
    </row>
    <row r="1632" spans="1:37" x14ac:dyDescent="0.15">
      <c r="A1632">
        <v>1628</v>
      </c>
      <c r="B1632">
        <f>ROUND(VLOOKUP(X1632,角色属性总表!AG:AI,2,FALSE)/角色属性总表!$C$34,0)</f>
        <v>57</v>
      </c>
      <c r="C1632">
        <f>ROUND(VLOOKUP(X1632,角色属性总表!Y:AE,3,FALSE)/J1632,0)</f>
        <v>12</v>
      </c>
      <c r="D1632">
        <f>ROUND(VLOOKUP(X1632,角色属性总表!AG:AI,3,FALSE)/角色属性总表!$C$35,0)</f>
        <v>59</v>
      </c>
      <c r="E1632">
        <f t="shared" si="250"/>
        <v>160</v>
      </c>
      <c r="F1632">
        <f t="shared" si="251"/>
        <v>30</v>
      </c>
      <c r="G1632">
        <f t="shared" si="252"/>
        <v>7</v>
      </c>
      <c r="H1632">
        <v>0</v>
      </c>
      <c r="I1632">
        <f t="shared" si="257"/>
        <v>3</v>
      </c>
      <c r="J1632">
        <f>VLOOKUP(AA1632,角色间职业划分!P:AP,20,FALSE)</f>
        <v>10</v>
      </c>
      <c r="K1632">
        <f>IF(X1632=500,100,VLOOKUP(AA1632,角色间职业划分!P:AP,22,FALSE))</f>
        <v>120</v>
      </c>
      <c r="L1632">
        <f>IF(X1632=500,K1632,VLOOKUP(AA1632,角色间职业划分!P:AP,23,FALSE))</f>
        <v>60</v>
      </c>
      <c r="M1632">
        <f>VLOOKUP(AA1632,角色间职业划分!P:AP,24,FALSE)</f>
        <v>0</v>
      </c>
      <c r="N1632">
        <f>VLOOKUP(AA1632,角色间职业划分!P:AP,14)*100</f>
        <v>95</v>
      </c>
      <c r="O1632">
        <f>VLOOKUP(AA1632,角色间职业划分!P:Z,9,FALSE)</f>
        <v>0</v>
      </c>
      <c r="P1632">
        <f>VLOOKUP(AA1632,角色间职业划分!P:AP,10,FALSE)</f>
        <v>0</v>
      </c>
      <c r="Q1632">
        <f>VLOOKUP(AA1632,角色间职业划分!P:AP,15,FALSE)</f>
        <v>0</v>
      </c>
      <c r="R1632">
        <f>VLOOKUP(AA1632,角色间职业划分!P:AP,16,FALSE)</f>
        <v>0</v>
      </c>
      <c r="S1632">
        <f>VLOOKUP(AA1632,角色间职业划分!P:AP,17,FALSE)</f>
        <v>0</v>
      </c>
      <c r="T1632">
        <f>VLOOKUP(AA1632,角色间职业划分!P:AP,18,FALSE)</f>
        <v>0</v>
      </c>
      <c r="U1632">
        <f>VLOOKUP(AA1632,角色间职业划分!P:AP,27,FALSE)</f>
        <v>0</v>
      </c>
      <c r="V1632">
        <f t="shared" si="253"/>
        <v>10.999999999999998</v>
      </c>
      <c r="W1632">
        <f>VLOOKUP(AA1632,角色间职业划分!P:Q,2,FALSE)</f>
        <v>36</v>
      </c>
      <c r="X1632">
        <f t="shared" si="258"/>
        <v>12</v>
      </c>
      <c r="Y1632">
        <f>INT(VLOOKUP(X1632,角色属性总表!AG:AH,2,FALSE)*角色属性总表!$C$38)</f>
        <v>396</v>
      </c>
      <c r="AA1632">
        <f t="shared" si="259"/>
        <v>17</v>
      </c>
      <c r="AB1632">
        <f>VLOOKUP(X1632,角色属性总表!AG:AI,2,FALSE)*VLOOKUP(角色等级属性!AA1632,角色间职业划分!P:AG,13,FALSE)/角色间职业划分!$AB$9</f>
        <v>402.32950525227238</v>
      </c>
      <c r="AC1632">
        <f>VLOOKUP(X1632,角色属性总表!AG:AI,3,FALSE)*VLOOKUP(AA1632,角色间职业划分!P:AG,8,FALSE)/角色间职业划分!$W$9</f>
        <v>1757.2324000000003</v>
      </c>
      <c r="AD1632">
        <f>VLOOKUP(AA1632,角色间职业划分!P:AP,26,FALSE)</f>
        <v>0.4</v>
      </c>
      <c r="AE1632">
        <f>VLOOKUP(X1632,角色属性总表!I:Q,3,FALSE)</f>
        <v>177.40800000000002</v>
      </c>
      <c r="AF1632">
        <f>VLOOKUP(AA1632,角色间职业划分!P:AP,11,FALSE)</f>
        <v>0.41</v>
      </c>
      <c r="AG1632">
        <f t="shared" si="254"/>
        <v>250.50726310243272</v>
      </c>
      <c r="AH1632">
        <f t="shared" si="255"/>
        <v>177</v>
      </c>
      <c r="AJ1632">
        <f t="shared" si="256"/>
        <v>73.507263102432717</v>
      </c>
      <c r="AK1632">
        <v>1628</v>
      </c>
    </row>
    <row r="1633" spans="1:37" x14ac:dyDescent="0.15">
      <c r="A1633">
        <v>1629</v>
      </c>
      <c r="B1633">
        <f>ROUND(VLOOKUP(X1633,角色属性总表!AG:AI,2,FALSE)/角色属性总表!$C$34,0)</f>
        <v>59</v>
      </c>
      <c r="C1633">
        <f>ROUND(VLOOKUP(X1633,角色属性总表!Y:AE,3,FALSE)/J1633,0)</f>
        <v>13</v>
      </c>
      <c r="D1633">
        <f>ROUND(VLOOKUP(X1633,角色属性总表!AG:AI,3,FALSE)/角色属性总表!$C$35,0)</f>
        <v>62</v>
      </c>
      <c r="E1633">
        <f t="shared" si="250"/>
        <v>168</v>
      </c>
      <c r="F1633">
        <f t="shared" si="251"/>
        <v>30</v>
      </c>
      <c r="G1633">
        <f t="shared" si="252"/>
        <v>7</v>
      </c>
      <c r="H1633">
        <v>0</v>
      </c>
      <c r="I1633">
        <f t="shared" si="257"/>
        <v>3</v>
      </c>
      <c r="J1633">
        <f>VLOOKUP(AA1633,角色间职业划分!P:AP,20,FALSE)</f>
        <v>10</v>
      </c>
      <c r="K1633">
        <f>IF(X1633=500,100,VLOOKUP(AA1633,角色间职业划分!P:AP,22,FALSE))</f>
        <v>120</v>
      </c>
      <c r="L1633">
        <f>IF(X1633=500,K1633,VLOOKUP(AA1633,角色间职业划分!P:AP,23,FALSE))</f>
        <v>60</v>
      </c>
      <c r="M1633">
        <f>VLOOKUP(AA1633,角色间职业划分!P:AP,24,FALSE)</f>
        <v>0</v>
      </c>
      <c r="N1633">
        <f>VLOOKUP(AA1633,角色间职业划分!P:AP,14)*100</f>
        <v>95</v>
      </c>
      <c r="O1633">
        <f>VLOOKUP(AA1633,角色间职业划分!P:Z,9,FALSE)</f>
        <v>0</v>
      </c>
      <c r="P1633">
        <f>VLOOKUP(AA1633,角色间职业划分!P:AP,10,FALSE)</f>
        <v>0</v>
      </c>
      <c r="Q1633">
        <f>VLOOKUP(AA1633,角色间职业划分!P:AP,15,FALSE)</f>
        <v>0</v>
      </c>
      <c r="R1633">
        <f>VLOOKUP(AA1633,角色间职业划分!P:AP,16,FALSE)</f>
        <v>0</v>
      </c>
      <c r="S1633">
        <f>VLOOKUP(AA1633,角色间职业划分!P:AP,17,FALSE)</f>
        <v>0</v>
      </c>
      <c r="T1633">
        <f>VLOOKUP(AA1633,角色间职业划分!P:AP,18,FALSE)</f>
        <v>0</v>
      </c>
      <c r="U1633">
        <f>VLOOKUP(AA1633,角色间职业划分!P:AP,27,FALSE)</f>
        <v>0</v>
      </c>
      <c r="V1633">
        <f t="shared" si="253"/>
        <v>10.999999999999998</v>
      </c>
      <c r="W1633">
        <f>VLOOKUP(AA1633,角色间职业划分!P:Q,2,FALSE)</f>
        <v>36</v>
      </c>
      <c r="X1633">
        <f t="shared" si="258"/>
        <v>13</v>
      </c>
      <c r="Y1633">
        <f>INT(VLOOKUP(X1633,角色属性总表!AG:AH,2,FALSE)*角色属性总表!$C$38)</f>
        <v>414</v>
      </c>
      <c r="AA1633">
        <f t="shared" si="259"/>
        <v>17</v>
      </c>
      <c r="AB1633">
        <f>VLOOKUP(X1633,角色属性总表!AG:AI,2,FALSE)*VLOOKUP(角色等级属性!AA1633,角色间职业划分!P:AG,13,FALSE)/角色间职业划分!$AB$9</f>
        <v>420.61721003646647</v>
      </c>
      <c r="AC1633">
        <f>VLOOKUP(X1633,角色属性总表!AG:AI,3,FALSE)*VLOOKUP(AA1633,角色间职业划分!P:AG,8,FALSE)/角色间职业划分!$W$9</f>
        <v>1837.1066000000003</v>
      </c>
      <c r="AD1633">
        <f>VLOOKUP(AA1633,角色间职业划分!P:AP,26,FALSE)</f>
        <v>0.4</v>
      </c>
      <c r="AE1633">
        <f>VLOOKUP(X1633,角色属性总表!I:Q,3,FALSE)</f>
        <v>185.47199999999998</v>
      </c>
      <c r="AF1633">
        <f>VLOOKUP(AA1633,角色间职业划分!P:AP,11,FALSE)</f>
        <v>0.41</v>
      </c>
      <c r="AG1633">
        <f t="shared" si="254"/>
        <v>283.80825613434388</v>
      </c>
      <c r="AH1633">
        <f t="shared" si="255"/>
        <v>186</v>
      </c>
      <c r="AJ1633">
        <f t="shared" si="256"/>
        <v>97.808256134343878</v>
      </c>
      <c r="AK1633">
        <v>1629</v>
      </c>
    </row>
    <row r="1634" spans="1:37" x14ac:dyDescent="0.15">
      <c r="A1634">
        <v>1630</v>
      </c>
      <c r="B1634">
        <f>ROUND(VLOOKUP(X1634,角色属性总表!AG:AI,2,FALSE)/角色属性总表!$C$34,0)</f>
        <v>62</v>
      </c>
      <c r="C1634">
        <f>ROUND(VLOOKUP(X1634,角色属性总表!Y:AE,3,FALSE)/J1634,0)</f>
        <v>13</v>
      </c>
      <c r="D1634">
        <f>ROUND(VLOOKUP(X1634,角色属性总表!AG:AI,3,FALSE)/角色属性总表!$C$35,0)</f>
        <v>65</v>
      </c>
      <c r="E1634">
        <f t="shared" si="250"/>
        <v>175</v>
      </c>
      <c r="F1634">
        <f t="shared" si="251"/>
        <v>29</v>
      </c>
      <c r="G1634">
        <f t="shared" si="252"/>
        <v>7</v>
      </c>
      <c r="H1634">
        <v>0</v>
      </c>
      <c r="I1634">
        <f t="shared" si="257"/>
        <v>3</v>
      </c>
      <c r="J1634">
        <f>VLOOKUP(AA1634,角色间职业划分!P:AP,20,FALSE)</f>
        <v>10</v>
      </c>
      <c r="K1634">
        <f>IF(X1634=500,100,VLOOKUP(AA1634,角色间职业划分!P:AP,22,FALSE))</f>
        <v>120</v>
      </c>
      <c r="L1634">
        <f>IF(X1634=500,K1634,VLOOKUP(AA1634,角色间职业划分!P:AP,23,FALSE))</f>
        <v>60</v>
      </c>
      <c r="M1634">
        <f>VLOOKUP(AA1634,角色间职业划分!P:AP,24,FALSE)</f>
        <v>0</v>
      </c>
      <c r="N1634">
        <f>VLOOKUP(AA1634,角色间职业划分!P:AP,14)*100</f>
        <v>95</v>
      </c>
      <c r="O1634">
        <f>VLOOKUP(AA1634,角色间职业划分!P:Z,9,FALSE)</f>
        <v>0</v>
      </c>
      <c r="P1634">
        <f>VLOOKUP(AA1634,角色间职业划分!P:AP,10,FALSE)</f>
        <v>0</v>
      </c>
      <c r="Q1634">
        <f>VLOOKUP(AA1634,角色间职业划分!P:AP,15,FALSE)</f>
        <v>0</v>
      </c>
      <c r="R1634">
        <f>VLOOKUP(AA1634,角色间职业划分!P:AP,16,FALSE)</f>
        <v>0</v>
      </c>
      <c r="S1634">
        <f>VLOOKUP(AA1634,角色间职业划分!P:AP,17,FALSE)</f>
        <v>0</v>
      </c>
      <c r="T1634">
        <f>VLOOKUP(AA1634,角色间职业划分!P:AP,18,FALSE)</f>
        <v>0</v>
      </c>
      <c r="U1634">
        <f>VLOOKUP(AA1634,角色间职业划分!P:AP,27,FALSE)</f>
        <v>0</v>
      </c>
      <c r="V1634">
        <f t="shared" si="253"/>
        <v>10.999999999999998</v>
      </c>
      <c r="W1634">
        <f>VLOOKUP(AA1634,角色间职业划分!P:Q,2,FALSE)</f>
        <v>36</v>
      </c>
      <c r="X1634">
        <f t="shared" si="258"/>
        <v>14</v>
      </c>
      <c r="Y1634">
        <f>INT(VLOOKUP(X1634,角色属性总表!AG:AH,2,FALSE)*角色属性总表!$C$38)</f>
        <v>432</v>
      </c>
      <c r="AA1634">
        <f t="shared" si="259"/>
        <v>17</v>
      </c>
      <c r="AB1634">
        <f>VLOOKUP(X1634,角色属性总表!AG:AI,2,FALSE)*VLOOKUP(角色等级属性!AA1634,角色间职业划分!P:AG,13,FALSE)/角色间职业划分!$AB$9</f>
        <v>438.90491482066074</v>
      </c>
      <c r="AC1634">
        <f>VLOOKUP(X1634,角色属性总表!AG:AI,3,FALSE)*VLOOKUP(AA1634,角色间职业划分!P:AG,8,FALSE)/角色间职业划分!$W$9</f>
        <v>1916.9808</v>
      </c>
      <c r="AD1634">
        <f>VLOOKUP(AA1634,角色间职业划分!P:AP,26,FALSE)</f>
        <v>0.4</v>
      </c>
      <c r="AE1634">
        <f>VLOOKUP(X1634,角色属性总表!I:Q,3,FALSE)</f>
        <v>193.536</v>
      </c>
      <c r="AF1634">
        <f>VLOOKUP(AA1634,角色间职业划分!P:AP,11,FALSE)</f>
        <v>0.41</v>
      </c>
      <c r="AG1634">
        <f t="shared" si="254"/>
        <v>318.63611346982981</v>
      </c>
      <c r="AH1634">
        <f t="shared" si="255"/>
        <v>195</v>
      </c>
      <c r="AJ1634">
        <f t="shared" si="256"/>
        <v>123.63611346982981</v>
      </c>
      <c r="AK1634">
        <v>1630</v>
      </c>
    </row>
    <row r="1635" spans="1:37" x14ac:dyDescent="0.15">
      <c r="A1635">
        <v>1631</v>
      </c>
      <c r="B1635">
        <f>ROUND(VLOOKUP(X1635,角色属性总表!AG:AI,2,FALSE)/角色属性总表!$C$34,0)</f>
        <v>64</v>
      </c>
      <c r="C1635">
        <f>ROUND(VLOOKUP(X1635,角色属性总表!Y:AE,3,FALSE)/J1635,0)</f>
        <v>14</v>
      </c>
      <c r="D1635">
        <f>ROUND(VLOOKUP(X1635,角色属性总表!AG:AI,3,FALSE)/角色属性总表!$C$35,0)</f>
        <v>67</v>
      </c>
      <c r="E1635">
        <f t="shared" si="250"/>
        <v>182</v>
      </c>
      <c r="F1635">
        <f t="shared" si="251"/>
        <v>30</v>
      </c>
      <c r="G1635">
        <f t="shared" si="252"/>
        <v>7</v>
      </c>
      <c r="H1635">
        <v>0</v>
      </c>
      <c r="I1635">
        <f t="shared" si="257"/>
        <v>3</v>
      </c>
      <c r="J1635">
        <f>VLOOKUP(AA1635,角色间职业划分!P:AP,20,FALSE)</f>
        <v>10</v>
      </c>
      <c r="K1635">
        <f>IF(X1635=500,100,VLOOKUP(AA1635,角色间职业划分!P:AP,22,FALSE))</f>
        <v>120</v>
      </c>
      <c r="L1635">
        <f>IF(X1635=500,K1635,VLOOKUP(AA1635,角色间职业划分!P:AP,23,FALSE))</f>
        <v>60</v>
      </c>
      <c r="M1635">
        <f>VLOOKUP(AA1635,角色间职业划分!P:AP,24,FALSE)</f>
        <v>0</v>
      </c>
      <c r="N1635">
        <f>VLOOKUP(AA1635,角色间职业划分!P:AP,14)*100</f>
        <v>95</v>
      </c>
      <c r="O1635">
        <f>VLOOKUP(AA1635,角色间职业划分!P:Z,9,FALSE)</f>
        <v>0</v>
      </c>
      <c r="P1635">
        <f>VLOOKUP(AA1635,角色间职业划分!P:AP,10,FALSE)</f>
        <v>0</v>
      </c>
      <c r="Q1635">
        <f>VLOOKUP(AA1635,角色间职业划分!P:AP,15,FALSE)</f>
        <v>0</v>
      </c>
      <c r="R1635">
        <f>VLOOKUP(AA1635,角色间职业划分!P:AP,16,FALSE)</f>
        <v>0</v>
      </c>
      <c r="S1635">
        <f>VLOOKUP(AA1635,角色间职业划分!P:AP,17,FALSE)</f>
        <v>0</v>
      </c>
      <c r="T1635">
        <f>VLOOKUP(AA1635,角色间职业划分!P:AP,18,FALSE)</f>
        <v>0</v>
      </c>
      <c r="U1635">
        <f>VLOOKUP(AA1635,角色间职业划分!P:AP,27,FALSE)</f>
        <v>0</v>
      </c>
      <c r="V1635">
        <f t="shared" si="253"/>
        <v>10.999999999999998</v>
      </c>
      <c r="W1635">
        <f>VLOOKUP(AA1635,角色间职业划分!P:Q,2,FALSE)</f>
        <v>36</v>
      </c>
      <c r="X1635">
        <f t="shared" si="258"/>
        <v>15</v>
      </c>
      <c r="Y1635">
        <f>INT(VLOOKUP(X1635,角色属性总表!AG:AH,2,FALSE)*角色属性总表!$C$38)</f>
        <v>450</v>
      </c>
      <c r="AA1635">
        <f t="shared" si="259"/>
        <v>17</v>
      </c>
      <c r="AB1635">
        <f>VLOOKUP(X1635,角色属性总表!AG:AI,2,FALSE)*VLOOKUP(角色等级属性!AA1635,角色间职业划分!P:AG,13,FALSE)/角色间职业划分!$AB$9</f>
        <v>457.19261960485488</v>
      </c>
      <c r="AC1635">
        <f>VLOOKUP(X1635,角色属性总表!AG:AI,3,FALSE)*VLOOKUP(AA1635,角色间职业划分!P:AG,8,FALSE)/角色间职业划分!$W$9</f>
        <v>1996.855</v>
      </c>
      <c r="AD1635">
        <f>VLOOKUP(AA1635,角色间职业划分!P:AP,26,FALSE)</f>
        <v>0.4</v>
      </c>
      <c r="AE1635">
        <f>VLOOKUP(X1635,角色属性总表!I:Q,3,FALSE)</f>
        <v>201.60000000000002</v>
      </c>
      <c r="AF1635">
        <f>VLOOKUP(AA1635,角色间职业划分!P:AP,11,FALSE)</f>
        <v>0.41</v>
      </c>
      <c r="AG1635">
        <f t="shared" si="254"/>
        <v>354.95352361155676</v>
      </c>
      <c r="AH1635">
        <f t="shared" si="255"/>
        <v>201</v>
      </c>
      <c r="AJ1635">
        <f t="shared" si="256"/>
        <v>153.95352361155676</v>
      </c>
      <c r="AK1635">
        <v>1631</v>
      </c>
    </row>
    <row r="1636" spans="1:37" x14ac:dyDescent="0.15">
      <c r="A1636">
        <v>1632</v>
      </c>
      <c r="B1636">
        <f>ROUND(VLOOKUP(X1636,角色属性总表!AG:AI,2,FALSE)/角色属性总表!$C$34,0)</f>
        <v>67</v>
      </c>
      <c r="C1636">
        <f>ROUND(VLOOKUP(X1636,角色属性总表!Y:AE,3,FALSE)/J1636,0)</f>
        <v>15</v>
      </c>
      <c r="D1636">
        <f>ROUND(VLOOKUP(X1636,角色属性总表!AG:AI,3,FALSE)/角色属性总表!$C$35,0)</f>
        <v>70</v>
      </c>
      <c r="E1636">
        <f t="shared" si="250"/>
        <v>190</v>
      </c>
      <c r="F1636">
        <f t="shared" si="251"/>
        <v>30</v>
      </c>
      <c r="G1636">
        <f t="shared" si="252"/>
        <v>7</v>
      </c>
      <c r="H1636">
        <v>0</v>
      </c>
      <c r="I1636">
        <f t="shared" si="257"/>
        <v>3</v>
      </c>
      <c r="J1636">
        <f>VLOOKUP(AA1636,角色间职业划分!P:AP,20,FALSE)</f>
        <v>10</v>
      </c>
      <c r="K1636">
        <f>IF(X1636=500,100,VLOOKUP(AA1636,角色间职业划分!P:AP,22,FALSE))</f>
        <v>120</v>
      </c>
      <c r="L1636">
        <f>IF(X1636=500,K1636,VLOOKUP(AA1636,角色间职业划分!P:AP,23,FALSE))</f>
        <v>60</v>
      </c>
      <c r="M1636">
        <f>VLOOKUP(AA1636,角色间职业划分!P:AP,24,FALSE)</f>
        <v>0</v>
      </c>
      <c r="N1636">
        <f>VLOOKUP(AA1636,角色间职业划分!P:AP,14)*100</f>
        <v>95</v>
      </c>
      <c r="O1636">
        <f>VLOOKUP(AA1636,角色间职业划分!P:Z,9,FALSE)</f>
        <v>0</v>
      </c>
      <c r="P1636">
        <f>VLOOKUP(AA1636,角色间职业划分!P:AP,10,FALSE)</f>
        <v>0</v>
      </c>
      <c r="Q1636">
        <f>VLOOKUP(AA1636,角色间职业划分!P:AP,15,FALSE)</f>
        <v>0</v>
      </c>
      <c r="R1636">
        <f>VLOOKUP(AA1636,角色间职业划分!P:AP,16,FALSE)</f>
        <v>0</v>
      </c>
      <c r="S1636">
        <f>VLOOKUP(AA1636,角色间职业划分!P:AP,17,FALSE)</f>
        <v>0</v>
      </c>
      <c r="T1636">
        <f>VLOOKUP(AA1636,角色间职业划分!P:AP,18,FALSE)</f>
        <v>0</v>
      </c>
      <c r="U1636">
        <f>VLOOKUP(AA1636,角色间职业划分!P:AP,27,FALSE)</f>
        <v>0</v>
      </c>
      <c r="V1636">
        <f t="shared" si="253"/>
        <v>10.999999999999998</v>
      </c>
      <c r="W1636">
        <f>VLOOKUP(AA1636,角色间职业划分!P:Q,2,FALSE)</f>
        <v>36</v>
      </c>
      <c r="X1636">
        <f t="shared" si="258"/>
        <v>16</v>
      </c>
      <c r="Y1636">
        <f>INT(VLOOKUP(X1636,角色属性总表!AG:AH,2,FALSE)*角色属性总表!$C$38)</f>
        <v>468</v>
      </c>
      <c r="AA1636">
        <f t="shared" si="259"/>
        <v>17</v>
      </c>
      <c r="AB1636">
        <f>VLOOKUP(X1636,角色属性总表!AG:AI,2,FALSE)*VLOOKUP(角色等级属性!AA1636,角色间职业划分!P:AG,13,FALSE)/角色间职业划分!$AB$9</f>
        <v>475.48032438904914</v>
      </c>
      <c r="AC1636">
        <f>VLOOKUP(X1636,角色属性总表!AG:AI,3,FALSE)*VLOOKUP(AA1636,角色间职业划分!P:AG,8,FALSE)/角色间职业划分!$W$9</f>
        <v>2076.7292000000002</v>
      </c>
      <c r="AD1636">
        <f>VLOOKUP(AA1636,角色间职业划分!P:AP,26,FALSE)</f>
        <v>0.4</v>
      </c>
      <c r="AE1636">
        <f>VLOOKUP(X1636,角色属性总表!I:Q,3,FALSE)</f>
        <v>209.66400000000002</v>
      </c>
      <c r="AF1636">
        <f>VLOOKUP(AA1636,角色间职业划分!P:AP,11,FALSE)</f>
        <v>0.41</v>
      </c>
      <c r="AG1636">
        <f t="shared" si="254"/>
        <v>392.72727272727269</v>
      </c>
      <c r="AH1636">
        <f t="shared" si="255"/>
        <v>210</v>
      </c>
      <c r="AJ1636">
        <f t="shared" si="256"/>
        <v>182.72727272727269</v>
      </c>
      <c r="AK1636">
        <v>1632</v>
      </c>
    </row>
    <row r="1637" spans="1:37" x14ac:dyDescent="0.15">
      <c r="A1637">
        <v>1633</v>
      </c>
      <c r="B1637">
        <f>ROUND(VLOOKUP(X1637,角色属性总表!AG:AI,2,FALSE)/角色属性总表!$C$34,0)</f>
        <v>69</v>
      </c>
      <c r="C1637">
        <f>ROUND(VLOOKUP(X1637,角色属性总表!Y:AE,3,FALSE)/J1637,0)</f>
        <v>16</v>
      </c>
      <c r="D1637">
        <f>ROUND(VLOOKUP(X1637,角色属性总表!AG:AI,3,FALSE)/角色属性总表!$C$35,0)</f>
        <v>73</v>
      </c>
      <c r="E1637">
        <f t="shared" si="250"/>
        <v>197</v>
      </c>
      <c r="F1637">
        <f t="shared" si="251"/>
        <v>30</v>
      </c>
      <c r="G1637">
        <f t="shared" si="252"/>
        <v>7</v>
      </c>
      <c r="H1637">
        <v>0</v>
      </c>
      <c r="I1637">
        <f t="shared" si="257"/>
        <v>3</v>
      </c>
      <c r="J1637">
        <f>VLOOKUP(AA1637,角色间职业划分!P:AP,20,FALSE)</f>
        <v>10</v>
      </c>
      <c r="K1637">
        <f>IF(X1637=500,100,VLOOKUP(AA1637,角色间职业划分!P:AP,22,FALSE))</f>
        <v>120</v>
      </c>
      <c r="L1637">
        <f>IF(X1637=500,K1637,VLOOKUP(AA1637,角色间职业划分!P:AP,23,FALSE))</f>
        <v>60</v>
      </c>
      <c r="M1637">
        <f>VLOOKUP(AA1637,角色间职业划分!P:AP,24,FALSE)</f>
        <v>0</v>
      </c>
      <c r="N1637">
        <f>VLOOKUP(AA1637,角色间职业划分!P:AP,14)*100</f>
        <v>95</v>
      </c>
      <c r="O1637">
        <f>VLOOKUP(AA1637,角色间职业划分!P:Z,9,FALSE)</f>
        <v>0</v>
      </c>
      <c r="P1637">
        <f>VLOOKUP(AA1637,角色间职业划分!P:AP,10,FALSE)</f>
        <v>0</v>
      </c>
      <c r="Q1637">
        <f>VLOOKUP(AA1637,角色间职业划分!P:AP,15,FALSE)</f>
        <v>0</v>
      </c>
      <c r="R1637">
        <f>VLOOKUP(AA1637,角色间职业划分!P:AP,16,FALSE)</f>
        <v>0</v>
      </c>
      <c r="S1637">
        <f>VLOOKUP(AA1637,角色间职业划分!P:AP,17,FALSE)</f>
        <v>0</v>
      </c>
      <c r="T1637">
        <f>VLOOKUP(AA1637,角色间职业划分!P:AP,18,FALSE)</f>
        <v>0</v>
      </c>
      <c r="U1637">
        <f>VLOOKUP(AA1637,角色间职业划分!P:AP,27,FALSE)</f>
        <v>0</v>
      </c>
      <c r="V1637">
        <f t="shared" si="253"/>
        <v>10.999999999999998</v>
      </c>
      <c r="W1637">
        <f>VLOOKUP(AA1637,角色间职业划分!P:Q,2,FALSE)</f>
        <v>36</v>
      </c>
      <c r="X1637">
        <f t="shared" si="258"/>
        <v>17</v>
      </c>
      <c r="Y1637">
        <f>INT(VLOOKUP(X1637,角色属性总表!AG:AH,2,FALSE)*角色属性总表!$C$38)</f>
        <v>486</v>
      </c>
      <c r="AA1637">
        <f t="shared" si="259"/>
        <v>17</v>
      </c>
      <c r="AB1637">
        <f>VLOOKUP(X1637,角色属性总表!AG:AI,2,FALSE)*VLOOKUP(角色等级属性!AA1637,角色间职业划分!P:AG,13,FALSE)/角色间职业划分!$AB$9</f>
        <v>493.76802917324335</v>
      </c>
      <c r="AC1637">
        <f>VLOOKUP(X1637,角色属性总表!AG:AI,3,FALSE)*VLOOKUP(AA1637,角色间职业划分!P:AG,8,FALSE)/角色间职业划分!$W$9</f>
        <v>2156.6034000000004</v>
      </c>
      <c r="AD1637">
        <f>VLOOKUP(AA1637,角色间职业划分!P:AP,26,FALSE)</f>
        <v>0.4</v>
      </c>
      <c r="AE1637">
        <f>VLOOKUP(X1637,角色属性总表!I:Q,3,FALSE)</f>
        <v>217.72800000000001</v>
      </c>
      <c r="AF1637">
        <f>VLOOKUP(AA1637,角色间职业划分!P:AP,11,FALSE)</f>
        <v>0.41</v>
      </c>
      <c r="AG1637">
        <f t="shared" si="254"/>
        <v>431.9275885363067</v>
      </c>
      <c r="AH1637">
        <f t="shared" si="255"/>
        <v>219</v>
      </c>
      <c r="AJ1637">
        <f t="shared" si="256"/>
        <v>212.9275885363067</v>
      </c>
      <c r="AK1637">
        <v>1633</v>
      </c>
    </row>
    <row r="1638" spans="1:37" x14ac:dyDescent="0.15">
      <c r="A1638">
        <v>1634</v>
      </c>
      <c r="B1638">
        <f>ROUND(VLOOKUP(X1638,角色属性总表!AG:AI,2,FALSE)/角色属性总表!$C$34,0)</f>
        <v>72</v>
      </c>
      <c r="C1638">
        <f>ROUND(VLOOKUP(X1638,角色属性总表!Y:AE,3,FALSE)/J1638,0)</f>
        <v>17</v>
      </c>
      <c r="D1638">
        <f>ROUND(VLOOKUP(X1638,角色属性总表!AG:AI,3,FALSE)/角色属性总表!$C$35,0)</f>
        <v>75</v>
      </c>
      <c r="E1638">
        <f t="shared" si="250"/>
        <v>204</v>
      </c>
      <c r="F1638">
        <f t="shared" si="251"/>
        <v>30</v>
      </c>
      <c r="G1638">
        <f t="shared" si="252"/>
        <v>7</v>
      </c>
      <c r="H1638">
        <v>0</v>
      </c>
      <c r="I1638">
        <f t="shared" si="257"/>
        <v>3</v>
      </c>
      <c r="J1638">
        <f>VLOOKUP(AA1638,角色间职业划分!P:AP,20,FALSE)</f>
        <v>10</v>
      </c>
      <c r="K1638">
        <f>IF(X1638=500,100,VLOOKUP(AA1638,角色间职业划分!P:AP,22,FALSE))</f>
        <v>120</v>
      </c>
      <c r="L1638">
        <f>IF(X1638=500,K1638,VLOOKUP(AA1638,角色间职业划分!P:AP,23,FALSE))</f>
        <v>60</v>
      </c>
      <c r="M1638">
        <f>VLOOKUP(AA1638,角色间职业划分!P:AP,24,FALSE)</f>
        <v>0</v>
      </c>
      <c r="N1638">
        <f>VLOOKUP(AA1638,角色间职业划分!P:AP,14)*100</f>
        <v>95</v>
      </c>
      <c r="O1638">
        <f>VLOOKUP(AA1638,角色间职业划分!P:Z,9,FALSE)</f>
        <v>0</v>
      </c>
      <c r="P1638">
        <f>VLOOKUP(AA1638,角色间职业划分!P:AP,10,FALSE)</f>
        <v>0</v>
      </c>
      <c r="Q1638">
        <f>VLOOKUP(AA1638,角色间职业划分!P:AP,15,FALSE)</f>
        <v>0</v>
      </c>
      <c r="R1638">
        <f>VLOOKUP(AA1638,角色间职业划分!P:AP,16,FALSE)</f>
        <v>0</v>
      </c>
      <c r="S1638">
        <f>VLOOKUP(AA1638,角色间职业划分!P:AP,17,FALSE)</f>
        <v>0</v>
      </c>
      <c r="T1638">
        <f>VLOOKUP(AA1638,角色间职业划分!P:AP,18,FALSE)</f>
        <v>0</v>
      </c>
      <c r="U1638">
        <f>VLOOKUP(AA1638,角色间职业划分!P:AP,27,FALSE)</f>
        <v>0</v>
      </c>
      <c r="V1638">
        <f t="shared" si="253"/>
        <v>10.999999999999998</v>
      </c>
      <c r="W1638">
        <f>VLOOKUP(AA1638,角色间职业划分!P:Q,2,FALSE)</f>
        <v>36</v>
      </c>
      <c r="X1638">
        <f t="shared" si="258"/>
        <v>18</v>
      </c>
      <c r="Y1638">
        <f>INT(VLOOKUP(X1638,角色属性总表!AG:AH,2,FALSE)*角色属性总表!$C$38)</f>
        <v>504</v>
      </c>
      <c r="AA1638">
        <f t="shared" si="259"/>
        <v>17</v>
      </c>
      <c r="AB1638">
        <f>VLOOKUP(X1638,角色属性总表!AG:AI,2,FALSE)*VLOOKUP(角色等级属性!AA1638,角色间职业划分!P:AG,13,FALSE)/角色间职业划分!$AB$9</f>
        <v>512.0557339574375</v>
      </c>
      <c r="AC1638">
        <f>VLOOKUP(X1638,角色属性总表!AG:AI,3,FALSE)*VLOOKUP(AA1638,角色间职业划分!P:AG,8,FALSE)/角色间职业划分!$W$9</f>
        <v>2236.4776000000002</v>
      </c>
      <c r="AD1638">
        <f>VLOOKUP(AA1638,角色间职业划分!P:AP,26,FALSE)</f>
        <v>0.4</v>
      </c>
      <c r="AE1638">
        <f>VLOOKUP(X1638,角色属性总表!I:Q,3,FALSE)</f>
        <v>225.79199999999997</v>
      </c>
      <c r="AF1638">
        <f>VLOOKUP(AA1638,角色间职业划分!P:AP,11,FALSE)</f>
        <v>0.41</v>
      </c>
      <c r="AG1638">
        <f t="shared" si="254"/>
        <v>472.52762226874808</v>
      </c>
      <c r="AH1638">
        <f t="shared" si="255"/>
        <v>225</v>
      </c>
      <c r="AJ1638">
        <f t="shared" si="256"/>
        <v>247.52762226874808</v>
      </c>
      <c r="AK1638">
        <v>1634</v>
      </c>
    </row>
    <row r="1639" spans="1:37" x14ac:dyDescent="0.15">
      <c r="A1639">
        <v>1635</v>
      </c>
      <c r="B1639">
        <f>ROUND(VLOOKUP(X1639,角色属性总表!AG:AI,2,FALSE)/角色属性总表!$C$34,0)</f>
        <v>75</v>
      </c>
      <c r="C1639">
        <f>ROUND(VLOOKUP(X1639,角色属性总表!Y:AE,3,FALSE)/J1639,0)</f>
        <v>18</v>
      </c>
      <c r="D1639">
        <f>ROUND(VLOOKUP(X1639,角色属性总表!AG:AI,3,FALSE)/角色属性总表!$C$35,0)</f>
        <v>78</v>
      </c>
      <c r="E1639">
        <f t="shared" si="250"/>
        <v>212</v>
      </c>
      <c r="F1639">
        <f t="shared" si="251"/>
        <v>30</v>
      </c>
      <c r="G1639">
        <f t="shared" si="252"/>
        <v>7</v>
      </c>
      <c r="H1639">
        <v>0</v>
      </c>
      <c r="I1639">
        <f t="shared" si="257"/>
        <v>3</v>
      </c>
      <c r="J1639">
        <f>VLOOKUP(AA1639,角色间职业划分!P:AP,20,FALSE)</f>
        <v>10</v>
      </c>
      <c r="K1639">
        <f>IF(X1639=500,100,VLOOKUP(AA1639,角色间职业划分!P:AP,22,FALSE))</f>
        <v>120</v>
      </c>
      <c r="L1639">
        <f>IF(X1639=500,K1639,VLOOKUP(AA1639,角色间职业划分!P:AP,23,FALSE))</f>
        <v>60</v>
      </c>
      <c r="M1639">
        <f>VLOOKUP(AA1639,角色间职业划分!P:AP,24,FALSE)</f>
        <v>0</v>
      </c>
      <c r="N1639">
        <f>VLOOKUP(AA1639,角色间职业划分!P:AP,14)*100</f>
        <v>95</v>
      </c>
      <c r="O1639">
        <f>VLOOKUP(AA1639,角色间职业划分!P:Z,9,FALSE)</f>
        <v>0</v>
      </c>
      <c r="P1639">
        <f>VLOOKUP(AA1639,角色间职业划分!P:AP,10,FALSE)</f>
        <v>0</v>
      </c>
      <c r="Q1639">
        <f>VLOOKUP(AA1639,角色间职业划分!P:AP,15,FALSE)</f>
        <v>0</v>
      </c>
      <c r="R1639">
        <f>VLOOKUP(AA1639,角色间职业划分!P:AP,16,FALSE)</f>
        <v>0</v>
      </c>
      <c r="S1639">
        <f>VLOOKUP(AA1639,角色间职业划分!P:AP,17,FALSE)</f>
        <v>0</v>
      </c>
      <c r="T1639">
        <f>VLOOKUP(AA1639,角色间职业划分!P:AP,18,FALSE)</f>
        <v>0</v>
      </c>
      <c r="U1639">
        <f>VLOOKUP(AA1639,角色间职业划分!P:AP,27,FALSE)</f>
        <v>0</v>
      </c>
      <c r="V1639">
        <f t="shared" si="253"/>
        <v>10.999999999999998</v>
      </c>
      <c r="W1639">
        <f>VLOOKUP(AA1639,角色间职业划分!P:Q,2,FALSE)</f>
        <v>36</v>
      </c>
      <c r="X1639">
        <f t="shared" si="258"/>
        <v>19</v>
      </c>
      <c r="Y1639">
        <f>INT(VLOOKUP(X1639,角色属性总表!AG:AH,2,FALSE)*角色属性总表!$C$38)</f>
        <v>522</v>
      </c>
      <c r="AA1639">
        <f t="shared" si="259"/>
        <v>17</v>
      </c>
      <c r="AB1639">
        <f>VLOOKUP(X1639,角色属性总表!AG:AI,2,FALSE)*VLOOKUP(角色等级属性!AA1639,角色间职业划分!P:AG,13,FALSE)/角色间职业划分!$AB$9</f>
        <v>530.34343874163164</v>
      </c>
      <c r="AC1639">
        <f>VLOOKUP(X1639,角色属性总表!AG:AI,3,FALSE)*VLOOKUP(AA1639,角色间职业划分!P:AG,8,FALSE)/角色间职业划分!$W$9</f>
        <v>2316.3518000000004</v>
      </c>
      <c r="AD1639">
        <f>VLOOKUP(AA1639,角色间职业划分!P:AP,26,FALSE)</f>
        <v>0.4</v>
      </c>
      <c r="AE1639">
        <f>VLOOKUP(X1639,角色属性总表!I:Q,3,FALSE)</f>
        <v>233.85599999999999</v>
      </c>
      <c r="AF1639">
        <f>VLOOKUP(AA1639,角色间职业划分!P:AP,11,FALSE)</f>
        <v>0.41</v>
      </c>
      <c r="AG1639">
        <f t="shared" si="254"/>
        <v>514.50303347977729</v>
      </c>
      <c r="AH1639">
        <f t="shared" si="255"/>
        <v>234</v>
      </c>
      <c r="AJ1639">
        <f t="shared" si="256"/>
        <v>280.50303347977729</v>
      </c>
      <c r="AK1639">
        <v>1635</v>
      </c>
    </row>
    <row r="1640" spans="1:37" x14ac:dyDescent="0.15">
      <c r="A1640">
        <v>1636</v>
      </c>
      <c r="B1640">
        <f>ROUND(VLOOKUP(X1640,角色属性总表!AG:AI,2,FALSE)/角色属性总表!$C$34,0)</f>
        <v>77</v>
      </c>
      <c r="C1640">
        <f>ROUND(VLOOKUP(X1640,角色属性总表!Y:AE,3,FALSE)/J1640,0)</f>
        <v>19</v>
      </c>
      <c r="D1640">
        <f>ROUND(VLOOKUP(X1640,角色属性总表!AG:AI,3,FALSE)/角色属性总表!$C$35,0)</f>
        <v>81</v>
      </c>
      <c r="E1640">
        <f t="shared" si="250"/>
        <v>219</v>
      </c>
      <c r="F1640">
        <f t="shared" si="251"/>
        <v>30</v>
      </c>
      <c r="G1640">
        <f t="shared" si="252"/>
        <v>7</v>
      </c>
      <c r="H1640">
        <v>0</v>
      </c>
      <c r="I1640">
        <f t="shared" si="257"/>
        <v>3</v>
      </c>
      <c r="J1640">
        <f>VLOOKUP(AA1640,角色间职业划分!P:AP,20,FALSE)</f>
        <v>10</v>
      </c>
      <c r="K1640">
        <f>IF(X1640=500,100,VLOOKUP(AA1640,角色间职业划分!P:AP,22,FALSE))</f>
        <v>120</v>
      </c>
      <c r="L1640">
        <f>IF(X1640=500,K1640,VLOOKUP(AA1640,角色间职业划分!P:AP,23,FALSE))</f>
        <v>60</v>
      </c>
      <c r="M1640">
        <f>VLOOKUP(AA1640,角色间职业划分!P:AP,24,FALSE)</f>
        <v>0</v>
      </c>
      <c r="N1640">
        <f>VLOOKUP(AA1640,角色间职业划分!P:AP,14)*100</f>
        <v>95</v>
      </c>
      <c r="O1640">
        <f>VLOOKUP(AA1640,角色间职业划分!P:Z,9,FALSE)</f>
        <v>0</v>
      </c>
      <c r="P1640">
        <f>VLOOKUP(AA1640,角色间职业划分!P:AP,10,FALSE)</f>
        <v>0</v>
      </c>
      <c r="Q1640">
        <f>VLOOKUP(AA1640,角色间职业划分!P:AP,15,FALSE)</f>
        <v>0</v>
      </c>
      <c r="R1640">
        <f>VLOOKUP(AA1640,角色间职业划分!P:AP,16,FALSE)</f>
        <v>0</v>
      </c>
      <c r="S1640">
        <f>VLOOKUP(AA1640,角色间职业划分!P:AP,17,FALSE)</f>
        <v>0</v>
      </c>
      <c r="T1640">
        <f>VLOOKUP(AA1640,角色间职业划分!P:AP,18,FALSE)</f>
        <v>0</v>
      </c>
      <c r="U1640">
        <f>VLOOKUP(AA1640,角色间职业划分!P:AP,27,FALSE)</f>
        <v>0</v>
      </c>
      <c r="V1640">
        <f t="shared" si="253"/>
        <v>10.999999999999998</v>
      </c>
      <c r="W1640">
        <f>VLOOKUP(AA1640,角色间职业划分!P:Q,2,FALSE)</f>
        <v>36</v>
      </c>
      <c r="X1640">
        <f t="shared" si="258"/>
        <v>20</v>
      </c>
      <c r="Y1640">
        <f>INT(VLOOKUP(X1640,角色属性总表!AG:AH,2,FALSE)*角色属性总表!$C$38)</f>
        <v>540</v>
      </c>
      <c r="AA1640">
        <f t="shared" si="259"/>
        <v>17</v>
      </c>
      <c r="AB1640">
        <f>VLOOKUP(X1640,角色属性总表!AG:AI,2,FALSE)*VLOOKUP(角色等级属性!AA1640,角色间职业划分!P:AG,13,FALSE)/角色间职业划分!$AB$9</f>
        <v>548.63114352582591</v>
      </c>
      <c r="AC1640">
        <f>VLOOKUP(X1640,角色属性总表!AG:AI,3,FALSE)*VLOOKUP(AA1640,角色间职业划分!P:AG,8,FALSE)/角色间职业划分!$W$9</f>
        <v>2396.2260000000001</v>
      </c>
      <c r="AD1640">
        <f>VLOOKUP(AA1640,角色间职业划分!P:AP,26,FALSE)</f>
        <v>0.4</v>
      </c>
      <c r="AE1640">
        <f>VLOOKUP(X1640,角色属性总表!I:Q,3,FALSE)</f>
        <v>241.92000000000002</v>
      </c>
      <c r="AF1640">
        <f>VLOOKUP(AA1640,角色间职业划分!P:AP,11,FALSE)</f>
        <v>0.41</v>
      </c>
      <c r="AG1640">
        <f t="shared" si="254"/>
        <v>557.83165289201077</v>
      </c>
      <c r="AH1640">
        <f t="shared" si="255"/>
        <v>243</v>
      </c>
      <c r="AJ1640">
        <f t="shared" si="256"/>
        <v>314.83165289201077</v>
      </c>
      <c r="AK1640">
        <v>1636</v>
      </c>
    </row>
    <row r="1641" spans="1:37" x14ac:dyDescent="0.15">
      <c r="A1641">
        <v>1637</v>
      </c>
      <c r="B1641">
        <f>ROUND(VLOOKUP(X1641,角色属性总表!AG:AI,2,FALSE)/角色属性总表!$C$34,0)</f>
        <v>80</v>
      </c>
      <c r="C1641">
        <f>ROUND(VLOOKUP(X1641,角色属性总表!Y:AE,3,FALSE)/J1641,0)</f>
        <v>20</v>
      </c>
      <c r="D1641">
        <f>ROUND(VLOOKUP(X1641,角色属性总表!AG:AI,3,FALSE)/角色属性总表!$C$35,0)</f>
        <v>83</v>
      </c>
      <c r="E1641">
        <f t="shared" si="250"/>
        <v>226</v>
      </c>
      <c r="F1641">
        <f t="shared" si="251"/>
        <v>30</v>
      </c>
      <c r="G1641">
        <f t="shared" si="252"/>
        <v>7</v>
      </c>
      <c r="H1641">
        <v>0</v>
      </c>
      <c r="I1641">
        <f t="shared" si="257"/>
        <v>3</v>
      </c>
      <c r="J1641">
        <f>VLOOKUP(AA1641,角色间职业划分!P:AP,20,FALSE)</f>
        <v>10</v>
      </c>
      <c r="K1641">
        <f>IF(X1641=500,100,VLOOKUP(AA1641,角色间职业划分!P:AP,22,FALSE))</f>
        <v>120</v>
      </c>
      <c r="L1641">
        <f>IF(X1641=500,K1641,VLOOKUP(AA1641,角色间职业划分!P:AP,23,FALSE))</f>
        <v>60</v>
      </c>
      <c r="M1641">
        <f>VLOOKUP(AA1641,角色间职业划分!P:AP,24,FALSE)</f>
        <v>0</v>
      </c>
      <c r="N1641">
        <f>VLOOKUP(AA1641,角色间职业划分!P:AP,14)*100</f>
        <v>95</v>
      </c>
      <c r="O1641">
        <f>VLOOKUP(AA1641,角色间职业划分!P:Z,9,FALSE)</f>
        <v>0</v>
      </c>
      <c r="P1641">
        <f>VLOOKUP(AA1641,角色间职业划分!P:AP,10,FALSE)</f>
        <v>0</v>
      </c>
      <c r="Q1641">
        <f>VLOOKUP(AA1641,角色间职业划分!P:AP,15,FALSE)</f>
        <v>0</v>
      </c>
      <c r="R1641">
        <f>VLOOKUP(AA1641,角色间职业划分!P:AP,16,FALSE)</f>
        <v>0</v>
      </c>
      <c r="S1641">
        <f>VLOOKUP(AA1641,角色间职业划分!P:AP,17,FALSE)</f>
        <v>0</v>
      </c>
      <c r="T1641">
        <f>VLOOKUP(AA1641,角色间职业划分!P:AP,18,FALSE)</f>
        <v>0</v>
      </c>
      <c r="U1641">
        <f>VLOOKUP(AA1641,角色间职业划分!P:AP,27,FALSE)</f>
        <v>0</v>
      </c>
      <c r="V1641">
        <f t="shared" si="253"/>
        <v>10.999999999999998</v>
      </c>
      <c r="W1641">
        <f>VLOOKUP(AA1641,角色间职业划分!P:Q,2,FALSE)</f>
        <v>36</v>
      </c>
      <c r="X1641">
        <f t="shared" si="258"/>
        <v>21</v>
      </c>
      <c r="Y1641">
        <f>INT(VLOOKUP(X1641,角色属性总表!AG:AH,2,FALSE)*角色属性总表!$C$38)</f>
        <v>558</v>
      </c>
      <c r="AA1641">
        <f t="shared" si="259"/>
        <v>17</v>
      </c>
      <c r="AB1641">
        <f>VLOOKUP(X1641,角色属性总表!AG:AI,2,FALSE)*VLOOKUP(角色等级属性!AA1641,角色间职业划分!P:AG,13,FALSE)/角色间职业划分!$AB$9</f>
        <v>566.91884831002005</v>
      </c>
      <c r="AC1641">
        <f>VLOOKUP(X1641,角色属性总表!AG:AI,3,FALSE)*VLOOKUP(AA1641,角色间职业划分!P:AG,8,FALSE)/角色间职业划分!$W$9</f>
        <v>2476.1002000000003</v>
      </c>
      <c r="AD1641">
        <f>VLOOKUP(AA1641,角色间职业划分!P:AP,26,FALSE)</f>
        <v>0.4</v>
      </c>
      <c r="AE1641">
        <f>VLOOKUP(X1641,角色属性总表!I:Q,3,FALSE)</f>
        <v>249.98400000000004</v>
      </c>
      <c r="AF1641">
        <f>VLOOKUP(AA1641,角色间职业划分!P:AP,11,FALSE)</f>
        <v>0.41</v>
      </c>
      <c r="AG1641">
        <f t="shared" si="254"/>
        <v>602.49320538986058</v>
      </c>
      <c r="AH1641">
        <f t="shared" si="255"/>
        <v>249</v>
      </c>
      <c r="AJ1641">
        <f t="shared" si="256"/>
        <v>353.49320538986058</v>
      </c>
      <c r="AK1641">
        <v>1637</v>
      </c>
    </row>
    <row r="1642" spans="1:37" x14ac:dyDescent="0.15">
      <c r="A1642">
        <v>1638</v>
      </c>
      <c r="B1642">
        <f>ROUND(VLOOKUP(X1642,角色属性总表!AG:AI,2,FALSE)/角色属性总表!$C$34,0)</f>
        <v>82</v>
      </c>
      <c r="C1642">
        <f>ROUND(VLOOKUP(X1642,角色属性总表!Y:AE,3,FALSE)/J1642,0)</f>
        <v>21</v>
      </c>
      <c r="D1642">
        <f>ROUND(VLOOKUP(X1642,角色属性总表!AG:AI,3,FALSE)/角色属性总表!$C$35,0)</f>
        <v>86</v>
      </c>
      <c r="E1642">
        <f t="shared" si="250"/>
        <v>234</v>
      </c>
      <c r="F1642">
        <f t="shared" si="251"/>
        <v>30</v>
      </c>
      <c r="G1642">
        <f t="shared" si="252"/>
        <v>7</v>
      </c>
      <c r="H1642">
        <v>0</v>
      </c>
      <c r="I1642">
        <f t="shared" si="257"/>
        <v>3</v>
      </c>
      <c r="J1642">
        <f>VLOOKUP(AA1642,角色间职业划分!P:AP,20,FALSE)</f>
        <v>10</v>
      </c>
      <c r="K1642">
        <f>IF(X1642=500,100,VLOOKUP(AA1642,角色间职业划分!P:AP,22,FALSE))</f>
        <v>120</v>
      </c>
      <c r="L1642">
        <f>IF(X1642=500,K1642,VLOOKUP(AA1642,角色间职业划分!P:AP,23,FALSE))</f>
        <v>60</v>
      </c>
      <c r="M1642">
        <f>VLOOKUP(AA1642,角色间职业划分!P:AP,24,FALSE)</f>
        <v>0</v>
      </c>
      <c r="N1642">
        <f>VLOOKUP(AA1642,角色间职业划分!P:AP,14)*100</f>
        <v>95</v>
      </c>
      <c r="O1642">
        <f>VLOOKUP(AA1642,角色间职业划分!P:Z,9,FALSE)</f>
        <v>0</v>
      </c>
      <c r="P1642">
        <f>VLOOKUP(AA1642,角色间职业划分!P:AP,10,FALSE)</f>
        <v>0</v>
      </c>
      <c r="Q1642">
        <f>VLOOKUP(AA1642,角色间职业划分!P:AP,15,FALSE)</f>
        <v>0</v>
      </c>
      <c r="R1642">
        <f>VLOOKUP(AA1642,角色间职业划分!P:AP,16,FALSE)</f>
        <v>0</v>
      </c>
      <c r="S1642">
        <f>VLOOKUP(AA1642,角色间职业划分!P:AP,17,FALSE)</f>
        <v>0</v>
      </c>
      <c r="T1642">
        <f>VLOOKUP(AA1642,角色间职业划分!P:AP,18,FALSE)</f>
        <v>0</v>
      </c>
      <c r="U1642">
        <f>VLOOKUP(AA1642,角色间职业划分!P:AP,27,FALSE)</f>
        <v>0</v>
      </c>
      <c r="V1642">
        <f t="shared" si="253"/>
        <v>10.999999999999998</v>
      </c>
      <c r="W1642">
        <f>VLOOKUP(AA1642,角色间职业划分!P:Q,2,FALSE)</f>
        <v>36</v>
      </c>
      <c r="X1642">
        <f t="shared" si="258"/>
        <v>22</v>
      </c>
      <c r="Y1642">
        <f>INT(VLOOKUP(X1642,角色属性总表!AG:AH,2,FALSE)*角色属性总表!$C$38)</f>
        <v>576</v>
      </c>
      <c r="AA1642">
        <f t="shared" si="259"/>
        <v>17</v>
      </c>
      <c r="AB1642">
        <f>VLOOKUP(X1642,角色属性总表!AG:AI,2,FALSE)*VLOOKUP(角色等级属性!AA1642,角色间职业划分!P:AG,13,FALSE)/角色间职业划分!$AB$9</f>
        <v>585.20655309421431</v>
      </c>
      <c r="AC1642">
        <f>VLOOKUP(X1642,角色属性总表!AG:AI,3,FALSE)*VLOOKUP(AA1642,角色间职业划分!P:AG,8,FALSE)/角色间职业划分!$W$9</f>
        <v>2555.9744000000001</v>
      </c>
      <c r="AD1642">
        <f>VLOOKUP(AA1642,角色间职业划分!P:AP,26,FALSE)</f>
        <v>0.4</v>
      </c>
      <c r="AE1642">
        <f>VLOOKUP(X1642,角色属性总表!I:Q,3,FALSE)</f>
        <v>258.048</v>
      </c>
      <c r="AF1642">
        <f>VLOOKUP(AA1642,角色间职业划分!P:AP,11,FALSE)</f>
        <v>0.41</v>
      </c>
      <c r="AG1642">
        <f t="shared" si="254"/>
        <v>648.46908005205398</v>
      </c>
      <c r="AH1642">
        <f t="shared" si="255"/>
        <v>258</v>
      </c>
      <c r="AJ1642">
        <f t="shared" si="256"/>
        <v>390.46908005205398</v>
      </c>
      <c r="AK1642">
        <v>1638</v>
      </c>
    </row>
    <row r="1643" spans="1:37" x14ac:dyDescent="0.15">
      <c r="A1643">
        <v>1639</v>
      </c>
      <c r="B1643">
        <f>ROUND(VLOOKUP(X1643,角色属性总表!AG:AI,2,FALSE)/角色属性总表!$C$34,0)</f>
        <v>85</v>
      </c>
      <c r="C1643">
        <f>ROUND(VLOOKUP(X1643,角色属性总表!Y:AE,3,FALSE)/J1643,0)</f>
        <v>22</v>
      </c>
      <c r="D1643">
        <f>ROUND(VLOOKUP(X1643,角色属性总表!AG:AI,3,FALSE)/角色属性总表!$C$35,0)</f>
        <v>89</v>
      </c>
      <c r="E1643">
        <f t="shared" si="250"/>
        <v>241</v>
      </c>
      <c r="F1643">
        <f t="shared" si="251"/>
        <v>30</v>
      </c>
      <c r="G1643">
        <f t="shared" si="252"/>
        <v>7</v>
      </c>
      <c r="H1643">
        <v>0</v>
      </c>
      <c r="I1643">
        <f t="shared" si="257"/>
        <v>3</v>
      </c>
      <c r="J1643">
        <f>VLOOKUP(AA1643,角色间职业划分!P:AP,20,FALSE)</f>
        <v>10</v>
      </c>
      <c r="K1643">
        <f>IF(X1643=500,100,VLOOKUP(AA1643,角色间职业划分!P:AP,22,FALSE))</f>
        <v>120</v>
      </c>
      <c r="L1643">
        <f>IF(X1643=500,K1643,VLOOKUP(AA1643,角色间职业划分!P:AP,23,FALSE))</f>
        <v>60</v>
      </c>
      <c r="M1643">
        <f>VLOOKUP(AA1643,角色间职业划分!P:AP,24,FALSE)</f>
        <v>0</v>
      </c>
      <c r="N1643">
        <f>VLOOKUP(AA1643,角色间职业划分!P:AP,14)*100</f>
        <v>95</v>
      </c>
      <c r="O1643">
        <f>VLOOKUP(AA1643,角色间职业划分!P:Z,9,FALSE)</f>
        <v>0</v>
      </c>
      <c r="P1643">
        <f>VLOOKUP(AA1643,角色间职业划分!P:AP,10,FALSE)</f>
        <v>0</v>
      </c>
      <c r="Q1643">
        <f>VLOOKUP(AA1643,角色间职业划分!P:AP,15,FALSE)</f>
        <v>0</v>
      </c>
      <c r="R1643">
        <f>VLOOKUP(AA1643,角色间职业划分!P:AP,16,FALSE)</f>
        <v>0</v>
      </c>
      <c r="S1643">
        <f>VLOOKUP(AA1643,角色间职业划分!P:AP,17,FALSE)</f>
        <v>0</v>
      </c>
      <c r="T1643">
        <f>VLOOKUP(AA1643,角色间职业划分!P:AP,18,FALSE)</f>
        <v>0</v>
      </c>
      <c r="U1643">
        <f>VLOOKUP(AA1643,角色间职业划分!P:AP,27,FALSE)</f>
        <v>0</v>
      </c>
      <c r="V1643">
        <f t="shared" si="253"/>
        <v>10.999999999999998</v>
      </c>
      <c r="W1643">
        <f>VLOOKUP(AA1643,角色间职业划分!P:Q,2,FALSE)</f>
        <v>36</v>
      </c>
      <c r="X1643">
        <f t="shared" si="258"/>
        <v>23</v>
      </c>
      <c r="Y1643">
        <f>INT(VLOOKUP(X1643,角色属性总表!AG:AH,2,FALSE)*角色属性总表!$C$38)</f>
        <v>594</v>
      </c>
      <c r="AA1643">
        <f t="shared" si="259"/>
        <v>17</v>
      </c>
      <c r="AB1643">
        <f>VLOOKUP(X1643,角色属性总表!AG:AI,2,FALSE)*VLOOKUP(角色等级属性!AA1643,角色间职业划分!P:AG,13,FALSE)/角色间职业划分!$AB$9</f>
        <v>603.49425787840846</v>
      </c>
      <c r="AC1643">
        <f>VLOOKUP(X1643,角色属性总表!AG:AI,3,FALSE)*VLOOKUP(AA1643,角色间职业划分!P:AG,8,FALSE)/角色间职业划分!$W$9</f>
        <v>2635.8486000000003</v>
      </c>
      <c r="AD1643">
        <f>VLOOKUP(AA1643,角色间职业划分!P:AP,26,FALSE)</f>
        <v>0.4</v>
      </c>
      <c r="AE1643">
        <f>VLOOKUP(X1643,角色属性总表!I:Q,3,FALSE)</f>
        <v>266.11199999999997</v>
      </c>
      <c r="AF1643">
        <f>VLOOKUP(AA1643,角色间职业划分!P:AP,11,FALSE)</f>
        <v>0.41</v>
      </c>
      <c r="AG1643">
        <f t="shared" si="254"/>
        <v>695.7421374404571</v>
      </c>
      <c r="AH1643">
        <f t="shared" si="255"/>
        <v>267</v>
      </c>
      <c r="AJ1643">
        <f t="shared" si="256"/>
        <v>428.7421374404571</v>
      </c>
      <c r="AK1643">
        <v>1639</v>
      </c>
    </row>
    <row r="1644" spans="1:37" x14ac:dyDescent="0.15">
      <c r="A1644">
        <v>1640</v>
      </c>
      <c r="B1644">
        <f>ROUND(VLOOKUP(X1644,角色属性总表!AG:AI,2,FALSE)/角色属性总表!$C$34,0)</f>
        <v>87</v>
      </c>
      <c r="C1644">
        <f>ROUND(VLOOKUP(X1644,角色属性总表!Y:AE,3,FALSE)/J1644,0)</f>
        <v>23</v>
      </c>
      <c r="D1644">
        <f>ROUND(VLOOKUP(X1644,角色属性总表!AG:AI,3,FALSE)/角色属性总表!$C$35,0)</f>
        <v>91</v>
      </c>
      <c r="E1644">
        <f t="shared" si="250"/>
        <v>248</v>
      </c>
      <c r="F1644">
        <f t="shared" si="251"/>
        <v>30</v>
      </c>
      <c r="G1644">
        <f t="shared" si="252"/>
        <v>7</v>
      </c>
      <c r="H1644">
        <v>0</v>
      </c>
      <c r="I1644">
        <f t="shared" si="257"/>
        <v>3</v>
      </c>
      <c r="J1644">
        <f>VLOOKUP(AA1644,角色间职业划分!P:AP,20,FALSE)</f>
        <v>10</v>
      </c>
      <c r="K1644">
        <f>IF(X1644=500,100,VLOOKUP(AA1644,角色间职业划分!P:AP,22,FALSE))</f>
        <v>120</v>
      </c>
      <c r="L1644">
        <f>IF(X1644=500,K1644,VLOOKUP(AA1644,角色间职业划分!P:AP,23,FALSE))</f>
        <v>60</v>
      </c>
      <c r="M1644">
        <f>VLOOKUP(AA1644,角色间职业划分!P:AP,24,FALSE)</f>
        <v>0</v>
      </c>
      <c r="N1644">
        <f>VLOOKUP(AA1644,角色间职业划分!P:AP,14)*100</f>
        <v>95</v>
      </c>
      <c r="O1644">
        <f>VLOOKUP(AA1644,角色间职业划分!P:Z,9,FALSE)</f>
        <v>0</v>
      </c>
      <c r="P1644">
        <f>VLOOKUP(AA1644,角色间职业划分!P:AP,10,FALSE)</f>
        <v>0</v>
      </c>
      <c r="Q1644">
        <f>VLOOKUP(AA1644,角色间职业划分!P:AP,15,FALSE)</f>
        <v>0</v>
      </c>
      <c r="R1644">
        <f>VLOOKUP(AA1644,角色间职业划分!P:AP,16,FALSE)</f>
        <v>0</v>
      </c>
      <c r="S1644">
        <f>VLOOKUP(AA1644,角色间职业划分!P:AP,17,FALSE)</f>
        <v>0</v>
      </c>
      <c r="T1644">
        <f>VLOOKUP(AA1644,角色间职业划分!P:AP,18,FALSE)</f>
        <v>0</v>
      </c>
      <c r="U1644">
        <f>VLOOKUP(AA1644,角色间职业划分!P:AP,27,FALSE)</f>
        <v>0</v>
      </c>
      <c r="V1644">
        <f t="shared" si="253"/>
        <v>10.999999999999998</v>
      </c>
      <c r="W1644">
        <f>VLOOKUP(AA1644,角色间职业划分!P:Q,2,FALSE)</f>
        <v>36</v>
      </c>
      <c r="X1644">
        <f t="shared" si="258"/>
        <v>24</v>
      </c>
      <c r="Y1644">
        <f>INT(VLOOKUP(X1644,角色属性总表!AG:AH,2,FALSE)*角色属性总表!$C$38)</f>
        <v>612</v>
      </c>
      <c r="AA1644">
        <f t="shared" si="259"/>
        <v>17</v>
      </c>
      <c r="AB1644">
        <f>VLOOKUP(X1644,角色属性总表!AG:AI,2,FALSE)*VLOOKUP(角色等级属性!AA1644,角色间职业划分!P:AG,13,FALSE)/角色间职业划分!$AB$9</f>
        <v>621.78196266260261</v>
      </c>
      <c r="AC1644">
        <f>VLOOKUP(X1644,角色属性总表!AG:AI,3,FALSE)*VLOOKUP(AA1644,角色间职业划分!P:AG,8,FALSE)/角色间职业划分!$W$9</f>
        <v>2715.7228</v>
      </c>
      <c r="AD1644">
        <f>VLOOKUP(AA1644,角色间职业划分!P:AP,26,FALSE)</f>
        <v>0.4</v>
      </c>
      <c r="AE1644">
        <f>VLOOKUP(X1644,角色属性总表!I:Q,3,FALSE)</f>
        <v>274.17599999999999</v>
      </c>
      <c r="AF1644">
        <f>VLOOKUP(AA1644,角色间职业划分!P:AP,11,FALSE)</f>
        <v>0.41</v>
      </c>
      <c r="AG1644">
        <f t="shared" si="254"/>
        <v>744.2965467389613</v>
      </c>
      <c r="AH1644">
        <f t="shared" si="255"/>
        <v>273</v>
      </c>
      <c r="AJ1644">
        <f t="shared" si="256"/>
        <v>471.2965467389613</v>
      </c>
      <c r="AK1644">
        <v>1640</v>
      </c>
    </row>
    <row r="1645" spans="1:37" x14ac:dyDescent="0.15">
      <c r="A1645">
        <v>1641</v>
      </c>
      <c r="B1645">
        <f>ROUND(VLOOKUP(X1645,角色属性总表!AG:AI,2,FALSE)/角色属性总表!$C$34,0)</f>
        <v>90</v>
      </c>
      <c r="C1645">
        <f>ROUND(VLOOKUP(X1645,角色属性总表!Y:AE,3,FALSE)/J1645,0)</f>
        <v>24</v>
      </c>
      <c r="D1645">
        <f>ROUND(VLOOKUP(X1645,角色属性总表!AG:AI,3,FALSE)/角色属性总表!$C$35,0)</f>
        <v>94</v>
      </c>
      <c r="E1645">
        <f t="shared" si="250"/>
        <v>256</v>
      </c>
      <c r="F1645">
        <f t="shared" si="251"/>
        <v>30</v>
      </c>
      <c r="G1645">
        <f t="shared" si="252"/>
        <v>7</v>
      </c>
      <c r="H1645">
        <v>0</v>
      </c>
      <c r="I1645">
        <f t="shared" si="257"/>
        <v>3</v>
      </c>
      <c r="J1645">
        <f>VLOOKUP(AA1645,角色间职业划分!P:AP,20,FALSE)</f>
        <v>10</v>
      </c>
      <c r="K1645">
        <f>IF(X1645=500,100,VLOOKUP(AA1645,角色间职业划分!P:AP,22,FALSE))</f>
        <v>120</v>
      </c>
      <c r="L1645">
        <f>IF(X1645=500,K1645,VLOOKUP(AA1645,角色间职业划分!P:AP,23,FALSE))</f>
        <v>60</v>
      </c>
      <c r="M1645">
        <f>VLOOKUP(AA1645,角色间职业划分!P:AP,24,FALSE)</f>
        <v>0</v>
      </c>
      <c r="N1645">
        <f>VLOOKUP(AA1645,角色间职业划分!P:AP,14)*100</f>
        <v>95</v>
      </c>
      <c r="O1645">
        <f>VLOOKUP(AA1645,角色间职业划分!P:Z,9,FALSE)</f>
        <v>0</v>
      </c>
      <c r="P1645">
        <f>VLOOKUP(AA1645,角色间职业划分!P:AP,10,FALSE)</f>
        <v>0</v>
      </c>
      <c r="Q1645">
        <f>VLOOKUP(AA1645,角色间职业划分!P:AP,15,FALSE)</f>
        <v>0</v>
      </c>
      <c r="R1645">
        <f>VLOOKUP(AA1645,角色间职业划分!P:AP,16,FALSE)</f>
        <v>0</v>
      </c>
      <c r="S1645">
        <f>VLOOKUP(AA1645,角色间职业划分!P:AP,17,FALSE)</f>
        <v>0</v>
      </c>
      <c r="T1645">
        <f>VLOOKUP(AA1645,角色间职业划分!P:AP,18,FALSE)</f>
        <v>0</v>
      </c>
      <c r="U1645">
        <f>VLOOKUP(AA1645,角色间职业划分!P:AP,27,FALSE)</f>
        <v>0</v>
      </c>
      <c r="V1645">
        <f t="shared" si="253"/>
        <v>10.999999999999998</v>
      </c>
      <c r="W1645">
        <f>VLOOKUP(AA1645,角色间职业划分!P:Q,2,FALSE)</f>
        <v>36</v>
      </c>
      <c r="X1645">
        <f t="shared" si="258"/>
        <v>25</v>
      </c>
      <c r="Y1645">
        <f>INT(VLOOKUP(X1645,角色属性总表!AG:AH,2,FALSE)*角色属性总表!$C$38)</f>
        <v>630</v>
      </c>
      <c r="AA1645">
        <f t="shared" si="259"/>
        <v>17</v>
      </c>
      <c r="AB1645">
        <f>VLOOKUP(X1645,角色属性总表!AG:AI,2,FALSE)*VLOOKUP(角色等级属性!AA1645,角色间职业划分!P:AG,13,FALSE)/角色间职业划分!$AB$9</f>
        <v>640.06966744679687</v>
      </c>
      <c r="AC1645">
        <f>VLOOKUP(X1645,角色属性总表!AG:AI,3,FALSE)*VLOOKUP(AA1645,角色间职业划分!P:AG,8,FALSE)/角色间职业划分!$W$9</f>
        <v>2795.5970000000002</v>
      </c>
      <c r="AD1645">
        <f>VLOOKUP(AA1645,角色间职业划分!P:AP,26,FALSE)</f>
        <v>0.4</v>
      </c>
      <c r="AE1645">
        <f>VLOOKUP(X1645,角色属性总表!I:Q,3,FALSE)</f>
        <v>282.24</v>
      </c>
      <c r="AF1645">
        <f>VLOOKUP(AA1645,角色间职业划分!P:AP,11,FALSE)</f>
        <v>0.41</v>
      </c>
      <c r="AG1645">
        <f t="shared" si="254"/>
        <v>794.11764705882354</v>
      </c>
      <c r="AH1645">
        <f t="shared" si="255"/>
        <v>282</v>
      </c>
      <c r="AJ1645">
        <f t="shared" si="256"/>
        <v>512.11764705882354</v>
      </c>
      <c r="AK1645">
        <v>1641</v>
      </c>
    </row>
    <row r="1646" spans="1:37" x14ac:dyDescent="0.15">
      <c r="A1646">
        <v>1642</v>
      </c>
      <c r="B1646">
        <f>ROUND(VLOOKUP(X1646,角色属性总表!AG:AI,2,FALSE)/角色属性总表!$C$34,0)</f>
        <v>93</v>
      </c>
      <c r="C1646">
        <f>ROUND(VLOOKUP(X1646,角色属性总表!Y:AE,3,FALSE)/J1646,0)</f>
        <v>25</v>
      </c>
      <c r="D1646">
        <f>ROUND(VLOOKUP(X1646,角色属性总表!AG:AI,3,FALSE)/角色属性总表!$C$35,0)</f>
        <v>97</v>
      </c>
      <c r="E1646">
        <f t="shared" si="250"/>
        <v>263</v>
      </c>
      <c r="F1646">
        <f t="shared" si="251"/>
        <v>30</v>
      </c>
      <c r="G1646">
        <f t="shared" si="252"/>
        <v>7</v>
      </c>
      <c r="H1646">
        <v>0</v>
      </c>
      <c r="I1646">
        <f t="shared" si="257"/>
        <v>3</v>
      </c>
      <c r="J1646">
        <f>VLOOKUP(AA1646,角色间职业划分!P:AP,20,FALSE)</f>
        <v>10</v>
      </c>
      <c r="K1646">
        <f>IF(X1646=500,100,VLOOKUP(AA1646,角色间职业划分!P:AP,22,FALSE))</f>
        <v>120</v>
      </c>
      <c r="L1646">
        <f>IF(X1646=500,K1646,VLOOKUP(AA1646,角色间职业划分!P:AP,23,FALSE))</f>
        <v>60</v>
      </c>
      <c r="M1646">
        <f>VLOOKUP(AA1646,角色间职业划分!P:AP,24,FALSE)</f>
        <v>0</v>
      </c>
      <c r="N1646">
        <f>VLOOKUP(AA1646,角色间职业划分!P:AP,14)*100</f>
        <v>95</v>
      </c>
      <c r="O1646">
        <f>VLOOKUP(AA1646,角色间职业划分!P:Z,9,FALSE)</f>
        <v>0</v>
      </c>
      <c r="P1646">
        <f>VLOOKUP(AA1646,角色间职业划分!P:AP,10,FALSE)</f>
        <v>0</v>
      </c>
      <c r="Q1646">
        <f>VLOOKUP(AA1646,角色间职业划分!P:AP,15,FALSE)</f>
        <v>0</v>
      </c>
      <c r="R1646">
        <f>VLOOKUP(AA1646,角色间职业划分!P:AP,16,FALSE)</f>
        <v>0</v>
      </c>
      <c r="S1646">
        <f>VLOOKUP(AA1646,角色间职业划分!P:AP,17,FALSE)</f>
        <v>0</v>
      </c>
      <c r="T1646">
        <f>VLOOKUP(AA1646,角色间职业划分!P:AP,18,FALSE)</f>
        <v>0</v>
      </c>
      <c r="U1646">
        <f>VLOOKUP(AA1646,角色间职业划分!P:AP,27,FALSE)</f>
        <v>0</v>
      </c>
      <c r="V1646">
        <f t="shared" si="253"/>
        <v>10.999999999999998</v>
      </c>
      <c r="W1646">
        <f>VLOOKUP(AA1646,角色间职业划分!P:Q,2,FALSE)</f>
        <v>36</v>
      </c>
      <c r="X1646">
        <f t="shared" si="258"/>
        <v>26</v>
      </c>
      <c r="Y1646">
        <f>INT(VLOOKUP(X1646,角色属性总表!AG:AH,2,FALSE)*角色属性总表!$C$38)</f>
        <v>648</v>
      </c>
      <c r="AA1646">
        <f t="shared" si="259"/>
        <v>17</v>
      </c>
      <c r="AB1646">
        <f>VLOOKUP(X1646,角色属性总表!AG:AI,2,FALSE)*VLOOKUP(角色等级属性!AA1646,角色间职业划分!P:AG,13,FALSE)/角色间职业划分!$AB$9</f>
        <v>658.35737223099102</v>
      </c>
      <c r="AC1646">
        <f>VLOOKUP(X1646,角色属性总表!AG:AI,3,FALSE)*VLOOKUP(AA1646,角色间职业划分!P:AG,8,FALSE)/角色间职业划分!$W$9</f>
        <v>2875.4712000000009</v>
      </c>
      <c r="AD1646">
        <f>VLOOKUP(AA1646,角色间职业划分!P:AP,26,FALSE)</f>
        <v>0.4</v>
      </c>
      <c r="AE1646">
        <f>VLOOKUP(X1646,角色属性总表!I:Q,3,FALSE)</f>
        <v>290.30400000000003</v>
      </c>
      <c r="AF1646">
        <f>VLOOKUP(AA1646,角色间职业划分!P:AP,11,FALSE)</f>
        <v>0.41</v>
      </c>
      <c r="AG1646">
        <f t="shared" si="254"/>
        <v>845.19182849521496</v>
      </c>
      <c r="AH1646">
        <f t="shared" si="255"/>
        <v>291</v>
      </c>
      <c r="AJ1646">
        <f t="shared" si="256"/>
        <v>554.19182849521496</v>
      </c>
      <c r="AK1646">
        <v>1642</v>
      </c>
    </row>
    <row r="1647" spans="1:37" x14ac:dyDescent="0.15">
      <c r="A1647">
        <v>1643</v>
      </c>
      <c r="B1647">
        <f>ROUND(VLOOKUP(X1647,角色属性总表!AG:AI,2,FALSE)/角色属性总表!$C$34,0)</f>
        <v>95</v>
      </c>
      <c r="C1647">
        <f>ROUND(VLOOKUP(X1647,角色属性总表!Y:AE,3,FALSE)/J1647,0)</f>
        <v>26</v>
      </c>
      <c r="D1647">
        <f>ROUND(VLOOKUP(X1647,角色属性总表!AG:AI,3,FALSE)/角色属性总表!$C$35,0)</f>
        <v>99</v>
      </c>
      <c r="E1647">
        <f t="shared" si="250"/>
        <v>270</v>
      </c>
      <c r="F1647">
        <f t="shared" si="251"/>
        <v>30</v>
      </c>
      <c r="G1647">
        <f t="shared" si="252"/>
        <v>7</v>
      </c>
      <c r="H1647">
        <v>0</v>
      </c>
      <c r="I1647">
        <f t="shared" si="257"/>
        <v>3</v>
      </c>
      <c r="J1647">
        <f>VLOOKUP(AA1647,角色间职业划分!P:AP,20,FALSE)</f>
        <v>10</v>
      </c>
      <c r="K1647">
        <f>IF(X1647=500,100,VLOOKUP(AA1647,角色间职业划分!P:AP,22,FALSE))</f>
        <v>120</v>
      </c>
      <c r="L1647">
        <f>IF(X1647=500,K1647,VLOOKUP(AA1647,角色间职业划分!P:AP,23,FALSE))</f>
        <v>60</v>
      </c>
      <c r="M1647">
        <f>VLOOKUP(AA1647,角色间职业划分!P:AP,24,FALSE)</f>
        <v>0</v>
      </c>
      <c r="N1647">
        <f>VLOOKUP(AA1647,角色间职业划分!P:AP,14)*100</f>
        <v>95</v>
      </c>
      <c r="O1647">
        <f>VLOOKUP(AA1647,角色间职业划分!P:Z,9,FALSE)</f>
        <v>0</v>
      </c>
      <c r="P1647">
        <f>VLOOKUP(AA1647,角色间职业划分!P:AP,10,FALSE)</f>
        <v>0</v>
      </c>
      <c r="Q1647">
        <f>VLOOKUP(AA1647,角色间职业划分!P:AP,15,FALSE)</f>
        <v>0</v>
      </c>
      <c r="R1647">
        <f>VLOOKUP(AA1647,角色间职业划分!P:AP,16,FALSE)</f>
        <v>0</v>
      </c>
      <c r="S1647">
        <f>VLOOKUP(AA1647,角色间职业划分!P:AP,17,FALSE)</f>
        <v>0</v>
      </c>
      <c r="T1647">
        <f>VLOOKUP(AA1647,角色间职业划分!P:AP,18,FALSE)</f>
        <v>0</v>
      </c>
      <c r="U1647">
        <f>VLOOKUP(AA1647,角色间职业划分!P:AP,27,FALSE)</f>
        <v>0</v>
      </c>
      <c r="V1647">
        <f t="shared" si="253"/>
        <v>10.999999999999998</v>
      </c>
      <c r="W1647">
        <f>VLOOKUP(AA1647,角色间职业划分!P:Q,2,FALSE)</f>
        <v>36</v>
      </c>
      <c r="X1647">
        <f t="shared" si="258"/>
        <v>27</v>
      </c>
      <c r="Y1647">
        <f>INT(VLOOKUP(X1647,角色属性总表!AG:AH,2,FALSE)*角色属性总表!$C$38)</f>
        <v>666</v>
      </c>
      <c r="AA1647">
        <f t="shared" si="259"/>
        <v>17</v>
      </c>
      <c r="AB1647">
        <f>VLOOKUP(X1647,角色属性总表!AG:AI,2,FALSE)*VLOOKUP(角色等级属性!AA1647,角色间职业划分!P:AG,13,FALSE)/角色间职业划分!$AB$9</f>
        <v>676.64507701518528</v>
      </c>
      <c r="AC1647">
        <f>VLOOKUP(X1647,角色属性总表!AG:AI,3,FALSE)*VLOOKUP(AA1647,角色间职业划分!P:AG,8,FALSE)/角色间职业划分!$W$9</f>
        <v>2955.3454000000006</v>
      </c>
      <c r="AD1647">
        <f>VLOOKUP(AA1647,角色间职业划分!P:AP,26,FALSE)</f>
        <v>0.4</v>
      </c>
      <c r="AE1647">
        <f>VLOOKUP(X1647,角色属性总表!I:Q,3,FALSE)</f>
        <v>298.36799999999999</v>
      </c>
      <c r="AF1647">
        <f>VLOOKUP(AA1647,角色间职业划分!P:AP,11,FALSE)</f>
        <v>0.41</v>
      </c>
      <c r="AG1647">
        <f t="shared" si="254"/>
        <v>897.50642946666699</v>
      </c>
      <c r="AH1647">
        <f t="shared" si="255"/>
        <v>297</v>
      </c>
      <c r="AJ1647">
        <f t="shared" si="256"/>
        <v>600.50642946666699</v>
      </c>
      <c r="AK1647">
        <v>1643</v>
      </c>
    </row>
    <row r="1648" spans="1:37" x14ac:dyDescent="0.15">
      <c r="A1648">
        <v>1644</v>
      </c>
      <c r="B1648">
        <f>ROUND(VLOOKUP(X1648,角色属性总表!AG:AI,2,FALSE)/角色属性总表!$C$34,0)</f>
        <v>98</v>
      </c>
      <c r="C1648">
        <f>ROUND(VLOOKUP(X1648,角色属性总表!Y:AE,3,FALSE)/J1648,0)</f>
        <v>27</v>
      </c>
      <c r="D1648">
        <f>ROUND(VLOOKUP(X1648,角色属性总表!AG:AI,3,FALSE)/角色属性总表!$C$35,0)</f>
        <v>102</v>
      </c>
      <c r="E1648">
        <f t="shared" si="250"/>
        <v>277</v>
      </c>
      <c r="F1648">
        <f t="shared" si="251"/>
        <v>30</v>
      </c>
      <c r="G1648">
        <f t="shared" si="252"/>
        <v>7</v>
      </c>
      <c r="H1648">
        <v>0</v>
      </c>
      <c r="I1648">
        <f t="shared" si="257"/>
        <v>3</v>
      </c>
      <c r="J1648">
        <f>VLOOKUP(AA1648,角色间职业划分!P:AP,20,FALSE)</f>
        <v>10</v>
      </c>
      <c r="K1648">
        <f>IF(X1648=500,100,VLOOKUP(AA1648,角色间职业划分!P:AP,22,FALSE))</f>
        <v>120</v>
      </c>
      <c r="L1648">
        <f>IF(X1648=500,K1648,VLOOKUP(AA1648,角色间职业划分!P:AP,23,FALSE))</f>
        <v>60</v>
      </c>
      <c r="M1648">
        <f>VLOOKUP(AA1648,角色间职业划分!P:AP,24,FALSE)</f>
        <v>0</v>
      </c>
      <c r="N1648">
        <f>VLOOKUP(AA1648,角色间职业划分!P:AP,14)*100</f>
        <v>95</v>
      </c>
      <c r="O1648">
        <f>VLOOKUP(AA1648,角色间职业划分!P:Z,9,FALSE)</f>
        <v>0</v>
      </c>
      <c r="P1648">
        <f>VLOOKUP(AA1648,角色间职业划分!P:AP,10,FALSE)</f>
        <v>0</v>
      </c>
      <c r="Q1648">
        <f>VLOOKUP(AA1648,角色间职业划分!P:AP,15,FALSE)</f>
        <v>0</v>
      </c>
      <c r="R1648">
        <f>VLOOKUP(AA1648,角色间职业划分!P:AP,16,FALSE)</f>
        <v>0</v>
      </c>
      <c r="S1648">
        <f>VLOOKUP(AA1648,角色间职业划分!P:AP,17,FALSE)</f>
        <v>0</v>
      </c>
      <c r="T1648">
        <f>VLOOKUP(AA1648,角色间职业划分!P:AP,18,FALSE)</f>
        <v>0</v>
      </c>
      <c r="U1648">
        <f>VLOOKUP(AA1648,角色间职业划分!P:AP,27,FALSE)</f>
        <v>0</v>
      </c>
      <c r="V1648">
        <f t="shared" si="253"/>
        <v>10.999999999999998</v>
      </c>
      <c r="W1648">
        <f>VLOOKUP(AA1648,角色间职业划分!P:Q,2,FALSE)</f>
        <v>36</v>
      </c>
      <c r="X1648">
        <f t="shared" si="258"/>
        <v>28</v>
      </c>
      <c r="Y1648">
        <f>INT(VLOOKUP(X1648,角色属性总表!AG:AH,2,FALSE)*角色属性总表!$C$38)</f>
        <v>684</v>
      </c>
      <c r="AA1648">
        <f t="shared" si="259"/>
        <v>17</v>
      </c>
      <c r="AB1648">
        <f>VLOOKUP(X1648,角色属性总表!AG:AI,2,FALSE)*VLOOKUP(角色等级属性!AA1648,角色间职业划分!P:AG,13,FALSE)/角色间职业划分!$AB$9</f>
        <v>694.93278179937943</v>
      </c>
      <c r="AC1648">
        <f>VLOOKUP(X1648,角色属性总表!AG:AI,3,FALSE)*VLOOKUP(AA1648,角色间职业划分!P:AG,8,FALSE)/角色间职业划分!$W$9</f>
        <v>3035.2196000000004</v>
      </c>
      <c r="AD1648">
        <f>VLOOKUP(AA1648,角色间职业划分!P:AP,26,FALSE)</f>
        <v>0.4</v>
      </c>
      <c r="AE1648">
        <f>VLOOKUP(X1648,角色属性总表!I:Q,3,FALSE)</f>
        <v>306.43199999999996</v>
      </c>
      <c r="AF1648">
        <f>VLOOKUP(AA1648,角色间职业划分!P:AP,11,FALSE)</f>
        <v>0.41</v>
      </c>
      <c r="AG1648">
        <f t="shared" si="254"/>
        <v>951.04964758507606</v>
      </c>
      <c r="AH1648">
        <f t="shared" si="255"/>
        <v>306</v>
      </c>
      <c r="AJ1648">
        <f t="shared" si="256"/>
        <v>645.04964758507606</v>
      </c>
      <c r="AK1648">
        <v>1644</v>
      </c>
    </row>
    <row r="1649" spans="1:37" x14ac:dyDescent="0.15">
      <c r="A1649">
        <v>1645</v>
      </c>
      <c r="B1649">
        <f>ROUND(VLOOKUP(X1649,角色属性总表!AG:AI,2,FALSE)/角色属性总表!$C$34,0)</f>
        <v>100</v>
      </c>
      <c r="C1649">
        <f>ROUND(VLOOKUP(X1649,角色属性总表!Y:AE,3,FALSE)/J1649,0)</f>
        <v>28</v>
      </c>
      <c r="D1649">
        <f>ROUND(VLOOKUP(X1649,角色属性总表!AG:AI,3,FALSE)/角色属性总表!$C$35,0)</f>
        <v>105</v>
      </c>
      <c r="E1649">
        <f t="shared" si="250"/>
        <v>285</v>
      </c>
      <c r="F1649">
        <f t="shared" si="251"/>
        <v>30</v>
      </c>
      <c r="G1649">
        <f t="shared" si="252"/>
        <v>7</v>
      </c>
      <c r="H1649">
        <v>0</v>
      </c>
      <c r="I1649">
        <f t="shared" si="257"/>
        <v>3</v>
      </c>
      <c r="J1649">
        <f>VLOOKUP(AA1649,角色间职业划分!P:AP,20,FALSE)</f>
        <v>10</v>
      </c>
      <c r="K1649">
        <f>IF(X1649=500,100,VLOOKUP(AA1649,角色间职业划分!P:AP,22,FALSE))</f>
        <v>120</v>
      </c>
      <c r="L1649">
        <f>IF(X1649=500,K1649,VLOOKUP(AA1649,角色间职业划分!P:AP,23,FALSE))</f>
        <v>60</v>
      </c>
      <c r="M1649">
        <f>VLOOKUP(AA1649,角色间职业划分!P:AP,24,FALSE)</f>
        <v>0</v>
      </c>
      <c r="N1649">
        <f>VLOOKUP(AA1649,角色间职业划分!P:AP,14)*100</f>
        <v>95</v>
      </c>
      <c r="O1649">
        <f>VLOOKUP(AA1649,角色间职业划分!P:Z,9,FALSE)</f>
        <v>0</v>
      </c>
      <c r="P1649">
        <f>VLOOKUP(AA1649,角色间职业划分!P:AP,10,FALSE)</f>
        <v>0</v>
      </c>
      <c r="Q1649">
        <f>VLOOKUP(AA1649,角色间职业划分!P:AP,15,FALSE)</f>
        <v>0</v>
      </c>
      <c r="R1649">
        <f>VLOOKUP(AA1649,角色间职业划分!P:AP,16,FALSE)</f>
        <v>0</v>
      </c>
      <c r="S1649">
        <f>VLOOKUP(AA1649,角色间职业划分!P:AP,17,FALSE)</f>
        <v>0</v>
      </c>
      <c r="T1649">
        <f>VLOOKUP(AA1649,角色间职业划分!P:AP,18,FALSE)</f>
        <v>0</v>
      </c>
      <c r="U1649">
        <f>VLOOKUP(AA1649,角色间职业划分!P:AP,27,FALSE)</f>
        <v>0</v>
      </c>
      <c r="V1649">
        <f t="shared" si="253"/>
        <v>10.999999999999998</v>
      </c>
      <c r="W1649">
        <f>VLOOKUP(AA1649,角色间职业划分!P:Q,2,FALSE)</f>
        <v>36</v>
      </c>
      <c r="X1649">
        <f t="shared" si="258"/>
        <v>29</v>
      </c>
      <c r="Y1649">
        <f>INT(VLOOKUP(X1649,角色属性总表!AG:AH,2,FALSE)*角色属性总表!$C$38)</f>
        <v>702</v>
      </c>
      <c r="AA1649">
        <f t="shared" si="259"/>
        <v>17</v>
      </c>
      <c r="AB1649">
        <f>VLOOKUP(X1649,角色属性总表!AG:AI,2,FALSE)*VLOOKUP(角色等级属性!AA1649,角色间职业划分!P:AG,13,FALSE)/角色间职业划分!$AB$9</f>
        <v>713.22048658357369</v>
      </c>
      <c r="AC1649">
        <f>VLOOKUP(X1649,角色属性总表!AG:AI,3,FALSE)*VLOOKUP(AA1649,角色间职业划分!P:AG,8,FALSE)/角色间职业划分!$W$9</f>
        <v>3115.0938000000001</v>
      </c>
      <c r="AD1649">
        <f>VLOOKUP(AA1649,角色间职业划分!P:AP,26,FALSE)</f>
        <v>0.4</v>
      </c>
      <c r="AE1649">
        <f>VLOOKUP(X1649,角色属性总表!I:Q,3,FALSE)</f>
        <v>314.49599999999998</v>
      </c>
      <c r="AF1649">
        <f>VLOOKUP(AA1649,角色间职业划分!P:AP,11,FALSE)</f>
        <v>0.41</v>
      </c>
      <c r="AG1649">
        <f t="shared" si="254"/>
        <v>1005.8104618515899</v>
      </c>
      <c r="AH1649">
        <f t="shared" si="255"/>
        <v>315</v>
      </c>
      <c r="AJ1649">
        <f t="shared" si="256"/>
        <v>690.81046185158993</v>
      </c>
      <c r="AK1649">
        <v>1645</v>
      </c>
    </row>
    <row r="1650" spans="1:37" x14ac:dyDescent="0.15">
      <c r="A1650">
        <v>1646</v>
      </c>
      <c r="B1650">
        <f>ROUND(VLOOKUP(X1650,角色属性总表!AG:AI,2,FALSE)/角色属性总表!$C$34,0)</f>
        <v>103</v>
      </c>
      <c r="C1650">
        <f>ROUND(VLOOKUP(X1650,角色属性总表!Y:AE,3,FALSE)/J1650,0)</f>
        <v>30</v>
      </c>
      <c r="D1650">
        <f>ROUND(VLOOKUP(X1650,角色属性总表!AG:AI,3,FALSE)/角色属性总表!$C$35,0)</f>
        <v>108</v>
      </c>
      <c r="E1650">
        <f t="shared" si="250"/>
        <v>292</v>
      </c>
      <c r="F1650">
        <f t="shared" si="251"/>
        <v>30</v>
      </c>
      <c r="G1650">
        <f t="shared" si="252"/>
        <v>7</v>
      </c>
      <c r="H1650">
        <v>0</v>
      </c>
      <c r="I1650">
        <f t="shared" si="257"/>
        <v>3</v>
      </c>
      <c r="J1650">
        <f>VLOOKUP(AA1650,角色间职业划分!P:AP,20,FALSE)</f>
        <v>10</v>
      </c>
      <c r="K1650">
        <f>IF(X1650=500,100,VLOOKUP(AA1650,角色间职业划分!P:AP,22,FALSE))</f>
        <v>120</v>
      </c>
      <c r="L1650">
        <f>IF(X1650=500,K1650,VLOOKUP(AA1650,角色间职业划分!P:AP,23,FALSE))</f>
        <v>60</v>
      </c>
      <c r="M1650">
        <f>VLOOKUP(AA1650,角色间职业划分!P:AP,24,FALSE)</f>
        <v>0</v>
      </c>
      <c r="N1650">
        <f>VLOOKUP(AA1650,角色间职业划分!P:AP,14)*100</f>
        <v>95</v>
      </c>
      <c r="O1650">
        <f>VLOOKUP(AA1650,角色间职业划分!P:Z,9,FALSE)</f>
        <v>0</v>
      </c>
      <c r="P1650">
        <f>VLOOKUP(AA1650,角色间职业划分!P:AP,10,FALSE)</f>
        <v>0</v>
      </c>
      <c r="Q1650">
        <f>VLOOKUP(AA1650,角色间职业划分!P:AP,15,FALSE)</f>
        <v>0</v>
      </c>
      <c r="R1650">
        <f>VLOOKUP(AA1650,角色间职业划分!P:AP,16,FALSE)</f>
        <v>0</v>
      </c>
      <c r="S1650">
        <f>VLOOKUP(AA1650,角色间职业划分!P:AP,17,FALSE)</f>
        <v>0</v>
      </c>
      <c r="T1650">
        <f>VLOOKUP(AA1650,角色间职业划分!P:AP,18,FALSE)</f>
        <v>0</v>
      </c>
      <c r="U1650">
        <f>VLOOKUP(AA1650,角色间职业划分!P:AP,27,FALSE)</f>
        <v>0</v>
      </c>
      <c r="V1650">
        <f t="shared" si="253"/>
        <v>10.999999999999998</v>
      </c>
      <c r="W1650">
        <f>VLOOKUP(AA1650,角色间职业划分!P:Q,2,FALSE)</f>
        <v>36</v>
      </c>
      <c r="X1650">
        <f t="shared" si="258"/>
        <v>30</v>
      </c>
      <c r="Y1650">
        <f>INT(VLOOKUP(X1650,角色属性总表!AG:AH,2,FALSE)*角色属性总表!$C$38)</f>
        <v>720</v>
      </c>
      <c r="AA1650">
        <f t="shared" si="259"/>
        <v>17</v>
      </c>
      <c r="AB1650">
        <f>VLOOKUP(X1650,角色属性总表!AG:AI,2,FALSE)*VLOOKUP(角色等级属性!AA1650,角色间职业划分!P:AG,13,FALSE)/角色间职业划分!$AB$9</f>
        <v>731.50819136776784</v>
      </c>
      <c r="AC1650">
        <f>VLOOKUP(X1650,角色属性总表!AG:AI,3,FALSE)*VLOOKUP(AA1650,角色间职业划分!P:AG,8,FALSE)/角色间职业划分!$W$9</f>
        <v>3194.9680000000003</v>
      </c>
      <c r="AD1650">
        <f>VLOOKUP(AA1650,角色间职业划分!P:AP,26,FALSE)</f>
        <v>0.4</v>
      </c>
      <c r="AE1650">
        <f>VLOOKUP(X1650,角色属性总表!I:Q,3,FALSE)</f>
        <v>322.56</v>
      </c>
      <c r="AF1650">
        <f>VLOOKUP(AA1650,角色间职业划分!P:AP,11,FALSE)</f>
        <v>0.41</v>
      </c>
      <c r="AG1650">
        <f t="shared" si="254"/>
        <v>1061.7785643970906</v>
      </c>
      <c r="AH1650">
        <f t="shared" si="255"/>
        <v>324</v>
      </c>
      <c r="AJ1650">
        <f t="shared" si="256"/>
        <v>737.77856439709058</v>
      </c>
      <c r="AK1650">
        <v>1646</v>
      </c>
    </row>
    <row r="1651" spans="1:37" x14ac:dyDescent="0.15">
      <c r="A1651">
        <v>1647</v>
      </c>
      <c r="B1651">
        <f>ROUND(VLOOKUP(X1651,角色属性总表!AG:AI,2,FALSE)/角色属性总表!$C$34,0)</f>
        <v>105</v>
      </c>
      <c r="C1651">
        <f>ROUND(VLOOKUP(X1651,角色属性总表!Y:AE,3,FALSE)/J1651,0)</f>
        <v>31</v>
      </c>
      <c r="D1651">
        <f>ROUND(VLOOKUP(X1651,角色属性总表!AG:AI,3,FALSE)/角色属性总表!$C$35,0)</f>
        <v>110</v>
      </c>
      <c r="E1651">
        <f t="shared" si="250"/>
        <v>299</v>
      </c>
      <c r="F1651">
        <f t="shared" si="251"/>
        <v>30</v>
      </c>
      <c r="G1651">
        <f t="shared" si="252"/>
        <v>7</v>
      </c>
      <c r="H1651">
        <v>0</v>
      </c>
      <c r="I1651">
        <f t="shared" si="257"/>
        <v>3</v>
      </c>
      <c r="J1651">
        <f>VLOOKUP(AA1651,角色间职业划分!P:AP,20,FALSE)</f>
        <v>10</v>
      </c>
      <c r="K1651">
        <f>IF(X1651=500,100,VLOOKUP(AA1651,角色间职业划分!P:AP,22,FALSE))</f>
        <v>120</v>
      </c>
      <c r="L1651">
        <f>IF(X1651=500,K1651,VLOOKUP(AA1651,角色间职业划分!P:AP,23,FALSE))</f>
        <v>60</v>
      </c>
      <c r="M1651">
        <f>VLOOKUP(AA1651,角色间职业划分!P:AP,24,FALSE)</f>
        <v>0</v>
      </c>
      <c r="N1651">
        <f>VLOOKUP(AA1651,角色间职业划分!P:AP,14)*100</f>
        <v>95</v>
      </c>
      <c r="O1651">
        <f>VLOOKUP(AA1651,角色间职业划分!P:Z,9,FALSE)</f>
        <v>0</v>
      </c>
      <c r="P1651">
        <f>VLOOKUP(AA1651,角色间职业划分!P:AP,10,FALSE)</f>
        <v>0</v>
      </c>
      <c r="Q1651">
        <f>VLOOKUP(AA1651,角色间职业划分!P:AP,15,FALSE)</f>
        <v>0</v>
      </c>
      <c r="R1651">
        <f>VLOOKUP(AA1651,角色间职业划分!P:AP,16,FALSE)</f>
        <v>0</v>
      </c>
      <c r="S1651">
        <f>VLOOKUP(AA1651,角色间职业划分!P:AP,17,FALSE)</f>
        <v>0</v>
      </c>
      <c r="T1651">
        <f>VLOOKUP(AA1651,角色间职业划分!P:AP,18,FALSE)</f>
        <v>0</v>
      </c>
      <c r="U1651">
        <f>VLOOKUP(AA1651,角色间职业划分!P:AP,27,FALSE)</f>
        <v>0</v>
      </c>
      <c r="V1651">
        <f t="shared" si="253"/>
        <v>10.999999999999998</v>
      </c>
      <c r="W1651">
        <f>VLOOKUP(AA1651,角色间职业划分!P:Q,2,FALSE)</f>
        <v>36</v>
      </c>
      <c r="X1651">
        <f t="shared" si="258"/>
        <v>31</v>
      </c>
      <c r="Y1651">
        <f>INT(VLOOKUP(X1651,角色属性总表!AG:AH,2,FALSE)*角色属性总表!$C$38)</f>
        <v>738</v>
      </c>
      <c r="AA1651">
        <f t="shared" si="259"/>
        <v>17</v>
      </c>
      <c r="AB1651">
        <f>VLOOKUP(X1651,角色属性总表!AG:AI,2,FALSE)*VLOOKUP(角色等级属性!AA1651,角色间职业划分!P:AG,13,FALSE)/角色间职业划分!$AB$9</f>
        <v>749.79589615196198</v>
      </c>
      <c r="AC1651">
        <f>VLOOKUP(X1651,角色属性总表!AG:AI,3,FALSE)*VLOOKUP(AA1651,角色间职业划分!P:AG,8,FALSE)/角色间职业划分!$W$9</f>
        <v>3274.8422</v>
      </c>
      <c r="AD1651">
        <f>VLOOKUP(AA1651,角色间职业划分!P:AP,26,FALSE)</f>
        <v>0.4</v>
      </c>
      <c r="AE1651">
        <f>VLOOKUP(X1651,角色属性总表!I:Q,3,FALSE)</f>
        <v>330.62400000000002</v>
      </c>
      <c r="AF1651">
        <f>VLOOKUP(AA1651,角色间职业划分!P:AP,11,FALSE)</f>
        <v>0.41</v>
      </c>
      <c r="AG1651">
        <f t="shared" si="254"/>
        <v>1118.9443003165779</v>
      </c>
      <c r="AH1651">
        <f t="shared" si="255"/>
        <v>330</v>
      </c>
      <c r="AJ1651">
        <f t="shared" si="256"/>
        <v>788.94430031657794</v>
      </c>
      <c r="AK1651">
        <v>1647</v>
      </c>
    </row>
    <row r="1652" spans="1:37" x14ac:dyDescent="0.15">
      <c r="A1652">
        <v>1648</v>
      </c>
      <c r="B1652">
        <f>ROUND(VLOOKUP(X1652,角色属性总表!AG:AI,2,FALSE)/角色属性总表!$C$34,0)</f>
        <v>108</v>
      </c>
      <c r="C1652">
        <f>ROUND(VLOOKUP(X1652,角色属性总表!Y:AE,3,FALSE)/J1652,0)</f>
        <v>32</v>
      </c>
      <c r="D1652">
        <f>ROUND(VLOOKUP(X1652,角色属性总表!AG:AI,3,FALSE)/角色属性总表!$C$35,0)</f>
        <v>113</v>
      </c>
      <c r="E1652">
        <f t="shared" si="250"/>
        <v>307</v>
      </c>
      <c r="F1652">
        <f t="shared" si="251"/>
        <v>30</v>
      </c>
      <c r="G1652">
        <f t="shared" si="252"/>
        <v>7</v>
      </c>
      <c r="H1652">
        <v>0</v>
      </c>
      <c r="I1652">
        <f t="shared" si="257"/>
        <v>3</v>
      </c>
      <c r="J1652">
        <f>VLOOKUP(AA1652,角色间职业划分!P:AP,20,FALSE)</f>
        <v>10</v>
      </c>
      <c r="K1652">
        <f>IF(X1652=500,100,VLOOKUP(AA1652,角色间职业划分!P:AP,22,FALSE))</f>
        <v>120</v>
      </c>
      <c r="L1652">
        <f>IF(X1652=500,K1652,VLOOKUP(AA1652,角色间职业划分!P:AP,23,FALSE))</f>
        <v>60</v>
      </c>
      <c r="M1652">
        <f>VLOOKUP(AA1652,角色间职业划分!P:AP,24,FALSE)</f>
        <v>0</v>
      </c>
      <c r="N1652">
        <f>VLOOKUP(AA1652,角色间职业划分!P:AP,14)*100</f>
        <v>95</v>
      </c>
      <c r="O1652">
        <f>VLOOKUP(AA1652,角色间职业划分!P:Z,9,FALSE)</f>
        <v>0</v>
      </c>
      <c r="P1652">
        <f>VLOOKUP(AA1652,角色间职业划分!P:AP,10,FALSE)</f>
        <v>0</v>
      </c>
      <c r="Q1652">
        <f>VLOOKUP(AA1652,角色间职业划分!P:AP,15,FALSE)</f>
        <v>0</v>
      </c>
      <c r="R1652">
        <f>VLOOKUP(AA1652,角色间职业划分!P:AP,16,FALSE)</f>
        <v>0</v>
      </c>
      <c r="S1652">
        <f>VLOOKUP(AA1652,角色间职业划分!P:AP,17,FALSE)</f>
        <v>0</v>
      </c>
      <c r="T1652">
        <f>VLOOKUP(AA1652,角色间职业划分!P:AP,18,FALSE)</f>
        <v>0</v>
      </c>
      <c r="U1652">
        <f>VLOOKUP(AA1652,角色间职业划分!P:AP,27,FALSE)</f>
        <v>0</v>
      </c>
      <c r="V1652">
        <f t="shared" si="253"/>
        <v>10.999999999999998</v>
      </c>
      <c r="W1652">
        <f>VLOOKUP(AA1652,角色间职业划分!P:Q,2,FALSE)</f>
        <v>36</v>
      </c>
      <c r="X1652">
        <f t="shared" si="258"/>
        <v>32</v>
      </c>
      <c r="Y1652">
        <f>INT(VLOOKUP(X1652,角色属性总表!AG:AH,2,FALSE)*角色属性总表!$C$38)</f>
        <v>756</v>
      </c>
      <c r="AA1652">
        <f t="shared" si="259"/>
        <v>17</v>
      </c>
      <c r="AB1652">
        <f>VLOOKUP(X1652,角色属性总表!AG:AI,2,FALSE)*VLOOKUP(角色等级属性!AA1652,角色间职业划分!P:AG,13,FALSE)/角色间职业划分!$AB$9</f>
        <v>768.08360093615624</v>
      </c>
      <c r="AC1652">
        <f>VLOOKUP(X1652,角色属性总表!AG:AI,3,FALSE)*VLOOKUP(AA1652,角色间职业划分!P:AG,8,FALSE)/角色间职业划分!$W$9</f>
        <v>3354.7164000000007</v>
      </c>
      <c r="AD1652">
        <f>VLOOKUP(AA1652,角色间职业划分!P:AP,26,FALSE)</f>
        <v>0.4</v>
      </c>
      <c r="AE1652">
        <f>VLOOKUP(X1652,角色属性总表!I:Q,3,FALSE)</f>
        <v>338.68799999999999</v>
      </c>
      <c r="AF1652">
        <f>VLOOKUP(AA1652,角色间职业划分!P:AP,11,FALSE)</f>
        <v>0.41</v>
      </c>
      <c r="AG1652">
        <f t="shared" si="254"/>
        <v>1177.2986144072111</v>
      </c>
      <c r="AH1652">
        <f t="shared" si="255"/>
        <v>339</v>
      </c>
      <c r="AJ1652">
        <f t="shared" si="256"/>
        <v>838.29861440721106</v>
      </c>
      <c r="AK1652">
        <v>1648</v>
      </c>
    </row>
    <row r="1653" spans="1:37" x14ac:dyDescent="0.15">
      <c r="A1653">
        <v>1649</v>
      </c>
      <c r="B1653">
        <f>ROUND(VLOOKUP(X1653,角色属性总表!AG:AI,2,FALSE)/角色属性总表!$C$34,0)</f>
        <v>111</v>
      </c>
      <c r="C1653">
        <f>ROUND(VLOOKUP(X1653,角色属性总表!Y:AE,3,FALSE)/J1653,0)</f>
        <v>33</v>
      </c>
      <c r="D1653">
        <f>ROUND(VLOOKUP(X1653,角色属性总表!AG:AI,3,FALSE)/角色属性总表!$C$35,0)</f>
        <v>116</v>
      </c>
      <c r="E1653">
        <f t="shared" si="250"/>
        <v>314</v>
      </c>
      <c r="F1653">
        <f t="shared" si="251"/>
        <v>30</v>
      </c>
      <c r="G1653">
        <f t="shared" si="252"/>
        <v>7</v>
      </c>
      <c r="H1653">
        <v>0</v>
      </c>
      <c r="I1653">
        <f t="shared" si="257"/>
        <v>3</v>
      </c>
      <c r="J1653">
        <f>VLOOKUP(AA1653,角色间职业划分!P:AP,20,FALSE)</f>
        <v>10</v>
      </c>
      <c r="K1653">
        <f>IF(X1653=500,100,VLOOKUP(AA1653,角色间职业划分!P:AP,22,FALSE))</f>
        <v>120</v>
      </c>
      <c r="L1653">
        <f>IF(X1653=500,K1653,VLOOKUP(AA1653,角色间职业划分!P:AP,23,FALSE))</f>
        <v>60</v>
      </c>
      <c r="M1653">
        <f>VLOOKUP(AA1653,角色间职业划分!P:AP,24,FALSE)</f>
        <v>0</v>
      </c>
      <c r="N1653">
        <f>VLOOKUP(AA1653,角色间职业划分!P:AP,14)*100</f>
        <v>95</v>
      </c>
      <c r="O1653">
        <f>VLOOKUP(AA1653,角色间职业划分!P:Z,9,FALSE)</f>
        <v>0</v>
      </c>
      <c r="P1653">
        <f>VLOOKUP(AA1653,角色间职业划分!P:AP,10,FALSE)</f>
        <v>0</v>
      </c>
      <c r="Q1653">
        <f>VLOOKUP(AA1653,角色间职业划分!P:AP,15,FALSE)</f>
        <v>0</v>
      </c>
      <c r="R1653">
        <f>VLOOKUP(AA1653,角色间职业划分!P:AP,16,FALSE)</f>
        <v>0</v>
      </c>
      <c r="S1653">
        <f>VLOOKUP(AA1653,角色间职业划分!P:AP,17,FALSE)</f>
        <v>0</v>
      </c>
      <c r="T1653">
        <f>VLOOKUP(AA1653,角色间职业划分!P:AP,18,FALSE)</f>
        <v>0</v>
      </c>
      <c r="U1653">
        <f>VLOOKUP(AA1653,角色间职业划分!P:AP,27,FALSE)</f>
        <v>0</v>
      </c>
      <c r="V1653">
        <f t="shared" si="253"/>
        <v>10.999999999999998</v>
      </c>
      <c r="W1653">
        <f>VLOOKUP(AA1653,角色间职业划分!P:Q,2,FALSE)</f>
        <v>36</v>
      </c>
      <c r="X1653">
        <f t="shared" si="258"/>
        <v>33</v>
      </c>
      <c r="Y1653">
        <f>INT(VLOOKUP(X1653,角色属性总表!AG:AH,2,FALSE)*角色属性总表!$C$38)</f>
        <v>774</v>
      </c>
      <c r="AA1653">
        <f t="shared" si="259"/>
        <v>17</v>
      </c>
      <c r="AB1653">
        <f>VLOOKUP(X1653,角色属性总表!AG:AI,2,FALSE)*VLOOKUP(角色等级属性!AA1653,角色间职业划分!P:AG,13,FALSE)/角色间职业划分!$AB$9</f>
        <v>786.37130572035051</v>
      </c>
      <c r="AC1653">
        <f>VLOOKUP(X1653,角色属性总表!AG:AI,3,FALSE)*VLOOKUP(AA1653,角色间职业划分!P:AG,8,FALSE)/角色间职业划分!$W$9</f>
        <v>3434.5906</v>
      </c>
      <c r="AD1653">
        <f>VLOOKUP(AA1653,角色间职业划分!P:AP,26,FALSE)</f>
        <v>0.4</v>
      </c>
      <c r="AE1653">
        <f>VLOOKUP(X1653,角色属性总表!I:Q,3,FALSE)</f>
        <v>346.75200000000001</v>
      </c>
      <c r="AF1653">
        <f>VLOOKUP(AA1653,角色间职业划分!P:AP,11,FALSE)</f>
        <v>0.41</v>
      </c>
      <c r="AG1653">
        <f t="shared" si="254"/>
        <v>1236.8330038267306</v>
      </c>
      <c r="AH1653">
        <f t="shared" si="255"/>
        <v>348</v>
      </c>
      <c r="AJ1653">
        <f t="shared" si="256"/>
        <v>888.83300382673065</v>
      </c>
      <c r="AK1653">
        <v>1649</v>
      </c>
    </row>
    <row r="1654" spans="1:37" x14ac:dyDescent="0.15">
      <c r="A1654">
        <v>1650</v>
      </c>
      <c r="B1654">
        <f>ROUND(VLOOKUP(X1654,角色属性总表!AG:AI,2,FALSE)/角色属性总表!$C$34,0)</f>
        <v>113</v>
      </c>
      <c r="C1654">
        <f>ROUND(VLOOKUP(X1654,角色属性总表!Y:AE,3,FALSE)/J1654,0)</f>
        <v>35</v>
      </c>
      <c r="D1654">
        <f>ROUND(VLOOKUP(X1654,角色属性总表!AG:AI,3,FALSE)/角色属性总表!$C$35,0)</f>
        <v>118</v>
      </c>
      <c r="E1654">
        <f t="shared" si="250"/>
        <v>321</v>
      </c>
      <c r="F1654">
        <f t="shared" si="251"/>
        <v>30</v>
      </c>
      <c r="G1654">
        <f t="shared" si="252"/>
        <v>7</v>
      </c>
      <c r="H1654">
        <v>0</v>
      </c>
      <c r="I1654">
        <f t="shared" si="257"/>
        <v>3</v>
      </c>
      <c r="J1654">
        <f>VLOOKUP(AA1654,角色间职业划分!P:AP,20,FALSE)</f>
        <v>10</v>
      </c>
      <c r="K1654">
        <f>IF(X1654=500,100,VLOOKUP(AA1654,角色间职业划分!P:AP,22,FALSE))</f>
        <v>120</v>
      </c>
      <c r="L1654">
        <f>IF(X1654=500,K1654,VLOOKUP(AA1654,角色间职业划分!P:AP,23,FALSE))</f>
        <v>60</v>
      </c>
      <c r="M1654">
        <f>VLOOKUP(AA1654,角色间职业划分!P:AP,24,FALSE)</f>
        <v>0</v>
      </c>
      <c r="N1654">
        <f>VLOOKUP(AA1654,角色间职业划分!P:AP,14)*100</f>
        <v>95</v>
      </c>
      <c r="O1654">
        <f>VLOOKUP(AA1654,角色间职业划分!P:Z,9,FALSE)</f>
        <v>0</v>
      </c>
      <c r="P1654">
        <f>VLOOKUP(AA1654,角色间职业划分!P:AP,10,FALSE)</f>
        <v>0</v>
      </c>
      <c r="Q1654">
        <f>VLOOKUP(AA1654,角色间职业划分!P:AP,15,FALSE)</f>
        <v>0</v>
      </c>
      <c r="R1654">
        <f>VLOOKUP(AA1654,角色间职业划分!P:AP,16,FALSE)</f>
        <v>0</v>
      </c>
      <c r="S1654">
        <f>VLOOKUP(AA1654,角色间职业划分!P:AP,17,FALSE)</f>
        <v>0</v>
      </c>
      <c r="T1654">
        <f>VLOOKUP(AA1654,角色间职业划分!P:AP,18,FALSE)</f>
        <v>0</v>
      </c>
      <c r="U1654">
        <f>VLOOKUP(AA1654,角色间职业划分!P:AP,27,FALSE)</f>
        <v>0</v>
      </c>
      <c r="V1654">
        <f t="shared" si="253"/>
        <v>10.999999999999998</v>
      </c>
      <c r="W1654">
        <f>VLOOKUP(AA1654,角色间职业划分!P:Q,2,FALSE)</f>
        <v>36</v>
      </c>
      <c r="X1654">
        <f t="shared" si="258"/>
        <v>34</v>
      </c>
      <c r="Y1654">
        <f>INT(VLOOKUP(X1654,角色属性总表!AG:AH,2,FALSE)*角色属性总表!$C$38)</f>
        <v>792</v>
      </c>
      <c r="AA1654">
        <f t="shared" si="259"/>
        <v>17</v>
      </c>
      <c r="AB1654">
        <f>VLOOKUP(X1654,角色属性总表!AG:AI,2,FALSE)*VLOOKUP(角色等级属性!AA1654,角色间职业划分!P:AG,13,FALSE)/角色间职业划分!$AB$9</f>
        <v>804.65901050454477</v>
      </c>
      <c r="AC1654">
        <f>VLOOKUP(X1654,角色属性总表!AG:AI,3,FALSE)*VLOOKUP(AA1654,角色间职业划分!P:AG,8,FALSE)/角色间职业划分!$W$9</f>
        <v>3514.4648000000007</v>
      </c>
      <c r="AD1654">
        <f>VLOOKUP(AA1654,角色间职业划分!P:AP,26,FALSE)</f>
        <v>0.4</v>
      </c>
      <c r="AE1654">
        <f>VLOOKUP(X1654,角色属性总表!I:Q,3,FALSE)</f>
        <v>354.81600000000003</v>
      </c>
      <c r="AF1654">
        <f>VLOOKUP(AA1654,角色间职业划分!P:AP,11,FALSE)</f>
        <v>0.41</v>
      </c>
      <c r="AG1654">
        <f t="shared" si="254"/>
        <v>1297.5394758547525</v>
      </c>
      <c r="AH1654">
        <f t="shared" si="255"/>
        <v>354</v>
      </c>
      <c r="AJ1654">
        <f t="shared" si="256"/>
        <v>943.53947585475248</v>
      </c>
      <c r="AK1654">
        <v>1650</v>
      </c>
    </row>
    <row r="1655" spans="1:37" x14ac:dyDescent="0.15">
      <c r="A1655">
        <v>1651</v>
      </c>
      <c r="B1655">
        <f>ROUND(VLOOKUP(X1655,角色属性总表!AG:AI,2,FALSE)/角色属性总表!$C$34,0)</f>
        <v>116</v>
      </c>
      <c r="C1655">
        <f>ROUND(VLOOKUP(X1655,角色属性总表!Y:AE,3,FALSE)/J1655,0)</f>
        <v>36</v>
      </c>
      <c r="D1655">
        <f>ROUND(VLOOKUP(X1655,角色属性总表!AG:AI,3,FALSE)/角色属性总表!$C$35,0)</f>
        <v>121</v>
      </c>
      <c r="E1655">
        <f t="shared" si="250"/>
        <v>329</v>
      </c>
      <c r="F1655">
        <f t="shared" si="251"/>
        <v>30</v>
      </c>
      <c r="G1655">
        <f t="shared" si="252"/>
        <v>7</v>
      </c>
      <c r="H1655">
        <v>0</v>
      </c>
      <c r="I1655">
        <f t="shared" si="257"/>
        <v>3</v>
      </c>
      <c r="J1655">
        <f>VLOOKUP(AA1655,角色间职业划分!P:AP,20,FALSE)</f>
        <v>10</v>
      </c>
      <c r="K1655">
        <f>IF(X1655=500,100,VLOOKUP(AA1655,角色间职业划分!P:AP,22,FALSE))</f>
        <v>120</v>
      </c>
      <c r="L1655">
        <f>IF(X1655=500,K1655,VLOOKUP(AA1655,角色间职业划分!P:AP,23,FALSE))</f>
        <v>60</v>
      </c>
      <c r="M1655">
        <f>VLOOKUP(AA1655,角色间职业划分!P:AP,24,FALSE)</f>
        <v>0</v>
      </c>
      <c r="N1655">
        <f>VLOOKUP(AA1655,角色间职业划分!P:AP,14)*100</f>
        <v>95</v>
      </c>
      <c r="O1655">
        <f>VLOOKUP(AA1655,角色间职业划分!P:Z,9,FALSE)</f>
        <v>0</v>
      </c>
      <c r="P1655">
        <f>VLOOKUP(AA1655,角色间职业划分!P:AP,10,FALSE)</f>
        <v>0</v>
      </c>
      <c r="Q1655">
        <f>VLOOKUP(AA1655,角色间职业划分!P:AP,15,FALSE)</f>
        <v>0</v>
      </c>
      <c r="R1655">
        <f>VLOOKUP(AA1655,角色间职业划分!P:AP,16,FALSE)</f>
        <v>0</v>
      </c>
      <c r="S1655">
        <f>VLOOKUP(AA1655,角色间职业划分!P:AP,17,FALSE)</f>
        <v>0</v>
      </c>
      <c r="T1655">
        <f>VLOOKUP(AA1655,角色间职业划分!P:AP,18,FALSE)</f>
        <v>0</v>
      </c>
      <c r="U1655">
        <f>VLOOKUP(AA1655,角色间职业划分!P:AP,27,FALSE)</f>
        <v>0</v>
      </c>
      <c r="V1655">
        <f t="shared" si="253"/>
        <v>10.999999999999998</v>
      </c>
      <c r="W1655">
        <f>VLOOKUP(AA1655,角色间职业划分!P:Q,2,FALSE)</f>
        <v>36</v>
      </c>
      <c r="X1655">
        <f t="shared" si="258"/>
        <v>35</v>
      </c>
      <c r="Y1655">
        <f>INT(VLOOKUP(X1655,角色属性总表!AG:AH,2,FALSE)*角色属性总表!$C$38)</f>
        <v>810</v>
      </c>
      <c r="AA1655">
        <f t="shared" si="259"/>
        <v>17</v>
      </c>
      <c r="AB1655">
        <f>VLOOKUP(X1655,角色属性总表!AG:AI,2,FALSE)*VLOOKUP(角色等级属性!AA1655,角色间职业划分!P:AG,13,FALSE)/角色间职业划分!$AB$9</f>
        <v>822.9467152887388</v>
      </c>
      <c r="AC1655">
        <f>VLOOKUP(X1655,角色属性总表!AG:AI,3,FALSE)*VLOOKUP(AA1655,角色间职业划分!P:AG,8,FALSE)/角色间职业划分!$W$9</f>
        <v>3594.3390000000004</v>
      </c>
      <c r="AD1655">
        <f>VLOOKUP(AA1655,角色间职业划分!P:AP,26,FALSE)</f>
        <v>0.4</v>
      </c>
      <c r="AE1655">
        <f>VLOOKUP(X1655,角色属性总表!I:Q,3,FALSE)</f>
        <v>362.88</v>
      </c>
      <c r="AF1655">
        <f>VLOOKUP(AA1655,角色间职业划分!P:AP,11,FALSE)</f>
        <v>0.41</v>
      </c>
      <c r="AG1655">
        <f t="shared" si="254"/>
        <v>1359.410510073131</v>
      </c>
      <c r="AH1655">
        <f t="shared" si="255"/>
        <v>363</v>
      </c>
      <c r="AJ1655">
        <f t="shared" si="256"/>
        <v>996.41051007313104</v>
      </c>
      <c r="AK1655">
        <v>1651</v>
      </c>
    </row>
    <row r="1656" spans="1:37" x14ac:dyDescent="0.15">
      <c r="A1656">
        <v>1652</v>
      </c>
      <c r="B1656">
        <f>ROUND(VLOOKUP(X1656,角色属性总表!AG:AI,2,FALSE)/角色属性总表!$C$34,0)</f>
        <v>118</v>
      </c>
      <c r="C1656">
        <f>ROUND(VLOOKUP(X1656,角色属性总表!Y:AE,3,FALSE)/J1656,0)</f>
        <v>37</v>
      </c>
      <c r="D1656">
        <f>ROUND(VLOOKUP(X1656,角色属性总表!AG:AI,3,FALSE)/角色属性总表!$C$35,0)</f>
        <v>124</v>
      </c>
      <c r="E1656">
        <f t="shared" si="250"/>
        <v>336</v>
      </c>
      <c r="F1656">
        <f t="shared" si="251"/>
        <v>30</v>
      </c>
      <c r="G1656">
        <f t="shared" si="252"/>
        <v>7</v>
      </c>
      <c r="H1656">
        <v>0</v>
      </c>
      <c r="I1656">
        <f t="shared" si="257"/>
        <v>3</v>
      </c>
      <c r="J1656">
        <f>VLOOKUP(AA1656,角色间职业划分!P:AP,20,FALSE)</f>
        <v>10</v>
      </c>
      <c r="K1656">
        <f>IF(X1656=500,100,VLOOKUP(AA1656,角色间职业划分!P:AP,22,FALSE))</f>
        <v>120</v>
      </c>
      <c r="L1656">
        <f>IF(X1656=500,K1656,VLOOKUP(AA1656,角色间职业划分!P:AP,23,FALSE))</f>
        <v>60</v>
      </c>
      <c r="M1656">
        <f>VLOOKUP(AA1656,角色间职业划分!P:AP,24,FALSE)</f>
        <v>0</v>
      </c>
      <c r="N1656">
        <f>VLOOKUP(AA1656,角色间职业划分!P:AP,14)*100</f>
        <v>95</v>
      </c>
      <c r="O1656">
        <f>VLOOKUP(AA1656,角色间职业划分!P:Z,9,FALSE)</f>
        <v>0</v>
      </c>
      <c r="P1656">
        <f>VLOOKUP(AA1656,角色间职业划分!P:AP,10,FALSE)</f>
        <v>0</v>
      </c>
      <c r="Q1656">
        <f>VLOOKUP(AA1656,角色间职业划分!P:AP,15,FALSE)</f>
        <v>0</v>
      </c>
      <c r="R1656">
        <f>VLOOKUP(AA1656,角色间职业划分!P:AP,16,FALSE)</f>
        <v>0</v>
      </c>
      <c r="S1656">
        <f>VLOOKUP(AA1656,角色间职业划分!P:AP,17,FALSE)</f>
        <v>0</v>
      </c>
      <c r="T1656">
        <f>VLOOKUP(AA1656,角色间职业划分!P:AP,18,FALSE)</f>
        <v>0</v>
      </c>
      <c r="U1656">
        <f>VLOOKUP(AA1656,角色间职业划分!P:AP,27,FALSE)</f>
        <v>0</v>
      </c>
      <c r="V1656">
        <f t="shared" si="253"/>
        <v>10.999999999999998</v>
      </c>
      <c r="W1656">
        <f>VLOOKUP(AA1656,角色间职业划分!P:Q,2,FALSE)</f>
        <v>36</v>
      </c>
      <c r="X1656">
        <f t="shared" si="258"/>
        <v>36</v>
      </c>
      <c r="Y1656">
        <f>INT(VLOOKUP(X1656,角色属性总表!AG:AH,2,FALSE)*角色属性总表!$C$38)</f>
        <v>828</v>
      </c>
      <c r="AA1656">
        <f t="shared" si="259"/>
        <v>17</v>
      </c>
      <c r="AB1656">
        <f>VLOOKUP(X1656,角色属性总表!AG:AI,2,FALSE)*VLOOKUP(角色等级属性!AA1656,角色间职业划分!P:AG,13,FALSE)/角色间职业划分!$AB$9</f>
        <v>841.23442007293295</v>
      </c>
      <c r="AC1656">
        <f>VLOOKUP(X1656,角色属性总表!AG:AI,3,FALSE)*VLOOKUP(AA1656,角色间职业划分!P:AG,8,FALSE)/角色间职业划分!$W$9</f>
        <v>3674.2132000000006</v>
      </c>
      <c r="AD1656">
        <f>VLOOKUP(AA1656,角色间职业划分!P:AP,26,FALSE)</f>
        <v>0.4</v>
      </c>
      <c r="AE1656">
        <f>VLOOKUP(X1656,角色属性总表!I:Q,3,FALSE)</f>
        <v>370.94399999999996</v>
      </c>
      <c r="AF1656">
        <f>VLOOKUP(AA1656,角色间职业划分!P:AP,11,FALSE)</f>
        <v>0.41</v>
      </c>
      <c r="AG1656">
        <f t="shared" si="254"/>
        <v>1422.4390243902435</v>
      </c>
      <c r="AH1656">
        <f t="shared" si="255"/>
        <v>372</v>
      </c>
      <c r="AJ1656">
        <f t="shared" si="256"/>
        <v>1050.4390243902435</v>
      </c>
      <c r="AK1656">
        <v>1652</v>
      </c>
    </row>
    <row r="1657" spans="1:37" x14ac:dyDescent="0.15">
      <c r="A1657">
        <v>1653</v>
      </c>
      <c r="B1657">
        <f>ROUND(VLOOKUP(X1657,角色属性总表!AG:AI,2,FALSE)/角色属性总表!$C$34,0)</f>
        <v>121</v>
      </c>
      <c r="C1657">
        <f>ROUND(VLOOKUP(X1657,角色属性总表!Y:AE,3,FALSE)/J1657,0)</f>
        <v>39</v>
      </c>
      <c r="D1657">
        <f>ROUND(VLOOKUP(X1657,角色属性总表!AG:AI,3,FALSE)/角色属性总表!$C$35,0)</f>
        <v>126</v>
      </c>
      <c r="E1657">
        <f t="shared" si="250"/>
        <v>343</v>
      </c>
      <c r="F1657">
        <f t="shared" si="251"/>
        <v>30</v>
      </c>
      <c r="G1657">
        <f t="shared" si="252"/>
        <v>7</v>
      </c>
      <c r="H1657">
        <v>0</v>
      </c>
      <c r="I1657">
        <f t="shared" si="257"/>
        <v>3</v>
      </c>
      <c r="J1657">
        <f>VLOOKUP(AA1657,角色间职业划分!P:AP,20,FALSE)</f>
        <v>10</v>
      </c>
      <c r="K1657">
        <f>IF(X1657=500,100,VLOOKUP(AA1657,角色间职业划分!P:AP,22,FALSE))</f>
        <v>120</v>
      </c>
      <c r="L1657">
        <f>IF(X1657=500,K1657,VLOOKUP(AA1657,角色间职业划分!P:AP,23,FALSE))</f>
        <v>60</v>
      </c>
      <c r="M1657">
        <f>VLOOKUP(AA1657,角色间职业划分!P:AP,24,FALSE)</f>
        <v>0</v>
      </c>
      <c r="N1657">
        <f>VLOOKUP(AA1657,角色间职业划分!P:AP,14)*100</f>
        <v>95</v>
      </c>
      <c r="O1657">
        <f>VLOOKUP(AA1657,角色间职业划分!P:Z,9,FALSE)</f>
        <v>0</v>
      </c>
      <c r="P1657">
        <f>VLOOKUP(AA1657,角色间职业划分!P:AP,10,FALSE)</f>
        <v>0</v>
      </c>
      <c r="Q1657">
        <f>VLOOKUP(AA1657,角色间职业划分!P:AP,15,FALSE)</f>
        <v>0</v>
      </c>
      <c r="R1657">
        <f>VLOOKUP(AA1657,角色间职业划分!P:AP,16,FALSE)</f>
        <v>0</v>
      </c>
      <c r="S1657">
        <f>VLOOKUP(AA1657,角色间职业划分!P:AP,17,FALSE)</f>
        <v>0</v>
      </c>
      <c r="T1657">
        <f>VLOOKUP(AA1657,角色间职业划分!P:AP,18,FALSE)</f>
        <v>0</v>
      </c>
      <c r="U1657">
        <f>VLOOKUP(AA1657,角色间职业划分!P:AP,27,FALSE)</f>
        <v>0</v>
      </c>
      <c r="V1657">
        <f t="shared" si="253"/>
        <v>10.999999999999998</v>
      </c>
      <c r="W1657">
        <f>VLOOKUP(AA1657,角色间职业划分!P:Q,2,FALSE)</f>
        <v>36</v>
      </c>
      <c r="X1657">
        <f t="shared" si="258"/>
        <v>37</v>
      </c>
      <c r="Y1657">
        <f>INT(VLOOKUP(X1657,角色属性总表!AG:AH,2,FALSE)*角色属性总表!$C$38)</f>
        <v>846</v>
      </c>
      <c r="AA1657">
        <f t="shared" si="259"/>
        <v>17</v>
      </c>
      <c r="AB1657">
        <f>VLOOKUP(X1657,角色属性总表!AG:AI,2,FALSE)*VLOOKUP(角色等级属性!AA1657,角色间职业划分!P:AG,13,FALSE)/角色间职业划分!$AB$9</f>
        <v>859.52212485712721</v>
      </c>
      <c r="AC1657">
        <f>VLOOKUP(X1657,角色属性总表!AG:AI,3,FALSE)*VLOOKUP(AA1657,角色间职业划分!P:AG,8,FALSE)/角色间职业划分!$W$9</f>
        <v>3754.0874000000003</v>
      </c>
      <c r="AD1657">
        <f>VLOOKUP(AA1657,角色间职业划分!P:AP,26,FALSE)</f>
        <v>0.4</v>
      </c>
      <c r="AE1657">
        <f>VLOOKUP(X1657,角色属性总表!I:Q,3,FALSE)</f>
        <v>379.00799999999998</v>
      </c>
      <c r="AF1657">
        <f>VLOOKUP(AA1657,角色间职业划分!P:AP,11,FALSE)</f>
        <v>0.41</v>
      </c>
      <c r="AG1657">
        <f t="shared" si="254"/>
        <v>1486.6183444228657</v>
      </c>
      <c r="AH1657">
        <f t="shared" si="255"/>
        <v>378</v>
      </c>
      <c r="AJ1657">
        <f t="shared" si="256"/>
        <v>1108.6183444228657</v>
      </c>
      <c r="AK1657">
        <v>1653</v>
      </c>
    </row>
    <row r="1658" spans="1:37" x14ac:dyDescent="0.15">
      <c r="A1658">
        <v>1654</v>
      </c>
      <c r="B1658">
        <f>ROUND(VLOOKUP(X1658,角色属性总表!AG:AI,2,FALSE)/角色属性总表!$C$34,0)</f>
        <v>123</v>
      </c>
      <c r="C1658">
        <f>ROUND(VLOOKUP(X1658,角色属性总表!Y:AE,3,FALSE)/J1658,0)</f>
        <v>40</v>
      </c>
      <c r="D1658">
        <f>ROUND(VLOOKUP(X1658,角色属性总表!AG:AI,3,FALSE)/角色属性总表!$C$35,0)</f>
        <v>129</v>
      </c>
      <c r="E1658">
        <f t="shared" si="250"/>
        <v>351</v>
      </c>
      <c r="F1658">
        <f t="shared" si="251"/>
        <v>30</v>
      </c>
      <c r="G1658">
        <f t="shared" si="252"/>
        <v>7</v>
      </c>
      <c r="H1658">
        <v>0</v>
      </c>
      <c r="I1658">
        <f t="shared" si="257"/>
        <v>3</v>
      </c>
      <c r="J1658">
        <f>VLOOKUP(AA1658,角色间职业划分!P:AP,20,FALSE)</f>
        <v>10</v>
      </c>
      <c r="K1658">
        <f>IF(X1658=500,100,VLOOKUP(AA1658,角色间职业划分!P:AP,22,FALSE))</f>
        <v>120</v>
      </c>
      <c r="L1658">
        <f>IF(X1658=500,K1658,VLOOKUP(AA1658,角色间职业划分!P:AP,23,FALSE))</f>
        <v>60</v>
      </c>
      <c r="M1658">
        <f>VLOOKUP(AA1658,角色间职业划分!P:AP,24,FALSE)</f>
        <v>0</v>
      </c>
      <c r="N1658">
        <f>VLOOKUP(AA1658,角色间职业划分!P:AP,14)*100</f>
        <v>95</v>
      </c>
      <c r="O1658">
        <f>VLOOKUP(AA1658,角色间职业划分!P:Z,9,FALSE)</f>
        <v>0</v>
      </c>
      <c r="P1658">
        <f>VLOOKUP(AA1658,角色间职业划分!P:AP,10,FALSE)</f>
        <v>0</v>
      </c>
      <c r="Q1658">
        <f>VLOOKUP(AA1658,角色间职业划分!P:AP,15,FALSE)</f>
        <v>0</v>
      </c>
      <c r="R1658">
        <f>VLOOKUP(AA1658,角色间职业划分!P:AP,16,FALSE)</f>
        <v>0</v>
      </c>
      <c r="S1658">
        <f>VLOOKUP(AA1658,角色间职业划分!P:AP,17,FALSE)</f>
        <v>0</v>
      </c>
      <c r="T1658">
        <f>VLOOKUP(AA1658,角色间职业划分!P:AP,18,FALSE)</f>
        <v>0</v>
      </c>
      <c r="U1658">
        <f>VLOOKUP(AA1658,角色间职业划分!P:AP,27,FALSE)</f>
        <v>0</v>
      </c>
      <c r="V1658">
        <f t="shared" si="253"/>
        <v>10.999999999999998</v>
      </c>
      <c r="W1658">
        <f>VLOOKUP(AA1658,角色间职业划分!P:Q,2,FALSE)</f>
        <v>36</v>
      </c>
      <c r="X1658">
        <f t="shared" si="258"/>
        <v>38</v>
      </c>
      <c r="Y1658">
        <f>INT(VLOOKUP(X1658,角色属性总表!AG:AH,2,FALSE)*角色属性总表!$C$38)</f>
        <v>864</v>
      </c>
      <c r="AA1658">
        <f t="shared" si="259"/>
        <v>17</v>
      </c>
      <c r="AB1658">
        <f>VLOOKUP(X1658,角色属性总表!AG:AI,2,FALSE)*VLOOKUP(角色等级属性!AA1658,角色间职业划分!P:AG,13,FALSE)/角色间职业划分!$AB$9</f>
        <v>877.80982964132147</v>
      </c>
      <c r="AC1658">
        <f>VLOOKUP(X1658,角色属性总表!AG:AI,3,FALSE)*VLOOKUP(AA1658,角色间职业划分!P:AG,8,FALSE)/角色间职业划分!$W$9</f>
        <v>3833.9616000000001</v>
      </c>
      <c r="AD1658">
        <f>VLOOKUP(AA1658,角色间职业划分!P:AP,26,FALSE)</f>
        <v>0.4</v>
      </c>
      <c r="AE1658">
        <f>VLOOKUP(X1658,角色属性总表!I:Q,3,FALSE)</f>
        <v>387.072</v>
      </c>
      <c r="AF1658">
        <f>VLOOKUP(AA1658,角色间职业划分!P:AP,11,FALSE)</f>
        <v>0.41</v>
      </c>
      <c r="AG1658">
        <f t="shared" si="254"/>
        <v>1551.9421758223586</v>
      </c>
      <c r="AH1658">
        <f t="shared" si="255"/>
        <v>387</v>
      </c>
      <c r="AJ1658">
        <f t="shared" si="256"/>
        <v>1164.9421758223586</v>
      </c>
      <c r="AK1658">
        <v>1654</v>
      </c>
    </row>
    <row r="1659" spans="1:37" x14ac:dyDescent="0.15">
      <c r="A1659">
        <v>1655</v>
      </c>
      <c r="B1659">
        <f>ROUND(VLOOKUP(X1659,角色属性总表!AG:AI,2,FALSE)/角色属性总表!$C$34,0)</f>
        <v>126</v>
      </c>
      <c r="C1659">
        <f>ROUND(VLOOKUP(X1659,角色属性总表!Y:AE,3,FALSE)/J1659,0)</f>
        <v>42</v>
      </c>
      <c r="D1659">
        <f>ROUND(VLOOKUP(X1659,角色属性总表!AG:AI,3,FALSE)/角色属性总表!$C$35,0)</f>
        <v>132</v>
      </c>
      <c r="E1659">
        <f t="shared" si="250"/>
        <v>358</v>
      </c>
      <c r="F1659">
        <f t="shared" si="251"/>
        <v>30</v>
      </c>
      <c r="G1659">
        <f t="shared" si="252"/>
        <v>7</v>
      </c>
      <c r="H1659">
        <v>0</v>
      </c>
      <c r="I1659">
        <f t="shared" si="257"/>
        <v>3</v>
      </c>
      <c r="J1659">
        <f>VLOOKUP(AA1659,角色间职业划分!P:AP,20,FALSE)</f>
        <v>10</v>
      </c>
      <c r="K1659">
        <f>IF(X1659=500,100,VLOOKUP(AA1659,角色间职业划分!P:AP,22,FALSE))</f>
        <v>120</v>
      </c>
      <c r="L1659">
        <f>IF(X1659=500,K1659,VLOOKUP(AA1659,角色间职业划分!P:AP,23,FALSE))</f>
        <v>60</v>
      </c>
      <c r="M1659">
        <f>VLOOKUP(AA1659,角色间职业划分!P:AP,24,FALSE)</f>
        <v>0</v>
      </c>
      <c r="N1659">
        <f>VLOOKUP(AA1659,角色间职业划分!P:AP,14)*100</f>
        <v>95</v>
      </c>
      <c r="O1659">
        <f>VLOOKUP(AA1659,角色间职业划分!P:Z,9,FALSE)</f>
        <v>0</v>
      </c>
      <c r="P1659">
        <f>VLOOKUP(AA1659,角色间职业划分!P:AP,10,FALSE)</f>
        <v>0</v>
      </c>
      <c r="Q1659">
        <f>VLOOKUP(AA1659,角色间职业划分!P:AP,15,FALSE)</f>
        <v>0</v>
      </c>
      <c r="R1659">
        <f>VLOOKUP(AA1659,角色间职业划分!P:AP,16,FALSE)</f>
        <v>0</v>
      </c>
      <c r="S1659">
        <f>VLOOKUP(AA1659,角色间职业划分!P:AP,17,FALSE)</f>
        <v>0</v>
      </c>
      <c r="T1659">
        <f>VLOOKUP(AA1659,角色间职业划分!P:AP,18,FALSE)</f>
        <v>0</v>
      </c>
      <c r="U1659">
        <f>VLOOKUP(AA1659,角色间职业划分!P:AP,27,FALSE)</f>
        <v>0</v>
      </c>
      <c r="V1659">
        <f t="shared" si="253"/>
        <v>10.999999999999998</v>
      </c>
      <c r="W1659">
        <f>VLOOKUP(AA1659,角色间职业划分!P:Q,2,FALSE)</f>
        <v>36</v>
      </c>
      <c r="X1659">
        <f t="shared" si="258"/>
        <v>39</v>
      </c>
      <c r="Y1659">
        <f>INT(VLOOKUP(X1659,角色属性总表!AG:AH,2,FALSE)*角色属性总表!$C$38)</f>
        <v>882</v>
      </c>
      <c r="AA1659">
        <f t="shared" si="259"/>
        <v>17</v>
      </c>
      <c r="AB1659">
        <f>VLOOKUP(X1659,角色属性总表!AG:AI,2,FALSE)*VLOOKUP(角色等级属性!AA1659,角色间职业划分!P:AG,13,FALSE)/角色间职业划分!$AB$9</f>
        <v>896.09753442551573</v>
      </c>
      <c r="AC1659">
        <f>VLOOKUP(X1659,角色属性总表!AG:AI,3,FALSE)*VLOOKUP(AA1659,角色间职业划分!P:AG,8,FALSE)/角色间职业划分!$W$9</f>
        <v>3913.8358000000007</v>
      </c>
      <c r="AD1659">
        <f>VLOOKUP(AA1659,角色间职业划分!P:AP,26,FALSE)</f>
        <v>0.4</v>
      </c>
      <c r="AE1659">
        <f>VLOOKUP(X1659,角色属性总表!I:Q,3,FALSE)</f>
        <v>395.13600000000008</v>
      </c>
      <c r="AF1659">
        <f>VLOOKUP(AA1659,角色间职业划分!P:AP,11,FALSE)</f>
        <v>0.41</v>
      </c>
      <c r="AG1659">
        <f t="shared" si="254"/>
        <v>1618.4045791923543</v>
      </c>
      <c r="AH1659">
        <f t="shared" si="255"/>
        <v>396</v>
      </c>
      <c r="AJ1659">
        <f t="shared" si="256"/>
        <v>1222.4045791923543</v>
      </c>
      <c r="AK1659">
        <v>1655</v>
      </c>
    </row>
    <row r="1660" spans="1:37" x14ac:dyDescent="0.15">
      <c r="A1660">
        <v>1656</v>
      </c>
      <c r="B1660">
        <f>ROUND(VLOOKUP(X1660,角色属性总表!AG:AI,2,FALSE)/角色属性总表!$C$34,0)</f>
        <v>129</v>
      </c>
      <c r="C1660">
        <f>ROUND(VLOOKUP(X1660,角色属性总表!Y:AE,3,FALSE)/J1660,0)</f>
        <v>43</v>
      </c>
      <c r="D1660">
        <f>ROUND(VLOOKUP(X1660,角色属性总表!AG:AI,3,FALSE)/角色属性总表!$C$35,0)</f>
        <v>134</v>
      </c>
      <c r="E1660">
        <f t="shared" si="250"/>
        <v>365</v>
      </c>
      <c r="F1660">
        <f t="shared" si="251"/>
        <v>30</v>
      </c>
      <c r="G1660">
        <f t="shared" si="252"/>
        <v>7</v>
      </c>
      <c r="H1660">
        <v>0</v>
      </c>
      <c r="I1660">
        <f t="shared" si="257"/>
        <v>3</v>
      </c>
      <c r="J1660">
        <f>VLOOKUP(AA1660,角色间职业划分!P:AP,20,FALSE)</f>
        <v>10</v>
      </c>
      <c r="K1660">
        <f>IF(X1660=500,100,VLOOKUP(AA1660,角色间职业划分!P:AP,22,FALSE))</f>
        <v>120</v>
      </c>
      <c r="L1660">
        <f>IF(X1660=500,K1660,VLOOKUP(AA1660,角色间职业划分!P:AP,23,FALSE))</f>
        <v>60</v>
      </c>
      <c r="M1660">
        <f>VLOOKUP(AA1660,角色间职业划分!P:AP,24,FALSE)</f>
        <v>0</v>
      </c>
      <c r="N1660">
        <f>VLOOKUP(AA1660,角色间职业划分!P:AP,14)*100</f>
        <v>95</v>
      </c>
      <c r="O1660">
        <f>VLOOKUP(AA1660,角色间职业划分!P:Z,9,FALSE)</f>
        <v>0</v>
      </c>
      <c r="P1660">
        <f>VLOOKUP(AA1660,角色间职业划分!P:AP,10,FALSE)</f>
        <v>0</v>
      </c>
      <c r="Q1660">
        <f>VLOOKUP(AA1660,角色间职业划分!P:AP,15,FALSE)</f>
        <v>0</v>
      </c>
      <c r="R1660">
        <f>VLOOKUP(AA1660,角色间职业划分!P:AP,16,FALSE)</f>
        <v>0</v>
      </c>
      <c r="S1660">
        <f>VLOOKUP(AA1660,角色间职业划分!P:AP,17,FALSE)</f>
        <v>0</v>
      </c>
      <c r="T1660">
        <f>VLOOKUP(AA1660,角色间职业划分!P:AP,18,FALSE)</f>
        <v>0</v>
      </c>
      <c r="U1660">
        <f>VLOOKUP(AA1660,角色间职业划分!P:AP,27,FALSE)</f>
        <v>0</v>
      </c>
      <c r="V1660">
        <f t="shared" si="253"/>
        <v>10.999999999999998</v>
      </c>
      <c r="W1660">
        <f>VLOOKUP(AA1660,角色间职业划分!P:Q,2,FALSE)</f>
        <v>36</v>
      </c>
      <c r="X1660">
        <f t="shared" si="258"/>
        <v>40</v>
      </c>
      <c r="Y1660">
        <f>INT(VLOOKUP(X1660,角色属性总表!AG:AH,2,FALSE)*角色属性总表!$C$38)</f>
        <v>900</v>
      </c>
      <c r="AA1660">
        <f t="shared" si="259"/>
        <v>17</v>
      </c>
      <c r="AB1660">
        <f>VLOOKUP(X1660,角色属性总表!AG:AI,2,FALSE)*VLOOKUP(角色等级属性!AA1660,角色间职业划分!P:AG,13,FALSE)/角色间职业划分!$AB$9</f>
        <v>914.38523920970977</v>
      </c>
      <c r="AC1660">
        <f>VLOOKUP(X1660,角色属性总表!AG:AI,3,FALSE)*VLOOKUP(AA1660,角色间职业划分!P:AG,8,FALSE)/角色间职业划分!$W$9</f>
        <v>3993.71</v>
      </c>
      <c r="AD1660">
        <f>VLOOKUP(AA1660,角色间职业划分!P:AP,26,FALSE)</f>
        <v>0.4</v>
      </c>
      <c r="AE1660">
        <f>VLOOKUP(X1660,角色属性总表!I:Q,3,FALSE)</f>
        <v>403.20000000000005</v>
      </c>
      <c r="AF1660">
        <f>VLOOKUP(AA1660,角色间职业划分!P:AP,11,FALSE)</f>
        <v>0.41</v>
      </c>
      <c r="AG1660">
        <f t="shared" si="254"/>
        <v>1685.9999472953734</v>
      </c>
      <c r="AH1660">
        <f t="shared" si="255"/>
        <v>402</v>
      </c>
      <c r="AJ1660">
        <f t="shared" si="256"/>
        <v>1283.9999472953734</v>
      </c>
      <c r="AK1660">
        <v>1656</v>
      </c>
    </row>
    <row r="1661" spans="1:37" x14ac:dyDescent="0.15">
      <c r="A1661">
        <v>1657</v>
      </c>
      <c r="B1661">
        <f>ROUND(VLOOKUP(X1661,角色属性总表!AG:AI,2,FALSE)/角色属性总表!$C$34,0)</f>
        <v>131</v>
      </c>
      <c r="C1661">
        <f>ROUND(VLOOKUP(X1661,角色属性总表!Y:AE,3,FALSE)/J1661,0)</f>
        <v>45</v>
      </c>
      <c r="D1661">
        <f>ROUND(VLOOKUP(X1661,角色属性总表!AG:AI,3,FALSE)/角色属性总表!$C$35,0)</f>
        <v>137</v>
      </c>
      <c r="E1661">
        <f t="shared" si="250"/>
        <v>373</v>
      </c>
      <c r="F1661">
        <f t="shared" si="251"/>
        <v>30</v>
      </c>
      <c r="G1661">
        <f t="shared" si="252"/>
        <v>7</v>
      </c>
      <c r="H1661">
        <v>0</v>
      </c>
      <c r="I1661">
        <f t="shared" si="257"/>
        <v>3</v>
      </c>
      <c r="J1661">
        <f>VLOOKUP(AA1661,角色间职业划分!P:AP,20,FALSE)</f>
        <v>10</v>
      </c>
      <c r="K1661">
        <f>IF(X1661=500,100,VLOOKUP(AA1661,角色间职业划分!P:AP,22,FALSE))</f>
        <v>120</v>
      </c>
      <c r="L1661">
        <f>IF(X1661=500,K1661,VLOOKUP(AA1661,角色间职业划分!P:AP,23,FALSE))</f>
        <v>60</v>
      </c>
      <c r="M1661">
        <f>VLOOKUP(AA1661,角色间职业划分!P:AP,24,FALSE)</f>
        <v>0</v>
      </c>
      <c r="N1661">
        <f>VLOOKUP(AA1661,角色间职业划分!P:AP,14)*100</f>
        <v>95</v>
      </c>
      <c r="O1661">
        <f>VLOOKUP(AA1661,角色间职业划分!P:Z,9,FALSE)</f>
        <v>0</v>
      </c>
      <c r="P1661">
        <f>VLOOKUP(AA1661,角色间职业划分!P:AP,10,FALSE)</f>
        <v>0</v>
      </c>
      <c r="Q1661">
        <f>VLOOKUP(AA1661,角色间职业划分!P:AP,15,FALSE)</f>
        <v>0</v>
      </c>
      <c r="R1661">
        <f>VLOOKUP(AA1661,角色间职业划分!P:AP,16,FALSE)</f>
        <v>0</v>
      </c>
      <c r="S1661">
        <f>VLOOKUP(AA1661,角色间职业划分!P:AP,17,FALSE)</f>
        <v>0</v>
      </c>
      <c r="T1661">
        <f>VLOOKUP(AA1661,角色间职业划分!P:AP,18,FALSE)</f>
        <v>0</v>
      </c>
      <c r="U1661">
        <f>VLOOKUP(AA1661,角色间职业划分!P:AP,27,FALSE)</f>
        <v>0</v>
      </c>
      <c r="V1661">
        <f t="shared" si="253"/>
        <v>10.999999999999998</v>
      </c>
      <c r="W1661">
        <f>VLOOKUP(AA1661,角色间职业划分!P:Q,2,FALSE)</f>
        <v>36</v>
      </c>
      <c r="X1661">
        <f t="shared" si="258"/>
        <v>41</v>
      </c>
      <c r="Y1661">
        <f>INT(VLOOKUP(X1661,角色属性总表!AG:AH,2,FALSE)*角色属性总表!$C$38)</f>
        <v>918</v>
      </c>
      <c r="AA1661">
        <f t="shared" si="259"/>
        <v>17</v>
      </c>
      <c r="AB1661">
        <f>VLOOKUP(X1661,角色属性总表!AG:AI,2,FALSE)*VLOOKUP(角色等级属性!AA1661,角色间职业划分!P:AG,13,FALSE)/角色间职业划分!$AB$9</f>
        <v>932.67294399390391</v>
      </c>
      <c r="AC1661">
        <f>VLOOKUP(X1661,角色属性总表!AG:AI,3,FALSE)*VLOOKUP(AA1661,角色间职业划分!P:AG,8,FALSE)/角色间职业划分!$W$9</f>
        <v>4073.5842000000002</v>
      </c>
      <c r="AD1661">
        <f>VLOOKUP(AA1661,角色间职业划分!P:AP,26,FALSE)</f>
        <v>0.4</v>
      </c>
      <c r="AE1661">
        <f>VLOOKUP(X1661,角色属性总表!I:Q,3,FALSE)</f>
        <v>411.26400000000001</v>
      </c>
      <c r="AF1661">
        <f>VLOOKUP(AA1661,角色间职业划分!P:AP,11,FALSE)</f>
        <v>0.41</v>
      </c>
      <c r="AG1661">
        <f t="shared" si="254"/>
        <v>1754.7229842878542</v>
      </c>
      <c r="AH1661">
        <f t="shared" si="255"/>
        <v>411</v>
      </c>
      <c r="AJ1661">
        <f t="shared" si="256"/>
        <v>1343.7229842878542</v>
      </c>
      <c r="AK1661">
        <v>1657</v>
      </c>
    </row>
    <row r="1662" spans="1:37" x14ac:dyDescent="0.15">
      <c r="A1662">
        <v>1658</v>
      </c>
      <c r="B1662">
        <f>ROUND(VLOOKUP(X1662,角色属性总表!AG:AI,2,FALSE)/角色属性总表!$C$34,0)</f>
        <v>134</v>
      </c>
      <c r="C1662">
        <f>ROUND(VLOOKUP(X1662,角色属性总表!Y:AE,3,FALSE)/J1662,0)</f>
        <v>46</v>
      </c>
      <c r="D1662">
        <f>ROUND(VLOOKUP(X1662,角色属性总表!AG:AI,3,FALSE)/角色属性总表!$C$35,0)</f>
        <v>140</v>
      </c>
      <c r="E1662">
        <f t="shared" si="250"/>
        <v>380</v>
      </c>
      <c r="F1662">
        <f t="shared" si="251"/>
        <v>30</v>
      </c>
      <c r="G1662">
        <f t="shared" si="252"/>
        <v>7</v>
      </c>
      <c r="H1662">
        <v>0</v>
      </c>
      <c r="I1662">
        <f t="shared" si="257"/>
        <v>3</v>
      </c>
      <c r="J1662">
        <f>VLOOKUP(AA1662,角色间职业划分!P:AP,20,FALSE)</f>
        <v>10</v>
      </c>
      <c r="K1662">
        <f>IF(X1662=500,100,VLOOKUP(AA1662,角色间职业划分!P:AP,22,FALSE))</f>
        <v>120</v>
      </c>
      <c r="L1662">
        <f>IF(X1662=500,K1662,VLOOKUP(AA1662,角色间职业划分!P:AP,23,FALSE))</f>
        <v>60</v>
      </c>
      <c r="M1662">
        <f>VLOOKUP(AA1662,角色间职业划分!P:AP,24,FALSE)</f>
        <v>0</v>
      </c>
      <c r="N1662">
        <f>VLOOKUP(AA1662,角色间职业划分!P:AP,14)*100</f>
        <v>95</v>
      </c>
      <c r="O1662">
        <f>VLOOKUP(AA1662,角色间职业划分!P:Z,9,FALSE)</f>
        <v>0</v>
      </c>
      <c r="P1662">
        <f>VLOOKUP(AA1662,角色间职业划分!P:AP,10,FALSE)</f>
        <v>0</v>
      </c>
      <c r="Q1662">
        <f>VLOOKUP(AA1662,角色间职业划分!P:AP,15,FALSE)</f>
        <v>0</v>
      </c>
      <c r="R1662">
        <f>VLOOKUP(AA1662,角色间职业划分!P:AP,16,FALSE)</f>
        <v>0</v>
      </c>
      <c r="S1662">
        <f>VLOOKUP(AA1662,角色间职业划分!P:AP,17,FALSE)</f>
        <v>0</v>
      </c>
      <c r="T1662">
        <f>VLOOKUP(AA1662,角色间职业划分!P:AP,18,FALSE)</f>
        <v>0</v>
      </c>
      <c r="U1662">
        <f>VLOOKUP(AA1662,角色间职业划分!P:AP,27,FALSE)</f>
        <v>0</v>
      </c>
      <c r="V1662">
        <f t="shared" si="253"/>
        <v>10.999999999999998</v>
      </c>
      <c r="W1662">
        <f>VLOOKUP(AA1662,角色间职业划分!P:Q,2,FALSE)</f>
        <v>36</v>
      </c>
      <c r="X1662">
        <f t="shared" si="258"/>
        <v>42</v>
      </c>
      <c r="Y1662">
        <f>INT(VLOOKUP(X1662,角色属性总表!AG:AH,2,FALSE)*角色属性总表!$C$38)</f>
        <v>936</v>
      </c>
      <c r="AA1662">
        <f t="shared" si="259"/>
        <v>17</v>
      </c>
      <c r="AB1662">
        <f>VLOOKUP(X1662,角色属性总表!AG:AI,2,FALSE)*VLOOKUP(角色等级属性!AA1662,角色间职业划分!P:AG,13,FALSE)/角色间职业划分!$AB$9</f>
        <v>950.96064877809829</v>
      </c>
      <c r="AC1662">
        <f>VLOOKUP(X1662,角色属性总表!AG:AI,3,FALSE)*VLOOKUP(AA1662,角色间职业划分!P:AG,8,FALSE)/角色间职业划分!$W$9</f>
        <v>4153.4584000000004</v>
      </c>
      <c r="AD1662">
        <f>VLOOKUP(AA1662,角色间职业划分!P:AP,26,FALSE)</f>
        <v>0.4</v>
      </c>
      <c r="AE1662">
        <f>VLOOKUP(X1662,角色属性总表!I:Q,3,FALSE)</f>
        <v>419.32800000000003</v>
      </c>
      <c r="AF1662">
        <f>VLOOKUP(AA1662,角色间职业划分!P:AP,11,FALSE)</f>
        <v>0.41</v>
      </c>
      <c r="AG1662">
        <f t="shared" si="254"/>
        <v>1824.568686758369</v>
      </c>
      <c r="AH1662">
        <f t="shared" si="255"/>
        <v>420</v>
      </c>
      <c r="AJ1662">
        <f t="shared" si="256"/>
        <v>1404.568686758369</v>
      </c>
      <c r="AK1662">
        <v>1658</v>
      </c>
    </row>
    <row r="1663" spans="1:37" x14ac:dyDescent="0.15">
      <c r="A1663">
        <v>1659</v>
      </c>
      <c r="B1663">
        <f>ROUND(VLOOKUP(X1663,角色属性总表!AG:AI,2,FALSE)/角色属性总表!$C$34,0)</f>
        <v>136</v>
      </c>
      <c r="C1663">
        <f>ROUND(VLOOKUP(X1663,角色属性总表!Y:AE,3,FALSE)/J1663,0)</f>
        <v>48</v>
      </c>
      <c r="D1663">
        <f>ROUND(VLOOKUP(X1663,角色属性总表!AG:AI,3,FALSE)/角色属性总表!$C$35,0)</f>
        <v>142</v>
      </c>
      <c r="E1663">
        <f t="shared" si="250"/>
        <v>387</v>
      </c>
      <c r="F1663">
        <f t="shared" si="251"/>
        <v>30</v>
      </c>
      <c r="G1663">
        <f t="shared" si="252"/>
        <v>7</v>
      </c>
      <c r="H1663">
        <v>0</v>
      </c>
      <c r="I1663">
        <f t="shared" si="257"/>
        <v>3</v>
      </c>
      <c r="J1663">
        <f>VLOOKUP(AA1663,角色间职业划分!P:AP,20,FALSE)</f>
        <v>10</v>
      </c>
      <c r="K1663">
        <f>IF(X1663=500,100,VLOOKUP(AA1663,角色间职业划分!P:AP,22,FALSE))</f>
        <v>120</v>
      </c>
      <c r="L1663">
        <f>IF(X1663=500,K1663,VLOOKUP(AA1663,角色间职业划分!P:AP,23,FALSE))</f>
        <v>60</v>
      </c>
      <c r="M1663">
        <f>VLOOKUP(AA1663,角色间职业划分!P:AP,24,FALSE)</f>
        <v>0</v>
      </c>
      <c r="N1663">
        <f>VLOOKUP(AA1663,角色间职业划分!P:AP,14)*100</f>
        <v>95</v>
      </c>
      <c r="O1663">
        <f>VLOOKUP(AA1663,角色间职业划分!P:Z,9,FALSE)</f>
        <v>0</v>
      </c>
      <c r="P1663">
        <f>VLOOKUP(AA1663,角色间职业划分!P:AP,10,FALSE)</f>
        <v>0</v>
      </c>
      <c r="Q1663">
        <f>VLOOKUP(AA1663,角色间职业划分!P:AP,15,FALSE)</f>
        <v>0</v>
      </c>
      <c r="R1663">
        <f>VLOOKUP(AA1663,角色间职业划分!P:AP,16,FALSE)</f>
        <v>0</v>
      </c>
      <c r="S1663">
        <f>VLOOKUP(AA1663,角色间职业划分!P:AP,17,FALSE)</f>
        <v>0</v>
      </c>
      <c r="T1663">
        <f>VLOOKUP(AA1663,角色间职业划分!P:AP,18,FALSE)</f>
        <v>0</v>
      </c>
      <c r="U1663">
        <f>VLOOKUP(AA1663,角色间职业划分!P:AP,27,FALSE)</f>
        <v>0</v>
      </c>
      <c r="V1663">
        <f t="shared" si="253"/>
        <v>10.999999999999998</v>
      </c>
      <c r="W1663">
        <f>VLOOKUP(AA1663,角色间职业划分!P:Q,2,FALSE)</f>
        <v>36</v>
      </c>
      <c r="X1663">
        <f t="shared" si="258"/>
        <v>43</v>
      </c>
      <c r="Y1663">
        <f>INT(VLOOKUP(X1663,角色属性总表!AG:AH,2,FALSE)*角色属性总表!$C$38)</f>
        <v>954</v>
      </c>
      <c r="AA1663">
        <f t="shared" si="259"/>
        <v>17</v>
      </c>
      <c r="AB1663">
        <f>VLOOKUP(X1663,角色属性总表!AG:AI,2,FALSE)*VLOOKUP(角色等级属性!AA1663,角色间职业划分!P:AG,13,FALSE)/角色间职业划分!$AB$9</f>
        <v>969.24835356229244</v>
      </c>
      <c r="AC1663">
        <f>VLOOKUP(X1663,角色属性总表!AG:AI,3,FALSE)*VLOOKUP(AA1663,角色间职业划分!P:AG,8,FALSE)/角色间职业划分!$W$9</f>
        <v>4233.3326000000006</v>
      </c>
      <c r="AD1663">
        <f>VLOOKUP(AA1663,角色间职业划分!P:AP,26,FALSE)</f>
        <v>0.4</v>
      </c>
      <c r="AE1663">
        <f>VLOOKUP(X1663,角色属性总表!I:Q,3,FALSE)</f>
        <v>427.392</v>
      </c>
      <c r="AF1663">
        <f>VLOOKUP(AA1663,角色间职业划分!P:AP,11,FALSE)</f>
        <v>0.41</v>
      </c>
      <c r="AG1663">
        <f t="shared" si="254"/>
        <v>1895.5323263735825</v>
      </c>
      <c r="AH1663">
        <f t="shared" si="255"/>
        <v>426</v>
      </c>
      <c r="AJ1663">
        <f t="shared" si="256"/>
        <v>1469.5323263735825</v>
      </c>
      <c r="AK1663">
        <v>1659</v>
      </c>
    </row>
    <row r="1664" spans="1:37" x14ac:dyDescent="0.15">
      <c r="A1664">
        <v>1660</v>
      </c>
      <c r="B1664">
        <f>ROUND(VLOOKUP(X1664,角色属性总表!AG:AI,2,FALSE)/角色属性总表!$C$34,0)</f>
        <v>139</v>
      </c>
      <c r="C1664">
        <f>ROUND(VLOOKUP(X1664,角色属性总表!Y:AE,3,FALSE)/J1664,0)</f>
        <v>49</v>
      </c>
      <c r="D1664">
        <f>ROUND(VLOOKUP(X1664,角色属性总表!AG:AI,3,FALSE)/角色属性总表!$C$35,0)</f>
        <v>145</v>
      </c>
      <c r="E1664">
        <f t="shared" si="250"/>
        <v>395</v>
      </c>
      <c r="F1664">
        <f t="shared" si="251"/>
        <v>30</v>
      </c>
      <c r="G1664">
        <f t="shared" si="252"/>
        <v>7</v>
      </c>
      <c r="H1664">
        <v>0</v>
      </c>
      <c r="I1664">
        <f t="shared" si="257"/>
        <v>3</v>
      </c>
      <c r="J1664">
        <f>VLOOKUP(AA1664,角色间职业划分!P:AP,20,FALSE)</f>
        <v>10</v>
      </c>
      <c r="K1664">
        <f>IF(X1664=500,100,VLOOKUP(AA1664,角色间职业划分!P:AP,22,FALSE))</f>
        <v>120</v>
      </c>
      <c r="L1664">
        <f>IF(X1664=500,K1664,VLOOKUP(AA1664,角色间职业划分!P:AP,23,FALSE))</f>
        <v>60</v>
      </c>
      <c r="M1664">
        <f>VLOOKUP(AA1664,角色间职业划分!P:AP,24,FALSE)</f>
        <v>0</v>
      </c>
      <c r="N1664">
        <f>VLOOKUP(AA1664,角色间职业划分!P:AP,14)*100</f>
        <v>95</v>
      </c>
      <c r="O1664">
        <f>VLOOKUP(AA1664,角色间职业划分!P:Z,9,FALSE)</f>
        <v>0</v>
      </c>
      <c r="P1664">
        <f>VLOOKUP(AA1664,角色间职业划分!P:AP,10,FALSE)</f>
        <v>0</v>
      </c>
      <c r="Q1664">
        <f>VLOOKUP(AA1664,角色间职业划分!P:AP,15,FALSE)</f>
        <v>0</v>
      </c>
      <c r="R1664">
        <f>VLOOKUP(AA1664,角色间职业划分!P:AP,16,FALSE)</f>
        <v>0</v>
      </c>
      <c r="S1664">
        <f>VLOOKUP(AA1664,角色间职业划分!P:AP,17,FALSE)</f>
        <v>0</v>
      </c>
      <c r="T1664">
        <f>VLOOKUP(AA1664,角色间职业划分!P:AP,18,FALSE)</f>
        <v>0</v>
      </c>
      <c r="U1664">
        <f>VLOOKUP(AA1664,角色间职业划分!P:AP,27,FALSE)</f>
        <v>0</v>
      </c>
      <c r="V1664">
        <f t="shared" si="253"/>
        <v>10.999999999999998</v>
      </c>
      <c r="W1664">
        <f>VLOOKUP(AA1664,角色间职业划分!P:Q,2,FALSE)</f>
        <v>36</v>
      </c>
      <c r="X1664">
        <f t="shared" si="258"/>
        <v>44</v>
      </c>
      <c r="Y1664">
        <f>INT(VLOOKUP(X1664,角色属性总表!AG:AH,2,FALSE)*角色属性总表!$C$38)</f>
        <v>972</v>
      </c>
      <c r="AA1664">
        <f t="shared" si="259"/>
        <v>17</v>
      </c>
      <c r="AB1664">
        <f>VLOOKUP(X1664,角色属性总表!AG:AI,2,FALSE)*VLOOKUP(角色等级属性!AA1664,角色间职业划分!P:AG,13,FALSE)/角色间职业划分!$AB$9</f>
        <v>987.5360583464867</v>
      </c>
      <c r="AC1664">
        <f>VLOOKUP(X1664,角色属性总表!AG:AI,3,FALSE)*VLOOKUP(AA1664,角色间职业划分!P:AG,8,FALSE)/角色间职业划分!$W$9</f>
        <v>4313.2068000000008</v>
      </c>
      <c r="AD1664">
        <f>VLOOKUP(AA1664,角色间职业划分!P:AP,26,FALSE)</f>
        <v>0.4</v>
      </c>
      <c r="AE1664">
        <f>VLOOKUP(X1664,角色属性总表!I:Q,3,FALSE)</f>
        <v>435.45600000000002</v>
      </c>
      <c r="AF1664">
        <f>VLOOKUP(AA1664,角色间职业划分!P:AP,11,FALSE)</f>
        <v>0.41</v>
      </c>
      <c r="AG1664">
        <f t="shared" si="254"/>
        <v>1967.6094339617719</v>
      </c>
      <c r="AH1664">
        <f t="shared" si="255"/>
        <v>435</v>
      </c>
      <c r="AJ1664">
        <f t="shared" si="256"/>
        <v>1532.6094339617719</v>
      </c>
      <c r="AK1664">
        <v>1660</v>
      </c>
    </row>
    <row r="1665" spans="1:37" x14ac:dyDescent="0.15">
      <c r="A1665">
        <v>1661</v>
      </c>
      <c r="B1665">
        <f>ROUND(VLOOKUP(X1665,角色属性总表!AG:AI,2,FALSE)/角色属性总表!$C$34,0)</f>
        <v>141</v>
      </c>
      <c r="C1665">
        <f>ROUND(VLOOKUP(X1665,角色属性总表!Y:AE,3,FALSE)/J1665,0)</f>
        <v>51</v>
      </c>
      <c r="D1665">
        <f>ROUND(VLOOKUP(X1665,角色属性总表!AG:AI,3,FALSE)/角色属性总表!$C$35,0)</f>
        <v>148</v>
      </c>
      <c r="E1665">
        <f t="shared" si="250"/>
        <v>402</v>
      </c>
      <c r="F1665">
        <f t="shared" si="251"/>
        <v>30</v>
      </c>
      <c r="G1665">
        <f t="shared" si="252"/>
        <v>7</v>
      </c>
      <c r="H1665">
        <v>0</v>
      </c>
      <c r="I1665">
        <f t="shared" si="257"/>
        <v>3</v>
      </c>
      <c r="J1665">
        <f>VLOOKUP(AA1665,角色间职业划分!P:AP,20,FALSE)</f>
        <v>10</v>
      </c>
      <c r="K1665">
        <f>IF(X1665=500,100,VLOOKUP(AA1665,角色间职业划分!P:AP,22,FALSE))</f>
        <v>120</v>
      </c>
      <c r="L1665">
        <f>IF(X1665=500,K1665,VLOOKUP(AA1665,角色间职业划分!P:AP,23,FALSE))</f>
        <v>60</v>
      </c>
      <c r="M1665">
        <f>VLOOKUP(AA1665,角色间职业划分!P:AP,24,FALSE)</f>
        <v>0</v>
      </c>
      <c r="N1665">
        <f>VLOOKUP(AA1665,角色间职业划分!P:AP,14)*100</f>
        <v>95</v>
      </c>
      <c r="O1665">
        <f>VLOOKUP(AA1665,角色间职业划分!P:Z,9,FALSE)</f>
        <v>0</v>
      </c>
      <c r="P1665">
        <f>VLOOKUP(AA1665,角色间职业划分!P:AP,10,FALSE)</f>
        <v>0</v>
      </c>
      <c r="Q1665">
        <f>VLOOKUP(AA1665,角色间职业划分!P:AP,15,FALSE)</f>
        <v>0</v>
      </c>
      <c r="R1665">
        <f>VLOOKUP(AA1665,角色间职业划分!P:AP,16,FALSE)</f>
        <v>0</v>
      </c>
      <c r="S1665">
        <f>VLOOKUP(AA1665,角色间职业划分!P:AP,17,FALSE)</f>
        <v>0</v>
      </c>
      <c r="T1665">
        <f>VLOOKUP(AA1665,角色间职业划分!P:AP,18,FALSE)</f>
        <v>0</v>
      </c>
      <c r="U1665">
        <f>VLOOKUP(AA1665,角色间职业划分!P:AP,27,FALSE)</f>
        <v>0</v>
      </c>
      <c r="V1665">
        <f t="shared" si="253"/>
        <v>10.999999999999998</v>
      </c>
      <c r="W1665">
        <f>VLOOKUP(AA1665,角色间职业划分!P:Q,2,FALSE)</f>
        <v>36</v>
      </c>
      <c r="X1665">
        <f t="shared" si="258"/>
        <v>45</v>
      </c>
      <c r="Y1665">
        <f>INT(VLOOKUP(X1665,角色属性总表!AG:AH,2,FALSE)*角色属性总表!$C$38)</f>
        <v>990</v>
      </c>
      <c r="AA1665">
        <f t="shared" si="259"/>
        <v>17</v>
      </c>
      <c r="AB1665">
        <f>VLOOKUP(X1665,角色属性总表!AG:AI,2,FALSE)*VLOOKUP(角色等级属性!AA1665,角色间职业划分!P:AG,13,FALSE)/角色间职业划分!$AB$9</f>
        <v>1005.8237631306807</v>
      </c>
      <c r="AC1665">
        <f>VLOOKUP(X1665,角色属性总表!AG:AI,3,FALSE)*VLOOKUP(AA1665,角色间职业划分!P:AG,8,FALSE)/角色间职业划分!$W$9</f>
        <v>4393.081000000001</v>
      </c>
      <c r="AD1665">
        <f>VLOOKUP(AA1665,角色间职业划分!P:AP,26,FALSE)</f>
        <v>0.4</v>
      </c>
      <c r="AE1665">
        <f>VLOOKUP(X1665,角色属性总表!I:Q,3,FALSE)</f>
        <v>443.52</v>
      </c>
      <c r="AF1665">
        <f>VLOOKUP(AA1665,角色间职业划分!P:AP,11,FALSE)</f>
        <v>0.41</v>
      </c>
      <c r="AG1665">
        <f t="shared" si="254"/>
        <v>2040.7957848851972</v>
      </c>
      <c r="AH1665">
        <f t="shared" si="255"/>
        <v>444</v>
      </c>
      <c r="AJ1665">
        <f t="shared" si="256"/>
        <v>1596.7957848851972</v>
      </c>
      <c r="AK1665">
        <v>1661</v>
      </c>
    </row>
    <row r="1666" spans="1:37" x14ac:dyDescent="0.15">
      <c r="A1666">
        <v>1662</v>
      </c>
      <c r="B1666">
        <f>ROUND(VLOOKUP(X1666,角色属性总表!AG:AI,2,FALSE)/角色属性总表!$C$34,0)</f>
        <v>144</v>
      </c>
      <c r="C1666">
        <f>ROUND(VLOOKUP(X1666,角色属性总表!Y:AE,3,FALSE)/J1666,0)</f>
        <v>52</v>
      </c>
      <c r="D1666">
        <f>ROUND(VLOOKUP(X1666,角色属性总表!AG:AI,3,FALSE)/角色属性总表!$C$35,0)</f>
        <v>151</v>
      </c>
      <c r="E1666">
        <f t="shared" si="250"/>
        <v>409</v>
      </c>
      <c r="F1666">
        <f t="shared" si="251"/>
        <v>30</v>
      </c>
      <c r="G1666">
        <f t="shared" si="252"/>
        <v>7</v>
      </c>
      <c r="H1666">
        <v>0</v>
      </c>
      <c r="I1666">
        <f t="shared" si="257"/>
        <v>3</v>
      </c>
      <c r="J1666">
        <f>VLOOKUP(AA1666,角色间职业划分!P:AP,20,FALSE)</f>
        <v>10</v>
      </c>
      <c r="K1666">
        <f>IF(X1666=500,100,VLOOKUP(AA1666,角色间职业划分!P:AP,22,FALSE))</f>
        <v>120</v>
      </c>
      <c r="L1666">
        <f>IF(X1666=500,K1666,VLOOKUP(AA1666,角色间职业划分!P:AP,23,FALSE))</f>
        <v>60</v>
      </c>
      <c r="M1666">
        <f>VLOOKUP(AA1666,角色间职业划分!P:AP,24,FALSE)</f>
        <v>0</v>
      </c>
      <c r="N1666">
        <f>VLOOKUP(AA1666,角色间职业划分!P:AP,14)*100</f>
        <v>95</v>
      </c>
      <c r="O1666">
        <f>VLOOKUP(AA1666,角色间职业划分!P:Z,9,FALSE)</f>
        <v>0</v>
      </c>
      <c r="P1666">
        <f>VLOOKUP(AA1666,角色间职业划分!P:AP,10,FALSE)</f>
        <v>0</v>
      </c>
      <c r="Q1666">
        <f>VLOOKUP(AA1666,角色间职业划分!P:AP,15,FALSE)</f>
        <v>0</v>
      </c>
      <c r="R1666">
        <f>VLOOKUP(AA1666,角色间职业划分!P:AP,16,FALSE)</f>
        <v>0</v>
      </c>
      <c r="S1666">
        <f>VLOOKUP(AA1666,角色间职业划分!P:AP,17,FALSE)</f>
        <v>0</v>
      </c>
      <c r="T1666">
        <f>VLOOKUP(AA1666,角色间职业划分!P:AP,18,FALSE)</f>
        <v>0</v>
      </c>
      <c r="U1666">
        <f>VLOOKUP(AA1666,角色间职业划分!P:AP,27,FALSE)</f>
        <v>0</v>
      </c>
      <c r="V1666">
        <f t="shared" si="253"/>
        <v>10.999999999999998</v>
      </c>
      <c r="W1666">
        <f>VLOOKUP(AA1666,角色间职业划分!P:Q,2,FALSE)</f>
        <v>36</v>
      </c>
      <c r="X1666">
        <f t="shared" si="258"/>
        <v>46</v>
      </c>
      <c r="Y1666">
        <f>INT(VLOOKUP(X1666,角色属性总表!AG:AH,2,FALSE)*角色属性总表!$C$38)</f>
        <v>1008</v>
      </c>
      <c r="AA1666">
        <f t="shared" si="259"/>
        <v>17</v>
      </c>
      <c r="AB1666">
        <f>VLOOKUP(X1666,角色属性总表!AG:AI,2,FALSE)*VLOOKUP(角色等级属性!AA1666,角色间职业划分!P:AG,13,FALSE)/角色间职业划分!$AB$9</f>
        <v>1024.111467914875</v>
      </c>
      <c r="AC1666">
        <f>VLOOKUP(X1666,角色属性总表!AG:AI,3,FALSE)*VLOOKUP(AA1666,角色间职业划分!P:AG,8,FALSE)/角色间职业划分!$W$9</f>
        <v>4472.9552000000003</v>
      </c>
      <c r="AD1666">
        <f>VLOOKUP(AA1666,角色间职业划分!P:AP,26,FALSE)</f>
        <v>0.4</v>
      </c>
      <c r="AE1666">
        <f>VLOOKUP(X1666,角色属性总表!I:Q,3,FALSE)</f>
        <v>451.58399999999995</v>
      </c>
      <c r="AF1666">
        <f>VLOOKUP(AA1666,角色间职业划分!P:AP,11,FALSE)</f>
        <v>0.41</v>
      </c>
      <c r="AG1666">
        <f t="shared" si="254"/>
        <v>2115.0873855709538</v>
      </c>
      <c r="AH1666">
        <f t="shared" si="255"/>
        <v>453</v>
      </c>
      <c r="AJ1666">
        <f t="shared" si="256"/>
        <v>1662.0873855709538</v>
      </c>
      <c r="AK1666">
        <v>1662</v>
      </c>
    </row>
    <row r="1667" spans="1:37" x14ac:dyDescent="0.15">
      <c r="A1667">
        <v>1663</v>
      </c>
      <c r="B1667">
        <f>ROUND(VLOOKUP(X1667,角色属性总表!AG:AI,2,FALSE)/角色属性总表!$C$34,0)</f>
        <v>147</v>
      </c>
      <c r="C1667">
        <f>ROUND(VLOOKUP(X1667,角色属性总表!Y:AE,3,FALSE)/J1667,0)</f>
        <v>54</v>
      </c>
      <c r="D1667">
        <f>ROUND(VLOOKUP(X1667,角色属性总表!AG:AI,3,FALSE)/角色属性总表!$C$35,0)</f>
        <v>153</v>
      </c>
      <c r="E1667">
        <f t="shared" si="250"/>
        <v>416</v>
      </c>
      <c r="F1667">
        <f t="shared" si="251"/>
        <v>30</v>
      </c>
      <c r="G1667">
        <f t="shared" si="252"/>
        <v>7</v>
      </c>
      <c r="H1667">
        <v>0</v>
      </c>
      <c r="I1667">
        <f t="shared" si="257"/>
        <v>3</v>
      </c>
      <c r="J1667">
        <f>VLOOKUP(AA1667,角色间职业划分!P:AP,20,FALSE)</f>
        <v>10</v>
      </c>
      <c r="K1667">
        <f>IF(X1667=500,100,VLOOKUP(AA1667,角色间职业划分!P:AP,22,FALSE))</f>
        <v>120</v>
      </c>
      <c r="L1667">
        <f>IF(X1667=500,K1667,VLOOKUP(AA1667,角色间职业划分!P:AP,23,FALSE))</f>
        <v>60</v>
      </c>
      <c r="M1667">
        <f>VLOOKUP(AA1667,角色间职业划分!P:AP,24,FALSE)</f>
        <v>0</v>
      </c>
      <c r="N1667">
        <f>VLOOKUP(AA1667,角色间职业划分!P:AP,14)*100</f>
        <v>95</v>
      </c>
      <c r="O1667">
        <f>VLOOKUP(AA1667,角色间职业划分!P:Z,9,FALSE)</f>
        <v>0</v>
      </c>
      <c r="P1667">
        <f>VLOOKUP(AA1667,角色间职业划分!P:AP,10,FALSE)</f>
        <v>0</v>
      </c>
      <c r="Q1667">
        <f>VLOOKUP(AA1667,角色间职业划分!P:AP,15,FALSE)</f>
        <v>0</v>
      </c>
      <c r="R1667">
        <f>VLOOKUP(AA1667,角色间职业划分!P:AP,16,FALSE)</f>
        <v>0</v>
      </c>
      <c r="S1667">
        <f>VLOOKUP(AA1667,角色间职业划分!P:AP,17,FALSE)</f>
        <v>0</v>
      </c>
      <c r="T1667">
        <f>VLOOKUP(AA1667,角色间职业划分!P:AP,18,FALSE)</f>
        <v>0</v>
      </c>
      <c r="U1667">
        <f>VLOOKUP(AA1667,角色间职业划分!P:AP,27,FALSE)</f>
        <v>0</v>
      </c>
      <c r="V1667">
        <f t="shared" si="253"/>
        <v>10.999999999999998</v>
      </c>
      <c r="W1667">
        <f>VLOOKUP(AA1667,角色间职业划分!P:Q,2,FALSE)</f>
        <v>36</v>
      </c>
      <c r="X1667">
        <f t="shared" si="258"/>
        <v>47</v>
      </c>
      <c r="Y1667">
        <f>INT(VLOOKUP(X1667,角色属性总表!AG:AH,2,FALSE)*角色属性总表!$C$38)</f>
        <v>1026</v>
      </c>
      <c r="AA1667">
        <f t="shared" si="259"/>
        <v>17</v>
      </c>
      <c r="AB1667">
        <f>VLOOKUP(X1667,角色属性总表!AG:AI,2,FALSE)*VLOOKUP(角色等级属性!AA1667,角色间职业划分!P:AG,13,FALSE)/角色间职业划分!$AB$9</f>
        <v>1042.3991726990691</v>
      </c>
      <c r="AC1667">
        <f>VLOOKUP(X1667,角色属性总表!AG:AI,3,FALSE)*VLOOKUP(AA1667,角色间职业划分!P:AG,8,FALSE)/角色间职业划分!$W$9</f>
        <v>4552.8294000000005</v>
      </c>
      <c r="AD1667">
        <f>VLOOKUP(AA1667,角色间职业划分!P:AP,26,FALSE)</f>
        <v>0.4</v>
      </c>
      <c r="AE1667">
        <f>VLOOKUP(X1667,角色属性总表!I:Q,3,FALSE)</f>
        <v>459.64800000000002</v>
      </c>
      <c r="AF1667">
        <f>VLOOKUP(AA1667,角色间职业划分!P:AP,11,FALSE)</f>
        <v>0.41</v>
      </c>
      <c r="AG1667">
        <f t="shared" si="254"/>
        <v>2190.4804610857104</v>
      </c>
      <c r="AH1667">
        <f t="shared" si="255"/>
        <v>459</v>
      </c>
      <c r="AJ1667">
        <f t="shared" si="256"/>
        <v>1731.4804610857104</v>
      </c>
      <c r="AK1667">
        <v>1663</v>
      </c>
    </row>
    <row r="1668" spans="1:37" x14ac:dyDescent="0.15">
      <c r="A1668">
        <v>1664</v>
      </c>
      <c r="B1668">
        <f>ROUND(VLOOKUP(X1668,角色属性总表!AG:AI,2,FALSE)/角色属性总表!$C$34,0)</f>
        <v>149</v>
      </c>
      <c r="C1668">
        <f>ROUND(VLOOKUP(X1668,角色属性总表!Y:AE,3,FALSE)/J1668,0)</f>
        <v>56</v>
      </c>
      <c r="D1668">
        <f>ROUND(VLOOKUP(X1668,角色属性总表!AG:AI,3,FALSE)/角色属性总表!$C$35,0)</f>
        <v>156</v>
      </c>
      <c r="E1668">
        <f t="shared" si="250"/>
        <v>424</v>
      </c>
      <c r="F1668">
        <f t="shared" si="251"/>
        <v>30</v>
      </c>
      <c r="G1668">
        <f t="shared" si="252"/>
        <v>7</v>
      </c>
      <c r="H1668">
        <v>0</v>
      </c>
      <c r="I1668">
        <f t="shared" si="257"/>
        <v>3</v>
      </c>
      <c r="J1668">
        <f>VLOOKUP(AA1668,角色间职业划分!P:AP,20,FALSE)</f>
        <v>10</v>
      </c>
      <c r="K1668">
        <f>IF(X1668=500,100,VLOOKUP(AA1668,角色间职业划分!P:AP,22,FALSE))</f>
        <v>120</v>
      </c>
      <c r="L1668">
        <f>IF(X1668=500,K1668,VLOOKUP(AA1668,角色间职业划分!P:AP,23,FALSE))</f>
        <v>60</v>
      </c>
      <c r="M1668">
        <f>VLOOKUP(AA1668,角色间职业划分!P:AP,24,FALSE)</f>
        <v>0</v>
      </c>
      <c r="N1668">
        <f>VLOOKUP(AA1668,角色间职业划分!P:AP,14)*100</f>
        <v>95</v>
      </c>
      <c r="O1668">
        <f>VLOOKUP(AA1668,角色间职业划分!P:Z,9,FALSE)</f>
        <v>0</v>
      </c>
      <c r="P1668">
        <f>VLOOKUP(AA1668,角色间职业划分!P:AP,10,FALSE)</f>
        <v>0</v>
      </c>
      <c r="Q1668">
        <f>VLOOKUP(AA1668,角色间职业划分!P:AP,15,FALSE)</f>
        <v>0</v>
      </c>
      <c r="R1668">
        <f>VLOOKUP(AA1668,角色间职业划分!P:AP,16,FALSE)</f>
        <v>0</v>
      </c>
      <c r="S1668">
        <f>VLOOKUP(AA1668,角色间职业划分!P:AP,17,FALSE)</f>
        <v>0</v>
      </c>
      <c r="T1668">
        <f>VLOOKUP(AA1668,角色间职业划分!P:AP,18,FALSE)</f>
        <v>0</v>
      </c>
      <c r="U1668">
        <f>VLOOKUP(AA1668,角色间职业划分!P:AP,27,FALSE)</f>
        <v>0</v>
      </c>
      <c r="V1668">
        <f t="shared" si="253"/>
        <v>10.999999999999998</v>
      </c>
      <c r="W1668">
        <f>VLOOKUP(AA1668,角色间职业划分!P:Q,2,FALSE)</f>
        <v>36</v>
      </c>
      <c r="X1668">
        <f t="shared" si="258"/>
        <v>48</v>
      </c>
      <c r="Y1668">
        <f>INT(VLOOKUP(X1668,角色属性总表!AG:AH,2,FALSE)*角色属性总表!$C$38)</f>
        <v>1044</v>
      </c>
      <c r="AA1668">
        <f t="shared" si="259"/>
        <v>17</v>
      </c>
      <c r="AB1668">
        <f>VLOOKUP(X1668,角色属性总表!AG:AI,2,FALSE)*VLOOKUP(角色等级属性!AA1668,角色间职业划分!P:AG,13,FALSE)/角色间职业划分!$AB$9</f>
        <v>1060.6868774832633</v>
      </c>
      <c r="AC1668">
        <f>VLOOKUP(X1668,角色属性总表!AG:AI,3,FALSE)*VLOOKUP(AA1668,角色间职业划分!P:AG,8,FALSE)/角色间职业划分!$W$9</f>
        <v>4632.7036000000007</v>
      </c>
      <c r="AD1668">
        <f>VLOOKUP(AA1668,角色间职业划分!P:AP,26,FALSE)</f>
        <v>0.4</v>
      </c>
      <c r="AE1668">
        <f>VLOOKUP(X1668,角色属性总表!I:Q,3,FALSE)</f>
        <v>467.71199999999999</v>
      </c>
      <c r="AF1668">
        <f>VLOOKUP(AA1668,角色间职业划分!P:AP,11,FALSE)</f>
        <v>0.41</v>
      </c>
      <c r="AG1668">
        <f t="shared" si="254"/>
        <v>2266.9714436532308</v>
      </c>
      <c r="AH1668">
        <f t="shared" si="255"/>
        <v>468</v>
      </c>
      <c r="AJ1668">
        <f t="shared" si="256"/>
        <v>1798.9714436532308</v>
      </c>
      <c r="AK1668">
        <v>1664</v>
      </c>
    </row>
    <row r="1669" spans="1:37" x14ac:dyDescent="0.15">
      <c r="A1669">
        <v>1665</v>
      </c>
      <c r="B1669">
        <f>ROUND(VLOOKUP(X1669,角色属性总表!AG:AI,2,FALSE)/角色属性总表!$C$34,0)</f>
        <v>152</v>
      </c>
      <c r="C1669">
        <f>ROUND(VLOOKUP(X1669,角色属性总表!Y:AE,3,FALSE)/J1669,0)</f>
        <v>57</v>
      </c>
      <c r="D1669">
        <f>ROUND(VLOOKUP(X1669,角色属性总表!AG:AI,3,FALSE)/角色属性总表!$C$35,0)</f>
        <v>159</v>
      </c>
      <c r="E1669">
        <f t="shared" si="250"/>
        <v>431</v>
      </c>
      <c r="F1669">
        <f t="shared" si="251"/>
        <v>30</v>
      </c>
      <c r="G1669">
        <f t="shared" si="252"/>
        <v>7</v>
      </c>
      <c r="H1669">
        <v>0</v>
      </c>
      <c r="I1669">
        <f t="shared" si="257"/>
        <v>3</v>
      </c>
      <c r="J1669">
        <f>VLOOKUP(AA1669,角色间职业划分!P:AP,20,FALSE)</f>
        <v>10</v>
      </c>
      <c r="K1669">
        <f>IF(X1669=500,100,VLOOKUP(AA1669,角色间职业划分!P:AP,22,FALSE))</f>
        <v>120</v>
      </c>
      <c r="L1669">
        <f>IF(X1669=500,K1669,VLOOKUP(AA1669,角色间职业划分!P:AP,23,FALSE))</f>
        <v>60</v>
      </c>
      <c r="M1669">
        <f>VLOOKUP(AA1669,角色间职业划分!P:AP,24,FALSE)</f>
        <v>0</v>
      </c>
      <c r="N1669">
        <f>VLOOKUP(AA1669,角色间职业划分!P:AP,14)*100</f>
        <v>95</v>
      </c>
      <c r="O1669">
        <f>VLOOKUP(AA1669,角色间职业划分!P:Z,9,FALSE)</f>
        <v>0</v>
      </c>
      <c r="P1669">
        <f>VLOOKUP(AA1669,角色间职业划分!P:AP,10,FALSE)</f>
        <v>0</v>
      </c>
      <c r="Q1669">
        <f>VLOOKUP(AA1669,角色间职业划分!P:AP,15,FALSE)</f>
        <v>0</v>
      </c>
      <c r="R1669">
        <f>VLOOKUP(AA1669,角色间职业划分!P:AP,16,FALSE)</f>
        <v>0</v>
      </c>
      <c r="S1669">
        <f>VLOOKUP(AA1669,角色间职业划分!P:AP,17,FALSE)</f>
        <v>0</v>
      </c>
      <c r="T1669">
        <f>VLOOKUP(AA1669,角色间职业划分!P:AP,18,FALSE)</f>
        <v>0</v>
      </c>
      <c r="U1669">
        <f>VLOOKUP(AA1669,角色间职业划分!P:AP,27,FALSE)</f>
        <v>0</v>
      </c>
      <c r="V1669">
        <f t="shared" si="253"/>
        <v>10.999999999999998</v>
      </c>
      <c r="W1669">
        <f>VLOOKUP(AA1669,角色间职业划分!P:Q,2,FALSE)</f>
        <v>36</v>
      </c>
      <c r="X1669">
        <f t="shared" si="258"/>
        <v>49</v>
      </c>
      <c r="Y1669">
        <f>INT(VLOOKUP(X1669,角色属性总表!AG:AH,2,FALSE)*角色属性总表!$C$38)</f>
        <v>1062</v>
      </c>
      <c r="AA1669">
        <f t="shared" si="259"/>
        <v>17</v>
      </c>
      <c r="AB1669">
        <f>VLOOKUP(X1669,角色属性总表!AG:AI,2,FALSE)*VLOOKUP(角色等级属性!AA1669,角色间职业划分!P:AG,13,FALSE)/角色间职业划分!$AB$9</f>
        <v>1078.9745822674574</v>
      </c>
      <c r="AC1669">
        <f>VLOOKUP(X1669,角色属性总表!AG:AI,3,FALSE)*VLOOKUP(AA1669,角色间职业划分!P:AG,8,FALSE)/角色间职业划分!$W$9</f>
        <v>4712.5778000000009</v>
      </c>
      <c r="AD1669">
        <f>VLOOKUP(AA1669,角色间职业划分!P:AP,26,FALSE)</f>
        <v>0.4</v>
      </c>
      <c r="AE1669">
        <f>VLOOKUP(X1669,角色属性总表!I:Q,3,FALSE)</f>
        <v>475.77600000000007</v>
      </c>
      <c r="AF1669">
        <f>VLOOKUP(AA1669,角色间职业划分!P:AP,11,FALSE)</f>
        <v>0.41</v>
      </c>
      <c r="AG1669">
        <f t="shared" si="254"/>
        <v>2344.5569620253164</v>
      </c>
      <c r="AH1669">
        <f t="shared" si="255"/>
        <v>477</v>
      </c>
      <c r="AJ1669">
        <f t="shared" si="256"/>
        <v>1867.5569620253164</v>
      </c>
      <c r="AK1669">
        <v>1665</v>
      </c>
    </row>
    <row r="1670" spans="1:37" x14ac:dyDescent="0.15">
      <c r="A1670">
        <v>1666</v>
      </c>
      <c r="B1670">
        <f>ROUND(VLOOKUP(X1670,角色属性总表!AG:AI,2,FALSE)/角色属性总表!$C$34,0)</f>
        <v>154</v>
      </c>
      <c r="C1670">
        <f>ROUND(VLOOKUP(X1670,角色属性总表!Y:AE,3,FALSE)/J1670,0)</f>
        <v>59</v>
      </c>
      <c r="D1670">
        <f>ROUND(VLOOKUP(X1670,角色属性总表!AG:AI,3,FALSE)/角色属性总表!$C$35,0)</f>
        <v>161</v>
      </c>
      <c r="E1670">
        <f t="shared" ref="E1670:E1733" si="260">INT(AD1670*AB1670)</f>
        <v>438</v>
      </c>
      <c r="F1670">
        <f t="shared" ref="F1670:F1733" si="261">ROUND(AC1670/D1670,0)</f>
        <v>30</v>
      </c>
      <c r="G1670">
        <f t="shared" ref="G1670:G1733" si="262">ROUND(AB1670/B1670,0)</f>
        <v>7</v>
      </c>
      <c r="H1670">
        <v>0</v>
      </c>
      <c r="I1670">
        <f t="shared" si="257"/>
        <v>3</v>
      </c>
      <c r="J1670">
        <f>VLOOKUP(AA1670,角色间职业划分!P:AP,20,FALSE)</f>
        <v>10</v>
      </c>
      <c r="K1670">
        <f>IF(X1670=500,100,VLOOKUP(AA1670,角色间职业划分!P:AP,22,FALSE))</f>
        <v>120</v>
      </c>
      <c r="L1670">
        <f>IF(X1670=500,K1670,VLOOKUP(AA1670,角色间职业划分!P:AP,23,FALSE))</f>
        <v>60</v>
      </c>
      <c r="M1670">
        <f>VLOOKUP(AA1670,角色间职业划分!P:AP,24,FALSE)</f>
        <v>0</v>
      </c>
      <c r="N1670">
        <f>VLOOKUP(AA1670,角色间职业划分!P:AP,14)*100</f>
        <v>95</v>
      </c>
      <c r="O1670">
        <f>VLOOKUP(AA1670,角色间职业划分!P:Z,9,FALSE)</f>
        <v>0</v>
      </c>
      <c r="P1670">
        <f>VLOOKUP(AA1670,角色间职业划分!P:AP,10,FALSE)</f>
        <v>0</v>
      </c>
      <c r="Q1670">
        <f>VLOOKUP(AA1670,角色间职业划分!P:AP,15,FALSE)</f>
        <v>0</v>
      </c>
      <c r="R1670">
        <f>VLOOKUP(AA1670,角色间职业划分!P:AP,16,FALSE)</f>
        <v>0</v>
      </c>
      <c r="S1670">
        <f>VLOOKUP(AA1670,角色间职业划分!P:AP,17,FALSE)</f>
        <v>0</v>
      </c>
      <c r="T1670">
        <f>VLOOKUP(AA1670,角色间职业划分!P:AP,18,FALSE)</f>
        <v>0</v>
      </c>
      <c r="U1670">
        <f>VLOOKUP(AA1670,角色间职业划分!P:AP,27,FALSE)</f>
        <v>0</v>
      </c>
      <c r="V1670">
        <f t="shared" ref="V1670:V1733" si="263">(AF1670-AF$2)*100</f>
        <v>10.999999999999998</v>
      </c>
      <c r="W1670">
        <f>VLOOKUP(AA1670,角色间职业划分!P:Q,2,FALSE)</f>
        <v>36</v>
      </c>
      <c r="X1670">
        <f t="shared" si="258"/>
        <v>50</v>
      </c>
      <c r="Y1670">
        <f>INT(VLOOKUP(X1670,角色属性总表!AG:AH,2,FALSE)*角色属性总表!$C$38)</f>
        <v>1080</v>
      </c>
      <c r="AA1670">
        <f t="shared" si="259"/>
        <v>17</v>
      </c>
      <c r="AB1670">
        <f>VLOOKUP(X1670,角色属性总表!AG:AI,2,FALSE)*VLOOKUP(角色等级属性!AA1670,角色间职业划分!P:AG,13,FALSE)/角色间职业划分!$AB$9</f>
        <v>1097.2622870516518</v>
      </c>
      <c r="AC1670">
        <f>VLOOKUP(X1670,角色属性总表!AG:AI,3,FALSE)*VLOOKUP(AA1670,角色间职业划分!P:AG,8,FALSE)/角色间职业划分!$W$9</f>
        <v>4792.4520000000002</v>
      </c>
      <c r="AD1670">
        <f>VLOOKUP(AA1670,角色间职业划分!P:AP,26,FALSE)</f>
        <v>0.4</v>
      </c>
      <c r="AE1670">
        <f>VLOOKUP(X1670,角色属性总表!I:Q,3,FALSE)</f>
        <v>483.84000000000003</v>
      </c>
      <c r="AF1670">
        <f>VLOOKUP(AA1670,角色间职业划分!P:AP,11,FALSE)</f>
        <v>0.41</v>
      </c>
      <c r="AG1670">
        <f t="shared" ref="AG1670:AG1733" si="264">((AF$2*X1670*X1670*180)/(SQRT(X1670*100)-AF$2*X1670))</f>
        <v>2423.2338316268883</v>
      </c>
      <c r="AH1670">
        <f t="shared" ref="AH1670:AH1733" si="265">D1670*AH$2</f>
        <v>483</v>
      </c>
      <c r="AJ1670">
        <f t="shared" ref="AJ1670:AJ1733" si="266">AG1670-AH1670</f>
        <v>1940.2338316268883</v>
      </c>
      <c r="AK1670">
        <v>1666</v>
      </c>
    </row>
    <row r="1671" spans="1:37" x14ac:dyDescent="0.15">
      <c r="A1671">
        <v>1667</v>
      </c>
      <c r="B1671">
        <f>ROUND(VLOOKUP(X1671,角色属性总表!AG:AI,2,FALSE)/角色属性总表!$C$34,0)</f>
        <v>157</v>
      </c>
      <c r="C1671">
        <f>ROUND(VLOOKUP(X1671,角色属性总表!Y:AE,3,FALSE)/J1671,0)</f>
        <v>61</v>
      </c>
      <c r="D1671">
        <f>ROUND(VLOOKUP(X1671,角色属性总表!AG:AI,3,FALSE)/角色属性总表!$C$35,0)</f>
        <v>164</v>
      </c>
      <c r="E1671">
        <f t="shared" si="260"/>
        <v>446</v>
      </c>
      <c r="F1671">
        <f t="shared" si="261"/>
        <v>30</v>
      </c>
      <c r="G1671">
        <f t="shared" si="262"/>
        <v>7</v>
      </c>
      <c r="H1671">
        <v>0</v>
      </c>
      <c r="I1671">
        <f t="shared" ref="I1671:I1734" si="267">I1670</f>
        <v>3</v>
      </c>
      <c r="J1671">
        <f>VLOOKUP(AA1671,角色间职业划分!P:AP,20,FALSE)</f>
        <v>10</v>
      </c>
      <c r="K1671">
        <f>IF(X1671=500,100,VLOOKUP(AA1671,角色间职业划分!P:AP,22,FALSE))</f>
        <v>120</v>
      </c>
      <c r="L1671">
        <f>IF(X1671=500,K1671,VLOOKUP(AA1671,角色间职业划分!P:AP,23,FALSE))</f>
        <v>60</v>
      </c>
      <c r="M1671">
        <f>VLOOKUP(AA1671,角色间职业划分!P:AP,24,FALSE)</f>
        <v>0</v>
      </c>
      <c r="N1671">
        <f>VLOOKUP(AA1671,角色间职业划分!P:AP,14)*100</f>
        <v>95</v>
      </c>
      <c r="O1671">
        <f>VLOOKUP(AA1671,角色间职业划分!P:Z,9,FALSE)</f>
        <v>0</v>
      </c>
      <c r="P1671">
        <f>VLOOKUP(AA1671,角色间职业划分!P:AP,10,FALSE)</f>
        <v>0</v>
      </c>
      <c r="Q1671">
        <f>VLOOKUP(AA1671,角色间职业划分!P:AP,15,FALSE)</f>
        <v>0</v>
      </c>
      <c r="R1671">
        <f>VLOOKUP(AA1671,角色间职业划分!P:AP,16,FALSE)</f>
        <v>0</v>
      </c>
      <c r="S1671">
        <f>VLOOKUP(AA1671,角色间职业划分!P:AP,17,FALSE)</f>
        <v>0</v>
      </c>
      <c r="T1671">
        <f>VLOOKUP(AA1671,角色间职业划分!P:AP,18,FALSE)</f>
        <v>0</v>
      </c>
      <c r="U1671">
        <f>VLOOKUP(AA1671,角色间职业划分!P:AP,27,FALSE)</f>
        <v>0</v>
      </c>
      <c r="V1671">
        <f t="shared" si="263"/>
        <v>10.999999999999998</v>
      </c>
      <c r="W1671">
        <f>VLOOKUP(AA1671,角色间职业划分!P:Q,2,FALSE)</f>
        <v>36</v>
      </c>
      <c r="X1671">
        <f t="shared" ref="X1671:X1734" si="268">IF(X1670=100,500,IF(X1670=500,1,X1670+1))</f>
        <v>51</v>
      </c>
      <c r="Y1671">
        <f>INT(VLOOKUP(X1671,角色属性总表!AG:AH,2,FALSE)*角色属性总表!$C$38)</f>
        <v>1098</v>
      </c>
      <c r="AA1671">
        <f t="shared" ref="AA1671:AA1734" si="269">IF(X1671=1,AA1670+1,AA1670)</f>
        <v>17</v>
      </c>
      <c r="AB1671">
        <f>VLOOKUP(X1671,角色属性总表!AG:AI,2,FALSE)*VLOOKUP(角色等级属性!AA1671,角色间职业划分!P:AG,13,FALSE)/角色间职业划分!$AB$9</f>
        <v>1115.549991835846</v>
      </c>
      <c r="AC1671">
        <f>VLOOKUP(X1671,角色属性总表!AG:AI,3,FALSE)*VLOOKUP(AA1671,角色间职业划分!P:AG,8,FALSE)/角色间职业划分!$W$9</f>
        <v>4872.3262000000004</v>
      </c>
      <c r="AD1671">
        <f>VLOOKUP(AA1671,角色间职业划分!P:AP,26,FALSE)</f>
        <v>0.4</v>
      </c>
      <c r="AE1671">
        <f>VLOOKUP(X1671,角色属性总表!I:Q,3,FALSE)</f>
        <v>491.904</v>
      </c>
      <c r="AF1671">
        <f>VLOOKUP(AA1671,角色间职业划分!P:AP,11,FALSE)</f>
        <v>0.41</v>
      </c>
      <c r="AG1671">
        <f t="shared" si="264"/>
        <v>2502.9990454047806</v>
      </c>
      <c r="AH1671">
        <f t="shared" si="265"/>
        <v>492</v>
      </c>
      <c r="AJ1671">
        <f t="shared" si="266"/>
        <v>2010.9990454047806</v>
      </c>
      <c r="AK1671">
        <v>1667</v>
      </c>
    </row>
    <row r="1672" spans="1:37" x14ac:dyDescent="0.15">
      <c r="A1672">
        <v>1668</v>
      </c>
      <c r="B1672">
        <f>ROUND(VLOOKUP(X1672,角色属性总表!AG:AI,2,FALSE)/角色属性总表!$C$34,0)</f>
        <v>159</v>
      </c>
      <c r="C1672">
        <f>ROUND(VLOOKUP(X1672,角色属性总表!Y:AE,3,FALSE)/J1672,0)</f>
        <v>62</v>
      </c>
      <c r="D1672">
        <f>ROUND(VLOOKUP(X1672,角色属性总表!AG:AI,3,FALSE)/角色属性总表!$C$35,0)</f>
        <v>167</v>
      </c>
      <c r="E1672">
        <f t="shared" si="260"/>
        <v>453</v>
      </c>
      <c r="F1672">
        <f t="shared" si="261"/>
        <v>30</v>
      </c>
      <c r="G1672">
        <f t="shared" si="262"/>
        <v>7</v>
      </c>
      <c r="H1672">
        <v>0</v>
      </c>
      <c r="I1672">
        <f t="shared" si="267"/>
        <v>3</v>
      </c>
      <c r="J1672">
        <f>VLOOKUP(AA1672,角色间职业划分!P:AP,20,FALSE)</f>
        <v>10</v>
      </c>
      <c r="K1672">
        <f>IF(X1672=500,100,VLOOKUP(AA1672,角色间职业划分!P:AP,22,FALSE))</f>
        <v>120</v>
      </c>
      <c r="L1672">
        <f>IF(X1672=500,K1672,VLOOKUP(AA1672,角色间职业划分!P:AP,23,FALSE))</f>
        <v>60</v>
      </c>
      <c r="M1672">
        <f>VLOOKUP(AA1672,角色间职业划分!P:AP,24,FALSE)</f>
        <v>0</v>
      </c>
      <c r="N1672">
        <f>VLOOKUP(AA1672,角色间职业划分!P:AP,14)*100</f>
        <v>95</v>
      </c>
      <c r="O1672">
        <f>VLOOKUP(AA1672,角色间职业划分!P:Z,9,FALSE)</f>
        <v>0</v>
      </c>
      <c r="P1672">
        <f>VLOOKUP(AA1672,角色间职业划分!P:AP,10,FALSE)</f>
        <v>0</v>
      </c>
      <c r="Q1672">
        <f>VLOOKUP(AA1672,角色间职业划分!P:AP,15,FALSE)</f>
        <v>0</v>
      </c>
      <c r="R1672">
        <f>VLOOKUP(AA1672,角色间职业划分!P:AP,16,FALSE)</f>
        <v>0</v>
      </c>
      <c r="S1672">
        <f>VLOOKUP(AA1672,角色间职业划分!P:AP,17,FALSE)</f>
        <v>0</v>
      </c>
      <c r="T1672">
        <f>VLOOKUP(AA1672,角色间职业划分!P:AP,18,FALSE)</f>
        <v>0</v>
      </c>
      <c r="U1672">
        <f>VLOOKUP(AA1672,角色间职业划分!P:AP,27,FALSE)</f>
        <v>0</v>
      </c>
      <c r="V1672">
        <f t="shared" si="263"/>
        <v>10.999999999999998</v>
      </c>
      <c r="W1672">
        <f>VLOOKUP(AA1672,角色间职业划分!P:Q,2,FALSE)</f>
        <v>36</v>
      </c>
      <c r="X1672">
        <f t="shared" si="268"/>
        <v>52</v>
      </c>
      <c r="Y1672">
        <f>INT(VLOOKUP(X1672,角色属性总表!AG:AH,2,FALSE)*角色属性总表!$C$38)</f>
        <v>1116</v>
      </c>
      <c r="AA1672">
        <f t="shared" si="269"/>
        <v>17</v>
      </c>
      <c r="AB1672">
        <f>VLOOKUP(X1672,角色属性总表!AG:AI,2,FALSE)*VLOOKUP(角色等级属性!AA1672,角色间职业划分!P:AG,13,FALSE)/角色间职业划分!$AB$9</f>
        <v>1133.8376966200401</v>
      </c>
      <c r="AC1672">
        <f>VLOOKUP(X1672,角色属性总表!AG:AI,3,FALSE)*VLOOKUP(AA1672,角色间职业划分!P:AG,8,FALSE)/角色间职业划分!$W$9</f>
        <v>4952.2004000000006</v>
      </c>
      <c r="AD1672">
        <f>VLOOKUP(AA1672,角色间职业划分!P:AP,26,FALSE)</f>
        <v>0.4</v>
      </c>
      <c r="AE1672">
        <f>VLOOKUP(X1672,角色属性总表!I:Q,3,FALSE)</f>
        <v>499.96800000000007</v>
      </c>
      <c r="AF1672">
        <f>VLOOKUP(AA1672,角色间职业划分!P:AP,11,FALSE)</f>
        <v>0.41</v>
      </c>
      <c r="AG1672">
        <f t="shared" si="264"/>
        <v>2583.8497653174322</v>
      </c>
      <c r="AH1672">
        <f t="shared" si="265"/>
        <v>501</v>
      </c>
      <c r="AJ1672">
        <f t="shared" si="266"/>
        <v>2082.8497653174322</v>
      </c>
      <c r="AK1672">
        <v>1668</v>
      </c>
    </row>
    <row r="1673" spans="1:37" x14ac:dyDescent="0.15">
      <c r="A1673">
        <v>1669</v>
      </c>
      <c r="B1673">
        <f>ROUND(VLOOKUP(X1673,角色属性总表!AG:AI,2,FALSE)/角色属性总表!$C$34,0)</f>
        <v>162</v>
      </c>
      <c r="C1673">
        <f>ROUND(VLOOKUP(X1673,角色属性总表!Y:AE,3,FALSE)/J1673,0)</f>
        <v>64</v>
      </c>
      <c r="D1673">
        <f>ROUND(VLOOKUP(X1673,角色属性总表!AG:AI,3,FALSE)/角色属性总表!$C$35,0)</f>
        <v>169</v>
      </c>
      <c r="E1673">
        <f t="shared" si="260"/>
        <v>460</v>
      </c>
      <c r="F1673">
        <f t="shared" si="261"/>
        <v>30</v>
      </c>
      <c r="G1673">
        <f t="shared" si="262"/>
        <v>7</v>
      </c>
      <c r="H1673">
        <v>0</v>
      </c>
      <c r="I1673">
        <f t="shared" si="267"/>
        <v>3</v>
      </c>
      <c r="J1673">
        <f>VLOOKUP(AA1673,角色间职业划分!P:AP,20,FALSE)</f>
        <v>10</v>
      </c>
      <c r="K1673">
        <f>IF(X1673=500,100,VLOOKUP(AA1673,角色间职业划分!P:AP,22,FALSE))</f>
        <v>120</v>
      </c>
      <c r="L1673">
        <f>IF(X1673=500,K1673,VLOOKUP(AA1673,角色间职业划分!P:AP,23,FALSE))</f>
        <v>60</v>
      </c>
      <c r="M1673">
        <f>VLOOKUP(AA1673,角色间职业划分!P:AP,24,FALSE)</f>
        <v>0</v>
      </c>
      <c r="N1673">
        <f>VLOOKUP(AA1673,角色间职业划分!P:AP,14)*100</f>
        <v>95</v>
      </c>
      <c r="O1673">
        <f>VLOOKUP(AA1673,角色间职业划分!P:Z,9,FALSE)</f>
        <v>0</v>
      </c>
      <c r="P1673">
        <f>VLOOKUP(AA1673,角色间职业划分!P:AP,10,FALSE)</f>
        <v>0</v>
      </c>
      <c r="Q1673">
        <f>VLOOKUP(AA1673,角色间职业划分!P:AP,15,FALSE)</f>
        <v>0</v>
      </c>
      <c r="R1673">
        <f>VLOOKUP(AA1673,角色间职业划分!P:AP,16,FALSE)</f>
        <v>0</v>
      </c>
      <c r="S1673">
        <f>VLOOKUP(AA1673,角色间职业划分!P:AP,17,FALSE)</f>
        <v>0</v>
      </c>
      <c r="T1673">
        <f>VLOOKUP(AA1673,角色间职业划分!P:AP,18,FALSE)</f>
        <v>0</v>
      </c>
      <c r="U1673">
        <f>VLOOKUP(AA1673,角色间职业划分!P:AP,27,FALSE)</f>
        <v>0</v>
      </c>
      <c r="V1673">
        <f t="shared" si="263"/>
        <v>10.999999999999998</v>
      </c>
      <c r="W1673">
        <f>VLOOKUP(AA1673,角色间职业划分!P:Q,2,FALSE)</f>
        <v>36</v>
      </c>
      <c r="X1673">
        <f t="shared" si="268"/>
        <v>53</v>
      </c>
      <c r="Y1673">
        <f>INT(VLOOKUP(X1673,角色属性总表!AG:AH,2,FALSE)*角色属性总表!$C$38)</f>
        <v>1134</v>
      </c>
      <c r="AA1673">
        <f t="shared" si="269"/>
        <v>17</v>
      </c>
      <c r="AB1673">
        <f>VLOOKUP(X1673,角色属性总表!AG:AI,2,FALSE)*VLOOKUP(角色等级属性!AA1673,角色间职业划分!P:AG,13,FALSE)/角色间职业划分!$AB$9</f>
        <v>1152.1254014042343</v>
      </c>
      <c r="AC1673">
        <f>VLOOKUP(X1673,角色属性总表!AG:AI,3,FALSE)*VLOOKUP(AA1673,角色间职业划分!P:AG,8,FALSE)/角色间职业划分!$W$9</f>
        <v>5032.0745999999999</v>
      </c>
      <c r="AD1673">
        <f>VLOOKUP(AA1673,角色间职业划分!P:AP,26,FALSE)</f>
        <v>0.4</v>
      </c>
      <c r="AE1673">
        <f>VLOOKUP(X1673,角色属性总表!I:Q,3,FALSE)</f>
        <v>508.03199999999993</v>
      </c>
      <c r="AF1673">
        <f>VLOOKUP(AA1673,角色间职业划分!P:AP,11,FALSE)</f>
        <v>0.41</v>
      </c>
      <c r="AG1673">
        <f t="shared" si="264"/>
        <v>2665.7833144094129</v>
      </c>
      <c r="AH1673">
        <f t="shared" si="265"/>
        <v>507</v>
      </c>
      <c r="AJ1673">
        <f t="shared" si="266"/>
        <v>2158.7833144094129</v>
      </c>
      <c r="AK1673">
        <v>1669</v>
      </c>
    </row>
    <row r="1674" spans="1:37" x14ac:dyDescent="0.15">
      <c r="A1674">
        <v>1670</v>
      </c>
      <c r="B1674">
        <f>ROUND(VLOOKUP(X1674,角色属性总表!AG:AI,2,FALSE)/角色属性总表!$C$34,0)</f>
        <v>165</v>
      </c>
      <c r="C1674">
        <f>ROUND(VLOOKUP(X1674,角色属性总表!Y:AE,3,FALSE)/J1674,0)</f>
        <v>66</v>
      </c>
      <c r="D1674">
        <f>ROUND(VLOOKUP(X1674,角色属性总表!AG:AI,3,FALSE)/角色属性总表!$C$35,0)</f>
        <v>172</v>
      </c>
      <c r="E1674">
        <f t="shared" si="260"/>
        <v>468</v>
      </c>
      <c r="F1674">
        <f t="shared" si="261"/>
        <v>30</v>
      </c>
      <c r="G1674">
        <f t="shared" si="262"/>
        <v>7</v>
      </c>
      <c r="H1674">
        <v>0</v>
      </c>
      <c r="I1674">
        <f t="shared" si="267"/>
        <v>3</v>
      </c>
      <c r="J1674">
        <f>VLOOKUP(AA1674,角色间职业划分!P:AP,20,FALSE)</f>
        <v>10</v>
      </c>
      <c r="K1674">
        <f>IF(X1674=500,100,VLOOKUP(AA1674,角色间职业划分!P:AP,22,FALSE))</f>
        <v>120</v>
      </c>
      <c r="L1674">
        <f>IF(X1674=500,K1674,VLOOKUP(AA1674,角色间职业划分!P:AP,23,FALSE))</f>
        <v>60</v>
      </c>
      <c r="M1674">
        <f>VLOOKUP(AA1674,角色间职业划分!P:AP,24,FALSE)</f>
        <v>0</v>
      </c>
      <c r="N1674">
        <f>VLOOKUP(AA1674,角色间职业划分!P:AP,14)*100</f>
        <v>95</v>
      </c>
      <c r="O1674">
        <f>VLOOKUP(AA1674,角色间职业划分!P:Z,9,FALSE)</f>
        <v>0</v>
      </c>
      <c r="P1674">
        <f>VLOOKUP(AA1674,角色间职业划分!P:AP,10,FALSE)</f>
        <v>0</v>
      </c>
      <c r="Q1674">
        <f>VLOOKUP(AA1674,角色间职业划分!P:AP,15,FALSE)</f>
        <v>0</v>
      </c>
      <c r="R1674">
        <f>VLOOKUP(AA1674,角色间职业划分!P:AP,16,FALSE)</f>
        <v>0</v>
      </c>
      <c r="S1674">
        <f>VLOOKUP(AA1674,角色间职业划分!P:AP,17,FALSE)</f>
        <v>0</v>
      </c>
      <c r="T1674">
        <f>VLOOKUP(AA1674,角色间职业划分!P:AP,18,FALSE)</f>
        <v>0</v>
      </c>
      <c r="U1674">
        <f>VLOOKUP(AA1674,角色间职业划分!P:AP,27,FALSE)</f>
        <v>0</v>
      </c>
      <c r="V1674">
        <f t="shared" si="263"/>
        <v>10.999999999999998</v>
      </c>
      <c r="W1674">
        <f>VLOOKUP(AA1674,角色间职业划分!P:Q,2,FALSE)</f>
        <v>36</v>
      </c>
      <c r="X1674">
        <f t="shared" si="268"/>
        <v>54</v>
      </c>
      <c r="Y1674">
        <f>INT(VLOOKUP(X1674,角色属性总表!AG:AH,2,FALSE)*角色属性总表!$C$38)</f>
        <v>1152</v>
      </c>
      <c r="AA1674">
        <f t="shared" si="269"/>
        <v>17</v>
      </c>
      <c r="AB1674">
        <f>VLOOKUP(X1674,角色属性总表!AG:AI,2,FALSE)*VLOOKUP(角色等级属性!AA1674,角色间职业划分!P:AG,13,FALSE)/角色间职业划分!$AB$9</f>
        <v>1170.4131061884286</v>
      </c>
      <c r="AC1674">
        <f>VLOOKUP(X1674,角色属性总表!AG:AI,3,FALSE)*VLOOKUP(AA1674,角色间职业划分!P:AG,8,FALSE)/角色间职业划分!$W$9</f>
        <v>5111.9488000000001</v>
      </c>
      <c r="AD1674">
        <f>VLOOKUP(AA1674,角色间职业划分!P:AP,26,FALSE)</f>
        <v>0.4</v>
      </c>
      <c r="AE1674">
        <f>VLOOKUP(X1674,角色属性总表!I:Q,3,FALSE)</f>
        <v>516.096</v>
      </c>
      <c r="AF1674">
        <f>VLOOKUP(AA1674,角色间职业划分!P:AP,11,FALSE)</f>
        <v>0.41</v>
      </c>
      <c r="AG1674">
        <f t="shared" si="264"/>
        <v>2748.7971694205635</v>
      </c>
      <c r="AH1674">
        <f t="shared" si="265"/>
        <v>516</v>
      </c>
      <c r="AJ1674">
        <f t="shared" si="266"/>
        <v>2232.7971694205635</v>
      </c>
      <c r="AK1674">
        <v>1670</v>
      </c>
    </row>
    <row r="1675" spans="1:37" x14ac:dyDescent="0.15">
      <c r="A1675">
        <v>1671</v>
      </c>
      <c r="B1675">
        <f>ROUND(VLOOKUP(X1675,角色属性总表!AG:AI,2,FALSE)/角色属性总表!$C$34,0)</f>
        <v>167</v>
      </c>
      <c r="C1675">
        <f>ROUND(VLOOKUP(X1675,角色属性总表!Y:AE,3,FALSE)/J1675,0)</f>
        <v>68</v>
      </c>
      <c r="D1675">
        <f>ROUND(VLOOKUP(X1675,角色属性总表!AG:AI,3,FALSE)/角色属性总表!$C$35,0)</f>
        <v>175</v>
      </c>
      <c r="E1675">
        <f t="shared" si="260"/>
        <v>475</v>
      </c>
      <c r="F1675">
        <f t="shared" si="261"/>
        <v>30</v>
      </c>
      <c r="G1675">
        <f t="shared" si="262"/>
        <v>7</v>
      </c>
      <c r="H1675">
        <v>0</v>
      </c>
      <c r="I1675">
        <f t="shared" si="267"/>
        <v>3</v>
      </c>
      <c r="J1675">
        <f>VLOOKUP(AA1675,角色间职业划分!P:AP,20,FALSE)</f>
        <v>10</v>
      </c>
      <c r="K1675">
        <f>IF(X1675=500,100,VLOOKUP(AA1675,角色间职业划分!P:AP,22,FALSE))</f>
        <v>120</v>
      </c>
      <c r="L1675">
        <f>IF(X1675=500,K1675,VLOOKUP(AA1675,角色间职业划分!P:AP,23,FALSE))</f>
        <v>60</v>
      </c>
      <c r="M1675">
        <f>VLOOKUP(AA1675,角色间职业划分!P:AP,24,FALSE)</f>
        <v>0</v>
      </c>
      <c r="N1675">
        <f>VLOOKUP(AA1675,角色间职业划分!P:AP,14)*100</f>
        <v>95</v>
      </c>
      <c r="O1675">
        <f>VLOOKUP(AA1675,角色间职业划分!P:Z,9,FALSE)</f>
        <v>0</v>
      </c>
      <c r="P1675">
        <f>VLOOKUP(AA1675,角色间职业划分!P:AP,10,FALSE)</f>
        <v>0</v>
      </c>
      <c r="Q1675">
        <f>VLOOKUP(AA1675,角色间职业划分!P:AP,15,FALSE)</f>
        <v>0</v>
      </c>
      <c r="R1675">
        <f>VLOOKUP(AA1675,角色间职业划分!P:AP,16,FALSE)</f>
        <v>0</v>
      </c>
      <c r="S1675">
        <f>VLOOKUP(AA1675,角色间职业划分!P:AP,17,FALSE)</f>
        <v>0</v>
      </c>
      <c r="T1675">
        <f>VLOOKUP(AA1675,角色间职业划分!P:AP,18,FALSE)</f>
        <v>0</v>
      </c>
      <c r="U1675">
        <f>VLOOKUP(AA1675,角色间职业划分!P:AP,27,FALSE)</f>
        <v>0</v>
      </c>
      <c r="V1675">
        <f t="shared" si="263"/>
        <v>10.999999999999998</v>
      </c>
      <c r="W1675">
        <f>VLOOKUP(AA1675,角色间职业划分!P:Q,2,FALSE)</f>
        <v>36</v>
      </c>
      <c r="X1675">
        <f t="shared" si="268"/>
        <v>55</v>
      </c>
      <c r="Y1675">
        <f>INT(VLOOKUP(X1675,角色属性总表!AG:AH,2,FALSE)*角色属性总表!$C$38)</f>
        <v>1170</v>
      </c>
      <c r="AA1675">
        <f t="shared" si="269"/>
        <v>17</v>
      </c>
      <c r="AB1675">
        <f>VLOOKUP(X1675,角色属性总表!AG:AI,2,FALSE)*VLOOKUP(角色等级属性!AA1675,角色间职业划分!P:AG,13,FALSE)/角色间职业划分!$AB$9</f>
        <v>1188.7008109726228</v>
      </c>
      <c r="AC1675">
        <f>VLOOKUP(X1675,角色属性总表!AG:AI,3,FALSE)*VLOOKUP(AA1675,角色间职业划分!P:AG,8,FALSE)/角色间职业划分!$W$9</f>
        <v>5191.8230000000003</v>
      </c>
      <c r="AD1675">
        <f>VLOOKUP(AA1675,角色间职业划分!P:AP,26,FALSE)</f>
        <v>0.4</v>
      </c>
      <c r="AE1675">
        <f>VLOOKUP(X1675,角色属性总表!I:Q,3,FALSE)</f>
        <v>524.16</v>
      </c>
      <c r="AF1675">
        <f>VLOOKUP(AA1675,角色间职业划分!P:AP,11,FALSE)</f>
        <v>0.41</v>
      </c>
      <c r="AG1675">
        <f t="shared" si="264"/>
        <v>2832.8889538847047</v>
      </c>
      <c r="AH1675">
        <f t="shared" si="265"/>
        <v>525</v>
      </c>
      <c r="AJ1675">
        <f t="shared" si="266"/>
        <v>2307.8889538847047</v>
      </c>
      <c r="AK1675">
        <v>1671</v>
      </c>
    </row>
    <row r="1676" spans="1:37" x14ac:dyDescent="0.15">
      <c r="A1676">
        <v>1672</v>
      </c>
      <c r="B1676">
        <f>ROUND(VLOOKUP(X1676,角色属性总表!AG:AI,2,FALSE)/角色属性总表!$C$34,0)</f>
        <v>170</v>
      </c>
      <c r="C1676">
        <f>ROUND(VLOOKUP(X1676,角色属性总表!Y:AE,3,FALSE)/J1676,0)</f>
        <v>70</v>
      </c>
      <c r="D1676">
        <f>ROUND(VLOOKUP(X1676,角色属性总表!AG:AI,3,FALSE)/角色属性总表!$C$35,0)</f>
        <v>177</v>
      </c>
      <c r="E1676">
        <f t="shared" si="260"/>
        <v>482</v>
      </c>
      <c r="F1676">
        <f t="shared" si="261"/>
        <v>30</v>
      </c>
      <c r="G1676">
        <f t="shared" si="262"/>
        <v>7</v>
      </c>
      <c r="H1676">
        <v>0</v>
      </c>
      <c r="I1676">
        <f t="shared" si="267"/>
        <v>3</v>
      </c>
      <c r="J1676">
        <f>VLOOKUP(AA1676,角色间职业划分!P:AP,20,FALSE)</f>
        <v>10</v>
      </c>
      <c r="K1676">
        <f>IF(X1676=500,100,VLOOKUP(AA1676,角色间职业划分!P:AP,22,FALSE))</f>
        <v>120</v>
      </c>
      <c r="L1676">
        <f>IF(X1676=500,K1676,VLOOKUP(AA1676,角色间职业划分!P:AP,23,FALSE))</f>
        <v>60</v>
      </c>
      <c r="M1676">
        <f>VLOOKUP(AA1676,角色间职业划分!P:AP,24,FALSE)</f>
        <v>0</v>
      </c>
      <c r="N1676">
        <f>VLOOKUP(AA1676,角色间职业划分!P:AP,14)*100</f>
        <v>95</v>
      </c>
      <c r="O1676">
        <f>VLOOKUP(AA1676,角色间职业划分!P:Z,9,FALSE)</f>
        <v>0</v>
      </c>
      <c r="P1676">
        <f>VLOOKUP(AA1676,角色间职业划分!P:AP,10,FALSE)</f>
        <v>0</v>
      </c>
      <c r="Q1676">
        <f>VLOOKUP(AA1676,角色间职业划分!P:AP,15,FALSE)</f>
        <v>0</v>
      </c>
      <c r="R1676">
        <f>VLOOKUP(AA1676,角色间职业划分!P:AP,16,FALSE)</f>
        <v>0</v>
      </c>
      <c r="S1676">
        <f>VLOOKUP(AA1676,角色间职业划分!P:AP,17,FALSE)</f>
        <v>0</v>
      </c>
      <c r="T1676">
        <f>VLOOKUP(AA1676,角色间职业划分!P:AP,18,FALSE)</f>
        <v>0</v>
      </c>
      <c r="U1676">
        <f>VLOOKUP(AA1676,角色间职业划分!P:AP,27,FALSE)</f>
        <v>0</v>
      </c>
      <c r="V1676">
        <f t="shared" si="263"/>
        <v>10.999999999999998</v>
      </c>
      <c r="W1676">
        <f>VLOOKUP(AA1676,角色间职业划分!P:Q,2,FALSE)</f>
        <v>36</v>
      </c>
      <c r="X1676">
        <f t="shared" si="268"/>
        <v>56</v>
      </c>
      <c r="Y1676">
        <f>INT(VLOOKUP(X1676,角色属性总表!AG:AH,2,FALSE)*角色属性总表!$C$38)</f>
        <v>1188</v>
      </c>
      <c r="AA1676">
        <f t="shared" si="269"/>
        <v>17</v>
      </c>
      <c r="AB1676">
        <f>VLOOKUP(X1676,角色属性总表!AG:AI,2,FALSE)*VLOOKUP(角色等级属性!AA1676,角色间职业划分!P:AG,13,FALSE)/角色间职业划分!$AB$9</f>
        <v>1206.9885157568169</v>
      </c>
      <c r="AC1676">
        <f>VLOOKUP(X1676,角色属性总表!AG:AI,3,FALSE)*VLOOKUP(AA1676,角色间职业划分!P:AG,8,FALSE)/角色间职业划分!$W$9</f>
        <v>5271.6972000000005</v>
      </c>
      <c r="AD1676">
        <f>VLOOKUP(AA1676,角色间职业划分!P:AP,26,FALSE)</f>
        <v>0.4</v>
      </c>
      <c r="AE1676">
        <f>VLOOKUP(X1676,角色属性总表!I:Q,3,FALSE)</f>
        <v>532.22399999999993</v>
      </c>
      <c r="AF1676">
        <f>VLOOKUP(AA1676,角色间职业划分!P:AP,11,FALSE)</f>
        <v>0.41</v>
      </c>
      <c r="AG1676">
        <f t="shared" si="264"/>
        <v>2918.0564316774216</v>
      </c>
      <c r="AH1676">
        <f t="shared" si="265"/>
        <v>531</v>
      </c>
      <c r="AJ1676">
        <f t="shared" si="266"/>
        <v>2387.0564316774216</v>
      </c>
      <c r="AK1676">
        <v>1672</v>
      </c>
    </row>
    <row r="1677" spans="1:37" x14ac:dyDescent="0.15">
      <c r="A1677">
        <v>1673</v>
      </c>
      <c r="B1677">
        <f>ROUND(VLOOKUP(X1677,角色属性总表!AG:AI,2,FALSE)/角色属性总表!$C$34,0)</f>
        <v>172</v>
      </c>
      <c r="C1677">
        <f>ROUND(VLOOKUP(X1677,角色属性总表!Y:AE,3,FALSE)/J1677,0)</f>
        <v>72</v>
      </c>
      <c r="D1677">
        <f>ROUND(VLOOKUP(X1677,角色属性总表!AG:AI,3,FALSE)/角色属性总表!$C$35,0)</f>
        <v>180</v>
      </c>
      <c r="E1677">
        <f t="shared" si="260"/>
        <v>490</v>
      </c>
      <c r="F1677">
        <f t="shared" si="261"/>
        <v>30</v>
      </c>
      <c r="G1677">
        <f t="shared" si="262"/>
        <v>7</v>
      </c>
      <c r="H1677">
        <v>0</v>
      </c>
      <c r="I1677">
        <f t="shared" si="267"/>
        <v>3</v>
      </c>
      <c r="J1677">
        <f>VLOOKUP(AA1677,角色间职业划分!P:AP,20,FALSE)</f>
        <v>10</v>
      </c>
      <c r="K1677">
        <f>IF(X1677=500,100,VLOOKUP(AA1677,角色间职业划分!P:AP,22,FALSE))</f>
        <v>120</v>
      </c>
      <c r="L1677">
        <f>IF(X1677=500,K1677,VLOOKUP(AA1677,角色间职业划分!P:AP,23,FALSE))</f>
        <v>60</v>
      </c>
      <c r="M1677">
        <f>VLOOKUP(AA1677,角色间职业划分!P:AP,24,FALSE)</f>
        <v>0</v>
      </c>
      <c r="N1677">
        <f>VLOOKUP(AA1677,角色间职业划分!P:AP,14)*100</f>
        <v>95</v>
      </c>
      <c r="O1677">
        <f>VLOOKUP(AA1677,角色间职业划分!P:Z,9,FALSE)</f>
        <v>0</v>
      </c>
      <c r="P1677">
        <f>VLOOKUP(AA1677,角色间职业划分!P:AP,10,FALSE)</f>
        <v>0</v>
      </c>
      <c r="Q1677">
        <f>VLOOKUP(AA1677,角色间职业划分!P:AP,15,FALSE)</f>
        <v>0</v>
      </c>
      <c r="R1677">
        <f>VLOOKUP(AA1677,角色间职业划分!P:AP,16,FALSE)</f>
        <v>0</v>
      </c>
      <c r="S1677">
        <f>VLOOKUP(AA1677,角色间职业划分!P:AP,17,FALSE)</f>
        <v>0</v>
      </c>
      <c r="T1677">
        <f>VLOOKUP(AA1677,角色间职业划分!P:AP,18,FALSE)</f>
        <v>0</v>
      </c>
      <c r="U1677">
        <f>VLOOKUP(AA1677,角色间职业划分!P:AP,27,FALSE)</f>
        <v>0</v>
      </c>
      <c r="V1677">
        <f t="shared" si="263"/>
        <v>10.999999999999998</v>
      </c>
      <c r="W1677">
        <f>VLOOKUP(AA1677,角色间职业划分!P:Q,2,FALSE)</f>
        <v>36</v>
      </c>
      <c r="X1677">
        <f t="shared" si="268"/>
        <v>57</v>
      </c>
      <c r="Y1677">
        <f>INT(VLOOKUP(X1677,角色属性总表!AG:AH,2,FALSE)*角色属性总表!$C$38)</f>
        <v>1206</v>
      </c>
      <c r="AA1677">
        <f t="shared" si="269"/>
        <v>17</v>
      </c>
      <c r="AB1677">
        <f>VLOOKUP(X1677,角色属性总表!AG:AI,2,FALSE)*VLOOKUP(角色等级属性!AA1677,角色间职业划分!P:AG,13,FALSE)/角色间职业划分!$AB$9</f>
        <v>1225.2762205410111</v>
      </c>
      <c r="AC1677">
        <f>VLOOKUP(X1677,角色属性总表!AG:AI,3,FALSE)*VLOOKUP(AA1677,角色间职业划分!P:AG,8,FALSE)/角色间职业划分!$W$9</f>
        <v>5351.5714000000016</v>
      </c>
      <c r="AD1677">
        <f>VLOOKUP(AA1677,角色间职业划分!P:AP,26,FALSE)</f>
        <v>0.4</v>
      </c>
      <c r="AE1677">
        <f>VLOOKUP(X1677,角色属性总表!I:Q,3,FALSE)</f>
        <v>540.28800000000012</v>
      </c>
      <c r="AF1677">
        <f>VLOOKUP(AA1677,角色间职业划分!P:AP,11,FALSE)</f>
        <v>0.41</v>
      </c>
      <c r="AG1677">
        <f t="shared" si="264"/>
        <v>3004.2975009764273</v>
      </c>
      <c r="AH1677">
        <f t="shared" si="265"/>
        <v>540</v>
      </c>
      <c r="AJ1677">
        <f t="shared" si="266"/>
        <v>2464.2975009764273</v>
      </c>
      <c r="AK1677">
        <v>1673</v>
      </c>
    </row>
    <row r="1678" spans="1:37" x14ac:dyDescent="0.15">
      <c r="A1678">
        <v>1674</v>
      </c>
      <c r="B1678">
        <f>ROUND(VLOOKUP(X1678,角色属性总表!AG:AI,2,FALSE)/角色属性总表!$C$34,0)</f>
        <v>175</v>
      </c>
      <c r="C1678">
        <f>ROUND(VLOOKUP(X1678,角色属性总表!Y:AE,3,FALSE)/J1678,0)</f>
        <v>73</v>
      </c>
      <c r="D1678">
        <f>ROUND(VLOOKUP(X1678,角色属性总表!AG:AI,3,FALSE)/角色属性总表!$C$35,0)</f>
        <v>183</v>
      </c>
      <c r="E1678">
        <f t="shared" si="260"/>
        <v>497</v>
      </c>
      <c r="F1678">
        <f t="shared" si="261"/>
        <v>30</v>
      </c>
      <c r="G1678">
        <f t="shared" si="262"/>
        <v>7</v>
      </c>
      <c r="H1678">
        <v>0</v>
      </c>
      <c r="I1678">
        <f t="shared" si="267"/>
        <v>3</v>
      </c>
      <c r="J1678">
        <f>VLOOKUP(AA1678,角色间职业划分!P:AP,20,FALSE)</f>
        <v>10</v>
      </c>
      <c r="K1678">
        <f>IF(X1678=500,100,VLOOKUP(AA1678,角色间职业划分!P:AP,22,FALSE))</f>
        <v>120</v>
      </c>
      <c r="L1678">
        <f>IF(X1678=500,K1678,VLOOKUP(AA1678,角色间职业划分!P:AP,23,FALSE))</f>
        <v>60</v>
      </c>
      <c r="M1678">
        <f>VLOOKUP(AA1678,角色间职业划分!P:AP,24,FALSE)</f>
        <v>0</v>
      </c>
      <c r="N1678">
        <f>VLOOKUP(AA1678,角色间职业划分!P:AP,14)*100</f>
        <v>95</v>
      </c>
      <c r="O1678">
        <f>VLOOKUP(AA1678,角色间职业划分!P:Z,9,FALSE)</f>
        <v>0</v>
      </c>
      <c r="P1678">
        <f>VLOOKUP(AA1678,角色间职业划分!P:AP,10,FALSE)</f>
        <v>0</v>
      </c>
      <c r="Q1678">
        <f>VLOOKUP(AA1678,角色间职业划分!P:AP,15,FALSE)</f>
        <v>0</v>
      </c>
      <c r="R1678">
        <f>VLOOKUP(AA1678,角色间职业划分!P:AP,16,FALSE)</f>
        <v>0</v>
      </c>
      <c r="S1678">
        <f>VLOOKUP(AA1678,角色间职业划分!P:AP,17,FALSE)</f>
        <v>0</v>
      </c>
      <c r="T1678">
        <f>VLOOKUP(AA1678,角色间职业划分!P:AP,18,FALSE)</f>
        <v>0</v>
      </c>
      <c r="U1678">
        <f>VLOOKUP(AA1678,角色间职业划分!P:AP,27,FALSE)</f>
        <v>0</v>
      </c>
      <c r="V1678">
        <f t="shared" si="263"/>
        <v>10.999999999999998</v>
      </c>
      <c r="W1678">
        <f>VLOOKUP(AA1678,角色间职业划分!P:Q,2,FALSE)</f>
        <v>36</v>
      </c>
      <c r="X1678">
        <f t="shared" si="268"/>
        <v>58</v>
      </c>
      <c r="Y1678">
        <f>INT(VLOOKUP(X1678,角色属性总表!AG:AH,2,FALSE)*角色属性总表!$C$38)</f>
        <v>1224</v>
      </c>
      <c r="AA1678">
        <f t="shared" si="269"/>
        <v>17</v>
      </c>
      <c r="AB1678">
        <f>VLOOKUP(X1678,角色属性总表!AG:AI,2,FALSE)*VLOOKUP(角色等级属性!AA1678,角色间职业划分!P:AG,13,FALSE)/角色间职业划分!$AB$9</f>
        <v>1243.5639253252052</v>
      </c>
      <c r="AC1678">
        <f>VLOOKUP(X1678,角色属性总表!AG:AI,3,FALSE)*VLOOKUP(AA1678,角色间职业划分!P:AG,8,FALSE)/角色间职业划分!$W$9</f>
        <v>5431.4456</v>
      </c>
      <c r="AD1678">
        <f>VLOOKUP(AA1678,角色间职业划分!P:AP,26,FALSE)</f>
        <v>0.4</v>
      </c>
      <c r="AE1678">
        <f>VLOOKUP(X1678,角色属性总表!I:Q,3,FALSE)</f>
        <v>548.35199999999998</v>
      </c>
      <c r="AF1678">
        <f>VLOOKUP(AA1678,角色间职业划分!P:AP,11,FALSE)</f>
        <v>0.41</v>
      </c>
      <c r="AG1678">
        <f t="shared" si="264"/>
        <v>3091.6101886015781</v>
      </c>
      <c r="AH1678">
        <f t="shared" si="265"/>
        <v>549</v>
      </c>
      <c r="AJ1678">
        <f t="shared" si="266"/>
        <v>2542.6101886015781</v>
      </c>
      <c r="AK1678">
        <v>1674</v>
      </c>
    </row>
    <row r="1679" spans="1:37" x14ac:dyDescent="0.15">
      <c r="A1679">
        <v>1675</v>
      </c>
      <c r="B1679">
        <f>ROUND(VLOOKUP(X1679,角色属性总表!AG:AI,2,FALSE)/角色属性总表!$C$34,0)</f>
        <v>177</v>
      </c>
      <c r="C1679">
        <f>ROUND(VLOOKUP(X1679,角色属性总表!Y:AE,3,FALSE)/J1679,0)</f>
        <v>75</v>
      </c>
      <c r="D1679">
        <f>ROUND(VLOOKUP(X1679,角色属性总表!AG:AI,3,FALSE)/角色属性总表!$C$35,0)</f>
        <v>185</v>
      </c>
      <c r="E1679">
        <f t="shared" si="260"/>
        <v>504</v>
      </c>
      <c r="F1679">
        <f t="shared" si="261"/>
        <v>30</v>
      </c>
      <c r="G1679">
        <f t="shared" si="262"/>
        <v>7</v>
      </c>
      <c r="H1679">
        <v>0</v>
      </c>
      <c r="I1679">
        <f t="shared" si="267"/>
        <v>3</v>
      </c>
      <c r="J1679">
        <f>VLOOKUP(AA1679,角色间职业划分!P:AP,20,FALSE)</f>
        <v>10</v>
      </c>
      <c r="K1679">
        <f>IF(X1679=500,100,VLOOKUP(AA1679,角色间职业划分!P:AP,22,FALSE))</f>
        <v>120</v>
      </c>
      <c r="L1679">
        <f>IF(X1679=500,K1679,VLOOKUP(AA1679,角色间职业划分!P:AP,23,FALSE))</f>
        <v>60</v>
      </c>
      <c r="M1679">
        <f>VLOOKUP(AA1679,角色间职业划分!P:AP,24,FALSE)</f>
        <v>0</v>
      </c>
      <c r="N1679">
        <f>VLOOKUP(AA1679,角色间职业划分!P:AP,14)*100</f>
        <v>95</v>
      </c>
      <c r="O1679">
        <f>VLOOKUP(AA1679,角色间职业划分!P:Z,9,FALSE)</f>
        <v>0</v>
      </c>
      <c r="P1679">
        <f>VLOOKUP(AA1679,角色间职业划分!P:AP,10,FALSE)</f>
        <v>0</v>
      </c>
      <c r="Q1679">
        <f>VLOOKUP(AA1679,角色间职业划分!P:AP,15,FALSE)</f>
        <v>0</v>
      </c>
      <c r="R1679">
        <f>VLOOKUP(AA1679,角色间职业划分!P:AP,16,FALSE)</f>
        <v>0</v>
      </c>
      <c r="S1679">
        <f>VLOOKUP(AA1679,角色间职业划分!P:AP,17,FALSE)</f>
        <v>0</v>
      </c>
      <c r="T1679">
        <f>VLOOKUP(AA1679,角色间职业划分!P:AP,18,FALSE)</f>
        <v>0</v>
      </c>
      <c r="U1679">
        <f>VLOOKUP(AA1679,角色间职业划分!P:AP,27,FALSE)</f>
        <v>0</v>
      </c>
      <c r="V1679">
        <f t="shared" si="263"/>
        <v>10.999999999999998</v>
      </c>
      <c r="W1679">
        <f>VLOOKUP(AA1679,角色间职业划分!P:Q,2,FALSE)</f>
        <v>36</v>
      </c>
      <c r="X1679">
        <f t="shared" si="268"/>
        <v>59</v>
      </c>
      <c r="Y1679">
        <f>INT(VLOOKUP(X1679,角色属性总表!AG:AH,2,FALSE)*角色属性总表!$C$38)</f>
        <v>1242</v>
      </c>
      <c r="AA1679">
        <f t="shared" si="269"/>
        <v>17</v>
      </c>
      <c r="AB1679">
        <f>VLOOKUP(X1679,角色属性总表!AG:AI,2,FALSE)*VLOOKUP(角色等级属性!AA1679,角色间职业划分!P:AG,13,FALSE)/角色间职业划分!$AB$9</f>
        <v>1261.8516301093996</v>
      </c>
      <c r="AC1679">
        <f>VLOOKUP(X1679,角色属性总表!AG:AI,3,FALSE)*VLOOKUP(AA1679,角色间职业划分!P:AG,8,FALSE)/角色间职业划分!$W$9</f>
        <v>5511.3198000000011</v>
      </c>
      <c r="AD1679">
        <f>VLOOKUP(AA1679,角色间职业划分!P:AP,26,FALSE)</f>
        <v>0.4</v>
      </c>
      <c r="AE1679">
        <f>VLOOKUP(X1679,角色属性总表!I:Q,3,FALSE)</f>
        <v>556.41600000000005</v>
      </c>
      <c r="AF1679">
        <f>VLOOKUP(AA1679,角色间职业划分!P:AP,11,FALSE)</f>
        <v>0.41</v>
      </c>
      <c r="AG1679">
        <f t="shared" si="264"/>
        <v>3179.9926447047615</v>
      </c>
      <c r="AH1679">
        <f t="shared" si="265"/>
        <v>555</v>
      </c>
      <c r="AJ1679">
        <f t="shared" si="266"/>
        <v>2624.9926447047615</v>
      </c>
      <c r="AK1679">
        <v>1675</v>
      </c>
    </row>
    <row r="1680" spans="1:37" x14ac:dyDescent="0.15">
      <c r="A1680">
        <v>1676</v>
      </c>
      <c r="B1680">
        <f>ROUND(VLOOKUP(X1680,角色属性总表!AG:AI,2,FALSE)/角色属性总表!$C$34,0)</f>
        <v>180</v>
      </c>
      <c r="C1680">
        <f>ROUND(VLOOKUP(X1680,角色属性总表!Y:AE,3,FALSE)/J1680,0)</f>
        <v>77</v>
      </c>
      <c r="D1680">
        <f>ROUND(VLOOKUP(X1680,角色属性总表!AG:AI,3,FALSE)/角色属性总表!$C$35,0)</f>
        <v>188</v>
      </c>
      <c r="E1680">
        <f t="shared" si="260"/>
        <v>512</v>
      </c>
      <c r="F1680">
        <f t="shared" si="261"/>
        <v>30</v>
      </c>
      <c r="G1680">
        <f t="shared" si="262"/>
        <v>7</v>
      </c>
      <c r="H1680">
        <v>0</v>
      </c>
      <c r="I1680">
        <f t="shared" si="267"/>
        <v>3</v>
      </c>
      <c r="J1680">
        <f>VLOOKUP(AA1680,角色间职业划分!P:AP,20,FALSE)</f>
        <v>10</v>
      </c>
      <c r="K1680">
        <f>IF(X1680=500,100,VLOOKUP(AA1680,角色间职业划分!P:AP,22,FALSE))</f>
        <v>120</v>
      </c>
      <c r="L1680">
        <f>IF(X1680=500,K1680,VLOOKUP(AA1680,角色间职业划分!P:AP,23,FALSE))</f>
        <v>60</v>
      </c>
      <c r="M1680">
        <f>VLOOKUP(AA1680,角色间职业划分!P:AP,24,FALSE)</f>
        <v>0</v>
      </c>
      <c r="N1680">
        <f>VLOOKUP(AA1680,角色间职业划分!P:AP,14)*100</f>
        <v>95</v>
      </c>
      <c r="O1680">
        <f>VLOOKUP(AA1680,角色间职业划分!P:Z,9,FALSE)</f>
        <v>0</v>
      </c>
      <c r="P1680">
        <f>VLOOKUP(AA1680,角色间职业划分!P:AP,10,FALSE)</f>
        <v>0</v>
      </c>
      <c r="Q1680">
        <f>VLOOKUP(AA1680,角色间职业划分!P:AP,15,FALSE)</f>
        <v>0</v>
      </c>
      <c r="R1680">
        <f>VLOOKUP(AA1680,角色间职业划分!P:AP,16,FALSE)</f>
        <v>0</v>
      </c>
      <c r="S1680">
        <f>VLOOKUP(AA1680,角色间职业划分!P:AP,17,FALSE)</f>
        <v>0</v>
      </c>
      <c r="T1680">
        <f>VLOOKUP(AA1680,角色间职业划分!P:AP,18,FALSE)</f>
        <v>0</v>
      </c>
      <c r="U1680">
        <f>VLOOKUP(AA1680,角色间职业划分!P:AP,27,FALSE)</f>
        <v>0</v>
      </c>
      <c r="V1680">
        <f t="shared" si="263"/>
        <v>10.999999999999998</v>
      </c>
      <c r="W1680">
        <f>VLOOKUP(AA1680,角色间职业划分!P:Q,2,FALSE)</f>
        <v>36</v>
      </c>
      <c r="X1680">
        <f t="shared" si="268"/>
        <v>60</v>
      </c>
      <c r="Y1680">
        <f>INT(VLOOKUP(X1680,角色属性总表!AG:AH,2,FALSE)*角色属性总表!$C$38)</f>
        <v>1260</v>
      </c>
      <c r="AA1680">
        <f t="shared" si="269"/>
        <v>17</v>
      </c>
      <c r="AB1680">
        <f>VLOOKUP(X1680,角色属性总表!AG:AI,2,FALSE)*VLOOKUP(角色等级属性!AA1680,角色间职业划分!P:AG,13,FALSE)/角色间职业划分!$AB$9</f>
        <v>1280.1393348935937</v>
      </c>
      <c r="AC1680">
        <f>VLOOKUP(X1680,角色属性总表!AG:AI,3,FALSE)*VLOOKUP(AA1680,角色间职业划分!P:AG,8,FALSE)/角色间职业划分!$W$9</f>
        <v>5591.1940000000004</v>
      </c>
      <c r="AD1680">
        <f>VLOOKUP(AA1680,角色间职业划分!P:AP,26,FALSE)</f>
        <v>0.4</v>
      </c>
      <c r="AE1680">
        <f>VLOOKUP(X1680,角色属性总表!I:Q,3,FALSE)</f>
        <v>564.48</v>
      </c>
      <c r="AF1680">
        <f>VLOOKUP(AA1680,角色间职业划分!P:AP,11,FALSE)</f>
        <v>0.41</v>
      </c>
      <c r="AG1680">
        <f t="shared" si="264"/>
        <v>3269.4431377826704</v>
      </c>
      <c r="AH1680">
        <f t="shared" si="265"/>
        <v>564</v>
      </c>
      <c r="AJ1680">
        <f t="shared" si="266"/>
        <v>2705.4431377826704</v>
      </c>
      <c r="AK1680">
        <v>1676</v>
      </c>
    </row>
    <row r="1681" spans="1:37" x14ac:dyDescent="0.15">
      <c r="A1681">
        <v>1677</v>
      </c>
      <c r="B1681">
        <f>ROUND(VLOOKUP(X1681,角色属性总表!AG:AI,2,FALSE)/角色属性总表!$C$34,0)</f>
        <v>183</v>
      </c>
      <c r="C1681">
        <f>ROUND(VLOOKUP(X1681,角色属性总表!Y:AE,3,FALSE)/J1681,0)</f>
        <v>79</v>
      </c>
      <c r="D1681">
        <f>ROUND(VLOOKUP(X1681,角色属性总表!AG:AI,3,FALSE)/角色属性总表!$C$35,0)</f>
        <v>191</v>
      </c>
      <c r="E1681">
        <f t="shared" si="260"/>
        <v>519</v>
      </c>
      <c r="F1681">
        <f t="shared" si="261"/>
        <v>30</v>
      </c>
      <c r="G1681">
        <f t="shared" si="262"/>
        <v>7</v>
      </c>
      <c r="H1681">
        <v>0</v>
      </c>
      <c r="I1681">
        <f t="shared" si="267"/>
        <v>3</v>
      </c>
      <c r="J1681">
        <f>VLOOKUP(AA1681,角色间职业划分!P:AP,20,FALSE)</f>
        <v>10</v>
      </c>
      <c r="K1681">
        <f>IF(X1681=500,100,VLOOKUP(AA1681,角色间职业划分!P:AP,22,FALSE))</f>
        <v>120</v>
      </c>
      <c r="L1681">
        <f>IF(X1681=500,K1681,VLOOKUP(AA1681,角色间职业划分!P:AP,23,FALSE))</f>
        <v>60</v>
      </c>
      <c r="M1681">
        <f>VLOOKUP(AA1681,角色间职业划分!P:AP,24,FALSE)</f>
        <v>0</v>
      </c>
      <c r="N1681">
        <f>VLOOKUP(AA1681,角色间职业划分!P:AP,14)*100</f>
        <v>95</v>
      </c>
      <c r="O1681">
        <f>VLOOKUP(AA1681,角色间职业划分!P:Z,9,FALSE)</f>
        <v>0</v>
      </c>
      <c r="P1681">
        <f>VLOOKUP(AA1681,角色间职业划分!P:AP,10,FALSE)</f>
        <v>0</v>
      </c>
      <c r="Q1681">
        <f>VLOOKUP(AA1681,角色间职业划分!P:AP,15,FALSE)</f>
        <v>0</v>
      </c>
      <c r="R1681">
        <f>VLOOKUP(AA1681,角色间职业划分!P:AP,16,FALSE)</f>
        <v>0</v>
      </c>
      <c r="S1681">
        <f>VLOOKUP(AA1681,角色间职业划分!P:AP,17,FALSE)</f>
        <v>0</v>
      </c>
      <c r="T1681">
        <f>VLOOKUP(AA1681,角色间职业划分!P:AP,18,FALSE)</f>
        <v>0</v>
      </c>
      <c r="U1681">
        <f>VLOOKUP(AA1681,角色间职业划分!P:AP,27,FALSE)</f>
        <v>0</v>
      </c>
      <c r="V1681">
        <f t="shared" si="263"/>
        <v>10.999999999999998</v>
      </c>
      <c r="W1681">
        <f>VLOOKUP(AA1681,角色间职业划分!P:Q,2,FALSE)</f>
        <v>36</v>
      </c>
      <c r="X1681">
        <f t="shared" si="268"/>
        <v>61</v>
      </c>
      <c r="Y1681">
        <f>INT(VLOOKUP(X1681,角色属性总表!AG:AH,2,FALSE)*角色属性总表!$C$38)</f>
        <v>1278</v>
      </c>
      <c r="AA1681">
        <f t="shared" si="269"/>
        <v>17</v>
      </c>
      <c r="AB1681">
        <f>VLOOKUP(X1681,角色属性总表!AG:AI,2,FALSE)*VLOOKUP(角色等级属性!AA1681,角色间职业划分!P:AG,13,FALSE)/角色间职业划分!$AB$9</f>
        <v>1298.4270396777879</v>
      </c>
      <c r="AC1681">
        <f>VLOOKUP(X1681,角色属性总表!AG:AI,3,FALSE)*VLOOKUP(AA1681,角色间职业划分!P:AG,8,FALSE)/角色间职业划分!$W$9</f>
        <v>5671.0682000000006</v>
      </c>
      <c r="AD1681">
        <f>VLOOKUP(AA1681,角色间职业划分!P:AP,26,FALSE)</f>
        <v>0.4</v>
      </c>
      <c r="AE1681">
        <f>VLOOKUP(X1681,角色属性总表!I:Q,3,FALSE)</f>
        <v>572.54399999999998</v>
      </c>
      <c r="AF1681">
        <f>VLOOKUP(AA1681,角色间职业划分!P:AP,11,FALSE)</f>
        <v>0.41</v>
      </c>
      <c r="AG1681">
        <f t="shared" si="264"/>
        <v>3359.960049987993</v>
      </c>
      <c r="AH1681">
        <f t="shared" si="265"/>
        <v>573</v>
      </c>
      <c r="AJ1681">
        <f t="shared" si="266"/>
        <v>2786.960049987993</v>
      </c>
      <c r="AK1681">
        <v>1677</v>
      </c>
    </row>
    <row r="1682" spans="1:37" x14ac:dyDescent="0.15">
      <c r="A1682">
        <v>1678</v>
      </c>
      <c r="B1682">
        <f>ROUND(VLOOKUP(X1682,角色属性总表!AG:AI,2,FALSE)/角色属性总表!$C$34,0)</f>
        <v>185</v>
      </c>
      <c r="C1682">
        <f>ROUND(VLOOKUP(X1682,角色属性总表!Y:AE,3,FALSE)/J1682,0)</f>
        <v>81</v>
      </c>
      <c r="D1682">
        <f>ROUND(VLOOKUP(X1682,角色属性总表!AG:AI,3,FALSE)/角色属性总表!$C$35,0)</f>
        <v>194</v>
      </c>
      <c r="E1682">
        <f t="shared" si="260"/>
        <v>526</v>
      </c>
      <c r="F1682">
        <f t="shared" si="261"/>
        <v>30</v>
      </c>
      <c r="G1682">
        <f t="shared" si="262"/>
        <v>7</v>
      </c>
      <c r="H1682">
        <v>0</v>
      </c>
      <c r="I1682">
        <f t="shared" si="267"/>
        <v>3</v>
      </c>
      <c r="J1682">
        <f>VLOOKUP(AA1682,角色间职业划分!P:AP,20,FALSE)</f>
        <v>10</v>
      </c>
      <c r="K1682">
        <f>IF(X1682=500,100,VLOOKUP(AA1682,角色间职业划分!P:AP,22,FALSE))</f>
        <v>120</v>
      </c>
      <c r="L1682">
        <f>IF(X1682=500,K1682,VLOOKUP(AA1682,角色间职业划分!P:AP,23,FALSE))</f>
        <v>60</v>
      </c>
      <c r="M1682">
        <f>VLOOKUP(AA1682,角色间职业划分!P:AP,24,FALSE)</f>
        <v>0</v>
      </c>
      <c r="N1682">
        <f>VLOOKUP(AA1682,角色间职业划分!P:AP,14)*100</f>
        <v>95</v>
      </c>
      <c r="O1682">
        <f>VLOOKUP(AA1682,角色间职业划分!P:Z,9,FALSE)</f>
        <v>0</v>
      </c>
      <c r="P1682">
        <f>VLOOKUP(AA1682,角色间职业划分!P:AP,10,FALSE)</f>
        <v>0</v>
      </c>
      <c r="Q1682">
        <f>VLOOKUP(AA1682,角色间职业划分!P:AP,15,FALSE)</f>
        <v>0</v>
      </c>
      <c r="R1682">
        <f>VLOOKUP(AA1682,角色间职业划分!P:AP,16,FALSE)</f>
        <v>0</v>
      </c>
      <c r="S1682">
        <f>VLOOKUP(AA1682,角色间职业划分!P:AP,17,FALSE)</f>
        <v>0</v>
      </c>
      <c r="T1682">
        <f>VLOOKUP(AA1682,角色间职业划分!P:AP,18,FALSE)</f>
        <v>0</v>
      </c>
      <c r="U1682">
        <f>VLOOKUP(AA1682,角色间职业划分!P:AP,27,FALSE)</f>
        <v>0</v>
      </c>
      <c r="V1682">
        <f t="shared" si="263"/>
        <v>10.999999999999998</v>
      </c>
      <c r="W1682">
        <f>VLOOKUP(AA1682,角色间职业划分!P:Q,2,FALSE)</f>
        <v>36</v>
      </c>
      <c r="X1682">
        <f t="shared" si="268"/>
        <v>62</v>
      </c>
      <c r="Y1682">
        <f>INT(VLOOKUP(X1682,角色属性总表!AG:AH,2,FALSE)*角色属性总表!$C$38)</f>
        <v>1296</v>
      </c>
      <c r="AA1682">
        <f t="shared" si="269"/>
        <v>17</v>
      </c>
      <c r="AB1682">
        <f>VLOOKUP(X1682,角色属性总表!AG:AI,2,FALSE)*VLOOKUP(角色等级属性!AA1682,角色间职业划分!P:AG,13,FALSE)/角色间职业划分!$AB$9</f>
        <v>1316.714744461982</v>
      </c>
      <c r="AC1682">
        <f>VLOOKUP(X1682,角色属性总表!AG:AI,3,FALSE)*VLOOKUP(AA1682,角色间职业划分!P:AG,8,FALSE)/角色间职业划分!$W$9</f>
        <v>5750.9424000000017</v>
      </c>
      <c r="AD1682">
        <f>VLOOKUP(AA1682,角色间职业划分!P:AP,26,FALSE)</f>
        <v>0.4</v>
      </c>
      <c r="AE1682">
        <f>VLOOKUP(X1682,角色属性总表!I:Q,3,FALSE)</f>
        <v>580.60800000000006</v>
      </c>
      <c r="AF1682">
        <f>VLOOKUP(AA1682,角色间职业划分!P:AP,11,FALSE)</f>
        <v>0.41</v>
      </c>
      <c r="AG1682">
        <f t="shared" si="264"/>
        <v>3451.5418727167485</v>
      </c>
      <c r="AH1682">
        <f t="shared" si="265"/>
        <v>582</v>
      </c>
      <c r="AJ1682">
        <f t="shared" si="266"/>
        <v>2869.5418727167485</v>
      </c>
      <c r="AK1682">
        <v>1678</v>
      </c>
    </row>
    <row r="1683" spans="1:37" x14ac:dyDescent="0.15">
      <c r="A1683">
        <v>1679</v>
      </c>
      <c r="B1683">
        <f>ROUND(VLOOKUP(X1683,角色属性总表!AG:AI,2,FALSE)/角色属性总表!$C$34,0)</f>
        <v>188</v>
      </c>
      <c r="C1683">
        <f>ROUND(VLOOKUP(X1683,角色属性总表!Y:AE,3,FALSE)/J1683,0)</f>
        <v>83</v>
      </c>
      <c r="D1683">
        <f>ROUND(VLOOKUP(X1683,角色属性总表!AG:AI,3,FALSE)/角色属性总表!$C$35,0)</f>
        <v>196</v>
      </c>
      <c r="E1683">
        <f t="shared" si="260"/>
        <v>534</v>
      </c>
      <c r="F1683">
        <f t="shared" si="261"/>
        <v>30</v>
      </c>
      <c r="G1683">
        <f t="shared" si="262"/>
        <v>7</v>
      </c>
      <c r="H1683">
        <v>0</v>
      </c>
      <c r="I1683">
        <f t="shared" si="267"/>
        <v>3</v>
      </c>
      <c r="J1683">
        <f>VLOOKUP(AA1683,角色间职业划分!P:AP,20,FALSE)</f>
        <v>10</v>
      </c>
      <c r="K1683">
        <f>IF(X1683=500,100,VLOOKUP(AA1683,角色间职业划分!P:AP,22,FALSE))</f>
        <v>120</v>
      </c>
      <c r="L1683">
        <f>IF(X1683=500,K1683,VLOOKUP(AA1683,角色间职业划分!P:AP,23,FALSE))</f>
        <v>60</v>
      </c>
      <c r="M1683">
        <f>VLOOKUP(AA1683,角色间职业划分!P:AP,24,FALSE)</f>
        <v>0</v>
      </c>
      <c r="N1683">
        <f>VLOOKUP(AA1683,角色间职业划分!P:AP,14)*100</f>
        <v>95</v>
      </c>
      <c r="O1683">
        <f>VLOOKUP(AA1683,角色间职业划分!P:Z,9,FALSE)</f>
        <v>0</v>
      </c>
      <c r="P1683">
        <f>VLOOKUP(AA1683,角色间职业划分!P:AP,10,FALSE)</f>
        <v>0</v>
      </c>
      <c r="Q1683">
        <f>VLOOKUP(AA1683,角色间职业划分!P:AP,15,FALSE)</f>
        <v>0</v>
      </c>
      <c r="R1683">
        <f>VLOOKUP(AA1683,角色间职业划分!P:AP,16,FALSE)</f>
        <v>0</v>
      </c>
      <c r="S1683">
        <f>VLOOKUP(AA1683,角色间职业划分!P:AP,17,FALSE)</f>
        <v>0</v>
      </c>
      <c r="T1683">
        <f>VLOOKUP(AA1683,角色间职业划分!P:AP,18,FALSE)</f>
        <v>0</v>
      </c>
      <c r="U1683">
        <f>VLOOKUP(AA1683,角色间职业划分!P:AP,27,FALSE)</f>
        <v>0</v>
      </c>
      <c r="V1683">
        <f t="shared" si="263"/>
        <v>10.999999999999998</v>
      </c>
      <c r="W1683">
        <f>VLOOKUP(AA1683,角色间职业划分!P:Q,2,FALSE)</f>
        <v>36</v>
      </c>
      <c r="X1683">
        <f t="shared" si="268"/>
        <v>63</v>
      </c>
      <c r="Y1683">
        <f>INT(VLOOKUP(X1683,角色属性总表!AG:AH,2,FALSE)*角色属性总表!$C$38)</f>
        <v>1314</v>
      </c>
      <c r="AA1683">
        <f t="shared" si="269"/>
        <v>17</v>
      </c>
      <c r="AB1683">
        <f>VLOOKUP(X1683,角色属性总表!AG:AI,2,FALSE)*VLOOKUP(角色等级属性!AA1683,角色间职业划分!P:AG,13,FALSE)/角色间职业划分!$AB$9</f>
        <v>1335.0024492461764</v>
      </c>
      <c r="AC1683">
        <f>VLOOKUP(X1683,角色属性总表!AG:AI,3,FALSE)*VLOOKUP(AA1683,角色间职业划分!P:AG,8,FALSE)/角色间职业划分!$W$9</f>
        <v>5830.8166000000001</v>
      </c>
      <c r="AD1683">
        <f>VLOOKUP(AA1683,角色间职业划分!P:AP,26,FALSE)</f>
        <v>0.4</v>
      </c>
      <c r="AE1683">
        <f>VLOOKUP(X1683,角色属性总表!I:Q,3,FALSE)</f>
        <v>588.67200000000003</v>
      </c>
      <c r="AF1683">
        <f>VLOOKUP(AA1683,角色间职业划分!P:AP,11,FALSE)</f>
        <v>0.41</v>
      </c>
      <c r="AG1683">
        <f t="shared" si="264"/>
        <v>3544.1872024515219</v>
      </c>
      <c r="AH1683">
        <f t="shared" si="265"/>
        <v>588</v>
      </c>
      <c r="AJ1683">
        <f t="shared" si="266"/>
        <v>2956.1872024515219</v>
      </c>
      <c r="AK1683">
        <v>1679</v>
      </c>
    </row>
    <row r="1684" spans="1:37" x14ac:dyDescent="0.15">
      <c r="A1684">
        <v>1680</v>
      </c>
      <c r="B1684">
        <f>ROUND(VLOOKUP(X1684,角色属性总表!AG:AI,2,FALSE)/角色属性总表!$C$34,0)</f>
        <v>190</v>
      </c>
      <c r="C1684">
        <f>ROUND(VLOOKUP(X1684,角色属性总表!Y:AE,3,FALSE)/J1684,0)</f>
        <v>85</v>
      </c>
      <c r="D1684">
        <f>ROUND(VLOOKUP(X1684,角色属性总表!AG:AI,3,FALSE)/角色属性总表!$C$35,0)</f>
        <v>199</v>
      </c>
      <c r="E1684">
        <f t="shared" si="260"/>
        <v>541</v>
      </c>
      <c r="F1684">
        <f t="shared" si="261"/>
        <v>30</v>
      </c>
      <c r="G1684">
        <f t="shared" si="262"/>
        <v>7</v>
      </c>
      <c r="H1684">
        <v>0</v>
      </c>
      <c r="I1684">
        <f t="shared" si="267"/>
        <v>3</v>
      </c>
      <c r="J1684">
        <f>VLOOKUP(AA1684,角色间职业划分!P:AP,20,FALSE)</f>
        <v>10</v>
      </c>
      <c r="K1684">
        <f>IF(X1684=500,100,VLOOKUP(AA1684,角色间职业划分!P:AP,22,FALSE))</f>
        <v>120</v>
      </c>
      <c r="L1684">
        <f>IF(X1684=500,K1684,VLOOKUP(AA1684,角色间职业划分!P:AP,23,FALSE))</f>
        <v>60</v>
      </c>
      <c r="M1684">
        <f>VLOOKUP(AA1684,角色间职业划分!P:AP,24,FALSE)</f>
        <v>0</v>
      </c>
      <c r="N1684">
        <f>VLOOKUP(AA1684,角色间职业划分!P:AP,14)*100</f>
        <v>95</v>
      </c>
      <c r="O1684">
        <f>VLOOKUP(AA1684,角色间职业划分!P:Z,9,FALSE)</f>
        <v>0</v>
      </c>
      <c r="P1684">
        <f>VLOOKUP(AA1684,角色间职业划分!P:AP,10,FALSE)</f>
        <v>0</v>
      </c>
      <c r="Q1684">
        <f>VLOOKUP(AA1684,角色间职业划分!P:AP,15,FALSE)</f>
        <v>0</v>
      </c>
      <c r="R1684">
        <f>VLOOKUP(AA1684,角色间职业划分!P:AP,16,FALSE)</f>
        <v>0</v>
      </c>
      <c r="S1684">
        <f>VLOOKUP(AA1684,角色间职业划分!P:AP,17,FALSE)</f>
        <v>0</v>
      </c>
      <c r="T1684">
        <f>VLOOKUP(AA1684,角色间职业划分!P:AP,18,FALSE)</f>
        <v>0</v>
      </c>
      <c r="U1684">
        <f>VLOOKUP(AA1684,角色间职业划分!P:AP,27,FALSE)</f>
        <v>0</v>
      </c>
      <c r="V1684">
        <f t="shared" si="263"/>
        <v>10.999999999999998</v>
      </c>
      <c r="W1684">
        <f>VLOOKUP(AA1684,角色间职业划分!P:Q,2,FALSE)</f>
        <v>36</v>
      </c>
      <c r="X1684">
        <f t="shared" si="268"/>
        <v>64</v>
      </c>
      <c r="Y1684">
        <f>INT(VLOOKUP(X1684,角色属性总表!AG:AH,2,FALSE)*角色属性总表!$C$38)</f>
        <v>1332</v>
      </c>
      <c r="AA1684">
        <f t="shared" si="269"/>
        <v>17</v>
      </c>
      <c r="AB1684">
        <f>VLOOKUP(X1684,角色属性总表!AG:AI,2,FALSE)*VLOOKUP(角色等级属性!AA1684,角色间职业划分!P:AG,13,FALSE)/角色间职业划分!$AB$9</f>
        <v>1353.2901540303706</v>
      </c>
      <c r="AC1684">
        <f>VLOOKUP(X1684,角色属性总表!AG:AI,3,FALSE)*VLOOKUP(AA1684,角色间职业划分!P:AG,8,FALSE)/角色间职业划分!$W$9</f>
        <v>5910.6908000000012</v>
      </c>
      <c r="AD1684">
        <f>VLOOKUP(AA1684,角色间职业划分!P:AP,26,FALSE)</f>
        <v>0.4</v>
      </c>
      <c r="AE1684">
        <f>VLOOKUP(X1684,角色属性总表!I:Q,3,FALSE)</f>
        <v>596.73599999999999</v>
      </c>
      <c r="AF1684">
        <f>VLOOKUP(AA1684,角色间职业划分!P:AP,11,FALSE)</f>
        <v>0.41</v>
      </c>
      <c r="AG1684">
        <f t="shared" si="264"/>
        <v>3637.8947368421054</v>
      </c>
      <c r="AH1684">
        <f t="shared" si="265"/>
        <v>597</v>
      </c>
      <c r="AJ1684">
        <f t="shared" si="266"/>
        <v>3040.8947368421054</v>
      </c>
      <c r="AK1684">
        <v>1680</v>
      </c>
    </row>
    <row r="1685" spans="1:37" x14ac:dyDescent="0.15">
      <c r="A1685">
        <v>1681</v>
      </c>
      <c r="B1685">
        <f>ROUND(VLOOKUP(X1685,角色属性总表!AG:AI,2,FALSE)/角色属性总表!$C$34,0)</f>
        <v>193</v>
      </c>
      <c r="C1685">
        <f>ROUND(VLOOKUP(X1685,角色属性总表!Y:AE,3,FALSE)/J1685,0)</f>
        <v>87</v>
      </c>
      <c r="D1685">
        <f>ROUND(VLOOKUP(X1685,角色属性总表!AG:AI,3,FALSE)/角色属性总表!$C$35,0)</f>
        <v>202</v>
      </c>
      <c r="E1685">
        <f t="shared" si="260"/>
        <v>548</v>
      </c>
      <c r="F1685">
        <f t="shared" si="261"/>
        <v>30</v>
      </c>
      <c r="G1685">
        <f t="shared" si="262"/>
        <v>7</v>
      </c>
      <c r="H1685">
        <v>0</v>
      </c>
      <c r="I1685">
        <f t="shared" si="267"/>
        <v>3</v>
      </c>
      <c r="J1685">
        <f>VLOOKUP(AA1685,角色间职业划分!P:AP,20,FALSE)</f>
        <v>10</v>
      </c>
      <c r="K1685">
        <f>IF(X1685=500,100,VLOOKUP(AA1685,角色间职业划分!P:AP,22,FALSE))</f>
        <v>120</v>
      </c>
      <c r="L1685">
        <f>IF(X1685=500,K1685,VLOOKUP(AA1685,角色间职业划分!P:AP,23,FALSE))</f>
        <v>60</v>
      </c>
      <c r="M1685">
        <f>VLOOKUP(AA1685,角色间职业划分!P:AP,24,FALSE)</f>
        <v>0</v>
      </c>
      <c r="N1685">
        <f>VLOOKUP(AA1685,角色间职业划分!P:AP,14)*100</f>
        <v>95</v>
      </c>
      <c r="O1685">
        <f>VLOOKUP(AA1685,角色间职业划分!P:Z,9,FALSE)</f>
        <v>0</v>
      </c>
      <c r="P1685">
        <f>VLOOKUP(AA1685,角色间职业划分!P:AP,10,FALSE)</f>
        <v>0</v>
      </c>
      <c r="Q1685">
        <f>VLOOKUP(AA1685,角色间职业划分!P:AP,15,FALSE)</f>
        <v>0</v>
      </c>
      <c r="R1685">
        <f>VLOOKUP(AA1685,角色间职业划分!P:AP,16,FALSE)</f>
        <v>0</v>
      </c>
      <c r="S1685">
        <f>VLOOKUP(AA1685,角色间职业划分!P:AP,17,FALSE)</f>
        <v>0</v>
      </c>
      <c r="T1685">
        <f>VLOOKUP(AA1685,角色间职业划分!P:AP,18,FALSE)</f>
        <v>0</v>
      </c>
      <c r="U1685">
        <f>VLOOKUP(AA1685,角色间职业划分!P:AP,27,FALSE)</f>
        <v>0</v>
      </c>
      <c r="V1685">
        <f t="shared" si="263"/>
        <v>10.999999999999998</v>
      </c>
      <c r="W1685">
        <f>VLOOKUP(AA1685,角色间职业划分!P:Q,2,FALSE)</f>
        <v>36</v>
      </c>
      <c r="X1685">
        <f t="shared" si="268"/>
        <v>65</v>
      </c>
      <c r="Y1685">
        <f>INT(VLOOKUP(X1685,角色属性总表!AG:AH,2,FALSE)*角色属性总表!$C$38)</f>
        <v>1350</v>
      </c>
      <c r="AA1685">
        <f t="shared" si="269"/>
        <v>17</v>
      </c>
      <c r="AB1685">
        <f>VLOOKUP(X1685,角色属性总表!AG:AI,2,FALSE)*VLOOKUP(角色等级属性!AA1685,角色间职业划分!P:AG,13,FALSE)/角色间职业划分!$AB$9</f>
        <v>1371.5778588145647</v>
      </c>
      <c r="AC1685">
        <f>VLOOKUP(X1685,角色属性总表!AG:AI,3,FALSE)*VLOOKUP(AA1685,角色间职业划分!P:AG,8,FALSE)/角色间职业划分!$W$9</f>
        <v>5990.5650000000005</v>
      </c>
      <c r="AD1685">
        <f>VLOOKUP(AA1685,角色间职业划分!P:AP,26,FALSE)</f>
        <v>0.4</v>
      </c>
      <c r="AE1685">
        <f>VLOOKUP(X1685,角色属性总表!I:Q,3,FALSE)</f>
        <v>604.79999999999995</v>
      </c>
      <c r="AF1685">
        <f>VLOOKUP(AA1685,角色间职业划分!P:AP,11,FALSE)</f>
        <v>0.41</v>
      </c>
      <c r="AG1685">
        <f t="shared" si="264"/>
        <v>3732.663271006682</v>
      </c>
      <c r="AH1685">
        <f t="shared" si="265"/>
        <v>606</v>
      </c>
      <c r="AJ1685">
        <f t="shared" si="266"/>
        <v>3126.663271006682</v>
      </c>
      <c r="AK1685">
        <v>1681</v>
      </c>
    </row>
    <row r="1686" spans="1:37" x14ac:dyDescent="0.15">
      <c r="A1686">
        <v>1682</v>
      </c>
      <c r="B1686">
        <f>ROUND(VLOOKUP(X1686,角色属性总表!AG:AI,2,FALSE)/角色属性总表!$C$34,0)</f>
        <v>195</v>
      </c>
      <c r="C1686">
        <f>ROUND(VLOOKUP(X1686,角色属性总表!Y:AE,3,FALSE)/J1686,0)</f>
        <v>90</v>
      </c>
      <c r="D1686">
        <f>ROUND(VLOOKUP(X1686,角色属性总表!AG:AI,3,FALSE)/角色属性总表!$C$35,0)</f>
        <v>204</v>
      </c>
      <c r="E1686">
        <f t="shared" si="260"/>
        <v>555</v>
      </c>
      <c r="F1686">
        <f t="shared" si="261"/>
        <v>30</v>
      </c>
      <c r="G1686">
        <f t="shared" si="262"/>
        <v>7</v>
      </c>
      <c r="H1686">
        <v>0</v>
      </c>
      <c r="I1686">
        <f t="shared" si="267"/>
        <v>3</v>
      </c>
      <c r="J1686">
        <f>VLOOKUP(AA1686,角色间职业划分!P:AP,20,FALSE)</f>
        <v>10</v>
      </c>
      <c r="K1686">
        <f>IF(X1686=500,100,VLOOKUP(AA1686,角色间职业划分!P:AP,22,FALSE))</f>
        <v>120</v>
      </c>
      <c r="L1686">
        <f>IF(X1686=500,K1686,VLOOKUP(AA1686,角色间职业划分!P:AP,23,FALSE))</f>
        <v>60</v>
      </c>
      <c r="M1686">
        <f>VLOOKUP(AA1686,角色间职业划分!P:AP,24,FALSE)</f>
        <v>0</v>
      </c>
      <c r="N1686">
        <f>VLOOKUP(AA1686,角色间职业划分!P:AP,14)*100</f>
        <v>95</v>
      </c>
      <c r="O1686">
        <f>VLOOKUP(AA1686,角色间职业划分!P:Z,9,FALSE)</f>
        <v>0</v>
      </c>
      <c r="P1686">
        <f>VLOOKUP(AA1686,角色间职业划分!P:AP,10,FALSE)</f>
        <v>0</v>
      </c>
      <c r="Q1686">
        <f>VLOOKUP(AA1686,角色间职业划分!P:AP,15,FALSE)</f>
        <v>0</v>
      </c>
      <c r="R1686">
        <f>VLOOKUP(AA1686,角色间职业划分!P:AP,16,FALSE)</f>
        <v>0</v>
      </c>
      <c r="S1686">
        <f>VLOOKUP(AA1686,角色间职业划分!P:AP,17,FALSE)</f>
        <v>0</v>
      </c>
      <c r="T1686">
        <f>VLOOKUP(AA1686,角色间职业划分!P:AP,18,FALSE)</f>
        <v>0</v>
      </c>
      <c r="U1686">
        <f>VLOOKUP(AA1686,角色间职业划分!P:AP,27,FALSE)</f>
        <v>0</v>
      </c>
      <c r="V1686">
        <f t="shared" si="263"/>
        <v>10.999999999999998</v>
      </c>
      <c r="W1686">
        <f>VLOOKUP(AA1686,角色间职业划分!P:Q,2,FALSE)</f>
        <v>36</v>
      </c>
      <c r="X1686">
        <f t="shared" si="268"/>
        <v>66</v>
      </c>
      <c r="Y1686">
        <f>INT(VLOOKUP(X1686,角色属性总表!AG:AH,2,FALSE)*角色属性总表!$C$38)</f>
        <v>1368</v>
      </c>
      <c r="AA1686">
        <f t="shared" si="269"/>
        <v>17</v>
      </c>
      <c r="AB1686">
        <f>VLOOKUP(X1686,角色属性总表!AG:AI,2,FALSE)*VLOOKUP(角色等级属性!AA1686,角色间职业划分!P:AG,13,FALSE)/角色间职业划分!$AB$9</f>
        <v>1389.8655635987589</v>
      </c>
      <c r="AC1686">
        <f>VLOOKUP(X1686,角色属性总表!AG:AI,3,FALSE)*VLOOKUP(AA1686,角色间职业划分!P:AG,8,FALSE)/角色间职业划分!$W$9</f>
        <v>6070.4392000000007</v>
      </c>
      <c r="AD1686">
        <f>VLOOKUP(AA1686,角色间职业划分!P:AP,26,FALSE)</f>
        <v>0.4</v>
      </c>
      <c r="AE1686">
        <f>VLOOKUP(X1686,角色属性总表!I:Q,3,FALSE)</f>
        <v>612.86399999999992</v>
      </c>
      <c r="AF1686">
        <f>VLOOKUP(AA1686,角色间职业划分!P:AP,11,FALSE)</f>
        <v>0.41</v>
      </c>
      <c r="AG1686">
        <f t="shared" si="264"/>
        <v>3828.4916940381204</v>
      </c>
      <c r="AH1686">
        <f t="shared" si="265"/>
        <v>612</v>
      </c>
      <c r="AJ1686">
        <f t="shared" si="266"/>
        <v>3216.4916940381204</v>
      </c>
      <c r="AK1686">
        <v>1682</v>
      </c>
    </row>
    <row r="1687" spans="1:37" x14ac:dyDescent="0.15">
      <c r="A1687">
        <v>1683</v>
      </c>
      <c r="B1687">
        <f>ROUND(VLOOKUP(X1687,角色属性总表!AG:AI,2,FALSE)/角色属性总表!$C$34,0)</f>
        <v>198</v>
      </c>
      <c r="C1687">
        <f>ROUND(VLOOKUP(X1687,角色属性总表!Y:AE,3,FALSE)/J1687,0)</f>
        <v>92</v>
      </c>
      <c r="D1687">
        <f>ROUND(VLOOKUP(X1687,角色属性总表!AG:AI,3,FALSE)/角色属性总表!$C$35,0)</f>
        <v>207</v>
      </c>
      <c r="E1687">
        <f t="shared" si="260"/>
        <v>563</v>
      </c>
      <c r="F1687">
        <f t="shared" si="261"/>
        <v>30</v>
      </c>
      <c r="G1687">
        <f t="shared" si="262"/>
        <v>7</v>
      </c>
      <c r="H1687">
        <v>0</v>
      </c>
      <c r="I1687">
        <f t="shared" si="267"/>
        <v>3</v>
      </c>
      <c r="J1687">
        <f>VLOOKUP(AA1687,角色间职业划分!P:AP,20,FALSE)</f>
        <v>10</v>
      </c>
      <c r="K1687">
        <f>IF(X1687=500,100,VLOOKUP(AA1687,角色间职业划分!P:AP,22,FALSE))</f>
        <v>120</v>
      </c>
      <c r="L1687">
        <f>IF(X1687=500,K1687,VLOOKUP(AA1687,角色间职业划分!P:AP,23,FALSE))</f>
        <v>60</v>
      </c>
      <c r="M1687">
        <f>VLOOKUP(AA1687,角色间职业划分!P:AP,24,FALSE)</f>
        <v>0</v>
      </c>
      <c r="N1687">
        <f>VLOOKUP(AA1687,角色间职业划分!P:AP,14)*100</f>
        <v>95</v>
      </c>
      <c r="O1687">
        <f>VLOOKUP(AA1687,角色间职业划分!P:Z,9,FALSE)</f>
        <v>0</v>
      </c>
      <c r="P1687">
        <f>VLOOKUP(AA1687,角色间职业划分!P:AP,10,FALSE)</f>
        <v>0</v>
      </c>
      <c r="Q1687">
        <f>VLOOKUP(AA1687,角色间职业划分!P:AP,15,FALSE)</f>
        <v>0</v>
      </c>
      <c r="R1687">
        <f>VLOOKUP(AA1687,角色间职业划分!P:AP,16,FALSE)</f>
        <v>0</v>
      </c>
      <c r="S1687">
        <f>VLOOKUP(AA1687,角色间职业划分!P:AP,17,FALSE)</f>
        <v>0</v>
      </c>
      <c r="T1687">
        <f>VLOOKUP(AA1687,角色间职业划分!P:AP,18,FALSE)</f>
        <v>0</v>
      </c>
      <c r="U1687">
        <f>VLOOKUP(AA1687,角色间职业划分!P:AP,27,FALSE)</f>
        <v>0</v>
      </c>
      <c r="V1687">
        <f t="shared" si="263"/>
        <v>10.999999999999998</v>
      </c>
      <c r="W1687">
        <f>VLOOKUP(AA1687,角色间职业划分!P:Q,2,FALSE)</f>
        <v>36</v>
      </c>
      <c r="X1687">
        <f t="shared" si="268"/>
        <v>67</v>
      </c>
      <c r="Y1687">
        <f>INT(VLOOKUP(X1687,角色属性总表!AG:AH,2,FALSE)*角色属性总表!$C$38)</f>
        <v>1386</v>
      </c>
      <c r="AA1687">
        <f t="shared" si="269"/>
        <v>17</v>
      </c>
      <c r="AB1687">
        <f>VLOOKUP(X1687,角色属性总表!AG:AI,2,FALSE)*VLOOKUP(角色等级属性!AA1687,角色间职业划分!P:AG,13,FALSE)/角色间职业划分!$AB$9</f>
        <v>1408.1532683829532</v>
      </c>
      <c r="AC1687">
        <f>VLOOKUP(X1687,角色属性总表!AG:AI,3,FALSE)*VLOOKUP(AA1687,角色间职业划分!P:AG,8,FALSE)/角色间职业划分!$W$9</f>
        <v>6150.3134000000009</v>
      </c>
      <c r="AD1687">
        <f>VLOOKUP(AA1687,角色间职业划分!P:AP,26,FALSE)</f>
        <v>0.4</v>
      </c>
      <c r="AE1687">
        <f>VLOOKUP(X1687,角色属性总表!I:Q,3,FALSE)</f>
        <v>620.92800000000011</v>
      </c>
      <c r="AF1687">
        <f>VLOOKUP(AA1687,角色间职业划分!P:AP,11,FALSE)</f>
        <v>0.41</v>
      </c>
      <c r="AG1687">
        <f t="shared" si="264"/>
        <v>3925.3789857012366</v>
      </c>
      <c r="AH1687">
        <f t="shared" si="265"/>
        <v>621</v>
      </c>
      <c r="AJ1687">
        <f t="shared" si="266"/>
        <v>3304.3789857012366</v>
      </c>
      <c r="AK1687">
        <v>1683</v>
      </c>
    </row>
    <row r="1688" spans="1:37" x14ac:dyDescent="0.15">
      <c r="A1688">
        <v>1684</v>
      </c>
      <c r="B1688">
        <f>ROUND(VLOOKUP(X1688,角色属性总表!AG:AI,2,FALSE)/角色属性总表!$C$34,0)</f>
        <v>201</v>
      </c>
      <c r="C1688">
        <f>ROUND(VLOOKUP(X1688,角色属性总表!Y:AE,3,FALSE)/J1688,0)</f>
        <v>94</v>
      </c>
      <c r="D1688">
        <f>ROUND(VLOOKUP(X1688,角色属性总表!AG:AI,3,FALSE)/角色属性总表!$C$35,0)</f>
        <v>210</v>
      </c>
      <c r="E1688">
        <f t="shared" si="260"/>
        <v>570</v>
      </c>
      <c r="F1688">
        <f t="shared" si="261"/>
        <v>30</v>
      </c>
      <c r="G1688">
        <f t="shared" si="262"/>
        <v>7</v>
      </c>
      <c r="H1688">
        <v>0</v>
      </c>
      <c r="I1688">
        <f t="shared" si="267"/>
        <v>3</v>
      </c>
      <c r="J1688">
        <f>VLOOKUP(AA1688,角色间职业划分!P:AP,20,FALSE)</f>
        <v>10</v>
      </c>
      <c r="K1688">
        <f>IF(X1688=500,100,VLOOKUP(AA1688,角色间职业划分!P:AP,22,FALSE))</f>
        <v>120</v>
      </c>
      <c r="L1688">
        <f>IF(X1688=500,K1688,VLOOKUP(AA1688,角色间职业划分!P:AP,23,FALSE))</f>
        <v>60</v>
      </c>
      <c r="M1688">
        <f>VLOOKUP(AA1688,角色间职业划分!P:AP,24,FALSE)</f>
        <v>0</v>
      </c>
      <c r="N1688">
        <f>VLOOKUP(AA1688,角色间职业划分!P:AP,14)*100</f>
        <v>95</v>
      </c>
      <c r="O1688">
        <f>VLOOKUP(AA1688,角色间职业划分!P:Z,9,FALSE)</f>
        <v>0</v>
      </c>
      <c r="P1688">
        <f>VLOOKUP(AA1688,角色间职业划分!P:AP,10,FALSE)</f>
        <v>0</v>
      </c>
      <c r="Q1688">
        <f>VLOOKUP(AA1688,角色间职业划分!P:AP,15,FALSE)</f>
        <v>0</v>
      </c>
      <c r="R1688">
        <f>VLOOKUP(AA1688,角色间职业划分!P:AP,16,FALSE)</f>
        <v>0</v>
      </c>
      <c r="S1688">
        <f>VLOOKUP(AA1688,角色间职业划分!P:AP,17,FALSE)</f>
        <v>0</v>
      </c>
      <c r="T1688">
        <f>VLOOKUP(AA1688,角色间职业划分!P:AP,18,FALSE)</f>
        <v>0</v>
      </c>
      <c r="U1688">
        <f>VLOOKUP(AA1688,角色间职业划分!P:AP,27,FALSE)</f>
        <v>0</v>
      </c>
      <c r="V1688">
        <f t="shared" si="263"/>
        <v>10.999999999999998</v>
      </c>
      <c r="W1688">
        <f>VLOOKUP(AA1688,角色间职业划分!P:Q,2,FALSE)</f>
        <v>36</v>
      </c>
      <c r="X1688">
        <f t="shared" si="268"/>
        <v>68</v>
      </c>
      <c r="Y1688">
        <f>INT(VLOOKUP(X1688,角色属性总表!AG:AH,2,FALSE)*角色属性总表!$C$38)</f>
        <v>1404</v>
      </c>
      <c r="AA1688">
        <f t="shared" si="269"/>
        <v>17</v>
      </c>
      <c r="AB1688">
        <f>VLOOKUP(X1688,角色属性总表!AG:AI,2,FALSE)*VLOOKUP(角色等级属性!AA1688,角色间职业划分!P:AG,13,FALSE)/角色间职业划分!$AB$9</f>
        <v>1426.4409731671474</v>
      </c>
      <c r="AC1688">
        <f>VLOOKUP(X1688,角色属性总表!AG:AI,3,FALSE)*VLOOKUP(AA1688,角色间职业划分!P:AG,8,FALSE)/角色间职业划分!$W$9</f>
        <v>6230.1876000000002</v>
      </c>
      <c r="AD1688">
        <f>VLOOKUP(AA1688,角色间职业划分!P:AP,26,FALSE)</f>
        <v>0.4</v>
      </c>
      <c r="AE1688">
        <f>VLOOKUP(X1688,角色属性总表!I:Q,3,FALSE)</f>
        <v>628.99199999999996</v>
      </c>
      <c r="AF1688">
        <f>VLOOKUP(AA1688,角色间职业划分!P:AP,11,FALSE)</f>
        <v>0.41</v>
      </c>
      <c r="AG1688">
        <f t="shared" si="264"/>
        <v>4023.3242133080626</v>
      </c>
      <c r="AH1688">
        <f t="shared" si="265"/>
        <v>630</v>
      </c>
      <c r="AJ1688">
        <f t="shared" si="266"/>
        <v>3393.3242133080626</v>
      </c>
      <c r="AK1688">
        <v>1684</v>
      </c>
    </row>
    <row r="1689" spans="1:37" x14ac:dyDescent="0.15">
      <c r="A1689">
        <v>1685</v>
      </c>
      <c r="B1689">
        <f>ROUND(VLOOKUP(X1689,角色属性总表!AG:AI,2,FALSE)/角色属性总表!$C$34,0)</f>
        <v>203</v>
      </c>
      <c r="C1689">
        <f>ROUND(VLOOKUP(X1689,角色属性总表!Y:AE,3,FALSE)/J1689,0)</f>
        <v>96</v>
      </c>
      <c r="D1689">
        <f>ROUND(VLOOKUP(X1689,角色属性总表!AG:AI,3,FALSE)/角色属性总表!$C$35,0)</f>
        <v>212</v>
      </c>
      <c r="E1689">
        <f t="shared" si="260"/>
        <v>577</v>
      </c>
      <c r="F1689">
        <f t="shared" si="261"/>
        <v>30</v>
      </c>
      <c r="G1689">
        <f t="shared" si="262"/>
        <v>7</v>
      </c>
      <c r="H1689">
        <v>0</v>
      </c>
      <c r="I1689">
        <f t="shared" si="267"/>
        <v>3</v>
      </c>
      <c r="J1689">
        <f>VLOOKUP(AA1689,角色间职业划分!P:AP,20,FALSE)</f>
        <v>10</v>
      </c>
      <c r="K1689">
        <f>IF(X1689=500,100,VLOOKUP(AA1689,角色间职业划分!P:AP,22,FALSE))</f>
        <v>120</v>
      </c>
      <c r="L1689">
        <f>IF(X1689=500,K1689,VLOOKUP(AA1689,角色间职业划分!P:AP,23,FALSE))</f>
        <v>60</v>
      </c>
      <c r="M1689">
        <f>VLOOKUP(AA1689,角色间职业划分!P:AP,24,FALSE)</f>
        <v>0</v>
      </c>
      <c r="N1689">
        <f>VLOOKUP(AA1689,角色间职业划分!P:AP,14)*100</f>
        <v>95</v>
      </c>
      <c r="O1689">
        <f>VLOOKUP(AA1689,角色间职业划分!P:Z,9,FALSE)</f>
        <v>0</v>
      </c>
      <c r="P1689">
        <f>VLOOKUP(AA1689,角色间职业划分!P:AP,10,FALSE)</f>
        <v>0</v>
      </c>
      <c r="Q1689">
        <f>VLOOKUP(AA1689,角色间职业划分!P:AP,15,FALSE)</f>
        <v>0</v>
      </c>
      <c r="R1689">
        <f>VLOOKUP(AA1689,角色间职业划分!P:AP,16,FALSE)</f>
        <v>0</v>
      </c>
      <c r="S1689">
        <f>VLOOKUP(AA1689,角色间职业划分!P:AP,17,FALSE)</f>
        <v>0</v>
      </c>
      <c r="T1689">
        <f>VLOOKUP(AA1689,角色间职业划分!P:AP,18,FALSE)</f>
        <v>0</v>
      </c>
      <c r="U1689">
        <f>VLOOKUP(AA1689,角色间职业划分!P:AP,27,FALSE)</f>
        <v>0</v>
      </c>
      <c r="V1689">
        <f t="shared" si="263"/>
        <v>10.999999999999998</v>
      </c>
      <c r="W1689">
        <f>VLOOKUP(AA1689,角色间职业划分!P:Q,2,FALSE)</f>
        <v>36</v>
      </c>
      <c r="X1689">
        <f t="shared" si="268"/>
        <v>69</v>
      </c>
      <c r="Y1689">
        <f>INT(VLOOKUP(X1689,角色属性总表!AG:AH,2,FALSE)*角色属性总表!$C$38)</f>
        <v>1422</v>
      </c>
      <c r="AA1689">
        <f t="shared" si="269"/>
        <v>17</v>
      </c>
      <c r="AB1689">
        <f>VLOOKUP(X1689,角色属性总表!AG:AI,2,FALSE)*VLOOKUP(角色等级属性!AA1689,角色间职业划分!P:AG,13,FALSE)/角色间职业划分!$AB$9</f>
        <v>1444.7286779513415</v>
      </c>
      <c r="AC1689">
        <f>VLOOKUP(X1689,角色属性总表!AG:AI,3,FALSE)*VLOOKUP(AA1689,角色间职业划分!P:AG,8,FALSE)/角色间职业划分!$W$9</f>
        <v>6310.0618000000013</v>
      </c>
      <c r="AD1689">
        <f>VLOOKUP(AA1689,角色间职业划分!P:AP,26,FALSE)</f>
        <v>0.4</v>
      </c>
      <c r="AE1689">
        <f>VLOOKUP(X1689,角色属性总表!I:Q,3,FALSE)</f>
        <v>637.05600000000004</v>
      </c>
      <c r="AF1689">
        <f>VLOOKUP(AA1689,角色间职业划分!P:AP,11,FALSE)</f>
        <v>0.41</v>
      </c>
      <c r="AG1689">
        <f t="shared" si="264"/>
        <v>4122.326528759223</v>
      </c>
      <c r="AH1689">
        <f t="shared" si="265"/>
        <v>636</v>
      </c>
      <c r="AJ1689">
        <f t="shared" si="266"/>
        <v>3486.326528759223</v>
      </c>
      <c r="AK1689">
        <v>1685</v>
      </c>
    </row>
    <row r="1690" spans="1:37" x14ac:dyDescent="0.15">
      <c r="A1690">
        <v>1686</v>
      </c>
      <c r="B1690">
        <f>ROUND(VLOOKUP(X1690,角色属性总表!AG:AI,2,FALSE)/角色属性总表!$C$34,0)</f>
        <v>206</v>
      </c>
      <c r="C1690">
        <f>ROUND(VLOOKUP(X1690,角色属性总表!Y:AE,3,FALSE)/J1690,0)</f>
        <v>98</v>
      </c>
      <c r="D1690">
        <f>ROUND(VLOOKUP(X1690,角色属性总表!AG:AI,3,FALSE)/角色属性总表!$C$35,0)</f>
        <v>215</v>
      </c>
      <c r="E1690">
        <f t="shared" si="260"/>
        <v>585</v>
      </c>
      <c r="F1690">
        <f t="shared" si="261"/>
        <v>30</v>
      </c>
      <c r="G1690">
        <f t="shared" si="262"/>
        <v>7</v>
      </c>
      <c r="H1690">
        <v>0</v>
      </c>
      <c r="I1690">
        <f t="shared" si="267"/>
        <v>3</v>
      </c>
      <c r="J1690">
        <f>VLOOKUP(AA1690,角色间职业划分!P:AP,20,FALSE)</f>
        <v>10</v>
      </c>
      <c r="K1690">
        <f>IF(X1690=500,100,VLOOKUP(AA1690,角色间职业划分!P:AP,22,FALSE))</f>
        <v>120</v>
      </c>
      <c r="L1690">
        <f>IF(X1690=500,K1690,VLOOKUP(AA1690,角色间职业划分!P:AP,23,FALSE))</f>
        <v>60</v>
      </c>
      <c r="M1690">
        <f>VLOOKUP(AA1690,角色间职业划分!P:AP,24,FALSE)</f>
        <v>0</v>
      </c>
      <c r="N1690">
        <f>VLOOKUP(AA1690,角色间职业划分!P:AP,14)*100</f>
        <v>95</v>
      </c>
      <c r="O1690">
        <f>VLOOKUP(AA1690,角色间职业划分!P:Z,9,FALSE)</f>
        <v>0</v>
      </c>
      <c r="P1690">
        <f>VLOOKUP(AA1690,角色间职业划分!P:AP,10,FALSE)</f>
        <v>0</v>
      </c>
      <c r="Q1690">
        <f>VLOOKUP(AA1690,角色间职业划分!P:AP,15,FALSE)</f>
        <v>0</v>
      </c>
      <c r="R1690">
        <f>VLOOKUP(AA1690,角色间职业划分!P:AP,16,FALSE)</f>
        <v>0</v>
      </c>
      <c r="S1690">
        <f>VLOOKUP(AA1690,角色间职业划分!P:AP,17,FALSE)</f>
        <v>0</v>
      </c>
      <c r="T1690">
        <f>VLOOKUP(AA1690,角色间职业划分!P:AP,18,FALSE)</f>
        <v>0</v>
      </c>
      <c r="U1690">
        <f>VLOOKUP(AA1690,角色间职业划分!P:AP,27,FALSE)</f>
        <v>0</v>
      </c>
      <c r="V1690">
        <f t="shared" si="263"/>
        <v>10.999999999999998</v>
      </c>
      <c r="W1690">
        <f>VLOOKUP(AA1690,角色间职业划分!P:Q,2,FALSE)</f>
        <v>36</v>
      </c>
      <c r="X1690">
        <f t="shared" si="268"/>
        <v>70</v>
      </c>
      <c r="Y1690">
        <f>INT(VLOOKUP(X1690,角色属性总表!AG:AH,2,FALSE)*角色属性总表!$C$38)</f>
        <v>1440</v>
      </c>
      <c r="AA1690">
        <f t="shared" si="269"/>
        <v>17</v>
      </c>
      <c r="AB1690">
        <f>VLOOKUP(X1690,角色属性总表!AG:AI,2,FALSE)*VLOOKUP(角色等级属性!AA1690,角色间职业划分!P:AG,13,FALSE)/角色间职业划分!$AB$9</f>
        <v>1463.0163827355357</v>
      </c>
      <c r="AC1690">
        <f>VLOOKUP(X1690,角色属性总表!AG:AI,3,FALSE)*VLOOKUP(AA1690,角色间职业划分!P:AG,8,FALSE)/角色间职业划分!$W$9</f>
        <v>6389.9360000000006</v>
      </c>
      <c r="AD1690">
        <f>VLOOKUP(AA1690,角色间职业划分!P:AP,26,FALSE)</f>
        <v>0.4</v>
      </c>
      <c r="AE1690">
        <f>VLOOKUP(X1690,角色属性总表!I:Q,3,FALSE)</f>
        <v>645.12</v>
      </c>
      <c r="AF1690">
        <f>VLOOKUP(AA1690,角色间职业划分!P:AP,11,FALSE)</f>
        <v>0.41</v>
      </c>
      <c r="AG1690">
        <f t="shared" si="264"/>
        <v>4222.3851657404539</v>
      </c>
      <c r="AH1690">
        <f t="shared" si="265"/>
        <v>645</v>
      </c>
      <c r="AJ1690">
        <f t="shared" si="266"/>
        <v>3577.3851657404539</v>
      </c>
      <c r="AK1690">
        <v>1686</v>
      </c>
    </row>
    <row r="1691" spans="1:37" x14ac:dyDescent="0.15">
      <c r="A1691">
        <v>1687</v>
      </c>
      <c r="B1691">
        <f>ROUND(VLOOKUP(X1691,角色属性总表!AG:AI,2,FALSE)/角色属性总表!$C$34,0)</f>
        <v>208</v>
      </c>
      <c r="C1691">
        <f>ROUND(VLOOKUP(X1691,角色属性总表!Y:AE,3,FALSE)/J1691,0)</f>
        <v>100</v>
      </c>
      <c r="D1691">
        <f>ROUND(VLOOKUP(X1691,角色属性总表!AG:AI,3,FALSE)/角色属性总表!$C$35,0)</f>
        <v>218</v>
      </c>
      <c r="E1691">
        <f t="shared" si="260"/>
        <v>592</v>
      </c>
      <c r="F1691">
        <f t="shared" si="261"/>
        <v>30</v>
      </c>
      <c r="G1691">
        <f t="shared" si="262"/>
        <v>7</v>
      </c>
      <c r="H1691">
        <v>0</v>
      </c>
      <c r="I1691">
        <f t="shared" si="267"/>
        <v>3</v>
      </c>
      <c r="J1691">
        <f>VLOOKUP(AA1691,角色间职业划分!P:AP,20,FALSE)</f>
        <v>10</v>
      </c>
      <c r="K1691">
        <f>IF(X1691=500,100,VLOOKUP(AA1691,角色间职业划分!P:AP,22,FALSE))</f>
        <v>120</v>
      </c>
      <c r="L1691">
        <f>IF(X1691=500,K1691,VLOOKUP(AA1691,角色间职业划分!P:AP,23,FALSE))</f>
        <v>60</v>
      </c>
      <c r="M1691">
        <f>VLOOKUP(AA1691,角色间职业划分!P:AP,24,FALSE)</f>
        <v>0</v>
      </c>
      <c r="N1691">
        <f>VLOOKUP(AA1691,角色间职业划分!P:AP,14)*100</f>
        <v>95</v>
      </c>
      <c r="O1691">
        <f>VLOOKUP(AA1691,角色间职业划分!P:Z,9,FALSE)</f>
        <v>0</v>
      </c>
      <c r="P1691">
        <f>VLOOKUP(AA1691,角色间职业划分!P:AP,10,FALSE)</f>
        <v>0</v>
      </c>
      <c r="Q1691">
        <f>VLOOKUP(AA1691,角色间职业划分!P:AP,15,FALSE)</f>
        <v>0</v>
      </c>
      <c r="R1691">
        <f>VLOOKUP(AA1691,角色间职业划分!P:AP,16,FALSE)</f>
        <v>0</v>
      </c>
      <c r="S1691">
        <f>VLOOKUP(AA1691,角色间职业划分!P:AP,17,FALSE)</f>
        <v>0</v>
      </c>
      <c r="T1691">
        <f>VLOOKUP(AA1691,角色间职业划分!P:AP,18,FALSE)</f>
        <v>0</v>
      </c>
      <c r="U1691">
        <f>VLOOKUP(AA1691,角色间职业划分!P:AP,27,FALSE)</f>
        <v>0</v>
      </c>
      <c r="V1691">
        <f t="shared" si="263"/>
        <v>10.999999999999998</v>
      </c>
      <c r="W1691">
        <f>VLOOKUP(AA1691,角色间职业划分!P:Q,2,FALSE)</f>
        <v>36</v>
      </c>
      <c r="X1691">
        <f t="shared" si="268"/>
        <v>71</v>
      </c>
      <c r="Y1691">
        <f>INT(VLOOKUP(X1691,角色属性总表!AG:AH,2,FALSE)*角色属性总表!$C$38)</f>
        <v>1458</v>
      </c>
      <c r="AA1691">
        <f t="shared" si="269"/>
        <v>17</v>
      </c>
      <c r="AB1691">
        <f>VLOOKUP(X1691,角色属性总表!AG:AI,2,FALSE)*VLOOKUP(角色等级属性!AA1691,角色间职业划分!P:AG,13,FALSE)/角色间职业划分!$AB$9</f>
        <v>1481.3040875197298</v>
      </c>
      <c r="AC1691">
        <f>VLOOKUP(X1691,角色属性总表!AG:AI,3,FALSE)*VLOOKUP(AA1691,角色间职业划分!P:AG,8,FALSE)/角色间职业划分!$W$9</f>
        <v>6469.8101999999999</v>
      </c>
      <c r="AD1691">
        <f>VLOOKUP(AA1691,角色间职业划分!P:AP,26,FALSE)</f>
        <v>0.4</v>
      </c>
      <c r="AE1691">
        <f>VLOOKUP(X1691,角色属性总表!I:Q,3,FALSE)</f>
        <v>653.18399999999997</v>
      </c>
      <c r="AF1691">
        <f>VLOOKUP(AA1691,角色间职业划分!P:AP,11,FALSE)</f>
        <v>0.41</v>
      </c>
      <c r="AG1691">
        <f t="shared" si="264"/>
        <v>4323.4994370642198</v>
      </c>
      <c r="AH1691">
        <f t="shared" si="265"/>
        <v>654</v>
      </c>
      <c r="AJ1691">
        <f t="shared" si="266"/>
        <v>3669.4994370642198</v>
      </c>
      <c r="AK1691">
        <v>1687</v>
      </c>
    </row>
    <row r="1692" spans="1:37" x14ac:dyDescent="0.15">
      <c r="A1692">
        <v>1688</v>
      </c>
      <c r="B1692">
        <f>ROUND(VLOOKUP(X1692,角色属性总表!AG:AI,2,FALSE)/角色属性总表!$C$34,0)</f>
        <v>211</v>
      </c>
      <c r="C1692">
        <f>ROUND(VLOOKUP(X1692,角色属性总表!Y:AE,3,FALSE)/J1692,0)</f>
        <v>103</v>
      </c>
      <c r="D1692">
        <f>ROUND(VLOOKUP(X1692,角色属性总表!AG:AI,3,FALSE)/角色属性总表!$C$35,0)</f>
        <v>220</v>
      </c>
      <c r="E1692">
        <f t="shared" si="260"/>
        <v>599</v>
      </c>
      <c r="F1692">
        <f t="shared" si="261"/>
        <v>30</v>
      </c>
      <c r="G1692">
        <f t="shared" si="262"/>
        <v>7</v>
      </c>
      <c r="H1692">
        <v>0</v>
      </c>
      <c r="I1692">
        <f t="shared" si="267"/>
        <v>3</v>
      </c>
      <c r="J1692">
        <f>VLOOKUP(AA1692,角色间职业划分!P:AP,20,FALSE)</f>
        <v>10</v>
      </c>
      <c r="K1692">
        <f>IF(X1692=500,100,VLOOKUP(AA1692,角色间职业划分!P:AP,22,FALSE))</f>
        <v>120</v>
      </c>
      <c r="L1692">
        <f>IF(X1692=500,K1692,VLOOKUP(AA1692,角色间职业划分!P:AP,23,FALSE))</f>
        <v>60</v>
      </c>
      <c r="M1692">
        <f>VLOOKUP(AA1692,角色间职业划分!P:AP,24,FALSE)</f>
        <v>0</v>
      </c>
      <c r="N1692">
        <f>VLOOKUP(AA1692,角色间职业划分!P:AP,14)*100</f>
        <v>95</v>
      </c>
      <c r="O1692">
        <f>VLOOKUP(AA1692,角色间职业划分!P:Z,9,FALSE)</f>
        <v>0</v>
      </c>
      <c r="P1692">
        <f>VLOOKUP(AA1692,角色间职业划分!P:AP,10,FALSE)</f>
        <v>0</v>
      </c>
      <c r="Q1692">
        <f>VLOOKUP(AA1692,角色间职业划分!P:AP,15,FALSE)</f>
        <v>0</v>
      </c>
      <c r="R1692">
        <f>VLOOKUP(AA1692,角色间职业划分!P:AP,16,FALSE)</f>
        <v>0</v>
      </c>
      <c r="S1692">
        <f>VLOOKUP(AA1692,角色间职业划分!P:AP,17,FALSE)</f>
        <v>0</v>
      </c>
      <c r="T1692">
        <f>VLOOKUP(AA1692,角色间职业划分!P:AP,18,FALSE)</f>
        <v>0</v>
      </c>
      <c r="U1692">
        <f>VLOOKUP(AA1692,角色间职业划分!P:AP,27,FALSE)</f>
        <v>0</v>
      </c>
      <c r="V1692">
        <f t="shared" si="263"/>
        <v>10.999999999999998</v>
      </c>
      <c r="W1692">
        <f>VLOOKUP(AA1692,角色间职业划分!P:Q,2,FALSE)</f>
        <v>36</v>
      </c>
      <c r="X1692">
        <f t="shared" si="268"/>
        <v>72</v>
      </c>
      <c r="Y1692">
        <f>INT(VLOOKUP(X1692,角色属性总表!AG:AH,2,FALSE)*角色属性总表!$C$38)</f>
        <v>1476</v>
      </c>
      <c r="AA1692">
        <f t="shared" si="269"/>
        <v>17</v>
      </c>
      <c r="AB1692">
        <f>VLOOKUP(X1692,角色属性总表!AG:AI,2,FALSE)*VLOOKUP(角色等级属性!AA1692,角色间职业划分!P:AG,13,FALSE)/角色间职业划分!$AB$9</f>
        <v>1499.591792303924</v>
      </c>
      <c r="AC1692">
        <f>VLOOKUP(X1692,角色属性总表!AG:AI,3,FALSE)*VLOOKUP(AA1692,角色间职业划分!P:AG,8,FALSE)/角色间职业划分!$W$9</f>
        <v>6549.6844000000001</v>
      </c>
      <c r="AD1692">
        <f>VLOOKUP(AA1692,角色间职业划分!P:AP,26,FALSE)</f>
        <v>0.4</v>
      </c>
      <c r="AE1692">
        <f>VLOOKUP(X1692,角色属性总表!I:Q,3,FALSE)</f>
        <v>661.24800000000005</v>
      </c>
      <c r="AF1692">
        <f>VLOOKUP(AA1692,角色间职业划分!P:AP,11,FALSE)</f>
        <v>0.41</v>
      </c>
      <c r="AG1692">
        <f t="shared" si="264"/>
        <v>4425.6687321470863</v>
      </c>
      <c r="AH1692">
        <f t="shared" si="265"/>
        <v>660</v>
      </c>
      <c r="AJ1692">
        <f t="shared" si="266"/>
        <v>3765.6687321470863</v>
      </c>
      <c r="AK1692">
        <v>1688</v>
      </c>
    </row>
    <row r="1693" spans="1:37" x14ac:dyDescent="0.15">
      <c r="A1693">
        <v>1689</v>
      </c>
      <c r="B1693">
        <f>ROUND(VLOOKUP(X1693,角色属性总表!AG:AI,2,FALSE)/角色属性总表!$C$34,0)</f>
        <v>213</v>
      </c>
      <c r="C1693">
        <f>ROUND(VLOOKUP(X1693,角色属性总表!Y:AE,3,FALSE)/J1693,0)</f>
        <v>105</v>
      </c>
      <c r="D1693">
        <f>ROUND(VLOOKUP(X1693,角色属性总表!AG:AI,3,FALSE)/角色属性总表!$C$35,0)</f>
        <v>223</v>
      </c>
      <c r="E1693">
        <f t="shared" si="260"/>
        <v>607</v>
      </c>
      <c r="F1693">
        <f t="shared" si="261"/>
        <v>30</v>
      </c>
      <c r="G1693">
        <f t="shared" si="262"/>
        <v>7</v>
      </c>
      <c r="H1693">
        <v>0</v>
      </c>
      <c r="I1693">
        <f t="shared" si="267"/>
        <v>3</v>
      </c>
      <c r="J1693">
        <f>VLOOKUP(AA1693,角色间职业划分!P:AP,20,FALSE)</f>
        <v>10</v>
      </c>
      <c r="K1693">
        <f>IF(X1693=500,100,VLOOKUP(AA1693,角色间职业划分!P:AP,22,FALSE))</f>
        <v>120</v>
      </c>
      <c r="L1693">
        <f>IF(X1693=500,K1693,VLOOKUP(AA1693,角色间职业划分!P:AP,23,FALSE))</f>
        <v>60</v>
      </c>
      <c r="M1693">
        <f>VLOOKUP(AA1693,角色间职业划分!P:AP,24,FALSE)</f>
        <v>0</v>
      </c>
      <c r="N1693">
        <f>VLOOKUP(AA1693,角色间职业划分!P:AP,14)*100</f>
        <v>95</v>
      </c>
      <c r="O1693">
        <f>VLOOKUP(AA1693,角色间职业划分!P:Z,9,FALSE)</f>
        <v>0</v>
      </c>
      <c r="P1693">
        <f>VLOOKUP(AA1693,角色间职业划分!P:AP,10,FALSE)</f>
        <v>0</v>
      </c>
      <c r="Q1693">
        <f>VLOOKUP(AA1693,角色间职业划分!P:AP,15,FALSE)</f>
        <v>0</v>
      </c>
      <c r="R1693">
        <f>VLOOKUP(AA1693,角色间职业划分!P:AP,16,FALSE)</f>
        <v>0</v>
      </c>
      <c r="S1693">
        <f>VLOOKUP(AA1693,角色间职业划分!P:AP,17,FALSE)</f>
        <v>0</v>
      </c>
      <c r="T1693">
        <f>VLOOKUP(AA1693,角色间职业划分!P:AP,18,FALSE)</f>
        <v>0</v>
      </c>
      <c r="U1693">
        <f>VLOOKUP(AA1693,角色间职业划分!P:AP,27,FALSE)</f>
        <v>0</v>
      </c>
      <c r="V1693">
        <f t="shared" si="263"/>
        <v>10.999999999999998</v>
      </c>
      <c r="W1693">
        <f>VLOOKUP(AA1693,角色间职业划分!P:Q,2,FALSE)</f>
        <v>36</v>
      </c>
      <c r="X1693">
        <f t="shared" si="268"/>
        <v>73</v>
      </c>
      <c r="Y1693">
        <f>INT(VLOOKUP(X1693,角色属性总表!AG:AH,2,FALSE)*角色属性总表!$C$38)</f>
        <v>1494</v>
      </c>
      <c r="AA1693">
        <f t="shared" si="269"/>
        <v>17</v>
      </c>
      <c r="AB1693">
        <f>VLOOKUP(X1693,角色属性总表!AG:AI,2,FALSE)*VLOOKUP(角色等级属性!AA1693,角色间职业划分!P:AG,13,FALSE)/角色间职业划分!$AB$9</f>
        <v>1517.8794970881183</v>
      </c>
      <c r="AC1693">
        <f>VLOOKUP(X1693,角色属性总表!AG:AI,3,FALSE)*VLOOKUP(AA1693,角色间职业划分!P:AG,8,FALSE)/角色间职业划分!$W$9</f>
        <v>6629.5586000000003</v>
      </c>
      <c r="AD1693">
        <f>VLOOKUP(AA1693,角色间职业划分!P:AP,26,FALSE)</f>
        <v>0.4</v>
      </c>
      <c r="AE1693">
        <f>VLOOKUP(X1693,角色属性总表!I:Q,3,FALSE)</f>
        <v>669.31200000000001</v>
      </c>
      <c r="AF1693">
        <f>VLOOKUP(AA1693,角色间职业划分!P:AP,11,FALSE)</f>
        <v>0.41</v>
      </c>
      <c r="AG1693">
        <f t="shared" si="264"/>
        <v>4528.892514614332</v>
      </c>
      <c r="AH1693">
        <f t="shared" si="265"/>
        <v>669</v>
      </c>
      <c r="AJ1693">
        <f t="shared" si="266"/>
        <v>3859.892514614332</v>
      </c>
      <c r="AK1693">
        <v>1689</v>
      </c>
    </row>
    <row r="1694" spans="1:37" x14ac:dyDescent="0.15">
      <c r="A1694">
        <v>1690</v>
      </c>
      <c r="B1694">
        <f>ROUND(VLOOKUP(X1694,角色属性总表!AG:AI,2,FALSE)/角色属性总表!$C$34,0)</f>
        <v>216</v>
      </c>
      <c r="C1694">
        <f>ROUND(VLOOKUP(X1694,角色属性总表!Y:AE,3,FALSE)/J1694,0)</f>
        <v>107</v>
      </c>
      <c r="D1694">
        <f>ROUND(VLOOKUP(X1694,角色属性总表!AG:AI,3,FALSE)/角色属性总表!$C$35,0)</f>
        <v>226</v>
      </c>
      <c r="E1694">
        <f t="shared" si="260"/>
        <v>614</v>
      </c>
      <c r="F1694">
        <f t="shared" si="261"/>
        <v>30</v>
      </c>
      <c r="G1694">
        <f t="shared" si="262"/>
        <v>7</v>
      </c>
      <c r="H1694">
        <v>0</v>
      </c>
      <c r="I1694">
        <f t="shared" si="267"/>
        <v>3</v>
      </c>
      <c r="J1694">
        <f>VLOOKUP(AA1694,角色间职业划分!P:AP,20,FALSE)</f>
        <v>10</v>
      </c>
      <c r="K1694">
        <f>IF(X1694=500,100,VLOOKUP(AA1694,角色间职业划分!P:AP,22,FALSE))</f>
        <v>120</v>
      </c>
      <c r="L1694">
        <f>IF(X1694=500,K1694,VLOOKUP(AA1694,角色间职业划分!P:AP,23,FALSE))</f>
        <v>60</v>
      </c>
      <c r="M1694">
        <f>VLOOKUP(AA1694,角色间职业划分!P:AP,24,FALSE)</f>
        <v>0</v>
      </c>
      <c r="N1694">
        <f>VLOOKUP(AA1694,角色间职业划分!P:AP,14)*100</f>
        <v>95</v>
      </c>
      <c r="O1694">
        <f>VLOOKUP(AA1694,角色间职业划分!P:Z,9,FALSE)</f>
        <v>0</v>
      </c>
      <c r="P1694">
        <f>VLOOKUP(AA1694,角色间职业划分!P:AP,10,FALSE)</f>
        <v>0</v>
      </c>
      <c r="Q1694">
        <f>VLOOKUP(AA1694,角色间职业划分!P:AP,15,FALSE)</f>
        <v>0</v>
      </c>
      <c r="R1694">
        <f>VLOOKUP(AA1694,角色间职业划分!P:AP,16,FALSE)</f>
        <v>0</v>
      </c>
      <c r="S1694">
        <f>VLOOKUP(AA1694,角色间职业划分!P:AP,17,FALSE)</f>
        <v>0</v>
      </c>
      <c r="T1694">
        <f>VLOOKUP(AA1694,角色间职业划分!P:AP,18,FALSE)</f>
        <v>0</v>
      </c>
      <c r="U1694">
        <f>VLOOKUP(AA1694,角色间职业划分!P:AP,27,FALSE)</f>
        <v>0</v>
      </c>
      <c r="V1694">
        <f t="shared" si="263"/>
        <v>10.999999999999998</v>
      </c>
      <c r="W1694">
        <f>VLOOKUP(AA1694,角色间职业划分!P:Q,2,FALSE)</f>
        <v>36</v>
      </c>
      <c r="X1694">
        <f t="shared" si="268"/>
        <v>74</v>
      </c>
      <c r="Y1694">
        <f>INT(VLOOKUP(X1694,角色属性总表!AG:AH,2,FALSE)*角色属性总表!$C$38)</f>
        <v>1512</v>
      </c>
      <c r="AA1694">
        <f t="shared" si="269"/>
        <v>17</v>
      </c>
      <c r="AB1694">
        <f>VLOOKUP(X1694,角色属性总表!AG:AI,2,FALSE)*VLOOKUP(角色等级属性!AA1694,角色间职业划分!P:AG,13,FALSE)/角色间职业划分!$AB$9</f>
        <v>1536.1672018723125</v>
      </c>
      <c r="AC1694">
        <f>VLOOKUP(X1694,角色属性总表!AG:AI,3,FALSE)*VLOOKUP(AA1694,角色间职业划分!P:AG,8,FALSE)/角色间职业划分!$W$9</f>
        <v>6709.4328000000014</v>
      </c>
      <c r="AD1694">
        <f>VLOOKUP(AA1694,角色间职业划分!P:AP,26,FALSE)</f>
        <v>0.4</v>
      </c>
      <c r="AE1694">
        <f>VLOOKUP(X1694,角色属性总表!I:Q,3,FALSE)</f>
        <v>677.37599999999998</v>
      </c>
      <c r="AF1694">
        <f>VLOOKUP(AA1694,角色间职业划分!P:AP,11,FALSE)</f>
        <v>0.41</v>
      </c>
      <c r="AG1694">
        <f t="shared" si="264"/>
        <v>4633.1703200238198</v>
      </c>
      <c r="AH1694">
        <f t="shared" si="265"/>
        <v>678</v>
      </c>
      <c r="AJ1694">
        <f t="shared" si="266"/>
        <v>3955.1703200238198</v>
      </c>
      <c r="AK1694">
        <v>1690</v>
      </c>
    </row>
    <row r="1695" spans="1:37" x14ac:dyDescent="0.15">
      <c r="A1695">
        <v>1691</v>
      </c>
      <c r="B1695">
        <f>ROUND(VLOOKUP(X1695,角色属性总表!AG:AI,2,FALSE)/角色属性总表!$C$34,0)</f>
        <v>219</v>
      </c>
      <c r="C1695">
        <f>ROUND(VLOOKUP(X1695,角色属性总表!Y:AE,3,FALSE)/J1695,0)</f>
        <v>110</v>
      </c>
      <c r="D1695">
        <f>ROUND(VLOOKUP(X1695,角色属性总表!AG:AI,3,FALSE)/角色属性总表!$C$35,0)</f>
        <v>228</v>
      </c>
      <c r="E1695">
        <f t="shared" si="260"/>
        <v>621</v>
      </c>
      <c r="F1695">
        <f t="shared" si="261"/>
        <v>30</v>
      </c>
      <c r="G1695">
        <f t="shared" si="262"/>
        <v>7</v>
      </c>
      <c r="H1695">
        <v>0</v>
      </c>
      <c r="I1695">
        <f t="shared" si="267"/>
        <v>3</v>
      </c>
      <c r="J1695">
        <f>VLOOKUP(AA1695,角色间职业划分!P:AP,20,FALSE)</f>
        <v>10</v>
      </c>
      <c r="K1695">
        <f>IF(X1695=500,100,VLOOKUP(AA1695,角色间职业划分!P:AP,22,FALSE))</f>
        <v>120</v>
      </c>
      <c r="L1695">
        <f>IF(X1695=500,K1695,VLOOKUP(AA1695,角色间职业划分!P:AP,23,FALSE))</f>
        <v>60</v>
      </c>
      <c r="M1695">
        <f>VLOOKUP(AA1695,角色间职业划分!P:AP,24,FALSE)</f>
        <v>0</v>
      </c>
      <c r="N1695">
        <f>VLOOKUP(AA1695,角色间职业划分!P:AP,14)*100</f>
        <v>95</v>
      </c>
      <c r="O1695">
        <f>VLOOKUP(AA1695,角色间职业划分!P:Z,9,FALSE)</f>
        <v>0</v>
      </c>
      <c r="P1695">
        <f>VLOOKUP(AA1695,角色间职业划分!P:AP,10,FALSE)</f>
        <v>0</v>
      </c>
      <c r="Q1695">
        <f>VLOOKUP(AA1695,角色间职业划分!P:AP,15,FALSE)</f>
        <v>0</v>
      </c>
      <c r="R1695">
        <f>VLOOKUP(AA1695,角色间职业划分!P:AP,16,FALSE)</f>
        <v>0</v>
      </c>
      <c r="S1695">
        <f>VLOOKUP(AA1695,角色间职业划分!P:AP,17,FALSE)</f>
        <v>0</v>
      </c>
      <c r="T1695">
        <f>VLOOKUP(AA1695,角色间职业划分!P:AP,18,FALSE)</f>
        <v>0</v>
      </c>
      <c r="U1695">
        <f>VLOOKUP(AA1695,角色间职业划分!P:AP,27,FALSE)</f>
        <v>0</v>
      </c>
      <c r="V1695">
        <f t="shared" si="263"/>
        <v>10.999999999999998</v>
      </c>
      <c r="W1695">
        <f>VLOOKUP(AA1695,角色间职业划分!P:Q,2,FALSE)</f>
        <v>36</v>
      </c>
      <c r="X1695">
        <f t="shared" si="268"/>
        <v>75</v>
      </c>
      <c r="Y1695">
        <f>INT(VLOOKUP(X1695,角色属性总表!AG:AH,2,FALSE)*角色属性总表!$C$38)</f>
        <v>1530</v>
      </c>
      <c r="AA1695">
        <f t="shared" si="269"/>
        <v>17</v>
      </c>
      <c r="AB1695">
        <f>VLOOKUP(X1695,角色属性总表!AG:AI,2,FALSE)*VLOOKUP(角色等级属性!AA1695,角色间职业划分!P:AG,13,FALSE)/角色间职业划分!$AB$9</f>
        <v>1554.4549066565066</v>
      </c>
      <c r="AC1695">
        <f>VLOOKUP(X1695,角色属性总表!AG:AI,3,FALSE)*VLOOKUP(AA1695,角色间职业划分!P:AG,8,FALSE)/角色间职业划分!$W$9</f>
        <v>6789.3070000000007</v>
      </c>
      <c r="AD1695">
        <f>VLOOKUP(AA1695,角色间职业划分!P:AP,26,FALSE)</f>
        <v>0.4</v>
      </c>
      <c r="AE1695">
        <f>VLOOKUP(X1695,角色属性总表!I:Q,3,FALSE)</f>
        <v>685.43999999999994</v>
      </c>
      <c r="AF1695">
        <f>VLOOKUP(AA1695,角色间职业划分!P:AP,11,FALSE)</f>
        <v>0.41</v>
      </c>
      <c r="AG1695">
        <f t="shared" si="264"/>
        <v>4738.5017537018521</v>
      </c>
      <c r="AH1695">
        <f t="shared" si="265"/>
        <v>684</v>
      </c>
      <c r="AJ1695">
        <f t="shared" si="266"/>
        <v>4054.5017537018521</v>
      </c>
      <c r="AK1695">
        <v>1691</v>
      </c>
    </row>
    <row r="1696" spans="1:37" x14ac:dyDescent="0.15">
      <c r="A1696">
        <v>1692</v>
      </c>
      <c r="B1696">
        <f>ROUND(VLOOKUP(X1696,角色属性总表!AG:AI,2,FALSE)/角色属性总表!$C$34,0)</f>
        <v>221</v>
      </c>
      <c r="C1696">
        <f>ROUND(VLOOKUP(X1696,角色属性总表!Y:AE,3,FALSE)/J1696,0)</f>
        <v>112</v>
      </c>
      <c r="D1696">
        <f>ROUND(VLOOKUP(X1696,角色属性总表!AG:AI,3,FALSE)/角色属性总表!$C$35,0)</f>
        <v>231</v>
      </c>
      <c r="E1696">
        <f t="shared" si="260"/>
        <v>629</v>
      </c>
      <c r="F1696">
        <f t="shared" si="261"/>
        <v>30</v>
      </c>
      <c r="G1696">
        <f t="shared" si="262"/>
        <v>7</v>
      </c>
      <c r="H1696">
        <v>0</v>
      </c>
      <c r="I1696">
        <f t="shared" si="267"/>
        <v>3</v>
      </c>
      <c r="J1696">
        <f>VLOOKUP(AA1696,角色间职业划分!P:AP,20,FALSE)</f>
        <v>10</v>
      </c>
      <c r="K1696">
        <f>IF(X1696=500,100,VLOOKUP(AA1696,角色间职业划分!P:AP,22,FALSE))</f>
        <v>120</v>
      </c>
      <c r="L1696">
        <f>IF(X1696=500,K1696,VLOOKUP(AA1696,角色间职业划分!P:AP,23,FALSE))</f>
        <v>60</v>
      </c>
      <c r="M1696">
        <f>VLOOKUP(AA1696,角色间职业划分!P:AP,24,FALSE)</f>
        <v>0</v>
      </c>
      <c r="N1696">
        <f>VLOOKUP(AA1696,角色间职业划分!P:AP,14)*100</f>
        <v>95</v>
      </c>
      <c r="O1696">
        <f>VLOOKUP(AA1696,角色间职业划分!P:Z,9,FALSE)</f>
        <v>0</v>
      </c>
      <c r="P1696">
        <f>VLOOKUP(AA1696,角色间职业划分!P:AP,10,FALSE)</f>
        <v>0</v>
      </c>
      <c r="Q1696">
        <f>VLOOKUP(AA1696,角色间职业划分!P:AP,15,FALSE)</f>
        <v>0</v>
      </c>
      <c r="R1696">
        <f>VLOOKUP(AA1696,角色间职业划分!P:AP,16,FALSE)</f>
        <v>0</v>
      </c>
      <c r="S1696">
        <f>VLOOKUP(AA1696,角色间职业划分!P:AP,17,FALSE)</f>
        <v>0</v>
      </c>
      <c r="T1696">
        <f>VLOOKUP(AA1696,角色间职业划分!P:AP,18,FALSE)</f>
        <v>0</v>
      </c>
      <c r="U1696">
        <f>VLOOKUP(AA1696,角色间职业划分!P:AP,27,FALSE)</f>
        <v>0</v>
      </c>
      <c r="V1696">
        <f t="shared" si="263"/>
        <v>10.999999999999998</v>
      </c>
      <c r="W1696">
        <f>VLOOKUP(AA1696,角色间职业划分!P:Q,2,FALSE)</f>
        <v>36</v>
      </c>
      <c r="X1696">
        <f t="shared" si="268"/>
        <v>76</v>
      </c>
      <c r="Y1696">
        <f>INT(VLOOKUP(X1696,角色属性总表!AG:AH,2,FALSE)*角色属性总表!$C$38)</f>
        <v>1548</v>
      </c>
      <c r="AA1696">
        <f t="shared" si="269"/>
        <v>17</v>
      </c>
      <c r="AB1696">
        <f>VLOOKUP(X1696,角色属性总表!AG:AI,2,FALSE)*VLOOKUP(角色等级属性!AA1696,角色间职业划分!P:AG,13,FALSE)/角色间职业划分!$AB$9</f>
        <v>1572.742611440701</v>
      </c>
      <c r="AC1696">
        <f>VLOOKUP(X1696,角色属性总表!AG:AI,3,FALSE)*VLOOKUP(AA1696,角色间职业划分!P:AG,8,FALSE)/角色间职业划分!$W$9</f>
        <v>6869.1812</v>
      </c>
      <c r="AD1696">
        <f>VLOOKUP(AA1696,角色间职业划分!P:AP,26,FALSE)</f>
        <v>0.4</v>
      </c>
      <c r="AE1696">
        <f>VLOOKUP(X1696,角色属性总表!I:Q,3,FALSE)</f>
        <v>693.50400000000002</v>
      </c>
      <c r="AF1696">
        <f>VLOOKUP(AA1696,角色间职业划分!P:AP,11,FALSE)</f>
        <v>0.41</v>
      </c>
      <c r="AG1696">
        <f t="shared" si="264"/>
        <v>4844.886488684182</v>
      </c>
      <c r="AH1696">
        <f t="shared" si="265"/>
        <v>693</v>
      </c>
      <c r="AJ1696">
        <f t="shared" si="266"/>
        <v>4151.886488684182</v>
      </c>
      <c r="AK1696">
        <v>1692</v>
      </c>
    </row>
    <row r="1697" spans="1:37" x14ac:dyDescent="0.15">
      <c r="A1697">
        <v>1693</v>
      </c>
      <c r="B1697">
        <f>ROUND(VLOOKUP(X1697,角色属性总表!AG:AI,2,FALSE)/角色属性总表!$C$34,0)</f>
        <v>224</v>
      </c>
      <c r="C1697">
        <f>ROUND(VLOOKUP(X1697,角色属性总表!Y:AE,3,FALSE)/J1697,0)</f>
        <v>114</v>
      </c>
      <c r="D1697">
        <f>ROUND(VLOOKUP(X1697,角色属性总表!AG:AI,3,FALSE)/角色属性总表!$C$35,0)</f>
        <v>234</v>
      </c>
      <c r="E1697">
        <f t="shared" si="260"/>
        <v>636</v>
      </c>
      <c r="F1697">
        <f t="shared" si="261"/>
        <v>30</v>
      </c>
      <c r="G1697">
        <f t="shared" si="262"/>
        <v>7</v>
      </c>
      <c r="H1697">
        <v>0</v>
      </c>
      <c r="I1697">
        <f t="shared" si="267"/>
        <v>3</v>
      </c>
      <c r="J1697">
        <f>VLOOKUP(AA1697,角色间职业划分!P:AP,20,FALSE)</f>
        <v>10</v>
      </c>
      <c r="K1697">
        <f>IF(X1697=500,100,VLOOKUP(AA1697,角色间职业划分!P:AP,22,FALSE))</f>
        <v>120</v>
      </c>
      <c r="L1697">
        <f>IF(X1697=500,K1697,VLOOKUP(AA1697,角色间职业划分!P:AP,23,FALSE))</f>
        <v>60</v>
      </c>
      <c r="M1697">
        <f>VLOOKUP(AA1697,角色间职业划分!P:AP,24,FALSE)</f>
        <v>0</v>
      </c>
      <c r="N1697">
        <f>VLOOKUP(AA1697,角色间职业划分!P:AP,14)*100</f>
        <v>95</v>
      </c>
      <c r="O1697">
        <f>VLOOKUP(AA1697,角色间职业划分!P:Z,9,FALSE)</f>
        <v>0</v>
      </c>
      <c r="P1697">
        <f>VLOOKUP(AA1697,角色间职业划分!P:AP,10,FALSE)</f>
        <v>0</v>
      </c>
      <c r="Q1697">
        <f>VLOOKUP(AA1697,角色间职业划分!P:AP,15,FALSE)</f>
        <v>0</v>
      </c>
      <c r="R1697">
        <f>VLOOKUP(AA1697,角色间职业划分!P:AP,16,FALSE)</f>
        <v>0</v>
      </c>
      <c r="S1697">
        <f>VLOOKUP(AA1697,角色间职业划分!P:AP,17,FALSE)</f>
        <v>0</v>
      </c>
      <c r="T1697">
        <f>VLOOKUP(AA1697,角色间职业划分!P:AP,18,FALSE)</f>
        <v>0</v>
      </c>
      <c r="U1697">
        <f>VLOOKUP(AA1697,角色间职业划分!P:AP,27,FALSE)</f>
        <v>0</v>
      </c>
      <c r="V1697">
        <f t="shared" si="263"/>
        <v>10.999999999999998</v>
      </c>
      <c r="W1697">
        <f>VLOOKUP(AA1697,角色间职业划分!P:Q,2,FALSE)</f>
        <v>36</v>
      </c>
      <c r="X1697">
        <f t="shared" si="268"/>
        <v>77</v>
      </c>
      <c r="Y1697">
        <f>INT(VLOOKUP(X1697,角色属性总表!AG:AH,2,FALSE)*角色属性总表!$C$38)</f>
        <v>1566</v>
      </c>
      <c r="AA1697">
        <f t="shared" si="269"/>
        <v>17</v>
      </c>
      <c r="AB1697">
        <f>VLOOKUP(X1697,角色属性总表!AG:AI,2,FALSE)*VLOOKUP(角色等级属性!AA1697,角色间职业划分!P:AG,13,FALSE)/角色间职业划分!$AB$9</f>
        <v>1591.0303162248947</v>
      </c>
      <c r="AC1697">
        <f>VLOOKUP(X1697,角色属性总表!AG:AI,3,FALSE)*VLOOKUP(AA1697,角色间职业划分!P:AG,8,FALSE)/角色间职业划分!$W$9</f>
        <v>6949.0553999999993</v>
      </c>
      <c r="AD1697">
        <f>VLOOKUP(AA1697,角色间职业划分!P:AP,26,FALSE)</f>
        <v>0.4</v>
      </c>
      <c r="AE1697">
        <f>VLOOKUP(X1697,角色属性总表!I:Q,3,FALSE)</f>
        <v>701.56799999999998</v>
      </c>
      <c r="AF1697">
        <f>VLOOKUP(AA1697,角色间职业划分!P:AP,11,FALSE)</f>
        <v>0.41</v>
      </c>
      <c r="AG1697">
        <f t="shared" si="264"/>
        <v>4952.3242637559297</v>
      </c>
      <c r="AH1697">
        <f t="shared" si="265"/>
        <v>702</v>
      </c>
      <c r="AJ1697">
        <f t="shared" si="266"/>
        <v>4250.3242637559297</v>
      </c>
      <c r="AK1697">
        <v>1693</v>
      </c>
    </row>
    <row r="1698" spans="1:37" x14ac:dyDescent="0.15">
      <c r="A1698">
        <v>1694</v>
      </c>
      <c r="B1698">
        <f>ROUND(VLOOKUP(X1698,角色属性总表!AG:AI,2,FALSE)/角色属性总表!$C$34,0)</f>
        <v>226</v>
      </c>
      <c r="C1698">
        <f>ROUND(VLOOKUP(X1698,角色属性总表!Y:AE,3,FALSE)/J1698,0)</f>
        <v>117</v>
      </c>
      <c r="D1698">
        <f>ROUND(VLOOKUP(X1698,角色属性总表!AG:AI,3,FALSE)/角色属性总表!$C$35,0)</f>
        <v>237</v>
      </c>
      <c r="E1698">
        <f t="shared" si="260"/>
        <v>643</v>
      </c>
      <c r="F1698">
        <f t="shared" si="261"/>
        <v>30</v>
      </c>
      <c r="G1698">
        <f t="shared" si="262"/>
        <v>7</v>
      </c>
      <c r="H1698">
        <v>0</v>
      </c>
      <c r="I1698">
        <f t="shared" si="267"/>
        <v>3</v>
      </c>
      <c r="J1698">
        <f>VLOOKUP(AA1698,角色间职业划分!P:AP,20,FALSE)</f>
        <v>10</v>
      </c>
      <c r="K1698">
        <f>IF(X1698=500,100,VLOOKUP(AA1698,角色间职业划分!P:AP,22,FALSE))</f>
        <v>120</v>
      </c>
      <c r="L1698">
        <f>IF(X1698=500,K1698,VLOOKUP(AA1698,角色间职业划分!P:AP,23,FALSE))</f>
        <v>60</v>
      </c>
      <c r="M1698">
        <f>VLOOKUP(AA1698,角色间职业划分!P:AP,24,FALSE)</f>
        <v>0</v>
      </c>
      <c r="N1698">
        <f>VLOOKUP(AA1698,角色间职业划分!P:AP,14)*100</f>
        <v>95</v>
      </c>
      <c r="O1698">
        <f>VLOOKUP(AA1698,角色间职业划分!P:Z,9,FALSE)</f>
        <v>0</v>
      </c>
      <c r="P1698">
        <f>VLOOKUP(AA1698,角色间职业划分!P:AP,10,FALSE)</f>
        <v>0</v>
      </c>
      <c r="Q1698">
        <f>VLOOKUP(AA1698,角色间职业划分!P:AP,15,FALSE)</f>
        <v>0</v>
      </c>
      <c r="R1698">
        <f>VLOOKUP(AA1698,角色间职业划分!P:AP,16,FALSE)</f>
        <v>0</v>
      </c>
      <c r="S1698">
        <f>VLOOKUP(AA1698,角色间职业划分!P:AP,17,FALSE)</f>
        <v>0</v>
      </c>
      <c r="T1698">
        <f>VLOOKUP(AA1698,角色间职业划分!P:AP,18,FALSE)</f>
        <v>0</v>
      </c>
      <c r="U1698">
        <f>VLOOKUP(AA1698,角色间职业划分!P:AP,27,FALSE)</f>
        <v>0</v>
      </c>
      <c r="V1698">
        <f t="shared" si="263"/>
        <v>10.999999999999998</v>
      </c>
      <c r="W1698">
        <f>VLOOKUP(AA1698,角色间职业划分!P:Q,2,FALSE)</f>
        <v>36</v>
      </c>
      <c r="X1698">
        <f t="shared" si="268"/>
        <v>78</v>
      </c>
      <c r="Y1698">
        <f>INT(VLOOKUP(X1698,角色属性总表!AG:AH,2,FALSE)*角色属性总表!$C$38)</f>
        <v>1584</v>
      </c>
      <c r="AA1698">
        <f t="shared" si="269"/>
        <v>17</v>
      </c>
      <c r="AB1698">
        <f>VLOOKUP(X1698,角色属性总表!AG:AI,2,FALSE)*VLOOKUP(角色等级属性!AA1698,角色间职业划分!P:AG,13,FALSE)/角色间职业划分!$AB$9</f>
        <v>1609.3180210090895</v>
      </c>
      <c r="AC1698">
        <f>VLOOKUP(X1698,角色属性总表!AG:AI,3,FALSE)*VLOOKUP(AA1698,角色间职业划分!P:AG,8,FALSE)/角色间职业划分!$W$9</f>
        <v>7028.9296000000013</v>
      </c>
      <c r="AD1698">
        <f>VLOOKUP(AA1698,角色间职业划分!P:AP,26,FALSE)</f>
        <v>0.4</v>
      </c>
      <c r="AE1698">
        <f>VLOOKUP(X1698,角色属性总表!I:Q,3,FALSE)</f>
        <v>709.63200000000006</v>
      </c>
      <c r="AF1698">
        <f>VLOOKUP(AA1698,角色间职业划分!P:AP,11,FALSE)</f>
        <v>0.41</v>
      </c>
      <c r="AG1698">
        <f t="shared" si="264"/>
        <v>5060.8148815845225</v>
      </c>
      <c r="AH1698">
        <f t="shared" si="265"/>
        <v>711</v>
      </c>
      <c r="AJ1698">
        <f t="shared" si="266"/>
        <v>4349.8148815845225</v>
      </c>
      <c r="AK1698">
        <v>1694</v>
      </c>
    </row>
    <row r="1699" spans="1:37" x14ac:dyDescent="0.15">
      <c r="A1699">
        <v>1695</v>
      </c>
      <c r="B1699">
        <f>ROUND(VLOOKUP(X1699,角色属性总表!AG:AI,2,FALSE)/角色属性总表!$C$34,0)</f>
        <v>229</v>
      </c>
      <c r="C1699">
        <f>ROUND(VLOOKUP(X1699,角色属性总表!Y:AE,3,FALSE)/J1699,0)</f>
        <v>119</v>
      </c>
      <c r="D1699">
        <f>ROUND(VLOOKUP(X1699,角色属性总表!AG:AI,3,FALSE)/角色属性总表!$C$35,0)</f>
        <v>239</v>
      </c>
      <c r="E1699">
        <f t="shared" si="260"/>
        <v>651</v>
      </c>
      <c r="F1699">
        <f t="shared" si="261"/>
        <v>30</v>
      </c>
      <c r="G1699">
        <f t="shared" si="262"/>
        <v>7</v>
      </c>
      <c r="H1699">
        <v>0</v>
      </c>
      <c r="I1699">
        <f t="shared" si="267"/>
        <v>3</v>
      </c>
      <c r="J1699">
        <f>VLOOKUP(AA1699,角色间职业划分!P:AP,20,FALSE)</f>
        <v>10</v>
      </c>
      <c r="K1699">
        <f>IF(X1699=500,100,VLOOKUP(AA1699,角色间职业划分!P:AP,22,FALSE))</f>
        <v>120</v>
      </c>
      <c r="L1699">
        <f>IF(X1699=500,K1699,VLOOKUP(AA1699,角色间职业划分!P:AP,23,FALSE))</f>
        <v>60</v>
      </c>
      <c r="M1699">
        <f>VLOOKUP(AA1699,角色间职业划分!P:AP,24,FALSE)</f>
        <v>0</v>
      </c>
      <c r="N1699">
        <f>VLOOKUP(AA1699,角色间职业划分!P:AP,14)*100</f>
        <v>95</v>
      </c>
      <c r="O1699">
        <f>VLOOKUP(AA1699,角色间职业划分!P:Z,9,FALSE)</f>
        <v>0</v>
      </c>
      <c r="P1699">
        <f>VLOOKUP(AA1699,角色间职业划分!P:AP,10,FALSE)</f>
        <v>0</v>
      </c>
      <c r="Q1699">
        <f>VLOOKUP(AA1699,角色间职业划分!P:AP,15,FALSE)</f>
        <v>0</v>
      </c>
      <c r="R1699">
        <f>VLOOKUP(AA1699,角色间职业划分!P:AP,16,FALSE)</f>
        <v>0</v>
      </c>
      <c r="S1699">
        <f>VLOOKUP(AA1699,角色间职业划分!P:AP,17,FALSE)</f>
        <v>0</v>
      </c>
      <c r="T1699">
        <f>VLOOKUP(AA1699,角色间职业划分!P:AP,18,FALSE)</f>
        <v>0</v>
      </c>
      <c r="U1699">
        <f>VLOOKUP(AA1699,角色间职业划分!P:AP,27,FALSE)</f>
        <v>0</v>
      </c>
      <c r="V1699">
        <f t="shared" si="263"/>
        <v>10.999999999999998</v>
      </c>
      <c r="W1699">
        <f>VLOOKUP(AA1699,角色间职业划分!P:Q,2,FALSE)</f>
        <v>36</v>
      </c>
      <c r="X1699">
        <f t="shared" si="268"/>
        <v>79</v>
      </c>
      <c r="Y1699">
        <f>INT(VLOOKUP(X1699,角色属性总表!AG:AH,2,FALSE)*角色属性总表!$C$38)</f>
        <v>1602</v>
      </c>
      <c r="AA1699">
        <f t="shared" si="269"/>
        <v>17</v>
      </c>
      <c r="AB1699">
        <f>VLOOKUP(X1699,角色属性总表!AG:AI,2,FALSE)*VLOOKUP(角色等级属性!AA1699,角色间职业划分!P:AG,13,FALSE)/角色间职业划分!$AB$9</f>
        <v>1627.6057257932835</v>
      </c>
      <c r="AC1699">
        <f>VLOOKUP(X1699,角色属性总表!AG:AI,3,FALSE)*VLOOKUP(AA1699,角色间职业划分!P:AG,8,FALSE)/角色间职业划分!$W$9</f>
        <v>7108.8038000000015</v>
      </c>
      <c r="AD1699">
        <f>VLOOKUP(AA1699,角色间职业划分!P:AP,26,FALSE)</f>
        <v>0.4</v>
      </c>
      <c r="AE1699">
        <f>VLOOKUP(X1699,角色属性总表!I:Q,3,FALSE)</f>
        <v>717.69600000000003</v>
      </c>
      <c r="AF1699">
        <f>VLOOKUP(AA1699,角色间职业划分!P:AP,11,FALSE)</f>
        <v>0.41</v>
      </c>
      <c r="AG1699">
        <f t="shared" si="264"/>
        <v>5170.3582069402846</v>
      </c>
      <c r="AH1699">
        <f t="shared" si="265"/>
        <v>717</v>
      </c>
      <c r="AJ1699">
        <f t="shared" si="266"/>
        <v>4453.3582069402846</v>
      </c>
      <c r="AK1699">
        <v>1695</v>
      </c>
    </row>
    <row r="1700" spans="1:37" x14ac:dyDescent="0.15">
      <c r="A1700">
        <v>1696</v>
      </c>
      <c r="B1700">
        <f>ROUND(VLOOKUP(X1700,角色属性总表!AG:AI,2,FALSE)/角色属性总表!$C$34,0)</f>
        <v>231</v>
      </c>
      <c r="C1700">
        <f>ROUND(VLOOKUP(X1700,角色属性总表!Y:AE,3,FALSE)/J1700,0)</f>
        <v>122</v>
      </c>
      <c r="D1700">
        <f>ROUND(VLOOKUP(X1700,角色属性总表!AG:AI,3,FALSE)/角色属性总表!$C$35,0)</f>
        <v>242</v>
      </c>
      <c r="E1700">
        <f t="shared" si="260"/>
        <v>658</v>
      </c>
      <c r="F1700">
        <f t="shared" si="261"/>
        <v>30</v>
      </c>
      <c r="G1700">
        <f t="shared" si="262"/>
        <v>7</v>
      </c>
      <c r="H1700">
        <v>0</v>
      </c>
      <c r="I1700">
        <f t="shared" si="267"/>
        <v>3</v>
      </c>
      <c r="J1700">
        <f>VLOOKUP(AA1700,角色间职业划分!P:AP,20,FALSE)</f>
        <v>10</v>
      </c>
      <c r="K1700">
        <f>IF(X1700=500,100,VLOOKUP(AA1700,角色间职业划分!P:AP,22,FALSE))</f>
        <v>120</v>
      </c>
      <c r="L1700">
        <f>IF(X1700=500,K1700,VLOOKUP(AA1700,角色间职业划分!P:AP,23,FALSE))</f>
        <v>60</v>
      </c>
      <c r="M1700">
        <f>VLOOKUP(AA1700,角色间职业划分!P:AP,24,FALSE)</f>
        <v>0</v>
      </c>
      <c r="N1700">
        <f>VLOOKUP(AA1700,角色间职业划分!P:AP,14)*100</f>
        <v>95</v>
      </c>
      <c r="O1700">
        <f>VLOOKUP(AA1700,角色间职业划分!P:Z,9,FALSE)</f>
        <v>0</v>
      </c>
      <c r="P1700">
        <f>VLOOKUP(AA1700,角色间职业划分!P:AP,10,FALSE)</f>
        <v>0</v>
      </c>
      <c r="Q1700">
        <f>VLOOKUP(AA1700,角色间职业划分!P:AP,15,FALSE)</f>
        <v>0</v>
      </c>
      <c r="R1700">
        <f>VLOOKUP(AA1700,角色间职业划分!P:AP,16,FALSE)</f>
        <v>0</v>
      </c>
      <c r="S1700">
        <f>VLOOKUP(AA1700,角色间职业划分!P:AP,17,FALSE)</f>
        <v>0</v>
      </c>
      <c r="T1700">
        <f>VLOOKUP(AA1700,角色间职业划分!P:AP,18,FALSE)</f>
        <v>0</v>
      </c>
      <c r="U1700">
        <f>VLOOKUP(AA1700,角色间职业划分!P:AP,27,FALSE)</f>
        <v>0</v>
      </c>
      <c r="V1700">
        <f t="shared" si="263"/>
        <v>10.999999999999998</v>
      </c>
      <c r="W1700">
        <f>VLOOKUP(AA1700,角色间职业划分!P:Q,2,FALSE)</f>
        <v>36</v>
      </c>
      <c r="X1700">
        <f t="shared" si="268"/>
        <v>80</v>
      </c>
      <c r="Y1700">
        <f>INT(VLOOKUP(X1700,角色属性总表!AG:AH,2,FALSE)*角色属性总表!$C$38)</f>
        <v>1620</v>
      </c>
      <c r="AA1700">
        <f t="shared" si="269"/>
        <v>17</v>
      </c>
      <c r="AB1700">
        <f>VLOOKUP(X1700,角色属性总表!AG:AI,2,FALSE)*VLOOKUP(角色等级属性!AA1700,角色间职业划分!P:AG,13,FALSE)/角色间职业划分!$AB$9</f>
        <v>1645.8934305774776</v>
      </c>
      <c r="AC1700">
        <f>VLOOKUP(X1700,角色属性总表!AG:AI,3,FALSE)*VLOOKUP(AA1700,角色间职业划分!P:AG,8,FALSE)/角色间职业划分!$W$9</f>
        <v>7188.6780000000008</v>
      </c>
      <c r="AD1700">
        <f>VLOOKUP(AA1700,角色间职业划分!P:AP,26,FALSE)</f>
        <v>0.4</v>
      </c>
      <c r="AE1700">
        <f>VLOOKUP(X1700,角色属性总表!I:Q,3,FALSE)</f>
        <v>725.76</v>
      </c>
      <c r="AF1700">
        <f>VLOOKUP(AA1700,角色间职业划分!P:AP,11,FALSE)</f>
        <v>0.41</v>
      </c>
      <c r="AG1700">
        <f t="shared" si="264"/>
        <v>5280.9541649996081</v>
      </c>
      <c r="AH1700">
        <f t="shared" si="265"/>
        <v>726</v>
      </c>
      <c r="AJ1700">
        <f t="shared" si="266"/>
        <v>4554.9541649996081</v>
      </c>
      <c r="AK1700">
        <v>1696</v>
      </c>
    </row>
    <row r="1701" spans="1:37" x14ac:dyDescent="0.15">
      <c r="A1701">
        <v>1697</v>
      </c>
      <c r="B1701">
        <f>ROUND(VLOOKUP(X1701,角色属性总表!AG:AI,2,FALSE)/角色属性总表!$C$34,0)</f>
        <v>234</v>
      </c>
      <c r="C1701">
        <f>ROUND(VLOOKUP(X1701,角色属性总表!Y:AE,3,FALSE)/J1701,0)</f>
        <v>124</v>
      </c>
      <c r="D1701">
        <f>ROUND(VLOOKUP(X1701,角色属性总表!AG:AI,3,FALSE)/角色属性总表!$C$35,0)</f>
        <v>245</v>
      </c>
      <c r="E1701">
        <f t="shared" si="260"/>
        <v>665</v>
      </c>
      <c r="F1701">
        <f t="shared" si="261"/>
        <v>30</v>
      </c>
      <c r="G1701">
        <f t="shared" si="262"/>
        <v>7</v>
      </c>
      <c r="H1701">
        <v>0</v>
      </c>
      <c r="I1701">
        <f t="shared" si="267"/>
        <v>3</v>
      </c>
      <c r="J1701">
        <f>VLOOKUP(AA1701,角色间职业划分!P:AP,20,FALSE)</f>
        <v>10</v>
      </c>
      <c r="K1701">
        <f>IF(X1701=500,100,VLOOKUP(AA1701,角色间职业划分!P:AP,22,FALSE))</f>
        <v>120</v>
      </c>
      <c r="L1701">
        <f>IF(X1701=500,K1701,VLOOKUP(AA1701,角色间职业划分!P:AP,23,FALSE))</f>
        <v>60</v>
      </c>
      <c r="M1701">
        <f>VLOOKUP(AA1701,角色间职业划分!P:AP,24,FALSE)</f>
        <v>0</v>
      </c>
      <c r="N1701">
        <f>VLOOKUP(AA1701,角色间职业划分!P:AP,14)*100</f>
        <v>95</v>
      </c>
      <c r="O1701">
        <f>VLOOKUP(AA1701,角色间职业划分!P:Z,9,FALSE)</f>
        <v>0</v>
      </c>
      <c r="P1701">
        <f>VLOOKUP(AA1701,角色间职业划分!P:AP,10,FALSE)</f>
        <v>0</v>
      </c>
      <c r="Q1701">
        <f>VLOOKUP(AA1701,角色间职业划分!P:AP,15,FALSE)</f>
        <v>0</v>
      </c>
      <c r="R1701">
        <f>VLOOKUP(AA1701,角色间职业划分!P:AP,16,FALSE)</f>
        <v>0</v>
      </c>
      <c r="S1701">
        <f>VLOOKUP(AA1701,角色间职业划分!P:AP,17,FALSE)</f>
        <v>0</v>
      </c>
      <c r="T1701">
        <f>VLOOKUP(AA1701,角色间职业划分!P:AP,18,FALSE)</f>
        <v>0</v>
      </c>
      <c r="U1701">
        <f>VLOOKUP(AA1701,角色间职业划分!P:AP,27,FALSE)</f>
        <v>0</v>
      </c>
      <c r="V1701">
        <f t="shared" si="263"/>
        <v>10.999999999999998</v>
      </c>
      <c r="W1701">
        <f>VLOOKUP(AA1701,角色间职业划分!P:Q,2,FALSE)</f>
        <v>36</v>
      </c>
      <c r="X1701">
        <f t="shared" si="268"/>
        <v>81</v>
      </c>
      <c r="Y1701">
        <f>INT(VLOOKUP(X1701,角色属性总表!AG:AH,2,FALSE)*角色属性总表!$C$38)</f>
        <v>1638</v>
      </c>
      <c r="AA1701">
        <f t="shared" si="269"/>
        <v>17</v>
      </c>
      <c r="AB1701">
        <f>VLOOKUP(X1701,角色属性总表!AG:AI,2,FALSE)*VLOOKUP(角色等级属性!AA1701,角色间职业划分!P:AG,13,FALSE)/角色间职业划分!$AB$9</f>
        <v>1664.1811353616717</v>
      </c>
      <c r="AC1701">
        <f>VLOOKUP(X1701,角色属性总表!AG:AI,3,FALSE)*VLOOKUP(AA1701,角色间职业划分!P:AG,8,FALSE)/角色间职业划分!$W$9</f>
        <v>7268.5522000000001</v>
      </c>
      <c r="AD1701">
        <f>VLOOKUP(AA1701,角色间职业划分!P:AP,26,FALSE)</f>
        <v>0.4</v>
      </c>
      <c r="AE1701">
        <f>VLOOKUP(X1701,角色属性总表!I:Q,3,FALSE)</f>
        <v>733.82400000000007</v>
      </c>
      <c r="AF1701">
        <f>VLOOKUP(AA1701,角色间职业划分!P:AP,11,FALSE)</f>
        <v>0.41</v>
      </c>
      <c r="AG1701">
        <f t="shared" si="264"/>
        <v>5392.6027397260268</v>
      </c>
      <c r="AH1701">
        <f t="shared" si="265"/>
        <v>735</v>
      </c>
      <c r="AJ1701">
        <f t="shared" si="266"/>
        <v>4657.6027397260268</v>
      </c>
      <c r="AK1701">
        <v>1697</v>
      </c>
    </row>
    <row r="1702" spans="1:37" x14ac:dyDescent="0.15">
      <c r="A1702">
        <v>1698</v>
      </c>
      <c r="B1702">
        <f>ROUND(VLOOKUP(X1702,角色属性总表!AG:AI,2,FALSE)/角色属性总表!$C$34,0)</f>
        <v>237</v>
      </c>
      <c r="C1702">
        <f>ROUND(VLOOKUP(X1702,角色属性总表!Y:AE,3,FALSE)/J1702,0)</f>
        <v>127</v>
      </c>
      <c r="D1702">
        <f>ROUND(VLOOKUP(X1702,角色属性总表!AG:AI,3,FALSE)/角色属性总表!$C$35,0)</f>
        <v>247</v>
      </c>
      <c r="E1702">
        <f t="shared" si="260"/>
        <v>672</v>
      </c>
      <c r="F1702">
        <f t="shared" si="261"/>
        <v>30</v>
      </c>
      <c r="G1702">
        <f t="shared" si="262"/>
        <v>7</v>
      </c>
      <c r="H1702">
        <v>0</v>
      </c>
      <c r="I1702">
        <f t="shared" si="267"/>
        <v>3</v>
      </c>
      <c r="J1702">
        <f>VLOOKUP(AA1702,角色间职业划分!P:AP,20,FALSE)</f>
        <v>10</v>
      </c>
      <c r="K1702">
        <f>IF(X1702=500,100,VLOOKUP(AA1702,角色间职业划分!P:AP,22,FALSE))</f>
        <v>120</v>
      </c>
      <c r="L1702">
        <f>IF(X1702=500,K1702,VLOOKUP(AA1702,角色间职业划分!P:AP,23,FALSE))</f>
        <v>60</v>
      </c>
      <c r="M1702">
        <f>VLOOKUP(AA1702,角色间职业划分!P:AP,24,FALSE)</f>
        <v>0</v>
      </c>
      <c r="N1702">
        <f>VLOOKUP(AA1702,角色间职业划分!P:AP,14)*100</f>
        <v>95</v>
      </c>
      <c r="O1702">
        <f>VLOOKUP(AA1702,角色间职业划分!P:Z,9,FALSE)</f>
        <v>0</v>
      </c>
      <c r="P1702">
        <f>VLOOKUP(AA1702,角色间职业划分!P:AP,10,FALSE)</f>
        <v>0</v>
      </c>
      <c r="Q1702">
        <f>VLOOKUP(AA1702,角色间职业划分!P:AP,15,FALSE)</f>
        <v>0</v>
      </c>
      <c r="R1702">
        <f>VLOOKUP(AA1702,角色间职业划分!P:AP,16,FALSE)</f>
        <v>0</v>
      </c>
      <c r="S1702">
        <f>VLOOKUP(AA1702,角色间职业划分!P:AP,17,FALSE)</f>
        <v>0</v>
      </c>
      <c r="T1702">
        <f>VLOOKUP(AA1702,角色间职业划分!P:AP,18,FALSE)</f>
        <v>0</v>
      </c>
      <c r="U1702">
        <f>VLOOKUP(AA1702,角色间职业划分!P:AP,27,FALSE)</f>
        <v>0</v>
      </c>
      <c r="V1702">
        <f t="shared" si="263"/>
        <v>10.999999999999998</v>
      </c>
      <c r="W1702">
        <f>VLOOKUP(AA1702,角色间职业划分!P:Q,2,FALSE)</f>
        <v>36</v>
      </c>
      <c r="X1702">
        <f t="shared" si="268"/>
        <v>82</v>
      </c>
      <c r="Y1702">
        <f>INT(VLOOKUP(X1702,角色属性总表!AG:AH,2,FALSE)*角色属性总表!$C$38)</f>
        <v>1656</v>
      </c>
      <c r="AA1702">
        <f t="shared" si="269"/>
        <v>17</v>
      </c>
      <c r="AB1702">
        <f>VLOOKUP(X1702,角色属性总表!AG:AI,2,FALSE)*VLOOKUP(角色等级属性!AA1702,角色间职业划分!P:AG,13,FALSE)/角色间职业划分!$AB$9</f>
        <v>1682.4688401458659</v>
      </c>
      <c r="AC1702">
        <f>VLOOKUP(X1702,角色属性总表!AG:AI,3,FALSE)*VLOOKUP(AA1702,角色间职业划分!P:AG,8,FALSE)/角色间职业划分!$W$9</f>
        <v>7348.4264000000012</v>
      </c>
      <c r="AD1702">
        <f>VLOOKUP(AA1702,角色间职业划分!P:AP,26,FALSE)</f>
        <v>0.4</v>
      </c>
      <c r="AE1702">
        <f>VLOOKUP(X1702,角色属性总表!I:Q,3,FALSE)</f>
        <v>741.88799999999992</v>
      </c>
      <c r="AF1702">
        <f>VLOOKUP(AA1702,角色间职业划分!P:AP,11,FALSE)</f>
        <v>0.41</v>
      </c>
      <c r="AG1702">
        <f t="shared" si="264"/>
        <v>5505.3039723248176</v>
      </c>
      <c r="AH1702">
        <f t="shared" si="265"/>
        <v>741</v>
      </c>
      <c r="AJ1702">
        <f t="shared" si="266"/>
        <v>4764.3039723248176</v>
      </c>
      <c r="AK1702">
        <v>1698</v>
      </c>
    </row>
    <row r="1703" spans="1:37" x14ac:dyDescent="0.15">
      <c r="A1703">
        <v>1699</v>
      </c>
      <c r="B1703">
        <f>ROUND(VLOOKUP(X1703,角色属性总表!AG:AI,2,FALSE)/角色属性总表!$C$34,0)</f>
        <v>239</v>
      </c>
      <c r="C1703">
        <f>ROUND(VLOOKUP(X1703,角色属性总表!Y:AE,3,FALSE)/J1703,0)</f>
        <v>129</v>
      </c>
      <c r="D1703">
        <f>ROUND(VLOOKUP(X1703,角色属性总表!AG:AI,3,FALSE)/角色属性总表!$C$35,0)</f>
        <v>250</v>
      </c>
      <c r="E1703">
        <f t="shared" si="260"/>
        <v>680</v>
      </c>
      <c r="F1703">
        <f t="shared" si="261"/>
        <v>30</v>
      </c>
      <c r="G1703">
        <f t="shared" si="262"/>
        <v>7</v>
      </c>
      <c r="H1703">
        <v>0</v>
      </c>
      <c r="I1703">
        <f t="shared" si="267"/>
        <v>3</v>
      </c>
      <c r="J1703">
        <f>VLOOKUP(AA1703,角色间职业划分!P:AP,20,FALSE)</f>
        <v>10</v>
      </c>
      <c r="K1703">
        <f>IF(X1703=500,100,VLOOKUP(AA1703,角色间职业划分!P:AP,22,FALSE))</f>
        <v>120</v>
      </c>
      <c r="L1703">
        <f>IF(X1703=500,K1703,VLOOKUP(AA1703,角色间职业划分!P:AP,23,FALSE))</f>
        <v>60</v>
      </c>
      <c r="M1703">
        <f>VLOOKUP(AA1703,角色间职业划分!P:AP,24,FALSE)</f>
        <v>0</v>
      </c>
      <c r="N1703">
        <f>VLOOKUP(AA1703,角色间职业划分!P:AP,14)*100</f>
        <v>95</v>
      </c>
      <c r="O1703">
        <f>VLOOKUP(AA1703,角色间职业划分!P:Z,9,FALSE)</f>
        <v>0</v>
      </c>
      <c r="P1703">
        <f>VLOOKUP(AA1703,角色间职业划分!P:AP,10,FALSE)</f>
        <v>0</v>
      </c>
      <c r="Q1703">
        <f>VLOOKUP(AA1703,角色间职业划分!P:AP,15,FALSE)</f>
        <v>0</v>
      </c>
      <c r="R1703">
        <f>VLOOKUP(AA1703,角色间职业划分!P:AP,16,FALSE)</f>
        <v>0</v>
      </c>
      <c r="S1703">
        <f>VLOOKUP(AA1703,角色间职业划分!P:AP,17,FALSE)</f>
        <v>0</v>
      </c>
      <c r="T1703">
        <f>VLOOKUP(AA1703,角色间职业划分!P:AP,18,FALSE)</f>
        <v>0</v>
      </c>
      <c r="U1703">
        <f>VLOOKUP(AA1703,角色间职业划分!P:AP,27,FALSE)</f>
        <v>0</v>
      </c>
      <c r="V1703">
        <f t="shared" si="263"/>
        <v>10.999999999999998</v>
      </c>
      <c r="W1703">
        <f>VLOOKUP(AA1703,角色间职业划分!P:Q,2,FALSE)</f>
        <v>36</v>
      </c>
      <c r="X1703">
        <f t="shared" si="268"/>
        <v>83</v>
      </c>
      <c r="Y1703">
        <f>INT(VLOOKUP(X1703,角色属性总表!AG:AH,2,FALSE)*角色属性总表!$C$38)</f>
        <v>1674</v>
      </c>
      <c r="AA1703">
        <f t="shared" si="269"/>
        <v>17</v>
      </c>
      <c r="AB1703">
        <f>VLOOKUP(X1703,角色属性总表!AG:AI,2,FALSE)*VLOOKUP(角色等级属性!AA1703,角色间职业划分!P:AG,13,FALSE)/角色间职业划分!$AB$9</f>
        <v>1700.7565449300603</v>
      </c>
      <c r="AC1703">
        <f>VLOOKUP(X1703,角色属性总表!AG:AI,3,FALSE)*VLOOKUP(AA1703,角色间职业划分!P:AG,8,FALSE)/角色间职业划分!$W$9</f>
        <v>7428.3006000000014</v>
      </c>
      <c r="AD1703">
        <f>VLOOKUP(AA1703,角色间职业划分!P:AP,26,FALSE)</f>
        <v>0.4</v>
      </c>
      <c r="AE1703">
        <f>VLOOKUP(X1703,角色属性总表!I:Q,3,FALSE)</f>
        <v>749.952</v>
      </c>
      <c r="AF1703">
        <f>VLOOKUP(AA1703,角色间职业划分!P:AP,11,FALSE)</f>
        <v>0.41</v>
      </c>
      <c r="AG1703">
        <f t="shared" si="264"/>
        <v>5619.0579597670749</v>
      </c>
      <c r="AH1703">
        <f t="shared" si="265"/>
        <v>750</v>
      </c>
      <c r="AJ1703">
        <f t="shared" si="266"/>
        <v>4869.0579597670749</v>
      </c>
      <c r="AK1703">
        <v>1699</v>
      </c>
    </row>
    <row r="1704" spans="1:37" x14ac:dyDescent="0.15">
      <c r="A1704">
        <v>1700</v>
      </c>
      <c r="B1704">
        <f>ROUND(VLOOKUP(X1704,角色属性总表!AG:AI,2,FALSE)/角色属性总表!$C$34,0)</f>
        <v>242</v>
      </c>
      <c r="C1704">
        <f>ROUND(VLOOKUP(X1704,角色属性总表!Y:AE,3,FALSE)/J1704,0)</f>
        <v>132</v>
      </c>
      <c r="D1704">
        <f>ROUND(VLOOKUP(X1704,角色属性总表!AG:AI,3,FALSE)/角色属性总表!$C$35,0)</f>
        <v>253</v>
      </c>
      <c r="E1704">
        <f t="shared" si="260"/>
        <v>687</v>
      </c>
      <c r="F1704">
        <f t="shared" si="261"/>
        <v>30</v>
      </c>
      <c r="G1704">
        <f t="shared" si="262"/>
        <v>7</v>
      </c>
      <c r="H1704">
        <v>0</v>
      </c>
      <c r="I1704">
        <f t="shared" si="267"/>
        <v>3</v>
      </c>
      <c r="J1704">
        <f>VLOOKUP(AA1704,角色间职业划分!P:AP,20,FALSE)</f>
        <v>10</v>
      </c>
      <c r="K1704">
        <f>IF(X1704=500,100,VLOOKUP(AA1704,角色间职业划分!P:AP,22,FALSE))</f>
        <v>120</v>
      </c>
      <c r="L1704">
        <f>IF(X1704=500,K1704,VLOOKUP(AA1704,角色间职业划分!P:AP,23,FALSE))</f>
        <v>60</v>
      </c>
      <c r="M1704">
        <f>VLOOKUP(AA1704,角色间职业划分!P:AP,24,FALSE)</f>
        <v>0</v>
      </c>
      <c r="N1704">
        <f>VLOOKUP(AA1704,角色间职业划分!P:AP,14)*100</f>
        <v>95</v>
      </c>
      <c r="O1704">
        <f>VLOOKUP(AA1704,角色间职业划分!P:Z,9,FALSE)</f>
        <v>0</v>
      </c>
      <c r="P1704">
        <f>VLOOKUP(AA1704,角色间职业划分!P:AP,10,FALSE)</f>
        <v>0</v>
      </c>
      <c r="Q1704">
        <f>VLOOKUP(AA1704,角色间职业划分!P:AP,15,FALSE)</f>
        <v>0</v>
      </c>
      <c r="R1704">
        <f>VLOOKUP(AA1704,角色间职业划分!P:AP,16,FALSE)</f>
        <v>0</v>
      </c>
      <c r="S1704">
        <f>VLOOKUP(AA1704,角色间职业划分!P:AP,17,FALSE)</f>
        <v>0</v>
      </c>
      <c r="T1704">
        <f>VLOOKUP(AA1704,角色间职业划分!P:AP,18,FALSE)</f>
        <v>0</v>
      </c>
      <c r="U1704">
        <f>VLOOKUP(AA1704,角色间职业划分!P:AP,27,FALSE)</f>
        <v>0</v>
      </c>
      <c r="V1704">
        <f t="shared" si="263"/>
        <v>10.999999999999998</v>
      </c>
      <c r="W1704">
        <f>VLOOKUP(AA1704,角色间职业划分!P:Q,2,FALSE)</f>
        <v>36</v>
      </c>
      <c r="X1704">
        <f t="shared" si="268"/>
        <v>84</v>
      </c>
      <c r="Y1704">
        <f>INT(VLOOKUP(X1704,角色属性总表!AG:AH,2,FALSE)*角色属性总表!$C$38)</f>
        <v>1692</v>
      </c>
      <c r="AA1704">
        <f t="shared" si="269"/>
        <v>17</v>
      </c>
      <c r="AB1704">
        <f>VLOOKUP(X1704,角色属性总表!AG:AI,2,FALSE)*VLOOKUP(角色等级属性!AA1704,角色间职业划分!P:AG,13,FALSE)/角色间职业划分!$AB$9</f>
        <v>1719.0442497142544</v>
      </c>
      <c r="AC1704">
        <f>VLOOKUP(X1704,角色属性总表!AG:AI,3,FALSE)*VLOOKUP(AA1704,角色间职业划分!P:AG,8,FALSE)/角色间职业划分!$W$9</f>
        <v>7508.1748000000007</v>
      </c>
      <c r="AD1704">
        <f>VLOOKUP(AA1704,角色间职业划分!P:AP,26,FALSE)</f>
        <v>0.4</v>
      </c>
      <c r="AE1704">
        <f>VLOOKUP(X1704,角色属性总表!I:Q,3,FALSE)</f>
        <v>758.01599999999996</v>
      </c>
      <c r="AF1704">
        <f>VLOOKUP(AA1704,角色间职业划分!P:AP,11,FALSE)</f>
        <v>0.41</v>
      </c>
      <c r="AG1704">
        <f t="shared" si="264"/>
        <v>5733.8648533794221</v>
      </c>
      <c r="AH1704">
        <f t="shared" si="265"/>
        <v>759</v>
      </c>
      <c r="AJ1704">
        <f t="shared" si="266"/>
        <v>4974.8648533794221</v>
      </c>
      <c r="AK1704">
        <v>1700</v>
      </c>
    </row>
    <row r="1705" spans="1:37" x14ac:dyDescent="0.15">
      <c r="A1705">
        <v>1701</v>
      </c>
      <c r="B1705">
        <f>ROUND(VLOOKUP(X1705,角色属性总表!AG:AI,2,FALSE)/角色属性总表!$C$34,0)</f>
        <v>244</v>
      </c>
      <c r="C1705">
        <f>ROUND(VLOOKUP(X1705,角色属性总表!Y:AE,3,FALSE)/J1705,0)</f>
        <v>134</v>
      </c>
      <c r="D1705">
        <f>ROUND(VLOOKUP(X1705,角色属性总表!AG:AI,3,FALSE)/角色属性总表!$C$35,0)</f>
        <v>255</v>
      </c>
      <c r="E1705">
        <f t="shared" si="260"/>
        <v>694</v>
      </c>
      <c r="F1705">
        <f t="shared" si="261"/>
        <v>30</v>
      </c>
      <c r="G1705">
        <f t="shared" si="262"/>
        <v>7</v>
      </c>
      <c r="H1705">
        <v>0</v>
      </c>
      <c r="I1705">
        <f t="shared" si="267"/>
        <v>3</v>
      </c>
      <c r="J1705">
        <f>VLOOKUP(AA1705,角色间职业划分!P:AP,20,FALSE)</f>
        <v>10</v>
      </c>
      <c r="K1705">
        <f>IF(X1705=500,100,VLOOKUP(AA1705,角色间职业划分!P:AP,22,FALSE))</f>
        <v>120</v>
      </c>
      <c r="L1705">
        <f>IF(X1705=500,K1705,VLOOKUP(AA1705,角色间职业划分!P:AP,23,FALSE))</f>
        <v>60</v>
      </c>
      <c r="M1705">
        <f>VLOOKUP(AA1705,角色间职业划分!P:AP,24,FALSE)</f>
        <v>0</v>
      </c>
      <c r="N1705">
        <f>VLOOKUP(AA1705,角色间职业划分!P:AP,14)*100</f>
        <v>95</v>
      </c>
      <c r="O1705">
        <f>VLOOKUP(AA1705,角色间职业划分!P:Z,9,FALSE)</f>
        <v>0</v>
      </c>
      <c r="P1705">
        <f>VLOOKUP(AA1705,角色间职业划分!P:AP,10,FALSE)</f>
        <v>0</v>
      </c>
      <c r="Q1705">
        <f>VLOOKUP(AA1705,角色间职业划分!P:AP,15,FALSE)</f>
        <v>0</v>
      </c>
      <c r="R1705">
        <f>VLOOKUP(AA1705,角色间职业划分!P:AP,16,FALSE)</f>
        <v>0</v>
      </c>
      <c r="S1705">
        <f>VLOOKUP(AA1705,角色间职业划分!P:AP,17,FALSE)</f>
        <v>0</v>
      </c>
      <c r="T1705">
        <f>VLOOKUP(AA1705,角色间职业划分!P:AP,18,FALSE)</f>
        <v>0</v>
      </c>
      <c r="U1705">
        <f>VLOOKUP(AA1705,角色间职业划分!P:AP,27,FALSE)</f>
        <v>0</v>
      </c>
      <c r="V1705">
        <f t="shared" si="263"/>
        <v>10.999999999999998</v>
      </c>
      <c r="W1705">
        <f>VLOOKUP(AA1705,角色间职业划分!P:Q,2,FALSE)</f>
        <v>36</v>
      </c>
      <c r="X1705">
        <f t="shared" si="268"/>
        <v>85</v>
      </c>
      <c r="Y1705">
        <f>INT(VLOOKUP(X1705,角色属性总表!AG:AH,2,FALSE)*角色属性总表!$C$38)</f>
        <v>1710</v>
      </c>
      <c r="AA1705">
        <f t="shared" si="269"/>
        <v>17</v>
      </c>
      <c r="AB1705">
        <f>VLOOKUP(X1705,角色属性总表!AG:AI,2,FALSE)*VLOOKUP(角色等级属性!AA1705,角色间职业划分!P:AG,13,FALSE)/角色间职业划分!$AB$9</f>
        <v>1737.3319544984488</v>
      </c>
      <c r="AC1705">
        <f>VLOOKUP(X1705,角色属性总表!AG:AI,3,FALSE)*VLOOKUP(AA1705,角色间职业划分!P:AG,8,FALSE)/角色间职业划分!$W$9</f>
        <v>7588.0490000000009</v>
      </c>
      <c r="AD1705">
        <f>VLOOKUP(AA1705,角色间职业划分!P:AP,26,FALSE)</f>
        <v>0.4</v>
      </c>
      <c r="AE1705">
        <f>VLOOKUP(X1705,角色属性总表!I:Q,3,FALSE)</f>
        <v>766.08</v>
      </c>
      <c r="AF1705">
        <f>VLOOKUP(AA1705,角色间职业划分!P:AP,11,FALSE)</f>
        <v>0.41</v>
      </c>
      <c r="AG1705">
        <f t="shared" si="264"/>
        <v>5849.7248574958685</v>
      </c>
      <c r="AH1705">
        <f t="shared" si="265"/>
        <v>765</v>
      </c>
      <c r="AJ1705">
        <f t="shared" si="266"/>
        <v>5084.7248574958685</v>
      </c>
      <c r="AK1705">
        <v>1701</v>
      </c>
    </row>
    <row r="1706" spans="1:37" x14ac:dyDescent="0.15">
      <c r="A1706">
        <v>1702</v>
      </c>
      <c r="B1706">
        <f>ROUND(VLOOKUP(X1706,角色属性总表!AG:AI,2,FALSE)/角色属性总表!$C$34,0)</f>
        <v>247</v>
      </c>
      <c r="C1706">
        <f>ROUND(VLOOKUP(X1706,角色属性总表!Y:AE,3,FALSE)/J1706,0)</f>
        <v>137</v>
      </c>
      <c r="D1706">
        <f>ROUND(VLOOKUP(X1706,角色属性总表!AG:AI,3,FALSE)/角色属性总表!$C$35,0)</f>
        <v>258</v>
      </c>
      <c r="E1706">
        <f t="shared" si="260"/>
        <v>702</v>
      </c>
      <c r="F1706">
        <f t="shared" si="261"/>
        <v>30</v>
      </c>
      <c r="G1706">
        <f t="shared" si="262"/>
        <v>7</v>
      </c>
      <c r="H1706">
        <v>0</v>
      </c>
      <c r="I1706">
        <f t="shared" si="267"/>
        <v>3</v>
      </c>
      <c r="J1706">
        <f>VLOOKUP(AA1706,角色间职业划分!P:AP,20,FALSE)</f>
        <v>10</v>
      </c>
      <c r="K1706">
        <f>IF(X1706=500,100,VLOOKUP(AA1706,角色间职业划分!P:AP,22,FALSE))</f>
        <v>120</v>
      </c>
      <c r="L1706">
        <f>IF(X1706=500,K1706,VLOOKUP(AA1706,角色间职业划分!P:AP,23,FALSE))</f>
        <v>60</v>
      </c>
      <c r="M1706">
        <f>VLOOKUP(AA1706,角色间职业划分!P:AP,24,FALSE)</f>
        <v>0</v>
      </c>
      <c r="N1706">
        <f>VLOOKUP(AA1706,角色间职业划分!P:AP,14)*100</f>
        <v>95</v>
      </c>
      <c r="O1706">
        <f>VLOOKUP(AA1706,角色间职业划分!P:Z,9,FALSE)</f>
        <v>0</v>
      </c>
      <c r="P1706">
        <f>VLOOKUP(AA1706,角色间职业划分!P:AP,10,FALSE)</f>
        <v>0</v>
      </c>
      <c r="Q1706">
        <f>VLOOKUP(AA1706,角色间职业划分!P:AP,15,FALSE)</f>
        <v>0</v>
      </c>
      <c r="R1706">
        <f>VLOOKUP(AA1706,角色间职业划分!P:AP,16,FALSE)</f>
        <v>0</v>
      </c>
      <c r="S1706">
        <f>VLOOKUP(AA1706,角色间职业划分!P:AP,17,FALSE)</f>
        <v>0</v>
      </c>
      <c r="T1706">
        <f>VLOOKUP(AA1706,角色间职业划分!P:AP,18,FALSE)</f>
        <v>0</v>
      </c>
      <c r="U1706">
        <f>VLOOKUP(AA1706,角色间职业划分!P:AP,27,FALSE)</f>
        <v>0</v>
      </c>
      <c r="V1706">
        <f t="shared" si="263"/>
        <v>10.999999999999998</v>
      </c>
      <c r="W1706">
        <f>VLOOKUP(AA1706,角色间职业划分!P:Q,2,FALSE)</f>
        <v>36</v>
      </c>
      <c r="X1706">
        <f t="shared" si="268"/>
        <v>86</v>
      </c>
      <c r="Y1706">
        <f>INT(VLOOKUP(X1706,角色属性总表!AG:AH,2,FALSE)*角色属性总表!$C$38)</f>
        <v>1728</v>
      </c>
      <c r="AA1706">
        <f t="shared" si="269"/>
        <v>17</v>
      </c>
      <c r="AB1706">
        <f>VLOOKUP(X1706,角色属性总表!AG:AI,2,FALSE)*VLOOKUP(角色等级属性!AA1706,角色间职业划分!P:AG,13,FALSE)/角色间职业划分!$AB$9</f>
        <v>1755.6196592826429</v>
      </c>
      <c r="AC1706">
        <f>VLOOKUP(X1706,角色属性总表!AG:AI,3,FALSE)*VLOOKUP(AA1706,角色间职业划分!P:AG,8,FALSE)/角色间职业划分!$W$9</f>
        <v>7667.9232000000002</v>
      </c>
      <c r="AD1706">
        <f>VLOOKUP(AA1706,角色间职业划分!P:AP,26,FALSE)</f>
        <v>0.4</v>
      </c>
      <c r="AE1706">
        <f>VLOOKUP(X1706,角色属性总表!I:Q,3,FALSE)</f>
        <v>774.14400000000001</v>
      </c>
      <c r="AF1706">
        <f>VLOOKUP(AA1706,角色间职业划分!P:AP,11,FALSE)</f>
        <v>0.41</v>
      </c>
      <c r="AG1706">
        <f t="shared" si="264"/>
        <v>5966.6382281684428</v>
      </c>
      <c r="AH1706">
        <f t="shared" si="265"/>
        <v>774</v>
      </c>
      <c r="AJ1706">
        <f t="shared" si="266"/>
        <v>5192.6382281684428</v>
      </c>
      <c r="AK1706">
        <v>1702</v>
      </c>
    </row>
    <row r="1707" spans="1:37" x14ac:dyDescent="0.15">
      <c r="A1707">
        <v>1703</v>
      </c>
      <c r="B1707">
        <f>ROUND(VLOOKUP(X1707,角色属性总表!AG:AI,2,FALSE)/角色属性总表!$C$34,0)</f>
        <v>249</v>
      </c>
      <c r="C1707">
        <f>ROUND(VLOOKUP(X1707,角色属性总表!Y:AE,3,FALSE)/J1707,0)</f>
        <v>139</v>
      </c>
      <c r="D1707">
        <f>ROUND(VLOOKUP(X1707,角色属性总表!AG:AI,3,FALSE)/角色属性总表!$C$35,0)</f>
        <v>261</v>
      </c>
      <c r="E1707">
        <f t="shared" si="260"/>
        <v>709</v>
      </c>
      <c r="F1707">
        <f t="shared" si="261"/>
        <v>30</v>
      </c>
      <c r="G1707">
        <f t="shared" si="262"/>
        <v>7</v>
      </c>
      <c r="H1707">
        <v>0</v>
      </c>
      <c r="I1707">
        <f t="shared" si="267"/>
        <v>3</v>
      </c>
      <c r="J1707">
        <f>VLOOKUP(AA1707,角色间职业划分!P:AP,20,FALSE)</f>
        <v>10</v>
      </c>
      <c r="K1707">
        <f>IF(X1707=500,100,VLOOKUP(AA1707,角色间职业划分!P:AP,22,FALSE))</f>
        <v>120</v>
      </c>
      <c r="L1707">
        <f>IF(X1707=500,K1707,VLOOKUP(AA1707,角色间职业划分!P:AP,23,FALSE))</f>
        <v>60</v>
      </c>
      <c r="M1707">
        <f>VLOOKUP(AA1707,角色间职业划分!P:AP,24,FALSE)</f>
        <v>0</v>
      </c>
      <c r="N1707">
        <f>VLOOKUP(AA1707,角色间职业划分!P:AP,14)*100</f>
        <v>95</v>
      </c>
      <c r="O1707">
        <f>VLOOKUP(AA1707,角色间职业划分!P:Z,9,FALSE)</f>
        <v>0</v>
      </c>
      <c r="P1707">
        <f>VLOOKUP(AA1707,角色间职业划分!P:AP,10,FALSE)</f>
        <v>0</v>
      </c>
      <c r="Q1707">
        <f>VLOOKUP(AA1707,角色间职业划分!P:AP,15,FALSE)</f>
        <v>0</v>
      </c>
      <c r="R1707">
        <f>VLOOKUP(AA1707,角色间职业划分!P:AP,16,FALSE)</f>
        <v>0</v>
      </c>
      <c r="S1707">
        <f>VLOOKUP(AA1707,角色间职业划分!P:AP,17,FALSE)</f>
        <v>0</v>
      </c>
      <c r="T1707">
        <f>VLOOKUP(AA1707,角色间职业划分!P:AP,18,FALSE)</f>
        <v>0</v>
      </c>
      <c r="U1707">
        <f>VLOOKUP(AA1707,角色间职业划分!P:AP,27,FALSE)</f>
        <v>0</v>
      </c>
      <c r="V1707">
        <f t="shared" si="263"/>
        <v>10.999999999999998</v>
      </c>
      <c r="W1707">
        <f>VLOOKUP(AA1707,角色间职业划分!P:Q,2,FALSE)</f>
        <v>36</v>
      </c>
      <c r="X1707">
        <f t="shared" si="268"/>
        <v>87</v>
      </c>
      <c r="Y1707">
        <f>INT(VLOOKUP(X1707,角色属性总表!AG:AH,2,FALSE)*角色属性总表!$C$38)</f>
        <v>1746</v>
      </c>
      <c r="AA1707">
        <f t="shared" si="269"/>
        <v>17</v>
      </c>
      <c r="AB1707">
        <f>VLOOKUP(X1707,角色属性总表!AG:AI,2,FALSE)*VLOOKUP(角色等级属性!AA1707,角色间职业划分!P:AG,13,FALSE)/角色间职业划分!$AB$9</f>
        <v>1773.9073640668366</v>
      </c>
      <c r="AC1707">
        <f>VLOOKUP(X1707,角色属性总表!AG:AI,3,FALSE)*VLOOKUP(AA1707,角色间职业划分!P:AG,8,FALSE)/角色间职业划分!$W$9</f>
        <v>7747.7974000000004</v>
      </c>
      <c r="AD1707">
        <f>VLOOKUP(AA1707,角色间职业划分!P:AP,26,FALSE)</f>
        <v>0.4</v>
      </c>
      <c r="AE1707">
        <f>VLOOKUP(X1707,角色属性总表!I:Q,3,FALSE)</f>
        <v>782.20799999999997</v>
      </c>
      <c r="AF1707">
        <f>VLOOKUP(AA1707,角色间职业划分!P:AP,11,FALSE)</f>
        <v>0.41</v>
      </c>
      <c r="AG1707">
        <f t="shared" si="264"/>
        <v>6084.6052719335185</v>
      </c>
      <c r="AH1707">
        <f t="shared" si="265"/>
        <v>783</v>
      </c>
      <c r="AJ1707">
        <f t="shared" si="266"/>
        <v>5301.6052719335185</v>
      </c>
      <c r="AK1707">
        <v>1703</v>
      </c>
    </row>
    <row r="1708" spans="1:37" x14ac:dyDescent="0.15">
      <c r="A1708">
        <v>1704</v>
      </c>
      <c r="B1708">
        <f>ROUND(VLOOKUP(X1708,角色属性总表!AG:AI,2,FALSE)/角色属性总表!$C$34,0)</f>
        <v>252</v>
      </c>
      <c r="C1708">
        <f>ROUND(VLOOKUP(X1708,角色属性总表!Y:AE,3,FALSE)/J1708,0)</f>
        <v>142</v>
      </c>
      <c r="D1708">
        <f>ROUND(VLOOKUP(X1708,角色属性总表!AG:AI,3,FALSE)/角色属性总表!$C$35,0)</f>
        <v>263</v>
      </c>
      <c r="E1708">
        <f t="shared" si="260"/>
        <v>716</v>
      </c>
      <c r="F1708">
        <f t="shared" si="261"/>
        <v>30</v>
      </c>
      <c r="G1708">
        <f t="shared" si="262"/>
        <v>7</v>
      </c>
      <c r="H1708">
        <v>0</v>
      </c>
      <c r="I1708">
        <f t="shared" si="267"/>
        <v>3</v>
      </c>
      <c r="J1708">
        <f>VLOOKUP(AA1708,角色间职业划分!P:AP,20,FALSE)</f>
        <v>10</v>
      </c>
      <c r="K1708">
        <f>IF(X1708=500,100,VLOOKUP(AA1708,角色间职业划分!P:AP,22,FALSE))</f>
        <v>120</v>
      </c>
      <c r="L1708">
        <f>IF(X1708=500,K1708,VLOOKUP(AA1708,角色间职业划分!P:AP,23,FALSE))</f>
        <v>60</v>
      </c>
      <c r="M1708">
        <f>VLOOKUP(AA1708,角色间职业划分!P:AP,24,FALSE)</f>
        <v>0</v>
      </c>
      <c r="N1708">
        <f>VLOOKUP(AA1708,角色间职业划分!P:AP,14)*100</f>
        <v>95</v>
      </c>
      <c r="O1708">
        <f>VLOOKUP(AA1708,角色间职业划分!P:Z,9,FALSE)</f>
        <v>0</v>
      </c>
      <c r="P1708">
        <f>VLOOKUP(AA1708,角色间职业划分!P:AP,10,FALSE)</f>
        <v>0</v>
      </c>
      <c r="Q1708">
        <f>VLOOKUP(AA1708,角色间职业划分!P:AP,15,FALSE)</f>
        <v>0</v>
      </c>
      <c r="R1708">
        <f>VLOOKUP(AA1708,角色间职业划分!P:AP,16,FALSE)</f>
        <v>0</v>
      </c>
      <c r="S1708">
        <f>VLOOKUP(AA1708,角色间职业划分!P:AP,17,FALSE)</f>
        <v>0</v>
      </c>
      <c r="T1708">
        <f>VLOOKUP(AA1708,角色间职业划分!P:AP,18,FALSE)</f>
        <v>0</v>
      </c>
      <c r="U1708">
        <f>VLOOKUP(AA1708,角色间职业划分!P:AP,27,FALSE)</f>
        <v>0</v>
      </c>
      <c r="V1708">
        <f t="shared" si="263"/>
        <v>10.999999999999998</v>
      </c>
      <c r="W1708">
        <f>VLOOKUP(AA1708,角色间职业划分!P:Q,2,FALSE)</f>
        <v>36</v>
      </c>
      <c r="X1708">
        <f t="shared" si="268"/>
        <v>88</v>
      </c>
      <c r="Y1708">
        <f>INT(VLOOKUP(X1708,角色属性总表!AG:AH,2,FALSE)*角色属性总表!$C$38)</f>
        <v>1764</v>
      </c>
      <c r="AA1708">
        <f t="shared" si="269"/>
        <v>17</v>
      </c>
      <c r="AB1708">
        <f>VLOOKUP(X1708,角色属性总表!AG:AI,2,FALSE)*VLOOKUP(角色等级属性!AA1708,角色间职业划分!P:AG,13,FALSE)/角色间职业划分!$AB$9</f>
        <v>1792.1950688510315</v>
      </c>
      <c r="AC1708">
        <f>VLOOKUP(X1708,角色属性总表!AG:AI,3,FALSE)*VLOOKUP(AA1708,角色间职业划分!P:AG,8,FALSE)/角色间职业划分!$W$9</f>
        <v>7827.6716000000015</v>
      </c>
      <c r="AD1708">
        <f>VLOOKUP(AA1708,角色间职业划分!P:AP,26,FALSE)</f>
        <v>0.4</v>
      </c>
      <c r="AE1708">
        <f>VLOOKUP(X1708,角色属性总表!I:Q,3,FALSE)</f>
        <v>790.27200000000016</v>
      </c>
      <c r="AF1708">
        <f>VLOOKUP(AA1708,角色间职业划分!P:AP,11,FALSE)</f>
        <v>0.41</v>
      </c>
      <c r="AG1708">
        <f t="shared" si="264"/>
        <v>6203.6263446309567</v>
      </c>
      <c r="AH1708">
        <f t="shared" si="265"/>
        <v>789</v>
      </c>
      <c r="AJ1708">
        <f t="shared" si="266"/>
        <v>5414.6263446309567</v>
      </c>
      <c r="AK1708">
        <v>1704</v>
      </c>
    </row>
    <row r="1709" spans="1:37" x14ac:dyDescent="0.15">
      <c r="A1709">
        <v>1705</v>
      </c>
      <c r="B1709">
        <f>ROUND(VLOOKUP(X1709,角色属性总表!AG:AI,2,FALSE)/角色属性总表!$C$34,0)</f>
        <v>255</v>
      </c>
      <c r="C1709">
        <f>ROUND(VLOOKUP(X1709,角色属性总表!Y:AE,3,FALSE)/J1709,0)</f>
        <v>145</v>
      </c>
      <c r="D1709">
        <f>ROUND(VLOOKUP(X1709,角色属性总表!AG:AI,3,FALSE)/角色属性总表!$C$35,0)</f>
        <v>266</v>
      </c>
      <c r="E1709">
        <f t="shared" si="260"/>
        <v>724</v>
      </c>
      <c r="F1709">
        <f t="shared" si="261"/>
        <v>30</v>
      </c>
      <c r="G1709">
        <f t="shared" si="262"/>
        <v>7</v>
      </c>
      <c r="H1709">
        <v>0</v>
      </c>
      <c r="I1709">
        <f t="shared" si="267"/>
        <v>3</v>
      </c>
      <c r="J1709">
        <f>VLOOKUP(AA1709,角色间职业划分!P:AP,20,FALSE)</f>
        <v>10</v>
      </c>
      <c r="K1709">
        <f>IF(X1709=500,100,VLOOKUP(AA1709,角色间职业划分!P:AP,22,FALSE))</f>
        <v>120</v>
      </c>
      <c r="L1709">
        <f>IF(X1709=500,K1709,VLOOKUP(AA1709,角色间职业划分!P:AP,23,FALSE))</f>
        <v>60</v>
      </c>
      <c r="M1709">
        <f>VLOOKUP(AA1709,角色间职业划分!P:AP,24,FALSE)</f>
        <v>0</v>
      </c>
      <c r="N1709">
        <f>VLOOKUP(AA1709,角色间职业划分!P:AP,14)*100</f>
        <v>95</v>
      </c>
      <c r="O1709">
        <f>VLOOKUP(AA1709,角色间职业划分!P:Z,9,FALSE)</f>
        <v>0</v>
      </c>
      <c r="P1709">
        <f>VLOOKUP(AA1709,角色间职业划分!P:AP,10,FALSE)</f>
        <v>0</v>
      </c>
      <c r="Q1709">
        <f>VLOOKUP(AA1709,角色间职业划分!P:AP,15,FALSE)</f>
        <v>0</v>
      </c>
      <c r="R1709">
        <f>VLOOKUP(AA1709,角色间职业划分!P:AP,16,FALSE)</f>
        <v>0</v>
      </c>
      <c r="S1709">
        <f>VLOOKUP(AA1709,角色间职业划分!P:AP,17,FALSE)</f>
        <v>0</v>
      </c>
      <c r="T1709">
        <f>VLOOKUP(AA1709,角色间职业划分!P:AP,18,FALSE)</f>
        <v>0</v>
      </c>
      <c r="U1709">
        <f>VLOOKUP(AA1709,角色间职业划分!P:AP,27,FALSE)</f>
        <v>0</v>
      </c>
      <c r="V1709">
        <f t="shared" si="263"/>
        <v>10.999999999999998</v>
      </c>
      <c r="W1709">
        <f>VLOOKUP(AA1709,角色间职业划分!P:Q,2,FALSE)</f>
        <v>36</v>
      </c>
      <c r="X1709">
        <f t="shared" si="268"/>
        <v>89</v>
      </c>
      <c r="Y1709">
        <f>INT(VLOOKUP(X1709,角色属性总表!AG:AH,2,FALSE)*角色属性总表!$C$38)</f>
        <v>1782</v>
      </c>
      <c r="AA1709">
        <f t="shared" si="269"/>
        <v>17</v>
      </c>
      <c r="AB1709">
        <f>VLOOKUP(X1709,角色属性总表!AG:AI,2,FALSE)*VLOOKUP(角色等级属性!AA1709,角色间职业划分!P:AG,13,FALSE)/角色间职业划分!$AB$9</f>
        <v>1810.4827736352254</v>
      </c>
      <c r="AC1709">
        <f>VLOOKUP(X1709,角色属性总表!AG:AI,3,FALSE)*VLOOKUP(AA1709,角色间职业划分!P:AG,8,FALSE)/角色间职业划分!$W$9</f>
        <v>7907.5458000000008</v>
      </c>
      <c r="AD1709">
        <f>VLOOKUP(AA1709,角色间职业划分!P:AP,26,FALSE)</f>
        <v>0.4</v>
      </c>
      <c r="AE1709">
        <f>VLOOKUP(X1709,角色属性总表!I:Q,3,FALSE)</f>
        <v>798.33600000000001</v>
      </c>
      <c r="AF1709">
        <f>VLOOKUP(AA1709,角色间职业划分!P:AP,11,FALSE)</f>
        <v>0.41</v>
      </c>
      <c r="AG1709">
        <f t="shared" si="264"/>
        <v>6323.7018502732935</v>
      </c>
      <c r="AH1709">
        <f t="shared" si="265"/>
        <v>798</v>
      </c>
      <c r="AJ1709">
        <f t="shared" si="266"/>
        <v>5525.7018502732935</v>
      </c>
      <c r="AK1709">
        <v>1705</v>
      </c>
    </row>
    <row r="1710" spans="1:37" x14ac:dyDescent="0.15">
      <c r="A1710">
        <v>1706</v>
      </c>
      <c r="B1710">
        <f>ROUND(VLOOKUP(X1710,角色属性总表!AG:AI,2,FALSE)/角色属性总表!$C$34,0)</f>
        <v>257</v>
      </c>
      <c r="C1710">
        <f>ROUND(VLOOKUP(X1710,角色属性总表!Y:AE,3,FALSE)/J1710,0)</f>
        <v>147</v>
      </c>
      <c r="D1710">
        <f>ROUND(VLOOKUP(X1710,角色属性总表!AG:AI,3,FALSE)/角色属性总表!$C$35,0)</f>
        <v>269</v>
      </c>
      <c r="E1710">
        <f t="shared" si="260"/>
        <v>731</v>
      </c>
      <c r="F1710">
        <f t="shared" si="261"/>
        <v>30</v>
      </c>
      <c r="G1710">
        <f t="shared" si="262"/>
        <v>7</v>
      </c>
      <c r="H1710">
        <v>0</v>
      </c>
      <c r="I1710">
        <f t="shared" si="267"/>
        <v>3</v>
      </c>
      <c r="J1710">
        <f>VLOOKUP(AA1710,角色间职业划分!P:AP,20,FALSE)</f>
        <v>10</v>
      </c>
      <c r="K1710">
        <f>IF(X1710=500,100,VLOOKUP(AA1710,角色间职业划分!P:AP,22,FALSE))</f>
        <v>120</v>
      </c>
      <c r="L1710">
        <f>IF(X1710=500,K1710,VLOOKUP(AA1710,角色间职业划分!P:AP,23,FALSE))</f>
        <v>60</v>
      </c>
      <c r="M1710">
        <f>VLOOKUP(AA1710,角色间职业划分!P:AP,24,FALSE)</f>
        <v>0</v>
      </c>
      <c r="N1710">
        <f>VLOOKUP(AA1710,角色间职业划分!P:AP,14)*100</f>
        <v>95</v>
      </c>
      <c r="O1710">
        <f>VLOOKUP(AA1710,角色间职业划分!P:Z,9,FALSE)</f>
        <v>0</v>
      </c>
      <c r="P1710">
        <f>VLOOKUP(AA1710,角色间职业划分!P:AP,10,FALSE)</f>
        <v>0</v>
      </c>
      <c r="Q1710">
        <f>VLOOKUP(AA1710,角色间职业划分!P:AP,15,FALSE)</f>
        <v>0</v>
      </c>
      <c r="R1710">
        <f>VLOOKUP(AA1710,角色间职业划分!P:AP,16,FALSE)</f>
        <v>0</v>
      </c>
      <c r="S1710">
        <f>VLOOKUP(AA1710,角色间职业划分!P:AP,17,FALSE)</f>
        <v>0</v>
      </c>
      <c r="T1710">
        <f>VLOOKUP(AA1710,角色间职业划分!P:AP,18,FALSE)</f>
        <v>0</v>
      </c>
      <c r="U1710">
        <f>VLOOKUP(AA1710,角色间职业划分!P:AP,27,FALSE)</f>
        <v>0</v>
      </c>
      <c r="V1710">
        <f t="shared" si="263"/>
        <v>10.999999999999998</v>
      </c>
      <c r="W1710">
        <f>VLOOKUP(AA1710,角色间职业划分!P:Q,2,FALSE)</f>
        <v>36</v>
      </c>
      <c r="X1710">
        <f t="shared" si="268"/>
        <v>90</v>
      </c>
      <c r="Y1710">
        <f>INT(VLOOKUP(X1710,角色属性总表!AG:AH,2,FALSE)*角色属性总表!$C$38)</f>
        <v>1800</v>
      </c>
      <c r="AA1710">
        <f t="shared" si="269"/>
        <v>17</v>
      </c>
      <c r="AB1710">
        <f>VLOOKUP(X1710,角色属性总表!AG:AI,2,FALSE)*VLOOKUP(角色等级属性!AA1710,角色间职业划分!P:AG,13,FALSE)/角色间职业划分!$AB$9</f>
        <v>1828.7704784194195</v>
      </c>
      <c r="AC1710">
        <f>VLOOKUP(X1710,角色属性总表!AG:AI,3,FALSE)*VLOOKUP(AA1710,角色间职业划分!P:AG,8,FALSE)/角色间职业划分!$W$9</f>
        <v>7987.42</v>
      </c>
      <c r="AD1710">
        <f>VLOOKUP(AA1710,角色间职业划分!P:AP,26,FALSE)</f>
        <v>0.4</v>
      </c>
      <c r="AE1710">
        <f>VLOOKUP(X1710,角色属性总表!I:Q,3,FALSE)</f>
        <v>806.40000000000009</v>
      </c>
      <c r="AF1710">
        <f>VLOOKUP(AA1710,角色间职业划分!P:AP,11,FALSE)</f>
        <v>0.41</v>
      </c>
      <c r="AG1710">
        <f t="shared" si="264"/>
        <v>6444.8322399624567</v>
      </c>
      <c r="AH1710">
        <f t="shared" si="265"/>
        <v>807</v>
      </c>
      <c r="AJ1710">
        <f t="shared" si="266"/>
        <v>5637.8322399624567</v>
      </c>
      <c r="AK1710">
        <v>1706</v>
      </c>
    </row>
    <row r="1711" spans="1:37" x14ac:dyDescent="0.15">
      <c r="A1711">
        <v>1707</v>
      </c>
      <c r="B1711">
        <f>ROUND(VLOOKUP(X1711,角色属性总表!AG:AI,2,FALSE)/角色属性总表!$C$34,0)</f>
        <v>260</v>
      </c>
      <c r="C1711">
        <f>ROUND(VLOOKUP(X1711,角色属性总表!Y:AE,3,FALSE)/J1711,0)</f>
        <v>150</v>
      </c>
      <c r="D1711">
        <f>ROUND(VLOOKUP(X1711,角色属性总表!AG:AI,3,FALSE)/角色属性总表!$C$35,0)</f>
        <v>271</v>
      </c>
      <c r="E1711">
        <f t="shared" si="260"/>
        <v>738</v>
      </c>
      <c r="F1711">
        <f t="shared" si="261"/>
        <v>30</v>
      </c>
      <c r="G1711">
        <f t="shared" si="262"/>
        <v>7</v>
      </c>
      <c r="H1711">
        <v>0</v>
      </c>
      <c r="I1711">
        <f t="shared" si="267"/>
        <v>3</v>
      </c>
      <c r="J1711">
        <f>VLOOKUP(AA1711,角色间职业划分!P:AP,20,FALSE)</f>
        <v>10</v>
      </c>
      <c r="K1711">
        <f>IF(X1711=500,100,VLOOKUP(AA1711,角色间职业划分!P:AP,22,FALSE))</f>
        <v>120</v>
      </c>
      <c r="L1711">
        <f>IF(X1711=500,K1711,VLOOKUP(AA1711,角色间职业划分!P:AP,23,FALSE))</f>
        <v>60</v>
      </c>
      <c r="M1711">
        <f>VLOOKUP(AA1711,角色间职业划分!P:AP,24,FALSE)</f>
        <v>0</v>
      </c>
      <c r="N1711">
        <f>VLOOKUP(AA1711,角色间职业划分!P:AP,14)*100</f>
        <v>95</v>
      </c>
      <c r="O1711">
        <f>VLOOKUP(AA1711,角色间职业划分!P:Z,9,FALSE)</f>
        <v>0</v>
      </c>
      <c r="P1711">
        <f>VLOOKUP(AA1711,角色间职业划分!P:AP,10,FALSE)</f>
        <v>0</v>
      </c>
      <c r="Q1711">
        <f>VLOOKUP(AA1711,角色间职业划分!P:AP,15,FALSE)</f>
        <v>0</v>
      </c>
      <c r="R1711">
        <f>VLOOKUP(AA1711,角色间职业划分!P:AP,16,FALSE)</f>
        <v>0</v>
      </c>
      <c r="S1711">
        <f>VLOOKUP(AA1711,角色间职业划分!P:AP,17,FALSE)</f>
        <v>0</v>
      </c>
      <c r="T1711">
        <f>VLOOKUP(AA1711,角色间职业划分!P:AP,18,FALSE)</f>
        <v>0</v>
      </c>
      <c r="U1711">
        <f>VLOOKUP(AA1711,角色间职业划分!P:AP,27,FALSE)</f>
        <v>0</v>
      </c>
      <c r="V1711">
        <f t="shared" si="263"/>
        <v>10.999999999999998</v>
      </c>
      <c r="W1711">
        <f>VLOOKUP(AA1711,角色间职业划分!P:Q,2,FALSE)</f>
        <v>36</v>
      </c>
      <c r="X1711">
        <f t="shared" si="268"/>
        <v>91</v>
      </c>
      <c r="Y1711">
        <f>INT(VLOOKUP(X1711,角色属性总表!AG:AH,2,FALSE)*角色属性总表!$C$38)</f>
        <v>1818</v>
      </c>
      <c r="AA1711">
        <f t="shared" si="269"/>
        <v>17</v>
      </c>
      <c r="AB1711">
        <f>VLOOKUP(X1711,角色属性总表!AG:AI,2,FALSE)*VLOOKUP(角色等级属性!AA1711,角色间职业划分!P:AG,13,FALSE)/角色间职业划分!$AB$9</f>
        <v>1847.0581832036137</v>
      </c>
      <c r="AC1711">
        <f>VLOOKUP(X1711,角色属性总表!AG:AI,3,FALSE)*VLOOKUP(AA1711,角色间职业划分!P:AG,8,FALSE)/角色间职业划分!$W$9</f>
        <v>8067.2942000000012</v>
      </c>
      <c r="AD1711">
        <f>VLOOKUP(AA1711,角色间职业划分!P:AP,26,FALSE)</f>
        <v>0.4</v>
      </c>
      <c r="AE1711">
        <f>VLOOKUP(X1711,角色属性总表!I:Q,3,FALSE)</f>
        <v>814.46399999999994</v>
      </c>
      <c r="AF1711">
        <f>VLOOKUP(AA1711,角色间职业划分!P:AP,11,FALSE)</f>
        <v>0.41</v>
      </c>
      <c r="AG1711">
        <f t="shared" si="264"/>
        <v>6567.0180108516188</v>
      </c>
      <c r="AH1711">
        <f t="shared" si="265"/>
        <v>813</v>
      </c>
      <c r="AJ1711">
        <f t="shared" si="266"/>
        <v>5754.0180108516188</v>
      </c>
      <c r="AK1711">
        <v>1707</v>
      </c>
    </row>
    <row r="1712" spans="1:37" x14ac:dyDescent="0.15">
      <c r="A1712">
        <v>1708</v>
      </c>
      <c r="B1712">
        <f>ROUND(VLOOKUP(X1712,角色属性总表!AG:AI,2,FALSE)/角色属性总表!$C$34,0)</f>
        <v>262</v>
      </c>
      <c r="C1712">
        <f>ROUND(VLOOKUP(X1712,角色属性总表!Y:AE,3,FALSE)/J1712,0)</f>
        <v>153</v>
      </c>
      <c r="D1712">
        <f>ROUND(VLOOKUP(X1712,角色属性总表!AG:AI,3,FALSE)/角色属性总表!$C$35,0)</f>
        <v>274</v>
      </c>
      <c r="E1712">
        <f t="shared" si="260"/>
        <v>746</v>
      </c>
      <c r="F1712">
        <f t="shared" si="261"/>
        <v>30</v>
      </c>
      <c r="G1712">
        <f t="shared" si="262"/>
        <v>7</v>
      </c>
      <c r="H1712">
        <v>0</v>
      </c>
      <c r="I1712">
        <f t="shared" si="267"/>
        <v>3</v>
      </c>
      <c r="J1712">
        <f>VLOOKUP(AA1712,角色间职业划分!P:AP,20,FALSE)</f>
        <v>10</v>
      </c>
      <c r="K1712">
        <f>IF(X1712=500,100,VLOOKUP(AA1712,角色间职业划分!P:AP,22,FALSE))</f>
        <v>120</v>
      </c>
      <c r="L1712">
        <f>IF(X1712=500,K1712,VLOOKUP(AA1712,角色间职业划分!P:AP,23,FALSE))</f>
        <v>60</v>
      </c>
      <c r="M1712">
        <f>VLOOKUP(AA1712,角色间职业划分!P:AP,24,FALSE)</f>
        <v>0</v>
      </c>
      <c r="N1712">
        <f>VLOOKUP(AA1712,角色间职业划分!P:AP,14)*100</f>
        <v>95</v>
      </c>
      <c r="O1712">
        <f>VLOOKUP(AA1712,角色间职业划分!P:Z,9,FALSE)</f>
        <v>0</v>
      </c>
      <c r="P1712">
        <f>VLOOKUP(AA1712,角色间职业划分!P:AP,10,FALSE)</f>
        <v>0</v>
      </c>
      <c r="Q1712">
        <f>VLOOKUP(AA1712,角色间职业划分!P:AP,15,FALSE)</f>
        <v>0</v>
      </c>
      <c r="R1712">
        <f>VLOOKUP(AA1712,角色间职业划分!P:AP,16,FALSE)</f>
        <v>0</v>
      </c>
      <c r="S1712">
        <f>VLOOKUP(AA1712,角色间职业划分!P:AP,17,FALSE)</f>
        <v>0</v>
      </c>
      <c r="T1712">
        <f>VLOOKUP(AA1712,角色间职业划分!P:AP,18,FALSE)</f>
        <v>0</v>
      </c>
      <c r="U1712">
        <f>VLOOKUP(AA1712,角色间职业划分!P:AP,27,FALSE)</f>
        <v>0</v>
      </c>
      <c r="V1712">
        <f t="shared" si="263"/>
        <v>10.999999999999998</v>
      </c>
      <c r="W1712">
        <f>VLOOKUP(AA1712,角色间职业划分!P:Q,2,FALSE)</f>
        <v>36</v>
      </c>
      <c r="X1712">
        <f t="shared" si="268"/>
        <v>92</v>
      </c>
      <c r="Y1712">
        <f>INT(VLOOKUP(X1712,角色属性总表!AG:AH,2,FALSE)*角色属性总表!$C$38)</f>
        <v>1836</v>
      </c>
      <c r="AA1712">
        <f t="shared" si="269"/>
        <v>17</v>
      </c>
      <c r="AB1712">
        <f>VLOOKUP(X1712,角色属性总表!AG:AI,2,FALSE)*VLOOKUP(角色等级属性!AA1712,角色间职业划分!P:AG,13,FALSE)/角色间职业划分!$AB$9</f>
        <v>1865.3458879878078</v>
      </c>
      <c r="AC1712">
        <f>VLOOKUP(X1712,角色属性总表!AG:AI,3,FALSE)*VLOOKUP(AA1712,角色间职业划分!P:AG,8,FALSE)/角色间职业划分!$W$9</f>
        <v>8147.1684000000005</v>
      </c>
      <c r="AD1712">
        <f>VLOOKUP(AA1712,角色间职业划分!P:AP,26,FALSE)</f>
        <v>0.4</v>
      </c>
      <c r="AE1712">
        <f>VLOOKUP(X1712,角色属性总表!I:Q,3,FALSE)</f>
        <v>822.52800000000002</v>
      </c>
      <c r="AF1712">
        <f>VLOOKUP(AA1712,角色间职业划分!P:AP,11,FALSE)</f>
        <v>0.41</v>
      </c>
      <c r="AG1712">
        <f t="shared" si="264"/>
        <v>6690.2597051499315</v>
      </c>
      <c r="AH1712">
        <f t="shared" si="265"/>
        <v>822</v>
      </c>
      <c r="AJ1712">
        <f t="shared" si="266"/>
        <v>5868.2597051499315</v>
      </c>
      <c r="AK1712">
        <v>1708</v>
      </c>
    </row>
    <row r="1713" spans="1:37" x14ac:dyDescent="0.15">
      <c r="A1713">
        <v>1709</v>
      </c>
      <c r="B1713">
        <f>ROUND(VLOOKUP(X1713,角色属性总表!AG:AI,2,FALSE)/角色属性总表!$C$34,0)</f>
        <v>265</v>
      </c>
      <c r="C1713">
        <f>ROUND(VLOOKUP(X1713,角色属性总表!Y:AE,3,FALSE)/J1713,0)</f>
        <v>156</v>
      </c>
      <c r="D1713">
        <f>ROUND(VLOOKUP(X1713,角色属性总表!AG:AI,3,FALSE)/角色属性总表!$C$35,0)</f>
        <v>277</v>
      </c>
      <c r="E1713">
        <f t="shared" si="260"/>
        <v>753</v>
      </c>
      <c r="F1713">
        <f t="shared" si="261"/>
        <v>30</v>
      </c>
      <c r="G1713">
        <f t="shared" si="262"/>
        <v>7</v>
      </c>
      <c r="H1713">
        <v>0</v>
      </c>
      <c r="I1713">
        <f t="shared" si="267"/>
        <v>3</v>
      </c>
      <c r="J1713">
        <f>VLOOKUP(AA1713,角色间职业划分!P:AP,20,FALSE)</f>
        <v>10</v>
      </c>
      <c r="K1713">
        <f>IF(X1713=500,100,VLOOKUP(AA1713,角色间职业划分!P:AP,22,FALSE))</f>
        <v>120</v>
      </c>
      <c r="L1713">
        <f>IF(X1713=500,K1713,VLOOKUP(AA1713,角色间职业划分!P:AP,23,FALSE))</f>
        <v>60</v>
      </c>
      <c r="M1713">
        <f>VLOOKUP(AA1713,角色间职业划分!P:AP,24,FALSE)</f>
        <v>0</v>
      </c>
      <c r="N1713">
        <f>VLOOKUP(AA1713,角色间职业划分!P:AP,14)*100</f>
        <v>95</v>
      </c>
      <c r="O1713">
        <f>VLOOKUP(AA1713,角色间职业划分!P:Z,9,FALSE)</f>
        <v>0</v>
      </c>
      <c r="P1713">
        <f>VLOOKUP(AA1713,角色间职业划分!P:AP,10,FALSE)</f>
        <v>0</v>
      </c>
      <c r="Q1713">
        <f>VLOOKUP(AA1713,角色间职业划分!P:AP,15,FALSE)</f>
        <v>0</v>
      </c>
      <c r="R1713">
        <f>VLOOKUP(AA1713,角色间职业划分!P:AP,16,FALSE)</f>
        <v>0</v>
      </c>
      <c r="S1713">
        <f>VLOOKUP(AA1713,角色间职业划分!P:AP,17,FALSE)</f>
        <v>0</v>
      </c>
      <c r="T1713">
        <f>VLOOKUP(AA1713,角色间职业划分!P:AP,18,FALSE)</f>
        <v>0</v>
      </c>
      <c r="U1713">
        <f>VLOOKUP(AA1713,角色间职业划分!P:AP,27,FALSE)</f>
        <v>0</v>
      </c>
      <c r="V1713">
        <f t="shared" si="263"/>
        <v>10.999999999999998</v>
      </c>
      <c r="W1713">
        <f>VLOOKUP(AA1713,角色间职业划分!P:Q,2,FALSE)</f>
        <v>36</v>
      </c>
      <c r="X1713">
        <f t="shared" si="268"/>
        <v>93</v>
      </c>
      <c r="Y1713">
        <f>INT(VLOOKUP(X1713,角色属性总表!AG:AH,2,FALSE)*角色属性总表!$C$38)</f>
        <v>1854</v>
      </c>
      <c r="AA1713">
        <f t="shared" si="269"/>
        <v>17</v>
      </c>
      <c r="AB1713">
        <f>VLOOKUP(X1713,角色属性总表!AG:AI,2,FALSE)*VLOOKUP(角色等级属性!AA1713,角色间职业划分!P:AG,13,FALSE)/角色间职业划分!$AB$9</f>
        <v>1883.6335927720024</v>
      </c>
      <c r="AC1713">
        <f>VLOOKUP(X1713,角色属性总表!AG:AI,3,FALSE)*VLOOKUP(AA1713,角色间职业划分!P:AG,8,FALSE)/角色间职业划分!$W$9</f>
        <v>8227.0426000000007</v>
      </c>
      <c r="AD1713">
        <f>VLOOKUP(AA1713,角色间职业划分!P:AP,26,FALSE)</f>
        <v>0.4</v>
      </c>
      <c r="AE1713">
        <f>VLOOKUP(X1713,角色属性总表!I:Q,3,FALSE)</f>
        <v>830.5920000000001</v>
      </c>
      <c r="AF1713">
        <f>VLOOKUP(AA1713,角色间职业划分!P:AP,11,FALSE)</f>
        <v>0.41</v>
      </c>
      <c r="AG1713">
        <f t="shared" si="264"/>
        <v>6814.5579091680256</v>
      </c>
      <c r="AH1713">
        <f t="shared" si="265"/>
        <v>831</v>
      </c>
      <c r="AJ1713">
        <f t="shared" si="266"/>
        <v>5983.5579091680256</v>
      </c>
      <c r="AK1713">
        <v>1709</v>
      </c>
    </row>
    <row r="1714" spans="1:37" x14ac:dyDescent="0.15">
      <c r="A1714">
        <v>1710</v>
      </c>
      <c r="B1714">
        <f>ROUND(VLOOKUP(X1714,角色属性总表!AG:AI,2,FALSE)/角色属性总表!$C$34,0)</f>
        <v>267</v>
      </c>
      <c r="C1714">
        <f>ROUND(VLOOKUP(X1714,角色属性总表!Y:AE,3,FALSE)/J1714,0)</f>
        <v>158</v>
      </c>
      <c r="D1714">
        <f>ROUND(VLOOKUP(X1714,角色属性总表!AG:AI,3,FALSE)/角色属性总表!$C$35,0)</f>
        <v>280</v>
      </c>
      <c r="E1714">
        <f t="shared" si="260"/>
        <v>760</v>
      </c>
      <c r="F1714">
        <f t="shared" si="261"/>
        <v>30</v>
      </c>
      <c r="G1714">
        <f t="shared" si="262"/>
        <v>7</v>
      </c>
      <c r="H1714">
        <v>0</v>
      </c>
      <c r="I1714">
        <f t="shared" si="267"/>
        <v>3</v>
      </c>
      <c r="J1714">
        <f>VLOOKUP(AA1714,角色间职业划分!P:AP,20,FALSE)</f>
        <v>10</v>
      </c>
      <c r="K1714">
        <f>IF(X1714=500,100,VLOOKUP(AA1714,角色间职业划分!P:AP,22,FALSE))</f>
        <v>120</v>
      </c>
      <c r="L1714">
        <f>IF(X1714=500,K1714,VLOOKUP(AA1714,角色间职业划分!P:AP,23,FALSE))</f>
        <v>60</v>
      </c>
      <c r="M1714">
        <f>VLOOKUP(AA1714,角色间职业划分!P:AP,24,FALSE)</f>
        <v>0</v>
      </c>
      <c r="N1714">
        <f>VLOOKUP(AA1714,角色间职业划分!P:AP,14)*100</f>
        <v>95</v>
      </c>
      <c r="O1714">
        <f>VLOOKUP(AA1714,角色间职业划分!P:Z,9,FALSE)</f>
        <v>0</v>
      </c>
      <c r="P1714">
        <f>VLOOKUP(AA1714,角色间职业划分!P:AP,10,FALSE)</f>
        <v>0</v>
      </c>
      <c r="Q1714">
        <f>VLOOKUP(AA1714,角色间职业划分!P:AP,15,FALSE)</f>
        <v>0</v>
      </c>
      <c r="R1714">
        <f>VLOOKUP(AA1714,角色间职业划分!P:AP,16,FALSE)</f>
        <v>0</v>
      </c>
      <c r="S1714">
        <f>VLOOKUP(AA1714,角色间职业划分!P:AP,17,FALSE)</f>
        <v>0</v>
      </c>
      <c r="T1714">
        <f>VLOOKUP(AA1714,角色间职业划分!P:AP,18,FALSE)</f>
        <v>0</v>
      </c>
      <c r="U1714">
        <f>VLOOKUP(AA1714,角色间职业划分!P:AP,27,FALSE)</f>
        <v>0</v>
      </c>
      <c r="V1714">
        <f t="shared" si="263"/>
        <v>10.999999999999998</v>
      </c>
      <c r="W1714">
        <f>VLOOKUP(AA1714,角色间职业划分!P:Q,2,FALSE)</f>
        <v>36</v>
      </c>
      <c r="X1714">
        <f t="shared" si="268"/>
        <v>94</v>
      </c>
      <c r="Y1714">
        <f>INT(VLOOKUP(X1714,角色属性总表!AG:AH,2,FALSE)*角色属性总表!$C$38)</f>
        <v>1872</v>
      </c>
      <c r="AA1714">
        <f t="shared" si="269"/>
        <v>17</v>
      </c>
      <c r="AB1714">
        <f>VLOOKUP(X1714,角色属性总表!AG:AI,2,FALSE)*VLOOKUP(角色等级属性!AA1714,角色间职业划分!P:AG,13,FALSE)/角色间职业划分!$AB$9</f>
        <v>1901.9212975561966</v>
      </c>
      <c r="AC1714">
        <f>VLOOKUP(X1714,角色属性总表!AG:AI,3,FALSE)*VLOOKUP(AA1714,角色间职业划分!P:AG,8,FALSE)/角色间职业划分!$W$9</f>
        <v>8306.9168000000009</v>
      </c>
      <c r="AD1714">
        <f>VLOOKUP(AA1714,角色间职业划分!P:AP,26,FALSE)</f>
        <v>0.4</v>
      </c>
      <c r="AE1714">
        <f>VLOOKUP(X1714,角色属性总表!I:Q,3,FALSE)</f>
        <v>838.65600000000006</v>
      </c>
      <c r="AF1714">
        <f>VLOOKUP(AA1714,角色间职业划分!P:AP,11,FALSE)</f>
        <v>0.41</v>
      </c>
      <c r="AG1714">
        <f t="shared" si="264"/>
        <v>6939.9132524022907</v>
      </c>
      <c r="AH1714">
        <f t="shared" si="265"/>
        <v>840</v>
      </c>
      <c r="AJ1714">
        <f t="shared" si="266"/>
        <v>6099.9132524022907</v>
      </c>
      <c r="AK1714">
        <v>1710</v>
      </c>
    </row>
    <row r="1715" spans="1:37" x14ac:dyDescent="0.15">
      <c r="A1715">
        <v>1711</v>
      </c>
      <c r="B1715">
        <f>ROUND(VLOOKUP(X1715,角色属性总表!AG:AI,2,FALSE)/角色属性总表!$C$34,0)</f>
        <v>270</v>
      </c>
      <c r="C1715">
        <f>ROUND(VLOOKUP(X1715,角色属性总表!Y:AE,3,FALSE)/J1715,0)</f>
        <v>161</v>
      </c>
      <c r="D1715">
        <f>ROUND(VLOOKUP(X1715,角色属性总表!AG:AI,3,FALSE)/角色属性总表!$C$35,0)</f>
        <v>282</v>
      </c>
      <c r="E1715">
        <f t="shared" si="260"/>
        <v>768</v>
      </c>
      <c r="F1715">
        <f t="shared" si="261"/>
        <v>30</v>
      </c>
      <c r="G1715">
        <f t="shared" si="262"/>
        <v>7</v>
      </c>
      <c r="H1715">
        <v>0</v>
      </c>
      <c r="I1715">
        <f t="shared" si="267"/>
        <v>3</v>
      </c>
      <c r="J1715">
        <f>VLOOKUP(AA1715,角色间职业划分!P:AP,20,FALSE)</f>
        <v>10</v>
      </c>
      <c r="K1715">
        <f>IF(X1715=500,100,VLOOKUP(AA1715,角色间职业划分!P:AP,22,FALSE))</f>
        <v>120</v>
      </c>
      <c r="L1715">
        <f>IF(X1715=500,K1715,VLOOKUP(AA1715,角色间职业划分!P:AP,23,FALSE))</f>
        <v>60</v>
      </c>
      <c r="M1715">
        <f>VLOOKUP(AA1715,角色间职业划分!P:AP,24,FALSE)</f>
        <v>0</v>
      </c>
      <c r="N1715">
        <f>VLOOKUP(AA1715,角色间职业划分!P:AP,14)*100</f>
        <v>95</v>
      </c>
      <c r="O1715">
        <f>VLOOKUP(AA1715,角色间职业划分!P:Z,9,FALSE)</f>
        <v>0</v>
      </c>
      <c r="P1715">
        <f>VLOOKUP(AA1715,角色间职业划分!P:AP,10,FALSE)</f>
        <v>0</v>
      </c>
      <c r="Q1715">
        <f>VLOOKUP(AA1715,角色间职业划分!P:AP,15,FALSE)</f>
        <v>0</v>
      </c>
      <c r="R1715">
        <f>VLOOKUP(AA1715,角色间职业划分!P:AP,16,FALSE)</f>
        <v>0</v>
      </c>
      <c r="S1715">
        <f>VLOOKUP(AA1715,角色间职业划分!P:AP,17,FALSE)</f>
        <v>0</v>
      </c>
      <c r="T1715">
        <f>VLOOKUP(AA1715,角色间职业划分!P:AP,18,FALSE)</f>
        <v>0</v>
      </c>
      <c r="U1715">
        <f>VLOOKUP(AA1715,角色间职业划分!P:AP,27,FALSE)</f>
        <v>0</v>
      </c>
      <c r="V1715">
        <f t="shared" si="263"/>
        <v>10.999999999999998</v>
      </c>
      <c r="W1715">
        <f>VLOOKUP(AA1715,角色间职业划分!P:Q,2,FALSE)</f>
        <v>36</v>
      </c>
      <c r="X1715">
        <f t="shared" si="268"/>
        <v>95</v>
      </c>
      <c r="Y1715">
        <f>INT(VLOOKUP(X1715,角色属性总表!AG:AH,2,FALSE)*角色属性总表!$C$38)</f>
        <v>1890</v>
      </c>
      <c r="AA1715">
        <f t="shared" si="269"/>
        <v>17</v>
      </c>
      <c r="AB1715">
        <f>VLOOKUP(X1715,角色属性总表!AG:AI,2,FALSE)*VLOOKUP(角色等级属性!AA1715,角色间职业划分!P:AG,13,FALSE)/角色间职业划分!$AB$9</f>
        <v>1920.2090023403907</v>
      </c>
      <c r="AC1715">
        <f>VLOOKUP(X1715,角色属性总表!AG:AI,3,FALSE)*VLOOKUP(AA1715,角色间职业划分!P:AG,8,FALSE)/角色间职业划分!$W$9</f>
        <v>8386.7910000000011</v>
      </c>
      <c r="AD1715">
        <f>VLOOKUP(AA1715,角色间职业划分!P:AP,26,FALSE)</f>
        <v>0.4</v>
      </c>
      <c r="AE1715">
        <f>VLOOKUP(X1715,角色属性总表!I:Q,3,FALSE)</f>
        <v>846.72</v>
      </c>
      <c r="AF1715">
        <f>VLOOKUP(AA1715,角色间职业划分!P:AP,11,FALSE)</f>
        <v>0.41</v>
      </c>
      <c r="AG1715">
        <f t="shared" si="264"/>
        <v>7066.3264066560942</v>
      </c>
      <c r="AH1715">
        <f t="shared" si="265"/>
        <v>846</v>
      </c>
      <c r="AJ1715">
        <f t="shared" si="266"/>
        <v>6220.3264066560942</v>
      </c>
      <c r="AK1715">
        <v>1711</v>
      </c>
    </row>
    <row r="1716" spans="1:37" x14ac:dyDescent="0.15">
      <c r="A1716">
        <v>1712</v>
      </c>
      <c r="B1716">
        <f>ROUND(VLOOKUP(X1716,角色属性总表!AG:AI,2,FALSE)/角色属性总表!$C$34,0)</f>
        <v>273</v>
      </c>
      <c r="C1716">
        <f>ROUND(VLOOKUP(X1716,角色属性总表!Y:AE,3,FALSE)/J1716,0)</f>
        <v>164</v>
      </c>
      <c r="D1716">
        <f>ROUND(VLOOKUP(X1716,角色属性总表!AG:AI,3,FALSE)/角色属性总表!$C$35,0)</f>
        <v>285</v>
      </c>
      <c r="E1716">
        <f t="shared" si="260"/>
        <v>775</v>
      </c>
      <c r="F1716">
        <f t="shared" si="261"/>
        <v>30</v>
      </c>
      <c r="G1716">
        <f t="shared" si="262"/>
        <v>7</v>
      </c>
      <c r="H1716">
        <v>0</v>
      </c>
      <c r="I1716">
        <f t="shared" si="267"/>
        <v>3</v>
      </c>
      <c r="J1716">
        <f>VLOOKUP(AA1716,角色间职业划分!P:AP,20,FALSE)</f>
        <v>10</v>
      </c>
      <c r="K1716">
        <f>IF(X1716=500,100,VLOOKUP(AA1716,角色间职业划分!P:AP,22,FALSE))</f>
        <v>120</v>
      </c>
      <c r="L1716">
        <f>IF(X1716=500,K1716,VLOOKUP(AA1716,角色间职业划分!P:AP,23,FALSE))</f>
        <v>60</v>
      </c>
      <c r="M1716">
        <f>VLOOKUP(AA1716,角色间职业划分!P:AP,24,FALSE)</f>
        <v>0</v>
      </c>
      <c r="N1716">
        <f>VLOOKUP(AA1716,角色间职业划分!P:AP,14)*100</f>
        <v>95</v>
      </c>
      <c r="O1716">
        <f>VLOOKUP(AA1716,角色间职业划分!P:Z,9,FALSE)</f>
        <v>0</v>
      </c>
      <c r="P1716">
        <f>VLOOKUP(AA1716,角色间职业划分!P:AP,10,FALSE)</f>
        <v>0</v>
      </c>
      <c r="Q1716">
        <f>VLOOKUP(AA1716,角色间职业划分!P:AP,15,FALSE)</f>
        <v>0</v>
      </c>
      <c r="R1716">
        <f>VLOOKUP(AA1716,角色间职业划分!P:AP,16,FALSE)</f>
        <v>0</v>
      </c>
      <c r="S1716">
        <f>VLOOKUP(AA1716,角色间职业划分!P:AP,17,FALSE)</f>
        <v>0</v>
      </c>
      <c r="T1716">
        <f>VLOOKUP(AA1716,角色间职业划分!P:AP,18,FALSE)</f>
        <v>0</v>
      </c>
      <c r="U1716">
        <f>VLOOKUP(AA1716,角色间职业划分!P:AP,27,FALSE)</f>
        <v>0</v>
      </c>
      <c r="V1716">
        <f t="shared" si="263"/>
        <v>10.999999999999998</v>
      </c>
      <c r="W1716">
        <f>VLOOKUP(AA1716,角色间职业划分!P:Q,2,FALSE)</f>
        <v>36</v>
      </c>
      <c r="X1716">
        <f t="shared" si="268"/>
        <v>96</v>
      </c>
      <c r="Y1716">
        <f>INT(VLOOKUP(X1716,角色属性总表!AG:AH,2,FALSE)*角色属性总表!$C$38)</f>
        <v>1908</v>
      </c>
      <c r="AA1716">
        <f t="shared" si="269"/>
        <v>17</v>
      </c>
      <c r="AB1716">
        <f>VLOOKUP(X1716,角色属性总表!AG:AI,2,FALSE)*VLOOKUP(角色等级属性!AA1716,角色间职业划分!P:AG,13,FALSE)/角色间职业划分!$AB$9</f>
        <v>1938.4967071245849</v>
      </c>
      <c r="AC1716">
        <f>VLOOKUP(X1716,角色属性总表!AG:AI,3,FALSE)*VLOOKUP(AA1716,角色间职业划分!P:AG,8,FALSE)/角色间职业划分!$W$9</f>
        <v>8466.6652000000013</v>
      </c>
      <c r="AD1716">
        <f>VLOOKUP(AA1716,角色间职业划分!P:AP,26,FALSE)</f>
        <v>0.4</v>
      </c>
      <c r="AE1716">
        <f>VLOOKUP(X1716,角色属性总表!I:Q,3,FALSE)</f>
        <v>854.78399999999999</v>
      </c>
      <c r="AF1716">
        <f>VLOOKUP(AA1716,角色间职业划分!P:AP,11,FALSE)</f>
        <v>0.41</v>
      </c>
      <c r="AG1716">
        <f t="shared" si="264"/>
        <v>7193.7980851961438</v>
      </c>
      <c r="AH1716">
        <f t="shared" si="265"/>
        <v>855</v>
      </c>
      <c r="AJ1716">
        <f t="shared" si="266"/>
        <v>6338.7980851961438</v>
      </c>
      <c r="AK1716">
        <v>1712</v>
      </c>
    </row>
    <row r="1717" spans="1:37" x14ac:dyDescent="0.15">
      <c r="A1717">
        <v>1713</v>
      </c>
      <c r="B1717">
        <f>ROUND(VLOOKUP(X1717,角色属性总表!AG:AI,2,FALSE)/角色属性总表!$C$34,0)</f>
        <v>275</v>
      </c>
      <c r="C1717">
        <f>ROUND(VLOOKUP(X1717,角色属性总表!Y:AE,3,FALSE)/J1717,0)</f>
        <v>167</v>
      </c>
      <c r="D1717">
        <f>ROUND(VLOOKUP(X1717,角色属性总表!AG:AI,3,FALSE)/角色属性总表!$C$35,0)</f>
        <v>288</v>
      </c>
      <c r="E1717">
        <f t="shared" si="260"/>
        <v>782</v>
      </c>
      <c r="F1717">
        <f t="shared" si="261"/>
        <v>30</v>
      </c>
      <c r="G1717">
        <f t="shared" si="262"/>
        <v>7</v>
      </c>
      <c r="H1717">
        <v>0</v>
      </c>
      <c r="I1717">
        <f t="shared" si="267"/>
        <v>3</v>
      </c>
      <c r="J1717">
        <f>VLOOKUP(AA1717,角色间职业划分!P:AP,20,FALSE)</f>
        <v>10</v>
      </c>
      <c r="K1717">
        <f>IF(X1717=500,100,VLOOKUP(AA1717,角色间职业划分!P:AP,22,FALSE))</f>
        <v>120</v>
      </c>
      <c r="L1717">
        <f>IF(X1717=500,K1717,VLOOKUP(AA1717,角色间职业划分!P:AP,23,FALSE))</f>
        <v>60</v>
      </c>
      <c r="M1717">
        <f>VLOOKUP(AA1717,角色间职业划分!P:AP,24,FALSE)</f>
        <v>0</v>
      </c>
      <c r="N1717">
        <f>VLOOKUP(AA1717,角色间职业划分!P:AP,14)*100</f>
        <v>95</v>
      </c>
      <c r="O1717">
        <f>VLOOKUP(AA1717,角色间职业划分!P:Z,9,FALSE)</f>
        <v>0</v>
      </c>
      <c r="P1717">
        <f>VLOOKUP(AA1717,角色间职业划分!P:AP,10,FALSE)</f>
        <v>0</v>
      </c>
      <c r="Q1717">
        <f>VLOOKUP(AA1717,角色间职业划分!P:AP,15,FALSE)</f>
        <v>0</v>
      </c>
      <c r="R1717">
        <f>VLOOKUP(AA1717,角色间职业划分!P:AP,16,FALSE)</f>
        <v>0</v>
      </c>
      <c r="S1717">
        <f>VLOOKUP(AA1717,角色间职业划分!P:AP,17,FALSE)</f>
        <v>0</v>
      </c>
      <c r="T1717">
        <f>VLOOKUP(AA1717,角色间职业划分!P:AP,18,FALSE)</f>
        <v>0</v>
      </c>
      <c r="U1717">
        <f>VLOOKUP(AA1717,角色间职业划分!P:AP,27,FALSE)</f>
        <v>0</v>
      </c>
      <c r="V1717">
        <f t="shared" si="263"/>
        <v>10.999999999999998</v>
      </c>
      <c r="W1717">
        <f>VLOOKUP(AA1717,角色间职业划分!P:Q,2,FALSE)</f>
        <v>36</v>
      </c>
      <c r="X1717">
        <f t="shared" si="268"/>
        <v>97</v>
      </c>
      <c r="Y1717">
        <f>INT(VLOOKUP(X1717,角色属性总表!AG:AH,2,FALSE)*角色属性总表!$C$38)</f>
        <v>1926</v>
      </c>
      <c r="AA1717">
        <f t="shared" si="269"/>
        <v>17</v>
      </c>
      <c r="AB1717">
        <f>VLOOKUP(X1717,角色属性总表!AG:AI,2,FALSE)*VLOOKUP(角色等级属性!AA1717,角色间职业划分!P:AG,13,FALSE)/角色间职业划分!$AB$9</f>
        <v>1956.7844119087786</v>
      </c>
      <c r="AC1717">
        <f>VLOOKUP(X1717,角色属性总表!AG:AI,3,FALSE)*VLOOKUP(AA1717,角色间职业划分!P:AG,8,FALSE)/角色间职业划分!$W$9</f>
        <v>8546.5393999999997</v>
      </c>
      <c r="AD1717">
        <f>VLOOKUP(AA1717,角色间职业划分!P:AP,26,FALSE)</f>
        <v>0.4</v>
      </c>
      <c r="AE1717">
        <f>VLOOKUP(X1717,角色属性总表!I:Q,3,FALSE)</f>
        <v>862.84799999999996</v>
      </c>
      <c r="AF1717">
        <f>VLOOKUP(AA1717,角色间职业划分!P:AP,11,FALSE)</f>
        <v>0.41</v>
      </c>
      <c r="AG1717">
        <f t="shared" si="264"/>
        <v>7322.3290419423674</v>
      </c>
      <c r="AH1717">
        <f t="shared" si="265"/>
        <v>864</v>
      </c>
      <c r="AJ1717">
        <f t="shared" si="266"/>
        <v>6458.3290419423674</v>
      </c>
      <c r="AK1717">
        <v>1713</v>
      </c>
    </row>
    <row r="1718" spans="1:37" x14ac:dyDescent="0.15">
      <c r="A1718">
        <v>1714</v>
      </c>
      <c r="B1718">
        <f>ROUND(VLOOKUP(X1718,角色属性总表!AG:AI,2,FALSE)/角色属性总表!$C$34,0)</f>
        <v>278</v>
      </c>
      <c r="C1718">
        <f>ROUND(VLOOKUP(X1718,角色属性总表!Y:AE,3,FALSE)/J1718,0)</f>
        <v>170</v>
      </c>
      <c r="D1718">
        <f>ROUND(VLOOKUP(X1718,角色属性总表!AG:AI,3,FALSE)/角色属性总表!$C$35,0)</f>
        <v>290</v>
      </c>
      <c r="E1718">
        <f t="shared" si="260"/>
        <v>790</v>
      </c>
      <c r="F1718">
        <f t="shared" si="261"/>
        <v>30</v>
      </c>
      <c r="G1718">
        <f t="shared" si="262"/>
        <v>7</v>
      </c>
      <c r="H1718">
        <v>0</v>
      </c>
      <c r="I1718">
        <f t="shared" si="267"/>
        <v>3</v>
      </c>
      <c r="J1718">
        <f>VLOOKUP(AA1718,角色间职业划分!P:AP,20,FALSE)</f>
        <v>10</v>
      </c>
      <c r="K1718">
        <f>IF(X1718=500,100,VLOOKUP(AA1718,角色间职业划分!P:AP,22,FALSE))</f>
        <v>120</v>
      </c>
      <c r="L1718">
        <f>IF(X1718=500,K1718,VLOOKUP(AA1718,角色间职业划分!P:AP,23,FALSE))</f>
        <v>60</v>
      </c>
      <c r="M1718">
        <f>VLOOKUP(AA1718,角色间职业划分!P:AP,24,FALSE)</f>
        <v>0</v>
      </c>
      <c r="N1718">
        <f>VLOOKUP(AA1718,角色间职业划分!P:AP,14)*100</f>
        <v>95</v>
      </c>
      <c r="O1718">
        <f>VLOOKUP(AA1718,角色间职业划分!P:Z,9,FALSE)</f>
        <v>0</v>
      </c>
      <c r="P1718">
        <f>VLOOKUP(AA1718,角色间职业划分!P:AP,10,FALSE)</f>
        <v>0</v>
      </c>
      <c r="Q1718">
        <f>VLOOKUP(AA1718,角色间职业划分!P:AP,15,FALSE)</f>
        <v>0</v>
      </c>
      <c r="R1718">
        <f>VLOOKUP(AA1718,角色间职业划分!P:AP,16,FALSE)</f>
        <v>0</v>
      </c>
      <c r="S1718">
        <f>VLOOKUP(AA1718,角色间职业划分!P:AP,17,FALSE)</f>
        <v>0</v>
      </c>
      <c r="T1718">
        <f>VLOOKUP(AA1718,角色间职业划分!P:AP,18,FALSE)</f>
        <v>0</v>
      </c>
      <c r="U1718">
        <f>VLOOKUP(AA1718,角色间职业划分!P:AP,27,FALSE)</f>
        <v>0</v>
      </c>
      <c r="V1718">
        <f t="shared" si="263"/>
        <v>10.999999999999998</v>
      </c>
      <c r="W1718">
        <f>VLOOKUP(AA1718,角色间职业划分!P:Q,2,FALSE)</f>
        <v>36</v>
      </c>
      <c r="X1718">
        <f t="shared" si="268"/>
        <v>98</v>
      </c>
      <c r="Y1718">
        <f>INT(VLOOKUP(X1718,角色属性总表!AG:AH,2,FALSE)*角色属性总表!$C$38)</f>
        <v>1944</v>
      </c>
      <c r="AA1718">
        <f t="shared" si="269"/>
        <v>17</v>
      </c>
      <c r="AB1718">
        <f>VLOOKUP(X1718,角色属性总表!AG:AI,2,FALSE)*VLOOKUP(角色等级属性!AA1718,角色间职业划分!P:AG,13,FALSE)/角色间职业划分!$AB$9</f>
        <v>1975.0721166929734</v>
      </c>
      <c r="AC1718">
        <f>VLOOKUP(X1718,角色属性总表!AG:AI,3,FALSE)*VLOOKUP(AA1718,角色间职业划分!P:AG,8,FALSE)/角色间职业划分!$W$9</f>
        <v>8626.4136000000017</v>
      </c>
      <c r="AD1718">
        <f>VLOOKUP(AA1718,角色间职业划分!P:AP,26,FALSE)</f>
        <v>0.4</v>
      </c>
      <c r="AE1718">
        <f>VLOOKUP(X1718,角色属性总表!I:Q,3,FALSE)</f>
        <v>870.91200000000003</v>
      </c>
      <c r="AF1718">
        <f>VLOOKUP(AA1718,角色间职业划分!P:AP,11,FALSE)</f>
        <v>0.41</v>
      </c>
      <c r="AG1718">
        <f t="shared" si="264"/>
        <v>7451.9200706897263</v>
      </c>
      <c r="AH1718">
        <f t="shared" si="265"/>
        <v>870</v>
      </c>
      <c r="AJ1718">
        <f t="shared" si="266"/>
        <v>6581.9200706897263</v>
      </c>
      <c r="AK1718">
        <v>1714</v>
      </c>
    </row>
    <row r="1719" spans="1:37" x14ac:dyDescent="0.15">
      <c r="A1719">
        <v>1715</v>
      </c>
      <c r="B1719">
        <f>ROUND(VLOOKUP(X1719,角色属性总表!AG:AI,2,FALSE)/角色属性总表!$C$34,0)</f>
        <v>280</v>
      </c>
      <c r="C1719">
        <f>ROUND(VLOOKUP(X1719,角色属性总表!Y:AE,3,FALSE)/J1719,0)</f>
        <v>173</v>
      </c>
      <c r="D1719">
        <f>ROUND(VLOOKUP(X1719,角色属性总表!AG:AI,3,FALSE)/角色属性总表!$C$35,0)</f>
        <v>293</v>
      </c>
      <c r="E1719">
        <f t="shared" si="260"/>
        <v>797</v>
      </c>
      <c r="F1719">
        <f t="shared" si="261"/>
        <v>30</v>
      </c>
      <c r="G1719">
        <f t="shared" si="262"/>
        <v>7</v>
      </c>
      <c r="H1719">
        <v>0</v>
      </c>
      <c r="I1719">
        <f t="shared" si="267"/>
        <v>3</v>
      </c>
      <c r="J1719">
        <f>VLOOKUP(AA1719,角色间职业划分!P:AP,20,FALSE)</f>
        <v>10</v>
      </c>
      <c r="K1719">
        <f>IF(X1719=500,100,VLOOKUP(AA1719,角色间职业划分!P:AP,22,FALSE))</f>
        <v>120</v>
      </c>
      <c r="L1719">
        <f>IF(X1719=500,K1719,VLOOKUP(AA1719,角色间职业划分!P:AP,23,FALSE))</f>
        <v>60</v>
      </c>
      <c r="M1719">
        <f>VLOOKUP(AA1719,角色间职业划分!P:AP,24,FALSE)</f>
        <v>0</v>
      </c>
      <c r="N1719">
        <f>VLOOKUP(AA1719,角色间职业划分!P:AP,14)*100</f>
        <v>95</v>
      </c>
      <c r="O1719">
        <f>VLOOKUP(AA1719,角色间职业划分!P:Z,9,FALSE)</f>
        <v>0</v>
      </c>
      <c r="P1719">
        <f>VLOOKUP(AA1719,角色间职业划分!P:AP,10,FALSE)</f>
        <v>0</v>
      </c>
      <c r="Q1719">
        <f>VLOOKUP(AA1719,角色间职业划分!P:AP,15,FALSE)</f>
        <v>0</v>
      </c>
      <c r="R1719">
        <f>VLOOKUP(AA1719,角色间职业划分!P:AP,16,FALSE)</f>
        <v>0</v>
      </c>
      <c r="S1719">
        <f>VLOOKUP(AA1719,角色间职业划分!P:AP,17,FALSE)</f>
        <v>0</v>
      </c>
      <c r="T1719">
        <f>VLOOKUP(AA1719,角色间职业划分!P:AP,18,FALSE)</f>
        <v>0</v>
      </c>
      <c r="U1719">
        <f>VLOOKUP(AA1719,角色间职业划分!P:AP,27,FALSE)</f>
        <v>0</v>
      </c>
      <c r="V1719">
        <f t="shared" si="263"/>
        <v>10.999999999999998</v>
      </c>
      <c r="W1719">
        <f>VLOOKUP(AA1719,角色间职业划分!P:Q,2,FALSE)</f>
        <v>36</v>
      </c>
      <c r="X1719">
        <f t="shared" si="268"/>
        <v>99</v>
      </c>
      <c r="Y1719">
        <f>INT(VLOOKUP(X1719,角色属性总表!AG:AH,2,FALSE)*角色属性总表!$C$38)</f>
        <v>1962</v>
      </c>
      <c r="AA1719">
        <f t="shared" si="269"/>
        <v>17</v>
      </c>
      <c r="AB1719">
        <f>VLOOKUP(X1719,角色属性总表!AG:AI,2,FALSE)*VLOOKUP(角色等级属性!AA1719,角色间职业划分!P:AG,13,FALSE)/角色间职业划分!$AB$9</f>
        <v>1993.3598214771673</v>
      </c>
      <c r="AC1719">
        <f>VLOOKUP(X1719,角色属性总表!AG:AI,3,FALSE)*VLOOKUP(AA1719,角色间职业划分!P:AG,8,FALSE)/角色间职业划分!$W$9</f>
        <v>8706.2878000000001</v>
      </c>
      <c r="AD1719">
        <f>VLOOKUP(AA1719,角色间职业划分!P:AP,26,FALSE)</f>
        <v>0.4</v>
      </c>
      <c r="AE1719">
        <f>VLOOKUP(X1719,角色属性总表!I:Q,3,FALSE)</f>
        <v>878.97600000000011</v>
      </c>
      <c r="AF1719">
        <f>VLOOKUP(AA1719,角色间职业划分!P:AP,11,FALSE)</f>
        <v>0.41</v>
      </c>
      <c r="AG1719">
        <f t="shared" si="264"/>
        <v>7582.5720043605115</v>
      </c>
      <c r="AH1719">
        <f t="shared" si="265"/>
        <v>879</v>
      </c>
      <c r="AJ1719">
        <f t="shared" si="266"/>
        <v>6703.5720043605115</v>
      </c>
      <c r="AK1719">
        <v>1715</v>
      </c>
    </row>
    <row r="1720" spans="1:37" x14ac:dyDescent="0.15">
      <c r="A1720">
        <v>1716</v>
      </c>
      <c r="B1720">
        <f>ROUND(VLOOKUP(X1720,角色属性总表!AG:AI,2,FALSE)/角色属性总表!$C$34,0)</f>
        <v>283</v>
      </c>
      <c r="C1720">
        <f>ROUND(VLOOKUP(X1720,角色属性总表!Y:AE,3,FALSE)/J1720,0)</f>
        <v>176</v>
      </c>
      <c r="D1720">
        <f>ROUND(VLOOKUP(X1720,角色属性总表!AG:AI,3,FALSE)/角色属性总表!$C$35,0)</f>
        <v>296</v>
      </c>
      <c r="E1720">
        <f t="shared" si="260"/>
        <v>804</v>
      </c>
      <c r="F1720">
        <f t="shared" si="261"/>
        <v>30</v>
      </c>
      <c r="G1720">
        <f t="shared" si="262"/>
        <v>7</v>
      </c>
      <c r="H1720">
        <v>0</v>
      </c>
      <c r="I1720">
        <f t="shared" si="267"/>
        <v>3</v>
      </c>
      <c r="J1720">
        <f>VLOOKUP(AA1720,角色间职业划分!P:AP,20,FALSE)</f>
        <v>10</v>
      </c>
      <c r="K1720">
        <f>IF(X1720=500,100,VLOOKUP(AA1720,角色间职业划分!P:AP,22,FALSE))</f>
        <v>120</v>
      </c>
      <c r="L1720">
        <f>IF(X1720=500,K1720,VLOOKUP(AA1720,角色间职业划分!P:AP,23,FALSE))</f>
        <v>60</v>
      </c>
      <c r="M1720">
        <f>VLOOKUP(AA1720,角色间职业划分!P:AP,24,FALSE)</f>
        <v>0</v>
      </c>
      <c r="N1720">
        <f>VLOOKUP(AA1720,角色间职业划分!P:AP,14)*100</f>
        <v>95</v>
      </c>
      <c r="O1720">
        <f>VLOOKUP(AA1720,角色间职业划分!P:Z,9,FALSE)</f>
        <v>0</v>
      </c>
      <c r="P1720">
        <f>VLOOKUP(AA1720,角色间职业划分!P:AP,10,FALSE)</f>
        <v>0</v>
      </c>
      <c r="Q1720">
        <f>VLOOKUP(AA1720,角色间职业划分!P:AP,15,FALSE)</f>
        <v>0</v>
      </c>
      <c r="R1720">
        <f>VLOOKUP(AA1720,角色间职业划分!P:AP,16,FALSE)</f>
        <v>0</v>
      </c>
      <c r="S1720">
        <f>VLOOKUP(AA1720,角色间职业划分!P:AP,17,FALSE)</f>
        <v>0</v>
      </c>
      <c r="T1720">
        <f>VLOOKUP(AA1720,角色间职业划分!P:AP,18,FALSE)</f>
        <v>0</v>
      </c>
      <c r="U1720">
        <f>VLOOKUP(AA1720,角色间职业划分!P:AP,27,FALSE)</f>
        <v>0</v>
      </c>
      <c r="V1720">
        <f t="shared" si="263"/>
        <v>10.999999999999998</v>
      </c>
      <c r="W1720">
        <f>VLOOKUP(AA1720,角色间职业划分!P:Q,2,FALSE)</f>
        <v>36</v>
      </c>
      <c r="X1720">
        <f t="shared" si="268"/>
        <v>100</v>
      </c>
      <c r="Y1720">
        <f>INT(VLOOKUP(X1720,角色属性总表!AG:AH,2,FALSE)*角色属性总表!$C$38)</f>
        <v>1980</v>
      </c>
      <c r="AA1720">
        <f t="shared" si="269"/>
        <v>17</v>
      </c>
      <c r="AB1720">
        <f>VLOOKUP(X1720,角色属性总表!AG:AI,2,FALSE)*VLOOKUP(角色等级属性!AA1720,角色间职业划分!P:AG,13,FALSE)/角色间职业划分!$AB$9</f>
        <v>2011.6475262613615</v>
      </c>
      <c r="AC1720">
        <f>VLOOKUP(X1720,角色属性总表!AG:AI,3,FALSE)*VLOOKUP(AA1720,角色间职业划分!P:AG,8,FALSE)/角色间职业划分!$W$9</f>
        <v>8786.1620000000021</v>
      </c>
      <c r="AD1720">
        <f>VLOOKUP(AA1720,角色间职业划分!P:AP,26,FALSE)</f>
        <v>0.4</v>
      </c>
      <c r="AE1720">
        <f>VLOOKUP(X1720,角色属性总表!I:Q,3,FALSE)</f>
        <v>887.04</v>
      </c>
      <c r="AF1720">
        <f>VLOOKUP(AA1720,角色间职业划分!P:AP,11,FALSE)</f>
        <v>0.41</v>
      </c>
      <c r="AG1720">
        <f t="shared" si="264"/>
        <v>7714.2857142857147</v>
      </c>
      <c r="AH1720">
        <f t="shared" si="265"/>
        <v>888</v>
      </c>
      <c r="AJ1720">
        <f t="shared" si="266"/>
        <v>6826.2857142857147</v>
      </c>
      <c r="AK1720">
        <v>1716</v>
      </c>
    </row>
    <row r="1721" spans="1:37" x14ac:dyDescent="0.15">
      <c r="A1721">
        <v>1717</v>
      </c>
      <c r="B1721">
        <f>ROUND(VLOOKUP(X1721,角色属性总表!AG:AI,2,FALSE)/角色属性总表!$C$34,0)</f>
        <v>1428571</v>
      </c>
      <c r="C1721">
        <f>ROUND(VLOOKUP(X1721,角色属性总表!Y:AE,3,FALSE)/J1721,0)</f>
        <v>1000000</v>
      </c>
      <c r="D1721">
        <f>ROUND(VLOOKUP(X1721,角色属性总表!AG:AI,3,FALSE)/角色属性总表!$C$35,0)</f>
        <v>400000</v>
      </c>
      <c r="E1721">
        <f t="shared" si="260"/>
        <v>4063933</v>
      </c>
      <c r="F1721">
        <f t="shared" si="261"/>
        <v>30</v>
      </c>
      <c r="G1721">
        <f t="shared" si="262"/>
        <v>7</v>
      </c>
      <c r="H1721">
        <v>0</v>
      </c>
      <c r="I1721">
        <f t="shared" si="267"/>
        <v>3</v>
      </c>
      <c r="J1721">
        <f>VLOOKUP(AA1721,角色间职业划分!P:AP,20,FALSE)</f>
        <v>10</v>
      </c>
      <c r="K1721">
        <f>IF(X1721=500,100,VLOOKUP(AA1721,角色间职业划分!P:AP,22,FALSE))</f>
        <v>100</v>
      </c>
      <c r="L1721">
        <f>IF(X1721=500,K1721,VLOOKUP(AA1721,角色间职业划分!P:AP,23,FALSE))</f>
        <v>100</v>
      </c>
      <c r="M1721">
        <f>VLOOKUP(AA1721,角色间职业划分!P:AP,24,FALSE)</f>
        <v>0</v>
      </c>
      <c r="N1721">
        <f>VLOOKUP(AA1721,角色间职业划分!P:AP,14)*100</f>
        <v>95</v>
      </c>
      <c r="O1721">
        <f>VLOOKUP(AA1721,角色间职业划分!P:Z,9,FALSE)</f>
        <v>0</v>
      </c>
      <c r="P1721">
        <f>VLOOKUP(AA1721,角色间职业划分!P:AP,10,FALSE)</f>
        <v>0</v>
      </c>
      <c r="Q1721">
        <f>VLOOKUP(AA1721,角色间职业划分!P:AP,15,FALSE)</f>
        <v>0</v>
      </c>
      <c r="R1721">
        <f>VLOOKUP(AA1721,角色间职业划分!P:AP,16,FALSE)</f>
        <v>0</v>
      </c>
      <c r="S1721">
        <f>VLOOKUP(AA1721,角色间职业划分!P:AP,17,FALSE)</f>
        <v>0</v>
      </c>
      <c r="T1721">
        <f>VLOOKUP(AA1721,角色间职业划分!P:AP,18,FALSE)</f>
        <v>0</v>
      </c>
      <c r="U1721">
        <f>VLOOKUP(AA1721,角色间职业划分!P:AP,27,FALSE)</f>
        <v>0</v>
      </c>
      <c r="V1721">
        <f t="shared" si="263"/>
        <v>10.999999999999998</v>
      </c>
      <c r="W1721">
        <f>VLOOKUP(AA1721,角色间职业划分!P:Q,2,FALSE)</f>
        <v>36</v>
      </c>
      <c r="X1721">
        <f t="shared" si="268"/>
        <v>500</v>
      </c>
      <c r="Y1721">
        <f>INT(VLOOKUP(X1721,角色属性总表!AG:AH,2,FALSE)*角色属性总表!$C$38)</f>
        <v>9999999</v>
      </c>
      <c r="AA1721">
        <f t="shared" si="269"/>
        <v>17</v>
      </c>
      <c r="AB1721">
        <f>VLOOKUP(X1721,角色属性总表!AG:AI,2,FALSE)*VLOOKUP(角色等级属性!AA1721,角色间职业划分!P:AG,13,FALSE)/角色间职业划分!$AB$9</f>
        <v>10159834.975235399</v>
      </c>
      <c r="AC1721">
        <f>VLOOKUP(X1721,角色属性总表!AG:AI,3,FALSE)*VLOOKUP(AA1721,角色间职业划分!P:AG,8,FALSE)/角色间职业划分!$W$9</f>
        <v>11886040.478062501</v>
      </c>
      <c r="AD1721">
        <f>VLOOKUP(AA1721,角色间职业划分!P:AP,26,FALSE)</f>
        <v>0.4</v>
      </c>
      <c r="AE1721">
        <f>VLOOKUP(X1721,角色属性总表!I:Q,3,FALSE)</f>
        <v>0</v>
      </c>
      <c r="AF1721">
        <f>VLOOKUP(AA1721,角色间职业划分!P:AP,11,FALSE)</f>
        <v>0.41</v>
      </c>
      <c r="AG1721">
        <f t="shared" si="264"/>
        <v>183406.97344089879</v>
      </c>
      <c r="AH1721">
        <f t="shared" si="265"/>
        <v>1200000</v>
      </c>
      <c r="AJ1721">
        <f t="shared" si="266"/>
        <v>-1016593.0265591012</v>
      </c>
      <c r="AK1721">
        <v>1717</v>
      </c>
    </row>
    <row r="1722" spans="1:37" x14ac:dyDescent="0.15">
      <c r="A1722">
        <v>1718</v>
      </c>
      <c r="B1722">
        <f>ROUND(VLOOKUP(X1722,角色属性总表!AG:AI,2,FALSE)/角色属性总表!$C$34,0)</f>
        <v>28</v>
      </c>
      <c r="C1722">
        <f>ROUND(VLOOKUP(X1722,角色属性总表!Y:AE,3,FALSE)/J1722,0)</f>
        <v>5</v>
      </c>
      <c r="D1722">
        <f>ROUND(VLOOKUP(X1722,角色属性总表!AG:AI,3,FALSE)/角色属性总表!$C$35,0)</f>
        <v>30</v>
      </c>
      <c r="E1722">
        <f t="shared" si="260"/>
        <v>78</v>
      </c>
      <c r="F1722">
        <f t="shared" si="261"/>
        <v>26</v>
      </c>
      <c r="G1722">
        <f t="shared" si="262"/>
        <v>7</v>
      </c>
      <c r="H1722">
        <v>0</v>
      </c>
      <c r="I1722">
        <f t="shared" si="267"/>
        <v>3</v>
      </c>
      <c r="J1722">
        <f>VLOOKUP(AA1722,角色间职业划分!P:AP,20,FALSE)</f>
        <v>10</v>
      </c>
      <c r="K1722">
        <f>IF(X1722=500,100,VLOOKUP(AA1722,角色间职业划分!P:AP,22,FALSE))</f>
        <v>120</v>
      </c>
      <c r="L1722">
        <f>IF(X1722=500,K1722,VLOOKUP(AA1722,角色间职业划分!P:AP,23,FALSE))</f>
        <v>60</v>
      </c>
      <c r="M1722">
        <f>VLOOKUP(AA1722,角色间职业划分!P:AP,24,FALSE)</f>
        <v>0</v>
      </c>
      <c r="N1722">
        <f>VLOOKUP(AA1722,角色间职业划分!P:AP,14)*100</f>
        <v>95</v>
      </c>
      <c r="O1722">
        <f>VLOOKUP(AA1722,角色间职业划分!P:Z,9,FALSE)</f>
        <v>0</v>
      </c>
      <c r="P1722">
        <f>VLOOKUP(AA1722,角色间职业划分!P:AP,10,FALSE)</f>
        <v>0</v>
      </c>
      <c r="Q1722">
        <f>VLOOKUP(AA1722,角色间职业划分!P:AP,15,FALSE)</f>
        <v>0</v>
      </c>
      <c r="R1722">
        <f>VLOOKUP(AA1722,角色间职业划分!P:AP,16,FALSE)</f>
        <v>0</v>
      </c>
      <c r="S1722">
        <f>VLOOKUP(AA1722,角色间职业划分!P:AP,17,FALSE)</f>
        <v>0</v>
      </c>
      <c r="T1722">
        <f>VLOOKUP(AA1722,角色间职业划分!P:AP,18,FALSE)</f>
        <v>0</v>
      </c>
      <c r="U1722">
        <f>VLOOKUP(AA1722,角色间职业划分!P:AP,27,FALSE)</f>
        <v>0</v>
      </c>
      <c r="V1722">
        <f t="shared" si="263"/>
        <v>20</v>
      </c>
      <c r="W1722">
        <f>VLOOKUP(AA1722,角色间职业划分!P:Q,2,FALSE)</f>
        <v>37</v>
      </c>
      <c r="X1722">
        <f t="shared" si="268"/>
        <v>1</v>
      </c>
      <c r="Y1722">
        <f>INT(VLOOKUP(X1722,角色属性总表!AG:AH,2,FALSE)*角色属性总表!$C$38)</f>
        <v>198</v>
      </c>
      <c r="AA1722">
        <f t="shared" si="269"/>
        <v>18</v>
      </c>
      <c r="AB1722">
        <f>VLOOKUP(X1722,角色属性总表!AG:AI,2,FALSE)*VLOOKUP(角色等级属性!AA1722,角色间职业划分!P:AG,13,FALSE)/角色间职业划分!$AB$9</f>
        <v>195.30754597336721</v>
      </c>
      <c r="AC1722">
        <f>VLOOKUP(X1722,角色属性总表!AG:AI,3,FALSE)*VLOOKUP(AA1722,角色间职业划分!P:AG,8,FALSE)/角色间职业划分!$W$9</f>
        <v>766.92</v>
      </c>
      <c r="AD1722">
        <f>VLOOKUP(AA1722,角色间职业划分!P:AP,26,FALSE)</f>
        <v>0.4</v>
      </c>
      <c r="AE1722">
        <f>VLOOKUP(X1722,角色属性总表!I:Q,3,FALSE)</f>
        <v>88.704000000000008</v>
      </c>
      <c r="AF1722">
        <f>VLOOKUP(AA1722,角色间职业划分!P:AP,11,FALSE)</f>
        <v>0.5</v>
      </c>
      <c r="AG1722">
        <f t="shared" si="264"/>
        <v>5.5670103092783512</v>
      </c>
      <c r="AH1722">
        <f t="shared" si="265"/>
        <v>90</v>
      </c>
      <c r="AJ1722">
        <f t="shared" si="266"/>
        <v>-84.432989690721655</v>
      </c>
      <c r="AK1722">
        <v>1718</v>
      </c>
    </row>
    <row r="1723" spans="1:37" x14ac:dyDescent="0.15">
      <c r="A1723">
        <v>1719</v>
      </c>
      <c r="B1723">
        <f>ROUND(VLOOKUP(X1723,角色属性总表!AG:AI,2,FALSE)/角色属性总表!$C$34,0)</f>
        <v>31</v>
      </c>
      <c r="C1723">
        <f>ROUND(VLOOKUP(X1723,角色属性总表!Y:AE,3,FALSE)/J1723,0)</f>
        <v>6</v>
      </c>
      <c r="D1723">
        <f>ROUND(VLOOKUP(X1723,角色属性总表!AG:AI,3,FALSE)/角色属性总表!$C$35,0)</f>
        <v>32</v>
      </c>
      <c r="E1723">
        <f t="shared" si="260"/>
        <v>85</v>
      </c>
      <c r="F1723">
        <f t="shared" si="261"/>
        <v>26</v>
      </c>
      <c r="G1723">
        <f t="shared" si="262"/>
        <v>7</v>
      </c>
      <c r="H1723">
        <v>0</v>
      </c>
      <c r="I1723">
        <f t="shared" si="267"/>
        <v>3</v>
      </c>
      <c r="J1723">
        <f>VLOOKUP(AA1723,角色间职业划分!P:AP,20,FALSE)</f>
        <v>10</v>
      </c>
      <c r="K1723">
        <f>IF(X1723=500,100,VLOOKUP(AA1723,角色间职业划分!P:AP,22,FALSE))</f>
        <v>120</v>
      </c>
      <c r="L1723">
        <f>IF(X1723=500,K1723,VLOOKUP(AA1723,角色间职业划分!P:AP,23,FALSE))</f>
        <v>60</v>
      </c>
      <c r="M1723">
        <f>VLOOKUP(AA1723,角色间职业划分!P:AP,24,FALSE)</f>
        <v>0</v>
      </c>
      <c r="N1723">
        <f>VLOOKUP(AA1723,角色间职业划分!P:AP,14)*100</f>
        <v>95</v>
      </c>
      <c r="O1723">
        <f>VLOOKUP(AA1723,角色间职业划分!P:Z,9,FALSE)</f>
        <v>0</v>
      </c>
      <c r="P1723">
        <f>VLOOKUP(AA1723,角色间职业划分!P:AP,10,FALSE)</f>
        <v>0</v>
      </c>
      <c r="Q1723">
        <f>VLOOKUP(AA1723,角色间职业划分!P:AP,15,FALSE)</f>
        <v>0</v>
      </c>
      <c r="R1723">
        <f>VLOOKUP(AA1723,角色间职业划分!P:AP,16,FALSE)</f>
        <v>0</v>
      </c>
      <c r="S1723">
        <f>VLOOKUP(AA1723,角色间职业划分!P:AP,17,FALSE)</f>
        <v>0</v>
      </c>
      <c r="T1723">
        <f>VLOOKUP(AA1723,角色间职业划分!P:AP,18,FALSE)</f>
        <v>0</v>
      </c>
      <c r="U1723">
        <f>VLOOKUP(AA1723,角色间职业划分!P:AP,27,FALSE)</f>
        <v>0</v>
      </c>
      <c r="V1723">
        <f t="shared" si="263"/>
        <v>20</v>
      </c>
      <c r="W1723">
        <f>VLOOKUP(AA1723,角色间职业划分!P:Q,2,FALSE)</f>
        <v>37</v>
      </c>
      <c r="X1723">
        <f t="shared" si="268"/>
        <v>2</v>
      </c>
      <c r="Y1723">
        <f>INT(VLOOKUP(X1723,角色属性总表!AG:AH,2,FALSE)*角色属性总表!$C$38)</f>
        <v>216</v>
      </c>
      <c r="AA1723">
        <f t="shared" si="269"/>
        <v>18</v>
      </c>
      <c r="AB1723">
        <f>VLOOKUP(X1723,角色属性总表!AG:AI,2,FALSE)*VLOOKUP(角色等级属性!AA1723,角色间职业划分!P:AG,13,FALSE)/角色间职业划分!$AB$9</f>
        <v>213.06277742549148</v>
      </c>
      <c r="AC1723">
        <f>VLOOKUP(X1723,角色属性总表!AG:AI,3,FALSE)*VLOOKUP(AA1723,角色间职业划分!P:AG,8,FALSE)/角色间职业划分!$W$9</f>
        <v>836.64</v>
      </c>
      <c r="AD1723">
        <f>VLOOKUP(AA1723,角色间职业划分!P:AP,26,FALSE)</f>
        <v>0.4</v>
      </c>
      <c r="AE1723">
        <f>VLOOKUP(X1723,角色属性总表!I:Q,3,FALSE)</f>
        <v>96.768000000000001</v>
      </c>
      <c r="AF1723">
        <f>VLOOKUP(AA1723,角色间职业划分!P:AP,11,FALSE)</f>
        <v>0.5</v>
      </c>
      <c r="AG1723">
        <f t="shared" si="264"/>
        <v>15.950216863984597</v>
      </c>
      <c r="AH1723">
        <f t="shared" si="265"/>
        <v>96</v>
      </c>
      <c r="AJ1723">
        <f t="shared" si="266"/>
        <v>-80.049783136015407</v>
      </c>
      <c r="AK1723">
        <v>1719</v>
      </c>
    </row>
    <row r="1724" spans="1:37" x14ac:dyDescent="0.15">
      <c r="A1724">
        <v>1720</v>
      </c>
      <c r="B1724">
        <f>ROUND(VLOOKUP(X1724,角色属性总表!AG:AI,2,FALSE)/角色属性总表!$C$34,0)</f>
        <v>33</v>
      </c>
      <c r="C1724">
        <f>ROUND(VLOOKUP(X1724,角色属性总表!Y:AE,3,FALSE)/J1724,0)</f>
        <v>6</v>
      </c>
      <c r="D1724">
        <f>ROUND(VLOOKUP(X1724,角色属性总表!AG:AI,3,FALSE)/角色属性总表!$C$35,0)</f>
        <v>35</v>
      </c>
      <c r="E1724">
        <f t="shared" si="260"/>
        <v>92</v>
      </c>
      <c r="F1724">
        <f t="shared" si="261"/>
        <v>26</v>
      </c>
      <c r="G1724">
        <f t="shared" si="262"/>
        <v>7</v>
      </c>
      <c r="H1724">
        <v>0</v>
      </c>
      <c r="I1724">
        <f t="shared" si="267"/>
        <v>3</v>
      </c>
      <c r="J1724">
        <f>VLOOKUP(AA1724,角色间职业划分!P:AP,20,FALSE)</f>
        <v>10</v>
      </c>
      <c r="K1724">
        <f>IF(X1724=500,100,VLOOKUP(AA1724,角色间职业划分!P:AP,22,FALSE))</f>
        <v>120</v>
      </c>
      <c r="L1724">
        <f>IF(X1724=500,K1724,VLOOKUP(AA1724,角色间职业划分!P:AP,23,FALSE))</f>
        <v>60</v>
      </c>
      <c r="M1724">
        <f>VLOOKUP(AA1724,角色间职业划分!P:AP,24,FALSE)</f>
        <v>0</v>
      </c>
      <c r="N1724">
        <f>VLOOKUP(AA1724,角色间职业划分!P:AP,14)*100</f>
        <v>95</v>
      </c>
      <c r="O1724">
        <f>VLOOKUP(AA1724,角色间职业划分!P:Z,9,FALSE)</f>
        <v>0</v>
      </c>
      <c r="P1724">
        <f>VLOOKUP(AA1724,角色间职业划分!P:AP,10,FALSE)</f>
        <v>0</v>
      </c>
      <c r="Q1724">
        <f>VLOOKUP(AA1724,角色间职业划分!P:AP,15,FALSE)</f>
        <v>0</v>
      </c>
      <c r="R1724">
        <f>VLOOKUP(AA1724,角色间职业划分!P:AP,16,FALSE)</f>
        <v>0</v>
      </c>
      <c r="S1724">
        <f>VLOOKUP(AA1724,角色间职业划分!P:AP,17,FALSE)</f>
        <v>0</v>
      </c>
      <c r="T1724">
        <f>VLOOKUP(AA1724,角色间职业划分!P:AP,18,FALSE)</f>
        <v>0</v>
      </c>
      <c r="U1724">
        <f>VLOOKUP(AA1724,角色间职业划分!P:AP,27,FALSE)</f>
        <v>0</v>
      </c>
      <c r="V1724">
        <f t="shared" si="263"/>
        <v>20</v>
      </c>
      <c r="W1724">
        <f>VLOOKUP(AA1724,角色间职业划分!P:Q,2,FALSE)</f>
        <v>37</v>
      </c>
      <c r="X1724">
        <f t="shared" si="268"/>
        <v>3</v>
      </c>
      <c r="Y1724">
        <f>INT(VLOOKUP(X1724,角色属性总表!AG:AH,2,FALSE)*角色属性总表!$C$38)</f>
        <v>234</v>
      </c>
      <c r="AA1724">
        <f t="shared" si="269"/>
        <v>18</v>
      </c>
      <c r="AB1724">
        <f>VLOOKUP(X1724,角色属性总表!AG:AI,2,FALSE)*VLOOKUP(角色等级属性!AA1724,角色间职业划分!P:AG,13,FALSE)/角色间职业划分!$AB$9</f>
        <v>230.81800887761577</v>
      </c>
      <c r="AC1724">
        <f>VLOOKUP(X1724,角色属性总表!AG:AI,3,FALSE)*VLOOKUP(AA1724,角色间职业划分!P:AG,8,FALSE)/角色间职业划分!$W$9</f>
        <v>906.3599999999999</v>
      </c>
      <c r="AD1724">
        <f>VLOOKUP(AA1724,角色间职业划分!P:AP,26,FALSE)</f>
        <v>0.4</v>
      </c>
      <c r="AE1724">
        <f>VLOOKUP(X1724,角色属性总表!I:Q,3,FALSE)</f>
        <v>104.83200000000001</v>
      </c>
      <c r="AF1724">
        <f>VLOOKUP(AA1724,角色间职业划分!P:AP,11,FALSE)</f>
        <v>0.5</v>
      </c>
      <c r="AG1724">
        <f t="shared" si="264"/>
        <v>29.597135348055552</v>
      </c>
      <c r="AH1724">
        <f t="shared" si="265"/>
        <v>105</v>
      </c>
      <c r="AJ1724">
        <f t="shared" si="266"/>
        <v>-75.402864651944441</v>
      </c>
      <c r="AK1724">
        <v>1720</v>
      </c>
    </row>
    <row r="1725" spans="1:37" x14ac:dyDescent="0.15">
      <c r="A1725">
        <v>1721</v>
      </c>
      <c r="B1725">
        <f>ROUND(VLOOKUP(X1725,角色属性总表!AG:AI,2,FALSE)/角色属性总表!$C$34,0)</f>
        <v>36</v>
      </c>
      <c r="C1725">
        <f>ROUND(VLOOKUP(X1725,角色属性总表!Y:AE,3,FALSE)/J1725,0)</f>
        <v>7</v>
      </c>
      <c r="D1725">
        <f>ROUND(VLOOKUP(X1725,角色属性总表!AG:AI,3,FALSE)/角色属性总表!$C$35,0)</f>
        <v>38</v>
      </c>
      <c r="E1725">
        <f t="shared" si="260"/>
        <v>99</v>
      </c>
      <c r="F1725">
        <f t="shared" si="261"/>
        <v>26</v>
      </c>
      <c r="G1725">
        <f t="shared" si="262"/>
        <v>7</v>
      </c>
      <c r="H1725">
        <v>0</v>
      </c>
      <c r="I1725">
        <f t="shared" si="267"/>
        <v>3</v>
      </c>
      <c r="J1725">
        <f>VLOOKUP(AA1725,角色间职业划分!P:AP,20,FALSE)</f>
        <v>10</v>
      </c>
      <c r="K1725">
        <f>IF(X1725=500,100,VLOOKUP(AA1725,角色间职业划分!P:AP,22,FALSE))</f>
        <v>120</v>
      </c>
      <c r="L1725">
        <f>IF(X1725=500,K1725,VLOOKUP(AA1725,角色间职业划分!P:AP,23,FALSE))</f>
        <v>60</v>
      </c>
      <c r="M1725">
        <f>VLOOKUP(AA1725,角色间职业划分!P:AP,24,FALSE)</f>
        <v>0</v>
      </c>
      <c r="N1725">
        <f>VLOOKUP(AA1725,角色间职业划分!P:AP,14)*100</f>
        <v>95</v>
      </c>
      <c r="O1725">
        <f>VLOOKUP(AA1725,角色间职业划分!P:Z,9,FALSE)</f>
        <v>0</v>
      </c>
      <c r="P1725">
        <f>VLOOKUP(AA1725,角色间职业划分!P:AP,10,FALSE)</f>
        <v>0</v>
      </c>
      <c r="Q1725">
        <f>VLOOKUP(AA1725,角色间职业划分!P:AP,15,FALSE)</f>
        <v>0</v>
      </c>
      <c r="R1725">
        <f>VLOOKUP(AA1725,角色间职业划分!P:AP,16,FALSE)</f>
        <v>0</v>
      </c>
      <c r="S1725">
        <f>VLOOKUP(AA1725,角色间职业划分!P:AP,17,FALSE)</f>
        <v>0</v>
      </c>
      <c r="T1725">
        <f>VLOOKUP(AA1725,角色间职业划分!P:AP,18,FALSE)</f>
        <v>0</v>
      </c>
      <c r="U1725">
        <f>VLOOKUP(AA1725,角色间职业划分!P:AP,27,FALSE)</f>
        <v>0</v>
      </c>
      <c r="V1725">
        <f t="shared" si="263"/>
        <v>20</v>
      </c>
      <c r="W1725">
        <f>VLOOKUP(AA1725,角色间职业划分!P:Q,2,FALSE)</f>
        <v>37</v>
      </c>
      <c r="X1725">
        <f t="shared" si="268"/>
        <v>4</v>
      </c>
      <c r="Y1725">
        <f>INT(VLOOKUP(X1725,角色属性总表!AG:AH,2,FALSE)*角色属性总表!$C$38)</f>
        <v>252</v>
      </c>
      <c r="AA1725">
        <f t="shared" si="269"/>
        <v>18</v>
      </c>
      <c r="AB1725">
        <f>VLOOKUP(X1725,角色属性总表!AG:AI,2,FALSE)*VLOOKUP(角色等级属性!AA1725,角色间职业划分!P:AG,13,FALSE)/角色间职业划分!$AB$9</f>
        <v>248.57324032974</v>
      </c>
      <c r="AC1725">
        <f>VLOOKUP(X1725,角色属性总表!AG:AI,3,FALSE)*VLOOKUP(AA1725,角色间职业划分!P:AG,8,FALSE)/角色间职业划分!$W$9</f>
        <v>976.07999999999981</v>
      </c>
      <c r="AD1725">
        <f>VLOOKUP(AA1725,角色间职业划分!P:AP,26,FALSE)</f>
        <v>0.4</v>
      </c>
      <c r="AE1725">
        <f>VLOOKUP(X1725,角色属性总表!I:Q,3,FALSE)</f>
        <v>112.89599999999999</v>
      </c>
      <c r="AF1725">
        <f>VLOOKUP(AA1725,角色间职业划分!P:AP,11,FALSE)</f>
        <v>0.5</v>
      </c>
      <c r="AG1725">
        <f t="shared" si="264"/>
        <v>45.957446808510639</v>
      </c>
      <c r="AH1725">
        <f t="shared" si="265"/>
        <v>114</v>
      </c>
      <c r="AJ1725">
        <f t="shared" si="266"/>
        <v>-68.042553191489361</v>
      </c>
      <c r="AK1725">
        <v>1721</v>
      </c>
    </row>
    <row r="1726" spans="1:37" x14ac:dyDescent="0.15">
      <c r="A1726">
        <v>1722</v>
      </c>
      <c r="B1726">
        <f>ROUND(VLOOKUP(X1726,角色属性总表!AG:AI,2,FALSE)/角色属性总表!$C$34,0)</f>
        <v>39</v>
      </c>
      <c r="C1726">
        <f>ROUND(VLOOKUP(X1726,角色属性总表!Y:AE,3,FALSE)/J1726,0)</f>
        <v>7</v>
      </c>
      <c r="D1726">
        <f>ROUND(VLOOKUP(X1726,角色属性总表!AG:AI,3,FALSE)/角色属性总表!$C$35,0)</f>
        <v>40</v>
      </c>
      <c r="E1726">
        <f t="shared" si="260"/>
        <v>106</v>
      </c>
      <c r="F1726">
        <f t="shared" si="261"/>
        <v>26</v>
      </c>
      <c r="G1726">
        <f t="shared" si="262"/>
        <v>7</v>
      </c>
      <c r="H1726">
        <v>0</v>
      </c>
      <c r="I1726">
        <f t="shared" si="267"/>
        <v>3</v>
      </c>
      <c r="J1726">
        <f>VLOOKUP(AA1726,角色间职业划分!P:AP,20,FALSE)</f>
        <v>10</v>
      </c>
      <c r="K1726">
        <f>IF(X1726=500,100,VLOOKUP(AA1726,角色间职业划分!P:AP,22,FALSE))</f>
        <v>120</v>
      </c>
      <c r="L1726">
        <f>IF(X1726=500,K1726,VLOOKUP(AA1726,角色间职业划分!P:AP,23,FALSE))</f>
        <v>60</v>
      </c>
      <c r="M1726">
        <f>VLOOKUP(AA1726,角色间职业划分!P:AP,24,FALSE)</f>
        <v>0</v>
      </c>
      <c r="N1726">
        <f>VLOOKUP(AA1726,角色间职业划分!P:AP,14)*100</f>
        <v>95</v>
      </c>
      <c r="O1726">
        <f>VLOOKUP(AA1726,角色间职业划分!P:Z,9,FALSE)</f>
        <v>0</v>
      </c>
      <c r="P1726">
        <f>VLOOKUP(AA1726,角色间职业划分!P:AP,10,FALSE)</f>
        <v>0</v>
      </c>
      <c r="Q1726">
        <f>VLOOKUP(AA1726,角色间职业划分!P:AP,15,FALSE)</f>
        <v>0</v>
      </c>
      <c r="R1726">
        <f>VLOOKUP(AA1726,角色间职业划分!P:AP,16,FALSE)</f>
        <v>0</v>
      </c>
      <c r="S1726">
        <f>VLOOKUP(AA1726,角色间职业划分!P:AP,17,FALSE)</f>
        <v>0</v>
      </c>
      <c r="T1726">
        <f>VLOOKUP(AA1726,角色间职业划分!P:AP,18,FALSE)</f>
        <v>0</v>
      </c>
      <c r="U1726">
        <f>VLOOKUP(AA1726,角色间职业划分!P:AP,27,FALSE)</f>
        <v>0</v>
      </c>
      <c r="V1726">
        <f t="shared" si="263"/>
        <v>20</v>
      </c>
      <c r="W1726">
        <f>VLOOKUP(AA1726,角色间职业划分!P:Q,2,FALSE)</f>
        <v>37</v>
      </c>
      <c r="X1726">
        <f t="shared" si="268"/>
        <v>5</v>
      </c>
      <c r="Y1726">
        <f>INT(VLOOKUP(X1726,角色属性总表!AG:AH,2,FALSE)*角色属性总表!$C$38)</f>
        <v>270</v>
      </c>
      <c r="AA1726">
        <f t="shared" si="269"/>
        <v>18</v>
      </c>
      <c r="AB1726">
        <f>VLOOKUP(X1726,角色属性总表!AG:AI,2,FALSE)*VLOOKUP(角色等级属性!AA1726,角色间职业划分!P:AG,13,FALSE)/角色间职业划分!$AB$9</f>
        <v>266.32847178186432</v>
      </c>
      <c r="AC1726">
        <f>VLOOKUP(X1726,角色属性总表!AG:AI,3,FALSE)*VLOOKUP(AA1726,角色间职业划分!P:AG,8,FALSE)/角色间职业划分!$W$9</f>
        <v>1045.8</v>
      </c>
      <c r="AD1726">
        <f>VLOOKUP(AA1726,角色间职业划分!P:AP,26,FALSE)</f>
        <v>0.4</v>
      </c>
      <c r="AE1726">
        <f>VLOOKUP(X1726,角色属性总表!I:Q,3,FALSE)</f>
        <v>120.96000000000001</v>
      </c>
      <c r="AF1726">
        <f>VLOOKUP(AA1726,角色间职业划分!P:AP,11,FALSE)</f>
        <v>0.5</v>
      </c>
      <c r="AG1726">
        <f t="shared" si="264"/>
        <v>64.715053131586458</v>
      </c>
      <c r="AH1726">
        <f t="shared" si="265"/>
        <v>120</v>
      </c>
      <c r="AJ1726">
        <f t="shared" si="266"/>
        <v>-55.284946868413542</v>
      </c>
      <c r="AK1726">
        <v>1722</v>
      </c>
    </row>
    <row r="1727" spans="1:37" x14ac:dyDescent="0.15">
      <c r="A1727">
        <v>1723</v>
      </c>
      <c r="B1727">
        <f>ROUND(VLOOKUP(X1727,角色属性总表!AG:AI,2,FALSE)/角色属性总表!$C$34,0)</f>
        <v>41</v>
      </c>
      <c r="C1727">
        <f>ROUND(VLOOKUP(X1727,角色属性总表!Y:AE,3,FALSE)/J1727,0)</f>
        <v>8</v>
      </c>
      <c r="D1727">
        <f>ROUND(VLOOKUP(X1727,角色属性总表!AG:AI,3,FALSE)/角色属性总表!$C$35,0)</f>
        <v>43</v>
      </c>
      <c r="E1727">
        <f t="shared" si="260"/>
        <v>113</v>
      </c>
      <c r="F1727">
        <f t="shared" si="261"/>
        <v>26</v>
      </c>
      <c r="G1727">
        <f t="shared" si="262"/>
        <v>7</v>
      </c>
      <c r="H1727">
        <v>0</v>
      </c>
      <c r="I1727">
        <f t="shared" si="267"/>
        <v>3</v>
      </c>
      <c r="J1727">
        <f>VLOOKUP(AA1727,角色间职业划分!P:AP,20,FALSE)</f>
        <v>10</v>
      </c>
      <c r="K1727">
        <f>IF(X1727=500,100,VLOOKUP(AA1727,角色间职业划分!P:AP,22,FALSE))</f>
        <v>120</v>
      </c>
      <c r="L1727">
        <f>IF(X1727=500,K1727,VLOOKUP(AA1727,角色间职业划分!P:AP,23,FALSE))</f>
        <v>60</v>
      </c>
      <c r="M1727">
        <f>VLOOKUP(AA1727,角色间职业划分!P:AP,24,FALSE)</f>
        <v>0</v>
      </c>
      <c r="N1727">
        <f>VLOOKUP(AA1727,角色间职业划分!P:AP,14)*100</f>
        <v>95</v>
      </c>
      <c r="O1727">
        <f>VLOOKUP(AA1727,角色间职业划分!P:Z,9,FALSE)</f>
        <v>0</v>
      </c>
      <c r="P1727">
        <f>VLOOKUP(AA1727,角色间职业划分!P:AP,10,FALSE)</f>
        <v>0</v>
      </c>
      <c r="Q1727">
        <f>VLOOKUP(AA1727,角色间职业划分!P:AP,15,FALSE)</f>
        <v>0</v>
      </c>
      <c r="R1727">
        <f>VLOOKUP(AA1727,角色间职业划分!P:AP,16,FALSE)</f>
        <v>0</v>
      </c>
      <c r="S1727">
        <f>VLOOKUP(AA1727,角色间职业划分!P:AP,17,FALSE)</f>
        <v>0</v>
      </c>
      <c r="T1727">
        <f>VLOOKUP(AA1727,角色间职业划分!P:AP,18,FALSE)</f>
        <v>0</v>
      </c>
      <c r="U1727">
        <f>VLOOKUP(AA1727,角色间职业划分!P:AP,27,FALSE)</f>
        <v>0</v>
      </c>
      <c r="V1727">
        <f t="shared" si="263"/>
        <v>20</v>
      </c>
      <c r="W1727">
        <f>VLOOKUP(AA1727,角色间职业划分!P:Q,2,FALSE)</f>
        <v>37</v>
      </c>
      <c r="X1727">
        <f t="shared" si="268"/>
        <v>6</v>
      </c>
      <c r="Y1727">
        <f>INT(VLOOKUP(X1727,角色属性总表!AG:AH,2,FALSE)*角色属性总表!$C$38)</f>
        <v>288</v>
      </c>
      <c r="AA1727">
        <f t="shared" si="269"/>
        <v>18</v>
      </c>
      <c r="AB1727">
        <f>VLOOKUP(X1727,角色属性总表!AG:AI,2,FALSE)*VLOOKUP(角色等级属性!AA1727,角色间职业划分!P:AG,13,FALSE)/角色间职业划分!$AB$9</f>
        <v>284.08370323398862</v>
      </c>
      <c r="AC1727">
        <f>VLOOKUP(X1727,角色属性总表!AG:AI,3,FALSE)*VLOOKUP(AA1727,角色间职业划分!P:AG,8,FALSE)/角色间职业划分!$W$9</f>
        <v>1115.52</v>
      </c>
      <c r="AD1727">
        <f>VLOOKUP(AA1727,角色间职业划分!P:AP,26,FALSE)</f>
        <v>0.4</v>
      </c>
      <c r="AE1727">
        <f>VLOOKUP(X1727,角色属性总表!I:Q,3,FALSE)</f>
        <v>129.024</v>
      </c>
      <c r="AF1727">
        <f>VLOOKUP(AA1727,角色间职业划分!P:AP,11,FALSE)</f>
        <v>0.5</v>
      </c>
      <c r="AG1727">
        <f t="shared" si="264"/>
        <v>85.658020979464069</v>
      </c>
      <c r="AH1727">
        <f t="shared" si="265"/>
        <v>129</v>
      </c>
      <c r="AJ1727">
        <f t="shared" si="266"/>
        <v>-43.341979020535931</v>
      </c>
      <c r="AK1727">
        <v>1723</v>
      </c>
    </row>
    <row r="1728" spans="1:37" x14ac:dyDescent="0.15">
      <c r="A1728">
        <v>1724</v>
      </c>
      <c r="B1728">
        <f>ROUND(VLOOKUP(X1728,角色属性总表!AG:AI,2,FALSE)/角色属性总表!$C$34,0)</f>
        <v>44</v>
      </c>
      <c r="C1728">
        <f>ROUND(VLOOKUP(X1728,角色属性总表!Y:AE,3,FALSE)/J1728,0)</f>
        <v>8</v>
      </c>
      <c r="D1728">
        <f>ROUND(VLOOKUP(X1728,角色属性总表!AG:AI,3,FALSE)/角色属性总表!$C$35,0)</f>
        <v>46</v>
      </c>
      <c r="E1728">
        <f t="shared" si="260"/>
        <v>120</v>
      </c>
      <c r="F1728">
        <f t="shared" si="261"/>
        <v>26</v>
      </c>
      <c r="G1728">
        <f t="shared" si="262"/>
        <v>7</v>
      </c>
      <c r="H1728">
        <v>0</v>
      </c>
      <c r="I1728">
        <f t="shared" si="267"/>
        <v>3</v>
      </c>
      <c r="J1728">
        <f>VLOOKUP(AA1728,角色间职业划分!P:AP,20,FALSE)</f>
        <v>10</v>
      </c>
      <c r="K1728">
        <f>IF(X1728=500,100,VLOOKUP(AA1728,角色间职业划分!P:AP,22,FALSE))</f>
        <v>120</v>
      </c>
      <c r="L1728">
        <f>IF(X1728=500,K1728,VLOOKUP(AA1728,角色间职业划分!P:AP,23,FALSE))</f>
        <v>60</v>
      </c>
      <c r="M1728">
        <f>VLOOKUP(AA1728,角色间职业划分!P:AP,24,FALSE)</f>
        <v>0</v>
      </c>
      <c r="N1728">
        <f>VLOOKUP(AA1728,角色间职业划分!P:AP,14)*100</f>
        <v>95</v>
      </c>
      <c r="O1728">
        <f>VLOOKUP(AA1728,角色间职业划分!P:Z,9,FALSE)</f>
        <v>0</v>
      </c>
      <c r="P1728">
        <f>VLOOKUP(AA1728,角色间职业划分!P:AP,10,FALSE)</f>
        <v>0</v>
      </c>
      <c r="Q1728">
        <f>VLOOKUP(AA1728,角色间职业划分!P:AP,15,FALSE)</f>
        <v>0</v>
      </c>
      <c r="R1728">
        <f>VLOOKUP(AA1728,角色间职业划分!P:AP,16,FALSE)</f>
        <v>0</v>
      </c>
      <c r="S1728">
        <f>VLOOKUP(AA1728,角色间职业划分!P:AP,17,FALSE)</f>
        <v>0</v>
      </c>
      <c r="T1728">
        <f>VLOOKUP(AA1728,角色间职业划分!P:AP,18,FALSE)</f>
        <v>0</v>
      </c>
      <c r="U1728">
        <f>VLOOKUP(AA1728,角色间职业划分!P:AP,27,FALSE)</f>
        <v>0</v>
      </c>
      <c r="V1728">
        <f t="shared" si="263"/>
        <v>20</v>
      </c>
      <c r="W1728">
        <f>VLOOKUP(AA1728,角色间职业划分!P:Q,2,FALSE)</f>
        <v>37</v>
      </c>
      <c r="X1728">
        <f t="shared" si="268"/>
        <v>7</v>
      </c>
      <c r="Y1728">
        <f>INT(VLOOKUP(X1728,角色属性总表!AG:AH,2,FALSE)*角色属性总表!$C$38)</f>
        <v>306</v>
      </c>
      <c r="AA1728">
        <f t="shared" si="269"/>
        <v>18</v>
      </c>
      <c r="AB1728">
        <f>VLOOKUP(X1728,角色属性总表!AG:AI,2,FALSE)*VLOOKUP(角色等级属性!AA1728,角色间职业划分!P:AG,13,FALSE)/角色间职业划分!$AB$9</f>
        <v>301.83893468611291</v>
      </c>
      <c r="AC1728">
        <f>VLOOKUP(X1728,角色属性总表!AG:AI,3,FALSE)*VLOOKUP(AA1728,角色间职业划分!P:AG,8,FALSE)/角色间职业划分!$W$9</f>
        <v>1185.2399999999998</v>
      </c>
      <c r="AD1728">
        <f>VLOOKUP(AA1728,角色间职业划分!P:AP,26,FALSE)</f>
        <v>0.4</v>
      </c>
      <c r="AE1728">
        <f>VLOOKUP(X1728,角色属性总表!I:Q,3,FALSE)</f>
        <v>137.08799999999999</v>
      </c>
      <c r="AF1728">
        <f>VLOOKUP(AA1728,角色间职业划分!P:AP,11,FALSE)</f>
        <v>0.5</v>
      </c>
      <c r="AG1728">
        <f t="shared" si="264"/>
        <v>108.63177977079756</v>
      </c>
      <c r="AH1728">
        <f t="shared" si="265"/>
        <v>138</v>
      </c>
      <c r="AJ1728">
        <f t="shared" si="266"/>
        <v>-29.368220229202436</v>
      </c>
      <c r="AK1728">
        <v>1724</v>
      </c>
    </row>
    <row r="1729" spans="1:37" x14ac:dyDescent="0.15">
      <c r="A1729">
        <v>1725</v>
      </c>
      <c r="B1729">
        <f>ROUND(VLOOKUP(X1729,角色属性总表!AG:AI,2,FALSE)/角色属性总表!$C$34,0)</f>
        <v>46</v>
      </c>
      <c r="C1729">
        <f>ROUND(VLOOKUP(X1729,角色属性总表!Y:AE,3,FALSE)/J1729,0)</f>
        <v>9</v>
      </c>
      <c r="D1729">
        <f>ROUND(VLOOKUP(X1729,角色属性总表!AG:AI,3,FALSE)/角色属性总表!$C$35,0)</f>
        <v>48</v>
      </c>
      <c r="E1729">
        <f t="shared" si="260"/>
        <v>127</v>
      </c>
      <c r="F1729">
        <f t="shared" si="261"/>
        <v>26</v>
      </c>
      <c r="G1729">
        <f t="shared" si="262"/>
        <v>7</v>
      </c>
      <c r="H1729">
        <v>0</v>
      </c>
      <c r="I1729">
        <f t="shared" si="267"/>
        <v>3</v>
      </c>
      <c r="J1729">
        <f>VLOOKUP(AA1729,角色间职业划分!P:AP,20,FALSE)</f>
        <v>10</v>
      </c>
      <c r="K1729">
        <f>IF(X1729=500,100,VLOOKUP(AA1729,角色间职业划分!P:AP,22,FALSE))</f>
        <v>120</v>
      </c>
      <c r="L1729">
        <f>IF(X1729=500,K1729,VLOOKUP(AA1729,角色间职业划分!P:AP,23,FALSE))</f>
        <v>60</v>
      </c>
      <c r="M1729">
        <f>VLOOKUP(AA1729,角色间职业划分!P:AP,24,FALSE)</f>
        <v>0</v>
      </c>
      <c r="N1729">
        <f>VLOOKUP(AA1729,角色间职业划分!P:AP,14)*100</f>
        <v>95</v>
      </c>
      <c r="O1729">
        <f>VLOOKUP(AA1729,角色间职业划分!P:Z,9,FALSE)</f>
        <v>0</v>
      </c>
      <c r="P1729">
        <f>VLOOKUP(AA1729,角色间职业划分!P:AP,10,FALSE)</f>
        <v>0</v>
      </c>
      <c r="Q1729">
        <f>VLOOKUP(AA1729,角色间职业划分!P:AP,15,FALSE)</f>
        <v>0</v>
      </c>
      <c r="R1729">
        <f>VLOOKUP(AA1729,角色间职业划分!P:AP,16,FALSE)</f>
        <v>0</v>
      </c>
      <c r="S1729">
        <f>VLOOKUP(AA1729,角色间职业划分!P:AP,17,FALSE)</f>
        <v>0</v>
      </c>
      <c r="T1729">
        <f>VLOOKUP(AA1729,角色间职业划分!P:AP,18,FALSE)</f>
        <v>0</v>
      </c>
      <c r="U1729">
        <f>VLOOKUP(AA1729,角色间职业划分!P:AP,27,FALSE)</f>
        <v>0</v>
      </c>
      <c r="V1729">
        <f t="shared" si="263"/>
        <v>20</v>
      </c>
      <c r="W1729">
        <f>VLOOKUP(AA1729,角色间职业划分!P:Q,2,FALSE)</f>
        <v>37</v>
      </c>
      <c r="X1729">
        <f t="shared" si="268"/>
        <v>8</v>
      </c>
      <c r="Y1729">
        <f>INT(VLOOKUP(X1729,角色属性总表!AG:AH,2,FALSE)*角色属性总表!$C$38)</f>
        <v>324</v>
      </c>
      <c r="AA1729">
        <f t="shared" si="269"/>
        <v>18</v>
      </c>
      <c r="AB1729">
        <f>VLOOKUP(X1729,角色属性总表!AG:AI,2,FALSE)*VLOOKUP(角色等级属性!AA1729,角色间职业划分!P:AG,13,FALSE)/角色间职业划分!$AB$9</f>
        <v>319.5941661382372</v>
      </c>
      <c r="AC1729">
        <f>VLOOKUP(X1729,角色属性总表!AG:AI,3,FALSE)*VLOOKUP(AA1729,角色间职业划分!P:AG,8,FALSE)/角色间职业划分!$W$9</f>
        <v>1254.96</v>
      </c>
      <c r="AD1729">
        <f>VLOOKUP(AA1729,角色间职业划分!P:AP,26,FALSE)</f>
        <v>0.4</v>
      </c>
      <c r="AE1729">
        <f>VLOOKUP(X1729,角色属性总表!I:Q,3,FALSE)</f>
        <v>145.15200000000002</v>
      </c>
      <c r="AF1729">
        <f>VLOOKUP(AA1729,角色间职业划分!P:AP,11,FALSE)</f>
        <v>0.5</v>
      </c>
      <c r="AG1729">
        <f t="shared" si="264"/>
        <v>133.51737690273509</v>
      </c>
      <c r="AH1729">
        <f t="shared" si="265"/>
        <v>144</v>
      </c>
      <c r="AJ1729">
        <f t="shared" si="266"/>
        <v>-10.482623097264906</v>
      </c>
      <c r="AK1729">
        <v>1725</v>
      </c>
    </row>
    <row r="1730" spans="1:37" x14ac:dyDescent="0.15">
      <c r="A1730">
        <v>1726</v>
      </c>
      <c r="B1730">
        <f>ROUND(VLOOKUP(X1730,角色属性总表!AG:AI,2,FALSE)/角色属性总表!$C$34,0)</f>
        <v>49</v>
      </c>
      <c r="C1730">
        <f>ROUND(VLOOKUP(X1730,角色属性总表!Y:AE,3,FALSE)/J1730,0)</f>
        <v>10</v>
      </c>
      <c r="D1730">
        <f>ROUND(VLOOKUP(X1730,角色属性总表!AG:AI,3,FALSE)/角色属性总表!$C$35,0)</f>
        <v>51</v>
      </c>
      <c r="E1730">
        <f t="shared" si="260"/>
        <v>134</v>
      </c>
      <c r="F1730">
        <f t="shared" si="261"/>
        <v>26</v>
      </c>
      <c r="G1730">
        <f t="shared" si="262"/>
        <v>7</v>
      </c>
      <c r="H1730">
        <v>0</v>
      </c>
      <c r="I1730">
        <f t="shared" si="267"/>
        <v>3</v>
      </c>
      <c r="J1730">
        <f>VLOOKUP(AA1730,角色间职业划分!P:AP,20,FALSE)</f>
        <v>10</v>
      </c>
      <c r="K1730">
        <f>IF(X1730=500,100,VLOOKUP(AA1730,角色间职业划分!P:AP,22,FALSE))</f>
        <v>120</v>
      </c>
      <c r="L1730">
        <f>IF(X1730=500,K1730,VLOOKUP(AA1730,角色间职业划分!P:AP,23,FALSE))</f>
        <v>60</v>
      </c>
      <c r="M1730">
        <f>VLOOKUP(AA1730,角色间职业划分!P:AP,24,FALSE)</f>
        <v>0</v>
      </c>
      <c r="N1730">
        <f>VLOOKUP(AA1730,角色间职业划分!P:AP,14)*100</f>
        <v>95</v>
      </c>
      <c r="O1730">
        <f>VLOOKUP(AA1730,角色间职业划分!P:Z,9,FALSE)</f>
        <v>0</v>
      </c>
      <c r="P1730">
        <f>VLOOKUP(AA1730,角色间职业划分!P:AP,10,FALSE)</f>
        <v>0</v>
      </c>
      <c r="Q1730">
        <f>VLOOKUP(AA1730,角色间职业划分!P:AP,15,FALSE)</f>
        <v>0</v>
      </c>
      <c r="R1730">
        <f>VLOOKUP(AA1730,角色间职业划分!P:AP,16,FALSE)</f>
        <v>0</v>
      </c>
      <c r="S1730">
        <f>VLOOKUP(AA1730,角色间职业划分!P:AP,17,FALSE)</f>
        <v>0</v>
      </c>
      <c r="T1730">
        <f>VLOOKUP(AA1730,角色间职业划分!P:AP,18,FALSE)</f>
        <v>0</v>
      </c>
      <c r="U1730">
        <f>VLOOKUP(AA1730,角色间职业划分!P:AP,27,FALSE)</f>
        <v>0</v>
      </c>
      <c r="V1730">
        <f t="shared" si="263"/>
        <v>20</v>
      </c>
      <c r="W1730">
        <f>VLOOKUP(AA1730,角色间职业划分!P:Q,2,FALSE)</f>
        <v>37</v>
      </c>
      <c r="X1730">
        <f t="shared" si="268"/>
        <v>9</v>
      </c>
      <c r="Y1730">
        <f>INT(VLOOKUP(X1730,角色属性总表!AG:AH,2,FALSE)*角色属性总表!$C$38)</f>
        <v>342</v>
      </c>
      <c r="AA1730">
        <f t="shared" si="269"/>
        <v>18</v>
      </c>
      <c r="AB1730">
        <f>VLOOKUP(X1730,角色属性总表!AG:AI,2,FALSE)*VLOOKUP(角色等级属性!AA1730,角色间职业划分!P:AG,13,FALSE)/角色间职业划分!$AB$9</f>
        <v>337.34939759036149</v>
      </c>
      <c r="AC1730">
        <f>VLOOKUP(X1730,角色属性总表!AG:AI,3,FALSE)*VLOOKUP(AA1730,角色间职业划分!P:AG,8,FALSE)/角色间职业划分!$W$9</f>
        <v>1324.6799999999998</v>
      </c>
      <c r="AD1730">
        <f>VLOOKUP(AA1730,角色间职业划分!P:AP,26,FALSE)</f>
        <v>0.4</v>
      </c>
      <c r="AE1730">
        <f>VLOOKUP(X1730,角色属性总表!I:Q,3,FALSE)</f>
        <v>153.21599999999998</v>
      </c>
      <c r="AF1730">
        <f>VLOOKUP(AA1730,角色间职业划分!P:AP,11,FALSE)</f>
        <v>0.5</v>
      </c>
      <c r="AG1730">
        <f t="shared" si="264"/>
        <v>160.21978021978018</v>
      </c>
      <c r="AH1730">
        <f t="shared" si="265"/>
        <v>153</v>
      </c>
      <c r="AJ1730">
        <f t="shared" si="266"/>
        <v>7.2197802197801764</v>
      </c>
      <c r="AK1730">
        <v>1726</v>
      </c>
    </row>
    <row r="1731" spans="1:37" x14ac:dyDescent="0.15">
      <c r="A1731">
        <v>1727</v>
      </c>
      <c r="B1731">
        <f>ROUND(VLOOKUP(X1731,角色属性总表!AG:AI,2,FALSE)/角色属性总表!$C$34,0)</f>
        <v>51</v>
      </c>
      <c r="C1731">
        <f>ROUND(VLOOKUP(X1731,角色属性总表!Y:AE,3,FALSE)/J1731,0)</f>
        <v>10</v>
      </c>
      <c r="D1731">
        <f>ROUND(VLOOKUP(X1731,角色属性总表!AG:AI,3,FALSE)/角色属性总表!$C$35,0)</f>
        <v>54</v>
      </c>
      <c r="E1731">
        <f t="shared" si="260"/>
        <v>142</v>
      </c>
      <c r="F1731">
        <f t="shared" si="261"/>
        <v>26</v>
      </c>
      <c r="G1731">
        <f t="shared" si="262"/>
        <v>7</v>
      </c>
      <c r="H1731">
        <v>0</v>
      </c>
      <c r="I1731">
        <f t="shared" si="267"/>
        <v>3</v>
      </c>
      <c r="J1731">
        <f>VLOOKUP(AA1731,角色间职业划分!P:AP,20,FALSE)</f>
        <v>10</v>
      </c>
      <c r="K1731">
        <f>IF(X1731=500,100,VLOOKUP(AA1731,角色间职业划分!P:AP,22,FALSE))</f>
        <v>120</v>
      </c>
      <c r="L1731">
        <f>IF(X1731=500,K1731,VLOOKUP(AA1731,角色间职业划分!P:AP,23,FALSE))</f>
        <v>60</v>
      </c>
      <c r="M1731">
        <f>VLOOKUP(AA1731,角色间职业划分!P:AP,24,FALSE)</f>
        <v>0</v>
      </c>
      <c r="N1731">
        <f>VLOOKUP(AA1731,角色间职业划分!P:AP,14)*100</f>
        <v>95</v>
      </c>
      <c r="O1731">
        <f>VLOOKUP(AA1731,角色间职业划分!P:Z,9,FALSE)</f>
        <v>0</v>
      </c>
      <c r="P1731">
        <f>VLOOKUP(AA1731,角色间职业划分!P:AP,10,FALSE)</f>
        <v>0</v>
      </c>
      <c r="Q1731">
        <f>VLOOKUP(AA1731,角色间职业划分!P:AP,15,FALSE)</f>
        <v>0</v>
      </c>
      <c r="R1731">
        <f>VLOOKUP(AA1731,角色间职业划分!P:AP,16,FALSE)</f>
        <v>0</v>
      </c>
      <c r="S1731">
        <f>VLOOKUP(AA1731,角色间职业划分!P:AP,17,FALSE)</f>
        <v>0</v>
      </c>
      <c r="T1731">
        <f>VLOOKUP(AA1731,角色间职业划分!P:AP,18,FALSE)</f>
        <v>0</v>
      </c>
      <c r="U1731">
        <f>VLOOKUP(AA1731,角色间职业划分!P:AP,27,FALSE)</f>
        <v>0</v>
      </c>
      <c r="V1731">
        <f t="shared" si="263"/>
        <v>20</v>
      </c>
      <c r="W1731">
        <f>VLOOKUP(AA1731,角色间职业划分!P:Q,2,FALSE)</f>
        <v>37</v>
      </c>
      <c r="X1731">
        <f t="shared" si="268"/>
        <v>10</v>
      </c>
      <c r="Y1731">
        <f>INT(VLOOKUP(X1731,角色属性总表!AG:AH,2,FALSE)*角色属性总表!$C$38)</f>
        <v>360</v>
      </c>
      <c r="AA1731">
        <f t="shared" si="269"/>
        <v>18</v>
      </c>
      <c r="AB1731">
        <f>VLOOKUP(X1731,角色属性总表!AG:AI,2,FALSE)*VLOOKUP(角色等级属性!AA1731,角色间职业划分!P:AG,13,FALSE)/角色间职业划分!$AB$9</f>
        <v>355.10462904248578</v>
      </c>
      <c r="AC1731">
        <f>VLOOKUP(X1731,角色属性总表!AG:AI,3,FALSE)*VLOOKUP(AA1731,角色间职业划分!P:AG,8,FALSE)/角色间职业划分!$W$9</f>
        <v>1394.3999999999999</v>
      </c>
      <c r="AD1731">
        <f>VLOOKUP(AA1731,角色间职业划分!P:AP,26,FALSE)</f>
        <v>0.4</v>
      </c>
      <c r="AE1731">
        <f>VLOOKUP(X1731,角色属性总表!I:Q,3,FALSE)</f>
        <v>161.28</v>
      </c>
      <c r="AF1731">
        <f>VLOOKUP(AA1731,角色间职业划分!P:AP,11,FALSE)</f>
        <v>0.5</v>
      </c>
      <c r="AG1731">
        <f t="shared" si="264"/>
        <v>188.66094212824672</v>
      </c>
      <c r="AH1731">
        <f t="shared" si="265"/>
        <v>162</v>
      </c>
      <c r="AJ1731">
        <f t="shared" si="266"/>
        <v>26.660942128246717</v>
      </c>
      <c r="AK1731">
        <v>1727</v>
      </c>
    </row>
    <row r="1732" spans="1:37" x14ac:dyDescent="0.15">
      <c r="A1732">
        <v>1728</v>
      </c>
      <c r="B1732">
        <f>ROUND(VLOOKUP(X1732,角色属性总表!AG:AI,2,FALSE)/角色属性总表!$C$34,0)</f>
        <v>54</v>
      </c>
      <c r="C1732">
        <f>ROUND(VLOOKUP(X1732,角色属性总表!Y:AE,3,FALSE)/J1732,0)</f>
        <v>11</v>
      </c>
      <c r="D1732">
        <f>ROUND(VLOOKUP(X1732,角色属性总表!AG:AI,3,FALSE)/角色属性总表!$C$35,0)</f>
        <v>56</v>
      </c>
      <c r="E1732">
        <f t="shared" si="260"/>
        <v>149</v>
      </c>
      <c r="F1732">
        <f t="shared" si="261"/>
        <v>26</v>
      </c>
      <c r="G1732">
        <f t="shared" si="262"/>
        <v>7</v>
      </c>
      <c r="H1732">
        <v>0</v>
      </c>
      <c r="I1732">
        <f t="shared" si="267"/>
        <v>3</v>
      </c>
      <c r="J1732">
        <f>VLOOKUP(AA1732,角色间职业划分!P:AP,20,FALSE)</f>
        <v>10</v>
      </c>
      <c r="K1732">
        <f>IF(X1732=500,100,VLOOKUP(AA1732,角色间职业划分!P:AP,22,FALSE))</f>
        <v>120</v>
      </c>
      <c r="L1732">
        <f>IF(X1732=500,K1732,VLOOKUP(AA1732,角色间职业划分!P:AP,23,FALSE))</f>
        <v>60</v>
      </c>
      <c r="M1732">
        <f>VLOOKUP(AA1732,角色间职业划分!P:AP,24,FALSE)</f>
        <v>0</v>
      </c>
      <c r="N1732">
        <f>VLOOKUP(AA1732,角色间职业划分!P:AP,14)*100</f>
        <v>95</v>
      </c>
      <c r="O1732">
        <f>VLOOKUP(AA1732,角色间职业划分!P:Z,9,FALSE)</f>
        <v>0</v>
      </c>
      <c r="P1732">
        <f>VLOOKUP(AA1732,角色间职业划分!P:AP,10,FALSE)</f>
        <v>0</v>
      </c>
      <c r="Q1732">
        <f>VLOOKUP(AA1732,角色间职业划分!P:AP,15,FALSE)</f>
        <v>0</v>
      </c>
      <c r="R1732">
        <f>VLOOKUP(AA1732,角色间职业划分!P:AP,16,FALSE)</f>
        <v>0</v>
      </c>
      <c r="S1732">
        <f>VLOOKUP(AA1732,角色间职业划分!P:AP,17,FALSE)</f>
        <v>0</v>
      </c>
      <c r="T1732">
        <f>VLOOKUP(AA1732,角色间职业划分!P:AP,18,FALSE)</f>
        <v>0</v>
      </c>
      <c r="U1732">
        <f>VLOOKUP(AA1732,角色间职业划分!P:AP,27,FALSE)</f>
        <v>0</v>
      </c>
      <c r="V1732">
        <f t="shared" si="263"/>
        <v>20</v>
      </c>
      <c r="W1732">
        <f>VLOOKUP(AA1732,角色间职业划分!P:Q,2,FALSE)</f>
        <v>37</v>
      </c>
      <c r="X1732">
        <f t="shared" si="268"/>
        <v>11</v>
      </c>
      <c r="Y1732">
        <f>INT(VLOOKUP(X1732,角色属性总表!AG:AH,2,FALSE)*角色属性总表!$C$38)</f>
        <v>378</v>
      </c>
      <c r="AA1732">
        <f t="shared" si="269"/>
        <v>18</v>
      </c>
      <c r="AB1732">
        <f>VLOOKUP(X1732,角色属性总表!AG:AI,2,FALSE)*VLOOKUP(角色等级属性!AA1732,角色间职业划分!P:AG,13,FALSE)/角色间职业划分!$AB$9</f>
        <v>372.85986049461007</v>
      </c>
      <c r="AC1732">
        <f>VLOOKUP(X1732,角色属性总表!AG:AI,3,FALSE)*VLOOKUP(AA1732,角色间职业划分!P:AG,8,FALSE)/角色间职业划分!$W$9</f>
        <v>1464.12</v>
      </c>
      <c r="AD1732">
        <f>VLOOKUP(AA1732,角色间职业划分!P:AP,26,FALSE)</f>
        <v>0.4</v>
      </c>
      <c r="AE1732">
        <f>VLOOKUP(X1732,角色属性总表!I:Q,3,FALSE)</f>
        <v>169.34399999999999</v>
      </c>
      <c r="AF1732">
        <f>VLOOKUP(AA1732,角色间职业划分!P:AP,11,FALSE)</f>
        <v>0.5</v>
      </c>
      <c r="AG1732">
        <f t="shared" si="264"/>
        <v>218.77538889719293</v>
      </c>
      <c r="AH1732">
        <f t="shared" si="265"/>
        <v>168</v>
      </c>
      <c r="AJ1732">
        <f t="shared" si="266"/>
        <v>50.775388897192926</v>
      </c>
      <c r="AK1732">
        <v>1728</v>
      </c>
    </row>
    <row r="1733" spans="1:37" x14ac:dyDescent="0.15">
      <c r="A1733">
        <v>1729</v>
      </c>
      <c r="B1733">
        <f>ROUND(VLOOKUP(X1733,角色属性总表!AG:AI,2,FALSE)/角色属性总表!$C$34,0)</f>
        <v>57</v>
      </c>
      <c r="C1733">
        <f>ROUND(VLOOKUP(X1733,角色属性总表!Y:AE,3,FALSE)/J1733,0)</f>
        <v>12</v>
      </c>
      <c r="D1733">
        <f>ROUND(VLOOKUP(X1733,角色属性总表!AG:AI,3,FALSE)/角色属性总表!$C$35,0)</f>
        <v>59</v>
      </c>
      <c r="E1733">
        <f t="shared" si="260"/>
        <v>156</v>
      </c>
      <c r="F1733">
        <f t="shared" si="261"/>
        <v>26</v>
      </c>
      <c r="G1733">
        <f t="shared" si="262"/>
        <v>7</v>
      </c>
      <c r="H1733">
        <v>0</v>
      </c>
      <c r="I1733">
        <f t="shared" si="267"/>
        <v>3</v>
      </c>
      <c r="J1733">
        <f>VLOOKUP(AA1733,角色间职业划分!P:AP,20,FALSE)</f>
        <v>10</v>
      </c>
      <c r="K1733">
        <f>IF(X1733=500,100,VLOOKUP(AA1733,角色间职业划分!P:AP,22,FALSE))</f>
        <v>120</v>
      </c>
      <c r="L1733">
        <f>IF(X1733=500,K1733,VLOOKUP(AA1733,角色间职业划分!P:AP,23,FALSE))</f>
        <v>60</v>
      </c>
      <c r="M1733">
        <f>VLOOKUP(AA1733,角色间职业划分!P:AP,24,FALSE)</f>
        <v>0</v>
      </c>
      <c r="N1733">
        <f>VLOOKUP(AA1733,角色间职业划分!P:AP,14)*100</f>
        <v>95</v>
      </c>
      <c r="O1733">
        <f>VLOOKUP(AA1733,角色间职业划分!P:Z,9,FALSE)</f>
        <v>0</v>
      </c>
      <c r="P1733">
        <f>VLOOKUP(AA1733,角色间职业划分!P:AP,10,FALSE)</f>
        <v>0</v>
      </c>
      <c r="Q1733">
        <f>VLOOKUP(AA1733,角色间职业划分!P:AP,15,FALSE)</f>
        <v>0</v>
      </c>
      <c r="R1733">
        <f>VLOOKUP(AA1733,角色间职业划分!P:AP,16,FALSE)</f>
        <v>0</v>
      </c>
      <c r="S1733">
        <f>VLOOKUP(AA1733,角色间职业划分!P:AP,17,FALSE)</f>
        <v>0</v>
      </c>
      <c r="T1733">
        <f>VLOOKUP(AA1733,角色间职业划分!P:AP,18,FALSE)</f>
        <v>0</v>
      </c>
      <c r="U1733">
        <f>VLOOKUP(AA1733,角色间职业划分!P:AP,27,FALSE)</f>
        <v>0</v>
      </c>
      <c r="V1733">
        <f t="shared" si="263"/>
        <v>20</v>
      </c>
      <c r="W1733">
        <f>VLOOKUP(AA1733,角色间职业划分!P:Q,2,FALSE)</f>
        <v>37</v>
      </c>
      <c r="X1733">
        <f t="shared" si="268"/>
        <v>12</v>
      </c>
      <c r="Y1733">
        <f>INT(VLOOKUP(X1733,角色属性总表!AG:AH,2,FALSE)*角色属性总表!$C$38)</f>
        <v>396</v>
      </c>
      <c r="AA1733">
        <f t="shared" si="269"/>
        <v>18</v>
      </c>
      <c r="AB1733">
        <f>VLOOKUP(X1733,角色属性总表!AG:AI,2,FALSE)*VLOOKUP(角色等级属性!AA1733,角色间职业划分!P:AG,13,FALSE)/角色间职业划分!$AB$9</f>
        <v>390.61509194673442</v>
      </c>
      <c r="AC1733">
        <f>VLOOKUP(X1733,角色属性总表!AG:AI,3,FALSE)*VLOOKUP(AA1733,角色间职业划分!P:AG,8,FALSE)/角色间职业划分!$W$9</f>
        <v>1533.84</v>
      </c>
      <c r="AD1733">
        <f>VLOOKUP(AA1733,角色间职业划分!P:AP,26,FALSE)</f>
        <v>0.4</v>
      </c>
      <c r="AE1733">
        <f>VLOOKUP(X1733,角色属性总表!I:Q,3,FALSE)</f>
        <v>177.40800000000002</v>
      </c>
      <c r="AF1733">
        <f>VLOOKUP(AA1733,角色间职业划分!P:AP,11,FALSE)</f>
        <v>0.5</v>
      </c>
      <c r="AG1733">
        <f t="shared" si="264"/>
        <v>250.50726310243272</v>
      </c>
      <c r="AH1733">
        <f t="shared" si="265"/>
        <v>177</v>
      </c>
      <c r="AJ1733">
        <f t="shared" si="266"/>
        <v>73.507263102432717</v>
      </c>
      <c r="AK1733">
        <v>1729</v>
      </c>
    </row>
    <row r="1734" spans="1:37" x14ac:dyDescent="0.15">
      <c r="A1734">
        <v>1730</v>
      </c>
      <c r="B1734">
        <f>ROUND(VLOOKUP(X1734,角色属性总表!AG:AI,2,FALSE)/角色属性总表!$C$34,0)</f>
        <v>59</v>
      </c>
      <c r="C1734">
        <f>ROUND(VLOOKUP(X1734,角色属性总表!Y:AE,3,FALSE)/J1734,0)</f>
        <v>13</v>
      </c>
      <c r="D1734">
        <f>ROUND(VLOOKUP(X1734,角色属性总表!AG:AI,3,FALSE)/角色属性总表!$C$35,0)</f>
        <v>62</v>
      </c>
      <c r="E1734">
        <f t="shared" ref="E1734:E1797" si="270">INT(AD1734*AB1734)</f>
        <v>163</v>
      </c>
      <c r="F1734">
        <f t="shared" ref="F1734:F1797" si="271">ROUND(AC1734/D1734,0)</f>
        <v>26</v>
      </c>
      <c r="G1734">
        <f t="shared" ref="G1734:G1797" si="272">ROUND(AB1734/B1734,0)</f>
        <v>7</v>
      </c>
      <c r="H1734">
        <v>0</v>
      </c>
      <c r="I1734">
        <f t="shared" si="267"/>
        <v>3</v>
      </c>
      <c r="J1734">
        <f>VLOOKUP(AA1734,角色间职业划分!P:AP,20,FALSE)</f>
        <v>10</v>
      </c>
      <c r="K1734">
        <f>IF(X1734=500,100,VLOOKUP(AA1734,角色间职业划分!P:AP,22,FALSE))</f>
        <v>120</v>
      </c>
      <c r="L1734">
        <f>IF(X1734=500,K1734,VLOOKUP(AA1734,角色间职业划分!P:AP,23,FALSE))</f>
        <v>60</v>
      </c>
      <c r="M1734">
        <f>VLOOKUP(AA1734,角色间职业划分!P:AP,24,FALSE)</f>
        <v>0</v>
      </c>
      <c r="N1734">
        <f>VLOOKUP(AA1734,角色间职业划分!P:AP,14)*100</f>
        <v>95</v>
      </c>
      <c r="O1734">
        <f>VLOOKUP(AA1734,角色间职业划分!P:Z,9,FALSE)</f>
        <v>0</v>
      </c>
      <c r="P1734">
        <f>VLOOKUP(AA1734,角色间职业划分!P:AP,10,FALSE)</f>
        <v>0</v>
      </c>
      <c r="Q1734">
        <f>VLOOKUP(AA1734,角色间职业划分!P:AP,15,FALSE)</f>
        <v>0</v>
      </c>
      <c r="R1734">
        <f>VLOOKUP(AA1734,角色间职业划分!P:AP,16,FALSE)</f>
        <v>0</v>
      </c>
      <c r="S1734">
        <f>VLOOKUP(AA1734,角色间职业划分!P:AP,17,FALSE)</f>
        <v>0</v>
      </c>
      <c r="T1734">
        <f>VLOOKUP(AA1734,角色间职业划分!P:AP,18,FALSE)</f>
        <v>0</v>
      </c>
      <c r="U1734">
        <f>VLOOKUP(AA1734,角色间职业划分!P:AP,27,FALSE)</f>
        <v>0</v>
      </c>
      <c r="V1734">
        <f t="shared" ref="V1734:V1797" si="273">(AF1734-AF$2)*100</f>
        <v>20</v>
      </c>
      <c r="W1734">
        <f>VLOOKUP(AA1734,角色间职业划分!P:Q,2,FALSE)</f>
        <v>37</v>
      </c>
      <c r="X1734">
        <f t="shared" si="268"/>
        <v>13</v>
      </c>
      <c r="Y1734">
        <f>INT(VLOOKUP(X1734,角色属性总表!AG:AH,2,FALSE)*角色属性总表!$C$38)</f>
        <v>414</v>
      </c>
      <c r="AA1734">
        <f t="shared" si="269"/>
        <v>18</v>
      </c>
      <c r="AB1734">
        <f>VLOOKUP(X1734,角色属性总表!AG:AI,2,FALSE)*VLOOKUP(角色等级属性!AA1734,角色间职业划分!P:AG,13,FALSE)/角色间职业划分!$AB$9</f>
        <v>408.3703233988586</v>
      </c>
      <c r="AC1734">
        <f>VLOOKUP(X1734,角色属性总表!AG:AI,3,FALSE)*VLOOKUP(AA1734,角色间职业划分!P:AG,8,FALSE)/角色间职业划分!$W$9</f>
        <v>1603.5599999999997</v>
      </c>
      <c r="AD1734">
        <f>VLOOKUP(AA1734,角色间职业划分!P:AP,26,FALSE)</f>
        <v>0.4</v>
      </c>
      <c r="AE1734">
        <f>VLOOKUP(X1734,角色属性总表!I:Q,3,FALSE)</f>
        <v>185.47199999999998</v>
      </c>
      <c r="AF1734">
        <f>VLOOKUP(AA1734,角色间职业划分!P:AP,11,FALSE)</f>
        <v>0.5</v>
      </c>
      <c r="AG1734">
        <f t="shared" ref="AG1734:AG1797" si="274">((AF$2*X1734*X1734*180)/(SQRT(X1734*100)-AF$2*X1734))</f>
        <v>283.80825613434388</v>
      </c>
      <c r="AH1734">
        <f t="shared" ref="AH1734:AH1797" si="275">D1734*AH$2</f>
        <v>186</v>
      </c>
      <c r="AJ1734">
        <f t="shared" ref="AJ1734:AJ1797" si="276">AG1734-AH1734</f>
        <v>97.808256134343878</v>
      </c>
      <c r="AK1734">
        <v>1730</v>
      </c>
    </row>
    <row r="1735" spans="1:37" x14ac:dyDescent="0.15">
      <c r="A1735">
        <v>1731</v>
      </c>
      <c r="B1735">
        <f>ROUND(VLOOKUP(X1735,角色属性总表!AG:AI,2,FALSE)/角色属性总表!$C$34,0)</f>
        <v>62</v>
      </c>
      <c r="C1735">
        <f>ROUND(VLOOKUP(X1735,角色属性总表!Y:AE,3,FALSE)/J1735,0)</f>
        <v>13</v>
      </c>
      <c r="D1735">
        <f>ROUND(VLOOKUP(X1735,角色属性总表!AG:AI,3,FALSE)/角色属性总表!$C$35,0)</f>
        <v>65</v>
      </c>
      <c r="E1735">
        <f t="shared" si="270"/>
        <v>170</v>
      </c>
      <c r="F1735">
        <f t="shared" si="271"/>
        <v>26</v>
      </c>
      <c r="G1735">
        <f t="shared" si="272"/>
        <v>7</v>
      </c>
      <c r="H1735">
        <v>0</v>
      </c>
      <c r="I1735">
        <f t="shared" ref="I1735:I1798" si="277">I1734</f>
        <v>3</v>
      </c>
      <c r="J1735">
        <f>VLOOKUP(AA1735,角色间职业划分!P:AP,20,FALSE)</f>
        <v>10</v>
      </c>
      <c r="K1735">
        <f>IF(X1735=500,100,VLOOKUP(AA1735,角色间职业划分!P:AP,22,FALSE))</f>
        <v>120</v>
      </c>
      <c r="L1735">
        <f>IF(X1735=500,K1735,VLOOKUP(AA1735,角色间职业划分!P:AP,23,FALSE))</f>
        <v>60</v>
      </c>
      <c r="M1735">
        <f>VLOOKUP(AA1735,角色间职业划分!P:AP,24,FALSE)</f>
        <v>0</v>
      </c>
      <c r="N1735">
        <f>VLOOKUP(AA1735,角色间职业划分!P:AP,14)*100</f>
        <v>95</v>
      </c>
      <c r="O1735">
        <f>VLOOKUP(AA1735,角色间职业划分!P:Z,9,FALSE)</f>
        <v>0</v>
      </c>
      <c r="P1735">
        <f>VLOOKUP(AA1735,角色间职业划分!P:AP,10,FALSE)</f>
        <v>0</v>
      </c>
      <c r="Q1735">
        <f>VLOOKUP(AA1735,角色间职业划分!P:AP,15,FALSE)</f>
        <v>0</v>
      </c>
      <c r="R1735">
        <f>VLOOKUP(AA1735,角色间职业划分!P:AP,16,FALSE)</f>
        <v>0</v>
      </c>
      <c r="S1735">
        <f>VLOOKUP(AA1735,角色间职业划分!P:AP,17,FALSE)</f>
        <v>0</v>
      </c>
      <c r="T1735">
        <f>VLOOKUP(AA1735,角色间职业划分!P:AP,18,FALSE)</f>
        <v>0</v>
      </c>
      <c r="U1735">
        <f>VLOOKUP(AA1735,角色间职业划分!P:AP,27,FALSE)</f>
        <v>0</v>
      </c>
      <c r="V1735">
        <f t="shared" si="273"/>
        <v>20</v>
      </c>
      <c r="W1735">
        <f>VLOOKUP(AA1735,角色间职业划分!P:Q,2,FALSE)</f>
        <v>37</v>
      </c>
      <c r="X1735">
        <f t="shared" ref="X1735:X1798" si="278">IF(X1734=100,500,IF(X1734=500,1,X1734+1))</f>
        <v>14</v>
      </c>
      <c r="Y1735">
        <f>INT(VLOOKUP(X1735,角色属性总表!AG:AH,2,FALSE)*角色属性总表!$C$38)</f>
        <v>432</v>
      </c>
      <c r="AA1735">
        <f t="shared" ref="AA1735:AA1798" si="279">IF(X1735=1,AA1734+1,AA1734)</f>
        <v>18</v>
      </c>
      <c r="AB1735">
        <f>VLOOKUP(X1735,角色属性总表!AG:AI,2,FALSE)*VLOOKUP(角色等级属性!AA1735,角色间职业划分!P:AG,13,FALSE)/角色间职业划分!$AB$9</f>
        <v>426.12555485098295</v>
      </c>
      <c r="AC1735">
        <f>VLOOKUP(X1735,角色属性总表!AG:AI,3,FALSE)*VLOOKUP(AA1735,角色间职业划分!P:AG,8,FALSE)/角色间职业划分!$W$9</f>
        <v>1673.28</v>
      </c>
      <c r="AD1735">
        <f>VLOOKUP(AA1735,角色间职业划分!P:AP,26,FALSE)</f>
        <v>0.4</v>
      </c>
      <c r="AE1735">
        <f>VLOOKUP(X1735,角色属性总表!I:Q,3,FALSE)</f>
        <v>193.536</v>
      </c>
      <c r="AF1735">
        <f>VLOOKUP(AA1735,角色间职业划分!P:AP,11,FALSE)</f>
        <v>0.5</v>
      </c>
      <c r="AG1735">
        <f t="shared" si="274"/>
        <v>318.63611346982981</v>
      </c>
      <c r="AH1735">
        <f t="shared" si="275"/>
        <v>195</v>
      </c>
      <c r="AJ1735">
        <f t="shared" si="276"/>
        <v>123.63611346982981</v>
      </c>
      <c r="AK1735">
        <v>1731</v>
      </c>
    </row>
    <row r="1736" spans="1:37" x14ac:dyDescent="0.15">
      <c r="A1736">
        <v>1732</v>
      </c>
      <c r="B1736">
        <f>ROUND(VLOOKUP(X1736,角色属性总表!AG:AI,2,FALSE)/角色属性总表!$C$34,0)</f>
        <v>64</v>
      </c>
      <c r="C1736">
        <f>ROUND(VLOOKUP(X1736,角色属性总表!Y:AE,3,FALSE)/J1736,0)</f>
        <v>14</v>
      </c>
      <c r="D1736">
        <f>ROUND(VLOOKUP(X1736,角色属性总表!AG:AI,3,FALSE)/角色属性总表!$C$35,0)</f>
        <v>67</v>
      </c>
      <c r="E1736">
        <f t="shared" si="270"/>
        <v>177</v>
      </c>
      <c r="F1736">
        <f t="shared" si="271"/>
        <v>26</v>
      </c>
      <c r="G1736">
        <f t="shared" si="272"/>
        <v>7</v>
      </c>
      <c r="H1736">
        <v>0</v>
      </c>
      <c r="I1736">
        <f t="shared" si="277"/>
        <v>3</v>
      </c>
      <c r="J1736">
        <f>VLOOKUP(AA1736,角色间职业划分!P:AP,20,FALSE)</f>
        <v>10</v>
      </c>
      <c r="K1736">
        <f>IF(X1736=500,100,VLOOKUP(AA1736,角色间职业划分!P:AP,22,FALSE))</f>
        <v>120</v>
      </c>
      <c r="L1736">
        <f>IF(X1736=500,K1736,VLOOKUP(AA1736,角色间职业划分!P:AP,23,FALSE))</f>
        <v>60</v>
      </c>
      <c r="M1736">
        <f>VLOOKUP(AA1736,角色间职业划分!P:AP,24,FALSE)</f>
        <v>0</v>
      </c>
      <c r="N1736">
        <f>VLOOKUP(AA1736,角色间职业划分!P:AP,14)*100</f>
        <v>95</v>
      </c>
      <c r="O1736">
        <f>VLOOKUP(AA1736,角色间职业划分!P:Z,9,FALSE)</f>
        <v>0</v>
      </c>
      <c r="P1736">
        <f>VLOOKUP(AA1736,角色间职业划分!P:AP,10,FALSE)</f>
        <v>0</v>
      </c>
      <c r="Q1736">
        <f>VLOOKUP(AA1736,角色间职业划分!P:AP,15,FALSE)</f>
        <v>0</v>
      </c>
      <c r="R1736">
        <f>VLOOKUP(AA1736,角色间职业划分!P:AP,16,FALSE)</f>
        <v>0</v>
      </c>
      <c r="S1736">
        <f>VLOOKUP(AA1736,角色间职业划分!P:AP,17,FALSE)</f>
        <v>0</v>
      </c>
      <c r="T1736">
        <f>VLOOKUP(AA1736,角色间职业划分!P:AP,18,FALSE)</f>
        <v>0</v>
      </c>
      <c r="U1736">
        <f>VLOOKUP(AA1736,角色间职业划分!P:AP,27,FALSE)</f>
        <v>0</v>
      </c>
      <c r="V1736">
        <f t="shared" si="273"/>
        <v>20</v>
      </c>
      <c r="W1736">
        <f>VLOOKUP(AA1736,角色间职业划分!P:Q,2,FALSE)</f>
        <v>37</v>
      </c>
      <c r="X1736">
        <f t="shared" si="278"/>
        <v>15</v>
      </c>
      <c r="Y1736">
        <f>INT(VLOOKUP(X1736,角色属性总表!AG:AH,2,FALSE)*角色属性总表!$C$38)</f>
        <v>450</v>
      </c>
      <c r="AA1736">
        <f t="shared" si="279"/>
        <v>18</v>
      </c>
      <c r="AB1736">
        <f>VLOOKUP(X1736,角色属性总表!AG:AI,2,FALSE)*VLOOKUP(角色等级属性!AA1736,角色间职业划分!P:AG,13,FALSE)/角色间职业划分!$AB$9</f>
        <v>443.88078630310724</v>
      </c>
      <c r="AC1736">
        <f>VLOOKUP(X1736,角色属性总表!AG:AI,3,FALSE)*VLOOKUP(AA1736,角色间职业划分!P:AG,8,FALSE)/角色间职业划分!$W$9</f>
        <v>1743</v>
      </c>
      <c r="AD1736">
        <f>VLOOKUP(AA1736,角色间职业划分!P:AP,26,FALSE)</f>
        <v>0.4</v>
      </c>
      <c r="AE1736">
        <f>VLOOKUP(X1736,角色属性总表!I:Q,3,FALSE)</f>
        <v>201.60000000000002</v>
      </c>
      <c r="AF1736">
        <f>VLOOKUP(AA1736,角色间职业划分!P:AP,11,FALSE)</f>
        <v>0.5</v>
      </c>
      <c r="AG1736">
        <f t="shared" si="274"/>
        <v>354.95352361155676</v>
      </c>
      <c r="AH1736">
        <f t="shared" si="275"/>
        <v>201</v>
      </c>
      <c r="AJ1736">
        <f t="shared" si="276"/>
        <v>153.95352361155676</v>
      </c>
      <c r="AK1736">
        <v>1732</v>
      </c>
    </row>
    <row r="1737" spans="1:37" x14ac:dyDescent="0.15">
      <c r="A1737">
        <v>1733</v>
      </c>
      <c r="B1737">
        <f>ROUND(VLOOKUP(X1737,角色属性总表!AG:AI,2,FALSE)/角色属性总表!$C$34,0)</f>
        <v>67</v>
      </c>
      <c r="C1737">
        <f>ROUND(VLOOKUP(X1737,角色属性总表!Y:AE,3,FALSE)/J1737,0)</f>
        <v>15</v>
      </c>
      <c r="D1737">
        <f>ROUND(VLOOKUP(X1737,角色属性总表!AG:AI,3,FALSE)/角色属性总表!$C$35,0)</f>
        <v>70</v>
      </c>
      <c r="E1737">
        <f t="shared" si="270"/>
        <v>184</v>
      </c>
      <c r="F1737">
        <f t="shared" si="271"/>
        <v>26</v>
      </c>
      <c r="G1737">
        <f t="shared" si="272"/>
        <v>7</v>
      </c>
      <c r="H1737">
        <v>0</v>
      </c>
      <c r="I1737">
        <f t="shared" si="277"/>
        <v>3</v>
      </c>
      <c r="J1737">
        <f>VLOOKUP(AA1737,角色间职业划分!P:AP,20,FALSE)</f>
        <v>10</v>
      </c>
      <c r="K1737">
        <f>IF(X1737=500,100,VLOOKUP(AA1737,角色间职业划分!P:AP,22,FALSE))</f>
        <v>120</v>
      </c>
      <c r="L1737">
        <f>IF(X1737=500,K1737,VLOOKUP(AA1737,角色间职业划分!P:AP,23,FALSE))</f>
        <v>60</v>
      </c>
      <c r="M1737">
        <f>VLOOKUP(AA1737,角色间职业划分!P:AP,24,FALSE)</f>
        <v>0</v>
      </c>
      <c r="N1737">
        <f>VLOOKUP(AA1737,角色间职业划分!P:AP,14)*100</f>
        <v>95</v>
      </c>
      <c r="O1737">
        <f>VLOOKUP(AA1737,角色间职业划分!P:Z,9,FALSE)</f>
        <v>0</v>
      </c>
      <c r="P1737">
        <f>VLOOKUP(AA1737,角色间职业划分!P:AP,10,FALSE)</f>
        <v>0</v>
      </c>
      <c r="Q1737">
        <f>VLOOKUP(AA1737,角色间职业划分!P:AP,15,FALSE)</f>
        <v>0</v>
      </c>
      <c r="R1737">
        <f>VLOOKUP(AA1737,角色间职业划分!P:AP,16,FALSE)</f>
        <v>0</v>
      </c>
      <c r="S1737">
        <f>VLOOKUP(AA1737,角色间职业划分!P:AP,17,FALSE)</f>
        <v>0</v>
      </c>
      <c r="T1737">
        <f>VLOOKUP(AA1737,角色间职业划分!P:AP,18,FALSE)</f>
        <v>0</v>
      </c>
      <c r="U1737">
        <f>VLOOKUP(AA1737,角色间职业划分!P:AP,27,FALSE)</f>
        <v>0</v>
      </c>
      <c r="V1737">
        <f t="shared" si="273"/>
        <v>20</v>
      </c>
      <c r="W1737">
        <f>VLOOKUP(AA1737,角色间职业划分!P:Q,2,FALSE)</f>
        <v>37</v>
      </c>
      <c r="X1737">
        <f t="shared" si="278"/>
        <v>16</v>
      </c>
      <c r="Y1737">
        <f>INT(VLOOKUP(X1737,角色属性总表!AG:AH,2,FALSE)*角色属性总表!$C$38)</f>
        <v>468</v>
      </c>
      <c r="AA1737">
        <f t="shared" si="279"/>
        <v>18</v>
      </c>
      <c r="AB1737">
        <f>VLOOKUP(X1737,角色属性总表!AG:AI,2,FALSE)*VLOOKUP(角色等级属性!AA1737,角色间职业划分!P:AG,13,FALSE)/角色间职业划分!$AB$9</f>
        <v>461.63601775523153</v>
      </c>
      <c r="AC1737">
        <f>VLOOKUP(X1737,角色属性总表!AG:AI,3,FALSE)*VLOOKUP(AA1737,角色间职业划分!P:AG,8,FALSE)/角色间职业划分!$W$9</f>
        <v>1812.7199999999998</v>
      </c>
      <c r="AD1737">
        <f>VLOOKUP(AA1737,角色间职业划分!P:AP,26,FALSE)</f>
        <v>0.4</v>
      </c>
      <c r="AE1737">
        <f>VLOOKUP(X1737,角色属性总表!I:Q,3,FALSE)</f>
        <v>209.66400000000002</v>
      </c>
      <c r="AF1737">
        <f>VLOOKUP(AA1737,角色间职业划分!P:AP,11,FALSE)</f>
        <v>0.5</v>
      </c>
      <c r="AG1737">
        <f t="shared" si="274"/>
        <v>392.72727272727269</v>
      </c>
      <c r="AH1737">
        <f t="shared" si="275"/>
        <v>210</v>
      </c>
      <c r="AJ1737">
        <f t="shared" si="276"/>
        <v>182.72727272727269</v>
      </c>
      <c r="AK1737">
        <v>1733</v>
      </c>
    </row>
    <row r="1738" spans="1:37" x14ac:dyDescent="0.15">
      <c r="A1738">
        <v>1734</v>
      </c>
      <c r="B1738">
        <f>ROUND(VLOOKUP(X1738,角色属性总表!AG:AI,2,FALSE)/角色属性总表!$C$34,0)</f>
        <v>69</v>
      </c>
      <c r="C1738">
        <f>ROUND(VLOOKUP(X1738,角色属性总表!Y:AE,3,FALSE)/J1738,0)</f>
        <v>16</v>
      </c>
      <c r="D1738">
        <f>ROUND(VLOOKUP(X1738,角色属性总表!AG:AI,3,FALSE)/角色属性总表!$C$35,0)</f>
        <v>73</v>
      </c>
      <c r="E1738">
        <f t="shared" si="270"/>
        <v>191</v>
      </c>
      <c r="F1738">
        <f t="shared" si="271"/>
        <v>26</v>
      </c>
      <c r="G1738">
        <f t="shared" si="272"/>
        <v>7</v>
      </c>
      <c r="H1738">
        <v>0</v>
      </c>
      <c r="I1738">
        <f t="shared" si="277"/>
        <v>3</v>
      </c>
      <c r="J1738">
        <f>VLOOKUP(AA1738,角色间职业划分!P:AP,20,FALSE)</f>
        <v>10</v>
      </c>
      <c r="K1738">
        <f>IF(X1738=500,100,VLOOKUP(AA1738,角色间职业划分!P:AP,22,FALSE))</f>
        <v>120</v>
      </c>
      <c r="L1738">
        <f>IF(X1738=500,K1738,VLOOKUP(AA1738,角色间职业划分!P:AP,23,FALSE))</f>
        <v>60</v>
      </c>
      <c r="M1738">
        <f>VLOOKUP(AA1738,角色间职业划分!P:AP,24,FALSE)</f>
        <v>0</v>
      </c>
      <c r="N1738">
        <f>VLOOKUP(AA1738,角色间职业划分!P:AP,14)*100</f>
        <v>95</v>
      </c>
      <c r="O1738">
        <f>VLOOKUP(AA1738,角色间职业划分!P:Z,9,FALSE)</f>
        <v>0</v>
      </c>
      <c r="P1738">
        <f>VLOOKUP(AA1738,角色间职业划分!P:AP,10,FALSE)</f>
        <v>0</v>
      </c>
      <c r="Q1738">
        <f>VLOOKUP(AA1738,角色间职业划分!P:AP,15,FALSE)</f>
        <v>0</v>
      </c>
      <c r="R1738">
        <f>VLOOKUP(AA1738,角色间职业划分!P:AP,16,FALSE)</f>
        <v>0</v>
      </c>
      <c r="S1738">
        <f>VLOOKUP(AA1738,角色间职业划分!P:AP,17,FALSE)</f>
        <v>0</v>
      </c>
      <c r="T1738">
        <f>VLOOKUP(AA1738,角色间职业划分!P:AP,18,FALSE)</f>
        <v>0</v>
      </c>
      <c r="U1738">
        <f>VLOOKUP(AA1738,角色间职业划分!P:AP,27,FALSE)</f>
        <v>0</v>
      </c>
      <c r="V1738">
        <f t="shared" si="273"/>
        <v>20</v>
      </c>
      <c r="W1738">
        <f>VLOOKUP(AA1738,角色间职业划分!P:Q,2,FALSE)</f>
        <v>37</v>
      </c>
      <c r="X1738">
        <f t="shared" si="278"/>
        <v>17</v>
      </c>
      <c r="Y1738">
        <f>INT(VLOOKUP(X1738,角色属性总表!AG:AH,2,FALSE)*角色属性总表!$C$38)</f>
        <v>486</v>
      </c>
      <c r="AA1738">
        <f t="shared" si="279"/>
        <v>18</v>
      </c>
      <c r="AB1738">
        <f>VLOOKUP(X1738,角色属性总表!AG:AI,2,FALSE)*VLOOKUP(角色等级属性!AA1738,角色间职业划分!P:AG,13,FALSE)/角色间职业划分!$AB$9</f>
        <v>479.39124920735588</v>
      </c>
      <c r="AC1738">
        <f>VLOOKUP(X1738,角色属性总表!AG:AI,3,FALSE)*VLOOKUP(AA1738,角色间职业划分!P:AG,8,FALSE)/角色间职业划分!$W$9</f>
        <v>1882.4399999999998</v>
      </c>
      <c r="AD1738">
        <f>VLOOKUP(AA1738,角色间职业划分!P:AP,26,FALSE)</f>
        <v>0.4</v>
      </c>
      <c r="AE1738">
        <f>VLOOKUP(X1738,角色属性总表!I:Q,3,FALSE)</f>
        <v>217.72800000000001</v>
      </c>
      <c r="AF1738">
        <f>VLOOKUP(AA1738,角色间职业划分!P:AP,11,FALSE)</f>
        <v>0.5</v>
      </c>
      <c r="AG1738">
        <f t="shared" si="274"/>
        <v>431.9275885363067</v>
      </c>
      <c r="AH1738">
        <f t="shared" si="275"/>
        <v>219</v>
      </c>
      <c r="AJ1738">
        <f t="shared" si="276"/>
        <v>212.9275885363067</v>
      </c>
      <c r="AK1738">
        <v>1734</v>
      </c>
    </row>
    <row r="1739" spans="1:37" x14ac:dyDescent="0.15">
      <c r="A1739">
        <v>1735</v>
      </c>
      <c r="B1739">
        <f>ROUND(VLOOKUP(X1739,角色属性总表!AG:AI,2,FALSE)/角色属性总表!$C$34,0)</f>
        <v>72</v>
      </c>
      <c r="C1739">
        <f>ROUND(VLOOKUP(X1739,角色属性总表!Y:AE,3,FALSE)/J1739,0)</f>
        <v>17</v>
      </c>
      <c r="D1739">
        <f>ROUND(VLOOKUP(X1739,角色属性总表!AG:AI,3,FALSE)/角色属性总表!$C$35,0)</f>
        <v>75</v>
      </c>
      <c r="E1739">
        <f t="shared" si="270"/>
        <v>198</v>
      </c>
      <c r="F1739">
        <f t="shared" si="271"/>
        <v>26</v>
      </c>
      <c r="G1739">
        <f t="shared" si="272"/>
        <v>7</v>
      </c>
      <c r="H1739">
        <v>0</v>
      </c>
      <c r="I1739">
        <f t="shared" si="277"/>
        <v>3</v>
      </c>
      <c r="J1739">
        <f>VLOOKUP(AA1739,角色间职业划分!P:AP,20,FALSE)</f>
        <v>10</v>
      </c>
      <c r="K1739">
        <f>IF(X1739=500,100,VLOOKUP(AA1739,角色间职业划分!P:AP,22,FALSE))</f>
        <v>120</v>
      </c>
      <c r="L1739">
        <f>IF(X1739=500,K1739,VLOOKUP(AA1739,角色间职业划分!P:AP,23,FALSE))</f>
        <v>60</v>
      </c>
      <c r="M1739">
        <f>VLOOKUP(AA1739,角色间职业划分!P:AP,24,FALSE)</f>
        <v>0</v>
      </c>
      <c r="N1739">
        <f>VLOOKUP(AA1739,角色间职业划分!P:AP,14)*100</f>
        <v>95</v>
      </c>
      <c r="O1739">
        <f>VLOOKUP(AA1739,角色间职业划分!P:Z,9,FALSE)</f>
        <v>0</v>
      </c>
      <c r="P1739">
        <f>VLOOKUP(AA1739,角色间职业划分!P:AP,10,FALSE)</f>
        <v>0</v>
      </c>
      <c r="Q1739">
        <f>VLOOKUP(AA1739,角色间职业划分!P:AP,15,FALSE)</f>
        <v>0</v>
      </c>
      <c r="R1739">
        <f>VLOOKUP(AA1739,角色间职业划分!P:AP,16,FALSE)</f>
        <v>0</v>
      </c>
      <c r="S1739">
        <f>VLOOKUP(AA1739,角色间职业划分!P:AP,17,FALSE)</f>
        <v>0</v>
      </c>
      <c r="T1739">
        <f>VLOOKUP(AA1739,角色间职业划分!P:AP,18,FALSE)</f>
        <v>0</v>
      </c>
      <c r="U1739">
        <f>VLOOKUP(AA1739,角色间职业划分!P:AP,27,FALSE)</f>
        <v>0</v>
      </c>
      <c r="V1739">
        <f t="shared" si="273"/>
        <v>20</v>
      </c>
      <c r="W1739">
        <f>VLOOKUP(AA1739,角色间职业划分!P:Q,2,FALSE)</f>
        <v>37</v>
      </c>
      <c r="X1739">
        <f t="shared" si="278"/>
        <v>18</v>
      </c>
      <c r="Y1739">
        <f>INT(VLOOKUP(X1739,角色属性总表!AG:AH,2,FALSE)*角色属性总表!$C$38)</f>
        <v>504</v>
      </c>
      <c r="AA1739">
        <f t="shared" si="279"/>
        <v>18</v>
      </c>
      <c r="AB1739">
        <f>VLOOKUP(X1739,角色属性总表!AG:AI,2,FALSE)*VLOOKUP(角色等级属性!AA1739,角色间职业划分!P:AG,13,FALSE)/角色间职业划分!$AB$9</f>
        <v>497.14648065948001</v>
      </c>
      <c r="AC1739">
        <f>VLOOKUP(X1739,角色属性总表!AG:AI,3,FALSE)*VLOOKUP(AA1739,角色间职业划分!P:AG,8,FALSE)/角色间职业划分!$W$9</f>
        <v>1952.1599999999996</v>
      </c>
      <c r="AD1739">
        <f>VLOOKUP(AA1739,角色间职业划分!P:AP,26,FALSE)</f>
        <v>0.4</v>
      </c>
      <c r="AE1739">
        <f>VLOOKUP(X1739,角色属性总表!I:Q,3,FALSE)</f>
        <v>225.79199999999997</v>
      </c>
      <c r="AF1739">
        <f>VLOOKUP(AA1739,角色间职业划分!P:AP,11,FALSE)</f>
        <v>0.5</v>
      </c>
      <c r="AG1739">
        <f t="shared" si="274"/>
        <v>472.52762226874808</v>
      </c>
      <c r="AH1739">
        <f t="shared" si="275"/>
        <v>225</v>
      </c>
      <c r="AJ1739">
        <f t="shared" si="276"/>
        <v>247.52762226874808</v>
      </c>
      <c r="AK1739">
        <v>1735</v>
      </c>
    </row>
    <row r="1740" spans="1:37" x14ac:dyDescent="0.15">
      <c r="A1740">
        <v>1736</v>
      </c>
      <c r="B1740">
        <f>ROUND(VLOOKUP(X1740,角色属性总表!AG:AI,2,FALSE)/角色属性总表!$C$34,0)</f>
        <v>75</v>
      </c>
      <c r="C1740">
        <f>ROUND(VLOOKUP(X1740,角色属性总表!Y:AE,3,FALSE)/J1740,0)</f>
        <v>18</v>
      </c>
      <c r="D1740">
        <f>ROUND(VLOOKUP(X1740,角色属性总表!AG:AI,3,FALSE)/角色属性总表!$C$35,0)</f>
        <v>78</v>
      </c>
      <c r="E1740">
        <f t="shared" si="270"/>
        <v>205</v>
      </c>
      <c r="F1740">
        <f t="shared" si="271"/>
        <v>26</v>
      </c>
      <c r="G1740">
        <f t="shared" si="272"/>
        <v>7</v>
      </c>
      <c r="H1740">
        <v>0</v>
      </c>
      <c r="I1740">
        <f t="shared" si="277"/>
        <v>3</v>
      </c>
      <c r="J1740">
        <f>VLOOKUP(AA1740,角色间职业划分!P:AP,20,FALSE)</f>
        <v>10</v>
      </c>
      <c r="K1740">
        <f>IF(X1740=500,100,VLOOKUP(AA1740,角色间职业划分!P:AP,22,FALSE))</f>
        <v>120</v>
      </c>
      <c r="L1740">
        <f>IF(X1740=500,K1740,VLOOKUP(AA1740,角色间职业划分!P:AP,23,FALSE))</f>
        <v>60</v>
      </c>
      <c r="M1740">
        <f>VLOOKUP(AA1740,角色间职业划分!P:AP,24,FALSE)</f>
        <v>0</v>
      </c>
      <c r="N1740">
        <f>VLOOKUP(AA1740,角色间职业划分!P:AP,14)*100</f>
        <v>95</v>
      </c>
      <c r="O1740">
        <f>VLOOKUP(AA1740,角色间职业划分!P:Z,9,FALSE)</f>
        <v>0</v>
      </c>
      <c r="P1740">
        <f>VLOOKUP(AA1740,角色间职业划分!P:AP,10,FALSE)</f>
        <v>0</v>
      </c>
      <c r="Q1740">
        <f>VLOOKUP(AA1740,角色间职业划分!P:AP,15,FALSE)</f>
        <v>0</v>
      </c>
      <c r="R1740">
        <f>VLOOKUP(AA1740,角色间职业划分!P:AP,16,FALSE)</f>
        <v>0</v>
      </c>
      <c r="S1740">
        <f>VLOOKUP(AA1740,角色间职业划分!P:AP,17,FALSE)</f>
        <v>0</v>
      </c>
      <c r="T1740">
        <f>VLOOKUP(AA1740,角色间职业划分!P:AP,18,FALSE)</f>
        <v>0</v>
      </c>
      <c r="U1740">
        <f>VLOOKUP(AA1740,角色间职业划分!P:AP,27,FALSE)</f>
        <v>0</v>
      </c>
      <c r="V1740">
        <f t="shared" si="273"/>
        <v>20</v>
      </c>
      <c r="W1740">
        <f>VLOOKUP(AA1740,角色间职业划分!P:Q,2,FALSE)</f>
        <v>37</v>
      </c>
      <c r="X1740">
        <f t="shared" si="278"/>
        <v>19</v>
      </c>
      <c r="Y1740">
        <f>INT(VLOOKUP(X1740,角色属性总表!AG:AH,2,FALSE)*角色属性总表!$C$38)</f>
        <v>522</v>
      </c>
      <c r="AA1740">
        <f t="shared" si="279"/>
        <v>18</v>
      </c>
      <c r="AB1740">
        <f>VLOOKUP(X1740,角色属性总表!AG:AI,2,FALSE)*VLOOKUP(角色等级属性!AA1740,角色间职业划分!P:AG,13,FALSE)/角色间职业划分!$AB$9</f>
        <v>514.90171211160441</v>
      </c>
      <c r="AC1740">
        <f>VLOOKUP(X1740,角色属性总表!AG:AI,3,FALSE)*VLOOKUP(AA1740,角色间职业划分!P:AG,8,FALSE)/角色间职业划分!$W$9</f>
        <v>2021.8799999999999</v>
      </c>
      <c r="AD1740">
        <f>VLOOKUP(AA1740,角色间职业划分!P:AP,26,FALSE)</f>
        <v>0.4</v>
      </c>
      <c r="AE1740">
        <f>VLOOKUP(X1740,角色属性总表!I:Q,3,FALSE)</f>
        <v>233.85599999999999</v>
      </c>
      <c r="AF1740">
        <f>VLOOKUP(AA1740,角色间职业划分!P:AP,11,FALSE)</f>
        <v>0.5</v>
      </c>
      <c r="AG1740">
        <f t="shared" si="274"/>
        <v>514.50303347977729</v>
      </c>
      <c r="AH1740">
        <f t="shared" si="275"/>
        <v>234</v>
      </c>
      <c r="AJ1740">
        <f t="shared" si="276"/>
        <v>280.50303347977729</v>
      </c>
      <c r="AK1740">
        <v>1736</v>
      </c>
    </row>
    <row r="1741" spans="1:37" x14ac:dyDescent="0.15">
      <c r="A1741">
        <v>1737</v>
      </c>
      <c r="B1741">
        <f>ROUND(VLOOKUP(X1741,角色属性总表!AG:AI,2,FALSE)/角色属性总表!$C$34,0)</f>
        <v>77</v>
      </c>
      <c r="C1741">
        <f>ROUND(VLOOKUP(X1741,角色属性总表!Y:AE,3,FALSE)/J1741,0)</f>
        <v>19</v>
      </c>
      <c r="D1741">
        <f>ROUND(VLOOKUP(X1741,角色属性总表!AG:AI,3,FALSE)/角色属性总表!$C$35,0)</f>
        <v>81</v>
      </c>
      <c r="E1741">
        <f t="shared" si="270"/>
        <v>213</v>
      </c>
      <c r="F1741">
        <f t="shared" si="271"/>
        <v>26</v>
      </c>
      <c r="G1741">
        <f t="shared" si="272"/>
        <v>7</v>
      </c>
      <c r="H1741">
        <v>0</v>
      </c>
      <c r="I1741">
        <f t="shared" si="277"/>
        <v>3</v>
      </c>
      <c r="J1741">
        <f>VLOOKUP(AA1741,角色间职业划分!P:AP,20,FALSE)</f>
        <v>10</v>
      </c>
      <c r="K1741">
        <f>IF(X1741=500,100,VLOOKUP(AA1741,角色间职业划分!P:AP,22,FALSE))</f>
        <v>120</v>
      </c>
      <c r="L1741">
        <f>IF(X1741=500,K1741,VLOOKUP(AA1741,角色间职业划分!P:AP,23,FALSE))</f>
        <v>60</v>
      </c>
      <c r="M1741">
        <f>VLOOKUP(AA1741,角色间职业划分!P:AP,24,FALSE)</f>
        <v>0</v>
      </c>
      <c r="N1741">
        <f>VLOOKUP(AA1741,角色间职业划分!P:AP,14)*100</f>
        <v>95</v>
      </c>
      <c r="O1741">
        <f>VLOOKUP(AA1741,角色间职业划分!P:Z,9,FALSE)</f>
        <v>0</v>
      </c>
      <c r="P1741">
        <f>VLOOKUP(AA1741,角色间职业划分!P:AP,10,FALSE)</f>
        <v>0</v>
      </c>
      <c r="Q1741">
        <f>VLOOKUP(AA1741,角色间职业划分!P:AP,15,FALSE)</f>
        <v>0</v>
      </c>
      <c r="R1741">
        <f>VLOOKUP(AA1741,角色间职业划分!P:AP,16,FALSE)</f>
        <v>0</v>
      </c>
      <c r="S1741">
        <f>VLOOKUP(AA1741,角色间职业划分!P:AP,17,FALSE)</f>
        <v>0</v>
      </c>
      <c r="T1741">
        <f>VLOOKUP(AA1741,角色间职业划分!P:AP,18,FALSE)</f>
        <v>0</v>
      </c>
      <c r="U1741">
        <f>VLOOKUP(AA1741,角色间职业划分!P:AP,27,FALSE)</f>
        <v>0</v>
      </c>
      <c r="V1741">
        <f t="shared" si="273"/>
        <v>20</v>
      </c>
      <c r="W1741">
        <f>VLOOKUP(AA1741,角色间职业划分!P:Q,2,FALSE)</f>
        <v>37</v>
      </c>
      <c r="X1741">
        <f t="shared" si="278"/>
        <v>20</v>
      </c>
      <c r="Y1741">
        <f>INT(VLOOKUP(X1741,角色属性总表!AG:AH,2,FALSE)*角色属性总表!$C$38)</f>
        <v>540</v>
      </c>
      <c r="AA1741">
        <f t="shared" si="279"/>
        <v>18</v>
      </c>
      <c r="AB1741">
        <f>VLOOKUP(X1741,角色属性总表!AG:AI,2,FALSE)*VLOOKUP(角色等级属性!AA1741,角色间职业划分!P:AG,13,FALSE)/角色间职业划分!$AB$9</f>
        <v>532.65694356372865</v>
      </c>
      <c r="AC1741">
        <f>VLOOKUP(X1741,角色属性总表!AG:AI,3,FALSE)*VLOOKUP(AA1741,角色间职业划分!P:AG,8,FALSE)/角色间职业划分!$W$9</f>
        <v>2091.6</v>
      </c>
      <c r="AD1741">
        <f>VLOOKUP(AA1741,角色间职业划分!P:AP,26,FALSE)</f>
        <v>0.4</v>
      </c>
      <c r="AE1741">
        <f>VLOOKUP(X1741,角色属性总表!I:Q,3,FALSE)</f>
        <v>241.92000000000002</v>
      </c>
      <c r="AF1741">
        <f>VLOOKUP(AA1741,角色间职业划分!P:AP,11,FALSE)</f>
        <v>0.5</v>
      </c>
      <c r="AG1741">
        <f t="shared" si="274"/>
        <v>557.83165289201077</v>
      </c>
      <c r="AH1741">
        <f t="shared" si="275"/>
        <v>243</v>
      </c>
      <c r="AJ1741">
        <f t="shared" si="276"/>
        <v>314.83165289201077</v>
      </c>
      <c r="AK1741">
        <v>1737</v>
      </c>
    </row>
    <row r="1742" spans="1:37" x14ac:dyDescent="0.15">
      <c r="A1742">
        <v>1738</v>
      </c>
      <c r="B1742">
        <f>ROUND(VLOOKUP(X1742,角色属性总表!AG:AI,2,FALSE)/角色属性总表!$C$34,0)</f>
        <v>80</v>
      </c>
      <c r="C1742">
        <f>ROUND(VLOOKUP(X1742,角色属性总表!Y:AE,3,FALSE)/J1742,0)</f>
        <v>20</v>
      </c>
      <c r="D1742">
        <f>ROUND(VLOOKUP(X1742,角色属性总表!AG:AI,3,FALSE)/角色属性总表!$C$35,0)</f>
        <v>83</v>
      </c>
      <c r="E1742">
        <f t="shared" si="270"/>
        <v>220</v>
      </c>
      <c r="F1742">
        <f t="shared" si="271"/>
        <v>26</v>
      </c>
      <c r="G1742">
        <f t="shared" si="272"/>
        <v>7</v>
      </c>
      <c r="H1742">
        <v>0</v>
      </c>
      <c r="I1742">
        <f t="shared" si="277"/>
        <v>3</v>
      </c>
      <c r="J1742">
        <f>VLOOKUP(AA1742,角色间职业划分!P:AP,20,FALSE)</f>
        <v>10</v>
      </c>
      <c r="K1742">
        <f>IF(X1742=500,100,VLOOKUP(AA1742,角色间职业划分!P:AP,22,FALSE))</f>
        <v>120</v>
      </c>
      <c r="L1742">
        <f>IF(X1742=500,K1742,VLOOKUP(AA1742,角色间职业划分!P:AP,23,FALSE))</f>
        <v>60</v>
      </c>
      <c r="M1742">
        <f>VLOOKUP(AA1742,角色间职业划分!P:AP,24,FALSE)</f>
        <v>0</v>
      </c>
      <c r="N1742">
        <f>VLOOKUP(AA1742,角色间职业划分!P:AP,14)*100</f>
        <v>95</v>
      </c>
      <c r="O1742">
        <f>VLOOKUP(AA1742,角色间职业划分!P:Z,9,FALSE)</f>
        <v>0</v>
      </c>
      <c r="P1742">
        <f>VLOOKUP(AA1742,角色间职业划分!P:AP,10,FALSE)</f>
        <v>0</v>
      </c>
      <c r="Q1742">
        <f>VLOOKUP(AA1742,角色间职业划分!P:AP,15,FALSE)</f>
        <v>0</v>
      </c>
      <c r="R1742">
        <f>VLOOKUP(AA1742,角色间职业划分!P:AP,16,FALSE)</f>
        <v>0</v>
      </c>
      <c r="S1742">
        <f>VLOOKUP(AA1742,角色间职业划分!P:AP,17,FALSE)</f>
        <v>0</v>
      </c>
      <c r="T1742">
        <f>VLOOKUP(AA1742,角色间职业划分!P:AP,18,FALSE)</f>
        <v>0</v>
      </c>
      <c r="U1742">
        <f>VLOOKUP(AA1742,角色间职业划分!P:AP,27,FALSE)</f>
        <v>0</v>
      </c>
      <c r="V1742">
        <f t="shared" si="273"/>
        <v>20</v>
      </c>
      <c r="W1742">
        <f>VLOOKUP(AA1742,角色间职业划分!P:Q,2,FALSE)</f>
        <v>37</v>
      </c>
      <c r="X1742">
        <f t="shared" si="278"/>
        <v>21</v>
      </c>
      <c r="Y1742">
        <f>INT(VLOOKUP(X1742,角色属性总表!AG:AH,2,FALSE)*角色属性总表!$C$38)</f>
        <v>558</v>
      </c>
      <c r="AA1742">
        <f t="shared" si="279"/>
        <v>18</v>
      </c>
      <c r="AB1742">
        <f>VLOOKUP(X1742,角色属性总表!AG:AI,2,FALSE)*VLOOKUP(角色等级属性!AA1742,角色间职业划分!P:AG,13,FALSE)/角色间职业划分!$AB$9</f>
        <v>550.41217501585299</v>
      </c>
      <c r="AC1742">
        <f>VLOOKUP(X1742,角色属性总表!AG:AI,3,FALSE)*VLOOKUP(AA1742,角色间职业划分!P:AG,8,FALSE)/角色间职业划分!$W$9</f>
        <v>2161.3200000000002</v>
      </c>
      <c r="AD1742">
        <f>VLOOKUP(AA1742,角色间职业划分!P:AP,26,FALSE)</f>
        <v>0.4</v>
      </c>
      <c r="AE1742">
        <f>VLOOKUP(X1742,角色属性总表!I:Q,3,FALSE)</f>
        <v>249.98400000000004</v>
      </c>
      <c r="AF1742">
        <f>VLOOKUP(AA1742,角色间职业划分!P:AP,11,FALSE)</f>
        <v>0.5</v>
      </c>
      <c r="AG1742">
        <f t="shared" si="274"/>
        <v>602.49320538986058</v>
      </c>
      <c r="AH1742">
        <f t="shared" si="275"/>
        <v>249</v>
      </c>
      <c r="AJ1742">
        <f t="shared" si="276"/>
        <v>353.49320538986058</v>
      </c>
      <c r="AK1742">
        <v>1738</v>
      </c>
    </row>
    <row r="1743" spans="1:37" x14ac:dyDescent="0.15">
      <c r="A1743">
        <v>1739</v>
      </c>
      <c r="B1743">
        <f>ROUND(VLOOKUP(X1743,角色属性总表!AG:AI,2,FALSE)/角色属性总表!$C$34,0)</f>
        <v>82</v>
      </c>
      <c r="C1743">
        <f>ROUND(VLOOKUP(X1743,角色属性总表!Y:AE,3,FALSE)/J1743,0)</f>
        <v>21</v>
      </c>
      <c r="D1743">
        <f>ROUND(VLOOKUP(X1743,角色属性总表!AG:AI,3,FALSE)/角色属性总表!$C$35,0)</f>
        <v>86</v>
      </c>
      <c r="E1743">
        <f t="shared" si="270"/>
        <v>227</v>
      </c>
      <c r="F1743">
        <f t="shared" si="271"/>
        <v>26</v>
      </c>
      <c r="G1743">
        <f t="shared" si="272"/>
        <v>7</v>
      </c>
      <c r="H1743">
        <v>0</v>
      </c>
      <c r="I1743">
        <f t="shared" si="277"/>
        <v>3</v>
      </c>
      <c r="J1743">
        <f>VLOOKUP(AA1743,角色间职业划分!P:AP,20,FALSE)</f>
        <v>10</v>
      </c>
      <c r="K1743">
        <f>IF(X1743=500,100,VLOOKUP(AA1743,角色间职业划分!P:AP,22,FALSE))</f>
        <v>120</v>
      </c>
      <c r="L1743">
        <f>IF(X1743=500,K1743,VLOOKUP(AA1743,角色间职业划分!P:AP,23,FALSE))</f>
        <v>60</v>
      </c>
      <c r="M1743">
        <f>VLOOKUP(AA1743,角色间职业划分!P:AP,24,FALSE)</f>
        <v>0</v>
      </c>
      <c r="N1743">
        <f>VLOOKUP(AA1743,角色间职业划分!P:AP,14)*100</f>
        <v>95</v>
      </c>
      <c r="O1743">
        <f>VLOOKUP(AA1743,角色间职业划分!P:Z,9,FALSE)</f>
        <v>0</v>
      </c>
      <c r="P1743">
        <f>VLOOKUP(AA1743,角色间职业划分!P:AP,10,FALSE)</f>
        <v>0</v>
      </c>
      <c r="Q1743">
        <f>VLOOKUP(AA1743,角色间职业划分!P:AP,15,FALSE)</f>
        <v>0</v>
      </c>
      <c r="R1743">
        <f>VLOOKUP(AA1743,角色间职业划分!P:AP,16,FALSE)</f>
        <v>0</v>
      </c>
      <c r="S1743">
        <f>VLOOKUP(AA1743,角色间职业划分!P:AP,17,FALSE)</f>
        <v>0</v>
      </c>
      <c r="T1743">
        <f>VLOOKUP(AA1743,角色间职业划分!P:AP,18,FALSE)</f>
        <v>0</v>
      </c>
      <c r="U1743">
        <f>VLOOKUP(AA1743,角色间职业划分!P:AP,27,FALSE)</f>
        <v>0</v>
      </c>
      <c r="V1743">
        <f t="shared" si="273"/>
        <v>20</v>
      </c>
      <c r="W1743">
        <f>VLOOKUP(AA1743,角色间职业划分!P:Q,2,FALSE)</f>
        <v>37</v>
      </c>
      <c r="X1743">
        <f t="shared" si="278"/>
        <v>22</v>
      </c>
      <c r="Y1743">
        <f>INT(VLOOKUP(X1743,角色属性总表!AG:AH,2,FALSE)*角色属性总表!$C$38)</f>
        <v>576</v>
      </c>
      <c r="AA1743">
        <f t="shared" si="279"/>
        <v>18</v>
      </c>
      <c r="AB1743">
        <f>VLOOKUP(X1743,角色属性总表!AG:AI,2,FALSE)*VLOOKUP(角色等级属性!AA1743,角色间职业划分!P:AG,13,FALSE)/角色间职业划分!$AB$9</f>
        <v>568.16740646797723</v>
      </c>
      <c r="AC1743">
        <f>VLOOKUP(X1743,角色属性总表!AG:AI,3,FALSE)*VLOOKUP(AA1743,角色间职业划分!P:AG,8,FALSE)/角色间职业划分!$W$9</f>
        <v>2231.04</v>
      </c>
      <c r="AD1743">
        <f>VLOOKUP(AA1743,角色间职业划分!P:AP,26,FALSE)</f>
        <v>0.4</v>
      </c>
      <c r="AE1743">
        <f>VLOOKUP(X1743,角色属性总表!I:Q,3,FALSE)</f>
        <v>258.048</v>
      </c>
      <c r="AF1743">
        <f>VLOOKUP(AA1743,角色间职业划分!P:AP,11,FALSE)</f>
        <v>0.5</v>
      </c>
      <c r="AG1743">
        <f t="shared" si="274"/>
        <v>648.46908005205398</v>
      </c>
      <c r="AH1743">
        <f t="shared" si="275"/>
        <v>258</v>
      </c>
      <c r="AJ1743">
        <f t="shared" si="276"/>
        <v>390.46908005205398</v>
      </c>
      <c r="AK1743">
        <v>1739</v>
      </c>
    </row>
    <row r="1744" spans="1:37" x14ac:dyDescent="0.15">
      <c r="A1744">
        <v>1740</v>
      </c>
      <c r="B1744">
        <f>ROUND(VLOOKUP(X1744,角色属性总表!AG:AI,2,FALSE)/角色属性总表!$C$34,0)</f>
        <v>85</v>
      </c>
      <c r="C1744">
        <f>ROUND(VLOOKUP(X1744,角色属性总表!Y:AE,3,FALSE)/J1744,0)</f>
        <v>22</v>
      </c>
      <c r="D1744">
        <f>ROUND(VLOOKUP(X1744,角色属性总表!AG:AI,3,FALSE)/角色属性总表!$C$35,0)</f>
        <v>89</v>
      </c>
      <c r="E1744">
        <f t="shared" si="270"/>
        <v>234</v>
      </c>
      <c r="F1744">
        <f t="shared" si="271"/>
        <v>26</v>
      </c>
      <c r="G1744">
        <f t="shared" si="272"/>
        <v>7</v>
      </c>
      <c r="H1744">
        <v>0</v>
      </c>
      <c r="I1744">
        <f t="shared" si="277"/>
        <v>3</v>
      </c>
      <c r="J1744">
        <f>VLOOKUP(AA1744,角色间职业划分!P:AP,20,FALSE)</f>
        <v>10</v>
      </c>
      <c r="K1744">
        <f>IF(X1744=500,100,VLOOKUP(AA1744,角色间职业划分!P:AP,22,FALSE))</f>
        <v>120</v>
      </c>
      <c r="L1744">
        <f>IF(X1744=500,K1744,VLOOKUP(AA1744,角色间职业划分!P:AP,23,FALSE))</f>
        <v>60</v>
      </c>
      <c r="M1744">
        <f>VLOOKUP(AA1744,角色间职业划分!P:AP,24,FALSE)</f>
        <v>0</v>
      </c>
      <c r="N1744">
        <f>VLOOKUP(AA1744,角色间职业划分!P:AP,14)*100</f>
        <v>95</v>
      </c>
      <c r="O1744">
        <f>VLOOKUP(AA1744,角色间职业划分!P:Z,9,FALSE)</f>
        <v>0</v>
      </c>
      <c r="P1744">
        <f>VLOOKUP(AA1744,角色间职业划分!P:AP,10,FALSE)</f>
        <v>0</v>
      </c>
      <c r="Q1744">
        <f>VLOOKUP(AA1744,角色间职业划分!P:AP,15,FALSE)</f>
        <v>0</v>
      </c>
      <c r="R1744">
        <f>VLOOKUP(AA1744,角色间职业划分!P:AP,16,FALSE)</f>
        <v>0</v>
      </c>
      <c r="S1744">
        <f>VLOOKUP(AA1744,角色间职业划分!P:AP,17,FALSE)</f>
        <v>0</v>
      </c>
      <c r="T1744">
        <f>VLOOKUP(AA1744,角色间职业划分!P:AP,18,FALSE)</f>
        <v>0</v>
      </c>
      <c r="U1744">
        <f>VLOOKUP(AA1744,角色间职业划分!P:AP,27,FALSE)</f>
        <v>0</v>
      </c>
      <c r="V1744">
        <f t="shared" si="273"/>
        <v>20</v>
      </c>
      <c r="W1744">
        <f>VLOOKUP(AA1744,角色间职业划分!P:Q,2,FALSE)</f>
        <v>37</v>
      </c>
      <c r="X1744">
        <f t="shared" si="278"/>
        <v>23</v>
      </c>
      <c r="Y1744">
        <f>INT(VLOOKUP(X1744,角色属性总表!AG:AH,2,FALSE)*角色属性总表!$C$38)</f>
        <v>594</v>
      </c>
      <c r="AA1744">
        <f t="shared" si="279"/>
        <v>18</v>
      </c>
      <c r="AB1744">
        <f>VLOOKUP(X1744,角色属性总表!AG:AI,2,FALSE)*VLOOKUP(角色等级属性!AA1744,角色间职业划分!P:AG,13,FALSE)/角色间职业划分!$AB$9</f>
        <v>585.92263792010147</v>
      </c>
      <c r="AC1744">
        <f>VLOOKUP(X1744,角色属性总表!AG:AI,3,FALSE)*VLOOKUP(AA1744,角色间职业划分!P:AG,8,FALSE)/角色间职业划分!$W$9</f>
        <v>2300.7599999999998</v>
      </c>
      <c r="AD1744">
        <f>VLOOKUP(AA1744,角色间职业划分!P:AP,26,FALSE)</f>
        <v>0.4</v>
      </c>
      <c r="AE1744">
        <f>VLOOKUP(X1744,角色属性总表!I:Q,3,FALSE)</f>
        <v>266.11199999999997</v>
      </c>
      <c r="AF1744">
        <f>VLOOKUP(AA1744,角色间职业划分!P:AP,11,FALSE)</f>
        <v>0.5</v>
      </c>
      <c r="AG1744">
        <f t="shared" si="274"/>
        <v>695.7421374404571</v>
      </c>
      <c r="AH1744">
        <f t="shared" si="275"/>
        <v>267</v>
      </c>
      <c r="AJ1744">
        <f t="shared" si="276"/>
        <v>428.7421374404571</v>
      </c>
      <c r="AK1744">
        <v>1740</v>
      </c>
    </row>
    <row r="1745" spans="1:37" x14ac:dyDescent="0.15">
      <c r="A1745">
        <v>1741</v>
      </c>
      <c r="B1745">
        <f>ROUND(VLOOKUP(X1745,角色属性总表!AG:AI,2,FALSE)/角色属性总表!$C$34,0)</f>
        <v>87</v>
      </c>
      <c r="C1745">
        <f>ROUND(VLOOKUP(X1745,角色属性总表!Y:AE,3,FALSE)/J1745,0)</f>
        <v>23</v>
      </c>
      <c r="D1745">
        <f>ROUND(VLOOKUP(X1745,角色属性总表!AG:AI,3,FALSE)/角色属性总表!$C$35,0)</f>
        <v>91</v>
      </c>
      <c r="E1745">
        <f t="shared" si="270"/>
        <v>241</v>
      </c>
      <c r="F1745">
        <f t="shared" si="271"/>
        <v>26</v>
      </c>
      <c r="G1745">
        <f t="shared" si="272"/>
        <v>7</v>
      </c>
      <c r="H1745">
        <v>0</v>
      </c>
      <c r="I1745">
        <f t="shared" si="277"/>
        <v>3</v>
      </c>
      <c r="J1745">
        <f>VLOOKUP(AA1745,角色间职业划分!P:AP,20,FALSE)</f>
        <v>10</v>
      </c>
      <c r="K1745">
        <f>IF(X1745=500,100,VLOOKUP(AA1745,角色间职业划分!P:AP,22,FALSE))</f>
        <v>120</v>
      </c>
      <c r="L1745">
        <f>IF(X1745=500,K1745,VLOOKUP(AA1745,角色间职业划分!P:AP,23,FALSE))</f>
        <v>60</v>
      </c>
      <c r="M1745">
        <f>VLOOKUP(AA1745,角色间职业划分!P:AP,24,FALSE)</f>
        <v>0</v>
      </c>
      <c r="N1745">
        <f>VLOOKUP(AA1745,角色间职业划分!P:AP,14)*100</f>
        <v>95</v>
      </c>
      <c r="O1745">
        <f>VLOOKUP(AA1745,角色间职业划分!P:Z,9,FALSE)</f>
        <v>0</v>
      </c>
      <c r="P1745">
        <f>VLOOKUP(AA1745,角色间职业划分!P:AP,10,FALSE)</f>
        <v>0</v>
      </c>
      <c r="Q1745">
        <f>VLOOKUP(AA1745,角色间职业划分!P:AP,15,FALSE)</f>
        <v>0</v>
      </c>
      <c r="R1745">
        <f>VLOOKUP(AA1745,角色间职业划分!P:AP,16,FALSE)</f>
        <v>0</v>
      </c>
      <c r="S1745">
        <f>VLOOKUP(AA1745,角色间职业划分!P:AP,17,FALSE)</f>
        <v>0</v>
      </c>
      <c r="T1745">
        <f>VLOOKUP(AA1745,角色间职业划分!P:AP,18,FALSE)</f>
        <v>0</v>
      </c>
      <c r="U1745">
        <f>VLOOKUP(AA1745,角色间职业划分!P:AP,27,FALSE)</f>
        <v>0</v>
      </c>
      <c r="V1745">
        <f t="shared" si="273"/>
        <v>20</v>
      </c>
      <c r="W1745">
        <f>VLOOKUP(AA1745,角色间职业划分!P:Q,2,FALSE)</f>
        <v>37</v>
      </c>
      <c r="X1745">
        <f t="shared" si="278"/>
        <v>24</v>
      </c>
      <c r="Y1745">
        <f>INT(VLOOKUP(X1745,角色属性总表!AG:AH,2,FALSE)*角色属性总表!$C$38)</f>
        <v>612</v>
      </c>
      <c r="AA1745">
        <f t="shared" si="279"/>
        <v>18</v>
      </c>
      <c r="AB1745">
        <f>VLOOKUP(X1745,角色属性总表!AG:AI,2,FALSE)*VLOOKUP(角色等级属性!AA1745,角色间职业划分!P:AG,13,FALSE)/角色间职业划分!$AB$9</f>
        <v>603.67786937222581</v>
      </c>
      <c r="AC1745">
        <f>VLOOKUP(X1745,角色属性总表!AG:AI,3,FALSE)*VLOOKUP(AA1745,角色间职业划分!P:AG,8,FALSE)/角色间职业划分!$W$9</f>
        <v>2370.4799999999996</v>
      </c>
      <c r="AD1745">
        <f>VLOOKUP(AA1745,角色间职业划分!P:AP,26,FALSE)</f>
        <v>0.4</v>
      </c>
      <c r="AE1745">
        <f>VLOOKUP(X1745,角色属性总表!I:Q,3,FALSE)</f>
        <v>274.17599999999999</v>
      </c>
      <c r="AF1745">
        <f>VLOOKUP(AA1745,角色间职业划分!P:AP,11,FALSE)</f>
        <v>0.5</v>
      </c>
      <c r="AG1745">
        <f t="shared" si="274"/>
        <v>744.2965467389613</v>
      </c>
      <c r="AH1745">
        <f t="shared" si="275"/>
        <v>273</v>
      </c>
      <c r="AJ1745">
        <f t="shared" si="276"/>
        <v>471.2965467389613</v>
      </c>
      <c r="AK1745">
        <v>1741</v>
      </c>
    </row>
    <row r="1746" spans="1:37" x14ac:dyDescent="0.15">
      <c r="A1746">
        <v>1742</v>
      </c>
      <c r="B1746">
        <f>ROUND(VLOOKUP(X1746,角色属性总表!AG:AI,2,FALSE)/角色属性总表!$C$34,0)</f>
        <v>90</v>
      </c>
      <c r="C1746">
        <f>ROUND(VLOOKUP(X1746,角色属性总表!Y:AE,3,FALSE)/J1746,0)</f>
        <v>24</v>
      </c>
      <c r="D1746">
        <f>ROUND(VLOOKUP(X1746,角色属性总表!AG:AI,3,FALSE)/角色属性总表!$C$35,0)</f>
        <v>94</v>
      </c>
      <c r="E1746">
        <f t="shared" si="270"/>
        <v>248</v>
      </c>
      <c r="F1746">
        <f t="shared" si="271"/>
        <v>26</v>
      </c>
      <c r="G1746">
        <f t="shared" si="272"/>
        <v>7</v>
      </c>
      <c r="H1746">
        <v>0</v>
      </c>
      <c r="I1746">
        <f t="shared" si="277"/>
        <v>3</v>
      </c>
      <c r="J1746">
        <f>VLOOKUP(AA1746,角色间职业划分!P:AP,20,FALSE)</f>
        <v>10</v>
      </c>
      <c r="K1746">
        <f>IF(X1746=500,100,VLOOKUP(AA1746,角色间职业划分!P:AP,22,FALSE))</f>
        <v>120</v>
      </c>
      <c r="L1746">
        <f>IF(X1746=500,K1746,VLOOKUP(AA1746,角色间职业划分!P:AP,23,FALSE))</f>
        <v>60</v>
      </c>
      <c r="M1746">
        <f>VLOOKUP(AA1746,角色间职业划分!P:AP,24,FALSE)</f>
        <v>0</v>
      </c>
      <c r="N1746">
        <f>VLOOKUP(AA1746,角色间职业划分!P:AP,14)*100</f>
        <v>95</v>
      </c>
      <c r="O1746">
        <f>VLOOKUP(AA1746,角色间职业划分!P:Z,9,FALSE)</f>
        <v>0</v>
      </c>
      <c r="P1746">
        <f>VLOOKUP(AA1746,角色间职业划分!P:AP,10,FALSE)</f>
        <v>0</v>
      </c>
      <c r="Q1746">
        <f>VLOOKUP(AA1746,角色间职业划分!P:AP,15,FALSE)</f>
        <v>0</v>
      </c>
      <c r="R1746">
        <f>VLOOKUP(AA1746,角色间职业划分!P:AP,16,FALSE)</f>
        <v>0</v>
      </c>
      <c r="S1746">
        <f>VLOOKUP(AA1746,角色间职业划分!P:AP,17,FALSE)</f>
        <v>0</v>
      </c>
      <c r="T1746">
        <f>VLOOKUP(AA1746,角色间职业划分!P:AP,18,FALSE)</f>
        <v>0</v>
      </c>
      <c r="U1746">
        <f>VLOOKUP(AA1746,角色间职业划分!P:AP,27,FALSE)</f>
        <v>0</v>
      </c>
      <c r="V1746">
        <f t="shared" si="273"/>
        <v>20</v>
      </c>
      <c r="W1746">
        <f>VLOOKUP(AA1746,角色间职业划分!P:Q,2,FALSE)</f>
        <v>37</v>
      </c>
      <c r="X1746">
        <f t="shared" si="278"/>
        <v>25</v>
      </c>
      <c r="Y1746">
        <f>INT(VLOOKUP(X1746,角色属性总表!AG:AH,2,FALSE)*角色属性总表!$C$38)</f>
        <v>630</v>
      </c>
      <c r="AA1746">
        <f t="shared" si="279"/>
        <v>18</v>
      </c>
      <c r="AB1746">
        <f>VLOOKUP(X1746,角色属性总表!AG:AI,2,FALSE)*VLOOKUP(角色等级属性!AA1746,角色间职业划分!P:AG,13,FALSE)/角色间职业划分!$AB$9</f>
        <v>621.43310082435016</v>
      </c>
      <c r="AC1746">
        <f>VLOOKUP(X1746,角色属性总表!AG:AI,3,FALSE)*VLOOKUP(AA1746,角色间职业划分!P:AG,8,FALSE)/角色间职业划分!$W$9</f>
        <v>2440.1999999999998</v>
      </c>
      <c r="AD1746">
        <f>VLOOKUP(AA1746,角色间职业划分!P:AP,26,FALSE)</f>
        <v>0.4</v>
      </c>
      <c r="AE1746">
        <f>VLOOKUP(X1746,角色属性总表!I:Q,3,FALSE)</f>
        <v>282.24</v>
      </c>
      <c r="AF1746">
        <f>VLOOKUP(AA1746,角色间职业划分!P:AP,11,FALSE)</f>
        <v>0.5</v>
      </c>
      <c r="AG1746">
        <f t="shared" si="274"/>
        <v>794.11764705882354</v>
      </c>
      <c r="AH1746">
        <f t="shared" si="275"/>
        <v>282</v>
      </c>
      <c r="AJ1746">
        <f t="shared" si="276"/>
        <v>512.11764705882354</v>
      </c>
      <c r="AK1746">
        <v>1742</v>
      </c>
    </row>
    <row r="1747" spans="1:37" x14ac:dyDescent="0.15">
      <c r="A1747">
        <v>1743</v>
      </c>
      <c r="B1747">
        <f>ROUND(VLOOKUP(X1747,角色属性总表!AG:AI,2,FALSE)/角色属性总表!$C$34,0)</f>
        <v>93</v>
      </c>
      <c r="C1747">
        <f>ROUND(VLOOKUP(X1747,角色属性总表!Y:AE,3,FALSE)/J1747,0)</f>
        <v>25</v>
      </c>
      <c r="D1747">
        <f>ROUND(VLOOKUP(X1747,角色属性总表!AG:AI,3,FALSE)/角色属性总表!$C$35,0)</f>
        <v>97</v>
      </c>
      <c r="E1747">
        <f t="shared" si="270"/>
        <v>255</v>
      </c>
      <c r="F1747">
        <f t="shared" si="271"/>
        <v>26</v>
      </c>
      <c r="G1747">
        <f t="shared" si="272"/>
        <v>7</v>
      </c>
      <c r="H1747">
        <v>0</v>
      </c>
      <c r="I1747">
        <f t="shared" si="277"/>
        <v>3</v>
      </c>
      <c r="J1747">
        <f>VLOOKUP(AA1747,角色间职业划分!P:AP,20,FALSE)</f>
        <v>10</v>
      </c>
      <c r="K1747">
        <f>IF(X1747=500,100,VLOOKUP(AA1747,角色间职业划分!P:AP,22,FALSE))</f>
        <v>120</v>
      </c>
      <c r="L1747">
        <f>IF(X1747=500,K1747,VLOOKUP(AA1747,角色间职业划分!P:AP,23,FALSE))</f>
        <v>60</v>
      </c>
      <c r="M1747">
        <f>VLOOKUP(AA1747,角色间职业划分!P:AP,24,FALSE)</f>
        <v>0</v>
      </c>
      <c r="N1747">
        <f>VLOOKUP(AA1747,角色间职业划分!P:AP,14)*100</f>
        <v>95</v>
      </c>
      <c r="O1747">
        <f>VLOOKUP(AA1747,角色间职业划分!P:Z,9,FALSE)</f>
        <v>0</v>
      </c>
      <c r="P1747">
        <f>VLOOKUP(AA1747,角色间职业划分!P:AP,10,FALSE)</f>
        <v>0</v>
      </c>
      <c r="Q1747">
        <f>VLOOKUP(AA1747,角色间职业划分!P:AP,15,FALSE)</f>
        <v>0</v>
      </c>
      <c r="R1747">
        <f>VLOOKUP(AA1747,角色间职业划分!P:AP,16,FALSE)</f>
        <v>0</v>
      </c>
      <c r="S1747">
        <f>VLOOKUP(AA1747,角色间职业划分!P:AP,17,FALSE)</f>
        <v>0</v>
      </c>
      <c r="T1747">
        <f>VLOOKUP(AA1747,角色间职业划分!P:AP,18,FALSE)</f>
        <v>0</v>
      </c>
      <c r="U1747">
        <f>VLOOKUP(AA1747,角色间职业划分!P:AP,27,FALSE)</f>
        <v>0</v>
      </c>
      <c r="V1747">
        <f t="shared" si="273"/>
        <v>20</v>
      </c>
      <c r="W1747">
        <f>VLOOKUP(AA1747,角色间职业划分!P:Q,2,FALSE)</f>
        <v>37</v>
      </c>
      <c r="X1747">
        <f t="shared" si="278"/>
        <v>26</v>
      </c>
      <c r="Y1747">
        <f>INT(VLOOKUP(X1747,角色属性总表!AG:AH,2,FALSE)*角色属性总表!$C$38)</f>
        <v>648</v>
      </c>
      <c r="AA1747">
        <f t="shared" si="279"/>
        <v>18</v>
      </c>
      <c r="AB1747">
        <f>VLOOKUP(X1747,角色属性总表!AG:AI,2,FALSE)*VLOOKUP(角色等级属性!AA1747,角色间职业划分!P:AG,13,FALSE)/角色间职业划分!$AB$9</f>
        <v>639.1883322764744</v>
      </c>
      <c r="AC1747">
        <f>VLOOKUP(X1747,角色属性总表!AG:AI,3,FALSE)*VLOOKUP(AA1747,角色间职业划分!P:AG,8,FALSE)/角色间职业划分!$W$9</f>
        <v>2509.92</v>
      </c>
      <c r="AD1747">
        <f>VLOOKUP(AA1747,角色间职业划分!P:AP,26,FALSE)</f>
        <v>0.4</v>
      </c>
      <c r="AE1747">
        <f>VLOOKUP(X1747,角色属性总表!I:Q,3,FALSE)</f>
        <v>290.30400000000003</v>
      </c>
      <c r="AF1747">
        <f>VLOOKUP(AA1747,角色间职业划分!P:AP,11,FALSE)</f>
        <v>0.5</v>
      </c>
      <c r="AG1747">
        <f t="shared" si="274"/>
        <v>845.19182849521496</v>
      </c>
      <c r="AH1747">
        <f t="shared" si="275"/>
        <v>291</v>
      </c>
      <c r="AJ1747">
        <f t="shared" si="276"/>
        <v>554.19182849521496</v>
      </c>
      <c r="AK1747">
        <v>1743</v>
      </c>
    </row>
    <row r="1748" spans="1:37" x14ac:dyDescent="0.15">
      <c r="A1748">
        <v>1744</v>
      </c>
      <c r="B1748">
        <f>ROUND(VLOOKUP(X1748,角色属性总表!AG:AI,2,FALSE)/角色属性总表!$C$34,0)</f>
        <v>95</v>
      </c>
      <c r="C1748">
        <f>ROUND(VLOOKUP(X1748,角色属性总表!Y:AE,3,FALSE)/J1748,0)</f>
        <v>26</v>
      </c>
      <c r="D1748">
        <f>ROUND(VLOOKUP(X1748,角色属性总表!AG:AI,3,FALSE)/角色属性总表!$C$35,0)</f>
        <v>99</v>
      </c>
      <c r="E1748">
        <f t="shared" si="270"/>
        <v>262</v>
      </c>
      <c r="F1748">
        <f t="shared" si="271"/>
        <v>26</v>
      </c>
      <c r="G1748">
        <f t="shared" si="272"/>
        <v>7</v>
      </c>
      <c r="H1748">
        <v>0</v>
      </c>
      <c r="I1748">
        <f t="shared" si="277"/>
        <v>3</v>
      </c>
      <c r="J1748">
        <f>VLOOKUP(AA1748,角色间职业划分!P:AP,20,FALSE)</f>
        <v>10</v>
      </c>
      <c r="K1748">
        <f>IF(X1748=500,100,VLOOKUP(AA1748,角色间职业划分!P:AP,22,FALSE))</f>
        <v>120</v>
      </c>
      <c r="L1748">
        <f>IF(X1748=500,K1748,VLOOKUP(AA1748,角色间职业划分!P:AP,23,FALSE))</f>
        <v>60</v>
      </c>
      <c r="M1748">
        <f>VLOOKUP(AA1748,角色间职业划分!P:AP,24,FALSE)</f>
        <v>0</v>
      </c>
      <c r="N1748">
        <f>VLOOKUP(AA1748,角色间职业划分!P:AP,14)*100</f>
        <v>95</v>
      </c>
      <c r="O1748">
        <f>VLOOKUP(AA1748,角色间职业划分!P:Z,9,FALSE)</f>
        <v>0</v>
      </c>
      <c r="P1748">
        <f>VLOOKUP(AA1748,角色间职业划分!P:AP,10,FALSE)</f>
        <v>0</v>
      </c>
      <c r="Q1748">
        <f>VLOOKUP(AA1748,角色间职业划分!P:AP,15,FALSE)</f>
        <v>0</v>
      </c>
      <c r="R1748">
        <f>VLOOKUP(AA1748,角色间职业划分!P:AP,16,FALSE)</f>
        <v>0</v>
      </c>
      <c r="S1748">
        <f>VLOOKUP(AA1748,角色间职业划分!P:AP,17,FALSE)</f>
        <v>0</v>
      </c>
      <c r="T1748">
        <f>VLOOKUP(AA1748,角色间职业划分!P:AP,18,FALSE)</f>
        <v>0</v>
      </c>
      <c r="U1748">
        <f>VLOOKUP(AA1748,角色间职业划分!P:AP,27,FALSE)</f>
        <v>0</v>
      </c>
      <c r="V1748">
        <f t="shared" si="273"/>
        <v>20</v>
      </c>
      <c r="W1748">
        <f>VLOOKUP(AA1748,角色间职业划分!P:Q,2,FALSE)</f>
        <v>37</v>
      </c>
      <c r="X1748">
        <f t="shared" si="278"/>
        <v>27</v>
      </c>
      <c r="Y1748">
        <f>INT(VLOOKUP(X1748,角色属性总表!AG:AH,2,FALSE)*角色属性总表!$C$38)</f>
        <v>666</v>
      </c>
      <c r="AA1748">
        <f t="shared" si="279"/>
        <v>18</v>
      </c>
      <c r="AB1748">
        <f>VLOOKUP(X1748,角色属性总表!AG:AI,2,FALSE)*VLOOKUP(角色等级属性!AA1748,角色间职业划分!P:AG,13,FALSE)/角色间职业划分!$AB$9</f>
        <v>656.94356372859875</v>
      </c>
      <c r="AC1748">
        <f>VLOOKUP(X1748,角色属性总表!AG:AI,3,FALSE)*VLOOKUP(AA1748,角色间职业划分!P:AG,8,FALSE)/角色间职业划分!$W$9</f>
        <v>2579.64</v>
      </c>
      <c r="AD1748">
        <f>VLOOKUP(AA1748,角色间职业划分!P:AP,26,FALSE)</f>
        <v>0.4</v>
      </c>
      <c r="AE1748">
        <f>VLOOKUP(X1748,角色属性总表!I:Q,3,FALSE)</f>
        <v>298.36799999999999</v>
      </c>
      <c r="AF1748">
        <f>VLOOKUP(AA1748,角色间职业划分!P:AP,11,FALSE)</f>
        <v>0.5</v>
      </c>
      <c r="AG1748">
        <f t="shared" si="274"/>
        <v>897.50642946666699</v>
      </c>
      <c r="AH1748">
        <f t="shared" si="275"/>
        <v>297</v>
      </c>
      <c r="AJ1748">
        <f t="shared" si="276"/>
        <v>600.50642946666699</v>
      </c>
      <c r="AK1748">
        <v>1744</v>
      </c>
    </row>
    <row r="1749" spans="1:37" x14ac:dyDescent="0.15">
      <c r="A1749">
        <v>1745</v>
      </c>
      <c r="B1749">
        <f>ROUND(VLOOKUP(X1749,角色属性总表!AG:AI,2,FALSE)/角色属性总表!$C$34,0)</f>
        <v>98</v>
      </c>
      <c r="C1749">
        <f>ROUND(VLOOKUP(X1749,角色属性总表!Y:AE,3,FALSE)/J1749,0)</f>
        <v>27</v>
      </c>
      <c r="D1749">
        <f>ROUND(VLOOKUP(X1749,角色属性总表!AG:AI,3,FALSE)/角色属性总表!$C$35,0)</f>
        <v>102</v>
      </c>
      <c r="E1749">
        <f t="shared" si="270"/>
        <v>269</v>
      </c>
      <c r="F1749">
        <f t="shared" si="271"/>
        <v>26</v>
      </c>
      <c r="G1749">
        <f t="shared" si="272"/>
        <v>7</v>
      </c>
      <c r="H1749">
        <v>0</v>
      </c>
      <c r="I1749">
        <f t="shared" si="277"/>
        <v>3</v>
      </c>
      <c r="J1749">
        <f>VLOOKUP(AA1749,角色间职业划分!P:AP,20,FALSE)</f>
        <v>10</v>
      </c>
      <c r="K1749">
        <f>IF(X1749=500,100,VLOOKUP(AA1749,角色间职业划分!P:AP,22,FALSE))</f>
        <v>120</v>
      </c>
      <c r="L1749">
        <f>IF(X1749=500,K1749,VLOOKUP(AA1749,角色间职业划分!P:AP,23,FALSE))</f>
        <v>60</v>
      </c>
      <c r="M1749">
        <f>VLOOKUP(AA1749,角色间职业划分!P:AP,24,FALSE)</f>
        <v>0</v>
      </c>
      <c r="N1749">
        <f>VLOOKUP(AA1749,角色间职业划分!P:AP,14)*100</f>
        <v>95</v>
      </c>
      <c r="O1749">
        <f>VLOOKUP(AA1749,角色间职业划分!P:Z,9,FALSE)</f>
        <v>0</v>
      </c>
      <c r="P1749">
        <f>VLOOKUP(AA1749,角色间职业划分!P:AP,10,FALSE)</f>
        <v>0</v>
      </c>
      <c r="Q1749">
        <f>VLOOKUP(AA1749,角色间职业划分!P:AP,15,FALSE)</f>
        <v>0</v>
      </c>
      <c r="R1749">
        <f>VLOOKUP(AA1749,角色间职业划分!P:AP,16,FALSE)</f>
        <v>0</v>
      </c>
      <c r="S1749">
        <f>VLOOKUP(AA1749,角色间职业划分!P:AP,17,FALSE)</f>
        <v>0</v>
      </c>
      <c r="T1749">
        <f>VLOOKUP(AA1749,角色间职业划分!P:AP,18,FALSE)</f>
        <v>0</v>
      </c>
      <c r="U1749">
        <f>VLOOKUP(AA1749,角色间职业划分!P:AP,27,FALSE)</f>
        <v>0</v>
      </c>
      <c r="V1749">
        <f t="shared" si="273"/>
        <v>20</v>
      </c>
      <c r="W1749">
        <f>VLOOKUP(AA1749,角色间职业划分!P:Q,2,FALSE)</f>
        <v>37</v>
      </c>
      <c r="X1749">
        <f t="shared" si="278"/>
        <v>28</v>
      </c>
      <c r="Y1749">
        <f>INT(VLOOKUP(X1749,角色属性总表!AG:AH,2,FALSE)*角色属性总表!$C$38)</f>
        <v>684</v>
      </c>
      <c r="AA1749">
        <f t="shared" si="279"/>
        <v>18</v>
      </c>
      <c r="AB1749">
        <f>VLOOKUP(X1749,角色属性总表!AG:AI,2,FALSE)*VLOOKUP(角色等级属性!AA1749,角色间职业划分!P:AG,13,FALSE)/角色间职业划分!$AB$9</f>
        <v>674.69879518072298</v>
      </c>
      <c r="AC1749">
        <f>VLOOKUP(X1749,角色属性总表!AG:AI,3,FALSE)*VLOOKUP(AA1749,角色间职业划分!P:AG,8,FALSE)/角色间职业划分!$W$9</f>
        <v>2649.3599999999997</v>
      </c>
      <c r="AD1749">
        <f>VLOOKUP(AA1749,角色间职业划分!P:AP,26,FALSE)</f>
        <v>0.4</v>
      </c>
      <c r="AE1749">
        <f>VLOOKUP(X1749,角色属性总表!I:Q,3,FALSE)</f>
        <v>306.43199999999996</v>
      </c>
      <c r="AF1749">
        <f>VLOOKUP(AA1749,角色间职业划分!P:AP,11,FALSE)</f>
        <v>0.5</v>
      </c>
      <c r="AG1749">
        <f t="shared" si="274"/>
        <v>951.04964758507606</v>
      </c>
      <c r="AH1749">
        <f t="shared" si="275"/>
        <v>306</v>
      </c>
      <c r="AJ1749">
        <f t="shared" si="276"/>
        <v>645.04964758507606</v>
      </c>
      <c r="AK1749">
        <v>1745</v>
      </c>
    </row>
    <row r="1750" spans="1:37" x14ac:dyDescent="0.15">
      <c r="A1750">
        <v>1746</v>
      </c>
      <c r="B1750">
        <f>ROUND(VLOOKUP(X1750,角色属性总表!AG:AI,2,FALSE)/角色属性总表!$C$34,0)</f>
        <v>100</v>
      </c>
      <c r="C1750">
        <f>ROUND(VLOOKUP(X1750,角色属性总表!Y:AE,3,FALSE)/J1750,0)</f>
        <v>28</v>
      </c>
      <c r="D1750">
        <f>ROUND(VLOOKUP(X1750,角色属性总表!AG:AI,3,FALSE)/角色属性总表!$C$35,0)</f>
        <v>105</v>
      </c>
      <c r="E1750">
        <f t="shared" si="270"/>
        <v>276</v>
      </c>
      <c r="F1750">
        <f t="shared" si="271"/>
        <v>26</v>
      </c>
      <c r="G1750">
        <f t="shared" si="272"/>
        <v>7</v>
      </c>
      <c r="H1750">
        <v>0</v>
      </c>
      <c r="I1750">
        <f t="shared" si="277"/>
        <v>3</v>
      </c>
      <c r="J1750">
        <f>VLOOKUP(AA1750,角色间职业划分!P:AP,20,FALSE)</f>
        <v>10</v>
      </c>
      <c r="K1750">
        <f>IF(X1750=500,100,VLOOKUP(AA1750,角色间职业划分!P:AP,22,FALSE))</f>
        <v>120</v>
      </c>
      <c r="L1750">
        <f>IF(X1750=500,K1750,VLOOKUP(AA1750,角色间职业划分!P:AP,23,FALSE))</f>
        <v>60</v>
      </c>
      <c r="M1750">
        <f>VLOOKUP(AA1750,角色间职业划分!P:AP,24,FALSE)</f>
        <v>0</v>
      </c>
      <c r="N1750">
        <f>VLOOKUP(AA1750,角色间职业划分!P:AP,14)*100</f>
        <v>95</v>
      </c>
      <c r="O1750">
        <f>VLOOKUP(AA1750,角色间职业划分!P:Z,9,FALSE)</f>
        <v>0</v>
      </c>
      <c r="P1750">
        <f>VLOOKUP(AA1750,角色间职业划分!P:AP,10,FALSE)</f>
        <v>0</v>
      </c>
      <c r="Q1750">
        <f>VLOOKUP(AA1750,角色间职业划分!P:AP,15,FALSE)</f>
        <v>0</v>
      </c>
      <c r="R1750">
        <f>VLOOKUP(AA1750,角色间职业划分!P:AP,16,FALSE)</f>
        <v>0</v>
      </c>
      <c r="S1750">
        <f>VLOOKUP(AA1750,角色间职业划分!P:AP,17,FALSE)</f>
        <v>0</v>
      </c>
      <c r="T1750">
        <f>VLOOKUP(AA1750,角色间职业划分!P:AP,18,FALSE)</f>
        <v>0</v>
      </c>
      <c r="U1750">
        <f>VLOOKUP(AA1750,角色间职业划分!P:AP,27,FALSE)</f>
        <v>0</v>
      </c>
      <c r="V1750">
        <f t="shared" si="273"/>
        <v>20</v>
      </c>
      <c r="W1750">
        <f>VLOOKUP(AA1750,角色间职业划分!P:Q,2,FALSE)</f>
        <v>37</v>
      </c>
      <c r="X1750">
        <f t="shared" si="278"/>
        <v>29</v>
      </c>
      <c r="Y1750">
        <f>INT(VLOOKUP(X1750,角色属性总表!AG:AH,2,FALSE)*角色属性总表!$C$38)</f>
        <v>702</v>
      </c>
      <c r="AA1750">
        <f t="shared" si="279"/>
        <v>18</v>
      </c>
      <c r="AB1750">
        <f>VLOOKUP(X1750,角色属性总表!AG:AI,2,FALSE)*VLOOKUP(角色等级属性!AA1750,角色间职业划分!P:AG,13,FALSE)/角色间职业划分!$AB$9</f>
        <v>692.45402663284722</v>
      </c>
      <c r="AC1750">
        <f>VLOOKUP(X1750,角色属性总表!AG:AI,3,FALSE)*VLOOKUP(AA1750,角色间职业划分!P:AG,8,FALSE)/角色间职业划分!$W$9</f>
        <v>2719.0799999999995</v>
      </c>
      <c r="AD1750">
        <f>VLOOKUP(AA1750,角色间职业划分!P:AP,26,FALSE)</f>
        <v>0.4</v>
      </c>
      <c r="AE1750">
        <f>VLOOKUP(X1750,角色属性总表!I:Q,3,FALSE)</f>
        <v>314.49599999999998</v>
      </c>
      <c r="AF1750">
        <f>VLOOKUP(AA1750,角色间职业划分!P:AP,11,FALSE)</f>
        <v>0.5</v>
      </c>
      <c r="AG1750">
        <f t="shared" si="274"/>
        <v>1005.8104618515899</v>
      </c>
      <c r="AH1750">
        <f t="shared" si="275"/>
        <v>315</v>
      </c>
      <c r="AJ1750">
        <f t="shared" si="276"/>
        <v>690.81046185158993</v>
      </c>
      <c r="AK1750">
        <v>1746</v>
      </c>
    </row>
    <row r="1751" spans="1:37" x14ac:dyDescent="0.15">
      <c r="A1751">
        <v>1747</v>
      </c>
      <c r="B1751">
        <f>ROUND(VLOOKUP(X1751,角色属性总表!AG:AI,2,FALSE)/角色属性总表!$C$34,0)</f>
        <v>103</v>
      </c>
      <c r="C1751">
        <f>ROUND(VLOOKUP(X1751,角色属性总表!Y:AE,3,FALSE)/J1751,0)</f>
        <v>30</v>
      </c>
      <c r="D1751">
        <f>ROUND(VLOOKUP(X1751,角色属性总表!AG:AI,3,FALSE)/角色属性总表!$C$35,0)</f>
        <v>108</v>
      </c>
      <c r="E1751">
        <f t="shared" si="270"/>
        <v>284</v>
      </c>
      <c r="F1751">
        <f t="shared" si="271"/>
        <v>26</v>
      </c>
      <c r="G1751">
        <f t="shared" si="272"/>
        <v>7</v>
      </c>
      <c r="H1751">
        <v>0</v>
      </c>
      <c r="I1751">
        <f t="shared" si="277"/>
        <v>3</v>
      </c>
      <c r="J1751">
        <f>VLOOKUP(AA1751,角色间职业划分!P:AP,20,FALSE)</f>
        <v>10</v>
      </c>
      <c r="K1751">
        <f>IF(X1751=500,100,VLOOKUP(AA1751,角色间职业划分!P:AP,22,FALSE))</f>
        <v>120</v>
      </c>
      <c r="L1751">
        <f>IF(X1751=500,K1751,VLOOKUP(AA1751,角色间职业划分!P:AP,23,FALSE))</f>
        <v>60</v>
      </c>
      <c r="M1751">
        <f>VLOOKUP(AA1751,角色间职业划分!P:AP,24,FALSE)</f>
        <v>0</v>
      </c>
      <c r="N1751">
        <f>VLOOKUP(AA1751,角色间职业划分!P:AP,14)*100</f>
        <v>95</v>
      </c>
      <c r="O1751">
        <f>VLOOKUP(AA1751,角色间职业划分!P:Z,9,FALSE)</f>
        <v>0</v>
      </c>
      <c r="P1751">
        <f>VLOOKUP(AA1751,角色间职业划分!P:AP,10,FALSE)</f>
        <v>0</v>
      </c>
      <c r="Q1751">
        <f>VLOOKUP(AA1751,角色间职业划分!P:AP,15,FALSE)</f>
        <v>0</v>
      </c>
      <c r="R1751">
        <f>VLOOKUP(AA1751,角色间职业划分!P:AP,16,FALSE)</f>
        <v>0</v>
      </c>
      <c r="S1751">
        <f>VLOOKUP(AA1751,角色间职业划分!P:AP,17,FALSE)</f>
        <v>0</v>
      </c>
      <c r="T1751">
        <f>VLOOKUP(AA1751,角色间职业划分!P:AP,18,FALSE)</f>
        <v>0</v>
      </c>
      <c r="U1751">
        <f>VLOOKUP(AA1751,角色间职业划分!P:AP,27,FALSE)</f>
        <v>0</v>
      </c>
      <c r="V1751">
        <f t="shared" si="273"/>
        <v>20</v>
      </c>
      <c r="W1751">
        <f>VLOOKUP(AA1751,角色间职业划分!P:Q,2,FALSE)</f>
        <v>37</v>
      </c>
      <c r="X1751">
        <f t="shared" si="278"/>
        <v>30</v>
      </c>
      <c r="Y1751">
        <f>INT(VLOOKUP(X1751,角色属性总表!AG:AH,2,FALSE)*角色属性总表!$C$38)</f>
        <v>720</v>
      </c>
      <c r="AA1751">
        <f t="shared" si="279"/>
        <v>18</v>
      </c>
      <c r="AB1751">
        <f>VLOOKUP(X1751,角色属性总表!AG:AI,2,FALSE)*VLOOKUP(角色等级属性!AA1751,角色间职业划分!P:AG,13,FALSE)/角色间职业划分!$AB$9</f>
        <v>710.20925808497157</v>
      </c>
      <c r="AC1751">
        <f>VLOOKUP(X1751,角色属性总表!AG:AI,3,FALSE)*VLOOKUP(AA1751,角色间职业划分!P:AG,8,FALSE)/角色间职业划分!$W$9</f>
        <v>2788.7999999999997</v>
      </c>
      <c r="AD1751">
        <f>VLOOKUP(AA1751,角色间职业划分!P:AP,26,FALSE)</f>
        <v>0.4</v>
      </c>
      <c r="AE1751">
        <f>VLOOKUP(X1751,角色属性总表!I:Q,3,FALSE)</f>
        <v>322.56</v>
      </c>
      <c r="AF1751">
        <f>VLOOKUP(AA1751,角色间职业划分!P:AP,11,FALSE)</f>
        <v>0.5</v>
      </c>
      <c r="AG1751">
        <f t="shared" si="274"/>
        <v>1061.7785643970906</v>
      </c>
      <c r="AH1751">
        <f t="shared" si="275"/>
        <v>324</v>
      </c>
      <c r="AJ1751">
        <f t="shared" si="276"/>
        <v>737.77856439709058</v>
      </c>
      <c r="AK1751">
        <v>1747</v>
      </c>
    </row>
    <row r="1752" spans="1:37" x14ac:dyDescent="0.15">
      <c r="A1752">
        <v>1748</v>
      </c>
      <c r="B1752">
        <f>ROUND(VLOOKUP(X1752,角色属性总表!AG:AI,2,FALSE)/角色属性总表!$C$34,0)</f>
        <v>105</v>
      </c>
      <c r="C1752">
        <f>ROUND(VLOOKUP(X1752,角色属性总表!Y:AE,3,FALSE)/J1752,0)</f>
        <v>31</v>
      </c>
      <c r="D1752">
        <f>ROUND(VLOOKUP(X1752,角色属性总表!AG:AI,3,FALSE)/角色属性总表!$C$35,0)</f>
        <v>110</v>
      </c>
      <c r="E1752">
        <f t="shared" si="270"/>
        <v>291</v>
      </c>
      <c r="F1752">
        <f t="shared" si="271"/>
        <v>26</v>
      </c>
      <c r="G1752">
        <f t="shared" si="272"/>
        <v>7</v>
      </c>
      <c r="H1752">
        <v>0</v>
      </c>
      <c r="I1752">
        <f t="shared" si="277"/>
        <v>3</v>
      </c>
      <c r="J1752">
        <f>VLOOKUP(AA1752,角色间职业划分!P:AP,20,FALSE)</f>
        <v>10</v>
      </c>
      <c r="K1752">
        <f>IF(X1752=500,100,VLOOKUP(AA1752,角色间职业划分!P:AP,22,FALSE))</f>
        <v>120</v>
      </c>
      <c r="L1752">
        <f>IF(X1752=500,K1752,VLOOKUP(AA1752,角色间职业划分!P:AP,23,FALSE))</f>
        <v>60</v>
      </c>
      <c r="M1752">
        <f>VLOOKUP(AA1752,角色间职业划分!P:AP,24,FALSE)</f>
        <v>0</v>
      </c>
      <c r="N1752">
        <f>VLOOKUP(AA1752,角色间职业划分!P:AP,14)*100</f>
        <v>95</v>
      </c>
      <c r="O1752">
        <f>VLOOKUP(AA1752,角色间职业划分!P:Z,9,FALSE)</f>
        <v>0</v>
      </c>
      <c r="P1752">
        <f>VLOOKUP(AA1752,角色间职业划分!P:AP,10,FALSE)</f>
        <v>0</v>
      </c>
      <c r="Q1752">
        <f>VLOOKUP(AA1752,角色间职业划分!P:AP,15,FALSE)</f>
        <v>0</v>
      </c>
      <c r="R1752">
        <f>VLOOKUP(AA1752,角色间职业划分!P:AP,16,FALSE)</f>
        <v>0</v>
      </c>
      <c r="S1752">
        <f>VLOOKUP(AA1752,角色间职业划分!P:AP,17,FALSE)</f>
        <v>0</v>
      </c>
      <c r="T1752">
        <f>VLOOKUP(AA1752,角色间职业划分!P:AP,18,FALSE)</f>
        <v>0</v>
      </c>
      <c r="U1752">
        <f>VLOOKUP(AA1752,角色间职业划分!P:AP,27,FALSE)</f>
        <v>0</v>
      </c>
      <c r="V1752">
        <f t="shared" si="273"/>
        <v>20</v>
      </c>
      <c r="W1752">
        <f>VLOOKUP(AA1752,角色间职业划分!P:Q,2,FALSE)</f>
        <v>37</v>
      </c>
      <c r="X1752">
        <f t="shared" si="278"/>
        <v>31</v>
      </c>
      <c r="Y1752">
        <f>INT(VLOOKUP(X1752,角色属性总表!AG:AH,2,FALSE)*角色属性总表!$C$38)</f>
        <v>738</v>
      </c>
      <c r="AA1752">
        <f t="shared" si="279"/>
        <v>18</v>
      </c>
      <c r="AB1752">
        <f>VLOOKUP(X1752,角色属性总表!AG:AI,2,FALSE)*VLOOKUP(角色等级属性!AA1752,角色间职业划分!P:AG,13,FALSE)/角色间职业划分!$AB$9</f>
        <v>727.9644895370958</v>
      </c>
      <c r="AC1752">
        <f>VLOOKUP(X1752,角色属性总表!AG:AI,3,FALSE)*VLOOKUP(AA1752,角色间职业划分!P:AG,8,FALSE)/角色间职业划分!$W$9</f>
        <v>2858.5199999999995</v>
      </c>
      <c r="AD1752">
        <f>VLOOKUP(AA1752,角色间职业划分!P:AP,26,FALSE)</f>
        <v>0.4</v>
      </c>
      <c r="AE1752">
        <f>VLOOKUP(X1752,角色属性总表!I:Q,3,FALSE)</f>
        <v>330.62400000000002</v>
      </c>
      <c r="AF1752">
        <f>VLOOKUP(AA1752,角色间职业划分!P:AP,11,FALSE)</f>
        <v>0.5</v>
      </c>
      <c r="AG1752">
        <f t="shared" si="274"/>
        <v>1118.9443003165779</v>
      </c>
      <c r="AH1752">
        <f t="shared" si="275"/>
        <v>330</v>
      </c>
      <c r="AJ1752">
        <f t="shared" si="276"/>
        <v>788.94430031657794</v>
      </c>
      <c r="AK1752">
        <v>1748</v>
      </c>
    </row>
    <row r="1753" spans="1:37" x14ac:dyDescent="0.15">
      <c r="A1753">
        <v>1749</v>
      </c>
      <c r="B1753">
        <f>ROUND(VLOOKUP(X1753,角色属性总表!AG:AI,2,FALSE)/角色属性总表!$C$34,0)</f>
        <v>108</v>
      </c>
      <c r="C1753">
        <f>ROUND(VLOOKUP(X1753,角色属性总表!Y:AE,3,FALSE)/J1753,0)</f>
        <v>32</v>
      </c>
      <c r="D1753">
        <f>ROUND(VLOOKUP(X1753,角色属性总表!AG:AI,3,FALSE)/角色属性总表!$C$35,0)</f>
        <v>113</v>
      </c>
      <c r="E1753">
        <f t="shared" si="270"/>
        <v>298</v>
      </c>
      <c r="F1753">
        <f t="shared" si="271"/>
        <v>26</v>
      </c>
      <c r="G1753">
        <f t="shared" si="272"/>
        <v>7</v>
      </c>
      <c r="H1753">
        <v>0</v>
      </c>
      <c r="I1753">
        <f t="shared" si="277"/>
        <v>3</v>
      </c>
      <c r="J1753">
        <f>VLOOKUP(AA1753,角色间职业划分!P:AP,20,FALSE)</f>
        <v>10</v>
      </c>
      <c r="K1753">
        <f>IF(X1753=500,100,VLOOKUP(AA1753,角色间职业划分!P:AP,22,FALSE))</f>
        <v>120</v>
      </c>
      <c r="L1753">
        <f>IF(X1753=500,K1753,VLOOKUP(AA1753,角色间职业划分!P:AP,23,FALSE))</f>
        <v>60</v>
      </c>
      <c r="M1753">
        <f>VLOOKUP(AA1753,角色间职业划分!P:AP,24,FALSE)</f>
        <v>0</v>
      </c>
      <c r="N1753">
        <f>VLOOKUP(AA1753,角色间职业划分!P:AP,14)*100</f>
        <v>95</v>
      </c>
      <c r="O1753">
        <f>VLOOKUP(AA1753,角色间职业划分!P:Z,9,FALSE)</f>
        <v>0</v>
      </c>
      <c r="P1753">
        <f>VLOOKUP(AA1753,角色间职业划分!P:AP,10,FALSE)</f>
        <v>0</v>
      </c>
      <c r="Q1753">
        <f>VLOOKUP(AA1753,角色间职业划分!P:AP,15,FALSE)</f>
        <v>0</v>
      </c>
      <c r="R1753">
        <f>VLOOKUP(AA1753,角色间职业划分!P:AP,16,FALSE)</f>
        <v>0</v>
      </c>
      <c r="S1753">
        <f>VLOOKUP(AA1753,角色间职业划分!P:AP,17,FALSE)</f>
        <v>0</v>
      </c>
      <c r="T1753">
        <f>VLOOKUP(AA1753,角色间职业划分!P:AP,18,FALSE)</f>
        <v>0</v>
      </c>
      <c r="U1753">
        <f>VLOOKUP(AA1753,角色间职业划分!P:AP,27,FALSE)</f>
        <v>0</v>
      </c>
      <c r="V1753">
        <f t="shared" si="273"/>
        <v>20</v>
      </c>
      <c r="W1753">
        <f>VLOOKUP(AA1753,角色间职业划分!P:Q,2,FALSE)</f>
        <v>37</v>
      </c>
      <c r="X1753">
        <f t="shared" si="278"/>
        <v>32</v>
      </c>
      <c r="Y1753">
        <f>INT(VLOOKUP(X1753,角色属性总表!AG:AH,2,FALSE)*角色属性总表!$C$38)</f>
        <v>756</v>
      </c>
      <c r="AA1753">
        <f t="shared" si="279"/>
        <v>18</v>
      </c>
      <c r="AB1753">
        <f>VLOOKUP(X1753,角色属性总表!AG:AI,2,FALSE)*VLOOKUP(角色等级属性!AA1753,角色间职业划分!P:AG,13,FALSE)/角色间职业划分!$AB$9</f>
        <v>745.71972098922015</v>
      </c>
      <c r="AC1753">
        <f>VLOOKUP(X1753,角色属性总表!AG:AI,3,FALSE)*VLOOKUP(AA1753,角色间职业划分!P:AG,8,FALSE)/角色间职业划分!$W$9</f>
        <v>2928.24</v>
      </c>
      <c r="AD1753">
        <f>VLOOKUP(AA1753,角色间职业划分!P:AP,26,FALSE)</f>
        <v>0.4</v>
      </c>
      <c r="AE1753">
        <f>VLOOKUP(X1753,角色属性总表!I:Q,3,FALSE)</f>
        <v>338.68799999999999</v>
      </c>
      <c r="AF1753">
        <f>VLOOKUP(AA1753,角色间职业划分!P:AP,11,FALSE)</f>
        <v>0.5</v>
      </c>
      <c r="AG1753">
        <f t="shared" si="274"/>
        <v>1177.2986144072111</v>
      </c>
      <c r="AH1753">
        <f t="shared" si="275"/>
        <v>339</v>
      </c>
      <c r="AJ1753">
        <f t="shared" si="276"/>
        <v>838.29861440721106</v>
      </c>
      <c r="AK1753">
        <v>1749</v>
      </c>
    </row>
    <row r="1754" spans="1:37" x14ac:dyDescent="0.15">
      <c r="A1754">
        <v>1750</v>
      </c>
      <c r="B1754">
        <f>ROUND(VLOOKUP(X1754,角色属性总表!AG:AI,2,FALSE)/角色属性总表!$C$34,0)</f>
        <v>111</v>
      </c>
      <c r="C1754">
        <f>ROUND(VLOOKUP(X1754,角色属性总表!Y:AE,3,FALSE)/J1754,0)</f>
        <v>33</v>
      </c>
      <c r="D1754">
        <f>ROUND(VLOOKUP(X1754,角色属性总表!AG:AI,3,FALSE)/角色属性总表!$C$35,0)</f>
        <v>116</v>
      </c>
      <c r="E1754">
        <f t="shared" si="270"/>
        <v>305</v>
      </c>
      <c r="F1754">
        <f t="shared" si="271"/>
        <v>26</v>
      </c>
      <c r="G1754">
        <f t="shared" si="272"/>
        <v>7</v>
      </c>
      <c r="H1754">
        <v>0</v>
      </c>
      <c r="I1754">
        <f t="shared" si="277"/>
        <v>3</v>
      </c>
      <c r="J1754">
        <f>VLOOKUP(AA1754,角色间职业划分!P:AP,20,FALSE)</f>
        <v>10</v>
      </c>
      <c r="K1754">
        <f>IF(X1754=500,100,VLOOKUP(AA1754,角色间职业划分!P:AP,22,FALSE))</f>
        <v>120</v>
      </c>
      <c r="L1754">
        <f>IF(X1754=500,K1754,VLOOKUP(AA1754,角色间职业划分!P:AP,23,FALSE))</f>
        <v>60</v>
      </c>
      <c r="M1754">
        <f>VLOOKUP(AA1754,角色间职业划分!P:AP,24,FALSE)</f>
        <v>0</v>
      </c>
      <c r="N1754">
        <f>VLOOKUP(AA1754,角色间职业划分!P:AP,14)*100</f>
        <v>95</v>
      </c>
      <c r="O1754">
        <f>VLOOKUP(AA1754,角色间职业划分!P:Z,9,FALSE)</f>
        <v>0</v>
      </c>
      <c r="P1754">
        <f>VLOOKUP(AA1754,角色间职业划分!P:AP,10,FALSE)</f>
        <v>0</v>
      </c>
      <c r="Q1754">
        <f>VLOOKUP(AA1754,角色间职业划分!P:AP,15,FALSE)</f>
        <v>0</v>
      </c>
      <c r="R1754">
        <f>VLOOKUP(AA1754,角色间职业划分!P:AP,16,FALSE)</f>
        <v>0</v>
      </c>
      <c r="S1754">
        <f>VLOOKUP(AA1754,角色间职业划分!P:AP,17,FALSE)</f>
        <v>0</v>
      </c>
      <c r="T1754">
        <f>VLOOKUP(AA1754,角色间职业划分!P:AP,18,FALSE)</f>
        <v>0</v>
      </c>
      <c r="U1754">
        <f>VLOOKUP(AA1754,角色间职业划分!P:AP,27,FALSE)</f>
        <v>0</v>
      </c>
      <c r="V1754">
        <f t="shared" si="273"/>
        <v>20</v>
      </c>
      <c r="W1754">
        <f>VLOOKUP(AA1754,角色间职业划分!P:Q,2,FALSE)</f>
        <v>37</v>
      </c>
      <c r="X1754">
        <f t="shared" si="278"/>
        <v>33</v>
      </c>
      <c r="Y1754">
        <f>INT(VLOOKUP(X1754,角色属性总表!AG:AH,2,FALSE)*角色属性总表!$C$38)</f>
        <v>774</v>
      </c>
      <c r="AA1754">
        <f t="shared" si="279"/>
        <v>18</v>
      </c>
      <c r="AB1754">
        <f>VLOOKUP(X1754,角色属性总表!AG:AI,2,FALSE)*VLOOKUP(角色等级属性!AA1754,角色间职业划分!P:AG,13,FALSE)/角色间职业划分!$AB$9</f>
        <v>763.4749524413445</v>
      </c>
      <c r="AC1754">
        <f>VLOOKUP(X1754,角色属性总表!AG:AI,3,FALSE)*VLOOKUP(AA1754,角色间职业划分!P:AG,8,FALSE)/角色间职业划分!$W$9</f>
        <v>2997.9599999999996</v>
      </c>
      <c r="AD1754">
        <f>VLOOKUP(AA1754,角色间职业划分!P:AP,26,FALSE)</f>
        <v>0.4</v>
      </c>
      <c r="AE1754">
        <f>VLOOKUP(X1754,角色属性总表!I:Q,3,FALSE)</f>
        <v>346.75200000000001</v>
      </c>
      <c r="AF1754">
        <f>VLOOKUP(AA1754,角色间职业划分!P:AP,11,FALSE)</f>
        <v>0.5</v>
      </c>
      <c r="AG1754">
        <f t="shared" si="274"/>
        <v>1236.8330038267306</v>
      </c>
      <c r="AH1754">
        <f t="shared" si="275"/>
        <v>348</v>
      </c>
      <c r="AJ1754">
        <f t="shared" si="276"/>
        <v>888.83300382673065</v>
      </c>
      <c r="AK1754">
        <v>1750</v>
      </c>
    </row>
    <row r="1755" spans="1:37" x14ac:dyDescent="0.15">
      <c r="A1755">
        <v>1751</v>
      </c>
      <c r="B1755">
        <f>ROUND(VLOOKUP(X1755,角色属性总表!AG:AI,2,FALSE)/角色属性总表!$C$34,0)</f>
        <v>113</v>
      </c>
      <c r="C1755">
        <f>ROUND(VLOOKUP(X1755,角色属性总表!Y:AE,3,FALSE)/J1755,0)</f>
        <v>35</v>
      </c>
      <c r="D1755">
        <f>ROUND(VLOOKUP(X1755,角色属性总表!AG:AI,3,FALSE)/角色属性总表!$C$35,0)</f>
        <v>118</v>
      </c>
      <c r="E1755">
        <f t="shared" si="270"/>
        <v>312</v>
      </c>
      <c r="F1755">
        <f t="shared" si="271"/>
        <v>26</v>
      </c>
      <c r="G1755">
        <f t="shared" si="272"/>
        <v>7</v>
      </c>
      <c r="H1755">
        <v>0</v>
      </c>
      <c r="I1755">
        <f t="shared" si="277"/>
        <v>3</v>
      </c>
      <c r="J1755">
        <f>VLOOKUP(AA1755,角色间职业划分!P:AP,20,FALSE)</f>
        <v>10</v>
      </c>
      <c r="K1755">
        <f>IF(X1755=500,100,VLOOKUP(AA1755,角色间职业划分!P:AP,22,FALSE))</f>
        <v>120</v>
      </c>
      <c r="L1755">
        <f>IF(X1755=500,K1755,VLOOKUP(AA1755,角色间职业划分!P:AP,23,FALSE))</f>
        <v>60</v>
      </c>
      <c r="M1755">
        <f>VLOOKUP(AA1755,角色间职业划分!P:AP,24,FALSE)</f>
        <v>0</v>
      </c>
      <c r="N1755">
        <f>VLOOKUP(AA1755,角色间职业划分!P:AP,14)*100</f>
        <v>95</v>
      </c>
      <c r="O1755">
        <f>VLOOKUP(AA1755,角色间职业划分!P:Z,9,FALSE)</f>
        <v>0</v>
      </c>
      <c r="P1755">
        <f>VLOOKUP(AA1755,角色间职业划分!P:AP,10,FALSE)</f>
        <v>0</v>
      </c>
      <c r="Q1755">
        <f>VLOOKUP(AA1755,角色间职业划分!P:AP,15,FALSE)</f>
        <v>0</v>
      </c>
      <c r="R1755">
        <f>VLOOKUP(AA1755,角色间职业划分!P:AP,16,FALSE)</f>
        <v>0</v>
      </c>
      <c r="S1755">
        <f>VLOOKUP(AA1755,角色间职业划分!P:AP,17,FALSE)</f>
        <v>0</v>
      </c>
      <c r="T1755">
        <f>VLOOKUP(AA1755,角色间职业划分!P:AP,18,FALSE)</f>
        <v>0</v>
      </c>
      <c r="U1755">
        <f>VLOOKUP(AA1755,角色间职业划分!P:AP,27,FALSE)</f>
        <v>0</v>
      </c>
      <c r="V1755">
        <f t="shared" si="273"/>
        <v>20</v>
      </c>
      <c r="W1755">
        <f>VLOOKUP(AA1755,角色间职业划分!P:Q,2,FALSE)</f>
        <v>37</v>
      </c>
      <c r="X1755">
        <f t="shared" si="278"/>
        <v>34</v>
      </c>
      <c r="Y1755">
        <f>INT(VLOOKUP(X1755,角色属性总表!AG:AH,2,FALSE)*角色属性总表!$C$38)</f>
        <v>792</v>
      </c>
      <c r="AA1755">
        <f t="shared" si="279"/>
        <v>18</v>
      </c>
      <c r="AB1755">
        <f>VLOOKUP(X1755,角色属性总表!AG:AI,2,FALSE)*VLOOKUP(角色等级属性!AA1755,角色间职业划分!P:AG,13,FALSE)/角色间职业划分!$AB$9</f>
        <v>781.23018389346885</v>
      </c>
      <c r="AC1755">
        <f>VLOOKUP(X1755,角色属性总表!AG:AI,3,FALSE)*VLOOKUP(AA1755,角色间职业划分!P:AG,8,FALSE)/角色间职业划分!$W$9</f>
        <v>3067.68</v>
      </c>
      <c r="AD1755">
        <f>VLOOKUP(AA1755,角色间职业划分!P:AP,26,FALSE)</f>
        <v>0.4</v>
      </c>
      <c r="AE1755">
        <f>VLOOKUP(X1755,角色属性总表!I:Q,3,FALSE)</f>
        <v>354.81600000000003</v>
      </c>
      <c r="AF1755">
        <f>VLOOKUP(AA1755,角色间职业划分!P:AP,11,FALSE)</f>
        <v>0.5</v>
      </c>
      <c r="AG1755">
        <f t="shared" si="274"/>
        <v>1297.5394758547525</v>
      </c>
      <c r="AH1755">
        <f t="shared" si="275"/>
        <v>354</v>
      </c>
      <c r="AJ1755">
        <f t="shared" si="276"/>
        <v>943.53947585475248</v>
      </c>
      <c r="AK1755">
        <v>1751</v>
      </c>
    </row>
    <row r="1756" spans="1:37" x14ac:dyDescent="0.15">
      <c r="A1756">
        <v>1752</v>
      </c>
      <c r="B1756">
        <f>ROUND(VLOOKUP(X1756,角色属性总表!AG:AI,2,FALSE)/角色属性总表!$C$34,0)</f>
        <v>116</v>
      </c>
      <c r="C1756">
        <f>ROUND(VLOOKUP(X1756,角色属性总表!Y:AE,3,FALSE)/J1756,0)</f>
        <v>36</v>
      </c>
      <c r="D1756">
        <f>ROUND(VLOOKUP(X1756,角色属性总表!AG:AI,3,FALSE)/角色属性总表!$C$35,0)</f>
        <v>121</v>
      </c>
      <c r="E1756">
        <f t="shared" si="270"/>
        <v>319</v>
      </c>
      <c r="F1756">
        <f t="shared" si="271"/>
        <v>26</v>
      </c>
      <c r="G1756">
        <f t="shared" si="272"/>
        <v>7</v>
      </c>
      <c r="H1756">
        <v>0</v>
      </c>
      <c r="I1756">
        <f t="shared" si="277"/>
        <v>3</v>
      </c>
      <c r="J1756">
        <f>VLOOKUP(AA1756,角色间职业划分!P:AP,20,FALSE)</f>
        <v>10</v>
      </c>
      <c r="K1756">
        <f>IF(X1756=500,100,VLOOKUP(AA1756,角色间职业划分!P:AP,22,FALSE))</f>
        <v>120</v>
      </c>
      <c r="L1756">
        <f>IF(X1756=500,K1756,VLOOKUP(AA1756,角色间职业划分!P:AP,23,FALSE))</f>
        <v>60</v>
      </c>
      <c r="M1756">
        <f>VLOOKUP(AA1756,角色间职业划分!P:AP,24,FALSE)</f>
        <v>0</v>
      </c>
      <c r="N1756">
        <f>VLOOKUP(AA1756,角色间职业划分!P:AP,14)*100</f>
        <v>95</v>
      </c>
      <c r="O1756">
        <f>VLOOKUP(AA1756,角色间职业划分!P:Z,9,FALSE)</f>
        <v>0</v>
      </c>
      <c r="P1756">
        <f>VLOOKUP(AA1756,角色间职业划分!P:AP,10,FALSE)</f>
        <v>0</v>
      </c>
      <c r="Q1756">
        <f>VLOOKUP(AA1756,角色间职业划分!P:AP,15,FALSE)</f>
        <v>0</v>
      </c>
      <c r="R1756">
        <f>VLOOKUP(AA1756,角色间职业划分!P:AP,16,FALSE)</f>
        <v>0</v>
      </c>
      <c r="S1756">
        <f>VLOOKUP(AA1756,角色间职业划分!P:AP,17,FALSE)</f>
        <v>0</v>
      </c>
      <c r="T1756">
        <f>VLOOKUP(AA1756,角色间职业划分!P:AP,18,FALSE)</f>
        <v>0</v>
      </c>
      <c r="U1756">
        <f>VLOOKUP(AA1756,角色间职业划分!P:AP,27,FALSE)</f>
        <v>0</v>
      </c>
      <c r="V1756">
        <f t="shared" si="273"/>
        <v>20</v>
      </c>
      <c r="W1756">
        <f>VLOOKUP(AA1756,角色间职业划分!P:Q,2,FALSE)</f>
        <v>37</v>
      </c>
      <c r="X1756">
        <f t="shared" si="278"/>
        <v>35</v>
      </c>
      <c r="Y1756">
        <f>INT(VLOOKUP(X1756,角色属性总表!AG:AH,2,FALSE)*角色属性总表!$C$38)</f>
        <v>810</v>
      </c>
      <c r="AA1756">
        <f t="shared" si="279"/>
        <v>18</v>
      </c>
      <c r="AB1756">
        <f>VLOOKUP(X1756,角色属性总表!AG:AI,2,FALSE)*VLOOKUP(角色等级属性!AA1756,角色间职业划分!P:AG,13,FALSE)/角色间职业划分!$AB$9</f>
        <v>798.98541534559308</v>
      </c>
      <c r="AC1756">
        <f>VLOOKUP(X1756,角色属性总表!AG:AI,3,FALSE)*VLOOKUP(AA1756,角色间职业划分!P:AG,8,FALSE)/角色间职业划分!$W$9</f>
        <v>3137.3999999999996</v>
      </c>
      <c r="AD1756">
        <f>VLOOKUP(AA1756,角色间职业划分!P:AP,26,FALSE)</f>
        <v>0.4</v>
      </c>
      <c r="AE1756">
        <f>VLOOKUP(X1756,角色属性总表!I:Q,3,FALSE)</f>
        <v>362.88</v>
      </c>
      <c r="AF1756">
        <f>VLOOKUP(AA1756,角色间职业划分!P:AP,11,FALSE)</f>
        <v>0.5</v>
      </c>
      <c r="AG1756">
        <f t="shared" si="274"/>
        <v>1359.410510073131</v>
      </c>
      <c r="AH1756">
        <f t="shared" si="275"/>
        <v>363</v>
      </c>
      <c r="AJ1756">
        <f t="shared" si="276"/>
        <v>996.41051007313104</v>
      </c>
      <c r="AK1756">
        <v>1752</v>
      </c>
    </row>
    <row r="1757" spans="1:37" x14ac:dyDescent="0.15">
      <c r="A1757">
        <v>1753</v>
      </c>
      <c r="B1757">
        <f>ROUND(VLOOKUP(X1757,角色属性总表!AG:AI,2,FALSE)/角色属性总表!$C$34,0)</f>
        <v>118</v>
      </c>
      <c r="C1757">
        <f>ROUND(VLOOKUP(X1757,角色属性总表!Y:AE,3,FALSE)/J1757,0)</f>
        <v>37</v>
      </c>
      <c r="D1757">
        <f>ROUND(VLOOKUP(X1757,角色属性总表!AG:AI,3,FALSE)/角色属性总表!$C$35,0)</f>
        <v>124</v>
      </c>
      <c r="E1757">
        <f t="shared" si="270"/>
        <v>326</v>
      </c>
      <c r="F1757">
        <f t="shared" si="271"/>
        <v>26</v>
      </c>
      <c r="G1757">
        <f t="shared" si="272"/>
        <v>7</v>
      </c>
      <c r="H1757">
        <v>0</v>
      </c>
      <c r="I1757">
        <f t="shared" si="277"/>
        <v>3</v>
      </c>
      <c r="J1757">
        <f>VLOOKUP(AA1757,角色间职业划分!P:AP,20,FALSE)</f>
        <v>10</v>
      </c>
      <c r="K1757">
        <f>IF(X1757=500,100,VLOOKUP(AA1757,角色间职业划分!P:AP,22,FALSE))</f>
        <v>120</v>
      </c>
      <c r="L1757">
        <f>IF(X1757=500,K1757,VLOOKUP(AA1757,角色间职业划分!P:AP,23,FALSE))</f>
        <v>60</v>
      </c>
      <c r="M1757">
        <f>VLOOKUP(AA1757,角色间职业划分!P:AP,24,FALSE)</f>
        <v>0</v>
      </c>
      <c r="N1757">
        <f>VLOOKUP(AA1757,角色间职业划分!P:AP,14)*100</f>
        <v>95</v>
      </c>
      <c r="O1757">
        <f>VLOOKUP(AA1757,角色间职业划分!P:Z,9,FALSE)</f>
        <v>0</v>
      </c>
      <c r="P1757">
        <f>VLOOKUP(AA1757,角色间职业划分!P:AP,10,FALSE)</f>
        <v>0</v>
      </c>
      <c r="Q1757">
        <f>VLOOKUP(AA1757,角色间职业划分!P:AP,15,FALSE)</f>
        <v>0</v>
      </c>
      <c r="R1757">
        <f>VLOOKUP(AA1757,角色间职业划分!P:AP,16,FALSE)</f>
        <v>0</v>
      </c>
      <c r="S1757">
        <f>VLOOKUP(AA1757,角色间职业划分!P:AP,17,FALSE)</f>
        <v>0</v>
      </c>
      <c r="T1757">
        <f>VLOOKUP(AA1757,角色间职业划分!P:AP,18,FALSE)</f>
        <v>0</v>
      </c>
      <c r="U1757">
        <f>VLOOKUP(AA1757,角色间职业划分!P:AP,27,FALSE)</f>
        <v>0</v>
      </c>
      <c r="V1757">
        <f t="shared" si="273"/>
        <v>20</v>
      </c>
      <c r="W1757">
        <f>VLOOKUP(AA1757,角色间职业划分!P:Q,2,FALSE)</f>
        <v>37</v>
      </c>
      <c r="X1757">
        <f t="shared" si="278"/>
        <v>36</v>
      </c>
      <c r="Y1757">
        <f>INT(VLOOKUP(X1757,角色属性总表!AG:AH,2,FALSE)*角色属性总表!$C$38)</f>
        <v>828</v>
      </c>
      <c r="AA1757">
        <f t="shared" si="279"/>
        <v>18</v>
      </c>
      <c r="AB1757">
        <f>VLOOKUP(X1757,角色属性总表!AG:AI,2,FALSE)*VLOOKUP(角色等级属性!AA1757,角色间职业划分!P:AG,13,FALSE)/角色间职业划分!$AB$9</f>
        <v>816.7406467977172</v>
      </c>
      <c r="AC1757">
        <f>VLOOKUP(X1757,角色属性总表!AG:AI,3,FALSE)*VLOOKUP(AA1757,角色间职业划分!P:AG,8,FALSE)/角色间职业划分!$W$9</f>
        <v>3207.1199999999994</v>
      </c>
      <c r="AD1757">
        <f>VLOOKUP(AA1757,角色间职业划分!P:AP,26,FALSE)</f>
        <v>0.4</v>
      </c>
      <c r="AE1757">
        <f>VLOOKUP(X1757,角色属性总表!I:Q,3,FALSE)</f>
        <v>370.94399999999996</v>
      </c>
      <c r="AF1757">
        <f>VLOOKUP(AA1757,角色间职业划分!P:AP,11,FALSE)</f>
        <v>0.5</v>
      </c>
      <c r="AG1757">
        <f t="shared" si="274"/>
        <v>1422.4390243902435</v>
      </c>
      <c r="AH1757">
        <f t="shared" si="275"/>
        <v>372</v>
      </c>
      <c r="AJ1757">
        <f t="shared" si="276"/>
        <v>1050.4390243902435</v>
      </c>
      <c r="AK1757">
        <v>1753</v>
      </c>
    </row>
    <row r="1758" spans="1:37" x14ac:dyDescent="0.15">
      <c r="A1758">
        <v>1754</v>
      </c>
      <c r="B1758">
        <f>ROUND(VLOOKUP(X1758,角色属性总表!AG:AI,2,FALSE)/角色属性总表!$C$34,0)</f>
        <v>121</v>
      </c>
      <c r="C1758">
        <f>ROUND(VLOOKUP(X1758,角色属性总表!Y:AE,3,FALSE)/J1758,0)</f>
        <v>39</v>
      </c>
      <c r="D1758">
        <f>ROUND(VLOOKUP(X1758,角色属性总表!AG:AI,3,FALSE)/角色属性总表!$C$35,0)</f>
        <v>126</v>
      </c>
      <c r="E1758">
        <f t="shared" si="270"/>
        <v>333</v>
      </c>
      <c r="F1758">
        <f t="shared" si="271"/>
        <v>26</v>
      </c>
      <c r="G1758">
        <f t="shared" si="272"/>
        <v>7</v>
      </c>
      <c r="H1758">
        <v>0</v>
      </c>
      <c r="I1758">
        <f t="shared" si="277"/>
        <v>3</v>
      </c>
      <c r="J1758">
        <f>VLOOKUP(AA1758,角色间职业划分!P:AP,20,FALSE)</f>
        <v>10</v>
      </c>
      <c r="K1758">
        <f>IF(X1758=500,100,VLOOKUP(AA1758,角色间职业划分!P:AP,22,FALSE))</f>
        <v>120</v>
      </c>
      <c r="L1758">
        <f>IF(X1758=500,K1758,VLOOKUP(AA1758,角色间职业划分!P:AP,23,FALSE))</f>
        <v>60</v>
      </c>
      <c r="M1758">
        <f>VLOOKUP(AA1758,角色间职业划分!P:AP,24,FALSE)</f>
        <v>0</v>
      </c>
      <c r="N1758">
        <f>VLOOKUP(AA1758,角色间职业划分!P:AP,14)*100</f>
        <v>95</v>
      </c>
      <c r="O1758">
        <f>VLOOKUP(AA1758,角色间职业划分!P:Z,9,FALSE)</f>
        <v>0</v>
      </c>
      <c r="P1758">
        <f>VLOOKUP(AA1758,角色间职业划分!P:AP,10,FALSE)</f>
        <v>0</v>
      </c>
      <c r="Q1758">
        <f>VLOOKUP(AA1758,角色间职业划分!P:AP,15,FALSE)</f>
        <v>0</v>
      </c>
      <c r="R1758">
        <f>VLOOKUP(AA1758,角色间职业划分!P:AP,16,FALSE)</f>
        <v>0</v>
      </c>
      <c r="S1758">
        <f>VLOOKUP(AA1758,角色间职业划分!P:AP,17,FALSE)</f>
        <v>0</v>
      </c>
      <c r="T1758">
        <f>VLOOKUP(AA1758,角色间职业划分!P:AP,18,FALSE)</f>
        <v>0</v>
      </c>
      <c r="U1758">
        <f>VLOOKUP(AA1758,角色间职业划分!P:AP,27,FALSE)</f>
        <v>0</v>
      </c>
      <c r="V1758">
        <f t="shared" si="273"/>
        <v>20</v>
      </c>
      <c r="W1758">
        <f>VLOOKUP(AA1758,角色间职业划分!P:Q,2,FALSE)</f>
        <v>37</v>
      </c>
      <c r="X1758">
        <f t="shared" si="278"/>
        <v>37</v>
      </c>
      <c r="Y1758">
        <f>INT(VLOOKUP(X1758,角色属性总表!AG:AH,2,FALSE)*角色属性总表!$C$38)</f>
        <v>846</v>
      </c>
      <c r="AA1758">
        <f t="shared" si="279"/>
        <v>18</v>
      </c>
      <c r="AB1758">
        <f>VLOOKUP(X1758,角色属性总表!AG:AI,2,FALSE)*VLOOKUP(角色等级属性!AA1758,角色间职业划分!P:AG,13,FALSE)/角色间职业划分!$AB$9</f>
        <v>834.49587824984155</v>
      </c>
      <c r="AC1758">
        <f>VLOOKUP(X1758,角色属性总表!AG:AI,3,FALSE)*VLOOKUP(AA1758,角色间职业划分!P:AG,8,FALSE)/角色间职业划分!$W$9</f>
        <v>3276.84</v>
      </c>
      <c r="AD1758">
        <f>VLOOKUP(AA1758,角色间职业划分!P:AP,26,FALSE)</f>
        <v>0.4</v>
      </c>
      <c r="AE1758">
        <f>VLOOKUP(X1758,角色属性总表!I:Q,3,FALSE)</f>
        <v>379.00799999999998</v>
      </c>
      <c r="AF1758">
        <f>VLOOKUP(AA1758,角色间职业划分!P:AP,11,FALSE)</f>
        <v>0.5</v>
      </c>
      <c r="AG1758">
        <f t="shared" si="274"/>
        <v>1486.6183444228657</v>
      </c>
      <c r="AH1758">
        <f t="shared" si="275"/>
        <v>378</v>
      </c>
      <c r="AJ1758">
        <f t="shared" si="276"/>
        <v>1108.6183444228657</v>
      </c>
      <c r="AK1758">
        <v>1754</v>
      </c>
    </row>
    <row r="1759" spans="1:37" x14ac:dyDescent="0.15">
      <c r="A1759">
        <v>1755</v>
      </c>
      <c r="B1759">
        <f>ROUND(VLOOKUP(X1759,角色属性总表!AG:AI,2,FALSE)/角色属性总表!$C$34,0)</f>
        <v>123</v>
      </c>
      <c r="C1759">
        <f>ROUND(VLOOKUP(X1759,角色属性总表!Y:AE,3,FALSE)/J1759,0)</f>
        <v>40</v>
      </c>
      <c r="D1759">
        <f>ROUND(VLOOKUP(X1759,角色属性总表!AG:AI,3,FALSE)/角色属性总表!$C$35,0)</f>
        <v>129</v>
      </c>
      <c r="E1759">
        <f t="shared" si="270"/>
        <v>340</v>
      </c>
      <c r="F1759">
        <f t="shared" si="271"/>
        <v>26</v>
      </c>
      <c r="G1759">
        <f t="shared" si="272"/>
        <v>7</v>
      </c>
      <c r="H1759">
        <v>0</v>
      </c>
      <c r="I1759">
        <f t="shared" si="277"/>
        <v>3</v>
      </c>
      <c r="J1759">
        <f>VLOOKUP(AA1759,角色间职业划分!P:AP,20,FALSE)</f>
        <v>10</v>
      </c>
      <c r="K1759">
        <f>IF(X1759=500,100,VLOOKUP(AA1759,角色间职业划分!P:AP,22,FALSE))</f>
        <v>120</v>
      </c>
      <c r="L1759">
        <f>IF(X1759=500,K1759,VLOOKUP(AA1759,角色间职业划分!P:AP,23,FALSE))</f>
        <v>60</v>
      </c>
      <c r="M1759">
        <f>VLOOKUP(AA1759,角色间职业划分!P:AP,24,FALSE)</f>
        <v>0</v>
      </c>
      <c r="N1759">
        <f>VLOOKUP(AA1759,角色间职业划分!P:AP,14)*100</f>
        <v>95</v>
      </c>
      <c r="O1759">
        <f>VLOOKUP(AA1759,角色间职业划分!P:Z,9,FALSE)</f>
        <v>0</v>
      </c>
      <c r="P1759">
        <f>VLOOKUP(AA1759,角色间职业划分!P:AP,10,FALSE)</f>
        <v>0</v>
      </c>
      <c r="Q1759">
        <f>VLOOKUP(AA1759,角色间职业划分!P:AP,15,FALSE)</f>
        <v>0</v>
      </c>
      <c r="R1759">
        <f>VLOOKUP(AA1759,角色间职业划分!P:AP,16,FALSE)</f>
        <v>0</v>
      </c>
      <c r="S1759">
        <f>VLOOKUP(AA1759,角色间职业划分!P:AP,17,FALSE)</f>
        <v>0</v>
      </c>
      <c r="T1759">
        <f>VLOOKUP(AA1759,角色间职业划分!P:AP,18,FALSE)</f>
        <v>0</v>
      </c>
      <c r="U1759">
        <f>VLOOKUP(AA1759,角色间职业划分!P:AP,27,FALSE)</f>
        <v>0</v>
      </c>
      <c r="V1759">
        <f t="shared" si="273"/>
        <v>20</v>
      </c>
      <c r="W1759">
        <f>VLOOKUP(AA1759,角色间职业划分!P:Q,2,FALSE)</f>
        <v>37</v>
      </c>
      <c r="X1759">
        <f t="shared" si="278"/>
        <v>38</v>
      </c>
      <c r="Y1759">
        <f>INT(VLOOKUP(X1759,角色属性总表!AG:AH,2,FALSE)*角色属性总表!$C$38)</f>
        <v>864</v>
      </c>
      <c r="AA1759">
        <f t="shared" si="279"/>
        <v>18</v>
      </c>
      <c r="AB1759">
        <f>VLOOKUP(X1759,角色属性总表!AG:AI,2,FALSE)*VLOOKUP(角色等级属性!AA1759,角色间职业划分!P:AG,13,FALSE)/角色间职业划分!$AB$9</f>
        <v>852.2511097019659</v>
      </c>
      <c r="AC1759">
        <f>VLOOKUP(X1759,角色属性总表!AG:AI,3,FALSE)*VLOOKUP(AA1759,角色间职业划分!P:AG,8,FALSE)/角色间职业划分!$W$9</f>
        <v>3346.56</v>
      </c>
      <c r="AD1759">
        <f>VLOOKUP(AA1759,角色间职业划分!P:AP,26,FALSE)</f>
        <v>0.4</v>
      </c>
      <c r="AE1759">
        <f>VLOOKUP(X1759,角色属性总表!I:Q,3,FALSE)</f>
        <v>387.072</v>
      </c>
      <c r="AF1759">
        <f>VLOOKUP(AA1759,角色间职业划分!P:AP,11,FALSE)</f>
        <v>0.5</v>
      </c>
      <c r="AG1759">
        <f t="shared" si="274"/>
        <v>1551.9421758223586</v>
      </c>
      <c r="AH1759">
        <f t="shared" si="275"/>
        <v>387</v>
      </c>
      <c r="AJ1759">
        <f t="shared" si="276"/>
        <v>1164.9421758223586</v>
      </c>
      <c r="AK1759">
        <v>1755</v>
      </c>
    </row>
    <row r="1760" spans="1:37" x14ac:dyDescent="0.15">
      <c r="A1760">
        <v>1756</v>
      </c>
      <c r="B1760">
        <f>ROUND(VLOOKUP(X1760,角色属性总表!AG:AI,2,FALSE)/角色属性总表!$C$34,0)</f>
        <v>126</v>
      </c>
      <c r="C1760">
        <f>ROUND(VLOOKUP(X1760,角色属性总表!Y:AE,3,FALSE)/J1760,0)</f>
        <v>42</v>
      </c>
      <c r="D1760">
        <f>ROUND(VLOOKUP(X1760,角色属性总表!AG:AI,3,FALSE)/角色属性总表!$C$35,0)</f>
        <v>132</v>
      </c>
      <c r="E1760">
        <f t="shared" si="270"/>
        <v>348</v>
      </c>
      <c r="F1760">
        <f t="shared" si="271"/>
        <v>26</v>
      </c>
      <c r="G1760">
        <f t="shared" si="272"/>
        <v>7</v>
      </c>
      <c r="H1760">
        <v>0</v>
      </c>
      <c r="I1760">
        <f t="shared" si="277"/>
        <v>3</v>
      </c>
      <c r="J1760">
        <f>VLOOKUP(AA1760,角色间职业划分!P:AP,20,FALSE)</f>
        <v>10</v>
      </c>
      <c r="K1760">
        <f>IF(X1760=500,100,VLOOKUP(AA1760,角色间职业划分!P:AP,22,FALSE))</f>
        <v>120</v>
      </c>
      <c r="L1760">
        <f>IF(X1760=500,K1760,VLOOKUP(AA1760,角色间职业划分!P:AP,23,FALSE))</f>
        <v>60</v>
      </c>
      <c r="M1760">
        <f>VLOOKUP(AA1760,角色间职业划分!P:AP,24,FALSE)</f>
        <v>0</v>
      </c>
      <c r="N1760">
        <f>VLOOKUP(AA1760,角色间职业划分!P:AP,14)*100</f>
        <v>95</v>
      </c>
      <c r="O1760">
        <f>VLOOKUP(AA1760,角色间职业划分!P:Z,9,FALSE)</f>
        <v>0</v>
      </c>
      <c r="P1760">
        <f>VLOOKUP(AA1760,角色间职业划分!P:AP,10,FALSE)</f>
        <v>0</v>
      </c>
      <c r="Q1760">
        <f>VLOOKUP(AA1760,角色间职业划分!P:AP,15,FALSE)</f>
        <v>0</v>
      </c>
      <c r="R1760">
        <f>VLOOKUP(AA1760,角色间职业划分!P:AP,16,FALSE)</f>
        <v>0</v>
      </c>
      <c r="S1760">
        <f>VLOOKUP(AA1760,角色间职业划分!P:AP,17,FALSE)</f>
        <v>0</v>
      </c>
      <c r="T1760">
        <f>VLOOKUP(AA1760,角色间职业划分!P:AP,18,FALSE)</f>
        <v>0</v>
      </c>
      <c r="U1760">
        <f>VLOOKUP(AA1760,角色间职业划分!P:AP,27,FALSE)</f>
        <v>0</v>
      </c>
      <c r="V1760">
        <f t="shared" si="273"/>
        <v>20</v>
      </c>
      <c r="W1760">
        <f>VLOOKUP(AA1760,角色间职业划分!P:Q,2,FALSE)</f>
        <v>37</v>
      </c>
      <c r="X1760">
        <f t="shared" si="278"/>
        <v>39</v>
      </c>
      <c r="Y1760">
        <f>INT(VLOOKUP(X1760,角色属性总表!AG:AH,2,FALSE)*角色属性总表!$C$38)</f>
        <v>882</v>
      </c>
      <c r="AA1760">
        <f t="shared" si="279"/>
        <v>18</v>
      </c>
      <c r="AB1760">
        <f>VLOOKUP(X1760,角色属性总表!AG:AI,2,FALSE)*VLOOKUP(角色等级属性!AA1760,角色间职业划分!P:AG,13,FALSE)/角色间职业划分!$AB$9</f>
        <v>870.00634115409036</v>
      </c>
      <c r="AC1760">
        <f>VLOOKUP(X1760,角色属性总表!AG:AI,3,FALSE)*VLOOKUP(AA1760,角色间职业划分!P:AG,8,FALSE)/角色间职业划分!$W$9</f>
        <v>3416.2799999999997</v>
      </c>
      <c r="AD1760">
        <f>VLOOKUP(AA1760,角色间职业划分!P:AP,26,FALSE)</f>
        <v>0.4</v>
      </c>
      <c r="AE1760">
        <f>VLOOKUP(X1760,角色属性总表!I:Q,3,FALSE)</f>
        <v>395.13600000000008</v>
      </c>
      <c r="AF1760">
        <f>VLOOKUP(AA1760,角色间职业划分!P:AP,11,FALSE)</f>
        <v>0.5</v>
      </c>
      <c r="AG1760">
        <f t="shared" si="274"/>
        <v>1618.4045791923543</v>
      </c>
      <c r="AH1760">
        <f t="shared" si="275"/>
        <v>396</v>
      </c>
      <c r="AJ1760">
        <f t="shared" si="276"/>
        <v>1222.4045791923543</v>
      </c>
      <c r="AK1760">
        <v>1756</v>
      </c>
    </row>
    <row r="1761" spans="1:37" x14ac:dyDescent="0.15">
      <c r="A1761">
        <v>1757</v>
      </c>
      <c r="B1761">
        <f>ROUND(VLOOKUP(X1761,角色属性总表!AG:AI,2,FALSE)/角色属性总表!$C$34,0)</f>
        <v>129</v>
      </c>
      <c r="C1761">
        <f>ROUND(VLOOKUP(X1761,角色属性总表!Y:AE,3,FALSE)/J1761,0)</f>
        <v>43</v>
      </c>
      <c r="D1761">
        <f>ROUND(VLOOKUP(X1761,角色属性总表!AG:AI,3,FALSE)/角色属性总表!$C$35,0)</f>
        <v>134</v>
      </c>
      <c r="E1761">
        <f t="shared" si="270"/>
        <v>355</v>
      </c>
      <c r="F1761">
        <f t="shared" si="271"/>
        <v>26</v>
      </c>
      <c r="G1761">
        <f t="shared" si="272"/>
        <v>7</v>
      </c>
      <c r="H1761">
        <v>0</v>
      </c>
      <c r="I1761">
        <f t="shared" si="277"/>
        <v>3</v>
      </c>
      <c r="J1761">
        <f>VLOOKUP(AA1761,角色间职业划分!P:AP,20,FALSE)</f>
        <v>10</v>
      </c>
      <c r="K1761">
        <f>IF(X1761=500,100,VLOOKUP(AA1761,角色间职业划分!P:AP,22,FALSE))</f>
        <v>120</v>
      </c>
      <c r="L1761">
        <f>IF(X1761=500,K1761,VLOOKUP(AA1761,角色间职业划分!P:AP,23,FALSE))</f>
        <v>60</v>
      </c>
      <c r="M1761">
        <f>VLOOKUP(AA1761,角色间职业划分!P:AP,24,FALSE)</f>
        <v>0</v>
      </c>
      <c r="N1761">
        <f>VLOOKUP(AA1761,角色间职业划分!P:AP,14)*100</f>
        <v>95</v>
      </c>
      <c r="O1761">
        <f>VLOOKUP(AA1761,角色间职业划分!P:Z,9,FALSE)</f>
        <v>0</v>
      </c>
      <c r="P1761">
        <f>VLOOKUP(AA1761,角色间职业划分!P:AP,10,FALSE)</f>
        <v>0</v>
      </c>
      <c r="Q1761">
        <f>VLOOKUP(AA1761,角色间职业划分!P:AP,15,FALSE)</f>
        <v>0</v>
      </c>
      <c r="R1761">
        <f>VLOOKUP(AA1761,角色间职业划分!P:AP,16,FALSE)</f>
        <v>0</v>
      </c>
      <c r="S1761">
        <f>VLOOKUP(AA1761,角色间职业划分!P:AP,17,FALSE)</f>
        <v>0</v>
      </c>
      <c r="T1761">
        <f>VLOOKUP(AA1761,角色间职业划分!P:AP,18,FALSE)</f>
        <v>0</v>
      </c>
      <c r="U1761">
        <f>VLOOKUP(AA1761,角色间职业划分!P:AP,27,FALSE)</f>
        <v>0</v>
      </c>
      <c r="V1761">
        <f t="shared" si="273"/>
        <v>20</v>
      </c>
      <c r="W1761">
        <f>VLOOKUP(AA1761,角色间职业划分!P:Q,2,FALSE)</f>
        <v>37</v>
      </c>
      <c r="X1761">
        <f t="shared" si="278"/>
        <v>40</v>
      </c>
      <c r="Y1761">
        <f>INT(VLOOKUP(X1761,角色属性总表!AG:AH,2,FALSE)*角色属性总表!$C$38)</f>
        <v>900</v>
      </c>
      <c r="AA1761">
        <f t="shared" si="279"/>
        <v>18</v>
      </c>
      <c r="AB1761">
        <f>VLOOKUP(X1761,角色属性总表!AG:AI,2,FALSE)*VLOOKUP(角色等级属性!AA1761,角色间职业划分!P:AG,13,FALSE)/角色间职业划分!$AB$9</f>
        <v>887.76157260621449</v>
      </c>
      <c r="AC1761">
        <f>VLOOKUP(X1761,角色属性总表!AG:AI,3,FALSE)*VLOOKUP(AA1761,角色间职业划分!P:AG,8,FALSE)/角色间职业划分!$W$9</f>
        <v>3486</v>
      </c>
      <c r="AD1761">
        <f>VLOOKUP(AA1761,角色间职业划分!P:AP,26,FALSE)</f>
        <v>0.4</v>
      </c>
      <c r="AE1761">
        <f>VLOOKUP(X1761,角色属性总表!I:Q,3,FALSE)</f>
        <v>403.20000000000005</v>
      </c>
      <c r="AF1761">
        <f>VLOOKUP(AA1761,角色间职业划分!P:AP,11,FALSE)</f>
        <v>0.5</v>
      </c>
      <c r="AG1761">
        <f t="shared" si="274"/>
        <v>1685.9999472953734</v>
      </c>
      <c r="AH1761">
        <f t="shared" si="275"/>
        <v>402</v>
      </c>
      <c r="AJ1761">
        <f t="shared" si="276"/>
        <v>1283.9999472953734</v>
      </c>
      <c r="AK1761">
        <v>1757</v>
      </c>
    </row>
    <row r="1762" spans="1:37" x14ac:dyDescent="0.15">
      <c r="A1762">
        <v>1758</v>
      </c>
      <c r="B1762">
        <f>ROUND(VLOOKUP(X1762,角色属性总表!AG:AI,2,FALSE)/角色属性总表!$C$34,0)</f>
        <v>131</v>
      </c>
      <c r="C1762">
        <f>ROUND(VLOOKUP(X1762,角色属性总表!Y:AE,3,FALSE)/J1762,0)</f>
        <v>45</v>
      </c>
      <c r="D1762">
        <f>ROUND(VLOOKUP(X1762,角色属性总表!AG:AI,3,FALSE)/角色属性总表!$C$35,0)</f>
        <v>137</v>
      </c>
      <c r="E1762">
        <f t="shared" si="270"/>
        <v>362</v>
      </c>
      <c r="F1762">
        <f t="shared" si="271"/>
        <v>26</v>
      </c>
      <c r="G1762">
        <f t="shared" si="272"/>
        <v>7</v>
      </c>
      <c r="H1762">
        <v>0</v>
      </c>
      <c r="I1762">
        <f t="shared" si="277"/>
        <v>3</v>
      </c>
      <c r="J1762">
        <f>VLOOKUP(AA1762,角色间职业划分!P:AP,20,FALSE)</f>
        <v>10</v>
      </c>
      <c r="K1762">
        <f>IF(X1762=500,100,VLOOKUP(AA1762,角色间职业划分!P:AP,22,FALSE))</f>
        <v>120</v>
      </c>
      <c r="L1762">
        <f>IF(X1762=500,K1762,VLOOKUP(AA1762,角色间职业划分!P:AP,23,FALSE))</f>
        <v>60</v>
      </c>
      <c r="M1762">
        <f>VLOOKUP(AA1762,角色间职业划分!P:AP,24,FALSE)</f>
        <v>0</v>
      </c>
      <c r="N1762">
        <f>VLOOKUP(AA1762,角色间职业划分!P:AP,14)*100</f>
        <v>95</v>
      </c>
      <c r="O1762">
        <f>VLOOKUP(AA1762,角色间职业划分!P:Z,9,FALSE)</f>
        <v>0</v>
      </c>
      <c r="P1762">
        <f>VLOOKUP(AA1762,角色间职业划分!P:AP,10,FALSE)</f>
        <v>0</v>
      </c>
      <c r="Q1762">
        <f>VLOOKUP(AA1762,角色间职业划分!P:AP,15,FALSE)</f>
        <v>0</v>
      </c>
      <c r="R1762">
        <f>VLOOKUP(AA1762,角色间职业划分!P:AP,16,FALSE)</f>
        <v>0</v>
      </c>
      <c r="S1762">
        <f>VLOOKUP(AA1762,角色间职业划分!P:AP,17,FALSE)</f>
        <v>0</v>
      </c>
      <c r="T1762">
        <f>VLOOKUP(AA1762,角色间职业划分!P:AP,18,FALSE)</f>
        <v>0</v>
      </c>
      <c r="U1762">
        <f>VLOOKUP(AA1762,角色间职业划分!P:AP,27,FALSE)</f>
        <v>0</v>
      </c>
      <c r="V1762">
        <f t="shared" si="273"/>
        <v>20</v>
      </c>
      <c r="W1762">
        <f>VLOOKUP(AA1762,角色间职业划分!P:Q,2,FALSE)</f>
        <v>37</v>
      </c>
      <c r="X1762">
        <f t="shared" si="278"/>
        <v>41</v>
      </c>
      <c r="Y1762">
        <f>INT(VLOOKUP(X1762,角色属性总表!AG:AH,2,FALSE)*角色属性总表!$C$38)</f>
        <v>918</v>
      </c>
      <c r="AA1762">
        <f t="shared" si="279"/>
        <v>18</v>
      </c>
      <c r="AB1762">
        <f>VLOOKUP(X1762,角色属性总表!AG:AI,2,FALSE)*VLOOKUP(角色等级属性!AA1762,角色间职业划分!P:AG,13,FALSE)/角色间职业划分!$AB$9</f>
        <v>905.51680405833861</v>
      </c>
      <c r="AC1762">
        <f>VLOOKUP(X1762,角色属性总表!AG:AI,3,FALSE)*VLOOKUP(AA1762,角色间职业划分!P:AG,8,FALSE)/角色间职业划分!$W$9</f>
        <v>3555.72</v>
      </c>
      <c r="AD1762">
        <f>VLOOKUP(AA1762,角色间职业划分!P:AP,26,FALSE)</f>
        <v>0.4</v>
      </c>
      <c r="AE1762">
        <f>VLOOKUP(X1762,角色属性总表!I:Q,3,FALSE)</f>
        <v>411.26400000000001</v>
      </c>
      <c r="AF1762">
        <f>VLOOKUP(AA1762,角色间职业划分!P:AP,11,FALSE)</f>
        <v>0.5</v>
      </c>
      <c r="AG1762">
        <f t="shared" si="274"/>
        <v>1754.7229842878542</v>
      </c>
      <c r="AH1762">
        <f t="shared" si="275"/>
        <v>411</v>
      </c>
      <c r="AJ1762">
        <f t="shared" si="276"/>
        <v>1343.7229842878542</v>
      </c>
      <c r="AK1762">
        <v>1758</v>
      </c>
    </row>
    <row r="1763" spans="1:37" x14ac:dyDescent="0.15">
      <c r="A1763">
        <v>1759</v>
      </c>
      <c r="B1763">
        <f>ROUND(VLOOKUP(X1763,角色属性总表!AG:AI,2,FALSE)/角色属性总表!$C$34,0)</f>
        <v>134</v>
      </c>
      <c r="C1763">
        <f>ROUND(VLOOKUP(X1763,角色属性总表!Y:AE,3,FALSE)/J1763,0)</f>
        <v>46</v>
      </c>
      <c r="D1763">
        <f>ROUND(VLOOKUP(X1763,角色属性总表!AG:AI,3,FALSE)/角色属性总表!$C$35,0)</f>
        <v>140</v>
      </c>
      <c r="E1763">
        <f t="shared" si="270"/>
        <v>369</v>
      </c>
      <c r="F1763">
        <f t="shared" si="271"/>
        <v>26</v>
      </c>
      <c r="G1763">
        <f t="shared" si="272"/>
        <v>7</v>
      </c>
      <c r="H1763">
        <v>0</v>
      </c>
      <c r="I1763">
        <f t="shared" si="277"/>
        <v>3</v>
      </c>
      <c r="J1763">
        <f>VLOOKUP(AA1763,角色间职业划分!P:AP,20,FALSE)</f>
        <v>10</v>
      </c>
      <c r="K1763">
        <f>IF(X1763=500,100,VLOOKUP(AA1763,角色间职业划分!P:AP,22,FALSE))</f>
        <v>120</v>
      </c>
      <c r="L1763">
        <f>IF(X1763=500,K1763,VLOOKUP(AA1763,角色间职业划分!P:AP,23,FALSE))</f>
        <v>60</v>
      </c>
      <c r="M1763">
        <f>VLOOKUP(AA1763,角色间职业划分!P:AP,24,FALSE)</f>
        <v>0</v>
      </c>
      <c r="N1763">
        <f>VLOOKUP(AA1763,角色间职业划分!P:AP,14)*100</f>
        <v>95</v>
      </c>
      <c r="O1763">
        <f>VLOOKUP(AA1763,角色间职业划分!P:Z,9,FALSE)</f>
        <v>0</v>
      </c>
      <c r="P1763">
        <f>VLOOKUP(AA1763,角色间职业划分!P:AP,10,FALSE)</f>
        <v>0</v>
      </c>
      <c r="Q1763">
        <f>VLOOKUP(AA1763,角色间职业划分!P:AP,15,FALSE)</f>
        <v>0</v>
      </c>
      <c r="R1763">
        <f>VLOOKUP(AA1763,角色间职业划分!P:AP,16,FALSE)</f>
        <v>0</v>
      </c>
      <c r="S1763">
        <f>VLOOKUP(AA1763,角色间职业划分!P:AP,17,FALSE)</f>
        <v>0</v>
      </c>
      <c r="T1763">
        <f>VLOOKUP(AA1763,角色间职业划分!P:AP,18,FALSE)</f>
        <v>0</v>
      </c>
      <c r="U1763">
        <f>VLOOKUP(AA1763,角色间职业划分!P:AP,27,FALSE)</f>
        <v>0</v>
      </c>
      <c r="V1763">
        <f t="shared" si="273"/>
        <v>20</v>
      </c>
      <c r="W1763">
        <f>VLOOKUP(AA1763,角色间职业划分!P:Q,2,FALSE)</f>
        <v>37</v>
      </c>
      <c r="X1763">
        <f t="shared" si="278"/>
        <v>42</v>
      </c>
      <c r="Y1763">
        <f>INT(VLOOKUP(X1763,角色属性总表!AG:AH,2,FALSE)*角色属性总表!$C$38)</f>
        <v>936</v>
      </c>
      <c r="AA1763">
        <f t="shared" si="279"/>
        <v>18</v>
      </c>
      <c r="AB1763">
        <f>VLOOKUP(X1763,角色属性总表!AG:AI,2,FALSE)*VLOOKUP(角色等级属性!AA1763,角色间职业划分!P:AG,13,FALSE)/角色间职业划分!$AB$9</f>
        <v>923.27203551046307</v>
      </c>
      <c r="AC1763">
        <f>VLOOKUP(X1763,角色属性总表!AG:AI,3,FALSE)*VLOOKUP(AA1763,角色间职业划分!P:AG,8,FALSE)/角色间职业划分!$W$9</f>
        <v>3625.4399999999996</v>
      </c>
      <c r="AD1763">
        <f>VLOOKUP(AA1763,角色间职业划分!P:AP,26,FALSE)</f>
        <v>0.4</v>
      </c>
      <c r="AE1763">
        <f>VLOOKUP(X1763,角色属性总表!I:Q,3,FALSE)</f>
        <v>419.32800000000003</v>
      </c>
      <c r="AF1763">
        <f>VLOOKUP(AA1763,角色间职业划分!P:AP,11,FALSE)</f>
        <v>0.5</v>
      </c>
      <c r="AG1763">
        <f t="shared" si="274"/>
        <v>1824.568686758369</v>
      </c>
      <c r="AH1763">
        <f t="shared" si="275"/>
        <v>420</v>
      </c>
      <c r="AJ1763">
        <f t="shared" si="276"/>
        <v>1404.568686758369</v>
      </c>
      <c r="AK1763">
        <v>1759</v>
      </c>
    </row>
    <row r="1764" spans="1:37" x14ac:dyDescent="0.15">
      <c r="A1764">
        <v>1760</v>
      </c>
      <c r="B1764">
        <f>ROUND(VLOOKUP(X1764,角色属性总表!AG:AI,2,FALSE)/角色属性总表!$C$34,0)</f>
        <v>136</v>
      </c>
      <c r="C1764">
        <f>ROUND(VLOOKUP(X1764,角色属性总表!Y:AE,3,FALSE)/J1764,0)</f>
        <v>48</v>
      </c>
      <c r="D1764">
        <f>ROUND(VLOOKUP(X1764,角色属性总表!AG:AI,3,FALSE)/角色属性总表!$C$35,0)</f>
        <v>142</v>
      </c>
      <c r="E1764">
        <f t="shared" si="270"/>
        <v>376</v>
      </c>
      <c r="F1764">
        <f t="shared" si="271"/>
        <v>26</v>
      </c>
      <c r="G1764">
        <f t="shared" si="272"/>
        <v>7</v>
      </c>
      <c r="H1764">
        <v>0</v>
      </c>
      <c r="I1764">
        <f t="shared" si="277"/>
        <v>3</v>
      </c>
      <c r="J1764">
        <f>VLOOKUP(AA1764,角色间职业划分!P:AP,20,FALSE)</f>
        <v>10</v>
      </c>
      <c r="K1764">
        <f>IF(X1764=500,100,VLOOKUP(AA1764,角色间职业划分!P:AP,22,FALSE))</f>
        <v>120</v>
      </c>
      <c r="L1764">
        <f>IF(X1764=500,K1764,VLOOKUP(AA1764,角色间职业划分!P:AP,23,FALSE))</f>
        <v>60</v>
      </c>
      <c r="M1764">
        <f>VLOOKUP(AA1764,角色间职业划分!P:AP,24,FALSE)</f>
        <v>0</v>
      </c>
      <c r="N1764">
        <f>VLOOKUP(AA1764,角色间职业划分!P:AP,14)*100</f>
        <v>95</v>
      </c>
      <c r="O1764">
        <f>VLOOKUP(AA1764,角色间职业划分!P:Z,9,FALSE)</f>
        <v>0</v>
      </c>
      <c r="P1764">
        <f>VLOOKUP(AA1764,角色间职业划分!P:AP,10,FALSE)</f>
        <v>0</v>
      </c>
      <c r="Q1764">
        <f>VLOOKUP(AA1764,角色间职业划分!P:AP,15,FALSE)</f>
        <v>0</v>
      </c>
      <c r="R1764">
        <f>VLOOKUP(AA1764,角色间职业划分!P:AP,16,FALSE)</f>
        <v>0</v>
      </c>
      <c r="S1764">
        <f>VLOOKUP(AA1764,角色间职业划分!P:AP,17,FALSE)</f>
        <v>0</v>
      </c>
      <c r="T1764">
        <f>VLOOKUP(AA1764,角色间职业划分!P:AP,18,FALSE)</f>
        <v>0</v>
      </c>
      <c r="U1764">
        <f>VLOOKUP(AA1764,角色间职业划分!P:AP,27,FALSE)</f>
        <v>0</v>
      </c>
      <c r="V1764">
        <f t="shared" si="273"/>
        <v>20</v>
      </c>
      <c r="W1764">
        <f>VLOOKUP(AA1764,角色间职业划分!P:Q,2,FALSE)</f>
        <v>37</v>
      </c>
      <c r="X1764">
        <f t="shared" si="278"/>
        <v>43</v>
      </c>
      <c r="Y1764">
        <f>INT(VLOOKUP(X1764,角色属性总表!AG:AH,2,FALSE)*角色属性总表!$C$38)</f>
        <v>954</v>
      </c>
      <c r="AA1764">
        <f t="shared" si="279"/>
        <v>18</v>
      </c>
      <c r="AB1764">
        <f>VLOOKUP(X1764,角色属性总表!AG:AI,2,FALSE)*VLOOKUP(角色等级属性!AA1764,角色间职业划分!P:AG,13,FALSE)/角色间职业划分!$AB$9</f>
        <v>941.0272669625873</v>
      </c>
      <c r="AC1764">
        <f>VLOOKUP(X1764,角色属性总表!AG:AI,3,FALSE)*VLOOKUP(AA1764,角色间职业划分!P:AG,8,FALSE)/角色间职业划分!$W$9</f>
        <v>3695.1599999999994</v>
      </c>
      <c r="AD1764">
        <f>VLOOKUP(AA1764,角色间职业划分!P:AP,26,FALSE)</f>
        <v>0.4</v>
      </c>
      <c r="AE1764">
        <f>VLOOKUP(X1764,角色属性总表!I:Q,3,FALSE)</f>
        <v>427.392</v>
      </c>
      <c r="AF1764">
        <f>VLOOKUP(AA1764,角色间职业划分!P:AP,11,FALSE)</f>
        <v>0.5</v>
      </c>
      <c r="AG1764">
        <f t="shared" si="274"/>
        <v>1895.5323263735825</v>
      </c>
      <c r="AH1764">
        <f t="shared" si="275"/>
        <v>426</v>
      </c>
      <c r="AJ1764">
        <f t="shared" si="276"/>
        <v>1469.5323263735825</v>
      </c>
      <c r="AK1764">
        <v>1760</v>
      </c>
    </row>
    <row r="1765" spans="1:37" x14ac:dyDescent="0.15">
      <c r="A1765">
        <v>1761</v>
      </c>
      <c r="B1765">
        <f>ROUND(VLOOKUP(X1765,角色属性总表!AG:AI,2,FALSE)/角色属性总表!$C$34,0)</f>
        <v>139</v>
      </c>
      <c r="C1765">
        <f>ROUND(VLOOKUP(X1765,角色属性总表!Y:AE,3,FALSE)/J1765,0)</f>
        <v>49</v>
      </c>
      <c r="D1765">
        <f>ROUND(VLOOKUP(X1765,角色属性总表!AG:AI,3,FALSE)/角色属性总表!$C$35,0)</f>
        <v>145</v>
      </c>
      <c r="E1765">
        <f t="shared" si="270"/>
        <v>383</v>
      </c>
      <c r="F1765">
        <f t="shared" si="271"/>
        <v>26</v>
      </c>
      <c r="G1765">
        <f t="shared" si="272"/>
        <v>7</v>
      </c>
      <c r="H1765">
        <v>0</v>
      </c>
      <c r="I1765">
        <f t="shared" si="277"/>
        <v>3</v>
      </c>
      <c r="J1765">
        <f>VLOOKUP(AA1765,角色间职业划分!P:AP,20,FALSE)</f>
        <v>10</v>
      </c>
      <c r="K1765">
        <f>IF(X1765=500,100,VLOOKUP(AA1765,角色间职业划分!P:AP,22,FALSE))</f>
        <v>120</v>
      </c>
      <c r="L1765">
        <f>IF(X1765=500,K1765,VLOOKUP(AA1765,角色间职业划分!P:AP,23,FALSE))</f>
        <v>60</v>
      </c>
      <c r="M1765">
        <f>VLOOKUP(AA1765,角色间职业划分!P:AP,24,FALSE)</f>
        <v>0</v>
      </c>
      <c r="N1765">
        <f>VLOOKUP(AA1765,角色间职业划分!P:AP,14)*100</f>
        <v>95</v>
      </c>
      <c r="O1765">
        <f>VLOOKUP(AA1765,角色间职业划分!P:Z,9,FALSE)</f>
        <v>0</v>
      </c>
      <c r="P1765">
        <f>VLOOKUP(AA1765,角色间职业划分!P:AP,10,FALSE)</f>
        <v>0</v>
      </c>
      <c r="Q1765">
        <f>VLOOKUP(AA1765,角色间职业划分!P:AP,15,FALSE)</f>
        <v>0</v>
      </c>
      <c r="R1765">
        <f>VLOOKUP(AA1765,角色间职业划分!P:AP,16,FALSE)</f>
        <v>0</v>
      </c>
      <c r="S1765">
        <f>VLOOKUP(AA1765,角色间职业划分!P:AP,17,FALSE)</f>
        <v>0</v>
      </c>
      <c r="T1765">
        <f>VLOOKUP(AA1765,角色间职业划分!P:AP,18,FALSE)</f>
        <v>0</v>
      </c>
      <c r="U1765">
        <f>VLOOKUP(AA1765,角色间职业划分!P:AP,27,FALSE)</f>
        <v>0</v>
      </c>
      <c r="V1765">
        <f t="shared" si="273"/>
        <v>20</v>
      </c>
      <c r="W1765">
        <f>VLOOKUP(AA1765,角色间职业划分!P:Q,2,FALSE)</f>
        <v>37</v>
      </c>
      <c r="X1765">
        <f t="shared" si="278"/>
        <v>44</v>
      </c>
      <c r="Y1765">
        <f>INT(VLOOKUP(X1765,角色属性总表!AG:AH,2,FALSE)*角色属性总表!$C$38)</f>
        <v>972</v>
      </c>
      <c r="AA1765">
        <f t="shared" si="279"/>
        <v>18</v>
      </c>
      <c r="AB1765">
        <f>VLOOKUP(X1765,角色属性总表!AG:AI,2,FALSE)*VLOOKUP(角色等级属性!AA1765,角色间职业划分!P:AG,13,FALSE)/角色间职业划分!$AB$9</f>
        <v>958.78249841471177</v>
      </c>
      <c r="AC1765">
        <f>VLOOKUP(X1765,角色属性总表!AG:AI,3,FALSE)*VLOOKUP(AA1765,角色间职业划分!P:AG,8,FALSE)/角色间职业划分!$W$9</f>
        <v>3764.8799999999997</v>
      </c>
      <c r="AD1765">
        <f>VLOOKUP(AA1765,角色间职业划分!P:AP,26,FALSE)</f>
        <v>0.4</v>
      </c>
      <c r="AE1765">
        <f>VLOOKUP(X1765,角色属性总表!I:Q,3,FALSE)</f>
        <v>435.45600000000002</v>
      </c>
      <c r="AF1765">
        <f>VLOOKUP(AA1765,角色间职业划分!P:AP,11,FALSE)</f>
        <v>0.5</v>
      </c>
      <c r="AG1765">
        <f t="shared" si="274"/>
        <v>1967.6094339617719</v>
      </c>
      <c r="AH1765">
        <f t="shared" si="275"/>
        <v>435</v>
      </c>
      <c r="AJ1765">
        <f t="shared" si="276"/>
        <v>1532.6094339617719</v>
      </c>
      <c r="AK1765">
        <v>1761</v>
      </c>
    </row>
    <row r="1766" spans="1:37" x14ac:dyDescent="0.15">
      <c r="A1766">
        <v>1762</v>
      </c>
      <c r="B1766">
        <f>ROUND(VLOOKUP(X1766,角色属性总表!AG:AI,2,FALSE)/角色属性总表!$C$34,0)</f>
        <v>141</v>
      </c>
      <c r="C1766">
        <f>ROUND(VLOOKUP(X1766,角色属性总表!Y:AE,3,FALSE)/J1766,0)</f>
        <v>51</v>
      </c>
      <c r="D1766">
        <f>ROUND(VLOOKUP(X1766,角色属性总表!AG:AI,3,FALSE)/角色属性总表!$C$35,0)</f>
        <v>148</v>
      </c>
      <c r="E1766">
        <f t="shared" si="270"/>
        <v>390</v>
      </c>
      <c r="F1766">
        <f t="shared" si="271"/>
        <v>26</v>
      </c>
      <c r="G1766">
        <f t="shared" si="272"/>
        <v>7</v>
      </c>
      <c r="H1766">
        <v>0</v>
      </c>
      <c r="I1766">
        <f t="shared" si="277"/>
        <v>3</v>
      </c>
      <c r="J1766">
        <f>VLOOKUP(AA1766,角色间职业划分!P:AP,20,FALSE)</f>
        <v>10</v>
      </c>
      <c r="K1766">
        <f>IF(X1766=500,100,VLOOKUP(AA1766,角色间职业划分!P:AP,22,FALSE))</f>
        <v>120</v>
      </c>
      <c r="L1766">
        <f>IF(X1766=500,K1766,VLOOKUP(AA1766,角色间职业划分!P:AP,23,FALSE))</f>
        <v>60</v>
      </c>
      <c r="M1766">
        <f>VLOOKUP(AA1766,角色间职业划分!P:AP,24,FALSE)</f>
        <v>0</v>
      </c>
      <c r="N1766">
        <f>VLOOKUP(AA1766,角色间职业划分!P:AP,14)*100</f>
        <v>95</v>
      </c>
      <c r="O1766">
        <f>VLOOKUP(AA1766,角色间职业划分!P:Z,9,FALSE)</f>
        <v>0</v>
      </c>
      <c r="P1766">
        <f>VLOOKUP(AA1766,角色间职业划分!P:AP,10,FALSE)</f>
        <v>0</v>
      </c>
      <c r="Q1766">
        <f>VLOOKUP(AA1766,角色间职业划分!P:AP,15,FALSE)</f>
        <v>0</v>
      </c>
      <c r="R1766">
        <f>VLOOKUP(AA1766,角色间职业划分!P:AP,16,FALSE)</f>
        <v>0</v>
      </c>
      <c r="S1766">
        <f>VLOOKUP(AA1766,角色间职业划分!P:AP,17,FALSE)</f>
        <v>0</v>
      </c>
      <c r="T1766">
        <f>VLOOKUP(AA1766,角色间职业划分!P:AP,18,FALSE)</f>
        <v>0</v>
      </c>
      <c r="U1766">
        <f>VLOOKUP(AA1766,角色间职业划分!P:AP,27,FALSE)</f>
        <v>0</v>
      </c>
      <c r="V1766">
        <f t="shared" si="273"/>
        <v>20</v>
      </c>
      <c r="W1766">
        <f>VLOOKUP(AA1766,角色间职业划分!P:Q,2,FALSE)</f>
        <v>37</v>
      </c>
      <c r="X1766">
        <f t="shared" si="278"/>
        <v>45</v>
      </c>
      <c r="Y1766">
        <f>INT(VLOOKUP(X1766,角色属性总表!AG:AH,2,FALSE)*角色属性总表!$C$38)</f>
        <v>990</v>
      </c>
      <c r="AA1766">
        <f t="shared" si="279"/>
        <v>18</v>
      </c>
      <c r="AB1766">
        <f>VLOOKUP(X1766,角色属性总表!AG:AI,2,FALSE)*VLOOKUP(角色等级属性!AA1766,角色间职业划分!P:AG,13,FALSE)/角色间职业划分!$AB$9</f>
        <v>976.53772986683589</v>
      </c>
      <c r="AC1766">
        <f>VLOOKUP(X1766,角色属性总表!AG:AI,3,FALSE)*VLOOKUP(AA1766,角色间职业划分!P:AG,8,FALSE)/角色间职业划分!$W$9</f>
        <v>3834.5999999999995</v>
      </c>
      <c r="AD1766">
        <f>VLOOKUP(AA1766,角色间职业划分!P:AP,26,FALSE)</f>
        <v>0.4</v>
      </c>
      <c r="AE1766">
        <f>VLOOKUP(X1766,角色属性总表!I:Q,3,FALSE)</f>
        <v>443.52</v>
      </c>
      <c r="AF1766">
        <f>VLOOKUP(AA1766,角色间职业划分!P:AP,11,FALSE)</f>
        <v>0.5</v>
      </c>
      <c r="AG1766">
        <f t="shared" si="274"/>
        <v>2040.7957848851972</v>
      </c>
      <c r="AH1766">
        <f t="shared" si="275"/>
        <v>444</v>
      </c>
      <c r="AJ1766">
        <f t="shared" si="276"/>
        <v>1596.7957848851972</v>
      </c>
      <c r="AK1766">
        <v>1762</v>
      </c>
    </row>
    <row r="1767" spans="1:37" x14ac:dyDescent="0.15">
      <c r="A1767">
        <v>1763</v>
      </c>
      <c r="B1767">
        <f>ROUND(VLOOKUP(X1767,角色属性总表!AG:AI,2,FALSE)/角色属性总表!$C$34,0)</f>
        <v>144</v>
      </c>
      <c r="C1767">
        <f>ROUND(VLOOKUP(X1767,角色属性总表!Y:AE,3,FALSE)/J1767,0)</f>
        <v>52</v>
      </c>
      <c r="D1767">
        <f>ROUND(VLOOKUP(X1767,角色属性总表!AG:AI,3,FALSE)/角色属性总表!$C$35,0)</f>
        <v>151</v>
      </c>
      <c r="E1767">
        <f t="shared" si="270"/>
        <v>397</v>
      </c>
      <c r="F1767">
        <f t="shared" si="271"/>
        <v>26</v>
      </c>
      <c r="G1767">
        <f t="shared" si="272"/>
        <v>7</v>
      </c>
      <c r="H1767">
        <v>0</v>
      </c>
      <c r="I1767">
        <f t="shared" si="277"/>
        <v>3</v>
      </c>
      <c r="J1767">
        <f>VLOOKUP(AA1767,角色间职业划分!P:AP,20,FALSE)</f>
        <v>10</v>
      </c>
      <c r="K1767">
        <f>IF(X1767=500,100,VLOOKUP(AA1767,角色间职业划分!P:AP,22,FALSE))</f>
        <v>120</v>
      </c>
      <c r="L1767">
        <f>IF(X1767=500,K1767,VLOOKUP(AA1767,角色间职业划分!P:AP,23,FALSE))</f>
        <v>60</v>
      </c>
      <c r="M1767">
        <f>VLOOKUP(AA1767,角色间职业划分!P:AP,24,FALSE)</f>
        <v>0</v>
      </c>
      <c r="N1767">
        <f>VLOOKUP(AA1767,角色间职业划分!P:AP,14)*100</f>
        <v>95</v>
      </c>
      <c r="O1767">
        <f>VLOOKUP(AA1767,角色间职业划分!P:Z,9,FALSE)</f>
        <v>0</v>
      </c>
      <c r="P1767">
        <f>VLOOKUP(AA1767,角色间职业划分!P:AP,10,FALSE)</f>
        <v>0</v>
      </c>
      <c r="Q1767">
        <f>VLOOKUP(AA1767,角色间职业划分!P:AP,15,FALSE)</f>
        <v>0</v>
      </c>
      <c r="R1767">
        <f>VLOOKUP(AA1767,角色间职业划分!P:AP,16,FALSE)</f>
        <v>0</v>
      </c>
      <c r="S1767">
        <f>VLOOKUP(AA1767,角色间职业划分!P:AP,17,FALSE)</f>
        <v>0</v>
      </c>
      <c r="T1767">
        <f>VLOOKUP(AA1767,角色间职业划分!P:AP,18,FALSE)</f>
        <v>0</v>
      </c>
      <c r="U1767">
        <f>VLOOKUP(AA1767,角色间职业划分!P:AP,27,FALSE)</f>
        <v>0</v>
      </c>
      <c r="V1767">
        <f t="shared" si="273"/>
        <v>20</v>
      </c>
      <c r="W1767">
        <f>VLOOKUP(AA1767,角色间职业划分!P:Q,2,FALSE)</f>
        <v>37</v>
      </c>
      <c r="X1767">
        <f t="shared" si="278"/>
        <v>46</v>
      </c>
      <c r="Y1767">
        <f>INT(VLOOKUP(X1767,角色属性总表!AG:AH,2,FALSE)*角色属性总表!$C$38)</f>
        <v>1008</v>
      </c>
      <c r="AA1767">
        <f t="shared" si="279"/>
        <v>18</v>
      </c>
      <c r="AB1767">
        <f>VLOOKUP(X1767,角色属性总表!AG:AI,2,FALSE)*VLOOKUP(角色等级属性!AA1767,角色间职业划分!P:AG,13,FALSE)/角色间职业划分!$AB$9</f>
        <v>994.29296131896001</v>
      </c>
      <c r="AC1767">
        <f>VLOOKUP(X1767,角色属性总表!AG:AI,3,FALSE)*VLOOKUP(AA1767,角色间职业划分!P:AG,8,FALSE)/角色间职业划分!$W$9</f>
        <v>3904.3199999999993</v>
      </c>
      <c r="AD1767">
        <f>VLOOKUP(AA1767,角色间职业划分!P:AP,26,FALSE)</f>
        <v>0.4</v>
      </c>
      <c r="AE1767">
        <f>VLOOKUP(X1767,角色属性总表!I:Q,3,FALSE)</f>
        <v>451.58399999999995</v>
      </c>
      <c r="AF1767">
        <f>VLOOKUP(AA1767,角色间职业划分!P:AP,11,FALSE)</f>
        <v>0.5</v>
      </c>
      <c r="AG1767">
        <f t="shared" si="274"/>
        <v>2115.0873855709538</v>
      </c>
      <c r="AH1767">
        <f t="shared" si="275"/>
        <v>453</v>
      </c>
      <c r="AJ1767">
        <f t="shared" si="276"/>
        <v>1662.0873855709538</v>
      </c>
      <c r="AK1767">
        <v>1763</v>
      </c>
    </row>
    <row r="1768" spans="1:37" x14ac:dyDescent="0.15">
      <c r="A1768">
        <v>1764</v>
      </c>
      <c r="B1768">
        <f>ROUND(VLOOKUP(X1768,角色属性总表!AG:AI,2,FALSE)/角色属性总表!$C$34,0)</f>
        <v>147</v>
      </c>
      <c r="C1768">
        <f>ROUND(VLOOKUP(X1768,角色属性总表!Y:AE,3,FALSE)/J1768,0)</f>
        <v>54</v>
      </c>
      <c r="D1768">
        <f>ROUND(VLOOKUP(X1768,角色属性总表!AG:AI,3,FALSE)/角色属性总表!$C$35,0)</f>
        <v>153</v>
      </c>
      <c r="E1768">
        <f t="shared" si="270"/>
        <v>404</v>
      </c>
      <c r="F1768">
        <f t="shared" si="271"/>
        <v>26</v>
      </c>
      <c r="G1768">
        <f t="shared" si="272"/>
        <v>7</v>
      </c>
      <c r="H1768">
        <v>0</v>
      </c>
      <c r="I1768">
        <f t="shared" si="277"/>
        <v>3</v>
      </c>
      <c r="J1768">
        <f>VLOOKUP(AA1768,角色间职业划分!P:AP,20,FALSE)</f>
        <v>10</v>
      </c>
      <c r="K1768">
        <f>IF(X1768=500,100,VLOOKUP(AA1768,角色间职业划分!P:AP,22,FALSE))</f>
        <v>120</v>
      </c>
      <c r="L1768">
        <f>IF(X1768=500,K1768,VLOOKUP(AA1768,角色间职业划分!P:AP,23,FALSE))</f>
        <v>60</v>
      </c>
      <c r="M1768">
        <f>VLOOKUP(AA1768,角色间职业划分!P:AP,24,FALSE)</f>
        <v>0</v>
      </c>
      <c r="N1768">
        <f>VLOOKUP(AA1768,角色间职业划分!P:AP,14)*100</f>
        <v>95</v>
      </c>
      <c r="O1768">
        <f>VLOOKUP(AA1768,角色间职业划分!P:Z,9,FALSE)</f>
        <v>0</v>
      </c>
      <c r="P1768">
        <f>VLOOKUP(AA1768,角色间职业划分!P:AP,10,FALSE)</f>
        <v>0</v>
      </c>
      <c r="Q1768">
        <f>VLOOKUP(AA1768,角色间职业划分!P:AP,15,FALSE)</f>
        <v>0</v>
      </c>
      <c r="R1768">
        <f>VLOOKUP(AA1768,角色间职业划分!P:AP,16,FALSE)</f>
        <v>0</v>
      </c>
      <c r="S1768">
        <f>VLOOKUP(AA1768,角色间职业划分!P:AP,17,FALSE)</f>
        <v>0</v>
      </c>
      <c r="T1768">
        <f>VLOOKUP(AA1768,角色间职业划分!P:AP,18,FALSE)</f>
        <v>0</v>
      </c>
      <c r="U1768">
        <f>VLOOKUP(AA1768,角色间职业划分!P:AP,27,FALSE)</f>
        <v>0</v>
      </c>
      <c r="V1768">
        <f t="shared" si="273"/>
        <v>20</v>
      </c>
      <c r="W1768">
        <f>VLOOKUP(AA1768,角色间职业划分!P:Q,2,FALSE)</f>
        <v>37</v>
      </c>
      <c r="X1768">
        <f t="shared" si="278"/>
        <v>47</v>
      </c>
      <c r="Y1768">
        <f>INT(VLOOKUP(X1768,角色属性总表!AG:AH,2,FALSE)*角色属性总表!$C$38)</f>
        <v>1026</v>
      </c>
      <c r="AA1768">
        <f t="shared" si="279"/>
        <v>18</v>
      </c>
      <c r="AB1768">
        <f>VLOOKUP(X1768,角色属性总表!AG:AI,2,FALSE)*VLOOKUP(角色等级属性!AA1768,角色间职业划分!P:AG,13,FALSE)/角色间职业划分!$AB$9</f>
        <v>1012.0481927710846</v>
      </c>
      <c r="AC1768">
        <f>VLOOKUP(X1768,角色属性总表!AG:AI,3,FALSE)*VLOOKUP(AA1768,角色间职业划分!P:AG,8,FALSE)/角色间职业划分!$W$9</f>
        <v>3974.04</v>
      </c>
      <c r="AD1768">
        <f>VLOOKUP(AA1768,角色间职业划分!P:AP,26,FALSE)</f>
        <v>0.4</v>
      </c>
      <c r="AE1768">
        <f>VLOOKUP(X1768,角色属性总表!I:Q,3,FALSE)</f>
        <v>459.64800000000002</v>
      </c>
      <c r="AF1768">
        <f>VLOOKUP(AA1768,角色间职业划分!P:AP,11,FALSE)</f>
        <v>0.5</v>
      </c>
      <c r="AG1768">
        <f t="shared" si="274"/>
        <v>2190.4804610857104</v>
      </c>
      <c r="AH1768">
        <f t="shared" si="275"/>
        <v>459</v>
      </c>
      <c r="AJ1768">
        <f t="shared" si="276"/>
        <v>1731.4804610857104</v>
      </c>
      <c r="AK1768">
        <v>1764</v>
      </c>
    </row>
    <row r="1769" spans="1:37" x14ac:dyDescent="0.15">
      <c r="A1769">
        <v>1765</v>
      </c>
      <c r="B1769">
        <f>ROUND(VLOOKUP(X1769,角色属性总表!AG:AI,2,FALSE)/角色属性总表!$C$34,0)</f>
        <v>149</v>
      </c>
      <c r="C1769">
        <f>ROUND(VLOOKUP(X1769,角色属性总表!Y:AE,3,FALSE)/J1769,0)</f>
        <v>56</v>
      </c>
      <c r="D1769">
        <f>ROUND(VLOOKUP(X1769,角色属性总表!AG:AI,3,FALSE)/角色属性总表!$C$35,0)</f>
        <v>156</v>
      </c>
      <c r="E1769">
        <f t="shared" si="270"/>
        <v>411</v>
      </c>
      <c r="F1769">
        <f t="shared" si="271"/>
        <v>26</v>
      </c>
      <c r="G1769">
        <f t="shared" si="272"/>
        <v>7</v>
      </c>
      <c r="H1769">
        <v>0</v>
      </c>
      <c r="I1769">
        <f t="shared" si="277"/>
        <v>3</v>
      </c>
      <c r="J1769">
        <f>VLOOKUP(AA1769,角色间职业划分!P:AP,20,FALSE)</f>
        <v>10</v>
      </c>
      <c r="K1769">
        <f>IF(X1769=500,100,VLOOKUP(AA1769,角色间职业划分!P:AP,22,FALSE))</f>
        <v>120</v>
      </c>
      <c r="L1769">
        <f>IF(X1769=500,K1769,VLOOKUP(AA1769,角色间职业划分!P:AP,23,FALSE))</f>
        <v>60</v>
      </c>
      <c r="M1769">
        <f>VLOOKUP(AA1769,角色间职业划分!P:AP,24,FALSE)</f>
        <v>0</v>
      </c>
      <c r="N1769">
        <f>VLOOKUP(AA1769,角色间职业划分!P:AP,14)*100</f>
        <v>95</v>
      </c>
      <c r="O1769">
        <f>VLOOKUP(AA1769,角色间职业划分!P:Z,9,FALSE)</f>
        <v>0</v>
      </c>
      <c r="P1769">
        <f>VLOOKUP(AA1769,角色间职业划分!P:AP,10,FALSE)</f>
        <v>0</v>
      </c>
      <c r="Q1769">
        <f>VLOOKUP(AA1769,角色间职业划分!P:AP,15,FALSE)</f>
        <v>0</v>
      </c>
      <c r="R1769">
        <f>VLOOKUP(AA1769,角色间职业划分!P:AP,16,FALSE)</f>
        <v>0</v>
      </c>
      <c r="S1769">
        <f>VLOOKUP(AA1769,角色间职业划分!P:AP,17,FALSE)</f>
        <v>0</v>
      </c>
      <c r="T1769">
        <f>VLOOKUP(AA1769,角色间职业划分!P:AP,18,FALSE)</f>
        <v>0</v>
      </c>
      <c r="U1769">
        <f>VLOOKUP(AA1769,角色间职业划分!P:AP,27,FALSE)</f>
        <v>0</v>
      </c>
      <c r="V1769">
        <f t="shared" si="273"/>
        <v>20</v>
      </c>
      <c r="W1769">
        <f>VLOOKUP(AA1769,角色间职业划分!P:Q,2,FALSE)</f>
        <v>37</v>
      </c>
      <c r="X1769">
        <f t="shared" si="278"/>
        <v>48</v>
      </c>
      <c r="Y1769">
        <f>INT(VLOOKUP(X1769,角色属性总表!AG:AH,2,FALSE)*角色属性总表!$C$38)</f>
        <v>1044</v>
      </c>
      <c r="AA1769">
        <f t="shared" si="279"/>
        <v>18</v>
      </c>
      <c r="AB1769">
        <f>VLOOKUP(X1769,角色属性总表!AG:AI,2,FALSE)*VLOOKUP(角色等级属性!AA1769,角色间职业划分!P:AG,13,FALSE)/角色间职业划分!$AB$9</f>
        <v>1029.8034242232088</v>
      </c>
      <c r="AC1769">
        <f>VLOOKUP(X1769,角色属性总表!AG:AI,3,FALSE)*VLOOKUP(AA1769,角色间职业划分!P:AG,8,FALSE)/角色间职业划分!$W$9</f>
        <v>4043.7599999999998</v>
      </c>
      <c r="AD1769">
        <f>VLOOKUP(AA1769,角色间职业划分!P:AP,26,FALSE)</f>
        <v>0.4</v>
      </c>
      <c r="AE1769">
        <f>VLOOKUP(X1769,角色属性总表!I:Q,3,FALSE)</f>
        <v>467.71199999999999</v>
      </c>
      <c r="AF1769">
        <f>VLOOKUP(AA1769,角色间职业划分!P:AP,11,FALSE)</f>
        <v>0.5</v>
      </c>
      <c r="AG1769">
        <f t="shared" si="274"/>
        <v>2266.9714436532308</v>
      </c>
      <c r="AH1769">
        <f t="shared" si="275"/>
        <v>468</v>
      </c>
      <c r="AJ1769">
        <f t="shared" si="276"/>
        <v>1798.9714436532308</v>
      </c>
      <c r="AK1769">
        <v>1765</v>
      </c>
    </row>
    <row r="1770" spans="1:37" x14ac:dyDescent="0.15">
      <c r="A1770">
        <v>1766</v>
      </c>
      <c r="B1770">
        <f>ROUND(VLOOKUP(X1770,角色属性总表!AG:AI,2,FALSE)/角色属性总表!$C$34,0)</f>
        <v>152</v>
      </c>
      <c r="C1770">
        <f>ROUND(VLOOKUP(X1770,角色属性总表!Y:AE,3,FALSE)/J1770,0)</f>
        <v>57</v>
      </c>
      <c r="D1770">
        <f>ROUND(VLOOKUP(X1770,角色属性总表!AG:AI,3,FALSE)/角色属性总表!$C$35,0)</f>
        <v>159</v>
      </c>
      <c r="E1770">
        <f t="shared" si="270"/>
        <v>419</v>
      </c>
      <c r="F1770">
        <f t="shared" si="271"/>
        <v>26</v>
      </c>
      <c r="G1770">
        <f t="shared" si="272"/>
        <v>7</v>
      </c>
      <c r="H1770">
        <v>0</v>
      </c>
      <c r="I1770">
        <f t="shared" si="277"/>
        <v>3</v>
      </c>
      <c r="J1770">
        <f>VLOOKUP(AA1770,角色间职业划分!P:AP,20,FALSE)</f>
        <v>10</v>
      </c>
      <c r="K1770">
        <f>IF(X1770=500,100,VLOOKUP(AA1770,角色间职业划分!P:AP,22,FALSE))</f>
        <v>120</v>
      </c>
      <c r="L1770">
        <f>IF(X1770=500,K1770,VLOOKUP(AA1770,角色间职业划分!P:AP,23,FALSE))</f>
        <v>60</v>
      </c>
      <c r="M1770">
        <f>VLOOKUP(AA1770,角色间职业划分!P:AP,24,FALSE)</f>
        <v>0</v>
      </c>
      <c r="N1770">
        <f>VLOOKUP(AA1770,角色间职业划分!P:AP,14)*100</f>
        <v>95</v>
      </c>
      <c r="O1770">
        <f>VLOOKUP(AA1770,角色间职业划分!P:Z,9,FALSE)</f>
        <v>0</v>
      </c>
      <c r="P1770">
        <f>VLOOKUP(AA1770,角色间职业划分!P:AP,10,FALSE)</f>
        <v>0</v>
      </c>
      <c r="Q1770">
        <f>VLOOKUP(AA1770,角色间职业划分!P:AP,15,FALSE)</f>
        <v>0</v>
      </c>
      <c r="R1770">
        <f>VLOOKUP(AA1770,角色间职业划分!P:AP,16,FALSE)</f>
        <v>0</v>
      </c>
      <c r="S1770">
        <f>VLOOKUP(AA1770,角色间职业划分!P:AP,17,FALSE)</f>
        <v>0</v>
      </c>
      <c r="T1770">
        <f>VLOOKUP(AA1770,角色间职业划分!P:AP,18,FALSE)</f>
        <v>0</v>
      </c>
      <c r="U1770">
        <f>VLOOKUP(AA1770,角色间职业划分!P:AP,27,FALSE)</f>
        <v>0</v>
      </c>
      <c r="V1770">
        <f t="shared" si="273"/>
        <v>20</v>
      </c>
      <c r="W1770">
        <f>VLOOKUP(AA1770,角色间职业划分!P:Q,2,FALSE)</f>
        <v>37</v>
      </c>
      <c r="X1770">
        <f t="shared" si="278"/>
        <v>49</v>
      </c>
      <c r="Y1770">
        <f>INT(VLOOKUP(X1770,角色属性总表!AG:AH,2,FALSE)*角色属性总表!$C$38)</f>
        <v>1062</v>
      </c>
      <c r="AA1770">
        <f t="shared" si="279"/>
        <v>18</v>
      </c>
      <c r="AB1770">
        <f>VLOOKUP(X1770,角色属性总表!AG:AI,2,FALSE)*VLOOKUP(角色等级属性!AA1770,角色间职业划分!P:AG,13,FALSE)/角色间职业划分!$AB$9</f>
        <v>1047.5586556753331</v>
      </c>
      <c r="AC1770">
        <f>VLOOKUP(X1770,角色属性总表!AG:AI,3,FALSE)*VLOOKUP(AA1770,角色间职业划分!P:AG,8,FALSE)/角色间职业划分!$W$9</f>
        <v>4113.4800000000005</v>
      </c>
      <c r="AD1770">
        <f>VLOOKUP(AA1770,角色间职业划分!P:AP,26,FALSE)</f>
        <v>0.4</v>
      </c>
      <c r="AE1770">
        <f>VLOOKUP(X1770,角色属性总表!I:Q,3,FALSE)</f>
        <v>475.77600000000007</v>
      </c>
      <c r="AF1770">
        <f>VLOOKUP(AA1770,角色间职业划分!P:AP,11,FALSE)</f>
        <v>0.5</v>
      </c>
      <c r="AG1770">
        <f t="shared" si="274"/>
        <v>2344.5569620253164</v>
      </c>
      <c r="AH1770">
        <f t="shared" si="275"/>
        <v>477</v>
      </c>
      <c r="AJ1770">
        <f t="shared" si="276"/>
        <v>1867.5569620253164</v>
      </c>
      <c r="AK1770">
        <v>1766</v>
      </c>
    </row>
    <row r="1771" spans="1:37" x14ac:dyDescent="0.15">
      <c r="A1771">
        <v>1767</v>
      </c>
      <c r="B1771">
        <f>ROUND(VLOOKUP(X1771,角色属性总表!AG:AI,2,FALSE)/角色属性总表!$C$34,0)</f>
        <v>154</v>
      </c>
      <c r="C1771">
        <f>ROUND(VLOOKUP(X1771,角色属性总表!Y:AE,3,FALSE)/J1771,0)</f>
        <v>59</v>
      </c>
      <c r="D1771">
        <f>ROUND(VLOOKUP(X1771,角色属性总表!AG:AI,3,FALSE)/角色属性总表!$C$35,0)</f>
        <v>161</v>
      </c>
      <c r="E1771">
        <f t="shared" si="270"/>
        <v>426</v>
      </c>
      <c r="F1771">
        <f t="shared" si="271"/>
        <v>26</v>
      </c>
      <c r="G1771">
        <f t="shared" si="272"/>
        <v>7</v>
      </c>
      <c r="H1771">
        <v>0</v>
      </c>
      <c r="I1771">
        <f t="shared" si="277"/>
        <v>3</v>
      </c>
      <c r="J1771">
        <f>VLOOKUP(AA1771,角色间职业划分!P:AP,20,FALSE)</f>
        <v>10</v>
      </c>
      <c r="K1771">
        <f>IF(X1771=500,100,VLOOKUP(AA1771,角色间职业划分!P:AP,22,FALSE))</f>
        <v>120</v>
      </c>
      <c r="L1771">
        <f>IF(X1771=500,K1771,VLOOKUP(AA1771,角色间职业划分!P:AP,23,FALSE))</f>
        <v>60</v>
      </c>
      <c r="M1771">
        <f>VLOOKUP(AA1771,角色间职业划分!P:AP,24,FALSE)</f>
        <v>0</v>
      </c>
      <c r="N1771">
        <f>VLOOKUP(AA1771,角色间职业划分!P:AP,14)*100</f>
        <v>95</v>
      </c>
      <c r="O1771">
        <f>VLOOKUP(AA1771,角色间职业划分!P:Z,9,FALSE)</f>
        <v>0</v>
      </c>
      <c r="P1771">
        <f>VLOOKUP(AA1771,角色间职业划分!P:AP,10,FALSE)</f>
        <v>0</v>
      </c>
      <c r="Q1771">
        <f>VLOOKUP(AA1771,角色间职业划分!P:AP,15,FALSE)</f>
        <v>0</v>
      </c>
      <c r="R1771">
        <f>VLOOKUP(AA1771,角色间职业划分!P:AP,16,FALSE)</f>
        <v>0</v>
      </c>
      <c r="S1771">
        <f>VLOOKUP(AA1771,角色间职业划分!P:AP,17,FALSE)</f>
        <v>0</v>
      </c>
      <c r="T1771">
        <f>VLOOKUP(AA1771,角色间职业划分!P:AP,18,FALSE)</f>
        <v>0</v>
      </c>
      <c r="U1771">
        <f>VLOOKUP(AA1771,角色间职业划分!P:AP,27,FALSE)</f>
        <v>0</v>
      </c>
      <c r="V1771">
        <f t="shared" si="273"/>
        <v>20</v>
      </c>
      <c r="W1771">
        <f>VLOOKUP(AA1771,角色间职业划分!P:Q,2,FALSE)</f>
        <v>37</v>
      </c>
      <c r="X1771">
        <f t="shared" si="278"/>
        <v>50</v>
      </c>
      <c r="Y1771">
        <f>INT(VLOOKUP(X1771,角色属性总表!AG:AH,2,FALSE)*角色属性总表!$C$38)</f>
        <v>1080</v>
      </c>
      <c r="AA1771">
        <f t="shared" si="279"/>
        <v>18</v>
      </c>
      <c r="AB1771">
        <f>VLOOKUP(X1771,角色属性总表!AG:AI,2,FALSE)*VLOOKUP(角色等级属性!AA1771,角色间职业划分!P:AG,13,FALSE)/角色间职业划分!$AB$9</f>
        <v>1065.3138871274573</v>
      </c>
      <c r="AC1771">
        <f>VLOOKUP(X1771,角色属性总表!AG:AI,3,FALSE)*VLOOKUP(AA1771,角色间职业划分!P:AG,8,FALSE)/角色间职业划分!$W$9</f>
        <v>4183.2</v>
      </c>
      <c r="AD1771">
        <f>VLOOKUP(AA1771,角色间职业划分!P:AP,26,FALSE)</f>
        <v>0.4</v>
      </c>
      <c r="AE1771">
        <f>VLOOKUP(X1771,角色属性总表!I:Q,3,FALSE)</f>
        <v>483.84000000000003</v>
      </c>
      <c r="AF1771">
        <f>VLOOKUP(AA1771,角色间职业划分!P:AP,11,FALSE)</f>
        <v>0.5</v>
      </c>
      <c r="AG1771">
        <f t="shared" si="274"/>
        <v>2423.2338316268883</v>
      </c>
      <c r="AH1771">
        <f t="shared" si="275"/>
        <v>483</v>
      </c>
      <c r="AJ1771">
        <f t="shared" si="276"/>
        <v>1940.2338316268883</v>
      </c>
      <c r="AK1771">
        <v>1767</v>
      </c>
    </row>
    <row r="1772" spans="1:37" x14ac:dyDescent="0.15">
      <c r="A1772">
        <v>1768</v>
      </c>
      <c r="B1772">
        <f>ROUND(VLOOKUP(X1772,角色属性总表!AG:AI,2,FALSE)/角色属性总表!$C$34,0)</f>
        <v>157</v>
      </c>
      <c r="C1772">
        <f>ROUND(VLOOKUP(X1772,角色属性总表!Y:AE,3,FALSE)/J1772,0)</f>
        <v>61</v>
      </c>
      <c r="D1772">
        <f>ROUND(VLOOKUP(X1772,角色属性总表!AG:AI,3,FALSE)/角色属性总表!$C$35,0)</f>
        <v>164</v>
      </c>
      <c r="E1772">
        <f t="shared" si="270"/>
        <v>433</v>
      </c>
      <c r="F1772">
        <f t="shared" si="271"/>
        <v>26</v>
      </c>
      <c r="G1772">
        <f t="shared" si="272"/>
        <v>7</v>
      </c>
      <c r="H1772">
        <v>0</v>
      </c>
      <c r="I1772">
        <f t="shared" si="277"/>
        <v>3</v>
      </c>
      <c r="J1772">
        <f>VLOOKUP(AA1772,角色间职业划分!P:AP,20,FALSE)</f>
        <v>10</v>
      </c>
      <c r="K1772">
        <f>IF(X1772=500,100,VLOOKUP(AA1772,角色间职业划分!P:AP,22,FALSE))</f>
        <v>120</v>
      </c>
      <c r="L1772">
        <f>IF(X1772=500,K1772,VLOOKUP(AA1772,角色间职业划分!P:AP,23,FALSE))</f>
        <v>60</v>
      </c>
      <c r="M1772">
        <f>VLOOKUP(AA1772,角色间职业划分!P:AP,24,FALSE)</f>
        <v>0</v>
      </c>
      <c r="N1772">
        <f>VLOOKUP(AA1772,角色间职业划分!P:AP,14)*100</f>
        <v>95</v>
      </c>
      <c r="O1772">
        <f>VLOOKUP(AA1772,角色间职业划分!P:Z,9,FALSE)</f>
        <v>0</v>
      </c>
      <c r="P1772">
        <f>VLOOKUP(AA1772,角色间职业划分!P:AP,10,FALSE)</f>
        <v>0</v>
      </c>
      <c r="Q1772">
        <f>VLOOKUP(AA1772,角色间职业划分!P:AP,15,FALSE)</f>
        <v>0</v>
      </c>
      <c r="R1772">
        <f>VLOOKUP(AA1772,角色间职业划分!P:AP,16,FALSE)</f>
        <v>0</v>
      </c>
      <c r="S1772">
        <f>VLOOKUP(AA1772,角色间职业划分!P:AP,17,FALSE)</f>
        <v>0</v>
      </c>
      <c r="T1772">
        <f>VLOOKUP(AA1772,角色间职业划分!P:AP,18,FALSE)</f>
        <v>0</v>
      </c>
      <c r="U1772">
        <f>VLOOKUP(AA1772,角色间职业划分!P:AP,27,FALSE)</f>
        <v>0</v>
      </c>
      <c r="V1772">
        <f t="shared" si="273"/>
        <v>20</v>
      </c>
      <c r="W1772">
        <f>VLOOKUP(AA1772,角色间职业划分!P:Q,2,FALSE)</f>
        <v>37</v>
      </c>
      <c r="X1772">
        <f t="shared" si="278"/>
        <v>51</v>
      </c>
      <c r="Y1772">
        <f>INT(VLOOKUP(X1772,角色属性总表!AG:AH,2,FALSE)*角色属性总表!$C$38)</f>
        <v>1098</v>
      </c>
      <c r="AA1772">
        <f t="shared" si="279"/>
        <v>18</v>
      </c>
      <c r="AB1772">
        <f>VLOOKUP(X1772,角色属性总表!AG:AI,2,FALSE)*VLOOKUP(角色等级属性!AA1772,角色间职业划分!P:AG,13,FALSE)/角色间职业划分!$AB$9</f>
        <v>1083.0691185795818</v>
      </c>
      <c r="AC1772">
        <f>VLOOKUP(X1772,角色属性总表!AG:AI,3,FALSE)*VLOOKUP(AA1772,角色间职业划分!P:AG,8,FALSE)/角色间职业划分!$W$9</f>
        <v>4252.92</v>
      </c>
      <c r="AD1772">
        <f>VLOOKUP(AA1772,角色间职业划分!P:AP,26,FALSE)</f>
        <v>0.4</v>
      </c>
      <c r="AE1772">
        <f>VLOOKUP(X1772,角色属性总表!I:Q,3,FALSE)</f>
        <v>491.904</v>
      </c>
      <c r="AF1772">
        <f>VLOOKUP(AA1772,角色间职业划分!P:AP,11,FALSE)</f>
        <v>0.5</v>
      </c>
      <c r="AG1772">
        <f t="shared" si="274"/>
        <v>2502.9990454047806</v>
      </c>
      <c r="AH1772">
        <f t="shared" si="275"/>
        <v>492</v>
      </c>
      <c r="AJ1772">
        <f t="shared" si="276"/>
        <v>2010.9990454047806</v>
      </c>
      <c r="AK1772">
        <v>1768</v>
      </c>
    </row>
    <row r="1773" spans="1:37" x14ac:dyDescent="0.15">
      <c r="A1773">
        <v>1769</v>
      </c>
      <c r="B1773">
        <f>ROUND(VLOOKUP(X1773,角色属性总表!AG:AI,2,FALSE)/角色属性总表!$C$34,0)</f>
        <v>159</v>
      </c>
      <c r="C1773">
        <f>ROUND(VLOOKUP(X1773,角色属性总表!Y:AE,3,FALSE)/J1773,0)</f>
        <v>62</v>
      </c>
      <c r="D1773">
        <f>ROUND(VLOOKUP(X1773,角色属性总表!AG:AI,3,FALSE)/角色属性总表!$C$35,0)</f>
        <v>167</v>
      </c>
      <c r="E1773">
        <f t="shared" si="270"/>
        <v>440</v>
      </c>
      <c r="F1773">
        <f t="shared" si="271"/>
        <v>26</v>
      </c>
      <c r="G1773">
        <f t="shared" si="272"/>
        <v>7</v>
      </c>
      <c r="H1773">
        <v>0</v>
      </c>
      <c r="I1773">
        <f t="shared" si="277"/>
        <v>3</v>
      </c>
      <c r="J1773">
        <f>VLOOKUP(AA1773,角色间职业划分!P:AP,20,FALSE)</f>
        <v>10</v>
      </c>
      <c r="K1773">
        <f>IF(X1773=500,100,VLOOKUP(AA1773,角色间职业划分!P:AP,22,FALSE))</f>
        <v>120</v>
      </c>
      <c r="L1773">
        <f>IF(X1773=500,K1773,VLOOKUP(AA1773,角色间职业划分!P:AP,23,FALSE))</f>
        <v>60</v>
      </c>
      <c r="M1773">
        <f>VLOOKUP(AA1773,角色间职业划分!P:AP,24,FALSE)</f>
        <v>0</v>
      </c>
      <c r="N1773">
        <f>VLOOKUP(AA1773,角色间职业划分!P:AP,14)*100</f>
        <v>95</v>
      </c>
      <c r="O1773">
        <f>VLOOKUP(AA1773,角色间职业划分!P:Z,9,FALSE)</f>
        <v>0</v>
      </c>
      <c r="P1773">
        <f>VLOOKUP(AA1773,角色间职业划分!P:AP,10,FALSE)</f>
        <v>0</v>
      </c>
      <c r="Q1773">
        <f>VLOOKUP(AA1773,角色间职业划分!P:AP,15,FALSE)</f>
        <v>0</v>
      </c>
      <c r="R1773">
        <f>VLOOKUP(AA1773,角色间职业划分!P:AP,16,FALSE)</f>
        <v>0</v>
      </c>
      <c r="S1773">
        <f>VLOOKUP(AA1773,角色间职业划分!P:AP,17,FALSE)</f>
        <v>0</v>
      </c>
      <c r="T1773">
        <f>VLOOKUP(AA1773,角色间职业划分!P:AP,18,FALSE)</f>
        <v>0</v>
      </c>
      <c r="U1773">
        <f>VLOOKUP(AA1773,角色间职业划分!P:AP,27,FALSE)</f>
        <v>0</v>
      </c>
      <c r="V1773">
        <f t="shared" si="273"/>
        <v>20</v>
      </c>
      <c r="W1773">
        <f>VLOOKUP(AA1773,角色间职业划分!P:Q,2,FALSE)</f>
        <v>37</v>
      </c>
      <c r="X1773">
        <f t="shared" si="278"/>
        <v>52</v>
      </c>
      <c r="Y1773">
        <f>INT(VLOOKUP(X1773,角色属性总表!AG:AH,2,FALSE)*角色属性总表!$C$38)</f>
        <v>1116</v>
      </c>
      <c r="AA1773">
        <f t="shared" si="279"/>
        <v>18</v>
      </c>
      <c r="AB1773">
        <f>VLOOKUP(X1773,角色属性总表!AG:AI,2,FALSE)*VLOOKUP(角色等级属性!AA1773,角色间职业划分!P:AG,13,FALSE)/角色间职业划分!$AB$9</f>
        <v>1100.824350031706</v>
      </c>
      <c r="AC1773">
        <f>VLOOKUP(X1773,角色属性总表!AG:AI,3,FALSE)*VLOOKUP(AA1773,角色间职业划分!P:AG,8,FALSE)/角色间职业划分!$W$9</f>
        <v>4322.6400000000003</v>
      </c>
      <c r="AD1773">
        <f>VLOOKUP(AA1773,角色间职业划分!P:AP,26,FALSE)</f>
        <v>0.4</v>
      </c>
      <c r="AE1773">
        <f>VLOOKUP(X1773,角色属性总表!I:Q,3,FALSE)</f>
        <v>499.96800000000007</v>
      </c>
      <c r="AF1773">
        <f>VLOOKUP(AA1773,角色间职业划分!P:AP,11,FALSE)</f>
        <v>0.5</v>
      </c>
      <c r="AG1773">
        <f t="shared" si="274"/>
        <v>2583.8497653174322</v>
      </c>
      <c r="AH1773">
        <f t="shared" si="275"/>
        <v>501</v>
      </c>
      <c r="AJ1773">
        <f t="shared" si="276"/>
        <v>2082.8497653174322</v>
      </c>
      <c r="AK1773">
        <v>1769</v>
      </c>
    </row>
    <row r="1774" spans="1:37" x14ac:dyDescent="0.15">
      <c r="A1774">
        <v>1770</v>
      </c>
      <c r="B1774">
        <f>ROUND(VLOOKUP(X1774,角色属性总表!AG:AI,2,FALSE)/角色属性总表!$C$34,0)</f>
        <v>162</v>
      </c>
      <c r="C1774">
        <f>ROUND(VLOOKUP(X1774,角色属性总表!Y:AE,3,FALSE)/J1774,0)</f>
        <v>64</v>
      </c>
      <c r="D1774">
        <f>ROUND(VLOOKUP(X1774,角色属性总表!AG:AI,3,FALSE)/角色属性总表!$C$35,0)</f>
        <v>169</v>
      </c>
      <c r="E1774">
        <f t="shared" si="270"/>
        <v>447</v>
      </c>
      <c r="F1774">
        <f t="shared" si="271"/>
        <v>26</v>
      </c>
      <c r="G1774">
        <f t="shared" si="272"/>
        <v>7</v>
      </c>
      <c r="H1774">
        <v>0</v>
      </c>
      <c r="I1774">
        <f t="shared" si="277"/>
        <v>3</v>
      </c>
      <c r="J1774">
        <f>VLOOKUP(AA1774,角色间职业划分!P:AP,20,FALSE)</f>
        <v>10</v>
      </c>
      <c r="K1774">
        <f>IF(X1774=500,100,VLOOKUP(AA1774,角色间职业划分!P:AP,22,FALSE))</f>
        <v>120</v>
      </c>
      <c r="L1774">
        <f>IF(X1774=500,K1774,VLOOKUP(AA1774,角色间职业划分!P:AP,23,FALSE))</f>
        <v>60</v>
      </c>
      <c r="M1774">
        <f>VLOOKUP(AA1774,角色间职业划分!P:AP,24,FALSE)</f>
        <v>0</v>
      </c>
      <c r="N1774">
        <f>VLOOKUP(AA1774,角色间职业划分!P:AP,14)*100</f>
        <v>95</v>
      </c>
      <c r="O1774">
        <f>VLOOKUP(AA1774,角色间职业划分!P:Z,9,FALSE)</f>
        <v>0</v>
      </c>
      <c r="P1774">
        <f>VLOOKUP(AA1774,角色间职业划分!P:AP,10,FALSE)</f>
        <v>0</v>
      </c>
      <c r="Q1774">
        <f>VLOOKUP(AA1774,角色间职业划分!P:AP,15,FALSE)</f>
        <v>0</v>
      </c>
      <c r="R1774">
        <f>VLOOKUP(AA1774,角色间职业划分!P:AP,16,FALSE)</f>
        <v>0</v>
      </c>
      <c r="S1774">
        <f>VLOOKUP(AA1774,角色间职业划分!P:AP,17,FALSE)</f>
        <v>0</v>
      </c>
      <c r="T1774">
        <f>VLOOKUP(AA1774,角色间职业划分!P:AP,18,FALSE)</f>
        <v>0</v>
      </c>
      <c r="U1774">
        <f>VLOOKUP(AA1774,角色间职业划分!P:AP,27,FALSE)</f>
        <v>0</v>
      </c>
      <c r="V1774">
        <f t="shared" si="273"/>
        <v>20</v>
      </c>
      <c r="W1774">
        <f>VLOOKUP(AA1774,角色间职业划分!P:Q,2,FALSE)</f>
        <v>37</v>
      </c>
      <c r="X1774">
        <f t="shared" si="278"/>
        <v>53</v>
      </c>
      <c r="Y1774">
        <f>INT(VLOOKUP(X1774,角色属性总表!AG:AH,2,FALSE)*角色属性总表!$C$38)</f>
        <v>1134</v>
      </c>
      <c r="AA1774">
        <f t="shared" si="279"/>
        <v>18</v>
      </c>
      <c r="AB1774">
        <f>VLOOKUP(X1774,角色属性总表!AG:AI,2,FALSE)*VLOOKUP(角色等级属性!AA1774,角色间职业划分!P:AG,13,FALSE)/角色间职业划分!$AB$9</f>
        <v>1118.5795814838302</v>
      </c>
      <c r="AC1774">
        <f>VLOOKUP(X1774,角色属性总表!AG:AI,3,FALSE)*VLOOKUP(AA1774,角色间职业划分!P:AG,8,FALSE)/角色间职业划分!$W$9</f>
        <v>4392.3599999999988</v>
      </c>
      <c r="AD1774">
        <f>VLOOKUP(AA1774,角色间职业划分!P:AP,26,FALSE)</f>
        <v>0.4</v>
      </c>
      <c r="AE1774">
        <f>VLOOKUP(X1774,角色属性总表!I:Q,3,FALSE)</f>
        <v>508.03199999999993</v>
      </c>
      <c r="AF1774">
        <f>VLOOKUP(AA1774,角色间职业划分!P:AP,11,FALSE)</f>
        <v>0.5</v>
      </c>
      <c r="AG1774">
        <f t="shared" si="274"/>
        <v>2665.7833144094129</v>
      </c>
      <c r="AH1774">
        <f t="shared" si="275"/>
        <v>507</v>
      </c>
      <c r="AJ1774">
        <f t="shared" si="276"/>
        <v>2158.7833144094129</v>
      </c>
      <c r="AK1774">
        <v>1770</v>
      </c>
    </row>
    <row r="1775" spans="1:37" x14ac:dyDescent="0.15">
      <c r="A1775">
        <v>1771</v>
      </c>
      <c r="B1775">
        <f>ROUND(VLOOKUP(X1775,角色属性总表!AG:AI,2,FALSE)/角色属性总表!$C$34,0)</f>
        <v>165</v>
      </c>
      <c r="C1775">
        <f>ROUND(VLOOKUP(X1775,角色属性总表!Y:AE,3,FALSE)/J1775,0)</f>
        <v>66</v>
      </c>
      <c r="D1775">
        <f>ROUND(VLOOKUP(X1775,角色属性总表!AG:AI,3,FALSE)/角色属性总表!$C$35,0)</f>
        <v>172</v>
      </c>
      <c r="E1775">
        <f t="shared" si="270"/>
        <v>454</v>
      </c>
      <c r="F1775">
        <f t="shared" si="271"/>
        <v>26</v>
      </c>
      <c r="G1775">
        <f t="shared" si="272"/>
        <v>7</v>
      </c>
      <c r="H1775">
        <v>0</v>
      </c>
      <c r="I1775">
        <f t="shared" si="277"/>
        <v>3</v>
      </c>
      <c r="J1775">
        <f>VLOOKUP(AA1775,角色间职业划分!P:AP,20,FALSE)</f>
        <v>10</v>
      </c>
      <c r="K1775">
        <f>IF(X1775=500,100,VLOOKUP(AA1775,角色间职业划分!P:AP,22,FALSE))</f>
        <v>120</v>
      </c>
      <c r="L1775">
        <f>IF(X1775=500,K1775,VLOOKUP(AA1775,角色间职业划分!P:AP,23,FALSE))</f>
        <v>60</v>
      </c>
      <c r="M1775">
        <f>VLOOKUP(AA1775,角色间职业划分!P:AP,24,FALSE)</f>
        <v>0</v>
      </c>
      <c r="N1775">
        <f>VLOOKUP(AA1775,角色间职业划分!P:AP,14)*100</f>
        <v>95</v>
      </c>
      <c r="O1775">
        <f>VLOOKUP(AA1775,角色间职业划分!P:Z,9,FALSE)</f>
        <v>0</v>
      </c>
      <c r="P1775">
        <f>VLOOKUP(AA1775,角色间职业划分!P:AP,10,FALSE)</f>
        <v>0</v>
      </c>
      <c r="Q1775">
        <f>VLOOKUP(AA1775,角色间职业划分!P:AP,15,FALSE)</f>
        <v>0</v>
      </c>
      <c r="R1775">
        <f>VLOOKUP(AA1775,角色间职业划分!P:AP,16,FALSE)</f>
        <v>0</v>
      </c>
      <c r="S1775">
        <f>VLOOKUP(AA1775,角色间职业划分!P:AP,17,FALSE)</f>
        <v>0</v>
      </c>
      <c r="T1775">
        <f>VLOOKUP(AA1775,角色间职业划分!P:AP,18,FALSE)</f>
        <v>0</v>
      </c>
      <c r="U1775">
        <f>VLOOKUP(AA1775,角色间职业划分!P:AP,27,FALSE)</f>
        <v>0</v>
      </c>
      <c r="V1775">
        <f t="shared" si="273"/>
        <v>20</v>
      </c>
      <c r="W1775">
        <f>VLOOKUP(AA1775,角色间职业划分!P:Q,2,FALSE)</f>
        <v>37</v>
      </c>
      <c r="X1775">
        <f t="shared" si="278"/>
        <v>54</v>
      </c>
      <c r="Y1775">
        <f>INT(VLOOKUP(X1775,角色属性总表!AG:AH,2,FALSE)*角色属性总表!$C$38)</f>
        <v>1152</v>
      </c>
      <c r="AA1775">
        <f t="shared" si="279"/>
        <v>18</v>
      </c>
      <c r="AB1775">
        <f>VLOOKUP(X1775,角色属性总表!AG:AI,2,FALSE)*VLOOKUP(角色等级属性!AA1775,角色间职业划分!P:AG,13,FALSE)/角色间职业划分!$AB$9</f>
        <v>1136.3348129359545</v>
      </c>
      <c r="AC1775">
        <f>VLOOKUP(X1775,角色属性总表!AG:AI,3,FALSE)*VLOOKUP(AA1775,角色间职业划分!P:AG,8,FALSE)/角色间职业划分!$W$9</f>
        <v>4462.08</v>
      </c>
      <c r="AD1775">
        <f>VLOOKUP(AA1775,角色间职业划分!P:AP,26,FALSE)</f>
        <v>0.4</v>
      </c>
      <c r="AE1775">
        <f>VLOOKUP(X1775,角色属性总表!I:Q,3,FALSE)</f>
        <v>516.096</v>
      </c>
      <c r="AF1775">
        <f>VLOOKUP(AA1775,角色间职业划分!P:AP,11,FALSE)</f>
        <v>0.5</v>
      </c>
      <c r="AG1775">
        <f t="shared" si="274"/>
        <v>2748.7971694205635</v>
      </c>
      <c r="AH1775">
        <f t="shared" si="275"/>
        <v>516</v>
      </c>
      <c r="AJ1775">
        <f t="shared" si="276"/>
        <v>2232.7971694205635</v>
      </c>
      <c r="AK1775">
        <v>1771</v>
      </c>
    </row>
    <row r="1776" spans="1:37" x14ac:dyDescent="0.15">
      <c r="A1776">
        <v>1772</v>
      </c>
      <c r="B1776">
        <f>ROUND(VLOOKUP(X1776,角色属性总表!AG:AI,2,FALSE)/角色属性总表!$C$34,0)</f>
        <v>167</v>
      </c>
      <c r="C1776">
        <f>ROUND(VLOOKUP(X1776,角色属性总表!Y:AE,3,FALSE)/J1776,0)</f>
        <v>68</v>
      </c>
      <c r="D1776">
        <f>ROUND(VLOOKUP(X1776,角色属性总表!AG:AI,3,FALSE)/角色属性总表!$C$35,0)</f>
        <v>175</v>
      </c>
      <c r="E1776">
        <f t="shared" si="270"/>
        <v>461</v>
      </c>
      <c r="F1776">
        <f t="shared" si="271"/>
        <v>26</v>
      </c>
      <c r="G1776">
        <f t="shared" si="272"/>
        <v>7</v>
      </c>
      <c r="H1776">
        <v>0</v>
      </c>
      <c r="I1776">
        <f t="shared" si="277"/>
        <v>3</v>
      </c>
      <c r="J1776">
        <f>VLOOKUP(AA1776,角色间职业划分!P:AP,20,FALSE)</f>
        <v>10</v>
      </c>
      <c r="K1776">
        <f>IF(X1776=500,100,VLOOKUP(AA1776,角色间职业划分!P:AP,22,FALSE))</f>
        <v>120</v>
      </c>
      <c r="L1776">
        <f>IF(X1776=500,K1776,VLOOKUP(AA1776,角色间职业划分!P:AP,23,FALSE))</f>
        <v>60</v>
      </c>
      <c r="M1776">
        <f>VLOOKUP(AA1776,角色间职业划分!P:AP,24,FALSE)</f>
        <v>0</v>
      </c>
      <c r="N1776">
        <f>VLOOKUP(AA1776,角色间职业划分!P:AP,14)*100</f>
        <v>95</v>
      </c>
      <c r="O1776">
        <f>VLOOKUP(AA1776,角色间职业划分!P:Z,9,FALSE)</f>
        <v>0</v>
      </c>
      <c r="P1776">
        <f>VLOOKUP(AA1776,角色间职业划分!P:AP,10,FALSE)</f>
        <v>0</v>
      </c>
      <c r="Q1776">
        <f>VLOOKUP(AA1776,角色间职业划分!P:AP,15,FALSE)</f>
        <v>0</v>
      </c>
      <c r="R1776">
        <f>VLOOKUP(AA1776,角色间职业划分!P:AP,16,FALSE)</f>
        <v>0</v>
      </c>
      <c r="S1776">
        <f>VLOOKUP(AA1776,角色间职业划分!P:AP,17,FALSE)</f>
        <v>0</v>
      </c>
      <c r="T1776">
        <f>VLOOKUP(AA1776,角色间职业划分!P:AP,18,FALSE)</f>
        <v>0</v>
      </c>
      <c r="U1776">
        <f>VLOOKUP(AA1776,角色间职业划分!P:AP,27,FALSE)</f>
        <v>0</v>
      </c>
      <c r="V1776">
        <f t="shared" si="273"/>
        <v>20</v>
      </c>
      <c r="W1776">
        <f>VLOOKUP(AA1776,角色间职业划分!P:Q,2,FALSE)</f>
        <v>37</v>
      </c>
      <c r="X1776">
        <f t="shared" si="278"/>
        <v>55</v>
      </c>
      <c r="Y1776">
        <f>INT(VLOOKUP(X1776,角色属性总表!AG:AH,2,FALSE)*角色属性总表!$C$38)</f>
        <v>1170</v>
      </c>
      <c r="AA1776">
        <f t="shared" si="279"/>
        <v>18</v>
      </c>
      <c r="AB1776">
        <f>VLOOKUP(X1776,角色属性总表!AG:AI,2,FALSE)*VLOOKUP(角色等级属性!AA1776,角色间职业划分!P:AG,13,FALSE)/角色间职业划分!$AB$9</f>
        <v>1154.0900443880787</v>
      </c>
      <c r="AC1776">
        <f>VLOOKUP(X1776,角色属性总表!AG:AI,3,FALSE)*VLOOKUP(AA1776,角色间职业划分!P:AG,8,FALSE)/角色间职业划分!$W$9</f>
        <v>4531.7999999999993</v>
      </c>
      <c r="AD1776">
        <f>VLOOKUP(AA1776,角色间职业划分!P:AP,26,FALSE)</f>
        <v>0.4</v>
      </c>
      <c r="AE1776">
        <f>VLOOKUP(X1776,角色属性总表!I:Q,3,FALSE)</f>
        <v>524.16</v>
      </c>
      <c r="AF1776">
        <f>VLOOKUP(AA1776,角色间职业划分!P:AP,11,FALSE)</f>
        <v>0.5</v>
      </c>
      <c r="AG1776">
        <f t="shared" si="274"/>
        <v>2832.8889538847047</v>
      </c>
      <c r="AH1776">
        <f t="shared" si="275"/>
        <v>525</v>
      </c>
      <c r="AJ1776">
        <f t="shared" si="276"/>
        <v>2307.8889538847047</v>
      </c>
      <c r="AK1776">
        <v>1772</v>
      </c>
    </row>
    <row r="1777" spans="1:37" x14ac:dyDescent="0.15">
      <c r="A1777">
        <v>1773</v>
      </c>
      <c r="B1777">
        <f>ROUND(VLOOKUP(X1777,角色属性总表!AG:AI,2,FALSE)/角色属性总表!$C$34,0)</f>
        <v>170</v>
      </c>
      <c r="C1777">
        <f>ROUND(VLOOKUP(X1777,角色属性总表!Y:AE,3,FALSE)/J1777,0)</f>
        <v>70</v>
      </c>
      <c r="D1777">
        <f>ROUND(VLOOKUP(X1777,角色属性总表!AG:AI,3,FALSE)/角色属性总表!$C$35,0)</f>
        <v>177</v>
      </c>
      <c r="E1777">
        <f t="shared" si="270"/>
        <v>468</v>
      </c>
      <c r="F1777">
        <f t="shared" si="271"/>
        <v>26</v>
      </c>
      <c r="G1777">
        <f t="shared" si="272"/>
        <v>7</v>
      </c>
      <c r="H1777">
        <v>0</v>
      </c>
      <c r="I1777">
        <f t="shared" si="277"/>
        <v>3</v>
      </c>
      <c r="J1777">
        <f>VLOOKUP(AA1777,角色间职业划分!P:AP,20,FALSE)</f>
        <v>10</v>
      </c>
      <c r="K1777">
        <f>IF(X1777=500,100,VLOOKUP(AA1777,角色间职业划分!P:AP,22,FALSE))</f>
        <v>120</v>
      </c>
      <c r="L1777">
        <f>IF(X1777=500,K1777,VLOOKUP(AA1777,角色间职业划分!P:AP,23,FALSE))</f>
        <v>60</v>
      </c>
      <c r="M1777">
        <f>VLOOKUP(AA1777,角色间职业划分!P:AP,24,FALSE)</f>
        <v>0</v>
      </c>
      <c r="N1777">
        <f>VLOOKUP(AA1777,角色间职业划分!P:AP,14)*100</f>
        <v>95</v>
      </c>
      <c r="O1777">
        <f>VLOOKUP(AA1777,角色间职业划分!P:Z,9,FALSE)</f>
        <v>0</v>
      </c>
      <c r="P1777">
        <f>VLOOKUP(AA1777,角色间职业划分!P:AP,10,FALSE)</f>
        <v>0</v>
      </c>
      <c r="Q1777">
        <f>VLOOKUP(AA1777,角色间职业划分!P:AP,15,FALSE)</f>
        <v>0</v>
      </c>
      <c r="R1777">
        <f>VLOOKUP(AA1777,角色间职业划分!P:AP,16,FALSE)</f>
        <v>0</v>
      </c>
      <c r="S1777">
        <f>VLOOKUP(AA1777,角色间职业划分!P:AP,17,FALSE)</f>
        <v>0</v>
      </c>
      <c r="T1777">
        <f>VLOOKUP(AA1777,角色间职业划分!P:AP,18,FALSE)</f>
        <v>0</v>
      </c>
      <c r="U1777">
        <f>VLOOKUP(AA1777,角色间职业划分!P:AP,27,FALSE)</f>
        <v>0</v>
      </c>
      <c r="V1777">
        <f t="shared" si="273"/>
        <v>20</v>
      </c>
      <c r="W1777">
        <f>VLOOKUP(AA1777,角色间职业划分!P:Q,2,FALSE)</f>
        <v>37</v>
      </c>
      <c r="X1777">
        <f t="shared" si="278"/>
        <v>56</v>
      </c>
      <c r="Y1777">
        <f>INT(VLOOKUP(X1777,角色属性总表!AG:AH,2,FALSE)*角色属性总表!$C$38)</f>
        <v>1188</v>
      </c>
      <c r="AA1777">
        <f t="shared" si="279"/>
        <v>18</v>
      </c>
      <c r="AB1777">
        <f>VLOOKUP(X1777,角色属性总表!AG:AI,2,FALSE)*VLOOKUP(角色等级属性!AA1777,角色间职业划分!P:AG,13,FALSE)/角色间职业划分!$AB$9</f>
        <v>1171.8452758402029</v>
      </c>
      <c r="AC1777">
        <f>VLOOKUP(X1777,角色属性总表!AG:AI,3,FALSE)*VLOOKUP(AA1777,角色间职业划分!P:AG,8,FALSE)/角色间职业划分!$W$9</f>
        <v>4601.5199999999995</v>
      </c>
      <c r="AD1777">
        <f>VLOOKUP(AA1777,角色间职业划分!P:AP,26,FALSE)</f>
        <v>0.4</v>
      </c>
      <c r="AE1777">
        <f>VLOOKUP(X1777,角色属性总表!I:Q,3,FALSE)</f>
        <v>532.22399999999993</v>
      </c>
      <c r="AF1777">
        <f>VLOOKUP(AA1777,角色间职业划分!P:AP,11,FALSE)</f>
        <v>0.5</v>
      </c>
      <c r="AG1777">
        <f t="shared" si="274"/>
        <v>2918.0564316774216</v>
      </c>
      <c r="AH1777">
        <f t="shared" si="275"/>
        <v>531</v>
      </c>
      <c r="AJ1777">
        <f t="shared" si="276"/>
        <v>2387.0564316774216</v>
      </c>
      <c r="AK1777">
        <v>1773</v>
      </c>
    </row>
    <row r="1778" spans="1:37" x14ac:dyDescent="0.15">
      <c r="A1778">
        <v>1774</v>
      </c>
      <c r="B1778">
        <f>ROUND(VLOOKUP(X1778,角色属性总表!AG:AI,2,FALSE)/角色属性总表!$C$34,0)</f>
        <v>172</v>
      </c>
      <c r="C1778">
        <f>ROUND(VLOOKUP(X1778,角色属性总表!Y:AE,3,FALSE)/J1778,0)</f>
        <v>72</v>
      </c>
      <c r="D1778">
        <f>ROUND(VLOOKUP(X1778,角色属性总表!AG:AI,3,FALSE)/角色属性总表!$C$35,0)</f>
        <v>180</v>
      </c>
      <c r="E1778">
        <f t="shared" si="270"/>
        <v>475</v>
      </c>
      <c r="F1778">
        <f t="shared" si="271"/>
        <v>26</v>
      </c>
      <c r="G1778">
        <f t="shared" si="272"/>
        <v>7</v>
      </c>
      <c r="H1778">
        <v>0</v>
      </c>
      <c r="I1778">
        <f t="shared" si="277"/>
        <v>3</v>
      </c>
      <c r="J1778">
        <f>VLOOKUP(AA1778,角色间职业划分!P:AP,20,FALSE)</f>
        <v>10</v>
      </c>
      <c r="K1778">
        <f>IF(X1778=500,100,VLOOKUP(AA1778,角色间职业划分!P:AP,22,FALSE))</f>
        <v>120</v>
      </c>
      <c r="L1778">
        <f>IF(X1778=500,K1778,VLOOKUP(AA1778,角色间职业划分!P:AP,23,FALSE))</f>
        <v>60</v>
      </c>
      <c r="M1778">
        <f>VLOOKUP(AA1778,角色间职业划分!P:AP,24,FALSE)</f>
        <v>0</v>
      </c>
      <c r="N1778">
        <f>VLOOKUP(AA1778,角色间职业划分!P:AP,14)*100</f>
        <v>95</v>
      </c>
      <c r="O1778">
        <f>VLOOKUP(AA1778,角色间职业划分!P:Z,9,FALSE)</f>
        <v>0</v>
      </c>
      <c r="P1778">
        <f>VLOOKUP(AA1778,角色间职业划分!P:AP,10,FALSE)</f>
        <v>0</v>
      </c>
      <c r="Q1778">
        <f>VLOOKUP(AA1778,角色间职业划分!P:AP,15,FALSE)</f>
        <v>0</v>
      </c>
      <c r="R1778">
        <f>VLOOKUP(AA1778,角色间职业划分!P:AP,16,FALSE)</f>
        <v>0</v>
      </c>
      <c r="S1778">
        <f>VLOOKUP(AA1778,角色间职业划分!P:AP,17,FALSE)</f>
        <v>0</v>
      </c>
      <c r="T1778">
        <f>VLOOKUP(AA1778,角色间职业划分!P:AP,18,FALSE)</f>
        <v>0</v>
      </c>
      <c r="U1778">
        <f>VLOOKUP(AA1778,角色间职业划分!P:AP,27,FALSE)</f>
        <v>0</v>
      </c>
      <c r="V1778">
        <f t="shared" si="273"/>
        <v>20</v>
      </c>
      <c r="W1778">
        <f>VLOOKUP(AA1778,角色间职业划分!P:Q,2,FALSE)</f>
        <v>37</v>
      </c>
      <c r="X1778">
        <f t="shared" si="278"/>
        <v>57</v>
      </c>
      <c r="Y1778">
        <f>INT(VLOOKUP(X1778,角色属性总表!AG:AH,2,FALSE)*角色属性总表!$C$38)</f>
        <v>1206</v>
      </c>
      <c r="AA1778">
        <f t="shared" si="279"/>
        <v>18</v>
      </c>
      <c r="AB1778">
        <f>VLOOKUP(X1778,角色属性总表!AG:AI,2,FALSE)*VLOOKUP(角色等级属性!AA1778,角色间职业划分!P:AG,13,FALSE)/角色间职业划分!$AB$9</f>
        <v>1189.6005072923274</v>
      </c>
      <c r="AC1778">
        <f>VLOOKUP(X1778,角色属性总表!AG:AI,3,FALSE)*VLOOKUP(AA1778,角色间职业划分!P:AG,8,FALSE)/角色间职业划分!$W$9</f>
        <v>4671.2400000000007</v>
      </c>
      <c r="AD1778">
        <f>VLOOKUP(AA1778,角色间职业划分!P:AP,26,FALSE)</f>
        <v>0.4</v>
      </c>
      <c r="AE1778">
        <f>VLOOKUP(X1778,角色属性总表!I:Q,3,FALSE)</f>
        <v>540.28800000000012</v>
      </c>
      <c r="AF1778">
        <f>VLOOKUP(AA1778,角色间职业划分!P:AP,11,FALSE)</f>
        <v>0.5</v>
      </c>
      <c r="AG1778">
        <f t="shared" si="274"/>
        <v>3004.2975009764273</v>
      </c>
      <c r="AH1778">
        <f t="shared" si="275"/>
        <v>540</v>
      </c>
      <c r="AJ1778">
        <f t="shared" si="276"/>
        <v>2464.2975009764273</v>
      </c>
      <c r="AK1778">
        <v>1774</v>
      </c>
    </row>
    <row r="1779" spans="1:37" x14ac:dyDescent="0.15">
      <c r="A1779">
        <v>1775</v>
      </c>
      <c r="B1779">
        <f>ROUND(VLOOKUP(X1779,角色属性总表!AG:AI,2,FALSE)/角色属性总表!$C$34,0)</f>
        <v>175</v>
      </c>
      <c r="C1779">
        <f>ROUND(VLOOKUP(X1779,角色属性总表!Y:AE,3,FALSE)/J1779,0)</f>
        <v>73</v>
      </c>
      <c r="D1779">
        <f>ROUND(VLOOKUP(X1779,角色属性总表!AG:AI,3,FALSE)/角色属性总表!$C$35,0)</f>
        <v>183</v>
      </c>
      <c r="E1779">
        <f t="shared" si="270"/>
        <v>482</v>
      </c>
      <c r="F1779">
        <f t="shared" si="271"/>
        <v>26</v>
      </c>
      <c r="G1779">
        <f t="shared" si="272"/>
        <v>7</v>
      </c>
      <c r="H1779">
        <v>0</v>
      </c>
      <c r="I1779">
        <f t="shared" si="277"/>
        <v>3</v>
      </c>
      <c r="J1779">
        <f>VLOOKUP(AA1779,角色间职业划分!P:AP,20,FALSE)</f>
        <v>10</v>
      </c>
      <c r="K1779">
        <f>IF(X1779=500,100,VLOOKUP(AA1779,角色间职业划分!P:AP,22,FALSE))</f>
        <v>120</v>
      </c>
      <c r="L1779">
        <f>IF(X1779=500,K1779,VLOOKUP(AA1779,角色间职业划分!P:AP,23,FALSE))</f>
        <v>60</v>
      </c>
      <c r="M1779">
        <f>VLOOKUP(AA1779,角色间职业划分!P:AP,24,FALSE)</f>
        <v>0</v>
      </c>
      <c r="N1779">
        <f>VLOOKUP(AA1779,角色间职业划分!P:AP,14)*100</f>
        <v>95</v>
      </c>
      <c r="O1779">
        <f>VLOOKUP(AA1779,角色间职业划分!P:Z,9,FALSE)</f>
        <v>0</v>
      </c>
      <c r="P1779">
        <f>VLOOKUP(AA1779,角色间职业划分!P:AP,10,FALSE)</f>
        <v>0</v>
      </c>
      <c r="Q1779">
        <f>VLOOKUP(AA1779,角色间职业划分!P:AP,15,FALSE)</f>
        <v>0</v>
      </c>
      <c r="R1779">
        <f>VLOOKUP(AA1779,角色间职业划分!P:AP,16,FALSE)</f>
        <v>0</v>
      </c>
      <c r="S1779">
        <f>VLOOKUP(AA1779,角色间职业划分!P:AP,17,FALSE)</f>
        <v>0</v>
      </c>
      <c r="T1779">
        <f>VLOOKUP(AA1779,角色间职业划分!P:AP,18,FALSE)</f>
        <v>0</v>
      </c>
      <c r="U1779">
        <f>VLOOKUP(AA1779,角色间职业划分!P:AP,27,FALSE)</f>
        <v>0</v>
      </c>
      <c r="V1779">
        <f t="shared" si="273"/>
        <v>20</v>
      </c>
      <c r="W1779">
        <f>VLOOKUP(AA1779,角色间职业划分!P:Q,2,FALSE)</f>
        <v>37</v>
      </c>
      <c r="X1779">
        <f t="shared" si="278"/>
        <v>58</v>
      </c>
      <c r="Y1779">
        <f>INT(VLOOKUP(X1779,角色属性总表!AG:AH,2,FALSE)*角色属性总表!$C$38)</f>
        <v>1224</v>
      </c>
      <c r="AA1779">
        <f t="shared" si="279"/>
        <v>18</v>
      </c>
      <c r="AB1779">
        <f>VLOOKUP(X1779,角色属性总表!AG:AI,2,FALSE)*VLOOKUP(角色等级属性!AA1779,角色间职业划分!P:AG,13,FALSE)/角色间职业划分!$AB$9</f>
        <v>1207.3557387444516</v>
      </c>
      <c r="AC1779">
        <f>VLOOKUP(X1779,角色属性总表!AG:AI,3,FALSE)*VLOOKUP(AA1779,角色间职业划分!P:AG,8,FALSE)/角色间职业划分!$W$9</f>
        <v>4740.9599999999991</v>
      </c>
      <c r="AD1779">
        <f>VLOOKUP(AA1779,角色间职业划分!P:AP,26,FALSE)</f>
        <v>0.4</v>
      </c>
      <c r="AE1779">
        <f>VLOOKUP(X1779,角色属性总表!I:Q,3,FALSE)</f>
        <v>548.35199999999998</v>
      </c>
      <c r="AF1779">
        <f>VLOOKUP(AA1779,角色间职业划分!P:AP,11,FALSE)</f>
        <v>0.5</v>
      </c>
      <c r="AG1779">
        <f t="shared" si="274"/>
        <v>3091.6101886015781</v>
      </c>
      <c r="AH1779">
        <f t="shared" si="275"/>
        <v>549</v>
      </c>
      <c r="AJ1779">
        <f t="shared" si="276"/>
        <v>2542.6101886015781</v>
      </c>
      <c r="AK1779">
        <v>1775</v>
      </c>
    </row>
    <row r="1780" spans="1:37" x14ac:dyDescent="0.15">
      <c r="A1780">
        <v>1776</v>
      </c>
      <c r="B1780">
        <f>ROUND(VLOOKUP(X1780,角色属性总表!AG:AI,2,FALSE)/角色属性总表!$C$34,0)</f>
        <v>177</v>
      </c>
      <c r="C1780">
        <f>ROUND(VLOOKUP(X1780,角色属性总表!Y:AE,3,FALSE)/J1780,0)</f>
        <v>75</v>
      </c>
      <c r="D1780">
        <f>ROUND(VLOOKUP(X1780,角色属性总表!AG:AI,3,FALSE)/角色属性总表!$C$35,0)</f>
        <v>185</v>
      </c>
      <c r="E1780">
        <f t="shared" si="270"/>
        <v>490</v>
      </c>
      <c r="F1780">
        <f t="shared" si="271"/>
        <v>26</v>
      </c>
      <c r="G1780">
        <f t="shared" si="272"/>
        <v>7</v>
      </c>
      <c r="H1780">
        <v>0</v>
      </c>
      <c r="I1780">
        <f t="shared" si="277"/>
        <v>3</v>
      </c>
      <c r="J1780">
        <f>VLOOKUP(AA1780,角色间职业划分!P:AP,20,FALSE)</f>
        <v>10</v>
      </c>
      <c r="K1780">
        <f>IF(X1780=500,100,VLOOKUP(AA1780,角色间职业划分!P:AP,22,FALSE))</f>
        <v>120</v>
      </c>
      <c r="L1780">
        <f>IF(X1780=500,K1780,VLOOKUP(AA1780,角色间职业划分!P:AP,23,FALSE))</f>
        <v>60</v>
      </c>
      <c r="M1780">
        <f>VLOOKUP(AA1780,角色间职业划分!P:AP,24,FALSE)</f>
        <v>0</v>
      </c>
      <c r="N1780">
        <f>VLOOKUP(AA1780,角色间职业划分!P:AP,14)*100</f>
        <v>95</v>
      </c>
      <c r="O1780">
        <f>VLOOKUP(AA1780,角色间职业划分!P:Z,9,FALSE)</f>
        <v>0</v>
      </c>
      <c r="P1780">
        <f>VLOOKUP(AA1780,角色间职业划分!P:AP,10,FALSE)</f>
        <v>0</v>
      </c>
      <c r="Q1780">
        <f>VLOOKUP(AA1780,角色间职业划分!P:AP,15,FALSE)</f>
        <v>0</v>
      </c>
      <c r="R1780">
        <f>VLOOKUP(AA1780,角色间职业划分!P:AP,16,FALSE)</f>
        <v>0</v>
      </c>
      <c r="S1780">
        <f>VLOOKUP(AA1780,角色间职业划分!P:AP,17,FALSE)</f>
        <v>0</v>
      </c>
      <c r="T1780">
        <f>VLOOKUP(AA1780,角色间职业划分!P:AP,18,FALSE)</f>
        <v>0</v>
      </c>
      <c r="U1780">
        <f>VLOOKUP(AA1780,角色间职业划分!P:AP,27,FALSE)</f>
        <v>0</v>
      </c>
      <c r="V1780">
        <f t="shared" si="273"/>
        <v>20</v>
      </c>
      <c r="W1780">
        <f>VLOOKUP(AA1780,角色间职业划分!P:Q,2,FALSE)</f>
        <v>37</v>
      </c>
      <c r="X1780">
        <f t="shared" si="278"/>
        <v>59</v>
      </c>
      <c r="Y1780">
        <f>INT(VLOOKUP(X1780,角色属性总表!AG:AH,2,FALSE)*角色属性总表!$C$38)</f>
        <v>1242</v>
      </c>
      <c r="AA1780">
        <f t="shared" si="279"/>
        <v>18</v>
      </c>
      <c r="AB1780">
        <f>VLOOKUP(X1780,角色属性总表!AG:AI,2,FALSE)*VLOOKUP(角色等级属性!AA1780,角色间职业划分!P:AG,13,FALSE)/角色间职业划分!$AB$9</f>
        <v>1225.1109701965759</v>
      </c>
      <c r="AC1780">
        <f>VLOOKUP(X1780,角色属性总表!AG:AI,3,FALSE)*VLOOKUP(AA1780,角色间职业划分!P:AG,8,FALSE)/角色间职业划分!$W$9</f>
        <v>4810.68</v>
      </c>
      <c r="AD1780">
        <f>VLOOKUP(AA1780,角色间职业划分!P:AP,26,FALSE)</f>
        <v>0.4</v>
      </c>
      <c r="AE1780">
        <f>VLOOKUP(X1780,角色属性总表!I:Q,3,FALSE)</f>
        <v>556.41600000000005</v>
      </c>
      <c r="AF1780">
        <f>VLOOKUP(AA1780,角色间职业划分!P:AP,11,FALSE)</f>
        <v>0.5</v>
      </c>
      <c r="AG1780">
        <f t="shared" si="274"/>
        <v>3179.9926447047615</v>
      </c>
      <c r="AH1780">
        <f t="shared" si="275"/>
        <v>555</v>
      </c>
      <c r="AJ1780">
        <f t="shared" si="276"/>
        <v>2624.9926447047615</v>
      </c>
      <c r="AK1780">
        <v>1776</v>
      </c>
    </row>
    <row r="1781" spans="1:37" x14ac:dyDescent="0.15">
      <c r="A1781">
        <v>1777</v>
      </c>
      <c r="B1781">
        <f>ROUND(VLOOKUP(X1781,角色属性总表!AG:AI,2,FALSE)/角色属性总表!$C$34,0)</f>
        <v>180</v>
      </c>
      <c r="C1781">
        <f>ROUND(VLOOKUP(X1781,角色属性总表!Y:AE,3,FALSE)/J1781,0)</f>
        <v>77</v>
      </c>
      <c r="D1781">
        <f>ROUND(VLOOKUP(X1781,角色属性总表!AG:AI,3,FALSE)/角色属性总表!$C$35,0)</f>
        <v>188</v>
      </c>
      <c r="E1781">
        <f t="shared" si="270"/>
        <v>497</v>
      </c>
      <c r="F1781">
        <f t="shared" si="271"/>
        <v>26</v>
      </c>
      <c r="G1781">
        <f t="shared" si="272"/>
        <v>7</v>
      </c>
      <c r="H1781">
        <v>0</v>
      </c>
      <c r="I1781">
        <f t="shared" si="277"/>
        <v>3</v>
      </c>
      <c r="J1781">
        <f>VLOOKUP(AA1781,角色间职业划分!P:AP,20,FALSE)</f>
        <v>10</v>
      </c>
      <c r="K1781">
        <f>IF(X1781=500,100,VLOOKUP(AA1781,角色间职业划分!P:AP,22,FALSE))</f>
        <v>120</v>
      </c>
      <c r="L1781">
        <f>IF(X1781=500,K1781,VLOOKUP(AA1781,角色间职业划分!P:AP,23,FALSE))</f>
        <v>60</v>
      </c>
      <c r="M1781">
        <f>VLOOKUP(AA1781,角色间职业划分!P:AP,24,FALSE)</f>
        <v>0</v>
      </c>
      <c r="N1781">
        <f>VLOOKUP(AA1781,角色间职业划分!P:AP,14)*100</f>
        <v>95</v>
      </c>
      <c r="O1781">
        <f>VLOOKUP(AA1781,角色间职业划分!P:Z,9,FALSE)</f>
        <v>0</v>
      </c>
      <c r="P1781">
        <f>VLOOKUP(AA1781,角色间职业划分!P:AP,10,FALSE)</f>
        <v>0</v>
      </c>
      <c r="Q1781">
        <f>VLOOKUP(AA1781,角色间职业划分!P:AP,15,FALSE)</f>
        <v>0</v>
      </c>
      <c r="R1781">
        <f>VLOOKUP(AA1781,角色间职业划分!P:AP,16,FALSE)</f>
        <v>0</v>
      </c>
      <c r="S1781">
        <f>VLOOKUP(AA1781,角色间职业划分!P:AP,17,FALSE)</f>
        <v>0</v>
      </c>
      <c r="T1781">
        <f>VLOOKUP(AA1781,角色间职业划分!P:AP,18,FALSE)</f>
        <v>0</v>
      </c>
      <c r="U1781">
        <f>VLOOKUP(AA1781,角色间职业划分!P:AP,27,FALSE)</f>
        <v>0</v>
      </c>
      <c r="V1781">
        <f t="shared" si="273"/>
        <v>20</v>
      </c>
      <c r="W1781">
        <f>VLOOKUP(AA1781,角色间职业划分!P:Q,2,FALSE)</f>
        <v>37</v>
      </c>
      <c r="X1781">
        <f t="shared" si="278"/>
        <v>60</v>
      </c>
      <c r="Y1781">
        <f>INT(VLOOKUP(X1781,角色属性总表!AG:AH,2,FALSE)*角色属性总表!$C$38)</f>
        <v>1260</v>
      </c>
      <c r="AA1781">
        <f t="shared" si="279"/>
        <v>18</v>
      </c>
      <c r="AB1781">
        <f>VLOOKUP(X1781,角色属性总表!AG:AI,2,FALSE)*VLOOKUP(角色等级属性!AA1781,角色间职业划分!P:AG,13,FALSE)/角色间职业划分!$AB$9</f>
        <v>1242.8662016487003</v>
      </c>
      <c r="AC1781">
        <f>VLOOKUP(X1781,角色属性总表!AG:AI,3,FALSE)*VLOOKUP(AA1781,角色间职业划分!P:AG,8,FALSE)/角色间职业划分!$W$9</f>
        <v>4880.3999999999996</v>
      </c>
      <c r="AD1781">
        <f>VLOOKUP(AA1781,角色间职业划分!P:AP,26,FALSE)</f>
        <v>0.4</v>
      </c>
      <c r="AE1781">
        <f>VLOOKUP(X1781,角色属性总表!I:Q,3,FALSE)</f>
        <v>564.48</v>
      </c>
      <c r="AF1781">
        <f>VLOOKUP(AA1781,角色间职业划分!P:AP,11,FALSE)</f>
        <v>0.5</v>
      </c>
      <c r="AG1781">
        <f t="shared" si="274"/>
        <v>3269.4431377826704</v>
      </c>
      <c r="AH1781">
        <f t="shared" si="275"/>
        <v>564</v>
      </c>
      <c r="AJ1781">
        <f t="shared" si="276"/>
        <v>2705.4431377826704</v>
      </c>
      <c r="AK1781">
        <v>1777</v>
      </c>
    </row>
    <row r="1782" spans="1:37" x14ac:dyDescent="0.15">
      <c r="A1782">
        <v>1778</v>
      </c>
      <c r="B1782">
        <f>ROUND(VLOOKUP(X1782,角色属性总表!AG:AI,2,FALSE)/角色属性总表!$C$34,0)</f>
        <v>183</v>
      </c>
      <c r="C1782">
        <f>ROUND(VLOOKUP(X1782,角色属性总表!Y:AE,3,FALSE)/J1782,0)</f>
        <v>79</v>
      </c>
      <c r="D1782">
        <f>ROUND(VLOOKUP(X1782,角色属性总表!AG:AI,3,FALSE)/角色属性总表!$C$35,0)</f>
        <v>191</v>
      </c>
      <c r="E1782">
        <f t="shared" si="270"/>
        <v>504</v>
      </c>
      <c r="F1782">
        <f t="shared" si="271"/>
        <v>26</v>
      </c>
      <c r="G1782">
        <f t="shared" si="272"/>
        <v>7</v>
      </c>
      <c r="H1782">
        <v>0</v>
      </c>
      <c r="I1782">
        <f t="shared" si="277"/>
        <v>3</v>
      </c>
      <c r="J1782">
        <f>VLOOKUP(AA1782,角色间职业划分!P:AP,20,FALSE)</f>
        <v>10</v>
      </c>
      <c r="K1782">
        <f>IF(X1782=500,100,VLOOKUP(AA1782,角色间职业划分!P:AP,22,FALSE))</f>
        <v>120</v>
      </c>
      <c r="L1782">
        <f>IF(X1782=500,K1782,VLOOKUP(AA1782,角色间职业划分!P:AP,23,FALSE))</f>
        <v>60</v>
      </c>
      <c r="M1782">
        <f>VLOOKUP(AA1782,角色间职业划分!P:AP,24,FALSE)</f>
        <v>0</v>
      </c>
      <c r="N1782">
        <f>VLOOKUP(AA1782,角色间职业划分!P:AP,14)*100</f>
        <v>95</v>
      </c>
      <c r="O1782">
        <f>VLOOKUP(AA1782,角色间职业划分!P:Z,9,FALSE)</f>
        <v>0</v>
      </c>
      <c r="P1782">
        <f>VLOOKUP(AA1782,角色间职业划分!P:AP,10,FALSE)</f>
        <v>0</v>
      </c>
      <c r="Q1782">
        <f>VLOOKUP(AA1782,角色间职业划分!P:AP,15,FALSE)</f>
        <v>0</v>
      </c>
      <c r="R1782">
        <f>VLOOKUP(AA1782,角色间职业划分!P:AP,16,FALSE)</f>
        <v>0</v>
      </c>
      <c r="S1782">
        <f>VLOOKUP(AA1782,角色间职业划分!P:AP,17,FALSE)</f>
        <v>0</v>
      </c>
      <c r="T1782">
        <f>VLOOKUP(AA1782,角色间职业划分!P:AP,18,FALSE)</f>
        <v>0</v>
      </c>
      <c r="U1782">
        <f>VLOOKUP(AA1782,角色间职业划分!P:AP,27,FALSE)</f>
        <v>0</v>
      </c>
      <c r="V1782">
        <f t="shared" si="273"/>
        <v>20</v>
      </c>
      <c r="W1782">
        <f>VLOOKUP(AA1782,角色间职业划分!P:Q,2,FALSE)</f>
        <v>37</v>
      </c>
      <c r="X1782">
        <f t="shared" si="278"/>
        <v>61</v>
      </c>
      <c r="Y1782">
        <f>INT(VLOOKUP(X1782,角色属性总表!AG:AH,2,FALSE)*角色属性总表!$C$38)</f>
        <v>1278</v>
      </c>
      <c r="AA1782">
        <f t="shared" si="279"/>
        <v>18</v>
      </c>
      <c r="AB1782">
        <f>VLOOKUP(X1782,角色属性总表!AG:AI,2,FALSE)*VLOOKUP(角色等级属性!AA1782,角色间职业划分!P:AG,13,FALSE)/角色间职业划分!$AB$9</f>
        <v>1260.6214331008246</v>
      </c>
      <c r="AC1782">
        <f>VLOOKUP(X1782,角色属性总表!AG:AI,3,FALSE)*VLOOKUP(AA1782,角色间职业划分!P:AG,8,FALSE)/角色间职业划分!$W$9</f>
        <v>4950.12</v>
      </c>
      <c r="AD1782">
        <f>VLOOKUP(AA1782,角色间职业划分!P:AP,26,FALSE)</f>
        <v>0.4</v>
      </c>
      <c r="AE1782">
        <f>VLOOKUP(X1782,角色属性总表!I:Q,3,FALSE)</f>
        <v>572.54399999999998</v>
      </c>
      <c r="AF1782">
        <f>VLOOKUP(AA1782,角色间职业划分!P:AP,11,FALSE)</f>
        <v>0.5</v>
      </c>
      <c r="AG1782">
        <f t="shared" si="274"/>
        <v>3359.960049987993</v>
      </c>
      <c r="AH1782">
        <f t="shared" si="275"/>
        <v>573</v>
      </c>
      <c r="AJ1782">
        <f t="shared" si="276"/>
        <v>2786.960049987993</v>
      </c>
      <c r="AK1782">
        <v>1778</v>
      </c>
    </row>
    <row r="1783" spans="1:37" x14ac:dyDescent="0.15">
      <c r="A1783">
        <v>1779</v>
      </c>
      <c r="B1783">
        <f>ROUND(VLOOKUP(X1783,角色属性总表!AG:AI,2,FALSE)/角色属性总表!$C$34,0)</f>
        <v>185</v>
      </c>
      <c r="C1783">
        <f>ROUND(VLOOKUP(X1783,角色属性总表!Y:AE,3,FALSE)/J1783,0)</f>
        <v>81</v>
      </c>
      <c r="D1783">
        <f>ROUND(VLOOKUP(X1783,角色属性总表!AG:AI,3,FALSE)/角色属性总表!$C$35,0)</f>
        <v>194</v>
      </c>
      <c r="E1783">
        <f t="shared" si="270"/>
        <v>511</v>
      </c>
      <c r="F1783">
        <f t="shared" si="271"/>
        <v>26</v>
      </c>
      <c r="G1783">
        <f t="shared" si="272"/>
        <v>7</v>
      </c>
      <c r="H1783">
        <v>0</v>
      </c>
      <c r="I1783">
        <f t="shared" si="277"/>
        <v>3</v>
      </c>
      <c r="J1783">
        <f>VLOOKUP(AA1783,角色间职业划分!P:AP,20,FALSE)</f>
        <v>10</v>
      </c>
      <c r="K1783">
        <f>IF(X1783=500,100,VLOOKUP(AA1783,角色间职业划分!P:AP,22,FALSE))</f>
        <v>120</v>
      </c>
      <c r="L1783">
        <f>IF(X1783=500,K1783,VLOOKUP(AA1783,角色间职业划分!P:AP,23,FALSE))</f>
        <v>60</v>
      </c>
      <c r="M1783">
        <f>VLOOKUP(AA1783,角色间职业划分!P:AP,24,FALSE)</f>
        <v>0</v>
      </c>
      <c r="N1783">
        <f>VLOOKUP(AA1783,角色间职业划分!P:AP,14)*100</f>
        <v>95</v>
      </c>
      <c r="O1783">
        <f>VLOOKUP(AA1783,角色间职业划分!P:Z,9,FALSE)</f>
        <v>0</v>
      </c>
      <c r="P1783">
        <f>VLOOKUP(AA1783,角色间职业划分!P:AP,10,FALSE)</f>
        <v>0</v>
      </c>
      <c r="Q1783">
        <f>VLOOKUP(AA1783,角色间职业划分!P:AP,15,FALSE)</f>
        <v>0</v>
      </c>
      <c r="R1783">
        <f>VLOOKUP(AA1783,角色间职业划分!P:AP,16,FALSE)</f>
        <v>0</v>
      </c>
      <c r="S1783">
        <f>VLOOKUP(AA1783,角色间职业划分!P:AP,17,FALSE)</f>
        <v>0</v>
      </c>
      <c r="T1783">
        <f>VLOOKUP(AA1783,角色间职业划分!P:AP,18,FALSE)</f>
        <v>0</v>
      </c>
      <c r="U1783">
        <f>VLOOKUP(AA1783,角色间职业划分!P:AP,27,FALSE)</f>
        <v>0</v>
      </c>
      <c r="V1783">
        <f t="shared" si="273"/>
        <v>20</v>
      </c>
      <c r="W1783">
        <f>VLOOKUP(AA1783,角色间职业划分!P:Q,2,FALSE)</f>
        <v>37</v>
      </c>
      <c r="X1783">
        <f t="shared" si="278"/>
        <v>62</v>
      </c>
      <c r="Y1783">
        <f>INT(VLOOKUP(X1783,角色属性总表!AG:AH,2,FALSE)*角色属性总表!$C$38)</f>
        <v>1296</v>
      </c>
      <c r="AA1783">
        <f t="shared" si="279"/>
        <v>18</v>
      </c>
      <c r="AB1783">
        <f>VLOOKUP(X1783,角色属性总表!AG:AI,2,FALSE)*VLOOKUP(角色等级属性!AA1783,角色间职业划分!P:AG,13,FALSE)/角色间职业划分!$AB$9</f>
        <v>1278.3766645529488</v>
      </c>
      <c r="AC1783">
        <f>VLOOKUP(X1783,角色属性总表!AG:AI,3,FALSE)*VLOOKUP(AA1783,角色间职业划分!P:AG,8,FALSE)/角色间职业划分!$W$9</f>
        <v>5019.84</v>
      </c>
      <c r="AD1783">
        <f>VLOOKUP(AA1783,角色间职业划分!P:AP,26,FALSE)</f>
        <v>0.4</v>
      </c>
      <c r="AE1783">
        <f>VLOOKUP(X1783,角色属性总表!I:Q,3,FALSE)</f>
        <v>580.60800000000006</v>
      </c>
      <c r="AF1783">
        <f>VLOOKUP(AA1783,角色间职业划分!P:AP,11,FALSE)</f>
        <v>0.5</v>
      </c>
      <c r="AG1783">
        <f t="shared" si="274"/>
        <v>3451.5418727167485</v>
      </c>
      <c r="AH1783">
        <f t="shared" si="275"/>
        <v>582</v>
      </c>
      <c r="AJ1783">
        <f t="shared" si="276"/>
        <v>2869.5418727167485</v>
      </c>
      <c r="AK1783">
        <v>1779</v>
      </c>
    </row>
    <row r="1784" spans="1:37" x14ac:dyDescent="0.15">
      <c r="A1784">
        <v>1780</v>
      </c>
      <c r="B1784">
        <f>ROUND(VLOOKUP(X1784,角色属性总表!AG:AI,2,FALSE)/角色属性总表!$C$34,0)</f>
        <v>188</v>
      </c>
      <c r="C1784">
        <f>ROUND(VLOOKUP(X1784,角色属性总表!Y:AE,3,FALSE)/J1784,0)</f>
        <v>83</v>
      </c>
      <c r="D1784">
        <f>ROUND(VLOOKUP(X1784,角色属性总表!AG:AI,3,FALSE)/角色属性总表!$C$35,0)</f>
        <v>196</v>
      </c>
      <c r="E1784">
        <f t="shared" si="270"/>
        <v>518</v>
      </c>
      <c r="F1784">
        <f t="shared" si="271"/>
        <v>26</v>
      </c>
      <c r="G1784">
        <f t="shared" si="272"/>
        <v>7</v>
      </c>
      <c r="H1784">
        <v>0</v>
      </c>
      <c r="I1784">
        <f t="shared" si="277"/>
        <v>3</v>
      </c>
      <c r="J1784">
        <f>VLOOKUP(AA1784,角色间职业划分!P:AP,20,FALSE)</f>
        <v>10</v>
      </c>
      <c r="K1784">
        <f>IF(X1784=500,100,VLOOKUP(AA1784,角色间职业划分!P:AP,22,FALSE))</f>
        <v>120</v>
      </c>
      <c r="L1784">
        <f>IF(X1784=500,K1784,VLOOKUP(AA1784,角色间职业划分!P:AP,23,FALSE))</f>
        <v>60</v>
      </c>
      <c r="M1784">
        <f>VLOOKUP(AA1784,角色间职业划分!P:AP,24,FALSE)</f>
        <v>0</v>
      </c>
      <c r="N1784">
        <f>VLOOKUP(AA1784,角色间职业划分!P:AP,14)*100</f>
        <v>95</v>
      </c>
      <c r="O1784">
        <f>VLOOKUP(AA1784,角色间职业划分!P:Z,9,FALSE)</f>
        <v>0</v>
      </c>
      <c r="P1784">
        <f>VLOOKUP(AA1784,角色间职业划分!P:AP,10,FALSE)</f>
        <v>0</v>
      </c>
      <c r="Q1784">
        <f>VLOOKUP(AA1784,角色间职业划分!P:AP,15,FALSE)</f>
        <v>0</v>
      </c>
      <c r="R1784">
        <f>VLOOKUP(AA1784,角色间职业划分!P:AP,16,FALSE)</f>
        <v>0</v>
      </c>
      <c r="S1784">
        <f>VLOOKUP(AA1784,角色间职业划分!P:AP,17,FALSE)</f>
        <v>0</v>
      </c>
      <c r="T1784">
        <f>VLOOKUP(AA1784,角色间职业划分!P:AP,18,FALSE)</f>
        <v>0</v>
      </c>
      <c r="U1784">
        <f>VLOOKUP(AA1784,角色间职业划分!P:AP,27,FALSE)</f>
        <v>0</v>
      </c>
      <c r="V1784">
        <f t="shared" si="273"/>
        <v>20</v>
      </c>
      <c r="W1784">
        <f>VLOOKUP(AA1784,角色间职业划分!P:Q,2,FALSE)</f>
        <v>37</v>
      </c>
      <c r="X1784">
        <f t="shared" si="278"/>
        <v>63</v>
      </c>
      <c r="Y1784">
        <f>INT(VLOOKUP(X1784,角色属性总表!AG:AH,2,FALSE)*角色属性总表!$C$38)</f>
        <v>1314</v>
      </c>
      <c r="AA1784">
        <f t="shared" si="279"/>
        <v>18</v>
      </c>
      <c r="AB1784">
        <f>VLOOKUP(X1784,角色属性总表!AG:AI,2,FALSE)*VLOOKUP(角色等级属性!AA1784,角色间职业划分!P:AG,13,FALSE)/角色间职业划分!$AB$9</f>
        <v>1296.131896005073</v>
      </c>
      <c r="AC1784">
        <f>VLOOKUP(X1784,角色属性总表!AG:AI,3,FALSE)*VLOOKUP(AA1784,角色间职业划分!P:AG,8,FALSE)/角色间职业划分!$W$9</f>
        <v>5089.5599999999995</v>
      </c>
      <c r="AD1784">
        <f>VLOOKUP(AA1784,角色间职业划分!P:AP,26,FALSE)</f>
        <v>0.4</v>
      </c>
      <c r="AE1784">
        <f>VLOOKUP(X1784,角色属性总表!I:Q,3,FALSE)</f>
        <v>588.67200000000003</v>
      </c>
      <c r="AF1784">
        <f>VLOOKUP(AA1784,角色间职业划分!P:AP,11,FALSE)</f>
        <v>0.5</v>
      </c>
      <c r="AG1784">
        <f t="shared" si="274"/>
        <v>3544.1872024515219</v>
      </c>
      <c r="AH1784">
        <f t="shared" si="275"/>
        <v>588</v>
      </c>
      <c r="AJ1784">
        <f t="shared" si="276"/>
        <v>2956.1872024515219</v>
      </c>
      <c r="AK1784">
        <v>1780</v>
      </c>
    </row>
    <row r="1785" spans="1:37" x14ac:dyDescent="0.15">
      <c r="A1785">
        <v>1781</v>
      </c>
      <c r="B1785">
        <f>ROUND(VLOOKUP(X1785,角色属性总表!AG:AI,2,FALSE)/角色属性总表!$C$34,0)</f>
        <v>190</v>
      </c>
      <c r="C1785">
        <f>ROUND(VLOOKUP(X1785,角色属性总表!Y:AE,3,FALSE)/J1785,0)</f>
        <v>85</v>
      </c>
      <c r="D1785">
        <f>ROUND(VLOOKUP(X1785,角色属性总表!AG:AI,3,FALSE)/角色属性总表!$C$35,0)</f>
        <v>199</v>
      </c>
      <c r="E1785">
        <f t="shared" si="270"/>
        <v>525</v>
      </c>
      <c r="F1785">
        <f t="shared" si="271"/>
        <v>26</v>
      </c>
      <c r="G1785">
        <f t="shared" si="272"/>
        <v>7</v>
      </c>
      <c r="H1785">
        <v>0</v>
      </c>
      <c r="I1785">
        <f t="shared" si="277"/>
        <v>3</v>
      </c>
      <c r="J1785">
        <f>VLOOKUP(AA1785,角色间职业划分!P:AP,20,FALSE)</f>
        <v>10</v>
      </c>
      <c r="K1785">
        <f>IF(X1785=500,100,VLOOKUP(AA1785,角色间职业划分!P:AP,22,FALSE))</f>
        <v>120</v>
      </c>
      <c r="L1785">
        <f>IF(X1785=500,K1785,VLOOKUP(AA1785,角色间职业划分!P:AP,23,FALSE))</f>
        <v>60</v>
      </c>
      <c r="M1785">
        <f>VLOOKUP(AA1785,角色间职业划分!P:AP,24,FALSE)</f>
        <v>0</v>
      </c>
      <c r="N1785">
        <f>VLOOKUP(AA1785,角色间职业划分!P:AP,14)*100</f>
        <v>95</v>
      </c>
      <c r="O1785">
        <f>VLOOKUP(AA1785,角色间职业划分!P:Z,9,FALSE)</f>
        <v>0</v>
      </c>
      <c r="P1785">
        <f>VLOOKUP(AA1785,角色间职业划分!P:AP,10,FALSE)</f>
        <v>0</v>
      </c>
      <c r="Q1785">
        <f>VLOOKUP(AA1785,角色间职业划分!P:AP,15,FALSE)</f>
        <v>0</v>
      </c>
      <c r="R1785">
        <f>VLOOKUP(AA1785,角色间职业划分!P:AP,16,FALSE)</f>
        <v>0</v>
      </c>
      <c r="S1785">
        <f>VLOOKUP(AA1785,角色间职业划分!P:AP,17,FALSE)</f>
        <v>0</v>
      </c>
      <c r="T1785">
        <f>VLOOKUP(AA1785,角色间职业划分!P:AP,18,FALSE)</f>
        <v>0</v>
      </c>
      <c r="U1785">
        <f>VLOOKUP(AA1785,角色间职业划分!P:AP,27,FALSE)</f>
        <v>0</v>
      </c>
      <c r="V1785">
        <f t="shared" si="273"/>
        <v>20</v>
      </c>
      <c r="W1785">
        <f>VLOOKUP(AA1785,角色间职业划分!P:Q,2,FALSE)</f>
        <v>37</v>
      </c>
      <c r="X1785">
        <f t="shared" si="278"/>
        <v>64</v>
      </c>
      <c r="Y1785">
        <f>INT(VLOOKUP(X1785,角色属性总表!AG:AH,2,FALSE)*角色属性总表!$C$38)</f>
        <v>1332</v>
      </c>
      <c r="AA1785">
        <f t="shared" si="279"/>
        <v>18</v>
      </c>
      <c r="AB1785">
        <f>VLOOKUP(X1785,角色属性总表!AG:AI,2,FALSE)*VLOOKUP(角色等级属性!AA1785,角色间职业划分!P:AG,13,FALSE)/角色间职业划分!$AB$9</f>
        <v>1313.8871274571975</v>
      </c>
      <c r="AC1785">
        <f>VLOOKUP(X1785,角色属性总表!AG:AI,3,FALSE)*VLOOKUP(AA1785,角色间职业划分!P:AG,8,FALSE)/角色间职业划分!$W$9</f>
        <v>5159.28</v>
      </c>
      <c r="AD1785">
        <f>VLOOKUP(AA1785,角色间职业划分!P:AP,26,FALSE)</f>
        <v>0.4</v>
      </c>
      <c r="AE1785">
        <f>VLOOKUP(X1785,角色属性总表!I:Q,3,FALSE)</f>
        <v>596.73599999999999</v>
      </c>
      <c r="AF1785">
        <f>VLOOKUP(AA1785,角色间职业划分!P:AP,11,FALSE)</f>
        <v>0.5</v>
      </c>
      <c r="AG1785">
        <f t="shared" si="274"/>
        <v>3637.8947368421054</v>
      </c>
      <c r="AH1785">
        <f t="shared" si="275"/>
        <v>597</v>
      </c>
      <c r="AJ1785">
        <f t="shared" si="276"/>
        <v>3040.8947368421054</v>
      </c>
      <c r="AK1785">
        <v>1781</v>
      </c>
    </row>
    <row r="1786" spans="1:37" x14ac:dyDescent="0.15">
      <c r="A1786">
        <v>1782</v>
      </c>
      <c r="B1786">
        <f>ROUND(VLOOKUP(X1786,角色属性总表!AG:AI,2,FALSE)/角色属性总表!$C$34,0)</f>
        <v>193</v>
      </c>
      <c r="C1786">
        <f>ROUND(VLOOKUP(X1786,角色属性总表!Y:AE,3,FALSE)/J1786,0)</f>
        <v>87</v>
      </c>
      <c r="D1786">
        <f>ROUND(VLOOKUP(X1786,角色属性总表!AG:AI,3,FALSE)/角色属性总表!$C$35,0)</f>
        <v>202</v>
      </c>
      <c r="E1786">
        <f t="shared" si="270"/>
        <v>532</v>
      </c>
      <c r="F1786">
        <f t="shared" si="271"/>
        <v>26</v>
      </c>
      <c r="G1786">
        <f t="shared" si="272"/>
        <v>7</v>
      </c>
      <c r="H1786">
        <v>0</v>
      </c>
      <c r="I1786">
        <f t="shared" si="277"/>
        <v>3</v>
      </c>
      <c r="J1786">
        <f>VLOOKUP(AA1786,角色间职业划分!P:AP,20,FALSE)</f>
        <v>10</v>
      </c>
      <c r="K1786">
        <f>IF(X1786=500,100,VLOOKUP(AA1786,角色间职业划分!P:AP,22,FALSE))</f>
        <v>120</v>
      </c>
      <c r="L1786">
        <f>IF(X1786=500,K1786,VLOOKUP(AA1786,角色间职业划分!P:AP,23,FALSE))</f>
        <v>60</v>
      </c>
      <c r="M1786">
        <f>VLOOKUP(AA1786,角色间职业划分!P:AP,24,FALSE)</f>
        <v>0</v>
      </c>
      <c r="N1786">
        <f>VLOOKUP(AA1786,角色间职业划分!P:AP,14)*100</f>
        <v>95</v>
      </c>
      <c r="O1786">
        <f>VLOOKUP(AA1786,角色间职业划分!P:Z,9,FALSE)</f>
        <v>0</v>
      </c>
      <c r="P1786">
        <f>VLOOKUP(AA1786,角色间职业划分!P:AP,10,FALSE)</f>
        <v>0</v>
      </c>
      <c r="Q1786">
        <f>VLOOKUP(AA1786,角色间职业划分!P:AP,15,FALSE)</f>
        <v>0</v>
      </c>
      <c r="R1786">
        <f>VLOOKUP(AA1786,角色间职业划分!P:AP,16,FALSE)</f>
        <v>0</v>
      </c>
      <c r="S1786">
        <f>VLOOKUP(AA1786,角色间职业划分!P:AP,17,FALSE)</f>
        <v>0</v>
      </c>
      <c r="T1786">
        <f>VLOOKUP(AA1786,角色间职业划分!P:AP,18,FALSE)</f>
        <v>0</v>
      </c>
      <c r="U1786">
        <f>VLOOKUP(AA1786,角色间职业划分!P:AP,27,FALSE)</f>
        <v>0</v>
      </c>
      <c r="V1786">
        <f t="shared" si="273"/>
        <v>20</v>
      </c>
      <c r="W1786">
        <f>VLOOKUP(AA1786,角色间职业划分!P:Q,2,FALSE)</f>
        <v>37</v>
      </c>
      <c r="X1786">
        <f t="shared" si="278"/>
        <v>65</v>
      </c>
      <c r="Y1786">
        <f>INT(VLOOKUP(X1786,角色属性总表!AG:AH,2,FALSE)*角色属性总表!$C$38)</f>
        <v>1350</v>
      </c>
      <c r="AA1786">
        <f t="shared" si="279"/>
        <v>18</v>
      </c>
      <c r="AB1786">
        <f>VLOOKUP(X1786,角色属性总表!AG:AI,2,FALSE)*VLOOKUP(角色等级属性!AA1786,角色间职业划分!P:AG,13,FALSE)/角色间职业划分!$AB$9</f>
        <v>1331.6423589093215</v>
      </c>
      <c r="AC1786">
        <f>VLOOKUP(X1786,角色属性总表!AG:AI,3,FALSE)*VLOOKUP(AA1786,角色间职业划分!P:AG,8,FALSE)/角色间职业划分!$W$9</f>
        <v>5228.9999999999991</v>
      </c>
      <c r="AD1786">
        <f>VLOOKUP(AA1786,角色间职业划分!P:AP,26,FALSE)</f>
        <v>0.4</v>
      </c>
      <c r="AE1786">
        <f>VLOOKUP(X1786,角色属性总表!I:Q,3,FALSE)</f>
        <v>604.79999999999995</v>
      </c>
      <c r="AF1786">
        <f>VLOOKUP(AA1786,角色间职业划分!P:AP,11,FALSE)</f>
        <v>0.5</v>
      </c>
      <c r="AG1786">
        <f t="shared" si="274"/>
        <v>3732.663271006682</v>
      </c>
      <c r="AH1786">
        <f t="shared" si="275"/>
        <v>606</v>
      </c>
      <c r="AJ1786">
        <f t="shared" si="276"/>
        <v>3126.663271006682</v>
      </c>
      <c r="AK1786">
        <v>1782</v>
      </c>
    </row>
    <row r="1787" spans="1:37" x14ac:dyDescent="0.15">
      <c r="A1787">
        <v>1783</v>
      </c>
      <c r="B1787">
        <f>ROUND(VLOOKUP(X1787,角色属性总表!AG:AI,2,FALSE)/角色属性总表!$C$34,0)</f>
        <v>195</v>
      </c>
      <c r="C1787">
        <f>ROUND(VLOOKUP(X1787,角色属性总表!Y:AE,3,FALSE)/J1787,0)</f>
        <v>90</v>
      </c>
      <c r="D1787">
        <f>ROUND(VLOOKUP(X1787,角色属性总表!AG:AI,3,FALSE)/角色属性总表!$C$35,0)</f>
        <v>204</v>
      </c>
      <c r="E1787">
        <f t="shared" si="270"/>
        <v>539</v>
      </c>
      <c r="F1787">
        <f t="shared" si="271"/>
        <v>26</v>
      </c>
      <c r="G1787">
        <f t="shared" si="272"/>
        <v>7</v>
      </c>
      <c r="H1787">
        <v>0</v>
      </c>
      <c r="I1787">
        <f t="shared" si="277"/>
        <v>3</v>
      </c>
      <c r="J1787">
        <f>VLOOKUP(AA1787,角色间职业划分!P:AP,20,FALSE)</f>
        <v>10</v>
      </c>
      <c r="K1787">
        <f>IF(X1787=500,100,VLOOKUP(AA1787,角色间职业划分!P:AP,22,FALSE))</f>
        <v>120</v>
      </c>
      <c r="L1787">
        <f>IF(X1787=500,K1787,VLOOKUP(AA1787,角色间职业划分!P:AP,23,FALSE))</f>
        <v>60</v>
      </c>
      <c r="M1787">
        <f>VLOOKUP(AA1787,角色间职业划分!P:AP,24,FALSE)</f>
        <v>0</v>
      </c>
      <c r="N1787">
        <f>VLOOKUP(AA1787,角色间职业划分!P:AP,14)*100</f>
        <v>95</v>
      </c>
      <c r="O1787">
        <f>VLOOKUP(AA1787,角色间职业划分!P:Z,9,FALSE)</f>
        <v>0</v>
      </c>
      <c r="P1787">
        <f>VLOOKUP(AA1787,角色间职业划分!P:AP,10,FALSE)</f>
        <v>0</v>
      </c>
      <c r="Q1787">
        <f>VLOOKUP(AA1787,角色间职业划分!P:AP,15,FALSE)</f>
        <v>0</v>
      </c>
      <c r="R1787">
        <f>VLOOKUP(AA1787,角色间职业划分!P:AP,16,FALSE)</f>
        <v>0</v>
      </c>
      <c r="S1787">
        <f>VLOOKUP(AA1787,角色间职业划分!P:AP,17,FALSE)</f>
        <v>0</v>
      </c>
      <c r="T1787">
        <f>VLOOKUP(AA1787,角色间职业划分!P:AP,18,FALSE)</f>
        <v>0</v>
      </c>
      <c r="U1787">
        <f>VLOOKUP(AA1787,角色间职业划分!P:AP,27,FALSE)</f>
        <v>0</v>
      </c>
      <c r="V1787">
        <f t="shared" si="273"/>
        <v>20</v>
      </c>
      <c r="W1787">
        <f>VLOOKUP(AA1787,角色间职业划分!P:Q,2,FALSE)</f>
        <v>37</v>
      </c>
      <c r="X1787">
        <f t="shared" si="278"/>
        <v>66</v>
      </c>
      <c r="Y1787">
        <f>INT(VLOOKUP(X1787,角色属性总表!AG:AH,2,FALSE)*角色属性总表!$C$38)</f>
        <v>1368</v>
      </c>
      <c r="AA1787">
        <f t="shared" si="279"/>
        <v>18</v>
      </c>
      <c r="AB1787">
        <f>VLOOKUP(X1787,角色属性总表!AG:AI,2,FALSE)*VLOOKUP(角色等级属性!AA1787,角色间职业划分!P:AG,13,FALSE)/角色间职业划分!$AB$9</f>
        <v>1349.397590361446</v>
      </c>
      <c r="AC1787">
        <f>VLOOKUP(X1787,角色属性总表!AG:AI,3,FALSE)*VLOOKUP(AA1787,角色间职业划分!P:AG,8,FALSE)/角色间职业划分!$W$9</f>
        <v>5298.7199999999993</v>
      </c>
      <c r="AD1787">
        <f>VLOOKUP(AA1787,角色间职业划分!P:AP,26,FALSE)</f>
        <v>0.4</v>
      </c>
      <c r="AE1787">
        <f>VLOOKUP(X1787,角色属性总表!I:Q,3,FALSE)</f>
        <v>612.86399999999992</v>
      </c>
      <c r="AF1787">
        <f>VLOOKUP(AA1787,角色间职业划分!P:AP,11,FALSE)</f>
        <v>0.5</v>
      </c>
      <c r="AG1787">
        <f t="shared" si="274"/>
        <v>3828.4916940381204</v>
      </c>
      <c r="AH1787">
        <f t="shared" si="275"/>
        <v>612</v>
      </c>
      <c r="AJ1787">
        <f t="shared" si="276"/>
        <v>3216.4916940381204</v>
      </c>
      <c r="AK1787">
        <v>1783</v>
      </c>
    </row>
    <row r="1788" spans="1:37" x14ac:dyDescent="0.15">
      <c r="A1788">
        <v>1784</v>
      </c>
      <c r="B1788">
        <f>ROUND(VLOOKUP(X1788,角色属性总表!AG:AI,2,FALSE)/角色属性总表!$C$34,0)</f>
        <v>198</v>
      </c>
      <c r="C1788">
        <f>ROUND(VLOOKUP(X1788,角色属性总表!Y:AE,3,FALSE)/J1788,0)</f>
        <v>92</v>
      </c>
      <c r="D1788">
        <f>ROUND(VLOOKUP(X1788,角色属性总表!AG:AI,3,FALSE)/角色属性总表!$C$35,0)</f>
        <v>207</v>
      </c>
      <c r="E1788">
        <f t="shared" si="270"/>
        <v>546</v>
      </c>
      <c r="F1788">
        <f t="shared" si="271"/>
        <v>26</v>
      </c>
      <c r="G1788">
        <f t="shared" si="272"/>
        <v>7</v>
      </c>
      <c r="H1788">
        <v>0</v>
      </c>
      <c r="I1788">
        <f t="shared" si="277"/>
        <v>3</v>
      </c>
      <c r="J1788">
        <f>VLOOKUP(AA1788,角色间职业划分!P:AP,20,FALSE)</f>
        <v>10</v>
      </c>
      <c r="K1788">
        <f>IF(X1788=500,100,VLOOKUP(AA1788,角色间职业划分!P:AP,22,FALSE))</f>
        <v>120</v>
      </c>
      <c r="L1788">
        <f>IF(X1788=500,K1788,VLOOKUP(AA1788,角色间职业划分!P:AP,23,FALSE))</f>
        <v>60</v>
      </c>
      <c r="M1788">
        <f>VLOOKUP(AA1788,角色间职业划分!P:AP,24,FALSE)</f>
        <v>0</v>
      </c>
      <c r="N1788">
        <f>VLOOKUP(AA1788,角色间职业划分!P:AP,14)*100</f>
        <v>95</v>
      </c>
      <c r="O1788">
        <f>VLOOKUP(AA1788,角色间职业划分!P:Z,9,FALSE)</f>
        <v>0</v>
      </c>
      <c r="P1788">
        <f>VLOOKUP(AA1788,角色间职业划分!P:AP,10,FALSE)</f>
        <v>0</v>
      </c>
      <c r="Q1788">
        <f>VLOOKUP(AA1788,角色间职业划分!P:AP,15,FALSE)</f>
        <v>0</v>
      </c>
      <c r="R1788">
        <f>VLOOKUP(AA1788,角色间职业划分!P:AP,16,FALSE)</f>
        <v>0</v>
      </c>
      <c r="S1788">
        <f>VLOOKUP(AA1788,角色间职业划分!P:AP,17,FALSE)</f>
        <v>0</v>
      </c>
      <c r="T1788">
        <f>VLOOKUP(AA1788,角色间职业划分!P:AP,18,FALSE)</f>
        <v>0</v>
      </c>
      <c r="U1788">
        <f>VLOOKUP(AA1788,角色间职业划分!P:AP,27,FALSE)</f>
        <v>0</v>
      </c>
      <c r="V1788">
        <f t="shared" si="273"/>
        <v>20</v>
      </c>
      <c r="W1788">
        <f>VLOOKUP(AA1788,角色间职业划分!P:Q,2,FALSE)</f>
        <v>37</v>
      </c>
      <c r="X1788">
        <f t="shared" si="278"/>
        <v>67</v>
      </c>
      <c r="Y1788">
        <f>INT(VLOOKUP(X1788,角色属性总表!AG:AH,2,FALSE)*角色属性总表!$C$38)</f>
        <v>1386</v>
      </c>
      <c r="AA1788">
        <f t="shared" si="279"/>
        <v>18</v>
      </c>
      <c r="AB1788">
        <f>VLOOKUP(X1788,角色属性总表!AG:AI,2,FALSE)*VLOOKUP(角色等级属性!AA1788,角色间职业划分!P:AG,13,FALSE)/角色间职业划分!$AB$9</f>
        <v>1367.1528218135704</v>
      </c>
      <c r="AC1788">
        <f>VLOOKUP(X1788,角色属性总表!AG:AI,3,FALSE)*VLOOKUP(AA1788,角色间职业划分!P:AG,8,FALSE)/角色间职业划分!$W$9</f>
        <v>5368.4400000000005</v>
      </c>
      <c r="AD1788">
        <f>VLOOKUP(AA1788,角色间职业划分!P:AP,26,FALSE)</f>
        <v>0.4</v>
      </c>
      <c r="AE1788">
        <f>VLOOKUP(X1788,角色属性总表!I:Q,3,FALSE)</f>
        <v>620.92800000000011</v>
      </c>
      <c r="AF1788">
        <f>VLOOKUP(AA1788,角色间职业划分!P:AP,11,FALSE)</f>
        <v>0.5</v>
      </c>
      <c r="AG1788">
        <f t="shared" si="274"/>
        <v>3925.3789857012366</v>
      </c>
      <c r="AH1788">
        <f t="shared" si="275"/>
        <v>621</v>
      </c>
      <c r="AJ1788">
        <f t="shared" si="276"/>
        <v>3304.3789857012366</v>
      </c>
      <c r="AK1788">
        <v>1784</v>
      </c>
    </row>
    <row r="1789" spans="1:37" x14ac:dyDescent="0.15">
      <c r="A1789">
        <v>1785</v>
      </c>
      <c r="B1789">
        <f>ROUND(VLOOKUP(X1789,角色属性总表!AG:AI,2,FALSE)/角色属性总表!$C$34,0)</f>
        <v>201</v>
      </c>
      <c r="C1789">
        <f>ROUND(VLOOKUP(X1789,角色属性总表!Y:AE,3,FALSE)/J1789,0)</f>
        <v>94</v>
      </c>
      <c r="D1789">
        <f>ROUND(VLOOKUP(X1789,角色属性总表!AG:AI,3,FALSE)/角色属性总表!$C$35,0)</f>
        <v>210</v>
      </c>
      <c r="E1789">
        <f t="shared" si="270"/>
        <v>553</v>
      </c>
      <c r="F1789">
        <f t="shared" si="271"/>
        <v>26</v>
      </c>
      <c r="G1789">
        <f t="shared" si="272"/>
        <v>7</v>
      </c>
      <c r="H1789">
        <v>0</v>
      </c>
      <c r="I1789">
        <f t="shared" si="277"/>
        <v>3</v>
      </c>
      <c r="J1789">
        <f>VLOOKUP(AA1789,角色间职业划分!P:AP,20,FALSE)</f>
        <v>10</v>
      </c>
      <c r="K1789">
        <f>IF(X1789=500,100,VLOOKUP(AA1789,角色间职业划分!P:AP,22,FALSE))</f>
        <v>120</v>
      </c>
      <c r="L1789">
        <f>IF(X1789=500,K1789,VLOOKUP(AA1789,角色间职业划分!P:AP,23,FALSE))</f>
        <v>60</v>
      </c>
      <c r="M1789">
        <f>VLOOKUP(AA1789,角色间职业划分!P:AP,24,FALSE)</f>
        <v>0</v>
      </c>
      <c r="N1789">
        <f>VLOOKUP(AA1789,角色间职业划分!P:AP,14)*100</f>
        <v>95</v>
      </c>
      <c r="O1789">
        <f>VLOOKUP(AA1789,角色间职业划分!P:Z,9,FALSE)</f>
        <v>0</v>
      </c>
      <c r="P1789">
        <f>VLOOKUP(AA1789,角色间职业划分!P:AP,10,FALSE)</f>
        <v>0</v>
      </c>
      <c r="Q1789">
        <f>VLOOKUP(AA1789,角色间职业划分!P:AP,15,FALSE)</f>
        <v>0</v>
      </c>
      <c r="R1789">
        <f>VLOOKUP(AA1789,角色间职业划分!P:AP,16,FALSE)</f>
        <v>0</v>
      </c>
      <c r="S1789">
        <f>VLOOKUP(AA1789,角色间职业划分!P:AP,17,FALSE)</f>
        <v>0</v>
      </c>
      <c r="T1789">
        <f>VLOOKUP(AA1789,角色间职业划分!P:AP,18,FALSE)</f>
        <v>0</v>
      </c>
      <c r="U1789">
        <f>VLOOKUP(AA1789,角色间职业划分!P:AP,27,FALSE)</f>
        <v>0</v>
      </c>
      <c r="V1789">
        <f t="shared" si="273"/>
        <v>20</v>
      </c>
      <c r="W1789">
        <f>VLOOKUP(AA1789,角色间职业划分!P:Q,2,FALSE)</f>
        <v>37</v>
      </c>
      <c r="X1789">
        <f t="shared" si="278"/>
        <v>68</v>
      </c>
      <c r="Y1789">
        <f>INT(VLOOKUP(X1789,角色属性总表!AG:AH,2,FALSE)*角色属性总表!$C$38)</f>
        <v>1404</v>
      </c>
      <c r="AA1789">
        <f t="shared" si="279"/>
        <v>18</v>
      </c>
      <c r="AB1789">
        <f>VLOOKUP(X1789,角色属性总表!AG:AI,2,FALSE)*VLOOKUP(角色等级属性!AA1789,角色间职业划分!P:AG,13,FALSE)/角色间职业划分!$AB$9</f>
        <v>1384.9080532656944</v>
      </c>
      <c r="AC1789">
        <f>VLOOKUP(X1789,角色属性总表!AG:AI,3,FALSE)*VLOOKUP(AA1789,角色间职业划分!P:AG,8,FALSE)/角色间职业划分!$W$9</f>
        <v>5438.1599999999989</v>
      </c>
      <c r="AD1789">
        <f>VLOOKUP(AA1789,角色间职业划分!P:AP,26,FALSE)</f>
        <v>0.4</v>
      </c>
      <c r="AE1789">
        <f>VLOOKUP(X1789,角色属性总表!I:Q,3,FALSE)</f>
        <v>628.99199999999996</v>
      </c>
      <c r="AF1789">
        <f>VLOOKUP(AA1789,角色间职业划分!P:AP,11,FALSE)</f>
        <v>0.5</v>
      </c>
      <c r="AG1789">
        <f t="shared" si="274"/>
        <v>4023.3242133080626</v>
      </c>
      <c r="AH1789">
        <f t="shared" si="275"/>
        <v>630</v>
      </c>
      <c r="AJ1789">
        <f t="shared" si="276"/>
        <v>3393.3242133080626</v>
      </c>
      <c r="AK1789">
        <v>1785</v>
      </c>
    </row>
    <row r="1790" spans="1:37" x14ac:dyDescent="0.15">
      <c r="A1790">
        <v>1786</v>
      </c>
      <c r="B1790">
        <f>ROUND(VLOOKUP(X1790,角色属性总表!AG:AI,2,FALSE)/角色属性总表!$C$34,0)</f>
        <v>203</v>
      </c>
      <c r="C1790">
        <f>ROUND(VLOOKUP(X1790,角色属性总表!Y:AE,3,FALSE)/J1790,0)</f>
        <v>96</v>
      </c>
      <c r="D1790">
        <f>ROUND(VLOOKUP(X1790,角色属性总表!AG:AI,3,FALSE)/角色属性总表!$C$35,0)</f>
        <v>212</v>
      </c>
      <c r="E1790">
        <f t="shared" si="270"/>
        <v>561</v>
      </c>
      <c r="F1790">
        <f t="shared" si="271"/>
        <v>26</v>
      </c>
      <c r="G1790">
        <f t="shared" si="272"/>
        <v>7</v>
      </c>
      <c r="H1790">
        <v>0</v>
      </c>
      <c r="I1790">
        <f t="shared" si="277"/>
        <v>3</v>
      </c>
      <c r="J1790">
        <f>VLOOKUP(AA1790,角色间职业划分!P:AP,20,FALSE)</f>
        <v>10</v>
      </c>
      <c r="K1790">
        <f>IF(X1790=500,100,VLOOKUP(AA1790,角色间职业划分!P:AP,22,FALSE))</f>
        <v>120</v>
      </c>
      <c r="L1790">
        <f>IF(X1790=500,K1790,VLOOKUP(AA1790,角色间职业划分!P:AP,23,FALSE))</f>
        <v>60</v>
      </c>
      <c r="M1790">
        <f>VLOOKUP(AA1790,角色间职业划分!P:AP,24,FALSE)</f>
        <v>0</v>
      </c>
      <c r="N1790">
        <f>VLOOKUP(AA1790,角色间职业划分!P:AP,14)*100</f>
        <v>95</v>
      </c>
      <c r="O1790">
        <f>VLOOKUP(AA1790,角色间职业划分!P:Z,9,FALSE)</f>
        <v>0</v>
      </c>
      <c r="P1790">
        <f>VLOOKUP(AA1790,角色间职业划分!P:AP,10,FALSE)</f>
        <v>0</v>
      </c>
      <c r="Q1790">
        <f>VLOOKUP(AA1790,角色间职业划分!P:AP,15,FALSE)</f>
        <v>0</v>
      </c>
      <c r="R1790">
        <f>VLOOKUP(AA1790,角色间职业划分!P:AP,16,FALSE)</f>
        <v>0</v>
      </c>
      <c r="S1790">
        <f>VLOOKUP(AA1790,角色间职业划分!P:AP,17,FALSE)</f>
        <v>0</v>
      </c>
      <c r="T1790">
        <f>VLOOKUP(AA1790,角色间职业划分!P:AP,18,FALSE)</f>
        <v>0</v>
      </c>
      <c r="U1790">
        <f>VLOOKUP(AA1790,角色间职业划分!P:AP,27,FALSE)</f>
        <v>0</v>
      </c>
      <c r="V1790">
        <f t="shared" si="273"/>
        <v>20</v>
      </c>
      <c r="W1790">
        <f>VLOOKUP(AA1790,角色间职业划分!P:Q,2,FALSE)</f>
        <v>37</v>
      </c>
      <c r="X1790">
        <f t="shared" si="278"/>
        <v>69</v>
      </c>
      <c r="Y1790">
        <f>INT(VLOOKUP(X1790,角色属性总表!AG:AH,2,FALSE)*角色属性总表!$C$38)</f>
        <v>1422</v>
      </c>
      <c r="AA1790">
        <f t="shared" si="279"/>
        <v>18</v>
      </c>
      <c r="AB1790">
        <f>VLOOKUP(X1790,角色属性总表!AG:AI,2,FALSE)*VLOOKUP(角色等级属性!AA1790,角色间职业划分!P:AG,13,FALSE)/角色间职业划分!$AB$9</f>
        <v>1402.6632847178189</v>
      </c>
      <c r="AC1790">
        <f>VLOOKUP(X1790,角色属性总表!AG:AI,3,FALSE)*VLOOKUP(AA1790,角色间职业划分!P:AG,8,FALSE)/角色间职业划分!$W$9</f>
        <v>5507.88</v>
      </c>
      <c r="AD1790">
        <f>VLOOKUP(AA1790,角色间职业划分!P:AP,26,FALSE)</f>
        <v>0.4</v>
      </c>
      <c r="AE1790">
        <f>VLOOKUP(X1790,角色属性总表!I:Q,3,FALSE)</f>
        <v>637.05600000000004</v>
      </c>
      <c r="AF1790">
        <f>VLOOKUP(AA1790,角色间职业划分!P:AP,11,FALSE)</f>
        <v>0.5</v>
      </c>
      <c r="AG1790">
        <f t="shared" si="274"/>
        <v>4122.326528759223</v>
      </c>
      <c r="AH1790">
        <f t="shared" si="275"/>
        <v>636</v>
      </c>
      <c r="AJ1790">
        <f t="shared" si="276"/>
        <v>3486.326528759223</v>
      </c>
      <c r="AK1790">
        <v>1786</v>
      </c>
    </row>
    <row r="1791" spans="1:37" x14ac:dyDescent="0.15">
      <c r="A1791">
        <v>1787</v>
      </c>
      <c r="B1791">
        <f>ROUND(VLOOKUP(X1791,角色属性总表!AG:AI,2,FALSE)/角色属性总表!$C$34,0)</f>
        <v>206</v>
      </c>
      <c r="C1791">
        <f>ROUND(VLOOKUP(X1791,角色属性总表!Y:AE,3,FALSE)/J1791,0)</f>
        <v>98</v>
      </c>
      <c r="D1791">
        <f>ROUND(VLOOKUP(X1791,角色属性总表!AG:AI,3,FALSE)/角色属性总表!$C$35,0)</f>
        <v>215</v>
      </c>
      <c r="E1791">
        <f t="shared" si="270"/>
        <v>568</v>
      </c>
      <c r="F1791">
        <f t="shared" si="271"/>
        <v>26</v>
      </c>
      <c r="G1791">
        <f t="shared" si="272"/>
        <v>7</v>
      </c>
      <c r="H1791">
        <v>0</v>
      </c>
      <c r="I1791">
        <f t="shared" si="277"/>
        <v>3</v>
      </c>
      <c r="J1791">
        <f>VLOOKUP(AA1791,角色间职业划分!P:AP,20,FALSE)</f>
        <v>10</v>
      </c>
      <c r="K1791">
        <f>IF(X1791=500,100,VLOOKUP(AA1791,角色间职业划分!P:AP,22,FALSE))</f>
        <v>120</v>
      </c>
      <c r="L1791">
        <f>IF(X1791=500,K1791,VLOOKUP(AA1791,角色间职业划分!P:AP,23,FALSE))</f>
        <v>60</v>
      </c>
      <c r="M1791">
        <f>VLOOKUP(AA1791,角色间职业划分!P:AP,24,FALSE)</f>
        <v>0</v>
      </c>
      <c r="N1791">
        <f>VLOOKUP(AA1791,角色间职业划分!P:AP,14)*100</f>
        <v>95</v>
      </c>
      <c r="O1791">
        <f>VLOOKUP(AA1791,角色间职业划分!P:Z,9,FALSE)</f>
        <v>0</v>
      </c>
      <c r="P1791">
        <f>VLOOKUP(AA1791,角色间职业划分!P:AP,10,FALSE)</f>
        <v>0</v>
      </c>
      <c r="Q1791">
        <f>VLOOKUP(AA1791,角色间职业划分!P:AP,15,FALSE)</f>
        <v>0</v>
      </c>
      <c r="R1791">
        <f>VLOOKUP(AA1791,角色间职业划分!P:AP,16,FALSE)</f>
        <v>0</v>
      </c>
      <c r="S1791">
        <f>VLOOKUP(AA1791,角色间职业划分!P:AP,17,FALSE)</f>
        <v>0</v>
      </c>
      <c r="T1791">
        <f>VLOOKUP(AA1791,角色间职业划分!P:AP,18,FALSE)</f>
        <v>0</v>
      </c>
      <c r="U1791">
        <f>VLOOKUP(AA1791,角色间职业划分!P:AP,27,FALSE)</f>
        <v>0</v>
      </c>
      <c r="V1791">
        <f t="shared" si="273"/>
        <v>20</v>
      </c>
      <c r="W1791">
        <f>VLOOKUP(AA1791,角色间职业划分!P:Q,2,FALSE)</f>
        <v>37</v>
      </c>
      <c r="X1791">
        <f t="shared" si="278"/>
        <v>70</v>
      </c>
      <c r="Y1791">
        <f>INT(VLOOKUP(X1791,角色属性总表!AG:AH,2,FALSE)*角色属性总表!$C$38)</f>
        <v>1440</v>
      </c>
      <c r="AA1791">
        <f t="shared" si="279"/>
        <v>18</v>
      </c>
      <c r="AB1791">
        <f>VLOOKUP(X1791,角色属性总表!AG:AI,2,FALSE)*VLOOKUP(角色等级属性!AA1791,角色间职业划分!P:AG,13,FALSE)/角色间职业划分!$AB$9</f>
        <v>1420.4185161699431</v>
      </c>
      <c r="AC1791">
        <f>VLOOKUP(X1791,角色属性总表!AG:AI,3,FALSE)*VLOOKUP(AA1791,角色间职业划分!P:AG,8,FALSE)/角色间职业划分!$W$9</f>
        <v>5577.5999999999995</v>
      </c>
      <c r="AD1791">
        <f>VLOOKUP(AA1791,角色间职业划分!P:AP,26,FALSE)</f>
        <v>0.4</v>
      </c>
      <c r="AE1791">
        <f>VLOOKUP(X1791,角色属性总表!I:Q,3,FALSE)</f>
        <v>645.12</v>
      </c>
      <c r="AF1791">
        <f>VLOOKUP(AA1791,角色间职业划分!P:AP,11,FALSE)</f>
        <v>0.5</v>
      </c>
      <c r="AG1791">
        <f t="shared" si="274"/>
        <v>4222.3851657404539</v>
      </c>
      <c r="AH1791">
        <f t="shared" si="275"/>
        <v>645</v>
      </c>
      <c r="AJ1791">
        <f t="shared" si="276"/>
        <v>3577.3851657404539</v>
      </c>
      <c r="AK1791">
        <v>1787</v>
      </c>
    </row>
    <row r="1792" spans="1:37" x14ac:dyDescent="0.15">
      <c r="A1792">
        <v>1788</v>
      </c>
      <c r="B1792">
        <f>ROUND(VLOOKUP(X1792,角色属性总表!AG:AI,2,FALSE)/角色属性总表!$C$34,0)</f>
        <v>208</v>
      </c>
      <c r="C1792">
        <f>ROUND(VLOOKUP(X1792,角色属性总表!Y:AE,3,FALSE)/J1792,0)</f>
        <v>100</v>
      </c>
      <c r="D1792">
        <f>ROUND(VLOOKUP(X1792,角色属性总表!AG:AI,3,FALSE)/角色属性总表!$C$35,0)</f>
        <v>218</v>
      </c>
      <c r="E1792">
        <f t="shared" si="270"/>
        <v>575</v>
      </c>
      <c r="F1792">
        <f t="shared" si="271"/>
        <v>26</v>
      </c>
      <c r="G1792">
        <f t="shared" si="272"/>
        <v>7</v>
      </c>
      <c r="H1792">
        <v>0</v>
      </c>
      <c r="I1792">
        <f t="shared" si="277"/>
        <v>3</v>
      </c>
      <c r="J1792">
        <f>VLOOKUP(AA1792,角色间职业划分!P:AP,20,FALSE)</f>
        <v>10</v>
      </c>
      <c r="K1792">
        <f>IF(X1792=500,100,VLOOKUP(AA1792,角色间职业划分!P:AP,22,FALSE))</f>
        <v>120</v>
      </c>
      <c r="L1792">
        <f>IF(X1792=500,K1792,VLOOKUP(AA1792,角色间职业划分!P:AP,23,FALSE))</f>
        <v>60</v>
      </c>
      <c r="M1792">
        <f>VLOOKUP(AA1792,角色间职业划分!P:AP,24,FALSE)</f>
        <v>0</v>
      </c>
      <c r="N1792">
        <f>VLOOKUP(AA1792,角色间职业划分!P:AP,14)*100</f>
        <v>95</v>
      </c>
      <c r="O1792">
        <f>VLOOKUP(AA1792,角色间职业划分!P:Z,9,FALSE)</f>
        <v>0</v>
      </c>
      <c r="P1792">
        <f>VLOOKUP(AA1792,角色间职业划分!P:AP,10,FALSE)</f>
        <v>0</v>
      </c>
      <c r="Q1792">
        <f>VLOOKUP(AA1792,角色间职业划分!P:AP,15,FALSE)</f>
        <v>0</v>
      </c>
      <c r="R1792">
        <f>VLOOKUP(AA1792,角色间职业划分!P:AP,16,FALSE)</f>
        <v>0</v>
      </c>
      <c r="S1792">
        <f>VLOOKUP(AA1792,角色间职业划分!P:AP,17,FALSE)</f>
        <v>0</v>
      </c>
      <c r="T1792">
        <f>VLOOKUP(AA1792,角色间职业划分!P:AP,18,FALSE)</f>
        <v>0</v>
      </c>
      <c r="U1792">
        <f>VLOOKUP(AA1792,角色间职业划分!P:AP,27,FALSE)</f>
        <v>0</v>
      </c>
      <c r="V1792">
        <f t="shared" si="273"/>
        <v>20</v>
      </c>
      <c r="W1792">
        <f>VLOOKUP(AA1792,角色间职业划分!P:Q,2,FALSE)</f>
        <v>37</v>
      </c>
      <c r="X1792">
        <f t="shared" si="278"/>
        <v>71</v>
      </c>
      <c r="Y1792">
        <f>INT(VLOOKUP(X1792,角色属性总表!AG:AH,2,FALSE)*角色属性总表!$C$38)</f>
        <v>1458</v>
      </c>
      <c r="AA1792">
        <f t="shared" si="279"/>
        <v>18</v>
      </c>
      <c r="AB1792">
        <f>VLOOKUP(X1792,角色属性总表!AG:AI,2,FALSE)*VLOOKUP(角色等级属性!AA1792,角色间职业划分!P:AG,13,FALSE)/角色间职业划分!$AB$9</f>
        <v>1438.1737476220674</v>
      </c>
      <c r="AC1792">
        <f>VLOOKUP(X1792,角色属性总表!AG:AI,3,FALSE)*VLOOKUP(AA1792,角色间职业划分!P:AG,8,FALSE)/角色间职业划分!$W$9</f>
        <v>5647.32</v>
      </c>
      <c r="AD1792">
        <f>VLOOKUP(AA1792,角色间职业划分!P:AP,26,FALSE)</f>
        <v>0.4</v>
      </c>
      <c r="AE1792">
        <f>VLOOKUP(X1792,角色属性总表!I:Q,3,FALSE)</f>
        <v>653.18399999999997</v>
      </c>
      <c r="AF1792">
        <f>VLOOKUP(AA1792,角色间职业划分!P:AP,11,FALSE)</f>
        <v>0.5</v>
      </c>
      <c r="AG1792">
        <f t="shared" si="274"/>
        <v>4323.4994370642198</v>
      </c>
      <c r="AH1792">
        <f t="shared" si="275"/>
        <v>654</v>
      </c>
      <c r="AJ1792">
        <f t="shared" si="276"/>
        <v>3669.4994370642198</v>
      </c>
      <c r="AK1792">
        <v>1788</v>
      </c>
    </row>
    <row r="1793" spans="1:37" x14ac:dyDescent="0.15">
      <c r="A1793">
        <v>1789</v>
      </c>
      <c r="B1793">
        <f>ROUND(VLOOKUP(X1793,角色属性总表!AG:AI,2,FALSE)/角色属性总表!$C$34,0)</f>
        <v>211</v>
      </c>
      <c r="C1793">
        <f>ROUND(VLOOKUP(X1793,角色属性总表!Y:AE,3,FALSE)/J1793,0)</f>
        <v>103</v>
      </c>
      <c r="D1793">
        <f>ROUND(VLOOKUP(X1793,角色属性总表!AG:AI,3,FALSE)/角色属性总表!$C$35,0)</f>
        <v>220</v>
      </c>
      <c r="E1793">
        <f t="shared" si="270"/>
        <v>582</v>
      </c>
      <c r="F1793">
        <f t="shared" si="271"/>
        <v>26</v>
      </c>
      <c r="G1793">
        <f t="shared" si="272"/>
        <v>7</v>
      </c>
      <c r="H1793">
        <v>0</v>
      </c>
      <c r="I1793">
        <f t="shared" si="277"/>
        <v>3</v>
      </c>
      <c r="J1793">
        <f>VLOOKUP(AA1793,角色间职业划分!P:AP,20,FALSE)</f>
        <v>10</v>
      </c>
      <c r="K1793">
        <f>IF(X1793=500,100,VLOOKUP(AA1793,角色间职业划分!P:AP,22,FALSE))</f>
        <v>120</v>
      </c>
      <c r="L1793">
        <f>IF(X1793=500,K1793,VLOOKUP(AA1793,角色间职业划分!P:AP,23,FALSE))</f>
        <v>60</v>
      </c>
      <c r="M1793">
        <f>VLOOKUP(AA1793,角色间职业划分!P:AP,24,FALSE)</f>
        <v>0</v>
      </c>
      <c r="N1793">
        <f>VLOOKUP(AA1793,角色间职业划分!P:AP,14)*100</f>
        <v>95</v>
      </c>
      <c r="O1793">
        <f>VLOOKUP(AA1793,角色间职业划分!P:Z,9,FALSE)</f>
        <v>0</v>
      </c>
      <c r="P1793">
        <f>VLOOKUP(AA1793,角色间职业划分!P:AP,10,FALSE)</f>
        <v>0</v>
      </c>
      <c r="Q1793">
        <f>VLOOKUP(AA1793,角色间职业划分!P:AP,15,FALSE)</f>
        <v>0</v>
      </c>
      <c r="R1793">
        <f>VLOOKUP(AA1793,角色间职业划分!P:AP,16,FALSE)</f>
        <v>0</v>
      </c>
      <c r="S1793">
        <f>VLOOKUP(AA1793,角色间职业划分!P:AP,17,FALSE)</f>
        <v>0</v>
      </c>
      <c r="T1793">
        <f>VLOOKUP(AA1793,角色间职业划分!P:AP,18,FALSE)</f>
        <v>0</v>
      </c>
      <c r="U1793">
        <f>VLOOKUP(AA1793,角色间职业划分!P:AP,27,FALSE)</f>
        <v>0</v>
      </c>
      <c r="V1793">
        <f t="shared" si="273"/>
        <v>20</v>
      </c>
      <c r="W1793">
        <f>VLOOKUP(AA1793,角色间职业划分!P:Q,2,FALSE)</f>
        <v>37</v>
      </c>
      <c r="X1793">
        <f t="shared" si="278"/>
        <v>72</v>
      </c>
      <c r="Y1793">
        <f>INT(VLOOKUP(X1793,角色属性总表!AG:AH,2,FALSE)*角色属性总表!$C$38)</f>
        <v>1476</v>
      </c>
      <c r="AA1793">
        <f t="shared" si="279"/>
        <v>18</v>
      </c>
      <c r="AB1793">
        <f>VLOOKUP(X1793,角色属性总表!AG:AI,2,FALSE)*VLOOKUP(角色等级属性!AA1793,角色间职业划分!P:AG,13,FALSE)/角色间职业划分!$AB$9</f>
        <v>1455.9289790741916</v>
      </c>
      <c r="AC1793">
        <f>VLOOKUP(X1793,角色属性总表!AG:AI,3,FALSE)*VLOOKUP(AA1793,角色间职业划分!P:AG,8,FALSE)/角色间职业划分!$W$9</f>
        <v>5717.0399999999991</v>
      </c>
      <c r="AD1793">
        <f>VLOOKUP(AA1793,角色间职业划分!P:AP,26,FALSE)</f>
        <v>0.4</v>
      </c>
      <c r="AE1793">
        <f>VLOOKUP(X1793,角色属性总表!I:Q,3,FALSE)</f>
        <v>661.24800000000005</v>
      </c>
      <c r="AF1793">
        <f>VLOOKUP(AA1793,角色间职业划分!P:AP,11,FALSE)</f>
        <v>0.5</v>
      </c>
      <c r="AG1793">
        <f t="shared" si="274"/>
        <v>4425.6687321470863</v>
      </c>
      <c r="AH1793">
        <f t="shared" si="275"/>
        <v>660</v>
      </c>
      <c r="AJ1793">
        <f t="shared" si="276"/>
        <v>3765.6687321470863</v>
      </c>
      <c r="AK1793">
        <v>1789</v>
      </c>
    </row>
    <row r="1794" spans="1:37" x14ac:dyDescent="0.15">
      <c r="A1794">
        <v>1790</v>
      </c>
      <c r="B1794">
        <f>ROUND(VLOOKUP(X1794,角色属性总表!AG:AI,2,FALSE)/角色属性总表!$C$34,0)</f>
        <v>213</v>
      </c>
      <c r="C1794">
        <f>ROUND(VLOOKUP(X1794,角色属性总表!Y:AE,3,FALSE)/J1794,0)</f>
        <v>105</v>
      </c>
      <c r="D1794">
        <f>ROUND(VLOOKUP(X1794,角色属性总表!AG:AI,3,FALSE)/角色属性总表!$C$35,0)</f>
        <v>223</v>
      </c>
      <c r="E1794">
        <f t="shared" si="270"/>
        <v>589</v>
      </c>
      <c r="F1794">
        <f t="shared" si="271"/>
        <v>26</v>
      </c>
      <c r="G1794">
        <f t="shared" si="272"/>
        <v>7</v>
      </c>
      <c r="H1794">
        <v>0</v>
      </c>
      <c r="I1794">
        <f t="shared" si="277"/>
        <v>3</v>
      </c>
      <c r="J1794">
        <f>VLOOKUP(AA1794,角色间职业划分!P:AP,20,FALSE)</f>
        <v>10</v>
      </c>
      <c r="K1794">
        <f>IF(X1794=500,100,VLOOKUP(AA1794,角色间职业划分!P:AP,22,FALSE))</f>
        <v>120</v>
      </c>
      <c r="L1794">
        <f>IF(X1794=500,K1794,VLOOKUP(AA1794,角色间职业划分!P:AP,23,FALSE))</f>
        <v>60</v>
      </c>
      <c r="M1794">
        <f>VLOOKUP(AA1794,角色间职业划分!P:AP,24,FALSE)</f>
        <v>0</v>
      </c>
      <c r="N1794">
        <f>VLOOKUP(AA1794,角色间职业划分!P:AP,14)*100</f>
        <v>95</v>
      </c>
      <c r="O1794">
        <f>VLOOKUP(AA1794,角色间职业划分!P:Z,9,FALSE)</f>
        <v>0</v>
      </c>
      <c r="P1794">
        <f>VLOOKUP(AA1794,角色间职业划分!P:AP,10,FALSE)</f>
        <v>0</v>
      </c>
      <c r="Q1794">
        <f>VLOOKUP(AA1794,角色间职业划分!P:AP,15,FALSE)</f>
        <v>0</v>
      </c>
      <c r="R1794">
        <f>VLOOKUP(AA1794,角色间职业划分!P:AP,16,FALSE)</f>
        <v>0</v>
      </c>
      <c r="S1794">
        <f>VLOOKUP(AA1794,角色间职业划分!P:AP,17,FALSE)</f>
        <v>0</v>
      </c>
      <c r="T1794">
        <f>VLOOKUP(AA1794,角色间职业划分!P:AP,18,FALSE)</f>
        <v>0</v>
      </c>
      <c r="U1794">
        <f>VLOOKUP(AA1794,角色间职业划分!P:AP,27,FALSE)</f>
        <v>0</v>
      </c>
      <c r="V1794">
        <f t="shared" si="273"/>
        <v>20</v>
      </c>
      <c r="W1794">
        <f>VLOOKUP(AA1794,角色间职业划分!P:Q,2,FALSE)</f>
        <v>37</v>
      </c>
      <c r="X1794">
        <f t="shared" si="278"/>
        <v>73</v>
      </c>
      <c r="Y1794">
        <f>INT(VLOOKUP(X1794,角色属性总表!AG:AH,2,FALSE)*角色属性总表!$C$38)</f>
        <v>1494</v>
      </c>
      <c r="AA1794">
        <f t="shared" si="279"/>
        <v>18</v>
      </c>
      <c r="AB1794">
        <f>VLOOKUP(X1794,角色属性总表!AG:AI,2,FALSE)*VLOOKUP(角色等级属性!AA1794,角色间职业划分!P:AG,13,FALSE)/角色间职业划分!$AB$9</f>
        <v>1473.6842105263163</v>
      </c>
      <c r="AC1794">
        <f>VLOOKUP(X1794,角色属性总表!AG:AI,3,FALSE)*VLOOKUP(AA1794,角色间职业划分!P:AG,8,FALSE)/角色间职业划分!$W$9</f>
        <v>5786.7599999999993</v>
      </c>
      <c r="AD1794">
        <f>VLOOKUP(AA1794,角色间职业划分!P:AP,26,FALSE)</f>
        <v>0.4</v>
      </c>
      <c r="AE1794">
        <f>VLOOKUP(X1794,角色属性总表!I:Q,3,FALSE)</f>
        <v>669.31200000000001</v>
      </c>
      <c r="AF1794">
        <f>VLOOKUP(AA1794,角色间职业划分!P:AP,11,FALSE)</f>
        <v>0.5</v>
      </c>
      <c r="AG1794">
        <f t="shared" si="274"/>
        <v>4528.892514614332</v>
      </c>
      <c r="AH1794">
        <f t="shared" si="275"/>
        <v>669</v>
      </c>
      <c r="AJ1794">
        <f t="shared" si="276"/>
        <v>3859.892514614332</v>
      </c>
      <c r="AK1794">
        <v>1790</v>
      </c>
    </row>
    <row r="1795" spans="1:37" x14ac:dyDescent="0.15">
      <c r="A1795">
        <v>1791</v>
      </c>
      <c r="B1795">
        <f>ROUND(VLOOKUP(X1795,角色属性总表!AG:AI,2,FALSE)/角色属性总表!$C$34,0)</f>
        <v>216</v>
      </c>
      <c r="C1795">
        <f>ROUND(VLOOKUP(X1795,角色属性总表!Y:AE,3,FALSE)/J1795,0)</f>
        <v>107</v>
      </c>
      <c r="D1795">
        <f>ROUND(VLOOKUP(X1795,角色属性总表!AG:AI,3,FALSE)/角色属性总表!$C$35,0)</f>
        <v>226</v>
      </c>
      <c r="E1795">
        <f t="shared" si="270"/>
        <v>596</v>
      </c>
      <c r="F1795">
        <f t="shared" si="271"/>
        <v>26</v>
      </c>
      <c r="G1795">
        <f t="shared" si="272"/>
        <v>7</v>
      </c>
      <c r="H1795">
        <v>0</v>
      </c>
      <c r="I1795">
        <f t="shared" si="277"/>
        <v>3</v>
      </c>
      <c r="J1795">
        <f>VLOOKUP(AA1795,角色间职业划分!P:AP,20,FALSE)</f>
        <v>10</v>
      </c>
      <c r="K1795">
        <f>IF(X1795=500,100,VLOOKUP(AA1795,角色间职业划分!P:AP,22,FALSE))</f>
        <v>120</v>
      </c>
      <c r="L1795">
        <f>IF(X1795=500,K1795,VLOOKUP(AA1795,角色间职业划分!P:AP,23,FALSE))</f>
        <v>60</v>
      </c>
      <c r="M1795">
        <f>VLOOKUP(AA1795,角色间职业划分!P:AP,24,FALSE)</f>
        <v>0</v>
      </c>
      <c r="N1795">
        <f>VLOOKUP(AA1795,角色间职业划分!P:AP,14)*100</f>
        <v>95</v>
      </c>
      <c r="O1795">
        <f>VLOOKUP(AA1795,角色间职业划分!P:Z,9,FALSE)</f>
        <v>0</v>
      </c>
      <c r="P1795">
        <f>VLOOKUP(AA1795,角色间职业划分!P:AP,10,FALSE)</f>
        <v>0</v>
      </c>
      <c r="Q1795">
        <f>VLOOKUP(AA1795,角色间职业划分!P:AP,15,FALSE)</f>
        <v>0</v>
      </c>
      <c r="R1795">
        <f>VLOOKUP(AA1795,角色间职业划分!P:AP,16,FALSE)</f>
        <v>0</v>
      </c>
      <c r="S1795">
        <f>VLOOKUP(AA1795,角色间职业划分!P:AP,17,FALSE)</f>
        <v>0</v>
      </c>
      <c r="T1795">
        <f>VLOOKUP(AA1795,角色间职业划分!P:AP,18,FALSE)</f>
        <v>0</v>
      </c>
      <c r="U1795">
        <f>VLOOKUP(AA1795,角色间职业划分!P:AP,27,FALSE)</f>
        <v>0</v>
      </c>
      <c r="V1795">
        <f t="shared" si="273"/>
        <v>20</v>
      </c>
      <c r="W1795">
        <f>VLOOKUP(AA1795,角色间职业划分!P:Q,2,FALSE)</f>
        <v>37</v>
      </c>
      <c r="X1795">
        <f t="shared" si="278"/>
        <v>74</v>
      </c>
      <c r="Y1795">
        <f>INT(VLOOKUP(X1795,角色属性总表!AG:AH,2,FALSE)*角色属性总表!$C$38)</f>
        <v>1512</v>
      </c>
      <c r="AA1795">
        <f t="shared" si="279"/>
        <v>18</v>
      </c>
      <c r="AB1795">
        <f>VLOOKUP(X1795,角色属性总表!AG:AI,2,FALSE)*VLOOKUP(角色等级属性!AA1795,角色间职业划分!P:AG,13,FALSE)/角色间职业划分!$AB$9</f>
        <v>1491.4394419784403</v>
      </c>
      <c r="AC1795">
        <f>VLOOKUP(X1795,角色属性总表!AG:AI,3,FALSE)*VLOOKUP(AA1795,角色间职业划分!P:AG,8,FALSE)/角色间职业划分!$W$9</f>
        <v>5856.48</v>
      </c>
      <c r="AD1795">
        <f>VLOOKUP(AA1795,角色间职业划分!P:AP,26,FALSE)</f>
        <v>0.4</v>
      </c>
      <c r="AE1795">
        <f>VLOOKUP(X1795,角色属性总表!I:Q,3,FALSE)</f>
        <v>677.37599999999998</v>
      </c>
      <c r="AF1795">
        <f>VLOOKUP(AA1795,角色间职业划分!P:AP,11,FALSE)</f>
        <v>0.5</v>
      </c>
      <c r="AG1795">
        <f t="shared" si="274"/>
        <v>4633.1703200238198</v>
      </c>
      <c r="AH1795">
        <f t="shared" si="275"/>
        <v>678</v>
      </c>
      <c r="AJ1795">
        <f t="shared" si="276"/>
        <v>3955.1703200238198</v>
      </c>
      <c r="AK1795">
        <v>1791</v>
      </c>
    </row>
    <row r="1796" spans="1:37" x14ac:dyDescent="0.15">
      <c r="A1796">
        <v>1792</v>
      </c>
      <c r="B1796">
        <f>ROUND(VLOOKUP(X1796,角色属性总表!AG:AI,2,FALSE)/角色属性总表!$C$34,0)</f>
        <v>219</v>
      </c>
      <c r="C1796">
        <f>ROUND(VLOOKUP(X1796,角色属性总表!Y:AE,3,FALSE)/J1796,0)</f>
        <v>110</v>
      </c>
      <c r="D1796">
        <f>ROUND(VLOOKUP(X1796,角色属性总表!AG:AI,3,FALSE)/角色属性总表!$C$35,0)</f>
        <v>228</v>
      </c>
      <c r="E1796">
        <f t="shared" si="270"/>
        <v>603</v>
      </c>
      <c r="F1796">
        <f t="shared" si="271"/>
        <v>26</v>
      </c>
      <c r="G1796">
        <f t="shared" si="272"/>
        <v>7</v>
      </c>
      <c r="H1796">
        <v>0</v>
      </c>
      <c r="I1796">
        <f t="shared" si="277"/>
        <v>3</v>
      </c>
      <c r="J1796">
        <f>VLOOKUP(AA1796,角色间职业划分!P:AP,20,FALSE)</f>
        <v>10</v>
      </c>
      <c r="K1796">
        <f>IF(X1796=500,100,VLOOKUP(AA1796,角色间职业划分!P:AP,22,FALSE))</f>
        <v>120</v>
      </c>
      <c r="L1796">
        <f>IF(X1796=500,K1796,VLOOKUP(AA1796,角色间职业划分!P:AP,23,FALSE))</f>
        <v>60</v>
      </c>
      <c r="M1796">
        <f>VLOOKUP(AA1796,角色间职业划分!P:AP,24,FALSE)</f>
        <v>0</v>
      </c>
      <c r="N1796">
        <f>VLOOKUP(AA1796,角色间职业划分!P:AP,14)*100</f>
        <v>95</v>
      </c>
      <c r="O1796">
        <f>VLOOKUP(AA1796,角色间职业划分!P:Z,9,FALSE)</f>
        <v>0</v>
      </c>
      <c r="P1796">
        <f>VLOOKUP(AA1796,角色间职业划分!P:AP,10,FALSE)</f>
        <v>0</v>
      </c>
      <c r="Q1796">
        <f>VLOOKUP(AA1796,角色间职业划分!P:AP,15,FALSE)</f>
        <v>0</v>
      </c>
      <c r="R1796">
        <f>VLOOKUP(AA1796,角色间职业划分!P:AP,16,FALSE)</f>
        <v>0</v>
      </c>
      <c r="S1796">
        <f>VLOOKUP(AA1796,角色间职业划分!P:AP,17,FALSE)</f>
        <v>0</v>
      </c>
      <c r="T1796">
        <f>VLOOKUP(AA1796,角色间职业划分!P:AP,18,FALSE)</f>
        <v>0</v>
      </c>
      <c r="U1796">
        <f>VLOOKUP(AA1796,角色间职业划分!P:AP,27,FALSE)</f>
        <v>0</v>
      </c>
      <c r="V1796">
        <f t="shared" si="273"/>
        <v>20</v>
      </c>
      <c r="W1796">
        <f>VLOOKUP(AA1796,角色间职业划分!P:Q,2,FALSE)</f>
        <v>37</v>
      </c>
      <c r="X1796">
        <f t="shared" si="278"/>
        <v>75</v>
      </c>
      <c r="Y1796">
        <f>INT(VLOOKUP(X1796,角色属性总表!AG:AH,2,FALSE)*角色属性总表!$C$38)</f>
        <v>1530</v>
      </c>
      <c r="AA1796">
        <f t="shared" si="279"/>
        <v>18</v>
      </c>
      <c r="AB1796">
        <f>VLOOKUP(X1796,角色属性总表!AG:AI,2,FALSE)*VLOOKUP(角色等级属性!AA1796,角色间职业划分!P:AG,13,FALSE)/角色间职业划分!$AB$9</f>
        <v>1509.1946734305645</v>
      </c>
      <c r="AC1796">
        <f>VLOOKUP(X1796,角色属性总表!AG:AI,3,FALSE)*VLOOKUP(AA1796,角色间职业划分!P:AG,8,FALSE)/角色间职业划分!$W$9</f>
        <v>5926.1999999999989</v>
      </c>
      <c r="AD1796">
        <f>VLOOKUP(AA1796,角色间职业划分!P:AP,26,FALSE)</f>
        <v>0.4</v>
      </c>
      <c r="AE1796">
        <f>VLOOKUP(X1796,角色属性总表!I:Q,3,FALSE)</f>
        <v>685.43999999999994</v>
      </c>
      <c r="AF1796">
        <f>VLOOKUP(AA1796,角色间职业划分!P:AP,11,FALSE)</f>
        <v>0.5</v>
      </c>
      <c r="AG1796">
        <f t="shared" si="274"/>
        <v>4738.5017537018521</v>
      </c>
      <c r="AH1796">
        <f t="shared" si="275"/>
        <v>684</v>
      </c>
      <c r="AJ1796">
        <f t="shared" si="276"/>
        <v>4054.5017537018521</v>
      </c>
      <c r="AK1796">
        <v>1792</v>
      </c>
    </row>
    <row r="1797" spans="1:37" x14ac:dyDescent="0.15">
      <c r="A1797">
        <v>1793</v>
      </c>
      <c r="B1797">
        <f>ROUND(VLOOKUP(X1797,角色属性总表!AG:AI,2,FALSE)/角色属性总表!$C$34,0)</f>
        <v>221</v>
      </c>
      <c r="C1797">
        <f>ROUND(VLOOKUP(X1797,角色属性总表!Y:AE,3,FALSE)/J1797,0)</f>
        <v>112</v>
      </c>
      <c r="D1797">
        <f>ROUND(VLOOKUP(X1797,角色属性总表!AG:AI,3,FALSE)/角色属性总表!$C$35,0)</f>
        <v>231</v>
      </c>
      <c r="E1797">
        <f t="shared" si="270"/>
        <v>610</v>
      </c>
      <c r="F1797">
        <f t="shared" si="271"/>
        <v>26</v>
      </c>
      <c r="G1797">
        <f t="shared" si="272"/>
        <v>7</v>
      </c>
      <c r="H1797">
        <v>0</v>
      </c>
      <c r="I1797">
        <f t="shared" si="277"/>
        <v>3</v>
      </c>
      <c r="J1797">
        <f>VLOOKUP(AA1797,角色间职业划分!P:AP,20,FALSE)</f>
        <v>10</v>
      </c>
      <c r="K1797">
        <f>IF(X1797=500,100,VLOOKUP(AA1797,角色间职业划分!P:AP,22,FALSE))</f>
        <v>120</v>
      </c>
      <c r="L1797">
        <f>IF(X1797=500,K1797,VLOOKUP(AA1797,角色间职业划分!P:AP,23,FALSE))</f>
        <v>60</v>
      </c>
      <c r="M1797">
        <f>VLOOKUP(AA1797,角色间职业划分!P:AP,24,FALSE)</f>
        <v>0</v>
      </c>
      <c r="N1797">
        <f>VLOOKUP(AA1797,角色间职业划分!P:AP,14)*100</f>
        <v>95</v>
      </c>
      <c r="O1797">
        <f>VLOOKUP(AA1797,角色间职业划分!P:Z,9,FALSE)</f>
        <v>0</v>
      </c>
      <c r="P1797">
        <f>VLOOKUP(AA1797,角色间职业划分!P:AP,10,FALSE)</f>
        <v>0</v>
      </c>
      <c r="Q1797">
        <f>VLOOKUP(AA1797,角色间职业划分!P:AP,15,FALSE)</f>
        <v>0</v>
      </c>
      <c r="R1797">
        <f>VLOOKUP(AA1797,角色间职业划分!P:AP,16,FALSE)</f>
        <v>0</v>
      </c>
      <c r="S1797">
        <f>VLOOKUP(AA1797,角色间职业划分!P:AP,17,FALSE)</f>
        <v>0</v>
      </c>
      <c r="T1797">
        <f>VLOOKUP(AA1797,角色间职业划分!P:AP,18,FALSE)</f>
        <v>0</v>
      </c>
      <c r="U1797">
        <f>VLOOKUP(AA1797,角色间职业划分!P:AP,27,FALSE)</f>
        <v>0</v>
      </c>
      <c r="V1797">
        <f t="shared" si="273"/>
        <v>20</v>
      </c>
      <c r="W1797">
        <f>VLOOKUP(AA1797,角色间职业划分!P:Q,2,FALSE)</f>
        <v>37</v>
      </c>
      <c r="X1797">
        <f t="shared" si="278"/>
        <v>76</v>
      </c>
      <c r="Y1797">
        <f>INT(VLOOKUP(X1797,角色属性总表!AG:AH,2,FALSE)*角色属性总表!$C$38)</f>
        <v>1548</v>
      </c>
      <c r="AA1797">
        <f t="shared" si="279"/>
        <v>18</v>
      </c>
      <c r="AB1797">
        <f>VLOOKUP(X1797,角色属性总表!AG:AI,2,FALSE)*VLOOKUP(角色等级属性!AA1797,角色间职业划分!P:AG,13,FALSE)/角色间职业划分!$AB$9</f>
        <v>1526.949904882689</v>
      </c>
      <c r="AC1797">
        <f>VLOOKUP(X1797,角色属性总表!AG:AI,3,FALSE)*VLOOKUP(AA1797,角色间职业划分!P:AG,8,FALSE)/角色间职业划分!$W$9</f>
        <v>5995.9199999999992</v>
      </c>
      <c r="AD1797">
        <f>VLOOKUP(AA1797,角色间职业划分!P:AP,26,FALSE)</f>
        <v>0.4</v>
      </c>
      <c r="AE1797">
        <f>VLOOKUP(X1797,角色属性总表!I:Q,3,FALSE)</f>
        <v>693.50400000000002</v>
      </c>
      <c r="AF1797">
        <f>VLOOKUP(AA1797,角色间职业划分!P:AP,11,FALSE)</f>
        <v>0.5</v>
      </c>
      <c r="AG1797">
        <f t="shared" si="274"/>
        <v>4844.886488684182</v>
      </c>
      <c r="AH1797">
        <f t="shared" si="275"/>
        <v>693</v>
      </c>
      <c r="AJ1797">
        <f t="shared" si="276"/>
        <v>4151.886488684182</v>
      </c>
      <c r="AK1797">
        <v>1793</v>
      </c>
    </row>
    <row r="1798" spans="1:37" x14ac:dyDescent="0.15">
      <c r="A1798">
        <v>1794</v>
      </c>
      <c r="B1798">
        <f>ROUND(VLOOKUP(X1798,角色属性总表!AG:AI,2,FALSE)/角色属性总表!$C$34,0)</f>
        <v>224</v>
      </c>
      <c r="C1798">
        <f>ROUND(VLOOKUP(X1798,角色属性总表!Y:AE,3,FALSE)/J1798,0)</f>
        <v>114</v>
      </c>
      <c r="D1798">
        <f>ROUND(VLOOKUP(X1798,角色属性总表!AG:AI,3,FALSE)/角色属性总表!$C$35,0)</f>
        <v>234</v>
      </c>
      <c r="E1798">
        <f t="shared" ref="E1798:E1861" si="280">INT(AD1798*AB1798)</f>
        <v>617</v>
      </c>
      <c r="F1798">
        <f t="shared" ref="F1798:F1861" si="281">ROUND(AC1798/D1798,0)</f>
        <v>26</v>
      </c>
      <c r="G1798">
        <f t="shared" ref="G1798:G1861" si="282">ROUND(AB1798/B1798,0)</f>
        <v>7</v>
      </c>
      <c r="H1798">
        <v>0</v>
      </c>
      <c r="I1798">
        <f t="shared" si="277"/>
        <v>3</v>
      </c>
      <c r="J1798">
        <f>VLOOKUP(AA1798,角色间职业划分!P:AP,20,FALSE)</f>
        <v>10</v>
      </c>
      <c r="K1798">
        <f>IF(X1798=500,100,VLOOKUP(AA1798,角色间职业划分!P:AP,22,FALSE))</f>
        <v>120</v>
      </c>
      <c r="L1798">
        <f>IF(X1798=500,K1798,VLOOKUP(AA1798,角色间职业划分!P:AP,23,FALSE))</f>
        <v>60</v>
      </c>
      <c r="M1798">
        <f>VLOOKUP(AA1798,角色间职业划分!P:AP,24,FALSE)</f>
        <v>0</v>
      </c>
      <c r="N1798">
        <f>VLOOKUP(AA1798,角色间职业划分!P:AP,14)*100</f>
        <v>95</v>
      </c>
      <c r="O1798">
        <f>VLOOKUP(AA1798,角色间职业划分!P:Z,9,FALSE)</f>
        <v>0</v>
      </c>
      <c r="P1798">
        <f>VLOOKUP(AA1798,角色间职业划分!P:AP,10,FALSE)</f>
        <v>0</v>
      </c>
      <c r="Q1798">
        <f>VLOOKUP(AA1798,角色间职业划分!P:AP,15,FALSE)</f>
        <v>0</v>
      </c>
      <c r="R1798">
        <f>VLOOKUP(AA1798,角色间职业划分!P:AP,16,FALSE)</f>
        <v>0</v>
      </c>
      <c r="S1798">
        <f>VLOOKUP(AA1798,角色间职业划分!P:AP,17,FALSE)</f>
        <v>0</v>
      </c>
      <c r="T1798">
        <f>VLOOKUP(AA1798,角色间职业划分!P:AP,18,FALSE)</f>
        <v>0</v>
      </c>
      <c r="U1798">
        <f>VLOOKUP(AA1798,角色间职业划分!P:AP,27,FALSE)</f>
        <v>0</v>
      </c>
      <c r="V1798">
        <f t="shared" ref="V1798:V1861" si="283">(AF1798-AF$2)*100</f>
        <v>20</v>
      </c>
      <c r="W1798">
        <f>VLOOKUP(AA1798,角色间职业划分!P:Q,2,FALSE)</f>
        <v>37</v>
      </c>
      <c r="X1798">
        <f t="shared" si="278"/>
        <v>77</v>
      </c>
      <c r="Y1798">
        <f>INT(VLOOKUP(X1798,角色属性总表!AG:AH,2,FALSE)*角色属性总表!$C$38)</f>
        <v>1566</v>
      </c>
      <c r="AA1798">
        <f t="shared" si="279"/>
        <v>18</v>
      </c>
      <c r="AB1798">
        <f>VLOOKUP(X1798,角色属性总表!AG:AI,2,FALSE)*VLOOKUP(角色等级属性!AA1798,角色间职业划分!P:AG,13,FALSE)/角色间职业划分!$AB$9</f>
        <v>1544.705136334813</v>
      </c>
      <c r="AC1798">
        <f>VLOOKUP(X1798,角色属性总表!AG:AI,3,FALSE)*VLOOKUP(AA1798,角色间职业划分!P:AG,8,FALSE)/角色间职业划分!$W$9</f>
        <v>6065.6399999999985</v>
      </c>
      <c r="AD1798">
        <f>VLOOKUP(AA1798,角色间职业划分!P:AP,26,FALSE)</f>
        <v>0.4</v>
      </c>
      <c r="AE1798">
        <f>VLOOKUP(X1798,角色属性总表!I:Q,3,FALSE)</f>
        <v>701.56799999999998</v>
      </c>
      <c r="AF1798">
        <f>VLOOKUP(AA1798,角色间职业划分!P:AP,11,FALSE)</f>
        <v>0.5</v>
      </c>
      <c r="AG1798">
        <f t="shared" ref="AG1798:AG1861" si="284">((AF$2*X1798*X1798*180)/(SQRT(X1798*100)-AF$2*X1798))</f>
        <v>4952.3242637559297</v>
      </c>
      <c r="AH1798">
        <f t="shared" ref="AH1798:AH1861" si="285">D1798*AH$2</f>
        <v>702</v>
      </c>
      <c r="AJ1798">
        <f t="shared" ref="AJ1798:AJ1861" si="286">AG1798-AH1798</f>
        <v>4250.3242637559297</v>
      </c>
      <c r="AK1798">
        <v>1794</v>
      </c>
    </row>
    <row r="1799" spans="1:37" x14ac:dyDescent="0.15">
      <c r="A1799">
        <v>1795</v>
      </c>
      <c r="B1799">
        <f>ROUND(VLOOKUP(X1799,角色属性总表!AG:AI,2,FALSE)/角色属性总表!$C$34,0)</f>
        <v>226</v>
      </c>
      <c r="C1799">
        <f>ROUND(VLOOKUP(X1799,角色属性总表!Y:AE,3,FALSE)/J1799,0)</f>
        <v>117</v>
      </c>
      <c r="D1799">
        <f>ROUND(VLOOKUP(X1799,角色属性总表!AG:AI,3,FALSE)/角色属性总表!$C$35,0)</f>
        <v>237</v>
      </c>
      <c r="E1799">
        <f t="shared" si="280"/>
        <v>624</v>
      </c>
      <c r="F1799">
        <f t="shared" si="281"/>
        <v>26</v>
      </c>
      <c r="G1799">
        <f t="shared" si="282"/>
        <v>7</v>
      </c>
      <c r="H1799">
        <v>0</v>
      </c>
      <c r="I1799">
        <f t="shared" ref="I1799:I1862" si="287">I1798</f>
        <v>3</v>
      </c>
      <c r="J1799">
        <f>VLOOKUP(AA1799,角色间职业划分!P:AP,20,FALSE)</f>
        <v>10</v>
      </c>
      <c r="K1799">
        <f>IF(X1799=500,100,VLOOKUP(AA1799,角色间职业划分!P:AP,22,FALSE))</f>
        <v>120</v>
      </c>
      <c r="L1799">
        <f>IF(X1799=500,K1799,VLOOKUP(AA1799,角色间职业划分!P:AP,23,FALSE))</f>
        <v>60</v>
      </c>
      <c r="M1799">
        <f>VLOOKUP(AA1799,角色间职业划分!P:AP,24,FALSE)</f>
        <v>0</v>
      </c>
      <c r="N1799">
        <f>VLOOKUP(AA1799,角色间职业划分!P:AP,14)*100</f>
        <v>95</v>
      </c>
      <c r="O1799">
        <f>VLOOKUP(AA1799,角色间职业划分!P:Z,9,FALSE)</f>
        <v>0</v>
      </c>
      <c r="P1799">
        <f>VLOOKUP(AA1799,角色间职业划分!P:AP,10,FALSE)</f>
        <v>0</v>
      </c>
      <c r="Q1799">
        <f>VLOOKUP(AA1799,角色间职业划分!P:AP,15,FALSE)</f>
        <v>0</v>
      </c>
      <c r="R1799">
        <f>VLOOKUP(AA1799,角色间职业划分!P:AP,16,FALSE)</f>
        <v>0</v>
      </c>
      <c r="S1799">
        <f>VLOOKUP(AA1799,角色间职业划分!P:AP,17,FALSE)</f>
        <v>0</v>
      </c>
      <c r="T1799">
        <f>VLOOKUP(AA1799,角色间职业划分!P:AP,18,FALSE)</f>
        <v>0</v>
      </c>
      <c r="U1799">
        <f>VLOOKUP(AA1799,角色间职业划分!P:AP,27,FALSE)</f>
        <v>0</v>
      </c>
      <c r="V1799">
        <f t="shared" si="283"/>
        <v>20</v>
      </c>
      <c r="W1799">
        <f>VLOOKUP(AA1799,角色间职业划分!P:Q,2,FALSE)</f>
        <v>37</v>
      </c>
      <c r="X1799">
        <f t="shared" ref="X1799:X1862" si="288">IF(X1798=100,500,IF(X1798=500,1,X1798+1))</f>
        <v>78</v>
      </c>
      <c r="Y1799">
        <f>INT(VLOOKUP(X1799,角色属性总表!AG:AH,2,FALSE)*角色属性总表!$C$38)</f>
        <v>1584</v>
      </c>
      <c r="AA1799">
        <f t="shared" ref="AA1799:AA1862" si="289">IF(X1799=1,AA1798+1,AA1798)</f>
        <v>18</v>
      </c>
      <c r="AB1799">
        <f>VLOOKUP(X1799,角色属性总表!AG:AI,2,FALSE)*VLOOKUP(角色等级属性!AA1799,角色间职业划分!P:AG,13,FALSE)/角色间职业划分!$AB$9</f>
        <v>1562.4603677869377</v>
      </c>
      <c r="AC1799">
        <f>VLOOKUP(X1799,角色属性总表!AG:AI,3,FALSE)*VLOOKUP(AA1799,角色间职业划分!P:AG,8,FALSE)/角色间职业划分!$W$9</f>
        <v>6135.36</v>
      </c>
      <c r="AD1799">
        <f>VLOOKUP(AA1799,角色间职业划分!P:AP,26,FALSE)</f>
        <v>0.4</v>
      </c>
      <c r="AE1799">
        <f>VLOOKUP(X1799,角色属性总表!I:Q,3,FALSE)</f>
        <v>709.63200000000006</v>
      </c>
      <c r="AF1799">
        <f>VLOOKUP(AA1799,角色间职业划分!P:AP,11,FALSE)</f>
        <v>0.5</v>
      </c>
      <c r="AG1799">
        <f t="shared" si="284"/>
        <v>5060.8148815845225</v>
      </c>
      <c r="AH1799">
        <f t="shared" si="285"/>
        <v>711</v>
      </c>
      <c r="AJ1799">
        <f t="shared" si="286"/>
        <v>4349.8148815845225</v>
      </c>
      <c r="AK1799">
        <v>1795</v>
      </c>
    </row>
    <row r="1800" spans="1:37" x14ac:dyDescent="0.15">
      <c r="A1800">
        <v>1796</v>
      </c>
      <c r="B1800">
        <f>ROUND(VLOOKUP(X1800,角色属性总表!AG:AI,2,FALSE)/角色属性总表!$C$34,0)</f>
        <v>229</v>
      </c>
      <c r="C1800">
        <f>ROUND(VLOOKUP(X1800,角色属性总表!Y:AE,3,FALSE)/J1800,0)</f>
        <v>119</v>
      </c>
      <c r="D1800">
        <f>ROUND(VLOOKUP(X1800,角色属性总表!AG:AI,3,FALSE)/角色属性总表!$C$35,0)</f>
        <v>239</v>
      </c>
      <c r="E1800">
        <f t="shared" si="280"/>
        <v>632</v>
      </c>
      <c r="F1800">
        <f t="shared" si="281"/>
        <v>26</v>
      </c>
      <c r="G1800">
        <f t="shared" si="282"/>
        <v>7</v>
      </c>
      <c r="H1800">
        <v>0</v>
      </c>
      <c r="I1800">
        <f t="shared" si="287"/>
        <v>3</v>
      </c>
      <c r="J1800">
        <f>VLOOKUP(AA1800,角色间职业划分!P:AP,20,FALSE)</f>
        <v>10</v>
      </c>
      <c r="K1800">
        <f>IF(X1800=500,100,VLOOKUP(AA1800,角色间职业划分!P:AP,22,FALSE))</f>
        <v>120</v>
      </c>
      <c r="L1800">
        <f>IF(X1800=500,K1800,VLOOKUP(AA1800,角色间职业划分!P:AP,23,FALSE))</f>
        <v>60</v>
      </c>
      <c r="M1800">
        <f>VLOOKUP(AA1800,角色间职业划分!P:AP,24,FALSE)</f>
        <v>0</v>
      </c>
      <c r="N1800">
        <f>VLOOKUP(AA1800,角色间职业划分!P:AP,14)*100</f>
        <v>95</v>
      </c>
      <c r="O1800">
        <f>VLOOKUP(AA1800,角色间职业划分!P:Z,9,FALSE)</f>
        <v>0</v>
      </c>
      <c r="P1800">
        <f>VLOOKUP(AA1800,角色间职业划分!P:AP,10,FALSE)</f>
        <v>0</v>
      </c>
      <c r="Q1800">
        <f>VLOOKUP(AA1800,角色间职业划分!P:AP,15,FALSE)</f>
        <v>0</v>
      </c>
      <c r="R1800">
        <f>VLOOKUP(AA1800,角色间职业划分!P:AP,16,FALSE)</f>
        <v>0</v>
      </c>
      <c r="S1800">
        <f>VLOOKUP(AA1800,角色间职业划分!P:AP,17,FALSE)</f>
        <v>0</v>
      </c>
      <c r="T1800">
        <f>VLOOKUP(AA1800,角色间职业划分!P:AP,18,FALSE)</f>
        <v>0</v>
      </c>
      <c r="U1800">
        <f>VLOOKUP(AA1800,角色间职业划分!P:AP,27,FALSE)</f>
        <v>0</v>
      </c>
      <c r="V1800">
        <f t="shared" si="283"/>
        <v>20</v>
      </c>
      <c r="W1800">
        <f>VLOOKUP(AA1800,角色间职业划分!P:Q,2,FALSE)</f>
        <v>37</v>
      </c>
      <c r="X1800">
        <f t="shared" si="288"/>
        <v>79</v>
      </c>
      <c r="Y1800">
        <f>INT(VLOOKUP(X1800,角色属性总表!AG:AH,2,FALSE)*角色属性总表!$C$38)</f>
        <v>1602</v>
      </c>
      <c r="AA1800">
        <f t="shared" si="289"/>
        <v>18</v>
      </c>
      <c r="AB1800">
        <f>VLOOKUP(X1800,角色属性总表!AG:AI,2,FALSE)*VLOOKUP(角色等级属性!AA1800,角色间职业划分!P:AG,13,FALSE)/角色间职业划分!$AB$9</f>
        <v>1580.2155992390617</v>
      </c>
      <c r="AC1800">
        <f>VLOOKUP(X1800,角色属性总表!AG:AI,3,FALSE)*VLOOKUP(AA1800,角色间职业划分!P:AG,8,FALSE)/角色间职业划分!$W$9</f>
        <v>6205.08</v>
      </c>
      <c r="AD1800">
        <f>VLOOKUP(AA1800,角色间职业划分!P:AP,26,FALSE)</f>
        <v>0.4</v>
      </c>
      <c r="AE1800">
        <f>VLOOKUP(X1800,角色属性总表!I:Q,3,FALSE)</f>
        <v>717.69600000000003</v>
      </c>
      <c r="AF1800">
        <f>VLOOKUP(AA1800,角色间职业划分!P:AP,11,FALSE)</f>
        <v>0.5</v>
      </c>
      <c r="AG1800">
        <f t="shared" si="284"/>
        <v>5170.3582069402846</v>
      </c>
      <c r="AH1800">
        <f t="shared" si="285"/>
        <v>717</v>
      </c>
      <c r="AJ1800">
        <f t="shared" si="286"/>
        <v>4453.3582069402846</v>
      </c>
      <c r="AK1800">
        <v>1796</v>
      </c>
    </row>
    <row r="1801" spans="1:37" x14ac:dyDescent="0.15">
      <c r="A1801">
        <v>1797</v>
      </c>
      <c r="B1801">
        <f>ROUND(VLOOKUP(X1801,角色属性总表!AG:AI,2,FALSE)/角色属性总表!$C$34,0)</f>
        <v>231</v>
      </c>
      <c r="C1801">
        <f>ROUND(VLOOKUP(X1801,角色属性总表!Y:AE,3,FALSE)/J1801,0)</f>
        <v>122</v>
      </c>
      <c r="D1801">
        <f>ROUND(VLOOKUP(X1801,角色属性总表!AG:AI,3,FALSE)/角色属性总表!$C$35,0)</f>
        <v>242</v>
      </c>
      <c r="E1801">
        <f t="shared" si="280"/>
        <v>639</v>
      </c>
      <c r="F1801">
        <f t="shared" si="281"/>
        <v>26</v>
      </c>
      <c r="G1801">
        <f t="shared" si="282"/>
        <v>7</v>
      </c>
      <c r="H1801">
        <v>0</v>
      </c>
      <c r="I1801">
        <f t="shared" si="287"/>
        <v>3</v>
      </c>
      <c r="J1801">
        <f>VLOOKUP(AA1801,角色间职业划分!P:AP,20,FALSE)</f>
        <v>10</v>
      </c>
      <c r="K1801">
        <f>IF(X1801=500,100,VLOOKUP(AA1801,角色间职业划分!P:AP,22,FALSE))</f>
        <v>120</v>
      </c>
      <c r="L1801">
        <f>IF(X1801=500,K1801,VLOOKUP(AA1801,角色间职业划分!P:AP,23,FALSE))</f>
        <v>60</v>
      </c>
      <c r="M1801">
        <f>VLOOKUP(AA1801,角色间职业划分!P:AP,24,FALSE)</f>
        <v>0</v>
      </c>
      <c r="N1801">
        <f>VLOOKUP(AA1801,角色间职业划分!P:AP,14)*100</f>
        <v>95</v>
      </c>
      <c r="O1801">
        <f>VLOOKUP(AA1801,角色间职业划分!P:Z,9,FALSE)</f>
        <v>0</v>
      </c>
      <c r="P1801">
        <f>VLOOKUP(AA1801,角色间职业划分!P:AP,10,FALSE)</f>
        <v>0</v>
      </c>
      <c r="Q1801">
        <f>VLOOKUP(AA1801,角色间职业划分!P:AP,15,FALSE)</f>
        <v>0</v>
      </c>
      <c r="R1801">
        <f>VLOOKUP(AA1801,角色间职业划分!P:AP,16,FALSE)</f>
        <v>0</v>
      </c>
      <c r="S1801">
        <f>VLOOKUP(AA1801,角色间职业划分!P:AP,17,FALSE)</f>
        <v>0</v>
      </c>
      <c r="T1801">
        <f>VLOOKUP(AA1801,角色间职业划分!P:AP,18,FALSE)</f>
        <v>0</v>
      </c>
      <c r="U1801">
        <f>VLOOKUP(AA1801,角色间职业划分!P:AP,27,FALSE)</f>
        <v>0</v>
      </c>
      <c r="V1801">
        <f t="shared" si="283"/>
        <v>20</v>
      </c>
      <c r="W1801">
        <f>VLOOKUP(AA1801,角色间职业划分!P:Q,2,FALSE)</f>
        <v>37</v>
      </c>
      <c r="X1801">
        <f t="shared" si="288"/>
        <v>80</v>
      </c>
      <c r="Y1801">
        <f>INT(VLOOKUP(X1801,角色属性总表!AG:AH,2,FALSE)*角色属性总表!$C$38)</f>
        <v>1620</v>
      </c>
      <c r="AA1801">
        <f t="shared" si="289"/>
        <v>18</v>
      </c>
      <c r="AB1801">
        <f>VLOOKUP(X1801,角色属性总表!AG:AI,2,FALSE)*VLOOKUP(角色等级属性!AA1801,角色间职业划分!P:AG,13,FALSE)/角色间职业划分!$AB$9</f>
        <v>1597.9708306911862</v>
      </c>
      <c r="AC1801">
        <f>VLOOKUP(X1801,角色属性总表!AG:AI,3,FALSE)*VLOOKUP(AA1801,角色间职业划分!P:AG,8,FALSE)/角色间职业划分!$W$9</f>
        <v>6274.7999999999993</v>
      </c>
      <c r="AD1801">
        <f>VLOOKUP(AA1801,角色间职业划分!P:AP,26,FALSE)</f>
        <v>0.4</v>
      </c>
      <c r="AE1801">
        <f>VLOOKUP(X1801,角色属性总表!I:Q,3,FALSE)</f>
        <v>725.76</v>
      </c>
      <c r="AF1801">
        <f>VLOOKUP(AA1801,角色间职业划分!P:AP,11,FALSE)</f>
        <v>0.5</v>
      </c>
      <c r="AG1801">
        <f t="shared" si="284"/>
        <v>5280.9541649996081</v>
      </c>
      <c r="AH1801">
        <f t="shared" si="285"/>
        <v>726</v>
      </c>
      <c r="AJ1801">
        <f t="shared" si="286"/>
        <v>4554.9541649996081</v>
      </c>
      <c r="AK1801">
        <v>1797</v>
      </c>
    </row>
    <row r="1802" spans="1:37" x14ac:dyDescent="0.15">
      <c r="A1802">
        <v>1798</v>
      </c>
      <c r="B1802">
        <f>ROUND(VLOOKUP(X1802,角色属性总表!AG:AI,2,FALSE)/角色属性总表!$C$34,0)</f>
        <v>234</v>
      </c>
      <c r="C1802">
        <f>ROUND(VLOOKUP(X1802,角色属性总表!Y:AE,3,FALSE)/J1802,0)</f>
        <v>124</v>
      </c>
      <c r="D1802">
        <f>ROUND(VLOOKUP(X1802,角色属性总表!AG:AI,3,FALSE)/角色属性总表!$C$35,0)</f>
        <v>245</v>
      </c>
      <c r="E1802">
        <f t="shared" si="280"/>
        <v>646</v>
      </c>
      <c r="F1802">
        <f t="shared" si="281"/>
        <v>26</v>
      </c>
      <c r="G1802">
        <f t="shared" si="282"/>
        <v>7</v>
      </c>
      <c r="H1802">
        <v>0</v>
      </c>
      <c r="I1802">
        <f t="shared" si="287"/>
        <v>3</v>
      </c>
      <c r="J1802">
        <f>VLOOKUP(AA1802,角色间职业划分!P:AP,20,FALSE)</f>
        <v>10</v>
      </c>
      <c r="K1802">
        <f>IF(X1802=500,100,VLOOKUP(AA1802,角色间职业划分!P:AP,22,FALSE))</f>
        <v>120</v>
      </c>
      <c r="L1802">
        <f>IF(X1802=500,K1802,VLOOKUP(AA1802,角色间职业划分!P:AP,23,FALSE))</f>
        <v>60</v>
      </c>
      <c r="M1802">
        <f>VLOOKUP(AA1802,角色间职业划分!P:AP,24,FALSE)</f>
        <v>0</v>
      </c>
      <c r="N1802">
        <f>VLOOKUP(AA1802,角色间职业划分!P:AP,14)*100</f>
        <v>95</v>
      </c>
      <c r="O1802">
        <f>VLOOKUP(AA1802,角色间职业划分!P:Z,9,FALSE)</f>
        <v>0</v>
      </c>
      <c r="P1802">
        <f>VLOOKUP(AA1802,角色间职业划分!P:AP,10,FALSE)</f>
        <v>0</v>
      </c>
      <c r="Q1802">
        <f>VLOOKUP(AA1802,角色间职业划分!P:AP,15,FALSE)</f>
        <v>0</v>
      </c>
      <c r="R1802">
        <f>VLOOKUP(AA1802,角色间职业划分!P:AP,16,FALSE)</f>
        <v>0</v>
      </c>
      <c r="S1802">
        <f>VLOOKUP(AA1802,角色间职业划分!P:AP,17,FALSE)</f>
        <v>0</v>
      </c>
      <c r="T1802">
        <f>VLOOKUP(AA1802,角色间职业划分!P:AP,18,FALSE)</f>
        <v>0</v>
      </c>
      <c r="U1802">
        <f>VLOOKUP(AA1802,角色间职业划分!P:AP,27,FALSE)</f>
        <v>0</v>
      </c>
      <c r="V1802">
        <f t="shared" si="283"/>
        <v>20</v>
      </c>
      <c r="W1802">
        <f>VLOOKUP(AA1802,角色间职业划分!P:Q,2,FALSE)</f>
        <v>37</v>
      </c>
      <c r="X1802">
        <f t="shared" si="288"/>
        <v>81</v>
      </c>
      <c r="Y1802">
        <f>INT(VLOOKUP(X1802,角色属性总表!AG:AH,2,FALSE)*角色属性总表!$C$38)</f>
        <v>1638</v>
      </c>
      <c r="AA1802">
        <f t="shared" si="289"/>
        <v>18</v>
      </c>
      <c r="AB1802">
        <f>VLOOKUP(X1802,角色属性总表!AG:AI,2,FALSE)*VLOOKUP(角色等级属性!AA1802,角色间职业划分!P:AG,13,FALSE)/角色间职业划分!$AB$9</f>
        <v>1615.7260621433104</v>
      </c>
      <c r="AC1802">
        <f>VLOOKUP(X1802,角色属性总表!AG:AI,3,FALSE)*VLOOKUP(AA1802,角色间职业划分!P:AG,8,FALSE)/角色间职业划分!$W$9</f>
        <v>6344.5199999999995</v>
      </c>
      <c r="AD1802">
        <f>VLOOKUP(AA1802,角色间职业划分!P:AP,26,FALSE)</f>
        <v>0.4</v>
      </c>
      <c r="AE1802">
        <f>VLOOKUP(X1802,角色属性总表!I:Q,3,FALSE)</f>
        <v>733.82400000000007</v>
      </c>
      <c r="AF1802">
        <f>VLOOKUP(AA1802,角色间职业划分!P:AP,11,FALSE)</f>
        <v>0.5</v>
      </c>
      <c r="AG1802">
        <f t="shared" si="284"/>
        <v>5392.6027397260268</v>
      </c>
      <c r="AH1802">
        <f t="shared" si="285"/>
        <v>735</v>
      </c>
      <c r="AJ1802">
        <f t="shared" si="286"/>
        <v>4657.6027397260268</v>
      </c>
      <c r="AK1802">
        <v>1798</v>
      </c>
    </row>
    <row r="1803" spans="1:37" x14ac:dyDescent="0.15">
      <c r="A1803">
        <v>1799</v>
      </c>
      <c r="B1803">
        <f>ROUND(VLOOKUP(X1803,角色属性总表!AG:AI,2,FALSE)/角色属性总表!$C$34,0)</f>
        <v>237</v>
      </c>
      <c r="C1803">
        <f>ROUND(VLOOKUP(X1803,角色属性总表!Y:AE,3,FALSE)/J1803,0)</f>
        <v>127</v>
      </c>
      <c r="D1803">
        <f>ROUND(VLOOKUP(X1803,角色属性总表!AG:AI,3,FALSE)/角色属性总表!$C$35,0)</f>
        <v>247</v>
      </c>
      <c r="E1803">
        <f t="shared" si="280"/>
        <v>653</v>
      </c>
      <c r="F1803">
        <f t="shared" si="281"/>
        <v>26</v>
      </c>
      <c r="G1803">
        <f t="shared" si="282"/>
        <v>7</v>
      </c>
      <c r="H1803">
        <v>0</v>
      </c>
      <c r="I1803">
        <f t="shared" si="287"/>
        <v>3</v>
      </c>
      <c r="J1803">
        <f>VLOOKUP(AA1803,角色间职业划分!P:AP,20,FALSE)</f>
        <v>10</v>
      </c>
      <c r="K1803">
        <f>IF(X1803=500,100,VLOOKUP(AA1803,角色间职业划分!P:AP,22,FALSE))</f>
        <v>120</v>
      </c>
      <c r="L1803">
        <f>IF(X1803=500,K1803,VLOOKUP(AA1803,角色间职业划分!P:AP,23,FALSE))</f>
        <v>60</v>
      </c>
      <c r="M1803">
        <f>VLOOKUP(AA1803,角色间职业划分!P:AP,24,FALSE)</f>
        <v>0</v>
      </c>
      <c r="N1803">
        <f>VLOOKUP(AA1803,角色间职业划分!P:AP,14)*100</f>
        <v>95</v>
      </c>
      <c r="O1803">
        <f>VLOOKUP(AA1803,角色间职业划分!P:Z,9,FALSE)</f>
        <v>0</v>
      </c>
      <c r="P1803">
        <f>VLOOKUP(AA1803,角色间职业划分!P:AP,10,FALSE)</f>
        <v>0</v>
      </c>
      <c r="Q1803">
        <f>VLOOKUP(AA1803,角色间职业划分!P:AP,15,FALSE)</f>
        <v>0</v>
      </c>
      <c r="R1803">
        <f>VLOOKUP(AA1803,角色间职业划分!P:AP,16,FALSE)</f>
        <v>0</v>
      </c>
      <c r="S1803">
        <f>VLOOKUP(AA1803,角色间职业划分!P:AP,17,FALSE)</f>
        <v>0</v>
      </c>
      <c r="T1803">
        <f>VLOOKUP(AA1803,角色间职业划分!P:AP,18,FALSE)</f>
        <v>0</v>
      </c>
      <c r="U1803">
        <f>VLOOKUP(AA1803,角色间职业划分!P:AP,27,FALSE)</f>
        <v>0</v>
      </c>
      <c r="V1803">
        <f t="shared" si="283"/>
        <v>20</v>
      </c>
      <c r="W1803">
        <f>VLOOKUP(AA1803,角色间职业划分!P:Q,2,FALSE)</f>
        <v>37</v>
      </c>
      <c r="X1803">
        <f t="shared" si="288"/>
        <v>82</v>
      </c>
      <c r="Y1803">
        <f>INT(VLOOKUP(X1803,角色属性总表!AG:AH,2,FALSE)*角色属性总表!$C$38)</f>
        <v>1656</v>
      </c>
      <c r="AA1803">
        <f t="shared" si="289"/>
        <v>18</v>
      </c>
      <c r="AB1803">
        <f>VLOOKUP(X1803,角色属性总表!AG:AI,2,FALSE)*VLOOKUP(角色等级属性!AA1803,角色间职业划分!P:AG,13,FALSE)/角色间职业划分!$AB$9</f>
        <v>1633.4812935954344</v>
      </c>
      <c r="AC1803">
        <f>VLOOKUP(X1803,角色属性总表!AG:AI,3,FALSE)*VLOOKUP(AA1803,角色间职业划分!P:AG,8,FALSE)/角色间职业划分!$W$9</f>
        <v>6414.2399999999989</v>
      </c>
      <c r="AD1803">
        <f>VLOOKUP(AA1803,角色间职业划分!P:AP,26,FALSE)</f>
        <v>0.4</v>
      </c>
      <c r="AE1803">
        <f>VLOOKUP(X1803,角色属性总表!I:Q,3,FALSE)</f>
        <v>741.88799999999992</v>
      </c>
      <c r="AF1803">
        <f>VLOOKUP(AA1803,角色间职业划分!P:AP,11,FALSE)</f>
        <v>0.5</v>
      </c>
      <c r="AG1803">
        <f t="shared" si="284"/>
        <v>5505.3039723248176</v>
      </c>
      <c r="AH1803">
        <f t="shared" si="285"/>
        <v>741</v>
      </c>
      <c r="AJ1803">
        <f t="shared" si="286"/>
        <v>4764.3039723248176</v>
      </c>
      <c r="AK1803">
        <v>1799</v>
      </c>
    </row>
    <row r="1804" spans="1:37" x14ac:dyDescent="0.15">
      <c r="A1804">
        <v>1800</v>
      </c>
      <c r="B1804">
        <f>ROUND(VLOOKUP(X1804,角色属性总表!AG:AI,2,FALSE)/角色属性总表!$C$34,0)</f>
        <v>239</v>
      </c>
      <c r="C1804">
        <f>ROUND(VLOOKUP(X1804,角色属性总表!Y:AE,3,FALSE)/J1804,0)</f>
        <v>129</v>
      </c>
      <c r="D1804">
        <f>ROUND(VLOOKUP(X1804,角色属性总表!AG:AI,3,FALSE)/角色属性总表!$C$35,0)</f>
        <v>250</v>
      </c>
      <c r="E1804">
        <f t="shared" si="280"/>
        <v>660</v>
      </c>
      <c r="F1804">
        <f t="shared" si="281"/>
        <v>26</v>
      </c>
      <c r="G1804">
        <f t="shared" si="282"/>
        <v>7</v>
      </c>
      <c r="H1804">
        <v>0</v>
      </c>
      <c r="I1804">
        <f t="shared" si="287"/>
        <v>3</v>
      </c>
      <c r="J1804">
        <f>VLOOKUP(AA1804,角色间职业划分!P:AP,20,FALSE)</f>
        <v>10</v>
      </c>
      <c r="K1804">
        <f>IF(X1804=500,100,VLOOKUP(AA1804,角色间职业划分!P:AP,22,FALSE))</f>
        <v>120</v>
      </c>
      <c r="L1804">
        <f>IF(X1804=500,K1804,VLOOKUP(AA1804,角色间职业划分!P:AP,23,FALSE))</f>
        <v>60</v>
      </c>
      <c r="M1804">
        <f>VLOOKUP(AA1804,角色间职业划分!P:AP,24,FALSE)</f>
        <v>0</v>
      </c>
      <c r="N1804">
        <f>VLOOKUP(AA1804,角色间职业划分!P:AP,14)*100</f>
        <v>95</v>
      </c>
      <c r="O1804">
        <f>VLOOKUP(AA1804,角色间职业划分!P:Z,9,FALSE)</f>
        <v>0</v>
      </c>
      <c r="P1804">
        <f>VLOOKUP(AA1804,角色间职业划分!P:AP,10,FALSE)</f>
        <v>0</v>
      </c>
      <c r="Q1804">
        <f>VLOOKUP(AA1804,角色间职业划分!P:AP,15,FALSE)</f>
        <v>0</v>
      </c>
      <c r="R1804">
        <f>VLOOKUP(AA1804,角色间职业划分!P:AP,16,FALSE)</f>
        <v>0</v>
      </c>
      <c r="S1804">
        <f>VLOOKUP(AA1804,角色间职业划分!P:AP,17,FALSE)</f>
        <v>0</v>
      </c>
      <c r="T1804">
        <f>VLOOKUP(AA1804,角色间职业划分!P:AP,18,FALSE)</f>
        <v>0</v>
      </c>
      <c r="U1804">
        <f>VLOOKUP(AA1804,角色间职业划分!P:AP,27,FALSE)</f>
        <v>0</v>
      </c>
      <c r="V1804">
        <f t="shared" si="283"/>
        <v>20</v>
      </c>
      <c r="W1804">
        <f>VLOOKUP(AA1804,角色间职业划分!P:Q,2,FALSE)</f>
        <v>37</v>
      </c>
      <c r="X1804">
        <f t="shared" si="288"/>
        <v>83</v>
      </c>
      <c r="Y1804">
        <f>INT(VLOOKUP(X1804,角色属性总表!AG:AH,2,FALSE)*角色属性总表!$C$38)</f>
        <v>1674</v>
      </c>
      <c r="AA1804">
        <f t="shared" si="289"/>
        <v>18</v>
      </c>
      <c r="AB1804">
        <f>VLOOKUP(X1804,角色属性总表!AG:AI,2,FALSE)*VLOOKUP(角色等级属性!AA1804,角色间职业划分!P:AG,13,FALSE)/角色间职业划分!$AB$9</f>
        <v>1651.2365250475591</v>
      </c>
      <c r="AC1804">
        <f>VLOOKUP(X1804,角色属性总表!AG:AI,3,FALSE)*VLOOKUP(AA1804,角色间职业划分!P:AG,8,FALSE)/角色间职业划分!$W$9</f>
        <v>6483.96</v>
      </c>
      <c r="AD1804">
        <f>VLOOKUP(AA1804,角色间职业划分!P:AP,26,FALSE)</f>
        <v>0.4</v>
      </c>
      <c r="AE1804">
        <f>VLOOKUP(X1804,角色属性总表!I:Q,3,FALSE)</f>
        <v>749.952</v>
      </c>
      <c r="AF1804">
        <f>VLOOKUP(AA1804,角色间职业划分!P:AP,11,FALSE)</f>
        <v>0.5</v>
      </c>
      <c r="AG1804">
        <f t="shared" si="284"/>
        <v>5619.0579597670749</v>
      </c>
      <c r="AH1804">
        <f t="shared" si="285"/>
        <v>750</v>
      </c>
      <c r="AJ1804">
        <f t="shared" si="286"/>
        <v>4869.0579597670749</v>
      </c>
      <c r="AK1804">
        <v>1800</v>
      </c>
    </row>
    <row r="1805" spans="1:37" x14ac:dyDescent="0.15">
      <c r="A1805">
        <v>1801</v>
      </c>
      <c r="B1805">
        <f>ROUND(VLOOKUP(X1805,角色属性总表!AG:AI,2,FALSE)/角色属性总表!$C$34,0)</f>
        <v>242</v>
      </c>
      <c r="C1805">
        <f>ROUND(VLOOKUP(X1805,角色属性总表!Y:AE,3,FALSE)/J1805,0)</f>
        <v>132</v>
      </c>
      <c r="D1805">
        <f>ROUND(VLOOKUP(X1805,角色属性总表!AG:AI,3,FALSE)/角色属性总表!$C$35,0)</f>
        <v>253</v>
      </c>
      <c r="E1805">
        <f t="shared" si="280"/>
        <v>667</v>
      </c>
      <c r="F1805">
        <f t="shared" si="281"/>
        <v>26</v>
      </c>
      <c r="G1805">
        <f t="shared" si="282"/>
        <v>7</v>
      </c>
      <c r="H1805">
        <v>0</v>
      </c>
      <c r="I1805">
        <f t="shared" si="287"/>
        <v>3</v>
      </c>
      <c r="J1805">
        <f>VLOOKUP(AA1805,角色间职业划分!P:AP,20,FALSE)</f>
        <v>10</v>
      </c>
      <c r="K1805">
        <f>IF(X1805=500,100,VLOOKUP(AA1805,角色间职业划分!P:AP,22,FALSE))</f>
        <v>120</v>
      </c>
      <c r="L1805">
        <f>IF(X1805=500,K1805,VLOOKUP(AA1805,角色间职业划分!P:AP,23,FALSE))</f>
        <v>60</v>
      </c>
      <c r="M1805">
        <f>VLOOKUP(AA1805,角色间职业划分!P:AP,24,FALSE)</f>
        <v>0</v>
      </c>
      <c r="N1805">
        <f>VLOOKUP(AA1805,角色间职业划分!P:AP,14)*100</f>
        <v>95</v>
      </c>
      <c r="O1805">
        <f>VLOOKUP(AA1805,角色间职业划分!P:Z,9,FALSE)</f>
        <v>0</v>
      </c>
      <c r="P1805">
        <f>VLOOKUP(AA1805,角色间职业划分!P:AP,10,FALSE)</f>
        <v>0</v>
      </c>
      <c r="Q1805">
        <f>VLOOKUP(AA1805,角色间职业划分!P:AP,15,FALSE)</f>
        <v>0</v>
      </c>
      <c r="R1805">
        <f>VLOOKUP(AA1805,角色间职业划分!P:AP,16,FALSE)</f>
        <v>0</v>
      </c>
      <c r="S1805">
        <f>VLOOKUP(AA1805,角色间职业划分!P:AP,17,FALSE)</f>
        <v>0</v>
      </c>
      <c r="T1805">
        <f>VLOOKUP(AA1805,角色间职业划分!P:AP,18,FALSE)</f>
        <v>0</v>
      </c>
      <c r="U1805">
        <f>VLOOKUP(AA1805,角色间职业划分!P:AP,27,FALSE)</f>
        <v>0</v>
      </c>
      <c r="V1805">
        <f t="shared" si="283"/>
        <v>20</v>
      </c>
      <c r="W1805">
        <f>VLOOKUP(AA1805,角色间职业划分!P:Q,2,FALSE)</f>
        <v>37</v>
      </c>
      <c r="X1805">
        <f t="shared" si="288"/>
        <v>84</v>
      </c>
      <c r="Y1805">
        <f>INT(VLOOKUP(X1805,角色属性总表!AG:AH,2,FALSE)*角色属性总表!$C$38)</f>
        <v>1692</v>
      </c>
      <c r="AA1805">
        <f t="shared" si="289"/>
        <v>18</v>
      </c>
      <c r="AB1805">
        <f>VLOOKUP(X1805,角色属性总表!AG:AI,2,FALSE)*VLOOKUP(角色等级属性!AA1805,角色间职业划分!P:AG,13,FALSE)/角色间职业划分!$AB$9</f>
        <v>1668.9917564996831</v>
      </c>
      <c r="AC1805">
        <f>VLOOKUP(X1805,角色属性总表!AG:AI,3,FALSE)*VLOOKUP(AA1805,角色间职业划分!P:AG,8,FALSE)/角色间职业划分!$W$9</f>
        <v>6553.68</v>
      </c>
      <c r="AD1805">
        <f>VLOOKUP(AA1805,角色间职业划分!P:AP,26,FALSE)</f>
        <v>0.4</v>
      </c>
      <c r="AE1805">
        <f>VLOOKUP(X1805,角色属性总表!I:Q,3,FALSE)</f>
        <v>758.01599999999996</v>
      </c>
      <c r="AF1805">
        <f>VLOOKUP(AA1805,角色间职业划分!P:AP,11,FALSE)</f>
        <v>0.5</v>
      </c>
      <c r="AG1805">
        <f t="shared" si="284"/>
        <v>5733.8648533794221</v>
      </c>
      <c r="AH1805">
        <f t="shared" si="285"/>
        <v>759</v>
      </c>
      <c r="AJ1805">
        <f t="shared" si="286"/>
        <v>4974.8648533794221</v>
      </c>
      <c r="AK1805">
        <v>1801</v>
      </c>
    </row>
    <row r="1806" spans="1:37" x14ac:dyDescent="0.15">
      <c r="A1806">
        <v>1802</v>
      </c>
      <c r="B1806">
        <f>ROUND(VLOOKUP(X1806,角色属性总表!AG:AI,2,FALSE)/角色属性总表!$C$34,0)</f>
        <v>244</v>
      </c>
      <c r="C1806">
        <f>ROUND(VLOOKUP(X1806,角色属性总表!Y:AE,3,FALSE)/J1806,0)</f>
        <v>134</v>
      </c>
      <c r="D1806">
        <f>ROUND(VLOOKUP(X1806,角色属性总表!AG:AI,3,FALSE)/角色属性总表!$C$35,0)</f>
        <v>255</v>
      </c>
      <c r="E1806">
        <f t="shared" si="280"/>
        <v>674</v>
      </c>
      <c r="F1806">
        <f t="shared" si="281"/>
        <v>26</v>
      </c>
      <c r="G1806">
        <f t="shared" si="282"/>
        <v>7</v>
      </c>
      <c r="H1806">
        <v>0</v>
      </c>
      <c r="I1806">
        <f t="shared" si="287"/>
        <v>3</v>
      </c>
      <c r="J1806">
        <f>VLOOKUP(AA1806,角色间职业划分!P:AP,20,FALSE)</f>
        <v>10</v>
      </c>
      <c r="K1806">
        <f>IF(X1806=500,100,VLOOKUP(AA1806,角色间职业划分!P:AP,22,FALSE))</f>
        <v>120</v>
      </c>
      <c r="L1806">
        <f>IF(X1806=500,K1806,VLOOKUP(AA1806,角色间职业划分!P:AP,23,FALSE))</f>
        <v>60</v>
      </c>
      <c r="M1806">
        <f>VLOOKUP(AA1806,角色间职业划分!P:AP,24,FALSE)</f>
        <v>0</v>
      </c>
      <c r="N1806">
        <f>VLOOKUP(AA1806,角色间职业划分!P:AP,14)*100</f>
        <v>95</v>
      </c>
      <c r="O1806">
        <f>VLOOKUP(AA1806,角色间职业划分!P:Z,9,FALSE)</f>
        <v>0</v>
      </c>
      <c r="P1806">
        <f>VLOOKUP(AA1806,角色间职业划分!P:AP,10,FALSE)</f>
        <v>0</v>
      </c>
      <c r="Q1806">
        <f>VLOOKUP(AA1806,角色间职业划分!P:AP,15,FALSE)</f>
        <v>0</v>
      </c>
      <c r="R1806">
        <f>VLOOKUP(AA1806,角色间职业划分!P:AP,16,FALSE)</f>
        <v>0</v>
      </c>
      <c r="S1806">
        <f>VLOOKUP(AA1806,角色间职业划分!P:AP,17,FALSE)</f>
        <v>0</v>
      </c>
      <c r="T1806">
        <f>VLOOKUP(AA1806,角色间职业划分!P:AP,18,FALSE)</f>
        <v>0</v>
      </c>
      <c r="U1806">
        <f>VLOOKUP(AA1806,角色间职业划分!P:AP,27,FALSE)</f>
        <v>0</v>
      </c>
      <c r="V1806">
        <f t="shared" si="283"/>
        <v>20</v>
      </c>
      <c r="W1806">
        <f>VLOOKUP(AA1806,角色间职业划分!P:Q,2,FALSE)</f>
        <v>37</v>
      </c>
      <c r="X1806">
        <f t="shared" si="288"/>
        <v>85</v>
      </c>
      <c r="Y1806">
        <f>INT(VLOOKUP(X1806,角色属性总表!AG:AH,2,FALSE)*角色属性总表!$C$38)</f>
        <v>1710</v>
      </c>
      <c r="AA1806">
        <f t="shared" si="289"/>
        <v>18</v>
      </c>
      <c r="AB1806">
        <f>VLOOKUP(X1806,角色属性总表!AG:AI,2,FALSE)*VLOOKUP(角色等级属性!AA1806,角色间职业划分!P:AG,13,FALSE)/角色间职业划分!$AB$9</f>
        <v>1686.7469879518076</v>
      </c>
      <c r="AC1806">
        <f>VLOOKUP(X1806,角色属性总表!AG:AI,3,FALSE)*VLOOKUP(AA1806,角色间职业划分!P:AG,8,FALSE)/角色间职业划分!$W$9</f>
        <v>6623.4</v>
      </c>
      <c r="AD1806">
        <f>VLOOKUP(AA1806,角色间职业划分!P:AP,26,FALSE)</f>
        <v>0.4</v>
      </c>
      <c r="AE1806">
        <f>VLOOKUP(X1806,角色属性总表!I:Q,3,FALSE)</f>
        <v>766.08</v>
      </c>
      <c r="AF1806">
        <f>VLOOKUP(AA1806,角色间职业划分!P:AP,11,FALSE)</f>
        <v>0.5</v>
      </c>
      <c r="AG1806">
        <f t="shared" si="284"/>
        <v>5849.7248574958685</v>
      </c>
      <c r="AH1806">
        <f t="shared" si="285"/>
        <v>765</v>
      </c>
      <c r="AJ1806">
        <f t="shared" si="286"/>
        <v>5084.7248574958685</v>
      </c>
      <c r="AK1806">
        <v>1802</v>
      </c>
    </row>
    <row r="1807" spans="1:37" x14ac:dyDescent="0.15">
      <c r="A1807">
        <v>1803</v>
      </c>
      <c r="B1807">
        <f>ROUND(VLOOKUP(X1807,角色属性总表!AG:AI,2,FALSE)/角色属性总表!$C$34,0)</f>
        <v>247</v>
      </c>
      <c r="C1807">
        <f>ROUND(VLOOKUP(X1807,角色属性总表!Y:AE,3,FALSE)/J1807,0)</f>
        <v>137</v>
      </c>
      <c r="D1807">
        <f>ROUND(VLOOKUP(X1807,角色属性总表!AG:AI,3,FALSE)/角色属性总表!$C$35,0)</f>
        <v>258</v>
      </c>
      <c r="E1807">
        <f t="shared" si="280"/>
        <v>681</v>
      </c>
      <c r="F1807">
        <f t="shared" si="281"/>
        <v>26</v>
      </c>
      <c r="G1807">
        <f t="shared" si="282"/>
        <v>7</v>
      </c>
      <c r="H1807">
        <v>0</v>
      </c>
      <c r="I1807">
        <f t="shared" si="287"/>
        <v>3</v>
      </c>
      <c r="J1807">
        <f>VLOOKUP(AA1807,角色间职业划分!P:AP,20,FALSE)</f>
        <v>10</v>
      </c>
      <c r="K1807">
        <f>IF(X1807=500,100,VLOOKUP(AA1807,角色间职业划分!P:AP,22,FALSE))</f>
        <v>120</v>
      </c>
      <c r="L1807">
        <f>IF(X1807=500,K1807,VLOOKUP(AA1807,角色间职业划分!P:AP,23,FALSE))</f>
        <v>60</v>
      </c>
      <c r="M1807">
        <f>VLOOKUP(AA1807,角色间职业划分!P:AP,24,FALSE)</f>
        <v>0</v>
      </c>
      <c r="N1807">
        <f>VLOOKUP(AA1807,角色间职业划分!P:AP,14)*100</f>
        <v>95</v>
      </c>
      <c r="O1807">
        <f>VLOOKUP(AA1807,角色间职业划分!P:Z,9,FALSE)</f>
        <v>0</v>
      </c>
      <c r="P1807">
        <f>VLOOKUP(AA1807,角色间职业划分!P:AP,10,FALSE)</f>
        <v>0</v>
      </c>
      <c r="Q1807">
        <f>VLOOKUP(AA1807,角色间职业划分!P:AP,15,FALSE)</f>
        <v>0</v>
      </c>
      <c r="R1807">
        <f>VLOOKUP(AA1807,角色间职业划分!P:AP,16,FALSE)</f>
        <v>0</v>
      </c>
      <c r="S1807">
        <f>VLOOKUP(AA1807,角色间职业划分!P:AP,17,FALSE)</f>
        <v>0</v>
      </c>
      <c r="T1807">
        <f>VLOOKUP(AA1807,角色间职业划分!P:AP,18,FALSE)</f>
        <v>0</v>
      </c>
      <c r="U1807">
        <f>VLOOKUP(AA1807,角色间职业划分!P:AP,27,FALSE)</f>
        <v>0</v>
      </c>
      <c r="V1807">
        <f t="shared" si="283"/>
        <v>20</v>
      </c>
      <c r="W1807">
        <f>VLOOKUP(AA1807,角色间职业划分!P:Q,2,FALSE)</f>
        <v>37</v>
      </c>
      <c r="X1807">
        <f t="shared" si="288"/>
        <v>86</v>
      </c>
      <c r="Y1807">
        <f>INT(VLOOKUP(X1807,角色属性总表!AG:AH,2,FALSE)*角色属性总表!$C$38)</f>
        <v>1728</v>
      </c>
      <c r="AA1807">
        <f t="shared" si="289"/>
        <v>18</v>
      </c>
      <c r="AB1807">
        <f>VLOOKUP(X1807,角色属性总表!AG:AI,2,FALSE)*VLOOKUP(角色等级属性!AA1807,角色间职业划分!P:AG,13,FALSE)/角色间职业划分!$AB$9</f>
        <v>1704.5022194039318</v>
      </c>
      <c r="AC1807">
        <f>VLOOKUP(X1807,角色属性总表!AG:AI,3,FALSE)*VLOOKUP(AA1807,角色间职业划分!P:AG,8,FALSE)/角色间职业划分!$W$9</f>
        <v>6693.12</v>
      </c>
      <c r="AD1807">
        <f>VLOOKUP(AA1807,角色间职业划分!P:AP,26,FALSE)</f>
        <v>0.4</v>
      </c>
      <c r="AE1807">
        <f>VLOOKUP(X1807,角色属性总表!I:Q,3,FALSE)</f>
        <v>774.14400000000001</v>
      </c>
      <c r="AF1807">
        <f>VLOOKUP(AA1807,角色间职业划分!P:AP,11,FALSE)</f>
        <v>0.5</v>
      </c>
      <c r="AG1807">
        <f t="shared" si="284"/>
        <v>5966.6382281684428</v>
      </c>
      <c r="AH1807">
        <f t="shared" si="285"/>
        <v>774</v>
      </c>
      <c r="AJ1807">
        <f t="shared" si="286"/>
        <v>5192.6382281684428</v>
      </c>
      <c r="AK1807">
        <v>1803</v>
      </c>
    </row>
    <row r="1808" spans="1:37" x14ac:dyDescent="0.15">
      <c r="A1808">
        <v>1804</v>
      </c>
      <c r="B1808">
        <f>ROUND(VLOOKUP(X1808,角色属性总表!AG:AI,2,FALSE)/角色属性总表!$C$34,0)</f>
        <v>249</v>
      </c>
      <c r="C1808">
        <f>ROUND(VLOOKUP(X1808,角色属性总表!Y:AE,3,FALSE)/J1808,0)</f>
        <v>139</v>
      </c>
      <c r="D1808">
        <f>ROUND(VLOOKUP(X1808,角色属性总表!AG:AI,3,FALSE)/角色属性总表!$C$35,0)</f>
        <v>261</v>
      </c>
      <c r="E1808">
        <f t="shared" si="280"/>
        <v>688</v>
      </c>
      <c r="F1808">
        <f t="shared" si="281"/>
        <v>26</v>
      </c>
      <c r="G1808">
        <f t="shared" si="282"/>
        <v>7</v>
      </c>
      <c r="H1808">
        <v>0</v>
      </c>
      <c r="I1808">
        <f t="shared" si="287"/>
        <v>3</v>
      </c>
      <c r="J1808">
        <f>VLOOKUP(AA1808,角色间职业划分!P:AP,20,FALSE)</f>
        <v>10</v>
      </c>
      <c r="K1808">
        <f>IF(X1808=500,100,VLOOKUP(AA1808,角色间职业划分!P:AP,22,FALSE))</f>
        <v>120</v>
      </c>
      <c r="L1808">
        <f>IF(X1808=500,K1808,VLOOKUP(AA1808,角色间职业划分!P:AP,23,FALSE))</f>
        <v>60</v>
      </c>
      <c r="M1808">
        <f>VLOOKUP(AA1808,角色间职业划分!P:AP,24,FALSE)</f>
        <v>0</v>
      </c>
      <c r="N1808">
        <f>VLOOKUP(AA1808,角色间职业划分!P:AP,14)*100</f>
        <v>95</v>
      </c>
      <c r="O1808">
        <f>VLOOKUP(AA1808,角色间职业划分!P:Z,9,FALSE)</f>
        <v>0</v>
      </c>
      <c r="P1808">
        <f>VLOOKUP(AA1808,角色间职业划分!P:AP,10,FALSE)</f>
        <v>0</v>
      </c>
      <c r="Q1808">
        <f>VLOOKUP(AA1808,角色间职业划分!P:AP,15,FALSE)</f>
        <v>0</v>
      </c>
      <c r="R1808">
        <f>VLOOKUP(AA1808,角色间职业划分!P:AP,16,FALSE)</f>
        <v>0</v>
      </c>
      <c r="S1808">
        <f>VLOOKUP(AA1808,角色间职业划分!P:AP,17,FALSE)</f>
        <v>0</v>
      </c>
      <c r="T1808">
        <f>VLOOKUP(AA1808,角色间职业划分!P:AP,18,FALSE)</f>
        <v>0</v>
      </c>
      <c r="U1808">
        <f>VLOOKUP(AA1808,角色间职业划分!P:AP,27,FALSE)</f>
        <v>0</v>
      </c>
      <c r="V1808">
        <f t="shared" si="283"/>
        <v>20</v>
      </c>
      <c r="W1808">
        <f>VLOOKUP(AA1808,角色间职业划分!P:Q,2,FALSE)</f>
        <v>37</v>
      </c>
      <c r="X1808">
        <f t="shared" si="288"/>
        <v>87</v>
      </c>
      <c r="Y1808">
        <f>INT(VLOOKUP(X1808,角色属性总表!AG:AH,2,FALSE)*角色属性总表!$C$38)</f>
        <v>1746</v>
      </c>
      <c r="AA1808">
        <f t="shared" si="289"/>
        <v>18</v>
      </c>
      <c r="AB1808">
        <f>VLOOKUP(X1808,角色属性总表!AG:AI,2,FALSE)*VLOOKUP(角色等级属性!AA1808,角色间职业划分!P:AG,13,FALSE)/角色间职业划分!$AB$9</f>
        <v>1722.257450856056</v>
      </c>
      <c r="AC1808">
        <f>VLOOKUP(X1808,角色属性总表!AG:AI,3,FALSE)*VLOOKUP(AA1808,角色间职业划分!P:AG,8,FALSE)/角色间职业划分!$W$9</f>
        <v>6762.8399999999992</v>
      </c>
      <c r="AD1808">
        <f>VLOOKUP(AA1808,角色间职业划分!P:AP,26,FALSE)</f>
        <v>0.4</v>
      </c>
      <c r="AE1808">
        <f>VLOOKUP(X1808,角色属性总表!I:Q,3,FALSE)</f>
        <v>782.20799999999997</v>
      </c>
      <c r="AF1808">
        <f>VLOOKUP(AA1808,角色间职业划分!P:AP,11,FALSE)</f>
        <v>0.5</v>
      </c>
      <c r="AG1808">
        <f t="shared" si="284"/>
        <v>6084.6052719335185</v>
      </c>
      <c r="AH1808">
        <f t="shared" si="285"/>
        <v>783</v>
      </c>
      <c r="AJ1808">
        <f t="shared" si="286"/>
        <v>5301.6052719335185</v>
      </c>
      <c r="AK1808">
        <v>1804</v>
      </c>
    </row>
    <row r="1809" spans="1:37" x14ac:dyDescent="0.15">
      <c r="A1809">
        <v>1805</v>
      </c>
      <c r="B1809">
        <f>ROUND(VLOOKUP(X1809,角色属性总表!AG:AI,2,FALSE)/角色属性总表!$C$34,0)</f>
        <v>252</v>
      </c>
      <c r="C1809">
        <f>ROUND(VLOOKUP(X1809,角色属性总表!Y:AE,3,FALSE)/J1809,0)</f>
        <v>142</v>
      </c>
      <c r="D1809">
        <f>ROUND(VLOOKUP(X1809,角色属性总表!AG:AI,3,FALSE)/角色属性总表!$C$35,0)</f>
        <v>263</v>
      </c>
      <c r="E1809">
        <f t="shared" si="280"/>
        <v>696</v>
      </c>
      <c r="F1809">
        <f t="shared" si="281"/>
        <v>26</v>
      </c>
      <c r="G1809">
        <f t="shared" si="282"/>
        <v>7</v>
      </c>
      <c r="H1809">
        <v>0</v>
      </c>
      <c r="I1809">
        <f t="shared" si="287"/>
        <v>3</v>
      </c>
      <c r="J1809">
        <f>VLOOKUP(AA1809,角色间职业划分!P:AP,20,FALSE)</f>
        <v>10</v>
      </c>
      <c r="K1809">
        <f>IF(X1809=500,100,VLOOKUP(AA1809,角色间职业划分!P:AP,22,FALSE))</f>
        <v>120</v>
      </c>
      <c r="L1809">
        <f>IF(X1809=500,K1809,VLOOKUP(AA1809,角色间职业划分!P:AP,23,FALSE))</f>
        <v>60</v>
      </c>
      <c r="M1809">
        <f>VLOOKUP(AA1809,角色间职业划分!P:AP,24,FALSE)</f>
        <v>0</v>
      </c>
      <c r="N1809">
        <f>VLOOKUP(AA1809,角色间职业划分!P:AP,14)*100</f>
        <v>95</v>
      </c>
      <c r="O1809">
        <f>VLOOKUP(AA1809,角色间职业划分!P:Z,9,FALSE)</f>
        <v>0</v>
      </c>
      <c r="P1809">
        <f>VLOOKUP(AA1809,角色间职业划分!P:AP,10,FALSE)</f>
        <v>0</v>
      </c>
      <c r="Q1809">
        <f>VLOOKUP(AA1809,角色间职业划分!P:AP,15,FALSE)</f>
        <v>0</v>
      </c>
      <c r="R1809">
        <f>VLOOKUP(AA1809,角色间职业划分!P:AP,16,FALSE)</f>
        <v>0</v>
      </c>
      <c r="S1809">
        <f>VLOOKUP(AA1809,角色间职业划分!P:AP,17,FALSE)</f>
        <v>0</v>
      </c>
      <c r="T1809">
        <f>VLOOKUP(AA1809,角色间职业划分!P:AP,18,FALSE)</f>
        <v>0</v>
      </c>
      <c r="U1809">
        <f>VLOOKUP(AA1809,角色间职业划分!P:AP,27,FALSE)</f>
        <v>0</v>
      </c>
      <c r="V1809">
        <f t="shared" si="283"/>
        <v>20</v>
      </c>
      <c r="W1809">
        <f>VLOOKUP(AA1809,角色间职业划分!P:Q,2,FALSE)</f>
        <v>37</v>
      </c>
      <c r="X1809">
        <f t="shared" si="288"/>
        <v>88</v>
      </c>
      <c r="Y1809">
        <f>INT(VLOOKUP(X1809,角色属性总表!AG:AH,2,FALSE)*角色属性总表!$C$38)</f>
        <v>1764</v>
      </c>
      <c r="AA1809">
        <f t="shared" si="289"/>
        <v>18</v>
      </c>
      <c r="AB1809">
        <f>VLOOKUP(X1809,角色属性总表!AG:AI,2,FALSE)*VLOOKUP(角色等级属性!AA1809,角色间职业划分!P:AG,13,FALSE)/角色间职业划分!$AB$9</f>
        <v>1740.0126823081807</v>
      </c>
      <c r="AC1809">
        <f>VLOOKUP(X1809,角色属性总表!AG:AI,3,FALSE)*VLOOKUP(AA1809,角色间职业划分!P:AG,8,FALSE)/角色间职业划分!$W$9</f>
        <v>6832.5599999999995</v>
      </c>
      <c r="AD1809">
        <f>VLOOKUP(AA1809,角色间职业划分!P:AP,26,FALSE)</f>
        <v>0.4</v>
      </c>
      <c r="AE1809">
        <f>VLOOKUP(X1809,角色属性总表!I:Q,3,FALSE)</f>
        <v>790.27200000000016</v>
      </c>
      <c r="AF1809">
        <f>VLOOKUP(AA1809,角色间职业划分!P:AP,11,FALSE)</f>
        <v>0.5</v>
      </c>
      <c r="AG1809">
        <f t="shared" si="284"/>
        <v>6203.6263446309567</v>
      </c>
      <c r="AH1809">
        <f t="shared" si="285"/>
        <v>789</v>
      </c>
      <c r="AJ1809">
        <f t="shared" si="286"/>
        <v>5414.6263446309567</v>
      </c>
      <c r="AK1809">
        <v>1805</v>
      </c>
    </row>
    <row r="1810" spans="1:37" x14ac:dyDescent="0.15">
      <c r="A1810">
        <v>1806</v>
      </c>
      <c r="B1810">
        <f>ROUND(VLOOKUP(X1810,角色属性总表!AG:AI,2,FALSE)/角色属性总表!$C$34,0)</f>
        <v>255</v>
      </c>
      <c r="C1810">
        <f>ROUND(VLOOKUP(X1810,角色属性总表!Y:AE,3,FALSE)/J1810,0)</f>
        <v>145</v>
      </c>
      <c r="D1810">
        <f>ROUND(VLOOKUP(X1810,角色属性总表!AG:AI,3,FALSE)/角色属性总表!$C$35,0)</f>
        <v>266</v>
      </c>
      <c r="E1810">
        <f t="shared" si="280"/>
        <v>703</v>
      </c>
      <c r="F1810">
        <f t="shared" si="281"/>
        <v>26</v>
      </c>
      <c r="G1810">
        <f t="shared" si="282"/>
        <v>7</v>
      </c>
      <c r="H1810">
        <v>0</v>
      </c>
      <c r="I1810">
        <f t="shared" si="287"/>
        <v>3</v>
      </c>
      <c r="J1810">
        <f>VLOOKUP(AA1810,角色间职业划分!P:AP,20,FALSE)</f>
        <v>10</v>
      </c>
      <c r="K1810">
        <f>IF(X1810=500,100,VLOOKUP(AA1810,角色间职业划分!P:AP,22,FALSE))</f>
        <v>120</v>
      </c>
      <c r="L1810">
        <f>IF(X1810=500,K1810,VLOOKUP(AA1810,角色间职业划分!P:AP,23,FALSE))</f>
        <v>60</v>
      </c>
      <c r="M1810">
        <f>VLOOKUP(AA1810,角色间职业划分!P:AP,24,FALSE)</f>
        <v>0</v>
      </c>
      <c r="N1810">
        <f>VLOOKUP(AA1810,角色间职业划分!P:AP,14)*100</f>
        <v>95</v>
      </c>
      <c r="O1810">
        <f>VLOOKUP(AA1810,角色间职业划分!P:Z,9,FALSE)</f>
        <v>0</v>
      </c>
      <c r="P1810">
        <f>VLOOKUP(AA1810,角色间职业划分!P:AP,10,FALSE)</f>
        <v>0</v>
      </c>
      <c r="Q1810">
        <f>VLOOKUP(AA1810,角色间职业划分!P:AP,15,FALSE)</f>
        <v>0</v>
      </c>
      <c r="R1810">
        <f>VLOOKUP(AA1810,角色间职业划分!P:AP,16,FALSE)</f>
        <v>0</v>
      </c>
      <c r="S1810">
        <f>VLOOKUP(AA1810,角色间职业划分!P:AP,17,FALSE)</f>
        <v>0</v>
      </c>
      <c r="T1810">
        <f>VLOOKUP(AA1810,角色间职业划分!P:AP,18,FALSE)</f>
        <v>0</v>
      </c>
      <c r="U1810">
        <f>VLOOKUP(AA1810,角色间职业划分!P:AP,27,FALSE)</f>
        <v>0</v>
      </c>
      <c r="V1810">
        <f t="shared" si="283"/>
        <v>20</v>
      </c>
      <c r="W1810">
        <f>VLOOKUP(AA1810,角色间职业划分!P:Q,2,FALSE)</f>
        <v>37</v>
      </c>
      <c r="X1810">
        <f t="shared" si="288"/>
        <v>89</v>
      </c>
      <c r="Y1810">
        <f>INT(VLOOKUP(X1810,角色属性总表!AG:AH,2,FALSE)*角色属性总表!$C$38)</f>
        <v>1782</v>
      </c>
      <c r="AA1810">
        <f t="shared" si="289"/>
        <v>18</v>
      </c>
      <c r="AB1810">
        <f>VLOOKUP(X1810,角色属性总表!AG:AI,2,FALSE)*VLOOKUP(角色等级属性!AA1810,角色间职业划分!P:AG,13,FALSE)/角色间职业划分!$AB$9</f>
        <v>1757.7679137603047</v>
      </c>
      <c r="AC1810">
        <f>VLOOKUP(X1810,角色属性总表!AG:AI,3,FALSE)*VLOOKUP(AA1810,角色间职业划分!P:AG,8,FALSE)/角色间职业划分!$W$9</f>
        <v>6902.2799999999988</v>
      </c>
      <c r="AD1810">
        <f>VLOOKUP(AA1810,角色间职业划分!P:AP,26,FALSE)</f>
        <v>0.4</v>
      </c>
      <c r="AE1810">
        <f>VLOOKUP(X1810,角色属性总表!I:Q,3,FALSE)</f>
        <v>798.33600000000001</v>
      </c>
      <c r="AF1810">
        <f>VLOOKUP(AA1810,角色间职业划分!P:AP,11,FALSE)</f>
        <v>0.5</v>
      </c>
      <c r="AG1810">
        <f t="shared" si="284"/>
        <v>6323.7018502732935</v>
      </c>
      <c r="AH1810">
        <f t="shared" si="285"/>
        <v>798</v>
      </c>
      <c r="AJ1810">
        <f t="shared" si="286"/>
        <v>5525.7018502732935</v>
      </c>
      <c r="AK1810">
        <v>1806</v>
      </c>
    </row>
    <row r="1811" spans="1:37" x14ac:dyDescent="0.15">
      <c r="A1811">
        <v>1807</v>
      </c>
      <c r="B1811">
        <f>ROUND(VLOOKUP(X1811,角色属性总表!AG:AI,2,FALSE)/角色属性总表!$C$34,0)</f>
        <v>257</v>
      </c>
      <c r="C1811">
        <f>ROUND(VLOOKUP(X1811,角色属性总表!Y:AE,3,FALSE)/J1811,0)</f>
        <v>147</v>
      </c>
      <c r="D1811">
        <f>ROUND(VLOOKUP(X1811,角色属性总表!AG:AI,3,FALSE)/角色属性总表!$C$35,0)</f>
        <v>269</v>
      </c>
      <c r="E1811">
        <f t="shared" si="280"/>
        <v>710</v>
      </c>
      <c r="F1811">
        <f t="shared" si="281"/>
        <v>26</v>
      </c>
      <c r="G1811">
        <f t="shared" si="282"/>
        <v>7</v>
      </c>
      <c r="H1811">
        <v>0</v>
      </c>
      <c r="I1811">
        <f t="shared" si="287"/>
        <v>3</v>
      </c>
      <c r="J1811">
        <f>VLOOKUP(AA1811,角色间职业划分!P:AP,20,FALSE)</f>
        <v>10</v>
      </c>
      <c r="K1811">
        <f>IF(X1811=500,100,VLOOKUP(AA1811,角色间职业划分!P:AP,22,FALSE))</f>
        <v>120</v>
      </c>
      <c r="L1811">
        <f>IF(X1811=500,K1811,VLOOKUP(AA1811,角色间职业划分!P:AP,23,FALSE))</f>
        <v>60</v>
      </c>
      <c r="M1811">
        <f>VLOOKUP(AA1811,角色间职业划分!P:AP,24,FALSE)</f>
        <v>0</v>
      </c>
      <c r="N1811">
        <f>VLOOKUP(AA1811,角色间职业划分!P:AP,14)*100</f>
        <v>95</v>
      </c>
      <c r="O1811">
        <f>VLOOKUP(AA1811,角色间职业划分!P:Z,9,FALSE)</f>
        <v>0</v>
      </c>
      <c r="P1811">
        <f>VLOOKUP(AA1811,角色间职业划分!P:AP,10,FALSE)</f>
        <v>0</v>
      </c>
      <c r="Q1811">
        <f>VLOOKUP(AA1811,角色间职业划分!P:AP,15,FALSE)</f>
        <v>0</v>
      </c>
      <c r="R1811">
        <f>VLOOKUP(AA1811,角色间职业划分!P:AP,16,FALSE)</f>
        <v>0</v>
      </c>
      <c r="S1811">
        <f>VLOOKUP(AA1811,角色间职业划分!P:AP,17,FALSE)</f>
        <v>0</v>
      </c>
      <c r="T1811">
        <f>VLOOKUP(AA1811,角色间职业划分!P:AP,18,FALSE)</f>
        <v>0</v>
      </c>
      <c r="U1811">
        <f>VLOOKUP(AA1811,角色间职业划分!P:AP,27,FALSE)</f>
        <v>0</v>
      </c>
      <c r="V1811">
        <f t="shared" si="283"/>
        <v>20</v>
      </c>
      <c r="W1811">
        <f>VLOOKUP(AA1811,角色间职业划分!P:Q,2,FALSE)</f>
        <v>37</v>
      </c>
      <c r="X1811">
        <f t="shared" si="288"/>
        <v>90</v>
      </c>
      <c r="Y1811">
        <f>INT(VLOOKUP(X1811,角色属性总表!AG:AH,2,FALSE)*角色属性总表!$C$38)</f>
        <v>1800</v>
      </c>
      <c r="AA1811">
        <f t="shared" si="289"/>
        <v>18</v>
      </c>
      <c r="AB1811">
        <f>VLOOKUP(X1811,角色属性总表!AG:AI,2,FALSE)*VLOOKUP(角色等级属性!AA1811,角色间职业划分!P:AG,13,FALSE)/角色间职业划分!$AB$9</f>
        <v>1775.523145212429</v>
      </c>
      <c r="AC1811">
        <f>VLOOKUP(X1811,角色属性总表!AG:AI,3,FALSE)*VLOOKUP(AA1811,角色间职业划分!P:AG,8,FALSE)/角色间职业划分!$W$9</f>
        <v>6972</v>
      </c>
      <c r="AD1811">
        <f>VLOOKUP(AA1811,角色间职业划分!P:AP,26,FALSE)</f>
        <v>0.4</v>
      </c>
      <c r="AE1811">
        <f>VLOOKUP(X1811,角色属性总表!I:Q,3,FALSE)</f>
        <v>806.40000000000009</v>
      </c>
      <c r="AF1811">
        <f>VLOOKUP(AA1811,角色间职业划分!P:AP,11,FALSE)</f>
        <v>0.5</v>
      </c>
      <c r="AG1811">
        <f t="shared" si="284"/>
        <v>6444.8322399624567</v>
      </c>
      <c r="AH1811">
        <f t="shared" si="285"/>
        <v>807</v>
      </c>
      <c r="AJ1811">
        <f t="shared" si="286"/>
        <v>5637.8322399624567</v>
      </c>
      <c r="AK1811">
        <v>1807</v>
      </c>
    </row>
    <row r="1812" spans="1:37" x14ac:dyDescent="0.15">
      <c r="A1812">
        <v>1808</v>
      </c>
      <c r="B1812">
        <f>ROUND(VLOOKUP(X1812,角色属性总表!AG:AI,2,FALSE)/角色属性总表!$C$34,0)</f>
        <v>260</v>
      </c>
      <c r="C1812">
        <f>ROUND(VLOOKUP(X1812,角色属性总表!Y:AE,3,FALSE)/J1812,0)</f>
        <v>150</v>
      </c>
      <c r="D1812">
        <f>ROUND(VLOOKUP(X1812,角色属性总表!AG:AI,3,FALSE)/角色属性总表!$C$35,0)</f>
        <v>271</v>
      </c>
      <c r="E1812">
        <f t="shared" si="280"/>
        <v>717</v>
      </c>
      <c r="F1812">
        <f t="shared" si="281"/>
        <v>26</v>
      </c>
      <c r="G1812">
        <f t="shared" si="282"/>
        <v>7</v>
      </c>
      <c r="H1812">
        <v>0</v>
      </c>
      <c r="I1812">
        <f t="shared" si="287"/>
        <v>3</v>
      </c>
      <c r="J1812">
        <f>VLOOKUP(AA1812,角色间职业划分!P:AP,20,FALSE)</f>
        <v>10</v>
      </c>
      <c r="K1812">
        <f>IF(X1812=500,100,VLOOKUP(AA1812,角色间职业划分!P:AP,22,FALSE))</f>
        <v>120</v>
      </c>
      <c r="L1812">
        <f>IF(X1812=500,K1812,VLOOKUP(AA1812,角色间职业划分!P:AP,23,FALSE))</f>
        <v>60</v>
      </c>
      <c r="M1812">
        <f>VLOOKUP(AA1812,角色间职业划分!P:AP,24,FALSE)</f>
        <v>0</v>
      </c>
      <c r="N1812">
        <f>VLOOKUP(AA1812,角色间职业划分!P:AP,14)*100</f>
        <v>95</v>
      </c>
      <c r="O1812">
        <f>VLOOKUP(AA1812,角色间职业划分!P:Z,9,FALSE)</f>
        <v>0</v>
      </c>
      <c r="P1812">
        <f>VLOOKUP(AA1812,角色间职业划分!P:AP,10,FALSE)</f>
        <v>0</v>
      </c>
      <c r="Q1812">
        <f>VLOOKUP(AA1812,角色间职业划分!P:AP,15,FALSE)</f>
        <v>0</v>
      </c>
      <c r="R1812">
        <f>VLOOKUP(AA1812,角色间职业划分!P:AP,16,FALSE)</f>
        <v>0</v>
      </c>
      <c r="S1812">
        <f>VLOOKUP(AA1812,角色间职业划分!P:AP,17,FALSE)</f>
        <v>0</v>
      </c>
      <c r="T1812">
        <f>VLOOKUP(AA1812,角色间职业划分!P:AP,18,FALSE)</f>
        <v>0</v>
      </c>
      <c r="U1812">
        <f>VLOOKUP(AA1812,角色间职业划分!P:AP,27,FALSE)</f>
        <v>0</v>
      </c>
      <c r="V1812">
        <f t="shared" si="283"/>
        <v>20</v>
      </c>
      <c r="W1812">
        <f>VLOOKUP(AA1812,角色间职业划分!P:Q,2,FALSE)</f>
        <v>37</v>
      </c>
      <c r="X1812">
        <f t="shared" si="288"/>
        <v>91</v>
      </c>
      <c r="Y1812">
        <f>INT(VLOOKUP(X1812,角色属性总表!AG:AH,2,FALSE)*角色属性总表!$C$38)</f>
        <v>1818</v>
      </c>
      <c r="AA1812">
        <f t="shared" si="289"/>
        <v>18</v>
      </c>
      <c r="AB1812">
        <f>VLOOKUP(X1812,角色属性总表!AG:AI,2,FALSE)*VLOOKUP(角色等级属性!AA1812,角色间职业划分!P:AG,13,FALSE)/角色间职业划分!$AB$9</f>
        <v>1793.278376664553</v>
      </c>
      <c r="AC1812">
        <f>VLOOKUP(X1812,角色属性总表!AG:AI,3,FALSE)*VLOOKUP(AA1812,角色间职业划分!P:AG,8,FALSE)/角色间职业划分!$W$9</f>
        <v>7041.7199999999993</v>
      </c>
      <c r="AD1812">
        <f>VLOOKUP(AA1812,角色间职业划分!P:AP,26,FALSE)</f>
        <v>0.4</v>
      </c>
      <c r="AE1812">
        <f>VLOOKUP(X1812,角色属性总表!I:Q,3,FALSE)</f>
        <v>814.46399999999994</v>
      </c>
      <c r="AF1812">
        <f>VLOOKUP(AA1812,角色间职业划分!P:AP,11,FALSE)</f>
        <v>0.5</v>
      </c>
      <c r="AG1812">
        <f t="shared" si="284"/>
        <v>6567.0180108516188</v>
      </c>
      <c r="AH1812">
        <f t="shared" si="285"/>
        <v>813</v>
      </c>
      <c r="AJ1812">
        <f t="shared" si="286"/>
        <v>5754.0180108516188</v>
      </c>
      <c r="AK1812">
        <v>1808</v>
      </c>
    </row>
    <row r="1813" spans="1:37" x14ac:dyDescent="0.15">
      <c r="A1813">
        <v>1809</v>
      </c>
      <c r="B1813">
        <f>ROUND(VLOOKUP(X1813,角色属性总表!AG:AI,2,FALSE)/角色属性总表!$C$34,0)</f>
        <v>262</v>
      </c>
      <c r="C1813">
        <f>ROUND(VLOOKUP(X1813,角色属性总表!Y:AE,3,FALSE)/J1813,0)</f>
        <v>153</v>
      </c>
      <c r="D1813">
        <f>ROUND(VLOOKUP(X1813,角色属性总表!AG:AI,3,FALSE)/角色属性总表!$C$35,0)</f>
        <v>274</v>
      </c>
      <c r="E1813">
        <f t="shared" si="280"/>
        <v>724</v>
      </c>
      <c r="F1813">
        <f t="shared" si="281"/>
        <v>26</v>
      </c>
      <c r="G1813">
        <f t="shared" si="282"/>
        <v>7</v>
      </c>
      <c r="H1813">
        <v>0</v>
      </c>
      <c r="I1813">
        <f t="shared" si="287"/>
        <v>3</v>
      </c>
      <c r="J1813">
        <f>VLOOKUP(AA1813,角色间职业划分!P:AP,20,FALSE)</f>
        <v>10</v>
      </c>
      <c r="K1813">
        <f>IF(X1813=500,100,VLOOKUP(AA1813,角色间职业划分!P:AP,22,FALSE))</f>
        <v>120</v>
      </c>
      <c r="L1813">
        <f>IF(X1813=500,K1813,VLOOKUP(AA1813,角色间职业划分!P:AP,23,FALSE))</f>
        <v>60</v>
      </c>
      <c r="M1813">
        <f>VLOOKUP(AA1813,角色间职业划分!P:AP,24,FALSE)</f>
        <v>0</v>
      </c>
      <c r="N1813">
        <f>VLOOKUP(AA1813,角色间职业划分!P:AP,14)*100</f>
        <v>95</v>
      </c>
      <c r="O1813">
        <f>VLOOKUP(AA1813,角色间职业划分!P:Z,9,FALSE)</f>
        <v>0</v>
      </c>
      <c r="P1813">
        <f>VLOOKUP(AA1813,角色间职业划分!P:AP,10,FALSE)</f>
        <v>0</v>
      </c>
      <c r="Q1813">
        <f>VLOOKUP(AA1813,角色间职业划分!P:AP,15,FALSE)</f>
        <v>0</v>
      </c>
      <c r="R1813">
        <f>VLOOKUP(AA1813,角色间职业划分!P:AP,16,FALSE)</f>
        <v>0</v>
      </c>
      <c r="S1813">
        <f>VLOOKUP(AA1813,角色间职业划分!P:AP,17,FALSE)</f>
        <v>0</v>
      </c>
      <c r="T1813">
        <f>VLOOKUP(AA1813,角色间职业划分!P:AP,18,FALSE)</f>
        <v>0</v>
      </c>
      <c r="U1813">
        <f>VLOOKUP(AA1813,角色间职业划分!P:AP,27,FALSE)</f>
        <v>0</v>
      </c>
      <c r="V1813">
        <f t="shared" si="283"/>
        <v>20</v>
      </c>
      <c r="W1813">
        <f>VLOOKUP(AA1813,角色间职业划分!P:Q,2,FALSE)</f>
        <v>37</v>
      </c>
      <c r="X1813">
        <f t="shared" si="288"/>
        <v>92</v>
      </c>
      <c r="Y1813">
        <f>INT(VLOOKUP(X1813,角色属性总表!AG:AH,2,FALSE)*角色属性总表!$C$38)</f>
        <v>1836</v>
      </c>
      <c r="AA1813">
        <f t="shared" si="289"/>
        <v>18</v>
      </c>
      <c r="AB1813">
        <f>VLOOKUP(X1813,角色属性总表!AG:AI,2,FALSE)*VLOOKUP(角色等级属性!AA1813,角色间职业划分!P:AG,13,FALSE)/角色间职业划分!$AB$9</f>
        <v>1811.0336081166772</v>
      </c>
      <c r="AC1813">
        <f>VLOOKUP(X1813,角色属性总表!AG:AI,3,FALSE)*VLOOKUP(AA1813,角色间职业划分!P:AG,8,FALSE)/角色间职业划分!$W$9</f>
        <v>7111.44</v>
      </c>
      <c r="AD1813">
        <f>VLOOKUP(AA1813,角色间职业划分!P:AP,26,FALSE)</f>
        <v>0.4</v>
      </c>
      <c r="AE1813">
        <f>VLOOKUP(X1813,角色属性总表!I:Q,3,FALSE)</f>
        <v>822.52800000000002</v>
      </c>
      <c r="AF1813">
        <f>VLOOKUP(AA1813,角色间职业划分!P:AP,11,FALSE)</f>
        <v>0.5</v>
      </c>
      <c r="AG1813">
        <f t="shared" si="284"/>
        <v>6690.2597051499315</v>
      </c>
      <c r="AH1813">
        <f t="shared" si="285"/>
        <v>822</v>
      </c>
      <c r="AJ1813">
        <f t="shared" si="286"/>
        <v>5868.2597051499315</v>
      </c>
      <c r="AK1813">
        <v>1809</v>
      </c>
    </row>
    <row r="1814" spans="1:37" x14ac:dyDescent="0.15">
      <c r="A1814">
        <v>1810</v>
      </c>
      <c r="B1814">
        <f>ROUND(VLOOKUP(X1814,角色属性总表!AG:AI,2,FALSE)/角色属性总表!$C$34,0)</f>
        <v>265</v>
      </c>
      <c r="C1814">
        <f>ROUND(VLOOKUP(X1814,角色属性总表!Y:AE,3,FALSE)/J1814,0)</f>
        <v>156</v>
      </c>
      <c r="D1814">
        <f>ROUND(VLOOKUP(X1814,角色属性总表!AG:AI,3,FALSE)/角色属性总表!$C$35,0)</f>
        <v>277</v>
      </c>
      <c r="E1814">
        <f t="shared" si="280"/>
        <v>731</v>
      </c>
      <c r="F1814">
        <f t="shared" si="281"/>
        <v>26</v>
      </c>
      <c r="G1814">
        <f t="shared" si="282"/>
        <v>7</v>
      </c>
      <c r="H1814">
        <v>0</v>
      </c>
      <c r="I1814">
        <f t="shared" si="287"/>
        <v>3</v>
      </c>
      <c r="J1814">
        <f>VLOOKUP(AA1814,角色间职业划分!P:AP,20,FALSE)</f>
        <v>10</v>
      </c>
      <c r="K1814">
        <f>IF(X1814=500,100,VLOOKUP(AA1814,角色间职业划分!P:AP,22,FALSE))</f>
        <v>120</v>
      </c>
      <c r="L1814">
        <f>IF(X1814=500,K1814,VLOOKUP(AA1814,角色间职业划分!P:AP,23,FALSE))</f>
        <v>60</v>
      </c>
      <c r="M1814">
        <f>VLOOKUP(AA1814,角色间职业划分!P:AP,24,FALSE)</f>
        <v>0</v>
      </c>
      <c r="N1814">
        <f>VLOOKUP(AA1814,角色间职业划分!P:AP,14)*100</f>
        <v>95</v>
      </c>
      <c r="O1814">
        <f>VLOOKUP(AA1814,角色间职业划分!P:Z,9,FALSE)</f>
        <v>0</v>
      </c>
      <c r="P1814">
        <f>VLOOKUP(AA1814,角色间职业划分!P:AP,10,FALSE)</f>
        <v>0</v>
      </c>
      <c r="Q1814">
        <f>VLOOKUP(AA1814,角色间职业划分!P:AP,15,FALSE)</f>
        <v>0</v>
      </c>
      <c r="R1814">
        <f>VLOOKUP(AA1814,角色间职业划分!P:AP,16,FALSE)</f>
        <v>0</v>
      </c>
      <c r="S1814">
        <f>VLOOKUP(AA1814,角色间职业划分!P:AP,17,FALSE)</f>
        <v>0</v>
      </c>
      <c r="T1814">
        <f>VLOOKUP(AA1814,角色间职业划分!P:AP,18,FALSE)</f>
        <v>0</v>
      </c>
      <c r="U1814">
        <f>VLOOKUP(AA1814,角色间职业划分!P:AP,27,FALSE)</f>
        <v>0</v>
      </c>
      <c r="V1814">
        <f t="shared" si="283"/>
        <v>20</v>
      </c>
      <c r="W1814">
        <f>VLOOKUP(AA1814,角色间职业划分!P:Q,2,FALSE)</f>
        <v>37</v>
      </c>
      <c r="X1814">
        <f t="shared" si="288"/>
        <v>93</v>
      </c>
      <c r="Y1814">
        <f>INT(VLOOKUP(X1814,角色属性总表!AG:AH,2,FALSE)*角色属性总表!$C$38)</f>
        <v>1854</v>
      </c>
      <c r="AA1814">
        <f t="shared" si="289"/>
        <v>18</v>
      </c>
      <c r="AB1814">
        <f>VLOOKUP(X1814,角色属性总表!AG:AI,2,FALSE)*VLOOKUP(角色等级属性!AA1814,角色间职业划分!P:AG,13,FALSE)/角色间职业划分!$AB$9</f>
        <v>1828.7888395688021</v>
      </c>
      <c r="AC1814">
        <f>VLOOKUP(X1814,角色属性总表!AG:AI,3,FALSE)*VLOOKUP(AA1814,角色间职业划分!P:AG,8,FALSE)/角色间职业划分!$W$9</f>
        <v>7181.1599999999989</v>
      </c>
      <c r="AD1814">
        <f>VLOOKUP(AA1814,角色间职业划分!P:AP,26,FALSE)</f>
        <v>0.4</v>
      </c>
      <c r="AE1814">
        <f>VLOOKUP(X1814,角色属性总表!I:Q,3,FALSE)</f>
        <v>830.5920000000001</v>
      </c>
      <c r="AF1814">
        <f>VLOOKUP(AA1814,角色间职业划分!P:AP,11,FALSE)</f>
        <v>0.5</v>
      </c>
      <c r="AG1814">
        <f t="shared" si="284"/>
        <v>6814.5579091680256</v>
      </c>
      <c r="AH1814">
        <f t="shared" si="285"/>
        <v>831</v>
      </c>
      <c r="AJ1814">
        <f t="shared" si="286"/>
        <v>5983.5579091680256</v>
      </c>
      <c r="AK1814">
        <v>1810</v>
      </c>
    </row>
    <row r="1815" spans="1:37" x14ac:dyDescent="0.15">
      <c r="A1815">
        <v>1811</v>
      </c>
      <c r="B1815">
        <f>ROUND(VLOOKUP(X1815,角色属性总表!AG:AI,2,FALSE)/角色属性总表!$C$34,0)</f>
        <v>267</v>
      </c>
      <c r="C1815">
        <f>ROUND(VLOOKUP(X1815,角色属性总表!Y:AE,3,FALSE)/J1815,0)</f>
        <v>158</v>
      </c>
      <c r="D1815">
        <f>ROUND(VLOOKUP(X1815,角色属性总表!AG:AI,3,FALSE)/角色属性总表!$C$35,0)</f>
        <v>280</v>
      </c>
      <c r="E1815">
        <f t="shared" si="280"/>
        <v>738</v>
      </c>
      <c r="F1815">
        <f t="shared" si="281"/>
        <v>26</v>
      </c>
      <c r="G1815">
        <f t="shared" si="282"/>
        <v>7</v>
      </c>
      <c r="H1815">
        <v>0</v>
      </c>
      <c r="I1815">
        <f t="shared" si="287"/>
        <v>3</v>
      </c>
      <c r="J1815">
        <f>VLOOKUP(AA1815,角色间职业划分!P:AP,20,FALSE)</f>
        <v>10</v>
      </c>
      <c r="K1815">
        <f>IF(X1815=500,100,VLOOKUP(AA1815,角色间职业划分!P:AP,22,FALSE))</f>
        <v>120</v>
      </c>
      <c r="L1815">
        <f>IF(X1815=500,K1815,VLOOKUP(AA1815,角色间职业划分!P:AP,23,FALSE))</f>
        <v>60</v>
      </c>
      <c r="M1815">
        <f>VLOOKUP(AA1815,角色间职业划分!P:AP,24,FALSE)</f>
        <v>0</v>
      </c>
      <c r="N1815">
        <f>VLOOKUP(AA1815,角色间职业划分!P:AP,14)*100</f>
        <v>95</v>
      </c>
      <c r="O1815">
        <f>VLOOKUP(AA1815,角色间职业划分!P:Z,9,FALSE)</f>
        <v>0</v>
      </c>
      <c r="P1815">
        <f>VLOOKUP(AA1815,角色间职业划分!P:AP,10,FALSE)</f>
        <v>0</v>
      </c>
      <c r="Q1815">
        <f>VLOOKUP(AA1815,角色间职业划分!P:AP,15,FALSE)</f>
        <v>0</v>
      </c>
      <c r="R1815">
        <f>VLOOKUP(AA1815,角色间职业划分!P:AP,16,FALSE)</f>
        <v>0</v>
      </c>
      <c r="S1815">
        <f>VLOOKUP(AA1815,角色间职业划分!P:AP,17,FALSE)</f>
        <v>0</v>
      </c>
      <c r="T1815">
        <f>VLOOKUP(AA1815,角色间职业划分!P:AP,18,FALSE)</f>
        <v>0</v>
      </c>
      <c r="U1815">
        <f>VLOOKUP(AA1815,角色间职业划分!P:AP,27,FALSE)</f>
        <v>0</v>
      </c>
      <c r="V1815">
        <f t="shared" si="283"/>
        <v>20</v>
      </c>
      <c r="W1815">
        <f>VLOOKUP(AA1815,角色间职业划分!P:Q,2,FALSE)</f>
        <v>37</v>
      </c>
      <c r="X1815">
        <f t="shared" si="288"/>
        <v>94</v>
      </c>
      <c r="Y1815">
        <f>INT(VLOOKUP(X1815,角色属性总表!AG:AH,2,FALSE)*角色属性总表!$C$38)</f>
        <v>1872</v>
      </c>
      <c r="AA1815">
        <f t="shared" si="289"/>
        <v>18</v>
      </c>
      <c r="AB1815">
        <f>VLOOKUP(X1815,角色属性总表!AG:AI,2,FALSE)*VLOOKUP(角色等级属性!AA1815,角色间职业划分!P:AG,13,FALSE)/角色间职业划分!$AB$9</f>
        <v>1846.5440710209261</v>
      </c>
      <c r="AC1815">
        <f>VLOOKUP(X1815,角色属性总表!AG:AI,3,FALSE)*VLOOKUP(AA1815,角色间职业划分!P:AG,8,FALSE)/角色间职业划分!$W$9</f>
        <v>7250.8799999999992</v>
      </c>
      <c r="AD1815">
        <f>VLOOKUP(AA1815,角色间职业划分!P:AP,26,FALSE)</f>
        <v>0.4</v>
      </c>
      <c r="AE1815">
        <f>VLOOKUP(X1815,角色属性总表!I:Q,3,FALSE)</f>
        <v>838.65600000000006</v>
      </c>
      <c r="AF1815">
        <f>VLOOKUP(AA1815,角色间职业划分!P:AP,11,FALSE)</f>
        <v>0.5</v>
      </c>
      <c r="AG1815">
        <f t="shared" si="284"/>
        <v>6939.9132524022907</v>
      </c>
      <c r="AH1815">
        <f t="shared" si="285"/>
        <v>840</v>
      </c>
      <c r="AJ1815">
        <f t="shared" si="286"/>
        <v>6099.9132524022907</v>
      </c>
      <c r="AK1815">
        <v>1811</v>
      </c>
    </row>
    <row r="1816" spans="1:37" x14ac:dyDescent="0.15">
      <c r="A1816">
        <v>1812</v>
      </c>
      <c r="B1816">
        <f>ROUND(VLOOKUP(X1816,角色属性总表!AG:AI,2,FALSE)/角色属性总表!$C$34,0)</f>
        <v>270</v>
      </c>
      <c r="C1816">
        <f>ROUND(VLOOKUP(X1816,角色属性总表!Y:AE,3,FALSE)/J1816,0)</f>
        <v>161</v>
      </c>
      <c r="D1816">
        <f>ROUND(VLOOKUP(X1816,角色属性总表!AG:AI,3,FALSE)/角色属性总表!$C$35,0)</f>
        <v>282</v>
      </c>
      <c r="E1816">
        <f t="shared" si="280"/>
        <v>745</v>
      </c>
      <c r="F1816">
        <f t="shared" si="281"/>
        <v>26</v>
      </c>
      <c r="G1816">
        <f t="shared" si="282"/>
        <v>7</v>
      </c>
      <c r="H1816">
        <v>0</v>
      </c>
      <c r="I1816">
        <f t="shared" si="287"/>
        <v>3</v>
      </c>
      <c r="J1816">
        <f>VLOOKUP(AA1816,角色间职业划分!P:AP,20,FALSE)</f>
        <v>10</v>
      </c>
      <c r="K1816">
        <f>IF(X1816=500,100,VLOOKUP(AA1816,角色间职业划分!P:AP,22,FALSE))</f>
        <v>120</v>
      </c>
      <c r="L1816">
        <f>IF(X1816=500,K1816,VLOOKUP(AA1816,角色间职业划分!P:AP,23,FALSE))</f>
        <v>60</v>
      </c>
      <c r="M1816">
        <f>VLOOKUP(AA1816,角色间职业划分!P:AP,24,FALSE)</f>
        <v>0</v>
      </c>
      <c r="N1816">
        <f>VLOOKUP(AA1816,角色间职业划分!P:AP,14)*100</f>
        <v>95</v>
      </c>
      <c r="O1816">
        <f>VLOOKUP(AA1816,角色间职业划分!P:Z,9,FALSE)</f>
        <v>0</v>
      </c>
      <c r="P1816">
        <f>VLOOKUP(AA1816,角色间职业划分!P:AP,10,FALSE)</f>
        <v>0</v>
      </c>
      <c r="Q1816">
        <f>VLOOKUP(AA1816,角色间职业划分!P:AP,15,FALSE)</f>
        <v>0</v>
      </c>
      <c r="R1816">
        <f>VLOOKUP(AA1816,角色间职业划分!P:AP,16,FALSE)</f>
        <v>0</v>
      </c>
      <c r="S1816">
        <f>VLOOKUP(AA1816,角色间职业划分!P:AP,17,FALSE)</f>
        <v>0</v>
      </c>
      <c r="T1816">
        <f>VLOOKUP(AA1816,角色间职业划分!P:AP,18,FALSE)</f>
        <v>0</v>
      </c>
      <c r="U1816">
        <f>VLOOKUP(AA1816,角色间职业划分!P:AP,27,FALSE)</f>
        <v>0</v>
      </c>
      <c r="V1816">
        <f t="shared" si="283"/>
        <v>20</v>
      </c>
      <c r="W1816">
        <f>VLOOKUP(AA1816,角色间职业划分!P:Q,2,FALSE)</f>
        <v>37</v>
      </c>
      <c r="X1816">
        <f t="shared" si="288"/>
        <v>95</v>
      </c>
      <c r="Y1816">
        <f>INT(VLOOKUP(X1816,角色属性总表!AG:AH,2,FALSE)*角色属性总表!$C$38)</f>
        <v>1890</v>
      </c>
      <c r="AA1816">
        <f t="shared" si="289"/>
        <v>18</v>
      </c>
      <c r="AB1816">
        <f>VLOOKUP(X1816,角色属性总表!AG:AI,2,FALSE)*VLOOKUP(角色等级属性!AA1816,角色间职业划分!P:AG,13,FALSE)/角色间职业划分!$AB$9</f>
        <v>1864.2993024730506</v>
      </c>
      <c r="AC1816">
        <f>VLOOKUP(X1816,角色属性总表!AG:AI,3,FALSE)*VLOOKUP(AA1816,角色间职业划分!P:AG,8,FALSE)/角色间职业划分!$W$9</f>
        <v>7320.5999999999985</v>
      </c>
      <c r="AD1816">
        <f>VLOOKUP(AA1816,角色间职业划分!P:AP,26,FALSE)</f>
        <v>0.4</v>
      </c>
      <c r="AE1816">
        <f>VLOOKUP(X1816,角色属性总表!I:Q,3,FALSE)</f>
        <v>846.72</v>
      </c>
      <c r="AF1816">
        <f>VLOOKUP(AA1816,角色间职业划分!P:AP,11,FALSE)</f>
        <v>0.5</v>
      </c>
      <c r="AG1816">
        <f t="shared" si="284"/>
        <v>7066.3264066560942</v>
      </c>
      <c r="AH1816">
        <f t="shared" si="285"/>
        <v>846</v>
      </c>
      <c r="AJ1816">
        <f t="shared" si="286"/>
        <v>6220.3264066560942</v>
      </c>
      <c r="AK1816">
        <v>1812</v>
      </c>
    </row>
    <row r="1817" spans="1:37" x14ac:dyDescent="0.15">
      <c r="A1817">
        <v>1813</v>
      </c>
      <c r="B1817">
        <f>ROUND(VLOOKUP(X1817,角色属性总表!AG:AI,2,FALSE)/角色属性总表!$C$34,0)</f>
        <v>273</v>
      </c>
      <c r="C1817">
        <f>ROUND(VLOOKUP(X1817,角色属性总表!Y:AE,3,FALSE)/J1817,0)</f>
        <v>164</v>
      </c>
      <c r="D1817">
        <f>ROUND(VLOOKUP(X1817,角色属性总表!AG:AI,3,FALSE)/角色属性总表!$C$35,0)</f>
        <v>285</v>
      </c>
      <c r="E1817">
        <f t="shared" si="280"/>
        <v>752</v>
      </c>
      <c r="F1817">
        <f t="shared" si="281"/>
        <v>26</v>
      </c>
      <c r="G1817">
        <f t="shared" si="282"/>
        <v>7</v>
      </c>
      <c r="H1817">
        <v>0</v>
      </c>
      <c r="I1817">
        <f t="shared" si="287"/>
        <v>3</v>
      </c>
      <c r="J1817">
        <f>VLOOKUP(AA1817,角色间职业划分!P:AP,20,FALSE)</f>
        <v>10</v>
      </c>
      <c r="K1817">
        <f>IF(X1817=500,100,VLOOKUP(AA1817,角色间职业划分!P:AP,22,FALSE))</f>
        <v>120</v>
      </c>
      <c r="L1817">
        <f>IF(X1817=500,K1817,VLOOKUP(AA1817,角色间职业划分!P:AP,23,FALSE))</f>
        <v>60</v>
      </c>
      <c r="M1817">
        <f>VLOOKUP(AA1817,角色间职业划分!P:AP,24,FALSE)</f>
        <v>0</v>
      </c>
      <c r="N1817">
        <f>VLOOKUP(AA1817,角色间职业划分!P:AP,14)*100</f>
        <v>95</v>
      </c>
      <c r="O1817">
        <f>VLOOKUP(AA1817,角色间职业划分!P:Z,9,FALSE)</f>
        <v>0</v>
      </c>
      <c r="P1817">
        <f>VLOOKUP(AA1817,角色间职业划分!P:AP,10,FALSE)</f>
        <v>0</v>
      </c>
      <c r="Q1817">
        <f>VLOOKUP(AA1817,角色间职业划分!P:AP,15,FALSE)</f>
        <v>0</v>
      </c>
      <c r="R1817">
        <f>VLOOKUP(AA1817,角色间职业划分!P:AP,16,FALSE)</f>
        <v>0</v>
      </c>
      <c r="S1817">
        <f>VLOOKUP(AA1817,角色间职业划分!P:AP,17,FALSE)</f>
        <v>0</v>
      </c>
      <c r="T1817">
        <f>VLOOKUP(AA1817,角色间职业划分!P:AP,18,FALSE)</f>
        <v>0</v>
      </c>
      <c r="U1817">
        <f>VLOOKUP(AA1817,角色间职业划分!P:AP,27,FALSE)</f>
        <v>0</v>
      </c>
      <c r="V1817">
        <f t="shared" si="283"/>
        <v>20</v>
      </c>
      <c r="W1817">
        <f>VLOOKUP(AA1817,角色间职业划分!P:Q,2,FALSE)</f>
        <v>37</v>
      </c>
      <c r="X1817">
        <f t="shared" si="288"/>
        <v>96</v>
      </c>
      <c r="Y1817">
        <f>INT(VLOOKUP(X1817,角色属性总表!AG:AH,2,FALSE)*角色属性总表!$C$38)</f>
        <v>1908</v>
      </c>
      <c r="AA1817">
        <f t="shared" si="289"/>
        <v>18</v>
      </c>
      <c r="AB1817">
        <f>VLOOKUP(X1817,角色属性总表!AG:AI,2,FALSE)*VLOOKUP(角色等级属性!AA1817,角色间职业划分!P:AG,13,FALSE)/角色间职业划分!$AB$9</f>
        <v>1882.0545339251746</v>
      </c>
      <c r="AC1817">
        <f>VLOOKUP(X1817,角色属性总表!AG:AI,3,FALSE)*VLOOKUP(AA1817,角色间职业划分!P:AG,8,FALSE)/角色间职业划分!$W$9</f>
        <v>7390.3199999999988</v>
      </c>
      <c r="AD1817">
        <f>VLOOKUP(AA1817,角色间职业划分!P:AP,26,FALSE)</f>
        <v>0.4</v>
      </c>
      <c r="AE1817">
        <f>VLOOKUP(X1817,角色属性总表!I:Q,3,FALSE)</f>
        <v>854.78399999999999</v>
      </c>
      <c r="AF1817">
        <f>VLOOKUP(AA1817,角色间职业划分!P:AP,11,FALSE)</f>
        <v>0.5</v>
      </c>
      <c r="AG1817">
        <f t="shared" si="284"/>
        <v>7193.7980851961438</v>
      </c>
      <c r="AH1817">
        <f t="shared" si="285"/>
        <v>855</v>
      </c>
      <c r="AJ1817">
        <f t="shared" si="286"/>
        <v>6338.7980851961438</v>
      </c>
      <c r="AK1817">
        <v>1813</v>
      </c>
    </row>
    <row r="1818" spans="1:37" x14ac:dyDescent="0.15">
      <c r="A1818">
        <v>1814</v>
      </c>
      <c r="B1818">
        <f>ROUND(VLOOKUP(X1818,角色属性总表!AG:AI,2,FALSE)/角色属性总表!$C$34,0)</f>
        <v>275</v>
      </c>
      <c r="C1818">
        <f>ROUND(VLOOKUP(X1818,角色属性总表!Y:AE,3,FALSE)/J1818,0)</f>
        <v>167</v>
      </c>
      <c r="D1818">
        <f>ROUND(VLOOKUP(X1818,角色属性总表!AG:AI,3,FALSE)/角色属性总表!$C$35,0)</f>
        <v>288</v>
      </c>
      <c r="E1818">
        <f t="shared" si="280"/>
        <v>759</v>
      </c>
      <c r="F1818">
        <f t="shared" si="281"/>
        <v>26</v>
      </c>
      <c r="G1818">
        <f t="shared" si="282"/>
        <v>7</v>
      </c>
      <c r="H1818">
        <v>0</v>
      </c>
      <c r="I1818">
        <f t="shared" si="287"/>
        <v>3</v>
      </c>
      <c r="J1818">
        <f>VLOOKUP(AA1818,角色间职业划分!P:AP,20,FALSE)</f>
        <v>10</v>
      </c>
      <c r="K1818">
        <f>IF(X1818=500,100,VLOOKUP(AA1818,角色间职业划分!P:AP,22,FALSE))</f>
        <v>120</v>
      </c>
      <c r="L1818">
        <f>IF(X1818=500,K1818,VLOOKUP(AA1818,角色间职业划分!P:AP,23,FALSE))</f>
        <v>60</v>
      </c>
      <c r="M1818">
        <f>VLOOKUP(AA1818,角色间职业划分!P:AP,24,FALSE)</f>
        <v>0</v>
      </c>
      <c r="N1818">
        <f>VLOOKUP(AA1818,角色间职业划分!P:AP,14)*100</f>
        <v>95</v>
      </c>
      <c r="O1818">
        <f>VLOOKUP(AA1818,角色间职业划分!P:Z,9,FALSE)</f>
        <v>0</v>
      </c>
      <c r="P1818">
        <f>VLOOKUP(AA1818,角色间职业划分!P:AP,10,FALSE)</f>
        <v>0</v>
      </c>
      <c r="Q1818">
        <f>VLOOKUP(AA1818,角色间职业划分!P:AP,15,FALSE)</f>
        <v>0</v>
      </c>
      <c r="R1818">
        <f>VLOOKUP(AA1818,角色间职业划分!P:AP,16,FALSE)</f>
        <v>0</v>
      </c>
      <c r="S1818">
        <f>VLOOKUP(AA1818,角色间职业划分!P:AP,17,FALSE)</f>
        <v>0</v>
      </c>
      <c r="T1818">
        <f>VLOOKUP(AA1818,角色间职业划分!P:AP,18,FALSE)</f>
        <v>0</v>
      </c>
      <c r="U1818">
        <f>VLOOKUP(AA1818,角色间职业划分!P:AP,27,FALSE)</f>
        <v>0</v>
      </c>
      <c r="V1818">
        <f t="shared" si="283"/>
        <v>20</v>
      </c>
      <c r="W1818">
        <f>VLOOKUP(AA1818,角色间职业划分!P:Q,2,FALSE)</f>
        <v>37</v>
      </c>
      <c r="X1818">
        <f t="shared" si="288"/>
        <v>97</v>
      </c>
      <c r="Y1818">
        <f>INT(VLOOKUP(X1818,角色属性总表!AG:AH,2,FALSE)*角色属性总表!$C$38)</f>
        <v>1926</v>
      </c>
      <c r="AA1818">
        <f t="shared" si="289"/>
        <v>18</v>
      </c>
      <c r="AB1818">
        <f>VLOOKUP(X1818,角色属性总表!AG:AI,2,FALSE)*VLOOKUP(角色等级属性!AA1818,角色间职业划分!P:AG,13,FALSE)/角色间职业划分!$AB$9</f>
        <v>1899.8097653772986</v>
      </c>
      <c r="AC1818">
        <f>VLOOKUP(X1818,角色属性总表!AG:AI,3,FALSE)*VLOOKUP(AA1818,角色间职业划分!P:AG,8,FALSE)/角色间职业划分!$W$9</f>
        <v>7460.0399999999981</v>
      </c>
      <c r="AD1818">
        <f>VLOOKUP(AA1818,角色间职业划分!P:AP,26,FALSE)</f>
        <v>0.4</v>
      </c>
      <c r="AE1818">
        <f>VLOOKUP(X1818,角色属性总表!I:Q,3,FALSE)</f>
        <v>862.84799999999996</v>
      </c>
      <c r="AF1818">
        <f>VLOOKUP(AA1818,角色间职业划分!P:AP,11,FALSE)</f>
        <v>0.5</v>
      </c>
      <c r="AG1818">
        <f t="shared" si="284"/>
        <v>7322.3290419423674</v>
      </c>
      <c r="AH1818">
        <f t="shared" si="285"/>
        <v>864</v>
      </c>
      <c r="AJ1818">
        <f t="shared" si="286"/>
        <v>6458.3290419423674</v>
      </c>
      <c r="AK1818">
        <v>1814</v>
      </c>
    </row>
    <row r="1819" spans="1:37" x14ac:dyDescent="0.15">
      <c r="A1819">
        <v>1815</v>
      </c>
      <c r="B1819">
        <f>ROUND(VLOOKUP(X1819,角色属性总表!AG:AI,2,FALSE)/角色属性总表!$C$34,0)</f>
        <v>278</v>
      </c>
      <c r="C1819">
        <f>ROUND(VLOOKUP(X1819,角色属性总表!Y:AE,3,FALSE)/J1819,0)</f>
        <v>170</v>
      </c>
      <c r="D1819">
        <f>ROUND(VLOOKUP(X1819,角色属性总表!AG:AI,3,FALSE)/角色属性总表!$C$35,0)</f>
        <v>290</v>
      </c>
      <c r="E1819">
        <f t="shared" si="280"/>
        <v>767</v>
      </c>
      <c r="F1819">
        <f t="shared" si="281"/>
        <v>26</v>
      </c>
      <c r="G1819">
        <f t="shared" si="282"/>
        <v>7</v>
      </c>
      <c r="H1819">
        <v>0</v>
      </c>
      <c r="I1819">
        <f t="shared" si="287"/>
        <v>3</v>
      </c>
      <c r="J1819">
        <f>VLOOKUP(AA1819,角色间职业划分!P:AP,20,FALSE)</f>
        <v>10</v>
      </c>
      <c r="K1819">
        <f>IF(X1819=500,100,VLOOKUP(AA1819,角色间职业划分!P:AP,22,FALSE))</f>
        <v>120</v>
      </c>
      <c r="L1819">
        <f>IF(X1819=500,K1819,VLOOKUP(AA1819,角色间职业划分!P:AP,23,FALSE))</f>
        <v>60</v>
      </c>
      <c r="M1819">
        <f>VLOOKUP(AA1819,角色间职业划分!P:AP,24,FALSE)</f>
        <v>0</v>
      </c>
      <c r="N1819">
        <f>VLOOKUP(AA1819,角色间职业划分!P:AP,14)*100</f>
        <v>95</v>
      </c>
      <c r="O1819">
        <f>VLOOKUP(AA1819,角色间职业划分!P:Z,9,FALSE)</f>
        <v>0</v>
      </c>
      <c r="P1819">
        <f>VLOOKUP(AA1819,角色间职业划分!P:AP,10,FALSE)</f>
        <v>0</v>
      </c>
      <c r="Q1819">
        <f>VLOOKUP(AA1819,角色间职业划分!P:AP,15,FALSE)</f>
        <v>0</v>
      </c>
      <c r="R1819">
        <f>VLOOKUP(AA1819,角色间职业划分!P:AP,16,FALSE)</f>
        <v>0</v>
      </c>
      <c r="S1819">
        <f>VLOOKUP(AA1819,角色间职业划分!P:AP,17,FALSE)</f>
        <v>0</v>
      </c>
      <c r="T1819">
        <f>VLOOKUP(AA1819,角色间职业划分!P:AP,18,FALSE)</f>
        <v>0</v>
      </c>
      <c r="U1819">
        <f>VLOOKUP(AA1819,角色间职业划分!P:AP,27,FALSE)</f>
        <v>0</v>
      </c>
      <c r="V1819">
        <f t="shared" si="283"/>
        <v>20</v>
      </c>
      <c r="W1819">
        <f>VLOOKUP(AA1819,角色间职业划分!P:Q,2,FALSE)</f>
        <v>37</v>
      </c>
      <c r="X1819">
        <f t="shared" si="288"/>
        <v>98</v>
      </c>
      <c r="Y1819">
        <f>INT(VLOOKUP(X1819,角色属性总表!AG:AH,2,FALSE)*角色属性总表!$C$38)</f>
        <v>1944</v>
      </c>
      <c r="AA1819">
        <f t="shared" si="289"/>
        <v>18</v>
      </c>
      <c r="AB1819">
        <f>VLOOKUP(X1819,角色属性总表!AG:AI,2,FALSE)*VLOOKUP(角色等级属性!AA1819,角色间职业划分!P:AG,13,FALSE)/角色间职业划分!$AB$9</f>
        <v>1917.5649968294235</v>
      </c>
      <c r="AC1819">
        <f>VLOOKUP(X1819,角色属性总表!AG:AI,3,FALSE)*VLOOKUP(AA1819,角色间职业划分!P:AG,8,FALSE)/角色间职业划分!$W$9</f>
        <v>7529.7599999999993</v>
      </c>
      <c r="AD1819">
        <f>VLOOKUP(AA1819,角色间职业划分!P:AP,26,FALSE)</f>
        <v>0.4</v>
      </c>
      <c r="AE1819">
        <f>VLOOKUP(X1819,角色属性总表!I:Q,3,FALSE)</f>
        <v>870.91200000000003</v>
      </c>
      <c r="AF1819">
        <f>VLOOKUP(AA1819,角色间职业划分!P:AP,11,FALSE)</f>
        <v>0.5</v>
      </c>
      <c r="AG1819">
        <f t="shared" si="284"/>
        <v>7451.9200706897263</v>
      </c>
      <c r="AH1819">
        <f t="shared" si="285"/>
        <v>870</v>
      </c>
      <c r="AJ1819">
        <f t="shared" si="286"/>
        <v>6581.9200706897263</v>
      </c>
      <c r="AK1819">
        <v>1815</v>
      </c>
    </row>
    <row r="1820" spans="1:37" x14ac:dyDescent="0.15">
      <c r="A1820">
        <v>1816</v>
      </c>
      <c r="B1820">
        <f>ROUND(VLOOKUP(X1820,角色属性总表!AG:AI,2,FALSE)/角色属性总表!$C$34,0)</f>
        <v>280</v>
      </c>
      <c r="C1820">
        <f>ROUND(VLOOKUP(X1820,角色属性总表!Y:AE,3,FALSE)/J1820,0)</f>
        <v>173</v>
      </c>
      <c r="D1820">
        <f>ROUND(VLOOKUP(X1820,角色属性总表!AG:AI,3,FALSE)/角色属性总表!$C$35,0)</f>
        <v>293</v>
      </c>
      <c r="E1820">
        <f t="shared" si="280"/>
        <v>774</v>
      </c>
      <c r="F1820">
        <f t="shared" si="281"/>
        <v>26</v>
      </c>
      <c r="G1820">
        <f t="shared" si="282"/>
        <v>7</v>
      </c>
      <c r="H1820">
        <v>0</v>
      </c>
      <c r="I1820">
        <f t="shared" si="287"/>
        <v>3</v>
      </c>
      <c r="J1820">
        <f>VLOOKUP(AA1820,角色间职业划分!P:AP,20,FALSE)</f>
        <v>10</v>
      </c>
      <c r="K1820">
        <f>IF(X1820=500,100,VLOOKUP(AA1820,角色间职业划分!P:AP,22,FALSE))</f>
        <v>120</v>
      </c>
      <c r="L1820">
        <f>IF(X1820=500,K1820,VLOOKUP(AA1820,角色间职业划分!P:AP,23,FALSE))</f>
        <v>60</v>
      </c>
      <c r="M1820">
        <f>VLOOKUP(AA1820,角色间职业划分!P:AP,24,FALSE)</f>
        <v>0</v>
      </c>
      <c r="N1820">
        <f>VLOOKUP(AA1820,角色间职业划分!P:AP,14)*100</f>
        <v>95</v>
      </c>
      <c r="O1820">
        <f>VLOOKUP(AA1820,角色间职业划分!P:Z,9,FALSE)</f>
        <v>0</v>
      </c>
      <c r="P1820">
        <f>VLOOKUP(AA1820,角色间职业划分!P:AP,10,FALSE)</f>
        <v>0</v>
      </c>
      <c r="Q1820">
        <f>VLOOKUP(AA1820,角色间职业划分!P:AP,15,FALSE)</f>
        <v>0</v>
      </c>
      <c r="R1820">
        <f>VLOOKUP(AA1820,角色间职业划分!P:AP,16,FALSE)</f>
        <v>0</v>
      </c>
      <c r="S1820">
        <f>VLOOKUP(AA1820,角色间职业划分!P:AP,17,FALSE)</f>
        <v>0</v>
      </c>
      <c r="T1820">
        <f>VLOOKUP(AA1820,角色间职业划分!P:AP,18,FALSE)</f>
        <v>0</v>
      </c>
      <c r="U1820">
        <f>VLOOKUP(AA1820,角色间职业划分!P:AP,27,FALSE)</f>
        <v>0</v>
      </c>
      <c r="V1820">
        <f t="shared" si="283"/>
        <v>20</v>
      </c>
      <c r="W1820">
        <f>VLOOKUP(AA1820,角色间职业划分!P:Q,2,FALSE)</f>
        <v>37</v>
      </c>
      <c r="X1820">
        <f t="shared" si="288"/>
        <v>99</v>
      </c>
      <c r="Y1820">
        <f>INT(VLOOKUP(X1820,角色属性总表!AG:AH,2,FALSE)*角色属性总表!$C$38)</f>
        <v>1962</v>
      </c>
      <c r="AA1820">
        <f t="shared" si="289"/>
        <v>18</v>
      </c>
      <c r="AB1820">
        <f>VLOOKUP(X1820,角色属性总表!AG:AI,2,FALSE)*VLOOKUP(角色等级属性!AA1820,角色间职业划分!P:AG,13,FALSE)/角色间职业划分!$AB$9</f>
        <v>1935.3202282815475</v>
      </c>
      <c r="AC1820">
        <f>VLOOKUP(X1820,角色属性总表!AG:AI,3,FALSE)*VLOOKUP(AA1820,角色间职业划分!P:AG,8,FALSE)/角色间职业划分!$W$9</f>
        <v>7599.48</v>
      </c>
      <c r="AD1820">
        <f>VLOOKUP(AA1820,角色间职业划分!P:AP,26,FALSE)</f>
        <v>0.4</v>
      </c>
      <c r="AE1820">
        <f>VLOOKUP(X1820,角色属性总表!I:Q,3,FALSE)</f>
        <v>878.97600000000011</v>
      </c>
      <c r="AF1820">
        <f>VLOOKUP(AA1820,角色间职业划分!P:AP,11,FALSE)</f>
        <v>0.5</v>
      </c>
      <c r="AG1820">
        <f t="shared" si="284"/>
        <v>7582.5720043605115</v>
      </c>
      <c r="AH1820">
        <f t="shared" si="285"/>
        <v>879</v>
      </c>
      <c r="AJ1820">
        <f t="shared" si="286"/>
        <v>6703.5720043605115</v>
      </c>
      <c r="AK1820">
        <v>1816</v>
      </c>
    </row>
    <row r="1821" spans="1:37" x14ac:dyDescent="0.15">
      <c r="A1821">
        <v>1817</v>
      </c>
      <c r="B1821">
        <f>ROUND(VLOOKUP(X1821,角色属性总表!AG:AI,2,FALSE)/角色属性总表!$C$34,0)</f>
        <v>283</v>
      </c>
      <c r="C1821">
        <f>ROUND(VLOOKUP(X1821,角色属性总表!Y:AE,3,FALSE)/J1821,0)</f>
        <v>176</v>
      </c>
      <c r="D1821">
        <f>ROUND(VLOOKUP(X1821,角色属性总表!AG:AI,3,FALSE)/角色属性总表!$C$35,0)</f>
        <v>296</v>
      </c>
      <c r="E1821">
        <f t="shared" si="280"/>
        <v>781</v>
      </c>
      <c r="F1821">
        <f t="shared" si="281"/>
        <v>26</v>
      </c>
      <c r="G1821">
        <f t="shared" si="282"/>
        <v>7</v>
      </c>
      <c r="H1821">
        <v>0</v>
      </c>
      <c r="I1821">
        <f t="shared" si="287"/>
        <v>3</v>
      </c>
      <c r="J1821">
        <f>VLOOKUP(AA1821,角色间职业划分!P:AP,20,FALSE)</f>
        <v>10</v>
      </c>
      <c r="K1821">
        <f>IF(X1821=500,100,VLOOKUP(AA1821,角色间职业划分!P:AP,22,FALSE))</f>
        <v>120</v>
      </c>
      <c r="L1821">
        <f>IF(X1821=500,K1821,VLOOKUP(AA1821,角色间职业划分!P:AP,23,FALSE))</f>
        <v>60</v>
      </c>
      <c r="M1821">
        <f>VLOOKUP(AA1821,角色间职业划分!P:AP,24,FALSE)</f>
        <v>0</v>
      </c>
      <c r="N1821">
        <f>VLOOKUP(AA1821,角色间职业划分!P:AP,14)*100</f>
        <v>95</v>
      </c>
      <c r="O1821">
        <f>VLOOKUP(AA1821,角色间职业划分!P:Z,9,FALSE)</f>
        <v>0</v>
      </c>
      <c r="P1821">
        <f>VLOOKUP(AA1821,角色间职业划分!P:AP,10,FALSE)</f>
        <v>0</v>
      </c>
      <c r="Q1821">
        <f>VLOOKUP(AA1821,角色间职业划分!P:AP,15,FALSE)</f>
        <v>0</v>
      </c>
      <c r="R1821">
        <f>VLOOKUP(AA1821,角色间职业划分!P:AP,16,FALSE)</f>
        <v>0</v>
      </c>
      <c r="S1821">
        <f>VLOOKUP(AA1821,角色间职业划分!P:AP,17,FALSE)</f>
        <v>0</v>
      </c>
      <c r="T1821">
        <f>VLOOKUP(AA1821,角色间职业划分!P:AP,18,FALSE)</f>
        <v>0</v>
      </c>
      <c r="U1821">
        <f>VLOOKUP(AA1821,角色间职业划分!P:AP,27,FALSE)</f>
        <v>0</v>
      </c>
      <c r="V1821">
        <f t="shared" si="283"/>
        <v>20</v>
      </c>
      <c r="W1821">
        <f>VLOOKUP(AA1821,角色间职业划分!P:Q,2,FALSE)</f>
        <v>37</v>
      </c>
      <c r="X1821">
        <f t="shared" si="288"/>
        <v>100</v>
      </c>
      <c r="Y1821">
        <f>INT(VLOOKUP(X1821,角色属性总表!AG:AH,2,FALSE)*角色属性总表!$C$38)</f>
        <v>1980</v>
      </c>
      <c r="AA1821">
        <f t="shared" si="289"/>
        <v>18</v>
      </c>
      <c r="AB1821">
        <f>VLOOKUP(X1821,角色属性总表!AG:AI,2,FALSE)*VLOOKUP(角色等级属性!AA1821,角色间职业划分!P:AG,13,FALSE)/角色间职业划分!$AB$9</f>
        <v>1953.0754597336718</v>
      </c>
      <c r="AC1821">
        <f>VLOOKUP(X1821,角色属性总表!AG:AI,3,FALSE)*VLOOKUP(AA1821,角色间职业划分!P:AG,8,FALSE)/角色间职业划分!$W$9</f>
        <v>7669.1999999999989</v>
      </c>
      <c r="AD1821">
        <f>VLOOKUP(AA1821,角色间职业划分!P:AP,26,FALSE)</f>
        <v>0.4</v>
      </c>
      <c r="AE1821">
        <f>VLOOKUP(X1821,角色属性总表!I:Q,3,FALSE)</f>
        <v>887.04</v>
      </c>
      <c r="AF1821">
        <f>VLOOKUP(AA1821,角色间职业划分!P:AP,11,FALSE)</f>
        <v>0.5</v>
      </c>
      <c r="AG1821">
        <f t="shared" si="284"/>
        <v>7714.2857142857147</v>
      </c>
      <c r="AH1821">
        <f t="shared" si="285"/>
        <v>888</v>
      </c>
      <c r="AJ1821">
        <f t="shared" si="286"/>
        <v>6826.2857142857147</v>
      </c>
      <c r="AK1821">
        <v>1817</v>
      </c>
    </row>
    <row r="1822" spans="1:37" x14ac:dyDescent="0.15">
      <c r="A1822">
        <v>1818</v>
      </c>
      <c r="B1822">
        <f>ROUND(VLOOKUP(X1822,角色属性总表!AG:AI,2,FALSE)/角色属性总表!$C$34,0)</f>
        <v>1428571</v>
      </c>
      <c r="C1822">
        <f>ROUND(VLOOKUP(X1822,角色属性总表!Y:AE,3,FALSE)/J1822,0)</f>
        <v>1000000</v>
      </c>
      <c r="D1822">
        <f>ROUND(VLOOKUP(X1822,角色属性总表!AG:AI,3,FALSE)/角色属性总表!$C$35,0)</f>
        <v>400000</v>
      </c>
      <c r="E1822">
        <f t="shared" si="280"/>
        <v>3945606</v>
      </c>
      <c r="F1822">
        <f t="shared" si="281"/>
        <v>26</v>
      </c>
      <c r="G1822">
        <f t="shared" si="282"/>
        <v>7</v>
      </c>
      <c r="H1822">
        <v>0</v>
      </c>
      <c r="I1822">
        <f t="shared" si="287"/>
        <v>3</v>
      </c>
      <c r="J1822">
        <f>VLOOKUP(AA1822,角色间职业划分!P:AP,20,FALSE)</f>
        <v>10</v>
      </c>
      <c r="K1822">
        <f>IF(X1822=500,100,VLOOKUP(AA1822,角色间职业划分!P:AP,22,FALSE))</f>
        <v>100</v>
      </c>
      <c r="L1822">
        <f>IF(X1822=500,K1822,VLOOKUP(AA1822,角色间职业划分!P:AP,23,FALSE))</f>
        <v>100</v>
      </c>
      <c r="M1822">
        <f>VLOOKUP(AA1822,角色间职业划分!P:AP,24,FALSE)</f>
        <v>0</v>
      </c>
      <c r="N1822">
        <f>VLOOKUP(AA1822,角色间职业划分!P:AP,14)*100</f>
        <v>95</v>
      </c>
      <c r="O1822">
        <f>VLOOKUP(AA1822,角色间职业划分!P:Z,9,FALSE)</f>
        <v>0</v>
      </c>
      <c r="P1822">
        <f>VLOOKUP(AA1822,角色间职业划分!P:AP,10,FALSE)</f>
        <v>0</v>
      </c>
      <c r="Q1822">
        <f>VLOOKUP(AA1822,角色间职业划分!P:AP,15,FALSE)</f>
        <v>0</v>
      </c>
      <c r="R1822">
        <f>VLOOKUP(AA1822,角色间职业划分!P:AP,16,FALSE)</f>
        <v>0</v>
      </c>
      <c r="S1822">
        <f>VLOOKUP(AA1822,角色间职业划分!P:AP,17,FALSE)</f>
        <v>0</v>
      </c>
      <c r="T1822">
        <f>VLOOKUP(AA1822,角色间职业划分!P:AP,18,FALSE)</f>
        <v>0</v>
      </c>
      <c r="U1822">
        <f>VLOOKUP(AA1822,角色间职业划分!P:AP,27,FALSE)</f>
        <v>0</v>
      </c>
      <c r="V1822">
        <f t="shared" si="283"/>
        <v>20</v>
      </c>
      <c r="W1822">
        <f>VLOOKUP(AA1822,角色间职业划分!P:Q,2,FALSE)</f>
        <v>37</v>
      </c>
      <c r="X1822">
        <f t="shared" si="288"/>
        <v>500</v>
      </c>
      <c r="Y1822">
        <f>INT(VLOOKUP(X1822,角色属性总表!AG:AH,2,FALSE)*角色属性总表!$C$38)</f>
        <v>9999999</v>
      </c>
      <c r="AA1822">
        <f t="shared" si="289"/>
        <v>18</v>
      </c>
      <c r="AB1822">
        <f>VLOOKUP(X1822,角色属性总表!AG:AI,2,FALSE)*VLOOKUP(角色等级属性!AA1822,角色间职业划分!P:AG,13,FALSE)/角色间职业划分!$AB$9</f>
        <v>9864016.4870006349</v>
      </c>
      <c r="AC1822">
        <f>VLOOKUP(X1822,角色属性总表!AG:AI,3,FALSE)*VLOOKUP(AA1822,角色间职业划分!P:AG,8,FALSE)/角色间职业划分!$W$9</f>
        <v>10374998.962499999</v>
      </c>
      <c r="AD1822">
        <f>VLOOKUP(AA1822,角色间职业划分!P:AP,26,FALSE)</f>
        <v>0.4</v>
      </c>
      <c r="AE1822">
        <f>VLOOKUP(X1822,角色属性总表!I:Q,3,FALSE)</f>
        <v>0</v>
      </c>
      <c r="AF1822">
        <f>VLOOKUP(AA1822,角色间职业划分!P:AP,11,FALSE)</f>
        <v>0.5</v>
      </c>
      <c r="AG1822">
        <f t="shared" si="284"/>
        <v>183406.97344089879</v>
      </c>
      <c r="AH1822">
        <f t="shared" si="285"/>
        <v>1200000</v>
      </c>
      <c r="AJ1822">
        <f t="shared" si="286"/>
        <v>-1016593.0265591012</v>
      </c>
      <c r="AK1822">
        <v>1818</v>
      </c>
    </row>
    <row r="1823" spans="1:37" x14ac:dyDescent="0.15">
      <c r="A1823">
        <v>1819</v>
      </c>
      <c r="B1823">
        <f>ROUND(VLOOKUP(X1823,角色属性总表!AG:AI,2,FALSE)/角色属性总表!$C$34,0)</f>
        <v>28</v>
      </c>
      <c r="C1823">
        <f>ROUND(VLOOKUP(X1823,角色属性总表!Y:AE,3,FALSE)/J1823,0)</f>
        <v>5</v>
      </c>
      <c r="D1823">
        <f>ROUND(VLOOKUP(X1823,角色属性总表!AG:AI,3,FALSE)/角色属性总表!$C$35,0)</f>
        <v>30</v>
      </c>
      <c r="E1823">
        <f t="shared" si="280"/>
        <v>76</v>
      </c>
      <c r="F1823">
        <f t="shared" si="281"/>
        <v>34</v>
      </c>
      <c r="G1823">
        <f t="shared" si="282"/>
        <v>7</v>
      </c>
      <c r="H1823">
        <v>0</v>
      </c>
      <c r="I1823">
        <f t="shared" si="287"/>
        <v>3</v>
      </c>
      <c r="J1823">
        <f>VLOOKUP(AA1823,角色间职业划分!P:AP,20,FALSE)</f>
        <v>10</v>
      </c>
      <c r="K1823">
        <f>IF(X1823=500,100,VLOOKUP(AA1823,角色间职业划分!P:AP,22,FALSE))</f>
        <v>120</v>
      </c>
      <c r="L1823">
        <f>IF(X1823=500,K1823,VLOOKUP(AA1823,角色间职业划分!P:AP,23,FALSE))</f>
        <v>60</v>
      </c>
      <c r="M1823">
        <f>VLOOKUP(AA1823,角色间职业划分!P:AP,24,FALSE)</f>
        <v>0</v>
      </c>
      <c r="N1823">
        <f>VLOOKUP(AA1823,角色间职业划分!P:AP,14)*100</f>
        <v>95</v>
      </c>
      <c r="O1823">
        <f>VLOOKUP(AA1823,角色间职业划分!P:Z,9,FALSE)</f>
        <v>0</v>
      </c>
      <c r="P1823">
        <f>VLOOKUP(AA1823,角色间职业划分!P:AP,10,FALSE)</f>
        <v>0</v>
      </c>
      <c r="Q1823">
        <f>VLOOKUP(AA1823,角色间职业划分!P:AP,15,FALSE)</f>
        <v>0</v>
      </c>
      <c r="R1823">
        <f>VLOOKUP(AA1823,角色间职业划分!P:AP,16,FALSE)</f>
        <v>0</v>
      </c>
      <c r="S1823">
        <f>VLOOKUP(AA1823,角色间职业划分!P:AP,17,FALSE)</f>
        <v>0</v>
      </c>
      <c r="T1823">
        <f>VLOOKUP(AA1823,角色间职业划分!P:AP,18,FALSE)</f>
        <v>0</v>
      </c>
      <c r="U1823">
        <f>VLOOKUP(AA1823,角色间职业划分!P:AP,27,FALSE)</f>
        <v>0</v>
      </c>
      <c r="V1823">
        <f t="shared" si="283"/>
        <v>4.9999999999999991</v>
      </c>
      <c r="W1823">
        <f>VLOOKUP(AA1823,角色间职业划分!P:Q,2,FALSE)</f>
        <v>38</v>
      </c>
      <c r="X1823">
        <f t="shared" si="288"/>
        <v>1</v>
      </c>
      <c r="Y1823">
        <f>INT(VLOOKUP(X1823,角色属性总表!AG:AH,2,FALSE)*角色属性总表!$C$38)</f>
        <v>198</v>
      </c>
      <c r="AA1823">
        <f t="shared" si="289"/>
        <v>19</v>
      </c>
      <c r="AB1823">
        <f>VLOOKUP(X1823,角色属性总表!AG:AI,2,FALSE)*VLOOKUP(角色等级属性!AA1823,角色间职业划分!P:AG,13,FALSE)/角色间职业划分!$AB$9</f>
        <v>191.27464679397607</v>
      </c>
      <c r="AC1823">
        <f>VLOOKUP(X1823,角色属性总表!AG:AI,3,FALSE)*VLOOKUP(AA1823,角色间职业划分!P:AG,8,FALSE)/角色间职业划分!$W$9</f>
        <v>1018.0170000000002</v>
      </c>
      <c r="AD1823">
        <f>VLOOKUP(AA1823,角色间职业划分!P:AP,26,FALSE)</f>
        <v>0.4</v>
      </c>
      <c r="AE1823">
        <f>VLOOKUP(X1823,角色属性总表!I:Q,3,FALSE)</f>
        <v>88.704000000000008</v>
      </c>
      <c r="AF1823">
        <f>VLOOKUP(AA1823,角色间职业划分!P:AP,11,FALSE)</f>
        <v>0.35</v>
      </c>
      <c r="AG1823">
        <f t="shared" si="284"/>
        <v>5.5670103092783512</v>
      </c>
      <c r="AH1823">
        <f t="shared" si="285"/>
        <v>90</v>
      </c>
      <c r="AJ1823">
        <f t="shared" si="286"/>
        <v>-84.432989690721655</v>
      </c>
      <c r="AK1823">
        <v>1819</v>
      </c>
    </row>
    <row r="1824" spans="1:37" x14ac:dyDescent="0.15">
      <c r="A1824">
        <v>1820</v>
      </c>
      <c r="B1824">
        <f>ROUND(VLOOKUP(X1824,角色属性总表!AG:AI,2,FALSE)/角色属性总表!$C$34,0)</f>
        <v>31</v>
      </c>
      <c r="C1824">
        <f>ROUND(VLOOKUP(X1824,角色属性总表!Y:AE,3,FALSE)/J1824,0)</f>
        <v>6</v>
      </c>
      <c r="D1824">
        <f>ROUND(VLOOKUP(X1824,角色属性总表!AG:AI,3,FALSE)/角色属性总表!$C$35,0)</f>
        <v>32</v>
      </c>
      <c r="E1824">
        <f t="shared" si="280"/>
        <v>83</v>
      </c>
      <c r="F1824">
        <f t="shared" si="281"/>
        <v>35</v>
      </c>
      <c r="G1824">
        <f t="shared" si="282"/>
        <v>7</v>
      </c>
      <c r="H1824">
        <v>0</v>
      </c>
      <c r="I1824">
        <f t="shared" si="287"/>
        <v>3</v>
      </c>
      <c r="J1824">
        <f>VLOOKUP(AA1824,角色间职业划分!P:AP,20,FALSE)</f>
        <v>10</v>
      </c>
      <c r="K1824">
        <f>IF(X1824=500,100,VLOOKUP(AA1824,角色间职业划分!P:AP,22,FALSE))</f>
        <v>120</v>
      </c>
      <c r="L1824">
        <f>IF(X1824=500,K1824,VLOOKUP(AA1824,角色间职业划分!P:AP,23,FALSE))</f>
        <v>60</v>
      </c>
      <c r="M1824">
        <f>VLOOKUP(AA1824,角色间职业划分!P:AP,24,FALSE)</f>
        <v>0</v>
      </c>
      <c r="N1824">
        <f>VLOOKUP(AA1824,角色间职业划分!P:AP,14)*100</f>
        <v>95</v>
      </c>
      <c r="O1824">
        <f>VLOOKUP(AA1824,角色间职业划分!P:Z,9,FALSE)</f>
        <v>0</v>
      </c>
      <c r="P1824">
        <f>VLOOKUP(AA1824,角色间职业划分!P:AP,10,FALSE)</f>
        <v>0</v>
      </c>
      <c r="Q1824">
        <f>VLOOKUP(AA1824,角色间职业划分!P:AP,15,FALSE)</f>
        <v>0</v>
      </c>
      <c r="R1824">
        <f>VLOOKUP(AA1824,角色间职业划分!P:AP,16,FALSE)</f>
        <v>0</v>
      </c>
      <c r="S1824">
        <f>VLOOKUP(AA1824,角色间职业划分!P:AP,17,FALSE)</f>
        <v>0</v>
      </c>
      <c r="T1824">
        <f>VLOOKUP(AA1824,角色间职业划分!P:AP,18,FALSE)</f>
        <v>0</v>
      </c>
      <c r="U1824">
        <f>VLOOKUP(AA1824,角色间职业划分!P:AP,27,FALSE)</f>
        <v>0</v>
      </c>
      <c r="V1824">
        <f t="shared" si="283"/>
        <v>4.9999999999999991</v>
      </c>
      <c r="W1824">
        <f>VLOOKUP(AA1824,角色间职业划分!P:Q,2,FALSE)</f>
        <v>38</v>
      </c>
      <c r="X1824">
        <f t="shared" si="288"/>
        <v>2</v>
      </c>
      <c r="Y1824">
        <f>INT(VLOOKUP(X1824,角色属性总表!AG:AH,2,FALSE)*角色属性总表!$C$38)</f>
        <v>216</v>
      </c>
      <c r="AA1824">
        <f t="shared" si="289"/>
        <v>19</v>
      </c>
      <c r="AB1824">
        <f>VLOOKUP(X1824,角色属性总表!AG:AI,2,FALSE)*VLOOKUP(角色等级属性!AA1824,角色间职业划分!P:AG,13,FALSE)/角色间职业划分!$AB$9</f>
        <v>208.66325104797389</v>
      </c>
      <c r="AC1824">
        <f>VLOOKUP(X1824,角色属性总表!AG:AI,3,FALSE)*VLOOKUP(AA1824,角色间职业划分!P:AG,8,FALSE)/角色间职业划分!$W$9</f>
        <v>1110.5640000000001</v>
      </c>
      <c r="AD1824">
        <f>VLOOKUP(AA1824,角色间职业划分!P:AP,26,FALSE)</f>
        <v>0.4</v>
      </c>
      <c r="AE1824">
        <f>VLOOKUP(X1824,角色属性总表!I:Q,3,FALSE)</f>
        <v>96.768000000000001</v>
      </c>
      <c r="AF1824">
        <f>VLOOKUP(AA1824,角色间职业划分!P:AP,11,FALSE)</f>
        <v>0.35</v>
      </c>
      <c r="AG1824">
        <f t="shared" si="284"/>
        <v>15.950216863984597</v>
      </c>
      <c r="AH1824">
        <f t="shared" si="285"/>
        <v>96</v>
      </c>
      <c r="AJ1824">
        <f t="shared" si="286"/>
        <v>-80.049783136015407</v>
      </c>
      <c r="AK1824">
        <v>1820</v>
      </c>
    </row>
    <row r="1825" spans="1:37" x14ac:dyDescent="0.15">
      <c r="A1825">
        <v>1821</v>
      </c>
      <c r="B1825">
        <f>ROUND(VLOOKUP(X1825,角色属性总表!AG:AI,2,FALSE)/角色属性总表!$C$34,0)</f>
        <v>33</v>
      </c>
      <c r="C1825">
        <f>ROUND(VLOOKUP(X1825,角色属性总表!Y:AE,3,FALSE)/J1825,0)</f>
        <v>6</v>
      </c>
      <c r="D1825">
        <f>ROUND(VLOOKUP(X1825,角色属性总表!AG:AI,3,FALSE)/角色属性总表!$C$35,0)</f>
        <v>35</v>
      </c>
      <c r="E1825">
        <f t="shared" si="280"/>
        <v>90</v>
      </c>
      <c r="F1825">
        <f t="shared" si="281"/>
        <v>34</v>
      </c>
      <c r="G1825">
        <f t="shared" si="282"/>
        <v>7</v>
      </c>
      <c r="H1825">
        <v>0</v>
      </c>
      <c r="I1825">
        <f t="shared" si="287"/>
        <v>3</v>
      </c>
      <c r="J1825">
        <f>VLOOKUP(AA1825,角色间职业划分!P:AP,20,FALSE)</f>
        <v>10</v>
      </c>
      <c r="K1825">
        <f>IF(X1825=500,100,VLOOKUP(AA1825,角色间职业划分!P:AP,22,FALSE))</f>
        <v>120</v>
      </c>
      <c r="L1825">
        <f>IF(X1825=500,K1825,VLOOKUP(AA1825,角色间职业划分!P:AP,23,FALSE))</f>
        <v>60</v>
      </c>
      <c r="M1825">
        <f>VLOOKUP(AA1825,角色间职业划分!P:AP,24,FALSE)</f>
        <v>0</v>
      </c>
      <c r="N1825">
        <f>VLOOKUP(AA1825,角色间职业划分!P:AP,14)*100</f>
        <v>95</v>
      </c>
      <c r="O1825">
        <f>VLOOKUP(AA1825,角色间职业划分!P:Z,9,FALSE)</f>
        <v>0</v>
      </c>
      <c r="P1825">
        <f>VLOOKUP(AA1825,角色间职业划分!P:AP,10,FALSE)</f>
        <v>0</v>
      </c>
      <c r="Q1825">
        <f>VLOOKUP(AA1825,角色间职业划分!P:AP,15,FALSE)</f>
        <v>0</v>
      </c>
      <c r="R1825">
        <f>VLOOKUP(AA1825,角色间职业划分!P:AP,16,FALSE)</f>
        <v>0</v>
      </c>
      <c r="S1825">
        <f>VLOOKUP(AA1825,角色间职业划分!P:AP,17,FALSE)</f>
        <v>0</v>
      </c>
      <c r="T1825">
        <f>VLOOKUP(AA1825,角色间职业划分!P:AP,18,FALSE)</f>
        <v>0</v>
      </c>
      <c r="U1825">
        <f>VLOOKUP(AA1825,角色间职业划分!P:AP,27,FALSE)</f>
        <v>0</v>
      </c>
      <c r="V1825">
        <f t="shared" si="283"/>
        <v>4.9999999999999991</v>
      </c>
      <c r="W1825">
        <f>VLOOKUP(AA1825,角色间职业划分!P:Q,2,FALSE)</f>
        <v>38</v>
      </c>
      <c r="X1825">
        <f t="shared" si="288"/>
        <v>3</v>
      </c>
      <c r="Y1825">
        <f>INT(VLOOKUP(X1825,角色属性总表!AG:AH,2,FALSE)*角色属性总表!$C$38)</f>
        <v>234</v>
      </c>
      <c r="AA1825">
        <f t="shared" si="289"/>
        <v>19</v>
      </c>
      <c r="AB1825">
        <f>VLOOKUP(X1825,角色属性总表!AG:AI,2,FALSE)*VLOOKUP(角色等级属性!AA1825,角色间职业划分!P:AG,13,FALSE)/角色间职业划分!$AB$9</f>
        <v>226.0518553019717</v>
      </c>
      <c r="AC1825">
        <f>VLOOKUP(X1825,角色属性总表!AG:AI,3,FALSE)*VLOOKUP(AA1825,角色间职业划分!P:AG,8,FALSE)/角色间职业划分!$W$9</f>
        <v>1203.1110000000001</v>
      </c>
      <c r="AD1825">
        <f>VLOOKUP(AA1825,角色间职业划分!P:AP,26,FALSE)</f>
        <v>0.4</v>
      </c>
      <c r="AE1825">
        <f>VLOOKUP(X1825,角色属性总表!I:Q,3,FALSE)</f>
        <v>104.83200000000001</v>
      </c>
      <c r="AF1825">
        <f>VLOOKUP(AA1825,角色间职业划分!P:AP,11,FALSE)</f>
        <v>0.35</v>
      </c>
      <c r="AG1825">
        <f t="shared" si="284"/>
        <v>29.597135348055552</v>
      </c>
      <c r="AH1825">
        <f t="shared" si="285"/>
        <v>105</v>
      </c>
      <c r="AJ1825">
        <f t="shared" si="286"/>
        <v>-75.402864651944441</v>
      </c>
      <c r="AK1825">
        <v>1821</v>
      </c>
    </row>
    <row r="1826" spans="1:37" x14ac:dyDescent="0.15">
      <c r="A1826">
        <v>1822</v>
      </c>
      <c r="B1826">
        <f>ROUND(VLOOKUP(X1826,角色属性总表!AG:AI,2,FALSE)/角色属性总表!$C$34,0)</f>
        <v>36</v>
      </c>
      <c r="C1826">
        <f>ROUND(VLOOKUP(X1826,角色属性总表!Y:AE,3,FALSE)/J1826,0)</f>
        <v>7</v>
      </c>
      <c r="D1826">
        <f>ROUND(VLOOKUP(X1826,角色属性总表!AG:AI,3,FALSE)/角色属性总表!$C$35,0)</f>
        <v>38</v>
      </c>
      <c r="E1826">
        <f t="shared" si="280"/>
        <v>97</v>
      </c>
      <c r="F1826">
        <f t="shared" si="281"/>
        <v>34</v>
      </c>
      <c r="G1826">
        <f t="shared" si="282"/>
        <v>7</v>
      </c>
      <c r="H1826">
        <v>0</v>
      </c>
      <c r="I1826">
        <f t="shared" si="287"/>
        <v>3</v>
      </c>
      <c r="J1826">
        <f>VLOOKUP(AA1826,角色间职业划分!P:AP,20,FALSE)</f>
        <v>10</v>
      </c>
      <c r="K1826">
        <f>IF(X1826=500,100,VLOOKUP(AA1826,角色间职业划分!P:AP,22,FALSE))</f>
        <v>120</v>
      </c>
      <c r="L1826">
        <f>IF(X1826=500,K1826,VLOOKUP(AA1826,角色间职业划分!P:AP,23,FALSE))</f>
        <v>60</v>
      </c>
      <c r="M1826">
        <f>VLOOKUP(AA1826,角色间职业划分!P:AP,24,FALSE)</f>
        <v>0</v>
      </c>
      <c r="N1826">
        <f>VLOOKUP(AA1826,角色间职业划分!P:AP,14)*100</f>
        <v>95</v>
      </c>
      <c r="O1826">
        <f>VLOOKUP(AA1826,角色间职业划分!P:Z,9,FALSE)</f>
        <v>0</v>
      </c>
      <c r="P1826">
        <f>VLOOKUP(AA1826,角色间职业划分!P:AP,10,FALSE)</f>
        <v>0</v>
      </c>
      <c r="Q1826">
        <f>VLOOKUP(AA1826,角色间职业划分!P:AP,15,FALSE)</f>
        <v>0</v>
      </c>
      <c r="R1826">
        <f>VLOOKUP(AA1826,角色间职业划分!P:AP,16,FALSE)</f>
        <v>0</v>
      </c>
      <c r="S1826">
        <f>VLOOKUP(AA1826,角色间职业划分!P:AP,17,FALSE)</f>
        <v>0</v>
      </c>
      <c r="T1826">
        <f>VLOOKUP(AA1826,角色间职业划分!P:AP,18,FALSE)</f>
        <v>0</v>
      </c>
      <c r="U1826">
        <f>VLOOKUP(AA1826,角色间职业划分!P:AP,27,FALSE)</f>
        <v>0</v>
      </c>
      <c r="V1826">
        <f t="shared" si="283"/>
        <v>4.9999999999999991</v>
      </c>
      <c r="W1826">
        <f>VLOOKUP(AA1826,角色间职业划分!P:Q,2,FALSE)</f>
        <v>38</v>
      </c>
      <c r="X1826">
        <f t="shared" si="288"/>
        <v>4</v>
      </c>
      <c r="Y1826">
        <f>INT(VLOOKUP(X1826,角色属性总表!AG:AH,2,FALSE)*角色属性总表!$C$38)</f>
        <v>252</v>
      </c>
      <c r="AA1826">
        <f t="shared" si="289"/>
        <v>19</v>
      </c>
      <c r="AB1826">
        <f>VLOOKUP(X1826,角色属性总表!AG:AI,2,FALSE)*VLOOKUP(角色等级属性!AA1826,角色间职业划分!P:AG,13,FALSE)/角色间职业划分!$AB$9</f>
        <v>243.44045955596948</v>
      </c>
      <c r="AC1826">
        <f>VLOOKUP(X1826,角色属性总表!AG:AI,3,FALSE)*VLOOKUP(AA1826,角色间职业划分!P:AG,8,FALSE)/角色间职业划分!$W$9</f>
        <v>1295.6579999999999</v>
      </c>
      <c r="AD1826">
        <f>VLOOKUP(AA1826,角色间职业划分!P:AP,26,FALSE)</f>
        <v>0.4</v>
      </c>
      <c r="AE1826">
        <f>VLOOKUP(X1826,角色属性总表!I:Q,3,FALSE)</f>
        <v>112.89599999999999</v>
      </c>
      <c r="AF1826">
        <f>VLOOKUP(AA1826,角色间职业划分!P:AP,11,FALSE)</f>
        <v>0.35</v>
      </c>
      <c r="AG1826">
        <f t="shared" si="284"/>
        <v>45.957446808510639</v>
      </c>
      <c r="AH1826">
        <f t="shared" si="285"/>
        <v>114</v>
      </c>
      <c r="AJ1826">
        <f t="shared" si="286"/>
        <v>-68.042553191489361</v>
      </c>
      <c r="AK1826">
        <v>1822</v>
      </c>
    </row>
    <row r="1827" spans="1:37" x14ac:dyDescent="0.15">
      <c r="A1827">
        <v>1823</v>
      </c>
      <c r="B1827">
        <f>ROUND(VLOOKUP(X1827,角色属性总表!AG:AI,2,FALSE)/角色属性总表!$C$34,0)</f>
        <v>39</v>
      </c>
      <c r="C1827">
        <f>ROUND(VLOOKUP(X1827,角色属性总表!Y:AE,3,FALSE)/J1827,0)</f>
        <v>7</v>
      </c>
      <c r="D1827">
        <f>ROUND(VLOOKUP(X1827,角色属性总表!AG:AI,3,FALSE)/角色属性总表!$C$35,0)</f>
        <v>40</v>
      </c>
      <c r="E1827">
        <f t="shared" si="280"/>
        <v>104</v>
      </c>
      <c r="F1827">
        <f t="shared" si="281"/>
        <v>35</v>
      </c>
      <c r="G1827">
        <f t="shared" si="282"/>
        <v>7</v>
      </c>
      <c r="H1827">
        <v>0</v>
      </c>
      <c r="I1827">
        <f t="shared" si="287"/>
        <v>3</v>
      </c>
      <c r="J1827">
        <f>VLOOKUP(AA1827,角色间职业划分!P:AP,20,FALSE)</f>
        <v>10</v>
      </c>
      <c r="K1827">
        <f>IF(X1827=500,100,VLOOKUP(AA1827,角色间职业划分!P:AP,22,FALSE))</f>
        <v>120</v>
      </c>
      <c r="L1827">
        <f>IF(X1827=500,K1827,VLOOKUP(AA1827,角色间职业划分!P:AP,23,FALSE))</f>
        <v>60</v>
      </c>
      <c r="M1827">
        <f>VLOOKUP(AA1827,角色间职业划分!P:AP,24,FALSE)</f>
        <v>0</v>
      </c>
      <c r="N1827">
        <f>VLOOKUP(AA1827,角色间职业划分!P:AP,14)*100</f>
        <v>95</v>
      </c>
      <c r="O1827">
        <f>VLOOKUP(AA1827,角色间职业划分!P:Z,9,FALSE)</f>
        <v>0</v>
      </c>
      <c r="P1827">
        <f>VLOOKUP(AA1827,角色间职业划分!P:AP,10,FALSE)</f>
        <v>0</v>
      </c>
      <c r="Q1827">
        <f>VLOOKUP(AA1827,角色间职业划分!P:AP,15,FALSE)</f>
        <v>0</v>
      </c>
      <c r="R1827">
        <f>VLOOKUP(AA1827,角色间职业划分!P:AP,16,FALSE)</f>
        <v>0</v>
      </c>
      <c r="S1827">
        <f>VLOOKUP(AA1827,角色间职业划分!P:AP,17,FALSE)</f>
        <v>0</v>
      </c>
      <c r="T1827">
        <f>VLOOKUP(AA1827,角色间职业划分!P:AP,18,FALSE)</f>
        <v>0</v>
      </c>
      <c r="U1827">
        <f>VLOOKUP(AA1827,角色间职业划分!P:AP,27,FALSE)</f>
        <v>0</v>
      </c>
      <c r="V1827">
        <f t="shared" si="283"/>
        <v>4.9999999999999991</v>
      </c>
      <c r="W1827">
        <f>VLOOKUP(AA1827,角色间职业划分!P:Q,2,FALSE)</f>
        <v>38</v>
      </c>
      <c r="X1827">
        <f t="shared" si="288"/>
        <v>5</v>
      </c>
      <c r="Y1827">
        <f>INT(VLOOKUP(X1827,角色属性总表!AG:AH,2,FALSE)*角色属性总表!$C$38)</f>
        <v>270</v>
      </c>
      <c r="AA1827">
        <f t="shared" si="289"/>
        <v>19</v>
      </c>
      <c r="AB1827">
        <f>VLOOKUP(X1827,角色属性总表!AG:AI,2,FALSE)*VLOOKUP(角色等级属性!AA1827,角色间职业划分!P:AG,13,FALSE)/角色间职业划分!$AB$9</f>
        <v>260.82906380996735</v>
      </c>
      <c r="AC1827">
        <f>VLOOKUP(X1827,角色属性总表!AG:AI,3,FALSE)*VLOOKUP(AA1827,角色间职业划分!P:AG,8,FALSE)/角色间职业划分!$W$9</f>
        <v>1388.2049999999999</v>
      </c>
      <c r="AD1827">
        <f>VLOOKUP(AA1827,角色间职业划分!P:AP,26,FALSE)</f>
        <v>0.4</v>
      </c>
      <c r="AE1827">
        <f>VLOOKUP(X1827,角色属性总表!I:Q,3,FALSE)</f>
        <v>120.96000000000001</v>
      </c>
      <c r="AF1827">
        <f>VLOOKUP(AA1827,角色间职业划分!P:AP,11,FALSE)</f>
        <v>0.35</v>
      </c>
      <c r="AG1827">
        <f t="shared" si="284"/>
        <v>64.715053131586458</v>
      </c>
      <c r="AH1827">
        <f t="shared" si="285"/>
        <v>120</v>
      </c>
      <c r="AJ1827">
        <f t="shared" si="286"/>
        <v>-55.284946868413542</v>
      </c>
      <c r="AK1827">
        <v>1823</v>
      </c>
    </row>
    <row r="1828" spans="1:37" x14ac:dyDescent="0.15">
      <c r="A1828">
        <v>1824</v>
      </c>
      <c r="B1828">
        <f>ROUND(VLOOKUP(X1828,角色属性总表!AG:AI,2,FALSE)/角色属性总表!$C$34,0)</f>
        <v>41</v>
      </c>
      <c r="C1828">
        <f>ROUND(VLOOKUP(X1828,角色属性总表!Y:AE,3,FALSE)/J1828,0)</f>
        <v>8</v>
      </c>
      <c r="D1828">
        <f>ROUND(VLOOKUP(X1828,角色属性总表!AG:AI,3,FALSE)/角色属性总表!$C$35,0)</f>
        <v>43</v>
      </c>
      <c r="E1828">
        <f t="shared" si="280"/>
        <v>111</v>
      </c>
      <c r="F1828">
        <f t="shared" si="281"/>
        <v>34</v>
      </c>
      <c r="G1828">
        <f t="shared" si="282"/>
        <v>7</v>
      </c>
      <c r="H1828">
        <v>0</v>
      </c>
      <c r="I1828">
        <f t="shared" si="287"/>
        <v>3</v>
      </c>
      <c r="J1828">
        <f>VLOOKUP(AA1828,角色间职业划分!P:AP,20,FALSE)</f>
        <v>10</v>
      </c>
      <c r="K1828">
        <f>IF(X1828=500,100,VLOOKUP(AA1828,角色间职业划分!P:AP,22,FALSE))</f>
        <v>120</v>
      </c>
      <c r="L1828">
        <f>IF(X1828=500,K1828,VLOOKUP(AA1828,角色间职业划分!P:AP,23,FALSE))</f>
        <v>60</v>
      </c>
      <c r="M1828">
        <f>VLOOKUP(AA1828,角色间职业划分!P:AP,24,FALSE)</f>
        <v>0</v>
      </c>
      <c r="N1828">
        <f>VLOOKUP(AA1828,角色间职业划分!P:AP,14)*100</f>
        <v>95</v>
      </c>
      <c r="O1828">
        <f>VLOOKUP(AA1828,角色间职业划分!P:Z,9,FALSE)</f>
        <v>0</v>
      </c>
      <c r="P1828">
        <f>VLOOKUP(AA1828,角色间职业划分!P:AP,10,FALSE)</f>
        <v>0</v>
      </c>
      <c r="Q1828">
        <f>VLOOKUP(AA1828,角色间职业划分!P:AP,15,FALSE)</f>
        <v>0</v>
      </c>
      <c r="R1828">
        <f>VLOOKUP(AA1828,角色间职业划分!P:AP,16,FALSE)</f>
        <v>0</v>
      </c>
      <c r="S1828">
        <f>VLOOKUP(AA1828,角色间职业划分!P:AP,17,FALSE)</f>
        <v>0</v>
      </c>
      <c r="T1828">
        <f>VLOOKUP(AA1828,角色间职业划分!P:AP,18,FALSE)</f>
        <v>0</v>
      </c>
      <c r="U1828">
        <f>VLOOKUP(AA1828,角色间职业划分!P:AP,27,FALSE)</f>
        <v>0</v>
      </c>
      <c r="V1828">
        <f t="shared" si="283"/>
        <v>4.9999999999999991</v>
      </c>
      <c r="W1828">
        <f>VLOOKUP(AA1828,角色间职业划分!P:Q,2,FALSE)</f>
        <v>38</v>
      </c>
      <c r="X1828">
        <f t="shared" si="288"/>
        <v>6</v>
      </c>
      <c r="Y1828">
        <f>INT(VLOOKUP(X1828,角色属性总表!AG:AH,2,FALSE)*角色属性总表!$C$38)</f>
        <v>288</v>
      </c>
      <c r="AA1828">
        <f t="shared" si="289"/>
        <v>19</v>
      </c>
      <c r="AB1828">
        <f>VLOOKUP(X1828,角色属性总表!AG:AI,2,FALSE)*VLOOKUP(角色等级属性!AA1828,角色间职业划分!P:AG,13,FALSE)/角色间职业划分!$AB$9</f>
        <v>278.21766806396516</v>
      </c>
      <c r="AC1828">
        <f>VLOOKUP(X1828,角色属性总表!AG:AI,3,FALSE)*VLOOKUP(AA1828,角色间职业划分!P:AG,8,FALSE)/角色间职业划分!$W$9</f>
        <v>1480.752</v>
      </c>
      <c r="AD1828">
        <f>VLOOKUP(AA1828,角色间职业划分!P:AP,26,FALSE)</f>
        <v>0.4</v>
      </c>
      <c r="AE1828">
        <f>VLOOKUP(X1828,角色属性总表!I:Q,3,FALSE)</f>
        <v>129.024</v>
      </c>
      <c r="AF1828">
        <f>VLOOKUP(AA1828,角色间职业划分!P:AP,11,FALSE)</f>
        <v>0.35</v>
      </c>
      <c r="AG1828">
        <f t="shared" si="284"/>
        <v>85.658020979464069</v>
      </c>
      <c r="AH1828">
        <f t="shared" si="285"/>
        <v>129</v>
      </c>
      <c r="AJ1828">
        <f t="shared" si="286"/>
        <v>-43.341979020535931</v>
      </c>
      <c r="AK1828">
        <v>1824</v>
      </c>
    </row>
    <row r="1829" spans="1:37" x14ac:dyDescent="0.15">
      <c r="A1829">
        <v>1825</v>
      </c>
      <c r="B1829">
        <f>ROUND(VLOOKUP(X1829,角色属性总表!AG:AI,2,FALSE)/角色属性总表!$C$34,0)</f>
        <v>44</v>
      </c>
      <c r="C1829">
        <f>ROUND(VLOOKUP(X1829,角色属性总表!Y:AE,3,FALSE)/J1829,0)</f>
        <v>8</v>
      </c>
      <c r="D1829">
        <f>ROUND(VLOOKUP(X1829,角色属性总表!AG:AI,3,FALSE)/角色属性总表!$C$35,0)</f>
        <v>46</v>
      </c>
      <c r="E1829">
        <f t="shared" si="280"/>
        <v>118</v>
      </c>
      <c r="F1829">
        <f t="shared" si="281"/>
        <v>34</v>
      </c>
      <c r="G1829">
        <f t="shared" si="282"/>
        <v>7</v>
      </c>
      <c r="H1829">
        <v>0</v>
      </c>
      <c r="I1829">
        <f t="shared" si="287"/>
        <v>3</v>
      </c>
      <c r="J1829">
        <f>VLOOKUP(AA1829,角色间职业划分!P:AP,20,FALSE)</f>
        <v>10</v>
      </c>
      <c r="K1829">
        <f>IF(X1829=500,100,VLOOKUP(AA1829,角色间职业划分!P:AP,22,FALSE))</f>
        <v>120</v>
      </c>
      <c r="L1829">
        <f>IF(X1829=500,K1829,VLOOKUP(AA1829,角色间职业划分!P:AP,23,FALSE))</f>
        <v>60</v>
      </c>
      <c r="M1829">
        <f>VLOOKUP(AA1829,角色间职业划分!P:AP,24,FALSE)</f>
        <v>0</v>
      </c>
      <c r="N1829">
        <f>VLOOKUP(AA1829,角色间职业划分!P:AP,14)*100</f>
        <v>95</v>
      </c>
      <c r="O1829">
        <f>VLOOKUP(AA1829,角色间职业划分!P:Z,9,FALSE)</f>
        <v>0</v>
      </c>
      <c r="P1829">
        <f>VLOOKUP(AA1829,角色间职业划分!P:AP,10,FALSE)</f>
        <v>0</v>
      </c>
      <c r="Q1829">
        <f>VLOOKUP(AA1829,角色间职业划分!P:AP,15,FALSE)</f>
        <v>0</v>
      </c>
      <c r="R1829">
        <f>VLOOKUP(AA1829,角色间职业划分!P:AP,16,FALSE)</f>
        <v>0</v>
      </c>
      <c r="S1829">
        <f>VLOOKUP(AA1829,角色间职业划分!P:AP,17,FALSE)</f>
        <v>0</v>
      </c>
      <c r="T1829">
        <f>VLOOKUP(AA1829,角色间职业划分!P:AP,18,FALSE)</f>
        <v>0</v>
      </c>
      <c r="U1829">
        <f>VLOOKUP(AA1829,角色间职业划分!P:AP,27,FALSE)</f>
        <v>0</v>
      </c>
      <c r="V1829">
        <f t="shared" si="283"/>
        <v>4.9999999999999991</v>
      </c>
      <c r="W1829">
        <f>VLOOKUP(AA1829,角色间职业划分!P:Q,2,FALSE)</f>
        <v>38</v>
      </c>
      <c r="X1829">
        <f t="shared" si="288"/>
        <v>7</v>
      </c>
      <c r="Y1829">
        <f>INT(VLOOKUP(X1829,角色属性总表!AG:AH,2,FALSE)*角色属性总表!$C$38)</f>
        <v>306</v>
      </c>
      <c r="AA1829">
        <f t="shared" si="289"/>
        <v>19</v>
      </c>
      <c r="AB1829">
        <f>VLOOKUP(X1829,角色属性总表!AG:AI,2,FALSE)*VLOOKUP(角色等级属性!AA1829,角色间职业划分!P:AG,13,FALSE)/角色间职业划分!$AB$9</f>
        <v>295.60627231796298</v>
      </c>
      <c r="AC1829">
        <f>VLOOKUP(X1829,角色属性总表!AG:AI,3,FALSE)*VLOOKUP(AA1829,角色间职业划分!P:AG,8,FALSE)/角色间职业划分!$W$9</f>
        <v>1573.2989999999998</v>
      </c>
      <c r="AD1829">
        <f>VLOOKUP(AA1829,角色间职业划分!P:AP,26,FALSE)</f>
        <v>0.4</v>
      </c>
      <c r="AE1829">
        <f>VLOOKUP(X1829,角色属性总表!I:Q,3,FALSE)</f>
        <v>137.08799999999999</v>
      </c>
      <c r="AF1829">
        <f>VLOOKUP(AA1829,角色间职业划分!P:AP,11,FALSE)</f>
        <v>0.35</v>
      </c>
      <c r="AG1829">
        <f t="shared" si="284"/>
        <v>108.63177977079756</v>
      </c>
      <c r="AH1829">
        <f t="shared" si="285"/>
        <v>138</v>
      </c>
      <c r="AJ1829">
        <f t="shared" si="286"/>
        <v>-29.368220229202436</v>
      </c>
      <c r="AK1829">
        <v>1825</v>
      </c>
    </row>
    <row r="1830" spans="1:37" x14ac:dyDescent="0.15">
      <c r="A1830">
        <v>1826</v>
      </c>
      <c r="B1830">
        <f>ROUND(VLOOKUP(X1830,角色属性总表!AG:AI,2,FALSE)/角色属性总表!$C$34,0)</f>
        <v>46</v>
      </c>
      <c r="C1830">
        <f>ROUND(VLOOKUP(X1830,角色属性总表!Y:AE,3,FALSE)/J1830,0)</f>
        <v>9</v>
      </c>
      <c r="D1830">
        <f>ROUND(VLOOKUP(X1830,角色属性总表!AG:AI,3,FALSE)/角色属性总表!$C$35,0)</f>
        <v>48</v>
      </c>
      <c r="E1830">
        <f t="shared" si="280"/>
        <v>125</v>
      </c>
      <c r="F1830">
        <f t="shared" si="281"/>
        <v>35</v>
      </c>
      <c r="G1830">
        <f t="shared" si="282"/>
        <v>7</v>
      </c>
      <c r="H1830">
        <v>0</v>
      </c>
      <c r="I1830">
        <f t="shared" si="287"/>
        <v>3</v>
      </c>
      <c r="J1830">
        <f>VLOOKUP(AA1830,角色间职业划分!P:AP,20,FALSE)</f>
        <v>10</v>
      </c>
      <c r="K1830">
        <f>IF(X1830=500,100,VLOOKUP(AA1830,角色间职业划分!P:AP,22,FALSE))</f>
        <v>120</v>
      </c>
      <c r="L1830">
        <f>IF(X1830=500,K1830,VLOOKUP(AA1830,角色间职业划分!P:AP,23,FALSE))</f>
        <v>60</v>
      </c>
      <c r="M1830">
        <f>VLOOKUP(AA1830,角色间职业划分!P:AP,24,FALSE)</f>
        <v>0</v>
      </c>
      <c r="N1830">
        <f>VLOOKUP(AA1830,角色间职业划分!P:AP,14)*100</f>
        <v>95</v>
      </c>
      <c r="O1830">
        <f>VLOOKUP(AA1830,角色间职业划分!P:Z,9,FALSE)</f>
        <v>0</v>
      </c>
      <c r="P1830">
        <f>VLOOKUP(AA1830,角色间职业划分!P:AP,10,FALSE)</f>
        <v>0</v>
      </c>
      <c r="Q1830">
        <f>VLOOKUP(AA1830,角色间职业划分!P:AP,15,FALSE)</f>
        <v>0</v>
      </c>
      <c r="R1830">
        <f>VLOOKUP(AA1830,角色间职业划分!P:AP,16,FALSE)</f>
        <v>0</v>
      </c>
      <c r="S1830">
        <f>VLOOKUP(AA1830,角色间职业划分!P:AP,17,FALSE)</f>
        <v>0</v>
      </c>
      <c r="T1830">
        <f>VLOOKUP(AA1830,角色间职业划分!P:AP,18,FALSE)</f>
        <v>0</v>
      </c>
      <c r="U1830">
        <f>VLOOKUP(AA1830,角色间职业划分!P:AP,27,FALSE)</f>
        <v>0</v>
      </c>
      <c r="V1830">
        <f t="shared" si="283"/>
        <v>4.9999999999999991</v>
      </c>
      <c r="W1830">
        <f>VLOOKUP(AA1830,角色间职业划分!P:Q,2,FALSE)</f>
        <v>38</v>
      </c>
      <c r="X1830">
        <f t="shared" si="288"/>
        <v>8</v>
      </c>
      <c r="Y1830">
        <f>INT(VLOOKUP(X1830,角色属性总表!AG:AH,2,FALSE)*角色属性总表!$C$38)</f>
        <v>324</v>
      </c>
      <c r="AA1830">
        <f t="shared" si="289"/>
        <v>19</v>
      </c>
      <c r="AB1830">
        <f>VLOOKUP(X1830,角色属性总表!AG:AI,2,FALSE)*VLOOKUP(角色等级属性!AA1830,角色间职业划分!P:AG,13,FALSE)/角色间职业划分!$AB$9</f>
        <v>312.99487657196084</v>
      </c>
      <c r="AC1830">
        <f>VLOOKUP(X1830,角色属性总表!AG:AI,3,FALSE)*VLOOKUP(AA1830,角色间职业划分!P:AG,8,FALSE)/角色间职业划分!$W$9</f>
        <v>1665.8460000000002</v>
      </c>
      <c r="AD1830">
        <f>VLOOKUP(AA1830,角色间职业划分!P:AP,26,FALSE)</f>
        <v>0.4</v>
      </c>
      <c r="AE1830">
        <f>VLOOKUP(X1830,角色属性总表!I:Q,3,FALSE)</f>
        <v>145.15200000000002</v>
      </c>
      <c r="AF1830">
        <f>VLOOKUP(AA1830,角色间职业划分!P:AP,11,FALSE)</f>
        <v>0.35</v>
      </c>
      <c r="AG1830">
        <f t="shared" si="284"/>
        <v>133.51737690273509</v>
      </c>
      <c r="AH1830">
        <f t="shared" si="285"/>
        <v>144</v>
      </c>
      <c r="AJ1830">
        <f t="shared" si="286"/>
        <v>-10.482623097264906</v>
      </c>
      <c r="AK1830">
        <v>1826</v>
      </c>
    </row>
    <row r="1831" spans="1:37" x14ac:dyDescent="0.15">
      <c r="A1831">
        <v>1827</v>
      </c>
      <c r="B1831">
        <f>ROUND(VLOOKUP(X1831,角色属性总表!AG:AI,2,FALSE)/角色属性总表!$C$34,0)</f>
        <v>49</v>
      </c>
      <c r="C1831">
        <f>ROUND(VLOOKUP(X1831,角色属性总表!Y:AE,3,FALSE)/J1831,0)</f>
        <v>10</v>
      </c>
      <c r="D1831">
        <f>ROUND(VLOOKUP(X1831,角色属性总表!AG:AI,3,FALSE)/角色属性总表!$C$35,0)</f>
        <v>51</v>
      </c>
      <c r="E1831">
        <f t="shared" si="280"/>
        <v>132</v>
      </c>
      <c r="F1831">
        <f t="shared" si="281"/>
        <v>34</v>
      </c>
      <c r="G1831">
        <f t="shared" si="282"/>
        <v>7</v>
      </c>
      <c r="H1831">
        <v>0</v>
      </c>
      <c r="I1831">
        <f t="shared" si="287"/>
        <v>3</v>
      </c>
      <c r="J1831">
        <f>VLOOKUP(AA1831,角色间职业划分!P:AP,20,FALSE)</f>
        <v>10</v>
      </c>
      <c r="K1831">
        <f>IF(X1831=500,100,VLOOKUP(AA1831,角色间职业划分!P:AP,22,FALSE))</f>
        <v>120</v>
      </c>
      <c r="L1831">
        <f>IF(X1831=500,K1831,VLOOKUP(AA1831,角色间职业划分!P:AP,23,FALSE))</f>
        <v>60</v>
      </c>
      <c r="M1831">
        <f>VLOOKUP(AA1831,角色间职业划分!P:AP,24,FALSE)</f>
        <v>0</v>
      </c>
      <c r="N1831">
        <f>VLOOKUP(AA1831,角色间职业划分!P:AP,14)*100</f>
        <v>95</v>
      </c>
      <c r="O1831">
        <f>VLOOKUP(AA1831,角色间职业划分!P:Z,9,FALSE)</f>
        <v>0</v>
      </c>
      <c r="P1831">
        <f>VLOOKUP(AA1831,角色间职业划分!P:AP,10,FALSE)</f>
        <v>0</v>
      </c>
      <c r="Q1831">
        <f>VLOOKUP(AA1831,角色间职业划分!P:AP,15,FALSE)</f>
        <v>0</v>
      </c>
      <c r="R1831">
        <f>VLOOKUP(AA1831,角色间职业划分!P:AP,16,FALSE)</f>
        <v>0</v>
      </c>
      <c r="S1831">
        <f>VLOOKUP(AA1831,角色间职业划分!P:AP,17,FALSE)</f>
        <v>0</v>
      </c>
      <c r="T1831">
        <f>VLOOKUP(AA1831,角色间职业划分!P:AP,18,FALSE)</f>
        <v>0</v>
      </c>
      <c r="U1831">
        <f>VLOOKUP(AA1831,角色间职业划分!P:AP,27,FALSE)</f>
        <v>0</v>
      </c>
      <c r="V1831">
        <f t="shared" si="283"/>
        <v>4.9999999999999991</v>
      </c>
      <c r="W1831">
        <f>VLOOKUP(AA1831,角色间职业划分!P:Q,2,FALSE)</f>
        <v>38</v>
      </c>
      <c r="X1831">
        <f t="shared" si="288"/>
        <v>9</v>
      </c>
      <c r="Y1831">
        <f>INT(VLOOKUP(X1831,角色属性总表!AG:AH,2,FALSE)*角色属性总表!$C$38)</f>
        <v>342</v>
      </c>
      <c r="AA1831">
        <f t="shared" si="289"/>
        <v>19</v>
      </c>
      <c r="AB1831">
        <f>VLOOKUP(X1831,角色属性总表!AG:AI,2,FALSE)*VLOOKUP(角色等级属性!AA1831,角色间职业划分!P:AG,13,FALSE)/角色间职业划分!$AB$9</f>
        <v>330.38348082595866</v>
      </c>
      <c r="AC1831">
        <f>VLOOKUP(X1831,角色属性总表!AG:AI,3,FALSE)*VLOOKUP(AA1831,角色间职业划分!P:AG,8,FALSE)/角色间职业划分!$W$9</f>
        <v>1758.3929999999998</v>
      </c>
      <c r="AD1831">
        <f>VLOOKUP(AA1831,角色间职业划分!P:AP,26,FALSE)</f>
        <v>0.4</v>
      </c>
      <c r="AE1831">
        <f>VLOOKUP(X1831,角色属性总表!I:Q,3,FALSE)</f>
        <v>153.21599999999998</v>
      </c>
      <c r="AF1831">
        <f>VLOOKUP(AA1831,角色间职业划分!P:AP,11,FALSE)</f>
        <v>0.35</v>
      </c>
      <c r="AG1831">
        <f t="shared" si="284"/>
        <v>160.21978021978018</v>
      </c>
      <c r="AH1831">
        <f t="shared" si="285"/>
        <v>153</v>
      </c>
      <c r="AJ1831">
        <f t="shared" si="286"/>
        <v>7.2197802197801764</v>
      </c>
      <c r="AK1831">
        <v>1827</v>
      </c>
    </row>
    <row r="1832" spans="1:37" x14ac:dyDescent="0.15">
      <c r="A1832">
        <v>1828</v>
      </c>
      <c r="B1832">
        <f>ROUND(VLOOKUP(X1832,角色属性总表!AG:AI,2,FALSE)/角色属性总表!$C$34,0)</f>
        <v>51</v>
      </c>
      <c r="C1832">
        <f>ROUND(VLOOKUP(X1832,角色属性总表!Y:AE,3,FALSE)/J1832,0)</f>
        <v>10</v>
      </c>
      <c r="D1832">
        <f>ROUND(VLOOKUP(X1832,角色属性总表!AG:AI,3,FALSE)/角色属性总表!$C$35,0)</f>
        <v>54</v>
      </c>
      <c r="E1832">
        <f t="shared" si="280"/>
        <v>139</v>
      </c>
      <c r="F1832">
        <f t="shared" si="281"/>
        <v>34</v>
      </c>
      <c r="G1832">
        <f t="shared" si="282"/>
        <v>7</v>
      </c>
      <c r="H1832">
        <v>0</v>
      </c>
      <c r="I1832">
        <f t="shared" si="287"/>
        <v>3</v>
      </c>
      <c r="J1832">
        <f>VLOOKUP(AA1832,角色间职业划分!P:AP,20,FALSE)</f>
        <v>10</v>
      </c>
      <c r="K1832">
        <f>IF(X1832=500,100,VLOOKUP(AA1832,角色间职业划分!P:AP,22,FALSE))</f>
        <v>120</v>
      </c>
      <c r="L1832">
        <f>IF(X1832=500,K1832,VLOOKUP(AA1832,角色间职业划分!P:AP,23,FALSE))</f>
        <v>60</v>
      </c>
      <c r="M1832">
        <f>VLOOKUP(AA1832,角色间职业划分!P:AP,24,FALSE)</f>
        <v>0</v>
      </c>
      <c r="N1832">
        <f>VLOOKUP(AA1832,角色间职业划分!P:AP,14)*100</f>
        <v>95</v>
      </c>
      <c r="O1832">
        <f>VLOOKUP(AA1832,角色间职业划分!P:Z,9,FALSE)</f>
        <v>0</v>
      </c>
      <c r="P1832">
        <f>VLOOKUP(AA1832,角色间职业划分!P:AP,10,FALSE)</f>
        <v>0</v>
      </c>
      <c r="Q1832">
        <f>VLOOKUP(AA1832,角色间职业划分!P:AP,15,FALSE)</f>
        <v>0</v>
      </c>
      <c r="R1832">
        <f>VLOOKUP(AA1832,角色间职业划分!P:AP,16,FALSE)</f>
        <v>0</v>
      </c>
      <c r="S1832">
        <f>VLOOKUP(AA1832,角色间职业划分!P:AP,17,FALSE)</f>
        <v>0</v>
      </c>
      <c r="T1832">
        <f>VLOOKUP(AA1832,角色间职业划分!P:AP,18,FALSE)</f>
        <v>0</v>
      </c>
      <c r="U1832">
        <f>VLOOKUP(AA1832,角色间职业划分!P:AP,27,FALSE)</f>
        <v>0</v>
      </c>
      <c r="V1832">
        <f t="shared" si="283"/>
        <v>4.9999999999999991</v>
      </c>
      <c r="W1832">
        <f>VLOOKUP(AA1832,角色间职业划分!P:Q,2,FALSE)</f>
        <v>38</v>
      </c>
      <c r="X1832">
        <f t="shared" si="288"/>
        <v>10</v>
      </c>
      <c r="Y1832">
        <f>INT(VLOOKUP(X1832,角色属性总表!AG:AH,2,FALSE)*角色属性总表!$C$38)</f>
        <v>360</v>
      </c>
      <c r="AA1832">
        <f t="shared" si="289"/>
        <v>19</v>
      </c>
      <c r="AB1832">
        <f>VLOOKUP(X1832,角色属性总表!AG:AI,2,FALSE)*VLOOKUP(角色等级属性!AA1832,角色间职业划分!P:AG,13,FALSE)/角色间职业划分!$AB$9</f>
        <v>347.77208507995647</v>
      </c>
      <c r="AC1832">
        <f>VLOOKUP(X1832,角色属性总表!AG:AI,3,FALSE)*VLOOKUP(AA1832,角色间职业划分!P:AG,8,FALSE)/角色间职业划分!$W$9</f>
        <v>1850.9399999999998</v>
      </c>
      <c r="AD1832">
        <f>VLOOKUP(AA1832,角色间职业划分!P:AP,26,FALSE)</f>
        <v>0.4</v>
      </c>
      <c r="AE1832">
        <f>VLOOKUP(X1832,角色属性总表!I:Q,3,FALSE)</f>
        <v>161.28</v>
      </c>
      <c r="AF1832">
        <f>VLOOKUP(AA1832,角色间职业划分!P:AP,11,FALSE)</f>
        <v>0.35</v>
      </c>
      <c r="AG1832">
        <f t="shared" si="284"/>
        <v>188.66094212824672</v>
      </c>
      <c r="AH1832">
        <f t="shared" si="285"/>
        <v>162</v>
      </c>
      <c r="AJ1832">
        <f t="shared" si="286"/>
        <v>26.660942128246717</v>
      </c>
      <c r="AK1832">
        <v>1828</v>
      </c>
    </row>
    <row r="1833" spans="1:37" x14ac:dyDescent="0.15">
      <c r="A1833">
        <v>1829</v>
      </c>
      <c r="B1833">
        <f>ROUND(VLOOKUP(X1833,角色属性总表!AG:AI,2,FALSE)/角色属性总表!$C$34,0)</f>
        <v>54</v>
      </c>
      <c r="C1833">
        <f>ROUND(VLOOKUP(X1833,角色属性总表!Y:AE,3,FALSE)/J1833,0)</f>
        <v>11</v>
      </c>
      <c r="D1833">
        <f>ROUND(VLOOKUP(X1833,角色属性总表!AG:AI,3,FALSE)/角色属性总表!$C$35,0)</f>
        <v>56</v>
      </c>
      <c r="E1833">
        <f t="shared" si="280"/>
        <v>146</v>
      </c>
      <c r="F1833">
        <f t="shared" si="281"/>
        <v>35</v>
      </c>
      <c r="G1833">
        <f t="shared" si="282"/>
        <v>7</v>
      </c>
      <c r="H1833">
        <v>0</v>
      </c>
      <c r="I1833">
        <f t="shared" si="287"/>
        <v>3</v>
      </c>
      <c r="J1833">
        <f>VLOOKUP(AA1833,角色间职业划分!P:AP,20,FALSE)</f>
        <v>10</v>
      </c>
      <c r="K1833">
        <f>IF(X1833=500,100,VLOOKUP(AA1833,角色间职业划分!P:AP,22,FALSE))</f>
        <v>120</v>
      </c>
      <c r="L1833">
        <f>IF(X1833=500,K1833,VLOOKUP(AA1833,角色间职业划分!P:AP,23,FALSE))</f>
        <v>60</v>
      </c>
      <c r="M1833">
        <f>VLOOKUP(AA1833,角色间职业划分!P:AP,24,FALSE)</f>
        <v>0</v>
      </c>
      <c r="N1833">
        <f>VLOOKUP(AA1833,角色间职业划分!P:AP,14)*100</f>
        <v>95</v>
      </c>
      <c r="O1833">
        <f>VLOOKUP(AA1833,角色间职业划分!P:Z,9,FALSE)</f>
        <v>0</v>
      </c>
      <c r="P1833">
        <f>VLOOKUP(AA1833,角色间职业划分!P:AP,10,FALSE)</f>
        <v>0</v>
      </c>
      <c r="Q1833">
        <f>VLOOKUP(AA1833,角色间职业划分!P:AP,15,FALSE)</f>
        <v>0</v>
      </c>
      <c r="R1833">
        <f>VLOOKUP(AA1833,角色间职业划分!P:AP,16,FALSE)</f>
        <v>0</v>
      </c>
      <c r="S1833">
        <f>VLOOKUP(AA1833,角色间职业划分!P:AP,17,FALSE)</f>
        <v>0</v>
      </c>
      <c r="T1833">
        <f>VLOOKUP(AA1833,角色间职业划分!P:AP,18,FALSE)</f>
        <v>0</v>
      </c>
      <c r="U1833">
        <f>VLOOKUP(AA1833,角色间职业划分!P:AP,27,FALSE)</f>
        <v>0</v>
      </c>
      <c r="V1833">
        <f t="shared" si="283"/>
        <v>4.9999999999999991</v>
      </c>
      <c r="W1833">
        <f>VLOOKUP(AA1833,角色间职业划分!P:Q,2,FALSE)</f>
        <v>38</v>
      </c>
      <c r="X1833">
        <f t="shared" si="288"/>
        <v>11</v>
      </c>
      <c r="Y1833">
        <f>INT(VLOOKUP(X1833,角色属性总表!AG:AH,2,FALSE)*角色属性总表!$C$38)</f>
        <v>378</v>
      </c>
      <c r="AA1833">
        <f t="shared" si="289"/>
        <v>19</v>
      </c>
      <c r="AB1833">
        <f>VLOOKUP(X1833,角色属性总表!AG:AI,2,FALSE)*VLOOKUP(角色等级属性!AA1833,角色间职业划分!P:AG,13,FALSE)/角色间职业划分!$AB$9</f>
        <v>365.16068933395428</v>
      </c>
      <c r="AC1833">
        <f>VLOOKUP(X1833,角色属性总表!AG:AI,3,FALSE)*VLOOKUP(AA1833,角色间职业划分!P:AG,8,FALSE)/角色间职业划分!$W$9</f>
        <v>1943.4869999999999</v>
      </c>
      <c r="AD1833">
        <f>VLOOKUP(AA1833,角色间职业划分!P:AP,26,FALSE)</f>
        <v>0.4</v>
      </c>
      <c r="AE1833">
        <f>VLOOKUP(X1833,角色属性总表!I:Q,3,FALSE)</f>
        <v>169.34399999999999</v>
      </c>
      <c r="AF1833">
        <f>VLOOKUP(AA1833,角色间职业划分!P:AP,11,FALSE)</f>
        <v>0.35</v>
      </c>
      <c r="AG1833">
        <f t="shared" si="284"/>
        <v>218.77538889719293</v>
      </c>
      <c r="AH1833">
        <f t="shared" si="285"/>
        <v>168</v>
      </c>
      <c r="AJ1833">
        <f t="shared" si="286"/>
        <v>50.775388897192926</v>
      </c>
      <c r="AK1833">
        <v>1829</v>
      </c>
    </row>
    <row r="1834" spans="1:37" x14ac:dyDescent="0.15">
      <c r="A1834">
        <v>1830</v>
      </c>
      <c r="B1834">
        <f>ROUND(VLOOKUP(X1834,角色属性总表!AG:AI,2,FALSE)/角色属性总表!$C$34,0)</f>
        <v>57</v>
      </c>
      <c r="C1834">
        <f>ROUND(VLOOKUP(X1834,角色属性总表!Y:AE,3,FALSE)/J1834,0)</f>
        <v>12</v>
      </c>
      <c r="D1834">
        <f>ROUND(VLOOKUP(X1834,角色属性总表!AG:AI,3,FALSE)/角色属性总表!$C$35,0)</f>
        <v>59</v>
      </c>
      <c r="E1834">
        <f t="shared" si="280"/>
        <v>153</v>
      </c>
      <c r="F1834">
        <f t="shared" si="281"/>
        <v>35</v>
      </c>
      <c r="G1834">
        <f t="shared" si="282"/>
        <v>7</v>
      </c>
      <c r="H1834">
        <v>0</v>
      </c>
      <c r="I1834">
        <f t="shared" si="287"/>
        <v>3</v>
      </c>
      <c r="J1834">
        <f>VLOOKUP(AA1834,角色间职业划分!P:AP,20,FALSE)</f>
        <v>10</v>
      </c>
      <c r="K1834">
        <f>IF(X1834=500,100,VLOOKUP(AA1834,角色间职业划分!P:AP,22,FALSE))</f>
        <v>120</v>
      </c>
      <c r="L1834">
        <f>IF(X1834=500,K1834,VLOOKUP(AA1834,角色间职业划分!P:AP,23,FALSE))</f>
        <v>60</v>
      </c>
      <c r="M1834">
        <f>VLOOKUP(AA1834,角色间职业划分!P:AP,24,FALSE)</f>
        <v>0</v>
      </c>
      <c r="N1834">
        <f>VLOOKUP(AA1834,角色间职业划分!P:AP,14)*100</f>
        <v>95</v>
      </c>
      <c r="O1834">
        <f>VLOOKUP(AA1834,角色间职业划分!P:Z,9,FALSE)</f>
        <v>0</v>
      </c>
      <c r="P1834">
        <f>VLOOKUP(AA1834,角色间职业划分!P:AP,10,FALSE)</f>
        <v>0</v>
      </c>
      <c r="Q1834">
        <f>VLOOKUP(AA1834,角色间职业划分!P:AP,15,FALSE)</f>
        <v>0</v>
      </c>
      <c r="R1834">
        <f>VLOOKUP(AA1834,角色间职业划分!P:AP,16,FALSE)</f>
        <v>0</v>
      </c>
      <c r="S1834">
        <f>VLOOKUP(AA1834,角色间职业划分!P:AP,17,FALSE)</f>
        <v>0</v>
      </c>
      <c r="T1834">
        <f>VLOOKUP(AA1834,角色间职业划分!P:AP,18,FALSE)</f>
        <v>0</v>
      </c>
      <c r="U1834">
        <f>VLOOKUP(AA1834,角色间职业划分!P:AP,27,FALSE)</f>
        <v>0</v>
      </c>
      <c r="V1834">
        <f t="shared" si="283"/>
        <v>4.9999999999999991</v>
      </c>
      <c r="W1834">
        <f>VLOOKUP(AA1834,角色间职业划分!P:Q,2,FALSE)</f>
        <v>38</v>
      </c>
      <c r="X1834">
        <f t="shared" si="288"/>
        <v>12</v>
      </c>
      <c r="Y1834">
        <f>INT(VLOOKUP(X1834,角色属性总表!AG:AH,2,FALSE)*角色属性总表!$C$38)</f>
        <v>396</v>
      </c>
      <c r="AA1834">
        <f t="shared" si="289"/>
        <v>19</v>
      </c>
      <c r="AB1834">
        <f>VLOOKUP(X1834,角色属性总表!AG:AI,2,FALSE)*VLOOKUP(角色等级属性!AA1834,角色间职业划分!P:AG,13,FALSE)/角色间职业划分!$AB$9</f>
        <v>382.54929358795215</v>
      </c>
      <c r="AC1834">
        <f>VLOOKUP(X1834,角色属性总表!AG:AI,3,FALSE)*VLOOKUP(AA1834,角色间职业划分!P:AG,8,FALSE)/角色间职业划分!$W$9</f>
        <v>2036.0340000000003</v>
      </c>
      <c r="AD1834">
        <f>VLOOKUP(AA1834,角色间职业划分!P:AP,26,FALSE)</f>
        <v>0.4</v>
      </c>
      <c r="AE1834">
        <f>VLOOKUP(X1834,角色属性总表!I:Q,3,FALSE)</f>
        <v>177.40800000000002</v>
      </c>
      <c r="AF1834">
        <f>VLOOKUP(AA1834,角色间职业划分!P:AP,11,FALSE)</f>
        <v>0.35</v>
      </c>
      <c r="AG1834">
        <f t="shared" si="284"/>
        <v>250.50726310243272</v>
      </c>
      <c r="AH1834">
        <f t="shared" si="285"/>
        <v>177</v>
      </c>
      <c r="AJ1834">
        <f t="shared" si="286"/>
        <v>73.507263102432717</v>
      </c>
      <c r="AK1834">
        <v>1830</v>
      </c>
    </row>
    <row r="1835" spans="1:37" x14ac:dyDescent="0.15">
      <c r="A1835">
        <v>1831</v>
      </c>
      <c r="B1835">
        <f>ROUND(VLOOKUP(X1835,角色属性总表!AG:AI,2,FALSE)/角色属性总表!$C$34,0)</f>
        <v>59</v>
      </c>
      <c r="C1835">
        <f>ROUND(VLOOKUP(X1835,角色属性总表!Y:AE,3,FALSE)/J1835,0)</f>
        <v>13</v>
      </c>
      <c r="D1835">
        <f>ROUND(VLOOKUP(X1835,角色属性总表!AG:AI,3,FALSE)/角色属性总表!$C$35,0)</f>
        <v>62</v>
      </c>
      <c r="E1835">
        <f t="shared" si="280"/>
        <v>159</v>
      </c>
      <c r="F1835">
        <f t="shared" si="281"/>
        <v>34</v>
      </c>
      <c r="G1835">
        <f t="shared" si="282"/>
        <v>7</v>
      </c>
      <c r="H1835">
        <v>0</v>
      </c>
      <c r="I1835">
        <f t="shared" si="287"/>
        <v>3</v>
      </c>
      <c r="J1835">
        <f>VLOOKUP(AA1835,角色间职业划分!P:AP,20,FALSE)</f>
        <v>10</v>
      </c>
      <c r="K1835">
        <f>IF(X1835=500,100,VLOOKUP(AA1835,角色间职业划分!P:AP,22,FALSE))</f>
        <v>120</v>
      </c>
      <c r="L1835">
        <f>IF(X1835=500,K1835,VLOOKUP(AA1835,角色间职业划分!P:AP,23,FALSE))</f>
        <v>60</v>
      </c>
      <c r="M1835">
        <f>VLOOKUP(AA1835,角色间职业划分!P:AP,24,FALSE)</f>
        <v>0</v>
      </c>
      <c r="N1835">
        <f>VLOOKUP(AA1835,角色间职业划分!P:AP,14)*100</f>
        <v>95</v>
      </c>
      <c r="O1835">
        <f>VLOOKUP(AA1835,角色间职业划分!P:Z,9,FALSE)</f>
        <v>0</v>
      </c>
      <c r="P1835">
        <f>VLOOKUP(AA1835,角色间职业划分!P:AP,10,FALSE)</f>
        <v>0</v>
      </c>
      <c r="Q1835">
        <f>VLOOKUP(AA1835,角色间职业划分!P:AP,15,FALSE)</f>
        <v>0</v>
      </c>
      <c r="R1835">
        <f>VLOOKUP(AA1835,角色间职业划分!P:AP,16,FALSE)</f>
        <v>0</v>
      </c>
      <c r="S1835">
        <f>VLOOKUP(AA1835,角色间职业划分!P:AP,17,FALSE)</f>
        <v>0</v>
      </c>
      <c r="T1835">
        <f>VLOOKUP(AA1835,角色间职业划分!P:AP,18,FALSE)</f>
        <v>0</v>
      </c>
      <c r="U1835">
        <f>VLOOKUP(AA1835,角色间职业划分!P:AP,27,FALSE)</f>
        <v>0</v>
      </c>
      <c r="V1835">
        <f t="shared" si="283"/>
        <v>4.9999999999999991</v>
      </c>
      <c r="W1835">
        <f>VLOOKUP(AA1835,角色间职业划分!P:Q,2,FALSE)</f>
        <v>38</v>
      </c>
      <c r="X1835">
        <f t="shared" si="288"/>
        <v>13</v>
      </c>
      <c r="Y1835">
        <f>INT(VLOOKUP(X1835,角色属性总表!AG:AH,2,FALSE)*角色属性总表!$C$38)</f>
        <v>414</v>
      </c>
      <c r="AA1835">
        <f t="shared" si="289"/>
        <v>19</v>
      </c>
      <c r="AB1835">
        <f>VLOOKUP(X1835,角色属性总表!AG:AI,2,FALSE)*VLOOKUP(角色等级属性!AA1835,角色间职业划分!P:AG,13,FALSE)/角色间职业划分!$AB$9</f>
        <v>399.9378978419499</v>
      </c>
      <c r="AC1835">
        <f>VLOOKUP(X1835,角色属性总表!AG:AI,3,FALSE)*VLOOKUP(AA1835,角色间职业划分!P:AG,8,FALSE)/角色间职业划分!$W$9</f>
        <v>2128.5810000000001</v>
      </c>
      <c r="AD1835">
        <f>VLOOKUP(AA1835,角色间职业划分!P:AP,26,FALSE)</f>
        <v>0.4</v>
      </c>
      <c r="AE1835">
        <f>VLOOKUP(X1835,角色属性总表!I:Q,3,FALSE)</f>
        <v>185.47199999999998</v>
      </c>
      <c r="AF1835">
        <f>VLOOKUP(AA1835,角色间职业划分!P:AP,11,FALSE)</f>
        <v>0.35</v>
      </c>
      <c r="AG1835">
        <f t="shared" si="284"/>
        <v>283.80825613434388</v>
      </c>
      <c r="AH1835">
        <f t="shared" si="285"/>
        <v>186</v>
      </c>
      <c r="AJ1835">
        <f t="shared" si="286"/>
        <v>97.808256134343878</v>
      </c>
      <c r="AK1835">
        <v>1831</v>
      </c>
    </row>
    <row r="1836" spans="1:37" x14ac:dyDescent="0.15">
      <c r="A1836">
        <v>1832</v>
      </c>
      <c r="B1836">
        <f>ROUND(VLOOKUP(X1836,角色属性总表!AG:AI,2,FALSE)/角色属性总表!$C$34,0)</f>
        <v>62</v>
      </c>
      <c r="C1836">
        <f>ROUND(VLOOKUP(X1836,角色属性总表!Y:AE,3,FALSE)/J1836,0)</f>
        <v>13</v>
      </c>
      <c r="D1836">
        <f>ROUND(VLOOKUP(X1836,角色属性总表!AG:AI,3,FALSE)/角色属性总表!$C$35,0)</f>
        <v>65</v>
      </c>
      <c r="E1836">
        <f t="shared" si="280"/>
        <v>166</v>
      </c>
      <c r="F1836">
        <f t="shared" si="281"/>
        <v>34</v>
      </c>
      <c r="G1836">
        <f t="shared" si="282"/>
        <v>7</v>
      </c>
      <c r="H1836">
        <v>0</v>
      </c>
      <c r="I1836">
        <f t="shared" si="287"/>
        <v>3</v>
      </c>
      <c r="J1836">
        <f>VLOOKUP(AA1836,角色间职业划分!P:AP,20,FALSE)</f>
        <v>10</v>
      </c>
      <c r="K1836">
        <f>IF(X1836=500,100,VLOOKUP(AA1836,角色间职业划分!P:AP,22,FALSE))</f>
        <v>120</v>
      </c>
      <c r="L1836">
        <f>IF(X1836=500,K1836,VLOOKUP(AA1836,角色间职业划分!P:AP,23,FALSE))</f>
        <v>60</v>
      </c>
      <c r="M1836">
        <f>VLOOKUP(AA1836,角色间职业划分!P:AP,24,FALSE)</f>
        <v>0</v>
      </c>
      <c r="N1836">
        <f>VLOOKUP(AA1836,角色间职业划分!P:AP,14)*100</f>
        <v>95</v>
      </c>
      <c r="O1836">
        <f>VLOOKUP(AA1836,角色间职业划分!P:Z,9,FALSE)</f>
        <v>0</v>
      </c>
      <c r="P1836">
        <f>VLOOKUP(AA1836,角色间职业划分!P:AP,10,FALSE)</f>
        <v>0</v>
      </c>
      <c r="Q1836">
        <f>VLOOKUP(AA1836,角色间职业划分!P:AP,15,FALSE)</f>
        <v>0</v>
      </c>
      <c r="R1836">
        <f>VLOOKUP(AA1836,角色间职业划分!P:AP,16,FALSE)</f>
        <v>0</v>
      </c>
      <c r="S1836">
        <f>VLOOKUP(AA1836,角色间职业划分!P:AP,17,FALSE)</f>
        <v>0</v>
      </c>
      <c r="T1836">
        <f>VLOOKUP(AA1836,角色间职业划分!P:AP,18,FALSE)</f>
        <v>0</v>
      </c>
      <c r="U1836">
        <f>VLOOKUP(AA1836,角色间职业划分!P:AP,27,FALSE)</f>
        <v>0</v>
      </c>
      <c r="V1836">
        <f t="shared" si="283"/>
        <v>4.9999999999999991</v>
      </c>
      <c r="W1836">
        <f>VLOOKUP(AA1836,角色间职业划分!P:Q,2,FALSE)</f>
        <v>38</v>
      </c>
      <c r="X1836">
        <f t="shared" si="288"/>
        <v>14</v>
      </c>
      <c r="Y1836">
        <f>INT(VLOOKUP(X1836,角色属性总表!AG:AH,2,FALSE)*角色属性总表!$C$38)</f>
        <v>432</v>
      </c>
      <c r="AA1836">
        <f t="shared" si="289"/>
        <v>19</v>
      </c>
      <c r="AB1836">
        <f>VLOOKUP(X1836,角色属性总表!AG:AI,2,FALSE)*VLOOKUP(角色等级属性!AA1836,角色间职业划分!P:AG,13,FALSE)/角色间职业划分!$AB$9</f>
        <v>417.32650209594777</v>
      </c>
      <c r="AC1836">
        <f>VLOOKUP(X1836,角色属性总表!AG:AI,3,FALSE)*VLOOKUP(AA1836,角色间职业划分!P:AG,8,FALSE)/角色间职业划分!$W$9</f>
        <v>2221.1280000000002</v>
      </c>
      <c r="AD1836">
        <f>VLOOKUP(AA1836,角色间职业划分!P:AP,26,FALSE)</f>
        <v>0.4</v>
      </c>
      <c r="AE1836">
        <f>VLOOKUP(X1836,角色属性总表!I:Q,3,FALSE)</f>
        <v>193.536</v>
      </c>
      <c r="AF1836">
        <f>VLOOKUP(AA1836,角色间职业划分!P:AP,11,FALSE)</f>
        <v>0.35</v>
      </c>
      <c r="AG1836">
        <f t="shared" si="284"/>
        <v>318.63611346982981</v>
      </c>
      <c r="AH1836">
        <f t="shared" si="285"/>
        <v>195</v>
      </c>
      <c r="AJ1836">
        <f t="shared" si="286"/>
        <v>123.63611346982981</v>
      </c>
      <c r="AK1836">
        <v>1832</v>
      </c>
    </row>
    <row r="1837" spans="1:37" x14ac:dyDescent="0.15">
      <c r="A1837">
        <v>1833</v>
      </c>
      <c r="B1837">
        <f>ROUND(VLOOKUP(X1837,角色属性总表!AG:AI,2,FALSE)/角色属性总表!$C$34,0)</f>
        <v>64</v>
      </c>
      <c r="C1837">
        <f>ROUND(VLOOKUP(X1837,角色属性总表!Y:AE,3,FALSE)/J1837,0)</f>
        <v>14</v>
      </c>
      <c r="D1837">
        <f>ROUND(VLOOKUP(X1837,角色属性总表!AG:AI,3,FALSE)/角色属性总表!$C$35,0)</f>
        <v>67</v>
      </c>
      <c r="E1837">
        <f t="shared" si="280"/>
        <v>173</v>
      </c>
      <c r="F1837">
        <f t="shared" si="281"/>
        <v>35</v>
      </c>
      <c r="G1837">
        <f t="shared" si="282"/>
        <v>7</v>
      </c>
      <c r="H1837">
        <v>0</v>
      </c>
      <c r="I1837">
        <f t="shared" si="287"/>
        <v>3</v>
      </c>
      <c r="J1837">
        <f>VLOOKUP(AA1837,角色间职业划分!P:AP,20,FALSE)</f>
        <v>10</v>
      </c>
      <c r="K1837">
        <f>IF(X1837=500,100,VLOOKUP(AA1837,角色间职业划分!P:AP,22,FALSE))</f>
        <v>120</v>
      </c>
      <c r="L1837">
        <f>IF(X1837=500,K1837,VLOOKUP(AA1837,角色间职业划分!P:AP,23,FALSE))</f>
        <v>60</v>
      </c>
      <c r="M1837">
        <f>VLOOKUP(AA1837,角色间职业划分!P:AP,24,FALSE)</f>
        <v>0</v>
      </c>
      <c r="N1837">
        <f>VLOOKUP(AA1837,角色间职业划分!P:AP,14)*100</f>
        <v>95</v>
      </c>
      <c r="O1837">
        <f>VLOOKUP(AA1837,角色间职业划分!P:Z,9,FALSE)</f>
        <v>0</v>
      </c>
      <c r="P1837">
        <f>VLOOKUP(AA1837,角色间职业划分!P:AP,10,FALSE)</f>
        <v>0</v>
      </c>
      <c r="Q1837">
        <f>VLOOKUP(AA1837,角色间职业划分!P:AP,15,FALSE)</f>
        <v>0</v>
      </c>
      <c r="R1837">
        <f>VLOOKUP(AA1837,角色间职业划分!P:AP,16,FALSE)</f>
        <v>0</v>
      </c>
      <c r="S1837">
        <f>VLOOKUP(AA1837,角色间职业划分!P:AP,17,FALSE)</f>
        <v>0</v>
      </c>
      <c r="T1837">
        <f>VLOOKUP(AA1837,角色间职业划分!P:AP,18,FALSE)</f>
        <v>0</v>
      </c>
      <c r="U1837">
        <f>VLOOKUP(AA1837,角色间职业划分!P:AP,27,FALSE)</f>
        <v>0</v>
      </c>
      <c r="V1837">
        <f t="shared" si="283"/>
        <v>4.9999999999999991</v>
      </c>
      <c r="W1837">
        <f>VLOOKUP(AA1837,角色间职业划分!P:Q,2,FALSE)</f>
        <v>38</v>
      </c>
      <c r="X1837">
        <f t="shared" si="288"/>
        <v>15</v>
      </c>
      <c r="Y1837">
        <f>INT(VLOOKUP(X1837,角色属性总表!AG:AH,2,FALSE)*角色属性总表!$C$38)</f>
        <v>450</v>
      </c>
      <c r="AA1837">
        <f t="shared" si="289"/>
        <v>19</v>
      </c>
      <c r="AB1837">
        <f>VLOOKUP(X1837,角色属性总表!AG:AI,2,FALSE)*VLOOKUP(角色等级属性!AA1837,角色间职业划分!P:AG,13,FALSE)/角色间职业划分!$AB$9</f>
        <v>434.71510634994559</v>
      </c>
      <c r="AC1837">
        <f>VLOOKUP(X1837,角色属性总表!AG:AI,3,FALSE)*VLOOKUP(AA1837,角色间职业划分!P:AG,8,FALSE)/角色间职业划分!$W$9</f>
        <v>2313.6750000000002</v>
      </c>
      <c r="AD1837">
        <f>VLOOKUP(AA1837,角色间职业划分!P:AP,26,FALSE)</f>
        <v>0.4</v>
      </c>
      <c r="AE1837">
        <f>VLOOKUP(X1837,角色属性总表!I:Q,3,FALSE)</f>
        <v>201.60000000000002</v>
      </c>
      <c r="AF1837">
        <f>VLOOKUP(AA1837,角色间职业划分!P:AP,11,FALSE)</f>
        <v>0.35</v>
      </c>
      <c r="AG1837">
        <f t="shared" si="284"/>
        <v>354.95352361155676</v>
      </c>
      <c r="AH1837">
        <f t="shared" si="285"/>
        <v>201</v>
      </c>
      <c r="AJ1837">
        <f t="shared" si="286"/>
        <v>153.95352361155676</v>
      </c>
      <c r="AK1837">
        <v>1833</v>
      </c>
    </row>
    <row r="1838" spans="1:37" x14ac:dyDescent="0.15">
      <c r="A1838">
        <v>1834</v>
      </c>
      <c r="B1838">
        <f>ROUND(VLOOKUP(X1838,角色属性总表!AG:AI,2,FALSE)/角色属性总表!$C$34,0)</f>
        <v>67</v>
      </c>
      <c r="C1838">
        <f>ROUND(VLOOKUP(X1838,角色属性总表!Y:AE,3,FALSE)/J1838,0)</f>
        <v>15</v>
      </c>
      <c r="D1838">
        <f>ROUND(VLOOKUP(X1838,角色属性总表!AG:AI,3,FALSE)/角色属性总表!$C$35,0)</f>
        <v>70</v>
      </c>
      <c r="E1838">
        <f t="shared" si="280"/>
        <v>180</v>
      </c>
      <c r="F1838">
        <f t="shared" si="281"/>
        <v>34</v>
      </c>
      <c r="G1838">
        <f t="shared" si="282"/>
        <v>7</v>
      </c>
      <c r="H1838">
        <v>0</v>
      </c>
      <c r="I1838">
        <f t="shared" si="287"/>
        <v>3</v>
      </c>
      <c r="J1838">
        <f>VLOOKUP(AA1838,角色间职业划分!P:AP,20,FALSE)</f>
        <v>10</v>
      </c>
      <c r="K1838">
        <f>IF(X1838=500,100,VLOOKUP(AA1838,角色间职业划分!P:AP,22,FALSE))</f>
        <v>120</v>
      </c>
      <c r="L1838">
        <f>IF(X1838=500,K1838,VLOOKUP(AA1838,角色间职业划分!P:AP,23,FALSE))</f>
        <v>60</v>
      </c>
      <c r="M1838">
        <f>VLOOKUP(AA1838,角色间职业划分!P:AP,24,FALSE)</f>
        <v>0</v>
      </c>
      <c r="N1838">
        <f>VLOOKUP(AA1838,角色间职业划分!P:AP,14)*100</f>
        <v>95</v>
      </c>
      <c r="O1838">
        <f>VLOOKUP(AA1838,角色间职业划分!P:Z,9,FALSE)</f>
        <v>0</v>
      </c>
      <c r="P1838">
        <f>VLOOKUP(AA1838,角色间职业划分!P:AP,10,FALSE)</f>
        <v>0</v>
      </c>
      <c r="Q1838">
        <f>VLOOKUP(AA1838,角色间职业划分!P:AP,15,FALSE)</f>
        <v>0</v>
      </c>
      <c r="R1838">
        <f>VLOOKUP(AA1838,角色间职业划分!P:AP,16,FALSE)</f>
        <v>0</v>
      </c>
      <c r="S1838">
        <f>VLOOKUP(AA1838,角色间职业划分!P:AP,17,FALSE)</f>
        <v>0</v>
      </c>
      <c r="T1838">
        <f>VLOOKUP(AA1838,角色间职业划分!P:AP,18,FALSE)</f>
        <v>0</v>
      </c>
      <c r="U1838">
        <f>VLOOKUP(AA1838,角色间职业划分!P:AP,27,FALSE)</f>
        <v>0</v>
      </c>
      <c r="V1838">
        <f t="shared" si="283"/>
        <v>4.9999999999999991</v>
      </c>
      <c r="W1838">
        <f>VLOOKUP(AA1838,角色间职业划分!P:Q,2,FALSE)</f>
        <v>38</v>
      </c>
      <c r="X1838">
        <f t="shared" si="288"/>
        <v>16</v>
      </c>
      <c r="Y1838">
        <f>INT(VLOOKUP(X1838,角色属性总表!AG:AH,2,FALSE)*角色属性总表!$C$38)</f>
        <v>468</v>
      </c>
      <c r="AA1838">
        <f t="shared" si="289"/>
        <v>19</v>
      </c>
      <c r="AB1838">
        <f>VLOOKUP(X1838,角色属性总表!AG:AI,2,FALSE)*VLOOKUP(角色等级属性!AA1838,角色间职业划分!P:AG,13,FALSE)/角色间职业划分!$AB$9</f>
        <v>452.1037106039434</v>
      </c>
      <c r="AC1838">
        <f>VLOOKUP(X1838,角色属性总表!AG:AI,3,FALSE)*VLOOKUP(AA1838,角色间职业划分!P:AG,8,FALSE)/角色间职业划分!$W$9</f>
        <v>2406.2220000000002</v>
      </c>
      <c r="AD1838">
        <f>VLOOKUP(AA1838,角色间职业划分!P:AP,26,FALSE)</f>
        <v>0.4</v>
      </c>
      <c r="AE1838">
        <f>VLOOKUP(X1838,角色属性总表!I:Q,3,FALSE)</f>
        <v>209.66400000000002</v>
      </c>
      <c r="AF1838">
        <f>VLOOKUP(AA1838,角色间职业划分!P:AP,11,FALSE)</f>
        <v>0.35</v>
      </c>
      <c r="AG1838">
        <f t="shared" si="284"/>
        <v>392.72727272727269</v>
      </c>
      <c r="AH1838">
        <f t="shared" si="285"/>
        <v>210</v>
      </c>
      <c r="AJ1838">
        <f t="shared" si="286"/>
        <v>182.72727272727269</v>
      </c>
      <c r="AK1838">
        <v>1834</v>
      </c>
    </row>
    <row r="1839" spans="1:37" x14ac:dyDescent="0.15">
      <c r="A1839">
        <v>1835</v>
      </c>
      <c r="B1839">
        <f>ROUND(VLOOKUP(X1839,角色属性总表!AG:AI,2,FALSE)/角色属性总表!$C$34,0)</f>
        <v>69</v>
      </c>
      <c r="C1839">
        <f>ROUND(VLOOKUP(X1839,角色属性总表!Y:AE,3,FALSE)/J1839,0)</f>
        <v>16</v>
      </c>
      <c r="D1839">
        <f>ROUND(VLOOKUP(X1839,角色属性总表!AG:AI,3,FALSE)/角色属性总表!$C$35,0)</f>
        <v>73</v>
      </c>
      <c r="E1839">
        <f t="shared" si="280"/>
        <v>187</v>
      </c>
      <c r="F1839">
        <f t="shared" si="281"/>
        <v>34</v>
      </c>
      <c r="G1839">
        <f t="shared" si="282"/>
        <v>7</v>
      </c>
      <c r="H1839">
        <v>0</v>
      </c>
      <c r="I1839">
        <f t="shared" si="287"/>
        <v>3</v>
      </c>
      <c r="J1839">
        <f>VLOOKUP(AA1839,角色间职业划分!P:AP,20,FALSE)</f>
        <v>10</v>
      </c>
      <c r="K1839">
        <f>IF(X1839=500,100,VLOOKUP(AA1839,角色间职业划分!P:AP,22,FALSE))</f>
        <v>120</v>
      </c>
      <c r="L1839">
        <f>IF(X1839=500,K1839,VLOOKUP(AA1839,角色间职业划分!P:AP,23,FALSE))</f>
        <v>60</v>
      </c>
      <c r="M1839">
        <f>VLOOKUP(AA1839,角色间职业划分!P:AP,24,FALSE)</f>
        <v>0</v>
      </c>
      <c r="N1839">
        <f>VLOOKUP(AA1839,角色间职业划分!P:AP,14)*100</f>
        <v>95</v>
      </c>
      <c r="O1839">
        <f>VLOOKUP(AA1839,角色间职业划分!P:Z,9,FALSE)</f>
        <v>0</v>
      </c>
      <c r="P1839">
        <f>VLOOKUP(AA1839,角色间职业划分!P:AP,10,FALSE)</f>
        <v>0</v>
      </c>
      <c r="Q1839">
        <f>VLOOKUP(AA1839,角色间职业划分!P:AP,15,FALSE)</f>
        <v>0</v>
      </c>
      <c r="R1839">
        <f>VLOOKUP(AA1839,角色间职业划分!P:AP,16,FALSE)</f>
        <v>0</v>
      </c>
      <c r="S1839">
        <f>VLOOKUP(AA1839,角色间职业划分!P:AP,17,FALSE)</f>
        <v>0</v>
      </c>
      <c r="T1839">
        <f>VLOOKUP(AA1839,角色间职业划分!P:AP,18,FALSE)</f>
        <v>0</v>
      </c>
      <c r="U1839">
        <f>VLOOKUP(AA1839,角色间职业划分!P:AP,27,FALSE)</f>
        <v>0</v>
      </c>
      <c r="V1839">
        <f t="shared" si="283"/>
        <v>4.9999999999999991</v>
      </c>
      <c r="W1839">
        <f>VLOOKUP(AA1839,角色间职业划分!P:Q,2,FALSE)</f>
        <v>38</v>
      </c>
      <c r="X1839">
        <f t="shared" si="288"/>
        <v>17</v>
      </c>
      <c r="Y1839">
        <f>INT(VLOOKUP(X1839,角色属性总表!AG:AH,2,FALSE)*角色属性总表!$C$38)</f>
        <v>486</v>
      </c>
      <c r="AA1839">
        <f t="shared" si="289"/>
        <v>19</v>
      </c>
      <c r="AB1839">
        <f>VLOOKUP(X1839,角色属性总表!AG:AI,2,FALSE)*VLOOKUP(角色等级属性!AA1839,角色间职业划分!P:AG,13,FALSE)/角色间职业划分!$AB$9</f>
        <v>469.49231485794127</v>
      </c>
      <c r="AC1839">
        <f>VLOOKUP(X1839,角色属性总表!AG:AI,3,FALSE)*VLOOKUP(AA1839,角色间职业划分!P:AG,8,FALSE)/角色间职业划分!$W$9</f>
        <v>2498.7690000000002</v>
      </c>
      <c r="AD1839">
        <f>VLOOKUP(AA1839,角色间职业划分!P:AP,26,FALSE)</f>
        <v>0.4</v>
      </c>
      <c r="AE1839">
        <f>VLOOKUP(X1839,角色属性总表!I:Q,3,FALSE)</f>
        <v>217.72800000000001</v>
      </c>
      <c r="AF1839">
        <f>VLOOKUP(AA1839,角色间职业划分!P:AP,11,FALSE)</f>
        <v>0.35</v>
      </c>
      <c r="AG1839">
        <f t="shared" si="284"/>
        <v>431.9275885363067</v>
      </c>
      <c r="AH1839">
        <f t="shared" si="285"/>
        <v>219</v>
      </c>
      <c r="AJ1839">
        <f t="shared" si="286"/>
        <v>212.9275885363067</v>
      </c>
      <c r="AK1839">
        <v>1835</v>
      </c>
    </row>
    <row r="1840" spans="1:37" x14ac:dyDescent="0.15">
      <c r="A1840">
        <v>1836</v>
      </c>
      <c r="B1840">
        <f>ROUND(VLOOKUP(X1840,角色属性总表!AG:AI,2,FALSE)/角色属性总表!$C$34,0)</f>
        <v>72</v>
      </c>
      <c r="C1840">
        <f>ROUND(VLOOKUP(X1840,角色属性总表!Y:AE,3,FALSE)/J1840,0)</f>
        <v>17</v>
      </c>
      <c r="D1840">
        <f>ROUND(VLOOKUP(X1840,角色属性总表!AG:AI,3,FALSE)/角色属性总表!$C$35,0)</f>
        <v>75</v>
      </c>
      <c r="E1840">
        <f t="shared" si="280"/>
        <v>194</v>
      </c>
      <c r="F1840">
        <f t="shared" si="281"/>
        <v>35</v>
      </c>
      <c r="G1840">
        <f t="shared" si="282"/>
        <v>7</v>
      </c>
      <c r="H1840">
        <v>0</v>
      </c>
      <c r="I1840">
        <f t="shared" si="287"/>
        <v>3</v>
      </c>
      <c r="J1840">
        <f>VLOOKUP(AA1840,角色间职业划分!P:AP,20,FALSE)</f>
        <v>10</v>
      </c>
      <c r="K1840">
        <f>IF(X1840=500,100,VLOOKUP(AA1840,角色间职业划分!P:AP,22,FALSE))</f>
        <v>120</v>
      </c>
      <c r="L1840">
        <f>IF(X1840=500,K1840,VLOOKUP(AA1840,角色间职业划分!P:AP,23,FALSE))</f>
        <v>60</v>
      </c>
      <c r="M1840">
        <f>VLOOKUP(AA1840,角色间职业划分!P:AP,24,FALSE)</f>
        <v>0</v>
      </c>
      <c r="N1840">
        <f>VLOOKUP(AA1840,角色间职业划分!P:AP,14)*100</f>
        <v>95</v>
      </c>
      <c r="O1840">
        <f>VLOOKUP(AA1840,角色间职业划分!P:Z,9,FALSE)</f>
        <v>0</v>
      </c>
      <c r="P1840">
        <f>VLOOKUP(AA1840,角色间职业划分!P:AP,10,FALSE)</f>
        <v>0</v>
      </c>
      <c r="Q1840">
        <f>VLOOKUP(AA1840,角色间职业划分!P:AP,15,FALSE)</f>
        <v>0</v>
      </c>
      <c r="R1840">
        <f>VLOOKUP(AA1840,角色间职业划分!P:AP,16,FALSE)</f>
        <v>0</v>
      </c>
      <c r="S1840">
        <f>VLOOKUP(AA1840,角色间职业划分!P:AP,17,FALSE)</f>
        <v>0</v>
      </c>
      <c r="T1840">
        <f>VLOOKUP(AA1840,角色间职业划分!P:AP,18,FALSE)</f>
        <v>0</v>
      </c>
      <c r="U1840">
        <f>VLOOKUP(AA1840,角色间职业划分!P:AP,27,FALSE)</f>
        <v>0</v>
      </c>
      <c r="V1840">
        <f t="shared" si="283"/>
        <v>4.9999999999999991</v>
      </c>
      <c r="W1840">
        <f>VLOOKUP(AA1840,角色间职业划分!P:Q,2,FALSE)</f>
        <v>38</v>
      </c>
      <c r="X1840">
        <f t="shared" si="288"/>
        <v>18</v>
      </c>
      <c r="Y1840">
        <f>INT(VLOOKUP(X1840,角色属性总表!AG:AH,2,FALSE)*角色属性总表!$C$38)</f>
        <v>504</v>
      </c>
      <c r="AA1840">
        <f t="shared" si="289"/>
        <v>19</v>
      </c>
      <c r="AB1840">
        <f>VLOOKUP(X1840,角色属性总表!AG:AI,2,FALSE)*VLOOKUP(角色等级属性!AA1840,角色间职业划分!P:AG,13,FALSE)/角色间职业划分!$AB$9</f>
        <v>486.88091911193897</v>
      </c>
      <c r="AC1840">
        <f>VLOOKUP(X1840,角色属性总表!AG:AI,3,FALSE)*VLOOKUP(AA1840,角色间职业划分!P:AG,8,FALSE)/角色间职业划分!$W$9</f>
        <v>2591.3159999999998</v>
      </c>
      <c r="AD1840">
        <f>VLOOKUP(AA1840,角色间职业划分!P:AP,26,FALSE)</f>
        <v>0.4</v>
      </c>
      <c r="AE1840">
        <f>VLOOKUP(X1840,角色属性总表!I:Q,3,FALSE)</f>
        <v>225.79199999999997</v>
      </c>
      <c r="AF1840">
        <f>VLOOKUP(AA1840,角色间职业划分!P:AP,11,FALSE)</f>
        <v>0.35</v>
      </c>
      <c r="AG1840">
        <f t="shared" si="284"/>
        <v>472.52762226874808</v>
      </c>
      <c r="AH1840">
        <f t="shared" si="285"/>
        <v>225</v>
      </c>
      <c r="AJ1840">
        <f t="shared" si="286"/>
        <v>247.52762226874808</v>
      </c>
      <c r="AK1840">
        <v>1836</v>
      </c>
    </row>
    <row r="1841" spans="1:37" x14ac:dyDescent="0.15">
      <c r="A1841">
        <v>1837</v>
      </c>
      <c r="B1841">
        <f>ROUND(VLOOKUP(X1841,角色属性总表!AG:AI,2,FALSE)/角色属性总表!$C$34,0)</f>
        <v>75</v>
      </c>
      <c r="C1841">
        <f>ROUND(VLOOKUP(X1841,角色属性总表!Y:AE,3,FALSE)/J1841,0)</f>
        <v>18</v>
      </c>
      <c r="D1841">
        <f>ROUND(VLOOKUP(X1841,角色属性总表!AG:AI,3,FALSE)/角色属性总表!$C$35,0)</f>
        <v>78</v>
      </c>
      <c r="E1841">
        <f t="shared" si="280"/>
        <v>201</v>
      </c>
      <c r="F1841">
        <f t="shared" si="281"/>
        <v>34</v>
      </c>
      <c r="G1841">
        <f t="shared" si="282"/>
        <v>7</v>
      </c>
      <c r="H1841">
        <v>0</v>
      </c>
      <c r="I1841">
        <f t="shared" si="287"/>
        <v>3</v>
      </c>
      <c r="J1841">
        <f>VLOOKUP(AA1841,角色间职业划分!P:AP,20,FALSE)</f>
        <v>10</v>
      </c>
      <c r="K1841">
        <f>IF(X1841=500,100,VLOOKUP(AA1841,角色间职业划分!P:AP,22,FALSE))</f>
        <v>120</v>
      </c>
      <c r="L1841">
        <f>IF(X1841=500,K1841,VLOOKUP(AA1841,角色间职业划分!P:AP,23,FALSE))</f>
        <v>60</v>
      </c>
      <c r="M1841">
        <f>VLOOKUP(AA1841,角色间职业划分!P:AP,24,FALSE)</f>
        <v>0</v>
      </c>
      <c r="N1841">
        <f>VLOOKUP(AA1841,角色间职业划分!P:AP,14)*100</f>
        <v>95</v>
      </c>
      <c r="O1841">
        <f>VLOOKUP(AA1841,角色间职业划分!P:Z,9,FALSE)</f>
        <v>0</v>
      </c>
      <c r="P1841">
        <f>VLOOKUP(AA1841,角色间职业划分!P:AP,10,FALSE)</f>
        <v>0</v>
      </c>
      <c r="Q1841">
        <f>VLOOKUP(AA1841,角色间职业划分!P:AP,15,FALSE)</f>
        <v>0</v>
      </c>
      <c r="R1841">
        <f>VLOOKUP(AA1841,角色间职业划分!P:AP,16,FALSE)</f>
        <v>0</v>
      </c>
      <c r="S1841">
        <f>VLOOKUP(AA1841,角色间职业划分!P:AP,17,FALSE)</f>
        <v>0</v>
      </c>
      <c r="T1841">
        <f>VLOOKUP(AA1841,角色间职业划分!P:AP,18,FALSE)</f>
        <v>0</v>
      </c>
      <c r="U1841">
        <f>VLOOKUP(AA1841,角色间职业划分!P:AP,27,FALSE)</f>
        <v>0</v>
      </c>
      <c r="V1841">
        <f t="shared" si="283"/>
        <v>4.9999999999999991</v>
      </c>
      <c r="W1841">
        <f>VLOOKUP(AA1841,角色间职业划分!P:Q,2,FALSE)</f>
        <v>38</v>
      </c>
      <c r="X1841">
        <f t="shared" si="288"/>
        <v>19</v>
      </c>
      <c r="Y1841">
        <f>INT(VLOOKUP(X1841,角色属性总表!AG:AH,2,FALSE)*角色属性总表!$C$38)</f>
        <v>522</v>
      </c>
      <c r="AA1841">
        <f t="shared" si="289"/>
        <v>19</v>
      </c>
      <c r="AB1841">
        <f>VLOOKUP(X1841,角色属性总表!AG:AI,2,FALSE)*VLOOKUP(角色等级属性!AA1841,角色间职业划分!P:AG,13,FALSE)/角色间职业划分!$AB$9</f>
        <v>504.26952336593683</v>
      </c>
      <c r="AC1841">
        <f>VLOOKUP(X1841,角色属性总表!AG:AI,3,FALSE)*VLOOKUP(AA1841,角色间职业划分!P:AG,8,FALSE)/角色间职业划分!$W$9</f>
        <v>2683.8629999999998</v>
      </c>
      <c r="AD1841">
        <f>VLOOKUP(AA1841,角色间职业划分!P:AP,26,FALSE)</f>
        <v>0.4</v>
      </c>
      <c r="AE1841">
        <f>VLOOKUP(X1841,角色属性总表!I:Q,3,FALSE)</f>
        <v>233.85599999999999</v>
      </c>
      <c r="AF1841">
        <f>VLOOKUP(AA1841,角色间职业划分!P:AP,11,FALSE)</f>
        <v>0.35</v>
      </c>
      <c r="AG1841">
        <f t="shared" si="284"/>
        <v>514.50303347977729</v>
      </c>
      <c r="AH1841">
        <f t="shared" si="285"/>
        <v>234</v>
      </c>
      <c r="AJ1841">
        <f t="shared" si="286"/>
        <v>280.50303347977729</v>
      </c>
      <c r="AK1841">
        <v>1837</v>
      </c>
    </row>
    <row r="1842" spans="1:37" x14ac:dyDescent="0.15">
      <c r="A1842">
        <v>1838</v>
      </c>
      <c r="B1842">
        <f>ROUND(VLOOKUP(X1842,角色属性总表!AG:AI,2,FALSE)/角色属性总表!$C$34,0)</f>
        <v>77</v>
      </c>
      <c r="C1842">
        <f>ROUND(VLOOKUP(X1842,角色属性总表!Y:AE,3,FALSE)/J1842,0)</f>
        <v>19</v>
      </c>
      <c r="D1842">
        <f>ROUND(VLOOKUP(X1842,角色属性总表!AG:AI,3,FALSE)/角色属性总表!$C$35,0)</f>
        <v>81</v>
      </c>
      <c r="E1842">
        <f t="shared" si="280"/>
        <v>208</v>
      </c>
      <c r="F1842">
        <f t="shared" si="281"/>
        <v>34</v>
      </c>
      <c r="G1842">
        <f t="shared" si="282"/>
        <v>7</v>
      </c>
      <c r="H1842">
        <v>0</v>
      </c>
      <c r="I1842">
        <f t="shared" si="287"/>
        <v>3</v>
      </c>
      <c r="J1842">
        <f>VLOOKUP(AA1842,角色间职业划分!P:AP,20,FALSE)</f>
        <v>10</v>
      </c>
      <c r="K1842">
        <f>IF(X1842=500,100,VLOOKUP(AA1842,角色间职业划分!P:AP,22,FALSE))</f>
        <v>120</v>
      </c>
      <c r="L1842">
        <f>IF(X1842=500,K1842,VLOOKUP(AA1842,角色间职业划分!P:AP,23,FALSE))</f>
        <v>60</v>
      </c>
      <c r="M1842">
        <f>VLOOKUP(AA1842,角色间职业划分!P:AP,24,FALSE)</f>
        <v>0</v>
      </c>
      <c r="N1842">
        <f>VLOOKUP(AA1842,角色间职业划分!P:AP,14)*100</f>
        <v>95</v>
      </c>
      <c r="O1842">
        <f>VLOOKUP(AA1842,角色间职业划分!P:Z,9,FALSE)</f>
        <v>0</v>
      </c>
      <c r="P1842">
        <f>VLOOKUP(AA1842,角色间职业划分!P:AP,10,FALSE)</f>
        <v>0</v>
      </c>
      <c r="Q1842">
        <f>VLOOKUP(AA1842,角色间职业划分!P:AP,15,FALSE)</f>
        <v>0</v>
      </c>
      <c r="R1842">
        <f>VLOOKUP(AA1842,角色间职业划分!P:AP,16,FALSE)</f>
        <v>0</v>
      </c>
      <c r="S1842">
        <f>VLOOKUP(AA1842,角色间职业划分!P:AP,17,FALSE)</f>
        <v>0</v>
      </c>
      <c r="T1842">
        <f>VLOOKUP(AA1842,角色间职业划分!P:AP,18,FALSE)</f>
        <v>0</v>
      </c>
      <c r="U1842">
        <f>VLOOKUP(AA1842,角色间职业划分!P:AP,27,FALSE)</f>
        <v>0</v>
      </c>
      <c r="V1842">
        <f t="shared" si="283"/>
        <v>4.9999999999999991</v>
      </c>
      <c r="W1842">
        <f>VLOOKUP(AA1842,角色间职业划分!P:Q,2,FALSE)</f>
        <v>38</v>
      </c>
      <c r="X1842">
        <f t="shared" si="288"/>
        <v>20</v>
      </c>
      <c r="Y1842">
        <f>INT(VLOOKUP(X1842,角色属性总表!AG:AH,2,FALSE)*角色属性总表!$C$38)</f>
        <v>540</v>
      </c>
      <c r="AA1842">
        <f t="shared" si="289"/>
        <v>19</v>
      </c>
      <c r="AB1842">
        <f>VLOOKUP(X1842,角色属性总表!AG:AI,2,FALSE)*VLOOKUP(角色等级属性!AA1842,角色间职业划分!P:AG,13,FALSE)/角色间职业划分!$AB$9</f>
        <v>521.6581276199347</v>
      </c>
      <c r="AC1842">
        <f>VLOOKUP(X1842,角色属性总表!AG:AI,3,FALSE)*VLOOKUP(AA1842,角色间职业划分!P:AG,8,FALSE)/角色间职业划分!$W$9</f>
        <v>2776.41</v>
      </c>
      <c r="AD1842">
        <f>VLOOKUP(AA1842,角色间职业划分!P:AP,26,FALSE)</f>
        <v>0.4</v>
      </c>
      <c r="AE1842">
        <f>VLOOKUP(X1842,角色属性总表!I:Q,3,FALSE)</f>
        <v>241.92000000000002</v>
      </c>
      <c r="AF1842">
        <f>VLOOKUP(AA1842,角色间职业划分!P:AP,11,FALSE)</f>
        <v>0.35</v>
      </c>
      <c r="AG1842">
        <f t="shared" si="284"/>
        <v>557.83165289201077</v>
      </c>
      <c r="AH1842">
        <f t="shared" si="285"/>
        <v>243</v>
      </c>
      <c r="AJ1842">
        <f t="shared" si="286"/>
        <v>314.83165289201077</v>
      </c>
      <c r="AK1842">
        <v>1838</v>
      </c>
    </row>
    <row r="1843" spans="1:37" x14ac:dyDescent="0.15">
      <c r="A1843">
        <v>1839</v>
      </c>
      <c r="B1843">
        <f>ROUND(VLOOKUP(X1843,角色属性总表!AG:AI,2,FALSE)/角色属性总表!$C$34,0)</f>
        <v>80</v>
      </c>
      <c r="C1843">
        <f>ROUND(VLOOKUP(X1843,角色属性总表!Y:AE,3,FALSE)/J1843,0)</f>
        <v>20</v>
      </c>
      <c r="D1843">
        <f>ROUND(VLOOKUP(X1843,角色属性总表!AG:AI,3,FALSE)/角色属性总表!$C$35,0)</f>
        <v>83</v>
      </c>
      <c r="E1843">
        <f t="shared" si="280"/>
        <v>215</v>
      </c>
      <c r="F1843">
        <f t="shared" si="281"/>
        <v>35</v>
      </c>
      <c r="G1843">
        <f t="shared" si="282"/>
        <v>7</v>
      </c>
      <c r="H1843">
        <v>0</v>
      </c>
      <c r="I1843">
        <f t="shared" si="287"/>
        <v>3</v>
      </c>
      <c r="J1843">
        <f>VLOOKUP(AA1843,角色间职业划分!P:AP,20,FALSE)</f>
        <v>10</v>
      </c>
      <c r="K1843">
        <f>IF(X1843=500,100,VLOOKUP(AA1843,角色间职业划分!P:AP,22,FALSE))</f>
        <v>120</v>
      </c>
      <c r="L1843">
        <f>IF(X1843=500,K1843,VLOOKUP(AA1843,角色间职业划分!P:AP,23,FALSE))</f>
        <v>60</v>
      </c>
      <c r="M1843">
        <f>VLOOKUP(AA1843,角色间职业划分!P:AP,24,FALSE)</f>
        <v>0</v>
      </c>
      <c r="N1843">
        <f>VLOOKUP(AA1843,角色间职业划分!P:AP,14)*100</f>
        <v>95</v>
      </c>
      <c r="O1843">
        <f>VLOOKUP(AA1843,角色间职业划分!P:Z,9,FALSE)</f>
        <v>0</v>
      </c>
      <c r="P1843">
        <f>VLOOKUP(AA1843,角色间职业划分!P:AP,10,FALSE)</f>
        <v>0</v>
      </c>
      <c r="Q1843">
        <f>VLOOKUP(AA1843,角色间职业划分!P:AP,15,FALSE)</f>
        <v>0</v>
      </c>
      <c r="R1843">
        <f>VLOOKUP(AA1843,角色间职业划分!P:AP,16,FALSE)</f>
        <v>0</v>
      </c>
      <c r="S1843">
        <f>VLOOKUP(AA1843,角色间职业划分!P:AP,17,FALSE)</f>
        <v>0</v>
      </c>
      <c r="T1843">
        <f>VLOOKUP(AA1843,角色间职业划分!P:AP,18,FALSE)</f>
        <v>0</v>
      </c>
      <c r="U1843">
        <f>VLOOKUP(AA1843,角色间职业划分!P:AP,27,FALSE)</f>
        <v>0</v>
      </c>
      <c r="V1843">
        <f t="shared" si="283"/>
        <v>4.9999999999999991</v>
      </c>
      <c r="W1843">
        <f>VLOOKUP(AA1843,角色间职业划分!P:Q,2,FALSE)</f>
        <v>38</v>
      </c>
      <c r="X1843">
        <f t="shared" si="288"/>
        <v>21</v>
      </c>
      <c r="Y1843">
        <f>INT(VLOOKUP(X1843,角色属性总表!AG:AH,2,FALSE)*角色属性总表!$C$38)</f>
        <v>558</v>
      </c>
      <c r="AA1843">
        <f t="shared" si="289"/>
        <v>19</v>
      </c>
      <c r="AB1843">
        <f>VLOOKUP(X1843,角色属性总表!AG:AI,2,FALSE)*VLOOKUP(角色等级属性!AA1843,角色间职业划分!P:AG,13,FALSE)/角色间职业划分!$AB$9</f>
        <v>539.04673187393246</v>
      </c>
      <c r="AC1843">
        <f>VLOOKUP(X1843,角色属性总表!AG:AI,3,FALSE)*VLOOKUP(AA1843,角色间职业划分!P:AG,8,FALSE)/角色间职业划分!$W$9</f>
        <v>2868.9570000000003</v>
      </c>
      <c r="AD1843">
        <f>VLOOKUP(AA1843,角色间职业划分!P:AP,26,FALSE)</f>
        <v>0.4</v>
      </c>
      <c r="AE1843">
        <f>VLOOKUP(X1843,角色属性总表!I:Q,3,FALSE)</f>
        <v>249.98400000000004</v>
      </c>
      <c r="AF1843">
        <f>VLOOKUP(AA1843,角色间职业划分!P:AP,11,FALSE)</f>
        <v>0.35</v>
      </c>
      <c r="AG1843">
        <f t="shared" si="284"/>
        <v>602.49320538986058</v>
      </c>
      <c r="AH1843">
        <f t="shared" si="285"/>
        <v>249</v>
      </c>
      <c r="AJ1843">
        <f t="shared" si="286"/>
        <v>353.49320538986058</v>
      </c>
      <c r="AK1843">
        <v>1839</v>
      </c>
    </row>
    <row r="1844" spans="1:37" x14ac:dyDescent="0.15">
      <c r="A1844">
        <v>1840</v>
      </c>
      <c r="B1844">
        <f>ROUND(VLOOKUP(X1844,角色属性总表!AG:AI,2,FALSE)/角色属性总表!$C$34,0)</f>
        <v>82</v>
      </c>
      <c r="C1844">
        <f>ROUND(VLOOKUP(X1844,角色属性总表!Y:AE,3,FALSE)/J1844,0)</f>
        <v>21</v>
      </c>
      <c r="D1844">
        <f>ROUND(VLOOKUP(X1844,角色属性总表!AG:AI,3,FALSE)/角色属性总表!$C$35,0)</f>
        <v>86</v>
      </c>
      <c r="E1844">
        <f t="shared" si="280"/>
        <v>222</v>
      </c>
      <c r="F1844">
        <f t="shared" si="281"/>
        <v>34</v>
      </c>
      <c r="G1844">
        <f t="shared" si="282"/>
        <v>7</v>
      </c>
      <c r="H1844">
        <v>0</v>
      </c>
      <c r="I1844">
        <f t="shared" si="287"/>
        <v>3</v>
      </c>
      <c r="J1844">
        <f>VLOOKUP(AA1844,角色间职业划分!P:AP,20,FALSE)</f>
        <v>10</v>
      </c>
      <c r="K1844">
        <f>IF(X1844=500,100,VLOOKUP(AA1844,角色间职业划分!P:AP,22,FALSE))</f>
        <v>120</v>
      </c>
      <c r="L1844">
        <f>IF(X1844=500,K1844,VLOOKUP(AA1844,角色间职业划分!P:AP,23,FALSE))</f>
        <v>60</v>
      </c>
      <c r="M1844">
        <f>VLOOKUP(AA1844,角色间职业划分!P:AP,24,FALSE)</f>
        <v>0</v>
      </c>
      <c r="N1844">
        <f>VLOOKUP(AA1844,角色间职业划分!P:AP,14)*100</f>
        <v>95</v>
      </c>
      <c r="O1844">
        <f>VLOOKUP(AA1844,角色间职业划分!P:Z,9,FALSE)</f>
        <v>0</v>
      </c>
      <c r="P1844">
        <f>VLOOKUP(AA1844,角色间职业划分!P:AP,10,FALSE)</f>
        <v>0</v>
      </c>
      <c r="Q1844">
        <f>VLOOKUP(AA1844,角色间职业划分!P:AP,15,FALSE)</f>
        <v>0</v>
      </c>
      <c r="R1844">
        <f>VLOOKUP(AA1844,角色间职业划分!P:AP,16,FALSE)</f>
        <v>0</v>
      </c>
      <c r="S1844">
        <f>VLOOKUP(AA1844,角色间职业划分!P:AP,17,FALSE)</f>
        <v>0</v>
      </c>
      <c r="T1844">
        <f>VLOOKUP(AA1844,角色间职业划分!P:AP,18,FALSE)</f>
        <v>0</v>
      </c>
      <c r="U1844">
        <f>VLOOKUP(AA1844,角色间职业划分!P:AP,27,FALSE)</f>
        <v>0</v>
      </c>
      <c r="V1844">
        <f t="shared" si="283"/>
        <v>4.9999999999999991</v>
      </c>
      <c r="W1844">
        <f>VLOOKUP(AA1844,角色间职业划分!P:Q,2,FALSE)</f>
        <v>38</v>
      </c>
      <c r="X1844">
        <f t="shared" si="288"/>
        <v>22</v>
      </c>
      <c r="Y1844">
        <f>INT(VLOOKUP(X1844,角色属性总表!AG:AH,2,FALSE)*角色属性总表!$C$38)</f>
        <v>576</v>
      </c>
      <c r="AA1844">
        <f t="shared" si="289"/>
        <v>19</v>
      </c>
      <c r="AB1844">
        <f>VLOOKUP(X1844,角色属性总表!AG:AI,2,FALSE)*VLOOKUP(角色等级属性!AA1844,角色间职业划分!P:AG,13,FALSE)/角色间职业划分!$AB$9</f>
        <v>556.43533612793033</v>
      </c>
      <c r="AC1844">
        <f>VLOOKUP(X1844,角色属性总表!AG:AI,3,FALSE)*VLOOKUP(AA1844,角色间职业划分!P:AG,8,FALSE)/角色间职业划分!$W$9</f>
        <v>2961.5039999999999</v>
      </c>
      <c r="AD1844">
        <f>VLOOKUP(AA1844,角色间职业划分!P:AP,26,FALSE)</f>
        <v>0.4</v>
      </c>
      <c r="AE1844">
        <f>VLOOKUP(X1844,角色属性总表!I:Q,3,FALSE)</f>
        <v>258.048</v>
      </c>
      <c r="AF1844">
        <f>VLOOKUP(AA1844,角色间职业划分!P:AP,11,FALSE)</f>
        <v>0.35</v>
      </c>
      <c r="AG1844">
        <f t="shared" si="284"/>
        <v>648.46908005205398</v>
      </c>
      <c r="AH1844">
        <f t="shared" si="285"/>
        <v>258</v>
      </c>
      <c r="AJ1844">
        <f t="shared" si="286"/>
        <v>390.46908005205398</v>
      </c>
      <c r="AK1844">
        <v>1840</v>
      </c>
    </row>
    <row r="1845" spans="1:37" x14ac:dyDescent="0.15">
      <c r="A1845">
        <v>1841</v>
      </c>
      <c r="B1845">
        <f>ROUND(VLOOKUP(X1845,角色属性总表!AG:AI,2,FALSE)/角色属性总表!$C$34,0)</f>
        <v>85</v>
      </c>
      <c r="C1845">
        <f>ROUND(VLOOKUP(X1845,角色属性总表!Y:AE,3,FALSE)/J1845,0)</f>
        <v>22</v>
      </c>
      <c r="D1845">
        <f>ROUND(VLOOKUP(X1845,角色属性总表!AG:AI,3,FALSE)/角色属性总表!$C$35,0)</f>
        <v>89</v>
      </c>
      <c r="E1845">
        <f t="shared" si="280"/>
        <v>229</v>
      </c>
      <c r="F1845">
        <f t="shared" si="281"/>
        <v>34</v>
      </c>
      <c r="G1845">
        <f t="shared" si="282"/>
        <v>7</v>
      </c>
      <c r="H1845">
        <v>0</v>
      </c>
      <c r="I1845">
        <f t="shared" si="287"/>
        <v>3</v>
      </c>
      <c r="J1845">
        <f>VLOOKUP(AA1845,角色间职业划分!P:AP,20,FALSE)</f>
        <v>10</v>
      </c>
      <c r="K1845">
        <f>IF(X1845=500,100,VLOOKUP(AA1845,角色间职业划分!P:AP,22,FALSE))</f>
        <v>120</v>
      </c>
      <c r="L1845">
        <f>IF(X1845=500,K1845,VLOOKUP(AA1845,角色间职业划分!P:AP,23,FALSE))</f>
        <v>60</v>
      </c>
      <c r="M1845">
        <f>VLOOKUP(AA1845,角色间职业划分!P:AP,24,FALSE)</f>
        <v>0</v>
      </c>
      <c r="N1845">
        <f>VLOOKUP(AA1845,角色间职业划分!P:AP,14)*100</f>
        <v>95</v>
      </c>
      <c r="O1845">
        <f>VLOOKUP(AA1845,角色间职业划分!P:Z,9,FALSE)</f>
        <v>0</v>
      </c>
      <c r="P1845">
        <f>VLOOKUP(AA1845,角色间职业划分!P:AP,10,FALSE)</f>
        <v>0</v>
      </c>
      <c r="Q1845">
        <f>VLOOKUP(AA1845,角色间职业划分!P:AP,15,FALSE)</f>
        <v>0</v>
      </c>
      <c r="R1845">
        <f>VLOOKUP(AA1845,角色间职业划分!P:AP,16,FALSE)</f>
        <v>0</v>
      </c>
      <c r="S1845">
        <f>VLOOKUP(AA1845,角色间职业划分!P:AP,17,FALSE)</f>
        <v>0</v>
      </c>
      <c r="T1845">
        <f>VLOOKUP(AA1845,角色间职业划分!P:AP,18,FALSE)</f>
        <v>0</v>
      </c>
      <c r="U1845">
        <f>VLOOKUP(AA1845,角色间职业划分!P:AP,27,FALSE)</f>
        <v>0</v>
      </c>
      <c r="V1845">
        <f t="shared" si="283"/>
        <v>4.9999999999999991</v>
      </c>
      <c r="W1845">
        <f>VLOOKUP(AA1845,角色间职业划分!P:Q,2,FALSE)</f>
        <v>38</v>
      </c>
      <c r="X1845">
        <f t="shared" si="288"/>
        <v>23</v>
      </c>
      <c r="Y1845">
        <f>INT(VLOOKUP(X1845,角色属性总表!AG:AH,2,FALSE)*角色属性总表!$C$38)</f>
        <v>594</v>
      </c>
      <c r="AA1845">
        <f t="shared" si="289"/>
        <v>19</v>
      </c>
      <c r="AB1845">
        <f>VLOOKUP(X1845,角色属性总表!AG:AI,2,FALSE)*VLOOKUP(角色等级属性!AA1845,角色间职业划分!P:AG,13,FALSE)/角色间职业划分!$AB$9</f>
        <v>573.8239403819282</v>
      </c>
      <c r="AC1845">
        <f>VLOOKUP(X1845,角色属性总表!AG:AI,3,FALSE)*VLOOKUP(AA1845,角色间职业划分!P:AG,8,FALSE)/角色间职业划分!$W$9</f>
        <v>3054.0509999999999</v>
      </c>
      <c r="AD1845">
        <f>VLOOKUP(AA1845,角色间职业划分!P:AP,26,FALSE)</f>
        <v>0.4</v>
      </c>
      <c r="AE1845">
        <f>VLOOKUP(X1845,角色属性总表!I:Q,3,FALSE)</f>
        <v>266.11199999999997</v>
      </c>
      <c r="AF1845">
        <f>VLOOKUP(AA1845,角色间职业划分!P:AP,11,FALSE)</f>
        <v>0.35</v>
      </c>
      <c r="AG1845">
        <f t="shared" si="284"/>
        <v>695.7421374404571</v>
      </c>
      <c r="AH1845">
        <f t="shared" si="285"/>
        <v>267</v>
      </c>
      <c r="AJ1845">
        <f t="shared" si="286"/>
        <v>428.7421374404571</v>
      </c>
      <c r="AK1845">
        <v>1841</v>
      </c>
    </row>
    <row r="1846" spans="1:37" x14ac:dyDescent="0.15">
      <c r="A1846">
        <v>1842</v>
      </c>
      <c r="B1846">
        <f>ROUND(VLOOKUP(X1846,角色属性总表!AG:AI,2,FALSE)/角色属性总表!$C$34,0)</f>
        <v>87</v>
      </c>
      <c r="C1846">
        <f>ROUND(VLOOKUP(X1846,角色属性总表!Y:AE,3,FALSE)/J1846,0)</f>
        <v>23</v>
      </c>
      <c r="D1846">
        <f>ROUND(VLOOKUP(X1846,角色属性总表!AG:AI,3,FALSE)/角色属性总表!$C$35,0)</f>
        <v>91</v>
      </c>
      <c r="E1846">
        <f t="shared" si="280"/>
        <v>236</v>
      </c>
      <c r="F1846">
        <f t="shared" si="281"/>
        <v>35</v>
      </c>
      <c r="G1846">
        <f t="shared" si="282"/>
        <v>7</v>
      </c>
      <c r="H1846">
        <v>0</v>
      </c>
      <c r="I1846">
        <f t="shared" si="287"/>
        <v>3</v>
      </c>
      <c r="J1846">
        <f>VLOOKUP(AA1846,角色间职业划分!P:AP,20,FALSE)</f>
        <v>10</v>
      </c>
      <c r="K1846">
        <f>IF(X1846=500,100,VLOOKUP(AA1846,角色间职业划分!P:AP,22,FALSE))</f>
        <v>120</v>
      </c>
      <c r="L1846">
        <f>IF(X1846=500,K1846,VLOOKUP(AA1846,角色间职业划分!P:AP,23,FALSE))</f>
        <v>60</v>
      </c>
      <c r="M1846">
        <f>VLOOKUP(AA1846,角色间职业划分!P:AP,24,FALSE)</f>
        <v>0</v>
      </c>
      <c r="N1846">
        <f>VLOOKUP(AA1846,角色间职业划分!P:AP,14)*100</f>
        <v>95</v>
      </c>
      <c r="O1846">
        <f>VLOOKUP(AA1846,角色间职业划分!P:Z,9,FALSE)</f>
        <v>0</v>
      </c>
      <c r="P1846">
        <f>VLOOKUP(AA1846,角色间职业划分!P:AP,10,FALSE)</f>
        <v>0</v>
      </c>
      <c r="Q1846">
        <f>VLOOKUP(AA1846,角色间职业划分!P:AP,15,FALSE)</f>
        <v>0</v>
      </c>
      <c r="R1846">
        <f>VLOOKUP(AA1846,角色间职业划分!P:AP,16,FALSE)</f>
        <v>0</v>
      </c>
      <c r="S1846">
        <f>VLOOKUP(AA1846,角色间职业划分!P:AP,17,FALSE)</f>
        <v>0</v>
      </c>
      <c r="T1846">
        <f>VLOOKUP(AA1846,角色间职业划分!P:AP,18,FALSE)</f>
        <v>0</v>
      </c>
      <c r="U1846">
        <f>VLOOKUP(AA1846,角色间职业划分!P:AP,27,FALSE)</f>
        <v>0</v>
      </c>
      <c r="V1846">
        <f t="shared" si="283"/>
        <v>4.9999999999999991</v>
      </c>
      <c r="W1846">
        <f>VLOOKUP(AA1846,角色间职业划分!P:Q,2,FALSE)</f>
        <v>38</v>
      </c>
      <c r="X1846">
        <f t="shared" si="288"/>
        <v>24</v>
      </c>
      <c r="Y1846">
        <f>INT(VLOOKUP(X1846,角色属性总表!AG:AH,2,FALSE)*角色属性总表!$C$38)</f>
        <v>612</v>
      </c>
      <c r="AA1846">
        <f t="shared" si="289"/>
        <v>19</v>
      </c>
      <c r="AB1846">
        <f>VLOOKUP(X1846,角色属性总表!AG:AI,2,FALSE)*VLOOKUP(角色等级属性!AA1846,角色间职业划分!P:AG,13,FALSE)/角色间职业划分!$AB$9</f>
        <v>591.21254463592595</v>
      </c>
      <c r="AC1846">
        <f>VLOOKUP(X1846,角色属性总表!AG:AI,3,FALSE)*VLOOKUP(AA1846,角色间职业划分!P:AG,8,FALSE)/角色间职业划分!$W$9</f>
        <v>3146.5979999999995</v>
      </c>
      <c r="AD1846">
        <f>VLOOKUP(AA1846,角色间职业划分!P:AP,26,FALSE)</f>
        <v>0.4</v>
      </c>
      <c r="AE1846">
        <f>VLOOKUP(X1846,角色属性总表!I:Q,3,FALSE)</f>
        <v>274.17599999999999</v>
      </c>
      <c r="AF1846">
        <f>VLOOKUP(AA1846,角色间职业划分!P:AP,11,FALSE)</f>
        <v>0.35</v>
      </c>
      <c r="AG1846">
        <f t="shared" si="284"/>
        <v>744.2965467389613</v>
      </c>
      <c r="AH1846">
        <f t="shared" si="285"/>
        <v>273</v>
      </c>
      <c r="AJ1846">
        <f t="shared" si="286"/>
        <v>471.2965467389613</v>
      </c>
      <c r="AK1846">
        <v>1842</v>
      </c>
    </row>
    <row r="1847" spans="1:37" x14ac:dyDescent="0.15">
      <c r="A1847">
        <v>1843</v>
      </c>
      <c r="B1847">
        <f>ROUND(VLOOKUP(X1847,角色属性总表!AG:AI,2,FALSE)/角色属性总表!$C$34,0)</f>
        <v>90</v>
      </c>
      <c r="C1847">
        <f>ROUND(VLOOKUP(X1847,角色属性总表!Y:AE,3,FALSE)/J1847,0)</f>
        <v>24</v>
      </c>
      <c r="D1847">
        <f>ROUND(VLOOKUP(X1847,角色属性总表!AG:AI,3,FALSE)/角色属性总表!$C$35,0)</f>
        <v>94</v>
      </c>
      <c r="E1847">
        <f t="shared" si="280"/>
        <v>243</v>
      </c>
      <c r="F1847">
        <f t="shared" si="281"/>
        <v>34</v>
      </c>
      <c r="G1847">
        <f t="shared" si="282"/>
        <v>7</v>
      </c>
      <c r="H1847">
        <v>0</v>
      </c>
      <c r="I1847">
        <f t="shared" si="287"/>
        <v>3</v>
      </c>
      <c r="J1847">
        <f>VLOOKUP(AA1847,角色间职业划分!P:AP,20,FALSE)</f>
        <v>10</v>
      </c>
      <c r="K1847">
        <f>IF(X1847=500,100,VLOOKUP(AA1847,角色间职业划分!P:AP,22,FALSE))</f>
        <v>120</v>
      </c>
      <c r="L1847">
        <f>IF(X1847=500,K1847,VLOOKUP(AA1847,角色间职业划分!P:AP,23,FALSE))</f>
        <v>60</v>
      </c>
      <c r="M1847">
        <f>VLOOKUP(AA1847,角色间职业划分!P:AP,24,FALSE)</f>
        <v>0</v>
      </c>
      <c r="N1847">
        <f>VLOOKUP(AA1847,角色间职业划分!P:AP,14)*100</f>
        <v>95</v>
      </c>
      <c r="O1847">
        <f>VLOOKUP(AA1847,角色间职业划分!P:Z,9,FALSE)</f>
        <v>0</v>
      </c>
      <c r="P1847">
        <f>VLOOKUP(AA1847,角色间职业划分!P:AP,10,FALSE)</f>
        <v>0</v>
      </c>
      <c r="Q1847">
        <f>VLOOKUP(AA1847,角色间职业划分!P:AP,15,FALSE)</f>
        <v>0</v>
      </c>
      <c r="R1847">
        <f>VLOOKUP(AA1847,角色间职业划分!P:AP,16,FALSE)</f>
        <v>0</v>
      </c>
      <c r="S1847">
        <f>VLOOKUP(AA1847,角色间职业划分!P:AP,17,FALSE)</f>
        <v>0</v>
      </c>
      <c r="T1847">
        <f>VLOOKUP(AA1847,角色间职业划分!P:AP,18,FALSE)</f>
        <v>0</v>
      </c>
      <c r="U1847">
        <f>VLOOKUP(AA1847,角色间职业划分!P:AP,27,FALSE)</f>
        <v>0</v>
      </c>
      <c r="V1847">
        <f t="shared" si="283"/>
        <v>4.9999999999999991</v>
      </c>
      <c r="W1847">
        <f>VLOOKUP(AA1847,角色间职业划分!P:Q,2,FALSE)</f>
        <v>38</v>
      </c>
      <c r="X1847">
        <f t="shared" si="288"/>
        <v>25</v>
      </c>
      <c r="Y1847">
        <f>INT(VLOOKUP(X1847,角色属性总表!AG:AH,2,FALSE)*角色属性总表!$C$38)</f>
        <v>630</v>
      </c>
      <c r="AA1847">
        <f t="shared" si="289"/>
        <v>19</v>
      </c>
      <c r="AB1847">
        <f>VLOOKUP(X1847,角色属性总表!AG:AI,2,FALSE)*VLOOKUP(角色等级属性!AA1847,角色间职业划分!P:AG,13,FALSE)/角色间职业划分!$AB$9</f>
        <v>608.60114888992382</v>
      </c>
      <c r="AC1847">
        <f>VLOOKUP(X1847,角色属性总表!AG:AI,3,FALSE)*VLOOKUP(AA1847,角色间职业划分!P:AG,8,FALSE)/角色间职业划分!$W$9</f>
        <v>3239.145</v>
      </c>
      <c r="AD1847">
        <f>VLOOKUP(AA1847,角色间职业划分!P:AP,26,FALSE)</f>
        <v>0.4</v>
      </c>
      <c r="AE1847">
        <f>VLOOKUP(X1847,角色属性总表!I:Q,3,FALSE)</f>
        <v>282.24</v>
      </c>
      <c r="AF1847">
        <f>VLOOKUP(AA1847,角色间职业划分!P:AP,11,FALSE)</f>
        <v>0.35</v>
      </c>
      <c r="AG1847">
        <f t="shared" si="284"/>
        <v>794.11764705882354</v>
      </c>
      <c r="AH1847">
        <f t="shared" si="285"/>
        <v>282</v>
      </c>
      <c r="AJ1847">
        <f t="shared" si="286"/>
        <v>512.11764705882354</v>
      </c>
      <c r="AK1847">
        <v>1843</v>
      </c>
    </row>
    <row r="1848" spans="1:37" x14ac:dyDescent="0.15">
      <c r="A1848">
        <v>1844</v>
      </c>
      <c r="B1848">
        <f>ROUND(VLOOKUP(X1848,角色属性总表!AG:AI,2,FALSE)/角色属性总表!$C$34,0)</f>
        <v>93</v>
      </c>
      <c r="C1848">
        <f>ROUND(VLOOKUP(X1848,角色属性总表!Y:AE,3,FALSE)/J1848,0)</f>
        <v>25</v>
      </c>
      <c r="D1848">
        <f>ROUND(VLOOKUP(X1848,角色属性总表!AG:AI,3,FALSE)/角色属性总表!$C$35,0)</f>
        <v>97</v>
      </c>
      <c r="E1848">
        <f t="shared" si="280"/>
        <v>250</v>
      </c>
      <c r="F1848">
        <f t="shared" si="281"/>
        <v>34</v>
      </c>
      <c r="G1848">
        <f t="shared" si="282"/>
        <v>7</v>
      </c>
      <c r="H1848">
        <v>0</v>
      </c>
      <c r="I1848">
        <f t="shared" si="287"/>
        <v>3</v>
      </c>
      <c r="J1848">
        <f>VLOOKUP(AA1848,角色间职业划分!P:AP,20,FALSE)</f>
        <v>10</v>
      </c>
      <c r="K1848">
        <f>IF(X1848=500,100,VLOOKUP(AA1848,角色间职业划分!P:AP,22,FALSE))</f>
        <v>120</v>
      </c>
      <c r="L1848">
        <f>IF(X1848=500,K1848,VLOOKUP(AA1848,角色间职业划分!P:AP,23,FALSE))</f>
        <v>60</v>
      </c>
      <c r="M1848">
        <f>VLOOKUP(AA1848,角色间职业划分!P:AP,24,FALSE)</f>
        <v>0</v>
      </c>
      <c r="N1848">
        <f>VLOOKUP(AA1848,角色间职业划分!P:AP,14)*100</f>
        <v>95</v>
      </c>
      <c r="O1848">
        <f>VLOOKUP(AA1848,角色间职业划分!P:Z,9,FALSE)</f>
        <v>0</v>
      </c>
      <c r="P1848">
        <f>VLOOKUP(AA1848,角色间职业划分!P:AP,10,FALSE)</f>
        <v>0</v>
      </c>
      <c r="Q1848">
        <f>VLOOKUP(AA1848,角色间职业划分!P:AP,15,FALSE)</f>
        <v>0</v>
      </c>
      <c r="R1848">
        <f>VLOOKUP(AA1848,角色间职业划分!P:AP,16,FALSE)</f>
        <v>0</v>
      </c>
      <c r="S1848">
        <f>VLOOKUP(AA1848,角色间职业划分!P:AP,17,FALSE)</f>
        <v>0</v>
      </c>
      <c r="T1848">
        <f>VLOOKUP(AA1848,角色间职业划分!P:AP,18,FALSE)</f>
        <v>0</v>
      </c>
      <c r="U1848">
        <f>VLOOKUP(AA1848,角色间职业划分!P:AP,27,FALSE)</f>
        <v>0</v>
      </c>
      <c r="V1848">
        <f t="shared" si="283"/>
        <v>4.9999999999999991</v>
      </c>
      <c r="W1848">
        <f>VLOOKUP(AA1848,角色间职业划分!P:Q,2,FALSE)</f>
        <v>38</v>
      </c>
      <c r="X1848">
        <f t="shared" si="288"/>
        <v>26</v>
      </c>
      <c r="Y1848">
        <f>INT(VLOOKUP(X1848,角色属性总表!AG:AH,2,FALSE)*角色属性总表!$C$38)</f>
        <v>648</v>
      </c>
      <c r="AA1848">
        <f t="shared" si="289"/>
        <v>19</v>
      </c>
      <c r="AB1848">
        <f>VLOOKUP(X1848,角色属性总表!AG:AI,2,FALSE)*VLOOKUP(角色等级属性!AA1848,角色间职业划分!P:AG,13,FALSE)/角色间职业划分!$AB$9</f>
        <v>625.98975314392169</v>
      </c>
      <c r="AC1848">
        <f>VLOOKUP(X1848,角色属性总表!AG:AI,3,FALSE)*VLOOKUP(AA1848,角色间职业划分!P:AG,8,FALSE)/角色间职业划分!$W$9</f>
        <v>3331.6920000000005</v>
      </c>
      <c r="AD1848">
        <f>VLOOKUP(AA1848,角色间职业划分!P:AP,26,FALSE)</f>
        <v>0.4</v>
      </c>
      <c r="AE1848">
        <f>VLOOKUP(X1848,角色属性总表!I:Q,3,FALSE)</f>
        <v>290.30400000000003</v>
      </c>
      <c r="AF1848">
        <f>VLOOKUP(AA1848,角色间职业划分!P:AP,11,FALSE)</f>
        <v>0.35</v>
      </c>
      <c r="AG1848">
        <f t="shared" si="284"/>
        <v>845.19182849521496</v>
      </c>
      <c r="AH1848">
        <f t="shared" si="285"/>
        <v>291</v>
      </c>
      <c r="AJ1848">
        <f t="shared" si="286"/>
        <v>554.19182849521496</v>
      </c>
      <c r="AK1848">
        <v>1844</v>
      </c>
    </row>
    <row r="1849" spans="1:37" x14ac:dyDescent="0.15">
      <c r="A1849">
        <v>1845</v>
      </c>
      <c r="B1849">
        <f>ROUND(VLOOKUP(X1849,角色属性总表!AG:AI,2,FALSE)/角色属性总表!$C$34,0)</f>
        <v>95</v>
      </c>
      <c r="C1849">
        <f>ROUND(VLOOKUP(X1849,角色属性总表!Y:AE,3,FALSE)/J1849,0)</f>
        <v>26</v>
      </c>
      <c r="D1849">
        <f>ROUND(VLOOKUP(X1849,角色属性总表!AG:AI,3,FALSE)/角色属性总表!$C$35,0)</f>
        <v>99</v>
      </c>
      <c r="E1849">
        <f t="shared" si="280"/>
        <v>257</v>
      </c>
      <c r="F1849">
        <f t="shared" si="281"/>
        <v>35</v>
      </c>
      <c r="G1849">
        <f t="shared" si="282"/>
        <v>7</v>
      </c>
      <c r="H1849">
        <v>0</v>
      </c>
      <c r="I1849">
        <f t="shared" si="287"/>
        <v>3</v>
      </c>
      <c r="J1849">
        <f>VLOOKUP(AA1849,角色间职业划分!P:AP,20,FALSE)</f>
        <v>10</v>
      </c>
      <c r="K1849">
        <f>IF(X1849=500,100,VLOOKUP(AA1849,角色间职业划分!P:AP,22,FALSE))</f>
        <v>120</v>
      </c>
      <c r="L1849">
        <f>IF(X1849=500,K1849,VLOOKUP(AA1849,角色间职业划分!P:AP,23,FALSE))</f>
        <v>60</v>
      </c>
      <c r="M1849">
        <f>VLOOKUP(AA1849,角色间职业划分!P:AP,24,FALSE)</f>
        <v>0</v>
      </c>
      <c r="N1849">
        <f>VLOOKUP(AA1849,角色间职业划分!P:AP,14)*100</f>
        <v>95</v>
      </c>
      <c r="O1849">
        <f>VLOOKUP(AA1849,角色间职业划分!P:Z,9,FALSE)</f>
        <v>0</v>
      </c>
      <c r="P1849">
        <f>VLOOKUP(AA1849,角色间职业划分!P:AP,10,FALSE)</f>
        <v>0</v>
      </c>
      <c r="Q1849">
        <f>VLOOKUP(AA1849,角色间职业划分!P:AP,15,FALSE)</f>
        <v>0</v>
      </c>
      <c r="R1849">
        <f>VLOOKUP(AA1849,角色间职业划分!P:AP,16,FALSE)</f>
        <v>0</v>
      </c>
      <c r="S1849">
        <f>VLOOKUP(AA1849,角色间职业划分!P:AP,17,FALSE)</f>
        <v>0</v>
      </c>
      <c r="T1849">
        <f>VLOOKUP(AA1849,角色间职业划分!P:AP,18,FALSE)</f>
        <v>0</v>
      </c>
      <c r="U1849">
        <f>VLOOKUP(AA1849,角色间职业划分!P:AP,27,FALSE)</f>
        <v>0</v>
      </c>
      <c r="V1849">
        <f t="shared" si="283"/>
        <v>4.9999999999999991</v>
      </c>
      <c r="W1849">
        <f>VLOOKUP(AA1849,角色间职业划分!P:Q,2,FALSE)</f>
        <v>38</v>
      </c>
      <c r="X1849">
        <f t="shared" si="288"/>
        <v>27</v>
      </c>
      <c r="Y1849">
        <f>INT(VLOOKUP(X1849,角色属性总表!AG:AH,2,FALSE)*角色属性总表!$C$38)</f>
        <v>666</v>
      </c>
      <c r="AA1849">
        <f t="shared" si="289"/>
        <v>19</v>
      </c>
      <c r="AB1849">
        <f>VLOOKUP(X1849,角色属性总表!AG:AI,2,FALSE)*VLOOKUP(角色等级属性!AA1849,角色间职业划分!P:AG,13,FALSE)/角色间职业划分!$AB$9</f>
        <v>643.37835739791944</v>
      </c>
      <c r="AC1849">
        <f>VLOOKUP(X1849,角色属性总表!AG:AI,3,FALSE)*VLOOKUP(AA1849,角色间职业划分!P:AG,8,FALSE)/角色间职业划分!$W$9</f>
        <v>3424.239</v>
      </c>
      <c r="AD1849">
        <f>VLOOKUP(AA1849,角色间职业划分!P:AP,26,FALSE)</f>
        <v>0.4</v>
      </c>
      <c r="AE1849">
        <f>VLOOKUP(X1849,角色属性总表!I:Q,3,FALSE)</f>
        <v>298.36799999999999</v>
      </c>
      <c r="AF1849">
        <f>VLOOKUP(AA1849,角色间职业划分!P:AP,11,FALSE)</f>
        <v>0.35</v>
      </c>
      <c r="AG1849">
        <f t="shared" si="284"/>
        <v>897.50642946666699</v>
      </c>
      <c r="AH1849">
        <f t="shared" si="285"/>
        <v>297</v>
      </c>
      <c r="AJ1849">
        <f t="shared" si="286"/>
        <v>600.50642946666699</v>
      </c>
      <c r="AK1849">
        <v>1845</v>
      </c>
    </row>
    <row r="1850" spans="1:37" x14ac:dyDescent="0.15">
      <c r="A1850">
        <v>1846</v>
      </c>
      <c r="B1850">
        <f>ROUND(VLOOKUP(X1850,角色属性总表!AG:AI,2,FALSE)/角色属性总表!$C$34,0)</f>
        <v>98</v>
      </c>
      <c r="C1850">
        <f>ROUND(VLOOKUP(X1850,角色属性总表!Y:AE,3,FALSE)/J1850,0)</f>
        <v>27</v>
      </c>
      <c r="D1850">
        <f>ROUND(VLOOKUP(X1850,角色属性总表!AG:AI,3,FALSE)/角色属性总表!$C$35,0)</f>
        <v>102</v>
      </c>
      <c r="E1850">
        <f t="shared" si="280"/>
        <v>264</v>
      </c>
      <c r="F1850">
        <f t="shared" si="281"/>
        <v>34</v>
      </c>
      <c r="G1850">
        <f t="shared" si="282"/>
        <v>7</v>
      </c>
      <c r="H1850">
        <v>0</v>
      </c>
      <c r="I1850">
        <f t="shared" si="287"/>
        <v>3</v>
      </c>
      <c r="J1850">
        <f>VLOOKUP(AA1850,角色间职业划分!P:AP,20,FALSE)</f>
        <v>10</v>
      </c>
      <c r="K1850">
        <f>IF(X1850=500,100,VLOOKUP(AA1850,角色间职业划分!P:AP,22,FALSE))</f>
        <v>120</v>
      </c>
      <c r="L1850">
        <f>IF(X1850=500,K1850,VLOOKUP(AA1850,角色间职业划分!P:AP,23,FALSE))</f>
        <v>60</v>
      </c>
      <c r="M1850">
        <f>VLOOKUP(AA1850,角色间职业划分!P:AP,24,FALSE)</f>
        <v>0</v>
      </c>
      <c r="N1850">
        <f>VLOOKUP(AA1850,角色间职业划分!P:AP,14)*100</f>
        <v>95</v>
      </c>
      <c r="O1850">
        <f>VLOOKUP(AA1850,角色间职业划分!P:Z,9,FALSE)</f>
        <v>0</v>
      </c>
      <c r="P1850">
        <f>VLOOKUP(AA1850,角色间职业划分!P:AP,10,FALSE)</f>
        <v>0</v>
      </c>
      <c r="Q1850">
        <f>VLOOKUP(AA1850,角色间职业划分!P:AP,15,FALSE)</f>
        <v>0</v>
      </c>
      <c r="R1850">
        <f>VLOOKUP(AA1850,角色间职业划分!P:AP,16,FALSE)</f>
        <v>0</v>
      </c>
      <c r="S1850">
        <f>VLOOKUP(AA1850,角色间职业划分!P:AP,17,FALSE)</f>
        <v>0</v>
      </c>
      <c r="T1850">
        <f>VLOOKUP(AA1850,角色间职业划分!P:AP,18,FALSE)</f>
        <v>0</v>
      </c>
      <c r="U1850">
        <f>VLOOKUP(AA1850,角色间职业划分!P:AP,27,FALSE)</f>
        <v>0</v>
      </c>
      <c r="V1850">
        <f t="shared" si="283"/>
        <v>4.9999999999999991</v>
      </c>
      <c r="W1850">
        <f>VLOOKUP(AA1850,角色间职业划分!P:Q,2,FALSE)</f>
        <v>38</v>
      </c>
      <c r="X1850">
        <f t="shared" si="288"/>
        <v>28</v>
      </c>
      <c r="Y1850">
        <f>INT(VLOOKUP(X1850,角色属性总表!AG:AH,2,FALSE)*角色属性总表!$C$38)</f>
        <v>684</v>
      </c>
      <c r="AA1850">
        <f t="shared" si="289"/>
        <v>19</v>
      </c>
      <c r="AB1850">
        <f>VLOOKUP(X1850,角色属性总表!AG:AI,2,FALSE)*VLOOKUP(角色等级属性!AA1850,角色间职业划分!P:AG,13,FALSE)/角色间职业划分!$AB$9</f>
        <v>660.76696165191731</v>
      </c>
      <c r="AC1850">
        <f>VLOOKUP(X1850,角色属性总表!AG:AI,3,FALSE)*VLOOKUP(AA1850,角色间职业划分!P:AG,8,FALSE)/角色间职业划分!$W$9</f>
        <v>3516.7859999999996</v>
      </c>
      <c r="AD1850">
        <f>VLOOKUP(AA1850,角色间职业划分!P:AP,26,FALSE)</f>
        <v>0.4</v>
      </c>
      <c r="AE1850">
        <f>VLOOKUP(X1850,角色属性总表!I:Q,3,FALSE)</f>
        <v>306.43199999999996</v>
      </c>
      <c r="AF1850">
        <f>VLOOKUP(AA1850,角色间职业划分!P:AP,11,FALSE)</f>
        <v>0.35</v>
      </c>
      <c r="AG1850">
        <f t="shared" si="284"/>
        <v>951.04964758507606</v>
      </c>
      <c r="AH1850">
        <f t="shared" si="285"/>
        <v>306</v>
      </c>
      <c r="AJ1850">
        <f t="shared" si="286"/>
        <v>645.04964758507606</v>
      </c>
      <c r="AK1850">
        <v>1846</v>
      </c>
    </row>
    <row r="1851" spans="1:37" x14ac:dyDescent="0.15">
      <c r="A1851">
        <v>1847</v>
      </c>
      <c r="B1851">
        <f>ROUND(VLOOKUP(X1851,角色属性总表!AG:AI,2,FALSE)/角色属性总表!$C$34,0)</f>
        <v>100</v>
      </c>
      <c r="C1851">
        <f>ROUND(VLOOKUP(X1851,角色属性总表!Y:AE,3,FALSE)/J1851,0)</f>
        <v>28</v>
      </c>
      <c r="D1851">
        <f>ROUND(VLOOKUP(X1851,角色属性总表!AG:AI,3,FALSE)/角色属性总表!$C$35,0)</f>
        <v>105</v>
      </c>
      <c r="E1851">
        <f t="shared" si="280"/>
        <v>271</v>
      </c>
      <c r="F1851">
        <f t="shared" si="281"/>
        <v>34</v>
      </c>
      <c r="G1851">
        <f t="shared" si="282"/>
        <v>7</v>
      </c>
      <c r="H1851">
        <v>0</v>
      </c>
      <c r="I1851">
        <f t="shared" si="287"/>
        <v>3</v>
      </c>
      <c r="J1851">
        <f>VLOOKUP(AA1851,角色间职业划分!P:AP,20,FALSE)</f>
        <v>10</v>
      </c>
      <c r="K1851">
        <f>IF(X1851=500,100,VLOOKUP(AA1851,角色间职业划分!P:AP,22,FALSE))</f>
        <v>120</v>
      </c>
      <c r="L1851">
        <f>IF(X1851=500,K1851,VLOOKUP(AA1851,角色间职业划分!P:AP,23,FALSE))</f>
        <v>60</v>
      </c>
      <c r="M1851">
        <f>VLOOKUP(AA1851,角色间职业划分!P:AP,24,FALSE)</f>
        <v>0</v>
      </c>
      <c r="N1851">
        <f>VLOOKUP(AA1851,角色间职业划分!P:AP,14)*100</f>
        <v>95</v>
      </c>
      <c r="O1851">
        <f>VLOOKUP(AA1851,角色间职业划分!P:Z,9,FALSE)</f>
        <v>0</v>
      </c>
      <c r="P1851">
        <f>VLOOKUP(AA1851,角色间职业划分!P:AP,10,FALSE)</f>
        <v>0</v>
      </c>
      <c r="Q1851">
        <f>VLOOKUP(AA1851,角色间职业划分!P:AP,15,FALSE)</f>
        <v>0</v>
      </c>
      <c r="R1851">
        <f>VLOOKUP(AA1851,角色间职业划分!P:AP,16,FALSE)</f>
        <v>0</v>
      </c>
      <c r="S1851">
        <f>VLOOKUP(AA1851,角色间职业划分!P:AP,17,FALSE)</f>
        <v>0</v>
      </c>
      <c r="T1851">
        <f>VLOOKUP(AA1851,角色间职业划分!P:AP,18,FALSE)</f>
        <v>0</v>
      </c>
      <c r="U1851">
        <f>VLOOKUP(AA1851,角色间职业划分!P:AP,27,FALSE)</f>
        <v>0</v>
      </c>
      <c r="V1851">
        <f t="shared" si="283"/>
        <v>4.9999999999999991</v>
      </c>
      <c r="W1851">
        <f>VLOOKUP(AA1851,角色间职业划分!P:Q,2,FALSE)</f>
        <v>38</v>
      </c>
      <c r="X1851">
        <f t="shared" si="288"/>
        <v>29</v>
      </c>
      <c r="Y1851">
        <f>INT(VLOOKUP(X1851,角色属性总表!AG:AH,2,FALSE)*角色属性总表!$C$38)</f>
        <v>702</v>
      </c>
      <c r="AA1851">
        <f t="shared" si="289"/>
        <v>19</v>
      </c>
      <c r="AB1851">
        <f>VLOOKUP(X1851,角色属性总表!AG:AI,2,FALSE)*VLOOKUP(角色等级属性!AA1851,角色间职业划分!P:AG,13,FALSE)/角色间职业划分!$AB$9</f>
        <v>678.15556590591518</v>
      </c>
      <c r="AC1851">
        <f>VLOOKUP(X1851,角色属性总表!AG:AI,3,FALSE)*VLOOKUP(AA1851,角色间职业划分!P:AG,8,FALSE)/角色间职业划分!$W$9</f>
        <v>3609.3329999999996</v>
      </c>
      <c r="AD1851">
        <f>VLOOKUP(AA1851,角色间职业划分!P:AP,26,FALSE)</f>
        <v>0.4</v>
      </c>
      <c r="AE1851">
        <f>VLOOKUP(X1851,角色属性总表!I:Q,3,FALSE)</f>
        <v>314.49599999999998</v>
      </c>
      <c r="AF1851">
        <f>VLOOKUP(AA1851,角色间职业划分!P:AP,11,FALSE)</f>
        <v>0.35</v>
      </c>
      <c r="AG1851">
        <f t="shared" si="284"/>
        <v>1005.8104618515899</v>
      </c>
      <c r="AH1851">
        <f t="shared" si="285"/>
        <v>315</v>
      </c>
      <c r="AJ1851">
        <f t="shared" si="286"/>
        <v>690.81046185158993</v>
      </c>
      <c r="AK1851">
        <v>1847</v>
      </c>
    </row>
    <row r="1852" spans="1:37" x14ac:dyDescent="0.15">
      <c r="A1852">
        <v>1848</v>
      </c>
      <c r="B1852">
        <f>ROUND(VLOOKUP(X1852,角色属性总表!AG:AI,2,FALSE)/角色属性总表!$C$34,0)</f>
        <v>103</v>
      </c>
      <c r="C1852">
        <f>ROUND(VLOOKUP(X1852,角色属性总表!Y:AE,3,FALSE)/J1852,0)</f>
        <v>30</v>
      </c>
      <c r="D1852">
        <f>ROUND(VLOOKUP(X1852,角色属性总表!AG:AI,3,FALSE)/角色属性总表!$C$35,0)</f>
        <v>108</v>
      </c>
      <c r="E1852">
        <f t="shared" si="280"/>
        <v>278</v>
      </c>
      <c r="F1852">
        <f t="shared" si="281"/>
        <v>34</v>
      </c>
      <c r="G1852">
        <f t="shared" si="282"/>
        <v>7</v>
      </c>
      <c r="H1852">
        <v>0</v>
      </c>
      <c r="I1852">
        <f t="shared" si="287"/>
        <v>3</v>
      </c>
      <c r="J1852">
        <f>VLOOKUP(AA1852,角色间职业划分!P:AP,20,FALSE)</f>
        <v>10</v>
      </c>
      <c r="K1852">
        <f>IF(X1852=500,100,VLOOKUP(AA1852,角色间职业划分!P:AP,22,FALSE))</f>
        <v>120</v>
      </c>
      <c r="L1852">
        <f>IF(X1852=500,K1852,VLOOKUP(AA1852,角色间职业划分!P:AP,23,FALSE))</f>
        <v>60</v>
      </c>
      <c r="M1852">
        <f>VLOOKUP(AA1852,角色间职业划分!P:AP,24,FALSE)</f>
        <v>0</v>
      </c>
      <c r="N1852">
        <f>VLOOKUP(AA1852,角色间职业划分!P:AP,14)*100</f>
        <v>95</v>
      </c>
      <c r="O1852">
        <f>VLOOKUP(AA1852,角色间职业划分!P:Z,9,FALSE)</f>
        <v>0</v>
      </c>
      <c r="P1852">
        <f>VLOOKUP(AA1852,角色间职业划分!P:AP,10,FALSE)</f>
        <v>0</v>
      </c>
      <c r="Q1852">
        <f>VLOOKUP(AA1852,角色间职业划分!P:AP,15,FALSE)</f>
        <v>0</v>
      </c>
      <c r="R1852">
        <f>VLOOKUP(AA1852,角色间职业划分!P:AP,16,FALSE)</f>
        <v>0</v>
      </c>
      <c r="S1852">
        <f>VLOOKUP(AA1852,角色间职业划分!P:AP,17,FALSE)</f>
        <v>0</v>
      </c>
      <c r="T1852">
        <f>VLOOKUP(AA1852,角色间职业划分!P:AP,18,FALSE)</f>
        <v>0</v>
      </c>
      <c r="U1852">
        <f>VLOOKUP(AA1852,角色间职业划分!P:AP,27,FALSE)</f>
        <v>0</v>
      </c>
      <c r="V1852">
        <f t="shared" si="283"/>
        <v>4.9999999999999991</v>
      </c>
      <c r="W1852">
        <f>VLOOKUP(AA1852,角色间职业划分!P:Q,2,FALSE)</f>
        <v>38</v>
      </c>
      <c r="X1852">
        <f t="shared" si="288"/>
        <v>30</v>
      </c>
      <c r="Y1852">
        <f>INT(VLOOKUP(X1852,角色属性总表!AG:AH,2,FALSE)*角色属性总表!$C$38)</f>
        <v>720</v>
      </c>
      <c r="AA1852">
        <f t="shared" si="289"/>
        <v>19</v>
      </c>
      <c r="AB1852">
        <f>VLOOKUP(X1852,角色属性总表!AG:AI,2,FALSE)*VLOOKUP(角色等级属性!AA1852,角色间职业划分!P:AG,13,FALSE)/角色间职业划分!$AB$9</f>
        <v>695.54417015991294</v>
      </c>
      <c r="AC1852">
        <f>VLOOKUP(X1852,角色属性总表!AG:AI,3,FALSE)*VLOOKUP(AA1852,角色间职业划分!P:AG,8,FALSE)/角色间职业划分!$W$9</f>
        <v>3701.8799999999997</v>
      </c>
      <c r="AD1852">
        <f>VLOOKUP(AA1852,角色间职业划分!P:AP,26,FALSE)</f>
        <v>0.4</v>
      </c>
      <c r="AE1852">
        <f>VLOOKUP(X1852,角色属性总表!I:Q,3,FALSE)</f>
        <v>322.56</v>
      </c>
      <c r="AF1852">
        <f>VLOOKUP(AA1852,角色间职业划分!P:AP,11,FALSE)</f>
        <v>0.35</v>
      </c>
      <c r="AG1852">
        <f t="shared" si="284"/>
        <v>1061.7785643970906</v>
      </c>
      <c r="AH1852">
        <f t="shared" si="285"/>
        <v>324</v>
      </c>
      <c r="AJ1852">
        <f t="shared" si="286"/>
        <v>737.77856439709058</v>
      </c>
      <c r="AK1852">
        <v>1848</v>
      </c>
    </row>
    <row r="1853" spans="1:37" x14ac:dyDescent="0.15">
      <c r="A1853">
        <v>1849</v>
      </c>
      <c r="B1853">
        <f>ROUND(VLOOKUP(X1853,角色属性总表!AG:AI,2,FALSE)/角色属性总表!$C$34,0)</f>
        <v>105</v>
      </c>
      <c r="C1853">
        <f>ROUND(VLOOKUP(X1853,角色属性总表!Y:AE,3,FALSE)/J1853,0)</f>
        <v>31</v>
      </c>
      <c r="D1853">
        <f>ROUND(VLOOKUP(X1853,角色属性总表!AG:AI,3,FALSE)/角色属性总表!$C$35,0)</f>
        <v>110</v>
      </c>
      <c r="E1853">
        <f t="shared" si="280"/>
        <v>285</v>
      </c>
      <c r="F1853">
        <f t="shared" si="281"/>
        <v>34</v>
      </c>
      <c r="G1853">
        <f t="shared" si="282"/>
        <v>7</v>
      </c>
      <c r="H1853">
        <v>0</v>
      </c>
      <c r="I1853">
        <f t="shared" si="287"/>
        <v>3</v>
      </c>
      <c r="J1853">
        <f>VLOOKUP(AA1853,角色间职业划分!P:AP,20,FALSE)</f>
        <v>10</v>
      </c>
      <c r="K1853">
        <f>IF(X1853=500,100,VLOOKUP(AA1853,角色间职业划分!P:AP,22,FALSE))</f>
        <v>120</v>
      </c>
      <c r="L1853">
        <f>IF(X1853=500,K1853,VLOOKUP(AA1853,角色间职业划分!P:AP,23,FALSE))</f>
        <v>60</v>
      </c>
      <c r="M1853">
        <f>VLOOKUP(AA1853,角色间职业划分!P:AP,24,FALSE)</f>
        <v>0</v>
      </c>
      <c r="N1853">
        <f>VLOOKUP(AA1853,角色间职业划分!P:AP,14)*100</f>
        <v>95</v>
      </c>
      <c r="O1853">
        <f>VLOOKUP(AA1853,角色间职业划分!P:Z,9,FALSE)</f>
        <v>0</v>
      </c>
      <c r="P1853">
        <f>VLOOKUP(AA1853,角色间职业划分!P:AP,10,FALSE)</f>
        <v>0</v>
      </c>
      <c r="Q1853">
        <f>VLOOKUP(AA1853,角色间职业划分!P:AP,15,FALSE)</f>
        <v>0</v>
      </c>
      <c r="R1853">
        <f>VLOOKUP(AA1853,角色间职业划分!P:AP,16,FALSE)</f>
        <v>0</v>
      </c>
      <c r="S1853">
        <f>VLOOKUP(AA1853,角色间职业划分!P:AP,17,FALSE)</f>
        <v>0</v>
      </c>
      <c r="T1853">
        <f>VLOOKUP(AA1853,角色间职业划分!P:AP,18,FALSE)</f>
        <v>0</v>
      </c>
      <c r="U1853">
        <f>VLOOKUP(AA1853,角色间职业划分!P:AP,27,FALSE)</f>
        <v>0</v>
      </c>
      <c r="V1853">
        <f t="shared" si="283"/>
        <v>4.9999999999999991</v>
      </c>
      <c r="W1853">
        <f>VLOOKUP(AA1853,角色间职业划分!P:Q,2,FALSE)</f>
        <v>38</v>
      </c>
      <c r="X1853">
        <f t="shared" si="288"/>
        <v>31</v>
      </c>
      <c r="Y1853">
        <f>INT(VLOOKUP(X1853,角色属性总表!AG:AH,2,FALSE)*角色属性总表!$C$38)</f>
        <v>738</v>
      </c>
      <c r="AA1853">
        <f t="shared" si="289"/>
        <v>19</v>
      </c>
      <c r="AB1853">
        <f>VLOOKUP(X1853,角色属性总表!AG:AI,2,FALSE)*VLOOKUP(角色等级属性!AA1853,角色间职业划分!P:AG,13,FALSE)/角色间职业划分!$AB$9</f>
        <v>712.93277441391058</v>
      </c>
      <c r="AC1853">
        <f>VLOOKUP(X1853,角色属性总表!AG:AI,3,FALSE)*VLOOKUP(AA1853,角色间职业划分!P:AG,8,FALSE)/角色间职业划分!$W$9</f>
        <v>3794.4270000000001</v>
      </c>
      <c r="AD1853">
        <f>VLOOKUP(AA1853,角色间职业划分!P:AP,26,FALSE)</f>
        <v>0.4</v>
      </c>
      <c r="AE1853">
        <f>VLOOKUP(X1853,角色属性总表!I:Q,3,FALSE)</f>
        <v>330.62400000000002</v>
      </c>
      <c r="AF1853">
        <f>VLOOKUP(AA1853,角色间职业划分!P:AP,11,FALSE)</f>
        <v>0.35</v>
      </c>
      <c r="AG1853">
        <f t="shared" si="284"/>
        <v>1118.9443003165779</v>
      </c>
      <c r="AH1853">
        <f t="shared" si="285"/>
        <v>330</v>
      </c>
      <c r="AJ1853">
        <f t="shared" si="286"/>
        <v>788.94430031657794</v>
      </c>
      <c r="AK1853">
        <v>1849</v>
      </c>
    </row>
    <row r="1854" spans="1:37" x14ac:dyDescent="0.15">
      <c r="A1854">
        <v>1850</v>
      </c>
      <c r="B1854">
        <f>ROUND(VLOOKUP(X1854,角色属性总表!AG:AI,2,FALSE)/角色属性总表!$C$34,0)</f>
        <v>108</v>
      </c>
      <c r="C1854">
        <f>ROUND(VLOOKUP(X1854,角色属性总表!Y:AE,3,FALSE)/J1854,0)</f>
        <v>32</v>
      </c>
      <c r="D1854">
        <f>ROUND(VLOOKUP(X1854,角色属性总表!AG:AI,3,FALSE)/角色属性总表!$C$35,0)</f>
        <v>113</v>
      </c>
      <c r="E1854">
        <f t="shared" si="280"/>
        <v>292</v>
      </c>
      <c r="F1854">
        <f t="shared" si="281"/>
        <v>34</v>
      </c>
      <c r="G1854">
        <f t="shared" si="282"/>
        <v>7</v>
      </c>
      <c r="H1854">
        <v>0</v>
      </c>
      <c r="I1854">
        <f t="shared" si="287"/>
        <v>3</v>
      </c>
      <c r="J1854">
        <f>VLOOKUP(AA1854,角色间职业划分!P:AP,20,FALSE)</f>
        <v>10</v>
      </c>
      <c r="K1854">
        <f>IF(X1854=500,100,VLOOKUP(AA1854,角色间职业划分!P:AP,22,FALSE))</f>
        <v>120</v>
      </c>
      <c r="L1854">
        <f>IF(X1854=500,K1854,VLOOKUP(AA1854,角色间职业划分!P:AP,23,FALSE))</f>
        <v>60</v>
      </c>
      <c r="M1854">
        <f>VLOOKUP(AA1854,角色间职业划分!P:AP,24,FALSE)</f>
        <v>0</v>
      </c>
      <c r="N1854">
        <f>VLOOKUP(AA1854,角色间职业划分!P:AP,14)*100</f>
        <v>95</v>
      </c>
      <c r="O1854">
        <f>VLOOKUP(AA1854,角色间职业划分!P:Z,9,FALSE)</f>
        <v>0</v>
      </c>
      <c r="P1854">
        <f>VLOOKUP(AA1854,角色间职业划分!P:AP,10,FALSE)</f>
        <v>0</v>
      </c>
      <c r="Q1854">
        <f>VLOOKUP(AA1854,角色间职业划分!P:AP,15,FALSE)</f>
        <v>0</v>
      </c>
      <c r="R1854">
        <f>VLOOKUP(AA1854,角色间职业划分!P:AP,16,FALSE)</f>
        <v>0</v>
      </c>
      <c r="S1854">
        <f>VLOOKUP(AA1854,角色间职业划分!P:AP,17,FALSE)</f>
        <v>0</v>
      </c>
      <c r="T1854">
        <f>VLOOKUP(AA1854,角色间职业划分!P:AP,18,FALSE)</f>
        <v>0</v>
      </c>
      <c r="U1854">
        <f>VLOOKUP(AA1854,角色间职业划分!P:AP,27,FALSE)</f>
        <v>0</v>
      </c>
      <c r="V1854">
        <f t="shared" si="283"/>
        <v>4.9999999999999991</v>
      </c>
      <c r="W1854">
        <f>VLOOKUP(AA1854,角色间职业划分!P:Q,2,FALSE)</f>
        <v>38</v>
      </c>
      <c r="X1854">
        <f t="shared" si="288"/>
        <v>32</v>
      </c>
      <c r="Y1854">
        <f>INT(VLOOKUP(X1854,角色属性总表!AG:AH,2,FALSE)*角色属性总表!$C$38)</f>
        <v>756</v>
      </c>
      <c r="AA1854">
        <f t="shared" si="289"/>
        <v>19</v>
      </c>
      <c r="AB1854">
        <f>VLOOKUP(X1854,角色属性总表!AG:AI,2,FALSE)*VLOOKUP(角色等级属性!AA1854,角色间职业划分!P:AG,13,FALSE)/角色间职业划分!$AB$9</f>
        <v>730.32137866790856</v>
      </c>
      <c r="AC1854">
        <f>VLOOKUP(X1854,角色属性总表!AG:AI,3,FALSE)*VLOOKUP(AA1854,角色间职业划分!P:AG,8,FALSE)/角色间职业划分!$W$9</f>
        <v>3886.9739999999997</v>
      </c>
      <c r="AD1854">
        <f>VLOOKUP(AA1854,角色间职业划分!P:AP,26,FALSE)</f>
        <v>0.4</v>
      </c>
      <c r="AE1854">
        <f>VLOOKUP(X1854,角色属性总表!I:Q,3,FALSE)</f>
        <v>338.68799999999999</v>
      </c>
      <c r="AF1854">
        <f>VLOOKUP(AA1854,角色间职业划分!P:AP,11,FALSE)</f>
        <v>0.35</v>
      </c>
      <c r="AG1854">
        <f t="shared" si="284"/>
        <v>1177.2986144072111</v>
      </c>
      <c r="AH1854">
        <f t="shared" si="285"/>
        <v>339</v>
      </c>
      <c r="AJ1854">
        <f t="shared" si="286"/>
        <v>838.29861440721106</v>
      </c>
      <c r="AK1854">
        <v>1850</v>
      </c>
    </row>
    <row r="1855" spans="1:37" x14ac:dyDescent="0.15">
      <c r="A1855">
        <v>1851</v>
      </c>
      <c r="B1855">
        <f>ROUND(VLOOKUP(X1855,角色属性总表!AG:AI,2,FALSE)/角色属性总表!$C$34,0)</f>
        <v>111</v>
      </c>
      <c r="C1855">
        <f>ROUND(VLOOKUP(X1855,角色属性总表!Y:AE,3,FALSE)/J1855,0)</f>
        <v>33</v>
      </c>
      <c r="D1855">
        <f>ROUND(VLOOKUP(X1855,角色属性总表!AG:AI,3,FALSE)/角色属性总表!$C$35,0)</f>
        <v>116</v>
      </c>
      <c r="E1855">
        <f t="shared" si="280"/>
        <v>299</v>
      </c>
      <c r="F1855">
        <f t="shared" si="281"/>
        <v>34</v>
      </c>
      <c r="G1855">
        <f t="shared" si="282"/>
        <v>7</v>
      </c>
      <c r="H1855">
        <v>0</v>
      </c>
      <c r="I1855">
        <f t="shared" si="287"/>
        <v>3</v>
      </c>
      <c r="J1855">
        <f>VLOOKUP(AA1855,角色间职业划分!P:AP,20,FALSE)</f>
        <v>10</v>
      </c>
      <c r="K1855">
        <f>IF(X1855=500,100,VLOOKUP(AA1855,角色间职业划分!P:AP,22,FALSE))</f>
        <v>120</v>
      </c>
      <c r="L1855">
        <f>IF(X1855=500,K1855,VLOOKUP(AA1855,角色间职业划分!P:AP,23,FALSE))</f>
        <v>60</v>
      </c>
      <c r="M1855">
        <f>VLOOKUP(AA1855,角色间职业划分!P:AP,24,FALSE)</f>
        <v>0</v>
      </c>
      <c r="N1855">
        <f>VLOOKUP(AA1855,角色间职业划分!P:AP,14)*100</f>
        <v>95</v>
      </c>
      <c r="O1855">
        <f>VLOOKUP(AA1855,角色间职业划分!P:Z,9,FALSE)</f>
        <v>0</v>
      </c>
      <c r="P1855">
        <f>VLOOKUP(AA1855,角色间职业划分!P:AP,10,FALSE)</f>
        <v>0</v>
      </c>
      <c r="Q1855">
        <f>VLOOKUP(AA1855,角色间职业划分!P:AP,15,FALSE)</f>
        <v>0</v>
      </c>
      <c r="R1855">
        <f>VLOOKUP(AA1855,角色间职业划分!P:AP,16,FALSE)</f>
        <v>0</v>
      </c>
      <c r="S1855">
        <f>VLOOKUP(AA1855,角色间职业划分!P:AP,17,FALSE)</f>
        <v>0</v>
      </c>
      <c r="T1855">
        <f>VLOOKUP(AA1855,角色间职业划分!P:AP,18,FALSE)</f>
        <v>0</v>
      </c>
      <c r="U1855">
        <f>VLOOKUP(AA1855,角色间职业划分!P:AP,27,FALSE)</f>
        <v>0</v>
      </c>
      <c r="V1855">
        <f t="shared" si="283"/>
        <v>4.9999999999999991</v>
      </c>
      <c r="W1855">
        <f>VLOOKUP(AA1855,角色间职业划分!P:Q,2,FALSE)</f>
        <v>38</v>
      </c>
      <c r="X1855">
        <f t="shared" si="288"/>
        <v>33</v>
      </c>
      <c r="Y1855">
        <f>INT(VLOOKUP(X1855,角色属性总表!AG:AH,2,FALSE)*角色属性总表!$C$38)</f>
        <v>774</v>
      </c>
      <c r="AA1855">
        <f t="shared" si="289"/>
        <v>19</v>
      </c>
      <c r="AB1855">
        <f>VLOOKUP(X1855,角色属性总表!AG:AI,2,FALSE)*VLOOKUP(角色等级属性!AA1855,角色间职业划分!P:AG,13,FALSE)/角色间职业划分!$AB$9</f>
        <v>747.70998292190632</v>
      </c>
      <c r="AC1855">
        <f>VLOOKUP(X1855,角色属性总表!AG:AI,3,FALSE)*VLOOKUP(AA1855,角色间职业划分!P:AG,8,FALSE)/角色间职业划分!$W$9</f>
        <v>3979.5210000000002</v>
      </c>
      <c r="AD1855">
        <f>VLOOKUP(AA1855,角色间职业划分!P:AP,26,FALSE)</f>
        <v>0.4</v>
      </c>
      <c r="AE1855">
        <f>VLOOKUP(X1855,角色属性总表!I:Q,3,FALSE)</f>
        <v>346.75200000000001</v>
      </c>
      <c r="AF1855">
        <f>VLOOKUP(AA1855,角色间职业划分!P:AP,11,FALSE)</f>
        <v>0.35</v>
      </c>
      <c r="AG1855">
        <f t="shared" si="284"/>
        <v>1236.8330038267306</v>
      </c>
      <c r="AH1855">
        <f t="shared" si="285"/>
        <v>348</v>
      </c>
      <c r="AJ1855">
        <f t="shared" si="286"/>
        <v>888.83300382673065</v>
      </c>
      <c r="AK1855">
        <v>1851</v>
      </c>
    </row>
    <row r="1856" spans="1:37" x14ac:dyDescent="0.15">
      <c r="A1856">
        <v>1852</v>
      </c>
      <c r="B1856">
        <f>ROUND(VLOOKUP(X1856,角色属性总表!AG:AI,2,FALSE)/角色属性总表!$C$34,0)</f>
        <v>113</v>
      </c>
      <c r="C1856">
        <f>ROUND(VLOOKUP(X1856,角色属性总表!Y:AE,3,FALSE)/J1856,0)</f>
        <v>35</v>
      </c>
      <c r="D1856">
        <f>ROUND(VLOOKUP(X1856,角色属性总表!AG:AI,3,FALSE)/角色属性总表!$C$35,0)</f>
        <v>118</v>
      </c>
      <c r="E1856">
        <f t="shared" si="280"/>
        <v>306</v>
      </c>
      <c r="F1856">
        <f t="shared" si="281"/>
        <v>35</v>
      </c>
      <c r="G1856">
        <f t="shared" si="282"/>
        <v>7</v>
      </c>
      <c r="H1856">
        <v>0</v>
      </c>
      <c r="I1856">
        <f t="shared" si="287"/>
        <v>3</v>
      </c>
      <c r="J1856">
        <f>VLOOKUP(AA1856,角色间职业划分!P:AP,20,FALSE)</f>
        <v>10</v>
      </c>
      <c r="K1856">
        <f>IF(X1856=500,100,VLOOKUP(AA1856,角色间职业划分!P:AP,22,FALSE))</f>
        <v>120</v>
      </c>
      <c r="L1856">
        <f>IF(X1856=500,K1856,VLOOKUP(AA1856,角色间职业划分!P:AP,23,FALSE))</f>
        <v>60</v>
      </c>
      <c r="M1856">
        <f>VLOOKUP(AA1856,角色间职业划分!P:AP,24,FALSE)</f>
        <v>0</v>
      </c>
      <c r="N1856">
        <f>VLOOKUP(AA1856,角色间职业划分!P:AP,14)*100</f>
        <v>95</v>
      </c>
      <c r="O1856">
        <f>VLOOKUP(AA1856,角色间职业划分!P:Z,9,FALSE)</f>
        <v>0</v>
      </c>
      <c r="P1856">
        <f>VLOOKUP(AA1856,角色间职业划分!P:AP,10,FALSE)</f>
        <v>0</v>
      </c>
      <c r="Q1856">
        <f>VLOOKUP(AA1856,角色间职业划分!P:AP,15,FALSE)</f>
        <v>0</v>
      </c>
      <c r="R1856">
        <f>VLOOKUP(AA1856,角色间职业划分!P:AP,16,FALSE)</f>
        <v>0</v>
      </c>
      <c r="S1856">
        <f>VLOOKUP(AA1856,角色间职业划分!P:AP,17,FALSE)</f>
        <v>0</v>
      </c>
      <c r="T1856">
        <f>VLOOKUP(AA1856,角色间职业划分!P:AP,18,FALSE)</f>
        <v>0</v>
      </c>
      <c r="U1856">
        <f>VLOOKUP(AA1856,角色间职业划分!P:AP,27,FALSE)</f>
        <v>0</v>
      </c>
      <c r="V1856">
        <f t="shared" si="283"/>
        <v>4.9999999999999991</v>
      </c>
      <c r="W1856">
        <f>VLOOKUP(AA1856,角色间职业划分!P:Q,2,FALSE)</f>
        <v>38</v>
      </c>
      <c r="X1856">
        <f t="shared" si="288"/>
        <v>34</v>
      </c>
      <c r="Y1856">
        <f>INT(VLOOKUP(X1856,角色属性总表!AG:AH,2,FALSE)*角色属性总表!$C$38)</f>
        <v>792</v>
      </c>
      <c r="AA1856">
        <f t="shared" si="289"/>
        <v>19</v>
      </c>
      <c r="AB1856">
        <f>VLOOKUP(X1856,角色属性总表!AG:AI,2,FALSE)*VLOOKUP(角色等级属性!AA1856,角色间职业划分!P:AG,13,FALSE)/角色间职业划分!$AB$9</f>
        <v>765.0985871759043</v>
      </c>
      <c r="AC1856">
        <f>VLOOKUP(X1856,角色属性总表!AG:AI,3,FALSE)*VLOOKUP(AA1856,角色间职业划分!P:AG,8,FALSE)/角色间职业划分!$W$9</f>
        <v>4072.0680000000007</v>
      </c>
      <c r="AD1856">
        <f>VLOOKUP(AA1856,角色间职业划分!P:AP,26,FALSE)</f>
        <v>0.4</v>
      </c>
      <c r="AE1856">
        <f>VLOOKUP(X1856,角色属性总表!I:Q,3,FALSE)</f>
        <v>354.81600000000003</v>
      </c>
      <c r="AF1856">
        <f>VLOOKUP(AA1856,角色间职业划分!P:AP,11,FALSE)</f>
        <v>0.35</v>
      </c>
      <c r="AG1856">
        <f t="shared" si="284"/>
        <v>1297.5394758547525</v>
      </c>
      <c r="AH1856">
        <f t="shared" si="285"/>
        <v>354</v>
      </c>
      <c r="AJ1856">
        <f t="shared" si="286"/>
        <v>943.53947585475248</v>
      </c>
      <c r="AK1856">
        <v>1852</v>
      </c>
    </row>
    <row r="1857" spans="1:37" x14ac:dyDescent="0.15">
      <c r="A1857">
        <v>1853</v>
      </c>
      <c r="B1857">
        <f>ROUND(VLOOKUP(X1857,角色属性总表!AG:AI,2,FALSE)/角色属性总表!$C$34,0)</f>
        <v>116</v>
      </c>
      <c r="C1857">
        <f>ROUND(VLOOKUP(X1857,角色属性总表!Y:AE,3,FALSE)/J1857,0)</f>
        <v>36</v>
      </c>
      <c r="D1857">
        <f>ROUND(VLOOKUP(X1857,角色属性总表!AG:AI,3,FALSE)/角色属性总表!$C$35,0)</f>
        <v>121</v>
      </c>
      <c r="E1857">
        <f t="shared" si="280"/>
        <v>312</v>
      </c>
      <c r="F1857">
        <f t="shared" si="281"/>
        <v>34</v>
      </c>
      <c r="G1857">
        <f t="shared" si="282"/>
        <v>7</v>
      </c>
      <c r="H1857">
        <v>0</v>
      </c>
      <c r="I1857">
        <f t="shared" si="287"/>
        <v>3</v>
      </c>
      <c r="J1857">
        <f>VLOOKUP(AA1857,角色间职业划分!P:AP,20,FALSE)</f>
        <v>10</v>
      </c>
      <c r="K1857">
        <f>IF(X1857=500,100,VLOOKUP(AA1857,角色间职业划分!P:AP,22,FALSE))</f>
        <v>120</v>
      </c>
      <c r="L1857">
        <f>IF(X1857=500,K1857,VLOOKUP(AA1857,角色间职业划分!P:AP,23,FALSE))</f>
        <v>60</v>
      </c>
      <c r="M1857">
        <f>VLOOKUP(AA1857,角色间职业划分!P:AP,24,FALSE)</f>
        <v>0</v>
      </c>
      <c r="N1857">
        <f>VLOOKUP(AA1857,角色间职业划分!P:AP,14)*100</f>
        <v>95</v>
      </c>
      <c r="O1857">
        <f>VLOOKUP(AA1857,角色间职业划分!P:Z,9,FALSE)</f>
        <v>0</v>
      </c>
      <c r="P1857">
        <f>VLOOKUP(AA1857,角色间职业划分!P:AP,10,FALSE)</f>
        <v>0</v>
      </c>
      <c r="Q1857">
        <f>VLOOKUP(AA1857,角色间职业划分!P:AP,15,FALSE)</f>
        <v>0</v>
      </c>
      <c r="R1857">
        <f>VLOOKUP(AA1857,角色间职业划分!P:AP,16,FALSE)</f>
        <v>0</v>
      </c>
      <c r="S1857">
        <f>VLOOKUP(AA1857,角色间职业划分!P:AP,17,FALSE)</f>
        <v>0</v>
      </c>
      <c r="T1857">
        <f>VLOOKUP(AA1857,角色间职业划分!P:AP,18,FALSE)</f>
        <v>0</v>
      </c>
      <c r="U1857">
        <f>VLOOKUP(AA1857,角色间职业划分!P:AP,27,FALSE)</f>
        <v>0</v>
      </c>
      <c r="V1857">
        <f t="shared" si="283"/>
        <v>4.9999999999999991</v>
      </c>
      <c r="W1857">
        <f>VLOOKUP(AA1857,角色间职业划分!P:Q,2,FALSE)</f>
        <v>38</v>
      </c>
      <c r="X1857">
        <f t="shared" si="288"/>
        <v>35</v>
      </c>
      <c r="Y1857">
        <f>INT(VLOOKUP(X1857,角色属性总表!AG:AH,2,FALSE)*角色属性总表!$C$38)</f>
        <v>810</v>
      </c>
      <c r="AA1857">
        <f t="shared" si="289"/>
        <v>19</v>
      </c>
      <c r="AB1857">
        <f>VLOOKUP(X1857,角色属性总表!AG:AI,2,FALSE)*VLOOKUP(角色等级属性!AA1857,角色间职业划分!P:AG,13,FALSE)/角色间职业划分!$AB$9</f>
        <v>782.48719142990205</v>
      </c>
      <c r="AC1857">
        <f>VLOOKUP(X1857,角色属性总表!AG:AI,3,FALSE)*VLOOKUP(AA1857,角色间职业划分!P:AG,8,FALSE)/角色间职业划分!$W$9</f>
        <v>4164.6150000000007</v>
      </c>
      <c r="AD1857">
        <f>VLOOKUP(AA1857,角色间职业划分!P:AP,26,FALSE)</f>
        <v>0.4</v>
      </c>
      <c r="AE1857">
        <f>VLOOKUP(X1857,角色属性总表!I:Q,3,FALSE)</f>
        <v>362.88</v>
      </c>
      <c r="AF1857">
        <f>VLOOKUP(AA1857,角色间职业划分!P:AP,11,FALSE)</f>
        <v>0.35</v>
      </c>
      <c r="AG1857">
        <f t="shared" si="284"/>
        <v>1359.410510073131</v>
      </c>
      <c r="AH1857">
        <f t="shared" si="285"/>
        <v>363</v>
      </c>
      <c r="AJ1857">
        <f t="shared" si="286"/>
        <v>996.41051007313104</v>
      </c>
      <c r="AK1857">
        <v>1853</v>
      </c>
    </row>
    <row r="1858" spans="1:37" x14ac:dyDescent="0.15">
      <c r="A1858">
        <v>1854</v>
      </c>
      <c r="B1858">
        <f>ROUND(VLOOKUP(X1858,角色属性总表!AG:AI,2,FALSE)/角色属性总表!$C$34,0)</f>
        <v>118</v>
      </c>
      <c r="C1858">
        <f>ROUND(VLOOKUP(X1858,角色属性总表!Y:AE,3,FALSE)/J1858,0)</f>
        <v>37</v>
      </c>
      <c r="D1858">
        <f>ROUND(VLOOKUP(X1858,角色属性总表!AG:AI,3,FALSE)/角色属性总表!$C$35,0)</f>
        <v>124</v>
      </c>
      <c r="E1858">
        <f t="shared" si="280"/>
        <v>319</v>
      </c>
      <c r="F1858">
        <f t="shared" si="281"/>
        <v>34</v>
      </c>
      <c r="G1858">
        <f t="shared" si="282"/>
        <v>7</v>
      </c>
      <c r="H1858">
        <v>0</v>
      </c>
      <c r="I1858">
        <f t="shared" si="287"/>
        <v>3</v>
      </c>
      <c r="J1858">
        <f>VLOOKUP(AA1858,角色间职业划分!P:AP,20,FALSE)</f>
        <v>10</v>
      </c>
      <c r="K1858">
        <f>IF(X1858=500,100,VLOOKUP(AA1858,角色间职业划分!P:AP,22,FALSE))</f>
        <v>120</v>
      </c>
      <c r="L1858">
        <f>IF(X1858=500,K1858,VLOOKUP(AA1858,角色间职业划分!P:AP,23,FALSE))</f>
        <v>60</v>
      </c>
      <c r="M1858">
        <f>VLOOKUP(AA1858,角色间职业划分!P:AP,24,FALSE)</f>
        <v>0</v>
      </c>
      <c r="N1858">
        <f>VLOOKUP(AA1858,角色间职业划分!P:AP,14)*100</f>
        <v>95</v>
      </c>
      <c r="O1858">
        <f>VLOOKUP(AA1858,角色间职业划分!P:Z,9,FALSE)</f>
        <v>0</v>
      </c>
      <c r="P1858">
        <f>VLOOKUP(AA1858,角色间职业划分!P:AP,10,FALSE)</f>
        <v>0</v>
      </c>
      <c r="Q1858">
        <f>VLOOKUP(AA1858,角色间职业划分!P:AP,15,FALSE)</f>
        <v>0</v>
      </c>
      <c r="R1858">
        <f>VLOOKUP(AA1858,角色间职业划分!P:AP,16,FALSE)</f>
        <v>0</v>
      </c>
      <c r="S1858">
        <f>VLOOKUP(AA1858,角色间职业划分!P:AP,17,FALSE)</f>
        <v>0</v>
      </c>
      <c r="T1858">
        <f>VLOOKUP(AA1858,角色间职业划分!P:AP,18,FALSE)</f>
        <v>0</v>
      </c>
      <c r="U1858">
        <f>VLOOKUP(AA1858,角色间职业划分!P:AP,27,FALSE)</f>
        <v>0</v>
      </c>
      <c r="V1858">
        <f t="shared" si="283"/>
        <v>4.9999999999999991</v>
      </c>
      <c r="W1858">
        <f>VLOOKUP(AA1858,角色间职业划分!P:Q,2,FALSE)</f>
        <v>38</v>
      </c>
      <c r="X1858">
        <f t="shared" si="288"/>
        <v>36</v>
      </c>
      <c r="Y1858">
        <f>INT(VLOOKUP(X1858,角色属性总表!AG:AH,2,FALSE)*角色属性总表!$C$38)</f>
        <v>828</v>
      </c>
      <c r="AA1858">
        <f t="shared" si="289"/>
        <v>19</v>
      </c>
      <c r="AB1858">
        <f>VLOOKUP(X1858,角色属性总表!AG:AI,2,FALSE)*VLOOKUP(角色等级属性!AA1858,角色间职业划分!P:AG,13,FALSE)/角色间职业划分!$AB$9</f>
        <v>799.87579568389981</v>
      </c>
      <c r="AC1858">
        <f>VLOOKUP(X1858,角色属性总表!AG:AI,3,FALSE)*VLOOKUP(AA1858,角色间职业划分!P:AG,8,FALSE)/角色间职业划分!$W$9</f>
        <v>4257.1620000000003</v>
      </c>
      <c r="AD1858">
        <f>VLOOKUP(AA1858,角色间职业划分!P:AP,26,FALSE)</f>
        <v>0.4</v>
      </c>
      <c r="AE1858">
        <f>VLOOKUP(X1858,角色属性总表!I:Q,3,FALSE)</f>
        <v>370.94399999999996</v>
      </c>
      <c r="AF1858">
        <f>VLOOKUP(AA1858,角色间职业划分!P:AP,11,FALSE)</f>
        <v>0.35</v>
      </c>
      <c r="AG1858">
        <f t="shared" si="284"/>
        <v>1422.4390243902435</v>
      </c>
      <c r="AH1858">
        <f t="shared" si="285"/>
        <v>372</v>
      </c>
      <c r="AJ1858">
        <f t="shared" si="286"/>
        <v>1050.4390243902435</v>
      </c>
      <c r="AK1858">
        <v>1854</v>
      </c>
    </row>
    <row r="1859" spans="1:37" x14ac:dyDescent="0.15">
      <c r="A1859">
        <v>1855</v>
      </c>
      <c r="B1859">
        <f>ROUND(VLOOKUP(X1859,角色属性总表!AG:AI,2,FALSE)/角色属性总表!$C$34,0)</f>
        <v>121</v>
      </c>
      <c r="C1859">
        <f>ROUND(VLOOKUP(X1859,角色属性总表!Y:AE,3,FALSE)/J1859,0)</f>
        <v>39</v>
      </c>
      <c r="D1859">
        <f>ROUND(VLOOKUP(X1859,角色属性总表!AG:AI,3,FALSE)/角色属性总表!$C$35,0)</f>
        <v>126</v>
      </c>
      <c r="E1859">
        <f t="shared" si="280"/>
        <v>326</v>
      </c>
      <c r="F1859">
        <f t="shared" si="281"/>
        <v>35</v>
      </c>
      <c r="G1859">
        <f t="shared" si="282"/>
        <v>7</v>
      </c>
      <c r="H1859">
        <v>0</v>
      </c>
      <c r="I1859">
        <f t="shared" si="287"/>
        <v>3</v>
      </c>
      <c r="J1859">
        <f>VLOOKUP(AA1859,角色间职业划分!P:AP,20,FALSE)</f>
        <v>10</v>
      </c>
      <c r="K1859">
        <f>IF(X1859=500,100,VLOOKUP(AA1859,角色间职业划分!P:AP,22,FALSE))</f>
        <v>120</v>
      </c>
      <c r="L1859">
        <f>IF(X1859=500,K1859,VLOOKUP(AA1859,角色间职业划分!P:AP,23,FALSE))</f>
        <v>60</v>
      </c>
      <c r="M1859">
        <f>VLOOKUP(AA1859,角色间职业划分!P:AP,24,FALSE)</f>
        <v>0</v>
      </c>
      <c r="N1859">
        <f>VLOOKUP(AA1859,角色间职业划分!P:AP,14)*100</f>
        <v>95</v>
      </c>
      <c r="O1859">
        <f>VLOOKUP(AA1859,角色间职业划分!P:Z,9,FALSE)</f>
        <v>0</v>
      </c>
      <c r="P1859">
        <f>VLOOKUP(AA1859,角色间职业划分!P:AP,10,FALSE)</f>
        <v>0</v>
      </c>
      <c r="Q1859">
        <f>VLOOKUP(AA1859,角色间职业划分!P:AP,15,FALSE)</f>
        <v>0</v>
      </c>
      <c r="R1859">
        <f>VLOOKUP(AA1859,角色间职业划分!P:AP,16,FALSE)</f>
        <v>0</v>
      </c>
      <c r="S1859">
        <f>VLOOKUP(AA1859,角色间职业划分!P:AP,17,FALSE)</f>
        <v>0</v>
      </c>
      <c r="T1859">
        <f>VLOOKUP(AA1859,角色间职业划分!P:AP,18,FALSE)</f>
        <v>0</v>
      </c>
      <c r="U1859">
        <f>VLOOKUP(AA1859,角色间职业划分!P:AP,27,FALSE)</f>
        <v>0</v>
      </c>
      <c r="V1859">
        <f t="shared" si="283"/>
        <v>4.9999999999999991</v>
      </c>
      <c r="W1859">
        <f>VLOOKUP(AA1859,角色间职业划分!P:Q,2,FALSE)</f>
        <v>38</v>
      </c>
      <c r="X1859">
        <f t="shared" si="288"/>
        <v>37</v>
      </c>
      <c r="Y1859">
        <f>INT(VLOOKUP(X1859,角色属性总表!AG:AH,2,FALSE)*角色属性总表!$C$38)</f>
        <v>846</v>
      </c>
      <c r="AA1859">
        <f t="shared" si="289"/>
        <v>19</v>
      </c>
      <c r="AB1859">
        <f>VLOOKUP(X1859,角色属性总表!AG:AI,2,FALSE)*VLOOKUP(角色等级属性!AA1859,角色间职业划分!P:AG,13,FALSE)/角色间职业划分!$AB$9</f>
        <v>817.26439993789768</v>
      </c>
      <c r="AC1859">
        <f>VLOOKUP(X1859,角色属性总表!AG:AI,3,FALSE)*VLOOKUP(AA1859,角色间职业划分!P:AG,8,FALSE)/角色间职业划分!$W$9</f>
        <v>4349.7090000000007</v>
      </c>
      <c r="AD1859">
        <f>VLOOKUP(AA1859,角色间职业划分!P:AP,26,FALSE)</f>
        <v>0.4</v>
      </c>
      <c r="AE1859">
        <f>VLOOKUP(X1859,角色属性总表!I:Q,3,FALSE)</f>
        <v>379.00799999999998</v>
      </c>
      <c r="AF1859">
        <f>VLOOKUP(AA1859,角色间职业划分!P:AP,11,FALSE)</f>
        <v>0.35</v>
      </c>
      <c r="AG1859">
        <f t="shared" si="284"/>
        <v>1486.6183444228657</v>
      </c>
      <c r="AH1859">
        <f t="shared" si="285"/>
        <v>378</v>
      </c>
      <c r="AJ1859">
        <f t="shared" si="286"/>
        <v>1108.6183444228657</v>
      </c>
      <c r="AK1859">
        <v>1855</v>
      </c>
    </row>
    <row r="1860" spans="1:37" x14ac:dyDescent="0.15">
      <c r="A1860">
        <v>1856</v>
      </c>
      <c r="B1860">
        <f>ROUND(VLOOKUP(X1860,角色属性总表!AG:AI,2,FALSE)/角色属性总表!$C$34,0)</f>
        <v>123</v>
      </c>
      <c r="C1860">
        <f>ROUND(VLOOKUP(X1860,角色属性总表!Y:AE,3,FALSE)/J1860,0)</f>
        <v>40</v>
      </c>
      <c r="D1860">
        <f>ROUND(VLOOKUP(X1860,角色属性总表!AG:AI,3,FALSE)/角色属性总表!$C$35,0)</f>
        <v>129</v>
      </c>
      <c r="E1860">
        <f t="shared" si="280"/>
        <v>333</v>
      </c>
      <c r="F1860">
        <f t="shared" si="281"/>
        <v>34</v>
      </c>
      <c r="G1860">
        <f t="shared" si="282"/>
        <v>7</v>
      </c>
      <c r="H1860">
        <v>0</v>
      </c>
      <c r="I1860">
        <f t="shared" si="287"/>
        <v>3</v>
      </c>
      <c r="J1860">
        <f>VLOOKUP(AA1860,角色间职业划分!P:AP,20,FALSE)</f>
        <v>10</v>
      </c>
      <c r="K1860">
        <f>IF(X1860=500,100,VLOOKUP(AA1860,角色间职业划分!P:AP,22,FALSE))</f>
        <v>120</v>
      </c>
      <c r="L1860">
        <f>IF(X1860=500,K1860,VLOOKUP(AA1860,角色间职业划分!P:AP,23,FALSE))</f>
        <v>60</v>
      </c>
      <c r="M1860">
        <f>VLOOKUP(AA1860,角色间职业划分!P:AP,24,FALSE)</f>
        <v>0</v>
      </c>
      <c r="N1860">
        <f>VLOOKUP(AA1860,角色间职业划分!P:AP,14)*100</f>
        <v>95</v>
      </c>
      <c r="O1860">
        <f>VLOOKUP(AA1860,角色间职业划分!P:Z,9,FALSE)</f>
        <v>0</v>
      </c>
      <c r="P1860">
        <f>VLOOKUP(AA1860,角色间职业划分!P:AP,10,FALSE)</f>
        <v>0</v>
      </c>
      <c r="Q1860">
        <f>VLOOKUP(AA1860,角色间职业划分!P:AP,15,FALSE)</f>
        <v>0</v>
      </c>
      <c r="R1860">
        <f>VLOOKUP(AA1860,角色间职业划分!P:AP,16,FALSE)</f>
        <v>0</v>
      </c>
      <c r="S1860">
        <f>VLOOKUP(AA1860,角色间职业划分!P:AP,17,FALSE)</f>
        <v>0</v>
      </c>
      <c r="T1860">
        <f>VLOOKUP(AA1860,角色间职业划分!P:AP,18,FALSE)</f>
        <v>0</v>
      </c>
      <c r="U1860">
        <f>VLOOKUP(AA1860,角色间职业划分!P:AP,27,FALSE)</f>
        <v>0</v>
      </c>
      <c r="V1860">
        <f t="shared" si="283"/>
        <v>4.9999999999999991</v>
      </c>
      <c r="W1860">
        <f>VLOOKUP(AA1860,角色间职业划分!P:Q,2,FALSE)</f>
        <v>38</v>
      </c>
      <c r="X1860">
        <f t="shared" si="288"/>
        <v>38</v>
      </c>
      <c r="Y1860">
        <f>INT(VLOOKUP(X1860,角色属性总表!AG:AH,2,FALSE)*角色属性总表!$C$38)</f>
        <v>864</v>
      </c>
      <c r="AA1860">
        <f t="shared" si="289"/>
        <v>19</v>
      </c>
      <c r="AB1860">
        <f>VLOOKUP(X1860,角色属性总表!AG:AI,2,FALSE)*VLOOKUP(角色等级属性!AA1860,角色间职业划分!P:AG,13,FALSE)/角色间职业划分!$AB$9</f>
        <v>834.65300419189555</v>
      </c>
      <c r="AC1860">
        <f>VLOOKUP(X1860,角色属性总表!AG:AI,3,FALSE)*VLOOKUP(AA1860,角色间职业划分!P:AG,8,FALSE)/角色间职业划分!$W$9</f>
        <v>4442.2560000000003</v>
      </c>
      <c r="AD1860">
        <f>VLOOKUP(AA1860,角色间职业划分!P:AP,26,FALSE)</f>
        <v>0.4</v>
      </c>
      <c r="AE1860">
        <f>VLOOKUP(X1860,角色属性总表!I:Q,3,FALSE)</f>
        <v>387.072</v>
      </c>
      <c r="AF1860">
        <f>VLOOKUP(AA1860,角色间职业划分!P:AP,11,FALSE)</f>
        <v>0.35</v>
      </c>
      <c r="AG1860">
        <f t="shared" si="284"/>
        <v>1551.9421758223586</v>
      </c>
      <c r="AH1860">
        <f t="shared" si="285"/>
        <v>387</v>
      </c>
      <c r="AJ1860">
        <f t="shared" si="286"/>
        <v>1164.9421758223586</v>
      </c>
      <c r="AK1860">
        <v>1856</v>
      </c>
    </row>
    <row r="1861" spans="1:37" x14ac:dyDescent="0.15">
      <c r="A1861">
        <v>1857</v>
      </c>
      <c r="B1861">
        <f>ROUND(VLOOKUP(X1861,角色属性总表!AG:AI,2,FALSE)/角色属性总表!$C$34,0)</f>
        <v>126</v>
      </c>
      <c r="C1861">
        <f>ROUND(VLOOKUP(X1861,角色属性总表!Y:AE,3,FALSE)/J1861,0)</f>
        <v>42</v>
      </c>
      <c r="D1861">
        <f>ROUND(VLOOKUP(X1861,角色属性总表!AG:AI,3,FALSE)/角色属性总表!$C$35,0)</f>
        <v>132</v>
      </c>
      <c r="E1861">
        <f t="shared" si="280"/>
        <v>340</v>
      </c>
      <c r="F1861">
        <f t="shared" si="281"/>
        <v>34</v>
      </c>
      <c r="G1861">
        <f t="shared" si="282"/>
        <v>7</v>
      </c>
      <c r="H1861">
        <v>0</v>
      </c>
      <c r="I1861">
        <f t="shared" si="287"/>
        <v>3</v>
      </c>
      <c r="J1861">
        <f>VLOOKUP(AA1861,角色间职业划分!P:AP,20,FALSE)</f>
        <v>10</v>
      </c>
      <c r="K1861">
        <f>IF(X1861=500,100,VLOOKUP(AA1861,角色间职业划分!P:AP,22,FALSE))</f>
        <v>120</v>
      </c>
      <c r="L1861">
        <f>IF(X1861=500,K1861,VLOOKUP(AA1861,角色间职业划分!P:AP,23,FALSE))</f>
        <v>60</v>
      </c>
      <c r="M1861">
        <f>VLOOKUP(AA1861,角色间职业划分!P:AP,24,FALSE)</f>
        <v>0</v>
      </c>
      <c r="N1861">
        <f>VLOOKUP(AA1861,角色间职业划分!P:AP,14)*100</f>
        <v>95</v>
      </c>
      <c r="O1861">
        <f>VLOOKUP(AA1861,角色间职业划分!P:Z,9,FALSE)</f>
        <v>0</v>
      </c>
      <c r="P1861">
        <f>VLOOKUP(AA1861,角色间职业划分!P:AP,10,FALSE)</f>
        <v>0</v>
      </c>
      <c r="Q1861">
        <f>VLOOKUP(AA1861,角色间职业划分!P:AP,15,FALSE)</f>
        <v>0</v>
      </c>
      <c r="R1861">
        <f>VLOOKUP(AA1861,角色间职业划分!P:AP,16,FALSE)</f>
        <v>0</v>
      </c>
      <c r="S1861">
        <f>VLOOKUP(AA1861,角色间职业划分!P:AP,17,FALSE)</f>
        <v>0</v>
      </c>
      <c r="T1861">
        <f>VLOOKUP(AA1861,角色间职业划分!P:AP,18,FALSE)</f>
        <v>0</v>
      </c>
      <c r="U1861">
        <f>VLOOKUP(AA1861,角色间职业划分!P:AP,27,FALSE)</f>
        <v>0</v>
      </c>
      <c r="V1861">
        <f t="shared" si="283"/>
        <v>4.9999999999999991</v>
      </c>
      <c r="W1861">
        <f>VLOOKUP(AA1861,角色间职业划分!P:Q,2,FALSE)</f>
        <v>38</v>
      </c>
      <c r="X1861">
        <f t="shared" si="288"/>
        <v>39</v>
      </c>
      <c r="Y1861">
        <f>INT(VLOOKUP(X1861,角色属性总表!AG:AH,2,FALSE)*角色属性总表!$C$38)</f>
        <v>882</v>
      </c>
      <c r="AA1861">
        <f t="shared" si="289"/>
        <v>19</v>
      </c>
      <c r="AB1861">
        <f>VLOOKUP(X1861,角色属性总表!AG:AI,2,FALSE)*VLOOKUP(角色等级属性!AA1861,角色间职业划分!P:AG,13,FALSE)/角色间职业划分!$AB$9</f>
        <v>852.04160844589353</v>
      </c>
      <c r="AC1861">
        <f>VLOOKUP(X1861,角色属性总表!AG:AI,3,FALSE)*VLOOKUP(AA1861,角色间职业划分!P:AG,8,FALSE)/角色间职业划分!$W$9</f>
        <v>4534.8030000000008</v>
      </c>
      <c r="AD1861">
        <f>VLOOKUP(AA1861,角色间职业划分!P:AP,26,FALSE)</f>
        <v>0.4</v>
      </c>
      <c r="AE1861">
        <f>VLOOKUP(X1861,角色属性总表!I:Q,3,FALSE)</f>
        <v>395.13600000000008</v>
      </c>
      <c r="AF1861">
        <f>VLOOKUP(AA1861,角色间职业划分!P:AP,11,FALSE)</f>
        <v>0.35</v>
      </c>
      <c r="AG1861">
        <f t="shared" si="284"/>
        <v>1618.4045791923543</v>
      </c>
      <c r="AH1861">
        <f t="shared" si="285"/>
        <v>396</v>
      </c>
      <c r="AJ1861">
        <f t="shared" si="286"/>
        <v>1222.4045791923543</v>
      </c>
      <c r="AK1861">
        <v>1857</v>
      </c>
    </row>
    <row r="1862" spans="1:37" x14ac:dyDescent="0.15">
      <c r="A1862">
        <v>1858</v>
      </c>
      <c r="B1862">
        <f>ROUND(VLOOKUP(X1862,角色属性总表!AG:AI,2,FALSE)/角色属性总表!$C$34,0)</f>
        <v>129</v>
      </c>
      <c r="C1862">
        <f>ROUND(VLOOKUP(X1862,角色属性总表!Y:AE,3,FALSE)/J1862,0)</f>
        <v>43</v>
      </c>
      <c r="D1862">
        <f>ROUND(VLOOKUP(X1862,角色属性总表!AG:AI,3,FALSE)/角色属性总表!$C$35,0)</f>
        <v>134</v>
      </c>
      <c r="E1862">
        <f t="shared" ref="E1862:E1925" si="290">INT(AD1862*AB1862)</f>
        <v>347</v>
      </c>
      <c r="F1862">
        <f t="shared" ref="F1862:F1925" si="291">ROUND(AC1862/D1862,0)</f>
        <v>35</v>
      </c>
      <c r="G1862">
        <f t="shared" ref="G1862:G1925" si="292">ROUND(AB1862/B1862,0)</f>
        <v>7</v>
      </c>
      <c r="H1862">
        <v>0</v>
      </c>
      <c r="I1862">
        <f t="shared" si="287"/>
        <v>3</v>
      </c>
      <c r="J1862">
        <f>VLOOKUP(AA1862,角色间职业划分!P:AP,20,FALSE)</f>
        <v>10</v>
      </c>
      <c r="K1862">
        <f>IF(X1862=500,100,VLOOKUP(AA1862,角色间职业划分!P:AP,22,FALSE))</f>
        <v>120</v>
      </c>
      <c r="L1862">
        <f>IF(X1862=500,K1862,VLOOKUP(AA1862,角色间职业划分!P:AP,23,FALSE))</f>
        <v>60</v>
      </c>
      <c r="M1862">
        <f>VLOOKUP(AA1862,角色间职业划分!P:AP,24,FALSE)</f>
        <v>0</v>
      </c>
      <c r="N1862">
        <f>VLOOKUP(AA1862,角色间职业划分!P:AP,14)*100</f>
        <v>95</v>
      </c>
      <c r="O1862">
        <f>VLOOKUP(AA1862,角色间职业划分!P:Z,9,FALSE)</f>
        <v>0</v>
      </c>
      <c r="P1862">
        <f>VLOOKUP(AA1862,角色间职业划分!P:AP,10,FALSE)</f>
        <v>0</v>
      </c>
      <c r="Q1862">
        <f>VLOOKUP(AA1862,角色间职业划分!P:AP,15,FALSE)</f>
        <v>0</v>
      </c>
      <c r="R1862">
        <f>VLOOKUP(AA1862,角色间职业划分!P:AP,16,FALSE)</f>
        <v>0</v>
      </c>
      <c r="S1862">
        <f>VLOOKUP(AA1862,角色间职业划分!P:AP,17,FALSE)</f>
        <v>0</v>
      </c>
      <c r="T1862">
        <f>VLOOKUP(AA1862,角色间职业划分!P:AP,18,FALSE)</f>
        <v>0</v>
      </c>
      <c r="U1862">
        <f>VLOOKUP(AA1862,角色间职业划分!P:AP,27,FALSE)</f>
        <v>0</v>
      </c>
      <c r="V1862">
        <f t="shared" ref="V1862:V1925" si="293">(AF1862-AF$2)*100</f>
        <v>4.9999999999999991</v>
      </c>
      <c r="W1862">
        <f>VLOOKUP(AA1862,角色间职业划分!P:Q,2,FALSE)</f>
        <v>38</v>
      </c>
      <c r="X1862">
        <f t="shared" si="288"/>
        <v>40</v>
      </c>
      <c r="Y1862">
        <f>INT(VLOOKUP(X1862,角色属性总表!AG:AH,2,FALSE)*角色属性总表!$C$38)</f>
        <v>900</v>
      </c>
      <c r="AA1862">
        <f t="shared" si="289"/>
        <v>19</v>
      </c>
      <c r="AB1862">
        <f>VLOOKUP(X1862,角色属性总表!AG:AI,2,FALSE)*VLOOKUP(角色等级属性!AA1862,角色间职业划分!P:AG,13,FALSE)/角色间职业划分!$AB$9</f>
        <v>869.43021269989117</v>
      </c>
      <c r="AC1862">
        <f>VLOOKUP(X1862,角色属性总表!AG:AI,3,FALSE)*VLOOKUP(AA1862,角色间职业划分!P:AG,8,FALSE)/角色间职业划分!$W$9</f>
        <v>4627.3500000000004</v>
      </c>
      <c r="AD1862">
        <f>VLOOKUP(AA1862,角色间职业划分!P:AP,26,FALSE)</f>
        <v>0.4</v>
      </c>
      <c r="AE1862">
        <f>VLOOKUP(X1862,角色属性总表!I:Q,3,FALSE)</f>
        <v>403.20000000000005</v>
      </c>
      <c r="AF1862">
        <f>VLOOKUP(AA1862,角色间职业划分!P:AP,11,FALSE)</f>
        <v>0.35</v>
      </c>
      <c r="AG1862">
        <f t="shared" ref="AG1862:AG1925" si="294">((AF$2*X1862*X1862*180)/(SQRT(X1862*100)-AF$2*X1862))</f>
        <v>1685.9999472953734</v>
      </c>
      <c r="AH1862">
        <f t="shared" ref="AH1862:AH1925" si="295">D1862*AH$2</f>
        <v>402</v>
      </c>
      <c r="AJ1862">
        <f t="shared" ref="AJ1862:AJ1925" si="296">AG1862-AH1862</f>
        <v>1283.9999472953734</v>
      </c>
      <c r="AK1862">
        <v>1858</v>
      </c>
    </row>
    <row r="1863" spans="1:37" x14ac:dyDescent="0.15">
      <c r="A1863">
        <v>1859</v>
      </c>
      <c r="B1863">
        <f>ROUND(VLOOKUP(X1863,角色属性总表!AG:AI,2,FALSE)/角色属性总表!$C$34,0)</f>
        <v>131</v>
      </c>
      <c r="C1863">
        <f>ROUND(VLOOKUP(X1863,角色属性总表!Y:AE,3,FALSE)/J1863,0)</f>
        <v>45</v>
      </c>
      <c r="D1863">
        <f>ROUND(VLOOKUP(X1863,角色属性总表!AG:AI,3,FALSE)/角色属性总表!$C$35,0)</f>
        <v>137</v>
      </c>
      <c r="E1863">
        <f t="shared" si="290"/>
        <v>354</v>
      </c>
      <c r="F1863">
        <f t="shared" si="291"/>
        <v>34</v>
      </c>
      <c r="G1863">
        <f t="shared" si="292"/>
        <v>7</v>
      </c>
      <c r="H1863">
        <v>0</v>
      </c>
      <c r="I1863">
        <f t="shared" ref="I1863:I1926" si="297">I1862</f>
        <v>3</v>
      </c>
      <c r="J1863">
        <f>VLOOKUP(AA1863,角色间职业划分!P:AP,20,FALSE)</f>
        <v>10</v>
      </c>
      <c r="K1863">
        <f>IF(X1863=500,100,VLOOKUP(AA1863,角色间职业划分!P:AP,22,FALSE))</f>
        <v>120</v>
      </c>
      <c r="L1863">
        <f>IF(X1863=500,K1863,VLOOKUP(AA1863,角色间职业划分!P:AP,23,FALSE))</f>
        <v>60</v>
      </c>
      <c r="M1863">
        <f>VLOOKUP(AA1863,角色间职业划分!P:AP,24,FALSE)</f>
        <v>0</v>
      </c>
      <c r="N1863">
        <f>VLOOKUP(AA1863,角色间职业划分!P:AP,14)*100</f>
        <v>95</v>
      </c>
      <c r="O1863">
        <f>VLOOKUP(AA1863,角色间职业划分!P:Z,9,FALSE)</f>
        <v>0</v>
      </c>
      <c r="P1863">
        <f>VLOOKUP(AA1863,角色间职业划分!P:AP,10,FALSE)</f>
        <v>0</v>
      </c>
      <c r="Q1863">
        <f>VLOOKUP(AA1863,角色间职业划分!P:AP,15,FALSE)</f>
        <v>0</v>
      </c>
      <c r="R1863">
        <f>VLOOKUP(AA1863,角色间职业划分!P:AP,16,FALSE)</f>
        <v>0</v>
      </c>
      <c r="S1863">
        <f>VLOOKUP(AA1863,角色间职业划分!P:AP,17,FALSE)</f>
        <v>0</v>
      </c>
      <c r="T1863">
        <f>VLOOKUP(AA1863,角色间职业划分!P:AP,18,FALSE)</f>
        <v>0</v>
      </c>
      <c r="U1863">
        <f>VLOOKUP(AA1863,角色间职业划分!P:AP,27,FALSE)</f>
        <v>0</v>
      </c>
      <c r="V1863">
        <f t="shared" si="293"/>
        <v>4.9999999999999991</v>
      </c>
      <c r="W1863">
        <f>VLOOKUP(AA1863,角色间职业划分!P:Q,2,FALSE)</f>
        <v>38</v>
      </c>
      <c r="X1863">
        <f t="shared" ref="X1863:X1926" si="298">IF(X1862=100,500,IF(X1862=500,1,X1862+1))</f>
        <v>41</v>
      </c>
      <c r="Y1863">
        <f>INT(VLOOKUP(X1863,角色属性总表!AG:AH,2,FALSE)*角色属性总表!$C$38)</f>
        <v>918</v>
      </c>
      <c r="AA1863">
        <f t="shared" ref="AA1863:AA1926" si="299">IF(X1863=1,AA1862+1,AA1862)</f>
        <v>19</v>
      </c>
      <c r="AB1863">
        <f>VLOOKUP(X1863,角色属性总表!AG:AI,2,FALSE)*VLOOKUP(角色等级属性!AA1863,角色间职业划分!P:AG,13,FALSE)/角色间职业划分!$AB$9</f>
        <v>886.81881695388893</v>
      </c>
      <c r="AC1863">
        <f>VLOOKUP(X1863,角色属性总表!AG:AI,3,FALSE)*VLOOKUP(AA1863,角色间职业划分!P:AG,8,FALSE)/角色间职业划分!$W$9</f>
        <v>4719.8969999999999</v>
      </c>
      <c r="AD1863">
        <f>VLOOKUP(AA1863,角色间职业划分!P:AP,26,FALSE)</f>
        <v>0.4</v>
      </c>
      <c r="AE1863">
        <f>VLOOKUP(X1863,角色属性总表!I:Q,3,FALSE)</f>
        <v>411.26400000000001</v>
      </c>
      <c r="AF1863">
        <f>VLOOKUP(AA1863,角色间职业划分!P:AP,11,FALSE)</f>
        <v>0.35</v>
      </c>
      <c r="AG1863">
        <f t="shared" si="294"/>
        <v>1754.7229842878542</v>
      </c>
      <c r="AH1863">
        <f t="shared" si="295"/>
        <v>411</v>
      </c>
      <c r="AJ1863">
        <f t="shared" si="296"/>
        <v>1343.7229842878542</v>
      </c>
      <c r="AK1863">
        <v>1859</v>
      </c>
    </row>
    <row r="1864" spans="1:37" x14ac:dyDescent="0.15">
      <c r="A1864">
        <v>1860</v>
      </c>
      <c r="B1864">
        <f>ROUND(VLOOKUP(X1864,角色属性总表!AG:AI,2,FALSE)/角色属性总表!$C$34,0)</f>
        <v>134</v>
      </c>
      <c r="C1864">
        <f>ROUND(VLOOKUP(X1864,角色属性总表!Y:AE,3,FALSE)/J1864,0)</f>
        <v>46</v>
      </c>
      <c r="D1864">
        <f>ROUND(VLOOKUP(X1864,角色属性总表!AG:AI,3,FALSE)/角色属性总表!$C$35,0)</f>
        <v>140</v>
      </c>
      <c r="E1864">
        <f t="shared" si="290"/>
        <v>361</v>
      </c>
      <c r="F1864">
        <f t="shared" si="291"/>
        <v>34</v>
      </c>
      <c r="G1864">
        <f t="shared" si="292"/>
        <v>7</v>
      </c>
      <c r="H1864">
        <v>0</v>
      </c>
      <c r="I1864">
        <f t="shared" si="297"/>
        <v>3</v>
      </c>
      <c r="J1864">
        <f>VLOOKUP(AA1864,角色间职业划分!P:AP,20,FALSE)</f>
        <v>10</v>
      </c>
      <c r="K1864">
        <f>IF(X1864=500,100,VLOOKUP(AA1864,角色间职业划分!P:AP,22,FALSE))</f>
        <v>120</v>
      </c>
      <c r="L1864">
        <f>IF(X1864=500,K1864,VLOOKUP(AA1864,角色间职业划分!P:AP,23,FALSE))</f>
        <v>60</v>
      </c>
      <c r="M1864">
        <f>VLOOKUP(AA1864,角色间职业划分!P:AP,24,FALSE)</f>
        <v>0</v>
      </c>
      <c r="N1864">
        <f>VLOOKUP(AA1864,角色间职业划分!P:AP,14)*100</f>
        <v>95</v>
      </c>
      <c r="O1864">
        <f>VLOOKUP(AA1864,角色间职业划分!P:Z,9,FALSE)</f>
        <v>0</v>
      </c>
      <c r="P1864">
        <f>VLOOKUP(AA1864,角色间职业划分!P:AP,10,FALSE)</f>
        <v>0</v>
      </c>
      <c r="Q1864">
        <f>VLOOKUP(AA1864,角色间职业划分!P:AP,15,FALSE)</f>
        <v>0</v>
      </c>
      <c r="R1864">
        <f>VLOOKUP(AA1864,角色间职业划分!P:AP,16,FALSE)</f>
        <v>0</v>
      </c>
      <c r="S1864">
        <f>VLOOKUP(AA1864,角色间职业划分!P:AP,17,FALSE)</f>
        <v>0</v>
      </c>
      <c r="T1864">
        <f>VLOOKUP(AA1864,角色间职业划分!P:AP,18,FALSE)</f>
        <v>0</v>
      </c>
      <c r="U1864">
        <f>VLOOKUP(AA1864,角色间职业划分!P:AP,27,FALSE)</f>
        <v>0</v>
      </c>
      <c r="V1864">
        <f t="shared" si="293"/>
        <v>4.9999999999999991</v>
      </c>
      <c r="W1864">
        <f>VLOOKUP(AA1864,角色间职业划分!P:Q,2,FALSE)</f>
        <v>38</v>
      </c>
      <c r="X1864">
        <f t="shared" si="298"/>
        <v>42</v>
      </c>
      <c r="Y1864">
        <f>INT(VLOOKUP(X1864,角色属性总表!AG:AH,2,FALSE)*角色属性总表!$C$38)</f>
        <v>936</v>
      </c>
      <c r="AA1864">
        <f t="shared" si="299"/>
        <v>19</v>
      </c>
      <c r="AB1864">
        <f>VLOOKUP(X1864,角色属性总表!AG:AI,2,FALSE)*VLOOKUP(角色等级属性!AA1864,角色间职业划分!P:AG,13,FALSE)/角色间职业划分!$AB$9</f>
        <v>904.2074212078868</v>
      </c>
      <c r="AC1864">
        <f>VLOOKUP(X1864,角色属性总表!AG:AI,3,FALSE)*VLOOKUP(AA1864,角色间职业划分!P:AG,8,FALSE)/角色间职业划分!$W$9</f>
        <v>4812.4440000000004</v>
      </c>
      <c r="AD1864">
        <f>VLOOKUP(AA1864,角色间职业划分!P:AP,26,FALSE)</f>
        <v>0.4</v>
      </c>
      <c r="AE1864">
        <f>VLOOKUP(X1864,角色属性总表!I:Q,3,FALSE)</f>
        <v>419.32800000000003</v>
      </c>
      <c r="AF1864">
        <f>VLOOKUP(AA1864,角色间职业划分!P:AP,11,FALSE)</f>
        <v>0.35</v>
      </c>
      <c r="AG1864">
        <f t="shared" si="294"/>
        <v>1824.568686758369</v>
      </c>
      <c r="AH1864">
        <f t="shared" si="295"/>
        <v>420</v>
      </c>
      <c r="AJ1864">
        <f t="shared" si="296"/>
        <v>1404.568686758369</v>
      </c>
      <c r="AK1864">
        <v>1860</v>
      </c>
    </row>
    <row r="1865" spans="1:37" x14ac:dyDescent="0.15">
      <c r="A1865">
        <v>1861</v>
      </c>
      <c r="B1865">
        <f>ROUND(VLOOKUP(X1865,角色属性总表!AG:AI,2,FALSE)/角色属性总表!$C$34,0)</f>
        <v>136</v>
      </c>
      <c r="C1865">
        <f>ROUND(VLOOKUP(X1865,角色属性总表!Y:AE,3,FALSE)/J1865,0)</f>
        <v>48</v>
      </c>
      <c r="D1865">
        <f>ROUND(VLOOKUP(X1865,角色属性总表!AG:AI,3,FALSE)/角色属性总表!$C$35,0)</f>
        <v>142</v>
      </c>
      <c r="E1865">
        <f t="shared" si="290"/>
        <v>368</v>
      </c>
      <c r="F1865">
        <f t="shared" si="291"/>
        <v>35</v>
      </c>
      <c r="G1865">
        <f t="shared" si="292"/>
        <v>7</v>
      </c>
      <c r="H1865">
        <v>0</v>
      </c>
      <c r="I1865">
        <f t="shared" si="297"/>
        <v>3</v>
      </c>
      <c r="J1865">
        <f>VLOOKUP(AA1865,角色间职业划分!P:AP,20,FALSE)</f>
        <v>10</v>
      </c>
      <c r="K1865">
        <f>IF(X1865=500,100,VLOOKUP(AA1865,角色间职业划分!P:AP,22,FALSE))</f>
        <v>120</v>
      </c>
      <c r="L1865">
        <f>IF(X1865=500,K1865,VLOOKUP(AA1865,角色间职业划分!P:AP,23,FALSE))</f>
        <v>60</v>
      </c>
      <c r="M1865">
        <f>VLOOKUP(AA1865,角色间职业划分!P:AP,24,FALSE)</f>
        <v>0</v>
      </c>
      <c r="N1865">
        <f>VLOOKUP(AA1865,角色间职业划分!P:AP,14)*100</f>
        <v>95</v>
      </c>
      <c r="O1865">
        <f>VLOOKUP(AA1865,角色间职业划分!P:Z,9,FALSE)</f>
        <v>0</v>
      </c>
      <c r="P1865">
        <f>VLOOKUP(AA1865,角色间职业划分!P:AP,10,FALSE)</f>
        <v>0</v>
      </c>
      <c r="Q1865">
        <f>VLOOKUP(AA1865,角色间职业划分!P:AP,15,FALSE)</f>
        <v>0</v>
      </c>
      <c r="R1865">
        <f>VLOOKUP(AA1865,角色间职业划分!P:AP,16,FALSE)</f>
        <v>0</v>
      </c>
      <c r="S1865">
        <f>VLOOKUP(AA1865,角色间职业划分!P:AP,17,FALSE)</f>
        <v>0</v>
      </c>
      <c r="T1865">
        <f>VLOOKUP(AA1865,角色间职业划分!P:AP,18,FALSE)</f>
        <v>0</v>
      </c>
      <c r="U1865">
        <f>VLOOKUP(AA1865,角色间职业划分!P:AP,27,FALSE)</f>
        <v>0</v>
      </c>
      <c r="V1865">
        <f t="shared" si="293"/>
        <v>4.9999999999999991</v>
      </c>
      <c r="W1865">
        <f>VLOOKUP(AA1865,角色间职业划分!P:Q,2,FALSE)</f>
        <v>38</v>
      </c>
      <c r="X1865">
        <f t="shared" si="298"/>
        <v>43</v>
      </c>
      <c r="Y1865">
        <f>INT(VLOOKUP(X1865,角色属性总表!AG:AH,2,FALSE)*角色属性总表!$C$38)</f>
        <v>954</v>
      </c>
      <c r="AA1865">
        <f t="shared" si="299"/>
        <v>19</v>
      </c>
      <c r="AB1865">
        <f>VLOOKUP(X1865,角色属性总表!AG:AI,2,FALSE)*VLOOKUP(角色等级属性!AA1865,角色间职业划分!P:AG,13,FALSE)/角色间职业划分!$AB$9</f>
        <v>921.59602546188466</v>
      </c>
      <c r="AC1865">
        <f>VLOOKUP(X1865,角色属性总表!AG:AI,3,FALSE)*VLOOKUP(AA1865,角色间职业划分!P:AG,8,FALSE)/角色间职业划分!$W$9</f>
        <v>4904.991</v>
      </c>
      <c r="AD1865">
        <f>VLOOKUP(AA1865,角色间职业划分!P:AP,26,FALSE)</f>
        <v>0.4</v>
      </c>
      <c r="AE1865">
        <f>VLOOKUP(X1865,角色属性总表!I:Q,3,FALSE)</f>
        <v>427.392</v>
      </c>
      <c r="AF1865">
        <f>VLOOKUP(AA1865,角色间职业划分!P:AP,11,FALSE)</f>
        <v>0.35</v>
      </c>
      <c r="AG1865">
        <f t="shared" si="294"/>
        <v>1895.5323263735825</v>
      </c>
      <c r="AH1865">
        <f t="shared" si="295"/>
        <v>426</v>
      </c>
      <c r="AJ1865">
        <f t="shared" si="296"/>
        <v>1469.5323263735825</v>
      </c>
      <c r="AK1865">
        <v>1861</v>
      </c>
    </row>
    <row r="1866" spans="1:37" x14ac:dyDescent="0.15">
      <c r="A1866">
        <v>1862</v>
      </c>
      <c r="B1866">
        <f>ROUND(VLOOKUP(X1866,角色属性总表!AG:AI,2,FALSE)/角色属性总表!$C$34,0)</f>
        <v>139</v>
      </c>
      <c r="C1866">
        <f>ROUND(VLOOKUP(X1866,角色属性总表!Y:AE,3,FALSE)/J1866,0)</f>
        <v>49</v>
      </c>
      <c r="D1866">
        <f>ROUND(VLOOKUP(X1866,角色属性总表!AG:AI,3,FALSE)/角色属性总表!$C$35,0)</f>
        <v>145</v>
      </c>
      <c r="E1866">
        <f t="shared" si="290"/>
        <v>375</v>
      </c>
      <c r="F1866">
        <f t="shared" si="291"/>
        <v>34</v>
      </c>
      <c r="G1866">
        <f t="shared" si="292"/>
        <v>7</v>
      </c>
      <c r="H1866">
        <v>0</v>
      </c>
      <c r="I1866">
        <f t="shared" si="297"/>
        <v>3</v>
      </c>
      <c r="J1866">
        <f>VLOOKUP(AA1866,角色间职业划分!P:AP,20,FALSE)</f>
        <v>10</v>
      </c>
      <c r="K1866">
        <f>IF(X1866=500,100,VLOOKUP(AA1866,角色间职业划分!P:AP,22,FALSE))</f>
        <v>120</v>
      </c>
      <c r="L1866">
        <f>IF(X1866=500,K1866,VLOOKUP(AA1866,角色间职业划分!P:AP,23,FALSE))</f>
        <v>60</v>
      </c>
      <c r="M1866">
        <f>VLOOKUP(AA1866,角色间职业划分!P:AP,24,FALSE)</f>
        <v>0</v>
      </c>
      <c r="N1866">
        <f>VLOOKUP(AA1866,角色间职业划分!P:AP,14)*100</f>
        <v>95</v>
      </c>
      <c r="O1866">
        <f>VLOOKUP(AA1866,角色间职业划分!P:Z,9,FALSE)</f>
        <v>0</v>
      </c>
      <c r="P1866">
        <f>VLOOKUP(AA1866,角色间职业划分!P:AP,10,FALSE)</f>
        <v>0</v>
      </c>
      <c r="Q1866">
        <f>VLOOKUP(AA1866,角色间职业划分!P:AP,15,FALSE)</f>
        <v>0</v>
      </c>
      <c r="R1866">
        <f>VLOOKUP(AA1866,角色间职业划分!P:AP,16,FALSE)</f>
        <v>0</v>
      </c>
      <c r="S1866">
        <f>VLOOKUP(AA1866,角色间职业划分!P:AP,17,FALSE)</f>
        <v>0</v>
      </c>
      <c r="T1866">
        <f>VLOOKUP(AA1866,角色间职业划分!P:AP,18,FALSE)</f>
        <v>0</v>
      </c>
      <c r="U1866">
        <f>VLOOKUP(AA1866,角色间职业划分!P:AP,27,FALSE)</f>
        <v>0</v>
      </c>
      <c r="V1866">
        <f t="shared" si="293"/>
        <v>4.9999999999999991</v>
      </c>
      <c r="W1866">
        <f>VLOOKUP(AA1866,角色间职业划分!P:Q,2,FALSE)</f>
        <v>38</v>
      </c>
      <c r="X1866">
        <f t="shared" si="298"/>
        <v>44</v>
      </c>
      <c r="Y1866">
        <f>INT(VLOOKUP(X1866,角色属性总表!AG:AH,2,FALSE)*角色属性总表!$C$38)</f>
        <v>972</v>
      </c>
      <c r="AA1866">
        <f t="shared" si="299"/>
        <v>19</v>
      </c>
      <c r="AB1866">
        <f>VLOOKUP(X1866,角色属性总表!AG:AI,2,FALSE)*VLOOKUP(角色等级属性!AA1866,角色间职业划分!P:AG,13,FALSE)/角色间职业划分!$AB$9</f>
        <v>938.98462971588253</v>
      </c>
      <c r="AC1866">
        <f>VLOOKUP(X1866,角色属性总表!AG:AI,3,FALSE)*VLOOKUP(AA1866,角色间职业划分!P:AG,8,FALSE)/角色间职业划分!$W$9</f>
        <v>4997.5380000000005</v>
      </c>
      <c r="AD1866">
        <f>VLOOKUP(AA1866,角色间职业划分!P:AP,26,FALSE)</f>
        <v>0.4</v>
      </c>
      <c r="AE1866">
        <f>VLOOKUP(X1866,角色属性总表!I:Q,3,FALSE)</f>
        <v>435.45600000000002</v>
      </c>
      <c r="AF1866">
        <f>VLOOKUP(AA1866,角色间职业划分!P:AP,11,FALSE)</f>
        <v>0.35</v>
      </c>
      <c r="AG1866">
        <f t="shared" si="294"/>
        <v>1967.6094339617719</v>
      </c>
      <c r="AH1866">
        <f t="shared" si="295"/>
        <v>435</v>
      </c>
      <c r="AJ1866">
        <f t="shared" si="296"/>
        <v>1532.6094339617719</v>
      </c>
      <c r="AK1866">
        <v>1862</v>
      </c>
    </row>
    <row r="1867" spans="1:37" x14ac:dyDescent="0.15">
      <c r="A1867">
        <v>1863</v>
      </c>
      <c r="B1867">
        <f>ROUND(VLOOKUP(X1867,角色属性总表!AG:AI,2,FALSE)/角色属性总表!$C$34,0)</f>
        <v>141</v>
      </c>
      <c r="C1867">
        <f>ROUND(VLOOKUP(X1867,角色属性总表!Y:AE,3,FALSE)/J1867,0)</f>
        <v>51</v>
      </c>
      <c r="D1867">
        <f>ROUND(VLOOKUP(X1867,角色属性总表!AG:AI,3,FALSE)/角色属性总表!$C$35,0)</f>
        <v>148</v>
      </c>
      <c r="E1867">
        <f t="shared" si="290"/>
        <v>382</v>
      </c>
      <c r="F1867">
        <f t="shared" si="291"/>
        <v>34</v>
      </c>
      <c r="G1867">
        <f t="shared" si="292"/>
        <v>7</v>
      </c>
      <c r="H1867">
        <v>0</v>
      </c>
      <c r="I1867">
        <f t="shared" si="297"/>
        <v>3</v>
      </c>
      <c r="J1867">
        <f>VLOOKUP(AA1867,角色间职业划分!P:AP,20,FALSE)</f>
        <v>10</v>
      </c>
      <c r="K1867">
        <f>IF(X1867=500,100,VLOOKUP(AA1867,角色间职业划分!P:AP,22,FALSE))</f>
        <v>120</v>
      </c>
      <c r="L1867">
        <f>IF(X1867=500,K1867,VLOOKUP(AA1867,角色间职业划分!P:AP,23,FALSE))</f>
        <v>60</v>
      </c>
      <c r="M1867">
        <f>VLOOKUP(AA1867,角色间职业划分!P:AP,24,FALSE)</f>
        <v>0</v>
      </c>
      <c r="N1867">
        <f>VLOOKUP(AA1867,角色间职业划分!P:AP,14)*100</f>
        <v>95</v>
      </c>
      <c r="O1867">
        <f>VLOOKUP(AA1867,角色间职业划分!P:Z,9,FALSE)</f>
        <v>0</v>
      </c>
      <c r="P1867">
        <f>VLOOKUP(AA1867,角色间职业划分!P:AP,10,FALSE)</f>
        <v>0</v>
      </c>
      <c r="Q1867">
        <f>VLOOKUP(AA1867,角色间职业划分!P:AP,15,FALSE)</f>
        <v>0</v>
      </c>
      <c r="R1867">
        <f>VLOOKUP(AA1867,角色间职业划分!P:AP,16,FALSE)</f>
        <v>0</v>
      </c>
      <c r="S1867">
        <f>VLOOKUP(AA1867,角色间职业划分!P:AP,17,FALSE)</f>
        <v>0</v>
      </c>
      <c r="T1867">
        <f>VLOOKUP(AA1867,角色间职业划分!P:AP,18,FALSE)</f>
        <v>0</v>
      </c>
      <c r="U1867">
        <f>VLOOKUP(AA1867,角色间职业划分!P:AP,27,FALSE)</f>
        <v>0</v>
      </c>
      <c r="V1867">
        <f t="shared" si="293"/>
        <v>4.9999999999999991</v>
      </c>
      <c r="W1867">
        <f>VLOOKUP(AA1867,角色间职业划分!P:Q,2,FALSE)</f>
        <v>38</v>
      </c>
      <c r="X1867">
        <f t="shared" si="298"/>
        <v>45</v>
      </c>
      <c r="Y1867">
        <f>INT(VLOOKUP(X1867,角色属性总表!AG:AH,2,FALSE)*角色属性总表!$C$38)</f>
        <v>990</v>
      </c>
      <c r="AA1867">
        <f t="shared" si="299"/>
        <v>19</v>
      </c>
      <c r="AB1867">
        <f>VLOOKUP(X1867,角色属性总表!AG:AI,2,FALSE)*VLOOKUP(角色等级属性!AA1867,角色间职业划分!P:AG,13,FALSE)/角色间职业划分!$AB$9</f>
        <v>956.3732339698804</v>
      </c>
      <c r="AC1867">
        <f>VLOOKUP(X1867,角色属性总表!AG:AI,3,FALSE)*VLOOKUP(AA1867,角色间职业划分!P:AG,8,FALSE)/角色间职业划分!$W$9</f>
        <v>5090.085</v>
      </c>
      <c r="AD1867">
        <f>VLOOKUP(AA1867,角色间职业划分!P:AP,26,FALSE)</f>
        <v>0.4</v>
      </c>
      <c r="AE1867">
        <f>VLOOKUP(X1867,角色属性总表!I:Q,3,FALSE)</f>
        <v>443.52</v>
      </c>
      <c r="AF1867">
        <f>VLOOKUP(AA1867,角色间职业划分!P:AP,11,FALSE)</f>
        <v>0.35</v>
      </c>
      <c r="AG1867">
        <f t="shared" si="294"/>
        <v>2040.7957848851972</v>
      </c>
      <c r="AH1867">
        <f t="shared" si="295"/>
        <v>444</v>
      </c>
      <c r="AJ1867">
        <f t="shared" si="296"/>
        <v>1596.7957848851972</v>
      </c>
      <c r="AK1867">
        <v>1863</v>
      </c>
    </row>
    <row r="1868" spans="1:37" x14ac:dyDescent="0.15">
      <c r="A1868">
        <v>1864</v>
      </c>
      <c r="B1868">
        <f>ROUND(VLOOKUP(X1868,角色属性总表!AG:AI,2,FALSE)/角色属性总表!$C$34,0)</f>
        <v>144</v>
      </c>
      <c r="C1868">
        <f>ROUND(VLOOKUP(X1868,角色属性总表!Y:AE,3,FALSE)/J1868,0)</f>
        <v>52</v>
      </c>
      <c r="D1868">
        <f>ROUND(VLOOKUP(X1868,角色属性总表!AG:AI,3,FALSE)/角色属性总表!$C$35,0)</f>
        <v>151</v>
      </c>
      <c r="E1868">
        <f t="shared" si="290"/>
        <v>389</v>
      </c>
      <c r="F1868">
        <f t="shared" si="291"/>
        <v>34</v>
      </c>
      <c r="G1868">
        <f t="shared" si="292"/>
        <v>7</v>
      </c>
      <c r="H1868">
        <v>0</v>
      </c>
      <c r="I1868">
        <f t="shared" si="297"/>
        <v>3</v>
      </c>
      <c r="J1868">
        <f>VLOOKUP(AA1868,角色间职业划分!P:AP,20,FALSE)</f>
        <v>10</v>
      </c>
      <c r="K1868">
        <f>IF(X1868=500,100,VLOOKUP(AA1868,角色间职业划分!P:AP,22,FALSE))</f>
        <v>120</v>
      </c>
      <c r="L1868">
        <f>IF(X1868=500,K1868,VLOOKUP(AA1868,角色间职业划分!P:AP,23,FALSE))</f>
        <v>60</v>
      </c>
      <c r="M1868">
        <f>VLOOKUP(AA1868,角色间职业划分!P:AP,24,FALSE)</f>
        <v>0</v>
      </c>
      <c r="N1868">
        <f>VLOOKUP(AA1868,角色间职业划分!P:AP,14)*100</f>
        <v>95</v>
      </c>
      <c r="O1868">
        <f>VLOOKUP(AA1868,角色间职业划分!P:Z,9,FALSE)</f>
        <v>0</v>
      </c>
      <c r="P1868">
        <f>VLOOKUP(AA1868,角色间职业划分!P:AP,10,FALSE)</f>
        <v>0</v>
      </c>
      <c r="Q1868">
        <f>VLOOKUP(AA1868,角色间职业划分!P:AP,15,FALSE)</f>
        <v>0</v>
      </c>
      <c r="R1868">
        <f>VLOOKUP(AA1868,角色间职业划分!P:AP,16,FALSE)</f>
        <v>0</v>
      </c>
      <c r="S1868">
        <f>VLOOKUP(AA1868,角色间职业划分!P:AP,17,FALSE)</f>
        <v>0</v>
      </c>
      <c r="T1868">
        <f>VLOOKUP(AA1868,角色间职业划分!P:AP,18,FALSE)</f>
        <v>0</v>
      </c>
      <c r="U1868">
        <f>VLOOKUP(AA1868,角色间职业划分!P:AP,27,FALSE)</f>
        <v>0</v>
      </c>
      <c r="V1868">
        <f t="shared" si="293"/>
        <v>4.9999999999999991</v>
      </c>
      <c r="W1868">
        <f>VLOOKUP(AA1868,角色间职业划分!P:Q,2,FALSE)</f>
        <v>38</v>
      </c>
      <c r="X1868">
        <f t="shared" si="298"/>
        <v>46</v>
      </c>
      <c r="Y1868">
        <f>INT(VLOOKUP(X1868,角色属性总表!AG:AH,2,FALSE)*角色属性总表!$C$38)</f>
        <v>1008</v>
      </c>
      <c r="AA1868">
        <f t="shared" si="299"/>
        <v>19</v>
      </c>
      <c r="AB1868">
        <f>VLOOKUP(X1868,角色属性总表!AG:AI,2,FALSE)*VLOOKUP(角色等级属性!AA1868,角色间职业划分!P:AG,13,FALSE)/角色间职业划分!$AB$9</f>
        <v>973.76183822387793</v>
      </c>
      <c r="AC1868">
        <f>VLOOKUP(X1868,角色属性总表!AG:AI,3,FALSE)*VLOOKUP(AA1868,角色间职业划分!P:AG,8,FALSE)/角色间职业划分!$W$9</f>
        <v>5182.6319999999996</v>
      </c>
      <c r="AD1868">
        <f>VLOOKUP(AA1868,角色间职业划分!P:AP,26,FALSE)</f>
        <v>0.4</v>
      </c>
      <c r="AE1868">
        <f>VLOOKUP(X1868,角色属性总表!I:Q,3,FALSE)</f>
        <v>451.58399999999995</v>
      </c>
      <c r="AF1868">
        <f>VLOOKUP(AA1868,角色间职业划分!P:AP,11,FALSE)</f>
        <v>0.35</v>
      </c>
      <c r="AG1868">
        <f t="shared" si="294"/>
        <v>2115.0873855709538</v>
      </c>
      <c r="AH1868">
        <f t="shared" si="295"/>
        <v>453</v>
      </c>
      <c r="AJ1868">
        <f t="shared" si="296"/>
        <v>1662.0873855709538</v>
      </c>
      <c r="AK1868">
        <v>1864</v>
      </c>
    </row>
    <row r="1869" spans="1:37" x14ac:dyDescent="0.15">
      <c r="A1869">
        <v>1865</v>
      </c>
      <c r="B1869">
        <f>ROUND(VLOOKUP(X1869,角色属性总表!AG:AI,2,FALSE)/角色属性总表!$C$34,0)</f>
        <v>147</v>
      </c>
      <c r="C1869">
        <f>ROUND(VLOOKUP(X1869,角色属性总表!Y:AE,3,FALSE)/J1869,0)</f>
        <v>54</v>
      </c>
      <c r="D1869">
        <f>ROUND(VLOOKUP(X1869,角色属性总表!AG:AI,3,FALSE)/角色属性总表!$C$35,0)</f>
        <v>153</v>
      </c>
      <c r="E1869">
        <f t="shared" si="290"/>
        <v>396</v>
      </c>
      <c r="F1869">
        <f t="shared" si="291"/>
        <v>34</v>
      </c>
      <c r="G1869">
        <f t="shared" si="292"/>
        <v>7</v>
      </c>
      <c r="H1869">
        <v>0</v>
      </c>
      <c r="I1869">
        <f t="shared" si="297"/>
        <v>3</v>
      </c>
      <c r="J1869">
        <f>VLOOKUP(AA1869,角色间职业划分!P:AP,20,FALSE)</f>
        <v>10</v>
      </c>
      <c r="K1869">
        <f>IF(X1869=500,100,VLOOKUP(AA1869,角色间职业划分!P:AP,22,FALSE))</f>
        <v>120</v>
      </c>
      <c r="L1869">
        <f>IF(X1869=500,K1869,VLOOKUP(AA1869,角色间职业划分!P:AP,23,FALSE))</f>
        <v>60</v>
      </c>
      <c r="M1869">
        <f>VLOOKUP(AA1869,角色间职业划分!P:AP,24,FALSE)</f>
        <v>0</v>
      </c>
      <c r="N1869">
        <f>VLOOKUP(AA1869,角色间职业划分!P:AP,14)*100</f>
        <v>95</v>
      </c>
      <c r="O1869">
        <f>VLOOKUP(AA1869,角色间职业划分!P:Z,9,FALSE)</f>
        <v>0</v>
      </c>
      <c r="P1869">
        <f>VLOOKUP(AA1869,角色间职业划分!P:AP,10,FALSE)</f>
        <v>0</v>
      </c>
      <c r="Q1869">
        <f>VLOOKUP(AA1869,角色间职业划分!P:AP,15,FALSE)</f>
        <v>0</v>
      </c>
      <c r="R1869">
        <f>VLOOKUP(AA1869,角色间职业划分!P:AP,16,FALSE)</f>
        <v>0</v>
      </c>
      <c r="S1869">
        <f>VLOOKUP(AA1869,角色间职业划分!P:AP,17,FALSE)</f>
        <v>0</v>
      </c>
      <c r="T1869">
        <f>VLOOKUP(AA1869,角色间职业划分!P:AP,18,FALSE)</f>
        <v>0</v>
      </c>
      <c r="U1869">
        <f>VLOOKUP(AA1869,角色间职业划分!P:AP,27,FALSE)</f>
        <v>0</v>
      </c>
      <c r="V1869">
        <f t="shared" si="293"/>
        <v>4.9999999999999991</v>
      </c>
      <c r="W1869">
        <f>VLOOKUP(AA1869,角色间职业划分!P:Q,2,FALSE)</f>
        <v>38</v>
      </c>
      <c r="X1869">
        <f t="shared" si="298"/>
        <v>47</v>
      </c>
      <c r="Y1869">
        <f>INT(VLOOKUP(X1869,角色属性总表!AG:AH,2,FALSE)*角色属性总表!$C$38)</f>
        <v>1026</v>
      </c>
      <c r="AA1869">
        <f t="shared" si="299"/>
        <v>19</v>
      </c>
      <c r="AB1869">
        <f>VLOOKUP(X1869,角色属性总表!AG:AI,2,FALSE)*VLOOKUP(角色等级属性!AA1869,角色间职业划分!P:AG,13,FALSE)/角色间职业划分!$AB$9</f>
        <v>991.15044247787591</v>
      </c>
      <c r="AC1869">
        <f>VLOOKUP(X1869,角色属性总表!AG:AI,3,FALSE)*VLOOKUP(AA1869,角色间职业划分!P:AG,8,FALSE)/角色间职业划分!$W$9</f>
        <v>5275.1790000000001</v>
      </c>
      <c r="AD1869">
        <f>VLOOKUP(AA1869,角色间职业划分!P:AP,26,FALSE)</f>
        <v>0.4</v>
      </c>
      <c r="AE1869">
        <f>VLOOKUP(X1869,角色属性总表!I:Q,3,FALSE)</f>
        <v>459.64800000000002</v>
      </c>
      <c r="AF1869">
        <f>VLOOKUP(AA1869,角色间职业划分!P:AP,11,FALSE)</f>
        <v>0.35</v>
      </c>
      <c r="AG1869">
        <f t="shared" si="294"/>
        <v>2190.4804610857104</v>
      </c>
      <c r="AH1869">
        <f t="shared" si="295"/>
        <v>459</v>
      </c>
      <c r="AJ1869">
        <f t="shared" si="296"/>
        <v>1731.4804610857104</v>
      </c>
      <c r="AK1869">
        <v>1865</v>
      </c>
    </row>
    <row r="1870" spans="1:37" x14ac:dyDescent="0.15">
      <c r="A1870">
        <v>1866</v>
      </c>
      <c r="B1870">
        <f>ROUND(VLOOKUP(X1870,角色属性总表!AG:AI,2,FALSE)/角色属性总表!$C$34,0)</f>
        <v>149</v>
      </c>
      <c r="C1870">
        <f>ROUND(VLOOKUP(X1870,角色属性总表!Y:AE,3,FALSE)/J1870,0)</f>
        <v>56</v>
      </c>
      <c r="D1870">
        <f>ROUND(VLOOKUP(X1870,角色属性总表!AG:AI,3,FALSE)/角色属性总表!$C$35,0)</f>
        <v>156</v>
      </c>
      <c r="E1870">
        <f t="shared" si="290"/>
        <v>403</v>
      </c>
      <c r="F1870">
        <f t="shared" si="291"/>
        <v>34</v>
      </c>
      <c r="G1870">
        <f t="shared" si="292"/>
        <v>7</v>
      </c>
      <c r="H1870">
        <v>0</v>
      </c>
      <c r="I1870">
        <f t="shared" si="297"/>
        <v>3</v>
      </c>
      <c r="J1870">
        <f>VLOOKUP(AA1870,角色间职业划分!P:AP,20,FALSE)</f>
        <v>10</v>
      </c>
      <c r="K1870">
        <f>IF(X1870=500,100,VLOOKUP(AA1870,角色间职业划分!P:AP,22,FALSE))</f>
        <v>120</v>
      </c>
      <c r="L1870">
        <f>IF(X1870=500,K1870,VLOOKUP(AA1870,角色间职业划分!P:AP,23,FALSE))</f>
        <v>60</v>
      </c>
      <c r="M1870">
        <f>VLOOKUP(AA1870,角色间职业划分!P:AP,24,FALSE)</f>
        <v>0</v>
      </c>
      <c r="N1870">
        <f>VLOOKUP(AA1870,角色间职业划分!P:AP,14)*100</f>
        <v>95</v>
      </c>
      <c r="O1870">
        <f>VLOOKUP(AA1870,角色间职业划分!P:Z,9,FALSE)</f>
        <v>0</v>
      </c>
      <c r="P1870">
        <f>VLOOKUP(AA1870,角色间职业划分!P:AP,10,FALSE)</f>
        <v>0</v>
      </c>
      <c r="Q1870">
        <f>VLOOKUP(AA1870,角色间职业划分!P:AP,15,FALSE)</f>
        <v>0</v>
      </c>
      <c r="R1870">
        <f>VLOOKUP(AA1870,角色间职业划分!P:AP,16,FALSE)</f>
        <v>0</v>
      </c>
      <c r="S1870">
        <f>VLOOKUP(AA1870,角色间职业划分!P:AP,17,FALSE)</f>
        <v>0</v>
      </c>
      <c r="T1870">
        <f>VLOOKUP(AA1870,角色间职业划分!P:AP,18,FALSE)</f>
        <v>0</v>
      </c>
      <c r="U1870">
        <f>VLOOKUP(AA1870,角色间职业划分!P:AP,27,FALSE)</f>
        <v>0</v>
      </c>
      <c r="V1870">
        <f t="shared" si="293"/>
        <v>4.9999999999999991</v>
      </c>
      <c r="W1870">
        <f>VLOOKUP(AA1870,角色间职业划分!P:Q,2,FALSE)</f>
        <v>38</v>
      </c>
      <c r="X1870">
        <f t="shared" si="298"/>
        <v>48</v>
      </c>
      <c r="Y1870">
        <f>INT(VLOOKUP(X1870,角色属性总表!AG:AH,2,FALSE)*角色属性总表!$C$38)</f>
        <v>1044</v>
      </c>
      <c r="AA1870">
        <f t="shared" si="299"/>
        <v>19</v>
      </c>
      <c r="AB1870">
        <f>VLOOKUP(X1870,角色属性总表!AG:AI,2,FALSE)*VLOOKUP(角色等级属性!AA1870,角色间职业划分!P:AG,13,FALSE)/角色间职业划分!$AB$9</f>
        <v>1008.5390467318737</v>
      </c>
      <c r="AC1870">
        <f>VLOOKUP(X1870,角色属性总表!AG:AI,3,FALSE)*VLOOKUP(AA1870,角色间职业划分!P:AG,8,FALSE)/角色间职业划分!$W$9</f>
        <v>5367.7259999999997</v>
      </c>
      <c r="AD1870">
        <f>VLOOKUP(AA1870,角色间职业划分!P:AP,26,FALSE)</f>
        <v>0.4</v>
      </c>
      <c r="AE1870">
        <f>VLOOKUP(X1870,角色属性总表!I:Q,3,FALSE)</f>
        <v>467.71199999999999</v>
      </c>
      <c r="AF1870">
        <f>VLOOKUP(AA1870,角色间职业划分!P:AP,11,FALSE)</f>
        <v>0.35</v>
      </c>
      <c r="AG1870">
        <f t="shared" si="294"/>
        <v>2266.9714436532308</v>
      </c>
      <c r="AH1870">
        <f t="shared" si="295"/>
        <v>468</v>
      </c>
      <c r="AJ1870">
        <f t="shared" si="296"/>
        <v>1798.9714436532308</v>
      </c>
      <c r="AK1870">
        <v>1866</v>
      </c>
    </row>
    <row r="1871" spans="1:37" x14ac:dyDescent="0.15">
      <c r="A1871">
        <v>1867</v>
      </c>
      <c r="B1871">
        <f>ROUND(VLOOKUP(X1871,角色属性总表!AG:AI,2,FALSE)/角色属性总表!$C$34,0)</f>
        <v>152</v>
      </c>
      <c r="C1871">
        <f>ROUND(VLOOKUP(X1871,角色属性总表!Y:AE,3,FALSE)/J1871,0)</f>
        <v>57</v>
      </c>
      <c r="D1871">
        <f>ROUND(VLOOKUP(X1871,角色属性总表!AG:AI,3,FALSE)/角色属性总表!$C$35,0)</f>
        <v>159</v>
      </c>
      <c r="E1871">
        <f t="shared" si="290"/>
        <v>410</v>
      </c>
      <c r="F1871">
        <f t="shared" si="291"/>
        <v>34</v>
      </c>
      <c r="G1871">
        <f t="shared" si="292"/>
        <v>7</v>
      </c>
      <c r="H1871">
        <v>0</v>
      </c>
      <c r="I1871">
        <f t="shared" si="297"/>
        <v>3</v>
      </c>
      <c r="J1871">
        <f>VLOOKUP(AA1871,角色间职业划分!P:AP,20,FALSE)</f>
        <v>10</v>
      </c>
      <c r="K1871">
        <f>IF(X1871=500,100,VLOOKUP(AA1871,角色间职业划分!P:AP,22,FALSE))</f>
        <v>120</v>
      </c>
      <c r="L1871">
        <f>IF(X1871=500,K1871,VLOOKUP(AA1871,角色间职业划分!P:AP,23,FALSE))</f>
        <v>60</v>
      </c>
      <c r="M1871">
        <f>VLOOKUP(AA1871,角色间职业划分!P:AP,24,FALSE)</f>
        <v>0</v>
      </c>
      <c r="N1871">
        <f>VLOOKUP(AA1871,角色间职业划分!P:AP,14)*100</f>
        <v>95</v>
      </c>
      <c r="O1871">
        <f>VLOOKUP(AA1871,角色间职业划分!P:Z,9,FALSE)</f>
        <v>0</v>
      </c>
      <c r="P1871">
        <f>VLOOKUP(AA1871,角色间职业划分!P:AP,10,FALSE)</f>
        <v>0</v>
      </c>
      <c r="Q1871">
        <f>VLOOKUP(AA1871,角色间职业划分!P:AP,15,FALSE)</f>
        <v>0</v>
      </c>
      <c r="R1871">
        <f>VLOOKUP(AA1871,角色间职业划分!P:AP,16,FALSE)</f>
        <v>0</v>
      </c>
      <c r="S1871">
        <f>VLOOKUP(AA1871,角色间职业划分!P:AP,17,FALSE)</f>
        <v>0</v>
      </c>
      <c r="T1871">
        <f>VLOOKUP(AA1871,角色间职业划分!P:AP,18,FALSE)</f>
        <v>0</v>
      </c>
      <c r="U1871">
        <f>VLOOKUP(AA1871,角色间职业划分!P:AP,27,FALSE)</f>
        <v>0</v>
      </c>
      <c r="V1871">
        <f t="shared" si="293"/>
        <v>4.9999999999999991</v>
      </c>
      <c r="W1871">
        <f>VLOOKUP(AA1871,角色间职业划分!P:Q,2,FALSE)</f>
        <v>38</v>
      </c>
      <c r="X1871">
        <f t="shared" si="298"/>
        <v>49</v>
      </c>
      <c r="Y1871">
        <f>INT(VLOOKUP(X1871,角色属性总表!AG:AH,2,FALSE)*角色属性总表!$C$38)</f>
        <v>1062</v>
      </c>
      <c r="AA1871">
        <f t="shared" si="299"/>
        <v>19</v>
      </c>
      <c r="AB1871">
        <f>VLOOKUP(X1871,角色属性总表!AG:AI,2,FALSE)*VLOOKUP(角色等级属性!AA1871,角色间职业划分!P:AG,13,FALSE)/角色间职业划分!$AB$9</f>
        <v>1025.9276509858717</v>
      </c>
      <c r="AC1871">
        <f>VLOOKUP(X1871,角色属性总表!AG:AI,3,FALSE)*VLOOKUP(AA1871,角色间职业划分!P:AG,8,FALSE)/角色间职业划分!$W$9</f>
        <v>5460.2730000000001</v>
      </c>
      <c r="AD1871">
        <f>VLOOKUP(AA1871,角色间职业划分!P:AP,26,FALSE)</f>
        <v>0.4</v>
      </c>
      <c r="AE1871">
        <f>VLOOKUP(X1871,角色属性总表!I:Q,3,FALSE)</f>
        <v>475.77600000000007</v>
      </c>
      <c r="AF1871">
        <f>VLOOKUP(AA1871,角色间职业划分!P:AP,11,FALSE)</f>
        <v>0.35</v>
      </c>
      <c r="AG1871">
        <f t="shared" si="294"/>
        <v>2344.5569620253164</v>
      </c>
      <c r="AH1871">
        <f t="shared" si="295"/>
        <v>477</v>
      </c>
      <c r="AJ1871">
        <f t="shared" si="296"/>
        <v>1867.5569620253164</v>
      </c>
      <c r="AK1871">
        <v>1867</v>
      </c>
    </row>
    <row r="1872" spans="1:37" x14ac:dyDescent="0.15">
      <c r="A1872">
        <v>1868</v>
      </c>
      <c r="B1872">
        <f>ROUND(VLOOKUP(X1872,角色属性总表!AG:AI,2,FALSE)/角色属性总表!$C$34,0)</f>
        <v>154</v>
      </c>
      <c r="C1872">
        <f>ROUND(VLOOKUP(X1872,角色属性总表!Y:AE,3,FALSE)/J1872,0)</f>
        <v>59</v>
      </c>
      <c r="D1872">
        <f>ROUND(VLOOKUP(X1872,角色属性总表!AG:AI,3,FALSE)/角色属性总表!$C$35,0)</f>
        <v>161</v>
      </c>
      <c r="E1872">
        <f t="shared" si="290"/>
        <v>417</v>
      </c>
      <c r="F1872">
        <f t="shared" si="291"/>
        <v>34</v>
      </c>
      <c r="G1872">
        <f t="shared" si="292"/>
        <v>7</v>
      </c>
      <c r="H1872">
        <v>0</v>
      </c>
      <c r="I1872">
        <f t="shared" si="297"/>
        <v>3</v>
      </c>
      <c r="J1872">
        <f>VLOOKUP(AA1872,角色间职业划分!P:AP,20,FALSE)</f>
        <v>10</v>
      </c>
      <c r="K1872">
        <f>IF(X1872=500,100,VLOOKUP(AA1872,角色间职业划分!P:AP,22,FALSE))</f>
        <v>120</v>
      </c>
      <c r="L1872">
        <f>IF(X1872=500,K1872,VLOOKUP(AA1872,角色间职业划分!P:AP,23,FALSE))</f>
        <v>60</v>
      </c>
      <c r="M1872">
        <f>VLOOKUP(AA1872,角色间职业划分!P:AP,24,FALSE)</f>
        <v>0</v>
      </c>
      <c r="N1872">
        <f>VLOOKUP(AA1872,角色间职业划分!P:AP,14)*100</f>
        <v>95</v>
      </c>
      <c r="O1872">
        <f>VLOOKUP(AA1872,角色间职业划分!P:Z,9,FALSE)</f>
        <v>0</v>
      </c>
      <c r="P1872">
        <f>VLOOKUP(AA1872,角色间职业划分!P:AP,10,FALSE)</f>
        <v>0</v>
      </c>
      <c r="Q1872">
        <f>VLOOKUP(AA1872,角色间职业划分!P:AP,15,FALSE)</f>
        <v>0</v>
      </c>
      <c r="R1872">
        <f>VLOOKUP(AA1872,角色间职业划分!P:AP,16,FALSE)</f>
        <v>0</v>
      </c>
      <c r="S1872">
        <f>VLOOKUP(AA1872,角色间职业划分!P:AP,17,FALSE)</f>
        <v>0</v>
      </c>
      <c r="T1872">
        <f>VLOOKUP(AA1872,角色间职业划分!P:AP,18,FALSE)</f>
        <v>0</v>
      </c>
      <c r="U1872">
        <f>VLOOKUP(AA1872,角色间职业划分!P:AP,27,FALSE)</f>
        <v>0</v>
      </c>
      <c r="V1872">
        <f t="shared" si="293"/>
        <v>4.9999999999999991</v>
      </c>
      <c r="W1872">
        <f>VLOOKUP(AA1872,角色间职业划分!P:Q,2,FALSE)</f>
        <v>38</v>
      </c>
      <c r="X1872">
        <f t="shared" si="298"/>
        <v>50</v>
      </c>
      <c r="Y1872">
        <f>INT(VLOOKUP(X1872,角色属性总表!AG:AH,2,FALSE)*角色属性总表!$C$38)</f>
        <v>1080</v>
      </c>
      <c r="AA1872">
        <f t="shared" si="299"/>
        <v>19</v>
      </c>
      <c r="AB1872">
        <f>VLOOKUP(X1872,角色属性总表!AG:AI,2,FALSE)*VLOOKUP(角色等级属性!AA1872,角色间职业划分!P:AG,13,FALSE)/角色间职业划分!$AB$9</f>
        <v>1043.3162552398694</v>
      </c>
      <c r="AC1872">
        <f>VLOOKUP(X1872,角色属性总表!AG:AI,3,FALSE)*VLOOKUP(AA1872,角色间职业划分!P:AG,8,FALSE)/角色间职业划分!$W$9</f>
        <v>5552.82</v>
      </c>
      <c r="AD1872">
        <f>VLOOKUP(AA1872,角色间职业划分!P:AP,26,FALSE)</f>
        <v>0.4</v>
      </c>
      <c r="AE1872">
        <f>VLOOKUP(X1872,角色属性总表!I:Q,3,FALSE)</f>
        <v>483.84000000000003</v>
      </c>
      <c r="AF1872">
        <f>VLOOKUP(AA1872,角色间职业划分!P:AP,11,FALSE)</f>
        <v>0.35</v>
      </c>
      <c r="AG1872">
        <f t="shared" si="294"/>
        <v>2423.2338316268883</v>
      </c>
      <c r="AH1872">
        <f t="shared" si="295"/>
        <v>483</v>
      </c>
      <c r="AJ1872">
        <f t="shared" si="296"/>
        <v>1940.2338316268883</v>
      </c>
      <c r="AK1872">
        <v>1868</v>
      </c>
    </row>
    <row r="1873" spans="1:37" x14ac:dyDescent="0.15">
      <c r="A1873">
        <v>1869</v>
      </c>
      <c r="B1873">
        <f>ROUND(VLOOKUP(X1873,角色属性总表!AG:AI,2,FALSE)/角色属性总表!$C$34,0)</f>
        <v>157</v>
      </c>
      <c r="C1873">
        <f>ROUND(VLOOKUP(X1873,角色属性总表!Y:AE,3,FALSE)/J1873,0)</f>
        <v>61</v>
      </c>
      <c r="D1873">
        <f>ROUND(VLOOKUP(X1873,角色属性总表!AG:AI,3,FALSE)/角色属性总表!$C$35,0)</f>
        <v>164</v>
      </c>
      <c r="E1873">
        <f t="shared" si="290"/>
        <v>424</v>
      </c>
      <c r="F1873">
        <f t="shared" si="291"/>
        <v>34</v>
      </c>
      <c r="G1873">
        <f t="shared" si="292"/>
        <v>7</v>
      </c>
      <c r="H1873">
        <v>0</v>
      </c>
      <c r="I1873">
        <f t="shared" si="297"/>
        <v>3</v>
      </c>
      <c r="J1873">
        <f>VLOOKUP(AA1873,角色间职业划分!P:AP,20,FALSE)</f>
        <v>10</v>
      </c>
      <c r="K1873">
        <f>IF(X1873=500,100,VLOOKUP(AA1873,角色间职业划分!P:AP,22,FALSE))</f>
        <v>120</v>
      </c>
      <c r="L1873">
        <f>IF(X1873=500,K1873,VLOOKUP(AA1873,角色间职业划分!P:AP,23,FALSE))</f>
        <v>60</v>
      </c>
      <c r="M1873">
        <f>VLOOKUP(AA1873,角色间职业划分!P:AP,24,FALSE)</f>
        <v>0</v>
      </c>
      <c r="N1873">
        <f>VLOOKUP(AA1873,角色间职业划分!P:AP,14)*100</f>
        <v>95</v>
      </c>
      <c r="O1873">
        <f>VLOOKUP(AA1873,角色间职业划分!P:Z,9,FALSE)</f>
        <v>0</v>
      </c>
      <c r="P1873">
        <f>VLOOKUP(AA1873,角色间职业划分!P:AP,10,FALSE)</f>
        <v>0</v>
      </c>
      <c r="Q1873">
        <f>VLOOKUP(AA1873,角色间职业划分!P:AP,15,FALSE)</f>
        <v>0</v>
      </c>
      <c r="R1873">
        <f>VLOOKUP(AA1873,角色间职业划分!P:AP,16,FALSE)</f>
        <v>0</v>
      </c>
      <c r="S1873">
        <f>VLOOKUP(AA1873,角色间职业划分!P:AP,17,FALSE)</f>
        <v>0</v>
      </c>
      <c r="T1873">
        <f>VLOOKUP(AA1873,角色间职业划分!P:AP,18,FALSE)</f>
        <v>0</v>
      </c>
      <c r="U1873">
        <f>VLOOKUP(AA1873,角色间职业划分!P:AP,27,FALSE)</f>
        <v>0</v>
      </c>
      <c r="V1873">
        <f t="shared" si="293"/>
        <v>4.9999999999999991</v>
      </c>
      <c r="W1873">
        <f>VLOOKUP(AA1873,角色间职业划分!P:Q,2,FALSE)</f>
        <v>38</v>
      </c>
      <c r="X1873">
        <f t="shared" si="298"/>
        <v>51</v>
      </c>
      <c r="Y1873">
        <f>INT(VLOOKUP(X1873,角色属性总表!AG:AH,2,FALSE)*角色属性总表!$C$38)</f>
        <v>1098</v>
      </c>
      <c r="AA1873">
        <f t="shared" si="299"/>
        <v>19</v>
      </c>
      <c r="AB1873">
        <f>VLOOKUP(X1873,角色属性总表!AG:AI,2,FALSE)*VLOOKUP(角色等级属性!AA1873,角色间职业划分!P:AG,13,FALSE)/角色间职业划分!$AB$9</f>
        <v>1060.7048594938672</v>
      </c>
      <c r="AC1873">
        <f>VLOOKUP(X1873,角色属性总表!AG:AI,3,FALSE)*VLOOKUP(AA1873,角色间职业划分!P:AG,8,FALSE)/角色间职业划分!$W$9</f>
        <v>5645.3670000000002</v>
      </c>
      <c r="AD1873">
        <f>VLOOKUP(AA1873,角色间职业划分!P:AP,26,FALSE)</f>
        <v>0.4</v>
      </c>
      <c r="AE1873">
        <f>VLOOKUP(X1873,角色属性总表!I:Q,3,FALSE)</f>
        <v>491.904</v>
      </c>
      <c r="AF1873">
        <f>VLOOKUP(AA1873,角色间职业划分!P:AP,11,FALSE)</f>
        <v>0.35</v>
      </c>
      <c r="AG1873">
        <f t="shared" si="294"/>
        <v>2502.9990454047806</v>
      </c>
      <c r="AH1873">
        <f t="shared" si="295"/>
        <v>492</v>
      </c>
      <c r="AJ1873">
        <f t="shared" si="296"/>
        <v>2010.9990454047806</v>
      </c>
      <c r="AK1873">
        <v>1869</v>
      </c>
    </row>
    <row r="1874" spans="1:37" x14ac:dyDescent="0.15">
      <c r="A1874">
        <v>1870</v>
      </c>
      <c r="B1874">
        <f>ROUND(VLOOKUP(X1874,角色属性总表!AG:AI,2,FALSE)/角色属性总表!$C$34,0)</f>
        <v>159</v>
      </c>
      <c r="C1874">
        <f>ROUND(VLOOKUP(X1874,角色属性总表!Y:AE,3,FALSE)/J1874,0)</f>
        <v>62</v>
      </c>
      <c r="D1874">
        <f>ROUND(VLOOKUP(X1874,角色属性总表!AG:AI,3,FALSE)/角色属性总表!$C$35,0)</f>
        <v>167</v>
      </c>
      <c r="E1874">
        <f t="shared" si="290"/>
        <v>431</v>
      </c>
      <c r="F1874">
        <f t="shared" si="291"/>
        <v>34</v>
      </c>
      <c r="G1874">
        <f t="shared" si="292"/>
        <v>7</v>
      </c>
      <c r="H1874">
        <v>0</v>
      </c>
      <c r="I1874">
        <f t="shared" si="297"/>
        <v>3</v>
      </c>
      <c r="J1874">
        <f>VLOOKUP(AA1874,角色间职业划分!P:AP,20,FALSE)</f>
        <v>10</v>
      </c>
      <c r="K1874">
        <f>IF(X1874=500,100,VLOOKUP(AA1874,角色间职业划分!P:AP,22,FALSE))</f>
        <v>120</v>
      </c>
      <c r="L1874">
        <f>IF(X1874=500,K1874,VLOOKUP(AA1874,角色间职业划分!P:AP,23,FALSE))</f>
        <v>60</v>
      </c>
      <c r="M1874">
        <f>VLOOKUP(AA1874,角色间职业划分!P:AP,24,FALSE)</f>
        <v>0</v>
      </c>
      <c r="N1874">
        <f>VLOOKUP(AA1874,角色间职业划分!P:AP,14)*100</f>
        <v>95</v>
      </c>
      <c r="O1874">
        <f>VLOOKUP(AA1874,角色间职业划分!P:Z,9,FALSE)</f>
        <v>0</v>
      </c>
      <c r="P1874">
        <f>VLOOKUP(AA1874,角色间职业划分!P:AP,10,FALSE)</f>
        <v>0</v>
      </c>
      <c r="Q1874">
        <f>VLOOKUP(AA1874,角色间职业划分!P:AP,15,FALSE)</f>
        <v>0</v>
      </c>
      <c r="R1874">
        <f>VLOOKUP(AA1874,角色间职业划分!P:AP,16,FALSE)</f>
        <v>0</v>
      </c>
      <c r="S1874">
        <f>VLOOKUP(AA1874,角色间职业划分!P:AP,17,FALSE)</f>
        <v>0</v>
      </c>
      <c r="T1874">
        <f>VLOOKUP(AA1874,角色间职业划分!P:AP,18,FALSE)</f>
        <v>0</v>
      </c>
      <c r="U1874">
        <f>VLOOKUP(AA1874,角色间职业划分!P:AP,27,FALSE)</f>
        <v>0</v>
      </c>
      <c r="V1874">
        <f t="shared" si="293"/>
        <v>4.9999999999999991</v>
      </c>
      <c r="W1874">
        <f>VLOOKUP(AA1874,角色间职业划分!P:Q,2,FALSE)</f>
        <v>38</v>
      </c>
      <c r="X1874">
        <f t="shared" si="298"/>
        <v>52</v>
      </c>
      <c r="Y1874">
        <f>INT(VLOOKUP(X1874,角色属性总表!AG:AH,2,FALSE)*角色属性总表!$C$38)</f>
        <v>1116</v>
      </c>
      <c r="AA1874">
        <f t="shared" si="299"/>
        <v>19</v>
      </c>
      <c r="AB1874">
        <f>VLOOKUP(X1874,角色属性总表!AG:AI,2,FALSE)*VLOOKUP(角色等级属性!AA1874,角色间职业划分!P:AG,13,FALSE)/角色间职业划分!$AB$9</f>
        <v>1078.0934637478649</v>
      </c>
      <c r="AC1874">
        <f>VLOOKUP(X1874,角色属性总表!AG:AI,3,FALSE)*VLOOKUP(AA1874,角色间职业划分!P:AG,8,FALSE)/角色间职业划分!$W$9</f>
        <v>5737.9140000000007</v>
      </c>
      <c r="AD1874">
        <f>VLOOKUP(AA1874,角色间职业划分!P:AP,26,FALSE)</f>
        <v>0.4</v>
      </c>
      <c r="AE1874">
        <f>VLOOKUP(X1874,角色属性总表!I:Q,3,FALSE)</f>
        <v>499.96800000000007</v>
      </c>
      <c r="AF1874">
        <f>VLOOKUP(AA1874,角色间职业划分!P:AP,11,FALSE)</f>
        <v>0.35</v>
      </c>
      <c r="AG1874">
        <f t="shared" si="294"/>
        <v>2583.8497653174322</v>
      </c>
      <c r="AH1874">
        <f t="shared" si="295"/>
        <v>501</v>
      </c>
      <c r="AJ1874">
        <f t="shared" si="296"/>
        <v>2082.8497653174322</v>
      </c>
      <c r="AK1874">
        <v>1870</v>
      </c>
    </row>
    <row r="1875" spans="1:37" x14ac:dyDescent="0.15">
      <c r="A1875">
        <v>1871</v>
      </c>
      <c r="B1875">
        <f>ROUND(VLOOKUP(X1875,角色属性总表!AG:AI,2,FALSE)/角色属性总表!$C$34,0)</f>
        <v>162</v>
      </c>
      <c r="C1875">
        <f>ROUND(VLOOKUP(X1875,角色属性总表!Y:AE,3,FALSE)/J1875,0)</f>
        <v>64</v>
      </c>
      <c r="D1875">
        <f>ROUND(VLOOKUP(X1875,角色属性总表!AG:AI,3,FALSE)/角色属性总表!$C$35,0)</f>
        <v>169</v>
      </c>
      <c r="E1875">
        <f t="shared" si="290"/>
        <v>438</v>
      </c>
      <c r="F1875">
        <f t="shared" si="291"/>
        <v>34</v>
      </c>
      <c r="G1875">
        <f t="shared" si="292"/>
        <v>7</v>
      </c>
      <c r="H1875">
        <v>0</v>
      </c>
      <c r="I1875">
        <f t="shared" si="297"/>
        <v>3</v>
      </c>
      <c r="J1875">
        <f>VLOOKUP(AA1875,角色间职业划分!P:AP,20,FALSE)</f>
        <v>10</v>
      </c>
      <c r="K1875">
        <f>IF(X1875=500,100,VLOOKUP(AA1875,角色间职业划分!P:AP,22,FALSE))</f>
        <v>120</v>
      </c>
      <c r="L1875">
        <f>IF(X1875=500,K1875,VLOOKUP(AA1875,角色间职业划分!P:AP,23,FALSE))</f>
        <v>60</v>
      </c>
      <c r="M1875">
        <f>VLOOKUP(AA1875,角色间职业划分!P:AP,24,FALSE)</f>
        <v>0</v>
      </c>
      <c r="N1875">
        <f>VLOOKUP(AA1875,角色间职业划分!P:AP,14)*100</f>
        <v>95</v>
      </c>
      <c r="O1875">
        <f>VLOOKUP(AA1875,角色间职业划分!P:Z,9,FALSE)</f>
        <v>0</v>
      </c>
      <c r="P1875">
        <f>VLOOKUP(AA1875,角色间职业划分!P:AP,10,FALSE)</f>
        <v>0</v>
      </c>
      <c r="Q1875">
        <f>VLOOKUP(AA1875,角色间职业划分!P:AP,15,FALSE)</f>
        <v>0</v>
      </c>
      <c r="R1875">
        <f>VLOOKUP(AA1875,角色间职业划分!P:AP,16,FALSE)</f>
        <v>0</v>
      </c>
      <c r="S1875">
        <f>VLOOKUP(AA1875,角色间职业划分!P:AP,17,FALSE)</f>
        <v>0</v>
      </c>
      <c r="T1875">
        <f>VLOOKUP(AA1875,角色间职业划分!P:AP,18,FALSE)</f>
        <v>0</v>
      </c>
      <c r="U1875">
        <f>VLOOKUP(AA1875,角色间职业划分!P:AP,27,FALSE)</f>
        <v>0</v>
      </c>
      <c r="V1875">
        <f t="shared" si="293"/>
        <v>4.9999999999999991</v>
      </c>
      <c r="W1875">
        <f>VLOOKUP(AA1875,角色间职业划分!P:Q,2,FALSE)</f>
        <v>38</v>
      </c>
      <c r="X1875">
        <f t="shared" si="298"/>
        <v>53</v>
      </c>
      <c r="Y1875">
        <f>INT(VLOOKUP(X1875,角色属性总表!AG:AH,2,FALSE)*角色属性总表!$C$38)</f>
        <v>1134</v>
      </c>
      <c r="AA1875">
        <f t="shared" si="299"/>
        <v>19</v>
      </c>
      <c r="AB1875">
        <f>VLOOKUP(X1875,角色属性总表!AG:AI,2,FALSE)*VLOOKUP(角色等级属性!AA1875,角色间职业划分!P:AG,13,FALSE)/角色间职业划分!$AB$9</f>
        <v>1095.4820680018629</v>
      </c>
      <c r="AC1875">
        <f>VLOOKUP(X1875,角色属性总表!AG:AI,3,FALSE)*VLOOKUP(AA1875,角色间职业划分!P:AG,8,FALSE)/角色间职业划分!$W$9</f>
        <v>5830.4609999999993</v>
      </c>
      <c r="AD1875">
        <f>VLOOKUP(AA1875,角色间职业划分!P:AP,26,FALSE)</f>
        <v>0.4</v>
      </c>
      <c r="AE1875">
        <f>VLOOKUP(X1875,角色属性总表!I:Q,3,FALSE)</f>
        <v>508.03199999999993</v>
      </c>
      <c r="AF1875">
        <f>VLOOKUP(AA1875,角色间职业划分!P:AP,11,FALSE)</f>
        <v>0.35</v>
      </c>
      <c r="AG1875">
        <f t="shared" si="294"/>
        <v>2665.7833144094129</v>
      </c>
      <c r="AH1875">
        <f t="shared" si="295"/>
        <v>507</v>
      </c>
      <c r="AJ1875">
        <f t="shared" si="296"/>
        <v>2158.7833144094129</v>
      </c>
      <c r="AK1875">
        <v>1871</v>
      </c>
    </row>
    <row r="1876" spans="1:37" x14ac:dyDescent="0.15">
      <c r="A1876">
        <v>1872</v>
      </c>
      <c r="B1876">
        <f>ROUND(VLOOKUP(X1876,角色属性总表!AG:AI,2,FALSE)/角色属性总表!$C$34,0)</f>
        <v>165</v>
      </c>
      <c r="C1876">
        <f>ROUND(VLOOKUP(X1876,角色属性总表!Y:AE,3,FALSE)/J1876,0)</f>
        <v>66</v>
      </c>
      <c r="D1876">
        <f>ROUND(VLOOKUP(X1876,角色属性总表!AG:AI,3,FALSE)/角色属性总表!$C$35,0)</f>
        <v>172</v>
      </c>
      <c r="E1876">
        <f t="shared" si="290"/>
        <v>445</v>
      </c>
      <c r="F1876">
        <f t="shared" si="291"/>
        <v>34</v>
      </c>
      <c r="G1876">
        <f t="shared" si="292"/>
        <v>7</v>
      </c>
      <c r="H1876">
        <v>0</v>
      </c>
      <c r="I1876">
        <f t="shared" si="297"/>
        <v>3</v>
      </c>
      <c r="J1876">
        <f>VLOOKUP(AA1876,角色间职业划分!P:AP,20,FALSE)</f>
        <v>10</v>
      </c>
      <c r="K1876">
        <f>IF(X1876=500,100,VLOOKUP(AA1876,角色间职业划分!P:AP,22,FALSE))</f>
        <v>120</v>
      </c>
      <c r="L1876">
        <f>IF(X1876=500,K1876,VLOOKUP(AA1876,角色间职业划分!P:AP,23,FALSE))</f>
        <v>60</v>
      </c>
      <c r="M1876">
        <f>VLOOKUP(AA1876,角色间职业划分!P:AP,24,FALSE)</f>
        <v>0</v>
      </c>
      <c r="N1876">
        <f>VLOOKUP(AA1876,角色间职业划分!P:AP,14)*100</f>
        <v>95</v>
      </c>
      <c r="O1876">
        <f>VLOOKUP(AA1876,角色间职业划分!P:Z,9,FALSE)</f>
        <v>0</v>
      </c>
      <c r="P1876">
        <f>VLOOKUP(AA1876,角色间职业划分!P:AP,10,FALSE)</f>
        <v>0</v>
      </c>
      <c r="Q1876">
        <f>VLOOKUP(AA1876,角色间职业划分!P:AP,15,FALSE)</f>
        <v>0</v>
      </c>
      <c r="R1876">
        <f>VLOOKUP(AA1876,角色间职业划分!P:AP,16,FALSE)</f>
        <v>0</v>
      </c>
      <c r="S1876">
        <f>VLOOKUP(AA1876,角色间职业划分!P:AP,17,FALSE)</f>
        <v>0</v>
      </c>
      <c r="T1876">
        <f>VLOOKUP(AA1876,角色间职业划分!P:AP,18,FALSE)</f>
        <v>0</v>
      </c>
      <c r="U1876">
        <f>VLOOKUP(AA1876,角色间职业划分!P:AP,27,FALSE)</f>
        <v>0</v>
      </c>
      <c r="V1876">
        <f t="shared" si="293"/>
        <v>4.9999999999999991</v>
      </c>
      <c r="W1876">
        <f>VLOOKUP(AA1876,角色间职业划分!P:Q,2,FALSE)</f>
        <v>38</v>
      </c>
      <c r="X1876">
        <f t="shared" si="298"/>
        <v>54</v>
      </c>
      <c r="Y1876">
        <f>INT(VLOOKUP(X1876,角色属性总表!AG:AH,2,FALSE)*角色属性总表!$C$38)</f>
        <v>1152</v>
      </c>
      <c r="AA1876">
        <f t="shared" si="299"/>
        <v>19</v>
      </c>
      <c r="AB1876">
        <f>VLOOKUP(X1876,角色属性总表!AG:AI,2,FALSE)*VLOOKUP(角色等级属性!AA1876,角色间职业划分!P:AG,13,FALSE)/角色间职业划分!$AB$9</f>
        <v>1112.8706722558607</v>
      </c>
      <c r="AC1876">
        <f>VLOOKUP(X1876,角色属性总表!AG:AI,3,FALSE)*VLOOKUP(AA1876,角色间职业划分!P:AG,8,FALSE)/角色间职业划分!$W$9</f>
        <v>5923.0079999999998</v>
      </c>
      <c r="AD1876">
        <f>VLOOKUP(AA1876,角色间职业划分!P:AP,26,FALSE)</f>
        <v>0.4</v>
      </c>
      <c r="AE1876">
        <f>VLOOKUP(X1876,角色属性总表!I:Q,3,FALSE)</f>
        <v>516.096</v>
      </c>
      <c r="AF1876">
        <f>VLOOKUP(AA1876,角色间职业划分!P:AP,11,FALSE)</f>
        <v>0.35</v>
      </c>
      <c r="AG1876">
        <f t="shared" si="294"/>
        <v>2748.7971694205635</v>
      </c>
      <c r="AH1876">
        <f t="shared" si="295"/>
        <v>516</v>
      </c>
      <c r="AJ1876">
        <f t="shared" si="296"/>
        <v>2232.7971694205635</v>
      </c>
      <c r="AK1876">
        <v>1872</v>
      </c>
    </row>
    <row r="1877" spans="1:37" x14ac:dyDescent="0.15">
      <c r="A1877">
        <v>1873</v>
      </c>
      <c r="B1877">
        <f>ROUND(VLOOKUP(X1877,角色属性总表!AG:AI,2,FALSE)/角色属性总表!$C$34,0)</f>
        <v>167</v>
      </c>
      <c r="C1877">
        <f>ROUND(VLOOKUP(X1877,角色属性总表!Y:AE,3,FALSE)/J1877,0)</f>
        <v>68</v>
      </c>
      <c r="D1877">
        <f>ROUND(VLOOKUP(X1877,角色属性总表!AG:AI,3,FALSE)/角色属性总表!$C$35,0)</f>
        <v>175</v>
      </c>
      <c r="E1877">
        <f t="shared" si="290"/>
        <v>452</v>
      </c>
      <c r="F1877">
        <f t="shared" si="291"/>
        <v>34</v>
      </c>
      <c r="G1877">
        <f t="shared" si="292"/>
        <v>7</v>
      </c>
      <c r="H1877">
        <v>0</v>
      </c>
      <c r="I1877">
        <f t="shared" si="297"/>
        <v>3</v>
      </c>
      <c r="J1877">
        <f>VLOOKUP(AA1877,角色间职业划分!P:AP,20,FALSE)</f>
        <v>10</v>
      </c>
      <c r="K1877">
        <f>IF(X1877=500,100,VLOOKUP(AA1877,角色间职业划分!P:AP,22,FALSE))</f>
        <v>120</v>
      </c>
      <c r="L1877">
        <f>IF(X1877=500,K1877,VLOOKUP(AA1877,角色间职业划分!P:AP,23,FALSE))</f>
        <v>60</v>
      </c>
      <c r="M1877">
        <f>VLOOKUP(AA1877,角色间职业划分!P:AP,24,FALSE)</f>
        <v>0</v>
      </c>
      <c r="N1877">
        <f>VLOOKUP(AA1877,角色间职业划分!P:AP,14)*100</f>
        <v>95</v>
      </c>
      <c r="O1877">
        <f>VLOOKUP(AA1877,角色间职业划分!P:Z,9,FALSE)</f>
        <v>0</v>
      </c>
      <c r="P1877">
        <f>VLOOKUP(AA1877,角色间职业划分!P:AP,10,FALSE)</f>
        <v>0</v>
      </c>
      <c r="Q1877">
        <f>VLOOKUP(AA1877,角色间职业划分!P:AP,15,FALSE)</f>
        <v>0</v>
      </c>
      <c r="R1877">
        <f>VLOOKUP(AA1877,角色间职业划分!P:AP,16,FALSE)</f>
        <v>0</v>
      </c>
      <c r="S1877">
        <f>VLOOKUP(AA1877,角色间职业划分!P:AP,17,FALSE)</f>
        <v>0</v>
      </c>
      <c r="T1877">
        <f>VLOOKUP(AA1877,角色间职业划分!P:AP,18,FALSE)</f>
        <v>0</v>
      </c>
      <c r="U1877">
        <f>VLOOKUP(AA1877,角色间职业划分!P:AP,27,FALSE)</f>
        <v>0</v>
      </c>
      <c r="V1877">
        <f t="shared" si="293"/>
        <v>4.9999999999999991</v>
      </c>
      <c r="W1877">
        <f>VLOOKUP(AA1877,角色间职业划分!P:Q,2,FALSE)</f>
        <v>38</v>
      </c>
      <c r="X1877">
        <f t="shared" si="298"/>
        <v>55</v>
      </c>
      <c r="Y1877">
        <f>INT(VLOOKUP(X1877,角色属性总表!AG:AH,2,FALSE)*角色属性总表!$C$38)</f>
        <v>1170</v>
      </c>
      <c r="AA1877">
        <f t="shared" si="299"/>
        <v>19</v>
      </c>
      <c r="AB1877">
        <f>VLOOKUP(X1877,角色属性总表!AG:AI,2,FALSE)*VLOOKUP(角色等级属性!AA1877,角色间职业划分!P:AG,13,FALSE)/角色间职业划分!$AB$9</f>
        <v>1130.2592765098584</v>
      </c>
      <c r="AC1877">
        <f>VLOOKUP(X1877,角色属性总表!AG:AI,3,FALSE)*VLOOKUP(AA1877,角色间职业划分!P:AG,8,FALSE)/角色间职业划分!$W$9</f>
        <v>6015.5550000000003</v>
      </c>
      <c r="AD1877">
        <f>VLOOKUP(AA1877,角色间职业划分!P:AP,26,FALSE)</f>
        <v>0.4</v>
      </c>
      <c r="AE1877">
        <f>VLOOKUP(X1877,角色属性总表!I:Q,3,FALSE)</f>
        <v>524.16</v>
      </c>
      <c r="AF1877">
        <f>VLOOKUP(AA1877,角色间职业划分!P:AP,11,FALSE)</f>
        <v>0.35</v>
      </c>
      <c r="AG1877">
        <f t="shared" si="294"/>
        <v>2832.8889538847047</v>
      </c>
      <c r="AH1877">
        <f t="shared" si="295"/>
        <v>525</v>
      </c>
      <c r="AJ1877">
        <f t="shared" si="296"/>
        <v>2307.8889538847047</v>
      </c>
      <c r="AK1877">
        <v>1873</v>
      </c>
    </row>
    <row r="1878" spans="1:37" x14ac:dyDescent="0.15">
      <c r="A1878">
        <v>1874</v>
      </c>
      <c r="B1878">
        <f>ROUND(VLOOKUP(X1878,角色属性总表!AG:AI,2,FALSE)/角色属性总表!$C$34,0)</f>
        <v>170</v>
      </c>
      <c r="C1878">
        <f>ROUND(VLOOKUP(X1878,角色属性总表!Y:AE,3,FALSE)/J1878,0)</f>
        <v>70</v>
      </c>
      <c r="D1878">
        <f>ROUND(VLOOKUP(X1878,角色属性总表!AG:AI,3,FALSE)/角色属性总表!$C$35,0)</f>
        <v>177</v>
      </c>
      <c r="E1878">
        <f t="shared" si="290"/>
        <v>459</v>
      </c>
      <c r="F1878">
        <f t="shared" si="291"/>
        <v>35</v>
      </c>
      <c r="G1878">
        <f t="shared" si="292"/>
        <v>7</v>
      </c>
      <c r="H1878">
        <v>0</v>
      </c>
      <c r="I1878">
        <f t="shared" si="297"/>
        <v>3</v>
      </c>
      <c r="J1878">
        <f>VLOOKUP(AA1878,角色间职业划分!P:AP,20,FALSE)</f>
        <v>10</v>
      </c>
      <c r="K1878">
        <f>IF(X1878=500,100,VLOOKUP(AA1878,角色间职业划分!P:AP,22,FALSE))</f>
        <v>120</v>
      </c>
      <c r="L1878">
        <f>IF(X1878=500,K1878,VLOOKUP(AA1878,角色间职业划分!P:AP,23,FALSE))</f>
        <v>60</v>
      </c>
      <c r="M1878">
        <f>VLOOKUP(AA1878,角色间职业划分!P:AP,24,FALSE)</f>
        <v>0</v>
      </c>
      <c r="N1878">
        <f>VLOOKUP(AA1878,角色间职业划分!P:AP,14)*100</f>
        <v>95</v>
      </c>
      <c r="O1878">
        <f>VLOOKUP(AA1878,角色间职业划分!P:Z,9,FALSE)</f>
        <v>0</v>
      </c>
      <c r="P1878">
        <f>VLOOKUP(AA1878,角色间职业划分!P:AP,10,FALSE)</f>
        <v>0</v>
      </c>
      <c r="Q1878">
        <f>VLOOKUP(AA1878,角色间职业划分!P:AP,15,FALSE)</f>
        <v>0</v>
      </c>
      <c r="R1878">
        <f>VLOOKUP(AA1878,角色间职业划分!P:AP,16,FALSE)</f>
        <v>0</v>
      </c>
      <c r="S1878">
        <f>VLOOKUP(AA1878,角色间职业划分!P:AP,17,FALSE)</f>
        <v>0</v>
      </c>
      <c r="T1878">
        <f>VLOOKUP(AA1878,角色间职业划分!P:AP,18,FALSE)</f>
        <v>0</v>
      </c>
      <c r="U1878">
        <f>VLOOKUP(AA1878,角色间职业划分!P:AP,27,FALSE)</f>
        <v>0</v>
      </c>
      <c r="V1878">
        <f t="shared" si="293"/>
        <v>4.9999999999999991</v>
      </c>
      <c r="W1878">
        <f>VLOOKUP(AA1878,角色间职业划分!P:Q,2,FALSE)</f>
        <v>38</v>
      </c>
      <c r="X1878">
        <f t="shared" si="298"/>
        <v>56</v>
      </c>
      <c r="Y1878">
        <f>INT(VLOOKUP(X1878,角色属性总表!AG:AH,2,FALSE)*角色属性总表!$C$38)</f>
        <v>1188</v>
      </c>
      <c r="AA1878">
        <f t="shared" si="299"/>
        <v>19</v>
      </c>
      <c r="AB1878">
        <f>VLOOKUP(X1878,角色属性总表!AG:AI,2,FALSE)*VLOOKUP(角色等级属性!AA1878,角色间职业划分!P:AG,13,FALSE)/角色间职业划分!$AB$9</f>
        <v>1147.6478807638564</v>
      </c>
      <c r="AC1878">
        <f>VLOOKUP(X1878,角色属性总表!AG:AI,3,FALSE)*VLOOKUP(AA1878,角色间职业划分!P:AG,8,FALSE)/角色间职业划分!$W$9</f>
        <v>6108.1019999999999</v>
      </c>
      <c r="AD1878">
        <f>VLOOKUP(AA1878,角色间职业划分!P:AP,26,FALSE)</f>
        <v>0.4</v>
      </c>
      <c r="AE1878">
        <f>VLOOKUP(X1878,角色属性总表!I:Q,3,FALSE)</f>
        <v>532.22399999999993</v>
      </c>
      <c r="AF1878">
        <f>VLOOKUP(AA1878,角色间职业划分!P:AP,11,FALSE)</f>
        <v>0.35</v>
      </c>
      <c r="AG1878">
        <f t="shared" si="294"/>
        <v>2918.0564316774216</v>
      </c>
      <c r="AH1878">
        <f t="shared" si="295"/>
        <v>531</v>
      </c>
      <c r="AJ1878">
        <f t="shared" si="296"/>
        <v>2387.0564316774216</v>
      </c>
      <c r="AK1878">
        <v>1874</v>
      </c>
    </row>
    <row r="1879" spans="1:37" x14ac:dyDescent="0.15">
      <c r="A1879">
        <v>1875</v>
      </c>
      <c r="B1879">
        <f>ROUND(VLOOKUP(X1879,角色属性总表!AG:AI,2,FALSE)/角色属性总表!$C$34,0)</f>
        <v>172</v>
      </c>
      <c r="C1879">
        <f>ROUND(VLOOKUP(X1879,角色属性总表!Y:AE,3,FALSE)/J1879,0)</f>
        <v>72</v>
      </c>
      <c r="D1879">
        <f>ROUND(VLOOKUP(X1879,角色属性总表!AG:AI,3,FALSE)/角色属性总表!$C$35,0)</f>
        <v>180</v>
      </c>
      <c r="E1879">
        <f t="shared" si="290"/>
        <v>466</v>
      </c>
      <c r="F1879">
        <f t="shared" si="291"/>
        <v>34</v>
      </c>
      <c r="G1879">
        <f t="shared" si="292"/>
        <v>7</v>
      </c>
      <c r="H1879">
        <v>0</v>
      </c>
      <c r="I1879">
        <f t="shared" si="297"/>
        <v>3</v>
      </c>
      <c r="J1879">
        <f>VLOOKUP(AA1879,角色间职业划分!P:AP,20,FALSE)</f>
        <v>10</v>
      </c>
      <c r="K1879">
        <f>IF(X1879=500,100,VLOOKUP(AA1879,角色间职业划分!P:AP,22,FALSE))</f>
        <v>120</v>
      </c>
      <c r="L1879">
        <f>IF(X1879=500,K1879,VLOOKUP(AA1879,角色间职业划分!P:AP,23,FALSE))</f>
        <v>60</v>
      </c>
      <c r="M1879">
        <f>VLOOKUP(AA1879,角色间职业划分!P:AP,24,FALSE)</f>
        <v>0</v>
      </c>
      <c r="N1879">
        <f>VLOOKUP(AA1879,角色间职业划分!P:AP,14)*100</f>
        <v>95</v>
      </c>
      <c r="O1879">
        <f>VLOOKUP(AA1879,角色间职业划分!P:Z,9,FALSE)</f>
        <v>0</v>
      </c>
      <c r="P1879">
        <f>VLOOKUP(AA1879,角色间职业划分!P:AP,10,FALSE)</f>
        <v>0</v>
      </c>
      <c r="Q1879">
        <f>VLOOKUP(AA1879,角色间职业划分!P:AP,15,FALSE)</f>
        <v>0</v>
      </c>
      <c r="R1879">
        <f>VLOOKUP(AA1879,角色间职业划分!P:AP,16,FALSE)</f>
        <v>0</v>
      </c>
      <c r="S1879">
        <f>VLOOKUP(AA1879,角色间职业划分!P:AP,17,FALSE)</f>
        <v>0</v>
      </c>
      <c r="T1879">
        <f>VLOOKUP(AA1879,角色间职业划分!P:AP,18,FALSE)</f>
        <v>0</v>
      </c>
      <c r="U1879">
        <f>VLOOKUP(AA1879,角色间职业划分!P:AP,27,FALSE)</f>
        <v>0</v>
      </c>
      <c r="V1879">
        <f t="shared" si="293"/>
        <v>4.9999999999999991</v>
      </c>
      <c r="W1879">
        <f>VLOOKUP(AA1879,角色间职业划分!P:Q,2,FALSE)</f>
        <v>38</v>
      </c>
      <c r="X1879">
        <f t="shared" si="298"/>
        <v>57</v>
      </c>
      <c r="Y1879">
        <f>INT(VLOOKUP(X1879,角色属性总表!AG:AH,2,FALSE)*角色属性总表!$C$38)</f>
        <v>1206</v>
      </c>
      <c r="AA1879">
        <f t="shared" si="299"/>
        <v>19</v>
      </c>
      <c r="AB1879">
        <f>VLOOKUP(X1879,角色属性总表!AG:AI,2,FALSE)*VLOOKUP(角色等级属性!AA1879,角色间职业划分!P:AG,13,FALSE)/角色间职业划分!$AB$9</f>
        <v>1165.0364850178541</v>
      </c>
      <c r="AC1879">
        <f>VLOOKUP(X1879,角色属性总表!AG:AI,3,FALSE)*VLOOKUP(AA1879,角色间职业划分!P:AG,8,FALSE)/角色间职业划分!$W$9</f>
        <v>6200.6490000000003</v>
      </c>
      <c r="AD1879">
        <f>VLOOKUP(AA1879,角色间职业划分!P:AP,26,FALSE)</f>
        <v>0.4</v>
      </c>
      <c r="AE1879">
        <f>VLOOKUP(X1879,角色属性总表!I:Q,3,FALSE)</f>
        <v>540.28800000000012</v>
      </c>
      <c r="AF1879">
        <f>VLOOKUP(AA1879,角色间职业划分!P:AP,11,FALSE)</f>
        <v>0.35</v>
      </c>
      <c r="AG1879">
        <f t="shared" si="294"/>
        <v>3004.2975009764273</v>
      </c>
      <c r="AH1879">
        <f t="shared" si="295"/>
        <v>540</v>
      </c>
      <c r="AJ1879">
        <f t="shared" si="296"/>
        <v>2464.2975009764273</v>
      </c>
      <c r="AK1879">
        <v>1875</v>
      </c>
    </row>
    <row r="1880" spans="1:37" x14ac:dyDescent="0.15">
      <c r="A1880">
        <v>1876</v>
      </c>
      <c r="B1880">
        <f>ROUND(VLOOKUP(X1880,角色属性总表!AG:AI,2,FALSE)/角色属性总表!$C$34,0)</f>
        <v>175</v>
      </c>
      <c r="C1880">
        <f>ROUND(VLOOKUP(X1880,角色属性总表!Y:AE,3,FALSE)/J1880,0)</f>
        <v>73</v>
      </c>
      <c r="D1880">
        <f>ROUND(VLOOKUP(X1880,角色属性总表!AG:AI,3,FALSE)/角色属性总表!$C$35,0)</f>
        <v>183</v>
      </c>
      <c r="E1880">
        <f t="shared" si="290"/>
        <v>472</v>
      </c>
      <c r="F1880">
        <f t="shared" si="291"/>
        <v>34</v>
      </c>
      <c r="G1880">
        <f t="shared" si="292"/>
        <v>7</v>
      </c>
      <c r="H1880">
        <v>0</v>
      </c>
      <c r="I1880">
        <f t="shared" si="297"/>
        <v>3</v>
      </c>
      <c r="J1880">
        <f>VLOOKUP(AA1880,角色间职业划分!P:AP,20,FALSE)</f>
        <v>10</v>
      </c>
      <c r="K1880">
        <f>IF(X1880=500,100,VLOOKUP(AA1880,角色间职业划分!P:AP,22,FALSE))</f>
        <v>120</v>
      </c>
      <c r="L1880">
        <f>IF(X1880=500,K1880,VLOOKUP(AA1880,角色间职业划分!P:AP,23,FALSE))</f>
        <v>60</v>
      </c>
      <c r="M1880">
        <f>VLOOKUP(AA1880,角色间职业划分!P:AP,24,FALSE)</f>
        <v>0</v>
      </c>
      <c r="N1880">
        <f>VLOOKUP(AA1880,角色间职业划分!P:AP,14)*100</f>
        <v>95</v>
      </c>
      <c r="O1880">
        <f>VLOOKUP(AA1880,角色间职业划分!P:Z,9,FALSE)</f>
        <v>0</v>
      </c>
      <c r="P1880">
        <f>VLOOKUP(AA1880,角色间职业划分!P:AP,10,FALSE)</f>
        <v>0</v>
      </c>
      <c r="Q1880">
        <f>VLOOKUP(AA1880,角色间职业划分!P:AP,15,FALSE)</f>
        <v>0</v>
      </c>
      <c r="R1880">
        <f>VLOOKUP(AA1880,角色间职业划分!P:AP,16,FALSE)</f>
        <v>0</v>
      </c>
      <c r="S1880">
        <f>VLOOKUP(AA1880,角色间职业划分!P:AP,17,FALSE)</f>
        <v>0</v>
      </c>
      <c r="T1880">
        <f>VLOOKUP(AA1880,角色间职业划分!P:AP,18,FALSE)</f>
        <v>0</v>
      </c>
      <c r="U1880">
        <f>VLOOKUP(AA1880,角色间职业划分!P:AP,27,FALSE)</f>
        <v>0</v>
      </c>
      <c r="V1880">
        <f t="shared" si="293"/>
        <v>4.9999999999999991</v>
      </c>
      <c r="W1880">
        <f>VLOOKUP(AA1880,角色间职业划分!P:Q,2,FALSE)</f>
        <v>38</v>
      </c>
      <c r="X1880">
        <f t="shared" si="298"/>
        <v>58</v>
      </c>
      <c r="Y1880">
        <f>INT(VLOOKUP(X1880,角色属性总表!AG:AH,2,FALSE)*角色属性总表!$C$38)</f>
        <v>1224</v>
      </c>
      <c r="AA1880">
        <f t="shared" si="299"/>
        <v>19</v>
      </c>
      <c r="AB1880">
        <f>VLOOKUP(X1880,角色属性总表!AG:AI,2,FALSE)*VLOOKUP(角色等级属性!AA1880,角色间职业划分!P:AG,13,FALSE)/角色间职业划分!$AB$9</f>
        <v>1182.4250892718519</v>
      </c>
      <c r="AC1880">
        <f>VLOOKUP(X1880,角色属性总表!AG:AI,3,FALSE)*VLOOKUP(AA1880,角色间职业划分!P:AG,8,FALSE)/角色间职业划分!$W$9</f>
        <v>6293.195999999999</v>
      </c>
      <c r="AD1880">
        <f>VLOOKUP(AA1880,角色间职业划分!P:AP,26,FALSE)</f>
        <v>0.4</v>
      </c>
      <c r="AE1880">
        <f>VLOOKUP(X1880,角色属性总表!I:Q,3,FALSE)</f>
        <v>548.35199999999998</v>
      </c>
      <c r="AF1880">
        <f>VLOOKUP(AA1880,角色间职业划分!P:AP,11,FALSE)</f>
        <v>0.35</v>
      </c>
      <c r="AG1880">
        <f t="shared" si="294"/>
        <v>3091.6101886015781</v>
      </c>
      <c r="AH1880">
        <f t="shared" si="295"/>
        <v>549</v>
      </c>
      <c r="AJ1880">
        <f t="shared" si="296"/>
        <v>2542.6101886015781</v>
      </c>
      <c r="AK1880">
        <v>1876</v>
      </c>
    </row>
    <row r="1881" spans="1:37" x14ac:dyDescent="0.15">
      <c r="A1881">
        <v>1877</v>
      </c>
      <c r="B1881">
        <f>ROUND(VLOOKUP(X1881,角色属性总表!AG:AI,2,FALSE)/角色属性总表!$C$34,0)</f>
        <v>177</v>
      </c>
      <c r="C1881">
        <f>ROUND(VLOOKUP(X1881,角色属性总表!Y:AE,3,FALSE)/J1881,0)</f>
        <v>75</v>
      </c>
      <c r="D1881">
        <f>ROUND(VLOOKUP(X1881,角色属性总表!AG:AI,3,FALSE)/角色属性总表!$C$35,0)</f>
        <v>185</v>
      </c>
      <c r="E1881">
        <f t="shared" si="290"/>
        <v>479</v>
      </c>
      <c r="F1881">
        <f t="shared" si="291"/>
        <v>35</v>
      </c>
      <c r="G1881">
        <f t="shared" si="292"/>
        <v>7</v>
      </c>
      <c r="H1881">
        <v>0</v>
      </c>
      <c r="I1881">
        <f t="shared" si="297"/>
        <v>3</v>
      </c>
      <c r="J1881">
        <f>VLOOKUP(AA1881,角色间职业划分!P:AP,20,FALSE)</f>
        <v>10</v>
      </c>
      <c r="K1881">
        <f>IF(X1881=500,100,VLOOKUP(AA1881,角色间职业划分!P:AP,22,FALSE))</f>
        <v>120</v>
      </c>
      <c r="L1881">
        <f>IF(X1881=500,K1881,VLOOKUP(AA1881,角色间职业划分!P:AP,23,FALSE))</f>
        <v>60</v>
      </c>
      <c r="M1881">
        <f>VLOOKUP(AA1881,角色间职业划分!P:AP,24,FALSE)</f>
        <v>0</v>
      </c>
      <c r="N1881">
        <f>VLOOKUP(AA1881,角色间职业划分!P:AP,14)*100</f>
        <v>95</v>
      </c>
      <c r="O1881">
        <f>VLOOKUP(AA1881,角色间职业划分!P:Z,9,FALSE)</f>
        <v>0</v>
      </c>
      <c r="P1881">
        <f>VLOOKUP(AA1881,角色间职业划分!P:AP,10,FALSE)</f>
        <v>0</v>
      </c>
      <c r="Q1881">
        <f>VLOOKUP(AA1881,角色间职业划分!P:AP,15,FALSE)</f>
        <v>0</v>
      </c>
      <c r="R1881">
        <f>VLOOKUP(AA1881,角色间职业划分!P:AP,16,FALSE)</f>
        <v>0</v>
      </c>
      <c r="S1881">
        <f>VLOOKUP(AA1881,角色间职业划分!P:AP,17,FALSE)</f>
        <v>0</v>
      </c>
      <c r="T1881">
        <f>VLOOKUP(AA1881,角色间职业划分!P:AP,18,FALSE)</f>
        <v>0</v>
      </c>
      <c r="U1881">
        <f>VLOOKUP(AA1881,角色间职业划分!P:AP,27,FALSE)</f>
        <v>0</v>
      </c>
      <c r="V1881">
        <f t="shared" si="293"/>
        <v>4.9999999999999991</v>
      </c>
      <c r="W1881">
        <f>VLOOKUP(AA1881,角色间职业划分!P:Q,2,FALSE)</f>
        <v>38</v>
      </c>
      <c r="X1881">
        <f t="shared" si="298"/>
        <v>59</v>
      </c>
      <c r="Y1881">
        <f>INT(VLOOKUP(X1881,角色属性总表!AG:AH,2,FALSE)*角色属性总表!$C$38)</f>
        <v>1242</v>
      </c>
      <c r="AA1881">
        <f t="shared" si="299"/>
        <v>19</v>
      </c>
      <c r="AB1881">
        <f>VLOOKUP(X1881,角色属性总表!AG:AI,2,FALSE)*VLOOKUP(角色等级属性!AA1881,角色间职业划分!P:AG,13,FALSE)/角色间职业划分!$AB$9</f>
        <v>1199.8136935258497</v>
      </c>
      <c r="AC1881">
        <f>VLOOKUP(X1881,角色属性总表!AG:AI,3,FALSE)*VLOOKUP(AA1881,角色间职业划分!P:AG,8,FALSE)/角色间职业划分!$W$9</f>
        <v>6385.7430000000004</v>
      </c>
      <c r="AD1881">
        <f>VLOOKUP(AA1881,角色间职业划分!P:AP,26,FALSE)</f>
        <v>0.4</v>
      </c>
      <c r="AE1881">
        <f>VLOOKUP(X1881,角色属性总表!I:Q,3,FALSE)</f>
        <v>556.41600000000005</v>
      </c>
      <c r="AF1881">
        <f>VLOOKUP(AA1881,角色间职业划分!P:AP,11,FALSE)</f>
        <v>0.35</v>
      </c>
      <c r="AG1881">
        <f t="shared" si="294"/>
        <v>3179.9926447047615</v>
      </c>
      <c r="AH1881">
        <f t="shared" si="295"/>
        <v>555</v>
      </c>
      <c r="AJ1881">
        <f t="shared" si="296"/>
        <v>2624.9926447047615</v>
      </c>
      <c r="AK1881">
        <v>1877</v>
      </c>
    </row>
    <row r="1882" spans="1:37" x14ac:dyDescent="0.15">
      <c r="A1882">
        <v>1878</v>
      </c>
      <c r="B1882">
        <f>ROUND(VLOOKUP(X1882,角色属性总表!AG:AI,2,FALSE)/角色属性总表!$C$34,0)</f>
        <v>180</v>
      </c>
      <c r="C1882">
        <f>ROUND(VLOOKUP(X1882,角色属性总表!Y:AE,3,FALSE)/J1882,0)</f>
        <v>77</v>
      </c>
      <c r="D1882">
        <f>ROUND(VLOOKUP(X1882,角色属性总表!AG:AI,3,FALSE)/角色属性总表!$C$35,0)</f>
        <v>188</v>
      </c>
      <c r="E1882">
        <f t="shared" si="290"/>
        <v>486</v>
      </c>
      <c r="F1882">
        <f t="shared" si="291"/>
        <v>34</v>
      </c>
      <c r="G1882">
        <f t="shared" si="292"/>
        <v>7</v>
      </c>
      <c r="H1882">
        <v>0</v>
      </c>
      <c r="I1882">
        <f t="shared" si="297"/>
        <v>3</v>
      </c>
      <c r="J1882">
        <f>VLOOKUP(AA1882,角色间职业划分!P:AP,20,FALSE)</f>
        <v>10</v>
      </c>
      <c r="K1882">
        <f>IF(X1882=500,100,VLOOKUP(AA1882,角色间职业划分!P:AP,22,FALSE))</f>
        <v>120</v>
      </c>
      <c r="L1882">
        <f>IF(X1882=500,K1882,VLOOKUP(AA1882,角色间职业划分!P:AP,23,FALSE))</f>
        <v>60</v>
      </c>
      <c r="M1882">
        <f>VLOOKUP(AA1882,角色间职业划分!P:AP,24,FALSE)</f>
        <v>0</v>
      </c>
      <c r="N1882">
        <f>VLOOKUP(AA1882,角色间职业划分!P:AP,14)*100</f>
        <v>95</v>
      </c>
      <c r="O1882">
        <f>VLOOKUP(AA1882,角色间职业划分!P:Z,9,FALSE)</f>
        <v>0</v>
      </c>
      <c r="P1882">
        <f>VLOOKUP(AA1882,角色间职业划分!P:AP,10,FALSE)</f>
        <v>0</v>
      </c>
      <c r="Q1882">
        <f>VLOOKUP(AA1882,角色间职业划分!P:AP,15,FALSE)</f>
        <v>0</v>
      </c>
      <c r="R1882">
        <f>VLOOKUP(AA1882,角色间职业划分!P:AP,16,FALSE)</f>
        <v>0</v>
      </c>
      <c r="S1882">
        <f>VLOOKUP(AA1882,角色间职业划分!P:AP,17,FALSE)</f>
        <v>0</v>
      </c>
      <c r="T1882">
        <f>VLOOKUP(AA1882,角色间职业划分!P:AP,18,FALSE)</f>
        <v>0</v>
      </c>
      <c r="U1882">
        <f>VLOOKUP(AA1882,角色间职业划分!P:AP,27,FALSE)</f>
        <v>0</v>
      </c>
      <c r="V1882">
        <f t="shared" si="293"/>
        <v>4.9999999999999991</v>
      </c>
      <c r="W1882">
        <f>VLOOKUP(AA1882,角色间职业划分!P:Q,2,FALSE)</f>
        <v>38</v>
      </c>
      <c r="X1882">
        <f t="shared" si="298"/>
        <v>60</v>
      </c>
      <c r="Y1882">
        <f>INT(VLOOKUP(X1882,角色属性总表!AG:AH,2,FALSE)*角色属性总表!$C$38)</f>
        <v>1260</v>
      </c>
      <c r="AA1882">
        <f t="shared" si="299"/>
        <v>19</v>
      </c>
      <c r="AB1882">
        <f>VLOOKUP(X1882,角色属性总表!AG:AI,2,FALSE)*VLOOKUP(角色等级属性!AA1882,角色间职业划分!P:AG,13,FALSE)/角色间职业划分!$AB$9</f>
        <v>1217.2022977798476</v>
      </c>
      <c r="AC1882">
        <f>VLOOKUP(X1882,角色属性总表!AG:AI,3,FALSE)*VLOOKUP(AA1882,角色间职业划分!P:AG,8,FALSE)/角色间职业划分!$W$9</f>
        <v>6478.29</v>
      </c>
      <c r="AD1882">
        <f>VLOOKUP(AA1882,角色间职业划分!P:AP,26,FALSE)</f>
        <v>0.4</v>
      </c>
      <c r="AE1882">
        <f>VLOOKUP(X1882,角色属性总表!I:Q,3,FALSE)</f>
        <v>564.48</v>
      </c>
      <c r="AF1882">
        <f>VLOOKUP(AA1882,角色间职业划分!P:AP,11,FALSE)</f>
        <v>0.35</v>
      </c>
      <c r="AG1882">
        <f t="shared" si="294"/>
        <v>3269.4431377826704</v>
      </c>
      <c r="AH1882">
        <f t="shared" si="295"/>
        <v>564</v>
      </c>
      <c r="AJ1882">
        <f t="shared" si="296"/>
        <v>2705.4431377826704</v>
      </c>
      <c r="AK1882">
        <v>1878</v>
      </c>
    </row>
    <row r="1883" spans="1:37" x14ac:dyDescent="0.15">
      <c r="A1883">
        <v>1879</v>
      </c>
      <c r="B1883">
        <f>ROUND(VLOOKUP(X1883,角色属性总表!AG:AI,2,FALSE)/角色属性总表!$C$34,0)</f>
        <v>183</v>
      </c>
      <c r="C1883">
        <f>ROUND(VLOOKUP(X1883,角色属性总表!Y:AE,3,FALSE)/J1883,0)</f>
        <v>79</v>
      </c>
      <c r="D1883">
        <f>ROUND(VLOOKUP(X1883,角色属性总表!AG:AI,3,FALSE)/角色属性总表!$C$35,0)</f>
        <v>191</v>
      </c>
      <c r="E1883">
        <f t="shared" si="290"/>
        <v>493</v>
      </c>
      <c r="F1883">
        <f t="shared" si="291"/>
        <v>34</v>
      </c>
      <c r="G1883">
        <f t="shared" si="292"/>
        <v>7</v>
      </c>
      <c r="H1883">
        <v>0</v>
      </c>
      <c r="I1883">
        <f t="shared" si="297"/>
        <v>3</v>
      </c>
      <c r="J1883">
        <f>VLOOKUP(AA1883,角色间职业划分!P:AP,20,FALSE)</f>
        <v>10</v>
      </c>
      <c r="K1883">
        <f>IF(X1883=500,100,VLOOKUP(AA1883,角色间职业划分!P:AP,22,FALSE))</f>
        <v>120</v>
      </c>
      <c r="L1883">
        <f>IF(X1883=500,K1883,VLOOKUP(AA1883,角色间职业划分!P:AP,23,FALSE))</f>
        <v>60</v>
      </c>
      <c r="M1883">
        <f>VLOOKUP(AA1883,角色间职业划分!P:AP,24,FALSE)</f>
        <v>0</v>
      </c>
      <c r="N1883">
        <f>VLOOKUP(AA1883,角色间职业划分!P:AP,14)*100</f>
        <v>95</v>
      </c>
      <c r="O1883">
        <f>VLOOKUP(AA1883,角色间职业划分!P:Z,9,FALSE)</f>
        <v>0</v>
      </c>
      <c r="P1883">
        <f>VLOOKUP(AA1883,角色间职业划分!P:AP,10,FALSE)</f>
        <v>0</v>
      </c>
      <c r="Q1883">
        <f>VLOOKUP(AA1883,角色间职业划分!P:AP,15,FALSE)</f>
        <v>0</v>
      </c>
      <c r="R1883">
        <f>VLOOKUP(AA1883,角色间职业划分!P:AP,16,FALSE)</f>
        <v>0</v>
      </c>
      <c r="S1883">
        <f>VLOOKUP(AA1883,角色间职业划分!P:AP,17,FALSE)</f>
        <v>0</v>
      </c>
      <c r="T1883">
        <f>VLOOKUP(AA1883,角色间职业划分!P:AP,18,FALSE)</f>
        <v>0</v>
      </c>
      <c r="U1883">
        <f>VLOOKUP(AA1883,角色间职业划分!P:AP,27,FALSE)</f>
        <v>0</v>
      </c>
      <c r="V1883">
        <f t="shared" si="293"/>
        <v>4.9999999999999991</v>
      </c>
      <c r="W1883">
        <f>VLOOKUP(AA1883,角色间职业划分!P:Q,2,FALSE)</f>
        <v>38</v>
      </c>
      <c r="X1883">
        <f t="shared" si="298"/>
        <v>61</v>
      </c>
      <c r="Y1883">
        <f>INT(VLOOKUP(X1883,角色属性总表!AG:AH,2,FALSE)*角色属性总表!$C$38)</f>
        <v>1278</v>
      </c>
      <c r="AA1883">
        <f t="shared" si="299"/>
        <v>19</v>
      </c>
      <c r="AB1883">
        <f>VLOOKUP(X1883,角色属性总表!AG:AI,2,FALSE)*VLOOKUP(角色等级属性!AA1883,角色间职业划分!P:AG,13,FALSE)/角色间职业划分!$AB$9</f>
        <v>1234.5909020338454</v>
      </c>
      <c r="AC1883">
        <f>VLOOKUP(X1883,角色属性总表!AG:AI,3,FALSE)*VLOOKUP(AA1883,角色间职业划分!P:AG,8,FALSE)/角色间职业划分!$W$9</f>
        <v>6570.8369999999995</v>
      </c>
      <c r="AD1883">
        <f>VLOOKUP(AA1883,角色间职业划分!P:AP,26,FALSE)</f>
        <v>0.4</v>
      </c>
      <c r="AE1883">
        <f>VLOOKUP(X1883,角色属性总表!I:Q,3,FALSE)</f>
        <v>572.54399999999998</v>
      </c>
      <c r="AF1883">
        <f>VLOOKUP(AA1883,角色间职业划分!P:AP,11,FALSE)</f>
        <v>0.35</v>
      </c>
      <c r="AG1883">
        <f t="shared" si="294"/>
        <v>3359.960049987993</v>
      </c>
      <c r="AH1883">
        <f t="shared" si="295"/>
        <v>573</v>
      </c>
      <c r="AJ1883">
        <f t="shared" si="296"/>
        <v>2786.960049987993</v>
      </c>
      <c r="AK1883">
        <v>1879</v>
      </c>
    </row>
    <row r="1884" spans="1:37" x14ac:dyDescent="0.15">
      <c r="A1884">
        <v>1880</v>
      </c>
      <c r="B1884">
        <f>ROUND(VLOOKUP(X1884,角色属性总表!AG:AI,2,FALSE)/角色属性总表!$C$34,0)</f>
        <v>185</v>
      </c>
      <c r="C1884">
        <f>ROUND(VLOOKUP(X1884,角色属性总表!Y:AE,3,FALSE)/J1884,0)</f>
        <v>81</v>
      </c>
      <c r="D1884">
        <f>ROUND(VLOOKUP(X1884,角色属性总表!AG:AI,3,FALSE)/角色属性总表!$C$35,0)</f>
        <v>194</v>
      </c>
      <c r="E1884">
        <f t="shared" si="290"/>
        <v>500</v>
      </c>
      <c r="F1884">
        <f t="shared" si="291"/>
        <v>34</v>
      </c>
      <c r="G1884">
        <f t="shared" si="292"/>
        <v>7</v>
      </c>
      <c r="H1884">
        <v>0</v>
      </c>
      <c r="I1884">
        <f t="shared" si="297"/>
        <v>3</v>
      </c>
      <c r="J1884">
        <f>VLOOKUP(AA1884,角色间职业划分!P:AP,20,FALSE)</f>
        <v>10</v>
      </c>
      <c r="K1884">
        <f>IF(X1884=500,100,VLOOKUP(AA1884,角色间职业划分!P:AP,22,FALSE))</f>
        <v>120</v>
      </c>
      <c r="L1884">
        <f>IF(X1884=500,K1884,VLOOKUP(AA1884,角色间职业划分!P:AP,23,FALSE))</f>
        <v>60</v>
      </c>
      <c r="M1884">
        <f>VLOOKUP(AA1884,角色间职业划分!P:AP,24,FALSE)</f>
        <v>0</v>
      </c>
      <c r="N1884">
        <f>VLOOKUP(AA1884,角色间职业划分!P:AP,14)*100</f>
        <v>95</v>
      </c>
      <c r="O1884">
        <f>VLOOKUP(AA1884,角色间职业划分!P:Z,9,FALSE)</f>
        <v>0</v>
      </c>
      <c r="P1884">
        <f>VLOOKUP(AA1884,角色间职业划分!P:AP,10,FALSE)</f>
        <v>0</v>
      </c>
      <c r="Q1884">
        <f>VLOOKUP(AA1884,角色间职业划分!P:AP,15,FALSE)</f>
        <v>0</v>
      </c>
      <c r="R1884">
        <f>VLOOKUP(AA1884,角色间职业划分!P:AP,16,FALSE)</f>
        <v>0</v>
      </c>
      <c r="S1884">
        <f>VLOOKUP(AA1884,角色间职业划分!P:AP,17,FALSE)</f>
        <v>0</v>
      </c>
      <c r="T1884">
        <f>VLOOKUP(AA1884,角色间职业划分!P:AP,18,FALSE)</f>
        <v>0</v>
      </c>
      <c r="U1884">
        <f>VLOOKUP(AA1884,角色间职业划分!P:AP,27,FALSE)</f>
        <v>0</v>
      </c>
      <c r="V1884">
        <f t="shared" si="293"/>
        <v>4.9999999999999991</v>
      </c>
      <c r="W1884">
        <f>VLOOKUP(AA1884,角色间职业划分!P:Q,2,FALSE)</f>
        <v>38</v>
      </c>
      <c r="X1884">
        <f t="shared" si="298"/>
        <v>62</v>
      </c>
      <c r="Y1884">
        <f>INT(VLOOKUP(X1884,角色属性总表!AG:AH,2,FALSE)*角色属性总表!$C$38)</f>
        <v>1296</v>
      </c>
      <c r="AA1884">
        <f t="shared" si="299"/>
        <v>19</v>
      </c>
      <c r="AB1884">
        <f>VLOOKUP(X1884,角色属性总表!AG:AI,2,FALSE)*VLOOKUP(角色等级属性!AA1884,角色间职业划分!P:AG,13,FALSE)/角色间职业划分!$AB$9</f>
        <v>1251.9795062878434</v>
      </c>
      <c r="AC1884">
        <f>VLOOKUP(X1884,角色属性总表!AG:AI,3,FALSE)*VLOOKUP(AA1884,角色间职业划分!P:AG,8,FALSE)/角色间职业划分!$W$9</f>
        <v>6663.3840000000009</v>
      </c>
      <c r="AD1884">
        <f>VLOOKUP(AA1884,角色间职业划分!P:AP,26,FALSE)</f>
        <v>0.4</v>
      </c>
      <c r="AE1884">
        <f>VLOOKUP(X1884,角色属性总表!I:Q,3,FALSE)</f>
        <v>580.60800000000006</v>
      </c>
      <c r="AF1884">
        <f>VLOOKUP(AA1884,角色间职业划分!P:AP,11,FALSE)</f>
        <v>0.35</v>
      </c>
      <c r="AG1884">
        <f t="shared" si="294"/>
        <v>3451.5418727167485</v>
      </c>
      <c r="AH1884">
        <f t="shared" si="295"/>
        <v>582</v>
      </c>
      <c r="AJ1884">
        <f t="shared" si="296"/>
        <v>2869.5418727167485</v>
      </c>
      <c r="AK1884">
        <v>1880</v>
      </c>
    </row>
    <row r="1885" spans="1:37" x14ac:dyDescent="0.15">
      <c r="A1885">
        <v>1881</v>
      </c>
      <c r="B1885">
        <f>ROUND(VLOOKUP(X1885,角色属性总表!AG:AI,2,FALSE)/角色属性总表!$C$34,0)</f>
        <v>188</v>
      </c>
      <c r="C1885">
        <f>ROUND(VLOOKUP(X1885,角色属性总表!Y:AE,3,FALSE)/J1885,0)</f>
        <v>83</v>
      </c>
      <c r="D1885">
        <f>ROUND(VLOOKUP(X1885,角色属性总表!AG:AI,3,FALSE)/角色属性总表!$C$35,0)</f>
        <v>196</v>
      </c>
      <c r="E1885">
        <f t="shared" si="290"/>
        <v>507</v>
      </c>
      <c r="F1885">
        <f t="shared" si="291"/>
        <v>34</v>
      </c>
      <c r="G1885">
        <f t="shared" si="292"/>
        <v>7</v>
      </c>
      <c r="H1885">
        <v>0</v>
      </c>
      <c r="I1885">
        <f t="shared" si="297"/>
        <v>3</v>
      </c>
      <c r="J1885">
        <f>VLOOKUP(AA1885,角色间职业划分!P:AP,20,FALSE)</f>
        <v>10</v>
      </c>
      <c r="K1885">
        <f>IF(X1885=500,100,VLOOKUP(AA1885,角色间职业划分!P:AP,22,FALSE))</f>
        <v>120</v>
      </c>
      <c r="L1885">
        <f>IF(X1885=500,K1885,VLOOKUP(AA1885,角色间职业划分!P:AP,23,FALSE))</f>
        <v>60</v>
      </c>
      <c r="M1885">
        <f>VLOOKUP(AA1885,角色间职业划分!P:AP,24,FALSE)</f>
        <v>0</v>
      </c>
      <c r="N1885">
        <f>VLOOKUP(AA1885,角色间职业划分!P:AP,14)*100</f>
        <v>95</v>
      </c>
      <c r="O1885">
        <f>VLOOKUP(AA1885,角色间职业划分!P:Z,9,FALSE)</f>
        <v>0</v>
      </c>
      <c r="P1885">
        <f>VLOOKUP(AA1885,角色间职业划分!P:AP,10,FALSE)</f>
        <v>0</v>
      </c>
      <c r="Q1885">
        <f>VLOOKUP(AA1885,角色间职业划分!P:AP,15,FALSE)</f>
        <v>0</v>
      </c>
      <c r="R1885">
        <f>VLOOKUP(AA1885,角色间职业划分!P:AP,16,FALSE)</f>
        <v>0</v>
      </c>
      <c r="S1885">
        <f>VLOOKUP(AA1885,角色间职业划分!P:AP,17,FALSE)</f>
        <v>0</v>
      </c>
      <c r="T1885">
        <f>VLOOKUP(AA1885,角色间职业划分!P:AP,18,FALSE)</f>
        <v>0</v>
      </c>
      <c r="U1885">
        <f>VLOOKUP(AA1885,角色间职业划分!P:AP,27,FALSE)</f>
        <v>0</v>
      </c>
      <c r="V1885">
        <f t="shared" si="293"/>
        <v>4.9999999999999991</v>
      </c>
      <c r="W1885">
        <f>VLOOKUP(AA1885,角色间职业划分!P:Q,2,FALSE)</f>
        <v>38</v>
      </c>
      <c r="X1885">
        <f t="shared" si="298"/>
        <v>63</v>
      </c>
      <c r="Y1885">
        <f>INT(VLOOKUP(X1885,角色属性总表!AG:AH,2,FALSE)*角色属性总表!$C$38)</f>
        <v>1314</v>
      </c>
      <c r="AA1885">
        <f t="shared" si="299"/>
        <v>19</v>
      </c>
      <c r="AB1885">
        <f>VLOOKUP(X1885,角色属性总表!AG:AI,2,FALSE)*VLOOKUP(角色等级属性!AA1885,角色间职业划分!P:AG,13,FALSE)/角色间职业划分!$AB$9</f>
        <v>1269.3681105418411</v>
      </c>
      <c r="AC1885">
        <f>VLOOKUP(X1885,角色属性总表!AG:AI,3,FALSE)*VLOOKUP(AA1885,角色间职业划分!P:AG,8,FALSE)/角色间职业划分!$W$9</f>
        <v>6755.9309999999987</v>
      </c>
      <c r="AD1885">
        <f>VLOOKUP(AA1885,角色间职业划分!P:AP,26,FALSE)</f>
        <v>0.4</v>
      </c>
      <c r="AE1885">
        <f>VLOOKUP(X1885,角色属性总表!I:Q,3,FALSE)</f>
        <v>588.67200000000003</v>
      </c>
      <c r="AF1885">
        <f>VLOOKUP(AA1885,角色间职业划分!P:AP,11,FALSE)</f>
        <v>0.35</v>
      </c>
      <c r="AG1885">
        <f t="shared" si="294"/>
        <v>3544.1872024515219</v>
      </c>
      <c r="AH1885">
        <f t="shared" si="295"/>
        <v>588</v>
      </c>
      <c r="AJ1885">
        <f t="shared" si="296"/>
        <v>2956.1872024515219</v>
      </c>
      <c r="AK1885">
        <v>1881</v>
      </c>
    </row>
    <row r="1886" spans="1:37" x14ac:dyDescent="0.15">
      <c r="A1886">
        <v>1882</v>
      </c>
      <c r="B1886">
        <f>ROUND(VLOOKUP(X1886,角色属性总表!AG:AI,2,FALSE)/角色属性总表!$C$34,0)</f>
        <v>190</v>
      </c>
      <c r="C1886">
        <f>ROUND(VLOOKUP(X1886,角色属性总表!Y:AE,3,FALSE)/J1886,0)</f>
        <v>85</v>
      </c>
      <c r="D1886">
        <f>ROUND(VLOOKUP(X1886,角色属性总表!AG:AI,3,FALSE)/角色属性总表!$C$35,0)</f>
        <v>199</v>
      </c>
      <c r="E1886">
        <f t="shared" si="290"/>
        <v>514</v>
      </c>
      <c r="F1886">
        <f t="shared" si="291"/>
        <v>34</v>
      </c>
      <c r="G1886">
        <f t="shared" si="292"/>
        <v>7</v>
      </c>
      <c r="H1886">
        <v>0</v>
      </c>
      <c r="I1886">
        <f t="shared" si="297"/>
        <v>3</v>
      </c>
      <c r="J1886">
        <f>VLOOKUP(AA1886,角色间职业划分!P:AP,20,FALSE)</f>
        <v>10</v>
      </c>
      <c r="K1886">
        <f>IF(X1886=500,100,VLOOKUP(AA1886,角色间职业划分!P:AP,22,FALSE))</f>
        <v>120</v>
      </c>
      <c r="L1886">
        <f>IF(X1886=500,K1886,VLOOKUP(AA1886,角色间职业划分!P:AP,23,FALSE))</f>
        <v>60</v>
      </c>
      <c r="M1886">
        <f>VLOOKUP(AA1886,角色间职业划分!P:AP,24,FALSE)</f>
        <v>0</v>
      </c>
      <c r="N1886">
        <f>VLOOKUP(AA1886,角色间职业划分!P:AP,14)*100</f>
        <v>95</v>
      </c>
      <c r="O1886">
        <f>VLOOKUP(AA1886,角色间职业划分!P:Z,9,FALSE)</f>
        <v>0</v>
      </c>
      <c r="P1886">
        <f>VLOOKUP(AA1886,角色间职业划分!P:AP,10,FALSE)</f>
        <v>0</v>
      </c>
      <c r="Q1886">
        <f>VLOOKUP(AA1886,角色间职业划分!P:AP,15,FALSE)</f>
        <v>0</v>
      </c>
      <c r="R1886">
        <f>VLOOKUP(AA1886,角色间职业划分!P:AP,16,FALSE)</f>
        <v>0</v>
      </c>
      <c r="S1886">
        <f>VLOOKUP(AA1886,角色间职业划分!P:AP,17,FALSE)</f>
        <v>0</v>
      </c>
      <c r="T1886">
        <f>VLOOKUP(AA1886,角色间职业划分!P:AP,18,FALSE)</f>
        <v>0</v>
      </c>
      <c r="U1886">
        <f>VLOOKUP(AA1886,角色间职业划分!P:AP,27,FALSE)</f>
        <v>0</v>
      </c>
      <c r="V1886">
        <f t="shared" si="293"/>
        <v>4.9999999999999991</v>
      </c>
      <c r="W1886">
        <f>VLOOKUP(AA1886,角色间职业划分!P:Q,2,FALSE)</f>
        <v>38</v>
      </c>
      <c r="X1886">
        <f t="shared" si="298"/>
        <v>64</v>
      </c>
      <c r="Y1886">
        <f>INT(VLOOKUP(X1886,角色属性总表!AG:AH,2,FALSE)*角色属性总表!$C$38)</f>
        <v>1332</v>
      </c>
      <c r="AA1886">
        <f t="shared" si="299"/>
        <v>19</v>
      </c>
      <c r="AB1886">
        <f>VLOOKUP(X1886,角色属性总表!AG:AI,2,FALSE)*VLOOKUP(角色等级属性!AA1886,角色间职业划分!P:AG,13,FALSE)/角色间职业划分!$AB$9</f>
        <v>1286.7567147958389</v>
      </c>
      <c r="AC1886">
        <f>VLOOKUP(X1886,角色属性总表!AG:AI,3,FALSE)*VLOOKUP(AA1886,角色间职业划分!P:AG,8,FALSE)/角色间职业划分!$W$9</f>
        <v>6848.4780000000001</v>
      </c>
      <c r="AD1886">
        <f>VLOOKUP(AA1886,角色间职业划分!P:AP,26,FALSE)</f>
        <v>0.4</v>
      </c>
      <c r="AE1886">
        <f>VLOOKUP(X1886,角色属性总表!I:Q,3,FALSE)</f>
        <v>596.73599999999999</v>
      </c>
      <c r="AF1886">
        <f>VLOOKUP(AA1886,角色间职业划分!P:AP,11,FALSE)</f>
        <v>0.35</v>
      </c>
      <c r="AG1886">
        <f t="shared" si="294"/>
        <v>3637.8947368421054</v>
      </c>
      <c r="AH1886">
        <f t="shared" si="295"/>
        <v>597</v>
      </c>
      <c r="AJ1886">
        <f t="shared" si="296"/>
        <v>3040.8947368421054</v>
      </c>
      <c r="AK1886">
        <v>1882</v>
      </c>
    </row>
    <row r="1887" spans="1:37" x14ac:dyDescent="0.15">
      <c r="A1887">
        <v>1883</v>
      </c>
      <c r="B1887">
        <f>ROUND(VLOOKUP(X1887,角色属性总表!AG:AI,2,FALSE)/角色属性总表!$C$34,0)</f>
        <v>193</v>
      </c>
      <c r="C1887">
        <f>ROUND(VLOOKUP(X1887,角色属性总表!Y:AE,3,FALSE)/J1887,0)</f>
        <v>87</v>
      </c>
      <c r="D1887">
        <f>ROUND(VLOOKUP(X1887,角色属性总表!AG:AI,3,FALSE)/角色属性总表!$C$35,0)</f>
        <v>202</v>
      </c>
      <c r="E1887">
        <f t="shared" si="290"/>
        <v>521</v>
      </c>
      <c r="F1887">
        <f t="shared" si="291"/>
        <v>34</v>
      </c>
      <c r="G1887">
        <f t="shared" si="292"/>
        <v>7</v>
      </c>
      <c r="H1887">
        <v>0</v>
      </c>
      <c r="I1887">
        <f t="shared" si="297"/>
        <v>3</v>
      </c>
      <c r="J1887">
        <f>VLOOKUP(AA1887,角色间职业划分!P:AP,20,FALSE)</f>
        <v>10</v>
      </c>
      <c r="K1887">
        <f>IF(X1887=500,100,VLOOKUP(AA1887,角色间职业划分!P:AP,22,FALSE))</f>
        <v>120</v>
      </c>
      <c r="L1887">
        <f>IF(X1887=500,K1887,VLOOKUP(AA1887,角色间职业划分!P:AP,23,FALSE))</f>
        <v>60</v>
      </c>
      <c r="M1887">
        <f>VLOOKUP(AA1887,角色间职业划分!P:AP,24,FALSE)</f>
        <v>0</v>
      </c>
      <c r="N1887">
        <f>VLOOKUP(AA1887,角色间职业划分!P:AP,14)*100</f>
        <v>95</v>
      </c>
      <c r="O1887">
        <f>VLOOKUP(AA1887,角色间职业划分!P:Z,9,FALSE)</f>
        <v>0</v>
      </c>
      <c r="P1887">
        <f>VLOOKUP(AA1887,角色间职业划分!P:AP,10,FALSE)</f>
        <v>0</v>
      </c>
      <c r="Q1887">
        <f>VLOOKUP(AA1887,角色间职业划分!P:AP,15,FALSE)</f>
        <v>0</v>
      </c>
      <c r="R1887">
        <f>VLOOKUP(AA1887,角色间职业划分!P:AP,16,FALSE)</f>
        <v>0</v>
      </c>
      <c r="S1887">
        <f>VLOOKUP(AA1887,角色间职业划分!P:AP,17,FALSE)</f>
        <v>0</v>
      </c>
      <c r="T1887">
        <f>VLOOKUP(AA1887,角色间职业划分!P:AP,18,FALSE)</f>
        <v>0</v>
      </c>
      <c r="U1887">
        <f>VLOOKUP(AA1887,角色间职业划分!P:AP,27,FALSE)</f>
        <v>0</v>
      </c>
      <c r="V1887">
        <f t="shared" si="293"/>
        <v>4.9999999999999991</v>
      </c>
      <c r="W1887">
        <f>VLOOKUP(AA1887,角色间职业划分!P:Q,2,FALSE)</f>
        <v>38</v>
      </c>
      <c r="X1887">
        <f t="shared" si="298"/>
        <v>65</v>
      </c>
      <c r="Y1887">
        <f>INT(VLOOKUP(X1887,角色属性总表!AG:AH,2,FALSE)*角色属性总表!$C$38)</f>
        <v>1350</v>
      </c>
      <c r="AA1887">
        <f t="shared" si="299"/>
        <v>19</v>
      </c>
      <c r="AB1887">
        <f>VLOOKUP(X1887,角色属性总表!AG:AI,2,FALSE)*VLOOKUP(角色等级属性!AA1887,角色间职业划分!P:AG,13,FALSE)/角色间职业划分!$AB$9</f>
        <v>1304.1453190498369</v>
      </c>
      <c r="AC1887">
        <f>VLOOKUP(X1887,角色属性总表!AG:AI,3,FALSE)*VLOOKUP(AA1887,角色间职业划分!P:AG,8,FALSE)/角色间职业划分!$W$9</f>
        <v>6941.0249999999996</v>
      </c>
      <c r="AD1887">
        <f>VLOOKUP(AA1887,角色间职业划分!P:AP,26,FALSE)</f>
        <v>0.4</v>
      </c>
      <c r="AE1887">
        <f>VLOOKUP(X1887,角色属性总表!I:Q,3,FALSE)</f>
        <v>604.79999999999995</v>
      </c>
      <c r="AF1887">
        <f>VLOOKUP(AA1887,角色间职业划分!P:AP,11,FALSE)</f>
        <v>0.35</v>
      </c>
      <c r="AG1887">
        <f t="shared" si="294"/>
        <v>3732.663271006682</v>
      </c>
      <c r="AH1887">
        <f t="shared" si="295"/>
        <v>606</v>
      </c>
      <c r="AJ1887">
        <f t="shared" si="296"/>
        <v>3126.663271006682</v>
      </c>
      <c r="AK1887">
        <v>1883</v>
      </c>
    </row>
    <row r="1888" spans="1:37" x14ac:dyDescent="0.15">
      <c r="A1888">
        <v>1884</v>
      </c>
      <c r="B1888">
        <f>ROUND(VLOOKUP(X1888,角色属性总表!AG:AI,2,FALSE)/角色属性总表!$C$34,0)</f>
        <v>195</v>
      </c>
      <c r="C1888">
        <f>ROUND(VLOOKUP(X1888,角色属性总表!Y:AE,3,FALSE)/J1888,0)</f>
        <v>90</v>
      </c>
      <c r="D1888">
        <f>ROUND(VLOOKUP(X1888,角色属性总表!AG:AI,3,FALSE)/角色属性总表!$C$35,0)</f>
        <v>204</v>
      </c>
      <c r="E1888">
        <f t="shared" si="290"/>
        <v>528</v>
      </c>
      <c r="F1888">
        <f t="shared" si="291"/>
        <v>34</v>
      </c>
      <c r="G1888">
        <f t="shared" si="292"/>
        <v>7</v>
      </c>
      <c r="H1888">
        <v>0</v>
      </c>
      <c r="I1888">
        <f t="shared" si="297"/>
        <v>3</v>
      </c>
      <c r="J1888">
        <f>VLOOKUP(AA1888,角色间职业划分!P:AP,20,FALSE)</f>
        <v>10</v>
      </c>
      <c r="K1888">
        <f>IF(X1888=500,100,VLOOKUP(AA1888,角色间职业划分!P:AP,22,FALSE))</f>
        <v>120</v>
      </c>
      <c r="L1888">
        <f>IF(X1888=500,K1888,VLOOKUP(AA1888,角色间职业划分!P:AP,23,FALSE))</f>
        <v>60</v>
      </c>
      <c r="M1888">
        <f>VLOOKUP(AA1888,角色间职业划分!P:AP,24,FALSE)</f>
        <v>0</v>
      </c>
      <c r="N1888">
        <f>VLOOKUP(AA1888,角色间职业划分!P:AP,14)*100</f>
        <v>95</v>
      </c>
      <c r="O1888">
        <f>VLOOKUP(AA1888,角色间职业划分!P:Z,9,FALSE)</f>
        <v>0</v>
      </c>
      <c r="P1888">
        <f>VLOOKUP(AA1888,角色间职业划分!P:AP,10,FALSE)</f>
        <v>0</v>
      </c>
      <c r="Q1888">
        <f>VLOOKUP(AA1888,角色间职业划分!P:AP,15,FALSE)</f>
        <v>0</v>
      </c>
      <c r="R1888">
        <f>VLOOKUP(AA1888,角色间职业划分!P:AP,16,FALSE)</f>
        <v>0</v>
      </c>
      <c r="S1888">
        <f>VLOOKUP(AA1888,角色间职业划分!P:AP,17,FALSE)</f>
        <v>0</v>
      </c>
      <c r="T1888">
        <f>VLOOKUP(AA1888,角色间职业划分!P:AP,18,FALSE)</f>
        <v>0</v>
      </c>
      <c r="U1888">
        <f>VLOOKUP(AA1888,角色间职业划分!P:AP,27,FALSE)</f>
        <v>0</v>
      </c>
      <c r="V1888">
        <f t="shared" si="293"/>
        <v>4.9999999999999991</v>
      </c>
      <c r="W1888">
        <f>VLOOKUP(AA1888,角色间职业划分!P:Q,2,FALSE)</f>
        <v>38</v>
      </c>
      <c r="X1888">
        <f t="shared" si="298"/>
        <v>66</v>
      </c>
      <c r="Y1888">
        <f>INT(VLOOKUP(X1888,角色属性总表!AG:AH,2,FALSE)*角色属性总表!$C$38)</f>
        <v>1368</v>
      </c>
      <c r="AA1888">
        <f t="shared" si="299"/>
        <v>19</v>
      </c>
      <c r="AB1888">
        <f>VLOOKUP(X1888,角色属性总表!AG:AI,2,FALSE)*VLOOKUP(角色等级属性!AA1888,角色间职业划分!P:AG,13,FALSE)/角色间职业划分!$AB$9</f>
        <v>1321.5339233038346</v>
      </c>
      <c r="AC1888">
        <f>VLOOKUP(X1888,角色属性总表!AG:AI,3,FALSE)*VLOOKUP(AA1888,角色间职业划分!P:AG,8,FALSE)/角色间职业划分!$W$9</f>
        <v>7033.5719999999992</v>
      </c>
      <c r="AD1888">
        <f>VLOOKUP(AA1888,角色间职业划分!P:AP,26,FALSE)</f>
        <v>0.4</v>
      </c>
      <c r="AE1888">
        <f>VLOOKUP(X1888,角色属性总表!I:Q,3,FALSE)</f>
        <v>612.86399999999992</v>
      </c>
      <c r="AF1888">
        <f>VLOOKUP(AA1888,角色间职业划分!P:AP,11,FALSE)</f>
        <v>0.35</v>
      </c>
      <c r="AG1888">
        <f t="shared" si="294"/>
        <v>3828.4916940381204</v>
      </c>
      <c r="AH1888">
        <f t="shared" si="295"/>
        <v>612</v>
      </c>
      <c r="AJ1888">
        <f t="shared" si="296"/>
        <v>3216.4916940381204</v>
      </c>
      <c r="AK1888">
        <v>1884</v>
      </c>
    </row>
    <row r="1889" spans="1:37" x14ac:dyDescent="0.15">
      <c r="A1889">
        <v>1885</v>
      </c>
      <c r="B1889">
        <f>ROUND(VLOOKUP(X1889,角色属性总表!AG:AI,2,FALSE)/角色属性总表!$C$34,0)</f>
        <v>198</v>
      </c>
      <c r="C1889">
        <f>ROUND(VLOOKUP(X1889,角色属性总表!Y:AE,3,FALSE)/J1889,0)</f>
        <v>92</v>
      </c>
      <c r="D1889">
        <f>ROUND(VLOOKUP(X1889,角色属性总表!AG:AI,3,FALSE)/角色属性总表!$C$35,0)</f>
        <v>207</v>
      </c>
      <c r="E1889">
        <f t="shared" si="290"/>
        <v>535</v>
      </c>
      <c r="F1889">
        <f t="shared" si="291"/>
        <v>34</v>
      </c>
      <c r="G1889">
        <f t="shared" si="292"/>
        <v>7</v>
      </c>
      <c r="H1889">
        <v>0</v>
      </c>
      <c r="I1889">
        <f t="shared" si="297"/>
        <v>3</v>
      </c>
      <c r="J1889">
        <f>VLOOKUP(AA1889,角色间职业划分!P:AP,20,FALSE)</f>
        <v>10</v>
      </c>
      <c r="K1889">
        <f>IF(X1889=500,100,VLOOKUP(AA1889,角色间职业划分!P:AP,22,FALSE))</f>
        <v>120</v>
      </c>
      <c r="L1889">
        <f>IF(X1889=500,K1889,VLOOKUP(AA1889,角色间职业划分!P:AP,23,FALSE))</f>
        <v>60</v>
      </c>
      <c r="M1889">
        <f>VLOOKUP(AA1889,角色间职业划分!P:AP,24,FALSE)</f>
        <v>0</v>
      </c>
      <c r="N1889">
        <f>VLOOKUP(AA1889,角色间职业划分!P:AP,14)*100</f>
        <v>95</v>
      </c>
      <c r="O1889">
        <f>VLOOKUP(AA1889,角色间职业划分!P:Z,9,FALSE)</f>
        <v>0</v>
      </c>
      <c r="P1889">
        <f>VLOOKUP(AA1889,角色间职业划分!P:AP,10,FALSE)</f>
        <v>0</v>
      </c>
      <c r="Q1889">
        <f>VLOOKUP(AA1889,角色间职业划分!P:AP,15,FALSE)</f>
        <v>0</v>
      </c>
      <c r="R1889">
        <f>VLOOKUP(AA1889,角色间职业划分!P:AP,16,FALSE)</f>
        <v>0</v>
      </c>
      <c r="S1889">
        <f>VLOOKUP(AA1889,角色间职业划分!P:AP,17,FALSE)</f>
        <v>0</v>
      </c>
      <c r="T1889">
        <f>VLOOKUP(AA1889,角色间职业划分!P:AP,18,FALSE)</f>
        <v>0</v>
      </c>
      <c r="U1889">
        <f>VLOOKUP(AA1889,角色间职业划分!P:AP,27,FALSE)</f>
        <v>0</v>
      </c>
      <c r="V1889">
        <f t="shared" si="293"/>
        <v>4.9999999999999991</v>
      </c>
      <c r="W1889">
        <f>VLOOKUP(AA1889,角色间职业划分!P:Q,2,FALSE)</f>
        <v>38</v>
      </c>
      <c r="X1889">
        <f t="shared" si="298"/>
        <v>67</v>
      </c>
      <c r="Y1889">
        <f>INT(VLOOKUP(X1889,角色属性总表!AG:AH,2,FALSE)*角色属性总表!$C$38)</f>
        <v>1386</v>
      </c>
      <c r="AA1889">
        <f t="shared" si="299"/>
        <v>19</v>
      </c>
      <c r="AB1889">
        <f>VLOOKUP(X1889,角色属性总表!AG:AI,2,FALSE)*VLOOKUP(角色等级属性!AA1889,角色间职业划分!P:AG,13,FALSE)/角色间职业划分!$AB$9</f>
        <v>1338.9225275578324</v>
      </c>
      <c r="AC1889">
        <f>VLOOKUP(X1889,角色属性总表!AG:AI,3,FALSE)*VLOOKUP(AA1889,角色间职业划分!P:AG,8,FALSE)/角色间职业划分!$W$9</f>
        <v>7126.1190000000006</v>
      </c>
      <c r="AD1889">
        <f>VLOOKUP(AA1889,角色间职业划分!P:AP,26,FALSE)</f>
        <v>0.4</v>
      </c>
      <c r="AE1889">
        <f>VLOOKUP(X1889,角色属性总表!I:Q,3,FALSE)</f>
        <v>620.92800000000011</v>
      </c>
      <c r="AF1889">
        <f>VLOOKUP(AA1889,角色间职业划分!P:AP,11,FALSE)</f>
        <v>0.35</v>
      </c>
      <c r="AG1889">
        <f t="shared" si="294"/>
        <v>3925.3789857012366</v>
      </c>
      <c r="AH1889">
        <f t="shared" si="295"/>
        <v>621</v>
      </c>
      <c r="AJ1889">
        <f t="shared" si="296"/>
        <v>3304.3789857012366</v>
      </c>
      <c r="AK1889">
        <v>1885</v>
      </c>
    </row>
    <row r="1890" spans="1:37" x14ac:dyDescent="0.15">
      <c r="A1890">
        <v>1886</v>
      </c>
      <c r="B1890">
        <f>ROUND(VLOOKUP(X1890,角色属性总表!AG:AI,2,FALSE)/角色属性总表!$C$34,0)</f>
        <v>201</v>
      </c>
      <c r="C1890">
        <f>ROUND(VLOOKUP(X1890,角色属性总表!Y:AE,3,FALSE)/J1890,0)</f>
        <v>94</v>
      </c>
      <c r="D1890">
        <f>ROUND(VLOOKUP(X1890,角色属性总表!AG:AI,3,FALSE)/角色属性总表!$C$35,0)</f>
        <v>210</v>
      </c>
      <c r="E1890">
        <f t="shared" si="290"/>
        <v>542</v>
      </c>
      <c r="F1890">
        <f t="shared" si="291"/>
        <v>34</v>
      </c>
      <c r="G1890">
        <f t="shared" si="292"/>
        <v>7</v>
      </c>
      <c r="H1890">
        <v>0</v>
      </c>
      <c r="I1890">
        <f t="shared" si="297"/>
        <v>3</v>
      </c>
      <c r="J1890">
        <f>VLOOKUP(AA1890,角色间职业划分!P:AP,20,FALSE)</f>
        <v>10</v>
      </c>
      <c r="K1890">
        <f>IF(X1890=500,100,VLOOKUP(AA1890,角色间职业划分!P:AP,22,FALSE))</f>
        <v>120</v>
      </c>
      <c r="L1890">
        <f>IF(X1890=500,K1890,VLOOKUP(AA1890,角色间职业划分!P:AP,23,FALSE))</f>
        <v>60</v>
      </c>
      <c r="M1890">
        <f>VLOOKUP(AA1890,角色间职业划分!P:AP,24,FALSE)</f>
        <v>0</v>
      </c>
      <c r="N1890">
        <f>VLOOKUP(AA1890,角色间职业划分!P:AP,14)*100</f>
        <v>95</v>
      </c>
      <c r="O1890">
        <f>VLOOKUP(AA1890,角色间职业划分!P:Z,9,FALSE)</f>
        <v>0</v>
      </c>
      <c r="P1890">
        <f>VLOOKUP(AA1890,角色间职业划分!P:AP,10,FALSE)</f>
        <v>0</v>
      </c>
      <c r="Q1890">
        <f>VLOOKUP(AA1890,角色间职业划分!P:AP,15,FALSE)</f>
        <v>0</v>
      </c>
      <c r="R1890">
        <f>VLOOKUP(AA1890,角色间职业划分!P:AP,16,FALSE)</f>
        <v>0</v>
      </c>
      <c r="S1890">
        <f>VLOOKUP(AA1890,角色间职业划分!P:AP,17,FALSE)</f>
        <v>0</v>
      </c>
      <c r="T1890">
        <f>VLOOKUP(AA1890,角色间职业划分!P:AP,18,FALSE)</f>
        <v>0</v>
      </c>
      <c r="U1890">
        <f>VLOOKUP(AA1890,角色间职业划分!P:AP,27,FALSE)</f>
        <v>0</v>
      </c>
      <c r="V1890">
        <f t="shared" si="293"/>
        <v>4.9999999999999991</v>
      </c>
      <c r="W1890">
        <f>VLOOKUP(AA1890,角色间职业划分!P:Q,2,FALSE)</f>
        <v>38</v>
      </c>
      <c r="X1890">
        <f t="shared" si="298"/>
        <v>68</v>
      </c>
      <c r="Y1890">
        <f>INT(VLOOKUP(X1890,角色属性总表!AG:AH,2,FALSE)*角色属性总表!$C$38)</f>
        <v>1404</v>
      </c>
      <c r="AA1890">
        <f t="shared" si="299"/>
        <v>19</v>
      </c>
      <c r="AB1890">
        <f>VLOOKUP(X1890,角色属性总表!AG:AI,2,FALSE)*VLOOKUP(角色等级属性!AA1890,角色间职业划分!P:AG,13,FALSE)/角色间职业划分!$AB$9</f>
        <v>1356.3111318118304</v>
      </c>
      <c r="AC1890">
        <f>VLOOKUP(X1890,角色属性总表!AG:AI,3,FALSE)*VLOOKUP(AA1890,角色间职业划分!P:AG,8,FALSE)/角色间职业划分!$W$9</f>
        <v>7218.6659999999993</v>
      </c>
      <c r="AD1890">
        <f>VLOOKUP(AA1890,角色间职业划分!P:AP,26,FALSE)</f>
        <v>0.4</v>
      </c>
      <c r="AE1890">
        <f>VLOOKUP(X1890,角色属性总表!I:Q,3,FALSE)</f>
        <v>628.99199999999996</v>
      </c>
      <c r="AF1890">
        <f>VLOOKUP(AA1890,角色间职业划分!P:AP,11,FALSE)</f>
        <v>0.35</v>
      </c>
      <c r="AG1890">
        <f t="shared" si="294"/>
        <v>4023.3242133080626</v>
      </c>
      <c r="AH1890">
        <f t="shared" si="295"/>
        <v>630</v>
      </c>
      <c r="AJ1890">
        <f t="shared" si="296"/>
        <v>3393.3242133080626</v>
      </c>
      <c r="AK1890">
        <v>1886</v>
      </c>
    </row>
    <row r="1891" spans="1:37" x14ac:dyDescent="0.15">
      <c r="A1891">
        <v>1887</v>
      </c>
      <c r="B1891">
        <f>ROUND(VLOOKUP(X1891,角色属性总表!AG:AI,2,FALSE)/角色属性总表!$C$34,0)</f>
        <v>203</v>
      </c>
      <c r="C1891">
        <f>ROUND(VLOOKUP(X1891,角色属性总表!Y:AE,3,FALSE)/J1891,0)</f>
        <v>96</v>
      </c>
      <c r="D1891">
        <f>ROUND(VLOOKUP(X1891,角色属性总表!AG:AI,3,FALSE)/角色属性总表!$C$35,0)</f>
        <v>212</v>
      </c>
      <c r="E1891">
        <f t="shared" si="290"/>
        <v>549</v>
      </c>
      <c r="F1891">
        <f t="shared" si="291"/>
        <v>34</v>
      </c>
      <c r="G1891">
        <f t="shared" si="292"/>
        <v>7</v>
      </c>
      <c r="H1891">
        <v>0</v>
      </c>
      <c r="I1891">
        <f t="shared" si="297"/>
        <v>3</v>
      </c>
      <c r="J1891">
        <f>VLOOKUP(AA1891,角色间职业划分!P:AP,20,FALSE)</f>
        <v>10</v>
      </c>
      <c r="K1891">
        <f>IF(X1891=500,100,VLOOKUP(AA1891,角色间职业划分!P:AP,22,FALSE))</f>
        <v>120</v>
      </c>
      <c r="L1891">
        <f>IF(X1891=500,K1891,VLOOKUP(AA1891,角色间职业划分!P:AP,23,FALSE))</f>
        <v>60</v>
      </c>
      <c r="M1891">
        <f>VLOOKUP(AA1891,角色间职业划分!P:AP,24,FALSE)</f>
        <v>0</v>
      </c>
      <c r="N1891">
        <f>VLOOKUP(AA1891,角色间职业划分!P:AP,14)*100</f>
        <v>95</v>
      </c>
      <c r="O1891">
        <f>VLOOKUP(AA1891,角色间职业划分!P:Z,9,FALSE)</f>
        <v>0</v>
      </c>
      <c r="P1891">
        <f>VLOOKUP(AA1891,角色间职业划分!P:AP,10,FALSE)</f>
        <v>0</v>
      </c>
      <c r="Q1891">
        <f>VLOOKUP(AA1891,角色间职业划分!P:AP,15,FALSE)</f>
        <v>0</v>
      </c>
      <c r="R1891">
        <f>VLOOKUP(AA1891,角色间职业划分!P:AP,16,FALSE)</f>
        <v>0</v>
      </c>
      <c r="S1891">
        <f>VLOOKUP(AA1891,角色间职业划分!P:AP,17,FALSE)</f>
        <v>0</v>
      </c>
      <c r="T1891">
        <f>VLOOKUP(AA1891,角色间职业划分!P:AP,18,FALSE)</f>
        <v>0</v>
      </c>
      <c r="U1891">
        <f>VLOOKUP(AA1891,角色间职业划分!P:AP,27,FALSE)</f>
        <v>0</v>
      </c>
      <c r="V1891">
        <f t="shared" si="293"/>
        <v>4.9999999999999991</v>
      </c>
      <c r="W1891">
        <f>VLOOKUP(AA1891,角色间职业划分!P:Q,2,FALSE)</f>
        <v>38</v>
      </c>
      <c r="X1891">
        <f t="shared" si="298"/>
        <v>69</v>
      </c>
      <c r="Y1891">
        <f>INT(VLOOKUP(X1891,角色属性总表!AG:AH,2,FALSE)*角色属性总表!$C$38)</f>
        <v>1422</v>
      </c>
      <c r="AA1891">
        <f t="shared" si="299"/>
        <v>19</v>
      </c>
      <c r="AB1891">
        <f>VLOOKUP(X1891,角色属性总表!AG:AI,2,FALSE)*VLOOKUP(角色等级属性!AA1891,角色间职业划分!P:AG,13,FALSE)/角色间职业划分!$AB$9</f>
        <v>1373.6997360658281</v>
      </c>
      <c r="AC1891">
        <f>VLOOKUP(X1891,角色属性总表!AG:AI,3,FALSE)*VLOOKUP(AA1891,角色间职业划分!P:AG,8,FALSE)/角色间职业划分!$W$9</f>
        <v>7311.2129999999997</v>
      </c>
      <c r="AD1891">
        <f>VLOOKUP(AA1891,角色间职业划分!P:AP,26,FALSE)</f>
        <v>0.4</v>
      </c>
      <c r="AE1891">
        <f>VLOOKUP(X1891,角色属性总表!I:Q,3,FALSE)</f>
        <v>637.05600000000004</v>
      </c>
      <c r="AF1891">
        <f>VLOOKUP(AA1891,角色间职业划分!P:AP,11,FALSE)</f>
        <v>0.35</v>
      </c>
      <c r="AG1891">
        <f t="shared" si="294"/>
        <v>4122.326528759223</v>
      </c>
      <c r="AH1891">
        <f t="shared" si="295"/>
        <v>636</v>
      </c>
      <c r="AJ1891">
        <f t="shared" si="296"/>
        <v>3486.326528759223</v>
      </c>
      <c r="AK1891">
        <v>1887</v>
      </c>
    </row>
    <row r="1892" spans="1:37" x14ac:dyDescent="0.15">
      <c r="A1892">
        <v>1888</v>
      </c>
      <c r="B1892">
        <f>ROUND(VLOOKUP(X1892,角色属性总表!AG:AI,2,FALSE)/角色属性总表!$C$34,0)</f>
        <v>206</v>
      </c>
      <c r="C1892">
        <f>ROUND(VLOOKUP(X1892,角色属性总表!Y:AE,3,FALSE)/J1892,0)</f>
        <v>98</v>
      </c>
      <c r="D1892">
        <f>ROUND(VLOOKUP(X1892,角色属性总表!AG:AI,3,FALSE)/角色属性总表!$C$35,0)</f>
        <v>215</v>
      </c>
      <c r="E1892">
        <f t="shared" si="290"/>
        <v>556</v>
      </c>
      <c r="F1892">
        <f t="shared" si="291"/>
        <v>34</v>
      </c>
      <c r="G1892">
        <f t="shared" si="292"/>
        <v>7</v>
      </c>
      <c r="H1892">
        <v>0</v>
      </c>
      <c r="I1892">
        <f t="shared" si="297"/>
        <v>3</v>
      </c>
      <c r="J1892">
        <f>VLOOKUP(AA1892,角色间职业划分!P:AP,20,FALSE)</f>
        <v>10</v>
      </c>
      <c r="K1892">
        <f>IF(X1892=500,100,VLOOKUP(AA1892,角色间职业划分!P:AP,22,FALSE))</f>
        <v>120</v>
      </c>
      <c r="L1892">
        <f>IF(X1892=500,K1892,VLOOKUP(AA1892,角色间职业划分!P:AP,23,FALSE))</f>
        <v>60</v>
      </c>
      <c r="M1892">
        <f>VLOOKUP(AA1892,角色间职业划分!P:AP,24,FALSE)</f>
        <v>0</v>
      </c>
      <c r="N1892">
        <f>VLOOKUP(AA1892,角色间职业划分!P:AP,14)*100</f>
        <v>95</v>
      </c>
      <c r="O1892">
        <f>VLOOKUP(AA1892,角色间职业划分!P:Z,9,FALSE)</f>
        <v>0</v>
      </c>
      <c r="P1892">
        <f>VLOOKUP(AA1892,角色间职业划分!P:AP,10,FALSE)</f>
        <v>0</v>
      </c>
      <c r="Q1892">
        <f>VLOOKUP(AA1892,角色间职业划分!P:AP,15,FALSE)</f>
        <v>0</v>
      </c>
      <c r="R1892">
        <f>VLOOKUP(AA1892,角色间职业划分!P:AP,16,FALSE)</f>
        <v>0</v>
      </c>
      <c r="S1892">
        <f>VLOOKUP(AA1892,角色间职业划分!P:AP,17,FALSE)</f>
        <v>0</v>
      </c>
      <c r="T1892">
        <f>VLOOKUP(AA1892,角色间职业划分!P:AP,18,FALSE)</f>
        <v>0</v>
      </c>
      <c r="U1892">
        <f>VLOOKUP(AA1892,角色间职业划分!P:AP,27,FALSE)</f>
        <v>0</v>
      </c>
      <c r="V1892">
        <f t="shared" si="293"/>
        <v>4.9999999999999991</v>
      </c>
      <c r="W1892">
        <f>VLOOKUP(AA1892,角色间职业划分!P:Q,2,FALSE)</f>
        <v>38</v>
      </c>
      <c r="X1892">
        <f t="shared" si="298"/>
        <v>70</v>
      </c>
      <c r="Y1892">
        <f>INT(VLOOKUP(X1892,角色属性总表!AG:AH,2,FALSE)*角色属性总表!$C$38)</f>
        <v>1440</v>
      </c>
      <c r="AA1892">
        <f t="shared" si="299"/>
        <v>19</v>
      </c>
      <c r="AB1892">
        <f>VLOOKUP(X1892,角色属性总表!AG:AI,2,FALSE)*VLOOKUP(角色等级属性!AA1892,角色间职业划分!P:AG,13,FALSE)/角色间职业划分!$AB$9</f>
        <v>1391.0883403198259</v>
      </c>
      <c r="AC1892">
        <f>VLOOKUP(X1892,角色属性总表!AG:AI,3,FALSE)*VLOOKUP(AA1892,角色间职业划分!P:AG,8,FALSE)/角色间职业划分!$W$9</f>
        <v>7403.7599999999993</v>
      </c>
      <c r="AD1892">
        <f>VLOOKUP(AA1892,角色间职业划分!P:AP,26,FALSE)</f>
        <v>0.4</v>
      </c>
      <c r="AE1892">
        <f>VLOOKUP(X1892,角色属性总表!I:Q,3,FALSE)</f>
        <v>645.12</v>
      </c>
      <c r="AF1892">
        <f>VLOOKUP(AA1892,角色间职业划分!P:AP,11,FALSE)</f>
        <v>0.35</v>
      </c>
      <c r="AG1892">
        <f t="shared" si="294"/>
        <v>4222.3851657404539</v>
      </c>
      <c r="AH1892">
        <f t="shared" si="295"/>
        <v>645</v>
      </c>
      <c r="AJ1892">
        <f t="shared" si="296"/>
        <v>3577.3851657404539</v>
      </c>
      <c r="AK1892">
        <v>1888</v>
      </c>
    </row>
    <row r="1893" spans="1:37" x14ac:dyDescent="0.15">
      <c r="A1893">
        <v>1889</v>
      </c>
      <c r="B1893">
        <f>ROUND(VLOOKUP(X1893,角色属性总表!AG:AI,2,FALSE)/角色属性总表!$C$34,0)</f>
        <v>208</v>
      </c>
      <c r="C1893">
        <f>ROUND(VLOOKUP(X1893,角色属性总表!Y:AE,3,FALSE)/J1893,0)</f>
        <v>100</v>
      </c>
      <c r="D1893">
        <f>ROUND(VLOOKUP(X1893,角色属性总表!AG:AI,3,FALSE)/角色属性总表!$C$35,0)</f>
        <v>218</v>
      </c>
      <c r="E1893">
        <f t="shared" si="290"/>
        <v>563</v>
      </c>
      <c r="F1893">
        <f t="shared" si="291"/>
        <v>34</v>
      </c>
      <c r="G1893">
        <f t="shared" si="292"/>
        <v>7</v>
      </c>
      <c r="H1893">
        <v>0</v>
      </c>
      <c r="I1893">
        <f t="shared" si="297"/>
        <v>3</v>
      </c>
      <c r="J1893">
        <f>VLOOKUP(AA1893,角色间职业划分!P:AP,20,FALSE)</f>
        <v>10</v>
      </c>
      <c r="K1893">
        <f>IF(X1893=500,100,VLOOKUP(AA1893,角色间职业划分!P:AP,22,FALSE))</f>
        <v>120</v>
      </c>
      <c r="L1893">
        <f>IF(X1893=500,K1893,VLOOKUP(AA1893,角色间职业划分!P:AP,23,FALSE))</f>
        <v>60</v>
      </c>
      <c r="M1893">
        <f>VLOOKUP(AA1893,角色间职业划分!P:AP,24,FALSE)</f>
        <v>0</v>
      </c>
      <c r="N1893">
        <f>VLOOKUP(AA1893,角色间职业划分!P:AP,14)*100</f>
        <v>95</v>
      </c>
      <c r="O1893">
        <f>VLOOKUP(AA1893,角色间职业划分!P:Z,9,FALSE)</f>
        <v>0</v>
      </c>
      <c r="P1893">
        <f>VLOOKUP(AA1893,角色间职业划分!P:AP,10,FALSE)</f>
        <v>0</v>
      </c>
      <c r="Q1893">
        <f>VLOOKUP(AA1893,角色间职业划分!P:AP,15,FALSE)</f>
        <v>0</v>
      </c>
      <c r="R1893">
        <f>VLOOKUP(AA1893,角色间职业划分!P:AP,16,FALSE)</f>
        <v>0</v>
      </c>
      <c r="S1893">
        <f>VLOOKUP(AA1893,角色间职业划分!P:AP,17,FALSE)</f>
        <v>0</v>
      </c>
      <c r="T1893">
        <f>VLOOKUP(AA1893,角色间职业划分!P:AP,18,FALSE)</f>
        <v>0</v>
      </c>
      <c r="U1893">
        <f>VLOOKUP(AA1893,角色间职业划分!P:AP,27,FALSE)</f>
        <v>0</v>
      </c>
      <c r="V1893">
        <f t="shared" si="293"/>
        <v>4.9999999999999991</v>
      </c>
      <c r="W1893">
        <f>VLOOKUP(AA1893,角色间职业划分!P:Q,2,FALSE)</f>
        <v>38</v>
      </c>
      <c r="X1893">
        <f t="shared" si="298"/>
        <v>71</v>
      </c>
      <c r="Y1893">
        <f>INT(VLOOKUP(X1893,角色属性总表!AG:AH,2,FALSE)*角色属性总表!$C$38)</f>
        <v>1458</v>
      </c>
      <c r="AA1893">
        <f t="shared" si="299"/>
        <v>19</v>
      </c>
      <c r="AB1893">
        <f>VLOOKUP(X1893,角色属性总表!AG:AI,2,FALSE)*VLOOKUP(角色等级属性!AA1893,角色间职业划分!P:AG,13,FALSE)/角色间职业划分!$AB$9</f>
        <v>1408.4769445738239</v>
      </c>
      <c r="AC1893">
        <f>VLOOKUP(X1893,角色属性总表!AG:AI,3,FALSE)*VLOOKUP(AA1893,角色间职业划分!P:AG,8,FALSE)/角色间职业划分!$W$9</f>
        <v>7496.3069999999989</v>
      </c>
      <c r="AD1893">
        <f>VLOOKUP(AA1893,角色间职业划分!P:AP,26,FALSE)</f>
        <v>0.4</v>
      </c>
      <c r="AE1893">
        <f>VLOOKUP(X1893,角色属性总表!I:Q,3,FALSE)</f>
        <v>653.18399999999997</v>
      </c>
      <c r="AF1893">
        <f>VLOOKUP(AA1893,角色间职业划分!P:AP,11,FALSE)</f>
        <v>0.35</v>
      </c>
      <c r="AG1893">
        <f t="shared" si="294"/>
        <v>4323.4994370642198</v>
      </c>
      <c r="AH1893">
        <f t="shared" si="295"/>
        <v>654</v>
      </c>
      <c r="AJ1893">
        <f t="shared" si="296"/>
        <v>3669.4994370642198</v>
      </c>
      <c r="AK1893">
        <v>1889</v>
      </c>
    </row>
    <row r="1894" spans="1:37" x14ac:dyDescent="0.15">
      <c r="A1894">
        <v>1890</v>
      </c>
      <c r="B1894">
        <f>ROUND(VLOOKUP(X1894,角色属性总表!AG:AI,2,FALSE)/角色属性总表!$C$34,0)</f>
        <v>211</v>
      </c>
      <c r="C1894">
        <f>ROUND(VLOOKUP(X1894,角色属性总表!Y:AE,3,FALSE)/J1894,0)</f>
        <v>103</v>
      </c>
      <c r="D1894">
        <f>ROUND(VLOOKUP(X1894,角色属性总表!AG:AI,3,FALSE)/角色属性总表!$C$35,0)</f>
        <v>220</v>
      </c>
      <c r="E1894">
        <f t="shared" si="290"/>
        <v>570</v>
      </c>
      <c r="F1894">
        <f t="shared" si="291"/>
        <v>34</v>
      </c>
      <c r="G1894">
        <f t="shared" si="292"/>
        <v>7</v>
      </c>
      <c r="H1894">
        <v>0</v>
      </c>
      <c r="I1894">
        <f t="shared" si="297"/>
        <v>3</v>
      </c>
      <c r="J1894">
        <f>VLOOKUP(AA1894,角色间职业划分!P:AP,20,FALSE)</f>
        <v>10</v>
      </c>
      <c r="K1894">
        <f>IF(X1894=500,100,VLOOKUP(AA1894,角色间职业划分!P:AP,22,FALSE))</f>
        <v>120</v>
      </c>
      <c r="L1894">
        <f>IF(X1894=500,K1894,VLOOKUP(AA1894,角色间职业划分!P:AP,23,FALSE))</f>
        <v>60</v>
      </c>
      <c r="M1894">
        <f>VLOOKUP(AA1894,角色间职业划分!P:AP,24,FALSE)</f>
        <v>0</v>
      </c>
      <c r="N1894">
        <f>VLOOKUP(AA1894,角色间职业划分!P:AP,14)*100</f>
        <v>95</v>
      </c>
      <c r="O1894">
        <f>VLOOKUP(AA1894,角色间职业划分!P:Z,9,FALSE)</f>
        <v>0</v>
      </c>
      <c r="P1894">
        <f>VLOOKUP(AA1894,角色间职业划分!P:AP,10,FALSE)</f>
        <v>0</v>
      </c>
      <c r="Q1894">
        <f>VLOOKUP(AA1894,角色间职业划分!P:AP,15,FALSE)</f>
        <v>0</v>
      </c>
      <c r="R1894">
        <f>VLOOKUP(AA1894,角色间职业划分!P:AP,16,FALSE)</f>
        <v>0</v>
      </c>
      <c r="S1894">
        <f>VLOOKUP(AA1894,角色间职业划分!P:AP,17,FALSE)</f>
        <v>0</v>
      </c>
      <c r="T1894">
        <f>VLOOKUP(AA1894,角色间职业划分!P:AP,18,FALSE)</f>
        <v>0</v>
      </c>
      <c r="U1894">
        <f>VLOOKUP(AA1894,角色间职业划分!P:AP,27,FALSE)</f>
        <v>0</v>
      </c>
      <c r="V1894">
        <f t="shared" si="293"/>
        <v>4.9999999999999991</v>
      </c>
      <c r="W1894">
        <f>VLOOKUP(AA1894,角色间职业划分!P:Q,2,FALSE)</f>
        <v>38</v>
      </c>
      <c r="X1894">
        <f t="shared" si="298"/>
        <v>72</v>
      </c>
      <c r="Y1894">
        <f>INT(VLOOKUP(X1894,角色属性总表!AG:AH,2,FALSE)*角色属性总表!$C$38)</f>
        <v>1476</v>
      </c>
      <c r="AA1894">
        <f t="shared" si="299"/>
        <v>19</v>
      </c>
      <c r="AB1894">
        <f>VLOOKUP(X1894,角色属性总表!AG:AI,2,FALSE)*VLOOKUP(角色等级属性!AA1894,角色间职业划分!P:AG,13,FALSE)/角色间职业划分!$AB$9</f>
        <v>1425.8655488278212</v>
      </c>
      <c r="AC1894">
        <f>VLOOKUP(X1894,角色属性总表!AG:AI,3,FALSE)*VLOOKUP(AA1894,角色间职业划分!P:AG,8,FALSE)/角色间职业划分!$W$9</f>
        <v>7588.8540000000003</v>
      </c>
      <c r="AD1894">
        <f>VLOOKUP(AA1894,角色间职业划分!P:AP,26,FALSE)</f>
        <v>0.4</v>
      </c>
      <c r="AE1894">
        <f>VLOOKUP(X1894,角色属性总表!I:Q,3,FALSE)</f>
        <v>661.24800000000005</v>
      </c>
      <c r="AF1894">
        <f>VLOOKUP(AA1894,角色间职业划分!P:AP,11,FALSE)</f>
        <v>0.35</v>
      </c>
      <c r="AG1894">
        <f t="shared" si="294"/>
        <v>4425.6687321470863</v>
      </c>
      <c r="AH1894">
        <f t="shared" si="295"/>
        <v>660</v>
      </c>
      <c r="AJ1894">
        <f t="shared" si="296"/>
        <v>3765.6687321470863</v>
      </c>
      <c r="AK1894">
        <v>1890</v>
      </c>
    </row>
    <row r="1895" spans="1:37" x14ac:dyDescent="0.15">
      <c r="A1895">
        <v>1891</v>
      </c>
      <c r="B1895">
        <f>ROUND(VLOOKUP(X1895,角色属性总表!AG:AI,2,FALSE)/角色属性总表!$C$34,0)</f>
        <v>213</v>
      </c>
      <c r="C1895">
        <f>ROUND(VLOOKUP(X1895,角色属性总表!Y:AE,3,FALSE)/J1895,0)</f>
        <v>105</v>
      </c>
      <c r="D1895">
        <f>ROUND(VLOOKUP(X1895,角色属性总表!AG:AI,3,FALSE)/角色属性总表!$C$35,0)</f>
        <v>223</v>
      </c>
      <c r="E1895">
        <f t="shared" si="290"/>
        <v>577</v>
      </c>
      <c r="F1895">
        <f t="shared" si="291"/>
        <v>34</v>
      </c>
      <c r="G1895">
        <f t="shared" si="292"/>
        <v>7</v>
      </c>
      <c r="H1895">
        <v>0</v>
      </c>
      <c r="I1895">
        <f t="shared" si="297"/>
        <v>3</v>
      </c>
      <c r="J1895">
        <f>VLOOKUP(AA1895,角色间职业划分!P:AP,20,FALSE)</f>
        <v>10</v>
      </c>
      <c r="K1895">
        <f>IF(X1895=500,100,VLOOKUP(AA1895,角色间职业划分!P:AP,22,FALSE))</f>
        <v>120</v>
      </c>
      <c r="L1895">
        <f>IF(X1895=500,K1895,VLOOKUP(AA1895,角色间职业划分!P:AP,23,FALSE))</f>
        <v>60</v>
      </c>
      <c r="M1895">
        <f>VLOOKUP(AA1895,角色间职业划分!P:AP,24,FALSE)</f>
        <v>0</v>
      </c>
      <c r="N1895">
        <f>VLOOKUP(AA1895,角色间职业划分!P:AP,14)*100</f>
        <v>95</v>
      </c>
      <c r="O1895">
        <f>VLOOKUP(AA1895,角色间职业划分!P:Z,9,FALSE)</f>
        <v>0</v>
      </c>
      <c r="P1895">
        <f>VLOOKUP(AA1895,角色间职业划分!P:AP,10,FALSE)</f>
        <v>0</v>
      </c>
      <c r="Q1895">
        <f>VLOOKUP(AA1895,角色间职业划分!P:AP,15,FALSE)</f>
        <v>0</v>
      </c>
      <c r="R1895">
        <f>VLOOKUP(AA1895,角色间职业划分!P:AP,16,FALSE)</f>
        <v>0</v>
      </c>
      <c r="S1895">
        <f>VLOOKUP(AA1895,角色间职业划分!P:AP,17,FALSE)</f>
        <v>0</v>
      </c>
      <c r="T1895">
        <f>VLOOKUP(AA1895,角色间职业划分!P:AP,18,FALSE)</f>
        <v>0</v>
      </c>
      <c r="U1895">
        <f>VLOOKUP(AA1895,角色间职业划分!P:AP,27,FALSE)</f>
        <v>0</v>
      </c>
      <c r="V1895">
        <f t="shared" si="293"/>
        <v>4.9999999999999991</v>
      </c>
      <c r="W1895">
        <f>VLOOKUP(AA1895,角色间职业划分!P:Q,2,FALSE)</f>
        <v>38</v>
      </c>
      <c r="X1895">
        <f t="shared" si="298"/>
        <v>73</v>
      </c>
      <c r="Y1895">
        <f>INT(VLOOKUP(X1895,角色属性总表!AG:AH,2,FALSE)*角色属性总表!$C$38)</f>
        <v>1494</v>
      </c>
      <c r="AA1895">
        <f t="shared" si="299"/>
        <v>19</v>
      </c>
      <c r="AB1895">
        <f>VLOOKUP(X1895,角色属性总表!AG:AI,2,FALSE)*VLOOKUP(角色等级属性!AA1895,角色间职业划分!P:AG,13,FALSE)/角色间职业划分!$AB$9</f>
        <v>1443.2541530818196</v>
      </c>
      <c r="AC1895">
        <f>VLOOKUP(X1895,角色属性总表!AG:AI,3,FALSE)*VLOOKUP(AA1895,角色间职业划分!P:AG,8,FALSE)/角色间职业划分!$W$9</f>
        <v>7681.4009999999998</v>
      </c>
      <c r="AD1895">
        <f>VLOOKUP(AA1895,角色间职业划分!P:AP,26,FALSE)</f>
        <v>0.4</v>
      </c>
      <c r="AE1895">
        <f>VLOOKUP(X1895,角色属性总表!I:Q,3,FALSE)</f>
        <v>669.31200000000001</v>
      </c>
      <c r="AF1895">
        <f>VLOOKUP(AA1895,角色间职业划分!P:AP,11,FALSE)</f>
        <v>0.35</v>
      </c>
      <c r="AG1895">
        <f t="shared" si="294"/>
        <v>4528.892514614332</v>
      </c>
      <c r="AH1895">
        <f t="shared" si="295"/>
        <v>669</v>
      </c>
      <c r="AJ1895">
        <f t="shared" si="296"/>
        <v>3859.892514614332</v>
      </c>
      <c r="AK1895">
        <v>1891</v>
      </c>
    </row>
    <row r="1896" spans="1:37" x14ac:dyDescent="0.15">
      <c r="A1896">
        <v>1892</v>
      </c>
      <c r="B1896">
        <f>ROUND(VLOOKUP(X1896,角色属性总表!AG:AI,2,FALSE)/角色属性总表!$C$34,0)</f>
        <v>216</v>
      </c>
      <c r="C1896">
        <f>ROUND(VLOOKUP(X1896,角色属性总表!Y:AE,3,FALSE)/J1896,0)</f>
        <v>107</v>
      </c>
      <c r="D1896">
        <f>ROUND(VLOOKUP(X1896,角色属性总表!AG:AI,3,FALSE)/角色属性总表!$C$35,0)</f>
        <v>226</v>
      </c>
      <c r="E1896">
        <f t="shared" si="290"/>
        <v>584</v>
      </c>
      <c r="F1896">
        <f t="shared" si="291"/>
        <v>34</v>
      </c>
      <c r="G1896">
        <f t="shared" si="292"/>
        <v>7</v>
      </c>
      <c r="H1896">
        <v>0</v>
      </c>
      <c r="I1896">
        <f t="shared" si="297"/>
        <v>3</v>
      </c>
      <c r="J1896">
        <f>VLOOKUP(AA1896,角色间职业划分!P:AP,20,FALSE)</f>
        <v>10</v>
      </c>
      <c r="K1896">
        <f>IF(X1896=500,100,VLOOKUP(AA1896,角色间职业划分!P:AP,22,FALSE))</f>
        <v>120</v>
      </c>
      <c r="L1896">
        <f>IF(X1896=500,K1896,VLOOKUP(AA1896,角色间职业划分!P:AP,23,FALSE))</f>
        <v>60</v>
      </c>
      <c r="M1896">
        <f>VLOOKUP(AA1896,角色间职业划分!P:AP,24,FALSE)</f>
        <v>0</v>
      </c>
      <c r="N1896">
        <f>VLOOKUP(AA1896,角色间职业划分!P:AP,14)*100</f>
        <v>95</v>
      </c>
      <c r="O1896">
        <f>VLOOKUP(AA1896,角色间职业划分!P:Z,9,FALSE)</f>
        <v>0</v>
      </c>
      <c r="P1896">
        <f>VLOOKUP(AA1896,角色间职业划分!P:AP,10,FALSE)</f>
        <v>0</v>
      </c>
      <c r="Q1896">
        <f>VLOOKUP(AA1896,角色间职业划分!P:AP,15,FALSE)</f>
        <v>0</v>
      </c>
      <c r="R1896">
        <f>VLOOKUP(AA1896,角色间职业划分!P:AP,16,FALSE)</f>
        <v>0</v>
      </c>
      <c r="S1896">
        <f>VLOOKUP(AA1896,角色间职业划分!P:AP,17,FALSE)</f>
        <v>0</v>
      </c>
      <c r="T1896">
        <f>VLOOKUP(AA1896,角色间职业划分!P:AP,18,FALSE)</f>
        <v>0</v>
      </c>
      <c r="U1896">
        <f>VLOOKUP(AA1896,角色间职业划分!P:AP,27,FALSE)</f>
        <v>0</v>
      </c>
      <c r="V1896">
        <f t="shared" si="293"/>
        <v>4.9999999999999991</v>
      </c>
      <c r="W1896">
        <f>VLOOKUP(AA1896,角色间职业划分!P:Q,2,FALSE)</f>
        <v>38</v>
      </c>
      <c r="X1896">
        <f t="shared" si="298"/>
        <v>74</v>
      </c>
      <c r="Y1896">
        <f>INT(VLOOKUP(X1896,角色属性总表!AG:AH,2,FALSE)*角色属性总表!$C$38)</f>
        <v>1512</v>
      </c>
      <c r="AA1896">
        <f t="shared" si="299"/>
        <v>19</v>
      </c>
      <c r="AB1896">
        <f>VLOOKUP(X1896,角色属性总表!AG:AI,2,FALSE)*VLOOKUP(角色等级属性!AA1896,角色间职业划分!P:AG,13,FALSE)/角色间职业划分!$AB$9</f>
        <v>1460.6427573358171</v>
      </c>
      <c r="AC1896">
        <f>VLOOKUP(X1896,角色属性总表!AG:AI,3,FALSE)*VLOOKUP(AA1896,角色间职业划分!P:AG,8,FALSE)/角色间职业划分!$W$9</f>
        <v>7773.9479999999994</v>
      </c>
      <c r="AD1896">
        <f>VLOOKUP(AA1896,角色间职业划分!P:AP,26,FALSE)</f>
        <v>0.4</v>
      </c>
      <c r="AE1896">
        <f>VLOOKUP(X1896,角色属性总表!I:Q,3,FALSE)</f>
        <v>677.37599999999998</v>
      </c>
      <c r="AF1896">
        <f>VLOOKUP(AA1896,角色间职业划分!P:AP,11,FALSE)</f>
        <v>0.35</v>
      </c>
      <c r="AG1896">
        <f t="shared" si="294"/>
        <v>4633.1703200238198</v>
      </c>
      <c r="AH1896">
        <f t="shared" si="295"/>
        <v>678</v>
      </c>
      <c r="AJ1896">
        <f t="shared" si="296"/>
        <v>3955.1703200238198</v>
      </c>
      <c r="AK1896">
        <v>1892</v>
      </c>
    </row>
    <row r="1897" spans="1:37" x14ac:dyDescent="0.15">
      <c r="A1897">
        <v>1893</v>
      </c>
      <c r="B1897">
        <f>ROUND(VLOOKUP(X1897,角色属性总表!AG:AI,2,FALSE)/角色属性总表!$C$34,0)</f>
        <v>219</v>
      </c>
      <c r="C1897">
        <f>ROUND(VLOOKUP(X1897,角色属性总表!Y:AE,3,FALSE)/J1897,0)</f>
        <v>110</v>
      </c>
      <c r="D1897">
        <f>ROUND(VLOOKUP(X1897,角色属性总表!AG:AI,3,FALSE)/角色属性总表!$C$35,0)</f>
        <v>228</v>
      </c>
      <c r="E1897">
        <f t="shared" si="290"/>
        <v>591</v>
      </c>
      <c r="F1897">
        <f t="shared" si="291"/>
        <v>35</v>
      </c>
      <c r="G1897">
        <f t="shared" si="292"/>
        <v>7</v>
      </c>
      <c r="H1897">
        <v>0</v>
      </c>
      <c r="I1897">
        <f t="shared" si="297"/>
        <v>3</v>
      </c>
      <c r="J1897">
        <f>VLOOKUP(AA1897,角色间职业划分!P:AP,20,FALSE)</f>
        <v>10</v>
      </c>
      <c r="K1897">
        <f>IF(X1897=500,100,VLOOKUP(AA1897,角色间职业划分!P:AP,22,FALSE))</f>
        <v>120</v>
      </c>
      <c r="L1897">
        <f>IF(X1897=500,K1897,VLOOKUP(AA1897,角色间职业划分!P:AP,23,FALSE))</f>
        <v>60</v>
      </c>
      <c r="M1897">
        <f>VLOOKUP(AA1897,角色间职业划分!P:AP,24,FALSE)</f>
        <v>0</v>
      </c>
      <c r="N1897">
        <f>VLOOKUP(AA1897,角色间职业划分!P:AP,14)*100</f>
        <v>95</v>
      </c>
      <c r="O1897">
        <f>VLOOKUP(AA1897,角色间职业划分!P:Z,9,FALSE)</f>
        <v>0</v>
      </c>
      <c r="P1897">
        <f>VLOOKUP(AA1897,角色间职业划分!P:AP,10,FALSE)</f>
        <v>0</v>
      </c>
      <c r="Q1897">
        <f>VLOOKUP(AA1897,角色间职业划分!P:AP,15,FALSE)</f>
        <v>0</v>
      </c>
      <c r="R1897">
        <f>VLOOKUP(AA1897,角色间职业划分!P:AP,16,FALSE)</f>
        <v>0</v>
      </c>
      <c r="S1897">
        <f>VLOOKUP(AA1897,角色间职业划分!P:AP,17,FALSE)</f>
        <v>0</v>
      </c>
      <c r="T1897">
        <f>VLOOKUP(AA1897,角色间职业划分!P:AP,18,FALSE)</f>
        <v>0</v>
      </c>
      <c r="U1897">
        <f>VLOOKUP(AA1897,角色间职业划分!P:AP,27,FALSE)</f>
        <v>0</v>
      </c>
      <c r="V1897">
        <f t="shared" si="293"/>
        <v>4.9999999999999991</v>
      </c>
      <c r="W1897">
        <f>VLOOKUP(AA1897,角色间职业划分!P:Q,2,FALSE)</f>
        <v>38</v>
      </c>
      <c r="X1897">
        <f t="shared" si="298"/>
        <v>75</v>
      </c>
      <c r="Y1897">
        <f>INT(VLOOKUP(X1897,角色属性总表!AG:AH,2,FALSE)*角色属性总表!$C$38)</f>
        <v>1530</v>
      </c>
      <c r="AA1897">
        <f t="shared" si="299"/>
        <v>19</v>
      </c>
      <c r="AB1897">
        <f>VLOOKUP(X1897,角色属性总表!AG:AI,2,FALSE)*VLOOKUP(角色等级属性!AA1897,角色间职业划分!P:AG,13,FALSE)/角色间职业划分!$AB$9</f>
        <v>1478.0313615898149</v>
      </c>
      <c r="AC1897">
        <f>VLOOKUP(X1897,角色属性总表!AG:AI,3,FALSE)*VLOOKUP(AA1897,角色间职业划分!P:AG,8,FALSE)/角色间职业划分!$W$9</f>
        <v>7866.4950000000008</v>
      </c>
      <c r="AD1897">
        <f>VLOOKUP(AA1897,角色间职业划分!P:AP,26,FALSE)</f>
        <v>0.4</v>
      </c>
      <c r="AE1897">
        <f>VLOOKUP(X1897,角色属性总表!I:Q,3,FALSE)</f>
        <v>685.43999999999994</v>
      </c>
      <c r="AF1897">
        <f>VLOOKUP(AA1897,角色间职业划分!P:AP,11,FALSE)</f>
        <v>0.35</v>
      </c>
      <c r="AG1897">
        <f t="shared" si="294"/>
        <v>4738.5017537018521</v>
      </c>
      <c r="AH1897">
        <f t="shared" si="295"/>
        <v>684</v>
      </c>
      <c r="AJ1897">
        <f t="shared" si="296"/>
        <v>4054.5017537018521</v>
      </c>
      <c r="AK1897">
        <v>1893</v>
      </c>
    </row>
    <row r="1898" spans="1:37" x14ac:dyDescent="0.15">
      <c r="A1898">
        <v>1894</v>
      </c>
      <c r="B1898">
        <f>ROUND(VLOOKUP(X1898,角色属性总表!AG:AI,2,FALSE)/角色属性总表!$C$34,0)</f>
        <v>221</v>
      </c>
      <c r="C1898">
        <f>ROUND(VLOOKUP(X1898,角色属性总表!Y:AE,3,FALSE)/J1898,0)</f>
        <v>112</v>
      </c>
      <c r="D1898">
        <f>ROUND(VLOOKUP(X1898,角色属性总表!AG:AI,3,FALSE)/角色属性总表!$C$35,0)</f>
        <v>231</v>
      </c>
      <c r="E1898">
        <f t="shared" si="290"/>
        <v>598</v>
      </c>
      <c r="F1898">
        <f t="shared" si="291"/>
        <v>34</v>
      </c>
      <c r="G1898">
        <f t="shared" si="292"/>
        <v>7</v>
      </c>
      <c r="H1898">
        <v>0</v>
      </c>
      <c r="I1898">
        <f t="shared" si="297"/>
        <v>3</v>
      </c>
      <c r="J1898">
        <f>VLOOKUP(AA1898,角色间职业划分!P:AP,20,FALSE)</f>
        <v>10</v>
      </c>
      <c r="K1898">
        <f>IF(X1898=500,100,VLOOKUP(AA1898,角色间职业划分!P:AP,22,FALSE))</f>
        <v>120</v>
      </c>
      <c r="L1898">
        <f>IF(X1898=500,K1898,VLOOKUP(AA1898,角色间职业划分!P:AP,23,FALSE))</f>
        <v>60</v>
      </c>
      <c r="M1898">
        <f>VLOOKUP(AA1898,角色间职业划分!P:AP,24,FALSE)</f>
        <v>0</v>
      </c>
      <c r="N1898">
        <f>VLOOKUP(AA1898,角色间职业划分!P:AP,14)*100</f>
        <v>95</v>
      </c>
      <c r="O1898">
        <f>VLOOKUP(AA1898,角色间职业划分!P:Z,9,FALSE)</f>
        <v>0</v>
      </c>
      <c r="P1898">
        <f>VLOOKUP(AA1898,角色间职业划分!P:AP,10,FALSE)</f>
        <v>0</v>
      </c>
      <c r="Q1898">
        <f>VLOOKUP(AA1898,角色间职业划分!P:AP,15,FALSE)</f>
        <v>0</v>
      </c>
      <c r="R1898">
        <f>VLOOKUP(AA1898,角色间职业划分!P:AP,16,FALSE)</f>
        <v>0</v>
      </c>
      <c r="S1898">
        <f>VLOOKUP(AA1898,角色间职业划分!P:AP,17,FALSE)</f>
        <v>0</v>
      </c>
      <c r="T1898">
        <f>VLOOKUP(AA1898,角色间职业划分!P:AP,18,FALSE)</f>
        <v>0</v>
      </c>
      <c r="U1898">
        <f>VLOOKUP(AA1898,角色间职业划分!P:AP,27,FALSE)</f>
        <v>0</v>
      </c>
      <c r="V1898">
        <f t="shared" si="293"/>
        <v>4.9999999999999991</v>
      </c>
      <c r="W1898">
        <f>VLOOKUP(AA1898,角色间职业划分!P:Q,2,FALSE)</f>
        <v>38</v>
      </c>
      <c r="X1898">
        <f t="shared" si="298"/>
        <v>76</v>
      </c>
      <c r="Y1898">
        <f>INT(VLOOKUP(X1898,角色属性总表!AG:AH,2,FALSE)*角色属性总表!$C$38)</f>
        <v>1548</v>
      </c>
      <c r="AA1898">
        <f t="shared" si="299"/>
        <v>19</v>
      </c>
      <c r="AB1898">
        <f>VLOOKUP(X1898,角色属性总表!AG:AI,2,FALSE)*VLOOKUP(角色等级属性!AA1898,角色间职业划分!P:AG,13,FALSE)/角色间职业划分!$AB$9</f>
        <v>1495.4199658438126</v>
      </c>
      <c r="AC1898">
        <f>VLOOKUP(X1898,角色属性总表!AG:AI,3,FALSE)*VLOOKUP(AA1898,角色间职业划分!P:AG,8,FALSE)/角色间职业划分!$W$9</f>
        <v>7959.0420000000004</v>
      </c>
      <c r="AD1898">
        <f>VLOOKUP(AA1898,角色间职业划分!P:AP,26,FALSE)</f>
        <v>0.4</v>
      </c>
      <c r="AE1898">
        <f>VLOOKUP(X1898,角色属性总表!I:Q,3,FALSE)</f>
        <v>693.50400000000002</v>
      </c>
      <c r="AF1898">
        <f>VLOOKUP(AA1898,角色间职业划分!P:AP,11,FALSE)</f>
        <v>0.35</v>
      </c>
      <c r="AG1898">
        <f t="shared" si="294"/>
        <v>4844.886488684182</v>
      </c>
      <c r="AH1898">
        <f t="shared" si="295"/>
        <v>693</v>
      </c>
      <c r="AJ1898">
        <f t="shared" si="296"/>
        <v>4151.886488684182</v>
      </c>
      <c r="AK1898">
        <v>1894</v>
      </c>
    </row>
    <row r="1899" spans="1:37" x14ac:dyDescent="0.15">
      <c r="A1899">
        <v>1895</v>
      </c>
      <c r="B1899">
        <f>ROUND(VLOOKUP(X1899,角色属性总表!AG:AI,2,FALSE)/角色属性总表!$C$34,0)</f>
        <v>224</v>
      </c>
      <c r="C1899">
        <f>ROUND(VLOOKUP(X1899,角色属性总表!Y:AE,3,FALSE)/J1899,0)</f>
        <v>114</v>
      </c>
      <c r="D1899">
        <f>ROUND(VLOOKUP(X1899,角色属性总表!AG:AI,3,FALSE)/角色属性总表!$C$35,0)</f>
        <v>234</v>
      </c>
      <c r="E1899">
        <f t="shared" si="290"/>
        <v>605</v>
      </c>
      <c r="F1899">
        <f t="shared" si="291"/>
        <v>34</v>
      </c>
      <c r="G1899">
        <f t="shared" si="292"/>
        <v>7</v>
      </c>
      <c r="H1899">
        <v>0</v>
      </c>
      <c r="I1899">
        <f t="shared" si="297"/>
        <v>3</v>
      </c>
      <c r="J1899">
        <f>VLOOKUP(AA1899,角色间职业划分!P:AP,20,FALSE)</f>
        <v>10</v>
      </c>
      <c r="K1899">
        <f>IF(X1899=500,100,VLOOKUP(AA1899,角色间职业划分!P:AP,22,FALSE))</f>
        <v>120</v>
      </c>
      <c r="L1899">
        <f>IF(X1899=500,K1899,VLOOKUP(AA1899,角色间职业划分!P:AP,23,FALSE))</f>
        <v>60</v>
      </c>
      <c r="M1899">
        <f>VLOOKUP(AA1899,角色间职业划分!P:AP,24,FALSE)</f>
        <v>0</v>
      </c>
      <c r="N1899">
        <f>VLOOKUP(AA1899,角色间职业划分!P:AP,14)*100</f>
        <v>95</v>
      </c>
      <c r="O1899">
        <f>VLOOKUP(AA1899,角色间职业划分!P:Z,9,FALSE)</f>
        <v>0</v>
      </c>
      <c r="P1899">
        <f>VLOOKUP(AA1899,角色间职业划分!P:AP,10,FALSE)</f>
        <v>0</v>
      </c>
      <c r="Q1899">
        <f>VLOOKUP(AA1899,角色间职业划分!P:AP,15,FALSE)</f>
        <v>0</v>
      </c>
      <c r="R1899">
        <f>VLOOKUP(AA1899,角色间职业划分!P:AP,16,FALSE)</f>
        <v>0</v>
      </c>
      <c r="S1899">
        <f>VLOOKUP(AA1899,角色间职业划分!P:AP,17,FALSE)</f>
        <v>0</v>
      </c>
      <c r="T1899">
        <f>VLOOKUP(AA1899,角色间职业划分!P:AP,18,FALSE)</f>
        <v>0</v>
      </c>
      <c r="U1899">
        <f>VLOOKUP(AA1899,角色间职业划分!P:AP,27,FALSE)</f>
        <v>0</v>
      </c>
      <c r="V1899">
        <f t="shared" si="293"/>
        <v>4.9999999999999991</v>
      </c>
      <c r="W1899">
        <f>VLOOKUP(AA1899,角色间职业划分!P:Q,2,FALSE)</f>
        <v>38</v>
      </c>
      <c r="X1899">
        <f t="shared" si="298"/>
        <v>77</v>
      </c>
      <c r="Y1899">
        <f>INT(VLOOKUP(X1899,角色属性总表!AG:AH,2,FALSE)*角色属性总表!$C$38)</f>
        <v>1566</v>
      </c>
      <c r="AA1899">
        <f t="shared" si="299"/>
        <v>19</v>
      </c>
      <c r="AB1899">
        <f>VLOOKUP(X1899,角色属性总表!AG:AI,2,FALSE)*VLOOKUP(角色等级属性!AA1899,角色间职业划分!P:AG,13,FALSE)/角色间职业划分!$AB$9</f>
        <v>1512.8085700978104</v>
      </c>
      <c r="AC1899">
        <f>VLOOKUP(X1899,角色属性总表!AG:AI,3,FALSE)*VLOOKUP(AA1899,角色间职业划分!P:AG,8,FALSE)/角色间职业划分!$W$9</f>
        <v>8051.5889999999999</v>
      </c>
      <c r="AD1899">
        <f>VLOOKUP(AA1899,角色间职业划分!P:AP,26,FALSE)</f>
        <v>0.4</v>
      </c>
      <c r="AE1899">
        <f>VLOOKUP(X1899,角色属性总表!I:Q,3,FALSE)</f>
        <v>701.56799999999998</v>
      </c>
      <c r="AF1899">
        <f>VLOOKUP(AA1899,角色间职业划分!P:AP,11,FALSE)</f>
        <v>0.35</v>
      </c>
      <c r="AG1899">
        <f t="shared" si="294"/>
        <v>4952.3242637559297</v>
      </c>
      <c r="AH1899">
        <f t="shared" si="295"/>
        <v>702</v>
      </c>
      <c r="AJ1899">
        <f t="shared" si="296"/>
        <v>4250.3242637559297</v>
      </c>
      <c r="AK1899">
        <v>1895</v>
      </c>
    </row>
    <row r="1900" spans="1:37" x14ac:dyDescent="0.15">
      <c r="A1900">
        <v>1896</v>
      </c>
      <c r="B1900">
        <f>ROUND(VLOOKUP(X1900,角色属性总表!AG:AI,2,FALSE)/角色属性总表!$C$34,0)</f>
        <v>226</v>
      </c>
      <c r="C1900">
        <f>ROUND(VLOOKUP(X1900,角色属性总表!Y:AE,3,FALSE)/J1900,0)</f>
        <v>117</v>
      </c>
      <c r="D1900">
        <f>ROUND(VLOOKUP(X1900,角色属性总表!AG:AI,3,FALSE)/角色属性总表!$C$35,0)</f>
        <v>237</v>
      </c>
      <c r="E1900">
        <f t="shared" si="290"/>
        <v>612</v>
      </c>
      <c r="F1900">
        <f t="shared" si="291"/>
        <v>34</v>
      </c>
      <c r="G1900">
        <f t="shared" si="292"/>
        <v>7</v>
      </c>
      <c r="H1900">
        <v>0</v>
      </c>
      <c r="I1900">
        <f t="shared" si="297"/>
        <v>3</v>
      </c>
      <c r="J1900">
        <f>VLOOKUP(AA1900,角色间职业划分!P:AP,20,FALSE)</f>
        <v>10</v>
      </c>
      <c r="K1900">
        <f>IF(X1900=500,100,VLOOKUP(AA1900,角色间职业划分!P:AP,22,FALSE))</f>
        <v>120</v>
      </c>
      <c r="L1900">
        <f>IF(X1900=500,K1900,VLOOKUP(AA1900,角色间职业划分!P:AP,23,FALSE))</f>
        <v>60</v>
      </c>
      <c r="M1900">
        <f>VLOOKUP(AA1900,角色间职业划分!P:AP,24,FALSE)</f>
        <v>0</v>
      </c>
      <c r="N1900">
        <f>VLOOKUP(AA1900,角色间职业划分!P:AP,14)*100</f>
        <v>95</v>
      </c>
      <c r="O1900">
        <f>VLOOKUP(AA1900,角色间职业划分!P:Z,9,FALSE)</f>
        <v>0</v>
      </c>
      <c r="P1900">
        <f>VLOOKUP(AA1900,角色间职业划分!P:AP,10,FALSE)</f>
        <v>0</v>
      </c>
      <c r="Q1900">
        <f>VLOOKUP(AA1900,角色间职业划分!P:AP,15,FALSE)</f>
        <v>0</v>
      </c>
      <c r="R1900">
        <f>VLOOKUP(AA1900,角色间职业划分!P:AP,16,FALSE)</f>
        <v>0</v>
      </c>
      <c r="S1900">
        <f>VLOOKUP(AA1900,角色间职业划分!P:AP,17,FALSE)</f>
        <v>0</v>
      </c>
      <c r="T1900">
        <f>VLOOKUP(AA1900,角色间职业划分!P:AP,18,FALSE)</f>
        <v>0</v>
      </c>
      <c r="U1900">
        <f>VLOOKUP(AA1900,角色间职业划分!P:AP,27,FALSE)</f>
        <v>0</v>
      </c>
      <c r="V1900">
        <f t="shared" si="293"/>
        <v>4.9999999999999991</v>
      </c>
      <c r="W1900">
        <f>VLOOKUP(AA1900,角色间职业划分!P:Q,2,FALSE)</f>
        <v>38</v>
      </c>
      <c r="X1900">
        <f t="shared" si="298"/>
        <v>78</v>
      </c>
      <c r="Y1900">
        <f>INT(VLOOKUP(X1900,角色属性总表!AG:AH,2,FALSE)*角色属性总表!$C$38)</f>
        <v>1584</v>
      </c>
      <c r="AA1900">
        <f t="shared" si="299"/>
        <v>19</v>
      </c>
      <c r="AB1900">
        <f>VLOOKUP(X1900,角色属性总表!AG:AI,2,FALSE)*VLOOKUP(角色等级属性!AA1900,角色间职业划分!P:AG,13,FALSE)/角色间职业划分!$AB$9</f>
        <v>1530.1971743518086</v>
      </c>
      <c r="AC1900">
        <f>VLOOKUP(X1900,角色属性总表!AG:AI,3,FALSE)*VLOOKUP(AA1900,角色间职业划分!P:AG,8,FALSE)/角色间职业划分!$W$9</f>
        <v>8144.1360000000013</v>
      </c>
      <c r="AD1900">
        <f>VLOOKUP(AA1900,角色间职业划分!P:AP,26,FALSE)</f>
        <v>0.4</v>
      </c>
      <c r="AE1900">
        <f>VLOOKUP(X1900,角色属性总表!I:Q,3,FALSE)</f>
        <v>709.63200000000006</v>
      </c>
      <c r="AF1900">
        <f>VLOOKUP(AA1900,角色间职业划分!P:AP,11,FALSE)</f>
        <v>0.35</v>
      </c>
      <c r="AG1900">
        <f t="shared" si="294"/>
        <v>5060.8148815845225</v>
      </c>
      <c r="AH1900">
        <f t="shared" si="295"/>
        <v>711</v>
      </c>
      <c r="AJ1900">
        <f t="shared" si="296"/>
        <v>4349.8148815845225</v>
      </c>
      <c r="AK1900">
        <v>1896</v>
      </c>
    </row>
    <row r="1901" spans="1:37" x14ac:dyDescent="0.15">
      <c r="A1901">
        <v>1897</v>
      </c>
      <c r="B1901">
        <f>ROUND(VLOOKUP(X1901,角色属性总表!AG:AI,2,FALSE)/角色属性总表!$C$34,0)</f>
        <v>229</v>
      </c>
      <c r="C1901">
        <f>ROUND(VLOOKUP(X1901,角色属性总表!Y:AE,3,FALSE)/J1901,0)</f>
        <v>119</v>
      </c>
      <c r="D1901">
        <f>ROUND(VLOOKUP(X1901,角色属性总表!AG:AI,3,FALSE)/角色属性总表!$C$35,0)</f>
        <v>239</v>
      </c>
      <c r="E1901">
        <f t="shared" si="290"/>
        <v>619</v>
      </c>
      <c r="F1901">
        <f t="shared" si="291"/>
        <v>34</v>
      </c>
      <c r="G1901">
        <f t="shared" si="292"/>
        <v>7</v>
      </c>
      <c r="H1901">
        <v>0</v>
      </c>
      <c r="I1901">
        <f t="shared" si="297"/>
        <v>3</v>
      </c>
      <c r="J1901">
        <f>VLOOKUP(AA1901,角色间职业划分!P:AP,20,FALSE)</f>
        <v>10</v>
      </c>
      <c r="K1901">
        <f>IF(X1901=500,100,VLOOKUP(AA1901,角色间职业划分!P:AP,22,FALSE))</f>
        <v>120</v>
      </c>
      <c r="L1901">
        <f>IF(X1901=500,K1901,VLOOKUP(AA1901,角色间职业划分!P:AP,23,FALSE))</f>
        <v>60</v>
      </c>
      <c r="M1901">
        <f>VLOOKUP(AA1901,角色间职业划分!P:AP,24,FALSE)</f>
        <v>0</v>
      </c>
      <c r="N1901">
        <f>VLOOKUP(AA1901,角色间职业划分!P:AP,14)*100</f>
        <v>95</v>
      </c>
      <c r="O1901">
        <f>VLOOKUP(AA1901,角色间职业划分!P:Z,9,FALSE)</f>
        <v>0</v>
      </c>
      <c r="P1901">
        <f>VLOOKUP(AA1901,角色间职业划分!P:AP,10,FALSE)</f>
        <v>0</v>
      </c>
      <c r="Q1901">
        <f>VLOOKUP(AA1901,角色间职业划分!P:AP,15,FALSE)</f>
        <v>0</v>
      </c>
      <c r="R1901">
        <f>VLOOKUP(AA1901,角色间职业划分!P:AP,16,FALSE)</f>
        <v>0</v>
      </c>
      <c r="S1901">
        <f>VLOOKUP(AA1901,角色间职业划分!P:AP,17,FALSE)</f>
        <v>0</v>
      </c>
      <c r="T1901">
        <f>VLOOKUP(AA1901,角色间职业划分!P:AP,18,FALSE)</f>
        <v>0</v>
      </c>
      <c r="U1901">
        <f>VLOOKUP(AA1901,角色间职业划分!P:AP,27,FALSE)</f>
        <v>0</v>
      </c>
      <c r="V1901">
        <f t="shared" si="293"/>
        <v>4.9999999999999991</v>
      </c>
      <c r="W1901">
        <f>VLOOKUP(AA1901,角色间职业划分!P:Q,2,FALSE)</f>
        <v>38</v>
      </c>
      <c r="X1901">
        <f t="shared" si="298"/>
        <v>79</v>
      </c>
      <c r="Y1901">
        <f>INT(VLOOKUP(X1901,角色属性总表!AG:AH,2,FALSE)*角色属性总表!$C$38)</f>
        <v>1602</v>
      </c>
      <c r="AA1901">
        <f t="shared" si="299"/>
        <v>19</v>
      </c>
      <c r="AB1901">
        <f>VLOOKUP(X1901,角色属性总表!AG:AI,2,FALSE)*VLOOKUP(角色等级属性!AA1901,角色间职业划分!P:AG,13,FALSE)/角色间职业划分!$AB$9</f>
        <v>1547.5857786058064</v>
      </c>
      <c r="AC1901">
        <f>VLOOKUP(X1901,角色属性总表!AG:AI,3,FALSE)*VLOOKUP(AA1901,角色间职业划分!P:AG,8,FALSE)/角色间职业划分!$W$9</f>
        <v>8236.6830000000009</v>
      </c>
      <c r="AD1901">
        <f>VLOOKUP(AA1901,角色间职业划分!P:AP,26,FALSE)</f>
        <v>0.4</v>
      </c>
      <c r="AE1901">
        <f>VLOOKUP(X1901,角色属性总表!I:Q,3,FALSE)</f>
        <v>717.69600000000003</v>
      </c>
      <c r="AF1901">
        <f>VLOOKUP(AA1901,角色间职业划分!P:AP,11,FALSE)</f>
        <v>0.35</v>
      </c>
      <c r="AG1901">
        <f t="shared" si="294"/>
        <v>5170.3582069402846</v>
      </c>
      <c r="AH1901">
        <f t="shared" si="295"/>
        <v>717</v>
      </c>
      <c r="AJ1901">
        <f t="shared" si="296"/>
        <v>4453.3582069402846</v>
      </c>
      <c r="AK1901">
        <v>1897</v>
      </c>
    </row>
    <row r="1902" spans="1:37" x14ac:dyDescent="0.15">
      <c r="A1902">
        <v>1898</v>
      </c>
      <c r="B1902">
        <f>ROUND(VLOOKUP(X1902,角色属性总表!AG:AI,2,FALSE)/角色属性总表!$C$34,0)</f>
        <v>231</v>
      </c>
      <c r="C1902">
        <f>ROUND(VLOOKUP(X1902,角色属性总表!Y:AE,3,FALSE)/J1902,0)</f>
        <v>122</v>
      </c>
      <c r="D1902">
        <f>ROUND(VLOOKUP(X1902,角色属性总表!AG:AI,3,FALSE)/角色属性总表!$C$35,0)</f>
        <v>242</v>
      </c>
      <c r="E1902">
        <f t="shared" si="290"/>
        <v>625</v>
      </c>
      <c r="F1902">
        <f t="shared" si="291"/>
        <v>34</v>
      </c>
      <c r="G1902">
        <f t="shared" si="292"/>
        <v>7</v>
      </c>
      <c r="H1902">
        <v>0</v>
      </c>
      <c r="I1902">
        <f t="shared" si="297"/>
        <v>3</v>
      </c>
      <c r="J1902">
        <f>VLOOKUP(AA1902,角色间职业划分!P:AP,20,FALSE)</f>
        <v>10</v>
      </c>
      <c r="K1902">
        <f>IF(X1902=500,100,VLOOKUP(AA1902,角色间职业划分!P:AP,22,FALSE))</f>
        <v>120</v>
      </c>
      <c r="L1902">
        <f>IF(X1902=500,K1902,VLOOKUP(AA1902,角色间职业划分!P:AP,23,FALSE))</f>
        <v>60</v>
      </c>
      <c r="M1902">
        <f>VLOOKUP(AA1902,角色间职业划分!P:AP,24,FALSE)</f>
        <v>0</v>
      </c>
      <c r="N1902">
        <f>VLOOKUP(AA1902,角色间职业划分!P:AP,14)*100</f>
        <v>95</v>
      </c>
      <c r="O1902">
        <f>VLOOKUP(AA1902,角色间职业划分!P:Z,9,FALSE)</f>
        <v>0</v>
      </c>
      <c r="P1902">
        <f>VLOOKUP(AA1902,角色间职业划分!P:AP,10,FALSE)</f>
        <v>0</v>
      </c>
      <c r="Q1902">
        <f>VLOOKUP(AA1902,角色间职业划分!P:AP,15,FALSE)</f>
        <v>0</v>
      </c>
      <c r="R1902">
        <f>VLOOKUP(AA1902,角色间职业划分!P:AP,16,FALSE)</f>
        <v>0</v>
      </c>
      <c r="S1902">
        <f>VLOOKUP(AA1902,角色间职业划分!P:AP,17,FALSE)</f>
        <v>0</v>
      </c>
      <c r="T1902">
        <f>VLOOKUP(AA1902,角色间职业划分!P:AP,18,FALSE)</f>
        <v>0</v>
      </c>
      <c r="U1902">
        <f>VLOOKUP(AA1902,角色间职业划分!P:AP,27,FALSE)</f>
        <v>0</v>
      </c>
      <c r="V1902">
        <f t="shared" si="293"/>
        <v>4.9999999999999991</v>
      </c>
      <c r="W1902">
        <f>VLOOKUP(AA1902,角色间职业划分!P:Q,2,FALSE)</f>
        <v>38</v>
      </c>
      <c r="X1902">
        <f t="shared" si="298"/>
        <v>80</v>
      </c>
      <c r="Y1902">
        <f>INT(VLOOKUP(X1902,角色属性总表!AG:AH,2,FALSE)*角色属性总表!$C$38)</f>
        <v>1620</v>
      </c>
      <c r="AA1902">
        <f t="shared" si="299"/>
        <v>19</v>
      </c>
      <c r="AB1902">
        <f>VLOOKUP(X1902,角色属性总表!AG:AI,2,FALSE)*VLOOKUP(角色等级属性!AA1902,角色间职业划分!P:AG,13,FALSE)/角色间职业划分!$AB$9</f>
        <v>1564.9743828598041</v>
      </c>
      <c r="AC1902">
        <f>VLOOKUP(X1902,角色属性总表!AG:AI,3,FALSE)*VLOOKUP(AA1902,角色间职业划分!P:AG,8,FALSE)/角色间职业划分!$W$9</f>
        <v>8329.2300000000014</v>
      </c>
      <c r="AD1902">
        <f>VLOOKUP(AA1902,角色间职业划分!P:AP,26,FALSE)</f>
        <v>0.4</v>
      </c>
      <c r="AE1902">
        <f>VLOOKUP(X1902,角色属性总表!I:Q,3,FALSE)</f>
        <v>725.76</v>
      </c>
      <c r="AF1902">
        <f>VLOOKUP(AA1902,角色间职业划分!P:AP,11,FALSE)</f>
        <v>0.35</v>
      </c>
      <c r="AG1902">
        <f t="shared" si="294"/>
        <v>5280.9541649996081</v>
      </c>
      <c r="AH1902">
        <f t="shared" si="295"/>
        <v>726</v>
      </c>
      <c r="AJ1902">
        <f t="shared" si="296"/>
        <v>4554.9541649996081</v>
      </c>
      <c r="AK1902">
        <v>1898</v>
      </c>
    </row>
    <row r="1903" spans="1:37" x14ac:dyDescent="0.15">
      <c r="A1903">
        <v>1899</v>
      </c>
      <c r="B1903">
        <f>ROUND(VLOOKUP(X1903,角色属性总表!AG:AI,2,FALSE)/角色属性总表!$C$34,0)</f>
        <v>234</v>
      </c>
      <c r="C1903">
        <f>ROUND(VLOOKUP(X1903,角色属性总表!Y:AE,3,FALSE)/J1903,0)</f>
        <v>124</v>
      </c>
      <c r="D1903">
        <f>ROUND(VLOOKUP(X1903,角色属性总表!AG:AI,3,FALSE)/角色属性总表!$C$35,0)</f>
        <v>245</v>
      </c>
      <c r="E1903">
        <f t="shared" si="290"/>
        <v>632</v>
      </c>
      <c r="F1903">
        <f t="shared" si="291"/>
        <v>34</v>
      </c>
      <c r="G1903">
        <f t="shared" si="292"/>
        <v>7</v>
      </c>
      <c r="H1903">
        <v>0</v>
      </c>
      <c r="I1903">
        <f t="shared" si="297"/>
        <v>3</v>
      </c>
      <c r="J1903">
        <f>VLOOKUP(AA1903,角色间职业划分!P:AP,20,FALSE)</f>
        <v>10</v>
      </c>
      <c r="K1903">
        <f>IF(X1903=500,100,VLOOKUP(AA1903,角色间职业划分!P:AP,22,FALSE))</f>
        <v>120</v>
      </c>
      <c r="L1903">
        <f>IF(X1903=500,K1903,VLOOKUP(AA1903,角色间职业划分!P:AP,23,FALSE))</f>
        <v>60</v>
      </c>
      <c r="M1903">
        <f>VLOOKUP(AA1903,角色间职业划分!P:AP,24,FALSE)</f>
        <v>0</v>
      </c>
      <c r="N1903">
        <f>VLOOKUP(AA1903,角色间职业划分!P:AP,14)*100</f>
        <v>95</v>
      </c>
      <c r="O1903">
        <f>VLOOKUP(AA1903,角色间职业划分!P:Z,9,FALSE)</f>
        <v>0</v>
      </c>
      <c r="P1903">
        <f>VLOOKUP(AA1903,角色间职业划分!P:AP,10,FALSE)</f>
        <v>0</v>
      </c>
      <c r="Q1903">
        <f>VLOOKUP(AA1903,角色间职业划分!P:AP,15,FALSE)</f>
        <v>0</v>
      </c>
      <c r="R1903">
        <f>VLOOKUP(AA1903,角色间职业划分!P:AP,16,FALSE)</f>
        <v>0</v>
      </c>
      <c r="S1903">
        <f>VLOOKUP(AA1903,角色间职业划分!P:AP,17,FALSE)</f>
        <v>0</v>
      </c>
      <c r="T1903">
        <f>VLOOKUP(AA1903,角色间职业划分!P:AP,18,FALSE)</f>
        <v>0</v>
      </c>
      <c r="U1903">
        <f>VLOOKUP(AA1903,角色间职业划分!P:AP,27,FALSE)</f>
        <v>0</v>
      </c>
      <c r="V1903">
        <f t="shared" si="293"/>
        <v>4.9999999999999991</v>
      </c>
      <c r="W1903">
        <f>VLOOKUP(AA1903,角色间职业划分!P:Q,2,FALSE)</f>
        <v>38</v>
      </c>
      <c r="X1903">
        <f t="shared" si="298"/>
        <v>81</v>
      </c>
      <c r="Y1903">
        <f>INT(VLOOKUP(X1903,角色属性总表!AG:AH,2,FALSE)*角色属性总表!$C$38)</f>
        <v>1638</v>
      </c>
      <c r="AA1903">
        <f t="shared" si="299"/>
        <v>19</v>
      </c>
      <c r="AB1903">
        <f>VLOOKUP(X1903,角色属性总表!AG:AI,2,FALSE)*VLOOKUP(角色等级属性!AA1903,角色间职业划分!P:AG,13,FALSE)/角色间职业划分!$AB$9</f>
        <v>1582.3629871138019</v>
      </c>
      <c r="AC1903">
        <f>VLOOKUP(X1903,角色属性总表!AG:AI,3,FALSE)*VLOOKUP(AA1903,角色间职业划分!P:AG,8,FALSE)/角色间职业划分!$W$9</f>
        <v>8421.777</v>
      </c>
      <c r="AD1903">
        <f>VLOOKUP(AA1903,角色间职业划分!P:AP,26,FALSE)</f>
        <v>0.4</v>
      </c>
      <c r="AE1903">
        <f>VLOOKUP(X1903,角色属性总表!I:Q,3,FALSE)</f>
        <v>733.82400000000007</v>
      </c>
      <c r="AF1903">
        <f>VLOOKUP(AA1903,角色间职业划分!P:AP,11,FALSE)</f>
        <v>0.35</v>
      </c>
      <c r="AG1903">
        <f t="shared" si="294"/>
        <v>5392.6027397260268</v>
      </c>
      <c r="AH1903">
        <f t="shared" si="295"/>
        <v>735</v>
      </c>
      <c r="AJ1903">
        <f t="shared" si="296"/>
        <v>4657.6027397260268</v>
      </c>
      <c r="AK1903">
        <v>1899</v>
      </c>
    </row>
    <row r="1904" spans="1:37" x14ac:dyDescent="0.15">
      <c r="A1904">
        <v>1900</v>
      </c>
      <c r="B1904">
        <f>ROUND(VLOOKUP(X1904,角色属性总表!AG:AI,2,FALSE)/角色属性总表!$C$34,0)</f>
        <v>237</v>
      </c>
      <c r="C1904">
        <f>ROUND(VLOOKUP(X1904,角色属性总表!Y:AE,3,FALSE)/J1904,0)</f>
        <v>127</v>
      </c>
      <c r="D1904">
        <f>ROUND(VLOOKUP(X1904,角色属性总表!AG:AI,3,FALSE)/角色属性总表!$C$35,0)</f>
        <v>247</v>
      </c>
      <c r="E1904">
        <f t="shared" si="290"/>
        <v>639</v>
      </c>
      <c r="F1904">
        <f t="shared" si="291"/>
        <v>34</v>
      </c>
      <c r="G1904">
        <f t="shared" si="292"/>
        <v>7</v>
      </c>
      <c r="H1904">
        <v>0</v>
      </c>
      <c r="I1904">
        <f t="shared" si="297"/>
        <v>3</v>
      </c>
      <c r="J1904">
        <f>VLOOKUP(AA1904,角色间职业划分!P:AP,20,FALSE)</f>
        <v>10</v>
      </c>
      <c r="K1904">
        <f>IF(X1904=500,100,VLOOKUP(AA1904,角色间职业划分!P:AP,22,FALSE))</f>
        <v>120</v>
      </c>
      <c r="L1904">
        <f>IF(X1904=500,K1904,VLOOKUP(AA1904,角色间职业划分!P:AP,23,FALSE))</f>
        <v>60</v>
      </c>
      <c r="M1904">
        <f>VLOOKUP(AA1904,角色间职业划分!P:AP,24,FALSE)</f>
        <v>0</v>
      </c>
      <c r="N1904">
        <f>VLOOKUP(AA1904,角色间职业划分!P:AP,14)*100</f>
        <v>95</v>
      </c>
      <c r="O1904">
        <f>VLOOKUP(AA1904,角色间职业划分!P:Z,9,FALSE)</f>
        <v>0</v>
      </c>
      <c r="P1904">
        <f>VLOOKUP(AA1904,角色间职业划分!P:AP,10,FALSE)</f>
        <v>0</v>
      </c>
      <c r="Q1904">
        <f>VLOOKUP(AA1904,角色间职业划分!P:AP,15,FALSE)</f>
        <v>0</v>
      </c>
      <c r="R1904">
        <f>VLOOKUP(AA1904,角色间职业划分!P:AP,16,FALSE)</f>
        <v>0</v>
      </c>
      <c r="S1904">
        <f>VLOOKUP(AA1904,角色间职业划分!P:AP,17,FALSE)</f>
        <v>0</v>
      </c>
      <c r="T1904">
        <f>VLOOKUP(AA1904,角色间职业划分!P:AP,18,FALSE)</f>
        <v>0</v>
      </c>
      <c r="U1904">
        <f>VLOOKUP(AA1904,角色间职业划分!P:AP,27,FALSE)</f>
        <v>0</v>
      </c>
      <c r="V1904">
        <f t="shared" si="293"/>
        <v>4.9999999999999991</v>
      </c>
      <c r="W1904">
        <f>VLOOKUP(AA1904,角色间职业划分!P:Q,2,FALSE)</f>
        <v>38</v>
      </c>
      <c r="X1904">
        <f t="shared" si="298"/>
        <v>82</v>
      </c>
      <c r="Y1904">
        <f>INT(VLOOKUP(X1904,角色属性总表!AG:AH,2,FALSE)*角色属性总表!$C$38)</f>
        <v>1656</v>
      </c>
      <c r="AA1904">
        <f t="shared" si="299"/>
        <v>19</v>
      </c>
      <c r="AB1904">
        <f>VLOOKUP(X1904,角色属性总表!AG:AI,2,FALSE)*VLOOKUP(角色等级属性!AA1904,角色间职业划分!P:AG,13,FALSE)/角色间职业划分!$AB$9</f>
        <v>1599.7515913677996</v>
      </c>
      <c r="AC1904">
        <f>VLOOKUP(X1904,角色属性总表!AG:AI,3,FALSE)*VLOOKUP(AA1904,角色间职业划分!P:AG,8,FALSE)/角色间职业划分!$W$9</f>
        <v>8514.3240000000005</v>
      </c>
      <c r="AD1904">
        <f>VLOOKUP(AA1904,角色间职业划分!P:AP,26,FALSE)</f>
        <v>0.4</v>
      </c>
      <c r="AE1904">
        <f>VLOOKUP(X1904,角色属性总表!I:Q,3,FALSE)</f>
        <v>741.88799999999992</v>
      </c>
      <c r="AF1904">
        <f>VLOOKUP(AA1904,角色间职业划分!P:AP,11,FALSE)</f>
        <v>0.35</v>
      </c>
      <c r="AG1904">
        <f t="shared" si="294"/>
        <v>5505.3039723248176</v>
      </c>
      <c r="AH1904">
        <f t="shared" si="295"/>
        <v>741</v>
      </c>
      <c r="AJ1904">
        <f t="shared" si="296"/>
        <v>4764.3039723248176</v>
      </c>
      <c r="AK1904">
        <v>1900</v>
      </c>
    </row>
    <row r="1905" spans="1:37" x14ac:dyDescent="0.15">
      <c r="A1905">
        <v>1901</v>
      </c>
      <c r="B1905">
        <f>ROUND(VLOOKUP(X1905,角色属性总表!AG:AI,2,FALSE)/角色属性总表!$C$34,0)</f>
        <v>239</v>
      </c>
      <c r="C1905">
        <f>ROUND(VLOOKUP(X1905,角色属性总表!Y:AE,3,FALSE)/J1905,0)</f>
        <v>129</v>
      </c>
      <c r="D1905">
        <f>ROUND(VLOOKUP(X1905,角色属性总表!AG:AI,3,FALSE)/角色属性总表!$C$35,0)</f>
        <v>250</v>
      </c>
      <c r="E1905">
        <f t="shared" si="290"/>
        <v>646</v>
      </c>
      <c r="F1905">
        <f t="shared" si="291"/>
        <v>34</v>
      </c>
      <c r="G1905">
        <f t="shared" si="292"/>
        <v>7</v>
      </c>
      <c r="H1905">
        <v>0</v>
      </c>
      <c r="I1905">
        <f t="shared" si="297"/>
        <v>3</v>
      </c>
      <c r="J1905">
        <f>VLOOKUP(AA1905,角色间职业划分!P:AP,20,FALSE)</f>
        <v>10</v>
      </c>
      <c r="K1905">
        <f>IF(X1905=500,100,VLOOKUP(AA1905,角色间职业划分!P:AP,22,FALSE))</f>
        <v>120</v>
      </c>
      <c r="L1905">
        <f>IF(X1905=500,K1905,VLOOKUP(AA1905,角色间职业划分!P:AP,23,FALSE))</f>
        <v>60</v>
      </c>
      <c r="M1905">
        <f>VLOOKUP(AA1905,角色间职业划分!P:AP,24,FALSE)</f>
        <v>0</v>
      </c>
      <c r="N1905">
        <f>VLOOKUP(AA1905,角色间职业划分!P:AP,14)*100</f>
        <v>95</v>
      </c>
      <c r="O1905">
        <f>VLOOKUP(AA1905,角色间职业划分!P:Z,9,FALSE)</f>
        <v>0</v>
      </c>
      <c r="P1905">
        <f>VLOOKUP(AA1905,角色间职业划分!P:AP,10,FALSE)</f>
        <v>0</v>
      </c>
      <c r="Q1905">
        <f>VLOOKUP(AA1905,角色间职业划分!P:AP,15,FALSE)</f>
        <v>0</v>
      </c>
      <c r="R1905">
        <f>VLOOKUP(AA1905,角色间职业划分!P:AP,16,FALSE)</f>
        <v>0</v>
      </c>
      <c r="S1905">
        <f>VLOOKUP(AA1905,角色间职业划分!P:AP,17,FALSE)</f>
        <v>0</v>
      </c>
      <c r="T1905">
        <f>VLOOKUP(AA1905,角色间职业划分!P:AP,18,FALSE)</f>
        <v>0</v>
      </c>
      <c r="U1905">
        <f>VLOOKUP(AA1905,角色间职业划分!P:AP,27,FALSE)</f>
        <v>0</v>
      </c>
      <c r="V1905">
        <f t="shared" si="293"/>
        <v>4.9999999999999991</v>
      </c>
      <c r="W1905">
        <f>VLOOKUP(AA1905,角色间职业划分!P:Q,2,FALSE)</f>
        <v>38</v>
      </c>
      <c r="X1905">
        <f t="shared" si="298"/>
        <v>83</v>
      </c>
      <c r="Y1905">
        <f>INT(VLOOKUP(X1905,角色属性总表!AG:AH,2,FALSE)*角色属性总表!$C$38)</f>
        <v>1674</v>
      </c>
      <c r="AA1905">
        <f t="shared" si="299"/>
        <v>19</v>
      </c>
      <c r="AB1905">
        <f>VLOOKUP(X1905,角色属性总表!AG:AI,2,FALSE)*VLOOKUP(角色等级属性!AA1905,角色间职业划分!P:AG,13,FALSE)/角色间职业划分!$AB$9</f>
        <v>1617.1401956217978</v>
      </c>
      <c r="AC1905">
        <f>VLOOKUP(X1905,角色属性总表!AG:AI,3,FALSE)*VLOOKUP(AA1905,角色间职业划分!P:AG,8,FALSE)/角色间职业划分!$W$9</f>
        <v>8606.871000000001</v>
      </c>
      <c r="AD1905">
        <f>VLOOKUP(AA1905,角色间职业划分!P:AP,26,FALSE)</f>
        <v>0.4</v>
      </c>
      <c r="AE1905">
        <f>VLOOKUP(X1905,角色属性总表!I:Q,3,FALSE)</f>
        <v>749.952</v>
      </c>
      <c r="AF1905">
        <f>VLOOKUP(AA1905,角色间职业划分!P:AP,11,FALSE)</f>
        <v>0.35</v>
      </c>
      <c r="AG1905">
        <f t="shared" si="294"/>
        <v>5619.0579597670749</v>
      </c>
      <c r="AH1905">
        <f t="shared" si="295"/>
        <v>750</v>
      </c>
      <c r="AJ1905">
        <f t="shared" si="296"/>
        <v>4869.0579597670749</v>
      </c>
      <c r="AK1905">
        <v>1901</v>
      </c>
    </row>
    <row r="1906" spans="1:37" x14ac:dyDescent="0.15">
      <c r="A1906">
        <v>1902</v>
      </c>
      <c r="B1906">
        <f>ROUND(VLOOKUP(X1906,角色属性总表!AG:AI,2,FALSE)/角色属性总表!$C$34,0)</f>
        <v>242</v>
      </c>
      <c r="C1906">
        <f>ROUND(VLOOKUP(X1906,角色属性总表!Y:AE,3,FALSE)/J1906,0)</f>
        <v>132</v>
      </c>
      <c r="D1906">
        <f>ROUND(VLOOKUP(X1906,角色属性总表!AG:AI,3,FALSE)/角色属性总表!$C$35,0)</f>
        <v>253</v>
      </c>
      <c r="E1906">
        <f t="shared" si="290"/>
        <v>653</v>
      </c>
      <c r="F1906">
        <f t="shared" si="291"/>
        <v>34</v>
      </c>
      <c r="G1906">
        <f t="shared" si="292"/>
        <v>7</v>
      </c>
      <c r="H1906">
        <v>0</v>
      </c>
      <c r="I1906">
        <f t="shared" si="297"/>
        <v>3</v>
      </c>
      <c r="J1906">
        <f>VLOOKUP(AA1906,角色间职业划分!P:AP,20,FALSE)</f>
        <v>10</v>
      </c>
      <c r="K1906">
        <f>IF(X1906=500,100,VLOOKUP(AA1906,角色间职业划分!P:AP,22,FALSE))</f>
        <v>120</v>
      </c>
      <c r="L1906">
        <f>IF(X1906=500,K1906,VLOOKUP(AA1906,角色间职业划分!P:AP,23,FALSE))</f>
        <v>60</v>
      </c>
      <c r="M1906">
        <f>VLOOKUP(AA1906,角色间职业划分!P:AP,24,FALSE)</f>
        <v>0</v>
      </c>
      <c r="N1906">
        <f>VLOOKUP(AA1906,角色间职业划分!P:AP,14)*100</f>
        <v>95</v>
      </c>
      <c r="O1906">
        <f>VLOOKUP(AA1906,角色间职业划分!P:Z,9,FALSE)</f>
        <v>0</v>
      </c>
      <c r="P1906">
        <f>VLOOKUP(AA1906,角色间职业划分!P:AP,10,FALSE)</f>
        <v>0</v>
      </c>
      <c r="Q1906">
        <f>VLOOKUP(AA1906,角色间职业划分!P:AP,15,FALSE)</f>
        <v>0</v>
      </c>
      <c r="R1906">
        <f>VLOOKUP(AA1906,角色间职业划分!P:AP,16,FALSE)</f>
        <v>0</v>
      </c>
      <c r="S1906">
        <f>VLOOKUP(AA1906,角色间职业划分!P:AP,17,FALSE)</f>
        <v>0</v>
      </c>
      <c r="T1906">
        <f>VLOOKUP(AA1906,角色间职业划分!P:AP,18,FALSE)</f>
        <v>0</v>
      </c>
      <c r="U1906">
        <f>VLOOKUP(AA1906,角色间职业划分!P:AP,27,FALSE)</f>
        <v>0</v>
      </c>
      <c r="V1906">
        <f t="shared" si="293"/>
        <v>4.9999999999999991</v>
      </c>
      <c r="W1906">
        <f>VLOOKUP(AA1906,角色间职业划分!P:Q,2,FALSE)</f>
        <v>38</v>
      </c>
      <c r="X1906">
        <f t="shared" si="298"/>
        <v>84</v>
      </c>
      <c r="Y1906">
        <f>INT(VLOOKUP(X1906,角色属性总表!AG:AH,2,FALSE)*角色属性总表!$C$38)</f>
        <v>1692</v>
      </c>
      <c r="AA1906">
        <f t="shared" si="299"/>
        <v>19</v>
      </c>
      <c r="AB1906">
        <f>VLOOKUP(X1906,角色属性总表!AG:AI,2,FALSE)*VLOOKUP(角色等级属性!AA1906,角色间职业划分!P:AG,13,FALSE)/角色间职业划分!$AB$9</f>
        <v>1634.5287998757954</v>
      </c>
      <c r="AC1906">
        <f>VLOOKUP(X1906,角色属性总表!AG:AI,3,FALSE)*VLOOKUP(AA1906,角色间职业划分!P:AG,8,FALSE)/角色间职业划分!$W$9</f>
        <v>8699.4180000000015</v>
      </c>
      <c r="AD1906">
        <f>VLOOKUP(AA1906,角色间职业划分!P:AP,26,FALSE)</f>
        <v>0.4</v>
      </c>
      <c r="AE1906">
        <f>VLOOKUP(X1906,角色属性总表!I:Q,3,FALSE)</f>
        <v>758.01599999999996</v>
      </c>
      <c r="AF1906">
        <f>VLOOKUP(AA1906,角色间职业划分!P:AP,11,FALSE)</f>
        <v>0.35</v>
      </c>
      <c r="AG1906">
        <f t="shared" si="294"/>
        <v>5733.8648533794221</v>
      </c>
      <c r="AH1906">
        <f t="shared" si="295"/>
        <v>759</v>
      </c>
      <c r="AJ1906">
        <f t="shared" si="296"/>
        <v>4974.8648533794221</v>
      </c>
      <c r="AK1906">
        <v>1902</v>
      </c>
    </row>
    <row r="1907" spans="1:37" x14ac:dyDescent="0.15">
      <c r="A1907">
        <v>1903</v>
      </c>
      <c r="B1907">
        <f>ROUND(VLOOKUP(X1907,角色属性总表!AG:AI,2,FALSE)/角色属性总表!$C$34,0)</f>
        <v>244</v>
      </c>
      <c r="C1907">
        <f>ROUND(VLOOKUP(X1907,角色属性总表!Y:AE,3,FALSE)/J1907,0)</f>
        <v>134</v>
      </c>
      <c r="D1907">
        <f>ROUND(VLOOKUP(X1907,角色属性总表!AG:AI,3,FALSE)/角色属性总表!$C$35,0)</f>
        <v>255</v>
      </c>
      <c r="E1907">
        <f t="shared" si="290"/>
        <v>660</v>
      </c>
      <c r="F1907">
        <f t="shared" si="291"/>
        <v>34</v>
      </c>
      <c r="G1907">
        <f t="shared" si="292"/>
        <v>7</v>
      </c>
      <c r="H1907">
        <v>0</v>
      </c>
      <c r="I1907">
        <f t="shared" si="297"/>
        <v>3</v>
      </c>
      <c r="J1907">
        <f>VLOOKUP(AA1907,角色间职业划分!P:AP,20,FALSE)</f>
        <v>10</v>
      </c>
      <c r="K1907">
        <f>IF(X1907=500,100,VLOOKUP(AA1907,角色间职业划分!P:AP,22,FALSE))</f>
        <v>120</v>
      </c>
      <c r="L1907">
        <f>IF(X1907=500,K1907,VLOOKUP(AA1907,角色间职业划分!P:AP,23,FALSE))</f>
        <v>60</v>
      </c>
      <c r="M1907">
        <f>VLOOKUP(AA1907,角色间职业划分!P:AP,24,FALSE)</f>
        <v>0</v>
      </c>
      <c r="N1907">
        <f>VLOOKUP(AA1907,角色间职业划分!P:AP,14)*100</f>
        <v>95</v>
      </c>
      <c r="O1907">
        <f>VLOOKUP(AA1907,角色间职业划分!P:Z,9,FALSE)</f>
        <v>0</v>
      </c>
      <c r="P1907">
        <f>VLOOKUP(AA1907,角色间职业划分!P:AP,10,FALSE)</f>
        <v>0</v>
      </c>
      <c r="Q1907">
        <f>VLOOKUP(AA1907,角色间职业划分!P:AP,15,FALSE)</f>
        <v>0</v>
      </c>
      <c r="R1907">
        <f>VLOOKUP(AA1907,角色间职业划分!P:AP,16,FALSE)</f>
        <v>0</v>
      </c>
      <c r="S1907">
        <f>VLOOKUP(AA1907,角色间职业划分!P:AP,17,FALSE)</f>
        <v>0</v>
      </c>
      <c r="T1907">
        <f>VLOOKUP(AA1907,角色间职业划分!P:AP,18,FALSE)</f>
        <v>0</v>
      </c>
      <c r="U1907">
        <f>VLOOKUP(AA1907,角色间职业划分!P:AP,27,FALSE)</f>
        <v>0</v>
      </c>
      <c r="V1907">
        <f t="shared" si="293"/>
        <v>4.9999999999999991</v>
      </c>
      <c r="W1907">
        <f>VLOOKUP(AA1907,角色间职业划分!P:Q,2,FALSE)</f>
        <v>38</v>
      </c>
      <c r="X1907">
        <f t="shared" si="298"/>
        <v>85</v>
      </c>
      <c r="Y1907">
        <f>INT(VLOOKUP(X1907,角色属性总表!AG:AH,2,FALSE)*角色属性总表!$C$38)</f>
        <v>1710</v>
      </c>
      <c r="AA1907">
        <f t="shared" si="299"/>
        <v>19</v>
      </c>
      <c r="AB1907">
        <f>VLOOKUP(X1907,角色属性总表!AG:AI,2,FALSE)*VLOOKUP(角色等级属性!AA1907,角色间职业划分!P:AG,13,FALSE)/角色间职业划分!$AB$9</f>
        <v>1651.9174041297933</v>
      </c>
      <c r="AC1907">
        <f>VLOOKUP(X1907,角色属性总表!AG:AI,3,FALSE)*VLOOKUP(AA1907,角色间职业划分!P:AG,8,FALSE)/角色间职业划分!$W$9</f>
        <v>8791.9650000000001</v>
      </c>
      <c r="AD1907">
        <f>VLOOKUP(AA1907,角色间职业划分!P:AP,26,FALSE)</f>
        <v>0.4</v>
      </c>
      <c r="AE1907">
        <f>VLOOKUP(X1907,角色属性总表!I:Q,3,FALSE)</f>
        <v>766.08</v>
      </c>
      <c r="AF1907">
        <f>VLOOKUP(AA1907,角色间职业划分!P:AP,11,FALSE)</f>
        <v>0.35</v>
      </c>
      <c r="AG1907">
        <f t="shared" si="294"/>
        <v>5849.7248574958685</v>
      </c>
      <c r="AH1907">
        <f t="shared" si="295"/>
        <v>765</v>
      </c>
      <c r="AJ1907">
        <f t="shared" si="296"/>
        <v>5084.7248574958685</v>
      </c>
      <c r="AK1907">
        <v>1903</v>
      </c>
    </row>
    <row r="1908" spans="1:37" x14ac:dyDescent="0.15">
      <c r="A1908">
        <v>1904</v>
      </c>
      <c r="B1908">
        <f>ROUND(VLOOKUP(X1908,角色属性总表!AG:AI,2,FALSE)/角色属性总表!$C$34,0)</f>
        <v>247</v>
      </c>
      <c r="C1908">
        <f>ROUND(VLOOKUP(X1908,角色属性总表!Y:AE,3,FALSE)/J1908,0)</f>
        <v>137</v>
      </c>
      <c r="D1908">
        <f>ROUND(VLOOKUP(X1908,角色属性总表!AG:AI,3,FALSE)/角色属性总表!$C$35,0)</f>
        <v>258</v>
      </c>
      <c r="E1908">
        <f t="shared" si="290"/>
        <v>667</v>
      </c>
      <c r="F1908">
        <f t="shared" si="291"/>
        <v>34</v>
      </c>
      <c r="G1908">
        <f t="shared" si="292"/>
        <v>7</v>
      </c>
      <c r="H1908">
        <v>0</v>
      </c>
      <c r="I1908">
        <f t="shared" si="297"/>
        <v>3</v>
      </c>
      <c r="J1908">
        <f>VLOOKUP(AA1908,角色间职业划分!P:AP,20,FALSE)</f>
        <v>10</v>
      </c>
      <c r="K1908">
        <f>IF(X1908=500,100,VLOOKUP(AA1908,角色间职业划分!P:AP,22,FALSE))</f>
        <v>120</v>
      </c>
      <c r="L1908">
        <f>IF(X1908=500,K1908,VLOOKUP(AA1908,角色间职业划分!P:AP,23,FALSE))</f>
        <v>60</v>
      </c>
      <c r="M1908">
        <f>VLOOKUP(AA1908,角色间职业划分!P:AP,24,FALSE)</f>
        <v>0</v>
      </c>
      <c r="N1908">
        <f>VLOOKUP(AA1908,角色间职业划分!P:AP,14)*100</f>
        <v>95</v>
      </c>
      <c r="O1908">
        <f>VLOOKUP(AA1908,角色间职业划分!P:Z,9,FALSE)</f>
        <v>0</v>
      </c>
      <c r="P1908">
        <f>VLOOKUP(AA1908,角色间职业划分!P:AP,10,FALSE)</f>
        <v>0</v>
      </c>
      <c r="Q1908">
        <f>VLOOKUP(AA1908,角色间职业划分!P:AP,15,FALSE)</f>
        <v>0</v>
      </c>
      <c r="R1908">
        <f>VLOOKUP(AA1908,角色间职业划分!P:AP,16,FALSE)</f>
        <v>0</v>
      </c>
      <c r="S1908">
        <f>VLOOKUP(AA1908,角色间职业划分!P:AP,17,FALSE)</f>
        <v>0</v>
      </c>
      <c r="T1908">
        <f>VLOOKUP(AA1908,角色间职业划分!P:AP,18,FALSE)</f>
        <v>0</v>
      </c>
      <c r="U1908">
        <f>VLOOKUP(AA1908,角色间职业划分!P:AP,27,FALSE)</f>
        <v>0</v>
      </c>
      <c r="V1908">
        <f t="shared" si="293"/>
        <v>4.9999999999999991</v>
      </c>
      <c r="W1908">
        <f>VLOOKUP(AA1908,角色间职业划分!P:Q,2,FALSE)</f>
        <v>38</v>
      </c>
      <c r="X1908">
        <f t="shared" si="298"/>
        <v>86</v>
      </c>
      <c r="Y1908">
        <f>INT(VLOOKUP(X1908,角色属性总表!AG:AH,2,FALSE)*角色属性总表!$C$38)</f>
        <v>1728</v>
      </c>
      <c r="AA1908">
        <f t="shared" si="299"/>
        <v>19</v>
      </c>
      <c r="AB1908">
        <f>VLOOKUP(X1908,角色属性总表!AG:AI,2,FALSE)*VLOOKUP(角色等级属性!AA1908,角色间职业划分!P:AG,13,FALSE)/角色间职业划分!$AB$9</f>
        <v>1669.3060083837911</v>
      </c>
      <c r="AC1908">
        <f>VLOOKUP(X1908,角色属性总表!AG:AI,3,FALSE)*VLOOKUP(AA1908,角色间职业划分!P:AG,8,FALSE)/角色间职业划分!$W$9</f>
        <v>8884.5120000000006</v>
      </c>
      <c r="AD1908">
        <f>VLOOKUP(AA1908,角色间职业划分!P:AP,26,FALSE)</f>
        <v>0.4</v>
      </c>
      <c r="AE1908">
        <f>VLOOKUP(X1908,角色属性总表!I:Q,3,FALSE)</f>
        <v>774.14400000000001</v>
      </c>
      <c r="AF1908">
        <f>VLOOKUP(AA1908,角色间职业划分!P:AP,11,FALSE)</f>
        <v>0.35</v>
      </c>
      <c r="AG1908">
        <f t="shared" si="294"/>
        <v>5966.6382281684428</v>
      </c>
      <c r="AH1908">
        <f t="shared" si="295"/>
        <v>774</v>
      </c>
      <c r="AJ1908">
        <f t="shared" si="296"/>
        <v>5192.6382281684428</v>
      </c>
      <c r="AK1908">
        <v>1904</v>
      </c>
    </row>
    <row r="1909" spans="1:37" x14ac:dyDescent="0.15">
      <c r="A1909">
        <v>1905</v>
      </c>
      <c r="B1909">
        <f>ROUND(VLOOKUP(X1909,角色属性总表!AG:AI,2,FALSE)/角色属性总表!$C$34,0)</f>
        <v>249</v>
      </c>
      <c r="C1909">
        <f>ROUND(VLOOKUP(X1909,角色属性总表!Y:AE,3,FALSE)/J1909,0)</f>
        <v>139</v>
      </c>
      <c r="D1909">
        <f>ROUND(VLOOKUP(X1909,角色属性总表!AG:AI,3,FALSE)/角色属性总表!$C$35,0)</f>
        <v>261</v>
      </c>
      <c r="E1909">
        <f t="shared" si="290"/>
        <v>674</v>
      </c>
      <c r="F1909">
        <f t="shared" si="291"/>
        <v>34</v>
      </c>
      <c r="G1909">
        <f t="shared" si="292"/>
        <v>7</v>
      </c>
      <c r="H1909">
        <v>0</v>
      </c>
      <c r="I1909">
        <f t="shared" si="297"/>
        <v>3</v>
      </c>
      <c r="J1909">
        <f>VLOOKUP(AA1909,角色间职业划分!P:AP,20,FALSE)</f>
        <v>10</v>
      </c>
      <c r="K1909">
        <f>IF(X1909=500,100,VLOOKUP(AA1909,角色间职业划分!P:AP,22,FALSE))</f>
        <v>120</v>
      </c>
      <c r="L1909">
        <f>IF(X1909=500,K1909,VLOOKUP(AA1909,角色间职业划分!P:AP,23,FALSE))</f>
        <v>60</v>
      </c>
      <c r="M1909">
        <f>VLOOKUP(AA1909,角色间职业划分!P:AP,24,FALSE)</f>
        <v>0</v>
      </c>
      <c r="N1909">
        <f>VLOOKUP(AA1909,角色间职业划分!P:AP,14)*100</f>
        <v>95</v>
      </c>
      <c r="O1909">
        <f>VLOOKUP(AA1909,角色间职业划分!P:Z,9,FALSE)</f>
        <v>0</v>
      </c>
      <c r="P1909">
        <f>VLOOKUP(AA1909,角色间职业划分!P:AP,10,FALSE)</f>
        <v>0</v>
      </c>
      <c r="Q1909">
        <f>VLOOKUP(AA1909,角色间职业划分!P:AP,15,FALSE)</f>
        <v>0</v>
      </c>
      <c r="R1909">
        <f>VLOOKUP(AA1909,角色间职业划分!P:AP,16,FALSE)</f>
        <v>0</v>
      </c>
      <c r="S1909">
        <f>VLOOKUP(AA1909,角色间职业划分!P:AP,17,FALSE)</f>
        <v>0</v>
      </c>
      <c r="T1909">
        <f>VLOOKUP(AA1909,角色间职业划分!P:AP,18,FALSE)</f>
        <v>0</v>
      </c>
      <c r="U1909">
        <f>VLOOKUP(AA1909,角色间职业划分!P:AP,27,FALSE)</f>
        <v>0</v>
      </c>
      <c r="V1909">
        <f t="shared" si="293"/>
        <v>4.9999999999999991</v>
      </c>
      <c r="W1909">
        <f>VLOOKUP(AA1909,角色间职业划分!P:Q,2,FALSE)</f>
        <v>38</v>
      </c>
      <c r="X1909">
        <f t="shared" si="298"/>
        <v>87</v>
      </c>
      <c r="Y1909">
        <f>INT(VLOOKUP(X1909,角色属性总表!AG:AH,2,FALSE)*角色属性总表!$C$38)</f>
        <v>1746</v>
      </c>
      <c r="AA1909">
        <f t="shared" si="299"/>
        <v>19</v>
      </c>
      <c r="AB1909">
        <f>VLOOKUP(X1909,角色属性总表!AG:AI,2,FALSE)*VLOOKUP(角色等级属性!AA1909,角色间职业划分!P:AG,13,FALSE)/角色间职业划分!$AB$9</f>
        <v>1686.6946126377886</v>
      </c>
      <c r="AC1909">
        <f>VLOOKUP(X1909,角色属性总表!AG:AI,3,FALSE)*VLOOKUP(AA1909,角色间职业划分!P:AG,8,FALSE)/角色间职业划分!$W$9</f>
        <v>8977.0589999999993</v>
      </c>
      <c r="AD1909">
        <f>VLOOKUP(AA1909,角色间职业划分!P:AP,26,FALSE)</f>
        <v>0.4</v>
      </c>
      <c r="AE1909">
        <f>VLOOKUP(X1909,角色属性总表!I:Q,3,FALSE)</f>
        <v>782.20799999999997</v>
      </c>
      <c r="AF1909">
        <f>VLOOKUP(AA1909,角色间职业划分!P:AP,11,FALSE)</f>
        <v>0.35</v>
      </c>
      <c r="AG1909">
        <f t="shared" si="294"/>
        <v>6084.6052719335185</v>
      </c>
      <c r="AH1909">
        <f t="shared" si="295"/>
        <v>783</v>
      </c>
      <c r="AJ1909">
        <f t="shared" si="296"/>
        <v>5301.6052719335185</v>
      </c>
      <c r="AK1909">
        <v>1905</v>
      </c>
    </row>
    <row r="1910" spans="1:37" x14ac:dyDescent="0.15">
      <c r="A1910">
        <v>1906</v>
      </c>
      <c r="B1910">
        <f>ROUND(VLOOKUP(X1910,角色属性总表!AG:AI,2,FALSE)/角色属性总表!$C$34,0)</f>
        <v>252</v>
      </c>
      <c r="C1910">
        <f>ROUND(VLOOKUP(X1910,角色属性总表!Y:AE,3,FALSE)/J1910,0)</f>
        <v>142</v>
      </c>
      <c r="D1910">
        <f>ROUND(VLOOKUP(X1910,角色属性总表!AG:AI,3,FALSE)/角色属性总表!$C$35,0)</f>
        <v>263</v>
      </c>
      <c r="E1910">
        <f t="shared" si="290"/>
        <v>681</v>
      </c>
      <c r="F1910">
        <f t="shared" si="291"/>
        <v>34</v>
      </c>
      <c r="G1910">
        <f t="shared" si="292"/>
        <v>7</v>
      </c>
      <c r="H1910">
        <v>0</v>
      </c>
      <c r="I1910">
        <f t="shared" si="297"/>
        <v>3</v>
      </c>
      <c r="J1910">
        <f>VLOOKUP(AA1910,角色间职业划分!P:AP,20,FALSE)</f>
        <v>10</v>
      </c>
      <c r="K1910">
        <f>IF(X1910=500,100,VLOOKUP(AA1910,角色间职业划分!P:AP,22,FALSE))</f>
        <v>120</v>
      </c>
      <c r="L1910">
        <f>IF(X1910=500,K1910,VLOOKUP(AA1910,角色间职业划分!P:AP,23,FALSE))</f>
        <v>60</v>
      </c>
      <c r="M1910">
        <f>VLOOKUP(AA1910,角色间职业划分!P:AP,24,FALSE)</f>
        <v>0</v>
      </c>
      <c r="N1910">
        <f>VLOOKUP(AA1910,角色间职业划分!P:AP,14)*100</f>
        <v>95</v>
      </c>
      <c r="O1910">
        <f>VLOOKUP(AA1910,角色间职业划分!P:Z,9,FALSE)</f>
        <v>0</v>
      </c>
      <c r="P1910">
        <f>VLOOKUP(AA1910,角色间职业划分!P:AP,10,FALSE)</f>
        <v>0</v>
      </c>
      <c r="Q1910">
        <f>VLOOKUP(AA1910,角色间职业划分!P:AP,15,FALSE)</f>
        <v>0</v>
      </c>
      <c r="R1910">
        <f>VLOOKUP(AA1910,角色间职业划分!P:AP,16,FALSE)</f>
        <v>0</v>
      </c>
      <c r="S1910">
        <f>VLOOKUP(AA1910,角色间职业划分!P:AP,17,FALSE)</f>
        <v>0</v>
      </c>
      <c r="T1910">
        <f>VLOOKUP(AA1910,角色间职业划分!P:AP,18,FALSE)</f>
        <v>0</v>
      </c>
      <c r="U1910">
        <f>VLOOKUP(AA1910,角色间职业划分!P:AP,27,FALSE)</f>
        <v>0</v>
      </c>
      <c r="V1910">
        <f t="shared" si="293"/>
        <v>4.9999999999999991</v>
      </c>
      <c r="W1910">
        <f>VLOOKUP(AA1910,角色间职业划分!P:Q,2,FALSE)</f>
        <v>38</v>
      </c>
      <c r="X1910">
        <f t="shared" si="298"/>
        <v>88</v>
      </c>
      <c r="Y1910">
        <f>INT(VLOOKUP(X1910,角色属性总表!AG:AH,2,FALSE)*角色属性总表!$C$38)</f>
        <v>1764</v>
      </c>
      <c r="AA1910">
        <f t="shared" si="299"/>
        <v>19</v>
      </c>
      <c r="AB1910">
        <f>VLOOKUP(X1910,角色属性总表!AG:AI,2,FALSE)*VLOOKUP(角色等级属性!AA1910,角色间职业划分!P:AG,13,FALSE)/角色间职业划分!$AB$9</f>
        <v>1704.0832168917871</v>
      </c>
      <c r="AC1910">
        <f>VLOOKUP(X1910,角色属性总表!AG:AI,3,FALSE)*VLOOKUP(AA1910,角色间职业划分!P:AG,8,FALSE)/角色间职业划分!$W$9</f>
        <v>9069.6060000000016</v>
      </c>
      <c r="AD1910">
        <f>VLOOKUP(AA1910,角色间职业划分!P:AP,26,FALSE)</f>
        <v>0.4</v>
      </c>
      <c r="AE1910">
        <f>VLOOKUP(X1910,角色属性总表!I:Q,3,FALSE)</f>
        <v>790.27200000000016</v>
      </c>
      <c r="AF1910">
        <f>VLOOKUP(AA1910,角色间职业划分!P:AP,11,FALSE)</f>
        <v>0.35</v>
      </c>
      <c r="AG1910">
        <f t="shared" si="294"/>
        <v>6203.6263446309567</v>
      </c>
      <c r="AH1910">
        <f t="shared" si="295"/>
        <v>789</v>
      </c>
      <c r="AJ1910">
        <f t="shared" si="296"/>
        <v>5414.6263446309567</v>
      </c>
      <c r="AK1910">
        <v>1906</v>
      </c>
    </row>
    <row r="1911" spans="1:37" x14ac:dyDescent="0.15">
      <c r="A1911">
        <v>1907</v>
      </c>
      <c r="B1911">
        <f>ROUND(VLOOKUP(X1911,角色属性总表!AG:AI,2,FALSE)/角色属性总表!$C$34,0)</f>
        <v>255</v>
      </c>
      <c r="C1911">
        <f>ROUND(VLOOKUP(X1911,角色属性总表!Y:AE,3,FALSE)/J1911,0)</f>
        <v>145</v>
      </c>
      <c r="D1911">
        <f>ROUND(VLOOKUP(X1911,角色属性总表!AG:AI,3,FALSE)/角色属性总表!$C$35,0)</f>
        <v>266</v>
      </c>
      <c r="E1911">
        <f t="shared" si="290"/>
        <v>688</v>
      </c>
      <c r="F1911">
        <f t="shared" si="291"/>
        <v>34</v>
      </c>
      <c r="G1911">
        <f t="shared" si="292"/>
        <v>7</v>
      </c>
      <c r="H1911">
        <v>0</v>
      </c>
      <c r="I1911">
        <f t="shared" si="297"/>
        <v>3</v>
      </c>
      <c r="J1911">
        <f>VLOOKUP(AA1911,角色间职业划分!P:AP,20,FALSE)</f>
        <v>10</v>
      </c>
      <c r="K1911">
        <f>IF(X1911=500,100,VLOOKUP(AA1911,角色间职业划分!P:AP,22,FALSE))</f>
        <v>120</v>
      </c>
      <c r="L1911">
        <f>IF(X1911=500,K1911,VLOOKUP(AA1911,角色间职业划分!P:AP,23,FALSE))</f>
        <v>60</v>
      </c>
      <c r="M1911">
        <f>VLOOKUP(AA1911,角色间职业划分!P:AP,24,FALSE)</f>
        <v>0</v>
      </c>
      <c r="N1911">
        <f>VLOOKUP(AA1911,角色间职业划分!P:AP,14)*100</f>
        <v>95</v>
      </c>
      <c r="O1911">
        <f>VLOOKUP(AA1911,角色间职业划分!P:Z,9,FALSE)</f>
        <v>0</v>
      </c>
      <c r="P1911">
        <f>VLOOKUP(AA1911,角色间职业划分!P:AP,10,FALSE)</f>
        <v>0</v>
      </c>
      <c r="Q1911">
        <f>VLOOKUP(AA1911,角色间职业划分!P:AP,15,FALSE)</f>
        <v>0</v>
      </c>
      <c r="R1911">
        <f>VLOOKUP(AA1911,角色间职业划分!P:AP,16,FALSE)</f>
        <v>0</v>
      </c>
      <c r="S1911">
        <f>VLOOKUP(AA1911,角色间职业划分!P:AP,17,FALSE)</f>
        <v>0</v>
      </c>
      <c r="T1911">
        <f>VLOOKUP(AA1911,角色间职业划分!P:AP,18,FALSE)</f>
        <v>0</v>
      </c>
      <c r="U1911">
        <f>VLOOKUP(AA1911,角色间职业划分!P:AP,27,FALSE)</f>
        <v>0</v>
      </c>
      <c r="V1911">
        <f t="shared" si="293"/>
        <v>4.9999999999999991</v>
      </c>
      <c r="W1911">
        <f>VLOOKUP(AA1911,角色间职业划分!P:Q,2,FALSE)</f>
        <v>38</v>
      </c>
      <c r="X1911">
        <f t="shared" si="298"/>
        <v>89</v>
      </c>
      <c r="Y1911">
        <f>INT(VLOOKUP(X1911,角色属性总表!AG:AH,2,FALSE)*角色属性总表!$C$38)</f>
        <v>1782</v>
      </c>
      <c r="AA1911">
        <f t="shared" si="299"/>
        <v>19</v>
      </c>
      <c r="AB1911">
        <f>VLOOKUP(X1911,角色属性总表!AG:AI,2,FALSE)*VLOOKUP(角色等级属性!AA1911,角色间职业划分!P:AG,13,FALSE)/角色间职业划分!$AB$9</f>
        <v>1721.4718211457844</v>
      </c>
      <c r="AC1911">
        <f>VLOOKUP(X1911,角色属性总表!AG:AI,3,FALSE)*VLOOKUP(AA1911,角色间职业划分!P:AG,8,FALSE)/角色间职业划分!$W$9</f>
        <v>9162.1530000000002</v>
      </c>
      <c r="AD1911">
        <f>VLOOKUP(AA1911,角色间职业划分!P:AP,26,FALSE)</f>
        <v>0.4</v>
      </c>
      <c r="AE1911">
        <f>VLOOKUP(X1911,角色属性总表!I:Q,3,FALSE)</f>
        <v>798.33600000000001</v>
      </c>
      <c r="AF1911">
        <f>VLOOKUP(AA1911,角色间职业划分!P:AP,11,FALSE)</f>
        <v>0.35</v>
      </c>
      <c r="AG1911">
        <f t="shared" si="294"/>
        <v>6323.7018502732935</v>
      </c>
      <c r="AH1911">
        <f t="shared" si="295"/>
        <v>798</v>
      </c>
      <c r="AJ1911">
        <f t="shared" si="296"/>
        <v>5525.7018502732935</v>
      </c>
      <c r="AK1911">
        <v>1907</v>
      </c>
    </row>
    <row r="1912" spans="1:37" x14ac:dyDescent="0.15">
      <c r="A1912">
        <v>1908</v>
      </c>
      <c r="B1912">
        <f>ROUND(VLOOKUP(X1912,角色属性总表!AG:AI,2,FALSE)/角色属性总表!$C$34,0)</f>
        <v>257</v>
      </c>
      <c r="C1912">
        <f>ROUND(VLOOKUP(X1912,角色属性总表!Y:AE,3,FALSE)/J1912,0)</f>
        <v>147</v>
      </c>
      <c r="D1912">
        <f>ROUND(VLOOKUP(X1912,角色属性总表!AG:AI,3,FALSE)/角色属性总表!$C$35,0)</f>
        <v>269</v>
      </c>
      <c r="E1912">
        <f t="shared" si="290"/>
        <v>695</v>
      </c>
      <c r="F1912">
        <f t="shared" si="291"/>
        <v>34</v>
      </c>
      <c r="G1912">
        <f t="shared" si="292"/>
        <v>7</v>
      </c>
      <c r="H1912">
        <v>0</v>
      </c>
      <c r="I1912">
        <f t="shared" si="297"/>
        <v>3</v>
      </c>
      <c r="J1912">
        <f>VLOOKUP(AA1912,角色间职业划分!P:AP,20,FALSE)</f>
        <v>10</v>
      </c>
      <c r="K1912">
        <f>IF(X1912=500,100,VLOOKUP(AA1912,角色间职业划分!P:AP,22,FALSE))</f>
        <v>120</v>
      </c>
      <c r="L1912">
        <f>IF(X1912=500,K1912,VLOOKUP(AA1912,角色间职业划分!P:AP,23,FALSE))</f>
        <v>60</v>
      </c>
      <c r="M1912">
        <f>VLOOKUP(AA1912,角色间职业划分!P:AP,24,FALSE)</f>
        <v>0</v>
      </c>
      <c r="N1912">
        <f>VLOOKUP(AA1912,角色间职业划分!P:AP,14)*100</f>
        <v>95</v>
      </c>
      <c r="O1912">
        <f>VLOOKUP(AA1912,角色间职业划分!P:Z,9,FALSE)</f>
        <v>0</v>
      </c>
      <c r="P1912">
        <f>VLOOKUP(AA1912,角色间职业划分!P:AP,10,FALSE)</f>
        <v>0</v>
      </c>
      <c r="Q1912">
        <f>VLOOKUP(AA1912,角色间职业划分!P:AP,15,FALSE)</f>
        <v>0</v>
      </c>
      <c r="R1912">
        <f>VLOOKUP(AA1912,角色间职业划分!P:AP,16,FALSE)</f>
        <v>0</v>
      </c>
      <c r="S1912">
        <f>VLOOKUP(AA1912,角色间职业划分!P:AP,17,FALSE)</f>
        <v>0</v>
      </c>
      <c r="T1912">
        <f>VLOOKUP(AA1912,角色间职业划分!P:AP,18,FALSE)</f>
        <v>0</v>
      </c>
      <c r="U1912">
        <f>VLOOKUP(AA1912,角色间职业划分!P:AP,27,FALSE)</f>
        <v>0</v>
      </c>
      <c r="V1912">
        <f t="shared" si="293"/>
        <v>4.9999999999999991</v>
      </c>
      <c r="W1912">
        <f>VLOOKUP(AA1912,角色间职业划分!P:Q,2,FALSE)</f>
        <v>38</v>
      </c>
      <c r="X1912">
        <f t="shared" si="298"/>
        <v>90</v>
      </c>
      <c r="Y1912">
        <f>INT(VLOOKUP(X1912,角色属性总表!AG:AH,2,FALSE)*角色属性总表!$C$38)</f>
        <v>1800</v>
      </c>
      <c r="AA1912">
        <f t="shared" si="299"/>
        <v>19</v>
      </c>
      <c r="AB1912">
        <f>VLOOKUP(X1912,角色属性总表!AG:AI,2,FALSE)*VLOOKUP(角色等级属性!AA1912,角色间职业划分!P:AG,13,FALSE)/角色间职业划分!$AB$9</f>
        <v>1738.8604253997823</v>
      </c>
      <c r="AC1912">
        <f>VLOOKUP(X1912,角色属性总表!AG:AI,3,FALSE)*VLOOKUP(AA1912,角色间职业划分!P:AG,8,FALSE)/角色间职业划分!$W$9</f>
        <v>9254.7000000000007</v>
      </c>
      <c r="AD1912">
        <f>VLOOKUP(AA1912,角色间职业划分!P:AP,26,FALSE)</f>
        <v>0.4</v>
      </c>
      <c r="AE1912">
        <f>VLOOKUP(X1912,角色属性总表!I:Q,3,FALSE)</f>
        <v>806.40000000000009</v>
      </c>
      <c r="AF1912">
        <f>VLOOKUP(AA1912,角色间职业划分!P:AP,11,FALSE)</f>
        <v>0.35</v>
      </c>
      <c r="AG1912">
        <f t="shared" si="294"/>
        <v>6444.8322399624567</v>
      </c>
      <c r="AH1912">
        <f t="shared" si="295"/>
        <v>807</v>
      </c>
      <c r="AJ1912">
        <f t="shared" si="296"/>
        <v>5637.8322399624567</v>
      </c>
      <c r="AK1912">
        <v>1908</v>
      </c>
    </row>
    <row r="1913" spans="1:37" x14ac:dyDescent="0.15">
      <c r="A1913">
        <v>1909</v>
      </c>
      <c r="B1913">
        <f>ROUND(VLOOKUP(X1913,角色属性总表!AG:AI,2,FALSE)/角色属性总表!$C$34,0)</f>
        <v>260</v>
      </c>
      <c r="C1913">
        <f>ROUND(VLOOKUP(X1913,角色属性总表!Y:AE,3,FALSE)/J1913,0)</f>
        <v>150</v>
      </c>
      <c r="D1913">
        <f>ROUND(VLOOKUP(X1913,角色属性总表!AG:AI,3,FALSE)/角色属性总表!$C$35,0)</f>
        <v>271</v>
      </c>
      <c r="E1913">
        <f t="shared" si="290"/>
        <v>702</v>
      </c>
      <c r="F1913">
        <f t="shared" si="291"/>
        <v>34</v>
      </c>
      <c r="G1913">
        <f t="shared" si="292"/>
        <v>7</v>
      </c>
      <c r="H1913">
        <v>0</v>
      </c>
      <c r="I1913">
        <f t="shared" si="297"/>
        <v>3</v>
      </c>
      <c r="J1913">
        <f>VLOOKUP(AA1913,角色间职业划分!P:AP,20,FALSE)</f>
        <v>10</v>
      </c>
      <c r="K1913">
        <f>IF(X1913=500,100,VLOOKUP(AA1913,角色间职业划分!P:AP,22,FALSE))</f>
        <v>120</v>
      </c>
      <c r="L1913">
        <f>IF(X1913=500,K1913,VLOOKUP(AA1913,角色间职业划分!P:AP,23,FALSE))</f>
        <v>60</v>
      </c>
      <c r="M1913">
        <f>VLOOKUP(AA1913,角色间职业划分!P:AP,24,FALSE)</f>
        <v>0</v>
      </c>
      <c r="N1913">
        <f>VLOOKUP(AA1913,角色间职业划分!P:AP,14)*100</f>
        <v>95</v>
      </c>
      <c r="O1913">
        <f>VLOOKUP(AA1913,角色间职业划分!P:Z,9,FALSE)</f>
        <v>0</v>
      </c>
      <c r="P1913">
        <f>VLOOKUP(AA1913,角色间职业划分!P:AP,10,FALSE)</f>
        <v>0</v>
      </c>
      <c r="Q1913">
        <f>VLOOKUP(AA1913,角色间职业划分!P:AP,15,FALSE)</f>
        <v>0</v>
      </c>
      <c r="R1913">
        <f>VLOOKUP(AA1913,角色间职业划分!P:AP,16,FALSE)</f>
        <v>0</v>
      </c>
      <c r="S1913">
        <f>VLOOKUP(AA1913,角色间职业划分!P:AP,17,FALSE)</f>
        <v>0</v>
      </c>
      <c r="T1913">
        <f>VLOOKUP(AA1913,角色间职业划分!P:AP,18,FALSE)</f>
        <v>0</v>
      </c>
      <c r="U1913">
        <f>VLOOKUP(AA1913,角色间职业划分!P:AP,27,FALSE)</f>
        <v>0</v>
      </c>
      <c r="V1913">
        <f t="shared" si="293"/>
        <v>4.9999999999999991</v>
      </c>
      <c r="W1913">
        <f>VLOOKUP(AA1913,角色间职业划分!P:Q,2,FALSE)</f>
        <v>38</v>
      </c>
      <c r="X1913">
        <f t="shared" si="298"/>
        <v>91</v>
      </c>
      <c r="Y1913">
        <f>INT(VLOOKUP(X1913,角色属性总表!AG:AH,2,FALSE)*角色属性总表!$C$38)</f>
        <v>1818</v>
      </c>
      <c r="AA1913">
        <f t="shared" si="299"/>
        <v>19</v>
      </c>
      <c r="AB1913">
        <f>VLOOKUP(X1913,角色属性总表!AG:AI,2,FALSE)*VLOOKUP(角色等级属性!AA1913,角色间职业划分!P:AG,13,FALSE)/角色间职业划分!$AB$9</f>
        <v>1756.2490296537801</v>
      </c>
      <c r="AC1913">
        <f>VLOOKUP(X1913,角色属性总表!AG:AI,3,FALSE)*VLOOKUP(AA1913,角色间职业划分!P:AG,8,FALSE)/角色间职业划分!$W$9</f>
        <v>9347.2469999999994</v>
      </c>
      <c r="AD1913">
        <f>VLOOKUP(AA1913,角色间职业划分!P:AP,26,FALSE)</f>
        <v>0.4</v>
      </c>
      <c r="AE1913">
        <f>VLOOKUP(X1913,角色属性总表!I:Q,3,FALSE)</f>
        <v>814.46399999999994</v>
      </c>
      <c r="AF1913">
        <f>VLOOKUP(AA1913,角色间职业划分!P:AP,11,FALSE)</f>
        <v>0.35</v>
      </c>
      <c r="AG1913">
        <f t="shared" si="294"/>
        <v>6567.0180108516188</v>
      </c>
      <c r="AH1913">
        <f t="shared" si="295"/>
        <v>813</v>
      </c>
      <c r="AJ1913">
        <f t="shared" si="296"/>
        <v>5754.0180108516188</v>
      </c>
      <c r="AK1913">
        <v>1909</v>
      </c>
    </row>
    <row r="1914" spans="1:37" x14ac:dyDescent="0.15">
      <c r="A1914">
        <v>1910</v>
      </c>
      <c r="B1914">
        <f>ROUND(VLOOKUP(X1914,角色属性总表!AG:AI,2,FALSE)/角色属性总表!$C$34,0)</f>
        <v>262</v>
      </c>
      <c r="C1914">
        <f>ROUND(VLOOKUP(X1914,角色属性总表!Y:AE,3,FALSE)/J1914,0)</f>
        <v>153</v>
      </c>
      <c r="D1914">
        <f>ROUND(VLOOKUP(X1914,角色属性总表!AG:AI,3,FALSE)/角色属性总表!$C$35,0)</f>
        <v>274</v>
      </c>
      <c r="E1914">
        <f t="shared" si="290"/>
        <v>709</v>
      </c>
      <c r="F1914">
        <f t="shared" si="291"/>
        <v>34</v>
      </c>
      <c r="G1914">
        <f t="shared" si="292"/>
        <v>7</v>
      </c>
      <c r="H1914">
        <v>0</v>
      </c>
      <c r="I1914">
        <f t="shared" si="297"/>
        <v>3</v>
      </c>
      <c r="J1914">
        <f>VLOOKUP(AA1914,角色间职业划分!P:AP,20,FALSE)</f>
        <v>10</v>
      </c>
      <c r="K1914">
        <f>IF(X1914=500,100,VLOOKUP(AA1914,角色间职业划分!P:AP,22,FALSE))</f>
        <v>120</v>
      </c>
      <c r="L1914">
        <f>IF(X1914=500,K1914,VLOOKUP(AA1914,角色间职业划分!P:AP,23,FALSE))</f>
        <v>60</v>
      </c>
      <c r="M1914">
        <f>VLOOKUP(AA1914,角色间职业划分!P:AP,24,FALSE)</f>
        <v>0</v>
      </c>
      <c r="N1914">
        <f>VLOOKUP(AA1914,角色间职业划分!P:AP,14)*100</f>
        <v>95</v>
      </c>
      <c r="O1914">
        <f>VLOOKUP(AA1914,角色间职业划分!P:Z,9,FALSE)</f>
        <v>0</v>
      </c>
      <c r="P1914">
        <f>VLOOKUP(AA1914,角色间职业划分!P:AP,10,FALSE)</f>
        <v>0</v>
      </c>
      <c r="Q1914">
        <f>VLOOKUP(AA1914,角色间职业划分!P:AP,15,FALSE)</f>
        <v>0</v>
      </c>
      <c r="R1914">
        <f>VLOOKUP(AA1914,角色间职业划分!P:AP,16,FALSE)</f>
        <v>0</v>
      </c>
      <c r="S1914">
        <f>VLOOKUP(AA1914,角色间职业划分!P:AP,17,FALSE)</f>
        <v>0</v>
      </c>
      <c r="T1914">
        <f>VLOOKUP(AA1914,角色间职业划分!P:AP,18,FALSE)</f>
        <v>0</v>
      </c>
      <c r="U1914">
        <f>VLOOKUP(AA1914,角色间职业划分!P:AP,27,FALSE)</f>
        <v>0</v>
      </c>
      <c r="V1914">
        <f t="shared" si="293"/>
        <v>4.9999999999999991</v>
      </c>
      <c r="W1914">
        <f>VLOOKUP(AA1914,角色间职业划分!P:Q,2,FALSE)</f>
        <v>38</v>
      </c>
      <c r="X1914">
        <f t="shared" si="298"/>
        <v>92</v>
      </c>
      <c r="Y1914">
        <f>INT(VLOOKUP(X1914,角色属性总表!AG:AH,2,FALSE)*角色属性总表!$C$38)</f>
        <v>1836</v>
      </c>
      <c r="AA1914">
        <f t="shared" si="299"/>
        <v>19</v>
      </c>
      <c r="AB1914">
        <f>VLOOKUP(X1914,角色属性总表!AG:AI,2,FALSE)*VLOOKUP(角色等级属性!AA1914,角色间职业划分!P:AG,13,FALSE)/角色间职业划分!$AB$9</f>
        <v>1773.6376339077779</v>
      </c>
      <c r="AC1914">
        <f>VLOOKUP(X1914,角色属性总表!AG:AI,3,FALSE)*VLOOKUP(AA1914,角色间职业划分!P:AG,8,FALSE)/角色间职业划分!$W$9</f>
        <v>9439.7939999999999</v>
      </c>
      <c r="AD1914">
        <f>VLOOKUP(AA1914,角色间职业划分!P:AP,26,FALSE)</f>
        <v>0.4</v>
      </c>
      <c r="AE1914">
        <f>VLOOKUP(X1914,角色属性总表!I:Q,3,FALSE)</f>
        <v>822.52800000000002</v>
      </c>
      <c r="AF1914">
        <f>VLOOKUP(AA1914,角色间职业划分!P:AP,11,FALSE)</f>
        <v>0.35</v>
      </c>
      <c r="AG1914">
        <f t="shared" si="294"/>
        <v>6690.2597051499315</v>
      </c>
      <c r="AH1914">
        <f t="shared" si="295"/>
        <v>822</v>
      </c>
      <c r="AJ1914">
        <f t="shared" si="296"/>
        <v>5868.2597051499315</v>
      </c>
      <c r="AK1914">
        <v>1910</v>
      </c>
    </row>
    <row r="1915" spans="1:37" x14ac:dyDescent="0.15">
      <c r="A1915">
        <v>1911</v>
      </c>
      <c r="B1915">
        <f>ROUND(VLOOKUP(X1915,角色属性总表!AG:AI,2,FALSE)/角色属性总表!$C$34,0)</f>
        <v>265</v>
      </c>
      <c r="C1915">
        <f>ROUND(VLOOKUP(X1915,角色属性总表!Y:AE,3,FALSE)/J1915,0)</f>
        <v>156</v>
      </c>
      <c r="D1915">
        <f>ROUND(VLOOKUP(X1915,角色属性总表!AG:AI,3,FALSE)/角色属性总表!$C$35,0)</f>
        <v>277</v>
      </c>
      <c r="E1915">
        <f t="shared" si="290"/>
        <v>716</v>
      </c>
      <c r="F1915">
        <f t="shared" si="291"/>
        <v>34</v>
      </c>
      <c r="G1915">
        <f t="shared" si="292"/>
        <v>7</v>
      </c>
      <c r="H1915">
        <v>0</v>
      </c>
      <c r="I1915">
        <f t="shared" si="297"/>
        <v>3</v>
      </c>
      <c r="J1915">
        <f>VLOOKUP(AA1915,角色间职业划分!P:AP,20,FALSE)</f>
        <v>10</v>
      </c>
      <c r="K1915">
        <f>IF(X1915=500,100,VLOOKUP(AA1915,角色间职业划分!P:AP,22,FALSE))</f>
        <v>120</v>
      </c>
      <c r="L1915">
        <f>IF(X1915=500,K1915,VLOOKUP(AA1915,角色间职业划分!P:AP,23,FALSE))</f>
        <v>60</v>
      </c>
      <c r="M1915">
        <f>VLOOKUP(AA1915,角色间职业划分!P:AP,24,FALSE)</f>
        <v>0</v>
      </c>
      <c r="N1915">
        <f>VLOOKUP(AA1915,角色间职业划分!P:AP,14)*100</f>
        <v>95</v>
      </c>
      <c r="O1915">
        <f>VLOOKUP(AA1915,角色间职业划分!P:Z,9,FALSE)</f>
        <v>0</v>
      </c>
      <c r="P1915">
        <f>VLOOKUP(AA1915,角色间职业划分!P:AP,10,FALSE)</f>
        <v>0</v>
      </c>
      <c r="Q1915">
        <f>VLOOKUP(AA1915,角色间职业划分!P:AP,15,FALSE)</f>
        <v>0</v>
      </c>
      <c r="R1915">
        <f>VLOOKUP(AA1915,角色间职业划分!P:AP,16,FALSE)</f>
        <v>0</v>
      </c>
      <c r="S1915">
        <f>VLOOKUP(AA1915,角色间职业划分!P:AP,17,FALSE)</f>
        <v>0</v>
      </c>
      <c r="T1915">
        <f>VLOOKUP(AA1915,角色间职业划分!P:AP,18,FALSE)</f>
        <v>0</v>
      </c>
      <c r="U1915">
        <f>VLOOKUP(AA1915,角色间职业划分!P:AP,27,FALSE)</f>
        <v>0</v>
      </c>
      <c r="V1915">
        <f t="shared" si="293"/>
        <v>4.9999999999999991</v>
      </c>
      <c r="W1915">
        <f>VLOOKUP(AA1915,角色间职业划分!P:Q,2,FALSE)</f>
        <v>38</v>
      </c>
      <c r="X1915">
        <f t="shared" si="298"/>
        <v>93</v>
      </c>
      <c r="Y1915">
        <f>INT(VLOOKUP(X1915,角色属性总表!AG:AH,2,FALSE)*角色属性总表!$C$38)</f>
        <v>1854</v>
      </c>
      <c r="AA1915">
        <f t="shared" si="299"/>
        <v>19</v>
      </c>
      <c r="AB1915">
        <f>VLOOKUP(X1915,角色属性总表!AG:AI,2,FALSE)*VLOOKUP(角色等级属性!AA1915,角色间职业划分!P:AG,13,FALSE)/角色间职业划分!$AB$9</f>
        <v>1791.0262381617758</v>
      </c>
      <c r="AC1915">
        <f>VLOOKUP(X1915,角色属性总表!AG:AI,3,FALSE)*VLOOKUP(AA1915,角色间职业划分!P:AG,8,FALSE)/角色间职业划分!$W$9</f>
        <v>9532.3410000000003</v>
      </c>
      <c r="AD1915">
        <f>VLOOKUP(AA1915,角色间职业划分!P:AP,26,FALSE)</f>
        <v>0.4</v>
      </c>
      <c r="AE1915">
        <f>VLOOKUP(X1915,角色属性总表!I:Q,3,FALSE)</f>
        <v>830.5920000000001</v>
      </c>
      <c r="AF1915">
        <f>VLOOKUP(AA1915,角色间职业划分!P:AP,11,FALSE)</f>
        <v>0.35</v>
      </c>
      <c r="AG1915">
        <f t="shared" si="294"/>
        <v>6814.5579091680256</v>
      </c>
      <c r="AH1915">
        <f t="shared" si="295"/>
        <v>831</v>
      </c>
      <c r="AJ1915">
        <f t="shared" si="296"/>
        <v>5983.5579091680256</v>
      </c>
      <c r="AK1915">
        <v>1911</v>
      </c>
    </row>
    <row r="1916" spans="1:37" x14ac:dyDescent="0.15">
      <c r="A1916">
        <v>1912</v>
      </c>
      <c r="B1916">
        <f>ROUND(VLOOKUP(X1916,角色属性总表!AG:AI,2,FALSE)/角色属性总表!$C$34,0)</f>
        <v>267</v>
      </c>
      <c r="C1916">
        <f>ROUND(VLOOKUP(X1916,角色属性总表!Y:AE,3,FALSE)/J1916,0)</f>
        <v>158</v>
      </c>
      <c r="D1916">
        <f>ROUND(VLOOKUP(X1916,角色属性总表!AG:AI,3,FALSE)/角色属性总表!$C$35,0)</f>
        <v>280</v>
      </c>
      <c r="E1916">
        <f t="shared" si="290"/>
        <v>723</v>
      </c>
      <c r="F1916">
        <f t="shared" si="291"/>
        <v>34</v>
      </c>
      <c r="G1916">
        <f t="shared" si="292"/>
        <v>7</v>
      </c>
      <c r="H1916">
        <v>0</v>
      </c>
      <c r="I1916">
        <f t="shared" si="297"/>
        <v>3</v>
      </c>
      <c r="J1916">
        <f>VLOOKUP(AA1916,角色间职业划分!P:AP,20,FALSE)</f>
        <v>10</v>
      </c>
      <c r="K1916">
        <f>IF(X1916=500,100,VLOOKUP(AA1916,角色间职业划分!P:AP,22,FALSE))</f>
        <v>120</v>
      </c>
      <c r="L1916">
        <f>IF(X1916=500,K1916,VLOOKUP(AA1916,角色间职业划分!P:AP,23,FALSE))</f>
        <v>60</v>
      </c>
      <c r="M1916">
        <f>VLOOKUP(AA1916,角色间职业划分!P:AP,24,FALSE)</f>
        <v>0</v>
      </c>
      <c r="N1916">
        <f>VLOOKUP(AA1916,角色间职业划分!P:AP,14)*100</f>
        <v>95</v>
      </c>
      <c r="O1916">
        <f>VLOOKUP(AA1916,角色间职业划分!P:Z,9,FALSE)</f>
        <v>0</v>
      </c>
      <c r="P1916">
        <f>VLOOKUP(AA1916,角色间职业划分!P:AP,10,FALSE)</f>
        <v>0</v>
      </c>
      <c r="Q1916">
        <f>VLOOKUP(AA1916,角色间职业划分!P:AP,15,FALSE)</f>
        <v>0</v>
      </c>
      <c r="R1916">
        <f>VLOOKUP(AA1916,角色间职业划分!P:AP,16,FALSE)</f>
        <v>0</v>
      </c>
      <c r="S1916">
        <f>VLOOKUP(AA1916,角色间职业划分!P:AP,17,FALSE)</f>
        <v>0</v>
      </c>
      <c r="T1916">
        <f>VLOOKUP(AA1916,角色间职业划分!P:AP,18,FALSE)</f>
        <v>0</v>
      </c>
      <c r="U1916">
        <f>VLOOKUP(AA1916,角色间职业划分!P:AP,27,FALSE)</f>
        <v>0</v>
      </c>
      <c r="V1916">
        <f t="shared" si="293"/>
        <v>4.9999999999999991</v>
      </c>
      <c r="W1916">
        <f>VLOOKUP(AA1916,角色间职业划分!P:Q,2,FALSE)</f>
        <v>38</v>
      </c>
      <c r="X1916">
        <f t="shared" si="298"/>
        <v>94</v>
      </c>
      <c r="Y1916">
        <f>INT(VLOOKUP(X1916,角色属性总表!AG:AH,2,FALSE)*角色属性总表!$C$38)</f>
        <v>1872</v>
      </c>
      <c r="AA1916">
        <f t="shared" si="299"/>
        <v>19</v>
      </c>
      <c r="AB1916">
        <f>VLOOKUP(X1916,角色属性总表!AG:AI,2,FALSE)*VLOOKUP(角色等级属性!AA1916,角色间职业划分!P:AG,13,FALSE)/角色间职业划分!$AB$9</f>
        <v>1808.4148424157736</v>
      </c>
      <c r="AC1916">
        <f>VLOOKUP(X1916,角色属性总表!AG:AI,3,FALSE)*VLOOKUP(AA1916,角色间职业划分!P:AG,8,FALSE)/角色间职业划分!$W$9</f>
        <v>9624.8880000000008</v>
      </c>
      <c r="AD1916">
        <f>VLOOKUP(AA1916,角色间职业划分!P:AP,26,FALSE)</f>
        <v>0.4</v>
      </c>
      <c r="AE1916">
        <f>VLOOKUP(X1916,角色属性总表!I:Q,3,FALSE)</f>
        <v>838.65600000000006</v>
      </c>
      <c r="AF1916">
        <f>VLOOKUP(AA1916,角色间职业划分!P:AP,11,FALSE)</f>
        <v>0.35</v>
      </c>
      <c r="AG1916">
        <f t="shared" si="294"/>
        <v>6939.9132524022907</v>
      </c>
      <c r="AH1916">
        <f t="shared" si="295"/>
        <v>840</v>
      </c>
      <c r="AJ1916">
        <f t="shared" si="296"/>
        <v>6099.9132524022907</v>
      </c>
      <c r="AK1916">
        <v>1912</v>
      </c>
    </row>
    <row r="1917" spans="1:37" x14ac:dyDescent="0.15">
      <c r="A1917">
        <v>1913</v>
      </c>
      <c r="B1917">
        <f>ROUND(VLOOKUP(X1917,角色属性总表!AG:AI,2,FALSE)/角色属性总表!$C$34,0)</f>
        <v>270</v>
      </c>
      <c r="C1917">
        <f>ROUND(VLOOKUP(X1917,角色属性总表!Y:AE,3,FALSE)/J1917,0)</f>
        <v>161</v>
      </c>
      <c r="D1917">
        <f>ROUND(VLOOKUP(X1917,角色属性总表!AG:AI,3,FALSE)/角色属性总表!$C$35,0)</f>
        <v>282</v>
      </c>
      <c r="E1917">
        <f t="shared" si="290"/>
        <v>730</v>
      </c>
      <c r="F1917">
        <f t="shared" si="291"/>
        <v>34</v>
      </c>
      <c r="G1917">
        <f t="shared" si="292"/>
        <v>7</v>
      </c>
      <c r="H1917">
        <v>0</v>
      </c>
      <c r="I1917">
        <f t="shared" si="297"/>
        <v>3</v>
      </c>
      <c r="J1917">
        <f>VLOOKUP(AA1917,角色间职业划分!P:AP,20,FALSE)</f>
        <v>10</v>
      </c>
      <c r="K1917">
        <f>IF(X1917=500,100,VLOOKUP(AA1917,角色间职业划分!P:AP,22,FALSE))</f>
        <v>120</v>
      </c>
      <c r="L1917">
        <f>IF(X1917=500,K1917,VLOOKUP(AA1917,角色间职业划分!P:AP,23,FALSE))</f>
        <v>60</v>
      </c>
      <c r="M1917">
        <f>VLOOKUP(AA1917,角色间职业划分!P:AP,24,FALSE)</f>
        <v>0</v>
      </c>
      <c r="N1917">
        <f>VLOOKUP(AA1917,角色间职业划分!P:AP,14)*100</f>
        <v>95</v>
      </c>
      <c r="O1917">
        <f>VLOOKUP(AA1917,角色间职业划分!P:Z,9,FALSE)</f>
        <v>0</v>
      </c>
      <c r="P1917">
        <f>VLOOKUP(AA1917,角色间职业划分!P:AP,10,FALSE)</f>
        <v>0</v>
      </c>
      <c r="Q1917">
        <f>VLOOKUP(AA1917,角色间职业划分!P:AP,15,FALSE)</f>
        <v>0</v>
      </c>
      <c r="R1917">
        <f>VLOOKUP(AA1917,角色间职业划分!P:AP,16,FALSE)</f>
        <v>0</v>
      </c>
      <c r="S1917">
        <f>VLOOKUP(AA1917,角色间职业划分!P:AP,17,FALSE)</f>
        <v>0</v>
      </c>
      <c r="T1917">
        <f>VLOOKUP(AA1917,角色间职业划分!P:AP,18,FALSE)</f>
        <v>0</v>
      </c>
      <c r="U1917">
        <f>VLOOKUP(AA1917,角色间职业划分!P:AP,27,FALSE)</f>
        <v>0</v>
      </c>
      <c r="V1917">
        <f t="shared" si="293"/>
        <v>4.9999999999999991</v>
      </c>
      <c r="W1917">
        <f>VLOOKUP(AA1917,角色间职业划分!P:Q,2,FALSE)</f>
        <v>38</v>
      </c>
      <c r="X1917">
        <f t="shared" si="298"/>
        <v>95</v>
      </c>
      <c r="Y1917">
        <f>INT(VLOOKUP(X1917,角色属性总表!AG:AH,2,FALSE)*角色属性总表!$C$38)</f>
        <v>1890</v>
      </c>
      <c r="AA1917">
        <f t="shared" si="299"/>
        <v>19</v>
      </c>
      <c r="AB1917">
        <f>VLOOKUP(X1917,角色属性总表!AG:AI,2,FALSE)*VLOOKUP(角色等级属性!AA1917,角色间职业划分!P:AG,13,FALSE)/角色间职业划分!$AB$9</f>
        <v>1825.8034466697716</v>
      </c>
      <c r="AC1917">
        <f>VLOOKUP(X1917,角色属性总表!AG:AI,3,FALSE)*VLOOKUP(AA1917,角色间职业划分!P:AG,8,FALSE)/角色间职业划分!$W$9</f>
        <v>9717.4350000000013</v>
      </c>
      <c r="AD1917">
        <f>VLOOKUP(AA1917,角色间职业划分!P:AP,26,FALSE)</f>
        <v>0.4</v>
      </c>
      <c r="AE1917">
        <f>VLOOKUP(X1917,角色属性总表!I:Q,3,FALSE)</f>
        <v>846.72</v>
      </c>
      <c r="AF1917">
        <f>VLOOKUP(AA1917,角色间职业划分!P:AP,11,FALSE)</f>
        <v>0.35</v>
      </c>
      <c r="AG1917">
        <f t="shared" si="294"/>
        <v>7066.3264066560942</v>
      </c>
      <c r="AH1917">
        <f t="shared" si="295"/>
        <v>846</v>
      </c>
      <c r="AJ1917">
        <f t="shared" si="296"/>
        <v>6220.3264066560942</v>
      </c>
      <c r="AK1917">
        <v>1913</v>
      </c>
    </row>
    <row r="1918" spans="1:37" x14ac:dyDescent="0.15">
      <c r="A1918">
        <v>1914</v>
      </c>
      <c r="B1918">
        <f>ROUND(VLOOKUP(X1918,角色属性总表!AG:AI,2,FALSE)/角色属性总表!$C$34,0)</f>
        <v>273</v>
      </c>
      <c r="C1918">
        <f>ROUND(VLOOKUP(X1918,角色属性总表!Y:AE,3,FALSE)/J1918,0)</f>
        <v>164</v>
      </c>
      <c r="D1918">
        <f>ROUND(VLOOKUP(X1918,角色属性总表!AG:AI,3,FALSE)/角色属性总表!$C$35,0)</f>
        <v>285</v>
      </c>
      <c r="E1918">
        <f t="shared" si="290"/>
        <v>737</v>
      </c>
      <c r="F1918">
        <f t="shared" si="291"/>
        <v>34</v>
      </c>
      <c r="G1918">
        <f t="shared" si="292"/>
        <v>7</v>
      </c>
      <c r="H1918">
        <v>0</v>
      </c>
      <c r="I1918">
        <f t="shared" si="297"/>
        <v>3</v>
      </c>
      <c r="J1918">
        <f>VLOOKUP(AA1918,角色间职业划分!P:AP,20,FALSE)</f>
        <v>10</v>
      </c>
      <c r="K1918">
        <f>IF(X1918=500,100,VLOOKUP(AA1918,角色间职业划分!P:AP,22,FALSE))</f>
        <v>120</v>
      </c>
      <c r="L1918">
        <f>IF(X1918=500,K1918,VLOOKUP(AA1918,角色间职业划分!P:AP,23,FALSE))</f>
        <v>60</v>
      </c>
      <c r="M1918">
        <f>VLOOKUP(AA1918,角色间职业划分!P:AP,24,FALSE)</f>
        <v>0</v>
      </c>
      <c r="N1918">
        <f>VLOOKUP(AA1918,角色间职业划分!P:AP,14)*100</f>
        <v>95</v>
      </c>
      <c r="O1918">
        <f>VLOOKUP(AA1918,角色间职业划分!P:Z,9,FALSE)</f>
        <v>0</v>
      </c>
      <c r="P1918">
        <f>VLOOKUP(AA1918,角色间职业划分!P:AP,10,FALSE)</f>
        <v>0</v>
      </c>
      <c r="Q1918">
        <f>VLOOKUP(AA1918,角色间职业划分!P:AP,15,FALSE)</f>
        <v>0</v>
      </c>
      <c r="R1918">
        <f>VLOOKUP(AA1918,角色间职业划分!P:AP,16,FALSE)</f>
        <v>0</v>
      </c>
      <c r="S1918">
        <f>VLOOKUP(AA1918,角色间职业划分!P:AP,17,FALSE)</f>
        <v>0</v>
      </c>
      <c r="T1918">
        <f>VLOOKUP(AA1918,角色间职业划分!P:AP,18,FALSE)</f>
        <v>0</v>
      </c>
      <c r="U1918">
        <f>VLOOKUP(AA1918,角色间职业划分!P:AP,27,FALSE)</f>
        <v>0</v>
      </c>
      <c r="V1918">
        <f t="shared" si="293"/>
        <v>4.9999999999999991</v>
      </c>
      <c r="W1918">
        <f>VLOOKUP(AA1918,角色间职业划分!P:Q,2,FALSE)</f>
        <v>38</v>
      </c>
      <c r="X1918">
        <f t="shared" si="298"/>
        <v>96</v>
      </c>
      <c r="Y1918">
        <f>INT(VLOOKUP(X1918,角色属性总表!AG:AH,2,FALSE)*角色属性总表!$C$38)</f>
        <v>1908</v>
      </c>
      <c r="AA1918">
        <f t="shared" si="299"/>
        <v>19</v>
      </c>
      <c r="AB1918">
        <f>VLOOKUP(X1918,角色属性总表!AG:AI,2,FALSE)*VLOOKUP(角色等级属性!AA1918,角色间职业划分!P:AG,13,FALSE)/角色间职业划分!$AB$9</f>
        <v>1843.1920509237693</v>
      </c>
      <c r="AC1918">
        <f>VLOOKUP(X1918,角色属性总表!AG:AI,3,FALSE)*VLOOKUP(AA1918,角色间职业划分!P:AG,8,FALSE)/角色间职业划分!$W$9</f>
        <v>9809.982</v>
      </c>
      <c r="AD1918">
        <f>VLOOKUP(AA1918,角色间职业划分!P:AP,26,FALSE)</f>
        <v>0.4</v>
      </c>
      <c r="AE1918">
        <f>VLOOKUP(X1918,角色属性总表!I:Q,3,FALSE)</f>
        <v>854.78399999999999</v>
      </c>
      <c r="AF1918">
        <f>VLOOKUP(AA1918,角色间职业划分!P:AP,11,FALSE)</f>
        <v>0.35</v>
      </c>
      <c r="AG1918">
        <f t="shared" si="294"/>
        <v>7193.7980851961438</v>
      </c>
      <c r="AH1918">
        <f t="shared" si="295"/>
        <v>855</v>
      </c>
      <c r="AJ1918">
        <f t="shared" si="296"/>
        <v>6338.7980851961438</v>
      </c>
      <c r="AK1918">
        <v>1914</v>
      </c>
    </row>
    <row r="1919" spans="1:37" x14ac:dyDescent="0.15">
      <c r="A1919">
        <v>1915</v>
      </c>
      <c r="B1919">
        <f>ROUND(VLOOKUP(X1919,角色属性总表!AG:AI,2,FALSE)/角色属性总表!$C$34,0)</f>
        <v>275</v>
      </c>
      <c r="C1919">
        <f>ROUND(VLOOKUP(X1919,角色属性总表!Y:AE,3,FALSE)/J1919,0)</f>
        <v>167</v>
      </c>
      <c r="D1919">
        <f>ROUND(VLOOKUP(X1919,角色属性总表!AG:AI,3,FALSE)/角色属性总表!$C$35,0)</f>
        <v>288</v>
      </c>
      <c r="E1919">
        <f t="shared" si="290"/>
        <v>744</v>
      </c>
      <c r="F1919">
        <f t="shared" si="291"/>
        <v>34</v>
      </c>
      <c r="G1919">
        <f t="shared" si="292"/>
        <v>7</v>
      </c>
      <c r="H1919">
        <v>0</v>
      </c>
      <c r="I1919">
        <f t="shared" si="297"/>
        <v>3</v>
      </c>
      <c r="J1919">
        <f>VLOOKUP(AA1919,角色间职业划分!P:AP,20,FALSE)</f>
        <v>10</v>
      </c>
      <c r="K1919">
        <f>IF(X1919=500,100,VLOOKUP(AA1919,角色间职业划分!P:AP,22,FALSE))</f>
        <v>120</v>
      </c>
      <c r="L1919">
        <f>IF(X1919=500,K1919,VLOOKUP(AA1919,角色间职业划分!P:AP,23,FALSE))</f>
        <v>60</v>
      </c>
      <c r="M1919">
        <f>VLOOKUP(AA1919,角色间职业划分!P:AP,24,FALSE)</f>
        <v>0</v>
      </c>
      <c r="N1919">
        <f>VLOOKUP(AA1919,角色间职业划分!P:AP,14)*100</f>
        <v>95</v>
      </c>
      <c r="O1919">
        <f>VLOOKUP(AA1919,角色间职业划分!P:Z,9,FALSE)</f>
        <v>0</v>
      </c>
      <c r="P1919">
        <f>VLOOKUP(AA1919,角色间职业划分!P:AP,10,FALSE)</f>
        <v>0</v>
      </c>
      <c r="Q1919">
        <f>VLOOKUP(AA1919,角色间职业划分!P:AP,15,FALSE)</f>
        <v>0</v>
      </c>
      <c r="R1919">
        <f>VLOOKUP(AA1919,角色间职业划分!P:AP,16,FALSE)</f>
        <v>0</v>
      </c>
      <c r="S1919">
        <f>VLOOKUP(AA1919,角色间职业划分!P:AP,17,FALSE)</f>
        <v>0</v>
      </c>
      <c r="T1919">
        <f>VLOOKUP(AA1919,角色间职业划分!P:AP,18,FALSE)</f>
        <v>0</v>
      </c>
      <c r="U1919">
        <f>VLOOKUP(AA1919,角色间职业划分!P:AP,27,FALSE)</f>
        <v>0</v>
      </c>
      <c r="V1919">
        <f t="shared" si="293"/>
        <v>4.9999999999999991</v>
      </c>
      <c r="W1919">
        <f>VLOOKUP(AA1919,角色间职业划分!P:Q,2,FALSE)</f>
        <v>38</v>
      </c>
      <c r="X1919">
        <f t="shared" si="298"/>
        <v>97</v>
      </c>
      <c r="Y1919">
        <f>INT(VLOOKUP(X1919,角色属性总表!AG:AH,2,FALSE)*角色属性总表!$C$38)</f>
        <v>1926</v>
      </c>
      <c r="AA1919">
        <f t="shared" si="299"/>
        <v>19</v>
      </c>
      <c r="AB1919">
        <f>VLOOKUP(X1919,角色属性总表!AG:AI,2,FALSE)*VLOOKUP(角色等级属性!AA1919,角色间职业划分!P:AG,13,FALSE)/角色间职业划分!$AB$9</f>
        <v>1860.5806551777671</v>
      </c>
      <c r="AC1919">
        <f>VLOOKUP(X1919,角色属性总表!AG:AI,3,FALSE)*VLOOKUP(AA1919,角色间职业划分!P:AG,8,FALSE)/角色间职业划分!$W$9</f>
        <v>9902.5290000000005</v>
      </c>
      <c r="AD1919">
        <f>VLOOKUP(AA1919,角色间职业划分!P:AP,26,FALSE)</f>
        <v>0.4</v>
      </c>
      <c r="AE1919">
        <f>VLOOKUP(X1919,角色属性总表!I:Q,3,FALSE)</f>
        <v>862.84799999999996</v>
      </c>
      <c r="AF1919">
        <f>VLOOKUP(AA1919,角色间职业划分!P:AP,11,FALSE)</f>
        <v>0.35</v>
      </c>
      <c r="AG1919">
        <f t="shared" si="294"/>
        <v>7322.3290419423674</v>
      </c>
      <c r="AH1919">
        <f t="shared" si="295"/>
        <v>864</v>
      </c>
      <c r="AJ1919">
        <f t="shared" si="296"/>
        <v>6458.3290419423674</v>
      </c>
      <c r="AK1919">
        <v>1915</v>
      </c>
    </row>
    <row r="1920" spans="1:37" x14ac:dyDescent="0.15">
      <c r="A1920">
        <v>1916</v>
      </c>
      <c r="B1920">
        <f>ROUND(VLOOKUP(X1920,角色属性总表!AG:AI,2,FALSE)/角色属性总表!$C$34,0)</f>
        <v>278</v>
      </c>
      <c r="C1920">
        <f>ROUND(VLOOKUP(X1920,角色属性总表!Y:AE,3,FALSE)/J1920,0)</f>
        <v>170</v>
      </c>
      <c r="D1920">
        <f>ROUND(VLOOKUP(X1920,角色属性总表!AG:AI,3,FALSE)/角色属性总表!$C$35,0)</f>
        <v>290</v>
      </c>
      <c r="E1920">
        <f t="shared" si="290"/>
        <v>751</v>
      </c>
      <c r="F1920">
        <f t="shared" si="291"/>
        <v>34</v>
      </c>
      <c r="G1920">
        <f t="shared" si="292"/>
        <v>7</v>
      </c>
      <c r="H1920">
        <v>0</v>
      </c>
      <c r="I1920">
        <f t="shared" si="297"/>
        <v>3</v>
      </c>
      <c r="J1920">
        <f>VLOOKUP(AA1920,角色间职业划分!P:AP,20,FALSE)</f>
        <v>10</v>
      </c>
      <c r="K1920">
        <f>IF(X1920=500,100,VLOOKUP(AA1920,角色间职业划分!P:AP,22,FALSE))</f>
        <v>120</v>
      </c>
      <c r="L1920">
        <f>IF(X1920=500,K1920,VLOOKUP(AA1920,角色间职业划分!P:AP,23,FALSE))</f>
        <v>60</v>
      </c>
      <c r="M1920">
        <f>VLOOKUP(AA1920,角色间职业划分!P:AP,24,FALSE)</f>
        <v>0</v>
      </c>
      <c r="N1920">
        <f>VLOOKUP(AA1920,角色间职业划分!P:AP,14)*100</f>
        <v>95</v>
      </c>
      <c r="O1920">
        <f>VLOOKUP(AA1920,角色间职业划分!P:Z,9,FALSE)</f>
        <v>0</v>
      </c>
      <c r="P1920">
        <f>VLOOKUP(AA1920,角色间职业划分!P:AP,10,FALSE)</f>
        <v>0</v>
      </c>
      <c r="Q1920">
        <f>VLOOKUP(AA1920,角色间职业划分!P:AP,15,FALSE)</f>
        <v>0</v>
      </c>
      <c r="R1920">
        <f>VLOOKUP(AA1920,角色间职业划分!P:AP,16,FALSE)</f>
        <v>0</v>
      </c>
      <c r="S1920">
        <f>VLOOKUP(AA1920,角色间职业划分!P:AP,17,FALSE)</f>
        <v>0</v>
      </c>
      <c r="T1920">
        <f>VLOOKUP(AA1920,角色间职业划分!P:AP,18,FALSE)</f>
        <v>0</v>
      </c>
      <c r="U1920">
        <f>VLOOKUP(AA1920,角色间职业划分!P:AP,27,FALSE)</f>
        <v>0</v>
      </c>
      <c r="V1920">
        <f t="shared" si="293"/>
        <v>4.9999999999999991</v>
      </c>
      <c r="W1920">
        <f>VLOOKUP(AA1920,角色间职业划分!P:Q,2,FALSE)</f>
        <v>38</v>
      </c>
      <c r="X1920">
        <f t="shared" si="298"/>
        <v>98</v>
      </c>
      <c r="Y1920">
        <f>INT(VLOOKUP(X1920,角色属性总表!AG:AH,2,FALSE)*角色属性总表!$C$38)</f>
        <v>1944</v>
      </c>
      <c r="AA1920">
        <f t="shared" si="299"/>
        <v>19</v>
      </c>
      <c r="AB1920">
        <f>VLOOKUP(X1920,角色属性总表!AG:AI,2,FALSE)*VLOOKUP(角色等级属性!AA1920,角色间职业划分!P:AG,13,FALSE)/角色间职业划分!$AB$9</f>
        <v>1877.9692594317651</v>
      </c>
      <c r="AC1920">
        <f>VLOOKUP(X1920,角色属性总表!AG:AI,3,FALSE)*VLOOKUP(AA1920,角色间职业划分!P:AG,8,FALSE)/角色间职业划分!$W$9</f>
        <v>9995.0760000000009</v>
      </c>
      <c r="AD1920">
        <f>VLOOKUP(AA1920,角色间职业划分!P:AP,26,FALSE)</f>
        <v>0.4</v>
      </c>
      <c r="AE1920">
        <f>VLOOKUP(X1920,角色属性总表!I:Q,3,FALSE)</f>
        <v>870.91200000000003</v>
      </c>
      <c r="AF1920">
        <f>VLOOKUP(AA1920,角色间职业划分!P:AP,11,FALSE)</f>
        <v>0.35</v>
      </c>
      <c r="AG1920">
        <f t="shared" si="294"/>
        <v>7451.9200706897263</v>
      </c>
      <c r="AH1920">
        <f t="shared" si="295"/>
        <v>870</v>
      </c>
      <c r="AJ1920">
        <f t="shared" si="296"/>
        <v>6581.9200706897263</v>
      </c>
      <c r="AK1920">
        <v>1916</v>
      </c>
    </row>
    <row r="1921" spans="1:37" x14ac:dyDescent="0.15">
      <c r="A1921">
        <v>1917</v>
      </c>
      <c r="B1921">
        <f>ROUND(VLOOKUP(X1921,角色属性总表!AG:AI,2,FALSE)/角色属性总表!$C$34,0)</f>
        <v>280</v>
      </c>
      <c r="C1921">
        <f>ROUND(VLOOKUP(X1921,角色属性总表!Y:AE,3,FALSE)/J1921,0)</f>
        <v>173</v>
      </c>
      <c r="D1921">
        <f>ROUND(VLOOKUP(X1921,角色属性总表!AG:AI,3,FALSE)/角色属性总表!$C$35,0)</f>
        <v>293</v>
      </c>
      <c r="E1921">
        <f t="shared" si="290"/>
        <v>758</v>
      </c>
      <c r="F1921">
        <f t="shared" si="291"/>
        <v>34</v>
      </c>
      <c r="G1921">
        <f t="shared" si="292"/>
        <v>7</v>
      </c>
      <c r="H1921">
        <v>0</v>
      </c>
      <c r="I1921">
        <f t="shared" si="297"/>
        <v>3</v>
      </c>
      <c r="J1921">
        <f>VLOOKUP(AA1921,角色间职业划分!P:AP,20,FALSE)</f>
        <v>10</v>
      </c>
      <c r="K1921">
        <f>IF(X1921=500,100,VLOOKUP(AA1921,角色间职业划分!P:AP,22,FALSE))</f>
        <v>120</v>
      </c>
      <c r="L1921">
        <f>IF(X1921=500,K1921,VLOOKUP(AA1921,角色间职业划分!P:AP,23,FALSE))</f>
        <v>60</v>
      </c>
      <c r="M1921">
        <f>VLOOKUP(AA1921,角色间职业划分!P:AP,24,FALSE)</f>
        <v>0</v>
      </c>
      <c r="N1921">
        <f>VLOOKUP(AA1921,角色间职业划分!P:AP,14)*100</f>
        <v>95</v>
      </c>
      <c r="O1921">
        <f>VLOOKUP(AA1921,角色间职业划分!P:Z,9,FALSE)</f>
        <v>0</v>
      </c>
      <c r="P1921">
        <f>VLOOKUP(AA1921,角色间职业划分!P:AP,10,FALSE)</f>
        <v>0</v>
      </c>
      <c r="Q1921">
        <f>VLOOKUP(AA1921,角色间职业划分!P:AP,15,FALSE)</f>
        <v>0</v>
      </c>
      <c r="R1921">
        <f>VLOOKUP(AA1921,角色间职业划分!P:AP,16,FALSE)</f>
        <v>0</v>
      </c>
      <c r="S1921">
        <f>VLOOKUP(AA1921,角色间职业划分!P:AP,17,FALSE)</f>
        <v>0</v>
      </c>
      <c r="T1921">
        <f>VLOOKUP(AA1921,角色间职业划分!P:AP,18,FALSE)</f>
        <v>0</v>
      </c>
      <c r="U1921">
        <f>VLOOKUP(AA1921,角色间职业划分!P:AP,27,FALSE)</f>
        <v>0</v>
      </c>
      <c r="V1921">
        <f t="shared" si="293"/>
        <v>4.9999999999999991</v>
      </c>
      <c r="W1921">
        <f>VLOOKUP(AA1921,角色间职业划分!P:Q,2,FALSE)</f>
        <v>38</v>
      </c>
      <c r="X1921">
        <f t="shared" si="298"/>
        <v>99</v>
      </c>
      <c r="Y1921">
        <f>INT(VLOOKUP(X1921,角色属性总表!AG:AH,2,FALSE)*角色属性总表!$C$38)</f>
        <v>1962</v>
      </c>
      <c r="AA1921">
        <f t="shared" si="299"/>
        <v>19</v>
      </c>
      <c r="AB1921">
        <f>VLOOKUP(X1921,角色属性总表!AG:AI,2,FALSE)*VLOOKUP(角色等级属性!AA1921,角色间职业划分!P:AG,13,FALSE)/角色间职业划分!$AB$9</f>
        <v>1895.3578636857626</v>
      </c>
      <c r="AC1921">
        <f>VLOOKUP(X1921,角色属性总表!AG:AI,3,FALSE)*VLOOKUP(AA1921,角色间职业划分!P:AG,8,FALSE)/角色间职业划分!$W$9</f>
        <v>10087.623000000001</v>
      </c>
      <c r="AD1921">
        <f>VLOOKUP(AA1921,角色间职业划分!P:AP,26,FALSE)</f>
        <v>0.4</v>
      </c>
      <c r="AE1921">
        <f>VLOOKUP(X1921,角色属性总表!I:Q,3,FALSE)</f>
        <v>878.97600000000011</v>
      </c>
      <c r="AF1921">
        <f>VLOOKUP(AA1921,角色间职业划分!P:AP,11,FALSE)</f>
        <v>0.35</v>
      </c>
      <c r="AG1921">
        <f t="shared" si="294"/>
        <v>7582.5720043605115</v>
      </c>
      <c r="AH1921">
        <f t="shared" si="295"/>
        <v>879</v>
      </c>
      <c r="AJ1921">
        <f t="shared" si="296"/>
        <v>6703.5720043605115</v>
      </c>
      <c r="AK1921">
        <v>1917</v>
      </c>
    </row>
    <row r="1922" spans="1:37" x14ac:dyDescent="0.15">
      <c r="A1922">
        <v>1918</v>
      </c>
      <c r="B1922">
        <f>ROUND(VLOOKUP(X1922,角色属性总表!AG:AI,2,FALSE)/角色属性总表!$C$34,0)</f>
        <v>283</v>
      </c>
      <c r="C1922">
        <f>ROUND(VLOOKUP(X1922,角色属性总表!Y:AE,3,FALSE)/J1922,0)</f>
        <v>176</v>
      </c>
      <c r="D1922">
        <f>ROUND(VLOOKUP(X1922,角色属性总表!AG:AI,3,FALSE)/角色属性总表!$C$35,0)</f>
        <v>296</v>
      </c>
      <c r="E1922">
        <f t="shared" si="290"/>
        <v>765</v>
      </c>
      <c r="F1922">
        <f t="shared" si="291"/>
        <v>34</v>
      </c>
      <c r="G1922">
        <f t="shared" si="292"/>
        <v>7</v>
      </c>
      <c r="H1922">
        <v>0</v>
      </c>
      <c r="I1922">
        <f t="shared" si="297"/>
        <v>3</v>
      </c>
      <c r="J1922">
        <f>VLOOKUP(AA1922,角色间职业划分!P:AP,20,FALSE)</f>
        <v>10</v>
      </c>
      <c r="K1922">
        <f>IF(X1922=500,100,VLOOKUP(AA1922,角色间职业划分!P:AP,22,FALSE))</f>
        <v>120</v>
      </c>
      <c r="L1922">
        <f>IF(X1922=500,K1922,VLOOKUP(AA1922,角色间职业划分!P:AP,23,FALSE))</f>
        <v>60</v>
      </c>
      <c r="M1922">
        <f>VLOOKUP(AA1922,角色间职业划分!P:AP,24,FALSE)</f>
        <v>0</v>
      </c>
      <c r="N1922">
        <f>VLOOKUP(AA1922,角色间职业划分!P:AP,14)*100</f>
        <v>95</v>
      </c>
      <c r="O1922">
        <f>VLOOKUP(AA1922,角色间职业划分!P:Z,9,FALSE)</f>
        <v>0</v>
      </c>
      <c r="P1922">
        <f>VLOOKUP(AA1922,角色间职业划分!P:AP,10,FALSE)</f>
        <v>0</v>
      </c>
      <c r="Q1922">
        <f>VLOOKUP(AA1922,角色间职业划分!P:AP,15,FALSE)</f>
        <v>0</v>
      </c>
      <c r="R1922">
        <f>VLOOKUP(AA1922,角色间职业划分!P:AP,16,FALSE)</f>
        <v>0</v>
      </c>
      <c r="S1922">
        <f>VLOOKUP(AA1922,角色间职业划分!P:AP,17,FALSE)</f>
        <v>0</v>
      </c>
      <c r="T1922">
        <f>VLOOKUP(AA1922,角色间职业划分!P:AP,18,FALSE)</f>
        <v>0</v>
      </c>
      <c r="U1922">
        <f>VLOOKUP(AA1922,角色间职业划分!P:AP,27,FALSE)</f>
        <v>0</v>
      </c>
      <c r="V1922">
        <f t="shared" si="293"/>
        <v>4.9999999999999991</v>
      </c>
      <c r="W1922">
        <f>VLOOKUP(AA1922,角色间职业划分!P:Q,2,FALSE)</f>
        <v>38</v>
      </c>
      <c r="X1922">
        <f t="shared" si="298"/>
        <v>100</v>
      </c>
      <c r="Y1922">
        <f>INT(VLOOKUP(X1922,角色属性总表!AG:AH,2,FALSE)*角色属性总表!$C$38)</f>
        <v>1980</v>
      </c>
      <c r="AA1922">
        <f t="shared" si="299"/>
        <v>19</v>
      </c>
      <c r="AB1922">
        <f>VLOOKUP(X1922,角色属性总表!AG:AI,2,FALSE)*VLOOKUP(角色等级属性!AA1922,角色间职业划分!P:AG,13,FALSE)/角色间职业划分!$AB$9</f>
        <v>1912.7464679397608</v>
      </c>
      <c r="AC1922">
        <f>VLOOKUP(X1922,角色属性总表!AG:AI,3,FALSE)*VLOOKUP(AA1922,角色间职业划分!P:AG,8,FALSE)/角色间职业划分!$W$9</f>
        <v>10180.17</v>
      </c>
      <c r="AD1922">
        <f>VLOOKUP(AA1922,角色间职业划分!P:AP,26,FALSE)</f>
        <v>0.4</v>
      </c>
      <c r="AE1922">
        <f>VLOOKUP(X1922,角色属性总表!I:Q,3,FALSE)</f>
        <v>887.04</v>
      </c>
      <c r="AF1922">
        <f>VLOOKUP(AA1922,角色间职业划分!P:AP,11,FALSE)</f>
        <v>0.35</v>
      </c>
      <c r="AG1922">
        <f t="shared" si="294"/>
        <v>7714.2857142857147</v>
      </c>
      <c r="AH1922">
        <f t="shared" si="295"/>
        <v>888</v>
      </c>
      <c r="AJ1922">
        <f t="shared" si="296"/>
        <v>6826.2857142857147</v>
      </c>
      <c r="AK1922">
        <v>1918</v>
      </c>
    </row>
    <row r="1923" spans="1:37" x14ac:dyDescent="0.15">
      <c r="A1923">
        <v>1919</v>
      </c>
      <c r="B1923">
        <f>ROUND(VLOOKUP(X1923,角色属性总表!AG:AI,2,FALSE)/角色属性总表!$C$34,0)</f>
        <v>1428571</v>
      </c>
      <c r="C1923">
        <f>ROUND(VLOOKUP(X1923,角色属性总表!Y:AE,3,FALSE)/J1923,0)</f>
        <v>1000000</v>
      </c>
      <c r="D1923">
        <f>ROUND(VLOOKUP(X1923,角色属性总表!AG:AI,3,FALSE)/角色属性总表!$C$35,0)</f>
        <v>400000</v>
      </c>
      <c r="E1923">
        <f t="shared" si="290"/>
        <v>3864133</v>
      </c>
      <c r="F1923">
        <f t="shared" si="291"/>
        <v>34</v>
      </c>
      <c r="G1923">
        <f t="shared" si="292"/>
        <v>7</v>
      </c>
      <c r="H1923">
        <v>0</v>
      </c>
      <c r="I1923">
        <f t="shared" si="297"/>
        <v>3</v>
      </c>
      <c r="J1923">
        <f>VLOOKUP(AA1923,角色间职业划分!P:AP,20,FALSE)</f>
        <v>10</v>
      </c>
      <c r="K1923">
        <f>IF(X1923=500,100,VLOOKUP(AA1923,角色间职业划分!P:AP,22,FALSE))</f>
        <v>100</v>
      </c>
      <c r="L1923">
        <f>IF(X1923=500,K1923,VLOOKUP(AA1923,角色间职业划分!P:AP,23,FALSE))</f>
        <v>100</v>
      </c>
      <c r="M1923">
        <f>VLOOKUP(AA1923,角色间职业划分!P:AP,24,FALSE)</f>
        <v>0</v>
      </c>
      <c r="N1923">
        <f>VLOOKUP(AA1923,角色间职业划分!P:AP,14)*100</f>
        <v>95</v>
      </c>
      <c r="O1923">
        <f>VLOOKUP(AA1923,角色间职业划分!P:Z,9,FALSE)</f>
        <v>0</v>
      </c>
      <c r="P1923">
        <f>VLOOKUP(AA1923,角色间职业划分!P:AP,10,FALSE)</f>
        <v>0</v>
      </c>
      <c r="Q1923">
        <f>VLOOKUP(AA1923,角色间职业划分!P:AP,15,FALSE)</f>
        <v>0</v>
      </c>
      <c r="R1923">
        <f>VLOOKUP(AA1923,角色间职业划分!P:AP,16,FALSE)</f>
        <v>0</v>
      </c>
      <c r="S1923">
        <f>VLOOKUP(AA1923,角色间职业划分!P:AP,17,FALSE)</f>
        <v>0</v>
      </c>
      <c r="T1923">
        <f>VLOOKUP(AA1923,角色间职业划分!P:AP,18,FALSE)</f>
        <v>0</v>
      </c>
      <c r="U1923">
        <f>VLOOKUP(AA1923,角色间职业划分!P:AP,27,FALSE)</f>
        <v>0</v>
      </c>
      <c r="V1923">
        <f t="shared" si="293"/>
        <v>4.9999999999999991</v>
      </c>
      <c r="W1923">
        <f>VLOOKUP(AA1923,角色间职业划分!P:Q,2,FALSE)</f>
        <v>38</v>
      </c>
      <c r="X1923">
        <f t="shared" si="298"/>
        <v>500</v>
      </c>
      <c r="Y1923">
        <f>INT(VLOOKUP(X1923,角色属性总表!AG:AH,2,FALSE)*角色属性总表!$C$38)</f>
        <v>9999999</v>
      </c>
      <c r="AA1923">
        <f t="shared" si="299"/>
        <v>19</v>
      </c>
      <c r="AB1923">
        <f>VLOOKUP(X1923,角色属性总表!AG:AI,2,FALSE)*VLOOKUP(角色等级属性!AA1923,角色间职业划分!P:AG,13,FALSE)/角色间职业划分!$AB$9</f>
        <v>9660334.7306318879</v>
      </c>
      <c r="AC1923">
        <f>VLOOKUP(X1923,角色属性总表!AG:AI,3,FALSE)*VLOOKUP(AA1923,角色间职业划分!P:AG,8,FALSE)/角色间职业划分!$W$9</f>
        <v>13771873.6228125</v>
      </c>
      <c r="AD1923">
        <f>VLOOKUP(AA1923,角色间职业划分!P:AP,26,FALSE)</f>
        <v>0.4</v>
      </c>
      <c r="AE1923">
        <f>VLOOKUP(X1923,角色属性总表!I:Q,3,FALSE)</f>
        <v>0</v>
      </c>
      <c r="AF1923">
        <f>VLOOKUP(AA1923,角色间职业划分!P:AP,11,FALSE)</f>
        <v>0.35</v>
      </c>
      <c r="AG1923">
        <f t="shared" si="294"/>
        <v>183406.97344089879</v>
      </c>
      <c r="AH1923">
        <f t="shared" si="295"/>
        <v>1200000</v>
      </c>
      <c r="AJ1923">
        <f t="shared" si="296"/>
        <v>-1016593.0265591012</v>
      </c>
      <c r="AK1923">
        <v>1919</v>
      </c>
    </row>
    <row r="1924" spans="1:37" x14ac:dyDescent="0.15">
      <c r="A1924">
        <v>1920</v>
      </c>
      <c r="B1924">
        <f>ROUND(VLOOKUP(X1924,角色属性总表!AG:AI,2,FALSE)/角色属性总表!$C$34,0)</f>
        <v>28</v>
      </c>
      <c r="C1924">
        <f>ROUND(VLOOKUP(X1924,角色属性总表!Y:AE,3,FALSE)/J1924,0)</f>
        <v>6</v>
      </c>
      <c r="D1924">
        <f>ROUND(VLOOKUP(X1924,角色属性总表!AG:AI,3,FALSE)/角色属性总表!$C$35,0)</f>
        <v>30</v>
      </c>
      <c r="E1924">
        <f t="shared" si="290"/>
        <v>142</v>
      </c>
      <c r="F1924">
        <f t="shared" si="291"/>
        <v>18</v>
      </c>
      <c r="G1924">
        <f t="shared" si="292"/>
        <v>13</v>
      </c>
      <c r="H1924">
        <v>0</v>
      </c>
      <c r="I1924">
        <f t="shared" si="297"/>
        <v>3</v>
      </c>
      <c r="J1924">
        <f>VLOOKUP(AA1924,角色间职业划分!P:AP,20,FALSE)</f>
        <v>9</v>
      </c>
      <c r="K1924">
        <f>IF(X1924=500,100,VLOOKUP(AA1924,角色间职业划分!P:AP,22,FALSE))</f>
        <v>100</v>
      </c>
      <c r="L1924">
        <f>IF(X1924=500,K1924,VLOOKUP(AA1924,角色间职业划分!P:AP,23,FALSE))</f>
        <v>60</v>
      </c>
      <c r="M1924">
        <f>VLOOKUP(AA1924,角色间职业划分!P:AP,24,FALSE)</f>
        <v>0</v>
      </c>
      <c r="N1924">
        <f>VLOOKUP(AA1924,角色间职业划分!P:AP,14)*100</f>
        <v>95</v>
      </c>
      <c r="O1924">
        <f>VLOOKUP(AA1924,角色间职业划分!P:Z,9,FALSE)</f>
        <v>0</v>
      </c>
      <c r="P1924">
        <f>VLOOKUP(AA1924,角色间职业划分!P:AP,10,FALSE)</f>
        <v>0</v>
      </c>
      <c r="Q1924">
        <f>VLOOKUP(AA1924,角色间职业划分!P:AP,15,FALSE)</f>
        <v>0</v>
      </c>
      <c r="R1924">
        <f>VLOOKUP(AA1924,角色间职业划分!P:AP,16,FALSE)</f>
        <v>0</v>
      </c>
      <c r="S1924">
        <f>VLOOKUP(AA1924,角色间职业划分!P:AP,17,FALSE)</f>
        <v>0</v>
      </c>
      <c r="T1924">
        <f>VLOOKUP(AA1924,角色间职业划分!P:AP,18,FALSE)</f>
        <v>0</v>
      </c>
      <c r="U1924">
        <f>VLOOKUP(AA1924,角色间职业划分!P:AP,27,FALSE)</f>
        <v>0</v>
      </c>
      <c r="V1924">
        <f t="shared" si="293"/>
        <v>4.9999999999999991</v>
      </c>
      <c r="W1924">
        <f>VLOOKUP(AA1924,角色间职业划分!P:Q,2,FALSE)</f>
        <v>40</v>
      </c>
      <c r="X1924">
        <f t="shared" si="298"/>
        <v>1</v>
      </c>
      <c r="Y1924">
        <f>INT(VLOOKUP(X1924,角色属性总表!AG:AH,2,FALSE)*角色属性总表!$C$38)</f>
        <v>198</v>
      </c>
      <c r="AA1924">
        <f t="shared" si="299"/>
        <v>20</v>
      </c>
      <c r="AB1924">
        <f>VLOOKUP(X1924,角色属性总表!AG:AI,2,FALSE)*VLOOKUP(角色等级属性!AA1924,角色间职业划分!P:AG,13,FALSE)/角色间职业划分!$AB$9</f>
        <v>355.62397767728282</v>
      </c>
      <c r="AC1924">
        <f>VLOOKUP(X1924,角色属性总表!AG:AI,3,FALSE)*VLOOKUP(AA1924,角色间职业划分!P:AG,8,FALSE)/角色间职业划分!$W$9</f>
        <v>547.54700000000003</v>
      </c>
      <c r="AD1924">
        <f>VLOOKUP(AA1924,角色间职业划分!P:AP,26,FALSE)</f>
        <v>0.4</v>
      </c>
      <c r="AE1924">
        <f>VLOOKUP(X1924,角色属性总表!I:Q,3,FALSE)</f>
        <v>88.704000000000008</v>
      </c>
      <c r="AF1924">
        <f>VLOOKUP(AA1924,角色间职业划分!P:AP,11,FALSE)</f>
        <v>0.35</v>
      </c>
      <c r="AG1924">
        <f t="shared" si="294"/>
        <v>5.5670103092783512</v>
      </c>
      <c r="AH1924">
        <f t="shared" si="295"/>
        <v>90</v>
      </c>
      <c r="AJ1924">
        <f t="shared" si="296"/>
        <v>-84.432989690721655</v>
      </c>
      <c r="AK1924">
        <v>1920</v>
      </c>
    </row>
    <row r="1925" spans="1:37" x14ac:dyDescent="0.15">
      <c r="A1925">
        <v>1921</v>
      </c>
      <c r="B1925">
        <f>ROUND(VLOOKUP(X1925,角色属性总表!AG:AI,2,FALSE)/角色属性总表!$C$34,0)</f>
        <v>31</v>
      </c>
      <c r="C1925">
        <f>ROUND(VLOOKUP(X1925,角色属性总表!Y:AE,3,FALSE)/J1925,0)</f>
        <v>6</v>
      </c>
      <c r="D1925">
        <f>ROUND(VLOOKUP(X1925,角色属性总表!AG:AI,3,FALSE)/角色属性总表!$C$35,0)</f>
        <v>32</v>
      </c>
      <c r="E1925">
        <f t="shared" si="290"/>
        <v>155</v>
      </c>
      <c r="F1925">
        <f t="shared" si="291"/>
        <v>19</v>
      </c>
      <c r="G1925">
        <f t="shared" si="292"/>
        <v>13</v>
      </c>
      <c r="H1925">
        <v>0</v>
      </c>
      <c r="I1925">
        <f t="shared" si="297"/>
        <v>3</v>
      </c>
      <c r="J1925">
        <f>VLOOKUP(AA1925,角色间职业划分!P:AP,20,FALSE)</f>
        <v>9</v>
      </c>
      <c r="K1925">
        <f>IF(X1925=500,100,VLOOKUP(AA1925,角色间职业划分!P:AP,22,FALSE))</f>
        <v>100</v>
      </c>
      <c r="L1925">
        <f>IF(X1925=500,K1925,VLOOKUP(AA1925,角色间职业划分!P:AP,23,FALSE))</f>
        <v>60</v>
      </c>
      <c r="M1925">
        <f>VLOOKUP(AA1925,角色间职业划分!P:AP,24,FALSE)</f>
        <v>0</v>
      </c>
      <c r="N1925">
        <f>VLOOKUP(AA1925,角色间职业划分!P:AP,14)*100</f>
        <v>95</v>
      </c>
      <c r="O1925">
        <f>VLOOKUP(AA1925,角色间职业划分!P:Z,9,FALSE)</f>
        <v>0</v>
      </c>
      <c r="P1925">
        <f>VLOOKUP(AA1925,角色间职业划分!P:AP,10,FALSE)</f>
        <v>0</v>
      </c>
      <c r="Q1925">
        <f>VLOOKUP(AA1925,角色间职业划分!P:AP,15,FALSE)</f>
        <v>0</v>
      </c>
      <c r="R1925">
        <f>VLOOKUP(AA1925,角色间职业划分!P:AP,16,FALSE)</f>
        <v>0</v>
      </c>
      <c r="S1925">
        <f>VLOOKUP(AA1925,角色间职业划分!P:AP,17,FALSE)</f>
        <v>0</v>
      </c>
      <c r="T1925">
        <f>VLOOKUP(AA1925,角色间职业划分!P:AP,18,FALSE)</f>
        <v>0</v>
      </c>
      <c r="U1925">
        <f>VLOOKUP(AA1925,角色间职业划分!P:AP,27,FALSE)</f>
        <v>0</v>
      </c>
      <c r="V1925">
        <f t="shared" si="293"/>
        <v>4.9999999999999991</v>
      </c>
      <c r="W1925">
        <f>VLOOKUP(AA1925,角色间职业划分!P:Q,2,FALSE)</f>
        <v>40</v>
      </c>
      <c r="X1925">
        <f t="shared" si="298"/>
        <v>2</v>
      </c>
      <c r="Y1925">
        <f>INT(VLOOKUP(X1925,角色属性总表!AG:AH,2,FALSE)*角色属性总表!$C$38)</f>
        <v>216</v>
      </c>
      <c r="AA1925">
        <f t="shared" si="299"/>
        <v>20</v>
      </c>
      <c r="AB1925">
        <f>VLOOKUP(X1925,角色属性总表!AG:AI,2,FALSE)*VLOOKUP(角色等级属性!AA1925,角色间职业划分!P:AG,13,FALSE)/角色间职业划分!$AB$9</f>
        <v>387.95343019339941</v>
      </c>
      <c r="AC1925">
        <f>VLOOKUP(X1925,角色属性总表!AG:AI,3,FALSE)*VLOOKUP(AA1925,角色间职业划分!P:AG,8,FALSE)/角色间职业划分!$W$9</f>
        <v>597.32399999999996</v>
      </c>
      <c r="AD1925">
        <f>VLOOKUP(AA1925,角色间职业划分!P:AP,26,FALSE)</f>
        <v>0.4</v>
      </c>
      <c r="AE1925">
        <f>VLOOKUP(X1925,角色属性总表!I:Q,3,FALSE)</f>
        <v>96.768000000000001</v>
      </c>
      <c r="AF1925">
        <f>VLOOKUP(AA1925,角色间职业划分!P:AP,11,FALSE)</f>
        <v>0.35</v>
      </c>
      <c r="AG1925">
        <f t="shared" si="294"/>
        <v>15.950216863984597</v>
      </c>
      <c r="AH1925">
        <f t="shared" si="295"/>
        <v>96</v>
      </c>
      <c r="AJ1925">
        <f t="shared" si="296"/>
        <v>-80.049783136015407</v>
      </c>
      <c r="AK1925">
        <v>1921</v>
      </c>
    </row>
    <row r="1926" spans="1:37" x14ac:dyDescent="0.15">
      <c r="A1926">
        <v>1922</v>
      </c>
      <c r="B1926">
        <f>ROUND(VLOOKUP(X1926,角色属性总表!AG:AI,2,FALSE)/角色属性总表!$C$34,0)</f>
        <v>33</v>
      </c>
      <c r="C1926">
        <f>ROUND(VLOOKUP(X1926,角色属性总表!Y:AE,3,FALSE)/J1926,0)</f>
        <v>7</v>
      </c>
      <c r="D1926">
        <f>ROUND(VLOOKUP(X1926,角色属性总表!AG:AI,3,FALSE)/角色属性总表!$C$35,0)</f>
        <v>35</v>
      </c>
      <c r="E1926">
        <f t="shared" ref="E1926:E1989" si="300">INT(AD1926*AB1926)</f>
        <v>168</v>
      </c>
      <c r="F1926">
        <f t="shared" ref="F1926:F1989" si="301">ROUND(AC1926/D1926,0)</f>
        <v>18</v>
      </c>
      <c r="G1926">
        <f t="shared" ref="G1926:G1989" si="302">ROUND(AB1926/B1926,0)</f>
        <v>13</v>
      </c>
      <c r="H1926">
        <v>0</v>
      </c>
      <c r="I1926">
        <f t="shared" si="297"/>
        <v>3</v>
      </c>
      <c r="J1926">
        <f>VLOOKUP(AA1926,角色间职业划分!P:AP,20,FALSE)</f>
        <v>9</v>
      </c>
      <c r="K1926">
        <f>IF(X1926=500,100,VLOOKUP(AA1926,角色间职业划分!P:AP,22,FALSE))</f>
        <v>100</v>
      </c>
      <c r="L1926">
        <f>IF(X1926=500,K1926,VLOOKUP(AA1926,角色间职业划分!P:AP,23,FALSE))</f>
        <v>60</v>
      </c>
      <c r="M1926">
        <f>VLOOKUP(AA1926,角色间职业划分!P:AP,24,FALSE)</f>
        <v>0</v>
      </c>
      <c r="N1926">
        <f>VLOOKUP(AA1926,角色间职业划分!P:AP,14)*100</f>
        <v>95</v>
      </c>
      <c r="O1926">
        <f>VLOOKUP(AA1926,角色间职业划分!P:Z,9,FALSE)</f>
        <v>0</v>
      </c>
      <c r="P1926">
        <f>VLOOKUP(AA1926,角色间职业划分!P:AP,10,FALSE)</f>
        <v>0</v>
      </c>
      <c r="Q1926">
        <f>VLOOKUP(AA1926,角色间职业划分!P:AP,15,FALSE)</f>
        <v>0</v>
      </c>
      <c r="R1926">
        <f>VLOOKUP(AA1926,角色间职业划分!P:AP,16,FALSE)</f>
        <v>0</v>
      </c>
      <c r="S1926">
        <f>VLOOKUP(AA1926,角色间职业划分!P:AP,17,FALSE)</f>
        <v>0</v>
      </c>
      <c r="T1926">
        <f>VLOOKUP(AA1926,角色间职业划分!P:AP,18,FALSE)</f>
        <v>0</v>
      </c>
      <c r="U1926">
        <f>VLOOKUP(AA1926,角色间职业划分!P:AP,27,FALSE)</f>
        <v>0</v>
      </c>
      <c r="V1926">
        <f t="shared" ref="V1926:V1989" si="303">(AF1926-AF$2)*100</f>
        <v>4.9999999999999991</v>
      </c>
      <c r="W1926">
        <f>VLOOKUP(AA1926,角色间职业划分!P:Q,2,FALSE)</f>
        <v>40</v>
      </c>
      <c r="X1926">
        <f t="shared" si="298"/>
        <v>3</v>
      </c>
      <c r="Y1926">
        <f>INT(VLOOKUP(X1926,角色属性总表!AG:AH,2,FALSE)*角色属性总表!$C$38)</f>
        <v>234</v>
      </c>
      <c r="AA1926">
        <f t="shared" si="299"/>
        <v>20</v>
      </c>
      <c r="AB1926">
        <f>VLOOKUP(X1926,角色属性总表!AG:AI,2,FALSE)*VLOOKUP(角色等级属性!AA1926,角色间职业划分!P:AG,13,FALSE)/角色间职业划分!$AB$9</f>
        <v>420.28288270951606</v>
      </c>
      <c r="AC1926">
        <f>VLOOKUP(X1926,角色属性总表!AG:AI,3,FALSE)*VLOOKUP(AA1926,角色间职业划分!P:AG,8,FALSE)/角色间职业划分!$W$9</f>
        <v>647.101</v>
      </c>
      <c r="AD1926">
        <f>VLOOKUP(AA1926,角色间职业划分!P:AP,26,FALSE)</f>
        <v>0.4</v>
      </c>
      <c r="AE1926">
        <f>VLOOKUP(X1926,角色属性总表!I:Q,3,FALSE)</f>
        <v>104.83200000000001</v>
      </c>
      <c r="AF1926">
        <f>VLOOKUP(AA1926,角色间职业划分!P:AP,11,FALSE)</f>
        <v>0.35</v>
      </c>
      <c r="AG1926">
        <f t="shared" ref="AG1926:AG1989" si="304">((AF$2*X1926*X1926*180)/(SQRT(X1926*100)-AF$2*X1926))</f>
        <v>29.597135348055552</v>
      </c>
      <c r="AH1926">
        <f t="shared" ref="AH1926:AH1989" si="305">D1926*AH$2</f>
        <v>105</v>
      </c>
      <c r="AJ1926">
        <f t="shared" ref="AJ1926:AJ1989" si="306">AG1926-AH1926</f>
        <v>-75.402864651944441</v>
      </c>
      <c r="AK1926">
        <v>1922</v>
      </c>
    </row>
    <row r="1927" spans="1:37" x14ac:dyDescent="0.15">
      <c r="A1927">
        <v>1923</v>
      </c>
      <c r="B1927">
        <f>ROUND(VLOOKUP(X1927,角色属性总表!AG:AI,2,FALSE)/角色属性总表!$C$34,0)</f>
        <v>36</v>
      </c>
      <c r="C1927">
        <f>ROUND(VLOOKUP(X1927,角色属性总表!Y:AE,3,FALSE)/J1927,0)</f>
        <v>7</v>
      </c>
      <c r="D1927">
        <f>ROUND(VLOOKUP(X1927,角色属性总表!AG:AI,3,FALSE)/角色属性总表!$C$35,0)</f>
        <v>38</v>
      </c>
      <c r="E1927">
        <f t="shared" si="300"/>
        <v>181</v>
      </c>
      <c r="F1927">
        <f t="shared" si="301"/>
        <v>18</v>
      </c>
      <c r="G1927">
        <f t="shared" si="302"/>
        <v>13</v>
      </c>
      <c r="H1927">
        <v>0</v>
      </c>
      <c r="I1927">
        <f t="shared" ref="I1927:I1990" si="307">I1926</f>
        <v>3</v>
      </c>
      <c r="J1927">
        <f>VLOOKUP(AA1927,角色间职业划分!P:AP,20,FALSE)</f>
        <v>9</v>
      </c>
      <c r="K1927">
        <f>IF(X1927=500,100,VLOOKUP(AA1927,角色间职业划分!P:AP,22,FALSE))</f>
        <v>100</v>
      </c>
      <c r="L1927">
        <f>IF(X1927=500,K1927,VLOOKUP(AA1927,角色间职业划分!P:AP,23,FALSE))</f>
        <v>60</v>
      </c>
      <c r="M1927">
        <f>VLOOKUP(AA1927,角色间职业划分!P:AP,24,FALSE)</f>
        <v>0</v>
      </c>
      <c r="N1927">
        <f>VLOOKUP(AA1927,角色间职业划分!P:AP,14)*100</f>
        <v>95</v>
      </c>
      <c r="O1927">
        <f>VLOOKUP(AA1927,角色间职业划分!P:Z,9,FALSE)</f>
        <v>0</v>
      </c>
      <c r="P1927">
        <f>VLOOKUP(AA1927,角色间职业划分!P:AP,10,FALSE)</f>
        <v>0</v>
      </c>
      <c r="Q1927">
        <f>VLOOKUP(AA1927,角色间职业划分!P:AP,15,FALSE)</f>
        <v>0</v>
      </c>
      <c r="R1927">
        <f>VLOOKUP(AA1927,角色间职业划分!P:AP,16,FALSE)</f>
        <v>0</v>
      </c>
      <c r="S1927">
        <f>VLOOKUP(AA1927,角色间职业划分!P:AP,17,FALSE)</f>
        <v>0</v>
      </c>
      <c r="T1927">
        <f>VLOOKUP(AA1927,角色间职业划分!P:AP,18,FALSE)</f>
        <v>0</v>
      </c>
      <c r="U1927">
        <f>VLOOKUP(AA1927,角色间职业划分!P:AP,27,FALSE)</f>
        <v>0</v>
      </c>
      <c r="V1927">
        <f t="shared" si="303"/>
        <v>4.9999999999999991</v>
      </c>
      <c r="W1927">
        <f>VLOOKUP(AA1927,角色间职业划分!P:Q,2,FALSE)</f>
        <v>40</v>
      </c>
      <c r="X1927">
        <f t="shared" ref="X1927:X1990" si="308">IF(X1926=100,500,IF(X1926=500,1,X1926+1))</f>
        <v>4</v>
      </c>
      <c r="Y1927">
        <f>INT(VLOOKUP(X1927,角色属性总表!AG:AH,2,FALSE)*角色属性总表!$C$38)</f>
        <v>252</v>
      </c>
      <c r="AA1927">
        <f t="shared" ref="AA1927:AA1990" si="309">IF(X1927=1,AA1926+1,AA1926)</f>
        <v>20</v>
      </c>
      <c r="AB1927">
        <f>VLOOKUP(X1927,角色属性总表!AG:AI,2,FALSE)*VLOOKUP(角色等级属性!AA1927,角色间职业划分!P:AG,13,FALSE)/角色间职业划分!$AB$9</f>
        <v>452.61233522563265</v>
      </c>
      <c r="AC1927">
        <f>VLOOKUP(X1927,角色属性总表!AG:AI,3,FALSE)*VLOOKUP(AA1927,角色间职业划分!P:AG,8,FALSE)/角色间职业划分!$W$9</f>
        <v>696.87799999999993</v>
      </c>
      <c r="AD1927">
        <f>VLOOKUP(AA1927,角色间职业划分!P:AP,26,FALSE)</f>
        <v>0.4</v>
      </c>
      <c r="AE1927">
        <f>VLOOKUP(X1927,角色属性总表!I:Q,3,FALSE)</f>
        <v>112.89599999999999</v>
      </c>
      <c r="AF1927">
        <f>VLOOKUP(AA1927,角色间职业划分!P:AP,11,FALSE)</f>
        <v>0.35</v>
      </c>
      <c r="AG1927">
        <f t="shared" si="304"/>
        <v>45.957446808510639</v>
      </c>
      <c r="AH1927">
        <f t="shared" si="305"/>
        <v>114</v>
      </c>
      <c r="AJ1927">
        <f t="shared" si="306"/>
        <v>-68.042553191489361</v>
      </c>
      <c r="AK1927">
        <v>1923</v>
      </c>
    </row>
    <row r="1928" spans="1:37" x14ac:dyDescent="0.15">
      <c r="A1928">
        <v>1924</v>
      </c>
      <c r="B1928">
        <f>ROUND(VLOOKUP(X1928,角色属性总表!AG:AI,2,FALSE)/角色属性总表!$C$34,0)</f>
        <v>39</v>
      </c>
      <c r="C1928">
        <f>ROUND(VLOOKUP(X1928,角色属性总表!Y:AE,3,FALSE)/J1928,0)</f>
        <v>8</v>
      </c>
      <c r="D1928">
        <f>ROUND(VLOOKUP(X1928,角色属性总表!AG:AI,3,FALSE)/角色属性总表!$C$35,0)</f>
        <v>40</v>
      </c>
      <c r="E1928">
        <f t="shared" si="300"/>
        <v>193</v>
      </c>
      <c r="F1928">
        <f t="shared" si="301"/>
        <v>19</v>
      </c>
      <c r="G1928">
        <f t="shared" si="302"/>
        <v>12</v>
      </c>
      <c r="H1928">
        <v>0</v>
      </c>
      <c r="I1928">
        <f t="shared" si="307"/>
        <v>3</v>
      </c>
      <c r="J1928">
        <f>VLOOKUP(AA1928,角色间职业划分!P:AP,20,FALSE)</f>
        <v>9</v>
      </c>
      <c r="K1928">
        <f>IF(X1928=500,100,VLOOKUP(AA1928,角色间职业划分!P:AP,22,FALSE))</f>
        <v>100</v>
      </c>
      <c r="L1928">
        <f>IF(X1928=500,K1928,VLOOKUP(AA1928,角色间职业划分!P:AP,23,FALSE))</f>
        <v>60</v>
      </c>
      <c r="M1928">
        <f>VLOOKUP(AA1928,角色间职业划分!P:AP,24,FALSE)</f>
        <v>0</v>
      </c>
      <c r="N1928">
        <f>VLOOKUP(AA1928,角色间职业划分!P:AP,14)*100</f>
        <v>95</v>
      </c>
      <c r="O1928">
        <f>VLOOKUP(AA1928,角色间职业划分!P:Z,9,FALSE)</f>
        <v>0</v>
      </c>
      <c r="P1928">
        <f>VLOOKUP(AA1928,角色间职业划分!P:AP,10,FALSE)</f>
        <v>0</v>
      </c>
      <c r="Q1928">
        <f>VLOOKUP(AA1928,角色间职业划分!P:AP,15,FALSE)</f>
        <v>0</v>
      </c>
      <c r="R1928">
        <f>VLOOKUP(AA1928,角色间职业划分!P:AP,16,FALSE)</f>
        <v>0</v>
      </c>
      <c r="S1928">
        <f>VLOOKUP(AA1928,角色间职业划分!P:AP,17,FALSE)</f>
        <v>0</v>
      </c>
      <c r="T1928">
        <f>VLOOKUP(AA1928,角色间职业划分!P:AP,18,FALSE)</f>
        <v>0</v>
      </c>
      <c r="U1928">
        <f>VLOOKUP(AA1928,角色间职业划分!P:AP,27,FALSE)</f>
        <v>0</v>
      </c>
      <c r="V1928">
        <f t="shared" si="303"/>
        <v>4.9999999999999991</v>
      </c>
      <c r="W1928">
        <f>VLOOKUP(AA1928,角色间职业划分!P:Q,2,FALSE)</f>
        <v>40</v>
      </c>
      <c r="X1928">
        <f t="shared" si="308"/>
        <v>5</v>
      </c>
      <c r="Y1928">
        <f>INT(VLOOKUP(X1928,角色属性总表!AG:AH,2,FALSE)*角色属性总表!$C$38)</f>
        <v>270</v>
      </c>
      <c r="AA1928">
        <f t="shared" si="309"/>
        <v>20</v>
      </c>
      <c r="AB1928">
        <f>VLOOKUP(X1928,角色属性总表!AG:AI,2,FALSE)*VLOOKUP(角色等级属性!AA1928,角色间职业划分!P:AG,13,FALSE)/角色间职业划分!$AB$9</f>
        <v>484.94178774174929</v>
      </c>
      <c r="AC1928">
        <f>VLOOKUP(X1928,角色属性总表!AG:AI,3,FALSE)*VLOOKUP(AA1928,角色间职业划分!P:AG,8,FALSE)/角色间职业划分!$W$9</f>
        <v>746.65499999999997</v>
      </c>
      <c r="AD1928">
        <f>VLOOKUP(AA1928,角色间职业划分!P:AP,26,FALSE)</f>
        <v>0.4</v>
      </c>
      <c r="AE1928">
        <f>VLOOKUP(X1928,角色属性总表!I:Q,3,FALSE)</f>
        <v>120.96000000000001</v>
      </c>
      <c r="AF1928">
        <f>VLOOKUP(AA1928,角色间职业划分!P:AP,11,FALSE)</f>
        <v>0.35</v>
      </c>
      <c r="AG1928">
        <f t="shared" si="304"/>
        <v>64.715053131586458</v>
      </c>
      <c r="AH1928">
        <f t="shared" si="305"/>
        <v>120</v>
      </c>
      <c r="AJ1928">
        <f t="shared" si="306"/>
        <v>-55.284946868413542</v>
      </c>
      <c r="AK1928">
        <v>1924</v>
      </c>
    </row>
    <row r="1929" spans="1:37" x14ac:dyDescent="0.15">
      <c r="A1929">
        <v>1925</v>
      </c>
      <c r="B1929">
        <f>ROUND(VLOOKUP(X1929,角色属性总表!AG:AI,2,FALSE)/角色属性总表!$C$34,0)</f>
        <v>41</v>
      </c>
      <c r="C1929">
        <f>ROUND(VLOOKUP(X1929,角色属性总表!Y:AE,3,FALSE)/J1929,0)</f>
        <v>9</v>
      </c>
      <c r="D1929">
        <f>ROUND(VLOOKUP(X1929,角色属性总表!AG:AI,3,FALSE)/角色属性总表!$C$35,0)</f>
        <v>43</v>
      </c>
      <c r="E1929">
        <f t="shared" si="300"/>
        <v>206</v>
      </c>
      <c r="F1929">
        <f t="shared" si="301"/>
        <v>19</v>
      </c>
      <c r="G1929">
        <f t="shared" si="302"/>
        <v>13</v>
      </c>
      <c r="H1929">
        <v>0</v>
      </c>
      <c r="I1929">
        <f t="shared" si="307"/>
        <v>3</v>
      </c>
      <c r="J1929">
        <f>VLOOKUP(AA1929,角色间职业划分!P:AP,20,FALSE)</f>
        <v>9</v>
      </c>
      <c r="K1929">
        <f>IF(X1929=500,100,VLOOKUP(AA1929,角色间职业划分!P:AP,22,FALSE))</f>
        <v>100</v>
      </c>
      <c r="L1929">
        <f>IF(X1929=500,K1929,VLOOKUP(AA1929,角色间职业划分!P:AP,23,FALSE))</f>
        <v>60</v>
      </c>
      <c r="M1929">
        <f>VLOOKUP(AA1929,角色间职业划分!P:AP,24,FALSE)</f>
        <v>0</v>
      </c>
      <c r="N1929">
        <f>VLOOKUP(AA1929,角色间职业划分!P:AP,14)*100</f>
        <v>95</v>
      </c>
      <c r="O1929">
        <f>VLOOKUP(AA1929,角色间职业划分!P:Z,9,FALSE)</f>
        <v>0</v>
      </c>
      <c r="P1929">
        <f>VLOOKUP(AA1929,角色间职业划分!P:AP,10,FALSE)</f>
        <v>0</v>
      </c>
      <c r="Q1929">
        <f>VLOOKUP(AA1929,角色间职业划分!P:AP,15,FALSE)</f>
        <v>0</v>
      </c>
      <c r="R1929">
        <f>VLOOKUP(AA1929,角色间职业划分!P:AP,16,FALSE)</f>
        <v>0</v>
      </c>
      <c r="S1929">
        <f>VLOOKUP(AA1929,角色间职业划分!P:AP,17,FALSE)</f>
        <v>0</v>
      </c>
      <c r="T1929">
        <f>VLOOKUP(AA1929,角色间职业划分!P:AP,18,FALSE)</f>
        <v>0</v>
      </c>
      <c r="U1929">
        <f>VLOOKUP(AA1929,角色间职业划分!P:AP,27,FALSE)</f>
        <v>0</v>
      </c>
      <c r="V1929">
        <f t="shared" si="303"/>
        <v>4.9999999999999991</v>
      </c>
      <c r="W1929">
        <f>VLOOKUP(AA1929,角色间职业划分!P:Q,2,FALSE)</f>
        <v>40</v>
      </c>
      <c r="X1929">
        <f t="shared" si="308"/>
        <v>6</v>
      </c>
      <c r="Y1929">
        <f>INT(VLOOKUP(X1929,角色属性总表!AG:AH,2,FALSE)*角色属性总表!$C$38)</f>
        <v>288</v>
      </c>
      <c r="AA1929">
        <f t="shared" si="309"/>
        <v>20</v>
      </c>
      <c r="AB1929">
        <f>VLOOKUP(X1929,角色属性总表!AG:AI,2,FALSE)*VLOOKUP(角色等级属性!AA1929,角色间职业划分!P:AG,13,FALSE)/角色间职业划分!$AB$9</f>
        <v>517.27124025786588</v>
      </c>
      <c r="AC1929">
        <f>VLOOKUP(X1929,角色属性总表!AG:AI,3,FALSE)*VLOOKUP(AA1929,角色间职业划分!P:AG,8,FALSE)/角色间职业划分!$W$9</f>
        <v>796.43200000000002</v>
      </c>
      <c r="AD1929">
        <f>VLOOKUP(AA1929,角色间职业划分!P:AP,26,FALSE)</f>
        <v>0.4</v>
      </c>
      <c r="AE1929">
        <f>VLOOKUP(X1929,角色属性总表!I:Q,3,FALSE)</f>
        <v>129.024</v>
      </c>
      <c r="AF1929">
        <f>VLOOKUP(AA1929,角色间职业划分!P:AP,11,FALSE)</f>
        <v>0.35</v>
      </c>
      <c r="AG1929">
        <f t="shared" si="304"/>
        <v>85.658020979464069</v>
      </c>
      <c r="AH1929">
        <f t="shared" si="305"/>
        <v>129</v>
      </c>
      <c r="AJ1929">
        <f t="shared" si="306"/>
        <v>-43.341979020535931</v>
      </c>
      <c r="AK1929">
        <v>1925</v>
      </c>
    </row>
    <row r="1930" spans="1:37" x14ac:dyDescent="0.15">
      <c r="A1930">
        <v>1926</v>
      </c>
      <c r="B1930">
        <f>ROUND(VLOOKUP(X1930,角色属性总表!AG:AI,2,FALSE)/角色属性总表!$C$34,0)</f>
        <v>44</v>
      </c>
      <c r="C1930">
        <f>ROUND(VLOOKUP(X1930,角色属性总表!Y:AE,3,FALSE)/J1930,0)</f>
        <v>9</v>
      </c>
      <c r="D1930">
        <f>ROUND(VLOOKUP(X1930,角色属性总表!AG:AI,3,FALSE)/角色属性总表!$C$35,0)</f>
        <v>46</v>
      </c>
      <c r="E1930">
        <f t="shared" si="300"/>
        <v>219</v>
      </c>
      <c r="F1930">
        <f t="shared" si="301"/>
        <v>18</v>
      </c>
      <c r="G1930">
        <f t="shared" si="302"/>
        <v>12</v>
      </c>
      <c r="H1930">
        <v>0</v>
      </c>
      <c r="I1930">
        <f t="shared" si="307"/>
        <v>3</v>
      </c>
      <c r="J1930">
        <f>VLOOKUP(AA1930,角色间职业划分!P:AP,20,FALSE)</f>
        <v>9</v>
      </c>
      <c r="K1930">
        <f>IF(X1930=500,100,VLOOKUP(AA1930,角色间职业划分!P:AP,22,FALSE))</f>
        <v>100</v>
      </c>
      <c r="L1930">
        <f>IF(X1930=500,K1930,VLOOKUP(AA1930,角色间职业划分!P:AP,23,FALSE))</f>
        <v>60</v>
      </c>
      <c r="M1930">
        <f>VLOOKUP(AA1930,角色间职业划分!P:AP,24,FALSE)</f>
        <v>0</v>
      </c>
      <c r="N1930">
        <f>VLOOKUP(AA1930,角色间职业划分!P:AP,14)*100</f>
        <v>95</v>
      </c>
      <c r="O1930">
        <f>VLOOKUP(AA1930,角色间职业划分!P:Z,9,FALSE)</f>
        <v>0</v>
      </c>
      <c r="P1930">
        <f>VLOOKUP(AA1930,角色间职业划分!P:AP,10,FALSE)</f>
        <v>0</v>
      </c>
      <c r="Q1930">
        <f>VLOOKUP(AA1930,角色间职业划分!P:AP,15,FALSE)</f>
        <v>0</v>
      </c>
      <c r="R1930">
        <f>VLOOKUP(AA1930,角色间职业划分!P:AP,16,FALSE)</f>
        <v>0</v>
      </c>
      <c r="S1930">
        <f>VLOOKUP(AA1930,角色间职业划分!P:AP,17,FALSE)</f>
        <v>0</v>
      </c>
      <c r="T1930">
        <f>VLOOKUP(AA1930,角色间职业划分!P:AP,18,FALSE)</f>
        <v>0</v>
      </c>
      <c r="U1930">
        <f>VLOOKUP(AA1930,角色间职业划分!P:AP,27,FALSE)</f>
        <v>0</v>
      </c>
      <c r="V1930">
        <f t="shared" si="303"/>
        <v>4.9999999999999991</v>
      </c>
      <c r="W1930">
        <f>VLOOKUP(AA1930,角色间职业划分!P:Q,2,FALSE)</f>
        <v>40</v>
      </c>
      <c r="X1930">
        <f t="shared" si="308"/>
        <v>7</v>
      </c>
      <c r="Y1930">
        <f>INT(VLOOKUP(X1930,角色属性总表!AG:AH,2,FALSE)*角色属性总表!$C$38)</f>
        <v>306</v>
      </c>
      <c r="AA1930">
        <f t="shared" si="309"/>
        <v>20</v>
      </c>
      <c r="AB1930">
        <f>VLOOKUP(X1930,角色属性总表!AG:AI,2,FALSE)*VLOOKUP(角色等级属性!AA1930,角色间职业划分!P:AG,13,FALSE)/角色间职业划分!$AB$9</f>
        <v>549.60069277398247</v>
      </c>
      <c r="AC1930">
        <f>VLOOKUP(X1930,角色属性总表!AG:AI,3,FALSE)*VLOOKUP(AA1930,角色间职业划分!P:AG,8,FALSE)/角色间职业划分!$W$9</f>
        <v>846.20899999999983</v>
      </c>
      <c r="AD1930">
        <f>VLOOKUP(AA1930,角色间职业划分!P:AP,26,FALSE)</f>
        <v>0.4</v>
      </c>
      <c r="AE1930">
        <f>VLOOKUP(X1930,角色属性总表!I:Q,3,FALSE)</f>
        <v>137.08799999999999</v>
      </c>
      <c r="AF1930">
        <f>VLOOKUP(AA1930,角色间职业划分!P:AP,11,FALSE)</f>
        <v>0.35</v>
      </c>
      <c r="AG1930">
        <f t="shared" si="304"/>
        <v>108.63177977079756</v>
      </c>
      <c r="AH1930">
        <f t="shared" si="305"/>
        <v>138</v>
      </c>
      <c r="AJ1930">
        <f t="shared" si="306"/>
        <v>-29.368220229202436</v>
      </c>
      <c r="AK1930">
        <v>1926</v>
      </c>
    </row>
    <row r="1931" spans="1:37" x14ac:dyDescent="0.15">
      <c r="A1931">
        <v>1927</v>
      </c>
      <c r="B1931">
        <f>ROUND(VLOOKUP(X1931,角色属性总表!AG:AI,2,FALSE)/角色属性总表!$C$34,0)</f>
        <v>46</v>
      </c>
      <c r="C1931">
        <f>ROUND(VLOOKUP(X1931,角色属性总表!Y:AE,3,FALSE)/J1931,0)</f>
        <v>10</v>
      </c>
      <c r="D1931">
        <f>ROUND(VLOOKUP(X1931,角色属性总表!AG:AI,3,FALSE)/角色属性总表!$C$35,0)</f>
        <v>48</v>
      </c>
      <c r="E1931">
        <f t="shared" si="300"/>
        <v>232</v>
      </c>
      <c r="F1931">
        <f t="shared" si="301"/>
        <v>19</v>
      </c>
      <c r="G1931">
        <f t="shared" si="302"/>
        <v>13</v>
      </c>
      <c r="H1931">
        <v>0</v>
      </c>
      <c r="I1931">
        <f t="shared" si="307"/>
        <v>3</v>
      </c>
      <c r="J1931">
        <f>VLOOKUP(AA1931,角色间职业划分!P:AP,20,FALSE)</f>
        <v>9</v>
      </c>
      <c r="K1931">
        <f>IF(X1931=500,100,VLOOKUP(AA1931,角色间职业划分!P:AP,22,FALSE))</f>
        <v>100</v>
      </c>
      <c r="L1931">
        <f>IF(X1931=500,K1931,VLOOKUP(AA1931,角色间职业划分!P:AP,23,FALSE))</f>
        <v>60</v>
      </c>
      <c r="M1931">
        <f>VLOOKUP(AA1931,角色间职业划分!P:AP,24,FALSE)</f>
        <v>0</v>
      </c>
      <c r="N1931">
        <f>VLOOKUP(AA1931,角色间职业划分!P:AP,14)*100</f>
        <v>95</v>
      </c>
      <c r="O1931">
        <f>VLOOKUP(AA1931,角色间职业划分!P:Z,9,FALSE)</f>
        <v>0</v>
      </c>
      <c r="P1931">
        <f>VLOOKUP(AA1931,角色间职业划分!P:AP,10,FALSE)</f>
        <v>0</v>
      </c>
      <c r="Q1931">
        <f>VLOOKUP(AA1931,角色间职业划分!P:AP,15,FALSE)</f>
        <v>0</v>
      </c>
      <c r="R1931">
        <f>VLOOKUP(AA1931,角色间职业划分!P:AP,16,FALSE)</f>
        <v>0</v>
      </c>
      <c r="S1931">
        <f>VLOOKUP(AA1931,角色间职业划分!P:AP,17,FALSE)</f>
        <v>0</v>
      </c>
      <c r="T1931">
        <f>VLOOKUP(AA1931,角色间职业划分!P:AP,18,FALSE)</f>
        <v>0</v>
      </c>
      <c r="U1931">
        <f>VLOOKUP(AA1931,角色间职业划分!P:AP,27,FALSE)</f>
        <v>0</v>
      </c>
      <c r="V1931">
        <f t="shared" si="303"/>
        <v>4.9999999999999991</v>
      </c>
      <c r="W1931">
        <f>VLOOKUP(AA1931,角色间职业划分!P:Q,2,FALSE)</f>
        <v>40</v>
      </c>
      <c r="X1931">
        <f t="shared" si="308"/>
        <v>8</v>
      </c>
      <c r="Y1931">
        <f>INT(VLOOKUP(X1931,角色属性总表!AG:AH,2,FALSE)*角色属性总表!$C$38)</f>
        <v>324</v>
      </c>
      <c r="AA1931">
        <f t="shared" si="309"/>
        <v>20</v>
      </c>
      <c r="AB1931">
        <f>VLOOKUP(X1931,角色属性总表!AG:AI,2,FALSE)*VLOOKUP(角色等级属性!AA1931,角色间职业划分!P:AG,13,FALSE)/角色间职业划分!$AB$9</f>
        <v>581.93014529009918</v>
      </c>
      <c r="AC1931">
        <f>VLOOKUP(X1931,角色属性总表!AG:AI,3,FALSE)*VLOOKUP(AA1931,角色间职业划分!P:AG,8,FALSE)/角色间职业划分!$W$9</f>
        <v>895.9860000000001</v>
      </c>
      <c r="AD1931">
        <f>VLOOKUP(AA1931,角色间职业划分!P:AP,26,FALSE)</f>
        <v>0.4</v>
      </c>
      <c r="AE1931">
        <f>VLOOKUP(X1931,角色属性总表!I:Q,3,FALSE)</f>
        <v>145.15200000000002</v>
      </c>
      <c r="AF1931">
        <f>VLOOKUP(AA1931,角色间职业划分!P:AP,11,FALSE)</f>
        <v>0.35</v>
      </c>
      <c r="AG1931">
        <f t="shared" si="304"/>
        <v>133.51737690273509</v>
      </c>
      <c r="AH1931">
        <f t="shared" si="305"/>
        <v>144</v>
      </c>
      <c r="AJ1931">
        <f t="shared" si="306"/>
        <v>-10.482623097264906</v>
      </c>
      <c r="AK1931">
        <v>1927</v>
      </c>
    </row>
    <row r="1932" spans="1:37" x14ac:dyDescent="0.15">
      <c r="A1932">
        <v>1928</v>
      </c>
      <c r="B1932">
        <f>ROUND(VLOOKUP(X1932,角色属性总表!AG:AI,2,FALSE)/角色属性总表!$C$34,0)</f>
        <v>49</v>
      </c>
      <c r="C1932">
        <f>ROUND(VLOOKUP(X1932,角色属性总表!Y:AE,3,FALSE)/J1932,0)</f>
        <v>11</v>
      </c>
      <c r="D1932">
        <f>ROUND(VLOOKUP(X1932,角色属性总表!AG:AI,3,FALSE)/角色属性总表!$C$35,0)</f>
        <v>51</v>
      </c>
      <c r="E1932">
        <f t="shared" si="300"/>
        <v>245</v>
      </c>
      <c r="F1932">
        <f t="shared" si="301"/>
        <v>19</v>
      </c>
      <c r="G1932">
        <f t="shared" si="302"/>
        <v>13</v>
      </c>
      <c r="H1932">
        <v>0</v>
      </c>
      <c r="I1932">
        <f t="shared" si="307"/>
        <v>3</v>
      </c>
      <c r="J1932">
        <f>VLOOKUP(AA1932,角色间职业划分!P:AP,20,FALSE)</f>
        <v>9</v>
      </c>
      <c r="K1932">
        <f>IF(X1932=500,100,VLOOKUP(AA1932,角色间职业划分!P:AP,22,FALSE))</f>
        <v>100</v>
      </c>
      <c r="L1932">
        <f>IF(X1932=500,K1932,VLOOKUP(AA1932,角色间职业划分!P:AP,23,FALSE))</f>
        <v>60</v>
      </c>
      <c r="M1932">
        <f>VLOOKUP(AA1932,角色间职业划分!P:AP,24,FALSE)</f>
        <v>0</v>
      </c>
      <c r="N1932">
        <f>VLOOKUP(AA1932,角色间职业划分!P:AP,14)*100</f>
        <v>95</v>
      </c>
      <c r="O1932">
        <f>VLOOKUP(AA1932,角色间职业划分!P:Z,9,FALSE)</f>
        <v>0</v>
      </c>
      <c r="P1932">
        <f>VLOOKUP(AA1932,角色间职业划分!P:AP,10,FALSE)</f>
        <v>0</v>
      </c>
      <c r="Q1932">
        <f>VLOOKUP(AA1932,角色间职业划分!P:AP,15,FALSE)</f>
        <v>0</v>
      </c>
      <c r="R1932">
        <f>VLOOKUP(AA1932,角色间职业划分!P:AP,16,FALSE)</f>
        <v>0</v>
      </c>
      <c r="S1932">
        <f>VLOOKUP(AA1932,角色间职业划分!P:AP,17,FALSE)</f>
        <v>0</v>
      </c>
      <c r="T1932">
        <f>VLOOKUP(AA1932,角色间职业划分!P:AP,18,FALSE)</f>
        <v>0</v>
      </c>
      <c r="U1932">
        <f>VLOOKUP(AA1932,角色间职业划分!P:AP,27,FALSE)</f>
        <v>0</v>
      </c>
      <c r="V1932">
        <f t="shared" si="303"/>
        <v>4.9999999999999991</v>
      </c>
      <c r="W1932">
        <f>VLOOKUP(AA1932,角色间职业划分!P:Q,2,FALSE)</f>
        <v>40</v>
      </c>
      <c r="X1932">
        <f t="shared" si="308"/>
        <v>9</v>
      </c>
      <c r="Y1932">
        <f>INT(VLOOKUP(X1932,角色属性总表!AG:AH,2,FALSE)*角色属性总表!$C$38)</f>
        <v>342</v>
      </c>
      <c r="AA1932">
        <f t="shared" si="309"/>
        <v>20</v>
      </c>
      <c r="AB1932">
        <f>VLOOKUP(X1932,角色属性总表!AG:AI,2,FALSE)*VLOOKUP(角色等级属性!AA1932,角色间职业划分!P:AG,13,FALSE)/角色间职业划分!$AB$9</f>
        <v>614.25959780621577</v>
      </c>
      <c r="AC1932">
        <f>VLOOKUP(X1932,角色属性总表!AG:AI,3,FALSE)*VLOOKUP(AA1932,角色间职业划分!P:AG,8,FALSE)/角色间职业划分!$W$9</f>
        <v>945.76299999999992</v>
      </c>
      <c r="AD1932">
        <f>VLOOKUP(AA1932,角色间职业划分!P:AP,26,FALSE)</f>
        <v>0.4</v>
      </c>
      <c r="AE1932">
        <f>VLOOKUP(X1932,角色属性总表!I:Q,3,FALSE)</f>
        <v>153.21599999999998</v>
      </c>
      <c r="AF1932">
        <f>VLOOKUP(AA1932,角色间职业划分!P:AP,11,FALSE)</f>
        <v>0.35</v>
      </c>
      <c r="AG1932">
        <f t="shared" si="304"/>
        <v>160.21978021978018</v>
      </c>
      <c r="AH1932">
        <f t="shared" si="305"/>
        <v>153</v>
      </c>
      <c r="AJ1932">
        <f t="shared" si="306"/>
        <v>7.2197802197801764</v>
      </c>
      <c r="AK1932">
        <v>1928</v>
      </c>
    </row>
    <row r="1933" spans="1:37" x14ac:dyDescent="0.15">
      <c r="A1933">
        <v>1929</v>
      </c>
      <c r="B1933">
        <f>ROUND(VLOOKUP(X1933,角色属性总表!AG:AI,2,FALSE)/角色属性总表!$C$34,0)</f>
        <v>51</v>
      </c>
      <c r="C1933">
        <f>ROUND(VLOOKUP(X1933,角色属性总表!Y:AE,3,FALSE)/J1933,0)</f>
        <v>12</v>
      </c>
      <c r="D1933">
        <f>ROUND(VLOOKUP(X1933,角色属性总表!AG:AI,3,FALSE)/角色属性总表!$C$35,0)</f>
        <v>54</v>
      </c>
      <c r="E1933">
        <f t="shared" si="300"/>
        <v>258</v>
      </c>
      <c r="F1933">
        <f t="shared" si="301"/>
        <v>18</v>
      </c>
      <c r="G1933">
        <f t="shared" si="302"/>
        <v>13</v>
      </c>
      <c r="H1933">
        <v>0</v>
      </c>
      <c r="I1933">
        <f t="shared" si="307"/>
        <v>3</v>
      </c>
      <c r="J1933">
        <f>VLOOKUP(AA1933,角色间职业划分!P:AP,20,FALSE)</f>
        <v>9</v>
      </c>
      <c r="K1933">
        <f>IF(X1933=500,100,VLOOKUP(AA1933,角色间职业划分!P:AP,22,FALSE))</f>
        <v>100</v>
      </c>
      <c r="L1933">
        <f>IF(X1933=500,K1933,VLOOKUP(AA1933,角色间职业划分!P:AP,23,FALSE))</f>
        <v>60</v>
      </c>
      <c r="M1933">
        <f>VLOOKUP(AA1933,角色间职业划分!P:AP,24,FALSE)</f>
        <v>0</v>
      </c>
      <c r="N1933">
        <f>VLOOKUP(AA1933,角色间职业划分!P:AP,14)*100</f>
        <v>95</v>
      </c>
      <c r="O1933">
        <f>VLOOKUP(AA1933,角色间职业划分!P:Z,9,FALSE)</f>
        <v>0</v>
      </c>
      <c r="P1933">
        <f>VLOOKUP(AA1933,角色间职业划分!P:AP,10,FALSE)</f>
        <v>0</v>
      </c>
      <c r="Q1933">
        <f>VLOOKUP(AA1933,角色间职业划分!P:AP,15,FALSE)</f>
        <v>0</v>
      </c>
      <c r="R1933">
        <f>VLOOKUP(AA1933,角色间职业划分!P:AP,16,FALSE)</f>
        <v>0</v>
      </c>
      <c r="S1933">
        <f>VLOOKUP(AA1933,角色间职业划分!P:AP,17,FALSE)</f>
        <v>0</v>
      </c>
      <c r="T1933">
        <f>VLOOKUP(AA1933,角色间职业划分!P:AP,18,FALSE)</f>
        <v>0</v>
      </c>
      <c r="U1933">
        <f>VLOOKUP(AA1933,角色间职业划分!P:AP,27,FALSE)</f>
        <v>0</v>
      </c>
      <c r="V1933">
        <f t="shared" si="303"/>
        <v>4.9999999999999991</v>
      </c>
      <c r="W1933">
        <f>VLOOKUP(AA1933,角色间职业划分!P:Q,2,FALSE)</f>
        <v>40</v>
      </c>
      <c r="X1933">
        <f t="shared" si="308"/>
        <v>10</v>
      </c>
      <c r="Y1933">
        <f>INT(VLOOKUP(X1933,角色属性总表!AG:AH,2,FALSE)*角色属性总表!$C$38)</f>
        <v>360</v>
      </c>
      <c r="AA1933">
        <f t="shared" si="309"/>
        <v>20</v>
      </c>
      <c r="AB1933">
        <f>VLOOKUP(X1933,角色属性总表!AG:AI,2,FALSE)*VLOOKUP(角色等级属性!AA1933,角色间职业划分!P:AG,13,FALSE)/角色间职业划分!$AB$9</f>
        <v>646.58905032233235</v>
      </c>
      <c r="AC1933">
        <f>VLOOKUP(X1933,角色属性总表!AG:AI,3,FALSE)*VLOOKUP(AA1933,角色间职业划分!P:AG,8,FALSE)/角色间职业划分!$W$9</f>
        <v>995.54</v>
      </c>
      <c r="AD1933">
        <f>VLOOKUP(AA1933,角色间职业划分!P:AP,26,FALSE)</f>
        <v>0.4</v>
      </c>
      <c r="AE1933">
        <f>VLOOKUP(X1933,角色属性总表!I:Q,3,FALSE)</f>
        <v>161.28</v>
      </c>
      <c r="AF1933">
        <f>VLOOKUP(AA1933,角色间职业划分!P:AP,11,FALSE)</f>
        <v>0.35</v>
      </c>
      <c r="AG1933">
        <f t="shared" si="304"/>
        <v>188.66094212824672</v>
      </c>
      <c r="AH1933">
        <f t="shared" si="305"/>
        <v>162</v>
      </c>
      <c r="AJ1933">
        <f t="shared" si="306"/>
        <v>26.660942128246717</v>
      </c>
      <c r="AK1933">
        <v>1929</v>
      </c>
    </row>
    <row r="1934" spans="1:37" x14ac:dyDescent="0.15">
      <c r="A1934">
        <v>1930</v>
      </c>
      <c r="B1934">
        <f>ROUND(VLOOKUP(X1934,角色属性总表!AG:AI,2,FALSE)/角色属性总表!$C$34,0)</f>
        <v>54</v>
      </c>
      <c r="C1934">
        <f>ROUND(VLOOKUP(X1934,角色属性总表!Y:AE,3,FALSE)/J1934,0)</f>
        <v>12</v>
      </c>
      <c r="D1934">
        <f>ROUND(VLOOKUP(X1934,角色属性总表!AG:AI,3,FALSE)/角色属性总表!$C$35,0)</f>
        <v>56</v>
      </c>
      <c r="E1934">
        <f t="shared" si="300"/>
        <v>271</v>
      </c>
      <c r="F1934">
        <f t="shared" si="301"/>
        <v>19</v>
      </c>
      <c r="G1934">
        <f t="shared" si="302"/>
        <v>13</v>
      </c>
      <c r="H1934">
        <v>0</v>
      </c>
      <c r="I1934">
        <f t="shared" si="307"/>
        <v>3</v>
      </c>
      <c r="J1934">
        <f>VLOOKUP(AA1934,角色间职业划分!P:AP,20,FALSE)</f>
        <v>9</v>
      </c>
      <c r="K1934">
        <f>IF(X1934=500,100,VLOOKUP(AA1934,角色间职业划分!P:AP,22,FALSE))</f>
        <v>100</v>
      </c>
      <c r="L1934">
        <f>IF(X1934=500,K1934,VLOOKUP(AA1934,角色间职业划分!P:AP,23,FALSE))</f>
        <v>60</v>
      </c>
      <c r="M1934">
        <f>VLOOKUP(AA1934,角色间职业划分!P:AP,24,FALSE)</f>
        <v>0</v>
      </c>
      <c r="N1934">
        <f>VLOOKUP(AA1934,角色间职业划分!P:AP,14)*100</f>
        <v>95</v>
      </c>
      <c r="O1934">
        <f>VLOOKUP(AA1934,角色间职业划分!P:Z,9,FALSE)</f>
        <v>0</v>
      </c>
      <c r="P1934">
        <f>VLOOKUP(AA1934,角色间职业划分!P:AP,10,FALSE)</f>
        <v>0</v>
      </c>
      <c r="Q1934">
        <f>VLOOKUP(AA1934,角色间职业划分!P:AP,15,FALSE)</f>
        <v>0</v>
      </c>
      <c r="R1934">
        <f>VLOOKUP(AA1934,角色间职业划分!P:AP,16,FALSE)</f>
        <v>0</v>
      </c>
      <c r="S1934">
        <f>VLOOKUP(AA1934,角色间职业划分!P:AP,17,FALSE)</f>
        <v>0</v>
      </c>
      <c r="T1934">
        <f>VLOOKUP(AA1934,角色间职业划分!P:AP,18,FALSE)</f>
        <v>0</v>
      </c>
      <c r="U1934">
        <f>VLOOKUP(AA1934,角色间职业划分!P:AP,27,FALSE)</f>
        <v>0</v>
      </c>
      <c r="V1934">
        <f t="shared" si="303"/>
        <v>4.9999999999999991</v>
      </c>
      <c r="W1934">
        <f>VLOOKUP(AA1934,角色间职业划分!P:Q,2,FALSE)</f>
        <v>40</v>
      </c>
      <c r="X1934">
        <f t="shared" si="308"/>
        <v>11</v>
      </c>
      <c r="Y1934">
        <f>INT(VLOOKUP(X1934,角色属性总表!AG:AH,2,FALSE)*角色属性总表!$C$38)</f>
        <v>378</v>
      </c>
      <c r="AA1934">
        <f t="shared" si="309"/>
        <v>20</v>
      </c>
      <c r="AB1934">
        <f>VLOOKUP(X1934,角色属性总表!AG:AI,2,FALSE)*VLOOKUP(角色等级属性!AA1934,角色间职业划分!P:AG,13,FALSE)/角色间职业划分!$AB$9</f>
        <v>678.91850283844894</v>
      </c>
      <c r="AC1934">
        <f>VLOOKUP(X1934,角色属性总表!AG:AI,3,FALSE)*VLOOKUP(AA1934,角色间职业划分!P:AG,8,FALSE)/角色间职业划分!$W$9</f>
        <v>1045.317</v>
      </c>
      <c r="AD1934">
        <f>VLOOKUP(AA1934,角色间职业划分!P:AP,26,FALSE)</f>
        <v>0.4</v>
      </c>
      <c r="AE1934">
        <f>VLOOKUP(X1934,角色属性总表!I:Q,3,FALSE)</f>
        <v>169.34399999999999</v>
      </c>
      <c r="AF1934">
        <f>VLOOKUP(AA1934,角色间职业划分!P:AP,11,FALSE)</f>
        <v>0.35</v>
      </c>
      <c r="AG1934">
        <f t="shared" si="304"/>
        <v>218.77538889719293</v>
      </c>
      <c r="AH1934">
        <f t="shared" si="305"/>
        <v>168</v>
      </c>
      <c r="AJ1934">
        <f t="shared" si="306"/>
        <v>50.775388897192926</v>
      </c>
      <c r="AK1934">
        <v>1930</v>
      </c>
    </row>
    <row r="1935" spans="1:37" x14ac:dyDescent="0.15">
      <c r="A1935">
        <v>1931</v>
      </c>
      <c r="B1935">
        <f>ROUND(VLOOKUP(X1935,角色属性总表!AG:AI,2,FALSE)/角色属性总表!$C$34,0)</f>
        <v>57</v>
      </c>
      <c r="C1935">
        <f>ROUND(VLOOKUP(X1935,角色属性总表!Y:AE,3,FALSE)/J1935,0)</f>
        <v>13</v>
      </c>
      <c r="D1935">
        <f>ROUND(VLOOKUP(X1935,角色属性总表!AG:AI,3,FALSE)/角色属性总表!$C$35,0)</f>
        <v>59</v>
      </c>
      <c r="E1935">
        <f t="shared" si="300"/>
        <v>284</v>
      </c>
      <c r="F1935">
        <f t="shared" si="301"/>
        <v>19</v>
      </c>
      <c r="G1935">
        <f t="shared" si="302"/>
        <v>12</v>
      </c>
      <c r="H1935">
        <v>0</v>
      </c>
      <c r="I1935">
        <f t="shared" si="307"/>
        <v>3</v>
      </c>
      <c r="J1935">
        <f>VLOOKUP(AA1935,角色间职业划分!P:AP,20,FALSE)</f>
        <v>9</v>
      </c>
      <c r="K1935">
        <f>IF(X1935=500,100,VLOOKUP(AA1935,角色间职业划分!P:AP,22,FALSE))</f>
        <v>100</v>
      </c>
      <c r="L1935">
        <f>IF(X1935=500,K1935,VLOOKUP(AA1935,角色间职业划分!P:AP,23,FALSE))</f>
        <v>60</v>
      </c>
      <c r="M1935">
        <f>VLOOKUP(AA1935,角色间职业划分!P:AP,24,FALSE)</f>
        <v>0</v>
      </c>
      <c r="N1935">
        <f>VLOOKUP(AA1935,角色间职业划分!P:AP,14)*100</f>
        <v>95</v>
      </c>
      <c r="O1935">
        <f>VLOOKUP(AA1935,角色间职业划分!P:Z,9,FALSE)</f>
        <v>0</v>
      </c>
      <c r="P1935">
        <f>VLOOKUP(AA1935,角色间职业划分!P:AP,10,FALSE)</f>
        <v>0</v>
      </c>
      <c r="Q1935">
        <f>VLOOKUP(AA1935,角色间职业划分!P:AP,15,FALSE)</f>
        <v>0</v>
      </c>
      <c r="R1935">
        <f>VLOOKUP(AA1935,角色间职业划分!P:AP,16,FALSE)</f>
        <v>0</v>
      </c>
      <c r="S1935">
        <f>VLOOKUP(AA1935,角色间职业划分!P:AP,17,FALSE)</f>
        <v>0</v>
      </c>
      <c r="T1935">
        <f>VLOOKUP(AA1935,角色间职业划分!P:AP,18,FALSE)</f>
        <v>0</v>
      </c>
      <c r="U1935">
        <f>VLOOKUP(AA1935,角色间职业划分!P:AP,27,FALSE)</f>
        <v>0</v>
      </c>
      <c r="V1935">
        <f t="shared" si="303"/>
        <v>4.9999999999999991</v>
      </c>
      <c r="W1935">
        <f>VLOOKUP(AA1935,角色间职业划分!P:Q,2,FALSE)</f>
        <v>40</v>
      </c>
      <c r="X1935">
        <f t="shared" si="308"/>
        <v>12</v>
      </c>
      <c r="Y1935">
        <f>INT(VLOOKUP(X1935,角色属性总表!AG:AH,2,FALSE)*角色属性总表!$C$38)</f>
        <v>396</v>
      </c>
      <c r="AA1935">
        <f t="shared" si="309"/>
        <v>20</v>
      </c>
      <c r="AB1935">
        <f>VLOOKUP(X1935,角色属性总表!AG:AI,2,FALSE)*VLOOKUP(角色等级属性!AA1935,角色间职业划分!P:AG,13,FALSE)/角色间职业划分!$AB$9</f>
        <v>711.24795535456565</v>
      </c>
      <c r="AC1935">
        <f>VLOOKUP(X1935,角色属性总表!AG:AI,3,FALSE)*VLOOKUP(AA1935,角色间职业划分!P:AG,8,FALSE)/角色间职业划分!$W$9</f>
        <v>1095.0940000000001</v>
      </c>
      <c r="AD1935">
        <f>VLOOKUP(AA1935,角色间职业划分!P:AP,26,FALSE)</f>
        <v>0.4</v>
      </c>
      <c r="AE1935">
        <f>VLOOKUP(X1935,角色属性总表!I:Q,3,FALSE)</f>
        <v>177.40800000000002</v>
      </c>
      <c r="AF1935">
        <f>VLOOKUP(AA1935,角色间职业划分!P:AP,11,FALSE)</f>
        <v>0.35</v>
      </c>
      <c r="AG1935">
        <f t="shared" si="304"/>
        <v>250.50726310243272</v>
      </c>
      <c r="AH1935">
        <f t="shared" si="305"/>
        <v>177</v>
      </c>
      <c r="AJ1935">
        <f t="shared" si="306"/>
        <v>73.507263102432717</v>
      </c>
      <c r="AK1935">
        <v>1931</v>
      </c>
    </row>
    <row r="1936" spans="1:37" x14ac:dyDescent="0.15">
      <c r="A1936">
        <v>1932</v>
      </c>
      <c r="B1936">
        <f>ROUND(VLOOKUP(X1936,角色属性总表!AG:AI,2,FALSE)/角色属性总表!$C$34,0)</f>
        <v>59</v>
      </c>
      <c r="C1936">
        <f>ROUND(VLOOKUP(X1936,角色属性总表!Y:AE,3,FALSE)/J1936,0)</f>
        <v>14</v>
      </c>
      <c r="D1936">
        <f>ROUND(VLOOKUP(X1936,角色属性总表!AG:AI,3,FALSE)/角色属性总表!$C$35,0)</f>
        <v>62</v>
      </c>
      <c r="E1936">
        <f t="shared" si="300"/>
        <v>297</v>
      </c>
      <c r="F1936">
        <f t="shared" si="301"/>
        <v>18</v>
      </c>
      <c r="G1936">
        <f t="shared" si="302"/>
        <v>13</v>
      </c>
      <c r="H1936">
        <v>0</v>
      </c>
      <c r="I1936">
        <f t="shared" si="307"/>
        <v>3</v>
      </c>
      <c r="J1936">
        <f>VLOOKUP(AA1936,角色间职业划分!P:AP,20,FALSE)</f>
        <v>9</v>
      </c>
      <c r="K1936">
        <f>IF(X1936=500,100,VLOOKUP(AA1936,角色间职业划分!P:AP,22,FALSE))</f>
        <v>100</v>
      </c>
      <c r="L1936">
        <f>IF(X1936=500,K1936,VLOOKUP(AA1936,角色间职业划分!P:AP,23,FALSE))</f>
        <v>60</v>
      </c>
      <c r="M1936">
        <f>VLOOKUP(AA1936,角色间职业划分!P:AP,24,FALSE)</f>
        <v>0</v>
      </c>
      <c r="N1936">
        <f>VLOOKUP(AA1936,角色间职业划分!P:AP,14)*100</f>
        <v>95</v>
      </c>
      <c r="O1936">
        <f>VLOOKUP(AA1936,角色间职业划分!P:Z,9,FALSE)</f>
        <v>0</v>
      </c>
      <c r="P1936">
        <f>VLOOKUP(AA1936,角色间职业划分!P:AP,10,FALSE)</f>
        <v>0</v>
      </c>
      <c r="Q1936">
        <f>VLOOKUP(AA1936,角色间职业划分!P:AP,15,FALSE)</f>
        <v>0</v>
      </c>
      <c r="R1936">
        <f>VLOOKUP(AA1936,角色间职业划分!P:AP,16,FALSE)</f>
        <v>0</v>
      </c>
      <c r="S1936">
        <f>VLOOKUP(AA1936,角色间职业划分!P:AP,17,FALSE)</f>
        <v>0</v>
      </c>
      <c r="T1936">
        <f>VLOOKUP(AA1936,角色间职业划分!P:AP,18,FALSE)</f>
        <v>0</v>
      </c>
      <c r="U1936">
        <f>VLOOKUP(AA1936,角色间职业划分!P:AP,27,FALSE)</f>
        <v>0</v>
      </c>
      <c r="V1936">
        <f t="shared" si="303"/>
        <v>4.9999999999999991</v>
      </c>
      <c r="W1936">
        <f>VLOOKUP(AA1936,角色间职业划分!P:Q,2,FALSE)</f>
        <v>40</v>
      </c>
      <c r="X1936">
        <f t="shared" si="308"/>
        <v>13</v>
      </c>
      <c r="Y1936">
        <f>INT(VLOOKUP(X1936,角色属性总表!AG:AH,2,FALSE)*角色属性总表!$C$38)</f>
        <v>414</v>
      </c>
      <c r="AA1936">
        <f t="shared" si="309"/>
        <v>20</v>
      </c>
      <c r="AB1936">
        <f>VLOOKUP(X1936,角色属性总表!AG:AI,2,FALSE)*VLOOKUP(角色等级属性!AA1936,角色间职业划分!P:AG,13,FALSE)/角色间职业划分!$AB$9</f>
        <v>743.57740787068212</v>
      </c>
      <c r="AC1936">
        <f>VLOOKUP(X1936,角色属性总表!AG:AI,3,FALSE)*VLOOKUP(AA1936,角色间职业划分!P:AG,8,FALSE)/角色间职业划分!$W$9</f>
        <v>1144.8709999999999</v>
      </c>
      <c r="AD1936">
        <f>VLOOKUP(AA1936,角色间职业划分!P:AP,26,FALSE)</f>
        <v>0.4</v>
      </c>
      <c r="AE1936">
        <f>VLOOKUP(X1936,角色属性总表!I:Q,3,FALSE)</f>
        <v>185.47199999999998</v>
      </c>
      <c r="AF1936">
        <f>VLOOKUP(AA1936,角色间职业划分!P:AP,11,FALSE)</f>
        <v>0.35</v>
      </c>
      <c r="AG1936">
        <f t="shared" si="304"/>
        <v>283.80825613434388</v>
      </c>
      <c r="AH1936">
        <f t="shared" si="305"/>
        <v>186</v>
      </c>
      <c r="AJ1936">
        <f t="shared" si="306"/>
        <v>97.808256134343878</v>
      </c>
      <c r="AK1936">
        <v>1932</v>
      </c>
    </row>
    <row r="1937" spans="1:37" x14ac:dyDescent="0.15">
      <c r="A1937">
        <v>1933</v>
      </c>
      <c r="B1937">
        <f>ROUND(VLOOKUP(X1937,角色属性总表!AG:AI,2,FALSE)/角色属性总表!$C$34,0)</f>
        <v>62</v>
      </c>
      <c r="C1937">
        <f>ROUND(VLOOKUP(X1937,角色属性总表!Y:AE,3,FALSE)/J1937,0)</f>
        <v>15</v>
      </c>
      <c r="D1937">
        <f>ROUND(VLOOKUP(X1937,角色属性总表!AG:AI,3,FALSE)/角色属性总表!$C$35,0)</f>
        <v>65</v>
      </c>
      <c r="E1937">
        <f t="shared" si="300"/>
        <v>310</v>
      </c>
      <c r="F1937">
        <f t="shared" si="301"/>
        <v>18</v>
      </c>
      <c r="G1937">
        <f t="shared" si="302"/>
        <v>13</v>
      </c>
      <c r="H1937">
        <v>0</v>
      </c>
      <c r="I1937">
        <f t="shared" si="307"/>
        <v>3</v>
      </c>
      <c r="J1937">
        <f>VLOOKUP(AA1937,角色间职业划分!P:AP,20,FALSE)</f>
        <v>9</v>
      </c>
      <c r="K1937">
        <f>IF(X1937=500,100,VLOOKUP(AA1937,角色间职业划分!P:AP,22,FALSE))</f>
        <v>100</v>
      </c>
      <c r="L1937">
        <f>IF(X1937=500,K1937,VLOOKUP(AA1937,角色间职业划分!P:AP,23,FALSE))</f>
        <v>60</v>
      </c>
      <c r="M1937">
        <f>VLOOKUP(AA1937,角色间职业划分!P:AP,24,FALSE)</f>
        <v>0</v>
      </c>
      <c r="N1937">
        <f>VLOOKUP(AA1937,角色间职业划分!P:AP,14)*100</f>
        <v>95</v>
      </c>
      <c r="O1937">
        <f>VLOOKUP(AA1937,角色间职业划分!P:Z,9,FALSE)</f>
        <v>0</v>
      </c>
      <c r="P1937">
        <f>VLOOKUP(AA1937,角色间职业划分!P:AP,10,FALSE)</f>
        <v>0</v>
      </c>
      <c r="Q1937">
        <f>VLOOKUP(AA1937,角色间职业划分!P:AP,15,FALSE)</f>
        <v>0</v>
      </c>
      <c r="R1937">
        <f>VLOOKUP(AA1937,角色间职业划分!P:AP,16,FALSE)</f>
        <v>0</v>
      </c>
      <c r="S1937">
        <f>VLOOKUP(AA1937,角色间职业划分!P:AP,17,FALSE)</f>
        <v>0</v>
      </c>
      <c r="T1937">
        <f>VLOOKUP(AA1937,角色间职业划分!P:AP,18,FALSE)</f>
        <v>0</v>
      </c>
      <c r="U1937">
        <f>VLOOKUP(AA1937,角色间职业划分!P:AP,27,FALSE)</f>
        <v>0</v>
      </c>
      <c r="V1937">
        <f t="shared" si="303"/>
        <v>4.9999999999999991</v>
      </c>
      <c r="W1937">
        <f>VLOOKUP(AA1937,角色间职业划分!P:Q,2,FALSE)</f>
        <v>40</v>
      </c>
      <c r="X1937">
        <f t="shared" si="308"/>
        <v>14</v>
      </c>
      <c r="Y1937">
        <f>INT(VLOOKUP(X1937,角色属性总表!AG:AH,2,FALSE)*角色属性总表!$C$38)</f>
        <v>432</v>
      </c>
      <c r="AA1937">
        <f t="shared" si="309"/>
        <v>20</v>
      </c>
      <c r="AB1937">
        <f>VLOOKUP(X1937,角色属性总表!AG:AI,2,FALSE)*VLOOKUP(角色等级属性!AA1937,角色间职业划分!P:AG,13,FALSE)/角色间职业划分!$AB$9</f>
        <v>775.90686038679883</v>
      </c>
      <c r="AC1937">
        <f>VLOOKUP(X1937,角色属性总表!AG:AI,3,FALSE)*VLOOKUP(AA1937,角色间职业划分!P:AG,8,FALSE)/角色间职业划分!$W$9</f>
        <v>1194.6479999999999</v>
      </c>
      <c r="AD1937">
        <f>VLOOKUP(AA1937,角色间职业划分!P:AP,26,FALSE)</f>
        <v>0.4</v>
      </c>
      <c r="AE1937">
        <f>VLOOKUP(X1937,角色属性总表!I:Q,3,FALSE)</f>
        <v>193.536</v>
      </c>
      <c r="AF1937">
        <f>VLOOKUP(AA1937,角色间职业划分!P:AP,11,FALSE)</f>
        <v>0.35</v>
      </c>
      <c r="AG1937">
        <f t="shared" si="304"/>
        <v>318.63611346982981</v>
      </c>
      <c r="AH1937">
        <f t="shared" si="305"/>
        <v>195</v>
      </c>
      <c r="AJ1937">
        <f t="shared" si="306"/>
        <v>123.63611346982981</v>
      </c>
      <c r="AK1937">
        <v>1933</v>
      </c>
    </row>
    <row r="1938" spans="1:37" x14ac:dyDescent="0.15">
      <c r="A1938">
        <v>1934</v>
      </c>
      <c r="B1938">
        <f>ROUND(VLOOKUP(X1938,角色属性总表!AG:AI,2,FALSE)/角色属性总表!$C$34,0)</f>
        <v>64</v>
      </c>
      <c r="C1938">
        <f>ROUND(VLOOKUP(X1938,角色属性总表!Y:AE,3,FALSE)/J1938,0)</f>
        <v>16</v>
      </c>
      <c r="D1938">
        <f>ROUND(VLOOKUP(X1938,角色属性总表!AG:AI,3,FALSE)/角色属性总表!$C$35,0)</f>
        <v>67</v>
      </c>
      <c r="E1938">
        <f t="shared" si="300"/>
        <v>323</v>
      </c>
      <c r="F1938">
        <f t="shared" si="301"/>
        <v>19</v>
      </c>
      <c r="G1938">
        <f t="shared" si="302"/>
        <v>13</v>
      </c>
      <c r="H1938">
        <v>0</v>
      </c>
      <c r="I1938">
        <f t="shared" si="307"/>
        <v>3</v>
      </c>
      <c r="J1938">
        <f>VLOOKUP(AA1938,角色间职业划分!P:AP,20,FALSE)</f>
        <v>9</v>
      </c>
      <c r="K1938">
        <f>IF(X1938=500,100,VLOOKUP(AA1938,角色间职业划分!P:AP,22,FALSE))</f>
        <v>100</v>
      </c>
      <c r="L1938">
        <f>IF(X1938=500,K1938,VLOOKUP(AA1938,角色间职业划分!P:AP,23,FALSE))</f>
        <v>60</v>
      </c>
      <c r="M1938">
        <f>VLOOKUP(AA1938,角色间职业划分!P:AP,24,FALSE)</f>
        <v>0</v>
      </c>
      <c r="N1938">
        <f>VLOOKUP(AA1938,角色间职业划分!P:AP,14)*100</f>
        <v>95</v>
      </c>
      <c r="O1938">
        <f>VLOOKUP(AA1938,角色间职业划分!P:Z,9,FALSE)</f>
        <v>0</v>
      </c>
      <c r="P1938">
        <f>VLOOKUP(AA1938,角色间职业划分!P:AP,10,FALSE)</f>
        <v>0</v>
      </c>
      <c r="Q1938">
        <f>VLOOKUP(AA1938,角色间职业划分!P:AP,15,FALSE)</f>
        <v>0</v>
      </c>
      <c r="R1938">
        <f>VLOOKUP(AA1938,角色间职业划分!P:AP,16,FALSE)</f>
        <v>0</v>
      </c>
      <c r="S1938">
        <f>VLOOKUP(AA1938,角色间职业划分!P:AP,17,FALSE)</f>
        <v>0</v>
      </c>
      <c r="T1938">
        <f>VLOOKUP(AA1938,角色间职业划分!P:AP,18,FALSE)</f>
        <v>0</v>
      </c>
      <c r="U1938">
        <f>VLOOKUP(AA1938,角色间职业划分!P:AP,27,FALSE)</f>
        <v>0</v>
      </c>
      <c r="V1938">
        <f t="shared" si="303"/>
        <v>4.9999999999999991</v>
      </c>
      <c r="W1938">
        <f>VLOOKUP(AA1938,角色间职业划分!P:Q,2,FALSE)</f>
        <v>40</v>
      </c>
      <c r="X1938">
        <f t="shared" si="308"/>
        <v>15</v>
      </c>
      <c r="Y1938">
        <f>INT(VLOOKUP(X1938,角色属性总表!AG:AH,2,FALSE)*角色属性总表!$C$38)</f>
        <v>450</v>
      </c>
      <c r="AA1938">
        <f t="shared" si="309"/>
        <v>20</v>
      </c>
      <c r="AB1938">
        <f>VLOOKUP(X1938,角色属性总表!AG:AI,2,FALSE)*VLOOKUP(角色等级属性!AA1938,角色间职业划分!P:AG,13,FALSE)/角色间职业划分!$AB$9</f>
        <v>808.23631290291542</v>
      </c>
      <c r="AC1938">
        <f>VLOOKUP(X1938,角色属性总表!AG:AI,3,FALSE)*VLOOKUP(AA1938,角色间职业划分!P:AG,8,FALSE)/角色间职业划分!$W$9</f>
        <v>1244.425</v>
      </c>
      <c r="AD1938">
        <f>VLOOKUP(AA1938,角色间职业划分!P:AP,26,FALSE)</f>
        <v>0.4</v>
      </c>
      <c r="AE1938">
        <f>VLOOKUP(X1938,角色属性总表!I:Q,3,FALSE)</f>
        <v>201.60000000000002</v>
      </c>
      <c r="AF1938">
        <f>VLOOKUP(AA1938,角色间职业划分!P:AP,11,FALSE)</f>
        <v>0.35</v>
      </c>
      <c r="AG1938">
        <f t="shared" si="304"/>
        <v>354.95352361155676</v>
      </c>
      <c r="AH1938">
        <f t="shared" si="305"/>
        <v>201</v>
      </c>
      <c r="AJ1938">
        <f t="shared" si="306"/>
        <v>153.95352361155676</v>
      </c>
      <c r="AK1938">
        <v>1934</v>
      </c>
    </row>
    <row r="1939" spans="1:37" x14ac:dyDescent="0.15">
      <c r="A1939">
        <v>1935</v>
      </c>
      <c r="B1939">
        <f>ROUND(VLOOKUP(X1939,角色属性总表!AG:AI,2,FALSE)/角色属性总表!$C$34,0)</f>
        <v>67</v>
      </c>
      <c r="C1939">
        <f>ROUND(VLOOKUP(X1939,角色属性总表!Y:AE,3,FALSE)/J1939,0)</f>
        <v>17</v>
      </c>
      <c r="D1939">
        <f>ROUND(VLOOKUP(X1939,角色属性总表!AG:AI,3,FALSE)/角色属性总表!$C$35,0)</f>
        <v>70</v>
      </c>
      <c r="E1939">
        <f t="shared" si="300"/>
        <v>336</v>
      </c>
      <c r="F1939">
        <f t="shared" si="301"/>
        <v>18</v>
      </c>
      <c r="G1939">
        <f t="shared" si="302"/>
        <v>13</v>
      </c>
      <c r="H1939">
        <v>0</v>
      </c>
      <c r="I1939">
        <f t="shared" si="307"/>
        <v>3</v>
      </c>
      <c r="J1939">
        <f>VLOOKUP(AA1939,角色间职业划分!P:AP,20,FALSE)</f>
        <v>9</v>
      </c>
      <c r="K1939">
        <f>IF(X1939=500,100,VLOOKUP(AA1939,角色间职业划分!P:AP,22,FALSE))</f>
        <v>100</v>
      </c>
      <c r="L1939">
        <f>IF(X1939=500,K1939,VLOOKUP(AA1939,角色间职业划分!P:AP,23,FALSE))</f>
        <v>60</v>
      </c>
      <c r="M1939">
        <f>VLOOKUP(AA1939,角色间职业划分!P:AP,24,FALSE)</f>
        <v>0</v>
      </c>
      <c r="N1939">
        <f>VLOOKUP(AA1939,角色间职业划分!P:AP,14)*100</f>
        <v>95</v>
      </c>
      <c r="O1939">
        <f>VLOOKUP(AA1939,角色间职业划分!P:Z,9,FALSE)</f>
        <v>0</v>
      </c>
      <c r="P1939">
        <f>VLOOKUP(AA1939,角色间职业划分!P:AP,10,FALSE)</f>
        <v>0</v>
      </c>
      <c r="Q1939">
        <f>VLOOKUP(AA1939,角色间职业划分!P:AP,15,FALSE)</f>
        <v>0</v>
      </c>
      <c r="R1939">
        <f>VLOOKUP(AA1939,角色间职业划分!P:AP,16,FALSE)</f>
        <v>0</v>
      </c>
      <c r="S1939">
        <f>VLOOKUP(AA1939,角色间职业划分!P:AP,17,FALSE)</f>
        <v>0</v>
      </c>
      <c r="T1939">
        <f>VLOOKUP(AA1939,角色间职业划分!P:AP,18,FALSE)</f>
        <v>0</v>
      </c>
      <c r="U1939">
        <f>VLOOKUP(AA1939,角色间职业划分!P:AP,27,FALSE)</f>
        <v>0</v>
      </c>
      <c r="V1939">
        <f t="shared" si="303"/>
        <v>4.9999999999999991</v>
      </c>
      <c r="W1939">
        <f>VLOOKUP(AA1939,角色间职业划分!P:Q,2,FALSE)</f>
        <v>40</v>
      </c>
      <c r="X1939">
        <f t="shared" si="308"/>
        <v>16</v>
      </c>
      <c r="Y1939">
        <f>INT(VLOOKUP(X1939,角色属性总表!AG:AH,2,FALSE)*角色属性总表!$C$38)</f>
        <v>468</v>
      </c>
      <c r="AA1939">
        <f t="shared" si="309"/>
        <v>20</v>
      </c>
      <c r="AB1939">
        <f>VLOOKUP(X1939,角色属性总表!AG:AI,2,FALSE)*VLOOKUP(角色等级属性!AA1939,角色间职业划分!P:AG,13,FALSE)/角色间职业划分!$AB$9</f>
        <v>840.56576541903212</v>
      </c>
      <c r="AC1939">
        <f>VLOOKUP(X1939,角色属性总表!AG:AI,3,FALSE)*VLOOKUP(AA1939,角色间职业划分!P:AG,8,FALSE)/角色间职业划分!$W$9</f>
        <v>1294.202</v>
      </c>
      <c r="AD1939">
        <f>VLOOKUP(AA1939,角色间职业划分!P:AP,26,FALSE)</f>
        <v>0.4</v>
      </c>
      <c r="AE1939">
        <f>VLOOKUP(X1939,角色属性总表!I:Q,3,FALSE)</f>
        <v>209.66400000000002</v>
      </c>
      <c r="AF1939">
        <f>VLOOKUP(AA1939,角色间职业划分!P:AP,11,FALSE)</f>
        <v>0.35</v>
      </c>
      <c r="AG1939">
        <f t="shared" si="304"/>
        <v>392.72727272727269</v>
      </c>
      <c r="AH1939">
        <f t="shared" si="305"/>
        <v>210</v>
      </c>
      <c r="AJ1939">
        <f t="shared" si="306"/>
        <v>182.72727272727269</v>
      </c>
      <c r="AK1939">
        <v>1935</v>
      </c>
    </row>
    <row r="1940" spans="1:37" x14ac:dyDescent="0.15">
      <c r="A1940">
        <v>1936</v>
      </c>
      <c r="B1940">
        <f>ROUND(VLOOKUP(X1940,角色属性总表!AG:AI,2,FALSE)/角色属性总表!$C$34,0)</f>
        <v>69</v>
      </c>
      <c r="C1940">
        <f>ROUND(VLOOKUP(X1940,角色属性总表!Y:AE,3,FALSE)/J1940,0)</f>
        <v>18</v>
      </c>
      <c r="D1940">
        <f>ROUND(VLOOKUP(X1940,角色属性总表!AG:AI,3,FALSE)/角色属性总表!$C$35,0)</f>
        <v>73</v>
      </c>
      <c r="E1940">
        <f t="shared" si="300"/>
        <v>349</v>
      </c>
      <c r="F1940">
        <f t="shared" si="301"/>
        <v>18</v>
      </c>
      <c r="G1940">
        <f t="shared" si="302"/>
        <v>13</v>
      </c>
      <c r="H1940">
        <v>0</v>
      </c>
      <c r="I1940">
        <f t="shared" si="307"/>
        <v>3</v>
      </c>
      <c r="J1940">
        <f>VLOOKUP(AA1940,角色间职业划分!P:AP,20,FALSE)</f>
        <v>9</v>
      </c>
      <c r="K1940">
        <f>IF(X1940=500,100,VLOOKUP(AA1940,角色间职业划分!P:AP,22,FALSE))</f>
        <v>100</v>
      </c>
      <c r="L1940">
        <f>IF(X1940=500,K1940,VLOOKUP(AA1940,角色间职业划分!P:AP,23,FALSE))</f>
        <v>60</v>
      </c>
      <c r="M1940">
        <f>VLOOKUP(AA1940,角色间职业划分!P:AP,24,FALSE)</f>
        <v>0</v>
      </c>
      <c r="N1940">
        <f>VLOOKUP(AA1940,角色间职业划分!P:AP,14)*100</f>
        <v>95</v>
      </c>
      <c r="O1940">
        <f>VLOOKUP(AA1940,角色间职业划分!P:Z,9,FALSE)</f>
        <v>0</v>
      </c>
      <c r="P1940">
        <f>VLOOKUP(AA1940,角色间职业划分!P:AP,10,FALSE)</f>
        <v>0</v>
      </c>
      <c r="Q1940">
        <f>VLOOKUP(AA1940,角色间职业划分!P:AP,15,FALSE)</f>
        <v>0</v>
      </c>
      <c r="R1940">
        <f>VLOOKUP(AA1940,角色间职业划分!P:AP,16,FALSE)</f>
        <v>0</v>
      </c>
      <c r="S1940">
        <f>VLOOKUP(AA1940,角色间职业划分!P:AP,17,FALSE)</f>
        <v>0</v>
      </c>
      <c r="T1940">
        <f>VLOOKUP(AA1940,角色间职业划分!P:AP,18,FALSE)</f>
        <v>0</v>
      </c>
      <c r="U1940">
        <f>VLOOKUP(AA1940,角色间职业划分!P:AP,27,FALSE)</f>
        <v>0</v>
      </c>
      <c r="V1940">
        <f t="shared" si="303"/>
        <v>4.9999999999999991</v>
      </c>
      <c r="W1940">
        <f>VLOOKUP(AA1940,角色间职业划分!P:Q,2,FALSE)</f>
        <v>40</v>
      </c>
      <c r="X1940">
        <f t="shared" si="308"/>
        <v>17</v>
      </c>
      <c r="Y1940">
        <f>INT(VLOOKUP(X1940,角色属性总表!AG:AH,2,FALSE)*角色属性总表!$C$38)</f>
        <v>486</v>
      </c>
      <c r="AA1940">
        <f t="shared" si="309"/>
        <v>20</v>
      </c>
      <c r="AB1940">
        <f>VLOOKUP(X1940,角色属性总表!AG:AI,2,FALSE)*VLOOKUP(角色等级属性!AA1940,角色间职业划分!P:AG,13,FALSE)/角色间职业划分!$AB$9</f>
        <v>872.89521793514882</v>
      </c>
      <c r="AC1940">
        <f>VLOOKUP(X1940,角色属性总表!AG:AI,3,FALSE)*VLOOKUP(AA1940,角色间职业划分!P:AG,8,FALSE)/角色间职业划分!$W$9</f>
        <v>1343.979</v>
      </c>
      <c r="AD1940">
        <f>VLOOKUP(AA1940,角色间职业划分!P:AP,26,FALSE)</f>
        <v>0.4</v>
      </c>
      <c r="AE1940">
        <f>VLOOKUP(X1940,角色属性总表!I:Q,3,FALSE)</f>
        <v>217.72800000000001</v>
      </c>
      <c r="AF1940">
        <f>VLOOKUP(AA1940,角色间职业划分!P:AP,11,FALSE)</f>
        <v>0.35</v>
      </c>
      <c r="AG1940">
        <f t="shared" si="304"/>
        <v>431.9275885363067</v>
      </c>
      <c r="AH1940">
        <f t="shared" si="305"/>
        <v>219</v>
      </c>
      <c r="AJ1940">
        <f t="shared" si="306"/>
        <v>212.9275885363067</v>
      </c>
      <c r="AK1940">
        <v>1936</v>
      </c>
    </row>
    <row r="1941" spans="1:37" x14ac:dyDescent="0.15">
      <c r="A1941">
        <v>1937</v>
      </c>
      <c r="B1941">
        <f>ROUND(VLOOKUP(X1941,角色属性总表!AG:AI,2,FALSE)/角色属性总表!$C$34,0)</f>
        <v>72</v>
      </c>
      <c r="C1941">
        <f>ROUND(VLOOKUP(X1941,角色属性总表!Y:AE,3,FALSE)/J1941,0)</f>
        <v>19</v>
      </c>
      <c r="D1941">
        <f>ROUND(VLOOKUP(X1941,角色属性总表!AG:AI,3,FALSE)/角色属性总表!$C$35,0)</f>
        <v>75</v>
      </c>
      <c r="E1941">
        <f t="shared" si="300"/>
        <v>362</v>
      </c>
      <c r="F1941">
        <f t="shared" si="301"/>
        <v>19</v>
      </c>
      <c r="G1941">
        <f t="shared" si="302"/>
        <v>13</v>
      </c>
      <c r="H1941">
        <v>0</v>
      </c>
      <c r="I1941">
        <f t="shared" si="307"/>
        <v>3</v>
      </c>
      <c r="J1941">
        <f>VLOOKUP(AA1941,角色间职业划分!P:AP,20,FALSE)</f>
        <v>9</v>
      </c>
      <c r="K1941">
        <f>IF(X1941=500,100,VLOOKUP(AA1941,角色间职业划分!P:AP,22,FALSE))</f>
        <v>100</v>
      </c>
      <c r="L1941">
        <f>IF(X1941=500,K1941,VLOOKUP(AA1941,角色间职业划分!P:AP,23,FALSE))</f>
        <v>60</v>
      </c>
      <c r="M1941">
        <f>VLOOKUP(AA1941,角色间职业划分!P:AP,24,FALSE)</f>
        <v>0</v>
      </c>
      <c r="N1941">
        <f>VLOOKUP(AA1941,角色间职业划分!P:AP,14)*100</f>
        <v>95</v>
      </c>
      <c r="O1941">
        <f>VLOOKUP(AA1941,角色间职业划分!P:Z,9,FALSE)</f>
        <v>0</v>
      </c>
      <c r="P1941">
        <f>VLOOKUP(AA1941,角色间职业划分!P:AP,10,FALSE)</f>
        <v>0</v>
      </c>
      <c r="Q1941">
        <f>VLOOKUP(AA1941,角色间职业划分!P:AP,15,FALSE)</f>
        <v>0</v>
      </c>
      <c r="R1941">
        <f>VLOOKUP(AA1941,角色间职业划分!P:AP,16,FALSE)</f>
        <v>0</v>
      </c>
      <c r="S1941">
        <f>VLOOKUP(AA1941,角色间职业划分!P:AP,17,FALSE)</f>
        <v>0</v>
      </c>
      <c r="T1941">
        <f>VLOOKUP(AA1941,角色间职业划分!P:AP,18,FALSE)</f>
        <v>0</v>
      </c>
      <c r="U1941">
        <f>VLOOKUP(AA1941,角色间职业划分!P:AP,27,FALSE)</f>
        <v>0</v>
      </c>
      <c r="V1941">
        <f t="shared" si="303"/>
        <v>4.9999999999999991</v>
      </c>
      <c r="W1941">
        <f>VLOOKUP(AA1941,角色间职业划分!P:Q,2,FALSE)</f>
        <v>40</v>
      </c>
      <c r="X1941">
        <f t="shared" si="308"/>
        <v>18</v>
      </c>
      <c r="Y1941">
        <f>INT(VLOOKUP(X1941,角色属性总表!AG:AH,2,FALSE)*角色属性总表!$C$38)</f>
        <v>504</v>
      </c>
      <c r="AA1941">
        <f t="shared" si="309"/>
        <v>20</v>
      </c>
      <c r="AB1941">
        <f>VLOOKUP(X1941,角色属性总表!AG:AI,2,FALSE)*VLOOKUP(角色等级属性!AA1941,角色间职业划分!P:AG,13,FALSE)/角色间职业划分!$AB$9</f>
        <v>905.2246704512653</v>
      </c>
      <c r="AC1941">
        <f>VLOOKUP(X1941,角色属性总表!AG:AI,3,FALSE)*VLOOKUP(AA1941,角色间职业划分!P:AG,8,FALSE)/角色间职业划分!$W$9</f>
        <v>1393.7559999999999</v>
      </c>
      <c r="AD1941">
        <f>VLOOKUP(AA1941,角色间职业划分!P:AP,26,FALSE)</f>
        <v>0.4</v>
      </c>
      <c r="AE1941">
        <f>VLOOKUP(X1941,角色属性总表!I:Q,3,FALSE)</f>
        <v>225.79199999999997</v>
      </c>
      <c r="AF1941">
        <f>VLOOKUP(AA1941,角色间职业划分!P:AP,11,FALSE)</f>
        <v>0.35</v>
      </c>
      <c r="AG1941">
        <f t="shared" si="304"/>
        <v>472.52762226874808</v>
      </c>
      <c r="AH1941">
        <f t="shared" si="305"/>
        <v>225</v>
      </c>
      <c r="AJ1941">
        <f t="shared" si="306"/>
        <v>247.52762226874808</v>
      </c>
      <c r="AK1941">
        <v>1937</v>
      </c>
    </row>
    <row r="1942" spans="1:37" x14ac:dyDescent="0.15">
      <c r="A1942">
        <v>1938</v>
      </c>
      <c r="B1942">
        <f>ROUND(VLOOKUP(X1942,角色属性总表!AG:AI,2,FALSE)/角色属性总表!$C$34,0)</f>
        <v>75</v>
      </c>
      <c r="C1942">
        <f>ROUND(VLOOKUP(X1942,角色属性总表!Y:AE,3,FALSE)/J1942,0)</f>
        <v>20</v>
      </c>
      <c r="D1942">
        <f>ROUND(VLOOKUP(X1942,角色属性总表!AG:AI,3,FALSE)/角色属性总表!$C$35,0)</f>
        <v>78</v>
      </c>
      <c r="E1942">
        <f t="shared" si="300"/>
        <v>375</v>
      </c>
      <c r="F1942">
        <f t="shared" si="301"/>
        <v>19</v>
      </c>
      <c r="G1942">
        <f t="shared" si="302"/>
        <v>13</v>
      </c>
      <c r="H1942">
        <v>0</v>
      </c>
      <c r="I1942">
        <f t="shared" si="307"/>
        <v>3</v>
      </c>
      <c r="J1942">
        <f>VLOOKUP(AA1942,角色间职业划分!P:AP,20,FALSE)</f>
        <v>9</v>
      </c>
      <c r="K1942">
        <f>IF(X1942=500,100,VLOOKUP(AA1942,角色间职业划分!P:AP,22,FALSE))</f>
        <v>100</v>
      </c>
      <c r="L1942">
        <f>IF(X1942=500,K1942,VLOOKUP(AA1942,角色间职业划分!P:AP,23,FALSE))</f>
        <v>60</v>
      </c>
      <c r="M1942">
        <f>VLOOKUP(AA1942,角色间职业划分!P:AP,24,FALSE)</f>
        <v>0</v>
      </c>
      <c r="N1942">
        <f>VLOOKUP(AA1942,角色间职业划分!P:AP,14)*100</f>
        <v>95</v>
      </c>
      <c r="O1942">
        <f>VLOOKUP(AA1942,角色间职业划分!P:Z,9,FALSE)</f>
        <v>0</v>
      </c>
      <c r="P1942">
        <f>VLOOKUP(AA1942,角色间职业划分!P:AP,10,FALSE)</f>
        <v>0</v>
      </c>
      <c r="Q1942">
        <f>VLOOKUP(AA1942,角色间职业划分!P:AP,15,FALSE)</f>
        <v>0</v>
      </c>
      <c r="R1942">
        <f>VLOOKUP(AA1942,角色间职业划分!P:AP,16,FALSE)</f>
        <v>0</v>
      </c>
      <c r="S1942">
        <f>VLOOKUP(AA1942,角色间职业划分!P:AP,17,FALSE)</f>
        <v>0</v>
      </c>
      <c r="T1942">
        <f>VLOOKUP(AA1942,角色间职业划分!P:AP,18,FALSE)</f>
        <v>0</v>
      </c>
      <c r="U1942">
        <f>VLOOKUP(AA1942,角色间职业划分!P:AP,27,FALSE)</f>
        <v>0</v>
      </c>
      <c r="V1942">
        <f t="shared" si="303"/>
        <v>4.9999999999999991</v>
      </c>
      <c r="W1942">
        <f>VLOOKUP(AA1942,角色间职业划分!P:Q,2,FALSE)</f>
        <v>40</v>
      </c>
      <c r="X1942">
        <f t="shared" si="308"/>
        <v>19</v>
      </c>
      <c r="Y1942">
        <f>INT(VLOOKUP(X1942,角色属性总表!AG:AH,2,FALSE)*角色属性总表!$C$38)</f>
        <v>522</v>
      </c>
      <c r="AA1942">
        <f t="shared" si="309"/>
        <v>20</v>
      </c>
      <c r="AB1942">
        <f>VLOOKUP(X1942,角色属性总表!AG:AI,2,FALSE)*VLOOKUP(角色等级属性!AA1942,角色间职业划分!P:AG,13,FALSE)/角色间职业划分!$AB$9</f>
        <v>937.554122967382</v>
      </c>
      <c r="AC1942">
        <f>VLOOKUP(X1942,角色属性总表!AG:AI,3,FALSE)*VLOOKUP(AA1942,角色间职业划分!P:AG,8,FALSE)/角色间职业划分!$W$9</f>
        <v>1443.5329999999999</v>
      </c>
      <c r="AD1942">
        <f>VLOOKUP(AA1942,角色间职业划分!P:AP,26,FALSE)</f>
        <v>0.4</v>
      </c>
      <c r="AE1942">
        <f>VLOOKUP(X1942,角色属性总表!I:Q,3,FALSE)</f>
        <v>233.85599999999999</v>
      </c>
      <c r="AF1942">
        <f>VLOOKUP(AA1942,角色间职业划分!P:AP,11,FALSE)</f>
        <v>0.35</v>
      </c>
      <c r="AG1942">
        <f t="shared" si="304"/>
        <v>514.50303347977729</v>
      </c>
      <c r="AH1942">
        <f t="shared" si="305"/>
        <v>234</v>
      </c>
      <c r="AJ1942">
        <f t="shared" si="306"/>
        <v>280.50303347977729</v>
      </c>
      <c r="AK1942">
        <v>1938</v>
      </c>
    </row>
    <row r="1943" spans="1:37" x14ac:dyDescent="0.15">
      <c r="A1943">
        <v>1939</v>
      </c>
      <c r="B1943">
        <f>ROUND(VLOOKUP(X1943,角色属性总表!AG:AI,2,FALSE)/角色属性总表!$C$34,0)</f>
        <v>77</v>
      </c>
      <c r="C1943">
        <f>ROUND(VLOOKUP(X1943,角色属性总表!Y:AE,3,FALSE)/J1943,0)</f>
        <v>21</v>
      </c>
      <c r="D1943">
        <f>ROUND(VLOOKUP(X1943,角色属性总表!AG:AI,3,FALSE)/角色属性总表!$C$35,0)</f>
        <v>81</v>
      </c>
      <c r="E1943">
        <f t="shared" si="300"/>
        <v>387</v>
      </c>
      <c r="F1943">
        <f t="shared" si="301"/>
        <v>18</v>
      </c>
      <c r="G1943">
        <f t="shared" si="302"/>
        <v>13</v>
      </c>
      <c r="H1943">
        <v>0</v>
      </c>
      <c r="I1943">
        <f t="shared" si="307"/>
        <v>3</v>
      </c>
      <c r="J1943">
        <f>VLOOKUP(AA1943,角色间职业划分!P:AP,20,FALSE)</f>
        <v>9</v>
      </c>
      <c r="K1943">
        <f>IF(X1943=500,100,VLOOKUP(AA1943,角色间职业划分!P:AP,22,FALSE))</f>
        <v>100</v>
      </c>
      <c r="L1943">
        <f>IF(X1943=500,K1943,VLOOKUP(AA1943,角色间职业划分!P:AP,23,FALSE))</f>
        <v>60</v>
      </c>
      <c r="M1943">
        <f>VLOOKUP(AA1943,角色间职业划分!P:AP,24,FALSE)</f>
        <v>0</v>
      </c>
      <c r="N1943">
        <f>VLOOKUP(AA1943,角色间职业划分!P:AP,14)*100</f>
        <v>95</v>
      </c>
      <c r="O1943">
        <f>VLOOKUP(AA1943,角色间职业划分!P:Z,9,FALSE)</f>
        <v>0</v>
      </c>
      <c r="P1943">
        <f>VLOOKUP(AA1943,角色间职业划分!P:AP,10,FALSE)</f>
        <v>0</v>
      </c>
      <c r="Q1943">
        <f>VLOOKUP(AA1943,角色间职业划分!P:AP,15,FALSE)</f>
        <v>0</v>
      </c>
      <c r="R1943">
        <f>VLOOKUP(AA1943,角色间职业划分!P:AP,16,FALSE)</f>
        <v>0</v>
      </c>
      <c r="S1943">
        <f>VLOOKUP(AA1943,角色间职业划分!P:AP,17,FALSE)</f>
        <v>0</v>
      </c>
      <c r="T1943">
        <f>VLOOKUP(AA1943,角色间职业划分!P:AP,18,FALSE)</f>
        <v>0</v>
      </c>
      <c r="U1943">
        <f>VLOOKUP(AA1943,角色间职业划分!P:AP,27,FALSE)</f>
        <v>0</v>
      </c>
      <c r="V1943">
        <f t="shared" si="303"/>
        <v>4.9999999999999991</v>
      </c>
      <c r="W1943">
        <f>VLOOKUP(AA1943,角色间职业划分!P:Q,2,FALSE)</f>
        <v>40</v>
      </c>
      <c r="X1943">
        <f t="shared" si="308"/>
        <v>20</v>
      </c>
      <c r="Y1943">
        <f>INT(VLOOKUP(X1943,角色属性总表!AG:AH,2,FALSE)*角色属性总表!$C$38)</f>
        <v>540</v>
      </c>
      <c r="AA1943">
        <f t="shared" si="309"/>
        <v>20</v>
      </c>
      <c r="AB1943">
        <f>VLOOKUP(X1943,角色属性总表!AG:AI,2,FALSE)*VLOOKUP(角色等级属性!AA1943,角色间职业划分!P:AG,13,FALSE)/角色间职业划分!$AB$9</f>
        <v>969.88357548349859</v>
      </c>
      <c r="AC1943">
        <f>VLOOKUP(X1943,角色属性总表!AG:AI,3,FALSE)*VLOOKUP(AA1943,角色间职业划分!P:AG,8,FALSE)/角色间职业划分!$W$9</f>
        <v>1493.31</v>
      </c>
      <c r="AD1943">
        <f>VLOOKUP(AA1943,角色间职业划分!P:AP,26,FALSE)</f>
        <v>0.4</v>
      </c>
      <c r="AE1943">
        <f>VLOOKUP(X1943,角色属性总表!I:Q,3,FALSE)</f>
        <v>241.92000000000002</v>
      </c>
      <c r="AF1943">
        <f>VLOOKUP(AA1943,角色间职业划分!P:AP,11,FALSE)</f>
        <v>0.35</v>
      </c>
      <c r="AG1943">
        <f t="shared" si="304"/>
        <v>557.83165289201077</v>
      </c>
      <c r="AH1943">
        <f t="shared" si="305"/>
        <v>243</v>
      </c>
      <c r="AJ1943">
        <f t="shared" si="306"/>
        <v>314.83165289201077</v>
      </c>
      <c r="AK1943">
        <v>1939</v>
      </c>
    </row>
    <row r="1944" spans="1:37" x14ac:dyDescent="0.15">
      <c r="A1944">
        <v>1940</v>
      </c>
      <c r="B1944">
        <f>ROUND(VLOOKUP(X1944,角色属性总表!AG:AI,2,FALSE)/角色属性总表!$C$34,0)</f>
        <v>80</v>
      </c>
      <c r="C1944">
        <f>ROUND(VLOOKUP(X1944,角色属性总表!Y:AE,3,FALSE)/J1944,0)</f>
        <v>22</v>
      </c>
      <c r="D1944">
        <f>ROUND(VLOOKUP(X1944,角色属性总表!AG:AI,3,FALSE)/角色属性总表!$C$35,0)</f>
        <v>83</v>
      </c>
      <c r="E1944">
        <f t="shared" si="300"/>
        <v>400</v>
      </c>
      <c r="F1944">
        <f t="shared" si="301"/>
        <v>19</v>
      </c>
      <c r="G1944">
        <f t="shared" si="302"/>
        <v>13</v>
      </c>
      <c r="H1944">
        <v>0</v>
      </c>
      <c r="I1944">
        <f t="shared" si="307"/>
        <v>3</v>
      </c>
      <c r="J1944">
        <f>VLOOKUP(AA1944,角色间职业划分!P:AP,20,FALSE)</f>
        <v>9</v>
      </c>
      <c r="K1944">
        <f>IF(X1944=500,100,VLOOKUP(AA1944,角色间职业划分!P:AP,22,FALSE))</f>
        <v>100</v>
      </c>
      <c r="L1944">
        <f>IF(X1944=500,K1944,VLOOKUP(AA1944,角色间职业划分!P:AP,23,FALSE))</f>
        <v>60</v>
      </c>
      <c r="M1944">
        <f>VLOOKUP(AA1944,角色间职业划分!P:AP,24,FALSE)</f>
        <v>0</v>
      </c>
      <c r="N1944">
        <f>VLOOKUP(AA1944,角色间职业划分!P:AP,14)*100</f>
        <v>95</v>
      </c>
      <c r="O1944">
        <f>VLOOKUP(AA1944,角色间职业划分!P:Z,9,FALSE)</f>
        <v>0</v>
      </c>
      <c r="P1944">
        <f>VLOOKUP(AA1944,角色间职业划分!P:AP,10,FALSE)</f>
        <v>0</v>
      </c>
      <c r="Q1944">
        <f>VLOOKUP(AA1944,角色间职业划分!P:AP,15,FALSE)</f>
        <v>0</v>
      </c>
      <c r="R1944">
        <f>VLOOKUP(AA1944,角色间职业划分!P:AP,16,FALSE)</f>
        <v>0</v>
      </c>
      <c r="S1944">
        <f>VLOOKUP(AA1944,角色间职业划分!P:AP,17,FALSE)</f>
        <v>0</v>
      </c>
      <c r="T1944">
        <f>VLOOKUP(AA1944,角色间职业划分!P:AP,18,FALSE)</f>
        <v>0</v>
      </c>
      <c r="U1944">
        <f>VLOOKUP(AA1944,角色间职业划分!P:AP,27,FALSE)</f>
        <v>0</v>
      </c>
      <c r="V1944">
        <f t="shared" si="303"/>
        <v>4.9999999999999991</v>
      </c>
      <c r="W1944">
        <f>VLOOKUP(AA1944,角色间职业划分!P:Q,2,FALSE)</f>
        <v>40</v>
      </c>
      <c r="X1944">
        <f t="shared" si="308"/>
        <v>21</v>
      </c>
      <c r="Y1944">
        <f>INT(VLOOKUP(X1944,角色属性总表!AG:AH,2,FALSE)*角色属性总表!$C$38)</f>
        <v>558</v>
      </c>
      <c r="AA1944">
        <f t="shared" si="309"/>
        <v>20</v>
      </c>
      <c r="AB1944">
        <f>VLOOKUP(X1944,角色属性总表!AG:AI,2,FALSE)*VLOOKUP(角色等级属性!AA1944,角色间职业划分!P:AG,13,FALSE)/角色间职业划分!$AB$9</f>
        <v>1002.2130279996151</v>
      </c>
      <c r="AC1944">
        <f>VLOOKUP(X1944,角色属性总表!AG:AI,3,FALSE)*VLOOKUP(AA1944,角色间职业划分!P:AG,8,FALSE)/角色间职业划分!$W$9</f>
        <v>1543.0870000000002</v>
      </c>
      <c r="AD1944">
        <f>VLOOKUP(AA1944,角色间职业划分!P:AP,26,FALSE)</f>
        <v>0.4</v>
      </c>
      <c r="AE1944">
        <f>VLOOKUP(X1944,角色属性总表!I:Q,3,FALSE)</f>
        <v>249.98400000000004</v>
      </c>
      <c r="AF1944">
        <f>VLOOKUP(AA1944,角色间职业划分!P:AP,11,FALSE)</f>
        <v>0.35</v>
      </c>
      <c r="AG1944">
        <f t="shared" si="304"/>
        <v>602.49320538986058</v>
      </c>
      <c r="AH1944">
        <f t="shared" si="305"/>
        <v>249</v>
      </c>
      <c r="AJ1944">
        <f t="shared" si="306"/>
        <v>353.49320538986058</v>
      </c>
      <c r="AK1944">
        <v>1940</v>
      </c>
    </row>
    <row r="1945" spans="1:37" x14ac:dyDescent="0.15">
      <c r="A1945">
        <v>1941</v>
      </c>
      <c r="B1945">
        <f>ROUND(VLOOKUP(X1945,角色属性总表!AG:AI,2,FALSE)/角色属性总表!$C$34,0)</f>
        <v>82</v>
      </c>
      <c r="C1945">
        <f>ROUND(VLOOKUP(X1945,角色属性总表!Y:AE,3,FALSE)/J1945,0)</f>
        <v>23</v>
      </c>
      <c r="D1945">
        <f>ROUND(VLOOKUP(X1945,角色属性总表!AG:AI,3,FALSE)/角色属性总表!$C$35,0)</f>
        <v>86</v>
      </c>
      <c r="E1945">
        <f t="shared" si="300"/>
        <v>413</v>
      </c>
      <c r="F1945">
        <f t="shared" si="301"/>
        <v>19</v>
      </c>
      <c r="G1945">
        <f t="shared" si="302"/>
        <v>13</v>
      </c>
      <c r="H1945">
        <v>0</v>
      </c>
      <c r="I1945">
        <f t="shared" si="307"/>
        <v>3</v>
      </c>
      <c r="J1945">
        <f>VLOOKUP(AA1945,角色间职业划分!P:AP,20,FALSE)</f>
        <v>9</v>
      </c>
      <c r="K1945">
        <f>IF(X1945=500,100,VLOOKUP(AA1945,角色间职业划分!P:AP,22,FALSE))</f>
        <v>100</v>
      </c>
      <c r="L1945">
        <f>IF(X1945=500,K1945,VLOOKUP(AA1945,角色间职业划分!P:AP,23,FALSE))</f>
        <v>60</v>
      </c>
      <c r="M1945">
        <f>VLOOKUP(AA1945,角色间职业划分!P:AP,24,FALSE)</f>
        <v>0</v>
      </c>
      <c r="N1945">
        <f>VLOOKUP(AA1945,角色间职业划分!P:AP,14)*100</f>
        <v>95</v>
      </c>
      <c r="O1945">
        <f>VLOOKUP(AA1945,角色间职业划分!P:Z,9,FALSE)</f>
        <v>0</v>
      </c>
      <c r="P1945">
        <f>VLOOKUP(AA1945,角色间职业划分!P:AP,10,FALSE)</f>
        <v>0</v>
      </c>
      <c r="Q1945">
        <f>VLOOKUP(AA1945,角色间职业划分!P:AP,15,FALSE)</f>
        <v>0</v>
      </c>
      <c r="R1945">
        <f>VLOOKUP(AA1945,角色间职业划分!P:AP,16,FALSE)</f>
        <v>0</v>
      </c>
      <c r="S1945">
        <f>VLOOKUP(AA1945,角色间职业划分!P:AP,17,FALSE)</f>
        <v>0</v>
      </c>
      <c r="T1945">
        <f>VLOOKUP(AA1945,角色间职业划分!P:AP,18,FALSE)</f>
        <v>0</v>
      </c>
      <c r="U1945">
        <f>VLOOKUP(AA1945,角色间职业划分!P:AP,27,FALSE)</f>
        <v>0</v>
      </c>
      <c r="V1945">
        <f t="shared" si="303"/>
        <v>4.9999999999999991</v>
      </c>
      <c r="W1945">
        <f>VLOOKUP(AA1945,角色间职业划分!P:Q,2,FALSE)</f>
        <v>40</v>
      </c>
      <c r="X1945">
        <f t="shared" si="308"/>
        <v>22</v>
      </c>
      <c r="Y1945">
        <f>INT(VLOOKUP(X1945,角色属性总表!AG:AH,2,FALSE)*角色属性总表!$C$38)</f>
        <v>576</v>
      </c>
      <c r="AA1945">
        <f t="shared" si="309"/>
        <v>20</v>
      </c>
      <c r="AB1945">
        <f>VLOOKUP(X1945,角色属性总表!AG:AI,2,FALSE)*VLOOKUP(角色等级属性!AA1945,角色间职业划分!P:AG,13,FALSE)/角色间职业划分!$AB$9</f>
        <v>1034.5424805157318</v>
      </c>
      <c r="AC1945">
        <f>VLOOKUP(X1945,角色属性总表!AG:AI,3,FALSE)*VLOOKUP(AA1945,角色间职业划分!P:AG,8,FALSE)/角色间职业划分!$W$9</f>
        <v>1592.864</v>
      </c>
      <c r="AD1945">
        <f>VLOOKUP(AA1945,角色间职业划分!P:AP,26,FALSE)</f>
        <v>0.4</v>
      </c>
      <c r="AE1945">
        <f>VLOOKUP(X1945,角色属性总表!I:Q,3,FALSE)</f>
        <v>258.048</v>
      </c>
      <c r="AF1945">
        <f>VLOOKUP(AA1945,角色间职业划分!P:AP,11,FALSE)</f>
        <v>0.35</v>
      </c>
      <c r="AG1945">
        <f t="shared" si="304"/>
        <v>648.46908005205398</v>
      </c>
      <c r="AH1945">
        <f t="shared" si="305"/>
        <v>258</v>
      </c>
      <c r="AJ1945">
        <f t="shared" si="306"/>
        <v>390.46908005205398</v>
      </c>
      <c r="AK1945">
        <v>1941</v>
      </c>
    </row>
    <row r="1946" spans="1:37" x14ac:dyDescent="0.15">
      <c r="A1946">
        <v>1942</v>
      </c>
      <c r="B1946">
        <f>ROUND(VLOOKUP(X1946,角色属性总表!AG:AI,2,FALSE)/角色属性总表!$C$34,0)</f>
        <v>85</v>
      </c>
      <c r="C1946">
        <f>ROUND(VLOOKUP(X1946,角色属性总表!Y:AE,3,FALSE)/J1946,0)</f>
        <v>24</v>
      </c>
      <c r="D1946">
        <f>ROUND(VLOOKUP(X1946,角色属性总表!AG:AI,3,FALSE)/角色属性总表!$C$35,0)</f>
        <v>89</v>
      </c>
      <c r="E1946">
        <f t="shared" si="300"/>
        <v>426</v>
      </c>
      <c r="F1946">
        <f t="shared" si="301"/>
        <v>18</v>
      </c>
      <c r="G1946">
        <f t="shared" si="302"/>
        <v>13</v>
      </c>
      <c r="H1946">
        <v>0</v>
      </c>
      <c r="I1946">
        <f t="shared" si="307"/>
        <v>3</v>
      </c>
      <c r="J1946">
        <f>VLOOKUP(AA1946,角色间职业划分!P:AP,20,FALSE)</f>
        <v>9</v>
      </c>
      <c r="K1946">
        <f>IF(X1946=500,100,VLOOKUP(AA1946,角色间职业划分!P:AP,22,FALSE))</f>
        <v>100</v>
      </c>
      <c r="L1946">
        <f>IF(X1946=500,K1946,VLOOKUP(AA1946,角色间职业划分!P:AP,23,FALSE))</f>
        <v>60</v>
      </c>
      <c r="M1946">
        <f>VLOOKUP(AA1946,角色间职业划分!P:AP,24,FALSE)</f>
        <v>0</v>
      </c>
      <c r="N1946">
        <f>VLOOKUP(AA1946,角色间职业划分!P:AP,14)*100</f>
        <v>95</v>
      </c>
      <c r="O1946">
        <f>VLOOKUP(AA1946,角色间职业划分!P:Z,9,FALSE)</f>
        <v>0</v>
      </c>
      <c r="P1946">
        <f>VLOOKUP(AA1946,角色间职业划分!P:AP,10,FALSE)</f>
        <v>0</v>
      </c>
      <c r="Q1946">
        <f>VLOOKUP(AA1946,角色间职业划分!P:AP,15,FALSE)</f>
        <v>0</v>
      </c>
      <c r="R1946">
        <f>VLOOKUP(AA1946,角色间职业划分!P:AP,16,FALSE)</f>
        <v>0</v>
      </c>
      <c r="S1946">
        <f>VLOOKUP(AA1946,角色间职业划分!P:AP,17,FALSE)</f>
        <v>0</v>
      </c>
      <c r="T1946">
        <f>VLOOKUP(AA1946,角色间职业划分!P:AP,18,FALSE)</f>
        <v>0</v>
      </c>
      <c r="U1946">
        <f>VLOOKUP(AA1946,角色间职业划分!P:AP,27,FALSE)</f>
        <v>0</v>
      </c>
      <c r="V1946">
        <f t="shared" si="303"/>
        <v>4.9999999999999991</v>
      </c>
      <c r="W1946">
        <f>VLOOKUP(AA1946,角色间职业划分!P:Q,2,FALSE)</f>
        <v>40</v>
      </c>
      <c r="X1946">
        <f t="shared" si="308"/>
        <v>23</v>
      </c>
      <c r="Y1946">
        <f>INT(VLOOKUP(X1946,角色属性总表!AG:AH,2,FALSE)*角色属性总表!$C$38)</f>
        <v>594</v>
      </c>
      <c r="AA1946">
        <f t="shared" si="309"/>
        <v>20</v>
      </c>
      <c r="AB1946">
        <f>VLOOKUP(X1946,角色属性总表!AG:AI,2,FALSE)*VLOOKUP(角色等级属性!AA1946,角色间职业划分!P:AG,13,FALSE)/角色间职业划分!$AB$9</f>
        <v>1066.8719330318484</v>
      </c>
      <c r="AC1946">
        <f>VLOOKUP(X1946,角色属性总表!AG:AI,3,FALSE)*VLOOKUP(AA1946,角色间职业划分!P:AG,8,FALSE)/角色间职业划分!$W$9</f>
        <v>1642.6409999999998</v>
      </c>
      <c r="AD1946">
        <f>VLOOKUP(AA1946,角色间职业划分!P:AP,26,FALSE)</f>
        <v>0.4</v>
      </c>
      <c r="AE1946">
        <f>VLOOKUP(X1946,角色属性总表!I:Q,3,FALSE)</f>
        <v>266.11199999999997</v>
      </c>
      <c r="AF1946">
        <f>VLOOKUP(AA1946,角色间职业划分!P:AP,11,FALSE)</f>
        <v>0.35</v>
      </c>
      <c r="AG1946">
        <f t="shared" si="304"/>
        <v>695.7421374404571</v>
      </c>
      <c r="AH1946">
        <f t="shared" si="305"/>
        <v>267</v>
      </c>
      <c r="AJ1946">
        <f t="shared" si="306"/>
        <v>428.7421374404571</v>
      </c>
      <c r="AK1946">
        <v>1942</v>
      </c>
    </row>
    <row r="1947" spans="1:37" x14ac:dyDescent="0.15">
      <c r="A1947">
        <v>1943</v>
      </c>
      <c r="B1947">
        <f>ROUND(VLOOKUP(X1947,角色属性总表!AG:AI,2,FALSE)/角色属性总表!$C$34,0)</f>
        <v>87</v>
      </c>
      <c r="C1947">
        <f>ROUND(VLOOKUP(X1947,角色属性总表!Y:AE,3,FALSE)/J1947,0)</f>
        <v>25</v>
      </c>
      <c r="D1947">
        <f>ROUND(VLOOKUP(X1947,角色属性总表!AG:AI,3,FALSE)/角色属性总表!$C$35,0)</f>
        <v>91</v>
      </c>
      <c r="E1947">
        <f t="shared" si="300"/>
        <v>439</v>
      </c>
      <c r="F1947">
        <f t="shared" si="301"/>
        <v>19</v>
      </c>
      <c r="G1947">
        <f t="shared" si="302"/>
        <v>13</v>
      </c>
      <c r="H1947">
        <v>0</v>
      </c>
      <c r="I1947">
        <f t="shared" si="307"/>
        <v>3</v>
      </c>
      <c r="J1947">
        <f>VLOOKUP(AA1947,角色间职业划分!P:AP,20,FALSE)</f>
        <v>9</v>
      </c>
      <c r="K1947">
        <f>IF(X1947=500,100,VLOOKUP(AA1947,角色间职业划分!P:AP,22,FALSE))</f>
        <v>100</v>
      </c>
      <c r="L1947">
        <f>IF(X1947=500,K1947,VLOOKUP(AA1947,角色间职业划分!P:AP,23,FALSE))</f>
        <v>60</v>
      </c>
      <c r="M1947">
        <f>VLOOKUP(AA1947,角色间职业划分!P:AP,24,FALSE)</f>
        <v>0</v>
      </c>
      <c r="N1947">
        <f>VLOOKUP(AA1947,角色间职业划分!P:AP,14)*100</f>
        <v>95</v>
      </c>
      <c r="O1947">
        <f>VLOOKUP(AA1947,角色间职业划分!P:Z,9,FALSE)</f>
        <v>0</v>
      </c>
      <c r="P1947">
        <f>VLOOKUP(AA1947,角色间职业划分!P:AP,10,FALSE)</f>
        <v>0</v>
      </c>
      <c r="Q1947">
        <f>VLOOKUP(AA1947,角色间职业划分!P:AP,15,FALSE)</f>
        <v>0</v>
      </c>
      <c r="R1947">
        <f>VLOOKUP(AA1947,角色间职业划分!P:AP,16,FALSE)</f>
        <v>0</v>
      </c>
      <c r="S1947">
        <f>VLOOKUP(AA1947,角色间职业划分!P:AP,17,FALSE)</f>
        <v>0</v>
      </c>
      <c r="T1947">
        <f>VLOOKUP(AA1947,角色间职业划分!P:AP,18,FALSE)</f>
        <v>0</v>
      </c>
      <c r="U1947">
        <f>VLOOKUP(AA1947,角色间职业划分!P:AP,27,FALSE)</f>
        <v>0</v>
      </c>
      <c r="V1947">
        <f t="shared" si="303"/>
        <v>4.9999999999999991</v>
      </c>
      <c r="W1947">
        <f>VLOOKUP(AA1947,角色间职业划分!P:Q,2,FALSE)</f>
        <v>40</v>
      </c>
      <c r="X1947">
        <f t="shared" si="308"/>
        <v>24</v>
      </c>
      <c r="Y1947">
        <f>INT(VLOOKUP(X1947,角色属性总表!AG:AH,2,FALSE)*角色属性总表!$C$38)</f>
        <v>612</v>
      </c>
      <c r="AA1947">
        <f t="shared" si="309"/>
        <v>20</v>
      </c>
      <c r="AB1947">
        <f>VLOOKUP(X1947,角色属性总表!AG:AI,2,FALSE)*VLOOKUP(角色等级属性!AA1947,角色间职业划分!P:AG,13,FALSE)/角色间职业划分!$AB$9</f>
        <v>1099.2013855479649</v>
      </c>
      <c r="AC1947">
        <f>VLOOKUP(X1947,角色属性总表!AG:AI,3,FALSE)*VLOOKUP(AA1947,角色间职业划分!P:AG,8,FALSE)/角色间职业划分!$W$9</f>
        <v>1692.4179999999997</v>
      </c>
      <c r="AD1947">
        <f>VLOOKUP(AA1947,角色间职业划分!P:AP,26,FALSE)</f>
        <v>0.4</v>
      </c>
      <c r="AE1947">
        <f>VLOOKUP(X1947,角色属性总表!I:Q,3,FALSE)</f>
        <v>274.17599999999999</v>
      </c>
      <c r="AF1947">
        <f>VLOOKUP(AA1947,角色间职业划分!P:AP,11,FALSE)</f>
        <v>0.35</v>
      </c>
      <c r="AG1947">
        <f t="shared" si="304"/>
        <v>744.2965467389613</v>
      </c>
      <c r="AH1947">
        <f t="shared" si="305"/>
        <v>273</v>
      </c>
      <c r="AJ1947">
        <f t="shared" si="306"/>
        <v>471.2965467389613</v>
      </c>
      <c r="AK1947">
        <v>1943</v>
      </c>
    </row>
    <row r="1948" spans="1:37" x14ac:dyDescent="0.15">
      <c r="A1948">
        <v>1944</v>
      </c>
      <c r="B1948">
        <f>ROUND(VLOOKUP(X1948,角色属性总表!AG:AI,2,FALSE)/角色属性总表!$C$34,0)</f>
        <v>90</v>
      </c>
      <c r="C1948">
        <f>ROUND(VLOOKUP(X1948,角色属性总表!Y:AE,3,FALSE)/J1948,0)</f>
        <v>27</v>
      </c>
      <c r="D1948">
        <f>ROUND(VLOOKUP(X1948,角色属性总表!AG:AI,3,FALSE)/角色属性总表!$C$35,0)</f>
        <v>94</v>
      </c>
      <c r="E1948">
        <f t="shared" si="300"/>
        <v>452</v>
      </c>
      <c r="F1948">
        <f t="shared" si="301"/>
        <v>19</v>
      </c>
      <c r="G1948">
        <f t="shared" si="302"/>
        <v>13</v>
      </c>
      <c r="H1948">
        <v>0</v>
      </c>
      <c r="I1948">
        <f t="shared" si="307"/>
        <v>3</v>
      </c>
      <c r="J1948">
        <f>VLOOKUP(AA1948,角色间职业划分!P:AP,20,FALSE)</f>
        <v>9</v>
      </c>
      <c r="K1948">
        <f>IF(X1948=500,100,VLOOKUP(AA1948,角色间职业划分!P:AP,22,FALSE))</f>
        <v>100</v>
      </c>
      <c r="L1948">
        <f>IF(X1948=500,K1948,VLOOKUP(AA1948,角色间职业划分!P:AP,23,FALSE))</f>
        <v>60</v>
      </c>
      <c r="M1948">
        <f>VLOOKUP(AA1948,角色间职业划分!P:AP,24,FALSE)</f>
        <v>0</v>
      </c>
      <c r="N1948">
        <f>VLOOKUP(AA1948,角色间职业划分!P:AP,14)*100</f>
        <v>95</v>
      </c>
      <c r="O1948">
        <f>VLOOKUP(AA1948,角色间职业划分!P:Z,9,FALSE)</f>
        <v>0</v>
      </c>
      <c r="P1948">
        <f>VLOOKUP(AA1948,角色间职业划分!P:AP,10,FALSE)</f>
        <v>0</v>
      </c>
      <c r="Q1948">
        <f>VLOOKUP(AA1948,角色间职业划分!P:AP,15,FALSE)</f>
        <v>0</v>
      </c>
      <c r="R1948">
        <f>VLOOKUP(AA1948,角色间职业划分!P:AP,16,FALSE)</f>
        <v>0</v>
      </c>
      <c r="S1948">
        <f>VLOOKUP(AA1948,角色间职业划分!P:AP,17,FALSE)</f>
        <v>0</v>
      </c>
      <c r="T1948">
        <f>VLOOKUP(AA1948,角色间职业划分!P:AP,18,FALSE)</f>
        <v>0</v>
      </c>
      <c r="U1948">
        <f>VLOOKUP(AA1948,角色间职业划分!P:AP,27,FALSE)</f>
        <v>0</v>
      </c>
      <c r="V1948">
        <f t="shared" si="303"/>
        <v>4.9999999999999991</v>
      </c>
      <c r="W1948">
        <f>VLOOKUP(AA1948,角色间职业划分!P:Q,2,FALSE)</f>
        <v>40</v>
      </c>
      <c r="X1948">
        <f t="shared" si="308"/>
        <v>25</v>
      </c>
      <c r="Y1948">
        <f>INT(VLOOKUP(X1948,角色属性总表!AG:AH,2,FALSE)*角色属性总表!$C$38)</f>
        <v>630</v>
      </c>
      <c r="AA1948">
        <f t="shared" si="309"/>
        <v>20</v>
      </c>
      <c r="AB1948">
        <f>VLOOKUP(X1948,角色属性总表!AG:AI,2,FALSE)*VLOOKUP(角色等级属性!AA1948,角色间职业划分!P:AG,13,FALSE)/角色间职业划分!$AB$9</f>
        <v>1131.5308380640818</v>
      </c>
      <c r="AC1948">
        <f>VLOOKUP(X1948,角色属性总表!AG:AI,3,FALSE)*VLOOKUP(AA1948,角色间职业划分!P:AG,8,FALSE)/角色间职业划分!$W$9</f>
        <v>1742.1950000000002</v>
      </c>
      <c r="AD1948">
        <f>VLOOKUP(AA1948,角色间职业划分!P:AP,26,FALSE)</f>
        <v>0.4</v>
      </c>
      <c r="AE1948">
        <f>VLOOKUP(X1948,角色属性总表!I:Q,3,FALSE)</f>
        <v>282.24</v>
      </c>
      <c r="AF1948">
        <f>VLOOKUP(AA1948,角色间职业划分!P:AP,11,FALSE)</f>
        <v>0.35</v>
      </c>
      <c r="AG1948">
        <f t="shared" si="304"/>
        <v>794.11764705882354</v>
      </c>
      <c r="AH1948">
        <f t="shared" si="305"/>
        <v>282</v>
      </c>
      <c r="AJ1948">
        <f t="shared" si="306"/>
        <v>512.11764705882354</v>
      </c>
      <c r="AK1948">
        <v>1944</v>
      </c>
    </row>
    <row r="1949" spans="1:37" x14ac:dyDescent="0.15">
      <c r="A1949">
        <v>1945</v>
      </c>
      <c r="B1949">
        <f>ROUND(VLOOKUP(X1949,角色属性总表!AG:AI,2,FALSE)/角色属性总表!$C$34,0)</f>
        <v>93</v>
      </c>
      <c r="C1949">
        <f>ROUND(VLOOKUP(X1949,角色属性总表!Y:AE,3,FALSE)/J1949,0)</f>
        <v>28</v>
      </c>
      <c r="D1949">
        <f>ROUND(VLOOKUP(X1949,角色属性总表!AG:AI,3,FALSE)/角色属性总表!$C$35,0)</f>
        <v>97</v>
      </c>
      <c r="E1949">
        <f t="shared" si="300"/>
        <v>465</v>
      </c>
      <c r="F1949">
        <f t="shared" si="301"/>
        <v>18</v>
      </c>
      <c r="G1949">
        <f t="shared" si="302"/>
        <v>13</v>
      </c>
      <c r="H1949">
        <v>0</v>
      </c>
      <c r="I1949">
        <f t="shared" si="307"/>
        <v>3</v>
      </c>
      <c r="J1949">
        <f>VLOOKUP(AA1949,角色间职业划分!P:AP,20,FALSE)</f>
        <v>9</v>
      </c>
      <c r="K1949">
        <f>IF(X1949=500,100,VLOOKUP(AA1949,角色间职业划分!P:AP,22,FALSE))</f>
        <v>100</v>
      </c>
      <c r="L1949">
        <f>IF(X1949=500,K1949,VLOOKUP(AA1949,角色间职业划分!P:AP,23,FALSE))</f>
        <v>60</v>
      </c>
      <c r="M1949">
        <f>VLOOKUP(AA1949,角色间职业划分!P:AP,24,FALSE)</f>
        <v>0</v>
      </c>
      <c r="N1949">
        <f>VLOOKUP(AA1949,角色间职业划分!P:AP,14)*100</f>
        <v>95</v>
      </c>
      <c r="O1949">
        <f>VLOOKUP(AA1949,角色间职业划分!P:Z,9,FALSE)</f>
        <v>0</v>
      </c>
      <c r="P1949">
        <f>VLOOKUP(AA1949,角色间职业划分!P:AP,10,FALSE)</f>
        <v>0</v>
      </c>
      <c r="Q1949">
        <f>VLOOKUP(AA1949,角色间职业划分!P:AP,15,FALSE)</f>
        <v>0</v>
      </c>
      <c r="R1949">
        <f>VLOOKUP(AA1949,角色间职业划分!P:AP,16,FALSE)</f>
        <v>0</v>
      </c>
      <c r="S1949">
        <f>VLOOKUP(AA1949,角色间职业划分!P:AP,17,FALSE)</f>
        <v>0</v>
      </c>
      <c r="T1949">
        <f>VLOOKUP(AA1949,角色间职业划分!P:AP,18,FALSE)</f>
        <v>0</v>
      </c>
      <c r="U1949">
        <f>VLOOKUP(AA1949,角色间职业划分!P:AP,27,FALSE)</f>
        <v>0</v>
      </c>
      <c r="V1949">
        <f t="shared" si="303"/>
        <v>4.9999999999999991</v>
      </c>
      <c r="W1949">
        <f>VLOOKUP(AA1949,角色间职业划分!P:Q,2,FALSE)</f>
        <v>40</v>
      </c>
      <c r="X1949">
        <f t="shared" si="308"/>
        <v>26</v>
      </c>
      <c r="Y1949">
        <f>INT(VLOOKUP(X1949,角色属性总表!AG:AH,2,FALSE)*角色属性总表!$C$38)</f>
        <v>648</v>
      </c>
      <c r="AA1949">
        <f t="shared" si="309"/>
        <v>20</v>
      </c>
      <c r="AB1949">
        <f>VLOOKUP(X1949,角色属性总表!AG:AI,2,FALSE)*VLOOKUP(角色等级属性!AA1949,角色间职业划分!P:AG,13,FALSE)/角色间职业划分!$AB$9</f>
        <v>1163.8602905801984</v>
      </c>
      <c r="AC1949">
        <f>VLOOKUP(X1949,角色属性总表!AG:AI,3,FALSE)*VLOOKUP(AA1949,角色间职业划分!P:AG,8,FALSE)/角色间职业划分!$W$9</f>
        <v>1791.9720000000002</v>
      </c>
      <c r="AD1949">
        <f>VLOOKUP(AA1949,角色间职业划分!P:AP,26,FALSE)</f>
        <v>0.4</v>
      </c>
      <c r="AE1949">
        <f>VLOOKUP(X1949,角色属性总表!I:Q,3,FALSE)</f>
        <v>290.30400000000003</v>
      </c>
      <c r="AF1949">
        <f>VLOOKUP(AA1949,角色间职业划分!P:AP,11,FALSE)</f>
        <v>0.35</v>
      </c>
      <c r="AG1949">
        <f t="shared" si="304"/>
        <v>845.19182849521496</v>
      </c>
      <c r="AH1949">
        <f t="shared" si="305"/>
        <v>291</v>
      </c>
      <c r="AJ1949">
        <f t="shared" si="306"/>
        <v>554.19182849521496</v>
      </c>
      <c r="AK1949">
        <v>1945</v>
      </c>
    </row>
    <row r="1950" spans="1:37" x14ac:dyDescent="0.15">
      <c r="A1950">
        <v>1946</v>
      </c>
      <c r="B1950">
        <f>ROUND(VLOOKUP(X1950,角色属性总表!AG:AI,2,FALSE)/角色属性总表!$C$34,0)</f>
        <v>95</v>
      </c>
      <c r="C1950">
        <f>ROUND(VLOOKUP(X1950,角色属性总表!Y:AE,3,FALSE)/J1950,0)</f>
        <v>29</v>
      </c>
      <c r="D1950">
        <f>ROUND(VLOOKUP(X1950,角色属性总表!AG:AI,3,FALSE)/角色属性总表!$C$35,0)</f>
        <v>99</v>
      </c>
      <c r="E1950">
        <f t="shared" si="300"/>
        <v>478</v>
      </c>
      <c r="F1950">
        <f t="shared" si="301"/>
        <v>19</v>
      </c>
      <c r="G1950">
        <f t="shared" si="302"/>
        <v>13</v>
      </c>
      <c r="H1950">
        <v>0</v>
      </c>
      <c r="I1950">
        <f t="shared" si="307"/>
        <v>3</v>
      </c>
      <c r="J1950">
        <f>VLOOKUP(AA1950,角色间职业划分!P:AP,20,FALSE)</f>
        <v>9</v>
      </c>
      <c r="K1950">
        <f>IF(X1950=500,100,VLOOKUP(AA1950,角色间职业划分!P:AP,22,FALSE))</f>
        <v>100</v>
      </c>
      <c r="L1950">
        <f>IF(X1950=500,K1950,VLOOKUP(AA1950,角色间职业划分!P:AP,23,FALSE))</f>
        <v>60</v>
      </c>
      <c r="M1950">
        <f>VLOOKUP(AA1950,角色间职业划分!P:AP,24,FALSE)</f>
        <v>0</v>
      </c>
      <c r="N1950">
        <f>VLOOKUP(AA1950,角色间职业划分!P:AP,14)*100</f>
        <v>95</v>
      </c>
      <c r="O1950">
        <f>VLOOKUP(AA1950,角色间职业划分!P:Z,9,FALSE)</f>
        <v>0</v>
      </c>
      <c r="P1950">
        <f>VLOOKUP(AA1950,角色间职业划分!P:AP,10,FALSE)</f>
        <v>0</v>
      </c>
      <c r="Q1950">
        <f>VLOOKUP(AA1950,角色间职业划分!P:AP,15,FALSE)</f>
        <v>0</v>
      </c>
      <c r="R1950">
        <f>VLOOKUP(AA1950,角色间职业划分!P:AP,16,FALSE)</f>
        <v>0</v>
      </c>
      <c r="S1950">
        <f>VLOOKUP(AA1950,角色间职业划分!P:AP,17,FALSE)</f>
        <v>0</v>
      </c>
      <c r="T1950">
        <f>VLOOKUP(AA1950,角色间职业划分!P:AP,18,FALSE)</f>
        <v>0</v>
      </c>
      <c r="U1950">
        <f>VLOOKUP(AA1950,角色间职业划分!P:AP,27,FALSE)</f>
        <v>0</v>
      </c>
      <c r="V1950">
        <f t="shared" si="303"/>
        <v>4.9999999999999991</v>
      </c>
      <c r="W1950">
        <f>VLOOKUP(AA1950,角色间职业划分!P:Q,2,FALSE)</f>
        <v>40</v>
      </c>
      <c r="X1950">
        <f t="shared" si="308"/>
        <v>27</v>
      </c>
      <c r="Y1950">
        <f>INT(VLOOKUP(X1950,角色属性总表!AG:AH,2,FALSE)*角色属性总表!$C$38)</f>
        <v>666</v>
      </c>
      <c r="AA1950">
        <f t="shared" si="309"/>
        <v>20</v>
      </c>
      <c r="AB1950">
        <f>VLOOKUP(X1950,角色属性总表!AG:AI,2,FALSE)*VLOOKUP(角色等级属性!AA1950,角色间职业划分!P:AG,13,FALSE)/角色间职业划分!$AB$9</f>
        <v>1196.1897430963147</v>
      </c>
      <c r="AC1950">
        <f>VLOOKUP(X1950,角色属性总表!AG:AI,3,FALSE)*VLOOKUP(AA1950,角色间职业划分!P:AG,8,FALSE)/角色间职业划分!$W$9</f>
        <v>1841.749</v>
      </c>
      <c r="AD1950">
        <f>VLOOKUP(AA1950,角色间职业划分!P:AP,26,FALSE)</f>
        <v>0.4</v>
      </c>
      <c r="AE1950">
        <f>VLOOKUP(X1950,角色属性总表!I:Q,3,FALSE)</f>
        <v>298.36799999999999</v>
      </c>
      <c r="AF1950">
        <f>VLOOKUP(AA1950,角色间职业划分!P:AP,11,FALSE)</f>
        <v>0.35</v>
      </c>
      <c r="AG1950">
        <f t="shared" si="304"/>
        <v>897.50642946666699</v>
      </c>
      <c r="AH1950">
        <f t="shared" si="305"/>
        <v>297</v>
      </c>
      <c r="AJ1950">
        <f t="shared" si="306"/>
        <v>600.50642946666699</v>
      </c>
      <c r="AK1950">
        <v>1946</v>
      </c>
    </row>
    <row r="1951" spans="1:37" x14ac:dyDescent="0.15">
      <c r="A1951">
        <v>1947</v>
      </c>
      <c r="B1951">
        <f>ROUND(VLOOKUP(X1951,角色属性总表!AG:AI,2,FALSE)/角色属性总表!$C$34,0)</f>
        <v>98</v>
      </c>
      <c r="C1951">
        <f>ROUND(VLOOKUP(X1951,角色属性总表!Y:AE,3,FALSE)/J1951,0)</f>
        <v>30</v>
      </c>
      <c r="D1951">
        <f>ROUND(VLOOKUP(X1951,角色属性总表!AG:AI,3,FALSE)/角色属性总表!$C$35,0)</f>
        <v>102</v>
      </c>
      <c r="E1951">
        <f t="shared" si="300"/>
        <v>491</v>
      </c>
      <c r="F1951">
        <f t="shared" si="301"/>
        <v>19</v>
      </c>
      <c r="G1951">
        <f t="shared" si="302"/>
        <v>13</v>
      </c>
      <c r="H1951">
        <v>0</v>
      </c>
      <c r="I1951">
        <f t="shared" si="307"/>
        <v>3</v>
      </c>
      <c r="J1951">
        <f>VLOOKUP(AA1951,角色间职业划分!P:AP,20,FALSE)</f>
        <v>9</v>
      </c>
      <c r="K1951">
        <f>IF(X1951=500,100,VLOOKUP(AA1951,角色间职业划分!P:AP,22,FALSE))</f>
        <v>100</v>
      </c>
      <c r="L1951">
        <f>IF(X1951=500,K1951,VLOOKUP(AA1951,角色间职业划分!P:AP,23,FALSE))</f>
        <v>60</v>
      </c>
      <c r="M1951">
        <f>VLOOKUP(AA1951,角色间职业划分!P:AP,24,FALSE)</f>
        <v>0</v>
      </c>
      <c r="N1951">
        <f>VLOOKUP(AA1951,角色间职业划分!P:AP,14)*100</f>
        <v>95</v>
      </c>
      <c r="O1951">
        <f>VLOOKUP(AA1951,角色间职业划分!P:Z,9,FALSE)</f>
        <v>0</v>
      </c>
      <c r="P1951">
        <f>VLOOKUP(AA1951,角色间职业划分!P:AP,10,FALSE)</f>
        <v>0</v>
      </c>
      <c r="Q1951">
        <f>VLOOKUP(AA1951,角色间职业划分!P:AP,15,FALSE)</f>
        <v>0</v>
      </c>
      <c r="R1951">
        <f>VLOOKUP(AA1951,角色间职业划分!P:AP,16,FALSE)</f>
        <v>0</v>
      </c>
      <c r="S1951">
        <f>VLOOKUP(AA1951,角色间职业划分!P:AP,17,FALSE)</f>
        <v>0</v>
      </c>
      <c r="T1951">
        <f>VLOOKUP(AA1951,角色间职业划分!P:AP,18,FALSE)</f>
        <v>0</v>
      </c>
      <c r="U1951">
        <f>VLOOKUP(AA1951,角色间职业划分!P:AP,27,FALSE)</f>
        <v>0</v>
      </c>
      <c r="V1951">
        <f t="shared" si="303"/>
        <v>4.9999999999999991</v>
      </c>
      <c r="W1951">
        <f>VLOOKUP(AA1951,角色间职业划分!P:Q,2,FALSE)</f>
        <v>40</v>
      </c>
      <c r="X1951">
        <f t="shared" si="308"/>
        <v>28</v>
      </c>
      <c r="Y1951">
        <f>INT(VLOOKUP(X1951,角色属性总表!AG:AH,2,FALSE)*角色属性总表!$C$38)</f>
        <v>684</v>
      </c>
      <c r="AA1951">
        <f t="shared" si="309"/>
        <v>20</v>
      </c>
      <c r="AB1951">
        <f>VLOOKUP(X1951,角色属性总表!AG:AI,2,FALSE)*VLOOKUP(角色等级属性!AA1951,角色间职业划分!P:AG,13,FALSE)/角色间职业划分!$AB$9</f>
        <v>1228.5191956124315</v>
      </c>
      <c r="AC1951">
        <f>VLOOKUP(X1951,角色属性总表!AG:AI,3,FALSE)*VLOOKUP(AA1951,角色间职业划分!P:AG,8,FALSE)/角色间职业划分!$W$9</f>
        <v>1891.5259999999998</v>
      </c>
      <c r="AD1951">
        <f>VLOOKUP(AA1951,角色间职业划分!P:AP,26,FALSE)</f>
        <v>0.4</v>
      </c>
      <c r="AE1951">
        <f>VLOOKUP(X1951,角色属性总表!I:Q,3,FALSE)</f>
        <v>306.43199999999996</v>
      </c>
      <c r="AF1951">
        <f>VLOOKUP(AA1951,角色间职业划分!P:AP,11,FALSE)</f>
        <v>0.35</v>
      </c>
      <c r="AG1951">
        <f t="shared" si="304"/>
        <v>951.04964758507606</v>
      </c>
      <c r="AH1951">
        <f t="shared" si="305"/>
        <v>306</v>
      </c>
      <c r="AJ1951">
        <f t="shared" si="306"/>
        <v>645.04964758507606</v>
      </c>
      <c r="AK1951">
        <v>1947</v>
      </c>
    </row>
    <row r="1952" spans="1:37" x14ac:dyDescent="0.15">
      <c r="A1952">
        <v>1948</v>
      </c>
      <c r="B1952">
        <f>ROUND(VLOOKUP(X1952,角色属性总表!AG:AI,2,FALSE)/角色属性总表!$C$34,0)</f>
        <v>100</v>
      </c>
      <c r="C1952">
        <f>ROUND(VLOOKUP(X1952,角色属性总表!Y:AE,3,FALSE)/J1952,0)</f>
        <v>32</v>
      </c>
      <c r="D1952">
        <f>ROUND(VLOOKUP(X1952,角色属性总表!AG:AI,3,FALSE)/角色属性总表!$C$35,0)</f>
        <v>105</v>
      </c>
      <c r="E1952">
        <f t="shared" si="300"/>
        <v>504</v>
      </c>
      <c r="F1952">
        <f t="shared" si="301"/>
        <v>18</v>
      </c>
      <c r="G1952">
        <f t="shared" si="302"/>
        <v>13</v>
      </c>
      <c r="H1952">
        <v>0</v>
      </c>
      <c r="I1952">
        <f t="shared" si="307"/>
        <v>3</v>
      </c>
      <c r="J1952">
        <f>VLOOKUP(AA1952,角色间职业划分!P:AP,20,FALSE)</f>
        <v>9</v>
      </c>
      <c r="K1952">
        <f>IF(X1952=500,100,VLOOKUP(AA1952,角色间职业划分!P:AP,22,FALSE))</f>
        <v>100</v>
      </c>
      <c r="L1952">
        <f>IF(X1952=500,K1952,VLOOKUP(AA1952,角色间职业划分!P:AP,23,FALSE))</f>
        <v>60</v>
      </c>
      <c r="M1952">
        <f>VLOOKUP(AA1952,角色间职业划分!P:AP,24,FALSE)</f>
        <v>0</v>
      </c>
      <c r="N1952">
        <f>VLOOKUP(AA1952,角色间职业划分!P:AP,14)*100</f>
        <v>95</v>
      </c>
      <c r="O1952">
        <f>VLOOKUP(AA1952,角色间职业划分!P:Z,9,FALSE)</f>
        <v>0</v>
      </c>
      <c r="P1952">
        <f>VLOOKUP(AA1952,角色间职业划分!P:AP,10,FALSE)</f>
        <v>0</v>
      </c>
      <c r="Q1952">
        <f>VLOOKUP(AA1952,角色间职业划分!P:AP,15,FALSE)</f>
        <v>0</v>
      </c>
      <c r="R1952">
        <f>VLOOKUP(AA1952,角色间职业划分!P:AP,16,FALSE)</f>
        <v>0</v>
      </c>
      <c r="S1952">
        <f>VLOOKUP(AA1952,角色间职业划分!P:AP,17,FALSE)</f>
        <v>0</v>
      </c>
      <c r="T1952">
        <f>VLOOKUP(AA1952,角色间职业划分!P:AP,18,FALSE)</f>
        <v>0</v>
      </c>
      <c r="U1952">
        <f>VLOOKUP(AA1952,角色间职业划分!P:AP,27,FALSE)</f>
        <v>0</v>
      </c>
      <c r="V1952">
        <f t="shared" si="303"/>
        <v>4.9999999999999991</v>
      </c>
      <c r="W1952">
        <f>VLOOKUP(AA1952,角色间职业划分!P:Q,2,FALSE)</f>
        <v>40</v>
      </c>
      <c r="X1952">
        <f t="shared" si="308"/>
        <v>29</v>
      </c>
      <c r="Y1952">
        <f>INT(VLOOKUP(X1952,角色属性总表!AG:AH,2,FALSE)*角色属性总表!$C$38)</f>
        <v>702</v>
      </c>
      <c r="AA1952">
        <f t="shared" si="309"/>
        <v>20</v>
      </c>
      <c r="AB1952">
        <f>VLOOKUP(X1952,角色属性总表!AG:AI,2,FALSE)*VLOOKUP(角色等级属性!AA1952,角色间职业划分!P:AG,13,FALSE)/角色间职业划分!$AB$9</f>
        <v>1260.8486481285481</v>
      </c>
      <c r="AC1952">
        <f>VLOOKUP(X1952,角色属性总表!AG:AI,3,FALSE)*VLOOKUP(AA1952,角色间职业划分!P:AG,8,FALSE)/角色间职业划分!$W$9</f>
        <v>1941.3029999999999</v>
      </c>
      <c r="AD1952">
        <f>VLOOKUP(AA1952,角色间职业划分!P:AP,26,FALSE)</f>
        <v>0.4</v>
      </c>
      <c r="AE1952">
        <f>VLOOKUP(X1952,角色属性总表!I:Q,3,FALSE)</f>
        <v>314.49599999999998</v>
      </c>
      <c r="AF1952">
        <f>VLOOKUP(AA1952,角色间职业划分!P:AP,11,FALSE)</f>
        <v>0.35</v>
      </c>
      <c r="AG1952">
        <f t="shared" si="304"/>
        <v>1005.8104618515899</v>
      </c>
      <c r="AH1952">
        <f t="shared" si="305"/>
        <v>315</v>
      </c>
      <c r="AJ1952">
        <f t="shared" si="306"/>
        <v>690.81046185158993</v>
      </c>
      <c r="AK1952">
        <v>1948</v>
      </c>
    </row>
    <row r="1953" spans="1:37" x14ac:dyDescent="0.15">
      <c r="A1953">
        <v>1949</v>
      </c>
      <c r="B1953">
        <f>ROUND(VLOOKUP(X1953,角色属性总表!AG:AI,2,FALSE)/角色属性总表!$C$34,0)</f>
        <v>103</v>
      </c>
      <c r="C1953">
        <f>ROUND(VLOOKUP(X1953,角色属性总表!Y:AE,3,FALSE)/J1953,0)</f>
        <v>33</v>
      </c>
      <c r="D1953">
        <f>ROUND(VLOOKUP(X1953,角色属性总表!AG:AI,3,FALSE)/角色属性总表!$C$35,0)</f>
        <v>108</v>
      </c>
      <c r="E1953">
        <f t="shared" si="300"/>
        <v>517</v>
      </c>
      <c r="F1953">
        <f t="shared" si="301"/>
        <v>18</v>
      </c>
      <c r="G1953">
        <f t="shared" si="302"/>
        <v>13</v>
      </c>
      <c r="H1953">
        <v>0</v>
      </c>
      <c r="I1953">
        <f t="shared" si="307"/>
        <v>3</v>
      </c>
      <c r="J1953">
        <f>VLOOKUP(AA1953,角色间职业划分!P:AP,20,FALSE)</f>
        <v>9</v>
      </c>
      <c r="K1953">
        <f>IF(X1953=500,100,VLOOKUP(AA1953,角色间职业划分!P:AP,22,FALSE))</f>
        <v>100</v>
      </c>
      <c r="L1953">
        <f>IF(X1953=500,K1953,VLOOKUP(AA1953,角色间职业划分!P:AP,23,FALSE))</f>
        <v>60</v>
      </c>
      <c r="M1953">
        <f>VLOOKUP(AA1953,角色间职业划分!P:AP,24,FALSE)</f>
        <v>0</v>
      </c>
      <c r="N1953">
        <f>VLOOKUP(AA1953,角色间职业划分!P:AP,14)*100</f>
        <v>95</v>
      </c>
      <c r="O1953">
        <f>VLOOKUP(AA1953,角色间职业划分!P:Z,9,FALSE)</f>
        <v>0</v>
      </c>
      <c r="P1953">
        <f>VLOOKUP(AA1953,角色间职业划分!P:AP,10,FALSE)</f>
        <v>0</v>
      </c>
      <c r="Q1953">
        <f>VLOOKUP(AA1953,角色间职业划分!P:AP,15,FALSE)</f>
        <v>0</v>
      </c>
      <c r="R1953">
        <f>VLOOKUP(AA1953,角色间职业划分!P:AP,16,FALSE)</f>
        <v>0</v>
      </c>
      <c r="S1953">
        <f>VLOOKUP(AA1953,角色间职业划分!P:AP,17,FALSE)</f>
        <v>0</v>
      </c>
      <c r="T1953">
        <f>VLOOKUP(AA1953,角色间职业划分!P:AP,18,FALSE)</f>
        <v>0</v>
      </c>
      <c r="U1953">
        <f>VLOOKUP(AA1953,角色间职业划分!P:AP,27,FALSE)</f>
        <v>0</v>
      </c>
      <c r="V1953">
        <f t="shared" si="303"/>
        <v>4.9999999999999991</v>
      </c>
      <c r="W1953">
        <f>VLOOKUP(AA1953,角色间职业划分!P:Q,2,FALSE)</f>
        <v>40</v>
      </c>
      <c r="X1953">
        <f t="shared" si="308"/>
        <v>30</v>
      </c>
      <c r="Y1953">
        <f>INT(VLOOKUP(X1953,角色属性总表!AG:AH,2,FALSE)*角色属性总表!$C$38)</f>
        <v>720</v>
      </c>
      <c r="AA1953">
        <f t="shared" si="309"/>
        <v>20</v>
      </c>
      <c r="AB1953">
        <f>VLOOKUP(X1953,角色属性总表!AG:AI,2,FALSE)*VLOOKUP(角色等级属性!AA1953,角色间职业划分!P:AG,13,FALSE)/角色间职业划分!$AB$9</f>
        <v>1293.1781006446647</v>
      </c>
      <c r="AC1953">
        <f>VLOOKUP(X1953,角色属性总表!AG:AI,3,FALSE)*VLOOKUP(AA1953,角色间职业划分!P:AG,8,FALSE)/角色间职业划分!$W$9</f>
        <v>1991.08</v>
      </c>
      <c r="AD1953">
        <f>VLOOKUP(AA1953,角色间职业划分!P:AP,26,FALSE)</f>
        <v>0.4</v>
      </c>
      <c r="AE1953">
        <f>VLOOKUP(X1953,角色属性总表!I:Q,3,FALSE)</f>
        <v>322.56</v>
      </c>
      <c r="AF1953">
        <f>VLOOKUP(AA1953,角色间职业划分!P:AP,11,FALSE)</f>
        <v>0.35</v>
      </c>
      <c r="AG1953">
        <f t="shared" si="304"/>
        <v>1061.7785643970906</v>
      </c>
      <c r="AH1953">
        <f t="shared" si="305"/>
        <v>324</v>
      </c>
      <c r="AJ1953">
        <f t="shared" si="306"/>
        <v>737.77856439709058</v>
      </c>
      <c r="AK1953">
        <v>1949</v>
      </c>
    </row>
    <row r="1954" spans="1:37" x14ac:dyDescent="0.15">
      <c r="A1954">
        <v>1950</v>
      </c>
      <c r="B1954">
        <f>ROUND(VLOOKUP(X1954,角色属性总表!AG:AI,2,FALSE)/角色属性总表!$C$34,0)</f>
        <v>105</v>
      </c>
      <c r="C1954">
        <f>ROUND(VLOOKUP(X1954,角色属性总表!Y:AE,3,FALSE)/J1954,0)</f>
        <v>34</v>
      </c>
      <c r="D1954">
        <f>ROUND(VLOOKUP(X1954,角色属性总表!AG:AI,3,FALSE)/角色属性总表!$C$35,0)</f>
        <v>110</v>
      </c>
      <c r="E1954">
        <f t="shared" si="300"/>
        <v>530</v>
      </c>
      <c r="F1954">
        <f t="shared" si="301"/>
        <v>19</v>
      </c>
      <c r="G1954">
        <f t="shared" si="302"/>
        <v>13</v>
      </c>
      <c r="H1954">
        <v>0</v>
      </c>
      <c r="I1954">
        <f t="shared" si="307"/>
        <v>3</v>
      </c>
      <c r="J1954">
        <f>VLOOKUP(AA1954,角色间职业划分!P:AP,20,FALSE)</f>
        <v>9</v>
      </c>
      <c r="K1954">
        <f>IF(X1954=500,100,VLOOKUP(AA1954,角色间职业划分!P:AP,22,FALSE))</f>
        <v>100</v>
      </c>
      <c r="L1954">
        <f>IF(X1954=500,K1954,VLOOKUP(AA1954,角色间职业划分!P:AP,23,FALSE))</f>
        <v>60</v>
      </c>
      <c r="M1954">
        <f>VLOOKUP(AA1954,角色间职业划分!P:AP,24,FALSE)</f>
        <v>0</v>
      </c>
      <c r="N1954">
        <f>VLOOKUP(AA1954,角色间职业划分!P:AP,14)*100</f>
        <v>95</v>
      </c>
      <c r="O1954">
        <f>VLOOKUP(AA1954,角色间职业划分!P:Z,9,FALSE)</f>
        <v>0</v>
      </c>
      <c r="P1954">
        <f>VLOOKUP(AA1954,角色间职业划分!P:AP,10,FALSE)</f>
        <v>0</v>
      </c>
      <c r="Q1954">
        <f>VLOOKUP(AA1954,角色间职业划分!P:AP,15,FALSE)</f>
        <v>0</v>
      </c>
      <c r="R1954">
        <f>VLOOKUP(AA1954,角色间职业划分!P:AP,16,FALSE)</f>
        <v>0</v>
      </c>
      <c r="S1954">
        <f>VLOOKUP(AA1954,角色间职业划分!P:AP,17,FALSE)</f>
        <v>0</v>
      </c>
      <c r="T1954">
        <f>VLOOKUP(AA1954,角色间职业划分!P:AP,18,FALSE)</f>
        <v>0</v>
      </c>
      <c r="U1954">
        <f>VLOOKUP(AA1954,角色间职业划分!P:AP,27,FALSE)</f>
        <v>0</v>
      </c>
      <c r="V1954">
        <f t="shared" si="303"/>
        <v>4.9999999999999991</v>
      </c>
      <c r="W1954">
        <f>VLOOKUP(AA1954,角色间职业划分!P:Q,2,FALSE)</f>
        <v>40</v>
      </c>
      <c r="X1954">
        <f t="shared" si="308"/>
        <v>31</v>
      </c>
      <c r="Y1954">
        <f>INT(VLOOKUP(X1954,角色属性总表!AG:AH,2,FALSE)*角色属性总表!$C$38)</f>
        <v>738</v>
      </c>
      <c r="AA1954">
        <f t="shared" si="309"/>
        <v>20</v>
      </c>
      <c r="AB1954">
        <f>VLOOKUP(X1954,角色属性总表!AG:AI,2,FALSE)*VLOOKUP(角色等级属性!AA1954,角色间职业划分!P:AG,13,FALSE)/角色间职业划分!$AB$9</f>
        <v>1325.5075531607811</v>
      </c>
      <c r="AC1954">
        <f>VLOOKUP(X1954,角色属性总表!AG:AI,3,FALSE)*VLOOKUP(AA1954,角色间职业划分!P:AG,8,FALSE)/角色间职业划分!$W$9</f>
        <v>2040.8569999999997</v>
      </c>
      <c r="AD1954">
        <f>VLOOKUP(AA1954,角色间职业划分!P:AP,26,FALSE)</f>
        <v>0.4</v>
      </c>
      <c r="AE1954">
        <f>VLOOKUP(X1954,角色属性总表!I:Q,3,FALSE)</f>
        <v>330.62400000000002</v>
      </c>
      <c r="AF1954">
        <f>VLOOKUP(AA1954,角色间职业划分!P:AP,11,FALSE)</f>
        <v>0.35</v>
      </c>
      <c r="AG1954">
        <f t="shared" si="304"/>
        <v>1118.9443003165779</v>
      </c>
      <c r="AH1954">
        <f t="shared" si="305"/>
        <v>330</v>
      </c>
      <c r="AJ1954">
        <f t="shared" si="306"/>
        <v>788.94430031657794</v>
      </c>
      <c r="AK1954">
        <v>1950</v>
      </c>
    </row>
    <row r="1955" spans="1:37" x14ac:dyDescent="0.15">
      <c r="A1955">
        <v>1951</v>
      </c>
      <c r="B1955">
        <f>ROUND(VLOOKUP(X1955,角色属性总表!AG:AI,2,FALSE)/角色属性总表!$C$34,0)</f>
        <v>108</v>
      </c>
      <c r="C1955">
        <f>ROUND(VLOOKUP(X1955,角色属性总表!Y:AE,3,FALSE)/J1955,0)</f>
        <v>36</v>
      </c>
      <c r="D1955">
        <f>ROUND(VLOOKUP(X1955,角色属性总表!AG:AI,3,FALSE)/角色属性总表!$C$35,0)</f>
        <v>113</v>
      </c>
      <c r="E1955">
        <f t="shared" si="300"/>
        <v>543</v>
      </c>
      <c r="F1955">
        <f t="shared" si="301"/>
        <v>19</v>
      </c>
      <c r="G1955">
        <f t="shared" si="302"/>
        <v>13</v>
      </c>
      <c r="H1955">
        <v>0</v>
      </c>
      <c r="I1955">
        <f t="shared" si="307"/>
        <v>3</v>
      </c>
      <c r="J1955">
        <f>VLOOKUP(AA1955,角色间职业划分!P:AP,20,FALSE)</f>
        <v>9</v>
      </c>
      <c r="K1955">
        <f>IF(X1955=500,100,VLOOKUP(AA1955,角色间职业划分!P:AP,22,FALSE))</f>
        <v>100</v>
      </c>
      <c r="L1955">
        <f>IF(X1955=500,K1955,VLOOKUP(AA1955,角色间职业划分!P:AP,23,FALSE))</f>
        <v>60</v>
      </c>
      <c r="M1955">
        <f>VLOOKUP(AA1955,角色间职业划分!P:AP,24,FALSE)</f>
        <v>0</v>
      </c>
      <c r="N1955">
        <f>VLOOKUP(AA1955,角色间职业划分!P:AP,14)*100</f>
        <v>95</v>
      </c>
      <c r="O1955">
        <f>VLOOKUP(AA1955,角色间职业划分!P:Z,9,FALSE)</f>
        <v>0</v>
      </c>
      <c r="P1955">
        <f>VLOOKUP(AA1955,角色间职业划分!P:AP,10,FALSE)</f>
        <v>0</v>
      </c>
      <c r="Q1955">
        <f>VLOOKUP(AA1955,角色间职业划分!P:AP,15,FALSE)</f>
        <v>0</v>
      </c>
      <c r="R1955">
        <f>VLOOKUP(AA1955,角色间职业划分!P:AP,16,FALSE)</f>
        <v>0</v>
      </c>
      <c r="S1955">
        <f>VLOOKUP(AA1955,角色间职业划分!P:AP,17,FALSE)</f>
        <v>0</v>
      </c>
      <c r="T1955">
        <f>VLOOKUP(AA1955,角色间职业划分!P:AP,18,FALSE)</f>
        <v>0</v>
      </c>
      <c r="U1955">
        <f>VLOOKUP(AA1955,角色间职业划分!P:AP,27,FALSE)</f>
        <v>0</v>
      </c>
      <c r="V1955">
        <f t="shared" si="303"/>
        <v>4.9999999999999991</v>
      </c>
      <c r="W1955">
        <f>VLOOKUP(AA1955,角色间职业划分!P:Q,2,FALSE)</f>
        <v>40</v>
      </c>
      <c r="X1955">
        <f t="shared" si="308"/>
        <v>32</v>
      </c>
      <c r="Y1955">
        <f>INT(VLOOKUP(X1955,角色属性总表!AG:AH,2,FALSE)*角色属性总表!$C$38)</f>
        <v>756</v>
      </c>
      <c r="AA1955">
        <f t="shared" si="309"/>
        <v>20</v>
      </c>
      <c r="AB1955">
        <f>VLOOKUP(X1955,角色属性总表!AG:AI,2,FALSE)*VLOOKUP(角色等级属性!AA1955,角色间职业划分!P:AG,13,FALSE)/角色间职业划分!$AB$9</f>
        <v>1357.8370056768979</v>
      </c>
      <c r="AC1955">
        <f>VLOOKUP(X1955,角色属性总表!AG:AI,3,FALSE)*VLOOKUP(AA1955,角色间职业划分!P:AG,8,FALSE)/角色间职业划分!$W$9</f>
        <v>2090.634</v>
      </c>
      <c r="AD1955">
        <f>VLOOKUP(AA1955,角色间职业划分!P:AP,26,FALSE)</f>
        <v>0.4</v>
      </c>
      <c r="AE1955">
        <f>VLOOKUP(X1955,角色属性总表!I:Q,3,FALSE)</f>
        <v>338.68799999999999</v>
      </c>
      <c r="AF1955">
        <f>VLOOKUP(AA1955,角色间职业划分!P:AP,11,FALSE)</f>
        <v>0.35</v>
      </c>
      <c r="AG1955">
        <f t="shared" si="304"/>
        <v>1177.2986144072111</v>
      </c>
      <c r="AH1955">
        <f t="shared" si="305"/>
        <v>339</v>
      </c>
      <c r="AJ1955">
        <f t="shared" si="306"/>
        <v>838.29861440721106</v>
      </c>
      <c r="AK1955">
        <v>1951</v>
      </c>
    </row>
    <row r="1956" spans="1:37" x14ac:dyDescent="0.15">
      <c r="A1956">
        <v>1952</v>
      </c>
      <c r="B1956">
        <f>ROUND(VLOOKUP(X1956,角色属性总表!AG:AI,2,FALSE)/角色属性总表!$C$34,0)</f>
        <v>111</v>
      </c>
      <c r="C1956">
        <f>ROUND(VLOOKUP(X1956,角色属性总表!Y:AE,3,FALSE)/J1956,0)</f>
        <v>37</v>
      </c>
      <c r="D1956">
        <f>ROUND(VLOOKUP(X1956,角色属性总表!AG:AI,3,FALSE)/角色属性总表!$C$35,0)</f>
        <v>116</v>
      </c>
      <c r="E1956">
        <f t="shared" si="300"/>
        <v>556</v>
      </c>
      <c r="F1956">
        <f t="shared" si="301"/>
        <v>18</v>
      </c>
      <c r="G1956">
        <f t="shared" si="302"/>
        <v>13</v>
      </c>
      <c r="H1956">
        <v>0</v>
      </c>
      <c r="I1956">
        <f t="shared" si="307"/>
        <v>3</v>
      </c>
      <c r="J1956">
        <f>VLOOKUP(AA1956,角色间职业划分!P:AP,20,FALSE)</f>
        <v>9</v>
      </c>
      <c r="K1956">
        <f>IF(X1956=500,100,VLOOKUP(AA1956,角色间职业划分!P:AP,22,FALSE))</f>
        <v>100</v>
      </c>
      <c r="L1956">
        <f>IF(X1956=500,K1956,VLOOKUP(AA1956,角色间职业划分!P:AP,23,FALSE))</f>
        <v>60</v>
      </c>
      <c r="M1956">
        <f>VLOOKUP(AA1956,角色间职业划分!P:AP,24,FALSE)</f>
        <v>0</v>
      </c>
      <c r="N1956">
        <f>VLOOKUP(AA1956,角色间职业划分!P:AP,14)*100</f>
        <v>95</v>
      </c>
      <c r="O1956">
        <f>VLOOKUP(AA1956,角色间职业划分!P:Z,9,FALSE)</f>
        <v>0</v>
      </c>
      <c r="P1956">
        <f>VLOOKUP(AA1956,角色间职业划分!P:AP,10,FALSE)</f>
        <v>0</v>
      </c>
      <c r="Q1956">
        <f>VLOOKUP(AA1956,角色间职业划分!P:AP,15,FALSE)</f>
        <v>0</v>
      </c>
      <c r="R1956">
        <f>VLOOKUP(AA1956,角色间职业划分!P:AP,16,FALSE)</f>
        <v>0</v>
      </c>
      <c r="S1956">
        <f>VLOOKUP(AA1956,角色间职业划分!P:AP,17,FALSE)</f>
        <v>0</v>
      </c>
      <c r="T1956">
        <f>VLOOKUP(AA1956,角色间职业划分!P:AP,18,FALSE)</f>
        <v>0</v>
      </c>
      <c r="U1956">
        <f>VLOOKUP(AA1956,角色间职业划分!P:AP,27,FALSE)</f>
        <v>0</v>
      </c>
      <c r="V1956">
        <f t="shared" si="303"/>
        <v>4.9999999999999991</v>
      </c>
      <c r="W1956">
        <f>VLOOKUP(AA1956,角色间职业划分!P:Q,2,FALSE)</f>
        <v>40</v>
      </c>
      <c r="X1956">
        <f t="shared" si="308"/>
        <v>33</v>
      </c>
      <c r="Y1956">
        <f>INT(VLOOKUP(X1956,角色属性总表!AG:AH,2,FALSE)*角色属性总表!$C$38)</f>
        <v>774</v>
      </c>
      <c r="AA1956">
        <f t="shared" si="309"/>
        <v>20</v>
      </c>
      <c r="AB1956">
        <f>VLOOKUP(X1956,角色属性总表!AG:AI,2,FALSE)*VLOOKUP(角色等级属性!AA1956,角色间职业划分!P:AG,13,FALSE)/角色间职业划分!$AB$9</f>
        <v>1390.1664581930145</v>
      </c>
      <c r="AC1956">
        <f>VLOOKUP(X1956,角色属性总表!AG:AI,3,FALSE)*VLOOKUP(AA1956,角色间职业划分!P:AG,8,FALSE)/角色间职业划分!$W$9</f>
        <v>2140.4109999999996</v>
      </c>
      <c r="AD1956">
        <f>VLOOKUP(AA1956,角色间职业划分!P:AP,26,FALSE)</f>
        <v>0.4</v>
      </c>
      <c r="AE1956">
        <f>VLOOKUP(X1956,角色属性总表!I:Q,3,FALSE)</f>
        <v>346.75200000000001</v>
      </c>
      <c r="AF1956">
        <f>VLOOKUP(AA1956,角色间职业划分!P:AP,11,FALSE)</f>
        <v>0.35</v>
      </c>
      <c r="AG1956">
        <f t="shared" si="304"/>
        <v>1236.8330038267306</v>
      </c>
      <c r="AH1956">
        <f t="shared" si="305"/>
        <v>348</v>
      </c>
      <c r="AJ1956">
        <f t="shared" si="306"/>
        <v>888.83300382673065</v>
      </c>
      <c r="AK1956">
        <v>1952</v>
      </c>
    </row>
    <row r="1957" spans="1:37" x14ac:dyDescent="0.15">
      <c r="A1957">
        <v>1953</v>
      </c>
      <c r="B1957">
        <f>ROUND(VLOOKUP(X1957,角色属性总表!AG:AI,2,FALSE)/角色属性总表!$C$34,0)</f>
        <v>113</v>
      </c>
      <c r="C1957">
        <f>ROUND(VLOOKUP(X1957,角色属性总表!Y:AE,3,FALSE)/J1957,0)</f>
        <v>39</v>
      </c>
      <c r="D1957">
        <f>ROUND(VLOOKUP(X1957,角色属性总表!AG:AI,3,FALSE)/角色属性总表!$C$35,0)</f>
        <v>118</v>
      </c>
      <c r="E1957">
        <f t="shared" si="300"/>
        <v>568</v>
      </c>
      <c r="F1957">
        <f t="shared" si="301"/>
        <v>19</v>
      </c>
      <c r="G1957">
        <f t="shared" si="302"/>
        <v>13</v>
      </c>
      <c r="H1957">
        <v>0</v>
      </c>
      <c r="I1957">
        <f t="shared" si="307"/>
        <v>3</v>
      </c>
      <c r="J1957">
        <f>VLOOKUP(AA1957,角色间职业划分!P:AP,20,FALSE)</f>
        <v>9</v>
      </c>
      <c r="K1957">
        <f>IF(X1957=500,100,VLOOKUP(AA1957,角色间职业划分!P:AP,22,FALSE))</f>
        <v>100</v>
      </c>
      <c r="L1957">
        <f>IF(X1957=500,K1957,VLOOKUP(AA1957,角色间职业划分!P:AP,23,FALSE))</f>
        <v>60</v>
      </c>
      <c r="M1957">
        <f>VLOOKUP(AA1957,角色间职业划分!P:AP,24,FALSE)</f>
        <v>0</v>
      </c>
      <c r="N1957">
        <f>VLOOKUP(AA1957,角色间职业划分!P:AP,14)*100</f>
        <v>95</v>
      </c>
      <c r="O1957">
        <f>VLOOKUP(AA1957,角色间职业划分!P:Z,9,FALSE)</f>
        <v>0</v>
      </c>
      <c r="P1957">
        <f>VLOOKUP(AA1957,角色间职业划分!P:AP,10,FALSE)</f>
        <v>0</v>
      </c>
      <c r="Q1957">
        <f>VLOOKUP(AA1957,角色间职业划分!P:AP,15,FALSE)</f>
        <v>0</v>
      </c>
      <c r="R1957">
        <f>VLOOKUP(AA1957,角色间职业划分!P:AP,16,FALSE)</f>
        <v>0</v>
      </c>
      <c r="S1957">
        <f>VLOOKUP(AA1957,角色间职业划分!P:AP,17,FALSE)</f>
        <v>0</v>
      </c>
      <c r="T1957">
        <f>VLOOKUP(AA1957,角色间职业划分!P:AP,18,FALSE)</f>
        <v>0</v>
      </c>
      <c r="U1957">
        <f>VLOOKUP(AA1957,角色间职业划分!P:AP,27,FALSE)</f>
        <v>0</v>
      </c>
      <c r="V1957">
        <f t="shared" si="303"/>
        <v>4.9999999999999991</v>
      </c>
      <c r="W1957">
        <f>VLOOKUP(AA1957,角色间职业划分!P:Q,2,FALSE)</f>
        <v>40</v>
      </c>
      <c r="X1957">
        <f t="shared" si="308"/>
        <v>34</v>
      </c>
      <c r="Y1957">
        <f>INT(VLOOKUP(X1957,角色属性总表!AG:AH,2,FALSE)*角色属性总表!$C$38)</f>
        <v>792</v>
      </c>
      <c r="AA1957">
        <f t="shared" si="309"/>
        <v>20</v>
      </c>
      <c r="AB1957">
        <f>VLOOKUP(X1957,角色属性总表!AG:AI,2,FALSE)*VLOOKUP(角色等级属性!AA1957,角色间职业划分!P:AG,13,FALSE)/角色间职业划分!$AB$9</f>
        <v>1422.4959107091313</v>
      </c>
      <c r="AC1957">
        <f>VLOOKUP(X1957,角色属性总表!AG:AI,3,FALSE)*VLOOKUP(AA1957,角色间职业划分!P:AG,8,FALSE)/角色间职业划分!$W$9</f>
        <v>2190.1880000000001</v>
      </c>
      <c r="AD1957">
        <f>VLOOKUP(AA1957,角色间职业划分!P:AP,26,FALSE)</f>
        <v>0.4</v>
      </c>
      <c r="AE1957">
        <f>VLOOKUP(X1957,角色属性总表!I:Q,3,FALSE)</f>
        <v>354.81600000000003</v>
      </c>
      <c r="AF1957">
        <f>VLOOKUP(AA1957,角色间职业划分!P:AP,11,FALSE)</f>
        <v>0.35</v>
      </c>
      <c r="AG1957">
        <f t="shared" si="304"/>
        <v>1297.5394758547525</v>
      </c>
      <c r="AH1957">
        <f t="shared" si="305"/>
        <v>354</v>
      </c>
      <c r="AJ1957">
        <f t="shared" si="306"/>
        <v>943.53947585475248</v>
      </c>
      <c r="AK1957">
        <v>1953</v>
      </c>
    </row>
    <row r="1958" spans="1:37" x14ac:dyDescent="0.15">
      <c r="A1958">
        <v>1954</v>
      </c>
      <c r="B1958">
        <f>ROUND(VLOOKUP(X1958,角色属性总表!AG:AI,2,FALSE)/角色属性总表!$C$34,0)</f>
        <v>116</v>
      </c>
      <c r="C1958">
        <f>ROUND(VLOOKUP(X1958,角色属性总表!Y:AE,3,FALSE)/J1958,0)</f>
        <v>40</v>
      </c>
      <c r="D1958">
        <f>ROUND(VLOOKUP(X1958,角色属性总表!AG:AI,3,FALSE)/角色属性总表!$C$35,0)</f>
        <v>121</v>
      </c>
      <c r="E1958">
        <f t="shared" si="300"/>
        <v>581</v>
      </c>
      <c r="F1958">
        <f t="shared" si="301"/>
        <v>19</v>
      </c>
      <c r="G1958">
        <f t="shared" si="302"/>
        <v>13</v>
      </c>
      <c r="H1958">
        <v>0</v>
      </c>
      <c r="I1958">
        <f t="shared" si="307"/>
        <v>3</v>
      </c>
      <c r="J1958">
        <f>VLOOKUP(AA1958,角色间职业划分!P:AP,20,FALSE)</f>
        <v>9</v>
      </c>
      <c r="K1958">
        <f>IF(X1958=500,100,VLOOKUP(AA1958,角色间职业划分!P:AP,22,FALSE))</f>
        <v>100</v>
      </c>
      <c r="L1958">
        <f>IF(X1958=500,K1958,VLOOKUP(AA1958,角色间职业划分!P:AP,23,FALSE))</f>
        <v>60</v>
      </c>
      <c r="M1958">
        <f>VLOOKUP(AA1958,角色间职业划分!P:AP,24,FALSE)</f>
        <v>0</v>
      </c>
      <c r="N1958">
        <f>VLOOKUP(AA1958,角色间职业划分!P:AP,14)*100</f>
        <v>95</v>
      </c>
      <c r="O1958">
        <f>VLOOKUP(AA1958,角色间职业划分!P:Z,9,FALSE)</f>
        <v>0</v>
      </c>
      <c r="P1958">
        <f>VLOOKUP(AA1958,角色间职业划分!P:AP,10,FALSE)</f>
        <v>0</v>
      </c>
      <c r="Q1958">
        <f>VLOOKUP(AA1958,角色间职业划分!P:AP,15,FALSE)</f>
        <v>0</v>
      </c>
      <c r="R1958">
        <f>VLOOKUP(AA1958,角色间职业划分!P:AP,16,FALSE)</f>
        <v>0</v>
      </c>
      <c r="S1958">
        <f>VLOOKUP(AA1958,角色间职业划分!P:AP,17,FALSE)</f>
        <v>0</v>
      </c>
      <c r="T1958">
        <f>VLOOKUP(AA1958,角色间职业划分!P:AP,18,FALSE)</f>
        <v>0</v>
      </c>
      <c r="U1958">
        <f>VLOOKUP(AA1958,角色间职业划分!P:AP,27,FALSE)</f>
        <v>0</v>
      </c>
      <c r="V1958">
        <f t="shared" si="303"/>
        <v>4.9999999999999991</v>
      </c>
      <c r="W1958">
        <f>VLOOKUP(AA1958,角色间职业划分!P:Q,2,FALSE)</f>
        <v>40</v>
      </c>
      <c r="X1958">
        <f t="shared" si="308"/>
        <v>35</v>
      </c>
      <c r="Y1958">
        <f>INT(VLOOKUP(X1958,角色属性总表!AG:AH,2,FALSE)*角色属性总表!$C$38)</f>
        <v>810</v>
      </c>
      <c r="AA1958">
        <f t="shared" si="309"/>
        <v>20</v>
      </c>
      <c r="AB1958">
        <f>VLOOKUP(X1958,角色属性总表!AG:AI,2,FALSE)*VLOOKUP(角色等级属性!AA1958,角色间职业划分!P:AG,13,FALSE)/角色间职业划分!$AB$9</f>
        <v>1454.8253632252479</v>
      </c>
      <c r="AC1958">
        <f>VLOOKUP(X1958,角色属性总表!AG:AI,3,FALSE)*VLOOKUP(AA1958,角色间职业划分!P:AG,8,FALSE)/角色间职业划分!$W$9</f>
        <v>2239.9650000000001</v>
      </c>
      <c r="AD1958">
        <f>VLOOKUP(AA1958,角色间职业划分!P:AP,26,FALSE)</f>
        <v>0.4</v>
      </c>
      <c r="AE1958">
        <f>VLOOKUP(X1958,角色属性总表!I:Q,3,FALSE)</f>
        <v>362.88</v>
      </c>
      <c r="AF1958">
        <f>VLOOKUP(AA1958,角色间职业划分!P:AP,11,FALSE)</f>
        <v>0.35</v>
      </c>
      <c r="AG1958">
        <f t="shared" si="304"/>
        <v>1359.410510073131</v>
      </c>
      <c r="AH1958">
        <f t="shared" si="305"/>
        <v>363</v>
      </c>
      <c r="AJ1958">
        <f t="shared" si="306"/>
        <v>996.41051007313104</v>
      </c>
      <c r="AK1958">
        <v>1954</v>
      </c>
    </row>
    <row r="1959" spans="1:37" x14ac:dyDescent="0.15">
      <c r="A1959">
        <v>1955</v>
      </c>
      <c r="B1959">
        <f>ROUND(VLOOKUP(X1959,角色属性总表!AG:AI,2,FALSE)/角色属性总表!$C$34,0)</f>
        <v>118</v>
      </c>
      <c r="C1959">
        <f>ROUND(VLOOKUP(X1959,角色属性总表!Y:AE,3,FALSE)/J1959,0)</f>
        <v>42</v>
      </c>
      <c r="D1959">
        <f>ROUND(VLOOKUP(X1959,角色属性总表!AG:AI,3,FALSE)/角色属性总表!$C$35,0)</f>
        <v>124</v>
      </c>
      <c r="E1959">
        <f t="shared" si="300"/>
        <v>594</v>
      </c>
      <c r="F1959">
        <f t="shared" si="301"/>
        <v>18</v>
      </c>
      <c r="G1959">
        <f t="shared" si="302"/>
        <v>13</v>
      </c>
      <c r="H1959">
        <v>0</v>
      </c>
      <c r="I1959">
        <f t="shared" si="307"/>
        <v>3</v>
      </c>
      <c r="J1959">
        <f>VLOOKUP(AA1959,角色间职业划分!P:AP,20,FALSE)</f>
        <v>9</v>
      </c>
      <c r="K1959">
        <f>IF(X1959=500,100,VLOOKUP(AA1959,角色间职业划分!P:AP,22,FALSE))</f>
        <v>100</v>
      </c>
      <c r="L1959">
        <f>IF(X1959=500,K1959,VLOOKUP(AA1959,角色间职业划分!P:AP,23,FALSE))</f>
        <v>60</v>
      </c>
      <c r="M1959">
        <f>VLOOKUP(AA1959,角色间职业划分!P:AP,24,FALSE)</f>
        <v>0</v>
      </c>
      <c r="N1959">
        <f>VLOOKUP(AA1959,角色间职业划分!P:AP,14)*100</f>
        <v>95</v>
      </c>
      <c r="O1959">
        <f>VLOOKUP(AA1959,角色间职业划分!P:Z,9,FALSE)</f>
        <v>0</v>
      </c>
      <c r="P1959">
        <f>VLOOKUP(AA1959,角色间职业划分!P:AP,10,FALSE)</f>
        <v>0</v>
      </c>
      <c r="Q1959">
        <f>VLOOKUP(AA1959,角色间职业划分!P:AP,15,FALSE)</f>
        <v>0</v>
      </c>
      <c r="R1959">
        <f>VLOOKUP(AA1959,角色间职业划分!P:AP,16,FALSE)</f>
        <v>0</v>
      </c>
      <c r="S1959">
        <f>VLOOKUP(AA1959,角色间职业划分!P:AP,17,FALSE)</f>
        <v>0</v>
      </c>
      <c r="T1959">
        <f>VLOOKUP(AA1959,角色间职业划分!P:AP,18,FALSE)</f>
        <v>0</v>
      </c>
      <c r="U1959">
        <f>VLOOKUP(AA1959,角色间职业划分!P:AP,27,FALSE)</f>
        <v>0</v>
      </c>
      <c r="V1959">
        <f t="shared" si="303"/>
        <v>4.9999999999999991</v>
      </c>
      <c r="W1959">
        <f>VLOOKUP(AA1959,角色间职业划分!P:Q,2,FALSE)</f>
        <v>40</v>
      </c>
      <c r="X1959">
        <f t="shared" si="308"/>
        <v>36</v>
      </c>
      <c r="Y1959">
        <f>INT(VLOOKUP(X1959,角色属性总表!AG:AH,2,FALSE)*角色属性总表!$C$38)</f>
        <v>828</v>
      </c>
      <c r="AA1959">
        <f t="shared" si="309"/>
        <v>20</v>
      </c>
      <c r="AB1959">
        <f>VLOOKUP(X1959,角色属性总表!AG:AI,2,FALSE)*VLOOKUP(角色等级属性!AA1959,角色间职业划分!P:AG,13,FALSE)/角色间职业划分!$AB$9</f>
        <v>1487.1548157413642</v>
      </c>
      <c r="AC1959">
        <f>VLOOKUP(X1959,角色属性总表!AG:AI,3,FALSE)*VLOOKUP(AA1959,角色间职业划分!P:AG,8,FALSE)/角色间职业划分!$W$9</f>
        <v>2289.7419999999997</v>
      </c>
      <c r="AD1959">
        <f>VLOOKUP(AA1959,角色间职业划分!P:AP,26,FALSE)</f>
        <v>0.4</v>
      </c>
      <c r="AE1959">
        <f>VLOOKUP(X1959,角色属性总表!I:Q,3,FALSE)</f>
        <v>370.94399999999996</v>
      </c>
      <c r="AF1959">
        <f>VLOOKUP(AA1959,角色间职业划分!P:AP,11,FALSE)</f>
        <v>0.35</v>
      </c>
      <c r="AG1959">
        <f t="shared" si="304"/>
        <v>1422.4390243902435</v>
      </c>
      <c r="AH1959">
        <f t="shared" si="305"/>
        <v>372</v>
      </c>
      <c r="AJ1959">
        <f t="shared" si="306"/>
        <v>1050.4390243902435</v>
      </c>
      <c r="AK1959">
        <v>1955</v>
      </c>
    </row>
    <row r="1960" spans="1:37" x14ac:dyDescent="0.15">
      <c r="A1960">
        <v>1956</v>
      </c>
      <c r="B1960">
        <f>ROUND(VLOOKUP(X1960,角色属性总表!AG:AI,2,FALSE)/角色属性总表!$C$34,0)</f>
        <v>121</v>
      </c>
      <c r="C1960">
        <f>ROUND(VLOOKUP(X1960,角色属性总表!Y:AE,3,FALSE)/J1960,0)</f>
        <v>43</v>
      </c>
      <c r="D1960">
        <f>ROUND(VLOOKUP(X1960,角色属性总表!AG:AI,3,FALSE)/角色属性总表!$C$35,0)</f>
        <v>126</v>
      </c>
      <c r="E1960">
        <f t="shared" si="300"/>
        <v>607</v>
      </c>
      <c r="F1960">
        <f t="shared" si="301"/>
        <v>19</v>
      </c>
      <c r="G1960">
        <f t="shared" si="302"/>
        <v>13</v>
      </c>
      <c r="H1960">
        <v>0</v>
      </c>
      <c r="I1960">
        <f t="shared" si="307"/>
        <v>3</v>
      </c>
      <c r="J1960">
        <f>VLOOKUP(AA1960,角色间职业划分!P:AP,20,FALSE)</f>
        <v>9</v>
      </c>
      <c r="K1960">
        <f>IF(X1960=500,100,VLOOKUP(AA1960,角色间职业划分!P:AP,22,FALSE))</f>
        <v>100</v>
      </c>
      <c r="L1960">
        <f>IF(X1960=500,K1960,VLOOKUP(AA1960,角色间职业划分!P:AP,23,FALSE))</f>
        <v>60</v>
      </c>
      <c r="M1960">
        <f>VLOOKUP(AA1960,角色间职业划分!P:AP,24,FALSE)</f>
        <v>0</v>
      </c>
      <c r="N1960">
        <f>VLOOKUP(AA1960,角色间职业划分!P:AP,14)*100</f>
        <v>95</v>
      </c>
      <c r="O1960">
        <f>VLOOKUP(AA1960,角色间职业划分!P:Z,9,FALSE)</f>
        <v>0</v>
      </c>
      <c r="P1960">
        <f>VLOOKUP(AA1960,角色间职业划分!P:AP,10,FALSE)</f>
        <v>0</v>
      </c>
      <c r="Q1960">
        <f>VLOOKUP(AA1960,角色间职业划分!P:AP,15,FALSE)</f>
        <v>0</v>
      </c>
      <c r="R1960">
        <f>VLOOKUP(AA1960,角色间职业划分!P:AP,16,FALSE)</f>
        <v>0</v>
      </c>
      <c r="S1960">
        <f>VLOOKUP(AA1960,角色间职业划分!P:AP,17,FALSE)</f>
        <v>0</v>
      </c>
      <c r="T1960">
        <f>VLOOKUP(AA1960,角色间职业划分!P:AP,18,FALSE)</f>
        <v>0</v>
      </c>
      <c r="U1960">
        <f>VLOOKUP(AA1960,角色间职业划分!P:AP,27,FALSE)</f>
        <v>0</v>
      </c>
      <c r="V1960">
        <f t="shared" si="303"/>
        <v>4.9999999999999991</v>
      </c>
      <c r="W1960">
        <f>VLOOKUP(AA1960,角色间职业划分!P:Q,2,FALSE)</f>
        <v>40</v>
      </c>
      <c r="X1960">
        <f t="shared" si="308"/>
        <v>37</v>
      </c>
      <c r="Y1960">
        <f>INT(VLOOKUP(X1960,角色属性总表!AG:AH,2,FALSE)*角色属性总表!$C$38)</f>
        <v>846</v>
      </c>
      <c r="AA1960">
        <f t="shared" si="309"/>
        <v>20</v>
      </c>
      <c r="AB1960">
        <f>VLOOKUP(X1960,角色属性总表!AG:AI,2,FALSE)*VLOOKUP(角色等级属性!AA1960,角色间职业划分!P:AG,13,FALSE)/角色间职业划分!$AB$9</f>
        <v>1519.4842682574811</v>
      </c>
      <c r="AC1960">
        <f>VLOOKUP(X1960,角色属性总表!AG:AI,3,FALSE)*VLOOKUP(AA1960,角色间职业划分!P:AG,8,FALSE)/角色间职业划分!$W$9</f>
        <v>2339.5189999999998</v>
      </c>
      <c r="AD1960">
        <f>VLOOKUP(AA1960,角色间职业划分!P:AP,26,FALSE)</f>
        <v>0.4</v>
      </c>
      <c r="AE1960">
        <f>VLOOKUP(X1960,角色属性总表!I:Q,3,FALSE)</f>
        <v>379.00799999999998</v>
      </c>
      <c r="AF1960">
        <f>VLOOKUP(AA1960,角色间职业划分!P:AP,11,FALSE)</f>
        <v>0.35</v>
      </c>
      <c r="AG1960">
        <f t="shared" si="304"/>
        <v>1486.6183444228657</v>
      </c>
      <c r="AH1960">
        <f t="shared" si="305"/>
        <v>378</v>
      </c>
      <c r="AJ1960">
        <f t="shared" si="306"/>
        <v>1108.6183444228657</v>
      </c>
      <c r="AK1960">
        <v>1956</v>
      </c>
    </row>
    <row r="1961" spans="1:37" x14ac:dyDescent="0.15">
      <c r="A1961">
        <v>1957</v>
      </c>
      <c r="B1961">
        <f>ROUND(VLOOKUP(X1961,角色属性总表!AG:AI,2,FALSE)/角色属性总表!$C$34,0)</f>
        <v>123</v>
      </c>
      <c r="C1961">
        <f>ROUND(VLOOKUP(X1961,角色属性总表!Y:AE,3,FALSE)/J1961,0)</f>
        <v>45</v>
      </c>
      <c r="D1961">
        <f>ROUND(VLOOKUP(X1961,角色属性总表!AG:AI,3,FALSE)/角色属性总表!$C$35,0)</f>
        <v>129</v>
      </c>
      <c r="E1961">
        <f t="shared" si="300"/>
        <v>620</v>
      </c>
      <c r="F1961">
        <f t="shared" si="301"/>
        <v>19</v>
      </c>
      <c r="G1961">
        <f t="shared" si="302"/>
        <v>13</v>
      </c>
      <c r="H1961">
        <v>0</v>
      </c>
      <c r="I1961">
        <f t="shared" si="307"/>
        <v>3</v>
      </c>
      <c r="J1961">
        <f>VLOOKUP(AA1961,角色间职业划分!P:AP,20,FALSE)</f>
        <v>9</v>
      </c>
      <c r="K1961">
        <f>IF(X1961=500,100,VLOOKUP(AA1961,角色间职业划分!P:AP,22,FALSE))</f>
        <v>100</v>
      </c>
      <c r="L1961">
        <f>IF(X1961=500,K1961,VLOOKUP(AA1961,角色间职业划分!P:AP,23,FALSE))</f>
        <v>60</v>
      </c>
      <c r="M1961">
        <f>VLOOKUP(AA1961,角色间职业划分!P:AP,24,FALSE)</f>
        <v>0</v>
      </c>
      <c r="N1961">
        <f>VLOOKUP(AA1961,角色间职业划分!P:AP,14)*100</f>
        <v>95</v>
      </c>
      <c r="O1961">
        <f>VLOOKUP(AA1961,角色间职业划分!P:Z,9,FALSE)</f>
        <v>0</v>
      </c>
      <c r="P1961">
        <f>VLOOKUP(AA1961,角色间职业划分!P:AP,10,FALSE)</f>
        <v>0</v>
      </c>
      <c r="Q1961">
        <f>VLOOKUP(AA1961,角色间职业划分!P:AP,15,FALSE)</f>
        <v>0</v>
      </c>
      <c r="R1961">
        <f>VLOOKUP(AA1961,角色间职业划分!P:AP,16,FALSE)</f>
        <v>0</v>
      </c>
      <c r="S1961">
        <f>VLOOKUP(AA1961,角色间职业划分!P:AP,17,FALSE)</f>
        <v>0</v>
      </c>
      <c r="T1961">
        <f>VLOOKUP(AA1961,角色间职业划分!P:AP,18,FALSE)</f>
        <v>0</v>
      </c>
      <c r="U1961">
        <f>VLOOKUP(AA1961,角色间职业划分!P:AP,27,FALSE)</f>
        <v>0</v>
      </c>
      <c r="V1961">
        <f t="shared" si="303"/>
        <v>4.9999999999999991</v>
      </c>
      <c r="W1961">
        <f>VLOOKUP(AA1961,角色间职业划分!P:Q,2,FALSE)</f>
        <v>40</v>
      </c>
      <c r="X1961">
        <f t="shared" si="308"/>
        <v>38</v>
      </c>
      <c r="Y1961">
        <f>INT(VLOOKUP(X1961,角色属性总表!AG:AH,2,FALSE)*角色属性总表!$C$38)</f>
        <v>864</v>
      </c>
      <c r="AA1961">
        <f t="shared" si="309"/>
        <v>20</v>
      </c>
      <c r="AB1961">
        <f>VLOOKUP(X1961,角色属性总表!AG:AI,2,FALSE)*VLOOKUP(角色等级属性!AA1961,角色间职业划分!P:AG,13,FALSE)/角色间职业划分!$AB$9</f>
        <v>1551.8137207735977</v>
      </c>
      <c r="AC1961">
        <f>VLOOKUP(X1961,角色属性总表!AG:AI,3,FALSE)*VLOOKUP(AA1961,角色间职业划分!P:AG,8,FALSE)/角色间职业划分!$W$9</f>
        <v>2389.2959999999998</v>
      </c>
      <c r="AD1961">
        <f>VLOOKUP(AA1961,角色间职业划分!P:AP,26,FALSE)</f>
        <v>0.4</v>
      </c>
      <c r="AE1961">
        <f>VLOOKUP(X1961,角色属性总表!I:Q,3,FALSE)</f>
        <v>387.072</v>
      </c>
      <c r="AF1961">
        <f>VLOOKUP(AA1961,角色间职业划分!P:AP,11,FALSE)</f>
        <v>0.35</v>
      </c>
      <c r="AG1961">
        <f t="shared" si="304"/>
        <v>1551.9421758223586</v>
      </c>
      <c r="AH1961">
        <f t="shared" si="305"/>
        <v>387</v>
      </c>
      <c r="AJ1961">
        <f t="shared" si="306"/>
        <v>1164.9421758223586</v>
      </c>
      <c r="AK1961">
        <v>1957</v>
      </c>
    </row>
    <row r="1962" spans="1:37" x14ac:dyDescent="0.15">
      <c r="A1962">
        <v>1958</v>
      </c>
      <c r="B1962">
        <f>ROUND(VLOOKUP(X1962,角色属性总表!AG:AI,2,FALSE)/角色属性总表!$C$34,0)</f>
        <v>126</v>
      </c>
      <c r="C1962">
        <f>ROUND(VLOOKUP(X1962,角色属性总表!Y:AE,3,FALSE)/J1962,0)</f>
        <v>46</v>
      </c>
      <c r="D1962">
        <f>ROUND(VLOOKUP(X1962,角色属性总表!AG:AI,3,FALSE)/角色属性总表!$C$35,0)</f>
        <v>132</v>
      </c>
      <c r="E1962">
        <f t="shared" si="300"/>
        <v>633</v>
      </c>
      <c r="F1962">
        <f t="shared" si="301"/>
        <v>18</v>
      </c>
      <c r="G1962">
        <f t="shared" si="302"/>
        <v>13</v>
      </c>
      <c r="H1962">
        <v>0</v>
      </c>
      <c r="I1962">
        <f t="shared" si="307"/>
        <v>3</v>
      </c>
      <c r="J1962">
        <f>VLOOKUP(AA1962,角色间职业划分!P:AP,20,FALSE)</f>
        <v>9</v>
      </c>
      <c r="K1962">
        <f>IF(X1962=500,100,VLOOKUP(AA1962,角色间职业划分!P:AP,22,FALSE))</f>
        <v>100</v>
      </c>
      <c r="L1962">
        <f>IF(X1962=500,K1962,VLOOKUP(AA1962,角色间职业划分!P:AP,23,FALSE))</f>
        <v>60</v>
      </c>
      <c r="M1962">
        <f>VLOOKUP(AA1962,角色间职业划分!P:AP,24,FALSE)</f>
        <v>0</v>
      </c>
      <c r="N1962">
        <f>VLOOKUP(AA1962,角色间职业划分!P:AP,14)*100</f>
        <v>95</v>
      </c>
      <c r="O1962">
        <f>VLOOKUP(AA1962,角色间职业划分!P:Z,9,FALSE)</f>
        <v>0</v>
      </c>
      <c r="P1962">
        <f>VLOOKUP(AA1962,角色间职业划分!P:AP,10,FALSE)</f>
        <v>0</v>
      </c>
      <c r="Q1962">
        <f>VLOOKUP(AA1962,角色间职业划分!P:AP,15,FALSE)</f>
        <v>0</v>
      </c>
      <c r="R1962">
        <f>VLOOKUP(AA1962,角色间职业划分!P:AP,16,FALSE)</f>
        <v>0</v>
      </c>
      <c r="S1962">
        <f>VLOOKUP(AA1962,角色间职业划分!P:AP,17,FALSE)</f>
        <v>0</v>
      </c>
      <c r="T1962">
        <f>VLOOKUP(AA1962,角色间职业划分!P:AP,18,FALSE)</f>
        <v>0</v>
      </c>
      <c r="U1962">
        <f>VLOOKUP(AA1962,角色间职业划分!P:AP,27,FALSE)</f>
        <v>0</v>
      </c>
      <c r="V1962">
        <f t="shared" si="303"/>
        <v>4.9999999999999991</v>
      </c>
      <c r="W1962">
        <f>VLOOKUP(AA1962,角色间职业划分!P:Q,2,FALSE)</f>
        <v>40</v>
      </c>
      <c r="X1962">
        <f t="shared" si="308"/>
        <v>39</v>
      </c>
      <c r="Y1962">
        <f>INT(VLOOKUP(X1962,角色属性总表!AG:AH,2,FALSE)*角色属性总表!$C$38)</f>
        <v>882</v>
      </c>
      <c r="AA1962">
        <f t="shared" si="309"/>
        <v>20</v>
      </c>
      <c r="AB1962">
        <f>VLOOKUP(X1962,角色属性总表!AG:AI,2,FALSE)*VLOOKUP(角色等级属性!AA1962,角色间职业划分!P:AG,13,FALSE)/角色间职业划分!$AB$9</f>
        <v>1584.1431732897145</v>
      </c>
      <c r="AC1962">
        <f>VLOOKUP(X1962,角色属性总表!AG:AI,3,FALSE)*VLOOKUP(AA1962,角色间职业划分!P:AG,8,FALSE)/角色间职业划分!$W$9</f>
        <v>2439.0730000000003</v>
      </c>
      <c r="AD1962">
        <f>VLOOKUP(AA1962,角色间职业划分!P:AP,26,FALSE)</f>
        <v>0.4</v>
      </c>
      <c r="AE1962">
        <f>VLOOKUP(X1962,角色属性总表!I:Q,3,FALSE)</f>
        <v>395.13600000000008</v>
      </c>
      <c r="AF1962">
        <f>VLOOKUP(AA1962,角色间职业划分!P:AP,11,FALSE)</f>
        <v>0.35</v>
      </c>
      <c r="AG1962">
        <f t="shared" si="304"/>
        <v>1618.4045791923543</v>
      </c>
      <c r="AH1962">
        <f t="shared" si="305"/>
        <v>396</v>
      </c>
      <c r="AJ1962">
        <f t="shared" si="306"/>
        <v>1222.4045791923543</v>
      </c>
      <c r="AK1962">
        <v>1958</v>
      </c>
    </row>
    <row r="1963" spans="1:37" x14ac:dyDescent="0.15">
      <c r="A1963">
        <v>1959</v>
      </c>
      <c r="B1963">
        <f>ROUND(VLOOKUP(X1963,角色属性总表!AG:AI,2,FALSE)/角色属性总表!$C$34,0)</f>
        <v>129</v>
      </c>
      <c r="C1963">
        <f>ROUND(VLOOKUP(X1963,角色属性总表!Y:AE,3,FALSE)/J1963,0)</f>
        <v>48</v>
      </c>
      <c r="D1963">
        <f>ROUND(VLOOKUP(X1963,角色属性总表!AG:AI,3,FALSE)/角色属性总表!$C$35,0)</f>
        <v>134</v>
      </c>
      <c r="E1963">
        <f t="shared" si="300"/>
        <v>646</v>
      </c>
      <c r="F1963">
        <f t="shared" si="301"/>
        <v>19</v>
      </c>
      <c r="G1963">
        <f t="shared" si="302"/>
        <v>13</v>
      </c>
      <c r="H1963">
        <v>0</v>
      </c>
      <c r="I1963">
        <f t="shared" si="307"/>
        <v>3</v>
      </c>
      <c r="J1963">
        <f>VLOOKUP(AA1963,角色间职业划分!P:AP,20,FALSE)</f>
        <v>9</v>
      </c>
      <c r="K1963">
        <f>IF(X1963=500,100,VLOOKUP(AA1963,角色间职业划分!P:AP,22,FALSE))</f>
        <v>100</v>
      </c>
      <c r="L1963">
        <f>IF(X1963=500,K1963,VLOOKUP(AA1963,角色间职业划分!P:AP,23,FALSE))</f>
        <v>60</v>
      </c>
      <c r="M1963">
        <f>VLOOKUP(AA1963,角色间职业划分!P:AP,24,FALSE)</f>
        <v>0</v>
      </c>
      <c r="N1963">
        <f>VLOOKUP(AA1963,角色间职业划分!P:AP,14)*100</f>
        <v>95</v>
      </c>
      <c r="O1963">
        <f>VLOOKUP(AA1963,角色间职业划分!P:Z,9,FALSE)</f>
        <v>0</v>
      </c>
      <c r="P1963">
        <f>VLOOKUP(AA1963,角色间职业划分!P:AP,10,FALSE)</f>
        <v>0</v>
      </c>
      <c r="Q1963">
        <f>VLOOKUP(AA1963,角色间职业划分!P:AP,15,FALSE)</f>
        <v>0</v>
      </c>
      <c r="R1963">
        <f>VLOOKUP(AA1963,角色间职业划分!P:AP,16,FALSE)</f>
        <v>0</v>
      </c>
      <c r="S1963">
        <f>VLOOKUP(AA1963,角色间职业划分!P:AP,17,FALSE)</f>
        <v>0</v>
      </c>
      <c r="T1963">
        <f>VLOOKUP(AA1963,角色间职业划分!P:AP,18,FALSE)</f>
        <v>0</v>
      </c>
      <c r="U1963">
        <f>VLOOKUP(AA1963,角色间职业划分!P:AP,27,FALSE)</f>
        <v>0</v>
      </c>
      <c r="V1963">
        <f t="shared" si="303"/>
        <v>4.9999999999999991</v>
      </c>
      <c r="W1963">
        <f>VLOOKUP(AA1963,角色间职业划分!P:Q,2,FALSE)</f>
        <v>40</v>
      </c>
      <c r="X1963">
        <f t="shared" si="308"/>
        <v>40</v>
      </c>
      <c r="Y1963">
        <f>INT(VLOOKUP(X1963,角色属性总表!AG:AH,2,FALSE)*角色属性总表!$C$38)</f>
        <v>900</v>
      </c>
      <c r="AA1963">
        <f t="shared" si="309"/>
        <v>20</v>
      </c>
      <c r="AB1963">
        <f>VLOOKUP(X1963,角色属性总表!AG:AI,2,FALSE)*VLOOKUP(角色等级属性!AA1963,角色间职业划分!P:AG,13,FALSE)/角色间职业划分!$AB$9</f>
        <v>1616.4726258058308</v>
      </c>
      <c r="AC1963">
        <f>VLOOKUP(X1963,角色属性总表!AG:AI,3,FALSE)*VLOOKUP(AA1963,角色间职业划分!P:AG,8,FALSE)/角色间职业划分!$W$9</f>
        <v>2488.85</v>
      </c>
      <c r="AD1963">
        <f>VLOOKUP(AA1963,角色间职业划分!P:AP,26,FALSE)</f>
        <v>0.4</v>
      </c>
      <c r="AE1963">
        <f>VLOOKUP(X1963,角色属性总表!I:Q,3,FALSE)</f>
        <v>403.20000000000005</v>
      </c>
      <c r="AF1963">
        <f>VLOOKUP(AA1963,角色间职业划分!P:AP,11,FALSE)</f>
        <v>0.35</v>
      </c>
      <c r="AG1963">
        <f t="shared" si="304"/>
        <v>1685.9999472953734</v>
      </c>
      <c r="AH1963">
        <f t="shared" si="305"/>
        <v>402</v>
      </c>
      <c r="AJ1963">
        <f t="shared" si="306"/>
        <v>1283.9999472953734</v>
      </c>
      <c r="AK1963">
        <v>1959</v>
      </c>
    </row>
    <row r="1964" spans="1:37" x14ac:dyDescent="0.15">
      <c r="A1964">
        <v>1960</v>
      </c>
      <c r="B1964">
        <f>ROUND(VLOOKUP(X1964,角色属性总表!AG:AI,2,FALSE)/角色属性总表!$C$34,0)</f>
        <v>131</v>
      </c>
      <c r="C1964">
        <f>ROUND(VLOOKUP(X1964,角色属性总表!Y:AE,3,FALSE)/J1964,0)</f>
        <v>49</v>
      </c>
      <c r="D1964">
        <f>ROUND(VLOOKUP(X1964,角色属性总表!AG:AI,3,FALSE)/角色属性总表!$C$35,0)</f>
        <v>137</v>
      </c>
      <c r="E1964">
        <f t="shared" si="300"/>
        <v>659</v>
      </c>
      <c r="F1964">
        <f t="shared" si="301"/>
        <v>19</v>
      </c>
      <c r="G1964">
        <f t="shared" si="302"/>
        <v>13</v>
      </c>
      <c r="H1964">
        <v>0</v>
      </c>
      <c r="I1964">
        <f t="shared" si="307"/>
        <v>3</v>
      </c>
      <c r="J1964">
        <f>VLOOKUP(AA1964,角色间职业划分!P:AP,20,FALSE)</f>
        <v>9</v>
      </c>
      <c r="K1964">
        <f>IF(X1964=500,100,VLOOKUP(AA1964,角色间职业划分!P:AP,22,FALSE))</f>
        <v>100</v>
      </c>
      <c r="L1964">
        <f>IF(X1964=500,K1964,VLOOKUP(AA1964,角色间职业划分!P:AP,23,FALSE))</f>
        <v>60</v>
      </c>
      <c r="M1964">
        <f>VLOOKUP(AA1964,角色间职业划分!P:AP,24,FALSE)</f>
        <v>0</v>
      </c>
      <c r="N1964">
        <f>VLOOKUP(AA1964,角色间职业划分!P:AP,14)*100</f>
        <v>95</v>
      </c>
      <c r="O1964">
        <f>VLOOKUP(AA1964,角色间职业划分!P:Z,9,FALSE)</f>
        <v>0</v>
      </c>
      <c r="P1964">
        <f>VLOOKUP(AA1964,角色间职业划分!P:AP,10,FALSE)</f>
        <v>0</v>
      </c>
      <c r="Q1964">
        <f>VLOOKUP(AA1964,角色间职业划分!P:AP,15,FALSE)</f>
        <v>0</v>
      </c>
      <c r="R1964">
        <f>VLOOKUP(AA1964,角色间职业划分!P:AP,16,FALSE)</f>
        <v>0</v>
      </c>
      <c r="S1964">
        <f>VLOOKUP(AA1964,角色间职业划分!P:AP,17,FALSE)</f>
        <v>0</v>
      </c>
      <c r="T1964">
        <f>VLOOKUP(AA1964,角色间职业划分!P:AP,18,FALSE)</f>
        <v>0</v>
      </c>
      <c r="U1964">
        <f>VLOOKUP(AA1964,角色间职业划分!P:AP,27,FALSE)</f>
        <v>0</v>
      </c>
      <c r="V1964">
        <f t="shared" si="303"/>
        <v>4.9999999999999991</v>
      </c>
      <c r="W1964">
        <f>VLOOKUP(AA1964,角色间职业划分!P:Q,2,FALSE)</f>
        <v>40</v>
      </c>
      <c r="X1964">
        <f t="shared" si="308"/>
        <v>41</v>
      </c>
      <c r="Y1964">
        <f>INT(VLOOKUP(X1964,角色属性总表!AG:AH,2,FALSE)*角色属性总表!$C$38)</f>
        <v>918</v>
      </c>
      <c r="AA1964">
        <f t="shared" si="309"/>
        <v>20</v>
      </c>
      <c r="AB1964">
        <f>VLOOKUP(X1964,角色属性总表!AG:AI,2,FALSE)*VLOOKUP(角色等级属性!AA1964,角色间职业划分!P:AG,13,FALSE)/角色间职业划分!$AB$9</f>
        <v>1648.8020783219474</v>
      </c>
      <c r="AC1964">
        <f>VLOOKUP(X1964,角色属性总表!AG:AI,3,FALSE)*VLOOKUP(AA1964,角色间职业划分!P:AG,8,FALSE)/角色间职业划分!$W$9</f>
        <v>2538.6269999999995</v>
      </c>
      <c r="AD1964">
        <f>VLOOKUP(AA1964,角色间职业划分!P:AP,26,FALSE)</f>
        <v>0.4</v>
      </c>
      <c r="AE1964">
        <f>VLOOKUP(X1964,角色属性总表!I:Q,3,FALSE)</f>
        <v>411.26400000000001</v>
      </c>
      <c r="AF1964">
        <f>VLOOKUP(AA1964,角色间职业划分!P:AP,11,FALSE)</f>
        <v>0.35</v>
      </c>
      <c r="AG1964">
        <f t="shared" si="304"/>
        <v>1754.7229842878542</v>
      </c>
      <c r="AH1964">
        <f t="shared" si="305"/>
        <v>411</v>
      </c>
      <c r="AJ1964">
        <f t="shared" si="306"/>
        <v>1343.7229842878542</v>
      </c>
      <c r="AK1964">
        <v>1960</v>
      </c>
    </row>
    <row r="1965" spans="1:37" x14ac:dyDescent="0.15">
      <c r="A1965">
        <v>1961</v>
      </c>
      <c r="B1965">
        <f>ROUND(VLOOKUP(X1965,角色属性总表!AG:AI,2,FALSE)/角色属性总表!$C$34,0)</f>
        <v>134</v>
      </c>
      <c r="C1965">
        <f>ROUND(VLOOKUP(X1965,角色属性总表!Y:AE,3,FALSE)/J1965,0)</f>
        <v>51</v>
      </c>
      <c r="D1965">
        <f>ROUND(VLOOKUP(X1965,角色属性总表!AG:AI,3,FALSE)/角色属性总表!$C$35,0)</f>
        <v>140</v>
      </c>
      <c r="E1965">
        <f t="shared" si="300"/>
        <v>672</v>
      </c>
      <c r="F1965">
        <f t="shared" si="301"/>
        <v>18</v>
      </c>
      <c r="G1965">
        <f t="shared" si="302"/>
        <v>13</v>
      </c>
      <c r="H1965">
        <v>0</v>
      </c>
      <c r="I1965">
        <f t="shared" si="307"/>
        <v>3</v>
      </c>
      <c r="J1965">
        <f>VLOOKUP(AA1965,角色间职业划分!P:AP,20,FALSE)</f>
        <v>9</v>
      </c>
      <c r="K1965">
        <f>IF(X1965=500,100,VLOOKUP(AA1965,角色间职业划分!P:AP,22,FALSE))</f>
        <v>100</v>
      </c>
      <c r="L1965">
        <f>IF(X1965=500,K1965,VLOOKUP(AA1965,角色间职业划分!P:AP,23,FALSE))</f>
        <v>60</v>
      </c>
      <c r="M1965">
        <f>VLOOKUP(AA1965,角色间职业划分!P:AP,24,FALSE)</f>
        <v>0</v>
      </c>
      <c r="N1965">
        <f>VLOOKUP(AA1965,角色间职业划分!P:AP,14)*100</f>
        <v>95</v>
      </c>
      <c r="O1965">
        <f>VLOOKUP(AA1965,角色间职业划分!P:Z,9,FALSE)</f>
        <v>0</v>
      </c>
      <c r="P1965">
        <f>VLOOKUP(AA1965,角色间职业划分!P:AP,10,FALSE)</f>
        <v>0</v>
      </c>
      <c r="Q1965">
        <f>VLOOKUP(AA1965,角色间职业划分!P:AP,15,FALSE)</f>
        <v>0</v>
      </c>
      <c r="R1965">
        <f>VLOOKUP(AA1965,角色间职业划分!P:AP,16,FALSE)</f>
        <v>0</v>
      </c>
      <c r="S1965">
        <f>VLOOKUP(AA1965,角色间职业划分!P:AP,17,FALSE)</f>
        <v>0</v>
      </c>
      <c r="T1965">
        <f>VLOOKUP(AA1965,角色间职业划分!P:AP,18,FALSE)</f>
        <v>0</v>
      </c>
      <c r="U1965">
        <f>VLOOKUP(AA1965,角色间职业划分!P:AP,27,FALSE)</f>
        <v>0</v>
      </c>
      <c r="V1965">
        <f t="shared" si="303"/>
        <v>4.9999999999999991</v>
      </c>
      <c r="W1965">
        <f>VLOOKUP(AA1965,角色间职业划分!P:Q,2,FALSE)</f>
        <v>40</v>
      </c>
      <c r="X1965">
        <f t="shared" si="308"/>
        <v>42</v>
      </c>
      <c r="Y1965">
        <f>INT(VLOOKUP(X1965,角色属性总表!AG:AH,2,FALSE)*角色属性总表!$C$38)</f>
        <v>936</v>
      </c>
      <c r="AA1965">
        <f t="shared" si="309"/>
        <v>20</v>
      </c>
      <c r="AB1965">
        <f>VLOOKUP(X1965,角色属性总表!AG:AI,2,FALSE)*VLOOKUP(角色等级属性!AA1965,角色间职业划分!P:AG,13,FALSE)/角色间职业划分!$AB$9</f>
        <v>1681.1315308380642</v>
      </c>
      <c r="AC1965">
        <f>VLOOKUP(X1965,角色属性总表!AG:AI,3,FALSE)*VLOOKUP(AA1965,角色间职业划分!P:AG,8,FALSE)/角色间职业划分!$W$9</f>
        <v>2588.404</v>
      </c>
      <c r="AD1965">
        <f>VLOOKUP(AA1965,角色间职业划分!P:AP,26,FALSE)</f>
        <v>0.4</v>
      </c>
      <c r="AE1965">
        <f>VLOOKUP(X1965,角色属性总表!I:Q,3,FALSE)</f>
        <v>419.32800000000003</v>
      </c>
      <c r="AF1965">
        <f>VLOOKUP(AA1965,角色间职业划分!P:AP,11,FALSE)</f>
        <v>0.35</v>
      </c>
      <c r="AG1965">
        <f t="shared" si="304"/>
        <v>1824.568686758369</v>
      </c>
      <c r="AH1965">
        <f t="shared" si="305"/>
        <v>420</v>
      </c>
      <c r="AJ1965">
        <f t="shared" si="306"/>
        <v>1404.568686758369</v>
      </c>
      <c r="AK1965">
        <v>1961</v>
      </c>
    </row>
    <row r="1966" spans="1:37" x14ac:dyDescent="0.15">
      <c r="A1966">
        <v>1962</v>
      </c>
      <c r="B1966">
        <f>ROUND(VLOOKUP(X1966,角色属性总表!AG:AI,2,FALSE)/角色属性总表!$C$34,0)</f>
        <v>136</v>
      </c>
      <c r="C1966">
        <f>ROUND(VLOOKUP(X1966,角色属性总表!Y:AE,3,FALSE)/J1966,0)</f>
        <v>53</v>
      </c>
      <c r="D1966">
        <f>ROUND(VLOOKUP(X1966,角色属性总表!AG:AI,3,FALSE)/角色属性总表!$C$35,0)</f>
        <v>142</v>
      </c>
      <c r="E1966">
        <f t="shared" si="300"/>
        <v>685</v>
      </c>
      <c r="F1966">
        <f t="shared" si="301"/>
        <v>19</v>
      </c>
      <c r="G1966">
        <f t="shared" si="302"/>
        <v>13</v>
      </c>
      <c r="H1966">
        <v>0</v>
      </c>
      <c r="I1966">
        <f t="shared" si="307"/>
        <v>3</v>
      </c>
      <c r="J1966">
        <f>VLOOKUP(AA1966,角色间职业划分!P:AP,20,FALSE)</f>
        <v>9</v>
      </c>
      <c r="K1966">
        <f>IF(X1966=500,100,VLOOKUP(AA1966,角色间职业划分!P:AP,22,FALSE))</f>
        <v>100</v>
      </c>
      <c r="L1966">
        <f>IF(X1966=500,K1966,VLOOKUP(AA1966,角色间职业划分!P:AP,23,FALSE))</f>
        <v>60</v>
      </c>
      <c r="M1966">
        <f>VLOOKUP(AA1966,角色间职业划分!P:AP,24,FALSE)</f>
        <v>0</v>
      </c>
      <c r="N1966">
        <f>VLOOKUP(AA1966,角色间职业划分!P:AP,14)*100</f>
        <v>95</v>
      </c>
      <c r="O1966">
        <f>VLOOKUP(AA1966,角色间职业划分!P:Z,9,FALSE)</f>
        <v>0</v>
      </c>
      <c r="P1966">
        <f>VLOOKUP(AA1966,角色间职业划分!P:AP,10,FALSE)</f>
        <v>0</v>
      </c>
      <c r="Q1966">
        <f>VLOOKUP(AA1966,角色间职业划分!P:AP,15,FALSE)</f>
        <v>0</v>
      </c>
      <c r="R1966">
        <f>VLOOKUP(AA1966,角色间职业划分!P:AP,16,FALSE)</f>
        <v>0</v>
      </c>
      <c r="S1966">
        <f>VLOOKUP(AA1966,角色间职业划分!P:AP,17,FALSE)</f>
        <v>0</v>
      </c>
      <c r="T1966">
        <f>VLOOKUP(AA1966,角色间职业划分!P:AP,18,FALSE)</f>
        <v>0</v>
      </c>
      <c r="U1966">
        <f>VLOOKUP(AA1966,角色间职业划分!P:AP,27,FALSE)</f>
        <v>0</v>
      </c>
      <c r="V1966">
        <f t="shared" si="303"/>
        <v>4.9999999999999991</v>
      </c>
      <c r="W1966">
        <f>VLOOKUP(AA1966,角色间职业划分!P:Q,2,FALSE)</f>
        <v>40</v>
      </c>
      <c r="X1966">
        <f t="shared" si="308"/>
        <v>43</v>
      </c>
      <c r="Y1966">
        <f>INT(VLOOKUP(X1966,角色属性总表!AG:AH,2,FALSE)*角色属性总表!$C$38)</f>
        <v>954</v>
      </c>
      <c r="AA1966">
        <f t="shared" si="309"/>
        <v>20</v>
      </c>
      <c r="AB1966">
        <f>VLOOKUP(X1966,角色属性总表!AG:AI,2,FALSE)*VLOOKUP(角色等级属性!AA1966,角色间职业划分!P:AG,13,FALSE)/角色间职业划分!$AB$9</f>
        <v>1713.4609833541808</v>
      </c>
      <c r="AC1966">
        <f>VLOOKUP(X1966,角色属性总表!AG:AI,3,FALSE)*VLOOKUP(AA1966,角色间职业划分!P:AG,8,FALSE)/角色间职业划分!$W$9</f>
        <v>2638.181</v>
      </c>
      <c r="AD1966">
        <f>VLOOKUP(AA1966,角色间职业划分!P:AP,26,FALSE)</f>
        <v>0.4</v>
      </c>
      <c r="AE1966">
        <f>VLOOKUP(X1966,角色属性总表!I:Q,3,FALSE)</f>
        <v>427.392</v>
      </c>
      <c r="AF1966">
        <f>VLOOKUP(AA1966,角色间职业划分!P:AP,11,FALSE)</f>
        <v>0.35</v>
      </c>
      <c r="AG1966">
        <f t="shared" si="304"/>
        <v>1895.5323263735825</v>
      </c>
      <c r="AH1966">
        <f t="shared" si="305"/>
        <v>426</v>
      </c>
      <c r="AJ1966">
        <f t="shared" si="306"/>
        <v>1469.5323263735825</v>
      </c>
      <c r="AK1966">
        <v>1962</v>
      </c>
    </row>
    <row r="1967" spans="1:37" x14ac:dyDescent="0.15">
      <c r="A1967">
        <v>1963</v>
      </c>
      <c r="B1967">
        <f>ROUND(VLOOKUP(X1967,角色属性总表!AG:AI,2,FALSE)/角色属性总表!$C$34,0)</f>
        <v>139</v>
      </c>
      <c r="C1967">
        <f>ROUND(VLOOKUP(X1967,角色属性总表!Y:AE,3,FALSE)/J1967,0)</f>
        <v>55</v>
      </c>
      <c r="D1967">
        <f>ROUND(VLOOKUP(X1967,角色属性总表!AG:AI,3,FALSE)/角色属性总表!$C$35,0)</f>
        <v>145</v>
      </c>
      <c r="E1967">
        <f t="shared" si="300"/>
        <v>698</v>
      </c>
      <c r="F1967">
        <f t="shared" si="301"/>
        <v>19</v>
      </c>
      <c r="G1967">
        <f t="shared" si="302"/>
        <v>13</v>
      </c>
      <c r="H1967">
        <v>0</v>
      </c>
      <c r="I1967">
        <f t="shared" si="307"/>
        <v>3</v>
      </c>
      <c r="J1967">
        <f>VLOOKUP(AA1967,角色间职业划分!P:AP,20,FALSE)</f>
        <v>9</v>
      </c>
      <c r="K1967">
        <f>IF(X1967=500,100,VLOOKUP(AA1967,角色间职业划分!P:AP,22,FALSE))</f>
        <v>100</v>
      </c>
      <c r="L1967">
        <f>IF(X1967=500,K1967,VLOOKUP(AA1967,角色间职业划分!P:AP,23,FALSE))</f>
        <v>60</v>
      </c>
      <c r="M1967">
        <f>VLOOKUP(AA1967,角色间职业划分!P:AP,24,FALSE)</f>
        <v>0</v>
      </c>
      <c r="N1967">
        <f>VLOOKUP(AA1967,角色间职业划分!P:AP,14)*100</f>
        <v>95</v>
      </c>
      <c r="O1967">
        <f>VLOOKUP(AA1967,角色间职业划分!P:Z,9,FALSE)</f>
        <v>0</v>
      </c>
      <c r="P1967">
        <f>VLOOKUP(AA1967,角色间职业划分!P:AP,10,FALSE)</f>
        <v>0</v>
      </c>
      <c r="Q1967">
        <f>VLOOKUP(AA1967,角色间职业划分!P:AP,15,FALSE)</f>
        <v>0</v>
      </c>
      <c r="R1967">
        <f>VLOOKUP(AA1967,角色间职业划分!P:AP,16,FALSE)</f>
        <v>0</v>
      </c>
      <c r="S1967">
        <f>VLOOKUP(AA1967,角色间职业划分!P:AP,17,FALSE)</f>
        <v>0</v>
      </c>
      <c r="T1967">
        <f>VLOOKUP(AA1967,角色间职业划分!P:AP,18,FALSE)</f>
        <v>0</v>
      </c>
      <c r="U1967">
        <f>VLOOKUP(AA1967,角色间职业划分!P:AP,27,FALSE)</f>
        <v>0</v>
      </c>
      <c r="V1967">
        <f t="shared" si="303"/>
        <v>4.9999999999999991</v>
      </c>
      <c r="W1967">
        <f>VLOOKUP(AA1967,角色间职业划分!P:Q,2,FALSE)</f>
        <v>40</v>
      </c>
      <c r="X1967">
        <f t="shared" si="308"/>
        <v>44</v>
      </c>
      <c r="Y1967">
        <f>INT(VLOOKUP(X1967,角色属性总表!AG:AH,2,FALSE)*角色属性总表!$C$38)</f>
        <v>972</v>
      </c>
      <c r="AA1967">
        <f t="shared" si="309"/>
        <v>20</v>
      </c>
      <c r="AB1967">
        <f>VLOOKUP(X1967,角色属性总表!AG:AI,2,FALSE)*VLOOKUP(角色等级属性!AA1967,角色间职业划分!P:AG,13,FALSE)/角色间职业划分!$AB$9</f>
        <v>1745.7904358702976</v>
      </c>
      <c r="AC1967">
        <f>VLOOKUP(X1967,角色属性总表!AG:AI,3,FALSE)*VLOOKUP(AA1967,角色间职业划分!P:AG,8,FALSE)/角色间职业划分!$W$9</f>
        <v>2687.9580000000001</v>
      </c>
      <c r="AD1967">
        <f>VLOOKUP(AA1967,角色间职业划分!P:AP,26,FALSE)</f>
        <v>0.4</v>
      </c>
      <c r="AE1967">
        <f>VLOOKUP(X1967,角色属性总表!I:Q,3,FALSE)</f>
        <v>435.45600000000002</v>
      </c>
      <c r="AF1967">
        <f>VLOOKUP(AA1967,角色间职业划分!P:AP,11,FALSE)</f>
        <v>0.35</v>
      </c>
      <c r="AG1967">
        <f t="shared" si="304"/>
        <v>1967.6094339617719</v>
      </c>
      <c r="AH1967">
        <f t="shared" si="305"/>
        <v>435</v>
      </c>
      <c r="AJ1967">
        <f t="shared" si="306"/>
        <v>1532.6094339617719</v>
      </c>
      <c r="AK1967">
        <v>1963</v>
      </c>
    </row>
    <row r="1968" spans="1:37" x14ac:dyDescent="0.15">
      <c r="A1968">
        <v>1964</v>
      </c>
      <c r="B1968">
        <f>ROUND(VLOOKUP(X1968,角色属性总表!AG:AI,2,FALSE)/角色属性总表!$C$34,0)</f>
        <v>141</v>
      </c>
      <c r="C1968">
        <f>ROUND(VLOOKUP(X1968,角色属性总表!Y:AE,3,FALSE)/J1968,0)</f>
        <v>56</v>
      </c>
      <c r="D1968">
        <f>ROUND(VLOOKUP(X1968,角色属性总表!AG:AI,3,FALSE)/角色属性总表!$C$35,0)</f>
        <v>148</v>
      </c>
      <c r="E1968">
        <f t="shared" si="300"/>
        <v>711</v>
      </c>
      <c r="F1968">
        <f t="shared" si="301"/>
        <v>18</v>
      </c>
      <c r="G1968">
        <f t="shared" si="302"/>
        <v>13</v>
      </c>
      <c r="H1968">
        <v>0</v>
      </c>
      <c r="I1968">
        <f t="shared" si="307"/>
        <v>3</v>
      </c>
      <c r="J1968">
        <f>VLOOKUP(AA1968,角色间职业划分!P:AP,20,FALSE)</f>
        <v>9</v>
      </c>
      <c r="K1968">
        <f>IF(X1968=500,100,VLOOKUP(AA1968,角色间职业划分!P:AP,22,FALSE))</f>
        <v>100</v>
      </c>
      <c r="L1968">
        <f>IF(X1968=500,K1968,VLOOKUP(AA1968,角色间职业划分!P:AP,23,FALSE))</f>
        <v>60</v>
      </c>
      <c r="M1968">
        <f>VLOOKUP(AA1968,角色间职业划分!P:AP,24,FALSE)</f>
        <v>0</v>
      </c>
      <c r="N1968">
        <f>VLOOKUP(AA1968,角色间职业划分!P:AP,14)*100</f>
        <v>95</v>
      </c>
      <c r="O1968">
        <f>VLOOKUP(AA1968,角色间职业划分!P:Z,9,FALSE)</f>
        <v>0</v>
      </c>
      <c r="P1968">
        <f>VLOOKUP(AA1968,角色间职业划分!P:AP,10,FALSE)</f>
        <v>0</v>
      </c>
      <c r="Q1968">
        <f>VLOOKUP(AA1968,角色间职业划分!P:AP,15,FALSE)</f>
        <v>0</v>
      </c>
      <c r="R1968">
        <f>VLOOKUP(AA1968,角色间职业划分!P:AP,16,FALSE)</f>
        <v>0</v>
      </c>
      <c r="S1968">
        <f>VLOOKUP(AA1968,角色间职业划分!P:AP,17,FALSE)</f>
        <v>0</v>
      </c>
      <c r="T1968">
        <f>VLOOKUP(AA1968,角色间职业划分!P:AP,18,FALSE)</f>
        <v>0</v>
      </c>
      <c r="U1968">
        <f>VLOOKUP(AA1968,角色间职业划分!P:AP,27,FALSE)</f>
        <v>0</v>
      </c>
      <c r="V1968">
        <f t="shared" si="303"/>
        <v>4.9999999999999991</v>
      </c>
      <c r="W1968">
        <f>VLOOKUP(AA1968,角色间职业划分!P:Q,2,FALSE)</f>
        <v>40</v>
      </c>
      <c r="X1968">
        <f t="shared" si="308"/>
        <v>45</v>
      </c>
      <c r="Y1968">
        <f>INT(VLOOKUP(X1968,角色属性总表!AG:AH,2,FALSE)*角色属性总表!$C$38)</f>
        <v>990</v>
      </c>
      <c r="AA1968">
        <f t="shared" si="309"/>
        <v>20</v>
      </c>
      <c r="AB1968">
        <f>VLOOKUP(X1968,角色属性总表!AG:AI,2,FALSE)*VLOOKUP(角色等级属性!AA1968,角色间职业划分!P:AG,13,FALSE)/角色间职业划分!$AB$9</f>
        <v>1778.119888386414</v>
      </c>
      <c r="AC1968">
        <f>VLOOKUP(X1968,角色属性总表!AG:AI,3,FALSE)*VLOOKUP(AA1968,角色间职业划分!P:AG,8,FALSE)/角色间职业划分!$W$9</f>
        <v>2737.7349999999997</v>
      </c>
      <c r="AD1968">
        <f>VLOOKUP(AA1968,角色间职业划分!P:AP,26,FALSE)</f>
        <v>0.4</v>
      </c>
      <c r="AE1968">
        <f>VLOOKUP(X1968,角色属性总表!I:Q,3,FALSE)</f>
        <v>443.52</v>
      </c>
      <c r="AF1968">
        <f>VLOOKUP(AA1968,角色间职业划分!P:AP,11,FALSE)</f>
        <v>0.35</v>
      </c>
      <c r="AG1968">
        <f t="shared" si="304"/>
        <v>2040.7957848851972</v>
      </c>
      <c r="AH1968">
        <f t="shared" si="305"/>
        <v>444</v>
      </c>
      <c r="AJ1968">
        <f t="shared" si="306"/>
        <v>1596.7957848851972</v>
      </c>
      <c r="AK1968">
        <v>1964</v>
      </c>
    </row>
    <row r="1969" spans="1:37" x14ac:dyDescent="0.15">
      <c r="A1969">
        <v>1965</v>
      </c>
      <c r="B1969">
        <f>ROUND(VLOOKUP(X1969,角色属性总表!AG:AI,2,FALSE)/角色属性总表!$C$34,0)</f>
        <v>144</v>
      </c>
      <c r="C1969">
        <f>ROUND(VLOOKUP(X1969,角色属性总表!Y:AE,3,FALSE)/J1969,0)</f>
        <v>58</v>
      </c>
      <c r="D1969">
        <f>ROUND(VLOOKUP(X1969,角色属性总表!AG:AI,3,FALSE)/角色属性总表!$C$35,0)</f>
        <v>151</v>
      </c>
      <c r="E1969">
        <f t="shared" si="300"/>
        <v>724</v>
      </c>
      <c r="F1969">
        <f t="shared" si="301"/>
        <v>18</v>
      </c>
      <c r="G1969">
        <f t="shared" si="302"/>
        <v>13</v>
      </c>
      <c r="H1969">
        <v>0</v>
      </c>
      <c r="I1969">
        <f t="shared" si="307"/>
        <v>3</v>
      </c>
      <c r="J1969">
        <f>VLOOKUP(AA1969,角色间职业划分!P:AP,20,FALSE)</f>
        <v>9</v>
      </c>
      <c r="K1969">
        <f>IF(X1969=500,100,VLOOKUP(AA1969,角色间职业划分!P:AP,22,FALSE))</f>
        <v>100</v>
      </c>
      <c r="L1969">
        <f>IF(X1969=500,K1969,VLOOKUP(AA1969,角色间职业划分!P:AP,23,FALSE))</f>
        <v>60</v>
      </c>
      <c r="M1969">
        <f>VLOOKUP(AA1969,角色间职业划分!P:AP,24,FALSE)</f>
        <v>0</v>
      </c>
      <c r="N1969">
        <f>VLOOKUP(AA1969,角色间职业划分!P:AP,14)*100</f>
        <v>95</v>
      </c>
      <c r="O1969">
        <f>VLOOKUP(AA1969,角色间职业划分!P:Z,9,FALSE)</f>
        <v>0</v>
      </c>
      <c r="P1969">
        <f>VLOOKUP(AA1969,角色间职业划分!P:AP,10,FALSE)</f>
        <v>0</v>
      </c>
      <c r="Q1969">
        <f>VLOOKUP(AA1969,角色间职业划分!P:AP,15,FALSE)</f>
        <v>0</v>
      </c>
      <c r="R1969">
        <f>VLOOKUP(AA1969,角色间职业划分!P:AP,16,FALSE)</f>
        <v>0</v>
      </c>
      <c r="S1969">
        <f>VLOOKUP(AA1969,角色间职业划分!P:AP,17,FALSE)</f>
        <v>0</v>
      </c>
      <c r="T1969">
        <f>VLOOKUP(AA1969,角色间职业划分!P:AP,18,FALSE)</f>
        <v>0</v>
      </c>
      <c r="U1969">
        <f>VLOOKUP(AA1969,角色间职业划分!P:AP,27,FALSE)</f>
        <v>0</v>
      </c>
      <c r="V1969">
        <f t="shared" si="303"/>
        <v>4.9999999999999991</v>
      </c>
      <c r="W1969">
        <f>VLOOKUP(AA1969,角色间职业划分!P:Q,2,FALSE)</f>
        <v>40</v>
      </c>
      <c r="X1969">
        <f t="shared" si="308"/>
        <v>46</v>
      </c>
      <c r="Y1969">
        <f>INT(VLOOKUP(X1969,角色属性总表!AG:AH,2,FALSE)*角色属性总表!$C$38)</f>
        <v>1008</v>
      </c>
      <c r="AA1969">
        <f t="shared" si="309"/>
        <v>20</v>
      </c>
      <c r="AB1969">
        <f>VLOOKUP(X1969,角色属性总表!AG:AI,2,FALSE)*VLOOKUP(角色等级属性!AA1969,角色间职业划分!P:AG,13,FALSE)/角色间职业划分!$AB$9</f>
        <v>1810.4493409025306</v>
      </c>
      <c r="AC1969">
        <f>VLOOKUP(X1969,角色属性总表!AG:AI,3,FALSE)*VLOOKUP(AA1969,角色间职业划分!P:AG,8,FALSE)/角色间职业划分!$W$9</f>
        <v>2787.5119999999997</v>
      </c>
      <c r="AD1969">
        <f>VLOOKUP(AA1969,角色间职业划分!P:AP,26,FALSE)</f>
        <v>0.4</v>
      </c>
      <c r="AE1969">
        <f>VLOOKUP(X1969,角色属性总表!I:Q,3,FALSE)</f>
        <v>451.58399999999995</v>
      </c>
      <c r="AF1969">
        <f>VLOOKUP(AA1969,角色间职业划分!P:AP,11,FALSE)</f>
        <v>0.35</v>
      </c>
      <c r="AG1969">
        <f t="shared" si="304"/>
        <v>2115.0873855709538</v>
      </c>
      <c r="AH1969">
        <f t="shared" si="305"/>
        <v>453</v>
      </c>
      <c r="AJ1969">
        <f t="shared" si="306"/>
        <v>1662.0873855709538</v>
      </c>
      <c r="AK1969">
        <v>1965</v>
      </c>
    </row>
    <row r="1970" spans="1:37" x14ac:dyDescent="0.15">
      <c r="A1970">
        <v>1966</v>
      </c>
      <c r="B1970">
        <f>ROUND(VLOOKUP(X1970,角色属性总表!AG:AI,2,FALSE)/角色属性总表!$C$34,0)</f>
        <v>147</v>
      </c>
      <c r="C1970">
        <f>ROUND(VLOOKUP(X1970,角色属性总表!Y:AE,3,FALSE)/J1970,0)</f>
        <v>60</v>
      </c>
      <c r="D1970">
        <f>ROUND(VLOOKUP(X1970,角色属性总表!AG:AI,3,FALSE)/角色属性总表!$C$35,0)</f>
        <v>153</v>
      </c>
      <c r="E1970">
        <f t="shared" si="300"/>
        <v>737</v>
      </c>
      <c r="F1970">
        <f t="shared" si="301"/>
        <v>19</v>
      </c>
      <c r="G1970">
        <f t="shared" si="302"/>
        <v>13</v>
      </c>
      <c r="H1970">
        <v>0</v>
      </c>
      <c r="I1970">
        <f t="shared" si="307"/>
        <v>3</v>
      </c>
      <c r="J1970">
        <f>VLOOKUP(AA1970,角色间职业划分!P:AP,20,FALSE)</f>
        <v>9</v>
      </c>
      <c r="K1970">
        <f>IF(X1970=500,100,VLOOKUP(AA1970,角色间职业划分!P:AP,22,FALSE))</f>
        <v>100</v>
      </c>
      <c r="L1970">
        <f>IF(X1970=500,K1970,VLOOKUP(AA1970,角色间职业划分!P:AP,23,FALSE))</f>
        <v>60</v>
      </c>
      <c r="M1970">
        <f>VLOOKUP(AA1970,角色间职业划分!P:AP,24,FALSE)</f>
        <v>0</v>
      </c>
      <c r="N1970">
        <f>VLOOKUP(AA1970,角色间职业划分!P:AP,14)*100</f>
        <v>95</v>
      </c>
      <c r="O1970">
        <f>VLOOKUP(AA1970,角色间职业划分!P:Z,9,FALSE)</f>
        <v>0</v>
      </c>
      <c r="P1970">
        <f>VLOOKUP(AA1970,角色间职业划分!P:AP,10,FALSE)</f>
        <v>0</v>
      </c>
      <c r="Q1970">
        <f>VLOOKUP(AA1970,角色间职业划分!P:AP,15,FALSE)</f>
        <v>0</v>
      </c>
      <c r="R1970">
        <f>VLOOKUP(AA1970,角色间职业划分!P:AP,16,FALSE)</f>
        <v>0</v>
      </c>
      <c r="S1970">
        <f>VLOOKUP(AA1970,角色间职业划分!P:AP,17,FALSE)</f>
        <v>0</v>
      </c>
      <c r="T1970">
        <f>VLOOKUP(AA1970,角色间职业划分!P:AP,18,FALSE)</f>
        <v>0</v>
      </c>
      <c r="U1970">
        <f>VLOOKUP(AA1970,角色间职业划分!P:AP,27,FALSE)</f>
        <v>0</v>
      </c>
      <c r="V1970">
        <f t="shared" si="303"/>
        <v>4.9999999999999991</v>
      </c>
      <c r="W1970">
        <f>VLOOKUP(AA1970,角色间职业划分!P:Q,2,FALSE)</f>
        <v>40</v>
      </c>
      <c r="X1970">
        <f t="shared" si="308"/>
        <v>47</v>
      </c>
      <c r="Y1970">
        <f>INT(VLOOKUP(X1970,角色属性总表!AG:AH,2,FALSE)*角色属性总表!$C$38)</f>
        <v>1026</v>
      </c>
      <c r="AA1970">
        <f t="shared" si="309"/>
        <v>20</v>
      </c>
      <c r="AB1970">
        <f>VLOOKUP(X1970,角色属性总表!AG:AI,2,FALSE)*VLOOKUP(角色等级属性!AA1970,角色间职业划分!P:AG,13,FALSE)/角色间职业划分!$AB$9</f>
        <v>1842.778793418647</v>
      </c>
      <c r="AC1970">
        <f>VLOOKUP(X1970,角色属性总表!AG:AI,3,FALSE)*VLOOKUP(AA1970,角色间职业划分!P:AG,8,FALSE)/角色间职业划分!$W$9</f>
        <v>2837.2889999999998</v>
      </c>
      <c r="AD1970">
        <f>VLOOKUP(AA1970,角色间职业划分!P:AP,26,FALSE)</f>
        <v>0.4</v>
      </c>
      <c r="AE1970">
        <f>VLOOKUP(X1970,角色属性总表!I:Q,3,FALSE)</f>
        <v>459.64800000000002</v>
      </c>
      <c r="AF1970">
        <f>VLOOKUP(AA1970,角色间职业划分!P:AP,11,FALSE)</f>
        <v>0.35</v>
      </c>
      <c r="AG1970">
        <f t="shared" si="304"/>
        <v>2190.4804610857104</v>
      </c>
      <c r="AH1970">
        <f t="shared" si="305"/>
        <v>459</v>
      </c>
      <c r="AJ1970">
        <f t="shared" si="306"/>
        <v>1731.4804610857104</v>
      </c>
      <c r="AK1970">
        <v>1966</v>
      </c>
    </row>
    <row r="1971" spans="1:37" x14ac:dyDescent="0.15">
      <c r="A1971">
        <v>1967</v>
      </c>
      <c r="B1971">
        <f>ROUND(VLOOKUP(X1971,角色属性总表!AG:AI,2,FALSE)/角色属性总表!$C$34,0)</f>
        <v>149</v>
      </c>
      <c r="C1971">
        <f>ROUND(VLOOKUP(X1971,角色属性总表!Y:AE,3,FALSE)/J1971,0)</f>
        <v>62</v>
      </c>
      <c r="D1971">
        <f>ROUND(VLOOKUP(X1971,角色属性总表!AG:AI,3,FALSE)/角色属性总表!$C$35,0)</f>
        <v>156</v>
      </c>
      <c r="E1971">
        <f t="shared" si="300"/>
        <v>750</v>
      </c>
      <c r="F1971">
        <f t="shared" si="301"/>
        <v>19</v>
      </c>
      <c r="G1971">
        <f t="shared" si="302"/>
        <v>13</v>
      </c>
      <c r="H1971">
        <v>0</v>
      </c>
      <c r="I1971">
        <f t="shared" si="307"/>
        <v>3</v>
      </c>
      <c r="J1971">
        <f>VLOOKUP(AA1971,角色间职业划分!P:AP,20,FALSE)</f>
        <v>9</v>
      </c>
      <c r="K1971">
        <f>IF(X1971=500,100,VLOOKUP(AA1971,角色间职业划分!P:AP,22,FALSE))</f>
        <v>100</v>
      </c>
      <c r="L1971">
        <f>IF(X1971=500,K1971,VLOOKUP(AA1971,角色间职业划分!P:AP,23,FALSE))</f>
        <v>60</v>
      </c>
      <c r="M1971">
        <f>VLOOKUP(AA1971,角色间职业划分!P:AP,24,FALSE)</f>
        <v>0</v>
      </c>
      <c r="N1971">
        <f>VLOOKUP(AA1971,角色间职业划分!P:AP,14)*100</f>
        <v>95</v>
      </c>
      <c r="O1971">
        <f>VLOOKUP(AA1971,角色间职业划分!P:Z,9,FALSE)</f>
        <v>0</v>
      </c>
      <c r="P1971">
        <f>VLOOKUP(AA1971,角色间职业划分!P:AP,10,FALSE)</f>
        <v>0</v>
      </c>
      <c r="Q1971">
        <f>VLOOKUP(AA1971,角色间职业划分!P:AP,15,FALSE)</f>
        <v>0</v>
      </c>
      <c r="R1971">
        <f>VLOOKUP(AA1971,角色间职业划分!P:AP,16,FALSE)</f>
        <v>0</v>
      </c>
      <c r="S1971">
        <f>VLOOKUP(AA1971,角色间职业划分!P:AP,17,FALSE)</f>
        <v>0</v>
      </c>
      <c r="T1971">
        <f>VLOOKUP(AA1971,角色间职业划分!P:AP,18,FALSE)</f>
        <v>0</v>
      </c>
      <c r="U1971">
        <f>VLOOKUP(AA1971,角色间职业划分!P:AP,27,FALSE)</f>
        <v>0</v>
      </c>
      <c r="V1971">
        <f t="shared" si="303"/>
        <v>4.9999999999999991</v>
      </c>
      <c r="W1971">
        <f>VLOOKUP(AA1971,角色间职业划分!P:Q,2,FALSE)</f>
        <v>40</v>
      </c>
      <c r="X1971">
        <f t="shared" si="308"/>
        <v>48</v>
      </c>
      <c r="Y1971">
        <f>INT(VLOOKUP(X1971,角色属性总表!AG:AH,2,FALSE)*角色属性总表!$C$38)</f>
        <v>1044</v>
      </c>
      <c r="AA1971">
        <f t="shared" si="309"/>
        <v>20</v>
      </c>
      <c r="AB1971">
        <f>VLOOKUP(X1971,角色属性总表!AG:AI,2,FALSE)*VLOOKUP(角色等级属性!AA1971,角色间职业划分!P:AG,13,FALSE)/角色间职业划分!$AB$9</f>
        <v>1875.108245934764</v>
      </c>
      <c r="AC1971">
        <f>VLOOKUP(X1971,角色属性总表!AG:AI,3,FALSE)*VLOOKUP(AA1971,角色间职业划分!P:AG,8,FALSE)/角色间职业划分!$W$9</f>
        <v>2887.0659999999998</v>
      </c>
      <c r="AD1971">
        <f>VLOOKUP(AA1971,角色间职业划分!P:AP,26,FALSE)</f>
        <v>0.4</v>
      </c>
      <c r="AE1971">
        <f>VLOOKUP(X1971,角色属性总表!I:Q,3,FALSE)</f>
        <v>467.71199999999999</v>
      </c>
      <c r="AF1971">
        <f>VLOOKUP(AA1971,角色间职业划分!P:AP,11,FALSE)</f>
        <v>0.35</v>
      </c>
      <c r="AG1971">
        <f t="shared" si="304"/>
        <v>2266.9714436532308</v>
      </c>
      <c r="AH1971">
        <f t="shared" si="305"/>
        <v>468</v>
      </c>
      <c r="AJ1971">
        <f t="shared" si="306"/>
        <v>1798.9714436532308</v>
      </c>
      <c r="AK1971">
        <v>1967</v>
      </c>
    </row>
    <row r="1972" spans="1:37" x14ac:dyDescent="0.15">
      <c r="A1972">
        <v>1968</v>
      </c>
      <c r="B1972">
        <f>ROUND(VLOOKUP(X1972,角色属性总表!AG:AI,2,FALSE)/角色属性总表!$C$34,0)</f>
        <v>152</v>
      </c>
      <c r="C1972">
        <f>ROUND(VLOOKUP(X1972,角色属性总表!Y:AE,3,FALSE)/J1972,0)</f>
        <v>64</v>
      </c>
      <c r="D1972">
        <f>ROUND(VLOOKUP(X1972,角色属性总表!AG:AI,3,FALSE)/角色属性总表!$C$35,0)</f>
        <v>159</v>
      </c>
      <c r="E1972">
        <f t="shared" si="300"/>
        <v>762</v>
      </c>
      <c r="F1972">
        <f t="shared" si="301"/>
        <v>18</v>
      </c>
      <c r="G1972">
        <f t="shared" si="302"/>
        <v>13</v>
      </c>
      <c r="H1972">
        <v>0</v>
      </c>
      <c r="I1972">
        <f t="shared" si="307"/>
        <v>3</v>
      </c>
      <c r="J1972">
        <f>VLOOKUP(AA1972,角色间职业划分!P:AP,20,FALSE)</f>
        <v>9</v>
      </c>
      <c r="K1972">
        <f>IF(X1972=500,100,VLOOKUP(AA1972,角色间职业划分!P:AP,22,FALSE))</f>
        <v>100</v>
      </c>
      <c r="L1972">
        <f>IF(X1972=500,K1972,VLOOKUP(AA1972,角色间职业划分!P:AP,23,FALSE))</f>
        <v>60</v>
      </c>
      <c r="M1972">
        <f>VLOOKUP(AA1972,角色间职业划分!P:AP,24,FALSE)</f>
        <v>0</v>
      </c>
      <c r="N1972">
        <f>VLOOKUP(AA1972,角色间职业划分!P:AP,14)*100</f>
        <v>95</v>
      </c>
      <c r="O1972">
        <f>VLOOKUP(AA1972,角色间职业划分!P:Z,9,FALSE)</f>
        <v>0</v>
      </c>
      <c r="P1972">
        <f>VLOOKUP(AA1972,角色间职业划分!P:AP,10,FALSE)</f>
        <v>0</v>
      </c>
      <c r="Q1972">
        <f>VLOOKUP(AA1972,角色间职业划分!P:AP,15,FALSE)</f>
        <v>0</v>
      </c>
      <c r="R1972">
        <f>VLOOKUP(AA1972,角色间职业划分!P:AP,16,FALSE)</f>
        <v>0</v>
      </c>
      <c r="S1972">
        <f>VLOOKUP(AA1972,角色间职业划分!P:AP,17,FALSE)</f>
        <v>0</v>
      </c>
      <c r="T1972">
        <f>VLOOKUP(AA1972,角色间职业划分!P:AP,18,FALSE)</f>
        <v>0</v>
      </c>
      <c r="U1972">
        <f>VLOOKUP(AA1972,角色间职业划分!P:AP,27,FALSE)</f>
        <v>0</v>
      </c>
      <c r="V1972">
        <f t="shared" si="303"/>
        <v>4.9999999999999991</v>
      </c>
      <c r="W1972">
        <f>VLOOKUP(AA1972,角色间职业划分!P:Q,2,FALSE)</f>
        <v>40</v>
      </c>
      <c r="X1972">
        <f t="shared" si="308"/>
        <v>49</v>
      </c>
      <c r="Y1972">
        <f>INT(VLOOKUP(X1972,角色属性总表!AG:AH,2,FALSE)*角色属性总表!$C$38)</f>
        <v>1062</v>
      </c>
      <c r="AA1972">
        <f t="shared" si="309"/>
        <v>20</v>
      </c>
      <c r="AB1972">
        <f>VLOOKUP(X1972,角色属性总表!AG:AI,2,FALSE)*VLOOKUP(角色等级属性!AA1972,角色间职业划分!P:AG,13,FALSE)/角色间职业划分!$AB$9</f>
        <v>1907.4376984508806</v>
      </c>
      <c r="AC1972">
        <f>VLOOKUP(X1972,角色属性总表!AG:AI,3,FALSE)*VLOOKUP(AA1972,角色间职业划分!P:AG,8,FALSE)/角色间职业划分!$W$9</f>
        <v>2936.8429999999998</v>
      </c>
      <c r="AD1972">
        <f>VLOOKUP(AA1972,角色间职业划分!P:AP,26,FALSE)</f>
        <v>0.4</v>
      </c>
      <c r="AE1972">
        <f>VLOOKUP(X1972,角色属性总表!I:Q,3,FALSE)</f>
        <v>475.77600000000007</v>
      </c>
      <c r="AF1972">
        <f>VLOOKUP(AA1972,角色间职业划分!P:AP,11,FALSE)</f>
        <v>0.35</v>
      </c>
      <c r="AG1972">
        <f t="shared" si="304"/>
        <v>2344.5569620253164</v>
      </c>
      <c r="AH1972">
        <f t="shared" si="305"/>
        <v>477</v>
      </c>
      <c r="AJ1972">
        <f t="shared" si="306"/>
        <v>1867.5569620253164</v>
      </c>
      <c r="AK1972">
        <v>1968</v>
      </c>
    </row>
    <row r="1973" spans="1:37" x14ac:dyDescent="0.15">
      <c r="A1973">
        <v>1969</v>
      </c>
      <c r="B1973">
        <f>ROUND(VLOOKUP(X1973,角色属性总表!AG:AI,2,FALSE)/角色属性总表!$C$34,0)</f>
        <v>154</v>
      </c>
      <c r="C1973">
        <f>ROUND(VLOOKUP(X1973,角色属性总表!Y:AE,3,FALSE)/J1973,0)</f>
        <v>65</v>
      </c>
      <c r="D1973">
        <f>ROUND(VLOOKUP(X1973,角色属性总表!AG:AI,3,FALSE)/角色属性总表!$C$35,0)</f>
        <v>161</v>
      </c>
      <c r="E1973">
        <f t="shared" si="300"/>
        <v>775</v>
      </c>
      <c r="F1973">
        <f t="shared" si="301"/>
        <v>19</v>
      </c>
      <c r="G1973">
        <f t="shared" si="302"/>
        <v>13</v>
      </c>
      <c r="H1973">
        <v>0</v>
      </c>
      <c r="I1973">
        <f t="shared" si="307"/>
        <v>3</v>
      </c>
      <c r="J1973">
        <f>VLOOKUP(AA1973,角色间职业划分!P:AP,20,FALSE)</f>
        <v>9</v>
      </c>
      <c r="K1973">
        <f>IF(X1973=500,100,VLOOKUP(AA1973,角色间职业划分!P:AP,22,FALSE))</f>
        <v>100</v>
      </c>
      <c r="L1973">
        <f>IF(X1973=500,K1973,VLOOKUP(AA1973,角色间职业划分!P:AP,23,FALSE))</f>
        <v>60</v>
      </c>
      <c r="M1973">
        <f>VLOOKUP(AA1973,角色间职业划分!P:AP,24,FALSE)</f>
        <v>0</v>
      </c>
      <c r="N1973">
        <f>VLOOKUP(AA1973,角色间职业划分!P:AP,14)*100</f>
        <v>95</v>
      </c>
      <c r="O1973">
        <f>VLOOKUP(AA1973,角色间职业划分!P:Z,9,FALSE)</f>
        <v>0</v>
      </c>
      <c r="P1973">
        <f>VLOOKUP(AA1973,角色间职业划分!P:AP,10,FALSE)</f>
        <v>0</v>
      </c>
      <c r="Q1973">
        <f>VLOOKUP(AA1973,角色间职业划分!P:AP,15,FALSE)</f>
        <v>0</v>
      </c>
      <c r="R1973">
        <f>VLOOKUP(AA1973,角色间职业划分!P:AP,16,FALSE)</f>
        <v>0</v>
      </c>
      <c r="S1973">
        <f>VLOOKUP(AA1973,角色间职业划分!P:AP,17,FALSE)</f>
        <v>0</v>
      </c>
      <c r="T1973">
        <f>VLOOKUP(AA1973,角色间职业划分!P:AP,18,FALSE)</f>
        <v>0</v>
      </c>
      <c r="U1973">
        <f>VLOOKUP(AA1973,角色间职业划分!P:AP,27,FALSE)</f>
        <v>0</v>
      </c>
      <c r="V1973">
        <f t="shared" si="303"/>
        <v>4.9999999999999991</v>
      </c>
      <c r="W1973">
        <f>VLOOKUP(AA1973,角色间职业划分!P:Q,2,FALSE)</f>
        <v>40</v>
      </c>
      <c r="X1973">
        <f t="shared" si="308"/>
        <v>50</v>
      </c>
      <c r="Y1973">
        <f>INT(VLOOKUP(X1973,角色属性总表!AG:AH,2,FALSE)*角色属性总表!$C$38)</f>
        <v>1080</v>
      </c>
      <c r="AA1973">
        <f t="shared" si="309"/>
        <v>20</v>
      </c>
      <c r="AB1973">
        <f>VLOOKUP(X1973,角色属性总表!AG:AI,2,FALSE)*VLOOKUP(角色等级属性!AA1973,角色间职业划分!P:AG,13,FALSE)/角色间职业划分!$AB$9</f>
        <v>1939.7671509669972</v>
      </c>
      <c r="AC1973">
        <f>VLOOKUP(X1973,角色属性总表!AG:AI,3,FALSE)*VLOOKUP(AA1973,角色间职业划分!P:AG,8,FALSE)/角色间职业划分!$W$9</f>
        <v>2986.62</v>
      </c>
      <c r="AD1973">
        <f>VLOOKUP(AA1973,角色间职业划分!P:AP,26,FALSE)</f>
        <v>0.4</v>
      </c>
      <c r="AE1973">
        <f>VLOOKUP(X1973,角色属性总表!I:Q,3,FALSE)</f>
        <v>483.84000000000003</v>
      </c>
      <c r="AF1973">
        <f>VLOOKUP(AA1973,角色间职业划分!P:AP,11,FALSE)</f>
        <v>0.35</v>
      </c>
      <c r="AG1973">
        <f t="shared" si="304"/>
        <v>2423.2338316268883</v>
      </c>
      <c r="AH1973">
        <f t="shared" si="305"/>
        <v>483</v>
      </c>
      <c r="AJ1973">
        <f t="shared" si="306"/>
        <v>1940.2338316268883</v>
      </c>
      <c r="AK1973">
        <v>1969</v>
      </c>
    </row>
    <row r="1974" spans="1:37" x14ac:dyDescent="0.15">
      <c r="A1974">
        <v>1970</v>
      </c>
      <c r="B1974">
        <f>ROUND(VLOOKUP(X1974,角色属性总表!AG:AI,2,FALSE)/角色属性总表!$C$34,0)</f>
        <v>157</v>
      </c>
      <c r="C1974">
        <f>ROUND(VLOOKUP(X1974,角色属性总表!Y:AE,3,FALSE)/J1974,0)</f>
        <v>67</v>
      </c>
      <c r="D1974">
        <f>ROUND(VLOOKUP(X1974,角色属性总表!AG:AI,3,FALSE)/角色属性总表!$C$35,0)</f>
        <v>164</v>
      </c>
      <c r="E1974">
        <f t="shared" si="300"/>
        <v>788</v>
      </c>
      <c r="F1974">
        <f t="shared" si="301"/>
        <v>19</v>
      </c>
      <c r="G1974">
        <f t="shared" si="302"/>
        <v>13</v>
      </c>
      <c r="H1974">
        <v>0</v>
      </c>
      <c r="I1974">
        <f t="shared" si="307"/>
        <v>3</v>
      </c>
      <c r="J1974">
        <f>VLOOKUP(AA1974,角色间职业划分!P:AP,20,FALSE)</f>
        <v>9</v>
      </c>
      <c r="K1974">
        <f>IF(X1974=500,100,VLOOKUP(AA1974,角色间职业划分!P:AP,22,FALSE))</f>
        <v>100</v>
      </c>
      <c r="L1974">
        <f>IF(X1974=500,K1974,VLOOKUP(AA1974,角色间职业划分!P:AP,23,FALSE))</f>
        <v>60</v>
      </c>
      <c r="M1974">
        <f>VLOOKUP(AA1974,角色间职业划分!P:AP,24,FALSE)</f>
        <v>0</v>
      </c>
      <c r="N1974">
        <f>VLOOKUP(AA1974,角色间职业划分!P:AP,14)*100</f>
        <v>95</v>
      </c>
      <c r="O1974">
        <f>VLOOKUP(AA1974,角色间职业划分!P:Z,9,FALSE)</f>
        <v>0</v>
      </c>
      <c r="P1974">
        <f>VLOOKUP(AA1974,角色间职业划分!P:AP,10,FALSE)</f>
        <v>0</v>
      </c>
      <c r="Q1974">
        <f>VLOOKUP(AA1974,角色间职业划分!P:AP,15,FALSE)</f>
        <v>0</v>
      </c>
      <c r="R1974">
        <f>VLOOKUP(AA1974,角色间职业划分!P:AP,16,FALSE)</f>
        <v>0</v>
      </c>
      <c r="S1974">
        <f>VLOOKUP(AA1974,角色间职业划分!P:AP,17,FALSE)</f>
        <v>0</v>
      </c>
      <c r="T1974">
        <f>VLOOKUP(AA1974,角色间职业划分!P:AP,18,FALSE)</f>
        <v>0</v>
      </c>
      <c r="U1974">
        <f>VLOOKUP(AA1974,角色间职业划分!P:AP,27,FALSE)</f>
        <v>0</v>
      </c>
      <c r="V1974">
        <f t="shared" si="303"/>
        <v>4.9999999999999991</v>
      </c>
      <c r="W1974">
        <f>VLOOKUP(AA1974,角色间职业划分!P:Q,2,FALSE)</f>
        <v>40</v>
      </c>
      <c r="X1974">
        <f t="shared" si="308"/>
        <v>51</v>
      </c>
      <c r="Y1974">
        <f>INT(VLOOKUP(X1974,角色属性总表!AG:AH,2,FALSE)*角色属性总表!$C$38)</f>
        <v>1098</v>
      </c>
      <c r="AA1974">
        <f t="shared" si="309"/>
        <v>20</v>
      </c>
      <c r="AB1974">
        <f>VLOOKUP(X1974,角色属性总表!AG:AI,2,FALSE)*VLOOKUP(角色等级属性!AA1974,角色间职业划分!P:AG,13,FALSE)/角色间职业划分!$AB$9</f>
        <v>1972.0966034831135</v>
      </c>
      <c r="AC1974">
        <f>VLOOKUP(X1974,角色属性总表!AG:AI,3,FALSE)*VLOOKUP(AA1974,角色间职业划分!P:AG,8,FALSE)/角色间职业划分!$W$9</f>
        <v>3036.3969999999995</v>
      </c>
      <c r="AD1974">
        <f>VLOOKUP(AA1974,角色间职业划分!P:AP,26,FALSE)</f>
        <v>0.4</v>
      </c>
      <c r="AE1974">
        <f>VLOOKUP(X1974,角色属性总表!I:Q,3,FALSE)</f>
        <v>491.904</v>
      </c>
      <c r="AF1974">
        <f>VLOOKUP(AA1974,角色间职业划分!P:AP,11,FALSE)</f>
        <v>0.35</v>
      </c>
      <c r="AG1974">
        <f t="shared" si="304"/>
        <v>2502.9990454047806</v>
      </c>
      <c r="AH1974">
        <f t="shared" si="305"/>
        <v>492</v>
      </c>
      <c r="AJ1974">
        <f t="shared" si="306"/>
        <v>2010.9990454047806</v>
      </c>
      <c r="AK1974">
        <v>1970</v>
      </c>
    </row>
    <row r="1975" spans="1:37" x14ac:dyDescent="0.15">
      <c r="A1975">
        <v>1971</v>
      </c>
      <c r="B1975">
        <f>ROUND(VLOOKUP(X1975,角色属性总表!AG:AI,2,FALSE)/角色属性总表!$C$34,0)</f>
        <v>159</v>
      </c>
      <c r="C1975">
        <f>ROUND(VLOOKUP(X1975,角色属性总表!Y:AE,3,FALSE)/J1975,0)</f>
        <v>69</v>
      </c>
      <c r="D1975">
        <f>ROUND(VLOOKUP(X1975,角色属性总表!AG:AI,3,FALSE)/角色属性总表!$C$35,0)</f>
        <v>167</v>
      </c>
      <c r="E1975">
        <f t="shared" si="300"/>
        <v>801</v>
      </c>
      <c r="F1975">
        <f t="shared" si="301"/>
        <v>18</v>
      </c>
      <c r="G1975">
        <f t="shared" si="302"/>
        <v>13</v>
      </c>
      <c r="H1975">
        <v>0</v>
      </c>
      <c r="I1975">
        <f t="shared" si="307"/>
        <v>3</v>
      </c>
      <c r="J1975">
        <f>VLOOKUP(AA1975,角色间职业划分!P:AP,20,FALSE)</f>
        <v>9</v>
      </c>
      <c r="K1975">
        <f>IF(X1975=500,100,VLOOKUP(AA1975,角色间职业划分!P:AP,22,FALSE))</f>
        <v>100</v>
      </c>
      <c r="L1975">
        <f>IF(X1975=500,K1975,VLOOKUP(AA1975,角色间职业划分!P:AP,23,FALSE))</f>
        <v>60</v>
      </c>
      <c r="M1975">
        <f>VLOOKUP(AA1975,角色间职业划分!P:AP,24,FALSE)</f>
        <v>0</v>
      </c>
      <c r="N1975">
        <f>VLOOKUP(AA1975,角色间职业划分!P:AP,14)*100</f>
        <v>95</v>
      </c>
      <c r="O1975">
        <f>VLOOKUP(AA1975,角色间职业划分!P:Z,9,FALSE)</f>
        <v>0</v>
      </c>
      <c r="P1975">
        <f>VLOOKUP(AA1975,角色间职业划分!P:AP,10,FALSE)</f>
        <v>0</v>
      </c>
      <c r="Q1975">
        <f>VLOOKUP(AA1975,角色间职业划分!P:AP,15,FALSE)</f>
        <v>0</v>
      </c>
      <c r="R1975">
        <f>VLOOKUP(AA1975,角色间职业划分!P:AP,16,FALSE)</f>
        <v>0</v>
      </c>
      <c r="S1975">
        <f>VLOOKUP(AA1975,角色间职业划分!P:AP,17,FALSE)</f>
        <v>0</v>
      </c>
      <c r="T1975">
        <f>VLOOKUP(AA1975,角色间职业划分!P:AP,18,FALSE)</f>
        <v>0</v>
      </c>
      <c r="U1975">
        <f>VLOOKUP(AA1975,角色间职业划分!P:AP,27,FALSE)</f>
        <v>0</v>
      </c>
      <c r="V1975">
        <f t="shared" si="303"/>
        <v>4.9999999999999991</v>
      </c>
      <c r="W1975">
        <f>VLOOKUP(AA1975,角色间职业划分!P:Q,2,FALSE)</f>
        <v>40</v>
      </c>
      <c r="X1975">
        <f t="shared" si="308"/>
        <v>52</v>
      </c>
      <c r="Y1975">
        <f>INT(VLOOKUP(X1975,角色属性总表!AG:AH,2,FALSE)*角色属性总表!$C$38)</f>
        <v>1116</v>
      </c>
      <c r="AA1975">
        <f t="shared" si="309"/>
        <v>20</v>
      </c>
      <c r="AB1975">
        <f>VLOOKUP(X1975,角色属性总表!AG:AI,2,FALSE)*VLOOKUP(角色等级属性!AA1975,角色间职业划分!P:AG,13,FALSE)/角色间职业划分!$AB$9</f>
        <v>2004.4260559992301</v>
      </c>
      <c r="AC1975">
        <f>VLOOKUP(X1975,角色属性总表!AG:AI,3,FALSE)*VLOOKUP(AA1975,角色间职业划分!P:AG,8,FALSE)/角色间职业划分!$W$9</f>
        <v>3086.1740000000004</v>
      </c>
      <c r="AD1975">
        <f>VLOOKUP(AA1975,角色间职业划分!P:AP,26,FALSE)</f>
        <v>0.4</v>
      </c>
      <c r="AE1975">
        <f>VLOOKUP(X1975,角色属性总表!I:Q,3,FALSE)</f>
        <v>499.96800000000007</v>
      </c>
      <c r="AF1975">
        <f>VLOOKUP(AA1975,角色间职业划分!P:AP,11,FALSE)</f>
        <v>0.35</v>
      </c>
      <c r="AG1975">
        <f t="shared" si="304"/>
        <v>2583.8497653174322</v>
      </c>
      <c r="AH1975">
        <f t="shared" si="305"/>
        <v>501</v>
      </c>
      <c r="AJ1975">
        <f t="shared" si="306"/>
        <v>2082.8497653174322</v>
      </c>
      <c r="AK1975">
        <v>1971</v>
      </c>
    </row>
    <row r="1976" spans="1:37" x14ac:dyDescent="0.15">
      <c r="A1976">
        <v>1972</v>
      </c>
      <c r="B1976">
        <f>ROUND(VLOOKUP(X1976,角色属性总表!AG:AI,2,FALSE)/角色属性总表!$C$34,0)</f>
        <v>162</v>
      </c>
      <c r="C1976">
        <f>ROUND(VLOOKUP(X1976,角色属性总表!Y:AE,3,FALSE)/J1976,0)</f>
        <v>71</v>
      </c>
      <c r="D1976">
        <f>ROUND(VLOOKUP(X1976,角色属性总表!AG:AI,3,FALSE)/角色属性总表!$C$35,0)</f>
        <v>169</v>
      </c>
      <c r="E1976">
        <f t="shared" si="300"/>
        <v>814</v>
      </c>
      <c r="F1976">
        <f t="shared" si="301"/>
        <v>19</v>
      </c>
      <c r="G1976">
        <f t="shared" si="302"/>
        <v>13</v>
      </c>
      <c r="H1976">
        <v>0</v>
      </c>
      <c r="I1976">
        <f t="shared" si="307"/>
        <v>3</v>
      </c>
      <c r="J1976">
        <f>VLOOKUP(AA1976,角色间职业划分!P:AP,20,FALSE)</f>
        <v>9</v>
      </c>
      <c r="K1976">
        <f>IF(X1976=500,100,VLOOKUP(AA1976,角色间职业划分!P:AP,22,FALSE))</f>
        <v>100</v>
      </c>
      <c r="L1976">
        <f>IF(X1976=500,K1976,VLOOKUP(AA1976,角色间职业划分!P:AP,23,FALSE))</f>
        <v>60</v>
      </c>
      <c r="M1976">
        <f>VLOOKUP(AA1976,角色间职业划分!P:AP,24,FALSE)</f>
        <v>0</v>
      </c>
      <c r="N1976">
        <f>VLOOKUP(AA1976,角色间职业划分!P:AP,14)*100</f>
        <v>95</v>
      </c>
      <c r="O1976">
        <f>VLOOKUP(AA1976,角色间职业划分!P:Z,9,FALSE)</f>
        <v>0</v>
      </c>
      <c r="P1976">
        <f>VLOOKUP(AA1976,角色间职业划分!P:AP,10,FALSE)</f>
        <v>0</v>
      </c>
      <c r="Q1976">
        <f>VLOOKUP(AA1976,角色间职业划分!P:AP,15,FALSE)</f>
        <v>0</v>
      </c>
      <c r="R1976">
        <f>VLOOKUP(AA1976,角色间职业划分!P:AP,16,FALSE)</f>
        <v>0</v>
      </c>
      <c r="S1976">
        <f>VLOOKUP(AA1976,角色间职业划分!P:AP,17,FALSE)</f>
        <v>0</v>
      </c>
      <c r="T1976">
        <f>VLOOKUP(AA1976,角色间职业划分!P:AP,18,FALSE)</f>
        <v>0</v>
      </c>
      <c r="U1976">
        <f>VLOOKUP(AA1976,角色间职业划分!P:AP,27,FALSE)</f>
        <v>0</v>
      </c>
      <c r="V1976">
        <f t="shared" si="303"/>
        <v>4.9999999999999991</v>
      </c>
      <c r="W1976">
        <f>VLOOKUP(AA1976,角色间职业划分!P:Q,2,FALSE)</f>
        <v>40</v>
      </c>
      <c r="X1976">
        <f t="shared" si="308"/>
        <v>53</v>
      </c>
      <c r="Y1976">
        <f>INT(VLOOKUP(X1976,角色属性总表!AG:AH,2,FALSE)*角色属性总表!$C$38)</f>
        <v>1134</v>
      </c>
      <c r="AA1976">
        <f t="shared" si="309"/>
        <v>20</v>
      </c>
      <c r="AB1976">
        <f>VLOOKUP(X1976,角色属性总表!AG:AI,2,FALSE)*VLOOKUP(角色等级属性!AA1976,角色间职业划分!P:AG,13,FALSE)/角色间职业划分!$AB$9</f>
        <v>2036.7555085153467</v>
      </c>
      <c r="AC1976">
        <f>VLOOKUP(X1976,角色属性总表!AG:AI,3,FALSE)*VLOOKUP(AA1976,角色间职业划分!P:AG,8,FALSE)/角色间职业划分!$W$9</f>
        <v>3135.9509999999996</v>
      </c>
      <c r="AD1976">
        <f>VLOOKUP(AA1976,角色间职业划分!P:AP,26,FALSE)</f>
        <v>0.4</v>
      </c>
      <c r="AE1976">
        <f>VLOOKUP(X1976,角色属性总表!I:Q,3,FALSE)</f>
        <v>508.03199999999993</v>
      </c>
      <c r="AF1976">
        <f>VLOOKUP(AA1976,角色间职业划分!P:AP,11,FALSE)</f>
        <v>0.35</v>
      </c>
      <c r="AG1976">
        <f t="shared" si="304"/>
        <v>2665.7833144094129</v>
      </c>
      <c r="AH1976">
        <f t="shared" si="305"/>
        <v>507</v>
      </c>
      <c r="AJ1976">
        <f t="shared" si="306"/>
        <v>2158.7833144094129</v>
      </c>
      <c r="AK1976">
        <v>1972</v>
      </c>
    </row>
    <row r="1977" spans="1:37" x14ac:dyDescent="0.15">
      <c r="A1977">
        <v>1973</v>
      </c>
      <c r="B1977">
        <f>ROUND(VLOOKUP(X1977,角色属性总表!AG:AI,2,FALSE)/角色属性总表!$C$34,0)</f>
        <v>165</v>
      </c>
      <c r="C1977">
        <f>ROUND(VLOOKUP(X1977,角色属性总表!Y:AE,3,FALSE)/J1977,0)</f>
        <v>73</v>
      </c>
      <c r="D1977">
        <f>ROUND(VLOOKUP(X1977,角色属性总表!AG:AI,3,FALSE)/角色属性总表!$C$35,0)</f>
        <v>172</v>
      </c>
      <c r="E1977">
        <f t="shared" si="300"/>
        <v>827</v>
      </c>
      <c r="F1977">
        <f t="shared" si="301"/>
        <v>19</v>
      </c>
      <c r="G1977">
        <f t="shared" si="302"/>
        <v>13</v>
      </c>
      <c r="H1977">
        <v>0</v>
      </c>
      <c r="I1977">
        <f t="shared" si="307"/>
        <v>3</v>
      </c>
      <c r="J1977">
        <f>VLOOKUP(AA1977,角色间职业划分!P:AP,20,FALSE)</f>
        <v>9</v>
      </c>
      <c r="K1977">
        <f>IF(X1977=500,100,VLOOKUP(AA1977,角色间职业划分!P:AP,22,FALSE))</f>
        <v>100</v>
      </c>
      <c r="L1977">
        <f>IF(X1977=500,K1977,VLOOKUP(AA1977,角色间职业划分!P:AP,23,FALSE))</f>
        <v>60</v>
      </c>
      <c r="M1977">
        <f>VLOOKUP(AA1977,角色间职业划分!P:AP,24,FALSE)</f>
        <v>0</v>
      </c>
      <c r="N1977">
        <f>VLOOKUP(AA1977,角色间职业划分!P:AP,14)*100</f>
        <v>95</v>
      </c>
      <c r="O1977">
        <f>VLOOKUP(AA1977,角色间职业划分!P:Z,9,FALSE)</f>
        <v>0</v>
      </c>
      <c r="P1977">
        <f>VLOOKUP(AA1977,角色间职业划分!P:AP,10,FALSE)</f>
        <v>0</v>
      </c>
      <c r="Q1977">
        <f>VLOOKUP(AA1977,角色间职业划分!P:AP,15,FALSE)</f>
        <v>0</v>
      </c>
      <c r="R1977">
        <f>VLOOKUP(AA1977,角色间职业划分!P:AP,16,FALSE)</f>
        <v>0</v>
      </c>
      <c r="S1977">
        <f>VLOOKUP(AA1977,角色间职业划分!P:AP,17,FALSE)</f>
        <v>0</v>
      </c>
      <c r="T1977">
        <f>VLOOKUP(AA1977,角色间职业划分!P:AP,18,FALSE)</f>
        <v>0</v>
      </c>
      <c r="U1977">
        <f>VLOOKUP(AA1977,角色间职业划分!P:AP,27,FALSE)</f>
        <v>0</v>
      </c>
      <c r="V1977">
        <f t="shared" si="303"/>
        <v>4.9999999999999991</v>
      </c>
      <c r="W1977">
        <f>VLOOKUP(AA1977,角色间职业划分!P:Q,2,FALSE)</f>
        <v>40</v>
      </c>
      <c r="X1977">
        <f t="shared" si="308"/>
        <v>54</v>
      </c>
      <c r="Y1977">
        <f>INT(VLOOKUP(X1977,角色属性总表!AG:AH,2,FALSE)*角色属性总表!$C$38)</f>
        <v>1152</v>
      </c>
      <c r="AA1977">
        <f t="shared" si="309"/>
        <v>20</v>
      </c>
      <c r="AB1977">
        <f>VLOOKUP(X1977,角色属性总表!AG:AI,2,FALSE)*VLOOKUP(角色等级属性!AA1977,角色间职业划分!P:AG,13,FALSE)/角色间职业划分!$AB$9</f>
        <v>2069.0849610314635</v>
      </c>
      <c r="AC1977">
        <f>VLOOKUP(X1977,角色属性总表!AG:AI,3,FALSE)*VLOOKUP(AA1977,角色间职业划分!P:AG,8,FALSE)/角色间职业划分!$W$9</f>
        <v>3185.7280000000001</v>
      </c>
      <c r="AD1977">
        <f>VLOOKUP(AA1977,角色间职业划分!P:AP,26,FALSE)</f>
        <v>0.4</v>
      </c>
      <c r="AE1977">
        <f>VLOOKUP(X1977,角色属性总表!I:Q,3,FALSE)</f>
        <v>516.096</v>
      </c>
      <c r="AF1977">
        <f>VLOOKUP(AA1977,角色间职业划分!P:AP,11,FALSE)</f>
        <v>0.35</v>
      </c>
      <c r="AG1977">
        <f t="shared" si="304"/>
        <v>2748.7971694205635</v>
      </c>
      <c r="AH1977">
        <f t="shared" si="305"/>
        <v>516</v>
      </c>
      <c r="AJ1977">
        <f t="shared" si="306"/>
        <v>2232.7971694205635</v>
      </c>
      <c r="AK1977">
        <v>1973</v>
      </c>
    </row>
    <row r="1978" spans="1:37" x14ac:dyDescent="0.15">
      <c r="A1978">
        <v>1974</v>
      </c>
      <c r="B1978">
        <f>ROUND(VLOOKUP(X1978,角色属性总表!AG:AI,2,FALSE)/角色属性总表!$C$34,0)</f>
        <v>167</v>
      </c>
      <c r="C1978">
        <f>ROUND(VLOOKUP(X1978,角色属性总表!Y:AE,3,FALSE)/J1978,0)</f>
        <v>75</v>
      </c>
      <c r="D1978">
        <f>ROUND(VLOOKUP(X1978,角色属性总表!AG:AI,3,FALSE)/角色属性总表!$C$35,0)</f>
        <v>175</v>
      </c>
      <c r="E1978">
        <f t="shared" si="300"/>
        <v>840</v>
      </c>
      <c r="F1978">
        <f t="shared" si="301"/>
        <v>18</v>
      </c>
      <c r="G1978">
        <f t="shared" si="302"/>
        <v>13</v>
      </c>
      <c r="H1978">
        <v>0</v>
      </c>
      <c r="I1978">
        <f t="shared" si="307"/>
        <v>3</v>
      </c>
      <c r="J1978">
        <f>VLOOKUP(AA1978,角色间职业划分!P:AP,20,FALSE)</f>
        <v>9</v>
      </c>
      <c r="K1978">
        <f>IF(X1978=500,100,VLOOKUP(AA1978,角色间职业划分!P:AP,22,FALSE))</f>
        <v>100</v>
      </c>
      <c r="L1978">
        <f>IF(X1978=500,K1978,VLOOKUP(AA1978,角色间职业划分!P:AP,23,FALSE))</f>
        <v>60</v>
      </c>
      <c r="M1978">
        <f>VLOOKUP(AA1978,角色间职业划分!P:AP,24,FALSE)</f>
        <v>0</v>
      </c>
      <c r="N1978">
        <f>VLOOKUP(AA1978,角色间职业划分!P:AP,14)*100</f>
        <v>95</v>
      </c>
      <c r="O1978">
        <f>VLOOKUP(AA1978,角色间职业划分!P:Z,9,FALSE)</f>
        <v>0</v>
      </c>
      <c r="P1978">
        <f>VLOOKUP(AA1978,角色间职业划分!P:AP,10,FALSE)</f>
        <v>0</v>
      </c>
      <c r="Q1978">
        <f>VLOOKUP(AA1978,角色间职业划分!P:AP,15,FALSE)</f>
        <v>0</v>
      </c>
      <c r="R1978">
        <f>VLOOKUP(AA1978,角色间职业划分!P:AP,16,FALSE)</f>
        <v>0</v>
      </c>
      <c r="S1978">
        <f>VLOOKUP(AA1978,角色间职业划分!P:AP,17,FALSE)</f>
        <v>0</v>
      </c>
      <c r="T1978">
        <f>VLOOKUP(AA1978,角色间职业划分!P:AP,18,FALSE)</f>
        <v>0</v>
      </c>
      <c r="U1978">
        <f>VLOOKUP(AA1978,角色间职业划分!P:AP,27,FALSE)</f>
        <v>0</v>
      </c>
      <c r="V1978">
        <f t="shared" si="303"/>
        <v>4.9999999999999991</v>
      </c>
      <c r="W1978">
        <f>VLOOKUP(AA1978,角色间职业划分!P:Q,2,FALSE)</f>
        <v>40</v>
      </c>
      <c r="X1978">
        <f t="shared" si="308"/>
        <v>55</v>
      </c>
      <c r="Y1978">
        <f>INT(VLOOKUP(X1978,角色属性总表!AG:AH,2,FALSE)*角色属性总表!$C$38)</f>
        <v>1170</v>
      </c>
      <c r="AA1978">
        <f t="shared" si="309"/>
        <v>20</v>
      </c>
      <c r="AB1978">
        <f>VLOOKUP(X1978,角色属性总表!AG:AI,2,FALSE)*VLOOKUP(角色等级属性!AA1978,角色间职业划分!P:AG,13,FALSE)/角色间职业划分!$AB$9</f>
        <v>2101.4144135475804</v>
      </c>
      <c r="AC1978">
        <f>VLOOKUP(X1978,角色属性总表!AG:AI,3,FALSE)*VLOOKUP(AA1978,角色间职业划分!P:AG,8,FALSE)/角色间职业划分!$W$9</f>
        <v>3235.5049999999997</v>
      </c>
      <c r="AD1978">
        <f>VLOOKUP(AA1978,角色间职业划分!P:AP,26,FALSE)</f>
        <v>0.4</v>
      </c>
      <c r="AE1978">
        <f>VLOOKUP(X1978,角色属性总表!I:Q,3,FALSE)</f>
        <v>524.16</v>
      </c>
      <c r="AF1978">
        <f>VLOOKUP(AA1978,角色间职业划分!P:AP,11,FALSE)</f>
        <v>0.35</v>
      </c>
      <c r="AG1978">
        <f t="shared" si="304"/>
        <v>2832.8889538847047</v>
      </c>
      <c r="AH1978">
        <f t="shared" si="305"/>
        <v>525</v>
      </c>
      <c r="AJ1978">
        <f t="shared" si="306"/>
        <v>2307.8889538847047</v>
      </c>
      <c r="AK1978">
        <v>1974</v>
      </c>
    </row>
    <row r="1979" spans="1:37" x14ac:dyDescent="0.15">
      <c r="A1979">
        <v>1975</v>
      </c>
      <c r="B1979">
        <f>ROUND(VLOOKUP(X1979,角色属性总表!AG:AI,2,FALSE)/角色属性总表!$C$34,0)</f>
        <v>170</v>
      </c>
      <c r="C1979">
        <f>ROUND(VLOOKUP(X1979,角色属性总表!Y:AE,3,FALSE)/J1979,0)</f>
        <v>77</v>
      </c>
      <c r="D1979">
        <f>ROUND(VLOOKUP(X1979,角色属性总表!AG:AI,3,FALSE)/角色属性总表!$C$35,0)</f>
        <v>177</v>
      </c>
      <c r="E1979">
        <f t="shared" si="300"/>
        <v>853</v>
      </c>
      <c r="F1979">
        <f t="shared" si="301"/>
        <v>19</v>
      </c>
      <c r="G1979">
        <f t="shared" si="302"/>
        <v>13</v>
      </c>
      <c r="H1979">
        <v>0</v>
      </c>
      <c r="I1979">
        <f t="shared" si="307"/>
        <v>3</v>
      </c>
      <c r="J1979">
        <f>VLOOKUP(AA1979,角色间职业划分!P:AP,20,FALSE)</f>
        <v>9</v>
      </c>
      <c r="K1979">
        <f>IF(X1979=500,100,VLOOKUP(AA1979,角色间职业划分!P:AP,22,FALSE))</f>
        <v>100</v>
      </c>
      <c r="L1979">
        <f>IF(X1979=500,K1979,VLOOKUP(AA1979,角色间职业划分!P:AP,23,FALSE))</f>
        <v>60</v>
      </c>
      <c r="M1979">
        <f>VLOOKUP(AA1979,角色间职业划分!P:AP,24,FALSE)</f>
        <v>0</v>
      </c>
      <c r="N1979">
        <f>VLOOKUP(AA1979,角色间职业划分!P:AP,14)*100</f>
        <v>95</v>
      </c>
      <c r="O1979">
        <f>VLOOKUP(AA1979,角色间职业划分!P:Z,9,FALSE)</f>
        <v>0</v>
      </c>
      <c r="P1979">
        <f>VLOOKUP(AA1979,角色间职业划分!P:AP,10,FALSE)</f>
        <v>0</v>
      </c>
      <c r="Q1979">
        <f>VLOOKUP(AA1979,角色间职业划分!P:AP,15,FALSE)</f>
        <v>0</v>
      </c>
      <c r="R1979">
        <f>VLOOKUP(AA1979,角色间职业划分!P:AP,16,FALSE)</f>
        <v>0</v>
      </c>
      <c r="S1979">
        <f>VLOOKUP(AA1979,角色间职业划分!P:AP,17,FALSE)</f>
        <v>0</v>
      </c>
      <c r="T1979">
        <f>VLOOKUP(AA1979,角色间职业划分!P:AP,18,FALSE)</f>
        <v>0</v>
      </c>
      <c r="U1979">
        <f>VLOOKUP(AA1979,角色间职业划分!P:AP,27,FALSE)</f>
        <v>0</v>
      </c>
      <c r="V1979">
        <f t="shared" si="303"/>
        <v>4.9999999999999991</v>
      </c>
      <c r="W1979">
        <f>VLOOKUP(AA1979,角色间职业划分!P:Q,2,FALSE)</f>
        <v>40</v>
      </c>
      <c r="X1979">
        <f t="shared" si="308"/>
        <v>56</v>
      </c>
      <c r="Y1979">
        <f>INT(VLOOKUP(X1979,角色属性总表!AG:AH,2,FALSE)*角色属性总表!$C$38)</f>
        <v>1188</v>
      </c>
      <c r="AA1979">
        <f t="shared" si="309"/>
        <v>20</v>
      </c>
      <c r="AB1979">
        <f>VLOOKUP(X1979,角色属性总表!AG:AI,2,FALSE)*VLOOKUP(角色等级属性!AA1979,角色间职业划分!P:AG,13,FALSE)/角色间职业划分!$AB$9</f>
        <v>2133.7438660636967</v>
      </c>
      <c r="AC1979">
        <f>VLOOKUP(X1979,角色属性总表!AG:AI,3,FALSE)*VLOOKUP(AA1979,角色间职业划分!P:AG,8,FALSE)/角色间职业划分!$W$9</f>
        <v>3285.2819999999997</v>
      </c>
      <c r="AD1979">
        <f>VLOOKUP(AA1979,角色间职业划分!P:AP,26,FALSE)</f>
        <v>0.4</v>
      </c>
      <c r="AE1979">
        <f>VLOOKUP(X1979,角色属性总表!I:Q,3,FALSE)</f>
        <v>532.22399999999993</v>
      </c>
      <c r="AF1979">
        <f>VLOOKUP(AA1979,角色间职业划分!P:AP,11,FALSE)</f>
        <v>0.35</v>
      </c>
      <c r="AG1979">
        <f t="shared" si="304"/>
        <v>2918.0564316774216</v>
      </c>
      <c r="AH1979">
        <f t="shared" si="305"/>
        <v>531</v>
      </c>
      <c r="AJ1979">
        <f t="shared" si="306"/>
        <v>2387.0564316774216</v>
      </c>
      <c r="AK1979">
        <v>1975</v>
      </c>
    </row>
    <row r="1980" spans="1:37" x14ac:dyDescent="0.15">
      <c r="A1980">
        <v>1976</v>
      </c>
      <c r="B1980">
        <f>ROUND(VLOOKUP(X1980,角色属性总表!AG:AI,2,FALSE)/角色属性总表!$C$34,0)</f>
        <v>172</v>
      </c>
      <c r="C1980">
        <f>ROUND(VLOOKUP(X1980,角色属性总表!Y:AE,3,FALSE)/J1980,0)</f>
        <v>79</v>
      </c>
      <c r="D1980">
        <f>ROUND(VLOOKUP(X1980,角色属性总表!AG:AI,3,FALSE)/角色属性总表!$C$35,0)</f>
        <v>180</v>
      </c>
      <c r="E1980">
        <f t="shared" si="300"/>
        <v>866</v>
      </c>
      <c r="F1980">
        <f t="shared" si="301"/>
        <v>19</v>
      </c>
      <c r="G1980">
        <f t="shared" si="302"/>
        <v>13</v>
      </c>
      <c r="H1980">
        <v>0</v>
      </c>
      <c r="I1980">
        <f t="shared" si="307"/>
        <v>3</v>
      </c>
      <c r="J1980">
        <f>VLOOKUP(AA1980,角色间职业划分!P:AP,20,FALSE)</f>
        <v>9</v>
      </c>
      <c r="K1980">
        <f>IF(X1980=500,100,VLOOKUP(AA1980,角色间职业划分!P:AP,22,FALSE))</f>
        <v>100</v>
      </c>
      <c r="L1980">
        <f>IF(X1980=500,K1980,VLOOKUP(AA1980,角色间职业划分!P:AP,23,FALSE))</f>
        <v>60</v>
      </c>
      <c r="M1980">
        <f>VLOOKUP(AA1980,角色间职业划分!P:AP,24,FALSE)</f>
        <v>0</v>
      </c>
      <c r="N1980">
        <f>VLOOKUP(AA1980,角色间职业划分!P:AP,14)*100</f>
        <v>95</v>
      </c>
      <c r="O1980">
        <f>VLOOKUP(AA1980,角色间职业划分!P:Z,9,FALSE)</f>
        <v>0</v>
      </c>
      <c r="P1980">
        <f>VLOOKUP(AA1980,角色间职业划分!P:AP,10,FALSE)</f>
        <v>0</v>
      </c>
      <c r="Q1980">
        <f>VLOOKUP(AA1980,角色间职业划分!P:AP,15,FALSE)</f>
        <v>0</v>
      </c>
      <c r="R1980">
        <f>VLOOKUP(AA1980,角色间职业划分!P:AP,16,FALSE)</f>
        <v>0</v>
      </c>
      <c r="S1980">
        <f>VLOOKUP(AA1980,角色间职业划分!P:AP,17,FALSE)</f>
        <v>0</v>
      </c>
      <c r="T1980">
        <f>VLOOKUP(AA1980,角色间职业划分!P:AP,18,FALSE)</f>
        <v>0</v>
      </c>
      <c r="U1980">
        <f>VLOOKUP(AA1980,角色间职业划分!P:AP,27,FALSE)</f>
        <v>0</v>
      </c>
      <c r="V1980">
        <f t="shared" si="303"/>
        <v>4.9999999999999991</v>
      </c>
      <c r="W1980">
        <f>VLOOKUP(AA1980,角色间职业划分!P:Q,2,FALSE)</f>
        <v>40</v>
      </c>
      <c r="X1980">
        <f t="shared" si="308"/>
        <v>57</v>
      </c>
      <c r="Y1980">
        <f>INT(VLOOKUP(X1980,角色属性总表!AG:AH,2,FALSE)*角色属性总表!$C$38)</f>
        <v>1206</v>
      </c>
      <c r="AA1980">
        <f t="shared" si="309"/>
        <v>20</v>
      </c>
      <c r="AB1980">
        <f>VLOOKUP(X1980,角色属性总表!AG:AI,2,FALSE)*VLOOKUP(角色等级属性!AA1980,角色间职业划分!P:AG,13,FALSE)/角色间职业划分!$AB$9</f>
        <v>2166.0733185798135</v>
      </c>
      <c r="AC1980">
        <f>VLOOKUP(X1980,角色属性总表!AG:AI,3,FALSE)*VLOOKUP(AA1980,角色间职业划分!P:AG,8,FALSE)/角色间职业划分!$W$9</f>
        <v>3335.0590000000002</v>
      </c>
      <c r="AD1980">
        <f>VLOOKUP(AA1980,角色间职业划分!P:AP,26,FALSE)</f>
        <v>0.4</v>
      </c>
      <c r="AE1980">
        <f>VLOOKUP(X1980,角色属性总表!I:Q,3,FALSE)</f>
        <v>540.28800000000012</v>
      </c>
      <c r="AF1980">
        <f>VLOOKUP(AA1980,角色间职业划分!P:AP,11,FALSE)</f>
        <v>0.35</v>
      </c>
      <c r="AG1980">
        <f t="shared" si="304"/>
        <v>3004.2975009764273</v>
      </c>
      <c r="AH1980">
        <f t="shared" si="305"/>
        <v>540</v>
      </c>
      <c r="AJ1980">
        <f t="shared" si="306"/>
        <v>2464.2975009764273</v>
      </c>
      <c r="AK1980">
        <v>1976</v>
      </c>
    </row>
    <row r="1981" spans="1:37" x14ac:dyDescent="0.15">
      <c r="A1981">
        <v>1977</v>
      </c>
      <c r="B1981">
        <f>ROUND(VLOOKUP(X1981,角色属性总表!AG:AI,2,FALSE)/角色属性总表!$C$34,0)</f>
        <v>175</v>
      </c>
      <c r="C1981">
        <f>ROUND(VLOOKUP(X1981,角色属性总表!Y:AE,3,FALSE)/J1981,0)</f>
        <v>82</v>
      </c>
      <c r="D1981">
        <f>ROUND(VLOOKUP(X1981,角色属性总表!AG:AI,3,FALSE)/角色属性总表!$C$35,0)</f>
        <v>183</v>
      </c>
      <c r="E1981">
        <f t="shared" si="300"/>
        <v>879</v>
      </c>
      <c r="F1981">
        <f t="shared" si="301"/>
        <v>18</v>
      </c>
      <c r="G1981">
        <f t="shared" si="302"/>
        <v>13</v>
      </c>
      <c r="H1981">
        <v>0</v>
      </c>
      <c r="I1981">
        <f t="shared" si="307"/>
        <v>3</v>
      </c>
      <c r="J1981">
        <f>VLOOKUP(AA1981,角色间职业划分!P:AP,20,FALSE)</f>
        <v>9</v>
      </c>
      <c r="K1981">
        <f>IF(X1981=500,100,VLOOKUP(AA1981,角色间职业划分!P:AP,22,FALSE))</f>
        <v>100</v>
      </c>
      <c r="L1981">
        <f>IF(X1981=500,K1981,VLOOKUP(AA1981,角色间职业划分!P:AP,23,FALSE))</f>
        <v>60</v>
      </c>
      <c r="M1981">
        <f>VLOOKUP(AA1981,角色间职业划分!P:AP,24,FALSE)</f>
        <v>0</v>
      </c>
      <c r="N1981">
        <f>VLOOKUP(AA1981,角色间职业划分!P:AP,14)*100</f>
        <v>95</v>
      </c>
      <c r="O1981">
        <f>VLOOKUP(AA1981,角色间职业划分!P:Z,9,FALSE)</f>
        <v>0</v>
      </c>
      <c r="P1981">
        <f>VLOOKUP(AA1981,角色间职业划分!P:AP,10,FALSE)</f>
        <v>0</v>
      </c>
      <c r="Q1981">
        <f>VLOOKUP(AA1981,角色间职业划分!P:AP,15,FALSE)</f>
        <v>0</v>
      </c>
      <c r="R1981">
        <f>VLOOKUP(AA1981,角色间职业划分!P:AP,16,FALSE)</f>
        <v>0</v>
      </c>
      <c r="S1981">
        <f>VLOOKUP(AA1981,角色间职业划分!P:AP,17,FALSE)</f>
        <v>0</v>
      </c>
      <c r="T1981">
        <f>VLOOKUP(AA1981,角色间职业划分!P:AP,18,FALSE)</f>
        <v>0</v>
      </c>
      <c r="U1981">
        <f>VLOOKUP(AA1981,角色间职业划分!P:AP,27,FALSE)</f>
        <v>0</v>
      </c>
      <c r="V1981">
        <f t="shared" si="303"/>
        <v>4.9999999999999991</v>
      </c>
      <c r="W1981">
        <f>VLOOKUP(AA1981,角色间职业划分!P:Q,2,FALSE)</f>
        <v>40</v>
      </c>
      <c r="X1981">
        <f t="shared" si="308"/>
        <v>58</v>
      </c>
      <c r="Y1981">
        <f>INT(VLOOKUP(X1981,角色属性总表!AG:AH,2,FALSE)*角色属性总表!$C$38)</f>
        <v>1224</v>
      </c>
      <c r="AA1981">
        <f t="shared" si="309"/>
        <v>20</v>
      </c>
      <c r="AB1981">
        <f>VLOOKUP(X1981,角色属性总表!AG:AI,2,FALSE)*VLOOKUP(角色等级属性!AA1981,角色间职业划分!P:AG,13,FALSE)/角色间职业划分!$AB$9</f>
        <v>2198.4027710959299</v>
      </c>
      <c r="AC1981">
        <f>VLOOKUP(X1981,角色属性总表!AG:AI,3,FALSE)*VLOOKUP(AA1981,角色间职业划分!P:AG,8,FALSE)/角色间职业划分!$W$9</f>
        <v>3384.8359999999993</v>
      </c>
      <c r="AD1981">
        <f>VLOOKUP(AA1981,角色间职业划分!P:AP,26,FALSE)</f>
        <v>0.4</v>
      </c>
      <c r="AE1981">
        <f>VLOOKUP(X1981,角色属性总表!I:Q,3,FALSE)</f>
        <v>548.35199999999998</v>
      </c>
      <c r="AF1981">
        <f>VLOOKUP(AA1981,角色间职业划分!P:AP,11,FALSE)</f>
        <v>0.35</v>
      </c>
      <c r="AG1981">
        <f t="shared" si="304"/>
        <v>3091.6101886015781</v>
      </c>
      <c r="AH1981">
        <f t="shared" si="305"/>
        <v>549</v>
      </c>
      <c r="AJ1981">
        <f t="shared" si="306"/>
        <v>2542.6101886015781</v>
      </c>
      <c r="AK1981">
        <v>1977</v>
      </c>
    </row>
    <row r="1982" spans="1:37" x14ac:dyDescent="0.15">
      <c r="A1982">
        <v>1978</v>
      </c>
      <c r="B1982">
        <f>ROUND(VLOOKUP(X1982,角色属性总表!AG:AI,2,FALSE)/角色属性总表!$C$34,0)</f>
        <v>177</v>
      </c>
      <c r="C1982">
        <f>ROUND(VLOOKUP(X1982,角色属性总表!Y:AE,3,FALSE)/J1982,0)</f>
        <v>84</v>
      </c>
      <c r="D1982">
        <f>ROUND(VLOOKUP(X1982,角色属性总表!AG:AI,3,FALSE)/角色属性总表!$C$35,0)</f>
        <v>185</v>
      </c>
      <c r="E1982">
        <f t="shared" si="300"/>
        <v>892</v>
      </c>
      <c r="F1982">
        <f t="shared" si="301"/>
        <v>19</v>
      </c>
      <c r="G1982">
        <f t="shared" si="302"/>
        <v>13</v>
      </c>
      <c r="H1982">
        <v>0</v>
      </c>
      <c r="I1982">
        <f t="shared" si="307"/>
        <v>3</v>
      </c>
      <c r="J1982">
        <f>VLOOKUP(AA1982,角色间职业划分!P:AP,20,FALSE)</f>
        <v>9</v>
      </c>
      <c r="K1982">
        <f>IF(X1982=500,100,VLOOKUP(AA1982,角色间职业划分!P:AP,22,FALSE))</f>
        <v>100</v>
      </c>
      <c r="L1982">
        <f>IF(X1982=500,K1982,VLOOKUP(AA1982,角色间职业划分!P:AP,23,FALSE))</f>
        <v>60</v>
      </c>
      <c r="M1982">
        <f>VLOOKUP(AA1982,角色间职业划分!P:AP,24,FALSE)</f>
        <v>0</v>
      </c>
      <c r="N1982">
        <f>VLOOKUP(AA1982,角色间职业划分!P:AP,14)*100</f>
        <v>95</v>
      </c>
      <c r="O1982">
        <f>VLOOKUP(AA1982,角色间职业划分!P:Z,9,FALSE)</f>
        <v>0</v>
      </c>
      <c r="P1982">
        <f>VLOOKUP(AA1982,角色间职业划分!P:AP,10,FALSE)</f>
        <v>0</v>
      </c>
      <c r="Q1982">
        <f>VLOOKUP(AA1982,角色间职业划分!P:AP,15,FALSE)</f>
        <v>0</v>
      </c>
      <c r="R1982">
        <f>VLOOKUP(AA1982,角色间职业划分!P:AP,16,FALSE)</f>
        <v>0</v>
      </c>
      <c r="S1982">
        <f>VLOOKUP(AA1982,角色间职业划分!P:AP,17,FALSE)</f>
        <v>0</v>
      </c>
      <c r="T1982">
        <f>VLOOKUP(AA1982,角色间职业划分!P:AP,18,FALSE)</f>
        <v>0</v>
      </c>
      <c r="U1982">
        <f>VLOOKUP(AA1982,角色间职业划分!P:AP,27,FALSE)</f>
        <v>0</v>
      </c>
      <c r="V1982">
        <f t="shared" si="303"/>
        <v>4.9999999999999991</v>
      </c>
      <c r="W1982">
        <f>VLOOKUP(AA1982,角色间职业划分!P:Q,2,FALSE)</f>
        <v>40</v>
      </c>
      <c r="X1982">
        <f t="shared" si="308"/>
        <v>59</v>
      </c>
      <c r="Y1982">
        <f>INT(VLOOKUP(X1982,角色属性总表!AG:AH,2,FALSE)*角色属性总表!$C$38)</f>
        <v>1242</v>
      </c>
      <c r="AA1982">
        <f t="shared" si="309"/>
        <v>20</v>
      </c>
      <c r="AB1982">
        <f>VLOOKUP(X1982,角色属性总表!AG:AI,2,FALSE)*VLOOKUP(角色等级属性!AA1982,角色间职业划分!P:AG,13,FALSE)/角色间职业划分!$AB$9</f>
        <v>2230.7322236120463</v>
      </c>
      <c r="AC1982">
        <f>VLOOKUP(X1982,角色属性总表!AG:AI,3,FALSE)*VLOOKUP(AA1982,角色间职业划分!P:AG,8,FALSE)/角色间职业划分!$W$9</f>
        <v>3434.6130000000003</v>
      </c>
      <c r="AD1982">
        <f>VLOOKUP(AA1982,角色间职业划分!P:AP,26,FALSE)</f>
        <v>0.4</v>
      </c>
      <c r="AE1982">
        <f>VLOOKUP(X1982,角色属性总表!I:Q,3,FALSE)</f>
        <v>556.41600000000005</v>
      </c>
      <c r="AF1982">
        <f>VLOOKUP(AA1982,角色间职业划分!P:AP,11,FALSE)</f>
        <v>0.35</v>
      </c>
      <c r="AG1982">
        <f t="shared" si="304"/>
        <v>3179.9926447047615</v>
      </c>
      <c r="AH1982">
        <f t="shared" si="305"/>
        <v>555</v>
      </c>
      <c r="AJ1982">
        <f t="shared" si="306"/>
        <v>2624.9926447047615</v>
      </c>
      <c r="AK1982">
        <v>1978</v>
      </c>
    </row>
    <row r="1983" spans="1:37" x14ac:dyDescent="0.15">
      <c r="A1983">
        <v>1979</v>
      </c>
      <c r="B1983">
        <f>ROUND(VLOOKUP(X1983,角色属性总表!AG:AI,2,FALSE)/角色属性总表!$C$34,0)</f>
        <v>180</v>
      </c>
      <c r="C1983">
        <f>ROUND(VLOOKUP(X1983,角色属性总表!Y:AE,3,FALSE)/J1983,0)</f>
        <v>86</v>
      </c>
      <c r="D1983">
        <f>ROUND(VLOOKUP(X1983,角色属性总表!AG:AI,3,FALSE)/角色属性总表!$C$35,0)</f>
        <v>188</v>
      </c>
      <c r="E1983">
        <f t="shared" si="300"/>
        <v>905</v>
      </c>
      <c r="F1983">
        <f t="shared" si="301"/>
        <v>19</v>
      </c>
      <c r="G1983">
        <f t="shared" si="302"/>
        <v>13</v>
      </c>
      <c r="H1983">
        <v>0</v>
      </c>
      <c r="I1983">
        <f t="shared" si="307"/>
        <v>3</v>
      </c>
      <c r="J1983">
        <f>VLOOKUP(AA1983,角色间职业划分!P:AP,20,FALSE)</f>
        <v>9</v>
      </c>
      <c r="K1983">
        <f>IF(X1983=500,100,VLOOKUP(AA1983,角色间职业划分!P:AP,22,FALSE))</f>
        <v>100</v>
      </c>
      <c r="L1983">
        <f>IF(X1983=500,K1983,VLOOKUP(AA1983,角色间职业划分!P:AP,23,FALSE))</f>
        <v>60</v>
      </c>
      <c r="M1983">
        <f>VLOOKUP(AA1983,角色间职业划分!P:AP,24,FALSE)</f>
        <v>0</v>
      </c>
      <c r="N1983">
        <f>VLOOKUP(AA1983,角色间职业划分!P:AP,14)*100</f>
        <v>95</v>
      </c>
      <c r="O1983">
        <f>VLOOKUP(AA1983,角色间职业划分!P:Z,9,FALSE)</f>
        <v>0</v>
      </c>
      <c r="P1983">
        <f>VLOOKUP(AA1983,角色间职业划分!P:AP,10,FALSE)</f>
        <v>0</v>
      </c>
      <c r="Q1983">
        <f>VLOOKUP(AA1983,角色间职业划分!P:AP,15,FALSE)</f>
        <v>0</v>
      </c>
      <c r="R1983">
        <f>VLOOKUP(AA1983,角色间职业划分!P:AP,16,FALSE)</f>
        <v>0</v>
      </c>
      <c r="S1983">
        <f>VLOOKUP(AA1983,角色间职业划分!P:AP,17,FALSE)</f>
        <v>0</v>
      </c>
      <c r="T1983">
        <f>VLOOKUP(AA1983,角色间职业划分!P:AP,18,FALSE)</f>
        <v>0</v>
      </c>
      <c r="U1983">
        <f>VLOOKUP(AA1983,角色间职业划分!P:AP,27,FALSE)</f>
        <v>0</v>
      </c>
      <c r="V1983">
        <f t="shared" si="303"/>
        <v>4.9999999999999991</v>
      </c>
      <c r="W1983">
        <f>VLOOKUP(AA1983,角色间职业划分!P:Q,2,FALSE)</f>
        <v>40</v>
      </c>
      <c r="X1983">
        <f t="shared" si="308"/>
        <v>60</v>
      </c>
      <c r="Y1983">
        <f>INT(VLOOKUP(X1983,角色属性总表!AG:AH,2,FALSE)*角色属性总表!$C$38)</f>
        <v>1260</v>
      </c>
      <c r="AA1983">
        <f t="shared" si="309"/>
        <v>20</v>
      </c>
      <c r="AB1983">
        <f>VLOOKUP(X1983,角色属性总表!AG:AI,2,FALSE)*VLOOKUP(角色等级属性!AA1983,角色间职业划分!P:AG,13,FALSE)/角色间职业划分!$AB$9</f>
        <v>2263.0616761281635</v>
      </c>
      <c r="AC1983">
        <f>VLOOKUP(X1983,角色属性总表!AG:AI,3,FALSE)*VLOOKUP(AA1983,角色间职业划分!P:AG,8,FALSE)/角色间职业划分!$W$9</f>
        <v>3484.3900000000003</v>
      </c>
      <c r="AD1983">
        <f>VLOOKUP(AA1983,角色间职业划分!P:AP,26,FALSE)</f>
        <v>0.4</v>
      </c>
      <c r="AE1983">
        <f>VLOOKUP(X1983,角色属性总表!I:Q,3,FALSE)</f>
        <v>564.48</v>
      </c>
      <c r="AF1983">
        <f>VLOOKUP(AA1983,角色间职业划分!P:AP,11,FALSE)</f>
        <v>0.35</v>
      </c>
      <c r="AG1983">
        <f t="shared" si="304"/>
        <v>3269.4431377826704</v>
      </c>
      <c r="AH1983">
        <f t="shared" si="305"/>
        <v>564</v>
      </c>
      <c r="AJ1983">
        <f t="shared" si="306"/>
        <v>2705.4431377826704</v>
      </c>
      <c r="AK1983">
        <v>1979</v>
      </c>
    </row>
    <row r="1984" spans="1:37" x14ac:dyDescent="0.15">
      <c r="A1984">
        <v>1980</v>
      </c>
      <c r="B1984">
        <f>ROUND(VLOOKUP(X1984,角色属性总表!AG:AI,2,FALSE)/角色属性总表!$C$34,0)</f>
        <v>183</v>
      </c>
      <c r="C1984">
        <f>ROUND(VLOOKUP(X1984,角色属性总表!Y:AE,3,FALSE)/J1984,0)</f>
        <v>88</v>
      </c>
      <c r="D1984">
        <f>ROUND(VLOOKUP(X1984,角色属性总表!AG:AI,3,FALSE)/角色属性总表!$C$35,0)</f>
        <v>191</v>
      </c>
      <c r="E1984">
        <f t="shared" si="300"/>
        <v>918</v>
      </c>
      <c r="F1984">
        <f t="shared" si="301"/>
        <v>19</v>
      </c>
      <c r="G1984">
        <f t="shared" si="302"/>
        <v>13</v>
      </c>
      <c r="H1984">
        <v>0</v>
      </c>
      <c r="I1984">
        <f t="shared" si="307"/>
        <v>3</v>
      </c>
      <c r="J1984">
        <f>VLOOKUP(AA1984,角色间职业划分!P:AP,20,FALSE)</f>
        <v>9</v>
      </c>
      <c r="K1984">
        <f>IF(X1984=500,100,VLOOKUP(AA1984,角色间职业划分!P:AP,22,FALSE))</f>
        <v>100</v>
      </c>
      <c r="L1984">
        <f>IF(X1984=500,K1984,VLOOKUP(AA1984,角色间职业划分!P:AP,23,FALSE))</f>
        <v>60</v>
      </c>
      <c r="M1984">
        <f>VLOOKUP(AA1984,角色间职业划分!P:AP,24,FALSE)</f>
        <v>0</v>
      </c>
      <c r="N1984">
        <f>VLOOKUP(AA1984,角色间职业划分!P:AP,14)*100</f>
        <v>95</v>
      </c>
      <c r="O1984">
        <f>VLOOKUP(AA1984,角色间职业划分!P:Z,9,FALSE)</f>
        <v>0</v>
      </c>
      <c r="P1984">
        <f>VLOOKUP(AA1984,角色间职业划分!P:AP,10,FALSE)</f>
        <v>0</v>
      </c>
      <c r="Q1984">
        <f>VLOOKUP(AA1984,角色间职业划分!P:AP,15,FALSE)</f>
        <v>0</v>
      </c>
      <c r="R1984">
        <f>VLOOKUP(AA1984,角色间职业划分!P:AP,16,FALSE)</f>
        <v>0</v>
      </c>
      <c r="S1984">
        <f>VLOOKUP(AA1984,角色间职业划分!P:AP,17,FALSE)</f>
        <v>0</v>
      </c>
      <c r="T1984">
        <f>VLOOKUP(AA1984,角色间职业划分!P:AP,18,FALSE)</f>
        <v>0</v>
      </c>
      <c r="U1984">
        <f>VLOOKUP(AA1984,角色间职业划分!P:AP,27,FALSE)</f>
        <v>0</v>
      </c>
      <c r="V1984">
        <f t="shared" si="303"/>
        <v>4.9999999999999991</v>
      </c>
      <c r="W1984">
        <f>VLOOKUP(AA1984,角色间职业划分!P:Q,2,FALSE)</f>
        <v>40</v>
      </c>
      <c r="X1984">
        <f t="shared" si="308"/>
        <v>61</v>
      </c>
      <c r="Y1984">
        <f>INT(VLOOKUP(X1984,角色属性总表!AG:AH,2,FALSE)*角色属性总表!$C$38)</f>
        <v>1278</v>
      </c>
      <c r="AA1984">
        <f t="shared" si="309"/>
        <v>20</v>
      </c>
      <c r="AB1984">
        <f>VLOOKUP(X1984,角色属性总表!AG:AI,2,FALSE)*VLOOKUP(角色等级属性!AA1984,角色间职业划分!P:AG,13,FALSE)/角色间职业划分!$AB$9</f>
        <v>2295.3911286442799</v>
      </c>
      <c r="AC1984">
        <f>VLOOKUP(X1984,角色属性总表!AG:AI,3,FALSE)*VLOOKUP(AA1984,角色间职业划分!P:AG,8,FALSE)/角色间职业划分!$W$9</f>
        <v>3534.1669999999999</v>
      </c>
      <c r="AD1984">
        <f>VLOOKUP(AA1984,角色间职业划分!P:AP,26,FALSE)</f>
        <v>0.4</v>
      </c>
      <c r="AE1984">
        <f>VLOOKUP(X1984,角色属性总表!I:Q,3,FALSE)</f>
        <v>572.54399999999998</v>
      </c>
      <c r="AF1984">
        <f>VLOOKUP(AA1984,角色间职业划分!P:AP,11,FALSE)</f>
        <v>0.35</v>
      </c>
      <c r="AG1984">
        <f t="shared" si="304"/>
        <v>3359.960049987993</v>
      </c>
      <c r="AH1984">
        <f t="shared" si="305"/>
        <v>573</v>
      </c>
      <c r="AJ1984">
        <f t="shared" si="306"/>
        <v>2786.960049987993</v>
      </c>
      <c r="AK1984">
        <v>1980</v>
      </c>
    </row>
    <row r="1985" spans="1:37" x14ac:dyDescent="0.15">
      <c r="A1985">
        <v>1981</v>
      </c>
      <c r="B1985">
        <f>ROUND(VLOOKUP(X1985,角色属性总表!AG:AI,2,FALSE)/角色属性总表!$C$34,0)</f>
        <v>185</v>
      </c>
      <c r="C1985">
        <f>ROUND(VLOOKUP(X1985,角色属性总表!Y:AE,3,FALSE)/J1985,0)</f>
        <v>90</v>
      </c>
      <c r="D1985">
        <f>ROUND(VLOOKUP(X1985,角色属性总表!AG:AI,3,FALSE)/角色属性总表!$C$35,0)</f>
        <v>194</v>
      </c>
      <c r="E1985">
        <f t="shared" si="300"/>
        <v>931</v>
      </c>
      <c r="F1985">
        <f t="shared" si="301"/>
        <v>18</v>
      </c>
      <c r="G1985">
        <f t="shared" si="302"/>
        <v>13</v>
      </c>
      <c r="H1985">
        <v>0</v>
      </c>
      <c r="I1985">
        <f t="shared" si="307"/>
        <v>3</v>
      </c>
      <c r="J1985">
        <f>VLOOKUP(AA1985,角色间职业划分!P:AP,20,FALSE)</f>
        <v>9</v>
      </c>
      <c r="K1985">
        <f>IF(X1985=500,100,VLOOKUP(AA1985,角色间职业划分!P:AP,22,FALSE))</f>
        <v>100</v>
      </c>
      <c r="L1985">
        <f>IF(X1985=500,K1985,VLOOKUP(AA1985,角色间职业划分!P:AP,23,FALSE))</f>
        <v>60</v>
      </c>
      <c r="M1985">
        <f>VLOOKUP(AA1985,角色间职业划分!P:AP,24,FALSE)</f>
        <v>0</v>
      </c>
      <c r="N1985">
        <f>VLOOKUP(AA1985,角色间职业划分!P:AP,14)*100</f>
        <v>95</v>
      </c>
      <c r="O1985">
        <f>VLOOKUP(AA1985,角色间职业划分!P:Z,9,FALSE)</f>
        <v>0</v>
      </c>
      <c r="P1985">
        <f>VLOOKUP(AA1985,角色间职业划分!P:AP,10,FALSE)</f>
        <v>0</v>
      </c>
      <c r="Q1985">
        <f>VLOOKUP(AA1985,角色间职业划分!P:AP,15,FALSE)</f>
        <v>0</v>
      </c>
      <c r="R1985">
        <f>VLOOKUP(AA1985,角色间职业划分!P:AP,16,FALSE)</f>
        <v>0</v>
      </c>
      <c r="S1985">
        <f>VLOOKUP(AA1985,角色间职业划分!P:AP,17,FALSE)</f>
        <v>0</v>
      </c>
      <c r="T1985">
        <f>VLOOKUP(AA1985,角色间职业划分!P:AP,18,FALSE)</f>
        <v>0</v>
      </c>
      <c r="U1985">
        <f>VLOOKUP(AA1985,角色间职业划分!P:AP,27,FALSE)</f>
        <v>0</v>
      </c>
      <c r="V1985">
        <f t="shared" si="303"/>
        <v>4.9999999999999991</v>
      </c>
      <c r="W1985">
        <f>VLOOKUP(AA1985,角色间职业划分!P:Q,2,FALSE)</f>
        <v>40</v>
      </c>
      <c r="X1985">
        <f t="shared" si="308"/>
        <v>62</v>
      </c>
      <c r="Y1985">
        <f>INT(VLOOKUP(X1985,角色属性总表!AG:AH,2,FALSE)*角色属性总表!$C$38)</f>
        <v>1296</v>
      </c>
      <c r="AA1985">
        <f t="shared" si="309"/>
        <v>20</v>
      </c>
      <c r="AB1985">
        <f>VLOOKUP(X1985,角色属性总表!AG:AI,2,FALSE)*VLOOKUP(角色等级属性!AA1985,角色间职业划分!P:AG,13,FALSE)/角色间职业划分!$AB$9</f>
        <v>2327.7205811603967</v>
      </c>
      <c r="AC1985">
        <f>VLOOKUP(X1985,角色属性总表!AG:AI,3,FALSE)*VLOOKUP(AA1985,角色间职业划分!P:AG,8,FALSE)/角色间职业划分!$W$9</f>
        <v>3583.9440000000004</v>
      </c>
      <c r="AD1985">
        <f>VLOOKUP(AA1985,角色间职业划分!P:AP,26,FALSE)</f>
        <v>0.4</v>
      </c>
      <c r="AE1985">
        <f>VLOOKUP(X1985,角色属性总表!I:Q,3,FALSE)</f>
        <v>580.60800000000006</v>
      </c>
      <c r="AF1985">
        <f>VLOOKUP(AA1985,角色间职业划分!P:AP,11,FALSE)</f>
        <v>0.35</v>
      </c>
      <c r="AG1985">
        <f t="shared" si="304"/>
        <v>3451.5418727167485</v>
      </c>
      <c r="AH1985">
        <f t="shared" si="305"/>
        <v>582</v>
      </c>
      <c r="AJ1985">
        <f t="shared" si="306"/>
        <v>2869.5418727167485</v>
      </c>
      <c r="AK1985">
        <v>1981</v>
      </c>
    </row>
    <row r="1986" spans="1:37" x14ac:dyDescent="0.15">
      <c r="A1986">
        <v>1982</v>
      </c>
      <c r="B1986">
        <f>ROUND(VLOOKUP(X1986,角色属性总表!AG:AI,2,FALSE)/角色属性总表!$C$34,0)</f>
        <v>188</v>
      </c>
      <c r="C1986">
        <f>ROUND(VLOOKUP(X1986,角色属性总表!Y:AE,3,FALSE)/J1986,0)</f>
        <v>93</v>
      </c>
      <c r="D1986">
        <f>ROUND(VLOOKUP(X1986,角色属性总表!AG:AI,3,FALSE)/角色属性总表!$C$35,0)</f>
        <v>196</v>
      </c>
      <c r="E1986">
        <f t="shared" si="300"/>
        <v>944</v>
      </c>
      <c r="F1986">
        <f t="shared" si="301"/>
        <v>19</v>
      </c>
      <c r="G1986">
        <f t="shared" si="302"/>
        <v>13</v>
      </c>
      <c r="H1986">
        <v>0</v>
      </c>
      <c r="I1986">
        <f t="shared" si="307"/>
        <v>3</v>
      </c>
      <c r="J1986">
        <f>VLOOKUP(AA1986,角色间职业划分!P:AP,20,FALSE)</f>
        <v>9</v>
      </c>
      <c r="K1986">
        <f>IF(X1986=500,100,VLOOKUP(AA1986,角色间职业划分!P:AP,22,FALSE))</f>
        <v>100</v>
      </c>
      <c r="L1986">
        <f>IF(X1986=500,K1986,VLOOKUP(AA1986,角色间职业划分!P:AP,23,FALSE))</f>
        <v>60</v>
      </c>
      <c r="M1986">
        <f>VLOOKUP(AA1986,角色间职业划分!P:AP,24,FALSE)</f>
        <v>0</v>
      </c>
      <c r="N1986">
        <f>VLOOKUP(AA1986,角色间职业划分!P:AP,14)*100</f>
        <v>95</v>
      </c>
      <c r="O1986">
        <f>VLOOKUP(AA1986,角色间职业划分!P:Z,9,FALSE)</f>
        <v>0</v>
      </c>
      <c r="P1986">
        <f>VLOOKUP(AA1986,角色间职业划分!P:AP,10,FALSE)</f>
        <v>0</v>
      </c>
      <c r="Q1986">
        <f>VLOOKUP(AA1986,角色间职业划分!P:AP,15,FALSE)</f>
        <v>0</v>
      </c>
      <c r="R1986">
        <f>VLOOKUP(AA1986,角色间职业划分!P:AP,16,FALSE)</f>
        <v>0</v>
      </c>
      <c r="S1986">
        <f>VLOOKUP(AA1986,角色间职业划分!P:AP,17,FALSE)</f>
        <v>0</v>
      </c>
      <c r="T1986">
        <f>VLOOKUP(AA1986,角色间职业划分!P:AP,18,FALSE)</f>
        <v>0</v>
      </c>
      <c r="U1986">
        <f>VLOOKUP(AA1986,角色间职业划分!P:AP,27,FALSE)</f>
        <v>0</v>
      </c>
      <c r="V1986">
        <f t="shared" si="303"/>
        <v>4.9999999999999991</v>
      </c>
      <c r="W1986">
        <f>VLOOKUP(AA1986,角色间职业划分!P:Q,2,FALSE)</f>
        <v>40</v>
      </c>
      <c r="X1986">
        <f t="shared" si="308"/>
        <v>63</v>
      </c>
      <c r="Y1986">
        <f>INT(VLOOKUP(X1986,角色属性总表!AG:AH,2,FALSE)*角色属性总表!$C$38)</f>
        <v>1314</v>
      </c>
      <c r="AA1986">
        <f t="shared" si="309"/>
        <v>20</v>
      </c>
      <c r="AB1986">
        <f>VLOOKUP(X1986,角色属性总表!AG:AI,2,FALSE)*VLOOKUP(角色等级属性!AA1986,角色间职业划分!P:AG,13,FALSE)/角色间职业划分!$AB$9</f>
        <v>2360.0500336765131</v>
      </c>
      <c r="AC1986">
        <f>VLOOKUP(X1986,角色属性总表!AG:AI,3,FALSE)*VLOOKUP(AA1986,角色间职业划分!P:AG,8,FALSE)/角色间职业划分!$W$9</f>
        <v>3633.7209999999995</v>
      </c>
      <c r="AD1986">
        <f>VLOOKUP(AA1986,角色间职业划分!P:AP,26,FALSE)</f>
        <v>0.4</v>
      </c>
      <c r="AE1986">
        <f>VLOOKUP(X1986,角色属性总表!I:Q,3,FALSE)</f>
        <v>588.67200000000003</v>
      </c>
      <c r="AF1986">
        <f>VLOOKUP(AA1986,角色间职业划分!P:AP,11,FALSE)</f>
        <v>0.35</v>
      </c>
      <c r="AG1986">
        <f t="shared" si="304"/>
        <v>3544.1872024515219</v>
      </c>
      <c r="AH1986">
        <f t="shared" si="305"/>
        <v>588</v>
      </c>
      <c r="AJ1986">
        <f t="shared" si="306"/>
        <v>2956.1872024515219</v>
      </c>
      <c r="AK1986">
        <v>1982</v>
      </c>
    </row>
    <row r="1987" spans="1:37" x14ac:dyDescent="0.15">
      <c r="A1987">
        <v>1983</v>
      </c>
      <c r="B1987">
        <f>ROUND(VLOOKUP(X1987,角色属性总表!AG:AI,2,FALSE)/角色属性总表!$C$34,0)</f>
        <v>190</v>
      </c>
      <c r="C1987">
        <f>ROUND(VLOOKUP(X1987,角色属性总表!Y:AE,3,FALSE)/J1987,0)</f>
        <v>95</v>
      </c>
      <c r="D1987">
        <f>ROUND(VLOOKUP(X1987,角色属性总表!AG:AI,3,FALSE)/角色属性总表!$C$35,0)</f>
        <v>199</v>
      </c>
      <c r="E1987">
        <f t="shared" si="300"/>
        <v>956</v>
      </c>
      <c r="F1987">
        <f t="shared" si="301"/>
        <v>19</v>
      </c>
      <c r="G1987">
        <f t="shared" si="302"/>
        <v>13</v>
      </c>
      <c r="H1987">
        <v>0</v>
      </c>
      <c r="I1987">
        <f t="shared" si="307"/>
        <v>3</v>
      </c>
      <c r="J1987">
        <f>VLOOKUP(AA1987,角色间职业划分!P:AP,20,FALSE)</f>
        <v>9</v>
      </c>
      <c r="K1987">
        <f>IF(X1987=500,100,VLOOKUP(AA1987,角色间职业划分!P:AP,22,FALSE))</f>
        <v>100</v>
      </c>
      <c r="L1987">
        <f>IF(X1987=500,K1987,VLOOKUP(AA1987,角色间职业划分!P:AP,23,FALSE))</f>
        <v>60</v>
      </c>
      <c r="M1987">
        <f>VLOOKUP(AA1987,角色间职业划分!P:AP,24,FALSE)</f>
        <v>0</v>
      </c>
      <c r="N1987">
        <f>VLOOKUP(AA1987,角色间职业划分!P:AP,14)*100</f>
        <v>95</v>
      </c>
      <c r="O1987">
        <f>VLOOKUP(AA1987,角色间职业划分!P:Z,9,FALSE)</f>
        <v>0</v>
      </c>
      <c r="P1987">
        <f>VLOOKUP(AA1987,角色间职业划分!P:AP,10,FALSE)</f>
        <v>0</v>
      </c>
      <c r="Q1987">
        <f>VLOOKUP(AA1987,角色间职业划分!P:AP,15,FALSE)</f>
        <v>0</v>
      </c>
      <c r="R1987">
        <f>VLOOKUP(AA1987,角色间职业划分!P:AP,16,FALSE)</f>
        <v>0</v>
      </c>
      <c r="S1987">
        <f>VLOOKUP(AA1987,角色间职业划分!P:AP,17,FALSE)</f>
        <v>0</v>
      </c>
      <c r="T1987">
        <f>VLOOKUP(AA1987,角色间职业划分!P:AP,18,FALSE)</f>
        <v>0</v>
      </c>
      <c r="U1987">
        <f>VLOOKUP(AA1987,角色间职业划分!P:AP,27,FALSE)</f>
        <v>0</v>
      </c>
      <c r="V1987">
        <f t="shared" si="303"/>
        <v>4.9999999999999991</v>
      </c>
      <c r="W1987">
        <f>VLOOKUP(AA1987,角色间职业划分!P:Q,2,FALSE)</f>
        <v>40</v>
      </c>
      <c r="X1987">
        <f t="shared" si="308"/>
        <v>64</v>
      </c>
      <c r="Y1987">
        <f>INT(VLOOKUP(X1987,角色属性总表!AG:AH,2,FALSE)*角色属性总表!$C$38)</f>
        <v>1332</v>
      </c>
      <c r="AA1987">
        <f t="shared" si="309"/>
        <v>20</v>
      </c>
      <c r="AB1987">
        <f>VLOOKUP(X1987,角色属性总表!AG:AI,2,FALSE)*VLOOKUP(角色等级属性!AA1987,角色间职业划分!P:AG,13,FALSE)/角色间职业划分!$AB$9</f>
        <v>2392.3794861926294</v>
      </c>
      <c r="AC1987">
        <f>VLOOKUP(X1987,角色属性总表!AG:AI,3,FALSE)*VLOOKUP(AA1987,角色间职业划分!P:AG,8,FALSE)/角色间职业划分!$W$9</f>
        <v>3683.498</v>
      </c>
      <c r="AD1987">
        <f>VLOOKUP(AA1987,角色间职业划分!P:AP,26,FALSE)</f>
        <v>0.4</v>
      </c>
      <c r="AE1987">
        <f>VLOOKUP(X1987,角色属性总表!I:Q,3,FALSE)</f>
        <v>596.73599999999999</v>
      </c>
      <c r="AF1987">
        <f>VLOOKUP(AA1987,角色间职业划分!P:AP,11,FALSE)</f>
        <v>0.35</v>
      </c>
      <c r="AG1987">
        <f t="shared" si="304"/>
        <v>3637.8947368421054</v>
      </c>
      <c r="AH1987">
        <f t="shared" si="305"/>
        <v>597</v>
      </c>
      <c r="AJ1987">
        <f t="shared" si="306"/>
        <v>3040.8947368421054</v>
      </c>
      <c r="AK1987">
        <v>1983</v>
      </c>
    </row>
    <row r="1988" spans="1:37" x14ac:dyDescent="0.15">
      <c r="A1988">
        <v>1984</v>
      </c>
      <c r="B1988">
        <f>ROUND(VLOOKUP(X1988,角色属性总表!AG:AI,2,FALSE)/角色属性总表!$C$34,0)</f>
        <v>193</v>
      </c>
      <c r="C1988">
        <f>ROUND(VLOOKUP(X1988,角色属性总表!Y:AE,3,FALSE)/J1988,0)</f>
        <v>97</v>
      </c>
      <c r="D1988">
        <f>ROUND(VLOOKUP(X1988,角色属性总表!AG:AI,3,FALSE)/角色属性总表!$C$35,0)</f>
        <v>202</v>
      </c>
      <c r="E1988">
        <f t="shared" si="300"/>
        <v>969</v>
      </c>
      <c r="F1988">
        <f t="shared" si="301"/>
        <v>18</v>
      </c>
      <c r="G1988">
        <f t="shared" si="302"/>
        <v>13</v>
      </c>
      <c r="H1988">
        <v>0</v>
      </c>
      <c r="I1988">
        <f t="shared" si="307"/>
        <v>3</v>
      </c>
      <c r="J1988">
        <f>VLOOKUP(AA1988,角色间职业划分!P:AP,20,FALSE)</f>
        <v>9</v>
      </c>
      <c r="K1988">
        <f>IF(X1988=500,100,VLOOKUP(AA1988,角色间职业划分!P:AP,22,FALSE))</f>
        <v>100</v>
      </c>
      <c r="L1988">
        <f>IF(X1988=500,K1988,VLOOKUP(AA1988,角色间职业划分!P:AP,23,FALSE))</f>
        <v>60</v>
      </c>
      <c r="M1988">
        <f>VLOOKUP(AA1988,角色间职业划分!P:AP,24,FALSE)</f>
        <v>0</v>
      </c>
      <c r="N1988">
        <f>VLOOKUP(AA1988,角色间职业划分!P:AP,14)*100</f>
        <v>95</v>
      </c>
      <c r="O1988">
        <f>VLOOKUP(AA1988,角色间职业划分!P:Z,9,FALSE)</f>
        <v>0</v>
      </c>
      <c r="P1988">
        <f>VLOOKUP(AA1988,角色间职业划分!P:AP,10,FALSE)</f>
        <v>0</v>
      </c>
      <c r="Q1988">
        <f>VLOOKUP(AA1988,角色间职业划分!P:AP,15,FALSE)</f>
        <v>0</v>
      </c>
      <c r="R1988">
        <f>VLOOKUP(AA1988,角色间职业划分!P:AP,16,FALSE)</f>
        <v>0</v>
      </c>
      <c r="S1988">
        <f>VLOOKUP(AA1988,角色间职业划分!P:AP,17,FALSE)</f>
        <v>0</v>
      </c>
      <c r="T1988">
        <f>VLOOKUP(AA1988,角色间职业划分!P:AP,18,FALSE)</f>
        <v>0</v>
      </c>
      <c r="U1988">
        <f>VLOOKUP(AA1988,角色间职业划分!P:AP,27,FALSE)</f>
        <v>0</v>
      </c>
      <c r="V1988">
        <f t="shared" si="303"/>
        <v>4.9999999999999991</v>
      </c>
      <c r="W1988">
        <f>VLOOKUP(AA1988,角色间职业划分!P:Q,2,FALSE)</f>
        <v>40</v>
      </c>
      <c r="X1988">
        <f t="shared" si="308"/>
        <v>65</v>
      </c>
      <c r="Y1988">
        <f>INT(VLOOKUP(X1988,角色属性总表!AG:AH,2,FALSE)*角色属性总表!$C$38)</f>
        <v>1350</v>
      </c>
      <c r="AA1988">
        <f t="shared" si="309"/>
        <v>20</v>
      </c>
      <c r="AB1988">
        <f>VLOOKUP(X1988,角色属性总表!AG:AI,2,FALSE)*VLOOKUP(角色等级属性!AA1988,角色间职业划分!P:AG,13,FALSE)/角色间职业划分!$AB$9</f>
        <v>2424.7089387087462</v>
      </c>
      <c r="AC1988">
        <f>VLOOKUP(X1988,角色属性总表!AG:AI,3,FALSE)*VLOOKUP(AA1988,角色间职业划分!P:AG,8,FALSE)/角色间职业划分!$W$9</f>
        <v>3733.2749999999996</v>
      </c>
      <c r="AD1988">
        <f>VLOOKUP(AA1988,角色间职业划分!P:AP,26,FALSE)</f>
        <v>0.4</v>
      </c>
      <c r="AE1988">
        <f>VLOOKUP(X1988,角色属性总表!I:Q,3,FALSE)</f>
        <v>604.79999999999995</v>
      </c>
      <c r="AF1988">
        <f>VLOOKUP(AA1988,角色间职业划分!P:AP,11,FALSE)</f>
        <v>0.35</v>
      </c>
      <c r="AG1988">
        <f t="shared" si="304"/>
        <v>3732.663271006682</v>
      </c>
      <c r="AH1988">
        <f t="shared" si="305"/>
        <v>606</v>
      </c>
      <c r="AJ1988">
        <f t="shared" si="306"/>
        <v>3126.663271006682</v>
      </c>
      <c r="AK1988">
        <v>1984</v>
      </c>
    </row>
    <row r="1989" spans="1:37" x14ac:dyDescent="0.15">
      <c r="A1989">
        <v>1985</v>
      </c>
      <c r="B1989">
        <f>ROUND(VLOOKUP(X1989,角色属性总表!AG:AI,2,FALSE)/角色属性总表!$C$34,0)</f>
        <v>195</v>
      </c>
      <c r="C1989">
        <f>ROUND(VLOOKUP(X1989,角色属性总表!Y:AE,3,FALSE)/J1989,0)</f>
        <v>99</v>
      </c>
      <c r="D1989">
        <f>ROUND(VLOOKUP(X1989,角色属性总表!AG:AI,3,FALSE)/角色属性总表!$C$35,0)</f>
        <v>204</v>
      </c>
      <c r="E1989">
        <f t="shared" si="300"/>
        <v>982</v>
      </c>
      <c r="F1989">
        <f t="shared" si="301"/>
        <v>19</v>
      </c>
      <c r="G1989">
        <f t="shared" si="302"/>
        <v>13</v>
      </c>
      <c r="H1989">
        <v>0</v>
      </c>
      <c r="I1989">
        <f t="shared" si="307"/>
        <v>3</v>
      </c>
      <c r="J1989">
        <f>VLOOKUP(AA1989,角色间职业划分!P:AP,20,FALSE)</f>
        <v>9</v>
      </c>
      <c r="K1989">
        <f>IF(X1989=500,100,VLOOKUP(AA1989,角色间职业划分!P:AP,22,FALSE))</f>
        <v>100</v>
      </c>
      <c r="L1989">
        <f>IF(X1989=500,K1989,VLOOKUP(AA1989,角色间职业划分!P:AP,23,FALSE))</f>
        <v>60</v>
      </c>
      <c r="M1989">
        <f>VLOOKUP(AA1989,角色间职业划分!P:AP,24,FALSE)</f>
        <v>0</v>
      </c>
      <c r="N1989">
        <f>VLOOKUP(AA1989,角色间职业划分!P:AP,14)*100</f>
        <v>95</v>
      </c>
      <c r="O1989">
        <f>VLOOKUP(AA1989,角色间职业划分!P:Z,9,FALSE)</f>
        <v>0</v>
      </c>
      <c r="P1989">
        <f>VLOOKUP(AA1989,角色间职业划分!P:AP,10,FALSE)</f>
        <v>0</v>
      </c>
      <c r="Q1989">
        <f>VLOOKUP(AA1989,角色间职业划分!P:AP,15,FALSE)</f>
        <v>0</v>
      </c>
      <c r="R1989">
        <f>VLOOKUP(AA1989,角色间职业划分!P:AP,16,FALSE)</f>
        <v>0</v>
      </c>
      <c r="S1989">
        <f>VLOOKUP(AA1989,角色间职业划分!P:AP,17,FALSE)</f>
        <v>0</v>
      </c>
      <c r="T1989">
        <f>VLOOKUP(AA1989,角色间职业划分!P:AP,18,FALSE)</f>
        <v>0</v>
      </c>
      <c r="U1989">
        <f>VLOOKUP(AA1989,角色间职业划分!P:AP,27,FALSE)</f>
        <v>0</v>
      </c>
      <c r="V1989">
        <f t="shared" si="303"/>
        <v>4.9999999999999991</v>
      </c>
      <c r="W1989">
        <f>VLOOKUP(AA1989,角色间职业划分!P:Q,2,FALSE)</f>
        <v>40</v>
      </c>
      <c r="X1989">
        <f t="shared" si="308"/>
        <v>66</v>
      </c>
      <c r="Y1989">
        <f>INT(VLOOKUP(X1989,角色属性总表!AG:AH,2,FALSE)*角色属性总表!$C$38)</f>
        <v>1368</v>
      </c>
      <c r="AA1989">
        <f t="shared" si="309"/>
        <v>20</v>
      </c>
      <c r="AB1989">
        <f>VLOOKUP(X1989,角色属性总表!AG:AI,2,FALSE)*VLOOKUP(角色等级属性!AA1989,角色间职业划分!P:AG,13,FALSE)/角色间职业划分!$AB$9</f>
        <v>2457.0383912248631</v>
      </c>
      <c r="AC1989">
        <f>VLOOKUP(X1989,角色属性总表!AG:AI,3,FALSE)*VLOOKUP(AA1989,角色间职业划分!P:AG,8,FALSE)/角色间职业划分!$W$9</f>
        <v>3783.0519999999997</v>
      </c>
      <c r="AD1989">
        <f>VLOOKUP(AA1989,角色间职业划分!P:AP,26,FALSE)</f>
        <v>0.4</v>
      </c>
      <c r="AE1989">
        <f>VLOOKUP(X1989,角色属性总表!I:Q,3,FALSE)</f>
        <v>612.86399999999992</v>
      </c>
      <c r="AF1989">
        <f>VLOOKUP(AA1989,角色间职业划分!P:AP,11,FALSE)</f>
        <v>0.35</v>
      </c>
      <c r="AG1989">
        <f t="shared" si="304"/>
        <v>3828.4916940381204</v>
      </c>
      <c r="AH1989">
        <f t="shared" si="305"/>
        <v>612</v>
      </c>
      <c r="AJ1989">
        <f t="shared" si="306"/>
        <v>3216.4916940381204</v>
      </c>
      <c r="AK1989">
        <v>1985</v>
      </c>
    </row>
    <row r="1990" spans="1:37" x14ac:dyDescent="0.15">
      <c r="A1990">
        <v>1986</v>
      </c>
      <c r="B1990">
        <f>ROUND(VLOOKUP(X1990,角色属性总表!AG:AI,2,FALSE)/角色属性总表!$C$34,0)</f>
        <v>198</v>
      </c>
      <c r="C1990">
        <f>ROUND(VLOOKUP(X1990,角色属性总表!Y:AE,3,FALSE)/J1990,0)</f>
        <v>102</v>
      </c>
      <c r="D1990">
        <f>ROUND(VLOOKUP(X1990,角色属性总表!AG:AI,3,FALSE)/角色属性总表!$C$35,0)</f>
        <v>207</v>
      </c>
      <c r="E1990">
        <f t="shared" ref="E1990:E2053" si="310">INT(AD1990*AB1990)</f>
        <v>995</v>
      </c>
      <c r="F1990">
        <f t="shared" ref="F1990:F2053" si="311">ROUND(AC1990/D1990,0)</f>
        <v>19</v>
      </c>
      <c r="G1990">
        <f t="shared" ref="G1990:G2053" si="312">ROUND(AB1990/B1990,0)</f>
        <v>13</v>
      </c>
      <c r="H1990">
        <v>0</v>
      </c>
      <c r="I1990">
        <f t="shared" si="307"/>
        <v>3</v>
      </c>
      <c r="J1990">
        <f>VLOOKUP(AA1990,角色间职业划分!P:AP,20,FALSE)</f>
        <v>9</v>
      </c>
      <c r="K1990">
        <f>IF(X1990=500,100,VLOOKUP(AA1990,角色间职业划分!P:AP,22,FALSE))</f>
        <v>100</v>
      </c>
      <c r="L1990">
        <f>IF(X1990=500,K1990,VLOOKUP(AA1990,角色间职业划分!P:AP,23,FALSE))</f>
        <v>60</v>
      </c>
      <c r="M1990">
        <f>VLOOKUP(AA1990,角色间职业划分!P:AP,24,FALSE)</f>
        <v>0</v>
      </c>
      <c r="N1990">
        <f>VLOOKUP(AA1990,角色间职业划分!P:AP,14)*100</f>
        <v>95</v>
      </c>
      <c r="O1990">
        <f>VLOOKUP(AA1990,角色间职业划分!P:Z,9,FALSE)</f>
        <v>0</v>
      </c>
      <c r="P1990">
        <f>VLOOKUP(AA1990,角色间职业划分!P:AP,10,FALSE)</f>
        <v>0</v>
      </c>
      <c r="Q1990">
        <f>VLOOKUP(AA1990,角色间职业划分!P:AP,15,FALSE)</f>
        <v>0</v>
      </c>
      <c r="R1990">
        <f>VLOOKUP(AA1990,角色间职业划分!P:AP,16,FALSE)</f>
        <v>0</v>
      </c>
      <c r="S1990">
        <f>VLOOKUP(AA1990,角色间职业划分!P:AP,17,FALSE)</f>
        <v>0</v>
      </c>
      <c r="T1990">
        <f>VLOOKUP(AA1990,角色间职业划分!P:AP,18,FALSE)</f>
        <v>0</v>
      </c>
      <c r="U1990">
        <f>VLOOKUP(AA1990,角色间职业划分!P:AP,27,FALSE)</f>
        <v>0</v>
      </c>
      <c r="V1990">
        <f t="shared" ref="V1990:V2053" si="313">(AF1990-AF$2)*100</f>
        <v>4.9999999999999991</v>
      </c>
      <c r="W1990">
        <f>VLOOKUP(AA1990,角色间职业划分!P:Q,2,FALSE)</f>
        <v>40</v>
      </c>
      <c r="X1990">
        <f t="shared" si="308"/>
        <v>67</v>
      </c>
      <c r="Y1990">
        <f>INT(VLOOKUP(X1990,角色属性总表!AG:AH,2,FALSE)*角色属性总表!$C$38)</f>
        <v>1386</v>
      </c>
      <c r="AA1990">
        <f t="shared" si="309"/>
        <v>20</v>
      </c>
      <c r="AB1990">
        <f>VLOOKUP(X1990,角色属性总表!AG:AI,2,FALSE)*VLOOKUP(角色等级属性!AA1990,角色间职业划分!P:AG,13,FALSE)/角色间职业划分!$AB$9</f>
        <v>2489.3678437409794</v>
      </c>
      <c r="AC1990">
        <f>VLOOKUP(X1990,角色属性总表!AG:AI,3,FALSE)*VLOOKUP(AA1990,角色间职业划分!P:AG,8,FALSE)/角色间职业划分!$W$9</f>
        <v>3832.8290000000002</v>
      </c>
      <c r="AD1990">
        <f>VLOOKUP(AA1990,角色间职业划分!P:AP,26,FALSE)</f>
        <v>0.4</v>
      </c>
      <c r="AE1990">
        <f>VLOOKUP(X1990,角色属性总表!I:Q,3,FALSE)</f>
        <v>620.92800000000011</v>
      </c>
      <c r="AF1990">
        <f>VLOOKUP(AA1990,角色间职业划分!P:AP,11,FALSE)</f>
        <v>0.35</v>
      </c>
      <c r="AG1990">
        <f t="shared" ref="AG1990:AG2053" si="314">((AF$2*X1990*X1990*180)/(SQRT(X1990*100)-AF$2*X1990))</f>
        <v>3925.3789857012366</v>
      </c>
      <c r="AH1990">
        <f t="shared" ref="AH1990:AH2053" si="315">D1990*AH$2</f>
        <v>621</v>
      </c>
      <c r="AJ1990">
        <f t="shared" ref="AJ1990:AJ2053" si="316">AG1990-AH1990</f>
        <v>3304.3789857012366</v>
      </c>
      <c r="AK1990">
        <v>1986</v>
      </c>
    </row>
    <row r="1991" spans="1:37" x14ac:dyDescent="0.15">
      <c r="A1991">
        <v>1987</v>
      </c>
      <c r="B1991">
        <f>ROUND(VLOOKUP(X1991,角色属性总表!AG:AI,2,FALSE)/角色属性总表!$C$34,0)</f>
        <v>201</v>
      </c>
      <c r="C1991">
        <f>ROUND(VLOOKUP(X1991,角色属性总表!Y:AE,3,FALSE)/J1991,0)</f>
        <v>104</v>
      </c>
      <c r="D1991">
        <f>ROUND(VLOOKUP(X1991,角色属性总表!AG:AI,3,FALSE)/角色属性总表!$C$35,0)</f>
        <v>210</v>
      </c>
      <c r="E1991">
        <f t="shared" si="310"/>
        <v>1008</v>
      </c>
      <c r="F1991">
        <f t="shared" si="311"/>
        <v>18</v>
      </c>
      <c r="G1991">
        <f t="shared" si="312"/>
        <v>13</v>
      </c>
      <c r="H1991">
        <v>0</v>
      </c>
      <c r="I1991">
        <f t="shared" ref="I1991:I2054" si="317">I1990</f>
        <v>3</v>
      </c>
      <c r="J1991">
        <f>VLOOKUP(AA1991,角色间职业划分!P:AP,20,FALSE)</f>
        <v>9</v>
      </c>
      <c r="K1991">
        <f>IF(X1991=500,100,VLOOKUP(AA1991,角色间职业划分!P:AP,22,FALSE))</f>
        <v>100</v>
      </c>
      <c r="L1991">
        <f>IF(X1991=500,K1991,VLOOKUP(AA1991,角色间职业划分!P:AP,23,FALSE))</f>
        <v>60</v>
      </c>
      <c r="M1991">
        <f>VLOOKUP(AA1991,角色间职业划分!P:AP,24,FALSE)</f>
        <v>0</v>
      </c>
      <c r="N1991">
        <f>VLOOKUP(AA1991,角色间职业划分!P:AP,14)*100</f>
        <v>95</v>
      </c>
      <c r="O1991">
        <f>VLOOKUP(AA1991,角色间职业划分!P:Z,9,FALSE)</f>
        <v>0</v>
      </c>
      <c r="P1991">
        <f>VLOOKUP(AA1991,角色间职业划分!P:AP,10,FALSE)</f>
        <v>0</v>
      </c>
      <c r="Q1991">
        <f>VLOOKUP(AA1991,角色间职业划分!P:AP,15,FALSE)</f>
        <v>0</v>
      </c>
      <c r="R1991">
        <f>VLOOKUP(AA1991,角色间职业划分!P:AP,16,FALSE)</f>
        <v>0</v>
      </c>
      <c r="S1991">
        <f>VLOOKUP(AA1991,角色间职业划分!P:AP,17,FALSE)</f>
        <v>0</v>
      </c>
      <c r="T1991">
        <f>VLOOKUP(AA1991,角色间职业划分!P:AP,18,FALSE)</f>
        <v>0</v>
      </c>
      <c r="U1991">
        <f>VLOOKUP(AA1991,角色间职业划分!P:AP,27,FALSE)</f>
        <v>0</v>
      </c>
      <c r="V1991">
        <f t="shared" si="313"/>
        <v>4.9999999999999991</v>
      </c>
      <c r="W1991">
        <f>VLOOKUP(AA1991,角色间职业划分!P:Q,2,FALSE)</f>
        <v>40</v>
      </c>
      <c r="X1991">
        <f t="shared" ref="X1991:X2054" si="318">IF(X1990=100,500,IF(X1990=500,1,X1990+1))</f>
        <v>68</v>
      </c>
      <c r="Y1991">
        <f>INT(VLOOKUP(X1991,角色属性总表!AG:AH,2,FALSE)*角色属性总表!$C$38)</f>
        <v>1404</v>
      </c>
      <c r="AA1991">
        <f t="shared" ref="AA1991:AA2054" si="319">IF(X1991=1,AA1990+1,AA1990)</f>
        <v>20</v>
      </c>
      <c r="AB1991">
        <f>VLOOKUP(X1991,角色属性总表!AG:AI,2,FALSE)*VLOOKUP(角色等级属性!AA1991,角色间职业划分!P:AG,13,FALSE)/角色间职业划分!$AB$9</f>
        <v>2521.6972962570962</v>
      </c>
      <c r="AC1991">
        <f>VLOOKUP(X1991,角色属性总表!AG:AI,3,FALSE)*VLOOKUP(AA1991,角色间职业划分!P:AG,8,FALSE)/角色间职业划分!$W$9</f>
        <v>3882.6059999999998</v>
      </c>
      <c r="AD1991">
        <f>VLOOKUP(AA1991,角色间职业划分!P:AP,26,FALSE)</f>
        <v>0.4</v>
      </c>
      <c r="AE1991">
        <f>VLOOKUP(X1991,角色属性总表!I:Q,3,FALSE)</f>
        <v>628.99199999999996</v>
      </c>
      <c r="AF1991">
        <f>VLOOKUP(AA1991,角色间职业划分!P:AP,11,FALSE)</f>
        <v>0.35</v>
      </c>
      <c r="AG1991">
        <f t="shared" si="314"/>
        <v>4023.3242133080626</v>
      </c>
      <c r="AH1991">
        <f t="shared" si="315"/>
        <v>630</v>
      </c>
      <c r="AJ1991">
        <f t="shared" si="316"/>
        <v>3393.3242133080626</v>
      </c>
      <c r="AK1991">
        <v>1987</v>
      </c>
    </row>
    <row r="1992" spans="1:37" x14ac:dyDescent="0.15">
      <c r="A1992">
        <v>1988</v>
      </c>
      <c r="B1992">
        <f>ROUND(VLOOKUP(X1992,角色属性总表!AG:AI,2,FALSE)/角色属性总表!$C$34,0)</f>
        <v>203</v>
      </c>
      <c r="C1992">
        <f>ROUND(VLOOKUP(X1992,角色属性总表!Y:AE,3,FALSE)/J1992,0)</f>
        <v>107</v>
      </c>
      <c r="D1992">
        <f>ROUND(VLOOKUP(X1992,角色属性总表!AG:AI,3,FALSE)/角色属性总表!$C$35,0)</f>
        <v>212</v>
      </c>
      <c r="E1992">
        <f t="shared" si="310"/>
        <v>1021</v>
      </c>
      <c r="F1992">
        <f t="shared" si="311"/>
        <v>19</v>
      </c>
      <c r="G1992">
        <f t="shared" si="312"/>
        <v>13</v>
      </c>
      <c r="H1992">
        <v>0</v>
      </c>
      <c r="I1992">
        <f t="shared" si="317"/>
        <v>3</v>
      </c>
      <c r="J1992">
        <f>VLOOKUP(AA1992,角色间职业划分!P:AP,20,FALSE)</f>
        <v>9</v>
      </c>
      <c r="K1992">
        <f>IF(X1992=500,100,VLOOKUP(AA1992,角色间职业划分!P:AP,22,FALSE))</f>
        <v>100</v>
      </c>
      <c r="L1992">
        <f>IF(X1992=500,K1992,VLOOKUP(AA1992,角色间职业划分!P:AP,23,FALSE))</f>
        <v>60</v>
      </c>
      <c r="M1992">
        <f>VLOOKUP(AA1992,角色间职业划分!P:AP,24,FALSE)</f>
        <v>0</v>
      </c>
      <c r="N1992">
        <f>VLOOKUP(AA1992,角色间职业划分!P:AP,14)*100</f>
        <v>95</v>
      </c>
      <c r="O1992">
        <f>VLOOKUP(AA1992,角色间职业划分!P:Z,9,FALSE)</f>
        <v>0</v>
      </c>
      <c r="P1992">
        <f>VLOOKUP(AA1992,角色间职业划分!P:AP,10,FALSE)</f>
        <v>0</v>
      </c>
      <c r="Q1992">
        <f>VLOOKUP(AA1992,角色间职业划分!P:AP,15,FALSE)</f>
        <v>0</v>
      </c>
      <c r="R1992">
        <f>VLOOKUP(AA1992,角色间职业划分!P:AP,16,FALSE)</f>
        <v>0</v>
      </c>
      <c r="S1992">
        <f>VLOOKUP(AA1992,角色间职业划分!P:AP,17,FALSE)</f>
        <v>0</v>
      </c>
      <c r="T1992">
        <f>VLOOKUP(AA1992,角色间职业划分!P:AP,18,FALSE)</f>
        <v>0</v>
      </c>
      <c r="U1992">
        <f>VLOOKUP(AA1992,角色间职业划分!P:AP,27,FALSE)</f>
        <v>0</v>
      </c>
      <c r="V1992">
        <f t="shared" si="313"/>
        <v>4.9999999999999991</v>
      </c>
      <c r="W1992">
        <f>VLOOKUP(AA1992,角色间职业划分!P:Q,2,FALSE)</f>
        <v>40</v>
      </c>
      <c r="X1992">
        <f t="shared" si="318"/>
        <v>69</v>
      </c>
      <c r="Y1992">
        <f>INT(VLOOKUP(X1992,角色属性总表!AG:AH,2,FALSE)*角色属性总表!$C$38)</f>
        <v>1422</v>
      </c>
      <c r="AA1992">
        <f t="shared" si="319"/>
        <v>20</v>
      </c>
      <c r="AB1992">
        <f>VLOOKUP(X1992,角色属性总表!AG:AI,2,FALSE)*VLOOKUP(角色等级属性!AA1992,角色间职业划分!P:AG,13,FALSE)/角色间职业划分!$AB$9</f>
        <v>2554.0267487732126</v>
      </c>
      <c r="AC1992">
        <f>VLOOKUP(X1992,角色属性总表!AG:AI,3,FALSE)*VLOOKUP(AA1992,角色间职业划分!P:AG,8,FALSE)/角色间职业划分!$W$9</f>
        <v>3932.3830000000003</v>
      </c>
      <c r="AD1992">
        <f>VLOOKUP(AA1992,角色间职业划分!P:AP,26,FALSE)</f>
        <v>0.4</v>
      </c>
      <c r="AE1992">
        <f>VLOOKUP(X1992,角色属性总表!I:Q,3,FALSE)</f>
        <v>637.05600000000004</v>
      </c>
      <c r="AF1992">
        <f>VLOOKUP(AA1992,角色间职业划分!P:AP,11,FALSE)</f>
        <v>0.35</v>
      </c>
      <c r="AG1992">
        <f t="shared" si="314"/>
        <v>4122.326528759223</v>
      </c>
      <c r="AH1992">
        <f t="shared" si="315"/>
        <v>636</v>
      </c>
      <c r="AJ1992">
        <f t="shared" si="316"/>
        <v>3486.326528759223</v>
      </c>
      <c r="AK1992">
        <v>1988</v>
      </c>
    </row>
    <row r="1993" spans="1:37" x14ac:dyDescent="0.15">
      <c r="A1993">
        <v>1989</v>
      </c>
      <c r="B1993">
        <f>ROUND(VLOOKUP(X1993,角色属性总表!AG:AI,2,FALSE)/角色属性总表!$C$34,0)</f>
        <v>206</v>
      </c>
      <c r="C1993">
        <f>ROUND(VLOOKUP(X1993,角色属性总表!Y:AE,3,FALSE)/J1993,0)</f>
        <v>109</v>
      </c>
      <c r="D1993">
        <f>ROUND(VLOOKUP(X1993,角色属性总表!AG:AI,3,FALSE)/角色属性总表!$C$35,0)</f>
        <v>215</v>
      </c>
      <c r="E1993">
        <f t="shared" si="310"/>
        <v>1034</v>
      </c>
      <c r="F1993">
        <f t="shared" si="311"/>
        <v>19</v>
      </c>
      <c r="G1993">
        <f t="shared" si="312"/>
        <v>13</v>
      </c>
      <c r="H1993">
        <v>0</v>
      </c>
      <c r="I1993">
        <f t="shared" si="317"/>
        <v>3</v>
      </c>
      <c r="J1993">
        <f>VLOOKUP(AA1993,角色间职业划分!P:AP,20,FALSE)</f>
        <v>9</v>
      </c>
      <c r="K1993">
        <f>IF(X1993=500,100,VLOOKUP(AA1993,角色间职业划分!P:AP,22,FALSE))</f>
        <v>100</v>
      </c>
      <c r="L1993">
        <f>IF(X1993=500,K1993,VLOOKUP(AA1993,角色间职业划分!P:AP,23,FALSE))</f>
        <v>60</v>
      </c>
      <c r="M1993">
        <f>VLOOKUP(AA1993,角色间职业划分!P:AP,24,FALSE)</f>
        <v>0</v>
      </c>
      <c r="N1993">
        <f>VLOOKUP(AA1993,角色间职业划分!P:AP,14)*100</f>
        <v>95</v>
      </c>
      <c r="O1993">
        <f>VLOOKUP(AA1993,角色间职业划分!P:Z,9,FALSE)</f>
        <v>0</v>
      </c>
      <c r="P1993">
        <f>VLOOKUP(AA1993,角色间职业划分!P:AP,10,FALSE)</f>
        <v>0</v>
      </c>
      <c r="Q1993">
        <f>VLOOKUP(AA1993,角色间职业划分!P:AP,15,FALSE)</f>
        <v>0</v>
      </c>
      <c r="R1993">
        <f>VLOOKUP(AA1993,角色间职业划分!P:AP,16,FALSE)</f>
        <v>0</v>
      </c>
      <c r="S1993">
        <f>VLOOKUP(AA1993,角色间职业划分!P:AP,17,FALSE)</f>
        <v>0</v>
      </c>
      <c r="T1993">
        <f>VLOOKUP(AA1993,角色间职业划分!P:AP,18,FALSE)</f>
        <v>0</v>
      </c>
      <c r="U1993">
        <f>VLOOKUP(AA1993,角色间职业划分!P:AP,27,FALSE)</f>
        <v>0</v>
      </c>
      <c r="V1993">
        <f t="shared" si="313"/>
        <v>4.9999999999999991</v>
      </c>
      <c r="W1993">
        <f>VLOOKUP(AA1993,角色间职业划分!P:Q,2,FALSE)</f>
        <v>40</v>
      </c>
      <c r="X1993">
        <f t="shared" si="318"/>
        <v>70</v>
      </c>
      <c r="Y1993">
        <f>INT(VLOOKUP(X1993,角色属性总表!AG:AH,2,FALSE)*角色属性总表!$C$38)</f>
        <v>1440</v>
      </c>
      <c r="AA1993">
        <f t="shared" si="319"/>
        <v>20</v>
      </c>
      <c r="AB1993">
        <f>VLOOKUP(X1993,角色属性总表!AG:AI,2,FALSE)*VLOOKUP(角色等级属性!AA1993,角色间职业划分!P:AG,13,FALSE)/角色间职业划分!$AB$9</f>
        <v>2586.3562012893294</v>
      </c>
      <c r="AC1993">
        <f>VLOOKUP(X1993,角色属性总表!AG:AI,3,FALSE)*VLOOKUP(AA1993,角色间职业划分!P:AG,8,FALSE)/角色间职业划分!$W$9</f>
        <v>3982.16</v>
      </c>
      <c r="AD1993">
        <f>VLOOKUP(AA1993,角色间职业划分!P:AP,26,FALSE)</f>
        <v>0.4</v>
      </c>
      <c r="AE1993">
        <f>VLOOKUP(X1993,角色属性总表!I:Q,3,FALSE)</f>
        <v>645.12</v>
      </c>
      <c r="AF1993">
        <f>VLOOKUP(AA1993,角色间职业划分!P:AP,11,FALSE)</f>
        <v>0.35</v>
      </c>
      <c r="AG1993">
        <f t="shared" si="314"/>
        <v>4222.3851657404539</v>
      </c>
      <c r="AH1993">
        <f t="shared" si="315"/>
        <v>645</v>
      </c>
      <c r="AJ1993">
        <f t="shared" si="316"/>
        <v>3577.3851657404539</v>
      </c>
      <c r="AK1993">
        <v>1989</v>
      </c>
    </row>
    <row r="1994" spans="1:37" x14ac:dyDescent="0.15">
      <c r="A1994">
        <v>1990</v>
      </c>
      <c r="B1994">
        <f>ROUND(VLOOKUP(X1994,角色属性总表!AG:AI,2,FALSE)/角色属性总表!$C$34,0)</f>
        <v>208</v>
      </c>
      <c r="C1994">
        <f>ROUND(VLOOKUP(X1994,角色属性总表!Y:AE,3,FALSE)/J1994,0)</f>
        <v>112</v>
      </c>
      <c r="D1994">
        <f>ROUND(VLOOKUP(X1994,角色属性总表!AG:AI,3,FALSE)/角色属性总表!$C$35,0)</f>
        <v>218</v>
      </c>
      <c r="E1994">
        <f t="shared" si="310"/>
        <v>1047</v>
      </c>
      <c r="F1994">
        <f t="shared" si="311"/>
        <v>18</v>
      </c>
      <c r="G1994">
        <f t="shared" si="312"/>
        <v>13</v>
      </c>
      <c r="H1994">
        <v>0</v>
      </c>
      <c r="I1994">
        <f t="shared" si="317"/>
        <v>3</v>
      </c>
      <c r="J1994">
        <f>VLOOKUP(AA1994,角色间职业划分!P:AP,20,FALSE)</f>
        <v>9</v>
      </c>
      <c r="K1994">
        <f>IF(X1994=500,100,VLOOKUP(AA1994,角色间职业划分!P:AP,22,FALSE))</f>
        <v>100</v>
      </c>
      <c r="L1994">
        <f>IF(X1994=500,K1994,VLOOKUP(AA1994,角色间职业划分!P:AP,23,FALSE))</f>
        <v>60</v>
      </c>
      <c r="M1994">
        <f>VLOOKUP(AA1994,角色间职业划分!P:AP,24,FALSE)</f>
        <v>0</v>
      </c>
      <c r="N1994">
        <f>VLOOKUP(AA1994,角色间职业划分!P:AP,14)*100</f>
        <v>95</v>
      </c>
      <c r="O1994">
        <f>VLOOKUP(AA1994,角色间职业划分!P:Z,9,FALSE)</f>
        <v>0</v>
      </c>
      <c r="P1994">
        <f>VLOOKUP(AA1994,角色间职业划分!P:AP,10,FALSE)</f>
        <v>0</v>
      </c>
      <c r="Q1994">
        <f>VLOOKUP(AA1994,角色间职业划分!P:AP,15,FALSE)</f>
        <v>0</v>
      </c>
      <c r="R1994">
        <f>VLOOKUP(AA1994,角色间职业划分!P:AP,16,FALSE)</f>
        <v>0</v>
      </c>
      <c r="S1994">
        <f>VLOOKUP(AA1994,角色间职业划分!P:AP,17,FALSE)</f>
        <v>0</v>
      </c>
      <c r="T1994">
        <f>VLOOKUP(AA1994,角色间职业划分!P:AP,18,FALSE)</f>
        <v>0</v>
      </c>
      <c r="U1994">
        <f>VLOOKUP(AA1994,角色间职业划分!P:AP,27,FALSE)</f>
        <v>0</v>
      </c>
      <c r="V1994">
        <f t="shared" si="313"/>
        <v>4.9999999999999991</v>
      </c>
      <c r="W1994">
        <f>VLOOKUP(AA1994,角色间职业划分!P:Q,2,FALSE)</f>
        <v>40</v>
      </c>
      <c r="X1994">
        <f t="shared" si="318"/>
        <v>71</v>
      </c>
      <c r="Y1994">
        <f>INT(VLOOKUP(X1994,角色属性总表!AG:AH,2,FALSE)*角色属性总表!$C$38)</f>
        <v>1458</v>
      </c>
      <c r="AA1994">
        <f t="shared" si="319"/>
        <v>20</v>
      </c>
      <c r="AB1994">
        <f>VLOOKUP(X1994,角色属性总表!AG:AI,2,FALSE)*VLOOKUP(角色等级属性!AA1994,角色间职业划分!P:AG,13,FALSE)/角色间职业划分!$AB$9</f>
        <v>2618.6856538054458</v>
      </c>
      <c r="AC1994">
        <f>VLOOKUP(X1994,角色属性总表!AG:AI,3,FALSE)*VLOOKUP(AA1994,角色间职业划分!P:AG,8,FALSE)/角色间职业划分!$W$9</f>
        <v>4031.9369999999999</v>
      </c>
      <c r="AD1994">
        <f>VLOOKUP(AA1994,角色间职业划分!P:AP,26,FALSE)</f>
        <v>0.4</v>
      </c>
      <c r="AE1994">
        <f>VLOOKUP(X1994,角色属性总表!I:Q,3,FALSE)</f>
        <v>653.18399999999997</v>
      </c>
      <c r="AF1994">
        <f>VLOOKUP(AA1994,角色间职业划分!P:AP,11,FALSE)</f>
        <v>0.35</v>
      </c>
      <c r="AG1994">
        <f t="shared" si="314"/>
        <v>4323.4994370642198</v>
      </c>
      <c r="AH1994">
        <f t="shared" si="315"/>
        <v>654</v>
      </c>
      <c r="AJ1994">
        <f t="shared" si="316"/>
        <v>3669.4994370642198</v>
      </c>
      <c r="AK1994">
        <v>1990</v>
      </c>
    </row>
    <row r="1995" spans="1:37" x14ac:dyDescent="0.15">
      <c r="A1995">
        <v>1991</v>
      </c>
      <c r="B1995">
        <f>ROUND(VLOOKUP(X1995,角色属性总表!AG:AI,2,FALSE)/角色属性总表!$C$34,0)</f>
        <v>211</v>
      </c>
      <c r="C1995">
        <f>ROUND(VLOOKUP(X1995,角色属性总表!Y:AE,3,FALSE)/J1995,0)</f>
        <v>114</v>
      </c>
      <c r="D1995">
        <f>ROUND(VLOOKUP(X1995,角色属性总表!AG:AI,3,FALSE)/角色属性总表!$C$35,0)</f>
        <v>220</v>
      </c>
      <c r="E1995">
        <f t="shared" si="310"/>
        <v>1060</v>
      </c>
      <c r="F1995">
        <f t="shared" si="311"/>
        <v>19</v>
      </c>
      <c r="G1995">
        <f t="shared" si="312"/>
        <v>13</v>
      </c>
      <c r="H1995">
        <v>0</v>
      </c>
      <c r="I1995">
        <f t="shared" si="317"/>
        <v>3</v>
      </c>
      <c r="J1995">
        <f>VLOOKUP(AA1995,角色间职业划分!P:AP,20,FALSE)</f>
        <v>9</v>
      </c>
      <c r="K1995">
        <f>IF(X1995=500,100,VLOOKUP(AA1995,角色间职业划分!P:AP,22,FALSE))</f>
        <v>100</v>
      </c>
      <c r="L1995">
        <f>IF(X1995=500,K1995,VLOOKUP(AA1995,角色间职业划分!P:AP,23,FALSE))</f>
        <v>60</v>
      </c>
      <c r="M1995">
        <f>VLOOKUP(AA1995,角色间职业划分!P:AP,24,FALSE)</f>
        <v>0</v>
      </c>
      <c r="N1995">
        <f>VLOOKUP(AA1995,角色间职业划分!P:AP,14)*100</f>
        <v>95</v>
      </c>
      <c r="O1995">
        <f>VLOOKUP(AA1995,角色间职业划分!P:Z,9,FALSE)</f>
        <v>0</v>
      </c>
      <c r="P1995">
        <f>VLOOKUP(AA1995,角色间职业划分!P:AP,10,FALSE)</f>
        <v>0</v>
      </c>
      <c r="Q1995">
        <f>VLOOKUP(AA1995,角色间职业划分!P:AP,15,FALSE)</f>
        <v>0</v>
      </c>
      <c r="R1995">
        <f>VLOOKUP(AA1995,角色间职业划分!P:AP,16,FALSE)</f>
        <v>0</v>
      </c>
      <c r="S1995">
        <f>VLOOKUP(AA1995,角色间职业划分!P:AP,17,FALSE)</f>
        <v>0</v>
      </c>
      <c r="T1995">
        <f>VLOOKUP(AA1995,角色间职业划分!P:AP,18,FALSE)</f>
        <v>0</v>
      </c>
      <c r="U1995">
        <f>VLOOKUP(AA1995,角色间职业划分!P:AP,27,FALSE)</f>
        <v>0</v>
      </c>
      <c r="V1995">
        <f t="shared" si="313"/>
        <v>4.9999999999999991</v>
      </c>
      <c r="W1995">
        <f>VLOOKUP(AA1995,角色间职业划分!P:Q,2,FALSE)</f>
        <v>40</v>
      </c>
      <c r="X1995">
        <f t="shared" si="318"/>
        <v>72</v>
      </c>
      <c r="Y1995">
        <f>INT(VLOOKUP(X1995,角色属性总表!AG:AH,2,FALSE)*角色属性总表!$C$38)</f>
        <v>1476</v>
      </c>
      <c r="AA1995">
        <f t="shared" si="319"/>
        <v>20</v>
      </c>
      <c r="AB1995">
        <f>VLOOKUP(X1995,角色属性总表!AG:AI,2,FALSE)*VLOOKUP(角色等级属性!AA1995,角色间职业划分!P:AG,13,FALSE)/角色间职业划分!$AB$9</f>
        <v>2651.0151063215621</v>
      </c>
      <c r="AC1995">
        <f>VLOOKUP(X1995,角色属性总表!AG:AI,3,FALSE)*VLOOKUP(AA1995,角色间职业划分!P:AG,8,FALSE)/角色间职业划分!$W$9</f>
        <v>4081.7139999999995</v>
      </c>
      <c r="AD1995">
        <f>VLOOKUP(AA1995,角色间职业划分!P:AP,26,FALSE)</f>
        <v>0.4</v>
      </c>
      <c r="AE1995">
        <f>VLOOKUP(X1995,角色属性总表!I:Q,3,FALSE)</f>
        <v>661.24800000000005</v>
      </c>
      <c r="AF1995">
        <f>VLOOKUP(AA1995,角色间职业划分!P:AP,11,FALSE)</f>
        <v>0.35</v>
      </c>
      <c r="AG1995">
        <f t="shared" si="314"/>
        <v>4425.6687321470863</v>
      </c>
      <c r="AH1995">
        <f t="shared" si="315"/>
        <v>660</v>
      </c>
      <c r="AJ1995">
        <f t="shared" si="316"/>
        <v>3765.6687321470863</v>
      </c>
      <c r="AK1995">
        <v>1991</v>
      </c>
    </row>
    <row r="1996" spans="1:37" x14ac:dyDescent="0.15">
      <c r="A1996">
        <v>1992</v>
      </c>
      <c r="B1996">
        <f>ROUND(VLOOKUP(X1996,角色属性总表!AG:AI,2,FALSE)/角色属性总表!$C$34,0)</f>
        <v>213</v>
      </c>
      <c r="C1996">
        <f>ROUND(VLOOKUP(X1996,角色属性总表!Y:AE,3,FALSE)/J1996,0)</f>
        <v>117</v>
      </c>
      <c r="D1996">
        <f>ROUND(VLOOKUP(X1996,角色属性总表!AG:AI,3,FALSE)/角色属性总表!$C$35,0)</f>
        <v>223</v>
      </c>
      <c r="E1996">
        <f t="shared" si="310"/>
        <v>1073</v>
      </c>
      <c r="F1996">
        <f t="shared" si="311"/>
        <v>19</v>
      </c>
      <c r="G1996">
        <f t="shared" si="312"/>
        <v>13</v>
      </c>
      <c r="H1996">
        <v>0</v>
      </c>
      <c r="I1996">
        <f t="shared" si="317"/>
        <v>3</v>
      </c>
      <c r="J1996">
        <f>VLOOKUP(AA1996,角色间职业划分!P:AP,20,FALSE)</f>
        <v>9</v>
      </c>
      <c r="K1996">
        <f>IF(X1996=500,100,VLOOKUP(AA1996,角色间职业划分!P:AP,22,FALSE))</f>
        <v>100</v>
      </c>
      <c r="L1996">
        <f>IF(X1996=500,K1996,VLOOKUP(AA1996,角色间职业划分!P:AP,23,FALSE))</f>
        <v>60</v>
      </c>
      <c r="M1996">
        <f>VLOOKUP(AA1996,角色间职业划分!P:AP,24,FALSE)</f>
        <v>0</v>
      </c>
      <c r="N1996">
        <f>VLOOKUP(AA1996,角色间职业划分!P:AP,14)*100</f>
        <v>95</v>
      </c>
      <c r="O1996">
        <f>VLOOKUP(AA1996,角色间职业划分!P:Z,9,FALSE)</f>
        <v>0</v>
      </c>
      <c r="P1996">
        <f>VLOOKUP(AA1996,角色间职业划分!P:AP,10,FALSE)</f>
        <v>0</v>
      </c>
      <c r="Q1996">
        <f>VLOOKUP(AA1996,角色间职业划分!P:AP,15,FALSE)</f>
        <v>0</v>
      </c>
      <c r="R1996">
        <f>VLOOKUP(AA1996,角色间职业划分!P:AP,16,FALSE)</f>
        <v>0</v>
      </c>
      <c r="S1996">
        <f>VLOOKUP(AA1996,角色间职业划分!P:AP,17,FALSE)</f>
        <v>0</v>
      </c>
      <c r="T1996">
        <f>VLOOKUP(AA1996,角色间职业划分!P:AP,18,FALSE)</f>
        <v>0</v>
      </c>
      <c r="U1996">
        <f>VLOOKUP(AA1996,角色间职业划分!P:AP,27,FALSE)</f>
        <v>0</v>
      </c>
      <c r="V1996">
        <f t="shared" si="313"/>
        <v>4.9999999999999991</v>
      </c>
      <c r="W1996">
        <f>VLOOKUP(AA1996,角色间职业划分!P:Q,2,FALSE)</f>
        <v>40</v>
      </c>
      <c r="X1996">
        <f t="shared" si="318"/>
        <v>73</v>
      </c>
      <c r="Y1996">
        <f>INT(VLOOKUP(X1996,角色属性总表!AG:AH,2,FALSE)*角色属性总表!$C$38)</f>
        <v>1494</v>
      </c>
      <c r="AA1996">
        <f t="shared" si="319"/>
        <v>20</v>
      </c>
      <c r="AB1996">
        <f>VLOOKUP(X1996,角色属性总表!AG:AI,2,FALSE)*VLOOKUP(角色等级属性!AA1996,角色间职业划分!P:AG,13,FALSE)/角色间职业划分!$AB$9</f>
        <v>2683.3445588376799</v>
      </c>
      <c r="AC1996">
        <f>VLOOKUP(X1996,角色属性总表!AG:AI,3,FALSE)*VLOOKUP(AA1996,角色间职业划分!P:AG,8,FALSE)/角色间职业划分!$W$9</f>
        <v>4131.491</v>
      </c>
      <c r="AD1996">
        <f>VLOOKUP(AA1996,角色间职业划分!P:AP,26,FALSE)</f>
        <v>0.4</v>
      </c>
      <c r="AE1996">
        <f>VLOOKUP(X1996,角色属性总表!I:Q,3,FALSE)</f>
        <v>669.31200000000001</v>
      </c>
      <c r="AF1996">
        <f>VLOOKUP(AA1996,角色间职业划分!P:AP,11,FALSE)</f>
        <v>0.35</v>
      </c>
      <c r="AG1996">
        <f t="shared" si="314"/>
        <v>4528.892514614332</v>
      </c>
      <c r="AH1996">
        <f t="shared" si="315"/>
        <v>669</v>
      </c>
      <c r="AJ1996">
        <f t="shared" si="316"/>
        <v>3859.892514614332</v>
      </c>
      <c r="AK1996">
        <v>1992</v>
      </c>
    </row>
    <row r="1997" spans="1:37" x14ac:dyDescent="0.15">
      <c r="A1997">
        <v>1993</v>
      </c>
      <c r="B1997">
        <f>ROUND(VLOOKUP(X1997,角色属性总表!AG:AI,2,FALSE)/角色属性总表!$C$34,0)</f>
        <v>216</v>
      </c>
      <c r="C1997">
        <f>ROUND(VLOOKUP(X1997,角色属性总表!Y:AE,3,FALSE)/J1997,0)</f>
        <v>119</v>
      </c>
      <c r="D1997">
        <f>ROUND(VLOOKUP(X1997,角色属性总表!AG:AI,3,FALSE)/角色属性总表!$C$35,0)</f>
        <v>226</v>
      </c>
      <c r="E1997">
        <f t="shared" si="310"/>
        <v>1086</v>
      </c>
      <c r="F1997">
        <f t="shared" si="311"/>
        <v>19</v>
      </c>
      <c r="G1997">
        <f t="shared" si="312"/>
        <v>13</v>
      </c>
      <c r="H1997">
        <v>0</v>
      </c>
      <c r="I1997">
        <f t="shared" si="317"/>
        <v>3</v>
      </c>
      <c r="J1997">
        <f>VLOOKUP(AA1997,角色间职业划分!P:AP,20,FALSE)</f>
        <v>9</v>
      </c>
      <c r="K1997">
        <f>IF(X1997=500,100,VLOOKUP(AA1997,角色间职业划分!P:AP,22,FALSE))</f>
        <v>100</v>
      </c>
      <c r="L1997">
        <f>IF(X1997=500,K1997,VLOOKUP(AA1997,角色间职业划分!P:AP,23,FALSE))</f>
        <v>60</v>
      </c>
      <c r="M1997">
        <f>VLOOKUP(AA1997,角色间职业划分!P:AP,24,FALSE)</f>
        <v>0</v>
      </c>
      <c r="N1997">
        <f>VLOOKUP(AA1997,角色间职业划分!P:AP,14)*100</f>
        <v>95</v>
      </c>
      <c r="O1997">
        <f>VLOOKUP(AA1997,角色间职业划分!P:Z,9,FALSE)</f>
        <v>0</v>
      </c>
      <c r="P1997">
        <f>VLOOKUP(AA1997,角色间职业划分!P:AP,10,FALSE)</f>
        <v>0</v>
      </c>
      <c r="Q1997">
        <f>VLOOKUP(AA1997,角色间职业划分!P:AP,15,FALSE)</f>
        <v>0</v>
      </c>
      <c r="R1997">
        <f>VLOOKUP(AA1997,角色间职业划分!P:AP,16,FALSE)</f>
        <v>0</v>
      </c>
      <c r="S1997">
        <f>VLOOKUP(AA1997,角色间职业划分!P:AP,17,FALSE)</f>
        <v>0</v>
      </c>
      <c r="T1997">
        <f>VLOOKUP(AA1997,角色间职业划分!P:AP,18,FALSE)</f>
        <v>0</v>
      </c>
      <c r="U1997">
        <f>VLOOKUP(AA1997,角色间职业划分!P:AP,27,FALSE)</f>
        <v>0</v>
      </c>
      <c r="V1997">
        <f t="shared" si="313"/>
        <v>4.9999999999999991</v>
      </c>
      <c r="W1997">
        <f>VLOOKUP(AA1997,角色间职业划分!P:Q,2,FALSE)</f>
        <v>40</v>
      </c>
      <c r="X1997">
        <f t="shared" si="318"/>
        <v>74</v>
      </c>
      <c r="Y1997">
        <f>INT(VLOOKUP(X1997,角色属性总表!AG:AH,2,FALSE)*角色属性总表!$C$38)</f>
        <v>1512</v>
      </c>
      <c r="AA1997">
        <f t="shared" si="319"/>
        <v>20</v>
      </c>
      <c r="AB1997">
        <f>VLOOKUP(X1997,角色属性总表!AG:AI,2,FALSE)*VLOOKUP(角色等级属性!AA1997,角色间职业划分!P:AG,13,FALSE)/角色间职业划分!$AB$9</f>
        <v>2715.6740113537958</v>
      </c>
      <c r="AC1997">
        <f>VLOOKUP(X1997,角色属性总表!AG:AI,3,FALSE)*VLOOKUP(AA1997,角色间职业划分!P:AG,8,FALSE)/角色间职业划分!$W$9</f>
        <v>4181.268</v>
      </c>
      <c r="AD1997">
        <f>VLOOKUP(AA1997,角色间职业划分!P:AP,26,FALSE)</f>
        <v>0.4</v>
      </c>
      <c r="AE1997">
        <f>VLOOKUP(X1997,角色属性总表!I:Q,3,FALSE)</f>
        <v>677.37599999999998</v>
      </c>
      <c r="AF1997">
        <f>VLOOKUP(AA1997,角色间职业划分!P:AP,11,FALSE)</f>
        <v>0.35</v>
      </c>
      <c r="AG1997">
        <f t="shared" si="314"/>
        <v>4633.1703200238198</v>
      </c>
      <c r="AH1997">
        <f t="shared" si="315"/>
        <v>678</v>
      </c>
      <c r="AJ1997">
        <f t="shared" si="316"/>
        <v>3955.1703200238198</v>
      </c>
      <c r="AK1997">
        <v>1993</v>
      </c>
    </row>
    <row r="1998" spans="1:37" x14ac:dyDescent="0.15">
      <c r="A1998">
        <v>1994</v>
      </c>
      <c r="B1998">
        <f>ROUND(VLOOKUP(X1998,角色属性总表!AG:AI,2,FALSE)/角色属性总表!$C$34,0)</f>
        <v>219</v>
      </c>
      <c r="C1998">
        <f>ROUND(VLOOKUP(X1998,角色属性总表!Y:AE,3,FALSE)/J1998,0)</f>
        <v>122</v>
      </c>
      <c r="D1998">
        <f>ROUND(VLOOKUP(X1998,角色属性总表!AG:AI,3,FALSE)/角色属性总表!$C$35,0)</f>
        <v>228</v>
      </c>
      <c r="E1998">
        <f t="shared" si="310"/>
        <v>1099</v>
      </c>
      <c r="F1998">
        <f t="shared" si="311"/>
        <v>19</v>
      </c>
      <c r="G1998">
        <f t="shared" si="312"/>
        <v>13</v>
      </c>
      <c r="H1998">
        <v>0</v>
      </c>
      <c r="I1998">
        <f t="shared" si="317"/>
        <v>3</v>
      </c>
      <c r="J1998">
        <f>VLOOKUP(AA1998,角色间职业划分!P:AP,20,FALSE)</f>
        <v>9</v>
      </c>
      <c r="K1998">
        <f>IF(X1998=500,100,VLOOKUP(AA1998,角色间职业划分!P:AP,22,FALSE))</f>
        <v>100</v>
      </c>
      <c r="L1998">
        <f>IF(X1998=500,K1998,VLOOKUP(AA1998,角色间职业划分!P:AP,23,FALSE))</f>
        <v>60</v>
      </c>
      <c r="M1998">
        <f>VLOOKUP(AA1998,角色间职业划分!P:AP,24,FALSE)</f>
        <v>0</v>
      </c>
      <c r="N1998">
        <f>VLOOKUP(AA1998,角色间职业划分!P:AP,14)*100</f>
        <v>95</v>
      </c>
      <c r="O1998">
        <f>VLOOKUP(AA1998,角色间职业划分!P:Z,9,FALSE)</f>
        <v>0</v>
      </c>
      <c r="P1998">
        <f>VLOOKUP(AA1998,角色间职业划分!P:AP,10,FALSE)</f>
        <v>0</v>
      </c>
      <c r="Q1998">
        <f>VLOOKUP(AA1998,角色间职业划分!P:AP,15,FALSE)</f>
        <v>0</v>
      </c>
      <c r="R1998">
        <f>VLOOKUP(AA1998,角色间职业划分!P:AP,16,FALSE)</f>
        <v>0</v>
      </c>
      <c r="S1998">
        <f>VLOOKUP(AA1998,角色间职业划分!P:AP,17,FALSE)</f>
        <v>0</v>
      </c>
      <c r="T1998">
        <f>VLOOKUP(AA1998,角色间职业划分!P:AP,18,FALSE)</f>
        <v>0</v>
      </c>
      <c r="U1998">
        <f>VLOOKUP(AA1998,角色间职业划分!P:AP,27,FALSE)</f>
        <v>0</v>
      </c>
      <c r="V1998">
        <f t="shared" si="313"/>
        <v>4.9999999999999991</v>
      </c>
      <c r="W1998">
        <f>VLOOKUP(AA1998,角色间职业划分!P:Q,2,FALSE)</f>
        <v>40</v>
      </c>
      <c r="X1998">
        <f t="shared" si="318"/>
        <v>75</v>
      </c>
      <c r="Y1998">
        <f>INT(VLOOKUP(X1998,角色属性总表!AG:AH,2,FALSE)*角色属性总表!$C$38)</f>
        <v>1530</v>
      </c>
      <c r="AA1998">
        <f t="shared" si="319"/>
        <v>20</v>
      </c>
      <c r="AB1998">
        <f>VLOOKUP(X1998,角色属性总表!AG:AI,2,FALSE)*VLOOKUP(角色等级属性!AA1998,角色间职业划分!P:AG,13,FALSE)/角色间职业划分!$AB$9</f>
        <v>2748.0034638699126</v>
      </c>
      <c r="AC1998">
        <f>VLOOKUP(X1998,角色属性总表!AG:AI,3,FALSE)*VLOOKUP(AA1998,角色间职业划分!P:AG,8,FALSE)/角色间职业划分!$W$9</f>
        <v>4231.0450000000001</v>
      </c>
      <c r="AD1998">
        <f>VLOOKUP(AA1998,角色间职业划分!P:AP,26,FALSE)</f>
        <v>0.4</v>
      </c>
      <c r="AE1998">
        <f>VLOOKUP(X1998,角色属性总表!I:Q,3,FALSE)</f>
        <v>685.43999999999994</v>
      </c>
      <c r="AF1998">
        <f>VLOOKUP(AA1998,角色间职业划分!P:AP,11,FALSE)</f>
        <v>0.35</v>
      </c>
      <c r="AG1998">
        <f t="shared" si="314"/>
        <v>4738.5017537018521</v>
      </c>
      <c r="AH1998">
        <f t="shared" si="315"/>
        <v>684</v>
      </c>
      <c r="AJ1998">
        <f t="shared" si="316"/>
        <v>4054.5017537018521</v>
      </c>
      <c r="AK1998">
        <v>1994</v>
      </c>
    </row>
    <row r="1999" spans="1:37" x14ac:dyDescent="0.15">
      <c r="A1999">
        <v>1995</v>
      </c>
      <c r="B1999">
        <f>ROUND(VLOOKUP(X1999,角色属性总表!AG:AI,2,FALSE)/角色属性总表!$C$34,0)</f>
        <v>221</v>
      </c>
      <c r="C1999">
        <f>ROUND(VLOOKUP(X1999,角色属性总表!Y:AE,3,FALSE)/J1999,0)</f>
        <v>124</v>
      </c>
      <c r="D1999">
        <f>ROUND(VLOOKUP(X1999,角色属性总表!AG:AI,3,FALSE)/角色属性总表!$C$35,0)</f>
        <v>231</v>
      </c>
      <c r="E1999">
        <f t="shared" si="310"/>
        <v>1112</v>
      </c>
      <c r="F1999">
        <f t="shared" si="311"/>
        <v>19</v>
      </c>
      <c r="G1999">
        <f t="shared" si="312"/>
        <v>13</v>
      </c>
      <c r="H1999">
        <v>0</v>
      </c>
      <c r="I1999">
        <f t="shared" si="317"/>
        <v>3</v>
      </c>
      <c r="J1999">
        <f>VLOOKUP(AA1999,角色间职业划分!P:AP,20,FALSE)</f>
        <v>9</v>
      </c>
      <c r="K1999">
        <f>IF(X1999=500,100,VLOOKUP(AA1999,角色间职业划分!P:AP,22,FALSE))</f>
        <v>100</v>
      </c>
      <c r="L1999">
        <f>IF(X1999=500,K1999,VLOOKUP(AA1999,角色间职业划分!P:AP,23,FALSE))</f>
        <v>60</v>
      </c>
      <c r="M1999">
        <f>VLOOKUP(AA1999,角色间职业划分!P:AP,24,FALSE)</f>
        <v>0</v>
      </c>
      <c r="N1999">
        <f>VLOOKUP(AA1999,角色间职业划分!P:AP,14)*100</f>
        <v>95</v>
      </c>
      <c r="O1999">
        <f>VLOOKUP(AA1999,角色间职业划分!P:Z,9,FALSE)</f>
        <v>0</v>
      </c>
      <c r="P1999">
        <f>VLOOKUP(AA1999,角色间职业划分!P:AP,10,FALSE)</f>
        <v>0</v>
      </c>
      <c r="Q1999">
        <f>VLOOKUP(AA1999,角色间职业划分!P:AP,15,FALSE)</f>
        <v>0</v>
      </c>
      <c r="R1999">
        <f>VLOOKUP(AA1999,角色间职业划分!P:AP,16,FALSE)</f>
        <v>0</v>
      </c>
      <c r="S1999">
        <f>VLOOKUP(AA1999,角色间职业划分!P:AP,17,FALSE)</f>
        <v>0</v>
      </c>
      <c r="T1999">
        <f>VLOOKUP(AA1999,角色间职业划分!P:AP,18,FALSE)</f>
        <v>0</v>
      </c>
      <c r="U1999">
        <f>VLOOKUP(AA1999,角色间职业划分!P:AP,27,FALSE)</f>
        <v>0</v>
      </c>
      <c r="V1999">
        <f t="shared" si="313"/>
        <v>4.9999999999999991</v>
      </c>
      <c r="W1999">
        <f>VLOOKUP(AA1999,角色间职业划分!P:Q,2,FALSE)</f>
        <v>40</v>
      </c>
      <c r="X1999">
        <f t="shared" si="318"/>
        <v>76</v>
      </c>
      <c r="Y1999">
        <f>INT(VLOOKUP(X1999,角色属性总表!AG:AH,2,FALSE)*角色属性总表!$C$38)</f>
        <v>1548</v>
      </c>
      <c r="AA1999">
        <f t="shared" si="319"/>
        <v>20</v>
      </c>
      <c r="AB1999">
        <f>VLOOKUP(X1999,角色属性总表!AG:AI,2,FALSE)*VLOOKUP(角色等级属性!AA1999,角色间职业划分!P:AG,13,FALSE)/角色间职业划分!$AB$9</f>
        <v>2780.332916386029</v>
      </c>
      <c r="AC1999">
        <f>VLOOKUP(X1999,角色属性总表!AG:AI,3,FALSE)*VLOOKUP(AA1999,角色间职业划分!P:AG,8,FALSE)/角色间职业划分!$W$9</f>
        <v>4280.8219999999992</v>
      </c>
      <c r="AD1999">
        <f>VLOOKUP(AA1999,角色间职业划分!P:AP,26,FALSE)</f>
        <v>0.4</v>
      </c>
      <c r="AE1999">
        <f>VLOOKUP(X1999,角色属性总表!I:Q,3,FALSE)</f>
        <v>693.50400000000002</v>
      </c>
      <c r="AF1999">
        <f>VLOOKUP(AA1999,角色间职业划分!P:AP,11,FALSE)</f>
        <v>0.35</v>
      </c>
      <c r="AG1999">
        <f t="shared" si="314"/>
        <v>4844.886488684182</v>
      </c>
      <c r="AH1999">
        <f t="shared" si="315"/>
        <v>693</v>
      </c>
      <c r="AJ1999">
        <f t="shared" si="316"/>
        <v>4151.886488684182</v>
      </c>
      <c r="AK1999">
        <v>1995</v>
      </c>
    </row>
    <row r="2000" spans="1:37" x14ac:dyDescent="0.15">
      <c r="A2000">
        <v>1996</v>
      </c>
      <c r="B2000">
        <f>ROUND(VLOOKUP(X2000,角色属性总表!AG:AI,2,FALSE)/角色属性总表!$C$34,0)</f>
        <v>224</v>
      </c>
      <c r="C2000">
        <f>ROUND(VLOOKUP(X2000,角色属性总表!Y:AE,3,FALSE)/J2000,0)</f>
        <v>127</v>
      </c>
      <c r="D2000">
        <f>ROUND(VLOOKUP(X2000,角色属性总表!AG:AI,3,FALSE)/角色属性总表!$C$35,0)</f>
        <v>234</v>
      </c>
      <c r="E2000">
        <f t="shared" si="310"/>
        <v>1125</v>
      </c>
      <c r="F2000">
        <f t="shared" si="311"/>
        <v>19</v>
      </c>
      <c r="G2000">
        <f t="shared" si="312"/>
        <v>13</v>
      </c>
      <c r="H2000">
        <v>0</v>
      </c>
      <c r="I2000">
        <f t="shared" si="317"/>
        <v>3</v>
      </c>
      <c r="J2000">
        <f>VLOOKUP(AA2000,角色间职业划分!P:AP,20,FALSE)</f>
        <v>9</v>
      </c>
      <c r="K2000">
        <f>IF(X2000=500,100,VLOOKUP(AA2000,角色间职业划分!P:AP,22,FALSE))</f>
        <v>100</v>
      </c>
      <c r="L2000">
        <f>IF(X2000=500,K2000,VLOOKUP(AA2000,角色间职业划分!P:AP,23,FALSE))</f>
        <v>60</v>
      </c>
      <c r="M2000">
        <f>VLOOKUP(AA2000,角色间职业划分!P:AP,24,FALSE)</f>
        <v>0</v>
      </c>
      <c r="N2000">
        <f>VLOOKUP(AA2000,角色间职业划分!P:AP,14)*100</f>
        <v>95</v>
      </c>
      <c r="O2000">
        <f>VLOOKUP(AA2000,角色间职业划分!P:Z,9,FALSE)</f>
        <v>0</v>
      </c>
      <c r="P2000">
        <f>VLOOKUP(AA2000,角色间职业划分!P:AP,10,FALSE)</f>
        <v>0</v>
      </c>
      <c r="Q2000">
        <f>VLOOKUP(AA2000,角色间职业划分!P:AP,15,FALSE)</f>
        <v>0</v>
      </c>
      <c r="R2000">
        <f>VLOOKUP(AA2000,角色间职业划分!P:AP,16,FALSE)</f>
        <v>0</v>
      </c>
      <c r="S2000">
        <f>VLOOKUP(AA2000,角色间职业划分!P:AP,17,FALSE)</f>
        <v>0</v>
      </c>
      <c r="T2000">
        <f>VLOOKUP(AA2000,角色间职业划分!P:AP,18,FALSE)</f>
        <v>0</v>
      </c>
      <c r="U2000">
        <f>VLOOKUP(AA2000,角色间职业划分!P:AP,27,FALSE)</f>
        <v>0</v>
      </c>
      <c r="V2000">
        <f t="shared" si="313"/>
        <v>4.9999999999999991</v>
      </c>
      <c r="W2000">
        <f>VLOOKUP(AA2000,角色间职业划分!P:Q,2,FALSE)</f>
        <v>40</v>
      </c>
      <c r="X2000">
        <f t="shared" si="318"/>
        <v>77</v>
      </c>
      <c r="Y2000">
        <f>INT(VLOOKUP(X2000,角色属性总表!AG:AH,2,FALSE)*角色属性总表!$C$38)</f>
        <v>1566</v>
      </c>
      <c r="AA2000">
        <f t="shared" si="319"/>
        <v>20</v>
      </c>
      <c r="AB2000">
        <f>VLOOKUP(X2000,角色属性总表!AG:AI,2,FALSE)*VLOOKUP(角色等级属性!AA2000,角色间职业划分!P:AG,13,FALSE)/角色间职业划分!$AB$9</f>
        <v>2812.6623689021453</v>
      </c>
      <c r="AC2000">
        <f>VLOOKUP(X2000,角色属性总表!AG:AI,3,FALSE)*VLOOKUP(AA2000,角色间职业划分!P:AG,8,FALSE)/角色间职业划分!$W$9</f>
        <v>4330.5990000000002</v>
      </c>
      <c r="AD2000">
        <f>VLOOKUP(AA2000,角色间职业划分!P:AP,26,FALSE)</f>
        <v>0.4</v>
      </c>
      <c r="AE2000">
        <f>VLOOKUP(X2000,角色属性总表!I:Q,3,FALSE)</f>
        <v>701.56799999999998</v>
      </c>
      <c r="AF2000">
        <f>VLOOKUP(AA2000,角色间职业划分!P:AP,11,FALSE)</f>
        <v>0.35</v>
      </c>
      <c r="AG2000">
        <f t="shared" si="314"/>
        <v>4952.3242637559297</v>
      </c>
      <c r="AH2000">
        <f t="shared" si="315"/>
        <v>702</v>
      </c>
      <c r="AJ2000">
        <f t="shared" si="316"/>
        <v>4250.3242637559297</v>
      </c>
      <c r="AK2000">
        <v>1996</v>
      </c>
    </row>
    <row r="2001" spans="1:37" x14ac:dyDescent="0.15">
      <c r="A2001">
        <v>1997</v>
      </c>
      <c r="B2001">
        <f>ROUND(VLOOKUP(X2001,角色属性总表!AG:AI,2,FALSE)/角色属性总表!$C$34,0)</f>
        <v>226</v>
      </c>
      <c r="C2001">
        <f>ROUND(VLOOKUP(X2001,角色属性总表!Y:AE,3,FALSE)/J2001,0)</f>
        <v>130</v>
      </c>
      <c r="D2001">
        <f>ROUND(VLOOKUP(X2001,角色属性总表!AG:AI,3,FALSE)/角色属性总表!$C$35,0)</f>
        <v>237</v>
      </c>
      <c r="E2001">
        <f t="shared" si="310"/>
        <v>1137</v>
      </c>
      <c r="F2001">
        <f t="shared" si="311"/>
        <v>18</v>
      </c>
      <c r="G2001">
        <f t="shared" si="312"/>
        <v>13</v>
      </c>
      <c r="H2001">
        <v>0</v>
      </c>
      <c r="I2001">
        <f t="shared" si="317"/>
        <v>3</v>
      </c>
      <c r="J2001">
        <f>VLOOKUP(AA2001,角色间职业划分!P:AP,20,FALSE)</f>
        <v>9</v>
      </c>
      <c r="K2001">
        <f>IF(X2001=500,100,VLOOKUP(AA2001,角色间职业划分!P:AP,22,FALSE))</f>
        <v>100</v>
      </c>
      <c r="L2001">
        <f>IF(X2001=500,K2001,VLOOKUP(AA2001,角色间职业划分!P:AP,23,FALSE))</f>
        <v>60</v>
      </c>
      <c r="M2001">
        <f>VLOOKUP(AA2001,角色间职业划分!P:AP,24,FALSE)</f>
        <v>0</v>
      </c>
      <c r="N2001">
        <f>VLOOKUP(AA2001,角色间职业划分!P:AP,14)*100</f>
        <v>95</v>
      </c>
      <c r="O2001">
        <f>VLOOKUP(AA2001,角色间职业划分!P:Z,9,FALSE)</f>
        <v>0</v>
      </c>
      <c r="P2001">
        <f>VLOOKUP(AA2001,角色间职业划分!P:AP,10,FALSE)</f>
        <v>0</v>
      </c>
      <c r="Q2001">
        <f>VLOOKUP(AA2001,角色间职业划分!P:AP,15,FALSE)</f>
        <v>0</v>
      </c>
      <c r="R2001">
        <f>VLOOKUP(AA2001,角色间职业划分!P:AP,16,FALSE)</f>
        <v>0</v>
      </c>
      <c r="S2001">
        <f>VLOOKUP(AA2001,角色间职业划分!P:AP,17,FALSE)</f>
        <v>0</v>
      </c>
      <c r="T2001">
        <f>VLOOKUP(AA2001,角色间职业划分!P:AP,18,FALSE)</f>
        <v>0</v>
      </c>
      <c r="U2001">
        <f>VLOOKUP(AA2001,角色间职业划分!P:AP,27,FALSE)</f>
        <v>0</v>
      </c>
      <c r="V2001">
        <f t="shared" si="313"/>
        <v>4.9999999999999991</v>
      </c>
      <c r="W2001">
        <f>VLOOKUP(AA2001,角色间职业划分!P:Q,2,FALSE)</f>
        <v>40</v>
      </c>
      <c r="X2001">
        <f t="shared" si="318"/>
        <v>78</v>
      </c>
      <c r="Y2001">
        <f>INT(VLOOKUP(X2001,角色属性总表!AG:AH,2,FALSE)*角色属性总表!$C$38)</f>
        <v>1584</v>
      </c>
      <c r="AA2001">
        <f t="shared" si="319"/>
        <v>20</v>
      </c>
      <c r="AB2001">
        <f>VLOOKUP(X2001,角色属性总表!AG:AI,2,FALSE)*VLOOKUP(角色等级属性!AA2001,角色间职业划分!P:AG,13,FALSE)/角色间职业划分!$AB$9</f>
        <v>2844.9918214182626</v>
      </c>
      <c r="AC2001">
        <f>VLOOKUP(X2001,角色属性总表!AG:AI,3,FALSE)*VLOOKUP(AA2001,角色间职业划分!P:AG,8,FALSE)/角色间职业划分!$W$9</f>
        <v>4380.3760000000002</v>
      </c>
      <c r="AD2001">
        <f>VLOOKUP(AA2001,角色间职业划分!P:AP,26,FALSE)</f>
        <v>0.4</v>
      </c>
      <c r="AE2001">
        <f>VLOOKUP(X2001,角色属性总表!I:Q,3,FALSE)</f>
        <v>709.63200000000006</v>
      </c>
      <c r="AF2001">
        <f>VLOOKUP(AA2001,角色间职业划分!P:AP,11,FALSE)</f>
        <v>0.35</v>
      </c>
      <c r="AG2001">
        <f t="shared" si="314"/>
        <v>5060.8148815845225</v>
      </c>
      <c r="AH2001">
        <f t="shared" si="315"/>
        <v>711</v>
      </c>
      <c r="AJ2001">
        <f t="shared" si="316"/>
        <v>4349.8148815845225</v>
      </c>
      <c r="AK2001">
        <v>1997</v>
      </c>
    </row>
    <row r="2002" spans="1:37" x14ac:dyDescent="0.15">
      <c r="A2002">
        <v>1998</v>
      </c>
      <c r="B2002">
        <f>ROUND(VLOOKUP(X2002,角色属性总表!AG:AI,2,FALSE)/角色属性总表!$C$34,0)</f>
        <v>229</v>
      </c>
      <c r="C2002">
        <f>ROUND(VLOOKUP(X2002,角色属性总表!Y:AE,3,FALSE)/J2002,0)</f>
        <v>132</v>
      </c>
      <c r="D2002">
        <f>ROUND(VLOOKUP(X2002,角色属性总表!AG:AI,3,FALSE)/角色属性总表!$C$35,0)</f>
        <v>239</v>
      </c>
      <c r="E2002">
        <f t="shared" si="310"/>
        <v>1150</v>
      </c>
      <c r="F2002">
        <f t="shared" si="311"/>
        <v>19</v>
      </c>
      <c r="G2002">
        <f t="shared" si="312"/>
        <v>13</v>
      </c>
      <c r="H2002">
        <v>0</v>
      </c>
      <c r="I2002">
        <f t="shared" si="317"/>
        <v>3</v>
      </c>
      <c r="J2002">
        <f>VLOOKUP(AA2002,角色间职业划分!P:AP,20,FALSE)</f>
        <v>9</v>
      </c>
      <c r="K2002">
        <f>IF(X2002=500,100,VLOOKUP(AA2002,角色间职业划分!P:AP,22,FALSE))</f>
        <v>100</v>
      </c>
      <c r="L2002">
        <f>IF(X2002=500,K2002,VLOOKUP(AA2002,角色间职业划分!P:AP,23,FALSE))</f>
        <v>60</v>
      </c>
      <c r="M2002">
        <f>VLOOKUP(AA2002,角色间职业划分!P:AP,24,FALSE)</f>
        <v>0</v>
      </c>
      <c r="N2002">
        <f>VLOOKUP(AA2002,角色间职业划分!P:AP,14)*100</f>
        <v>95</v>
      </c>
      <c r="O2002">
        <f>VLOOKUP(AA2002,角色间职业划分!P:Z,9,FALSE)</f>
        <v>0</v>
      </c>
      <c r="P2002">
        <f>VLOOKUP(AA2002,角色间职业划分!P:AP,10,FALSE)</f>
        <v>0</v>
      </c>
      <c r="Q2002">
        <f>VLOOKUP(AA2002,角色间职业划分!P:AP,15,FALSE)</f>
        <v>0</v>
      </c>
      <c r="R2002">
        <f>VLOOKUP(AA2002,角色间职业划分!P:AP,16,FALSE)</f>
        <v>0</v>
      </c>
      <c r="S2002">
        <f>VLOOKUP(AA2002,角色间职业划分!P:AP,17,FALSE)</f>
        <v>0</v>
      </c>
      <c r="T2002">
        <f>VLOOKUP(AA2002,角色间职业划分!P:AP,18,FALSE)</f>
        <v>0</v>
      </c>
      <c r="U2002">
        <f>VLOOKUP(AA2002,角色间职业划分!P:AP,27,FALSE)</f>
        <v>0</v>
      </c>
      <c r="V2002">
        <f t="shared" si="313"/>
        <v>4.9999999999999991</v>
      </c>
      <c r="W2002">
        <f>VLOOKUP(AA2002,角色间职业划分!P:Q,2,FALSE)</f>
        <v>40</v>
      </c>
      <c r="X2002">
        <f t="shared" si="318"/>
        <v>79</v>
      </c>
      <c r="Y2002">
        <f>INT(VLOOKUP(X2002,角色属性总表!AG:AH,2,FALSE)*角色属性总表!$C$38)</f>
        <v>1602</v>
      </c>
      <c r="AA2002">
        <f t="shared" si="319"/>
        <v>20</v>
      </c>
      <c r="AB2002">
        <f>VLOOKUP(X2002,角色属性总表!AG:AI,2,FALSE)*VLOOKUP(角色等级属性!AA2002,角色间职业划分!P:AG,13,FALSE)/角色间职业划分!$AB$9</f>
        <v>2877.321273934379</v>
      </c>
      <c r="AC2002">
        <f>VLOOKUP(X2002,角色属性总表!AG:AI,3,FALSE)*VLOOKUP(AA2002,角色间职业划分!P:AG,8,FALSE)/角色间职业划分!$W$9</f>
        <v>4430.1530000000002</v>
      </c>
      <c r="AD2002">
        <f>VLOOKUP(AA2002,角色间职业划分!P:AP,26,FALSE)</f>
        <v>0.4</v>
      </c>
      <c r="AE2002">
        <f>VLOOKUP(X2002,角色属性总表!I:Q,3,FALSE)</f>
        <v>717.69600000000003</v>
      </c>
      <c r="AF2002">
        <f>VLOOKUP(AA2002,角色间职业划分!P:AP,11,FALSE)</f>
        <v>0.35</v>
      </c>
      <c r="AG2002">
        <f t="shared" si="314"/>
        <v>5170.3582069402846</v>
      </c>
      <c r="AH2002">
        <f t="shared" si="315"/>
        <v>717</v>
      </c>
      <c r="AJ2002">
        <f t="shared" si="316"/>
        <v>4453.3582069402846</v>
      </c>
      <c r="AK2002">
        <v>1998</v>
      </c>
    </row>
    <row r="2003" spans="1:37" x14ac:dyDescent="0.15">
      <c r="A2003">
        <v>1999</v>
      </c>
      <c r="B2003">
        <f>ROUND(VLOOKUP(X2003,角色属性总表!AG:AI,2,FALSE)/角色属性总表!$C$34,0)</f>
        <v>231</v>
      </c>
      <c r="C2003">
        <f>ROUND(VLOOKUP(X2003,角色属性总表!Y:AE,3,FALSE)/J2003,0)</f>
        <v>135</v>
      </c>
      <c r="D2003">
        <f>ROUND(VLOOKUP(X2003,角色属性总表!AG:AI,3,FALSE)/角色属性总表!$C$35,0)</f>
        <v>242</v>
      </c>
      <c r="E2003">
        <f t="shared" si="310"/>
        <v>1163</v>
      </c>
      <c r="F2003">
        <f t="shared" si="311"/>
        <v>19</v>
      </c>
      <c r="G2003">
        <f t="shared" si="312"/>
        <v>13</v>
      </c>
      <c r="H2003">
        <v>0</v>
      </c>
      <c r="I2003">
        <f t="shared" si="317"/>
        <v>3</v>
      </c>
      <c r="J2003">
        <f>VLOOKUP(AA2003,角色间职业划分!P:AP,20,FALSE)</f>
        <v>9</v>
      </c>
      <c r="K2003">
        <f>IF(X2003=500,100,VLOOKUP(AA2003,角色间职业划分!P:AP,22,FALSE))</f>
        <v>100</v>
      </c>
      <c r="L2003">
        <f>IF(X2003=500,K2003,VLOOKUP(AA2003,角色间职业划分!P:AP,23,FALSE))</f>
        <v>60</v>
      </c>
      <c r="M2003">
        <f>VLOOKUP(AA2003,角色间职业划分!P:AP,24,FALSE)</f>
        <v>0</v>
      </c>
      <c r="N2003">
        <f>VLOOKUP(AA2003,角色间职业划分!P:AP,14)*100</f>
        <v>95</v>
      </c>
      <c r="O2003">
        <f>VLOOKUP(AA2003,角色间职业划分!P:Z,9,FALSE)</f>
        <v>0</v>
      </c>
      <c r="P2003">
        <f>VLOOKUP(AA2003,角色间职业划分!P:AP,10,FALSE)</f>
        <v>0</v>
      </c>
      <c r="Q2003">
        <f>VLOOKUP(AA2003,角色间职业划分!P:AP,15,FALSE)</f>
        <v>0</v>
      </c>
      <c r="R2003">
        <f>VLOOKUP(AA2003,角色间职业划分!P:AP,16,FALSE)</f>
        <v>0</v>
      </c>
      <c r="S2003">
        <f>VLOOKUP(AA2003,角色间职业划分!P:AP,17,FALSE)</f>
        <v>0</v>
      </c>
      <c r="T2003">
        <f>VLOOKUP(AA2003,角色间职业划分!P:AP,18,FALSE)</f>
        <v>0</v>
      </c>
      <c r="U2003">
        <f>VLOOKUP(AA2003,角色间职业划分!P:AP,27,FALSE)</f>
        <v>0</v>
      </c>
      <c r="V2003">
        <f t="shared" si="313"/>
        <v>4.9999999999999991</v>
      </c>
      <c r="W2003">
        <f>VLOOKUP(AA2003,角色间职业划分!P:Q,2,FALSE)</f>
        <v>40</v>
      </c>
      <c r="X2003">
        <f t="shared" si="318"/>
        <v>80</v>
      </c>
      <c r="Y2003">
        <f>INT(VLOOKUP(X2003,角色属性总表!AG:AH,2,FALSE)*角色属性总表!$C$38)</f>
        <v>1620</v>
      </c>
      <c r="AA2003">
        <f t="shared" si="319"/>
        <v>20</v>
      </c>
      <c r="AB2003">
        <f>VLOOKUP(X2003,角色属性总表!AG:AI,2,FALSE)*VLOOKUP(角色等级属性!AA2003,角色间职业划分!P:AG,13,FALSE)/角色间职业划分!$AB$9</f>
        <v>2909.6507264504958</v>
      </c>
      <c r="AC2003">
        <f>VLOOKUP(X2003,角色属性总表!AG:AI,3,FALSE)*VLOOKUP(AA2003,角色间职业划分!P:AG,8,FALSE)/角色间职业划分!$W$9</f>
        <v>4479.93</v>
      </c>
      <c r="AD2003">
        <f>VLOOKUP(AA2003,角色间职业划分!P:AP,26,FALSE)</f>
        <v>0.4</v>
      </c>
      <c r="AE2003">
        <f>VLOOKUP(X2003,角色属性总表!I:Q,3,FALSE)</f>
        <v>725.76</v>
      </c>
      <c r="AF2003">
        <f>VLOOKUP(AA2003,角色间职业划分!P:AP,11,FALSE)</f>
        <v>0.35</v>
      </c>
      <c r="AG2003">
        <f t="shared" si="314"/>
        <v>5280.9541649996081</v>
      </c>
      <c r="AH2003">
        <f t="shared" si="315"/>
        <v>726</v>
      </c>
      <c r="AJ2003">
        <f t="shared" si="316"/>
        <v>4554.9541649996081</v>
      </c>
      <c r="AK2003">
        <v>1999</v>
      </c>
    </row>
    <row r="2004" spans="1:37" x14ac:dyDescent="0.15">
      <c r="A2004">
        <v>2000</v>
      </c>
      <c r="B2004">
        <f>ROUND(VLOOKUP(X2004,角色属性总表!AG:AI,2,FALSE)/角色属性总表!$C$34,0)</f>
        <v>234</v>
      </c>
      <c r="C2004">
        <f>ROUND(VLOOKUP(X2004,角色属性总表!Y:AE,3,FALSE)/J2004,0)</f>
        <v>138</v>
      </c>
      <c r="D2004">
        <f>ROUND(VLOOKUP(X2004,角色属性总表!AG:AI,3,FALSE)/角色属性总表!$C$35,0)</f>
        <v>245</v>
      </c>
      <c r="E2004">
        <f t="shared" si="310"/>
        <v>1176</v>
      </c>
      <c r="F2004">
        <f t="shared" si="311"/>
        <v>18</v>
      </c>
      <c r="G2004">
        <f t="shared" si="312"/>
        <v>13</v>
      </c>
      <c r="H2004">
        <v>0</v>
      </c>
      <c r="I2004">
        <f t="shared" si="317"/>
        <v>3</v>
      </c>
      <c r="J2004">
        <f>VLOOKUP(AA2004,角色间职业划分!P:AP,20,FALSE)</f>
        <v>9</v>
      </c>
      <c r="K2004">
        <f>IF(X2004=500,100,VLOOKUP(AA2004,角色间职业划分!P:AP,22,FALSE))</f>
        <v>100</v>
      </c>
      <c r="L2004">
        <f>IF(X2004=500,K2004,VLOOKUP(AA2004,角色间职业划分!P:AP,23,FALSE))</f>
        <v>60</v>
      </c>
      <c r="M2004">
        <f>VLOOKUP(AA2004,角色间职业划分!P:AP,24,FALSE)</f>
        <v>0</v>
      </c>
      <c r="N2004">
        <f>VLOOKUP(AA2004,角色间职业划分!P:AP,14)*100</f>
        <v>95</v>
      </c>
      <c r="O2004">
        <f>VLOOKUP(AA2004,角色间职业划分!P:Z,9,FALSE)</f>
        <v>0</v>
      </c>
      <c r="P2004">
        <f>VLOOKUP(AA2004,角色间职业划分!P:AP,10,FALSE)</f>
        <v>0</v>
      </c>
      <c r="Q2004">
        <f>VLOOKUP(AA2004,角色间职业划分!P:AP,15,FALSE)</f>
        <v>0</v>
      </c>
      <c r="R2004">
        <f>VLOOKUP(AA2004,角色间职业划分!P:AP,16,FALSE)</f>
        <v>0</v>
      </c>
      <c r="S2004">
        <f>VLOOKUP(AA2004,角色间职业划分!P:AP,17,FALSE)</f>
        <v>0</v>
      </c>
      <c r="T2004">
        <f>VLOOKUP(AA2004,角色间职业划分!P:AP,18,FALSE)</f>
        <v>0</v>
      </c>
      <c r="U2004">
        <f>VLOOKUP(AA2004,角色间职业划分!P:AP,27,FALSE)</f>
        <v>0</v>
      </c>
      <c r="V2004">
        <f t="shared" si="313"/>
        <v>4.9999999999999991</v>
      </c>
      <c r="W2004">
        <f>VLOOKUP(AA2004,角色间职业划分!P:Q,2,FALSE)</f>
        <v>40</v>
      </c>
      <c r="X2004">
        <f t="shared" si="318"/>
        <v>81</v>
      </c>
      <c r="Y2004">
        <f>INT(VLOOKUP(X2004,角色属性总表!AG:AH,2,FALSE)*角色属性总表!$C$38)</f>
        <v>1638</v>
      </c>
      <c r="AA2004">
        <f t="shared" si="319"/>
        <v>20</v>
      </c>
      <c r="AB2004">
        <f>VLOOKUP(X2004,角色属性总表!AG:AI,2,FALSE)*VLOOKUP(角色等级属性!AA2004,角色间职业划分!P:AG,13,FALSE)/角色间职业划分!$AB$9</f>
        <v>2941.9801789666126</v>
      </c>
      <c r="AC2004">
        <f>VLOOKUP(X2004,角色属性总表!AG:AI,3,FALSE)*VLOOKUP(AA2004,角色间职业划分!P:AG,8,FALSE)/角色间职业划分!$W$9</f>
        <v>4529.7069999999994</v>
      </c>
      <c r="AD2004">
        <f>VLOOKUP(AA2004,角色间职业划分!P:AP,26,FALSE)</f>
        <v>0.4</v>
      </c>
      <c r="AE2004">
        <f>VLOOKUP(X2004,角色属性总表!I:Q,3,FALSE)</f>
        <v>733.82400000000007</v>
      </c>
      <c r="AF2004">
        <f>VLOOKUP(AA2004,角色间职业划分!P:AP,11,FALSE)</f>
        <v>0.35</v>
      </c>
      <c r="AG2004">
        <f t="shared" si="314"/>
        <v>5392.6027397260268</v>
      </c>
      <c r="AH2004">
        <f t="shared" si="315"/>
        <v>735</v>
      </c>
      <c r="AJ2004">
        <f t="shared" si="316"/>
        <v>4657.6027397260268</v>
      </c>
      <c r="AK2004">
        <v>2000</v>
      </c>
    </row>
    <row r="2005" spans="1:37" x14ac:dyDescent="0.15">
      <c r="A2005">
        <v>2001</v>
      </c>
      <c r="B2005">
        <f>ROUND(VLOOKUP(X2005,角色属性总表!AG:AI,2,FALSE)/角色属性总表!$C$34,0)</f>
        <v>237</v>
      </c>
      <c r="C2005">
        <f>ROUND(VLOOKUP(X2005,角色属性总表!Y:AE,3,FALSE)/J2005,0)</f>
        <v>141</v>
      </c>
      <c r="D2005">
        <f>ROUND(VLOOKUP(X2005,角色属性总表!AG:AI,3,FALSE)/角色属性总表!$C$35,0)</f>
        <v>247</v>
      </c>
      <c r="E2005">
        <f t="shared" si="310"/>
        <v>1189</v>
      </c>
      <c r="F2005">
        <f t="shared" si="311"/>
        <v>19</v>
      </c>
      <c r="G2005">
        <f t="shared" si="312"/>
        <v>13</v>
      </c>
      <c r="H2005">
        <v>0</v>
      </c>
      <c r="I2005">
        <f t="shared" si="317"/>
        <v>3</v>
      </c>
      <c r="J2005">
        <f>VLOOKUP(AA2005,角色间职业划分!P:AP,20,FALSE)</f>
        <v>9</v>
      </c>
      <c r="K2005">
        <f>IF(X2005=500,100,VLOOKUP(AA2005,角色间职业划分!P:AP,22,FALSE))</f>
        <v>100</v>
      </c>
      <c r="L2005">
        <f>IF(X2005=500,K2005,VLOOKUP(AA2005,角色间职业划分!P:AP,23,FALSE))</f>
        <v>60</v>
      </c>
      <c r="M2005">
        <f>VLOOKUP(AA2005,角色间职业划分!P:AP,24,FALSE)</f>
        <v>0</v>
      </c>
      <c r="N2005">
        <f>VLOOKUP(AA2005,角色间职业划分!P:AP,14)*100</f>
        <v>95</v>
      </c>
      <c r="O2005">
        <f>VLOOKUP(AA2005,角色间职业划分!P:Z,9,FALSE)</f>
        <v>0</v>
      </c>
      <c r="P2005">
        <f>VLOOKUP(AA2005,角色间职业划分!P:AP,10,FALSE)</f>
        <v>0</v>
      </c>
      <c r="Q2005">
        <f>VLOOKUP(AA2005,角色间职业划分!P:AP,15,FALSE)</f>
        <v>0</v>
      </c>
      <c r="R2005">
        <f>VLOOKUP(AA2005,角色间职业划分!P:AP,16,FALSE)</f>
        <v>0</v>
      </c>
      <c r="S2005">
        <f>VLOOKUP(AA2005,角色间职业划分!P:AP,17,FALSE)</f>
        <v>0</v>
      </c>
      <c r="T2005">
        <f>VLOOKUP(AA2005,角色间职业划分!P:AP,18,FALSE)</f>
        <v>0</v>
      </c>
      <c r="U2005">
        <f>VLOOKUP(AA2005,角色间职业划分!P:AP,27,FALSE)</f>
        <v>0</v>
      </c>
      <c r="V2005">
        <f t="shared" si="313"/>
        <v>4.9999999999999991</v>
      </c>
      <c r="W2005">
        <f>VLOOKUP(AA2005,角色间职业划分!P:Q,2,FALSE)</f>
        <v>40</v>
      </c>
      <c r="X2005">
        <f t="shared" si="318"/>
        <v>82</v>
      </c>
      <c r="Y2005">
        <f>INT(VLOOKUP(X2005,角色属性总表!AG:AH,2,FALSE)*角色属性总表!$C$38)</f>
        <v>1656</v>
      </c>
      <c r="AA2005">
        <f t="shared" si="319"/>
        <v>20</v>
      </c>
      <c r="AB2005">
        <f>VLOOKUP(X2005,角色属性总表!AG:AI,2,FALSE)*VLOOKUP(角色等级属性!AA2005,角色间职业划分!P:AG,13,FALSE)/角色间职业划分!$AB$9</f>
        <v>2974.3096314827285</v>
      </c>
      <c r="AC2005">
        <f>VLOOKUP(X2005,角色属性总表!AG:AI,3,FALSE)*VLOOKUP(AA2005,角色间职业划分!P:AG,8,FALSE)/角色间职业划分!$W$9</f>
        <v>4579.4839999999995</v>
      </c>
      <c r="AD2005">
        <f>VLOOKUP(AA2005,角色间职业划分!P:AP,26,FALSE)</f>
        <v>0.4</v>
      </c>
      <c r="AE2005">
        <f>VLOOKUP(X2005,角色属性总表!I:Q,3,FALSE)</f>
        <v>741.88799999999992</v>
      </c>
      <c r="AF2005">
        <f>VLOOKUP(AA2005,角色间职业划分!P:AP,11,FALSE)</f>
        <v>0.35</v>
      </c>
      <c r="AG2005">
        <f t="shared" si="314"/>
        <v>5505.3039723248176</v>
      </c>
      <c r="AH2005">
        <f t="shared" si="315"/>
        <v>741</v>
      </c>
      <c r="AJ2005">
        <f t="shared" si="316"/>
        <v>4764.3039723248176</v>
      </c>
      <c r="AK2005">
        <v>2001</v>
      </c>
    </row>
    <row r="2006" spans="1:37" x14ac:dyDescent="0.15">
      <c r="A2006">
        <v>2002</v>
      </c>
      <c r="B2006">
        <f>ROUND(VLOOKUP(X2006,角色属性总表!AG:AI,2,FALSE)/角色属性总表!$C$34,0)</f>
        <v>239</v>
      </c>
      <c r="C2006">
        <f>ROUND(VLOOKUP(X2006,角色属性总表!Y:AE,3,FALSE)/J2006,0)</f>
        <v>143</v>
      </c>
      <c r="D2006">
        <f>ROUND(VLOOKUP(X2006,角色属性总表!AG:AI,3,FALSE)/角色属性总表!$C$35,0)</f>
        <v>250</v>
      </c>
      <c r="E2006">
        <f t="shared" si="310"/>
        <v>1202</v>
      </c>
      <c r="F2006">
        <f t="shared" si="311"/>
        <v>19</v>
      </c>
      <c r="G2006">
        <f t="shared" si="312"/>
        <v>13</v>
      </c>
      <c r="H2006">
        <v>0</v>
      </c>
      <c r="I2006">
        <f t="shared" si="317"/>
        <v>3</v>
      </c>
      <c r="J2006">
        <f>VLOOKUP(AA2006,角色间职业划分!P:AP,20,FALSE)</f>
        <v>9</v>
      </c>
      <c r="K2006">
        <f>IF(X2006=500,100,VLOOKUP(AA2006,角色间职业划分!P:AP,22,FALSE))</f>
        <v>100</v>
      </c>
      <c r="L2006">
        <f>IF(X2006=500,K2006,VLOOKUP(AA2006,角色间职业划分!P:AP,23,FALSE))</f>
        <v>60</v>
      </c>
      <c r="M2006">
        <f>VLOOKUP(AA2006,角色间职业划分!P:AP,24,FALSE)</f>
        <v>0</v>
      </c>
      <c r="N2006">
        <f>VLOOKUP(AA2006,角色间职业划分!P:AP,14)*100</f>
        <v>95</v>
      </c>
      <c r="O2006">
        <f>VLOOKUP(AA2006,角色间职业划分!P:Z,9,FALSE)</f>
        <v>0</v>
      </c>
      <c r="P2006">
        <f>VLOOKUP(AA2006,角色间职业划分!P:AP,10,FALSE)</f>
        <v>0</v>
      </c>
      <c r="Q2006">
        <f>VLOOKUP(AA2006,角色间职业划分!P:AP,15,FALSE)</f>
        <v>0</v>
      </c>
      <c r="R2006">
        <f>VLOOKUP(AA2006,角色间职业划分!P:AP,16,FALSE)</f>
        <v>0</v>
      </c>
      <c r="S2006">
        <f>VLOOKUP(AA2006,角色间职业划分!P:AP,17,FALSE)</f>
        <v>0</v>
      </c>
      <c r="T2006">
        <f>VLOOKUP(AA2006,角色间职业划分!P:AP,18,FALSE)</f>
        <v>0</v>
      </c>
      <c r="U2006">
        <f>VLOOKUP(AA2006,角色间职业划分!P:AP,27,FALSE)</f>
        <v>0</v>
      </c>
      <c r="V2006">
        <f t="shared" si="313"/>
        <v>4.9999999999999991</v>
      </c>
      <c r="W2006">
        <f>VLOOKUP(AA2006,角色间职业划分!P:Q,2,FALSE)</f>
        <v>40</v>
      </c>
      <c r="X2006">
        <f t="shared" si="318"/>
        <v>83</v>
      </c>
      <c r="Y2006">
        <f>INT(VLOOKUP(X2006,角色属性总表!AG:AH,2,FALSE)*角色属性总表!$C$38)</f>
        <v>1674</v>
      </c>
      <c r="AA2006">
        <f t="shared" si="319"/>
        <v>20</v>
      </c>
      <c r="AB2006">
        <f>VLOOKUP(X2006,角色属性总表!AG:AI,2,FALSE)*VLOOKUP(角色等级属性!AA2006,角色间职业划分!P:AG,13,FALSE)/角色间职业划分!$AB$9</f>
        <v>3006.6390839988458</v>
      </c>
      <c r="AC2006">
        <f>VLOOKUP(X2006,角色属性总表!AG:AI,3,FALSE)*VLOOKUP(AA2006,角色间职业划分!P:AG,8,FALSE)/角色间职业划分!$W$9</f>
        <v>4629.2610000000004</v>
      </c>
      <c r="AD2006">
        <f>VLOOKUP(AA2006,角色间职业划分!P:AP,26,FALSE)</f>
        <v>0.4</v>
      </c>
      <c r="AE2006">
        <f>VLOOKUP(X2006,角色属性总表!I:Q,3,FALSE)</f>
        <v>749.952</v>
      </c>
      <c r="AF2006">
        <f>VLOOKUP(AA2006,角色间职业划分!P:AP,11,FALSE)</f>
        <v>0.35</v>
      </c>
      <c r="AG2006">
        <f t="shared" si="314"/>
        <v>5619.0579597670749</v>
      </c>
      <c r="AH2006">
        <f t="shared" si="315"/>
        <v>750</v>
      </c>
      <c r="AJ2006">
        <f t="shared" si="316"/>
        <v>4869.0579597670749</v>
      </c>
      <c r="AK2006">
        <v>2002</v>
      </c>
    </row>
    <row r="2007" spans="1:37" x14ac:dyDescent="0.15">
      <c r="A2007">
        <v>2003</v>
      </c>
      <c r="B2007">
        <f>ROUND(VLOOKUP(X2007,角色属性总表!AG:AI,2,FALSE)/角色属性总表!$C$34,0)</f>
        <v>242</v>
      </c>
      <c r="C2007">
        <f>ROUND(VLOOKUP(X2007,角色属性总表!Y:AE,3,FALSE)/J2007,0)</f>
        <v>146</v>
      </c>
      <c r="D2007">
        <f>ROUND(VLOOKUP(X2007,角色属性总表!AG:AI,3,FALSE)/角色属性总表!$C$35,0)</f>
        <v>253</v>
      </c>
      <c r="E2007">
        <f t="shared" si="310"/>
        <v>1215</v>
      </c>
      <c r="F2007">
        <f t="shared" si="311"/>
        <v>18</v>
      </c>
      <c r="G2007">
        <f t="shared" si="312"/>
        <v>13</v>
      </c>
      <c r="H2007">
        <v>0</v>
      </c>
      <c r="I2007">
        <f t="shared" si="317"/>
        <v>3</v>
      </c>
      <c r="J2007">
        <f>VLOOKUP(AA2007,角色间职业划分!P:AP,20,FALSE)</f>
        <v>9</v>
      </c>
      <c r="K2007">
        <f>IF(X2007=500,100,VLOOKUP(AA2007,角色间职业划分!P:AP,22,FALSE))</f>
        <v>100</v>
      </c>
      <c r="L2007">
        <f>IF(X2007=500,K2007,VLOOKUP(AA2007,角色间职业划分!P:AP,23,FALSE))</f>
        <v>60</v>
      </c>
      <c r="M2007">
        <f>VLOOKUP(AA2007,角色间职业划分!P:AP,24,FALSE)</f>
        <v>0</v>
      </c>
      <c r="N2007">
        <f>VLOOKUP(AA2007,角色间职业划分!P:AP,14)*100</f>
        <v>95</v>
      </c>
      <c r="O2007">
        <f>VLOOKUP(AA2007,角色间职业划分!P:Z,9,FALSE)</f>
        <v>0</v>
      </c>
      <c r="P2007">
        <f>VLOOKUP(AA2007,角色间职业划分!P:AP,10,FALSE)</f>
        <v>0</v>
      </c>
      <c r="Q2007">
        <f>VLOOKUP(AA2007,角色间职业划分!P:AP,15,FALSE)</f>
        <v>0</v>
      </c>
      <c r="R2007">
        <f>VLOOKUP(AA2007,角色间职业划分!P:AP,16,FALSE)</f>
        <v>0</v>
      </c>
      <c r="S2007">
        <f>VLOOKUP(AA2007,角色间职业划分!P:AP,17,FALSE)</f>
        <v>0</v>
      </c>
      <c r="T2007">
        <f>VLOOKUP(AA2007,角色间职业划分!P:AP,18,FALSE)</f>
        <v>0</v>
      </c>
      <c r="U2007">
        <f>VLOOKUP(AA2007,角色间职业划分!P:AP,27,FALSE)</f>
        <v>0</v>
      </c>
      <c r="V2007">
        <f t="shared" si="313"/>
        <v>4.9999999999999991</v>
      </c>
      <c r="W2007">
        <f>VLOOKUP(AA2007,角色间职业划分!P:Q,2,FALSE)</f>
        <v>40</v>
      </c>
      <c r="X2007">
        <f t="shared" si="318"/>
        <v>84</v>
      </c>
      <c r="Y2007">
        <f>INT(VLOOKUP(X2007,角色属性总表!AG:AH,2,FALSE)*角色属性总表!$C$38)</f>
        <v>1692</v>
      </c>
      <c r="AA2007">
        <f t="shared" si="319"/>
        <v>20</v>
      </c>
      <c r="AB2007">
        <f>VLOOKUP(X2007,角色属性总表!AG:AI,2,FALSE)*VLOOKUP(角色等级属性!AA2007,角色间职业划分!P:AG,13,FALSE)/角色间职业划分!$AB$9</f>
        <v>3038.9685365149621</v>
      </c>
      <c r="AC2007">
        <f>VLOOKUP(X2007,角色属性总表!AG:AI,3,FALSE)*VLOOKUP(AA2007,角色间职业划分!P:AG,8,FALSE)/角色间职业划分!$W$9</f>
        <v>4679.0379999999996</v>
      </c>
      <c r="AD2007">
        <f>VLOOKUP(AA2007,角色间职业划分!P:AP,26,FALSE)</f>
        <v>0.4</v>
      </c>
      <c r="AE2007">
        <f>VLOOKUP(X2007,角色属性总表!I:Q,3,FALSE)</f>
        <v>758.01599999999996</v>
      </c>
      <c r="AF2007">
        <f>VLOOKUP(AA2007,角色间职业划分!P:AP,11,FALSE)</f>
        <v>0.35</v>
      </c>
      <c r="AG2007">
        <f t="shared" si="314"/>
        <v>5733.8648533794221</v>
      </c>
      <c r="AH2007">
        <f t="shared" si="315"/>
        <v>759</v>
      </c>
      <c r="AJ2007">
        <f t="shared" si="316"/>
        <v>4974.8648533794221</v>
      </c>
      <c r="AK2007">
        <v>2003</v>
      </c>
    </row>
    <row r="2008" spans="1:37" x14ac:dyDescent="0.15">
      <c r="A2008">
        <v>2004</v>
      </c>
      <c r="B2008">
        <f>ROUND(VLOOKUP(X2008,角色属性总表!AG:AI,2,FALSE)/角色属性总表!$C$34,0)</f>
        <v>244</v>
      </c>
      <c r="C2008">
        <f>ROUND(VLOOKUP(X2008,角色属性总表!Y:AE,3,FALSE)/J2008,0)</f>
        <v>149</v>
      </c>
      <c r="D2008">
        <f>ROUND(VLOOKUP(X2008,角色属性总表!AG:AI,3,FALSE)/角色属性总表!$C$35,0)</f>
        <v>255</v>
      </c>
      <c r="E2008">
        <f t="shared" si="310"/>
        <v>1228</v>
      </c>
      <c r="F2008">
        <f t="shared" si="311"/>
        <v>19</v>
      </c>
      <c r="G2008">
        <f t="shared" si="312"/>
        <v>13</v>
      </c>
      <c r="H2008">
        <v>0</v>
      </c>
      <c r="I2008">
        <f t="shared" si="317"/>
        <v>3</v>
      </c>
      <c r="J2008">
        <f>VLOOKUP(AA2008,角色间职业划分!P:AP,20,FALSE)</f>
        <v>9</v>
      </c>
      <c r="K2008">
        <f>IF(X2008=500,100,VLOOKUP(AA2008,角色间职业划分!P:AP,22,FALSE))</f>
        <v>100</v>
      </c>
      <c r="L2008">
        <f>IF(X2008=500,K2008,VLOOKUP(AA2008,角色间职业划分!P:AP,23,FALSE))</f>
        <v>60</v>
      </c>
      <c r="M2008">
        <f>VLOOKUP(AA2008,角色间职业划分!P:AP,24,FALSE)</f>
        <v>0</v>
      </c>
      <c r="N2008">
        <f>VLOOKUP(AA2008,角色间职业划分!P:AP,14)*100</f>
        <v>95</v>
      </c>
      <c r="O2008">
        <f>VLOOKUP(AA2008,角色间职业划分!P:Z,9,FALSE)</f>
        <v>0</v>
      </c>
      <c r="P2008">
        <f>VLOOKUP(AA2008,角色间职业划分!P:AP,10,FALSE)</f>
        <v>0</v>
      </c>
      <c r="Q2008">
        <f>VLOOKUP(AA2008,角色间职业划分!P:AP,15,FALSE)</f>
        <v>0</v>
      </c>
      <c r="R2008">
        <f>VLOOKUP(AA2008,角色间职业划分!P:AP,16,FALSE)</f>
        <v>0</v>
      </c>
      <c r="S2008">
        <f>VLOOKUP(AA2008,角色间职业划分!P:AP,17,FALSE)</f>
        <v>0</v>
      </c>
      <c r="T2008">
        <f>VLOOKUP(AA2008,角色间职业划分!P:AP,18,FALSE)</f>
        <v>0</v>
      </c>
      <c r="U2008">
        <f>VLOOKUP(AA2008,角色间职业划分!P:AP,27,FALSE)</f>
        <v>0</v>
      </c>
      <c r="V2008">
        <f t="shared" si="313"/>
        <v>4.9999999999999991</v>
      </c>
      <c r="W2008">
        <f>VLOOKUP(AA2008,角色间职业划分!P:Q,2,FALSE)</f>
        <v>40</v>
      </c>
      <c r="X2008">
        <f t="shared" si="318"/>
        <v>85</v>
      </c>
      <c r="Y2008">
        <f>INT(VLOOKUP(X2008,角色属性总表!AG:AH,2,FALSE)*角色属性总表!$C$38)</f>
        <v>1710</v>
      </c>
      <c r="AA2008">
        <f t="shared" si="319"/>
        <v>20</v>
      </c>
      <c r="AB2008">
        <f>VLOOKUP(X2008,角色属性总表!AG:AI,2,FALSE)*VLOOKUP(角色等级属性!AA2008,角色间职业划分!P:AG,13,FALSE)/角色间职业划分!$AB$9</f>
        <v>3071.2979890310789</v>
      </c>
      <c r="AC2008">
        <f>VLOOKUP(X2008,角色属性总表!AG:AI,3,FALSE)*VLOOKUP(AA2008,角色间职业划分!P:AG,8,FALSE)/角色间职业划分!$W$9</f>
        <v>4728.8149999999996</v>
      </c>
      <c r="AD2008">
        <f>VLOOKUP(AA2008,角色间职业划分!P:AP,26,FALSE)</f>
        <v>0.4</v>
      </c>
      <c r="AE2008">
        <f>VLOOKUP(X2008,角色属性总表!I:Q,3,FALSE)</f>
        <v>766.08</v>
      </c>
      <c r="AF2008">
        <f>VLOOKUP(AA2008,角色间职业划分!P:AP,11,FALSE)</f>
        <v>0.35</v>
      </c>
      <c r="AG2008">
        <f t="shared" si="314"/>
        <v>5849.7248574958685</v>
      </c>
      <c r="AH2008">
        <f t="shared" si="315"/>
        <v>765</v>
      </c>
      <c r="AJ2008">
        <f t="shared" si="316"/>
        <v>5084.7248574958685</v>
      </c>
      <c r="AK2008">
        <v>2004</v>
      </c>
    </row>
    <row r="2009" spans="1:37" x14ac:dyDescent="0.15">
      <c r="A2009">
        <v>2005</v>
      </c>
      <c r="B2009">
        <f>ROUND(VLOOKUP(X2009,角色属性总表!AG:AI,2,FALSE)/角色属性总表!$C$34,0)</f>
        <v>247</v>
      </c>
      <c r="C2009">
        <f>ROUND(VLOOKUP(X2009,角色属性总表!Y:AE,3,FALSE)/J2009,0)</f>
        <v>152</v>
      </c>
      <c r="D2009">
        <f>ROUND(VLOOKUP(X2009,角色属性总表!AG:AI,3,FALSE)/角色属性总表!$C$35,0)</f>
        <v>258</v>
      </c>
      <c r="E2009">
        <f t="shared" si="310"/>
        <v>1241</v>
      </c>
      <c r="F2009">
        <f t="shared" si="311"/>
        <v>19</v>
      </c>
      <c r="G2009">
        <f t="shared" si="312"/>
        <v>13</v>
      </c>
      <c r="H2009">
        <v>0</v>
      </c>
      <c r="I2009">
        <f t="shared" si="317"/>
        <v>3</v>
      </c>
      <c r="J2009">
        <f>VLOOKUP(AA2009,角色间职业划分!P:AP,20,FALSE)</f>
        <v>9</v>
      </c>
      <c r="K2009">
        <f>IF(X2009=500,100,VLOOKUP(AA2009,角色间职业划分!P:AP,22,FALSE))</f>
        <v>100</v>
      </c>
      <c r="L2009">
        <f>IF(X2009=500,K2009,VLOOKUP(AA2009,角色间职业划分!P:AP,23,FALSE))</f>
        <v>60</v>
      </c>
      <c r="M2009">
        <f>VLOOKUP(AA2009,角色间职业划分!P:AP,24,FALSE)</f>
        <v>0</v>
      </c>
      <c r="N2009">
        <f>VLOOKUP(AA2009,角色间职业划分!P:AP,14)*100</f>
        <v>95</v>
      </c>
      <c r="O2009">
        <f>VLOOKUP(AA2009,角色间职业划分!P:Z,9,FALSE)</f>
        <v>0</v>
      </c>
      <c r="P2009">
        <f>VLOOKUP(AA2009,角色间职业划分!P:AP,10,FALSE)</f>
        <v>0</v>
      </c>
      <c r="Q2009">
        <f>VLOOKUP(AA2009,角色间职业划分!P:AP,15,FALSE)</f>
        <v>0</v>
      </c>
      <c r="R2009">
        <f>VLOOKUP(AA2009,角色间职业划分!P:AP,16,FALSE)</f>
        <v>0</v>
      </c>
      <c r="S2009">
        <f>VLOOKUP(AA2009,角色间职业划分!P:AP,17,FALSE)</f>
        <v>0</v>
      </c>
      <c r="T2009">
        <f>VLOOKUP(AA2009,角色间职业划分!P:AP,18,FALSE)</f>
        <v>0</v>
      </c>
      <c r="U2009">
        <f>VLOOKUP(AA2009,角色间职业划分!P:AP,27,FALSE)</f>
        <v>0</v>
      </c>
      <c r="V2009">
        <f t="shared" si="313"/>
        <v>4.9999999999999991</v>
      </c>
      <c r="W2009">
        <f>VLOOKUP(AA2009,角色间职业划分!P:Q,2,FALSE)</f>
        <v>40</v>
      </c>
      <c r="X2009">
        <f t="shared" si="318"/>
        <v>86</v>
      </c>
      <c r="Y2009">
        <f>INT(VLOOKUP(X2009,角色属性总表!AG:AH,2,FALSE)*角色属性总表!$C$38)</f>
        <v>1728</v>
      </c>
      <c r="AA2009">
        <f t="shared" si="319"/>
        <v>20</v>
      </c>
      <c r="AB2009">
        <f>VLOOKUP(X2009,角色属性总表!AG:AI,2,FALSE)*VLOOKUP(角色等级属性!AA2009,角色间职业划分!P:AG,13,FALSE)/角色间职业划分!$AB$9</f>
        <v>3103.6274415471953</v>
      </c>
      <c r="AC2009">
        <f>VLOOKUP(X2009,角色属性总表!AG:AI,3,FALSE)*VLOOKUP(AA2009,角色间职业划分!P:AG,8,FALSE)/角色间职业划分!$W$9</f>
        <v>4778.5919999999996</v>
      </c>
      <c r="AD2009">
        <f>VLOOKUP(AA2009,角色间职业划分!P:AP,26,FALSE)</f>
        <v>0.4</v>
      </c>
      <c r="AE2009">
        <f>VLOOKUP(X2009,角色属性总表!I:Q,3,FALSE)</f>
        <v>774.14400000000001</v>
      </c>
      <c r="AF2009">
        <f>VLOOKUP(AA2009,角色间职业划分!P:AP,11,FALSE)</f>
        <v>0.35</v>
      </c>
      <c r="AG2009">
        <f t="shared" si="314"/>
        <v>5966.6382281684428</v>
      </c>
      <c r="AH2009">
        <f t="shared" si="315"/>
        <v>774</v>
      </c>
      <c r="AJ2009">
        <f t="shared" si="316"/>
        <v>5192.6382281684428</v>
      </c>
      <c r="AK2009">
        <v>2005</v>
      </c>
    </row>
    <row r="2010" spans="1:37" x14ac:dyDescent="0.15">
      <c r="A2010">
        <v>2006</v>
      </c>
      <c r="B2010">
        <f>ROUND(VLOOKUP(X2010,角色属性总表!AG:AI,2,FALSE)/角色属性总表!$C$34,0)</f>
        <v>249</v>
      </c>
      <c r="C2010">
        <f>ROUND(VLOOKUP(X2010,角色属性总表!Y:AE,3,FALSE)/J2010,0)</f>
        <v>155</v>
      </c>
      <c r="D2010">
        <f>ROUND(VLOOKUP(X2010,角色属性总表!AG:AI,3,FALSE)/角色属性总表!$C$35,0)</f>
        <v>261</v>
      </c>
      <c r="E2010">
        <f t="shared" si="310"/>
        <v>1254</v>
      </c>
      <c r="F2010">
        <f t="shared" si="311"/>
        <v>18</v>
      </c>
      <c r="G2010">
        <f t="shared" si="312"/>
        <v>13</v>
      </c>
      <c r="H2010">
        <v>0</v>
      </c>
      <c r="I2010">
        <f t="shared" si="317"/>
        <v>3</v>
      </c>
      <c r="J2010">
        <f>VLOOKUP(AA2010,角色间职业划分!P:AP,20,FALSE)</f>
        <v>9</v>
      </c>
      <c r="K2010">
        <f>IF(X2010=500,100,VLOOKUP(AA2010,角色间职业划分!P:AP,22,FALSE))</f>
        <v>100</v>
      </c>
      <c r="L2010">
        <f>IF(X2010=500,K2010,VLOOKUP(AA2010,角色间职业划分!P:AP,23,FALSE))</f>
        <v>60</v>
      </c>
      <c r="M2010">
        <f>VLOOKUP(AA2010,角色间职业划分!P:AP,24,FALSE)</f>
        <v>0</v>
      </c>
      <c r="N2010">
        <f>VLOOKUP(AA2010,角色间职业划分!P:AP,14)*100</f>
        <v>95</v>
      </c>
      <c r="O2010">
        <f>VLOOKUP(AA2010,角色间职业划分!P:Z,9,FALSE)</f>
        <v>0</v>
      </c>
      <c r="P2010">
        <f>VLOOKUP(AA2010,角色间职业划分!P:AP,10,FALSE)</f>
        <v>0</v>
      </c>
      <c r="Q2010">
        <f>VLOOKUP(AA2010,角色间职业划分!P:AP,15,FALSE)</f>
        <v>0</v>
      </c>
      <c r="R2010">
        <f>VLOOKUP(AA2010,角色间职业划分!P:AP,16,FALSE)</f>
        <v>0</v>
      </c>
      <c r="S2010">
        <f>VLOOKUP(AA2010,角色间职业划分!P:AP,17,FALSE)</f>
        <v>0</v>
      </c>
      <c r="T2010">
        <f>VLOOKUP(AA2010,角色间职业划分!P:AP,18,FALSE)</f>
        <v>0</v>
      </c>
      <c r="U2010">
        <f>VLOOKUP(AA2010,角色间职业划分!P:AP,27,FALSE)</f>
        <v>0</v>
      </c>
      <c r="V2010">
        <f t="shared" si="313"/>
        <v>4.9999999999999991</v>
      </c>
      <c r="W2010">
        <f>VLOOKUP(AA2010,角色间职业划分!P:Q,2,FALSE)</f>
        <v>40</v>
      </c>
      <c r="X2010">
        <f t="shared" si="318"/>
        <v>87</v>
      </c>
      <c r="Y2010">
        <f>INT(VLOOKUP(X2010,角色属性总表!AG:AH,2,FALSE)*角色属性总表!$C$38)</f>
        <v>1746</v>
      </c>
      <c r="AA2010">
        <f t="shared" si="319"/>
        <v>20</v>
      </c>
      <c r="AB2010">
        <f>VLOOKUP(X2010,角色属性总表!AG:AI,2,FALSE)*VLOOKUP(角色等级属性!AA2010,角色间职业划分!P:AG,13,FALSE)/角色间职业划分!$AB$9</f>
        <v>3135.9568940633112</v>
      </c>
      <c r="AC2010">
        <f>VLOOKUP(X2010,角色属性总表!AG:AI,3,FALSE)*VLOOKUP(AA2010,角色间职业划分!P:AG,8,FALSE)/角色间职业划分!$W$9</f>
        <v>4828.3689999999997</v>
      </c>
      <c r="AD2010">
        <f>VLOOKUP(AA2010,角色间职业划分!P:AP,26,FALSE)</f>
        <v>0.4</v>
      </c>
      <c r="AE2010">
        <f>VLOOKUP(X2010,角色属性总表!I:Q,3,FALSE)</f>
        <v>782.20799999999997</v>
      </c>
      <c r="AF2010">
        <f>VLOOKUP(AA2010,角色间职业划分!P:AP,11,FALSE)</f>
        <v>0.35</v>
      </c>
      <c r="AG2010">
        <f t="shared" si="314"/>
        <v>6084.6052719335185</v>
      </c>
      <c r="AH2010">
        <f t="shared" si="315"/>
        <v>783</v>
      </c>
      <c r="AJ2010">
        <f t="shared" si="316"/>
        <v>5301.6052719335185</v>
      </c>
      <c r="AK2010">
        <v>2006</v>
      </c>
    </row>
    <row r="2011" spans="1:37" x14ac:dyDescent="0.15">
      <c r="A2011">
        <v>2007</v>
      </c>
      <c r="B2011">
        <f>ROUND(VLOOKUP(X2011,角色属性总表!AG:AI,2,FALSE)/角色属性总表!$C$34,0)</f>
        <v>252</v>
      </c>
      <c r="C2011">
        <f>ROUND(VLOOKUP(X2011,角色属性总表!Y:AE,3,FALSE)/J2011,0)</f>
        <v>158</v>
      </c>
      <c r="D2011">
        <f>ROUND(VLOOKUP(X2011,角色属性总表!AG:AI,3,FALSE)/角色属性总表!$C$35,0)</f>
        <v>263</v>
      </c>
      <c r="E2011">
        <f t="shared" si="310"/>
        <v>1267</v>
      </c>
      <c r="F2011">
        <f t="shared" si="311"/>
        <v>19</v>
      </c>
      <c r="G2011">
        <f t="shared" si="312"/>
        <v>13</v>
      </c>
      <c r="H2011">
        <v>0</v>
      </c>
      <c r="I2011">
        <f t="shared" si="317"/>
        <v>3</v>
      </c>
      <c r="J2011">
        <f>VLOOKUP(AA2011,角色间职业划分!P:AP,20,FALSE)</f>
        <v>9</v>
      </c>
      <c r="K2011">
        <f>IF(X2011=500,100,VLOOKUP(AA2011,角色间职业划分!P:AP,22,FALSE))</f>
        <v>100</v>
      </c>
      <c r="L2011">
        <f>IF(X2011=500,K2011,VLOOKUP(AA2011,角色间职业划分!P:AP,23,FALSE))</f>
        <v>60</v>
      </c>
      <c r="M2011">
        <f>VLOOKUP(AA2011,角色间职业划分!P:AP,24,FALSE)</f>
        <v>0</v>
      </c>
      <c r="N2011">
        <f>VLOOKUP(AA2011,角色间职业划分!P:AP,14)*100</f>
        <v>95</v>
      </c>
      <c r="O2011">
        <f>VLOOKUP(AA2011,角色间职业划分!P:Z,9,FALSE)</f>
        <v>0</v>
      </c>
      <c r="P2011">
        <f>VLOOKUP(AA2011,角色间职业划分!P:AP,10,FALSE)</f>
        <v>0</v>
      </c>
      <c r="Q2011">
        <f>VLOOKUP(AA2011,角色间职业划分!P:AP,15,FALSE)</f>
        <v>0</v>
      </c>
      <c r="R2011">
        <f>VLOOKUP(AA2011,角色间职业划分!P:AP,16,FALSE)</f>
        <v>0</v>
      </c>
      <c r="S2011">
        <f>VLOOKUP(AA2011,角色间职业划分!P:AP,17,FALSE)</f>
        <v>0</v>
      </c>
      <c r="T2011">
        <f>VLOOKUP(AA2011,角色间职业划分!P:AP,18,FALSE)</f>
        <v>0</v>
      </c>
      <c r="U2011">
        <f>VLOOKUP(AA2011,角色间职业划分!P:AP,27,FALSE)</f>
        <v>0</v>
      </c>
      <c r="V2011">
        <f t="shared" si="313"/>
        <v>4.9999999999999991</v>
      </c>
      <c r="W2011">
        <f>VLOOKUP(AA2011,角色间职业划分!P:Q,2,FALSE)</f>
        <v>40</v>
      </c>
      <c r="X2011">
        <f t="shared" si="318"/>
        <v>88</v>
      </c>
      <c r="Y2011">
        <f>INT(VLOOKUP(X2011,角色属性总表!AG:AH,2,FALSE)*角色属性总表!$C$38)</f>
        <v>1764</v>
      </c>
      <c r="AA2011">
        <f t="shared" si="319"/>
        <v>20</v>
      </c>
      <c r="AB2011">
        <f>VLOOKUP(X2011,角色属性总表!AG:AI,2,FALSE)*VLOOKUP(角色等级属性!AA2011,角色间职业划分!P:AG,13,FALSE)/角色间职业划分!$AB$9</f>
        <v>3168.2863465794289</v>
      </c>
      <c r="AC2011">
        <f>VLOOKUP(X2011,角色属性总表!AG:AI,3,FALSE)*VLOOKUP(AA2011,角色间职业划分!P:AG,8,FALSE)/角色间职业划分!$W$9</f>
        <v>4878.1460000000006</v>
      </c>
      <c r="AD2011">
        <f>VLOOKUP(AA2011,角色间职业划分!P:AP,26,FALSE)</f>
        <v>0.4</v>
      </c>
      <c r="AE2011">
        <f>VLOOKUP(X2011,角色属性总表!I:Q,3,FALSE)</f>
        <v>790.27200000000016</v>
      </c>
      <c r="AF2011">
        <f>VLOOKUP(AA2011,角色间职业划分!P:AP,11,FALSE)</f>
        <v>0.35</v>
      </c>
      <c r="AG2011">
        <f t="shared" si="314"/>
        <v>6203.6263446309567</v>
      </c>
      <c r="AH2011">
        <f t="shared" si="315"/>
        <v>789</v>
      </c>
      <c r="AJ2011">
        <f t="shared" si="316"/>
        <v>5414.6263446309567</v>
      </c>
      <c r="AK2011">
        <v>2007</v>
      </c>
    </row>
    <row r="2012" spans="1:37" x14ac:dyDescent="0.15">
      <c r="A2012">
        <v>2008</v>
      </c>
      <c r="B2012">
        <f>ROUND(VLOOKUP(X2012,角色属性总表!AG:AI,2,FALSE)/角色属性总表!$C$34,0)</f>
        <v>255</v>
      </c>
      <c r="C2012">
        <f>ROUND(VLOOKUP(X2012,角色属性总表!Y:AE,3,FALSE)/J2012,0)</f>
        <v>161</v>
      </c>
      <c r="D2012">
        <f>ROUND(VLOOKUP(X2012,角色属性总表!AG:AI,3,FALSE)/角色属性总表!$C$35,0)</f>
        <v>266</v>
      </c>
      <c r="E2012">
        <f t="shared" si="310"/>
        <v>1280</v>
      </c>
      <c r="F2012">
        <f t="shared" si="311"/>
        <v>19</v>
      </c>
      <c r="G2012">
        <f t="shared" si="312"/>
        <v>13</v>
      </c>
      <c r="H2012">
        <v>0</v>
      </c>
      <c r="I2012">
        <f t="shared" si="317"/>
        <v>3</v>
      </c>
      <c r="J2012">
        <f>VLOOKUP(AA2012,角色间职业划分!P:AP,20,FALSE)</f>
        <v>9</v>
      </c>
      <c r="K2012">
        <f>IF(X2012=500,100,VLOOKUP(AA2012,角色间职业划分!P:AP,22,FALSE))</f>
        <v>100</v>
      </c>
      <c r="L2012">
        <f>IF(X2012=500,K2012,VLOOKUP(AA2012,角色间职业划分!P:AP,23,FALSE))</f>
        <v>60</v>
      </c>
      <c r="M2012">
        <f>VLOOKUP(AA2012,角色间职业划分!P:AP,24,FALSE)</f>
        <v>0</v>
      </c>
      <c r="N2012">
        <f>VLOOKUP(AA2012,角色间职业划分!P:AP,14)*100</f>
        <v>95</v>
      </c>
      <c r="O2012">
        <f>VLOOKUP(AA2012,角色间职业划分!P:Z,9,FALSE)</f>
        <v>0</v>
      </c>
      <c r="P2012">
        <f>VLOOKUP(AA2012,角色间职业划分!P:AP,10,FALSE)</f>
        <v>0</v>
      </c>
      <c r="Q2012">
        <f>VLOOKUP(AA2012,角色间职业划分!P:AP,15,FALSE)</f>
        <v>0</v>
      </c>
      <c r="R2012">
        <f>VLOOKUP(AA2012,角色间职业划分!P:AP,16,FALSE)</f>
        <v>0</v>
      </c>
      <c r="S2012">
        <f>VLOOKUP(AA2012,角色间职业划分!P:AP,17,FALSE)</f>
        <v>0</v>
      </c>
      <c r="T2012">
        <f>VLOOKUP(AA2012,角色间职业划分!P:AP,18,FALSE)</f>
        <v>0</v>
      </c>
      <c r="U2012">
        <f>VLOOKUP(AA2012,角色间职业划分!P:AP,27,FALSE)</f>
        <v>0</v>
      </c>
      <c r="V2012">
        <f t="shared" si="313"/>
        <v>4.9999999999999991</v>
      </c>
      <c r="W2012">
        <f>VLOOKUP(AA2012,角色间职业划分!P:Q,2,FALSE)</f>
        <v>40</v>
      </c>
      <c r="X2012">
        <f t="shared" si="318"/>
        <v>89</v>
      </c>
      <c r="Y2012">
        <f>INT(VLOOKUP(X2012,角色属性总表!AG:AH,2,FALSE)*角色属性总表!$C$38)</f>
        <v>1782</v>
      </c>
      <c r="AA2012">
        <f t="shared" si="319"/>
        <v>20</v>
      </c>
      <c r="AB2012">
        <f>VLOOKUP(X2012,角色属性总表!AG:AI,2,FALSE)*VLOOKUP(角色等级属性!AA2012,角色间职业划分!P:AG,13,FALSE)/角色间职业划分!$AB$9</f>
        <v>3200.6157990955448</v>
      </c>
      <c r="AC2012">
        <f>VLOOKUP(X2012,角色属性总表!AG:AI,3,FALSE)*VLOOKUP(AA2012,角色间职业划分!P:AG,8,FALSE)/角色间职业划分!$W$9</f>
        <v>4927.9229999999998</v>
      </c>
      <c r="AD2012">
        <f>VLOOKUP(AA2012,角色间职业划分!P:AP,26,FALSE)</f>
        <v>0.4</v>
      </c>
      <c r="AE2012">
        <f>VLOOKUP(X2012,角色属性总表!I:Q,3,FALSE)</f>
        <v>798.33600000000001</v>
      </c>
      <c r="AF2012">
        <f>VLOOKUP(AA2012,角色间职业划分!P:AP,11,FALSE)</f>
        <v>0.35</v>
      </c>
      <c r="AG2012">
        <f t="shared" si="314"/>
        <v>6323.7018502732935</v>
      </c>
      <c r="AH2012">
        <f t="shared" si="315"/>
        <v>798</v>
      </c>
      <c r="AJ2012">
        <f t="shared" si="316"/>
        <v>5525.7018502732935</v>
      </c>
      <c r="AK2012">
        <v>2008</v>
      </c>
    </row>
    <row r="2013" spans="1:37" x14ac:dyDescent="0.15">
      <c r="A2013">
        <v>2009</v>
      </c>
      <c r="B2013">
        <f>ROUND(VLOOKUP(X2013,角色属性总表!AG:AI,2,FALSE)/角色属性总表!$C$34,0)</f>
        <v>257</v>
      </c>
      <c r="C2013">
        <f>ROUND(VLOOKUP(X2013,角色属性总表!Y:AE,3,FALSE)/J2013,0)</f>
        <v>164</v>
      </c>
      <c r="D2013">
        <f>ROUND(VLOOKUP(X2013,角色属性总表!AG:AI,3,FALSE)/角色属性总表!$C$35,0)</f>
        <v>269</v>
      </c>
      <c r="E2013">
        <f t="shared" si="310"/>
        <v>1293</v>
      </c>
      <c r="F2013">
        <f t="shared" si="311"/>
        <v>19</v>
      </c>
      <c r="G2013">
        <f t="shared" si="312"/>
        <v>13</v>
      </c>
      <c r="H2013">
        <v>0</v>
      </c>
      <c r="I2013">
        <f t="shared" si="317"/>
        <v>3</v>
      </c>
      <c r="J2013">
        <f>VLOOKUP(AA2013,角色间职业划分!P:AP,20,FALSE)</f>
        <v>9</v>
      </c>
      <c r="K2013">
        <f>IF(X2013=500,100,VLOOKUP(AA2013,角色间职业划分!P:AP,22,FALSE))</f>
        <v>100</v>
      </c>
      <c r="L2013">
        <f>IF(X2013=500,K2013,VLOOKUP(AA2013,角色间职业划分!P:AP,23,FALSE))</f>
        <v>60</v>
      </c>
      <c r="M2013">
        <f>VLOOKUP(AA2013,角色间职业划分!P:AP,24,FALSE)</f>
        <v>0</v>
      </c>
      <c r="N2013">
        <f>VLOOKUP(AA2013,角色间职业划分!P:AP,14)*100</f>
        <v>95</v>
      </c>
      <c r="O2013">
        <f>VLOOKUP(AA2013,角色间职业划分!P:Z,9,FALSE)</f>
        <v>0</v>
      </c>
      <c r="P2013">
        <f>VLOOKUP(AA2013,角色间职业划分!P:AP,10,FALSE)</f>
        <v>0</v>
      </c>
      <c r="Q2013">
        <f>VLOOKUP(AA2013,角色间职业划分!P:AP,15,FALSE)</f>
        <v>0</v>
      </c>
      <c r="R2013">
        <f>VLOOKUP(AA2013,角色间职业划分!P:AP,16,FALSE)</f>
        <v>0</v>
      </c>
      <c r="S2013">
        <f>VLOOKUP(AA2013,角色间职业划分!P:AP,17,FALSE)</f>
        <v>0</v>
      </c>
      <c r="T2013">
        <f>VLOOKUP(AA2013,角色间职业划分!P:AP,18,FALSE)</f>
        <v>0</v>
      </c>
      <c r="U2013">
        <f>VLOOKUP(AA2013,角色间职业划分!P:AP,27,FALSE)</f>
        <v>0</v>
      </c>
      <c r="V2013">
        <f t="shared" si="313"/>
        <v>4.9999999999999991</v>
      </c>
      <c r="W2013">
        <f>VLOOKUP(AA2013,角色间职业划分!P:Q,2,FALSE)</f>
        <v>40</v>
      </c>
      <c r="X2013">
        <f t="shared" si="318"/>
        <v>90</v>
      </c>
      <c r="Y2013">
        <f>INT(VLOOKUP(X2013,角色属性总表!AG:AH,2,FALSE)*角色属性总表!$C$38)</f>
        <v>1800</v>
      </c>
      <c r="AA2013">
        <f t="shared" si="319"/>
        <v>20</v>
      </c>
      <c r="AB2013">
        <f>VLOOKUP(X2013,角色属性总表!AG:AI,2,FALSE)*VLOOKUP(角色等级属性!AA2013,角色间职业划分!P:AG,13,FALSE)/角色间职业划分!$AB$9</f>
        <v>3232.9452516116617</v>
      </c>
      <c r="AC2013">
        <f>VLOOKUP(X2013,角色属性总表!AG:AI,3,FALSE)*VLOOKUP(AA2013,角色间职业划分!P:AG,8,FALSE)/角色间职业划分!$W$9</f>
        <v>4977.7</v>
      </c>
      <c r="AD2013">
        <f>VLOOKUP(AA2013,角色间职业划分!P:AP,26,FALSE)</f>
        <v>0.4</v>
      </c>
      <c r="AE2013">
        <f>VLOOKUP(X2013,角色属性总表!I:Q,3,FALSE)</f>
        <v>806.40000000000009</v>
      </c>
      <c r="AF2013">
        <f>VLOOKUP(AA2013,角色间职业划分!P:AP,11,FALSE)</f>
        <v>0.35</v>
      </c>
      <c r="AG2013">
        <f t="shared" si="314"/>
        <v>6444.8322399624567</v>
      </c>
      <c r="AH2013">
        <f t="shared" si="315"/>
        <v>807</v>
      </c>
      <c r="AJ2013">
        <f t="shared" si="316"/>
        <v>5637.8322399624567</v>
      </c>
      <c r="AK2013">
        <v>2009</v>
      </c>
    </row>
    <row r="2014" spans="1:37" x14ac:dyDescent="0.15">
      <c r="A2014">
        <v>2010</v>
      </c>
      <c r="B2014">
        <f>ROUND(VLOOKUP(X2014,角色属性总表!AG:AI,2,FALSE)/角色属性总表!$C$34,0)</f>
        <v>260</v>
      </c>
      <c r="C2014">
        <f>ROUND(VLOOKUP(X2014,角色属性总表!Y:AE,3,FALSE)/J2014,0)</f>
        <v>167</v>
      </c>
      <c r="D2014">
        <f>ROUND(VLOOKUP(X2014,角色属性总表!AG:AI,3,FALSE)/角色属性总表!$C$35,0)</f>
        <v>271</v>
      </c>
      <c r="E2014">
        <f t="shared" si="310"/>
        <v>1306</v>
      </c>
      <c r="F2014">
        <f t="shared" si="311"/>
        <v>19</v>
      </c>
      <c r="G2014">
        <f t="shared" si="312"/>
        <v>13</v>
      </c>
      <c r="H2014">
        <v>0</v>
      </c>
      <c r="I2014">
        <f t="shared" si="317"/>
        <v>3</v>
      </c>
      <c r="J2014">
        <f>VLOOKUP(AA2014,角色间职业划分!P:AP,20,FALSE)</f>
        <v>9</v>
      </c>
      <c r="K2014">
        <f>IF(X2014=500,100,VLOOKUP(AA2014,角色间职业划分!P:AP,22,FALSE))</f>
        <v>100</v>
      </c>
      <c r="L2014">
        <f>IF(X2014=500,K2014,VLOOKUP(AA2014,角色间职业划分!P:AP,23,FALSE))</f>
        <v>60</v>
      </c>
      <c r="M2014">
        <f>VLOOKUP(AA2014,角色间职业划分!P:AP,24,FALSE)</f>
        <v>0</v>
      </c>
      <c r="N2014">
        <f>VLOOKUP(AA2014,角色间职业划分!P:AP,14)*100</f>
        <v>95</v>
      </c>
      <c r="O2014">
        <f>VLOOKUP(AA2014,角色间职业划分!P:Z,9,FALSE)</f>
        <v>0</v>
      </c>
      <c r="P2014">
        <f>VLOOKUP(AA2014,角色间职业划分!P:AP,10,FALSE)</f>
        <v>0</v>
      </c>
      <c r="Q2014">
        <f>VLOOKUP(AA2014,角色间职业划分!P:AP,15,FALSE)</f>
        <v>0</v>
      </c>
      <c r="R2014">
        <f>VLOOKUP(AA2014,角色间职业划分!P:AP,16,FALSE)</f>
        <v>0</v>
      </c>
      <c r="S2014">
        <f>VLOOKUP(AA2014,角色间职业划分!P:AP,17,FALSE)</f>
        <v>0</v>
      </c>
      <c r="T2014">
        <f>VLOOKUP(AA2014,角色间职业划分!P:AP,18,FALSE)</f>
        <v>0</v>
      </c>
      <c r="U2014">
        <f>VLOOKUP(AA2014,角色间职业划分!P:AP,27,FALSE)</f>
        <v>0</v>
      </c>
      <c r="V2014">
        <f t="shared" si="313"/>
        <v>4.9999999999999991</v>
      </c>
      <c r="W2014">
        <f>VLOOKUP(AA2014,角色间职业划分!P:Q,2,FALSE)</f>
        <v>40</v>
      </c>
      <c r="X2014">
        <f t="shared" si="318"/>
        <v>91</v>
      </c>
      <c r="Y2014">
        <f>INT(VLOOKUP(X2014,角色属性总表!AG:AH,2,FALSE)*角色属性总表!$C$38)</f>
        <v>1818</v>
      </c>
      <c r="AA2014">
        <f t="shared" si="319"/>
        <v>20</v>
      </c>
      <c r="AB2014">
        <f>VLOOKUP(X2014,角色属性总表!AG:AI,2,FALSE)*VLOOKUP(角色等级属性!AA2014,角色间职业划分!P:AG,13,FALSE)/角色间职业划分!$AB$9</f>
        <v>3265.274704127778</v>
      </c>
      <c r="AC2014">
        <f>VLOOKUP(X2014,角色属性总表!AG:AI,3,FALSE)*VLOOKUP(AA2014,角色间职业划分!P:AG,8,FALSE)/角色间职业划分!$W$9</f>
        <v>5027.4769999999999</v>
      </c>
      <c r="AD2014">
        <f>VLOOKUP(AA2014,角色间职业划分!P:AP,26,FALSE)</f>
        <v>0.4</v>
      </c>
      <c r="AE2014">
        <f>VLOOKUP(X2014,角色属性总表!I:Q,3,FALSE)</f>
        <v>814.46399999999994</v>
      </c>
      <c r="AF2014">
        <f>VLOOKUP(AA2014,角色间职业划分!P:AP,11,FALSE)</f>
        <v>0.35</v>
      </c>
      <c r="AG2014">
        <f t="shared" si="314"/>
        <v>6567.0180108516188</v>
      </c>
      <c r="AH2014">
        <f t="shared" si="315"/>
        <v>813</v>
      </c>
      <c r="AJ2014">
        <f t="shared" si="316"/>
        <v>5754.0180108516188</v>
      </c>
      <c r="AK2014">
        <v>2010</v>
      </c>
    </row>
    <row r="2015" spans="1:37" x14ac:dyDescent="0.15">
      <c r="A2015">
        <v>2011</v>
      </c>
      <c r="B2015">
        <f>ROUND(VLOOKUP(X2015,角色属性总表!AG:AI,2,FALSE)/角色属性总表!$C$34,0)</f>
        <v>262</v>
      </c>
      <c r="C2015">
        <f>ROUND(VLOOKUP(X2015,角色属性总表!Y:AE,3,FALSE)/J2015,0)</f>
        <v>170</v>
      </c>
      <c r="D2015">
        <f>ROUND(VLOOKUP(X2015,角色属性总表!AG:AI,3,FALSE)/角色属性总表!$C$35,0)</f>
        <v>274</v>
      </c>
      <c r="E2015">
        <f t="shared" si="310"/>
        <v>1319</v>
      </c>
      <c r="F2015">
        <f t="shared" si="311"/>
        <v>19</v>
      </c>
      <c r="G2015">
        <f t="shared" si="312"/>
        <v>13</v>
      </c>
      <c r="H2015">
        <v>0</v>
      </c>
      <c r="I2015">
        <f t="shared" si="317"/>
        <v>3</v>
      </c>
      <c r="J2015">
        <f>VLOOKUP(AA2015,角色间职业划分!P:AP,20,FALSE)</f>
        <v>9</v>
      </c>
      <c r="K2015">
        <f>IF(X2015=500,100,VLOOKUP(AA2015,角色间职业划分!P:AP,22,FALSE))</f>
        <v>100</v>
      </c>
      <c r="L2015">
        <f>IF(X2015=500,K2015,VLOOKUP(AA2015,角色间职业划分!P:AP,23,FALSE))</f>
        <v>60</v>
      </c>
      <c r="M2015">
        <f>VLOOKUP(AA2015,角色间职业划分!P:AP,24,FALSE)</f>
        <v>0</v>
      </c>
      <c r="N2015">
        <f>VLOOKUP(AA2015,角色间职业划分!P:AP,14)*100</f>
        <v>95</v>
      </c>
      <c r="O2015">
        <f>VLOOKUP(AA2015,角色间职业划分!P:Z,9,FALSE)</f>
        <v>0</v>
      </c>
      <c r="P2015">
        <f>VLOOKUP(AA2015,角色间职业划分!P:AP,10,FALSE)</f>
        <v>0</v>
      </c>
      <c r="Q2015">
        <f>VLOOKUP(AA2015,角色间职业划分!P:AP,15,FALSE)</f>
        <v>0</v>
      </c>
      <c r="R2015">
        <f>VLOOKUP(AA2015,角色间职业划分!P:AP,16,FALSE)</f>
        <v>0</v>
      </c>
      <c r="S2015">
        <f>VLOOKUP(AA2015,角色间职业划分!P:AP,17,FALSE)</f>
        <v>0</v>
      </c>
      <c r="T2015">
        <f>VLOOKUP(AA2015,角色间职业划分!P:AP,18,FALSE)</f>
        <v>0</v>
      </c>
      <c r="U2015">
        <f>VLOOKUP(AA2015,角色间职业划分!P:AP,27,FALSE)</f>
        <v>0</v>
      </c>
      <c r="V2015">
        <f t="shared" si="313"/>
        <v>4.9999999999999991</v>
      </c>
      <c r="W2015">
        <f>VLOOKUP(AA2015,角色间职业划分!P:Q,2,FALSE)</f>
        <v>40</v>
      </c>
      <c r="X2015">
        <f t="shared" si="318"/>
        <v>92</v>
      </c>
      <c r="Y2015">
        <f>INT(VLOOKUP(X2015,角色属性总表!AG:AH,2,FALSE)*角色属性总表!$C$38)</f>
        <v>1836</v>
      </c>
      <c r="AA2015">
        <f t="shared" si="319"/>
        <v>20</v>
      </c>
      <c r="AB2015">
        <f>VLOOKUP(X2015,角色属性总表!AG:AI,2,FALSE)*VLOOKUP(角色等级属性!AA2015,角色间职业划分!P:AG,13,FALSE)/角色间职业划分!$AB$9</f>
        <v>3297.6041566438948</v>
      </c>
      <c r="AC2015">
        <f>VLOOKUP(X2015,角色属性总表!AG:AI,3,FALSE)*VLOOKUP(AA2015,角色间职业划分!P:AG,8,FALSE)/角色间职业划分!$W$9</f>
        <v>5077.253999999999</v>
      </c>
      <c r="AD2015">
        <f>VLOOKUP(AA2015,角色间职业划分!P:AP,26,FALSE)</f>
        <v>0.4</v>
      </c>
      <c r="AE2015">
        <f>VLOOKUP(X2015,角色属性总表!I:Q,3,FALSE)</f>
        <v>822.52800000000002</v>
      </c>
      <c r="AF2015">
        <f>VLOOKUP(AA2015,角色间职业划分!P:AP,11,FALSE)</f>
        <v>0.35</v>
      </c>
      <c r="AG2015">
        <f t="shared" si="314"/>
        <v>6690.2597051499315</v>
      </c>
      <c r="AH2015">
        <f t="shared" si="315"/>
        <v>822</v>
      </c>
      <c r="AJ2015">
        <f t="shared" si="316"/>
        <v>5868.2597051499315</v>
      </c>
      <c r="AK2015">
        <v>2011</v>
      </c>
    </row>
    <row r="2016" spans="1:37" x14ac:dyDescent="0.15">
      <c r="A2016">
        <v>2012</v>
      </c>
      <c r="B2016">
        <f>ROUND(VLOOKUP(X2016,角色属性总表!AG:AI,2,FALSE)/角色属性总表!$C$34,0)</f>
        <v>265</v>
      </c>
      <c r="C2016">
        <f>ROUND(VLOOKUP(X2016,角色属性总表!Y:AE,3,FALSE)/J2016,0)</f>
        <v>173</v>
      </c>
      <c r="D2016">
        <f>ROUND(VLOOKUP(X2016,角色属性总表!AG:AI,3,FALSE)/角色属性总表!$C$35,0)</f>
        <v>277</v>
      </c>
      <c r="E2016">
        <f t="shared" si="310"/>
        <v>1331</v>
      </c>
      <c r="F2016">
        <f t="shared" si="311"/>
        <v>19</v>
      </c>
      <c r="G2016">
        <f t="shared" si="312"/>
        <v>13</v>
      </c>
      <c r="H2016">
        <v>0</v>
      </c>
      <c r="I2016">
        <f t="shared" si="317"/>
        <v>3</v>
      </c>
      <c r="J2016">
        <f>VLOOKUP(AA2016,角色间职业划分!P:AP,20,FALSE)</f>
        <v>9</v>
      </c>
      <c r="K2016">
        <f>IF(X2016=500,100,VLOOKUP(AA2016,角色间职业划分!P:AP,22,FALSE))</f>
        <v>100</v>
      </c>
      <c r="L2016">
        <f>IF(X2016=500,K2016,VLOOKUP(AA2016,角色间职业划分!P:AP,23,FALSE))</f>
        <v>60</v>
      </c>
      <c r="M2016">
        <f>VLOOKUP(AA2016,角色间职业划分!P:AP,24,FALSE)</f>
        <v>0</v>
      </c>
      <c r="N2016">
        <f>VLOOKUP(AA2016,角色间职业划分!P:AP,14)*100</f>
        <v>95</v>
      </c>
      <c r="O2016">
        <f>VLOOKUP(AA2016,角色间职业划分!P:Z,9,FALSE)</f>
        <v>0</v>
      </c>
      <c r="P2016">
        <f>VLOOKUP(AA2016,角色间职业划分!P:AP,10,FALSE)</f>
        <v>0</v>
      </c>
      <c r="Q2016">
        <f>VLOOKUP(AA2016,角色间职业划分!P:AP,15,FALSE)</f>
        <v>0</v>
      </c>
      <c r="R2016">
        <f>VLOOKUP(AA2016,角色间职业划分!P:AP,16,FALSE)</f>
        <v>0</v>
      </c>
      <c r="S2016">
        <f>VLOOKUP(AA2016,角色间职业划分!P:AP,17,FALSE)</f>
        <v>0</v>
      </c>
      <c r="T2016">
        <f>VLOOKUP(AA2016,角色间职业划分!P:AP,18,FALSE)</f>
        <v>0</v>
      </c>
      <c r="U2016">
        <f>VLOOKUP(AA2016,角色间职业划分!P:AP,27,FALSE)</f>
        <v>0</v>
      </c>
      <c r="V2016">
        <f t="shared" si="313"/>
        <v>4.9999999999999991</v>
      </c>
      <c r="W2016">
        <f>VLOOKUP(AA2016,角色间职业划分!P:Q,2,FALSE)</f>
        <v>40</v>
      </c>
      <c r="X2016">
        <f t="shared" si="318"/>
        <v>93</v>
      </c>
      <c r="Y2016">
        <f>INT(VLOOKUP(X2016,角色属性总表!AG:AH,2,FALSE)*角色属性总表!$C$38)</f>
        <v>1854</v>
      </c>
      <c r="AA2016">
        <f t="shared" si="319"/>
        <v>20</v>
      </c>
      <c r="AB2016">
        <f>VLOOKUP(X2016,角色属性总表!AG:AI,2,FALSE)*VLOOKUP(角色等级属性!AA2016,角色间职业划分!P:AG,13,FALSE)/角色间职业划分!$AB$9</f>
        <v>3329.9336091600121</v>
      </c>
      <c r="AC2016">
        <f>VLOOKUP(X2016,角色属性总表!AG:AI,3,FALSE)*VLOOKUP(AA2016,角色间职业划分!P:AG,8,FALSE)/角色间职业划分!$W$9</f>
        <v>5127.0309999999999</v>
      </c>
      <c r="AD2016">
        <f>VLOOKUP(AA2016,角色间职业划分!P:AP,26,FALSE)</f>
        <v>0.4</v>
      </c>
      <c r="AE2016">
        <f>VLOOKUP(X2016,角色属性总表!I:Q,3,FALSE)</f>
        <v>830.5920000000001</v>
      </c>
      <c r="AF2016">
        <f>VLOOKUP(AA2016,角色间职业划分!P:AP,11,FALSE)</f>
        <v>0.35</v>
      </c>
      <c r="AG2016">
        <f t="shared" si="314"/>
        <v>6814.5579091680256</v>
      </c>
      <c r="AH2016">
        <f t="shared" si="315"/>
        <v>831</v>
      </c>
      <c r="AJ2016">
        <f t="shared" si="316"/>
        <v>5983.5579091680256</v>
      </c>
      <c r="AK2016">
        <v>2012</v>
      </c>
    </row>
    <row r="2017" spans="1:37" x14ac:dyDescent="0.15">
      <c r="A2017">
        <v>2013</v>
      </c>
      <c r="B2017">
        <f>ROUND(VLOOKUP(X2017,角色属性总表!AG:AI,2,FALSE)/角色属性总表!$C$34,0)</f>
        <v>267</v>
      </c>
      <c r="C2017">
        <f>ROUND(VLOOKUP(X2017,角色属性总表!Y:AE,3,FALSE)/J2017,0)</f>
        <v>176</v>
      </c>
      <c r="D2017">
        <f>ROUND(VLOOKUP(X2017,角色属性总表!AG:AI,3,FALSE)/角色属性总表!$C$35,0)</f>
        <v>280</v>
      </c>
      <c r="E2017">
        <f t="shared" si="310"/>
        <v>1344</v>
      </c>
      <c r="F2017">
        <f t="shared" si="311"/>
        <v>18</v>
      </c>
      <c r="G2017">
        <f t="shared" si="312"/>
        <v>13</v>
      </c>
      <c r="H2017">
        <v>0</v>
      </c>
      <c r="I2017">
        <f t="shared" si="317"/>
        <v>3</v>
      </c>
      <c r="J2017">
        <f>VLOOKUP(AA2017,角色间职业划分!P:AP,20,FALSE)</f>
        <v>9</v>
      </c>
      <c r="K2017">
        <f>IF(X2017=500,100,VLOOKUP(AA2017,角色间职业划分!P:AP,22,FALSE))</f>
        <v>100</v>
      </c>
      <c r="L2017">
        <f>IF(X2017=500,K2017,VLOOKUP(AA2017,角色间职业划分!P:AP,23,FALSE))</f>
        <v>60</v>
      </c>
      <c r="M2017">
        <f>VLOOKUP(AA2017,角色间职业划分!P:AP,24,FALSE)</f>
        <v>0</v>
      </c>
      <c r="N2017">
        <f>VLOOKUP(AA2017,角色间职业划分!P:AP,14)*100</f>
        <v>95</v>
      </c>
      <c r="O2017">
        <f>VLOOKUP(AA2017,角色间职业划分!P:Z,9,FALSE)</f>
        <v>0</v>
      </c>
      <c r="P2017">
        <f>VLOOKUP(AA2017,角色间职业划分!P:AP,10,FALSE)</f>
        <v>0</v>
      </c>
      <c r="Q2017">
        <f>VLOOKUP(AA2017,角色间职业划分!P:AP,15,FALSE)</f>
        <v>0</v>
      </c>
      <c r="R2017">
        <f>VLOOKUP(AA2017,角色间职业划分!P:AP,16,FALSE)</f>
        <v>0</v>
      </c>
      <c r="S2017">
        <f>VLOOKUP(AA2017,角色间职业划分!P:AP,17,FALSE)</f>
        <v>0</v>
      </c>
      <c r="T2017">
        <f>VLOOKUP(AA2017,角色间职业划分!P:AP,18,FALSE)</f>
        <v>0</v>
      </c>
      <c r="U2017">
        <f>VLOOKUP(AA2017,角色间职业划分!P:AP,27,FALSE)</f>
        <v>0</v>
      </c>
      <c r="V2017">
        <f t="shared" si="313"/>
        <v>4.9999999999999991</v>
      </c>
      <c r="W2017">
        <f>VLOOKUP(AA2017,角色间职业划分!P:Q,2,FALSE)</f>
        <v>40</v>
      </c>
      <c r="X2017">
        <f t="shared" si="318"/>
        <v>94</v>
      </c>
      <c r="Y2017">
        <f>INT(VLOOKUP(X2017,角色属性总表!AG:AH,2,FALSE)*角色属性总表!$C$38)</f>
        <v>1872</v>
      </c>
      <c r="AA2017">
        <f t="shared" si="319"/>
        <v>20</v>
      </c>
      <c r="AB2017">
        <f>VLOOKUP(X2017,角色属性总表!AG:AI,2,FALSE)*VLOOKUP(角色等级属性!AA2017,角色间职业划分!P:AG,13,FALSE)/角色间职业划分!$AB$9</f>
        <v>3362.2630616761285</v>
      </c>
      <c r="AC2017">
        <f>VLOOKUP(X2017,角色属性总表!AG:AI,3,FALSE)*VLOOKUP(AA2017,角色间职业划分!P:AG,8,FALSE)/角色间职业划分!$W$9</f>
        <v>5176.808</v>
      </c>
      <c r="AD2017">
        <f>VLOOKUP(AA2017,角色间职业划分!P:AP,26,FALSE)</f>
        <v>0.4</v>
      </c>
      <c r="AE2017">
        <f>VLOOKUP(X2017,角色属性总表!I:Q,3,FALSE)</f>
        <v>838.65600000000006</v>
      </c>
      <c r="AF2017">
        <f>VLOOKUP(AA2017,角色间职业划分!P:AP,11,FALSE)</f>
        <v>0.35</v>
      </c>
      <c r="AG2017">
        <f t="shared" si="314"/>
        <v>6939.9132524022907</v>
      </c>
      <c r="AH2017">
        <f t="shared" si="315"/>
        <v>840</v>
      </c>
      <c r="AJ2017">
        <f t="shared" si="316"/>
        <v>6099.9132524022907</v>
      </c>
      <c r="AK2017">
        <v>2013</v>
      </c>
    </row>
    <row r="2018" spans="1:37" x14ac:dyDescent="0.15">
      <c r="A2018">
        <v>2014</v>
      </c>
      <c r="B2018">
        <f>ROUND(VLOOKUP(X2018,角色属性总表!AG:AI,2,FALSE)/角色属性总表!$C$34,0)</f>
        <v>270</v>
      </c>
      <c r="C2018">
        <f>ROUND(VLOOKUP(X2018,角色属性总表!Y:AE,3,FALSE)/J2018,0)</f>
        <v>179</v>
      </c>
      <c r="D2018">
        <f>ROUND(VLOOKUP(X2018,角色属性总表!AG:AI,3,FALSE)/角色属性总表!$C$35,0)</f>
        <v>282</v>
      </c>
      <c r="E2018">
        <f t="shared" si="310"/>
        <v>1357</v>
      </c>
      <c r="F2018">
        <f t="shared" si="311"/>
        <v>19</v>
      </c>
      <c r="G2018">
        <f t="shared" si="312"/>
        <v>13</v>
      </c>
      <c r="H2018">
        <v>0</v>
      </c>
      <c r="I2018">
        <f t="shared" si="317"/>
        <v>3</v>
      </c>
      <c r="J2018">
        <f>VLOOKUP(AA2018,角色间职业划分!P:AP,20,FALSE)</f>
        <v>9</v>
      </c>
      <c r="K2018">
        <f>IF(X2018=500,100,VLOOKUP(AA2018,角色间职业划分!P:AP,22,FALSE))</f>
        <v>100</v>
      </c>
      <c r="L2018">
        <f>IF(X2018=500,K2018,VLOOKUP(AA2018,角色间职业划分!P:AP,23,FALSE))</f>
        <v>60</v>
      </c>
      <c r="M2018">
        <f>VLOOKUP(AA2018,角色间职业划分!P:AP,24,FALSE)</f>
        <v>0</v>
      </c>
      <c r="N2018">
        <f>VLOOKUP(AA2018,角色间职业划分!P:AP,14)*100</f>
        <v>95</v>
      </c>
      <c r="O2018">
        <f>VLOOKUP(AA2018,角色间职业划分!P:Z,9,FALSE)</f>
        <v>0</v>
      </c>
      <c r="P2018">
        <f>VLOOKUP(AA2018,角色间职业划分!P:AP,10,FALSE)</f>
        <v>0</v>
      </c>
      <c r="Q2018">
        <f>VLOOKUP(AA2018,角色间职业划分!P:AP,15,FALSE)</f>
        <v>0</v>
      </c>
      <c r="R2018">
        <f>VLOOKUP(AA2018,角色间职业划分!P:AP,16,FALSE)</f>
        <v>0</v>
      </c>
      <c r="S2018">
        <f>VLOOKUP(AA2018,角色间职业划分!P:AP,17,FALSE)</f>
        <v>0</v>
      </c>
      <c r="T2018">
        <f>VLOOKUP(AA2018,角色间职业划分!P:AP,18,FALSE)</f>
        <v>0</v>
      </c>
      <c r="U2018">
        <f>VLOOKUP(AA2018,角色间职业划分!P:AP,27,FALSE)</f>
        <v>0</v>
      </c>
      <c r="V2018">
        <f t="shared" si="313"/>
        <v>4.9999999999999991</v>
      </c>
      <c r="W2018">
        <f>VLOOKUP(AA2018,角色间职业划分!P:Q,2,FALSE)</f>
        <v>40</v>
      </c>
      <c r="X2018">
        <f t="shared" si="318"/>
        <v>95</v>
      </c>
      <c r="Y2018">
        <f>INT(VLOOKUP(X2018,角色属性总表!AG:AH,2,FALSE)*角色属性总表!$C$38)</f>
        <v>1890</v>
      </c>
      <c r="AA2018">
        <f t="shared" si="319"/>
        <v>20</v>
      </c>
      <c r="AB2018">
        <f>VLOOKUP(X2018,角色属性总表!AG:AI,2,FALSE)*VLOOKUP(角色等级属性!AA2018,角色间职业划分!P:AG,13,FALSE)/角色间职业划分!$AB$9</f>
        <v>3394.5925141922448</v>
      </c>
      <c r="AC2018">
        <f>VLOOKUP(X2018,角色属性总表!AG:AI,3,FALSE)*VLOOKUP(AA2018,角色间职业划分!P:AG,8,FALSE)/角色间职业划分!$W$9</f>
        <v>5226.5849999999991</v>
      </c>
      <c r="AD2018">
        <f>VLOOKUP(AA2018,角色间职业划分!P:AP,26,FALSE)</f>
        <v>0.4</v>
      </c>
      <c r="AE2018">
        <f>VLOOKUP(X2018,角色属性总表!I:Q,3,FALSE)</f>
        <v>846.72</v>
      </c>
      <c r="AF2018">
        <f>VLOOKUP(AA2018,角色间职业划分!P:AP,11,FALSE)</f>
        <v>0.35</v>
      </c>
      <c r="AG2018">
        <f t="shared" si="314"/>
        <v>7066.3264066560942</v>
      </c>
      <c r="AH2018">
        <f t="shared" si="315"/>
        <v>846</v>
      </c>
      <c r="AJ2018">
        <f t="shared" si="316"/>
        <v>6220.3264066560942</v>
      </c>
      <c r="AK2018">
        <v>2014</v>
      </c>
    </row>
    <row r="2019" spans="1:37" x14ac:dyDescent="0.15">
      <c r="A2019">
        <v>2015</v>
      </c>
      <c r="B2019">
        <f>ROUND(VLOOKUP(X2019,角色属性总表!AG:AI,2,FALSE)/角色属性总表!$C$34,0)</f>
        <v>273</v>
      </c>
      <c r="C2019">
        <f>ROUND(VLOOKUP(X2019,角色属性总表!Y:AE,3,FALSE)/J2019,0)</f>
        <v>182</v>
      </c>
      <c r="D2019">
        <f>ROUND(VLOOKUP(X2019,角色属性总表!AG:AI,3,FALSE)/角色属性总表!$C$35,0)</f>
        <v>285</v>
      </c>
      <c r="E2019">
        <f t="shared" si="310"/>
        <v>1370</v>
      </c>
      <c r="F2019">
        <f t="shared" si="311"/>
        <v>19</v>
      </c>
      <c r="G2019">
        <f t="shared" si="312"/>
        <v>13</v>
      </c>
      <c r="H2019">
        <v>0</v>
      </c>
      <c r="I2019">
        <f t="shared" si="317"/>
        <v>3</v>
      </c>
      <c r="J2019">
        <f>VLOOKUP(AA2019,角色间职业划分!P:AP,20,FALSE)</f>
        <v>9</v>
      </c>
      <c r="K2019">
        <f>IF(X2019=500,100,VLOOKUP(AA2019,角色间职业划分!P:AP,22,FALSE))</f>
        <v>100</v>
      </c>
      <c r="L2019">
        <f>IF(X2019=500,K2019,VLOOKUP(AA2019,角色间职业划分!P:AP,23,FALSE))</f>
        <v>60</v>
      </c>
      <c r="M2019">
        <f>VLOOKUP(AA2019,角色间职业划分!P:AP,24,FALSE)</f>
        <v>0</v>
      </c>
      <c r="N2019">
        <f>VLOOKUP(AA2019,角色间职业划分!P:AP,14)*100</f>
        <v>95</v>
      </c>
      <c r="O2019">
        <f>VLOOKUP(AA2019,角色间职业划分!P:Z,9,FALSE)</f>
        <v>0</v>
      </c>
      <c r="P2019">
        <f>VLOOKUP(AA2019,角色间职业划分!P:AP,10,FALSE)</f>
        <v>0</v>
      </c>
      <c r="Q2019">
        <f>VLOOKUP(AA2019,角色间职业划分!P:AP,15,FALSE)</f>
        <v>0</v>
      </c>
      <c r="R2019">
        <f>VLOOKUP(AA2019,角色间职业划分!P:AP,16,FALSE)</f>
        <v>0</v>
      </c>
      <c r="S2019">
        <f>VLOOKUP(AA2019,角色间职业划分!P:AP,17,FALSE)</f>
        <v>0</v>
      </c>
      <c r="T2019">
        <f>VLOOKUP(AA2019,角色间职业划分!P:AP,18,FALSE)</f>
        <v>0</v>
      </c>
      <c r="U2019">
        <f>VLOOKUP(AA2019,角色间职业划分!P:AP,27,FALSE)</f>
        <v>0</v>
      </c>
      <c r="V2019">
        <f t="shared" si="313"/>
        <v>4.9999999999999991</v>
      </c>
      <c r="W2019">
        <f>VLOOKUP(AA2019,角色间职业划分!P:Q,2,FALSE)</f>
        <v>40</v>
      </c>
      <c r="X2019">
        <f t="shared" si="318"/>
        <v>96</v>
      </c>
      <c r="Y2019">
        <f>INT(VLOOKUP(X2019,角色属性总表!AG:AH,2,FALSE)*角色属性总表!$C$38)</f>
        <v>1908</v>
      </c>
      <c r="AA2019">
        <f t="shared" si="319"/>
        <v>20</v>
      </c>
      <c r="AB2019">
        <f>VLOOKUP(X2019,角色属性总表!AG:AI,2,FALSE)*VLOOKUP(角色等级属性!AA2019,角色间职业划分!P:AG,13,FALSE)/角色间职业划分!$AB$9</f>
        <v>3426.9219667083617</v>
      </c>
      <c r="AC2019">
        <f>VLOOKUP(X2019,角色属性总表!AG:AI,3,FALSE)*VLOOKUP(AA2019,角色间职业划分!P:AG,8,FALSE)/角色间职业划分!$W$9</f>
        <v>5276.3620000000001</v>
      </c>
      <c r="AD2019">
        <f>VLOOKUP(AA2019,角色间职业划分!P:AP,26,FALSE)</f>
        <v>0.4</v>
      </c>
      <c r="AE2019">
        <f>VLOOKUP(X2019,角色属性总表!I:Q,3,FALSE)</f>
        <v>854.78399999999999</v>
      </c>
      <c r="AF2019">
        <f>VLOOKUP(AA2019,角色间职业划分!P:AP,11,FALSE)</f>
        <v>0.35</v>
      </c>
      <c r="AG2019">
        <f t="shared" si="314"/>
        <v>7193.7980851961438</v>
      </c>
      <c r="AH2019">
        <f t="shared" si="315"/>
        <v>855</v>
      </c>
      <c r="AJ2019">
        <f t="shared" si="316"/>
        <v>6338.7980851961438</v>
      </c>
      <c r="AK2019">
        <v>2015</v>
      </c>
    </row>
    <row r="2020" spans="1:37" x14ac:dyDescent="0.15">
      <c r="A2020">
        <v>2016</v>
      </c>
      <c r="B2020">
        <f>ROUND(VLOOKUP(X2020,角色属性总表!AG:AI,2,FALSE)/角色属性总表!$C$34,0)</f>
        <v>275</v>
      </c>
      <c r="C2020">
        <f>ROUND(VLOOKUP(X2020,角色属性总表!Y:AE,3,FALSE)/J2020,0)</f>
        <v>186</v>
      </c>
      <c r="D2020">
        <f>ROUND(VLOOKUP(X2020,角色属性总表!AG:AI,3,FALSE)/角色属性总表!$C$35,0)</f>
        <v>288</v>
      </c>
      <c r="E2020">
        <f t="shared" si="310"/>
        <v>1383</v>
      </c>
      <c r="F2020">
        <f t="shared" si="311"/>
        <v>18</v>
      </c>
      <c r="G2020">
        <f t="shared" si="312"/>
        <v>13</v>
      </c>
      <c r="H2020">
        <v>0</v>
      </c>
      <c r="I2020">
        <f t="shared" si="317"/>
        <v>3</v>
      </c>
      <c r="J2020">
        <f>VLOOKUP(AA2020,角色间职业划分!P:AP,20,FALSE)</f>
        <v>9</v>
      </c>
      <c r="K2020">
        <f>IF(X2020=500,100,VLOOKUP(AA2020,角色间职业划分!P:AP,22,FALSE))</f>
        <v>100</v>
      </c>
      <c r="L2020">
        <f>IF(X2020=500,K2020,VLOOKUP(AA2020,角色间职业划分!P:AP,23,FALSE))</f>
        <v>60</v>
      </c>
      <c r="M2020">
        <f>VLOOKUP(AA2020,角色间职业划分!P:AP,24,FALSE)</f>
        <v>0</v>
      </c>
      <c r="N2020">
        <f>VLOOKUP(AA2020,角色间职业划分!P:AP,14)*100</f>
        <v>95</v>
      </c>
      <c r="O2020">
        <f>VLOOKUP(AA2020,角色间职业划分!P:Z,9,FALSE)</f>
        <v>0</v>
      </c>
      <c r="P2020">
        <f>VLOOKUP(AA2020,角色间职业划分!P:AP,10,FALSE)</f>
        <v>0</v>
      </c>
      <c r="Q2020">
        <f>VLOOKUP(AA2020,角色间职业划分!P:AP,15,FALSE)</f>
        <v>0</v>
      </c>
      <c r="R2020">
        <f>VLOOKUP(AA2020,角色间职业划分!P:AP,16,FALSE)</f>
        <v>0</v>
      </c>
      <c r="S2020">
        <f>VLOOKUP(AA2020,角色间职业划分!P:AP,17,FALSE)</f>
        <v>0</v>
      </c>
      <c r="T2020">
        <f>VLOOKUP(AA2020,角色间职业划分!P:AP,18,FALSE)</f>
        <v>0</v>
      </c>
      <c r="U2020">
        <f>VLOOKUP(AA2020,角色间职业划分!P:AP,27,FALSE)</f>
        <v>0</v>
      </c>
      <c r="V2020">
        <f t="shared" si="313"/>
        <v>4.9999999999999991</v>
      </c>
      <c r="W2020">
        <f>VLOOKUP(AA2020,角色间职业划分!P:Q,2,FALSE)</f>
        <v>40</v>
      </c>
      <c r="X2020">
        <f t="shared" si="318"/>
        <v>97</v>
      </c>
      <c r="Y2020">
        <f>INT(VLOOKUP(X2020,角色属性总表!AG:AH,2,FALSE)*角色属性总表!$C$38)</f>
        <v>1926</v>
      </c>
      <c r="AA2020">
        <f t="shared" si="319"/>
        <v>20</v>
      </c>
      <c r="AB2020">
        <f>VLOOKUP(X2020,角色属性总表!AG:AI,2,FALSE)*VLOOKUP(角色等级属性!AA2020,角色间职业划分!P:AG,13,FALSE)/角色间职业划分!$AB$9</f>
        <v>3459.2514192244776</v>
      </c>
      <c r="AC2020">
        <f>VLOOKUP(X2020,角色属性总表!AG:AI,3,FALSE)*VLOOKUP(AA2020,角色间职业划分!P:AG,8,FALSE)/角色间职业划分!$W$9</f>
        <v>5326.1390000000001</v>
      </c>
      <c r="AD2020">
        <f>VLOOKUP(AA2020,角色间职业划分!P:AP,26,FALSE)</f>
        <v>0.4</v>
      </c>
      <c r="AE2020">
        <f>VLOOKUP(X2020,角色属性总表!I:Q,3,FALSE)</f>
        <v>862.84799999999996</v>
      </c>
      <c r="AF2020">
        <f>VLOOKUP(AA2020,角色间职业划分!P:AP,11,FALSE)</f>
        <v>0.35</v>
      </c>
      <c r="AG2020">
        <f t="shared" si="314"/>
        <v>7322.3290419423674</v>
      </c>
      <c r="AH2020">
        <f t="shared" si="315"/>
        <v>864</v>
      </c>
      <c r="AJ2020">
        <f t="shared" si="316"/>
        <v>6458.3290419423674</v>
      </c>
      <c r="AK2020">
        <v>2016</v>
      </c>
    </row>
    <row r="2021" spans="1:37" x14ac:dyDescent="0.15">
      <c r="A2021">
        <v>2017</v>
      </c>
      <c r="B2021">
        <f>ROUND(VLOOKUP(X2021,角色属性总表!AG:AI,2,FALSE)/角色属性总表!$C$34,0)</f>
        <v>278</v>
      </c>
      <c r="C2021">
        <f>ROUND(VLOOKUP(X2021,角色属性总表!Y:AE,3,FALSE)/J2021,0)</f>
        <v>189</v>
      </c>
      <c r="D2021">
        <f>ROUND(VLOOKUP(X2021,角色属性总表!AG:AI,3,FALSE)/角色属性总表!$C$35,0)</f>
        <v>290</v>
      </c>
      <c r="E2021">
        <f t="shared" si="310"/>
        <v>1396</v>
      </c>
      <c r="F2021">
        <f t="shared" si="311"/>
        <v>19</v>
      </c>
      <c r="G2021">
        <f t="shared" si="312"/>
        <v>13</v>
      </c>
      <c r="H2021">
        <v>0</v>
      </c>
      <c r="I2021">
        <f t="shared" si="317"/>
        <v>3</v>
      </c>
      <c r="J2021">
        <f>VLOOKUP(AA2021,角色间职业划分!P:AP,20,FALSE)</f>
        <v>9</v>
      </c>
      <c r="K2021">
        <f>IF(X2021=500,100,VLOOKUP(AA2021,角色间职业划分!P:AP,22,FALSE))</f>
        <v>100</v>
      </c>
      <c r="L2021">
        <f>IF(X2021=500,K2021,VLOOKUP(AA2021,角色间职业划分!P:AP,23,FALSE))</f>
        <v>60</v>
      </c>
      <c r="M2021">
        <f>VLOOKUP(AA2021,角色间职业划分!P:AP,24,FALSE)</f>
        <v>0</v>
      </c>
      <c r="N2021">
        <f>VLOOKUP(AA2021,角色间职业划分!P:AP,14)*100</f>
        <v>95</v>
      </c>
      <c r="O2021">
        <f>VLOOKUP(AA2021,角色间职业划分!P:Z,9,FALSE)</f>
        <v>0</v>
      </c>
      <c r="P2021">
        <f>VLOOKUP(AA2021,角色间职业划分!P:AP,10,FALSE)</f>
        <v>0</v>
      </c>
      <c r="Q2021">
        <f>VLOOKUP(AA2021,角色间职业划分!P:AP,15,FALSE)</f>
        <v>0</v>
      </c>
      <c r="R2021">
        <f>VLOOKUP(AA2021,角色间职业划分!P:AP,16,FALSE)</f>
        <v>0</v>
      </c>
      <c r="S2021">
        <f>VLOOKUP(AA2021,角色间职业划分!P:AP,17,FALSE)</f>
        <v>0</v>
      </c>
      <c r="T2021">
        <f>VLOOKUP(AA2021,角色间职业划分!P:AP,18,FALSE)</f>
        <v>0</v>
      </c>
      <c r="U2021">
        <f>VLOOKUP(AA2021,角色间职业划分!P:AP,27,FALSE)</f>
        <v>0</v>
      </c>
      <c r="V2021">
        <f t="shared" si="313"/>
        <v>4.9999999999999991</v>
      </c>
      <c r="W2021">
        <f>VLOOKUP(AA2021,角色间职业划分!P:Q,2,FALSE)</f>
        <v>40</v>
      </c>
      <c r="X2021">
        <f t="shared" si="318"/>
        <v>98</v>
      </c>
      <c r="Y2021">
        <f>INT(VLOOKUP(X2021,角色属性总表!AG:AH,2,FALSE)*角色属性总表!$C$38)</f>
        <v>1944</v>
      </c>
      <c r="AA2021">
        <f t="shared" si="319"/>
        <v>20</v>
      </c>
      <c r="AB2021">
        <f>VLOOKUP(X2021,角色属性总表!AG:AI,2,FALSE)*VLOOKUP(角色等级属性!AA2021,角色间职业划分!P:AG,13,FALSE)/角色间职业划分!$AB$9</f>
        <v>3491.5808717405953</v>
      </c>
      <c r="AC2021">
        <f>VLOOKUP(X2021,角色属性总表!AG:AI,3,FALSE)*VLOOKUP(AA2021,角色间职业划分!P:AG,8,FALSE)/角色间职业划分!$W$9</f>
        <v>5375.9160000000002</v>
      </c>
      <c r="AD2021">
        <f>VLOOKUP(AA2021,角色间职业划分!P:AP,26,FALSE)</f>
        <v>0.4</v>
      </c>
      <c r="AE2021">
        <f>VLOOKUP(X2021,角色属性总表!I:Q,3,FALSE)</f>
        <v>870.91200000000003</v>
      </c>
      <c r="AF2021">
        <f>VLOOKUP(AA2021,角色间职业划分!P:AP,11,FALSE)</f>
        <v>0.35</v>
      </c>
      <c r="AG2021">
        <f t="shared" si="314"/>
        <v>7451.9200706897263</v>
      </c>
      <c r="AH2021">
        <f t="shared" si="315"/>
        <v>870</v>
      </c>
      <c r="AJ2021">
        <f t="shared" si="316"/>
        <v>6581.9200706897263</v>
      </c>
      <c r="AK2021">
        <v>2017</v>
      </c>
    </row>
    <row r="2022" spans="1:37" x14ac:dyDescent="0.15">
      <c r="A2022">
        <v>2018</v>
      </c>
      <c r="B2022">
        <f>ROUND(VLOOKUP(X2022,角色属性总表!AG:AI,2,FALSE)/角色属性总表!$C$34,0)</f>
        <v>280</v>
      </c>
      <c r="C2022">
        <f>ROUND(VLOOKUP(X2022,角色属性总表!Y:AE,3,FALSE)/J2022,0)</f>
        <v>192</v>
      </c>
      <c r="D2022">
        <f>ROUND(VLOOKUP(X2022,角色属性总表!AG:AI,3,FALSE)/角色属性总表!$C$35,0)</f>
        <v>293</v>
      </c>
      <c r="E2022">
        <f t="shared" si="310"/>
        <v>1409</v>
      </c>
      <c r="F2022">
        <f t="shared" si="311"/>
        <v>19</v>
      </c>
      <c r="G2022">
        <f t="shared" si="312"/>
        <v>13</v>
      </c>
      <c r="H2022">
        <v>0</v>
      </c>
      <c r="I2022">
        <f t="shared" si="317"/>
        <v>3</v>
      </c>
      <c r="J2022">
        <f>VLOOKUP(AA2022,角色间职业划分!P:AP,20,FALSE)</f>
        <v>9</v>
      </c>
      <c r="K2022">
        <f>IF(X2022=500,100,VLOOKUP(AA2022,角色间职业划分!P:AP,22,FALSE))</f>
        <v>100</v>
      </c>
      <c r="L2022">
        <f>IF(X2022=500,K2022,VLOOKUP(AA2022,角色间职业划分!P:AP,23,FALSE))</f>
        <v>60</v>
      </c>
      <c r="M2022">
        <f>VLOOKUP(AA2022,角色间职业划分!P:AP,24,FALSE)</f>
        <v>0</v>
      </c>
      <c r="N2022">
        <f>VLOOKUP(AA2022,角色间职业划分!P:AP,14)*100</f>
        <v>95</v>
      </c>
      <c r="O2022">
        <f>VLOOKUP(AA2022,角色间职业划分!P:Z,9,FALSE)</f>
        <v>0</v>
      </c>
      <c r="P2022">
        <f>VLOOKUP(AA2022,角色间职业划分!P:AP,10,FALSE)</f>
        <v>0</v>
      </c>
      <c r="Q2022">
        <f>VLOOKUP(AA2022,角色间职业划分!P:AP,15,FALSE)</f>
        <v>0</v>
      </c>
      <c r="R2022">
        <f>VLOOKUP(AA2022,角色间职业划分!P:AP,16,FALSE)</f>
        <v>0</v>
      </c>
      <c r="S2022">
        <f>VLOOKUP(AA2022,角色间职业划分!P:AP,17,FALSE)</f>
        <v>0</v>
      </c>
      <c r="T2022">
        <f>VLOOKUP(AA2022,角色间职业划分!P:AP,18,FALSE)</f>
        <v>0</v>
      </c>
      <c r="U2022">
        <f>VLOOKUP(AA2022,角色间职业划分!P:AP,27,FALSE)</f>
        <v>0</v>
      </c>
      <c r="V2022">
        <f t="shared" si="313"/>
        <v>4.9999999999999991</v>
      </c>
      <c r="W2022">
        <f>VLOOKUP(AA2022,角色间职业划分!P:Q,2,FALSE)</f>
        <v>40</v>
      </c>
      <c r="X2022">
        <f t="shared" si="318"/>
        <v>99</v>
      </c>
      <c r="Y2022">
        <f>INT(VLOOKUP(X2022,角色属性总表!AG:AH,2,FALSE)*角色属性总表!$C$38)</f>
        <v>1962</v>
      </c>
      <c r="AA2022">
        <f t="shared" si="319"/>
        <v>20</v>
      </c>
      <c r="AB2022">
        <f>VLOOKUP(X2022,角色属性总表!AG:AI,2,FALSE)*VLOOKUP(角色等级属性!AA2022,角色间职业划分!P:AG,13,FALSE)/角色间职业划分!$AB$9</f>
        <v>3523.9103242567112</v>
      </c>
      <c r="AC2022">
        <f>VLOOKUP(X2022,角色属性总表!AG:AI,3,FALSE)*VLOOKUP(AA2022,角色间职业划分!P:AG,8,FALSE)/角色间职业划分!$W$9</f>
        <v>5425.6930000000002</v>
      </c>
      <c r="AD2022">
        <f>VLOOKUP(AA2022,角色间职业划分!P:AP,26,FALSE)</f>
        <v>0.4</v>
      </c>
      <c r="AE2022">
        <f>VLOOKUP(X2022,角色属性总表!I:Q,3,FALSE)</f>
        <v>878.97600000000011</v>
      </c>
      <c r="AF2022">
        <f>VLOOKUP(AA2022,角色间职业划分!P:AP,11,FALSE)</f>
        <v>0.35</v>
      </c>
      <c r="AG2022">
        <f t="shared" si="314"/>
        <v>7582.5720043605115</v>
      </c>
      <c r="AH2022">
        <f t="shared" si="315"/>
        <v>879</v>
      </c>
      <c r="AJ2022">
        <f t="shared" si="316"/>
        <v>6703.5720043605115</v>
      </c>
      <c r="AK2022">
        <v>2018</v>
      </c>
    </row>
    <row r="2023" spans="1:37" x14ac:dyDescent="0.15">
      <c r="A2023">
        <v>2019</v>
      </c>
      <c r="B2023">
        <f>ROUND(VLOOKUP(X2023,角色属性总表!AG:AI,2,FALSE)/角色属性总表!$C$34,0)</f>
        <v>283</v>
      </c>
      <c r="C2023">
        <f>ROUND(VLOOKUP(X2023,角色属性总表!Y:AE,3,FALSE)/J2023,0)</f>
        <v>195</v>
      </c>
      <c r="D2023">
        <f>ROUND(VLOOKUP(X2023,角色属性总表!AG:AI,3,FALSE)/角色属性总表!$C$35,0)</f>
        <v>296</v>
      </c>
      <c r="E2023">
        <f t="shared" si="310"/>
        <v>1422</v>
      </c>
      <c r="F2023">
        <f t="shared" si="311"/>
        <v>18</v>
      </c>
      <c r="G2023">
        <f t="shared" si="312"/>
        <v>13</v>
      </c>
      <c r="H2023">
        <v>0</v>
      </c>
      <c r="I2023">
        <f t="shared" si="317"/>
        <v>3</v>
      </c>
      <c r="J2023">
        <f>VLOOKUP(AA2023,角色间职业划分!P:AP,20,FALSE)</f>
        <v>9</v>
      </c>
      <c r="K2023">
        <f>IF(X2023=500,100,VLOOKUP(AA2023,角色间职业划分!P:AP,22,FALSE))</f>
        <v>100</v>
      </c>
      <c r="L2023">
        <f>IF(X2023=500,K2023,VLOOKUP(AA2023,角色间职业划分!P:AP,23,FALSE))</f>
        <v>60</v>
      </c>
      <c r="M2023">
        <f>VLOOKUP(AA2023,角色间职业划分!P:AP,24,FALSE)</f>
        <v>0</v>
      </c>
      <c r="N2023">
        <f>VLOOKUP(AA2023,角色间职业划分!P:AP,14)*100</f>
        <v>95</v>
      </c>
      <c r="O2023">
        <f>VLOOKUP(AA2023,角色间职业划分!P:Z,9,FALSE)</f>
        <v>0</v>
      </c>
      <c r="P2023">
        <f>VLOOKUP(AA2023,角色间职业划分!P:AP,10,FALSE)</f>
        <v>0</v>
      </c>
      <c r="Q2023">
        <f>VLOOKUP(AA2023,角色间职业划分!P:AP,15,FALSE)</f>
        <v>0</v>
      </c>
      <c r="R2023">
        <f>VLOOKUP(AA2023,角色间职业划分!P:AP,16,FALSE)</f>
        <v>0</v>
      </c>
      <c r="S2023">
        <f>VLOOKUP(AA2023,角色间职业划分!P:AP,17,FALSE)</f>
        <v>0</v>
      </c>
      <c r="T2023">
        <f>VLOOKUP(AA2023,角色间职业划分!P:AP,18,FALSE)</f>
        <v>0</v>
      </c>
      <c r="U2023">
        <f>VLOOKUP(AA2023,角色间职业划分!P:AP,27,FALSE)</f>
        <v>0</v>
      </c>
      <c r="V2023">
        <f t="shared" si="313"/>
        <v>4.9999999999999991</v>
      </c>
      <c r="W2023">
        <f>VLOOKUP(AA2023,角色间职业划分!P:Q,2,FALSE)</f>
        <v>40</v>
      </c>
      <c r="X2023">
        <f t="shared" si="318"/>
        <v>100</v>
      </c>
      <c r="Y2023">
        <f>INT(VLOOKUP(X2023,角色属性总表!AG:AH,2,FALSE)*角色属性总表!$C$38)</f>
        <v>1980</v>
      </c>
      <c r="AA2023">
        <f t="shared" si="319"/>
        <v>20</v>
      </c>
      <c r="AB2023">
        <f>VLOOKUP(X2023,角色属性总表!AG:AI,2,FALSE)*VLOOKUP(角色等级属性!AA2023,角色间职业划分!P:AG,13,FALSE)/角色间职业划分!$AB$9</f>
        <v>3556.239776772828</v>
      </c>
      <c r="AC2023">
        <f>VLOOKUP(X2023,角色属性总表!AG:AI,3,FALSE)*VLOOKUP(AA2023,角色间职业划分!P:AG,8,FALSE)/角色间职业划分!$W$9</f>
        <v>5475.4699999999993</v>
      </c>
      <c r="AD2023">
        <f>VLOOKUP(AA2023,角色间职业划分!P:AP,26,FALSE)</f>
        <v>0.4</v>
      </c>
      <c r="AE2023">
        <f>VLOOKUP(X2023,角色属性总表!I:Q,3,FALSE)</f>
        <v>887.04</v>
      </c>
      <c r="AF2023">
        <f>VLOOKUP(AA2023,角色间职业划分!P:AP,11,FALSE)</f>
        <v>0.35</v>
      </c>
      <c r="AG2023">
        <f t="shared" si="314"/>
        <v>7714.2857142857147</v>
      </c>
      <c r="AH2023">
        <f t="shared" si="315"/>
        <v>888</v>
      </c>
      <c r="AJ2023">
        <f t="shared" si="316"/>
        <v>6826.2857142857147</v>
      </c>
      <c r="AK2023">
        <v>2019</v>
      </c>
    </row>
    <row r="2024" spans="1:37" x14ac:dyDescent="0.15">
      <c r="A2024">
        <v>2020</v>
      </c>
      <c r="B2024">
        <f>ROUND(VLOOKUP(X2024,角色属性总表!AG:AI,2,FALSE)/角色属性总表!$C$34,0)</f>
        <v>1428571</v>
      </c>
      <c r="C2024">
        <f>ROUND(VLOOKUP(X2024,角色属性总表!Y:AE,3,FALSE)/J2024,0)</f>
        <v>1111111</v>
      </c>
      <c r="D2024">
        <f>ROUND(VLOOKUP(X2024,角色属性总表!AG:AI,3,FALSE)/角色属性总表!$C$35,0)</f>
        <v>400000</v>
      </c>
      <c r="E2024">
        <f t="shared" si="310"/>
        <v>7184322</v>
      </c>
      <c r="F2024">
        <f t="shared" si="311"/>
        <v>19</v>
      </c>
      <c r="G2024">
        <f t="shared" si="312"/>
        <v>13</v>
      </c>
      <c r="H2024">
        <v>0</v>
      </c>
      <c r="I2024">
        <f t="shared" si="317"/>
        <v>3</v>
      </c>
      <c r="J2024">
        <f>VLOOKUP(AA2024,角色间职业划分!P:AP,20,FALSE)</f>
        <v>9</v>
      </c>
      <c r="K2024">
        <f>IF(X2024=500,100,VLOOKUP(AA2024,角色间职业划分!P:AP,22,FALSE))</f>
        <v>100</v>
      </c>
      <c r="L2024">
        <f>IF(X2024=500,K2024,VLOOKUP(AA2024,角色间职业划分!P:AP,23,FALSE))</f>
        <v>100</v>
      </c>
      <c r="M2024">
        <f>VLOOKUP(AA2024,角色间职业划分!P:AP,24,FALSE)</f>
        <v>0</v>
      </c>
      <c r="N2024">
        <f>VLOOKUP(AA2024,角色间职业划分!P:AP,14)*100</f>
        <v>95</v>
      </c>
      <c r="O2024">
        <f>VLOOKUP(AA2024,角色间职业划分!P:Z,9,FALSE)</f>
        <v>0</v>
      </c>
      <c r="P2024">
        <f>VLOOKUP(AA2024,角色间职业划分!P:AP,10,FALSE)</f>
        <v>0</v>
      </c>
      <c r="Q2024">
        <f>VLOOKUP(AA2024,角色间职业划分!P:AP,15,FALSE)</f>
        <v>0</v>
      </c>
      <c r="R2024">
        <f>VLOOKUP(AA2024,角色间职业划分!P:AP,16,FALSE)</f>
        <v>0</v>
      </c>
      <c r="S2024">
        <f>VLOOKUP(AA2024,角色间职业划分!P:AP,17,FALSE)</f>
        <v>0</v>
      </c>
      <c r="T2024">
        <f>VLOOKUP(AA2024,角色间职业划分!P:AP,18,FALSE)</f>
        <v>0</v>
      </c>
      <c r="U2024">
        <f>VLOOKUP(AA2024,角色间职业划分!P:AP,27,FALSE)</f>
        <v>0</v>
      </c>
      <c r="V2024">
        <f t="shared" si="313"/>
        <v>4.9999999999999991</v>
      </c>
      <c r="W2024">
        <f>VLOOKUP(AA2024,角色间职业划分!P:Q,2,FALSE)</f>
        <v>40</v>
      </c>
      <c r="X2024">
        <f t="shared" si="318"/>
        <v>500</v>
      </c>
      <c r="Y2024">
        <f>INT(VLOOKUP(X2024,角色属性总表!AG:AH,2,FALSE)*角色属性总表!$C$38)</f>
        <v>9999999</v>
      </c>
      <c r="AA2024">
        <f t="shared" si="319"/>
        <v>20</v>
      </c>
      <c r="AB2024">
        <f>VLOOKUP(X2024,角色属性总表!AG:AI,2,FALSE)*VLOOKUP(角色等级属性!AA2024,角色间职业划分!P:AG,13,FALSE)/角色间职业划分!$AB$9</f>
        <v>17960805.157317426</v>
      </c>
      <c r="AC2024">
        <f>VLOOKUP(X2024,角色属性总表!AG:AI,3,FALSE)*VLOOKUP(AA2024,角色间职业划分!P:AG,8,FALSE)/角色间职业划分!$W$9</f>
        <v>7407290.9259374989</v>
      </c>
      <c r="AD2024">
        <f>VLOOKUP(AA2024,角色间职业划分!P:AP,26,FALSE)</f>
        <v>0.4</v>
      </c>
      <c r="AE2024">
        <f>VLOOKUP(X2024,角色属性总表!I:Q,3,FALSE)</f>
        <v>0</v>
      </c>
      <c r="AF2024">
        <f>VLOOKUP(AA2024,角色间职业划分!P:AP,11,FALSE)</f>
        <v>0.35</v>
      </c>
      <c r="AG2024">
        <f t="shared" si="314"/>
        <v>183406.97344089879</v>
      </c>
      <c r="AH2024">
        <f t="shared" si="315"/>
        <v>1200000</v>
      </c>
      <c r="AJ2024">
        <f t="shared" si="316"/>
        <v>-1016593.0265591012</v>
      </c>
      <c r="AK2024">
        <v>2020</v>
      </c>
    </row>
    <row r="2025" spans="1:37" x14ac:dyDescent="0.15">
      <c r="A2025">
        <v>2021</v>
      </c>
      <c r="B2025">
        <f>ROUND(VLOOKUP(X2025,角色属性总表!AG:AI,2,FALSE)/角色属性总表!$C$34,0)</f>
        <v>28</v>
      </c>
      <c r="C2025">
        <f>ROUND(VLOOKUP(X2025,角色属性总表!Y:AE,3,FALSE)/J2025,0)</f>
        <v>5</v>
      </c>
      <c r="D2025">
        <f>ROUND(VLOOKUP(X2025,角色属性总表!AG:AI,3,FALSE)/角色属性总表!$C$35,0)</f>
        <v>30</v>
      </c>
      <c r="E2025">
        <f t="shared" si="310"/>
        <v>181</v>
      </c>
      <c r="F2025">
        <f t="shared" si="311"/>
        <v>15</v>
      </c>
      <c r="G2025">
        <f t="shared" si="312"/>
        <v>16</v>
      </c>
      <c r="H2025">
        <v>0</v>
      </c>
      <c r="I2025">
        <f t="shared" si="317"/>
        <v>3</v>
      </c>
      <c r="J2025">
        <f>VLOOKUP(AA2025,角色间职业划分!P:AP,20,FALSE)</f>
        <v>11</v>
      </c>
      <c r="K2025">
        <f>IF(X2025=500,100,VLOOKUP(AA2025,角色间职业划分!P:AP,22,FALSE))</f>
        <v>120</v>
      </c>
      <c r="L2025">
        <f>IF(X2025=500,K2025,VLOOKUP(AA2025,角色间职业划分!P:AP,23,FALSE))</f>
        <v>60</v>
      </c>
      <c r="M2025">
        <f>VLOOKUP(AA2025,角色间职业划分!P:AP,24,FALSE)</f>
        <v>0</v>
      </c>
      <c r="N2025">
        <f>VLOOKUP(AA2025,角色间职业划分!P:AP,14)*100</f>
        <v>95</v>
      </c>
      <c r="O2025">
        <f>VLOOKUP(AA2025,角色间职业划分!P:Z,9,FALSE)</f>
        <v>0</v>
      </c>
      <c r="P2025">
        <f>VLOOKUP(AA2025,角色间职业划分!P:AP,10,FALSE)</f>
        <v>0</v>
      </c>
      <c r="Q2025">
        <f>VLOOKUP(AA2025,角色间职业划分!P:AP,15,FALSE)</f>
        <v>0</v>
      </c>
      <c r="R2025">
        <f>VLOOKUP(AA2025,角色间职业划分!P:AP,16,FALSE)</f>
        <v>0</v>
      </c>
      <c r="S2025">
        <f>VLOOKUP(AA2025,角色间职业划分!P:AP,17,FALSE)</f>
        <v>0</v>
      </c>
      <c r="T2025">
        <f>VLOOKUP(AA2025,角色间职业划分!P:AP,18,FALSE)</f>
        <v>0</v>
      </c>
      <c r="U2025">
        <f>VLOOKUP(AA2025,角色间职业划分!P:AP,27,FALSE)</f>
        <v>0</v>
      </c>
      <c r="V2025">
        <f t="shared" si="313"/>
        <v>3.0000000000000027</v>
      </c>
      <c r="W2025">
        <f>VLOOKUP(AA2025,角色间职业划分!P:Q,2,FALSE)</f>
        <v>20001</v>
      </c>
      <c r="X2025">
        <f t="shared" si="318"/>
        <v>1</v>
      </c>
      <c r="Y2025">
        <f>INT(VLOOKUP(X2025,角色属性总表!AG:AH,2,FALSE)*角色属性总表!$C$38)</f>
        <v>198</v>
      </c>
      <c r="AA2025">
        <f t="shared" si="319"/>
        <v>21</v>
      </c>
      <c r="AB2025">
        <f>VLOOKUP(X2025,角色属性总表!AG:AI,2,FALSE)*VLOOKUP(角色等级属性!AA2025,角色间职业划分!P:AG,13,FALSE)/角色间职业划分!$AB$9</f>
        <v>453.44129554655882</v>
      </c>
      <c r="AC2025">
        <f>VLOOKUP(X2025,角色属性总表!AG:AI,3,FALSE)*VLOOKUP(AA2025,角色间职业划分!P:AG,8,FALSE)/角色间职业划分!$W$9</f>
        <v>442.64219999999995</v>
      </c>
      <c r="AD2025">
        <f>VLOOKUP(AA2025,角色间职业划分!P:AP,26,FALSE)</f>
        <v>0.4</v>
      </c>
      <c r="AE2025">
        <f>VLOOKUP(X2025,角色属性总表!I:Q,3,FALSE)</f>
        <v>88.704000000000008</v>
      </c>
      <c r="AF2025">
        <f>VLOOKUP(AA2025,角色间职业划分!P:AP,11,FALSE)</f>
        <v>0.33</v>
      </c>
      <c r="AG2025">
        <f t="shared" si="314"/>
        <v>5.5670103092783512</v>
      </c>
      <c r="AH2025">
        <f t="shared" si="315"/>
        <v>90</v>
      </c>
      <c r="AJ2025">
        <f t="shared" si="316"/>
        <v>-84.432989690721655</v>
      </c>
      <c r="AK2025">
        <v>2021</v>
      </c>
    </row>
    <row r="2026" spans="1:37" x14ac:dyDescent="0.15">
      <c r="A2026">
        <v>2022</v>
      </c>
      <c r="B2026">
        <f>ROUND(VLOOKUP(X2026,角色属性总表!AG:AI,2,FALSE)/角色属性总表!$C$34,0)</f>
        <v>31</v>
      </c>
      <c r="C2026">
        <f>ROUND(VLOOKUP(X2026,角色属性总表!Y:AE,3,FALSE)/J2026,0)</f>
        <v>5</v>
      </c>
      <c r="D2026">
        <f>ROUND(VLOOKUP(X2026,角色属性总表!AG:AI,3,FALSE)/角色属性总表!$C$35,0)</f>
        <v>32</v>
      </c>
      <c r="E2026">
        <f t="shared" si="310"/>
        <v>197</v>
      </c>
      <c r="F2026">
        <f t="shared" si="311"/>
        <v>15</v>
      </c>
      <c r="G2026">
        <f t="shared" si="312"/>
        <v>16</v>
      </c>
      <c r="H2026">
        <v>0</v>
      </c>
      <c r="I2026">
        <f t="shared" si="317"/>
        <v>3</v>
      </c>
      <c r="J2026">
        <f>VLOOKUP(AA2026,角色间职业划分!P:AP,20,FALSE)</f>
        <v>11</v>
      </c>
      <c r="K2026">
        <f>IF(X2026=500,100,VLOOKUP(AA2026,角色间职业划分!P:AP,22,FALSE))</f>
        <v>120</v>
      </c>
      <c r="L2026">
        <f>IF(X2026=500,K2026,VLOOKUP(AA2026,角色间职业划分!P:AP,23,FALSE))</f>
        <v>60</v>
      </c>
      <c r="M2026">
        <f>VLOOKUP(AA2026,角色间职业划分!P:AP,24,FALSE)</f>
        <v>0</v>
      </c>
      <c r="N2026">
        <f>VLOOKUP(AA2026,角色间职业划分!P:AP,14)*100</f>
        <v>95</v>
      </c>
      <c r="O2026">
        <f>VLOOKUP(AA2026,角色间职业划分!P:Z,9,FALSE)</f>
        <v>0</v>
      </c>
      <c r="P2026">
        <f>VLOOKUP(AA2026,角色间职业划分!P:AP,10,FALSE)</f>
        <v>0</v>
      </c>
      <c r="Q2026">
        <f>VLOOKUP(AA2026,角色间职业划分!P:AP,15,FALSE)</f>
        <v>0</v>
      </c>
      <c r="R2026">
        <f>VLOOKUP(AA2026,角色间职业划分!P:AP,16,FALSE)</f>
        <v>0</v>
      </c>
      <c r="S2026">
        <f>VLOOKUP(AA2026,角色间职业划分!P:AP,17,FALSE)</f>
        <v>0</v>
      </c>
      <c r="T2026">
        <f>VLOOKUP(AA2026,角色间职业划分!P:AP,18,FALSE)</f>
        <v>0</v>
      </c>
      <c r="U2026">
        <f>VLOOKUP(AA2026,角色间职业划分!P:AP,27,FALSE)</f>
        <v>0</v>
      </c>
      <c r="V2026">
        <f t="shared" si="313"/>
        <v>3.0000000000000027</v>
      </c>
      <c r="W2026">
        <f>VLOOKUP(AA2026,角色间职业划分!P:Q,2,FALSE)</f>
        <v>20001</v>
      </c>
      <c r="X2026">
        <f t="shared" si="318"/>
        <v>2</v>
      </c>
      <c r="Y2026">
        <f>INT(VLOOKUP(X2026,角色属性总表!AG:AH,2,FALSE)*角色属性总表!$C$38)</f>
        <v>216</v>
      </c>
      <c r="AA2026">
        <f t="shared" si="319"/>
        <v>21</v>
      </c>
      <c r="AB2026">
        <f>VLOOKUP(X2026,角色属性总表!AG:AI,2,FALSE)*VLOOKUP(角色等级属性!AA2026,角色间职业划分!P:AG,13,FALSE)/角色间职业划分!$AB$9</f>
        <v>494.66323150533685</v>
      </c>
      <c r="AC2026">
        <f>VLOOKUP(X2026,角色属性总表!AG:AI,3,FALSE)*VLOOKUP(AA2026,角色间职业划分!P:AG,8,FALSE)/角色间职业划分!$W$9</f>
        <v>482.8823999999999</v>
      </c>
      <c r="AD2026">
        <f>VLOOKUP(AA2026,角色间职业划分!P:AP,26,FALSE)</f>
        <v>0.4</v>
      </c>
      <c r="AE2026">
        <f>VLOOKUP(X2026,角色属性总表!I:Q,3,FALSE)</f>
        <v>96.768000000000001</v>
      </c>
      <c r="AF2026">
        <f>VLOOKUP(AA2026,角色间职业划分!P:AP,11,FALSE)</f>
        <v>0.33</v>
      </c>
      <c r="AG2026">
        <f t="shared" si="314"/>
        <v>15.950216863984597</v>
      </c>
      <c r="AH2026">
        <f t="shared" si="315"/>
        <v>96</v>
      </c>
      <c r="AJ2026">
        <f t="shared" si="316"/>
        <v>-80.049783136015407</v>
      </c>
      <c r="AK2026">
        <v>2022</v>
      </c>
    </row>
    <row r="2027" spans="1:37" x14ac:dyDescent="0.15">
      <c r="A2027">
        <v>2023</v>
      </c>
      <c r="B2027">
        <f>ROUND(VLOOKUP(X2027,角色属性总表!AG:AI,2,FALSE)/角色属性总表!$C$34,0)</f>
        <v>33</v>
      </c>
      <c r="C2027">
        <f>ROUND(VLOOKUP(X2027,角色属性总表!Y:AE,3,FALSE)/J2027,0)</f>
        <v>5</v>
      </c>
      <c r="D2027">
        <f>ROUND(VLOOKUP(X2027,角色属性总表!AG:AI,3,FALSE)/角色属性总表!$C$35,0)</f>
        <v>35</v>
      </c>
      <c r="E2027">
        <f t="shared" si="310"/>
        <v>214</v>
      </c>
      <c r="F2027">
        <f t="shared" si="311"/>
        <v>15</v>
      </c>
      <c r="G2027">
        <f t="shared" si="312"/>
        <v>16</v>
      </c>
      <c r="H2027">
        <v>0</v>
      </c>
      <c r="I2027">
        <f t="shared" si="317"/>
        <v>3</v>
      </c>
      <c r="J2027">
        <f>VLOOKUP(AA2027,角色间职业划分!P:AP,20,FALSE)</f>
        <v>11</v>
      </c>
      <c r="K2027">
        <f>IF(X2027=500,100,VLOOKUP(AA2027,角色间职业划分!P:AP,22,FALSE))</f>
        <v>120</v>
      </c>
      <c r="L2027">
        <f>IF(X2027=500,K2027,VLOOKUP(AA2027,角色间职业划分!P:AP,23,FALSE))</f>
        <v>60</v>
      </c>
      <c r="M2027">
        <f>VLOOKUP(AA2027,角色间职业划分!P:AP,24,FALSE)</f>
        <v>0</v>
      </c>
      <c r="N2027">
        <f>VLOOKUP(AA2027,角色间职业划分!P:AP,14)*100</f>
        <v>95</v>
      </c>
      <c r="O2027">
        <f>VLOOKUP(AA2027,角色间职业划分!P:Z,9,FALSE)</f>
        <v>0</v>
      </c>
      <c r="P2027">
        <f>VLOOKUP(AA2027,角色间职业划分!P:AP,10,FALSE)</f>
        <v>0</v>
      </c>
      <c r="Q2027">
        <f>VLOOKUP(AA2027,角色间职业划分!P:AP,15,FALSE)</f>
        <v>0</v>
      </c>
      <c r="R2027">
        <f>VLOOKUP(AA2027,角色间职业划分!P:AP,16,FALSE)</f>
        <v>0</v>
      </c>
      <c r="S2027">
        <f>VLOOKUP(AA2027,角色间职业划分!P:AP,17,FALSE)</f>
        <v>0</v>
      </c>
      <c r="T2027">
        <f>VLOOKUP(AA2027,角色间职业划分!P:AP,18,FALSE)</f>
        <v>0</v>
      </c>
      <c r="U2027">
        <f>VLOOKUP(AA2027,角色间职业划分!P:AP,27,FALSE)</f>
        <v>0</v>
      </c>
      <c r="V2027">
        <f t="shared" si="313"/>
        <v>3.0000000000000027</v>
      </c>
      <c r="W2027">
        <f>VLOOKUP(AA2027,角色间职业划分!P:Q,2,FALSE)</f>
        <v>20001</v>
      </c>
      <c r="X2027">
        <f t="shared" si="318"/>
        <v>3</v>
      </c>
      <c r="Y2027">
        <f>INT(VLOOKUP(X2027,角色属性总表!AG:AH,2,FALSE)*角色属性总表!$C$38)</f>
        <v>234</v>
      </c>
      <c r="AA2027">
        <f t="shared" si="319"/>
        <v>21</v>
      </c>
      <c r="AB2027">
        <f>VLOOKUP(X2027,角色属性总表!AG:AI,2,FALSE)*VLOOKUP(角色等级属性!AA2027,角色间职业划分!P:AG,13,FALSE)/角色间职业划分!$AB$9</f>
        <v>535.88516746411483</v>
      </c>
      <c r="AC2027">
        <f>VLOOKUP(X2027,角色属性总表!AG:AI,3,FALSE)*VLOOKUP(AA2027,角色间职业划分!P:AG,8,FALSE)/角色间职业划分!$W$9</f>
        <v>523.12259999999992</v>
      </c>
      <c r="AD2027">
        <f>VLOOKUP(AA2027,角色间职业划分!P:AP,26,FALSE)</f>
        <v>0.4</v>
      </c>
      <c r="AE2027">
        <f>VLOOKUP(X2027,角色属性总表!I:Q,3,FALSE)</f>
        <v>104.83200000000001</v>
      </c>
      <c r="AF2027">
        <f>VLOOKUP(AA2027,角色间职业划分!P:AP,11,FALSE)</f>
        <v>0.33</v>
      </c>
      <c r="AG2027">
        <f t="shared" si="314"/>
        <v>29.597135348055552</v>
      </c>
      <c r="AH2027">
        <f t="shared" si="315"/>
        <v>105</v>
      </c>
      <c r="AJ2027">
        <f t="shared" si="316"/>
        <v>-75.402864651944441</v>
      </c>
      <c r="AK2027">
        <v>2023</v>
      </c>
    </row>
    <row r="2028" spans="1:37" x14ac:dyDescent="0.15">
      <c r="A2028">
        <v>2024</v>
      </c>
      <c r="B2028">
        <f>ROUND(VLOOKUP(X2028,角色属性总表!AG:AI,2,FALSE)/角色属性总表!$C$34,0)</f>
        <v>36</v>
      </c>
      <c r="C2028">
        <f>ROUND(VLOOKUP(X2028,角色属性总表!Y:AE,3,FALSE)/J2028,0)</f>
        <v>6</v>
      </c>
      <c r="D2028">
        <f>ROUND(VLOOKUP(X2028,角色属性总表!AG:AI,3,FALSE)/角色属性总表!$C$35,0)</f>
        <v>38</v>
      </c>
      <c r="E2028">
        <f t="shared" si="310"/>
        <v>230</v>
      </c>
      <c r="F2028">
        <f t="shared" si="311"/>
        <v>15</v>
      </c>
      <c r="G2028">
        <f t="shared" si="312"/>
        <v>16</v>
      </c>
      <c r="H2028">
        <v>0</v>
      </c>
      <c r="I2028">
        <f t="shared" si="317"/>
        <v>3</v>
      </c>
      <c r="J2028">
        <f>VLOOKUP(AA2028,角色间职业划分!P:AP,20,FALSE)</f>
        <v>11</v>
      </c>
      <c r="K2028">
        <f>IF(X2028=500,100,VLOOKUP(AA2028,角色间职业划分!P:AP,22,FALSE))</f>
        <v>120</v>
      </c>
      <c r="L2028">
        <f>IF(X2028=500,K2028,VLOOKUP(AA2028,角色间职业划分!P:AP,23,FALSE))</f>
        <v>60</v>
      </c>
      <c r="M2028">
        <f>VLOOKUP(AA2028,角色间职业划分!P:AP,24,FALSE)</f>
        <v>0</v>
      </c>
      <c r="N2028">
        <f>VLOOKUP(AA2028,角色间职业划分!P:AP,14)*100</f>
        <v>95</v>
      </c>
      <c r="O2028">
        <f>VLOOKUP(AA2028,角色间职业划分!P:Z,9,FALSE)</f>
        <v>0</v>
      </c>
      <c r="P2028">
        <f>VLOOKUP(AA2028,角色间职业划分!P:AP,10,FALSE)</f>
        <v>0</v>
      </c>
      <c r="Q2028">
        <f>VLOOKUP(AA2028,角色间职业划分!P:AP,15,FALSE)</f>
        <v>0</v>
      </c>
      <c r="R2028">
        <f>VLOOKUP(AA2028,角色间职业划分!P:AP,16,FALSE)</f>
        <v>0</v>
      </c>
      <c r="S2028">
        <f>VLOOKUP(AA2028,角色间职业划分!P:AP,17,FALSE)</f>
        <v>0</v>
      </c>
      <c r="T2028">
        <f>VLOOKUP(AA2028,角色间职业划分!P:AP,18,FALSE)</f>
        <v>0</v>
      </c>
      <c r="U2028">
        <f>VLOOKUP(AA2028,角色间职业划分!P:AP,27,FALSE)</f>
        <v>0</v>
      </c>
      <c r="V2028">
        <f t="shared" si="313"/>
        <v>3.0000000000000027</v>
      </c>
      <c r="W2028">
        <f>VLOOKUP(AA2028,角色间职业划分!P:Q,2,FALSE)</f>
        <v>20001</v>
      </c>
      <c r="X2028">
        <f t="shared" si="318"/>
        <v>4</v>
      </c>
      <c r="Y2028">
        <f>INT(VLOOKUP(X2028,角色属性总表!AG:AH,2,FALSE)*角色属性总表!$C$38)</f>
        <v>252</v>
      </c>
      <c r="AA2028">
        <f t="shared" si="319"/>
        <v>21</v>
      </c>
      <c r="AB2028">
        <f>VLOOKUP(X2028,角色属性总表!AG:AI,2,FALSE)*VLOOKUP(角色等级属性!AA2028,角色间职业划分!P:AG,13,FALSE)/角色间职业划分!$AB$9</f>
        <v>577.10710342289292</v>
      </c>
      <c r="AC2028">
        <f>VLOOKUP(X2028,角色属性总表!AG:AI,3,FALSE)*VLOOKUP(AA2028,角色间职业划分!P:AG,8,FALSE)/角色间职业划分!$W$9</f>
        <v>563.36279999999988</v>
      </c>
      <c r="AD2028">
        <f>VLOOKUP(AA2028,角色间职业划分!P:AP,26,FALSE)</f>
        <v>0.4</v>
      </c>
      <c r="AE2028">
        <f>VLOOKUP(X2028,角色属性总表!I:Q,3,FALSE)</f>
        <v>112.89599999999999</v>
      </c>
      <c r="AF2028">
        <f>VLOOKUP(AA2028,角色间职业划分!P:AP,11,FALSE)</f>
        <v>0.33</v>
      </c>
      <c r="AG2028">
        <f t="shared" si="314"/>
        <v>45.957446808510639</v>
      </c>
      <c r="AH2028">
        <f t="shared" si="315"/>
        <v>114</v>
      </c>
      <c r="AJ2028">
        <f t="shared" si="316"/>
        <v>-68.042553191489361</v>
      </c>
      <c r="AK2028">
        <v>2024</v>
      </c>
    </row>
    <row r="2029" spans="1:37" x14ac:dyDescent="0.15">
      <c r="A2029">
        <v>2025</v>
      </c>
      <c r="B2029">
        <f>ROUND(VLOOKUP(X2029,角色属性总表!AG:AI,2,FALSE)/角色属性总表!$C$34,0)</f>
        <v>39</v>
      </c>
      <c r="C2029">
        <f>ROUND(VLOOKUP(X2029,角色属性总表!Y:AE,3,FALSE)/J2029,0)</f>
        <v>7</v>
      </c>
      <c r="D2029">
        <f>ROUND(VLOOKUP(X2029,角色属性总表!AG:AI,3,FALSE)/角色属性总表!$C$35,0)</f>
        <v>40</v>
      </c>
      <c r="E2029">
        <f t="shared" si="310"/>
        <v>247</v>
      </c>
      <c r="F2029">
        <f t="shared" si="311"/>
        <v>15</v>
      </c>
      <c r="G2029">
        <f t="shared" si="312"/>
        <v>16</v>
      </c>
      <c r="H2029">
        <v>0</v>
      </c>
      <c r="I2029">
        <f t="shared" si="317"/>
        <v>3</v>
      </c>
      <c r="J2029">
        <f>VLOOKUP(AA2029,角色间职业划分!P:AP,20,FALSE)</f>
        <v>11</v>
      </c>
      <c r="K2029">
        <f>IF(X2029=500,100,VLOOKUP(AA2029,角色间职业划分!P:AP,22,FALSE))</f>
        <v>120</v>
      </c>
      <c r="L2029">
        <f>IF(X2029=500,K2029,VLOOKUP(AA2029,角色间职业划分!P:AP,23,FALSE))</f>
        <v>60</v>
      </c>
      <c r="M2029">
        <f>VLOOKUP(AA2029,角色间职业划分!P:AP,24,FALSE)</f>
        <v>0</v>
      </c>
      <c r="N2029">
        <f>VLOOKUP(AA2029,角色间职业划分!P:AP,14)*100</f>
        <v>95</v>
      </c>
      <c r="O2029">
        <f>VLOOKUP(AA2029,角色间职业划分!P:Z,9,FALSE)</f>
        <v>0</v>
      </c>
      <c r="P2029">
        <f>VLOOKUP(AA2029,角色间职业划分!P:AP,10,FALSE)</f>
        <v>0</v>
      </c>
      <c r="Q2029">
        <f>VLOOKUP(AA2029,角色间职业划分!P:AP,15,FALSE)</f>
        <v>0</v>
      </c>
      <c r="R2029">
        <f>VLOOKUP(AA2029,角色间职业划分!P:AP,16,FALSE)</f>
        <v>0</v>
      </c>
      <c r="S2029">
        <f>VLOOKUP(AA2029,角色间职业划分!P:AP,17,FALSE)</f>
        <v>0</v>
      </c>
      <c r="T2029">
        <f>VLOOKUP(AA2029,角色间职业划分!P:AP,18,FALSE)</f>
        <v>0</v>
      </c>
      <c r="U2029">
        <f>VLOOKUP(AA2029,角色间职业划分!P:AP,27,FALSE)</f>
        <v>0</v>
      </c>
      <c r="V2029">
        <f t="shared" si="313"/>
        <v>3.0000000000000027</v>
      </c>
      <c r="W2029">
        <f>VLOOKUP(AA2029,角色间职业划分!P:Q,2,FALSE)</f>
        <v>20001</v>
      </c>
      <c r="X2029">
        <f t="shared" si="318"/>
        <v>5</v>
      </c>
      <c r="Y2029">
        <f>INT(VLOOKUP(X2029,角色属性总表!AG:AH,2,FALSE)*角色属性总表!$C$38)</f>
        <v>270</v>
      </c>
      <c r="AA2029">
        <f t="shared" si="319"/>
        <v>21</v>
      </c>
      <c r="AB2029">
        <f>VLOOKUP(X2029,角色属性总表!AG:AI,2,FALSE)*VLOOKUP(角色等级属性!AA2029,角色间职业划分!P:AG,13,FALSE)/角色间职业划分!$AB$9</f>
        <v>618.32903938167101</v>
      </c>
      <c r="AC2029">
        <f>VLOOKUP(X2029,角色属性总表!AG:AI,3,FALSE)*VLOOKUP(AA2029,角色间职业划分!P:AG,8,FALSE)/角色间职业划分!$W$9</f>
        <v>603.60299999999995</v>
      </c>
      <c r="AD2029">
        <f>VLOOKUP(AA2029,角色间职业划分!P:AP,26,FALSE)</f>
        <v>0.4</v>
      </c>
      <c r="AE2029">
        <f>VLOOKUP(X2029,角色属性总表!I:Q,3,FALSE)</f>
        <v>120.96000000000001</v>
      </c>
      <c r="AF2029">
        <f>VLOOKUP(AA2029,角色间职业划分!P:AP,11,FALSE)</f>
        <v>0.33</v>
      </c>
      <c r="AG2029">
        <f t="shared" si="314"/>
        <v>64.715053131586458</v>
      </c>
      <c r="AH2029">
        <f t="shared" si="315"/>
        <v>120</v>
      </c>
      <c r="AJ2029">
        <f t="shared" si="316"/>
        <v>-55.284946868413542</v>
      </c>
      <c r="AK2029">
        <v>2025</v>
      </c>
    </row>
    <row r="2030" spans="1:37" x14ac:dyDescent="0.15">
      <c r="A2030">
        <v>2026</v>
      </c>
      <c r="B2030">
        <f>ROUND(VLOOKUP(X2030,角色属性总表!AG:AI,2,FALSE)/角色属性总表!$C$34,0)</f>
        <v>41</v>
      </c>
      <c r="C2030">
        <f>ROUND(VLOOKUP(X2030,角色属性总表!Y:AE,3,FALSE)/J2030,0)</f>
        <v>7</v>
      </c>
      <c r="D2030">
        <f>ROUND(VLOOKUP(X2030,角色属性总表!AG:AI,3,FALSE)/角色属性总表!$C$35,0)</f>
        <v>43</v>
      </c>
      <c r="E2030">
        <f t="shared" si="310"/>
        <v>263</v>
      </c>
      <c r="F2030">
        <f t="shared" si="311"/>
        <v>15</v>
      </c>
      <c r="G2030">
        <f t="shared" si="312"/>
        <v>16</v>
      </c>
      <c r="H2030">
        <v>0</v>
      </c>
      <c r="I2030">
        <f t="shared" si="317"/>
        <v>3</v>
      </c>
      <c r="J2030">
        <f>VLOOKUP(AA2030,角色间职业划分!P:AP,20,FALSE)</f>
        <v>11</v>
      </c>
      <c r="K2030">
        <f>IF(X2030=500,100,VLOOKUP(AA2030,角色间职业划分!P:AP,22,FALSE))</f>
        <v>120</v>
      </c>
      <c r="L2030">
        <f>IF(X2030=500,K2030,VLOOKUP(AA2030,角色间职业划分!P:AP,23,FALSE))</f>
        <v>60</v>
      </c>
      <c r="M2030">
        <f>VLOOKUP(AA2030,角色间职业划分!P:AP,24,FALSE)</f>
        <v>0</v>
      </c>
      <c r="N2030">
        <f>VLOOKUP(AA2030,角色间职业划分!P:AP,14)*100</f>
        <v>95</v>
      </c>
      <c r="O2030">
        <f>VLOOKUP(AA2030,角色间职业划分!P:Z,9,FALSE)</f>
        <v>0</v>
      </c>
      <c r="P2030">
        <f>VLOOKUP(AA2030,角色间职业划分!P:AP,10,FALSE)</f>
        <v>0</v>
      </c>
      <c r="Q2030">
        <f>VLOOKUP(AA2030,角色间职业划分!P:AP,15,FALSE)</f>
        <v>0</v>
      </c>
      <c r="R2030">
        <f>VLOOKUP(AA2030,角色间职业划分!P:AP,16,FALSE)</f>
        <v>0</v>
      </c>
      <c r="S2030">
        <f>VLOOKUP(AA2030,角色间职业划分!P:AP,17,FALSE)</f>
        <v>0</v>
      </c>
      <c r="T2030">
        <f>VLOOKUP(AA2030,角色间职业划分!P:AP,18,FALSE)</f>
        <v>0</v>
      </c>
      <c r="U2030">
        <f>VLOOKUP(AA2030,角色间职业划分!P:AP,27,FALSE)</f>
        <v>0</v>
      </c>
      <c r="V2030">
        <f t="shared" si="313"/>
        <v>3.0000000000000027</v>
      </c>
      <c r="W2030">
        <f>VLOOKUP(AA2030,角色间职业划分!P:Q,2,FALSE)</f>
        <v>20001</v>
      </c>
      <c r="X2030">
        <f t="shared" si="318"/>
        <v>6</v>
      </c>
      <c r="Y2030">
        <f>INT(VLOOKUP(X2030,角色属性总表!AG:AH,2,FALSE)*角色属性总表!$C$38)</f>
        <v>288</v>
      </c>
      <c r="AA2030">
        <f t="shared" si="319"/>
        <v>21</v>
      </c>
      <c r="AB2030">
        <f>VLOOKUP(X2030,角色属性总表!AG:AI,2,FALSE)*VLOOKUP(角色等级属性!AA2030,角色间职业划分!P:AG,13,FALSE)/角色间职业划分!$AB$9</f>
        <v>659.5509753404491</v>
      </c>
      <c r="AC2030">
        <f>VLOOKUP(X2030,角色属性总表!AG:AI,3,FALSE)*VLOOKUP(AA2030,角色间职业划分!P:AG,8,FALSE)/角色间职业划分!$W$9</f>
        <v>643.84319999999991</v>
      </c>
      <c r="AD2030">
        <f>VLOOKUP(AA2030,角色间职业划分!P:AP,26,FALSE)</f>
        <v>0.4</v>
      </c>
      <c r="AE2030">
        <f>VLOOKUP(X2030,角色属性总表!I:Q,3,FALSE)</f>
        <v>129.024</v>
      </c>
      <c r="AF2030">
        <f>VLOOKUP(AA2030,角色间职业划分!P:AP,11,FALSE)</f>
        <v>0.33</v>
      </c>
      <c r="AG2030">
        <f t="shared" si="314"/>
        <v>85.658020979464069</v>
      </c>
      <c r="AH2030">
        <f t="shared" si="315"/>
        <v>129</v>
      </c>
      <c r="AJ2030">
        <f t="shared" si="316"/>
        <v>-43.341979020535931</v>
      </c>
      <c r="AK2030">
        <v>2026</v>
      </c>
    </row>
    <row r="2031" spans="1:37" x14ac:dyDescent="0.15">
      <c r="A2031">
        <v>2027</v>
      </c>
      <c r="B2031">
        <f>ROUND(VLOOKUP(X2031,角色属性总表!AG:AI,2,FALSE)/角色属性总表!$C$34,0)</f>
        <v>44</v>
      </c>
      <c r="C2031">
        <f>ROUND(VLOOKUP(X2031,角色属性总表!Y:AE,3,FALSE)/J2031,0)</f>
        <v>8</v>
      </c>
      <c r="D2031">
        <f>ROUND(VLOOKUP(X2031,角色属性总表!AG:AI,3,FALSE)/角色属性总表!$C$35,0)</f>
        <v>46</v>
      </c>
      <c r="E2031">
        <f t="shared" si="310"/>
        <v>280</v>
      </c>
      <c r="F2031">
        <f t="shared" si="311"/>
        <v>15</v>
      </c>
      <c r="G2031">
        <f t="shared" si="312"/>
        <v>16</v>
      </c>
      <c r="H2031">
        <v>0</v>
      </c>
      <c r="I2031">
        <f t="shared" si="317"/>
        <v>3</v>
      </c>
      <c r="J2031">
        <f>VLOOKUP(AA2031,角色间职业划分!P:AP,20,FALSE)</f>
        <v>11</v>
      </c>
      <c r="K2031">
        <f>IF(X2031=500,100,VLOOKUP(AA2031,角色间职业划分!P:AP,22,FALSE))</f>
        <v>120</v>
      </c>
      <c r="L2031">
        <f>IF(X2031=500,K2031,VLOOKUP(AA2031,角色间职业划分!P:AP,23,FALSE))</f>
        <v>60</v>
      </c>
      <c r="M2031">
        <f>VLOOKUP(AA2031,角色间职业划分!P:AP,24,FALSE)</f>
        <v>0</v>
      </c>
      <c r="N2031">
        <f>VLOOKUP(AA2031,角色间职业划分!P:AP,14)*100</f>
        <v>95</v>
      </c>
      <c r="O2031">
        <f>VLOOKUP(AA2031,角色间职业划分!P:Z,9,FALSE)</f>
        <v>0</v>
      </c>
      <c r="P2031">
        <f>VLOOKUP(AA2031,角色间职业划分!P:AP,10,FALSE)</f>
        <v>0</v>
      </c>
      <c r="Q2031">
        <f>VLOOKUP(AA2031,角色间职业划分!P:AP,15,FALSE)</f>
        <v>0</v>
      </c>
      <c r="R2031">
        <f>VLOOKUP(AA2031,角色间职业划分!P:AP,16,FALSE)</f>
        <v>0</v>
      </c>
      <c r="S2031">
        <f>VLOOKUP(AA2031,角色间职业划分!P:AP,17,FALSE)</f>
        <v>0</v>
      </c>
      <c r="T2031">
        <f>VLOOKUP(AA2031,角色间职业划分!P:AP,18,FALSE)</f>
        <v>0</v>
      </c>
      <c r="U2031">
        <f>VLOOKUP(AA2031,角色间职业划分!P:AP,27,FALSE)</f>
        <v>0</v>
      </c>
      <c r="V2031">
        <f t="shared" si="313"/>
        <v>3.0000000000000027</v>
      </c>
      <c r="W2031">
        <f>VLOOKUP(AA2031,角色间职业划分!P:Q,2,FALSE)</f>
        <v>20001</v>
      </c>
      <c r="X2031">
        <f t="shared" si="318"/>
        <v>7</v>
      </c>
      <c r="Y2031">
        <f>INT(VLOOKUP(X2031,角色属性总表!AG:AH,2,FALSE)*角色属性总表!$C$38)</f>
        <v>306</v>
      </c>
      <c r="AA2031">
        <f t="shared" si="319"/>
        <v>21</v>
      </c>
      <c r="AB2031">
        <f>VLOOKUP(X2031,角色属性总表!AG:AI,2,FALSE)*VLOOKUP(角色等级属性!AA2031,角色间职业划分!P:AG,13,FALSE)/角色间职业划分!$AB$9</f>
        <v>700.77291129922719</v>
      </c>
      <c r="AC2031">
        <f>VLOOKUP(X2031,角色属性总表!AG:AI,3,FALSE)*VLOOKUP(AA2031,角色间职业划分!P:AG,8,FALSE)/角色间职业划分!$W$9</f>
        <v>684.08339999999976</v>
      </c>
      <c r="AD2031">
        <f>VLOOKUP(AA2031,角色间职业划分!P:AP,26,FALSE)</f>
        <v>0.4</v>
      </c>
      <c r="AE2031">
        <f>VLOOKUP(X2031,角色属性总表!I:Q,3,FALSE)</f>
        <v>137.08799999999999</v>
      </c>
      <c r="AF2031">
        <f>VLOOKUP(AA2031,角色间职业划分!P:AP,11,FALSE)</f>
        <v>0.33</v>
      </c>
      <c r="AG2031">
        <f t="shared" si="314"/>
        <v>108.63177977079756</v>
      </c>
      <c r="AH2031">
        <f t="shared" si="315"/>
        <v>138</v>
      </c>
      <c r="AJ2031">
        <f t="shared" si="316"/>
        <v>-29.368220229202436</v>
      </c>
      <c r="AK2031">
        <v>2027</v>
      </c>
    </row>
    <row r="2032" spans="1:37" x14ac:dyDescent="0.15">
      <c r="A2032">
        <v>2028</v>
      </c>
      <c r="B2032">
        <f>ROUND(VLOOKUP(X2032,角色属性总表!AG:AI,2,FALSE)/角色属性总表!$C$34,0)</f>
        <v>46</v>
      </c>
      <c r="C2032">
        <f>ROUND(VLOOKUP(X2032,角色属性总表!Y:AE,3,FALSE)/J2032,0)</f>
        <v>8</v>
      </c>
      <c r="D2032">
        <f>ROUND(VLOOKUP(X2032,角色属性总表!AG:AI,3,FALSE)/角色属性总表!$C$35,0)</f>
        <v>48</v>
      </c>
      <c r="E2032">
        <f t="shared" si="310"/>
        <v>296</v>
      </c>
      <c r="F2032">
        <f t="shared" si="311"/>
        <v>15</v>
      </c>
      <c r="G2032">
        <f t="shared" si="312"/>
        <v>16</v>
      </c>
      <c r="H2032">
        <v>0</v>
      </c>
      <c r="I2032">
        <f t="shared" si="317"/>
        <v>3</v>
      </c>
      <c r="J2032">
        <f>VLOOKUP(AA2032,角色间职业划分!P:AP,20,FALSE)</f>
        <v>11</v>
      </c>
      <c r="K2032">
        <f>IF(X2032=500,100,VLOOKUP(AA2032,角色间职业划分!P:AP,22,FALSE))</f>
        <v>120</v>
      </c>
      <c r="L2032">
        <f>IF(X2032=500,K2032,VLOOKUP(AA2032,角色间职业划分!P:AP,23,FALSE))</f>
        <v>60</v>
      </c>
      <c r="M2032">
        <f>VLOOKUP(AA2032,角色间职业划分!P:AP,24,FALSE)</f>
        <v>0</v>
      </c>
      <c r="N2032">
        <f>VLOOKUP(AA2032,角色间职业划分!P:AP,14)*100</f>
        <v>95</v>
      </c>
      <c r="O2032">
        <f>VLOOKUP(AA2032,角色间职业划分!P:Z,9,FALSE)</f>
        <v>0</v>
      </c>
      <c r="P2032">
        <f>VLOOKUP(AA2032,角色间职业划分!P:AP,10,FALSE)</f>
        <v>0</v>
      </c>
      <c r="Q2032">
        <f>VLOOKUP(AA2032,角色间职业划分!P:AP,15,FALSE)</f>
        <v>0</v>
      </c>
      <c r="R2032">
        <f>VLOOKUP(AA2032,角色间职业划分!P:AP,16,FALSE)</f>
        <v>0</v>
      </c>
      <c r="S2032">
        <f>VLOOKUP(AA2032,角色间职业划分!P:AP,17,FALSE)</f>
        <v>0</v>
      </c>
      <c r="T2032">
        <f>VLOOKUP(AA2032,角色间职业划分!P:AP,18,FALSE)</f>
        <v>0</v>
      </c>
      <c r="U2032">
        <f>VLOOKUP(AA2032,角色间职业划分!P:AP,27,FALSE)</f>
        <v>0</v>
      </c>
      <c r="V2032">
        <f t="shared" si="313"/>
        <v>3.0000000000000027</v>
      </c>
      <c r="W2032">
        <f>VLOOKUP(AA2032,角色间职业划分!P:Q,2,FALSE)</f>
        <v>20001</v>
      </c>
      <c r="X2032">
        <f t="shared" si="318"/>
        <v>8</v>
      </c>
      <c r="Y2032">
        <f>INT(VLOOKUP(X2032,角色属性总表!AG:AH,2,FALSE)*角色属性总表!$C$38)</f>
        <v>324</v>
      </c>
      <c r="AA2032">
        <f t="shared" si="319"/>
        <v>21</v>
      </c>
      <c r="AB2032">
        <f>VLOOKUP(X2032,角色属性总表!AG:AI,2,FALSE)*VLOOKUP(角色等级属性!AA2032,角色间职业划分!P:AG,13,FALSE)/角色间职业划分!$AB$9</f>
        <v>741.99484725800528</v>
      </c>
      <c r="AC2032">
        <f>VLOOKUP(X2032,角色属性总表!AG:AI,3,FALSE)*VLOOKUP(AA2032,角色间职业划分!P:AG,8,FALSE)/角色间职业划分!$W$9</f>
        <v>724.32359999999994</v>
      </c>
      <c r="AD2032">
        <f>VLOOKUP(AA2032,角色间职业划分!P:AP,26,FALSE)</f>
        <v>0.4</v>
      </c>
      <c r="AE2032">
        <f>VLOOKUP(X2032,角色属性总表!I:Q,3,FALSE)</f>
        <v>145.15200000000002</v>
      </c>
      <c r="AF2032">
        <f>VLOOKUP(AA2032,角色间职业划分!P:AP,11,FALSE)</f>
        <v>0.33</v>
      </c>
      <c r="AG2032">
        <f t="shared" si="314"/>
        <v>133.51737690273509</v>
      </c>
      <c r="AH2032">
        <f t="shared" si="315"/>
        <v>144</v>
      </c>
      <c r="AJ2032">
        <f t="shared" si="316"/>
        <v>-10.482623097264906</v>
      </c>
      <c r="AK2032">
        <v>2028</v>
      </c>
    </row>
    <row r="2033" spans="1:37" x14ac:dyDescent="0.15">
      <c r="A2033">
        <v>2029</v>
      </c>
      <c r="B2033">
        <f>ROUND(VLOOKUP(X2033,角色属性总表!AG:AI,2,FALSE)/角色属性总表!$C$34,0)</f>
        <v>49</v>
      </c>
      <c r="C2033">
        <f>ROUND(VLOOKUP(X2033,角色属性总表!Y:AE,3,FALSE)/J2033,0)</f>
        <v>9</v>
      </c>
      <c r="D2033">
        <f>ROUND(VLOOKUP(X2033,角色属性总表!AG:AI,3,FALSE)/角色属性总表!$C$35,0)</f>
        <v>51</v>
      </c>
      <c r="E2033">
        <f t="shared" si="310"/>
        <v>313</v>
      </c>
      <c r="F2033">
        <f t="shared" si="311"/>
        <v>15</v>
      </c>
      <c r="G2033">
        <f t="shared" si="312"/>
        <v>16</v>
      </c>
      <c r="H2033">
        <v>0</v>
      </c>
      <c r="I2033">
        <f t="shared" si="317"/>
        <v>3</v>
      </c>
      <c r="J2033">
        <f>VLOOKUP(AA2033,角色间职业划分!P:AP,20,FALSE)</f>
        <v>11</v>
      </c>
      <c r="K2033">
        <f>IF(X2033=500,100,VLOOKUP(AA2033,角色间职业划分!P:AP,22,FALSE))</f>
        <v>120</v>
      </c>
      <c r="L2033">
        <f>IF(X2033=500,K2033,VLOOKUP(AA2033,角色间职业划分!P:AP,23,FALSE))</f>
        <v>60</v>
      </c>
      <c r="M2033">
        <f>VLOOKUP(AA2033,角色间职业划分!P:AP,24,FALSE)</f>
        <v>0</v>
      </c>
      <c r="N2033">
        <f>VLOOKUP(AA2033,角色间职业划分!P:AP,14)*100</f>
        <v>95</v>
      </c>
      <c r="O2033">
        <f>VLOOKUP(AA2033,角色间职业划分!P:Z,9,FALSE)</f>
        <v>0</v>
      </c>
      <c r="P2033">
        <f>VLOOKUP(AA2033,角色间职业划分!P:AP,10,FALSE)</f>
        <v>0</v>
      </c>
      <c r="Q2033">
        <f>VLOOKUP(AA2033,角色间职业划分!P:AP,15,FALSE)</f>
        <v>0</v>
      </c>
      <c r="R2033">
        <f>VLOOKUP(AA2033,角色间职业划分!P:AP,16,FALSE)</f>
        <v>0</v>
      </c>
      <c r="S2033">
        <f>VLOOKUP(AA2033,角色间职业划分!P:AP,17,FALSE)</f>
        <v>0</v>
      </c>
      <c r="T2033">
        <f>VLOOKUP(AA2033,角色间职业划分!P:AP,18,FALSE)</f>
        <v>0</v>
      </c>
      <c r="U2033">
        <f>VLOOKUP(AA2033,角色间职业划分!P:AP,27,FALSE)</f>
        <v>0</v>
      </c>
      <c r="V2033">
        <f t="shared" si="313"/>
        <v>3.0000000000000027</v>
      </c>
      <c r="W2033">
        <f>VLOOKUP(AA2033,角色间职业划分!P:Q,2,FALSE)</f>
        <v>20001</v>
      </c>
      <c r="X2033">
        <f t="shared" si="318"/>
        <v>9</v>
      </c>
      <c r="Y2033">
        <f>INT(VLOOKUP(X2033,角色属性总表!AG:AH,2,FALSE)*角色属性总表!$C$38)</f>
        <v>342</v>
      </c>
      <c r="AA2033">
        <f t="shared" si="319"/>
        <v>21</v>
      </c>
      <c r="AB2033">
        <f>VLOOKUP(X2033,角色属性总表!AG:AI,2,FALSE)*VLOOKUP(角色等级属性!AA2033,角色间职业划分!P:AG,13,FALSE)/角色间职业划分!$AB$9</f>
        <v>783.21678321678326</v>
      </c>
      <c r="AC2033">
        <f>VLOOKUP(X2033,角色属性总表!AG:AI,3,FALSE)*VLOOKUP(AA2033,角色间职业划分!P:AG,8,FALSE)/角色间职业划分!$W$9</f>
        <v>764.56379999999979</v>
      </c>
      <c r="AD2033">
        <f>VLOOKUP(AA2033,角色间职业划分!P:AP,26,FALSE)</f>
        <v>0.4</v>
      </c>
      <c r="AE2033">
        <f>VLOOKUP(X2033,角色属性总表!I:Q,3,FALSE)</f>
        <v>153.21599999999998</v>
      </c>
      <c r="AF2033">
        <f>VLOOKUP(AA2033,角色间职业划分!P:AP,11,FALSE)</f>
        <v>0.33</v>
      </c>
      <c r="AG2033">
        <f t="shared" si="314"/>
        <v>160.21978021978018</v>
      </c>
      <c r="AH2033">
        <f t="shared" si="315"/>
        <v>153</v>
      </c>
      <c r="AJ2033">
        <f t="shared" si="316"/>
        <v>7.2197802197801764</v>
      </c>
      <c r="AK2033">
        <v>2029</v>
      </c>
    </row>
    <row r="2034" spans="1:37" x14ac:dyDescent="0.15">
      <c r="A2034">
        <v>2030</v>
      </c>
      <c r="B2034">
        <f>ROUND(VLOOKUP(X2034,角色属性总表!AG:AI,2,FALSE)/角色属性总表!$C$34,0)</f>
        <v>51</v>
      </c>
      <c r="C2034">
        <f>ROUND(VLOOKUP(X2034,角色属性总表!Y:AE,3,FALSE)/J2034,0)</f>
        <v>9</v>
      </c>
      <c r="D2034">
        <f>ROUND(VLOOKUP(X2034,角色属性总表!AG:AI,3,FALSE)/角色属性总表!$C$35,0)</f>
        <v>54</v>
      </c>
      <c r="E2034">
        <f t="shared" si="310"/>
        <v>329</v>
      </c>
      <c r="F2034">
        <f t="shared" si="311"/>
        <v>15</v>
      </c>
      <c r="G2034">
        <f t="shared" si="312"/>
        <v>16</v>
      </c>
      <c r="H2034">
        <v>0</v>
      </c>
      <c r="I2034">
        <f t="shared" si="317"/>
        <v>3</v>
      </c>
      <c r="J2034">
        <f>VLOOKUP(AA2034,角色间职业划分!P:AP,20,FALSE)</f>
        <v>11</v>
      </c>
      <c r="K2034">
        <f>IF(X2034=500,100,VLOOKUP(AA2034,角色间职业划分!P:AP,22,FALSE))</f>
        <v>120</v>
      </c>
      <c r="L2034">
        <f>IF(X2034=500,K2034,VLOOKUP(AA2034,角色间职业划分!P:AP,23,FALSE))</f>
        <v>60</v>
      </c>
      <c r="M2034">
        <f>VLOOKUP(AA2034,角色间职业划分!P:AP,24,FALSE)</f>
        <v>0</v>
      </c>
      <c r="N2034">
        <f>VLOOKUP(AA2034,角色间职业划分!P:AP,14)*100</f>
        <v>95</v>
      </c>
      <c r="O2034">
        <f>VLOOKUP(AA2034,角色间职业划分!P:Z,9,FALSE)</f>
        <v>0</v>
      </c>
      <c r="P2034">
        <f>VLOOKUP(AA2034,角色间职业划分!P:AP,10,FALSE)</f>
        <v>0</v>
      </c>
      <c r="Q2034">
        <f>VLOOKUP(AA2034,角色间职业划分!P:AP,15,FALSE)</f>
        <v>0</v>
      </c>
      <c r="R2034">
        <f>VLOOKUP(AA2034,角色间职业划分!P:AP,16,FALSE)</f>
        <v>0</v>
      </c>
      <c r="S2034">
        <f>VLOOKUP(AA2034,角色间职业划分!P:AP,17,FALSE)</f>
        <v>0</v>
      </c>
      <c r="T2034">
        <f>VLOOKUP(AA2034,角色间职业划分!P:AP,18,FALSE)</f>
        <v>0</v>
      </c>
      <c r="U2034">
        <f>VLOOKUP(AA2034,角色间职业划分!P:AP,27,FALSE)</f>
        <v>0</v>
      </c>
      <c r="V2034">
        <f t="shared" si="313"/>
        <v>3.0000000000000027</v>
      </c>
      <c r="W2034">
        <f>VLOOKUP(AA2034,角色间职业划分!P:Q,2,FALSE)</f>
        <v>20001</v>
      </c>
      <c r="X2034">
        <f t="shared" si="318"/>
        <v>10</v>
      </c>
      <c r="Y2034">
        <f>INT(VLOOKUP(X2034,角色属性总表!AG:AH,2,FALSE)*角色属性总表!$C$38)</f>
        <v>360</v>
      </c>
      <c r="AA2034">
        <f t="shared" si="319"/>
        <v>21</v>
      </c>
      <c r="AB2034">
        <f>VLOOKUP(X2034,角色属性总表!AG:AI,2,FALSE)*VLOOKUP(角色等级属性!AA2034,角色间职业划分!P:AG,13,FALSE)/角色间职业划分!$AB$9</f>
        <v>824.43871917556135</v>
      </c>
      <c r="AC2034">
        <f>VLOOKUP(X2034,角色属性总表!AG:AI,3,FALSE)*VLOOKUP(AA2034,角色间职业划分!P:AG,8,FALSE)/角色间职业划分!$W$9</f>
        <v>804.80399999999986</v>
      </c>
      <c r="AD2034">
        <f>VLOOKUP(AA2034,角色间职业划分!P:AP,26,FALSE)</f>
        <v>0.4</v>
      </c>
      <c r="AE2034">
        <f>VLOOKUP(X2034,角色属性总表!I:Q,3,FALSE)</f>
        <v>161.28</v>
      </c>
      <c r="AF2034">
        <f>VLOOKUP(AA2034,角色间职业划分!P:AP,11,FALSE)</f>
        <v>0.33</v>
      </c>
      <c r="AG2034">
        <f t="shared" si="314"/>
        <v>188.66094212824672</v>
      </c>
      <c r="AH2034">
        <f t="shared" si="315"/>
        <v>162</v>
      </c>
      <c r="AJ2034">
        <f t="shared" si="316"/>
        <v>26.660942128246717</v>
      </c>
      <c r="AK2034">
        <v>2030</v>
      </c>
    </row>
    <row r="2035" spans="1:37" x14ac:dyDescent="0.15">
      <c r="A2035">
        <v>2031</v>
      </c>
      <c r="B2035">
        <f>ROUND(VLOOKUP(X2035,角色属性总表!AG:AI,2,FALSE)/角色属性总表!$C$34,0)</f>
        <v>54</v>
      </c>
      <c r="C2035">
        <f>ROUND(VLOOKUP(X2035,角色属性总表!Y:AE,3,FALSE)/J2035,0)</f>
        <v>10</v>
      </c>
      <c r="D2035">
        <f>ROUND(VLOOKUP(X2035,角色属性总表!AG:AI,3,FALSE)/角色属性总表!$C$35,0)</f>
        <v>56</v>
      </c>
      <c r="E2035">
        <f t="shared" si="310"/>
        <v>346</v>
      </c>
      <c r="F2035">
        <f t="shared" si="311"/>
        <v>15</v>
      </c>
      <c r="G2035">
        <f t="shared" si="312"/>
        <v>16</v>
      </c>
      <c r="H2035">
        <v>0</v>
      </c>
      <c r="I2035">
        <f t="shared" si="317"/>
        <v>3</v>
      </c>
      <c r="J2035">
        <f>VLOOKUP(AA2035,角色间职业划分!P:AP,20,FALSE)</f>
        <v>11</v>
      </c>
      <c r="K2035">
        <f>IF(X2035=500,100,VLOOKUP(AA2035,角色间职业划分!P:AP,22,FALSE))</f>
        <v>120</v>
      </c>
      <c r="L2035">
        <f>IF(X2035=500,K2035,VLOOKUP(AA2035,角色间职业划分!P:AP,23,FALSE))</f>
        <v>60</v>
      </c>
      <c r="M2035">
        <f>VLOOKUP(AA2035,角色间职业划分!P:AP,24,FALSE)</f>
        <v>0</v>
      </c>
      <c r="N2035">
        <f>VLOOKUP(AA2035,角色间职业划分!P:AP,14)*100</f>
        <v>95</v>
      </c>
      <c r="O2035">
        <f>VLOOKUP(AA2035,角色间职业划分!P:Z,9,FALSE)</f>
        <v>0</v>
      </c>
      <c r="P2035">
        <f>VLOOKUP(AA2035,角色间职业划分!P:AP,10,FALSE)</f>
        <v>0</v>
      </c>
      <c r="Q2035">
        <f>VLOOKUP(AA2035,角色间职业划分!P:AP,15,FALSE)</f>
        <v>0</v>
      </c>
      <c r="R2035">
        <f>VLOOKUP(AA2035,角色间职业划分!P:AP,16,FALSE)</f>
        <v>0</v>
      </c>
      <c r="S2035">
        <f>VLOOKUP(AA2035,角色间职业划分!P:AP,17,FALSE)</f>
        <v>0</v>
      </c>
      <c r="T2035">
        <f>VLOOKUP(AA2035,角色间职业划分!P:AP,18,FALSE)</f>
        <v>0</v>
      </c>
      <c r="U2035">
        <f>VLOOKUP(AA2035,角色间职业划分!P:AP,27,FALSE)</f>
        <v>0</v>
      </c>
      <c r="V2035">
        <f t="shared" si="313"/>
        <v>3.0000000000000027</v>
      </c>
      <c r="W2035">
        <f>VLOOKUP(AA2035,角色间职业划分!P:Q,2,FALSE)</f>
        <v>20001</v>
      </c>
      <c r="X2035">
        <f t="shared" si="318"/>
        <v>11</v>
      </c>
      <c r="Y2035">
        <f>INT(VLOOKUP(X2035,角色属性总表!AG:AH,2,FALSE)*角色属性总表!$C$38)</f>
        <v>378</v>
      </c>
      <c r="AA2035">
        <f t="shared" si="319"/>
        <v>21</v>
      </c>
      <c r="AB2035">
        <f>VLOOKUP(X2035,角色属性总表!AG:AI,2,FALSE)*VLOOKUP(角色等级属性!AA2035,角色间职业划分!P:AG,13,FALSE)/角色间职业划分!$AB$9</f>
        <v>865.66065513433944</v>
      </c>
      <c r="AC2035">
        <f>VLOOKUP(X2035,角色属性总表!AG:AI,3,FALSE)*VLOOKUP(AA2035,角色间职业划分!P:AG,8,FALSE)/角色间职业划分!$W$9</f>
        <v>845.04419999999993</v>
      </c>
      <c r="AD2035">
        <f>VLOOKUP(AA2035,角色间职业划分!P:AP,26,FALSE)</f>
        <v>0.4</v>
      </c>
      <c r="AE2035">
        <f>VLOOKUP(X2035,角色属性总表!I:Q,3,FALSE)</f>
        <v>169.34399999999999</v>
      </c>
      <c r="AF2035">
        <f>VLOOKUP(AA2035,角色间职业划分!P:AP,11,FALSE)</f>
        <v>0.33</v>
      </c>
      <c r="AG2035">
        <f t="shared" si="314"/>
        <v>218.77538889719293</v>
      </c>
      <c r="AH2035">
        <f t="shared" si="315"/>
        <v>168</v>
      </c>
      <c r="AJ2035">
        <f t="shared" si="316"/>
        <v>50.775388897192926</v>
      </c>
      <c r="AK2035">
        <v>2031</v>
      </c>
    </row>
    <row r="2036" spans="1:37" x14ac:dyDescent="0.15">
      <c r="A2036">
        <v>2032</v>
      </c>
      <c r="B2036">
        <f>ROUND(VLOOKUP(X2036,角色属性总表!AG:AI,2,FALSE)/角色属性总表!$C$34,0)</f>
        <v>57</v>
      </c>
      <c r="C2036">
        <f>ROUND(VLOOKUP(X2036,角色属性总表!Y:AE,3,FALSE)/J2036,0)</f>
        <v>11</v>
      </c>
      <c r="D2036">
        <f>ROUND(VLOOKUP(X2036,角色属性总表!AG:AI,3,FALSE)/角色属性总表!$C$35,0)</f>
        <v>59</v>
      </c>
      <c r="E2036">
        <f t="shared" si="310"/>
        <v>362</v>
      </c>
      <c r="F2036">
        <f t="shared" si="311"/>
        <v>15</v>
      </c>
      <c r="G2036">
        <f t="shared" si="312"/>
        <v>16</v>
      </c>
      <c r="H2036">
        <v>0</v>
      </c>
      <c r="I2036">
        <f t="shared" si="317"/>
        <v>3</v>
      </c>
      <c r="J2036">
        <f>VLOOKUP(AA2036,角色间职业划分!P:AP,20,FALSE)</f>
        <v>11</v>
      </c>
      <c r="K2036">
        <f>IF(X2036=500,100,VLOOKUP(AA2036,角色间职业划分!P:AP,22,FALSE))</f>
        <v>120</v>
      </c>
      <c r="L2036">
        <f>IF(X2036=500,K2036,VLOOKUP(AA2036,角色间职业划分!P:AP,23,FALSE))</f>
        <v>60</v>
      </c>
      <c r="M2036">
        <f>VLOOKUP(AA2036,角色间职业划分!P:AP,24,FALSE)</f>
        <v>0</v>
      </c>
      <c r="N2036">
        <f>VLOOKUP(AA2036,角色间职业划分!P:AP,14)*100</f>
        <v>95</v>
      </c>
      <c r="O2036">
        <f>VLOOKUP(AA2036,角色间职业划分!P:Z,9,FALSE)</f>
        <v>0</v>
      </c>
      <c r="P2036">
        <f>VLOOKUP(AA2036,角色间职业划分!P:AP,10,FALSE)</f>
        <v>0</v>
      </c>
      <c r="Q2036">
        <f>VLOOKUP(AA2036,角色间职业划分!P:AP,15,FALSE)</f>
        <v>0</v>
      </c>
      <c r="R2036">
        <f>VLOOKUP(AA2036,角色间职业划分!P:AP,16,FALSE)</f>
        <v>0</v>
      </c>
      <c r="S2036">
        <f>VLOOKUP(AA2036,角色间职业划分!P:AP,17,FALSE)</f>
        <v>0</v>
      </c>
      <c r="T2036">
        <f>VLOOKUP(AA2036,角色间职业划分!P:AP,18,FALSE)</f>
        <v>0</v>
      </c>
      <c r="U2036">
        <f>VLOOKUP(AA2036,角色间职业划分!P:AP,27,FALSE)</f>
        <v>0</v>
      </c>
      <c r="V2036">
        <f t="shared" si="313"/>
        <v>3.0000000000000027</v>
      </c>
      <c r="W2036">
        <f>VLOOKUP(AA2036,角色间职业划分!P:Q,2,FALSE)</f>
        <v>20001</v>
      </c>
      <c r="X2036">
        <f t="shared" si="318"/>
        <v>12</v>
      </c>
      <c r="Y2036">
        <f>INT(VLOOKUP(X2036,角色属性总表!AG:AH,2,FALSE)*角色属性总表!$C$38)</f>
        <v>396</v>
      </c>
      <c r="AA2036">
        <f t="shared" si="319"/>
        <v>21</v>
      </c>
      <c r="AB2036">
        <f>VLOOKUP(X2036,角色属性总表!AG:AI,2,FALSE)*VLOOKUP(角色等级属性!AA2036,角色间职业划分!P:AG,13,FALSE)/角色间职业划分!$AB$9</f>
        <v>906.88259109311764</v>
      </c>
      <c r="AC2036">
        <f>VLOOKUP(X2036,角色属性总表!AG:AI,3,FALSE)*VLOOKUP(AA2036,角色间职业划分!P:AG,8,FALSE)/角色间职业划分!$W$9</f>
        <v>885.28439999999989</v>
      </c>
      <c r="AD2036">
        <f>VLOOKUP(AA2036,角色间职业划分!P:AP,26,FALSE)</f>
        <v>0.4</v>
      </c>
      <c r="AE2036">
        <f>VLOOKUP(X2036,角色属性总表!I:Q,3,FALSE)</f>
        <v>177.40800000000002</v>
      </c>
      <c r="AF2036">
        <f>VLOOKUP(AA2036,角色间职业划分!P:AP,11,FALSE)</f>
        <v>0.33</v>
      </c>
      <c r="AG2036">
        <f t="shared" si="314"/>
        <v>250.50726310243272</v>
      </c>
      <c r="AH2036">
        <f t="shared" si="315"/>
        <v>177</v>
      </c>
      <c r="AJ2036">
        <f t="shared" si="316"/>
        <v>73.507263102432717</v>
      </c>
      <c r="AK2036">
        <v>2032</v>
      </c>
    </row>
    <row r="2037" spans="1:37" x14ac:dyDescent="0.15">
      <c r="A2037">
        <v>2033</v>
      </c>
      <c r="B2037">
        <f>ROUND(VLOOKUP(X2037,角色属性总表!AG:AI,2,FALSE)/角色属性总表!$C$34,0)</f>
        <v>59</v>
      </c>
      <c r="C2037">
        <f>ROUND(VLOOKUP(X2037,角色属性总表!Y:AE,3,FALSE)/J2037,0)</f>
        <v>12</v>
      </c>
      <c r="D2037">
        <f>ROUND(VLOOKUP(X2037,角色属性总表!AG:AI,3,FALSE)/角色属性总表!$C$35,0)</f>
        <v>62</v>
      </c>
      <c r="E2037">
        <f t="shared" si="310"/>
        <v>379</v>
      </c>
      <c r="F2037">
        <f t="shared" si="311"/>
        <v>15</v>
      </c>
      <c r="G2037">
        <f t="shared" si="312"/>
        <v>16</v>
      </c>
      <c r="H2037">
        <v>0</v>
      </c>
      <c r="I2037">
        <f t="shared" si="317"/>
        <v>3</v>
      </c>
      <c r="J2037">
        <f>VLOOKUP(AA2037,角色间职业划分!P:AP,20,FALSE)</f>
        <v>11</v>
      </c>
      <c r="K2037">
        <f>IF(X2037=500,100,VLOOKUP(AA2037,角色间职业划分!P:AP,22,FALSE))</f>
        <v>120</v>
      </c>
      <c r="L2037">
        <f>IF(X2037=500,K2037,VLOOKUP(AA2037,角色间职业划分!P:AP,23,FALSE))</f>
        <v>60</v>
      </c>
      <c r="M2037">
        <f>VLOOKUP(AA2037,角色间职业划分!P:AP,24,FALSE)</f>
        <v>0</v>
      </c>
      <c r="N2037">
        <f>VLOOKUP(AA2037,角色间职业划分!P:AP,14)*100</f>
        <v>95</v>
      </c>
      <c r="O2037">
        <f>VLOOKUP(AA2037,角色间职业划分!P:Z,9,FALSE)</f>
        <v>0</v>
      </c>
      <c r="P2037">
        <f>VLOOKUP(AA2037,角色间职业划分!P:AP,10,FALSE)</f>
        <v>0</v>
      </c>
      <c r="Q2037">
        <f>VLOOKUP(AA2037,角色间职业划分!P:AP,15,FALSE)</f>
        <v>0</v>
      </c>
      <c r="R2037">
        <f>VLOOKUP(AA2037,角色间职业划分!P:AP,16,FALSE)</f>
        <v>0</v>
      </c>
      <c r="S2037">
        <f>VLOOKUP(AA2037,角色间职业划分!P:AP,17,FALSE)</f>
        <v>0</v>
      </c>
      <c r="T2037">
        <f>VLOOKUP(AA2037,角色间职业划分!P:AP,18,FALSE)</f>
        <v>0</v>
      </c>
      <c r="U2037">
        <f>VLOOKUP(AA2037,角色间职业划分!P:AP,27,FALSE)</f>
        <v>0</v>
      </c>
      <c r="V2037">
        <f t="shared" si="313"/>
        <v>3.0000000000000027</v>
      </c>
      <c r="W2037">
        <f>VLOOKUP(AA2037,角色间职业划分!P:Q,2,FALSE)</f>
        <v>20001</v>
      </c>
      <c r="X2037">
        <f t="shared" si="318"/>
        <v>13</v>
      </c>
      <c r="Y2037">
        <f>INT(VLOOKUP(X2037,角色属性总表!AG:AH,2,FALSE)*角色属性总表!$C$38)</f>
        <v>414</v>
      </c>
      <c r="AA2037">
        <f t="shared" si="319"/>
        <v>21</v>
      </c>
      <c r="AB2037">
        <f>VLOOKUP(X2037,角色属性总表!AG:AI,2,FALSE)*VLOOKUP(角色等级属性!AA2037,角色间职业划分!P:AG,13,FALSE)/角色间职业划分!$AB$9</f>
        <v>948.10452705189539</v>
      </c>
      <c r="AC2037">
        <f>VLOOKUP(X2037,角色属性总表!AG:AI,3,FALSE)*VLOOKUP(AA2037,角色间职业划分!P:AG,8,FALSE)/角色间职业划分!$W$9</f>
        <v>925.52459999999974</v>
      </c>
      <c r="AD2037">
        <f>VLOOKUP(AA2037,角色间职业划分!P:AP,26,FALSE)</f>
        <v>0.4</v>
      </c>
      <c r="AE2037">
        <f>VLOOKUP(X2037,角色属性总表!I:Q,3,FALSE)</f>
        <v>185.47199999999998</v>
      </c>
      <c r="AF2037">
        <f>VLOOKUP(AA2037,角色间职业划分!P:AP,11,FALSE)</f>
        <v>0.33</v>
      </c>
      <c r="AG2037">
        <f t="shared" si="314"/>
        <v>283.80825613434388</v>
      </c>
      <c r="AH2037">
        <f t="shared" si="315"/>
        <v>186</v>
      </c>
      <c r="AJ2037">
        <f t="shared" si="316"/>
        <v>97.808256134343878</v>
      </c>
      <c r="AK2037">
        <v>2033</v>
      </c>
    </row>
    <row r="2038" spans="1:37" x14ac:dyDescent="0.15">
      <c r="A2038">
        <v>2034</v>
      </c>
      <c r="B2038">
        <f>ROUND(VLOOKUP(X2038,角色属性总表!AG:AI,2,FALSE)/角色属性总表!$C$34,0)</f>
        <v>62</v>
      </c>
      <c r="C2038">
        <f>ROUND(VLOOKUP(X2038,角色属性总表!Y:AE,3,FALSE)/J2038,0)</f>
        <v>12</v>
      </c>
      <c r="D2038">
        <f>ROUND(VLOOKUP(X2038,角色属性总表!AG:AI,3,FALSE)/角色属性总表!$C$35,0)</f>
        <v>65</v>
      </c>
      <c r="E2038">
        <f t="shared" si="310"/>
        <v>395</v>
      </c>
      <c r="F2038">
        <f t="shared" si="311"/>
        <v>15</v>
      </c>
      <c r="G2038">
        <f t="shared" si="312"/>
        <v>16</v>
      </c>
      <c r="H2038">
        <v>0</v>
      </c>
      <c r="I2038">
        <f t="shared" si="317"/>
        <v>3</v>
      </c>
      <c r="J2038">
        <f>VLOOKUP(AA2038,角色间职业划分!P:AP,20,FALSE)</f>
        <v>11</v>
      </c>
      <c r="K2038">
        <f>IF(X2038=500,100,VLOOKUP(AA2038,角色间职业划分!P:AP,22,FALSE))</f>
        <v>120</v>
      </c>
      <c r="L2038">
        <f>IF(X2038=500,K2038,VLOOKUP(AA2038,角色间职业划分!P:AP,23,FALSE))</f>
        <v>60</v>
      </c>
      <c r="M2038">
        <f>VLOOKUP(AA2038,角色间职业划分!P:AP,24,FALSE)</f>
        <v>0</v>
      </c>
      <c r="N2038">
        <f>VLOOKUP(AA2038,角色间职业划分!P:AP,14)*100</f>
        <v>95</v>
      </c>
      <c r="O2038">
        <f>VLOOKUP(AA2038,角色间职业划分!P:Z,9,FALSE)</f>
        <v>0</v>
      </c>
      <c r="P2038">
        <f>VLOOKUP(AA2038,角色间职业划分!P:AP,10,FALSE)</f>
        <v>0</v>
      </c>
      <c r="Q2038">
        <f>VLOOKUP(AA2038,角色间职业划分!P:AP,15,FALSE)</f>
        <v>0</v>
      </c>
      <c r="R2038">
        <f>VLOOKUP(AA2038,角色间职业划分!P:AP,16,FALSE)</f>
        <v>0</v>
      </c>
      <c r="S2038">
        <f>VLOOKUP(AA2038,角色间职业划分!P:AP,17,FALSE)</f>
        <v>0</v>
      </c>
      <c r="T2038">
        <f>VLOOKUP(AA2038,角色间职业划分!P:AP,18,FALSE)</f>
        <v>0</v>
      </c>
      <c r="U2038">
        <f>VLOOKUP(AA2038,角色间职业划分!P:AP,27,FALSE)</f>
        <v>0</v>
      </c>
      <c r="V2038">
        <f t="shared" si="313"/>
        <v>3.0000000000000027</v>
      </c>
      <c r="W2038">
        <f>VLOOKUP(AA2038,角色间职业划分!P:Q,2,FALSE)</f>
        <v>20001</v>
      </c>
      <c r="X2038">
        <f t="shared" si="318"/>
        <v>14</v>
      </c>
      <c r="Y2038">
        <f>INT(VLOOKUP(X2038,角色属性总表!AG:AH,2,FALSE)*角色属性总表!$C$38)</f>
        <v>432</v>
      </c>
      <c r="AA2038">
        <f t="shared" si="319"/>
        <v>21</v>
      </c>
      <c r="AB2038">
        <f>VLOOKUP(X2038,角色属性总表!AG:AI,2,FALSE)*VLOOKUP(角色等级属性!AA2038,角色间职业划分!P:AG,13,FALSE)/角色间职业划分!$AB$9</f>
        <v>989.32646301067371</v>
      </c>
      <c r="AC2038">
        <f>VLOOKUP(X2038,角色属性总表!AG:AI,3,FALSE)*VLOOKUP(AA2038,角色间职业划分!P:AG,8,FALSE)/角色间职业划分!$W$9</f>
        <v>965.76479999999981</v>
      </c>
      <c r="AD2038">
        <f>VLOOKUP(AA2038,角色间职业划分!P:AP,26,FALSE)</f>
        <v>0.4</v>
      </c>
      <c r="AE2038">
        <f>VLOOKUP(X2038,角色属性总表!I:Q,3,FALSE)</f>
        <v>193.536</v>
      </c>
      <c r="AF2038">
        <f>VLOOKUP(AA2038,角色间职业划分!P:AP,11,FALSE)</f>
        <v>0.33</v>
      </c>
      <c r="AG2038">
        <f t="shared" si="314"/>
        <v>318.63611346982981</v>
      </c>
      <c r="AH2038">
        <f t="shared" si="315"/>
        <v>195</v>
      </c>
      <c r="AJ2038">
        <f t="shared" si="316"/>
        <v>123.63611346982981</v>
      </c>
      <c r="AK2038">
        <v>2034</v>
      </c>
    </row>
    <row r="2039" spans="1:37" x14ac:dyDescent="0.15">
      <c r="A2039">
        <v>2035</v>
      </c>
      <c r="B2039">
        <f>ROUND(VLOOKUP(X2039,角色属性总表!AG:AI,2,FALSE)/角色属性总表!$C$34,0)</f>
        <v>64</v>
      </c>
      <c r="C2039">
        <f>ROUND(VLOOKUP(X2039,角色属性总表!Y:AE,3,FALSE)/J2039,0)</f>
        <v>13</v>
      </c>
      <c r="D2039">
        <f>ROUND(VLOOKUP(X2039,角色属性总表!AG:AI,3,FALSE)/角色属性总表!$C$35,0)</f>
        <v>67</v>
      </c>
      <c r="E2039">
        <f t="shared" si="310"/>
        <v>412</v>
      </c>
      <c r="F2039">
        <f t="shared" si="311"/>
        <v>15</v>
      </c>
      <c r="G2039">
        <f t="shared" si="312"/>
        <v>16</v>
      </c>
      <c r="H2039">
        <v>0</v>
      </c>
      <c r="I2039">
        <f t="shared" si="317"/>
        <v>3</v>
      </c>
      <c r="J2039">
        <f>VLOOKUP(AA2039,角色间职业划分!P:AP,20,FALSE)</f>
        <v>11</v>
      </c>
      <c r="K2039">
        <f>IF(X2039=500,100,VLOOKUP(AA2039,角色间职业划分!P:AP,22,FALSE))</f>
        <v>120</v>
      </c>
      <c r="L2039">
        <f>IF(X2039=500,K2039,VLOOKUP(AA2039,角色间职业划分!P:AP,23,FALSE))</f>
        <v>60</v>
      </c>
      <c r="M2039">
        <f>VLOOKUP(AA2039,角色间职业划分!P:AP,24,FALSE)</f>
        <v>0</v>
      </c>
      <c r="N2039">
        <f>VLOOKUP(AA2039,角色间职业划分!P:AP,14)*100</f>
        <v>95</v>
      </c>
      <c r="O2039">
        <f>VLOOKUP(AA2039,角色间职业划分!P:Z,9,FALSE)</f>
        <v>0</v>
      </c>
      <c r="P2039">
        <f>VLOOKUP(AA2039,角色间职业划分!P:AP,10,FALSE)</f>
        <v>0</v>
      </c>
      <c r="Q2039">
        <f>VLOOKUP(AA2039,角色间职业划分!P:AP,15,FALSE)</f>
        <v>0</v>
      </c>
      <c r="R2039">
        <f>VLOOKUP(AA2039,角色间职业划分!P:AP,16,FALSE)</f>
        <v>0</v>
      </c>
      <c r="S2039">
        <f>VLOOKUP(AA2039,角色间职业划分!P:AP,17,FALSE)</f>
        <v>0</v>
      </c>
      <c r="T2039">
        <f>VLOOKUP(AA2039,角色间职业划分!P:AP,18,FALSE)</f>
        <v>0</v>
      </c>
      <c r="U2039">
        <f>VLOOKUP(AA2039,角色间职业划分!P:AP,27,FALSE)</f>
        <v>0</v>
      </c>
      <c r="V2039">
        <f t="shared" si="313"/>
        <v>3.0000000000000027</v>
      </c>
      <c r="W2039">
        <f>VLOOKUP(AA2039,角色间职业划分!P:Q,2,FALSE)</f>
        <v>20001</v>
      </c>
      <c r="X2039">
        <f t="shared" si="318"/>
        <v>15</v>
      </c>
      <c r="Y2039">
        <f>INT(VLOOKUP(X2039,角色属性总表!AG:AH,2,FALSE)*角色属性总表!$C$38)</f>
        <v>450</v>
      </c>
      <c r="AA2039">
        <f t="shared" si="319"/>
        <v>21</v>
      </c>
      <c r="AB2039">
        <f>VLOOKUP(X2039,角色属性总表!AG:AI,2,FALSE)*VLOOKUP(角色等级属性!AA2039,角色间职业划分!P:AG,13,FALSE)/角色间职业划分!$AB$9</f>
        <v>1030.5483989694517</v>
      </c>
      <c r="AC2039">
        <f>VLOOKUP(X2039,角色属性总表!AG:AI,3,FALSE)*VLOOKUP(AA2039,角色间职业划分!P:AG,8,FALSE)/角色间职业划分!$W$9</f>
        <v>1006.0049999999998</v>
      </c>
      <c r="AD2039">
        <f>VLOOKUP(AA2039,角色间职业划分!P:AP,26,FALSE)</f>
        <v>0.4</v>
      </c>
      <c r="AE2039">
        <f>VLOOKUP(X2039,角色属性总表!I:Q,3,FALSE)</f>
        <v>201.60000000000002</v>
      </c>
      <c r="AF2039">
        <f>VLOOKUP(AA2039,角色间职业划分!P:AP,11,FALSE)</f>
        <v>0.33</v>
      </c>
      <c r="AG2039">
        <f t="shared" si="314"/>
        <v>354.95352361155676</v>
      </c>
      <c r="AH2039">
        <f t="shared" si="315"/>
        <v>201</v>
      </c>
      <c r="AJ2039">
        <f t="shared" si="316"/>
        <v>153.95352361155676</v>
      </c>
      <c r="AK2039">
        <v>2035</v>
      </c>
    </row>
    <row r="2040" spans="1:37" x14ac:dyDescent="0.15">
      <c r="A2040">
        <v>2036</v>
      </c>
      <c r="B2040">
        <f>ROUND(VLOOKUP(X2040,角色属性总表!AG:AI,2,FALSE)/角色属性总表!$C$34,0)</f>
        <v>67</v>
      </c>
      <c r="C2040">
        <f>ROUND(VLOOKUP(X2040,角色属性总表!Y:AE,3,FALSE)/J2040,0)</f>
        <v>14</v>
      </c>
      <c r="D2040">
        <f>ROUND(VLOOKUP(X2040,角色属性总表!AG:AI,3,FALSE)/角色属性总表!$C$35,0)</f>
        <v>70</v>
      </c>
      <c r="E2040">
        <f t="shared" si="310"/>
        <v>428</v>
      </c>
      <c r="F2040">
        <f t="shared" si="311"/>
        <v>15</v>
      </c>
      <c r="G2040">
        <f t="shared" si="312"/>
        <v>16</v>
      </c>
      <c r="H2040">
        <v>0</v>
      </c>
      <c r="I2040">
        <f t="shared" si="317"/>
        <v>3</v>
      </c>
      <c r="J2040">
        <f>VLOOKUP(AA2040,角色间职业划分!P:AP,20,FALSE)</f>
        <v>11</v>
      </c>
      <c r="K2040">
        <f>IF(X2040=500,100,VLOOKUP(AA2040,角色间职业划分!P:AP,22,FALSE))</f>
        <v>120</v>
      </c>
      <c r="L2040">
        <f>IF(X2040=500,K2040,VLOOKUP(AA2040,角色间职业划分!P:AP,23,FALSE))</f>
        <v>60</v>
      </c>
      <c r="M2040">
        <f>VLOOKUP(AA2040,角色间职业划分!P:AP,24,FALSE)</f>
        <v>0</v>
      </c>
      <c r="N2040">
        <f>VLOOKUP(AA2040,角色间职业划分!P:AP,14)*100</f>
        <v>95</v>
      </c>
      <c r="O2040">
        <f>VLOOKUP(AA2040,角色间职业划分!P:Z,9,FALSE)</f>
        <v>0</v>
      </c>
      <c r="P2040">
        <f>VLOOKUP(AA2040,角色间职业划分!P:AP,10,FALSE)</f>
        <v>0</v>
      </c>
      <c r="Q2040">
        <f>VLOOKUP(AA2040,角色间职业划分!P:AP,15,FALSE)</f>
        <v>0</v>
      </c>
      <c r="R2040">
        <f>VLOOKUP(AA2040,角色间职业划分!P:AP,16,FALSE)</f>
        <v>0</v>
      </c>
      <c r="S2040">
        <f>VLOOKUP(AA2040,角色间职业划分!P:AP,17,FALSE)</f>
        <v>0</v>
      </c>
      <c r="T2040">
        <f>VLOOKUP(AA2040,角色间职业划分!P:AP,18,FALSE)</f>
        <v>0</v>
      </c>
      <c r="U2040">
        <f>VLOOKUP(AA2040,角色间职业划分!P:AP,27,FALSE)</f>
        <v>0</v>
      </c>
      <c r="V2040">
        <f t="shared" si="313"/>
        <v>3.0000000000000027</v>
      </c>
      <c r="W2040">
        <f>VLOOKUP(AA2040,角色间职业划分!P:Q,2,FALSE)</f>
        <v>20001</v>
      </c>
      <c r="X2040">
        <f t="shared" si="318"/>
        <v>16</v>
      </c>
      <c r="Y2040">
        <f>INT(VLOOKUP(X2040,角色属性总表!AG:AH,2,FALSE)*角色属性总表!$C$38)</f>
        <v>468</v>
      </c>
      <c r="AA2040">
        <f t="shared" si="319"/>
        <v>21</v>
      </c>
      <c r="AB2040">
        <f>VLOOKUP(X2040,角色属性总表!AG:AI,2,FALSE)*VLOOKUP(角色等级属性!AA2040,角色间职业划分!P:AG,13,FALSE)/角色间职业划分!$AB$9</f>
        <v>1071.7703349282297</v>
      </c>
      <c r="AC2040">
        <f>VLOOKUP(X2040,角色属性总表!AG:AI,3,FALSE)*VLOOKUP(AA2040,角色间职业划分!P:AG,8,FALSE)/角色间职业划分!$W$9</f>
        <v>1046.2451999999998</v>
      </c>
      <c r="AD2040">
        <f>VLOOKUP(AA2040,角色间职业划分!P:AP,26,FALSE)</f>
        <v>0.4</v>
      </c>
      <c r="AE2040">
        <f>VLOOKUP(X2040,角色属性总表!I:Q,3,FALSE)</f>
        <v>209.66400000000002</v>
      </c>
      <c r="AF2040">
        <f>VLOOKUP(AA2040,角色间职业划分!P:AP,11,FALSE)</f>
        <v>0.33</v>
      </c>
      <c r="AG2040">
        <f t="shared" si="314"/>
        <v>392.72727272727269</v>
      </c>
      <c r="AH2040">
        <f t="shared" si="315"/>
        <v>210</v>
      </c>
      <c r="AJ2040">
        <f t="shared" si="316"/>
        <v>182.72727272727269</v>
      </c>
      <c r="AK2040">
        <v>2036</v>
      </c>
    </row>
    <row r="2041" spans="1:37" x14ac:dyDescent="0.15">
      <c r="A2041">
        <v>2037</v>
      </c>
      <c r="B2041">
        <f>ROUND(VLOOKUP(X2041,角色属性总表!AG:AI,2,FALSE)/角色属性总表!$C$34,0)</f>
        <v>69</v>
      </c>
      <c r="C2041">
        <f>ROUND(VLOOKUP(X2041,角色属性总表!Y:AE,3,FALSE)/J2041,0)</f>
        <v>15</v>
      </c>
      <c r="D2041">
        <f>ROUND(VLOOKUP(X2041,角色属性总表!AG:AI,3,FALSE)/角色属性总表!$C$35,0)</f>
        <v>73</v>
      </c>
      <c r="E2041">
        <f t="shared" si="310"/>
        <v>445</v>
      </c>
      <c r="F2041">
        <f t="shared" si="311"/>
        <v>15</v>
      </c>
      <c r="G2041">
        <f t="shared" si="312"/>
        <v>16</v>
      </c>
      <c r="H2041">
        <v>0</v>
      </c>
      <c r="I2041">
        <f t="shared" si="317"/>
        <v>3</v>
      </c>
      <c r="J2041">
        <f>VLOOKUP(AA2041,角色间职业划分!P:AP,20,FALSE)</f>
        <v>11</v>
      </c>
      <c r="K2041">
        <f>IF(X2041=500,100,VLOOKUP(AA2041,角色间职业划分!P:AP,22,FALSE))</f>
        <v>120</v>
      </c>
      <c r="L2041">
        <f>IF(X2041=500,K2041,VLOOKUP(AA2041,角色间职业划分!P:AP,23,FALSE))</f>
        <v>60</v>
      </c>
      <c r="M2041">
        <f>VLOOKUP(AA2041,角色间职业划分!P:AP,24,FALSE)</f>
        <v>0</v>
      </c>
      <c r="N2041">
        <f>VLOOKUP(AA2041,角色间职业划分!P:AP,14)*100</f>
        <v>95</v>
      </c>
      <c r="O2041">
        <f>VLOOKUP(AA2041,角色间职业划分!P:Z,9,FALSE)</f>
        <v>0</v>
      </c>
      <c r="P2041">
        <f>VLOOKUP(AA2041,角色间职业划分!P:AP,10,FALSE)</f>
        <v>0</v>
      </c>
      <c r="Q2041">
        <f>VLOOKUP(AA2041,角色间职业划分!P:AP,15,FALSE)</f>
        <v>0</v>
      </c>
      <c r="R2041">
        <f>VLOOKUP(AA2041,角色间职业划分!P:AP,16,FALSE)</f>
        <v>0</v>
      </c>
      <c r="S2041">
        <f>VLOOKUP(AA2041,角色间职业划分!P:AP,17,FALSE)</f>
        <v>0</v>
      </c>
      <c r="T2041">
        <f>VLOOKUP(AA2041,角色间职业划分!P:AP,18,FALSE)</f>
        <v>0</v>
      </c>
      <c r="U2041">
        <f>VLOOKUP(AA2041,角色间职业划分!P:AP,27,FALSE)</f>
        <v>0</v>
      </c>
      <c r="V2041">
        <f t="shared" si="313"/>
        <v>3.0000000000000027</v>
      </c>
      <c r="W2041">
        <f>VLOOKUP(AA2041,角色间职业划分!P:Q,2,FALSE)</f>
        <v>20001</v>
      </c>
      <c r="X2041">
        <f t="shared" si="318"/>
        <v>17</v>
      </c>
      <c r="Y2041">
        <f>INT(VLOOKUP(X2041,角色属性总表!AG:AH,2,FALSE)*角色属性总表!$C$38)</f>
        <v>486</v>
      </c>
      <c r="AA2041">
        <f t="shared" si="319"/>
        <v>21</v>
      </c>
      <c r="AB2041">
        <f>VLOOKUP(X2041,角色属性总表!AG:AI,2,FALSE)*VLOOKUP(角色等级属性!AA2041,角色间职业划分!P:AG,13,FALSE)/角色间职业划分!$AB$9</f>
        <v>1112.9922708870081</v>
      </c>
      <c r="AC2041">
        <f>VLOOKUP(X2041,角色属性总表!AG:AI,3,FALSE)*VLOOKUP(AA2041,角色间职业划分!P:AG,8,FALSE)/角色间职业划分!$W$9</f>
        <v>1086.4853999999998</v>
      </c>
      <c r="AD2041">
        <f>VLOOKUP(AA2041,角色间职业划分!P:AP,26,FALSE)</f>
        <v>0.4</v>
      </c>
      <c r="AE2041">
        <f>VLOOKUP(X2041,角色属性总表!I:Q,3,FALSE)</f>
        <v>217.72800000000001</v>
      </c>
      <c r="AF2041">
        <f>VLOOKUP(AA2041,角色间职业划分!P:AP,11,FALSE)</f>
        <v>0.33</v>
      </c>
      <c r="AG2041">
        <f t="shared" si="314"/>
        <v>431.9275885363067</v>
      </c>
      <c r="AH2041">
        <f t="shared" si="315"/>
        <v>219</v>
      </c>
      <c r="AJ2041">
        <f t="shared" si="316"/>
        <v>212.9275885363067</v>
      </c>
      <c r="AK2041">
        <v>2037</v>
      </c>
    </row>
    <row r="2042" spans="1:37" x14ac:dyDescent="0.15">
      <c r="A2042">
        <v>2038</v>
      </c>
      <c r="B2042">
        <f>ROUND(VLOOKUP(X2042,角色属性总表!AG:AI,2,FALSE)/角色属性总表!$C$34,0)</f>
        <v>72</v>
      </c>
      <c r="C2042">
        <f>ROUND(VLOOKUP(X2042,角色属性总表!Y:AE,3,FALSE)/J2042,0)</f>
        <v>15</v>
      </c>
      <c r="D2042">
        <f>ROUND(VLOOKUP(X2042,角色属性总表!AG:AI,3,FALSE)/角色属性总表!$C$35,0)</f>
        <v>75</v>
      </c>
      <c r="E2042">
        <f t="shared" si="310"/>
        <v>461</v>
      </c>
      <c r="F2042">
        <f t="shared" si="311"/>
        <v>15</v>
      </c>
      <c r="G2042">
        <f t="shared" si="312"/>
        <v>16</v>
      </c>
      <c r="H2042">
        <v>0</v>
      </c>
      <c r="I2042">
        <f t="shared" si="317"/>
        <v>3</v>
      </c>
      <c r="J2042">
        <f>VLOOKUP(AA2042,角色间职业划分!P:AP,20,FALSE)</f>
        <v>11</v>
      </c>
      <c r="K2042">
        <f>IF(X2042=500,100,VLOOKUP(AA2042,角色间职业划分!P:AP,22,FALSE))</f>
        <v>120</v>
      </c>
      <c r="L2042">
        <f>IF(X2042=500,K2042,VLOOKUP(AA2042,角色间职业划分!P:AP,23,FALSE))</f>
        <v>60</v>
      </c>
      <c r="M2042">
        <f>VLOOKUP(AA2042,角色间职业划分!P:AP,24,FALSE)</f>
        <v>0</v>
      </c>
      <c r="N2042">
        <f>VLOOKUP(AA2042,角色间职业划分!P:AP,14)*100</f>
        <v>95</v>
      </c>
      <c r="O2042">
        <f>VLOOKUP(AA2042,角色间职业划分!P:Z,9,FALSE)</f>
        <v>0</v>
      </c>
      <c r="P2042">
        <f>VLOOKUP(AA2042,角色间职业划分!P:AP,10,FALSE)</f>
        <v>0</v>
      </c>
      <c r="Q2042">
        <f>VLOOKUP(AA2042,角色间职业划分!P:AP,15,FALSE)</f>
        <v>0</v>
      </c>
      <c r="R2042">
        <f>VLOOKUP(AA2042,角色间职业划分!P:AP,16,FALSE)</f>
        <v>0</v>
      </c>
      <c r="S2042">
        <f>VLOOKUP(AA2042,角色间职业划分!P:AP,17,FALSE)</f>
        <v>0</v>
      </c>
      <c r="T2042">
        <f>VLOOKUP(AA2042,角色间职业划分!P:AP,18,FALSE)</f>
        <v>0</v>
      </c>
      <c r="U2042">
        <f>VLOOKUP(AA2042,角色间职业划分!P:AP,27,FALSE)</f>
        <v>0</v>
      </c>
      <c r="V2042">
        <f t="shared" si="313"/>
        <v>3.0000000000000027</v>
      </c>
      <c r="W2042">
        <f>VLOOKUP(AA2042,角色间职业划分!P:Q,2,FALSE)</f>
        <v>20001</v>
      </c>
      <c r="X2042">
        <f t="shared" si="318"/>
        <v>18</v>
      </c>
      <c r="Y2042">
        <f>INT(VLOOKUP(X2042,角色属性总表!AG:AH,2,FALSE)*角色属性总表!$C$38)</f>
        <v>504</v>
      </c>
      <c r="AA2042">
        <f t="shared" si="319"/>
        <v>21</v>
      </c>
      <c r="AB2042">
        <f>VLOOKUP(X2042,角色属性总表!AG:AI,2,FALSE)*VLOOKUP(角色等级属性!AA2042,角色间职业划分!P:AG,13,FALSE)/角色间职业划分!$AB$9</f>
        <v>1154.2142068457858</v>
      </c>
      <c r="AC2042">
        <f>VLOOKUP(X2042,角色属性总表!AG:AI,3,FALSE)*VLOOKUP(AA2042,角色间职业划分!P:AG,8,FALSE)/角色间职业划分!$W$9</f>
        <v>1126.7255999999998</v>
      </c>
      <c r="AD2042">
        <f>VLOOKUP(AA2042,角色间职业划分!P:AP,26,FALSE)</f>
        <v>0.4</v>
      </c>
      <c r="AE2042">
        <f>VLOOKUP(X2042,角色属性总表!I:Q,3,FALSE)</f>
        <v>225.79199999999997</v>
      </c>
      <c r="AF2042">
        <f>VLOOKUP(AA2042,角色间职业划分!P:AP,11,FALSE)</f>
        <v>0.33</v>
      </c>
      <c r="AG2042">
        <f t="shared" si="314"/>
        <v>472.52762226874808</v>
      </c>
      <c r="AH2042">
        <f t="shared" si="315"/>
        <v>225</v>
      </c>
      <c r="AJ2042">
        <f t="shared" si="316"/>
        <v>247.52762226874808</v>
      </c>
      <c r="AK2042">
        <v>2038</v>
      </c>
    </row>
    <row r="2043" spans="1:37" x14ac:dyDescent="0.15">
      <c r="A2043">
        <v>2039</v>
      </c>
      <c r="B2043">
        <f>ROUND(VLOOKUP(X2043,角色属性总表!AG:AI,2,FALSE)/角色属性总表!$C$34,0)</f>
        <v>75</v>
      </c>
      <c r="C2043">
        <f>ROUND(VLOOKUP(X2043,角色属性总表!Y:AE,3,FALSE)/J2043,0)</f>
        <v>16</v>
      </c>
      <c r="D2043">
        <f>ROUND(VLOOKUP(X2043,角色属性总表!AG:AI,3,FALSE)/角色属性总表!$C$35,0)</f>
        <v>78</v>
      </c>
      <c r="E2043">
        <f t="shared" si="310"/>
        <v>478</v>
      </c>
      <c r="F2043">
        <f t="shared" si="311"/>
        <v>15</v>
      </c>
      <c r="G2043">
        <f t="shared" si="312"/>
        <v>16</v>
      </c>
      <c r="H2043">
        <v>0</v>
      </c>
      <c r="I2043">
        <f t="shared" si="317"/>
        <v>3</v>
      </c>
      <c r="J2043">
        <f>VLOOKUP(AA2043,角色间职业划分!P:AP,20,FALSE)</f>
        <v>11</v>
      </c>
      <c r="K2043">
        <f>IF(X2043=500,100,VLOOKUP(AA2043,角色间职业划分!P:AP,22,FALSE))</f>
        <v>120</v>
      </c>
      <c r="L2043">
        <f>IF(X2043=500,K2043,VLOOKUP(AA2043,角色间职业划分!P:AP,23,FALSE))</f>
        <v>60</v>
      </c>
      <c r="M2043">
        <f>VLOOKUP(AA2043,角色间职业划分!P:AP,24,FALSE)</f>
        <v>0</v>
      </c>
      <c r="N2043">
        <f>VLOOKUP(AA2043,角色间职业划分!P:AP,14)*100</f>
        <v>95</v>
      </c>
      <c r="O2043">
        <f>VLOOKUP(AA2043,角色间职业划分!P:Z,9,FALSE)</f>
        <v>0</v>
      </c>
      <c r="P2043">
        <f>VLOOKUP(AA2043,角色间职业划分!P:AP,10,FALSE)</f>
        <v>0</v>
      </c>
      <c r="Q2043">
        <f>VLOOKUP(AA2043,角色间职业划分!P:AP,15,FALSE)</f>
        <v>0</v>
      </c>
      <c r="R2043">
        <f>VLOOKUP(AA2043,角色间职业划分!P:AP,16,FALSE)</f>
        <v>0</v>
      </c>
      <c r="S2043">
        <f>VLOOKUP(AA2043,角色间职业划分!P:AP,17,FALSE)</f>
        <v>0</v>
      </c>
      <c r="T2043">
        <f>VLOOKUP(AA2043,角色间职业划分!P:AP,18,FALSE)</f>
        <v>0</v>
      </c>
      <c r="U2043">
        <f>VLOOKUP(AA2043,角色间职业划分!P:AP,27,FALSE)</f>
        <v>0</v>
      </c>
      <c r="V2043">
        <f t="shared" si="313"/>
        <v>3.0000000000000027</v>
      </c>
      <c r="W2043">
        <f>VLOOKUP(AA2043,角色间职业划分!P:Q,2,FALSE)</f>
        <v>20001</v>
      </c>
      <c r="X2043">
        <f t="shared" si="318"/>
        <v>19</v>
      </c>
      <c r="Y2043">
        <f>INT(VLOOKUP(X2043,角色属性总表!AG:AH,2,FALSE)*角色属性总表!$C$38)</f>
        <v>522</v>
      </c>
      <c r="AA2043">
        <f t="shared" si="319"/>
        <v>21</v>
      </c>
      <c r="AB2043">
        <f>VLOOKUP(X2043,角色属性总表!AG:AI,2,FALSE)*VLOOKUP(角色等级属性!AA2043,角色间职业划分!P:AG,13,FALSE)/角色间职业划分!$AB$9</f>
        <v>1195.436142804564</v>
      </c>
      <c r="AC2043">
        <f>VLOOKUP(X2043,角色属性总表!AG:AI,3,FALSE)*VLOOKUP(AA2043,角色间职业划分!P:AG,8,FALSE)/角色间职业划分!$W$9</f>
        <v>1166.9657999999997</v>
      </c>
      <c r="AD2043">
        <f>VLOOKUP(AA2043,角色间职业划分!P:AP,26,FALSE)</f>
        <v>0.4</v>
      </c>
      <c r="AE2043">
        <f>VLOOKUP(X2043,角色属性总表!I:Q,3,FALSE)</f>
        <v>233.85599999999999</v>
      </c>
      <c r="AF2043">
        <f>VLOOKUP(AA2043,角色间职业划分!P:AP,11,FALSE)</f>
        <v>0.33</v>
      </c>
      <c r="AG2043">
        <f t="shared" si="314"/>
        <v>514.50303347977729</v>
      </c>
      <c r="AH2043">
        <f t="shared" si="315"/>
        <v>234</v>
      </c>
      <c r="AJ2043">
        <f t="shared" si="316"/>
        <v>280.50303347977729</v>
      </c>
      <c r="AK2043">
        <v>2039</v>
      </c>
    </row>
    <row r="2044" spans="1:37" x14ac:dyDescent="0.15">
      <c r="A2044">
        <v>2040</v>
      </c>
      <c r="B2044">
        <f>ROUND(VLOOKUP(X2044,角色属性总表!AG:AI,2,FALSE)/角色属性总表!$C$34,0)</f>
        <v>77</v>
      </c>
      <c r="C2044">
        <f>ROUND(VLOOKUP(X2044,角色属性总表!Y:AE,3,FALSE)/J2044,0)</f>
        <v>17</v>
      </c>
      <c r="D2044">
        <f>ROUND(VLOOKUP(X2044,角色属性总表!AG:AI,3,FALSE)/角色属性总表!$C$35,0)</f>
        <v>81</v>
      </c>
      <c r="E2044">
        <f t="shared" si="310"/>
        <v>494</v>
      </c>
      <c r="F2044">
        <f t="shared" si="311"/>
        <v>15</v>
      </c>
      <c r="G2044">
        <f t="shared" si="312"/>
        <v>16</v>
      </c>
      <c r="H2044">
        <v>0</v>
      </c>
      <c r="I2044">
        <f t="shared" si="317"/>
        <v>3</v>
      </c>
      <c r="J2044">
        <f>VLOOKUP(AA2044,角色间职业划分!P:AP,20,FALSE)</f>
        <v>11</v>
      </c>
      <c r="K2044">
        <f>IF(X2044=500,100,VLOOKUP(AA2044,角色间职业划分!P:AP,22,FALSE))</f>
        <v>120</v>
      </c>
      <c r="L2044">
        <f>IF(X2044=500,K2044,VLOOKUP(AA2044,角色间职业划分!P:AP,23,FALSE))</f>
        <v>60</v>
      </c>
      <c r="M2044">
        <f>VLOOKUP(AA2044,角色间职业划分!P:AP,24,FALSE)</f>
        <v>0</v>
      </c>
      <c r="N2044">
        <f>VLOOKUP(AA2044,角色间职业划分!P:AP,14)*100</f>
        <v>95</v>
      </c>
      <c r="O2044">
        <f>VLOOKUP(AA2044,角色间职业划分!P:Z,9,FALSE)</f>
        <v>0</v>
      </c>
      <c r="P2044">
        <f>VLOOKUP(AA2044,角色间职业划分!P:AP,10,FALSE)</f>
        <v>0</v>
      </c>
      <c r="Q2044">
        <f>VLOOKUP(AA2044,角色间职业划分!P:AP,15,FALSE)</f>
        <v>0</v>
      </c>
      <c r="R2044">
        <f>VLOOKUP(AA2044,角色间职业划分!P:AP,16,FALSE)</f>
        <v>0</v>
      </c>
      <c r="S2044">
        <f>VLOOKUP(AA2044,角色间职业划分!P:AP,17,FALSE)</f>
        <v>0</v>
      </c>
      <c r="T2044">
        <f>VLOOKUP(AA2044,角色间职业划分!P:AP,18,FALSE)</f>
        <v>0</v>
      </c>
      <c r="U2044">
        <f>VLOOKUP(AA2044,角色间职业划分!P:AP,27,FALSE)</f>
        <v>0</v>
      </c>
      <c r="V2044">
        <f t="shared" si="313"/>
        <v>3.0000000000000027</v>
      </c>
      <c r="W2044">
        <f>VLOOKUP(AA2044,角色间职业划分!P:Q,2,FALSE)</f>
        <v>20001</v>
      </c>
      <c r="X2044">
        <f t="shared" si="318"/>
        <v>20</v>
      </c>
      <c r="Y2044">
        <f>INT(VLOOKUP(X2044,角色属性总表!AG:AH,2,FALSE)*角色属性总表!$C$38)</f>
        <v>540</v>
      </c>
      <c r="AA2044">
        <f t="shared" si="319"/>
        <v>21</v>
      </c>
      <c r="AB2044">
        <f>VLOOKUP(X2044,角色属性总表!AG:AI,2,FALSE)*VLOOKUP(角色等级属性!AA2044,角色间职业划分!P:AG,13,FALSE)/角色间职业划分!$AB$9</f>
        <v>1236.658078763342</v>
      </c>
      <c r="AC2044">
        <f>VLOOKUP(X2044,角色属性总表!AG:AI,3,FALSE)*VLOOKUP(AA2044,角色间职业划分!P:AG,8,FALSE)/角色间职业划分!$W$9</f>
        <v>1207.2059999999999</v>
      </c>
      <c r="AD2044">
        <f>VLOOKUP(AA2044,角色间职业划分!P:AP,26,FALSE)</f>
        <v>0.4</v>
      </c>
      <c r="AE2044">
        <f>VLOOKUP(X2044,角色属性总表!I:Q,3,FALSE)</f>
        <v>241.92000000000002</v>
      </c>
      <c r="AF2044">
        <f>VLOOKUP(AA2044,角色间职业划分!P:AP,11,FALSE)</f>
        <v>0.33</v>
      </c>
      <c r="AG2044">
        <f t="shared" si="314"/>
        <v>557.83165289201077</v>
      </c>
      <c r="AH2044">
        <f t="shared" si="315"/>
        <v>243</v>
      </c>
      <c r="AJ2044">
        <f t="shared" si="316"/>
        <v>314.83165289201077</v>
      </c>
      <c r="AK2044">
        <v>2040</v>
      </c>
    </row>
    <row r="2045" spans="1:37" x14ac:dyDescent="0.15">
      <c r="A2045">
        <v>2041</v>
      </c>
      <c r="B2045">
        <f>ROUND(VLOOKUP(X2045,角色属性总表!AG:AI,2,FALSE)/角色属性总表!$C$34,0)</f>
        <v>80</v>
      </c>
      <c r="C2045">
        <f>ROUND(VLOOKUP(X2045,角色属性总表!Y:AE,3,FALSE)/J2045,0)</f>
        <v>18</v>
      </c>
      <c r="D2045">
        <f>ROUND(VLOOKUP(X2045,角色属性总表!AG:AI,3,FALSE)/角色属性总表!$C$35,0)</f>
        <v>83</v>
      </c>
      <c r="E2045">
        <f t="shared" si="310"/>
        <v>511</v>
      </c>
      <c r="F2045">
        <f t="shared" si="311"/>
        <v>15</v>
      </c>
      <c r="G2045">
        <f t="shared" si="312"/>
        <v>16</v>
      </c>
      <c r="H2045">
        <v>0</v>
      </c>
      <c r="I2045">
        <f t="shared" si="317"/>
        <v>3</v>
      </c>
      <c r="J2045">
        <f>VLOOKUP(AA2045,角色间职业划分!P:AP,20,FALSE)</f>
        <v>11</v>
      </c>
      <c r="K2045">
        <f>IF(X2045=500,100,VLOOKUP(AA2045,角色间职业划分!P:AP,22,FALSE))</f>
        <v>120</v>
      </c>
      <c r="L2045">
        <f>IF(X2045=500,K2045,VLOOKUP(AA2045,角色间职业划分!P:AP,23,FALSE))</f>
        <v>60</v>
      </c>
      <c r="M2045">
        <f>VLOOKUP(AA2045,角色间职业划分!P:AP,24,FALSE)</f>
        <v>0</v>
      </c>
      <c r="N2045">
        <f>VLOOKUP(AA2045,角色间职业划分!P:AP,14)*100</f>
        <v>95</v>
      </c>
      <c r="O2045">
        <f>VLOOKUP(AA2045,角色间职业划分!P:Z,9,FALSE)</f>
        <v>0</v>
      </c>
      <c r="P2045">
        <f>VLOOKUP(AA2045,角色间职业划分!P:AP,10,FALSE)</f>
        <v>0</v>
      </c>
      <c r="Q2045">
        <f>VLOOKUP(AA2045,角色间职业划分!P:AP,15,FALSE)</f>
        <v>0</v>
      </c>
      <c r="R2045">
        <f>VLOOKUP(AA2045,角色间职业划分!P:AP,16,FALSE)</f>
        <v>0</v>
      </c>
      <c r="S2045">
        <f>VLOOKUP(AA2045,角色间职业划分!P:AP,17,FALSE)</f>
        <v>0</v>
      </c>
      <c r="T2045">
        <f>VLOOKUP(AA2045,角色间职业划分!P:AP,18,FALSE)</f>
        <v>0</v>
      </c>
      <c r="U2045">
        <f>VLOOKUP(AA2045,角色间职业划分!P:AP,27,FALSE)</f>
        <v>0</v>
      </c>
      <c r="V2045">
        <f t="shared" si="313"/>
        <v>3.0000000000000027</v>
      </c>
      <c r="W2045">
        <f>VLOOKUP(AA2045,角色间职业划分!P:Q,2,FALSE)</f>
        <v>20001</v>
      </c>
      <c r="X2045">
        <f t="shared" si="318"/>
        <v>21</v>
      </c>
      <c r="Y2045">
        <f>INT(VLOOKUP(X2045,角色属性总表!AG:AH,2,FALSE)*角色属性总表!$C$38)</f>
        <v>558</v>
      </c>
      <c r="AA2045">
        <f t="shared" si="319"/>
        <v>21</v>
      </c>
      <c r="AB2045">
        <f>VLOOKUP(X2045,角色属性总表!AG:AI,2,FALSE)*VLOOKUP(角色等级属性!AA2045,角色间职业划分!P:AG,13,FALSE)/角色间职业划分!$AB$9</f>
        <v>1277.88001472212</v>
      </c>
      <c r="AC2045">
        <f>VLOOKUP(X2045,角色属性总表!AG:AI,3,FALSE)*VLOOKUP(AA2045,角色间职业划分!P:AG,8,FALSE)/角色间职业划分!$W$9</f>
        <v>1247.4461999999999</v>
      </c>
      <c r="AD2045">
        <f>VLOOKUP(AA2045,角色间职业划分!P:AP,26,FALSE)</f>
        <v>0.4</v>
      </c>
      <c r="AE2045">
        <f>VLOOKUP(X2045,角色属性总表!I:Q,3,FALSE)</f>
        <v>249.98400000000004</v>
      </c>
      <c r="AF2045">
        <f>VLOOKUP(AA2045,角色间职业划分!P:AP,11,FALSE)</f>
        <v>0.33</v>
      </c>
      <c r="AG2045">
        <f t="shared" si="314"/>
        <v>602.49320538986058</v>
      </c>
      <c r="AH2045">
        <f t="shared" si="315"/>
        <v>249</v>
      </c>
      <c r="AJ2045">
        <f t="shared" si="316"/>
        <v>353.49320538986058</v>
      </c>
      <c r="AK2045">
        <v>2041</v>
      </c>
    </row>
    <row r="2046" spans="1:37" x14ac:dyDescent="0.15">
      <c r="A2046">
        <v>2042</v>
      </c>
      <c r="B2046">
        <f>ROUND(VLOOKUP(X2046,角色属性总表!AG:AI,2,FALSE)/角色属性总表!$C$34,0)</f>
        <v>82</v>
      </c>
      <c r="C2046">
        <f>ROUND(VLOOKUP(X2046,角色属性总表!Y:AE,3,FALSE)/J2046,0)</f>
        <v>19</v>
      </c>
      <c r="D2046">
        <f>ROUND(VLOOKUP(X2046,角色属性总表!AG:AI,3,FALSE)/角色属性总表!$C$35,0)</f>
        <v>86</v>
      </c>
      <c r="E2046">
        <f t="shared" si="310"/>
        <v>527</v>
      </c>
      <c r="F2046">
        <f t="shared" si="311"/>
        <v>15</v>
      </c>
      <c r="G2046">
        <f t="shared" si="312"/>
        <v>16</v>
      </c>
      <c r="H2046">
        <v>0</v>
      </c>
      <c r="I2046">
        <f t="shared" si="317"/>
        <v>3</v>
      </c>
      <c r="J2046">
        <f>VLOOKUP(AA2046,角色间职业划分!P:AP,20,FALSE)</f>
        <v>11</v>
      </c>
      <c r="K2046">
        <f>IF(X2046=500,100,VLOOKUP(AA2046,角色间职业划分!P:AP,22,FALSE))</f>
        <v>120</v>
      </c>
      <c r="L2046">
        <f>IF(X2046=500,K2046,VLOOKUP(AA2046,角色间职业划分!P:AP,23,FALSE))</f>
        <v>60</v>
      </c>
      <c r="M2046">
        <f>VLOOKUP(AA2046,角色间职业划分!P:AP,24,FALSE)</f>
        <v>0</v>
      </c>
      <c r="N2046">
        <f>VLOOKUP(AA2046,角色间职业划分!P:AP,14)*100</f>
        <v>95</v>
      </c>
      <c r="O2046">
        <f>VLOOKUP(AA2046,角色间职业划分!P:Z,9,FALSE)</f>
        <v>0</v>
      </c>
      <c r="P2046">
        <f>VLOOKUP(AA2046,角色间职业划分!P:AP,10,FALSE)</f>
        <v>0</v>
      </c>
      <c r="Q2046">
        <f>VLOOKUP(AA2046,角色间职业划分!P:AP,15,FALSE)</f>
        <v>0</v>
      </c>
      <c r="R2046">
        <f>VLOOKUP(AA2046,角色间职业划分!P:AP,16,FALSE)</f>
        <v>0</v>
      </c>
      <c r="S2046">
        <f>VLOOKUP(AA2046,角色间职业划分!P:AP,17,FALSE)</f>
        <v>0</v>
      </c>
      <c r="T2046">
        <f>VLOOKUP(AA2046,角色间职业划分!P:AP,18,FALSE)</f>
        <v>0</v>
      </c>
      <c r="U2046">
        <f>VLOOKUP(AA2046,角色间职业划分!P:AP,27,FALSE)</f>
        <v>0</v>
      </c>
      <c r="V2046">
        <f t="shared" si="313"/>
        <v>3.0000000000000027</v>
      </c>
      <c r="W2046">
        <f>VLOOKUP(AA2046,角色间职业划分!P:Q,2,FALSE)</f>
        <v>20001</v>
      </c>
      <c r="X2046">
        <f t="shared" si="318"/>
        <v>22</v>
      </c>
      <c r="Y2046">
        <f>INT(VLOOKUP(X2046,角色属性总表!AG:AH,2,FALSE)*角色属性总表!$C$38)</f>
        <v>576</v>
      </c>
      <c r="AA2046">
        <f t="shared" si="319"/>
        <v>21</v>
      </c>
      <c r="AB2046">
        <f>VLOOKUP(X2046,角色属性总表!AG:AI,2,FALSE)*VLOOKUP(角色等级属性!AA2046,角色间职业划分!P:AG,13,FALSE)/角色间职业划分!$AB$9</f>
        <v>1319.1019506808982</v>
      </c>
      <c r="AC2046">
        <f>VLOOKUP(X2046,角色属性总表!AG:AI,3,FALSE)*VLOOKUP(AA2046,角色间职业划分!P:AG,8,FALSE)/角色间职业划分!$W$9</f>
        <v>1287.6863999999998</v>
      </c>
      <c r="AD2046">
        <f>VLOOKUP(AA2046,角色间职业划分!P:AP,26,FALSE)</f>
        <v>0.4</v>
      </c>
      <c r="AE2046">
        <f>VLOOKUP(X2046,角色属性总表!I:Q,3,FALSE)</f>
        <v>258.048</v>
      </c>
      <c r="AF2046">
        <f>VLOOKUP(AA2046,角色间职业划分!P:AP,11,FALSE)</f>
        <v>0.33</v>
      </c>
      <c r="AG2046">
        <f t="shared" si="314"/>
        <v>648.46908005205398</v>
      </c>
      <c r="AH2046">
        <f t="shared" si="315"/>
        <v>258</v>
      </c>
      <c r="AJ2046">
        <f t="shared" si="316"/>
        <v>390.46908005205398</v>
      </c>
      <c r="AK2046">
        <v>2042</v>
      </c>
    </row>
    <row r="2047" spans="1:37" x14ac:dyDescent="0.15">
      <c r="A2047">
        <v>2043</v>
      </c>
      <c r="B2047">
        <f>ROUND(VLOOKUP(X2047,角色属性总表!AG:AI,2,FALSE)/角色属性总表!$C$34,0)</f>
        <v>85</v>
      </c>
      <c r="C2047">
        <f>ROUND(VLOOKUP(X2047,角色属性总表!Y:AE,3,FALSE)/J2047,0)</f>
        <v>20</v>
      </c>
      <c r="D2047">
        <f>ROUND(VLOOKUP(X2047,角色属性总表!AG:AI,3,FALSE)/角色属性总表!$C$35,0)</f>
        <v>89</v>
      </c>
      <c r="E2047">
        <f t="shared" si="310"/>
        <v>544</v>
      </c>
      <c r="F2047">
        <f t="shared" si="311"/>
        <v>15</v>
      </c>
      <c r="G2047">
        <f t="shared" si="312"/>
        <v>16</v>
      </c>
      <c r="H2047">
        <v>0</v>
      </c>
      <c r="I2047">
        <f t="shared" si="317"/>
        <v>3</v>
      </c>
      <c r="J2047">
        <f>VLOOKUP(AA2047,角色间职业划分!P:AP,20,FALSE)</f>
        <v>11</v>
      </c>
      <c r="K2047">
        <f>IF(X2047=500,100,VLOOKUP(AA2047,角色间职业划分!P:AP,22,FALSE))</f>
        <v>120</v>
      </c>
      <c r="L2047">
        <f>IF(X2047=500,K2047,VLOOKUP(AA2047,角色间职业划分!P:AP,23,FALSE))</f>
        <v>60</v>
      </c>
      <c r="M2047">
        <f>VLOOKUP(AA2047,角色间职业划分!P:AP,24,FALSE)</f>
        <v>0</v>
      </c>
      <c r="N2047">
        <f>VLOOKUP(AA2047,角色间职业划分!P:AP,14)*100</f>
        <v>95</v>
      </c>
      <c r="O2047">
        <f>VLOOKUP(AA2047,角色间职业划分!P:Z,9,FALSE)</f>
        <v>0</v>
      </c>
      <c r="P2047">
        <f>VLOOKUP(AA2047,角色间职业划分!P:AP,10,FALSE)</f>
        <v>0</v>
      </c>
      <c r="Q2047">
        <f>VLOOKUP(AA2047,角色间职业划分!P:AP,15,FALSE)</f>
        <v>0</v>
      </c>
      <c r="R2047">
        <f>VLOOKUP(AA2047,角色间职业划分!P:AP,16,FALSE)</f>
        <v>0</v>
      </c>
      <c r="S2047">
        <f>VLOOKUP(AA2047,角色间职业划分!P:AP,17,FALSE)</f>
        <v>0</v>
      </c>
      <c r="T2047">
        <f>VLOOKUP(AA2047,角色间职业划分!P:AP,18,FALSE)</f>
        <v>0</v>
      </c>
      <c r="U2047">
        <f>VLOOKUP(AA2047,角色间职业划分!P:AP,27,FALSE)</f>
        <v>0</v>
      </c>
      <c r="V2047">
        <f t="shared" si="313"/>
        <v>3.0000000000000027</v>
      </c>
      <c r="W2047">
        <f>VLOOKUP(AA2047,角色间职业划分!P:Q,2,FALSE)</f>
        <v>20001</v>
      </c>
      <c r="X2047">
        <f t="shared" si="318"/>
        <v>23</v>
      </c>
      <c r="Y2047">
        <f>INT(VLOOKUP(X2047,角色属性总表!AG:AH,2,FALSE)*角色属性总表!$C$38)</f>
        <v>594</v>
      </c>
      <c r="AA2047">
        <f t="shared" si="319"/>
        <v>21</v>
      </c>
      <c r="AB2047">
        <f>VLOOKUP(X2047,角色属性总表!AG:AI,2,FALSE)*VLOOKUP(角色等级属性!AA2047,角色间职业划分!P:AG,13,FALSE)/角色间职业划分!$AB$9</f>
        <v>1360.3238866396762</v>
      </c>
      <c r="AC2047">
        <f>VLOOKUP(X2047,角色属性总表!AG:AI,3,FALSE)*VLOOKUP(AA2047,角色间职业划分!P:AG,8,FALSE)/角色间职业划分!$W$9</f>
        <v>1327.9265999999998</v>
      </c>
      <c r="AD2047">
        <f>VLOOKUP(AA2047,角色间职业划分!P:AP,26,FALSE)</f>
        <v>0.4</v>
      </c>
      <c r="AE2047">
        <f>VLOOKUP(X2047,角色属性总表!I:Q,3,FALSE)</f>
        <v>266.11199999999997</v>
      </c>
      <c r="AF2047">
        <f>VLOOKUP(AA2047,角色间职业划分!P:AP,11,FALSE)</f>
        <v>0.33</v>
      </c>
      <c r="AG2047">
        <f t="shared" si="314"/>
        <v>695.7421374404571</v>
      </c>
      <c r="AH2047">
        <f t="shared" si="315"/>
        <v>267</v>
      </c>
      <c r="AJ2047">
        <f t="shared" si="316"/>
        <v>428.7421374404571</v>
      </c>
      <c r="AK2047">
        <v>2043</v>
      </c>
    </row>
    <row r="2048" spans="1:37" x14ac:dyDescent="0.15">
      <c r="A2048">
        <v>2044</v>
      </c>
      <c r="B2048">
        <f>ROUND(VLOOKUP(X2048,角色属性总表!AG:AI,2,FALSE)/角色属性总表!$C$34,0)</f>
        <v>87</v>
      </c>
      <c r="C2048">
        <f>ROUND(VLOOKUP(X2048,角色属性总表!Y:AE,3,FALSE)/J2048,0)</f>
        <v>21</v>
      </c>
      <c r="D2048">
        <f>ROUND(VLOOKUP(X2048,角色属性总表!AG:AI,3,FALSE)/角色属性总表!$C$35,0)</f>
        <v>91</v>
      </c>
      <c r="E2048">
        <f t="shared" si="310"/>
        <v>560</v>
      </c>
      <c r="F2048">
        <f t="shared" si="311"/>
        <v>15</v>
      </c>
      <c r="G2048">
        <f t="shared" si="312"/>
        <v>16</v>
      </c>
      <c r="H2048">
        <v>0</v>
      </c>
      <c r="I2048">
        <f t="shared" si="317"/>
        <v>3</v>
      </c>
      <c r="J2048">
        <f>VLOOKUP(AA2048,角色间职业划分!P:AP,20,FALSE)</f>
        <v>11</v>
      </c>
      <c r="K2048">
        <f>IF(X2048=500,100,VLOOKUP(AA2048,角色间职业划分!P:AP,22,FALSE))</f>
        <v>120</v>
      </c>
      <c r="L2048">
        <f>IF(X2048=500,K2048,VLOOKUP(AA2048,角色间职业划分!P:AP,23,FALSE))</f>
        <v>60</v>
      </c>
      <c r="M2048">
        <f>VLOOKUP(AA2048,角色间职业划分!P:AP,24,FALSE)</f>
        <v>0</v>
      </c>
      <c r="N2048">
        <f>VLOOKUP(AA2048,角色间职业划分!P:AP,14)*100</f>
        <v>95</v>
      </c>
      <c r="O2048">
        <f>VLOOKUP(AA2048,角色间职业划分!P:Z,9,FALSE)</f>
        <v>0</v>
      </c>
      <c r="P2048">
        <f>VLOOKUP(AA2048,角色间职业划分!P:AP,10,FALSE)</f>
        <v>0</v>
      </c>
      <c r="Q2048">
        <f>VLOOKUP(AA2048,角色间职业划分!P:AP,15,FALSE)</f>
        <v>0</v>
      </c>
      <c r="R2048">
        <f>VLOOKUP(AA2048,角色间职业划分!P:AP,16,FALSE)</f>
        <v>0</v>
      </c>
      <c r="S2048">
        <f>VLOOKUP(AA2048,角色间职业划分!P:AP,17,FALSE)</f>
        <v>0</v>
      </c>
      <c r="T2048">
        <f>VLOOKUP(AA2048,角色间职业划分!P:AP,18,FALSE)</f>
        <v>0</v>
      </c>
      <c r="U2048">
        <f>VLOOKUP(AA2048,角色间职业划分!P:AP,27,FALSE)</f>
        <v>0</v>
      </c>
      <c r="V2048">
        <f t="shared" si="313"/>
        <v>3.0000000000000027</v>
      </c>
      <c r="W2048">
        <f>VLOOKUP(AA2048,角色间职业划分!P:Q,2,FALSE)</f>
        <v>20001</v>
      </c>
      <c r="X2048">
        <f t="shared" si="318"/>
        <v>24</v>
      </c>
      <c r="Y2048">
        <f>INT(VLOOKUP(X2048,角色属性总表!AG:AH,2,FALSE)*角色属性总表!$C$38)</f>
        <v>612</v>
      </c>
      <c r="AA2048">
        <f t="shared" si="319"/>
        <v>21</v>
      </c>
      <c r="AB2048">
        <f>VLOOKUP(X2048,角色属性总表!AG:AI,2,FALSE)*VLOOKUP(角色等级属性!AA2048,角色间职业划分!P:AG,13,FALSE)/角色间职业划分!$AB$9</f>
        <v>1401.5458225984544</v>
      </c>
      <c r="AC2048">
        <f>VLOOKUP(X2048,角色属性总表!AG:AI,3,FALSE)*VLOOKUP(AA2048,角色间职业划分!P:AG,8,FALSE)/角色间职业划分!$W$9</f>
        <v>1368.1667999999995</v>
      </c>
      <c r="AD2048">
        <f>VLOOKUP(AA2048,角色间职业划分!P:AP,26,FALSE)</f>
        <v>0.4</v>
      </c>
      <c r="AE2048">
        <f>VLOOKUP(X2048,角色属性总表!I:Q,3,FALSE)</f>
        <v>274.17599999999999</v>
      </c>
      <c r="AF2048">
        <f>VLOOKUP(AA2048,角色间职业划分!P:AP,11,FALSE)</f>
        <v>0.33</v>
      </c>
      <c r="AG2048">
        <f t="shared" si="314"/>
        <v>744.2965467389613</v>
      </c>
      <c r="AH2048">
        <f t="shared" si="315"/>
        <v>273</v>
      </c>
      <c r="AJ2048">
        <f t="shared" si="316"/>
        <v>471.2965467389613</v>
      </c>
      <c r="AK2048">
        <v>2044</v>
      </c>
    </row>
    <row r="2049" spans="1:37" x14ac:dyDescent="0.15">
      <c r="A2049">
        <v>2045</v>
      </c>
      <c r="B2049">
        <f>ROUND(VLOOKUP(X2049,角色属性总表!AG:AI,2,FALSE)/角色属性总表!$C$34,0)</f>
        <v>90</v>
      </c>
      <c r="C2049">
        <f>ROUND(VLOOKUP(X2049,角色属性总表!Y:AE,3,FALSE)/J2049,0)</f>
        <v>22</v>
      </c>
      <c r="D2049">
        <f>ROUND(VLOOKUP(X2049,角色属性总表!AG:AI,3,FALSE)/角色属性总表!$C$35,0)</f>
        <v>94</v>
      </c>
      <c r="E2049">
        <f t="shared" si="310"/>
        <v>577</v>
      </c>
      <c r="F2049">
        <f t="shared" si="311"/>
        <v>15</v>
      </c>
      <c r="G2049">
        <f t="shared" si="312"/>
        <v>16</v>
      </c>
      <c r="H2049">
        <v>0</v>
      </c>
      <c r="I2049">
        <f t="shared" si="317"/>
        <v>3</v>
      </c>
      <c r="J2049">
        <f>VLOOKUP(AA2049,角色间职业划分!P:AP,20,FALSE)</f>
        <v>11</v>
      </c>
      <c r="K2049">
        <f>IF(X2049=500,100,VLOOKUP(AA2049,角色间职业划分!P:AP,22,FALSE))</f>
        <v>120</v>
      </c>
      <c r="L2049">
        <f>IF(X2049=500,K2049,VLOOKUP(AA2049,角色间职业划分!P:AP,23,FALSE))</f>
        <v>60</v>
      </c>
      <c r="M2049">
        <f>VLOOKUP(AA2049,角色间职业划分!P:AP,24,FALSE)</f>
        <v>0</v>
      </c>
      <c r="N2049">
        <f>VLOOKUP(AA2049,角色间职业划分!P:AP,14)*100</f>
        <v>95</v>
      </c>
      <c r="O2049">
        <f>VLOOKUP(AA2049,角色间职业划分!P:Z,9,FALSE)</f>
        <v>0</v>
      </c>
      <c r="P2049">
        <f>VLOOKUP(AA2049,角色间职业划分!P:AP,10,FALSE)</f>
        <v>0</v>
      </c>
      <c r="Q2049">
        <f>VLOOKUP(AA2049,角色间职业划分!P:AP,15,FALSE)</f>
        <v>0</v>
      </c>
      <c r="R2049">
        <f>VLOOKUP(AA2049,角色间职业划分!P:AP,16,FALSE)</f>
        <v>0</v>
      </c>
      <c r="S2049">
        <f>VLOOKUP(AA2049,角色间职业划分!P:AP,17,FALSE)</f>
        <v>0</v>
      </c>
      <c r="T2049">
        <f>VLOOKUP(AA2049,角色间职业划分!P:AP,18,FALSE)</f>
        <v>0</v>
      </c>
      <c r="U2049">
        <f>VLOOKUP(AA2049,角色间职业划分!P:AP,27,FALSE)</f>
        <v>0</v>
      </c>
      <c r="V2049">
        <f t="shared" si="313"/>
        <v>3.0000000000000027</v>
      </c>
      <c r="W2049">
        <f>VLOOKUP(AA2049,角色间职业划分!P:Q,2,FALSE)</f>
        <v>20001</v>
      </c>
      <c r="X2049">
        <f t="shared" si="318"/>
        <v>25</v>
      </c>
      <c r="Y2049">
        <f>INT(VLOOKUP(X2049,角色属性总表!AG:AH,2,FALSE)*角色属性总表!$C$38)</f>
        <v>630</v>
      </c>
      <c r="AA2049">
        <f t="shared" si="319"/>
        <v>21</v>
      </c>
      <c r="AB2049">
        <f>VLOOKUP(X2049,角色属性总表!AG:AI,2,FALSE)*VLOOKUP(角色等级属性!AA2049,角色间职业划分!P:AG,13,FALSE)/角色间职业划分!$AB$9</f>
        <v>1442.7677585572324</v>
      </c>
      <c r="AC2049">
        <f>VLOOKUP(X2049,角色属性总表!AG:AI,3,FALSE)*VLOOKUP(AA2049,角色间职业划分!P:AG,8,FALSE)/角色间职业划分!$W$9</f>
        <v>1408.4069999999997</v>
      </c>
      <c r="AD2049">
        <f>VLOOKUP(AA2049,角色间职业划分!P:AP,26,FALSE)</f>
        <v>0.4</v>
      </c>
      <c r="AE2049">
        <f>VLOOKUP(X2049,角色属性总表!I:Q,3,FALSE)</f>
        <v>282.24</v>
      </c>
      <c r="AF2049">
        <f>VLOOKUP(AA2049,角色间职业划分!P:AP,11,FALSE)</f>
        <v>0.33</v>
      </c>
      <c r="AG2049">
        <f t="shared" si="314"/>
        <v>794.11764705882354</v>
      </c>
      <c r="AH2049">
        <f t="shared" si="315"/>
        <v>282</v>
      </c>
      <c r="AJ2049">
        <f t="shared" si="316"/>
        <v>512.11764705882354</v>
      </c>
      <c r="AK2049">
        <v>2045</v>
      </c>
    </row>
    <row r="2050" spans="1:37" x14ac:dyDescent="0.15">
      <c r="A2050">
        <v>2046</v>
      </c>
      <c r="B2050">
        <f>ROUND(VLOOKUP(X2050,角色属性总表!AG:AI,2,FALSE)/角色属性总表!$C$34,0)</f>
        <v>93</v>
      </c>
      <c r="C2050">
        <f>ROUND(VLOOKUP(X2050,角色属性总表!Y:AE,3,FALSE)/J2050,0)</f>
        <v>23</v>
      </c>
      <c r="D2050">
        <f>ROUND(VLOOKUP(X2050,角色属性总表!AG:AI,3,FALSE)/角色属性总表!$C$35,0)</f>
        <v>97</v>
      </c>
      <c r="E2050">
        <f t="shared" si="310"/>
        <v>593</v>
      </c>
      <c r="F2050">
        <f t="shared" si="311"/>
        <v>15</v>
      </c>
      <c r="G2050">
        <f t="shared" si="312"/>
        <v>16</v>
      </c>
      <c r="H2050">
        <v>0</v>
      </c>
      <c r="I2050">
        <f t="shared" si="317"/>
        <v>3</v>
      </c>
      <c r="J2050">
        <f>VLOOKUP(AA2050,角色间职业划分!P:AP,20,FALSE)</f>
        <v>11</v>
      </c>
      <c r="K2050">
        <f>IF(X2050=500,100,VLOOKUP(AA2050,角色间职业划分!P:AP,22,FALSE))</f>
        <v>120</v>
      </c>
      <c r="L2050">
        <f>IF(X2050=500,K2050,VLOOKUP(AA2050,角色间职业划分!P:AP,23,FALSE))</f>
        <v>60</v>
      </c>
      <c r="M2050">
        <f>VLOOKUP(AA2050,角色间职业划分!P:AP,24,FALSE)</f>
        <v>0</v>
      </c>
      <c r="N2050">
        <f>VLOOKUP(AA2050,角色间职业划分!P:AP,14)*100</f>
        <v>95</v>
      </c>
      <c r="O2050">
        <f>VLOOKUP(AA2050,角色间职业划分!P:Z,9,FALSE)</f>
        <v>0</v>
      </c>
      <c r="P2050">
        <f>VLOOKUP(AA2050,角色间职业划分!P:AP,10,FALSE)</f>
        <v>0</v>
      </c>
      <c r="Q2050">
        <f>VLOOKUP(AA2050,角色间职业划分!P:AP,15,FALSE)</f>
        <v>0</v>
      </c>
      <c r="R2050">
        <f>VLOOKUP(AA2050,角色间职业划分!P:AP,16,FALSE)</f>
        <v>0</v>
      </c>
      <c r="S2050">
        <f>VLOOKUP(AA2050,角色间职业划分!P:AP,17,FALSE)</f>
        <v>0</v>
      </c>
      <c r="T2050">
        <f>VLOOKUP(AA2050,角色间职业划分!P:AP,18,FALSE)</f>
        <v>0</v>
      </c>
      <c r="U2050">
        <f>VLOOKUP(AA2050,角色间职业划分!P:AP,27,FALSE)</f>
        <v>0</v>
      </c>
      <c r="V2050">
        <f t="shared" si="313"/>
        <v>3.0000000000000027</v>
      </c>
      <c r="W2050">
        <f>VLOOKUP(AA2050,角色间职业划分!P:Q,2,FALSE)</f>
        <v>20001</v>
      </c>
      <c r="X2050">
        <f t="shared" si="318"/>
        <v>26</v>
      </c>
      <c r="Y2050">
        <f>INT(VLOOKUP(X2050,角色属性总表!AG:AH,2,FALSE)*角色属性总表!$C$38)</f>
        <v>648</v>
      </c>
      <c r="AA2050">
        <f t="shared" si="319"/>
        <v>21</v>
      </c>
      <c r="AB2050">
        <f>VLOOKUP(X2050,角色属性总表!AG:AI,2,FALSE)*VLOOKUP(角色等级属性!AA2050,角色间职业划分!P:AG,13,FALSE)/角色间职业划分!$AB$9</f>
        <v>1483.9896945160106</v>
      </c>
      <c r="AC2050">
        <f>VLOOKUP(X2050,角色属性总表!AG:AI,3,FALSE)*VLOOKUP(AA2050,角色间职业划分!P:AG,8,FALSE)/角色间职业划分!$W$9</f>
        <v>1448.6471999999999</v>
      </c>
      <c r="AD2050">
        <f>VLOOKUP(AA2050,角色间职业划分!P:AP,26,FALSE)</f>
        <v>0.4</v>
      </c>
      <c r="AE2050">
        <f>VLOOKUP(X2050,角色属性总表!I:Q,3,FALSE)</f>
        <v>290.30400000000003</v>
      </c>
      <c r="AF2050">
        <f>VLOOKUP(AA2050,角色间职业划分!P:AP,11,FALSE)</f>
        <v>0.33</v>
      </c>
      <c r="AG2050">
        <f t="shared" si="314"/>
        <v>845.19182849521496</v>
      </c>
      <c r="AH2050">
        <f t="shared" si="315"/>
        <v>291</v>
      </c>
      <c r="AJ2050">
        <f t="shared" si="316"/>
        <v>554.19182849521496</v>
      </c>
      <c r="AK2050">
        <v>2046</v>
      </c>
    </row>
    <row r="2051" spans="1:37" x14ac:dyDescent="0.15">
      <c r="A2051">
        <v>2047</v>
      </c>
      <c r="B2051">
        <f>ROUND(VLOOKUP(X2051,角色属性总表!AG:AI,2,FALSE)/角色属性总表!$C$34,0)</f>
        <v>95</v>
      </c>
      <c r="C2051">
        <f>ROUND(VLOOKUP(X2051,角色属性总表!Y:AE,3,FALSE)/J2051,0)</f>
        <v>24</v>
      </c>
      <c r="D2051">
        <f>ROUND(VLOOKUP(X2051,角色属性总表!AG:AI,3,FALSE)/角色属性总表!$C$35,0)</f>
        <v>99</v>
      </c>
      <c r="E2051">
        <f t="shared" si="310"/>
        <v>610</v>
      </c>
      <c r="F2051">
        <f t="shared" si="311"/>
        <v>15</v>
      </c>
      <c r="G2051">
        <f t="shared" si="312"/>
        <v>16</v>
      </c>
      <c r="H2051">
        <v>0</v>
      </c>
      <c r="I2051">
        <f t="shared" si="317"/>
        <v>3</v>
      </c>
      <c r="J2051">
        <f>VLOOKUP(AA2051,角色间职业划分!P:AP,20,FALSE)</f>
        <v>11</v>
      </c>
      <c r="K2051">
        <f>IF(X2051=500,100,VLOOKUP(AA2051,角色间职业划分!P:AP,22,FALSE))</f>
        <v>120</v>
      </c>
      <c r="L2051">
        <f>IF(X2051=500,K2051,VLOOKUP(AA2051,角色间职业划分!P:AP,23,FALSE))</f>
        <v>60</v>
      </c>
      <c r="M2051">
        <f>VLOOKUP(AA2051,角色间职业划分!P:AP,24,FALSE)</f>
        <v>0</v>
      </c>
      <c r="N2051">
        <f>VLOOKUP(AA2051,角色间职业划分!P:AP,14)*100</f>
        <v>95</v>
      </c>
      <c r="O2051">
        <f>VLOOKUP(AA2051,角色间职业划分!P:Z,9,FALSE)</f>
        <v>0</v>
      </c>
      <c r="P2051">
        <f>VLOOKUP(AA2051,角色间职业划分!P:AP,10,FALSE)</f>
        <v>0</v>
      </c>
      <c r="Q2051">
        <f>VLOOKUP(AA2051,角色间职业划分!P:AP,15,FALSE)</f>
        <v>0</v>
      </c>
      <c r="R2051">
        <f>VLOOKUP(AA2051,角色间职业划分!P:AP,16,FALSE)</f>
        <v>0</v>
      </c>
      <c r="S2051">
        <f>VLOOKUP(AA2051,角色间职业划分!P:AP,17,FALSE)</f>
        <v>0</v>
      </c>
      <c r="T2051">
        <f>VLOOKUP(AA2051,角色间职业划分!P:AP,18,FALSE)</f>
        <v>0</v>
      </c>
      <c r="U2051">
        <f>VLOOKUP(AA2051,角色间职业划分!P:AP,27,FALSE)</f>
        <v>0</v>
      </c>
      <c r="V2051">
        <f t="shared" si="313"/>
        <v>3.0000000000000027</v>
      </c>
      <c r="W2051">
        <f>VLOOKUP(AA2051,角色间职业划分!P:Q,2,FALSE)</f>
        <v>20001</v>
      </c>
      <c r="X2051">
        <f t="shared" si="318"/>
        <v>27</v>
      </c>
      <c r="Y2051">
        <f>INT(VLOOKUP(X2051,角色属性总表!AG:AH,2,FALSE)*角色属性总表!$C$38)</f>
        <v>666</v>
      </c>
      <c r="AA2051">
        <f t="shared" si="319"/>
        <v>21</v>
      </c>
      <c r="AB2051">
        <f>VLOOKUP(X2051,角色属性总表!AG:AI,2,FALSE)*VLOOKUP(角色等级属性!AA2051,角色间职业划分!P:AG,13,FALSE)/角色间职业划分!$AB$9</f>
        <v>1525.2116304747885</v>
      </c>
      <c r="AC2051">
        <f>VLOOKUP(X2051,角色属性总表!AG:AI,3,FALSE)*VLOOKUP(AA2051,角色间职业划分!P:AG,8,FALSE)/角色间职业划分!$W$9</f>
        <v>1488.8873999999998</v>
      </c>
      <c r="AD2051">
        <f>VLOOKUP(AA2051,角色间职业划分!P:AP,26,FALSE)</f>
        <v>0.4</v>
      </c>
      <c r="AE2051">
        <f>VLOOKUP(X2051,角色属性总表!I:Q,3,FALSE)</f>
        <v>298.36799999999999</v>
      </c>
      <c r="AF2051">
        <f>VLOOKUP(AA2051,角色间职业划分!P:AP,11,FALSE)</f>
        <v>0.33</v>
      </c>
      <c r="AG2051">
        <f t="shared" si="314"/>
        <v>897.50642946666699</v>
      </c>
      <c r="AH2051">
        <f t="shared" si="315"/>
        <v>297</v>
      </c>
      <c r="AJ2051">
        <f t="shared" si="316"/>
        <v>600.50642946666699</v>
      </c>
      <c r="AK2051">
        <v>2047</v>
      </c>
    </row>
    <row r="2052" spans="1:37" x14ac:dyDescent="0.15">
      <c r="A2052">
        <v>2048</v>
      </c>
      <c r="B2052">
        <f>ROUND(VLOOKUP(X2052,角色属性总表!AG:AI,2,FALSE)/角色属性总表!$C$34,0)</f>
        <v>98</v>
      </c>
      <c r="C2052">
        <f>ROUND(VLOOKUP(X2052,角色属性总表!Y:AE,3,FALSE)/J2052,0)</f>
        <v>25</v>
      </c>
      <c r="D2052">
        <f>ROUND(VLOOKUP(X2052,角色属性总表!AG:AI,3,FALSE)/角色属性总表!$C$35,0)</f>
        <v>102</v>
      </c>
      <c r="E2052">
        <f t="shared" si="310"/>
        <v>626</v>
      </c>
      <c r="F2052">
        <f t="shared" si="311"/>
        <v>15</v>
      </c>
      <c r="G2052">
        <f t="shared" si="312"/>
        <v>16</v>
      </c>
      <c r="H2052">
        <v>0</v>
      </c>
      <c r="I2052">
        <f t="shared" si="317"/>
        <v>3</v>
      </c>
      <c r="J2052">
        <f>VLOOKUP(AA2052,角色间职业划分!P:AP,20,FALSE)</f>
        <v>11</v>
      </c>
      <c r="K2052">
        <f>IF(X2052=500,100,VLOOKUP(AA2052,角色间职业划分!P:AP,22,FALSE))</f>
        <v>120</v>
      </c>
      <c r="L2052">
        <f>IF(X2052=500,K2052,VLOOKUP(AA2052,角色间职业划分!P:AP,23,FALSE))</f>
        <v>60</v>
      </c>
      <c r="M2052">
        <f>VLOOKUP(AA2052,角色间职业划分!P:AP,24,FALSE)</f>
        <v>0</v>
      </c>
      <c r="N2052">
        <f>VLOOKUP(AA2052,角色间职业划分!P:AP,14)*100</f>
        <v>95</v>
      </c>
      <c r="O2052">
        <f>VLOOKUP(AA2052,角色间职业划分!P:Z,9,FALSE)</f>
        <v>0</v>
      </c>
      <c r="P2052">
        <f>VLOOKUP(AA2052,角色间职业划分!P:AP,10,FALSE)</f>
        <v>0</v>
      </c>
      <c r="Q2052">
        <f>VLOOKUP(AA2052,角色间职业划分!P:AP,15,FALSE)</f>
        <v>0</v>
      </c>
      <c r="R2052">
        <f>VLOOKUP(AA2052,角色间职业划分!P:AP,16,FALSE)</f>
        <v>0</v>
      </c>
      <c r="S2052">
        <f>VLOOKUP(AA2052,角色间职业划分!P:AP,17,FALSE)</f>
        <v>0</v>
      </c>
      <c r="T2052">
        <f>VLOOKUP(AA2052,角色间职业划分!P:AP,18,FALSE)</f>
        <v>0</v>
      </c>
      <c r="U2052">
        <f>VLOOKUP(AA2052,角色间职业划分!P:AP,27,FALSE)</f>
        <v>0</v>
      </c>
      <c r="V2052">
        <f t="shared" si="313"/>
        <v>3.0000000000000027</v>
      </c>
      <c r="W2052">
        <f>VLOOKUP(AA2052,角色间职业划分!P:Q,2,FALSE)</f>
        <v>20001</v>
      </c>
      <c r="X2052">
        <f t="shared" si="318"/>
        <v>28</v>
      </c>
      <c r="Y2052">
        <f>INT(VLOOKUP(X2052,角色属性总表!AG:AH,2,FALSE)*角色属性总表!$C$38)</f>
        <v>684</v>
      </c>
      <c r="AA2052">
        <f t="shared" si="319"/>
        <v>21</v>
      </c>
      <c r="AB2052">
        <f>VLOOKUP(X2052,角色属性总表!AG:AI,2,FALSE)*VLOOKUP(角色等级属性!AA2052,角色间职业划分!P:AG,13,FALSE)/角色间职业划分!$AB$9</f>
        <v>1566.4335664335665</v>
      </c>
      <c r="AC2052">
        <f>VLOOKUP(X2052,角色属性总表!AG:AI,3,FALSE)*VLOOKUP(AA2052,角色间职业划分!P:AG,8,FALSE)/角色间职业划分!$W$9</f>
        <v>1529.1275999999996</v>
      </c>
      <c r="AD2052">
        <f>VLOOKUP(AA2052,角色间职业划分!P:AP,26,FALSE)</f>
        <v>0.4</v>
      </c>
      <c r="AE2052">
        <f>VLOOKUP(X2052,角色属性总表!I:Q,3,FALSE)</f>
        <v>306.43199999999996</v>
      </c>
      <c r="AF2052">
        <f>VLOOKUP(AA2052,角色间职业划分!P:AP,11,FALSE)</f>
        <v>0.33</v>
      </c>
      <c r="AG2052">
        <f t="shared" si="314"/>
        <v>951.04964758507606</v>
      </c>
      <c r="AH2052">
        <f t="shared" si="315"/>
        <v>306</v>
      </c>
      <c r="AJ2052">
        <f t="shared" si="316"/>
        <v>645.04964758507606</v>
      </c>
      <c r="AK2052">
        <v>2048</v>
      </c>
    </row>
    <row r="2053" spans="1:37" x14ac:dyDescent="0.15">
      <c r="A2053">
        <v>2049</v>
      </c>
      <c r="B2053">
        <f>ROUND(VLOOKUP(X2053,角色属性总表!AG:AI,2,FALSE)/角色属性总表!$C$34,0)</f>
        <v>100</v>
      </c>
      <c r="C2053">
        <f>ROUND(VLOOKUP(X2053,角色属性总表!Y:AE,3,FALSE)/J2053,0)</f>
        <v>26</v>
      </c>
      <c r="D2053">
        <f>ROUND(VLOOKUP(X2053,角色属性总表!AG:AI,3,FALSE)/角色属性总表!$C$35,0)</f>
        <v>105</v>
      </c>
      <c r="E2053">
        <f t="shared" si="310"/>
        <v>643</v>
      </c>
      <c r="F2053">
        <f t="shared" si="311"/>
        <v>15</v>
      </c>
      <c r="G2053">
        <f t="shared" si="312"/>
        <v>16</v>
      </c>
      <c r="H2053">
        <v>0</v>
      </c>
      <c r="I2053">
        <f t="shared" si="317"/>
        <v>3</v>
      </c>
      <c r="J2053">
        <f>VLOOKUP(AA2053,角色间职业划分!P:AP,20,FALSE)</f>
        <v>11</v>
      </c>
      <c r="K2053">
        <f>IF(X2053=500,100,VLOOKUP(AA2053,角色间职业划分!P:AP,22,FALSE))</f>
        <v>120</v>
      </c>
      <c r="L2053">
        <f>IF(X2053=500,K2053,VLOOKUP(AA2053,角色间职业划分!P:AP,23,FALSE))</f>
        <v>60</v>
      </c>
      <c r="M2053">
        <f>VLOOKUP(AA2053,角色间职业划分!P:AP,24,FALSE)</f>
        <v>0</v>
      </c>
      <c r="N2053">
        <f>VLOOKUP(AA2053,角色间职业划分!P:AP,14)*100</f>
        <v>95</v>
      </c>
      <c r="O2053">
        <f>VLOOKUP(AA2053,角色间职业划分!P:Z,9,FALSE)</f>
        <v>0</v>
      </c>
      <c r="P2053">
        <f>VLOOKUP(AA2053,角色间职业划分!P:AP,10,FALSE)</f>
        <v>0</v>
      </c>
      <c r="Q2053">
        <f>VLOOKUP(AA2053,角色间职业划分!P:AP,15,FALSE)</f>
        <v>0</v>
      </c>
      <c r="R2053">
        <f>VLOOKUP(AA2053,角色间职业划分!P:AP,16,FALSE)</f>
        <v>0</v>
      </c>
      <c r="S2053">
        <f>VLOOKUP(AA2053,角色间职业划分!P:AP,17,FALSE)</f>
        <v>0</v>
      </c>
      <c r="T2053">
        <f>VLOOKUP(AA2053,角色间职业划分!P:AP,18,FALSE)</f>
        <v>0</v>
      </c>
      <c r="U2053">
        <f>VLOOKUP(AA2053,角色间职业划分!P:AP,27,FALSE)</f>
        <v>0</v>
      </c>
      <c r="V2053">
        <f t="shared" si="313"/>
        <v>3.0000000000000027</v>
      </c>
      <c r="W2053">
        <f>VLOOKUP(AA2053,角色间职业划分!P:Q,2,FALSE)</f>
        <v>20001</v>
      </c>
      <c r="X2053">
        <f t="shared" si="318"/>
        <v>29</v>
      </c>
      <c r="Y2053">
        <f>INT(VLOOKUP(X2053,角色属性总表!AG:AH,2,FALSE)*角色属性总表!$C$38)</f>
        <v>702</v>
      </c>
      <c r="AA2053">
        <f t="shared" si="319"/>
        <v>21</v>
      </c>
      <c r="AB2053">
        <f>VLOOKUP(X2053,角色属性总表!AG:AI,2,FALSE)*VLOOKUP(角色等级属性!AA2053,角色间职业划分!P:AG,13,FALSE)/角色间职业划分!$AB$9</f>
        <v>1607.6555023923445</v>
      </c>
      <c r="AC2053">
        <f>VLOOKUP(X2053,角色属性总表!AG:AI,3,FALSE)*VLOOKUP(AA2053,角色间职业划分!P:AG,8,FALSE)/角色间职业划分!$W$9</f>
        <v>1569.3677999999995</v>
      </c>
      <c r="AD2053">
        <f>VLOOKUP(AA2053,角色间职业划分!P:AP,26,FALSE)</f>
        <v>0.4</v>
      </c>
      <c r="AE2053">
        <f>VLOOKUP(X2053,角色属性总表!I:Q,3,FALSE)</f>
        <v>314.49599999999998</v>
      </c>
      <c r="AF2053">
        <f>VLOOKUP(AA2053,角色间职业划分!P:AP,11,FALSE)</f>
        <v>0.33</v>
      </c>
      <c r="AG2053">
        <f t="shared" si="314"/>
        <v>1005.8104618515899</v>
      </c>
      <c r="AH2053">
        <f t="shared" si="315"/>
        <v>315</v>
      </c>
      <c r="AJ2053">
        <f t="shared" si="316"/>
        <v>690.81046185158993</v>
      </c>
      <c r="AK2053">
        <v>2049</v>
      </c>
    </row>
    <row r="2054" spans="1:37" x14ac:dyDescent="0.15">
      <c r="A2054">
        <v>2050</v>
      </c>
      <c r="B2054">
        <f>ROUND(VLOOKUP(X2054,角色属性总表!AG:AI,2,FALSE)/角色属性总表!$C$34,0)</f>
        <v>103</v>
      </c>
      <c r="C2054">
        <f>ROUND(VLOOKUP(X2054,角色属性总表!Y:AE,3,FALSE)/J2054,0)</f>
        <v>27</v>
      </c>
      <c r="D2054">
        <f>ROUND(VLOOKUP(X2054,角色属性总表!AG:AI,3,FALSE)/角色属性总表!$C$35,0)</f>
        <v>108</v>
      </c>
      <c r="E2054">
        <f t="shared" ref="E2054:E2117" si="320">INT(AD2054*AB2054)</f>
        <v>659</v>
      </c>
      <c r="F2054">
        <f t="shared" ref="F2054:F2117" si="321">ROUND(AC2054/D2054,0)</f>
        <v>15</v>
      </c>
      <c r="G2054">
        <f t="shared" ref="G2054:G2117" si="322">ROUND(AB2054/B2054,0)</f>
        <v>16</v>
      </c>
      <c r="H2054">
        <v>0</v>
      </c>
      <c r="I2054">
        <f t="shared" si="317"/>
        <v>3</v>
      </c>
      <c r="J2054">
        <f>VLOOKUP(AA2054,角色间职业划分!P:AP,20,FALSE)</f>
        <v>11</v>
      </c>
      <c r="K2054">
        <f>IF(X2054=500,100,VLOOKUP(AA2054,角色间职业划分!P:AP,22,FALSE))</f>
        <v>120</v>
      </c>
      <c r="L2054">
        <f>IF(X2054=500,K2054,VLOOKUP(AA2054,角色间职业划分!P:AP,23,FALSE))</f>
        <v>60</v>
      </c>
      <c r="M2054">
        <f>VLOOKUP(AA2054,角色间职业划分!P:AP,24,FALSE)</f>
        <v>0</v>
      </c>
      <c r="N2054">
        <f>VLOOKUP(AA2054,角色间职业划分!P:AP,14)*100</f>
        <v>95</v>
      </c>
      <c r="O2054">
        <f>VLOOKUP(AA2054,角色间职业划分!P:Z,9,FALSE)</f>
        <v>0</v>
      </c>
      <c r="P2054">
        <f>VLOOKUP(AA2054,角色间职业划分!P:AP,10,FALSE)</f>
        <v>0</v>
      </c>
      <c r="Q2054">
        <f>VLOOKUP(AA2054,角色间职业划分!P:AP,15,FALSE)</f>
        <v>0</v>
      </c>
      <c r="R2054">
        <f>VLOOKUP(AA2054,角色间职业划分!P:AP,16,FALSE)</f>
        <v>0</v>
      </c>
      <c r="S2054">
        <f>VLOOKUP(AA2054,角色间职业划分!P:AP,17,FALSE)</f>
        <v>0</v>
      </c>
      <c r="T2054">
        <f>VLOOKUP(AA2054,角色间职业划分!P:AP,18,FALSE)</f>
        <v>0</v>
      </c>
      <c r="U2054">
        <f>VLOOKUP(AA2054,角色间职业划分!P:AP,27,FALSE)</f>
        <v>0</v>
      </c>
      <c r="V2054">
        <f t="shared" ref="V2054:V2117" si="323">(AF2054-AF$2)*100</f>
        <v>3.0000000000000027</v>
      </c>
      <c r="W2054">
        <f>VLOOKUP(AA2054,角色间职业划分!P:Q,2,FALSE)</f>
        <v>20001</v>
      </c>
      <c r="X2054">
        <f t="shared" si="318"/>
        <v>30</v>
      </c>
      <c r="Y2054">
        <f>INT(VLOOKUP(X2054,角色属性总表!AG:AH,2,FALSE)*角色属性总表!$C$38)</f>
        <v>720</v>
      </c>
      <c r="AA2054">
        <f t="shared" si="319"/>
        <v>21</v>
      </c>
      <c r="AB2054">
        <f>VLOOKUP(X2054,角色属性总表!AG:AI,2,FALSE)*VLOOKUP(角色等级属性!AA2054,角色间职业划分!P:AG,13,FALSE)/角色间职业划分!$AB$9</f>
        <v>1648.8774383511227</v>
      </c>
      <c r="AC2054">
        <f>VLOOKUP(X2054,角色属性总表!AG:AI,3,FALSE)*VLOOKUP(AA2054,角色间职业划分!P:AG,8,FALSE)/角色间职业划分!$W$9</f>
        <v>1609.6079999999997</v>
      </c>
      <c r="AD2054">
        <f>VLOOKUP(AA2054,角色间职业划分!P:AP,26,FALSE)</f>
        <v>0.4</v>
      </c>
      <c r="AE2054">
        <f>VLOOKUP(X2054,角色属性总表!I:Q,3,FALSE)</f>
        <v>322.56</v>
      </c>
      <c r="AF2054">
        <f>VLOOKUP(AA2054,角色间职业划分!P:AP,11,FALSE)</f>
        <v>0.33</v>
      </c>
      <c r="AG2054">
        <f t="shared" ref="AG2054:AG2117" si="324">((AF$2*X2054*X2054*180)/(SQRT(X2054*100)-AF$2*X2054))</f>
        <v>1061.7785643970906</v>
      </c>
      <c r="AH2054">
        <f t="shared" ref="AH2054:AH2117" si="325">D2054*AH$2</f>
        <v>324</v>
      </c>
      <c r="AJ2054">
        <f t="shared" ref="AJ2054:AJ2117" si="326">AG2054-AH2054</f>
        <v>737.77856439709058</v>
      </c>
      <c r="AK2054">
        <v>2050</v>
      </c>
    </row>
    <row r="2055" spans="1:37" x14ac:dyDescent="0.15">
      <c r="A2055">
        <v>2051</v>
      </c>
      <c r="B2055">
        <f>ROUND(VLOOKUP(X2055,角色属性总表!AG:AI,2,FALSE)/角色属性总表!$C$34,0)</f>
        <v>105</v>
      </c>
      <c r="C2055">
        <f>ROUND(VLOOKUP(X2055,角色属性总表!Y:AE,3,FALSE)/J2055,0)</f>
        <v>28</v>
      </c>
      <c r="D2055">
        <f>ROUND(VLOOKUP(X2055,角色属性总表!AG:AI,3,FALSE)/角色属性总表!$C$35,0)</f>
        <v>110</v>
      </c>
      <c r="E2055">
        <f t="shared" si="320"/>
        <v>676</v>
      </c>
      <c r="F2055">
        <f t="shared" si="321"/>
        <v>15</v>
      </c>
      <c r="G2055">
        <f t="shared" si="322"/>
        <v>16</v>
      </c>
      <c r="H2055">
        <v>0</v>
      </c>
      <c r="I2055">
        <f t="shared" ref="I2055:I2118" si="327">I2054</f>
        <v>3</v>
      </c>
      <c r="J2055">
        <f>VLOOKUP(AA2055,角色间职业划分!P:AP,20,FALSE)</f>
        <v>11</v>
      </c>
      <c r="K2055">
        <f>IF(X2055=500,100,VLOOKUP(AA2055,角色间职业划分!P:AP,22,FALSE))</f>
        <v>120</v>
      </c>
      <c r="L2055">
        <f>IF(X2055=500,K2055,VLOOKUP(AA2055,角色间职业划分!P:AP,23,FALSE))</f>
        <v>60</v>
      </c>
      <c r="M2055">
        <f>VLOOKUP(AA2055,角色间职业划分!P:AP,24,FALSE)</f>
        <v>0</v>
      </c>
      <c r="N2055">
        <f>VLOOKUP(AA2055,角色间职业划分!P:AP,14)*100</f>
        <v>95</v>
      </c>
      <c r="O2055">
        <f>VLOOKUP(AA2055,角色间职业划分!P:Z,9,FALSE)</f>
        <v>0</v>
      </c>
      <c r="P2055">
        <f>VLOOKUP(AA2055,角色间职业划分!P:AP,10,FALSE)</f>
        <v>0</v>
      </c>
      <c r="Q2055">
        <f>VLOOKUP(AA2055,角色间职业划分!P:AP,15,FALSE)</f>
        <v>0</v>
      </c>
      <c r="R2055">
        <f>VLOOKUP(AA2055,角色间职业划分!P:AP,16,FALSE)</f>
        <v>0</v>
      </c>
      <c r="S2055">
        <f>VLOOKUP(AA2055,角色间职业划分!P:AP,17,FALSE)</f>
        <v>0</v>
      </c>
      <c r="T2055">
        <f>VLOOKUP(AA2055,角色间职业划分!P:AP,18,FALSE)</f>
        <v>0</v>
      </c>
      <c r="U2055">
        <f>VLOOKUP(AA2055,角色间职业划分!P:AP,27,FALSE)</f>
        <v>0</v>
      </c>
      <c r="V2055">
        <f t="shared" si="323"/>
        <v>3.0000000000000027</v>
      </c>
      <c r="W2055">
        <f>VLOOKUP(AA2055,角色间职业划分!P:Q,2,FALSE)</f>
        <v>20001</v>
      </c>
      <c r="X2055">
        <f t="shared" ref="X2055:X2118" si="328">IF(X2054=100,500,IF(X2054=500,1,X2054+1))</f>
        <v>31</v>
      </c>
      <c r="Y2055">
        <f>INT(VLOOKUP(X2055,角色属性总表!AG:AH,2,FALSE)*角色属性总表!$C$38)</f>
        <v>738</v>
      </c>
      <c r="AA2055">
        <f t="shared" ref="AA2055:AA2118" si="329">IF(X2055=1,AA2054+1,AA2054)</f>
        <v>21</v>
      </c>
      <c r="AB2055">
        <f>VLOOKUP(X2055,角色属性总表!AG:AI,2,FALSE)*VLOOKUP(角色等级属性!AA2055,角色间职业划分!P:AG,13,FALSE)/角色间职业划分!$AB$9</f>
        <v>1690.0993743099004</v>
      </c>
      <c r="AC2055">
        <f>VLOOKUP(X2055,角色属性总表!AG:AI,3,FALSE)*VLOOKUP(AA2055,角色间职业划分!P:AG,8,FALSE)/角色间职业划分!$W$9</f>
        <v>1649.8481999999997</v>
      </c>
      <c r="AD2055">
        <f>VLOOKUP(AA2055,角色间职业划分!P:AP,26,FALSE)</f>
        <v>0.4</v>
      </c>
      <c r="AE2055">
        <f>VLOOKUP(X2055,角色属性总表!I:Q,3,FALSE)</f>
        <v>330.62400000000002</v>
      </c>
      <c r="AF2055">
        <f>VLOOKUP(AA2055,角色间职业划分!P:AP,11,FALSE)</f>
        <v>0.33</v>
      </c>
      <c r="AG2055">
        <f t="shared" si="324"/>
        <v>1118.9443003165779</v>
      </c>
      <c r="AH2055">
        <f t="shared" si="325"/>
        <v>330</v>
      </c>
      <c r="AJ2055">
        <f t="shared" si="326"/>
        <v>788.94430031657794</v>
      </c>
      <c r="AK2055">
        <v>2051</v>
      </c>
    </row>
    <row r="2056" spans="1:37" x14ac:dyDescent="0.15">
      <c r="A2056">
        <v>2052</v>
      </c>
      <c r="B2056">
        <f>ROUND(VLOOKUP(X2056,角色属性总表!AG:AI,2,FALSE)/角色属性总表!$C$34,0)</f>
        <v>108</v>
      </c>
      <c r="C2056">
        <f>ROUND(VLOOKUP(X2056,角色属性总表!Y:AE,3,FALSE)/J2056,0)</f>
        <v>29</v>
      </c>
      <c r="D2056">
        <f>ROUND(VLOOKUP(X2056,角色属性总表!AG:AI,3,FALSE)/角色属性总表!$C$35,0)</f>
        <v>113</v>
      </c>
      <c r="E2056">
        <f t="shared" si="320"/>
        <v>692</v>
      </c>
      <c r="F2056">
        <f t="shared" si="321"/>
        <v>15</v>
      </c>
      <c r="G2056">
        <f t="shared" si="322"/>
        <v>16</v>
      </c>
      <c r="H2056">
        <v>0</v>
      </c>
      <c r="I2056">
        <f t="shared" si="327"/>
        <v>3</v>
      </c>
      <c r="J2056">
        <f>VLOOKUP(AA2056,角色间职业划分!P:AP,20,FALSE)</f>
        <v>11</v>
      </c>
      <c r="K2056">
        <f>IF(X2056=500,100,VLOOKUP(AA2056,角色间职业划分!P:AP,22,FALSE))</f>
        <v>120</v>
      </c>
      <c r="L2056">
        <f>IF(X2056=500,K2056,VLOOKUP(AA2056,角色间职业划分!P:AP,23,FALSE))</f>
        <v>60</v>
      </c>
      <c r="M2056">
        <f>VLOOKUP(AA2056,角色间职业划分!P:AP,24,FALSE)</f>
        <v>0</v>
      </c>
      <c r="N2056">
        <f>VLOOKUP(AA2056,角色间职业划分!P:AP,14)*100</f>
        <v>95</v>
      </c>
      <c r="O2056">
        <f>VLOOKUP(AA2056,角色间职业划分!P:Z,9,FALSE)</f>
        <v>0</v>
      </c>
      <c r="P2056">
        <f>VLOOKUP(AA2056,角色间职业划分!P:AP,10,FALSE)</f>
        <v>0</v>
      </c>
      <c r="Q2056">
        <f>VLOOKUP(AA2056,角色间职业划分!P:AP,15,FALSE)</f>
        <v>0</v>
      </c>
      <c r="R2056">
        <f>VLOOKUP(AA2056,角色间职业划分!P:AP,16,FALSE)</f>
        <v>0</v>
      </c>
      <c r="S2056">
        <f>VLOOKUP(AA2056,角色间职业划分!P:AP,17,FALSE)</f>
        <v>0</v>
      </c>
      <c r="T2056">
        <f>VLOOKUP(AA2056,角色间职业划分!P:AP,18,FALSE)</f>
        <v>0</v>
      </c>
      <c r="U2056">
        <f>VLOOKUP(AA2056,角色间职业划分!P:AP,27,FALSE)</f>
        <v>0</v>
      </c>
      <c r="V2056">
        <f t="shared" si="323"/>
        <v>3.0000000000000027</v>
      </c>
      <c r="W2056">
        <f>VLOOKUP(AA2056,角色间职业划分!P:Q,2,FALSE)</f>
        <v>20001</v>
      </c>
      <c r="X2056">
        <f t="shared" si="328"/>
        <v>32</v>
      </c>
      <c r="Y2056">
        <f>INT(VLOOKUP(X2056,角色属性总表!AG:AH,2,FALSE)*角色属性总表!$C$38)</f>
        <v>756</v>
      </c>
      <c r="AA2056">
        <f t="shared" si="329"/>
        <v>21</v>
      </c>
      <c r="AB2056">
        <f>VLOOKUP(X2056,角色属性总表!AG:AI,2,FALSE)*VLOOKUP(角色等级属性!AA2056,角色间职业划分!P:AG,13,FALSE)/角色间职业划分!$AB$9</f>
        <v>1731.3213102686789</v>
      </c>
      <c r="AC2056">
        <f>VLOOKUP(X2056,角色属性总表!AG:AI,3,FALSE)*VLOOKUP(AA2056,角色间职业划分!P:AG,8,FALSE)/角色间职业划分!$W$9</f>
        <v>1690.0883999999999</v>
      </c>
      <c r="AD2056">
        <f>VLOOKUP(AA2056,角色间职业划分!P:AP,26,FALSE)</f>
        <v>0.4</v>
      </c>
      <c r="AE2056">
        <f>VLOOKUP(X2056,角色属性总表!I:Q,3,FALSE)</f>
        <v>338.68799999999999</v>
      </c>
      <c r="AF2056">
        <f>VLOOKUP(AA2056,角色间职业划分!P:AP,11,FALSE)</f>
        <v>0.33</v>
      </c>
      <c r="AG2056">
        <f t="shared" si="324"/>
        <v>1177.2986144072111</v>
      </c>
      <c r="AH2056">
        <f t="shared" si="325"/>
        <v>339</v>
      </c>
      <c r="AJ2056">
        <f t="shared" si="326"/>
        <v>838.29861440721106</v>
      </c>
      <c r="AK2056">
        <v>2052</v>
      </c>
    </row>
    <row r="2057" spans="1:37" x14ac:dyDescent="0.15">
      <c r="A2057">
        <v>2053</v>
      </c>
      <c r="B2057">
        <f>ROUND(VLOOKUP(X2057,角色属性总表!AG:AI,2,FALSE)/角色属性总表!$C$34,0)</f>
        <v>111</v>
      </c>
      <c r="C2057">
        <f>ROUND(VLOOKUP(X2057,角色属性总表!Y:AE,3,FALSE)/J2057,0)</f>
        <v>30</v>
      </c>
      <c r="D2057">
        <f>ROUND(VLOOKUP(X2057,角色属性总表!AG:AI,3,FALSE)/角色属性总表!$C$35,0)</f>
        <v>116</v>
      </c>
      <c r="E2057">
        <f t="shared" si="320"/>
        <v>709</v>
      </c>
      <c r="F2057">
        <f t="shared" si="321"/>
        <v>15</v>
      </c>
      <c r="G2057">
        <f t="shared" si="322"/>
        <v>16</v>
      </c>
      <c r="H2057">
        <v>0</v>
      </c>
      <c r="I2057">
        <f t="shared" si="327"/>
        <v>3</v>
      </c>
      <c r="J2057">
        <f>VLOOKUP(AA2057,角色间职业划分!P:AP,20,FALSE)</f>
        <v>11</v>
      </c>
      <c r="K2057">
        <f>IF(X2057=500,100,VLOOKUP(AA2057,角色间职业划分!P:AP,22,FALSE))</f>
        <v>120</v>
      </c>
      <c r="L2057">
        <f>IF(X2057=500,K2057,VLOOKUP(AA2057,角色间职业划分!P:AP,23,FALSE))</f>
        <v>60</v>
      </c>
      <c r="M2057">
        <f>VLOOKUP(AA2057,角色间职业划分!P:AP,24,FALSE)</f>
        <v>0</v>
      </c>
      <c r="N2057">
        <f>VLOOKUP(AA2057,角色间职业划分!P:AP,14)*100</f>
        <v>95</v>
      </c>
      <c r="O2057">
        <f>VLOOKUP(AA2057,角色间职业划分!P:Z,9,FALSE)</f>
        <v>0</v>
      </c>
      <c r="P2057">
        <f>VLOOKUP(AA2057,角色间职业划分!P:AP,10,FALSE)</f>
        <v>0</v>
      </c>
      <c r="Q2057">
        <f>VLOOKUP(AA2057,角色间职业划分!P:AP,15,FALSE)</f>
        <v>0</v>
      </c>
      <c r="R2057">
        <f>VLOOKUP(AA2057,角色间职业划分!P:AP,16,FALSE)</f>
        <v>0</v>
      </c>
      <c r="S2057">
        <f>VLOOKUP(AA2057,角色间职业划分!P:AP,17,FALSE)</f>
        <v>0</v>
      </c>
      <c r="T2057">
        <f>VLOOKUP(AA2057,角色间职业划分!P:AP,18,FALSE)</f>
        <v>0</v>
      </c>
      <c r="U2057">
        <f>VLOOKUP(AA2057,角色间职业划分!P:AP,27,FALSE)</f>
        <v>0</v>
      </c>
      <c r="V2057">
        <f t="shared" si="323"/>
        <v>3.0000000000000027</v>
      </c>
      <c r="W2057">
        <f>VLOOKUP(AA2057,角色间职业划分!P:Q,2,FALSE)</f>
        <v>20001</v>
      </c>
      <c r="X2057">
        <f t="shared" si="328"/>
        <v>33</v>
      </c>
      <c r="Y2057">
        <f>INT(VLOOKUP(X2057,角色属性总表!AG:AH,2,FALSE)*角色属性总表!$C$38)</f>
        <v>774</v>
      </c>
      <c r="AA2057">
        <f t="shared" si="329"/>
        <v>21</v>
      </c>
      <c r="AB2057">
        <f>VLOOKUP(X2057,角色属性总表!AG:AI,2,FALSE)*VLOOKUP(角色等级属性!AA2057,角色间职业划分!P:AG,13,FALSE)/角色间职业划分!$AB$9</f>
        <v>1772.5432462274568</v>
      </c>
      <c r="AC2057">
        <f>VLOOKUP(X2057,角色属性总表!AG:AI,3,FALSE)*VLOOKUP(AA2057,角色间职业划分!P:AG,8,FALSE)/角色间职业划分!$W$9</f>
        <v>1730.3285999999996</v>
      </c>
      <c r="AD2057">
        <f>VLOOKUP(AA2057,角色间职业划分!P:AP,26,FALSE)</f>
        <v>0.4</v>
      </c>
      <c r="AE2057">
        <f>VLOOKUP(X2057,角色属性总表!I:Q,3,FALSE)</f>
        <v>346.75200000000001</v>
      </c>
      <c r="AF2057">
        <f>VLOOKUP(AA2057,角色间职业划分!P:AP,11,FALSE)</f>
        <v>0.33</v>
      </c>
      <c r="AG2057">
        <f t="shared" si="324"/>
        <v>1236.8330038267306</v>
      </c>
      <c r="AH2057">
        <f t="shared" si="325"/>
        <v>348</v>
      </c>
      <c r="AJ2057">
        <f t="shared" si="326"/>
        <v>888.83300382673065</v>
      </c>
      <c r="AK2057">
        <v>2053</v>
      </c>
    </row>
    <row r="2058" spans="1:37" x14ac:dyDescent="0.15">
      <c r="A2058">
        <v>2054</v>
      </c>
      <c r="B2058">
        <f>ROUND(VLOOKUP(X2058,角色属性总表!AG:AI,2,FALSE)/角色属性总表!$C$34,0)</f>
        <v>113</v>
      </c>
      <c r="C2058">
        <f>ROUND(VLOOKUP(X2058,角色属性总表!Y:AE,3,FALSE)/J2058,0)</f>
        <v>32</v>
      </c>
      <c r="D2058">
        <f>ROUND(VLOOKUP(X2058,角色属性总表!AG:AI,3,FALSE)/角色属性总表!$C$35,0)</f>
        <v>118</v>
      </c>
      <c r="E2058">
        <f t="shared" si="320"/>
        <v>725</v>
      </c>
      <c r="F2058">
        <f t="shared" si="321"/>
        <v>15</v>
      </c>
      <c r="G2058">
        <f t="shared" si="322"/>
        <v>16</v>
      </c>
      <c r="H2058">
        <v>0</v>
      </c>
      <c r="I2058">
        <f t="shared" si="327"/>
        <v>3</v>
      </c>
      <c r="J2058">
        <f>VLOOKUP(AA2058,角色间职业划分!P:AP,20,FALSE)</f>
        <v>11</v>
      </c>
      <c r="K2058">
        <f>IF(X2058=500,100,VLOOKUP(AA2058,角色间职业划分!P:AP,22,FALSE))</f>
        <v>120</v>
      </c>
      <c r="L2058">
        <f>IF(X2058=500,K2058,VLOOKUP(AA2058,角色间职业划分!P:AP,23,FALSE))</f>
        <v>60</v>
      </c>
      <c r="M2058">
        <f>VLOOKUP(AA2058,角色间职业划分!P:AP,24,FALSE)</f>
        <v>0</v>
      </c>
      <c r="N2058">
        <f>VLOOKUP(AA2058,角色间职业划分!P:AP,14)*100</f>
        <v>95</v>
      </c>
      <c r="O2058">
        <f>VLOOKUP(AA2058,角色间职业划分!P:Z,9,FALSE)</f>
        <v>0</v>
      </c>
      <c r="P2058">
        <f>VLOOKUP(AA2058,角色间职业划分!P:AP,10,FALSE)</f>
        <v>0</v>
      </c>
      <c r="Q2058">
        <f>VLOOKUP(AA2058,角色间职业划分!P:AP,15,FALSE)</f>
        <v>0</v>
      </c>
      <c r="R2058">
        <f>VLOOKUP(AA2058,角色间职业划分!P:AP,16,FALSE)</f>
        <v>0</v>
      </c>
      <c r="S2058">
        <f>VLOOKUP(AA2058,角色间职业划分!P:AP,17,FALSE)</f>
        <v>0</v>
      </c>
      <c r="T2058">
        <f>VLOOKUP(AA2058,角色间职业划分!P:AP,18,FALSE)</f>
        <v>0</v>
      </c>
      <c r="U2058">
        <f>VLOOKUP(AA2058,角色间职业划分!P:AP,27,FALSE)</f>
        <v>0</v>
      </c>
      <c r="V2058">
        <f t="shared" si="323"/>
        <v>3.0000000000000027</v>
      </c>
      <c r="W2058">
        <f>VLOOKUP(AA2058,角色间职业划分!P:Q,2,FALSE)</f>
        <v>20001</v>
      </c>
      <c r="X2058">
        <f t="shared" si="328"/>
        <v>34</v>
      </c>
      <c r="Y2058">
        <f>INT(VLOOKUP(X2058,角色属性总表!AG:AH,2,FALSE)*角色属性总表!$C$38)</f>
        <v>792</v>
      </c>
      <c r="AA2058">
        <f t="shared" si="329"/>
        <v>21</v>
      </c>
      <c r="AB2058">
        <f>VLOOKUP(X2058,角色属性总表!AG:AI,2,FALSE)*VLOOKUP(角色等级属性!AA2058,角色间职业划分!P:AG,13,FALSE)/角色间职业划分!$AB$9</f>
        <v>1813.7651821862353</v>
      </c>
      <c r="AC2058">
        <f>VLOOKUP(X2058,角色属性总表!AG:AI,3,FALSE)*VLOOKUP(AA2058,角色间职业划分!P:AG,8,FALSE)/角色间职业划分!$W$9</f>
        <v>1770.5687999999998</v>
      </c>
      <c r="AD2058">
        <f>VLOOKUP(AA2058,角色间职业划分!P:AP,26,FALSE)</f>
        <v>0.4</v>
      </c>
      <c r="AE2058">
        <f>VLOOKUP(X2058,角色属性总表!I:Q,3,FALSE)</f>
        <v>354.81600000000003</v>
      </c>
      <c r="AF2058">
        <f>VLOOKUP(AA2058,角色间职业划分!P:AP,11,FALSE)</f>
        <v>0.33</v>
      </c>
      <c r="AG2058">
        <f t="shared" si="324"/>
        <v>1297.5394758547525</v>
      </c>
      <c r="AH2058">
        <f t="shared" si="325"/>
        <v>354</v>
      </c>
      <c r="AJ2058">
        <f t="shared" si="326"/>
        <v>943.53947585475248</v>
      </c>
      <c r="AK2058">
        <v>2054</v>
      </c>
    </row>
    <row r="2059" spans="1:37" x14ac:dyDescent="0.15">
      <c r="A2059">
        <v>2055</v>
      </c>
      <c r="B2059">
        <f>ROUND(VLOOKUP(X2059,角色属性总表!AG:AI,2,FALSE)/角色属性总表!$C$34,0)</f>
        <v>116</v>
      </c>
      <c r="C2059">
        <f>ROUND(VLOOKUP(X2059,角色属性总表!Y:AE,3,FALSE)/J2059,0)</f>
        <v>33</v>
      </c>
      <c r="D2059">
        <f>ROUND(VLOOKUP(X2059,角色属性总表!AG:AI,3,FALSE)/角色属性总表!$C$35,0)</f>
        <v>121</v>
      </c>
      <c r="E2059">
        <f t="shared" si="320"/>
        <v>741</v>
      </c>
      <c r="F2059">
        <f t="shared" si="321"/>
        <v>15</v>
      </c>
      <c r="G2059">
        <f t="shared" si="322"/>
        <v>16</v>
      </c>
      <c r="H2059">
        <v>0</v>
      </c>
      <c r="I2059">
        <f t="shared" si="327"/>
        <v>3</v>
      </c>
      <c r="J2059">
        <f>VLOOKUP(AA2059,角色间职业划分!P:AP,20,FALSE)</f>
        <v>11</v>
      </c>
      <c r="K2059">
        <f>IF(X2059=500,100,VLOOKUP(AA2059,角色间职业划分!P:AP,22,FALSE))</f>
        <v>120</v>
      </c>
      <c r="L2059">
        <f>IF(X2059=500,K2059,VLOOKUP(AA2059,角色间职业划分!P:AP,23,FALSE))</f>
        <v>60</v>
      </c>
      <c r="M2059">
        <f>VLOOKUP(AA2059,角色间职业划分!P:AP,24,FALSE)</f>
        <v>0</v>
      </c>
      <c r="N2059">
        <f>VLOOKUP(AA2059,角色间职业划分!P:AP,14)*100</f>
        <v>95</v>
      </c>
      <c r="O2059">
        <f>VLOOKUP(AA2059,角色间职业划分!P:Z,9,FALSE)</f>
        <v>0</v>
      </c>
      <c r="P2059">
        <f>VLOOKUP(AA2059,角色间职业划分!P:AP,10,FALSE)</f>
        <v>0</v>
      </c>
      <c r="Q2059">
        <f>VLOOKUP(AA2059,角色间职业划分!P:AP,15,FALSE)</f>
        <v>0</v>
      </c>
      <c r="R2059">
        <f>VLOOKUP(AA2059,角色间职业划分!P:AP,16,FALSE)</f>
        <v>0</v>
      </c>
      <c r="S2059">
        <f>VLOOKUP(AA2059,角色间职业划分!P:AP,17,FALSE)</f>
        <v>0</v>
      </c>
      <c r="T2059">
        <f>VLOOKUP(AA2059,角色间职业划分!P:AP,18,FALSE)</f>
        <v>0</v>
      </c>
      <c r="U2059">
        <f>VLOOKUP(AA2059,角色间职业划分!P:AP,27,FALSE)</f>
        <v>0</v>
      </c>
      <c r="V2059">
        <f t="shared" si="323"/>
        <v>3.0000000000000027</v>
      </c>
      <c r="W2059">
        <f>VLOOKUP(AA2059,角色间职业划分!P:Q,2,FALSE)</f>
        <v>20001</v>
      </c>
      <c r="X2059">
        <f t="shared" si="328"/>
        <v>35</v>
      </c>
      <c r="Y2059">
        <f>INT(VLOOKUP(X2059,角色属性总表!AG:AH,2,FALSE)*角色属性总表!$C$38)</f>
        <v>810</v>
      </c>
      <c r="AA2059">
        <f t="shared" si="329"/>
        <v>21</v>
      </c>
      <c r="AB2059">
        <f>VLOOKUP(X2059,角色属性总表!AG:AI,2,FALSE)*VLOOKUP(角色等级属性!AA2059,角色间职业划分!P:AG,13,FALSE)/角色间职业划分!$AB$9</f>
        <v>1854.987118145013</v>
      </c>
      <c r="AC2059">
        <f>VLOOKUP(X2059,角色属性总表!AG:AI,3,FALSE)*VLOOKUP(AA2059,角色间职业划分!P:AG,8,FALSE)/角色间职业划分!$W$9</f>
        <v>1810.8089999999997</v>
      </c>
      <c r="AD2059">
        <f>VLOOKUP(AA2059,角色间职业划分!P:AP,26,FALSE)</f>
        <v>0.4</v>
      </c>
      <c r="AE2059">
        <f>VLOOKUP(X2059,角色属性总表!I:Q,3,FALSE)</f>
        <v>362.88</v>
      </c>
      <c r="AF2059">
        <f>VLOOKUP(AA2059,角色间职业划分!P:AP,11,FALSE)</f>
        <v>0.33</v>
      </c>
      <c r="AG2059">
        <f t="shared" si="324"/>
        <v>1359.410510073131</v>
      </c>
      <c r="AH2059">
        <f t="shared" si="325"/>
        <v>363</v>
      </c>
      <c r="AJ2059">
        <f t="shared" si="326"/>
        <v>996.41051007313104</v>
      </c>
      <c r="AK2059">
        <v>2055</v>
      </c>
    </row>
    <row r="2060" spans="1:37" x14ac:dyDescent="0.15">
      <c r="A2060">
        <v>2056</v>
      </c>
      <c r="B2060">
        <f>ROUND(VLOOKUP(X2060,角色属性总表!AG:AI,2,FALSE)/角色属性总表!$C$34,0)</f>
        <v>118</v>
      </c>
      <c r="C2060">
        <f>ROUND(VLOOKUP(X2060,角色属性总表!Y:AE,3,FALSE)/J2060,0)</f>
        <v>34</v>
      </c>
      <c r="D2060">
        <f>ROUND(VLOOKUP(X2060,角色属性总表!AG:AI,3,FALSE)/角色属性总表!$C$35,0)</f>
        <v>124</v>
      </c>
      <c r="E2060">
        <f t="shared" si="320"/>
        <v>758</v>
      </c>
      <c r="F2060">
        <f t="shared" si="321"/>
        <v>15</v>
      </c>
      <c r="G2060">
        <f t="shared" si="322"/>
        <v>16</v>
      </c>
      <c r="H2060">
        <v>0</v>
      </c>
      <c r="I2060">
        <f t="shared" si="327"/>
        <v>3</v>
      </c>
      <c r="J2060">
        <f>VLOOKUP(AA2060,角色间职业划分!P:AP,20,FALSE)</f>
        <v>11</v>
      </c>
      <c r="K2060">
        <f>IF(X2060=500,100,VLOOKUP(AA2060,角色间职业划分!P:AP,22,FALSE))</f>
        <v>120</v>
      </c>
      <c r="L2060">
        <f>IF(X2060=500,K2060,VLOOKUP(AA2060,角色间职业划分!P:AP,23,FALSE))</f>
        <v>60</v>
      </c>
      <c r="M2060">
        <f>VLOOKUP(AA2060,角色间职业划分!P:AP,24,FALSE)</f>
        <v>0</v>
      </c>
      <c r="N2060">
        <f>VLOOKUP(AA2060,角色间职业划分!P:AP,14)*100</f>
        <v>95</v>
      </c>
      <c r="O2060">
        <f>VLOOKUP(AA2060,角色间职业划分!P:Z,9,FALSE)</f>
        <v>0</v>
      </c>
      <c r="P2060">
        <f>VLOOKUP(AA2060,角色间职业划分!P:AP,10,FALSE)</f>
        <v>0</v>
      </c>
      <c r="Q2060">
        <f>VLOOKUP(AA2060,角色间职业划分!P:AP,15,FALSE)</f>
        <v>0</v>
      </c>
      <c r="R2060">
        <f>VLOOKUP(AA2060,角色间职业划分!P:AP,16,FALSE)</f>
        <v>0</v>
      </c>
      <c r="S2060">
        <f>VLOOKUP(AA2060,角色间职业划分!P:AP,17,FALSE)</f>
        <v>0</v>
      </c>
      <c r="T2060">
        <f>VLOOKUP(AA2060,角色间职业划分!P:AP,18,FALSE)</f>
        <v>0</v>
      </c>
      <c r="U2060">
        <f>VLOOKUP(AA2060,角色间职业划分!P:AP,27,FALSE)</f>
        <v>0</v>
      </c>
      <c r="V2060">
        <f t="shared" si="323"/>
        <v>3.0000000000000027</v>
      </c>
      <c r="W2060">
        <f>VLOOKUP(AA2060,角色间职业划分!P:Q,2,FALSE)</f>
        <v>20001</v>
      </c>
      <c r="X2060">
        <f t="shared" si="328"/>
        <v>36</v>
      </c>
      <c r="Y2060">
        <f>INT(VLOOKUP(X2060,角色属性总表!AG:AH,2,FALSE)*角色属性总表!$C$38)</f>
        <v>828</v>
      </c>
      <c r="AA2060">
        <f t="shared" si="329"/>
        <v>21</v>
      </c>
      <c r="AB2060">
        <f>VLOOKUP(X2060,角色属性总表!AG:AI,2,FALSE)*VLOOKUP(角色等级属性!AA2060,角色间职业划分!P:AG,13,FALSE)/角色间职业划分!$AB$9</f>
        <v>1896.2090541037908</v>
      </c>
      <c r="AC2060">
        <f>VLOOKUP(X2060,角色属性总表!AG:AI,3,FALSE)*VLOOKUP(AA2060,角色间职业划分!P:AG,8,FALSE)/角色间职业划分!$W$9</f>
        <v>1851.0491999999995</v>
      </c>
      <c r="AD2060">
        <f>VLOOKUP(AA2060,角色间职业划分!P:AP,26,FALSE)</f>
        <v>0.4</v>
      </c>
      <c r="AE2060">
        <f>VLOOKUP(X2060,角色属性总表!I:Q,3,FALSE)</f>
        <v>370.94399999999996</v>
      </c>
      <c r="AF2060">
        <f>VLOOKUP(AA2060,角色间职业划分!P:AP,11,FALSE)</f>
        <v>0.33</v>
      </c>
      <c r="AG2060">
        <f t="shared" si="324"/>
        <v>1422.4390243902435</v>
      </c>
      <c r="AH2060">
        <f t="shared" si="325"/>
        <v>372</v>
      </c>
      <c r="AJ2060">
        <f t="shared" si="326"/>
        <v>1050.4390243902435</v>
      </c>
      <c r="AK2060">
        <v>2056</v>
      </c>
    </row>
    <row r="2061" spans="1:37" x14ac:dyDescent="0.15">
      <c r="A2061">
        <v>2057</v>
      </c>
      <c r="B2061">
        <f>ROUND(VLOOKUP(X2061,角色属性总表!AG:AI,2,FALSE)/角色属性总表!$C$34,0)</f>
        <v>121</v>
      </c>
      <c r="C2061">
        <f>ROUND(VLOOKUP(X2061,角色属性总表!Y:AE,3,FALSE)/J2061,0)</f>
        <v>35</v>
      </c>
      <c r="D2061">
        <f>ROUND(VLOOKUP(X2061,角色属性总表!AG:AI,3,FALSE)/角色属性总表!$C$35,0)</f>
        <v>126</v>
      </c>
      <c r="E2061">
        <f t="shared" si="320"/>
        <v>774</v>
      </c>
      <c r="F2061">
        <f t="shared" si="321"/>
        <v>15</v>
      </c>
      <c r="G2061">
        <f t="shared" si="322"/>
        <v>16</v>
      </c>
      <c r="H2061">
        <v>0</v>
      </c>
      <c r="I2061">
        <f t="shared" si="327"/>
        <v>3</v>
      </c>
      <c r="J2061">
        <f>VLOOKUP(AA2061,角色间职业划分!P:AP,20,FALSE)</f>
        <v>11</v>
      </c>
      <c r="K2061">
        <f>IF(X2061=500,100,VLOOKUP(AA2061,角色间职业划分!P:AP,22,FALSE))</f>
        <v>120</v>
      </c>
      <c r="L2061">
        <f>IF(X2061=500,K2061,VLOOKUP(AA2061,角色间职业划分!P:AP,23,FALSE))</f>
        <v>60</v>
      </c>
      <c r="M2061">
        <f>VLOOKUP(AA2061,角色间职业划分!P:AP,24,FALSE)</f>
        <v>0</v>
      </c>
      <c r="N2061">
        <f>VLOOKUP(AA2061,角色间职业划分!P:AP,14)*100</f>
        <v>95</v>
      </c>
      <c r="O2061">
        <f>VLOOKUP(AA2061,角色间职业划分!P:Z,9,FALSE)</f>
        <v>0</v>
      </c>
      <c r="P2061">
        <f>VLOOKUP(AA2061,角色间职业划分!P:AP,10,FALSE)</f>
        <v>0</v>
      </c>
      <c r="Q2061">
        <f>VLOOKUP(AA2061,角色间职业划分!P:AP,15,FALSE)</f>
        <v>0</v>
      </c>
      <c r="R2061">
        <f>VLOOKUP(AA2061,角色间职业划分!P:AP,16,FALSE)</f>
        <v>0</v>
      </c>
      <c r="S2061">
        <f>VLOOKUP(AA2061,角色间职业划分!P:AP,17,FALSE)</f>
        <v>0</v>
      </c>
      <c r="T2061">
        <f>VLOOKUP(AA2061,角色间职业划分!P:AP,18,FALSE)</f>
        <v>0</v>
      </c>
      <c r="U2061">
        <f>VLOOKUP(AA2061,角色间职业划分!P:AP,27,FALSE)</f>
        <v>0</v>
      </c>
      <c r="V2061">
        <f t="shared" si="323"/>
        <v>3.0000000000000027</v>
      </c>
      <c r="W2061">
        <f>VLOOKUP(AA2061,角色间职业划分!P:Q,2,FALSE)</f>
        <v>20001</v>
      </c>
      <c r="X2061">
        <f t="shared" si="328"/>
        <v>37</v>
      </c>
      <c r="Y2061">
        <f>INT(VLOOKUP(X2061,角色属性总表!AG:AH,2,FALSE)*角色属性总表!$C$38)</f>
        <v>846</v>
      </c>
      <c r="AA2061">
        <f t="shared" si="329"/>
        <v>21</v>
      </c>
      <c r="AB2061">
        <f>VLOOKUP(X2061,角色属性总表!AG:AI,2,FALSE)*VLOOKUP(角色等级属性!AA2061,角色间职业划分!P:AG,13,FALSE)/角色间职业划分!$AB$9</f>
        <v>1937.4309900625692</v>
      </c>
      <c r="AC2061">
        <f>VLOOKUP(X2061,角色属性总表!AG:AI,3,FALSE)*VLOOKUP(AA2061,角色间职业划分!P:AG,8,FALSE)/角色间职业划分!$W$9</f>
        <v>1891.2893999999997</v>
      </c>
      <c r="AD2061">
        <f>VLOOKUP(AA2061,角色间职业划分!P:AP,26,FALSE)</f>
        <v>0.4</v>
      </c>
      <c r="AE2061">
        <f>VLOOKUP(X2061,角色属性总表!I:Q,3,FALSE)</f>
        <v>379.00799999999998</v>
      </c>
      <c r="AF2061">
        <f>VLOOKUP(AA2061,角色间职业划分!P:AP,11,FALSE)</f>
        <v>0.33</v>
      </c>
      <c r="AG2061">
        <f t="shared" si="324"/>
        <v>1486.6183444228657</v>
      </c>
      <c r="AH2061">
        <f t="shared" si="325"/>
        <v>378</v>
      </c>
      <c r="AJ2061">
        <f t="shared" si="326"/>
        <v>1108.6183444228657</v>
      </c>
      <c r="AK2061">
        <v>2057</v>
      </c>
    </row>
    <row r="2062" spans="1:37" x14ac:dyDescent="0.15">
      <c r="A2062">
        <v>2058</v>
      </c>
      <c r="B2062">
        <f>ROUND(VLOOKUP(X2062,角色属性总表!AG:AI,2,FALSE)/角色属性总表!$C$34,0)</f>
        <v>123</v>
      </c>
      <c r="C2062">
        <f>ROUND(VLOOKUP(X2062,角色属性总表!Y:AE,3,FALSE)/J2062,0)</f>
        <v>37</v>
      </c>
      <c r="D2062">
        <f>ROUND(VLOOKUP(X2062,角色属性总表!AG:AI,3,FALSE)/角色属性总表!$C$35,0)</f>
        <v>129</v>
      </c>
      <c r="E2062">
        <f t="shared" si="320"/>
        <v>791</v>
      </c>
      <c r="F2062">
        <f t="shared" si="321"/>
        <v>15</v>
      </c>
      <c r="G2062">
        <f t="shared" si="322"/>
        <v>16</v>
      </c>
      <c r="H2062">
        <v>0</v>
      </c>
      <c r="I2062">
        <f t="shared" si="327"/>
        <v>3</v>
      </c>
      <c r="J2062">
        <f>VLOOKUP(AA2062,角色间职业划分!P:AP,20,FALSE)</f>
        <v>11</v>
      </c>
      <c r="K2062">
        <f>IF(X2062=500,100,VLOOKUP(AA2062,角色间职业划分!P:AP,22,FALSE))</f>
        <v>120</v>
      </c>
      <c r="L2062">
        <f>IF(X2062=500,K2062,VLOOKUP(AA2062,角色间职业划分!P:AP,23,FALSE))</f>
        <v>60</v>
      </c>
      <c r="M2062">
        <f>VLOOKUP(AA2062,角色间职业划分!P:AP,24,FALSE)</f>
        <v>0</v>
      </c>
      <c r="N2062">
        <f>VLOOKUP(AA2062,角色间职业划分!P:AP,14)*100</f>
        <v>95</v>
      </c>
      <c r="O2062">
        <f>VLOOKUP(AA2062,角色间职业划分!P:Z,9,FALSE)</f>
        <v>0</v>
      </c>
      <c r="P2062">
        <f>VLOOKUP(AA2062,角色间职业划分!P:AP,10,FALSE)</f>
        <v>0</v>
      </c>
      <c r="Q2062">
        <f>VLOOKUP(AA2062,角色间职业划分!P:AP,15,FALSE)</f>
        <v>0</v>
      </c>
      <c r="R2062">
        <f>VLOOKUP(AA2062,角色间职业划分!P:AP,16,FALSE)</f>
        <v>0</v>
      </c>
      <c r="S2062">
        <f>VLOOKUP(AA2062,角色间职业划分!P:AP,17,FALSE)</f>
        <v>0</v>
      </c>
      <c r="T2062">
        <f>VLOOKUP(AA2062,角色间职业划分!P:AP,18,FALSE)</f>
        <v>0</v>
      </c>
      <c r="U2062">
        <f>VLOOKUP(AA2062,角色间职业划分!P:AP,27,FALSE)</f>
        <v>0</v>
      </c>
      <c r="V2062">
        <f t="shared" si="323"/>
        <v>3.0000000000000027</v>
      </c>
      <c r="W2062">
        <f>VLOOKUP(AA2062,角色间职业划分!P:Q,2,FALSE)</f>
        <v>20001</v>
      </c>
      <c r="X2062">
        <f t="shared" si="328"/>
        <v>38</v>
      </c>
      <c r="Y2062">
        <f>INT(VLOOKUP(X2062,角色属性总表!AG:AH,2,FALSE)*角色属性总表!$C$38)</f>
        <v>864</v>
      </c>
      <c r="AA2062">
        <f t="shared" si="329"/>
        <v>21</v>
      </c>
      <c r="AB2062">
        <f>VLOOKUP(X2062,角色属性总表!AG:AI,2,FALSE)*VLOOKUP(角色等级属性!AA2062,角色间职业划分!P:AG,13,FALSE)/角色间职业划分!$AB$9</f>
        <v>1978.6529260213474</v>
      </c>
      <c r="AC2062">
        <f>VLOOKUP(X2062,角色属性总表!AG:AI,3,FALSE)*VLOOKUP(AA2062,角色间职业划分!P:AG,8,FALSE)/角色间职业划分!$W$9</f>
        <v>1931.5295999999996</v>
      </c>
      <c r="AD2062">
        <f>VLOOKUP(AA2062,角色间职业划分!P:AP,26,FALSE)</f>
        <v>0.4</v>
      </c>
      <c r="AE2062">
        <f>VLOOKUP(X2062,角色属性总表!I:Q,3,FALSE)</f>
        <v>387.072</v>
      </c>
      <c r="AF2062">
        <f>VLOOKUP(AA2062,角色间职业划分!P:AP,11,FALSE)</f>
        <v>0.33</v>
      </c>
      <c r="AG2062">
        <f t="shared" si="324"/>
        <v>1551.9421758223586</v>
      </c>
      <c r="AH2062">
        <f t="shared" si="325"/>
        <v>387</v>
      </c>
      <c r="AJ2062">
        <f t="shared" si="326"/>
        <v>1164.9421758223586</v>
      </c>
      <c r="AK2062">
        <v>2058</v>
      </c>
    </row>
    <row r="2063" spans="1:37" x14ac:dyDescent="0.15">
      <c r="A2063">
        <v>2059</v>
      </c>
      <c r="B2063">
        <f>ROUND(VLOOKUP(X2063,角色属性总表!AG:AI,2,FALSE)/角色属性总表!$C$34,0)</f>
        <v>126</v>
      </c>
      <c r="C2063">
        <f>ROUND(VLOOKUP(X2063,角色属性总表!Y:AE,3,FALSE)/J2063,0)</f>
        <v>38</v>
      </c>
      <c r="D2063">
        <f>ROUND(VLOOKUP(X2063,角色属性总表!AG:AI,3,FALSE)/角色属性总表!$C$35,0)</f>
        <v>132</v>
      </c>
      <c r="E2063">
        <f t="shared" si="320"/>
        <v>807</v>
      </c>
      <c r="F2063">
        <f t="shared" si="321"/>
        <v>15</v>
      </c>
      <c r="G2063">
        <f t="shared" si="322"/>
        <v>16</v>
      </c>
      <c r="H2063">
        <v>0</v>
      </c>
      <c r="I2063">
        <f t="shared" si="327"/>
        <v>3</v>
      </c>
      <c r="J2063">
        <f>VLOOKUP(AA2063,角色间职业划分!P:AP,20,FALSE)</f>
        <v>11</v>
      </c>
      <c r="K2063">
        <f>IF(X2063=500,100,VLOOKUP(AA2063,角色间职业划分!P:AP,22,FALSE))</f>
        <v>120</v>
      </c>
      <c r="L2063">
        <f>IF(X2063=500,K2063,VLOOKUP(AA2063,角色间职业划分!P:AP,23,FALSE))</f>
        <v>60</v>
      </c>
      <c r="M2063">
        <f>VLOOKUP(AA2063,角色间职业划分!P:AP,24,FALSE)</f>
        <v>0</v>
      </c>
      <c r="N2063">
        <f>VLOOKUP(AA2063,角色间职业划分!P:AP,14)*100</f>
        <v>95</v>
      </c>
      <c r="O2063">
        <f>VLOOKUP(AA2063,角色间职业划分!P:Z,9,FALSE)</f>
        <v>0</v>
      </c>
      <c r="P2063">
        <f>VLOOKUP(AA2063,角色间职业划分!P:AP,10,FALSE)</f>
        <v>0</v>
      </c>
      <c r="Q2063">
        <f>VLOOKUP(AA2063,角色间职业划分!P:AP,15,FALSE)</f>
        <v>0</v>
      </c>
      <c r="R2063">
        <f>VLOOKUP(AA2063,角色间职业划分!P:AP,16,FALSE)</f>
        <v>0</v>
      </c>
      <c r="S2063">
        <f>VLOOKUP(AA2063,角色间职业划分!P:AP,17,FALSE)</f>
        <v>0</v>
      </c>
      <c r="T2063">
        <f>VLOOKUP(AA2063,角色间职业划分!P:AP,18,FALSE)</f>
        <v>0</v>
      </c>
      <c r="U2063">
        <f>VLOOKUP(AA2063,角色间职业划分!P:AP,27,FALSE)</f>
        <v>0</v>
      </c>
      <c r="V2063">
        <f t="shared" si="323"/>
        <v>3.0000000000000027</v>
      </c>
      <c r="W2063">
        <f>VLOOKUP(AA2063,角色间职业划分!P:Q,2,FALSE)</f>
        <v>20001</v>
      </c>
      <c r="X2063">
        <f t="shared" si="328"/>
        <v>39</v>
      </c>
      <c r="Y2063">
        <f>INT(VLOOKUP(X2063,角色属性总表!AG:AH,2,FALSE)*角色属性总表!$C$38)</f>
        <v>882</v>
      </c>
      <c r="AA2063">
        <f t="shared" si="329"/>
        <v>21</v>
      </c>
      <c r="AB2063">
        <f>VLOOKUP(X2063,角色属性总表!AG:AI,2,FALSE)*VLOOKUP(角色等级属性!AA2063,角色间职业划分!P:AG,13,FALSE)/角色间职业划分!$AB$9</f>
        <v>2019.8748619801254</v>
      </c>
      <c r="AC2063">
        <f>VLOOKUP(X2063,角色属性总表!AG:AI,3,FALSE)*VLOOKUP(AA2063,角色间职业划分!P:AG,8,FALSE)/角色间职业划分!$W$9</f>
        <v>1971.7697999999998</v>
      </c>
      <c r="AD2063">
        <f>VLOOKUP(AA2063,角色间职业划分!P:AP,26,FALSE)</f>
        <v>0.4</v>
      </c>
      <c r="AE2063">
        <f>VLOOKUP(X2063,角色属性总表!I:Q,3,FALSE)</f>
        <v>395.13600000000008</v>
      </c>
      <c r="AF2063">
        <f>VLOOKUP(AA2063,角色间职业划分!P:AP,11,FALSE)</f>
        <v>0.33</v>
      </c>
      <c r="AG2063">
        <f t="shared" si="324"/>
        <v>1618.4045791923543</v>
      </c>
      <c r="AH2063">
        <f t="shared" si="325"/>
        <v>396</v>
      </c>
      <c r="AJ2063">
        <f t="shared" si="326"/>
        <v>1222.4045791923543</v>
      </c>
      <c r="AK2063">
        <v>2059</v>
      </c>
    </row>
    <row r="2064" spans="1:37" x14ac:dyDescent="0.15">
      <c r="A2064">
        <v>2060</v>
      </c>
      <c r="B2064">
        <f>ROUND(VLOOKUP(X2064,角色属性总表!AG:AI,2,FALSE)/角色属性总表!$C$34,0)</f>
        <v>129</v>
      </c>
      <c r="C2064">
        <f>ROUND(VLOOKUP(X2064,角色属性总表!Y:AE,3,FALSE)/J2064,0)</f>
        <v>39</v>
      </c>
      <c r="D2064">
        <f>ROUND(VLOOKUP(X2064,角色属性总表!AG:AI,3,FALSE)/角色属性总表!$C$35,0)</f>
        <v>134</v>
      </c>
      <c r="E2064">
        <f t="shared" si="320"/>
        <v>824</v>
      </c>
      <c r="F2064">
        <f t="shared" si="321"/>
        <v>15</v>
      </c>
      <c r="G2064">
        <f t="shared" si="322"/>
        <v>16</v>
      </c>
      <c r="H2064">
        <v>0</v>
      </c>
      <c r="I2064">
        <f t="shared" si="327"/>
        <v>3</v>
      </c>
      <c r="J2064">
        <f>VLOOKUP(AA2064,角色间职业划分!P:AP,20,FALSE)</f>
        <v>11</v>
      </c>
      <c r="K2064">
        <f>IF(X2064=500,100,VLOOKUP(AA2064,角色间职业划分!P:AP,22,FALSE))</f>
        <v>120</v>
      </c>
      <c r="L2064">
        <f>IF(X2064=500,K2064,VLOOKUP(AA2064,角色间职业划分!P:AP,23,FALSE))</f>
        <v>60</v>
      </c>
      <c r="M2064">
        <f>VLOOKUP(AA2064,角色间职业划分!P:AP,24,FALSE)</f>
        <v>0</v>
      </c>
      <c r="N2064">
        <f>VLOOKUP(AA2064,角色间职业划分!P:AP,14)*100</f>
        <v>95</v>
      </c>
      <c r="O2064">
        <f>VLOOKUP(AA2064,角色间职业划分!P:Z,9,FALSE)</f>
        <v>0</v>
      </c>
      <c r="P2064">
        <f>VLOOKUP(AA2064,角色间职业划分!P:AP,10,FALSE)</f>
        <v>0</v>
      </c>
      <c r="Q2064">
        <f>VLOOKUP(AA2064,角色间职业划分!P:AP,15,FALSE)</f>
        <v>0</v>
      </c>
      <c r="R2064">
        <f>VLOOKUP(AA2064,角色间职业划分!P:AP,16,FALSE)</f>
        <v>0</v>
      </c>
      <c r="S2064">
        <f>VLOOKUP(AA2064,角色间职业划分!P:AP,17,FALSE)</f>
        <v>0</v>
      </c>
      <c r="T2064">
        <f>VLOOKUP(AA2064,角色间职业划分!P:AP,18,FALSE)</f>
        <v>0</v>
      </c>
      <c r="U2064">
        <f>VLOOKUP(AA2064,角色间职业划分!P:AP,27,FALSE)</f>
        <v>0</v>
      </c>
      <c r="V2064">
        <f t="shared" si="323"/>
        <v>3.0000000000000027</v>
      </c>
      <c r="W2064">
        <f>VLOOKUP(AA2064,角色间职业划分!P:Q,2,FALSE)</f>
        <v>20001</v>
      </c>
      <c r="X2064">
        <f t="shared" si="328"/>
        <v>40</v>
      </c>
      <c r="Y2064">
        <f>INT(VLOOKUP(X2064,角色属性总表!AG:AH,2,FALSE)*角色属性总表!$C$38)</f>
        <v>900</v>
      </c>
      <c r="AA2064">
        <f t="shared" si="329"/>
        <v>21</v>
      </c>
      <c r="AB2064">
        <f>VLOOKUP(X2064,角色属性总表!AG:AI,2,FALSE)*VLOOKUP(角色等级属性!AA2064,角色间职业划分!P:AG,13,FALSE)/角色间职业划分!$AB$9</f>
        <v>2061.0967979389034</v>
      </c>
      <c r="AC2064">
        <f>VLOOKUP(X2064,角色属性总表!AG:AI,3,FALSE)*VLOOKUP(AA2064,角色间职业划分!P:AG,8,FALSE)/角色间职业划分!$W$9</f>
        <v>2012.0099999999995</v>
      </c>
      <c r="AD2064">
        <f>VLOOKUP(AA2064,角色间职业划分!P:AP,26,FALSE)</f>
        <v>0.4</v>
      </c>
      <c r="AE2064">
        <f>VLOOKUP(X2064,角色属性总表!I:Q,3,FALSE)</f>
        <v>403.20000000000005</v>
      </c>
      <c r="AF2064">
        <f>VLOOKUP(AA2064,角色间职业划分!P:AP,11,FALSE)</f>
        <v>0.33</v>
      </c>
      <c r="AG2064">
        <f t="shared" si="324"/>
        <v>1685.9999472953734</v>
      </c>
      <c r="AH2064">
        <f t="shared" si="325"/>
        <v>402</v>
      </c>
      <c r="AJ2064">
        <f t="shared" si="326"/>
        <v>1283.9999472953734</v>
      </c>
      <c r="AK2064">
        <v>2060</v>
      </c>
    </row>
    <row r="2065" spans="1:37" x14ac:dyDescent="0.15">
      <c r="A2065">
        <v>2061</v>
      </c>
      <c r="B2065">
        <f>ROUND(VLOOKUP(X2065,角色属性总表!AG:AI,2,FALSE)/角色属性总表!$C$34,0)</f>
        <v>131</v>
      </c>
      <c r="C2065">
        <f>ROUND(VLOOKUP(X2065,角色属性总表!Y:AE,3,FALSE)/J2065,0)</f>
        <v>40</v>
      </c>
      <c r="D2065">
        <f>ROUND(VLOOKUP(X2065,角色属性总表!AG:AI,3,FALSE)/角色属性总表!$C$35,0)</f>
        <v>137</v>
      </c>
      <c r="E2065">
        <f t="shared" si="320"/>
        <v>840</v>
      </c>
      <c r="F2065">
        <f t="shared" si="321"/>
        <v>15</v>
      </c>
      <c r="G2065">
        <f t="shared" si="322"/>
        <v>16</v>
      </c>
      <c r="H2065">
        <v>0</v>
      </c>
      <c r="I2065">
        <f t="shared" si="327"/>
        <v>3</v>
      </c>
      <c r="J2065">
        <f>VLOOKUP(AA2065,角色间职业划分!P:AP,20,FALSE)</f>
        <v>11</v>
      </c>
      <c r="K2065">
        <f>IF(X2065=500,100,VLOOKUP(AA2065,角色间职业划分!P:AP,22,FALSE))</f>
        <v>120</v>
      </c>
      <c r="L2065">
        <f>IF(X2065=500,K2065,VLOOKUP(AA2065,角色间职业划分!P:AP,23,FALSE))</f>
        <v>60</v>
      </c>
      <c r="M2065">
        <f>VLOOKUP(AA2065,角色间职业划分!P:AP,24,FALSE)</f>
        <v>0</v>
      </c>
      <c r="N2065">
        <f>VLOOKUP(AA2065,角色间职业划分!P:AP,14)*100</f>
        <v>95</v>
      </c>
      <c r="O2065">
        <f>VLOOKUP(AA2065,角色间职业划分!P:Z,9,FALSE)</f>
        <v>0</v>
      </c>
      <c r="P2065">
        <f>VLOOKUP(AA2065,角色间职业划分!P:AP,10,FALSE)</f>
        <v>0</v>
      </c>
      <c r="Q2065">
        <f>VLOOKUP(AA2065,角色间职业划分!P:AP,15,FALSE)</f>
        <v>0</v>
      </c>
      <c r="R2065">
        <f>VLOOKUP(AA2065,角色间职业划分!P:AP,16,FALSE)</f>
        <v>0</v>
      </c>
      <c r="S2065">
        <f>VLOOKUP(AA2065,角色间职业划分!P:AP,17,FALSE)</f>
        <v>0</v>
      </c>
      <c r="T2065">
        <f>VLOOKUP(AA2065,角色间职业划分!P:AP,18,FALSE)</f>
        <v>0</v>
      </c>
      <c r="U2065">
        <f>VLOOKUP(AA2065,角色间职业划分!P:AP,27,FALSE)</f>
        <v>0</v>
      </c>
      <c r="V2065">
        <f t="shared" si="323"/>
        <v>3.0000000000000027</v>
      </c>
      <c r="W2065">
        <f>VLOOKUP(AA2065,角色间职业划分!P:Q,2,FALSE)</f>
        <v>20001</v>
      </c>
      <c r="X2065">
        <f t="shared" si="328"/>
        <v>41</v>
      </c>
      <c r="Y2065">
        <f>INT(VLOOKUP(X2065,角色属性总表!AG:AH,2,FALSE)*角色属性总表!$C$38)</f>
        <v>918</v>
      </c>
      <c r="AA2065">
        <f t="shared" si="329"/>
        <v>21</v>
      </c>
      <c r="AB2065">
        <f>VLOOKUP(X2065,角色属性总表!AG:AI,2,FALSE)*VLOOKUP(角色等级属性!AA2065,角色间职业划分!P:AG,13,FALSE)/角色间职业划分!$AB$9</f>
        <v>2102.3187338976809</v>
      </c>
      <c r="AC2065">
        <f>VLOOKUP(X2065,角色属性总表!AG:AI,3,FALSE)*VLOOKUP(AA2065,角色间职业划分!P:AG,8,FALSE)/角色间职业划分!$W$9</f>
        <v>2052.2501999999995</v>
      </c>
      <c r="AD2065">
        <f>VLOOKUP(AA2065,角色间职业划分!P:AP,26,FALSE)</f>
        <v>0.4</v>
      </c>
      <c r="AE2065">
        <f>VLOOKUP(X2065,角色属性总表!I:Q,3,FALSE)</f>
        <v>411.26400000000001</v>
      </c>
      <c r="AF2065">
        <f>VLOOKUP(AA2065,角色间职业划分!P:AP,11,FALSE)</f>
        <v>0.33</v>
      </c>
      <c r="AG2065">
        <f t="shared" si="324"/>
        <v>1754.7229842878542</v>
      </c>
      <c r="AH2065">
        <f t="shared" si="325"/>
        <v>411</v>
      </c>
      <c r="AJ2065">
        <f t="shared" si="326"/>
        <v>1343.7229842878542</v>
      </c>
      <c r="AK2065">
        <v>2061</v>
      </c>
    </row>
    <row r="2066" spans="1:37" x14ac:dyDescent="0.15">
      <c r="A2066">
        <v>2062</v>
      </c>
      <c r="B2066">
        <f>ROUND(VLOOKUP(X2066,角色属性总表!AG:AI,2,FALSE)/角色属性总表!$C$34,0)</f>
        <v>134</v>
      </c>
      <c r="C2066">
        <f>ROUND(VLOOKUP(X2066,角色属性总表!Y:AE,3,FALSE)/J2066,0)</f>
        <v>42</v>
      </c>
      <c r="D2066">
        <f>ROUND(VLOOKUP(X2066,角色属性总表!AG:AI,3,FALSE)/角色属性总表!$C$35,0)</f>
        <v>140</v>
      </c>
      <c r="E2066">
        <f t="shared" si="320"/>
        <v>857</v>
      </c>
      <c r="F2066">
        <f t="shared" si="321"/>
        <v>15</v>
      </c>
      <c r="G2066">
        <f t="shared" si="322"/>
        <v>16</v>
      </c>
      <c r="H2066">
        <v>0</v>
      </c>
      <c r="I2066">
        <f t="shared" si="327"/>
        <v>3</v>
      </c>
      <c r="J2066">
        <f>VLOOKUP(AA2066,角色间职业划分!P:AP,20,FALSE)</f>
        <v>11</v>
      </c>
      <c r="K2066">
        <f>IF(X2066=500,100,VLOOKUP(AA2066,角色间职业划分!P:AP,22,FALSE))</f>
        <v>120</v>
      </c>
      <c r="L2066">
        <f>IF(X2066=500,K2066,VLOOKUP(AA2066,角色间职业划分!P:AP,23,FALSE))</f>
        <v>60</v>
      </c>
      <c r="M2066">
        <f>VLOOKUP(AA2066,角色间职业划分!P:AP,24,FALSE)</f>
        <v>0</v>
      </c>
      <c r="N2066">
        <f>VLOOKUP(AA2066,角色间职业划分!P:AP,14)*100</f>
        <v>95</v>
      </c>
      <c r="O2066">
        <f>VLOOKUP(AA2066,角色间职业划分!P:Z,9,FALSE)</f>
        <v>0</v>
      </c>
      <c r="P2066">
        <f>VLOOKUP(AA2066,角色间职业划分!P:AP,10,FALSE)</f>
        <v>0</v>
      </c>
      <c r="Q2066">
        <f>VLOOKUP(AA2066,角色间职业划分!P:AP,15,FALSE)</f>
        <v>0</v>
      </c>
      <c r="R2066">
        <f>VLOOKUP(AA2066,角色间职业划分!P:AP,16,FALSE)</f>
        <v>0</v>
      </c>
      <c r="S2066">
        <f>VLOOKUP(AA2066,角色间职业划分!P:AP,17,FALSE)</f>
        <v>0</v>
      </c>
      <c r="T2066">
        <f>VLOOKUP(AA2066,角色间职业划分!P:AP,18,FALSE)</f>
        <v>0</v>
      </c>
      <c r="U2066">
        <f>VLOOKUP(AA2066,角色间职业划分!P:AP,27,FALSE)</f>
        <v>0</v>
      </c>
      <c r="V2066">
        <f t="shared" si="323"/>
        <v>3.0000000000000027</v>
      </c>
      <c r="W2066">
        <f>VLOOKUP(AA2066,角色间职业划分!P:Q,2,FALSE)</f>
        <v>20001</v>
      </c>
      <c r="X2066">
        <f t="shared" si="328"/>
        <v>42</v>
      </c>
      <c r="Y2066">
        <f>INT(VLOOKUP(X2066,角色属性总表!AG:AH,2,FALSE)*角色属性总表!$C$38)</f>
        <v>936</v>
      </c>
      <c r="AA2066">
        <f t="shared" si="329"/>
        <v>21</v>
      </c>
      <c r="AB2066">
        <f>VLOOKUP(X2066,角色属性总表!AG:AI,2,FALSE)*VLOOKUP(角色等级属性!AA2066,角色间职业划分!P:AG,13,FALSE)/角色间职业划分!$AB$9</f>
        <v>2143.5406698564593</v>
      </c>
      <c r="AC2066">
        <f>VLOOKUP(X2066,角色属性总表!AG:AI,3,FALSE)*VLOOKUP(AA2066,角色间职业划分!P:AG,8,FALSE)/角色间职业划分!$W$9</f>
        <v>2092.4903999999997</v>
      </c>
      <c r="AD2066">
        <f>VLOOKUP(AA2066,角色间职业划分!P:AP,26,FALSE)</f>
        <v>0.4</v>
      </c>
      <c r="AE2066">
        <f>VLOOKUP(X2066,角色属性总表!I:Q,3,FALSE)</f>
        <v>419.32800000000003</v>
      </c>
      <c r="AF2066">
        <f>VLOOKUP(AA2066,角色间职业划分!P:AP,11,FALSE)</f>
        <v>0.33</v>
      </c>
      <c r="AG2066">
        <f t="shared" si="324"/>
        <v>1824.568686758369</v>
      </c>
      <c r="AH2066">
        <f t="shared" si="325"/>
        <v>420</v>
      </c>
      <c r="AJ2066">
        <f t="shared" si="326"/>
        <v>1404.568686758369</v>
      </c>
      <c r="AK2066">
        <v>2062</v>
      </c>
    </row>
    <row r="2067" spans="1:37" x14ac:dyDescent="0.15">
      <c r="A2067">
        <v>2063</v>
      </c>
      <c r="B2067">
        <f>ROUND(VLOOKUP(X2067,角色属性总表!AG:AI,2,FALSE)/角色属性总表!$C$34,0)</f>
        <v>136</v>
      </c>
      <c r="C2067">
        <f>ROUND(VLOOKUP(X2067,角色属性总表!Y:AE,3,FALSE)/J2067,0)</f>
        <v>43</v>
      </c>
      <c r="D2067">
        <f>ROUND(VLOOKUP(X2067,角色属性总表!AG:AI,3,FALSE)/角色属性总表!$C$35,0)</f>
        <v>142</v>
      </c>
      <c r="E2067">
        <f t="shared" si="320"/>
        <v>873</v>
      </c>
      <c r="F2067">
        <f t="shared" si="321"/>
        <v>15</v>
      </c>
      <c r="G2067">
        <f t="shared" si="322"/>
        <v>16</v>
      </c>
      <c r="H2067">
        <v>0</v>
      </c>
      <c r="I2067">
        <f t="shared" si="327"/>
        <v>3</v>
      </c>
      <c r="J2067">
        <f>VLOOKUP(AA2067,角色间职业划分!P:AP,20,FALSE)</f>
        <v>11</v>
      </c>
      <c r="K2067">
        <f>IF(X2067=500,100,VLOOKUP(AA2067,角色间职业划分!P:AP,22,FALSE))</f>
        <v>120</v>
      </c>
      <c r="L2067">
        <f>IF(X2067=500,K2067,VLOOKUP(AA2067,角色间职业划分!P:AP,23,FALSE))</f>
        <v>60</v>
      </c>
      <c r="M2067">
        <f>VLOOKUP(AA2067,角色间职业划分!P:AP,24,FALSE)</f>
        <v>0</v>
      </c>
      <c r="N2067">
        <f>VLOOKUP(AA2067,角色间职业划分!P:AP,14)*100</f>
        <v>95</v>
      </c>
      <c r="O2067">
        <f>VLOOKUP(AA2067,角色间职业划分!P:Z,9,FALSE)</f>
        <v>0</v>
      </c>
      <c r="P2067">
        <f>VLOOKUP(AA2067,角色间职业划分!P:AP,10,FALSE)</f>
        <v>0</v>
      </c>
      <c r="Q2067">
        <f>VLOOKUP(AA2067,角色间职业划分!P:AP,15,FALSE)</f>
        <v>0</v>
      </c>
      <c r="R2067">
        <f>VLOOKUP(AA2067,角色间职业划分!P:AP,16,FALSE)</f>
        <v>0</v>
      </c>
      <c r="S2067">
        <f>VLOOKUP(AA2067,角色间职业划分!P:AP,17,FALSE)</f>
        <v>0</v>
      </c>
      <c r="T2067">
        <f>VLOOKUP(AA2067,角色间职业划分!P:AP,18,FALSE)</f>
        <v>0</v>
      </c>
      <c r="U2067">
        <f>VLOOKUP(AA2067,角色间职业划分!P:AP,27,FALSE)</f>
        <v>0</v>
      </c>
      <c r="V2067">
        <f t="shared" si="323"/>
        <v>3.0000000000000027</v>
      </c>
      <c r="W2067">
        <f>VLOOKUP(AA2067,角色间职业划分!P:Q,2,FALSE)</f>
        <v>20001</v>
      </c>
      <c r="X2067">
        <f t="shared" si="328"/>
        <v>43</v>
      </c>
      <c r="Y2067">
        <f>INT(VLOOKUP(X2067,角色属性总表!AG:AH,2,FALSE)*角色属性总表!$C$38)</f>
        <v>954</v>
      </c>
      <c r="AA2067">
        <f t="shared" si="329"/>
        <v>21</v>
      </c>
      <c r="AB2067">
        <f>VLOOKUP(X2067,角色属性总表!AG:AI,2,FALSE)*VLOOKUP(角色等级属性!AA2067,角色间职业划分!P:AG,13,FALSE)/角色间职业划分!$AB$9</f>
        <v>2184.7626058152377</v>
      </c>
      <c r="AC2067">
        <f>VLOOKUP(X2067,角色属性总表!AG:AI,3,FALSE)*VLOOKUP(AA2067,角色间职业划分!P:AG,8,FALSE)/角色间职业划分!$W$9</f>
        <v>2132.7305999999994</v>
      </c>
      <c r="AD2067">
        <f>VLOOKUP(AA2067,角色间职业划分!P:AP,26,FALSE)</f>
        <v>0.4</v>
      </c>
      <c r="AE2067">
        <f>VLOOKUP(X2067,角色属性总表!I:Q,3,FALSE)</f>
        <v>427.392</v>
      </c>
      <c r="AF2067">
        <f>VLOOKUP(AA2067,角色间职业划分!P:AP,11,FALSE)</f>
        <v>0.33</v>
      </c>
      <c r="AG2067">
        <f t="shared" si="324"/>
        <v>1895.5323263735825</v>
      </c>
      <c r="AH2067">
        <f t="shared" si="325"/>
        <v>426</v>
      </c>
      <c r="AJ2067">
        <f t="shared" si="326"/>
        <v>1469.5323263735825</v>
      </c>
      <c r="AK2067">
        <v>2063</v>
      </c>
    </row>
    <row r="2068" spans="1:37" x14ac:dyDescent="0.15">
      <c r="A2068">
        <v>2064</v>
      </c>
      <c r="B2068">
        <f>ROUND(VLOOKUP(X2068,角色属性总表!AG:AI,2,FALSE)/角色属性总表!$C$34,0)</f>
        <v>139</v>
      </c>
      <c r="C2068">
        <f>ROUND(VLOOKUP(X2068,角色属性总表!Y:AE,3,FALSE)/J2068,0)</f>
        <v>45</v>
      </c>
      <c r="D2068">
        <f>ROUND(VLOOKUP(X2068,角色属性总表!AG:AI,3,FALSE)/角色属性总表!$C$35,0)</f>
        <v>145</v>
      </c>
      <c r="E2068">
        <f t="shared" si="320"/>
        <v>890</v>
      </c>
      <c r="F2068">
        <f t="shared" si="321"/>
        <v>15</v>
      </c>
      <c r="G2068">
        <f t="shared" si="322"/>
        <v>16</v>
      </c>
      <c r="H2068">
        <v>0</v>
      </c>
      <c r="I2068">
        <f t="shared" si="327"/>
        <v>3</v>
      </c>
      <c r="J2068">
        <f>VLOOKUP(AA2068,角色间职业划分!P:AP,20,FALSE)</f>
        <v>11</v>
      </c>
      <c r="K2068">
        <f>IF(X2068=500,100,VLOOKUP(AA2068,角色间职业划分!P:AP,22,FALSE))</f>
        <v>120</v>
      </c>
      <c r="L2068">
        <f>IF(X2068=500,K2068,VLOOKUP(AA2068,角色间职业划分!P:AP,23,FALSE))</f>
        <v>60</v>
      </c>
      <c r="M2068">
        <f>VLOOKUP(AA2068,角色间职业划分!P:AP,24,FALSE)</f>
        <v>0</v>
      </c>
      <c r="N2068">
        <f>VLOOKUP(AA2068,角色间职业划分!P:AP,14)*100</f>
        <v>95</v>
      </c>
      <c r="O2068">
        <f>VLOOKUP(AA2068,角色间职业划分!P:Z,9,FALSE)</f>
        <v>0</v>
      </c>
      <c r="P2068">
        <f>VLOOKUP(AA2068,角色间职业划分!P:AP,10,FALSE)</f>
        <v>0</v>
      </c>
      <c r="Q2068">
        <f>VLOOKUP(AA2068,角色间职业划分!P:AP,15,FALSE)</f>
        <v>0</v>
      </c>
      <c r="R2068">
        <f>VLOOKUP(AA2068,角色间职业划分!P:AP,16,FALSE)</f>
        <v>0</v>
      </c>
      <c r="S2068">
        <f>VLOOKUP(AA2068,角色间职业划分!P:AP,17,FALSE)</f>
        <v>0</v>
      </c>
      <c r="T2068">
        <f>VLOOKUP(AA2068,角色间职业划分!P:AP,18,FALSE)</f>
        <v>0</v>
      </c>
      <c r="U2068">
        <f>VLOOKUP(AA2068,角色间职业划分!P:AP,27,FALSE)</f>
        <v>0</v>
      </c>
      <c r="V2068">
        <f t="shared" si="323"/>
        <v>3.0000000000000027</v>
      </c>
      <c r="W2068">
        <f>VLOOKUP(AA2068,角色间职业划分!P:Q,2,FALSE)</f>
        <v>20001</v>
      </c>
      <c r="X2068">
        <f t="shared" si="328"/>
        <v>44</v>
      </c>
      <c r="Y2068">
        <f>INT(VLOOKUP(X2068,角色属性总表!AG:AH,2,FALSE)*角色属性总表!$C$38)</f>
        <v>972</v>
      </c>
      <c r="AA2068">
        <f t="shared" si="329"/>
        <v>21</v>
      </c>
      <c r="AB2068">
        <f>VLOOKUP(X2068,角色属性总表!AG:AI,2,FALSE)*VLOOKUP(角色等级属性!AA2068,角色间职业划分!P:AG,13,FALSE)/角色间职业划分!$AB$9</f>
        <v>2225.9845417740162</v>
      </c>
      <c r="AC2068">
        <f>VLOOKUP(X2068,角色属性总表!AG:AI,3,FALSE)*VLOOKUP(AA2068,角色间职业划分!P:AG,8,FALSE)/角色间职业划分!$W$9</f>
        <v>2172.9707999999996</v>
      </c>
      <c r="AD2068">
        <f>VLOOKUP(AA2068,角色间职业划分!P:AP,26,FALSE)</f>
        <v>0.4</v>
      </c>
      <c r="AE2068">
        <f>VLOOKUP(X2068,角色属性总表!I:Q,3,FALSE)</f>
        <v>435.45600000000002</v>
      </c>
      <c r="AF2068">
        <f>VLOOKUP(AA2068,角色间职业划分!P:AP,11,FALSE)</f>
        <v>0.33</v>
      </c>
      <c r="AG2068">
        <f t="shared" si="324"/>
        <v>1967.6094339617719</v>
      </c>
      <c r="AH2068">
        <f t="shared" si="325"/>
        <v>435</v>
      </c>
      <c r="AJ2068">
        <f t="shared" si="326"/>
        <v>1532.6094339617719</v>
      </c>
      <c r="AK2068">
        <v>2064</v>
      </c>
    </row>
    <row r="2069" spans="1:37" x14ac:dyDescent="0.15">
      <c r="A2069">
        <v>2065</v>
      </c>
      <c r="B2069">
        <f>ROUND(VLOOKUP(X2069,角色属性总表!AG:AI,2,FALSE)/角色属性总表!$C$34,0)</f>
        <v>141</v>
      </c>
      <c r="C2069">
        <f>ROUND(VLOOKUP(X2069,角色属性总表!Y:AE,3,FALSE)/J2069,0)</f>
        <v>46</v>
      </c>
      <c r="D2069">
        <f>ROUND(VLOOKUP(X2069,角色属性总表!AG:AI,3,FALSE)/角色属性总表!$C$35,0)</f>
        <v>148</v>
      </c>
      <c r="E2069">
        <f t="shared" si="320"/>
        <v>906</v>
      </c>
      <c r="F2069">
        <f t="shared" si="321"/>
        <v>15</v>
      </c>
      <c r="G2069">
        <f t="shared" si="322"/>
        <v>16</v>
      </c>
      <c r="H2069">
        <v>0</v>
      </c>
      <c r="I2069">
        <f t="shared" si="327"/>
        <v>3</v>
      </c>
      <c r="J2069">
        <f>VLOOKUP(AA2069,角色间职业划分!P:AP,20,FALSE)</f>
        <v>11</v>
      </c>
      <c r="K2069">
        <f>IF(X2069=500,100,VLOOKUP(AA2069,角色间职业划分!P:AP,22,FALSE))</f>
        <v>120</v>
      </c>
      <c r="L2069">
        <f>IF(X2069=500,K2069,VLOOKUP(AA2069,角色间职业划分!P:AP,23,FALSE))</f>
        <v>60</v>
      </c>
      <c r="M2069">
        <f>VLOOKUP(AA2069,角色间职业划分!P:AP,24,FALSE)</f>
        <v>0</v>
      </c>
      <c r="N2069">
        <f>VLOOKUP(AA2069,角色间职业划分!P:AP,14)*100</f>
        <v>95</v>
      </c>
      <c r="O2069">
        <f>VLOOKUP(AA2069,角色间职业划分!P:Z,9,FALSE)</f>
        <v>0</v>
      </c>
      <c r="P2069">
        <f>VLOOKUP(AA2069,角色间职业划分!P:AP,10,FALSE)</f>
        <v>0</v>
      </c>
      <c r="Q2069">
        <f>VLOOKUP(AA2069,角色间职业划分!P:AP,15,FALSE)</f>
        <v>0</v>
      </c>
      <c r="R2069">
        <f>VLOOKUP(AA2069,角色间职业划分!P:AP,16,FALSE)</f>
        <v>0</v>
      </c>
      <c r="S2069">
        <f>VLOOKUP(AA2069,角色间职业划分!P:AP,17,FALSE)</f>
        <v>0</v>
      </c>
      <c r="T2069">
        <f>VLOOKUP(AA2069,角色间职业划分!P:AP,18,FALSE)</f>
        <v>0</v>
      </c>
      <c r="U2069">
        <f>VLOOKUP(AA2069,角色间职业划分!P:AP,27,FALSE)</f>
        <v>0</v>
      </c>
      <c r="V2069">
        <f t="shared" si="323"/>
        <v>3.0000000000000027</v>
      </c>
      <c r="W2069">
        <f>VLOOKUP(AA2069,角色间职业划分!P:Q,2,FALSE)</f>
        <v>20001</v>
      </c>
      <c r="X2069">
        <f t="shared" si="328"/>
        <v>45</v>
      </c>
      <c r="Y2069">
        <f>INT(VLOOKUP(X2069,角色属性总表!AG:AH,2,FALSE)*角色属性总表!$C$38)</f>
        <v>990</v>
      </c>
      <c r="AA2069">
        <f t="shared" si="329"/>
        <v>21</v>
      </c>
      <c r="AB2069">
        <f>VLOOKUP(X2069,角色属性总表!AG:AI,2,FALSE)*VLOOKUP(角色等级属性!AA2069,角色间职业划分!P:AG,13,FALSE)/角色间职业划分!$AB$9</f>
        <v>2267.2064777327937</v>
      </c>
      <c r="AC2069">
        <f>VLOOKUP(X2069,角色属性总表!AG:AI,3,FALSE)*VLOOKUP(AA2069,角色间职业划分!P:AG,8,FALSE)/角色间职业划分!$W$9</f>
        <v>2213.2109999999993</v>
      </c>
      <c r="AD2069">
        <f>VLOOKUP(AA2069,角色间职业划分!P:AP,26,FALSE)</f>
        <v>0.4</v>
      </c>
      <c r="AE2069">
        <f>VLOOKUP(X2069,角色属性总表!I:Q,3,FALSE)</f>
        <v>443.52</v>
      </c>
      <c r="AF2069">
        <f>VLOOKUP(AA2069,角色间职业划分!P:AP,11,FALSE)</f>
        <v>0.33</v>
      </c>
      <c r="AG2069">
        <f t="shared" si="324"/>
        <v>2040.7957848851972</v>
      </c>
      <c r="AH2069">
        <f t="shared" si="325"/>
        <v>444</v>
      </c>
      <c r="AJ2069">
        <f t="shared" si="326"/>
        <v>1596.7957848851972</v>
      </c>
      <c r="AK2069">
        <v>2065</v>
      </c>
    </row>
    <row r="2070" spans="1:37" x14ac:dyDescent="0.15">
      <c r="A2070">
        <v>2066</v>
      </c>
      <c r="B2070">
        <f>ROUND(VLOOKUP(X2070,角色属性总表!AG:AI,2,FALSE)/角色属性总表!$C$34,0)</f>
        <v>144</v>
      </c>
      <c r="C2070">
        <f>ROUND(VLOOKUP(X2070,角色属性总表!Y:AE,3,FALSE)/J2070,0)</f>
        <v>48</v>
      </c>
      <c r="D2070">
        <f>ROUND(VLOOKUP(X2070,角色属性总表!AG:AI,3,FALSE)/角色属性总表!$C$35,0)</f>
        <v>151</v>
      </c>
      <c r="E2070">
        <f t="shared" si="320"/>
        <v>923</v>
      </c>
      <c r="F2070">
        <f t="shared" si="321"/>
        <v>15</v>
      </c>
      <c r="G2070">
        <f t="shared" si="322"/>
        <v>16</v>
      </c>
      <c r="H2070">
        <v>0</v>
      </c>
      <c r="I2070">
        <f t="shared" si="327"/>
        <v>3</v>
      </c>
      <c r="J2070">
        <f>VLOOKUP(AA2070,角色间职业划分!P:AP,20,FALSE)</f>
        <v>11</v>
      </c>
      <c r="K2070">
        <f>IF(X2070=500,100,VLOOKUP(AA2070,角色间职业划分!P:AP,22,FALSE))</f>
        <v>120</v>
      </c>
      <c r="L2070">
        <f>IF(X2070=500,K2070,VLOOKUP(AA2070,角色间职业划分!P:AP,23,FALSE))</f>
        <v>60</v>
      </c>
      <c r="M2070">
        <f>VLOOKUP(AA2070,角色间职业划分!P:AP,24,FALSE)</f>
        <v>0</v>
      </c>
      <c r="N2070">
        <f>VLOOKUP(AA2070,角色间职业划分!P:AP,14)*100</f>
        <v>95</v>
      </c>
      <c r="O2070">
        <f>VLOOKUP(AA2070,角色间职业划分!P:Z,9,FALSE)</f>
        <v>0</v>
      </c>
      <c r="P2070">
        <f>VLOOKUP(AA2070,角色间职业划分!P:AP,10,FALSE)</f>
        <v>0</v>
      </c>
      <c r="Q2070">
        <f>VLOOKUP(AA2070,角色间职业划分!P:AP,15,FALSE)</f>
        <v>0</v>
      </c>
      <c r="R2070">
        <f>VLOOKUP(AA2070,角色间职业划分!P:AP,16,FALSE)</f>
        <v>0</v>
      </c>
      <c r="S2070">
        <f>VLOOKUP(AA2070,角色间职业划分!P:AP,17,FALSE)</f>
        <v>0</v>
      </c>
      <c r="T2070">
        <f>VLOOKUP(AA2070,角色间职业划分!P:AP,18,FALSE)</f>
        <v>0</v>
      </c>
      <c r="U2070">
        <f>VLOOKUP(AA2070,角色间职业划分!P:AP,27,FALSE)</f>
        <v>0</v>
      </c>
      <c r="V2070">
        <f t="shared" si="323"/>
        <v>3.0000000000000027</v>
      </c>
      <c r="W2070">
        <f>VLOOKUP(AA2070,角色间职业划分!P:Q,2,FALSE)</f>
        <v>20001</v>
      </c>
      <c r="X2070">
        <f t="shared" si="328"/>
        <v>46</v>
      </c>
      <c r="Y2070">
        <f>INT(VLOOKUP(X2070,角色属性总表!AG:AH,2,FALSE)*角色属性总表!$C$38)</f>
        <v>1008</v>
      </c>
      <c r="AA2070">
        <f t="shared" si="329"/>
        <v>21</v>
      </c>
      <c r="AB2070">
        <f>VLOOKUP(X2070,角色属性总表!AG:AI,2,FALSE)*VLOOKUP(角色等级属性!AA2070,角色间职业划分!P:AG,13,FALSE)/角色间职业划分!$AB$9</f>
        <v>2308.4284136915717</v>
      </c>
      <c r="AC2070">
        <f>VLOOKUP(X2070,角色属性总表!AG:AI,3,FALSE)*VLOOKUP(AA2070,角色间职业划分!P:AG,8,FALSE)/角色间职业划分!$W$9</f>
        <v>2253.4511999999995</v>
      </c>
      <c r="AD2070">
        <f>VLOOKUP(AA2070,角色间职业划分!P:AP,26,FALSE)</f>
        <v>0.4</v>
      </c>
      <c r="AE2070">
        <f>VLOOKUP(X2070,角色属性总表!I:Q,3,FALSE)</f>
        <v>451.58399999999995</v>
      </c>
      <c r="AF2070">
        <f>VLOOKUP(AA2070,角色间职业划分!P:AP,11,FALSE)</f>
        <v>0.33</v>
      </c>
      <c r="AG2070">
        <f t="shared" si="324"/>
        <v>2115.0873855709538</v>
      </c>
      <c r="AH2070">
        <f t="shared" si="325"/>
        <v>453</v>
      </c>
      <c r="AJ2070">
        <f t="shared" si="326"/>
        <v>1662.0873855709538</v>
      </c>
      <c r="AK2070">
        <v>2066</v>
      </c>
    </row>
    <row r="2071" spans="1:37" x14ac:dyDescent="0.15">
      <c r="A2071">
        <v>2067</v>
      </c>
      <c r="B2071">
        <f>ROUND(VLOOKUP(X2071,角色属性总表!AG:AI,2,FALSE)/角色属性总表!$C$34,0)</f>
        <v>147</v>
      </c>
      <c r="C2071">
        <f>ROUND(VLOOKUP(X2071,角色属性总表!Y:AE,3,FALSE)/J2071,0)</f>
        <v>49</v>
      </c>
      <c r="D2071">
        <f>ROUND(VLOOKUP(X2071,角色属性总表!AG:AI,3,FALSE)/角色属性总表!$C$35,0)</f>
        <v>153</v>
      </c>
      <c r="E2071">
        <f t="shared" si="320"/>
        <v>939</v>
      </c>
      <c r="F2071">
        <f t="shared" si="321"/>
        <v>15</v>
      </c>
      <c r="G2071">
        <f t="shared" si="322"/>
        <v>16</v>
      </c>
      <c r="H2071">
        <v>0</v>
      </c>
      <c r="I2071">
        <f t="shared" si="327"/>
        <v>3</v>
      </c>
      <c r="J2071">
        <f>VLOOKUP(AA2071,角色间职业划分!P:AP,20,FALSE)</f>
        <v>11</v>
      </c>
      <c r="K2071">
        <f>IF(X2071=500,100,VLOOKUP(AA2071,角色间职业划分!P:AP,22,FALSE))</f>
        <v>120</v>
      </c>
      <c r="L2071">
        <f>IF(X2071=500,K2071,VLOOKUP(AA2071,角色间职业划分!P:AP,23,FALSE))</f>
        <v>60</v>
      </c>
      <c r="M2071">
        <f>VLOOKUP(AA2071,角色间职业划分!P:AP,24,FALSE)</f>
        <v>0</v>
      </c>
      <c r="N2071">
        <f>VLOOKUP(AA2071,角色间职业划分!P:AP,14)*100</f>
        <v>95</v>
      </c>
      <c r="O2071">
        <f>VLOOKUP(AA2071,角色间职业划分!P:Z,9,FALSE)</f>
        <v>0</v>
      </c>
      <c r="P2071">
        <f>VLOOKUP(AA2071,角色间职业划分!P:AP,10,FALSE)</f>
        <v>0</v>
      </c>
      <c r="Q2071">
        <f>VLOOKUP(AA2071,角色间职业划分!P:AP,15,FALSE)</f>
        <v>0</v>
      </c>
      <c r="R2071">
        <f>VLOOKUP(AA2071,角色间职业划分!P:AP,16,FALSE)</f>
        <v>0</v>
      </c>
      <c r="S2071">
        <f>VLOOKUP(AA2071,角色间职业划分!P:AP,17,FALSE)</f>
        <v>0</v>
      </c>
      <c r="T2071">
        <f>VLOOKUP(AA2071,角色间职业划分!P:AP,18,FALSE)</f>
        <v>0</v>
      </c>
      <c r="U2071">
        <f>VLOOKUP(AA2071,角色间职业划分!P:AP,27,FALSE)</f>
        <v>0</v>
      </c>
      <c r="V2071">
        <f t="shared" si="323"/>
        <v>3.0000000000000027</v>
      </c>
      <c r="W2071">
        <f>VLOOKUP(AA2071,角色间职业划分!P:Q,2,FALSE)</f>
        <v>20001</v>
      </c>
      <c r="X2071">
        <f t="shared" si="328"/>
        <v>47</v>
      </c>
      <c r="Y2071">
        <f>INT(VLOOKUP(X2071,角色属性总表!AG:AH,2,FALSE)*角色属性总表!$C$38)</f>
        <v>1026</v>
      </c>
      <c r="AA2071">
        <f t="shared" si="329"/>
        <v>21</v>
      </c>
      <c r="AB2071">
        <f>VLOOKUP(X2071,角色属性总表!AG:AI,2,FALSE)*VLOOKUP(角色等级属性!AA2071,角色间职业划分!P:AG,13,FALSE)/角色间职业划分!$AB$9</f>
        <v>2349.6503496503501</v>
      </c>
      <c r="AC2071">
        <f>VLOOKUP(X2071,角色属性总表!AG:AI,3,FALSE)*VLOOKUP(AA2071,角色间职业划分!P:AG,8,FALSE)/角色间职业划分!$W$9</f>
        <v>2293.6913999999997</v>
      </c>
      <c r="AD2071">
        <f>VLOOKUP(AA2071,角色间职业划分!P:AP,26,FALSE)</f>
        <v>0.4</v>
      </c>
      <c r="AE2071">
        <f>VLOOKUP(X2071,角色属性总表!I:Q,3,FALSE)</f>
        <v>459.64800000000002</v>
      </c>
      <c r="AF2071">
        <f>VLOOKUP(AA2071,角色间职业划分!P:AP,11,FALSE)</f>
        <v>0.33</v>
      </c>
      <c r="AG2071">
        <f t="shared" si="324"/>
        <v>2190.4804610857104</v>
      </c>
      <c r="AH2071">
        <f t="shared" si="325"/>
        <v>459</v>
      </c>
      <c r="AJ2071">
        <f t="shared" si="326"/>
        <v>1731.4804610857104</v>
      </c>
      <c r="AK2071">
        <v>2067</v>
      </c>
    </row>
    <row r="2072" spans="1:37" x14ac:dyDescent="0.15">
      <c r="A2072">
        <v>2068</v>
      </c>
      <c r="B2072">
        <f>ROUND(VLOOKUP(X2072,角色属性总表!AG:AI,2,FALSE)/角色属性总表!$C$34,0)</f>
        <v>149</v>
      </c>
      <c r="C2072">
        <f>ROUND(VLOOKUP(X2072,角色属性总表!Y:AE,3,FALSE)/J2072,0)</f>
        <v>50</v>
      </c>
      <c r="D2072">
        <f>ROUND(VLOOKUP(X2072,角色属性总表!AG:AI,3,FALSE)/角色属性总表!$C$35,0)</f>
        <v>156</v>
      </c>
      <c r="E2072">
        <f t="shared" si="320"/>
        <v>956</v>
      </c>
      <c r="F2072">
        <f t="shared" si="321"/>
        <v>15</v>
      </c>
      <c r="G2072">
        <f t="shared" si="322"/>
        <v>16</v>
      </c>
      <c r="H2072">
        <v>0</v>
      </c>
      <c r="I2072">
        <f t="shared" si="327"/>
        <v>3</v>
      </c>
      <c r="J2072">
        <f>VLOOKUP(AA2072,角色间职业划分!P:AP,20,FALSE)</f>
        <v>11</v>
      </c>
      <c r="K2072">
        <f>IF(X2072=500,100,VLOOKUP(AA2072,角色间职业划分!P:AP,22,FALSE))</f>
        <v>120</v>
      </c>
      <c r="L2072">
        <f>IF(X2072=500,K2072,VLOOKUP(AA2072,角色间职业划分!P:AP,23,FALSE))</f>
        <v>60</v>
      </c>
      <c r="M2072">
        <f>VLOOKUP(AA2072,角色间职业划分!P:AP,24,FALSE)</f>
        <v>0</v>
      </c>
      <c r="N2072">
        <f>VLOOKUP(AA2072,角色间职业划分!P:AP,14)*100</f>
        <v>95</v>
      </c>
      <c r="O2072">
        <f>VLOOKUP(AA2072,角色间职业划分!P:Z,9,FALSE)</f>
        <v>0</v>
      </c>
      <c r="P2072">
        <f>VLOOKUP(AA2072,角色间职业划分!P:AP,10,FALSE)</f>
        <v>0</v>
      </c>
      <c r="Q2072">
        <f>VLOOKUP(AA2072,角色间职业划分!P:AP,15,FALSE)</f>
        <v>0</v>
      </c>
      <c r="R2072">
        <f>VLOOKUP(AA2072,角色间职业划分!P:AP,16,FALSE)</f>
        <v>0</v>
      </c>
      <c r="S2072">
        <f>VLOOKUP(AA2072,角色间职业划分!P:AP,17,FALSE)</f>
        <v>0</v>
      </c>
      <c r="T2072">
        <f>VLOOKUP(AA2072,角色间职业划分!P:AP,18,FALSE)</f>
        <v>0</v>
      </c>
      <c r="U2072">
        <f>VLOOKUP(AA2072,角色间职业划分!P:AP,27,FALSE)</f>
        <v>0</v>
      </c>
      <c r="V2072">
        <f t="shared" si="323"/>
        <v>3.0000000000000027</v>
      </c>
      <c r="W2072">
        <f>VLOOKUP(AA2072,角色间职业划分!P:Q,2,FALSE)</f>
        <v>20001</v>
      </c>
      <c r="X2072">
        <f t="shared" si="328"/>
        <v>48</v>
      </c>
      <c r="Y2072">
        <f>INT(VLOOKUP(X2072,角色属性总表!AG:AH,2,FALSE)*角色属性总表!$C$38)</f>
        <v>1044</v>
      </c>
      <c r="AA2072">
        <f t="shared" si="329"/>
        <v>21</v>
      </c>
      <c r="AB2072">
        <f>VLOOKUP(X2072,角色属性总表!AG:AI,2,FALSE)*VLOOKUP(角色等级属性!AA2072,角色间职业划分!P:AG,13,FALSE)/角色间职业划分!$AB$9</f>
        <v>2390.8722856091281</v>
      </c>
      <c r="AC2072">
        <f>VLOOKUP(X2072,角色属性总表!AG:AI,3,FALSE)*VLOOKUP(AA2072,角色间职业划分!P:AG,8,FALSE)/角色间职业划分!$W$9</f>
        <v>2333.9315999999994</v>
      </c>
      <c r="AD2072">
        <f>VLOOKUP(AA2072,角色间职业划分!P:AP,26,FALSE)</f>
        <v>0.4</v>
      </c>
      <c r="AE2072">
        <f>VLOOKUP(X2072,角色属性总表!I:Q,3,FALSE)</f>
        <v>467.71199999999999</v>
      </c>
      <c r="AF2072">
        <f>VLOOKUP(AA2072,角色间职业划分!P:AP,11,FALSE)</f>
        <v>0.33</v>
      </c>
      <c r="AG2072">
        <f t="shared" si="324"/>
        <v>2266.9714436532308</v>
      </c>
      <c r="AH2072">
        <f t="shared" si="325"/>
        <v>468</v>
      </c>
      <c r="AJ2072">
        <f t="shared" si="326"/>
        <v>1798.9714436532308</v>
      </c>
      <c r="AK2072">
        <v>2068</v>
      </c>
    </row>
    <row r="2073" spans="1:37" x14ac:dyDescent="0.15">
      <c r="A2073">
        <v>2069</v>
      </c>
      <c r="B2073">
        <f>ROUND(VLOOKUP(X2073,角色属性总表!AG:AI,2,FALSE)/角色属性总表!$C$34,0)</f>
        <v>152</v>
      </c>
      <c r="C2073">
        <f>ROUND(VLOOKUP(X2073,角色属性总表!Y:AE,3,FALSE)/J2073,0)</f>
        <v>52</v>
      </c>
      <c r="D2073">
        <f>ROUND(VLOOKUP(X2073,角色属性总表!AG:AI,3,FALSE)/角色属性总表!$C$35,0)</f>
        <v>159</v>
      </c>
      <c r="E2073">
        <f t="shared" si="320"/>
        <v>972</v>
      </c>
      <c r="F2073">
        <f t="shared" si="321"/>
        <v>15</v>
      </c>
      <c r="G2073">
        <f t="shared" si="322"/>
        <v>16</v>
      </c>
      <c r="H2073">
        <v>0</v>
      </c>
      <c r="I2073">
        <f t="shared" si="327"/>
        <v>3</v>
      </c>
      <c r="J2073">
        <f>VLOOKUP(AA2073,角色间职业划分!P:AP,20,FALSE)</f>
        <v>11</v>
      </c>
      <c r="K2073">
        <f>IF(X2073=500,100,VLOOKUP(AA2073,角色间职业划分!P:AP,22,FALSE))</f>
        <v>120</v>
      </c>
      <c r="L2073">
        <f>IF(X2073=500,K2073,VLOOKUP(AA2073,角色间职业划分!P:AP,23,FALSE))</f>
        <v>60</v>
      </c>
      <c r="M2073">
        <f>VLOOKUP(AA2073,角色间职业划分!P:AP,24,FALSE)</f>
        <v>0</v>
      </c>
      <c r="N2073">
        <f>VLOOKUP(AA2073,角色间职业划分!P:AP,14)*100</f>
        <v>95</v>
      </c>
      <c r="O2073">
        <f>VLOOKUP(AA2073,角色间职业划分!P:Z,9,FALSE)</f>
        <v>0</v>
      </c>
      <c r="P2073">
        <f>VLOOKUP(AA2073,角色间职业划分!P:AP,10,FALSE)</f>
        <v>0</v>
      </c>
      <c r="Q2073">
        <f>VLOOKUP(AA2073,角色间职业划分!P:AP,15,FALSE)</f>
        <v>0</v>
      </c>
      <c r="R2073">
        <f>VLOOKUP(AA2073,角色间职业划分!P:AP,16,FALSE)</f>
        <v>0</v>
      </c>
      <c r="S2073">
        <f>VLOOKUP(AA2073,角色间职业划分!P:AP,17,FALSE)</f>
        <v>0</v>
      </c>
      <c r="T2073">
        <f>VLOOKUP(AA2073,角色间职业划分!P:AP,18,FALSE)</f>
        <v>0</v>
      </c>
      <c r="U2073">
        <f>VLOOKUP(AA2073,角色间职业划分!P:AP,27,FALSE)</f>
        <v>0</v>
      </c>
      <c r="V2073">
        <f t="shared" si="323"/>
        <v>3.0000000000000027</v>
      </c>
      <c r="W2073">
        <f>VLOOKUP(AA2073,角色间职业划分!P:Q,2,FALSE)</f>
        <v>20001</v>
      </c>
      <c r="X2073">
        <f t="shared" si="328"/>
        <v>49</v>
      </c>
      <c r="Y2073">
        <f>INT(VLOOKUP(X2073,角色属性总表!AG:AH,2,FALSE)*角色属性总表!$C$38)</f>
        <v>1062</v>
      </c>
      <c r="AA2073">
        <f t="shared" si="329"/>
        <v>21</v>
      </c>
      <c r="AB2073">
        <f>VLOOKUP(X2073,角色属性总表!AG:AI,2,FALSE)*VLOOKUP(角色等级属性!AA2073,角色间职业划分!P:AG,13,FALSE)/角色间职业划分!$AB$9</f>
        <v>2432.0942215679056</v>
      </c>
      <c r="AC2073">
        <f>VLOOKUP(X2073,角色属性总表!AG:AI,3,FALSE)*VLOOKUP(AA2073,角色间职业划分!P:AG,8,FALSE)/角色间职业划分!$W$9</f>
        <v>2374.1717999999996</v>
      </c>
      <c r="AD2073">
        <f>VLOOKUP(AA2073,角色间职业划分!P:AP,26,FALSE)</f>
        <v>0.4</v>
      </c>
      <c r="AE2073">
        <f>VLOOKUP(X2073,角色属性总表!I:Q,3,FALSE)</f>
        <v>475.77600000000007</v>
      </c>
      <c r="AF2073">
        <f>VLOOKUP(AA2073,角色间职业划分!P:AP,11,FALSE)</f>
        <v>0.33</v>
      </c>
      <c r="AG2073">
        <f t="shared" si="324"/>
        <v>2344.5569620253164</v>
      </c>
      <c r="AH2073">
        <f t="shared" si="325"/>
        <v>477</v>
      </c>
      <c r="AJ2073">
        <f t="shared" si="326"/>
        <v>1867.5569620253164</v>
      </c>
      <c r="AK2073">
        <v>2069</v>
      </c>
    </row>
    <row r="2074" spans="1:37" x14ac:dyDescent="0.15">
      <c r="A2074">
        <v>2070</v>
      </c>
      <c r="B2074">
        <f>ROUND(VLOOKUP(X2074,角色属性总表!AG:AI,2,FALSE)/角色属性总表!$C$34,0)</f>
        <v>154</v>
      </c>
      <c r="C2074">
        <f>ROUND(VLOOKUP(X2074,角色属性总表!Y:AE,3,FALSE)/J2074,0)</f>
        <v>54</v>
      </c>
      <c r="D2074">
        <f>ROUND(VLOOKUP(X2074,角色属性总表!AG:AI,3,FALSE)/角色属性总表!$C$35,0)</f>
        <v>161</v>
      </c>
      <c r="E2074">
        <f t="shared" si="320"/>
        <v>989</v>
      </c>
      <c r="F2074">
        <f t="shared" si="321"/>
        <v>15</v>
      </c>
      <c r="G2074">
        <f t="shared" si="322"/>
        <v>16</v>
      </c>
      <c r="H2074">
        <v>0</v>
      </c>
      <c r="I2074">
        <f t="shared" si="327"/>
        <v>3</v>
      </c>
      <c r="J2074">
        <f>VLOOKUP(AA2074,角色间职业划分!P:AP,20,FALSE)</f>
        <v>11</v>
      </c>
      <c r="K2074">
        <f>IF(X2074=500,100,VLOOKUP(AA2074,角色间职业划分!P:AP,22,FALSE))</f>
        <v>120</v>
      </c>
      <c r="L2074">
        <f>IF(X2074=500,K2074,VLOOKUP(AA2074,角色间职业划分!P:AP,23,FALSE))</f>
        <v>60</v>
      </c>
      <c r="M2074">
        <f>VLOOKUP(AA2074,角色间职业划分!P:AP,24,FALSE)</f>
        <v>0</v>
      </c>
      <c r="N2074">
        <f>VLOOKUP(AA2074,角色间职业划分!P:AP,14)*100</f>
        <v>95</v>
      </c>
      <c r="O2074">
        <f>VLOOKUP(AA2074,角色间职业划分!P:Z,9,FALSE)</f>
        <v>0</v>
      </c>
      <c r="P2074">
        <f>VLOOKUP(AA2074,角色间职业划分!P:AP,10,FALSE)</f>
        <v>0</v>
      </c>
      <c r="Q2074">
        <f>VLOOKUP(AA2074,角色间职业划分!P:AP,15,FALSE)</f>
        <v>0</v>
      </c>
      <c r="R2074">
        <f>VLOOKUP(AA2074,角色间职业划分!P:AP,16,FALSE)</f>
        <v>0</v>
      </c>
      <c r="S2074">
        <f>VLOOKUP(AA2074,角色间职业划分!P:AP,17,FALSE)</f>
        <v>0</v>
      </c>
      <c r="T2074">
        <f>VLOOKUP(AA2074,角色间职业划分!P:AP,18,FALSE)</f>
        <v>0</v>
      </c>
      <c r="U2074">
        <f>VLOOKUP(AA2074,角色间职业划分!P:AP,27,FALSE)</f>
        <v>0</v>
      </c>
      <c r="V2074">
        <f t="shared" si="323"/>
        <v>3.0000000000000027</v>
      </c>
      <c r="W2074">
        <f>VLOOKUP(AA2074,角色间职业划分!P:Q,2,FALSE)</f>
        <v>20001</v>
      </c>
      <c r="X2074">
        <f t="shared" si="328"/>
        <v>50</v>
      </c>
      <c r="Y2074">
        <f>INT(VLOOKUP(X2074,角色属性总表!AG:AH,2,FALSE)*角色属性总表!$C$38)</f>
        <v>1080</v>
      </c>
      <c r="AA2074">
        <f t="shared" si="329"/>
        <v>21</v>
      </c>
      <c r="AB2074">
        <f>VLOOKUP(X2074,角色属性总表!AG:AI,2,FALSE)*VLOOKUP(角色等级属性!AA2074,角色间职业划分!P:AG,13,FALSE)/角色间职业划分!$AB$9</f>
        <v>2473.316157526684</v>
      </c>
      <c r="AC2074">
        <f>VLOOKUP(X2074,角色属性总表!AG:AI,3,FALSE)*VLOOKUP(AA2074,角色间职业划分!P:AG,8,FALSE)/角色间职业划分!$W$9</f>
        <v>2414.4119999999998</v>
      </c>
      <c r="AD2074">
        <f>VLOOKUP(AA2074,角色间职业划分!P:AP,26,FALSE)</f>
        <v>0.4</v>
      </c>
      <c r="AE2074">
        <f>VLOOKUP(X2074,角色属性总表!I:Q,3,FALSE)</f>
        <v>483.84000000000003</v>
      </c>
      <c r="AF2074">
        <f>VLOOKUP(AA2074,角色间职业划分!P:AP,11,FALSE)</f>
        <v>0.33</v>
      </c>
      <c r="AG2074">
        <f t="shared" si="324"/>
        <v>2423.2338316268883</v>
      </c>
      <c r="AH2074">
        <f t="shared" si="325"/>
        <v>483</v>
      </c>
      <c r="AJ2074">
        <f t="shared" si="326"/>
        <v>1940.2338316268883</v>
      </c>
      <c r="AK2074">
        <v>2070</v>
      </c>
    </row>
    <row r="2075" spans="1:37" x14ac:dyDescent="0.15">
      <c r="A2075">
        <v>2071</v>
      </c>
      <c r="B2075">
        <f>ROUND(VLOOKUP(X2075,角色属性总表!AG:AI,2,FALSE)/角色属性总表!$C$34,0)</f>
        <v>157</v>
      </c>
      <c r="C2075">
        <f>ROUND(VLOOKUP(X2075,角色属性总表!Y:AE,3,FALSE)/J2075,0)</f>
        <v>55</v>
      </c>
      <c r="D2075">
        <f>ROUND(VLOOKUP(X2075,角色属性总表!AG:AI,3,FALSE)/角色属性总表!$C$35,0)</f>
        <v>164</v>
      </c>
      <c r="E2075">
        <f t="shared" si="320"/>
        <v>1005</v>
      </c>
      <c r="F2075">
        <f t="shared" si="321"/>
        <v>15</v>
      </c>
      <c r="G2075">
        <f t="shared" si="322"/>
        <v>16</v>
      </c>
      <c r="H2075">
        <v>0</v>
      </c>
      <c r="I2075">
        <f t="shared" si="327"/>
        <v>3</v>
      </c>
      <c r="J2075">
        <f>VLOOKUP(AA2075,角色间职业划分!P:AP,20,FALSE)</f>
        <v>11</v>
      </c>
      <c r="K2075">
        <f>IF(X2075=500,100,VLOOKUP(AA2075,角色间职业划分!P:AP,22,FALSE))</f>
        <v>120</v>
      </c>
      <c r="L2075">
        <f>IF(X2075=500,K2075,VLOOKUP(AA2075,角色间职业划分!P:AP,23,FALSE))</f>
        <v>60</v>
      </c>
      <c r="M2075">
        <f>VLOOKUP(AA2075,角色间职业划分!P:AP,24,FALSE)</f>
        <v>0</v>
      </c>
      <c r="N2075">
        <f>VLOOKUP(AA2075,角色间职业划分!P:AP,14)*100</f>
        <v>95</v>
      </c>
      <c r="O2075">
        <f>VLOOKUP(AA2075,角色间职业划分!P:Z,9,FALSE)</f>
        <v>0</v>
      </c>
      <c r="P2075">
        <f>VLOOKUP(AA2075,角色间职业划分!P:AP,10,FALSE)</f>
        <v>0</v>
      </c>
      <c r="Q2075">
        <f>VLOOKUP(AA2075,角色间职业划分!P:AP,15,FALSE)</f>
        <v>0</v>
      </c>
      <c r="R2075">
        <f>VLOOKUP(AA2075,角色间职业划分!P:AP,16,FALSE)</f>
        <v>0</v>
      </c>
      <c r="S2075">
        <f>VLOOKUP(AA2075,角色间职业划分!P:AP,17,FALSE)</f>
        <v>0</v>
      </c>
      <c r="T2075">
        <f>VLOOKUP(AA2075,角色间职业划分!P:AP,18,FALSE)</f>
        <v>0</v>
      </c>
      <c r="U2075">
        <f>VLOOKUP(AA2075,角色间职业划分!P:AP,27,FALSE)</f>
        <v>0</v>
      </c>
      <c r="V2075">
        <f t="shared" si="323"/>
        <v>3.0000000000000027</v>
      </c>
      <c r="W2075">
        <f>VLOOKUP(AA2075,角色间职业划分!P:Q,2,FALSE)</f>
        <v>20001</v>
      </c>
      <c r="X2075">
        <f t="shared" si="328"/>
        <v>51</v>
      </c>
      <c r="Y2075">
        <f>INT(VLOOKUP(X2075,角色属性总表!AG:AH,2,FALSE)*角色属性总表!$C$38)</f>
        <v>1098</v>
      </c>
      <c r="AA2075">
        <f t="shared" si="329"/>
        <v>21</v>
      </c>
      <c r="AB2075">
        <f>VLOOKUP(X2075,角色属性总表!AG:AI,2,FALSE)*VLOOKUP(角色等级属性!AA2075,角色间职业划分!P:AG,13,FALSE)/角色间职业划分!$AB$9</f>
        <v>2514.538093485462</v>
      </c>
      <c r="AC2075">
        <f>VLOOKUP(X2075,角色属性总表!AG:AI,3,FALSE)*VLOOKUP(AA2075,角色间职业划分!P:AG,8,FALSE)/角色间职业划分!$W$9</f>
        <v>2454.6521999999995</v>
      </c>
      <c r="AD2075">
        <f>VLOOKUP(AA2075,角色间职业划分!P:AP,26,FALSE)</f>
        <v>0.4</v>
      </c>
      <c r="AE2075">
        <f>VLOOKUP(X2075,角色属性总表!I:Q,3,FALSE)</f>
        <v>491.904</v>
      </c>
      <c r="AF2075">
        <f>VLOOKUP(AA2075,角色间职业划分!P:AP,11,FALSE)</f>
        <v>0.33</v>
      </c>
      <c r="AG2075">
        <f t="shared" si="324"/>
        <v>2502.9990454047806</v>
      </c>
      <c r="AH2075">
        <f t="shared" si="325"/>
        <v>492</v>
      </c>
      <c r="AJ2075">
        <f t="shared" si="326"/>
        <v>2010.9990454047806</v>
      </c>
      <c r="AK2075">
        <v>2071</v>
      </c>
    </row>
    <row r="2076" spans="1:37" x14ac:dyDescent="0.15">
      <c r="A2076">
        <v>2072</v>
      </c>
      <c r="B2076">
        <f>ROUND(VLOOKUP(X2076,角色属性总表!AG:AI,2,FALSE)/角色属性总表!$C$34,0)</f>
        <v>159</v>
      </c>
      <c r="C2076">
        <f>ROUND(VLOOKUP(X2076,角色属性总表!Y:AE,3,FALSE)/J2076,0)</f>
        <v>57</v>
      </c>
      <c r="D2076">
        <f>ROUND(VLOOKUP(X2076,角色属性总表!AG:AI,3,FALSE)/角色属性总表!$C$35,0)</f>
        <v>167</v>
      </c>
      <c r="E2076">
        <f t="shared" si="320"/>
        <v>1022</v>
      </c>
      <c r="F2076">
        <f t="shared" si="321"/>
        <v>15</v>
      </c>
      <c r="G2076">
        <f t="shared" si="322"/>
        <v>16</v>
      </c>
      <c r="H2076">
        <v>0</v>
      </c>
      <c r="I2076">
        <f t="shared" si="327"/>
        <v>3</v>
      </c>
      <c r="J2076">
        <f>VLOOKUP(AA2076,角色间职业划分!P:AP,20,FALSE)</f>
        <v>11</v>
      </c>
      <c r="K2076">
        <f>IF(X2076=500,100,VLOOKUP(AA2076,角色间职业划分!P:AP,22,FALSE))</f>
        <v>120</v>
      </c>
      <c r="L2076">
        <f>IF(X2076=500,K2076,VLOOKUP(AA2076,角色间职业划分!P:AP,23,FALSE))</f>
        <v>60</v>
      </c>
      <c r="M2076">
        <f>VLOOKUP(AA2076,角色间职业划分!P:AP,24,FALSE)</f>
        <v>0</v>
      </c>
      <c r="N2076">
        <f>VLOOKUP(AA2076,角色间职业划分!P:AP,14)*100</f>
        <v>95</v>
      </c>
      <c r="O2076">
        <f>VLOOKUP(AA2076,角色间职业划分!P:Z,9,FALSE)</f>
        <v>0</v>
      </c>
      <c r="P2076">
        <f>VLOOKUP(AA2076,角色间职业划分!P:AP,10,FALSE)</f>
        <v>0</v>
      </c>
      <c r="Q2076">
        <f>VLOOKUP(AA2076,角色间职业划分!P:AP,15,FALSE)</f>
        <v>0</v>
      </c>
      <c r="R2076">
        <f>VLOOKUP(AA2076,角色间职业划分!P:AP,16,FALSE)</f>
        <v>0</v>
      </c>
      <c r="S2076">
        <f>VLOOKUP(AA2076,角色间职业划分!P:AP,17,FALSE)</f>
        <v>0</v>
      </c>
      <c r="T2076">
        <f>VLOOKUP(AA2076,角色间职业划分!P:AP,18,FALSE)</f>
        <v>0</v>
      </c>
      <c r="U2076">
        <f>VLOOKUP(AA2076,角色间职业划分!P:AP,27,FALSE)</f>
        <v>0</v>
      </c>
      <c r="V2076">
        <f t="shared" si="323"/>
        <v>3.0000000000000027</v>
      </c>
      <c r="W2076">
        <f>VLOOKUP(AA2076,角色间职业划分!P:Q,2,FALSE)</f>
        <v>20001</v>
      </c>
      <c r="X2076">
        <f t="shared" si="328"/>
        <v>52</v>
      </c>
      <c r="Y2076">
        <f>INT(VLOOKUP(X2076,角色属性总表!AG:AH,2,FALSE)*角色属性总表!$C$38)</f>
        <v>1116</v>
      </c>
      <c r="AA2076">
        <f t="shared" si="329"/>
        <v>21</v>
      </c>
      <c r="AB2076">
        <f>VLOOKUP(X2076,角色属性总表!AG:AI,2,FALSE)*VLOOKUP(角色等级属性!AA2076,角色间职业划分!P:AG,13,FALSE)/角色间职业划分!$AB$9</f>
        <v>2555.76002944424</v>
      </c>
      <c r="AC2076">
        <f>VLOOKUP(X2076,角色属性总表!AG:AI,3,FALSE)*VLOOKUP(AA2076,角色间职业划分!P:AG,8,FALSE)/角色间职业划分!$W$9</f>
        <v>2494.8923999999997</v>
      </c>
      <c r="AD2076">
        <f>VLOOKUP(AA2076,角色间职业划分!P:AP,26,FALSE)</f>
        <v>0.4</v>
      </c>
      <c r="AE2076">
        <f>VLOOKUP(X2076,角色属性总表!I:Q,3,FALSE)</f>
        <v>499.96800000000007</v>
      </c>
      <c r="AF2076">
        <f>VLOOKUP(AA2076,角色间职业划分!P:AP,11,FALSE)</f>
        <v>0.33</v>
      </c>
      <c r="AG2076">
        <f t="shared" si="324"/>
        <v>2583.8497653174322</v>
      </c>
      <c r="AH2076">
        <f t="shared" si="325"/>
        <v>501</v>
      </c>
      <c r="AJ2076">
        <f t="shared" si="326"/>
        <v>2082.8497653174322</v>
      </c>
      <c r="AK2076">
        <v>2072</v>
      </c>
    </row>
    <row r="2077" spans="1:37" x14ac:dyDescent="0.15">
      <c r="A2077">
        <v>2073</v>
      </c>
      <c r="B2077">
        <f>ROUND(VLOOKUP(X2077,角色属性总表!AG:AI,2,FALSE)/角色属性总表!$C$34,0)</f>
        <v>162</v>
      </c>
      <c r="C2077">
        <f>ROUND(VLOOKUP(X2077,角色属性总表!Y:AE,3,FALSE)/J2077,0)</f>
        <v>58</v>
      </c>
      <c r="D2077">
        <f>ROUND(VLOOKUP(X2077,角色属性总表!AG:AI,3,FALSE)/角色属性总表!$C$35,0)</f>
        <v>169</v>
      </c>
      <c r="E2077">
        <f t="shared" si="320"/>
        <v>1038</v>
      </c>
      <c r="F2077">
        <f t="shared" si="321"/>
        <v>15</v>
      </c>
      <c r="G2077">
        <f t="shared" si="322"/>
        <v>16</v>
      </c>
      <c r="H2077">
        <v>0</v>
      </c>
      <c r="I2077">
        <f t="shared" si="327"/>
        <v>3</v>
      </c>
      <c r="J2077">
        <f>VLOOKUP(AA2077,角色间职业划分!P:AP,20,FALSE)</f>
        <v>11</v>
      </c>
      <c r="K2077">
        <f>IF(X2077=500,100,VLOOKUP(AA2077,角色间职业划分!P:AP,22,FALSE))</f>
        <v>120</v>
      </c>
      <c r="L2077">
        <f>IF(X2077=500,K2077,VLOOKUP(AA2077,角色间职业划分!P:AP,23,FALSE))</f>
        <v>60</v>
      </c>
      <c r="M2077">
        <f>VLOOKUP(AA2077,角色间职业划分!P:AP,24,FALSE)</f>
        <v>0</v>
      </c>
      <c r="N2077">
        <f>VLOOKUP(AA2077,角色间职业划分!P:AP,14)*100</f>
        <v>95</v>
      </c>
      <c r="O2077">
        <f>VLOOKUP(AA2077,角色间职业划分!P:Z,9,FALSE)</f>
        <v>0</v>
      </c>
      <c r="P2077">
        <f>VLOOKUP(AA2077,角色间职业划分!P:AP,10,FALSE)</f>
        <v>0</v>
      </c>
      <c r="Q2077">
        <f>VLOOKUP(AA2077,角色间职业划分!P:AP,15,FALSE)</f>
        <v>0</v>
      </c>
      <c r="R2077">
        <f>VLOOKUP(AA2077,角色间职业划分!P:AP,16,FALSE)</f>
        <v>0</v>
      </c>
      <c r="S2077">
        <f>VLOOKUP(AA2077,角色间职业划分!P:AP,17,FALSE)</f>
        <v>0</v>
      </c>
      <c r="T2077">
        <f>VLOOKUP(AA2077,角色间职业划分!P:AP,18,FALSE)</f>
        <v>0</v>
      </c>
      <c r="U2077">
        <f>VLOOKUP(AA2077,角色间职业划分!P:AP,27,FALSE)</f>
        <v>0</v>
      </c>
      <c r="V2077">
        <f t="shared" si="323"/>
        <v>3.0000000000000027</v>
      </c>
      <c r="W2077">
        <f>VLOOKUP(AA2077,角色间职业划分!P:Q,2,FALSE)</f>
        <v>20001</v>
      </c>
      <c r="X2077">
        <f t="shared" si="328"/>
        <v>53</v>
      </c>
      <c r="Y2077">
        <f>INT(VLOOKUP(X2077,角色属性总表!AG:AH,2,FALSE)*角色属性总表!$C$38)</f>
        <v>1134</v>
      </c>
      <c r="AA2077">
        <f t="shared" si="329"/>
        <v>21</v>
      </c>
      <c r="AB2077">
        <f>VLOOKUP(X2077,角色属性总表!AG:AI,2,FALSE)*VLOOKUP(角色等级属性!AA2077,角色间职业划分!P:AG,13,FALSE)/角色间职业划分!$AB$9</f>
        <v>2596.9819654030184</v>
      </c>
      <c r="AC2077">
        <f>VLOOKUP(X2077,角色属性总表!AG:AI,3,FALSE)*VLOOKUP(AA2077,角色间职业划分!P:AG,8,FALSE)/角色间职业划分!$W$9</f>
        <v>2535.1325999999995</v>
      </c>
      <c r="AD2077">
        <f>VLOOKUP(AA2077,角色间职业划分!P:AP,26,FALSE)</f>
        <v>0.4</v>
      </c>
      <c r="AE2077">
        <f>VLOOKUP(X2077,角色属性总表!I:Q,3,FALSE)</f>
        <v>508.03199999999993</v>
      </c>
      <c r="AF2077">
        <f>VLOOKUP(AA2077,角色间职业划分!P:AP,11,FALSE)</f>
        <v>0.33</v>
      </c>
      <c r="AG2077">
        <f t="shared" si="324"/>
        <v>2665.7833144094129</v>
      </c>
      <c r="AH2077">
        <f t="shared" si="325"/>
        <v>507</v>
      </c>
      <c r="AJ2077">
        <f t="shared" si="326"/>
        <v>2158.7833144094129</v>
      </c>
      <c r="AK2077">
        <v>2073</v>
      </c>
    </row>
    <row r="2078" spans="1:37" x14ac:dyDescent="0.15">
      <c r="A2078">
        <v>2074</v>
      </c>
      <c r="B2078">
        <f>ROUND(VLOOKUP(X2078,角色属性总表!AG:AI,2,FALSE)/角色属性总表!$C$34,0)</f>
        <v>165</v>
      </c>
      <c r="C2078">
        <f>ROUND(VLOOKUP(X2078,角色属性总表!Y:AE,3,FALSE)/J2078,0)</f>
        <v>60</v>
      </c>
      <c r="D2078">
        <f>ROUND(VLOOKUP(X2078,角色属性总表!AG:AI,3,FALSE)/角色属性总表!$C$35,0)</f>
        <v>172</v>
      </c>
      <c r="E2078">
        <f t="shared" si="320"/>
        <v>1055</v>
      </c>
      <c r="F2078">
        <f t="shared" si="321"/>
        <v>15</v>
      </c>
      <c r="G2078">
        <f t="shared" si="322"/>
        <v>16</v>
      </c>
      <c r="H2078">
        <v>0</v>
      </c>
      <c r="I2078">
        <f t="shared" si="327"/>
        <v>3</v>
      </c>
      <c r="J2078">
        <f>VLOOKUP(AA2078,角色间职业划分!P:AP,20,FALSE)</f>
        <v>11</v>
      </c>
      <c r="K2078">
        <f>IF(X2078=500,100,VLOOKUP(AA2078,角色间职业划分!P:AP,22,FALSE))</f>
        <v>120</v>
      </c>
      <c r="L2078">
        <f>IF(X2078=500,K2078,VLOOKUP(AA2078,角色间职业划分!P:AP,23,FALSE))</f>
        <v>60</v>
      </c>
      <c r="M2078">
        <f>VLOOKUP(AA2078,角色间职业划分!P:AP,24,FALSE)</f>
        <v>0</v>
      </c>
      <c r="N2078">
        <f>VLOOKUP(AA2078,角色间职业划分!P:AP,14)*100</f>
        <v>95</v>
      </c>
      <c r="O2078">
        <f>VLOOKUP(AA2078,角色间职业划分!P:Z,9,FALSE)</f>
        <v>0</v>
      </c>
      <c r="P2078">
        <f>VLOOKUP(AA2078,角色间职业划分!P:AP,10,FALSE)</f>
        <v>0</v>
      </c>
      <c r="Q2078">
        <f>VLOOKUP(AA2078,角色间职业划分!P:AP,15,FALSE)</f>
        <v>0</v>
      </c>
      <c r="R2078">
        <f>VLOOKUP(AA2078,角色间职业划分!P:AP,16,FALSE)</f>
        <v>0</v>
      </c>
      <c r="S2078">
        <f>VLOOKUP(AA2078,角色间职业划分!P:AP,17,FALSE)</f>
        <v>0</v>
      </c>
      <c r="T2078">
        <f>VLOOKUP(AA2078,角色间职业划分!P:AP,18,FALSE)</f>
        <v>0</v>
      </c>
      <c r="U2078">
        <f>VLOOKUP(AA2078,角色间职业划分!P:AP,27,FALSE)</f>
        <v>0</v>
      </c>
      <c r="V2078">
        <f t="shared" si="323"/>
        <v>3.0000000000000027</v>
      </c>
      <c r="W2078">
        <f>VLOOKUP(AA2078,角色间职业划分!P:Q,2,FALSE)</f>
        <v>20001</v>
      </c>
      <c r="X2078">
        <f t="shared" si="328"/>
        <v>54</v>
      </c>
      <c r="Y2078">
        <f>INT(VLOOKUP(X2078,角色属性总表!AG:AH,2,FALSE)*角色属性总表!$C$38)</f>
        <v>1152</v>
      </c>
      <c r="AA2078">
        <f t="shared" si="329"/>
        <v>21</v>
      </c>
      <c r="AB2078">
        <f>VLOOKUP(X2078,角色属性总表!AG:AI,2,FALSE)*VLOOKUP(角色等级属性!AA2078,角色间职业划分!P:AG,13,FALSE)/角色间职业划分!$AB$9</f>
        <v>2638.2039013617964</v>
      </c>
      <c r="AC2078">
        <f>VLOOKUP(X2078,角色属性总表!AG:AI,3,FALSE)*VLOOKUP(AA2078,角色间职业划分!P:AG,8,FALSE)/角色间职业划分!$W$9</f>
        <v>2575.3727999999996</v>
      </c>
      <c r="AD2078">
        <f>VLOOKUP(AA2078,角色间职业划分!P:AP,26,FALSE)</f>
        <v>0.4</v>
      </c>
      <c r="AE2078">
        <f>VLOOKUP(X2078,角色属性总表!I:Q,3,FALSE)</f>
        <v>516.096</v>
      </c>
      <c r="AF2078">
        <f>VLOOKUP(AA2078,角色间职业划分!P:AP,11,FALSE)</f>
        <v>0.33</v>
      </c>
      <c r="AG2078">
        <f t="shared" si="324"/>
        <v>2748.7971694205635</v>
      </c>
      <c r="AH2078">
        <f t="shared" si="325"/>
        <v>516</v>
      </c>
      <c r="AJ2078">
        <f t="shared" si="326"/>
        <v>2232.7971694205635</v>
      </c>
      <c r="AK2078">
        <v>2074</v>
      </c>
    </row>
    <row r="2079" spans="1:37" x14ac:dyDescent="0.15">
      <c r="A2079">
        <v>2075</v>
      </c>
      <c r="B2079">
        <f>ROUND(VLOOKUP(X2079,角色属性总表!AG:AI,2,FALSE)/角色属性总表!$C$34,0)</f>
        <v>167</v>
      </c>
      <c r="C2079">
        <f>ROUND(VLOOKUP(X2079,角色属性总表!Y:AE,3,FALSE)/J2079,0)</f>
        <v>62</v>
      </c>
      <c r="D2079">
        <f>ROUND(VLOOKUP(X2079,角色属性总表!AG:AI,3,FALSE)/角色属性总表!$C$35,0)</f>
        <v>175</v>
      </c>
      <c r="E2079">
        <f t="shared" si="320"/>
        <v>1071</v>
      </c>
      <c r="F2079">
        <f t="shared" si="321"/>
        <v>15</v>
      </c>
      <c r="G2079">
        <f t="shared" si="322"/>
        <v>16</v>
      </c>
      <c r="H2079">
        <v>0</v>
      </c>
      <c r="I2079">
        <f t="shared" si="327"/>
        <v>3</v>
      </c>
      <c r="J2079">
        <f>VLOOKUP(AA2079,角色间职业划分!P:AP,20,FALSE)</f>
        <v>11</v>
      </c>
      <c r="K2079">
        <f>IF(X2079=500,100,VLOOKUP(AA2079,角色间职业划分!P:AP,22,FALSE))</f>
        <v>120</v>
      </c>
      <c r="L2079">
        <f>IF(X2079=500,K2079,VLOOKUP(AA2079,角色间职业划分!P:AP,23,FALSE))</f>
        <v>60</v>
      </c>
      <c r="M2079">
        <f>VLOOKUP(AA2079,角色间职业划分!P:AP,24,FALSE)</f>
        <v>0</v>
      </c>
      <c r="N2079">
        <f>VLOOKUP(AA2079,角色间职业划分!P:AP,14)*100</f>
        <v>95</v>
      </c>
      <c r="O2079">
        <f>VLOOKUP(AA2079,角色间职业划分!P:Z,9,FALSE)</f>
        <v>0</v>
      </c>
      <c r="P2079">
        <f>VLOOKUP(AA2079,角色间职业划分!P:AP,10,FALSE)</f>
        <v>0</v>
      </c>
      <c r="Q2079">
        <f>VLOOKUP(AA2079,角色间职业划分!P:AP,15,FALSE)</f>
        <v>0</v>
      </c>
      <c r="R2079">
        <f>VLOOKUP(AA2079,角色间职业划分!P:AP,16,FALSE)</f>
        <v>0</v>
      </c>
      <c r="S2079">
        <f>VLOOKUP(AA2079,角色间职业划分!P:AP,17,FALSE)</f>
        <v>0</v>
      </c>
      <c r="T2079">
        <f>VLOOKUP(AA2079,角色间职业划分!P:AP,18,FALSE)</f>
        <v>0</v>
      </c>
      <c r="U2079">
        <f>VLOOKUP(AA2079,角色间职业划分!P:AP,27,FALSE)</f>
        <v>0</v>
      </c>
      <c r="V2079">
        <f t="shared" si="323"/>
        <v>3.0000000000000027</v>
      </c>
      <c r="W2079">
        <f>VLOOKUP(AA2079,角色间职业划分!P:Q,2,FALSE)</f>
        <v>20001</v>
      </c>
      <c r="X2079">
        <f t="shared" si="328"/>
        <v>55</v>
      </c>
      <c r="Y2079">
        <f>INT(VLOOKUP(X2079,角色属性总表!AG:AH,2,FALSE)*角色属性总表!$C$38)</f>
        <v>1170</v>
      </c>
      <c r="AA2079">
        <f t="shared" si="329"/>
        <v>21</v>
      </c>
      <c r="AB2079">
        <f>VLOOKUP(X2079,角色属性总表!AG:AI,2,FALSE)*VLOOKUP(角色等级属性!AA2079,角色间职业划分!P:AG,13,FALSE)/角色间职业划分!$AB$9</f>
        <v>2679.4258373205744</v>
      </c>
      <c r="AC2079">
        <f>VLOOKUP(X2079,角色属性总表!AG:AI,3,FALSE)*VLOOKUP(AA2079,角色间职业划分!P:AG,8,FALSE)/角色间职业划分!$W$9</f>
        <v>2615.6129999999998</v>
      </c>
      <c r="AD2079">
        <f>VLOOKUP(AA2079,角色间职业划分!P:AP,26,FALSE)</f>
        <v>0.4</v>
      </c>
      <c r="AE2079">
        <f>VLOOKUP(X2079,角色属性总表!I:Q,3,FALSE)</f>
        <v>524.16</v>
      </c>
      <c r="AF2079">
        <f>VLOOKUP(AA2079,角色间职业划分!P:AP,11,FALSE)</f>
        <v>0.33</v>
      </c>
      <c r="AG2079">
        <f t="shared" si="324"/>
        <v>2832.8889538847047</v>
      </c>
      <c r="AH2079">
        <f t="shared" si="325"/>
        <v>525</v>
      </c>
      <c r="AJ2079">
        <f t="shared" si="326"/>
        <v>2307.8889538847047</v>
      </c>
      <c r="AK2079">
        <v>2075</v>
      </c>
    </row>
    <row r="2080" spans="1:37" x14ac:dyDescent="0.15">
      <c r="A2080">
        <v>2076</v>
      </c>
      <c r="B2080">
        <f>ROUND(VLOOKUP(X2080,角色属性总表!AG:AI,2,FALSE)/角色属性总表!$C$34,0)</f>
        <v>170</v>
      </c>
      <c r="C2080">
        <f>ROUND(VLOOKUP(X2080,角色属性总表!Y:AE,3,FALSE)/J2080,0)</f>
        <v>63</v>
      </c>
      <c r="D2080">
        <f>ROUND(VLOOKUP(X2080,角色属性总表!AG:AI,3,FALSE)/角色属性总表!$C$35,0)</f>
        <v>177</v>
      </c>
      <c r="E2080">
        <f t="shared" si="320"/>
        <v>1088</v>
      </c>
      <c r="F2080">
        <f t="shared" si="321"/>
        <v>15</v>
      </c>
      <c r="G2080">
        <f t="shared" si="322"/>
        <v>16</v>
      </c>
      <c r="H2080">
        <v>0</v>
      </c>
      <c r="I2080">
        <f t="shared" si="327"/>
        <v>3</v>
      </c>
      <c r="J2080">
        <f>VLOOKUP(AA2080,角色间职业划分!P:AP,20,FALSE)</f>
        <v>11</v>
      </c>
      <c r="K2080">
        <f>IF(X2080=500,100,VLOOKUP(AA2080,角色间职业划分!P:AP,22,FALSE))</f>
        <v>120</v>
      </c>
      <c r="L2080">
        <f>IF(X2080=500,K2080,VLOOKUP(AA2080,角色间职业划分!P:AP,23,FALSE))</f>
        <v>60</v>
      </c>
      <c r="M2080">
        <f>VLOOKUP(AA2080,角色间职业划分!P:AP,24,FALSE)</f>
        <v>0</v>
      </c>
      <c r="N2080">
        <f>VLOOKUP(AA2080,角色间职业划分!P:AP,14)*100</f>
        <v>95</v>
      </c>
      <c r="O2080">
        <f>VLOOKUP(AA2080,角色间职业划分!P:Z,9,FALSE)</f>
        <v>0</v>
      </c>
      <c r="P2080">
        <f>VLOOKUP(AA2080,角色间职业划分!P:AP,10,FALSE)</f>
        <v>0</v>
      </c>
      <c r="Q2080">
        <f>VLOOKUP(AA2080,角色间职业划分!P:AP,15,FALSE)</f>
        <v>0</v>
      </c>
      <c r="R2080">
        <f>VLOOKUP(AA2080,角色间职业划分!P:AP,16,FALSE)</f>
        <v>0</v>
      </c>
      <c r="S2080">
        <f>VLOOKUP(AA2080,角色间职业划分!P:AP,17,FALSE)</f>
        <v>0</v>
      </c>
      <c r="T2080">
        <f>VLOOKUP(AA2080,角色间职业划分!P:AP,18,FALSE)</f>
        <v>0</v>
      </c>
      <c r="U2080">
        <f>VLOOKUP(AA2080,角色间职业划分!P:AP,27,FALSE)</f>
        <v>0</v>
      </c>
      <c r="V2080">
        <f t="shared" si="323"/>
        <v>3.0000000000000027</v>
      </c>
      <c r="W2080">
        <f>VLOOKUP(AA2080,角色间职业划分!P:Q,2,FALSE)</f>
        <v>20001</v>
      </c>
      <c r="X2080">
        <f t="shared" si="328"/>
        <v>56</v>
      </c>
      <c r="Y2080">
        <f>INT(VLOOKUP(X2080,角色属性总表!AG:AH,2,FALSE)*角色属性总表!$C$38)</f>
        <v>1188</v>
      </c>
      <c r="AA2080">
        <f t="shared" si="329"/>
        <v>21</v>
      </c>
      <c r="AB2080">
        <f>VLOOKUP(X2080,角色属性总表!AG:AI,2,FALSE)*VLOOKUP(角色等级属性!AA2080,角色间职业划分!P:AG,13,FALSE)/角色间职业划分!$AB$9</f>
        <v>2720.6477732793524</v>
      </c>
      <c r="AC2080">
        <f>VLOOKUP(X2080,角色属性总表!AG:AI,3,FALSE)*VLOOKUP(AA2080,角色间职业划分!P:AG,8,FALSE)/角色间职业划分!$W$9</f>
        <v>2655.8531999999996</v>
      </c>
      <c r="AD2080">
        <f>VLOOKUP(AA2080,角色间职业划分!P:AP,26,FALSE)</f>
        <v>0.4</v>
      </c>
      <c r="AE2080">
        <f>VLOOKUP(X2080,角色属性总表!I:Q,3,FALSE)</f>
        <v>532.22399999999993</v>
      </c>
      <c r="AF2080">
        <f>VLOOKUP(AA2080,角色间职业划分!P:AP,11,FALSE)</f>
        <v>0.33</v>
      </c>
      <c r="AG2080">
        <f t="shared" si="324"/>
        <v>2918.0564316774216</v>
      </c>
      <c r="AH2080">
        <f t="shared" si="325"/>
        <v>531</v>
      </c>
      <c r="AJ2080">
        <f t="shared" si="326"/>
        <v>2387.0564316774216</v>
      </c>
      <c r="AK2080">
        <v>2076</v>
      </c>
    </row>
    <row r="2081" spans="1:37" x14ac:dyDescent="0.15">
      <c r="A2081">
        <v>2077</v>
      </c>
      <c r="B2081">
        <f>ROUND(VLOOKUP(X2081,角色属性总表!AG:AI,2,FALSE)/角色属性总表!$C$34,0)</f>
        <v>172</v>
      </c>
      <c r="C2081">
        <f>ROUND(VLOOKUP(X2081,角色属性总表!Y:AE,3,FALSE)/J2081,0)</f>
        <v>65</v>
      </c>
      <c r="D2081">
        <f>ROUND(VLOOKUP(X2081,角色属性总表!AG:AI,3,FALSE)/角色属性总表!$C$35,0)</f>
        <v>180</v>
      </c>
      <c r="E2081">
        <f t="shared" si="320"/>
        <v>1104</v>
      </c>
      <c r="F2081">
        <f t="shared" si="321"/>
        <v>15</v>
      </c>
      <c r="G2081">
        <f t="shared" si="322"/>
        <v>16</v>
      </c>
      <c r="H2081">
        <v>0</v>
      </c>
      <c r="I2081">
        <f t="shared" si="327"/>
        <v>3</v>
      </c>
      <c r="J2081">
        <f>VLOOKUP(AA2081,角色间职业划分!P:AP,20,FALSE)</f>
        <v>11</v>
      </c>
      <c r="K2081">
        <f>IF(X2081=500,100,VLOOKUP(AA2081,角色间职业划分!P:AP,22,FALSE))</f>
        <v>120</v>
      </c>
      <c r="L2081">
        <f>IF(X2081=500,K2081,VLOOKUP(AA2081,角色间职业划分!P:AP,23,FALSE))</f>
        <v>60</v>
      </c>
      <c r="M2081">
        <f>VLOOKUP(AA2081,角色间职业划分!P:AP,24,FALSE)</f>
        <v>0</v>
      </c>
      <c r="N2081">
        <f>VLOOKUP(AA2081,角色间职业划分!P:AP,14)*100</f>
        <v>95</v>
      </c>
      <c r="O2081">
        <f>VLOOKUP(AA2081,角色间职业划分!P:Z,9,FALSE)</f>
        <v>0</v>
      </c>
      <c r="P2081">
        <f>VLOOKUP(AA2081,角色间职业划分!P:AP,10,FALSE)</f>
        <v>0</v>
      </c>
      <c r="Q2081">
        <f>VLOOKUP(AA2081,角色间职业划分!P:AP,15,FALSE)</f>
        <v>0</v>
      </c>
      <c r="R2081">
        <f>VLOOKUP(AA2081,角色间职业划分!P:AP,16,FALSE)</f>
        <v>0</v>
      </c>
      <c r="S2081">
        <f>VLOOKUP(AA2081,角色间职业划分!P:AP,17,FALSE)</f>
        <v>0</v>
      </c>
      <c r="T2081">
        <f>VLOOKUP(AA2081,角色间职业划分!P:AP,18,FALSE)</f>
        <v>0</v>
      </c>
      <c r="U2081">
        <f>VLOOKUP(AA2081,角色间职业划分!P:AP,27,FALSE)</f>
        <v>0</v>
      </c>
      <c r="V2081">
        <f t="shared" si="323"/>
        <v>3.0000000000000027</v>
      </c>
      <c r="W2081">
        <f>VLOOKUP(AA2081,角色间职业划分!P:Q,2,FALSE)</f>
        <v>20001</v>
      </c>
      <c r="X2081">
        <f t="shared" si="328"/>
        <v>57</v>
      </c>
      <c r="Y2081">
        <f>INT(VLOOKUP(X2081,角色属性总表!AG:AH,2,FALSE)*角色属性总表!$C$38)</f>
        <v>1206</v>
      </c>
      <c r="AA2081">
        <f t="shared" si="329"/>
        <v>21</v>
      </c>
      <c r="AB2081">
        <f>VLOOKUP(X2081,角色属性总表!AG:AI,2,FALSE)*VLOOKUP(角色等级属性!AA2081,角色间职业划分!P:AG,13,FALSE)/角色间职业划分!$AB$9</f>
        <v>2761.8697092381308</v>
      </c>
      <c r="AC2081">
        <f>VLOOKUP(X2081,角色属性总表!AG:AI,3,FALSE)*VLOOKUP(AA2081,角色间职业划分!P:AG,8,FALSE)/角色间职业划分!$W$9</f>
        <v>2696.0934000000002</v>
      </c>
      <c r="AD2081">
        <f>VLOOKUP(AA2081,角色间职业划分!P:AP,26,FALSE)</f>
        <v>0.4</v>
      </c>
      <c r="AE2081">
        <f>VLOOKUP(X2081,角色属性总表!I:Q,3,FALSE)</f>
        <v>540.28800000000012</v>
      </c>
      <c r="AF2081">
        <f>VLOOKUP(AA2081,角色间职业划分!P:AP,11,FALSE)</f>
        <v>0.33</v>
      </c>
      <c r="AG2081">
        <f t="shared" si="324"/>
        <v>3004.2975009764273</v>
      </c>
      <c r="AH2081">
        <f t="shared" si="325"/>
        <v>540</v>
      </c>
      <c r="AJ2081">
        <f t="shared" si="326"/>
        <v>2464.2975009764273</v>
      </c>
      <c r="AK2081">
        <v>2077</v>
      </c>
    </row>
    <row r="2082" spans="1:37" x14ac:dyDescent="0.15">
      <c r="A2082">
        <v>2078</v>
      </c>
      <c r="B2082">
        <f>ROUND(VLOOKUP(X2082,角色属性总表!AG:AI,2,FALSE)/角色属性总表!$C$34,0)</f>
        <v>175</v>
      </c>
      <c r="C2082">
        <f>ROUND(VLOOKUP(X2082,角色属性总表!Y:AE,3,FALSE)/J2082,0)</f>
        <v>67</v>
      </c>
      <c r="D2082">
        <f>ROUND(VLOOKUP(X2082,角色属性总表!AG:AI,3,FALSE)/角色属性总表!$C$35,0)</f>
        <v>183</v>
      </c>
      <c r="E2082">
        <f t="shared" si="320"/>
        <v>1121</v>
      </c>
      <c r="F2082">
        <f t="shared" si="321"/>
        <v>15</v>
      </c>
      <c r="G2082">
        <f t="shared" si="322"/>
        <v>16</v>
      </c>
      <c r="H2082">
        <v>0</v>
      </c>
      <c r="I2082">
        <f t="shared" si="327"/>
        <v>3</v>
      </c>
      <c r="J2082">
        <f>VLOOKUP(AA2082,角色间职业划分!P:AP,20,FALSE)</f>
        <v>11</v>
      </c>
      <c r="K2082">
        <f>IF(X2082=500,100,VLOOKUP(AA2082,角色间职业划分!P:AP,22,FALSE))</f>
        <v>120</v>
      </c>
      <c r="L2082">
        <f>IF(X2082=500,K2082,VLOOKUP(AA2082,角色间职业划分!P:AP,23,FALSE))</f>
        <v>60</v>
      </c>
      <c r="M2082">
        <f>VLOOKUP(AA2082,角色间职业划分!P:AP,24,FALSE)</f>
        <v>0</v>
      </c>
      <c r="N2082">
        <f>VLOOKUP(AA2082,角色间职业划分!P:AP,14)*100</f>
        <v>95</v>
      </c>
      <c r="O2082">
        <f>VLOOKUP(AA2082,角色间职业划分!P:Z,9,FALSE)</f>
        <v>0</v>
      </c>
      <c r="P2082">
        <f>VLOOKUP(AA2082,角色间职业划分!P:AP,10,FALSE)</f>
        <v>0</v>
      </c>
      <c r="Q2082">
        <f>VLOOKUP(AA2082,角色间职业划分!P:AP,15,FALSE)</f>
        <v>0</v>
      </c>
      <c r="R2082">
        <f>VLOOKUP(AA2082,角色间职业划分!P:AP,16,FALSE)</f>
        <v>0</v>
      </c>
      <c r="S2082">
        <f>VLOOKUP(AA2082,角色间职业划分!P:AP,17,FALSE)</f>
        <v>0</v>
      </c>
      <c r="T2082">
        <f>VLOOKUP(AA2082,角色间职业划分!P:AP,18,FALSE)</f>
        <v>0</v>
      </c>
      <c r="U2082">
        <f>VLOOKUP(AA2082,角色间职业划分!P:AP,27,FALSE)</f>
        <v>0</v>
      </c>
      <c r="V2082">
        <f t="shared" si="323"/>
        <v>3.0000000000000027</v>
      </c>
      <c r="W2082">
        <f>VLOOKUP(AA2082,角色间职业划分!P:Q,2,FALSE)</f>
        <v>20001</v>
      </c>
      <c r="X2082">
        <f t="shared" si="328"/>
        <v>58</v>
      </c>
      <c r="Y2082">
        <f>INT(VLOOKUP(X2082,角色属性总表!AG:AH,2,FALSE)*角色属性总表!$C$38)</f>
        <v>1224</v>
      </c>
      <c r="AA2082">
        <f t="shared" si="329"/>
        <v>21</v>
      </c>
      <c r="AB2082">
        <f>VLOOKUP(X2082,角色属性总表!AG:AI,2,FALSE)*VLOOKUP(角色等级属性!AA2082,角色间职业划分!P:AG,13,FALSE)/角色间职业划分!$AB$9</f>
        <v>2803.0916451969088</v>
      </c>
      <c r="AC2082">
        <f>VLOOKUP(X2082,角色属性总表!AG:AI,3,FALSE)*VLOOKUP(AA2082,角色间职业划分!P:AG,8,FALSE)/角色间职业划分!$W$9</f>
        <v>2736.333599999999</v>
      </c>
      <c r="AD2082">
        <f>VLOOKUP(AA2082,角色间职业划分!P:AP,26,FALSE)</f>
        <v>0.4</v>
      </c>
      <c r="AE2082">
        <f>VLOOKUP(X2082,角色属性总表!I:Q,3,FALSE)</f>
        <v>548.35199999999998</v>
      </c>
      <c r="AF2082">
        <f>VLOOKUP(AA2082,角色间职业划分!P:AP,11,FALSE)</f>
        <v>0.33</v>
      </c>
      <c r="AG2082">
        <f t="shared" si="324"/>
        <v>3091.6101886015781</v>
      </c>
      <c r="AH2082">
        <f t="shared" si="325"/>
        <v>549</v>
      </c>
      <c r="AJ2082">
        <f t="shared" si="326"/>
        <v>2542.6101886015781</v>
      </c>
      <c r="AK2082">
        <v>2078</v>
      </c>
    </row>
    <row r="2083" spans="1:37" x14ac:dyDescent="0.15">
      <c r="A2083">
        <v>2079</v>
      </c>
      <c r="B2083">
        <f>ROUND(VLOOKUP(X2083,角色属性总表!AG:AI,2,FALSE)/角色属性总表!$C$34,0)</f>
        <v>177</v>
      </c>
      <c r="C2083">
        <f>ROUND(VLOOKUP(X2083,角色属性总表!Y:AE,3,FALSE)/J2083,0)</f>
        <v>68</v>
      </c>
      <c r="D2083">
        <f>ROUND(VLOOKUP(X2083,角色属性总表!AG:AI,3,FALSE)/角色属性总表!$C$35,0)</f>
        <v>185</v>
      </c>
      <c r="E2083">
        <f t="shared" si="320"/>
        <v>1137</v>
      </c>
      <c r="F2083">
        <f t="shared" si="321"/>
        <v>15</v>
      </c>
      <c r="G2083">
        <f t="shared" si="322"/>
        <v>16</v>
      </c>
      <c r="H2083">
        <v>0</v>
      </c>
      <c r="I2083">
        <f t="shared" si="327"/>
        <v>3</v>
      </c>
      <c r="J2083">
        <f>VLOOKUP(AA2083,角色间职业划分!P:AP,20,FALSE)</f>
        <v>11</v>
      </c>
      <c r="K2083">
        <f>IF(X2083=500,100,VLOOKUP(AA2083,角色间职业划分!P:AP,22,FALSE))</f>
        <v>120</v>
      </c>
      <c r="L2083">
        <f>IF(X2083=500,K2083,VLOOKUP(AA2083,角色间职业划分!P:AP,23,FALSE))</f>
        <v>60</v>
      </c>
      <c r="M2083">
        <f>VLOOKUP(AA2083,角色间职业划分!P:AP,24,FALSE)</f>
        <v>0</v>
      </c>
      <c r="N2083">
        <f>VLOOKUP(AA2083,角色间职业划分!P:AP,14)*100</f>
        <v>95</v>
      </c>
      <c r="O2083">
        <f>VLOOKUP(AA2083,角色间职业划分!P:Z,9,FALSE)</f>
        <v>0</v>
      </c>
      <c r="P2083">
        <f>VLOOKUP(AA2083,角色间职业划分!P:AP,10,FALSE)</f>
        <v>0</v>
      </c>
      <c r="Q2083">
        <f>VLOOKUP(AA2083,角色间职业划分!P:AP,15,FALSE)</f>
        <v>0</v>
      </c>
      <c r="R2083">
        <f>VLOOKUP(AA2083,角色间职业划分!P:AP,16,FALSE)</f>
        <v>0</v>
      </c>
      <c r="S2083">
        <f>VLOOKUP(AA2083,角色间职业划分!P:AP,17,FALSE)</f>
        <v>0</v>
      </c>
      <c r="T2083">
        <f>VLOOKUP(AA2083,角色间职业划分!P:AP,18,FALSE)</f>
        <v>0</v>
      </c>
      <c r="U2083">
        <f>VLOOKUP(AA2083,角色间职业划分!P:AP,27,FALSE)</f>
        <v>0</v>
      </c>
      <c r="V2083">
        <f t="shared" si="323"/>
        <v>3.0000000000000027</v>
      </c>
      <c r="W2083">
        <f>VLOOKUP(AA2083,角色间职业划分!P:Q,2,FALSE)</f>
        <v>20001</v>
      </c>
      <c r="X2083">
        <f t="shared" si="328"/>
        <v>59</v>
      </c>
      <c r="Y2083">
        <f>INT(VLOOKUP(X2083,角色属性总表!AG:AH,2,FALSE)*角色属性总表!$C$38)</f>
        <v>1242</v>
      </c>
      <c r="AA2083">
        <f t="shared" si="329"/>
        <v>21</v>
      </c>
      <c r="AB2083">
        <f>VLOOKUP(X2083,角色属性总表!AG:AI,2,FALSE)*VLOOKUP(角色等级属性!AA2083,角色间职业划分!P:AG,13,FALSE)/角色间职业划分!$AB$9</f>
        <v>2844.3135811556867</v>
      </c>
      <c r="AC2083">
        <f>VLOOKUP(X2083,角色属性总表!AG:AI,3,FALSE)*VLOOKUP(AA2083,角色间职业划分!P:AG,8,FALSE)/角色间职业划分!$W$9</f>
        <v>2776.5737999999997</v>
      </c>
      <c r="AD2083">
        <f>VLOOKUP(AA2083,角色间职业划分!P:AP,26,FALSE)</f>
        <v>0.4</v>
      </c>
      <c r="AE2083">
        <f>VLOOKUP(X2083,角色属性总表!I:Q,3,FALSE)</f>
        <v>556.41600000000005</v>
      </c>
      <c r="AF2083">
        <f>VLOOKUP(AA2083,角色间职业划分!P:AP,11,FALSE)</f>
        <v>0.33</v>
      </c>
      <c r="AG2083">
        <f t="shared" si="324"/>
        <v>3179.9926447047615</v>
      </c>
      <c r="AH2083">
        <f t="shared" si="325"/>
        <v>555</v>
      </c>
      <c r="AJ2083">
        <f t="shared" si="326"/>
        <v>2624.9926447047615</v>
      </c>
      <c r="AK2083">
        <v>2079</v>
      </c>
    </row>
    <row r="2084" spans="1:37" x14ac:dyDescent="0.15">
      <c r="A2084">
        <v>2080</v>
      </c>
      <c r="B2084">
        <f>ROUND(VLOOKUP(X2084,角色属性总表!AG:AI,2,FALSE)/角色属性总表!$C$34,0)</f>
        <v>180</v>
      </c>
      <c r="C2084">
        <f>ROUND(VLOOKUP(X2084,角色属性总表!Y:AE,3,FALSE)/J2084,0)</f>
        <v>70</v>
      </c>
      <c r="D2084">
        <f>ROUND(VLOOKUP(X2084,角色属性总表!AG:AI,3,FALSE)/角色属性总表!$C$35,0)</f>
        <v>188</v>
      </c>
      <c r="E2084">
        <f t="shared" si="320"/>
        <v>1154</v>
      </c>
      <c r="F2084">
        <f t="shared" si="321"/>
        <v>15</v>
      </c>
      <c r="G2084">
        <f t="shared" si="322"/>
        <v>16</v>
      </c>
      <c r="H2084">
        <v>0</v>
      </c>
      <c r="I2084">
        <f t="shared" si="327"/>
        <v>3</v>
      </c>
      <c r="J2084">
        <f>VLOOKUP(AA2084,角色间职业划分!P:AP,20,FALSE)</f>
        <v>11</v>
      </c>
      <c r="K2084">
        <f>IF(X2084=500,100,VLOOKUP(AA2084,角色间职业划分!P:AP,22,FALSE))</f>
        <v>120</v>
      </c>
      <c r="L2084">
        <f>IF(X2084=500,K2084,VLOOKUP(AA2084,角色间职业划分!P:AP,23,FALSE))</f>
        <v>60</v>
      </c>
      <c r="M2084">
        <f>VLOOKUP(AA2084,角色间职业划分!P:AP,24,FALSE)</f>
        <v>0</v>
      </c>
      <c r="N2084">
        <f>VLOOKUP(AA2084,角色间职业划分!P:AP,14)*100</f>
        <v>95</v>
      </c>
      <c r="O2084">
        <f>VLOOKUP(AA2084,角色间职业划分!P:Z,9,FALSE)</f>
        <v>0</v>
      </c>
      <c r="P2084">
        <f>VLOOKUP(AA2084,角色间职业划分!P:AP,10,FALSE)</f>
        <v>0</v>
      </c>
      <c r="Q2084">
        <f>VLOOKUP(AA2084,角色间职业划分!P:AP,15,FALSE)</f>
        <v>0</v>
      </c>
      <c r="R2084">
        <f>VLOOKUP(AA2084,角色间职业划分!P:AP,16,FALSE)</f>
        <v>0</v>
      </c>
      <c r="S2084">
        <f>VLOOKUP(AA2084,角色间职业划分!P:AP,17,FALSE)</f>
        <v>0</v>
      </c>
      <c r="T2084">
        <f>VLOOKUP(AA2084,角色间职业划分!P:AP,18,FALSE)</f>
        <v>0</v>
      </c>
      <c r="U2084">
        <f>VLOOKUP(AA2084,角色间职业划分!P:AP,27,FALSE)</f>
        <v>0</v>
      </c>
      <c r="V2084">
        <f t="shared" si="323"/>
        <v>3.0000000000000027</v>
      </c>
      <c r="W2084">
        <f>VLOOKUP(AA2084,角色间职业划分!P:Q,2,FALSE)</f>
        <v>20001</v>
      </c>
      <c r="X2084">
        <f t="shared" si="328"/>
        <v>60</v>
      </c>
      <c r="Y2084">
        <f>INT(VLOOKUP(X2084,角色属性总表!AG:AH,2,FALSE)*角色属性总表!$C$38)</f>
        <v>1260</v>
      </c>
      <c r="AA2084">
        <f t="shared" si="329"/>
        <v>21</v>
      </c>
      <c r="AB2084">
        <f>VLOOKUP(X2084,角色属性总表!AG:AI,2,FALSE)*VLOOKUP(角色等级属性!AA2084,角色间职业划分!P:AG,13,FALSE)/角色间职业划分!$AB$9</f>
        <v>2885.5355171144647</v>
      </c>
      <c r="AC2084">
        <f>VLOOKUP(X2084,角色属性总表!AG:AI,3,FALSE)*VLOOKUP(AA2084,角色间职业划分!P:AG,8,FALSE)/角色间职业划分!$W$9</f>
        <v>2816.8139999999994</v>
      </c>
      <c r="AD2084">
        <f>VLOOKUP(AA2084,角色间职业划分!P:AP,26,FALSE)</f>
        <v>0.4</v>
      </c>
      <c r="AE2084">
        <f>VLOOKUP(X2084,角色属性总表!I:Q,3,FALSE)</f>
        <v>564.48</v>
      </c>
      <c r="AF2084">
        <f>VLOOKUP(AA2084,角色间职业划分!P:AP,11,FALSE)</f>
        <v>0.33</v>
      </c>
      <c r="AG2084">
        <f t="shared" si="324"/>
        <v>3269.4431377826704</v>
      </c>
      <c r="AH2084">
        <f t="shared" si="325"/>
        <v>564</v>
      </c>
      <c r="AJ2084">
        <f t="shared" si="326"/>
        <v>2705.4431377826704</v>
      </c>
      <c r="AK2084">
        <v>2080</v>
      </c>
    </row>
    <row r="2085" spans="1:37" x14ac:dyDescent="0.15">
      <c r="A2085">
        <v>2081</v>
      </c>
      <c r="B2085">
        <f>ROUND(VLOOKUP(X2085,角色属性总表!AG:AI,2,FALSE)/角色属性总表!$C$34,0)</f>
        <v>183</v>
      </c>
      <c r="C2085">
        <f>ROUND(VLOOKUP(X2085,角色属性总表!Y:AE,3,FALSE)/J2085,0)</f>
        <v>72</v>
      </c>
      <c r="D2085">
        <f>ROUND(VLOOKUP(X2085,角色属性总表!AG:AI,3,FALSE)/角色属性总表!$C$35,0)</f>
        <v>191</v>
      </c>
      <c r="E2085">
        <f t="shared" si="320"/>
        <v>1170</v>
      </c>
      <c r="F2085">
        <f t="shared" si="321"/>
        <v>15</v>
      </c>
      <c r="G2085">
        <f t="shared" si="322"/>
        <v>16</v>
      </c>
      <c r="H2085">
        <v>0</v>
      </c>
      <c r="I2085">
        <f t="shared" si="327"/>
        <v>3</v>
      </c>
      <c r="J2085">
        <f>VLOOKUP(AA2085,角色间职业划分!P:AP,20,FALSE)</f>
        <v>11</v>
      </c>
      <c r="K2085">
        <f>IF(X2085=500,100,VLOOKUP(AA2085,角色间职业划分!P:AP,22,FALSE))</f>
        <v>120</v>
      </c>
      <c r="L2085">
        <f>IF(X2085=500,K2085,VLOOKUP(AA2085,角色间职业划分!P:AP,23,FALSE))</f>
        <v>60</v>
      </c>
      <c r="M2085">
        <f>VLOOKUP(AA2085,角色间职业划分!P:AP,24,FALSE)</f>
        <v>0</v>
      </c>
      <c r="N2085">
        <f>VLOOKUP(AA2085,角色间职业划分!P:AP,14)*100</f>
        <v>95</v>
      </c>
      <c r="O2085">
        <f>VLOOKUP(AA2085,角色间职业划分!P:Z,9,FALSE)</f>
        <v>0</v>
      </c>
      <c r="P2085">
        <f>VLOOKUP(AA2085,角色间职业划分!P:AP,10,FALSE)</f>
        <v>0</v>
      </c>
      <c r="Q2085">
        <f>VLOOKUP(AA2085,角色间职业划分!P:AP,15,FALSE)</f>
        <v>0</v>
      </c>
      <c r="R2085">
        <f>VLOOKUP(AA2085,角色间职业划分!P:AP,16,FALSE)</f>
        <v>0</v>
      </c>
      <c r="S2085">
        <f>VLOOKUP(AA2085,角色间职业划分!P:AP,17,FALSE)</f>
        <v>0</v>
      </c>
      <c r="T2085">
        <f>VLOOKUP(AA2085,角色间职业划分!P:AP,18,FALSE)</f>
        <v>0</v>
      </c>
      <c r="U2085">
        <f>VLOOKUP(AA2085,角色间职业划分!P:AP,27,FALSE)</f>
        <v>0</v>
      </c>
      <c r="V2085">
        <f t="shared" si="323"/>
        <v>3.0000000000000027</v>
      </c>
      <c r="W2085">
        <f>VLOOKUP(AA2085,角色间职业划分!P:Q,2,FALSE)</f>
        <v>20001</v>
      </c>
      <c r="X2085">
        <f t="shared" si="328"/>
        <v>61</v>
      </c>
      <c r="Y2085">
        <f>INT(VLOOKUP(X2085,角色属性总表!AG:AH,2,FALSE)*角色属性总表!$C$38)</f>
        <v>1278</v>
      </c>
      <c r="AA2085">
        <f t="shared" si="329"/>
        <v>21</v>
      </c>
      <c r="AB2085">
        <f>VLOOKUP(X2085,角色属性总表!AG:AI,2,FALSE)*VLOOKUP(角色等级属性!AA2085,角色间职业划分!P:AG,13,FALSE)/角色间职业划分!$AB$9</f>
        <v>2926.7574530732431</v>
      </c>
      <c r="AC2085">
        <f>VLOOKUP(X2085,角色属性总表!AG:AI,3,FALSE)*VLOOKUP(AA2085,角色间职业划分!P:AG,8,FALSE)/角色间职业划分!$W$9</f>
        <v>2857.0541999999996</v>
      </c>
      <c r="AD2085">
        <f>VLOOKUP(AA2085,角色间职业划分!P:AP,26,FALSE)</f>
        <v>0.4</v>
      </c>
      <c r="AE2085">
        <f>VLOOKUP(X2085,角色属性总表!I:Q,3,FALSE)</f>
        <v>572.54399999999998</v>
      </c>
      <c r="AF2085">
        <f>VLOOKUP(AA2085,角色间职业划分!P:AP,11,FALSE)</f>
        <v>0.33</v>
      </c>
      <c r="AG2085">
        <f t="shared" si="324"/>
        <v>3359.960049987993</v>
      </c>
      <c r="AH2085">
        <f t="shared" si="325"/>
        <v>573</v>
      </c>
      <c r="AJ2085">
        <f t="shared" si="326"/>
        <v>2786.960049987993</v>
      </c>
      <c r="AK2085">
        <v>2081</v>
      </c>
    </row>
    <row r="2086" spans="1:37" x14ac:dyDescent="0.15">
      <c r="A2086">
        <v>2082</v>
      </c>
      <c r="B2086">
        <f>ROUND(VLOOKUP(X2086,角色属性总表!AG:AI,2,FALSE)/角色属性总表!$C$34,0)</f>
        <v>185</v>
      </c>
      <c r="C2086">
        <f>ROUND(VLOOKUP(X2086,角色属性总表!Y:AE,3,FALSE)/J2086,0)</f>
        <v>74</v>
      </c>
      <c r="D2086">
        <f>ROUND(VLOOKUP(X2086,角色属性总表!AG:AI,3,FALSE)/角色属性总表!$C$35,0)</f>
        <v>194</v>
      </c>
      <c r="E2086">
        <f t="shared" si="320"/>
        <v>1187</v>
      </c>
      <c r="F2086">
        <f t="shared" si="321"/>
        <v>15</v>
      </c>
      <c r="G2086">
        <f t="shared" si="322"/>
        <v>16</v>
      </c>
      <c r="H2086">
        <v>0</v>
      </c>
      <c r="I2086">
        <f t="shared" si="327"/>
        <v>3</v>
      </c>
      <c r="J2086">
        <f>VLOOKUP(AA2086,角色间职业划分!P:AP,20,FALSE)</f>
        <v>11</v>
      </c>
      <c r="K2086">
        <f>IF(X2086=500,100,VLOOKUP(AA2086,角色间职业划分!P:AP,22,FALSE))</f>
        <v>120</v>
      </c>
      <c r="L2086">
        <f>IF(X2086=500,K2086,VLOOKUP(AA2086,角色间职业划分!P:AP,23,FALSE))</f>
        <v>60</v>
      </c>
      <c r="M2086">
        <f>VLOOKUP(AA2086,角色间职业划分!P:AP,24,FALSE)</f>
        <v>0</v>
      </c>
      <c r="N2086">
        <f>VLOOKUP(AA2086,角色间职业划分!P:AP,14)*100</f>
        <v>95</v>
      </c>
      <c r="O2086">
        <f>VLOOKUP(AA2086,角色间职业划分!P:Z,9,FALSE)</f>
        <v>0</v>
      </c>
      <c r="P2086">
        <f>VLOOKUP(AA2086,角色间职业划分!P:AP,10,FALSE)</f>
        <v>0</v>
      </c>
      <c r="Q2086">
        <f>VLOOKUP(AA2086,角色间职业划分!P:AP,15,FALSE)</f>
        <v>0</v>
      </c>
      <c r="R2086">
        <f>VLOOKUP(AA2086,角色间职业划分!P:AP,16,FALSE)</f>
        <v>0</v>
      </c>
      <c r="S2086">
        <f>VLOOKUP(AA2086,角色间职业划分!P:AP,17,FALSE)</f>
        <v>0</v>
      </c>
      <c r="T2086">
        <f>VLOOKUP(AA2086,角色间职业划分!P:AP,18,FALSE)</f>
        <v>0</v>
      </c>
      <c r="U2086">
        <f>VLOOKUP(AA2086,角色间职业划分!P:AP,27,FALSE)</f>
        <v>0</v>
      </c>
      <c r="V2086">
        <f t="shared" si="323"/>
        <v>3.0000000000000027</v>
      </c>
      <c r="W2086">
        <f>VLOOKUP(AA2086,角色间职业划分!P:Q,2,FALSE)</f>
        <v>20001</v>
      </c>
      <c r="X2086">
        <f t="shared" si="328"/>
        <v>62</v>
      </c>
      <c r="Y2086">
        <f>INT(VLOOKUP(X2086,角色属性总表!AG:AH,2,FALSE)*角色属性总表!$C$38)</f>
        <v>1296</v>
      </c>
      <c r="AA2086">
        <f t="shared" si="329"/>
        <v>21</v>
      </c>
      <c r="AB2086">
        <f>VLOOKUP(X2086,角色属性总表!AG:AI,2,FALSE)*VLOOKUP(角色等级属性!AA2086,角色间职业划分!P:AG,13,FALSE)/角色间职业划分!$AB$9</f>
        <v>2967.9793890320211</v>
      </c>
      <c r="AC2086">
        <f>VLOOKUP(X2086,角色属性总表!AG:AI,3,FALSE)*VLOOKUP(AA2086,角色间职业划分!P:AG,8,FALSE)/角色间职业划分!$W$9</f>
        <v>2897.2943999999998</v>
      </c>
      <c r="AD2086">
        <f>VLOOKUP(AA2086,角色间职业划分!P:AP,26,FALSE)</f>
        <v>0.4</v>
      </c>
      <c r="AE2086">
        <f>VLOOKUP(X2086,角色属性总表!I:Q,3,FALSE)</f>
        <v>580.60800000000006</v>
      </c>
      <c r="AF2086">
        <f>VLOOKUP(AA2086,角色间职业划分!P:AP,11,FALSE)</f>
        <v>0.33</v>
      </c>
      <c r="AG2086">
        <f t="shared" si="324"/>
        <v>3451.5418727167485</v>
      </c>
      <c r="AH2086">
        <f t="shared" si="325"/>
        <v>582</v>
      </c>
      <c r="AJ2086">
        <f t="shared" si="326"/>
        <v>2869.5418727167485</v>
      </c>
      <c r="AK2086">
        <v>2082</v>
      </c>
    </row>
    <row r="2087" spans="1:37" x14ac:dyDescent="0.15">
      <c r="A2087">
        <v>2083</v>
      </c>
      <c r="B2087">
        <f>ROUND(VLOOKUP(X2087,角色属性总表!AG:AI,2,FALSE)/角色属性总表!$C$34,0)</f>
        <v>188</v>
      </c>
      <c r="C2087">
        <f>ROUND(VLOOKUP(X2087,角色属性总表!Y:AE,3,FALSE)/J2087,0)</f>
        <v>76</v>
      </c>
      <c r="D2087">
        <f>ROUND(VLOOKUP(X2087,角色属性总表!AG:AI,3,FALSE)/角色属性总表!$C$35,0)</f>
        <v>196</v>
      </c>
      <c r="E2087">
        <f t="shared" si="320"/>
        <v>1203</v>
      </c>
      <c r="F2087">
        <f t="shared" si="321"/>
        <v>15</v>
      </c>
      <c r="G2087">
        <f t="shared" si="322"/>
        <v>16</v>
      </c>
      <c r="H2087">
        <v>0</v>
      </c>
      <c r="I2087">
        <f t="shared" si="327"/>
        <v>3</v>
      </c>
      <c r="J2087">
        <f>VLOOKUP(AA2087,角色间职业划分!P:AP,20,FALSE)</f>
        <v>11</v>
      </c>
      <c r="K2087">
        <f>IF(X2087=500,100,VLOOKUP(AA2087,角色间职业划分!P:AP,22,FALSE))</f>
        <v>120</v>
      </c>
      <c r="L2087">
        <f>IF(X2087=500,K2087,VLOOKUP(AA2087,角色间职业划分!P:AP,23,FALSE))</f>
        <v>60</v>
      </c>
      <c r="M2087">
        <f>VLOOKUP(AA2087,角色间职业划分!P:AP,24,FALSE)</f>
        <v>0</v>
      </c>
      <c r="N2087">
        <f>VLOOKUP(AA2087,角色间职业划分!P:AP,14)*100</f>
        <v>95</v>
      </c>
      <c r="O2087">
        <f>VLOOKUP(AA2087,角色间职业划分!P:Z,9,FALSE)</f>
        <v>0</v>
      </c>
      <c r="P2087">
        <f>VLOOKUP(AA2087,角色间职业划分!P:AP,10,FALSE)</f>
        <v>0</v>
      </c>
      <c r="Q2087">
        <f>VLOOKUP(AA2087,角色间职业划分!P:AP,15,FALSE)</f>
        <v>0</v>
      </c>
      <c r="R2087">
        <f>VLOOKUP(AA2087,角色间职业划分!P:AP,16,FALSE)</f>
        <v>0</v>
      </c>
      <c r="S2087">
        <f>VLOOKUP(AA2087,角色间职业划分!P:AP,17,FALSE)</f>
        <v>0</v>
      </c>
      <c r="T2087">
        <f>VLOOKUP(AA2087,角色间职业划分!P:AP,18,FALSE)</f>
        <v>0</v>
      </c>
      <c r="U2087">
        <f>VLOOKUP(AA2087,角色间职业划分!P:AP,27,FALSE)</f>
        <v>0</v>
      </c>
      <c r="V2087">
        <f t="shared" si="323"/>
        <v>3.0000000000000027</v>
      </c>
      <c r="W2087">
        <f>VLOOKUP(AA2087,角色间职业划分!P:Q,2,FALSE)</f>
        <v>20001</v>
      </c>
      <c r="X2087">
        <f t="shared" si="328"/>
        <v>63</v>
      </c>
      <c r="Y2087">
        <f>INT(VLOOKUP(X2087,角色属性总表!AG:AH,2,FALSE)*角色属性总表!$C$38)</f>
        <v>1314</v>
      </c>
      <c r="AA2087">
        <f t="shared" si="329"/>
        <v>21</v>
      </c>
      <c r="AB2087">
        <f>VLOOKUP(X2087,角色属性总表!AG:AI,2,FALSE)*VLOOKUP(角色等级属性!AA2087,角色间职业划分!P:AG,13,FALSE)/角色间职业划分!$AB$9</f>
        <v>3009.2013249907991</v>
      </c>
      <c r="AC2087">
        <f>VLOOKUP(X2087,角色属性总表!AG:AI,3,FALSE)*VLOOKUP(AA2087,角色间职业划分!P:AG,8,FALSE)/角色间职业划分!$W$9</f>
        <v>2937.534599999999</v>
      </c>
      <c r="AD2087">
        <f>VLOOKUP(AA2087,角色间职业划分!P:AP,26,FALSE)</f>
        <v>0.4</v>
      </c>
      <c r="AE2087">
        <f>VLOOKUP(X2087,角色属性总表!I:Q,3,FALSE)</f>
        <v>588.67200000000003</v>
      </c>
      <c r="AF2087">
        <f>VLOOKUP(AA2087,角色间职业划分!P:AP,11,FALSE)</f>
        <v>0.33</v>
      </c>
      <c r="AG2087">
        <f t="shared" si="324"/>
        <v>3544.1872024515219</v>
      </c>
      <c r="AH2087">
        <f t="shared" si="325"/>
        <v>588</v>
      </c>
      <c r="AJ2087">
        <f t="shared" si="326"/>
        <v>2956.1872024515219</v>
      </c>
      <c r="AK2087">
        <v>2083</v>
      </c>
    </row>
    <row r="2088" spans="1:37" x14ac:dyDescent="0.15">
      <c r="A2088">
        <v>2084</v>
      </c>
      <c r="B2088">
        <f>ROUND(VLOOKUP(X2088,角色属性总表!AG:AI,2,FALSE)/角色属性总表!$C$34,0)</f>
        <v>190</v>
      </c>
      <c r="C2088">
        <f>ROUND(VLOOKUP(X2088,角色属性总表!Y:AE,3,FALSE)/J2088,0)</f>
        <v>78</v>
      </c>
      <c r="D2088">
        <f>ROUND(VLOOKUP(X2088,角色属性总表!AG:AI,3,FALSE)/角色属性总表!$C$35,0)</f>
        <v>199</v>
      </c>
      <c r="E2088">
        <f t="shared" si="320"/>
        <v>1220</v>
      </c>
      <c r="F2088">
        <f t="shared" si="321"/>
        <v>15</v>
      </c>
      <c r="G2088">
        <f t="shared" si="322"/>
        <v>16</v>
      </c>
      <c r="H2088">
        <v>0</v>
      </c>
      <c r="I2088">
        <f t="shared" si="327"/>
        <v>3</v>
      </c>
      <c r="J2088">
        <f>VLOOKUP(AA2088,角色间职业划分!P:AP,20,FALSE)</f>
        <v>11</v>
      </c>
      <c r="K2088">
        <f>IF(X2088=500,100,VLOOKUP(AA2088,角色间职业划分!P:AP,22,FALSE))</f>
        <v>120</v>
      </c>
      <c r="L2088">
        <f>IF(X2088=500,K2088,VLOOKUP(AA2088,角色间职业划分!P:AP,23,FALSE))</f>
        <v>60</v>
      </c>
      <c r="M2088">
        <f>VLOOKUP(AA2088,角色间职业划分!P:AP,24,FALSE)</f>
        <v>0</v>
      </c>
      <c r="N2088">
        <f>VLOOKUP(AA2088,角色间职业划分!P:AP,14)*100</f>
        <v>95</v>
      </c>
      <c r="O2088">
        <f>VLOOKUP(AA2088,角色间职业划分!P:Z,9,FALSE)</f>
        <v>0</v>
      </c>
      <c r="P2088">
        <f>VLOOKUP(AA2088,角色间职业划分!P:AP,10,FALSE)</f>
        <v>0</v>
      </c>
      <c r="Q2088">
        <f>VLOOKUP(AA2088,角色间职业划分!P:AP,15,FALSE)</f>
        <v>0</v>
      </c>
      <c r="R2088">
        <f>VLOOKUP(AA2088,角色间职业划分!P:AP,16,FALSE)</f>
        <v>0</v>
      </c>
      <c r="S2088">
        <f>VLOOKUP(AA2088,角色间职业划分!P:AP,17,FALSE)</f>
        <v>0</v>
      </c>
      <c r="T2088">
        <f>VLOOKUP(AA2088,角色间职业划分!P:AP,18,FALSE)</f>
        <v>0</v>
      </c>
      <c r="U2088">
        <f>VLOOKUP(AA2088,角色间职业划分!P:AP,27,FALSE)</f>
        <v>0</v>
      </c>
      <c r="V2088">
        <f t="shared" si="323"/>
        <v>3.0000000000000027</v>
      </c>
      <c r="W2088">
        <f>VLOOKUP(AA2088,角色间职业划分!P:Q,2,FALSE)</f>
        <v>20001</v>
      </c>
      <c r="X2088">
        <f t="shared" si="328"/>
        <v>64</v>
      </c>
      <c r="Y2088">
        <f>INT(VLOOKUP(X2088,角色属性总表!AG:AH,2,FALSE)*角色属性总表!$C$38)</f>
        <v>1332</v>
      </c>
      <c r="AA2088">
        <f t="shared" si="329"/>
        <v>21</v>
      </c>
      <c r="AB2088">
        <f>VLOOKUP(X2088,角色属性总表!AG:AI,2,FALSE)*VLOOKUP(角色等级属性!AA2088,角色间职业划分!P:AG,13,FALSE)/角色间职业划分!$AB$9</f>
        <v>3050.4232609495771</v>
      </c>
      <c r="AC2088">
        <f>VLOOKUP(X2088,角色属性总表!AG:AI,3,FALSE)*VLOOKUP(AA2088,角色间职业划分!P:AG,8,FALSE)/角色间职业划分!$W$9</f>
        <v>2977.7747999999997</v>
      </c>
      <c r="AD2088">
        <f>VLOOKUP(AA2088,角色间职业划分!P:AP,26,FALSE)</f>
        <v>0.4</v>
      </c>
      <c r="AE2088">
        <f>VLOOKUP(X2088,角色属性总表!I:Q,3,FALSE)</f>
        <v>596.73599999999999</v>
      </c>
      <c r="AF2088">
        <f>VLOOKUP(AA2088,角色间职业划分!P:AP,11,FALSE)</f>
        <v>0.33</v>
      </c>
      <c r="AG2088">
        <f t="shared" si="324"/>
        <v>3637.8947368421054</v>
      </c>
      <c r="AH2088">
        <f t="shared" si="325"/>
        <v>597</v>
      </c>
      <c r="AJ2088">
        <f t="shared" si="326"/>
        <v>3040.8947368421054</v>
      </c>
      <c r="AK2088">
        <v>2084</v>
      </c>
    </row>
    <row r="2089" spans="1:37" x14ac:dyDescent="0.15">
      <c r="A2089">
        <v>2085</v>
      </c>
      <c r="B2089">
        <f>ROUND(VLOOKUP(X2089,角色属性总表!AG:AI,2,FALSE)/角色属性总表!$C$34,0)</f>
        <v>193</v>
      </c>
      <c r="C2089">
        <f>ROUND(VLOOKUP(X2089,角色属性总表!Y:AE,3,FALSE)/J2089,0)</f>
        <v>79</v>
      </c>
      <c r="D2089">
        <f>ROUND(VLOOKUP(X2089,角色属性总表!AG:AI,3,FALSE)/角色属性总表!$C$35,0)</f>
        <v>202</v>
      </c>
      <c r="E2089">
        <f t="shared" si="320"/>
        <v>1236</v>
      </c>
      <c r="F2089">
        <f t="shared" si="321"/>
        <v>15</v>
      </c>
      <c r="G2089">
        <f t="shared" si="322"/>
        <v>16</v>
      </c>
      <c r="H2089">
        <v>0</v>
      </c>
      <c r="I2089">
        <f t="shared" si="327"/>
        <v>3</v>
      </c>
      <c r="J2089">
        <f>VLOOKUP(AA2089,角色间职业划分!P:AP,20,FALSE)</f>
        <v>11</v>
      </c>
      <c r="K2089">
        <f>IF(X2089=500,100,VLOOKUP(AA2089,角色间职业划分!P:AP,22,FALSE))</f>
        <v>120</v>
      </c>
      <c r="L2089">
        <f>IF(X2089=500,K2089,VLOOKUP(AA2089,角色间职业划分!P:AP,23,FALSE))</f>
        <v>60</v>
      </c>
      <c r="M2089">
        <f>VLOOKUP(AA2089,角色间职业划分!P:AP,24,FALSE)</f>
        <v>0</v>
      </c>
      <c r="N2089">
        <f>VLOOKUP(AA2089,角色间职业划分!P:AP,14)*100</f>
        <v>95</v>
      </c>
      <c r="O2089">
        <f>VLOOKUP(AA2089,角色间职业划分!P:Z,9,FALSE)</f>
        <v>0</v>
      </c>
      <c r="P2089">
        <f>VLOOKUP(AA2089,角色间职业划分!P:AP,10,FALSE)</f>
        <v>0</v>
      </c>
      <c r="Q2089">
        <f>VLOOKUP(AA2089,角色间职业划分!P:AP,15,FALSE)</f>
        <v>0</v>
      </c>
      <c r="R2089">
        <f>VLOOKUP(AA2089,角色间职业划分!P:AP,16,FALSE)</f>
        <v>0</v>
      </c>
      <c r="S2089">
        <f>VLOOKUP(AA2089,角色间职业划分!P:AP,17,FALSE)</f>
        <v>0</v>
      </c>
      <c r="T2089">
        <f>VLOOKUP(AA2089,角色间职业划分!P:AP,18,FALSE)</f>
        <v>0</v>
      </c>
      <c r="U2089">
        <f>VLOOKUP(AA2089,角色间职业划分!P:AP,27,FALSE)</f>
        <v>0</v>
      </c>
      <c r="V2089">
        <f t="shared" si="323"/>
        <v>3.0000000000000027</v>
      </c>
      <c r="W2089">
        <f>VLOOKUP(AA2089,角色间职业划分!P:Q,2,FALSE)</f>
        <v>20001</v>
      </c>
      <c r="X2089">
        <f t="shared" si="328"/>
        <v>65</v>
      </c>
      <c r="Y2089">
        <f>INT(VLOOKUP(X2089,角色属性总表!AG:AH,2,FALSE)*角色属性总表!$C$38)</f>
        <v>1350</v>
      </c>
      <c r="AA2089">
        <f t="shared" si="329"/>
        <v>21</v>
      </c>
      <c r="AB2089">
        <f>VLOOKUP(X2089,角色属性总表!AG:AI,2,FALSE)*VLOOKUP(角色等级属性!AA2089,角色间职业划分!P:AG,13,FALSE)/角色间职业划分!$AB$9</f>
        <v>3091.6451969083546</v>
      </c>
      <c r="AC2089">
        <f>VLOOKUP(X2089,角色属性总表!AG:AI,3,FALSE)*VLOOKUP(AA2089,角色间职业划分!P:AG,8,FALSE)/角色间职业划分!$W$9</f>
        <v>3018.0149999999994</v>
      </c>
      <c r="AD2089">
        <f>VLOOKUP(AA2089,角色间职业划分!P:AP,26,FALSE)</f>
        <v>0.4</v>
      </c>
      <c r="AE2089">
        <f>VLOOKUP(X2089,角色属性总表!I:Q,3,FALSE)</f>
        <v>604.79999999999995</v>
      </c>
      <c r="AF2089">
        <f>VLOOKUP(AA2089,角色间职业划分!P:AP,11,FALSE)</f>
        <v>0.33</v>
      </c>
      <c r="AG2089">
        <f t="shared" si="324"/>
        <v>3732.663271006682</v>
      </c>
      <c r="AH2089">
        <f t="shared" si="325"/>
        <v>606</v>
      </c>
      <c r="AJ2089">
        <f t="shared" si="326"/>
        <v>3126.663271006682</v>
      </c>
      <c r="AK2089">
        <v>2085</v>
      </c>
    </row>
    <row r="2090" spans="1:37" x14ac:dyDescent="0.15">
      <c r="A2090">
        <v>2086</v>
      </c>
      <c r="B2090">
        <f>ROUND(VLOOKUP(X2090,角色属性总表!AG:AI,2,FALSE)/角色属性总表!$C$34,0)</f>
        <v>195</v>
      </c>
      <c r="C2090">
        <f>ROUND(VLOOKUP(X2090,角色属性总表!Y:AE,3,FALSE)/J2090,0)</f>
        <v>81</v>
      </c>
      <c r="D2090">
        <f>ROUND(VLOOKUP(X2090,角色属性总表!AG:AI,3,FALSE)/角色属性总表!$C$35,0)</f>
        <v>204</v>
      </c>
      <c r="E2090">
        <f t="shared" si="320"/>
        <v>1253</v>
      </c>
      <c r="F2090">
        <f t="shared" si="321"/>
        <v>15</v>
      </c>
      <c r="G2090">
        <f t="shared" si="322"/>
        <v>16</v>
      </c>
      <c r="H2090">
        <v>0</v>
      </c>
      <c r="I2090">
        <f t="shared" si="327"/>
        <v>3</v>
      </c>
      <c r="J2090">
        <f>VLOOKUP(AA2090,角色间职业划分!P:AP,20,FALSE)</f>
        <v>11</v>
      </c>
      <c r="K2090">
        <f>IF(X2090=500,100,VLOOKUP(AA2090,角色间职业划分!P:AP,22,FALSE))</f>
        <v>120</v>
      </c>
      <c r="L2090">
        <f>IF(X2090=500,K2090,VLOOKUP(AA2090,角色间职业划分!P:AP,23,FALSE))</f>
        <v>60</v>
      </c>
      <c r="M2090">
        <f>VLOOKUP(AA2090,角色间职业划分!P:AP,24,FALSE)</f>
        <v>0</v>
      </c>
      <c r="N2090">
        <f>VLOOKUP(AA2090,角色间职业划分!P:AP,14)*100</f>
        <v>95</v>
      </c>
      <c r="O2090">
        <f>VLOOKUP(AA2090,角色间职业划分!P:Z,9,FALSE)</f>
        <v>0</v>
      </c>
      <c r="P2090">
        <f>VLOOKUP(AA2090,角色间职业划分!P:AP,10,FALSE)</f>
        <v>0</v>
      </c>
      <c r="Q2090">
        <f>VLOOKUP(AA2090,角色间职业划分!P:AP,15,FALSE)</f>
        <v>0</v>
      </c>
      <c r="R2090">
        <f>VLOOKUP(AA2090,角色间职业划分!P:AP,16,FALSE)</f>
        <v>0</v>
      </c>
      <c r="S2090">
        <f>VLOOKUP(AA2090,角色间职业划分!P:AP,17,FALSE)</f>
        <v>0</v>
      </c>
      <c r="T2090">
        <f>VLOOKUP(AA2090,角色间职业划分!P:AP,18,FALSE)</f>
        <v>0</v>
      </c>
      <c r="U2090">
        <f>VLOOKUP(AA2090,角色间职业划分!P:AP,27,FALSE)</f>
        <v>0</v>
      </c>
      <c r="V2090">
        <f t="shared" si="323"/>
        <v>3.0000000000000027</v>
      </c>
      <c r="W2090">
        <f>VLOOKUP(AA2090,角色间职业划分!P:Q,2,FALSE)</f>
        <v>20001</v>
      </c>
      <c r="X2090">
        <f t="shared" si="328"/>
        <v>66</v>
      </c>
      <c r="Y2090">
        <f>INT(VLOOKUP(X2090,角色属性总表!AG:AH,2,FALSE)*角色属性总表!$C$38)</f>
        <v>1368</v>
      </c>
      <c r="AA2090">
        <f t="shared" si="329"/>
        <v>21</v>
      </c>
      <c r="AB2090">
        <f>VLOOKUP(X2090,角色属性总表!AG:AI,2,FALSE)*VLOOKUP(角色等级属性!AA2090,角色间职业划分!P:AG,13,FALSE)/角色间职业划分!$AB$9</f>
        <v>3132.867132867133</v>
      </c>
      <c r="AC2090">
        <f>VLOOKUP(X2090,角色属性总表!AG:AI,3,FALSE)*VLOOKUP(AA2090,角色间职业划分!P:AG,8,FALSE)/角色间职业划分!$W$9</f>
        <v>3058.2551999999991</v>
      </c>
      <c r="AD2090">
        <f>VLOOKUP(AA2090,角色间职业划分!P:AP,26,FALSE)</f>
        <v>0.4</v>
      </c>
      <c r="AE2090">
        <f>VLOOKUP(X2090,角色属性总表!I:Q,3,FALSE)</f>
        <v>612.86399999999992</v>
      </c>
      <c r="AF2090">
        <f>VLOOKUP(AA2090,角色间职业划分!P:AP,11,FALSE)</f>
        <v>0.33</v>
      </c>
      <c r="AG2090">
        <f t="shared" si="324"/>
        <v>3828.4916940381204</v>
      </c>
      <c r="AH2090">
        <f t="shared" si="325"/>
        <v>612</v>
      </c>
      <c r="AJ2090">
        <f t="shared" si="326"/>
        <v>3216.4916940381204</v>
      </c>
      <c r="AK2090">
        <v>2086</v>
      </c>
    </row>
    <row r="2091" spans="1:37" x14ac:dyDescent="0.15">
      <c r="A2091">
        <v>2087</v>
      </c>
      <c r="B2091">
        <f>ROUND(VLOOKUP(X2091,角色属性总表!AG:AI,2,FALSE)/角色属性总表!$C$34,0)</f>
        <v>198</v>
      </c>
      <c r="C2091">
        <f>ROUND(VLOOKUP(X2091,角色属性总表!Y:AE,3,FALSE)/J2091,0)</f>
        <v>83</v>
      </c>
      <c r="D2091">
        <f>ROUND(VLOOKUP(X2091,角色属性总表!AG:AI,3,FALSE)/角色属性总表!$C$35,0)</f>
        <v>207</v>
      </c>
      <c r="E2091">
        <f t="shared" si="320"/>
        <v>1269</v>
      </c>
      <c r="F2091">
        <f t="shared" si="321"/>
        <v>15</v>
      </c>
      <c r="G2091">
        <f t="shared" si="322"/>
        <v>16</v>
      </c>
      <c r="H2091">
        <v>0</v>
      </c>
      <c r="I2091">
        <f t="shared" si="327"/>
        <v>3</v>
      </c>
      <c r="J2091">
        <f>VLOOKUP(AA2091,角色间职业划分!P:AP,20,FALSE)</f>
        <v>11</v>
      </c>
      <c r="K2091">
        <f>IF(X2091=500,100,VLOOKUP(AA2091,角色间职业划分!P:AP,22,FALSE))</f>
        <v>120</v>
      </c>
      <c r="L2091">
        <f>IF(X2091=500,K2091,VLOOKUP(AA2091,角色间职业划分!P:AP,23,FALSE))</f>
        <v>60</v>
      </c>
      <c r="M2091">
        <f>VLOOKUP(AA2091,角色间职业划分!P:AP,24,FALSE)</f>
        <v>0</v>
      </c>
      <c r="N2091">
        <f>VLOOKUP(AA2091,角色间职业划分!P:AP,14)*100</f>
        <v>95</v>
      </c>
      <c r="O2091">
        <f>VLOOKUP(AA2091,角色间职业划分!P:Z,9,FALSE)</f>
        <v>0</v>
      </c>
      <c r="P2091">
        <f>VLOOKUP(AA2091,角色间职业划分!P:AP,10,FALSE)</f>
        <v>0</v>
      </c>
      <c r="Q2091">
        <f>VLOOKUP(AA2091,角色间职业划分!P:AP,15,FALSE)</f>
        <v>0</v>
      </c>
      <c r="R2091">
        <f>VLOOKUP(AA2091,角色间职业划分!P:AP,16,FALSE)</f>
        <v>0</v>
      </c>
      <c r="S2091">
        <f>VLOOKUP(AA2091,角色间职业划分!P:AP,17,FALSE)</f>
        <v>0</v>
      </c>
      <c r="T2091">
        <f>VLOOKUP(AA2091,角色间职业划分!P:AP,18,FALSE)</f>
        <v>0</v>
      </c>
      <c r="U2091">
        <f>VLOOKUP(AA2091,角色间职业划分!P:AP,27,FALSE)</f>
        <v>0</v>
      </c>
      <c r="V2091">
        <f t="shared" si="323"/>
        <v>3.0000000000000027</v>
      </c>
      <c r="W2091">
        <f>VLOOKUP(AA2091,角色间职业划分!P:Q,2,FALSE)</f>
        <v>20001</v>
      </c>
      <c r="X2091">
        <f t="shared" si="328"/>
        <v>67</v>
      </c>
      <c r="Y2091">
        <f>INT(VLOOKUP(X2091,角色属性总表!AG:AH,2,FALSE)*角色属性总表!$C$38)</f>
        <v>1386</v>
      </c>
      <c r="AA2091">
        <f t="shared" si="329"/>
        <v>21</v>
      </c>
      <c r="AB2091">
        <f>VLOOKUP(X2091,角色属性总表!AG:AI,2,FALSE)*VLOOKUP(角色等级属性!AA2091,角色间职业划分!P:AG,13,FALSE)/角色间职业划分!$AB$9</f>
        <v>3174.089068825911</v>
      </c>
      <c r="AC2091">
        <f>VLOOKUP(X2091,角色属性总表!AG:AI,3,FALSE)*VLOOKUP(AA2091,角色间职业划分!P:AG,8,FALSE)/角色间职业划分!$W$9</f>
        <v>3098.4953999999998</v>
      </c>
      <c r="AD2091">
        <f>VLOOKUP(AA2091,角色间职业划分!P:AP,26,FALSE)</f>
        <v>0.4</v>
      </c>
      <c r="AE2091">
        <f>VLOOKUP(X2091,角色属性总表!I:Q,3,FALSE)</f>
        <v>620.92800000000011</v>
      </c>
      <c r="AF2091">
        <f>VLOOKUP(AA2091,角色间职业划分!P:AP,11,FALSE)</f>
        <v>0.33</v>
      </c>
      <c r="AG2091">
        <f t="shared" si="324"/>
        <v>3925.3789857012366</v>
      </c>
      <c r="AH2091">
        <f t="shared" si="325"/>
        <v>621</v>
      </c>
      <c r="AJ2091">
        <f t="shared" si="326"/>
        <v>3304.3789857012366</v>
      </c>
      <c r="AK2091">
        <v>2087</v>
      </c>
    </row>
    <row r="2092" spans="1:37" x14ac:dyDescent="0.15">
      <c r="A2092">
        <v>2088</v>
      </c>
      <c r="B2092">
        <f>ROUND(VLOOKUP(X2092,角色属性总表!AG:AI,2,FALSE)/角色属性总表!$C$34,0)</f>
        <v>201</v>
      </c>
      <c r="C2092">
        <f>ROUND(VLOOKUP(X2092,角色属性总表!Y:AE,3,FALSE)/J2092,0)</f>
        <v>85</v>
      </c>
      <c r="D2092">
        <f>ROUND(VLOOKUP(X2092,角色属性总表!AG:AI,3,FALSE)/角色属性总表!$C$35,0)</f>
        <v>210</v>
      </c>
      <c r="E2092">
        <f t="shared" si="320"/>
        <v>1286</v>
      </c>
      <c r="F2092">
        <f t="shared" si="321"/>
        <v>15</v>
      </c>
      <c r="G2092">
        <f t="shared" si="322"/>
        <v>16</v>
      </c>
      <c r="H2092">
        <v>0</v>
      </c>
      <c r="I2092">
        <f t="shared" si="327"/>
        <v>3</v>
      </c>
      <c r="J2092">
        <f>VLOOKUP(AA2092,角色间职业划分!P:AP,20,FALSE)</f>
        <v>11</v>
      </c>
      <c r="K2092">
        <f>IF(X2092=500,100,VLOOKUP(AA2092,角色间职业划分!P:AP,22,FALSE))</f>
        <v>120</v>
      </c>
      <c r="L2092">
        <f>IF(X2092=500,K2092,VLOOKUP(AA2092,角色间职业划分!P:AP,23,FALSE))</f>
        <v>60</v>
      </c>
      <c r="M2092">
        <f>VLOOKUP(AA2092,角色间职业划分!P:AP,24,FALSE)</f>
        <v>0</v>
      </c>
      <c r="N2092">
        <f>VLOOKUP(AA2092,角色间职业划分!P:AP,14)*100</f>
        <v>95</v>
      </c>
      <c r="O2092">
        <f>VLOOKUP(AA2092,角色间职业划分!P:Z,9,FALSE)</f>
        <v>0</v>
      </c>
      <c r="P2092">
        <f>VLOOKUP(AA2092,角色间职业划分!P:AP,10,FALSE)</f>
        <v>0</v>
      </c>
      <c r="Q2092">
        <f>VLOOKUP(AA2092,角色间职业划分!P:AP,15,FALSE)</f>
        <v>0</v>
      </c>
      <c r="R2092">
        <f>VLOOKUP(AA2092,角色间职业划分!P:AP,16,FALSE)</f>
        <v>0</v>
      </c>
      <c r="S2092">
        <f>VLOOKUP(AA2092,角色间职业划分!P:AP,17,FALSE)</f>
        <v>0</v>
      </c>
      <c r="T2092">
        <f>VLOOKUP(AA2092,角色间职业划分!P:AP,18,FALSE)</f>
        <v>0</v>
      </c>
      <c r="U2092">
        <f>VLOOKUP(AA2092,角色间职业划分!P:AP,27,FALSE)</f>
        <v>0</v>
      </c>
      <c r="V2092">
        <f t="shared" si="323"/>
        <v>3.0000000000000027</v>
      </c>
      <c r="W2092">
        <f>VLOOKUP(AA2092,角色间职业划分!P:Q,2,FALSE)</f>
        <v>20001</v>
      </c>
      <c r="X2092">
        <f t="shared" si="328"/>
        <v>68</v>
      </c>
      <c r="Y2092">
        <f>INT(VLOOKUP(X2092,角色属性总表!AG:AH,2,FALSE)*角色属性总表!$C$38)</f>
        <v>1404</v>
      </c>
      <c r="AA2092">
        <f t="shared" si="329"/>
        <v>21</v>
      </c>
      <c r="AB2092">
        <f>VLOOKUP(X2092,角色属性总表!AG:AI,2,FALSE)*VLOOKUP(角色等级属性!AA2092,角色间职业划分!P:AG,13,FALSE)/角色间职业划分!$AB$9</f>
        <v>3215.311004784689</v>
      </c>
      <c r="AC2092">
        <f>VLOOKUP(X2092,角色属性总表!AG:AI,3,FALSE)*VLOOKUP(AA2092,角色间职业划分!P:AG,8,FALSE)/角色间职业划分!$W$9</f>
        <v>3138.7355999999991</v>
      </c>
      <c r="AD2092">
        <f>VLOOKUP(AA2092,角色间职业划分!P:AP,26,FALSE)</f>
        <v>0.4</v>
      </c>
      <c r="AE2092">
        <f>VLOOKUP(X2092,角色属性总表!I:Q,3,FALSE)</f>
        <v>628.99199999999996</v>
      </c>
      <c r="AF2092">
        <f>VLOOKUP(AA2092,角色间职业划分!P:AP,11,FALSE)</f>
        <v>0.33</v>
      </c>
      <c r="AG2092">
        <f t="shared" si="324"/>
        <v>4023.3242133080626</v>
      </c>
      <c r="AH2092">
        <f t="shared" si="325"/>
        <v>630</v>
      </c>
      <c r="AJ2092">
        <f t="shared" si="326"/>
        <v>3393.3242133080626</v>
      </c>
      <c r="AK2092">
        <v>2088</v>
      </c>
    </row>
    <row r="2093" spans="1:37" x14ac:dyDescent="0.15">
      <c r="A2093">
        <v>2089</v>
      </c>
      <c r="B2093">
        <f>ROUND(VLOOKUP(X2093,角色属性总表!AG:AI,2,FALSE)/角色属性总表!$C$34,0)</f>
        <v>203</v>
      </c>
      <c r="C2093">
        <f>ROUND(VLOOKUP(X2093,角色属性总表!Y:AE,3,FALSE)/J2093,0)</f>
        <v>87</v>
      </c>
      <c r="D2093">
        <f>ROUND(VLOOKUP(X2093,角色属性总表!AG:AI,3,FALSE)/角色属性总表!$C$35,0)</f>
        <v>212</v>
      </c>
      <c r="E2093">
        <f t="shared" si="320"/>
        <v>1302</v>
      </c>
      <c r="F2093">
        <f t="shared" si="321"/>
        <v>15</v>
      </c>
      <c r="G2093">
        <f t="shared" si="322"/>
        <v>16</v>
      </c>
      <c r="H2093">
        <v>0</v>
      </c>
      <c r="I2093">
        <f t="shared" si="327"/>
        <v>3</v>
      </c>
      <c r="J2093">
        <f>VLOOKUP(AA2093,角色间职业划分!P:AP,20,FALSE)</f>
        <v>11</v>
      </c>
      <c r="K2093">
        <f>IF(X2093=500,100,VLOOKUP(AA2093,角色间职业划分!P:AP,22,FALSE))</f>
        <v>120</v>
      </c>
      <c r="L2093">
        <f>IF(X2093=500,K2093,VLOOKUP(AA2093,角色间职业划分!P:AP,23,FALSE))</f>
        <v>60</v>
      </c>
      <c r="M2093">
        <f>VLOOKUP(AA2093,角色间职业划分!P:AP,24,FALSE)</f>
        <v>0</v>
      </c>
      <c r="N2093">
        <f>VLOOKUP(AA2093,角色间职业划分!P:AP,14)*100</f>
        <v>95</v>
      </c>
      <c r="O2093">
        <f>VLOOKUP(AA2093,角色间职业划分!P:Z,9,FALSE)</f>
        <v>0</v>
      </c>
      <c r="P2093">
        <f>VLOOKUP(AA2093,角色间职业划分!P:AP,10,FALSE)</f>
        <v>0</v>
      </c>
      <c r="Q2093">
        <f>VLOOKUP(AA2093,角色间职业划分!P:AP,15,FALSE)</f>
        <v>0</v>
      </c>
      <c r="R2093">
        <f>VLOOKUP(AA2093,角色间职业划分!P:AP,16,FALSE)</f>
        <v>0</v>
      </c>
      <c r="S2093">
        <f>VLOOKUP(AA2093,角色间职业划分!P:AP,17,FALSE)</f>
        <v>0</v>
      </c>
      <c r="T2093">
        <f>VLOOKUP(AA2093,角色间职业划分!P:AP,18,FALSE)</f>
        <v>0</v>
      </c>
      <c r="U2093">
        <f>VLOOKUP(AA2093,角色间职业划分!P:AP,27,FALSE)</f>
        <v>0</v>
      </c>
      <c r="V2093">
        <f t="shared" si="323"/>
        <v>3.0000000000000027</v>
      </c>
      <c r="W2093">
        <f>VLOOKUP(AA2093,角色间职业划分!P:Q,2,FALSE)</f>
        <v>20001</v>
      </c>
      <c r="X2093">
        <f t="shared" si="328"/>
        <v>69</v>
      </c>
      <c r="Y2093">
        <f>INT(VLOOKUP(X2093,角色属性总表!AG:AH,2,FALSE)*角色属性总表!$C$38)</f>
        <v>1422</v>
      </c>
      <c r="AA2093">
        <f t="shared" si="329"/>
        <v>21</v>
      </c>
      <c r="AB2093">
        <f>VLOOKUP(X2093,角色属性总表!AG:AI,2,FALSE)*VLOOKUP(角色等级属性!AA2093,角色间职业划分!P:AG,13,FALSE)/角色间职业划分!$AB$9</f>
        <v>3256.532940743467</v>
      </c>
      <c r="AC2093">
        <f>VLOOKUP(X2093,角色属性总表!AG:AI,3,FALSE)*VLOOKUP(AA2093,角色间职业划分!P:AG,8,FALSE)/角色间职业划分!$W$9</f>
        <v>3178.9757999999993</v>
      </c>
      <c r="AD2093">
        <f>VLOOKUP(AA2093,角色间职业划分!P:AP,26,FALSE)</f>
        <v>0.4</v>
      </c>
      <c r="AE2093">
        <f>VLOOKUP(X2093,角色属性总表!I:Q,3,FALSE)</f>
        <v>637.05600000000004</v>
      </c>
      <c r="AF2093">
        <f>VLOOKUP(AA2093,角色间职业划分!P:AP,11,FALSE)</f>
        <v>0.33</v>
      </c>
      <c r="AG2093">
        <f t="shared" si="324"/>
        <v>4122.326528759223</v>
      </c>
      <c r="AH2093">
        <f t="shared" si="325"/>
        <v>636</v>
      </c>
      <c r="AJ2093">
        <f t="shared" si="326"/>
        <v>3486.326528759223</v>
      </c>
      <c r="AK2093">
        <v>2089</v>
      </c>
    </row>
    <row r="2094" spans="1:37" x14ac:dyDescent="0.15">
      <c r="A2094">
        <v>2090</v>
      </c>
      <c r="B2094">
        <f>ROUND(VLOOKUP(X2094,角色属性总表!AG:AI,2,FALSE)/角色属性总表!$C$34,0)</f>
        <v>206</v>
      </c>
      <c r="C2094">
        <f>ROUND(VLOOKUP(X2094,角色属性总表!Y:AE,3,FALSE)/J2094,0)</f>
        <v>89</v>
      </c>
      <c r="D2094">
        <f>ROUND(VLOOKUP(X2094,角色属性总表!AG:AI,3,FALSE)/角色属性总表!$C$35,0)</f>
        <v>215</v>
      </c>
      <c r="E2094">
        <f t="shared" si="320"/>
        <v>1319</v>
      </c>
      <c r="F2094">
        <f t="shared" si="321"/>
        <v>15</v>
      </c>
      <c r="G2094">
        <f t="shared" si="322"/>
        <v>16</v>
      </c>
      <c r="H2094">
        <v>0</v>
      </c>
      <c r="I2094">
        <f t="shared" si="327"/>
        <v>3</v>
      </c>
      <c r="J2094">
        <f>VLOOKUP(AA2094,角色间职业划分!P:AP,20,FALSE)</f>
        <v>11</v>
      </c>
      <c r="K2094">
        <f>IF(X2094=500,100,VLOOKUP(AA2094,角色间职业划分!P:AP,22,FALSE))</f>
        <v>120</v>
      </c>
      <c r="L2094">
        <f>IF(X2094=500,K2094,VLOOKUP(AA2094,角色间职业划分!P:AP,23,FALSE))</f>
        <v>60</v>
      </c>
      <c r="M2094">
        <f>VLOOKUP(AA2094,角色间职业划分!P:AP,24,FALSE)</f>
        <v>0</v>
      </c>
      <c r="N2094">
        <f>VLOOKUP(AA2094,角色间职业划分!P:AP,14)*100</f>
        <v>95</v>
      </c>
      <c r="O2094">
        <f>VLOOKUP(AA2094,角色间职业划分!P:Z,9,FALSE)</f>
        <v>0</v>
      </c>
      <c r="P2094">
        <f>VLOOKUP(AA2094,角色间职业划分!P:AP,10,FALSE)</f>
        <v>0</v>
      </c>
      <c r="Q2094">
        <f>VLOOKUP(AA2094,角色间职业划分!P:AP,15,FALSE)</f>
        <v>0</v>
      </c>
      <c r="R2094">
        <f>VLOOKUP(AA2094,角色间职业划分!P:AP,16,FALSE)</f>
        <v>0</v>
      </c>
      <c r="S2094">
        <f>VLOOKUP(AA2094,角色间职业划分!P:AP,17,FALSE)</f>
        <v>0</v>
      </c>
      <c r="T2094">
        <f>VLOOKUP(AA2094,角色间职业划分!P:AP,18,FALSE)</f>
        <v>0</v>
      </c>
      <c r="U2094">
        <f>VLOOKUP(AA2094,角色间职业划分!P:AP,27,FALSE)</f>
        <v>0</v>
      </c>
      <c r="V2094">
        <f t="shared" si="323"/>
        <v>3.0000000000000027</v>
      </c>
      <c r="W2094">
        <f>VLOOKUP(AA2094,角色间职业划分!P:Q,2,FALSE)</f>
        <v>20001</v>
      </c>
      <c r="X2094">
        <f t="shared" si="328"/>
        <v>70</v>
      </c>
      <c r="Y2094">
        <f>INT(VLOOKUP(X2094,角色属性总表!AG:AH,2,FALSE)*角色属性总表!$C$38)</f>
        <v>1440</v>
      </c>
      <c r="AA2094">
        <f t="shared" si="329"/>
        <v>21</v>
      </c>
      <c r="AB2094">
        <f>VLOOKUP(X2094,角色属性总表!AG:AI,2,FALSE)*VLOOKUP(角色等级属性!AA2094,角色间职业划分!P:AG,13,FALSE)/角色间职业划分!$AB$9</f>
        <v>3297.7548767022454</v>
      </c>
      <c r="AC2094">
        <f>VLOOKUP(X2094,角色属性总表!AG:AI,3,FALSE)*VLOOKUP(AA2094,角色间职业划分!P:AG,8,FALSE)/角色间职业划分!$W$9</f>
        <v>3219.2159999999994</v>
      </c>
      <c r="AD2094">
        <f>VLOOKUP(AA2094,角色间职业划分!P:AP,26,FALSE)</f>
        <v>0.4</v>
      </c>
      <c r="AE2094">
        <f>VLOOKUP(X2094,角色属性总表!I:Q,3,FALSE)</f>
        <v>645.12</v>
      </c>
      <c r="AF2094">
        <f>VLOOKUP(AA2094,角色间职业划分!P:AP,11,FALSE)</f>
        <v>0.33</v>
      </c>
      <c r="AG2094">
        <f t="shared" si="324"/>
        <v>4222.3851657404539</v>
      </c>
      <c r="AH2094">
        <f t="shared" si="325"/>
        <v>645</v>
      </c>
      <c r="AJ2094">
        <f t="shared" si="326"/>
        <v>3577.3851657404539</v>
      </c>
      <c r="AK2094">
        <v>2090</v>
      </c>
    </row>
    <row r="2095" spans="1:37" x14ac:dyDescent="0.15">
      <c r="A2095">
        <v>2091</v>
      </c>
      <c r="B2095">
        <f>ROUND(VLOOKUP(X2095,角色属性总表!AG:AI,2,FALSE)/角色属性总表!$C$34,0)</f>
        <v>208</v>
      </c>
      <c r="C2095">
        <f>ROUND(VLOOKUP(X2095,角色属性总表!Y:AE,3,FALSE)/J2095,0)</f>
        <v>91</v>
      </c>
      <c r="D2095">
        <f>ROUND(VLOOKUP(X2095,角色属性总表!AG:AI,3,FALSE)/角色属性总表!$C$35,0)</f>
        <v>218</v>
      </c>
      <c r="E2095">
        <f t="shared" si="320"/>
        <v>1335</v>
      </c>
      <c r="F2095">
        <f t="shared" si="321"/>
        <v>15</v>
      </c>
      <c r="G2095">
        <f t="shared" si="322"/>
        <v>16</v>
      </c>
      <c r="H2095">
        <v>0</v>
      </c>
      <c r="I2095">
        <f t="shared" si="327"/>
        <v>3</v>
      </c>
      <c r="J2095">
        <f>VLOOKUP(AA2095,角色间职业划分!P:AP,20,FALSE)</f>
        <v>11</v>
      </c>
      <c r="K2095">
        <f>IF(X2095=500,100,VLOOKUP(AA2095,角色间职业划分!P:AP,22,FALSE))</f>
        <v>120</v>
      </c>
      <c r="L2095">
        <f>IF(X2095=500,K2095,VLOOKUP(AA2095,角色间职业划分!P:AP,23,FALSE))</f>
        <v>60</v>
      </c>
      <c r="M2095">
        <f>VLOOKUP(AA2095,角色间职业划分!P:AP,24,FALSE)</f>
        <v>0</v>
      </c>
      <c r="N2095">
        <f>VLOOKUP(AA2095,角色间职业划分!P:AP,14)*100</f>
        <v>95</v>
      </c>
      <c r="O2095">
        <f>VLOOKUP(AA2095,角色间职业划分!P:Z,9,FALSE)</f>
        <v>0</v>
      </c>
      <c r="P2095">
        <f>VLOOKUP(AA2095,角色间职业划分!P:AP,10,FALSE)</f>
        <v>0</v>
      </c>
      <c r="Q2095">
        <f>VLOOKUP(AA2095,角色间职业划分!P:AP,15,FALSE)</f>
        <v>0</v>
      </c>
      <c r="R2095">
        <f>VLOOKUP(AA2095,角色间职业划分!P:AP,16,FALSE)</f>
        <v>0</v>
      </c>
      <c r="S2095">
        <f>VLOOKUP(AA2095,角色间职业划分!P:AP,17,FALSE)</f>
        <v>0</v>
      </c>
      <c r="T2095">
        <f>VLOOKUP(AA2095,角色间职业划分!P:AP,18,FALSE)</f>
        <v>0</v>
      </c>
      <c r="U2095">
        <f>VLOOKUP(AA2095,角色间职业划分!P:AP,27,FALSE)</f>
        <v>0</v>
      </c>
      <c r="V2095">
        <f t="shared" si="323"/>
        <v>3.0000000000000027</v>
      </c>
      <c r="W2095">
        <f>VLOOKUP(AA2095,角色间职业划分!P:Q,2,FALSE)</f>
        <v>20001</v>
      </c>
      <c r="X2095">
        <f t="shared" si="328"/>
        <v>71</v>
      </c>
      <c r="Y2095">
        <f>INT(VLOOKUP(X2095,角色属性总表!AG:AH,2,FALSE)*角色属性总表!$C$38)</f>
        <v>1458</v>
      </c>
      <c r="AA2095">
        <f t="shared" si="329"/>
        <v>21</v>
      </c>
      <c r="AB2095">
        <f>VLOOKUP(X2095,角色属性总表!AG:AI,2,FALSE)*VLOOKUP(角色等级属性!AA2095,角色间职业划分!P:AG,13,FALSE)/角色间职业划分!$AB$9</f>
        <v>3338.9768126610234</v>
      </c>
      <c r="AC2095">
        <f>VLOOKUP(X2095,角色属性总表!AG:AI,3,FALSE)*VLOOKUP(AA2095,角色间职业划分!P:AG,8,FALSE)/角色间职业划分!$W$9</f>
        <v>3259.4561999999992</v>
      </c>
      <c r="AD2095">
        <f>VLOOKUP(AA2095,角色间职业划分!P:AP,26,FALSE)</f>
        <v>0.4</v>
      </c>
      <c r="AE2095">
        <f>VLOOKUP(X2095,角色属性总表!I:Q,3,FALSE)</f>
        <v>653.18399999999997</v>
      </c>
      <c r="AF2095">
        <f>VLOOKUP(AA2095,角色间职业划分!P:AP,11,FALSE)</f>
        <v>0.33</v>
      </c>
      <c r="AG2095">
        <f t="shared" si="324"/>
        <v>4323.4994370642198</v>
      </c>
      <c r="AH2095">
        <f t="shared" si="325"/>
        <v>654</v>
      </c>
      <c r="AJ2095">
        <f t="shared" si="326"/>
        <v>3669.4994370642198</v>
      </c>
      <c r="AK2095">
        <v>2091</v>
      </c>
    </row>
    <row r="2096" spans="1:37" x14ac:dyDescent="0.15">
      <c r="A2096">
        <v>2092</v>
      </c>
      <c r="B2096">
        <f>ROUND(VLOOKUP(X2096,角色属性总表!AG:AI,2,FALSE)/角色属性总表!$C$34,0)</f>
        <v>211</v>
      </c>
      <c r="C2096">
        <f>ROUND(VLOOKUP(X2096,角色属性总表!Y:AE,3,FALSE)/J2096,0)</f>
        <v>93</v>
      </c>
      <c r="D2096">
        <f>ROUND(VLOOKUP(X2096,角色属性总表!AG:AI,3,FALSE)/角色属性总表!$C$35,0)</f>
        <v>220</v>
      </c>
      <c r="E2096">
        <f t="shared" si="320"/>
        <v>1352</v>
      </c>
      <c r="F2096">
        <f t="shared" si="321"/>
        <v>15</v>
      </c>
      <c r="G2096">
        <f t="shared" si="322"/>
        <v>16</v>
      </c>
      <c r="H2096">
        <v>0</v>
      </c>
      <c r="I2096">
        <f t="shared" si="327"/>
        <v>3</v>
      </c>
      <c r="J2096">
        <f>VLOOKUP(AA2096,角色间职业划分!P:AP,20,FALSE)</f>
        <v>11</v>
      </c>
      <c r="K2096">
        <f>IF(X2096=500,100,VLOOKUP(AA2096,角色间职业划分!P:AP,22,FALSE))</f>
        <v>120</v>
      </c>
      <c r="L2096">
        <f>IF(X2096=500,K2096,VLOOKUP(AA2096,角色间职业划分!P:AP,23,FALSE))</f>
        <v>60</v>
      </c>
      <c r="M2096">
        <f>VLOOKUP(AA2096,角色间职业划分!P:AP,24,FALSE)</f>
        <v>0</v>
      </c>
      <c r="N2096">
        <f>VLOOKUP(AA2096,角色间职业划分!P:AP,14)*100</f>
        <v>95</v>
      </c>
      <c r="O2096">
        <f>VLOOKUP(AA2096,角色间职业划分!P:Z,9,FALSE)</f>
        <v>0</v>
      </c>
      <c r="P2096">
        <f>VLOOKUP(AA2096,角色间职业划分!P:AP,10,FALSE)</f>
        <v>0</v>
      </c>
      <c r="Q2096">
        <f>VLOOKUP(AA2096,角色间职业划分!P:AP,15,FALSE)</f>
        <v>0</v>
      </c>
      <c r="R2096">
        <f>VLOOKUP(AA2096,角色间职业划分!P:AP,16,FALSE)</f>
        <v>0</v>
      </c>
      <c r="S2096">
        <f>VLOOKUP(AA2096,角色间职业划分!P:AP,17,FALSE)</f>
        <v>0</v>
      </c>
      <c r="T2096">
        <f>VLOOKUP(AA2096,角色间职业划分!P:AP,18,FALSE)</f>
        <v>0</v>
      </c>
      <c r="U2096">
        <f>VLOOKUP(AA2096,角色间职业划分!P:AP,27,FALSE)</f>
        <v>0</v>
      </c>
      <c r="V2096">
        <f t="shared" si="323"/>
        <v>3.0000000000000027</v>
      </c>
      <c r="W2096">
        <f>VLOOKUP(AA2096,角色间职业划分!P:Q,2,FALSE)</f>
        <v>20001</v>
      </c>
      <c r="X2096">
        <f t="shared" si="328"/>
        <v>72</v>
      </c>
      <c r="Y2096">
        <f>INT(VLOOKUP(X2096,角色属性总表!AG:AH,2,FALSE)*角色属性总表!$C$38)</f>
        <v>1476</v>
      </c>
      <c r="AA2096">
        <f t="shared" si="329"/>
        <v>21</v>
      </c>
      <c r="AB2096">
        <f>VLOOKUP(X2096,角色属性总表!AG:AI,2,FALSE)*VLOOKUP(角色等级属性!AA2096,角色间职业划分!P:AG,13,FALSE)/角色间职业划分!$AB$9</f>
        <v>3380.1987486198009</v>
      </c>
      <c r="AC2096">
        <f>VLOOKUP(X2096,角色属性总表!AG:AI,3,FALSE)*VLOOKUP(AA2096,角色间职业划分!P:AG,8,FALSE)/角色间职业划分!$W$9</f>
        <v>3299.6963999999994</v>
      </c>
      <c r="AD2096">
        <f>VLOOKUP(AA2096,角色间职业划分!P:AP,26,FALSE)</f>
        <v>0.4</v>
      </c>
      <c r="AE2096">
        <f>VLOOKUP(X2096,角色属性总表!I:Q,3,FALSE)</f>
        <v>661.24800000000005</v>
      </c>
      <c r="AF2096">
        <f>VLOOKUP(AA2096,角色间职业划分!P:AP,11,FALSE)</f>
        <v>0.33</v>
      </c>
      <c r="AG2096">
        <f t="shared" si="324"/>
        <v>4425.6687321470863</v>
      </c>
      <c r="AH2096">
        <f t="shared" si="325"/>
        <v>660</v>
      </c>
      <c r="AJ2096">
        <f t="shared" si="326"/>
        <v>3765.6687321470863</v>
      </c>
      <c r="AK2096">
        <v>2092</v>
      </c>
    </row>
    <row r="2097" spans="1:37" x14ac:dyDescent="0.15">
      <c r="A2097">
        <v>2093</v>
      </c>
      <c r="B2097">
        <f>ROUND(VLOOKUP(X2097,角色属性总表!AG:AI,2,FALSE)/角色属性总表!$C$34,0)</f>
        <v>213</v>
      </c>
      <c r="C2097">
        <f>ROUND(VLOOKUP(X2097,角色属性总表!Y:AE,3,FALSE)/J2097,0)</f>
        <v>95</v>
      </c>
      <c r="D2097">
        <f>ROUND(VLOOKUP(X2097,角色属性总表!AG:AI,3,FALSE)/角色属性总表!$C$35,0)</f>
        <v>223</v>
      </c>
      <c r="E2097">
        <f t="shared" si="320"/>
        <v>1368</v>
      </c>
      <c r="F2097">
        <f t="shared" si="321"/>
        <v>15</v>
      </c>
      <c r="G2097">
        <f t="shared" si="322"/>
        <v>16</v>
      </c>
      <c r="H2097">
        <v>0</v>
      </c>
      <c r="I2097">
        <f t="shared" si="327"/>
        <v>3</v>
      </c>
      <c r="J2097">
        <f>VLOOKUP(AA2097,角色间职业划分!P:AP,20,FALSE)</f>
        <v>11</v>
      </c>
      <c r="K2097">
        <f>IF(X2097=500,100,VLOOKUP(AA2097,角色间职业划分!P:AP,22,FALSE))</f>
        <v>120</v>
      </c>
      <c r="L2097">
        <f>IF(X2097=500,K2097,VLOOKUP(AA2097,角色间职业划分!P:AP,23,FALSE))</f>
        <v>60</v>
      </c>
      <c r="M2097">
        <f>VLOOKUP(AA2097,角色间职业划分!P:AP,24,FALSE)</f>
        <v>0</v>
      </c>
      <c r="N2097">
        <f>VLOOKUP(AA2097,角色间职业划分!P:AP,14)*100</f>
        <v>95</v>
      </c>
      <c r="O2097">
        <f>VLOOKUP(AA2097,角色间职业划分!P:Z,9,FALSE)</f>
        <v>0</v>
      </c>
      <c r="P2097">
        <f>VLOOKUP(AA2097,角色间职业划分!P:AP,10,FALSE)</f>
        <v>0</v>
      </c>
      <c r="Q2097">
        <f>VLOOKUP(AA2097,角色间职业划分!P:AP,15,FALSE)</f>
        <v>0</v>
      </c>
      <c r="R2097">
        <f>VLOOKUP(AA2097,角色间职业划分!P:AP,16,FALSE)</f>
        <v>0</v>
      </c>
      <c r="S2097">
        <f>VLOOKUP(AA2097,角色间职业划分!P:AP,17,FALSE)</f>
        <v>0</v>
      </c>
      <c r="T2097">
        <f>VLOOKUP(AA2097,角色间职业划分!P:AP,18,FALSE)</f>
        <v>0</v>
      </c>
      <c r="U2097">
        <f>VLOOKUP(AA2097,角色间职业划分!P:AP,27,FALSE)</f>
        <v>0</v>
      </c>
      <c r="V2097">
        <f t="shared" si="323"/>
        <v>3.0000000000000027</v>
      </c>
      <c r="W2097">
        <f>VLOOKUP(AA2097,角色间职业划分!P:Q,2,FALSE)</f>
        <v>20001</v>
      </c>
      <c r="X2097">
        <f t="shared" si="328"/>
        <v>73</v>
      </c>
      <c r="Y2097">
        <f>INT(VLOOKUP(X2097,角色属性总表!AG:AH,2,FALSE)*角色属性总表!$C$38)</f>
        <v>1494</v>
      </c>
      <c r="AA2097">
        <f t="shared" si="329"/>
        <v>21</v>
      </c>
      <c r="AB2097">
        <f>VLOOKUP(X2097,角色属性总表!AG:AI,2,FALSE)*VLOOKUP(角色等级属性!AA2097,角色间职业划分!P:AG,13,FALSE)/角色间职业划分!$AB$9</f>
        <v>3421.4206845785802</v>
      </c>
      <c r="AC2097">
        <f>VLOOKUP(X2097,角色属性总表!AG:AI,3,FALSE)*VLOOKUP(AA2097,角色间职业划分!P:AG,8,FALSE)/角色间职业划分!$W$9</f>
        <v>3339.9365999999995</v>
      </c>
      <c r="AD2097">
        <f>VLOOKUP(AA2097,角色间职业划分!P:AP,26,FALSE)</f>
        <v>0.4</v>
      </c>
      <c r="AE2097">
        <f>VLOOKUP(X2097,角色属性总表!I:Q,3,FALSE)</f>
        <v>669.31200000000001</v>
      </c>
      <c r="AF2097">
        <f>VLOOKUP(AA2097,角色间职业划分!P:AP,11,FALSE)</f>
        <v>0.33</v>
      </c>
      <c r="AG2097">
        <f t="shared" si="324"/>
        <v>4528.892514614332</v>
      </c>
      <c r="AH2097">
        <f t="shared" si="325"/>
        <v>669</v>
      </c>
      <c r="AJ2097">
        <f t="shared" si="326"/>
        <v>3859.892514614332</v>
      </c>
      <c r="AK2097">
        <v>2093</v>
      </c>
    </row>
    <row r="2098" spans="1:37" x14ac:dyDescent="0.15">
      <c r="A2098">
        <v>2094</v>
      </c>
      <c r="B2098">
        <f>ROUND(VLOOKUP(X2098,角色属性总表!AG:AI,2,FALSE)/角色属性总表!$C$34,0)</f>
        <v>216</v>
      </c>
      <c r="C2098">
        <f>ROUND(VLOOKUP(X2098,角色属性总表!Y:AE,3,FALSE)/J2098,0)</f>
        <v>97</v>
      </c>
      <c r="D2098">
        <f>ROUND(VLOOKUP(X2098,角色属性总表!AG:AI,3,FALSE)/角色属性总表!$C$35,0)</f>
        <v>226</v>
      </c>
      <c r="E2098">
        <f t="shared" si="320"/>
        <v>1385</v>
      </c>
      <c r="F2098">
        <f t="shared" si="321"/>
        <v>15</v>
      </c>
      <c r="G2098">
        <f t="shared" si="322"/>
        <v>16</v>
      </c>
      <c r="H2098">
        <v>0</v>
      </c>
      <c r="I2098">
        <f t="shared" si="327"/>
        <v>3</v>
      </c>
      <c r="J2098">
        <f>VLOOKUP(AA2098,角色间职业划分!P:AP,20,FALSE)</f>
        <v>11</v>
      </c>
      <c r="K2098">
        <f>IF(X2098=500,100,VLOOKUP(AA2098,角色间职业划分!P:AP,22,FALSE))</f>
        <v>120</v>
      </c>
      <c r="L2098">
        <f>IF(X2098=500,K2098,VLOOKUP(AA2098,角色间职业划分!P:AP,23,FALSE))</f>
        <v>60</v>
      </c>
      <c r="M2098">
        <f>VLOOKUP(AA2098,角色间职业划分!P:AP,24,FALSE)</f>
        <v>0</v>
      </c>
      <c r="N2098">
        <f>VLOOKUP(AA2098,角色间职业划分!P:AP,14)*100</f>
        <v>95</v>
      </c>
      <c r="O2098">
        <f>VLOOKUP(AA2098,角色间职业划分!P:Z,9,FALSE)</f>
        <v>0</v>
      </c>
      <c r="P2098">
        <f>VLOOKUP(AA2098,角色间职业划分!P:AP,10,FALSE)</f>
        <v>0</v>
      </c>
      <c r="Q2098">
        <f>VLOOKUP(AA2098,角色间职业划分!P:AP,15,FALSE)</f>
        <v>0</v>
      </c>
      <c r="R2098">
        <f>VLOOKUP(AA2098,角色间职业划分!P:AP,16,FALSE)</f>
        <v>0</v>
      </c>
      <c r="S2098">
        <f>VLOOKUP(AA2098,角色间职业划分!P:AP,17,FALSE)</f>
        <v>0</v>
      </c>
      <c r="T2098">
        <f>VLOOKUP(AA2098,角色间职业划分!P:AP,18,FALSE)</f>
        <v>0</v>
      </c>
      <c r="U2098">
        <f>VLOOKUP(AA2098,角色间职业划分!P:AP,27,FALSE)</f>
        <v>0</v>
      </c>
      <c r="V2098">
        <f t="shared" si="323"/>
        <v>3.0000000000000027</v>
      </c>
      <c r="W2098">
        <f>VLOOKUP(AA2098,角色间职业划分!P:Q,2,FALSE)</f>
        <v>20001</v>
      </c>
      <c r="X2098">
        <f t="shared" si="328"/>
        <v>74</v>
      </c>
      <c r="Y2098">
        <f>INT(VLOOKUP(X2098,角色属性总表!AG:AH,2,FALSE)*角色属性总表!$C$38)</f>
        <v>1512</v>
      </c>
      <c r="AA2098">
        <f t="shared" si="329"/>
        <v>21</v>
      </c>
      <c r="AB2098">
        <f>VLOOKUP(X2098,角色属性总表!AG:AI,2,FALSE)*VLOOKUP(角色等级属性!AA2098,角色间职业划分!P:AG,13,FALSE)/角色间职业划分!$AB$9</f>
        <v>3462.6426205373577</v>
      </c>
      <c r="AC2098">
        <f>VLOOKUP(X2098,角色属性总表!AG:AI,3,FALSE)*VLOOKUP(AA2098,角色间职业划分!P:AG,8,FALSE)/角色间职业划分!$W$9</f>
        <v>3380.1767999999997</v>
      </c>
      <c r="AD2098">
        <f>VLOOKUP(AA2098,角色间职业划分!P:AP,26,FALSE)</f>
        <v>0.4</v>
      </c>
      <c r="AE2098">
        <f>VLOOKUP(X2098,角色属性总表!I:Q,3,FALSE)</f>
        <v>677.37599999999998</v>
      </c>
      <c r="AF2098">
        <f>VLOOKUP(AA2098,角色间职业划分!P:AP,11,FALSE)</f>
        <v>0.33</v>
      </c>
      <c r="AG2098">
        <f t="shared" si="324"/>
        <v>4633.1703200238198</v>
      </c>
      <c r="AH2098">
        <f t="shared" si="325"/>
        <v>678</v>
      </c>
      <c r="AJ2098">
        <f t="shared" si="326"/>
        <v>3955.1703200238198</v>
      </c>
      <c r="AK2098">
        <v>2094</v>
      </c>
    </row>
    <row r="2099" spans="1:37" x14ac:dyDescent="0.15">
      <c r="A2099">
        <v>2095</v>
      </c>
      <c r="B2099">
        <f>ROUND(VLOOKUP(X2099,角色属性总表!AG:AI,2,FALSE)/角色属性总表!$C$34,0)</f>
        <v>219</v>
      </c>
      <c r="C2099">
        <f>ROUND(VLOOKUP(X2099,角色属性总表!Y:AE,3,FALSE)/J2099,0)</f>
        <v>100</v>
      </c>
      <c r="D2099">
        <f>ROUND(VLOOKUP(X2099,角色属性总表!AG:AI,3,FALSE)/角色属性总表!$C$35,0)</f>
        <v>228</v>
      </c>
      <c r="E2099">
        <f t="shared" si="320"/>
        <v>1401</v>
      </c>
      <c r="F2099">
        <f t="shared" si="321"/>
        <v>15</v>
      </c>
      <c r="G2099">
        <f t="shared" si="322"/>
        <v>16</v>
      </c>
      <c r="H2099">
        <v>0</v>
      </c>
      <c r="I2099">
        <f t="shared" si="327"/>
        <v>3</v>
      </c>
      <c r="J2099">
        <f>VLOOKUP(AA2099,角色间职业划分!P:AP,20,FALSE)</f>
        <v>11</v>
      </c>
      <c r="K2099">
        <f>IF(X2099=500,100,VLOOKUP(AA2099,角色间职业划分!P:AP,22,FALSE))</f>
        <v>120</v>
      </c>
      <c r="L2099">
        <f>IF(X2099=500,K2099,VLOOKUP(AA2099,角色间职业划分!P:AP,23,FALSE))</f>
        <v>60</v>
      </c>
      <c r="M2099">
        <f>VLOOKUP(AA2099,角色间职业划分!P:AP,24,FALSE)</f>
        <v>0</v>
      </c>
      <c r="N2099">
        <f>VLOOKUP(AA2099,角色间职业划分!P:AP,14)*100</f>
        <v>95</v>
      </c>
      <c r="O2099">
        <f>VLOOKUP(AA2099,角色间职业划分!P:Z,9,FALSE)</f>
        <v>0</v>
      </c>
      <c r="P2099">
        <f>VLOOKUP(AA2099,角色间职业划分!P:AP,10,FALSE)</f>
        <v>0</v>
      </c>
      <c r="Q2099">
        <f>VLOOKUP(AA2099,角色间职业划分!P:AP,15,FALSE)</f>
        <v>0</v>
      </c>
      <c r="R2099">
        <f>VLOOKUP(AA2099,角色间职业划分!P:AP,16,FALSE)</f>
        <v>0</v>
      </c>
      <c r="S2099">
        <f>VLOOKUP(AA2099,角色间职业划分!P:AP,17,FALSE)</f>
        <v>0</v>
      </c>
      <c r="T2099">
        <f>VLOOKUP(AA2099,角色间职业划分!P:AP,18,FALSE)</f>
        <v>0</v>
      </c>
      <c r="U2099">
        <f>VLOOKUP(AA2099,角色间职业划分!P:AP,27,FALSE)</f>
        <v>0</v>
      </c>
      <c r="V2099">
        <f t="shared" si="323"/>
        <v>3.0000000000000027</v>
      </c>
      <c r="W2099">
        <f>VLOOKUP(AA2099,角色间职业划分!P:Q,2,FALSE)</f>
        <v>20001</v>
      </c>
      <c r="X2099">
        <f t="shared" si="328"/>
        <v>75</v>
      </c>
      <c r="Y2099">
        <f>INT(VLOOKUP(X2099,角色属性总表!AG:AH,2,FALSE)*角色属性总表!$C$38)</f>
        <v>1530</v>
      </c>
      <c r="AA2099">
        <f t="shared" si="329"/>
        <v>21</v>
      </c>
      <c r="AB2099">
        <f>VLOOKUP(X2099,角色属性总表!AG:AI,2,FALSE)*VLOOKUP(角色等级属性!AA2099,角色间职业划分!P:AG,13,FALSE)/角色间职业划分!$AB$9</f>
        <v>3503.8645564961357</v>
      </c>
      <c r="AC2099">
        <f>VLOOKUP(X2099,角色属性总表!AG:AI,3,FALSE)*VLOOKUP(AA2099,角色间职业划分!P:AG,8,FALSE)/角色间职业划分!$W$9</f>
        <v>3420.416999999999</v>
      </c>
      <c r="AD2099">
        <f>VLOOKUP(AA2099,角色间职业划分!P:AP,26,FALSE)</f>
        <v>0.4</v>
      </c>
      <c r="AE2099">
        <f>VLOOKUP(X2099,角色属性总表!I:Q,3,FALSE)</f>
        <v>685.43999999999994</v>
      </c>
      <c r="AF2099">
        <f>VLOOKUP(AA2099,角色间职业划分!P:AP,11,FALSE)</f>
        <v>0.33</v>
      </c>
      <c r="AG2099">
        <f t="shared" si="324"/>
        <v>4738.5017537018521</v>
      </c>
      <c r="AH2099">
        <f t="shared" si="325"/>
        <v>684</v>
      </c>
      <c r="AJ2099">
        <f t="shared" si="326"/>
        <v>4054.5017537018521</v>
      </c>
      <c r="AK2099">
        <v>2095</v>
      </c>
    </row>
    <row r="2100" spans="1:37" x14ac:dyDescent="0.15">
      <c r="A2100">
        <v>2096</v>
      </c>
      <c r="B2100">
        <f>ROUND(VLOOKUP(X2100,角色属性总表!AG:AI,2,FALSE)/角色属性总表!$C$34,0)</f>
        <v>221</v>
      </c>
      <c r="C2100">
        <f>ROUND(VLOOKUP(X2100,角色属性总表!Y:AE,3,FALSE)/J2100,0)</f>
        <v>102</v>
      </c>
      <c r="D2100">
        <f>ROUND(VLOOKUP(X2100,角色属性总表!AG:AI,3,FALSE)/角色属性总表!$C$35,0)</f>
        <v>231</v>
      </c>
      <c r="E2100">
        <f t="shared" si="320"/>
        <v>1418</v>
      </c>
      <c r="F2100">
        <f t="shared" si="321"/>
        <v>15</v>
      </c>
      <c r="G2100">
        <f t="shared" si="322"/>
        <v>16</v>
      </c>
      <c r="H2100">
        <v>0</v>
      </c>
      <c r="I2100">
        <f t="shared" si="327"/>
        <v>3</v>
      </c>
      <c r="J2100">
        <f>VLOOKUP(AA2100,角色间职业划分!P:AP,20,FALSE)</f>
        <v>11</v>
      </c>
      <c r="K2100">
        <f>IF(X2100=500,100,VLOOKUP(AA2100,角色间职业划分!P:AP,22,FALSE))</f>
        <v>120</v>
      </c>
      <c r="L2100">
        <f>IF(X2100=500,K2100,VLOOKUP(AA2100,角色间职业划分!P:AP,23,FALSE))</f>
        <v>60</v>
      </c>
      <c r="M2100">
        <f>VLOOKUP(AA2100,角色间职业划分!P:AP,24,FALSE)</f>
        <v>0</v>
      </c>
      <c r="N2100">
        <f>VLOOKUP(AA2100,角色间职业划分!P:AP,14)*100</f>
        <v>95</v>
      </c>
      <c r="O2100">
        <f>VLOOKUP(AA2100,角色间职业划分!P:Z,9,FALSE)</f>
        <v>0</v>
      </c>
      <c r="P2100">
        <f>VLOOKUP(AA2100,角色间职业划分!P:AP,10,FALSE)</f>
        <v>0</v>
      </c>
      <c r="Q2100">
        <f>VLOOKUP(AA2100,角色间职业划分!P:AP,15,FALSE)</f>
        <v>0</v>
      </c>
      <c r="R2100">
        <f>VLOOKUP(AA2100,角色间职业划分!P:AP,16,FALSE)</f>
        <v>0</v>
      </c>
      <c r="S2100">
        <f>VLOOKUP(AA2100,角色间职业划分!P:AP,17,FALSE)</f>
        <v>0</v>
      </c>
      <c r="T2100">
        <f>VLOOKUP(AA2100,角色间职业划分!P:AP,18,FALSE)</f>
        <v>0</v>
      </c>
      <c r="U2100">
        <f>VLOOKUP(AA2100,角色间职业划分!P:AP,27,FALSE)</f>
        <v>0</v>
      </c>
      <c r="V2100">
        <f t="shared" si="323"/>
        <v>3.0000000000000027</v>
      </c>
      <c r="W2100">
        <f>VLOOKUP(AA2100,角色间职业划分!P:Q,2,FALSE)</f>
        <v>20001</v>
      </c>
      <c r="X2100">
        <f t="shared" si="328"/>
        <v>76</v>
      </c>
      <c r="Y2100">
        <f>INT(VLOOKUP(X2100,角色属性总表!AG:AH,2,FALSE)*角色属性总表!$C$38)</f>
        <v>1548</v>
      </c>
      <c r="AA2100">
        <f t="shared" si="329"/>
        <v>21</v>
      </c>
      <c r="AB2100">
        <f>VLOOKUP(X2100,角色属性总表!AG:AI,2,FALSE)*VLOOKUP(角色等级属性!AA2100,角色间职业划分!P:AG,13,FALSE)/角色间职业划分!$AB$9</f>
        <v>3545.0864924549137</v>
      </c>
      <c r="AC2100">
        <f>VLOOKUP(X2100,角色属性总表!AG:AI,3,FALSE)*VLOOKUP(AA2100,角色间职业划分!P:AG,8,FALSE)/角色间职业划分!$W$9</f>
        <v>3460.6571999999992</v>
      </c>
      <c r="AD2100">
        <f>VLOOKUP(AA2100,角色间职业划分!P:AP,26,FALSE)</f>
        <v>0.4</v>
      </c>
      <c r="AE2100">
        <f>VLOOKUP(X2100,角色属性总表!I:Q,3,FALSE)</f>
        <v>693.50400000000002</v>
      </c>
      <c r="AF2100">
        <f>VLOOKUP(AA2100,角色间职业划分!P:AP,11,FALSE)</f>
        <v>0.33</v>
      </c>
      <c r="AG2100">
        <f t="shared" si="324"/>
        <v>4844.886488684182</v>
      </c>
      <c r="AH2100">
        <f t="shared" si="325"/>
        <v>693</v>
      </c>
      <c r="AJ2100">
        <f t="shared" si="326"/>
        <v>4151.886488684182</v>
      </c>
      <c r="AK2100">
        <v>2096</v>
      </c>
    </row>
    <row r="2101" spans="1:37" x14ac:dyDescent="0.15">
      <c r="A2101">
        <v>2097</v>
      </c>
      <c r="B2101">
        <f>ROUND(VLOOKUP(X2101,角色属性总表!AG:AI,2,FALSE)/角色属性总表!$C$34,0)</f>
        <v>224</v>
      </c>
      <c r="C2101">
        <f>ROUND(VLOOKUP(X2101,角色属性总表!Y:AE,3,FALSE)/J2101,0)</f>
        <v>104</v>
      </c>
      <c r="D2101">
        <f>ROUND(VLOOKUP(X2101,角色属性总表!AG:AI,3,FALSE)/角色属性总表!$C$35,0)</f>
        <v>234</v>
      </c>
      <c r="E2101">
        <f t="shared" si="320"/>
        <v>1434</v>
      </c>
      <c r="F2101">
        <f t="shared" si="321"/>
        <v>15</v>
      </c>
      <c r="G2101">
        <f t="shared" si="322"/>
        <v>16</v>
      </c>
      <c r="H2101">
        <v>0</v>
      </c>
      <c r="I2101">
        <f t="shared" si="327"/>
        <v>3</v>
      </c>
      <c r="J2101">
        <f>VLOOKUP(AA2101,角色间职业划分!P:AP,20,FALSE)</f>
        <v>11</v>
      </c>
      <c r="K2101">
        <f>IF(X2101=500,100,VLOOKUP(AA2101,角色间职业划分!P:AP,22,FALSE))</f>
        <v>120</v>
      </c>
      <c r="L2101">
        <f>IF(X2101=500,K2101,VLOOKUP(AA2101,角色间职业划分!P:AP,23,FALSE))</f>
        <v>60</v>
      </c>
      <c r="M2101">
        <f>VLOOKUP(AA2101,角色间职业划分!P:AP,24,FALSE)</f>
        <v>0</v>
      </c>
      <c r="N2101">
        <f>VLOOKUP(AA2101,角色间职业划分!P:AP,14)*100</f>
        <v>95</v>
      </c>
      <c r="O2101">
        <f>VLOOKUP(AA2101,角色间职业划分!P:Z,9,FALSE)</f>
        <v>0</v>
      </c>
      <c r="P2101">
        <f>VLOOKUP(AA2101,角色间职业划分!P:AP,10,FALSE)</f>
        <v>0</v>
      </c>
      <c r="Q2101">
        <f>VLOOKUP(AA2101,角色间职业划分!P:AP,15,FALSE)</f>
        <v>0</v>
      </c>
      <c r="R2101">
        <f>VLOOKUP(AA2101,角色间职业划分!P:AP,16,FALSE)</f>
        <v>0</v>
      </c>
      <c r="S2101">
        <f>VLOOKUP(AA2101,角色间职业划分!P:AP,17,FALSE)</f>
        <v>0</v>
      </c>
      <c r="T2101">
        <f>VLOOKUP(AA2101,角色间职业划分!P:AP,18,FALSE)</f>
        <v>0</v>
      </c>
      <c r="U2101">
        <f>VLOOKUP(AA2101,角色间职业划分!P:AP,27,FALSE)</f>
        <v>0</v>
      </c>
      <c r="V2101">
        <f t="shared" si="323"/>
        <v>3.0000000000000027</v>
      </c>
      <c r="W2101">
        <f>VLOOKUP(AA2101,角色间职业划分!P:Q,2,FALSE)</f>
        <v>20001</v>
      </c>
      <c r="X2101">
        <f t="shared" si="328"/>
        <v>77</v>
      </c>
      <c r="Y2101">
        <f>INT(VLOOKUP(X2101,角色属性总表!AG:AH,2,FALSE)*角色属性总表!$C$38)</f>
        <v>1566</v>
      </c>
      <c r="AA2101">
        <f t="shared" si="329"/>
        <v>21</v>
      </c>
      <c r="AB2101">
        <f>VLOOKUP(X2101,角色属性总表!AG:AI,2,FALSE)*VLOOKUP(角色等级属性!AA2101,角色间职业划分!P:AG,13,FALSE)/角色间职业划分!$AB$9</f>
        <v>3586.3084284136912</v>
      </c>
      <c r="AC2101">
        <f>VLOOKUP(X2101,角色属性总表!AG:AI,3,FALSE)*VLOOKUP(AA2101,角色间职业划分!P:AG,8,FALSE)/角色间职业划分!$W$9</f>
        <v>3500.8973999999989</v>
      </c>
      <c r="AD2101">
        <f>VLOOKUP(AA2101,角色间职业划分!P:AP,26,FALSE)</f>
        <v>0.4</v>
      </c>
      <c r="AE2101">
        <f>VLOOKUP(X2101,角色属性总表!I:Q,3,FALSE)</f>
        <v>701.56799999999998</v>
      </c>
      <c r="AF2101">
        <f>VLOOKUP(AA2101,角色间职业划分!P:AP,11,FALSE)</f>
        <v>0.33</v>
      </c>
      <c r="AG2101">
        <f t="shared" si="324"/>
        <v>4952.3242637559297</v>
      </c>
      <c r="AH2101">
        <f t="shared" si="325"/>
        <v>702</v>
      </c>
      <c r="AJ2101">
        <f t="shared" si="326"/>
        <v>4250.3242637559297</v>
      </c>
      <c r="AK2101">
        <v>2097</v>
      </c>
    </row>
    <row r="2102" spans="1:37" x14ac:dyDescent="0.15">
      <c r="A2102">
        <v>2098</v>
      </c>
      <c r="B2102">
        <f>ROUND(VLOOKUP(X2102,角色属性总表!AG:AI,2,FALSE)/角色属性总表!$C$34,0)</f>
        <v>226</v>
      </c>
      <c r="C2102">
        <f>ROUND(VLOOKUP(X2102,角色属性总表!Y:AE,3,FALSE)/J2102,0)</f>
        <v>106</v>
      </c>
      <c r="D2102">
        <f>ROUND(VLOOKUP(X2102,角色属性总表!AG:AI,3,FALSE)/角色属性总表!$C$35,0)</f>
        <v>237</v>
      </c>
      <c r="E2102">
        <f t="shared" si="320"/>
        <v>1451</v>
      </c>
      <c r="F2102">
        <f t="shared" si="321"/>
        <v>15</v>
      </c>
      <c r="G2102">
        <f t="shared" si="322"/>
        <v>16</v>
      </c>
      <c r="H2102">
        <v>0</v>
      </c>
      <c r="I2102">
        <f t="shared" si="327"/>
        <v>3</v>
      </c>
      <c r="J2102">
        <f>VLOOKUP(AA2102,角色间职业划分!P:AP,20,FALSE)</f>
        <v>11</v>
      </c>
      <c r="K2102">
        <f>IF(X2102=500,100,VLOOKUP(AA2102,角色间职业划分!P:AP,22,FALSE))</f>
        <v>120</v>
      </c>
      <c r="L2102">
        <f>IF(X2102=500,K2102,VLOOKUP(AA2102,角色间职业划分!P:AP,23,FALSE))</f>
        <v>60</v>
      </c>
      <c r="M2102">
        <f>VLOOKUP(AA2102,角色间职业划分!P:AP,24,FALSE)</f>
        <v>0</v>
      </c>
      <c r="N2102">
        <f>VLOOKUP(AA2102,角色间职业划分!P:AP,14)*100</f>
        <v>95</v>
      </c>
      <c r="O2102">
        <f>VLOOKUP(AA2102,角色间职业划分!P:Z,9,FALSE)</f>
        <v>0</v>
      </c>
      <c r="P2102">
        <f>VLOOKUP(AA2102,角色间职业划分!P:AP,10,FALSE)</f>
        <v>0</v>
      </c>
      <c r="Q2102">
        <f>VLOOKUP(AA2102,角色间职业划分!P:AP,15,FALSE)</f>
        <v>0</v>
      </c>
      <c r="R2102">
        <f>VLOOKUP(AA2102,角色间职业划分!P:AP,16,FALSE)</f>
        <v>0</v>
      </c>
      <c r="S2102">
        <f>VLOOKUP(AA2102,角色间职业划分!P:AP,17,FALSE)</f>
        <v>0</v>
      </c>
      <c r="T2102">
        <f>VLOOKUP(AA2102,角色间职业划分!P:AP,18,FALSE)</f>
        <v>0</v>
      </c>
      <c r="U2102">
        <f>VLOOKUP(AA2102,角色间职业划分!P:AP,27,FALSE)</f>
        <v>0</v>
      </c>
      <c r="V2102">
        <f t="shared" si="323"/>
        <v>3.0000000000000027</v>
      </c>
      <c r="W2102">
        <f>VLOOKUP(AA2102,角色间职业划分!P:Q,2,FALSE)</f>
        <v>20001</v>
      </c>
      <c r="X2102">
        <f t="shared" si="328"/>
        <v>78</v>
      </c>
      <c r="Y2102">
        <f>INT(VLOOKUP(X2102,角色属性总表!AG:AH,2,FALSE)*角色属性总表!$C$38)</f>
        <v>1584</v>
      </c>
      <c r="AA2102">
        <f t="shared" si="329"/>
        <v>21</v>
      </c>
      <c r="AB2102">
        <f>VLOOKUP(X2102,角色属性总表!AG:AI,2,FALSE)*VLOOKUP(角色等级属性!AA2102,角色间职业划分!P:AG,13,FALSE)/角色间职业划分!$AB$9</f>
        <v>3627.5303643724706</v>
      </c>
      <c r="AC2102">
        <f>VLOOKUP(X2102,角色属性总表!AG:AI,3,FALSE)*VLOOKUP(AA2102,角色间职业划分!P:AG,8,FALSE)/角色间职业划分!$W$9</f>
        <v>3541.1375999999996</v>
      </c>
      <c r="AD2102">
        <f>VLOOKUP(AA2102,角色间职业划分!P:AP,26,FALSE)</f>
        <v>0.4</v>
      </c>
      <c r="AE2102">
        <f>VLOOKUP(X2102,角色属性总表!I:Q,3,FALSE)</f>
        <v>709.63200000000006</v>
      </c>
      <c r="AF2102">
        <f>VLOOKUP(AA2102,角色间职业划分!P:AP,11,FALSE)</f>
        <v>0.33</v>
      </c>
      <c r="AG2102">
        <f t="shared" si="324"/>
        <v>5060.8148815845225</v>
      </c>
      <c r="AH2102">
        <f t="shared" si="325"/>
        <v>711</v>
      </c>
      <c r="AJ2102">
        <f t="shared" si="326"/>
        <v>4349.8148815845225</v>
      </c>
      <c r="AK2102">
        <v>2098</v>
      </c>
    </row>
    <row r="2103" spans="1:37" x14ac:dyDescent="0.15">
      <c r="A2103">
        <v>2099</v>
      </c>
      <c r="B2103">
        <f>ROUND(VLOOKUP(X2103,角色属性总表!AG:AI,2,FALSE)/角色属性总表!$C$34,0)</f>
        <v>229</v>
      </c>
      <c r="C2103">
        <f>ROUND(VLOOKUP(X2103,角色属性总表!Y:AE,3,FALSE)/J2103,0)</f>
        <v>108</v>
      </c>
      <c r="D2103">
        <f>ROUND(VLOOKUP(X2103,角色属性总表!AG:AI,3,FALSE)/角色属性总表!$C$35,0)</f>
        <v>239</v>
      </c>
      <c r="E2103">
        <f t="shared" si="320"/>
        <v>1467</v>
      </c>
      <c r="F2103">
        <f t="shared" si="321"/>
        <v>15</v>
      </c>
      <c r="G2103">
        <f t="shared" si="322"/>
        <v>16</v>
      </c>
      <c r="H2103">
        <v>0</v>
      </c>
      <c r="I2103">
        <f t="shared" si="327"/>
        <v>3</v>
      </c>
      <c r="J2103">
        <f>VLOOKUP(AA2103,角色间职业划分!P:AP,20,FALSE)</f>
        <v>11</v>
      </c>
      <c r="K2103">
        <f>IF(X2103=500,100,VLOOKUP(AA2103,角色间职业划分!P:AP,22,FALSE))</f>
        <v>120</v>
      </c>
      <c r="L2103">
        <f>IF(X2103=500,K2103,VLOOKUP(AA2103,角色间职业划分!P:AP,23,FALSE))</f>
        <v>60</v>
      </c>
      <c r="M2103">
        <f>VLOOKUP(AA2103,角色间职业划分!P:AP,24,FALSE)</f>
        <v>0</v>
      </c>
      <c r="N2103">
        <f>VLOOKUP(AA2103,角色间职业划分!P:AP,14)*100</f>
        <v>95</v>
      </c>
      <c r="O2103">
        <f>VLOOKUP(AA2103,角色间职业划分!P:Z,9,FALSE)</f>
        <v>0</v>
      </c>
      <c r="P2103">
        <f>VLOOKUP(AA2103,角色间职业划分!P:AP,10,FALSE)</f>
        <v>0</v>
      </c>
      <c r="Q2103">
        <f>VLOOKUP(AA2103,角色间职业划分!P:AP,15,FALSE)</f>
        <v>0</v>
      </c>
      <c r="R2103">
        <f>VLOOKUP(AA2103,角色间职业划分!P:AP,16,FALSE)</f>
        <v>0</v>
      </c>
      <c r="S2103">
        <f>VLOOKUP(AA2103,角色间职业划分!P:AP,17,FALSE)</f>
        <v>0</v>
      </c>
      <c r="T2103">
        <f>VLOOKUP(AA2103,角色间职业划分!P:AP,18,FALSE)</f>
        <v>0</v>
      </c>
      <c r="U2103">
        <f>VLOOKUP(AA2103,角色间职业划分!P:AP,27,FALSE)</f>
        <v>0</v>
      </c>
      <c r="V2103">
        <f t="shared" si="323"/>
        <v>3.0000000000000027</v>
      </c>
      <c r="W2103">
        <f>VLOOKUP(AA2103,角色间职业划分!P:Q,2,FALSE)</f>
        <v>20001</v>
      </c>
      <c r="X2103">
        <f t="shared" si="328"/>
        <v>79</v>
      </c>
      <c r="Y2103">
        <f>INT(VLOOKUP(X2103,角色属性总表!AG:AH,2,FALSE)*角色属性总表!$C$38)</f>
        <v>1602</v>
      </c>
      <c r="AA2103">
        <f t="shared" si="329"/>
        <v>21</v>
      </c>
      <c r="AB2103">
        <f>VLOOKUP(X2103,角色属性总表!AG:AI,2,FALSE)*VLOOKUP(角色等级属性!AA2103,角色间职业划分!P:AG,13,FALSE)/角色间职业划分!$AB$9</f>
        <v>3668.7523003312481</v>
      </c>
      <c r="AC2103">
        <f>VLOOKUP(X2103,角色属性总表!AG:AI,3,FALSE)*VLOOKUP(AA2103,角色间职业划分!P:AG,8,FALSE)/角色间职业划分!$W$9</f>
        <v>3581.3777999999993</v>
      </c>
      <c r="AD2103">
        <f>VLOOKUP(AA2103,角色间职业划分!P:AP,26,FALSE)</f>
        <v>0.4</v>
      </c>
      <c r="AE2103">
        <f>VLOOKUP(X2103,角色属性总表!I:Q,3,FALSE)</f>
        <v>717.69600000000003</v>
      </c>
      <c r="AF2103">
        <f>VLOOKUP(AA2103,角色间职业划分!P:AP,11,FALSE)</f>
        <v>0.33</v>
      </c>
      <c r="AG2103">
        <f t="shared" si="324"/>
        <v>5170.3582069402846</v>
      </c>
      <c r="AH2103">
        <f t="shared" si="325"/>
        <v>717</v>
      </c>
      <c r="AJ2103">
        <f t="shared" si="326"/>
        <v>4453.3582069402846</v>
      </c>
      <c r="AK2103">
        <v>2099</v>
      </c>
    </row>
    <row r="2104" spans="1:37" x14ac:dyDescent="0.15">
      <c r="A2104">
        <v>2100</v>
      </c>
      <c r="B2104">
        <f>ROUND(VLOOKUP(X2104,角色属性总表!AG:AI,2,FALSE)/角色属性总表!$C$34,0)</f>
        <v>231</v>
      </c>
      <c r="C2104">
        <f>ROUND(VLOOKUP(X2104,角色属性总表!Y:AE,3,FALSE)/J2104,0)</f>
        <v>110</v>
      </c>
      <c r="D2104">
        <f>ROUND(VLOOKUP(X2104,角色属性总表!AG:AI,3,FALSE)/角色属性总表!$C$35,0)</f>
        <v>242</v>
      </c>
      <c r="E2104">
        <f t="shared" si="320"/>
        <v>1483</v>
      </c>
      <c r="F2104">
        <f t="shared" si="321"/>
        <v>15</v>
      </c>
      <c r="G2104">
        <f t="shared" si="322"/>
        <v>16</v>
      </c>
      <c r="H2104">
        <v>0</v>
      </c>
      <c r="I2104">
        <f t="shared" si="327"/>
        <v>3</v>
      </c>
      <c r="J2104">
        <f>VLOOKUP(AA2104,角色间职业划分!P:AP,20,FALSE)</f>
        <v>11</v>
      </c>
      <c r="K2104">
        <f>IF(X2104=500,100,VLOOKUP(AA2104,角色间职业划分!P:AP,22,FALSE))</f>
        <v>120</v>
      </c>
      <c r="L2104">
        <f>IF(X2104=500,K2104,VLOOKUP(AA2104,角色间职业划分!P:AP,23,FALSE))</f>
        <v>60</v>
      </c>
      <c r="M2104">
        <f>VLOOKUP(AA2104,角色间职业划分!P:AP,24,FALSE)</f>
        <v>0</v>
      </c>
      <c r="N2104">
        <f>VLOOKUP(AA2104,角色间职业划分!P:AP,14)*100</f>
        <v>95</v>
      </c>
      <c r="O2104">
        <f>VLOOKUP(AA2104,角色间职业划分!P:Z,9,FALSE)</f>
        <v>0</v>
      </c>
      <c r="P2104">
        <f>VLOOKUP(AA2104,角色间职业划分!P:AP,10,FALSE)</f>
        <v>0</v>
      </c>
      <c r="Q2104">
        <f>VLOOKUP(AA2104,角色间职业划分!P:AP,15,FALSE)</f>
        <v>0</v>
      </c>
      <c r="R2104">
        <f>VLOOKUP(AA2104,角色间职业划分!P:AP,16,FALSE)</f>
        <v>0</v>
      </c>
      <c r="S2104">
        <f>VLOOKUP(AA2104,角色间职业划分!P:AP,17,FALSE)</f>
        <v>0</v>
      </c>
      <c r="T2104">
        <f>VLOOKUP(AA2104,角色间职业划分!P:AP,18,FALSE)</f>
        <v>0</v>
      </c>
      <c r="U2104">
        <f>VLOOKUP(AA2104,角色间职业划分!P:AP,27,FALSE)</f>
        <v>0</v>
      </c>
      <c r="V2104">
        <f t="shared" si="323"/>
        <v>3.0000000000000027</v>
      </c>
      <c r="W2104">
        <f>VLOOKUP(AA2104,角色间职业划分!P:Q,2,FALSE)</f>
        <v>20001</v>
      </c>
      <c r="X2104">
        <f t="shared" si="328"/>
        <v>80</v>
      </c>
      <c r="Y2104">
        <f>INT(VLOOKUP(X2104,角色属性总表!AG:AH,2,FALSE)*角色属性总表!$C$38)</f>
        <v>1620</v>
      </c>
      <c r="AA2104">
        <f t="shared" si="329"/>
        <v>21</v>
      </c>
      <c r="AB2104">
        <f>VLOOKUP(X2104,角色属性总表!AG:AI,2,FALSE)*VLOOKUP(角色等级属性!AA2104,角色间职业划分!P:AG,13,FALSE)/角色间职业划分!$AB$9</f>
        <v>3709.9742362900261</v>
      </c>
      <c r="AC2104">
        <f>VLOOKUP(X2104,角色属性总表!AG:AI,3,FALSE)*VLOOKUP(AA2104,角色间职业划分!P:AG,8,FALSE)/角色间职业划分!$W$9</f>
        <v>3621.6179999999995</v>
      </c>
      <c r="AD2104">
        <f>VLOOKUP(AA2104,角色间职业划分!P:AP,26,FALSE)</f>
        <v>0.4</v>
      </c>
      <c r="AE2104">
        <f>VLOOKUP(X2104,角色属性总表!I:Q,3,FALSE)</f>
        <v>725.76</v>
      </c>
      <c r="AF2104">
        <f>VLOOKUP(AA2104,角色间职业划分!P:AP,11,FALSE)</f>
        <v>0.33</v>
      </c>
      <c r="AG2104">
        <f t="shared" si="324"/>
        <v>5280.9541649996081</v>
      </c>
      <c r="AH2104">
        <f t="shared" si="325"/>
        <v>726</v>
      </c>
      <c r="AJ2104">
        <f t="shared" si="326"/>
        <v>4554.9541649996081</v>
      </c>
      <c r="AK2104">
        <v>2100</v>
      </c>
    </row>
    <row r="2105" spans="1:37" x14ac:dyDescent="0.15">
      <c r="A2105">
        <v>2101</v>
      </c>
      <c r="B2105">
        <f>ROUND(VLOOKUP(X2105,角色属性总表!AG:AI,2,FALSE)/角色属性总表!$C$34,0)</f>
        <v>234</v>
      </c>
      <c r="C2105">
        <f>ROUND(VLOOKUP(X2105,角色属性总表!Y:AE,3,FALSE)/J2105,0)</f>
        <v>113</v>
      </c>
      <c r="D2105">
        <f>ROUND(VLOOKUP(X2105,角色属性总表!AG:AI,3,FALSE)/角色属性总表!$C$35,0)</f>
        <v>245</v>
      </c>
      <c r="E2105">
        <f t="shared" si="320"/>
        <v>1500</v>
      </c>
      <c r="F2105">
        <f t="shared" si="321"/>
        <v>15</v>
      </c>
      <c r="G2105">
        <f t="shared" si="322"/>
        <v>16</v>
      </c>
      <c r="H2105">
        <v>0</v>
      </c>
      <c r="I2105">
        <f t="shared" si="327"/>
        <v>3</v>
      </c>
      <c r="J2105">
        <f>VLOOKUP(AA2105,角色间职业划分!P:AP,20,FALSE)</f>
        <v>11</v>
      </c>
      <c r="K2105">
        <f>IF(X2105=500,100,VLOOKUP(AA2105,角色间职业划分!P:AP,22,FALSE))</f>
        <v>120</v>
      </c>
      <c r="L2105">
        <f>IF(X2105=500,K2105,VLOOKUP(AA2105,角色间职业划分!P:AP,23,FALSE))</f>
        <v>60</v>
      </c>
      <c r="M2105">
        <f>VLOOKUP(AA2105,角色间职业划分!P:AP,24,FALSE)</f>
        <v>0</v>
      </c>
      <c r="N2105">
        <f>VLOOKUP(AA2105,角色间职业划分!P:AP,14)*100</f>
        <v>95</v>
      </c>
      <c r="O2105">
        <f>VLOOKUP(AA2105,角色间职业划分!P:Z,9,FALSE)</f>
        <v>0</v>
      </c>
      <c r="P2105">
        <f>VLOOKUP(AA2105,角色间职业划分!P:AP,10,FALSE)</f>
        <v>0</v>
      </c>
      <c r="Q2105">
        <f>VLOOKUP(AA2105,角色间职业划分!P:AP,15,FALSE)</f>
        <v>0</v>
      </c>
      <c r="R2105">
        <f>VLOOKUP(AA2105,角色间职业划分!P:AP,16,FALSE)</f>
        <v>0</v>
      </c>
      <c r="S2105">
        <f>VLOOKUP(AA2105,角色间职业划分!P:AP,17,FALSE)</f>
        <v>0</v>
      </c>
      <c r="T2105">
        <f>VLOOKUP(AA2105,角色间职业划分!P:AP,18,FALSE)</f>
        <v>0</v>
      </c>
      <c r="U2105">
        <f>VLOOKUP(AA2105,角色间职业划分!P:AP,27,FALSE)</f>
        <v>0</v>
      </c>
      <c r="V2105">
        <f t="shared" si="323"/>
        <v>3.0000000000000027</v>
      </c>
      <c r="W2105">
        <f>VLOOKUP(AA2105,角色间职业划分!P:Q,2,FALSE)</f>
        <v>20001</v>
      </c>
      <c r="X2105">
        <f t="shared" si="328"/>
        <v>81</v>
      </c>
      <c r="Y2105">
        <f>INT(VLOOKUP(X2105,角色属性总表!AG:AH,2,FALSE)*角色属性总表!$C$38)</f>
        <v>1638</v>
      </c>
      <c r="AA2105">
        <f t="shared" si="329"/>
        <v>21</v>
      </c>
      <c r="AB2105">
        <f>VLOOKUP(X2105,角色属性总表!AG:AI,2,FALSE)*VLOOKUP(角色等级属性!AA2105,角色间职业划分!P:AG,13,FALSE)/角色间职业划分!$AB$9</f>
        <v>3751.1961722488045</v>
      </c>
      <c r="AC2105">
        <f>VLOOKUP(X2105,角色属性总表!AG:AI,3,FALSE)*VLOOKUP(AA2105,角色间职业划分!P:AG,8,FALSE)/角色间职业划分!$W$9</f>
        <v>3661.8581999999988</v>
      </c>
      <c r="AD2105">
        <f>VLOOKUP(AA2105,角色间职业划分!P:AP,26,FALSE)</f>
        <v>0.4</v>
      </c>
      <c r="AE2105">
        <f>VLOOKUP(X2105,角色属性总表!I:Q,3,FALSE)</f>
        <v>733.82400000000007</v>
      </c>
      <c r="AF2105">
        <f>VLOOKUP(AA2105,角色间职业划分!P:AP,11,FALSE)</f>
        <v>0.33</v>
      </c>
      <c r="AG2105">
        <f t="shared" si="324"/>
        <v>5392.6027397260268</v>
      </c>
      <c r="AH2105">
        <f t="shared" si="325"/>
        <v>735</v>
      </c>
      <c r="AJ2105">
        <f t="shared" si="326"/>
        <v>4657.6027397260268</v>
      </c>
      <c r="AK2105">
        <v>2101</v>
      </c>
    </row>
    <row r="2106" spans="1:37" x14ac:dyDescent="0.15">
      <c r="A2106">
        <v>2102</v>
      </c>
      <c r="B2106">
        <f>ROUND(VLOOKUP(X2106,角色属性总表!AG:AI,2,FALSE)/角色属性总表!$C$34,0)</f>
        <v>237</v>
      </c>
      <c r="C2106">
        <f>ROUND(VLOOKUP(X2106,角色属性总表!Y:AE,3,FALSE)/J2106,0)</f>
        <v>115</v>
      </c>
      <c r="D2106">
        <f>ROUND(VLOOKUP(X2106,角色属性总表!AG:AI,3,FALSE)/角色属性总表!$C$35,0)</f>
        <v>247</v>
      </c>
      <c r="E2106">
        <f t="shared" si="320"/>
        <v>1516</v>
      </c>
      <c r="F2106">
        <f t="shared" si="321"/>
        <v>15</v>
      </c>
      <c r="G2106">
        <f t="shared" si="322"/>
        <v>16</v>
      </c>
      <c r="H2106">
        <v>0</v>
      </c>
      <c r="I2106">
        <f t="shared" si="327"/>
        <v>3</v>
      </c>
      <c r="J2106">
        <f>VLOOKUP(AA2106,角色间职业划分!P:AP,20,FALSE)</f>
        <v>11</v>
      </c>
      <c r="K2106">
        <f>IF(X2106=500,100,VLOOKUP(AA2106,角色间职业划分!P:AP,22,FALSE))</f>
        <v>120</v>
      </c>
      <c r="L2106">
        <f>IF(X2106=500,K2106,VLOOKUP(AA2106,角色间职业划分!P:AP,23,FALSE))</f>
        <v>60</v>
      </c>
      <c r="M2106">
        <f>VLOOKUP(AA2106,角色间职业划分!P:AP,24,FALSE)</f>
        <v>0</v>
      </c>
      <c r="N2106">
        <f>VLOOKUP(AA2106,角色间职业划分!P:AP,14)*100</f>
        <v>95</v>
      </c>
      <c r="O2106">
        <f>VLOOKUP(AA2106,角色间职业划分!P:Z,9,FALSE)</f>
        <v>0</v>
      </c>
      <c r="P2106">
        <f>VLOOKUP(AA2106,角色间职业划分!P:AP,10,FALSE)</f>
        <v>0</v>
      </c>
      <c r="Q2106">
        <f>VLOOKUP(AA2106,角色间职业划分!P:AP,15,FALSE)</f>
        <v>0</v>
      </c>
      <c r="R2106">
        <f>VLOOKUP(AA2106,角色间职业划分!P:AP,16,FALSE)</f>
        <v>0</v>
      </c>
      <c r="S2106">
        <f>VLOOKUP(AA2106,角色间职业划分!P:AP,17,FALSE)</f>
        <v>0</v>
      </c>
      <c r="T2106">
        <f>VLOOKUP(AA2106,角色间职业划分!P:AP,18,FALSE)</f>
        <v>0</v>
      </c>
      <c r="U2106">
        <f>VLOOKUP(AA2106,角色间职业划分!P:AP,27,FALSE)</f>
        <v>0</v>
      </c>
      <c r="V2106">
        <f t="shared" si="323"/>
        <v>3.0000000000000027</v>
      </c>
      <c r="W2106">
        <f>VLOOKUP(AA2106,角色间职业划分!P:Q,2,FALSE)</f>
        <v>20001</v>
      </c>
      <c r="X2106">
        <f t="shared" si="328"/>
        <v>82</v>
      </c>
      <c r="Y2106">
        <f>INT(VLOOKUP(X2106,角色属性总表!AG:AH,2,FALSE)*角色属性总表!$C$38)</f>
        <v>1656</v>
      </c>
      <c r="AA2106">
        <f t="shared" si="329"/>
        <v>21</v>
      </c>
      <c r="AB2106">
        <f>VLOOKUP(X2106,角色属性总表!AG:AI,2,FALSE)*VLOOKUP(角色等级属性!AA2106,角色间职业划分!P:AG,13,FALSE)/角色间职业划分!$AB$9</f>
        <v>3792.4181082075816</v>
      </c>
      <c r="AC2106">
        <f>VLOOKUP(X2106,角色属性总表!AG:AI,3,FALSE)*VLOOKUP(AA2106,角色间职业划分!P:AG,8,FALSE)/角色间职业划分!$W$9</f>
        <v>3702.0983999999989</v>
      </c>
      <c r="AD2106">
        <f>VLOOKUP(AA2106,角色间职业划分!P:AP,26,FALSE)</f>
        <v>0.4</v>
      </c>
      <c r="AE2106">
        <f>VLOOKUP(X2106,角色属性总表!I:Q,3,FALSE)</f>
        <v>741.88799999999992</v>
      </c>
      <c r="AF2106">
        <f>VLOOKUP(AA2106,角色间职业划分!P:AP,11,FALSE)</f>
        <v>0.33</v>
      </c>
      <c r="AG2106">
        <f t="shared" si="324"/>
        <v>5505.3039723248176</v>
      </c>
      <c r="AH2106">
        <f t="shared" si="325"/>
        <v>741</v>
      </c>
      <c r="AJ2106">
        <f t="shared" si="326"/>
        <v>4764.3039723248176</v>
      </c>
      <c r="AK2106">
        <v>2102</v>
      </c>
    </row>
    <row r="2107" spans="1:37" x14ac:dyDescent="0.15">
      <c r="A2107">
        <v>2103</v>
      </c>
      <c r="B2107">
        <f>ROUND(VLOOKUP(X2107,角色属性总表!AG:AI,2,FALSE)/角色属性总表!$C$34,0)</f>
        <v>239</v>
      </c>
      <c r="C2107">
        <f>ROUND(VLOOKUP(X2107,角色属性总表!Y:AE,3,FALSE)/J2107,0)</f>
        <v>117</v>
      </c>
      <c r="D2107">
        <f>ROUND(VLOOKUP(X2107,角色属性总表!AG:AI,3,FALSE)/角色属性总表!$C$35,0)</f>
        <v>250</v>
      </c>
      <c r="E2107">
        <f t="shared" si="320"/>
        <v>1533</v>
      </c>
      <c r="F2107">
        <f t="shared" si="321"/>
        <v>15</v>
      </c>
      <c r="G2107">
        <f t="shared" si="322"/>
        <v>16</v>
      </c>
      <c r="H2107">
        <v>0</v>
      </c>
      <c r="I2107">
        <f t="shared" si="327"/>
        <v>3</v>
      </c>
      <c r="J2107">
        <f>VLOOKUP(AA2107,角色间职业划分!P:AP,20,FALSE)</f>
        <v>11</v>
      </c>
      <c r="K2107">
        <f>IF(X2107=500,100,VLOOKUP(AA2107,角色间职业划分!P:AP,22,FALSE))</f>
        <v>120</v>
      </c>
      <c r="L2107">
        <f>IF(X2107=500,K2107,VLOOKUP(AA2107,角色间职业划分!P:AP,23,FALSE))</f>
        <v>60</v>
      </c>
      <c r="M2107">
        <f>VLOOKUP(AA2107,角色间职业划分!P:AP,24,FALSE)</f>
        <v>0</v>
      </c>
      <c r="N2107">
        <f>VLOOKUP(AA2107,角色间职业划分!P:AP,14)*100</f>
        <v>95</v>
      </c>
      <c r="O2107">
        <f>VLOOKUP(AA2107,角色间职业划分!P:Z,9,FALSE)</f>
        <v>0</v>
      </c>
      <c r="P2107">
        <f>VLOOKUP(AA2107,角色间职业划分!P:AP,10,FALSE)</f>
        <v>0</v>
      </c>
      <c r="Q2107">
        <f>VLOOKUP(AA2107,角色间职业划分!P:AP,15,FALSE)</f>
        <v>0</v>
      </c>
      <c r="R2107">
        <f>VLOOKUP(AA2107,角色间职业划分!P:AP,16,FALSE)</f>
        <v>0</v>
      </c>
      <c r="S2107">
        <f>VLOOKUP(AA2107,角色间职业划分!P:AP,17,FALSE)</f>
        <v>0</v>
      </c>
      <c r="T2107">
        <f>VLOOKUP(AA2107,角色间职业划分!P:AP,18,FALSE)</f>
        <v>0</v>
      </c>
      <c r="U2107">
        <f>VLOOKUP(AA2107,角色间职业划分!P:AP,27,FALSE)</f>
        <v>0</v>
      </c>
      <c r="V2107">
        <f t="shared" si="323"/>
        <v>3.0000000000000027</v>
      </c>
      <c r="W2107">
        <f>VLOOKUP(AA2107,角色间职业划分!P:Q,2,FALSE)</f>
        <v>20001</v>
      </c>
      <c r="X2107">
        <f t="shared" si="328"/>
        <v>83</v>
      </c>
      <c r="Y2107">
        <f>INT(VLOOKUP(X2107,角色属性总表!AG:AH,2,FALSE)*角色属性总表!$C$38)</f>
        <v>1674</v>
      </c>
      <c r="AA2107">
        <f t="shared" si="329"/>
        <v>21</v>
      </c>
      <c r="AB2107">
        <f>VLOOKUP(X2107,角色属性总表!AG:AI,2,FALSE)*VLOOKUP(角色等级属性!AA2107,角色间职业划分!P:AG,13,FALSE)/角色间职业划分!$AB$9</f>
        <v>3833.6400441663604</v>
      </c>
      <c r="AC2107">
        <f>VLOOKUP(X2107,角色属性总表!AG:AI,3,FALSE)*VLOOKUP(AA2107,角色间职业划分!P:AG,8,FALSE)/角色间职业划分!$W$9</f>
        <v>3742.3385999999991</v>
      </c>
      <c r="AD2107">
        <f>VLOOKUP(AA2107,角色间职业划分!P:AP,26,FALSE)</f>
        <v>0.4</v>
      </c>
      <c r="AE2107">
        <f>VLOOKUP(X2107,角色属性总表!I:Q,3,FALSE)</f>
        <v>749.952</v>
      </c>
      <c r="AF2107">
        <f>VLOOKUP(AA2107,角色间职业划分!P:AP,11,FALSE)</f>
        <v>0.33</v>
      </c>
      <c r="AG2107">
        <f t="shared" si="324"/>
        <v>5619.0579597670749</v>
      </c>
      <c r="AH2107">
        <f t="shared" si="325"/>
        <v>750</v>
      </c>
      <c r="AJ2107">
        <f t="shared" si="326"/>
        <v>4869.0579597670749</v>
      </c>
      <c r="AK2107">
        <v>2103</v>
      </c>
    </row>
    <row r="2108" spans="1:37" x14ac:dyDescent="0.15">
      <c r="A2108">
        <v>2104</v>
      </c>
      <c r="B2108">
        <f>ROUND(VLOOKUP(X2108,角色属性总表!AG:AI,2,FALSE)/角色属性总表!$C$34,0)</f>
        <v>242</v>
      </c>
      <c r="C2108">
        <f>ROUND(VLOOKUP(X2108,角色属性总表!Y:AE,3,FALSE)/J2108,0)</f>
        <v>120</v>
      </c>
      <c r="D2108">
        <f>ROUND(VLOOKUP(X2108,角色属性总表!AG:AI,3,FALSE)/角色属性总表!$C$35,0)</f>
        <v>253</v>
      </c>
      <c r="E2108">
        <f t="shared" si="320"/>
        <v>1549</v>
      </c>
      <c r="F2108">
        <f t="shared" si="321"/>
        <v>15</v>
      </c>
      <c r="G2108">
        <f t="shared" si="322"/>
        <v>16</v>
      </c>
      <c r="H2108">
        <v>0</v>
      </c>
      <c r="I2108">
        <f t="shared" si="327"/>
        <v>3</v>
      </c>
      <c r="J2108">
        <f>VLOOKUP(AA2108,角色间职业划分!P:AP,20,FALSE)</f>
        <v>11</v>
      </c>
      <c r="K2108">
        <f>IF(X2108=500,100,VLOOKUP(AA2108,角色间职业划分!P:AP,22,FALSE))</f>
        <v>120</v>
      </c>
      <c r="L2108">
        <f>IF(X2108=500,K2108,VLOOKUP(AA2108,角色间职业划分!P:AP,23,FALSE))</f>
        <v>60</v>
      </c>
      <c r="M2108">
        <f>VLOOKUP(AA2108,角色间职业划分!P:AP,24,FALSE)</f>
        <v>0</v>
      </c>
      <c r="N2108">
        <f>VLOOKUP(AA2108,角色间职业划分!P:AP,14)*100</f>
        <v>95</v>
      </c>
      <c r="O2108">
        <f>VLOOKUP(AA2108,角色间职业划分!P:Z,9,FALSE)</f>
        <v>0</v>
      </c>
      <c r="P2108">
        <f>VLOOKUP(AA2108,角色间职业划分!P:AP,10,FALSE)</f>
        <v>0</v>
      </c>
      <c r="Q2108">
        <f>VLOOKUP(AA2108,角色间职业划分!P:AP,15,FALSE)</f>
        <v>0</v>
      </c>
      <c r="R2108">
        <f>VLOOKUP(AA2108,角色间职业划分!P:AP,16,FALSE)</f>
        <v>0</v>
      </c>
      <c r="S2108">
        <f>VLOOKUP(AA2108,角色间职业划分!P:AP,17,FALSE)</f>
        <v>0</v>
      </c>
      <c r="T2108">
        <f>VLOOKUP(AA2108,角色间职业划分!P:AP,18,FALSE)</f>
        <v>0</v>
      </c>
      <c r="U2108">
        <f>VLOOKUP(AA2108,角色间职业划分!P:AP,27,FALSE)</f>
        <v>0</v>
      </c>
      <c r="V2108">
        <f t="shared" si="323"/>
        <v>3.0000000000000027</v>
      </c>
      <c r="W2108">
        <f>VLOOKUP(AA2108,角色间职业划分!P:Q,2,FALSE)</f>
        <v>20001</v>
      </c>
      <c r="X2108">
        <f t="shared" si="328"/>
        <v>84</v>
      </c>
      <c r="Y2108">
        <f>INT(VLOOKUP(X2108,角色属性总表!AG:AH,2,FALSE)*角色属性总表!$C$38)</f>
        <v>1692</v>
      </c>
      <c r="AA2108">
        <f t="shared" si="329"/>
        <v>21</v>
      </c>
      <c r="AB2108">
        <f>VLOOKUP(X2108,角色属性总表!AG:AI,2,FALSE)*VLOOKUP(角色等级属性!AA2108,角色间职业划分!P:AG,13,FALSE)/角色间职业划分!$AB$9</f>
        <v>3874.8619801251384</v>
      </c>
      <c r="AC2108">
        <f>VLOOKUP(X2108,角色属性总表!AG:AI,3,FALSE)*VLOOKUP(AA2108,角色间职业划分!P:AG,8,FALSE)/角色间职业划分!$W$9</f>
        <v>3782.5787999999993</v>
      </c>
      <c r="AD2108">
        <f>VLOOKUP(AA2108,角色间职业划分!P:AP,26,FALSE)</f>
        <v>0.4</v>
      </c>
      <c r="AE2108">
        <f>VLOOKUP(X2108,角色属性总表!I:Q,3,FALSE)</f>
        <v>758.01599999999996</v>
      </c>
      <c r="AF2108">
        <f>VLOOKUP(AA2108,角色间职业划分!P:AP,11,FALSE)</f>
        <v>0.33</v>
      </c>
      <c r="AG2108">
        <f t="shared" si="324"/>
        <v>5733.8648533794221</v>
      </c>
      <c r="AH2108">
        <f t="shared" si="325"/>
        <v>759</v>
      </c>
      <c r="AJ2108">
        <f t="shared" si="326"/>
        <v>4974.8648533794221</v>
      </c>
      <c r="AK2108">
        <v>2104</v>
      </c>
    </row>
    <row r="2109" spans="1:37" x14ac:dyDescent="0.15">
      <c r="A2109">
        <v>2105</v>
      </c>
      <c r="B2109">
        <f>ROUND(VLOOKUP(X2109,角色属性总表!AG:AI,2,FALSE)/角色属性总表!$C$34,0)</f>
        <v>244</v>
      </c>
      <c r="C2109">
        <f>ROUND(VLOOKUP(X2109,角色属性总表!Y:AE,3,FALSE)/J2109,0)</f>
        <v>122</v>
      </c>
      <c r="D2109">
        <f>ROUND(VLOOKUP(X2109,角色属性总表!AG:AI,3,FALSE)/角色属性总表!$C$35,0)</f>
        <v>255</v>
      </c>
      <c r="E2109">
        <f t="shared" si="320"/>
        <v>1566</v>
      </c>
      <c r="F2109">
        <f t="shared" si="321"/>
        <v>15</v>
      </c>
      <c r="G2109">
        <f t="shared" si="322"/>
        <v>16</v>
      </c>
      <c r="H2109">
        <v>0</v>
      </c>
      <c r="I2109">
        <f t="shared" si="327"/>
        <v>3</v>
      </c>
      <c r="J2109">
        <f>VLOOKUP(AA2109,角色间职业划分!P:AP,20,FALSE)</f>
        <v>11</v>
      </c>
      <c r="K2109">
        <f>IF(X2109=500,100,VLOOKUP(AA2109,角色间职业划分!P:AP,22,FALSE))</f>
        <v>120</v>
      </c>
      <c r="L2109">
        <f>IF(X2109=500,K2109,VLOOKUP(AA2109,角色间职业划分!P:AP,23,FALSE))</f>
        <v>60</v>
      </c>
      <c r="M2109">
        <f>VLOOKUP(AA2109,角色间职业划分!P:AP,24,FALSE)</f>
        <v>0</v>
      </c>
      <c r="N2109">
        <f>VLOOKUP(AA2109,角色间职业划分!P:AP,14)*100</f>
        <v>95</v>
      </c>
      <c r="O2109">
        <f>VLOOKUP(AA2109,角色间职业划分!P:Z,9,FALSE)</f>
        <v>0</v>
      </c>
      <c r="P2109">
        <f>VLOOKUP(AA2109,角色间职业划分!P:AP,10,FALSE)</f>
        <v>0</v>
      </c>
      <c r="Q2109">
        <f>VLOOKUP(AA2109,角色间职业划分!P:AP,15,FALSE)</f>
        <v>0</v>
      </c>
      <c r="R2109">
        <f>VLOOKUP(AA2109,角色间职业划分!P:AP,16,FALSE)</f>
        <v>0</v>
      </c>
      <c r="S2109">
        <f>VLOOKUP(AA2109,角色间职业划分!P:AP,17,FALSE)</f>
        <v>0</v>
      </c>
      <c r="T2109">
        <f>VLOOKUP(AA2109,角色间职业划分!P:AP,18,FALSE)</f>
        <v>0</v>
      </c>
      <c r="U2109">
        <f>VLOOKUP(AA2109,角色间职业划分!P:AP,27,FALSE)</f>
        <v>0</v>
      </c>
      <c r="V2109">
        <f t="shared" si="323"/>
        <v>3.0000000000000027</v>
      </c>
      <c r="W2109">
        <f>VLOOKUP(AA2109,角色间职业划分!P:Q,2,FALSE)</f>
        <v>20001</v>
      </c>
      <c r="X2109">
        <f t="shared" si="328"/>
        <v>85</v>
      </c>
      <c r="Y2109">
        <f>INT(VLOOKUP(X2109,角色属性总表!AG:AH,2,FALSE)*角色属性总表!$C$38)</f>
        <v>1710</v>
      </c>
      <c r="AA2109">
        <f t="shared" si="329"/>
        <v>21</v>
      </c>
      <c r="AB2109">
        <f>VLOOKUP(X2109,角色属性总表!AG:AI,2,FALSE)*VLOOKUP(角色等级属性!AA2109,角色间职业划分!P:AG,13,FALSE)/角色间职业划分!$AB$9</f>
        <v>3916.0839160839168</v>
      </c>
      <c r="AC2109">
        <f>VLOOKUP(X2109,角色属性总表!AG:AI,3,FALSE)*VLOOKUP(AA2109,角色间职业划分!P:AG,8,FALSE)/角色间职业划分!$W$9</f>
        <v>3822.8189999999995</v>
      </c>
      <c r="AD2109">
        <f>VLOOKUP(AA2109,角色间职业划分!P:AP,26,FALSE)</f>
        <v>0.4</v>
      </c>
      <c r="AE2109">
        <f>VLOOKUP(X2109,角色属性总表!I:Q,3,FALSE)</f>
        <v>766.08</v>
      </c>
      <c r="AF2109">
        <f>VLOOKUP(AA2109,角色间职业划分!P:AP,11,FALSE)</f>
        <v>0.33</v>
      </c>
      <c r="AG2109">
        <f t="shared" si="324"/>
        <v>5849.7248574958685</v>
      </c>
      <c r="AH2109">
        <f t="shared" si="325"/>
        <v>765</v>
      </c>
      <c r="AJ2109">
        <f t="shared" si="326"/>
        <v>5084.7248574958685</v>
      </c>
      <c r="AK2109">
        <v>2105</v>
      </c>
    </row>
    <row r="2110" spans="1:37" x14ac:dyDescent="0.15">
      <c r="A2110">
        <v>2106</v>
      </c>
      <c r="B2110">
        <f>ROUND(VLOOKUP(X2110,角色属性总表!AG:AI,2,FALSE)/角色属性总表!$C$34,0)</f>
        <v>247</v>
      </c>
      <c r="C2110">
        <f>ROUND(VLOOKUP(X2110,角色属性总表!Y:AE,3,FALSE)/J2110,0)</f>
        <v>124</v>
      </c>
      <c r="D2110">
        <f>ROUND(VLOOKUP(X2110,角色属性总表!AG:AI,3,FALSE)/角色属性总表!$C$35,0)</f>
        <v>258</v>
      </c>
      <c r="E2110">
        <f t="shared" si="320"/>
        <v>1582</v>
      </c>
      <c r="F2110">
        <f t="shared" si="321"/>
        <v>15</v>
      </c>
      <c r="G2110">
        <f t="shared" si="322"/>
        <v>16</v>
      </c>
      <c r="H2110">
        <v>0</v>
      </c>
      <c r="I2110">
        <f t="shared" si="327"/>
        <v>3</v>
      </c>
      <c r="J2110">
        <f>VLOOKUP(AA2110,角色间职业划分!P:AP,20,FALSE)</f>
        <v>11</v>
      </c>
      <c r="K2110">
        <f>IF(X2110=500,100,VLOOKUP(AA2110,角色间职业划分!P:AP,22,FALSE))</f>
        <v>120</v>
      </c>
      <c r="L2110">
        <f>IF(X2110=500,K2110,VLOOKUP(AA2110,角色间职业划分!P:AP,23,FALSE))</f>
        <v>60</v>
      </c>
      <c r="M2110">
        <f>VLOOKUP(AA2110,角色间职业划分!P:AP,24,FALSE)</f>
        <v>0</v>
      </c>
      <c r="N2110">
        <f>VLOOKUP(AA2110,角色间职业划分!P:AP,14)*100</f>
        <v>95</v>
      </c>
      <c r="O2110">
        <f>VLOOKUP(AA2110,角色间职业划分!P:Z,9,FALSE)</f>
        <v>0</v>
      </c>
      <c r="P2110">
        <f>VLOOKUP(AA2110,角色间职业划分!P:AP,10,FALSE)</f>
        <v>0</v>
      </c>
      <c r="Q2110">
        <f>VLOOKUP(AA2110,角色间职业划分!P:AP,15,FALSE)</f>
        <v>0</v>
      </c>
      <c r="R2110">
        <f>VLOOKUP(AA2110,角色间职业划分!P:AP,16,FALSE)</f>
        <v>0</v>
      </c>
      <c r="S2110">
        <f>VLOOKUP(AA2110,角色间职业划分!P:AP,17,FALSE)</f>
        <v>0</v>
      </c>
      <c r="T2110">
        <f>VLOOKUP(AA2110,角色间职业划分!P:AP,18,FALSE)</f>
        <v>0</v>
      </c>
      <c r="U2110">
        <f>VLOOKUP(AA2110,角色间职业划分!P:AP,27,FALSE)</f>
        <v>0</v>
      </c>
      <c r="V2110">
        <f t="shared" si="323"/>
        <v>3.0000000000000027</v>
      </c>
      <c r="W2110">
        <f>VLOOKUP(AA2110,角色间职业划分!P:Q,2,FALSE)</f>
        <v>20001</v>
      </c>
      <c r="X2110">
        <f t="shared" si="328"/>
        <v>86</v>
      </c>
      <c r="Y2110">
        <f>INT(VLOOKUP(X2110,角色属性总表!AG:AH,2,FALSE)*角色属性总表!$C$38)</f>
        <v>1728</v>
      </c>
      <c r="AA2110">
        <f t="shared" si="329"/>
        <v>21</v>
      </c>
      <c r="AB2110">
        <f>VLOOKUP(X2110,角色属性总表!AG:AI,2,FALSE)*VLOOKUP(角色等级属性!AA2110,角色间职业划分!P:AG,13,FALSE)/角色间职业划分!$AB$9</f>
        <v>3957.3058520426948</v>
      </c>
      <c r="AC2110">
        <f>VLOOKUP(X2110,角色属性总表!AG:AI,3,FALSE)*VLOOKUP(AA2110,角色间职业划分!P:AG,8,FALSE)/角色间职业划分!$W$9</f>
        <v>3863.0591999999992</v>
      </c>
      <c r="AD2110">
        <f>VLOOKUP(AA2110,角色间职业划分!P:AP,26,FALSE)</f>
        <v>0.4</v>
      </c>
      <c r="AE2110">
        <f>VLOOKUP(X2110,角色属性总表!I:Q,3,FALSE)</f>
        <v>774.14400000000001</v>
      </c>
      <c r="AF2110">
        <f>VLOOKUP(AA2110,角色间职业划分!P:AP,11,FALSE)</f>
        <v>0.33</v>
      </c>
      <c r="AG2110">
        <f t="shared" si="324"/>
        <v>5966.6382281684428</v>
      </c>
      <c r="AH2110">
        <f t="shared" si="325"/>
        <v>774</v>
      </c>
      <c r="AJ2110">
        <f t="shared" si="326"/>
        <v>5192.6382281684428</v>
      </c>
      <c r="AK2110">
        <v>2106</v>
      </c>
    </row>
    <row r="2111" spans="1:37" x14ac:dyDescent="0.15">
      <c r="A2111">
        <v>2107</v>
      </c>
      <c r="B2111">
        <f>ROUND(VLOOKUP(X2111,角色属性总表!AG:AI,2,FALSE)/角色属性总表!$C$34,0)</f>
        <v>249</v>
      </c>
      <c r="C2111">
        <f>ROUND(VLOOKUP(X2111,角色属性总表!Y:AE,3,FALSE)/J2111,0)</f>
        <v>127</v>
      </c>
      <c r="D2111">
        <f>ROUND(VLOOKUP(X2111,角色属性总表!AG:AI,3,FALSE)/角色属性总表!$C$35,0)</f>
        <v>261</v>
      </c>
      <c r="E2111">
        <f t="shared" si="320"/>
        <v>1599</v>
      </c>
      <c r="F2111">
        <f t="shared" si="321"/>
        <v>15</v>
      </c>
      <c r="G2111">
        <f t="shared" si="322"/>
        <v>16</v>
      </c>
      <c r="H2111">
        <v>0</v>
      </c>
      <c r="I2111">
        <f t="shared" si="327"/>
        <v>3</v>
      </c>
      <c r="J2111">
        <f>VLOOKUP(AA2111,角色间职业划分!P:AP,20,FALSE)</f>
        <v>11</v>
      </c>
      <c r="K2111">
        <f>IF(X2111=500,100,VLOOKUP(AA2111,角色间职业划分!P:AP,22,FALSE))</f>
        <v>120</v>
      </c>
      <c r="L2111">
        <f>IF(X2111=500,K2111,VLOOKUP(AA2111,角色间职业划分!P:AP,23,FALSE))</f>
        <v>60</v>
      </c>
      <c r="M2111">
        <f>VLOOKUP(AA2111,角色间职业划分!P:AP,24,FALSE)</f>
        <v>0</v>
      </c>
      <c r="N2111">
        <f>VLOOKUP(AA2111,角色间职业划分!P:AP,14)*100</f>
        <v>95</v>
      </c>
      <c r="O2111">
        <f>VLOOKUP(AA2111,角色间职业划分!P:Z,9,FALSE)</f>
        <v>0</v>
      </c>
      <c r="P2111">
        <f>VLOOKUP(AA2111,角色间职业划分!P:AP,10,FALSE)</f>
        <v>0</v>
      </c>
      <c r="Q2111">
        <f>VLOOKUP(AA2111,角色间职业划分!P:AP,15,FALSE)</f>
        <v>0</v>
      </c>
      <c r="R2111">
        <f>VLOOKUP(AA2111,角色间职业划分!P:AP,16,FALSE)</f>
        <v>0</v>
      </c>
      <c r="S2111">
        <f>VLOOKUP(AA2111,角色间职业划分!P:AP,17,FALSE)</f>
        <v>0</v>
      </c>
      <c r="T2111">
        <f>VLOOKUP(AA2111,角色间职业划分!P:AP,18,FALSE)</f>
        <v>0</v>
      </c>
      <c r="U2111">
        <f>VLOOKUP(AA2111,角色间职业划分!P:AP,27,FALSE)</f>
        <v>0</v>
      </c>
      <c r="V2111">
        <f t="shared" si="323"/>
        <v>3.0000000000000027</v>
      </c>
      <c r="W2111">
        <f>VLOOKUP(AA2111,角色间职业划分!P:Q,2,FALSE)</f>
        <v>20001</v>
      </c>
      <c r="X2111">
        <f t="shared" si="328"/>
        <v>87</v>
      </c>
      <c r="Y2111">
        <f>INT(VLOOKUP(X2111,角色属性总表!AG:AH,2,FALSE)*角色属性总表!$C$38)</f>
        <v>1746</v>
      </c>
      <c r="AA2111">
        <f t="shared" si="329"/>
        <v>21</v>
      </c>
      <c r="AB2111">
        <f>VLOOKUP(X2111,角色属性总表!AG:AI,2,FALSE)*VLOOKUP(角色等级属性!AA2111,角色间职业划分!P:AG,13,FALSE)/角色间职业划分!$AB$9</f>
        <v>3998.5277880014723</v>
      </c>
      <c r="AC2111">
        <f>VLOOKUP(X2111,角色属性总表!AG:AI,3,FALSE)*VLOOKUP(AA2111,角色间职业划分!P:AG,8,FALSE)/角色间职业划分!$W$9</f>
        <v>3903.2993999999994</v>
      </c>
      <c r="AD2111">
        <f>VLOOKUP(AA2111,角色间职业划分!P:AP,26,FALSE)</f>
        <v>0.4</v>
      </c>
      <c r="AE2111">
        <f>VLOOKUP(X2111,角色属性总表!I:Q,3,FALSE)</f>
        <v>782.20799999999997</v>
      </c>
      <c r="AF2111">
        <f>VLOOKUP(AA2111,角色间职业划分!P:AP,11,FALSE)</f>
        <v>0.33</v>
      </c>
      <c r="AG2111">
        <f t="shared" si="324"/>
        <v>6084.6052719335185</v>
      </c>
      <c r="AH2111">
        <f t="shared" si="325"/>
        <v>783</v>
      </c>
      <c r="AJ2111">
        <f t="shared" si="326"/>
        <v>5301.6052719335185</v>
      </c>
      <c r="AK2111">
        <v>2107</v>
      </c>
    </row>
    <row r="2112" spans="1:37" x14ac:dyDescent="0.15">
      <c r="A2112">
        <v>2108</v>
      </c>
      <c r="B2112">
        <f>ROUND(VLOOKUP(X2112,角色属性总表!AG:AI,2,FALSE)/角色属性总表!$C$34,0)</f>
        <v>252</v>
      </c>
      <c r="C2112">
        <f>ROUND(VLOOKUP(X2112,角色属性总表!Y:AE,3,FALSE)/J2112,0)</f>
        <v>129</v>
      </c>
      <c r="D2112">
        <f>ROUND(VLOOKUP(X2112,角色属性总表!AG:AI,3,FALSE)/角色属性总表!$C$35,0)</f>
        <v>263</v>
      </c>
      <c r="E2112">
        <f t="shared" si="320"/>
        <v>1615</v>
      </c>
      <c r="F2112">
        <f t="shared" si="321"/>
        <v>15</v>
      </c>
      <c r="G2112">
        <f t="shared" si="322"/>
        <v>16</v>
      </c>
      <c r="H2112">
        <v>0</v>
      </c>
      <c r="I2112">
        <f t="shared" si="327"/>
        <v>3</v>
      </c>
      <c r="J2112">
        <f>VLOOKUP(AA2112,角色间职业划分!P:AP,20,FALSE)</f>
        <v>11</v>
      </c>
      <c r="K2112">
        <f>IF(X2112=500,100,VLOOKUP(AA2112,角色间职业划分!P:AP,22,FALSE))</f>
        <v>120</v>
      </c>
      <c r="L2112">
        <f>IF(X2112=500,K2112,VLOOKUP(AA2112,角色间职业划分!P:AP,23,FALSE))</f>
        <v>60</v>
      </c>
      <c r="M2112">
        <f>VLOOKUP(AA2112,角色间职业划分!P:AP,24,FALSE)</f>
        <v>0</v>
      </c>
      <c r="N2112">
        <f>VLOOKUP(AA2112,角色间职业划分!P:AP,14)*100</f>
        <v>95</v>
      </c>
      <c r="O2112">
        <f>VLOOKUP(AA2112,角色间职业划分!P:Z,9,FALSE)</f>
        <v>0</v>
      </c>
      <c r="P2112">
        <f>VLOOKUP(AA2112,角色间职业划分!P:AP,10,FALSE)</f>
        <v>0</v>
      </c>
      <c r="Q2112">
        <f>VLOOKUP(AA2112,角色间职业划分!P:AP,15,FALSE)</f>
        <v>0</v>
      </c>
      <c r="R2112">
        <f>VLOOKUP(AA2112,角色间职业划分!P:AP,16,FALSE)</f>
        <v>0</v>
      </c>
      <c r="S2112">
        <f>VLOOKUP(AA2112,角色间职业划分!P:AP,17,FALSE)</f>
        <v>0</v>
      </c>
      <c r="T2112">
        <f>VLOOKUP(AA2112,角色间职业划分!P:AP,18,FALSE)</f>
        <v>0</v>
      </c>
      <c r="U2112">
        <f>VLOOKUP(AA2112,角色间职业划分!P:AP,27,FALSE)</f>
        <v>0</v>
      </c>
      <c r="V2112">
        <f t="shared" si="323"/>
        <v>3.0000000000000027</v>
      </c>
      <c r="W2112">
        <f>VLOOKUP(AA2112,角色间职业划分!P:Q,2,FALSE)</f>
        <v>20001</v>
      </c>
      <c r="X2112">
        <f t="shared" si="328"/>
        <v>88</v>
      </c>
      <c r="Y2112">
        <f>INT(VLOOKUP(X2112,角色属性总表!AG:AH,2,FALSE)*角色属性总表!$C$38)</f>
        <v>1764</v>
      </c>
      <c r="AA2112">
        <f t="shared" si="329"/>
        <v>21</v>
      </c>
      <c r="AB2112">
        <f>VLOOKUP(X2112,角色属性总表!AG:AI,2,FALSE)*VLOOKUP(角色等级属性!AA2112,角色间职业划分!P:AG,13,FALSE)/角色间职业划分!$AB$9</f>
        <v>4039.7497239602508</v>
      </c>
      <c r="AC2112">
        <f>VLOOKUP(X2112,角色属性总表!AG:AI,3,FALSE)*VLOOKUP(AA2112,角色间职业划分!P:AG,8,FALSE)/角色间职业划分!$W$9</f>
        <v>3943.5395999999996</v>
      </c>
      <c r="AD2112">
        <f>VLOOKUP(AA2112,角色间职业划分!P:AP,26,FALSE)</f>
        <v>0.4</v>
      </c>
      <c r="AE2112">
        <f>VLOOKUP(X2112,角色属性总表!I:Q,3,FALSE)</f>
        <v>790.27200000000016</v>
      </c>
      <c r="AF2112">
        <f>VLOOKUP(AA2112,角色间职业划分!P:AP,11,FALSE)</f>
        <v>0.33</v>
      </c>
      <c r="AG2112">
        <f t="shared" si="324"/>
        <v>6203.6263446309567</v>
      </c>
      <c r="AH2112">
        <f t="shared" si="325"/>
        <v>789</v>
      </c>
      <c r="AJ2112">
        <f t="shared" si="326"/>
        <v>5414.6263446309567</v>
      </c>
      <c r="AK2112">
        <v>2108</v>
      </c>
    </row>
    <row r="2113" spans="1:37" x14ac:dyDescent="0.15">
      <c r="A2113">
        <v>2109</v>
      </c>
      <c r="B2113">
        <f>ROUND(VLOOKUP(X2113,角色属性总表!AG:AI,2,FALSE)/角色属性总表!$C$34,0)</f>
        <v>255</v>
      </c>
      <c r="C2113">
        <f>ROUND(VLOOKUP(X2113,角色属性总表!Y:AE,3,FALSE)/J2113,0)</f>
        <v>132</v>
      </c>
      <c r="D2113">
        <f>ROUND(VLOOKUP(X2113,角色属性总表!AG:AI,3,FALSE)/角色属性总表!$C$35,0)</f>
        <v>266</v>
      </c>
      <c r="E2113">
        <f t="shared" si="320"/>
        <v>1632</v>
      </c>
      <c r="F2113">
        <f t="shared" si="321"/>
        <v>15</v>
      </c>
      <c r="G2113">
        <f t="shared" si="322"/>
        <v>16</v>
      </c>
      <c r="H2113">
        <v>0</v>
      </c>
      <c r="I2113">
        <f t="shared" si="327"/>
        <v>3</v>
      </c>
      <c r="J2113">
        <f>VLOOKUP(AA2113,角色间职业划分!P:AP,20,FALSE)</f>
        <v>11</v>
      </c>
      <c r="K2113">
        <f>IF(X2113=500,100,VLOOKUP(AA2113,角色间职业划分!P:AP,22,FALSE))</f>
        <v>120</v>
      </c>
      <c r="L2113">
        <f>IF(X2113=500,K2113,VLOOKUP(AA2113,角色间职业划分!P:AP,23,FALSE))</f>
        <v>60</v>
      </c>
      <c r="M2113">
        <f>VLOOKUP(AA2113,角色间职业划分!P:AP,24,FALSE)</f>
        <v>0</v>
      </c>
      <c r="N2113">
        <f>VLOOKUP(AA2113,角色间职业划分!P:AP,14)*100</f>
        <v>95</v>
      </c>
      <c r="O2113">
        <f>VLOOKUP(AA2113,角色间职业划分!P:Z,9,FALSE)</f>
        <v>0</v>
      </c>
      <c r="P2113">
        <f>VLOOKUP(AA2113,角色间职业划分!P:AP,10,FALSE)</f>
        <v>0</v>
      </c>
      <c r="Q2113">
        <f>VLOOKUP(AA2113,角色间职业划分!P:AP,15,FALSE)</f>
        <v>0</v>
      </c>
      <c r="R2113">
        <f>VLOOKUP(AA2113,角色间职业划分!P:AP,16,FALSE)</f>
        <v>0</v>
      </c>
      <c r="S2113">
        <f>VLOOKUP(AA2113,角色间职业划分!P:AP,17,FALSE)</f>
        <v>0</v>
      </c>
      <c r="T2113">
        <f>VLOOKUP(AA2113,角色间职业划分!P:AP,18,FALSE)</f>
        <v>0</v>
      </c>
      <c r="U2113">
        <f>VLOOKUP(AA2113,角色间职业划分!P:AP,27,FALSE)</f>
        <v>0</v>
      </c>
      <c r="V2113">
        <f t="shared" si="323"/>
        <v>3.0000000000000027</v>
      </c>
      <c r="W2113">
        <f>VLOOKUP(AA2113,角色间职业划分!P:Q,2,FALSE)</f>
        <v>20001</v>
      </c>
      <c r="X2113">
        <f t="shared" si="328"/>
        <v>89</v>
      </c>
      <c r="Y2113">
        <f>INT(VLOOKUP(X2113,角色属性总表!AG:AH,2,FALSE)*角色属性总表!$C$38)</f>
        <v>1782</v>
      </c>
      <c r="AA2113">
        <f t="shared" si="329"/>
        <v>21</v>
      </c>
      <c r="AB2113">
        <f>VLOOKUP(X2113,角色属性总表!AG:AI,2,FALSE)*VLOOKUP(角色等级属性!AA2113,角色间职业划分!P:AG,13,FALSE)/角色间职业划分!$AB$9</f>
        <v>4080.9716599190283</v>
      </c>
      <c r="AC2113">
        <f>VLOOKUP(X2113,角色属性总表!AG:AI,3,FALSE)*VLOOKUP(AA2113,角色间职业划分!P:AG,8,FALSE)/角色间职业划分!$W$9</f>
        <v>3983.7797999999998</v>
      </c>
      <c r="AD2113">
        <f>VLOOKUP(AA2113,角色间职业划分!P:AP,26,FALSE)</f>
        <v>0.4</v>
      </c>
      <c r="AE2113">
        <f>VLOOKUP(X2113,角色属性总表!I:Q,3,FALSE)</f>
        <v>798.33600000000001</v>
      </c>
      <c r="AF2113">
        <f>VLOOKUP(AA2113,角色间职业划分!P:AP,11,FALSE)</f>
        <v>0.33</v>
      </c>
      <c r="AG2113">
        <f t="shared" si="324"/>
        <v>6323.7018502732935</v>
      </c>
      <c r="AH2113">
        <f t="shared" si="325"/>
        <v>798</v>
      </c>
      <c r="AJ2113">
        <f t="shared" si="326"/>
        <v>5525.7018502732935</v>
      </c>
      <c r="AK2113">
        <v>2109</v>
      </c>
    </row>
    <row r="2114" spans="1:37" x14ac:dyDescent="0.15">
      <c r="A2114">
        <v>2110</v>
      </c>
      <c r="B2114">
        <f>ROUND(VLOOKUP(X2114,角色属性总表!AG:AI,2,FALSE)/角色属性总表!$C$34,0)</f>
        <v>257</v>
      </c>
      <c r="C2114">
        <f>ROUND(VLOOKUP(X2114,角色属性总表!Y:AE,3,FALSE)/J2114,0)</f>
        <v>134</v>
      </c>
      <c r="D2114">
        <f>ROUND(VLOOKUP(X2114,角色属性总表!AG:AI,3,FALSE)/角色属性总表!$C$35,0)</f>
        <v>269</v>
      </c>
      <c r="E2114">
        <f t="shared" si="320"/>
        <v>1648</v>
      </c>
      <c r="F2114">
        <f t="shared" si="321"/>
        <v>15</v>
      </c>
      <c r="G2114">
        <f t="shared" si="322"/>
        <v>16</v>
      </c>
      <c r="H2114">
        <v>0</v>
      </c>
      <c r="I2114">
        <f t="shared" si="327"/>
        <v>3</v>
      </c>
      <c r="J2114">
        <f>VLOOKUP(AA2114,角色间职业划分!P:AP,20,FALSE)</f>
        <v>11</v>
      </c>
      <c r="K2114">
        <f>IF(X2114=500,100,VLOOKUP(AA2114,角色间职业划分!P:AP,22,FALSE))</f>
        <v>120</v>
      </c>
      <c r="L2114">
        <f>IF(X2114=500,K2114,VLOOKUP(AA2114,角色间职业划分!P:AP,23,FALSE))</f>
        <v>60</v>
      </c>
      <c r="M2114">
        <f>VLOOKUP(AA2114,角色间职业划分!P:AP,24,FALSE)</f>
        <v>0</v>
      </c>
      <c r="N2114">
        <f>VLOOKUP(AA2114,角色间职业划分!P:AP,14)*100</f>
        <v>95</v>
      </c>
      <c r="O2114">
        <f>VLOOKUP(AA2114,角色间职业划分!P:Z,9,FALSE)</f>
        <v>0</v>
      </c>
      <c r="P2114">
        <f>VLOOKUP(AA2114,角色间职业划分!P:AP,10,FALSE)</f>
        <v>0</v>
      </c>
      <c r="Q2114">
        <f>VLOOKUP(AA2114,角色间职业划分!P:AP,15,FALSE)</f>
        <v>0</v>
      </c>
      <c r="R2114">
        <f>VLOOKUP(AA2114,角色间职业划分!P:AP,16,FALSE)</f>
        <v>0</v>
      </c>
      <c r="S2114">
        <f>VLOOKUP(AA2114,角色间职业划分!P:AP,17,FALSE)</f>
        <v>0</v>
      </c>
      <c r="T2114">
        <f>VLOOKUP(AA2114,角色间职业划分!P:AP,18,FALSE)</f>
        <v>0</v>
      </c>
      <c r="U2114">
        <f>VLOOKUP(AA2114,角色间职业划分!P:AP,27,FALSE)</f>
        <v>0</v>
      </c>
      <c r="V2114">
        <f t="shared" si="323"/>
        <v>3.0000000000000027</v>
      </c>
      <c r="W2114">
        <f>VLOOKUP(AA2114,角色间职业划分!P:Q,2,FALSE)</f>
        <v>20001</v>
      </c>
      <c r="X2114">
        <f t="shared" si="328"/>
        <v>90</v>
      </c>
      <c r="Y2114">
        <f>INT(VLOOKUP(X2114,角色属性总表!AG:AH,2,FALSE)*角色属性总表!$C$38)</f>
        <v>1800</v>
      </c>
      <c r="AA2114">
        <f t="shared" si="329"/>
        <v>21</v>
      </c>
      <c r="AB2114">
        <f>VLOOKUP(X2114,角色属性总表!AG:AI,2,FALSE)*VLOOKUP(角色等级属性!AA2114,角色间职业划分!P:AG,13,FALSE)/角色间职业划分!$AB$9</f>
        <v>4122.1935958778067</v>
      </c>
      <c r="AC2114">
        <f>VLOOKUP(X2114,角色属性总表!AG:AI,3,FALSE)*VLOOKUP(AA2114,角色间职业划分!P:AG,8,FALSE)/角色间职业划分!$W$9</f>
        <v>4024.0199999999991</v>
      </c>
      <c r="AD2114">
        <f>VLOOKUP(AA2114,角色间职业划分!P:AP,26,FALSE)</f>
        <v>0.4</v>
      </c>
      <c r="AE2114">
        <f>VLOOKUP(X2114,角色属性总表!I:Q,3,FALSE)</f>
        <v>806.40000000000009</v>
      </c>
      <c r="AF2114">
        <f>VLOOKUP(AA2114,角色间职业划分!P:AP,11,FALSE)</f>
        <v>0.33</v>
      </c>
      <c r="AG2114">
        <f t="shared" si="324"/>
        <v>6444.8322399624567</v>
      </c>
      <c r="AH2114">
        <f t="shared" si="325"/>
        <v>807</v>
      </c>
      <c r="AJ2114">
        <f t="shared" si="326"/>
        <v>5637.8322399624567</v>
      </c>
      <c r="AK2114">
        <v>2110</v>
      </c>
    </row>
    <row r="2115" spans="1:37" x14ac:dyDescent="0.15">
      <c r="A2115">
        <v>2111</v>
      </c>
      <c r="B2115">
        <f>ROUND(VLOOKUP(X2115,角色属性总表!AG:AI,2,FALSE)/角色属性总表!$C$34,0)</f>
        <v>260</v>
      </c>
      <c r="C2115">
        <f>ROUND(VLOOKUP(X2115,角色属性总表!Y:AE,3,FALSE)/J2115,0)</f>
        <v>136</v>
      </c>
      <c r="D2115">
        <f>ROUND(VLOOKUP(X2115,角色属性总表!AG:AI,3,FALSE)/角色属性总表!$C$35,0)</f>
        <v>271</v>
      </c>
      <c r="E2115">
        <f t="shared" si="320"/>
        <v>1665</v>
      </c>
      <c r="F2115">
        <f t="shared" si="321"/>
        <v>15</v>
      </c>
      <c r="G2115">
        <f t="shared" si="322"/>
        <v>16</v>
      </c>
      <c r="H2115">
        <v>0</v>
      </c>
      <c r="I2115">
        <f t="shared" si="327"/>
        <v>3</v>
      </c>
      <c r="J2115">
        <f>VLOOKUP(AA2115,角色间职业划分!P:AP,20,FALSE)</f>
        <v>11</v>
      </c>
      <c r="K2115">
        <f>IF(X2115=500,100,VLOOKUP(AA2115,角色间职业划分!P:AP,22,FALSE))</f>
        <v>120</v>
      </c>
      <c r="L2115">
        <f>IF(X2115=500,K2115,VLOOKUP(AA2115,角色间职业划分!P:AP,23,FALSE))</f>
        <v>60</v>
      </c>
      <c r="M2115">
        <f>VLOOKUP(AA2115,角色间职业划分!P:AP,24,FALSE)</f>
        <v>0</v>
      </c>
      <c r="N2115">
        <f>VLOOKUP(AA2115,角色间职业划分!P:AP,14)*100</f>
        <v>95</v>
      </c>
      <c r="O2115">
        <f>VLOOKUP(AA2115,角色间职业划分!P:Z,9,FALSE)</f>
        <v>0</v>
      </c>
      <c r="P2115">
        <f>VLOOKUP(AA2115,角色间职业划分!P:AP,10,FALSE)</f>
        <v>0</v>
      </c>
      <c r="Q2115">
        <f>VLOOKUP(AA2115,角色间职业划分!P:AP,15,FALSE)</f>
        <v>0</v>
      </c>
      <c r="R2115">
        <f>VLOOKUP(AA2115,角色间职业划分!P:AP,16,FALSE)</f>
        <v>0</v>
      </c>
      <c r="S2115">
        <f>VLOOKUP(AA2115,角色间职业划分!P:AP,17,FALSE)</f>
        <v>0</v>
      </c>
      <c r="T2115">
        <f>VLOOKUP(AA2115,角色间职业划分!P:AP,18,FALSE)</f>
        <v>0</v>
      </c>
      <c r="U2115">
        <f>VLOOKUP(AA2115,角色间职业划分!P:AP,27,FALSE)</f>
        <v>0</v>
      </c>
      <c r="V2115">
        <f t="shared" si="323"/>
        <v>3.0000000000000027</v>
      </c>
      <c r="W2115">
        <f>VLOOKUP(AA2115,角色间职业划分!P:Q,2,FALSE)</f>
        <v>20001</v>
      </c>
      <c r="X2115">
        <f t="shared" si="328"/>
        <v>91</v>
      </c>
      <c r="Y2115">
        <f>INT(VLOOKUP(X2115,角色属性总表!AG:AH,2,FALSE)*角色属性总表!$C$38)</f>
        <v>1818</v>
      </c>
      <c r="AA2115">
        <f t="shared" si="329"/>
        <v>21</v>
      </c>
      <c r="AB2115">
        <f>VLOOKUP(X2115,角色属性总表!AG:AI,2,FALSE)*VLOOKUP(角色等级属性!AA2115,角色间职业划分!P:AG,13,FALSE)/角色间职业划分!$AB$9</f>
        <v>4163.4155318365847</v>
      </c>
      <c r="AC2115">
        <f>VLOOKUP(X2115,角色属性总表!AG:AI,3,FALSE)*VLOOKUP(AA2115,角色间职业划分!P:AG,8,FALSE)/角色间职业划分!$W$9</f>
        <v>4064.2601999999993</v>
      </c>
      <c r="AD2115">
        <f>VLOOKUP(AA2115,角色间职业划分!P:AP,26,FALSE)</f>
        <v>0.4</v>
      </c>
      <c r="AE2115">
        <f>VLOOKUP(X2115,角色属性总表!I:Q,3,FALSE)</f>
        <v>814.46399999999994</v>
      </c>
      <c r="AF2115">
        <f>VLOOKUP(AA2115,角色间职业划分!P:AP,11,FALSE)</f>
        <v>0.33</v>
      </c>
      <c r="AG2115">
        <f t="shared" si="324"/>
        <v>6567.0180108516188</v>
      </c>
      <c r="AH2115">
        <f t="shared" si="325"/>
        <v>813</v>
      </c>
      <c r="AJ2115">
        <f t="shared" si="326"/>
        <v>5754.0180108516188</v>
      </c>
      <c r="AK2115">
        <v>2111</v>
      </c>
    </row>
    <row r="2116" spans="1:37" x14ac:dyDescent="0.15">
      <c r="A2116">
        <v>2112</v>
      </c>
      <c r="B2116">
        <f>ROUND(VLOOKUP(X2116,角色属性总表!AG:AI,2,FALSE)/角色属性总表!$C$34,0)</f>
        <v>262</v>
      </c>
      <c r="C2116">
        <f>ROUND(VLOOKUP(X2116,角色属性总表!Y:AE,3,FALSE)/J2116,0)</f>
        <v>139</v>
      </c>
      <c r="D2116">
        <f>ROUND(VLOOKUP(X2116,角色属性总表!AG:AI,3,FALSE)/角色属性总表!$C$35,0)</f>
        <v>274</v>
      </c>
      <c r="E2116">
        <f t="shared" si="320"/>
        <v>1681</v>
      </c>
      <c r="F2116">
        <f t="shared" si="321"/>
        <v>15</v>
      </c>
      <c r="G2116">
        <f t="shared" si="322"/>
        <v>16</v>
      </c>
      <c r="H2116">
        <v>0</v>
      </c>
      <c r="I2116">
        <f t="shared" si="327"/>
        <v>3</v>
      </c>
      <c r="J2116">
        <f>VLOOKUP(AA2116,角色间职业划分!P:AP,20,FALSE)</f>
        <v>11</v>
      </c>
      <c r="K2116">
        <f>IF(X2116=500,100,VLOOKUP(AA2116,角色间职业划分!P:AP,22,FALSE))</f>
        <v>120</v>
      </c>
      <c r="L2116">
        <f>IF(X2116=500,K2116,VLOOKUP(AA2116,角色间职业划分!P:AP,23,FALSE))</f>
        <v>60</v>
      </c>
      <c r="M2116">
        <f>VLOOKUP(AA2116,角色间职业划分!P:AP,24,FALSE)</f>
        <v>0</v>
      </c>
      <c r="N2116">
        <f>VLOOKUP(AA2116,角色间职业划分!P:AP,14)*100</f>
        <v>95</v>
      </c>
      <c r="O2116">
        <f>VLOOKUP(AA2116,角色间职业划分!P:Z,9,FALSE)</f>
        <v>0</v>
      </c>
      <c r="P2116">
        <f>VLOOKUP(AA2116,角色间职业划分!P:AP,10,FALSE)</f>
        <v>0</v>
      </c>
      <c r="Q2116">
        <f>VLOOKUP(AA2116,角色间职业划分!P:AP,15,FALSE)</f>
        <v>0</v>
      </c>
      <c r="R2116">
        <f>VLOOKUP(AA2116,角色间职业划分!P:AP,16,FALSE)</f>
        <v>0</v>
      </c>
      <c r="S2116">
        <f>VLOOKUP(AA2116,角色间职业划分!P:AP,17,FALSE)</f>
        <v>0</v>
      </c>
      <c r="T2116">
        <f>VLOOKUP(AA2116,角色间职业划分!P:AP,18,FALSE)</f>
        <v>0</v>
      </c>
      <c r="U2116">
        <f>VLOOKUP(AA2116,角色间职业划分!P:AP,27,FALSE)</f>
        <v>0</v>
      </c>
      <c r="V2116">
        <f t="shared" si="323"/>
        <v>3.0000000000000027</v>
      </c>
      <c r="W2116">
        <f>VLOOKUP(AA2116,角色间职业划分!P:Q,2,FALSE)</f>
        <v>20001</v>
      </c>
      <c r="X2116">
        <f t="shared" si="328"/>
        <v>92</v>
      </c>
      <c r="Y2116">
        <f>INT(VLOOKUP(X2116,角色属性总表!AG:AH,2,FALSE)*角色属性总表!$C$38)</f>
        <v>1836</v>
      </c>
      <c r="AA2116">
        <f t="shared" si="329"/>
        <v>21</v>
      </c>
      <c r="AB2116">
        <f>VLOOKUP(X2116,角色属性总表!AG:AI,2,FALSE)*VLOOKUP(角色等级属性!AA2116,角色间职业划分!P:AG,13,FALSE)/角色间职业划分!$AB$9</f>
        <v>4204.6374677953618</v>
      </c>
      <c r="AC2116">
        <f>VLOOKUP(X2116,角色属性总表!AG:AI,3,FALSE)*VLOOKUP(AA2116,角色间职业划分!P:AG,8,FALSE)/角色间职业划分!$W$9</f>
        <v>4104.500399999999</v>
      </c>
      <c r="AD2116">
        <f>VLOOKUP(AA2116,角色间职业划分!P:AP,26,FALSE)</f>
        <v>0.4</v>
      </c>
      <c r="AE2116">
        <f>VLOOKUP(X2116,角色属性总表!I:Q,3,FALSE)</f>
        <v>822.52800000000002</v>
      </c>
      <c r="AF2116">
        <f>VLOOKUP(AA2116,角色间职业划分!P:AP,11,FALSE)</f>
        <v>0.33</v>
      </c>
      <c r="AG2116">
        <f t="shared" si="324"/>
        <v>6690.2597051499315</v>
      </c>
      <c r="AH2116">
        <f t="shared" si="325"/>
        <v>822</v>
      </c>
      <c r="AJ2116">
        <f t="shared" si="326"/>
        <v>5868.2597051499315</v>
      </c>
      <c r="AK2116">
        <v>2112</v>
      </c>
    </row>
    <row r="2117" spans="1:37" x14ac:dyDescent="0.15">
      <c r="A2117">
        <v>2113</v>
      </c>
      <c r="B2117">
        <f>ROUND(VLOOKUP(X2117,角色属性总表!AG:AI,2,FALSE)/角色属性总表!$C$34,0)</f>
        <v>265</v>
      </c>
      <c r="C2117">
        <f>ROUND(VLOOKUP(X2117,角色属性总表!Y:AE,3,FALSE)/J2117,0)</f>
        <v>142</v>
      </c>
      <c r="D2117">
        <f>ROUND(VLOOKUP(X2117,角色属性总表!AG:AI,3,FALSE)/角色属性总表!$C$35,0)</f>
        <v>277</v>
      </c>
      <c r="E2117">
        <f t="shared" si="320"/>
        <v>1698</v>
      </c>
      <c r="F2117">
        <f t="shared" si="321"/>
        <v>15</v>
      </c>
      <c r="G2117">
        <f t="shared" si="322"/>
        <v>16</v>
      </c>
      <c r="H2117">
        <v>0</v>
      </c>
      <c r="I2117">
        <f t="shared" si="327"/>
        <v>3</v>
      </c>
      <c r="J2117">
        <f>VLOOKUP(AA2117,角色间职业划分!P:AP,20,FALSE)</f>
        <v>11</v>
      </c>
      <c r="K2117">
        <f>IF(X2117=500,100,VLOOKUP(AA2117,角色间职业划分!P:AP,22,FALSE))</f>
        <v>120</v>
      </c>
      <c r="L2117">
        <f>IF(X2117=500,K2117,VLOOKUP(AA2117,角色间职业划分!P:AP,23,FALSE))</f>
        <v>60</v>
      </c>
      <c r="M2117">
        <f>VLOOKUP(AA2117,角色间职业划分!P:AP,24,FALSE)</f>
        <v>0</v>
      </c>
      <c r="N2117">
        <f>VLOOKUP(AA2117,角色间职业划分!P:AP,14)*100</f>
        <v>95</v>
      </c>
      <c r="O2117">
        <f>VLOOKUP(AA2117,角色间职业划分!P:Z,9,FALSE)</f>
        <v>0</v>
      </c>
      <c r="P2117">
        <f>VLOOKUP(AA2117,角色间职业划分!P:AP,10,FALSE)</f>
        <v>0</v>
      </c>
      <c r="Q2117">
        <f>VLOOKUP(AA2117,角色间职业划分!P:AP,15,FALSE)</f>
        <v>0</v>
      </c>
      <c r="R2117">
        <f>VLOOKUP(AA2117,角色间职业划分!P:AP,16,FALSE)</f>
        <v>0</v>
      </c>
      <c r="S2117">
        <f>VLOOKUP(AA2117,角色间职业划分!P:AP,17,FALSE)</f>
        <v>0</v>
      </c>
      <c r="T2117">
        <f>VLOOKUP(AA2117,角色间职业划分!P:AP,18,FALSE)</f>
        <v>0</v>
      </c>
      <c r="U2117">
        <f>VLOOKUP(AA2117,角色间职业划分!P:AP,27,FALSE)</f>
        <v>0</v>
      </c>
      <c r="V2117">
        <f t="shared" si="323"/>
        <v>3.0000000000000027</v>
      </c>
      <c r="W2117">
        <f>VLOOKUP(AA2117,角色间职业划分!P:Q,2,FALSE)</f>
        <v>20001</v>
      </c>
      <c r="X2117">
        <f t="shared" si="328"/>
        <v>93</v>
      </c>
      <c r="Y2117">
        <f>INT(VLOOKUP(X2117,角色属性总表!AG:AH,2,FALSE)*角色属性总表!$C$38)</f>
        <v>1854</v>
      </c>
      <c r="AA2117">
        <f t="shared" si="329"/>
        <v>21</v>
      </c>
      <c r="AB2117">
        <f>VLOOKUP(X2117,角色属性总表!AG:AI,2,FALSE)*VLOOKUP(角色等级属性!AA2117,角色间职业划分!P:AG,13,FALSE)/角色间职业划分!$AB$9</f>
        <v>4245.8594037541416</v>
      </c>
      <c r="AC2117">
        <f>VLOOKUP(X2117,角色属性总表!AG:AI,3,FALSE)*VLOOKUP(AA2117,角色间职业划分!P:AG,8,FALSE)/角色间职业划分!$W$9</f>
        <v>4144.7406000000001</v>
      </c>
      <c r="AD2117">
        <f>VLOOKUP(AA2117,角色间职业划分!P:AP,26,FALSE)</f>
        <v>0.4</v>
      </c>
      <c r="AE2117">
        <f>VLOOKUP(X2117,角色属性总表!I:Q,3,FALSE)</f>
        <v>830.5920000000001</v>
      </c>
      <c r="AF2117">
        <f>VLOOKUP(AA2117,角色间职业划分!P:AP,11,FALSE)</f>
        <v>0.33</v>
      </c>
      <c r="AG2117">
        <f t="shared" si="324"/>
        <v>6814.5579091680256</v>
      </c>
      <c r="AH2117">
        <f t="shared" si="325"/>
        <v>831</v>
      </c>
      <c r="AJ2117">
        <f t="shared" si="326"/>
        <v>5983.5579091680256</v>
      </c>
      <c r="AK2117">
        <v>2113</v>
      </c>
    </row>
    <row r="2118" spans="1:37" x14ac:dyDescent="0.15">
      <c r="A2118">
        <v>2114</v>
      </c>
      <c r="B2118">
        <f>ROUND(VLOOKUP(X2118,角色属性总表!AG:AI,2,FALSE)/角色属性总表!$C$34,0)</f>
        <v>267</v>
      </c>
      <c r="C2118">
        <f>ROUND(VLOOKUP(X2118,角色属性总表!Y:AE,3,FALSE)/J2118,0)</f>
        <v>144</v>
      </c>
      <c r="D2118">
        <f>ROUND(VLOOKUP(X2118,角色属性总表!AG:AI,3,FALSE)/角色属性总表!$C$35,0)</f>
        <v>280</v>
      </c>
      <c r="E2118">
        <f t="shared" ref="E2118:E2181" si="330">INT(AD2118*AB2118)</f>
        <v>1714</v>
      </c>
      <c r="F2118">
        <f t="shared" ref="F2118:F2181" si="331">ROUND(AC2118/D2118,0)</f>
        <v>15</v>
      </c>
      <c r="G2118">
        <f t="shared" ref="G2118:G2181" si="332">ROUND(AB2118/B2118,0)</f>
        <v>16</v>
      </c>
      <c r="H2118">
        <v>0</v>
      </c>
      <c r="I2118">
        <f t="shared" si="327"/>
        <v>3</v>
      </c>
      <c r="J2118">
        <f>VLOOKUP(AA2118,角色间职业划分!P:AP,20,FALSE)</f>
        <v>11</v>
      </c>
      <c r="K2118">
        <f>IF(X2118=500,100,VLOOKUP(AA2118,角色间职业划分!P:AP,22,FALSE))</f>
        <v>120</v>
      </c>
      <c r="L2118">
        <f>IF(X2118=500,K2118,VLOOKUP(AA2118,角色间职业划分!P:AP,23,FALSE))</f>
        <v>60</v>
      </c>
      <c r="M2118">
        <f>VLOOKUP(AA2118,角色间职业划分!P:AP,24,FALSE)</f>
        <v>0</v>
      </c>
      <c r="N2118">
        <f>VLOOKUP(AA2118,角色间职业划分!P:AP,14)*100</f>
        <v>95</v>
      </c>
      <c r="O2118">
        <f>VLOOKUP(AA2118,角色间职业划分!P:Z,9,FALSE)</f>
        <v>0</v>
      </c>
      <c r="P2118">
        <f>VLOOKUP(AA2118,角色间职业划分!P:AP,10,FALSE)</f>
        <v>0</v>
      </c>
      <c r="Q2118">
        <f>VLOOKUP(AA2118,角色间职业划分!P:AP,15,FALSE)</f>
        <v>0</v>
      </c>
      <c r="R2118">
        <f>VLOOKUP(AA2118,角色间职业划分!P:AP,16,FALSE)</f>
        <v>0</v>
      </c>
      <c r="S2118">
        <f>VLOOKUP(AA2118,角色间职业划分!P:AP,17,FALSE)</f>
        <v>0</v>
      </c>
      <c r="T2118">
        <f>VLOOKUP(AA2118,角色间职业划分!P:AP,18,FALSE)</f>
        <v>0</v>
      </c>
      <c r="U2118">
        <f>VLOOKUP(AA2118,角色间职业划分!P:AP,27,FALSE)</f>
        <v>0</v>
      </c>
      <c r="V2118">
        <f t="shared" ref="V2118:V2181" si="333">(AF2118-AF$2)*100</f>
        <v>3.0000000000000027</v>
      </c>
      <c r="W2118">
        <f>VLOOKUP(AA2118,角色间职业划分!P:Q,2,FALSE)</f>
        <v>20001</v>
      </c>
      <c r="X2118">
        <f t="shared" si="328"/>
        <v>94</v>
      </c>
      <c r="Y2118">
        <f>INT(VLOOKUP(X2118,角色属性总表!AG:AH,2,FALSE)*角色属性总表!$C$38)</f>
        <v>1872</v>
      </c>
      <c r="AA2118">
        <f t="shared" si="329"/>
        <v>21</v>
      </c>
      <c r="AB2118">
        <f>VLOOKUP(X2118,角色属性总表!AG:AI,2,FALSE)*VLOOKUP(角色等级属性!AA2118,角色间职业划分!P:AG,13,FALSE)/角色间职业划分!$AB$9</f>
        <v>4287.0813397129186</v>
      </c>
      <c r="AC2118">
        <f>VLOOKUP(X2118,角色属性总表!AG:AI,3,FALSE)*VLOOKUP(AA2118,角色间职业划分!P:AG,8,FALSE)/角色间职业划分!$W$9</f>
        <v>4184.9807999999994</v>
      </c>
      <c r="AD2118">
        <f>VLOOKUP(AA2118,角色间职业划分!P:AP,26,FALSE)</f>
        <v>0.4</v>
      </c>
      <c r="AE2118">
        <f>VLOOKUP(X2118,角色属性总表!I:Q,3,FALSE)</f>
        <v>838.65600000000006</v>
      </c>
      <c r="AF2118">
        <f>VLOOKUP(AA2118,角色间职业划分!P:AP,11,FALSE)</f>
        <v>0.33</v>
      </c>
      <c r="AG2118">
        <f t="shared" ref="AG2118:AG2181" si="334">((AF$2*X2118*X2118*180)/(SQRT(X2118*100)-AF$2*X2118))</f>
        <v>6939.9132524022907</v>
      </c>
      <c r="AH2118">
        <f t="shared" ref="AH2118:AH2181" si="335">D2118*AH$2</f>
        <v>840</v>
      </c>
      <c r="AJ2118">
        <f t="shared" ref="AJ2118:AJ2181" si="336">AG2118-AH2118</f>
        <v>6099.9132524022907</v>
      </c>
      <c r="AK2118">
        <v>2114</v>
      </c>
    </row>
    <row r="2119" spans="1:37" x14ac:dyDescent="0.15">
      <c r="A2119">
        <v>2115</v>
      </c>
      <c r="B2119">
        <f>ROUND(VLOOKUP(X2119,角色属性总表!AG:AI,2,FALSE)/角色属性总表!$C$34,0)</f>
        <v>270</v>
      </c>
      <c r="C2119">
        <f>ROUND(VLOOKUP(X2119,角色属性总表!Y:AE,3,FALSE)/J2119,0)</f>
        <v>147</v>
      </c>
      <c r="D2119">
        <f>ROUND(VLOOKUP(X2119,角色属性总表!AG:AI,3,FALSE)/角色属性总表!$C$35,0)</f>
        <v>282</v>
      </c>
      <c r="E2119">
        <f t="shared" si="330"/>
        <v>1731</v>
      </c>
      <c r="F2119">
        <f t="shared" si="331"/>
        <v>15</v>
      </c>
      <c r="G2119">
        <f t="shared" si="332"/>
        <v>16</v>
      </c>
      <c r="H2119">
        <v>0</v>
      </c>
      <c r="I2119">
        <f t="shared" ref="I2119:I2182" si="337">I2118</f>
        <v>3</v>
      </c>
      <c r="J2119">
        <f>VLOOKUP(AA2119,角色间职业划分!P:AP,20,FALSE)</f>
        <v>11</v>
      </c>
      <c r="K2119">
        <f>IF(X2119=500,100,VLOOKUP(AA2119,角色间职业划分!P:AP,22,FALSE))</f>
        <v>120</v>
      </c>
      <c r="L2119">
        <f>IF(X2119=500,K2119,VLOOKUP(AA2119,角色间职业划分!P:AP,23,FALSE))</f>
        <v>60</v>
      </c>
      <c r="M2119">
        <f>VLOOKUP(AA2119,角色间职业划分!P:AP,24,FALSE)</f>
        <v>0</v>
      </c>
      <c r="N2119">
        <f>VLOOKUP(AA2119,角色间职业划分!P:AP,14)*100</f>
        <v>95</v>
      </c>
      <c r="O2119">
        <f>VLOOKUP(AA2119,角色间职业划分!P:Z,9,FALSE)</f>
        <v>0</v>
      </c>
      <c r="P2119">
        <f>VLOOKUP(AA2119,角色间职业划分!P:AP,10,FALSE)</f>
        <v>0</v>
      </c>
      <c r="Q2119">
        <f>VLOOKUP(AA2119,角色间职业划分!P:AP,15,FALSE)</f>
        <v>0</v>
      </c>
      <c r="R2119">
        <f>VLOOKUP(AA2119,角色间职业划分!P:AP,16,FALSE)</f>
        <v>0</v>
      </c>
      <c r="S2119">
        <f>VLOOKUP(AA2119,角色间职业划分!P:AP,17,FALSE)</f>
        <v>0</v>
      </c>
      <c r="T2119">
        <f>VLOOKUP(AA2119,角色间职业划分!P:AP,18,FALSE)</f>
        <v>0</v>
      </c>
      <c r="U2119">
        <f>VLOOKUP(AA2119,角色间职业划分!P:AP,27,FALSE)</f>
        <v>0</v>
      </c>
      <c r="V2119">
        <f t="shared" si="333"/>
        <v>3.0000000000000027</v>
      </c>
      <c r="W2119">
        <f>VLOOKUP(AA2119,角色间职业划分!P:Q,2,FALSE)</f>
        <v>20001</v>
      </c>
      <c r="X2119">
        <f t="shared" ref="X2119:X2182" si="338">IF(X2118=100,500,IF(X2118=500,1,X2118+1))</f>
        <v>95</v>
      </c>
      <c r="Y2119">
        <f>INT(VLOOKUP(X2119,角色属性总表!AG:AH,2,FALSE)*角色属性总表!$C$38)</f>
        <v>1890</v>
      </c>
      <c r="AA2119">
        <f t="shared" ref="AA2119:AA2182" si="339">IF(X2119=1,AA2118+1,AA2118)</f>
        <v>21</v>
      </c>
      <c r="AB2119">
        <f>VLOOKUP(X2119,角色属性总表!AG:AI,2,FALSE)*VLOOKUP(角色等级属性!AA2119,角色间职业划分!P:AG,13,FALSE)/角色间职业划分!$AB$9</f>
        <v>4328.3032756716966</v>
      </c>
      <c r="AC2119">
        <f>VLOOKUP(X2119,角色属性总表!AG:AI,3,FALSE)*VLOOKUP(AA2119,角色间职业划分!P:AG,8,FALSE)/角色间职业划分!$W$9</f>
        <v>4225.2209999999995</v>
      </c>
      <c r="AD2119">
        <f>VLOOKUP(AA2119,角色间职业划分!P:AP,26,FALSE)</f>
        <v>0.4</v>
      </c>
      <c r="AE2119">
        <f>VLOOKUP(X2119,角色属性总表!I:Q,3,FALSE)</f>
        <v>846.72</v>
      </c>
      <c r="AF2119">
        <f>VLOOKUP(AA2119,角色间职业划分!P:AP,11,FALSE)</f>
        <v>0.33</v>
      </c>
      <c r="AG2119">
        <f t="shared" si="334"/>
        <v>7066.3264066560942</v>
      </c>
      <c r="AH2119">
        <f t="shared" si="335"/>
        <v>846</v>
      </c>
      <c r="AJ2119">
        <f t="shared" si="336"/>
        <v>6220.3264066560942</v>
      </c>
      <c r="AK2119">
        <v>2115</v>
      </c>
    </row>
    <row r="2120" spans="1:37" x14ac:dyDescent="0.15">
      <c r="A2120">
        <v>2116</v>
      </c>
      <c r="B2120">
        <f>ROUND(VLOOKUP(X2120,角色属性总表!AG:AI,2,FALSE)/角色属性总表!$C$34,0)</f>
        <v>273</v>
      </c>
      <c r="C2120">
        <f>ROUND(VLOOKUP(X2120,角色属性总表!Y:AE,3,FALSE)/J2120,0)</f>
        <v>149</v>
      </c>
      <c r="D2120">
        <f>ROUND(VLOOKUP(X2120,角色属性总表!AG:AI,3,FALSE)/角色属性总表!$C$35,0)</f>
        <v>285</v>
      </c>
      <c r="E2120">
        <f t="shared" si="330"/>
        <v>1747</v>
      </c>
      <c r="F2120">
        <f t="shared" si="331"/>
        <v>15</v>
      </c>
      <c r="G2120">
        <f t="shared" si="332"/>
        <v>16</v>
      </c>
      <c r="H2120">
        <v>0</v>
      </c>
      <c r="I2120">
        <f t="shared" si="337"/>
        <v>3</v>
      </c>
      <c r="J2120">
        <f>VLOOKUP(AA2120,角色间职业划分!P:AP,20,FALSE)</f>
        <v>11</v>
      </c>
      <c r="K2120">
        <f>IF(X2120=500,100,VLOOKUP(AA2120,角色间职业划分!P:AP,22,FALSE))</f>
        <v>120</v>
      </c>
      <c r="L2120">
        <f>IF(X2120=500,K2120,VLOOKUP(AA2120,角色间职业划分!P:AP,23,FALSE))</f>
        <v>60</v>
      </c>
      <c r="M2120">
        <f>VLOOKUP(AA2120,角色间职业划分!P:AP,24,FALSE)</f>
        <v>0</v>
      </c>
      <c r="N2120">
        <f>VLOOKUP(AA2120,角色间职业划分!P:AP,14)*100</f>
        <v>95</v>
      </c>
      <c r="O2120">
        <f>VLOOKUP(AA2120,角色间职业划分!P:Z,9,FALSE)</f>
        <v>0</v>
      </c>
      <c r="P2120">
        <f>VLOOKUP(AA2120,角色间职业划分!P:AP,10,FALSE)</f>
        <v>0</v>
      </c>
      <c r="Q2120">
        <f>VLOOKUP(AA2120,角色间职业划分!P:AP,15,FALSE)</f>
        <v>0</v>
      </c>
      <c r="R2120">
        <f>VLOOKUP(AA2120,角色间职业划分!P:AP,16,FALSE)</f>
        <v>0</v>
      </c>
      <c r="S2120">
        <f>VLOOKUP(AA2120,角色间职业划分!P:AP,17,FALSE)</f>
        <v>0</v>
      </c>
      <c r="T2120">
        <f>VLOOKUP(AA2120,角色间职业划分!P:AP,18,FALSE)</f>
        <v>0</v>
      </c>
      <c r="U2120">
        <f>VLOOKUP(AA2120,角色间职业划分!P:AP,27,FALSE)</f>
        <v>0</v>
      </c>
      <c r="V2120">
        <f t="shared" si="333"/>
        <v>3.0000000000000027</v>
      </c>
      <c r="W2120">
        <f>VLOOKUP(AA2120,角色间职业划分!P:Q,2,FALSE)</f>
        <v>20001</v>
      </c>
      <c r="X2120">
        <f t="shared" si="338"/>
        <v>96</v>
      </c>
      <c r="Y2120">
        <f>INT(VLOOKUP(X2120,角色属性总表!AG:AH,2,FALSE)*角色属性总表!$C$38)</f>
        <v>1908</v>
      </c>
      <c r="AA2120">
        <f t="shared" si="339"/>
        <v>21</v>
      </c>
      <c r="AB2120">
        <f>VLOOKUP(X2120,角色属性总表!AG:AI,2,FALSE)*VLOOKUP(角色等级属性!AA2120,角色间职业划分!P:AG,13,FALSE)/角色间职业划分!$AB$9</f>
        <v>4369.5252116304755</v>
      </c>
      <c r="AC2120">
        <f>VLOOKUP(X2120,角色属性总表!AG:AI,3,FALSE)*VLOOKUP(AA2120,角色间职业划分!P:AG,8,FALSE)/角色间职业划分!$W$9</f>
        <v>4265.4611999999988</v>
      </c>
      <c r="AD2120">
        <f>VLOOKUP(AA2120,角色间职业划分!P:AP,26,FALSE)</f>
        <v>0.4</v>
      </c>
      <c r="AE2120">
        <f>VLOOKUP(X2120,角色属性总表!I:Q,3,FALSE)</f>
        <v>854.78399999999999</v>
      </c>
      <c r="AF2120">
        <f>VLOOKUP(AA2120,角色间职业划分!P:AP,11,FALSE)</f>
        <v>0.33</v>
      </c>
      <c r="AG2120">
        <f t="shared" si="334"/>
        <v>7193.7980851961438</v>
      </c>
      <c r="AH2120">
        <f t="shared" si="335"/>
        <v>855</v>
      </c>
      <c r="AJ2120">
        <f t="shared" si="336"/>
        <v>6338.7980851961438</v>
      </c>
      <c r="AK2120">
        <v>2116</v>
      </c>
    </row>
    <row r="2121" spans="1:37" x14ac:dyDescent="0.15">
      <c r="A2121">
        <v>2117</v>
      </c>
      <c r="B2121">
        <f>ROUND(VLOOKUP(X2121,角色属性总表!AG:AI,2,FALSE)/角色属性总表!$C$34,0)</f>
        <v>275</v>
      </c>
      <c r="C2121">
        <f>ROUND(VLOOKUP(X2121,角色属性总表!Y:AE,3,FALSE)/J2121,0)</f>
        <v>152</v>
      </c>
      <c r="D2121">
        <f>ROUND(VLOOKUP(X2121,角色属性总表!AG:AI,3,FALSE)/角色属性总表!$C$35,0)</f>
        <v>288</v>
      </c>
      <c r="E2121">
        <f t="shared" si="330"/>
        <v>1764</v>
      </c>
      <c r="F2121">
        <f t="shared" si="331"/>
        <v>15</v>
      </c>
      <c r="G2121">
        <f t="shared" si="332"/>
        <v>16</v>
      </c>
      <c r="H2121">
        <v>0</v>
      </c>
      <c r="I2121">
        <f t="shared" si="337"/>
        <v>3</v>
      </c>
      <c r="J2121">
        <f>VLOOKUP(AA2121,角色间职业划分!P:AP,20,FALSE)</f>
        <v>11</v>
      </c>
      <c r="K2121">
        <f>IF(X2121=500,100,VLOOKUP(AA2121,角色间职业划分!P:AP,22,FALSE))</f>
        <v>120</v>
      </c>
      <c r="L2121">
        <f>IF(X2121=500,K2121,VLOOKUP(AA2121,角色间职业划分!P:AP,23,FALSE))</f>
        <v>60</v>
      </c>
      <c r="M2121">
        <f>VLOOKUP(AA2121,角色间职业划分!P:AP,24,FALSE)</f>
        <v>0</v>
      </c>
      <c r="N2121">
        <f>VLOOKUP(AA2121,角色间职业划分!P:AP,14)*100</f>
        <v>95</v>
      </c>
      <c r="O2121">
        <f>VLOOKUP(AA2121,角色间职业划分!P:Z,9,FALSE)</f>
        <v>0</v>
      </c>
      <c r="P2121">
        <f>VLOOKUP(AA2121,角色间职业划分!P:AP,10,FALSE)</f>
        <v>0</v>
      </c>
      <c r="Q2121">
        <f>VLOOKUP(AA2121,角色间职业划分!P:AP,15,FALSE)</f>
        <v>0</v>
      </c>
      <c r="R2121">
        <f>VLOOKUP(AA2121,角色间职业划分!P:AP,16,FALSE)</f>
        <v>0</v>
      </c>
      <c r="S2121">
        <f>VLOOKUP(AA2121,角色间职业划分!P:AP,17,FALSE)</f>
        <v>0</v>
      </c>
      <c r="T2121">
        <f>VLOOKUP(AA2121,角色间职业划分!P:AP,18,FALSE)</f>
        <v>0</v>
      </c>
      <c r="U2121">
        <f>VLOOKUP(AA2121,角色间职业划分!P:AP,27,FALSE)</f>
        <v>0</v>
      </c>
      <c r="V2121">
        <f t="shared" si="333"/>
        <v>3.0000000000000027</v>
      </c>
      <c r="W2121">
        <f>VLOOKUP(AA2121,角色间职业划分!P:Q,2,FALSE)</f>
        <v>20001</v>
      </c>
      <c r="X2121">
        <f t="shared" si="338"/>
        <v>97</v>
      </c>
      <c r="Y2121">
        <f>INT(VLOOKUP(X2121,角色属性总表!AG:AH,2,FALSE)*角色属性总表!$C$38)</f>
        <v>1926</v>
      </c>
      <c r="AA2121">
        <f t="shared" si="339"/>
        <v>21</v>
      </c>
      <c r="AB2121">
        <f>VLOOKUP(X2121,角色属性总表!AG:AI,2,FALSE)*VLOOKUP(角色等级属性!AA2121,角色间职业划分!P:AG,13,FALSE)/角色间职业划分!$AB$9</f>
        <v>4410.7471475892526</v>
      </c>
      <c r="AC2121">
        <f>VLOOKUP(X2121,角色属性总表!AG:AI,3,FALSE)*VLOOKUP(AA2121,角色间职业划分!P:AG,8,FALSE)/角色间职业划分!$W$9</f>
        <v>4305.701399999999</v>
      </c>
      <c r="AD2121">
        <f>VLOOKUP(AA2121,角色间职业划分!P:AP,26,FALSE)</f>
        <v>0.4</v>
      </c>
      <c r="AE2121">
        <f>VLOOKUP(X2121,角色属性总表!I:Q,3,FALSE)</f>
        <v>862.84799999999996</v>
      </c>
      <c r="AF2121">
        <f>VLOOKUP(AA2121,角色间职业划分!P:AP,11,FALSE)</f>
        <v>0.33</v>
      </c>
      <c r="AG2121">
        <f t="shared" si="334"/>
        <v>7322.3290419423674</v>
      </c>
      <c r="AH2121">
        <f t="shared" si="335"/>
        <v>864</v>
      </c>
      <c r="AJ2121">
        <f t="shared" si="336"/>
        <v>6458.3290419423674</v>
      </c>
      <c r="AK2121">
        <v>2117</v>
      </c>
    </row>
    <row r="2122" spans="1:37" x14ac:dyDescent="0.15">
      <c r="A2122">
        <v>2118</v>
      </c>
      <c r="B2122">
        <f>ROUND(VLOOKUP(X2122,角色属性总表!AG:AI,2,FALSE)/角色属性总表!$C$34,0)</f>
        <v>278</v>
      </c>
      <c r="C2122">
        <f>ROUND(VLOOKUP(X2122,角色属性总表!Y:AE,3,FALSE)/J2122,0)</f>
        <v>154</v>
      </c>
      <c r="D2122">
        <f>ROUND(VLOOKUP(X2122,角色属性总表!AG:AI,3,FALSE)/角色属性总表!$C$35,0)</f>
        <v>290</v>
      </c>
      <c r="E2122">
        <f t="shared" si="330"/>
        <v>1780</v>
      </c>
      <c r="F2122">
        <f t="shared" si="331"/>
        <v>15</v>
      </c>
      <c r="G2122">
        <f t="shared" si="332"/>
        <v>16</v>
      </c>
      <c r="H2122">
        <v>0</v>
      </c>
      <c r="I2122">
        <f t="shared" si="337"/>
        <v>3</v>
      </c>
      <c r="J2122">
        <f>VLOOKUP(AA2122,角色间职业划分!P:AP,20,FALSE)</f>
        <v>11</v>
      </c>
      <c r="K2122">
        <f>IF(X2122=500,100,VLOOKUP(AA2122,角色间职业划分!P:AP,22,FALSE))</f>
        <v>120</v>
      </c>
      <c r="L2122">
        <f>IF(X2122=500,K2122,VLOOKUP(AA2122,角色间职业划分!P:AP,23,FALSE))</f>
        <v>60</v>
      </c>
      <c r="M2122">
        <f>VLOOKUP(AA2122,角色间职业划分!P:AP,24,FALSE)</f>
        <v>0</v>
      </c>
      <c r="N2122">
        <f>VLOOKUP(AA2122,角色间职业划分!P:AP,14)*100</f>
        <v>95</v>
      </c>
      <c r="O2122">
        <f>VLOOKUP(AA2122,角色间职业划分!P:Z,9,FALSE)</f>
        <v>0</v>
      </c>
      <c r="P2122">
        <f>VLOOKUP(AA2122,角色间职业划分!P:AP,10,FALSE)</f>
        <v>0</v>
      </c>
      <c r="Q2122">
        <f>VLOOKUP(AA2122,角色间职业划分!P:AP,15,FALSE)</f>
        <v>0</v>
      </c>
      <c r="R2122">
        <f>VLOOKUP(AA2122,角色间职业划分!P:AP,16,FALSE)</f>
        <v>0</v>
      </c>
      <c r="S2122">
        <f>VLOOKUP(AA2122,角色间职业划分!P:AP,17,FALSE)</f>
        <v>0</v>
      </c>
      <c r="T2122">
        <f>VLOOKUP(AA2122,角色间职业划分!P:AP,18,FALSE)</f>
        <v>0</v>
      </c>
      <c r="U2122">
        <f>VLOOKUP(AA2122,角色间职业划分!P:AP,27,FALSE)</f>
        <v>0</v>
      </c>
      <c r="V2122">
        <f t="shared" si="333"/>
        <v>3.0000000000000027</v>
      </c>
      <c r="W2122">
        <f>VLOOKUP(AA2122,角色间职业划分!P:Q,2,FALSE)</f>
        <v>20001</v>
      </c>
      <c r="X2122">
        <f t="shared" si="338"/>
        <v>98</v>
      </c>
      <c r="Y2122">
        <f>INT(VLOOKUP(X2122,角色属性总表!AG:AH,2,FALSE)*角色属性总表!$C$38)</f>
        <v>1944</v>
      </c>
      <c r="AA2122">
        <f t="shared" si="339"/>
        <v>21</v>
      </c>
      <c r="AB2122">
        <f>VLOOKUP(X2122,角色属性总表!AG:AI,2,FALSE)*VLOOKUP(角色等级属性!AA2122,角色间职业划分!P:AG,13,FALSE)/角色间职业划分!$AB$9</f>
        <v>4451.9690835480324</v>
      </c>
      <c r="AC2122">
        <f>VLOOKUP(X2122,角色属性总表!AG:AI,3,FALSE)*VLOOKUP(AA2122,角色间职业划分!P:AG,8,FALSE)/角色间职业划分!$W$9</f>
        <v>4345.9415999999992</v>
      </c>
      <c r="AD2122">
        <f>VLOOKUP(AA2122,角色间职业划分!P:AP,26,FALSE)</f>
        <v>0.4</v>
      </c>
      <c r="AE2122">
        <f>VLOOKUP(X2122,角色属性总表!I:Q,3,FALSE)</f>
        <v>870.91200000000003</v>
      </c>
      <c r="AF2122">
        <f>VLOOKUP(AA2122,角色间职业划分!P:AP,11,FALSE)</f>
        <v>0.33</v>
      </c>
      <c r="AG2122">
        <f t="shared" si="334"/>
        <v>7451.9200706897263</v>
      </c>
      <c r="AH2122">
        <f t="shared" si="335"/>
        <v>870</v>
      </c>
      <c r="AJ2122">
        <f t="shared" si="336"/>
        <v>6581.9200706897263</v>
      </c>
      <c r="AK2122">
        <v>2118</v>
      </c>
    </row>
    <row r="2123" spans="1:37" x14ac:dyDescent="0.15">
      <c r="A2123">
        <v>2119</v>
      </c>
      <c r="B2123">
        <f>ROUND(VLOOKUP(X2123,角色属性总表!AG:AI,2,FALSE)/角色属性总表!$C$34,0)</f>
        <v>280</v>
      </c>
      <c r="C2123">
        <f>ROUND(VLOOKUP(X2123,角色属性总表!Y:AE,3,FALSE)/J2123,0)</f>
        <v>157</v>
      </c>
      <c r="D2123">
        <f>ROUND(VLOOKUP(X2123,角色属性总表!AG:AI,3,FALSE)/角色属性总表!$C$35,0)</f>
        <v>293</v>
      </c>
      <c r="E2123">
        <f t="shared" si="330"/>
        <v>1797</v>
      </c>
      <c r="F2123">
        <f t="shared" si="331"/>
        <v>15</v>
      </c>
      <c r="G2123">
        <f t="shared" si="332"/>
        <v>16</v>
      </c>
      <c r="H2123">
        <v>0</v>
      </c>
      <c r="I2123">
        <f t="shared" si="337"/>
        <v>3</v>
      </c>
      <c r="J2123">
        <f>VLOOKUP(AA2123,角色间职业划分!P:AP,20,FALSE)</f>
        <v>11</v>
      </c>
      <c r="K2123">
        <f>IF(X2123=500,100,VLOOKUP(AA2123,角色间职业划分!P:AP,22,FALSE))</f>
        <v>120</v>
      </c>
      <c r="L2123">
        <f>IF(X2123=500,K2123,VLOOKUP(AA2123,角色间职业划分!P:AP,23,FALSE))</f>
        <v>60</v>
      </c>
      <c r="M2123">
        <f>VLOOKUP(AA2123,角色间职业划分!P:AP,24,FALSE)</f>
        <v>0</v>
      </c>
      <c r="N2123">
        <f>VLOOKUP(AA2123,角色间职业划分!P:AP,14)*100</f>
        <v>95</v>
      </c>
      <c r="O2123">
        <f>VLOOKUP(AA2123,角色间职业划分!P:Z,9,FALSE)</f>
        <v>0</v>
      </c>
      <c r="P2123">
        <f>VLOOKUP(AA2123,角色间职业划分!P:AP,10,FALSE)</f>
        <v>0</v>
      </c>
      <c r="Q2123">
        <f>VLOOKUP(AA2123,角色间职业划分!P:AP,15,FALSE)</f>
        <v>0</v>
      </c>
      <c r="R2123">
        <f>VLOOKUP(AA2123,角色间职业划分!P:AP,16,FALSE)</f>
        <v>0</v>
      </c>
      <c r="S2123">
        <f>VLOOKUP(AA2123,角色间职业划分!P:AP,17,FALSE)</f>
        <v>0</v>
      </c>
      <c r="T2123">
        <f>VLOOKUP(AA2123,角色间职业划分!P:AP,18,FALSE)</f>
        <v>0</v>
      </c>
      <c r="U2123">
        <f>VLOOKUP(AA2123,角色间职业划分!P:AP,27,FALSE)</f>
        <v>0</v>
      </c>
      <c r="V2123">
        <f t="shared" si="333"/>
        <v>3.0000000000000027</v>
      </c>
      <c r="W2123">
        <f>VLOOKUP(AA2123,角色间职业划分!P:Q,2,FALSE)</f>
        <v>20001</v>
      </c>
      <c r="X2123">
        <f t="shared" si="338"/>
        <v>99</v>
      </c>
      <c r="Y2123">
        <f>INT(VLOOKUP(X2123,角色属性总表!AG:AH,2,FALSE)*角色属性总表!$C$38)</f>
        <v>1962</v>
      </c>
      <c r="AA2123">
        <f t="shared" si="339"/>
        <v>21</v>
      </c>
      <c r="AB2123">
        <f>VLOOKUP(X2123,角色属性总表!AG:AI,2,FALSE)*VLOOKUP(角色等级属性!AA2123,角色间职业划分!P:AG,13,FALSE)/角色间职业划分!$AB$9</f>
        <v>4493.1910195068094</v>
      </c>
      <c r="AC2123">
        <f>VLOOKUP(X2123,角色属性总表!AG:AI,3,FALSE)*VLOOKUP(AA2123,角色间职业划分!P:AG,8,FALSE)/角色间职业划分!$W$9</f>
        <v>4386.1817999999994</v>
      </c>
      <c r="AD2123">
        <f>VLOOKUP(AA2123,角色间职业划分!P:AP,26,FALSE)</f>
        <v>0.4</v>
      </c>
      <c r="AE2123">
        <f>VLOOKUP(X2123,角色属性总表!I:Q,3,FALSE)</f>
        <v>878.97600000000011</v>
      </c>
      <c r="AF2123">
        <f>VLOOKUP(AA2123,角色间职业划分!P:AP,11,FALSE)</f>
        <v>0.33</v>
      </c>
      <c r="AG2123">
        <f t="shared" si="334"/>
        <v>7582.5720043605115</v>
      </c>
      <c r="AH2123">
        <f t="shared" si="335"/>
        <v>879</v>
      </c>
      <c r="AJ2123">
        <f t="shared" si="336"/>
        <v>6703.5720043605115</v>
      </c>
      <c r="AK2123">
        <v>2119</v>
      </c>
    </row>
    <row r="2124" spans="1:37" x14ac:dyDescent="0.15">
      <c r="A2124">
        <v>2120</v>
      </c>
      <c r="B2124">
        <f>ROUND(VLOOKUP(X2124,角色属性总表!AG:AI,2,FALSE)/角色属性总表!$C$34,0)</f>
        <v>283</v>
      </c>
      <c r="C2124">
        <f>ROUND(VLOOKUP(X2124,角色属性总表!Y:AE,3,FALSE)/J2124,0)</f>
        <v>160</v>
      </c>
      <c r="D2124">
        <f>ROUND(VLOOKUP(X2124,角色属性总表!AG:AI,3,FALSE)/角色属性总表!$C$35,0)</f>
        <v>296</v>
      </c>
      <c r="E2124">
        <f t="shared" si="330"/>
        <v>1813</v>
      </c>
      <c r="F2124">
        <f t="shared" si="331"/>
        <v>15</v>
      </c>
      <c r="G2124">
        <f t="shared" si="332"/>
        <v>16</v>
      </c>
      <c r="H2124">
        <v>0</v>
      </c>
      <c r="I2124">
        <f t="shared" si="337"/>
        <v>3</v>
      </c>
      <c r="J2124">
        <f>VLOOKUP(AA2124,角色间职业划分!P:AP,20,FALSE)</f>
        <v>11</v>
      </c>
      <c r="K2124">
        <f>IF(X2124=500,100,VLOOKUP(AA2124,角色间职业划分!P:AP,22,FALSE))</f>
        <v>120</v>
      </c>
      <c r="L2124">
        <f>IF(X2124=500,K2124,VLOOKUP(AA2124,角色间职业划分!P:AP,23,FALSE))</f>
        <v>60</v>
      </c>
      <c r="M2124">
        <f>VLOOKUP(AA2124,角色间职业划分!P:AP,24,FALSE)</f>
        <v>0</v>
      </c>
      <c r="N2124">
        <f>VLOOKUP(AA2124,角色间职业划分!P:AP,14)*100</f>
        <v>95</v>
      </c>
      <c r="O2124">
        <f>VLOOKUP(AA2124,角色间职业划分!P:Z,9,FALSE)</f>
        <v>0</v>
      </c>
      <c r="P2124">
        <f>VLOOKUP(AA2124,角色间职业划分!P:AP,10,FALSE)</f>
        <v>0</v>
      </c>
      <c r="Q2124">
        <f>VLOOKUP(AA2124,角色间职业划分!P:AP,15,FALSE)</f>
        <v>0</v>
      </c>
      <c r="R2124">
        <f>VLOOKUP(AA2124,角色间职业划分!P:AP,16,FALSE)</f>
        <v>0</v>
      </c>
      <c r="S2124">
        <f>VLOOKUP(AA2124,角色间职业划分!P:AP,17,FALSE)</f>
        <v>0</v>
      </c>
      <c r="T2124">
        <f>VLOOKUP(AA2124,角色间职业划分!P:AP,18,FALSE)</f>
        <v>0</v>
      </c>
      <c r="U2124">
        <f>VLOOKUP(AA2124,角色间职业划分!P:AP,27,FALSE)</f>
        <v>0</v>
      </c>
      <c r="V2124">
        <f t="shared" si="333"/>
        <v>3.0000000000000027</v>
      </c>
      <c r="W2124">
        <f>VLOOKUP(AA2124,角色间职业划分!P:Q,2,FALSE)</f>
        <v>20001</v>
      </c>
      <c r="X2124">
        <f t="shared" si="338"/>
        <v>100</v>
      </c>
      <c r="Y2124">
        <f>INT(VLOOKUP(X2124,角色属性总表!AG:AH,2,FALSE)*角色属性总表!$C$38)</f>
        <v>1980</v>
      </c>
      <c r="AA2124">
        <f t="shared" si="339"/>
        <v>21</v>
      </c>
      <c r="AB2124">
        <f>VLOOKUP(X2124,角色属性总表!AG:AI,2,FALSE)*VLOOKUP(角色等级属性!AA2124,角色间职业划分!P:AG,13,FALSE)/角色间职业划分!$AB$9</f>
        <v>4534.4129554655874</v>
      </c>
      <c r="AC2124">
        <f>VLOOKUP(X2124,角色属性总表!AG:AI,3,FALSE)*VLOOKUP(AA2124,角色间职业划分!P:AG,8,FALSE)/角色间职业划分!$W$9</f>
        <v>4426.4219999999987</v>
      </c>
      <c r="AD2124">
        <f>VLOOKUP(AA2124,角色间职业划分!P:AP,26,FALSE)</f>
        <v>0.4</v>
      </c>
      <c r="AE2124">
        <f>VLOOKUP(X2124,角色属性总表!I:Q,3,FALSE)</f>
        <v>887.04</v>
      </c>
      <c r="AF2124">
        <f>VLOOKUP(AA2124,角色间职业划分!P:AP,11,FALSE)</f>
        <v>0.33</v>
      </c>
      <c r="AG2124">
        <f t="shared" si="334"/>
        <v>7714.2857142857147</v>
      </c>
      <c r="AH2124">
        <f t="shared" si="335"/>
        <v>888</v>
      </c>
      <c r="AJ2124">
        <f t="shared" si="336"/>
        <v>6826.2857142857147</v>
      </c>
      <c r="AK2124">
        <v>2120</v>
      </c>
    </row>
    <row r="2125" spans="1:37" x14ac:dyDescent="0.15">
      <c r="A2125">
        <v>2121</v>
      </c>
      <c r="B2125">
        <f>ROUND(VLOOKUP(X2125,角色属性总表!AG:AI,2,FALSE)/角色属性总表!$C$34,0)</f>
        <v>1428571</v>
      </c>
      <c r="C2125">
        <f>ROUND(VLOOKUP(X2125,角色属性总表!Y:AE,3,FALSE)/J2125,0)</f>
        <v>909091</v>
      </c>
      <c r="D2125">
        <f>ROUND(VLOOKUP(X2125,角色属性总表!AG:AI,3,FALSE)/角色属性总表!$C$35,0)</f>
        <v>400000</v>
      </c>
      <c r="E2125">
        <f t="shared" si="330"/>
        <v>9160429</v>
      </c>
      <c r="F2125">
        <f t="shared" si="331"/>
        <v>15</v>
      </c>
      <c r="G2125">
        <f t="shared" si="332"/>
        <v>16</v>
      </c>
      <c r="H2125">
        <v>0</v>
      </c>
      <c r="I2125">
        <f t="shared" si="337"/>
        <v>3</v>
      </c>
      <c r="J2125">
        <f>VLOOKUP(AA2125,角色间职业划分!P:AP,20,FALSE)</f>
        <v>11</v>
      </c>
      <c r="K2125">
        <f>IF(X2125=500,100,VLOOKUP(AA2125,角色间职业划分!P:AP,22,FALSE))</f>
        <v>100</v>
      </c>
      <c r="L2125">
        <f>IF(X2125=500,K2125,VLOOKUP(AA2125,角色间职业划分!P:AP,23,FALSE))</f>
        <v>100</v>
      </c>
      <c r="M2125">
        <f>VLOOKUP(AA2125,角色间职业划分!P:AP,24,FALSE)</f>
        <v>0</v>
      </c>
      <c r="N2125">
        <f>VLOOKUP(AA2125,角色间职业划分!P:AP,14)*100</f>
        <v>95</v>
      </c>
      <c r="O2125">
        <f>VLOOKUP(AA2125,角色间职业划分!P:Z,9,FALSE)</f>
        <v>0</v>
      </c>
      <c r="P2125">
        <f>VLOOKUP(AA2125,角色间职业划分!P:AP,10,FALSE)</f>
        <v>0</v>
      </c>
      <c r="Q2125">
        <f>VLOOKUP(AA2125,角色间职业划分!P:AP,15,FALSE)</f>
        <v>0</v>
      </c>
      <c r="R2125">
        <f>VLOOKUP(AA2125,角色间职业划分!P:AP,16,FALSE)</f>
        <v>0</v>
      </c>
      <c r="S2125">
        <f>VLOOKUP(AA2125,角色间职业划分!P:AP,17,FALSE)</f>
        <v>0</v>
      </c>
      <c r="T2125">
        <f>VLOOKUP(AA2125,角色间职业划分!P:AP,18,FALSE)</f>
        <v>0</v>
      </c>
      <c r="U2125">
        <f>VLOOKUP(AA2125,角色间职业划分!P:AP,27,FALSE)</f>
        <v>0</v>
      </c>
      <c r="V2125">
        <f t="shared" si="333"/>
        <v>3.0000000000000027</v>
      </c>
      <c r="W2125">
        <f>VLOOKUP(AA2125,角色间职业划分!P:Q,2,FALSE)</f>
        <v>20001</v>
      </c>
      <c r="X2125">
        <f t="shared" si="338"/>
        <v>500</v>
      </c>
      <c r="Y2125">
        <f>INT(VLOOKUP(X2125,角色属性总表!AG:AH,2,FALSE)*角色属性总表!$C$38)</f>
        <v>9999999</v>
      </c>
      <c r="AA2125">
        <f t="shared" si="339"/>
        <v>21</v>
      </c>
      <c r="AB2125">
        <f>VLOOKUP(X2125,角色属性总表!AG:AI,2,FALSE)*VLOOKUP(角色等级属性!AA2125,角色间职业划分!P:AG,13,FALSE)/角色间职业划分!$AB$9</f>
        <v>22901073.242546931</v>
      </c>
      <c r="AC2125">
        <f>VLOOKUP(X2125,角色属性总表!AG:AI,3,FALSE)*VLOOKUP(AA2125,角色间职业划分!P:AG,8,FALSE)/角色间职业划分!$W$9</f>
        <v>5988124.4011874991</v>
      </c>
      <c r="AD2125">
        <f>VLOOKUP(AA2125,角色间职业划分!P:AP,26,FALSE)</f>
        <v>0.4</v>
      </c>
      <c r="AE2125">
        <f>VLOOKUP(X2125,角色属性总表!I:Q,3,FALSE)</f>
        <v>0</v>
      </c>
      <c r="AF2125">
        <f>VLOOKUP(AA2125,角色间职业划分!P:AP,11,FALSE)</f>
        <v>0.33</v>
      </c>
      <c r="AG2125">
        <f t="shared" si="334"/>
        <v>183406.97344089879</v>
      </c>
      <c r="AH2125">
        <f t="shared" si="335"/>
        <v>1200000</v>
      </c>
      <c r="AJ2125">
        <f t="shared" si="336"/>
        <v>-1016593.0265591012</v>
      </c>
      <c r="AK2125">
        <v>2121</v>
      </c>
    </row>
    <row r="2126" spans="1:37" x14ac:dyDescent="0.15">
      <c r="A2126">
        <v>2122</v>
      </c>
      <c r="B2126">
        <f>ROUND(VLOOKUP(X2126,角色属性总表!AG:AI,2,FALSE)/角色属性总表!$C$34,0)</f>
        <v>28</v>
      </c>
      <c r="C2126">
        <f>ROUND(VLOOKUP(X2126,角色属性总表!Y:AE,3,FALSE)/J2126,0)</f>
        <v>6</v>
      </c>
      <c r="D2126">
        <f>ROUND(VLOOKUP(X2126,角色属性总表!AG:AI,3,FALSE)/角色属性总表!$C$35,0)</f>
        <v>30</v>
      </c>
      <c r="E2126">
        <f t="shared" si="330"/>
        <v>133</v>
      </c>
      <c r="F2126">
        <f t="shared" si="331"/>
        <v>19</v>
      </c>
      <c r="G2126">
        <f t="shared" si="332"/>
        <v>12</v>
      </c>
      <c r="H2126">
        <v>0</v>
      </c>
      <c r="I2126">
        <f t="shared" si="337"/>
        <v>3</v>
      </c>
      <c r="J2126">
        <f>VLOOKUP(AA2126,角色间职业划分!P:AP,20,FALSE)</f>
        <v>9</v>
      </c>
      <c r="K2126">
        <f>IF(X2126=500,100,VLOOKUP(AA2126,角色间职业划分!P:AP,22,FALSE))</f>
        <v>100</v>
      </c>
      <c r="L2126">
        <f>IF(X2126=500,K2126,VLOOKUP(AA2126,角色间职业划分!P:AP,23,FALSE))</f>
        <v>60</v>
      </c>
      <c r="M2126">
        <f>VLOOKUP(AA2126,角色间职业划分!P:AP,24,FALSE)</f>
        <v>0</v>
      </c>
      <c r="N2126">
        <f>VLOOKUP(AA2126,角色间职业划分!P:AP,14)*100</f>
        <v>95</v>
      </c>
      <c r="O2126">
        <f>VLOOKUP(AA2126,角色间职业划分!P:Z,9,FALSE)</f>
        <v>0</v>
      </c>
      <c r="P2126">
        <f>VLOOKUP(AA2126,角色间职业划分!P:AP,10,FALSE)</f>
        <v>0</v>
      </c>
      <c r="Q2126">
        <f>VLOOKUP(AA2126,角色间职业划分!P:AP,15,FALSE)</f>
        <v>0</v>
      </c>
      <c r="R2126">
        <f>VLOOKUP(AA2126,角色间职业划分!P:AP,16,FALSE)</f>
        <v>0</v>
      </c>
      <c r="S2126">
        <f>VLOOKUP(AA2126,角色间职业划分!P:AP,17,FALSE)</f>
        <v>0</v>
      </c>
      <c r="T2126">
        <f>VLOOKUP(AA2126,角色间职业划分!P:AP,18,FALSE)</f>
        <v>0</v>
      </c>
      <c r="U2126">
        <f>VLOOKUP(AA2126,角色间职业划分!P:AP,27,FALSE)</f>
        <v>0</v>
      </c>
      <c r="V2126">
        <f t="shared" si="333"/>
        <v>4.9999999999999991</v>
      </c>
      <c r="W2126">
        <f>VLOOKUP(AA2126,角色间职业划分!P:Q,2,FALSE)</f>
        <v>20002</v>
      </c>
      <c r="X2126">
        <f t="shared" si="338"/>
        <v>1</v>
      </c>
      <c r="Y2126">
        <f>INT(VLOOKUP(X2126,角色属性总表!AG:AH,2,FALSE)*角色属性总表!$C$38)</f>
        <v>198</v>
      </c>
      <c r="AA2126">
        <f t="shared" si="339"/>
        <v>22</v>
      </c>
      <c r="AB2126">
        <f>VLOOKUP(X2126,角色属性总表!AG:AI,2,FALSE)*VLOOKUP(角色等级属性!AA2126,角色间职业划分!P:AG,13,FALSE)/角色间职业划分!$AB$9</f>
        <v>334.81293595434374</v>
      </c>
      <c r="AC2126">
        <f>VLOOKUP(X2126,角色属性总表!AG:AI,3,FALSE)*VLOOKUP(AA2126,角色间职业划分!P:AG,8,FALSE)/角色间职业划分!$W$9</f>
        <v>581.58100000000002</v>
      </c>
      <c r="AD2126">
        <f>VLOOKUP(AA2126,角色间职业划分!P:AP,26,FALSE)</f>
        <v>0.4</v>
      </c>
      <c r="AE2126">
        <f>VLOOKUP(X2126,角色属性总表!I:Q,3,FALSE)</f>
        <v>88.704000000000008</v>
      </c>
      <c r="AF2126">
        <f>VLOOKUP(AA2126,角色间职业划分!P:AP,11,FALSE)</f>
        <v>0.35</v>
      </c>
      <c r="AG2126">
        <f t="shared" si="334"/>
        <v>5.5670103092783512</v>
      </c>
      <c r="AH2126">
        <f t="shared" si="335"/>
        <v>90</v>
      </c>
      <c r="AJ2126">
        <f t="shared" si="336"/>
        <v>-84.432989690721655</v>
      </c>
      <c r="AK2126">
        <v>2122</v>
      </c>
    </row>
    <row r="2127" spans="1:37" x14ac:dyDescent="0.15">
      <c r="A2127">
        <v>2123</v>
      </c>
      <c r="B2127">
        <f>ROUND(VLOOKUP(X2127,角色属性总表!AG:AI,2,FALSE)/角色属性总表!$C$34,0)</f>
        <v>31</v>
      </c>
      <c r="C2127">
        <f>ROUND(VLOOKUP(X2127,角色属性总表!Y:AE,3,FALSE)/J2127,0)</f>
        <v>6</v>
      </c>
      <c r="D2127">
        <f>ROUND(VLOOKUP(X2127,角色属性总表!AG:AI,3,FALSE)/角色属性总表!$C$35,0)</f>
        <v>32</v>
      </c>
      <c r="E2127">
        <f t="shared" si="330"/>
        <v>146</v>
      </c>
      <c r="F2127">
        <f t="shared" si="331"/>
        <v>20</v>
      </c>
      <c r="G2127">
        <f t="shared" si="332"/>
        <v>12</v>
      </c>
      <c r="H2127">
        <v>0</v>
      </c>
      <c r="I2127">
        <f t="shared" si="337"/>
        <v>3</v>
      </c>
      <c r="J2127">
        <f>VLOOKUP(AA2127,角色间职业划分!P:AP,20,FALSE)</f>
        <v>9</v>
      </c>
      <c r="K2127">
        <f>IF(X2127=500,100,VLOOKUP(AA2127,角色间职业划分!P:AP,22,FALSE))</f>
        <v>100</v>
      </c>
      <c r="L2127">
        <f>IF(X2127=500,K2127,VLOOKUP(AA2127,角色间职业划分!P:AP,23,FALSE))</f>
        <v>60</v>
      </c>
      <c r="M2127">
        <f>VLOOKUP(AA2127,角色间职业划分!P:AP,24,FALSE)</f>
        <v>0</v>
      </c>
      <c r="N2127">
        <f>VLOOKUP(AA2127,角色间职业划分!P:AP,14)*100</f>
        <v>95</v>
      </c>
      <c r="O2127">
        <f>VLOOKUP(AA2127,角色间职业划分!P:Z,9,FALSE)</f>
        <v>0</v>
      </c>
      <c r="P2127">
        <f>VLOOKUP(AA2127,角色间职业划分!P:AP,10,FALSE)</f>
        <v>0</v>
      </c>
      <c r="Q2127">
        <f>VLOOKUP(AA2127,角色间职业划分!P:AP,15,FALSE)</f>
        <v>0</v>
      </c>
      <c r="R2127">
        <f>VLOOKUP(AA2127,角色间职业划分!P:AP,16,FALSE)</f>
        <v>0</v>
      </c>
      <c r="S2127">
        <f>VLOOKUP(AA2127,角色间职业划分!P:AP,17,FALSE)</f>
        <v>0</v>
      </c>
      <c r="T2127">
        <f>VLOOKUP(AA2127,角色间职业划分!P:AP,18,FALSE)</f>
        <v>0</v>
      </c>
      <c r="U2127">
        <f>VLOOKUP(AA2127,角色间职业划分!P:AP,27,FALSE)</f>
        <v>0</v>
      </c>
      <c r="V2127">
        <f t="shared" si="333"/>
        <v>4.9999999999999991</v>
      </c>
      <c r="W2127">
        <f>VLOOKUP(AA2127,角色间职业划分!P:Q,2,FALSE)</f>
        <v>20002</v>
      </c>
      <c r="X2127">
        <f t="shared" si="338"/>
        <v>2</v>
      </c>
      <c r="Y2127">
        <f>INT(VLOOKUP(X2127,角色属性总表!AG:AH,2,FALSE)*角色属性总表!$C$38)</f>
        <v>216</v>
      </c>
      <c r="AA2127">
        <f t="shared" si="339"/>
        <v>22</v>
      </c>
      <c r="AB2127">
        <f>VLOOKUP(X2127,角色属性总表!AG:AI,2,FALSE)*VLOOKUP(角色等级属性!AA2127,角色间职业划分!P:AG,13,FALSE)/角色间职业划分!$AB$9</f>
        <v>365.25047558655672</v>
      </c>
      <c r="AC2127">
        <f>VLOOKUP(X2127,角色属性总表!AG:AI,3,FALSE)*VLOOKUP(AA2127,角色间职业划分!P:AG,8,FALSE)/角色间职业划分!$W$9</f>
        <v>634.452</v>
      </c>
      <c r="AD2127">
        <f>VLOOKUP(AA2127,角色间职业划分!P:AP,26,FALSE)</f>
        <v>0.4</v>
      </c>
      <c r="AE2127">
        <f>VLOOKUP(X2127,角色属性总表!I:Q,3,FALSE)</f>
        <v>96.768000000000001</v>
      </c>
      <c r="AF2127">
        <f>VLOOKUP(AA2127,角色间职业划分!P:AP,11,FALSE)</f>
        <v>0.35</v>
      </c>
      <c r="AG2127">
        <f t="shared" si="334"/>
        <v>15.950216863984597</v>
      </c>
      <c r="AH2127">
        <f t="shared" si="335"/>
        <v>96</v>
      </c>
      <c r="AJ2127">
        <f t="shared" si="336"/>
        <v>-80.049783136015407</v>
      </c>
      <c r="AK2127">
        <v>2123</v>
      </c>
    </row>
    <row r="2128" spans="1:37" x14ac:dyDescent="0.15">
      <c r="A2128">
        <v>2124</v>
      </c>
      <c r="B2128">
        <f>ROUND(VLOOKUP(X2128,角色属性总表!AG:AI,2,FALSE)/角色属性总表!$C$34,0)</f>
        <v>33</v>
      </c>
      <c r="C2128">
        <f>ROUND(VLOOKUP(X2128,角色属性总表!Y:AE,3,FALSE)/J2128,0)</f>
        <v>7</v>
      </c>
      <c r="D2128">
        <f>ROUND(VLOOKUP(X2128,角色属性总表!AG:AI,3,FALSE)/角色属性总表!$C$35,0)</f>
        <v>35</v>
      </c>
      <c r="E2128">
        <f t="shared" si="330"/>
        <v>158</v>
      </c>
      <c r="F2128">
        <f t="shared" si="331"/>
        <v>20</v>
      </c>
      <c r="G2128">
        <f t="shared" si="332"/>
        <v>12</v>
      </c>
      <c r="H2128">
        <v>0</v>
      </c>
      <c r="I2128">
        <f t="shared" si="337"/>
        <v>3</v>
      </c>
      <c r="J2128">
        <f>VLOOKUP(AA2128,角色间职业划分!P:AP,20,FALSE)</f>
        <v>9</v>
      </c>
      <c r="K2128">
        <f>IF(X2128=500,100,VLOOKUP(AA2128,角色间职业划分!P:AP,22,FALSE))</f>
        <v>100</v>
      </c>
      <c r="L2128">
        <f>IF(X2128=500,K2128,VLOOKUP(AA2128,角色间职业划分!P:AP,23,FALSE))</f>
        <v>60</v>
      </c>
      <c r="M2128">
        <f>VLOOKUP(AA2128,角色间职业划分!P:AP,24,FALSE)</f>
        <v>0</v>
      </c>
      <c r="N2128">
        <f>VLOOKUP(AA2128,角色间职业划分!P:AP,14)*100</f>
        <v>95</v>
      </c>
      <c r="O2128">
        <f>VLOOKUP(AA2128,角色间职业划分!P:Z,9,FALSE)</f>
        <v>0</v>
      </c>
      <c r="P2128">
        <f>VLOOKUP(AA2128,角色间职业划分!P:AP,10,FALSE)</f>
        <v>0</v>
      </c>
      <c r="Q2128">
        <f>VLOOKUP(AA2128,角色间职业划分!P:AP,15,FALSE)</f>
        <v>0</v>
      </c>
      <c r="R2128">
        <f>VLOOKUP(AA2128,角色间职业划分!P:AP,16,FALSE)</f>
        <v>0</v>
      </c>
      <c r="S2128">
        <f>VLOOKUP(AA2128,角色间职业划分!P:AP,17,FALSE)</f>
        <v>0</v>
      </c>
      <c r="T2128">
        <f>VLOOKUP(AA2128,角色间职业划分!P:AP,18,FALSE)</f>
        <v>0</v>
      </c>
      <c r="U2128">
        <f>VLOOKUP(AA2128,角色间职业划分!P:AP,27,FALSE)</f>
        <v>0</v>
      </c>
      <c r="V2128">
        <f t="shared" si="333"/>
        <v>4.9999999999999991</v>
      </c>
      <c r="W2128">
        <f>VLOOKUP(AA2128,角色间职业划分!P:Q,2,FALSE)</f>
        <v>20002</v>
      </c>
      <c r="X2128">
        <f t="shared" si="338"/>
        <v>3</v>
      </c>
      <c r="Y2128">
        <f>INT(VLOOKUP(X2128,角色属性总表!AG:AH,2,FALSE)*角色属性总表!$C$38)</f>
        <v>234</v>
      </c>
      <c r="AA2128">
        <f t="shared" si="339"/>
        <v>22</v>
      </c>
      <c r="AB2128">
        <f>VLOOKUP(X2128,角色属性总表!AG:AI,2,FALSE)*VLOOKUP(角色等级属性!AA2128,角色间职业划分!P:AG,13,FALSE)/角色间职业划分!$AB$9</f>
        <v>395.68801521876981</v>
      </c>
      <c r="AC2128">
        <f>VLOOKUP(X2128,角色属性总表!AG:AI,3,FALSE)*VLOOKUP(AA2128,角色间职业划分!P:AG,8,FALSE)/角色间职业划分!$W$9</f>
        <v>687.32300000000009</v>
      </c>
      <c r="AD2128">
        <f>VLOOKUP(AA2128,角色间职业划分!P:AP,26,FALSE)</f>
        <v>0.4</v>
      </c>
      <c r="AE2128">
        <f>VLOOKUP(X2128,角色属性总表!I:Q,3,FALSE)</f>
        <v>104.83200000000001</v>
      </c>
      <c r="AF2128">
        <f>VLOOKUP(AA2128,角色间职业划分!P:AP,11,FALSE)</f>
        <v>0.35</v>
      </c>
      <c r="AG2128">
        <f t="shared" si="334"/>
        <v>29.597135348055552</v>
      </c>
      <c r="AH2128">
        <f t="shared" si="335"/>
        <v>105</v>
      </c>
      <c r="AJ2128">
        <f t="shared" si="336"/>
        <v>-75.402864651944441</v>
      </c>
      <c r="AK2128">
        <v>2124</v>
      </c>
    </row>
    <row r="2129" spans="1:37" x14ac:dyDescent="0.15">
      <c r="A2129">
        <v>2125</v>
      </c>
      <c r="B2129">
        <f>ROUND(VLOOKUP(X2129,角色属性总表!AG:AI,2,FALSE)/角色属性总表!$C$34,0)</f>
        <v>36</v>
      </c>
      <c r="C2129">
        <f>ROUND(VLOOKUP(X2129,角色属性总表!Y:AE,3,FALSE)/J2129,0)</f>
        <v>7</v>
      </c>
      <c r="D2129">
        <f>ROUND(VLOOKUP(X2129,角色属性总表!AG:AI,3,FALSE)/角色属性总表!$C$35,0)</f>
        <v>38</v>
      </c>
      <c r="E2129">
        <f t="shared" si="330"/>
        <v>170</v>
      </c>
      <c r="F2129">
        <f t="shared" si="331"/>
        <v>19</v>
      </c>
      <c r="G2129">
        <f t="shared" si="332"/>
        <v>12</v>
      </c>
      <c r="H2129">
        <v>0</v>
      </c>
      <c r="I2129">
        <f t="shared" si="337"/>
        <v>3</v>
      </c>
      <c r="J2129">
        <f>VLOOKUP(AA2129,角色间职业划分!P:AP,20,FALSE)</f>
        <v>9</v>
      </c>
      <c r="K2129">
        <f>IF(X2129=500,100,VLOOKUP(AA2129,角色间职业划分!P:AP,22,FALSE))</f>
        <v>100</v>
      </c>
      <c r="L2129">
        <f>IF(X2129=500,K2129,VLOOKUP(AA2129,角色间职业划分!P:AP,23,FALSE))</f>
        <v>60</v>
      </c>
      <c r="M2129">
        <f>VLOOKUP(AA2129,角色间职业划分!P:AP,24,FALSE)</f>
        <v>0</v>
      </c>
      <c r="N2129">
        <f>VLOOKUP(AA2129,角色间职业划分!P:AP,14)*100</f>
        <v>95</v>
      </c>
      <c r="O2129">
        <f>VLOOKUP(AA2129,角色间职业划分!P:Z,9,FALSE)</f>
        <v>0</v>
      </c>
      <c r="P2129">
        <f>VLOOKUP(AA2129,角色间职业划分!P:AP,10,FALSE)</f>
        <v>0</v>
      </c>
      <c r="Q2129">
        <f>VLOOKUP(AA2129,角色间职业划分!P:AP,15,FALSE)</f>
        <v>0</v>
      </c>
      <c r="R2129">
        <f>VLOOKUP(AA2129,角色间职业划分!P:AP,16,FALSE)</f>
        <v>0</v>
      </c>
      <c r="S2129">
        <f>VLOOKUP(AA2129,角色间职业划分!P:AP,17,FALSE)</f>
        <v>0</v>
      </c>
      <c r="T2129">
        <f>VLOOKUP(AA2129,角色间职业划分!P:AP,18,FALSE)</f>
        <v>0</v>
      </c>
      <c r="U2129">
        <f>VLOOKUP(AA2129,角色间职业划分!P:AP,27,FALSE)</f>
        <v>0</v>
      </c>
      <c r="V2129">
        <f t="shared" si="333"/>
        <v>4.9999999999999991</v>
      </c>
      <c r="W2129">
        <f>VLOOKUP(AA2129,角色间职业划分!P:Q,2,FALSE)</f>
        <v>20002</v>
      </c>
      <c r="X2129">
        <f t="shared" si="338"/>
        <v>4</v>
      </c>
      <c r="Y2129">
        <f>INT(VLOOKUP(X2129,角色属性总表!AG:AH,2,FALSE)*角色属性总表!$C$38)</f>
        <v>252</v>
      </c>
      <c r="AA2129">
        <f t="shared" si="339"/>
        <v>22</v>
      </c>
      <c r="AB2129">
        <f>VLOOKUP(X2129,角色属性总表!AG:AI,2,FALSE)*VLOOKUP(角色等级属性!AA2129,角色间职业划分!P:AG,13,FALSE)/角色间职业划分!$AB$9</f>
        <v>426.12555485098289</v>
      </c>
      <c r="AC2129">
        <f>VLOOKUP(X2129,角色属性总表!AG:AI,3,FALSE)*VLOOKUP(AA2129,角色间职业划分!P:AG,8,FALSE)/角色间职业划分!$W$9</f>
        <v>740.19400000000007</v>
      </c>
      <c r="AD2129">
        <f>VLOOKUP(AA2129,角色间职业划分!P:AP,26,FALSE)</f>
        <v>0.4</v>
      </c>
      <c r="AE2129">
        <f>VLOOKUP(X2129,角色属性总表!I:Q,3,FALSE)</f>
        <v>112.89599999999999</v>
      </c>
      <c r="AF2129">
        <f>VLOOKUP(AA2129,角色间职业划分!P:AP,11,FALSE)</f>
        <v>0.35</v>
      </c>
      <c r="AG2129">
        <f t="shared" si="334"/>
        <v>45.957446808510639</v>
      </c>
      <c r="AH2129">
        <f t="shared" si="335"/>
        <v>114</v>
      </c>
      <c r="AJ2129">
        <f t="shared" si="336"/>
        <v>-68.042553191489361</v>
      </c>
      <c r="AK2129">
        <v>2125</v>
      </c>
    </row>
    <row r="2130" spans="1:37" x14ac:dyDescent="0.15">
      <c r="A2130">
        <v>2126</v>
      </c>
      <c r="B2130">
        <f>ROUND(VLOOKUP(X2130,角色属性总表!AG:AI,2,FALSE)/角色属性总表!$C$34,0)</f>
        <v>39</v>
      </c>
      <c r="C2130">
        <f>ROUND(VLOOKUP(X2130,角色属性总表!Y:AE,3,FALSE)/J2130,0)</f>
        <v>8</v>
      </c>
      <c r="D2130">
        <f>ROUND(VLOOKUP(X2130,角色属性总表!AG:AI,3,FALSE)/角色属性总表!$C$35,0)</f>
        <v>40</v>
      </c>
      <c r="E2130">
        <f t="shared" si="330"/>
        <v>182</v>
      </c>
      <c r="F2130">
        <f t="shared" si="331"/>
        <v>20</v>
      </c>
      <c r="G2130">
        <f t="shared" si="332"/>
        <v>12</v>
      </c>
      <c r="H2130">
        <v>0</v>
      </c>
      <c r="I2130">
        <f t="shared" si="337"/>
        <v>3</v>
      </c>
      <c r="J2130">
        <f>VLOOKUP(AA2130,角色间职业划分!P:AP,20,FALSE)</f>
        <v>9</v>
      </c>
      <c r="K2130">
        <f>IF(X2130=500,100,VLOOKUP(AA2130,角色间职业划分!P:AP,22,FALSE))</f>
        <v>100</v>
      </c>
      <c r="L2130">
        <f>IF(X2130=500,K2130,VLOOKUP(AA2130,角色间职业划分!P:AP,23,FALSE))</f>
        <v>60</v>
      </c>
      <c r="M2130">
        <f>VLOOKUP(AA2130,角色间职业划分!P:AP,24,FALSE)</f>
        <v>0</v>
      </c>
      <c r="N2130">
        <f>VLOOKUP(AA2130,角色间职业划分!P:AP,14)*100</f>
        <v>95</v>
      </c>
      <c r="O2130">
        <f>VLOOKUP(AA2130,角色间职业划分!P:Z,9,FALSE)</f>
        <v>0</v>
      </c>
      <c r="P2130">
        <f>VLOOKUP(AA2130,角色间职业划分!P:AP,10,FALSE)</f>
        <v>0</v>
      </c>
      <c r="Q2130">
        <f>VLOOKUP(AA2130,角色间职业划分!P:AP,15,FALSE)</f>
        <v>0</v>
      </c>
      <c r="R2130">
        <f>VLOOKUP(AA2130,角色间职业划分!P:AP,16,FALSE)</f>
        <v>0</v>
      </c>
      <c r="S2130">
        <f>VLOOKUP(AA2130,角色间职业划分!P:AP,17,FALSE)</f>
        <v>0</v>
      </c>
      <c r="T2130">
        <f>VLOOKUP(AA2130,角色间职业划分!P:AP,18,FALSE)</f>
        <v>0</v>
      </c>
      <c r="U2130">
        <f>VLOOKUP(AA2130,角色间职业划分!P:AP,27,FALSE)</f>
        <v>0</v>
      </c>
      <c r="V2130">
        <f t="shared" si="333"/>
        <v>4.9999999999999991</v>
      </c>
      <c r="W2130">
        <f>VLOOKUP(AA2130,角色间职业划分!P:Q,2,FALSE)</f>
        <v>20002</v>
      </c>
      <c r="X2130">
        <f t="shared" si="338"/>
        <v>5</v>
      </c>
      <c r="Y2130">
        <f>INT(VLOOKUP(X2130,角色属性总表!AG:AH,2,FALSE)*角色属性总表!$C$38)</f>
        <v>270</v>
      </c>
      <c r="AA2130">
        <f t="shared" si="339"/>
        <v>22</v>
      </c>
      <c r="AB2130">
        <f>VLOOKUP(X2130,角色属性总表!AG:AI,2,FALSE)*VLOOKUP(角色等级属性!AA2130,角色间职业划分!P:AG,13,FALSE)/角色间职业划分!$AB$9</f>
        <v>456.56309448319598</v>
      </c>
      <c r="AC2130">
        <f>VLOOKUP(X2130,角色属性总表!AG:AI,3,FALSE)*VLOOKUP(AA2130,角色间职业划分!P:AG,8,FALSE)/角色间职业划分!$W$9</f>
        <v>793.06500000000005</v>
      </c>
      <c r="AD2130">
        <f>VLOOKUP(AA2130,角色间职业划分!P:AP,26,FALSE)</f>
        <v>0.4</v>
      </c>
      <c r="AE2130">
        <f>VLOOKUP(X2130,角色属性总表!I:Q,3,FALSE)</f>
        <v>120.96000000000001</v>
      </c>
      <c r="AF2130">
        <f>VLOOKUP(AA2130,角色间职业划分!P:AP,11,FALSE)</f>
        <v>0.35</v>
      </c>
      <c r="AG2130">
        <f t="shared" si="334"/>
        <v>64.715053131586458</v>
      </c>
      <c r="AH2130">
        <f t="shared" si="335"/>
        <v>120</v>
      </c>
      <c r="AJ2130">
        <f t="shared" si="336"/>
        <v>-55.284946868413542</v>
      </c>
      <c r="AK2130">
        <v>2126</v>
      </c>
    </row>
    <row r="2131" spans="1:37" x14ac:dyDescent="0.15">
      <c r="A2131">
        <v>2127</v>
      </c>
      <c r="B2131">
        <f>ROUND(VLOOKUP(X2131,角色属性总表!AG:AI,2,FALSE)/角色属性总表!$C$34,0)</f>
        <v>41</v>
      </c>
      <c r="C2131">
        <f>ROUND(VLOOKUP(X2131,角色属性总表!Y:AE,3,FALSE)/J2131,0)</f>
        <v>9</v>
      </c>
      <c r="D2131">
        <f>ROUND(VLOOKUP(X2131,角色属性总表!AG:AI,3,FALSE)/角色属性总表!$C$35,0)</f>
        <v>43</v>
      </c>
      <c r="E2131">
        <f t="shared" si="330"/>
        <v>194</v>
      </c>
      <c r="F2131">
        <f t="shared" si="331"/>
        <v>20</v>
      </c>
      <c r="G2131">
        <f t="shared" si="332"/>
        <v>12</v>
      </c>
      <c r="H2131">
        <v>0</v>
      </c>
      <c r="I2131">
        <f t="shared" si="337"/>
        <v>3</v>
      </c>
      <c r="J2131">
        <f>VLOOKUP(AA2131,角色间职业划分!P:AP,20,FALSE)</f>
        <v>9</v>
      </c>
      <c r="K2131">
        <f>IF(X2131=500,100,VLOOKUP(AA2131,角色间职业划分!P:AP,22,FALSE))</f>
        <v>100</v>
      </c>
      <c r="L2131">
        <f>IF(X2131=500,K2131,VLOOKUP(AA2131,角色间职业划分!P:AP,23,FALSE))</f>
        <v>60</v>
      </c>
      <c r="M2131">
        <f>VLOOKUP(AA2131,角色间职业划分!P:AP,24,FALSE)</f>
        <v>0</v>
      </c>
      <c r="N2131">
        <f>VLOOKUP(AA2131,角色间职业划分!P:AP,14)*100</f>
        <v>95</v>
      </c>
      <c r="O2131">
        <f>VLOOKUP(AA2131,角色间职业划分!P:Z,9,FALSE)</f>
        <v>0</v>
      </c>
      <c r="P2131">
        <f>VLOOKUP(AA2131,角色间职业划分!P:AP,10,FALSE)</f>
        <v>0</v>
      </c>
      <c r="Q2131">
        <f>VLOOKUP(AA2131,角色间职业划分!P:AP,15,FALSE)</f>
        <v>0</v>
      </c>
      <c r="R2131">
        <f>VLOOKUP(AA2131,角色间职业划分!P:AP,16,FALSE)</f>
        <v>0</v>
      </c>
      <c r="S2131">
        <f>VLOOKUP(AA2131,角色间职业划分!P:AP,17,FALSE)</f>
        <v>0</v>
      </c>
      <c r="T2131">
        <f>VLOOKUP(AA2131,角色间职业划分!P:AP,18,FALSE)</f>
        <v>0</v>
      </c>
      <c r="U2131">
        <f>VLOOKUP(AA2131,角色间职业划分!P:AP,27,FALSE)</f>
        <v>0</v>
      </c>
      <c r="V2131">
        <f t="shared" si="333"/>
        <v>4.9999999999999991</v>
      </c>
      <c r="W2131">
        <f>VLOOKUP(AA2131,角色间职业划分!P:Q,2,FALSE)</f>
        <v>20002</v>
      </c>
      <c r="X2131">
        <f t="shared" si="338"/>
        <v>6</v>
      </c>
      <c r="Y2131">
        <f>INT(VLOOKUP(X2131,角色属性总表!AG:AH,2,FALSE)*角色属性总表!$C$38)</f>
        <v>288</v>
      </c>
      <c r="AA2131">
        <f t="shared" si="339"/>
        <v>22</v>
      </c>
      <c r="AB2131">
        <f>VLOOKUP(X2131,角色属性总表!AG:AI,2,FALSE)*VLOOKUP(角色等级属性!AA2131,角色间职业划分!P:AG,13,FALSE)/角色间职业划分!$AB$9</f>
        <v>487.00063411540907</v>
      </c>
      <c r="AC2131">
        <f>VLOOKUP(X2131,角色属性总表!AG:AI,3,FALSE)*VLOOKUP(AA2131,角色间职业划分!P:AG,8,FALSE)/角色间职业划分!$W$9</f>
        <v>845.93600000000015</v>
      </c>
      <c r="AD2131">
        <f>VLOOKUP(AA2131,角色间职业划分!P:AP,26,FALSE)</f>
        <v>0.4</v>
      </c>
      <c r="AE2131">
        <f>VLOOKUP(X2131,角色属性总表!I:Q,3,FALSE)</f>
        <v>129.024</v>
      </c>
      <c r="AF2131">
        <f>VLOOKUP(AA2131,角色间职业划分!P:AP,11,FALSE)</f>
        <v>0.35</v>
      </c>
      <c r="AG2131">
        <f t="shared" si="334"/>
        <v>85.658020979464069</v>
      </c>
      <c r="AH2131">
        <f t="shared" si="335"/>
        <v>129</v>
      </c>
      <c r="AJ2131">
        <f t="shared" si="336"/>
        <v>-43.341979020535931</v>
      </c>
      <c r="AK2131">
        <v>2127</v>
      </c>
    </row>
    <row r="2132" spans="1:37" x14ac:dyDescent="0.15">
      <c r="A2132">
        <v>2128</v>
      </c>
      <c r="B2132">
        <f>ROUND(VLOOKUP(X2132,角色属性总表!AG:AI,2,FALSE)/角色属性总表!$C$34,0)</f>
        <v>44</v>
      </c>
      <c r="C2132">
        <f>ROUND(VLOOKUP(X2132,角色属性总表!Y:AE,3,FALSE)/J2132,0)</f>
        <v>9</v>
      </c>
      <c r="D2132">
        <f>ROUND(VLOOKUP(X2132,角色属性总表!AG:AI,3,FALSE)/角色属性总表!$C$35,0)</f>
        <v>46</v>
      </c>
      <c r="E2132">
        <f t="shared" si="330"/>
        <v>206</v>
      </c>
      <c r="F2132">
        <f t="shared" si="331"/>
        <v>20</v>
      </c>
      <c r="G2132">
        <f t="shared" si="332"/>
        <v>12</v>
      </c>
      <c r="H2132">
        <v>0</v>
      </c>
      <c r="I2132">
        <f t="shared" si="337"/>
        <v>3</v>
      </c>
      <c r="J2132">
        <f>VLOOKUP(AA2132,角色间职业划分!P:AP,20,FALSE)</f>
        <v>9</v>
      </c>
      <c r="K2132">
        <f>IF(X2132=500,100,VLOOKUP(AA2132,角色间职业划分!P:AP,22,FALSE))</f>
        <v>100</v>
      </c>
      <c r="L2132">
        <f>IF(X2132=500,K2132,VLOOKUP(AA2132,角色间职业划分!P:AP,23,FALSE))</f>
        <v>60</v>
      </c>
      <c r="M2132">
        <f>VLOOKUP(AA2132,角色间职业划分!P:AP,24,FALSE)</f>
        <v>0</v>
      </c>
      <c r="N2132">
        <f>VLOOKUP(AA2132,角色间职业划分!P:AP,14)*100</f>
        <v>95</v>
      </c>
      <c r="O2132">
        <f>VLOOKUP(AA2132,角色间职业划分!P:Z,9,FALSE)</f>
        <v>0</v>
      </c>
      <c r="P2132">
        <f>VLOOKUP(AA2132,角色间职业划分!P:AP,10,FALSE)</f>
        <v>0</v>
      </c>
      <c r="Q2132">
        <f>VLOOKUP(AA2132,角色间职业划分!P:AP,15,FALSE)</f>
        <v>0</v>
      </c>
      <c r="R2132">
        <f>VLOOKUP(AA2132,角色间职业划分!P:AP,16,FALSE)</f>
        <v>0</v>
      </c>
      <c r="S2132">
        <f>VLOOKUP(AA2132,角色间职业划分!P:AP,17,FALSE)</f>
        <v>0</v>
      </c>
      <c r="T2132">
        <f>VLOOKUP(AA2132,角色间职业划分!P:AP,18,FALSE)</f>
        <v>0</v>
      </c>
      <c r="U2132">
        <f>VLOOKUP(AA2132,角色间职业划分!P:AP,27,FALSE)</f>
        <v>0</v>
      </c>
      <c r="V2132">
        <f t="shared" si="333"/>
        <v>4.9999999999999991</v>
      </c>
      <c r="W2132">
        <f>VLOOKUP(AA2132,角色间职业划分!P:Q,2,FALSE)</f>
        <v>20002</v>
      </c>
      <c r="X2132">
        <f t="shared" si="338"/>
        <v>7</v>
      </c>
      <c r="Y2132">
        <f>INT(VLOOKUP(X2132,角色属性总表!AG:AH,2,FALSE)*角色属性总表!$C$38)</f>
        <v>306</v>
      </c>
      <c r="AA2132">
        <f t="shared" si="339"/>
        <v>22</v>
      </c>
      <c r="AB2132">
        <f>VLOOKUP(X2132,角色属性总表!AG:AI,2,FALSE)*VLOOKUP(角色等级属性!AA2132,角色间职业划分!P:AG,13,FALSE)/角色间职业划分!$AB$9</f>
        <v>517.43817374762216</v>
      </c>
      <c r="AC2132">
        <f>VLOOKUP(X2132,角色属性总表!AG:AI,3,FALSE)*VLOOKUP(AA2132,角色间职业划分!P:AG,8,FALSE)/角色间职业划分!$W$9</f>
        <v>898.80700000000002</v>
      </c>
      <c r="AD2132">
        <f>VLOOKUP(AA2132,角色间职业划分!P:AP,26,FALSE)</f>
        <v>0.4</v>
      </c>
      <c r="AE2132">
        <f>VLOOKUP(X2132,角色属性总表!I:Q,3,FALSE)</f>
        <v>137.08799999999999</v>
      </c>
      <c r="AF2132">
        <f>VLOOKUP(AA2132,角色间职业划分!P:AP,11,FALSE)</f>
        <v>0.35</v>
      </c>
      <c r="AG2132">
        <f t="shared" si="334"/>
        <v>108.63177977079756</v>
      </c>
      <c r="AH2132">
        <f t="shared" si="335"/>
        <v>138</v>
      </c>
      <c r="AJ2132">
        <f t="shared" si="336"/>
        <v>-29.368220229202436</v>
      </c>
      <c r="AK2132">
        <v>2128</v>
      </c>
    </row>
    <row r="2133" spans="1:37" x14ac:dyDescent="0.15">
      <c r="A2133">
        <v>2129</v>
      </c>
      <c r="B2133">
        <f>ROUND(VLOOKUP(X2133,角色属性总表!AG:AI,2,FALSE)/角色属性总表!$C$34,0)</f>
        <v>46</v>
      </c>
      <c r="C2133">
        <f>ROUND(VLOOKUP(X2133,角色属性总表!Y:AE,3,FALSE)/J2133,0)</f>
        <v>10</v>
      </c>
      <c r="D2133">
        <f>ROUND(VLOOKUP(X2133,角色属性总表!AG:AI,3,FALSE)/角色属性总表!$C$35,0)</f>
        <v>48</v>
      </c>
      <c r="E2133">
        <f t="shared" si="330"/>
        <v>219</v>
      </c>
      <c r="F2133">
        <f t="shared" si="331"/>
        <v>20</v>
      </c>
      <c r="G2133">
        <f t="shared" si="332"/>
        <v>12</v>
      </c>
      <c r="H2133">
        <v>0</v>
      </c>
      <c r="I2133">
        <f t="shared" si="337"/>
        <v>3</v>
      </c>
      <c r="J2133">
        <f>VLOOKUP(AA2133,角色间职业划分!P:AP,20,FALSE)</f>
        <v>9</v>
      </c>
      <c r="K2133">
        <f>IF(X2133=500,100,VLOOKUP(AA2133,角色间职业划分!P:AP,22,FALSE))</f>
        <v>100</v>
      </c>
      <c r="L2133">
        <f>IF(X2133=500,K2133,VLOOKUP(AA2133,角色间职业划分!P:AP,23,FALSE))</f>
        <v>60</v>
      </c>
      <c r="M2133">
        <f>VLOOKUP(AA2133,角色间职业划分!P:AP,24,FALSE)</f>
        <v>0</v>
      </c>
      <c r="N2133">
        <f>VLOOKUP(AA2133,角色间职业划分!P:AP,14)*100</f>
        <v>95</v>
      </c>
      <c r="O2133">
        <f>VLOOKUP(AA2133,角色间职业划分!P:Z,9,FALSE)</f>
        <v>0</v>
      </c>
      <c r="P2133">
        <f>VLOOKUP(AA2133,角色间职业划分!P:AP,10,FALSE)</f>
        <v>0</v>
      </c>
      <c r="Q2133">
        <f>VLOOKUP(AA2133,角色间职业划分!P:AP,15,FALSE)</f>
        <v>0</v>
      </c>
      <c r="R2133">
        <f>VLOOKUP(AA2133,角色间职业划分!P:AP,16,FALSE)</f>
        <v>0</v>
      </c>
      <c r="S2133">
        <f>VLOOKUP(AA2133,角色间职业划分!P:AP,17,FALSE)</f>
        <v>0</v>
      </c>
      <c r="T2133">
        <f>VLOOKUP(AA2133,角色间职业划分!P:AP,18,FALSE)</f>
        <v>0</v>
      </c>
      <c r="U2133">
        <f>VLOOKUP(AA2133,角色间职业划分!P:AP,27,FALSE)</f>
        <v>0</v>
      </c>
      <c r="V2133">
        <f t="shared" si="333"/>
        <v>4.9999999999999991</v>
      </c>
      <c r="W2133">
        <f>VLOOKUP(AA2133,角色间职业划分!P:Q,2,FALSE)</f>
        <v>20002</v>
      </c>
      <c r="X2133">
        <f t="shared" si="338"/>
        <v>8</v>
      </c>
      <c r="Y2133">
        <f>INT(VLOOKUP(X2133,角色属性总表!AG:AH,2,FALSE)*角色属性总表!$C$38)</f>
        <v>324</v>
      </c>
      <c r="AA2133">
        <f t="shared" si="339"/>
        <v>22</v>
      </c>
      <c r="AB2133">
        <f>VLOOKUP(X2133,角色属性总表!AG:AI,2,FALSE)*VLOOKUP(角色等级属性!AA2133,角色间职业划分!P:AG,13,FALSE)/角色间职业划分!$AB$9</f>
        <v>547.87571337983525</v>
      </c>
      <c r="AC2133">
        <f>VLOOKUP(X2133,角色属性总表!AG:AI,3,FALSE)*VLOOKUP(AA2133,角色间职业划分!P:AG,8,FALSE)/角色间职业划分!$W$9</f>
        <v>951.67800000000022</v>
      </c>
      <c r="AD2133">
        <f>VLOOKUP(AA2133,角色间职业划分!P:AP,26,FALSE)</f>
        <v>0.4</v>
      </c>
      <c r="AE2133">
        <f>VLOOKUP(X2133,角色属性总表!I:Q,3,FALSE)</f>
        <v>145.15200000000002</v>
      </c>
      <c r="AF2133">
        <f>VLOOKUP(AA2133,角色间职业划分!P:AP,11,FALSE)</f>
        <v>0.35</v>
      </c>
      <c r="AG2133">
        <f t="shared" si="334"/>
        <v>133.51737690273509</v>
      </c>
      <c r="AH2133">
        <f t="shared" si="335"/>
        <v>144</v>
      </c>
      <c r="AJ2133">
        <f t="shared" si="336"/>
        <v>-10.482623097264906</v>
      </c>
      <c r="AK2133">
        <v>2129</v>
      </c>
    </row>
    <row r="2134" spans="1:37" x14ac:dyDescent="0.15">
      <c r="A2134">
        <v>2130</v>
      </c>
      <c r="B2134">
        <f>ROUND(VLOOKUP(X2134,角色属性总表!AG:AI,2,FALSE)/角色属性总表!$C$34,0)</f>
        <v>49</v>
      </c>
      <c r="C2134">
        <f>ROUND(VLOOKUP(X2134,角色属性总表!Y:AE,3,FALSE)/J2134,0)</f>
        <v>11</v>
      </c>
      <c r="D2134">
        <f>ROUND(VLOOKUP(X2134,角色属性总表!AG:AI,3,FALSE)/角色属性总表!$C$35,0)</f>
        <v>51</v>
      </c>
      <c r="E2134">
        <f t="shared" si="330"/>
        <v>231</v>
      </c>
      <c r="F2134">
        <f t="shared" si="331"/>
        <v>20</v>
      </c>
      <c r="G2134">
        <f t="shared" si="332"/>
        <v>12</v>
      </c>
      <c r="H2134">
        <v>0</v>
      </c>
      <c r="I2134">
        <f t="shared" si="337"/>
        <v>3</v>
      </c>
      <c r="J2134">
        <f>VLOOKUP(AA2134,角色间职业划分!P:AP,20,FALSE)</f>
        <v>9</v>
      </c>
      <c r="K2134">
        <f>IF(X2134=500,100,VLOOKUP(AA2134,角色间职业划分!P:AP,22,FALSE))</f>
        <v>100</v>
      </c>
      <c r="L2134">
        <f>IF(X2134=500,K2134,VLOOKUP(AA2134,角色间职业划分!P:AP,23,FALSE))</f>
        <v>60</v>
      </c>
      <c r="M2134">
        <f>VLOOKUP(AA2134,角色间职业划分!P:AP,24,FALSE)</f>
        <v>0</v>
      </c>
      <c r="N2134">
        <f>VLOOKUP(AA2134,角色间职业划分!P:AP,14)*100</f>
        <v>95</v>
      </c>
      <c r="O2134">
        <f>VLOOKUP(AA2134,角色间职业划分!P:Z,9,FALSE)</f>
        <v>0</v>
      </c>
      <c r="P2134">
        <f>VLOOKUP(AA2134,角色间职业划分!P:AP,10,FALSE)</f>
        <v>0</v>
      </c>
      <c r="Q2134">
        <f>VLOOKUP(AA2134,角色间职业划分!P:AP,15,FALSE)</f>
        <v>0</v>
      </c>
      <c r="R2134">
        <f>VLOOKUP(AA2134,角色间职业划分!P:AP,16,FALSE)</f>
        <v>0</v>
      </c>
      <c r="S2134">
        <f>VLOOKUP(AA2134,角色间职业划分!P:AP,17,FALSE)</f>
        <v>0</v>
      </c>
      <c r="T2134">
        <f>VLOOKUP(AA2134,角色间职业划分!P:AP,18,FALSE)</f>
        <v>0</v>
      </c>
      <c r="U2134">
        <f>VLOOKUP(AA2134,角色间职业划分!P:AP,27,FALSE)</f>
        <v>0</v>
      </c>
      <c r="V2134">
        <f t="shared" si="333"/>
        <v>4.9999999999999991</v>
      </c>
      <c r="W2134">
        <f>VLOOKUP(AA2134,角色间职业划分!P:Q,2,FALSE)</f>
        <v>20002</v>
      </c>
      <c r="X2134">
        <f t="shared" si="338"/>
        <v>9</v>
      </c>
      <c r="Y2134">
        <f>INT(VLOOKUP(X2134,角色属性总表!AG:AH,2,FALSE)*角色属性总表!$C$38)</f>
        <v>342</v>
      </c>
      <c r="AA2134">
        <f t="shared" si="339"/>
        <v>22</v>
      </c>
      <c r="AB2134">
        <f>VLOOKUP(X2134,角色属性总表!AG:AI,2,FALSE)*VLOOKUP(角色等级属性!AA2134,角色间职业划分!P:AG,13,FALSE)/角色间职业划分!$AB$9</f>
        <v>578.31325301204822</v>
      </c>
      <c r="AC2134">
        <f>VLOOKUP(X2134,角色属性总表!AG:AI,3,FALSE)*VLOOKUP(AA2134,角色间职业划分!P:AG,8,FALSE)/角色间职业划分!$W$9</f>
        <v>1004.5490000000001</v>
      </c>
      <c r="AD2134">
        <f>VLOOKUP(AA2134,角色间职业划分!P:AP,26,FALSE)</f>
        <v>0.4</v>
      </c>
      <c r="AE2134">
        <f>VLOOKUP(X2134,角色属性总表!I:Q,3,FALSE)</f>
        <v>153.21599999999998</v>
      </c>
      <c r="AF2134">
        <f>VLOOKUP(AA2134,角色间职业划分!P:AP,11,FALSE)</f>
        <v>0.35</v>
      </c>
      <c r="AG2134">
        <f t="shared" si="334"/>
        <v>160.21978021978018</v>
      </c>
      <c r="AH2134">
        <f t="shared" si="335"/>
        <v>153</v>
      </c>
      <c r="AJ2134">
        <f t="shared" si="336"/>
        <v>7.2197802197801764</v>
      </c>
      <c r="AK2134">
        <v>2130</v>
      </c>
    </row>
    <row r="2135" spans="1:37" x14ac:dyDescent="0.15">
      <c r="A2135">
        <v>2131</v>
      </c>
      <c r="B2135">
        <f>ROUND(VLOOKUP(X2135,角色属性总表!AG:AI,2,FALSE)/角色属性总表!$C$34,0)</f>
        <v>51</v>
      </c>
      <c r="C2135">
        <f>ROUND(VLOOKUP(X2135,角色属性总表!Y:AE,3,FALSE)/J2135,0)</f>
        <v>12</v>
      </c>
      <c r="D2135">
        <f>ROUND(VLOOKUP(X2135,角色属性总表!AG:AI,3,FALSE)/角色属性总表!$C$35,0)</f>
        <v>54</v>
      </c>
      <c r="E2135">
        <f t="shared" si="330"/>
        <v>243</v>
      </c>
      <c r="F2135">
        <f t="shared" si="331"/>
        <v>20</v>
      </c>
      <c r="G2135">
        <f t="shared" si="332"/>
        <v>12</v>
      </c>
      <c r="H2135">
        <v>0</v>
      </c>
      <c r="I2135">
        <f t="shared" si="337"/>
        <v>3</v>
      </c>
      <c r="J2135">
        <f>VLOOKUP(AA2135,角色间职业划分!P:AP,20,FALSE)</f>
        <v>9</v>
      </c>
      <c r="K2135">
        <f>IF(X2135=500,100,VLOOKUP(AA2135,角色间职业划分!P:AP,22,FALSE))</f>
        <v>100</v>
      </c>
      <c r="L2135">
        <f>IF(X2135=500,K2135,VLOOKUP(AA2135,角色间职业划分!P:AP,23,FALSE))</f>
        <v>60</v>
      </c>
      <c r="M2135">
        <f>VLOOKUP(AA2135,角色间职业划分!P:AP,24,FALSE)</f>
        <v>0</v>
      </c>
      <c r="N2135">
        <f>VLOOKUP(AA2135,角色间职业划分!P:AP,14)*100</f>
        <v>95</v>
      </c>
      <c r="O2135">
        <f>VLOOKUP(AA2135,角色间职业划分!P:Z,9,FALSE)</f>
        <v>0</v>
      </c>
      <c r="P2135">
        <f>VLOOKUP(AA2135,角色间职业划分!P:AP,10,FALSE)</f>
        <v>0</v>
      </c>
      <c r="Q2135">
        <f>VLOOKUP(AA2135,角色间职业划分!P:AP,15,FALSE)</f>
        <v>0</v>
      </c>
      <c r="R2135">
        <f>VLOOKUP(AA2135,角色间职业划分!P:AP,16,FALSE)</f>
        <v>0</v>
      </c>
      <c r="S2135">
        <f>VLOOKUP(AA2135,角色间职业划分!P:AP,17,FALSE)</f>
        <v>0</v>
      </c>
      <c r="T2135">
        <f>VLOOKUP(AA2135,角色间职业划分!P:AP,18,FALSE)</f>
        <v>0</v>
      </c>
      <c r="U2135">
        <f>VLOOKUP(AA2135,角色间职业划分!P:AP,27,FALSE)</f>
        <v>0</v>
      </c>
      <c r="V2135">
        <f t="shared" si="333"/>
        <v>4.9999999999999991</v>
      </c>
      <c r="W2135">
        <f>VLOOKUP(AA2135,角色间职业划分!P:Q,2,FALSE)</f>
        <v>20002</v>
      </c>
      <c r="X2135">
        <f t="shared" si="338"/>
        <v>10</v>
      </c>
      <c r="Y2135">
        <f>INT(VLOOKUP(X2135,角色属性总表!AG:AH,2,FALSE)*角色属性总表!$C$38)</f>
        <v>360</v>
      </c>
      <c r="AA2135">
        <f t="shared" si="339"/>
        <v>22</v>
      </c>
      <c r="AB2135">
        <f>VLOOKUP(X2135,角色属性总表!AG:AI,2,FALSE)*VLOOKUP(角色等级属性!AA2135,角色间职业划分!P:AG,13,FALSE)/角色间职业划分!$AB$9</f>
        <v>608.75079264426131</v>
      </c>
      <c r="AC2135">
        <f>VLOOKUP(X2135,角色属性总表!AG:AI,3,FALSE)*VLOOKUP(AA2135,角色间职业划分!P:AG,8,FALSE)/角色间职业划分!$W$9</f>
        <v>1057.42</v>
      </c>
      <c r="AD2135">
        <f>VLOOKUP(AA2135,角色间职业划分!P:AP,26,FALSE)</f>
        <v>0.4</v>
      </c>
      <c r="AE2135">
        <f>VLOOKUP(X2135,角色属性总表!I:Q,3,FALSE)</f>
        <v>161.28</v>
      </c>
      <c r="AF2135">
        <f>VLOOKUP(AA2135,角色间职业划分!P:AP,11,FALSE)</f>
        <v>0.35</v>
      </c>
      <c r="AG2135">
        <f t="shared" si="334"/>
        <v>188.66094212824672</v>
      </c>
      <c r="AH2135">
        <f t="shared" si="335"/>
        <v>162</v>
      </c>
      <c r="AJ2135">
        <f t="shared" si="336"/>
        <v>26.660942128246717</v>
      </c>
      <c r="AK2135">
        <v>2131</v>
      </c>
    </row>
    <row r="2136" spans="1:37" x14ac:dyDescent="0.15">
      <c r="A2136">
        <v>2132</v>
      </c>
      <c r="B2136">
        <f>ROUND(VLOOKUP(X2136,角色属性总表!AG:AI,2,FALSE)/角色属性总表!$C$34,0)</f>
        <v>54</v>
      </c>
      <c r="C2136">
        <f>ROUND(VLOOKUP(X2136,角色属性总表!Y:AE,3,FALSE)/J2136,0)</f>
        <v>12</v>
      </c>
      <c r="D2136">
        <f>ROUND(VLOOKUP(X2136,角色属性总表!AG:AI,3,FALSE)/角色属性总表!$C$35,0)</f>
        <v>56</v>
      </c>
      <c r="E2136">
        <f t="shared" si="330"/>
        <v>255</v>
      </c>
      <c r="F2136">
        <f t="shared" si="331"/>
        <v>20</v>
      </c>
      <c r="G2136">
        <f t="shared" si="332"/>
        <v>12</v>
      </c>
      <c r="H2136">
        <v>0</v>
      </c>
      <c r="I2136">
        <f t="shared" si="337"/>
        <v>3</v>
      </c>
      <c r="J2136">
        <f>VLOOKUP(AA2136,角色间职业划分!P:AP,20,FALSE)</f>
        <v>9</v>
      </c>
      <c r="K2136">
        <f>IF(X2136=500,100,VLOOKUP(AA2136,角色间职业划分!P:AP,22,FALSE))</f>
        <v>100</v>
      </c>
      <c r="L2136">
        <f>IF(X2136=500,K2136,VLOOKUP(AA2136,角色间职业划分!P:AP,23,FALSE))</f>
        <v>60</v>
      </c>
      <c r="M2136">
        <f>VLOOKUP(AA2136,角色间职业划分!P:AP,24,FALSE)</f>
        <v>0</v>
      </c>
      <c r="N2136">
        <f>VLOOKUP(AA2136,角色间职业划分!P:AP,14)*100</f>
        <v>95</v>
      </c>
      <c r="O2136">
        <f>VLOOKUP(AA2136,角色间职业划分!P:Z,9,FALSE)</f>
        <v>0</v>
      </c>
      <c r="P2136">
        <f>VLOOKUP(AA2136,角色间职业划分!P:AP,10,FALSE)</f>
        <v>0</v>
      </c>
      <c r="Q2136">
        <f>VLOOKUP(AA2136,角色间职业划分!P:AP,15,FALSE)</f>
        <v>0</v>
      </c>
      <c r="R2136">
        <f>VLOOKUP(AA2136,角色间职业划分!P:AP,16,FALSE)</f>
        <v>0</v>
      </c>
      <c r="S2136">
        <f>VLOOKUP(AA2136,角色间职业划分!P:AP,17,FALSE)</f>
        <v>0</v>
      </c>
      <c r="T2136">
        <f>VLOOKUP(AA2136,角色间职业划分!P:AP,18,FALSE)</f>
        <v>0</v>
      </c>
      <c r="U2136">
        <f>VLOOKUP(AA2136,角色间职业划分!P:AP,27,FALSE)</f>
        <v>0</v>
      </c>
      <c r="V2136">
        <f t="shared" si="333"/>
        <v>4.9999999999999991</v>
      </c>
      <c r="W2136">
        <f>VLOOKUP(AA2136,角色间职业划分!P:Q,2,FALSE)</f>
        <v>20002</v>
      </c>
      <c r="X2136">
        <f t="shared" si="338"/>
        <v>11</v>
      </c>
      <c r="Y2136">
        <f>INT(VLOOKUP(X2136,角色属性总表!AG:AH,2,FALSE)*角色属性总表!$C$38)</f>
        <v>378</v>
      </c>
      <c r="AA2136">
        <f t="shared" si="339"/>
        <v>22</v>
      </c>
      <c r="AB2136">
        <f>VLOOKUP(X2136,角色属性总表!AG:AI,2,FALSE)*VLOOKUP(角色等级属性!AA2136,角色间职业划分!P:AG,13,FALSE)/角色间职业划分!$AB$9</f>
        <v>639.1883322764744</v>
      </c>
      <c r="AC2136">
        <f>VLOOKUP(X2136,角色属性总表!AG:AI,3,FALSE)*VLOOKUP(AA2136,角色间职业划分!P:AG,8,FALSE)/角色间职业划分!$W$9</f>
        <v>1110.2909999999999</v>
      </c>
      <c r="AD2136">
        <f>VLOOKUP(AA2136,角色间职业划分!P:AP,26,FALSE)</f>
        <v>0.4</v>
      </c>
      <c r="AE2136">
        <f>VLOOKUP(X2136,角色属性总表!I:Q,3,FALSE)</f>
        <v>169.34399999999999</v>
      </c>
      <c r="AF2136">
        <f>VLOOKUP(AA2136,角色间职业划分!P:AP,11,FALSE)</f>
        <v>0.35</v>
      </c>
      <c r="AG2136">
        <f t="shared" si="334"/>
        <v>218.77538889719293</v>
      </c>
      <c r="AH2136">
        <f t="shared" si="335"/>
        <v>168</v>
      </c>
      <c r="AJ2136">
        <f t="shared" si="336"/>
        <v>50.775388897192926</v>
      </c>
      <c r="AK2136">
        <v>2132</v>
      </c>
    </row>
    <row r="2137" spans="1:37" x14ac:dyDescent="0.15">
      <c r="A2137">
        <v>2133</v>
      </c>
      <c r="B2137">
        <f>ROUND(VLOOKUP(X2137,角色属性总表!AG:AI,2,FALSE)/角色属性总表!$C$34,0)</f>
        <v>57</v>
      </c>
      <c r="C2137">
        <f>ROUND(VLOOKUP(X2137,角色属性总表!Y:AE,3,FALSE)/J2137,0)</f>
        <v>13</v>
      </c>
      <c r="D2137">
        <f>ROUND(VLOOKUP(X2137,角色属性总表!AG:AI,3,FALSE)/角色属性总表!$C$35,0)</f>
        <v>59</v>
      </c>
      <c r="E2137">
        <f t="shared" si="330"/>
        <v>267</v>
      </c>
      <c r="F2137">
        <f t="shared" si="331"/>
        <v>20</v>
      </c>
      <c r="G2137">
        <f t="shared" si="332"/>
        <v>12</v>
      </c>
      <c r="H2137">
        <v>0</v>
      </c>
      <c r="I2137">
        <f t="shared" si="337"/>
        <v>3</v>
      </c>
      <c r="J2137">
        <f>VLOOKUP(AA2137,角色间职业划分!P:AP,20,FALSE)</f>
        <v>9</v>
      </c>
      <c r="K2137">
        <f>IF(X2137=500,100,VLOOKUP(AA2137,角色间职业划分!P:AP,22,FALSE))</f>
        <v>100</v>
      </c>
      <c r="L2137">
        <f>IF(X2137=500,K2137,VLOOKUP(AA2137,角色间职业划分!P:AP,23,FALSE))</f>
        <v>60</v>
      </c>
      <c r="M2137">
        <f>VLOOKUP(AA2137,角色间职业划分!P:AP,24,FALSE)</f>
        <v>0</v>
      </c>
      <c r="N2137">
        <f>VLOOKUP(AA2137,角色间职业划分!P:AP,14)*100</f>
        <v>95</v>
      </c>
      <c r="O2137">
        <f>VLOOKUP(AA2137,角色间职业划分!P:Z,9,FALSE)</f>
        <v>0</v>
      </c>
      <c r="P2137">
        <f>VLOOKUP(AA2137,角色间职业划分!P:AP,10,FALSE)</f>
        <v>0</v>
      </c>
      <c r="Q2137">
        <f>VLOOKUP(AA2137,角色间职业划分!P:AP,15,FALSE)</f>
        <v>0</v>
      </c>
      <c r="R2137">
        <f>VLOOKUP(AA2137,角色间职业划分!P:AP,16,FALSE)</f>
        <v>0</v>
      </c>
      <c r="S2137">
        <f>VLOOKUP(AA2137,角色间职业划分!P:AP,17,FALSE)</f>
        <v>0</v>
      </c>
      <c r="T2137">
        <f>VLOOKUP(AA2137,角色间职业划分!P:AP,18,FALSE)</f>
        <v>0</v>
      </c>
      <c r="U2137">
        <f>VLOOKUP(AA2137,角色间职业划分!P:AP,27,FALSE)</f>
        <v>0</v>
      </c>
      <c r="V2137">
        <f t="shared" si="333"/>
        <v>4.9999999999999991</v>
      </c>
      <c r="W2137">
        <f>VLOOKUP(AA2137,角色间职业划分!P:Q,2,FALSE)</f>
        <v>20002</v>
      </c>
      <c r="X2137">
        <f t="shared" si="338"/>
        <v>12</v>
      </c>
      <c r="Y2137">
        <f>INT(VLOOKUP(X2137,角色属性总表!AG:AH,2,FALSE)*角色属性总表!$C$38)</f>
        <v>396</v>
      </c>
      <c r="AA2137">
        <f t="shared" si="339"/>
        <v>22</v>
      </c>
      <c r="AB2137">
        <f>VLOOKUP(X2137,角色属性总表!AG:AI,2,FALSE)*VLOOKUP(角色等级属性!AA2137,角色间职业划分!P:AG,13,FALSE)/角色间职业划分!$AB$9</f>
        <v>669.62587190868749</v>
      </c>
      <c r="AC2137">
        <f>VLOOKUP(X2137,角色属性总表!AG:AI,3,FALSE)*VLOOKUP(AA2137,角色间职业划分!P:AG,8,FALSE)/角色间职业划分!$W$9</f>
        <v>1163.162</v>
      </c>
      <c r="AD2137">
        <f>VLOOKUP(AA2137,角色间职业划分!P:AP,26,FALSE)</f>
        <v>0.4</v>
      </c>
      <c r="AE2137">
        <f>VLOOKUP(X2137,角色属性总表!I:Q,3,FALSE)</f>
        <v>177.40800000000002</v>
      </c>
      <c r="AF2137">
        <f>VLOOKUP(AA2137,角色间职业划分!P:AP,11,FALSE)</f>
        <v>0.35</v>
      </c>
      <c r="AG2137">
        <f t="shared" si="334"/>
        <v>250.50726310243272</v>
      </c>
      <c r="AH2137">
        <f t="shared" si="335"/>
        <v>177</v>
      </c>
      <c r="AJ2137">
        <f t="shared" si="336"/>
        <v>73.507263102432717</v>
      </c>
      <c r="AK2137">
        <v>2133</v>
      </c>
    </row>
    <row r="2138" spans="1:37" x14ac:dyDescent="0.15">
      <c r="A2138">
        <v>2134</v>
      </c>
      <c r="B2138">
        <f>ROUND(VLOOKUP(X2138,角色属性总表!AG:AI,2,FALSE)/角色属性总表!$C$34,0)</f>
        <v>59</v>
      </c>
      <c r="C2138">
        <f>ROUND(VLOOKUP(X2138,角色属性总表!Y:AE,3,FALSE)/J2138,0)</f>
        <v>14</v>
      </c>
      <c r="D2138">
        <f>ROUND(VLOOKUP(X2138,角色属性总表!AG:AI,3,FALSE)/角色属性总表!$C$35,0)</f>
        <v>62</v>
      </c>
      <c r="E2138">
        <f t="shared" si="330"/>
        <v>280</v>
      </c>
      <c r="F2138">
        <f t="shared" si="331"/>
        <v>20</v>
      </c>
      <c r="G2138">
        <f t="shared" si="332"/>
        <v>12</v>
      </c>
      <c r="H2138">
        <v>0</v>
      </c>
      <c r="I2138">
        <f t="shared" si="337"/>
        <v>3</v>
      </c>
      <c r="J2138">
        <f>VLOOKUP(AA2138,角色间职业划分!P:AP,20,FALSE)</f>
        <v>9</v>
      </c>
      <c r="K2138">
        <f>IF(X2138=500,100,VLOOKUP(AA2138,角色间职业划分!P:AP,22,FALSE))</f>
        <v>100</v>
      </c>
      <c r="L2138">
        <f>IF(X2138=500,K2138,VLOOKUP(AA2138,角色间职业划分!P:AP,23,FALSE))</f>
        <v>60</v>
      </c>
      <c r="M2138">
        <f>VLOOKUP(AA2138,角色间职业划分!P:AP,24,FALSE)</f>
        <v>0</v>
      </c>
      <c r="N2138">
        <f>VLOOKUP(AA2138,角色间职业划分!P:AP,14)*100</f>
        <v>95</v>
      </c>
      <c r="O2138">
        <f>VLOOKUP(AA2138,角色间职业划分!P:Z,9,FALSE)</f>
        <v>0</v>
      </c>
      <c r="P2138">
        <f>VLOOKUP(AA2138,角色间职业划分!P:AP,10,FALSE)</f>
        <v>0</v>
      </c>
      <c r="Q2138">
        <f>VLOOKUP(AA2138,角色间职业划分!P:AP,15,FALSE)</f>
        <v>0</v>
      </c>
      <c r="R2138">
        <f>VLOOKUP(AA2138,角色间职业划分!P:AP,16,FALSE)</f>
        <v>0</v>
      </c>
      <c r="S2138">
        <f>VLOOKUP(AA2138,角色间职业划分!P:AP,17,FALSE)</f>
        <v>0</v>
      </c>
      <c r="T2138">
        <f>VLOOKUP(AA2138,角色间职业划分!P:AP,18,FALSE)</f>
        <v>0</v>
      </c>
      <c r="U2138">
        <f>VLOOKUP(AA2138,角色间职业划分!P:AP,27,FALSE)</f>
        <v>0</v>
      </c>
      <c r="V2138">
        <f t="shared" si="333"/>
        <v>4.9999999999999991</v>
      </c>
      <c r="W2138">
        <f>VLOOKUP(AA2138,角色间职业划分!P:Q,2,FALSE)</f>
        <v>20002</v>
      </c>
      <c r="X2138">
        <f t="shared" si="338"/>
        <v>13</v>
      </c>
      <c r="Y2138">
        <f>INT(VLOOKUP(X2138,角色属性总表!AG:AH,2,FALSE)*角色属性总表!$C$38)</f>
        <v>414</v>
      </c>
      <c r="AA2138">
        <f t="shared" si="339"/>
        <v>22</v>
      </c>
      <c r="AB2138">
        <f>VLOOKUP(X2138,角色属性总表!AG:AI,2,FALSE)*VLOOKUP(角色等级属性!AA2138,角色间职业划分!P:AG,13,FALSE)/角色间职业划分!$AB$9</f>
        <v>700.06341154090046</v>
      </c>
      <c r="AC2138">
        <f>VLOOKUP(X2138,角色属性总表!AG:AI,3,FALSE)*VLOOKUP(AA2138,角色间职业划分!P:AG,8,FALSE)/角色间职业划分!$W$9</f>
        <v>1216.0329999999999</v>
      </c>
      <c r="AD2138">
        <f>VLOOKUP(AA2138,角色间职业划分!P:AP,26,FALSE)</f>
        <v>0.4</v>
      </c>
      <c r="AE2138">
        <f>VLOOKUP(X2138,角色属性总表!I:Q,3,FALSE)</f>
        <v>185.47199999999998</v>
      </c>
      <c r="AF2138">
        <f>VLOOKUP(AA2138,角色间职业划分!P:AP,11,FALSE)</f>
        <v>0.35</v>
      </c>
      <c r="AG2138">
        <f t="shared" si="334"/>
        <v>283.80825613434388</v>
      </c>
      <c r="AH2138">
        <f t="shared" si="335"/>
        <v>186</v>
      </c>
      <c r="AJ2138">
        <f t="shared" si="336"/>
        <v>97.808256134343878</v>
      </c>
      <c r="AK2138">
        <v>2134</v>
      </c>
    </row>
    <row r="2139" spans="1:37" x14ac:dyDescent="0.15">
      <c r="A2139">
        <v>2135</v>
      </c>
      <c r="B2139">
        <f>ROUND(VLOOKUP(X2139,角色属性总表!AG:AI,2,FALSE)/角色属性总表!$C$34,0)</f>
        <v>62</v>
      </c>
      <c r="C2139">
        <f>ROUND(VLOOKUP(X2139,角色属性总表!Y:AE,3,FALSE)/J2139,0)</f>
        <v>15</v>
      </c>
      <c r="D2139">
        <f>ROUND(VLOOKUP(X2139,角色属性总表!AG:AI,3,FALSE)/角色属性总表!$C$35,0)</f>
        <v>65</v>
      </c>
      <c r="E2139">
        <f t="shared" si="330"/>
        <v>292</v>
      </c>
      <c r="F2139">
        <f t="shared" si="331"/>
        <v>20</v>
      </c>
      <c r="G2139">
        <f t="shared" si="332"/>
        <v>12</v>
      </c>
      <c r="H2139">
        <v>0</v>
      </c>
      <c r="I2139">
        <f t="shared" si="337"/>
        <v>3</v>
      </c>
      <c r="J2139">
        <f>VLOOKUP(AA2139,角色间职业划分!P:AP,20,FALSE)</f>
        <v>9</v>
      </c>
      <c r="K2139">
        <f>IF(X2139=500,100,VLOOKUP(AA2139,角色间职业划分!P:AP,22,FALSE))</f>
        <v>100</v>
      </c>
      <c r="L2139">
        <f>IF(X2139=500,K2139,VLOOKUP(AA2139,角色间职业划分!P:AP,23,FALSE))</f>
        <v>60</v>
      </c>
      <c r="M2139">
        <f>VLOOKUP(AA2139,角色间职业划分!P:AP,24,FALSE)</f>
        <v>0</v>
      </c>
      <c r="N2139">
        <f>VLOOKUP(AA2139,角色间职业划分!P:AP,14)*100</f>
        <v>95</v>
      </c>
      <c r="O2139">
        <f>VLOOKUP(AA2139,角色间职业划分!P:Z,9,FALSE)</f>
        <v>0</v>
      </c>
      <c r="P2139">
        <f>VLOOKUP(AA2139,角色间职业划分!P:AP,10,FALSE)</f>
        <v>0</v>
      </c>
      <c r="Q2139">
        <f>VLOOKUP(AA2139,角色间职业划分!P:AP,15,FALSE)</f>
        <v>0</v>
      </c>
      <c r="R2139">
        <f>VLOOKUP(AA2139,角色间职业划分!P:AP,16,FALSE)</f>
        <v>0</v>
      </c>
      <c r="S2139">
        <f>VLOOKUP(AA2139,角色间职业划分!P:AP,17,FALSE)</f>
        <v>0</v>
      </c>
      <c r="T2139">
        <f>VLOOKUP(AA2139,角色间职业划分!P:AP,18,FALSE)</f>
        <v>0</v>
      </c>
      <c r="U2139">
        <f>VLOOKUP(AA2139,角色间职业划分!P:AP,27,FALSE)</f>
        <v>0</v>
      </c>
      <c r="V2139">
        <f t="shared" si="333"/>
        <v>4.9999999999999991</v>
      </c>
      <c r="W2139">
        <f>VLOOKUP(AA2139,角色间职业划分!P:Q,2,FALSE)</f>
        <v>20002</v>
      </c>
      <c r="X2139">
        <f t="shared" si="338"/>
        <v>14</v>
      </c>
      <c r="Y2139">
        <f>INT(VLOOKUP(X2139,角色属性总表!AG:AH,2,FALSE)*角色属性总表!$C$38)</f>
        <v>432</v>
      </c>
      <c r="AA2139">
        <f t="shared" si="339"/>
        <v>22</v>
      </c>
      <c r="AB2139">
        <f>VLOOKUP(X2139,角色属性总表!AG:AI,2,FALSE)*VLOOKUP(角色等级属性!AA2139,角色间职业划分!P:AG,13,FALSE)/角色间职业划分!$AB$9</f>
        <v>730.50095117311344</v>
      </c>
      <c r="AC2139">
        <f>VLOOKUP(X2139,角色属性总表!AG:AI,3,FALSE)*VLOOKUP(AA2139,角色间职业划分!P:AG,8,FALSE)/角色间职业划分!$W$9</f>
        <v>1268.904</v>
      </c>
      <c r="AD2139">
        <f>VLOOKUP(AA2139,角色间职业划分!P:AP,26,FALSE)</f>
        <v>0.4</v>
      </c>
      <c r="AE2139">
        <f>VLOOKUP(X2139,角色属性总表!I:Q,3,FALSE)</f>
        <v>193.536</v>
      </c>
      <c r="AF2139">
        <f>VLOOKUP(AA2139,角色间职业划分!P:AP,11,FALSE)</f>
        <v>0.35</v>
      </c>
      <c r="AG2139">
        <f t="shared" si="334"/>
        <v>318.63611346982981</v>
      </c>
      <c r="AH2139">
        <f t="shared" si="335"/>
        <v>195</v>
      </c>
      <c r="AJ2139">
        <f t="shared" si="336"/>
        <v>123.63611346982981</v>
      </c>
      <c r="AK2139">
        <v>2135</v>
      </c>
    </row>
    <row r="2140" spans="1:37" x14ac:dyDescent="0.15">
      <c r="A2140">
        <v>2136</v>
      </c>
      <c r="B2140">
        <f>ROUND(VLOOKUP(X2140,角色属性总表!AG:AI,2,FALSE)/角色属性总表!$C$34,0)</f>
        <v>64</v>
      </c>
      <c r="C2140">
        <f>ROUND(VLOOKUP(X2140,角色属性总表!Y:AE,3,FALSE)/J2140,0)</f>
        <v>16</v>
      </c>
      <c r="D2140">
        <f>ROUND(VLOOKUP(X2140,角色属性总表!AG:AI,3,FALSE)/角色属性总表!$C$35,0)</f>
        <v>67</v>
      </c>
      <c r="E2140">
        <f t="shared" si="330"/>
        <v>304</v>
      </c>
      <c r="F2140">
        <f t="shared" si="331"/>
        <v>20</v>
      </c>
      <c r="G2140">
        <f t="shared" si="332"/>
        <v>12</v>
      </c>
      <c r="H2140">
        <v>0</v>
      </c>
      <c r="I2140">
        <f t="shared" si="337"/>
        <v>3</v>
      </c>
      <c r="J2140">
        <f>VLOOKUP(AA2140,角色间职业划分!P:AP,20,FALSE)</f>
        <v>9</v>
      </c>
      <c r="K2140">
        <f>IF(X2140=500,100,VLOOKUP(AA2140,角色间职业划分!P:AP,22,FALSE))</f>
        <v>100</v>
      </c>
      <c r="L2140">
        <f>IF(X2140=500,K2140,VLOOKUP(AA2140,角色间职业划分!P:AP,23,FALSE))</f>
        <v>60</v>
      </c>
      <c r="M2140">
        <f>VLOOKUP(AA2140,角色间职业划分!P:AP,24,FALSE)</f>
        <v>0</v>
      </c>
      <c r="N2140">
        <f>VLOOKUP(AA2140,角色间职业划分!P:AP,14)*100</f>
        <v>95</v>
      </c>
      <c r="O2140">
        <f>VLOOKUP(AA2140,角色间职业划分!P:Z,9,FALSE)</f>
        <v>0</v>
      </c>
      <c r="P2140">
        <f>VLOOKUP(AA2140,角色间职业划分!P:AP,10,FALSE)</f>
        <v>0</v>
      </c>
      <c r="Q2140">
        <f>VLOOKUP(AA2140,角色间职业划分!P:AP,15,FALSE)</f>
        <v>0</v>
      </c>
      <c r="R2140">
        <f>VLOOKUP(AA2140,角色间职业划分!P:AP,16,FALSE)</f>
        <v>0</v>
      </c>
      <c r="S2140">
        <f>VLOOKUP(AA2140,角色间职业划分!P:AP,17,FALSE)</f>
        <v>0</v>
      </c>
      <c r="T2140">
        <f>VLOOKUP(AA2140,角色间职业划分!P:AP,18,FALSE)</f>
        <v>0</v>
      </c>
      <c r="U2140">
        <f>VLOOKUP(AA2140,角色间职业划分!P:AP,27,FALSE)</f>
        <v>0</v>
      </c>
      <c r="V2140">
        <f t="shared" si="333"/>
        <v>4.9999999999999991</v>
      </c>
      <c r="W2140">
        <f>VLOOKUP(AA2140,角色间职业划分!P:Q,2,FALSE)</f>
        <v>20002</v>
      </c>
      <c r="X2140">
        <f t="shared" si="338"/>
        <v>15</v>
      </c>
      <c r="Y2140">
        <f>INT(VLOOKUP(X2140,角色属性总表!AG:AH,2,FALSE)*角色属性总表!$C$38)</f>
        <v>450</v>
      </c>
      <c r="AA2140">
        <f t="shared" si="339"/>
        <v>22</v>
      </c>
      <c r="AB2140">
        <f>VLOOKUP(X2140,角色属性总表!AG:AI,2,FALSE)*VLOOKUP(角色等级属性!AA2140,角色间职业划分!P:AG,13,FALSE)/角色间职业划分!$AB$9</f>
        <v>760.93849080532652</v>
      </c>
      <c r="AC2140">
        <f>VLOOKUP(X2140,角色属性总表!AG:AI,3,FALSE)*VLOOKUP(AA2140,角色间职业划分!P:AG,8,FALSE)/角色间职业划分!$W$9</f>
        <v>1321.7750000000001</v>
      </c>
      <c r="AD2140">
        <f>VLOOKUP(AA2140,角色间职业划分!P:AP,26,FALSE)</f>
        <v>0.4</v>
      </c>
      <c r="AE2140">
        <f>VLOOKUP(X2140,角色属性总表!I:Q,3,FALSE)</f>
        <v>201.60000000000002</v>
      </c>
      <c r="AF2140">
        <f>VLOOKUP(AA2140,角色间职业划分!P:AP,11,FALSE)</f>
        <v>0.35</v>
      </c>
      <c r="AG2140">
        <f t="shared" si="334"/>
        <v>354.95352361155676</v>
      </c>
      <c r="AH2140">
        <f t="shared" si="335"/>
        <v>201</v>
      </c>
      <c r="AJ2140">
        <f t="shared" si="336"/>
        <v>153.95352361155676</v>
      </c>
      <c r="AK2140">
        <v>2136</v>
      </c>
    </row>
    <row r="2141" spans="1:37" x14ac:dyDescent="0.15">
      <c r="A2141">
        <v>2137</v>
      </c>
      <c r="B2141">
        <f>ROUND(VLOOKUP(X2141,角色属性总表!AG:AI,2,FALSE)/角色属性总表!$C$34,0)</f>
        <v>67</v>
      </c>
      <c r="C2141">
        <f>ROUND(VLOOKUP(X2141,角色属性总表!Y:AE,3,FALSE)/J2141,0)</f>
        <v>17</v>
      </c>
      <c r="D2141">
        <f>ROUND(VLOOKUP(X2141,角色属性总表!AG:AI,3,FALSE)/角色属性总表!$C$35,0)</f>
        <v>70</v>
      </c>
      <c r="E2141">
        <f t="shared" si="330"/>
        <v>316</v>
      </c>
      <c r="F2141">
        <f t="shared" si="331"/>
        <v>20</v>
      </c>
      <c r="G2141">
        <f t="shared" si="332"/>
        <v>12</v>
      </c>
      <c r="H2141">
        <v>0</v>
      </c>
      <c r="I2141">
        <f t="shared" si="337"/>
        <v>3</v>
      </c>
      <c r="J2141">
        <f>VLOOKUP(AA2141,角色间职业划分!P:AP,20,FALSE)</f>
        <v>9</v>
      </c>
      <c r="K2141">
        <f>IF(X2141=500,100,VLOOKUP(AA2141,角色间职业划分!P:AP,22,FALSE))</f>
        <v>100</v>
      </c>
      <c r="L2141">
        <f>IF(X2141=500,K2141,VLOOKUP(AA2141,角色间职业划分!P:AP,23,FALSE))</f>
        <v>60</v>
      </c>
      <c r="M2141">
        <f>VLOOKUP(AA2141,角色间职业划分!P:AP,24,FALSE)</f>
        <v>0</v>
      </c>
      <c r="N2141">
        <f>VLOOKUP(AA2141,角色间职业划分!P:AP,14)*100</f>
        <v>95</v>
      </c>
      <c r="O2141">
        <f>VLOOKUP(AA2141,角色间职业划分!P:Z,9,FALSE)</f>
        <v>0</v>
      </c>
      <c r="P2141">
        <f>VLOOKUP(AA2141,角色间职业划分!P:AP,10,FALSE)</f>
        <v>0</v>
      </c>
      <c r="Q2141">
        <f>VLOOKUP(AA2141,角色间职业划分!P:AP,15,FALSE)</f>
        <v>0</v>
      </c>
      <c r="R2141">
        <f>VLOOKUP(AA2141,角色间职业划分!P:AP,16,FALSE)</f>
        <v>0</v>
      </c>
      <c r="S2141">
        <f>VLOOKUP(AA2141,角色间职业划分!P:AP,17,FALSE)</f>
        <v>0</v>
      </c>
      <c r="T2141">
        <f>VLOOKUP(AA2141,角色间职业划分!P:AP,18,FALSE)</f>
        <v>0</v>
      </c>
      <c r="U2141">
        <f>VLOOKUP(AA2141,角色间职业划分!P:AP,27,FALSE)</f>
        <v>0</v>
      </c>
      <c r="V2141">
        <f t="shared" si="333"/>
        <v>4.9999999999999991</v>
      </c>
      <c r="W2141">
        <f>VLOOKUP(AA2141,角色间职业划分!P:Q,2,FALSE)</f>
        <v>20002</v>
      </c>
      <c r="X2141">
        <f t="shared" si="338"/>
        <v>16</v>
      </c>
      <c r="Y2141">
        <f>INT(VLOOKUP(X2141,角色属性总表!AG:AH,2,FALSE)*角色属性总表!$C$38)</f>
        <v>468</v>
      </c>
      <c r="AA2141">
        <f t="shared" si="339"/>
        <v>22</v>
      </c>
      <c r="AB2141">
        <f>VLOOKUP(X2141,角色属性总表!AG:AI,2,FALSE)*VLOOKUP(角色等级属性!AA2141,角色间职业划分!P:AG,13,FALSE)/角色间职业划分!$AB$9</f>
        <v>791.37603043753961</v>
      </c>
      <c r="AC2141">
        <f>VLOOKUP(X2141,角色属性总表!AG:AI,3,FALSE)*VLOOKUP(AA2141,角色间职业划分!P:AG,8,FALSE)/角色间职业划分!$W$9</f>
        <v>1374.6460000000002</v>
      </c>
      <c r="AD2141">
        <f>VLOOKUP(AA2141,角色间职业划分!P:AP,26,FALSE)</f>
        <v>0.4</v>
      </c>
      <c r="AE2141">
        <f>VLOOKUP(X2141,角色属性总表!I:Q,3,FALSE)</f>
        <v>209.66400000000002</v>
      </c>
      <c r="AF2141">
        <f>VLOOKUP(AA2141,角色间职业划分!P:AP,11,FALSE)</f>
        <v>0.35</v>
      </c>
      <c r="AG2141">
        <f t="shared" si="334"/>
        <v>392.72727272727269</v>
      </c>
      <c r="AH2141">
        <f t="shared" si="335"/>
        <v>210</v>
      </c>
      <c r="AJ2141">
        <f t="shared" si="336"/>
        <v>182.72727272727269</v>
      </c>
      <c r="AK2141">
        <v>2137</v>
      </c>
    </row>
    <row r="2142" spans="1:37" x14ac:dyDescent="0.15">
      <c r="A2142">
        <v>2138</v>
      </c>
      <c r="B2142">
        <f>ROUND(VLOOKUP(X2142,角色属性总表!AG:AI,2,FALSE)/角色属性总表!$C$34,0)</f>
        <v>69</v>
      </c>
      <c r="C2142">
        <f>ROUND(VLOOKUP(X2142,角色属性总表!Y:AE,3,FALSE)/J2142,0)</f>
        <v>18</v>
      </c>
      <c r="D2142">
        <f>ROUND(VLOOKUP(X2142,角色属性总表!AG:AI,3,FALSE)/角色属性总表!$C$35,0)</f>
        <v>73</v>
      </c>
      <c r="E2142">
        <f t="shared" si="330"/>
        <v>328</v>
      </c>
      <c r="F2142">
        <f t="shared" si="331"/>
        <v>20</v>
      </c>
      <c r="G2142">
        <f t="shared" si="332"/>
        <v>12</v>
      </c>
      <c r="H2142">
        <v>0</v>
      </c>
      <c r="I2142">
        <f t="shared" si="337"/>
        <v>3</v>
      </c>
      <c r="J2142">
        <f>VLOOKUP(AA2142,角色间职业划分!P:AP,20,FALSE)</f>
        <v>9</v>
      </c>
      <c r="K2142">
        <f>IF(X2142=500,100,VLOOKUP(AA2142,角色间职业划分!P:AP,22,FALSE))</f>
        <v>100</v>
      </c>
      <c r="L2142">
        <f>IF(X2142=500,K2142,VLOOKUP(AA2142,角色间职业划分!P:AP,23,FALSE))</f>
        <v>60</v>
      </c>
      <c r="M2142">
        <f>VLOOKUP(AA2142,角色间职业划分!P:AP,24,FALSE)</f>
        <v>0</v>
      </c>
      <c r="N2142">
        <f>VLOOKUP(AA2142,角色间职业划分!P:AP,14)*100</f>
        <v>95</v>
      </c>
      <c r="O2142">
        <f>VLOOKUP(AA2142,角色间职业划分!P:Z,9,FALSE)</f>
        <v>0</v>
      </c>
      <c r="P2142">
        <f>VLOOKUP(AA2142,角色间职业划分!P:AP,10,FALSE)</f>
        <v>0</v>
      </c>
      <c r="Q2142">
        <f>VLOOKUP(AA2142,角色间职业划分!P:AP,15,FALSE)</f>
        <v>0</v>
      </c>
      <c r="R2142">
        <f>VLOOKUP(AA2142,角色间职业划分!P:AP,16,FALSE)</f>
        <v>0</v>
      </c>
      <c r="S2142">
        <f>VLOOKUP(AA2142,角色间职业划分!P:AP,17,FALSE)</f>
        <v>0</v>
      </c>
      <c r="T2142">
        <f>VLOOKUP(AA2142,角色间职业划分!P:AP,18,FALSE)</f>
        <v>0</v>
      </c>
      <c r="U2142">
        <f>VLOOKUP(AA2142,角色间职业划分!P:AP,27,FALSE)</f>
        <v>0</v>
      </c>
      <c r="V2142">
        <f t="shared" si="333"/>
        <v>4.9999999999999991</v>
      </c>
      <c r="W2142">
        <f>VLOOKUP(AA2142,角色间职业划分!P:Q,2,FALSE)</f>
        <v>20002</v>
      </c>
      <c r="X2142">
        <f t="shared" si="338"/>
        <v>17</v>
      </c>
      <c r="Y2142">
        <f>INT(VLOOKUP(X2142,角色属性总表!AG:AH,2,FALSE)*角色属性总表!$C$38)</f>
        <v>486</v>
      </c>
      <c r="AA2142">
        <f t="shared" si="339"/>
        <v>22</v>
      </c>
      <c r="AB2142">
        <f>VLOOKUP(X2142,角色属性总表!AG:AI,2,FALSE)*VLOOKUP(角色等级属性!AA2142,角色间职业划分!P:AG,13,FALSE)/角色间职业划分!$AB$9</f>
        <v>821.81357006975293</v>
      </c>
      <c r="AC2142">
        <f>VLOOKUP(X2142,角色属性总表!AG:AI,3,FALSE)*VLOOKUP(AA2142,角色间职业划分!P:AG,8,FALSE)/角色间职业划分!$W$9</f>
        <v>1427.5170000000003</v>
      </c>
      <c r="AD2142">
        <f>VLOOKUP(AA2142,角色间职业划分!P:AP,26,FALSE)</f>
        <v>0.4</v>
      </c>
      <c r="AE2142">
        <f>VLOOKUP(X2142,角色属性总表!I:Q,3,FALSE)</f>
        <v>217.72800000000001</v>
      </c>
      <c r="AF2142">
        <f>VLOOKUP(AA2142,角色间职业划分!P:AP,11,FALSE)</f>
        <v>0.35</v>
      </c>
      <c r="AG2142">
        <f t="shared" si="334"/>
        <v>431.9275885363067</v>
      </c>
      <c r="AH2142">
        <f t="shared" si="335"/>
        <v>219</v>
      </c>
      <c r="AJ2142">
        <f t="shared" si="336"/>
        <v>212.9275885363067</v>
      </c>
      <c r="AK2142">
        <v>2138</v>
      </c>
    </row>
    <row r="2143" spans="1:37" x14ac:dyDescent="0.15">
      <c r="A2143">
        <v>2139</v>
      </c>
      <c r="B2143">
        <f>ROUND(VLOOKUP(X2143,角色属性总表!AG:AI,2,FALSE)/角色属性总表!$C$34,0)</f>
        <v>72</v>
      </c>
      <c r="C2143">
        <f>ROUND(VLOOKUP(X2143,角色属性总表!Y:AE,3,FALSE)/J2143,0)</f>
        <v>19</v>
      </c>
      <c r="D2143">
        <f>ROUND(VLOOKUP(X2143,角色属性总表!AG:AI,3,FALSE)/角色属性总表!$C$35,0)</f>
        <v>75</v>
      </c>
      <c r="E2143">
        <f t="shared" si="330"/>
        <v>340</v>
      </c>
      <c r="F2143">
        <f t="shared" si="331"/>
        <v>20</v>
      </c>
      <c r="G2143">
        <f t="shared" si="332"/>
        <v>12</v>
      </c>
      <c r="H2143">
        <v>0</v>
      </c>
      <c r="I2143">
        <f t="shared" si="337"/>
        <v>3</v>
      </c>
      <c r="J2143">
        <f>VLOOKUP(AA2143,角色间职业划分!P:AP,20,FALSE)</f>
        <v>9</v>
      </c>
      <c r="K2143">
        <f>IF(X2143=500,100,VLOOKUP(AA2143,角色间职业划分!P:AP,22,FALSE))</f>
        <v>100</v>
      </c>
      <c r="L2143">
        <f>IF(X2143=500,K2143,VLOOKUP(AA2143,角色间职业划分!P:AP,23,FALSE))</f>
        <v>60</v>
      </c>
      <c r="M2143">
        <f>VLOOKUP(AA2143,角色间职业划分!P:AP,24,FALSE)</f>
        <v>0</v>
      </c>
      <c r="N2143">
        <f>VLOOKUP(AA2143,角色间职业划分!P:AP,14)*100</f>
        <v>95</v>
      </c>
      <c r="O2143">
        <f>VLOOKUP(AA2143,角色间职业划分!P:Z,9,FALSE)</f>
        <v>0</v>
      </c>
      <c r="P2143">
        <f>VLOOKUP(AA2143,角色间职业划分!P:AP,10,FALSE)</f>
        <v>0</v>
      </c>
      <c r="Q2143">
        <f>VLOOKUP(AA2143,角色间职业划分!P:AP,15,FALSE)</f>
        <v>0</v>
      </c>
      <c r="R2143">
        <f>VLOOKUP(AA2143,角色间职业划分!P:AP,16,FALSE)</f>
        <v>0</v>
      </c>
      <c r="S2143">
        <f>VLOOKUP(AA2143,角色间职业划分!P:AP,17,FALSE)</f>
        <v>0</v>
      </c>
      <c r="T2143">
        <f>VLOOKUP(AA2143,角色间职业划分!P:AP,18,FALSE)</f>
        <v>0</v>
      </c>
      <c r="U2143">
        <f>VLOOKUP(AA2143,角色间职业划分!P:AP,27,FALSE)</f>
        <v>0</v>
      </c>
      <c r="V2143">
        <f t="shared" si="333"/>
        <v>4.9999999999999991</v>
      </c>
      <c r="W2143">
        <f>VLOOKUP(AA2143,角色间职业划分!P:Q,2,FALSE)</f>
        <v>20002</v>
      </c>
      <c r="X2143">
        <f t="shared" si="338"/>
        <v>18</v>
      </c>
      <c r="Y2143">
        <f>INT(VLOOKUP(X2143,角色属性总表!AG:AH,2,FALSE)*角色属性总表!$C$38)</f>
        <v>504</v>
      </c>
      <c r="AA2143">
        <f t="shared" si="339"/>
        <v>22</v>
      </c>
      <c r="AB2143">
        <f>VLOOKUP(X2143,角色属性总表!AG:AI,2,FALSE)*VLOOKUP(角色等级属性!AA2143,角色间职业划分!P:AG,13,FALSE)/角色间职业划分!$AB$9</f>
        <v>852.25110970196579</v>
      </c>
      <c r="AC2143">
        <f>VLOOKUP(X2143,角色属性总表!AG:AI,3,FALSE)*VLOOKUP(AA2143,角色间职业划分!P:AG,8,FALSE)/角色间职业划分!$W$9</f>
        <v>1480.3880000000001</v>
      </c>
      <c r="AD2143">
        <f>VLOOKUP(AA2143,角色间职业划分!P:AP,26,FALSE)</f>
        <v>0.4</v>
      </c>
      <c r="AE2143">
        <f>VLOOKUP(X2143,角色属性总表!I:Q,3,FALSE)</f>
        <v>225.79199999999997</v>
      </c>
      <c r="AF2143">
        <f>VLOOKUP(AA2143,角色间职业划分!P:AP,11,FALSE)</f>
        <v>0.35</v>
      </c>
      <c r="AG2143">
        <f t="shared" si="334"/>
        <v>472.52762226874808</v>
      </c>
      <c r="AH2143">
        <f t="shared" si="335"/>
        <v>225</v>
      </c>
      <c r="AJ2143">
        <f t="shared" si="336"/>
        <v>247.52762226874808</v>
      </c>
      <c r="AK2143">
        <v>2139</v>
      </c>
    </row>
    <row r="2144" spans="1:37" x14ac:dyDescent="0.15">
      <c r="A2144">
        <v>2140</v>
      </c>
      <c r="B2144">
        <f>ROUND(VLOOKUP(X2144,角色属性总表!AG:AI,2,FALSE)/角色属性总表!$C$34,0)</f>
        <v>75</v>
      </c>
      <c r="C2144">
        <f>ROUND(VLOOKUP(X2144,角色属性总表!Y:AE,3,FALSE)/J2144,0)</f>
        <v>20</v>
      </c>
      <c r="D2144">
        <f>ROUND(VLOOKUP(X2144,角色属性总表!AG:AI,3,FALSE)/角色属性总表!$C$35,0)</f>
        <v>78</v>
      </c>
      <c r="E2144">
        <f t="shared" si="330"/>
        <v>353</v>
      </c>
      <c r="F2144">
        <f t="shared" si="331"/>
        <v>20</v>
      </c>
      <c r="G2144">
        <f t="shared" si="332"/>
        <v>12</v>
      </c>
      <c r="H2144">
        <v>0</v>
      </c>
      <c r="I2144">
        <f t="shared" si="337"/>
        <v>3</v>
      </c>
      <c r="J2144">
        <f>VLOOKUP(AA2144,角色间职业划分!P:AP,20,FALSE)</f>
        <v>9</v>
      </c>
      <c r="K2144">
        <f>IF(X2144=500,100,VLOOKUP(AA2144,角色间职业划分!P:AP,22,FALSE))</f>
        <v>100</v>
      </c>
      <c r="L2144">
        <f>IF(X2144=500,K2144,VLOOKUP(AA2144,角色间职业划分!P:AP,23,FALSE))</f>
        <v>60</v>
      </c>
      <c r="M2144">
        <f>VLOOKUP(AA2144,角色间职业划分!P:AP,24,FALSE)</f>
        <v>0</v>
      </c>
      <c r="N2144">
        <f>VLOOKUP(AA2144,角色间职业划分!P:AP,14)*100</f>
        <v>95</v>
      </c>
      <c r="O2144">
        <f>VLOOKUP(AA2144,角色间职业划分!P:Z,9,FALSE)</f>
        <v>0</v>
      </c>
      <c r="P2144">
        <f>VLOOKUP(AA2144,角色间职业划分!P:AP,10,FALSE)</f>
        <v>0</v>
      </c>
      <c r="Q2144">
        <f>VLOOKUP(AA2144,角色间职业划分!P:AP,15,FALSE)</f>
        <v>0</v>
      </c>
      <c r="R2144">
        <f>VLOOKUP(AA2144,角色间职业划分!P:AP,16,FALSE)</f>
        <v>0</v>
      </c>
      <c r="S2144">
        <f>VLOOKUP(AA2144,角色间职业划分!P:AP,17,FALSE)</f>
        <v>0</v>
      </c>
      <c r="T2144">
        <f>VLOOKUP(AA2144,角色间职业划分!P:AP,18,FALSE)</f>
        <v>0</v>
      </c>
      <c r="U2144">
        <f>VLOOKUP(AA2144,角色间职业划分!P:AP,27,FALSE)</f>
        <v>0</v>
      </c>
      <c r="V2144">
        <f t="shared" si="333"/>
        <v>4.9999999999999991</v>
      </c>
      <c r="W2144">
        <f>VLOOKUP(AA2144,角色间职业划分!P:Q,2,FALSE)</f>
        <v>20002</v>
      </c>
      <c r="X2144">
        <f t="shared" si="338"/>
        <v>19</v>
      </c>
      <c r="Y2144">
        <f>INT(VLOOKUP(X2144,角色属性总表!AG:AH,2,FALSE)*角色属性总表!$C$38)</f>
        <v>522</v>
      </c>
      <c r="AA2144">
        <f t="shared" si="339"/>
        <v>22</v>
      </c>
      <c r="AB2144">
        <f>VLOOKUP(X2144,角色属性总表!AG:AI,2,FALSE)*VLOOKUP(角色等级属性!AA2144,角色间职业划分!P:AG,13,FALSE)/角色间职业划分!$AB$9</f>
        <v>882.68864933417888</v>
      </c>
      <c r="AC2144">
        <f>VLOOKUP(X2144,角色属性总表!AG:AI,3,FALSE)*VLOOKUP(AA2144,角色间职业划分!P:AG,8,FALSE)/角色间职业划分!$W$9</f>
        <v>1533.259</v>
      </c>
      <c r="AD2144">
        <f>VLOOKUP(AA2144,角色间职业划分!P:AP,26,FALSE)</f>
        <v>0.4</v>
      </c>
      <c r="AE2144">
        <f>VLOOKUP(X2144,角色属性总表!I:Q,3,FALSE)</f>
        <v>233.85599999999999</v>
      </c>
      <c r="AF2144">
        <f>VLOOKUP(AA2144,角色间职业划分!P:AP,11,FALSE)</f>
        <v>0.35</v>
      </c>
      <c r="AG2144">
        <f t="shared" si="334"/>
        <v>514.50303347977729</v>
      </c>
      <c r="AH2144">
        <f t="shared" si="335"/>
        <v>234</v>
      </c>
      <c r="AJ2144">
        <f t="shared" si="336"/>
        <v>280.50303347977729</v>
      </c>
      <c r="AK2144">
        <v>2140</v>
      </c>
    </row>
    <row r="2145" spans="1:37" x14ac:dyDescent="0.15">
      <c r="A2145">
        <v>2141</v>
      </c>
      <c r="B2145">
        <f>ROUND(VLOOKUP(X2145,角色属性总表!AG:AI,2,FALSE)/角色属性总表!$C$34,0)</f>
        <v>77</v>
      </c>
      <c r="C2145">
        <f>ROUND(VLOOKUP(X2145,角色属性总表!Y:AE,3,FALSE)/J2145,0)</f>
        <v>21</v>
      </c>
      <c r="D2145">
        <f>ROUND(VLOOKUP(X2145,角色属性总表!AG:AI,3,FALSE)/角色属性总表!$C$35,0)</f>
        <v>81</v>
      </c>
      <c r="E2145">
        <f t="shared" si="330"/>
        <v>365</v>
      </c>
      <c r="F2145">
        <f t="shared" si="331"/>
        <v>20</v>
      </c>
      <c r="G2145">
        <f t="shared" si="332"/>
        <v>12</v>
      </c>
      <c r="H2145">
        <v>0</v>
      </c>
      <c r="I2145">
        <f t="shared" si="337"/>
        <v>3</v>
      </c>
      <c r="J2145">
        <f>VLOOKUP(AA2145,角色间职业划分!P:AP,20,FALSE)</f>
        <v>9</v>
      </c>
      <c r="K2145">
        <f>IF(X2145=500,100,VLOOKUP(AA2145,角色间职业划分!P:AP,22,FALSE))</f>
        <v>100</v>
      </c>
      <c r="L2145">
        <f>IF(X2145=500,K2145,VLOOKUP(AA2145,角色间职业划分!P:AP,23,FALSE))</f>
        <v>60</v>
      </c>
      <c r="M2145">
        <f>VLOOKUP(AA2145,角色间职业划分!P:AP,24,FALSE)</f>
        <v>0</v>
      </c>
      <c r="N2145">
        <f>VLOOKUP(AA2145,角色间职业划分!P:AP,14)*100</f>
        <v>95</v>
      </c>
      <c r="O2145">
        <f>VLOOKUP(AA2145,角色间职业划分!P:Z,9,FALSE)</f>
        <v>0</v>
      </c>
      <c r="P2145">
        <f>VLOOKUP(AA2145,角色间职业划分!P:AP,10,FALSE)</f>
        <v>0</v>
      </c>
      <c r="Q2145">
        <f>VLOOKUP(AA2145,角色间职业划分!P:AP,15,FALSE)</f>
        <v>0</v>
      </c>
      <c r="R2145">
        <f>VLOOKUP(AA2145,角色间职业划分!P:AP,16,FALSE)</f>
        <v>0</v>
      </c>
      <c r="S2145">
        <f>VLOOKUP(AA2145,角色间职业划分!P:AP,17,FALSE)</f>
        <v>0</v>
      </c>
      <c r="T2145">
        <f>VLOOKUP(AA2145,角色间职业划分!P:AP,18,FALSE)</f>
        <v>0</v>
      </c>
      <c r="U2145">
        <f>VLOOKUP(AA2145,角色间职业划分!P:AP,27,FALSE)</f>
        <v>0</v>
      </c>
      <c r="V2145">
        <f t="shared" si="333"/>
        <v>4.9999999999999991</v>
      </c>
      <c r="W2145">
        <f>VLOOKUP(AA2145,角色间职业划分!P:Q,2,FALSE)</f>
        <v>20002</v>
      </c>
      <c r="X2145">
        <f t="shared" si="338"/>
        <v>20</v>
      </c>
      <c r="Y2145">
        <f>INT(VLOOKUP(X2145,角色属性总表!AG:AH,2,FALSE)*角色属性总表!$C$38)</f>
        <v>540</v>
      </c>
      <c r="AA2145">
        <f t="shared" si="339"/>
        <v>22</v>
      </c>
      <c r="AB2145">
        <f>VLOOKUP(X2145,角色属性总表!AG:AI,2,FALSE)*VLOOKUP(角色等级属性!AA2145,角色间职业划分!P:AG,13,FALSE)/角色间职业划分!$AB$9</f>
        <v>913.12618896639196</v>
      </c>
      <c r="AC2145">
        <f>VLOOKUP(X2145,角色属性总表!AG:AI,3,FALSE)*VLOOKUP(AA2145,角色间职业划分!P:AG,8,FALSE)/角色间职业划分!$W$9</f>
        <v>1586.13</v>
      </c>
      <c r="AD2145">
        <f>VLOOKUP(AA2145,角色间职业划分!P:AP,26,FALSE)</f>
        <v>0.4</v>
      </c>
      <c r="AE2145">
        <f>VLOOKUP(X2145,角色属性总表!I:Q,3,FALSE)</f>
        <v>241.92000000000002</v>
      </c>
      <c r="AF2145">
        <f>VLOOKUP(AA2145,角色间职业划分!P:AP,11,FALSE)</f>
        <v>0.35</v>
      </c>
      <c r="AG2145">
        <f t="shared" si="334"/>
        <v>557.83165289201077</v>
      </c>
      <c r="AH2145">
        <f t="shared" si="335"/>
        <v>243</v>
      </c>
      <c r="AJ2145">
        <f t="shared" si="336"/>
        <v>314.83165289201077</v>
      </c>
      <c r="AK2145">
        <v>2141</v>
      </c>
    </row>
    <row r="2146" spans="1:37" x14ac:dyDescent="0.15">
      <c r="A2146">
        <v>2142</v>
      </c>
      <c r="B2146">
        <f>ROUND(VLOOKUP(X2146,角色属性总表!AG:AI,2,FALSE)/角色属性总表!$C$34,0)</f>
        <v>80</v>
      </c>
      <c r="C2146">
        <f>ROUND(VLOOKUP(X2146,角色属性总表!Y:AE,3,FALSE)/J2146,0)</f>
        <v>22</v>
      </c>
      <c r="D2146">
        <f>ROUND(VLOOKUP(X2146,角色属性总表!AG:AI,3,FALSE)/角色属性总表!$C$35,0)</f>
        <v>83</v>
      </c>
      <c r="E2146">
        <f t="shared" si="330"/>
        <v>377</v>
      </c>
      <c r="F2146">
        <f t="shared" si="331"/>
        <v>20</v>
      </c>
      <c r="G2146">
        <f t="shared" si="332"/>
        <v>12</v>
      </c>
      <c r="H2146">
        <v>0</v>
      </c>
      <c r="I2146">
        <f t="shared" si="337"/>
        <v>3</v>
      </c>
      <c r="J2146">
        <f>VLOOKUP(AA2146,角色间职业划分!P:AP,20,FALSE)</f>
        <v>9</v>
      </c>
      <c r="K2146">
        <f>IF(X2146=500,100,VLOOKUP(AA2146,角色间职业划分!P:AP,22,FALSE))</f>
        <v>100</v>
      </c>
      <c r="L2146">
        <f>IF(X2146=500,K2146,VLOOKUP(AA2146,角色间职业划分!P:AP,23,FALSE))</f>
        <v>60</v>
      </c>
      <c r="M2146">
        <f>VLOOKUP(AA2146,角色间职业划分!P:AP,24,FALSE)</f>
        <v>0</v>
      </c>
      <c r="N2146">
        <f>VLOOKUP(AA2146,角色间职业划分!P:AP,14)*100</f>
        <v>95</v>
      </c>
      <c r="O2146">
        <f>VLOOKUP(AA2146,角色间职业划分!P:Z,9,FALSE)</f>
        <v>0</v>
      </c>
      <c r="P2146">
        <f>VLOOKUP(AA2146,角色间职业划分!P:AP,10,FALSE)</f>
        <v>0</v>
      </c>
      <c r="Q2146">
        <f>VLOOKUP(AA2146,角色间职业划分!P:AP,15,FALSE)</f>
        <v>0</v>
      </c>
      <c r="R2146">
        <f>VLOOKUP(AA2146,角色间职业划分!P:AP,16,FALSE)</f>
        <v>0</v>
      </c>
      <c r="S2146">
        <f>VLOOKUP(AA2146,角色间职业划分!P:AP,17,FALSE)</f>
        <v>0</v>
      </c>
      <c r="T2146">
        <f>VLOOKUP(AA2146,角色间职业划分!P:AP,18,FALSE)</f>
        <v>0</v>
      </c>
      <c r="U2146">
        <f>VLOOKUP(AA2146,角色间职业划分!P:AP,27,FALSE)</f>
        <v>0</v>
      </c>
      <c r="V2146">
        <f t="shared" si="333"/>
        <v>4.9999999999999991</v>
      </c>
      <c r="W2146">
        <f>VLOOKUP(AA2146,角色间职业划分!P:Q,2,FALSE)</f>
        <v>20002</v>
      </c>
      <c r="X2146">
        <f t="shared" si="338"/>
        <v>21</v>
      </c>
      <c r="Y2146">
        <f>INT(VLOOKUP(X2146,角色属性总表!AG:AH,2,FALSE)*角色属性总表!$C$38)</f>
        <v>558</v>
      </c>
      <c r="AA2146">
        <f t="shared" si="339"/>
        <v>22</v>
      </c>
      <c r="AB2146">
        <f>VLOOKUP(X2146,角色属性总表!AG:AI,2,FALSE)*VLOOKUP(角色等级属性!AA2146,角色间职业划分!P:AG,13,FALSE)/角色间职业划分!$AB$9</f>
        <v>943.56372859860505</v>
      </c>
      <c r="AC2146">
        <f>VLOOKUP(X2146,角色属性总表!AG:AI,3,FALSE)*VLOOKUP(AA2146,角色间职业划分!P:AG,8,FALSE)/角色间职业划分!$W$9</f>
        <v>1639.0010000000004</v>
      </c>
      <c r="AD2146">
        <f>VLOOKUP(AA2146,角色间职业划分!P:AP,26,FALSE)</f>
        <v>0.4</v>
      </c>
      <c r="AE2146">
        <f>VLOOKUP(X2146,角色属性总表!I:Q,3,FALSE)</f>
        <v>249.98400000000004</v>
      </c>
      <c r="AF2146">
        <f>VLOOKUP(AA2146,角色间职业划分!P:AP,11,FALSE)</f>
        <v>0.35</v>
      </c>
      <c r="AG2146">
        <f t="shared" si="334"/>
        <v>602.49320538986058</v>
      </c>
      <c r="AH2146">
        <f t="shared" si="335"/>
        <v>249</v>
      </c>
      <c r="AJ2146">
        <f t="shared" si="336"/>
        <v>353.49320538986058</v>
      </c>
      <c r="AK2146">
        <v>2142</v>
      </c>
    </row>
    <row r="2147" spans="1:37" x14ac:dyDescent="0.15">
      <c r="A2147">
        <v>2143</v>
      </c>
      <c r="B2147">
        <f>ROUND(VLOOKUP(X2147,角色属性总表!AG:AI,2,FALSE)/角色属性总表!$C$34,0)</f>
        <v>82</v>
      </c>
      <c r="C2147">
        <f>ROUND(VLOOKUP(X2147,角色属性总表!Y:AE,3,FALSE)/J2147,0)</f>
        <v>23</v>
      </c>
      <c r="D2147">
        <f>ROUND(VLOOKUP(X2147,角色属性总表!AG:AI,3,FALSE)/角色属性总表!$C$35,0)</f>
        <v>86</v>
      </c>
      <c r="E2147">
        <f t="shared" si="330"/>
        <v>389</v>
      </c>
      <c r="F2147">
        <f t="shared" si="331"/>
        <v>20</v>
      </c>
      <c r="G2147">
        <f t="shared" si="332"/>
        <v>12</v>
      </c>
      <c r="H2147">
        <v>0</v>
      </c>
      <c r="I2147">
        <f t="shared" si="337"/>
        <v>3</v>
      </c>
      <c r="J2147">
        <f>VLOOKUP(AA2147,角色间职业划分!P:AP,20,FALSE)</f>
        <v>9</v>
      </c>
      <c r="K2147">
        <f>IF(X2147=500,100,VLOOKUP(AA2147,角色间职业划分!P:AP,22,FALSE))</f>
        <v>100</v>
      </c>
      <c r="L2147">
        <f>IF(X2147=500,K2147,VLOOKUP(AA2147,角色间职业划分!P:AP,23,FALSE))</f>
        <v>60</v>
      </c>
      <c r="M2147">
        <f>VLOOKUP(AA2147,角色间职业划分!P:AP,24,FALSE)</f>
        <v>0</v>
      </c>
      <c r="N2147">
        <f>VLOOKUP(AA2147,角色间职业划分!P:AP,14)*100</f>
        <v>95</v>
      </c>
      <c r="O2147">
        <f>VLOOKUP(AA2147,角色间职业划分!P:Z,9,FALSE)</f>
        <v>0</v>
      </c>
      <c r="P2147">
        <f>VLOOKUP(AA2147,角色间职业划分!P:AP,10,FALSE)</f>
        <v>0</v>
      </c>
      <c r="Q2147">
        <f>VLOOKUP(AA2147,角色间职业划分!P:AP,15,FALSE)</f>
        <v>0</v>
      </c>
      <c r="R2147">
        <f>VLOOKUP(AA2147,角色间职业划分!P:AP,16,FALSE)</f>
        <v>0</v>
      </c>
      <c r="S2147">
        <f>VLOOKUP(AA2147,角色间职业划分!P:AP,17,FALSE)</f>
        <v>0</v>
      </c>
      <c r="T2147">
        <f>VLOOKUP(AA2147,角色间职业划分!P:AP,18,FALSE)</f>
        <v>0</v>
      </c>
      <c r="U2147">
        <f>VLOOKUP(AA2147,角色间职业划分!P:AP,27,FALSE)</f>
        <v>0</v>
      </c>
      <c r="V2147">
        <f t="shared" si="333"/>
        <v>4.9999999999999991</v>
      </c>
      <c r="W2147">
        <f>VLOOKUP(AA2147,角色间职业划分!P:Q,2,FALSE)</f>
        <v>20002</v>
      </c>
      <c r="X2147">
        <f t="shared" si="338"/>
        <v>22</v>
      </c>
      <c r="Y2147">
        <f>INT(VLOOKUP(X2147,角色属性总表!AG:AH,2,FALSE)*角色属性总表!$C$38)</f>
        <v>576</v>
      </c>
      <c r="AA2147">
        <f t="shared" si="339"/>
        <v>22</v>
      </c>
      <c r="AB2147">
        <f>VLOOKUP(X2147,角色属性总表!AG:AI,2,FALSE)*VLOOKUP(角色等级属性!AA2147,角色间职业划分!P:AG,13,FALSE)/角色间职业划分!$AB$9</f>
        <v>974.00126823081814</v>
      </c>
      <c r="AC2147">
        <f>VLOOKUP(X2147,角色属性总表!AG:AI,3,FALSE)*VLOOKUP(AA2147,角色间职业划分!P:AG,8,FALSE)/角色间职业划分!$W$9</f>
        <v>1691.8720000000003</v>
      </c>
      <c r="AD2147">
        <f>VLOOKUP(AA2147,角色间职业划分!P:AP,26,FALSE)</f>
        <v>0.4</v>
      </c>
      <c r="AE2147">
        <f>VLOOKUP(X2147,角色属性总表!I:Q,3,FALSE)</f>
        <v>258.048</v>
      </c>
      <c r="AF2147">
        <f>VLOOKUP(AA2147,角色间职业划分!P:AP,11,FALSE)</f>
        <v>0.35</v>
      </c>
      <c r="AG2147">
        <f t="shared" si="334"/>
        <v>648.46908005205398</v>
      </c>
      <c r="AH2147">
        <f t="shared" si="335"/>
        <v>258</v>
      </c>
      <c r="AJ2147">
        <f t="shared" si="336"/>
        <v>390.46908005205398</v>
      </c>
      <c r="AK2147">
        <v>2143</v>
      </c>
    </row>
    <row r="2148" spans="1:37" x14ac:dyDescent="0.15">
      <c r="A2148">
        <v>2144</v>
      </c>
      <c r="B2148">
        <f>ROUND(VLOOKUP(X2148,角色属性总表!AG:AI,2,FALSE)/角色属性总表!$C$34,0)</f>
        <v>85</v>
      </c>
      <c r="C2148">
        <f>ROUND(VLOOKUP(X2148,角色属性总表!Y:AE,3,FALSE)/J2148,0)</f>
        <v>24</v>
      </c>
      <c r="D2148">
        <f>ROUND(VLOOKUP(X2148,角色属性总表!AG:AI,3,FALSE)/角色属性总表!$C$35,0)</f>
        <v>89</v>
      </c>
      <c r="E2148">
        <f t="shared" si="330"/>
        <v>401</v>
      </c>
      <c r="F2148">
        <f t="shared" si="331"/>
        <v>20</v>
      </c>
      <c r="G2148">
        <f t="shared" si="332"/>
        <v>12</v>
      </c>
      <c r="H2148">
        <v>0</v>
      </c>
      <c r="I2148">
        <f t="shared" si="337"/>
        <v>3</v>
      </c>
      <c r="J2148">
        <f>VLOOKUP(AA2148,角色间职业划分!P:AP,20,FALSE)</f>
        <v>9</v>
      </c>
      <c r="K2148">
        <f>IF(X2148=500,100,VLOOKUP(AA2148,角色间职业划分!P:AP,22,FALSE))</f>
        <v>100</v>
      </c>
      <c r="L2148">
        <f>IF(X2148=500,K2148,VLOOKUP(AA2148,角色间职业划分!P:AP,23,FALSE))</f>
        <v>60</v>
      </c>
      <c r="M2148">
        <f>VLOOKUP(AA2148,角色间职业划分!P:AP,24,FALSE)</f>
        <v>0</v>
      </c>
      <c r="N2148">
        <f>VLOOKUP(AA2148,角色间职业划分!P:AP,14)*100</f>
        <v>95</v>
      </c>
      <c r="O2148">
        <f>VLOOKUP(AA2148,角色间职业划分!P:Z,9,FALSE)</f>
        <v>0</v>
      </c>
      <c r="P2148">
        <f>VLOOKUP(AA2148,角色间职业划分!P:AP,10,FALSE)</f>
        <v>0</v>
      </c>
      <c r="Q2148">
        <f>VLOOKUP(AA2148,角色间职业划分!P:AP,15,FALSE)</f>
        <v>0</v>
      </c>
      <c r="R2148">
        <f>VLOOKUP(AA2148,角色间职业划分!P:AP,16,FALSE)</f>
        <v>0</v>
      </c>
      <c r="S2148">
        <f>VLOOKUP(AA2148,角色间职业划分!P:AP,17,FALSE)</f>
        <v>0</v>
      </c>
      <c r="T2148">
        <f>VLOOKUP(AA2148,角色间职业划分!P:AP,18,FALSE)</f>
        <v>0</v>
      </c>
      <c r="U2148">
        <f>VLOOKUP(AA2148,角色间职业划分!P:AP,27,FALSE)</f>
        <v>0</v>
      </c>
      <c r="V2148">
        <f t="shared" si="333"/>
        <v>4.9999999999999991</v>
      </c>
      <c r="W2148">
        <f>VLOOKUP(AA2148,角色间职业划分!P:Q,2,FALSE)</f>
        <v>20002</v>
      </c>
      <c r="X2148">
        <f t="shared" si="338"/>
        <v>23</v>
      </c>
      <c r="Y2148">
        <f>INT(VLOOKUP(X2148,角色属性总表!AG:AH,2,FALSE)*角色属性总表!$C$38)</f>
        <v>594</v>
      </c>
      <c r="AA2148">
        <f t="shared" si="339"/>
        <v>22</v>
      </c>
      <c r="AB2148">
        <f>VLOOKUP(X2148,角色属性总表!AG:AI,2,FALSE)*VLOOKUP(角色等级属性!AA2148,角色间职业划分!P:AG,13,FALSE)/角色间职业划分!$AB$9</f>
        <v>1004.4388078630311</v>
      </c>
      <c r="AC2148">
        <f>VLOOKUP(X2148,角色属性总表!AG:AI,3,FALSE)*VLOOKUP(AA2148,角色间职业划分!P:AG,8,FALSE)/角色间职业划分!$W$9</f>
        <v>1744.7430000000002</v>
      </c>
      <c r="AD2148">
        <f>VLOOKUP(AA2148,角色间职业划分!P:AP,26,FALSE)</f>
        <v>0.4</v>
      </c>
      <c r="AE2148">
        <f>VLOOKUP(X2148,角色属性总表!I:Q,3,FALSE)</f>
        <v>266.11199999999997</v>
      </c>
      <c r="AF2148">
        <f>VLOOKUP(AA2148,角色间职业划分!P:AP,11,FALSE)</f>
        <v>0.35</v>
      </c>
      <c r="AG2148">
        <f t="shared" si="334"/>
        <v>695.7421374404571</v>
      </c>
      <c r="AH2148">
        <f t="shared" si="335"/>
        <v>267</v>
      </c>
      <c r="AJ2148">
        <f t="shared" si="336"/>
        <v>428.7421374404571</v>
      </c>
      <c r="AK2148">
        <v>2144</v>
      </c>
    </row>
    <row r="2149" spans="1:37" x14ac:dyDescent="0.15">
      <c r="A2149">
        <v>2145</v>
      </c>
      <c r="B2149">
        <f>ROUND(VLOOKUP(X2149,角色属性总表!AG:AI,2,FALSE)/角色属性总表!$C$34,0)</f>
        <v>87</v>
      </c>
      <c r="C2149">
        <f>ROUND(VLOOKUP(X2149,角色属性总表!Y:AE,3,FALSE)/J2149,0)</f>
        <v>25</v>
      </c>
      <c r="D2149">
        <f>ROUND(VLOOKUP(X2149,角色属性总表!AG:AI,3,FALSE)/角色属性总表!$C$35,0)</f>
        <v>91</v>
      </c>
      <c r="E2149">
        <f t="shared" si="330"/>
        <v>413</v>
      </c>
      <c r="F2149">
        <f t="shared" si="331"/>
        <v>20</v>
      </c>
      <c r="G2149">
        <f t="shared" si="332"/>
        <v>12</v>
      </c>
      <c r="H2149">
        <v>0</v>
      </c>
      <c r="I2149">
        <f t="shared" si="337"/>
        <v>3</v>
      </c>
      <c r="J2149">
        <f>VLOOKUP(AA2149,角色间职业划分!P:AP,20,FALSE)</f>
        <v>9</v>
      </c>
      <c r="K2149">
        <f>IF(X2149=500,100,VLOOKUP(AA2149,角色间职业划分!P:AP,22,FALSE))</f>
        <v>100</v>
      </c>
      <c r="L2149">
        <f>IF(X2149=500,K2149,VLOOKUP(AA2149,角色间职业划分!P:AP,23,FALSE))</f>
        <v>60</v>
      </c>
      <c r="M2149">
        <f>VLOOKUP(AA2149,角色间职业划分!P:AP,24,FALSE)</f>
        <v>0</v>
      </c>
      <c r="N2149">
        <f>VLOOKUP(AA2149,角色间职业划分!P:AP,14)*100</f>
        <v>95</v>
      </c>
      <c r="O2149">
        <f>VLOOKUP(AA2149,角色间职业划分!P:Z,9,FALSE)</f>
        <v>0</v>
      </c>
      <c r="P2149">
        <f>VLOOKUP(AA2149,角色间职业划分!P:AP,10,FALSE)</f>
        <v>0</v>
      </c>
      <c r="Q2149">
        <f>VLOOKUP(AA2149,角色间职业划分!P:AP,15,FALSE)</f>
        <v>0</v>
      </c>
      <c r="R2149">
        <f>VLOOKUP(AA2149,角色间职业划分!P:AP,16,FALSE)</f>
        <v>0</v>
      </c>
      <c r="S2149">
        <f>VLOOKUP(AA2149,角色间职业划分!P:AP,17,FALSE)</f>
        <v>0</v>
      </c>
      <c r="T2149">
        <f>VLOOKUP(AA2149,角色间职业划分!P:AP,18,FALSE)</f>
        <v>0</v>
      </c>
      <c r="U2149">
        <f>VLOOKUP(AA2149,角色间职业划分!P:AP,27,FALSE)</f>
        <v>0</v>
      </c>
      <c r="V2149">
        <f t="shared" si="333"/>
        <v>4.9999999999999991</v>
      </c>
      <c r="W2149">
        <f>VLOOKUP(AA2149,角色间职业划分!P:Q,2,FALSE)</f>
        <v>20002</v>
      </c>
      <c r="X2149">
        <f t="shared" si="338"/>
        <v>24</v>
      </c>
      <c r="Y2149">
        <f>INT(VLOOKUP(X2149,角色属性总表!AG:AH,2,FALSE)*角色属性总表!$C$38)</f>
        <v>612</v>
      </c>
      <c r="AA2149">
        <f t="shared" si="339"/>
        <v>22</v>
      </c>
      <c r="AB2149">
        <f>VLOOKUP(X2149,角色属性总表!AG:AI,2,FALSE)*VLOOKUP(角色等级属性!AA2149,角色间职业划分!P:AG,13,FALSE)/角色间职业划分!$AB$9</f>
        <v>1034.8763474952443</v>
      </c>
      <c r="AC2149">
        <f>VLOOKUP(X2149,角色属性总表!AG:AI,3,FALSE)*VLOOKUP(AA2149,角色间职业划分!P:AG,8,FALSE)/角色间职业划分!$W$9</f>
        <v>1797.614</v>
      </c>
      <c r="AD2149">
        <f>VLOOKUP(AA2149,角色间职业划分!P:AP,26,FALSE)</f>
        <v>0.4</v>
      </c>
      <c r="AE2149">
        <f>VLOOKUP(X2149,角色属性总表!I:Q,3,FALSE)</f>
        <v>274.17599999999999</v>
      </c>
      <c r="AF2149">
        <f>VLOOKUP(AA2149,角色间职业划分!P:AP,11,FALSE)</f>
        <v>0.35</v>
      </c>
      <c r="AG2149">
        <f t="shared" si="334"/>
        <v>744.2965467389613</v>
      </c>
      <c r="AH2149">
        <f t="shared" si="335"/>
        <v>273</v>
      </c>
      <c r="AJ2149">
        <f t="shared" si="336"/>
        <v>471.2965467389613</v>
      </c>
      <c r="AK2149">
        <v>2145</v>
      </c>
    </row>
    <row r="2150" spans="1:37" x14ac:dyDescent="0.15">
      <c r="A2150">
        <v>2146</v>
      </c>
      <c r="B2150">
        <f>ROUND(VLOOKUP(X2150,角色属性总表!AG:AI,2,FALSE)/角色属性总表!$C$34,0)</f>
        <v>90</v>
      </c>
      <c r="C2150">
        <f>ROUND(VLOOKUP(X2150,角色属性总表!Y:AE,3,FALSE)/J2150,0)</f>
        <v>27</v>
      </c>
      <c r="D2150">
        <f>ROUND(VLOOKUP(X2150,角色属性总表!AG:AI,3,FALSE)/角色属性总表!$C$35,0)</f>
        <v>94</v>
      </c>
      <c r="E2150">
        <f t="shared" si="330"/>
        <v>426</v>
      </c>
      <c r="F2150">
        <f t="shared" si="331"/>
        <v>20</v>
      </c>
      <c r="G2150">
        <f t="shared" si="332"/>
        <v>12</v>
      </c>
      <c r="H2150">
        <v>0</v>
      </c>
      <c r="I2150">
        <f t="shared" si="337"/>
        <v>3</v>
      </c>
      <c r="J2150">
        <f>VLOOKUP(AA2150,角色间职业划分!P:AP,20,FALSE)</f>
        <v>9</v>
      </c>
      <c r="K2150">
        <f>IF(X2150=500,100,VLOOKUP(AA2150,角色间职业划分!P:AP,22,FALSE))</f>
        <v>100</v>
      </c>
      <c r="L2150">
        <f>IF(X2150=500,K2150,VLOOKUP(AA2150,角色间职业划分!P:AP,23,FALSE))</f>
        <v>60</v>
      </c>
      <c r="M2150">
        <f>VLOOKUP(AA2150,角色间职业划分!P:AP,24,FALSE)</f>
        <v>0</v>
      </c>
      <c r="N2150">
        <f>VLOOKUP(AA2150,角色间职业划分!P:AP,14)*100</f>
        <v>95</v>
      </c>
      <c r="O2150">
        <f>VLOOKUP(AA2150,角色间职业划分!P:Z,9,FALSE)</f>
        <v>0</v>
      </c>
      <c r="P2150">
        <f>VLOOKUP(AA2150,角色间职业划分!P:AP,10,FALSE)</f>
        <v>0</v>
      </c>
      <c r="Q2150">
        <f>VLOOKUP(AA2150,角色间职业划分!P:AP,15,FALSE)</f>
        <v>0</v>
      </c>
      <c r="R2150">
        <f>VLOOKUP(AA2150,角色间职业划分!P:AP,16,FALSE)</f>
        <v>0</v>
      </c>
      <c r="S2150">
        <f>VLOOKUP(AA2150,角色间职业划分!P:AP,17,FALSE)</f>
        <v>0</v>
      </c>
      <c r="T2150">
        <f>VLOOKUP(AA2150,角色间职业划分!P:AP,18,FALSE)</f>
        <v>0</v>
      </c>
      <c r="U2150">
        <f>VLOOKUP(AA2150,角色间职业划分!P:AP,27,FALSE)</f>
        <v>0</v>
      </c>
      <c r="V2150">
        <f t="shared" si="333"/>
        <v>4.9999999999999991</v>
      </c>
      <c r="W2150">
        <f>VLOOKUP(AA2150,角色间职业划分!P:Q,2,FALSE)</f>
        <v>20002</v>
      </c>
      <c r="X2150">
        <f t="shared" si="338"/>
        <v>25</v>
      </c>
      <c r="Y2150">
        <f>INT(VLOOKUP(X2150,角色属性总表!AG:AH,2,FALSE)*角色属性总表!$C$38)</f>
        <v>630</v>
      </c>
      <c r="AA2150">
        <f t="shared" si="339"/>
        <v>22</v>
      </c>
      <c r="AB2150">
        <f>VLOOKUP(X2150,角色属性总表!AG:AI,2,FALSE)*VLOOKUP(角色等级属性!AA2150,角色间职业划分!P:AG,13,FALSE)/角色间职业划分!$AB$9</f>
        <v>1065.3138871274573</v>
      </c>
      <c r="AC2150">
        <f>VLOOKUP(X2150,角色属性总表!AG:AI,3,FALSE)*VLOOKUP(AA2150,角色间职业划分!P:AG,8,FALSE)/角色间职业划分!$W$9</f>
        <v>1850.4850000000001</v>
      </c>
      <c r="AD2150">
        <f>VLOOKUP(AA2150,角色间职业划分!P:AP,26,FALSE)</f>
        <v>0.4</v>
      </c>
      <c r="AE2150">
        <f>VLOOKUP(X2150,角色属性总表!I:Q,3,FALSE)</f>
        <v>282.24</v>
      </c>
      <c r="AF2150">
        <f>VLOOKUP(AA2150,角色间职业划分!P:AP,11,FALSE)</f>
        <v>0.35</v>
      </c>
      <c r="AG2150">
        <f t="shared" si="334"/>
        <v>794.11764705882354</v>
      </c>
      <c r="AH2150">
        <f t="shared" si="335"/>
        <v>282</v>
      </c>
      <c r="AJ2150">
        <f t="shared" si="336"/>
        <v>512.11764705882354</v>
      </c>
      <c r="AK2150">
        <v>2146</v>
      </c>
    </row>
    <row r="2151" spans="1:37" x14ac:dyDescent="0.15">
      <c r="A2151">
        <v>2147</v>
      </c>
      <c r="B2151">
        <f>ROUND(VLOOKUP(X2151,角色属性总表!AG:AI,2,FALSE)/角色属性总表!$C$34,0)</f>
        <v>93</v>
      </c>
      <c r="C2151">
        <f>ROUND(VLOOKUP(X2151,角色属性总表!Y:AE,3,FALSE)/J2151,0)</f>
        <v>28</v>
      </c>
      <c r="D2151">
        <f>ROUND(VLOOKUP(X2151,角色属性总表!AG:AI,3,FALSE)/角色属性总表!$C$35,0)</f>
        <v>97</v>
      </c>
      <c r="E2151">
        <f t="shared" si="330"/>
        <v>438</v>
      </c>
      <c r="F2151">
        <f t="shared" si="331"/>
        <v>20</v>
      </c>
      <c r="G2151">
        <f t="shared" si="332"/>
        <v>12</v>
      </c>
      <c r="H2151">
        <v>0</v>
      </c>
      <c r="I2151">
        <f t="shared" si="337"/>
        <v>3</v>
      </c>
      <c r="J2151">
        <f>VLOOKUP(AA2151,角色间职业划分!P:AP,20,FALSE)</f>
        <v>9</v>
      </c>
      <c r="K2151">
        <f>IF(X2151=500,100,VLOOKUP(AA2151,角色间职业划分!P:AP,22,FALSE))</f>
        <v>100</v>
      </c>
      <c r="L2151">
        <f>IF(X2151=500,K2151,VLOOKUP(AA2151,角色间职业划分!P:AP,23,FALSE))</f>
        <v>60</v>
      </c>
      <c r="M2151">
        <f>VLOOKUP(AA2151,角色间职业划分!P:AP,24,FALSE)</f>
        <v>0</v>
      </c>
      <c r="N2151">
        <f>VLOOKUP(AA2151,角色间职业划分!P:AP,14)*100</f>
        <v>95</v>
      </c>
      <c r="O2151">
        <f>VLOOKUP(AA2151,角色间职业划分!P:Z,9,FALSE)</f>
        <v>0</v>
      </c>
      <c r="P2151">
        <f>VLOOKUP(AA2151,角色间职业划分!P:AP,10,FALSE)</f>
        <v>0</v>
      </c>
      <c r="Q2151">
        <f>VLOOKUP(AA2151,角色间职业划分!P:AP,15,FALSE)</f>
        <v>0</v>
      </c>
      <c r="R2151">
        <f>VLOOKUP(AA2151,角色间职业划分!P:AP,16,FALSE)</f>
        <v>0</v>
      </c>
      <c r="S2151">
        <f>VLOOKUP(AA2151,角色间职业划分!P:AP,17,FALSE)</f>
        <v>0</v>
      </c>
      <c r="T2151">
        <f>VLOOKUP(AA2151,角色间职业划分!P:AP,18,FALSE)</f>
        <v>0</v>
      </c>
      <c r="U2151">
        <f>VLOOKUP(AA2151,角色间职业划分!P:AP,27,FALSE)</f>
        <v>0</v>
      </c>
      <c r="V2151">
        <f t="shared" si="333"/>
        <v>4.9999999999999991</v>
      </c>
      <c r="W2151">
        <f>VLOOKUP(AA2151,角色间职业划分!P:Q,2,FALSE)</f>
        <v>20002</v>
      </c>
      <c r="X2151">
        <f t="shared" si="338"/>
        <v>26</v>
      </c>
      <c r="Y2151">
        <f>INT(VLOOKUP(X2151,角色属性总表!AG:AH,2,FALSE)*角色属性总表!$C$38)</f>
        <v>648</v>
      </c>
      <c r="AA2151">
        <f t="shared" si="339"/>
        <v>22</v>
      </c>
      <c r="AB2151">
        <f>VLOOKUP(X2151,角色属性总表!AG:AI,2,FALSE)*VLOOKUP(角色等级属性!AA2151,角色间职业划分!P:AG,13,FALSE)/角色间职业划分!$AB$9</f>
        <v>1095.7514267596705</v>
      </c>
      <c r="AC2151">
        <f>VLOOKUP(X2151,角色属性总表!AG:AI,3,FALSE)*VLOOKUP(AA2151,角色间职业划分!P:AG,8,FALSE)/角色间职业划分!$W$9</f>
        <v>1903.3560000000004</v>
      </c>
      <c r="AD2151">
        <f>VLOOKUP(AA2151,角色间职业划分!P:AP,26,FALSE)</f>
        <v>0.4</v>
      </c>
      <c r="AE2151">
        <f>VLOOKUP(X2151,角色属性总表!I:Q,3,FALSE)</f>
        <v>290.30400000000003</v>
      </c>
      <c r="AF2151">
        <f>VLOOKUP(AA2151,角色间职业划分!P:AP,11,FALSE)</f>
        <v>0.35</v>
      </c>
      <c r="AG2151">
        <f t="shared" si="334"/>
        <v>845.19182849521496</v>
      </c>
      <c r="AH2151">
        <f t="shared" si="335"/>
        <v>291</v>
      </c>
      <c r="AJ2151">
        <f t="shared" si="336"/>
        <v>554.19182849521496</v>
      </c>
      <c r="AK2151">
        <v>2147</v>
      </c>
    </row>
    <row r="2152" spans="1:37" x14ac:dyDescent="0.15">
      <c r="A2152">
        <v>2148</v>
      </c>
      <c r="B2152">
        <f>ROUND(VLOOKUP(X2152,角色属性总表!AG:AI,2,FALSE)/角色属性总表!$C$34,0)</f>
        <v>95</v>
      </c>
      <c r="C2152">
        <f>ROUND(VLOOKUP(X2152,角色属性总表!Y:AE,3,FALSE)/J2152,0)</f>
        <v>29</v>
      </c>
      <c r="D2152">
        <f>ROUND(VLOOKUP(X2152,角色属性总表!AG:AI,3,FALSE)/角色属性总表!$C$35,0)</f>
        <v>99</v>
      </c>
      <c r="E2152">
        <f t="shared" si="330"/>
        <v>450</v>
      </c>
      <c r="F2152">
        <f t="shared" si="331"/>
        <v>20</v>
      </c>
      <c r="G2152">
        <f t="shared" si="332"/>
        <v>12</v>
      </c>
      <c r="H2152">
        <v>0</v>
      </c>
      <c r="I2152">
        <f t="shared" si="337"/>
        <v>3</v>
      </c>
      <c r="J2152">
        <f>VLOOKUP(AA2152,角色间职业划分!P:AP,20,FALSE)</f>
        <v>9</v>
      </c>
      <c r="K2152">
        <f>IF(X2152=500,100,VLOOKUP(AA2152,角色间职业划分!P:AP,22,FALSE))</f>
        <v>100</v>
      </c>
      <c r="L2152">
        <f>IF(X2152=500,K2152,VLOOKUP(AA2152,角色间职业划分!P:AP,23,FALSE))</f>
        <v>60</v>
      </c>
      <c r="M2152">
        <f>VLOOKUP(AA2152,角色间职业划分!P:AP,24,FALSE)</f>
        <v>0</v>
      </c>
      <c r="N2152">
        <f>VLOOKUP(AA2152,角色间职业划分!P:AP,14)*100</f>
        <v>95</v>
      </c>
      <c r="O2152">
        <f>VLOOKUP(AA2152,角色间职业划分!P:Z,9,FALSE)</f>
        <v>0</v>
      </c>
      <c r="P2152">
        <f>VLOOKUP(AA2152,角色间职业划分!P:AP,10,FALSE)</f>
        <v>0</v>
      </c>
      <c r="Q2152">
        <f>VLOOKUP(AA2152,角色间职业划分!P:AP,15,FALSE)</f>
        <v>0</v>
      </c>
      <c r="R2152">
        <f>VLOOKUP(AA2152,角色间职业划分!P:AP,16,FALSE)</f>
        <v>0</v>
      </c>
      <c r="S2152">
        <f>VLOOKUP(AA2152,角色间职业划分!P:AP,17,FALSE)</f>
        <v>0</v>
      </c>
      <c r="T2152">
        <f>VLOOKUP(AA2152,角色间职业划分!P:AP,18,FALSE)</f>
        <v>0</v>
      </c>
      <c r="U2152">
        <f>VLOOKUP(AA2152,角色间职业划分!P:AP,27,FALSE)</f>
        <v>0</v>
      </c>
      <c r="V2152">
        <f t="shared" si="333"/>
        <v>4.9999999999999991</v>
      </c>
      <c r="W2152">
        <f>VLOOKUP(AA2152,角色间职业划分!P:Q,2,FALSE)</f>
        <v>20002</v>
      </c>
      <c r="X2152">
        <f t="shared" si="338"/>
        <v>27</v>
      </c>
      <c r="Y2152">
        <f>INT(VLOOKUP(X2152,角色属性总表!AG:AH,2,FALSE)*角色属性总表!$C$38)</f>
        <v>666</v>
      </c>
      <c r="AA2152">
        <f t="shared" si="339"/>
        <v>22</v>
      </c>
      <c r="AB2152">
        <f>VLOOKUP(X2152,角色属性总表!AG:AI,2,FALSE)*VLOOKUP(角色等级属性!AA2152,角色间职业划分!P:AG,13,FALSE)/角色间职业划分!$AB$9</f>
        <v>1126.1889663918835</v>
      </c>
      <c r="AC2152">
        <f>VLOOKUP(X2152,角色属性总表!AG:AI,3,FALSE)*VLOOKUP(AA2152,角色间职业划分!P:AG,8,FALSE)/角色间职业划分!$W$9</f>
        <v>1956.2270000000003</v>
      </c>
      <c r="AD2152">
        <f>VLOOKUP(AA2152,角色间职业划分!P:AP,26,FALSE)</f>
        <v>0.4</v>
      </c>
      <c r="AE2152">
        <f>VLOOKUP(X2152,角色属性总表!I:Q,3,FALSE)</f>
        <v>298.36799999999999</v>
      </c>
      <c r="AF2152">
        <f>VLOOKUP(AA2152,角色间职业划分!P:AP,11,FALSE)</f>
        <v>0.35</v>
      </c>
      <c r="AG2152">
        <f t="shared" si="334"/>
        <v>897.50642946666699</v>
      </c>
      <c r="AH2152">
        <f t="shared" si="335"/>
        <v>297</v>
      </c>
      <c r="AJ2152">
        <f t="shared" si="336"/>
        <v>600.50642946666699</v>
      </c>
      <c r="AK2152">
        <v>2148</v>
      </c>
    </row>
    <row r="2153" spans="1:37" x14ac:dyDescent="0.15">
      <c r="A2153">
        <v>2149</v>
      </c>
      <c r="B2153">
        <f>ROUND(VLOOKUP(X2153,角色属性总表!AG:AI,2,FALSE)/角色属性总表!$C$34,0)</f>
        <v>98</v>
      </c>
      <c r="C2153">
        <f>ROUND(VLOOKUP(X2153,角色属性总表!Y:AE,3,FALSE)/J2153,0)</f>
        <v>30</v>
      </c>
      <c r="D2153">
        <f>ROUND(VLOOKUP(X2153,角色属性总表!AG:AI,3,FALSE)/角色属性总表!$C$35,0)</f>
        <v>102</v>
      </c>
      <c r="E2153">
        <f t="shared" si="330"/>
        <v>462</v>
      </c>
      <c r="F2153">
        <f t="shared" si="331"/>
        <v>20</v>
      </c>
      <c r="G2153">
        <f t="shared" si="332"/>
        <v>12</v>
      </c>
      <c r="H2153">
        <v>0</v>
      </c>
      <c r="I2153">
        <f t="shared" si="337"/>
        <v>3</v>
      </c>
      <c r="J2153">
        <f>VLOOKUP(AA2153,角色间职业划分!P:AP,20,FALSE)</f>
        <v>9</v>
      </c>
      <c r="K2153">
        <f>IF(X2153=500,100,VLOOKUP(AA2153,角色间职业划分!P:AP,22,FALSE))</f>
        <v>100</v>
      </c>
      <c r="L2153">
        <f>IF(X2153=500,K2153,VLOOKUP(AA2153,角色间职业划分!P:AP,23,FALSE))</f>
        <v>60</v>
      </c>
      <c r="M2153">
        <f>VLOOKUP(AA2153,角色间职业划分!P:AP,24,FALSE)</f>
        <v>0</v>
      </c>
      <c r="N2153">
        <f>VLOOKUP(AA2153,角色间职业划分!P:AP,14)*100</f>
        <v>95</v>
      </c>
      <c r="O2153">
        <f>VLOOKUP(AA2153,角色间职业划分!P:Z,9,FALSE)</f>
        <v>0</v>
      </c>
      <c r="P2153">
        <f>VLOOKUP(AA2153,角色间职业划分!P:AP,10,FALSE)</f>
        <v>0</v>
      </c>
      <c r="Q2153">
        <f>VLOOKUP(AA2153,角色间职业划分!P:AP,15,FALSE)</f>
        <v>0</v>
      </c>
      <c r="R2153">
        <f>VLOOKUP(AA2153,角色间职业划分!P:AP,16,FALSE)</f>
        <v>0</v>
      </c>
      <c r="S2153">
        <f>VLOOKUP(AA2153,角色间职业划分!P:AP,17,FALSE)</f>
        <v>0</v>
      </c>
      <c r="T2153">
        <f>VLOOKUP(AA2153,角色间职业划分!P:AP,18,FALSE)</f>
        <v>0</v>
      </c>
      <c r="U2153">
        <f>VLOOKUP(AA2153,角色间职业划分!P:AP,27,FALSE)</f>
        <v>0</v>
      </c>
      <c r="V2153">
        <f t="shared" si="333"/>
        <v>4.9999999999999991</v>
      </c>
      <c r="W2153">
        <f>VLOOKUP(AA2153,角色间职业划分!P:Q,2,FALSE)</f>
        <v>20002</v>
      </c>
      <c r="X2153">
        <f t="shared" si="338"/>
        <v>28</v>
      </c>
      <c r="Y2153">
        <f>INT(VLOOKUP(X2153,角色属性总表!AG:AH,2,FALSE)*角色属性总表!$C$38)</f>
        <v>684</v>
      </c>
      <c r="AA2153">
        <f t="shared" si="339"/>
        <v>22</v>
      </c>
      <c r="AB2153">
        <f>VLOOKUP(X2153,角色属性总表!AG:AI,2,FALSE)*VLOOKUP(角色等级属性!AA2153,角色间职业划分!P:AG,13,FALSE)/角色间职业划分!$AB$9</f>
        <v>1156.6265060240964</v>
      </c>
      <c r="AC2153">
        <f>VLOOKUP(X2153,角色属性总表!AG:AI,3,FALSE)*VLOOKUP(AA2153,角色间职业划分!P:AG,8,FALSE)/角色间职业划分!$W$9</f>
        <v>2009.0980000000002</v>
      </c>
      <c r="AD2153">
        <f>VLOOKUP(AA2153,角色间职业划分!P:AP,26,FALSE)</f>
        <v>0.4</v>
      </c>
      <c r="AE2153">
        <f>VLOOKUP(X2153,角色属性总表!I:Q,3,FALSE)</f>
        <v>306.43199999999996</v>
      </c>
      <c r="AF2153">
        <f>VLOOKUP(AA2153,角色间职业划分!P:AP,11,FALSE)</f>
        <v>0.35</v>
      </c>
      <c r="AG2153">
        <f t="shared" si="334"/>
        <v>951.04964758507606</v>
      </c>
      <c r="AH2153">
        <f t="shared" si="335"/>
        <v>306</v>
      </c>
      <c r="AJ2153">
        <f t="shared" si="336"/>
        <v>645.04964758507606</v>
      </c>
      <c r="AK2153">
        <v>2149</v>
      </c>
    </row>
    <row r="2154" spans="1:37" x14ac:dyDescent="0.15">
      <c r="A2154">
        <v>2150</v>
      </c>
      <c r="B2154">
        <f>ROUND(VLOOKUP(X2154,角色属性总表!AG:AI,2,FALSE)/角色属性总表!$C$34,0)</f>
        <v>100</v>
      </c>
      <c r="C2154">
        <f>ROUND(VLOOKUP(X2154,角色属性总表!Y:AE,3,FALSE)/J2154,0)</f>
        <v>32</v>
      </c>
      <c r="D2154">
        <f>ROUND(VLOOKUP(X2154,角色属性总表!AG:AI,3,FALSE)/角色属性总表!$C$35,0)</f>
        <v>105</v>
      </c>
      <c r="E2154">
        <f t="shared" si="330"/>
        <v>474</v>
      </c>
      <c r="F2154">
        <f t="shared" si="331"/>
        <v>20</v>
      </c>
      <c r="G2154">
        <f t="shared" si="332"/>
        <v>12</v>
      </c>
      <c r="H2154">
        <v>0</v>
      </c>
      <c r="I2154">
        <f t="shared" si="337"/>
        <v>3</v>
      </c>
      <c r="J2154">
        <f>VLOOKUP(AA2154,角色间职业划分!P:AP,20,FALSE)</f>
        <v>9</v>
      </c>
      <c r="K2154">
        <f>IF(X2154=500,100,VLOOKUP(AA2154,角色间职业划分!P:AP,22,FALSE))</f>
        <v>100</v>
      </c>
      <c r="L2154">
        <f>IF(X2154=500,K2154,VLOOKUP(AA2154,角色间职业划分!P:AP,23,FALSE))</f>
        <v>60</v>
      </c>
      <c r="M2154">
        <f>VLOOKUP(AA2154,角色间职业划分!P:AP,24,FALSE)</f>
        <v>0</v>
      </c>
      <c r="N2154">
        <f>VLOOKUP(AA2154,角色间职业划分!P:AP,14)*100</f>
        <v>95</v>
      </c>
      <c r="O2154">
        <f>VLOOKUP(AA2154,角色间职业划分!P:Z,9,FALSE)</f>
        <v>0</v>
      </c>
      <c r="P2154">
        <f>VLOOKUP(AA2154,角色间职业划分!P:AP,10,FALSE)</f>
        <v>0</v>
      </c>
      <c r="Q2154">
        <f>VLOOKUP(AA2154,角色间职业划分!P:AP,15,FALSE)</f>
        <v>0</v>
      </c>
      <c r="R2154">
        <f>VLOOKUP(AA2154,角色间职业划分!P:AP,16,FALSE)</f>
        <v>0</v>
      </c>
      <c r="S2154">
        <f>VLOOKUP(AA2154,角色间职业划分!P:AP,17,FALSE)</f>
        <v>0</v>
      </c>
      <c r="T2154">
        <f>VLOOKUP(AA2154,角色间职业划分!P:AP,18,FALSE)</f>
        <v>0</v>
      </c>
      <c r="U2154">
        <f>VLOOKUP(AA2154,角色间职业划分!P:AP,27,FALSE)</f>
        <v>0</v>
      </c>
      <c r="V2154">
        <f t="shared" si="333"/>
        <v>4.9999999999999991</v>
      </c>
      <c r="W2154">
        <f>VLOOKUP(AA2154,角色间职业划分!P:Q,2,FALSE)</f>
        <v>20002</v>
      </c>
      <c r="X2154">
        <f t="shared" si="338"/>
        <v>29</v>
      </c>
      <c r="Y2154">
        <f>INT(VLOOKUP(X2154,角色属性总表!AG:AH,2,FALSE)*角色属性总表!$C$38)</f>
        <v>702</v>
      </c>
      <c r="AA2154">
        <f t="shared" si="339"/>
        <v>22</v>
      </c>
      <c r="AB2154">
        <f>VLOOKUP(X2154,角色属性总表!AG:AI,2,FALSE)*VLOOKUP(角色等级属性!AA2154,角色间职业划分!P:AG,13,FALSE)/角色间职业划分!$AB$9</f>
        <v>1187.0640456563096</v>
      </c>
      <c r="AC2154">
        <f>VLOOKUP(X2154,角色属性总表!AG:AI,3,FALSE)*VLOOKUP(AA2154,角色间职业划分!P:AG,8,FALSE)/角色间职业划分!$W$9</f>
        <v>2061.9690000000001</v>
      </c>
      <c r="AD2154">
        <f>VLOOKUP(AA2154,角色间职业划分!P:AP,26,FALSE)</f>
        <v>0.4</v>
      </c>
      <c r="AE2154">
        <f>VLOOKUP(X2154,角色属性总表!I:Q,3,FALSE)</f>
        <v>314.49599999999998</v>
      </c>
      <c r="AF2154">
        <f>VLOOKUP(AA2154,角色间职业划分!P:AP,11,FALSE)</f>
        <v>0.35</v>
      </c>
      <c r="AG2154">
        <f t="shared" si="334"/>
        <v>1005.8104618515899</v>
      </c>
      <c r="AH2154">
        <f t="shared" si="335"/>
        <v>315</v>
      </c>
      <c r="AJ2154">
        <f t="shared" si="336"/>
        <v>690.81046185158993</v>
      </c>
      <c r="AK2154">
        <v>2150</v>
      </c>
    </row>
    <row r="2155" spans="1:37" x14ac:dyDescent="0.15">
      <c r="A2155">
        <v>2151</v>
      </c>
      <c r="B2155">
        <f>ROUND(VLOOKUP(X2155,角色属性总表!AG:AI,2,FALSE)/角色属性总表!$C$34,0)</f>
        <v>103</v>
      </c>
      <c r="C2155">
        <f>ROUND(VLOOKUP(X2155,角色属性总表!Y:AE,3,FALSE)/J2155,0)</f>
        <v>33</v>
      </c>
      <c r="D2155">
        <f>ROUND(VLOOKUP(X2155,角色属性总表!AG:AI,3,FALSE)/角色属性总表!$C$35,0)</f>
        <v>108</v>
      </c>
      <c r="E2155">
        <f t="shared" si="330"/>
        <v>487</v>
      </c>
      <c r="F2155">
        <f t="shared" si="331"/>
        <v>20</v>
      </c>
      <c r="G2155">
        <f t="shared" si="332"/>
        <v>12</v>
      </c>
      <c r="H2155">
        <v>0</v>
      </c>
      <c r="I2155">
        <f t="shared" si="337"/>
        <v>3</v>
      </c>
      <c r="J2155">
        <f>VLOOKUP(AA2155,角色间职业划分!P:AP,20,FALSE)</f>
        <v>9</v>
      </c>
      <c r="K2155">
        <f>IF(X2155=500,100,VLOOKUP(AA2155,角色间职业划分!P:AP,22,FALSE))</f>
        <v>100</v>
      </c>
      <c r="L2155">
        <f>IF(X2155=500,K2155,VLOOKUP(AA2155,角色间职业划分!P:AP,23,FALSE))</f>
        <v>60</v>
      </c>
      <c r="M2155">
        <f>VLOOKUP(AA2155,角色间职业划分!P:AP,24,FALSE)</f>
        <v>0</v>
      </c>
      <c r="N2155">
        <f>VLOOKUP(AA2155,角色间职业划分!P:AP,14)*100</f>
        <v>95</v>
      </c>
      <c r="O2155">
        <f>VLOOKUP(AA2155,角色间职业划分!P:Z,9,FALSE)</f>
        <v>0</v>
      </c>
      <c r="P2155">
        <f>VLOOKUP(AA2155,角色间职业划分!P:AP,10,FALSE)</f>
        <v>0</v>
      </c>
      <c r="Q2155">
        <f>VLOOKUP(AA2155,角色间职业划分!P:AP,15,FALSE)</f>
        <v>0</v>
      </c>
      <c r="R2155">
        <f>VLOOKUP(AA2155,角色间职业划分!P:AP,16,FALSE)</f>
        <v>0</v>
      </c>
      <c r="S2155">
        <f>VLOOKUP(AA2155,角色间职业划分!P:AP,17,FALSE)</f>
        <v>0</v>
      </c>
      <c r="T2155">
        <f>VLOOKUP(AA2155,角色间职业划分!P:AP,18,FALSE)</f>
        <v>0</v>
      </c>
      <c r="U2155">
        <f>VLOOKUP(AA2155,角色间职业划分!P:AP,27,FALSE)</f>
        <v>0</v>
      </c>
      <c r="V2155">
        <f t="shared" si="333"/>
        <v>4.9999999999999991</v>
      </c>
      <c r="W2155">
        <f>VLOOKUP(AA2155,角色间职业划分!P:Q,2,FALSE)</f>
        <v>20002</v>
      </c>
      <c r="X2155">
        <f t="shared" si="338"/>
        <v>30</v>
      </c>
      <c r="Y2155">
        <f>INT(VLOOKUP(X2155,角色属性总表!AG:AH,2,FALSE)*角色属性总表!$C$38)</f>
        <v>720</v>
      </c>
      <c r="AA2155">
        <f t="shared" si="339"/>
        <v>22</v>
      </c>
      <c r="AB2155">
        <f>VLOOKUP(X2155,角色属性总表!AG:AI,2,FALSE)*VLOOKUP(角色等级属性!AA2155,角色间职业划分!P:AG,13,FALSE)/角色间职业划分!$AB$9</f>
        <v>1217.5015852885226</v>
      </c>
      <c r="AC2155">
        <f>VLOOKUP(X2155,角色属性总表!AG:AI,3,FALSE)*VLOOKUP(AA2155,角色间职业划分!P:AG,8,FALSE)/角色间职业划分!$W$9</f>
        <v>2114.84</v>
      </c>
      <c r="AD2155">
        <f>VLOOKUP(AA2155,角色间职业划分!P:AP,26,FALSE)</f>
        <v>0.4</v>
      </c>
      <c r="AE2155">
        <f>VLOOKUP(X2155,角色属性总表!I:Q,3,FALSE)</f>
        <v>322.56</v>
      </c>
      <c r="AF2155">
        <f>VLOOKUP(AA2155,角色间职业划分!P:AP,11,FALSE)</f>
        <v>0.35</v>
      </c>
      <c r="AG2155">
        <f t="shared" si="334"/>
        <v>1061.7785643970906</v>
      </c>
      <c r="AH2155">
        <f t="shared" si="335"/>
        <v>324</v>
      </c>
      <c r="AJ2155">
        <f t="shared" si="336"/>
        <v>737.77856439709058</v>
      </c>
      <c r="AK2155">
        <v>2151</v>
      </c>
    </row>
    <row r="2156" spans="1:37" x14ac:dyDescent="0.15">
      <c r="A2156">
        <v>2152</v>
      </c>
      <c r="B2156">
        <f>ROUND(VLOOKUP(X2156,角色属性总表!AG:AI,2,FALSE)/角色属性总表!$C$34,0)</f>
        <v>105</v>
      </c>
      <c r="C2156">
        <f>ROUND(VLOOKUP(X2156,角色属性总表!Y:AE,3,FALSE)/J2156,0)</f>
        <v>34</v>
      </c>
      <c r="D2156">
        <f>ROUND(VLOOKUP(X2156,角色属性总表!AG:AI,3,FALSE)/角色属性总表!$C$35,0)</f>
        <v>110</v>
      </c>
      <c r="E2156">
        <f t="shared" si="330"/>
        <v>499</v>
      </c>
      <c r="F2156">
        <f t="shared" si="331"/>
        <v>20</v>
      </c>
      <c r="G2156">
        <f t="shared" si="332"/>
        <v>12</v>
      </c>
      <c r="H2156">
        <v>0</v>
      </c>
      <c r="I2156">
        <f t="shared" si="337"/>
        <v>3</v>
      </c>
      <c r="J2156">
        <f>VLOOKUP(AA2156,角色间职业划分!P:AP,20,FALSE)</f>
        <v>9</v>
      </c>
      <c r="K2156">
        <f>IF(X2156=500,100,VLOOKUP(AA2156,角色间职业划分!P:AP,22,FALSE))</f>
        <v>100</v>
      </c>
      <c r="L2156">
        <f>IF(X2156=500,K2156,VLOOKUP(AA2156,角色间职业划分!P:AP,23,FALSE))</f>
        <v>60</v>
      </c>
      <c r="M2156">
        <f>VLOOKUP(AA2156,角色间职业划分!P:AP,24,FALSE)</f>
        <v>0</v>
      </c>
      <c r="N2156">
        <f>VLOOKUP(AA2156,角色间职业划分!P:AP,14)*100</f>
        <v>95</v>
      </c>
      <c r="O2156">
        <f>VLOOKUP(AA2156,角色间职业划分!P:Z,9,FALSE)</f>
        <v>0</v>
      </c>
      <c r="P2156">
        <f>VLOOKUP(AA2156,角色间职业划分!P:AP,10,FALSE)</f>
        <v>0</v>
      </c>
      <c r="Q2156">
        <f>VLOOKUP(AA2156,角色间职业划分!P:AP,15,FALSE)</f>
        <v>0</v>
      </c>
      <c r="R2156">
        <f>VLOOKUP(AA2156,角色间职业划分!P:AP,16,FALSE)</f>
        <v>0</v>
      </c>
      <c r="S2156">
        <f>VLOOKUP(AA2156,角色间职业划分!P:AP,17,FALSE)</f>
        <v>0</v>
      </c>
      <c r="T2156">
        <f>VLOOKUP(AA2156,角色间职业划分!P:AP,18,FALSE)</f>
        <v>0</v>
      </c>
      <c r="U2156">
        <f>VLOOKUP(AA2156,角色间职业划分!P:AP,27,FALSE)</f>
        <v>0</v>
      </c>
      <c r="V2156">
        <f t="shared" si="333"/>
        <v>4.9999999999999991</v>
      </c>
      <c r="W2156">
        <f>VLOOKUP(AA2156,角色间职业划分!P:Q,2,FALSE)</f>
        <v>20002</v>
      </c>
      <c r="X2156">
        <f t="shared" si="338"/>
        <v>31</v>
      </c>
      <c r="Y2156">
        <f>INT(VLOOKUP(X2156,角色属性总表!AG:AH,2,FALSE)*角色属性总表!$C$38)</f>
        <v>738</v>
      </c>
      <c r="AA2156">
        <f t="shared" si="339"/>
        <v>22</v>
      </c>
      <c r="AB2156">
        <f>VLOOKUP(X2156,角色属性总表!AG:AI,2,FALSE)*VLOOKUP(角色等级属性!AA2156,角色间职业划分!P:AG,13,FALSE)/角色间职业划分!$AB$9</f>
        <v>1247.9391249207354</v>
      </c>
      <c r="AC2156">
        <f>VLOOKUP(X2156,角色属性总表!AG:AI,3,FALSE)*VLOOKUP(AA2156,角色间职业划分!P:AG,8,FALSE)/角色间职业划分!$W$9</f>
        <v>2167.7109999999998</v>
      </c>
      <c r="AD2156">
        <f>VLOOKUP(AA2156,角色间职业划分!P:AP,26,FALSE)</f>
        <v>0.4</v>
      </c>
      <c r="AE2156">
        <f>VLOOKUP(X2156,角色属性总表!I:Q,3,FALSE)</f>
        <v>330.62400000000002</v>
      </c>
      <c r="AF2156">
        <f>VLOOKUP(AA2156,角色间职业划分!P:AP,11,FALSE)</f>
        <v>0.35</v>
      </c>
      <c r="AG2156">
        <f t="shared" si="334"/>
        <v>1118.9443003165779</v>
      </c>
      <c r="AH2156">
        <f t="shared" si="335"/>
        <v>330</v>
      </c>
      <c r="AJ2156">
        <f t="shared" si="336"/>
        <v>788.94430031657794</v>
      </c>
      <c r="AK2156">
        <v>2152</v>
      </c>
    </row>
    <row r="2157" spans="1:37" x14ac:dyDescent="0.15">
      <c r="A2157">
        <v>2153</v>
      </c>
      <c r="B2157">
        <f>ROUND(VLOOKUP(X2157,角色属性总表!AG:AI,2,FALSE)/角色属性总表!$C$34,0)</f>
        <v>108</v>
      </c>
      <c r="C2157">
        <f>ROUND(VLOOKUP(X2157,角色属性总表!Y:AE,3,FALSE)/J2157,0)</f>
        <v>36</v>
      </c>
      <c r="D2157">
        <f>ROUND(VLOOKUP(X2157,角色属性总表!AG:AI,3,FALSE)/角色属性总表!$C$35,0)</f>
        <v>113</v>
      </c>
      <c r="E2157">
        <f t="shared" si="330"/>
        <v>511</v>
      </c>
      <c r="F2157">
        <f t="shared" si="331"/>
        <v>20</v>
      </c>
      <c r="G2157">
        <f t="shared" si="332"/>
        <v>12</v>
      </c>
      <c r="H2157">
        <v>0</v>
      </c>
      <c r="I2157">
        <f t="shared" si="337"/>
        <v>3</v>
      </c>
      <c r="J2157">
        <f>VLOOKUP(AA2157,角色间职业划分!P:AP,20,FALSE)</f>
        <v>9</v>
      </c>
      <c r="K2157">
        <f>IF(X2157=500,100,VLOOKUP(AA2157,角色间职业划分!P:AP,22,FALSE))</f>
        <v>100</v>
      </c>
      <c r="L2157">
        <f>IF(X2157=500,K2157,VLOOKUP(AA2157,角色间职业划分!P:AP,23,FALSE))</f>
        <v>60</v>
      </c>
      <c r="M2157">
        <f>VLOOKUP(AA2157,角色间职业划分!P:AP,24,FALSE)</f>
        <v>0</v>
      </c>
      <c r="N2157">
        <f>VLOOKUP(AA2157,角色间职业划分!P:AP,14)*100</f>
        <v>95</v>
      </c>
      <c r="O2157">
        <f>VLOOKUP(AA2157,角色间职业划分!P:Z,9,FALSE)</f>
        <v>0</v>
      </c>
      <c r="P2157">
        <f>VLOOKUP(AA2157,角色间职业划分!P:AP,10,FALSE)</f>
        <v>0</v>
      </c>
      <c r="Q2157">
        <f>VLOOKUP(AA2157,角色间职业划分!P:AP,15,FALSE)</f>
        <v>0</v>
      </c>
      <c r="R2157">
        <f>VLOOKUP(AA2157,角色间职业划分!P:AP,16,FALSE)</f>
        <v>0</v>
      </c>
      <c r="S2157">
        <f>VLOOKUP(AA2157,角色间职业划分!P:AP,17,FALSE)</f>
        <v>0</v>
      </c>
      <c r="T2157">
        <f>VLOOKUP(AA2157,角色间职业划分!P:AP,18,FALSE)</f>
        <v>0</v>
      </c>
      <c r="U2157">
        <f>VLOOKUP(AA2157,角色间职业划分!P:AP,27,FALSE)</f>
        <v>0</v>
      </c>
      <c r="V2157">
        <f t="shared" si="333"/>
        <v>4.9999999999999991</v>
      </c>
      <c r="W2157">
        <f>VLOOKUP(AA2157,角色间职业划分!P:Q,2,FALSE)</f>
        <v>20002</v>
      </c>
      <c r="X2157">
        <f t="shared" si="338"/>
        <v>32</v>
      </c>
      <c r="Y2157">
        <f>INT(VLOOKUP(X2157,角色属性总表!AG:AH,2,FALSE)*角色属性总表!$C$38)</f>
        <v>756</v>
      </c>
      <c r="AA2157">
        <f t="shared" si="339"/>
        <v>22</v>
      </c>
      <c r="AB2157">
        <f>VLOOKUP(X2157,角色属性总表!AG:AI,2,FALSE)*VLOOKUP(角色等级属性!AA2157,角色间职业划分!P:AG,13,FALSE)/角色间职业划分!$AB$9</f>
        <v>1278.3766645529488</v>
      </c>
      <c r="AC2157">
        <f>VLOOKUP(X2157,角色属性总表!AG:AI,3,FALSE)*VLOOKUP(AA2157,角色间职业划分!P:AG,8,FALSE)/角色间职业划分!$W$9</f>
        <v>2220.5819999999999</v>
      </c>
      <c r="AD2157">
        <f>VLOOKUP(AA2157,角色间职业划分!P:AP,26,FALSE)</f>
        <v>0.4</v>
      </c>
      <c r="AE2157">
        <f>VLOOKUP(X2157,角色属性总表!I:Q,3,FALSE)</f>
        <v>338.68799999999999</v>
      </c>
      <c r="AF2157">
        <f>VLOOKUP(AA2157,角色间职业划分!P:AP,11,FALSE)</f>
        <v>0.35</v>
      </c>
      <c r="AG2157">
        <f t="shared" si="334"/>
        <v>1177.2986144072111</v>
      </c>
      <c r="AH2157">
        <f t="shared" si="335"/>
        <v>339</v>
      </c>
      <c r="AJ2157">
        <f t="shared" si="336"/>
        <v>838.29861440721106</v>
      </c>
      <c r="AK2157">
        <v>2153</v>
      </c>
    </row>
    <row r="2158" spans="1:37" x14ac:dyDescent="0.15">
      <c r="A2158">
        <v>2154</v>
      </c>
      <c r="B2158">
        <f>ROUND(VLOOKUP(X2158,角色属性总表!AG:AI,2,FALSE)/角色属性总表!$C$34,0)</f>
        <v>111</v>
      </c>
      <c r="C2158">
        <f>ROUND(VLOOKUP(X2158,角色属性总表!Y:AE,3,FALSE)/J2158,0)</f>
        <v>37</v>
      </c>
      <c r="D2158">
        <f>ROUND(VLOOKUP(X2158,角色属性总表!AG:AI,3,FALSE)/角色属性总表!$C$35,0)</f>
        <v>116</v>
      </c>
      <c r="E2158">
        <f t="shared" si="330"/>
        <v>523</v>
      </c>
      <c r="F2158">
        <f t="shared" si="331"/>
        <v>20</v>
      </c>
      <c r="G2158">
        <f t="shared" si="332"/>
        <v>12</v>
      </c>
      <c r="H2158">
        <v>0</v>
      </c>
      <c r="I2158">
        <f t="shared" si="337"/>
        <v>3</v>
      </c>
      <c r="J2158">
        <f>VLOOKUP(AA2158,角色间职业划分!P:AP,20,FALSE)</f>
        <v>9</v>
      </c>
      <c r="K2158">
        <f>IF(X2158=500,100,VLOOKUP(AA2158,角色间职业划分!P:AP,22,FALSE))</f>
        <v>100</v>
      </c>
      <c r="L2158">
        <f>IF(X2158=500,K2158,VLOOKUP(AA2158,角色间职业划分!P:AP,23,FALSE))</f>
        <v>60</v>
      </c>
      <c r="M2158">
        <f>VLOOKUP(AA2158,角色间职业划分!P:AP,24,FALSE)</f>
        <v>0</v>
      </c>
      <c r="N2158">
        <f>VLOOKUP(AA2158,角色间职业划分!P:AP,14)*100</f>
        <v>95</v>
      </c>
      <c r="O2158">
        <f>VLOOKUP(AA2158,角色间职业划分!P:Z,9,FALSE)</f>
        <v>0</v>
      </c>
      <c r="P2158">
        <f>VLOOKUP(AA2158,角色间职业划分!P:AP,10,FALSE)</f>
        <v>0</v>
      </c>
      <c r="Q2158">
        <f>VLOOKUP(AA2158,角色间职业划分!P:AP,15,FALSE)</f>
        <v>0</v>
      </c>
      <c r="R2158">
        <f>VLOOKUP(AA2158,角色间职业划分!P:AP,16,FALSE)</f>
        <v>0</v>
      </c>
      <c r="S2158">
        <f>VLOOKUP(AA2158,角色间职业划分!P:AP,17,FALSE)</f>
        <v>0</v>
      </c>
      <c r="T2158">
        <f>VLOOKUP(AA2158,角色间职业划分!P:AP,18,FALSE)</f>
        <v>0</v>
      </c>
      <c r="U2158">
        <f>VLOOKUP(AA2158,角色间职业划分!P:AP,27,FALSE)</f>
        <v>0</v>
      </c>
      <c r="V2158">
        <f t="shared" si="333"/>
        <v>4.9999999999999991</v>
      </c>
      <c r="W2158">
        <f>VLOOKUP(AA2158,角色间职业划分!P:Q,2,FALSE)</f>
        <v>20002</v>
      </c>
      <c r="X2158">
        <f t="shared" si="338"/>
        <v>33</v>
      </c>
      <c r="Y2158">
        <f>INT(VLOOKUP(X2158,角色属性总表!AG:AH,2,FALSE)*角色属性总表!$C$38)</f>
        <v>774</v>
      </c>
      <c r="AA2158">
        <f t="shared" si="339"/>
        <v>22</v>
      </c>
      <c r="AB2158">
        <f>VLOOKUP(X2158,角色属性总表!AG:AI,2,FALSE)*VLOOKUP(角色等级属性!AA2158,角色间职业划分!P:AG,13,FALSE)/角色间职业划分!$AB$9</f>
        <v>1308.8142041851618</v>
      </c>
      <c r="AC2158">
        <f>VLOOKUP(X2158,角色属性总表!AG:AI,3,FALSE)*VLOOKUP(AA2158,角色间职业划分!P:AG,8,FALSE)/角色间职业划分!$W$9</f>
        <v>2273.453</v>
      </c>
      <c r="AD2158">
        <f>VLOOKUP(AA2158,角色间职业划分!P:AP,26,FALSE)</f>
        <v>0.4</v>
      </c>
      <c r="AE2158">
        <f>VLOOKUP(X2158,角色属性总表!I:Q,3,FALSE)</f>
        <v>346.75200000000001</v>
      </c>
      <c r="AF2158">
        <f>VLOOKUP(AA2158,角色间职业划分!P:AP,11,FALSE)</f>
        <v>0.35</v>
      </c>
      <c r="AG2158">
        <f t="shared" si="334"/>
        <v>1236.8330038267306</v>
      </c>
      <c r="AH2158">
        <f t="shared" si="335"/>
        <v>348</v>
      </c>
      <c r="AJ2158">
        <f t="shared" si="336"/>
        <v>888.83300382673065</v>
      </c>
      <c r="AK2158">
        <v>2154</v>
      </c>
    </row>
    <row r="2159" spans="1:37" x14ac:dyDescent="0.15">
      <c r="A2159">
        <v>2155</v>
      </c>
      <c r="B2159">
        <f>ROUND(VLOOKUP(X2159,角色属性总表!AG:AI,2,FALSE)/角色属性总表!$C$34,0)</f>
        <v>113</v>
      </c>
      <c r="C2159">
        <f>ROUND(VLOOKUP(X2159,角色属性总表!Y:AE,3,FALSE)/J2159,0)</f>
        <v>39</v>
      </c>
      <c r="D2159">
        <f>ROUND(VLOOKUP(X2159,角色属性总表!AG:AI,3,FALSE)/角色属性总表!$C$35,0)</f>
        <v>118</v>
      </c>
      <c r="E2159">
        <f t="shared" si="330"/>
        <v>535</v>
      </c>
      <c r="F2159">
        <f t="shared" si="331"/>
        <v>20</v>
      </c>
      <c r="G2159">
        <f t="shared" si="332"/>
        <v>12</v>
      </c>
      <c r="H2159">
        <v>0</v>
      </c>
      <c r="I2159">
        <f t="shared" si="337"/>
        <v>3</v>
      </c>
      <c r="J2159">
        <f>VLOOKUP(AA2159,角色间职业划分!P:AP,20,FALSE)</f>
        <v>9</v>
      </c>
      <c r="K2159">
        <f>IF(X2159=500,100,VLOOKUP(AA2159,角色间职业划分!P:AP,22,FALSE))</f>
        <v>100</v>
      </c>
      <c r="L2159">
        <f>IF(X2159=500,K2159,VLOOKUP(AA2159,角色间职业划分!P:AP,23,FALSE))</f>
        <v>60</v>
      </c>
      <c r="M2159">
        <f>VLOOKUP(AA2159,角色间职业划分!P:AP,24,FALSE)</f>
        <v>0</v>
      </c>
      <c r="N2159">
        <f>VLOOKUP(AA2159,角色间职业划分!P:AP,14)*100</f>
        <v>95</v>
      </c>
      <c r="O2159">
        <f>VLOOKUP(AA2159,角色间职业划分!P:Z,9,FALSE)</f>
        <v>0</v>
      </c>
      <c r="P2159">
        <f>VLOOKUP(AA2159,角色间职业划分!P:AP,10,FALSE)</f>
        <v>0</v>
      </c>
      <c r="Q2159">
        <f>VLOOKUP(AA2159,角色间职业划分!P:AP,15,FALSE)</f>
        <v>0</v>
      </c>
      <c r="R2159">
        <f>VLOOKUP(AA2159,角色间职业划分!P:AP,16,FALSE)</f>
        <v>0</v>
      </c>
      <c r="S2159">
        <f>VLOOKUP(AA2159,角色间职业划分!P:AP,17,FALSE)</f>
        <v>0</v>
      </c>
      <c r="T2159">
        <f>VLOOKUP(AA2159,角色间职业划分!P:AP,18,FALSE)</f>
        <v>0</v>
      </c>
      <c r="U2159">
        <f>VLOOKUP(AA2159,角色间职业划分!P:AP,27,FALSE)</f>
        <v>0</v>
      </c>
      <c r="V2159">
        <f t="shared" si="333"/>
        <v>4.9999999999999991</v>
      </c>
      <c r="W2159">
        <f>VLOOKUP(AA2159,角色间职业划分!P:Q,2,FALSE)</f>
        <v>20002</v>
      </c>
      <c r="X2159">
        <f t="shared" si="338"/>
        <v>34</v>
      </c>
      <c r="Y2159">
        <f>INT(VLOOKUP(X2159,角色属性总表!AG:AH,2,FALSE)*角色属性总表!$C$38)</f>
        <v>792</v>
      </c>
      <c r="AA2159">
        <f t="shared" si="339"/>
        <v>22</v>
      </c>
      <c r="AB2159">
        <f>VLOOKUP(X2159,角色属性总表!AG:AI,2,FALSE)*VLOOKUP(角色等级属性!AA2159,角色间职业划分!P:AG,13,FALSE)/角色间职业划分!$AB$9</f>
        <v>1339.251743817375</v>
      </c>
      <c r="AC2159">
        <f>VLOOKUP(X2159,角色属性总表!AG:AI,3,FALSE)*VLOOKUP(AA2159,角色间职业划分!P:AG,8,FALSE)/角色间职业划分!$W$9</f>
        <v>2326.3240000000001</v>
      </c>
      <c r="AD2159">
        <f>VLOOKUP(AA2159,角色间职业划分!P:AP,26,FALSE)</f>
        <v>0.4</v>
      </c>
      <c r="AE2159">
        <f>VLOOKUP(X2159,角色属性总表!I:Q,3,FALSE)</f>
        <v>354.81600000000003</v>
      </c>
      <c r="AF2159">
        <f>VLOOKUP(AA2159,角色间职业划分!P:AP,11,FALSE)</f>
        <v>0.35</v>
      </c>
      <c r="AG2159">
        <f t="shared" si="334"/>
        <v>1297.5394758547525</v>
      </c>
      <c r="AH2159">
        <f t="shared" si="335"/>
        <v>354</v>
      </c>
      <c r="AJ2159">
        <f t="shared" si="336"/>
        <v>943.53947585475248</v>
      </c>
      <c r="AK2159">
        <v>2155</v>
      </c>
    </row>
    <row r="2160" spans="1:37" x14ac:dyDescent="0.15">
      <c r="A2160">
        <v>2156</v>
      </c>
      <c r="B2160">
        <f>ROUND(VLOOKUP(X2160,角色属性总表!AG:AI,2,FALSE)/角色属性总表!$C$34,0)</f>
        <v>116</v>
      </c>
      <c r="C2160">
        <f>ROUND(VLOOKUP(X2160,角色属性总表!Y:AE,3,FALSE)/J2160,0)</f>
        <v>40</v>
      </c>
      <c r="D2160">
        <f>ROUND(VLOOKUP(X2160,角色属性总表!AG:AI,3,FALSE)/角色属性总表!$C$35,0)</f>
        <v>121</v>
      </c>
      <c r="E2160">
        <f t="shared" si="330"/>
        <v>547</v>
      </c>
      <c r="F2160">
        <f t="shared" si="331"/>
        <v>20</v>
      </c>
      <c r="G2160">
        <f t="shared" si="332"/>
        <v>12</v>
      </c>
      <c r="H2160">
        <v>0</v>
      </c>
      <c r="I2160">
        <f t="shared" si="337"/>
        <v>3</v>
      </c>
      <c r="J2160">
        <f>VLOOKUP(AA2160,角色间职业划分!P:AP,20,FALSE)</f>
        <v>9</v>
      </c>
      <c r="K2160">
        <f>IF(X2160=500,100,VLOOKUP(AA2160,角色间职业划分!P:AP,22,FALSE))</f>
        <v>100</v>
      </c>
      <c r="L2160">
        <f>IF(X2160=500,K2160,VLOOKUP(AA2160,角色间职业划分!P:AP,23,FALSE))</f>
        <v>60</v>
      </c>
      <c r="M2160">
        <f>VLOOKUP(AA2160,角色间职业划分!P:AP,24,FALSE)</f>
        <v>0</v>
      </c>
      <c r="N2160">
        <f>VLOOKUP(AA2160,角色间职业划分!P:AP,14)*100</f>
        <v>95</v>
      </c>
      <c r="O2160">
        <f>VLOOKUP(AA2160,角色间职业划分!P:Z,9,FALSE)</f>
        <v>0</v>
      </c>
      <c r="P2160">
        <f>VLOOKUP(AA2160,角色间职业划分!P:AP,10,FALSE)</f>
        <v>0</v>
      </c>
      <c r="Q2160">
        <f>VLOOKUP(AA2160,角色间职业划分!P:AP,15,FALSE)</f>
        <v>0</v>
      </c>
      <c r="R2160">
        <f>VLOOKUP(AA2160,角色间职业划分!P:AP,16,FALSE)</f>
        <v>0</v>
      </c>
      <c r="S2160">
        <f>VLOOKUP(AA2160,角色间职业划分!P:AP,17,FALSE)</f>
        <v>0</v>
      </c>
      <c r="T2160">
        <f>VLOOKUP(AA2160,角色间职业划分!P:AP,18,FALSE)</f>
        <v>0</v>
      </c>
      <c r="U2160">
        <f>VLOOKUP(AA2160,角色间职业划分!P:AP,27,FALSE)</f>
        <v>0</v>
      </c>
      <c r="V2160">
        <f t="shared" si="333"/>
        <v>4.9999999999999991</v>
      </c>
      <c r="W2160">
        <f>VLOOKUP(AA2160,角色间职业划分!P:Q,2,FALSE)</f>
        <v>20002</v>
      </c>
      <c r="X2160">
        <f t="shared" si="338"/>
        <v>35</v>
      </c>
      <c r="Y2160">
        <f>INT(VLOOKUP(X2160,角色属性总表!AG:AH,2,FALSE)*角色属性总表!$C$38)</f>
        <v>810</v>
      </c>
      <c r="AA2160">
        <f t="shared" si="339"/>
        <v>22</v>
      </c>
      <c r="AB2160">
        <f>VLOOKUP(X2160,角色属性总表!AG:AI,2,FALSE)*VLOOKUP(角色等级属性!AA2160,角色间职业划分!P:AG,13,FALSE)/角色间职业划分!$AB$9</f>
        <v>1369.6892834495879</v>
      </c>
      <c r="AC2160">
        <f>VLOOKUP(X2160,角色属性总表!AG:AI,3,FALSE)*VLOOKUP(AA2160,角色间职业划分!P:AG,8,FALSE)/角色间职业划分!$W$9</f>
        <v>2379.1950000000002</v>
      </c>
      <c r="AD2160">
        <f>VLOOKUP(AA2160,角色间职业划分!P:AP,26,FALSE)</f>
        <v>0.4</v>
      </c>
      <c r="AE2160">
        <f>VLOOKUP(X2160,角色属性总表!I:Q,3,FALSE)</f>
        <v>362.88</v>
      </c>
      <c r="AF2160">
        <f>VLOOKUP(AA2160,角色间职业划分!P:AP,11,FALSE)</f>
        <v>0.35</v>
      </c>
      <c r="AG2160">
        <f t="shared" si="334"/>
        <v>1359.410510073131</v>
      </c>
      <c r="AH2160">
        <f t="shared" si="335"/>
        <v>363</v>
      </c>
      <c r="AJ2160">
        <f t="shared" si="336"/>
        <v>996.41051007313104</v>
      </c>
      <c r="AK2160">
        <v>2156</v>
      </c>
    </row>
    <row r="2161" spans="1:37" x14ac:dyDescent="0.15">
      <c r="A2161">
        <v>2157</v>
      </c>
      <c r="B2161">
        <f>ROUND(VLOOKUP(X2161,角色属性总表!AG:AI,2,FALSE)/角色属性总表!$C$34,0)</f>
        <v>118</v>
      </c>
      <c r="C2161">
        <f>ROUND(VLOOKUP(X2161,角色属性总表!Y:AE,3,FALSE)/J2161,0)</f>
        <v>42</v>
      </c>
      <c r="D2161">
        <f>ROUND(VLOOKUP(X2161,角色属性总表!AG:AI,3,FALSE)/角色属性总表!$C$35,0)</f>
        <v>124</v>
      </c>
      <c r="E2161">
        <f t="shared" si="330"/>
        <v>560</v>
      </c>
      <c r="F2161">
        <f t="shared" si="331"/>
        <v>20</v>
      </c>
      <c r="G2161">
        <f t="shared" si="332"/>
        <v>12</v>
      </c>
      <c r="H2161">
        <v>0</v>
      </c>
      <c r="I2161">
        <f t="shared" si="337"/>
        <v>3</v>
      </c>
      <c r="J2161">
        <f>VLOOKUP(AA2161,角色间职业划分!P:AP,20,FALSE)</f>
        <v>9</v>
      </c>
      <c r="K2161">
        <f>IF(X2161=500,100,VLOOKUP(AA2161,角色间职业划分!P:AP,22,FALSE))</f>
        <v>100</v>
      </c>
      <c r="L2161">
        <f>IF(X2161=500,K2161,VLOOKUP(AA2161,角色间职业划分!P:AP,23,FALSE))</f>
        <v>60</v>
      </c>
      <c r="M2161">
        <f>VLOOKUP(AA2161,角色间职业划分!P:AP,24,FALSE)</f>
        <v>0</v>
      </c>
      <c r="N2161">
        <f>VLOOKUP(AA2161,角色间职业划分!P:AP,14)*100</f>
        <v>95</v>
      </c>
      <c r="O2161">
        <f>VLOOKUP(AA2161,角色间职业划分!P:Z,9,FALSE)</f>
        <v>0</v>
      </c>
      <c r="P2161">
        <f>VLOOKUP(AA2161,角色间职业划分!P:AP,10,FALSE)</f>
        <v>0</v>
      </c>
      <c r="Q2161">
        <f>VLOOKUP(AA2161,角色间职业划分!P:AP,15,FALSE)</f>
        <v>0</v>
      </c>
      <c r="R2161">
        <f>VLOOKUP(AA2161,角色间职业划分!P:AP,16,FALSE)</f>
        <v>0</v>
      </c>
      <c r="S2161">
        <f>VLOOKUP(AA2161,角色间职业划分!P:AP,17,FALSE)</f>
        <v>0</v>
      </c>
      <c r="T2161">
        <f>VLOOKUP(AA2161,角色间职业划分!P:AP,18,FALSE)</f>
        <v>0</v>
      </c>
      <c r="U2161">
        <f>VLOOKUP(AA2161,角色间职业划分!P:AP,27,FALSE)</f>
        <v>0</v>
      </c>
      <c r="V2161">
        <f t="shared" si="333"/>
        <v>4.9999999999999991</v>
      </c>
      <c r="W2161">
        <f>VLOOKUP(AA2161,角色间职业划分!P:Q,2,FALSE)</f>
        <v>20002</v>
      </c>
      <c r="X2161">
        <f t="shared" si="338"/>
        <v>36</v>
      </c>
      <c r="Y2161">
        <f>INT(VLOOKUP(X2161,角色属性总表!AG:AH,2,FALSE)*角色属性总表!$C$38)</f>
        <v>828</v>
      </c>
      <c r="AA2161">
        <f t="shared" si="339"/>
        <v>22</v>
      </c>
      <c r="AB2161">
        <f>VLOOKUP(X2161,角色属性总表!AG:AI,2,FALSE)*VLOOKUP(角色等级属性!AA2161,角色间职业划分!P:AG,13,FALSE)/角色间职业划分!$AB$9</f>
        <v>1400.1268230818009</v>
      </c>
      <c r="AC2161">
        <f>VLOOKUP(X2161,角色属性总表!AG:AI,3,FALSE)*VLOOKUP(AA2161,角色间职业划分!P:AG,8,FALSE)/角色间职业划分!$W$9</f>
        <v>2432.0659999999998</v>
      </c>
      <c r="AD2161">
        <f>VLOOKUP(AA2161,角色间职业划分!P:AP,26,FALSE)</f>
        <v>0.4</v>
      </c>
      <c r="AE2161">
        <f>VLOOKUP(X2161,角色属性总表!I:Q,3,FALSE)</f>
        <v>370.94399999999996</v>
      </c>
      <c r="AF2161">
        <f>VLOOKUP(AA2161,角色间职业划分!P:AP,11,FALSE)</f>
        <v>0.35</v>
      </c>
      <c r="AG2161">
        <f t="shared" si="334"/>
        <v>1422.4390243902435</v>
      </c>
      <c r="AH2161">
        <f t="shared" si="335"/>
        <v>372</v>
      </c>
      <c r="AJ2161">
        <f t="shared" si="336"/>
        <v>1050.4390243902435</v>
      </c>
      <c r="AK2161">
        <v>2157</v>
      </c>
    </row>
    <row r="2162" spans="1:37" x14ac:dyDescent="0.15">
      <c r="A2162">
        <v>2158</v>
      </c>
      <c r="B2162">
        <f>ROUND(VLOOKUP(X2162,角色属性总表!AG:AI,2,FALSE)/角色属性总表!$C$34,0)</f>
        <v>121</v>
      </c>
      <c r="C2162">
        <f>ROUND(VLOOKUP(X2162,角色属性总表!Y:AE,3,FALSE)/J2162,0)</f>
        <v>43</v>
      </c>
      <c r="D2162">
        <f>ROUND(VLOOKUP(X2162,角色属性总表!AG:AI,3,FALSE)/角色属性总表!$C$35,0)</f>
        <v>126</v>
      </c>
      <c r="E2162">
        <f t="shared" si="330"/>
        <v>572</v>
      </c>
      <c r="F2162">
        <f t="shared" si="331"/>
        <v>20</v>
      </c>
      <c r="G2162">
        <f t="shared" si="332"/>
        <v>12</v>
      </c>
      <c r="H2162">
        <v>0</v>
      </c>
      <c r="I2162">
        <f t="shared" si="337"/>
        <v>3</v>
      </c>
      <c r="J2162">
        <f>VLOOKUP(AA2162,角色间职业划分!P:AP,20,FALSE)</f>
        <v>9</v>
      </c>
      <c r="K2162">
        <f>IF(X2162=500,100,VLOOKUP(AA2162,角色间职业划分!P:AP,22,FALSE))</f>
        <v>100</v>
      </c>
      <c r="L2162">
        <f>IF(X2162=500,K2162,VLOOKUP(AA2162,角色间职业划分!P:AP,23,FALSE))</f>
        <v>60</v>
      </c>
      <c r="M2162">
        <f>VLOOKUP(AA2162,角色间职业划分!P:AP,24,FALSE)</f>
        <v>0</v>
      </c>
      <c r="N2162">
        <f>VLOOKUP(AA2162,角色间职业划分!P:AP,14)*100</f>
        <v>95</v>
      </c>
      <c r="O2162">
        <f>VLOOKUP(AA2162,角色间职业划分!P:Z,9,FALSE)</f>
        <v>0</v>
      </c>
      <c r="P2162">
        <f>VLOOKUP(AA2162,角色间职业划分!P:AP,10,FALSE)</f>
        <v>0</v>
      </c>
      <c r="Q2162">
        <f>VLOOKUP(AA2162,角色间职业划分!P:AP,15,FALSE)</f>
        <v>0</v>
      </c>
      <c r="R2162">
        <f>VLOOKUP(AA2162,角色间职业划分!P:AP,16,FALSE)</f>
        <v>0</v>
      </c>
      <c r="S2162">
        <f>VLOOKUP(AA2162,角色间职业划分!P:AP,17,FALSE)</f>
        <v>0</v>
      </c>
      <c r="T2162">
        <f>VLOOKUP(AA2162,角色间职业划分!P:AP,18,FALSE)</f>
        <v>0</v>
      </c>
      <c r="U2162">
        <f>VLOOKUP(AA2162,角色间职业划分!P:AP,27,FALSE)</f>
        <v>0</v>
      </c>
      <c r="V2162">
        <f t="shared" si="333"/>
        <v>4.9999999999999991</v>
      </c>
      <c r="W2162">
        <f>VLOOKUP(AA2162,角色间职业划分!P:Q,2,FALSE)</f>
        <v>20002</v>
      </c>
      <c r="X2162">
        <f t="shared" si="338"/>
        <v>37</v>
      </c>
      <c r="Y2162">
        <f>INT(VLOOKUP(X2162,角色属性总表!AG:AH,2,FALSE)*角色属性总表!$C$38)</f>
        <v>846</v>
      </c>
      <c r="AA2162">
        <f t="shared" si="339"/>
        <v>22</v>
      </c>
      <c r="AB2162">
        <f>VLOOKUP(X2162,角色属性总表!AG:AI,2,FALSE)*VLOOKUP(角色等级属性!AA2162,角色间职业划分!P:AG,13,FALSE)/角色间职业划分!$AB$9</f>
        <v>1430.5643627140141</v>
      </c>
      <c r="AC2162">
        <f>VLOOKUP(X2162,角色属性总表!AG:AI,3,FALSE)*VLOOKUP(AA2162,角色间职业划分!P:AG,8,FALSE)/角色间职业划分!$W$9</f>
        <v>2484.9370000000004</v>
      </c>
      <c r="AD2162">
        <f>VLOOKUP(AA2162,角色间职业划分!P:AP,26,FALSE)</f>
        <v>0.4</v>
      </c>
      <c r="AE2162">
        <f>VLOOKUP(X2162,角色属性总表!I:Q,3,FALSE)</f>
        <v>379.00799999999998</v>
      </c>
      <c r="AF2162">
        <f>VLOOKUP(AA2162,角色间职业划分!P:AP,11,FALSE)</f>
        <v>0.35</v>
      </c>
      <c r="AG2162">
        <f t="shared" si="334"/>
        <v>1486.6183444228657</v>
      </c>
      <c r="AH2162">
        <f t="shared" si="335"/>
        <v>378</v>
      </c>
      <c r="AJ2162">
        <f t="shared" si="336"/>
        <v>1108.6183444228657</v>
      </c>
      <c r="AK2162">
        <v>2158</v>
      </c>
    </row>
    <row r="2163" spans="1:37" x14ac:dyDescent="0.15">
      <c r="A2163">
        <v>2159</v>
      </c>
      <c r="B2163">
        <f>ROUND(VLOOKUP(X2163,角色属性总表!AG:AI,2,FALSE)/角色属性总表!$C$34,0)</f>
        <v>123</v>
      </c>
      <c r="C2163">
        <f>ROUND(VLOOKUP(X2163,角色属性总表!Y:AE,3,FALSE)/J2163,0)</f>
        <v>45</v>
      </c>
      <c r="D2163">
        <f>ROUND(VLOOKUP(X2163,角色属性总表!AG:AI,3,FALSE)/角色属性总表!$C$35,0)</f>
        <v>129</v>
      </c>
      <c r="E2163">
        <f t="shared" si="330"/>
        <v>584</v>
      </c>
      <c r="F2163">
        <f t="shared" si="331"/>
        <v>20</v>
      </c>
      <c r="G2163">
        <f t="shared" si="332"/>
        <v>12</v>
      </c>
      <c r="H2163">
        <v>0</v>
      </c>
      <c r="I2163">
        <f t="shared" si="337"/>
        <v>3</v>
      </c>
      <c r="J2163">
        <f>VLOOKUP(AA2163,角色间职业划分!P:AP,20,FALSE)</f>
        <v>9</v>
      </c>
      <c r="K2163">
        <f>IF(X2163=500,100,VLOOKUP(AA2163,角色间职业划分!P:AP,22,FALSE))</f>
        <v>100</v>
      </c>
      <c r="L2163">
        <f>IF(X2163=500,K2163,VLOOKUP(AA2163,角色间职业划分!P:AP,23,FALSE))</f>
        <v>60</v>
      </c>
      <c r="M2163">
        <f>VLOOKUP(AA2163,角色间职业划分!P:AP,24,FALSE)</f>
        <v>0</v>
      </c>
      <c r="N2163">
        <f>VLOOKUP(AA2163,角色间职业划分!P:AP,14)*100</f>
        <v>95</v>
      </c>
      <c r="O2163">
        <f>VLOOKUP(AA2163,角色间职业划分!P:Z,9,FALSE)</f>
        <v>0</v>
      </c>
      <c r="P2163">
        <f>VLOOKUP(AA2163,角色间职业划分!P:AP,10,FALSE)</f>
        <v>0</v>
      </c>
      <c r="Q2163">
        <f>VLOOKUP(AA2163,角色间职业划分!P:AP,15,FALSE)</f>
        <v>0</v>
      </c>
      <c r="R2163">
        <f>VLOOKUP(AA2163,角色间职业划分!P:AP,16,FALSE)</f>
        <v>0</v>
      </c>
      <c r="S2163">
        <f>VLOOKUP(AA2163,角色间职业划分!P:AP,17,FALSE)</f>
        <v>0</v>
      </c>
      <c r="T2163">
        <f>VLOOKUP(AA2163,角色间职业划分!P:AP,18,FALSE)</f>
        <v>0</v>
      </c>
      <c r="U2163">
        <f>VLOOKUP(AA2163,角色间职业划分!P:AP,27,FALSE)</f>
        <v>0</v>
      </c>
      <c r="V2163">
        <f t="shared" si="333"/>
        <v>4.9999999999999991</v>
      </c>
      <c r="W2163">
        <f>VLOOKUP(AA2163,角色间职业划分!P:Q,2,FALSE)</f>
        <v>20002</v>
      </c>
      <c r="X2163">
        <f t="shared" si="338"/>
        <v>38</v>
      </c>
      <c r="Y2163">
        <f>INT(VLOOKUP(X2163,角色属性总表!AG:AH,2,FALSE)*角色属性总表!$C$38)</f>
        <v>864</v>
      </c>
      <c r="AA2163">
        <f t="shared" si="339"/>
        <v>22</v>
      </c>
      <c r="AB2163">
        <f>VLOOKUP(X2163,角色属性总表!AG:AI,2,FALSE)*VLOOKUP(角色等级属性!AA2163,角色间职业划分!P:AG,13,FALSE)/角色间职业划分!$AB$9</f>
        <v>1461.0019023462269</v>
      </c>
      <c r="AC2163">
        <f>VLOOKUP(X2163,角色属性总表!AG:AI,3,FALSE)*VLOOKUP(AA2163,角色间职业划分!P:AG,8,FALSE)/角色间职业划分!$W$9</f>
        <v>2537.808</v>
      </c>
      <c r="AD2163">
        <f>VLOOKUP(AA2163,角色间职业划分!P:AP,26,FALSE)</f>
        <v>0.4</v>
      </c>
      <c r="AE2163">
        <f>VLOOKUP(X2163,角色属性总表!I:Q,3,FALSE)</f>
        <v>387.072</v>
      </c>
      <c r="AF2163">
        <f>VLOOKUP(AA2163,角色间职业划分!P:AP,11,FALSE)</f>
        <v>0.35</v>
      </c>
      <c r="AG2163">
        <f t="shared" si="334"/>
        <v>1551.9421758223586</v>
      </c>
      <c r="AH2163">
        <f t="shared" si="335"/>
        <v>387</v>
      </c>
      <c r="AJ2163">
        <f t="shared" si="336"/>
        <v>1164.9421758223586</v>
      </c>
      <c r="AK2163">
        <v>2159</v>
      </c>
    </row>
    <row r="2164" spans="1:37" x14ac:dyDescent="0.15">
      <c r="A2164">
        <v>2160</v>
      </c>
      <c r="B2164">
        <f>ROUND(VLOOKUP(X2164,角色属性总表!AG:AI,2,FALSE)/角色属性总表!$C$34,0)</f>
        <v>126</v>
      </c>
      <c r="C2164">
        <f>ROUND(VLOOKUP(X2164,角色属性总表!Y:AE,3,FALSE)/J2164,0)</f>
        <v>46</v>
      </c>
      <c r="D2164">
        <f>ROUND(VLOOKUP(X2164,角色属性总表!AG:AI,3,FALSE)/角色属性总表!$C$35,0)</f>
        <v>132</v>
      </c>
      <c r="E2164">
        <f t="shared" si="330"/>
        <v>596</v>
      </c>
      <c r="F2164">
        <f t="shared" si="331"/>
        <v>20</v>
      </c>
      <c r="G2164">
        <f t="shared" si="332"/>
        <v>12</v>
      </c>
      <c r="H2164">
        <v>0</v>
      </c>
      <c r="I2164">
        <f t="shared" si="337"/>
        <v>3</v>
      </c>
      <c r="J2164">
        <f>VLOOKUP(AA2164,角色间职业划分!P:AP,20,FALSE)</f>
        <v>9</v>
      </c>
      <c r="K2164">
        <f>IF(X2164=500,100,VLOOKUP(AA2164,角色间职业划分!P:AP,22,FALSE))</f>
        <v>100</v>
      </c>
      <c r="L2164">
        <f>IF(X2164=500,K2164,VLOOKUP(AA2164,角色间职业划分!P:AP,23,FALSE))</f>
        <v>60</v>
      </c>
      <c r="M2164">
        <f>VLOOKUP(AA2164,角色间职业划分!P:AP,24,FALSE)</f>
        <v>0</v>
      </c>
      <c r="N2164">
        <f>VLOOKUP(AA2164,角色间职业划分!P:AP,14)*100</f>
        <v>95</v>
      </c>
      <c r="O2164">
        <f>VLOOKUP(AA2164,角色间职业划分!P:Z,9,FALSE)</f>
        <v>0</v>
      </c>
      <c r="P2164">
        <f>VLOOKUP(AA2164,角色间职业划分!P:AP,10,FALSE)</f>
        <v>0</v>
      </c>
      <c r="Q2164">
        <f>VLOOKUP(AA2164,角色间职业划分!P:AP,15,FALSE)</f>
        <v>0</v>
      </c>
      <c r="R2164">
        <f>VLOOKUP(AA2164,角色间职业划分!P:AP,16,FALSE)</f>
        <v>0</v>
      </c>
      <c r="S2164">
        <f>VLOOKUP(AA2164,角色间职业划分!P:AP,17,FALSE)</f>
        <v>0</v>
      </c>
      <c r="T2164">
        <f>VLOOKUP(AA2164,角色间职业划分!P:AP,18,FALSE)</f>
        <v>0</v>
      </c>
      <c r="U2164">
        <f>VLOOKUP(AA2164,角色间职业划分!P:AP,27,FALSE)</f>
        <v>0</v>
      </c>
      <c r="V2164">
        <f t="shared" si="333"/>
        <v>4.9999999999999991</v>
      </c>
      <c r="W2164">
        <f>VLOOKUP(AA2164,角色间职业划分!P:Q,2,FALSE)</f>
        <v>20002</v>
      </c>
      <c r="X2164">
        <f t="shared" si="338"/>
        <v>39</v>
      </c>
      <c r="Y2164">
        <f>INT(VLOOKUP(X2164,角色属性总表!AG:AH,2,FALSE)*角色属性总表!$C$38)</f>
        <v>882</v>
      </c>
      <c r="AA2164">
        <f t="shared" si="339"/>
        <v>22</v>
      </c>
      <c r="AB2164">
        <f>VLOOKUP(X2164,角色属性总表!AG:AI,2,FALSE)*VLOOKUP(角色等级属性!AA2164,角色间职业划分!P:AG,13,FALSE)/角色间职业划分!$AB$9</f>
        <v>1491.4394419784405</v>
      </c>
      <c r="AC2164">
        <f>VLOOKUP(X2164,角色属性总表!AG:AI,3,FALSE)*VLOOKUP(AA2164,角色间职业划分!P:AG,8,FALSE)/角色间职业划分!$W$9</f>
        <v>2590.6790000000001</v>
      </c>
      <c r="AD2164">
        <f>VLOOKUP(AA2164,角色间职业划分!P:AP,26,FALSE)</f>
        <v>0.4</v>
      </c>
      <c r="AE2164">
        <f>VLOOKUP(X2164,角色属性总表!I:Q,3,FALSE)</f>
        <v>395.13600000000008</v>
      </c>
      <c r="AF2164">
        <f>VLOOKUP(AA2164,角色间职业划分!P:AP,11,FALSE)</f>
        <v>0.35</v>
      </c>
      <c r="AG2164">
        <f t="shared" si="334"/>
        <v>1618.4045791923543</v>
      </c>
      <c r="AH2164">
        <f t="shared" si="335"/>
        <v>396</v>
      </c>
      <c r="AJ2164">
        <f t="shared" si="336"/>
        <v>1222.4045791923543</v>
      </c>
      <c r="AK2164">
        <v>2160</v>
      </c>
    </row>
    <row r="2165" spans="1:37" x14ac:dyDescent="0.15">
      <c r="A2165">
        <v>2161</v>
      </c>
      <c r="B2165">
        <f>ROUND(VLOOKUP(X2165,角色属性总表!AG:AI,2,FALSE)/角色属性总表!$C$34,0)</f>
        <v>129</v>
      </c>
      <c r="C2165">
        <f>ROUND(VLOOKUP(X2165,角色属性总表!Y:AE,3,FALSE)/J2165,0)</f>
        <v>48</v>
      </c>
      <c r="D2165">
        <f>ROUND(VLOOKUP(X2165,角色属性总表!AG:AI,3,FALSE)/角色属性总表!$C$35,0)</f>
        <v>134</v>
      </c>
      <c r="E2165">
        <f t="shared" si="330"/>
        <v>608</v>
      </c>
      <c r="F2165">
        <f t="shared" si="331"/>
        <v>20</v>
      </c>
      <c r="G2165">
        <f t="shared" si="332"/>
        <v>12</v>
      </c>
      <c r="H2165">
        <v>0</v>
      </c>
      <c r="I2165">
        <f t="shared" si="337"/>
        <v>3</v>
      </c>
      <c r="J2165">
        <f>VLOOKUP(AA2165,角色间职业划分!P:AP,20,FALSE)</f>
        <v>9</v>
      </c>
      <c r="K2165">
        <f>IF(X2165=500,100,VLOOKUP(AA2165,角色间职业划分!P:AP,22,FALSE))</f>
        <v>100</v>
      </c>
      <c r="L2165">
        <f>IF(X2165=500,K2165,VLOOKUP(AA2165,角色间职业划分!P:AP,23,FALSE))</f>
        <v>60</v>
      </c>
      <c r="M2165">
        <f>VLOOKUP(AA2165,角色间职业划分!P:AP,24,FALSE)</f>
        <v>0</v>
      </c>
      <c r="N2165">
        <f>VLOOKUP(AA2165,角色间职业划分!P:AP,14)*100</f>
        <v>95</v>
      </c>
      <c r="O2165">
        <f>VLOOKUP(AA2165,角色间职业划分!P:Z,9,FALSE)</f>
        <v>0</v>
      </c>
      <c r="P2165">
        <f>VLOOKUP(AA2165,角色间职业划分!P:AP,10,FALSE)</f>
        <v>0</v>
      </c>
      <c r="Q2165">
        <f>VLOOKUP(AA2165,角色间职业划分!P:AP,15,FALSE)</f>
        <v>0</v>
      </c>
      <c r="R2165">
        <f>VLOOKUP(AA2165,角色间职业划分!P:AP,16,FALSE)</f>
        <v>0</v>
      </c>
      <c r="S2165">
        <f>VLOOKUP(AA2165,角色间职业划分!P:AP,17,FALSE)</f>
        <v>0</v>
      </c>
      <c r="T2165">
        <f>VLOOKUP(AA2165,角色间职业划分!P:AP,18,FALSE)</f>
        <v>0</v>
      </c>
      <c r="U2165">
        <f>VLOOKUP(AA2165,角色间职业划分!P:AP,27,FALSE)</f>
        <v>0</v>
      </c>
      <c r="V2165">
        <f t="shared" si="333"/>
        <v>4.9999999999999991</v>
      </c>
      <c r="W2165">
        <f>VLOOKUP(AA2165,角色间职业划分!P:Q,2,FALSE)</f>
        <v>20002</v>
      </c>
      <c r="X2165">
        <f t="shared" si="338"/>
        <v>40</v>
      </c>
      <c r="Y2165">
        <f>INT(VLOOKUP(X2165,角色属性总表!AG:AH,2,FALSE)*角色属性总表!$C$38)</f>
        <v>900</v>
      </c>
      <c r="AA2165">
        <f t="shared" si="339"/>
        <v>22</v>
      </c>
      <c r="AB2165">
        <f>VLOOKUP(X2165,角色属性总表!AG:AI,2,FALSE)*VLOOKUP(角色等级属性!AA2165,角色间职业划分!P:AG,13,FALSE)/角色间职业划分!$AB$9</f>
        <v>1521.876981610653</v>
      </c>
      <c r="AC2165">
        <f>VLOOKUP(X2165,角色属性总表!AG:AI,3,FALSE)*VLOOKUP(AA2165,角色间职业划分!P:AG,8,FALSE)/角色间职业划分!$W$9</f>
        <v>2643.55</v>
      </c>
      <c r="AD2165">
        <f>VLOOKUP(AA2165,角色间职业划分!P:AP,26,FALSE)</f>
        <v>0.4</v>
      </c>
      <c r="AE2165">
        <f>VLOOKUP(X2165,角色属性总表!I:Q,3,FALSE)</f>
        <v>403.20000000000005</v>
      </c>
      <c r="AF2165">
        <f>VLOOKUP(AA2165,角色间职业划分!P:AP,11,FALSE)</f>
        <v>0.35</v>
      </c>
      <c r="AG2165">
        <f t="shared" si="334"/>
        <v>1685.9999472953734</v>
      </c>
      <c r="AH2165">
        <f t="shared" si="335"/>
        <v>402</v>
      </c>
      <c r="AJ2165">
        <f t="shared" si="336"/>
        <v>1283.9999472953734</v>
      </c>
      <c r="AK2165">
        <v>2161</v>
      </c>
    </row>
    <row r="2166" spans="1:37" x14ac:dyDescent="0.15">
      <c r="A2166">
        <v>2162</v>
      </c>
      <c r="B2166">
        <f>ROUND(VLOOKUP(X2166,角色属性总表!AG:AI,2,FALSE)/角色属性总表!$C$34,0)</f>
        <v>131</v>
      </c>
      <c r="C2166">
        <f>ROUND(VLOOKUP(X2166,角色属性总表!Y:AE,3,FALSE)/J2166,0)</f>
        <v>49</v>
      </c>
      <c r="D2166">
        <f>ROUND(VLOOKUP(X2166,角色属性总表!AG:AI,3,FALSE)/角色属性总表!$C$35,0)</f>
        <v>137</v>
      </c>
      <c r="E2166">
        <f t="shared" si="330"/>
        <v>620</v>
      </c>
      <c r="F2166">
        <f t="shared" si="331"/>
        <v>20</v>
      </c>
      <c r="G2166">
        <f t="shared" si="332"/>
        <v>12</v>
      </c>
      <c r="H2166">
        <v>0</v>
      </c>
      <c r="I2166">
        <f t="shared" si="337"/>
        <v>3</v>
      </c>
      <c r="J2166">
        <f>VLOOKUP(AA2166,角色间职业划分!P:AP,20,FALSE)</f>
        <v>9</v>
      </c>
      <c r="K2166">
        <f>IF(X2166=500,100,VLOOKUP(AA2166,角色间职业划分!P:AP,22,FALSE))</f>
        <v>100</v>
      </c>
      <c r="L2166">
        <f>IF(X2166=500,K2166,VLOOKUP(AA2166,角色间职业划分!P:AP,23,FALSE))</f>
        <v>60</v>
      </c>
      <c r="M2166">
        <f>VLOOKUP(AA2166,角色间职业划分!P:AP,24,FALSE)</f>
        <v>0</v>
      </c>
      <c r="N2166">
        <f>VLOOKUP(AA2166,角色间职业划分!P:AP,14)*100</f>
        <v>95</v>
      </c>
      <c r="O2166">
        <f>VLOOKUP(AA2166,角色间职业划分!P:Z,9,FALSE)</f>
        <v>0</v>
      </c>
      <c r="P2166">
        <f>VLOOKUP(AA2166,角色间职业划分!P:AP,10,FALSE)</f>
        <v>0</v>
      </c>
      <c r="Q2166">
        <f>VLOOKUP(AA2166,角色间职业划分!P:AP,15,FALSE)</f>
        <v>0</v>
      </c>
      <c r="R2166">
        <f>VLOOKUP(AA2166,角色间职业划分!P:AP,16,FALSE)</f>
        <v>0</v>
      </c>
      <c r="S2166">
        <f>VLOOKUP(AA2166,角色间职业划分!P:AP,17,FALSE)</f>
        <v>0</v>
      </c>
      <c r="T2166">
        <f>VLOOKUP(AA2166,角色间职业划分!P:AP,18,FALSE)</f>
        <v>0</v>
      </c>
      <c r="U2166">
        <f>VLOOKUP(AA2166,角色间职业划分!P:AP,27,FALSE)</f>
        <v>0</v>
      </c>
      <c r="V2166">
        <f t="shared" si="333"/>
        <v>4.9999999999999991</v>
      </c>
      <c r="W2166">
        <f>VLOOKUP(AA2166,角色间职业划分!P:Q,2,FALSE)</f>
        <v>20002</v>
      </c>
      <c r="X2166">
        <f t="shared" si="338"/>
        <v>41</v>
      </c>
      <c r="Y2166">
        <f>INT(VLOOKUP(X2166,角色属性总表!AG:AH,2,FALSE)*角色属性总表!$C$38)</f>
        <v>918</v>
      </c>
      <c r="AA2166">
        <f t="shared" si="339"/>
        <v>22</v>
      </c>
      <c r="AB2166">
        <f>VLOOKUP(X2166,角色属性总表!AG:AI,2,FALSE)*VLOOKUP(角色等级属性!AA2166,角色间职业划分!P:AG,13,FALSE)/角色间职业划分!$AB$9</f>
        <v>1552.314521242866</v>
      </c>
      <c r="AC2166">
        <f>VLOOKUP(X2166,角色属性总表!AG:AI,3,FALSE)*VLOOKUP(AA2166,角色间职业划分!P:AG,8,FALSE)/角色间职业划分!$W$9</f>
        <v>2696.4209999999998</v>
      </c>
      <c r="AD2166">
        <f>VLOOKUP(AA2166,角色间职业划分!P:AP,26,FALSE)</f>
        <v>0.4</v>
      </c>
      <c r="AE2166">
        <f>VLOOKUP(X2166,角色属性总表!I:Q,3,FALSE)</f>
        <v>411.26400000000001</v>
      </c>
      <c r="AF2166">
        <f>VLOOKUP(AA2166,角色间职业划分!P:AP,11,FALSE)</f>
        <v>0.35</v>
      </c>
      <c r="AG2166">
        <f t="shared" si="334"/>
        <v>1754.7229842878542</v>
      </c>
      <c r="AH2166">
        <f t="shared" si="335"/>
        <v>411</v>
      </c>
      <c r="AJ2166">
        <f t="shared" si="336"/>
        <v>1343.7229842878542</v>
      </c>
      <c r="AK2166">
        <v>2162</v>
      </c>
    </row>
    <row r="2167" spans="1:37" x14ac:dyDescent="0.15">
      <c r="A2167">
        <v>2163</v>
      </c>
      <c r="B2167">
        <f>ROUND(VLOOKUP(X2167,角色属性总表!AG:AI,2,FALSE)/角色属性总表!$C$34,0)</f>
        <v>134</v>
      </c>
      <c r="C2167">
        <f>ROUND(VLOOKUP(X2167,角色属性总表!Y:AE,3,FALSE)/J2167,0)</f>
        <v>51</v>
      </c>
      <c r="D2167">
        <f>ROUND(VLOOKUP(X2167,角色属性总表!AG:AI,3,FALSE)/角色属性总表!$C$35,0)</f>
        <v>140</v>
      </c>
      <c r="E2167">
        <f t="shared" si="330"/>
        <v>633</v>
      </c>
      <c r="F2167">
        <f t="shared" si="331"/>
        <v>20</v>
      </c>
      <c r="G2167">
        <f t="shared" si="332"/>
        <v>12</v>
      </c>
      <c r="H2167">
        <v>0</v>
      </c>
      <c r="I2167">
        <f t="shared" si="337"/>
        <v>3</v>
      </c>
      <c r="J2167">
        <f>VLOOKUP(AA2167,角色间职业划分!P:AP,20,FALSE)</f>
        <v>9</v>
      </c>
      <c r="K2167">
        <f>IF(X2167=500,100,VLOOKUP(AA2167,角色间职业划分!P:AP,22,FALSE))</f>
        <v>100</v>
      </c>
      <c r="L2167">
        <f>IF(X2167=500,K2167,VLOOKUP(AA2167,角色间职业划分!P:AP,23,FALSE))</f>
        <v>60</v>
      </c>
      <c r="M2167">
        <f>VLOOKUP(AA2167,角色间职业划分!P:AP,24,FALSE)</f>
        <v>0</v>
      </c>
      <c r="N2167">
        <f>VLOOKUP(AA2167,角色间职业划分!P:AP,14)*100</f>
        <v>95</v>
      </c>
      <c r="O2167">
        <f>VLOOKUP(AA2167,角色间职业划分!P:Z,9,FALSE)</f>
        <v>0</v>
      </c>
      <c r="P2167">
        <f>VLOOKUP(AA2167,角色间职业划分!P:AP,10,FALSE)</f>
        <v>0</v>
      </c>
      <c r="Q2167">
        <f>VLOOKUP(AA2167,角色间职业划分!P:AP,15,FALSE)</f>
        <v>0</v>
      </c>
      <c r="R2167">
        <f>VLOOKUP(AA2167,角色间职业划分!P:AP,16,FALSE)</f>
        <v>0</v>
      </c>
      <c r="S2167">
        <f>VLOOKUP(AA2167,角色间职业划分!P:AP,17,FALSE)</f>
        <v>0</v>
      </c>
      <c r="T2167">
        <f>VLOOKUP(AA2167,角色间职业划分!P:AP,18,FALSE)</f>
        <v>0</v>
      </c>
      <c r="U2167">
        <f>VLOOKUP(AA2167,角色间职业划分!P:AP,27,FALSE)</f>
        <v>0</v>
      </c>
      <c r="V2167">
        <f t="shared" si="333"/>
        <v>4.9999999999999991</v>
      </c>
      <c r="W2167">
        <f>VLOOKUP(AA2167,角色间职业划分!P:Q,2,FALSE)</f>
        <v>20002</v>
      </c>
      <c r="X2167">
        <f t="shared" si="338"/>
        <v>42</v>
      </c>
      <c r="Y2167">
        <f>INT(VLOOKUP(X2167,角色属性总表!AG:AH,2,FALSE)*角色属性总表!$C$38)</f>
        <v>936</v>
      </c>
      <c r="AA2167">
        <f t="shared" si="339"/>
        <v>22</v>
      </c>
      <c r="AB2167">
        <f>VLOOKUP(X2167,角色属性总表!AG:AI,2,FALSE)*VLOOKUP(角色等级属性!AA2167,角色间职业划分!P:AG,13,FALSE)/角色间职业划分!$AB$9</f>
        <v>1582.7520608750792</v>
      </c>
      <c r="AC2167">
        <f>VLOOKUP(X2167,角色属性总表!AG:AI,3,FALSE)*VLOOKUP(AA2167,角色间职业划分!P:AG,8,FALSE)/角色间职业划分!$W$9</f>
        <v>2749.2920000000004</v>
      </c>
      <c r="AD2167">
        <f>VLOOKUP(AA2167,角色间职业划分!P:AP,26,FALSE)</f>
        <v>0.4</v>
      </c>
      <c r="AE2167">
        <f>VLOOKUP(X2167,角色属性总表!I:Q,3,FALSE)</f>
        <v>419.32800000000003</v>
      </c>
      <c r="AF2167">
        <f>VLOOKUP(AA2167,角色间职业划分!P:AP,11,FALSE)</f>
        <v>0.35</v>
      </c>
      <c r="AG2167">
        <f t="shared" si="334"/>
        <v>1824.568686758369</v>
      </c>
      <c r="AH2167">
        <f t="shared" si="335"/>
        <v>420</v>
      </c>
      <c r="AJ2167">
        <f t="shared" si="336"/>
        <v>1404.568686758369</v>
      </c>
      <c r="AK2167">
        <v>2163</v>
      </c>
    </row>
    <row r="2168" spans="1:37" x14ac:dyDescent="0.15">
      <c r="A2168">
        <v>2164</v>
      </c>
      <c r="B2168">
        <f>ROUND(VLOOKUP(X2168,角色属性总表!AG:AI,2,FALSE)/角色属性总表!$C$34,0)</f>
        <v>136</v>
      </c>
      <c r="C2168">
        <f>ROUND(VLOOKUP(X2168,角色属性总表!Y:AE,3,FALSE)/J2168,0)</f>
        <v>53</v>
      </c>
      <c r="D2168">
        <f>ROUND(VLOOKUP(X2168,角色属性总表!AG:AI,3,FALSE)/角色属性总表!$C$35,0)</f>
        <v>142</v>
      </c>
      <c r="E2168">
        <f t="shared" si="330"/>
        <v>645</v>
      </c>
      <c r="F2168">
        <f t="shared" si="331"/>
        <v>20</v>
      </c>
      <c r="G2168">
        <f t="shared" si="332"/>
        <v>12</v>
      </c>
      <c r="H2168">
        <v>0</v>
      </c>
      <c r="I2168">
        <f t="shared" si="337"/>
        <v>3</v>
      </c>
      <c r="J2168">
        <f>VLOOKUP(AA2168,角色间职业划分!P:AP,20,FALSE)</f>
        <v>9</v>
      </c>
      <c r="K2168">
        <f>IF(X2168=500,100,VLOOKUP(AA2168,角色间职业划分!P:AP,22,FALSE))</f>
        <v>100</v>
      </c>
      <c r="L2168">
        <f>IF(X2168=500,K2168,VLOOKUP(AA2168,角色间职业划分!P:AP,23,FALSE))</f>
        <v>60</v>
      </c>
      <c r="M2168">
        <f>VLOOKUP(AA2168,角色间职业划分!P:AP,24,FALSE)</f>
        <v>0</v>
      </c>
      <c r="N2168">
        <f>VLOOKUP(AA2168,角色间职业划分!P:AP,14)*100</f>
        <v>95</v>
      </c>
      <c r="O2168">
        <f>VLOOKUP(AA2168,角色间职业划分!P:Z,9,FALSE)</f>
        <v>0</v>
      </c>
      <c r="P2168">
        <f>VLOOKUP(AA2168,角色间职业划分!P:AP,10,FALSE)</f>
        <v>0</v>
      </c>
      <c r="Q2168">
        <f>VLOOKUP(AA2168,角色间职业划分!P:AP,15,FALSE)</f>
        <v>0</v>
      </c>
      <c r="R2168">
        <f>VLOOKUP(AA2168,角色间职业划分!P:AP,16,FALSE)</f>
        <v>0</v>
      </c>
      <c r="S2168">
        <f>VLOOKUP(AA2168,角色间职业划分!P:AP,17,FALSE)</f>
        <v>0</v>
      </c>
      <c r="T2168">
        <f>VLOOKUP(AA2168,角色间职业划分!P:AP,18,FALSE)</f>
        <v>0</v>
      </c>
      <c r="U2168">
        <f>VLOOKUP(AA2168,角色间职业划分!P:AP,27,FALSE)</f>
        <v>0</v>
      </c>
      <c r="V2168">
        <f t="shared" si="333"/>
        <v>4.9999999999999991</v>
      </c>
      <c r="W2168">
        <f>VLOOKUP(AA2168,角色间职业划分!P:Q,2,FALSE)</f>
        <v>20002</v>
      </c>
      <c r="X2168">
        <f t="shared" si="338"/>
        <v>43</v>
      </c>
      <c r="Y2168">
        <f>INT(VLOOKUP(X2168,角色属性总表!AG:AH,2,FALSE)*角色属性总表!$C$38)</f>
        <v>954</v>
      </c>
      <c r="AA2168">
        <f t="shared" si="339"/>
        <v>22</v>
      </c>
      <c r="AB2168">
        <f>VLOOKUP(X2168,角色属性总表!AG:AI,2,FALSE)*VLOOKUP(角色等级属性!AA2168,角色间职业划分!P:AG,13,FALSE)/角色间职业划分!$AB$9</f>
        <v>1613.1896005072924</v>
      </c>
      <c r="AC2168">
        <f>VLOOKUP(X2168,角色属性总表!AG:AI,3,FALSE)*VLOOKUP(AA2168,角色间职业划分!P:AG,8,FALSE)/角色间职业划分!$W$9</f>
        <v>2802.163</v>
      </c>
      <c r="AD2168">
        <f>VLOOKUP(AA2168,角色间职业划分!P:AP,26,FALSE)</f>
        <v>0.4</v>
      </c>
      <c r="AE2168">
        <f>VLOOKUP(X2168,角色属性总表!I:Q,3,FALSE)</f>
        <v>427.392</v>
      </c>
      <c r="AF2168">
        <f>VLOOKUP(AA2168,角色间职业划分!P:AP,11,FALSE)</f>
        <v>0.35</v>
      </c>
      <c r="AG2168">
        <f t="shared" si="334"/>
        <v>1895.5323263735825</v>
      </c>
      <c r="AH2168">
        <f t="shared" si="335"/>
        <v>426</v>
      </c>
      <c r="AJ2168">
        <f t="shared" si="336"/>
        <v>1469.5323263735825</v>
      </c>
      <c r="AK2168">
        <v>2164</v>
      </c>
    </row>
    <row r="2169" spans="1:37" x14ac:dyDescent="0.15">
      <c r="A2169">
        <v>2165</v>
      </c>
      <c r="B2169">
        <f>ROUND(VLOOKUP(X2169,角色属性总表!AG:AI,2,FALSE)/角色属性总表!$C$34,0)</f>
        <v>139</v>
      </c>
      <c r="C2169">
        <f>ROUND(VLOOKUP(X2169,角色属性总表!Y:AE,3,FALSE)/J2169,0)</f>
        <v>55</v>
      </c>
      <c r="D2169">
        <f>ROUND(VLOOKUP(X2169,角色属性总表!AG:AI,3,FALSE)/角色属性总表!$C$35,0)</f>
        <v>145</v>
      </c>
      <c r="E2169">
        <f t="shared" si="330"/>
        <v>657</v>
      </c>
      <c r="F2169">
        <f t="shared" si="331"/>
        <v>20</v>
      </c>
      <c r="G2169">
        <f t="shared" si="332"/>
        <v>12</v>
      </c>
      <c r="H2169">
        <v>0</v>
      </c>
      <c r="I2169">
        <f t="shared" si="337"/>
        <v>3</v>
      </c>
      <c r="J2169">
        <f>VLOOKUP(AA2169,角色间职业划分!P:AP,20,FALSE)</f>
        <v>9</v>
      </c>
      <c r="K2169">
        <f>IF(X2169=500,100,VLOOKUP(AA2169,角色间职业划分!P:AP,22,FALSE))</f>
        <v>100</v>
      </c>
      <c r="L2169">
        <f>IF(X2169=500,K2169,VLOOKUP(AA2169,角色间职业划分!P:AP,23,FALSE))</f>
        <v>60</v>
      </c>
      <c r="M2169">
        <f>VLOOKUP(AA2169,角色间职业划分!P:AP,24,FALSE)</f>
        <v>0</v>
      </c>
      <c r="N2169">
        <f>VLOOKUP(AA2169,角色间职业划分!P:AP,14)*100</f>
        <v>95</v>
      </c>
      <c r="O2169">
        <f>VLOOKUP(AA2169,角色间职业划分!P:Z,9,FALSE)</f>
        <v>0</v>
      </c>
      <c r="P2169">
        <f>VLOOKUP(AA2169,角色间职业划分!P:AP,10,FALSE)</f>
        <v>0</v>
      </c>
      <c r="Q2169">
        <f>VLOOKUP(AA2169,角色间职业划分!P:AP,15,FALSE)</f>
        <v>0</v>
      </c>
      <c r="R2169">
        <f>VLOOKUP(AA2169,角色间职业划分!P:AP,16,FALSE)</f>
        <v>0</v>
      </c>
      <c r="S2169">
        <f>VLOOKUP(AA2169,角色间职业划分!P:AP,17,FALSE)</f>
        <v>0</v>
      </c>
      <c r="T2169">
        <f>VLOOKUP(AA2169,角色间职业划分!P:AP,18,FALSE)</f>
        <v>0</v>
      </c>
      <c r="U2169">
        <f>VLOOKUP(AA2169,角色间职业划分!P:AP,27,FALSE)</f>
        <v>0</v>
      </c>
      <c r="V2169">
        <f t="shared" si="333"/>
        <v>4.9999999999999991</v>
      </c>
      <c r="W2169">
        <f>VLOOKUP(AA2169,角色间职业划分!P:Q,2,FALSE)</f>
        <v>20002</v>
      </c>
      <c r="X2169">
        <f t="shared" si="338"/>
        <v>44</v>
      </c>
      <c r="Y2169">
        <f>INT(VLOOKUP(X2169,角色属性总表!AG:AH,2,FALSE)*角色属性总表!$C$38)</f>
        <v>972</v>
      </c>
      <c r="AA2169">
        <f t="shared" si="339"/>
        <v>22</v>
      </c>
      <c r="AB2169">
        <f>VLOOKUP(X2169,角色属性总表!AG:AI,2,FALSE)*VLOOKUP(角色等级属性!AA2169,角色间职业划分!P:AG,13,FALSE)/角色间职业划分!$AB$9</f>
        <v>1643.6271401395059</v>
      </c>
      <c r="AC2169">
        <f>VLOOKUP(X2169,角色属性总表!AG:AI,3,FALSE)*VLOOKUP(AA2169,角色间职业划分!P:AG,8,FALSE)/角色间职业划分!$W$9</f>
        <v>2855.0340000000006</v>
      </c>
      <c r="AD2169">
        <f>VLOOKUP(AA2169,角色间职业划分!P:AP,26,FALSE)</f>
        <v>0.4</v>
      </c>
      <c r="AE2169">
        <f>VLOOKUP(X2169,角色属性总表!I:Q,3,FALSE)</f>
        <v>435.45600000000002</v>
      </c>
      <c r="AF2169">
        <f>VLOOKUP(AA2169,角色间职业划分!P:AP,11,FALSE)</f>
        <v>0.35</v>
      </c>
      <c r="AG2169">
        <f t="shared" si="334"/>
        <v>1967.6094339617719</v>
      </c>
      <c r="AH2169">
        <f t="shared" si="335"/>
        <v>435</v>
      </c>
      <c r="AJ2169">
        <f t="shared" si="336"/>
        <v>1532.6094339617719</v>
      </c>
      <c r="AK2169">
        <v>2165</v>
      </c>
    </row>
    <row r="2170" spans="1:37" x14ac:dyDescent="0.15">
      <c r="A2170">
        <v>2166</v>
      </c>
      <c r="B2170">
        <f>ROUND(VLOOKUP(X2170,角色属性总表!AG:AI,2,FALSE)/角色属性总表!$C$34,0)</f>
        <v>141</v>
      </c>
      <c r="C2170">
        <f>ROUND(VLOOKUP(X2170,角色属性总表!Y:AE,3,FALSE)/J2170,0)</f>
        <v>56</v>
      </c>
      <c r="D2170">
        <f>ROUND(VLOOKUP(X2170,角色属性总表!AG:AI,3,FALSE)/角色属性总表!$C$35,0)</f>
        <v>148</v>
      </c>
      <c r="E2170">
        <f t="shared" si="330"/>
        <v>669</v>
      </c>
      <c r="F2170">
        <f t="shared" si="331"/>
        <v>20</v>
      </c>
      <c r="G2170">
        <f t="shared" si="332"/>
        <v>12</v>
      </c>
      <c r="H2170">
        <v>0</v>
      </c>
      <c r="I2170">
        <f t="shared" si="337"/>
        <v>3</v>
      </c>
      <c r="J2170">
        <f>VLOOKUP(AA2170,角色间职业划分!P:AP,20,FALSE)</f>
        <v>9</v>
      </c>
      <c r="K2170">
        <f>IF(X2170=500,100,VLOOKUP(AA2170,角色间职业划分!P:AP,22,FALSE))</f>
        <v>100</v>
      </c>
      <c r="L2170">
        <f>IF(X2170=500,K2170,VLOOKUP(AA2170,角色间职业划分!P:AP,23,FALSE))</f>
        <v>60</v>
      </c>
      <c r="M2170">
        <f>VLOOKUP(AA2170,角色间职业划分!P:AP,24,FALSE)</f>
        <v>0</v>
      </c>
      <c r="N2170">
        <f>VLOOKUP(AA2170,角色间职业划分!P:AP,14)*100</f>
        <v>95</v>
      </c>
      <c r="O2170">
        <f>VLOOKUP(AA2170,角色间职业划分!P:Z,9,FALSE)</f>
        <v>0</v>
      </c>
      <c r="P2170">
        <f>VLOOKUP(AA2170,角色间职业划分!P:AP,10,FALSE)</f>
        <v>0</v>
      </c>
      <c r="Q2170">
        <f>VLOOKUP(AA2170,角色间职业划分!P:AP,15,FALSE)</f>
        <v>0</v>
      </c>
      <c r="R2170">
        <f>VLOOKUP(AA2170,角色间职业划分!P:AP,16,FALSE)</f>
        <v>0</v>
      </c>
      <c r="S2170">
        <f>VLOOKUP(AA2170,角色间职业划分!P:AP,17,FALSE)</f>
        <v>0</v>
      </c>
      <c r="T2170">
        <f>VLOOKUP(AA2170,角色间职业划分!P:AP,18,FALSE)</f>
        <v>0</v>
      </c>
      <c r="U2170">
        <f>VLOOKUP(AA2170,角色间职业划分!P:AP,27,FALSE)</f>
        <v>0</v>
      </c>
      <c r="V2170">
        <f t="shared" si="333"/>
        <v>4.9999999999999991</v>
      </c>
      <c r="W2170">
        <f>VLOOKUP(AA2170,角色间职业划分!P:Q,2,FALSE)</f>
        <v>20002</v>
      </c>
      <c r="X2170">
        <f t="shared" si="338"/>
        <v>45</v>
      </c>
      <c r="Y2170">
        <f>INT(VLOOKUP(X2170,角色属性总表!AG:AH,2,FALSE)*角色属性总表!$C$38)</f>
        <v>990</v>
      </c>
      <c r="AA2170">
        <f t="shared" si="339"/>
        <v>22</v>
      </c>
      <c r="AB2170">
        <f>VLOOKUP(X2170,角色属性总表!AG:AI,2,FALSE)*VLOOKUP(角色等级属性!AA2170,角色间职业划分!P:AG,13,FALSE)/角色间职业划分!$AB$9</f>
        <v>1674.0646797717186</v>
      </c>
      <c r="AC2170">
        <f>VLOOKUP(X2170,角色属性总表!AG:AI,3,FALSE)*VLOOKUP(AA2170,角色间职业划分!P:AG,8,FALSE)/角色间职业划分!$W$9</f>
        <v>2907.9050000000002</v>
      </c>
      <c r="AD2170">
        <f>VLOOKUP(AA2170,角色间职业划分!P:AP,26,FALSE)</f>
        <v>0.4</v>
      </c>
      <c r="AE2170">
        <f>VLOOKUP(X2170,角色属性总表!I:Q,3,FALSE)</f>
        <v>443.52</v>
      </c>
      <c r="AF2170">
        <f>VLOOKUP(AA2170,角色间职业划分!P:AP,11,FALSE)</f>
        <v>0.35</v>
      </c>
      <c r="AG2170">
        <f t="shared" si="334"/>
        <v>2040.7957848851972</v>
      </c>
      <c r="AH2170">
        <f t="shared" si="335"/>
        <v>444</v>
      </c>
      <c r="AJ2170">
        <f t="shared" si="336"/>
        <v>1596.7957848851972</v>
      </c>
      <c r="AK2170">
        <v>2166</v>
      </c>
    </row>
    <row r="2171" spans="1:37" x14ac:dyDescent="0.15">
      <c r="A2171">
        <v>2167</v>
      </c>
      <c r="B2171">
        <f>ROUND(VLOOKUP(X2171,角色属性总表!AG:AI,2,FALSE)/角色属性总表!$C$34,0)</f>
        <v>144</v>
      </c>
      <c r="C2171">
        <f>ROUND(VLOOKUP(X2171,角色属性总表!Y:AE,3,FALSE)/J2171,0)</f>
        <v>58</v>
      </c>
      <c r="D2171">
        <f>ROUND(VLOOKUP(X2171,角色属性总表!AG:AI,3,FALSE)/角色属性总表!$C$35,0)</f>
        <v>151</v>
      </c>
      <c r="E2171">
        <f t="shared" si="330"/>
        <v>681</v>
      </c>
      <c r="F2171">
        <f t="shared" si="331"/>
        <v>20</v>
      </c>
      <c r="G2171">
        <f t="shared" si="332"/>
        <v>12</v>
      </c>
      <c r="H2171">
        <v>0</v>
      </c>
      <c r="I2171">
        <f t="shared" si="337"/>
        <v>3</v>
      </c>
      <c r="J2171">
        <f>VLOOKUP(AA2171,角色间职业划分!P:AP,20,FALSE)</f>
        <v>9</v>
      </c>
      <c r="K2171">
        <f>IF(X2171=500,100,VLOOKUP(AA2171,角色间职业划分!P:AP,22,FALSE))</f>
        <v>100</v>
      </c>
      <c r="L2171">
        <f>IF(X2171=500,K2171,VLOOKUP(AA2171,角色间职业划分!P:AP,23,FALSE))</f>
        <v>60</v>
      </c>
      <c r="M2171">
        <f>VLOOKUP(AA2171,角色间职业划分!P:AP,24,FALSE)</f>
        <v>0</v>
      </c>
      <c r="N2171">
        <f>VLOOKUP(AA2171,角色间职业划分!P:AP,14)*100</f>
        <v>95</v>
      </c>
      <c r="O2171">
        <f>VLOOKUP(AA2171,角色间职业划分!P:Z,9,FALSE)</f>
        <v>0</v>
      </c>
      <c r="P2171">
        <f>VLOOKUP(AA2171,角色间职业划分!P:AP,10,FALSE)</f>
        <v>0</v>
      </c>
      <c r="Q2171">
        <f>VLOOKUP(AA2171,角色间职业划分!P:AP,15,FALSE)</f>
        <v>0</v>
      </c>
      <c r="R2171">
        <f>VLOOKUP(AA2171,角色间职业划分!P:AP,16,FALSE)</f>
        <v>0</v>
      </c>
      <c r="S2171">
        <f>VLOOKUP(AA2171,角色间职业划分!P:AP,17,FALSE)</f>
        <v>0</v>
      </c>
      <c r="T2171">
        <f>VLOOKUP(AA2171,角色间职业划分!P:AP,18,FALSE)</f>
        <v>0</v>
      </c>
      <c r="U2171">
        <f>VLOOKUP(AA2171,角色间职业划分!P:AP,27,FALSE)</f>
        <v>0</v>
      </c>
      <c r="V2171">
        <f t="shared" si="333"/>
        <v>4.9999999999999991</v>
      </c>
      <c r="W2171">
        <f>VLOOKUP(AA2171,角色间职业划分!P:Q,2,FALSE)</f>
        <v>20002</v>
      </c>
      <c r="X2171">
        <f t="shared" si="338"/>
        <v>46</v>
      </c>
      <c r="Y2171">
        <f>INT(VLOOKUP(X2171,角色属性总表!AG:AH,2,FALSE)*角色属性总表!$C$38)</f>
        <v>1008</v>
      </c>
      <c r="AA2171">
        <f t="shared" si="339"/>
        <v>22</v>
      </c>
      <c r="AB2171">
        <f>VLOOKUP(X2171,角色属性总表!AG:AI,2,FALSE)*VLOOKUP(角色等级属性!AA2171,角色间职业划分!P:AG,13,FALSE)/角色间职业划分!$AB$9</f>
        <v>1704.5022194039316</v>
      </c>
      <c r="AC2171">
        <f>VLOOKUP(X2171,角色属性总表!AG:AI,3,FALSE)*VLOOKUP(AA2171,角色间职业划分!P:AG,8,FALSE)/角色间职业划分!$W$9</f>
        <v>2960.7760000000003</v>
      </c>
      <c r="AD2171">
        <f>VLOOKUP(AA2171,角色间职业划分!P:AP,26,FALSE)</f>
        <v>0.4</v>
      </c>
      <c r="AE2171">
        <f>VLOOKUP(X2171,角色属性总表!I:Q,3,FALSE)</f>
        <v>451.58399999999995</v>
      </c>
      <c r="AF2171">
        <f>VLOOKUP(AA2171,角色间职业划分!P:AP,11,FALSE)</f>
        <v>0.35</v>
      </c>
      <c r="AG2171">
        <f t="shared" si="334"/>
        <v>2115.0873855709538</v>
      </c>
      <c r="AH2171">
        <f t="shared" si="335"/>
        <v>453</v>
      </c>
      <c r="AJ2171">
        <f t="shared" si="336"/>
        <v>1662.0873855709538</v>
      </c>
      <c r="AK2171">
        <v>2167</v>
      </c>
    </row>
    <row r="2172" spans="1:37" x14ac:dyDescent="0.15">
      <c r="A2172">
        <v>2168</v>
      </c>
      <c r="B2172">
        <f>ROUND(VLOOKUP(X2172,角色属性总表!AG:AI,2,FALSE)/角色属性总表!$C$34,0)</f>
        <v>147</v>
      </c>
      <c r="C2172">
        <f>ROUND(VLOOKUP(X2172,角色属性总表!Y:AE,3,FALSE)/J2172,0)</f>
        <v>60</v>
      </c>
      <c r="D2172">
        <f>ROUND(VLOOKUP(X2172,角色属性总表!AG:AI,3,FALSE)/角色属性总表!$C$35,0)</f>
        <v>153</v>
      </c>
      <c r="E2172">
        <f t="shared" si="330"/>
        <v>693</v>
      </c>
      <c r="F2172">
        <f t="shared" si="331"/>
        <v>20</v>
      </c>
      <c r="G2172">
        <f t="shared" si="332"/>
        <v>12</v>
      </c>
      <c r="H2172">
        <v>0</v>
      </c>
      <c r="I2172">
        <f t="shared" si="337"/>
        <v>3</v>
      </c>
      <c r="J2172">
        <f>VLOOKUP(AA2172,角色间职业划分!P:AP,20,FALSE)</f>
        <v>9</v>
      </c>
      <c r="K2172">
        <f>IF(X2172=500,100,VLOOKUP(AA2172,角色间职业划分!P:AP,22,FALSE))</f>
        <v>100</v>
      </c>
      <c r="L2172">
        <f>IF(X2172=500,K2172,VLOOKUP(AA2172,角色间职业划分!P:AP,23,FALSE))</f>
        <v>60</v>
      </c>
      <c r="M2172">
        <f>VLOOKUP(AA2172,角色间职业划分!P:AP,24,FALSE)</f>
        <v>0</v>
      </c>
      <c r="N2172">
        <f>VLOOKUP(AA2172,角色间职业划分!P:AP,14)*100</f>
        <v>95</v>
      </c>
      <c r="O2172">
        <f>VLOOKUP(AA2172,角色间职业划分!P:Z,9,FALSE)</f>
        <v>0</v>
      </c>
      <c r="P2172">
        <f>VLOOKUP(AA2172,角色间职业划分!P:AP,10,FALSE)</f>
        <v>0</v>
      </c>
      <c r="Q2172">
        <f>VLOOKUP(AA2172,角色间职业划分!P:AP,15,FALSE)</f>
        <v>0</v>
      </c>
      <c r="R2172">
        <f>VLOOKUP(AA2172,角色间职业划分!P:AP,16,FALSE)</f>
        <v>0</v>
      </c>
      <c r="S2172">
        <f>VLOOKUP(AA2172,角色间职业划分!P:AP,17,FALSE)</f>
        <v>0</v>
      </c>
      <c r="T2172">
        <f>VLOOKUP(AA2172,角色间职业划分!P:AP,18,FALSE)</f>
        <v>0</v>
      </c>
      <c r="U2172">
        <f>VLOOKUP(AA2172,角色间职业划分!P:AP,27,FALSE)</f>
        <v>0</v>
      </c>
      <c r="V2172">
        <f t="shared" si="333"/>
        <v>4.9999999999999991</v>
      </c>
      <c r="W2172">
        <f>VLOOKUP(AA2172,角色间职业划分!P:Q,2,FALSE)</f>
        <v>20002</v>
      </c>
      <c r="X2172">
        <f t="shared" si="338"/>
        <v>47</v>
      </c>
      <c r="Y2172">
        <f>INT(VLOOKUP(X2172,角色属性总表!AG:AH,2,FALSE)*角色属性总表!$C$38)</f>
        <v>1026</v>
      </c>
      <c r="AA2172">
        <f t="shared" si="339"/>
        <v>22</v>
      </c>
      <c r="AB2172">
        <f>VLOOKUP(X2172,角色属性总表!AG:AI,2,FALSE)*VLOOKUP(角色等级属性!AA2172,角色间职业划分!P:AG,13,FALSE)/角色间职业划分!$AB$9</f>
        <v>1734.9397590361448</v>
      </c>
      <c r="AC2172">
        <f>VLOOKUP(X2172,角色属性总表!AG:AI,3,FALSE)*VLOOKUP(AA2172,角色间职业划分!P:AG,8,FALSE)/角色间职业划分!$W$9</f>
        <v>3013.6470000000004</v>
      </c>
      <c r="AD2172">
        <f>VLOOKUP(AA2172,角色间职业划分!P:AP,26,FALSE)</f>
        <v>0.4</v>
      </c>
      <c r="AE2172">
        <f>VLOOKUP(X2172,角色属性总表!I:Q,3,FALSE)</f>
        <v>459.64800000000002</v>
      </c>
      <c r="AF2172">
        <f>VLOOKUP(AA2172,角色间职业划分!P:AP,11,FALSE)</f>
        <v>0.35</v>
      </c>
      <c r="AG2172">
        <f t="shared" si="334"/>
        <v>2190.4804610857104</v>
      </c>
      <c r="AH2172">
        <f t="shared" si="335"/>
        <v>459</v>
      </c>
      <c r="AJ2172">
        <f t="shared" si="336"/>
        <v>1731.4804610857104</v>
      </c>
      <c r="AK2172">
        <v>2168</v>
      </c>
    </row>
    <row r="2173" spans="1:37" x14ac:dyDescent="0.15">
      <c r="A2173">
        <v>2169</v>
      </c>
      <c r="B2173">
        <f>ROUND(VLOOKUP(X2173,角色属性总表!AG:AI,2,FALSE)/角色属性总表!$C$34,0)</f>
        <v>149</v>
      </c>
      <c r="C2173">
        <f>ROUND(VLOOKUP(X2173,角色属性总表!Y:AE,3,FALSE)/J2173,0)</f>
        <v>62</v>
      </c>
      <c r="D2173">
        <f>ROUND(VLOOKUP(X2173,角色属性总表!AG:AI,3,FALSE)/角色属性总表!$C$35,0)</f>
        <v>156</v>
      </c>
      <c r="E2173">
        <f t="shared" si="330"/>
        <v>706</v>
      </c>
      <c r="F2173">
        <f t="shared" si="331"/>
        <v>20</v>
      </c>
      <c r="G2173">
        <f t="shared" si="332"/>
        <v>12</v>
      </c>
      <c r="H2173">
        <v>0</v>
      </c>
      <c r="I2173">
        <f t="shared" si="337"/>
        <v>3</v>
      </c>
      <c r="J2173">
        <f>VLOOKUP(AA2173,角色间职业划分!P:AP,20,FALSE)</f>
        <v>9</v>
      </c>
      <c r="K2173">
        <f>IF(X2173=500,100,VLOOKUP(AA2173,角色间职业划分!P:AP,22,FALSE))</f>
        <v>100</v>
      </c>
      <c r="L2173">
        <f>IF(X2173=500,K2173,VLOOKUP(AA2173,角色间职业划分!P:AP,23,FALSE))</f>
        <v>60</v>
      </c>
      <c r="M2173">
        <f>VLOOKUP(AA2173,角色间职业划分!P:AP,24,FALSE)</f>
        <v>0</v>
      </c>
      <c r="N2173">
        <f>VLOOKUP(AA2173,角色间职业划分!P:AP,14)*100</f>
        <v>95</v>
      </c>
      <c r="O2173">
        <f>VLOOKUP(AA2173,角色间职业划分!P:Z,9,FALSE)</f>
        <v>0</v>
      </c>
      <c r="P2173">
        <f>VLOOKUP(AA2173,角色间职业划分!P:AP,10,FALSE)</f>
        <v>0</v>
      </c>
      <c r="Q2173">
        <f>VLOOKUP(AA2173,角色间职业划分!P:AP,15,FALSE)</f>
        <v>0</v>
      </c>
      <c r="R2173">
        <f>VLOOKUP(AA2173,角色间职业划分!P:AP,16,FALSE)</f>
        <v>0</v>
      </c>
      <c r="S2173">
        <f>VLOOKUP(AA2173,角色间职业划分!P:AP,17,FALSE)</f>
        <v>0</v>
      </c>
      <c r="T2173">
        <f>VLOOKUP(AA2173,角色间职业划分!P:AP,18,FALSE)</f>
        <v>0</v>
      </c>
      <c r="U2173">
        <f>VLOOKUP(AA2173,角色间职业划分!P:AP,27,FALSE)</f>
        <v>0</v>
      </c>
      <c r="V2173">
        <f t="shared" si="333"/>
        <v>4.9999999999999991</v>
      </c>
      <c r="W2173">
        <f>VLOOKUP(AA2173,角色间职业划分!P:Q,2,FALSE)</f>
        <v>20002</v>
      </c>
      <c r="X2173">
        <f t="shared" si="338"/>
        <v>48</v>
      </c>
      <c r="Y2173">
        <f>INT(VLOOKUP(X2173,角色属性总表!AG:AH,2,FALSE)*角色属性总表!$C$38)</f>
        <v>1044</v>
      </c>
      <c r="AA2173">
        <f t="shared" si="339"/>
        <v>22</v>
      </c>
      <c r="AB2173">
        <f>VLOOKUP(X2173,角色属性总表!AG:AI,2,FALSE)*VLOOKUP(角色等级属性!AA2173,角色间职业划分!P:AG,13,FALSE)/角色间职业划分!$AB$9</f>
        <v>1765.3772986683578</v>
      </c>
      <c r="AC2173">
        <f>VLOOKUP(X2173,角色属性总表!AG:AI,3,FALSE)*VLOOKUP(AA2173,角色间职业划分!P:AG,8,FALSE)/角色间职业划分!$W$9</f>
        <v>3066.518</v>
      </c>
      <c r="AD2173">
        <f>VLOOKUP(AA2173,角色间职业划分!P:AP,26,FALSE)</f>
        <v>0.4</v>
      </c>
      <c r="AE2173">
        <f>VLOOKUP(X2173,角色属性总表!I:Q,3,FALSE)</f>
        <v>467.71199999999999</v>
      </c>
      <c r="AF2173">
        <f>VLOOKUP(AA2173,角色间职业划分!P:AP,11,FALSE)</f>
        <v>0.35</v>
      </c>
      <c r="AG2173">
        <f t="shared" si="334"/>
        <v>2266.9714436532308</v>
      </c>
      <c r="AH2173">
        <f t="shared" si="335"/>
        <v>468</v>
      </c>
      <c r="AJ2173">
        <f t="shared" si="336"/>
        <v>1798.9714436532308</v>
      </c>
      <c r="AK2173">
        <v>2169</v>
      </c>
    </row>
    <row r="2174" spans="1:37" x14ac:dyDescent="0.15">
      <c r="A2174">
        <v>2170</v>
      </c>
      <c r="B2174">
        <f>ROUND(VLOOKUP(X2174,角色属性总表!AG:AI,2,FALSE)/角色属性总表!$C$34,0)</f>
        <v>152</v>
      </c>
      <c r="C2174">
        <f>ROUND(VLOOKUP(X2174,角色属性总表!Y:AE,3,FALSE)/J2174,0)</f>
        <v>64</v>
      </c>
      <c r="D2174">
        <f>ROUND(VLOOKUP(X2174,角色属性总表!AG:AI,3,FALSE)/角色属性总表!$C$35,0)</f>
        <v>159</v>
      </c>
      <c r="E2174">
        <f t="shared" si="330"/>
        <v>718</v>
      </c>
      <c r="F2174">
        <f t="shared" si="331"/>
        <v>20</v>
      </c>
      <c r="G2174">
        <f t="shared" si="332"/>
        <v>12</v>
      </c>
      <c r="H2174">
        <v>0</v>
      </c>
      <c r="I2174">
        <f t="shared" si="337"/>
        <v>3</v>
      </c>
      <c r="J2174">
        <f>VLOOKUP(AA2174,角色间职业划分!P:AP,20,FALSE)</f>
        <v>9</v>
      </c>
      <c r="K2174">
        <f>IF(X2174=500,100,VLOOKUP(AA2174,角色间职业划分!P:AP,22,FALSE))</f>
        <v>100</v>
      </c>
      <c r="L2174">
        <f>IF(X2174=500,K2174,VLOOKUP(AA2174,角色间职业划分!P:AP,23,FALSE))</f>
        <v>60</v>
      </c>
      <c r="M2174">
        <f>VLOOKUP(AA2174,角色间职业划分!P:AP,24,FALSE)</f>
        <v>0</v>
      </c>
      <c r="N2174">
        <f>VLOOKUP(AA2174,角色间职业划分!P:AP,14)*100</f>
        <v>95</v>
      </c>
      <c r="O2174">
        <f>VLOOKUP(AA2174,角色间职业划分!P:Z,9,FALSE)</f>
        <v>0</v>
      </c>
      <c r="P2174">
        <f>VLOOKUP(AA2174,角色间职业划分!P:AP,10,FALSE)</f>
        <v>0</v>
      </c>
      <c r="Q2174">
        <f>VLOOKUP(AA2174,角色间职业划分!P:AP,15,FALSE)</f>
        <v>0</v>
      </c>
      <c r="R2174">
        <f>VLOOKUP(AA2174,角色间职业划分!P:AP,16,FALSE)</f>
        <v>0</v>
      </c>
      <c r="S2174">
        <f>VLOOKUP(AA2174,角色间职业划分!P:AP,17,FALSE)</f>
        <v>0</v>
      </c>
      <c r="T2174">
        <f>VLOOKUP(AA2174,角色间职业划分!P:AP,18,FALSE)</f>
        <v>0</v>
      </c>
      <c r="U2174">
        <f>VLOOKUP(AA2174,角色间职业划分!P:AP,27,FALSE)</f>
        <v>0</v>
      </c>
      <c r="V2174">
        <f t="shared" si="333"/>
        <v>4.9999999999999991</v>
      </c>
      <c r="W2174">
        <f>VLOOKUP(AA2174,角色间职业划分!P:Q,2,FALSE)</f>
        <v>20002</v>
      </c>
      <c r="X2174">
        <f t="shared" si="338"/>
        <v>49</v>
      </c>
      <c r="Y2174">
        <f>INT(VLOOKUP(X2174,角色属性总表!AG:AH,2,FALSE)*角色属性总表!$C$38)</f>
        <v>1062</v>
      </c>
      <c r="AA2174">
        <f t="shared" si="339"/>
        <v>22</v>
      </c>
      <c r="AB2174">
        <f>VLOOKUP(X2174,角色属性总表!AG:AI,2,FALSE)*VLOOKUP(角色等级属性!AA2174,角色间职业划分!P:AG,13,FALSE)/角色间职业划分!$AB$9</f>
        <v>1795.814838300571</v>
      </c>
      <c r="AC2174">
        <f>VLOOKUP(X2174,角色属性总表!AG:AI,3,FALSE)*VLOOKUP(AA2174,角色间职业划分!P:AG,8,FALSE)/角色间职业划分!$W$9</f>
        <v>3119.3890000000006</v>
      </c>
      <c r="AD2174">
        <f>VLOOKUP(AA2174,角色间职业划分!P:AP,26,FALSE)</f>
        <v>0.4</v>
      </c>
      <c r="AE2174">
        <f>VLOOKUP(X2174,角色属性总表!I:Q,3,FALSE)</f>
        <v>475.77600000000007</v>
      </c>
      <c r="AF2174">
        <f>VLOOKUP(AA2174,角色间职业划分!P:AP,11,FALSE)</f>
        <v>0.35</v>
      </c>
      <c r="AG2174">
        <f t="shared" si="334"/>
        <v>2344.5569620253164</v>
      </c>
      <c r="AH2174">
        <f t="shared" si="335"/>
        <v>477</v>
      </c>
      <c r="AJ2174">
        <f t="shared" si="336"/>
        <v>1867.5569620253164</v>
      </c>
      <c r="AK2174">
        <v>2170</v>
      </c>
    </row>
    <row r="2175" spans="1:37" x14ac:dyDescent="0.15">
      <c r="A2175">
        <v>2171</v>
      </c>
      <c r="B2175">
        <f>ROUND(VLOOKUP(X2175,角色属性总表!AG:AI,2,FALSE)/角色属性总表!$C$34,0)</f>
        <v>154</v>
      </c>
      <c r="C2175">
        <f>ROUND(VLOOKUP(X2175,角色属性总表!Y:AE,3,FALSE)/J2175,0)</f>
        <v>65</v>
      </c>
      <c r="D2175">
        <f>ROUND(VLOOKUP(X2175,角色属性总表!AG:AI,3,FALSE)/角色属性总表!$C$35,0)</f>
        <v>161</v>
      </c>
      <c r="E2175">
        <f t="shared" si="330"/>
        <v>730</v>
      </c>
      <c r="F2175">
        <f t="shared" si="331"/>
        <v>20</v>
      </c>
      <c r="G2175">
        <f t="shared" si="332"/>
        <v>12</v>
      </c>
      <c r="H2175">
        <v>0</v>
      </c>
      <c r="I2175">
        <f t="shared" si="337"/>
        <v>3</v>
      </c>
      <c r="J2175">
        <f>VLOOKUP(AA2175,角色间职业划分!P:AP,20,FALSE)</f>
        <v>9</v>
      </c>
      <c r="K2175">
        <f>IF(X2175=500,100,VLOOKUP(AA2175,角色间职业划分!P:AP,22,FALSE))</f>
        <v>100</v>
      </c>
      <c r="L2175">
        <f>IF(X2175=500,K2175,VLOOKUP(AA2175,角色间职业划分!P:AP,23,FALSE))</f>
        <v>60</v>
      </c>
      <c r="M2175">
        <f>VLOOKUP(AA2175,角色间职业划分!P:AP,24,FALSE)</f>
        <v>0</v>
      </c>
      <c r="N2175">
        <f>VLOOKUP(AA2175,角色间职业划分!P:AP,14)*100</f>
        <v>95</v>
      </c>
      <c r="O2175">
        <f>VLOOKUP(AA2175,角色间职业划分!P:Z,9,FALSE)</f>
        <v>0</v>
      </c>
      <c r="P2175">
        <f>VLOOKUP(AA2175,角色间职业划分!P:AP,10,FALSE)</f>
        <v>0</v>
      </c>
      <c r="Q2175">
        <f>VLOOKUP(AA2175,角色间职业划分!P:AP,15,FALSE)</f>
        <v>0</v>
      </c>
      <c r="R2175">
        <f>VLOOKUP(AA2175,角色间职业划分!P:AP,16,FALSE)</f>
        <v>0</v>
      </c>
      <c r="S2175">
        <f>VLOOKUP(AA2175,角色间职业划分!P:AP,17,FALSE)</f>
        <v>0</v>
      </c>
      <c r="T2175">
        <f>VLOOKUP(AA2175,角色间职业划分!P:AP,18,FALSE)</f>
        <v>0</v>
      </c>
      <c r="U2175">
        <f>VLOOKUP(AA2175,角色间职业划分!P:AP,27,FALSE)</f>
        <v>0</v>
      </c>
      <c r="V2175">
        <f t="shared" si="333"/>
        <v>4.9999999999999991</v>
      </c>
      <c r="W2175">
        <f>VLOOKUP(AA2175,角色间职业划分!P:Q,2,FALSE)</f>
        <v>20002</v>
      </c>
      <c r="X2175">
        <f t="shared" si="338"/>
        <v>50</v>
      </c>
      <c r="Y2175">
        <f>INT(VLOOKUP(X2175,角色属性总表!AG:AH,2,FALSE)*角色属性总表!$C$38)</f>
        <v>1080</v>
      </c>
      <c r="AA2175">
        <f t="shared" si="339"/>
        <v>22</v>
      </c>
      <c r="AB2175">
        <f>VLOOKUP(X2175,角色属性总表!AG:AI,2,FALSE)*VLOOKUP(角色等级属性!AA2175,角色间职业划分!P:AG,13,FALSE)/角色间职业划分!$AB$9</f>
        <v>1826.2523779327839</v>
      </c>
      <c r="AC2175">
        <f>VLOOKUP(X2175,角色属性总表!AG:AI,3,FALSE)*VLOOKUP(AA2175,角色间职业划分!P:AG,8,FALSE)/角色间职业划分!$W$9</f>
        <v>3172.26</v>
      </c>
      <c r="AD2175">
        <f>VLOOKUP(AA2175,角色间职业划分!P:AP,26,FALSE)</f>
        <v>0.4</v>
      </c>
      <c r="AE2175">
        <f>VLOOKUP(X2175,角色属性总表!I:Q,3,FALSE)</f>
        <v>483.84000000000003</v>
      </c>
      <c r="AF2175">
        <f>VLOOKUP(AA2175,角色间职业划分!P:AP,11,FALSE)</f>
        <v>0.35</v>
      </c>
      <c r="AG2175">
        <f t="shared" si="334"/>
        <v>2423.2338316268883</v>
      </c>
      <c r="AH2175">
        <f t="shared" si="335"/>
        <v>483</v>
      </c>
      <c r="AJ2175">
        <f t="shared" si="336"/>
        <v>1940.2338316268883</v>
      </c>
      <c r="AK2175">
        <v>2171</v>
      </c>
    </row>
    <row r="2176" spans="1:37" x14ac:dyDescent="0.15">
      <c r="A2176">
        <v>2172</v>
      </c>
      <c r="B2176">
        <f>ROUND(VLOOKUP(X2176,角色属性总表!AG:AI,2,FALSE)/角色属性总表!$C$34,0)</f>
        <v>157</v>
      </c>
      <c r="C2176">
        <f>ROUND(VLOOKUP(X2176,角色属性总表!Y:AE,3,FALSE)/J2176,0)</f>
        <v>67</v>
      </c>
      <c r="D2176">
        <f>ROUND(VLOOKUP(X2176,角色属性总表!AG:AI,3,FALSE)/角色属性总表!$C$35,0)</f>
        <v>164</v>
      </c>
      <c r="E2176">
        <f t="shared" si="330"/>
        <v>742</v>
      </c>
      <c r="F2176">
        <f t="shared" si="331"/>
        <v>20</v>
      </c>
      <c r="G2176">
        <f t="shared" si="332"/>
        <v>12</v>
      </c>
      <c r="H2176">
        <v>0</v>
      </c>
      <c r="I2176">
        <f t="shared" si="337"/>
        <v>3</v>
      </c>
      <c r="J2176">
        <f>VLOOKUP(AA2176,角色间职业划分!P:AP,20,FALSE)</f>
        <v>9</v>
      </c>
      <c r="K2176">
        <f>IF(X2176=500,100,VLOOKUP(AA2176,角色间职业划分!P:AP,22,FALSE))</f>
        <v>100</v>
      </c>
      <c r="L2176">
        <f>IF(X2176=500,K2176,VLOOKUP(AA2176,角色间职业划分!P:AP,23,FALSE))</f>
        <v>60</v>
      </c>
      <c r="M2176">
        <f>VLOOKUP(AA2176,角色间职业划分!P:AP,24,FALSE)</f>
        <v>0</v>
      </c>
      <c r="N2176">
        <f>VLOOKUP(AA2176,角色间职业划分!P:AP,14)*100</f>
        <v>95</v>
      </c>
      <c r="O2176">
        <f>VLOOKUP(AA2176,角色间职业划分!P:Z,9,FALSE)</f>
        <v>0</v>
      </c>
      <c r="P2176">
        <f>VLOOKUP(AA2176,角色间职业划分!P:AP,10,FALSE)</f>
        <v>0</v>
      </c>
      <c r="Q2176">
        <f>VLOOKUP(AA2176,角色间职业划分!P:AP,15,FALSE)</f>
        <v>0</v>
      </c>
      <c r="R2176">
        <f>VLOOKUP(AA2176,角色间职业划分!P:AP,16,FALSE)</f>
        <v>0</v>
      </c>
      <c r="S2176">
        <f>VLOOKUP(AA2176,角色间职业划分!P:AP,17,FALSE)</f>
        <v>0</v>
      </c>
      <c r="T2176">
        <f>VLOOKUP(AA2176,角色间职业划分!P:AP,18,FALSE)</f>
        <v>0</v>
      </c>
      <c r="U2176">
        <f>VLOOKUP(AA2176,角色间职业划分!P:AP,27,FALSE)</f>
        <v>0</v>
      </c>
      <c r="V2176">
        <f t="shared" si="333"/>
        <v>4.9999999999999991</v>
      </c>
      <c r="W2176">
        <f>VLOOKUP(AA2176,角色间职业划分!P:Q,2,FALSE)</f>
        <v>20002</v>
      </c>
      <c r="X2176">
        <f t="shared" si="338"/>
        <v>51</v>
      </c>
      <c r="Y2176">
        <f>INT(VLOOKUP(X2176,角色属性总表!AG:AH,2,FALSE)*角色属性总表!$C$38)</f>
        <v>1098</v>
      </c>
      <c r="AA2176">
        <f t="shared" si="339"/>
        <v>22</v>
      </c>
      <c r="AB2176">
        <f>VLOOKUP(X2176,角色属性总表!AG:AI,2,FALSE)*VLOOKUP(角色等级属性!AA2176,角色间职业划分!P:AG,13,FALSE)/角色间职业划分!$AB$9</f>
        <v>1856.6899175649971</v>
      </c>
      <c r="AC2176">
        <f>VLOOKUP(X2176,角色属性总表!AG:AI,3,FALSE)*VLOOKUP(AA2176,角色间职业划分!P:AG,8,FALSE)/角色间职业划分!$W$9</f>
        <v>3225.1310000000003</v>
      </c>
      <c r="AD2176">
        <f>VLOOKUP(AA2176,角色间职业划分!P:AP,26,FALSE)</f>
        <v>0.4</v>
      </c>
      <c r="AE2176">
        <f>VLOOKUP(X2176,角色属性总表!I:Q,3,FALSE)</f>
        <v>491.904</v>
      </c>
      <c r="AF2176">
        <f>VLOOKUP(AA2176,角色间职业划分!P:AP,11,FALSE)</f>
        <v>0.35</v>
      </c>
      <c r="AG2176">
        <f t="shared" si="334"/>
        <v>2502.9990454047806</v>
      </c>
      <c r="AH2176">
        <f t="shared" si="335"/>
        <v>492</v>
      </c>
      <c r="AJ2176">
        <f t="shared" si="336"/>
        <v>2010.9990454047806</v>
      </c>
      <c r="AK2176">
        <v>2172</v>
      </c>
    </row>
    <row r="2177" spans="1:37" x14ac:dyDescent="0.15">
      <c r="A2177">
        <v>2173</v>
      </c>
      <c r="B2177">
        <f>ROUND(VLOOKUP(X2177,角色属性总表!AG:AI,2,FALSE)/角色属性总表!$C$34,0)</f>
        <v>159</v>
      </c>
      <c r="C2177">
        <f>ROUND(VLOOKUP(X2177,角色属性总表!Y:AE,3,FALSE)/J2177,0)</f>
        <v>69</v>
      </c>
      <c r="D2177">
        <f>ROUND(VLOOKUP(X2177,角色属性总表!AG:AI,3,FALSE)/角色属性总表!$C$35,0)</f>
        <v>167</v>
      </c>
      <c r="E2177">
        <f t="shared" si="330"/>
        <v>754</v>
      </c>
      <c r="F2177">
        <f t="shared" si="331"/>
        <v>20</v>
      </c>
      <c r="G2177">
        <f t="shared" si="332"/>
        <v>12</v>
      </c>
      <c r="H2177">
        <v>0</v>
      </c>
      <c r="I2177">
        <f t="shared" si="337"/>
        <v>3</v>
      </c>
      <c r="J2177">
        <f>VLOOKUP(AA2177,角色间职业划分!P:AP,20,FALSE)</f>
        <v>9</v>
      </c>
      <c r="K2177">
        <f>IF(X2177=500,100,VLOOKUP(AA2177,角色间职业划分!P:AP,22,FALSE))</f>
        <v>100</v>
      </c>
      <c r="L2177">
        <f>IF(X2177=500,K2177,VLOOKUP(AA2177,角色间职业划分!P:AP,23,FALSE))</f>
        <v>60</v>
      </c>
      <c r="M2177">
        <f>VLOOKUP(AA2177,角色间职业划分!P:AP,24,FALSE)</f>
        <v>0</v>
      </c>
      <c r="N2177">
        <f>VLOOKUP(AA2177,角色间职业划分!P:AP,14)*100</f>
        <v>95</v>
      </c>
      <c r="O2177">
        <f>VLOOKUP(AA2177,角色间职业划分!P:Z,9,FALSE)</f>
        <v>0</v>
      </c>
      <c r="P2177">
        <f>VLOOKUP(AA2177,角色间职业划分!P:AP,10,FALSE)</f>
        <v>0</v>
      </c>
      <c r="Q2177">
        <f>VLOOKUP(AA2177,角色间职业划分!P:AP,15,FALSE)</f>
        <v>0</v>
      </c>
      <c r="R2177">
        <f>VLOOKUP(AA2177,角色间职业划分!P:AP,16,FALSE)</f>
        <v>0</v>
      </c>
      <c r="S2177">
        <f>VLOOKUP(AA2177,角色间职业划分!P:AP,17,FALSE)</f>
        <v>0</v>
      </c>
      <c r="T2177">
        <f>VLOOKUP(AA2177,角色间职业划分!P:AP,18,FALSE)</f>
        <v>0</v>
      </c>
      <c r="U2177">
        <f>VLOOKUP(AA2177,角色间职业划分!P:AP,27,FALSE)</f>
        <v>0</v>
      </c>
      <c r="V2177">
        <f t="shared" si="333"/>
        <v>4.9999999999999991</v>
      </c>
      <c r="W2177">
        <f>VLOOKUP(AA2177,角色间职业划分!P:Q,2,FALSE)</f>
        <v>20002</v>
      </c>
      <c r="X2177">
        <f t="shared" si="338"/>
        <v>52</v>
      </c>
      <c r="Y2177">
        <f>INT(VLOOKUP(X2177,角色属性总表!AG:AH,2,FALSE)*角色属性总表!$C$38)</f>
        <v>1116</v>
      </c>
      <c r="AA2177">
        <f t="shared" si="339"/>
        <v>22</v>
      </c>
      <c r="AB2177">
        <f>VLOOKUP(X2177,角色属性总表!AG:AI,2,FALSE)*VLOOKUP(角色等级属性!AA2177,角色间职业划分!P:AG,13,FALSE)/角色间职业划分!$AB$9</f>
        <v>1887.1274571972101</v>
      </c>
      <c r="AC2177">
        <f>VLOOKUP(X2177,角色属性总表!AG:AI,3,FALSE)*VLOOKUP(AA2177,角色间职业划分!P:AG,8,FALSE)/角色间职业划分!$W$9</f>
        <v>3278.0020000000009</v>
      </c>
      <c r="AD2177">
        <f>VLOOKUP(AA2177,角色间职业划分!P:AP,26,FALSE)</f>
        <v>0.4</v>
      </c>
      <c r="AE2177">
        <f>VLOOKUP(X2177,角色属性总表!I:Q,3,FALSE)</f>
        <v>499.96800000000007</v>
      </c>
      <c r="AF2177">
        <f>VLOOKUP(AA2177,角色间职业划分!P:AP,11,FALSE)</f>
        <v>0.35</v>
      </c>
      <c r="AG2177">
        <f t="shared" si="334"/>
        <v>2583.8497653174322</v>
      </c>
      <c r="AH2177">
        <f t="shared" si="335"/>
        <v>501</v>
      </c>
      <c r="AJ2177">
        <f t="shared" si="336"/>
        <v>2082.8497653174322</v>
      </c>
      <c r="AK2177">
        <v>2173</v>
      </c>
    </row>
    <row r="2178" spans="1:37" x14ac:dyDescent="0.15">
      <c r="A2178">
        <v>2174</v>
      </c>
      <c r="B2178">
        <f>ROUND(VLOOKUP(X2178,角色属性总表!AG:AI,2,FALSE)/角色属性总表!$C$34,0)</f>
        <v>162</v>
      </c>
      <c r="C2178">
        <f>ROUND(VLOOKUP(X2178,角色属性总表!Y:AE,3,FALSE)/J2178,0)</f>
        <v>71</v>
      </c>
      <c r="D2178">
        <f>ROUND(VLOOKUP(X2178,角色属性总表!AG:AI,3,FALSE)/角色属性总表!$C$35,0)</f>
        <v>169</v>
      </c>
      <c r="E2178">
        <f t="shared" si="330"/>
        <v>767</v>
      </c>
      <c r="F2178">
        <f t="shared" si="331"/>
        <v>20</v>
      </c>
      <c r="G2178">
        <f t="shared" si="332"/>
        <v>12</v>
      </c>
      <c r="H2178">
        <v>0</v>
      </c>
      <c r="I2178">
        <f t="shared" si="337"/>
        <v>3</v>
      </c>
      <c r="J2178">
        <f>VLOOKUP(AA2178,角色间职业划分!P:AP,20,FALSE)</f>
        <v>9</v>
      </c>
      <c r="K2178">
        <f>IF(X2178=500,100,VLOOKUP(AA2178,角色间职业划分!P:AP,22,FALSE))</f>
        <v>100</v>
      </c>
      <c r="L2178">
        <f>IF(X2178=500,K2178,VLOOKUP(AA2178,角色间职业划分!P:AP,23,FALSE))</f>
        <v>60</v>
      </c>
      <c r="M2178">
        <f>VLOOKUP(AA2178,角色间职业划分!P:AP,24,FALSE)</f>
        <v>0</v>
      </c>
      <c r="N2178">
        <f>VLOOKUP(AA2178,角色间职业划分!P:AP,14)*100</f>
        <v>95</v>
      </c>
      <c r="O2178">
        <f>VLOOKUP(AA2178,角色间职业划分!P:Z,9,FALSE)</f>
        <v>0</v>
      </c>
      <c r="P2178">
        <f>VLOOKUP(AA2178,角色间职业划分!P:AP,10,FALSE)</f>
        <v>0</v>
      </c>
      <c r="Q2178">
        <f>VLOOKUP(AA2178,角色间职业划分!P:AP,15,FALSE)</f>
        <v>0</v>
      </c>
      <c r="R2178">
        <f>VLOOKUP(AA2178,角色间职业划分!P:AP,16,FALSE)</f>
        <v>0</v>
      </c>
      <c r="S2178">
        <f>VLOOKUP(AA2178,角色间职业划分!P:AP,17,FALSE)</f>
        <v>0</v>
      </c>
      <c r="T2178">
        <f>VLOOKUP(AA2178,角色间职业划分!P:AP,18,FALSE)</f>
        <v>0</v>
      </c>
      <c r="U2178">
        <f>VLOOKUP(AA2178,角色间职业划分!P:AP,27,FALSE)</f>
        <v>0</v>
      </c>
      <c r="V2178">
        <f t="shared" si="333"/>
        <v>4.9999999999999991</v>
      </c>
      <c r="W2178">
        <f>VLOOKUP(AA2178,角色间职业划分!P:Q,2,FALSE)</f>
        <v>20002</v>
      </c>
      <c r="X2178">
        <f t="shared" si="338"/>
        <v>53</v>
      </c>
      <c r="Y2178">
        <f>INT(VLOOKUP(X2178,角色属性总表!AG:AH,2,FALSE)*角色属性总表!$C$38)</f>
        <v>1134</v>
      </c>
      <c r="AA2178">
        <f t="shared" si="339"/>
        <v>22</v>
      </c>
      <c r="AB2178">
        <f>VLOOKUP(X2178,角色属性总表!AG:AI,2,FALSE)*VLOOKUP(角色等级属性!AA2178,角色间职业划分!P:AG,13,FALSE)/角色间职业划分!$AB$9</f>
        <v>1917.5649968294233</v>
      </c>
      <c r="AC2178">
        <f>VLOOKUP(X2178,角色属性总表!AG:AI,3,FALSE)*VLOOKUP(AA2178,角色间职业划分!P:AG,8,FALSE)/角色间职业划分!$W$9</f>
        <v>3330.873</v>
      </c>
      <c r="AD2178">
        <f>VLOOKUP(AA2178,角色间职业划分!P:AP,26,FALSE)</f>
        <v>0.4</v>
      </c>
      <c r="AE2178">
        <f>VLOOKUP(X2178,角色属性总表!I:Q,3,FALSE)</f>
        <v>508.03199999999993</v>
      </c>
      <c r="AF2178">
        <f>VLOOKUP(AA2178,角色间职业划分!P:AP,11,FALSE)</f>
        <v>0.35</v>
      </c>
      <c r="AG2178">
        <f t="shared" si="334"/>
        <v>2665.7833144094129</v>
      </c>
      <c r="AH2178">
        <f t="shared" si="335"/>
        <v>507</v>
      </c>
      <c r="AJ2178">
        <f t="shared" si="336"/>
        <v>2158.7833144094129</v>
      </c>
      <c r="AK2178">
        <v>2174</v>
      </c>
    </row>
    <row r="2179" spans="1:37" x14ac:dyDescent="0.15">
      <c r="A2179">
        <v>2175</v>
      </c>
      <c r="B2179">
        <f>ROUND(VLOOKUP(X2179,角色属性总表!AG:AI,2,FALSE)/角色属性总表!$C$34,0)</f>
        <v>165</v>
      </c>
      <c r="C2179">
        <f>ROUND(VLOOKUP(X2179,角色属性总表!Y:AE,3,FALSE)/J2179,0)</f>
        <v>73</v>
      </c>
      <c r="D2179">
        <f>ROUND(VLOOKUP(X2179,角色属性总表!AG:AI,3,FALSE)/角色属性总表!$C$35,0)</f>
        <v>172</v>
      </c>
      <c r="E2179">
        <f t="shared" si="330"/>
        <v>779</v>
      </c>
      <c r="F2179">
        <f t="shared" si="331"/>
        <v>20</v>
      </c>
      <c r="G2179">
        <f t="shared" si="332"/>
        <v>12</v>
      </c>
      <c r="H2179">
        <v>0</v>
      </c>
      <c r="I2179">
        <f t="shared" si="337"/>
        <v>3</v>
      </c>
      <c r="J2179">
        <f>VLOOKUP(AA2179,角色间职业划分!P:AP,20,FALSE)</f>
        <v>9</v>
      </c>
      <c r="K2179">
        <f>IF(X2179=500,100,VLOOKUP(AA2179,角色间职业划分!P:AP,22,FALSE))</f>
        <v>100</v>
      </c>
      <c r="L2179">
        <f>IF(X2179=500,K2179,VLOOKUP(AA2179,角色间职业划分!P:AP,23,FALSE))</f>
        <v>60</v>
      </c>
      <c r="M2179">
        <f>VLOOKUP(AA2179,角色间职业划分!P:AP,24,FALSE)</f>
        <v>0</v>
      </c>
      <c r="N2179">
        <f>VLOOKUP(AA2179,角色间职业划分!P:AP,14)*100</f>
        <v>95</v>
      </c>
      <c r="O2179">
        <f>VLOOKUP(AA2179,角色间职业划分!P:Z,9,FALSE)</f>
        <v>0</v>
      </c>
      <c r="P2179">
        <f>VLOOKUP(AA2179,角色间职业划分!P:AP,10,FALSE)</f>
        <v>0</v>
      </c>
      <c r="Q2179">
        <f>VLOOKUP(AA2179,角色间职业划分!P:AP,15,FALSE)</f>
        <v>0</v>
      </c>
      <c r="R2179">
        <f>VLOOKUP(AA2179,角色间职业划分!P:AP,16,FALSE)</f>
        <v>0</v>
      </c>
      <c r="S2179">
        <f>VLOOKUP(AA2179,角色间职业划分!P:AP,17,FALSE)</f>
        <v>0</v>
      </c>
      <c r="T2179">
        <f>VLOOKUP(AA2179,角色间职业划分!P:AP,18,FALSE)</f>
        <v>0</v>
      </c>
      <c r="U2179">
        <f>VLOOKUP(AA2179,角色间职业划分!P:AP,27,FALSE)</f>
        <v>0</v>
      </c>
      <c r="V2179">
        <f t="shared" si="333"/>
        <v>4.9999999999999991</v>
      </c>
      <c r="W2179">
        <f>VLOOKUP(AA2179,角色间职业划分!P:Q,2,FALSE)</f>
        <v>20002</v>
      </c>
      <c r="X2179">
        <f t="shared" si="338"/>
        <v>54</v>
      </c>
      <c r="Y2179">
        <f>INT(VLOOKUP(X2179,角色属性总表!AG:AH,2,FALSE)*角色属性总表!$C$38)</f>
        <v>1152</v>
      </c>
      <c r="AA2179">
        <f t="shared" si="339"/>
        <v>22</v>
      </c>
      <c r="AB2179">
        <f>VLOOKUP(X2179,角色属性总表!AG:AI,2,FALSE)*VLOOKUP(角色等级属性!AA2179,角色间职业划分!P:AG,13,FALSE)/角色间职业划分!$AB$9</f>
        <v>1948.0025364616363</v>
      </c>
      <c r="AC2179">
        <f>VLOOKUP(X2179,角色属性总表!AG:AI,3,FALSE)*VLOOKUP(AA2179,角色间职业划分!P:AG,8,FALSE)/角色间职业划分!$W$9</f>
        <v>3383.7440000000006</v>
      </c>
      <c r="AD2179">
        <f>VLOOKUP(AA2179,角色间职业划分!P:AP,26,FALSE)</f>
        <v>0.4</v>
      </c>
      <c r="AE2179">
        <f>VLOOKUP(X2179,角色属性总表!I:Q,3,FALSE)</f>
        <v>516.096</v>
      </c>
      <c r="AF2179">
        <f>VLOOKUP(AA2179,角色间职业划分!P:AP,11,FALSE)</f>
        <v>0.35</v>
      </c>
      <c r="AG2179">
        <f t="shared" si="334"/>
        <v>2748.7971694205635</v>
      </c>
      <c r="AH2179">
        <f t="shared" si="335"/>
        <v>516</v>
      </c>
      <c r="AJ2179">
        <f t="shared" si="336"/>
        <v>2232.7971694205635</v>
      </c>
      <c r="AK2179">
        <v>2175</v>
      </c>
    </row>
    <row r="2180" spans="1:37" x14ac:dyDescent="0.15">
      <c r="A2180">
        <v>2176</v>
      </c>
      <c r="B2180">
        <f>ROUND(VLOOKUP(X2180,角色属性总表!AG:AI,2,FALSE)/角色属性总表!$C$34,0)</f>
        <v>167</v>
      </c>
      <c r="C2180">
        <f>ROUND(VLOOKUP(X2180,角色属性总表!Y:AE,3,FALSE)/J2180,0)</f>
        <v>75</v>
      </c>
      <c r="D2180">
        <f>ROUND(VLOOKUP(X2180,角色属性总表!AG:AI,3,FALSE)/角色属性总表!$C$35,0)</f>
        <v>175</v>
      </c>
      <c r="E2180">
        <f t="shared" si="330"/>
        <v>791</v>
      </c>
      <c r="F2180">
        <f t="shared" si="331"/>
        <v>20</v>
      </c>
      <c r="G2180">
        <f t="shared" si="332"/>
        <v>12</v>
      </c>
      <c r="H2180">
        <v>0</v>
      </c>
      <c r="I2180">
        <f t="shared" si="337"/>
        <v>3</v>
      </c>
      <c r="J2180">
        <f>VLOOKUP(AA2180,角色间职业划分!P:AP,20,FALSE)</f>
        <v>9</v>
      </c>
      <c r="K2180">
        <f>IF(X2180=500,100,VLOOKUP(AA2180,角色间职业划分!P:AP,22,FALSE))</f>
        <v>100</v>
      </c>
      <c r="L2180">
        <f>IF(X2180=500,K2180,VLOOKUP(AA2180,角色间职业划分!P:AP,23,FALSE))</f>
        <v>60</v>
      </c>
      <c r="M2180">
        <f>VLOOKUP(AA2180,角色间职业划分!P:AP,24,FALSE)</f>
        <v>0</v>
      </c>
      <c r="N2180">
        <f>VLOOKUP(AA2180,角色间职业划分!P:AP,14)*100</f>
        <v>95</v>
      </c>
      <c r="O2180">
        <f>VLOOKUP(AA2180,角色间职业划分!P:Z,9,FALSE)</f>
        <v>0</v>
      </c>
      <c r="P2180">
        <f>VLOOKUP(AA2180,角色间职业划分!P:AP,10,FALSE)</f>
        <v>0</v>
      </c>
      <c r="Q2180">
        <f>VLOOKUP(AA2180,角色间职业划分!P:AP,15,FALSE)</f>
        <v>0</v>
      </c>
      <c r="R2180">
        <f>VLOOKUP(AA2180,角色间职业划分!P:AP,16,FALSE)</f>
        <v>0</v>
      </c>
      <c r="S2180">
        <f>VLOOKUP(AA2180,角色间职业划分!P:AP,17,FALSE)</f>
        <v>0</v>
      </c>
      <c r="T2180">
        <f>VLOOKUP(AA2180,角色间职业划分!P:AP,18,FALSE)</f>
        <v>0</v>
      </c>
      <c r="U2180">
        <f>VLOOKUP(AA2180,角色间职业划分!P:AP,27,FALSE)</f>
        <v>0</v>
      </c>
      <c r="V2180">
        <f t="shared" si="333"/>
        <v>4.9999999999999991</v>
      </c>
      <c r="W2180">
        <f>VLOOKUP(AA2180,角色间职业划分!P:Q,2,FALSE)</f>
        <v>20002</v>
      </c>
      <c r="X2180">
        <f t="shared" si="338"/>
        <v>55</v>
      </c>
      <c r="Y2180">
        <f>INT(VLOOKUP(X2180,角色属性总表!AG:AH,2,FALSE)*角色属性总表!$C$38)</f>
        <v>1170</v>
      </c>
      <c r="AA2180">
        <f t="shared" si="339"/>
        <v>22</v>
      </c>
      <c r="AB2180">
        <f>VLOOKUP(X2180,角色属性总表!AG:AI,2,FALSE)*VLOOKUP(角色等级属性!AA2180,角色间职业划分!P:AG,13,FALSE)/角色间职业划分!$AB$9</f>
        <v>1978.440076093849</v>
      </c>
      <c r="AC2180">
        <f>VLOOKUP(X2180,角色属性总表!AG:AI,3,FALSE)*VLOOKUP(AA2180,角色间职业划分!P:AG,8,FALSE)/角色间职业划分!$W$9</f>
        <v>3436.6150000000002</v>
      </c>
      <c r="AD2180">
        <f>VLOOKUP(AA2180,角色间职业划分!P:AP,26,FALSE)</f>
        <v>0.4</v>
      </c>
      <c r="AE2180">
        <f>VLOOKUP(X2180,角色属性总表!I:Q,3,FALSE)</f>
        <v>524.16</v>
      </c>
      <c r="AF2180">
        <f>VLOOKUP(AA2180,角色间职业划分!P:AP,11,FALSE)</f>
        <v>0.35</v>
      </c>
      <c r="AG2180">
        <f t="shared" si="334"/>
        <v>2832.8889538847047</v>
      </c>
      <c r="AH2180">
        <f t="shared" si="335"/>
        <v>525</v>
      </c>
      <c r="AJ2180">
        <f t="shared" si="336"/>
        <v>2307.8889538847047</v>
      </c>
      <c r="AK2180">
        <v>2176</v>
      </c>
    </row>
    <row r="2181" spans="1:37" x14ac:dyDescent="0.15">
      <c r="A2181">
        <v>2177</v>
      </c>
      <c r="B2181">
        <f>ROUND(VLOOKUP(X2181,角色属性总表!AG:AI,2,FALSE)/角色属性总表!$C$34,0)</f>
        <v>170</v>
      </c>
      <c r="C2181">
        <f>ROUND(VLOOKUP(X2181,角色属性总表!Y:AE,3,FALSE)/J2181,0)</f>
        <v>77</v>
      </c>
      <c r="D2181">
        <f>ROUND(VLOOKUP(X2181,角色属性总表!AG:AI,3,FALSE)/角色属性总表!$C$35,0)</f>
        <v>177</v>
      </c>
      <c r="E2181">
        <f t="shared" si="330"/>
        <v>803</v>
      </c>
      <c r="F2181">
        <f t="shared" si="331"/>
        <v>20</v>
      </c>
      <c r="G2181">
        <f t="shared" si="332"/>
        <v>12</v>
      </c>
      <c r="H2181">
        <v>0</v>
      </c>
      <c r="I2181">
        <f t="shared" si="337"/>
        <v>3</v>
      </c>
      <c r="J2181">
        <f>VLOOKUP(AA2181,角色间职业划分!P:AP,20,FALSE)</f>
        <v>9</v>
      </c>
      <c r="K2181">
        <f>IF(X2181=500,100,VLOOKUP(AA2181,角色间职业划分!P:AP,22,FALSE))</f>
        <v>100</v>
      </c>
      <c r="L2181">
        <f>IF(X2181=500,K2181,VLOOKUP(AA2181,角色间职业划分!P:AP,23,FALSE))</f>
        <v>60</v>
      </c>
      <c r="M2181">
        <f>VLOOKUP(AA2181,角色间职业划分!P:AP,24,FALSE)</f>
        <v>0</v>
      </c>
      <c r="N2181">
        <f>VLOOKUP(AA2181,角色间职业划分!P:AP,14)*100</f>
        <v>95</v>
      </c>
      <c r="O2181">
        <f>VLOOKUP(AA2181,角色间职业划分!P:Z,9,FALSE)</f>
        <v>0</v>
      </c>
      <c r="P2181">
        <f>VLOOKUP(AA2181,角色间职业划分!P:AP,10,FALSE)</f>
        <v>0</v>
      </c>
      <c r="Q2181">
        <f>VLOOKUP(AA2181,角色间职业划分!P:AP,15,FALSE)</f>
        <v>0</v>
      </c>
      <c r="R2181">
        <f>VLOOKUP(AA2181,角色间职业划分!P:AP,16,FALSE)</f>
        <v>0</v>
      </c>
      <c r="S2181">
        <f>VLOOKUP(AA2181,角色间职业划分!P:AP,17,FALSE)</f>
        <v>0</v>
      </c>
      <c r="T2181">
        <f>VLOOKUP(AA2181,角色间职业划分!P:AP,18,FALSE)</f>
        <v>0</v>
      </c>
      <c r="U2181">
        <f>VLOOKUP(AA2181,角色间职业划分!P:AP,27,FALSE)</f>
        <v>0</v>
      </c>
      <c r="V2181">
        <f t="shared" si="333"/>
        <v>4.9999999999999991</v>
      </c>
      <c r="W2181">
        <f>VLOOKUP(AA2181,角色间职业划分!P:Q,2,FALSE)</f>
        <v>20002</v>
      </c>
      <c r="X2181">
        <f t="shared" si="338"/>
        <v>56</v>
      </c>
      <c r="Y2181">
        <f>INT(VLOOKUP(X2181,角色属性总表!AG:AH,2,FALSE)*角色属性总表!$C$38)</f>
        <v>1188</v>
      </c>
      <c r="AA2181">
        <f t="shared" si="339"/>
        <v>22</v>
      </c>
      <c r="AB2181">
        <f>VLOOKUP(X2181,角色属性总表!AG:AI,2,FALSE)*VLOOKUP(角色等级属性!AA2181,角色间职业划分!P:AG,13,FALSE)/角色间职业划分!$AB$9</f>
        <v>2008.8776157260622</v>
      </c>
      <c r="AC2181">
        <f>VLOOKUP(X2181,角色属性总表!AG:AI,3,FALSE)*VLOOKUP(AA2181,角色间职业划分!P:AG,8,FALSE)/角色间职业划分!$W$9</f>
        <v>3489.4860000000003</v>
      </c>
      <c r="AD2181">
        <f>VLOOKUP(AA2181,角色间职业划分!P:AP,26,FALSE)</f>
        <v>0.4</v>
      </c>
      <c r="AE2181">
        <f>VLOOKUP(X2181,角色属性总表!I:Q,3,FALSE)</f>
        <v>532.22399999999993</v>
      </c>
      <c r="AF2181">
        <f>VLOOKUP(AA2181,角色间职业划分!P:AP,11,FALSE)</f>
        <v>0.35</v>
      </c>
      <c r="AG2181">
        <f t="shared" si="334"/>
        <v>2918.0564316774216</v>
      </c>
      <c r="AH2181">
        <f t="shared" si="335"/>
        <v>531</v>
      </c>
      <c r="AJ2181">
        <f t="shared" si="336"/>
        <v>2387.0564316774216</v>
      </c>
      <c r="AK2181">
        <v>2177</v>
      </c>
    </row>
    <row r="2182" spans="1:37" x14ac:dyDescent="0.15">
      <c r="A2182">
        <v>2178</v>
      </c>
      <c r="B2182">
        <f>ROUND(VLOOKUP(X2182,角色属性总表!AG:AI,2,FALSE)/角色属性总表!$C$34,0)</f>
        <v>172</v>
      </c>
      <c r="C2182">
        <f>ROUND(VLOOKUP(X2182,角色属性总表!Y:AE,3,FALSE)/J2182,0)</f>
        <v>79</v>
      </c>
      <c r="D2182">
        <f>ROUND(VLOOKUP(X2182,角色属性总表!AG:AI,3,FALSE)/角色属性总表!$C$35,0)</f>
        <v>180</v>
      </c>
      <c r="E2182">
        <f t="shared" ref="E2182:E2245" si="340">INT(AD2182*AB2182)</f>
        <v>815</v>
      </c>
      <c r="F2182">
        <f t="shared" ref="F2182:F2245" si="341">ROUND(AC2182/D2182,0)</f>
        <v>20</v>
      </c>
      <c r="G2182">
        <f t="shared" ref="G2182:G2245" si="342">ROUND(AB2182/B2182,0)</f>
        <v>12</v>
      </c>
      <c r="H2182">
        <v>0</v>
      </c>
      <c r="I2182">
        <f t="shared" si="337"/>
        <v>3</v>
      </c>
      <c r="J2182">
        <f>VLOOKUP(AA2182,角色间职业划分!P:AP,20,FALSE)</f>
        <v>9</v>
      </c>
      <c r="K2182">
        <f>IF(X2182=500,100,VLOOKUP(AA2182,角色间职业划分!P:AP,22,FALSE))</f>
        <v>100</v>
      </c>
      <c r="L2182">
        <f>IF(X2182=500,K2182,VLOOKUP(AA2182,角色间职业划分!P:AP,23,FALSE))</f>
        <v>60</v>
      </c>
      <c r="M2182">
        <f>VLOOKUP(AA2182,角色间职业划分!P:AP,24,FALSE)</f>
        <v>0</v>
      </c>
      <c r="N2182">
        <f>VLOOKUP(AA2182,角色间职业划分!P:AP,14)*100</f>
        <v>95</v>
      </c>
      <c r="O2182">
        <f>VLOOKUP(AA2182,角色间职业划分!P:Z,9,FALSE)</f>
        <v>0</v>
      </c>
      <c r="P2182">
        <f>VLOOKUP(AA2182,角色间职业划分!P:AP,10,FALSE)</f>
        <v>0</v>
      </c>
      <c r="Q2182">
        <f>VLOOKUP(AA2182,角色间职业划分!P:AP,15,FALSE)</f>
        <v>0</v>
      </c>
      <c r="R2182">
        <f>VLOOKUP(AA2182,角色间职业划分!P:AP,16,FALSE)</f>
        <v>0</v>
      </c>
      <c r="S2182">
        <f>VLOOKUP(AA2182,角色间职业划分!P:AP,17,FALSE)</f>
        <v>0</v>
      </c>
      <c r="T2182">
        <f>VLOOKUP(AA2182,角色间职业划分!P:AP,18,FALSE)</f>
        <v>0</v>
      </c>
      <c r="U2182">
        <f>VLOOKUP(AA2182,角色间职业划分!P:AP,27,FALSE)</f>
        <v>0</v>
      </c>
      <c r="V2182">
        <f t="shared" ref="V2182:V2245" si="343">(AF2182-AF$2)*100</f>
        <v>4.9999999999999991</v>
      </c>
      <c r="W2182">
        <f>VLOOKUP(AA2182,角色间职业划分!P:Q,2,FALSE)</f>
        <v>20002</v>
      </c>
      <c r="X2182">
        <f t="shared" si="338"/>
        <v>57</v>
      </c>
      <c r="Y2182">
        <f>INT(VLOOKUP(X2182,角色属性总表!AG:AH,2,FALSE)*角色属性总表!$C$38)</f>
        <v>1206</v>
      </c>
      <c r="AA2182">
        <f t="shared" si="339"/>
        <v>22</v>
      </c>
      <c r="AB2182">
        <f>VLOOKUP(X2182,角色属性总表!AG:AI,2,FALSE)*VLOOKUP(角色等级属性!AA2182,角色间职业划分!P:AG,13,FALSE)/角色间职业划分!$AB$9</f>
        <v>2039.3151553582752</v>
      </c>
      <c r="AC2182">
        <f>VLOOKUP(X2182,角色属性总表!AG:AI,3,FALSE)*VLOOKUP(AA2182,角色间职业划分!P:AG,8,FALSE)/角色间职业划分!$W$9</f>
        <v>3542.3570000000009</v>
      </c>
      <c r="AD2182">
        <f>VLOOKUP(AA2182,角色间职业划分!P:AP,26,FALSE)</f>
        <v>0.4</v>
      </c>
      <c r="AE2182">
        <f>VLOOKUP(X2182,角色属性总表!I:Q,3,FALSE)</f>
        <v>540.28800000000012</v>
      </c>
      <c r="AF2182">
        <f>VLOOKUP(AA2182,角色间职业划分!P:AP,11,FALSE)</f>
        <v>0.35</v>
      </c>
      <c r="AG2182">
        <f t="shared" ref="AG2182:AG2245" si="344">((AF$2*X2182*X2182*180)/(SQRT(X2182*100)-AF$2*X2182))</f>
        <v>3004.2975009764273</v>
      </c>
      <c r="AH2182">
        <f t="shared" ref="AH2182:AH2245" si="345">D2182*AH$2</f>
        <v>540</v>
      </c>
      <c r="AJ2182">
        <f t="shared" ref="AJ2182:AJ2245" si="346">AG2182-AH2182</f>
        <v>2464.2975009764273</v>
      </c>
      <c r="AK2182">
        <v>2178</v>
      </c>
    </row>
    <row r="2183" spans="1:37" x14ac:dyDescent="0.15">
      <c r="A2183">
        <v>2179</v>
      </c>
      <c r="B2183">
        <f>ROUND(VLOOKUP(X2183,角色属性总表!AG:AI,2,FALSE)/角色属性总表!$C$34,0)</f>
        <v>175</v>
      </c>
      <c r="C2183">
        <f>ROUND(VLOOKUP(X2183,角色属性总表!Y:AE,3,FALSE)/J2183,0)</f>
        <v>82</v>
      </c>
      <c r="D2183">
        <f>ROUND(VLOOKUP(X2183,角色属性总表!AG:AI,3,FALSE)/角色属性总表!$C$35,0)</f>
        <v>183</v>
      </c>
      <c r="E2183">
        <f t="shared" si="340"/>
        <v>827</v>
      </c>
      <c r="F2183">
        <f t="shared" si="341"/>
        <v>20</v>
      </c>
      <c r="G2183">
        <f t="shared" si="342"/>
        <v>12</v>
      </c>
      <c r="H2183">
        <v>0</v>
      </c>
      <c r="I2183">
        <f t="shared" ref="I2183:I2246" si="347">I2182</f>
        <v>3</v>
      </c>
      <c r="J2183">
        <f>VLOOKUP(AA2183,角色间职业划分!P:AP,20,FALSE)</f>
        <v>9</v>
      </c>
      <c r="K2183">
        <f>IF(X2183=500,100,VLOOKUP(AA2183,角色间职业划分!P:AP,22,FALSE))</f>
        <v>100</v>
      </c>
      <c r="L2183">
        <f>IF(X2183=500,K2183,VLOOKUP(AA2183,角色间职业划分!P:AP,23,FALSE))</f>
        <v>60</v>
      </c>
      <c r="M2183">
        <f>VLOOKUP(AA2183,角色间职业划分!P:AP,24,FALSE)</f>
        <v>0</v>
      </c>
      <c r="N2183">
        <f>VLOOKUP(AA2183,角色间职业划分!P:AP,14)*100</f>
        <v>95</v>
      </c>
      <c r="O2183">
        <f>VLOOKUP(AA2183,角色间职业划分!P:Z,9,FALSE)</f>
        <v>0</v>
      </c>
      <c r="P2183">
        <f>VLOOKUP(AA2183,角色间职业划分!P:AP,10,FALSE)</f>
        <v>0</v>
      </c>
      <c r="Q2183">
        <f>VLOOKUP(AA2183,角色间职业划分!P:AP,15,FALSE)</f>
        <v>0</v>
      </c>
      <c r="R2183">
        <f>VLOOKUP(AA2183,角色间职业划分!P:AP,16,FALSE)</f>
        <v>0</v>
      </c>
      <c r="S2183">
        <f>VLOOKUP(AA2183,角色间职业划分!P:AP,17,FALSE)</f>
        <v>0</v>
      </c>
      <c r="T2183">
        <f>VLOOKUP(AA2183,角色间职业划分!P:AP,18,FALSE)</f>
        <v>0</v>
      </c>
      <c r="U2183">
        <f>VLOOKUP(AA2183,角色间职业划分!P:AP,27,FALSE)</f>
        <v>0</v>
      </c>
      <c r="V2183">
        <f t="shared" si="343"/>
        <v>4.9999999999999991</v>
      </c>
      <c r="W2183">
        <f>VLOOKUP(AA2183,角色间职业划分!P:Q,2,FALSE)</f>
        <v>20002</v>
      </c>
      <c r="X2183">
        <f t="shared" ref="X2183:X2246" si="348">IF(X2182=100,500,IF(X2182=500,1,X2182+1))</f>
        <v>58</v>
      </c>
      <c r="Y2183">
        <f>INT(VLOOKUP(X2183,角色属性总表!AG:AH,2,FALSE)*角色属性总表!$C$38)</f>
        <v>1224</v>
      </c>
      <c r="AA2183">
        <f t="shared" ref="AA2183:AA2246" si="349">IF(X2183=1,AA2182+1,AA2182)</f>
        <v>22</v>
      </c>
      <c r="AB2183">
        <f>VLOOKUP(X2183,角色属性总表!AG:AI,2,FALSE)*VLOOKUP(角色等级属性!AA2183,角色间职业划分!P:AG,13,FALSE)/角色间职业划分!$AB$9</f>
        <v>2069.7526949904886</v>
      </c>
      <c r="AC2183">
        <f>VLOOKUP(X2183,角色属性总表!AG:AI,3,FALSE)*VLOOKUP(AA2183,角色间职业划分!P:AG,8,FALSE)/角色间职业划分!$W$9</f>
        <v>3595.2280000000001</v>
      </c>
      <c r="AD2183">
        <f>VLOOKUP(AA2183,角色间职业划分!P:AP,26,FALSE)</f>
        <v>0.4</v>
      </c>
      <c r="AE2183">
        <f>VLOOKUP(X2183,角色属性总表!I:Q,3,FALSE)</f>
        <v>548.35199999999998</v>
      </c>
      <c r="AF2183">
        <f>VLOOKUP(AA2183,角色间职业划分!P:AP,11,FALSE)</f>
        <v>0.35</v>
      </c>
      <c r="AG2183">
        <f t="shared" si="344"/>
        <v>3091.6101886015781</v>
      </c>
      <c r="AH2183">
        <f t="shared" si="345"/>
        <v>549</v>
      </c>
      <c r="AJ2183">
        <f t="shared" si="346"/>
        <v>2542.6101886015781</v>
      </c>
      <c r="AK2183">
        <v>2179</v>
      </c>
    </row>
    <row r="2184" spans="1:37" x14ac:dyDescent="0.15">
      <c r="A2184">
        <v>2180</v>
      </c>
      <c r="B2184">
        <f>ROUND(VLOOKUP(X2184,角色属性总表!AG:AI,2,FALSE)/角色属性总表!$C$34,0)</f>
        <v>177</v>
      </c>
      <c r="C2184">
        <f>ROUND(VLOOKUP(X2184,角色属性总表!Y:AE,3,FALSE)/J2184,0)</f>
        <v>84</v>
      </c>
      <c r="D2184">
        <f>ROUND(VLOOKUP(X2184,角色属性总表!AG:AI,3,FALSE)/角色属性总表!$C$35,0)</f>
        <v>185</v>
      </c>
      <c r="E2184">
        <f t="shared" si="340"/>
        <v>840</v>
      </c>
      <c r="F2184">
        <f t="shared" si="341"/>
        <v>20</v>
      </c>
      <c r="G2184">
        <f t="shared" si="342"/>
        <v>12</v>
      </c>
      <c r="H2184">
        <v>0</v>
      </c>
      <c r="I2184">
        <f t="shared" si="347"/>
        <v>3</v>
      </c>
      <c r="J2184">
        <f>VLOOKUP(AA2184,角色间职业划分!P:AP,20,FALSE)</f>
        <v>9</v>
      </c>
      <c r="K2184">
        <f>IF(X2184=500,100,VLOOKUP(AA2184,角色间职业划分!P:AP,22,FALSE))</f>
        <v>100</v>
      </c>
      <c r="L2184">
        <f>IF(X2184=500,K2184,VLOOKUP(AA2184,角色间职业划分!P:AP,23,FALSE))</f>
        <v>60</v>
      </c>
      <c r="M2184">
        <f>VLOOKUP(AA2184,角色间职业划分!P:AP,24,FALSE)</f>
        <v>0</v>
      </c>
      <c r="N2184">
        <f>VLOOKUP(AA2184,角色间职业划分!P:AP,14)*100</f>
        <v>95</v>
      </c>
      <c r="O2184">
        <f>VLOOKUP(AA2184,角色间职业划分!P:Z,9,FALSE)</f>
        <v>0</v>
      </c>
      <c r="P2184">
        <f>VLOOKUP(AA2184,角色间职业划分!P:AP,10,FALSE)</f>
        <v>0</v>
      </c>
      <c r="Q2184">
        <f>VLOOKUP(AA2184,角色间职业划分!P:AP,15,FALSE)</f>
        <v>0</v>
      </c>
      <c r="R2184">
        <f>VLOOKUP(AA2184,角色间职业划分!P:AP,16,FALSE)</f>
        <v>0</v>
      </c>
      <c r="S2184">
        <f>VLOOKUP(AA2184,角色间职业划分!P:AP,17,FALSE)</f>
        <v>0</v>
      </c>
      <c r="T2184">
        <f>VLOOKUP(AA2184,角色间职业划分!P:AP,18,FALSE)</f>
        <v>0</v>
      </c>
      <c r="U2184">
        <f>VLOOKUP(AA2184,角色间职业划分!P:AP,27,FALSE)</f>
        <v>0</v>
      </c>
      <c r="V2184">
        <f t="shared" si="343"/>
        <v>4.9999999999999991</v>
      </c>
      <c r="W2184">
        <f>VLOOKUP(AA2184,角色间职业划分!P:Q,2,FALSE)</f>
        <v>20002</v>
      </c>
      <c r="X2184">
        <f t="shared" si="348"/>
        <v>59</v>
      </c>
      <c r="Y2184">
        <f>INT(VLOOKUP(X2184,角色属性总表!AG:AH,2,FALSE)*角色属性总表!$C$38)</f>
        <v>1242</v>
      </c>
      <c r="AA2184">
        <f t="shared" si="349"/>
        <v>22</v>
      </c>
      <c r="AB2184">
        <f>VLOOKUP(X2184,角色属性总表!AG:AI,2,FALSE)*VLOOKUP(角色等级属性!AA2184,角色间职业划分!P:AG,13,FALSE)/角色间职业划分!$AB$9</f>
        <v>2100.1902346227016</v>
      </c>
      <c r="AC2184">
        <f>VLOOKUP(X2184,角色属性总表!AG:AI,3,FALSE)*VLOOKUP(AA2184,角色间职业划分!P:AG,8,FALSE)/角色间职业划分!$W$9</f>
        <v>3648.0990000000006</v>
      </c>
      <c r="AD2184">
        <f>VLOOKUP(AA2184,角色间职业划分!P:AP,26,FALSE)</f>
        <v>0.4</v>
      </c>
      <c r="AE2184">
        <f>VLOOKUP(X2184,角色属性总表!I:Q,3,FALSE)</f>
        <v>556.41600000000005</v>
      </c>
      <c r="AF2184">
        <f>VLOOKUP(AA2184,角色间职业划分!P:AP,11,FALSE)</f>
        <v>0.35</v>
      </c>
      <c r="AG2184">
        <f t="shared" si="344"/>
        <v>3179.9926447047615</v>
      </c>
      <c r="AH2184">
        <f t="shared" si="345"/>
        <v>555</v>
      </c>
      <c r="AJ2184">
        <f t="shared" si="346"/>
        <v>2624.9926447047615</v>
      </c>
      <c r="AK2184">
        <v>2180</v>
      </c>
    </row>
    <row r="2185" spans="1:37" x14ac:dyDescent="0.15">
      <c r="A2185">
        <v>2181</v>
      </c>
      <c r="B2185">
        <f>ROUND(VLOOKUP(X2185,角色属性总表!AG:AI,2,FALSE)/角色属性总表!$C$34,0)</f>
        <v>180</v>
      </c>
      <c r="C2185">
        <f>ROUND(VLOOKUP(X2185,角色属性总表!Y:AE,3,FALSE)/J2185,0)</f>
        <v>86</v>
      </c>
      <c r="D2185">
        <f>ROUND(VLOOKUP(X2185,角色属性总表!AG:AI,3,FALSE)/角色属性总表!$C$35,0)</f>
        <v>188</v>
      </c>
      <c r="E2185">
        <f t="shared" si="340"/>
        <v>852</v>
      </c>
      <c r="F2185">
        <f t="shared" si="341"/>
        <v>20</v>
      </c>
      <c r="G2185">
        <f t="shared" si="342"/>
        <v>12</v>
      </c>
      <c r="H2185">
        <v>0</v>
      </c>
      <c r="I2185">
        <f t="shared" si="347"/>
        <v>3</v>
      </c>
      <c r="J2185">
        <f>VLOOKUP(AA2185,角色间职业划分!P:AP,20,FALSE)</f>
        <v>9</v>
      </c>
      <c r="K2185">
        <f>IF(X2185=500,100,VLOOKUP(AA2185,角色间职业划分!P:AP,22,FALSE))</f>
        <v>100</v>
      </c>
      <c r="L2185">
        <f>IF(X2185=500,K2185,VLOOKUP(AA2185,角色间职业划分!P:AP,23,FALSE))</f>
        <v>60</v>
      </c>
      <c r="M2185">
        <f>VLOOKUP(AA2185,角色间职业划分!P:AP,24,FALSE)</f>
        <v>0</v>
      </c>
      <c r="N2185">
        <f>VLOOKUP(AA2185,角色间职业划分!P:AP,14)*100</f>
        <v>95</v>
      </c>
      <c r="O2185">
        <f>VLOOKUP(AA2185,角色间职业划分!P:Z,9,FALSE)</f>
        <v>0</v>
      </c>
      <c r="P2185">
        <f>VLOOKUP(AA2185,角色间职业划分!P:AP,10,FALSE)</f>
        <v>0</v>
      </c>
      <c r="Q2185">
        <f>VLOOKUP(AA2185,角色间职业划分!P:AP,15,FALSE)</f>
        <v>0</v>
      </c>
      <c r="R2185">
        <f>VLOOKUP(AA2185,角色间职业划分!P:AP,16,FALSE)</f>
        <v>0</v>
      </c>
      <c r="S2185">
        <f>VLOOKUP(AA2185,角色间职业划分!P:AP,17,FALSE)</f>
        <v>0</v>
      </c>
      <c r="T2185">
        <f>VLOOKUP(AA2185,角色间职业划分!P:AP,18,FALSE)</f>
        <v>0</v>
      </c>
      <c r="U2185">
        <f>VLOOKUP(AA2185,角色间职业划分!P:AP,27,FALSE)</f>
        <v>0</v>
      </c>
      <c r="V2185">
        <f t="shared" si="343"/>
        <v>4.9999999999999991</v>
      </c>
      <c r="W2185">
        <f>VLOOKUP(AA2185,角色间职业划分!P:Q,2,FALSE)</f>
        <v>20002</v>
      </c>
      <c r="X2185">
        <f t="shared" si="348"/>
        <v>60</v>
      </c>
      <c r="Y2185">
        <f>INT(VLOOKUP(X2185,角色属性总表!AG:AH,2,FALSE)*角色属性总表!$C$38)</f>
        <v>1260</v>
      </c>
      <c r="AA2185">
        <f t="shared" si="349"/>
        <v>22</v>
      </c>
      <c r="AB2185">
        <f>VLOOKUP(X2185,角色属性总表!AG:AI,2,FALSE)*VLOOKUP(角色等级属性!AA2185,角色间职业划分!P:AG,13,FALSE)/角色间职业划分!$AB$9</f>
        <v>2130.6277742549146</v>
      </c>
      <c r="AC2185">
        <f>VLOOKUP(X2185,角色属性总表!AG:AI,3,FALSE)*VLOOKUP(AA2185,角色间职业划分!P:AG,8,FALSE)/角色间职业划分!$W$9</f>
        <v>3700.9700000000003</v>
      </c>
      <c r="AD2185">
        <f>VLOOKUP(AA2185,角色间职业划分!P:AP,26,FALSE)</f>
        <v>0.4</v>
      </c>
      <c r="AE2185">
        <f>VLOOKUP(X2185,角色属性总表!I:Q,3,FALSE)</f>
        <v>564.48</v>
      </c>
      <c r="AF2185">
        <f>VLOOKUP(AA2185,角色间职业划分!P:AP,11,FALSE)</f>
        <v>0.35</v>
      </c>
      <c r="AG2185">
        <f t="shared" si="344"/>
        <v>3269.4431377826704</v>
      </c>
      <c r="AH2185">
        <f t="shared" si="345"/>
        <v>564</v>
      </c>
      <c r="AJ2185">
        <f t="shared" si="346"/>
        <v>2705.4431377826704</v>
      </c>
      <c r="AK2185">
        <v>2181</v>
      </c>
    </row>
    <row r="2186" spans="1:37" x14ac:dyDescent="0.15">
      <c r="A2186">
        <v>2182</v>
      </c>
      <c r="B2186">
        <f>ROUND(VLOOKUP(X2186,角色属性总表!AG:AI,2,FALSE)/角色属性总表!$C$34,0)</f>
        <v>183</v>
      </c>
      <c r="C2186">
        <f>ROUND(VLOOKUP(X2186,角色属性总表!Y:AE,3,FALSE)/J2186,0)</f>
        <v>88</v>
      </c>
      <c r="D2186">
        <f>ROUND(VLOOKUP(X2186,角色属性总表!AG:AI,3,FALSE)/角色属性总表!$C$35,0)</f>
        <v>191</v>
      </c>
      <c r="E2186">
        <f t="shared" si="340"/>
        <v>864</v>
      </c>
      <c r="F2186">
        <f t="shared" si="341"/>
        <v>20</v>
      </c>
      <c r="G2186">
        <f t="shared" si="342"/>
        <v>12</v>
      </c>
      <c r="H2186">
        <v>0</v>
      </c>
      <c r="I2186">
        <f t="shared" si="347"/>
        <v>3</v>
      </c>
      <c r="J2186">
        <f>VLOOKUP(AA2186,角色间职业划分!P:AP,20,FALSE)</f>
        <v>9</v>
      </c>
      <c r="K2186">
        <f>IF(X2186=500,100,VLOOKUP(AA2186,角色间职业划分!P:AP,22,FALSE))</f>
        <v>100</v>
      </c>
      <c r="L2186">
        <f>IF(X2186=500,K2186,VLOOKUP(AA2186,角色间职业划分!P:AP,23,FALSE))</f>
        <v>60</v>
      </c>
      <c r="M2186">
        <f>VLOOKUP(AA2186,角色间职业划分!P:AP,24,FALSE)</f>
        <v>0</v>
      </c>
      <c r="N2186">
        <f>VLOOKUP(AA2186,角色间职业划分!P:AP,14)*100</f>
        <v>95</v>
      </c>
      <c r="O2186">
        <f>VLOOKUP(AA2186,角色间职业划分!P:Z,9,FALSE)</f>
        <v>0</v>
      </c>
      <c r="P2186">
        <f>VLOOKUP(AA2186,角色间职业划分!P:AP,10,FALSE)</f>
        <v>0</v>
      </c>
      <c r="Q2186">
        <f>VLOOKUP(AA2186,角色间职业划分!P:AP,15,FALSE)</f>
        <v>0</v>
      </c>
      <c r="R2186">
        <f>VLOOKUP(AA2186,角色间职业划分!P:AP,16,FALSE)</f>
        <v>0</v>
      </c>
      <c r="S2186">
        <f>VLOOKUP(AA2186,角色间职业划分!P:AP,17,FALSE)</f>
        <v>0</v>
      </c>
      <c r="T2186">
        <f>VLOOKUP(AA2186,角色间职业划分!P:AP,18,FALSE)</f>
        <v>0</v>
      </c>
      <c r="U2186">
        <f>VLOOKUP(AA2186,角色间职业划分!P:AP,27,FALSE)</f>
        <v>0</v>
      </c>
      <c r="V2186">
        <f t="shared" si="343"/>
        <v>4.9999999999999991</v>
      </c>
      <c r="W2186">
        <f>VLOOKUP(AA2186,角色间职业划分!P:Q,2,FALSE)</f>
        <v>20002</v>
      </c>
      <c r="X2186">
        <f t="shared" si="348"/>
        <v>61</v>
      </c>
      <c r="Y2186">
        <f>INT(VLOOKUP(X2186,角色属性总表!AG:AH,2,FALSE)*角色属性总表!$C$38)</f>
        <v>1278</v>
      </c>
      <c r="AA2186">
        <f t="shared" si="349"/>
        <v>22</v>
      </c>
      <c r="AB2186">
        <f>VLOOKUP(X2186,角色属性总表!AG:AI,2,FALSE)*VLOOKUP(角色等级属性!AA2186,角色间职业划分!P:AG,13,FALSE)/角色间职业划分!$AB$9</f>
        <v>2161.0653138871276</v>
      </c>
      <c r="AC2186">
        <f>VLOOKUP(X2186,角色属性总表!AG:AI,3,FALSE)*VLOOKUP(AA2186,角色间职业划分!P:AG,8,FALSE)/角色间职业划分!$W$9</f>
        <v>3753.8410000000003</v>
      </c>
      <c r="AD2186">
        <f>VLOOKUP(AA2186,角色间职业划分!P:AP,26,FALSE)</f>
        <v>0.4</v>
      </c>
      <c r="AE2186">
        <f>VLOOKUP(X2186,角色属性总表!I:Q,3,FALSE)</f>
        <v>572.54399999999998</v>
      </c>
      <c r="AF2186">
        <f>VLOOKUP(AA2186,角色间职业划分!P:AP,11,FALSE)</f>
        <v>0.35</v>
      </c>
      <c r="AG2186">
        <f t="shared" si="344"/>
        <v>3359.960049987993</v>
      </c>
      <c r="AH2186">
        <f t="shared" si="345"/>
        <v>573</v>
      </c>
      <c r="AJ2186">
        <f t="shared" si="346"/>
        <v>2786.960049987993</v>
      </c>
      <c r="AK2186">
        <v>2182</v>
      </c>
    </row>
    <row r="2187" spans="1:37" x14ac:dyDescent="0.15">
      <c r="A2187">
        <v>2183</v>
      </c>
      <c r="B2187">
        <f>ROUND(VLOOKUP(X2187,角色属性总表!AG:AI,2,FALSE)/角色属性总表!$C$34,0)</f>
        <v>185</v>
      </c>
      <c r="C2187">
        <f>ROUND(VLOOKUP(X2187,角色属性总表!Y:AE,3,FALSE)/J2187,0)</f>
        <v>90</v>
      </c>
      <c r="D2187">
        <f>ROUND(VLOOKUP(X2187,角色属性总表!AG:AI,3,FALSE)/角色属性总表!$C$35,0)</f>
        <v>194</v>
      </c>
      <c r="E2187">
        <f t="shared" si="340"/>
        <v>876</v>
      </c>
      <c r="F2187">
        <f t="shared" si="341"/>
        <v>20</v>
      </c>
      <c r="G2187">
        <f t="shared" si="342"/>
        <v>12</v>
      </c>
      <c r="H2187">
        <v>0</v>
      </c>
      <c r="I2187">
        <f t="shared" si="347"/>
        <v>3</v>
      </c>
      <c r="J2187">
        <f>VLOOKUP(AA2187,角色间职业划分!P:AP,20,FALSE)</f>
        <v>9</v>
      </c>
      <c r="K2187">
        <f>IF(X2187=500,100,VLOOKUP(AA2187,角色间职业划分!P:AP,22,FALSE))</f>
        <v>100</v>
      </c>
      <c r="L2187">
        <f>IF(X2187=500,K2187,VLOOKUP(AA2187,角色间职业划分!P:AP,23,FALSE))</f>
        <v>60</v>
      </c>
      <c r="M2187">
        <f>VLOOKUP(AA2187,角色间职业划分!P:AP,24,FALSE)</f>
        <v>0</v>
      </c>
      <c r="N2187">
        <f>VLOOKUP(AA2187,角色间职业划分!P:AP,14)*100</f>
        <v>95</v>
      </c>
      <c r="O2187">
        <f>VLOOKUP(AA2187,角色间职业划分!P:Z,9,FALSE)</f>
        <v>0</v>
      </c>
      <c r="P2187">
        <f>VLOOKUP(AA2187,角色间职业划分!P:AP,10,FALSE)</f>
        <v>0</v>
      </c>
      <c r="Q2187">
        <f>VLOOKUP(AA2187,角色间职业划分!P:AP,15,FALSE)</f>
        <v>0</v>
      </c>
      <c r="R2187">
        <f>VLOOKUP(AA2187,角色间职业划分!P:AP,16,FALSE)</f>
        <v>0</v>
      </c>
      <c r="S2187">
        <f>VLOOKUP(AA2187,角色间职业划分!P:AP,17,FALSE)</f>
        <v>0</v>
      </c>
      <c r="T2187">
        <f>VLOOKUP(AA2187,角色间职业划分!P:AP,18,FALSE)</f>
        <v>0</v>
      </c>
      <c r="U2187">
        <f>VLOOKUP(AA2187,角色间职业划分!P:AP,27,FALSE)</f>
        <v>0</v>
      </c>
      <c r="V2187">
        <f t="shared" si="343"/>
        <v>4.9999999999999991</v>
      </c>
      <c r="W2187">
        <f>VLOOKUP(AA2187,角色间职业划分!P:Q,2,FALSE)</f>
        <v>20002</v>
      </c>
      <c r="X2187">
        <f t="shared" si="348"/>
        <v>62</v>
      </c>
      <c r="Y2187">
        <f>INT(VLOOKUP(X2187,角色属性总表!AG:AH,2,FALSE)*角色属性总表!$C$38)</f>
        <v>1296</v>
      </c>
      <c r="AA2187">
        <f t="shared" si="349"/>
        <v>22</v>
      </c>
      <c r="AB2187">
        <f>VLOOKUP(X2187,角色属性总表!AG:AI,2,FALSE)*VLOOKUP(角色等级属性!AA2187,角色间职业划分!P:AG,13,FALSE)/角色间职业划分!$AB$9</f>
        <v>2191.502853519341</v>
      </c>
      <c r="AC2187">
        <f>VLOOKUP(X2187,角色属性总表!AG:AI,3,FALSE)*VLOOKUP(AA2187,角色间职业划分!P:AG,8,FALSE)/角色间职业划分!$W$9</f>
        <v>3806.7120000000009</v>
      </c>
      <c r="AD2187">
        <f>VLOOKUP(AA2187,角色间职业划分!P:AP,26,FALSE)</f>
        <v>0.4</v>
      </c>
      <c r="AE2187">
        <f>VLOOKUP(X2187,角色属性总表!I:Q,3,FALSE)</f>
        <v>580.60800000000006</v>
      </c>
      <c r="AF2187">
        <f>VLOOKUP(AA2187,角色间职业划分!P:AP,11,FALSE)</f>
        <v>0.35</v>
      </c>
      <c r="AG2187">
        <f t="shared" si="344"/>
        <v>3451.5418727167485</v>
      </c>
      <c r="AH2187">
        <f t="shared" si="345"/>
        <v>582</v>
      </c>
      <c r="AJ2187">
        <f t="shared" si="346"/>
        <v>2869.5418727167485</v>
      </c>
      <c r="AK2187">
        <v>2183</v>
      </c>
    </row>
    <row r="2188" spans="1:37" x14ac:dyDescent="0.15">
      <c r="A2188">
        <v>2184</v>
      </c>
      <c r="B2188">
        <f>ROUND(VLOOKUP(X2188,角色属性总表!AG:AI,2,FALSE)/角色属性总表!$C$34,0)</f>
        <v>188</v>
      </c>
      <c r="C2188">
        <f>ROUND(VLOOKUP(X2188,角色属性总表!Y:AE,3,FALSE)/J2188,0)</f>
        <v>93</v>
      </c>
      <c r="D2188">
        <f>ROUND(VLOOKUP(X2188,角色属性总表!AG:AI,3,FALSE)/角色属性总表!$C$35,0)</f>
        <v>196</v>
      </c>
      <c r="E2188">
        <f t="shared" si="340"/>
        <v>888</v>
      </c>
      <c r="F2188">
        <f t="shared" si="341"/>
        <v>20</v>
      </c>
      <c r="G2188">
        <f t="shared" si="342"/>
        <v>12</v>
      </c>
      <c r="H2188">
        <v>0</v>
      </c>
      <c r="I2188">
        <f t="shared" si="347"/>
        <v>3</v>
      </c>
      <c r="J2188">
        <f>VLOOKUP(AA2188,角色间职业划分!P:AP,20,FALSE)</f>
        <v>9</v>
      </c>
      <c r="K2188">
        <f>IF(X2188=500,100,VLOOKUP(AA2188,角色间职业划分!P:AP,22,FALSE))</f>
        <v>100</v>
      </c>
      <c r="L2188">
        <f>IF(X2188=500,K2188,VLOOKUP(AA2188,角色间职业划分!P:AP,23,FALSE))</f>
        <v>60</v>
      </c>
      <c r="M2188">
        <f>VLOOKUP(AA2188,角色间职业划分!P:AP,24,FALSE)</f>
        <v>0</v>
      </c>
      <c r="N2188">
        <f>VLOOKUP(AA2188,角色间职业划分!P:AP,14)*100</f>
        <v>95</v>
      </c>
      <c r="O2188">
        <f>VLOOKUP(AA2188,角色间职业划分!P:Z,9,FALSE)</f>
        <v>0</v>
      </c>
      <c r="P2188">
        <f>VLOOKUP(AA2188,角色间职业划分!P:AP,10,FALSE)</f>
        <v>0</v>
      </c>
      <c r="Q2188">
        <f>VLOOKUP(AA2188,角色间职业划分!P:AP,15,FALSE)</f>
        <v>0</v>
      </c>
      <c r="R2188">
        <f>VLOOKUP(AA2188,角色间职业划分!P:AP,16,FALSE)</f>
        <v>0</v>
      </c>
      <c r="S2188">
        <f>VLOOKUP(AA2188,角色间职业划分!P:AP,17,FALSE)</f>
        <v>0</v>
      </c>
      <c r="T2188">
        <f>VLOOKUP(AA2188,角色间职业划分!P:AP,18,FALSE)</f>
        <v>0</v>
      </c>
      <c r="U2188">
        <f>VLOOKUP(AA2188,角色间职业划分!P:AP,27,FALSE)</f>
        <v>0</v>
      </c>
      <c r="V2188">
        <f t="shared" si="343"/>
        <v>4.9999999999999991</v>
      </c>
      <c r="W2188">
        <f>VLOOKUP(AA2188,角色间职业划分!P:Q,2,FALSE)</f>
        <v>20002</v>
      </c>
      <c r="X2188">
        <f t="shared" si="348"/>
        <v>63</v>
      </c>
      <c r="Y2188">
        <f>INT(VLOOKUP(X2188,角色属性总表!AG:AH,2,FALSE)*角色属性总表!$C$38)</f>
        <v>1314</v>
      </c>
      <c r="AA2188">
        <f t="shared" si="349"/>
        <v>22</v>
      </c>
      <c r="AB2188">
        <f>VLOOKUP(X2188,角色属性总表!AG:AI,2,FALSE)*VLOOKUP(角色等级属性!AA2188,角色间职业划分!P:AG,13,FALSE)/角色间职业划分!$AB$9</f>
        <v>2221.9403931515535</v>
      </c>
      <c r="AC2188">
        <f>VLOOKUP(X2188,角色属性总表!AG:AI,3,FALSE)*VLOOKUP(AA2188,角色间职业划分!P:AG,8,FALSE)/角色间职业划分!$W$9</f>
        <v>3859.5830000000001</v>
      </c>
      <c r="AD2188">
        <f>VLOOKUP(AA2188,角色间职业划分!P:AP,26,FALSE)</f>
        <v>0.4</v>
      </c>
      <c r="AE2188">
        <f>VLOOKUP(X2188,角色属性总表!I:Q,3,FALSE)</f>
        <v>588.67200000000003</v>
      </c>
      <c r="AF2188">
        <f>VLOOKUP(AA2188,角色间职业划分!P:AP,11,FALSE)</f>
        <v>0.35</v>
      </c>
      <c r="AG2188">
        <f t="shared" si="344"/>
        <v>3544.1872024515219</v>
      </c>
      <c r="AH2188">
        <f t="shared" si="345"/>
        <v>588</v>
      </c>
      <c r="AJ2188">
        <f t="shared" si="346"/>
        <v>2956.1872024515219</v>
      </c>
      <c r="AK2188">
        <v>2184</v>
      </c>
    </row>
    <row r="2189" spans="1:37" x14ac:dyDescent="0.15">
      <c r="A2189">
        <v>2185</v>
      </c>
      <c r="B2189">
        <f>ROUND(VLOOKUP(X2189,角色属性总表!AG:AI,2,FALSE)/角色属性总表!$C$34,0)</f>
        <v>190</v>
      </c>
      <c r="C2189">
        <f>ROUND(VLOOKUP(X2189,角色属性总表!Y:AE,3,FALSE)/J2189,0)</f>
        <v>95</v>
      </c>
      <c r="D2189">
        <f>ROUND(VLOOKUP(X2189,角色属性总表!AG:AI,3,FALSE)/角色属性总表!$C$35,0)</f>
        <v>199</v>
      </c>
      <c r="E2189">
        <f t="shared" si="340"/>
        <v>900</v>
      </c>
      <c r="F2189">
        <f t="shared" si="341"/>
        <v>20</v>
      </c>
      <c r="G2189">
        <f t="shared" si="342"/>
        <v>12</v>
      </c>
      <c r="H2189">
        <v>0</v>
      </c>
      <c r="I2189">
        <f t="shared" si="347"/>
        <v>3</v>
      </c>
      <c r="J2189">
        <f>VLOOKUP(AA2189,角色间职业划分!P:AP,20,FALSE)</f>
        <v>9</v>
      </c>
      <c r="K2189">
        <f>IF(X2189=500,100,VLOOKUP(AA2189,角色间职业划分!P:AP,22,FALSE))</f>
        <v>100</v>
      </c>
      <c r="L2189">
        <f>IF(X2189=500,K2189,VLOOKUP(AA2189,角色间职业划分!P:AP,23,FALSE))</f>
        <v>60</v>
      </c>
      <c r="M2189">
        <f>VLOOKUP(AA2189,角色间职业划分!P:AP,24,FALSE)</f>
        <v>0</v>
      </c>
      <c r="N2189">
        <f>VLOOKUP(AA2189,角色间职业划分!P:AP,14)*100</f>
        <v>95</v>
      </c>
      <c r="O2189">
        <f>VLOOKUP(AA2189,角色间职业划分!P:Z,9,FALSE)</f>
        <v>0</v>
      </c>
      <c r="P2189">
        <f>VLOOKUP(AA2189,角色间职业划分!P:AP,10,FALSE)</f>
        <v>0</v>
      </c>
      <c r="Q2189">
        <f>VLOOKUP(AA2189,角色间职业划分!P:AP,15,FALSE)</f>
        <v>0</v>
      </c>
      <c r="R2189">
        <f>VLOOKUP(AA2189,角色间职业划分!P:AP,16,FALSE)</f>
        <v>0</v>
      </c>
      <c r="S2189">
        <f>VLOOKUP(AA2189,角色间职业划分!P:AP,17,FALSE)</f>
        <v>0</v>
      </c>
      <c r="T2189">
        <f>VLOOKUP(AA2189,角色间职业划分!P:AP,18,FALSE)</f>
        <v>0</v>
      </c>
      <c r="U2189">
        <f>VLOOKUP(AA2189,角色间职业划分!P:AP,27,FALSE)</f>
        <v>0</v>
      </c>
      <c r="V2189">
        <f t="shared" si="343"/>
        <v>4.9999999999999991</v>
      </c>
      <c r="W2189">
        <f>VLOOKUP(AA2189,角色间职业划分!P:Q,2,FALSE)</f>
        <v>20002</v>
      </c>
      <c r="X2189">
        <f t="shared" si="348"/>
        <v>64</v>
      </c>
      <c r="Y2189">
        <f>INT(VLOOKUP(X2189,角色属性总表!AG:AH,2,FALSE)*角色属性总表!$C$38)</f>
        <v>1332</v>
      </c>
      <c r="AA2189">
        <f t="shared" si="349"/>
        <v>22</v>
      </c>
      <c r="AB2189">
        <f>VLOOKUP(X2189,角色属性总表!AG:AI,2,FALSE)*VLOOKUP(角色等级属性!AA2189,角色间职业划分!P:AG,13,FALSE)/角色间职业划分!$AB$9</f>
        <v>2252.3779327837669</v>
      </c>
      <c r="AC2189">
        <f>VLOOKUP(X2189,角色属性总表!AG:AI,3,FALSE)*VLOOKUP(AA2189,角色间职业划分!P:AG,8,FALSE)/角色间职业划分!$W$9</f>
        <v>3912.4540000000006</v>
      </c>
      <c r="AD2189">
        <f>VLOOKUP(AA2189,角色间职业划分!P:AP,26,FALSE)</f>
        <v>0.4</v>
      </c>
      <c r="AE2189">
        <f>VLOOKUP(X2189,角色属性总表!I:Q,3,FALSE)</f>
        <v>596.73599999999999</v>
      </c>
      <c r="AF2189">
        <f>VLOOKUP(AA2189,角色间职业划分!P:AP,11,FALSE)</f>
        <v>0.35</v>
      </c>
      <c r="AG2189">
        <f t="shared" si="344"/>
        <v>3637.8947368421054</v>
      </c>
      <c r="AH2189">
        <f t="shared" si="345"/>
        <v>597</v>
      </c>
      <c r="AJ2189">
        <f t="shared" si="346"/>
        <v>3040.8947368421054</v>
      </c>
      <c r="AK2189">
        <v>2185</v>
      </c>
    </row>
    <row r="2190" spans="1:37" x14ac:dyDescent="0.15">
      <c r="A2190">
        <v>2186</v>
      </c>
      <c r="B2190">
        <f>ROUND(VLOOKUP(X2190,角色属性总表!AG:AI,2,FALSE)/角色属性总表!$C$34,0)</f>
        <v>193</v>
      </c>
      <c r="C2190">
        <f>ROUND(VLOOKUP(X2190,角色属性总表!Y:AE,3,FALSE)/J2190,0)</f>
        <v>97</v>
      </c>
      <c r="D2190">
        <f>ROUND(VLOOKUP(X2190,角色属性总表!AG:AI,3,FALSE)/角色属性总表!$C$35,0)</f>
        <v>202</v>
      </c>
      <c r="E2190">
        <f t="shared" si="340"/>
        <v>913</v>
      </c>
      <c r="F2190">
        <f t="shared" si="341"/>
        <v>20</v>
      </c>
      <c r="G2190">
        <f t="shared" si="342"/>
        <v>12</v>
      </c>
      <c r="H2190">
        <v>0</v>
      </c>
      <c r="I2190">
        <f t="shared" si="347"/>
        <v>3</v>
      </c>
      <c r="J2190">
        <f>VLOOKUP(AA2190,角色间职业划分!P:AP,20,FALSE)</f>
        <v>9</v>
      </c>
      <c r="K2190">
        <f>IF(X2190=500,100,VLOOKUP(AA2190,角色间职业划分!P:AP,22,FALSE))</f>
        <v>100</v>
      </c>
      <c r="L2190">
        <f>IF(X2190=500,K2190,VLOOKUP(AA2190,角色间职业划分!P:AP,23,FALSE))</f>
        <v>60</v>
      </c>
      <c r="M2190">
        <f>VLOOKUP(AA2190,角色间职业划分!P:AP,24,FALSE)</f>
        <v>0</v>
      </c>
      <c r="N2190">
        <f>VLOOKUP(AA2190,角色间职业划分!P:AP,14)*100</f>
        <v>95</v>
      </c>
      <c r="O2190">
        <f>VLOOKUP(AA2190,角色间职业划分!P:Z,9,FALSE)</f>
        <v>0</v>
      </c>
      <c r="P2190">
        <f>VLOOKUP(AA2190,角色间职业划分!P:AP,10,FALSE)</f>
        <v>0</v>
      </c>
      <c r="Q2190">
        <f>VLOOKUP(AA2190,角色间职业划分!P:AP,15,FALSE)</f>
        <v>0</v>
      </c>
      <c r="R2190">
        <f>VLOOKUP(AA2190,角色间职业划分!P:AP,16,FALSE)</f>
        <v>0</v>
      </c>
      <c r="S2190">
        <f>VLOOKUP(AA2190,角色间职业划分!P:AP,17,FALSE)</f>
        <v>0</v>
      </c>
      <c r="T2190">
        <f>VLOOKUP(AA2190,角色间职业划分!P:AP,18,FALSE)</f>
        <v>0</v>
      </c>
      <c r="U2190">
        <f>VLOOKUP(AA2190,角色间职业划分!P:AP,27,FALSE)</f>
        <v>0</v>
      </c>
      <c r="V2190">
        <f t="shared" si="343"/>
        <v>4.9999999999999991</v>
      </c>
      <c r="W2190">
        <f>VLOOKUP(AA2190,角色间职业划分!P:Q,2,FALSE)</f>
        <v>20002</v>
      </c>
      <c r="X2190">
        <f t="shared" si="348"/>
        <v>65</v>
      </c>
      <c r="Y2190">
        <f>INT(VLOOKUP(X2190,角色属性总表!AG:AH,2,FALSE)*角色属性总表!$C$38)</f>
        <v>1350</v>
      </c>
      <c r="AA2190">
        <f t="shared" si="349"/>
        <v>22</v>
      </c>
      <c r="AB2190">
        <f>VLOOKUP(X2190,角色属性总表!AG:AI,2,FALSE)*VLOOKUP(角色等级属性!AA2190,角色间职业划分!P:AG,13,FALSE)/角色间职业划分!$AB$9</f>
        <v>2282.8154724159799</v>
      </c>
      <c r="AC2190">
        <f>VLOOKUP(X2190,角色属性总表!AG:AI,3,FALSE)*VLOOKUP(AA2190,角色间职业划分!P:AG,8,FALSE)/角色间职业划分!$W$9</f>
        <v>3965.3250000000007</v>
      </c>
      <c r="AD2190">
        <f>VLOOKUP(AA2190,角色间职业划分!P:AP,26,FALSE)</f>
        <v>0.4</v>
      </c>
      <c r="AE2190">
        <f>VLOOKUP(X2190,角色属性总表!I:Q,3,FALSE)</f>
        <v>604.79999999999995</v>
      </c>
      <c r="AF2190">
        <f>VLOOKUP(AA2190,角色间职业划分!P:AP,11,FALSE)</f>
        <v>0.35</v>
      </c>
      <c r="AG2190">
        <f t="shared" si="344"/>
        <v>3732.663271006682</v>
      </c>
      <c r="AH2190">
        <f t="shared" si="345"/>
        <v>606</v>
      </c>
      <c r="AJ2190">
        <f t="shared" si="346"/>
        <v>3126.663271006682</v>
      </c>
      <c r="AK2190">
        <v>2186</v>
      </c>
    </row>
    <row r="2191" spans="1:37" x14ac:dyDescent="0.15">
      <c r="A2191">
        <v>2187</v>
      </c>
      <c r="B2191">
        <f>ROUND(VLOOKUP(X2191,角色属性总表!AG:AI,2,FALSE)/角色属性总表!$C$34,0)</f>
        <v>195</v>
      </c>
      <c r="C2191">
        <f>ROUND(VLOOKUP(X2191,角色属性总表!Y:AE,3,FALSE)/J2191,0)</f>
        <v>99</v>
      </c>
      <c r="D2191">
        <f>ROUND(VLOOKUP(X2191,角色属性总表!AG:AI,3,FALSE)/角色属性总表!$C$35,0)</f>
        <v>204</v>
      </c>
      <c r="E2191">
        <f t="shared" si="340"/>
        <v>925</v>
      </c>
      <c r="F2191">
        <f t="shared" si="341"/>
        <v>20</v>
      </c>
      <c r="G2191">
        <f t="shared" si="342"/>
        <v>12</v>
      </c>
      <c r="H2191">
        <v>0</v>
      </c>
      <c r="I2191">
        <f t="shared" si="347"/>
        <v>3</v>
      </c>
      <c r="J2191">
        <f>VLOOKUP(AA2191,角色间职业划分!P:AP,20,FALSE)</f>
        <v>9</v>
      </c>
      <c r="K2191">
        <f>IF(X2191=500,100,VLOOKUP(AA2191,角色间职业划分!P:AP,22,FALSE))</f>
        <v>100</v>
      </c>
      <c r="L2191">
        <f>IF(X2191=500,K2191,VLOOKUP(AA2191,角色间职业划分!P:AP,23,FALSE))</f>
        <v>60</v>
      </c>
      <c r="M2191">
        <f>VLOOKUP(AA2191,角色间职业划分!P:AP,24,FALSE)</f>
        <v>0</v>
      </c>
      <c r="N2191">
        <f>VLOOKUP(AA2191,角色间职业划分!P:AP,14)*100</f>
        <v>95</v>
      </c>
      <c r="O2191">
        <f>VLOOKUP(AA2191,角色间职业划分!P:Z,9,FALSE)</f>
        <v>0</v>
      </c>
      <c r="P2191">
        <f>VLOOKUP(AA2191,角色间职业划分!P:AP,10,FALSE)</f>
        <v>0</v>
      </c>
      <c r="Q2191">
        <f>VLOOKUP(AA2191,角色间职业划分!P:AP,15,FALSE)</f>
        <v>0</v>
      </c>
      <c r="R2191">
        <f>VLOOKUP(AA2191,角色间职业划分!P:AP,16,FALSE)</f>
        <v>0</v>
      </c>
      <c r="S2191">
        <f>VLOOKUP(AA2191,角色间职业划分!P:AP,17,FALSE)</f>
        <v>0</v>
      </c>
      <c r="T2191">
        <f>VLOOKUP(AA2191,角色间职业划分!P:AP,18,FALSE)</f>
        <v>0</v>
      </c>
      <c r="U2191">
        <f>VLOOKUP(AA2191,角色间职业划分!P:AP,27,FALSE)</f>
        <v>0</v>
      </c>
      <c r="V2191">
        <f t="shared" si="343"/>
        <v>4.9999999999999991</v>
      </c>
      <c r="W2191">
        <f>VLOOKUP(AA2191,角色间职业划分!P:Q,2,FALSE)</f>
        <v>20002</v>
      </c>
      <c r="X2191">
        <f t="shared" si="348"/>
        <v>66</v>
      </c>
      <c r="Y2191">
        <f>INT(VLOOKUP(X2191,角色属性总表!AG:AH,2,FALSE)*角色属性总表!$C$38)</f>
        <v>1368</v>
      </c>
      <c r="AA2191">
        <f t="shared" si="349"/>
        <v>22</v>
      </c>
      <c r="AB2191">
        <f>VLOOKUP(X2191,角色属性总表!AG:AI,2,FALSE)*VLOOKUP(角色等级属性!AA2191,角色间职业划分!P:AG,13,FALSE)/角色间职业划分!$AB$9</f>
        <v>2313.2530120481929</v>
      </c>
      <c r="AC2191">
        <f>VLOOKUP(X2191,角色属性总表!AG:AI,3,FALSE)*VLOOKUP(AA2191,角色间职业划分!P:AG,8,FALSE)/角色间职业划分!$W$9</f>
        <v>4018.1960000000004</v>
      </c>
      <c r="AD2191">
        <f>VLOOKUP(AA2191,角色间职业划分!P:AP,26,FALSE)</f>
        <v>0.4</v>
      </c>
      <c r="AE2191">
        <f>VLOOKUP(X2191,角色属性总表!I:Q,3,FALSE)</f>
        <v>612.86399999999992</v>
      </c>
      <c r="AF2191">
        <f>VLOOKUP(AA2191,角色间职业划分!P:AP,11,FALSE)</f>
        <v>0.35</v>
      </c>
      <c r="AG2191">
        <f t="shared" si="344"/>
        <v>3828.4916940381204</v>
      </c>
      <c r="AH2191">
        <f t="shared" si="345"/>
        <v>612</v>
      </c>
      <c r="AJ2191">
        <f t="shared" si="346"/>
        <v>3216.4916940381204</v>
      </c>
      <c r="AK2191">
        <v>2187</v>
      </c>
    </row>
    <row r="2192" spans="1:37" x14ac:dyDescent="0.15">
      <c r="A2192">
        <v>2188</v>
      </c>
      <c r="B2192">
        <f>ROUND(VLOOKUP(X2192,角色属性总表!AG:AI,2,FALSE)/角色属性总表!$C$34,0)</f>
        <v>198</v>
      </c>
      <c r="C2192">
        <f>ROUND(VLOOKUP(X2192,角色属性总表!Y:AE,3,FALSE)/J2192,0)</f>
        <v>102</v>
      </c>
      <c r="D2192">
        <f>ROUND(VLOOKUP(X2192,角色属性总表!AG:AI,3,FALSE)/角色属性总表!$C$35,0)</f>
        <v>207</v>
      </c>
      <c r="E2192">
        <f t="shared" si="340"/>
        <v>937</v>
      </c>
      <c r="F2192">
        <f t="shared" si="341"/>
        <v>20</v>
      </c>
      <c r="G2192">
        <f t="shared" si="342"/>
        <v>12</v>
      </c>
      <c r="H2192">
        <v>0</v>
      </c>
      <c r="I2192">
        <f t="shared" si="347"/>
        <v>3</v>
      </c>
      <c r="J2192">
        <f>VLOOKUP(AA2192,角色间职业划分!P:AP,20,FALSE)</f>
        <v>9</v>
      </c>
      <c r="K2192">
        <f>IF(X2192=500,100,VLOOKUP(AA2192,角色间职业划分!P:AP,22,FALSE))</f>
        <v>100</v>
      </c>
      <c r="L2192">
        <f>IF(X2192=500,K2192,VLOOKUP(AA2192,角色间职业划分!P:AP,23,FALSE))</f>
        <v>60</v>
      </c>
      <c r="M2192">
        <f>VLOOKUP(AA2192,角色间职业划分!P:AP,24,FALSE)</f>
        <v>0</v>
      </c>
      <c r="N2192">
        <f>VLOOKUP(AA2192,角色间职业划分!P:AP,14)*100</f>
        <v>95</v>
      </c>
      <c r="O2192">
        <f>VLOOKUP(AA2192,角色间职业划分!P:Z,9,FALSE)</f>
        <v>0</v>
      </c>
      <c r="P2192">
        <f>VLOOKUP(AA2192,角色间职业划分!P:AP,10,FALSE)</f>
        <v>0</v>
      </c>
      <c r="Q2192">
        <f>VLOOKUP(AA2192,角色间职业划分!P:AP,15,FALSE)</f>
        <v>0</v>
      </c>
      <c r="R2192">
        <f>VLOOKUP(AA2192,角色间职业划分!P:AP,16,FALSE)</f>
        <v>0</v>
      </c>
      <c r="S2192">
        <f>VLOOKUP(AA2192,角色间职业划分!P:AP,17,FALSE)</f>
        <v>0</v>
      </c>
      <c r="T2192">
        <f>VLOOKUP(AA2192,角色间职业划分!P:AP,18,FALSE)</f>
        <v>0</v>
      </c>
      <c r="U2192">
        <f>VLOOKUP(AA2192,角色间职业划分!P:AP,27,FALSE)</f>
        <v>0</v>
      </c>
      <c r="V2192">
        <f t="shared" si="343"/>
        <v>4.9999999999999991</v>
      </c>
      <c r="W2192">
        <f>VLOOKUP(AA2192,角色间职业划分!P:Q,2,FALSE)</f>
        <v>20002</v>
      </c>
      <c r="X2192">
        <f t="shared" si="348"/>
        <v>67</v>
      </c>
      <c r="Y2192">
        <f>INT(VLOOKUP(X2192,角色属性总表!AG:AH,2,FALSE)*角色属性总表!$C$38)</f>
        <v>1386</v>
      </c>
      <c r="AA2192">
        <f t="shared" si="349"/>
        <v>22</v>
      </c>
      <c r="AB2192">
        <f>VLOOKUP(X2192,角色属性总表!AG:AI,2,FALSE)*VLOOKUP(角色等级属性!AA2192,角色间职业划分!P:AG,13,FALSE)/角色间职业划分!$AB$9</f>
        <v>2343.6905516804059</v>
      </c>
      <c r="AC2192">
        <f>VLOOKUP(X2192,角色属性总表!AG:AI,3,FALSE)*VLOOKUP(AA2192,角色间职业划分!P:AG,8,FALSE)/角色间职业划分!$W$9</f>
        <v>4071.0670000000009</v>
      </c>
      <c r="AD2192">
        <f>VLOOKUP(AA2192,角色间职业划分!P:AP,26,FALSE)</f>
        <v>0.4</v>
      </c>
      <c r="AE2192">
        <f>VLOOKUP(X2192,角色属性总表!I:Q,3,FALSE)</f>
        <v>620.92800000000011</v>
      </c>
      <c r="AF2192">
        <f>VLOOKUP(AA2192,角色间职业划分!P:AP,11,FALSE)</f>
        <v>0.35</v>
      </c>
      <c r="AG2192">
        <f t="shared" si="344"/>
        <v>3925.3789857012366</v>
      </c>
      <c r="AH2192">
        <f t="shared" si="345"/>
        <v>621</v>
      </c>
      <c r="AJ2192">
        <f t="shared" si="346"/>
        <v>3304.3789857012366</v>
      </c>
      <c r="AK2192">
        <v>2188</v>
      </c>
    </row>
    <row r="2193" spans="1:37" x14ac:dyDescent="0.15">
      <c r="A2193">
        <v>2189</v>
      </c>
      <c r="B2193">
        <f>ROUND(VLOOKUP(X2193,角色属性总表!AG:AI,2,FALSE)/角色属性总表!$C$34,0)</f>
        <v>201</v>
      </c>
      <c r="C2193">
        <f>ROUND(VLOOKUP(X2193,角色属性总表!Y:AE,3,FALSE)/J2193,0)</f>
        <v>104</v>
      </c>
      <c r="D2193">
        <f>ROUND(VLOOKUP(X2193,角色属性总表!AG:AI,3,FALSE)/角色属性总表!$C$35,0)</f>
        <v>210</v>
      </c>
      <c r="E2193">
        <f t="shared" si="340"/>
        <v>949</v>
      </c>
      <c r="F2193">
        <f t="shared" si="341"/>
        <v>20</v>
      </c>
      <c r="G2193">
        <f t="shared" si="342"/>
        <v>12</v>
      </c>
      <c r="H2193">
        <v>0</v>
      </c>
      <c r="I2193">
        <f t="shared" si="347"/>
        <v>3</v>
      </c>
      <c r="J2193">
        <f>VLOOKUP(AA2193,角色间职业划分!P:AP,20,FALSE)</f>
        <v>9</v>
      </c>
      <c r="K2193">
        <f>IF(X2193=500,100,VLOOKUP(AA2193,角色间职业划分!P:AP,22,FALSE))</f>
        <v>100</v>
      </c>
      <c r="L2193">
        <f>IF(X2193=500,K2193,VLOOKUP(AA2193,角色间职业划分!P:AP,23,FALSE))</f>
        <v>60</v>
      </c>
      <c r="M2193">
        <f>VLOOKUP(AA2193,角色间职业划分!P:AP,24,FALSE)</f>
        <v>0</v>
      </c>
      <c r="N2193">
        <f>VLOOKUP(AA2193,角色间职业划分!P:AP,14)*100</f>
        <v>95</v>
      </c>
      <c r="O2193">
        <f>VLOOKUP(AA2193,角色间职业划分!P:Z,9,FALSE)</f>
        <v>0</v>
      </c>
      <c r="P2193">
        <f>VLOOKUP(AA2193,角色间职业划分!P:AP,10,FALSE)</f>
        <v>0</v>
      </c>
      <c r="Q2193">
        <f>VLOOKUP(AA2193,角色间职业划分!P:AP,15,FALSE)</f>
        <v>0</v>
      </c>
      <c r="R2193">
        <f>VLOOKUP(AA2193,角色间职业划分!P:AP,16,FALSE)</f>
        <v>0</v>
      </c>
      <c r="S2193">
        <f>VLOOKUP(AA2193,角色间职业划分!P:AP,17,FALSE)</f>
        <v>0</v>
      </c>
      <c r="T2193">
        <f>VLOOKUP(AA2193,角色间职业划分!P:AP,18,FALSE)</f>
        <v>0</v>
      </c>
      <c r="U2193">
        <f>VLOOKUP(AA2193,角色间职业划分!P:AP,27,FALSE)</f>
        <v>0</v>
      </c>
      <c r="V2193">
        <f t="shared" si="343"/>
        <v>4.9999999999999991</v>
      </c>
      <c r="W2193">
        <f>VLOOKUP(AA2193,角色间职业划分!P:Q,2,FALSE)</f>
        <v>20002</v>
      </c>
      <c r="X2193">
        <f t="shared" si="348"/>
        <v>68</v>
      </c>
      <c r="Y2193">
        <f>INT(VLOOKUP(X2193,角色属性总表!AG:AH,2,FALSE)*角色属性总表!$C$38)</f>
        <v>1404</v>
      </c>
      <c r="AA2193">
        <f t="shared" si="349"/>
        <v>22</v>
      </c>
      <c r="AB2193">
        <f>VLOOKUP(X2193,角色属性总表!AG:AI,2,FALSE)*VLOOKUP(角色等级属性!AA2193,角色间职业划分!P:AG,13,FALSE)/角色间职业划分!$AB$9</f>
        <v>2374.1280913126193</v>
      </c>
      <c r="AC2193">
        <f>VLOOKUP(X2193,角色属性总表!AG:AI,3,FALSE)*VLOOKUP(AA2193,角色间职业划分!P:AG,8,FALSE)/角色间职业划分!$W$9</f>
        <v>4123.9380000000001</v>
      </c>
      <c r="AD2193">
        <f>VLOOKUP(AA2193,角色间职业划分!P:AP,26,FALSE)</f>
        <v>0.4</v>
      </c>
      <c r="AE2193">
        <f>VLOOKUP(X2193,角色属性总表!I:Q,3,FALSE)</f>
        <v>628.99199999999996</v>
      </c>
      <c r="AF2193">
        <f>VLOOKUP(AA2193,角色间职业划分!P:AP,11,FALSE)</f>
        <v>0.35</v>
      </c>
      <c r="AG2193">
        <f t="shared" si="344"/>
        <v>4023.3242133080626</v>
      </c>
      <c r="AH2193">
        <f t="shared" si="345"/>
        <v>630</v>
      </c>
      <c r="AJ2193">
        <f t="shared" si="346"/>
        <v>3393.3242133080626</v>
      </c>
      <c r="AK2193">
        <v>2189</v>
      </c>
    </row>
    <row r="2194" spans="1:37" x14ac:dyDescent="0.15">
      <c r="A2194">
        <v>2190</v>
      </c>
      <c r="B2194">
        <f>ROUND(VLOOKUP(X2194,角色属性总表!AG:AI,2,FALSE)/角色属性总表!$C$34,0)</f>
        <v>203</v>
      </c>
      <c r="C2194">
        <f>ROUND(VLOOKUP(X2194,角色属性总表!Y:AE,3,FALSE)/J2194,0)</f>
        <v>107</v>
      </c>
      <c r="D2194">
        <f>ROUND(VLOOKUP(X2194,角色属性总表!AG:AI,3,FALSE)/角色属性总表!$C$35,0)</f>
        <v>212</v>
      </c>
      <c r="E2194">
        <f t="shared" si="340"/>
        <v>961</v>
      </c>
      <c r="F2194">
        <f t="shared" si="341"/>
        <v>20</v>
      </c>
      <c r="G2194">
        <f t="shared" si="342"/>
        <v>12</v>
      </c>
      <c r="H2194">
        <v>0</v>
      </c>
      <c r="I2194">
        <f t="shared" si="347"/>
        <v>3</v>
      </c>
      <c r="J2194">
        <f>VLOOKUP(AA2194,角色间职业划分!P:AP,20,FALSE)</f>
        <v>9</v>
      </c>
      <c r="K2194">
        <f>IF(X2194=500,100,VLOOKUP(AA2194,角色间职业划分!P:AP,22,FALSE))</f>
        <v>100</v>
      </c>
      <c r="L2194">
        <f>IF(X2194=500,K2194,VLOOKUP(AA2194,角色间职业划分!P:AP,23,FALSE))</f>
        <v>60</v>
      </c>
      <c r="M2194">
        <f>VLOOKUP(AA2194,角色间职业划分!P:AP,24,FALSE)</f>
        <v>0</v>
      </c>
      <c r="N2194">
        <f>VLOOKUP(AA2194,角色间职业划分!P:AP,14)*100</f>
        <v>95</v>
      </c>
      <c r="O2194">
        <f>VLOOKUP(AA2194,角色间职业划分!P:Z,9,FALSE)</f>
        <v>0</v>
      </c>
      <c r="P2194">
        <f>VLOOKUP(AA2194,角色间职业划分!P:AP,10,FALSE)</f>
        <v>0</v>
      </c>
      <c r="Q2194">
        <f>VLOOKUP(AA2194,角色间职业划分!P:AP,15,FALSE)</f>
        <v>0</v>
      </c>
      <c r="R2194">
        <f>VLOOKUP(AA2194,角色间职业划分!P:AP,16,FALSE)</f>
        <v>0</v>
      </c>
      <c r="S2194">
        <f>VLOOKUP(AA2194,角色间职业划分!P:AP,17,FALSE)</f>
        <v>0</v>
      </c>
      <c r="T2194">
        <f>VLOOKUP(AA2194,角色间职业划分!P:AP,18,FALSE)</f>
        <v>0</v>
      </c>
      <c r="U2194">
        <f>VLOOKUP(AA2194,角色间职业划分!P:AP,27,FALSE)</f>
        <v>0</v>
      </c>
      <c r="V2194">
        <f t="shared" si="343"/>
        <v>4.9999999999999991</v>
      </c>
      <c r="W2194">
        <f>VLOOKUP(AA2194,角色间职业划分!P:Q,2,FALSE)</f>
        <v>20002</v>
      </c>
      <c r="X2194">
        <f t="shared" si="348"/>
        <v>69</v>
      </c>
      <c r="Y2194">
        <f>INT(VLOOKUP(X2194,角色属性总表!AG:AH,2,FALSE)*角色属性总表!$C$38)</f>
        <v>1422</v>
      </c>
      <c r="AA2194">
        <f t="shared" si="349"/>
        <v>22</v>
      </c>
      <c r="AB2194">
        <f>VLOOKUP(X2194,角色属性总表!AG:AI,2,FALSE)*VLOOKUP(角色等级属性!AA2194,角色间职业划分!P:AG,13,FALSE)/角色间职业划分!$AB$9</f>
        <v>2404.5656309448323</v>
      </c>
      <c r="AC2194">
        <f>VLOOKUP(X2194,角色属性总表!AG:AI,3,FALSE)*VLOOKUP(AA2194,角色间职业划分!P:AG,8,FALSE)/角色间职业划分!$W$9</f>
        <v>4176.8090000000011</v>
      </c>
      <c r="AD2194">
        <f>VLOOKUP(AA2194,角色间职业划分!P:AP,26,FALSE)</f>
        <v>0.4</v>
      </c>
      <c r="AE2194">
        <f>VLOOKUP(X2194,角色属性总表!I:Q,3,FALSE)</f>
        <v>637.05600000000004</v>
      </c>
      <c r="AF2194">
        <f>VLOOKUP(AA2194,角色间职业划分!P:AP,11,FALSE)</f>
        <v>0.35</v>
      </c>
      <c r="AG2194">
        <f t="shared" si="344"/>
        <v>4122.326528759223</v>
      </c>
      <c r="AH2194">
        <f t="shared" si="345"/>
        <v>636</v>
      </c>
      <c r="AJ2194">
        <f t="shared" si="346"/>
        <v>3486.326528759223</v>
      </c>
      <c r="AK2194">
        <v>2190</v>
      </c>
    </row>
    <row r="2195" spans="1:37" x14ac:dyDescent="0.15">
      <c r="A2195">
        <v>2191</v>
      </c>
      <c r="B2195">
        <f>ROUND(VLOOKUP(X2195,角色属性总表!AG:AI,2,FALSE)/角色属性总表!$C$34,0)</f>
        <v>206</v>
      </c>
      <c r="C2195">
        <f>ROUND(VLOOKUP(X2195,角色属性总表!Y:AE,3,FALSE)/J2195,0)</f>
        <v>109</v>
      </c>
      <c r="D2195">
        <f>ROUND(VLOOKUP(X2195,角色属性总表!AG:AI,3,FALSE)/角色属性总表!$C$35,0)</f>
        <v>215</v>
      </c>
      <c r="E2195">
        <f t="shared" si="340"/>
        <v>974</v>
      </c>
      <c r="F2195">
        <f t="shared" si="341"/>
        <v>20</v>
      </c>
      <c r="G2195">
        <f t="shared" si="342"/>
        <v>12</v>
      </c>
      <c r="H2195">
        <v>0</v>
      </c>
      <c r="I2195">
        <f t="shared" si="347"/>
        <v>3</v>
      </c>
      <c r="J2195">
        <f>VLOOKUP(AA2195,角色间职业划分!P:AP,20,FALSE)</f>
        <v>9</v>
      </c>
      <c r="K2195">
        <f>IF(X2195=500,100,VLOOKUP(AA2195,角色间职业划分!P:AP,22,FALSE))</f>
        <v>100</v>
      </c>
      <c r="L2195">
        <f>IF(X2195=500,K2195,VLOOKUP(AA2195,角色间职业划分!P:AP,23,FALSE))</f>
        <v>60</v>
      </c>
      <c r="M2195">
        <f>VLOOKUP(AA2195,角色间职业划分!P:AP,24,FALSE)</f>
        <v>0</v>
      </c>
      <c r="N2195">
        <f>VLOOKUP(AA2195,角色间职业划分!P:AP,14)*100</f>
        <v>95</v>
      </c>
      <c r="O2195">
        <f>VLOOKUP(AA2195,角色间职业划分!P:Z,9,FALSE)</f>
        <v>0</v>
      </c>
      <c r="P2195">
        <f>VLOOKUP(AA2195,角色间职业划分!P:AP,10,FALSE)</f>
        <v>0</v>
      </c>
      <c r="Q2195">
        <f>VLOOKUP(AA2195,角色间职业划分!P:AP,15,FALSE)</f>
        <v>0</v>
      </c>
      <c r="R2195">
        <f>VLOOKUP(AA2195,角色间职业划分!P:AP,16,FALSE)</f>
        <v>0</v>
      </c>
      <c r="S2195">
        <f>VLOOKUP(AA2195,角色间职业划分!P:AP,17,FALSE)</f>
        <v>0</v>
      </c>
      <c r="T2195">
        <f>VLOOKUP(AA2195,角色间职业划分!P:AP,18,FALSE)</f>
        <v>0</v>
      </c>
      <c r="U2195">
        <f>VLOOKUP(AA2195,角色间职业划分!P:AP,27,FALSE)</f>
        <v>0</v>
      </c>
      <c r="V2195">
        <f t="shared" si="343"/>
        <v>4.9999999999999991</v>
      </c>
      <c r="W2195">
        <f>VLOOKUP(AA2195,角色间职业划分!P:Q,2,FALSE)</f>
        <v>20002</v>
      </c>
      <c r="X2195">
        <f t="shared" si="348"/>
        <v>70</v>
      </c>
      <c r="Y2195">
        <f>INT(VLOOKUP(X2195,角色属性总表!AG:AH,2,FALSE)*角色属性总表!$C$38)</f>
        <v>1440</v>
      </c>
      <c r="AA2195">
        <f t="shared" si="349"/>
        <v>22</v>
      </c>
      <c r="AB2195">
        <f>VLOOKUP(X2195,角色属性总表!AG:AI,2,FALSE)*VLOOKUP(角色等级属性!AA2195,角色间职业划分!P:AG,13,FALSE)/角色间职业划分!$AB$9</f>
        <v>2435.0031705770452</v>
      </c>
      <c r="AC2195">
        <f>VLOOKUP(X2195,角色属性总表!AG:AI,3,FALSE)*VLOOKUP(AA2195,角色间职业划分!P:AG,8,FALSE)/角色间职业划分!$W$9</f>
        <v>4229.68</v>
      </c>
      <c r="AD2195">
        <f>VLOOKUP(AA2195,角色间职业划分!P:AP,26,FALSE)</f>
        <v>0.4</v>
      </c>
      <c r="AE2195">
        <f>VLOOKUP(X2195,角色属性总表!I:Q,3,FALSE)</f>
        <v>645.12</v>
      </c>
      <c r="AF2195">
        <f>VLOOKUP(AA2195,角色间职业划分!P:AP,11,FALSE)</f>
        <v>0.35</v>
      </c>
      <c r="AG2195">
        <f t="shared" si="344"/>
        <v>4222.3851657404539</v>
      </c>
      <c r="AH2195">
        <f t="shared" si="345"/>
        <v>645</v>
      </c>
      <c r="AJ2195">
        <f t="shared" si="346"/>
        <v>3577.3851657404539</v>
      </c>
      <c r="AK2195">
        <v>2191</v>
      </c>
    </row>
    <row r="2196" spans="1:37" x14ac:dyDescent="0.15">
      <c r="A2196">
        <v>2192</v>
      </c>
      <c r="B2196">
        <f>ROUND(VLOOKUP(X2196,角色属性总表!AG:AI,2,FALSE)/角色属性总表!$C$34,0)</f>
        <v>208</v>
      </c>
      <c r="C2196">
        <f>ROUND(VLOOKUP(X2196,角色属性总表!Y:AE,3,FALSE)/J2196,0)</f>
        <v>112</v>
      </c>
      <c r="D2196">
        <f>ROUND(VLOOKUP(X2196,角色属性总表!AG:AI,3,FALSE)/角色属性总表!$C$35,0)</f>
        <v>218</v>
      </c>
      <c r="E2196">
        <f t="shared" si="340"/>
        <v>986</v>
      </c>
      <c r="F2196">
        <f t="shared" si="341"/>
        <v>20</v>
      </c>
      <c r="G2196">
        <f t="shared" si="342"/>
        <v>12</v>
      </c>
      <c r="H2196">
        <v>0</v>
      </c>
      <c r="I2196">
        <f t="shared" si="347"/>
        <v>3</v>
      </c>
      <c r="J2196">
        <f>VLOOKUP(AA2196,角色间职业划分!P:AP,20,FALSE)</f>
        <v>9</v>
      </c>
      <c r="K2196">
        <f>IF(X2196=500,100,VLOOKUP(AA2196,角色间职业划分!P:AP,22,FALSE))</f>
        <v>100</v>
      </c>
      <c r="L2196">
        <f>IF(X2196=500,K2196,VLOOKUP(AA2196,角色间职业划分!P:AP,23,FALSE))</f>
        <v>60</v>
      </c>
      <c r="M2196">
        <f>VLOOKUP(AA2196,角色间职业划分!P:AP,24,FALSE)</f>
        <v>0</v>
      </c>
      <c r="N2196">
        <f>VLOOKUP(AA2196,角色间职业划分!P:AP,14)*100</f>
        <v>95</v>
      </c>
      <c r="O2196">
        <f>VLOOKUP(AA2196,角色间职业划分!P:Z,9,FALSE)</f>
        <v>0</v>
      </c>
      <c r="P2196">
        <f>VLOOKUP(AA2196,角色间职业划分!P:AP,10,FALSE)</f>
        <v>0</v>
      </c>
      <c r="Q2196">
        <f>VLOOKUP(AA2196,角色间职业划分!P:AP,15,FALSE)</f>
        <v>0</v>
      </c>
      <c r="R2196">
        <f>VLOOKUP(AA2196,角色间职业划分!P:AP,16,FALSE)</f>
        <v>0</v>
      </c>
      <c r="S2196">
        <f>VLOOKUP(AA2196,角色间职业划分!P:AP,17,FALSE)</f>
        <v>0</v>
      </c>
      <c r="T2196">
        <f>VLOOKUP(AA2196,角色间职业划分!P:AP,18,FALSE)</f>
        <v>0</v>
      </c>
      <c r="U2196">
        <f>VLOOKUP(AA2196,角色间职业划分!P:AP,27,FALSE)</f>
        <v>0</v>
      </c>
      <c r="V2196">
        <f t="shared" si="343"/>
        <v>4.9999999999999991</v>
      </c>
      <c r="W2196">
        <f>VLOOKUP(AA2196,角色间职业划分!P:Q,2,FALSE)</f>
        <v>20002</v>
      </c>
      <c r="X2196">
        <f t="shared" si="348"/>
        <v>71</v>
      </c>
      <c r="Y2196">
        <f>INT(VLOOKUP(X2196,角色属性总表!AG:AH,2,FALSE)*角色属性总表!$C$38)</f>
        <v>1458</v>
      </c>
      <c r="AA2196">
        <f t="shared" si="349"/>
        <v>22</v>
      </c>
      <c r="AB2196">
        <f>VLOOKUP(X2196,角色属性总表!AG:AI,2,FALSE)*VLOOKUP(角色等级属性!AA2196,角色间职业划分!P:AG,13,FALSE)/角色间职业划分!$AB$9</f>
        <v>2465.4407102092582</v>
      </c>
      <c r="AC2196">
        <f>VLOOKUP(X2196,角色属性总表!AG:AI,3,FALSE)*VLOOKUP(AA2196,角色间职业划分!P:AG,8,FALSE)/角色间职业划分!$W$9</f>
        <v>4282.5509999999995</v>
      </c>
      <c r="AD2196">
        <f>VLOOKUP(AA2196,角色间职业划分!P:AP,26,FALSE)</f>
        <v>0.4</v>
      </c>
      <c r="AE2196">
        <f>VLOOKUP(X2196,角色属性总表!I:Q,3,FALSE)</f>
        <v>653.18399999999997</v>
      </c>
      <c r="AF2196">
        <f>VLOOKUP(AA2196,角色间职业划分!P:AP,11,FALSE)</f>
        <v>0.35</v>
      </c>
      <c r="AG2196">
        <f t="shared" si="344"/>
        <v>4323.4994370642198</v>
      </c>
      <c r="AH2196">
        <f t="shared" si="345"/>
        <v>654</v>
      </c>
      <c r="AJ2196">
        <f t="shared" si="346"/>
        <v>3669.4994370642198</v>
      </c>
      <c r="AK2196">
        <v>2192</v>
      </c>
    </row>
    <row r="2197" spans="1:37" x14ac:dyDescent="0.15">
      <c r="A2197">
        <v>2193</v>
      </c>
      <c r="B2197">
        <f>ROUND(VLOOKUP(X2197,角色属性总表!AG:AI,2,FALSE)/角色属性总表!$C$34,0)</f>
        <v>211</v>
      </c>
      <c r="C2197">
        <f>ROUND(VLOOKUP(X2197,角色属性总表!Y:AE,3,FALSE)/J2197,0)</f>
        <v>114</v>
      </c>
      <c r="D2197">
        <f>ROUND(VLOOKUP(X2197,角色属性总表!AG:AI,3,FALSE)/角色属性总表!$C$35,0)</f>
        <v>220</v>
      </c>
      <c r="E2197">
        <f t="shared" si="340"/>
        <v>998</v>
      </c>
      <c r="F2197">
        <f t="shared" si="341"/>
        <v>20</v>
      </c>
      <c r="G2197">
        <f t="shared" si="342"/>
        <v>12</v>
      </c>
      <c r="H2197">
        <v>0</v>
      </c>
      <c r="I2197">
        <f t="shared" si="347"/>
        <v>3</v>
      </c>
      <c r="J2197">
        <f>VLOOKUP(AA2197,角色间职业划分!P:AP,20,FALSE)</f>
        <v>9</v>
      </c>
      <c r="K2197">
        <f>IF(X2197=500,100,VLOOKUP(AA2197,角色间职业划分!P:AP,22,FALSE))</f>
        <v>100</v>
      </c>
      <c r="L2197">
        <f>IF(X2197=500,K2197,VLOOKUP(AA2197,角色间职业划分!P:AP,23,FALSE))</f>
        <v>60</v>
      </c>
      <c r="M2197">
        <f>VLOOKUP(AA2197,角色间职业划分!P:AP,24,FALSE)</f>
        <v>0</v>
      </c>
      <c r="N2197">
        <f>VLOOKUP(AA2197,角色间职业划分!P:AP,14)*100</f>
        <v>95</v>
      </c>
      <c r="O2197">
        <f>VLOOKUP(AA2197,角色间职业划分!P:Z,9,FALSE)</f>
        <v>0</v>
      </c>
      <c r="P2197">
        <f>VLOOKUP(AA2197,角色间职业划分!P:AP,10,FALSE)</f>
        <v>0</v>
      </c>
      <c r="Q2197">
        <f>VLOOKUP(AA2197,角色间职业划分!P:AP,15,FALSE)</f>
        <v>0</v>
      </c>
      <c r="R2197">
        <f>VLOOKUP(AA2197,角色间职业划分!P:AP,16,FALSE)</f>
        <v>0</v>
      </c>
      <c r="S2197">
        <f>VLOOKUP(AA2197,角色间职业划分!P:AP,17,FALSE)</f>
        <v>0</v>
      </c>
      <c r="T2197">
        <f>VLOOKUP(AA2197,角色间职业划分!P:AP,18,FALSE)</f>
        <v>0</v>
      </c>
      <c r="U2197">
        <f>VLOOKUP(AA2197,角色间职业划分!P:AP,27,FALSE)</f>
        <v>0</v>
      </c>
      <c r="V2197">
        <f t="shared" si="343"/>
        <v>4.9999999999999991</v>
      </c>
      <c r="W2197">
        <f>VLOOKUP(AA2197,角色间职业划分!P:Q,2,FALSE)</f>
        <v>20002</v>
      </c>
      <c r="X2197">
        <f t="shared" si="348"/>
        <v>72</v>
      </c>
      <c r="Y2197">
        <f>INT(VLOOKUP(X2197,角色属性总表!AG:AH,2,FALSE)*角色属性总表!$C$38)</f>
        <v>1476</v>
      </c>
      <c r="AA2197">
        <f t="shared" si="349"/>
        <v>22</v>
      </c>
      <c r="AB2197">
        <f>VLOOKUP(X2197,角色属性总表!AG:AI,2,FALSE)*VLOOKUP(角色等级属性!AA2197,角色间职业划分!P:AG,13,FALSE)/角色间职业划分!$AB$9</f>
        <v>2495.8782498414707</v>
      </c>
      <c r="AC2197">
        <f>VLOOKUP(X2197,角色属性总表!AG:AI,3,FALSE)*VLOOKUP(AA2197,角色间职业划分!P:AG,8,FALSE)/角色间职业划分!$W$9</f>
        <v>4335.4219999999996</v>
      </c>
      <c r="AD2197">
        <f>VLOOKUP(AA2197,角色间职业划分!P:AP,26,FALSE)</f>
        <v>0.4</v>
      </c>
      <c r="AE2197">
        <f>VLOOKUP(X2197,角色属性总表!I:Q,3,FALSE)</f>
        <v>661.24800000000005</v>
      </c>
      <c r="AF2197">
        <f>VLOOKUP(AA2197,角色间职业划分!P:AP,11,FALSE)</f>
        <v>0.35</v>
      </c>
      <c r="AG2197">
        <f t="shared" si="344"/>
        <v>4425.6687321470863</v>
      </c>
      <c r="AH2197">
        <f t="shared" si="345"/>
        <v>660</v>
      </c>
      <c r="AJ2197">
        <f t="shared" si="346"/>
        <v>3765.6687321470863</v>
      </c>
      <c r="AK2197">
        <v>2193</v>
      </c>
    </row>
    <row r="2198" spans="1:37" x14ac:dyDescent="0.15">
      <c r="A2198">
        <v>2194</v>
      </c>
      <c r="B2198">
        <f>ROUND(VLOOKUP(X2198,角色属性总表!AG:AI,2,FALSE)/角色属性总表!$C$34,0)</f>
        <v>213</v>
      </c>
      <c r="C2198">
        <f>ROUND(VLOOKUP(X2198,角色属性总表!Y:AE,3,FALSE)/J2198,0)</f>
        <v>117</v>
      </c>
      <c r="D2198">
        <f>ROUND(VLOOKUP(X2198,角色属性总表!AG:AI,3,FALSE)/角色属性总表!$C$35,0)</f>
        <v>223</v>
      </c>
      <c r="E2198">
        <f t="shared" si="340"/>
        <v>1010</v>
      </c>
      <c r="F2198">
        <f t="shared" si="341"/>
        <v>20</v>
      </c>
      <c r="G2198">
        <f t="shared" si="342"/>
        <v>12</v>
      </c>
      <c r="H2198">
        <v>0</v>
      </c>
      <c r="I2198">
        <f t="shared" si="347"/>
        <v>3</v>
      </c>
      <c r="J2198">
        <f>VLOOKUP(AA2198,角色间职业划分!P:AP,20,FALSE)</f>
        <v>9</v>
      </c>
      <c r="K2198">
        <f>IF(X2198=500,100,VLOOKUP(AA2198,角色间职业划分!P:AP,22,FALSE))</f>
        <v>100</v>
      </c>
      <c r="L2198">
        <f>IF(X2198=500,K2198,VLOOKUP(AA2198,角色间职业划分!P:AP,23,FALSE))</f>
        <v>60</v>
      </c>
      <c r="M2198">
        <f>VLOOKUP(AA2198,角色间职业划分!P:AP,24,FALSE)</f>
        <v>0</v>
      </c>
      <c r="N2198">
        <f>VLOOKUP(AA2198,角色间职业划分!P:AP,14)*100</f>
        <v>95</v>
      </c>
      <c r="O2198">
        <f>VLOOKUP(AA2198,角色间职业划分!P:Z,9,FALSE)</f>
        <v>0</v>
      </c>
      <c r="P2198">
        <f>VLOOKUP(AA2198,角色间职业划分!P:AP,10,FALSE)</f>
        <v>0</v>
      </c>
      <c r="Q2198">
        <f>VLOOKUP(AA2198,角色间职业划分!P:AP,15,FALSE)</f>
        <v>0</v>
      </c>
      <c r="R2198">
        <f>VLOOKUP(AA2198,角色间职业划分!P:AP,16,FALSE)</f>
        <v>0</v>
      </c>
      <c r="S2198">
        <f>VLOOKUP(AA2198,角色间职业划分!P:AP,17,FALSE)</f>
        <v>0</v>
      </c>
      <c r="T2198">
        <f>VLOOKUP(AA2198,角色间职业划分!P:AP,18,FALSE)</f>
        <v>0</v>
      </c>
      <c r="U2198">
        <f>VLOOKUP(AA2198,角色间职业划分!P:AP,27,FALSE)</f>
        <v>0</v>
      </c>
      <c r="V2198">
        <f t="shared" si="343"/>
        <v>4.9999999999999991</v>
      </c>
      <c r="W2198">
        <f>VLOOKUP(AA2198,角色间职业划分!P:Q,2,FALSE)</f>
        <v>20002</v>
      </c>
      <c r="X2198">
        <f t="shared" si="348"/>
        <v>73</v>
      </c>
      <c r="Y2198">
        <f>INT(VLOOKUP(X2198,角色属性总表!AG:AH,2,FALSE)*角色属性总表!$C$38)</f>
        <v>1494</v>
      </c>
      <c r="AA2198">
        <f t="shared" si="349"/>
        <v>22</v>
      </c>
      <c r="AB2198">
        <f>VLOOKUP(X2198,角色属性总表!AG:AI,2,FALSE)*VLOOKUP(角色等级属性!AA2198,角色间职业划分!P:AG,13,FALSE)/角色间职业划分!$AB$9</f>
        <v>2526.3157894736846</v>
      </c>
      <c r="AC2198">
        <f>VLOOKUP(X2198,角色属性总表!AG:AI,3,FALSE)*VLOOKUP(AA2198,角色间职业划分!P:AG,8,FALSE)/角色间职业划分!$W$9</f>
        <v>4388.2930000000006</v>
      </c>
      <c r="AD2198">
        <f>VLOOKUP(AA2198,角色间职业划分!P:AP,26,FALSE)</f>
        <v>0.4</v>
      </c>
      <c r="AE2198">
        <f>VLOOKUP(X2198,角色属性总表!I:Q,3,FALSE)</f>
        <v>669.31200000000001</v>
      </c>
      <c r="AF2198">
        <f>VLOOKUP(AA2198,角色间职业划分!P:AP,11,FALSE)</f>
        <v>0.35</v>
      </c>
      <c r="AG2198">
        <f t="shared" si="344"/>
        <v>4528.892514614332</v>
      </c>
      <c r="AH2198">
        <f t="shared" si="345"/>
        <v>669</v>
      </c>
      <c r="AJ2198">
        <f t="shared" si="346"/>
        <v>3859.892514614332</v>
      </c>
      <c r="AK2198">
        <v>2194</v>
      </c>
    </row>
    <row r="2199" spans="1:37" x14ac:dyDescent="0.15">
      <c r="A2199">
        <v>2195</v>
      </c>
      <c r="B2199">
        <f>ROUND(VLOOKUP(X2199,角色属性总表!AG:AI,2,FALSE)/角色属性总表!$C$34,0)</f>
        <v>216</v>
      </c>
      <c r="C2199">
        <f>ROUND(VLOOKUP(X2199,角色属性总表!Y:AE,3,FALSE)/J2199,0)</f>
        <v>119</v>
      </c>
      <c r="D2199">
        <f>ROUND(VLOOKUP(X2199,角色属性总表!AG:AI,3,FALSE)/角色属性总表!$C$35,0)</f>
        <v>226</v>
      </c>
      <c r="E2199">
        <f t="shared" si="340"/>
        <v>1022</v>
      </c>
      <c r="F2199">
        <f t="shared" si="341"/>
        <v>20</v>
      </c>
      <c r="G2199">
        <f t="shared" si="342"/>
        <v>12</v>
      </c>
      <c r="H2199">
        <v>0</v>
      </c>
      <c r="I2199">
        <f t="shared" si="347"/>
        <v>3</v>
      </c>
      <c r="J2199">
        <f>VLOOKUP(AA2199,角色间职业划分!P:AP,20,FALSE)</f>
        <v>9</v>
      </c>
      <c r="K2199">
        <f>IF(X2199=500,100,VLOOKUP(AA2199,角色间职业划分!P:AP,22,FALSE))</f>
        <v>100</v>
      </c>
      <c r="L2199">
        <f>IF(X2199=500,K2199,VLOOKUP(AA2199,角色间职业划分!P:AP,23,FALSE))</f>
        <v>60</v>
      </c>
      <c r="M2199">
        <f>VLOOKUP(AA2199,角色间职业划分!P:AP,24,FALSE)</f>
        <v>0</v>
      </c>
      <c r="N2199">
        <f>VLOOKUP(AA2199,角色间职业划分!P:AP,14)*100</f>
        <v>95</v>
      </c>
      <c r="O2199">
        <f>VLOOKUP(AA2199,角色间职业划分!P:Z,9,FALSE)</f>
        <v>0</v>
      </c>
      <c r="P2199">
        <f>VLOOKUP(AA2199,角色间职业划分!P:AP,10,FALSE)</f>
        <v>0</v>
      </c>
      <c r="Q2199">
        <f>VLOOKUP(AA2199,角色间职业划分!P:AP,15,FALSE)</f>
        <v>0</v>
      </c>
      <c r="R2199">
        <f>VLOOKUP(AA2199,角色间职业划分!P:AP,16,FALSE)</f>
        <v>0</v>
      </c>
      <c r="S2199">
        <f>VLOOKUP(AA2199,角色间职业划分!P:AP,17,FALSE)</f>
        <v>0</v>
      </c>
      <c r="T2199">
        <f>VLOOKUP(AA2199,角色间职业划分!P:AP,18,FALSE)</f>
        <v>0</v>
      </c>
      <c r="U2199">
        <f>VLOOKUP(AA2199,角色间职业划分!P:AP,27,FALSE)</f>
        <v>0</v>
      </c>
      <c r="V2199">
        <f t="shared" si="343"/>
        <v>4.9999999999999991</v>
      </c>
      <c r="W2199">
        <f>VLOOKUP(AA2199,角色间职业划分!P:Q,2,FALSE)</f>
        <v>20002</v>
      </c>
      <c r="X2199">
        <f t="shared" si="348"/>
        <v>74</v>
      </c>
      <c r="Y2199">
        <f>INT(VLOOKUP(X2199,角色属性总表!AG:AH,2,FALSE)*角色属性总表!$C$38)</f>
        <v>1512</v>
      </c>
      <c r="AA2199">
        <f t="shared" si="349"/>
        <v>22</v>
      </c>
      <c r="AB2199">
        <f>VLOOKUP(X2199,角色属性总表!AG:AI,2,FALSE)*VLOOKUP(角色等级属性!AA2199,角色间职业划分!P:AG,13,FALSE)/角色间职业划分!$AB$9</f>
        <v>2556.7533291058976</v>
      </c>
      <c r="AC2199">
        <f>VLOOKUP(X2199,角色属性总表!AG:AI,3,FALSE)*VLOOKUP(AA2199,角色间职业划分!P:AG,8,FALSE)/角色间职业划分!$W$9</f>
        <v>4441.1639999999998</v>
      </c>
      <c r="AD2199">
        <f>VLOOKUP(AA2199,角色间职业划分!P:AP,26,FALSE)</f>
        <v>0.4</v>
      </c>
      <c r="AE2199">
        <f>VLOOKUP(X2199,角色属性总表!I:Q,3,FALSE)</f>
        <v>677.37599999999998</v>
      </c>
      <c r="AF2199">
        <f>VLOOKUP(AA2199,角色间职业划分!P:AP,11,FALSE)</f>
        <v>0.35</v>
      </c>
      <c r="AG2199">
        <f t="shared" si="344"/>
        <v>4633.1703200238198</v>
      </c>
      <c r="AH2199">
        <f t="shared" si="345"/>
        <v>678</v>
      </c>
      <c r="AJ2199">
        <f t="shared" si="346"/>
        <v>3955.1703200238198</v>
      </c>
      <c r="AK2199">
        <v>2195</v>
      </c>
    </row>
    <row r="2200" spans="1:37" x14ac:dyDescent="0.15">
      <c r="A2200">
        <v>2196</v>
      </c>
      <c r="B2200">
        <f>ROUND(VLOOKUP(X2200,角色属性总表!AG:AI,2,FALSE)/角色属性总表!$C$34,0)</f>
        <v>219</v>
      </c>
      <c r="C2200">
        <f>ROUND(VLOOKUP(X2200,角色属性总表!Y:AE,3,FALSE)/J2200,0)</f>
        <v>122</v>
      </c>
      <c r="D2200">
        <f>ROUND(VLOOKUP(X2200,角色属性总表!AG:AI,3,FALSE)/角色属性总表!$C$35,0)</f>
        <v>228</v>
      </c>
      <c r="E2200">
        <f t="shared" si="340"/>
        <v>1034</v>
      </c>
      <c r="F2200">
        <f t="shared" si="341"/>
        <v>20</v>
      </c>
      <c r="G2200">
        <f t="shared" si="342"/>
        <v>12</v>
      </c>
      <c r="H2200">
        <v>0</v>
      </c>
      <c r="I2200">
        <f t="shared" si="347"/>
        <v>3</v>
      </c>
      <c r="J2200">
        <f>VLOOKUP(AA2200,角色间职业划分!P:AP,20,FALSE)</f>
        <v>9</v>
      </c>
      <c r="K2200">
        <f>IF(X2200=500,100,VLOOKUP(AA2200,角色间职业划分!P:AP,22,FALSE))</f>
        <v>100</v>
      </c>
      <c r="L2200">
        <f>IF(X2200=500,K2200,VLOOKUP(AA2200,角色间职业划分!P:AP,23,FALSE))</f>
        <v>60</v>
      </c>
      <c r="M2200">
        <f>VLOOKUP(AA2200,角色间职业划分!P:AP,24,FALSE)</f>
        <v>0</v>
      </c>
      <c r="N2200">
        <f>VLOOKUP(AA2200,角色间职业划分!P:AP,14)*100</f>
        <v>95</v>
      </c>
      <c r="O2200">
        <f>VLOOKUP(AA2200,角色间职业划分!P:Z,9,FALSE)</f>
        <v>0</v>
      </c>
      <c r="P2200">
        <f>VLOOKUP(AA2200,角色间职业划分!P:AP,10,FALSE)</f>
        <v>0</v>
      </c>
      <c r="Q2200">
        <f>VLOOKUP(AA2200,角色间职业划分!P:AP,15,FALSE)</f>
        <v>0</v>
      </c>
      <c r="R2200">
        <f>VLOOKUP(AA2200,角色间职业划分!P:AP,16,FALSE)</f>
        <v>0</v>
      </c>
      <c r="S2200">
        <f>VLOOKUP(AA2200,角色间职业划分!P:AP,17,FALSE)</f>
        <v>0</v>
      </c>
      <c r="T2200">
        <f>VLOOKUP(AA2200,角色间职业划分!P:AP,18,FALSE)</f>
        <v>0</v>
      </c>
      <c r="U2200">
        <f>VLOOKUP(AA2200,角色间职业划分!P:AP,27,FALSE)</f>
        <v>0</v>
      </c>
      <c r="V2200">
        <f t="shared" si="343"/>
        <v>4.9999999999999991</v>
      </c>
      <c r="W2200">
        <f>VLOOKUP(AA2200,角色间职业划分!P:Q,2,FALSE)</f>
        <v>20002</v>
      </c>
      <c r="X2200">
        <f t="shared" si="348"/>
        <v>75</v>
      </c>
      <c r="Y2200">
        <f>INT(VLOOKUP(X2200,角色属性总表!AG:AH,2,FALSE)*角色属性总表!$C$38)</f>
        <v>1530</v>
      </c>
      <c r="AA2200">
        <f t="shared" si="349"/>
        <v>22</v>
      </c>
      <c r="AB2200">
        <f>VLOOKUP(X2200,角色属性总表!AG:AI,2,FALSE)*VLOOKUP(角色等级属性!AA2200,角色间职业划分!P:AG,13,FALSE)/角色间职业划分!$AB$9</f>
        <v>2587.1908687381106</v>
      </c>
      <c r="AC2200">
        <f>VLOOKUP(X2200,角色属性总表!AG:AI,3,FALSE)*VLOOKUP(AA2200,角色间职业划分!P:AG,8,FALSE)/角色间职业划分!$W$9</f>
        <v>4494.0349999999999</v>
      </c>
      <c r="AD2200">
        <f>VLOOKUP(AA2200,角色间职业划分!P:AP,26,FALSE)</f>
        <v>0.4</v>
      </c>
      <c r="AE2200">
        <f>VLOOKUP(X2200,角色属性总表!I:Q,3,FALSE)</f>
        <v>685.43999999999994</v>
      </c>
      <c r="AF2200">
        <f>VLOOKUP(AA2200,角色间职业划分!P:AP,11,FALSE)</f>
        <v>0.35</v>
      </c>
      <c r="AG2200">
        <f t="shared" si="344"/>
        <v>4738.5017537018521</v>
      </c>
      <c r="AH2200">
        <f t="shared" si="345"/>
        <v>684</v>
      </c>
      <c r="AJ2200">
        <f t="shared" si="346"/>
        <v>4054.5017537018521</v>
      </c>
      <c r="AK2200">
        <v>2196</v>
      </c>
    </row>
    <row r="2201" spans="1:37" x14ac:dyDescent="0.15">
      <c r="A2201">
        <v>2197</v>
      </c>
      <c r="B2201">
        <f>ROUND(VLOOKUP(X2201,角色属性总表!AG:AI,2,FALSE)/角色属性总表!$C$34,0)</f>
        <v>221</v>
      </c>
      <c r="C2201">
        <f>ROUND(VLOOKUP(X2201,角色属性总表!Y:AE,3,FALSE)/J2201,0)</f>
        <v>124</v>
      </c>
      <c r="D2201">
        <f>ROUND(VLOOKUP(X2201,角色属性总表!AG:AI,3,FALSE)/角色属性总表!$C$35,0)</f>
        <v>231</v>
      </c>
      <c r="E2201">
        <f t="shared" si="340"/>
        <v>1047</v>
      </c>
      <c r="F2201">
        <f t="shared" si="341"/>
        <v>20</v>
      </c>
      <c r="G2201">
        <f t="shared" si="342"/>
        <v>12</v>
      </c>
      <c r="H2201">
        <v>0</v>
      </c>
      <c r="I2201">
        <f t="shared" si="347"/>
        <v>3</v>
      </c>
      <c r="J2201">
        <f>VLOOKUP(AA2201,角色间职业划分!P:AP,20,FALSE)</f>
        <v>9</v>
      </c>
      <c r="K2201">
        <f>IF(X2201=500,100,VLOOKUP(AA2201,角色间职业划分!P:AP,22,FALSE))</f>
        <v>100</v>
      </c>
      <c r="L2201">
        <f>IF(X2201=500,K2201,VLOOKUP(AA2201,角色间职业划分!P:AP,23,FALSE))</f>
        <v>60</v>
      </c>
      <c r="M2201">
        <f>VLOOKUP(AA2201,角色间职业划分!P:AP,24,FALSE)</f>
        <v>0</v>
      </c>
      <c r="N2201">
        <f>VLOOKUP(AA2201,角色间职业划分!P:AP,14)*100</f>
        <v>95</v>
      </c>
      <c r="O2201">
        <f>VLOOKUP(AA2201,角色间职业划分!P:Z,9,FALSE)</f>
        <v>0</v>
      </c>
      <c r="P2201">
        <f>VLOOKUP(AA2201,角色间职业划分!P:AP,10,FALSE)</f>
        <v>0</v>
      </c>
      <c r="Q2201">
        <f>VLOOKUP(AA2201,角色间职业划分!P:AP,15,FALSE)</f>
        <v>0</v>
      </c>
      <c r="R2201">
        <f>VLOOKUP(AA2201,角色间职业划分!P:AP,16,FALSE)</f>
        <v>0</v>
      </c>
      <c r="S2201">
        <f>VLOOKUP(AA2201,角色间职业划分!P:AP,17,FALSE)</f>
        <v>0</v>
      </c>
      <c r="T2201">
        <f>VLOOKUP(AA2201,角色间职业划分!P:AP,18,FALSE)</f>
        <v>0</v>
      </c>
      <c r="U2201">
        <f>VLOOKUP(AA2201,角色间职业划分!P:AP,27,FALSE)</f>
        <v>0</v>
      </c>
      <c r="V2201">
        <f t="shared" si="343"/>
        <v>4.9999999999999991</v>
      </c>
      <c r="W2201">
        <f>VLOOKUP(AA2201,角色间职业划分!P:Q,2,FALSE)</f>
        <v>20002</v>
      </c>
      <c r="X2201">
        <f t="shared" si="348"/>
        <v>76</v>
      </c>
      <c r="Y2201">
        <f>INT(VLOOKUP(X2201,角色属性总表!AG:AH,2,FALSE)*角色属性总表!$C$38)</f>
        <v>1548</v>
      </c>
      <c r="AA2201">
        <f t="shared" si="349"/>
        <v>22</v>
      </c>
      <c r="AB2201">
        <f>VLOOKUP(X2201,角色属性总表!AG:AI,2,FALSE)*VLOOKUP(角色等级属性!AA2201,角色间职业划分!P:AG,13,FALSE)/角色间职业划分!$AB$9</f>
        <v>2617.6284083703235</v>
      </c>
      <c r="AC2201">
        <f>VLOOKUP(X2201,角色属性总表!AG:AI,3,FALSE)*VLOOKUP(AA2201,角色间职业划分!P:AG,8,FALSE)/角色间职业划分!$W$9</f>
        <v>4546.9059999999999</v>
      </c>
      <c r="AD2201">
        <f>VLOOKUP(AA2201,角色间职业划分!P:AP,26,FALSE)</f>
        <v>0.4</v>
      </c>
      <c r="AE2201">
        <f>VLOOKUP(X2201,角色属性总表!I:Q,3,FALSE)</f>
        <v>693.50400000000002</v>
      </c>
      <c r="AF2201">
        <f>VLOOKUP(AA2201,角色间职业划分!P:AP,11,FALSE)</f>
        <v>0.35</v>
      </c>
      <c r="AG2201">
        <f t="shared" si="344"/>
        <v>4844.886488684182</v>
      </c>
      <c r="AH2201">
        <f t="shared" si="345"/>
        <v>693</v>
      </c>
      <c r="AJ2201">
        <f t="shared" si="346"/>
        <v>4151.886488684182</v>
      </c>
      <c r="AK2201">
        <v>2197</v>
      </c>
    </row>
    <row r="2202" spans="1:37" x14ac:dyDescent="0.15">
      <c r="A2202">
        <v>2198</v>
      </c>
      <c r="B2202">
        <f>ROUND(VLOOKUP(X2202,角色属性总表!AG:AI,2,FALSE)/角色属性总表!$C$34,0)</f>
        <v>224</v>
      </c>
      <c r="C2202">
        <f>ROUND(VLOOKUP(X2202,角色属性总表!Y:AE,3,FALSE)/J2202,0)</f>
        <v>127</v>
      </c>
      <c r="D2202">
        <f>ROUND(VLOOKUP(X2202,角色属性总表!AG:AI,3,FALSE)/角色属性总表!$C$35,0)</f>
        <v>234</v>
      </c>
      <c r="E2202">
        <f t="shared" si="340"/>
        <v>1059</v>
      </c>
      <c r="F2202">
        <f t="shared" si="341"/>
        <v>20</v>
      </c>
      <c r="G2202">
        <f t="shared" si="342"/>
        <v>12</v>
      </c>
      <c r="H2202">
        <v>0</v>
      </c>
      <c r="I2202">
        <f t="shared" si="347"/>
        <v>3</v>
      </c>
      <c r="J2202">
        <f>VLOOKUP(AA2202,角色间职业划分!P:AP,20,FALSE)</f>
        <v>9</v>
      </c>
      <c r="K2202">
        <f>IF(X2202=500,100,VLOOKUP(AA2202,角色间职业划分!P:AP,22,FALSE))</f>
        <v>100</v>
      </c>
      <c r="L2202">
        <f>IF(X2202=500,K2202,VLOOKUP(AA2202,角色间职业划分!P:AP,23,FALSE))</f>
        <v>60</v>
      </c>
      <c r="M2202">
        <f>VLOOKUP(AA2202,角色间职业划分!P:AP,24,FALSE)</f>
        <v>0</v>
      </c>
      <c r="N2202">
        <f>VLOOKUP(AA2202,角色间职业划分!P:AP,14)*100</f>
        <v>95</v>
      </c>
      <c r="O2202">
        <f>VLOOKUP(AA2202,角色间职业划分!P:Z,9,FALSE)</f>
        <v>0</v>
      </c>
      <c r="P2202">
        <f>VLOOKUP(AA2202,角色间职业划分!P:AP,10,FALSE)</f>
        <v>0</v>
      </c>
      <c r="Q2202">
        <f>VLOOKUP(AA2202,角色间职业划分!P:AP,15,FALSE)</f>
        <v>0</v>
      </c>
      <c r="R2202">
        <f>VLOOKUP(AA2202,角色间职业划分!P:AP,16,FALSE)</f>
        <v>0</v>
      </c>
      <c r="S2202">
        <f>VLOOKUP(AA2202,角色间职业划分!P:AP,17,FALSE)</f>
        <v>0</v>
      </c>
      <c r="T2202">
        <f>VLOOKUP(AA2202,角色间职业划分!P:AP,18,FALSE)</f>
        <v>0</v>
      </c>
      <c r="U2202">
        <f>VLOOKUP(AA2202,角色间职业划分!P:AP,27,FALSE)</f>
        <v>0</v>
      </c>
      <c r="V2202">
        <f t="shared" si="343"/>
        <v>4.9999999999999991</v>
      </c>
      <c r="W2202">
        <f>VLOOKUP(AA2202,角色间职业划分!P:Q,2,FALSE)</f>
        <v>20002</v>
      </c>
      <c r="X2202">
        <f t="shared" si="348"/>
        <v>77</v>
      </c>
      <c r="Y2202">
        <f>INT(VLOOKUP(X2202,角色属性总表!AG:AH,2,FALSE)*角色属性总表!$C$38)</f>
        <v>1566</v>
      </c>
      <c r="AA2202">
        <f t="shared" si="349"/>
        <v>22</v>
      </c>
      <c r="AB2202">
        <f>VLOOKUP(X2202,角色属性总表!AG:AI,2,FALSE)*VLOOKUP(角色等级属性!AA2202,角色间职业划分!P:AG,13,FALSE)/角色间职业划分!$AB$9</f>
        <v>2648.0659480025365</v>
      </c>
      <c r="AC2202">
        <f>VLOOKUP(X2202,角色属性总表!AG:AI,3,FALSE)*VLOOKUP(AA2202,角色间职业划分!P:AG,8,FALSE)/角色间职业划分!$W$9</f>
        <v>4599.777</v>
      </c>
      <c r="AD2202">
        <f>VLOOKUP(AA2202,角色间职业划分!P:AP,26,FALSE)</f>
        <v>0.4</v>
      </c>
      <c r="AE2202">
        <f>VLOOKUP(X2202,角色属性总表!I:Q,3,FALSE)</f>
        <v>701.56799999999998</v>
      </c>
      <c r="AF2202">
        <f>VLOOKUP(AA2202,角色间职业划分!P:AP,11,FALSE)</f>
        <v>0.35</v>
      </c>
      <c r="AG2202">
        <f t="shared" si="344"/>
        <v>4952.3242637559297</v>
      </c>
      <c r="AH2202">
        <f t="shared" si="345"/>
        <v>702</v>
      </c>
      <c r="AJ2202">
        <f t="shared" si="346"/>
        <v>4250.3242637559297</v>
      </c>
      <c r="AK2202">
        <v>2198</v>
      </c>
    </row>
    <row r="2203" spans="1:37" x14ac:dyDescent="0.15">
      <c r="A2203">
        <v>2199</v>
      </c>
      <c r="B2203">
        <f>ROUND(VLOOKUP(X2203,角色属性总表!AG:AI,2,FALSE)/角色属性总表!$C$34,0)</f>
        <v>226</v>
      </c>
      <c r="C2203">
        <f>ROUND(VLOOKUP(X2203,角色属性总表!Y:AE,3,FALSE)/J2203,0)</f>
        <v>130</v>
      </c>
      <c r="D2203">
        <f>ROUND(VLOOKUP(X2203,角色属性总表!AG:AI,3,FALSE)/角色属性总表!$C$35,0)</f>
        <v>237</v>
      </c>
      <c r="E2203">
        <f t="shared" si="340"/>
        <v>1071</v>
      </c>
      <c r="F2203">
        <f t="shared" si="341"/>
        <v>20</v>
      </c>
      <c r="G2203">
        <f t="shared" si="342"/>
        <v>12</v>
      </c>
      <c r="H2203">
        <v>0</v>
      </c>
      <c r="I2203">
        <f t="shared" si="347"/>
        <v>3</v>
      </c>
      <c r="J2203">
        <f>VLOOKUP(AA2203,角色间职业划分!P:AP,20,FALSE)</f>
        <v>9</v>
      </c>
      <c r="K2203">
        <f>IF(X2203=500,100,VLOOKUP(AA2203,角色间职业划分!P:AP,22,FALSE))</f>
        <v>100</v>
      </c>
      <c r="L2203">
        <f>IF(X2203=500,K2203,VLOOKUP(AA2203,角色间职业划分!P:AP,23,FALSE))</f>
        <v>60</v>
      </c>
      <c r="M2203">
        <f>VLOOKUP(AA2203,角色间职业划分!P:AP,24,FALSE)</f>
        <v>0</v>
      </c>
      <c r="N2203">
        <f>VLOOKUP(AA2203,角色间职业划分!P:AP,14)*100</f>
        <v>95</v>
      </c>
      <c r="O2203">
        <f>VLOOKUP(AA2203,角色间职业划分!P:Z,9,FALSE)</f>
        <v>0</v>
      </c>
      <c r="P2203">
        <f>VLOOKUP(AA2203,角色间职业划分!P:AP,10,FALSE)</f>
        <v>0</v>
      </c>
      <c r="Q2203">
        <f>VLOOKUP(AA2203,角色间职业划分!P:AP,15,FALSE)</f>
        <v>0</v>
      </c>
      <c r="R2203">
        <f>VLOOKUP(AA2203,角色间职业划分!P:AP,16,FALSE)</f>
        <v>0</v>
      </c>
      <c r="S2203">
        <f>VLOOKUP(AA2203,角色间职业划分!P:AP,17,FALSE)</f>
        <v>0</v>
      </c>
      <c r="T2203">
        <f>VLOOKUP(AA2203,角色间职业划分!P:AP,18,FALSE)</f>
        <v>0</v>
      </c>
      <c r="U2203">
        <f>VLOOKUP(AA2203,角色间职业划分!P:AP,27,FALSE)</f>
        <v>0</v>
      </c>
      <c r="V2203">
        <f t="shared" si="343"/>
        <v>4.9999999999999991</v>
      </c>
      <c r="W2203">
        <f>VLOOKUP(AA2203,角色间职业划分!P:Q,2,FALSE)</f>
        <v>20002</v>
      </c>
      <c r="X2203">
        <f t="shared" si="348"/>
        <v>78</v>
      </c>
      <c r="Y2203">
        <f>INT(VLOOKUP(X2203,角色属性总表!AG:AH,2,FALSE)*角色属性总表!$C$38)</f>
        <v>1584</v>
      </c>
      <c r="AA2203">
        <f t="shared" si="349"/>
        <v>22</v>
      </c>
      <c r="AB2203">
        <f>VLOOKUP(X2203,角色属性总表!AG:AI,2,FALSE)*VLOOKUP(角色等级属性!AA2203,角色间职业划分!P:AG,13,FALSE)/角色间职业划分!$AB$9</f>
        <v>2678.5034876347499</v>
      </c>
      <c r="AC2203">
        <f>VLOOKUP(X2203,角色属性总表!AG:AI,3,FALSE)*VLOOKUP(AA2203,角色间职业划分!P:AG,8,FALSE)/角色间职业划分!$W$9</f>
        <v>4652.6480000000001</v>
      </c>
      <c r="AD2203">
        <f>VLOOKUP(AA2203,角色间职业划分!P:AP,26,FALSE)</f>
        <v>0.4</v>
      </c>
      <c r="AE2203">
        <f>VLOOKUP(X2203,角色属性总表!I:Q,3,FALSE)</f>
        <v>709.63200000000006</v>
      </c>
      <c r="AF2203">
        <f>VLOOKUP(AA2203,角色间职业划分!P:AP,11,FALSE)</f>
        <v>0.35</v>
      </c>
      <c r="AG2203">
        <f t="shared" si="344"/>
        <v>5060.8148815845225</v>
      </c>
      <c r="AH2203">
        <f t="shared" si="345"/>
        <v>711</v>
      </c>
      <c r="AJ2203">
        <f t="shared" si="346"/>
        <v>4349.8148815845225</v>
      </c>
      <c r="AK2203">
        <v>2199</v>
      </c>
    </row>
    <row r="2204" spans="1:37" x14ac:dyDescent="0.15">
      <c r="A2204">
        <v>2200</v>
      </c>
      <c r="B2204">
        <f>ROUND(VLOOKUP(X2204,角色属性总表!AG:AI,2,FALSE)/角色属性总表!$C$34,0)</f>
        <v>229</v>
      </c>
      <c r="C2204">
        <f>ROUND(VLOOKUP(X2204,角色属性总表!Y:AE,3,FALSE)/J2204,0)</f>
        <v>132</v>
      </c>
      <c r="D2204">
        <f>ROUND(VLOOKUP(X2204,角色属性总表!AG:AI,3,FALSE)/角色属性总表!$C$35,0)</f>
        <v>239</v>
      </c>
      <c r="E2204">
        <f t="shared" si="340"/>
        <v>1083</v>
      </c>
      <c r="F2204">
        <f t="shared" si="341"/>
        <v>20</v>
      </c>
      <c r="G2204">
        <f t="shared" si="342"/>
        <v>12</v>
      </c>
      <c r="H2204">
        <v>0</v>
      </c>
      <c r="I2204">
        <f t="shared" si="347"/>
        <v>3</v>
      </c>
      <c r="J2204">
        <f>VLOOKUP(AA2204,角色间职业划分!P:AP,20,FALSE)</f>
        <v>9</v>
      </c>
      <c r="K2204">
        <f>IF(X2204=500,100,VLOOKUP(AA2204,角色间职业划分!P:AP,22,FALSE))</f>
        <v>100</v>
      </c>
      <c r="L2204">
        <f>IF(X2204=500,K2204,VLOOKUP(AA2204,角色间职业划分!P:AP,23,FALSE))</f>
        <v>60</v>
      </c>
      <c r="M2204">
        <f>VLOOKUP(AA2204,角色间职业划分!P:AP,24,FALSE)</f>
        <v>0</v>
      </c>
      <c r="N2204">
        <f>VLOOKUP(AA2204,角色间职业划分!P:AP,14)*100</f>
        <v>95</v>
      </c>
      <c r="O2204">
        <f>VLOOKUP(AA2204,角色间职业划分!P:Z,9,FALSE)</f>
        <v>0</v>
      </c>
      <c r="P2204">
        <f>VLOOKUP(AA2204,角色间职业划分!P:AP,10,FALSE)</f>
        <v>0</v>
      </c>
      <c r="Q2204">
        <f>VLOOKUP(AA2204,角色间职业划分!P:AP,15,FALSE)</f>
        <v>0</v>
      </c>
      <c r="R2204">
        <f>VLOOKUP(AA2204,角色间职业划分!P:AP,16,FALSE)</f>
        <v>0</v>
      </c>
      <c r="S2204">
        <f>VLOOKUP(AA2204,角色间职业划分!P:AP,17,FALSE)</f>
        <v>0</v>
      </c>
      <c r="T2204">
        <f>VLOOKUP(AA2204,角色间职业划分!P:AP,18,FALSE)</f>
        <v>0</v>
      </c>
      <c r="U2204">
        <f>VLOOKUP(AA2204,角色间职业划分!P:AP,27,FALSE)</f>
        <v>0</v>
      </c>
      <c r="V2204">
        <f t="shared" si="343"/>
        <v>4.9999999999999991</v>
      </c>
      <c r="W2204">
        <f>VLOOKUP(AA2204,角色间职业划分!P:Q,2,FALSE)</f>
        <v>20002</v>
      </c>
      <c r="X2204">
        <f t="shared" si="348"/>
        <v>79</v>
      </c>
      <c r="Y2204">
        <f>INT(VLOOKUP(X2204,角色属性总表!AG:AH,2,FALSE)*角色属性总表!$C$38)</f>
        <v>1602</v>
      </c>
      <c r="AA2204">
        <f t="shared" si="349"/>
        <v>22</v>
      </c>
      <c r="AB2204">
        <f>VLOOKUP(X2204,角色属性总表!AG:AI,2,FALSE)*VLOOKUP(角色等级属性!AA2204,角色间职业划分!P:AG,13,FALSE)/角色间职业划分!$AB$9</f>
        <v>2708.9410272669629</v>
      </c>
      <c r="AC2204">
        <f>VLOOKUP(X2204,角色属性总表!AG:AI,3,FALSE)*VLOOKUP(AA2204,角色间职业划分!P:AG,8,FALSE)/角色间职业划分!$W$9</f>
        <v>4705.5190000000002</v>
      </c>
      <c r="AD2204">
        <f>VLOOKUP(AA2204,角色间职业划分!P:AP,26,FALSE)</f>
        <v>0.4</v>
      </c>
      <c r="AE2204">
        <f>VLOOKUP(X2204,角色属性总表!I:Q,3,FALSE)</f>
        <v>717.69600000000003</v>
      </c>
      <c r="AF2204">
        <f>VLOOKUP(AA2204,角色间职业划分!P:AP,11,FALSE)</f>
        <v>0.35</v>
      </c>
      <c r="AG2204">
        <f t="shared" si="344"/>
        <v>5170.3582069402846</v>
      </c>
      <c r="AH2204">
        <f t="shared" si="345"/>
        <v>717</v>
      </c>
      <c r="AJ2204">
        <f t="shared" si="346"/>
        <v>4453.3582069402846</v>
      </c>
      <c r="AK2204">
        <v>2200</v>
      </c>
    </row>
    <row r="2205" spans="1:37" x14ac:dyDescent="0.15">
      <c r="A2205">
        <v>2201</v>
      </c>
      <c r="B2205">
        <f>ROUND(VLOOKUP(X2205,角色属性总表!AG:AI,2,FALSE)/角色属性总表!$C$34,0)</f>
        <v>231</v>
      </c>
      <c r="C2205">
        <f>ROUND(VLOOKUP(X2205,角色属性总表!Y:AE,3,FALSE)/J2205,0)</f>
        <v>135</v>
      </c>
      <c r="D2205">
        <f>ROUND(VLOOKUP(X2205,角色属性总表!AG:AI,3,FALSE)/角色属性总表!$C$35,0)</f>
        <v>242</v>
      </c>
      <c r="E2205">
        <f t="shared" si="340"/>
        <v>1095</v>
      </c>
      <c r="F2205">
        <f t="shared" si="341"/>
        <v>20</v>
      </c>
      <c r="G2205">
        <f t="shared" si="342"/>
        <v>12</v>
      </c>
      <c r="H2205">
        <v>0</v>
      </c>
      <c r="I2205">
        <f t="shared" si="347"/>
        <v>3</v>
      </c>
      <c r="J2205">
        <f>VLOOKUP(AA2205,角色间职业划分!P:AP,20,FALSE)</f>
        <v>9</v>
      </c>
      <c r="K2205">
        <f>IF(X2205=500,100,VLOOKUP(AA2205,角色间职业划分!P:AP,22,FALSE))</f>
        <v>100</v>
      </c>
      <c r="L2205">
        <f>IF(X2205=500,K2205,VLOOKUP(AA2205,角色间职业划分!P:AP,23,FALSE))</f>
        <v>60</v>
      </c>
      <c r="M2205">
        <f>VLOOKUP(AA2205,角色间职业划分!P:AP,24,FALSE)</f>
        <v>0</v>
      </c>
      <c r="N2205">
        <f>VLOOKUP(AA2205,角色间职业划分!P:AP,14)*100</f>
        <v>95</v>
      </c>
      <c r="O2205">
        <f>VLOOKUP(AA2205,角色间职业划分!P:Z,9,FALSE)</f>
        <v>0</v>
      </c>
      <c r="P2205">
        <f>VLOOKUP(AA2205,角色间职业划分!P:AP,10,FALSE)</f>
        <v>0</v>
      </c>
      <c r="Q2205">
        <f>VLOOKUP(AA2205,角色间职业划分!P:AP,15,FALSE)</f>
        <v>0</v>
      </c>
      <c r="R2205">
        <f>VLOOKUP(AA2205,角色间职业划分!P:AP,16,FALSE)</f>
        <v>0</v>
      </c>
      <c r="S2205">
        <f>VLOOKUP(AA2205,角色间职业划分!P:AP,17,FALSE)</f>
        <v>0</v>
      </c>
      <c r="T2205">
        <f>VLOOKUP(AA2205,角色间职业划分!P:AP,18,FALSE)</f>
        <v>0</v>
      </c>
      <c r="U2205">
        <f>VLOOKUP(AA2205,角色间职业划分!P:AP,27,FALSE)</f>
        <v>0</v>
      </c>
      <c r="V2205">
        <f t="shared" si="343"/>
        <v>4.9999999999999991</v>
      </c>
      <c r="W2205">
        <f>VLOOKUP(AA2205,角色间职业划分!P:Q,2,FALSE)</f>
        <v>20002</v>
      </c>
      <c r="X2205">
        <f t="shared" si="348"/>
        <v>80</v>
      </c>
      <c r="Y2205">
        <f>INT(VLOOKUP(X2205,角色属性总表!AG:AH,2,FALSE)*角色属性总表!$C$38)</f>
        <v>1620</v>
      </c>
      <c r="AA2205">
        <f t="shared" si="349"/>
        <v>22</v>
      </c>
      <c r="AB2205">
        <f>VLOOKUP(X2205,角色属性总表!AG:AI,2,FALSE)*VLOOKUP(角色等级属性!AA2205,角色间职业划分!P:AG,13,FALSE)/角色间职业划分!$AB$9</f>
        <v>2739.3785668991759</v>
      </c>
      <c r="AC2205">
        <f>VLOOKUP(X2205,角色属性总表!AG:AI,3,FALSE)*VLOOKUP(AA2205,角色间职业划分!P:AG,8,FALSE)/角色间职业划分!$W$9</f>
        <v>4758.3900000000003</v>
      </c>
      <c r="AD2205">
        <f>VLOOKUP(AA2205,角色间职业划分!P:AP,26,FALSE)</f>
        <v>0.4</v>
      </c>
      <c r="AE2205">
        <f>VLOOKUP(X2205,角色属性总表!I:Q,3,FALSE)</f>
        <v>725.76</v>
      </c>
      <c r="AF2205">
        <f>VLOOKUP(AA2205,角色间职业划分!P:AP,11,FALSE)</f>
        <v>0.35</v>
      </c>
      <c r="AG2205">
        <f t="shared" si="344"/>
        <v>5280.9541649996081</v>
      </c>
      <c r="AH2205">
        <f t="shared" si="345"/>
        <v>726</v>
      </c>
      <c r="AJ2205">
        <f t="shared" si="346"/>
        <v>4554.9541649996081</v>
      </c>
      <c r="AK2205">
        <v>2201</v>
      </c>
    </row>
    <row r="2206" spans="1:37" x14ac:dyDescent="0.15">
      <c r="A2206">
        <v>2202</v>
      </c>
      <c r="B2206">
        <f>ROUND(VLOOKUP(X2206,角色属性总表!AG:AI,2,FALSE)/角色属性总表!$C$34,0)</f>
        <v>234</v>
      </c>
      <c r="C2206">
        <f>ROUND(VLOOKUP(X2206,角色属性总表!Y:AE,3,FALSE)/J2206,0)</f>
        <v>138</v>
      </c>
      <c r="D2206">
        <f>ROUND(VLOOKUP(X2206,角色属性总表!AG:AI,3,FALSE)/角色属性总表!$C$35,0)</f>
        <v>245</v>
      </c>
      <c r="E2206">
        <f t="shared" si="340"/>
        <v>1107</v>
      </c>
      <c r="F2206">
        <f t="shared" si="341"/>
        <v>20</v>
      </c>
      <c r="G2206">
        <f t="shared" si="342"/>
        <v>12</v>
      </c>
      <c r="H2206">
        <v>0</v>
      </c>
      <c r="I2206">
        <f t="shared" si="347"/>
        <v>3</v>
      </c>
      <c r="J2206">
        <f>VLOOKUP(AA2206,角色间职业划分!P:AP,20,FALSE)</f>
        <v>9</v>
      </c>
      <c r="K2206">
        <f>IF(X2206=500,100,VLOOKUP(AA2206,角色间职业划分!P:AP,22,FALSE))</f>
        <v>100</v>
      </c>
      <c r="L2206">
        <f>IF(X2206=500,K2206,VLOOKUP(AA2206,角色间职业划分!P:AP,23,FALSE))</f>
        <v>60</v>
      </c>
      <c r="M2206">
        <f>VLOOKUP(AA2206,角色间职业划分!P:AP,24,FALSE)</f>
        <v>0</v>
      </c>
      <c r="N2206">
        <f>VLOOKUP(AA2206,角色间职业划分!P:AP,14)*100</f>
        <v>95</v>
      </c>
      <c r="O2206">
        <f>VLOOKUP(AA2206,角色间职业划分!P:Z,9,FALSE)</f>
        <v>0</v>
      </c>
      <c r="P2206">
        <f>VLOOKUP(AA2206,角色间职业划分!P:AP,10,FALSE)</f>
        <v>0</v>
      </c>
      <c r="Q2206">
        <f>VLOOKUP(AA2206,角色间职业划分!P:AP,15,FALSE)</f>
        <v>0</v>
      </c>
      <c r="R2206">
        <f>VLOOKUP(AA2206,角色间职业划分!P:AP,16,FALSE)</f>
        <v>0</v>
      </c>
      <c r="S2206">
        <f>VLOOKUP(AA2206,角色间职业划分!P:AP,17,FALSE)</f>
        <v>0</v>
      </c>
      <c r="T2206">
        <f>VLOOKUP(AA2206,角色间职业划分!P:AP,18,FALSE)</f>
        <v>0</v>
      </c>
      <c r="U2206">
        <f>VLOOKUP(AA2206,角色间职业划分!P:AP,27,FALSE)</f>
        <v>0</v>
      </c>
      <c r="V2206">
        <f t="shared" si="343"/>
        <v>4.9999999999999991</v>
      </c>
      <c r="W2206">
        <f>VLOOKUP(AA2206,角色间职业划分!P:Q,2,FALSE)</f>
        <v>20002</v>
      </c>
      <c r="X2206">
        <f t="shared" si="348"/>
        <v>81</v>
      </c>
      <c r="Y2206">
        <f>INT(VLOOKUP(X2206,角色属性总表!AG:AH,2,FALSE)*角色属性总表!$C$38)</f>
        <v>1638</v>
      </c>
      <c r="AA2206">
        <f t="shared" si="349"/>
        <v>22</v>
      </c>
      <c r="AB2206">
        <f>VLOOKUP(X2206,角色属性总表!AG:AI,2,FALSE)*VLOOKUP(角色等级属性!AA2206,角色间职业划分!P:AG,13,FALSE)/角色间职业划分!$AB$9</f>
        <v>2769.8161065313889</v>
      </c>
      <c r="AC2206">
        <f>VLOOKUP(X2206,角色属性总表!AG:AI,3,FALSE)*VLOOKUP(AA2206,角色间职业划分!P:AG,8,FALSE)/角色间职业划分!$W$9</f>
        <v>4811.2610000000004</v>
      </c>
      <c r="AD2206">
        <f>VLOOKUP(AA2206,角色间职业划分!P:AP,26,FALSE)</f>
        <v>0.4</v>
      </c>
      <c r="AE2206">
        <f>VLOOKUP(X2206,角色属性总表!I:Q,3,FALSE)</f>
        <v>733.82400000000007</v>
      </c>
      <c r="AF2206">
        <f>VLOOKUP(AA2206,角色间职业划分!P:AP,11,FALSE)</f>
        <v>0.35</v>
      </c>
      <c r="AG2206">
        <f t="shared" si="344"/>
        <v>5392.6027397260268</v>
      </c>
      <c r="AH2206">
        <f t="shared" si="345"/>
        <v>735</v>
      </c>
      <c r="AJ2206">
        <f t="shared" si="346"/>
        <v>4657.6027397260268</v>
      </c>
      <c r="AK2206">
        <v>2202</v>
      </c>
    </row>
    <row r="2207" spans="1:37" x14ac:dyDescent="0.15">
      <c r="A2207">
        <v>2203</v>
      </c>
      <c r="B2207">
        <f>ROUND(VLOOKUP(X2207,角色属性总表!AG:AI,2,FALSE)/角色属性总表!$C$34,0)</f>
        <v>237</v>
      </c>
      <c r="C2207">
        <f>ROUND(VLOOKUP(X2207,角色属性总表!Y:AE,3,FALSE)/J2207,0)</f>
        <v>141</v>
      </c>
      <c r="D2207">
        <f>ROUND(VLOOKUP(X2207,角色属性总表!AG:AI,3,FALSE)/角色属性总表!$C$35,0)</f>
        <v>247</v>
      </c>
      <c r="E2207">
        <f t="shared" si="340"/>
        <v>1120</v>
      </c>
      <c r="F2207">
        <f t="shared" si="341"/>
        <v>20</v>
      </c>
      <c r="G2207">
        <f t="shared" si="342"/>
        <v>12</v>
      </c>
      <c r="H2207">
        <v>0</v>
      </c>
      <c r="I2207">
        <f t="shared" si="347"/>
        <v>3</v>
      </c>
      <c r="J2207">
        <f>VLOOKUP(AA2207,角色间职业划分!P:AP,20,FALSE)</f>
        <v>9</v>
      </c>
      <c r="K2207">
        <f>IF(X2207=500,100,VLOOKUP(AA2207,角色间职业划分!P:AP,22,FALSE))</f>
        <v>100</v>
      </c>
      <c r="L2207">
        <f>IF(X2207=500,K2207,VLOOKUP(AA2207,角色间职业划分!P:AP,23,FALSE))</f>
        <v>60</v>
      </c>
      <c r="M2207">
        <f>VLOOKUP(AA2207,角色间职业划分!P:AP,24,FALSE)</f>
        <v>0</v>
      </c>
      <c r="N2207">
        <f>VLOOKUP(AA2207,角色间职业划分!P:AP,14)*100</f>
        <v>95</v>
      </c>
      <c r="O2207">
        <f>VLOOKUP(AA2207,角色间职业划分!P:Z,9,FALSE)</f>
        <v>0</v>
      </c>
      <c r="P2207">
        <f>VLOOKUP(AA2207,角色间职业划分!P:AP,10,FALSE)</f>
        <v>0</v>
      </c>
      <c r="Q2207">
        <f>VLOOKUP(AA2207,角色间职业划分!P:AP,15,FALSE)</f>
        <v>0</v>
      </c>
      <c r="R2207">
        <f>VLOOKUP(AA2207,角色间职业划分!P:AP,16,FALSE)</f>
        <v>0</v>
      </c>
      <c r="S2207">
        <f>VLOOKUP(AA2207,角色间职业划分!P:AP,17,FALSE)</f>
        <v>0</v>
      </c>
      <c r="T2207">
        <f>VLOOKUP(AA2207,角色间职业划分!P:AP,18,FALSE)</f>
        <v>0</v>
      </c>
      <c r="U2207">
        <f>VLOOKUP(AA2207,角色间职业划分!P:AP,27,FALSE)</f>
        <v>0</v>
      </c>
      <c r="V2207">
        <f t="shared" si="343"/>
        <v>4.9999999999999991</v>
      </c>
      <c r="W2207">
        <f>VLOOKUP(AA2207,角色间职业划分!P:Q,2,FALSE)</f>
        <v>20002</v>
      </c>
      <c r="X2207">
        <f t="shared" si="348"/>
        <v>82</v>
      </c>
      <c r="Y2207">
        <f>INT(VLOOKUP(X2207,角色属性总表!AG:AH,2,FALSE)*角色属性总表!$C$38)</f>
        <v>1656</v>
      </c>
      <c r="AA2207">
        <f t="shared" si="349"/>
        <v>22</v>
      </c>
      <c r="AB2207">
        <f>VLOOKUP(X2207,角色属性总表!AG:AI,2,FALSE)*VLOOKUP(角色等级属性!AA2207,角色间职业划分!P:AG,13,FALSE)/角色间职业划分!$AB$9</f>
        <v>2800.2536461636018</v>
      </c>
      <c r="AC2207">
        <f>VLOOKUP(X2207,角色属性总表!AG:AI,3,FALSE)*VLOOKUP(AA2207,角色间职业划分!P:AG,8,FALSE)/角色间职业划分!$W$9</f>
        <v>4864.1319999999996</v>
      </c>
      <c r="AD2207">
        <f>VLOOKUP(AA2207,角色间职业划分!P:AP,26,FALSE)</f>
        <v>0.4</v>
      </c>
      <c r="AE2207">
        <f>VLOOKUP(X2207,角色属性总表!I:Q,3,FALSE)</f>
        <v>741.88799999999992</v>
      </c>
      <c r="AF2207">
        <f>VLOOKUP(AA2207,角色间职业划分!P:AP,11,FALSE)</f>
        <v>0.35</v>
      </c>
      <c r="AG2207">
        <f t="shared" si="344"/>
        <v>5505.3039723248176</v>
      </c>
      <c r="AH2207">
        <f t="shared" si="345"/>
        <v>741</v>
      </c>
      <c r="AJ2207">
        <f t="shared" si="346"/>
        <v>4764.3039723248176</v>
      </c>
      <c r="AK2207">
        <v>2203</v>
      </c>
    </row>
    <row r="2208" spans="1:37" x14ac:dyDescent="0.15">
      <c r="A2208">
        <v>2204</v>
      </c>
      <c r="B2208">
        <f>ROUND(VLOOKUP(X2208,角色属性总表!AG:AI,2,FALSE)/角色属性总表!$C$34,0)</f>
        <v>239</v>
      </c>
      <c r="C2208">
        <f>ROUND(VLOOKUP(X2208,角色属性总表!Y:AE,3,FALSE)/J2208,0)</f>
        <v>143</v>
      </c>
      <c r="D2208">
        <f>ROUND(VLOOKUP(X2208,角色属性总表!AG:AI,3,FALSE)/角色属性总表!$C$35,0)</f>
        <v>250</v>
      </c>
      <c r="E2208">
        <f t="shared" si="340"/>
        <v>1132</v>
      </c>
      <c r="F2208">
        <f t="shared" si="341"/>
        <v>20</v>
      </c>
      <c r="G2208">
        <f t="shared" si="342"/>
        <v>12</v>
      </c>
      <c r="H2208">
        <v>0</v>
      </c>
      <c r="I2208">
        <f t="shared" si="347"/>
        <v>3</v>
      </c>
      <c r="J2208">
        <f>VLOOKUP(AA2208,角色间职业划分!P:AP,20,FALSE)</f>
        <v>9</v>
      </c>
      <c r="K2208">
        <f>IF(X2208=500,100,VLOOKUP(AA2208,角色间职业划分!P:AP,22,FALSE))</f>
        <v>100</v>
      </c>
      <c r="L2208">
        <f>IF(X2208=500,K2208,VLOOKUP(AA2208,角色间职业划分!P:AP,23,FALSE))</f>
        <v>60</v>
      </c>
      <c r="M2208">
        <f>VLOOKUP(AA2208,角色间职业划分!P:AP,24,FALSE)</f>
        <v>0</v>
      </c>
      <c r="N2208">
        <f>VLOOKUP(AA2208,角色间职业划分!P:AP,14)*100</f>
        <v>95</v>
      </c>
      <c r="O2208">
        <f>VLOOKUP(AA2208,角色间职业划分!P:Z,9,FALSE)</f>
        <v>0</v>
      </c>
      <c r="P2208">
        <f>VLOOKUP(AA2208,角色间职业划分!P:AP,10,FALSE)</f>
        <v>0</v>
      </c>
      <c r="Q2208">
        <f>VLOOKUP(AA2208,角色间职业划分!P:AP,15,FALSE)</f>
        <v>0</v>
      </c>
      <c r="R2208">
        <f>VLOOKUP(AA2208,角色间职业划分!P:AP,16,FALSE)</f>
        <v>0</v>
      </c>
      <c r="S2208">
        <f>VLOOKUP(AA2208,角色间职业划分!P:AP,17,FALSE)</f>
        <v>0</v>
      </c>
      <c r="T2208">
        <f>VLOOKUP(AA2208,角色间职业划分!P:AP,18,FALSE)</f>
        <v>0</v>
      </c>
      <c r="U2208">
        <f>VLOOKUP(AA2208,角色间职业划分!P:AP,27,FALSE)</f>
        <v>0</v>
      </c>
      <c r="V2208">
        <f t="shared" si="343"/>
        <v>4.9999999999999991</v>
      </c>
      <c r="W2208">
        <f>VLOOKUP(AA2208,角色间职业划分!P:Q,2,FALSE)</f>
        <v>20002</v>
      </c>
      <c r="X2208">
        <f t="shared" si="348"/>
        <v>83</v>
      </c>
      <c r="Y2208">
        <f>INT(VLOOKUP(X2208,角色属性总表!AG:AH,2,FALSE)*角色属性总表!$C$38)</f>
        <v>1674</v>
      </c>
      <c r="AA2208">
        <f t="shared" si="349"/>
        <v>22</v>
      </c>
      <c r="AB2208">
        <f>VLOOKUP(X2208,角色属性总表!AG:AI,2,FALSE)*VLOOKUP(角色等级属性!AA2208,角色间职业划分!P:AG,13,FALSE)/角色间职业划分!$AB$9</f>
        <v>2830.6911857958157</v>
      </c>
      <c r="AC2208">
        <f>VLOOKUP(X2208,角色属性总表!AG:AI,3,FALSE)*VLOOKUP(AA2208,角色间职业划分!P:AG,8,FALSE)/角色间职业划分!$W$9</f>
        <v>4917.0030000000006</v>
      </c>
      <c r="AD2208">
        <f>VLOOKUP(AA2208,角色间职业划分!P:AP,26,FALSE)</f>
        <v>0.4</v>
      </c>
      <c r="AE2208">
        <f>VLOOKUP(X2208,角色属性总表!I:Q,3,FALSE)</f>
        <v>749.952</v>
      </c>
      <c r="AF2208">
        <f>VLOOKUP(AA2208,角色间职业划分!P:AP,11,FALSE)</f>
        <v>0.35</v>
      </c>
      <c r="AG2208">
        <f t="shared" si="344"/>
        <v>5619.0579597670749</v>
      </c>
      <c r="AH2208">
        <f t="shared" si="345"/>
        <v>750</v>
      </c>
      <c r="AJ2208">
        <f t="shared" si="346"/>
        <v>4869.0579597670749</v>
      </c>
      <c r="AK2208">
        <v>2204</v>
      </c>
    </row>
    <row r="2209" spans="1:37" x14ac:dyDescent="0.15">
      <c r="A2209">
        <v>2205</v>
      </c>
      <c r="B2209">
        <f>ROUND(VLOOKUP(X2209,角色属性总表!AG:AI,2,FALSE)/角色属性总表!$C$34,0)</f>
        <v>242</v>
      </c>
      <c r="C2209">
        <f>ROUND(VLOOKUP(X2209,角色属性总表!Y:AE,3,FALSE)/J2209,0)</f>
        <v>146</v>
      </c>
      <c r="D2209">
        <f>ROUND(VLOOKUP(X2209,角色属性总表!AG:AI,3,FALSE)/角色属性总表!$C$35,0)</f>
        <v>253</v>
      </c>
      <c r="E2209">
        <f t="shared" si="340"/>
        <v>1144</v>
      </c>
      <c r="F2209">
        <f t="shared" si="341"/>
        <v>20</v>
      </c>
      <c r="G2209">
        <f t="shared" si="342"/>
        <v>12</v>
      </c>
      <c r="H2209">
        <v>0</v>
      </c>
      <c r="I2209">
        <f t="shared" si="347"/>
        <v>3</v>
      </c>
      <c r="J2209">
        <f>VLOOKUP(AA2209,角色间职业划分!P:AP,20,FALSE)</f>
        <v>9</v>
      </c>
      <c r="K2209">
        <f>IF(X2209=500,100,VLOOKUP(AA2209,角色间职业划分!P:AP,22,FALSE))</f>
        <v>100</v>
      </c>
      <c r="L2209">
        <f>IF(X2209=500,K2209,VLOOKUP(AA2209,角色间职业划分!P:AP,23,FALSE))</f>
        <v>60</v>
      </c>
      <c r="M2209">
        <f>VLOOKUP(AA2209,角色间职业划分!P:AP,24,FALSE)</f>
        <v>0</v>
      </c>
      <c r="N2209">
        <f>VLOOKUP(AA2209,角色间职业划分!P:AP,14)*100</f>
        <v>95</v>
      </c>
      <c r="O2209">
        <f>VLOOKUP(AA2209,角色间职业划分!P:Z,9,FALSE)</f>
        <v>0</v>
      </c>
      <c r="P2209">
        <f>VLOOKUP(AA2209,角色间职业划分!P:AP,10,FALSE)</f>
        <v>0</v>
      </c>
      <c r="Q2209">
        <f>VLOOKUP(AA2209,角色间职业划分!P:AP,15,FALSE)</f>
        <v>0</v>
      </c>
      <c r="R2209">
        <f>VLOOKUP(AA2209,角色间职业划分!P:AP,16,FALSE)</f>
        <v>0</v>
      </c>
      <c r="S2209">
        <f>VLOOKUP(AA2209,角色间职业划分!P:AP,17,FALSE)</f>
        <v>0</v>
      </c>
      <c r="T2209">
        <f>VLOOKUP(AA2209,角色间职业划分!P:AP,18,FALSE)</f>
        <v>0</v>
      </c>
      <c r="U2209">
        <f>VLOOKUP(AA2209,角色间职业划分!P:AP,27,FALSE)</f>
        <v>0</v>
      </c>
      <c r="V2209">
        <f t="shared" si="343"/>
        <v>4.9999999999999991</v>
      </c>
      <c r="W2209">
        <f>VLOOKUP(AA2209,角色间职业划分!P:Q,2,FALSE)</f>
        <v>20002</v>
      </c>
      <c r="X2209">
        <f t="shared" si="348"/>
        <v>84</v>
      </c>
      <c r="Y2209">
        <f>INT(VLOOKUP(X2209,角色属性总表!AG:AH,2,FALSE)*角色属性总表!$C$38)</f>
        <v>1692</v>
      </c>
      <c r="AA2209">
        <f t="shared" si="349"/>
        <v>22</v>
      </c>
      <c r="AB2209">
        <f>VLOOKUP(X2209,角色属性总表!AG:AI,2,FALSE)*VLOOKUP(角色等级属性!AA2209,角色间职业划分!P:AG,13,FALSE)/角色间职业划分!$AB$9</f>
        <v>2861.1287254280282</v>
      </c>
      <c r="AC2209">
        <f>VLOOKUP(X2209,角色属性总表!AG:AI,3,FALSE)*VLOOKUP(AA2209,角色间职业划分!P:AG,8,FALSE)/角色间职业划分!$W$9</f>
        <v>4969.8740000000007</v>
      </c>
      <c r="AD2209">
        <f>VLOOKUP(AA2209,角色间职业划分!P:AP,26,FALSE)</f>
        <v>0.4</v>
      </c>
      <c r="AE2209">
        <f>VLOOKUP(X2209,角色属性总表!I:Q,3,FALSE)</f>
        <v>758.01599999999996</v>
      </c>
      <c r="AF2209">
        <f>VLOOKUP(AA2209,角色间职业划分!P:AP,11,FALSE)</f>
        <v>0.35</v>
      </c>
      <c r="AG2209">
        <f t="shared" si="344"/>
        <v>5733.8648533794221</v>
      </c>
      <c r="AH2209">
        <f t="shared" si="345"/>
        <v>759</v>
      </c>
      <c r="AJ2209">
        <f t="shared" si="346"/>
        <v>4974.8648533794221</v>
      </c>
      <c r="AK2209">
        <v>2205</v>
      </c>
    </row>
    <row r="2210" spans="1:37" x14ac:dyDescent="0.15">
      <c r="A2210">
        <v>2206</v>
      </c>
      <c r="B2210">
        <f>ROUND(VLOOKUP(X2210,角色属性总表!AG:AI,2,FALSE)/角色属性总表!$C$34,0)</f>
        <v>244</v>
      </c>
      <c r="C2210">
        <f>ROUND(VLOOKUP(X2210,角色属性总表!Y:AE,3,FALSE)/J2210,0)</f>
        <v>149</v>
      </c>
      <c r="D2210">
        <f>ROUND(VLOOKUP(X2210,角色属性总表!AG:AI,3,FALSE)/角色属性总表!$C$35,0)</f>
        <v>255</v>
      </c>
      <c r="E2210">
        <f t="shared" si="340"/>
        <v>1156</v>
      </c>
      <c r="F2210">
        <f t="shared" si="341"/>
        <v>20</v>
      </c>
      <c r="G2210">
        <f t="shared" si="342"/>
        <v>12</v>
      </c>
      <c r="H2210">
        <v>0</v>
      </c>
      <c r="I2210">
        <f t="shared" si="347"/>
        <v>3</v>
      </c>
      <c r="J2210">
        <f>VLOOKUP(AA2210,角色间职业划分!P:AP,20,FALSE)</f>
        <v>9</v>
      </c>
      <c r="K2210">
        <f>IF(X2210=500,100,VLOOKUP(AA2210,角色间职业划分!P:AP,22,FALSE))</f>
        <v>100</v>
      </c>
      <c r="L2210">
        <f>IF(X2210=500,K2210,VLOOKUP(AA2210,角色间职业划分!P:AP,23,FALSE))</f>
        <v>60</v>
      </c>
      <c r="M2210">
        <f>VLOOKUP(AA2210,角色间职业划分!P:AP,24,FALSE)</f>
        <v>0</v>
      </c>
      <c r="N2210">
        <f>VLOOKUP(AA2210,角色间职业划分!P:AP,14)*100</f>
        <v>95</v>
      </c>
      <c r="O2210">
        <f>VLOOKUP(AA2210,角色间职业划分!P:Z,9,FALSE)</f>
        <v>0</v>
      </c>
      <c r="P2210">
        <f>VLOOKUP(AA2210,角色间职业划分!P:AP,10,FALSE)</f>
        <v>0</v>
      </c>
      <c r="Q2210">
        <f>VLOOKUP(AA2210,角色间职业划分!P:AP,15,FALSE)</f>
        <v>0</v>
      </c>
      <c r="R2210">
        <f>VLOOKUP(AA2210,角色间职业划分!P:AP,16,FALSE)</f>
        <v>0</v>
      </c>
      <c r="S2210">
        <f>VLOOKUP(AA2210,角色间职业划分!P:AP,17,FALSE)</f>
        <v>0</v>
      </c>
      <c r="T2210">
        <f>VLOOKUP(AA2210,角色间职业划分!P:AP,18,FALSE)</f>
        <v>0</v>
      </c>
      <c r="U2210">
        <f>VLOOKUP(AA2210,角色间职业划分!P:AP,27,FALSE)</f>
        <v>0</v>
      </c>
      <c r="V2210">
        <f t="shared" si="343"/>
        <v>4.9999999999999991</v>
      </c>
      <c r="W2210">
        <f>VLOOKUP(AA2210,角色间职业划分!P:Q,2,FALSE)</f>
        <v>20002</v>
      </c>
      <c r="X2210">
        <f t="shared" si="348"/>
        <v>85</v>
      </c>
      <c r="Y2210">
        <f>INT(VLOOKUP(X2210,角色属性总表!AG:AH,2,FALSE)*角色属性总表!$C$38)</f>
        <v>1710</v>
      </c>
      <c r="AA2210">
        <f t="shared" si="349"/>
        <v>22</v>
      </c>
      <c r="AB2210">
        <f>VLOOKUP(X2210,角色属性总表!AG:AI,2,FALSE)*VLOOKUP(角色等级属性!AA2210,角色间职业划分!P:AG,13,FALSE)/角色间职业划分!$AB$9</f>
        <v>2891.5662650602412</v>
      </c>
      <c r="AC2210">
        <f>VLOOKUP(X2210,角色属性总表!AG:AI,3,FALSE)*VLOOKUP(AA2210,角色间职业划分!P:AG,8,FALSE)/角色间职业划分!$W$9</f>
        <v>5022.7449999999999</v>
      </c>
      <c r="AD2210">
        <f>VLOOKUP(AA2210,角色间职业划分!P:AP,26,FALSE)</f>
        <v>0.4</v>
      </c>
      <c r="AE2210">
        <f>VLOOKUP(X2210,角色属性总表!I:Q,3,FALSE)</f>
        <v>766.08</v>
      </c>
      <c r="AF2210">
        <f>VLOOKUP(AA2210,角色间职业划分!P:AP,11,FALSE)</f>
        <v>0.35</v>
      </c>
      <c r="AG2210">
        <f t="shared" si="344"/>
        <v>5849.7248574958685</v>
      </c>
      <c r="AH2210">
        <f t="shared" si="345"/>
        <v>765</v>
      </c>
      <c r="AJ2210">
        <f t="shared" si="346"/>
        <v>5084.7248574958685</v>
      </c>
      <c r="AK2210">
        <v>2206</v>
      </c>
    </row>
    <row r="2211" spans="1:37" x14ac:dyDescent="0.15">
      <c r="A2211">
        <v>2207</v>
      </c>
      <c r="B2211">
        <f>ROUND(VLOOKUP(X2211,角色属性总表!AG:AI,2,FALSE)/角色属性总表!$C$34,0)</f>
        <v>247</v>
      </c>
      <c r="C2211">
        <f>ROUND(VLOOKUP(X2211,角色属性总表!Y:AE,3,FALSE)/J2211,0)</f>
        <v>152</v>
      </c>
      <c r="D2211">
        <f>ROUND(VLOOKUP(X2211,角色属性总表!AG:AI,3,FALSE)/角色属性总表!$C$35,0)</f>
        <v>258</v>
      </c>
      <c r="E2211">
        <f t="shared" si="340"/>
        <v>1168</v>
      </c>
      <c r="F2211">
        <f t="shared" si="341"/>
        <v>20</v>
      </c>
      <c r="G2211">
        <f t="shared" si="342"/>
        <v>12</v>
      </c>
      <c r="H2211">
        <v>0</v>
      </c>
      <c r="I2211">
        <f t="shared" si="347"/>
        <v>3</v>
      </c>
      <c r="J2211">
        <f>VLOOKUP(AA2211,角色间职业划分!P:AP,20,FALSE)</f>
        <v>9</v>
      </c>
      <c r="K2211">
        <f>IF(X2211=500,100,VLOOKUP(AA2211,角色间职业划分!P:AP,22,FALSE))</f>
        <v>100</v>
      </c>
      <c r="L2211">
        <f>IF(X2211=500,K2211,VLOOKUP(AA2211,角色间职业划分!P:AP,23,FALSE))</f>
        <v>60</v>
      </c>
      <c r="M2211">
        <f>VLOOKUP(AA2211,角色间职业划分!P:AP,24,FALSE)</f>
        <v>0</v>
      </c>
      <c r="N2211">
        <f>VLOOKUP(AA2211,角色间职业划分!P:AP,14)*100</f>
        <v>95</v>
      </c>
      <c r="O2211">
        <f>VLOOKUP(AA2211,角色间职业划分!P:Z,9,FALSE)</f>
        <v>0</v>
      </c>
      <c r="P2211">
        <f>VLOOKUP(AA2211,角色间职业划分!P:AP,10,FALSE)</f>
        <v>0</v>
      </c>
      <c r="Q2211">
        <f>VLOOKUP(AA2211,角色间职业划分!P:AP,15,FALSE)</f>
        <v>0</v>
      </c>
      <c r="R2211">
        <f>VLOOKUP(AA2211,角色间职业划分!P:AP,16,FALSE)</f>
        <v>0</v>
      </c>
      <c r="S2211">
        <f>VLOOKUP(AA2211,角色间职业划分!P:AP,17,FALSE)</f>
        <v>0</v>
      </c>
      <c r="T2211">
        <f>VLOOKUP(AA2211,角色间职业划分!P:AP,18,FALSE)</f>
        <v>0</v>
      </c>
      <c r="U2211">
        <f>VLOOKUP(AA2211,角色间职业划分!P:AP,27,FALSE)</f>
        <v>0</v>
      </c>
      <c r="V2211">
        <f t="shared" si="343"/>
        <v>4.9999999999999991</v>
      </c>
      <c r="W2211">
        <f>VLOOKUP(AA2211,角色间职业划分!P:Q,2,FALSE)</f>
        <v>20002</v>
      </c>
      <c r="X2211">
        <f t="shared" si="348"/>
        <v>86</v>
      </c>
      <c r="Y2211">
        <f>INT(VLOOKUP(X2211,角色属性总表!AG:AH,2,FALSE)*角色属性总表!$C$38)</f>
        <v>1728</v>
      </c>
      <c r="AA2211">
        <f t="shared" si="349"/>
        <v>22</v>
      </c>
      <c r="AB2211">
        <f>VLOOKUP(X2211,角色属性总表!AG:AI,2,FALSE)*VLOOKUP(角色等级属性!AA2211,角色间职业划分!P:AG,13,FALSE)/角色间职业划分!$AB$9</f>
        <v>2922.0038046924537</v>
      </c>
      <c r="AC2211">
        <f>VLOOKUP(X2211,角色属性总表!AG:AI,3,FALSE)*VLOOKUP(AA2211,角色间职业划分!P:AG,8,FALSE)/角色间职业划分!$W$9</f>
        <v>5075.616</v>
      </c>
      <c r="AD2211">
        <f>VLOOKUP(AA2211,角色间职业划分!P:AP,26,FALSE)</f>
        <v>0.4</v>
      </c>
      <c r="AE2211">
        <f>VLOOKUP(X2211,角色属性总表!I:Q,3,FALSE)</f>
        <v>774.14400000000001</v>
      </c>
      <c r="AF2211">
        <f>VLOOKUP(AA2211,角色间职业划分!P:AP,11,FALSE)</f>
        <v>0.35</v>
      </c>
      <c r="AG2211">
        <f t="shared" si="344"/>
        <v>5966.6382281684428</v>
      </c>
      <c r="AH2211">
        <f t="shared" si="345"/>
        <v>774</v>
      </c>
      <c r="AJ2211">
        <f t="shared" si="346"/>
        <v>5192.6382281684428</v>
      </c>
      <c r="AK2211">
        <v>2207</v>
      </c>
    </row>
    <row r="2212" spans="1:37" x14ac:dyDescent="0.15">
      <c r="A2212">
        <v>2208</v>
      </c>
      <c r="B2212">
        <f>ROUND(VLOOKUP(X2212,角色属性总表!AG:AI,2,FALSE)/角色属性总表!$C$34,0)</f>
        <v>249</v>
      </c>
      <c r="C2212">
        <f>ROUND(VLOOKUP(X2212,角色属性总表!Y:AE,3,FALSE)/J2212,0)</f>
        <v>155</v>
      </c>
      <c r="D2212">
        <f>ROUND(VLOOKUP(X2212,角色属性总表!AG:AI,3,FALSE)/角色属性总表!$C$35,0)</f>
        <v>261</v>
      </c>
      <c r="E2212">
        <f t="shared" si="340"/>
        <v>1180</v>
      </c>
      <c r="F2212">
        <f t="shared" si="341"/>
        <v>20</v>
      </c>
      <c r="G2212">
        <f t="shared" si="342"/>
        <v>12</v>
      </c>
      <c r="H2212">
        <v>0</v>
      </c>
      <c r="I2212">
        <f t="shared" si="347"/>
        <v>3</v>
      </c>
      <c r="J2212">
        <f>VLOOKUP(AA2212,角色间职业划分!P:AP,20,FALSE)</f>
        <v>9</v>
      </c>
      <c r="K2212">
        <f>IF(X2212=500,100,VLOOKUP(AA2212,角色间职业划分!P:AP,22,FALSE))</f>
        <v>100</v>
      </c>
      <c r="L2212">
        <f>IF(X2212=500,K2212,VLOOKUP(AA2212,角色间职业划分!P:AP,23,FALSE))</f>
        <v>60</v>
      </c>
      <c r="M2212">
        <f>VLOOKUP(AA2212,角色间职业划分!P:AP,24,FALSE)</f>
        <v>0</v>
      </c>
      <c r="N2212">
        <f>VLOOKUP(AA2212,角色间职业划分!P:AP,14)*100</f>
        <v>95</v>
      </c>
      <c r="O2212">
        <f>VLOOKUP(AA2212,角色间职业划分!P:Z,9,FALSE)</f>
        <v>0</v>
      </c>
      <c r="P2212">
        <f>VLOOKUP(AA2212,角色间职业划分!P:AP,10,FALSE)</f>
        <v>0</v>
      </c>
      <c r="Q2212">
        <f>VLOOKUP(AA2212,角色间职业划分!P:AP,15,FALSE)</f>
        <v>0</v>
      </c>
      <c r="R2212">
        <f>VLOOKUP(AA2212,角色间职业划分!P:AP,16,FALSE)</f>
        <v>0</v>
      </c>
      <c r="S2212">
        <f>VLOOKUP(AA2212,角色间职业划分!P:AP,17,FALSE)</f>
        <v>0</v>
      </c>
      <c r="T2212">
        <f>VLOOKUP(AA2212,角色间职业划分!P:AP,18,FALSE)</f>
        <v>0</v>
      </c>
      <c r="U2212">
        <f>VLOOKUP(AA2212,角色间职业划分!P:AP,27,FALSE)</f>
        <v>0</v>
      </c>
      <c r="V2212">
        <f t="shared" si="343"/>
        <v>4.9999999999999991</v>
      </c>
      <c r="W2212">
        <f>VLOOKUP(AA2212,角色间职业划分!P:Q,2,FALSE)</f>
        <v>20002</v>
      </c>
      <c r="X2212">
        <f t="shared" si="348"/>
        <v>87</v>
      </c>
      <c r="Y2212">
        <f>INT(VLOOKUP(X2212,角色属性总表!AG:AH,2,FALSE)*角色属性总表!$C$38)</f>
        <v>1746</v>
      </c>
      <c r="AA2212">
        <f t="shared" si="349"/>
        <v>22</v>
      </c>
      <c r="AB2212">
        <f>VLOOKUP(X2212,角色属性总表!AG:AI,2,FALSE)*VLOOKUP(角色等级属性!AA2212,角色间职业划分!P:AG,13,FALSE)/角色间职业划分!$AB$9</f>
        <v>2952.4413443246667</v>
      </c>
      <c r="AC2212">
        <f>VLOOKUP(X2212,角色属性总表!AG:AI,3,FALSE)*VLOOKUP(AA2212,角色间职业划分!P:AG,8,FALSE)/角色间职业划分!$W$9</f>
        <v>5128.4870000000001</v>
      </c>
      <c r="AD2212">
        <f>VLOOKUP(AA2212,角色间职业划分!P:AP,26,FALSE)</f>
        <v>0.4</v>
      </c>
      <c r="AE2212">
        <f>VLOOKUP(X2212,角色属性总表!I:Q,3,FALSE)</f>
        <v>782.20799999999997</v>
      </c>
      <c r="AF2212">
        <f>VLOOKUP(AA2212,角色间职业划分!P:AP,11,FALSE)</f>
        <v>0.35</v>
      </c>
      <c r="AG2212">
        <f t="shared" si="344"/>
        <v>6084.6052719335185</v>
      </c>
      <c r="AH2212">
        <f t="shared" si="345"/>
        <v>783</v>
      </c>
      <c r="AJ2212">
        <f t="shared" si="346"/>
        <v>5301.6052719335185</v>
      </c>
      <c r="AK2212">
        <v>2208</v>
      </c>
    </row>
    <row r="2213" spans="1:37" x14ac:dyDescent="0.15">
      <c r="A2213">
        <v>2209</v>
      </c>
      <c r="B2213">
        <f>ROUND(VLOOKUP(X2213,角色属性总表!AG:AI,2,FALSE)/角色属性总表!$C$34,0)</f>
        <v>252</v>
      </c>
      <c r="C2213">
        <f>ROUND(VLOOKUP(X2213,角色属性总表!Y:AE,3,FALSE)/J2213,0)</f>
        <v>158</v>
      </c>
      <c r="D2213">
        <f>ROUND(VLOOKUP(X2213,角色属性总表!AG:AI,3,FALSE)/角色属性总表!$C$35,0)</f>
        <v>263</v>
      </c>
      <c r="E2213">
        <f t="shared" si="340"/>
        <v>1193</v>
      </c>
      <c r="F2213">
        <f t="shared" si="341"/>
        <v>20</v>
      </c>
      <c r="G2213">
        <f t="shared" si="342"/>
        <v>12</v>
      </c>
      <c r="H2213">
        <v>0</v>
      </c>
      <c r="I2213">
        <f t="shared" si="347"/>
        <v>3</v>
      </c>
      <c r="J2213">
        <f>VLOOKUP(AA2213,角色间职业划分!P:AP,20,FALSE)</f>
        <v>9</v>
      </c>
      <c r="K2213">
        <f>IF(X2213=500,100,VLOOKUP(AA2213,角色间职业划分!P:AP,22,FALSE))</f>
        <v>100</v>
      </c>
      <c r="L2213">
        <f>IF(X2213=500,K2213,VLOOKUP(AA2213,角色间职业划分!P:AP,23,FALSE))</f>
        <v>60</v>
      </c>
      <c r="M2213">
        <f>VLOOKUP(AA2213,角色间职业划分!P:AP,24,FALSE)</f>
        <v>0</v>
      </c>
      <c r="N2213">
        <f>VLOOKUP(AA2213,角色间职业划分!P:AP,14)*100</f>
        <v>95</v>
      </c>
      <c r="O2213">
        <f>VLOOKUP(AA2213,角色间职业划分!P:Z,9,FALSE)</f>
        <v>0</v>
      </c>
      <c r="P2213">
        <f>VLOOKUP(AA2213,角色间职业划分!P:AP,10,FALSE)</f>
        <v>0</v>
      </c>
      <c r="Q2213">
        <f>VLOOKUP(AA2213,角色间职业划分!P:AP,15,FALSE)</f>
        <v>0</v>
      </c>
      <c r="R2213">
        <f>VLOOKUP(AA2213,角色间职业划分!P:AP,16,FALSE)</f>
        <v>0</v>
      </c>
      <c r="S2213">
        <f>VLOOKUP(AA2213,角色间职业划分!P:AP,17,FALSE)</f>
        <v>0</v>
      </c>
      <c r="T2213">
        <f>VLOOKUP(AA2213,角色间职业划分!P:AP,18,FALSE)</f>
        <v>0</v>
      </c>
      <c r="U2213">
        <f>VLOOKUP(AA2213,角色间职业划分!P:AP,27,FALSE)</f>
        <v>0</v>
      </c>
      <c r="V2213">
        <f t="shared" si="343"/>
        <v>4.9999999999999991</v>
      </c>
      <c r="W2213">
        <f>VLOOKUP(AA2213,角色间职业划分!P:Q,2,FALSE)</f>
        <v>20002</v>
      </c>
      <c r="X2213">
        <f t="shared" si="348"/>
        <v>88</v>
      </c>
      <c r="Y2213">
        <f>INT(VLOOKUP(X2213,角色属性总表!AG:AH,2,FALSE)*角色属性总表!$C$38)</f>
        <v>1764</v>
      </c>
      <c r="AA2213">
        <f t="shared" si="349"/>
        <v>22</v>
      </c>
      <c r="AB2213">
        <f>VLOOKUP(X2213,角色属性总表!AG:AI,2,FALSE)*VLOOKUP(角色等级属性!AA2213,角色间职业划分!P:AG,13,FALSE)/角色间职业划分!$AB$9</f>
        <v>2982.8788839568811</v>
      </c>
      <c r="AC2213">
        <f>VLOOKUP(X2213,角色属性总表!AG:AI,3,FALSE)*VLOOKUP(AA2213,角色间职业划分!P:AG,8,FALSE)/角色间职业划分!$W$9</f>
        <v>5181.3580000000002</v>
      </c>
      <c r="AD2213">
        <f>VLOOKUP(AA2213,角色间职业划分!P:AP,26,FALSE)</f>
        <v>0.4</v>
      </c>
      <c r="AE2213">
        <f>VLOOKUP(X2213,角色属性总表!I:Q,3,FALSE)</f>
        <v>790.27200000000016</v>
      </c>
      <c r="AF2213">
        <f>VLOOKUP(AA2213,角色间职业划分!P:AP,11,FALSE)</f>
        <v>0.35</v>
      </c>
      <c r="AG2213">
        <f t="shared" si="344"/>
        <v>6203.6263446309567</v>
      </c>
      <c r="AH2213">
        <f t="shared" si="345"/>
        <v>789</v>
      </c>
      <c r="AJ2213">
        <f t="shared" si="346"/>
        <v>5414.6263446309567</v>
      </c>
      <c r="AK2213">
        <v>2209</v>
      </c>
    </row>
    <row r="2214" spans="1:37" x14ac:dyDescent="0.15">
      <c r="A2214">
        <v>2210</v>
      </c>
      <c r="B2214">
        <f>ROUND(VLOOKUP(X2214,角色属性总表!AG:AI,2,FALSE)/角色属性总表!$C$34,0)</f>
        <v>255</v>
      </c>
      <c r="C2214">
        <f>ROUND(VLOOKUP(X2214,角色属性总表!Y:AE,3,FALSE)/J2214,0)</f>
        <v>161</v>
      </c>
      <c r="D2214">
        <f>ROUND(VLOOKUP(X2214,角色属性总表!AG:AI,3,FALSE)/角色属性总表!$C$35,0)</f>
        <v>266</v>
      </c>
      <c r="E2214">
        <f t="shared" si="340"/>
        <v>1205</v>
      </c>
      <c r="F2214">
        <f t="shared" si="341"/>
        <v>20</v>
      </c>
      <c r="G2214">
        <f t="shared" si="342"/>
        <v>12</v>
      </c>
      <c r="H2214">
        <v>0</v>
      </c>
      <c r="I2214">
        <f t="shared" si="347"/>
        <v>3</v>
      </c>
      <c r="J2214">
        <f>VLOOKUP(AA2214,角色间职业划分!P:AP,20,FALSE)</f>
        <v>9</v>
      </c>
      <c r="K2214">
        <f>IF(X2214=500,100,VLOOKUP(AA2214,角色间职业划分!P:AP,22,FALSE))</f>
        <v>100</v>
      </c>
      <c r="L2214">
        <f>IF(X2214=500,K2214,VLOOKUP(AA2214,角色间职业划分!P:AP,23,FALSE))</f>
        <v>60</v>
      </c>
      <c r="M2214">
        <f>VLOOKUP(AA2214,角色间职业划分!P:AP,24,FALSE)</f>
        <v>0</v>
      </c>
      <c r="N2214">
        <f>VLOOKUP(AA2214,角色间职业划分!P:AP,14)*100</f>
        <v>95</v>
      </c>
      <c r="O2214">
        <f>VLOOKUP(AA2214,角色间职业划分!P:Z,9,FALSE)</f>
        <v>0</v>
      </c>
      <c r="P2214">
        <f>VLOOKUP(AA2214,角色间职业划分!P:AP,10,FALSE)</f>
        <v>0</v>
      </c>
      <c r="Q2214">
        <f>VLOOKUP(AA2214,角色间职业划分!P:AP,15,FALSE)</f>
        <v>0</v>
      </c>
      <c r="R2214">
        <f>VLOOKUP(AA2214,角色间职业划分!P:AP,16,FALSE)</f>
        <v>0</v>
      </c>
      <c r="S2214">
        <f>VLOOKUP(AA2214,角色间职业划分!P:AP,17,FALSE)</f>
        <v>0</v>
      </c>
      <c r="T2214">
        <f>VLOOKUP(AA2214,角色间职业划分!P:AP,18,FALSE)</f>
        <v>0</v>
      </c>
      <c r="U2214">
        <f>VLOOKUP(AA2214,角色间职业划分!P:AP,27,FALSE)</f>
        <v>0</v>
      </c>
      <c r="V2214">
        <f t="shared" si="343"/>
        <v>4.9999999999999991</v>
      </c>
      <c r="W2214">
        <f>VLOOKUP(AA2214,角色间职业划分!P:Q,2,FALSE)</f>
        <v>20002</v>
      </c>
      <c r="X2214">
        <f t="shared" si="348"/>
        <v>89</v>
      </c>
      <c r="Y2214">
        <f>INT(VLOOKUP(X2214,角色属性总表!AG:AH,2,FALSE)*角色属性总表!$C$38)</f>
        <v>1782</v>
      </c>
      <c r="AA2214">
        <f t="shared" si="349"/>
        <v>22</v>
      </c>
      <c r="AB2214">
        <f>VLOOKUP(X2214,角色属性总表!AG:AI,2,FALSE)*VLOOKUP(角色等级属性!AA2214,角色间职业划分!P:AG,13,FALSE)/角色间职业划分!$AB$9</f>
        <v>3013.3164235890936</v>
      </c>
      <c r="AC2214">
        <f>VLOOKUP(X2214,角色属性总表!AG:AI,3,FALSE)*VLOOKUP(AA2214,角色间职业划分!P:AG,8,FALSE)/角色间职业划分!$W$9</f>
        <v>5234.2290000000003</v>
      </c>
      <c r="AD2214">
        <f>VLOOKUP(AA2214,角色间职业划分!P:AP,26,FALSE)</f>
        <v>0.4</v>
      </c>
      <c r="AE2214">
        <f>VLOOKUP(X2214,角色属性总表!I:Q,3,FALSE)</f>
        <v>798.33600000000001</v>
      </c>
      <c r="AF2214">
        <f>VLOOKUP(AA2214,角色间职业划分!P:AP,11,FALSE)</f>
        <v>0.35</v>
      </c>
      <c r="AG2214">
        <f t="shared" si="344"/>
        <v>6323.7018502732935</v>
      </c>
      <c r="AH2214">
        <f t="shared" si="345"/>
        <v>798</v>
      </c>
      <c r="AJ2214">
        <f t="shared" si="346"/>
        <v>5525.7018502732935</v>
      </c>
      <c r="AK2214">
        <v>2210</v>
      </c>
    </row>
    <row r="2215" spans="1:37" x14ac:dyDescent="0.15">
      <c r="A2215">
        <v>2211</v>
      </c>
      <c r="B2215">
        <f>ROUND(VLOOKUP(X2215,角色属性总表!AG:AI,2,FALSE)/角色属性总表!$C$34,0)</f>
        <v>257</v>
      </c>
      <c r="C2215">
        <f>ROUND(VLOOKUP(X2215,角色属性总表!Y:AE,3,FALSE)/J2215,0)</f>
        <v>164</v>
      </c>
      <c r="D2215">
        <f>ROUND(VLOOKUP(X2215,角色属性总表!AG:AI,3,FALSE)/角色属性总表!$C$35,0)</f>
        <v>269</v>
      </c>
      <c r="E2215">
        <f t="shared" si="340"/>
        <v>1217</v>
      </c>
      <c r="F2215">
        <f t="shared" si="341"/>
        <v>20</v>
      </c>
      <c r="G2215">
        <f t="shared" si="342"/>
        <v>12</v>
      </c>
      <c r="H2215">
        <v>0</v>
      </c>
      <c r="I2215">
        <f t="shared" si="347"/>
        <v>3</v>
      </c>
      <c r="J2215">
        <f>VLOOKUP(AA2215,角色间职业划分!P:AP,20,FALSE)</f>
        <v>9</v>
      </c>
      <c r="K2215">
        <f>IF(X2215=500,100,VLOOKUP(AA2215,角色间职业划分!P:AP,22,FALSE))</f>
        <v>100</v>
      </c>
      <c r="L2215">
        <f>IF(X2215=500,K2215,VLOOKUP(AA2215,角色间职业划分!P:AP,23,FALSE))</f>
        <v>60</v>
      </c>
      <c r="M2215">
        <f>VLOOKUP(AA2215,角色间职业划分!P:AP,24,FALSE)</f>
        <v>0</v>
      </c>
      <c r="N2215">
        <f>VLOOKUP(AA2215,角色间职业划分!P:AP,14)*100</f>
        <v>95</v>
      </c>
      <c r="O2215">
        <f>VLOOKUP(AA2215,角色间职业划分!P:Z,9,FALSE)</f>
        <v>0</v>
      </c>
      <c r="P2215">
        <f>VLOOKUP(AA2215,角色间职业划分!P:AP,10,FALSE)</f>
        <v>0</v>
      </c>
      <c r="Q2215">
        <f>VLOOKUP(AA2215,角色间职业划分!P:AP,15,FALSE)</f>
        <v>0</v>
      </c>
      <c r="R2215">
        <f>VLOOKUP(AA2215,角色间职业划分!P:AP,16,FALSE)</f>
        <v>0</v>
      </c>
      <c r="S2215">
        <f>VLOOKUP(AA2215,角色间职业划分!P:AP,17,FALSE)</f>
        <v>0</v>
      </c>
      <c r="T2215">
        <f>VLOOKUP(AA2215,角色间职业划分!P:AP,18,FALSE)</f>
        <v>0</v>
      </c>
      <c r="U2215">
        <f>VLOOKUP(AA2215,角色间职业划分!P:AP,27,FALSE)</f>
        <v>0</v>
      </c>
      <c r="V2215">
        <f t="shared" si="343"/>
        <v>4.9999999999999991</v>
      </c>
      <c r="W2215">
        <f>VLOOKUP(AA2215,角色间职业划分!P:Q,2,FALSE)</f>
        <v>20002</v>
      </c>
      <c r="X2215">
        <f t="shared" si="348"/>
        <v>90</v>
      </c>
      <c r="Y2215">
        <f>INT(VLOOKUP(X2215,角色属性总表!AG:AH,2,FALSE)*角色属性总表!$C$38)</f>
        <v>1800</v>
      </c>
      <c r="AA2215">
        <f t="shared" si="349"/>
        <v>22</v>
      </c>
      <c r="AB2215">
        <f>VLOOKUP(X2215,角色属性总表!AG:AI,2,FALSE)*VLOOKUP(角色等级属性!AA2215,角色间职业划分!P:AG,13,FALSE)/角色间职业划分!$AB$9</f>
        <v>3043.7539632213061</v>
      </c>
      <c r="AC2215">
        <f>VLOOKUP(X2215,角色属性总表!AG:AI,3,FALSE)*VLOOKUP(AA2215,角色间职业划分!P:AG,8,FALSE)/角色间职业划分!$W$9</f>
        <v>5287.1</v>
      </c>
      <c r="AD2215">
        <f>VLOOKUP(AA2215,角色间职业划分!P:AP,26,FALSE)</f>
        <v>0.4</v>
      </c>
      <c r="AE2215">
        <f>VLOOKUP(X2215,角色属性总表!I:Q,3,FALSE)</f>
        <v>806.40000000000009</v>
      </c>
      <c r="AF2215">
        <f>VLOOKUP(AA2215,角色间职业划分!P:AP,11,FALSE)</f>
        <v>0.35</v>
      </c>
      <c r="AG2215">
        <f t="shared" si="344"/>
        <v>6444.8322399624567</v>
      </c>
      <c r="AH2215">
        <f t="shared" si="345"/>
        <v>807</v>
      </c>
      <c r="AJ2215">
        <f t="shared" si="346"/>
        <v>5637.8322399624567</v>
      </c>
      <c r="AK2215">
        <v>2211</v>
      </c>
    </row>
    <row r="2216" spans="1:37" x14ac:dyDescent="0.15">
      <c r="A2216">
        <v>2212</v>
      </c>
      <c r="B2216">
        <f>ROUND(VLOOKUP(X2216,角色属性总表!AG:AI,2,FALSE)/角色属性总表!$C$34,0)</f>
        <v>260</v>
      </c>
      <c r="C2216">
        <f>ROUND(VLOOKUP(X2216,角色属性总表!Y:AE,3,FALSE)/J2216,0)</f>
        <v>167</v>
      </c>
      <c r="D2216">
        <f>ROUND(VLOOKUP(X2216,角色属性总表!AG:AI,3,FALSE)/角色属性总表!$C$35,0)</f>
        <v>271</v>
      </c>
      <c r="E2216">
        <f t="shared" si="340"/>
        <v>1229</v>
      </c>
      <c r="F2216">
        <f t="shared" si="341"/>
        <v>20</v>
      </c>
      <c r="G2216">
        <f t="shared" si="342"/>
        <v>12</v>
      </c>
      <c r="H2216">
        <v>0</v>
      </c>
      <c r="I2216">
        <f t="shared" si="347"/>
        <v>3</v>
      </c>
      <c r="J2216">
        <f>VLOOKUP(AA2216,角色间职业划分!P:AP,20,FALSE)</f>
        <v>9</v>
      </c>
      <c r="K2216">
        <f>IF(X2216=500,100,VLOOKUP(AA2216,角色间职业划分!P:AP,22,FALSE))</f>
        <v>100</v>
      </c>
      <c r="L2216">
        <f>IF(X2216=500,K2216,VLOOKUP(AA2216,角色间职业划分!P:AP,23,FALSE))</f>
        <v>60</v>
      </c>
      <c r="M2216">
        <f>VLOOKUP(AA2216,角色间职业划分!P:AP,24,FALSE)</f>
        <v>0</v>
      </c>
      <c r="N2216">
        <f>VLOOKUP(AA2216,角色间职业划分!P:AP,14)*100</f>
        <v>95</v>
      </c>
      <c r="O2216">
        <f>VLOOKUP(AA2216,角色间职业划分!P:Z,9,FALSE)</f>
        <v>0</v>
      </c>
      <c r="P2216">
        <f>VLOOKUP(AA2216,角色间职业划分!P:AP,10,FALSE)</f>
        <v>0</v>
      </c>
      <c r="Q2216">
        <f>VLOOKUP(AA2216,角色间职业划分!P:AP,15,FALSE)</f>
        <v>0</v>
      </c>
      <c r="R2216">
        <f>VLOOKUP(AA2216,角色间职业划分!P:AP,16,FALSE)</f>
        <v>0</v>
      </c>
      <c r="S2216">
        <f>VLOOKUP(AA2216,角色间职业划分!P:AP,17,FALSE)</f>
        <v>0</v>
      </c>
      <c r="T2216">
        <f>VLOOKUP(AA2216,角色间职业划分!P:AP,18,FALSE)</f>
        <v>0</v>
      </c>
      <c r="U2216">
        <f>VLOOKUP(AA2216,角色间职业划分!P:AP,27,FALSE)</f>
        <v>0</v>
      </c>
      <c r="V2216">
        <f t="shared" si="343"/>
        <v>4.9999999999999991</v>
      </c>
      <c r="W2216">
        <f>VLOOKUP(AA2216,角色间职业划分!P:Q,2,FALSE)</f>
        <v>20002</v>
      </c>
      <c r="X2216">
        <f t="shared" si="348"/>
        <v>91</v>
      </c>
      <c r="Y2216">
        <f>INT(VLOOKUP(X2216,角色属性总表!AG:AH,2,FALSE)*角色属性总表!$C$38)</f>
        <v>1818</v>
      </c>
      <c r="AA2216">
        <f t="shared" si="349"/>
        <v>22</v>
      </c>
      <c r="AB2216">
        <f>VLOOKUP(X2216,角色属性总表!AG:AI,2,FALSE)*VLOOKUP(角色等级属性!AA2216,角色间职业划分!P:AG,13,FALSE)/角色间职业划分!$AB$9</f>
        <v>3074.19150285352</v>
      </c>
      <c r="AC2216">
        <f>VLOOKUP(X2216,角色属性总表!AG:AI,3,FALSE)*VLOOKUP(AA2216,角色间职业划分!P:AG,8,FALSE)/角色间职业划分!$W$9</f>
        <v>5339.9710000000005</v>
      </c>
      <c r="AD2216">
        <f>VLOOKUP(AA2216,角色间职业划分!P:AP,26,FALSE)</f>
        <v>0.4</v>
      </c>
      <c r="AE2216">
        <f>VLOOKUP(X2216,角色属性总表!I:Q,3,FALSE)</f>
        <v>814.46399999999994</v>
      </c>
      <c r="AF2216">
        <f>VLOOKUP(AA2216,角色间职业划分!P:AP,11,FALSE)</f>
        <v>0.35</v>
      </c>
      <c r="AG2216">
        <f t="shared" si="344"/>
        <v>6567.0180108516188</v>
      </c>
      <c r="AH2216">
        <f t="shared" si="345"/>
        <v>813</v>
      </c>
      <c r="AJ2216">
        <f t="shared" si="346"/>
        <v>5754.0180108516188</v>
      </c>
      <c r="AK2216">
        <v>2212</v>
      </c>
    </row>
    <row r="2217" spans="1:37" x14ac:dyDescent="0.15">
      <c r="A2217">
        <v>2213</v>
      </c>
      <c r="B2217">
        <f>ROUND(VLOOKUP(X2217,角色属性总表!AG:AI,2,FALSE)/角色属性总表!$C$34,0)</f>
        <v>262</v>
      </c>
      <c r="C2217">
        <f>ROUND(VLOOKUP(X2217,角色属性总表!Y:AE,3,FALSE)/J2217,0)</f>
        <v>170</v>
      </c>
      <c r="D2217">
        <f>ROUND(VLOOKUP(X2217,角色属性总表!AG:AI,3,FALSE)/角色属性总表!$C$35,0)</f>
        <v>274</v>
      </c>
      <c r="E2217">
        <f t="shared" si="340"/>
        <v>1241</v>
      </c>
      <c r="F2217">
        <f t="shared" si="341"/>
        <v>20</v>
      </c>
      <c r="G2217">
        <f t="shared" si="342"/>
        <v>12</v>
      </c>
      <c r="H2217">
        <v>0</v>
      </c>
      <c r="I2217">
        <f t="shared" si="347"/>
        <v>3</v>
      </c>
      <c r="J2217">
        <f>VLOOKUP(AA2217,角色间职业划分!P:AP,20,FALSE)</f>
        <v>9</v>
      </c>
      <c r="K2217">
        <f>IF(X2217=500,100,VLOOKUP(AA2217,角色间职业划分!P:AP,22,FALSE))</f>
        <v>100</v>
      </c>
      <c r="L2217">
        <f>IF(X2217=500,K2217,VLOOKUP(AA2217,角色间职业划分!P:AP,23,FALSE))</f>
        <v>60</v>
      </c>
      <c r="M2217">
        <f>VLOOKUP(AA2217,角色间职业划分!P:AP,24,FALSE)</f>
        <v>0</v>
      </c>
      <c r="N2217">
        <f>VLOOKUP(AA2217,角色间职业划分!P:AP,14)*100</f>
        <v>95</v>
      </c>
      <c r="O2217">
        <f>VLOOKUP(AA2217,角色间职业划分!P:Z,9,FALSE)</f>
        <v>0</v>
      </c>
      <c r="P2217">
        <f>VLOOKUP(AA2217,角色间职业划分!P:AP,10,FALSE)</f>
        <v>0</v>
      </c>
      <c r="Q2217">
        <f>VLOOKUP(AA2217,角色间职业划分!P:AP,15,FALSE)</f>
        <v>0</v>
      </c>
      <c r="R2217">
        <f>VLOOKUP(AA2217,角色间职业划分!P:AP,16,FALSE)</f>
        <v>0</v>
      </c>
      <c r="S2217">
        <f>VLOOKUP(AA2217,角色间职业划分!P:AP,17,FALSE)</f>
        <v>0</v>
      </c>
      <c r="T2217">
        <f>VLOOKUP(AA2217,角色间职业划分!P:AP,18,FALSE)</f>
        <v>0</v>
      </c>
      <c r="U2217">
        <f>VLOOKUP(AA2217,角色间职业划分!P:AP,27,FALSE)</f>
        <v>0</v>
      </c>
      <c r="V2217">
        <f t="shared" si="343"/>
        <v>4.9999999999999991</v>
      </c>
      <c r="W2217">
        <f>VLOOKUP(AA2217,角色间职业划分!P:Q,2,FALSE)</f>
        <v>20002</v>
      </c>
      <c r="X2217">
        <f t="shared" si="348"/>
        <v>92</v>
      </c>
      <c r="Y2217">
        <f>INT(VLOOKUP(X2217,角色属性总表!AG:AH,2,FALSE)*角色属性总表!$C$38)</f>
        <v>1836</v>
      </c>
      <c r="AA2217">
        <f t="shared" si="349"/>
        <v>22</v>
      </c>
      <c r="AB2217">
        <f>VLOOKUP(X2217,角色属性总表!AG:AI,2,FALSE)*VLOOKUP(角色等级属性!AA2217,角色间职业划分!P:AG,13,FALSE)/角色间职业划分!$AB$9</f>
        <v>3104.629042485732</v>
      </c>
      <c r="AC2217">
        <f>VLOOKUP(X2217,角色属性总表!AG:AI,3,FALSE)*VLOOKUP(AA2217,角色间职业划分!P:AG,8,FALSE)/角色间职业划分!$W$9</f>
        <v>5392.8419999999996</v>
      </c>
      <c r="AD2217">
        <f>VLOOKUP(AA2217,角色间职业划分!P:AP,26,FALSE)</f>
        <v>0.4</v>
      </c>
      <c r="AE2217">
        <f>VLOOKUP(X2217,角色属性总表!I:Q,3,FALSE)</f>
        <v>822.52800000000002</v>
      </c>
      <c r="AF2217">
        <f>VLOOKUP(AA2217,角色间职业划分!P:AP,11,FALSE)</f>
        <v>0.35</v>
      </c>
      <c r="AG2217">
        <f t="shared" si="344"/>
        <v>6690.2597051499315</v>
      </c>
      <c r="AH2217">
        <f t="shared" si="345"/>
        <v>822</v>
      </c>
      <c r="AJ2217">
        <f t="shared" si="346"/>
        <v>5868.2597051499315</v>
      </c>
      <c r="AK2217">
        <v>2213</v>
      </c>
    </row>
    <row r="2218" spans="1:37" x14ac:dyDescent="0.15">
      <c r="A2218">
        <v>2214</v>
      </c>
      <c r="B2218">
        <f>ROUND(VLOOKUP(X2218,角色属性总表!AG:AI,2,FALSE)/角色属性总表!$C$34,0)</f>
        <v>265</v>
      </c>
      <c r="C2218">
        <f>ROUND(VLOOKUP(X2218,角色属性总表!Y:AE,3,FALSE)/J2218,0)</f>
        <v>173</v>
      </c>
      <c r="D2218">
        <f>ROUND(VLOOKUP(X2218,角色属性总表!AG:AI,3,FALSE)/角色属性总表!$C$35,0)</f>
        <v>277</v>
      </c>
      <c r="E2218">
        <f t="shared" si="340"/>
        <v>1254</v>
      </c>
      <c r="F2218">
        <f t="shared" si="341"/>
        <v>20</v>
      </c>
      <c r="G2218">
        <f t="shared" si="342"/>
        <v>12</v>
      </c>
      <c r="H2218">
        <v>0</v>
      </c>
      <c r="I2218">
        <f t="shared" si="347"/>
        <v>3</v>
      </c>
      <c r="J2218">
        <f>VLOOKUP(AA2218,角色间职业划分!P:AP,20,FALSE)</f>
        <v>9</v>
      </c>
      <c r="K2218">
        <f>IF(X2218=500,100,VLOOKUP(AA2218,角色间职业划分!P:AP,22,FALSE))</f>
        <v>100</v>
      </c>
      <c r="L2218">
        <f>IF(X2218=500,K2218,VLOOKUP(AA2218,角色间职业划分!P:AP,23,FALSE))</f>
        <v>60</v>
      </c>
      <c r="M2218">
        <f>VLOOKUP(AA2218,角色间职业划分!P:AP,24,FALSE)</f>
        <v>0</v>
      </c>
      <c r="N2218">
        <f>VLOOKUP(AA2218,角色间职业划分!P:AP,14)*100</f>
        <v>95</v>
      </c>
      <c r="O2218">
        <f>VLOOKUP(AA2218,角色间职业划分!P:Z,9,FALSE)</f>
        <v>0</v>
      </c>
      <c r="P2218">
        <f>VLOOKUP(AA2218,角色间职业划分!P:AP,10,FALSE)</f>
        <v>0</v>
      </c>
      <c r="Q2218">
        <f>VLOOKUP(AA2218,角色间职业划分!P:AP,15,FALSE)</f>
        <v>0</v>
      </c>
      <c r="R2218">
        <f>VLOOKUP(AA2218,角色间职业划分!P:AP,16,FALSE)</f>
        <v>0</v>
      </c>
      <c r="S2218">
        <f>VLOOKUP(AA2218,角色间职业划分!P:AP,17,FALSE)</f>
        <v>0</v>
      </c>
      <c r="T2218">
        <f>VLOOKUP(AA2218,角色间职业划分!P:AP,18,FALSE)</f>
        <v>0</v>
      </c>
      <c r="U2218">
        <f>VLOOKUP(AA2218,角色间职业划分!P:AP,27,FALSE)</f>
        <v>0</v>
      </c>
      <c r="V2218">
        <f t="shared" si="343"/>
        <v>4.9999999999999991</v>
      </c>
      <c r="W2218">
        <f>VLOOKUP(AA2218,角色间职业划分!P:Q,2,FALSE)</f>
        <v>20002</v>
      </c>
      <c r="X2218">
        <f t="shared" si="348"/>
        <v>93</v>
      </c>
      <c r="Y2218">
        <f>INT(VLOOKUP(X2218,角色属性总表!AG:AH,2,FALSE)*角色属性总表!$C$38)</f>
        <v>1854</v>
      </c>
      <c r="AA2218">
        <f t="shared" si="349"/>
        <v>22</v>
      </c>
      <c r="AB2218">
        <f>VLOOKUP(X2218,角色属性总表!AG:AI,2,FALSE)*VLOOKUP(角色等级属性!AA2218,角色间职业划分!P:AG,13,FALSE)/角色间职业划分!$AB$9</f>
        <v>3135.0665821179464</v>
      </c>
      <c r="AC2218">
        <f>VLOOKUP(X2218,角色属性总表!AG:AI,3,FALSE)*VLOOKUP(AA2218,角色间职业划分!P:AG,8,FALSE)/角色间职业划分!$W$9</f>
        <v>5445.7130000000006</v>
      </c>
      <c r="AD2218">
        <f>VLOOKUP(AA2218,角色间职业划分!P:AP,26,FALSE)</f>
        <v>0.4</v>
      </c>
      <c r="AE2218">
        <f>VLOOKUP(X2218,角色属性总表!I:Q,3,FALSE)</f>
        <v>830.5920000000001</v>
      </c>
      <c r="AF2218">
        <f>VLOOKUP(AA2218,角色间职业划分!P:AP,11,FALSE)</f>
        <v>0.35</v>
      </c>
      <c r="AG2218">
        <f t="shared" si="344"/>
        <v>6814.5579091680256</v>
      </c>
      <c r="AH2218">
        <f t="shared" si="345"/>
        <v>831</v>
      </c>
      <c r="AJ2218">
        <f t="shared" si="346"/>
        <v>5983.5579091680256</v>
      </c>
      <c r="AK2218">
        <v>2214</v>
      </c>
    </row>
    <row r="2219" spans="1:37" x14ac:dyDescent="0.15">
      <c r="A2219">
        <v>2215</v>
      </c>
      <c r="B2219">
        <f>ROUND(VLOOKUP(X2219,角色属性总表!AG:AI,2,FALSE)/角色属性总表!$C$34,0)</f>
        <v>267</v>
      </c>
      <c r="C2219">
        <f>ROUND(VLOOKUP(X2219,角色属性总表!Y:AE,3,FALSE)/J2219,0)</f>
        <v>176</v>
      </c>
      <c r="D2219">
        <f>ROUND(VLOOKUP(X2219,角色属性总表!AG:AI,3,FALSE)/角色属性总表!$C$35,0)</f>
        <v>280</v>
      </c>
      <c r="E2219">
        <f t="shared" si="340"/>
        <v>1266</v>
      </c>
      <c r="F2219">
        <f t="shared" si="341"/>
        <v>20</v>
      </c>
      <c r="G2219">
        <f t="shared" si="342"/>
        <v>12</v>
      </c>
      <c r="H2219">
        <v>0</v>
      </c>
      <c r="I2219">
        <f t="shared" si="347"/>
        <v>3</v>
      </c>
      <c r="J2219">
        <f>VLOOKUP(AA2219,角色间职业划分!P:AP,20,FALSE)</f>
        <v>9</v>
      </c>
      <c r="K2219">
        <f>IF(X2219=500,100,VLOOKUP(AA2219,角色间职业划分!P:AP,22,FALSE))</f>
        <v>100</v>
      </c>
      <c r="L2219">
        <f>IF(X2219=500,K2219,VLOOKUP(AA2219,角色间职业划分!P:AP,23,FALSE))</f>
        <v>60</v>
      </c>
      <c r="M2219">
        <f>VLOOKUP(AA2219,角色间职业划分!P:AP,24,FALSE)</f>
        <v>0</v>
      </c>
      <c r="N2219">
        <f>VLOOKUP(AA2219,角色间职业划分!P:AP,14)*100</f>
        <v>95</v>
      </c>
      <c r="O2219">
        <f>VLOOKUP(AA2219,角色间职业划分!P:Z,9,FALSE)</f>
        <v>0</v>
      </c>
      <c r="P2219">
        <f>VLOOKUP(AA2219,角色间职业划分!P:AP,10,FALSE)</f>
        <v>0</v>
      </c>
      <c r="Q2219">
        <f>VLOOKUP(AA2219,角色间职业划分!P:AP,15,FALSE)</f>
        <v>0</v>
      </c>
      <c r="R2219">
        <f>VLOOKUP(AA2219,角色间职业划分!P:AP,16,FALSE)</f>
        <v>0</v>
      </c>
      <c r="S2219">
        <f>VLOOKUP(AA2219,角色间职业划分!P:AP,17,FALSE)</f>
        <v>0</v>
      </c>
      <c r="T2219">
        <f>VLOOKUP(AA2219,角色间职业划分!P:AP,18,FALSE)</f>
        <v>0</v>
      </c>
      <c r="U2219">
        <f>VLOOKUP(AA2219,角色间职业划分!P:AP,27,FALSE)</f>
        <v>0</v>
      </c>
      <c r="V2219">
        <f t="shared" si="343"/>
        <v>4.9999999999999991</v>
      </c>
      <c r="W2219">
        <f>VLOOKUP(AA2219,角色间职业划分!P:Q,2,FALSE)</f>
        <v>20002</v>
      </c>
      <c r="X2219">
        <f t="shared" si="348"/>
        <v>94</v>
      </c>
      <c r="Y2219">
        <f>INT(VLOOKUP(X2219,角色属性总表!AG:AH,2,FALSE)*角色属性总表!$C$38)</f>
        <v>1872</v>
      </c>
      <c r="AA2219">
        <f t="shared" si="349"/>
        <v>22</v>
      </c>
      <c r="AB2219">
        <f>VLOOKUP(X2219,角色属性总表!AG:AI,2,FALSE)*VLOOKUP(角色等级属性!AA2219,角色间职业划分!P:AG,13,FALSE)/角色间职业划分!$AB$9</f>
        <v>3165.5041217501584</v>
      </c>
      <c r="AC2219">
        <f>VLOOKUP(X2219,角色属性总表!AG:AI,3,FALSE)*VLOOKUP(AA2219,角色间职业划分!P:AG,8,FALSE)/角色间职业划分!$W$9</f>
        <v>5498.5840000000007</v>
      </c>
      <c r="AD2219">
        <f>VLOOKUP(AA2219,角色间职业划分!P:AP,26,FALSE)</f>
        <v>0.4</v>
      </c>
      <c r="AE2219">
        <f>VLOOKUP(X2219,角色属性总表!I:Q,3,FALSE)</f>
        <v>838.65600000000006</v>
      </c>
      <c r="AF2219">
        <f>VLOOKUP(AA2219,角色间职业划分!P:AP,11,FALSE)</f>
        <v>0.35</v>
      </c>
      <c r="AG2219">
        <f t="shared" si="344"/>
        <v>6939.9132524022907</v>
      </c>
      <c r="AH2219">
        <f t="shared" si="345"/>
        <v>840</v>
      </c>
      <c r="AJ2219">
        <f t="shared" si="346"/>
        <v>6099.9132524022907</v>
      </c>
      <c r="AK2219">
        <v>2215</v>
      </c>
    </row>
    <row r="2220" spans="1:37" x14ac:dyDescent="0.15">
      <c r="A2220">
        <v>2216</v>
      </c>
      <c r="B2220">
        <f>ROUND(VLOOKUP(X2220,角色属性总表!AG:AI,2,FALSE)/角色属性总表!$C$34,0)</f>
        <v>270</v>
      </c>
      <c r="C2220">
        <f>ROUND(VLOOKUP(X2220,角色属性总表!Y:AE,3,FALSE)/J2220,0)</f>
        <v>179</v>
      </c>
      <c r="D2220">
        <f>ROUND(VLOOKUP(X2220,角色属性总表!AG:AI,3,FALSE)/角色属性总表!$C$35,0)</f>
        <v>282</v>
      </c>
      <c r="E2220">
        <f t="shared" si="340"/>
        <v>1278</v>
      </c>
      <c r="F2220">
        <f t="shared" si="341"/>
        <v>20</v>
      </c>
      <c r="G2220">
        <f t="shared" si="342"/>
        <v>12</v>
      </c>
      <c r="H2220">
        <v>0</v>
      </c>
      <c r="I2220">
        <f t="shared" si="347"/>
        <v>3</v>
      </c>
      <c r="J2220">
        <f>VLOOKUP(AA2220,角色间职业划分!P:AP,20,FALSE)</f>
        <v>9</v>
      </c>
      <c r="K2220">
        <f>IF(X2220=500,100,VLOOKUP(AA2220,角色间职业划分!P:AP,22,FALSE))</f>
        <v>100</v>
      </c>
      <c r="L2220">
        <f>IF(X2220=500,K2220,VLOOKUP(AA2220,角色间职业划分!P:AP,23,FALSE))</f>
        <v>60</v>
      </c>
      <c r="M2220">
        <f>VLOOKUP(AA2220,角色间职业划分!P:AP,24,FALSE)</f>
        <v>0</v>
      </c>
      <c r="N2220">
        <f>VLOOKUP(AA2220,角色间职业划分!P:AP,14)*100</f>
        <v>95</v>
      </c>
      <c r="O2220">
        <f>VLOOKUP(AA2220,角色间职业划分!P:Z,9,FALSE)</f>
        <v>0</v>
      </c>
      <c r="P2220">
        <f>VLOOKUP(AA2220,角色间职业划分!P:AP,10,FALSE)</f>
        <v>0</v>
      </c>
      <c r="Q2220">
        <f>VLOOKUP(AA2220,角色间职业划分!P:AP,15,FALSE)</f>
        <v>0</v>
      </c>
      <c r="R2220">
        <f>VLOOKUP(AA2220,角色间职业划分!P:AP,16,FALSE)</f>
        <v>0</v>
      </c>
      <c r="S2220">
        <f>VLOOKUP(AA2220,角色间职业划分!P:AP,17,FALSE)</f>
        <v>0</v>
      </c>
      <c r="T2220">
        <f>VLOOKUP(AA2220,角色间职业划分!P:AP,18,FALSE)</f>
        <v>0</v>
      </c>
      <c r="U2220">
        <f>VLOOKUP(AA2220,角色间职业划分!P:AP,27,FALSE)</f>
        <v>0</v>
      </c>
      <c r="V2220">
        <f t="shared" si="343"/>
        <v>4.9999999999999991</v>
      </c>
      <c r="W2220">
        <f>VLOOKUP(AA2220,角色间职业划分!P:Q,2,FALSE)</f>
        <v>20002</v>
      </c>
      <c r="X2220">
        <f t="shared" si="348"/>
        <v>95</v>
      </c>
      <c r="Y2220">
        <f>INT(VLOOKUP(X2220,角色属性总表!AG:AH,2,FALSE)*角色属性总表!$C$38)</f>
        <v>1890</v>
      </c>
      <c r="AA2220">
        <f t="shared" si="349"/>
        <v>22</v>
      </c>
      <c r="AB2220">
        <f>VLOOKUP(X2220,角色属性总表!AG:AI,2,FALSE)*VLOOKUP(角色等级属性!AA2220,角色间职业划分!P:AG,13,FALSE)/角色间职业划分!$AB$9</f>
        <v>3195.9416613823723</v>
      </c>
      <c r="AC2220">
        <f>VLOOKUP(X2220,角色属性总表!AG:AI,3,FALSE)*VLOOKUP(AA2220,角色间职业划分!P:AG,8,FALSE)/角色间职业划分!$W$9</f>
        <v>5551.4549999999999</v>
      </c>
      <c r="AD2220">
        <f>VLOOKUP(AA2220,角色间职业划分!P:AP,26,FALSE)</f>
        <v>0.4</v>
      </c>
      <c r="AE2220">
        <f>VLOOKUP(X2220,角色属性总表!I:Q,3,FALSE)</f>
        <v>846.72</v>
      </c>
      <c r="AF2220">
        <f>VLOOKUP(AA2220,角色间职业划分!P:AP,11,FALSE)</f>
        <v>0.35</v>
      </c>
      <c r="AG2220">
        <f t="shared" si="344"/>
        <v>7066.3264066560942</v>
      </c>
      <c r="AH2220">
        <f t="shared" si="345"/>
        <v>846</v>
      </c>
      <c r="AJ2220">
        <f t="shared" si="346"/>
        <v>6220.3264066560942</v>
      </c>
      <c r="AK2220">
        <v>2216</v>
      </c>
    </row>
    <row r="2221" spans="1:37" x14ac:dyDescent="0.15">
      <c r="A2221">
        <v>2217</v>
      </c>
      <c r="B2221">
        <f>ROUND(VLOOKUP(X2221,角色属性总表!AG:AI,2,FALSE)/角色属性总表!$C$34,0)</f>
        <v>273</v>
      </c>
      <c r="C2221">
        <f>ROUND(VLOOKUP(X2221,角色属性总表!Y:AE,3,FALSE)/J2221,0)</f>
        <v>182</v>
      </c>
      <c r="D2221">
        <f>ROUND(VLOOKUP(X2221,角色属性总表!AG:AI,3,FALSE)/角色属性总表!$C$35,0)</f>
        <v>285</v>
      </c>
      <c r="E2221">
        <f t="shared" si="340"/>
        <v>1290</v>
      </c>
      <c r="F2221">
        <f t="shared" si="341"/>
        <v>20</v>
      </c>
      <c r="G2221">
        <f t="shared" si="342"/>
        <v>12</v>
      </c>
      <c r="H2221">
        <v>0</v>
      </c>
      <c r="I2221">
        <f t="shared" si="347"/>
        <v>3</v>
      </c>
      <c r="J2221">
        <f>VLOOKUP(AA2221,角色间职业划分!P:AP,20,FALSE)</f>
        <v>9</v>
      </c>
      <c r="K2221">
        <f>IF(X2221=500,100,VLOOKUP(AA2221,角色间职业划分!P:AP,22,FALSE))</f>
        <v>100</v>
      </c>
      <c r="L2221">
        <f>IF(X2221=500,K2221,VLOOKUP(AA2221,角色间职业划分!P:AP,23,FALSE))</f>
        <v>60</v>
      </c>
      <c r="M2221">
        <f>VLOOKUP(AA2221,角色间职业划分!P:AP,24,FALSE)</f>
        <v>0</v>
      </c>
      <c r="N2221">
        <f>VLOOKUP(AA2221,角色间职业划分!P:AP,14)*100</f>
        <v>95</v>
      </c>
      <c r="O2221">
        <f>VLOOKUP(AA2221,角色间职业划分!P:Z,9,FALSE)</f>
        <v>0</v>
      </c>
      <c r="P2221">
        <f>VLOOKUP(AA2221,角色间职业划分!P:AP,10,FALSE)</f>
        <v>0</v>
      </c>
      <c r="Q2221">
        <f>VLOOKUP(AA2221,角色间职业划分!P:AP,15,FALSE)</f>
        <v>0</v>
      </c>
      <c r="R2221">
        <f>VLOOKUP(AA2221,角色间职业划分!P:AP,16,FALSE)</f>
        <v>0</v>
      </c>
      <c r="S2221">
        <f>VLOOKUP(AA2221,角色间职业划分!P:AP,17,FALSE)</f>
        <v>0</v>
      </c>
      <c r="T2221">
        <f>VLOOKUP(AA2221,角色间职业划分!P:AP,18,FALSE)</f>
        <v>0</v>
      </c>
      <c r="U2221">
        <f>VLOOKUP(AA2221,角色间职业划分!P:AP,27,FALSE)</f>
        <v>0</v>
      </c>
      <c r="V2221">
        <f t="shared" si="343"/>
        <v>4.9999999999999991</v>
      </c>
      <c r="W2221">
        <f>VLOOKUP(AA2221,角色间职业划分!P:Q,2,FALSE)</f>
        <v>20002</v>
      </c>
      <c r="X2221">
        <f t="shared" si="348"/>
        <v>96</v>
      </c>
      <c r="Y2221">
        <f>INT(VLOOKUP(X2221,角色属性总表!AG:AH,2,FALSE)*角色属性总表!$C$38)</f>
        <v>1908</v>
      </c>
      <c r="AA2221">
        <f t="shared" si="349"/>
        <v>22</v>
      </c>
      <c r="AB2221">
        <f>VLOOKUP(X2221,角色属性总表!AG:AI,2,FALSE)*VLOOKUP(角色等级属性!AA2221,角色间职业划分!P:AG,13,FALSE)/角色间职业划分!$AB$9</f>
        <v>3226.3792010145849</v>
      </c>
      <c r="AC2221">
        <f>VLOOKUP(X2221,角色属性总表!AG:AI,3,FALSE)*VLOOKUP(AA2221,角色间职业划分!P:AG,8,FALSE)/角色间职业划分!$W$9</f>
        <v>5604.326</v>
      </c>
      <c r="AD2221">
        <f>VLOOKUP(AA2221,角色间职业划分!P:AP,26,FALSE)</f>
        <v>0.4</v>
      </c>
      <c r="AE2221">
        <f>VLOOKUP(X2221,角色属性总表!I:Q,3,FALSE)</f>
        <v>854.78399999999999</v>
      </c>
      <c r="AF2221">
        <f>VLOOKUP(AA2221,角色间职业划分!P:AP,11,FALSE)</f>
        <v>0.35</v>
      </c>
      <c r="AG2221">
        <f t="shared" si="344"/>
        <v>7193.7980851961438</v>
      </c>
      <c r="AH2221">
        <f t="shared" si="345"/>
        <v>855</v>
      </c>
      <c r="AJ2221">
        <f t="shared" si="346"/>
        <v>6338.7980851961438</v>
      </c>
      <c r="AK2221">
        <v>2217</v>
      </c>
    </row>
    <row r="2222" spans="1:37" x14ac:dyDescent="0.15">
      <c r="A2222">
        <v>2218</v>
      </c>
      <c r="B2222">
        <f>ROUND(VLOOKUP(X2222,角色属性总表!AG:AI,2,FALSE)/角色属性总表!$C$34,0)</f>
        <v>275</v>
      </c>
      <c r="C2222">
        <f>ROUND(VLOOKUP(X2222,角色属性总表!Y:AE,3,FALSE)/J2222,0)</f>
        <v>186</v>
      </c>
      <c r="D2222">
        <f>ROUND(VLOOKUP(X2222,角色属性总表!AG:AI,3,FALSE)/角色属性总表!$C$35,0)</f>
        <v>288</v>
      </c>
      <c r="E2222">
        <f t="shared" si="340"/>
        <v>1302</v>
      </c>
      <c r="F2222">
        <f t="shared" si="341"/>
        <v>20</v>
      </c>
      <c r="G2222">
        <f t="shared" si="342"/>
        <v>12</v>
      </c>
      <c r="H2222">
        <v>0</v>
      </c>
      <c r="I2222">
        <f t="shared" si="347"/>
        <v>3</v>
      </c>
      <c r="J2222">
        <f>VLOOKUP(AA2222,角色间职业划分!P:AP,20,FALSE)</f>
        <v>9</v>
      </c>
      <c r="K2222">
        <f>IF(X2222=500,100,VLOOKUP(AA2222,角色间职业划分!P:AP,22,FALSE))</f>
        <v>100</v>
      </c>
      <c r="L2222">
        <f>IF(X2222=500,K2222,VLOOKUP(AA2222,角色间职业划分!P:AP,23,FALSE))</f>
        <v>60</v>
      </c>
      <c r="M2222">
        <f>VLOOKUP(AA2222,角色间职业划分!P:AP,24,FALSE)</f>
        <v>0</v>
      </c>
      <c r="N2222">
        <f>VLOOKUP(AA2222,角色间职业划分!P:AP,14)*100</f>
        <v>95</v>
      </c>
      <c r="O2222">
        <f>VLOOKUP(AA2222,角色间职业划分!P:Z,9,FALSE)</f>
        <v>0</v>
      </c>
      <c r="P2222">
        <f>VLOOKUP(AA2222,角色间职业划分!P:AP,10,FALSE)</f>
        <v>0</v>
      </c>
      <c r="Q2222">
        <f>VLOOKUP(AA2222,角色间职业划分!P:AP,15,FALSE)</f>
        <v>0</v>
      </c>
      <c r="R2222">
        <f>VLOOKUP(AA2222,角色间职业划分!P:AP,16,FALSE)</f>
        <v>0</v>
      </c>
      <c r="S2222">
        <f>VLOOKUP(AA2222,角色间职业划分!P:AP,17,FALSE)</f>
        <v>0</v>
      </c>
      <c r="T2222">
        <f>VLOOKUP(AA2222,角色间职业划分!P:AP,18,FALSE)</f>
        <v>0</v>
      </c>
      <c r="U2222">
        <f>VLOOKUP(AA2222,角色间职业划分!P:AP,27,FALSE)</f>
        <v>0</v>
      </c>
      <c r="V2222">
        <f t="shared" si="343"/>
        <v>4.9999999999999991</v>
      </c>
      <c r="W2222">
        <f>VLOOKUP(AA2222,角色间职业划分!P:Q,2,FALSE)</f>
        <v>20002</v>
      </c>
      <c r="X2222">
        <f t="shared" si="348"/>
        <v>97</v>
      </c>
      <c r="Y2222">
        <f>INT(VLOOKUP(X2222,角色属性总表!AG:AH,2,FALSE)*角色属性总表!$C$38)</f>
        <v>1926</v>
      </c>
      <c r="AA2222">
        <f t="shared" si="349"/>
        <v>22</v>
      </c>
      <c r="AB2222">
        <f>VLOOKUP(X2222,角色属性总表!AG:AI,2,FALSE)*VLOOKUP(角色等级属性!AA2222,角色间职业划分!P:AG,13,FALSE)/角色间职业划分!$AB$9</f>
        <v>3256.8167406467974</v>
      </c>
      <c r="AC2222">
        <f>VLOOKUP(X2222,角色属性总表!AG:AI,3,FALSE)*VLOOKUP(AA2222,角色间职业划分!P:AG,8,FALSE)/角色间职业划分!$W$9</f>
        <v>5657.1970000000001</v>
      </c>
      <c r="AD2222">
        <f>VLOOKUP(AA2222,角色间职业划分!P:AP,26,FALSE)</f>
        <v>0.4</v>
      </c>
      <c r="AE2222">
        <f>VLOOKUP(X2222,角色属性总表!I:Q,3,FALSE)</f>
        <v>862.84799999999996</v>
      </c>
      <c r="AF2222">
        <f>VLOOKUP(AA2222,角色间职业划分!P:AP,11,FALSE)</f>
        <v>0.35</v>
      </c>
      <c r="AG2222">
        <f t="shared" si="344"/>
        <v>7322.3290419423674</v>
      </c>
      <c r="AH2222">
        <f t="shared" si="345"/>
        <v>864</v>
      </c>
      <c r="AJ2222">
        <f t="shared" si="346"/>
        <v>6458.3290419423674</v>
      </c>
      <c r="AK2222">
        <v>2218</v>
      </c>
    </row>
    <row r="2223" spans="1:37" x14ac:dyDescent="0.15">
      <c r="A2223">
        <v>2219</v>
      </c>
      <c r="B2223">
        <f>ROUND(VLOOKUP(X2223,角色属性总表!AG:AI,2,FALSE)/角色属性总表!$C$34,0)</f>
        <v>278</v>
      </c>
      <c r="C2223">
        <f>ROUND(VLOOKUP(X2223,角色属性总表!Y:AE,3,FALSE)/J2223,0)</f>
        <v>189</v>
      </c>
      <c r="D2223">
        <f>ROUND(VLOOKUP(X2223,角色属性总表!AG:AI,3,FALSE)/角色属性总表!$C$35,0)</f>
        <v>290</v>
      </c>
      <c r="E2223">
        <f t="shared" si="340"/>
        <v>1314</v>
      </c>
      <c r="F2223">
        <f t="shared" si="341"/>
        <v>20</v>
      </c>
      <c r="G2223">
        <f t="shared" si="342"/>
        <v>12</v>
      </c>
      <c r="H2223">
        <v>0</v>
      </c>
      <c r="I2223">
        <f t="shared" si="347"/>
        <v>3</v>
      </c>
      <c r="J2223">
        <f>VLOOKUP(AA2223,角色间职业划分!P:AP,20,FALSE)</f>
        <v>9</v>
      </c>
      <c r="K2223">
        <f>IF(X2223=500,100,VLOOKUP(AA2223,角色间职业划分!P:AP,22,FALSE))</f>
        <v>100</v>
      </c>
      <c r="L2223">
        <f>IF(X2223=500,K2223,VLOOKUP(AA2223,角色间职业划分!P:AP,23,FALSE))</f>
        <v>60</v>
      </c>
      <c r="M2223">
        <f>VLOOKUP(AA2223,角色间职业划分!P:AP,24,FALSE)</f>
        <v>0</v>
      </c>
      <c r="N2223">
        <f>VLOOKUP(AA2223,角色间职业划分!P:AP,14)*100</f>
        <v>95</v>
      </c>
      <c r="O2223">
        <f>VLOOKUP(AA2223,角色间职业划分!P:Z,9,FALSE)</f>
        <v>0</v>
      </c>
      <c r="P2223">
        <f>VLOOKUP(AA2223,角色间职业划分!P:AP,10,FALSE)</f>
        <v>0</v>
      </c>
      <c r="Q2223">
        <f>VLOOKUP(AA2223,角色间职业划分!P:AP,15,FALSE)</f>
        <v>0</v>
      </c>
      <c r="R2223">
        <f>VLOOKUP(AA2223,角色间职业划分!P:AP,16,FALSE)</f>
        <v>0</v>
      </c>
      <c r="S2223">
        <f>VLOOKUP(AA2223,角色间职业划分!P:AP,17,FALSE)</f>
        <v>0</v>
      </c>
      <c r="T2223">
        <f>VLOOKUP(AA2223,角色间职业划分!P:AP,18,FALSE)</f>
        <v>0</v>
      </c>
      <c r="U2223">
        <f>VLOOKUP(AA2223,角色间职业划分!P:AP,27,FALSE)</f>
        <v>0</v>
      </c>
      <c r="V2223">
        <f t="shared" si="343"/>
        <v>4.9999999999999991</v>
      </c>
      <c r="W2223">
        <f>VLOOKUP(AA2223,角色间职业划分!P:Q,2,FALSE)</f>
        <v>20002</v>
      </c>
      <c r="X2223">
        <f t="shared" si="348"/>
        <v>98</v>
      </c>
      <c r="Y2223">
        <f>INT(VLOOKUP(X2223,角色属性总表!AG:AH,2,FALSE)*角色属性总表!$C$38)</f>
        <v>1944</v>
      </c>
      <c r="AA2223">
        <f t="shared" si="349"/>
        <v>22</v>
      </c>
      <c r="AB2223">
        <f>VLOOKUP(X2223,角色属性总表!AG:AI,2,FALSE)*VLOOKUP(角色等级属性!AA2223,角色间职业划分!P:AG,13,FALSE)/角色间职业划分!$AB$9</f>
        <v>3287.2542802790117</v>
      </c>
      <c r="AC2223">
        <f>VLOOKUP(X2223,角色属性总表!AG:AI,3,FALSE)*VLOOKUP(AA2223,角色间职业划分!P:AG,8,FALSE)/角色间职业划分!$W$9</f>
        <v>5710.0680000000011</v>
      </c>
      <c r="AD2223">
        <f>VLOOKUP(AA2223,角色间职业划分!P:AP,26,FALSE)</f>
        <v>0.4</v>
      </c>
      <c r="AE2223">
        <f>VLOOKUP(X2223,角色属性总表!I:Q,3,FALSE)</f>
        <v>870.91200000000003</v>
      </c>
      <c r="AF2223">
        <f>VLOOKUP(AA2223,角色间职业划分!P:AP,11,FALSE)</f>
        <v>0.35</v>
      </c>
      <c r="AG2223">
        <f t="shared" si="344"/>
        <v>7451.9200706897263</v>
      </c>
      <c r="AH2223">
        <f t="shared" si="345"/>
        <v>870</v>
      </c>
      <c r="AJ2223">
        <f t="shared" si="346"/>
        <v>6581.9200706897263</v>
      </c>
      <c r="AK2223">
        <v>2219</v>
      </c>
    </row>
    <row r="2224" spans="1:37" x14ac:dyDescent="0.15">
      <c r="A2224">
        <v>2220</v>
      </c>
      <c r="B2224">
        <f>ROUND(VLOOKUP(X2224,角色属性总表!AG:AI,2,FALSE)/角色属性总表!$C$34,0)</f>
        <v>280</v>
      </c>
      <c r="C2224">
        <f>ROUND(VLOOKUP(X2224,角色属性总表!Y:AE,3,FALSE)/J2224,0)</f>
        <v>192</v>
      </c>
      <c r="D2224">
        <f>ROUND(VLOOKUP(X2224,角色属性总表!AG:AI,3,FALSE)/角色属性总表!$C$35,0)</f>
        <v>293</v>
      </c>
      <c r="E2224">
        <f t="shared" si="340"/>
        <v>1327</v>
      </c>
      <c r="F2224">
        <f t="shared" si="341"/>
        <v>20</v>
      </c>
      <c r="G2224">
        <f t="shared" si="342"/>
        <v>12</v>
      </c>
      <c r="H2224">
        <v>0</v>
      </c>
      <c r="I2224">
        <f t="shared" si="347"/>
        <v>3</v>
      </c>
      <c r="J2224">
        <f>VLOOKUP(AA2224,角色间职业划分!P:AP,20,FALSE)</f>
        <v>9</v>
      </c>
      <c r="K2224">
        <f>IF(X2224=500,100,VLOOKUP(AA2224,角色间职业划分!P:AP,22,FALSE))</f>
        <v>100</v>
      </c>
      <c r="L2224">
        <f>IF(X2224=500,K2224,VLOOKUP(AA2224,角色间职业划分!P:AP,23,FALSE))</f>
        <v>60</v>
      </c>
      <c r="M2224">
        <f>VLOOKUP(AA2224,角色间职业划分!P:AP,24,FALSE)</f>
        <v>0</v>
      </c>
      <c r="N2224">
        <f>VLOOKUP(AA2224,角色间职业划分!P:AP,14)*100</f>
        <v>95</v>
      </c>
      <c r="O2224">
        <f>VLOOKUP(AA2224,角色间职业划分!P:Z,9,FALSE)</f>
        <v>0</v>
      </c>
      <c r="P2224">
        <f>VLOOKUP(AA2224,角色间职业划分!P:AP,10,FALSE)</f>
        <v>0</v>
      </c>
      <c r="Q2224">
        <f>VLOOKUP(AA2224,角色间职业划分!P:AP,15,FALSE)</f>
        <v>0</v>
      </c>
      <c r="R2224">
        <f>VLOOKUP(AA2224,角色间职业划分!P:AP,16,FALSE)</f>
        <v>0</v>
      </c>
      <c r="S2224">
        <f>VLOOKUP(AA2224,角色间职业划分!P:AP,17,FALSE)</f>
        <v>0</v>
      </c>
      <c r="T2224">
        <f>VLOOKUP(AA2224,角色间职业划分!P:AP,18,FALSE)</f>
        <v>0</v>
      </c>
      <c r="U2224">
        <f>VLOOKUP(AA2224,角色间职业划分!P:AP,27,FALSE)</f>
        <v>0</v>
      </c>
      <c r="V2224">
        <f t="shared" si="343"/>
        <v>4.9999999999999991</v>
      </c>
      <c r="W2224">
        <f>VLOOKUP(AA2224,角色间职业划分!P:Q,2,FALSE)</f>
        <v>20002</v>
      </c>
      <c r="X2224">
        <f t="shared" si="348"/>
        <v>99</v>
      </c>
      <c r="Y2224">
        <f>INT(VLOOKUP(X2224,角色属性总表!AG:AH,2,FALSE)*角色属性总表!$C$38)</f>
        <v>1962</v>
      </c>
      <c r="AA2224">
        <f t="shared" si="349"/>
        <v>22</v>
      </c>
      <c r="AB2224">
        <f>VLOOKUP(X2224,角色属性总表!AG:AI,2,FALSE)*VLOOKUP(角色等级属性!AA2224,角色间职业划分!P:AG,13,FALSE)/角色间职业划分!$AB$9</f>
        <v>3317.6918199112242</v>
      </c>
      <c r="AC2224">
        <f>VLOOKUP(X2224,角色属性总表!AG:AI,3,FALSE)*VLOOKUP(AA2224,角色间职业划分!P:AG,8,FALSE)/角色间职业划分!$W$9</f>
        <v>5762.9390000000003</v>
      </c>
      <c r="AD2224">
        <f>VLOOKUP(AA2224,角色间职业划分!P:AP,26,FALSE)</f>
        <v>0.4</v>
      </c>
      <c r="AE2224">
        <f>VLOOKUP(X2224,角色属性总表!I:Q,3,FALSE)</f>
        <v>878.97600000000011</v>
      </c>
      <c r="AF2224">
        <f>VLOOKUP(AA2224,角色间职业划分!P:AP,11,FALSE)</f>
        <v>0.35</v>
      </c>
      <c r="AG2224">
        <f t="shared" si="344"/>
        <v>7582.5720043605115</v>
      </c>
      <c r="AH2224">
        <f t="shared" si="345"/>
        <v>879</v>
      </c>
      <c r="AJ2224">
        <f t="shared" si="346"/>
        <v>6703.5720043605115</v>
      </c>
      <c r="AK2224">
        <v>2220</v>
      </c>
    </row>
    <row r="2225" spans="1:37" x14ac:dyDescent="0.15">
      <c r="A2225">
        <v>2221</v>
      </c>
      <c r="B2225">
        <f>ROUND(VLOOKUP(X2225,角色属性总表!AG:AI,2,FALSE)/角色属性总表!$C$34,0)</f>
        <v>283</v>
      </c>
      <c r="C2225">
        <f>ROUND(VLOOKUP(X2225,角色属性总表!Y:AE,3,FALSE)/J2225,0)</f>
        <v>195</v>
      </c>
      <c r="D2225">
        <f>ROUND(VLOOKUP(X2225,角色属性总表!AG:AI,3,FALSE)/角色属性总表!$C$35,0)</f>
        <v>296</v>
      </c>
      <c r="E2225">
        <f t="shared" si="340"/>
        <v>1339</v>
      </c>
      <c r="F2225">
        <f t="shared" si="341"/>
        <v>20</v>
      </c>
      <c r="G2225">
        <f t="shared" si="342"/>
        <v>12</v>
      </c>
      <c r="H2225">
        <v>0</v>
      </c>
      <c r="I2225">
        <f t="shared" si="347"/>
        <v>3</v>
      </c>
      <c r="J2225">
        <f>VLOOKUP(AA2225,角色间职业划分!P:AP,20,FALSE)</f>
        <v>9</v>
      </c>
      <c r="K2225">
        <f>IF(X2225=500,100,VLOOKUP(AA2225,角色间职业划分!P:AP,22,FALSE))</f>
        <v>100</v>
      </c>
      <c r="L2225">
        <f>IF(X2225=500,K2225,VLOOKUP(AA2225,角色间职业划分!P:AP,23,FALSE))</f>
        <v>60</v>
      </c>
      <c r="M2225">
        <f>VLOOKUP(AA2225,角色间职业划分!P:AP,24,FALSE)</f>
        <v>0</v>
      </c>
      <c r="N2225">
        <f>VLOOKUP(AA2225,角色间职业划分!P:AP,14)*100</f>
        <v>95</v>
      </c>
      <c r="O2225">
        <f>VLOOKUP(AA2225,角色间职业划分!P:Z,9,FALSE)</f>
        <v>0</v>
      </c>
      <c r="P2225">
        <f>VLOOKUP(AA2225,角色间职业划分!P:AP,10,FALSE)</f>
        <v>0</v>
      </c>
      <c r="Q2225">
        <f>VLOOKUP(AA2225,角色间职业划分!P:AP,15,FALSE)</f>
        <v>0</v>
      </c>
      <c r="R2225">
        <f>VLOOKUP(AA2225,角色间职业划分!P:AP,16,FALSE)</f>
        <v>0</v>
      </c>
      <c r="S2225">
        <f>VLOOKUP(AA2225,角色间职业划分!P:AP,17,FALSE)</f>
        <v>0</v>
      </c>
      <c r="T2225">
        <f>VLOOKUP(AA2225,角色间职业划分!P:AP,18,FALSE)</f>
        <v>0</v>
      </c>
      <c r="U2225">
        <f>VLOOKUP(AA2225,角色间职业划分!P:AP,27,FALSE)</f>
        <v>0</v>
      </c>
      <c r="V2225">
        <f t="shared" si="343"/>
        <v>4.9999999999999991</v>
      </c>
      <c r="W2225">
        <f>VLOOKUP(AA2225,角色间职业划分!P:Q,2,FALSE)</f>
        <v>20002</v>
      </c>
      <c r="X2225">
        <f t="shared" si="348"/>
        <v>100</v>
      </c>
      <c r="Y2225">
        <f>INT(VLOOKUP(X2225,角色属性总表!AG:AH,2,FALSE)*角色属性总表!$C$38)</f>
        <v>1980</v>
      </c>
      <c r="AA2225">
        <f t="shared" si="349"/>
        <v>22</v>
      </c>
      <c r="AB2225">
        <f>VLOOKUP(X2225,角色属性总表!AG:AI,2,FALSE)*VLOOKUP(角色等级属性!AA2225,角色间职业划分!P:AG,13,FALSE)/角色间职业划分!$AB$9</f>
        <v>3348.1293595434372</v>
      </c>
      <c r="AC2225">
        <f>VLOOKUP(X2225,角色属性总表!AG:AI,3,FALSE)*VLOOKUP(AA2225,角色间职业划分!P:AG,8,FALSE)/角色间职业划分!$W$9</f>
        <v>5815.81</v>
      </c>
      <c r="AD2225">
        <f>VLOOKUP(AA2225,角色间职业划分!P:AP,26,FALSE)</f>
        <v>0.4</v>
      </c>
      <c r="AE2225">
        <f>VLOOKUP(X2225,角色属性总表!I:Q,3,FALSE)</f>
        <v>887.04</v>
      </c>
      <c r="AF2225">
        <f>VLOOKUP(AA2225,角色间职业划分!P:AP,11,FALSE)</f>
        <v>0.35</v>
      </c>
      <c r="AG2225">
        <f t="shared" si="344"/>
        <v>7714.2857142857147</v>
      </c>
      <c r="AH2225">
        <f t="shared" si="345"/>
        <v>888</v>
      </c>
      <c r="AJ2225">
        <f t="shared" si="346"/>
        <v>6826.2857142857147</v>
      </c>
      <c r="AK2225">
        <v>2221</v>
      </c>
    </row>
    <row r="2226" spans="1:37" x14ac:dyDescent="0.15">
      <c r="A2226">
        <v>2222</v>
      </c>
      <c r="B2226">
        <f>ROUND(VLOOKUP(X2226,角色属性总表!AG:AI,2,FALSE)/角色属性总表!$C$34,0)</f>
        <v>1428571</v>
      </c>
      <c r="C2226">
        <f>ROUND(VLOOKUP(X2226,角色属性总表!Y:AE,3,FALSE)/J2226,0)</f>
        <v>1111111</v>
      </c>
      <c r="D2226">
        <f>ROUND(VLOOKUP(X2226,角色属性总表!AG:AI,3,FALSE)/角色属性总表!$C$35,0)</f>
        <v>400000</v>
      </c>
      <c r="E2226">
        <f t="shared" si="340"/>
        <v>6763897</v>
      </c>
      <c r="F2226">
        <f t="shared" si="341"/>
        <v>20</v>
      </c>
      <c r="G2226">
        <f t="shared" si="342"/>
        <v>12</v>
      </c>
      <c r="H2226">
        <v>0</v>
      </c>
      <c r="I2226">
        <f t="shared" si="347"/>
        <v>3</v>
      </c>
      <c r="J2226">
        <f>VLOOKUP(AA2226,角色间职业划分!P:AP,20,FALSE)</f>
        <v>9</v>
      </c>
      <c r="K2226">
        <f>IF(X2226=500,100,VLOOKUP(AA2226,角色间职业划分!P:AP,22,FALSE))</f>
        <v>100</v>
      </c>
      <c r="L2226">
        <f>IF(X2226=500,K2226,VLOOKUP(AA2226,角色间职业划分!P:AP,23,FALSE))</f>
        <v>100</v>
      </c>
      <c r="M2226">
        <f>VLOOKUP(AA2226,角色间职业划分!P:AP,24,FALSE)</f>
        <v>0</v>
      </c>
      <c r="N2226">
        <f>VLOOKUP(AA2226,角色间职业划分!P:AP,14)*100</f>
        <v>95</v>
      </c>
      <c r="O2226">
        <f>VLOOKUP(AA2226,角色间职业划分!P:Z,9,FALSE)</f>
        <v>0</v>
      </c>
      <c r="P2226">
        <f>VLOOKUP(AA2226,角色间职业划分!P:AP,10,FALSE)</f>
        <v>0</v>
      </c>
      <c r="Q2226">
        <f>VLOOKUP(AA2226,角色间职业划分!P:AP,15,FALSE)</f>
        <v>0</v>
      </c>
      <c r="R2226">
        <f>VLOOKUP(AA2226,角色间职业划分!P:AP,16,FALSE)</f>
        <v>0</v>
      </c>
      <c r="S2226">
        <f>VLOOKUP(AA2226,角色间职业划分!P:AP,17,FALSE)</f>
        <v>0</v>
      </c>
      <c r="T2226">
        <f>VLOOKUP(AA2226,角色间职业划分!P:AP,18,FALSE)</f>
        <v>0</v>
      </c>
      <c r="U2226">
        <f>VLOOKUP(AA2226,角色间职业划分!P:AP,27,FALSE)</f>
        <v>0</v>
      </c>
      <c r="V2226">
        <f t="shared" si="343"/>
        <v>4.9999999999999991</v>
      </c>
      <c r="W2226">
        <f>VLOOKUP(AA2226,角色间职业划分!P:Q,2,FALSE)</f>
        <v>20002</v>
      </c>
      <c r="X2226">
        <f t="shared" si="348"/>
        <v>500</v>
      </c>
      <c r="Y2226">
        <f>INT(VLOOKUP(X2226,角色属性总表!AG:AH,2,FALSE)*角色属性总表!$C$38)</f>
        <v>9999999</v>
      </c>
      <c r="AA2226">
        <f t="shared" si="349"/>
        <v>22</v>
      </c>
      <c r="AB2226">
        <f>VLOOKUP(X2226,角色属性总表!AG:AI,2,FALSE)*VLOOKUP(角色等级属性!AA2226,角色间职业划分!P:AG,13,FALSE)/角色间职业划分!$AB$9</f>
        <v>16909742.549143944</v>
      </c>
      <c r="AC2226">
        <f>VLOOKUP(X2226,角色属性总表!AG:AI,3,FALSE)*VLOOKUP(AA2226,角色间职业划分!P:AG,8,FALSE)/角色间职业划分!$W$9</f>
        <v>7867707.5465625003</v>
      </c>
      <c r="AD2226">
        <f>VLOOKUP(AA2226,角色间职业划分!P:AP,26,FALSE)</f>
        <v>0.4</v>
      </c>
      <c r="AE2226">
        <f>VLOOKUP(X2226,角色属性总表!I:Q,3,FALSE)</f>
        <v>0</v>
      </c>
      <c r="AF2226">
        <f>VLOOKUP(AA2226,角色间职业划分!P:AP,11,FALSE)</f>
        <v>0.35</v>
      </c>
      <c r="AG2226">
        <f t="shared" si="344"/>
        <v>183406.97344089879</v>
      </c>
      <c r="AH2226">
        <f t="shared" si="345"/>
        <v>1200000</v>
      </c>
      <c r="AJ2226">
        <f t="shared" si="346"/>
        <v>-1016593.0265591012</v>
      </c>
      <c r="AK2226">
        <v>2222</v>
      </c>
    </row>
    <row r="2227" spans="1:37" x14ac:dyDescent="0.15">
      <c r="A2227">
        <v>2223</v>
      </c>
      <c r="B2227">
        <f>ROUND(VLOOKUP(X2227,角色属性总表!AG:AI,2,FALSE)/角色属性总表!$C$34,0)</f>
        <v>28</v>
      </c>
      <c r="C2227">
        <f>ROUND(VLOOKUP(X2227,角色属性总表!Y:AE,3,FALSE)/J2227,0)</f>
        <v>6</v>
      </c>
      <c r="D2227">
        <f>ROUND(VLOOKUP(X2227,角色属性总表!AG:AI,3,FALSE)/角色属性总表!$C$35,0)</f>
        <v>30</v>
      </c>
      <c r="E2227">
        <f t="shared" si="340"/>
        <v>148</v>
      </c>
      <c r="F2227">
        <f t="shared" si="341"/>
        <v>18</v>
      </c>
      <c r="G2227">
        <f t="shared" si="342"/>
        <v>13</v>
      </c>
      <c r="H2227">
        <v>0</v>
      </c>
      <c r="I2227">
        <f t="shared" si="347"/>
        <v>3</v>
      </c>
      <c r="J2227">
        <f>VLOOKUP(AA2227,角色间职业划分!P:AP,20,FALSE)</f>
        <v>9</v>
      </c>
      <c r="K2227">
        <f>IF(X2227=500,100,VLOOKUP(AA2227,角色间职业划分!P:AP,22,FALSE))</f>
        <v>100</v>
      </c>
      <c r="L2227">
        <f>IF(X2227=500,K2227,VLOOKUP(AA2227,角色间职业划分!P:AP,23,FALSE))</f>
        <v>60</v>
      </c>
      <c r="M2227">
        <f>VLOOKUP(AA2227,角色间职业划分!P:AP,24,FALSE)</f>
        <v>0</v>
      </c>
      <c r="N2227">
        <f>VLOOKUP(AA2227,角色间职业划分!P:AP,14)*100</f>
        <v>95</v>
      </c>
      <c r="O2227">
        <f>VLOOKUP(AA2227,角色间职业划分!P:Z,9,FALSE)</f>
        <v>0</v>
      </c>
      <c r="P2227">
        <f>VLOOKUP(AA2227,角色间职业划分!P:AP,10,FALSE)</f>
        <v>0</v>
      </c>
      <c r="Q2227">
        <f>VLOOKUP(AA2227,角色间职业划分!P:AP,15,FALSE)</f>
        <v>0</v>
      </c>
      <c r="R2227">
        <f>VLOOKUP(AA2227,角色间职业划分!P:AP,16,FALSE)</f>
        <v>0</v>
      </c>
      <c r="S2227">
        <f>VLOOKUP(AA2227,角色间职业划分!P:AP,17,FALSE)</f>
        <v>0</v>
      </c>
      <c r="T2227">
        <f>VLOOKUP(AA2227,角色间职业划分!P:AP,18,FALSE)</f>
        <v>0</v>
      </c>
      <c r="U2227">
        <f>VLOOKUP(AA2227,角色间职业划分!P:AP,27,FALSE)</f>
        <v>0</v>
      </c>
      <c r="V2227">
        <f t="shared" si="343"/>
        <v>2.0000000000000018</v>
      </c>
      <c r="W2227">
        <f>VLOOKUP(AA2227,角色间职业划分!P:Q,2,FALSE)</f>
        <v>20003</v>
      </c>
      <c r="X2227">
        <f t="shared" si="348"/>
        <v>1</v>
      </c>
      <c r="Y2227">
        <f>INT(VLOOKUP(X2227,角色属性总表!AG:AH,2,FALSE)*角色属性总表!$C$38)</f>
        <v>198</v>
      </c>
      <c r="AA2227">
        <f t="shared" si="349"/>
        <v>23</v>
      </c>
      <c r="AB2227">
        <f>VLOOKUP(X2227,角色属性总表!AG:AI,2,FALSE)*VLOOKUP(角色等级属性!AA2227,角色间职业划分!P:AG,13,FALSE)/角色间职业划分!$AB$9</f>
        <v>370.52631578947381</v>
      </c>
      <c r="AC2227">
        <f>VLOOKUP(X2227,角色属性总表!AG:AI,3,FALSE)*VLOOKUP(AA2227,角色间职业划分!P:AG,8,FALSE)/角色间职业划分!$W$9</f>
        <v>549.78</v>
      </c>
      <c r="AD2227">
        <f>VLOOKUP(AA2227,角色间职业划分!P:AP,26,FALSE)</f>
        <v>0.4</v>
      </c>
      <c r="AE2227">
        <f>VLOOKUP(X2227,角色属性总表!I:Q,3,FALSE)</f>
        <v>88.704000000000008</v>
      </c>
      <c r="AF2227">
        <f>VLOOKUP(AA2227,角色间职业划分!P:AP,11,FALSE)</f>
        <v>0.32</v>
      </c>
      <c r="AG2227">
        <f t="shared" si="344"/>
        <v>5.5670103092783512</v>
      </c>
      <c r="AH2227">
        <f t="shared" si="345"/>
        <v>90</v>
      </c>
      <c r="AJ2227">
        <f t="shared" si="346"/>
        <v>-84.432989690721655</v>
      </c>
      <c r="AK2227">
        <v>2223</v>
      </c>
    </row>
    <row r="2228" spans="1:37" x14ac:dyDescent="0.15">
      <c r="A2228">
        <v>2224</v>
      </c>
      <c r="B2228">
        <f>ROUND(VLOOKUP(X2228,角色属性总表!AG:AI,2,FALSE)/角色属性总表!$C$34,0)</f>
        <v>31</v>
      </c>
      <c r="C2228">
        <f>ROUND(VLOOKUP(X2228,角色属性总表!Y:AE,3,FALSE)/J2228,0)</f>
        <v>6</v>
      </c>
      <c r="D2228">
        <f>ROUND(VLOOKUP(X2228,角色属性总表!AG:AI,3,FALSE)/角色属性总表!$C$35,0)</f>
        <v>32</v>
      </c>
      <c r="E2228">
        <f t="shared" si="340"/>
        <v>161</v>
      </c>
      <c r="F2228">
        <f t="shared" si="341"/>
        <v>19</v>
      </c>
      <c r="G2228">
        <f t="shared" si="342"/>
        <v>13</v>
      </c>
      <c r="H2228">
        <v>0</v>
      </c>
      <c r="I2228">
        <f t="shared" si="347"/>
        <v>3</v>
      </c>
      <c r="J2228">
        <f>VLOOKUP(AA2228,角色间职业划分!P:AP,20,FALSE)</f>
        <v>9</v>
      </c>
      <c r="K2228">
        <f>IF(X2228=500,100,VLOOKUP(AA2228,角色间职业划分!P:AP,22,FALSE))</f>
        <v>100</v>
      </c>
      <c r="L2228">
        <f>IF(X2228=500,K2228,VLOOKUP(AA2228,角色间职业划分!P:AP,23,FALSE))</f>
        <v>60</v>
      </c>
      <c r="M2228">
        <f>VLOOKUP(AA2228,角色间职业划分!P:AP,24,FALSE)</f>
        <v>0</v>
      </c>
      <c r="N2228">
        <f>VLOOKUP(AA2228,角色间职业划分!P:AP,14)*100</f>
        <v>95</v>
      </c>
      <c r="O2228">
        <f>VLOOKUP(AA2228,角色间职业划分!P:Z,9,FALSE)</f>
        <v>0</v>
      </c>
      <c r="P2228">
        <f>VLOOKUP(AA2228,角色间职业划分!P:AP,10,FALSE)</f>
        <v>0</v>
      </c>
      <c r="Q2228">
        <f>VLOOKUP(AA2228,角色间职业划分!P:AP,15,FALSE)</f>
        <v>0</v>
      </c>
      <c r="R2228">
        <f>VLOOKUP(AA2228,角色间职业划分!P:AP,16,FALSE)</f>
        <v>0</v>
      </c>
      <c r="S2228">
        <f>VLOOKUP(AA2228,角色间职业划分!P:AP,17,FALSE)</f>
        <v>0</v>
      </c>
      <c r="T2228">
        <f>VLOOKUP(AA2228,角色间职业划分!P:AP,18,FALSE)</f>
        <v>0</v>
      </c>
      <c r="U2228">
        <f>VLOOKUP(AA2228,角色间职业划分!P:AP,27,FALSE)</f>
        <v>0</v>
      </c>
      <c r="V2228">
        <f t="shared" si="343"/>
        <v>2.0000000000000018</v>
      </c>
      <c r="W2228">
        <f>VLOOKUP(AA2228,角色间职业划分!P:Q,2,FALSE)</f>
        <v>20003</v>
      </c>
      <c r="X2228">
        <f t="shared" si="348"/>
        <v>2</v>
      </c>
      <c r="Y2228">
        <f>INT(VLOOKUP(X2228,角色属性总表!AG:AH,2,FALSE)*角色属性总表!$C$38)</f>
        <v>216</v>
      </c>
      <c r="AA2228">
        <f t="shared" si="349"/>
        <v>23</v>
      </c>
      <c r="AB2228">
        <f>VLOOKUP(X2228,角色属性总表!AG:AI,2,FALSE)*VLOOKUP(角色等级属性!AA2228,角色间职业划分!P:AG,13,FALSE)/角色间职业划分!$AB$9</f>
        <v>404.21052631578948</v>
      </c>
      <c r="AC2228">
        <f>VLOOKUP(X2228,角色属性总表!AG:AI,3,FALSE)*VLOOKUP(AA2228,角色间职业划分!P:AG,8,FALSE)/角色间职业划分!$W$9</f>
        <v>599.75999999999988</v>
      </c>
      <c r="AD2228">
        <f>VLOOKUP(AA2228,角色间职业划分!P:AP,26,FALSE)</f>
        <v>0.4</v>
      </c>
      <c r="AE2228">
        <f>VLOOKUP(X2228,角色属性总表!I:Q,3,FALSE)</f>
        <v>96.768000000000001</v>
      </c>
      <c r="AF2228">
        <f>VLOOKUP(AA2228,角色间职业划分!P:AP,11,FALSE)</f>
        <v>0.32</v>
      </c>
      <c r="AG2228">
        <f t="shared" si="344"/>
        <v>15.950216863984597</v>
      </c>
      <c r="AH2228">
        <f t="shared" si="345"/>
        <v>96</v>
      </c>
      <c r="AJ2228">
        <f t="shared" si="346"/>
        <v>-80.049783136015407</v>
      </c>
      <c r="AK2228">
        <v>2224</v>
      </c>
    </row>
    <row r="2229" spans="1:37" x14ac:dyDescent="0.15">
      <c r="A2229">
        <v>2225</v>
      </c>
      <c r="B2229">
        <f>ROUND(VLOOKUP(X2229,角色属性总表!AG:AI,2,FALSE)/角色属性总表!$C$34,0)</f>
        <v>33</v>
      </c>
      <c r="C2229">
        <f>ROUND(VLOOKUP(X2229,角色属性总表!Y:AE,3,FALSE)/J2229,0)</f>
        <v>7</v>
      </c>
      <c r="D2229">
        <f>ROUND(VLOOKUP(X2229,角色属性总表!AG:AI,3,FALSE)/角色属性总表!$C$35,0)</f>
        <v>35</v>
      </c>
      <c r="E2229">
        <f t="shared" si="340"/>
        <v>175</v>
      </c>
      <c r="F2229">
        <f t="shared" si="341"/>
        <v>19</v>
      </c>
      <c r="G2229">
        <f t="shared" si="342"/>
        <v>13</v>
      </c>
      <c r="H2229">
        <v>0</v>
      </c>
      <c r="I2229">
        <f t="shared" si="347"/>
        <v>3</v>
      </c>
      <c r="J2229">
        <f>VLOOKUP(AA2229,角色间职业划分!P:AP,20,FALSE)</f>
        <v>9</v>
      </c>
      <c r="K2229">
        <f>IF(X2229=500,100,VLOOKUP(AA2229,角色间职业划分!P:AP,22,FALSE))</f>
        <v>100</v>
      </c>
      <c r="L2229">
        <f>IF(X2229=500,K2229,VLOOKUP(AA2229,角色间职业划分!P:AP,23,FALSE))</f>
        <v>60</v>
      </c>
      <c r="M2229">
        <f>VLOOKUP(AA2229,角色间职业划分!P:AP,24,FALSE)</f>
        <v>0</v>
      </c>
      <c r="N2229">
        <f>VLOOKUP(AA2229,角色间职业划分!P:AP,14)*100</f>
        <v>95</v>
      </c>
      <c r="O2229">
        <f>VLOOKUP(AA2229,角色间职业划分!P:Z,9,FALSE)</f>
        <v>0</v>
      </c>
      <c r="P2229">
        <f>VLOOKUP(AA2229,角色间职业划分!P:AP,10,FALSE)</f>
        <v>0</v>
      </c>
      <c r="Q2229">
        <f>VLOOKUP(AA2229,角色间职业划分!P:AP,15,FALSE)</f>
        <v>0</v>
      </c>
      <c r="R2229">
        <f>VLOOKUP(AA2229,角色间职业划分!P:AP,16,FALSE)</f>
        <v>0</v>
      </c>
      <c r="S2229">
        <f>VLOOKUP(AA2229,角色间职业划分!P:AP,17,FALSE)</f>
        <v>0</v>
      </c>
      <c r="T2229">
        <f>VLOOKUP(AA2229,角色间职业划分!P:AP,18,FALSE)</f>
        <v>0</v>
      </c>
      <c r="U2229">
        <f>VLOOKUP(AA2229,角色间职业划分!P:AP,27,FALSE)</f>
        <v>0</v>
      </c>
      <c r="V2229">
        <f t="shared" si="343"/>
        <v>2.0000000000000018</v>
      </c>
      <c r="W2229">
        <f>VLOOKUP(AA2229,角色间职业划分!P:Q,2,FALSE)</f>
        <v>20003</v>
      </c>
      <c r="X2229">
        <f t="shared" si="348"/>
        <v>3</v>
      </c>
      <c r="Y2229">
        <f>INT(VLOOKUP(X2229,角色属性总表!AG:AH,2,FALSE)*角色属性总表!$C$38)</f>
        <v>234</v>
      </c>
      <c r="AA2229">
        <f t="shared" si="349"/>
        <v>23</v>
      </c>
      <c r="AB2229">
        <f>VLOOKUP(X2229,角色属性总表!AG:AI,2,FALSE)*VLOOKUP(角色等级属性!AA2229,角色间职业划分!P:AG,13,FALSE)/角色间职业划分!$AB$9</f>
        <v>437.89473684210526</v>
      </c>
      <c r="AC2229">
        <f>VLOOKUP(X2229,角色属性总表!AG:AI,3,FALSE)*VLOOKUP(AA2229,角色间职业划分!P:AG,8,FALSE)/角色间职业划分!$W$9</f>
        <v>649.7399999999999</v>
      </c>
      <c r="AD2229">
        <f>VLOOKUP(AA2229,角色间职业划分!P:AP,26,FALSE)</f>
        <v>0.4</v>
      </c>
      <c r="AE2229">
        <f>VLOOKUP(X2229,角色属性总表!I:Q,3,FALSE)</f>
        <v>104.83200000000001</v>
      </c>
      <c r="AF2229">
        <f>VLOOKUP(AA2229,角色间职业划分!P:AP,11,FALSE)</f>
        <v>0.32</v>
      </c>
      <c r="AG2229">
        <f t="shared" si="344"/>
        <v>29.597135348055552</v>
      </c>
      <c r="AH2229">
        <f t="shared" si="345"/>
        <v>105</v>
      </c>
      <c r="AJ2229">
        <f t="shared" si="346"/>
        <v>-75.402864651944441</v>
      </c>
      <c r="AK2229">
        <v>2225</v>
      </c>
    </row>
    <row r="2230" spans="1:37" x14ac:dyDescent="0.15">
      <c r="A2230">
        <v>2226</v>
      </c>
      <c r="B2230">
        <f>ROUND(VLOOKUP(X2230,角色属性总表!AG:AI,2,FALSE)/角色属性总表!$C$34,0)</f>
        <v>36</v>
      </c>
      <c r="C2230">
        <f>ROUND(VLOOKUP(X2230,角色属性总表!Y:AE,3,FALSE)/J2230,0)</f>
        <v>7</v>
      </c>
      <c r="D2230">
        <f>ROUND(VLOOKUP(X2230,角色属性总表!AG:AI,3,FALSE)/角色属性总表!$C$35,0)</f>
        <v>38</v>
      </c>
      <c r="E2230">
        <f t="shared" si="340"/>
        <v>188</v>
      </c>
      <c r="F2230">
        <f t="shared" si="341"/>
        <v>18</v>
      </c>
      <c r="G2230">
        <f t="shared" si="342"/>
        <v>13</v>
      </c>
      <c r="H2230">
        <v>0</v>
      </c>
      <c r="I2230">
        <f t="shared" si="347"/>
        <v>3</v>
      </c>
      <c r="J2230">
        <f>VLOOKUP(AA2230,角色间职业划分!P:AP,20,FALSE)</f>
        <v>9</v>
      </c>
      <c r="K2230">
        <f>IF(X2230=500,100,VLOOKUP(AA2230,角色间职业划分!P:AP,22,FALSE))</f>
        <v>100</v>
      </c>
      <c r="L2230">
        <f>IF(X2230=500,K2230,VLOOKUP(AA2230,角色间职业划分!P:AP,23,FALSE))</f>
        <v>60</v>
      </c>
      <c r="M2230">
        <f>VLOOKUP(AA2230,角色间职业划分!P:AP,24,FALSE)</f>
        <v>0</v>
      </c>
      <c r="N2230">
        <f>VLOOKUP(AA2230,角色间职业划分!P:AP,14)*100</f>
        <v>95</v>
      </c>
      <c r="O2230">
        <f>VLOOKUP(AA2230,角色间职业划分!P:Z,9,FALSE)</f>
        <v>0</v>
      </c>
      <c r="P2230">
        <f>VLOOKUP(AA2230,角色间职业划分!P:AP,10,FALSE)</f>
        <v>0</v>
      </c>
      <c r="Q2230">
        <f>VLOOKUP(AA2230,角色间职业划分!P:AP,15,FALSE)</f>
        <v>0</v>
      </c>
      <c r="R2230">
        <f>VLOOKUP(AA2230,角色间职业划分!P:AP,16,FALSE)</f>
        <v>0</v>
      </c>
      <c r="S2230">
        <f>VLOOKUP(AA2230,角色间职业划分!P:AP,17,FALSE)</f>
        <v>0</v>
      </c>
      <c r="T2230">
        <f>VLOOKUP(AA2230,角色间职业划分!P:AP,18,FALSE)</f>
        <v>0</v>
      </c>
      <c r="U2230">
        <f>VLOOKUP(AA2230,角色间职业划分!P:AP,27,FALSE)</f>
        <v>0</v>
      </c>
      <c r="V2230">
        <f t="shared" si="343"/>
        <v>2.0000000000000018</v>
      </c>
      <c r="W2230">
        <f>VLOOKUP(AA2230,角色间职业划分!P:Q,2,FALSE)</f>
        <v>20003</v>
      </c>
      <c r="X2230">
        <f t="shared" si="348"/>
        <v>4</v>
      </c>
      <c r="Y2230">
        <f>INT(VLOOKUP(X2230,角色属性总表!AG:AH,2,FALSE)*角色属性总表!$C$38)</f>
        <v>252</v>
      </c>
      <c r="AA2230">
        <f t="shared" si="349"/>
        <v>23</v>
      </c>
      <c r="AB2230">
        <f>VLOOKUP(X2230,角色属性总表!AG:AI,2,FALSE)*VLOOKUP(角色等级属性!AA2230,角色间职业划分!P:AG,13,FALSE)/角色间职业划分!$AB$9</f>
        <v>471.57894736842104</v>
      </c>
      <c r="AC2230">
        <f>VLOOKUP(X2230,角色属性总表!AG:AI,3,FALSE)*VLOOKUP(AA2230,角色间职业划分!P:AG,8,FALSE)/角色间职业划分!$W$9</f>
        <v>699.71999999999991</v>
      </c>
      <c r="AD2230">
        <f>VLOOKUP(AA2230,角色间职业划分!P:AP,26,FALSE)</f>
        <v>0.4</v>
      </c>
      <c r="AE2230">
        <f>VLOOKUP(X2230,角色属性总表!I:Q,3,FALSE)</f>
        <v>112.89599999999999</v>
      </c>
      <c r="AF2230">
        <f>VLOOKUP(AA2230,角色间职业划分!P:AP,11,FALSE)</f>
        <v>0.32</v>
      </c>
      <c r="AG2230">
        <f t="shared" si="344"/>
        <v>45.957446808510639</v>
      </c>
      <c r="AH2230">
        <f t="shared" si="345"/>
        <v>114</v>
      </c>
      <c r="AJ2230">
        <f t="shared" si="346"/>
        <v>-68.042553191489361</v>
      </c>
      <c r="AK2230">
        <v>2226</v>
      </c>
    </row>
    <row r="2231" spans="1:37" x14ac:dyDescent="0.15">
      <c r="A2231">
        <v>2227</v>
      </c>
      <c r="B2231">
        <f>ROUND(VLOOKUP(X2231,角色属性总表!AG:AI,2,FALSE)/角色属性总表!$C$34,0)</f>
        <v>39</v>
      </c>
      <c r="C2231">
        <f>ROUND(VLOOKUP(X2231,角色属性总表!Y:AE,3,FALSE)/J2231,0)</f>
        <v>8</v>
      </c>
      <c r="D2231">
        <f>ROUND(VLOOKUP(X2231,角色属性总表!AG:AI,3,FALSE)/角色属性总表!$C$35,0)</f>
        <v>40</v>
      </c>
      <c r="E2231">
        <f t="shared" si="340"/>
        <v>202</v>
      </c>
      <c r="F2231">
        <f t="shared" si="341"/>
        <v>19</v>
      </c>
      <c r="G2231">
        <f t="shared" si="342"/>
        <v>13</v>
      </c>
      <c r="H2231">
        <v>0</v>
      </c>
      <c r="I2231">
        <f t="shared" si="347"/>
        <v>3</v>
      </c>
      <c r="J2231">
        <f>VLOOKUP(AA2231,角色间职业划分!P:AP,20,FALSE)</f>
        <v>9</v>
      </c>
      <c r="K2231">
        <f>IF(X2231=500,100,VLOOKUP(AA2231,角色间职业划分!P:AP,22,FALSE))</f>
        <v>100</v>
      </c>
      <c r="L2231">
        <f>IF(X2231=500,K2231,VLOOKUP(AA2231,角色间职业划分!P:AP,23,FALSE))</f>
        <v>60</v>
      </c>
      <c r="M2231">
        <f>VLOOKUP(AA2231,角色间职业划分!P:AP,24,FALSE)</f>
        <v>0</v>
      </c>
      <c r="N2231">
        <f>VLOOKUP(AA2231,角色间职业划分!P:AP,14)*100</f>
        <v>95</v>
      </c>
      <c r="O2231">
        <f>VLOOKUP(AA2231,角色间职业划分!P:Z,9,FALSE)</f>
        <v>0</v>
      </c>
      <c r="P2231">
        <f>VLOOKUP(AA2231,角色间职业划分!P:AP,10,FALSE)</f>
        <v>0</v>
      </c>
      <c r="Q2231">
        <f>VLOOKUP(AA2231,角色间职业划分!P:AP,15,FALSE)</f>
        <v>0</v>
      </c>
      <c r="R2231">
        <f>VLOOKUP(AA2231,角色间职业划分!P:AP,16,FALSE)</f>
        <v>0</v>
      </c>
      <c r="S2231">
        <f>VLOOKUP(AA2231,角色间职业划分!P:AP,17,FALSE)</f>
        <v>0</v>
      </c>
      <c r="T2231">
        <f>VLOOKUP(AA2231,角色间职业划分!P:AP,18,FALSE)</f>
        <v>0</v>
      </c>
      <c r="U2231">
        <f>VLOOKUP(AA2231,角色间职业划分!P:AP,27,FALSE)</f>
        <v>0</v>
      </c>
      <c r="V2231">
        <f t="shared" si="343"/>
        <v>2.0000000000000018</v>
      </c>
      <c r="W2231">
        <f>VLOOKUP(AA2231,角色间职业划分!P:Q,2,FALSE)</f>
        <v>20003</v>
      </c>
      <c r="X2231">
        <f t="shared" si="348"/>
        <v>5</v>
      </c>
      <c r="Y2231">
        <f>INT(VLOOKUP(X2231,角色属性总表!AG:AH,2,FALSE)*角色属性总表!$C$38)</f>
        <v>270</v>
      </c>
      <c r="AA2231">
        <f t="shared" si="349"/>
        <v>23</v>
      </c>
      <c r="AB2231">
        <f>VLOOKUP(X2231,角色属性总表!AG:AI,2,FALSE)*VLOOKUP(角色等级属性!AA2231,角色间职业划分!P:AG,13,FALSE)/角色间职业划分!$AB$9</f>
        <v>505.26315789473688</v>
      </c>
      <c r="AC2231">
        <f>VLOOKUP(X2231,角色属性总表!AG:AI,3,FALSE)*VLOOKUP(AA2231,角色间职业划分!P:AG,8,FALSE)/角色间职业划分!$W$9</f>
        <v>749.69999999999982</v>
      </c>
      <c r="AD2231">
        <f>VLOOKUP(AA2231,角色间职业划分!P:AP,26,FALSE)</f>
        <v>0.4</v>
      </c>
      <c r="AE2231">
        <f>VLOOKUP(X2231,角色属性总表!I:Q,3,FALSE)</f>
        <v>120.96000000000001</v>
      </c>
      <c r="AF2231">
        <f>VLOOKUP(AA2231,角色间职业划分!P:AP,11,FALSE)</f>
        <v>0.32</v>
      </c>
      <c r="AG2231">
        <f t="shared" si="344"/>
        <v>64.715053131586458</v>
      </c>
      <c r="AH2231">
        <f t="shared" si="345"/>
        <v>120</v>
      </c>
      <c r="AJ2231">
        <f t="shared" si="346"/>
        <v>-55.284946868413542</v>
      </c>
      <c r="AK2231">
        <v>2227</v>
      </c>
    </row>
    <row r="2232" spans="1:37" x14ac:dyDescent="0.15">
      <c r="A2232">
        <v>2228</v>
      </c>
      <c r="B2232">
        <f>ROUND(VLOOKUP(X2232,角色属性总表!AG:AI,2,FALSE)/角色属性总表!$C$34,0)</f>
        <v>41</v>
      </c>
      <c r="C2232">
        <f>ROUND(VLOOKUP(X2232,角色属性总表!Y:AE,3,FALSE)/J2232,0)</f>
        <v>9</v>
      </c>
      <c r="D2232">
        <f>ROUND(VLOOKUP(X2232,角色属性总表!AG:AI,3,FALSE)/角色属性总表!$C$35,0)</f>
        <v>43</v>
      </c>
      <c r="E2232">
        <f t="shared" si="340"/>
        <v>215</v>
      </c>
      <c r="F2232">
        <f t="shared" si="341"/>
        <v>19</v>
      </c>
      <c r="G2232">
        <f t="shared" si="342"/>
        <v>13</v>
      </c>
      <c r="H2232">
        <v>0</v>
      </c>
      <c r="I2232">
        <f t="shared" si="347"/>
        <v>3</v>
      </c>
      <c r="J2232">
        <f>VLOOKUP(AA2232,角色间职业划分!P:AP,20,FALSE)</f>
        <v>9</v>
      </c>
      <c r="K2232">
        <f>IF(X2232=500,100,VLOOKUP(AA2232,角色间职业划分!P:AP,22,FALSE))</f>
        <v>100</v>
      </c>
      <c r="L2232">
        <f>IF(X2232=500,K2232,VLOOKUP(AA2232,角色间职业划分!P:AP,23,FALSE))</f>
        <v>60</v>
      </c>
      <c r="M2232">
        <f>VLOOKUP(AA2232,角色间职业划分!P:AP,24,FALSE)</f>
        <v>0</v>
      </c>
      <c r="N2232">
        <f>VLOOKUP(AA2232,角色间职业划分!P:AP,14)*100</f>
        <v>95</v>
      </c>
      <c r="O2232">
        <f>VLOOKUP(AA2232,角色间职业划分!P:Z,9,FALSE)</f>
        <v>0</v>
      </c>
      <c r="P2232">
        <f>VLOOKUP(AA2232,角色间职业划分!P:AP,10,FALSE)</f>
        <v>0</v>
      </c>
      <c r="Q2232">
        <f>VLOOKUP(AA2232,角色间职业划分!P:AP,15,FALSE)</f>
        <v>0</v>
      </c>
      <c r="R2232">
        <f>VLOOKUP(AA2232,角色间职业划分!P:AP,16,FALSE)</f>
        <v>0</v>
      </c>
      <c r="S2232">
        <f>VLOOKUP(AA2232,角色间职业划分!P:AP,17,FALSE)</f>
        <v>0</v>
      </c>
      <c r="T2232">
        <f>VLOOKUP(AA2232,角色间职业划分!P:AP,18,FALSE)</f>
        <v>0</v>
      </c>
      <c r="U2232">
        <f>VLOOKUP(AA2232,角色间职业划分!P:AP,27,FALSE)</f>
        <v>0</v>
      </c>
      <c r="V2232">
        <f t="shared" si="343"/>
        <v>2.0000000000000018</v>
      </c>
      <c r="W2232">
        <f>VLOOKUP(AA2232,角色间职业划分!P:Q,2,FALSE)</f>
        <v>20003</v>
      </c>
      <c r="X2232">
        <f t="shared" si="348"/>
        <v>6</v>
      </c>
      <c r="Y2232">
        <f>INT(VLOOKUP(X2232,角色属性总表!AG:AH,2,FALSE)*角色属性总表!$C$38)</f>
        <v>288</v>
      </c>
      <c r="AA2232">
        <f t="shared" si="349"/>
        <v>23</v>
      </c>
      <c r="AB2232">
        <f>VLOOKUP(X2232,角色属性总表!AG:AI,2,FALSE)*VLOOKUP(角色等级属性!AA2232,角色间职业划分!P:AG,13,FALSE)/角色间职业划分!$AB$9</f>
        <v>538.94736842105272</v>
      </c>
      <c r="AC2232">
        <f>VLOOKUP(X2232,角色属性总表!AG:AI,3,FALSE)*VLOOKUP(AA2232,角色间职业划分!P:AG,8,FALSE)/角色间职业划分!$W$9</f>
        <v>799.68</v>
      </c>
      <c r="AD2232">
        <f>VLOOKUP(AA2232,角色间职业划分!P:AP,26,FALSE)</f>
        <v>0.4</v>
      </c>
      <c r="AE2232">
        <f>VLOOKUP(X2232,角色属性总表!I:Q,3,FALSE)</f>
        <v>129.024</v>
      </c>
      <c r="AF2232">
        <f>VLOOKUP(AA2232,角色间职业划分!P:AP,11,FALSE)</f>
        <v>0.32</v>
      </c>
      <c r="AG2232">
        <f t="shared" si="344"/>
        <v>85.658020979464069</v>
      </c>
      <c r="AH2232">
        <f t="shared" si="345"/>
        <v>129</v>
      </c>
      <c r="AJ2232">
        <f t="shared" si="346"/>
        <v>-43.341979020535931</v>
      </c>
      <c r="AK2232">
        <v>2228</v>
      </c>
    </row>
    <row r="2233" spans="1:37" x14ac:dyDescent="0.15">
      <c r="A2233">
        <v>2229</v>
      </c>
      <c r="B2233">
        <f>ROUND(VLOOKUP(X2233,角色属性总表!AG:AI,2,FALSE)/角色属性总表!$C$34,0)</f>
        <v>44</v>
      </c>
      <c r="C2233">
        <f>ROUND(VLOOKUP(X2233,角色属性总表!Y:AE,3,FALSE)/J2233,0)</f>
        <v>9</v>
      </c>
      <c r="D2233">
        <f>ROUND(VLOOKUP(X2233,角色属性总表!AG:AI,3,FALSE)/角色属性总表!$C$35,0)</f>
        <v>46</v>
      </c>
      <c r="E2233">
        <f t="shared" si="340"/>
        <v>229</v>
      </c>
      <c r="F2233">
        <f t="shared" si="341"/>
        <v>18</v>
      </c>
      <c r="G2233">
        <f t="shared" si="342"/>
        <v>13</v>
      </c>
      <c r="H2233">
        <v>0</v>
      </c>
      <c r="I2233">
        <f t="shared" si="347"/>
        <v>3</v>
      </c>
      <c r="J2233">
        <f>VLOOKUP(AA2233,角色间职业划分!P:AP,20,FALSE)</f>
        <v>9</v>
      </c>
      <c r="K2233">
        <f>IF(X2233=500,100,VLOOKUP(AA2233,角色间职业划分!P:AP,22,FALSE))</f>
        <v>100</v>
      </c>
      <c r="L2233">
        <f>IF(X2233=500,K2233,VLOOKUP(AA2233,角色间职业划分!P:AP,23,FALSE))</f>
        <v>60</v>
      </c>
      <c r="M2233">
        <f>VLOOKUP(AA2233,角色间职业划分!P:AP,24,FALSE)</f>
        <v>0</v>
      </c>
      <c r="N2233">
        <f>VLOOKUP(AA2233,角色间职业划分!P:AP,14)*100</f>
        <v>95</v>
      </c>
      <c r="O2233">
        <f>VLOOKUP(AA2233,角色间职业划分!P:Z,9,FALSE)</f>
        <v>0</v>
      </c>
      <c r="P2233">
        <f>VLOOKUP(AA2233,角色间职业划分!P:AP,10,FALSE)</f>
        <v>0</v>
      </c>
      <c r="Q2233">
        <f>VLOOKUP(AA2233,角色间职业划分!P:AP,15,FALSE)</f>
        <v>0</v>
      </c>
      <c r="R2233">
        <f>VLOOKUP(AA2233,角色间职业划分!P:AP,16,FALSE)</f>
        <v>0</v>
      </c>
      <c r="S2233">
        <f>VLOOKUP(AA2233,角色间职业划分!P:AP,17,FALSE)</f>
        <v>0</v>
      </c>
      <c r="T2233">
        <f>VLOOKUP(AA2233,角色间职业划分!P:AP,18,FALSE)</f>
        <v>0</v>
      </c>
      <c r="U2233">
        <f>VLOOKUP(AA2233,角色间职业划分!P:AP,27,FALSE)</f>
        <v>0</v>
      </c>
      <c r="V2233">
        <f t="shared" si="343"/>
        <v>2.0000000000000018</v>
      </c>
      <c r="W2233">
        <f>VLOOKUP(AA2233,角色间职业划分!P:Q,2,FALSE)</f>
        <v>20003</v>
      </c>
      <c r="X2233">
        <f t="shared" si="348"/>
        <v>7</v>
      </c>
      <c r="Y2233">
        <f>INT(VLOOKUP(X2233,角色属性总表!AG:AH,2,FALSE)*角色属性总表!$C$38)</f>
        <v>306</v>
      </c>
      <c r="AA2233">
        <f t="shared" si="349"/>
        <v>23</v>
      </c>
      <c r="AB2233">
        <f>VLOOKUP(X2233,角色属性总表!AG:AI,2,FALSE)*VLOOKUP(角色等级属性!AA2233,角色间职业划分!P:AG,13,FALSE)/角色间职业划分!$AB$9</f>
        <v>572.63157894736844</v>
      </c>
      <c r="AC2233">
        <f>VLOOKUP(X2233,角色属性总表!AG:AI,3,FALSE)*VLOOKUP(AA2233,角色间职业划分!P:AG,8,FALSE)/角色间职业划分!$W$9</f>
        <v>849.65999999999963</v>
      </c>
      <c r="AD2233">
        <f>VLOOKUP(AA2233,角色间职业划分!P:AP,26,FALSE)</f>
        <v>0.4</v>
      </c>
      <c r="AE2233">
        <f>VLOOKUP(X2233,角色属性总表!I:Q,3,FALSE)</f>
        <v>137.08799999999999</v>
      </c>
      <c r="AF2233">
        <f>VLOOKUP(AA2233,角色间职业划分!P:AP,11,FALSE)</f>
        <v>0.32</v>
      </c>
      <c r="AG2233">
        <f t="shared" si="344"/>
        <v>108.63177977079756</v>
      </c>
      <c r="AH2233">
        <f t="shared" si="345"/>
        <v>138</v>
      </c>
      <c r="AJ2233">
        <f t="shared" si="346"/>
        <v>-29.368220229202436</v>
      </c>
      <c r="AK2233">
        <v>2229</v>
      </c>
    </row>
    <row r="2234" spans="1:37" x14ac:dyDescent="0.15">
      <c r="A2234">
        <v>2230</v>
      </c>
      <c r="B2234">
        <f>ROUND(VLOOKUP(X2234,角色属性总表!AG:AI,2,FALSE)/角色属性总表!$C$34,0)</f>
        <v>46</v>
      </c>
      <c r="C2234">
        <f>ROUND(VLOOKUP(X2234,角色属性总表!Y:AE,3,FALSE)/J2234,0)</f>
        <v>10</v>
      </c>
      <c r="D2234">
        <f>ROUND(VLOOKUP(X2234,角色属性总表!AG:AI,3,FALSE)/角色属性总表!$C$35,0)</f>
        <v>48</v>
      </c>
      <c r="E2234">
        <f t="shared" si="340"/>
        <v>242</v>
      </c>
      <c r="F2234">
        <f t="shared" si="341"/>
        <v>19</v>
      </c>
      <c r="G2234">
        <f t="shared" si="342"/>
        <v>13</v>
      </c>
      <c r="H2234">
        <v>0</v>
      </c>
      <c r="I2234">
        <f t="shared" si="347"/>
        <v>3</v>
      </c>
      <c r="J2234">
        <f>VLOOKUP(AA2234,角色间职业划分!P:AP,20,FALSE)</f>
        <v>9</v>
      </c>
      <c r="K2234">
        <f>IF(X2234=500,100,VLOOKUP(AA2234,角色间职业划分!P:AP,22,FALSE))</f>
        <v>100</v>
      </c>
      <c r="L2234">
        <f>IF(X2234=500,K2234,VLOOKUP(AA2234,角色间职业划分!P:AP,23,FALSE))</f>
        <v>60</v>
      </c>
      <c r="M2234">
        <f>VLOOKUP(AA2234,角色间职业划分!P:AP,24,FALSE)</f>
        <v>0</v>
      </c>
      <c r="N2234">
        <f>VLOOKUP(AA2234,角色间职业划分!P:AP,14)*100</f>
        <v>95</v>
      </c>
      <c r="O2234">
        <f>VLOOKUP(AA2234,角色间职业划分!P:Z,9,FALSE)</f>
        <v>0</v>
      </c>
      <c r="P2234">
        <f>VLOOKUP(AA2234,角色间职业划分!P:AP,10,FALSE)</f>
        <v>0</v>
      </c>
      <c r="Q2234">
        <f>VLOOKUP(AA2234,角色间职业划分!P:AP,15,FALSE)</f>
        <v>0</v>
      </c>
      <c r="R2234">
        <f>VLOOKUP(AA2234,角色间职业划分!P:AP,16,FALSE)</f>
        <v>0</v>
      </c>
      <c r="S2234">
        <f>VLOOKUP(AA2234,角色间职业划分!P:AP,17,FALSE)</f>
        <v>0</v>
      </c>
      <c r="T2234">
        <f>VLOOKUP(AA2234,角色间职业划分!P:AP,18,FALSE)</f>
        <v>0</v>
      </c>
      <c r="U2234">
        <f>VLOOKUP(AA2234,角色间职业划分!P:AP,27,FALSE)</f>
        <v>0</v>
      </c>
      <c r="V2234">
        <f t="shared" si="343"/>
        <v>2.0000000000000018</v>
      </c>
      <c r="W2234">
        <f>VLOOKUP(AA2234,角色间职业划分!P:Q,2,FALSE)</f>
        <v>20003</v>
      </c>
      <c r="X2234">
        <f t="shared" si="348"/>
        <v>8</v>
      </c>
      <c r="Y2234">
        <f>INT(VLOOKUP(X2234,角色属性总表!AG:AH,2,FALSE)*角色属性总表!$C$38)</f>
        <v>324</v>
      </c>
      <c r="AA2234">
        <f t="shared" si="349"/>
        <v>23</v>
      </c>
      <c r="AB2234">
        <f>VLOOKUP(X2234,角色属性总表!AG:AI,2,FALSE)*VLOOKUP(角色等级属性!AA2234,角色间职业划分!P:AG,13,FALSE)/角色间职业划分!$AB$9</f>
        <v>606.31578947368428</v>
      </c>
      <c r="AC2234">
        <f>VLOOKUP(X2234,角色属性总表!AG:AI,3,FALSE)*VLOOKUP(AA2234,角色间职业划分!P:AG,8,FALSE)/角色间职业划分!$W$9</f>
        <v>899.64</v>
      </c>
      <c r="AD2234">
        <f>VLOOKUP(AA2234,角色间职业划分!P:AP,26,FALSE)</f>
        <v>0.4</v>
      </c>
      <c r="AE2234">
        <f>VLOOKUP(X2234,角色属性总表!I:Q,3,FALSE)</f>
        <v>145.15200000000002</v>
      </c>
      <c r="AF2234">
        <f>VLOOKUP(AA2234,角色间职业划分!P:AP,11,FALSE)</f>
        <v>0.32</v>
      </c>
      <c r="AG2234">
        <f t="shared" si="344"/>
        <v>133.51737690273509</v>
      </c>
      <c r="AH2234">
        <f t="shared" si="345"/>
        <v>144</v>
      </c>
      <c r="AJ2234">
        <f t="shared" si="346"/>
        <v>-10.482623097264906</v>
      </c>
      <c r="AK2234">
        <v>2230</v>
      </c>
    </row>
    <row r="2235" spans="1:37" x14ac:dyDescent="0.15">
      <c r="A2235">
        <v>2231</v>
      </c>
      <c r="B2235">
        <f>ROUND(VLOOKUP(X2235,角色属性总表!AG:AI,2,FALSE)/角色属性总表!$C$34,0)</f>
        <v>49</v>
      </c>
      <c r="C2235">
        <f>ROUND(VLOOKUP(X2235,角色属性总表!Y:AE,3,FALSE)/J2235,0)</f>
        <v>11</v>
      </c>
      <c r="D2235">
        <f>ROUND(VLOOKUP(X2235,角色属性总表!AG:AI,3,FALSE)/角色属性总表!$C$35,0)</f>
        <v>51</v>
      </c>
      <c r="E2235">
        <f t="shared" si="340"/>
        <v>256</v>
      </c>
      <c r="F2235">
        <f t="shared" si="341"/>
        <v>19</v>
      </c>
      <c r="G2235">
        <f t="shared" si="342"/>
        <v>13</v>
      </c>
      <c r="H2235">
        <v>0</v>
      </c>
      <c r="I2235">
        <f t="shared" si="347"/>
        <v>3</v>
      </c>
      <c r="J2235">
        <f>VLOOKUP(AA2235,角色间职业划分!P:AP,20,FALSE)</f>
        <v>9</v>
      </c>
      <c r="K2235">
        <f>IF(X2235=500,100,VLOOKUP(AA2235,角色间职业划分!P:AP,22,FALSE))</f>
        <v>100</v>
      </c>
      <c r="L2235">
        <f>IF(X2235=500,K2235,VLOOKUP(AA2235,角色间职业划分!P:AP,23,FALSE))</f>
        <v>60</v>
      </c>
      <c r="M2235">
        <f>VLOOKUP(AA2235,角色间职业划分!P:AP,24,FALSE)</f>
        <v>0</v>
      </c>
      <c r="N2235">
        <f>VLOOKUP(AA2235,角色间职业划分!P:AP,14)*100</f>
        <v>95</v>
      </c>
      <c r="O2235">
        <f>VLOOKUP(AA2235,角色间职业划分!P:Z,9,FALSE)</f>
        <v>0</v>
      </c>
      <c r="P2235">
        <f>VLOOKUP(AA2235,角色间职业划分!P:AP,10,FALSE)</f>
        <v>0</v>
      </c>
      <c r="Q2235">
        <f>VLOOKUP(AA2235,角色间职业划分!P:AP,15,FALSE)</f>
        <v>0</v>
      </c>
      <c r="R2235">
        <f>VLOOKUP(AA2235,角色间职业划分!P:AP,16,FALSE)</f>
        <v>0</v>
      </c>
      <c r="S2235">
        <f>VLOOKUP(AA2235,角色间职业划分!P:AP,17,FALSE)</f>
        <v>0</v>
      </c>
      <c r="T2235">
        <f>VLOOKUP(AA2235,角色间职业划分!P:AP,18,FALSE)</f>
        <v>0</v>
      </c>
      <c r="U2235">
        <f>VLOOKUP(AA2235,角色间职业划分!P:AP,27,FALSE)</f>
        <v>0</v>
      </c>
      <c r="V2235">
        <f t="shared" si="343"/>
        <v>2.0000000000000018</v>
      </c>
      <c r="W2235">
        <f>VLOOKUP(AA2235,角色间职业划分!P:Q,2,FALSE)</f>
        <v>20003</v>
      </c>
      <c r="X2235">
        <f t="shared" si="348"/>
        <v>9</v>
      </c>
      <c r="Y2235">
        <f>INT(VLOOKUP(X2235,角色属性总表!AG:AH,2,FALSE)*角色属性总表!$C$38)</f>
        <v>342</v>
      </c>
      <c r="AA2235">
        <f t="shared" si="349"/>
        <v>23</v>
      </c>
      <c r="AB2235">
        <f>VLOOKUP(X2235,角色属性总表!AG:AI,2,FALSE)*VLOOKUP(角色等级属性!AA2235,角色间职业划分!P:AG,13,FALSE)/角色间职业划分!$AB$9</f>
        <v>640.00000000000011</v>
      </c>
      <c r="AC2235">
        <f>VLOOKUP(X2235,角色属性总表!AG:AI,3,FALSE)*VLOOKUP(AA2235,角色间职业划分!P:AG,8,FALSE)/角色间职业划分!$W$9</f>
        <v>949.61999999999989</v>
      </c>
      <c r="AD2235">
        <f>VLOOKUP(AA2235,角色间职业划分!P:AP,26,FALSE)</f>
        <v>0.4</v>
      </c>
      <c r="AE2235">
        <f>VLOOKUP(X2235,角色属性总表!I:Q,3,FALSE)</f>
        <v>153.21599999999998</v>
      </c>
      <c r="AF2235">
        <f>VLOOKUP(AA2235,角色间职业划分!P:AP,11,FALSE)</f>
        <v>0.32</v>
      </c>
      <c r="AG2235">
        <f t="shared" si="344"/>
        <v>160.21978021978018</v>
      </c>
      <c r="AH2235">
        <f t="shared" si="345"/>
        <v>153</v>
      </c>
      <c r="AJ2235">
        <f t="shared" si="346"/>
        <v>7.2197802197801764</v>
      </c>
      <c r="AK2235">
        <v>2231</v>
      </c>
    </row>
    <row r="2236" spans="1:37" x14ac:dyDescent="0.15">
      <c r="A2236">
        <v>2232</v>
      </c>
      <c r="B2236">
        <f>ROUND(VLOOKUP(X2236,角色属性总表!AG:AI,2,FALSE)/角色属性总表!$C$34,0)</f>
        <v>51</v>
      </c>
      <c r="C2236">
        <f>ROUND(VLOOKUP(X2236,角色属性总表!Y:AE,3,FALSE)/J2236,0)</f>
        <v>12</v>
      </c>
      <c r="D2236">
        <f>ROUND(VLOOKUP(X2236,角色属性总表!AG:AI,3,FALSE)/角色属性总表!$C$35,0)</f>
        <v>54</v>
      </c>
      <c r="E2236">
        <f t="shared" si="340"/>
        <v>269</v>
      </c>
      <c r="F2236">
        <f t="shared" si="341"/>
        <v>19</v>
      </c>
      <c r="G2236">
        <f t="shared" si="342"/>
        <v>13</v>
      </c>
      <c r="H2236">
        <v>0</v>
      </c>
      <c r="I2236">
        <f t="shared" si="347"/>
        <v>3</v>
      </c>
      <c r="J2236">
        <f>VLOOKUP(AA2236,角色间职业划分!P:AP,20,FALSE)</f>
        <v>9</v>
      </c>
      <c r="K2236">
        <f>IF(X2236=500,100,VLOOKUP(AA2236,角色间职业划分!P:AP,22,FALSE))</f>
        <v>100</v>
      </c>
      <c r="L2236">
        <f>IF(X2236=500,K2236,VLOOKUP(AA2236,角色间职业划分!P:AP,23,FALSE))</f>
        <v>60</v>
      </c>
      <c r="M2236">
        <f>VLOOKUP(AA2236,角色间职业划分!P:AP,24,FALSE)</f>
        <v>0</v>
      </c>
      <c r="N2236">
        <f>VLOOKUP(AA2236,角色间职业划分!P:AP,14)*100</f>
        <v>95</v>
      </c>
      <c r="O2236">
        <f>VLOOKUP(AA2236,角色间职业划分!P:Z,9,FALSE)</f>
        <v>0</v>
      </c>
      <c r="P2236">
        <f>VLOOKUP(AA2236,角色间职业划分!P:AP,10,FALSE)</f>
        <v>0</v>
      </c>
      <c r="Q2236">
        <f>VLOOKUP(AA2236,角色间职业划分!P:AP,15,FALSE)</f>
        <v>0</v>
      </c>
      <c r="R2236">
        <f>VLOOKUP(AA2236,角色间职业划分!P:AP,16,FALSE)</f>
        <v>0</v>
      </c>
      <c r="S2236">
        <f>VLOOKUP(AA2236,角色间职业划分!P:AP,17,FALSE)</f>
        <v>0</v>
      </c>
      <c r="T2236">
        <f>VLOOKUP(AA2236,角色间职业划分!P:AP,18,FALSE)</f>
        <v>0</v>
      </c>
      <c r="U2236">
        <f>VLOOKUP(AA2236,角色间职业划分!P:AP,27,FALSE)</f>
        <v>0</v>
      </c>
      <c r="V2236">
        <f t="shared" si="343"/>
        <v>2.0000000000000018</v>
      </c>
      <c r="W2236">
        <f>VLOOKUP(AA2236,角色间职业划分!P:Q,2,FALSE)</f>
        <v>20003</v>
      </c>
      <c r="X2236">
        <f t="shared" si="348"/>
        <v>10</v>
      </c>
      <c r="Y2236">
        <f>INT(VLOOKUP(X2236,角色属性总表!AG:AH,2,FALSE)*角色属性总表!$C$38)</f>
        <v>360</v>
      </c>
      <c r="AA2236">
        <f t="shared" si="349"/>
        <v>23</v>
      </c>
      <c r="AB2236">
        <f>VLOOKUP(X2236,角色属性总表!AG:AI,2,FALSE)*VLOOKUP(角色等级属性!AA2236,角色间职业划分!P:AG,13,FALSE)/角色间职业划分!$AB$9</f>
        <v>673.68421052631584</v>
      </c>
      <c r="AC2236">
        <f>VLOOKUP(X2236,角色属性总表!AG:AI,3,FALSE)*VLOOKUP(AA2236,角色间职业划分!P:AG,8,FALSE)/角色间职业划分!$W$9</f>
        <v>999.5999999999998</v>
      </c>
      <c r="AD2236">
        <f>VLOOKUP(AA2236,角色间职业划分!P:AP,26,FALSE)</f>
        <v>0.4</v>
      </c>
      <c r="AE2236">
        <f>VLOOKUP(X2236,角色属性总表!I:Q,3,FALSE)</f>
        <v>161.28</v>
      </c>
      <c r="AF2236">
        <f>VLOOKUP(AA2236,角色间职业划分!P:AP,11,FALSE)</f>
        <v>0.32</v>
      </c>
      <c r="AG2236">
        <f t="shared" si="344"/>
        <v>188.66094212824672</v>
      </c>
      <c r="AH2236">
        <f t="shared" si="345"/>
        <v>162</v>
      </c>
      <c r="AJ2236">
        <f t="shared" si="346"/>
        <v>26.660942128246717</v>
      </c>
      <c r="AK2236">
        <v>2232</v>
      </c>
    </row>
    <row r="2237" spans="1:37" x14ac:dyDescent="0.15">
      <c r="A2237">
        <v>2233</v>
      </c>
      <c r="B2237">
        <f>ROUND(VLOOKUP(X2237,角色属性总表!AG:AI,2,FALSE)/角色属性总表!$C$34,0)</f>
        <v>54</v>
      </c>
      <c r="C2237">
        <f>ROUND(VLOOKUP(X2237,角色属性总表!Y:AE,3,FALSE)/J2237,0)</f>
        <v>12</v>
      </c>
      <c r="D2237">
        <f>ROUND(VLOOKUP(X2237,角色属性总表!AG:AI,3,FALSE)/角色属性总表!$C$35,0)</f>
        <v>56</v>
      </c>
      <c r="E2237">
        <f t="shared" si="340"/>
        <v>282</v>
      </c>
      <c r="F2237">
        <f t="shared" si="341"/>
        <v>19</v>
      </c>
      <c r="G2237">
        <f t="shared" si="342"/>
        <v>13</v>
      </c>
      <c r="H2237">
        <v>0</v>
      </c>
      <c r="I2237">
        <f t="shared" si="347"/>
        <v>3</v>
      </c>
      <c r="J2237">
        <f>VLOOKUP(AA2237,角色间职业划分!P:AP,20,FALSE)</f>
        <v>9</v>
      </c>
      <c r="K2237">
        <f>IF(X2237=500,100,VLOOKUP(AA2237,角色间职业划分!P:AP,22,FALSE))</f>
        <v>100</v>
      </c>
      <c r="L2237">
        <f>IF(X2237=500,K2237,VLOOKUP(AA2237,角色间职业划分!P:AP,23,FALSE))</f>
        <v>60</v>
      </c>
      <c r="M2237">
        <f>VLOOKUP(AA2237,角色间职业划分!P:AP,24,FALSE)</f>
        <v>0</v>
      </c>
      <c r="N2237">
        <f>VLOOKUP(AA2237,角色间职业划分!P:AP,14)*100</f>
        <v>95</v>
      </c>
      <c r="O2237">
        <f>VLOOKUP(AA2237,角色间职业划分!P:Z,9,FALSE)</f>
        <v>0</v>
      </c>
      <c r="P2237">
        <f>VLOOKUP(AA2237,角色间职业划分!P:AP,10,FALSE)</f>
        <v>0</v>
      </c>
      <c r="Q2237">
        <f>VLOOKUP(AA2237,角色间职业划分!P:AP,15,FALSE)</f>
        <v>0</v>
      </c>
      <c r="R2237">
        <f>VLOOKUP(AA2237,角色间职业划分!P:AP,16,FALSE)</f>
        <v>0</v>
      </c>
      <c r="S2237">
        <f>VLOOKUP(AA2237,角色间职业划分!P:AP,17,FALSE)</f>
        <v>0</v>
      </c>
      <c r="T2237">
        <f>VLOOKUP(AA2237,角色间职业划分!P:AP,18,FALSE)</f>
        <v>0</v>
      </c>
      <c r="U2237">
        <f>VLOOKUP(AA2237,角色间职业划分!P:AP,27,FALSE)</f>
        <v>0</v>
      </c>
      <c r="V2237">
        <f t="shared" si="343"/>
        <v>2.0000000000000018</v>
      </c>
      <c r="W2237">
        <f>VLOOKUP(AA2237,角色间职业划分!P:Q,2,FALSE)</f>
        <v>20003</v>
      </c>
      <c r="X2237">
        <f t="shared" si="348"/>
        <v>11</v>
      </c>
      <c r="Y2237">
        <f>INT(VLOOKUP(X2237,角色属性总表!AG:AH,2,FALSE)*角色属性总表!$C$38)</f>
        <v>378</v>
      </c>
      <c r="AA2237">
        <f t="shared" si="349"/>
        <v>23</v>
      </c>
      <c r="AB2237">
        <f>VLOOKUP(X2237,角色属性总表!AG:AI,2,FALSE)*VLOOKUP(角色等级属性!AA2237,角色间职业划分!P:AG,13,FALSE)/角色间职业划分!$AB$9</f>
        <v>707.36842105263167</v>
      </c>
      <c r="AC2237">
        <f>VLOOKUP(X2237,角色属性总表!AG:AI,3,FALSE)*VLOOKUP(AA2237,角色间职业划分!P:AG,8,FALSE)/角色间职业划分!$W$9</f>
        <v>1049.58</v>
      </c>
      <c r="AD2237">
        <f>VLOOKUP(AA2237,角色间职业划分!P:AP,26,FALSE)</f>
        <v>0.4</v>
      </c>
      <c r="AE2237">
        <f>VLOOKUP(X2237,角色属性总表!I:Q,3,FALSE)</f>
        <v>169.34399999999999</v>
      </c>
      <c r="AF2237">
        <f>VLOOKUP(AA2237,角色间职业划分!P:AP,11,FALSE)</f>
        <v>0.32</v>
      </c>
      <c r="AG2237">
        <f t="shared" si="344"/>
        <v>218.77538889719293</v>
      </c>
      <c r="AH2237">
        <f t="shared" si="345"/>
        <v>168</v>
      </c>
      <c r="AJ2237">
        <f t="shared" si="346"/>
        <v>50.775388897192926</v>
      </c>
      <c r="AK2237">
        <v>2233</v>
      </c>
    </row>
    <row r="2238" spans="1:37" x14ac:dyDescent="0.15">
      <c r="A2238">
        <v>2234</v>
      </c>
      <c r="B2238">
        <f>ROUND(VLOOKUP(X2238,角色属性总表!AG:AI,2,FALSE)/角色属性总表!$C$34,0)</f>
        <v>57</v>
      </c>
      <c r="C2238">
        <f>ROUND(VLOOKUP(X2238,角色属性总表!Y:AE,3,FALSE)/J2238,0)</f>
        <v>13</v>
      </c>
      <c r="D2238">
        <f>ROUND(VLOOKUP(X2238,角色属性总表!AG:AI,3,FALSE)/角色属性总表!$C$35,0)</f>
        <v>59</v>
      </c>
      <c r="E2238">
        <f t="shared" si="340"/>
        <v>296</v>
      </c>
      <c r="F2238">
        <f t="shared" si="341"/>
        <v>19</v>
      </c>
      <c r="G2238">
        <f t="shared" si="342"/>
        <v>13</v>
      </c>
      <c r="H2238">
        <v>0</v>
      </c>
      <c r="I2238">
        <f t="shared" si="347"/>
        <v>3</v>
      </c>
      <c r="J2238">
        <f>VLOOKUP(AA2238,角色间职业划分!P:AP,20,FALSE)</f>
        <v>9</v>
      </c>
      <c r="K2238">
        <f>IF(X2238=500,100,VLOOKUP(AA2238,角色间职业划分!P:AP,22,FALSE))</f>
        <v>100</v>
      </c>
      <c r="L2238">
        <f>IF(X2238=500,K2238,VLOOKUP(AA2238,角色间职业划分!P:AP,23,FALSE))</f>
        <v>60</v>
      </c>
      <c r="M2238">
        <f>VLOOKUP(AA2238,角色间职业划分!P:AP,24,FALSE)</f>
        <v>0</v>
      </c>
      <c r="N2238">
        <f>VLOOKUP(AA2238,角色间职业划分!P:AP,14)*100</f>
        <v>95</v>
      </c>
      <c r="O2238">
        <f>VLOOKUP(AA2238,角色间职业划分!P:Z,9,FALSE)</f>
        <v>0</v>
      </c>
      <c r="P2238">
        <f>VLOOKUP(AA2238,角色间职业划分!P:AP,10,FALSE)</f>
        <v>0</v>
      </c>
      <c r="Q2238">
        <f>VLOOKUP(AA2238,角色间职业划分!P:AP,15,FALSE)</f>
        <v>0</v>
      </c>
      <c r="R2238">
        <f>VLOOKUP(AA2238,角色间职业划分!P:AP,16,FALSE)</f>
        <v>0</v>
      </c>
      <c r="S2238">
        <f>VLOOKUP(AA2238,角色间职业划分!P:AP,17,FALSE)</f>
        <v>0</v>
      </c>
      <c r="T2238">
        <f>VLOOKUP(AA2238,角色间职业划分!P:AP,18,FALSE)</f>
        <v>0</v>
      </c>
      <c r="U2238">
        <f>VLOOKUP(AA2238,角色间职业划分!P:AP,27,FALSE)</f>
        <v>0</v>
      </c>
      <c r="V2238">
        <f t="shared" si="343"/>
        <v>2.0000000000000018</v>
      </c>
      <c r="W2238">
        <f>VLOOKUP(AA2238,角色间职业划分!P:Q,2,FALSE)</f>
        <v>20003</v>
      </c>
      <c r="X2238">
        <f t="shared" si="348"/>
        <v>12</v>
      </c>
      <c r="Y2238">
        <f>INT(VLOOKUP(X2238,角色属性总表!AG:AH,2,FALSE)*角色属性总表!$C$38)</f>
        <v>396</v>
      </c>
      <c r="AA2238">
        <f t="shared" si="349"/>
        <v>23</v>
      </c>
      <c r="AB2238">
        <f>VLOOKUP(X2238,角色属性总表!AG:AI,2,FALSE)*VLOOKUP(角色等级属性!AA2238,角色间职业划分!P:AG,13,FALSE)/角色间职业划分!$AB$9</f>
        <v>741.05263157894763</v>
      </c>
      <c r="AC2238">
        <f>VLOOKUP(X2238,角色属性总表!AG:AI,3,FALSE)*VLOOKUP(AA2238,角色间职业划分!P:AG,8,FALSE)/角色间职业划分!$W$9</f>
        <v>1099.56</v>
      </c>
      <c r="AD2238">
        <f>VLOOKUP(AA2238,角色间职业划分!P:AP,26,FALSE)</f>
        <v>0.4</v>
      </c>
      <c r="AE2238">
        <f>VLOOKUP(X2238,角色属性总表!I:Q,3,FALSE)</f>
        <v>177.40800000000002</v>
      </c>
      <c r="AF2238">
        <f>VLOOKUP(AA2238,角色间职业划分!P:AP,11,FALSE)</f>
        <v>0.32</v>
      </c>
      <c r="AG2238">
        <f t="shared" si="344"/>
        <v>250.50726310243272</v>
      </c>
      <c r="AH2238">
        <f t="shared" si="345"/>
        <v>177</v>
      </c>
      <c r="AJ2238">
        <f t="shared" si="346"/>
        <v>73.507263102432717</v>
      </c>
      <c r="AK2238">
        <v>2234</v>
      </c>
    </row>
    <row r="2239" spans="1:37" x14ac:dyDescent="0.15">
      <c r="A2239">
        <v>2235</v>
      </c>
      <c r="B2239">
        <f>ROUND(VLOOKUP(X2239,角色属性总表!AG:AI,2,FALSE)/角色属性总表!$C$34,0)</f>
        <v>59</v>
      </c>
      <c r="C2239">
        <f>ROUND(VLOOKUP(X2239,角色属性总表!Y:AE,3,FALSE)/J2239,0)</f>
        <v>14</v>
      </c>
      <c r="D2239">
        <f>ROUND(VLOOKUP(X2239,角色属性总表!AG:AI,3,FALSE)/角色属性总表!$C$35,0)</f>
        <v>62</v>
      </c>
      <c r="E2239">
        <f t="shared" si="340"/>
        <v>309</v>
      </c>
      <c r="F2239">
        <f t="shared" si="341"/>
        <v>19</v>
      </c>
      <c r="G2239">
        <f t="shared" si="342"/>
        <v>13</v>
      </c>
      <c r="H2239">
        <v>0</v>
      </c>
      <c r="I2239">
        <f t="shared" si="347"/>
        <v>3</v>
      </c>
      <c r="J2239">
        <f>VLOOKUP(AA2239,角色间职业划分!P:AP,20,FALSE)</f>
        <v>9</v>
      </c>
      <c r="K2239">
        <f>IF(X2239=500,100,VLOOKUP(AA2239,角色间职业划分!P:AP,22,FALSE))</f>
        <v>100</v>
      </c>
      <c r="L2239">
        <f>IF(X2239=500,K2239,VLOOKUP(AA2239,角色间职业划分!P:AP,23,FALSE))</f>
        <v>60</v>
      </c>
      <c r="M2239">
        <f>VLOOKUP(AA2239,角色间职业划分!P:AP,24,FALSE)</f>
        <v>0</v>
      </c>
      <c r="N2239">
        <f>VLOOKUP(AA2239,角色间职业划分!P:AP,14)*100</f>
        <v>95</v>
      </c>
      <c r="O2239">
        <f>VLOOKUP(AA2239,角色间职业划分!P:Z,9,FALSE)</f>
        <v>0</v>
      </c>
      <c r="P2239">
        <f>VLOOKUP(AA2239,角色间职业划分!P:AP,10,FALSE)</f>
        <v>0</v>
      </c>
      <c r="Q2239">
        <f>VLOOKUP(AA2239,角色间职业划分!P:AP,15,FALSE)</f>
        <v>0</v>
      </c>
      <c r="R2239">
        <f>VLOOKUP(AA2239,角色间职业划分!P:AP,16,FALSE)</f>
        <v>0</v>
      </c>
      <c r="S2239">
        <f>VLOOKUP(AA2239,角色间职业划分!P:AP,17,FALSE)</f>
        <v>0</v>
      </c>
      <c r="T2239">
        <f>VLOOKUP(AA2239,角色间职业划分!P:AP,18,FALSE)</f>
        <v>0</v>
      </c>
      <c r="U2239">
        <f>VLOOKUP(AA2239,角色间职业划分!P:AP,27,FALSE)</f>
        <v>0</v>
      </c>
      <c r="V2239">
        <f t="shared" si="343"/>
        <v>2.0000000000000018</v>
      </c>
      <c r="W2239">
        <f>VLOOKUP(AA2239,角色间职业划分!P:Q,2,FALSE)</f>
        <v>20003</v>
      </c>
      <c r="X2239">
        <f t="shared" si="348"/>
        <v>13</v>
      </c>
      <c r="Y2239">
        <f>INT(VLOOKUP(X2239,角色属性总表!AG:AH,2,FALSE)*角色属性总表!$C$38)</f>
        <v>414</v>
      </c>
      <c r="AA2239">
        <f t="shared" si="349"/>
        <v>23</v>
      </c>
      <c r="AB2239">
        <f>VLOOKUP(X2239,角色属性总表!AG:AI,2,FALSE)*VLOOKUP(角色等级属性!AA2239,角色间职业划分!P:AG,13,FALSE)/角色间职业划分!$AB$9</f>
        <v>774.73684210526312</v>
      </c>
      <c r="AC2239">
        <f>VLOOKUP(X2239,角色属性总表!AG:AI,3,FALSE)*VLOOKUP(AA2239,角色间职业划分!P:AG,8,FALSE)/角色间职业划分!$W$9</f>
        <v>1149.5399999999997</v>
      </c>
      <c r="AD2239">
        <f>VLOOKUP(AA2239,角色间职业划分!P:AP,26,FALSE)</f>
        <v>0.4</v>
      </c>
      <c r="AE2239">
        <f>VLOOKUP(X2239,角色属性总表!I:Q,3,FALSE)</f>
        <v>185.47199999999998</v>
      </c>
      <c r="AF2239">
        <f>VLOOKUP(AA2239,角色间职业划分!P:AP,11,FALSE)</f>
        <v>0.32</v>
      </c>
      <c r="AG2239">
        <f t="shared" si="344"/>
        <v>283.80825613434388</v>
      </c>
      <c r="AH2239">
        <f t="shared" si="345"/>
        <v>186</v>
      </c>
      <c r="AJ2239">
        <f t="shared" si="346"/>
        <v>97.808256134343878</v>
      </c>
      <c r="AK2239">
        <v>2235</v>
      </c>
    </row>
    <row r="2240" spans="1:37" x14ac:dyDescent="0.15">
      <c r="A2240">
        <v>2236</v>
      </c>
      <c r="B2240">
        <f>ROUND(VLOOKUP(X2240,角色属性总表!AG:AI,2,FALSE)/角色属性总表!$C$34,0)</f>
        <v>62</v>
      </c>
      <c r="C2240">
        <f>ROUND(VLOOKUP(X2240,角色属性总表!Y:AE,3,FALSE)/J2240,0)</f>
        <v>15</v>
      </c>
      <c r="D2240">
        <f>ROUND(VLOOKUP(X2240,角色属性总表!AG:AI,3,FALSE)/角色属性总表!$C$35,0)</f>
        <v>65</v>
      </c>
      <c r="E2240">
        <f t="shared" si="340"/>
        <v>323</v>
      </c>
      <c r="F2240">
        <f t="shared" si="341"/>
        <v>18</v>
      </c>
      <c r="G2240">
        <f t="shared" si="342"/>
        <v>13</v>
      </c>
      <c r="H2240">
        <v>0</v>
      </c>
      <c r="I2240">
        <f t="shared" si="347"/>
        <v>3</v>
      </c>
      <c r="J2240">
        <f>VLOOKUP(AA2240,角色间职业划分!P:AP,20,FALSE)</f>
        <v>9</v>
      </c>
      <c r="K2240">
        <f>IF(X2240=500,100,VLOOKUP(AA2240,角色间职业划分!P:AP,22,FALSE))</f>
        <v>100</v>
      </c>
      <c r="L2240">
        <f>IF(X2240=500,K2240,VLOOKUP(AA2240,角色间职业划分!P:AP,23,FALSE))</f>
        <v>60</v>
      </c>
      <c r="M2240">
        <f>VLOOKUP(AA2240,角色间职业划分!P:AP,24,FALSE)</f>
        <v>0</v>
      </c>
      <c r="N2240">
        <f>VLOOKUP(AA2240,角色间职业划分!P:AP,14)*100</f>
        <v>95</v>
      </c>
      <c r="O2240">
        <f>VLOOKUP(AA2240,角色间职业划分!P:Z,9,FALSE)</f>
        <v>0</v>
      </c>
      <c r="P2240">
        <f>VLOOKUP(AA2240,角色间职业划分!P:AP,10,FALSE)</f>
        <v>0</v>
      </c>
      <c r="Q2240">
        <f>VLOOKUP(AA2240,角色间职业划分!P:AP,15,FALSE)</f>
        <v>0</v>
      </c>
      <c r="R2240">
        <f>VLOOKUP(AA2240,角色间职业划分!P:AP,16,FALSE)</f>
        <v>0</v>
      </c>
      <c r="S2240">
        <f>VLOOKUP(AA2240,角色间职业划分!P:AP,17,FALSE)</f>
        <v>0</v>
      </c>
      <c r="T2240">
        <f>VLOOKUP(AA2240,角色间职业划分!P:AP,18,FALSE)</f>
        <v>0</v>
      </c>
      <c r="U2240">
        <f>VLOOKUP(AA2240,角色间职业划分!P:AP,27,FALSE)</f>
        <v>0</v>
      </c>
      <c r="V2240">
        <f t="shared" si="343"/>
        <v>2.0000000000000018</v>
      </c>
      <c r="W2240">
        <f>VLOOKUP(AA2240,角色间职业划分!P:Q,2,FALSE)</f>
        <v>20003</v>
      </c>
      <c r="X2240">
        <f t="shared" si="348"/>
        <v>14</v>
      </c>
      <c r="Y2240">
        <f>INT(VLOOKUP(X2240,角色属性总表!AG:AH,2,FALSE)*角色属性总表!$C$38)</f>
        <v>432</v>
      </c>
      <c r="AA2240">
        <f t="shared" si="349"/>
        <v>23</v>
      </c>
      <c r="AB2240">
        <f>VLOOKUP(X2240,角色属性总表!AG:AI,2,FALSE)*VLOOKUP(角色等级属性!AA2240,角色间职业划分!P:AG,13,FALSE)/角色间职业划分!$AB$9</f>
        <v>808.42105263157896</v>
      </c>
      <c r="AC2240">
        <f>VLOOKUP(X2240,角色属性总表!AG:AI,3,FALSE)*VLOOKUP(AA2240,角色间职业划分!P:AG,8,FALSE)/角色间职业划分!$W$9</f>
        <v>1199.5199999999998</v>
      </c>
      <c r="AD2240">
        <f>VLOOKUP(AA2240,角色间职业划分!P:AP,26,FALSE)</f>
        <v>0.4</v>
      </c>
      <c r="AE2240">
        <f>VLOOKUP(X2240,角色属性总表!I:Q,3,FALSE)</f>
        <v>193.536</v>
      </c>
      <c r="AF2240">
        <f>VLOOKUP(AA2240,角色间职业划分!P:AP,11,FALSE)</f>
        <v>0.32</v>
      </c>
      <c r="AG2240">
        <f t="shared" si="344"/>
        <v>318.63611346982981</v>
      </c>
      <c r="AH2240">
        <f t="shared" si="345"/>
        <v>195</v>
      </c>
      <c r="AJ2240">
        <f t="shared" si="346"/>
        <v>123.63611346982981</v>
      </c>
      <c r="AK2240">
        <v>2236</v>
      </c>
    </row>
    <row r="2241" spans="1:37" x14ac:dyDescent="0.15">
      <c r="A2241">
        <v>2237</v>
      </c>
      <c r="B2241">
        <f>ROUND(VLOOKUP(X2241,角色属性总表!AG:AI,2,FALSE)/角色属性总表!$C$34,0)</f>
        <v>64</v>
      </c>
      <c r="C2241">
        <f>ROUND(VLOOKUP(X2241,角色属性总表!Y:AE,3,FALSE)/J2241,0)</f>
        <v>16</v>
      </c>
      <c r="D2241">
        <f>ROUND(VLOOKUP(X2241,角色属性总表!AG:AI,3,FALSE)/角色属性总表!$C$35,0)</f>
        <v>67</v>
      </c>
      <c r="E2241">
        <f t="shared" si="340"/>
        <v>336</v>
      </c>
      <c r="F2241">
        <f t="shared" si="341"/>
        <v>19</v>
      </c>
      <c r="G2241">
        <f t="shared" si="342"/>
        <v>13</v>
      </c>
      <c r="H2241">
        <v>0</v>
      </c>
      <c r="I2241">
        <f t="shared" si="347"/>
        <v>3</v>
      </c>
      <c r="J2241">
        <f>VLOOKUP(AA2241,角色间职业划分!P:AP,20,FALSE)</f>
        <v>9</v>
      </c>
      <c r="K2241">
        <f>IF(X2241=500,100,VLOOKUP(AA2241,角色间职业划分!P:AP,22,FALSE))</f>
        <v>100</v>
      </c>
      <c r="L2241">
        <f>IF(X2241=500,K2241,VLOOKUP(AA2241,角色间职业划分!P:AP,23,FALSE))</f>
        <v>60</v>
      </c>
      <c r="M2241">
        <f>VLOOKUP(AA2241,角色间职业划分!P:AP,24,FALSE)</f>
        <v>0</v>
      </c>
      <c r="N2241">
        <f>VLOOKUP(AA2241,角色间职业划分!P:AP,14)*100</f>
        <v>95</v>
      </c>
      <c r="O2241">
        <f>VLOOKUP(AA2241,角色间职业划分!P:Z,9,FALSE)</f>
        <v>0</v>
      </c>
      <c r="P2241">
        <f>VLOOKUP(AA2241,角色间职业划分!P:AP,10,FALSE)</f>
        <v>0</v>
      </c>
      <c r="Q2241">
        <f>VLOOKUP(AA2241,角色间职业划分!P:AP,15,FALSE)</f>
        <v>0</v>
      </c>
      <c r="R2241">
        <f>VLOOKUP(AA2241,角色间职业划分!P:AP,16,FALSE)</f>
        <v>0</v>
      </c>
      <c r="S2241">
        <f>VLOOKUP(AA2241,角色间职业划分!P:AP,17,FALSE)</f>
        <v>0</v>
      </c>
      <c r="T2241">
        <f>VLOOKUP(AA2241,角色间职业划分!P:AP,18,FALSE)</f>
        <v>0</v>
      </c>
      <c r="U2241">
        <f>VLOOKUP(AA2241,角色间职业划分!P:AP,27,FALSE)</f>
        <v>0</v>
      </c>
      <c r="V2241">
        <f t="shared" si="343"/>
        <v>2.0000000000000018</v>
      </c>
      <c r="W2241">
        <f>VLOOKUP(AA2241,角色间职业划分!P:Q,2,FALSE)</f>
        <v>20003</v>
      </c>
      <c r="X2241">
        <f t="shared" si="348"/>
        <v>15</v>
      </c>
      <c r="Y2241">
        <f>INT(VLOOKUP(X2241,角色属性总表!AG:AH,2,FALSE)*角色属性总表!$C$38)</f>
        <v>450</v>
      </c>
      <c r="AA2241">
        <f t="shared" si="349"/>
        <v>23</v>
      </c>
      <c r="AB2241">
        <f>VLOOKUP(X2241,角色属性总表!AG:AI,2,FALSE)*VLOOKUP(角色等级属性!AA2241,角色间职业划分!P:AG,13,FALSE)/角色间职业划分!$AB$9</f>
        <v>842.1052631578948</v>
      </c>
      <c r="AC2241">
        <f>VLOOKUP(X2241,角色属性总表!AG:AI,3,FALSE)*VLOOKUP(AA2241,角色间职业划分!P:AG,8,FALSE)/角色间职业划分!$W$9</f>
        <v>1249.4999999999998</v>
      </c>
      <c r="AD2241">
        <f>VLOOKUP(AA2241,角色间职业划分!P:AP,26,FALSE)</f>
        <v>0.4</v>
      </c>
      <c r="AE2241">
        <f>VLOOKUP(X2241,角色属性总表!I:Q,3,FALSE)</f>
        <v>201.60000000000002</v>
      </c>
      <c r="AF2241">
        <f>VLOOKUP(AA2241,角色间职业划分!P:AP,11,FALSE)</f>
        <v>0.32</v>
      </c>
      <c r="AG2241">
        <f t="shared" si="344"/>
        <v>354.95352361155676</v>
      </c>
      <c r="AH2241">
        <f t="shared" si="345"/>
        <v>201</v>
      </c>
      <c r="AJ2241">
        <f t="shared" si="346"/>
        <v>153.95352361155676</v>
      </c>
      <c r="AK2241">
        <v>2237</v>
      </c>
    </row>
    <row r="2242" spans="1:37" x14ac:dyDescent="0.15">
      <c r="A2242">
        <v>2238</v>
      </c>
      <c r="B2242">
        <f>ROUND(VLOOKUP(X2242,角色属性总表!AG:AI,2,FALSE)/角色属性总表!$C$34,0)</f>
        <v>67</v>
      </c>
      <c r="C2242">
        <f>ROUND(VLOOKUP(X2242,角色属性总表!Y:AE,3,FALSE)/J2242,0)</f>
        <v>17</v>
      </c>
      <c r="D2242">
        <f>ROUND(VLOOKUP(X2242,角色属性总表!AG:AI,3,FALSE)/角色属性总表!$C$35,0)</f>
        <v>70</v>
      </c>
      <c r="E2242">
        <f t="shared" si="340"/>
        <v>350</v>
      </c>
      <c r="F2242">
        <f t="shared" si="341"/>
        <v>19</v>
      </c>
      <c r="G2242">
        <f t="shared" si="342"/>
        <v>13</v>
      </c>
      <c r="H2242">
        <v>0</v>
      </c>
      <c r="I2242">
        <f t="shared" si="347"/>
        <v>3</v>
      </c>
      <c r="J2242">
        <f>VLOOKUP(AA2242,角色间职业划分!P:AP,20,FALSE)</f>
        <v>9</v>
      </c>
      <c r="K2242">
        <f>IF(X2242=500,100,VLOOKUP(AA2242,角色间职业划分!P:AP,22,FALSE))</f>
        <v>100</v>
      </c>
      <c r="L2242">
        <f>IF(X2242=500,K2242,VLOOKUP(AA2242,角色间职业划分!P:AP,23,FALSE))</f>
        <v>60</v>
      </c>
      <c r="M2242">
        <f>VLOOKUP(AA2242,角色间职业划分!P:AP,24,FALSE)</f>
        <v>0</v>
      </c>
      <c r="N2242">
        <f>VLOOKUP(AA2242,角色间职业划分!P:AP,14)*100</f>
        <v>95</v>
      </c>
      <c r="O2242">
        <f>VLOOKUP(AA2242,角色间职业划分!P:Z,9,FALSE)</f>
        <v>0</v>
      </c>
      <c r="P2242">
        <f>VLOOKUP(AA2242,角色间职业划分!P:AP,10,FALSE)</f>
        <v>0</v>
      </c>
      <c r="Q2242">
        <f>VLOOKUP(AA2242,角色间职业划分!P:AP,15,FALSE)</f>
        <v>0</v>
      </c>
      <c r="R2242">
        <f>VLOOKUP(AA2242,角色间职业划分!P:AP,16,FALSE)</f>
        <v>0</v>
      </c>
      <c r="S2242">
        <f>VLOOKUP(AA2242,角色间职业划分!P:AP,17,FALSE)</f>
        <v>0</v>
      </c>
      <c r="T2242">
        <f>VLOOKUP(AA2242,角色间职业划分!P:AP,18,FALSE)</f>
        <v>0</v>
      </c>
      <c r="U2242">
        <f>VLOOKUP(AA2242,角色间职业划分!P:AP,27,FALSE)</f>
        <v>0</v>
      </c>
      <c r="V2242">
        <f t="shared" si="343"/>
        <v>2.0000000000000018</v>
      </c>
      <c r="W2242">
        <f>VLOOKUP(AA2242,角色间职业划分!P:Q,2,FALSE)</f>
        <v>20003</v>
      </c>
      <c r="X2242">
        <f t="shared" si="348"/>
        <v>16</v>
      </c>
      <c r="Y2242">
        <f>INT(VLOOKUP(X2242,角色属性总表!AG:AH,2,FALSE)*角色属性总表!$C$38)</f>
        <v>468</v>
      </c>
      <c r="AA2242">
        <f t="shared" si="349"/>
        <v>23</v>
      </c>
      <c r="AB2242">
        <f>VLOOKUP(X2242,角色属性总表!AG:AI,2,FALSE)*VLOOKUP(角色等级属性!AA2242,角色间职业划分!P:AG,13,FALSE)/角色间职业划分!$AB$9</f>
        <v>875.78947368421052</v>
      </c>
      <c r="AC2242">
        <f>VLOOKUP(X2242,角色属性总表!AG:AI,3,FALSE)*VLOOKUP(AA2242,角色间职业划分!P:AG,8,FALSE)/角色间职业划分!$W$9</f>
        <v>1299.4799999999998</v>
      </c>
      <c r="AD2242">
        <f>VLOOKUP(AA2242,角色间职业划分!P:AP,26,FALSE)</f>
        <v>0.4</v>
      </c>
      <c r="AE2242">
        <f>VLOOKUP(X2242,角色属性总表!I:Q,3,FALSE)</f>
        <v>209.66400000000002</v>
      </c>
      <c r="AF2242">
        <f>VLOOKUP(AA2242,角色间职业划分!P:AP,11,FALSE)</f>
        <v>0.32</v>
      </c>
      <c r="AG2242">
        <f t="shared" si="344"/>
        <v>392.72727272727269</v>
      </c>
      <c r="AH2242">
        <f t="shared" si="345"/>
        <v>210</v>
      </c>
      <c r="AJ2242">
        <f t="shared" si="346"/>
        <v>182.72727272727269</v>
      </c>
      <c r="AK2242">
        <v>2238</v>
      </c>
    </row>
    <row r="2243" spans="1:37" x14ac:dyDescent="0.15">
      <c r="A2243">
        <v>2239</v>
      </c>
      <c r="B2243">
        <f>ROUND(VLOOKUP(X2243,角色属性总表!AG:AI,2,FALSE)/角色属性总表!$C$34,0)</f>
        <v>69</v>
      </c>
      <c r="C2243">
        <f>ROUND(VLOOKUP(X2243,角色属性总表!Y:AE,3,FALSE)/J2243,0)</f>
        <v>18</v>
      </c>
      <c r="D2243">
        <f>ROUND(VLOOKUP(X2243,角色属性总表!AG:AI,3,FALSE)/角色属性总表!$C$35,0)</f>
        <v>73</v>
      </c>
      <c r="E2243">
        <f t="shared" si="340"/>
        <v>363</v>
      </c>
      <c r="F2243">
        <f t="shared" si="341"/>
        <v>18</v>
      </c>
      <c r="G2243">
        <f t="shared" si="342"/>
        <v>13</v>
      </c>
      <c r="H2243">
        <v>0</v>
      </c>
      <c r="I2243">
        <f t="shared" si="347"/>
        <v>3</v>
      </c>
      <c r="J2243">
        <f>VLOOKUP(AA2243,角色间职业划分!P:AP,20,FALSE)</f>
        <v>9</v>
      </c>
      <c r="K2243">
        <f>IF(X2243=500,100,VLOOKUP(AA2243,角色间职业划分!P:AP,22,FALSE))</f>
        <v>100</v>
      </c>
      <c r="L2243">
        <f>IF(X2243=500,K2243,VLOOKUP(AA2243,角色间职业划分!P:AP,23,FALSE))</f>
        <v>60</v>
      </c>
      <c r="M2243">
        <f>VLOOKUP(AA2243,角色间职业划分!P:AP,24,FALSE)</f>
        <v>0</v>
      </c>
      <c r="N2243">
        <f>VLOOKUP(AA2243,角色间职业划分!P:AP,14)*100</f>
        <v>95</v>
      </c>
      <c r="O2243">
        <f>VLOOKUP(AA2243,角色间职业划分!P:Z,9,FALSE)</f>
        <v>0</v>
      </c>
      <c r="P2243">
        <f>VLOOKUP(AA2243,角色间职业划分!P:AP,10,FALSE)</f>
        <v>0</v>
      </c>
      <c r="Q2243">
        <f>VLOOKUP(AA2243,角色间职业划分!P:AP,15,FALSE)</f>
        <v>0</v>
      </c>
      <c r="R2243">
        <f>VLOOKUP(AA2243,角色间职业划分!P:AP,16,FALSE)</f>
        <v>0</v>
      </c>
      <c r="S2243">
        <f>VLOOKUP(AA2243,角色间职业划分!P:AP,17,FALSE)</f>
        <v>0</v>
      </c>
      <c r="T2243">
        <f>VLOOKUP(AA2243,角色间职业划分!P:AP,18,FALSE)</f>
        <v>0</v>
      </c>
      <c r="U2243">
        <f>VLOOKUP(AA2243,角色间职业划分!P:AP,27,FALSE)</f>
        <v>0</v>
      </c>
      <c r="V2243">
        <f t="shared" si="343"/>
        <v>2.0000000000000018</v>
      </c>
      <c r="W2243">
        <f>VLOOKUP(AA2243,角色间职业划分!P:Q,2,FALSE)</f>
        <v>20003</v>
      </c>
      <c r="X2243">
        <f t="shared" si="348"/>
        <v>17</v>
      </c>
      <c r="Y2243">
        <f>INT(VLOOKUP(X2243,角色属性总表!AG:AH,2,FALSE)*角色属性总表!$C$38)</f>
        <v>486</v>
      </c>
      <c r="AA2243">
        <f t="shared" si="349"/>
        <v>23</v>
      </c>
      <c r="AB2243">
        <f>VLOOKUP(X2243,角色属性总表!AG:AI,2,FALSE)*VLOOKUP(角色等级属性!AA2243,角色间职业划分!P:AG,13,FALSE)/角色间职业划分!$AB$9</f>
        <v>909.47368421052659</v>
      </c>
      <c r="AC2243">
        <f>VLOOKUP(X2243,角色属性总表!AG:AI,3,FALSE)*VLOOKUP(AA2243,角色间职业划分!P:AG,8,FALSE)/角色间职业划分!$W$9</f>
        <v>1349.4599999999998</v>
      </c>
      <c r="AD2243">
        <f>VLOOKUP(AA2243,角色间职业划分!P:AP,26,FALSE)</f>
        <v>0.4</v>
      </c>
      <c r="AE2243">
        <f>VLOOKUP(X2243,角色属性总表!I:Q,3,FALSE)</f>
        <v>217.72800000000001</v>
      </c>
      <c r="AF2243">
        <f>VLOOKUP(AA2243,角色间职业划分!P:AP,11,FALSE)</f>
        <v>0.32</v>
      </c>
      <c r="AG2243">
        <f t="shared" si="344"/>
        <v>431.9275885363067</v>
      </c>
      <c r="AH2243">
        <f t="shared" si="345"/>
        <v>219</v>
      </c>
      <c r="AJ2243">
        <f t="shared" si="346"/>
        <v>212.9275885363067</v>
      </c>
      <c r="AK2243">
        <v>2239</v>
      </c>
    </row>
    <row r="2244" spans="1:37" x14ac:dyDescent="0.15">
      <c r="A2244">
        <v>2240</v>
      </c>
      <c r="B2244">
        <f>ROUND(VLOOKUP(X2244,角色属性总表!AG:AI,2,FALSE)/角色属性总表!$C$34,0)</f>
        <v>72</v>
      </c>
      <c r="C2244">
        <f>ROUND(VLOOKUP(X2244,角色属性总表!Y:AE,3,FALSE)/J2244,0)</f>
        <v>19</v>
      </c>
      <c r="D2244">
        <f>ROUND(VLOOKUP(X2244,角色属性总表!AG:AI,3,FALSE)/角色属性总表!$C$35,0)</f>
        <v>75</v>
      </c>
      <c r="E2244">
        <f t="shared" si="340"/>
        <v>377</v>
      </c>
      <c r="F2244">
        <f t="shared" si="341"/>
        <v>19</v>
      </c>
      <c r="G2244">
        <f t="shared" si="342"/>
        <v>13</v>
      </c>
      <c r="H2244">
        <v>0</v>
      </c>
      <c r="I2244">
        <f t="shared" si="347"/>
        <v>3</v>
      </c>
      <c r="J2244">
        <f>VLOOKUP(AA2244,角色间职业划分!P:AP,20,FALSE)</f>
        <v>9</v>
      </c>
      <c r="K2244">
        <f>IF(X2244=500,100,VLOOKUP(AA2244,角色间职业划分!P:AP,22,FALSE))</f>
        <v>100</v>
      </c>
      <c r="L2244">
        <f>IF(X2244=500,K2244,VLOOKUP(AA2244,角色间职业划分!P:AP,23,FALSE))</f>
        <v>60</v>
      </c>
      <c r="M2244">
        <f>VLOOKUP(AA2244,角色间职业划分!P:AP,24,FALSE)</f>
        <v>0</v>
      </c>
      <c r="N2244">
        <f>VLOOKUP(AA2244,角色间职业划分!P:AP,14)*100</f>
        <v>95</v>
      </c>
      <c r="O2244">
        <f>VLOOKUP(AA2244,角色间职业划分!P:Z,9,FALSE)</f>
        <v>0</v>
      </c>
      <c r="P2244">
        <f>VLOOKUP(AA2244,角色间职业划分!P:AP,10,FALSE)</f>
        <v>0</v>
      </c>
      <c r="Q2244">
        <f>VLOOKUP(AA2244,角色间职业划分!P:AP,15,FALSE)</f>
        <v>0</v>
      </c>
      <c r="R2244">
        <f>VLOOKUP(AA2244,角色间职业划分!P:AP,16,FALSE)</f>
        <v>0</v>
      </c>
      <c r="S2244">
        <f>VLOOKUP(AA2244,角色间职业划分!P:AP,17,FALSE)</f>
        <v>0</v>
      </c>
      <c r="T2244">
        <f>VLOOKUP(AA2244,角色间职业划分!P:AP,18,FALSE)</f>
        <v>0</v>
      </c>
      <c r="U2244">
        <f>VLOOKUP(AA2244,角色间职业划分!P:AP,27,FALSE)</f>
        <v>0</v>
      </c>
      <c r="V2244">
        <f t="shared" si="343"/>
        <v>2.0000000000000018</v>
      </c>
      <c r="W2244">
        <f>VLOOKUP(AA2244,角色间职业划分!P:Q,2,FALSE)</f>
        <v>20003</v>
      </c>
      <c r="X2244">
        <f t="shared" si="348"/>
        <v>18</v>
      </c>
      <c r="Y2244">
        <f>INT(VLOOKUP(X2244,角色属性总表!AG:AH,2,FALSE)*角色属性总表!$C$38)</f>
        <v>504</v>
      </c>
      <c r="AA2244">
        <f t="shared" si="349"/>
        <v>23</v>
      </c>
      <c r="AB2244">
        <f>VLOOKUP(X2244,角色属性总表!AG:AI,2,FALSE)*VLOOKUP(角色等级属性!AA2244,角色间职业划分!P:AG,13,FALSE)/角色间职业划分!$AB$9</f>
        <v>943.15789473684208</v>
      </c>
      <c r="AC2244">
        <f>VLOOKUP(X2244,角色属性总表!AG:AI,3,FALSE)*VLOOKUP(AA2244,角色间职业划分!P:AG,8,FALSE)/角色间职业划分!$W$9</f>
        <v>1399.4399999999998</v>
      </c>
      <c r="AD2244">
        <f>VLOOKUP(AA2244,角色间职业划分!P:AP,26,FALSE)</f>
        <v>0.4</v>
      </c>
      <c r="AE2244">
        <f>VLOOKUP(X2244,角色属性总表!I:Q,3,FALSE)</f>
        <v>225.79199999999997</v>
      </c>
      <c r="AF2244">
        <f>VLOOKUP(AA2244,角色间职业划分!P:AP,11,FALSE)</f>
        <v>0.32</v>
      </c>
      <c r="AG2244">
        <f t="shared" si="344"/>
        <v>472.52762226874808</v>
      </c>
      <c r="AH2244">
        <f t="shared" si="345"/>
        <v>225</v>
      </c>
      <c r="AJ2244">
        <f t="shared" si="346"/>
        <v>247.52762226874808</v>
      </c>
      <c r="AK2244">
        <v>2240</v>
      </c>
    </row>
    <row r="2245" spans="1:37" x14ac:dyDescent="0.15">
      <c r="A2245">
        <v>2241</v>
      </c>
      <c r="B2245">
        <f>ROUND(VLOOKUP(X2245,角色属性总表!AG:AI,2,FALSE)/角色属性总表!$C$34,0)</f>
        <v>75</v>
      </c>
      <c r="C2245">
        <f>ROUND(VLOOKUP(X2245,角色属性总表!Y:AE,3,FALSE)/J2245,0)</f>
        <v>20</v>
      </c>
      <c r="D2245">
        <f>ROUND(VLOOKUP(X2245,角色属性总表!AG:AI,3,FALSE)/角色属性总表!$C$35,0)</f>
        <v>78</v>
      </c>
      <c r="E2245">
        <f t="shared" si="340"/>
        <v>390</v>
      </c>
      <c r="F2245">
        <f t="shared" si="341"/>
        <v>19</v>
      </c>
      <c r="G2245">
        <f t="shared" si="342"/>
        <v>13</v>
      </c>
      <c r="H2245">
        <v>0</v>
      </c>
      <c r="I2245">
        <f t="shared" si="347"/>
        <v>3</v>
      </c>
      <c r="J2245">
        <f>VLOOKUP(AA2245,角色间职业划分!P:AP,20,FALSE)</f>
        <v>9</v>
      </c>
      <c r="K2245">
        <f>IF(X2245=500,100,VLOOKUP(AA2245,角色间职业划分!P:AP,22,FALSE))</f>
        <v>100</v>
      </c>
      <c r="L2245">
        <f>IF(X2245=500,K2245,VLOOKUP(AA2245,角色间职业划分!P:AP,23,FALSE))</f>
        <v>60</v>
      </c>
      <c r="M2245">
        <f>VLOOKUP(AA2245,角色间职业划分!P:AP,24,FALSE)</f>
        <v>0</v>
      </c>
      <c r="N2245">
        <f>VLOOKUP(AA2245,角色间职业划分!P:AP,14)*100</f>
        <v>95</v>
      </c>
      <c r="O2245">
        <f>VLOOKUP(AA2245,角色间职业划分!P:Z,9,FALSE)</f>
        <v>0</v>
      </c>
      <c r="P2245">
        <f>VLOOKUP(AA2245,角色间职业划分!P:AP,10,FALSE)</f>
        <v>0</v>
      </c>
      <c r="Q2245">
        <f>VLOOKUP(AA2245,角色间职业划分!P:AP,15,FALSE)</f>
        <v>0</v>
      </c>
      <c r="R2245">
        <f>VLOOKUP(AA2245,角色间职业划分!P:AP,16,FALSE)</f>
        <v>0</v>
      </c>
      <c r="S2245">
        <f>VLOOKUP(AA2245,角色间职业划分!P:AP,17,FALSE)</f>
        <v>0</v>
      </c>
      <c r="T2245">
        <f>VLOOKUP(AA2245,角色间职业划分!P:AP,18,FALSE)</f>
        <v>0</v>
      </c>
      <c r="U2245">
        <f>VLOOKUP(AA2245,角色间职业划分!P:AP,27,FALSE)</f>
        <v>0</v>
      </c>
      <c r="V2245">
        <f t="shared" si="343"/>
        <v>2.0000000000000018</v>
      </c>
      <c r="W2245">
        <f>VLOOKUP(AA2245,角色间职业划分!P:Q,2,FALSE)</f>
        <v>20003</v>
      </c>
      <c r="X2245">
        <f t="shared" si="348"/>
        <v>19</v>
      </c>
      <c r="Y2245">
        <f>INT(VLOOKUP(X2245,角色属性总表!AG:AH,2,FALSE)*角色属性总表!$C$38)</f>
        <v>522</v>
      </c>
      <c r="AA2245">
        <f t="shared" si="349"/>
        <v>23</v>
      </c>
      <c r="AB2245">
        <f>VLOOKUP(X2245,角色属性总表!AG:AI,2,FALSE)*VLOOKUP(角色等级属性!AA2245,角色间职业划分!P:AG,13,FALSE)/角色间职业划分!$AB$9</f>
        <v>976.84210526315792</v>
      </c>
      <c r="AC2245">
        <f>VLOOKUP(X2245,角色属性总表!AG:AI,3,FALSE)*VLOOKUP(AA2245,角色间职业划分!P:AG,8,FALSE)/角色间职业划分!$W$9</f>
        <v>1449.4199999999996</v>
      </c>
      <c r="AD2245">
        <f>VLOOKUP(AA2245,角色间职业划分!P:AP,26,FALSE)</f>
        <v>0.4</v>
      </c>
      <c r="AE2245">
        <f>VLOOKUP(X2245,角色属性总表!I:Q,3,FALSE)</f>
        <v>233.85599999999999</v>
      </c>
      <c r="AF2245">
        <f>VLOOKUP(AA2245,角色间职业划分!P:AP,11,FALSE)</f>
        <v>0.32</v>
      </c>
      <c r="AG2245">
        <f t="shared" si="344"/>
        <v>514.50303347977729</v>
      </c>
      <c r="AH2245">
        <f t="shared" si="345"/>
        <v>234</v>
      </c>
      <c r="AJ2245">
        <f t="shared" si="346"/>
        <v>280.50303347977729</v>
      </c>
      <c r="AK2245">
        <v>2241</v>
      </c>
    </row>
    <row r="2246" spans="1:37" x14ac:dyDescent="0.15">
      <c r="A2246">
        <v>2242</v>
      </c>
      <c r="B2246">
        <f>ROUND(VLOOKUP(X2246,角色属性总表!AG:AI,2,FALSE)/角色属性总表!$C$34,0)</f>
        <v>77</v>
      </c>
      <c r="C2246">
        <f>ROUND(VLOOKUP(X2246,角色属性总表!Y:AE,3,FALSE)/J2246,0)</f>
        <v>21</v>
      </c>
      <c r="D2246">
        <f>ROUND(VLOOKUP(X2246,角色属性总表!AG:AI,3,FALSE)/角色属性总表!$C$35,0)</f>
        <v>81</v>
      </c>
      <c r="E2246">
        <f t="shared" ref="E2246:E2309" si="350">INT(AD2246*AB2246)</f>
        <v>404</v>
      </c>
      <c r="F2246">
        <f t="shared" ref="F2246:F2309" si="351">ROUND(AC2246/D2246,0)</f>
        <v>19</v>
      </c>
      <c r="G2246">
        <f t="shared" ref="G2246:G2309" si="352">ROUND(AB2246/B2246,0)</f>
        <v>13</v>
      </c>
      <c r="H2246">
        <v>0</v>
      </c>
      <c r="I2246">
        <f t="shared" si="347"/>
        <v>3</v>
      </c>
      <c r="J2246">
        <f>VLOOKUP(AA2246,角色间职业划分!P:AP,20,FALSE)</f>
        <v>9</v>
      </c>
      <c r="K2246">
        <f>IF(X2246=500,100,VLOOKUP(AA2246,角色间职业划分!P:AP,22,FALSE))</f>
        <v>100</v>
      </c>
      <c r="L2246">
        <f>IF(X2246=500,K2246,VLOOKUP(AA2246,角色间职业划分!P:AP,23,FALSE))</f>
        <v>60</v>
      </c>
      <c r="M2246">
        <f>VLOOKUP(AA2246,角色间职业划分!P:AP,24,FALSE)</f>
        <v>0</v>
      </c>
      <c r="N2246">
        <f>VLOOKUP(AA2246,角色间职业划分!P:AP,14)*100</f>
        <v>95</v>
      </c>
      <c r="O2246">
        <f>VLOOKUP(AA2246,角色间职业划分!P:Z,9,FALSE)</f>
        <v>0</v>
      </c>
      <c r="P2246">
        <f>VLOOKUP(AA2246,角色间职业划分!P:AP,10,FALSE)</f>
        <v>0</v>
      </c>
      <c r="Q2246">
        <f>VLOOKUP(AA2246,角色间职业划分!P:AP,15,FALSE)</f>
        <v>0</v>
      </c>
      <c r="R2246">
        <f>VLOOKUP(AA2246,角色间职业划分!P:AP,16,FALSE)</f>
        <v>0</v>
      </c>
      <c r="S2246">
        <f>VLOOKUP(AA2246,角色间职业划分!P:AP,17,FALSE)</f>
        <v>0</v>
      </c>
      <c r="T2246">
        <f>VLOOKUP(AA2246,角色间职业划分!P:AP,18,FALSE)</f>
        <v>0</v>
      </c>
      <c r="U2246">
        <f>VLOOKUP(AA2246,角色间职业划分!P:AP,27,FALSE)</f>
        <v>0</v>
      </c>
      <c r="V2246">
        <f t="shared" ref="V2246:V2309" si="353">(AF2246-AF$2)*100</f>
        <v>2.0000000000000018</v>
      </c>
      <c r="W2246">
        <f>VLOOKUP(AA2246,角色间职业划分!P:Q,2,FALSE)</f>
        <v>20003</v>
      </c>
      <c r="X2246">
        <f t="shared" si="348"/>
        <v>20</v>
      </c>
      <c r="Y2246">
        <f>INT(VLOOKUP(X2246,角色属性总表!AG:AH,2,FALSE)*角色属性总表!$C$38)</f>
        <v>540</v>
      </c>
      <c r="AA2246">
        <f t="shared" si="349"/>
        <v>23</v>
      </c>
      <c r="AB2246">
        <f>VLOOKUP(X2246,角色属性总表!AG:AI,2,FALSE)*VLOOKUP(角色等级属性!AA2246,角色间职业划分!P:AG,13,FALSE)/角色间职业划分!$AB$9</f>
        <v>1010.5263157894738</v>
      </c>
      <c r="AC2246">
        <f>VLOOKUP(X2246,角色属性总表!AG:AI,3,FALSE)*VLOOKUP(AA2246,角色间职业划分!P:AG,8,FALSE)/角色间职业划分!$W$9</f>
        <v>1499.3999999999996</v>
      </c>
      <c r="AD2246">
        <f>VLOOKUP(AA2246,角色间职业划分!P:AP,26,FALSE)</f>
        <v>0.4</v>
      </c>
      <c r="AE2246">
        <f>VLOOKUP(X2246,角色属性总表!I:Q,3,FALSE)</f>
        <v>241.92000000000002</v>
      </c>
      <c r="AF2246">
        <f>VLOOKUP(AA2246,角色间职业划分!P:AP,11,FALSE)</f>
        <v>0.32</v>
      </c>
      <c r="AG2246">
        <f t="shared" ref="AG2246:AG2309" si="354">((AF$2*X2246*X2246*180)/(SQRT(X2246*100)-AF$2*X2246))</f>
        <v>557.83165289201077</v>
      </c>
      <c r="AH2246">
        <f t="shared" ref="AH2246:AH2309" si="355">D2246*AH$2</f>
        <v>243</v>
      </c>
      <c r="AJ2246">
        <f t="shared" ref="AJ2246:AJ2309" si="356">AG2246-AH2246</f>
        <v>314.83165289201077</v>
      </c>
      <c r="AK2246">
        <v>2242</v>
      </c>
    </row>
    <row r="2247" spans="1:37" x14ac:dyDescent="0.15">
      <c r="A2247">
        <v>2243</v>
      </c>
      <c r="B2247">
        <f>ROUND(VLOOKUP(X2247,角色属性总表!AG:AI,2,FALSE)/角色属性总表!$C$34,0)</f>
        <v>80</v>
      </c>
      <c r="C2247">
        <f>ROUND(VLOOKUP(X2247,角色属性总表!Y:AE,3,FALSE)/J2247,0)</f>
        <v>22</v>
      </c>
      <c r="D2247">
        <f>ROUND(VLOOKUP(X2247,角色属性总表!AG:AI,3,FALSE)/角色属性总表!$C$35,0)</f>
        <v>83</v>
      </c>
      <c r="E2247">
        <f t="shared" si="350"/>
        <v>417</v>
      </c>
      <c r="F2247">
        <f t="shared" si="351"/>
        <v>19</v>
      </c>
      <c r="G2247">
        <f t="shared" si="352"/>
        <v>13</v>
      </c>
      <c r="H2247">
        <v>0</v>
      </c>
      <c r="I2247">
        <f t="shared" ref="I2247:I2310" si="357">I2246</f>
        <v>3</v>
      </c>
      <c r="J2247">
        <f>VLOOKUP(AA2247,角色间职业划分!P:AP,20,FALSE)</f>
        <v>9</v>
      </c>
      <c r="K2247">
        <f>IF(X2247=500,100,VLOOKUP(AA2247,角色间职业划分!P:AP,22,FALSE))</f>
        <v>100</v>
      </c>
      <c r="L2247">
        <f>IF(X2247=500,K2247,VLOOKUP(AA2247,角色间职业划分!P:AP,23,FALSE))</f>
        <v>60</v>
      </c>
      <c r="M2247">
        <f>VLOOKUP(AA2247,角色间职业划分!P:AP,24,FALSE)</f>
        <v>0</v>
      </c>
      <c r="N2247">
        <f>VLOOKUP(AA2247,角色间职业划分!P:AP,14)*100</f>
        <v>95</v>
      </c>
      <c r="O2247">
        <f>VLOOKUP(AA2247,角色间职业划分!P:Z,9,FALSE)</f>
        <v>0</v>
      </c>
      <c r="P2247">
        <f>VLOOKUP(AA2247,角色间职业划分!P:AP,10,FALSE)</f>
        <v>0</v>
      </c>
      <c r="Q2247">
        <f>VLOOKUP(AA2247,角色间职业划分!P:AP,15,FALSE)</f>
        <v>0</v>
      </c>
      <c r="R2247">
        <f>VLOOKUP(AA2247,角色间职业划分!P:AP,16,FALSE)</f>
        <v>0</v>
      </c>
      <c r="S2247">
        <f>VLOOKUP(AA2247,角色间职业划分!P:AP,17,FALSE)</f>
        <v>0</v>
      </c>
      <c r="T2247">
        <f>VLOOKUP(AA2247,角色间职业划分!P:AP,18,FALSE)</f>
        <v>0</v>
      </c>
      <c r="U2247">
        <f>VLOOKUP(AA2247,角色间职业划分!P:AP,27,FALSE)</f>
        <v>0</v>
      </c>
      <c r="V2247">
        <f t="shared" si="353"/>
        <v>2.0000000000000018</v>
      </c>
      <c r="W2247">
        <f>VLOOKUP(AA2247,角色间职业划分!P:Q,2,FALSE)</f>
        <v>20003</v>
      </c>
      <c r="X2247">
        <f t="shared" ref="X2247:X2310" si="358">IF(X2246=100,500,IF(X2246=500,1,X2246+1))</f>
        <v>21</v>
      </c>
      <c r="Y2247">
        <f>INT(VLOOKUP(X2247,角色属性总表!AG:AH,2,FALSE)*角色属性总表!$C$38)</f>
        <v>558</v>
      </c>
      <c r="AA2247">
        <f t="shared" ref="AA2247:AA2310" si="359">IF(X2247=1,AA2246+1,AA2246)</f>
        <v>23</v>
      </c>
      <c r="AB2247">
        <f>VLOOKUP(X2247,角色属性总表!AG:AI,2,FALSE)*VLOOKUP(角色等级属性!AA2247,角色间职业划分!P:AG,13,FALSE)/角色间职业划分!$AB$9</f>
        <v>1044.2105263157896</v>
      </c>
      <c r="AC2247">
        <f>VLOOKUP(X2247,角色属性总表!AG:AI,3,FALSE)*VLOOKUP(AA2247,角色间职业划分!P:AG,8,FALSE)/角色间职业划分!$W$9</f>
        <v>1549.3799999999999</v>
      </c>
      <c r="AD2247">
        <f>VLOOKUP(AA2247,角色间职业划分!P:AP,26,FALSE)</f>
        <v>0.4</v>
      </c>
      <c r="AE2247">
        <f>VLOOKUP(X2247,角色属性总表!I:Q,3,FALSE)</f>
        <v>249.98400000000004</v>
      </c>
      <c r="AF2247">
        <f>VLOOKUP(AA2247,角色间职业划分!P:AP,11,FALSE)</f>
        <v>0.32</v>
      </c>
      <c r="AG2247">
        <f t="shared" si="354"/>
        <v>602.49320538986058</v>
      </c>
      <c r="AH2247">
        <f t="shared" si="355"/>
        <v>249</v>
      </c>
      <c r="AJ2247">
        <f t="shared" si="356"/>
        <v>353.49320538986058</v>
      </c>
      <c r="AK2247">
        <v>2243</v>
      </c>
    </row>
    <row r="2248" spans="1:37" x14ac:dyDescent="0.15">
      <c r="A2248">
        <v>2244</v>
      </c>
      <c r="B2248">
        <f>ROUND(VLOOKUP(X2248,角色属性总表!AG:AI,2,FALSE)/角色属性总表!$C$34,0)</f>
        <v>82</v>
      </c>
      <c r="C2248">
        <f>ROUND(VLOOKUP(X2248,角色属性总表!Y:AE,3,FALSE)/J2248,0)</f>
        <v>23</v>
      </c>
      <c r="D2248">
        <f>ROUND(VLOOKUP(X2248,角色属性总表!AG:AI,3,FALSE)/角色属性总表!$C$35,0)</f>
        <v>86</v>
      </c>
      <c r="E2248">
        <f t="shared" si="350"/>
        <v>431</v>
      </c>
      <c r="F2248">
        <f t="shared" si="351"/>
        <v>19</v>
      </c>
      <c r="G2248">
        <f t="shared" si="352"/>
        <v>13</v>
      </c>
      <c r="H2248">
        <v>0</v>
      </c>
      <c r="I2248">
        <f t="shared" si="357"/>
        <v>3</v>
      </c>
      <c r="J2248">
        <f>VLOOKUP(AA2248,角色间职业划分!P:AP,20,FALSE)</f>
        <v>9</v>
      </c>
      <c r="K2248">
        <f>IF(X2248=500,100,VLOOKUP(AA2248,角色间职业划分!P:AP,22,FALSE))</f>
        <v>100</v>
      </c>
      <c r="L2248">
        <f>IF(X2248=500,K2248,VLOOKUP(AA2248,角色间职业划分!P:AP,23,FALSE))</f>
        <v>60</v>
      </c>
      <c r="M2248">
        <f>VLOOKUP(AA2248,角色间职业划分!P:AP,24,FALSE)</f>
        <v>0</v>
      </c>
      <c r="N2248">
        <f>VLOOKUP(AA2248,角色间职业划分!P:AP,14)*100</f>
        <v>95</v>
      </c>
      <c r="O2248">
        <f>VLOOKUP(AA2248,角色间职业划分!P:Z,9,FALSE)</f>
        <v>0</v>
      </c>
      <c r="P2248">
        <f>VLOOKUP(AA2248,角色间职业划分!P:AP,10,FALSE)</f>
        <v>0</v>
      </c>
      <c r="Q2248">
        <f>VLOOKUP(AA2248,角色间职业划分!P:AP,15,FALSE)</f>
        <v>0</v>
      </c>
      <c r="R2248">
        <f>VLOOKUP(AA2248,角色间职业划分!P:AP,16,FALSE)</f>
        <v>0</v>
      </c>
      <c r="S2248">
        <f>VLOOKUP(AA2248,角色间职业划分!P:AP,17,FALSE)</f>
        <v>0</v>
      </c>
      <c r="T2248">
        <f>VLOOKUP(AA2248,角色间职业划分!P:AP,18,FALSE)</f>
        <v>0</v>
      </c>
      <c r="U2248">
        <f>VLOOKUP(AA2248,角色间职业划分!P:AP,27,FALSE)</f>
        <v>0</v>
      </c>
      <c r="V2248">
        <f t="shared" si="353"/>
        <v>2.0000000000000018</v>
      </c>
      <c r="W2248">
        <f>VLOOKUP(AA2248,角色间职业划分!P:Q,2,FALSE)</f>
        <v>20003</v>
      </c>
      <c r="X2248">
        <f t="shared" si="358"/>
        <v>22</v>
      </c>
      <c r="Y2248">
        <f>INT(VLOOKUP(X2248,角色属性总表!AG:AH,2,FALSE)*角色属性总表!$C$38)</f>
        <v>576</v>
      </c>
      <c r="AA2248">
        <f t="shared" si="359"/>
        <v>23</v>
      </c>
      <c r="AB2248">
        <f>VLOOKUP(X2248,角色属性总表!AG:AI,2,FALSE)*VLOOKUP(角色等级属性!AA2248,角色间职业划分!P:AG,13,FALSE)/角色间职业划分!$AB$9</f>
        <v>1077.8947368421054</v>
      </c>
      <c r="AC2248">
        <f>VLOOKUP(X2248,角色属性总表!AG:AI,3,FALSE)*VLOOKUP(AA2248,角色间职业划分!P:AG,8,FALSE)/角色间职业划分!$W$9</f>
        <v>1599.36</v>
      </c>
      <c r="AD2248">
        <f>VLOOKUP(AA2248,角色间职业划分!P:AP,26,FALSE)</f>
        <v>0.4</v>
      </c>
      <c r="AE2248">
        <f>VLOOKUP(X2248,角色属性总表!I:Q,3,FALSE)</f>
        <v>258.048</v>
      </c>
      <c r="AF2248">
        <f>VLOOKUP(AA2248,角色间职业划分!P:AP,11,FALSE)</f>
        <v>0.32</v>
      </c>
      <c r="AG2248">
        <f t="shared" si="354"/>
        <v>648.46908005205398</v>
      </c>
      <c r="AH2248">
        <f t="shared" si="355"/>
        <v>258</v>
      </c>
      <c r="AJ2248">
        <f t="shared" si="356"/>
        <v>390.46908005205398</v>
      </c>
      <c r="AK2248">
        <v>2244</v>
      </c>
    </row>
    <row r="2249" spans="1:37" x14ac:dyDescent="0.15">
      <c r="A2249">
        <v>2245</v>
      </c>
      <c r="B2249">
        <f>ROUND(VLOOKUP(X2249,角色属性总表!AG:AI,2,FALSE)/角色属性总表!$C$34,0)</f>
        <v>85</v>
      </c>
      <c r="C2249">
        <f>ROUND(VLOOKUP(X2249,角色属性总表!Y:AE,3,FALSE)/J2249,0)</f>
        <v>24</v>
      </c>
      <c r="D2249">
        <f>ROUND(VLOOKUP(X2249,角色属性总表!AG:AI,3,FALSE)/角色属性总表!$C$35,0)</f>
        <v>89</v>
      </c>
      <c r="E2249">
        <f t="shared" si="350"/>
        <v>444</v>
      </c>
      <c r="F2249">
        <f t="shared" si="351"/>
        <v>19</v>
      </c>
      <c r="G2249">
        <f t="shared" si="352"/>
        <v>13</v>
      </c>
      <c r="H2249">
        <v>0</v>
      </c>
      <c r="I2249">
        <f t="shared" si="357"/>
        <v>3</v>
      </c>
      <c r="J2249">
        <f>VLOOKUP(AA2249,角色间职业划分!P:AP,20,FALSE)</f>
        <v>9</v>
      </c>
      <c r="K2249">
        <f>IF(X2249=500,100,VLOOKUP(AA2249,角色间职业划分!P:AP,22,FALSE))</f>
        <v>100</v>
      </c>
      <c r="L2249">
        <f>IF(X2249=500,K2249,VLOOKUP(AA2249,角色间职业划分!P:AP,23,FALSE))</f>
        <v>60</v>
      </c>
      <c r="M2249">
        <f>VLOOKUP(AA2249,角色间职业划分!P:AP,24,FALSE)</f>
        <v>0</v>
      </c>
      <c r="N2249">
        <f>VLOOKUP(AA2249,角色间职业划分!P:AP,14)*100</f>
        <v>95</v>
      </c>
      <c r="O2249">
        <f>VLOOKUP(AA2249,角色间职业划分!P:Z,9,FALSE)</f>
        <v>0</v>
      </c>
      <c r="P2249">
        <f>VLOOKUP(AA2249,角色间职业划分!P:AP,10,FALSE)</f>
        <v>0</v>
      </c>
      <c r="Q2249">
        <f>VLOOKUP(AA2249,角色间职业划分!P:AP,15,FALSE)</f>
        <v>0</v>
      </c>
      <c r="R2249">
        <f>VLOOKUP(AA2249,角色间职业划分!P:AP,16,FALSE)</f>
        <v>0</v>
      </c>
      <c r="S2249">
        <f>VLOOKUP(AA2249,角色间职业划分!P:AP,17,FALSE)</f>
        <v>0</v>
      </c>
      <c r="T2249">
        <f>VLOOKUP(AA2249,角色间职业划分!P:AP,18,FALSE)</f>
        <v>0</v>
      </c>
      <c r="U2249">
        <f>VLOOKUP(AA2249,角色间职业划分!P:AP,27,FALSE)</f>
        <v>0</v>
      </c>
      <c r="V2249">
        <f t="shared" si="353"/>
        <v>2.0000000000000018</v>
      </c>
      <c r="W2249">
        <f>VLOOKUP(AA2249,角色间职业划分!P:Q,2,FALSE)</f>
        <v>20003</v>
      </c>
      <c r="X2249">
        <f t="shared" si="358"/>
        <v>23</v>
      </c>
      <c r="Y2249">
        <f>INT(VLOOKUP(X2249,角色属性总表!AG:AH,2,FALSE)*角色属性总表!$C$38)</f>
        <v>594</v>
      </c>
      <c r="AA2249">
        <f t="shared" si="359"/>
        <v>23</v>
      </c>
      <c r="AB2249">
        <f>VLOOKUP(X2249,角色属性总表!AG:AI,2,FALSE)*VLOOKUP(角色等级属性!AA2249,角色间职业划分!P:AG,13,FALSE)/角色间职业划分!$AB$9</f>
        <v>1111.5789473684213</v>
      </c>
      <c r="AC2249">
        <f>VLOOKUP(X2249,角色属性总表!AG:AI,3,FALSE)*VLOOKUP(AA2249,角色间职业划分!P:AG,8,FALSE)/角色间职业划分!$W$9</f>
        <v>1649.3399999999997</v>
      </c>
      <c r="AD2249">
        <f>VLOOKUP(AA2249,角色间职业划分!P:AP,26,FALSE)</f>
        <v>0.4</v>
      </c>
      <c r="AE2249">
        <f>VLOOKUP(X2249,角色属性总表!I:Q,3,FALSE)</f>
        <v>266.11199999999997</v>
      </c>
      <c r="AF2249">
        <f>VLOOKUP(AA2249,角色间职业划分!P:AP,11,FALSE)</f>
        <v>0.32</v>
      </c>
      <c r="AG2249">
        <f t="shared" si="354"/>
        <v>695.7421374404571</v>
      </c>
      <c r="AH2249">
        <f t="shared" si="355"/>
        <v>267</v>
      </c>
      <c r="AJ2249">
        <f t="shared" si="356"/>
        <v>428.7421374404571</v>
      </c>
      <c r="AK2249">
        <v>2245</v>
      </c>
    </row>
    <row r="2250" spans="1:37" x14ac:dyDescent="0.15">
      <c r="A2250">
        <v>2246</v>
      </c>
      <c r="B2250">
        <f>ROUND(VLOOKUP(X2250,角色属性总表!AG:AI,2,FALSE)/角色属性总表!$C$34,0)</f>
        <v>87</v>
      </c>
      <c r="C2250">
        <f>ROUND(VLOOKUP(X2250,角色属性总表!Y:AE,3,FALSE)/J2250,0)</f>
        <v>25</v>
      </c>
      <c r="D2250">
        <f>ROUND(VLOOKUP(X2250,角色属性总表!AG:AI,3,FALSE)/角色属性总表!$C$35,0)</f>
        <v>91</v>
      </c>
      <c r="E2250">
        <f t="shared" si="350"/>
        <v>458</v>
      </c>
      <c r="F2250">
        <f t="shared" si="351"/>
        <v>19</v>
      </c>
      <c r="G2250">
        <f t="shared" si="352"/>
        <v>13</v>
      </c>
      <c r="H2250">
        <v>0</v>
      </c>
      <c r="I2250">
        <f t="shared" si="357"/>
        <v>3</v>
      </c>
      <c r="J2250">
        <f>VLOOKUP(AA2250,角色间职业划分!P:AP,20,FALSE)</f>
        <v>9</v>
      </c>
      <c r="K2250">
        <f>IF(X2250=500,100,VLOOKUP(AA2250,角色间职业划分!P:AP,22,FALSE))</f>
        <v>100</v>
      </c>
      <c r="L2250">
        <f>IF(X2250=500,K2250,VLOOKUP(AA2250,角色间职业划分!P:AP,23,FALSE))</f>
        <v>60</v>
      </c>
      <c r="M2250">
        <f>VLOOKUP(AA2250,角色间职业划分!P:AP,24,FALSE)</f>
        <v>0</v>
      </c>
      <c r="N2250">
        <f>VLOOKUP(AA2250,角色间职业划分!P:AP,14)*100</f>
        <v>95</v>
      </c>
      <c r="O2250">
        <f>VLOOKUP(AA2250,角色间职业划分!P:Z,9,FALSE)</f>
        <v>0</v>
      </c>
      <c r="P2250">
        <f>VLOOKUP(AA2250,角色间职业划分!P:AP,10,FALSE)</f>
        <v>0</v>
      </c>
      <c r="Q2250">
        <f>VLOOKUP(AA2250,角色间职业划分!P:AP,15,FALSE)</f>
        <v>0</v>
      </c>
      <c r="R2250">
        <f>VLOOKUP(AA2250,角色间职业划分!P:AP,16,FALSE)</f>
        <v>0</v>
      </c>
      <c r="S2250">
        <f>VLOOKUP(AA2250,角色间职业划分!P:AP,17,FALSE)</f>
        <v>0</v>
      </c>
      <c r="T2250">
        <f>VLOOKUP(AA2250,角色间职业划分!P:AP,18,FALSE)</f>
        <v>0</v>
      </c>
      <c r="U2250">
        <f>VLOOKUP(AA2250,角色间职业划分!P:AP,27,FALSE)</f>
        <v>0</v>
      </c>
      <c r="V2250">
        <f t="shared" si="353"/>
        <v>2.0000000000000018</v>
      </c>
      <c r="W2250">
        <f>VLOOKUP(AA2250,角色间职业划分!P:Q,2,FALSE)</f>
        <v>20003</v>
      </c>
      <c r="X2250">
        <f t="shared" si="358"/>
        <v>24</v>
      </c>
      <c r="Y2250">
        <f>INT(VLOOKUP(X2250,角色属性总表!AG:AH,2,FALSE)*角色属性总表!$C$38)</f>
        <v>612</v>
      </c>
      <c r="AA2250">
        <f t="shared" si="359"/>
        <v>23</v>
      </c>
      <c r="AB2250">
        <f>VLOOKUP(X2250,角色属性总表!AG:AI,2,FALSE)*VLOOKUP(角色等级属性!AA2250,角色间职业划分!P:AG,13,FALSE)/角色间职业划分!$AB$9</f>
        <v>1145.2631578947369</v>
      </c>
      <c r="AC2250">
        <f>VLOOKUP(X2250,角色属性总表!AG:AI,3,FALSE)*VLOOKUP(AA2250,角色间职业划分!P:AG,8,FALSE)/角色间职业划分!$W$9</f>
        <v>1699.3199999999993</v>
      </c>
      <c r="AD2250">
        <f>VLOOKUP(AA2250,角色间职业划分!P:AP,26,FALSE)</f>
        <v>0.4</v>
      </c>
      <c r="AE2250">
        <f>VLOOKUP(X2250,角色属性总表!I:Q,3,FALSE)</f>
        <v>274.17599999999999</v>
      </c>
      <c r="AF2250">
        <f>VLOOKUP(AA2250,角色间职业划分!P:AP,11,FALSE)</f>
        <v>0.32</v>
      </c>
      <c r="AG2250">
        <f t="shared" si="354"/>
        <v>744.2965467389613</v>
      </c>
      <c r="AH2250">
        <f t="shared" si="355"/>
        <v>273</v>
      </c>
      <c r="AJ2250">
        <f t="shared" si="356"/>
        <v>471.2965467389613</v>
      </c>
      <c r="AK2250">
        <v>2246</v>
      </c>
    </row>
    <row r="2251" spans="1:37" x14ac:dyDescent="0.15">
      <c r="A2251">
        <v>2247</v>
      </c>
      <c r="B2251">
        <f>ROUND(VLOOKUP(X2251,角色属性总表!AG:AI,2,FALSE)/角色属性总表!$C$34,0)</f>
        <v>90</v>
      </c>
      <c r="C2251">
        <f>ROUND(VLOOKUP(X2251,角色属性总表!Y:AE,3,FALSE)/J2251,0)</f>
        <v>27</v>
      </c>
      <c r="D2251">
        <f>ROUND(VLOOKUP(X2251,角色属性总表!AG:AI,3,FALSE)/角色属性总表!$C$35,0)</f>
        <v>94</v>
      </c>
      <c r="E2251">
        <f t="shared" si="350"/>
        <v>471</v>
      </c>
      <c r="F2251">
        <f t="shared" si="351"/>
        <v>19</v>
      </c>
      <c r="G2251">
        <f t="shared" si="352"/>
        <v>13</v>
      </c>
      <c r="H2251">
        <v>0</v>
      </c>
      <c r="I2251">
        <f t="shared" si="357"/>
        <v>3</v>
      </c>
      <c r="J2251">
        <f>VLOOKUP(AA2251,角色间职业划分!P:AP,20,FALSE)</f>
        <v>9</v>
      </c>
      <c r="K2251">
        <f>IF(X2251=500,100,VLOOKUP(AA2251,角色间职业划分!P:AP,22,FALSE))</f>
        <v>100</v>
      </c>
      <c r="L2251">
        <f>IF(X2251=500,K2251,VLOOKUP(AA2251,角色间职业划分!P:AP,23,FALSE))</f>
        <v>60</v>
      </c>
      <c r="M2251">
        <f>VLOOKUP(AA2251,角色间职业划分!P:AP,24,FALSE)</f>
        <v>0</v>
      </c>
      <c r="N2251">
        <f>VLOOKUP(AA2251,角色间职业划分!P:AP,14)*100</f>
        <v>95</v>
      </c>
      <c r="O2251">
        <f>VLOOKUP(AA2251,角色间职业划分!P:Z,9,FALSE)</f>
        <v>0</v>
      </c>
      <c r="P2251">
        <f>VLOOKUP(AA2251,角色间职业划分!P:AP,10,FALSE)</f>
        <v>0</v>
      </c>
      <c r="Q2251">
        <f>VLOOKUP(AA2251,角色间职业划分!P:AP,15,FALSE)</f>
        <v>0</v>
      </c>
      <c r="R2251">
        <f>VLOOKUP(AA2251,角色间职业划分!P:AP,16,FALSE)</f>
        <v>0</v>
      </c>
      <c r="S2251">
        <f>VLOOKUP(AA2251,角色间职业划分!P:AP,17,FALSE)</f>
        <v>0</v>
      </c>
      <c r="T2251">
        <f>VLOOKUP(AA2251,角色间职业划分!P:AP,18,FALSE)</f>
        <v>0</v>
      </c>
      <c r="U2251">
        <f>VLOOKUP(AA2251,角色间职业划分!P:AP,27,FALSE)</f>
        <v>0</v>
      </c>
      <c r="V2251">
        <f t="shared" si="353"/>
        <v>2.0000000000000018</v>
      </c>
      <c r="W2251">
        <f>VLOOKUP(AA2251,角色间职业划分!P:Q,2,FALSE)</f>
        <v>20003</v>
      </c>
      <c r="X2251">
        <f t="shared" si="358"/>
        <v>25</v>
      </c>
      <c r="Y2251">
        <f>INT(VLOOKUP(X2251,角色属性总表!AG:AH,2,FALSE)*角色属性总表!$C$38)</f>
        <v>630</v>
      </c>
      <c r="AA2251">
        <f t="shared" si="359"/>
        <v>23</v>
      </c>
      <c r="AB2251">
        <f>VLOOKUP(X2251,角色属性总表!AG:AI,2,FALSE)*VLOOKUP(角色等级属性!AA2251,角色间职业划分!P:AG,13,FALSE)/角色间职业划分!$AB$9</f>
        <v>1178.9473684210527</v>
      </c>
      <c r="AC2251">
        <f>VLOOKUP(X2251,角色属性总表!AG:AI,3,FALSE)*VLOOKUP(AA2251,角色间职业划分!P:AG,8,FALSE)/角色间职业划分!$W$9</f>
        <v>1749.2999999999997</v>
      </c>
      <c r="AD2251">
        <f>VLOOKUP(AA2251,角色间职业划分!P:AP,26,FALSE)</f>
        <v>0.4</v>
      </c>
      <c r="AE2251">
        <f>VLOOKUP(X2251,角色属性总表!I:Q,3,FALSE)</f>
        <v>282.24</v>
      </c>
      <c r="AF2251">
        <f>VLOOKUP(AA2251,角色间职业划分!P:AP,11,FALSE)</f>
        <v>0.32</v>
      </c>
      <c r="AG2251">
        <f t="shared" si="354"/>
        <v>794.11764705882354</v>
      </c>
      <c r="AH2251">
        <f t="shared" si="355"/>
        <v>282</v>
      </c>
      <c r="AJ2251">
        <f t="shared" si="356"/>
        <v>512.11764705882354</v>
      </c>
      <c r="AK2251">
        <v>2247</v>
      </c>
    </row>
    <row r="2252" spans="1:37" x14ac:dyDescent="0.15">
      <c r="A2252">
        <v>2248</v>
      </c>
      <c r="B2252">
        <f>ROUND(VLOOKUP(X2252,角色属性总表!AG:AI,2,FALSE)/角色属性总表!$C$34,0)</f>
        <v>93</v>
      </c>
      <c r="C2252">
        <f>ROUND(VLOOKUP(X2252,角色属性总表!Y:AE,3,FALSE)/J2252,0)</f>
        <v>28</v>
      </c>
      <c r="D2252">
        <f>ROUND(VLOOKUP(X2252,角色属性总表!AG:AI,3,FALSE)/角色属性总表!$C$35,0)</f>
        <v>97</v>
      </c>
      <c r="E2252">
        <f t="shared" si="350"/>
        <v>485</v>
      </c>
      <c r="F2252">
        <f t="shared" si="351"/>
        <v>19</v>
      </c>
      <c r="G2252">
        <f t="shared" si="352"/>
        <v>13</v>
      </c>
      <c r="H2252">
        <v>0</v>
      </c>
      <c r="I2252">
        <f t="shared" si="357"/>
        <v>3</v>
      </c>
      <c r="J2252">
        <f>VLOOKUP(AA2252,角色间职业划分!P:AP,20,FALSE)</f>
        <v>9</v>
      </c>
      <c r="K2252">
        <f>IF(X2252=500,100,VLOOKUP(AA2252,角色间职业划分!P:AP,22,FALSE))</f>
        <v>100</v>
      </c>
      <c r="L2252">
        <f>IF(X2252=500,K2252,VLOOKUP(AA2252,角色间职业划分!P:AP,23,FALSE))</f>
        <v>60</v>
      </c>
      <c r="M2252">
        <f>VLOOKUP(AA2252,角色间职业划分!P:AP,24,FALSE)</f>
        <v>0</v>
      </c>
      <c r="N2252">
        <f>VLOOKUP(AA2252,角色间职业划分!P:AP,14)*100</f>
        <v>95</v>
      </c>
      <c r="O2252">
        <f>VLOOKUP(AA2252,角色间职业划分!P:Z,9,FALSE)</f>
        <v>0</v>
      </c>
      <c r="P2252">
        <f>VLOOKUP(AA2252,角色间职业划分!P:AP,10,FALSE)</f>
        <v>0</v>
      </c>
      <c r="Q2252">
        <f>VLOOKUP(AA2252,角色间职业划分!P:AP,15,FALSE)</f>
        <v>0</v>
      </c>
      <c r="R2252">
        <f>VLOOKUP(AA2252,角色间职业划分!P:AP,16,FALSE)</f>
        <v>0</v>
      </c>
      <c r="S2252">
        <f>VLOOKUP(AA2252,角色间职业划分!P:AP,17,FALSE)</f>
        <v>0</v>
      </c>
      <c r="T2252">
        <f>VLOOKUP(AA2252,角色间职业划分!P:AP,18,FALSE)</f>
        <v>0</v>
      </c>
      <c r="U2252">
        <f>VLOOKUP(AA2252,角色间职业划分!P:AP,27,FALSE)</f>
        <v>0</v>
      </c>
      <c r="V2252">
        <f t="shared" si="353"/>
        <v>2.0000000000000018</v>
      </c>
      <c r="W2252">
        <f>VLOOKUP(AA2252,角色间职业划分!P:Q,2,FALSE)</f>
        <v>20003</v>
      </c>
      <c r="X2252">
        <f t="shared" si="358"/>
        <v>26</v>
      </c>
      <c r="Y2252">
        <f>INT(VLOOKUP(X2252,角色属性总表!AG:AH,2,FALSE)*角色属性总表!$C$38)</f>
        <v>648</v>
      </c>
      <c r="AA2252">
        <f t="shared" si="359"/>
        <v>23</v>
      </c>
      <c r="AB2252">
        <f>VLOOKUP(X2252,角色属性总表!AG:AI,2,FALSE)*VLOOKUP(角色等级属性!AA2252,角色间职业划分!P:AG,13,FALSE)/角色间职业划分!$AB$9</f>
        <v>1212.6315789473686</v>
      </c>
      <c r="AC2252">
        <f>VLOOKUP(X2252,角色属性总表!AG:AI,3,FALSE)*VLOOKUP(AA2252,角色间职业划分!P:AG,8,FALSE)/角色间职业划分!$W$9</f>
        <v>1799.28</v>
      </c>
      <c r="AD2252">
        <f>VLOOKUP(AA2252,角色间职业划分!P:AP,26,FALSE)</f>
        <v>0.4</v>
      </c>
      <c r="AE2252">
        <f>VLOOKUP(X2252,角色属性总表!I:Q,3,FALSE)</f>
        <v>290.30400000000003</v>
      </c>
      <c r="AF2252">
        <f>VLOOKUP(AA2252,角色间职业划分!P:AP,11,FALSE)</f>
        <v>0.32</v>
      </c>
      <c r="AG2252">
        <f t="shared" si="354"/>
        <v>845.19182849521496</v>
      </c>
      <c r="AH2252">
        <f t="shared" si="355"/>
        <v>291</v>
      </c>
      <c r="AJ2252">
        <f t="shared" si="356"/>
        <v>554.19182849521496</v>
      </c>
      <c r="AK2252">
        <v>2248</v>
      </c>
    </row>
    <row r="2253" spans="1:37" x14ac:dyDescent="0.15">
      <c r="A2253">
        <v>2249</v>
      </c>
      <c r="B2253">
        <f>ROUND(VLOOKUP(X2253,角色属性总表!AG:AI,2,FALSE)/角色属性总表!$C$34,0)</f>
        <v>95</v>
      </c>
      <c r="C2253">
        <f>ROUND(VLOOKUP(X2253,角色属性总表!Y:AE,3,FALSE)/J2253,0)</f>
        <v>29</v>
      </c>
      <c r="D2253">
        <f>ROUND(VLOOKUP(X2253,角色属性总表!AG:AI,3,FALSE)/角色属性总表!$C$35,0)</f>
        <v>99</v>
      </c>
      <c r="E2253">
        <f t="shared" si="350"/>
        <v>498</v>
      </c>
      <c r="F2253">
        <f t="shared" si="351"/>
        <v>19</v>
      </c>
      <c r="G2253">
        <f t="shared" si="352"/>
        <v>13</v>
      </c>
      <c r="H2253">
        <v>0</v>
      </c>
      <c r="I2253">
        <f t="shared" si="357"/>
        <v>3</v>
      </c>
      <c r="J2253">
        <f>VLOOKUP(AA2253,角色间职业划分!P:AP,20,FALSE)</f>
        <v>9</v>
      </c>
      <c r="K2253">
        <f>IF(X2253=500,100,VLOOKUP(AA2253,角色间职业划分!P:AP,22,FALSE))</f>
        <v>100</v>
      </c>
      <c r="L2253">
        <f>IF(X2253=500,K2253,VLOOKUP(AA2253,角色间职业划分!P:AP,23,FALSE))</f>
        <v>60</v>
      </c>
      <c r="M2253">
        <f>VLOOKUP(AA2253,角色间职业划分!P:AP,24,FALSE)</f>
        <v>0</v>
      </c>
      <c r="N2253">
        <f>VLOOKUP(AA2253,角色间职业划分!P:AP,14)*100</f>
        <v>95</v>
      </c>
      <c r="O2253">
        <f>VLOOKUP(AA2253,角色间职业划分!P:Z,9,FALSE)</f>
        <v>0</v>
      </c>
      <c r="P2253">
        <f>VLOOKUP(AA2253,角色间职业划分!P:AP,10,FALSE)</f>
        <v>0</v>
      </c>
      <c r="Q2253">
        <f>VLOOKUP(AA2253,角色间职业划分!P:AP,15,FALSE)</f>
        <v>0</v>
      </c>
      <c r="R2253">
        <f>VLOOKUP(AA2253,角色间职业划分!P:AP,16,FALSE)</f>
        <v>0</v>
      </c>
      <c r="S2253">
        <f>VLOOKUP(AA2253,角色间职业划分!P:AP,17,FALSE)</f>
        <v>0</v>
      </c>
      <c r="T2253">
        <f>VLOOKUP(AA2253,角色间职业划分!P:AP,18,FALSE)</f>
        <v>0</v>
      </c>
      <c r="U2253">
        <f>VLOOKUP(AA2253,角色间职业划分!P:AP,27,FALSE)</f>
        <v>0</v>
      </c>
      <c r="V2253">
        <f t="shared" si="353"/>
        <v>2.0000000000000018</v>
      </c>
      <c r="W2253">
        <f>VLOOKUP(AA2253,角色间职业划分!P:Q,2,FALSE)</f>
        <v>20003</v>
      </c>
      <c r="X2253">
        <f t="shared" si="358"/>
        <v>27</v>
      </c>
      <c r="Y2253">
        <f>INT(VLOOKUP(X2253,角色属性总表!AG:AH,2,FALSE)*角色属性总表!$C$38)</f>
        <v>666</v>
      </c>
      <c r="AA2253">
        <f t="shared" si="359"/>
        <v>23</v>
      </c>
      <c r="AB2253">
        <f>VLOOKUP(X2253,角色属性总表!AG:AI,2,FALSE)*VLOOKUP(角色等级属性!AA2253,角色间职业划分!P:AG,13,FALSE)/角色间职业划分!$AB$9</f>
        <v>1246.3157894736844</v>
      </c>
      <c r="AC2253">
        <f>VLOOKUP(X2253,角色属性总表!AG:AI,3,FALSE)*VLOOKUP(AA2253,角色间职业划分!P:AG,8,FALSE)/角色间职业划分!$W$9</f>
        <v>1849.2599999999995</v>
      </c>
      <c r="AD2253">
        <f>VLOOKUP(AA2253,角色间职业划分!P:AP,26,FALSE)</f>
        <v>0.4</v>
      </c>
      <c r="AE2253">
        <f>VLOOKUP(X2253,角色属性总表!I:Q,3,FALSE)</f>
        <v>298.36799999999999</v>
      </c>
      <c r="AF2253">
        <f>VLOOKUP(AA2253,角色间职业划分!P:AP,11,FALSE)</f>
        <v>0.32</v>
      </c>
      <c r="AG2253">
        <f t="shared" si="354"/>
        <v>897.50642946666699</v>
      </c>
      <c r="AH2253">
        <f t="shared" si="355"/>
        <v>297</v>
      </c>
      <c r="AJ2253">
        <f t="shared" si="356"/>
        <v>600.50642946666699</v>
      </c>
      <c r="AK2253">
        <v>2249</v>
      </c>
    </row>
    <row r="2254" spans="1:37" x14ac:dyDescent="0.15">
      <c r="A2254">
        <v>2250</v>
      </c>
      <c r="B2254">
        <f>ROUND(VLOOKUP(X2254,角色属性总表!AG:AI,2,FALSE)/角色属性总表!$C$34,0)</f>
        <v>98</v>
      </c>
      <c r="C2254">
        <f>ROUND(VLOOKUP(X2254,角色属性总表!Y:AE,3,FALSE)/J2254,0)</f>
        <v>30</v>
      </c>
      <c r="D2254">
        <f>ROUND(VLOOKUP(X2254,角色属性总表!AG:AI,3,FALSE)/角色属性总表!$C$35,0)</f>
        <v>102</v>
      </c>
      <c r="E2254">
        <f t="shared" si="350"/>
        <v>512</v>
      </c>
      <c r="F2254">
        <f t="shared" si="351"/>
        <v>19</v>
      </c>
      <c r="G2254">
        <f t="shared" si="352"/>
        <v>13</v>
      </c>
      <c r="H2254">
        <v>0</v>
      </c>
      <c r="I2254">
        <f t="shared" si="357"/>
        <v>3</v>
      </c>
      <c r="J2254">
        <f>VLOOKUP(AA2254,角色间职业划分!P:AP,20,FALSE)</f>
        <v>9</v>
      </c>
      <c r="K2254">
        <f>IF(X2254=500,100,VLOOKUP(AA2254,角色间职业划分!P:AP,22,FALSE))</f>
        <v>100</v>
      </c>
      <c r="L2254">
        <f>IF(X2254=500,K2254,VLOOKUP(AA2254,角色间职业划分!P:AP,23,FALSE))</f>
        <v>60</v>
      </c>
      <c r="M2254">
        <f>VLOOKUP(AA2254,角色间职业划分!P:AP,24,FALSE)</f>
        <v>0</v>
      </c>
      <c r="N2254">
        <f>VLOOKUP(AA2254,角色间职业划分!P:AP,14)*100</f>
        <v>95</v>
      </c>
      <c r="O2254">
        <f>VLOOKUP(AA2254,角色间职业划分!P:Z,9,FALSE)</f>
        <v>0</v>
      </c>
      <c r="P2254">
        <f>VLOOKUP(AA2254,角色间职业划分!P:AP,10,FALSE)</f>
        <v>0</v>
      </c>
      <c r="Q2254">
        <f>VLOOKUP(AA2254,角色间职业划分!P:AP,15,FALSE)</f>
        <v>0</v>
      </c>
      <c r="R2254">
        <f>VLOOKUP(AA2254,角色间职业划分!P:AP,16,FALSE)</f>
        <v>0</v>
      </c>
      <c r="S2254">
        <f>VLOOKUP(AA2254,角色间职业划分!P:AP,17,FALSE)</f>
        <v>0</v>
      </c>
      <c r="T2254">
        <f>VLOOKUP(AA2254,角色间职业划分!P:AP,18,FALSE)</f>
        <v>0</v>
      </c>
      <c r="U2254">
        <f>VLOOKUP(AA2254,角色间职业划分!P:AP,27,FALSE)</f>
        <v>0</v>
      </c>
      <c r="V2254">
        <f t="shared" si="353"/>
        <v>2.0000000000000018</v>
      </c>
      <c r="W2254">
        <f>VLOOKUP(AA2254,角色间职业划分!P:Q,2,FALSE)</f>
        <v>20003</v>
      </c>
      <c r="X2254">
        <f t="shared" si="358"/>
        <v>28</v>
      </c>
      <c r="Y2254">
        <f>INT(VLOOKUP(X2254,角色属性总表!AG:AH,2,FALSE)*角色属性总表!$C$38)</f>
        <v>684</v>
      </c>
      <c r="AA2254">
        <f t="shared" si="359"/>
        <v>23</v>
      </c>
      <c r="AB2254">
        <f>VLOOKUP(X2254,角色属性总表!AG:AI,2,FALSE)*VLOOKUP(角色等级属性!AA2254,角色间职业划分!P:AG,13,FALSE)/角色间职业划分!$AB$9</f>
        <v>1280.0000000000002</v>
      </c>
      <c r="AC2254">
        <f>VLOOKUP(X2254,角色属性总表!AG:AI,3,FALSE)*VLOOKUP(AA2254,角色间职业划分!P:AG,8,FALSE)/角色间职业划分!$W$9</f>
        <v>1899.2399999999998</v>
      </c>
      <c r="AD2254">
        <f>VLOOKUP(AA2254,角色间职业划分!P:AP,26,FALSE)</f>
        <v>0.4</v>
      </c>
      <c r="AE2254">
        <f>VLOOKUP(X2254,角色属性总表!I:Q,3,FALSE)</f>
        <v>306.43199999999996</v>
      </c>
      <c r="AF2254">
        <f>VLOOKUP(AA2254,角色间职业划分!P:AP,11,FALSE)</f>
        <v>0.32</v>
      </c>
      <c r="AG2254">
        <f t="shared" si="354"/>
        <v>951.04964758507606</v>
      </c>
      <c r="AH2254">
        <f t="shared" si="355"/>
        <v>306</v>
      </c>
      <c r="AJ2254">
        <f t="shared" si="356"/>
        <v>645.04964758507606</v>
      </c>
      <c r="AK2254">
        <v>2250</v>
      </c>
    </row>
    <row r="2255" spans="1:37" x14ac:dyDescent="0.15">
      <c r="A2255">
        <v>2251</v>
      </c>
      <c r="B2255">
        <f>ROUND(VLOOKUP(X2255,角色属性总表!AG:AI,2,FALSE)/角色属性总表!$C$34,0)</f>
        <v>100</v>
      </c>
      <c r="C2255">
        <f>ROUND(VLOOKUP(X2255,角色属性总表!Y:AE,3,FALSE)/J2255,0)</f>
        <v>32</v>
      </c>
      <c r="D2255">
        <f>ROUND(VLOOKUP(X2255,角色属性总表!AG:AI,3,FALSE)/角色属性总表!$C$35,0)</f>
        <v>105</v>
      </c>
      <c r="E2255">
        <f t="shared" si="350"/>
        <v>525</v>
      </c>
      <c r="F2255">
        <f t="shared" si="351"/>
        <v>19</v>
      </c>
      <c r="G2255">
        <f t="shared" si="352"/>
        <v>13</v>
      </c>
      <c r="H2255">
        <v>0</v>
      </c>
      <c r="I2255">
        <f t="shared" si="357"/>
        <v>3</v>
      </c>
      <c r="J2255">
        <f>VLOOKUP(AA2255,角色间职业划分!P:AP,20,FALSE)</f>
        <v>9</v>
      </c>
      <c r="K2255">
        <f>IF(X2255=500,100,VLOOKUP(AA2255,角色间职业划分!P:AP,22,FALSE))</f>
        <v>100</v>
      </c>
      <c r="L2255">
        <f>IF(X2255=500,K2255,VLOOKUP(AA2255,角色间职业划分!P:AP,23,FALSE))</f>
        <v>60</v>
      </c>
      <c r="M2255">
        <f>VLOOKUP(AA2255,角色间职业划分!P:AP,24,FALSE)</f>
        <v>0</v>
      </c>
      <c r="N2255">
        <f>VLOOKUP(AA2255,角色间职业划分!P:AP,14)*100</f>
        <v>95</v>
      </c>
      <c r="O2255">
        <f>VLOOKUP(AA2255,角色间职业划分!P:Z,9,FALSE)</f>
        <v>0</v>
      </c>
      <c r="P2255">
        <f>VLOOKUP(AA2255,角色间职业划分!P:AP,10,FALSE)</f>
        <v>0</v>
      </c>
      <c r="Q2255">
        <f>VLOOKUP(AA2255,角色间职业划分!P:AP,15,FALSE)</f>
        <v>0</v>
      </c>
      <c r="R2255">
        <f>VLOOKUP(AA2255,角色间职业划分!P:AP,16,FALSE)</f>
        <v>0</v>
      </c>
      <c r="S2255">
        <f>VLOOKUP(AA2255,角色间职业划分!P:AP,17,FALSE)</f>
        <v>0</v>
      </c>
      <c r="T2255">
        <f>VLOOKUP(AA2255,角色间职业划分!P:AP,18,FALSE)</f>
        <v>0</v>
      </c>
      <c r="U2255">
        <f>VLOOKUP(AA2255,角色间职业划分!P:AP,27,FALSE)</f>
        <v>0</v>
      </c>
      <c r="V2255">
        <f t="shared" si="353"/>
        <v>2.0000000000000018</v>
      </c>
      <c r="W2255">
        <f>VLOOKUP(AA2255,角色间职业划分!P:Q,2,FALSE)</f>
        <v>20003</v>
      </c>
      <c r="X2255">
        <f t="shared" si="358"/>
        <v>29</v>
      </c>
      <c r="Y2255">
        <f>INT(VLOOKUP(X2255,角色属性总表!AG:AH,2,FALSE)*角色属性总表!$C$38)</f>
        <v>702</v>
      </c>
      <c r="AA2255">
        <f t="shared" si="359"/>
        <v>23</v>
      </c>
      <c r="AB2255">
        <f>VLOOKUP(X2255,角色属性总表!AG:AI,2,FALSE)*VLOOKUP(角色等级属性!AA2255,角色间职业划分!P:AG,13,FALSE)/角色间职业划分!$AB$9</f>
        <v>1313.6842105263158</v>
      </c>
      <c r="AC2255">
        <f>VLOOKUP(X2255,角色属性总表!AG:AI,3,FALSE)*VLOOKUP(AA2255,角色间职业划分!P:AG,8,FALSE)/角色间职业划分!$W$9</f>
        <v>1949.2199999999993</v>
      </c>
      <c r="AD2255">
        <f>VLOOKUP(AA2255,角色间职业划分!P:AP,26,FALSE)</f>
        <v>0.4</v>
      </c>
      <c r="AE2255">
        <f>VLOOKUP(X2255,角色属性总表!I:Q,3,FALSE)</f>
        <v>314.49599999999998</v>
      </c>
      <c r="AF2255">
        <f>VLOOKUP(AA2255,角色间职业划分!P:AP,11,FALSE)</f>
        <v>0.32</v>
      </c>
      <c r="AG2255">
        <f t="shared" si="354"/>
        <v>1005.8104618515899</v>
      </c>
      <c r="AH2255">
        <f t="shared" si="355"/>
        <v>315</v>
      </c>
      <c r="AJ2255">
        <f t="shared" si="356"/>
        <v>690.81046185158993</v>
      </c>
      <c r="AK2255">
        <v>2251</v>
      </c>
    </row>
    <row r="2256" spans="1:37" x14ac:dyDescent="0.15">
      <c r="A2256">
        <v>2252</v>
      </c>
      <c r="B2256">
        <f>ROUND(VLOOKUP(X2256,角色属性总表!AG:AI,2,FALSE)/角色属性总表!$C$34,0)</f>
        <v>103</v>
      </c>
      <c r="C2256">
        <f>ROUND(VLOOKUP(X2256,角色属性总表!Y:AE,3,FALSE)/J2256,0)</f>
        <v>33</v>
      </c>
      <c r="D2256">
        <f>ROUND(VLOOKUP(X2256,角色属性总表!AG:AI,3,FALSE)/角色属性总表!$C$35,0)</f>
        <v>108</v>
      </c>
      <c r="E2256">
        <f t="shared" si="350"/>
        <v>538</v>
      </c>
      <c r="F2256">
        <f t="shared" si="351"/>
        <v>19</v>
      </c>
      <c r="G2256">
        <f t="shared" si="352"/>
        <v>13</v>
      </c>
      <c r="H2256">
        <v>0</v>
      </c>
      <c r="I2256">
        <f t="shared" si="357"/>
        <v>3</v>
      </c>
      <c r="J2256">
        <f>VLOOKUP(AA2256,角色间职业划分!P:AP,20,FALSE)</f>
        <v>9</v>
      </c>
      <c r="K2256">
        <f>IF(X2256=500,100,VLOOKUP(AA2256,角色间职业划分!P:AP,22,FALSE))</f>
        <v>100</v>
      </c>
      <c r="L2256">
        <f>IF(X2256=500,K2256,VLOOKUP(AA2256,角色间职业划分!P:AP,23,FALSE))</f>
        <v>60</v>
      </c>
      <c r="M2256">
        <f>VLOOKUP(AA2256,角色间职业划分!P:AP,24,FALSE)</f>
        <v>0</v>
      </c>
      <c r="N2256">
        <f>VLOOKUP(AA2256,角色间职业划分!P:AP,14)*100</f>
        <v>95</v>
      </c>
      <c r="O2256">
        <f>VLOOKUP(AA2256,角色间职业划分!P:Z,9,FALSE)</f>
        <v>0</v>
      </c>
      <c r="P2256">
        <f>VLOOKUP(AA2256,角色间职业划分!P:AP,10,FALSE)</f>
        <v>0</v>
      </c>
      <c r="Q2256">
        <f>VLOOKUP(AA2256,角色间职业划分!P:AP,15,FALSE)</f>
        <v>0</v>
      </c>
      <c r="R2256">
        <f>VLOOKUP(AA2256,角色间职业划分!P:AP,16,FALSE)</f>
        <v>0</v>
      </c>
      <c r="S2256">
        <f>VLOOKUP(AA2256,角色间职业划分!P:AP,17,FALSE)</f>
        <v>0</v>
      </c>
      <c r="T2256">
        <f>VLOOKUP(AA2256,角色间职业划分!P:AP,18,FALSE)</f>
        <v>0</v>
      </c>
      <c r="U2256">
        <f>VLOOKUP(AA2256,角色间职业划分!P:AP,27,FALSE)</f>
        <v>0</v>
      </c>
      <c r="V2256">
        <f t="shared" si="353"/>
        <v>2.0000000000000018</v>
      </c>
      <c r="W2256">
        <f>VLOOKUP(AA2256,角色间职业划分!P:Q,2,FALSE)</f>
        <v>20003</v>
      </c>
      <c r="X2256">
        <f t="shared" si="358"/>
        <v>30</v>
      </c>
      <c r="Y2256">
        <f>INT(VLOOKUP(X2256,角色属性总表!AG:AH,2,FALSE)*角色属性总表!$C$38)</f>
        <v>720</v>
      </c>
      <c r="AA2256">
        <f t="shared" si="359"/>
        <v>23</v>
      </c>
      <c r="AB2256">
        <f>VLOOKUP(X2256,角色属性总表!AG:AI,2,FALSE)*VLOOKUP(角色等级属性!AA2256,角色间职业划分!P:AG,13,FALSE)/角色间职业划分!$AB$9</f>
        <v>1347.3684210526317</v>
      </c>
      <c r="AC2256">
        <f>VLOOKUP(X2256,角色属性总表!AG:AI,3,FALSE)*VLOOKUP(AA2256,角色间职业划分!P:AG,8,FALSE)/角色间职业划分!$W$9</f>
        <v>1999.1999999999996</v>
      </c>
      <c r="AD2256">
        <f>VLOOKUP(AA2256,角色间职业划分!P:AP,26,FALSE)</f>
        <v>0.4</v>
      </c>
      <c r="AE2256">
        <f>VLOOKUP(X2256,角色属性总表!I:Q,3,FALSE)</f>
        <v>322.56</v>
      </c>
      <c r="AF2256">
        <f>VLOOKUP(AA2256,角色间职业划分!P:AP,11,FALSE)</f>
        <v>0.32</v>
      </c>
      <c r="AG2256">
        <f t="shared" si="354"/>
        <v>1061.7785643970906</v>
      </c>
      <c r="AH2256">
        <f t="shared" si="355"/>
        <v>324</v>
      </c>
      <c r="AJ2256">
        <f t="shared" si="356"/>
        <v>737.77856439709058</v>
      </c>
      <c r="AK2256">
        <v>2252</v>
      </c>
    </row>
    <row r="2257" spans="1:37" x14ac:dyDescent="0.15">
      <c r="A2257">
        <v>2253</v>
      </c>
      <c r="B2257">
        <f>ROUND(VLOOKUP(X2257,角色属性总表!AG:AI,2,FALSE)/角色属性总表!$C$34,0)</f>
        <v>105</v>
      </c>
      <c r="C2257">
        <f>ROUND(VLOOKUP(X2257,角色属性总表!Y:AE,3,FALSE)/J2257,0)</f>
        <v>34</v>
      </c>
      <c r="D2257">
        <f>ROUND(VLOOKUP(X2257,角色属性总表!AG:AI,3,FALSE)/角色属性总表!$C$35,0)</f>
        <v>110</v>
      </c>
      <c r="E2257">
        <f t="shared" si="350"/>
        <v>552</v>
      </c>
      <c r="F2257">
        <f t="shared" si="351"/>
        <v>19</v>
      </c>
      <c r="G2257">
        <f t="shared" si="352"/>
        <v>13</v>
      </c>
      <c r="H2257">
        <v>0</v>
      </c>
      <c r="I2257">
        <f t="shared" si="357"/>
        <v>3</v>
      </c>
      <c r="J2257">
        <f>VLOOKUP(AA2257,角色间职业划分!P:AP,20,FALSE)</f>
        <v>9</v>
      </c>
      <c r="K2257">
        <f>IF(X2257=500,100,VLOOKUP(AA2257,角色间职业划分!P:AP,22,FALSE))</f>
        <v>100</v>
      </c>
      <c r="L2257">
        <f>IF(X2257=500,K2257,VLOOKUP(AA2257,角色间职业划分!P:AP,23,FALSE))</f>
        <v>60</v>
      </c>
      <c r="M2257">
        <f>VLOOKUP(AA2257,角色间职业划分!P:AP,24,FALSE)</f>
        <v>0</v>
      </c>
      <c r="N2257">
        <f>VLOOKUP(AA2257,角色间职业划分!P:AP,14)*100</f>
        <v>95</v>
      </c>
      <c r="O2257">
        <f>VLOOKUP(AA2257,角色间职业划分!P:Z,9,FALSE)</f>
        <v>0</v>
      </c>
      <c r="P2257">
        <f>VLOOKUP(AA2257,角色间职业划分!P:AP,10,FALSE)</f>
        <v>0</v>
      </c>
      <c r="Q2257">
        <f>VLOOKUP(AA2257,角色间职业划分!P:AP,15,FALSE)</f>
        <v>0</v>
      </c>
      <c r="R2257">
        <f>VLOOKUP(AA2257,角色间职业划分!P:AP,16,FALSE)</f>
        <v>0</v>
      </c>
      <c r="S2257">
        <f>VLOOKUP(AA2257,角色间职业划分!P:AP,17,FALSE)</f>
        <v>0</v>
      </c>
      <c r="T2257">
        <f>VLOOKUP(AA2257,角色间职业划分!P:AP,18,FALSE)</f>
        <v>0</v>
      </c>
      <c r="U2257">
        <f>VLOOKUP(AA2257,角色间职业划分!P:AP,27,FALSE)</f>
        <v>0</v>
      </c>
      <c r="V2257">
        <f t="shared" si="353"/>
        <v>2.0000000000000018</v>
      </c>
      <c r="W2257">
        <f>VLOOKUP(AA2257,角色间职业划分!P:Q,2,FALSE)</f>
        <v>20003</v>
      </c>
      <c r="X2257">
        <f t="shared" si="358"/>
        <v>31</v>
      </c>
      <c r="Y2257">
        <f>INT(VLOOKUP(X2257,角色属性总表!AG:AH,2,FALSE)*角色属性总表!$C$38)</f>
        <v>738</v>
      </c>
      <c r="AA2257">
        <f t="shared" si="359"/>
        <v>23</v>
      </c>
      <c r="AB2257">
        <f>VLOOKUP(X2257,角色属性总表!AG:AI,2,FALSE)*VLOOKUP(角色等级属性!AA2257,角色间职业划分!P:AG,13,FALSE)/角色间职业划分!$AB$9</f>
        <v>1381.0526315789473</v>
      </c>
      <c r="AC2257">
        <f>VLOOKUP(X2257,角色属性总表!AG:AI,3,FALSE)*VLOOKUP(AA2257,角色间职业划分!P:AG,8,FALSE)/角色间职业划分!$W$9</f>
        <v>2049.1799999999994</v>
      </c>
      <c r="AD2257">
        <f>VLOOKUP(AA2257,角色间职业划分!P:AP,26,FALSE)</f>
        <v>0.4</v>
      </c>
      <c r="AE2257">
        <f>VLOOKUP(X2257,角色属性总表!I:Q,3,FALSE)</f>
        <v>330.62400000000002</v>
      </c>
      <c r="AF2257">
        <f>VLOOKUP(AA2257,角色间职业划分!P:AP,11,FALSE)</f>
        <v>0.32</v>
      </c>
      <c r="AG2257">
        <f t="shared" si="354"/>
        <v>1118.9443003165779</v>
      </c>
      <c r="AH2257">
        <f t="shared" si="355"/>
        <v>330</v>
      </c>
      <c r="AJ2257">
        <f t="shared" si="356"/>
        <v>788.94430031657794</v>
      </c>
      <c r="AK2257">
        <v>2253</v>
      </c>
    </row>
    <row r="2258" spans="1:37" x14ac:dyDescent="0.15">
      <c r="A2258">
        <v>2254</v>
      </c>
      <c r="B2258">
        <f>ROUND(VLOOKUP(X2258,角色属性总表!AG:AI,2,FALSE)/角色属性总表!$C$34,0)</f>
        <v>108</v>
      </c>
      <c r="C2258">
        <f>ROUND(VLOOKUP(X2258,角色属性总表!Y:AE,3,FALSE)/J2258,0)</f>
        <v>36</v>
      </c>
      <c r="D2258">
        <f>ROUND(VLOOKUP(X2258,角色属性总表!AG:AI,3,FALSE)/角色属性总表!$C$35,0)</f>
        <v>113</v>
      </c>
      <c r="E2258">
        <f t="shared" si="350"/>
        <v>565</v>
      </c>
      <c r="F2258">
        <f t="shared" si="351"/>
        <v>19</v>
      </c>
      <c r="G2258">
        <f t="shared" si="352"/>
        <v>13</v>
      </c>
      <c r="H2258">
        <v>0</v>
      </c>
      <c r="I2258">
        <f t="shared" si="357"/>
        <v>3</v>
      </c>
      <c r="J2258">
        <f>VLOOKUP(AA2258,角色间职业划分!P:AP,20,FALSE)</f>
        <v>9</v>
      </c>
      <c r="K2258">
        <f>IF(X2258=500,100,VLOOKUP(AA2258,角色间职业划分!P:AP,22,FALSE))</f>
        <v>100</v>
      </c>
      <c r="L2258">
        <f>IF(X2258=500,K2258,VLOOKUP(AA2258,角色间职业划分!P:AP,23,FALSE))</f>
        <v>60</v>
      </c>
      <c r="M2258">
        <f>VLOOKUP(AA2258,角色间职业划分!P:AP,24,FALSE)</f>
        <v>0</v>
      </c>
      <c r="N2258">
        <f>VLOOKUP(AA2258,角色间职业划分!P:AP,14)*100</f>
        <v>95</v>
      </c>
      <c r="O2258">
        <f>VLOOKUP(AA2258,角色间职业划分!P:Z,9,FALSE)</f>
        <v>0</v>
      </c>
      <c r="P2258">
        <f>VLOOKUP(AA2258,角色间职业划分!P:AP,10,FALSE)</f>
        <v>0</v>
      </c>
      <c r="Q2258">
        <f>VLOOKUP(AA2258,角色间职业划分!P:AP,15,FALSE)</f>
        <v>0</v>
      </c>
      <c r="R2258">
        <f>VLOOKUP(AA2258,角色间职业划分!P:AP,16,FALSE)</f>
        <v>0</v>
      </c>
      <c r="S2258">
        <f>VLOOKUP(AA2258,角色间职业划分!P:AP,17,FALSE)</f>
        <v>0</v>
      </c>
      <c r="T2258">
        <f>VLOOKUP(AA2258,角色间职业划分!P:AP,18,FALSE)</f>
        <v>0</v>
      </c>
      <c r="U2258">
        <f>VLOOKUP(AA2258,角色间职业划分!P:AP,27,FALSE)</f>
        <v>0</v>
      </c>
      <c r="V2258">
        <f t="shared" si="353"/>
        <v>2.0000000000000018</v>
      </c>
      <c r="W2258">
        <f>VLOOKUP(AA2258,角色间职业划分!P:Q,2,FALSE)</f>
        <v>20003</v>
      </c>
      <c r="X2258">
        <f t="shared" si="358"/>
        <v>32</v>
      </c>
      <c r="Y2258">
        <f>INT(VLOOKUP(X2258,角色属性总表!AG:AH,2,FALSE)*角色属性总表!$C$38)</f>
        <v>756</v>
      </c>
      <c r="AA2258">
        <f t="shared" si="359"/>
        <v>23</v>
      </c>
      <c r="AB2258">
        <f>VLOOKUP(X2258,角色属性总表!AG:AI,2,FALSE)*VLOOKUP(角色等级属性!AA2258,角色间职业划分!P:AG,13,FALSE)/角色间职业划分!$AB$9</f>
        <v>1414.7368421052633</v>
      </c>
      <c r="AC2258">
        <f>VLOOKUP(X2258,角色属性总表!AG:AI,3,FALSE)*VLOOKUP(AA2258,角色间职业划分!P:AG,8,FALSE)/角色间职业划分!$W$9</f>
        <v>2099.16</v>
      </c>
      <c r="AD2258">
        <f>VLOOKUP(AA2258,角色间职业划分!P:AP,26,FALSE)</f>
        <v>0.4</v>
      </c>
      <c r="AE2258">
        <f>VLOOKUP(X2258,角色属性总表!I:Q,3,FALSE)</f>
        <v>338.68799999999999</v>
      </c>
      <c r="AF2258">
        <f>VLOOKUP(AA2258,角色间职业划分!P:AP,11,FALSE)</f>
        <v>0.32</v>
      </c>
      <c r="AG2258">
        <f t="shared" si="354"/>
        <v>1177.2986144072111</v>
      </c>
      <c r="AH2258">
        <f t="shared" si="355"/>
        <v>339</v>
      </c>
      <c r="AJ2258">
        <f t="shared" si="356"/>
        <v>838.29861440721106</v>
      </c>
      <c r="AK2258">
        <v>2254</v>
      </c>
    </row>
    <row r="2259" spans="1:37" x14ac:dyDescent="0.15">
      <c r="A2259">
        <v>2255</v>
      </c>
      <c r="B2259">
        <f>ROUND(VLOOKUP(X2259,角色属性总表!AG:AI,2,FALSE)/角色属性总表!$C$34,0)</f>
        <v>111</v>
      </c>
      <c r="C2259">
        <f>ROUND(VLOOKUP(X2259,角色属性总表!Y:AE,3,FALSE)/J2259,0)</f>
        <v>37</v>
      </c>
      <c r="D2259">
        <f>ROUND(VLOOKUP(X2259,角色属性总表!AG:AI,3,FALSE)/角色属性总表!$C$35,0)</f>
        <v>116</v>
      </c>
      <c r="E2259">
        <f t="shared" si="350"/>
        <v>579</v>
      </c>
      <c r="F2259">
        <f t="shared" si="351"/>
        <v>19</v>
      </c>
      <c r="G2259">
        <f t="shared" si="352"/>
        <v>13</v>
      </c>
      <c r="H2259">
        <v>0</v>
      </c>
      <c r="I2259">
        <f t="shared" si="357"/>
        <v>3</v>
      </c>
      <c r="J2259">
        <f>VLOOKUP(AA2259,角色间职业划分!P:AP,20,FALSE)</f>
        <v>9</v>
      </c>
      <c r="K2259">
        <f>IF(X2259=500,100,VLOOKUP(AA2259,角色间职业划分!P:AP,22,FALSE))</f>
        <v>100</v>
      </c>
      <c r="L2259">
        <f>IF(X2259=500,K2259,VLOOKUP(AA2259,角色间职业划分!P:AP,23,FALSE))</f>
        <v>60</v>
      </c>
      <c r="M2259">
        <f>VLOOKUP(AA2259,角色间职业划分!P:AP,24,FALSE)</f>
        <v>0</v>
      </c>
      <c r="N2259">
        <f>VLOOKUP(AA2259,角色间职业划分!P:AP,14)*100</f>
        <v>95</v>
      </c>
      <c r="O2259">
        <f>VLOOKUP(AA2259,角色间职业划分!P:Z,9,FALSE)</f>
        <v>0</v>
      </c>
      <c r="P2259">
        <f>VLOOKUP(AA2259,角色间职业划分!P:AP,10,FALSE)</f>
        <v>0</v>
      </c>
      <c r="Q2259">
        <f>VLOOKUP(AA2259,角色间职业划分!P:AP,15,FALSE)</f>
        <v>0</v>
      </c>
      <c r="R2259">
        <f>VLOOKUP(AA2259,角色间职业划分!P:AP,16,FALSE)</f>
        <v>0</v>
      </c>
      <c r="S2259">
        <f>VLOOKUP(AA2259,角色间职业划分!P:AP,17,FALSE)</f>
        <v>0</v>
      </c>
      <c r="T2259">
        <f>VLOOKUP(AA2259,角色间职业划分!P:AP,18,FALSE)</f>
        <v>0</v>
      </c>
      <c r="U2259">
        <f>VLOOKUP(AA2259,角色间职业划分!P:AP,27,FALSE)</f>
        <v>0</v>
      </c>
      <c r="V2259">
        <f t="shared" si="353"/>
        <v>2.0000000000000018</v>
      </c>
      <c r="W2259">
        <f>VLOOKUP(AA2259,角色间职业划分!P:Q,2,FALSE)</f>
        <v>20003</v>
      </c>
      <c r="X2259">
        <f t="shared" si="358"/>
        <v>33</v>
      </c>
      <c r="Y2259">
        <f>INT(VLOOKUP(X2259,角色属性总表!AG:AH,2,FALSE)*角色属性总表!$C$38)</f>
        <v>774</v>
      </c>
      <c r="AA2259">
        <f t="shared" si="359"/>
        <v>23</v>
      </c>
      <c r="AB2259">
        <f>VLOOKUP(X2259,角色属性总表!AG:AI,2,FALSE)*VLOOKUP(角色等级属性!AA2259,角色间职业划分!P:AG,13,FALSE)/角色间职业划分!$AB$9</f>
        <v>1448.4210526315792</v>
      </c>
      <c r="AC2259">
        <f>VLOOKUP(X2259,角色属性总表!AG:AI,3,FALSE)*VLOOKUP(AA2259,角色间职业划分!P:AG,8,FALSE)/角色间职业划分!$W$9</f>
        <v>2149.1399999999994</v>
      </c>
      <c r="AD2259">
        <f>VLOOKUP(AA2259,角色间职业划分!P:AP,26,FALSE)</f>
        <v>0.4</v>
      </c>
      <c r="AE2259">
        <f>VLOOKUP(X2259,角色属性总表!I:Q,3,FALSE)</f>
        <v>346.75200000000001</v>
      </c>
      <c r="AF2259">
        <f>VLOOKUP(AA2259,角色间职业划分!P:AP,11,FALSE)</f>
        <v>0.32</v>
      </c>
      <c r="AG2259">
        <f t="shared" si="354"/>
        <v>1236.8330038267306</v>
      </c>
      <c r="AH2259">
        <f t="shared" si="355"/>
        <v>348</v>
      </c>
      <c r="AJ2259">
        <f t="shared" si="356"/>
        <v>888.83300382673065</v>
      </c>
      <c r="AK2259">
        <v>2255</v>
      </c>
    </row>
    <row r="2260" spans="1:37" x14ac:dyDescent="0.15">
      <c r="A2260">
        <v>2256</v>
      </c>
      <c r="B2260">
        <f>ROUND(VLOOKUP(X2260,角色属性总表!AG:AI,2,FALSE)/角色属性总表!$C$34,0)</f>
        <v>113</v>
      </c>
      <c r="C2260">
        <f>ROUND(VLOOKUP(X2260,角色属性总表!Y:AE,3,FALSE)/J2260,0)</f>
        <v>39</v>
      </c>
      <c r="D2260">
        <f>ROUND(VLOOKUP(X2260,角色属性总表!AG:AI,3,FALSE)/角色属性总表!$C$35,0)</f>
        <v>118</v>
      </c>
      <c r="E2260">
        <f t="shared" si="350"/>
        <v>592</v>
      </c>
      <c r="F2260">
        <f t="shared" si="351"/>
        <v>19</v>
      </c>
      <c r="G2260">
        <f t="shared" si="352"/>
        <v>13</v>
      </c>
      <c r="H2260">
        <v>0</v>
      </c>
      <c r="I2260">
        <f t="shared" si="357"/>
        <v>3</v>
      </c>
      <c r="J2260">
        <f>VLOOKUP(AA2260,角色间职业划分!P:AP,20,FALSE)</f>
        <v>9</v>
      </c>
      <c r="K2260">
        <f>IF(X2260=500,100,VLOOKUP(AA2260,角色间职业划分!P:AP,22,FALSE))</f>
        <v>100</v>
      </c>
      <c r="L2260">
        <f>IF(X2260=500,K2260,VLOOKUP(AA2260,角色间职业划分!P:AP,23,FALSE))</f>
        <v>60</v>
      </c>
      <c r="M2260">
        <f>VLOOKUP(AA2260,角色间职业划分!P:AP,24,FALSE)</f>
        <v>0</v>
      </c>
      <c r="N2260">
        <f>VLOOKUP(AA2260,角色间职业划分!P:AP,14)*100</f>
        <v>95</v>
      </c>
      <c r="O2260">
        <f>VLOOKUP(AA2260,角色间职业划分!P:Z,9,FALSE)</f>
        <v>0</v>
      </c>
      <c r="P2260">
        <f>VLOOKUP(AA2260,角色间职业划分!P:AP,10,FALSE)</f>
        <v>0</v>
      </c>
      <c r="Q2260">
        <f>VLOOKUP(AA2260,角色间职业划分!P:AP,15,FALSE)</f>
        <v>0</v>
      </c>
      <c r="R2260">
        <f>VLOOKUP(AA2260,角色间职业划分!P:AP,16,FALSE)</f>
        <v>0</v>
      </c>
      <c r="S2260">
        <f>VLOOKUP(AA2260,角色间职业划分!P:AP,17,FALSE)</f>
        <v>0</v>
      </c>
      <c r="T2260">
        <f>VLOOKUP(AA2260,角色间职业划分!P:AP,18,FALSE)</f>
        <v>0</v>
      </c>
      <c r="U2260">
        <f>VLOOKUP(AA2260,角色间职业划分!P:AP,27,FALSE)</f>
        <v>0</v>
      </c>
      <c r="V2260">
        <f t="shared" si="353"/>
        <v>2.0000000000000018</v>
      </c>
      <c r="W2260">
        <f>VLOOKUP(AA2260,角色间职业划分!P:Q,2,FALSE)</f>
        <v>20003</v>
      </c>
      <c r="X2260">
        <f t="shared" si="358"/>
        <v>34</v>
      </c>
      <c r="Y2260">
        <f>INT(VLOOKUP(X2260,角色属性总表!AG:AH,2,FALSE)*角色属性总表!$C$38)</f>
        <v>792</v>
      </c>
      <c r="AA2260">
        <f t="shared" si="359"/>
        <v>23</v>
      </c>
      <c r="AB2260">
        <f>VLOOKUP(X2260,角色属性总表!AG:AI,2,FALSE)*VLOOKUP(角色等级属性!AA2260,角色间职业划分!P:AG,13,FALSE)/角色间职业划分!$AB$9</f>
        <v>1482.1052631578953</v>
      </c>
      <c r="AC2260">
        <f>VLOOKUP(X2260,角色属性总表!AG:AI,3,FALSE)*VLOOKUP(AA2260,角色间职业划分!P:AG,8,FALSE)/角色间职业划分!$W$9</f>
        <v>2199.12</v>
      </c>
      <c r="AD2260">
        <f>VLOOKUP(AA2260,角色间职业划分!P:AP,26,FALSE)</f>
        <v>0.4</v>
      </c>
      <c r="AE2260">
        <f>VLOOKUP(X2260,角色属性总表!I:Q,3,FALSE)</f>
        <v>354.81600000000003</v>
      </c>
      <c r="AF2260">
        <f>VLOOKUP(AA2260,角色间职业划分!P:AP,11,FALSE)</f>
        <v>0.32</v>
      </c>
      <c r="AG2260">
        <f t="shared" si="354"/>
        <v>1297.5394758547525</v>
      </c>
      <c r="AH2260">
        <f t="shared" si="355"/>
        <v>354</v>
      </c>
      <c r="AJ2260">
        <f t="shared" si="356"/>
        <v>943.53947585475248</v>
      </c>
      <c r="AK2260">
        <v>2256</v>
      </c>
    </row>
    <row r="2261" spans="1:37" x14ac:dyDescent="0.15">
      <c r="A2261">
        <v>2257</v>
      </c>
      <c r="B2261">
        <f>ROUND(VLOOKUP(X2261,角色属性总表!AG:AI,2,FALSE)/角色属性总表!$C$34,0)</f>
        <v>116</v>
      </c>
      <c r="C2261">
        <f>ROUND(VLOOKUP(X2261,角色属性总表!Y:AE,3,FALSE)/J2261,0)</f>
        <v>40</v>
      </c>
      <c r="D2261">
        <f>ROUND(VLOOKUP(X2261,角色属性总表!AG:AI,3,FALSE)/角色属性总表!$C$35,0)</f>
        <v>121</v>
      </c>
      <c r="E2261">
        <f t="shared" si="350"/>
        <v>606</v>
      </c>
      <c r="F2261">
        <f t="shared" si="351"/>
        <v>19</v>
      </c>
      <c r="G2261">
        <f t="shared" si="352"/>
        <v>13</v>
      </c>
      <c r="H2261">
        <v>0</v>
      </c>
      <c r="I2261">
        <f t="shared" si="357"/>
        <v>3</v>
      </c>
      <c r="J2261">
        <f>VLOOKUP(AA2261,角色间职业划分!P:AP,20,FALSE)</f>
        <v>9</v>
      </c>
      <c r="K2261">
        <f>IF(X2261=500,100,VLOOKUP(AA2261,角色间职业划分!P:AP,22,FALSE))</f>
        <v>100</v>
      </c>
      <c r="L2261">
        <f>IF(X2261=500,K2261,VLOOKUP(AA2261,角色间职业划分!P:AP,23,FALSE))</f>
        <v>60</v>
      </c>
      <c r="M2261">
        <f>VLOOKUP(AA2261,角色间职业划分!P:AP,24,FALSE)</f>
        <v>0</v>
      </c>
      <c r="N2261">
        <f>VLOOKUP(AA2261,角色间职业划分!P:AP,14)*100</f>
        <v>95</v>
      </c>
      <c r="O2261">
        <f>VLOOKUP(AA2261,角色间职业划分!P:Z,9,FALSE)</f>
        <v>0</v>
      </c>
      <c r="P2261">
        <f>VLOOKUP(AA2261,角色间职业划分!P:AP,10,FALSE)</f>
        <v>0</v>
      </c>
      <c r="Q2261">
        <f>VLOOKUP(AA2261,角色间职业划分!P:AP,15,FALSE)</f>
        <v>0</v>
      </c>
      <c r="R2261">
        <f>VLOOKUP(AA2261,角色间职业划分!P:AP,16,FALSE)</f>
        <v>0</v>
      </c>
      <c r="S2261">
        <f>VLOOKUP(AA2261,角色间职业划分!P:AP,17,FALSE)</f>
        <v>0</v>
      </c>
      <c r="T2261">
        <f>VLOOKUP(AA2261,角色间职业划分!P:AP,18,FALSE)</f>
        <v>0</v>
      </c>
      <c r="U2261">
        <f>VLOOKUP(AA2261,角色间职业划分!P:AP,27,FALSE)</f>
        <v>0</v>
      </c>
      <c r="V2261">
        <f t="shared" si="353"/>
        <v>2.0000000000000018</v>
      </c>
      <c r="W2261">
        <f>VLOOKUP(AA2261,角色间职业划分!P:Q,2,FALSE)</f>
        <v>20003</v>
      </c>
      <c r="X2261">
        <f t="shared" si="358"/>
        <v>35</v>
      </c>
      <c r="Y2261">
        <f>INT(VLOOKUP(X2261,角色属性总表!AG:AH,2,FALSE)*角色属性总表!$C$38)</f>
        <v>810</v>
      </c>
      <c r="AA2261">
        <f t="shared" si="359"/>
        <v>23</v>
      </c>
      <c r="AB2261">
        <f>VLOOKUP(X2261,角色属性总表!AG:AI,2,FALSE)*VLOOKUP(角色等级属性!AA2261,角色间职业划分!P:AG,13,FALSE)/角色间职业划分!$AB$9</f>
        <v>1515.7894736842106</v>
      </c>
      <c r="AC2261">
        <f>VLOOKUP(X2261,角色属性总表!AG:AI,3,FALSE)*VLOOKUP(AA2261,角色间职业划分!P:AG,8,FALSE)/角色间职业划分!$W$9</f>
        <v>2249.0999999999995</v>
      </c>
      <c r="AD2261">
        <f>VLOOKUP(AA2261,角色间职业划分!P:AP,26,FALSE)</f>
        <v>0.4</v>
      </c>
      <c r="AE2261">
        <f>VLOOKUP(X2261,角色属性总表!I:Q,3,FALSE)</f>
        <v>362.88</v>
      </c>
      <c r="AF2261">
        <f>VLOOKUP(AA2261,角色间职业划分!P:AP,11,FALSE)</f>
        <v>0.32</v>
      </c>
      <c r="AG2261">
        <f t="shared" si="354"/>
        <v>1359.410510073131</v>
      </c>
      <c r="AH2261">
        <f t="shared" si="355"/>
        <v>363</v>
      </c>
      <c r="AJ2261">
        <f t="shared" si="356"/>
        <v>996.41051007313104</v>
      </c>
      <c r="AK2261">
        <v>2257</v>
      </c>
    </row>
    <row r="2262" spans="1:37" x14ac:dyDescent="0.15">
      <c r="A2262">
        <v>2258</v>
      </c>
      <c r="B2262">
        <f>ROUND(VLOOKUP(X2262,角色属性总表!AG:AI,2,FALSE)/角色属性总表!$C$34,0)</f>
        <v>118</v>
      </c>
      <c r="C2262">
        <f>ROUND(VLOOKUP(X2262,角色属性总表!Y:AE,3,FALSE)/J2262,0)</f>
        <v>42</v>
      </c>
      <c r="D2262">
        <f>ROUND(VLOOKUP(X2262,角色属性总表!AG:AI,3,FALSE)/角色属性总表!$C$35,0)</f>
        <v>124</v>
      </c>
      <c r="E2262">
        <f t="shared" si="350"/>
        <v>619</v>
      </c>
      <c r="F2262">
        <f t="shared" si="351"/>
        <v>19</v>
      </c>
      <c r="G2262">
        <f t="shared" si="352"/>
        <v>13</v>
      </c>
      <c r="H2262">
        <v>0</v>
      </c>
      <c r="I2262">
        <f t="shared" si="357"/>
        <v>3</v>
      </c>
      <c r="J2262">
        <f>VLOOKUP(AA2262,角色间职业划分!P:AP,20,FALSE)</f>
        <v>9</v>
      </c>
      <c r="K2262">
        <f>IF(X2262=500,100,VLOOKUP(AA2262,角色间职业划分!P:AP,22,FALSE))</f>
        <v>100</v>
      </c>
      <c r="L2262">
        <f>IF(X2262=500,K2262,VLOOKUP(AA2262,角色间职业划分!P:AP,23,FALSE))</f>
        <v>60</v>
      </c>
      <c r="M2262">
        <f>VLOOKUP(AA2262,角色间职业划分!P:AP,24,FALSE)</f>
        <v>0</v>
      </c>
      <c r="N2262">
        <f>VLOOKUP(AA2262,角色间职业划分!P:AP,14)*100</f>
        <v>95</v>
      </c>
      <c r="O2262">
        <f>VLOOKUP(AA2262,角色间职业划分!P:Z,9,FALSE)</f>
        <v>0</v>
      </c>
      <c r="P2262">
        <f>VLOOKUP(AA2262,角色间职业划分!P:AP,10,FALSE)</f>
        <v>0</v>
      </c>
      <c r="Q2262">
        <f>VLOOKUP(AA2262,角色间职业划分!P:AP,15,FALSE)</f>
        <v>0</v>
      </c>
      <c r="R2262">
        <f>VLOOKUP(AA2262,角色间职业划分!P:AP,16,FALSE)</f>
        <v>0</v>
      </c>
      <c r="S2262">
        <f>VLOOKUP(AA2262,角色间职业划分!P:AP,17,FALSE)</f>
        <v>0</v>
      </c>
      <c r="T2262">
        <f>VLOOKUP(AA2262,角色间职业划分!P:AP,18,FALSE)</f>
        <v>0</v>
      </c>
      <c r="U2262">
        <f>VLOOKUP(AA2262,角色间职业划分!P:AP,27,FALSE)</f>
        <v>0</v>
      </c>
      <c r="V2262">
        <f t="shared" si="353"/>
        <v>2.0000000000000018</v>
      </c>
      <c r="W2262">
        <f>VLOOKUP(AA2262,角色间职业划分!P:Q,2,FALSE)</f>
        <v>20003</v>
      </c>
      <c r="X2262">
        <f t="shared" si="358"/>
        <v>36</v>
      </c>
      <c r="Y2262">
        <f>INT(VLOOKUP(X2262,角色属性总表!AG:AH,2,FALSE)*角色属性总表!$C$38)</f>
        <v>828</v>
      </c>
      <c r="AA2262">
        <f t="shared" si="359"/>
        <v>23</v>
      </c>
      <c r="AB2262">
        <f>VLOOKUP(X2262,角色属性总表!AG:AI,2,FALSE)*VLOOKUP(角色等级属性!AA2262,角色间职业划分!P:AG,13,FALSE)/角色间职业划分!$AB$9</f>
        <v>1549.4736842105262</v>
      </c>
      <c r="AC2262">
        <f>VLOOKUP(X2262,角色属性总表!AG:AI,3,FALSE)*VLOOKUP(AA2262,角色间职业划分!P:AG,8,FALSE)/角色间职业划分!$W$9</f>
        <v>2299.0799999999995</v>
      </c>
      <c r="AD2262">
        <f>VLOOKUP(AA2262,角色间职业划分!P:AP,26,FALSE)</f>
        <v>0.4</v>
      </c>
      <c r="AE2262">
        <f>VLOOKUP(X2262,角色属性总表!I:Q,3,FALSE)</f>
        <v>370.94399999999996</v>
      </c>
      <c r="AF2262">
        <f>VLOOKUP(AA2262,角色间职业划分!P:AP,11,FALSE)</f>
        <v>0.32</v>
      </c>
      <c r="AG2262">
        <f t="shared" si="354"/>
        <v>1422.4390243902435</v>
      </c>
      <c r="AH2262">
        <f t="shared" si="355"/>
        <v>372</v>
      </c>
      <c r="AJ2262">
        <f t="shared" si="356"/>
        <v>1050.4390243902435</v>
      </c>
      <c r="AK2262">
        <v>2258</v>
      </c>
    </row>
    <row r="2263" spans="1:37" x14ac:dyDescent="0.15">
      <c r="A2263">
        <v>2259</v>
      </c>
      <c r="B2263">
        <f>ROUND(VLOOKUP(X2263,角色属性总表!AG:AI,2,FALSE)/角色属性总表!$C$34,0)</f>
        <v>121</v>
      </c>
      <c r="C2263">
        <f>ROUND(VLOOKUP(X2263,角色属性总表!Y:AE,3,FALSE)/J2263,0)</f>
        <v>43</v>
      </c>
      <c r="D2263">
        <f>ROUND(VLOOKUP(X2263,角色属性总表!AG:AI,3,FALSE)/角色属性总表!$C$35,0)</f>
        <v>126</v>
      </c>
      <c r="E2263">
        <f t="shared" si="350"/>
        <v>633</v>
      </c>
      <c r="F2263">
        <f t="shared" si="351"/>
        <v>19</v>
      </c>
      <c r="G2263">
        <f t="shared" si="352"/>
        <v>13</v>
      </c>
      <c r="H2263">
        <v>0</v>
      </c>
      <c r="I2263">
        <f t="shared" si="357"/>
        <v>3</v>
      </c>
      <c r="J2263">
        <f>VLOOKUP(AA2263,角色间职业划分!P:AP,20,FALSE)</f>
        <v>9</v>
      </c>
      <c r="K2263">
        <f>IF(X2263=500,100,VLOOKUP(AA2263,角色间职业划分!P:AP,22,FALSE))</f>
        <v>100</v>
      </c>
      <c r="L2263">
        <f>IF(X2263=500,K2263,VLOOKUP(AA2263,角色间职业划分!P:AP,23,FALSE))</f>
        <v>60</v>
      </c>
      <c r="M2263">
        <f>VLOOKUP(AA2263,角色间职业划分!P:AP,24,FALSE)</f>
        <v>0</v>
      </c>
      <c r="N2263">
        <f>VLOOKUP(AA2263,角色间职业划分!P:AP,14)*100</f>
        <v>95</v>
      </c>
      <c r="O2263">
        <f>VLOOKUP(AA2263,角色间职业划分!P:Z,9,FALSE)</f>
        <v>0</v>
      </c>
      <c r="P2263">
        <f>VLOOKUP(AA2263,角色间职业划分!P:AP,10,FALSE)</f>
        <v>0</v>
      </c>
      <c r="Q2263">
        <f>VLOOKUP(AA2263,角色间职业划分!P:AP,15,FALSE)</f>
        <v>0</v>
      </c>
      <c r="R2263">
        <f>VLOOKUP(AA2263,角色间职业划分!P:AP,16,FALSE)</f>
        <v>0</v>
      </c>
      <c r="S2263">
        <f>VLOOKUP(AA2263,角色间职业划分!P:AP,17,FALSE)</f>
        <v>0</v>
      </c>
      <c r="T2263">
        <f>VLOOKUP(AA2263,角色间职业划分!P:AP,18,FALSE)</f>
        <v>0</v>
      </c>
      <c r="U2263">
        <f>VLOOKUP(AA2263,角色间职业划分!P:AP,27,FALSE)</f>
        <v>0</v>
      </c>
      <c r="V2263">
        <f t="shared" si="353"/>
        <v>2.0000000000000018</v>
      </c>
      <c r="W2263">
        <f>VLOOKUP(AA2263,角色间职业划分!P:Q,2,FALSE)</f>
        <v>20003</v>
      </c>
      <c r="X2263">
        <f t="shared" si="358"/>
        <v>37</v>
      </c>
      <c r="Y2263">
        <f>INT(VLOOKUP(X2263,角色属性总表!AG:AH,2,FALSE)*角色属性总表!$C$38)</f>
        <v>846</v>
      </c>
      <c r="AA2263">
        <f t="shared" si="359"/>
        <v>23</v>
      </c>
      <c r="AB2263">
        <f>VLOOKUP(X2263,角色属性总表!AG:AI,2,FALSE)*VLOOKUP(角色等级属性!AA2263,角色间职业划分!P:AG,13,FALSE)/角色间职业划分!$AB$9</f>
        <v>1583.1578947368421</v>
      </c>
      <c r="AC2263">
        <f>VLOOKUP(X2263,角色属性总表!AG:AI,3,FALSE)*VLOOKUP(AA2263,角色间职业划分!P:AG,8,FALSE)/角色间职业划分!$W$9</f>
        <v>2349.06</v>
      </c>
      <c r="AD2263">
        <f>VLOOKUP(AA2263,角色间职业划分!P:AP,26,FALSE)</f>
        <v>0.4</v>
      </c>
      <c r="AE2263">
        <f>VLOOKUP(X2263,角色属性总表!I:Q,3,FALSE)</f>
        <v>379.00799999999998</v>
      </c>
      <c r="AF2263">
        <f>VLOOKUP(AA2263,角色间职业划分!P:AP,11,FALSE)</f>
        <v>0.32</v>
      </c>
      <c r="AG2263">
        <f t="shared" si="354"/>
        <v>1486.6183444228657</v>
      </c>
      <c r="AH2263">
        <f t="shared" si="355"/>
        <v>378</v>
      </c>
      <c r="AJ2263">
        <f t="shared" si="356"/>
        <v>1108.6183444228657</v>
      </c>
      <c r="AK2263">
        <v>2259</v>
      </c>
    </row>
    <row r="2264" spans="1:37" x14ac:dyDescent="0.15">
      <c r="A2264">
        <v>2260</v>
      </c>
      <c r="B2264">
        <f>ROUND(VLOOKUP(X2264,角色属性总表!AG:AI,2,FALSE)/角色属性总表!$C$34,0)</f>
        <v>123</v>
      </c>
      <c r="C2264">
        <f>ROUND(VLOOKUP(X2264,角色属性总表!Y:AE,3,FALSE)/J2264,0)</f>
        <v>45</v>
      </c>
      <c r="D2264">
        <f>ROUND(VLOOKUP(X2264,角色属性总表!AG:AI,3,FALSE)/角色属性总表!$C$35,0)</f>
        <v>129</v>
      </c>
      <c r="E2264">
        <f t="shared" si="350"/>
        <v>646</v>
      </c>
      <c r="F2264">
        <f t="shared" si="351"/>
        <v>19</v>
      </c>
      <c r="G2264">
        <f t="shared" si="352"/>
        <v>13</v>
      </c>
      <c r="H2264">
        <v>0</v>
      </c>
      <c r="I2264">
        <f t="shared" si="357"/>
        <v>3</v>
      </c>
      <c r="J2264">
        <f>VLOOKUP(AA2264,角色间职业划分!P:AP,20,FALSE)</f>
        <v>9</v>
      </c>
      <c r="K2264">
        <f>IF(X2264=500,100,VLOOKUP(AA2264,角色间职业划分!P:AP,22,FALSE))</f>
        <v>100</v>
      </c>
      <c r="L2264">
        <f>IF(X2264=500,K2264,VLOOKUP(AA2264,角色间职业划分!P:AP,23,FALSE))</f>
        <v>60</v>
      </c>
      <c r="M2264">
        <f>VLOOKUP(AA2264,角色间职业划分!P:AP,24,FALSE)</f>
        <v>0</v>
      </c>
      <c r="N2264">
        <f>VLOOKUP(AA2264,角色间职业划分!P:AP,14)*100</f>
        <v>95</v>
      </c>
      <c r="O2264">
        <f>VLOOKUP(AA2264,角色间职业划分!P:Z,9,FALSE)</f>
        <v>0</v>
      </c>
      <c r="P2264">
        <f>VLOOKUP(AA2264,角色间职业划分!P:AP,10,FALSE)</f>
        <v>0</v>
      </c>
      <c r="Q2264">
        <f>VLOOKUP(AA2264,角色间职业划分!P:AP,15,FALSE)</f>
        <v>0</v>
      </c>
      <c r="R2264">
        <f>VLOOKUP(AA2264,角色间职业划分!P:AP,16,FALSE)</f>
        <v>0</v>
      </c>
      <c r="S2264">
        <f>VLOOKUP(AA2264,角色间职业划分!P:AP,17,FALSE)</f>
        <v>0</v>
      </c>
      <c r="T2264">
        <f>VLOOKUP(AA2264,角色间职业划分!P:AP,18,FALSE)</f>
        <v>0</v>
      </c>
      <c r="U2264">
        <f>VLOOKUP(AA2264,角色间职业划分!P:AP,27,FALSE)</f>
        <v>0</v>
      </c>
      <c r="V2264">
        <f t="shared" si="353"/>
        <v>2.0000000000000018</v>
      </c>
      <c r="W2264">
        <f>VLOOKUP(AA2264,角色间职业划分!P:Q,2,FALSE)</f>
        <v>20003</v>
      </c>
      <c r="X2264">
        <f t="shared" si="358"/>
        <v>38</v>
      </c>
      <c r="Y2264">
        <f>INT(VLOOKUP(X2264,角色属性总表!AG:AH,2,FALSE)*角色属性总表!$C$38)</f>
        <v>864</v>
      </c>
      <c r="AA2264">
        <f t="shared" si="359"/>
        <v>23</v>
      </c>
      <c r="AB2264">
        <f>VLOOKUP(X2264,角色属性总表!AG:AI,2,FALSE)*VLOOKUP(角色等级属性!AA2264,角色间职业划分!P:AG,13,FALSE)/角色间职业划分!$AB$9</f>
        <v>1616.8421052631579</v>
      </c>
      <c r="AC2264">
        <f>VLOOKUP(X2264,角色属性总表!AG:AI,3,FALSE)*VLOOKUP(AA2264,角色间职业划分!P:AG,8,FALSE)/角色间职业划分!$W$9</f>
        <v>2399.0399999999995</v>
      </c>
      <c r="AD2264">
        <f>VLOOKUP(AA2264,角色间职业划分!P:AP,26,FALSE)</f>
        <v>0.4</v>
      </c>
      <c r="AE2264">
        <f>VLOOKUP(X2264,角色属性总表!I:Q,3,FALSE)</f>
        <v>387.072</v>
      </c>
      <c r="AF2264">
        <f>VLOOKUP(AA2264,角色间职业划分!P:AP,11,FALSE)</f>
        <v>0.32</v>
      </c>
      <c r="AG2264">
        <f t="shared" si="354"/>
        <v>1551.9421758223586</v>
      </c>
      <c r="AH2264">
        <f t="shared" si="355"/>
        <v>387</v>
      </c>
      <c r="AJ2264">
        <f t="shared" si="356"/>
        <v>1164.9421758223586</v>
      </c>
      <c r="AK2264">
        <v>2260</v>
      </c>
    </row>
    <row r="2265" spans="1:37" x14ac:dyDescent="0.15">
      <c r="A2265">
        <v>2261</v>
      </c>
      <c r="B2265">
        <f>ROUND(VLOOKUP(X2265,角色属性总表!AG:AI,2,FALSE)/角色属性总表!$C$34,0)</f>
        <v>126</v>
      </c>
      <c r="C2265">
        <f>ROUND(VLOOKUP(X2265,角色属性总表!Y:AE,3,FALSE)/J2265,0)</f>
        <v>46</v>
      </c>
      <c r="D2265">
        <f>ROUND(VLOOKUP(X2265,角色属性总表!AG:AI,3,FALSE)/角色属性总表!$C$35,0)</f>
        <v>132</v>
      </c>
      <c r="E2265">
        <f t="shared" si="350"/>
        <v>660</v>
      </c>
      <c r="F2265">
        <f t="shared" si="351"/>
        <v>19</v>
      </c>
      <c r="G2265">
        <f t="shared" si="352"/>
        <v>13</v>
      </c>
      <c r="H2265">
        <v>0</v>
      </c>
      <c r="I2265">
        <f t="shared" si="357"/>
        <v>3</v>
      </c>
      <c r="J2265">
        <f>VLOOKUP(AA2265,角色间职业划分!P:AP,20,FALSE)</f>
        <v>9</v>
      </c>
      <c r="K2265">
        <f>IF(X2265=500,100,VLOOKUP(AA2265,角色间职业划分!P:AP,22,FALSE))</f>
        <v>100</v>
      </c>
      <c r="L2265">
        <f>IF(X2265=500,K2265,VLOOKUP(AA2265,角色间职业划分!P:AP,23,FALSE))</f>
        <v>60</v>
      </c>
      <c r="M2265">
        <f>VLOOKUP(AA2265,角色间职业划分!P:AP,24,FALSE)</f>
        <v>0</v>
      </c>
      <c r="N2265">
        <f>VLOOKUP(AA2265,角色间职业划分!P:AP,14)*100</f>
        <v>95</v>
      </c>
      <c r="O2265">
        <f>VLOOKUP(AA2265,角色间职业划分!P:Z,9,FALSE)</f>
        <v>0</v>
      </c>
      <c r="P2265">
        <f>VLOOKUP(AA2265,角色间职业划分!P:AP,10,FALSE)</f>
        <v>0</v>
      </c>
      <c r="Q2265">
        <f>VLOOKUP(AA2265,角色间职业划分!P:AP,15,FALSE)</f>
        <v>0</v>
      </c>
      <c r="R2265">
        <f>VLOOKUP(AA2265,角色间职业划分!P:AP,16,FALSE)</f>
        <v>0</v>
      </c>
      <c r="S2265">
        <f>VLOOKUP(AA2265,角色间职业划分!P:AP,17,FALSE)</f>
        <v>0</v>
      </c>
      <c r="T2265">
        <f>VLOOKUP(AA2265,角色间职业划分!P:AP,18,FALSE)</f>
        <v>0</v>
      </c>
      <c r="U2265">
        <f>VLOOKUP(AA2265,角色间职业划分!P:AP,27,FALSE)</f>
        <v>0</v>
      </c>
      <c r="V2265">
        <f t="shared" si="353"/>
        <v>2.0000000000000018</v>
      </c>
      <c r="W2265">
        <f>VLOOKUP(AA2265,角色间职业划分!P:Q,2,FALSE)</f>
        <v>20003</v>
      </c>
      <c r="X2265">
        <f t="shared" si="358"/>
        <v>39</v>
      </c>
      <c r="Y2265">
        <f>INT(VLOOKUP(X2265,角色属性总表!AG:AH,2,FALSE)*角色属性总表!$C$38)</f>
        <v>882</v>
      </c>
      <c r="AA2265">
        <f t="shared" si="359"/>
        <v>23</v>
      </c>
      <c r="AB2265">
        <f>VLOOKUP(X2265,角色属性总表!AG:AI,2,FALSE)*VLOOKUP(角色等级属性!AA2265,角色间职业划分!P:AG,13,FALSE)/角色间职业划分!$AB$9</f>
        <v>1650.5263157894742</v>
      </c>
      <c r="AC2265">
        <f>VLOOKUP(X2265,角色属性总表!AG:AI,3,FALSE)*VLOOKUP(AA2265,角色间职业划分!P:AG,8,FALSE)/角色间职业划分!$W$9</f>
        <v>2449.0199999999995</v>
      </c>
      <c r="AD2265">
        <f>VLOOKUP(AA2265,角色间职业划分!P:AP,26,FALSE)</f>
        <v>0.4</v>
      </c>
      <c r="AE2265">
        <f>VLOOKUP(X2265,角色属性总表!I:Q,3,FALSE)</f>
        <v>395.13600000000008</v>
      </c>
      <c r="AF2265">
        <f>VLOOKUP(AA2265,角色间职业划分!P:AP,11,FALSE)</f>
        <v>0.32</v>
      </c>
      <c r="AG2265">
        <f t="shared" si="354"/>
        <v>1618.4045791923543</v>
      </c>
      <c r="AH2265">
        <f t="shared" si="355"/>
        <v>396</v>
      </c>
      <c r="AJ2265">
        <f t="shared" si="356"/>
        <v>1222.4045791923543</v>
      </c>
      <c r="AK2265">
        <v>2261</v>
      </c>
    </row>
    <row r="2266" spans="1:37" x14ac:dyDescent="0.15">
      <c r="A2266">
        <v>2262</v>
      </c>
      <c r="B2266">
        <f>ROUND(VLOOKUP(X2266,角色属性总表!AG:AI,2,FALSE)/角色属性总表!$C$34,0)</f>
        <v>129</v>
      </c>
      <c r="C2266">
        <f>ROUND(VLOOKUP(X2266,角色属性总表!Y:AE,3,FALSE)/J2266,0)</f>
        <v>48</v>
      </c>
      <c r="D2266">
        <f>ROUND(VLOOKUP(X2266,角色属性总表!AG:AI,3,FALSE)/角色属性总表!$C$35,0)</f>
        <v>134</v>
      </c>
      <c r="E2266">
        <f t="shared" si="350"/>
        <v>673</v>
      </c>
      <c r="F2266">
        <f t="shared" si="351"/>
        <v>19</v>
      </c>
      <c r="G2266">
        <f t="shared" si="352"/>
        <v>13</v>
      </c>
      <c r="H2266">
        <v>0</v>
      </c>
      <c r="I2266">
        <f t="shared" si="357"/>
        <v>3</v>
      </c>
      <c r="J2266">
        <f>VLOOKUP(AA2266,角色间职业划分!P:AP,20,FALSE)</f>
        <v>9</v>
      </c>
      <c r="K2266">
        <f>IF(X2266=500,100,VLOOKUP(AA2266,角色间职业划分!P:AP,22,FALSE))</f>
        <v>100</v>
      </c>
      <c r="L2266">
        <f>IF(X2266=500,K2266,VLOOKUP(AA2266,角色间职业划分!P:AP,23,FALSE))</f>
        <v>60</v>
      </c>
      <c r="M2266">
        <f>VLOOKUP(AA2266,角色间职业划分!P:AP,24,FALSE)</f>
        <v>0</v>
      </c>
      <c r="N2266">
        <f>VLOOKUP(AA2266,角色间职业划分!P:AP,14)*100</f>
        <v>95</v>
      </c>
      <c r="O2266">
        <f>VLOOKUP(AA2266,角色间职业划分!P:Z,9,FALSE)</f>
        <v>0</v>
      </c>
      <c r="P2266">
        <f>VLOOKUP(AA2266,角色间职业划分!P:AP,10,FALSE)</f>
        <v>0</v>
      </c>
      <c r="Q2266">
        <f>VLOOKUP(AA2266,角色间职业划分!P:AP,15,FALSE)</f>
        <v>0</v>
      </c>
      <c r="R2266">
        <f>VLOOKUP(AA2266,角色间职业划分!P:AP,16,FALSE)</f>
        <v>0</v>
      </c>
      <c r="S2266">
        <f>VLOOKUP(AA2266,角色间职业划分!P:AP,17,FALSE)</f>
        <v>0</v>
      </c>
      <c r="T2266">
        <f>VLOOKUP(AA2266,角色间职业划分!P:AP,18,FALSE)</f>
        <v>0</v>
      </c>
      <c r="U2266">
        <f>VLOOKUP(AA2266,角色间职业划分!P:AP,27,FALSE)</f>
        <v>0</v>
      </c>
      <c r="V2266">
        <f t="shared" si="353"/>
        <v>2.0000000000000018</v>
      </c>
      <c r="W2266">
        <f>VLOOKUP(AA2266,角色间职业划分!P:Q,2,FALSE)</f>
        <v>20003</v>
      </c>
      <c r="X2266">
        <f t="shared" si="358"/>
        <v>40</v>
      </c>
      <c r="Y2266">
        <f>INT(VLOOKUP(X2266,角色属性总表!AG:AH,2,FALSE)*角色属性总表!$C$38)</f>
        <v>900</v>
      </c>
      <c r="AA2266">
        <f t="shared" si="359"/>
        <v>23</v>
      </c>
      <c r="AB2266">
        <f>VLOOKUP(X2266,角色属性总表!AG:AI,2,FALSE)*VLOOKUP(角色等级属性!AA2266,角色间职业划分!P:AG,13,FALSE)/角色间职业划分!$AB$9</f>
        <v>1684.2105263157896</v>
      </c>
      <c r="AC2266">
        <f>VLOOKUP(X2266,角色属性总表!AG:AI,3,FALSE)*VLOOKUP(AA2266,角色间职业划分!P:AG,8,FALSE)/角色间职业划分!$W$9</f>
        <v>2498.9999999999995</v>
      </c>
      <c r="AD2266">
        <f>VLOOKUP(AA2266,角色间职业划分!P:AP,26,FALSE)</f>
        <v>0.4</v>
      </c>
      <c r="AE2266">
        <f>VLOOKUP(X2266,角色属性总表!I:Q,3,FALSE)</f>
        <v>403.20000000000005</v>
      </c>
      <c r="AF2266">
        <f>VLOOKUP(AA2266,角色间职业划分!P:AP,11,FALSE)</f>
        <v>0.32</v>
      </c>
      <c r="AG2266">
        <f t="shared" si="354"/>
        <v>1685.9999472953734</v>
      </c>
      <c r="AH2266">
        <f t="shared" si="355"/>
        <v>402</v>
      </c>
      <c r="AJ2266">
        <f t="shared" si="356"/>
        <v>1283.9999472953734</v>
      </c>
      <c r="AK2266">
        <v>2262</v>
      </c>
    </row>
    <row r="2267" spans="1:37" x14ac:dyDescent="0.15">
      <c r="A2267">
        <v>2263</v>
      </c>
      <c r="B2267">
        <f>ROUND(VLOOKUP(X2267,角色属性总表!AG:AI,2,FALSE)/角色属性总表!$C$34,0)</f>
        <v>131</v>
      </c>
      <c r="C2267">
        <f>ROUND(VLOOKUP(X2267,角色属性总表!Y:AE,3,FALSE)/J2267,0)</f>
        <v>49</v>
      </c>
      <c r="D2267">
        <f>ROUND(VLOOKUP(X2267,角色属性总表!AG:AI,3,FALSE)/角色属性总表!$C$35,0)</f>
        <v>137</v>
      </c>
      <c r="E2267">
        <f t="shared" si="350"/>
        <v>687</v>
      </c>
      <c r="F2267">
        <f t="shared" si="351"/>
        <v>19</v>
      </c>
      <c r="G2267">
        <f t="shared" si="352"/>
        <v>13</v>
      </c>
      <c r="H2267">
        <v>0</v>
      </c>
      <c r="I2267">
        <f t="shared" si="357"/>
        <v>3</v>
      </c>
      <c r="J2267">
        <f>VLOOKUP(AA2267,角色间职业划分!P:AP,20,FALSE)</f>
        <v>9</v>
      </c>
      <c r="K2267">
        <f>IF(X2267=500,100,VLOOKUP(AA2267,角色间职业划分!P:AP,22,FALSE))</f>
        <v>100</v>
      </c>
      <c r="L2267">
        <f>IF(X2267=500,K2267,VLOOKUP(AA2267,角色间职业划分!P:AP,23,FALSE))</f>
        <v>60</v>
      </c>
      <c r="M2267">
        <f>VLOOKUP(AA2267,角色间职业划分!P:AP,24,FALSE)</f>
        <v>0</v>
      </c>
      <c r="N2267">
        <f>VLOOKUP(AA2267,角色间职业划分!P:AP,14)*100</f>
        <v>95</v>
      </c>
      <c r="O2267">
        <f>VLOOKUP(AA2267,角色间职业划分!P:Z,9,FALSE)</f>
        <v>0</v>
      </c>
      <c r="P2267">
        <f>VLOOKUP(AA2267,角色间职业划分!P:AP,10,FALSE)</f>
        <v>0</v>
      </c>
      <c r="Q2267">
        <f>VLOOKUP(AA2267,角色间职业划分!P:AP,15,FALSE)</f>
        <v>0</v>
      </c>
      <c r="R2267">
        <f>VLOOKUP(AA2267,角色间职业划分!P:AP,16,FALSE)</f>
        <v>0</v>
      </c>
      <c r="S2267">
        <f>VLOOKUP(AA2267,角色间职业划分!P:AP,17,FALSE)</f>
        <v>0</v>
      </c>
      <c r="T2267">
        <f>VLOOKUP(AA2267,角色间职业划分!P:AP,18,FALSE)</f>
        <v>0</v>
      </c>
      <c r="U2267">
        <f>VLOOKUP(AA2267,角色间职业划分!P:AP,27,FALSE)</f>
        <v>0</v>
      </c>
      <c r="V2267">
        <f t="shared" si="353"/>
        <v>2.0000000000000018</v>
      </c>
      <c r="W2267">
        <f>VLOOKUP(AA2267,角色间职业划分!P:Q,2,FALSE)</f>
        <v>20003</v>
      </c>
      <c r="X2267">
        <f t="shared" si="358"/>
        <v>41</v>
      </c>
      <c r="Y2267">
        <f>INT(VLOOKUP(X2267,角色属性总表!AG:AH,2,FALSE)*角色属性总表!$C$38)</f>
        <v>918</v>
      </c>
      <c r="AA2267">
        <f t="shared" si="359"/>
        <v>23</v>
      </c>
      <c r="AB2267">
        <f>VLOOKUP(X2267,角色属性总表!AG:AI,2,FALSE)*VLOOKUP(角色等级属性!AA2267,角色间职业划分!P:AG,13,FALSE)/角色间职业划分!$AB$9</f>
        <v>1717.8947368421052</v>
      </c>
      <c r="AC2267">
        <f>VLOOKUP(X2267,角色属性总表!AG:AI,3,FALSE)*VLOOKUP(AA2267,角色间职业划分!P:AG,8,FALSE)/角色间职业划分!$W$9</f>
        <v>2548.9799999999996</v>
      </c>
      <c r="AD2267">
        <f>VLOOKUP(AA2267,角色间职业划分!P:AP,26,FALSE)</f>
        <v>0.4</v>
      </c>
      <c r="AE2267">
        <f>VLOOKUP(X2267,角色属性总表!I:Q,3,FALSE)</f>
        <v>411.26400000000001</v>
      </c>
      <c r="AF2267">
        <f>VLOOKUP(AA2267,角色间职业划分!P:AP,11,FALSE)</f>
        <v>0.32</v>
      </c>
      <c r="AG2267">
        <f t="shared" si="354"/>
        <v>1754.7229842878542</v>
      </c>
      <c r="AH2267">
        <f t="shared" si="355"/>
        <v>411</v>
      </c>
      <c r="AJ2267">
        <f t="shared" si="356"/>
        <v>1343.7229842878542</v>
      </c>
      <c r="AK2267">
        <v>2263</v>
      </c>
    </row>
    <row r="2268" spans="1:37" x14ac:dyDescent="0.15">
      <c r="A2268">
        <v>2264</v>
      </c>
      <c r="B2268">
        <f>ROUND(VLOOKUP(X2268,角色属性总表!AG:AI,2,FALSE)/角色属性总表!$C$34,0)</f>
        <v>134</v>
      </c>
      <c r="C2268">
        <f>ROUND(VLOOKUP(X2268,角色属性总表!Y:AE,3,FALSE)/J2268,0)</f>
        <v>51</v>
      </c>
      <c r="D2268">
        <f>ROUND(VLOOKUP(X2268,角色属性总表!AG:AI,3,FALSE)/角色属性总表!$C$35,0)</f>
        <v>140</v>
      </c>
      <c r="E2268">
        <f t="shared" si="350"/>
        <v>700</v>
      </c>
      <c r="F2268">
        <f t="shared" si="351"/>
        <v>19</v>
      </c>
      <c r="G2268">
        <f t="shared" si="352"/>
        <v>13</v>
      </c>
      <c r="H2268">
        <v>0</v>
      </c>
      <c r="I2268">
        <f t="shared" si="357"/>
        <v>3</v>
      </c>
      <c r="J2268">
        <f>VLOOKUP(AA2268,角色间职业划分!P:AP,20,FALSE)</f>
        <v>9</v>
      </c>
      <c r="K2268">
        <f>IF(X2268=500,100,VLOOKUP(AA2268,角色间职业划分!P:AP,22,FALSE))</f>
        <v>100</v>
      </c>
      <c r="L2268">
        <f>IF(X2268=500,K2268,VLOOKUP(AA2268,角色间职业划分!P:AP,23,FALSE))</f>
        <v>60</v>
      </c>
      <c r="M2268">
        <f>VLOOKUP(AA2268,角色间职业划分!P:AP,24,FALSE)</f>
        <v>0</v>
      </c>
      <c r="N2268">
        <f>VLOOKUP(AA2268,角色间职业划分!P:AP,14)*100</f>
        <v>95</v>
      </c>
      <c r="O2268">
        <f>VLOOKUP(AA2268,角色间职业划分!P:Z,9,FALSE)</f>
        <v>0</v>
      </c>
      <c r="P2268">
        <f>VLOOKUP(AA2268,角色间职业划分!P:AP,10,FALSE)</f>
        <v>0</v>
      </c>
      <c r="Q2268">
        <f>VLOOKUP(AA2268,角色间职业划分!P:AP,15,FALSE)</f>
        <v>0</v>
      </c>
      <c r="R2268">
        <f>VLOOKUP(AA2268,角色间职业划分!P:AP,16,FALSE)</f>
        <v>0</v>
      </c>
      <c r="S2268">
        <f>VLOOKUP(AA2268,角色间职业划分!P:AP,17,FALSE)</f>
        <v>0</v>
      </c>
      <c r="T2268">
        <f>VLOOKUP(AA2268,角色间职业划分!P:AP,18,FALSE)</f>
        <v>0</v>
      </c>
      <c r="U2268">
        <f>VLOOKUP(AA2268,角色间职业划分!P:AP,27,FALSE)</f>
        <v>0</v>
      </c>
      <c r="V2268">
        <f t="shared" si="353"/>
        <v>2.0000000000000018</v>
      </c>
      <c r="W2268">
        <f>VLOOKUP(AA2268,角色间职业划分!P:Q,2,FALSE)</f>
        <v>20003</v>
      </c>
      <c r="X2268">
        <f t="shared" si="358"/>
        <v>42</v>
      </c>
      <c r="Y2268">
        <f>INT(VLOOKUP(X2268,角色属性总表!AG:AH,2,FALSE)*角色属性总表!$C$38)</f>
        <v>936</v>
      </c>
      <c r="AA2268">
        <f t="shared" si="359"/>
        <v>23</v>
      </c>
      <c r="AB2268">
        <f>VLOOKUP(X2268,角色属性总表!AG:AI,2,FALSE)*VLOOKUP(角色等级属性!AA2268,角色间职业划分!P:AG,13,FALSE)/角色间职业划分!$AB$9</f>
        <v>1751.578947368421</v>
      </c>
      <c r="AC2268">
        <f>VLOOKUP(X2268,角色属性总表!AG:AI,3,FALSE)*VLOOKUP(AA2268,角色间职业划分!P:AG,8,FALSE)/角色间职业划分!$W$9</f>
        <v>2598.9599999999996</v>
      </c>
      <c r="AD2268">
        <f>VLOOKUP(AA2268,角色间职业划分!P:AP,26,FALSE)</f>
        <v>0.4</v>
      </c>
      <c r="AE2268">
        <f>VLOOKUP(X2268,角色属性总表!I:Q,3,FALSE)</f>
        <v>419.32800000000003</v>
      </c>
      <c r="AF2268">
        <f>VLOOKUP(AA2268,角色间职业划分!P:AP,11,FALSE)</f>
        <v>0.32</v>
      </c>
      <c r="AG2268">
        <f t="shared" si="354"/>
        <v>1824.568686758369</v>
      </c>
      <c r="AH2268">
        <f t="shared" si="355"/>
        <v>420</v>
      </c>
      <c r="AJ2268">
        <f t="shared" si="356"/>
        <v>1404.568686758369</v>
      </c>
      <c r="AK2268">
        <v>2264</v>
      </c>
    </row>
    <row r="2269" spans="1:37" x14ac:dyDescent="0.15">
      <c r="A2269">
        <v>2265</v>
      </c>
      <c r="B2269">
        <f>ROUND(VLOOKUP(X2269,角色属性总表!AG:AI,2,FALSE)/角色属性总表!$C$34,0)</f>
        <v>136</v>
      </c>
      <c r="C2269">
        <f>ROUND(VLOOKUP(X2269,角色属性总表!Y:AE,3,FALSE)/J2269,0)</f>
        <v>53</v>
      </c>
      <c r="D2269">
        <f>ROUND(VLOOKUP(X2269,角色属性总表!AG:AI,3,FALSE)/角色属性总表!$C$35,0)</f>
        <v>142</v>
      </c>
      <c r="E2269">
        <f t="shared" si="350"/>
        <v>714</v>
      </c>
      <c r="F2269">
        <f t="shared" si="351"/>
        <v>19</v>
      </c>
      <c r="G2269">
        <f t="shared" si="352"/>
        <v>13</v>
      </c>
      <c r="H2269">
        <v>0</v>
      </c>
      <c r="I2269">
        <f t="shared" si="357"/>
        <v>3</v>
      </c>
      <c r="J2269">
        <f>VLOOKUP(AA2269,角色间职业划分!P:AP,20,FALSE)</f>
        <v>9</v>
      </c>
      <c r="K2269">
        <f>IF(X2269=500,100,VLOOKUP(AA2269,角色间职业划分!P:AP,22,FALSE))</f>
        <v>100</v>
      </c>
      <c r="L2269">
        <f>IF(X2269=500,K2269,VLOOKUP(AA2269,角色间职业划分!P:AP,23,FALSE))</f>
        <v>60</v>
      </c>
      <c r="M2269">
        <f>VLOOKUP(AA2269,角色间职业划分!P:AP,24,FALSE)</f>
        <v>0</v>
      </c>
      <c r="N2269">
        <f>VLOOKUP(AA2269,角色间职业划分!P:AP,14)*100</f>
        <v>95</v>
      </c>
      <c r="O2269">
        <f>VLOOKUP(AA2269,角色间职业划分!P:Z,9,FALSE)</f>
        <v>0</v>
      </c>
      <c r="P2269">
        <f>VLOOKUP(AA2269,角色间职业划分!P:AP,10,FALSE)</f>
        <v>0</v>
      </c>
      <c r="Q2269">
        <f>VLOOKUP(AA2269,角色间职业划分!P:AP,15,FALSE)</f>
        <v>0</v>
      </c>
      <c r="R2269">
        <f>VLOOKUP(AA2269,角色间职业划分!P:AP,16,FALSE)</f>
        <v>0</v>
      </c>
      <c r="S2269">
        <f>VLOOKUP(AA2269,角色间职业划分!P:AP,17,FALSE)</f>
        <v>0</v>
      </c>
      <c r="T2269">
        <f>VLOOKUP(AA2269,角色间职业划分!P:AP,18,FALSE)</f>
        <v>0</v>
      </c>
      <c r="U2269">
        <f>VLOOKUP(AA2269,角色间职业划分!P:AP,27,FALSE)</f>
        <v>0</v>
      </c>
      <c r="V2269">
        <f t="shared" si="353"/>
        <v>2.0000000000000018</v>
      </c>
      <c r="W2269">
        <f>VLOOKUP(AA2269,角色间职业划分!P:Q,2,FALSE)</f>
        <v>20003</v>
      </c>
      <c r="X2269">
        <f t="shared" si="358"/>
        <v>43</v>
      </c>
      <c r="Y2269">
        <f>INT(VLOOKUP(X2269,角色属性总表!AG:AH,2,FALSE)*角色属性总表!$C$38)</f>
        <v>954</v>
      </c>
      <c r="AA2269">
        <f t="shared" si="359"/>
        <v>23</v>
      </c>
      <c r="AB2269">
        <f>VLOOKUP(X2269,角色属性总表!AG:AI,2,FALSE)*VLOOKUP(角色等级属性!AA2269,角色间职业划分!P:AG,13,FALSE)/角色间职业划分!$AB$9</f>
        <v>1785.2631578947369</v>
      </c>
      <c r="AC2269">
        <f>VLOOKUP(X2269,角色属性总表!AG:AI,3,FALSE)*VLOOKUP(AA2269,角色间职业划分!P:AG,8,FALSE)/角色间职业划分!$W$9</f>
        <v>2648.9399999999996</v>
      </c>
      <c r="AD2269">
        <f>VLOOKUP(AA2269,角色间职业划分!P:AP,26,FALSE)</f>
        <v>0.4</v>
      </c>
      <c r="AE2269">
        <f>VLOOKUP(X2269,角色属性总表!I:Q,3,FALSE)</f>
        <v>427.392</v>
      </c>
      <c r="AF2269">
        <f>VLOOKUP(AA2269,角色间职业划分!P:AP,11,FALSE)</f>
        <v>0.32</v>
      </c>
      <c r="AG2269">
        <f t="shared" si="354"/>
        <v>1895.5323263735825</v>
      </c>
      <c r="AH2269">
        <f t="shared" si="355"/>
        <v>426</v>
      </c>
      <c r="AJ2269">
        <f t="shared" si="356"/>
        <v>1469.5323263735825</v>
      </c>
      <c r="AK2269">
        <v>2265</v>
      </c>
    </row>
    <row r="2270" spans="1:37" x14ac:dyDescent="0.15">
      <c r="A2270">
        <v>2266</v>
      </c>
      <c r="B2270">
        <f>ROUND(VLOOKUP(X2270,角色属性总表!AG:AI,2,FALSE)/角色属性总表!$C$34,0)</f>
        <v>139</v>
      </c>
      <c r="C2270">
        <f>ROUND(VLOOKUP(X2270,角色属性总表!Y:AE,3,FALSE)/J2270,0)</f>
        <v>55</v>
      </c>
      <c r="D2270">
        <f>ROUND(VLOOKUP(X2270,角色属性总表!AG:AI,3,FALSE)/角色属性总表!$C$35,0)</f>
        <v>145</v>
      </c>
      <c r="E2270">
        <f t="shared" si="350"/>
        <v>727</v>
      </c>
      <c r="F2270">
        <f t="shared" si="351"/>
        <v>19</v>
      </c>
      <c r="G2270">
        <f t="shared" si="352"/>
        <v>13</v>
      </c>
      <c r="H2270">
        <v>0</v>
      </c>
      <c r="I2270">
        <f t="shared" si="357"/>
        <v>3</v>
      </c>
      <c r="J2270">
        <f>VLOOKUP(AA2270,角色间职业划分!P:AP,20,FALSE)</f>
        <v>9</v>
      </c>
      <c r="K2270">
        <f>IF(X2270=500,100,VLOOKUP(AA2270,角色间职业划分!P:AP,22,FALSE))</f>
        <v>100</v>
      </c>
      <c r="L2270">
        <f>IF(X2270=500,K2270,VLOOKUP(AA2270,角色间职业划分!P:AP,23,FALSE))</f>
        <v>60</v>
      </c>
      <c r="M2270">
        <f>VLOOKUP(AA2270,角色间职业划分!P:AP,24,FALSE)</f>
        <v>0</v>
      </c>
      <c r="N2270">
        <f>VLOOKUP(AA2270,角色间职业划分!P:AP,14)*100</f>
        <v>95</v>
      </c>
      <c r="O2270">
        <f>VLOOKUP(AA2270,角色间职业划分!P:Z,9,FALSE)</f>
        <v>0</v>
      </c>
      <c r="P2270">
        <f>VLOOKUP(AA2270,角色间职业划分!P:AP,10,FALSE)</f>
        <v>0</v>
      </c>
      <c r="Q2270">
        <f>VLOOKUP(AA2270,角色间职业划分!P:AP,15,FALSE)</f>
        <v>0</v>
      </c>
      <c r="R2270">
        <f>VLOOKUP(AA2270,角色间职业划分!P:AP,16,FALSE)</f>
        <v>0</v>
      </c>
      <c r="S2270">
        <f>VLOOKUP(AA2270,角色间职业划分!P:AP,17,FALSE)</f>
        <v>0</v>
      </c>
      <c r="T2270">
        <f>VLOOKUP(AA2270,角色间职业划分!P:AP,18,FALSE)</f>
        <v>0</v>
      </c>
      <c r="U2270">
        <f>VLOOKUP(AA2270,角色间职业划分!P:AP,27,FALSE)</f>
        <v>0</v>
      </c>
      <c r="V2270">
        <f t="shared" si="353"/>
        <v>2.0000000000000018</v>
      </c>
      <c r="W2270">
        <f>VLOOKUP(AA2270,角色间职业划分!P:Q,2,FALSE)</f>
        <v>20003</v>
      </c>
      <c r="X2270">
        <f t="shared" si="358"/>
        <v>44</v>
      </c>
      <c r="Y2270">
        <f>INT(VLOOKUP(X2270,角色属性总表!AG:AH,2,FALSE)*角色属性总表!$C$38)</f>
        <v>972</v>
      </c>
      <c r="AA2270">
        <f t="shared" si="359"/>
        <v>23</v>
      </c>
      <c r="AB2270">
        <f>VLOOKUP(X2270,角色属性总表!AG:AI,2,FALSE)*VLOOKUP(角色等级属性!AA2270,角色间职业划分!P:AG,13,FALSE)/角色间职业划分!$AB$9</f>
        <v>1818.9473684210532</v>
      </c>
      <c r="AC2270">
        <f>VLOOKUP(X2270,角色属性总表!AG:AI,3,FALSE)*VLOOKUP(AA2270,角色间职业划分!P:AG,8,FALSE)/角色间职业划分!$W$9</f>
        <v>2698.9199999999996</v>
      </c>
      <c r="AD2270">
        <f>VLOOKUP(AA2270,角色间职业划分!P:AP,26,FALSE)</f>
        <v>0.4</v>
      </c>
      <c r="AE2270">
        <f>VLOOKUP(X2270,角色属性总表!I:Q,3,FALSE)</f>
        <v>435.45600000000002</v>
      </c>
      <c r="AF2270">
        <f>VLOOKUP(AA2270,角色间职业划分!P:AP,11,FALSE)</f>
        <v>0.32</v>
      </c>
      <c r="AG2270">
        <f t="shared" si="354"/>
        <v>1967.6094339617719</v>
      </c>
      <c r="AH2270">
        <f t="shared" si="355"/>
        <v>435</v>
      </c>
      <c r="AJ2270">
        <f t="shared" si="356"/>
        <v>1532.6094339617719</v>
      </c>
      <c r="AK2270">
        <v>2266</v>
      </c>
    </row>
    <row r="2271" spans="1:37" x14ac:dyDescent="0.15">
      <c r="A2271">
        <v>2267</v>
      </c>
      <c r="B2271">
        <f>ROUND(VLOOKUP(X2271,角色属性总表!AG:AI,2,FALSE)/角色属性总表!$C$34,0)</f>
        <v>141</v>
      </c>
      <c r="C2271">
        <f>ROUND(VLOOKUP(X2271,角色属性总表!Y:AE,3,FALSE)/J2271,0)</f>
        <v>56</v>
      </c>
      <c r="D2271">
        <f>ROUND(VLOOKUP(X2271,角色属性总表!AG:AI,3,FALSE)/角色属性总表!$C$35,0)</f>
        <v>148</v>
      </c>
      <c r="E2271">
        <f t="shared" si="350"/>
        <v>741</v>
      </c>
      <c r="F2271">
        <f t="shared" si="351"/>
        <v>19</v>
      </c>
      <c r="G2271">
        <f t="shared" si="352"/>
        <v>13</v>
      </c>
      <c r="H2271">
        <v>0</v>
      </c>
      <c r="I2271">
        <f t="shared" si="357"/>
        <v>3</v>
      </c>
      <c r="J2271">
        <f>VLOOKUP(AA2271,角色间职业划分!P:AP,20,FALSE)</f>
        <v>9</v>
      </c>
      <c r="K2271">
        <f>IF(X2271=500,100,VLOOKUP(AA2271,角色间职业划分!P:AP,22,FALSE))</f>
        <v>100</v>
      </c>
      <c r="L2271">
        <f>IF(X2271=500,K2271,VLOOKUP(AA2271,角色间职业划分!P:AP,23,FALSE))</f>
        <v>60</v>
      </c>
      <c r="M2271">
        <f>VLOOKUP(AA2271,角色间职业划分!P:AP,24,FALSE)</f>
        <v>0</v>
      </c>
      <c r="N2271">
        <f>VLOOKUP(AA2271,角色间职业划分!P:AP,14)*100</f>
        <v>95</v>
      </c>
      <c r="O2271">
        <f>VLOOKUP(AA2271,角色间职业划分!P:Z,9,FALSE)</f>
        <v>0</v>
      </c>
      <c r="P2271">
        <f>VLOOKUP(AA2271,角色间职业划分!P:AP,10,FALSE)</f>
        <v>0</v>
      </c>
      <c r="Q2271">
        <f>VLOOKUP(AA2271,角色间职业划分!P:AP,15,FALSE)</f>
        <v>0</v>
      </c>
      <c r="R2271">
        <f>VLOOKUP(AA2271,角色间职业划分!P:AP,16,FALSE)</f>
        <v>0</v>
      </c>
      <c r="S2271">
        <f>VLOOKUP(AA2271,角色间职业划分!P:AP,17,FALSE)</f>
        <v>0</v>
      </c>
      <c r="T2271">
        <f>VLOOKUP(AA2271,角色间职业划分!P:AP,18,FALSE)</f>
        <v>0</v>
      </c>
      <c r="U2271">
        <f>VLOOKUP(AA2271,角色间职业划分!P:AP,27,FALSE)</f>
        <v>0</v>
      </c>
      <c r="V2271">
        <f t="shared" si="353"/>
        <v>2.0000000000000018</v>
      </c>
      <c r="W2271">
        <f>VLOOKUP(AA2271,角色间职业划分!P:Q,2,FALSE)</f>
        <v>20003</v>
      </c>
      <c r="X2271">
        <f t="shared" si="358"/>
        <v>45</v>
      </c>
      <c r="Y2271">
        <f>INT(VLOOKUP(X2271,角色属性总表!AG:AH,2,FALSE)*角色属性总表!$C$38)</f>
        <v>990</v>
      </c>
      <c r="AA2271">
        <f t="shared" si="359"/>
        <v>23</v>
      </c>
      <c r="AB2271">
        <f>VLOOKUP(X2271,角色属性总表!AG:AI,2,FALSE)*VLOOKUP(角色等级属性!AA2271,角色间职业划分!P:AG,13,FALSE)/角色间职业划分!$AB$9</f>
        <v>1852.6315789473686</v>
      </c>
      <c r="AC2271">
        <f>VLOOKUP(X2271,角色属性总表!AG:AI,3,FALSE)*VLOOKUP(AA2271,角色间职业划分!P:AG,8,FALSE)/角色间职业划分!$W$9</f>
        <v>2748.8999999999992</v>
      </c>
      <c r="AD2271">
        <f>VLOOKUP(AA2271,角色间职业划分!P:AP,26,FALSE)</f>
        <v>0.4</v>
      </c>
      <c r="AE2271">
        <f>VLOOKUP(X2271,角色属性总表!I:Q,3,FALSE)</f>
        <v>443.52</v>
      </c>
      <c r="AF2271">
        <f>VLOOKUP(AA2271,角色间职业划分!P:AP,11,FALSE)</f>
        <v>0.32</v>
      </c>
      <c r="AG2271">
        <f t="shared" si="354"/>
        <v>2040.7957848851972</v>
      </c>
      <c r="AH2271">
        <f t="shared" si="355"/>
        <v>444</v>
      </c>
      <c r="AJ2271">
        <f t="shared" si="356"/>
        <v>1596.7957848851972</v>
      </c>
      <c r="AK2271">
        <v>2267</v>
      </c>
    </row>
    <row r="2272" spans="1:37" x14ac:dyDescent="0.15">
      <c r="A2272">
        <v>2268</v>
      </c>
      <c r="B2272">
        <f>ROUND(VLOOKUP(X2272,角色属性总表!AG:AI,2,FALSE)/角色属性总表!$C$34,0)</f>
        <v>144</v>
      </c>
      <c r="C2272">
        <f>ROUND(VLOOKUP(X2272,角色属性总表!Y:AE,3,FALSE)/J2272,0)</f>
        <v>58</v>
      </c>
      <c r="D2272">
        <f>ROUND(VLOOKUP(X2272,角色属性总表!AG:AI,3,FALSE)/角色属性总表!$C$35,0)</f>
        <v>151</v>
      </c>
      <c r="E2272">
        <f t="shared" si="350"/>
        <v>754</v>
      </c>
      <c r="F2272">
        <f t="shared" si="351"/>
        <v>19</v>
      </c>
      <c r="G2272">
        <f t="shared" si="352"/>
        <v>13</v>
      </c>
      <c r="H2272">
        <v>0</v>
      </c>
      <c r="I2272">
        <f t="shared" si="357"/>
        <v>3</v>
      </c>
      <c r="J2272">
        <f>VLOOKUP(AA2272,角色间职业划分!P:AP,20,FALSE)</f>
        <v>9</v>
      </c>
      <c r="K2272">
        <f>IF(X2272=500,100,VLOOKUP(AA2272,角色间职业划分!P:AP,22,FALSE))</f>
        <v>100</v>
      </c>
      <c r="L2272">
        <f>IF(X2272=500,K2272,VLOOKUP(AA2272,角色间职业划分!P:AP,23,FALSE))</f>
        <v>60</v>
      </c>
      <c r="M2272">
        <f>VLOOKUP(AA2272,角色间职业划分!P:AP,24,FALSE)</f>
        <v>0</v>
      </c>
      <c r="N2272">
        <f>VLOOKUP(AA2272,角色间职业划分!P:AP,14)*100</f>
        <v>95</v>
      </c>
      <c r="O2272">
        <f>VLOOKUP(AA2272,角色间职业划分!P:Z,9,FALSE)</f>
        <v>0</v>
      </c>
      <c r="P2272">
        <f>VLOOKUP(AA2272,角色间职业划分!P:AP,10,FALSE)</f>
        <v>0</v>
      </c>
      <c r="Q2272">
        <f>VLOOKUP(AA2272,角色间职业划分!P:AP,15,FALSE)</f>
        <v>0</v>
      </c>
      <c r="R2272">
        <f>VLOOKUP(AA2272,角色间职业划分!P:AP,16,FALSE)</f>
        <v>0</v>
      </c>
      <c r="S2272">
        <f>VLOOKUP(AA2272,角色间职业划分!P:AP,17,FALSE)</f>
        <v>0</v>
      </c>
      <c r="T2272">
        <f>VLOOKUP(AA2272,角色间职业划分!P:AP,18,FALSE)</f>
        <v>0</v>
      </c>
      <c r="U2272">
        <f>VLOOKUP(AA2272,角色间职业划分!P:AP,27,FALSE)</f>
        <v>0</v>
      </c>
      <c r="V2272">
        <f t="shared" si="353"/>
        <v>2.0000000000000018</v>
      </c>
      <c r="W2272">
        <f>VLOOKUP(AA2272,角色间职业划分!P:Q,2,FALSE)</f>
        <v>20003</v>
      </c>
      <c r="X2272">
        <f t="shared" si="358"/>
        <v>46</v>
      </c>
      <c r="Y2272">
        <f>INT(VLOOKUP(X2272,角色属性总表!AG:AH,2,FALSE)*角色属性总表!$C$38)</f>
        <v>1008</v>
      </c>
      <c r="AA2272">
        <f t="shared" si="359"/>
        <v>23</v>
      </c>
      <c r="AB2272">
        <f>VLOOKUP(X2272,角色属性总表!AG:AI,2,FALSE)*VLOOKUP(角色等级属性!AA2272,角色间职业划分!P:AG,13,FALSE)/角色间职业划分!$AB$9</f>
        <v>1886.3157894736842</v>
      </c>
      <c r="AC2272">
        <f>VLOOKUP(X2272,角色属性总表!AG:AI,3,FALSE)*VLOOKUP(AA2272,角色间职业划分!P:AG,8,FALSE)/角色间职业划分!$W$9</f>
        <v>2798.8799999999997</v>
      </c>
      <c r="AD2272">
        <f>VLOOKUP(AA2272,角色间职业划分!P:AP,26,FALSE)</f>
        <v>0.4</v>
      </c>
      <c r="AE2272">
        <f>VLOOKUP(X2272,角色属性总表!I:Q,3,FALSE)</f>
        <v>451.58399999999995</v>
      </c>
      <c r="AF2272">
        <f>VLOOKUP(AA2272,角色间职业划分!P:AP,11,FALSE)</f>
        <v>0.32</v>
      </c>
      <c r="AG2272">
        <f t="shared" si="354"/>
        <v>2115.0873855709538</v>
      </c>
      <c r="AH2272">
        <f t="shared" si="355"/>
        <v>453</v>
      </c>
      <c r="AJ2272">
        <f t="shared" si="356"/>
        <v>1662.0873855709538</v>
      </c>
      <c r="AK2272">
        <v>2268</v>
      </c>
    </row>
    <row r="2273" spans="1:37" x14ac:dyDescent="0.15">
      <c r="A2273">
        <v>2269</v>
      </c>
      <c r="B2273">
        <f>ROUND(VLOOKUP(X2273,角色属性总表!AG:AI,2,FALSE)/角色属性总表!$C$34,0)</f>
        <v>147</v>
      </c>
      <c r="C2273">
        <f>ROUND(VLOOKUP(X2273,角色属性总表!Y:AE,3,FALSE)/J2273,0)</f>
        <v>60</v>
      </c>
      <c r="D2273">
        <f>ROUND(VLOOKUP(X2273,角色属性总表!AG:AI,3,FALSE)/角色属性总表!$C$35,0)</f>
        <v>153</v>
      </c>
      <c r="E2273">
        <f t="shared" si="350"/>
        <v>768</v>
      </c>
      <c r="F2273">
        <f t="shared" si="351"/>
        <v>19</v>
      </c>
      <c r="G2273">
        <f t="shared" si="352"/>
        <v>13</v>
      </c>
      <c r="H2273">
        <v>0</v>
      </c>
      <c r="I2273">
        <f t="shared" si="357"/>
        <v>3</v>
      </c>
      <c r="J2273">
        <f>VLOOKUP(AA2273,角色间职业划分!P:AP,20,FALSE)</f>
        <v>9</v>
      </c>
      <c r="K2273">
        <f>IF(X2273=500,100,VLOOKUP(AA2273,角色间职业划分!P:AP,22,FALSE))</f>
        <v>100</v>
      </c>
      <c r="L2273">
        <f>IF(X2273=500,K2273,VLOOKUP(AA2273,角色间职业划分!P:AP,23,FALSE))</f>
        <v>60</v>
      </c>
      <c r="M2273">
        <f>VLOOKUP(AA2273,角色间职业划分!P:AP,24,FALSE)</f>
        <v>0</v>
      </c>
      <c r="N2273">
        <f>VLOOKUP(AA2273,角色间职业划分!P:AP,14)*100</f>
        <v>95</v>
      </c>
      <c r="O2273">
        <f>VLOOKUP(AA2273,角色间职业划分!P:Z,9,FALSE)</f>
        <v>0</v>
      </c>
      <c r="P2273">
        <f>VLOOKUP(AA2273,角色间职业划分!P:AP,10,FALSE)</f>
        <v>0</v>
      </c>
      <c r="Q2273">
        <f>VLOOKUP(AA2273,角色间职业划分!P:AP,15,FALSE)</f>
        <v>0</v>
      </c>
      <c r="R2273">
        <f>VLOOKUP(AA2273,角色间职业划分!P:AP,16,FALSE)</f>
        <v>0</v>
      </c>
      <c r="S2273">
        <f>VLOOKUP(AA2273,角色间职业划分!P:AP,17,FALSE)</f>
        <v>0</v>
      </c>
      <c r="T2273">
        <f>VLOOKUP(AA2273,角色间职业划分!P:AP,18,FALSE)</f>
        <v>0</v>
      </c>
      <c r="U2273">
        <f>VLOOKUP(AA2273,角色间职业划分!P:AP,27,FALSE)</f>
        <v>0</v>
      </c>
      <c r="V2273">
        <f t="shared" si="353"/>
        <v>2.0000000000000018</v>
      </c>
      <c r="W2273">
        <f>VLOOKUP(AA2273,角色间职业划分!P:Q,2,FALSE)</f>
        <v>20003</v>
      </c>
      <c r="X2273">
        <f t="shared" si="358"/>
        <v>47</v>
      </c>
      <c r="Y2273">
        <f>INT(VLOOKUP(X2273,角色属性总表!AG:AH,2,FALSE)*角色属性总表!$C$38)</f>
        <v>1026</v>
      </c>
      <c r="AA2273">
        <f t="shared" si="359"/>
        <v>23</v>
      </c>
      <c r="AB2273">
        <f>VLOOKUP(X2273,角色属性总表!AG:AI,2,FALSE)*VLOOKUP(角色等级属性!AA2273,角色间职业划分!P:AG,13,FALSE)/角色间职业划分!$AB$9</f>
        <v>1920</v>
      </c>
      <c r="AC2273">
        <f>VLOOKUP(X2273,角色属性总表!AG:AI,3,FALSE)*VLOOKUP(AA2273,角色间职业划分!P:AG,8,FALSE)/角色间职业划分!$W$9</f>
        <v>2848.8599999999997</v>
      </c>
      <c r="AD2273">
        <f>VLOOKUP(AA2273,角色间职业划分!P:AP,26,FALSE)</f>
        <v>0.4</v>
      </c>
      <c r="AE2273">
        <f>VLOOKUP(X2273,角色属性总表!I:Q,3,FALSE)</f>
        <v>459.64800000000002</v>
      </c>
      <c r="AF2273">
        <f>VLOOKUP(AA2273,角色间职业划分!P:AP,11,FALSE)</f>
        <v>0.32</v>
      </c>
      <c r="AG2273">
        <f t="shared" si="354"/>
        <v>2190.4804610857104</v>
      </c>
      <c r="AH2273">
        <f t="shared" si="355"/>
        <v>459</v>
      </c>
      <c r="AJ2273">
        <f t="shared" si="356"/>
        <v>1731.4804610857104</v>
      </c>
      <c r="AK2273">
        <v>2269</v>
      </c>
    </row>
    <row r="2274" spans="1:37" x14ac:dyDescent="0.15">
      <c r="A2274">
        <v>2270</v>
      </c>
      <c r="B2274">
        <f>ROUND(VLOOKUP(X2274,角色属性总表!AG:AI,2,FALSE)/角色属性总表!$C$34,0)</f>
        <v>149</v>
      </c>
      <c r="C2274">
        <f>ROUND(VLOOKUP(X2274,角色属性总表!Y:AE,3,FALSE)/J2274,0)</f>
        <v>62</v>
      </c>
      <c r="D2274">
        <f>ROUND(VLOOKUP(X2274,角色属性总表!AG:AI,3,FALSE)/角色属性总表!$C$35,0)</f>
        <v>156</v>
      </c>
      <c r="E2274">
        <f t="shared" si="350"/>
        <v>781</v>
      </c>
      <c r="F2274">
        <f t="shared" si="351"/>
        <v>19</v>
      </c>
      <c r="G2274">
        <f t="shared" si="352"/>
        <v>13</v>
      </c>
      <c r="H2274">
        <v>0</v>
      </c>
      <c r="I2274">
        <f t="shared" si="357"/>
        <v>3</v>
      </c>
      <c r="J2274">
        <f>VLOOKUP(AA2274,角色间职业划分!P:AP,20,FALSE)</f>
        <v>9</v>
      </c>
      <c r="K2274">
        <f>IF(X2274=500,100,VLOOKUP(AA2274,角色间职业划分!P:AP,22,FALSE))</f>
        <v>100</v>
      </c>
      <c r="L2274">
        <f>IF(X2274=500,K2274,VLOOKUP(AA2274,角色间职业划分!P:AP,23,FALSE))</f>
        <v>60</v>
      </c>
      <c r="M2274">
        <f>VLOOKUP(AA2274,角色间职业划分!P:AP,24,FALSE)</f>
        <v>0</v>
      </c>
      <c r="N2274">
        <f>VLOOKUP(AA2274,角色间职业划分!P:AP,14)*100</f>
        <v>95</v>
      </c>
      <c r="O2274">
        <f>VLOOKUP(AA2274,角色间职业划分!P:Z,9,FALSE)</f>
        <v>0</v>
      </c>
      <c r="P2274">
        <f>VLOOKUP(AA2274,角色间职业划分!P:AP,10,FALSE)</f>
        <v>0</v>
      </c>
      <c r="Q2274">
        <f>VLOOKUP(AA2274,角色间职业划分!P:AP,15,FALSE)</f>
        <v>0</v>
      </c>
      <c r="R2274">
        <f>VLOOKUP(AA2274,角色间职业划分!P:AP,16,FALSE)</f>
        <v>0</v>
      </c>
      <c r="S2274">
        <f>VLOOKUP(AA2274,角色间职业划分!P:AP,17,FALSE)</f>
        <v>0</v>
      </c>
      <c r="T2274">
        <f>VLOOKUP(AA2274,角色间职业划分!P:AP,18,FALSE)</f>
        <v>0</v>
      </c>
      <c r="U2274">
        <f>VLOOKUP(AA2274,角色间职业划分!P:AP,27,FALSE)</f>
        <v>0</v>
      </c>
      <c r="V2274">
        <f t="shared" si="353"/>
        <v>2.0000000000000018</v>
      </c>
      <c r="W2274">
        <f>VLOOKUP(AA2274,角色间职业划分!P:Q,2,FALSE)</f>
        <v>20003</v>
      </c>
      <c r="X2274">
        <f t="shared" si="358"/>
        <v>48</v>
      </c>
      <c r="Y2274">
        <f>INT(VLOOKUP(X2274,角色属性总表!AG:AH,2,FALSE)*角色属性总表!$C$38)</f>
        <v>1044</v>
      </c>
      <c r="AA2274">
        <f t="shared" si="359"/>
        <v>23</v>
      </c>
      <c r="AB2274">
        <f>VLOOKUP(X2274,角色属性总表!AG:AI,2,FALSE)*VLOOKUP(角色等级属性!AA2274,角色间职业划分!P:AG,13,FALSE)/角色间职业划分!$AB$9</f>
        <v>1953.6842105263158</v>
      </c>
      <c r="AC2274">
        <f>VLOOKUP(X2274,角色属性总表!AG:AI,3,FALSE)*VLOOKUP(AA2274,角色间职业划分!P:AG,8,FALSE)/角色间职业划分!$W$9</f>
        <v>2898.8399999999992</v>
      </c>
      <c r="AD2274">
        <f>VLOOKUP(AA2274,角色间职业划分!P:AP,26,FALSE)</f>
        <v>0.4</v>
      </c>
      <c r="AE2274">
        <f>VLOOKUP(X2274,角色属性总表!I:Q,3,FALSE)</f>
        <v>467.71199999999999</v>
      </c>
      <c r="AF2274">
        <f>VLOOKUP(AA2274,角色间职业划分!P:AP,11,FALSE)</f>
        <v>0.32</v>
      </c>
      <c r="AG2274">
        <f t="shared" si="354"/>
        <v>2266.9714436532308</v>
      </c>
      <c r="AH2274">
        <f t="shared" si="355"/>
        <v>468</v>
      </c>
      <c r="AJ2274">
        <f t="shared" si="356"/>
        <v>1798.9714436532308</v>
      </c>
      <c r="AK2274">
        <v>2270</v>
      </c>
    </row>
    <row r="2275" spans="1:37" x14ac:dyDescent="0.15">
      <c r="A2275">
        <v>2271</v>
      </c>
      <c r="B2275">
        <f>ROUND(VLOOKUP(X2275,角色属性总表!AG:AI,2,FALSE)/角色属性总表!$C$34,0)</f>
        <v>152</v>
      </c>
      <c r="C2275">
        <f>ROUND(VLOOKUP(X2275,角色属性总表!Y:AE,3,FALSE)/J2275,0)</f>
        <v>64</v>
      </c>
      <c r="D2275">
        <f>ROUND(VLOOKUP(X2275,角色属性总表!AG:AI,3,FALSE)/角色属性总表!$C$35,0)</f>
        <v>159</v>
      </c>
      <c r="E2275">
        <f t="shared" si="350"/>
        <v>794</v>
      </c>
      <c r="F2275">
        <f t="shared" si="351"/>
        <v>19</v>
      </c>
      <c r="G2275">
        <f t="shared" si="352"/>
        <v>13</v>
      </c>
      <c r="H2275">
        <v>0</v>
      </c>
      <c r="I2275">
        <f t="shared" si="357"/>
        <v>3</v>
      </c>
      <c r="J2275">
        <f>VLOOKUP(AA2275,角色间职业划分!P:AP,20,FALSE)</f>
        <v>9</v>
      </c>
      <c r="K2275">
        <f>IF(X2275=500,100,VLOOKUP(AA2275,角色间职业划分!P:AP,22,FALSE))</f>
        <v>100</v>
      </c>
      <c r="L2275">
        <f>IF(X2275=500,K2275,VLOOKUP(AA2275,角色间职业划分!P:AP,23,FALSE))</f>
        <v>60</v>
      </c>
      <c r="M2275">
        <f>VLOOKUP(AA2275,角色间职业划分!P:AP,24,FALSE)</f>
        <v>0</v>
      </c>
      <c r="N2275">
        <f>VLOOKUP(AA2275,角色间职业划分!P:AP,14)*100</f>
        <v>95</v>
      </c>
      <c r="O2275">
        <f>VLOOKUP(AA2275,角色间职业划分!P:Z,9,FALSE)</f>
        <v>0</v>
      </c>
      <c r="P2275">
        <f>VLOOKUP(AA2275,角色间职业划分!P:AP,10,FALSE)</f>
        <v>0</v>
      </c>
      <c r="Q2275">
        <f>VLOOKUP(AA2275,角色间职业划分!P:AP,15,FALSE)</f>
        <v>0</v>
      </c>
      <c r="R2275">
        <f>VLOOKUP(AA2275,角色间职业划分!P:AP,16,FALSE)</f>
        <v>0</v>
      </c>
      <c r="S2275">
        <f>VLOOKUP(AA2275,角色间职业划分!P:AP,17,FALSE)</f>
        <v>0</v>
      </c>
      <c r="T2275">
        <f>VLOOKUP(AA2275,角色间职业划分!P:AP,18,FALSE)</f>
        <v>0</v>
      </c>
      <c r="U2275">
        <f>VLOOKUP(AA2275,角色间职业划分!P:AP,27,FALSE)</f>
        <v>0</v>
      </c>
      <c r="V2275">
        <f t="shared" si="353"/>
        <v>2.0000000000000018</v>
      </c>
      <c r="W2275">
        <f>VLOOKUP(AA2275,角色间职业划分!P:Q,2,FALSE)</f>
        <v>20003</v>
      </c>
      <c r="X2275">
        <f t="shared" si="358"/>
        <v>49</v>
      </c>
      <c r="Y2275">
        <f>INT(VLOOKUP(X2275,角色属性总表!AG:AH,2,FALSE)*角色属性总表!$C$38)</f>
        <v>1062</v>
      </c>
      <c r="AA2275">
        <f t="shared" si="359"/>
        <v>23</v>
      </c>
      <c r="AB2275">
        <f>VLOOKUP(X2275,角色属性总表!AG:AI,2,FALSE)*VLOOKUP(角色等级属性!AA2275,角色间职业划分!P:AG,13,FALSE)/角色间职业划分!$AB$9</f>
        <v>1987.3684210526317</v>
      </c>
      <c r="AC2275">
        <f>VLOOKUP(X2275,角色属性总表!AG:AI,3,FALSE)*VLOOKUP(AA2275,角色间职业划分!P:AG,8,FALSE)/角色间职业划分!$W$9</f>
        <v>2948.8199999999993</v>
      </c>
      <c r="AD2275">
        <f>VLOOKUP(AA2275,角色间职业划分!P:AP,26,FALSE)</f>
        <v>0.4</v>
      </c>
      <c r="AE2275">
        <f>VLOOKUP(X2275,角色属性总表!I:Q,3,FALSE)</f>
        <v>475.77600000000007</v>
      </c>
      <c r="AF2275">
        <f>VLOOKUP(AA2275,角色间职业划分!P:AP,11,FALSE)</f>
        <v>0.32</v>
      </c>
      <c r="AG2275">
        <f t="shared" si="354"/>
        <v>2344.5569620253164</v>
      </c>
      <c r="AH2275">
        <f t="shared" si="355"/>
        <v>477</v>
      </c>
      <c r="AJ2275">
        <f t="shared" si="356"/>
        <v>1867.5569620253164</v>
      </c>
      <c r="AK2275">
        <v>2271</v>
      </c>
    </row>
    <row r="2276" spans="1:37" x14ac:dyDescent="0.15">
      <c r="A2276">
        <v>2272</v>
      </c>
      <c r="B2276">
        <f>ROUND(VLOOKUP(X2276,角色属性总表!AG:AI,2,FALSE)/角色属性总表!$C$34,0)</f>
        <v>154</v>
      </c>
      <c r="C2276">
        <f>ROUND(VLOOKUP(X2276,角色属性总表!Y:AE,3,FALSE)/J2276,0)</f>
        <v>65</v>
      </c>
      <c r="D2276">
        <f>ROUND(VLOOKUP(X2276,角色属性总表!AG:AI,3,FALSE)/角色属性总表!$C$35,0)</f>
        <v>161</v>
      </c>
      <c r="E2276">
        <f t="shared" si="350"/>
        <v>808</v>
      </c>
      <c r="F2276">
        <f t="shared" si="351"/>
        <v>19</v>
      </c>
      <c r="G2276">
        <f t="shared" si="352"/>
        <v>13</v>
      </c>
      <c r="H2276">
        <v>0</v>
      </c>
      <c r="I2276">
        <f t="shared" si="357"/>
        <v>3</v>
      </c>
      <c r="J2276">
        <f>VLOOKUP(AA2276,角色间职业划分!P:AP,20,FALSE)</f>
        <v>9</v>
      </c>
      <c r="K2276">
        <f>IF(X2276=500,100,VLOOKUP(AA2276,角色间职业划分!P:AP,22,FALSE))</f>
        <v>100</v>
      </c>
      <c r="L2276">
        <f>IF(X2276=500,K2276,VLOOKUP(AA2276,角色间职业划分!P:AP,23,FALSE))</f>
        <v>60</v>
      </c>
      <c r="M2276">
        <f>VLOOKUP(AA2276,角色间职业划分!P:AP,24,FALSE)</f>
        <v>0</v>
      </c>
      <c r="N2276">
        <f>VLOOKUP(AA2276,角色间职业划分!P:AP,14)*100</f>
        <v>95</v>
      </c>
      <c r="O2276">
        <f>VLOOKUP(AA2276,角色间职业划分!P:Z,9,FALSE)</f>
        <v>0</v>
      </c>
      <c r="P2276">
        <f>VLOOKUP(AA2276,角色间职业划分!P:AP,10,FALSE)</f>
        <v>0</v>
      </c>
      <c r="Q2276">
        <f>VLOOKUP(AA2276,角色间职业划分!P:AP,15,FALSE)</f>
        <v>0</v>
      </c>
      <c r="R2276">
        <f>VLOOKUP(AA2276,角色间职业划分!P:AP,16,FALSE)</f>
        <v>0</v>
      </c>
      <c r="S2276">
        <f>VLOOKUP(AA2276,角色间职业划分!P:AP,17,FALSE)</f>
        <v>0</v>
      </c>
      <c r="T2276">
        <f>VLOOKUP(AA2276,角色间职业划分!P:AP,18,FALSE)</f>
        <v>0</v>
      </c>
      <c r="U2276">
        <f>VLOOKUP(AA2276,角色间职业划分!P:AP,27,FALSE)</f>
        <v>0</v>
      </c>
      <c r="V2276">
        <f t="shared" si="353"/>
        <v>2.0000000000000018</v>
      </c>
      <c r="W2276">
        <f>VLOOKUP(AA2276,角色间职业划分!P:Q,2,FALSE)</f>
        <v>20003</v>
      </c>
      <c r="X2276">
        <f t="shared" si="358"/>
        <v>50</v>
      </c>
      <c r="Y2276">
        <f>INT(VLOOKUP(X2276,角色属性总表!AG:AH,2,FALSE)*角色属性总表!$C$38)</f>
        <v>1080</v>
      </c>
      <c r="AA2276">
        <f t="shared" si="359"/>
        <v>23</v>
      </c>
      <c r="AB2276">
        <f>VLOOKUP(X2276,角色属性总表!AG:AI,2,FALSE)*VLOOKUP(角色等级属性!AA2276,角色间职业划分!P:AG,13,FALSE)/角色间职业划分!$AB$9</f>
        <v>2021.0526315789475</v>
      </c>
      <c r="AC2276">
        <f>VLOOKUP(X2276,角色属性总表!AG:AI,3,FALSE)*VLOOKUP(AA2276,角色间职业划分!P:AG,8,FALSE)/角色间职业划分!$W$9</f>
        <v>2998.7999999999993</v>
      </c>
      <c r="AD2276">
        <f>VLOOKUP(AA2276,角色间职业划分!P:AP,26,FALSE)</f>
        <v>0.4</v>
      </c>
      <c r="AE2276">
        <f>VLOOKUP(X2276,角色属性总表!I:Q,3,FALSE)</f>
        <v>483.84000000000003</v>
      </c>
      <c r="AF2276">
        <f>VLOOKUP(AA2276,角色间职业划分!P:AP,11,FALSE)</f>
        <v>0.32</v>
      </c>
      <c r="AG2276">
        <f t="shared" si="354"/>
        <v>2423.2338316268883</v>
      </c>
      <c r="AH2276">
        <f t="shared" si="355"/>
        <v>483</v>
      </c>
      <c r="AJ2276">
        <f t="shared" si="356"/>
        <v>1940.2338316268883</v>
      </c>
      <c r="AK2276">
        <v>2272</v>
      </c>
    </row>
    <row r="2277" spans="1:37" x14ac:dyDescent="0.15">
      <c r="A2277">
        <v>2273</v>
      </c>
      <c r="B2277">
        <f>ROUND(VLOOKUP(X2277,角色属性总表!AG:AI,2,FALSE)/角色属性总表!$C$34,0)</f>
        <v>157</v>
      </c>
      <c r="C2277">
        <f>ROUND(VLOOKUP(X2277,角色属性总表!Y:AE,3,FALSE)/J2277,0)</f>
        <v>67</v>
      </c>
      <c r="D2277">
        <f>ROUND(VLOOKUP(X2277,角色属性总表!AG:AI,3,FALSE)/角色属性总表!$C$35,0)</f>
        <v>164</v>
      </c>
      <c r="E2277">
        <f t="shared" si="350"/>
        <v>821</v>
      </c>
      <c r="F2277">
        <f t="shared" si="351"/>
        <v>19</v>
      </c>
      <c r="G2277">
        <f t="shared" si="352"/>
        <v>13</v>
      </c>
      <c r="H2277">
        <v>0</v>
      </c>
      <c r="I2277">
        <f t="shared" si="357"/>
        <v>3</v>
      </c>
      <c r="J2277">
        <f>VLOOKUP(AA2277,角色间职业划分!P:AP,20,FALSE)</f>
        <v>9</v>
      </c>
      <c r="K2277">
        <f>IF(X2277=500,100,VLOOKUP(AA2277,角色间职业划分!P:AP,22,FALSE))</f>
        <v>100</v>
      </c>
      <c r="L2277">
        <f>IF(X2277=500,K2277,VLOOKUP(AA2277,角色间职业划分!P:AP,23,FALSE))</f>
        <v>60</v>
      </c>
      <c r="M2277">
        <f>VLOOKUP(AA2277,角色间职业划分!P:AP,24,FALSE)</f>
        <v>0</v>
      </c>
      <c r="N2277">
        <f>VLOOKUP(AA2277,角色间职业划分!P:AP,14)*100</f>
        <v>95</v>
      </c>
      <c r="O2277">
        <f>VLOOKUP(AA2277,角色间职业划分!P:Z,9,FALSE)</f>
        <v>0</v>
      </c>
      <c r="P2277">
        <f>VLOOKUP(AA2277,角色间职业划分!P:AP,10,FALSE)</f>
        <v>0</v>
      </c>
      <c r="Q2277">
        <f>VLOOKUP(AA2277,角色间职业划分!P:AP,15,FALSE)</f>
        <v>0</v>
      </c>
      <c r="R2277">
        <f>VLOOKUP(AA2277,角色间职业划分!P:AP,16,FALSE)</f>
        <v>0</v>
      </c>
      <c r="S2277">
        <f>VLOOKUP(AA2277,角色间职业划分!P:AP,17,FALSE)</f>
        <v>0</v>
      </c>
      <c r="T2277">
        <f>VLOOKUP(AA2277,角色间职业划分!P:AP,18,FALSE)</f>
        <v>0</v>
      </c>
      <c r="U2277">
        <f>VLOOKUP(AA2277,角色间职业划分!P:AP,27,FALSE)</f>
        <v>0</v>
      </c>
      <c r="V2277">
        <f t="shared" si="353"/>
        <v>2.0000000000000018</v>
      </c>
      <c r="W2277">
        <f>VLOOKUP(AA2277,角色间职业划分!P:Q,2,FALSE)</f>
        <v>20003</v>
      </c>
      <c r="X2277">
        <f t="shared" si="358"/>
        <v>51</v>
      </c>
      <c r="Y2277">
        <f>INT(VLOOKUP(X2277,角色属性总表!AG:AH,2,FALSE)*角色属性总表!$C$38)</f>
        <v>1098</v>
      </c>
      <c r="AA2277">
        <f t="shared" si="359"/>
        <v>23</v>
      </c>
      <c r="AB2277">
        <f>VLOOKUP(X2277,角色属性总表!AG:AI,2,FALSE)*VLOOKUP(角色等级属性!AA2277,角色间职业划分!P:AG,13,FALSE)/角色间职业划分!$AB$9</f>
        <v>2054.7368421052633</v>
      </c>
      <c r="AC2277">
        <f>VLOOKUP(X2277,角色属性总表!AG:AI,3,FALSE)*VLOOKUP(AA2277,角色间职业划分!P:AG,8,FALSE)/角色间职业划分!$W$9</f>
        <v>3048.7799999999993</v>
      </c>
      <c r="AD2277">
        <f>VLOOKUP(AA2277,角色间职业划分!P:AP,26,FALSE)</f>
        <v>0.4</v>
      </c>
      <c r="AE2277">
        <f>VLOOKUP(X2277,角色属性总表!I:Q,3,FALSE)</f>
        <v>491.904</v>
      </c>
      <c r="AF2277">
        <f>VLOOKUP(AA2277,角色间职业划分!P:AP,11,FALSE)</f>
        <v>0.32</v>
      </c>
      <c r="AG2277">
        <f t="shared" si="354"/>
        <v>2502.9990454047806</v>
      </c>
      <c r="AH2277">
        <f t="shared" si="355"/>
        <v>492</v>
      </c>
      <c r="AJ2277">
        <f t="shared" si="356"/>
        <v>2010.9990454047806</v>
      </c>
      <c r="AK2277">
        <v>2273</v>
      </c>
    </row>
    <row r="2278" spans="1:37" x14ac:dyDescent="0.15">
      <c r="A2278">
        <v>2274</v>
      </c>
      <c r="B2278">
        <f>ROUND(VLOOKUP(X2278,角色属性总表!AG:AI,2,FALSE)/角色属性总表!$C$34,0)</f>
        <v>159</v>
      </c>
      <c r="C2278">
        <f>ROUND(VLOOKUP(X2278,角色属性总表!Y:AE,3,FALSE)/J2278,0)</f>
        <v>69</v>
      </c>
      <c r="D2278">
        <f>ROUND(VLOOKUP(X2278,角色属性总表!AG:AI,3,FALSE)/角色属性总表!$C$35,0)</f>
        <v>167</v>
      </c>
      <c r="E2278">
        <f t="shared" si="350"/>
        <v>835</v>
      </c>
      <c r="F2278">
        <f t="shared" si="351"/>
        <v>19</v>
      </c>
      <c r="G2278">
        <f t="shared" si="352"/>
        <v>13</v>
      </c>
      <c r="H2278">
        <v>0</v>
      </c>
      <c r="I2278">
        <f t="shared" si="357"/>
        <v>3</v>
      </c>
      <c r="J2278">
        <f>VLOOKUP(AA2278,角色间职业划分!P:AP,20,FALSE)</f>
        <v>9</v>
      </c>
      <c r="K2278">
        <f>IF(X2278=500,100,VLOOKUP(AA2278,角色间职业划分!P:AP,22,FALSE))</f>
        <v>100</v>
      </c>
      <c r="L2278">
        <f>IF(X2278=500,K2278,VLOOKUP(AA2278,角色间职业划分!P:AP,23,FALSE))</f>
        <v>60</v>
      </c>
      <c r="M2278">
        <f>VLOOKUP(AA2278,角色间职业划分!P:AP,24,FALSE)</f>
        <v>0</v>
      </c>
      <c r="N2278">
        <f>VLOOKUP(AA2278,角色间职业划分!P:AP,14)*100</f>
        <v>95</v>
      </c>
      <c r="O2278">
        <f>VLOOKUP(AA2278,角色间职业划分!P:Z,9,FALSE)</f>
        <v>0</v>
      </c>
      <c r="P2278">
        <f>VLOOKUP(AA2278,角色间职业划分!P:AP,10,FALSE)</f>
        <v>0</v>
      </c>
      <c r="Q2278">
        <f>VLOOKUP(AA2278,角色间职业划分!P:AP,15,FALSE)</f>
        <v>0</v>
      </c>
      <c r="R2278">
        <f>VLOOKUP(AA2278,角色间职业划分!P:AP,16,FALSE)</f>
        <v>0</v>
      </c>
      <c r="S2278">
        <f>VLOOKUP(AA2278,角色间职业划分!P:AP,17,FALSE)</f>
        <v>0</v>
      </c>
      <c r="T2278">
        <f>VLOOKUP(AA2278,角色间职业划分!P:AP,18,FALSE)</f>
        <v>0</v>
      </c>
      <c r="U2278">
        <f>VLOOKUP(AA2278,角色间职业划分!P:AP,27,FALSE)</f>
        <v>0</v>
      </c>
      <c r="V2278">
        <f t="shared" si="353"/>
        <v>2.0000000000000018</v>
      </c>
      <c r="W2278">
        <f>VLOOKUP(AA2278,角色间职业划分!P:Q,2,FALSE)</f>
        <v>20003</v>
      </c>
      <c r="X2278">
        <f t="shared" si="358"/>
        <v>52</v>
      </c>
      <c r="Y2278">
        <f>INT(VLOOKUP(X2278,角色属性总表!AG:AH,2,FALSE)*角色属性总表!$C$38)</f>
        <v>1116</v>
      </c>
      <c r="AA2278">
        <f t="shared" si="359"/>
        <v>23</v>
      </c>
      <c r="AB2278">
        <f>VLOOKUP(X2278,角色属性总表!AG:AI,2,FALSE)*VLOOKUP(角色等级属性!AA2278,角色间职业划分!P:AG,13,FALSE)/角色间职业划分!$AB$9</f>
        <v>2088.4210526315792</v>
      </c>
      <c r="AC2278">
        <f>VLOOKUP(X2278,角色属性总表!AG:AI,3,FALSE)*VLOOKUP(AA2278,角色间职业划分!P:AG,8,FALSE)/角色间职业划分!$W$9</f>
        <v>3098.7599999999998</v>
      </c>
      <c r="AD2278">
        <f>VLOOKUP(AA2278,角色间职业划分!P:AP,26,FALSE)</f>
        <v>0.4</v>
      </c>
      <c r="AE2278">
        <f>VLOOKUP(X2278,角色属性总表!I:Q,3,FALSE)</f>
        <v>499.96800000000007</v>
      </c>
      <c r="AF2278">
        <f>VLOOKUP(AA2278,角色间职业划分!P:AP,11,FALSE)</f>
        <v>0.32</v>
      </c>
      <c r="AG2278">
        <f t="shared" si="354"/>
        <v>2583.8497653174322</v>
      </c>
      <c r="AH2278">
        <f t="shared" si="355"/>
        <v>501</v>
      </c>
      <c r="AJ2278">
        <f t="shared" si="356"/>
        <v>2082.8497653174322</v>
      </c>
      <c r="AK2278">
        <v>2274</v>
      </c>
    </row>
    <row r="2279" spans="1:37" x14ac:dyDescent="0.15">
      <c r="A2279">
        <v>2275</v>
      </c>
      <c r="B2279">
        <f>ROUND(VLOOKUP(X2279,角色属性总表!AG:AI,2,FALSE)/角色属性总表!$C$34,0)</f>
        <v>162</v>
      </c>
      <c r="C2279">
        <f>ROUND(VLOOKUP(X2279,角色属性总表!Y:AE,3,FALSE)/J2279,0)</f>
        <v>71</v>
      </c>
      <c r="D2279">
        <f>ROUND(VLOOKUP(X2279,角色属性总表!AG:AI,3,FALSE)/角色属性总表!$C$35,0)</f>
        <v>169</v>
      </c>
      <c r="E2279">
        <f t="shared" si="350"/>
        <v>848</v>
      </c>
      <c r="F2279">
        <f t="shared" si="351"/>
        <v>19</v>
      </c>
      <c r="G2279">
        <f t="shared" si="352"/>
        <v>13</v>
      </c>
      <c r="H2279">
        <v>0</v>
      </c>
      <c r="I2279">
        <f t="shared" si="357"/>
        <v>3</v>
      </c>
      <c r="J2279">
        <f>VLOOKUP(AA2279,角色间职业划分!P:AP,20,FALSE)</f>
        <v>9</v>
      </c>
      <c r="K2279">
        <f>IF(X2279=500,100,VLOOKUP(AA2279,角色间职业划分!P:AP,22,FALSE))</f>
        <v>100</v>
      </c>
      <c r="L2279">
        <f>IF(X2279=500,K2279,VLOOKUP(AA2279,角色间职业划分!P:AP,23,FALSE))</f>
        <v>60</v>
      </c>
      <c r="M2279">
        <f>VLOOKUP(AA2279,角色间职业划分!P:AP,24,FALSE)</f>
        <v>0</v>
      </c>
      <c r="N2279">
        <f>VLOOKUP(AA2279,角色间职业划分!P:AP,14)*100</f>
        <v>95</v>
      </c>
      <c r="O2279">
        <f>VLOOKUP(AA2279,角色间职业划分!P:Z,9,FALSE)</f>
        <v>0</v>
      </c>
      <c r="P2279">
        <f>VLOOKUP(AA2279,角色间职业划分!P:AP,10,FALSE)</f>
        <v>0</v>
      </c>
      <c r="Q2279">
        <f>VLOOKUP(AA2279,角色间职业划分!P:AP,15,FALSE)</f>
        <v>0</v>
      </c>
      <c r="R2279">
        <f>VLOOKUP(AA2279,角色间职业划分!P:AP,16,FALSE)</f>
        <v>0</v>
      </c>
      <c r="S2279">
        <f>VLOOKUP(AA2279,角色间职业划分!P:AP,17,FALSE)</f>
        <v>0</v>
      </c>
      <c r="T2279">
        <f>VLOOKUP(AA2279,角色间职业划分!P:AP,18,FALSE)</f>
        <v>0</v>
      </c>
      <c r="U2279">
        <f>VLOOKUP(AA2279,角色间职业划分!P:AP,27,FALSE)</f>
        <v>0</v>
      </c>
      <c r="V2279">
        <f t="shared" si="353"/>
        <v>2.0000000000000018</v>
      </c>
      <c r="W2279">
        <f>VLOOKUP(AA2279,角色间职业划分!P:Q,2,FALSE)</f>
        <v>20003</v>
      </c>
      <c r="X2279">
        <f t="shared" si="358"/>
        <v>53</v>
      </c>
      <c r="Y2279">
        <f>INT(VLOOKUP(X2279,角色属性总表!AG:AH,2,FALSE)*角色属性总表!$C$38)</f>
        <v>1134</v>
      </c>
      <c r="AA2279">
        <f t="shared" si="359"/>
        <v>23</v>
      </c>
      <c r="AB2279">
        <f>VLOOKUP(X2279,角色属性总表!AG:AI,2,FALSE)*VLOOKUP(角色等级属性!AA2279,角色间职业划分!P:AG,13,FALSE)/角色间职业划分!$AB$9</f>
        <v>2122.105263157895</v>
      </c>
      <c r="AC2279">
        <f>VLOOKUP(X2279,角色属性总表!AG:AI,3,FALSE)*VLOOKUP(AA2279,角色间职业划分!P:AG,8,FALSE)/角色间职业划分!$W$9</f>
        <v>3148.7399999999989</v>
      </c>
      <c r="AD2279">
        <f>VLOOKUP(AA2279,角色间职业划分!P:AP,26,FALSE)</f>
        <v>0.4</v>
      </c>
      <c r="AE2279">
        <f>VLOOKUP(X2279,角色属性总表!I:Q,3,FALSE)</f>
        <v>508.03199999999993</v>
      </c>
      <c r="AF2279">
        <f>VLOOKUP(AA2279,角色间职业划分!P:AP,11,FALSE)</f>
        <v>0.32</v>
      </c>
      <c r="AG2279">
        <f t="shared" si="354"/>
        <v>2665.7833144094129</v>
      </c>
      <c r="AH2279">
        <f t="shared" si="355"/>
        <v>507</v>
      </c>
      <c r="AJ2279">
        <f t="shared" si="356"/>
        <v>2158.7833144094129</v>
      </c>
      <c r="AK2279">
        <v>2275</v>
      </c>
    </row>
    <row r="2280" spans="1:37" x14ac:dyDescent="0.15">
      <c r="A2280">
        <v>2276</v>
      </c>
      <c r="B2280">
        <f>ROUND(VLOOKUP(X2280,角色属性总表!AG:AI,2,FALSE)/角色属性总表!$C$34,0)</f>
        <v>165</v>
      </c>
      <c r="C2280">
        <f>ROUND(VLOOKUP(X2280,角色属性总表!Y:AE,3,FALSE)/J2280,0)</f>
        <v>73</v>
      </c>
      <c r="D2280">
        <f>ROUND(VLOOKUP(X2280,角色属性总表!AG:AI,3,FALSE)/角色属性总表!$C$35,0)</f>
        <v>172</v>
      </c>
      <c r="E2280">
        <f t="shared" si="350"/>
        <v>862</v>
      </c>
      <c r="F2280">
        <f t="shared" si="351"/>
        <v>19</v>
      </c>
      <c r="G2280">
        <f t="shared" si="352"/>
        <v>13</v>
      </c>
      <c r="H2280">
        <v>0</v>
      </c>
      <c r="I2280">
        <f t="shared" si="357"/>
        <v>3</v>
      </c>
      <c r="J2280">
        <f>VLOOKUP(AA2280,角色间职业划分!P:AP,20,FALSE)</f>
        <v>9</v>
      </c>
      <c r="K2280">
        <f>IF(X2280=500,100,VLOOKUP(AA2280,角色间职业划分!P:AP,22,FALSE))</f>
        <v>100</v>
      </c>
      <c r="L2280">
        <f>IF(X2280=500,K2280,VLOOKUP(AA2280,角色间职业划分!P:AP,23,FALSE))</f>
        <v>60</v>
      </c>
      <c r="M2280">
        <f>VLOOKUP(AA2280,角色间职业划分!P:AP,24,FALSE)</f>
        <v>0</v>
      </c>
      <c r="N2280">
        <f>VLOOKUP(AA2280,角色间职业划分!P:AP,14)*100</f>
        <v>95</v>
      </c>
      <c r="O2280">
        <f>VLOOKUP(AA2280,角色间职业划分!P:Z,9,FALSE)</f>
        <v>0</v>
      </c>
      <c r="P2280">
        <f>VLOOKUP(AA2280,角色间职业划分!P:AP,10,FALSE)</f>
        <v>0</v>
      </c>
      <c r="Q2280">
        <f>VLOOKUP(AA2280,角色间职业划分!P:AP,15,FALSE)</f>
        <v>0</v>
      </c>
      <c r="R2280">
        <f>VLOOKUP(AA2280,角色间职业划分!P:AP,16,FALSE)</f>
        <v>0</v>
      </c>
      <c r="S2280">
        <f>VLOOKUP(AA2280,角色间职业划分!P:AP,17,FALSE)</f>
        <v>0</v>
      </c>
      <c r="T2280">
        <f>VLOOKUP(AA2280,角色间职业划分!P:AP,18,FALSE)</f>
        <v>0</v>
      </c>
      <c r="U2280">
        <f>VLOOKUP(AA2280,角色间职业划分!P:AP,27,FALSE)</f>
        <v>0</v>
      </c>
      <c r="V2280">
        <f t="shared" si="353"/>
        <v>2.0000000000000018</v>
      </c>
      <c r="W2280">
        <f>VLOOKUP(AA2280,角色间职业划分!P:Q,2,FALSE)</f>
        <v>20003</v>
      </c>
      <c r="X2280">
        <f t="shared" si="358"/>
        <v>54</v>
      </c>
      <c r="Y2280">
        <f>INT(VLOOKUP(X2280,角色属性总表!AG:AH,2,FALSE)*角色属性总表!$C$38)</f>
        <v>1152</v>
      </c>
      <c r="AA2280">
        <f t="shared" si="359"/>
        <v>23</v>
      </c>
      <c r="AB2280">
        <f>VLOOKUP(X2280,角色属性总表!AG:AI,2,FALSE)*VLOOKUP(角色等级属性!AA2280,角色间职业划分!P:AG,13,FALSE)/角色间职业划分!$AB$9</f>
        <v>2155.7894736842109</v>
      </c>
      <c r="AC2280">
        <f>VLOOKUP(X2280,角色属性总表!AG:AI,3,FALSE)*VLOOKUP(AA2280,角色间职业划分!P:AG,8,FALSE)/角色间职业划分!$W$9</f>
        <v>3198.72</v>
      </c>
      <c r="AD2280">
        <f>VLOOKUP(AA2280,角色间职业划分!P:AP,26,FALSE)</f>
        <v>0.4</v>
      </c>
      <c r="AE2280">
        <f>VLOOKUP(X2280,角色属性总表!I:Q,3,FALSE)</f>
        <v>516.096</v>
      </c>
      <c r="AF2280">
        <f>VLOOKUP(AA2280,角色间职业划分!P:AP,11,FALSE)</f>
        <v>0.32</v>
      </c>
      <c r="AG2280">
        <f t="shared" si="354"/>
        <v>2748.7971694205635</v>
      </c>
      <c r="AH2280">
        <f t="shared" si="355"/>
        <v>516</v>
      </c>
      <c r="AJ2280">
        <f t="shared" si="356"/>
        <v>2232.7971694205635</v>
      </c>
      <c r="AK2280">
        <v>2276</v>
      </c>
    </row>
    <row r="2281" spans="1:37" x14ac:dyDescent="0.15">
      <c r="A2281">
        <v>2277</v>
      </c>
      <c r="B2281">
        <f>ROUND(VLOOKUP(X2281,角色属性总表!AG:AI,2,FALSE)/角色属性总表!$C$34,0)</f>
        <v>167</v>
      </c>
      <c r="C2281">
        <f>ROUND(VLOOKUP(X2281,角色属性总表!Y:AE,3,FALSE)/J2281,0)</f>
        <v>75</v>
      </c>
      <c r="D2281">
        <f>ROUND(VLOOKUP(X2281,角色属性总表!AG:AI,3,FALSE)/角色属性总表!$C$35,0)</f>
        <v>175</v>
      </c>
      <c r="E2281">
        <f t="shared" si="350"/>
        <v>875</v>
      </c>
      <c r="F2281">
        <f t="shared" si="351"/>
        <v>19</v>
      </c>
      <c r="G2281">
        <f t="shared" si="352"/>
        <v>13</v>
      </c>
      <c r="H2281">
        <v>0</v>
      </c>
      <c r="I2281">
        <f t="shared" si="357"/>
        <v>3</v>
      </c>
      <c r="J2281">
        <f>VLOOKUP(AA2281,角色间职业划分!P:AP,20,FALSE)</f>
        <v>9</v>
      </c>
      <c r="K2281">
        <f>IF(X2281=500,100,VLOOKUP(AA2281,角色间职业划分!P:AP,22,FALSE))</f>
        <v>100</v>
      </c>
      <c r="L2281">
        <f>IF(X2281=500,K2281,VLOOKUP(AA2281,角色间职业划分!P:AP,23,FALSE))</f>
        <v>60</v>
      </c>
      <c r="M2281">
        <f>VLOOKUP(AA2281,角色间职业划分!P:AP,24,FALSE)</f>
        <v>0</v>
      </c>
      <c r="N2281">
        <f>VLOOKUP(AA2281,角色间职业划分!P:AP,14)*100</f>
        <v>95</v>
      </c>
      <c r="O2281">
        <f>VLOOKUP(AA2281,角色间职业划分!P:Z,9,FALSE)</f>
        <v>0</v>
      </c>
      <c r="P2281">
        <f>VLOOKUP(AA2281,角色间职业划分!P:AP,10,FALSE)</f>
        <v>0</v>
      </c>
      <c r="Q2281">
        <f>VLOOKUP(AA2281,角色间职业划分!P:AP,15,FALSE)</f>
        <v>0</v>
      </c>
      <c r="R2281">
        <f>VLOOKUP(AA2281,角色间职业划分!P:AP,16,FALSE)</f>
        <v>0</v>
      </c>
      <c r="S2281">
        <f>VLOOKUP(AA2281,角色间职业划分!P:AP,17,FALSE)</f>
        <v>0</v>
      </c>
      <c r="T2281">
        <f>VLOOKUP(AA2281,角色间职业划分!P:AP,18,FALSE)</f>
        <v>0</v>
      </c>
      <c r="U2281">
        <f>VLOOKUP(AA2281,角色间职业划分!P:AP,27,FALSE)</f>
        <v>0</v>
      </c>
      <c r="V2281">
        <f t="shared" si="353"/>
        <v>2.0000000000000018</v>
      </c>
      <c r="W2281">
        <f>VLOOKUP(AA2281,角色间职业划分!P:Q,2,FALSE)</f>
        <v>20003</v>
      </c>
      <c r="X2281">
        <f t="shared" si="358"/>
        <v>55</v>
      </c>
      <c r="Y2281">
        <f>INT(VLOOKUP(X2281,角色属性总表!AG:AH,2,FALSE)*角色属性总表!$C$38)</f>
        <v>1170</v>
      </c>
      <c r="AA2281">
        <f t="shared" si="359"/>
        <v>23</v>
      </c>
      <c r="AB2281">
        <f>VLOOKUP(X2281,角色属性总表!AG:AI,2,FALSE)*VLOOKUP(角色等级属性!AA2281,角色间职业划分!P:AG,13,FALSE)/角色间职业划分!$AB$9</f>
        <v>2189.4736842105267</v>
      </c>
      <c r="AC2281">
        <f>VLOOKUP(X2281,角色属性总表!AG:AI,3,FALSE)*VLOOKUP(AA2281,角色间职业划分!P:AG,8,FALSE)/角色间职业划分!$W$9</f>
        <v>3248.6999999999994</v>
      </c>
      <c r="AD2281">
        <f>VLOOKUP(AA2281,角色间职业划分!P:AP,26,FALSE)</f>
        <v>0.4</v>
      </c>
      <c r="AE2281">
        <f>VLOOKUP(X2281,角色属性总表!I:Q,3,FALSE)</f>
        <v>524.16</v>
      </c>
      <c r="AF2281">
        <f>VLOOKUP(AA2281,角色间职业划分!P:AP,11,FALSE)</f>
        <v>0.32</v>
      </c>
      <c r="AG2281">
        <f t="shared" si="354"/>
        <v>2832.8889538847047</v>
      </c>
      <c r="AH2281">
        <f t="shared" si="355"/>
        <v>525</v>
      </c>
      <c r="AJ2281">
        <f t="shared" si="356"/>
        <v>2307.8889538847047</v>
      </c>
      <c r="AK2281">
        <v>2277</v>
      </c>
    </row>
    <row r="2282" spans="1:37" x14ac:dyDescent="0.15">
      <c r="A2282">
        <v>2278</v>
      </c>
      <c r="B2282">
        <f>ROUND(VLOOKUP(X2282,角色属性总表!AG:AI,2,FALSE)/角色属性总表!$C$34,0)</f>
        <v>170</v>
      </c>
      <c r="C2282">
        <f>ROUND(VLOOKUP(X2282,角色属性总表!Y:AE,3,FALSE)/J2282,0)</f>
        <v>77</v>
      </c>
      <c r="D2282">
        <f>ROUND(VLOOKUP(X2282,角色属性总表!AG:AI,3,FALSE)/角色属性总表!$C$35,0)</f>
        <v>177</v>
      </c>
      <c r="E2282">
        <f t="shared" si="350"/>
        <v>889</v>
      </c>
      <c r="F2282">
        <f t="shared" si="351"/>
        <v>19</v>
      </c>
      <c r="G2282">
        <f t="shared" si="352"/>
        <v>13</v>
      </c>
      <c r="H2282">
        <v>0</v>
      </c>
      <c r="I2282">
        <f t="shared" si="357"/>
        <v>3</v>
      </c>
      <c r="J2282">
        <f>VLOOKUP(AA2282,角色间职业划分!P:AP,20,FALSE)</f>
        <v>9</v>
      </c>
      <c r="K2282">
        <f>IF(X2282=500,100,VLOOKUP(AA2282,角色间职业划分!P:AP,22,FALSE))</f>
        <v>100</v>
      </c>
      <c r="L2282">
        <f>IF(X2282=500,K2282,VLOOKUP(AA2282,角色间职业划分!P:AP,23,FALSE))</f>
        <v>60</v>
      </c>
      <c r="M2282">
        <f>VLOOKUP(AA2282,角色间职业划分!P:AP,24,FALSE)</f>
        <v>0</v>
      </c>
      <c r="N2282">
        <f>VLOOKUP(AA2282,角色间职业划分!P:AP,14)*100</f>
        <v>95</v>
      </c>
      <c r="O2282">
        <f>VLOOKUP(AA2282,角色间职业划分!P:Z,9,FALSE)</f>
        <v>0</v>
      </c>
      <c r="P2282">
        <f>VLOOKUP(AA2282,角色间职业划分!P:AP,10,FALSE)</f>
        <v>0</v>
      </c>
      <c r="Q2282">
        <f>VLOOKUP(AA2282,角色间职业划分!P:AP,15,FALSE)</f>
        <v>0</v>
      </c>
      <c r="R2282">
        <f>VLOOKUP(AA2282,角色间职业划分!P:AP,16,FALSE)</f>
        <v>0</v>
      </c>
      <c r="S2282">
        <f>VLOOKUP(AA2282,角色间职业划分!P:AP,17,FALSE)</f>
        <v>0</v>
      </c>
      <c r="T2282">
        <f>VLOOKUP(AA2282,角色间职业划分!P:AP,18,FALSE)</f>
        <v>0</v>
      </c>
      <c r="U2282">
        <f>VLOOKUP(AA2282,角色间职业划分!P:AP,27,FALSE)</f>
        <v>0</v>
      </c>
      <c r="V2282">
        <f t="shared" si="353"/>
        <v>2.0000000000000018</v>
      </c>
      <c r="W2282">
        <f>VLOOKUP(AA2282,角色间职业划分!P:Q,2,FALSE)</f>
        <v>20003</v>
      </c>
      <c r="X2282">
        <f t="shared" si="358"/>
        <v>56</v>
      </c>
      <c r="Y2282">
        <f>INT(VLOOKUP(X2282,角色属性总表!AG:AH,2,FALSE)*角色属性总表!$C$38)</f>
        <v>1188</v>
      </c>
      <c r="AA2282">
        <f t="shared" si="359"/>
        <v>23</v>
      </c>
      <c r="AB2282">
        <f>VLOOKUP(X2282,角色属性总表!AG:AI,2,FALSE)*VLOOKUP(角色等级属性!AA2282,角色间职业划分!P:AG,13,FALSE)/角色间职业划分!$AB$9</f>
        <v>2223.1578947368425</v>
      </c>
      <c r="AC2282">
        <f>VLOOKUP(X2282,角色属性总表!AG:AI,3,FALSE)*VLOOKUP(AA2282,角色间职业划分!P:AG,8,FALSE)/角色间职业划分!$W$9</f>
        <v>3298.6799999999994</v>
      </c>
      <c r="AD2282">
        <f>VLOOKUP(AA2282,角色间职业划分!P:AP,26,FALSE)</f>
        <v>0.4</v>
      </c>
      <c r="AE2282">
        <f>VLOOKUP(X2282,角色属性总表!I:Q,3,FALSE)</f>
        <v>532.22399999999993</v>
      </c>
      <c r="AF2282">
        <f>VLOOKUP(AA2282,角色间职业划分!P:AP,11,FALSE)</f>
        <v>0.32</v>
      </c>
      <c r="AG2282">
        <f t="shared" si="354"/>
        <v>2918.0564316774216</v>
      </c>
      <c r="AH2282">
        <f t="shared" si="355"/>
        <v>531</v>
      </c>
      <c r="AJ2282">
        <f t="shared" si="356"/>
        <v>2387.0564316774216</v>
      </c>
      <c r="AK2282">
        <v>2278</v>
      </c>
    </row>
    <row r="2283" spans="1:37" x14ac:dyDescent="0.15">
      <c r="A2283">
        <v>2279</v>
      </c>
      <c r="B2283">
        <f>ROUND(VLOOKUP(X2283,角色属性总表!AG:AI,2,FALSE)/角色属性总表!$C$34,0)</f>
        <v>172</v>
      </c>
      <c r="C2283">
        <f>ROUND(VLOOKUP(X2283,角色属性总表!Y:AE,3,FALSE)/J2283,0)</f>
        <v>79</v>
      </c>
      <c r="D2283">
        <f>ROUND(VLOOKUP(X2283,角色属性总表!AG:AI,3,FALSE)/角色属性总表!$C$35,0)</f>
        <v>180</v>
      </c>
      <c r="E2283">
        <f t="shared" si="350"/>
        <v>902</v>
      </c>
      <c r="F2283">
        <f t="shared" si="351"/>
        <v>19</v>
      </c>
      <c r="G2283">
        <f t="shared" si="352"/>
        <v>13</v>
      </c>
      <c r="H2283">
        <v>0</v>
      </c>
      <c r="I2283">
        <f t="shared" si="357"/>
        <v>3</v>
      </c>
      <c r="J2283">
        <f>VLOOKUP(AA2283,角色间职业划分!P:AP,20,FALSE)</f>
        <v>9</v>
      </c>
      <c r="K2283">
        <f>IF(X2283=500,100,VLOOKUP(AA2283,角色间职业划分!P:AP,22,FALSE))</f>
        <v>100</v>
      </c>
      <c r="L2283">
        <f>IF(X2283=500,K2283,VLOOKUP(AA2283,角色间职业划分!P:AP,23,FALSE))</f>
        <v>60</v>
      </c>
      <c r="M2283">
        <f>VLOOKUP(AA2283,角色间职业划分!P:AP,24,FALSE)</f>
        <v>0</v>
      </c>
      <c r="N2283">
        <f>VLOOKUP(AA2283,角色间职业划分!P:AP,14)*100</f>
        <v>95</v>
      </c>
      <c r="O2283">
        <f>VLOOKUP(AA2283,角色间职业划分!P:Z,9,FALSE)</f>
        <v>0</v>
      </c>
      <c r="P2283">
        <f>VLOOKUP(AA2283,角色间职业划分!P:AP,10,FALSE)</f>
        <v>0</v>
      </c>
      <c r="Q2283">
        <f>VLOOKUP(AA2283,角色间职业划分!P:AP,15,FALSE)</f>
        <v>0</v>
      </c>
      <c r="R2283">
        <f>VLOOKUP(AA2283,角色间职业划分!P:AP,16,FALSE)</f>
        <v>0</v>
      </c>
      <c r="S2283">
        <f>VLOOKUP(AA2283,角色间职业划分!P:AP,17,FALSE)</f>
        <v>0</v>
      </c>
      <c r="T2283">
        <f>VLOOKUP(AA2283,角色间职业划分!P:AP,18,FALSE)</f>
        <v>0</v>
      </c>
      <c r="U2283">
        <f>VLOOKUP(AA2283,角色间职业划分!P:AP,27,FALSE)</f>
        <v>0</v>
      </c>
      <c r="V2283">
        <f t="shared" si="353"/>
        <v>2.0000000000000018</v>
      </c>
      <c r="W2283">
        <f>VLOOKUP(AA2283,角色间职业划分!P:Q,2,FALSE)</f>
        <v>20003</v>
      </c>
      <c r="X2283">
        <f t="shared" si="358"/>
        <v>57</v>
      </c>
      <c r="Y2283">
        <f>INT(VLOOKUP(X2283,角色属性总表!AG:AH,2,FALSE)*角色属性总表!$C$38)</f>
        <v>1206</v>
      </c>
      <c r="AA2283">
        <f t="shared" si="359"/>
        <v>23</v>
      </c>
      <c r="AB2283">
        <f>VLOOKUP(X2283,角色属性总表!AG:AI,2,FALSE)*VLOOKUP(角色等级属性!AA2283,角色间职业划分!P:AG,13,FALSE)/角色间职业划分!$AB$9</f>
        <v>2256.8421052631579</v>
      </c>
      <c r="AC2283">
        <f>VLOOKUP(X2283,角色属性总表!AG:AI,3,FALSE)*VLOOKUP(AA2283,角色间职业划分!P:AG,8,FALSE)/角色间职业划分!$W$9</f>
        <v>3348.66</v>
      </c>
      <c r="AD2283">
        <f>VLOOKUP(AA2283,角色间职业划分!P:AP,26,FALSE)</f>
        <v>0.4</v>
      </c>
      <c r="AE2283">
        <f>VLOOKUP(X2283,角色属性总表!I:Q,3,FALSE)</f>
        <v>540.28800000000012</v>
      </c>
      <c r="AF2283">
        <f>VLOOKUP(AA2283,角色间职业划分!P:AP,11,FALSE)</f>
        <v>0.32</v>
      </c>
      <c r="AG2283">
        <f t="shared" si="354"/>
        <v>3004.2975009764273</v>
      </c>
      <c r="AH2283">
        <f t="shared" si="355"/>
        <v>540</v>
      </c>
      <c r="AJ2283">
        <f t="shared" si="356"/>
        <v>2464.2975009764273</v>
      </c>
      <c r="AK2283">
        <v>2279</v>
      </c>
    </row>
    <row r="2284" spans="1:37" x14ac:dyDescent="0.15">
      <c r="A2284">
        <v>2280</v>
      </c>
      <c r="B2284">
        <f>ROUND(VLOOKUP(X2284,角色属性总表!AG:AI,2,FALSE)/角色属性总表!$C$34,0)</f>
        <v>175</v>
      </c>
      <c r="C2284">
        <f>ROUND(VLOOKUP(X2284,角色属性总表!Y:AE,3,FALSE)/J2284,0)</f>
        <v>82</v>
      </c>
      <c r="D2284">
        <f>ROUND(VLOOKUP(X2284,角色属性总表!AG:AI,3,FALSE)/角色属性总表!$C$35,0)</f>
        <v>183</v>
      </c>
      <c r="E2284">
        <f t="shared" si="350"/>
        <v>916</v>
      </c>
      <c r="F2284">
        <f t="shared" si="351"/>
        <v>19</v>
      </c>
      <c r="G2284">
        <f t="shared" si="352"/>
        <v>13</v>
      </c>
      <c r="H2284">
        <v>0</v>
      </c>
      <c r="I2284">
        <f t="shared" si="357"/>
        <v>3</v>
      </c>
      <c r="J2284">
        <f>VLOOKUP(AA2284,角色间职业划分!P:AP,20,FALSE)</f>
        <v>9</v>
      </c>
      <c r="K2284">
        <f>IF(X2284=500,100,VLOOKUP(AA2284,角色间职业划分!P:AP,22,FALSE))</f>
        <v>100</v>
      </c>
      <c r="L2284">
        <f>IF(X2284=500,K2284,VLOOKUP(AA2284,角色间职业划分!P:AP,23,FALSE))</f>
        <v>60</v>
      </c>
      <c r="M2284">
        <f>VLOOKUP(AA2284,角色间职业划分!P:AP,24,FALSE)</f>
        <v>0</v>
      </c>
      <c r="N2284">
        <f>VLOOKUP(AA2284,角色间职业划分!P:AP,14)*100</f>
        <v>95</v>
      </c>
      <c r="O2284">
        <f>VLOOKUP(AA2284,角色间职业划分!P:Z,9,FALSE)</f>
        <v>0</v>
      </c>
      <c r="P2284">
        <f>VLOOKUP(AA2284,角色间职业划分!P:AP,10,FALSE)</f>
        <v>0</v>
      </c>
      <c r="Q2284">
        <f>VLOOKUP(AA2284,角色间职业划分!P:AP,15,FALSE)</f>
        <v>0</v>
      </c>
      <c r="R2284">
        <f>VLOOKUP(AA2284,角色间职业划分!P:AP,16,FALSE)</f>
        <v>0</v>
      </c>
      <c r="S2284">
        <f>VLOOKUP(AA2284,角色间职业划分!P:AP,17,FALSE)</f>
        <v>0</v>
      </c>
      <c r="T2284">
        <f>VLOOKUP(AA2284,角色间职业划分!P:AP,18,FALSE)</f>
        <v>0</v>
      </c>
      <c r="U2284">
        <f>VLOOKUP(AA2284,角色间职业划分!P:AP,27,FALSE)</f>
        <v>0</v>
      </c>
      <c r="V2284">
        <f t="shared" si="353"/>
        <v>2.0000000000000018</v>
      </c>
      <c r="W2284">
        <f>VLOOKUP(AA2284,角色间职业划分!P:Q,2,FALSE)</f>
        <v>20003</v>
      </c>
      <c r="X2284">
        <f t="shared" si="358"/>
        <v>58</v>
      </c>
      <c r="Y2284">
        <f>INT(VLOOKUP(X2284,角色属性总表!AG:AH,2,FALSE)*角色属性总表!$C$38)</f>
        <v>1224</v>
      </c>
      <c r="AA2284">
        <f t="shared" si="359"/>
        <v>23</v>
      </c>
      <c r="AB2284">
        <f>VLOOKUP(X2284,角色属性总表!AG:AI,2,FALSE)*VLOOKUP(角色等级属性!AA2284,角色间职业划分!P:AG,13,FALSE)/角色间职业划分!$AB$9</f>
        <v>2290.5263157894738</v>
      </c>
      <c r="AC2284">
        <f>VLOOKUP(X2284,角色属性总表!AG:AI,3,FALSE)*VLOOKUP(AA2284,角色间职业划分!P:AG,8,FALSE)/角色间职业划分!$W$9</f>
        <v>3398.6399999999985</v>
      </c>
      <c r="AD2284">
        <f>VLOOKUP(AA2284,角色间职业划分!P:AP,26,FALSE)</f>
        <v>0.4</v>
      </c>
      <c r="AE2284">
        <f>VLOOKUP(X2284,角色属性总表!I:Q,3,FALSE)</f>
        <v>548.35199999999998</v>
      </c>
      <c r="AF2284">
        <f>VLOOKUP(AA2284,角色间职业划分!P:AP,11,FALSE)</f>
        <v>0.32</v>
      </c>
      <c r="AG2284">
        <f t="shared" si="354"/>
        <v>3091.6101886015781</v>
      </c>
      <c r="AH2284">
        <f t="shared" si="355"/>
        <v>549</v>
      </c>
      <c r="AJ2284">
        <f t="shared" si="356"/>
        <v>2542.6101886015781</v>
      </c>
      <c r="AK2284">
        <v>2280</v>
      </c>
    </row>
    <row r="2285" spans="1:37" x14ac:dyDescent="0.15">
      <c r="A2285">
        <v>2281</v>
      </c>
      <c r="B2285">
        <f>ROUND(VLOOKUP(X2285,角色属性总表!AG:AI,2,FALSE)/角色属性总表!$C$34,0)</f>
        <v>177</v>
      </c>
      <c r="C2285">
        <f>ROUND(VLOOKUP(X2285,角色属性总表!Y:AE,3,FALSE)/J2285,0)</f>
        <v>84</v>
      </c>
      <c r="D2285">
        <f>ROUND(VLOOKUP(X2285,角色属性总表!AG:AI,3,FALSE)/角色属性总表!$C$35,0)</f>
        <v>185</v>
      </c>
      <c r="E2285">
        <f t="shared" si="350"/>
        <v>929</v>
      </c>
      <c r="F2285">
        <f t="shared" si="351"/>
        <v>19</v>
      </c>
      <c r="G2285">
        <f t="shared" si="352"/>
        <v>13</v>
      </c>
      <c r="H2285">
        <v>0</v>
      </c>
      <c r="I2285">
        <f t="shared" si="357"/>
        <v>3</v>
      </c>
      <c r="J2285">
        <f>VLOOKUP(AA2285,角色间职业划分!P:AP,20,FALSE)</f>
        <v>9</v>
      </c>
      <c r="K2285">
        <f>IF(X2285=500,100,VLOOKUP(AA2285,角色间职业划分!P:AP,22,FALSE))</f>
        <v>100</v>
      </c>
      <c r="L2285">
        <f>IF(X2285=500,K2285,VLOOKUP(AA2285,角色间职业划分!P:AP,23,FALSE))</f>
        <v>60</v>
      </c>
      <c r="M2285">
        <f>VLOOKUP(AA2285,角色间职业划分!P:AP,24,FALSE)</f>
        <v>0</v>
      </c>
      <c r="N2285">
        <f>VLOOKUP(AA2285,角色间职业划分!P:AP,14)*100</f>
        <v>95</v>
      </c>
      <c r="O2285">
        <f>VLOOKUP(AA2285,角色间职业划分!P:Z,9,FALSE)</f>
        <v>0</v>
      </c>
      <c r="P2285">
        <f>VLOOKUP(AA2285,角色间职业划分!P:AP,10,FALSE)</f>
        <v>0</v>
      </c>
      <c r="Q2285">
        <f>VLOOKUP(AA2285,角色间职业划分!P:AP,15,FALSE)</f>
        <v>0</v>
      </c>
      <c r="R2285">
        <f>VLOOKUP(AA2285,角色间职业划分!P:AP,16,FALSE)</f>
        <v>0</v>
      </c>
      <c r="S2285">
        <f>VLOOKUP(AA2285,角色间职业划分!P:AP,17,FALSE)</f>
        <v>0</v>
      </c>
      <c r="T2285">
        <f>VLOOKUP(AA2285,角色间职业划分!P:AP,18,FALSE)</f>
        <v>0</v>
      </c>
      <c r="U2285">
        <f>VLOOKUP(AA2285,角色间职业划分!P:AP,27,FALSE)</f>
        <v>0</v>
      </c>
      <c r="V2285">
        <f t="shared" si="353"/>
        <v>2.0000000000000018</v>
      </c>
      <c r="W2285">
        <f>VLOOKUP(AA2285,角色间职业划分!P:Q,2,FALSE)</f>
        <v>20003</v>
      </c>
      <c r="X2285">
        <f t="shared" si="358"/>
        <v>59</v>
      </c>
      <c r="Y2285">
        <f>INT(VLOOKUP(X2285,角色属性总表!AG:AH,2,FALSE)*角色属性总表!$C$38)</f>
        <v>1242</v>
      </c>
      <c r="AA2285">
        <f t="shared" si="359"/>
        <v>23</v>
      </c>
      <c r="AB2285">
        <f>VLOOKUP(X2285,角色属性总表!AG:AI,2,FALSE)*VLOOKUP(角色等级属性!AA2285,角色间职业划分!P:AG,13,FALSE)/角色间职业划分!$AB$9</f>
        <v>2324.2105263157896</v>
      </c>
      <c r="AC2285">
        <f>VLOOKUP(X2285,角色属性总表!AG:AI,3,FALSE)*VLOOKUP(AA2285,角色间职业划分!P:AG,8,FALSE)/角色间职业划分!$W$9</f>
        <v>3448.6199999999994</v>
      </c>
      <c r="AD2285">
        <f>VLOOKUP(AA2285,角色间职业划分!P:AP,26,FALSE)</f>
        <v>0.4</v>
      </c>
      <c r="AE2285">
        <f>VLOOKUP(X2285,角色属性总表!I:Q,3,FALSE)</f>
        <v>556.41600000000005</v>
      </c>
      <c r="AF2285">
        <f>VLOOKUP(AA2285,角色间职业划分!P:AP,11,FALSE)</f>
        <v>0.32</v>
      </c>
      <c r="AG2285">
        <f t="shared" si="354"/>
        <v>3179.9926447047615</v>
      </c>
      <c r="AH2285">
        <f t="shared" si="355"/>
        <v>555</v>
      </c>
      <c r="AJ2285">
        <f t="shared" si="356"/>
        <v>2624.9926447047615</v>
      </c>
      <c r="AK2285">
        <v>2281</v>
      </c>
    </row>
    <row r="2286" spans="1:37" x14ac:dyDescent="0.15">
      <c r="A2286">
        <v>2282</v>
      </c>
      <c r="B2286">
        <f>ROUND(VLOOKUP(X2286,角色属性总表!AG:AI,2,FALSE)/角色属性总表!$C$34,0)</f>
        <v>180</v>
      </c>
      <c r="C2286">
        <f>ROUND(VLOOKUP(X2286,角色属性总表!Y:AE,3,FALSE)/J2286,0)</f>
        <v>86</v>
      </c>
      <c r="D2286">
        <f>ROUND(VLOOKUP(X2286,角色属性总表!AG:AI,3,FALSE)/角色属性总表!$C$35,0)</f>
        <v>188</v>
      </c>
      <c r="E2286">
        <f t="shared" si="350"/>
        <v>943</v>
      </c>
      <c r="F2286">
        <f t="shared" si="351"/>
        <v>19</v>
      </c>
      <c r="G2286">
        <f t="shared" si="352"/>
        <v>13</v>
      </c>
      <c r="H2286">
        <v>0</v>
      </c>
      <c r="I2286">
        <f t="shared" si="357"/>
        <v>3</v>
      </c>
      <c r="J2286">
        <f>VLOOKUP(AA2286,角色间职业划分!P:AP,20,FALSE)</f>
        <v>9</v>
      </c>
      <c r="K2286">
        <f>IF(X2286=500,100,VLOOKUP(AA2286,角色间职业划分!P:AP,22,FALSE))</f>
        <v>100</v>
      </c>
      <c r="L2286">
        <f>IF(X2286=500,K2286,VLOOKUP(AA2286,角色间职业划分!P:AP,23,FALSE))</f>
        <v>60</v>
      </c>
      <c r="M2286">
        <f>VLOOKUP(AA2286,角色间职业划分!P:AP,24,FALSE)</f>
        <v>0</v>
      </c>
      <c r="N2286">
        <f>VLOOKUP(AA2286,角色间职业划分!P:AP,14)*100</f>
        <v>95</v>
      </c>
      <c r="O2286">
        <f>VLOOKUP(AA2286,角色间职业划分!P:Z,9,FALSE)</f>
        <v>0</v>
      </c>
      <c r="P2286">
        <f>VLOOKUP(AA2286,角色间职业划分!P:AP,10,FALSE)</f>
        <v>0</v>
      </c>
      <c r="Q2286">
        <f>VLOOKUP(AA2286,角色间职业划分!P:AP,15,FALSE)</f>
        <v>0</v>
      </c>
      <c r="R2286">
        <f>VLOOKUP(AA2286,角色间职业划分!P:AP,16,FALSE)</f>
        <v>0</v>
      </c>
      <c r="S2286">
        <f>VLOOKUP(AA2286,角色间职业划分!P:AP,17,FALSE)</f>
        <v>0</v>
      </c>
      <c r="T2286">
        <f>VLOOKUP(AA2286,角色间职业划分!P:AP,18,FALSE)</f>
        <v>0</v>
      </c>
      <c r="U2286">
        <f>VLOOKUP(AA2286,角色间职业划分!P:AP,27,FALSE)</f>
        <v>0</v>
      </c>
      <c r="V2286">
        <f t="shared" si="353"/>
        <v>2.0000000000000018</v>
      </c>
      <c r="W2286">
        <f>VLOOKUP(AA2286,角色间职业划分!P:Q,2,FALSE)</f>
        <v>20003</v>
      </c>
      <c r="X2286">
        <f t="shared" si="358"/>
        <v>60</v>
      </c>
      <c r="Y2286">
        <f>INT(VLOOKUP(X2286,角色属性总表!AG:AH,2,FALSE)*角色属性总表!$C$38)</f>
        <v>1260</v>
      </c>
      <c r="AA2286">
        <f t="shared" si="359"/>
        <v>23</v>
      </c>
      <c r="AB2286">
        <f>VLOOKUP(X2286,角色属性总表!AG:AI,2,FALSE)*VLOOKUP(角色等级属性!AA2286,角色间职业划分!P:AG,13,FALSE)/角色间职业划分!$AB$9</f>
        <v>2357.8947368421054</v>
      </c>
      <c r="AC2286">
        <f>VLOOKUP(X2286,角色属性总表!AG:AI,3,FALSE)*VLOOKUP(AA2286,角色间职业划分!P:AG,8,FALSE)/角色间职业划分!$W$9</f>
        <v>3498.5999999999995</v>
      </c>
      <c r="AD2286">
        <f>VLOOKUP(AA2286,角色间职业划分!P:AP,26,FALSE)</f>
        <v>0.4</v>
      </c>
      <c r="AE2286">
        <f>VLOOKUP(X2286,角色属性总表!I:Q,3,FALSE)</f>
        <v>564.48</v>
      </c>
      <c r="AF2286">
        <f>VLOOKUP(AA2286,角色间职业划分!P:AP,11,FALSE)</f>
        <v>0.32</v>
      </c>
      <c r="AG2286">
        <f t="shared" si="354"/>
        <v>3269.4431377826704</v>
      </c>
      <c r="AH2286">
        <f t="shared" si="355"/>
        <v>564</v>
      </c>
      <c r="AJ2286">
        <f t="shared" si="356"/>
        <v>2705.4431377826704</v>
      </c>
      <c r="AK2286">
        <v>2282</v>
      </c>
    </row>
    <row r="2287" spans="1:37" x14ac:dyDescent="0.15">
      <c r="A2287">
        <v>2283</v>
      </c>
      <c r="B2287">
        <f>ROUND(VLOOKUP(X2287,角色属性总表!AG:AI,2,FALSE)/角色属性总表!$C$34,0)</f>
        <v>183</v>
      </c>
      <c r="C2287">
        <f>ROUND(VLOOKUP(X2287,角色属性总表!Y:AE,3,FALSE)/J2287,0)</f>
        <v>88</v>
      </c>
      <c r="D2287">
        <f>ROUND(VLOOKUP(X2287,角色属性总表!AG:AI,3,FALSE)/角色属性总表!$C$35,0)</f>
        <v>191</v>
      </c>
      <c r="E2287">
        <f t="shared" si="350"/>
        <v>956</v>
      </c>
      <c r="F2287">
        <f t="shared" si="351"/>
        <v>19</v>
      </c>
      <c r="G2287">
        <f t="shared" si="352"/>
        <v>13</v>
      </c>
      <c r="H2287">
        <v>0</v>
      </c>
      <c r="I2287">
        <f t="shared" si="357"/>
        <v>3</v>
      </c>
      <c r="J2287">
        <f>VLOOKUP(AA2287,角色间职业划分!P:AP,20,FALSE)</f>
        <v>9</v>
      </c>
      <c r="K2287">
        <f>IF(X2287=500,100,VLOOKUP(AA2287,角色间职业划分!P:AP,22,FALSE))</f>
        <v>100</v>
      </c>
      <c r="L2287">
        <f>IF(X2287=500,K2287,VLOOKUP(AA2287,角色间职业划分!P:AP,23,FALSE))</f>
        <v>60</v>
      </c>
      <c r="M2287">
        <f>VLOOKUP(AA2287,角色间职业划分!P:AP,24,FALSE)</f>
        <v>0</v>
      </c>
      <c r="N2287">
        <f>VLOOKUP(AA2287,角色间职业划分!P:AP,14)*100</f>
        <v>95</v>
      </c>
      <c r="O2287">
        <f>VLOOKUP(AA2287,角色间职业划分!P:Z,9,FALSE)</f>
        <v>0</v>
      </c>
      <c r="P2287">
        <f>VLOOKUP(AA2287,角色间职业划分!P:AP,10,FALSE)</f>
        <v>0</v>
      </c>
      <c r="Q2287">
        <f>VLOOKUP(AA2287,角色间职业划分!P:AP,15,FALSE)</f>
        <v>0</v>
      </c>
      <c r="R2287">
        <f>VLOOKUP(AA2287,角色间职业划分!P:AP,16,FALSE)</f>
        <v>0</v>
      </c>
      <c r="S2287">
        <f>VLOOKUP(AA2287,角色间职业划分!P:AP,17,FALSE)</f>
        <v>0</v>
      </c>
      <c r="T2287">
        <f>VLOOKUP(AA2287,角色间职业划分!P:AP,18,FALSE)</f>
        <v>0</v>
      </c>
      <c r="U2287">
        <f>VLOOKUP(AA2287,角色间职业划分!P:AP,27,FALSE)</f>
        <v>0</v>
      </c>
      <c r="V2287">
        <f t="shared" si="353"/>
        <v>2.0000000000000018</v>
      </c>
      <c r="W2287">
        <f>VLOOKUP(AA2287,角色间职业划分!P:Q,2,FALSE)</f>
        <v>20003</v>
      </c>
      <c r="X2287">
        <f t="shared" si="358"/>
        <v>61</v>
      </c>
      <c r="Y2287">
        <f>INT(VLOOKUP(X2287,角色属性总表!AG:AH,2,FALSE)*角色属性总表!$C$38)</f>
        <v>1278</v>
      </c>
      <c r="AA2287">
        <f t="shared" si="359"/>
        <v>23</v>
      </c>
      <c r="AB2287">
        <f>VLOOKUP(X2287,角色属性总表!AG:AI,2,FALSE)*VLOOKUP(角色等级属性!AA2287,角色间职业划分!P:AG,13,FALSE)/角色间职业划分!$AB$9</f>
        <v>2391.5789473684213</v>
      </c>
      <c r="AC2287">
        <f>VLOOKUP(X2287,角色属性总表!AG:AI,3,FALSE)*VLOOKUP(AA2287,角色间职业划分!P:AG,8,FALSE)/角色间职业划分!$W$9</f>
        <v>3548.579999999999</v>
      </c>
      <c r="AD2287">
        <f>VLOOKUP(AA2287,角色间职业划分!P:AP,26,FALSE)</f>
        <v>0.4</v>
      </c>
      <c r="AE2287">
        <f>VLOOKUP(X2287,角色属性总表!I:Q,3,FALSE)</f>
        <v>572.54399999999998</v>
      </c>
      <c r="AF2287">
        <f>VLOOKUP(AA2287,角色间职业划分!P:AP,11,FALSE)</f>
        <v>0.32</v>
      </c>
      <c r="AG2287">
        <f t="shared" si="354"/>
        <v>3359.960049987993</v>
      </c>
      <c r="AH2287">
        <f t="shared" si="355"/>
        <v>573</v>
      </c>
      <c r="AJ2287">
        <f t="shared" si="356"/>
        <v>2786.960049987993</v>
      </c>
      <c r="AK2287">
        <v>2283</v>
      </c>
    </row>
    <row r="2288" spans="1:37" x14ac:dyDescent="0.15">
      <c r="A2288">
        <v>2284</v>
      </c>
      <c r="B2288">
        <f>ROUND(VLOOKUP(X2288,角色属性总表!AG:AI,2,FALSE)/角色属性总表!$C$34,0)</f>
        <v>185</v>
      </c>
      <c r="C2288">
        <f>ROUND(VLOOKUP(X2288,角色属性总表!Y:AE,3,FALSE)/J2288,0)</f>
        <v>90</v>
      </c>
      <c r="D2288">
        <f>ROUND(VLOOKUP(X2288,角色属性总表!AG:AI,3,FALSE)/角色属性总表!$C$35,0)</f>
        <v>194</v>
      </c>
      <c r="E2288">
        <f t="shared" si="350"/>
        <v>970</v>
      </c>
      <c r="F2288">
        <f t="shared" si="351"/>
        <v>19</v>
      </c>
      <c r="G2288">
        <f t="shared" si="352"/>
        <v>13</v>
      </c>
      <c r="H2288">
        <v>0</v>
      </c>
      <c r="I2288">
        <f t="shared" si="357"/>
        <v>3</v>
      </c>
      <c r="J2288">
        <f>VLOOKUP(AA2288,角色间职业划分!P:AP,20,FALSE)</f>
        <v>9</v>
      </c>
      <c r="K2288">
        <f>IF(X2288=500,100,VLOOKUP(AA2288,角色间职业划分!P:AP,22,FALSE))</f>
        <v>100</v>
      </c>
      <c r="L2288">
        <f>IF(X2288=500,K2288,VLOOKUP(AA2288,角色间职业划分!P:AP,23,FALSE))</f>
        <v>60</v>
      </c>
      <c r="M2288">
        <f>VLOOKUP(AA2288,角色间职业划分!P:AP,24,FALSE)</f>
        <v>0</v>
      </c>
      <c r="N2288">
        <f>VLOOKUP(AA2288,角色间职业划分!P:AP,14)*100</f>
        <v>95</v>
      </c>
      <c r="O2288">
        <f>VLOOKUP(AA2288,角色间职业划分!P:Z,9,FALSE)</f>
        <v>0</v>
      </c>
      <c r="P2288">
        <f>VLOOKUP(AA2288,角色间职业划分!P:AP,10,FALSE)</f>
        <v>0</v>
      </c>
      <c r="Q2288">
        <f>VLOOKUP(AA2288,角色间职业划分!P:AP,15,FALSE)</f>
        <v>0</v>
      </c>
      <c r="R2288">
        <f>VLOOKUP(AA2288,角色间职业划分!P:AP,16,FALSE)</f>
        <v>0</v>
      </c>
      <c r="S2288">
        <f>VLOOKUP(AA2288,角色间职业划分!P:AP,17,FALSE)</f>
        <v>0</v>
      </c>
      <c r="T2288">
        <f>VLOOKUP(AA2288,角色间职业划分!P:AP,18,FALSE)</f>
        <v>0</v>
      </c>
      <c r="U2288">
        <f>VLOOKUP(AA2288,角色间职业划分!P:AP,27,FALSE)</f>
        <v>0</v>
      </c>
      <c r="V2288">
        <f t="shared" si="353"/>
        <v>2.0000000000000018</v>
      </c>
      <c r="W2288">
        <f>VLOOKUP(AA2288,角色间职业划分!P:Q,2,FALSE)</f>
        <v>20003</v>
      </c>
      <c r="X2288">
        <f t="shared" si="358"/>
        <v>62</v>
      </c>
      <c r="Y2288">
        <f>INT(VLOOKUP(X2288,角色属性总表!AG:AH,2,FALSE)*角色属性总表!$C$38)</f>
        <v>1296</v>
      </c>
      <c r="AA2288">
        <f t="shared" si="359"/>
        <v>23</v>
      </c>
      <c r="AB2288">
        <f>VLOOKUP(X2288,角色属性总表!AG:AI,2,FALSE)*VLOOKUP(角色等级属性!AA2288,角色间职业划分!P:AG,13,FALSE)/角色间职业划分!$AB$9</f>
        <v>2425.2631578947371</v>
      </c>
      <c r="AC2288">
        <f>VLOOKUP(X2288,角色属性总表!AG:AI,3,FALSE)*VLOOKUP(AA2288,角色间职业划分!P:AG,8,FALSE)/角色间职业划分!$W$9</f>
        <v>3598.56</v>
      </c>
      <c r="AD2288">
        <f>VLOOKUP(AA2288,角色间职业划分!P:AP,26,FALSE)</f>
        <v>0.4</v>
      </c>
      <c r="AE2288">
        <f>VLOOKUP(X2288,角色属性总表!I:Q,3,FALSE)</f>
        <v>580.60800000000006</v>
      </c>
      <c r="AF2288">
        <f>VLOOKUP(AA2288,角色间职业划分!P:AP,11,FALSE)</f>
        <v>0.32</v>
      </c>
      <c r="AG2288">
        <f t="shared" si="354"/>
        <v>3451.5418727167485</v>
      </c>
      <c r="AH2288">
        <f t="shared" si="355"/>
        <v>582</v>
      </c>
      <c r="AJ2288">
        <f t="shared" si="356"/>
        <v>2869.5418727167485</v>
      </c>
      <c r="AK2288">
        <v>2284</v>
      </c>
    </row>
    <row r="2289" spans="1:37" x14ac:dyDescent="0.15">
      <c r="A2289">
        <v>2285</v>
      </c>
      <c r="B2289">
        <f>ROUND(VLOOKUP(X2289,角色属性总表!AG:AI,2,FALSE)/角色属性总表!$C$34,0)</f>
        <v>188</v>
      </c>
      <c r="C2289">
        <f>ROUND(VLOOKUP(X2289,角色属性总表!Y:AE,3,FALSE)/J2289,0)</f>
        <v>93</v>
      </c>
      <c r="D2289">
        <f>ROUND(VLOOKUP(X2289,角色属性总表!AG:AI,3,FALSE)/角色属性总表!$C$35,0)</f>
        <v>196</v>
      </c>
      <c r="E2289">
        <f t="shared" si="350"/>
        <v>983</v>
      </c>
      <c r="F2289">
        <f t="shared" si="351"/>
        <v>19</v>
      </c>
      <c r="G2289">
        <f t="shared" si="352"/>
        <v>13</v>
      </c>
      <c r="H2289">
        <v>0</v>
      </c>
      <c r="I2289">
        <f t="shared" si="357"/>
        <v>3</v>
      </c>
      <c r="J2289">
        <f>VLOOKUP(AA2289,角色间职业划分!P:AP,20,FALSE)</f>
        <v>9</v>
      </c>
      <c r="K2289">
        <f>IF(X2289=500,100,VLOOKUP(AA2289,角色间职业划分!P:AP,22,FALSE))</f>
        <v>100</v>
      </c>
      <c r="L2289">
        <f>IF(X2289=500,K2289,VLOOKUP(AA2289,角色间职业划分!P:AP,23,FALSE))</f>
        <v>60</v>
      </c>
      <c r="M2289">
        <f>VLOOKUP(AA2289,角色间职业划分!P:AP,24,FALSE)</f>
        <v>0</v>
      </c>
      <c r="N2289">
        <f>VLOOKUP(AA2289,角色间职业划分!P:AP,14)*100</f>
        <v>95</v>
      </c>
      <c r="O2289">
        <f>VLOOKUP(AA2289,角色间职业划分!P:Z,9,FALSE)</f>
        <v>0</v>
      </c>
      <c r="P2289">
        <f>VLOOKUP(AA2289,角色间职业划分!P:AP,10,FALSE)</f>
        <v>0</v>
      </c>
      <c r="Q2289">
        <f>VLOOKUP(AA2289,角色间职业划分!P:AP,15,FALSE)</f>
        <v>0</v>
      </c>
      <c r="R2289">
        <f>VLOOKUP(AA2289,角色间职业划分!P:AP,16,FALSE)</f>
        <v>0</v>
      </c>
      <c r="S2289">
        <f>VLOOKUP(AA2289,角色间职业划分!P:AP,17,FALSE)</f>
        <v>0</v>
      </c>
      <c r="T2289">
        <f>VLOOKUP(AA2289,角色间职业划分!P:AP,18,FALSE)</f>
        <v>0</v>
      </c>
      <c r="U2289">
        <f>VLOOKUP(AA2289,角色间职业划分!P:AP,27,FALSE)</f>
        <v>0</v>
      </c>
      <c r="V2289">
        <f t="shared" si="353"/>
        <v>2.0000000000000018</v>
      </c>
      <c r="W2289">
        <f>VLOOKUP(AA2289,角色间职业划分!P:Q,2,FALSE)</f>
        <v>20003</v>
      </c>
      <c r="X2289">
        <f t="shared" si="358"/>
        <v>63</v>
      </c>
      <c r="Y2289">
        <f>INT(VLOOKUP(X2289,角色属性总表!AG:AH,2,FALSE)*角色属性总表!$C$38)</f>
        <v>1314</v>
      </c>
      <c r="AA2289">
        <f t="shared" si="359"/>
        <v>23</v>
      </c>
      <c r="AB2289">
        <f>VLOOKUP(X2289,角色属性总表!AG:AI,2,FALSE)*VLOOKUP(角色等级属性!AA2289,角色间职业划分!P:AG,13,FALSE)/角色间职业划分!$AB$9</f>
        <v>2458.9473684210529</v>
      </c>
      <c r="AC2289">
        <f>VLOOKUP(X2289,角色属性总表!AG:AI,3,FALSE)*VLOOKUP(AA2289,角色间职业划分!P:AG,8,FALSE)/角色间职业划分!$W$9</f>
        <v>3648.5399999999991</v>
      </c>
      <c r="AD2289">
        <f>VLOOKUP(AA2289,角色间职业划分!P:AP,26,FALSE)</f>
        <v>0.4</v>
      </c>
      <c r="AE2289">
        <f>VLOOKUP(X2289,角色属性总表!I:Q,3,FALSE)</f>
        <v>588.67200000000003</v>
      </c>
      <c r="AF2289">
        <f>VLOOKUP(AA2289,角色间职业划分!P:AP,11,FALSE)</f>
        <v>0.32</v>
      </c>
      <c r="AG2289">
        <f t="shared" si="354"/>
        <v>3544.1872024515219</v>
      </c>
      <c r="AH2289">
        <f t="shared" si="355"/>
        <v>588</v>
      </c>
      <c r="AJ2289">
        <f t="shared" si="356"/>
        <v>2956.1872024515219</v>
      </c>
      <c r="AK2289">
        <v>2285</v>
      </c>
    </row>
    <row r="2290" spans="1:37" x14ac:dyDescent="0.15">
      <c r="A2290">
        <v>2286</v>
      </c>
      <c r="B2290">
        <f>ROUND(VLOOKUP(X2290,角色属性总表!AG:AI,2,FALSE)/角色属性总表!$C$34,0)</f>
        <v>190</v>
      </c>
      <c r="C2290">
        <f>ROUND(VLOOKUP(X2290,角色属性总表!Y:AE,3,FALSE)/J2290,0)</f>
        <v>95</v>
      </c>
      <c r="D2290">
        <f>ROUND(VLOOKUP(X2290,角色属性总表!AG:AI,3,FALSE)/角色属性总表!$C$35,0)</f>
        <v>199</v>
      </c>
      <c r="E2290">
        <f t="shared" si="350"/>
        <v>997</v>
      </c>
      <c r="F2290">
        <f t="shared" si="351"/>
        <v>19</v>
      </c>
      <c r="G2290">
        <f t="shared" si="352"/>
        <v>13</v>
      </c>
      <c r="H2290">
        <v>0</v>
      </c>
      <c r="I2290">
        <f t="shared" si="357"/>
        <v>3</v>
      </c>
      <c r="J2290">
        <f>VLOOKUP(AA2290,角色间职业划分!P:AP,20,FALSE)</f>
        <v>9</v>
      </c>
      <c r="K2290">
        <f>IF(X2290=500,100,VLOOKUP(AA2290,角色间职业划分!P:AP,22,FALSE))</f>
        <v>100</v>
      </c>
      <c r="L2290">
        <f>IF(X2290=500,K2290,VLOOKUP(AA2290,角色间职业划分!P:AP,23,FALSE))</f>
        <v>60</v>
      </c>
      <c r="M2290">
        <f>VLOOKUP(AA2290,角色间职业划分!P:AP,24,FALSE)</f>
        <v>0</v>
      </c>
      <c r="N2290">
        <f>VLOOKUP(AA2290,角色间职业划分!P:AP,14)*100</f>
        <v>95</v>
      </c>
      <c r="O2290">
        <f>VLOOKUP(AA2290,角色间职业划分!P:Z,9,FALSE)</f>
        <v>0</v>
      </c>
      <c r="P2290">
        <f>VLOOKUP(AA2290,角色间职业划分!P:AP,10,FALSE)</f>
        <v>0</v>
      </c>
      <c r="Q2290">
        <f>VLOOKUP(AA2290,角色间职业划分!P:AP,15,FALSE)</f>
        <v>0</v>
      </c>
      <c r="R2290">
        <f>VLOOKUP(AA2290,角色间职业划分!P:AP,16,FALSE)</f>
        <v>0</v>
      </c>
      <c r="S2290">
        <f>VLOOKUP(AA2290,角色间职业划分!P:AP,17,FALSE)</f>
        <v>0</v>
      </c>
      <c r="T2290">
        <f>VLOOKUP(AA2290,角色间职业划分!P:AP,18,FALSE)</f>
        <v>0</v>
      </c>
      <c r="U2290">
        <f>VLOOKUP(AA2290,角色间职业划分!P:AP,27,FALSE)</f>
        <v>0</v>
      </c>
      <c r="V2290">
        <f t="shared" si="353"/>
        <v>2.0000000000000018</v>
      </c>
      <c r="W2290">
        <f>VLOOKUP(AA2290,角色间职业划分!P:Q,2,FALSE)</f>
        <v>20003</v>
      </c>
      <c r="X2290">
        <f t="shared" si="358"/>
        <v>64</v>
      </c>
      <c r="Y2290">
        <f>INT(VLOOKUP(X2290,角色属性总表!AG:AH,2,FALSE)*角色属性总表!$C$38)</f>
        <v>1332</v>
      </c>
      <c r="AA2290">
        <f t="shared" si="359"/>
        <v>23</v>
      </c>
      <c r="AB2290">
        <f>VLOOKUP(X2290,角色属性总表!AG:AI,2,FALSE)*VLOOKUP(角色等级属性!AA2290,角色间职业划分!P:AG,13,FALSE)/角色间职业划分!$AB$9</f>
        <v>2492.6315789473688</v>
      </c>
      <c r="AC2290">
        <f>VLOOKUP(X2290,角色属性总表!AG:AI,3,FALSE)*VLOOKUP(AA2290,角色间职业划分!P:AG,8,FALSE)/角色间职业划分!$W$9</f>
        <v>3698.5199999999991</v>
      </c>
      <c r="AD2290">
        <f>VLOOKUP(AA2290,角色间职业划分!P:AP,26,FALSE)</f>
        <v>0.4</v>
      </c>
      <c r="AE2290">
        <f>VLOOKUP(X2290,角色属性总表!I:Q,3,FALSE)</f>
        <v>596.73599999999999</v>
      </c>
      <c r="AF2290">
        <f>VLOOKUP(AA2290,角色间职业划分!P:AP,11,FALSE)</f>
        <v>0.32</v>
      </c>
      <c r="AG2290">
        <f t="shared" si="354"/>
        <v>3637.8947368421054</v>
      </c>
      <c r="AH2290">
        <f t="shared" si="355"/>
        <v>597</v>
      </c>
      <c r="AJ2290">
        <f t="shared" si="356"/>
        <v>3040.8947368421054</v>
      </c>
      <c r="AK2290">
        <v>2286</v>
      </c>
    </row>
    <row r="2291" spans="1:37" x14ac:dyDescent="0.15">
      <c r="A2291">
        <v>2287</v>
      </c>
      <c r="B2291">
        <f>ROUND(VLOOKUP(X2291,角色属性总表!AG:AI,2,FALSE)/角色属性总表!$C$34,0)</f>
        <v>193</v>
      </c>
      <c r="C2291">
        <f>ROUND(VLOOKUP(X2291,角色属性总表!Y:AE,3,FALSE)/J2291,0)</f>
        <v>97</v>
      </c>
      <c r="D2291">
        <f>ROUND(VLOOKUP(X2291,角色属性总表!AG:AI,3,FALSE)/角色属性总表!$C$35,0)</f>
        <v>202</v>
      </c>
      <c r="E2291">
        <f t="shared" si="350"/>
        <v>1010</v>
      </c>
      <c r="F2291">
        <f t="shared" si="351"/>
        <v>19</v>
      </c>
      <c r="G2291">
        <f t="shared" si="352"/>
        <v>13</v>
      </c>
      <c r="H2291">
        <v>0</v>
      </c>
      <c r="I2291">
        <f t="shared" si="357"/>
        <v>3</v>
      </c>
      <c r="J2291">
        <f>VLOOKUP(AA2291,角色间职业划分!P:AP,20,FALSE)</f>
        <v>9</v>
      </c>
      <c r="K2291">
        <f>IF(X2291=500,100,VLOOKUP(AA2291,角色间职业划分!P:AP,22,FALSE))</f>
        <v>100</v>
      </c>
      <c r="L2291">
        <f>IF(X2291=500,K2291,VLOOKUP(AA2291,角色间职业划分!P:AP,23,FALSE))</f>
        <v>60</v>
      </c>
      <c r="M2291">
        <f>VLOOKUP(AA2291,角色间职业划分!P:AP,24,FALSE)</f>
        <v>0</v>
      </c>
      <c r="N2291">
        <f>VLOOKUP(AA2291,角色间职业划分!P:AP,14)*100</f>
        <v>95</v>
      </c>
      <c r="O2291">
        <f>VLOOKUP(AA2291,角色间职业划分!P:Z,9,FALSE)</f>
        <v>0</v>
      </c>
      <c r="P2291">
        <f>VLOOKUP(AA2291,角色间职业划分!P:AP,10,FALSE)</f>
        <v>0</v>
      </c>
      <c r="Q2291">
        <f>VLOOKUP(AA2291,角色间职业划分!P:AP,15,FALSE)</f>
        <v>0</v>
      </c>
      <c r="R2291">
        <f>VLOOKUP(AA2291,角色间职业划分!P:AP,16,FALSE)</f>
        <v>0</v>
      </c>
      <c r="S2291">
        <f>VLOOKUP(AA2291,角色间职业划分!P:AP,17,FALSE)</f>
        <v>0</v>
      </c>
      <c r="T2291">
        <f>VLOOKUP(AA2291,角色间职业划分!P:AP,18,FALSE)</f>
        <v>0</v>
      </c>
      <c r="U2291">
        <f>VLOOKUP(AA2291,角色间职业划分!P:AP,27,FALSE)</f>
        <v>0</v>
      </c>
      <c r="V2291">
        <f t="shared" si="353"/>
        <v>2.0000000000000018</v>
      </c>
      <c r="W2291">
        <f>VLOOKUP(AA2291,角色间职业划分!P:Q,2,FALSE)</f>
        <v>20003</v>
      </c>
      <c r="X2291">
        <f t="shared" si="358"/>
        <v>65</v>
      </c>
      <c r="Y2291">
        <f>INT(VLOOKUP(X2291,角色属性总表!AG:AH,2,FALSE)*角色属性总表!$C$38)</f>
        <v>1350</v>
      </c>
      <c r="AA2291">
        <f t="shared" si="359"/>
        <v>23</v>
      </c>
      <c r="AB2291">
        <f>VLOOKUP(X2291,角色属性总表!AG:AI,2,FALSE)*VLOOKUP(角色等级属性!AA2291,角色间职业划分!P:AG,13,FALSE)/角色间职业划分!$AB$9</f>
        <v>2526.3157894736846</v>
      </c>
      <c r="AC2291">
        <f>VLOOKUP(X2291,角色属性总表!AG:AI,3,FALSE)*VLOOKUP(AA2291,角色间职业划分!P:AG,8,FALSE)/角色间职业划分!$W$9</f>
        <v>3748.4999999999991</v>
      </c>
      <c r="AD2291">
        <f>VLOOKUP(AA2291,角色间职业划分!P:AP,26,FALSE)</f>
        <v>0.4</v>
      </c>
      <c r="AE2291">
        <f>VLOOKUP(X2291,角色属性总表!I:Q,3,FALSE)</f>
        <v>604.79999999999995</v>
      </c>
      <c r="AF2291">
        <f>VLOOKUP(AA2291,角色间职业划分!P:AP,11,FALSE)</f>
        <v>0.32</v>
      </c>
      <c r="AG2291">
        <f t="shared" si="354"/>
        <v>3732.663271006682</v>
      </c>
      <c r="AH2291">
        <f t="shared" si="355"/>
        <v>606</v>
      </c>
      <c r="AJ2291">
        <f t="shared" si="356"/>
        <v>3126.663271006682</v>
      </c>
      <c r="AK2291">
        <v>2287</v>
      </c>
    </row>
    <row r="2292" spans="1:37" x14ac:dyDescent="0.15">
      <c r="A2292">
        <v>2288</v>
      </c>
      <c r="B2292">
        <f>ROUND(VLOOKUP(X2292,角色属性总表!AG:AI,2,FALSE)/角色属性总表!$C$34,0)</f>
        <v>195</v>
      </c>
      <c r="C2292">
        <f>ROUND(VLOOKUP(X2292,角色属性总表!Y:AE,3,FALSE)/J2292,0)</f>
        <v>99</v>
      </c>
      <c r="D2292">
        <f>ROUND(VLOOKUP(X2292,角色属性总表!AG:AI,3,FALSE)/角色属性总表!$C$35,0)</f>
        <v>204</v>
      </c>
      <c r="E2292">
        <f t="shared" si="350"/>
        <v>1024</v>
      </c>
      <c r="F2292">
        <f t="shared" si="351"/>
        <v>19</v>
      </c>
      <c r="G2292">
        <f t="shared" si="352"/>
        <v>13</v>
      </c>
      <c r="H2292">
        <v>0</v>
      </c>
      <c r="I2292">
        <f t="shared" si="357"/>
        <v>3</v>
      </c>
      <c r="J2292">
        <f>VLOOKUP(AA2292,角色间职业划分!P:AP,20,FALSE)</f>
        <v>9</v>
      </c>
      <c r="K2292">
        <f>IF(X2292=500,100,VLOOKUP(AA2292,角色间职业划分!P:AP,22,FALSE))</f>
        <v>100</v>
      </c>
      <c r="L2292">
        <f>IF(X2292=500,K2292,VLOOKUP(AA2292,角色间职业划分!P:AP,23,FALSE))</f>
        <v>60</v>
      </c>
      <c r="M2292">
        <f>VLOOKUP(AA2292,角色间职业划分!P:AP,24,FALSE)</f>
        <v>0</v>
      </c>
      <c r="N2292">
        <f>VLOOKUP(AA2292,角色间职业划分!P:AP,14)*100</f>
        <v>95</v>
      </c>
      <c r="O2292">
        <f>VLOOKUP(AA2292,角色间职业划分!P:Z,9,FALSE)</f>
        <v>0</v>
      </c>
      <c r="P2292">
        <f>VLOOKUP(AA2292,角色间职业划分!P:AP,10,FALSE)</f>
        <v>0</v>
      </c>
      <c r="Q2292">
        <f>VLOOKUP(AA2292,角色间职业划分!P:AP,15,FALSE)</f>
        <v>0</v>
      </c>
      <c r="R2292">
        <f>VLOOKUP(AA2292,角色间职业划分!P:AP,16,FALSE)</f>
        <v>0</v>
      </c>
      <c r="S2292">
        <f>VLOOKUP(AA2292,角色间职业划分!P:AP,17,FALSE)</f>
        <v>0</v>
      </c>
      <c r="T2292">
        <f>VLOOKUP(AA2292,角色间职业划分!P:AP,18,FALSE)</f>
        <v>0</v>
      </c>
      <c r="U2292">
        <f>VLOOKUP(AA2292,角色间职业划分!P:AP,27,FALSE)</f>
        <v>0</v>
      </c>
      <c r="V2292">
        <f t="shared" si="353"/>
        <v>2.0000000000000018</v>
      </c>
      <c r="W2292">
        <f>VLOOKUP(AA2292,角色间职业划分!P:Q,2,FALSE)</f>
        <v>20003</v>
      </c>
      <c r="X2292">
        <f t="shared" si="358"/>
        <v>66</v>
      </c>
      <c r="Y2292">
        <f>INT(VLOOKUP(X2292,角色属性总表!AG:AH,2,FALSE)*角色属性总表!$C$38)</f>
        <v>1368</v>
      </c>
      <c r="AA2292">
        <f t="shared" si="359"/>
        <v>23</v>
      </c>
      <c r="AB2292">
        <f>VLOOKUP(X2292,角色属性总表!AG:AI,2,FALSE)*VLOOKUP(角色等级属性!AA2292,角色间职业划分!P:AG,13,FALSE)/角色间职业划分!$AB$9</f>
        <v>2560.0000000000005</v>
      </c>
      <c r="AC2292">
        <f>VLOOKUP(X2292,角色属性总表!AG:AI,3,FALSE)*VLOOKUP(AA2292,角色间职业划分!P:AG,8,FALSE)/角色间职业划分!$W$9</f>
        <v>3798.4799999999996</v>
      </c>
      <c r="AD2292">
        <f>VLOOKUP(AA2292,角色间职业划分!P:AP,26,FALSE)</f>
        <v>0.4</v>
      </c>
      <c r="AE2292">
        <f>VLOOKUP(X2292,角色属性总表!I:Q,3,FALSE)</f>
        <v>612.86399999999992</v>
      </c>
      <c r="AF2292">
        <f>VLOOKUP(AA2292,角色间职业划分!P:AP,11,FALSE)</f>
        <v>0.32</v>
      </c>
      <c r="AG2292">
        <f t="shared" si="354"/>
        <v>3828.4916940381204</v>
      </c>
      <c r="AH2292">
        <f t="shared" si="355"/>
        <v>612</v>
      </c>
      <c r="AJ2292">
        <f t="shared" si="356"/>
        <v>3216.4916940381204</v>
      </c>
      <c r="AK2292">
        <v>2288</v>
      </c>
    </row>
    <row r="2293" spans="1:37" x14ac:dyDescent="0.15">
      <c r="A2293">
        <v>2289</v>
      </c>
      <c r="B2293">
        <f>ROUND(VLOOKUP(X2293,角色属性总表!AG:AI,2,FALSE)/角色属性总表!$C$34,0)</f>
        <v>198</v>
      </c>
      <c r="C2293">
        <f>ROUND(VLOOKUP(X2293,角色属性总表!Y:AE,3,FALSE)/J2293,0)</f>
        <v>102</v>
      </c>
      <c r="D2293">
        <f>ROUND(VLOOKUP(X2293,角色属性总表!AG:AI,3,FALSE)/角色属性总表!$C$35,0)</f>
        <v>207</v>
      </c>
      <c r="E2293">
        <f t="shared" si="350"/>
        <v>1037</v>
      </c>
      <c r="F2293">
        <f t="shared" si="351"/>
        <v>19</v>
      </c>
      <c r="G2293">
        <f t="shared" si="352"/>
        <v>13</v>
      </c>
      <c r="H2293">
        <v>0</v>
      </c>
      <c r="I2293">
        <f t="shared" si="357"/>
        <v>3</v>
      </c>
      <c r="J2293">
        <f>VLOOKUP(AA2293,角色间职业划分!P:AP,20,FALSE)</f>
        <v>9</v>
      </c>
      <c r="K2293">
        <f>IF(X2293=500,100,VLOOKUP(AA2293,角色间职业划分!P:AP,22,FALSE))</f>
        <v>100</v>
      </c>
      <c r="L2293">
        <f>IF(X2293=500,K2293,VLOOKUP(AA2293,角色间职业划分!P:AP,23,FALSE))</f>
        <v>60</v>
      </c>
      <c r="M2293">
        <f>VLOOKUP(AA2293,角色间职业划分!P:AP,24,FALSE)</f>
        <v>0</v>
      </c>
      <c r="N2293">
        <f>VLOOKUP(AA2293,角色间职业划分!P:AP,14)*100</f>
        <v>95</v>
      </c>
      <c r="O2293">
        <f>VLOOKUP(AA2293,角色间职业划分!P:Z,9,FALSE)</f>
        <v>0</v>
      </c>
      <c r="P2293">
        <f>VLOOKUP(AA2293,角色间职业划分!P:AP,10,FALSE)</f>
        <v>0</v>
      </c>
      <c r="Q2293">
        <f>VLOOKUP(AA2293,角色间职业划分!P:AP,15,FALSE)</f>
        <v>0</v>
      </c>
      <c r="R2293">
        <f>VLOOKUP(AA2293,角色间职业划分!P:AP,16,FALSE)</f>
        <v>0</v>
      </c>
      <c r="S2293">
        <f>VLOOKUP(AA2293,角色间职业划分!P:AP,17,FALSE)</f>
        <v>0</v>
      </c>
      <c r="T2293">
        <f>VLOOKUP(AA2293,角色间职业划分!P:AP,18,FALSE)</f>
        <v>0</v>
      </c>
      <c r="U2293">
        <f>VLOOKUP(AA2293,角色间职业划分!P:AP,27,FALSE)</f>
        <v>0</v>
      </c>
      <c r="V2293">
        <f t="shared" si="353"/>
        <v>2.0000000000000018</v>
      </c>
      <c r="W2293">
        <f>VLOOKUP(AA2293,角色间职业划分!P:Q,2,FALSE)</f>
        <v>20003</v>
      </c>
      <c r="X2293">
        <f t="shared" si="358"/>
        <v>67</v>
      </c>
      <c r="Y2293">
        <f>INT(VLOOKUP(X2293,角色属性总表!AG:AH,2,FALSE)*角色属性总表!$C$38)</f>
        <v>1386</v>
      </c>
      <c r="AA2293">
        <f t="shared" si="359"/>
        <v>23</v>
      </c>
      <c r="AB2293">
        <f>VLOOKUP(X2293,角色属性总表!AG:AI,2,FALSE)*VLOOKUP(角色等级属性!AA2293,角色间职业划分!P:AG,13,FALSE)/角色间职业划分!$AB$9</f>
        <v>2593.6842105263158</v>
      </c>
      <c r="AC2293">
        <f>VLOOKUP(X2293,角色属性总表!AG:AI,3,FALSE)*VLOOKUP(AA2293,角色间职业划分!P:AG,8,FALSE)/角色间职业划分!$W$9</f>
        <v>3848.4599999999996</v>
      </c>
      <c r="AD2293">
        <f>VLOOKUP(AA2293,角色间职业划分!P:AP,26,FALSE)</f>
        <v>0.4</v>
      </c>
      <c r="AE2293">
        <f>VLOOKUP(X2293,角色属性总表!I:Q,3,FALSE)</f>
        <v>620.92800000000011</v>
      </c>
      <c r="AF2293">
        <f>VLOOKUP(AA2293,角色间职业划分!P:AP,11,FALSE)</f>
        <v>0.32</v>
      </c>
      <c r="AG2293">
        <f t="shared" si="354"/>
        <v>3925.3789857012366</v>
      </c>
      <c r="AH2293">
        <f t="shared" si="355"/>
        <v>621</v>
      </c>
      <c r="AJ2293">
        <f t="shared" si="356"/>
        <v>3304.3789857012366</v>
      </c>
      <c r="AK2293">
        <v>2289</v>
      </c>
    </row>
    <row r="2294" spans="1:37" x14ac:dyDescent="0.15">
      <c r="A2294">
        <v>2290</v>
      </c>
      <c r="B2294">
        <f>ROUND(VLOOKUP(X2294,角色属性总表!AG:AI,2,FALSE)/角色属性总表!$C$34,0)</f>
        <v>201</v>
      </c>
      <c r="C2294">
        <f>ROUND(VLOOKUP(X2294,角色属性总表!Y:AE,3,FALSE)/J2294,0)</f>
        <v>104</v>
      </c>
      <c r="D2294">
        <f>ROUND(VLOOKUP(X2294,角色属性总表!AG:AI,3,FALSE)/角色属性总表!$C$35,0)</f>
        <v>210</v>
      </c>
      <c r="E2294">
        <f t="shared" si="350"/>
        <v>1050</v>
      </c>
      <c r="F2294">
        <f t="shared" si="351"/>
        <v>19</v>
      </c>
      <c r="G2294">
        <f t="shared" si="352"/>
        <v>13</v>
      </c>
      <c r="H2294">
        <v>0</v>
      </c>
      <c r="I2294">
        <f t="shared" si="357"/>
        <v>3</v>
      </c>
      <c r="J2294">
        <f>VLOOKUP(AA2294,角色间职业划分!P:AP,20,FALSE)</f>
        <v>9</v>
      </c>
      <c r="K2294">
        <f>IF(X2294=500,100,VLOOKUP(AA2294,角色间职业划分!P:AP,22,FALSE))</f>
        <v>100</v>
      </c>
      <c r="L2294">
        <f>IF(X2294=500,K2294,VLOOKUP(AA2294,角色间职业划分!P:AP,23,FALSE))</f>
        <v>60</v>
      </c>
      <c r="M2294">
        <f>VLOOKUP(AA2294,角色间职业划分!P:AP,24,FALSE)</f>
        <v>0</v>
      </c>
      <c r="N2294">
        <f>VLOOKUP(AA2294,角色间职业划分!P:AP,14)*100</f>
        <v>95</v>
      </c>
      <c r="O2294">
        <f>VLOOKUP(AA2294,角色间职业划分!P:Z,9,FALSE)</f>
        <v>0</v>
      </c>
      <c r="P2294">
        <f>VLOOKUP(AA2294,角色间职业划分!P:AP,10,FALSE)</f>
        <v>0</v>
      </c>
      <c r="Q2294">
        <f>VLOOKUP(AA2294,角色间职业划分!P:AP,15,FALSE)</f>
        <v>0</v>
      </c>
      <c r="R2294">
        <f>VLOOKUP(AA2294,角色间职业划分!P:AP,16,FALSE)</f>
        <v>0</v>
      </c>
      <c r="S2294">
        <f>VLOOKUP(AA2294,角色间职业划分!P:AP,17,FALSE)</f>
        <v>0</v>
      </c>
      <c r="T2294">
        <f>VLOOKUP(AA2294,角色间职业划分!P:AP,18,FALSE)</f>
        <v>0</v>
      </c>
      <c r="U2294">
        <f>VLOOKUP(AA2294,角色间职业划分!P:AP,27,FALSE)</f>
        <v>0</v>
      </c>
      <c r="V2294">
        <f t="shared" si="353"/>
        <v>2.0000000000000018</v>
      </c>
      <c r="W2294">
        <f>VLOOKUP(AA2294,角色间职业划分!P:Q,2,FALSE)</f>
        <v>20003</v>
      </c>
      <c r="X2294">
        <f t="shared" si="358"/>
        <v>68</v>
      </c>
      <c r="Y2294">
        <f>INT(VLOOKUP(X2294,角色属性总表!AG:AH,2,FALSE)*角色属性总表!$C$38)</f>
        <v>1404</v>
      </c>
      <c r="AA2294">
        <f t="shared" si="359"/>
        <v>23</v>
      </c>
      <c r="AB2294">
        <f>VLOOKUP(X2294,角色属性总表!AG:AI,2,FALSE)*VLOOKUP(角色等级属性!AA2294,角色间职业划分!P:AG,13,FALSE)/角色间职业划分!$AB$9</f>
        <v>2627.3684210526317</v>
      </c>
      <c r="AC2294">
        <f>VLOOKUP(X2294,角色属性总表!AG:AI,3,FALSE)*VLOOKUP(AA2294,角色间职业划分!P:AG,8,FALSE)/角色间职业划分!$W$9</f>
        <v>3898.4399999999987</v>
      </c>
      <c r="AD2294">
        <f>VLOOKUP(AA2294,角色间职业划分!P:AP,26,FALSE)</f>
        <v>0.4</v>
      </c>
      <c r="AE2294">
        <f>VLOOKUP(X2294,角色属性总表!I:Q,3,FALSE)</f>
        <v>628.99199999999996</v>
      </c>
      <c r="AF2294">
        <f>VLOOKUP(AA2294,角色间职业划分!P:AP,11,FALSE)</f>
        <v>0.32</v>
      </c>
      <c r="AG2294">
        <f t="shared" si="354"/>
        <v>4023.3242133080626</v>
      </c>
      <c r="AH2294">
        <f t="shared" si="355"/>
        <v>630</v>
      </c>
      <c r="AJ2294">
        <f t="shared" si="356"/>
        <v>3393.3242133080626</v>
      </c>
      <c r="AK2294">
        <v>2290</v>
      </c>
    </row>
    <row r="2295" spans="1:37" x14ac:dyDescent="0.15">
      <c r="A2295">
        <v>2291</v>
      </c>
      <c r="B2295">
        <f>ROUND(VLOOKUP(X2295,角色属性总表!AG:AI,2,FALSE)/角色属性总表!$C$34,0)</f>
        <v>203</v>
      </c>
      <c r="C2295">
        <f>ROUND(VLOOKUP(X2295,角色属性总表!Y:AE,3,FALSE)/J2295,0)</f>
        <v>107</v>
      </c>
      <c r="D2295">
        <f>ROUND(VLOOKUP(X2295,角色属性总表!AG:AI,3,FALSE)/角色属性总表!$C$35,0)</f>
        <v>212</v>
      </c>
      <c r="E2295">
        <f t="shared" si="350"/>
        <v>1064</v>
      </c>
      <c r="F2295">
        <f t="shared" si="351"/>
        <v>19</v>
      </c>
      <c r="G2295">
        <f t="shared" si="352"/>
        <v>13</v>
      </c>
      <c r="H2295">
        <v>0</v>
      </c>
      <c r="I2295">
        <f t="shared" si="357"/>
        <v>3</v>
      </c>
      <c r="J2295">
        <f>VLOOKUP(AA2295,角色间职业划分!P:AP,20,FALSE)</f>
        <v>9</v>
      </c>
      <c r="K2295">
        <f>IF(X2295=500,100,VLOOKUP(AA2295,角色间职业划分!P:AP,22,FALSE))</f>
        <v>100</v>
      </c>
      <c r="L2295">
        <f>IF(X2295=500,K2295,VLOOKUP(AA2295,角色间职业划分!P:AP,23,FALSE))</f>
        <v>60</v>
      </c>
      <c r="M2295">
        <f>VLOOKUP(AA2295,角色间职业划分!P:AP,24,FALSE)</f>
        <v>0</v>
      </c>
      <c r="N2295">
        <f>VLOOKUP(AA2295,角色间职业划分!P:AP,14)*100</f>
        <v>95</v>
      </c>
      <c r="O2295">
        <f>VLOOKUP(AA2295,角色间职业划分!P:Z,9,FALSE)</f>
        <v>0</v>
      </c>
      <c r="P2295">
        <f>VLOOKUP(AA2295,角色间职业划分!P:AP,10,FALSE)</f>
        <v>0</v>
      </c>
      <c r="Q2295">
        <f>VLOOKUP(AA2295,角色间职业划分!P:AP,15,FALSE)</f>
        <v>0</v>
      </c>
      <c r="R2295">
        <f>VLOOKUP(AA2295,角色间职业划分!P:AP,16,FALSE)</f>
        <v>0</v>
      </c>
      <c r="S2295">
        <f>VLOOKUP(AA2295,角色间职业划分!P:AP,17,FALSE)</f>
        <v>0</v>
      </c>
      <c r="T2295">
        <f>VLOOKUP(AA2295,角色间职业划分!P:AP,18,FALSE)</f>
        <v>0</v>
      </c>
      <c r="U2295">
        <f>VLOOKUP(AA2295,角色间职业划分!P:AP,27,FALSE)</f>
        <v>0</v>
      </c>
      <c r="V2295">
        <f t="shared" si="353"/>
        <v>2.0000000000000018</v>
      </c>
      <c r="W2295">
        <f>VLOOKUP(AA2295,角色间职业划分!P:Q,2,FALSE)</f>
        <v>20003</v>
      </c>
      <c r="X2295">
        <f t="shared" si="358"/>
        <v>69</v>
      </c>
      <c r="Y2295">
        <f>INT(VLOOKUP(X2295,角色属性总表!AG:AH,2,FALSE)*角色属性总表!$C$38)</f>
        <v>1422</v>
      </c>
      <c r="AA2295">
        <f t="shared" si="359"/>
        <v>23</v>
      </c>
      <c r="AB2295">
        <f>VLOOKUP(X2295,角色属性总表!AG:AI,2,FALSE)*VLOOKUP(角色等级属性!AA2295,角色间职业划分!P:AG,13,FALSE)/角色间职业划分!$AB$9</f>
        <v>2661.0526315789475</v>
      </c>
      <c r="AC2295">
        <f>VLOOKUP(X2295,角色属性总表!AG:AI,3,FALSE)*VLOOKUP(AA2295,角色间职业划分!P:AG,8,FALSE)/角色间职业划分!$W$9</f>
        <v>3948.4199999999996</v>
      </c>
      <c r="AD2295">
        <f>VLOOKUP(AA2295,角色间职业划分!P:AP,26,FALSE)</f>
        <v>0.4</v>
      </c>
      <c r="AE2295">
        <f>VLOOKUP(X2295,角色属性总表!I:Q,3,FALSE)</f>
        <v>637.05600000000004</v>
      </c>
      <c r="AF2295">
        <f>VLOOKUP(AA2295,角色间职业划分!P:AP,11,FALSE)</f>
        <v>0.32</v>
      </c>
      <c r="AG2295">
        <f t="shared" si="354"/>
        <v>4122.326528759223</v>
      </c>
      <c r="AH2295">
        <f t="shared" si="355"/>
        <v>636</v>
      </c>
      <c r="AJ2295">
        <f t="shared" si="356"/>
        <v>3486.326528759223</v>
      </c>
      <c r="AK2295">
        <v>2291</v>
      </c>
    </row>
    <row r="2296" spans="1:37" x14ac:dyDescent="0.15">
      <c r="A2296">
        <v>2292</v>
      </c>
      <c r="B2296">
        <f>ROUND(VLOOKUP(X2296,角色属性总表!AG:AI,2,FALSE)/角色属性总表!$C$34,0)</f>
        <v>206</v>
      </c>
      <c r="C2296">
        <f>ROUND(VLOOKUP(X2296,角色属性总表!Y:AE,3,FALSE)/J2296,0)</f>
        <v>109</v>
      </c>
      <c r="D2296">
        <f>ROUND(VLOOKUP(X2296,角色属性总表!AG:AI,3,FALSE)/角色属性总表!$C$35,0)</f>
        <v>215</v>
      </c>
      <c r="E2296">
        <f t="shared" si="350"/>
        <v>1077</v>
      </c>
      <c r="F2296">
        <f t="shared" si="351"/>
        <v>19</v>
      </c>
      <c r="G2296">
        <f t="shared" si="352"/>
        <v>13</v>
      </c>
      <c r="H2296">
        <v>0</v>
      </c>
      <c r="I2296">
        <f t="shared" si="357"/>
        <v>3</v>
      </c>
      <c r="J2296">
        <f>VLOOKUP(AA2296,角色间职业划分!P:AP,20,FALSE)</f>
        <v>9</v>
      </c>
      <c r="K2296">
        <f>IF(X2296=500,100,VLOOKUP(AA2296,角色间职业划分!P:AP,22,FALSE))</f>
        <v>100</v>
      </c>
      <c r="L2296">
        <f>IF(X2296=500,K2296,VLOOKUP(AA2296,角色间职业划分!P:AP,23,FALSE))</f>
        <v>60</v>
      </c>
      <c r="M2296">
        <f>VLOOKUP(AA2296,角色间职业划分!P:AP,24,FALSE)</f>
        <v>0</v>
      </c>
      <c r="N2296">
        <f>VLOOKUP(AA2296,角色间职业划分!P:AP,14)*100</f>
        <v>95</v>
      </c>
      <c r="O2296">
        <f>VLOOKUP(AA2296,角色间职业划分!P:Z,9,FALSE)</f>
        <v>0</v>
      </c>
      <c r="P2296">
        <f>VLOOKUP(AA2296,角色间职业划分!P:AP,10,FALSE)</f>
        <v>0</v>
      </c>
      <c r="Q2296">
        <f>VLOOKUP(AA2296,角色间职业划分!P:AP,15,FALSE)</f>
        <v>0</v>
      </c>
      <c r="R2296">
        <f>VLOOKUP(AA2296,角色间职业划分!P:AP,16,FALSE)</f>
        <v>0</v>
      </c>
      <c r="S2296">
        <f>VLOOKUP(AA2296,角色间职业划分!P:AP,17,FALSE)</f>
        <v>0</v>
      </c>
      <c r="T2296">
        <f>VLOOKUP(AA2296,角色间职业划分!P:AP,18,FALSE)</f>
        <v>0</v>
      </c>
      <c r="U2296">
        <f>VLOOKUP(AA2296,角色间职业划分!P:AP,27,FALSE)</f>
        <v>0</v>
      </c>
      <c r="V2296">
        <f t="shared" si="353"/>
        <v>2.0000000000000018</v>
      </c>
      <c r="W2296">
        <f>VLOOKUP(AA2296,角色间职业划分!P:Q,2,FALSE)</f>
        <v>20003</v>
      </c>
      <c r="X2296">
        <f t="shared" si="358"/>
        <v>70</v>
      </c>
      <c r="Y2296">
        <f>INT(VLOOKUP(X2296,角色属性总表!AG:AH,2,FALSE)*角色属性总表!$C$38)</f>
        <v>1440</v>
      </c>
      <c r="AA2296">
        <f t="shared" si="359"/>
        <v>23</v>
      </c>
      <c r="AB2296">
        <f>VLOOKUP(X2296,角色属性总表!AG:AI,2,FALSE)*VLOOKUP(角色等级属性!AA2296,角色间职业划分!P:AG,13,FALSE)/角色间职业划分!$AB$9</f>
        <v>2694.7368421052633</v>
      </c>
      <c r="AC2296">
        <f>VLOOKUP(X2296,角色属性总表!AG:AI,3,FALSE)*VLOOKUP(AA2296,角色间职业划分!P:AG,8,FALSE)/角色间职业划分!$W$9</f>
        <v>3998.3999999999992</v>
      </c>
      <c r="AD2296">
        <f>VLOOKUP(AA2296,角色间职业划分!P:AP,26,FALSE)</f>
        <v>0.4</v>
      </c>
      <c r="AE2296">
        <f>VLOOKUP(X2296,角色属性总表!I:Q,3,FALSE)</f>
        <v>645.12</v>
      </c>
      <c r="AF2296">
        <f>VLOOKUP(AA2296,角色间职业划分!P:AP,11,FALSE)</f>
        <v>0.32</v>
      </c>
      <c r="AG2296">
        <f t="shared" si="354"/>
        <v>4222.3851657404539</v>
      </c>
      <c r="AH2296">
        <f t="shared" si="355"/>
        <v>645</v>
      </c>
      <c r="AJ2296">
        <f t="shared" si="356"/>
        <v>3577.3851657404539</v>
      </c>
      <c r="AK2296">
        <v>2292</v>
      </c>
    </row>
    <row r="2297" spans="1:37" x14ac:dyDescent="0.15">
      <c r="A2297">
        <v>2293</v>
      </c>
      <c r="B2297">
        <f>ROUND(VLOOKUP(X2297,角色属性总表!AG:AI,2,FALSE)/角色属性总表!$C$34,0)</f>
        <v>208</v>
      </c>
      <c r="C2297">
        <f>ROUND(VLOOKUP(X2297,角色属性总表!Y:AE,3,FALSE)/J2297,0)</f>
        <v>112</v>
      </c>
      <c r="D2297">
        <f>ROUND(VLOOKUP(X2297,角色属性总表!AG:AI,3,FALSE)/角色属性总表!$C$35,0)</f>
        <v>218</v>
      </c>
      <c r="E2297">
        <f t="shared" si="350"/>
        <v>1091</v>
      </c>
      <c r="F2297">
        <f t="shared" si="351"/>
        <v>19</v>
      </c>
      <c r="G2297">
        <f t="shared" si="352"/>
        <v>13</v>
      </c>
      <c r="H2297">
        <v>0</v>
      </c>
      <c r="I2297">
        <f t="shared" si="357"/>
        <v>3</v>
      </c>
      <c r="J2297">
        <f>VLOOKUP(AA2297,角色间职业划分!P:AP,20,FALSE)</f>
        <v>9</v>
      </c>
      <c r="K2297">
        <f>IF(X2297=500,100,VLOOKUP(AA2297,角色间职业划分!P:AP,22,FALSE))</f>
        <v>100</v>
      </c>
      <c r="L2297">
        <f>IF(X2297=500,K2297,VLOOKUP(AA2297,角色间职业划分!P:AP,23,FALSE))</f>
        <v>60</v>
      </c>
      <c r="M2297">
        <f>VLOOKUP(AA2297,角色间职业划分!P:AP,24,FALSE)</f>
        <v>0</v>
      </c>
      <c r="N2297">
        <f>VLOOKUP(AA2297,角色间职业划分!P:AP,14)*100</f>
        <v>95</v>
      </c>
      <c r="O2297">
        <f>VLOOKUP(AA2297,角色间职业划分!P:Z,9,FALSE)</f>
        <v>0</v>
      </c>
      <c r="P2297">
        <f>VLOOKUP(AA2297,角色间职业划分!P:AP,10,FALSE)</f>
        <v>0</v>
      </c>
      <c r="Q2297">
        <f>VLOOKUP(AA2297,角色间职业划分!P:AP,15,FALSE)</f>
        <v>0</v>
      </c>
      <c r="R2297">
        <f>VLOOKUP(AA2297,角色间职业划分!P:AP,16,FALSE)</f>
        <v>0</v>
      </c>
      <c r="S2297">
        <f>VLOOKUP(AA2297,角色间职业划分!P:AP,17,FALSE)</f>
        <v>0</v>
      </c>
      <c r="T2297">
        <f>VLOOKUP(AA2297,角色间职业划分!P:AP,18,FALSE)</f>
        <v>0</v>
      </c>
      <c r="U2297">
        <f>VLOOKUP(AA2297,角色间职业划分!P:AP,27,FALSE)</f>
        <v>0</v>
      </c>
      <c r="V2297">
        <f t="shared" si="353"/>
        <v>2.0000000000000018</v>
      </c>
      <c r="W2297">
        <f>VLOOKUP(AA2297,角色间职业划分!P:Q,2,FALSE)</f>
        <v>20003</v>
      </c>
      <c r="X2297">
        <f t="shared" si="358"/>
        <v>71</v>
      </c>
      <c r="Y2297">
        <f>INT(VLOOKUP(X2297,角色属性总表!AG:AH,2,FALSE)*角色属性总表!$C$38)</f>
        <v>1458</v>
      </c>
      <c r="AA2297">
        <f t="shared" si="359"/>
        <v>23</v>
      </c>
      <c r="AB2297">
        <f>VLOOKUP(X2297,角色属性总表!AG:AI,2,FALSE)*VLOOKUP(角色等级属性!AA2297,角色间职业划分!P:AG,13,FALSE)/角色间职业划分!$AB$9</f>
        <v>2728.4210526315792</v>
      </c>
      <c r="AC2297">
        <f>VLOOKUP(X2297,角色属性总表!AG:AI,3,FALSE)*VLOOKUP(AA2297,角色间职业划分!P:AG,8,FALSE)/角色间职业划分!$W$9</f>
        <v>4048.3799999999992</v>
      </c>
      <c r="AD2297">
        <f>VLOOKUP(AA2297,角色间职业划分!P:AP,26,FALSE)</f>
        <v>0.4</v>
      </c>
      <c r="AE2297">
        <f>VLOOKUP(X2297,角色属性总表!I:Q,3,FALSE)</f>
        <v>653.18399999999997</v>
      </c>
      <c r="AF2297">
        <f>VLOOKUP(AA2297,角色间职业划分!P:AP,11,FALSE)</f>
        <v>0.32</v>
      </c>
      <c r="AG2297">
        <f t="shared" si="354"/>
        <v>4323.4994370642198</v>
      </c>
      <c r="AH2297">
        <f t="shared" si="355"/>
        <v>654</v>
      </c>
      <c r="AJ2297">
        <f t="shared" si="356"/>
        <v>3669.4994370642198</v>
      </c>
      <c r="AK2297">
        <v>2293</v>
      </c>
    </row>
    <row r="2298" spans="1:37" x14ac:dyDescent="0.15">
      <c r="A2298">
        <v>2294</v>
      </c>
      <c r="B2298">
        <f>ROUND(VLOOKUP(X2298,角色属性总表!AG:AI,2,FALSE)/角色属性总表!$C$34,0)</f>
        <v>211</v>
      </c>
      <c r="C2298">
        <f>ROUND(VLOOKUP(X2298,角色属性总表!Y:AE,3,FALSE)/J2298,0)</f>
        <v>114</v>
      </c>
      <c r="D2298">
        <f>ROUND(VLOOKUP(X2298,角色属性总表!AG:AI,3,FALSE)/角色属性总表!$C$35,0)</f>
        <v>220</v>
      </c>
      <c r="E2298">
        <f t="shared" si="350"/>
        <v>1104</v>
      </c>
      <c r="F2298">
        <f t="shared" si="351"/>
        <v>19</v>
      </c>
      <c r="G2298">
        <f t="shared" si="352"/>
        <v>13</v>
      </c>
      <c r="H2298">
        <v>0</v>
      </c>
      <c r="I2298">
        <f t="shared" si="357"/>
        <v>3</v>
      </c>
      <c r="J2298">
        <f>VLOOKUP(AA2298,角色间职业划分!P:AP,20,FALSE)</f>
        <v>9</v>
      </c>
      <c r="K2298">
        <f>IF(X2298=500,100,VLOOKUP(AA2298,角色间职业划分!P:AP,22,FALSE))</f>
        <v>100</v>
      </c>
      <c r="L2298">
        <f>IF(X2298=500,K2298,VLOOKUP(AA2298,角色间职业划分!P:AP,23,FALSE))</f>
        <v>60</v>
      </c>
      <c r="M2298">
        <f>VLOOKUP(AA2298,角色间职业划分!P:AP,24,FALSE)</f>
        <v>0</v>
      </c>
      <c r="N2298">
        <f>VLOOKUP(AA2298,角色间职业划分!P:AP,14)*100</f>
        <v>95</v>
      </c>
      <c r="O2298">
        <f>VLOOKUP(AA2298,角色间职业划分!P:Z,9,FALSE)</f>
        <v>0</v>
      </c>
      <c r="P2298">
        <f>VLOOKUP(AA2298,角色间职业划分!P:AP,10,FALSE)</f>
        <v>0</v>
      </c>
      <c r="Q2298">
        <f>VLOOKUP(AA2298,角色间职业划分!P:AP,15,FALSE)</f>
        <v>0</v>
      </c>
      <c r="R2298">
        <f>VLOOKUP(AA2298,角色间职业划分!P:AP,16,FALSE)</f>
        <v>0</v>
      </c>
      <c r="S2298">
        <f>VLOOKUP(AA2298,角色间职业划分!P:AP,17,FALSE)</f>
        <v>0</v>
      </c>
      <c r="T2298">
        <f>VLOOKUP(AA2298,角色间职业划分!P:AP,18,FALSE)</f>
        <v>0</v>
      </c>
      <c r="U2298">
        <f>VLOOKUP(AA2298,角色间职业划分!P:AP,27,FALSE)</f>
        <v>0</v>
      </c>
      <c r="V2298">
        <f t="shared" si="353"/>
        <v>2.0000000000000018</v>
      </c>
      <c r="W2298">
        <f>VLOOKUP(AA2298,角色间职业划分!P:Q,2,FALSE)</f>
        <v>20003</v>
      </c>
      <c r="X2298">
        <f t="shared" si="358"/>
        <v>72</v>
      </c>
      <c r="Y2298">
        <f>INT(VLOOKUP(X2298,角色属性总表!AG:AH,2,FALSE)*角色属性总表!$C$38)</f>
        <v>1476</v>
      </c>
      <c r="AA2298">
        <f t="shared" si="359"/>
        <v>23</v>
      </c>
      <c r="AB2298">
        <f>VLOOKUP(X2298,角色属性总表!AG:AI,2,FALSE)*VLOOKUP(角色等级属性!AA2298,角色间职业划分!P:AG,13,FALSE)/角色间职业划分!$AB$9</f>
        <v>2762.1052631578946</v>
      </c>
      <c r="AC2298">
        <f>VLOOKUP(X2298,角色属性总表!AG:AI,3,FALSE)*VLOOKUP(AA2298,角色间职业划分!P:AG,8,FALSE)/角色间职业划分!$W$9</f>
        <v>4098.3599999999988</v>
      </c>
      <c r="AD2298">
        <f>VLOOKUP(AA2298,角色间职业划分!P:AP,26,FALSE)</f>
        <v>0.4</v>
      </c>
      <c r="AE2298">
        <f>VLOOKUP(X2298,角色属性总表!I:Q,3,FALSE)</f>
        <v>661.24800000000005</v>
      </c>
      <c r="AF2298">
        <f>VLOOKUP(AA2298,角色间职业划分!P:AP,11,FALSE)</f>
        <v>0.32</v>
      </c>
      <c r="AG2298">
        <f t="shared" si="354"/>
        <v>4425.6687321470863</v>
      </c>
      <c r="AH2298">
        <f t="shared" si="355"/>
        <v>660</v>
      </c>
      <c r="AJ2298">
        <f t="shared" si="356"/>
        <v>3765.6687321470863</v>
      </c>
      <c r="AK2298">
        <v>2294</v>
      </c>
    </row>
    <row r="2299" spans="1:37" x14ac:dyDescent="0.15">
      <c r="A2299">
        <v>2295</v>
      </c>
      <c r="B2299">
        <f>ROUND(VLOOKUP(X2299,角色属性总表!AG:AI,2,FALSE)/角色属性总表!$C$34,0)</f>
        <v>213</v>
      </c>
      <c r="C2299">
        <f>ROUND(VLOOKUP(X2299,角色属性总表!Y:AE,3,FALSE)/J2299,0)</f>
        <v>117</v>
      </c>
      <c r="D2299">
        <f>ROUND(VLOOKUP(X2299,角色属性总表!AG:AI,3,FALSE)/角色属性总表!$C$35,0)</f>
        <v>223</v>
      </c>
      <c r="E2299">
        <f t="shared" si="350"/>
        <v>1118</v>
      </c>
      <c r="F2299">
        <f t="shared" si="351"/>
        <v>19</v>
      </c>
      <c r="G2299">
        <f t="shared" si="352"/>
        <v>13</v>
      </c>
      <c r="H2299">
        <v>0</v>
      </c>
      <c r="I2299">
        <f t="shared" si="357"/>
        <v>3</v>
      </c>
      <c r="J2299">
        <f>VLOOKUP(AA2299,角色间职业划分!P:AP,20,FALSE)</f>
        <v>9</v>
      </c>
      <c r="K2299">
        <f>IF(X2299=500,100,VLOOKUP(AA2299,角色间职业划分!P:AP,22,FALSE))</f>
        <v>100</v>
      </c>
      <c r="L2299">
        <f>IF(X2299=500,K2299,VLOOKUP(AA2299,角色间职业划分!P:AP,23,FALSE))</f>
        <v>60</v>
      </c>
      <c r="M2299">
        <f>VLOOKUP(AA2299,角色间职业划分!P:AP,24,FALSE)</f>
        <v>0</v>
      </c>
      <c r="N2299">
        <f>VLOOKUP(AA2299,角色间职业划分!P:AP,14)*100</f>
        <v>95</v>
      </c>
      <c r="O2299">
        <f>VLOOKUP(AA2299,角色间职业划分!P:Z,9,FALSE)</f>
        <v>0</v>
      </c>
      <c r="P2299">
        <f>VLOOKUP(AA2299,角色间职业划分!P:AP,10,FALSE)</f>
        <v>0</v>
      </c>
      <c r="Q2299">
        <f>VLOOKUP(AA2299,角色间职业划分!P:AP,15,FALSE)</f>
        <v>0</v>
      </c>
      <c r="R2299">
        <f>VLOOKUP(AA2299,角色间职业划分!P:AP,16,FALSE)</f>
        <v>0</v>
      </c>
      <c r="S2299">
        <f>VLOOKUP(AA2299,角色间职业划分!P:AP,17,FALSE)</f>
        <v>0</v>
      </c>
      <c r="T2299">
        <f>VLOOKUP(AA2299,角色间职业划分!P:AP,18,FALSE)</f>
        <v>0</v>
      </c>
      <c r="U2299">
        <f>VLOOKUP(AA2299,角色间职业划分!P:AP,27,FALSE)</f>
        <v>0</v>
      </c>
      <c r="V2299">
        <f t="shared" si="353"/>
        <v>2.0000000000000018</v>
      </c>
      <c r="W2299">
        <f>VLOOKUP(AA2299,角色间职业划分!P:Q,2,FALSE)</f>
        <v>20003</v>
      </c>
      <c r="X2299">
        <f t="shared" si="358"/>
        <v>73</v>
      </c>
      <c r="Y2299">
        <f>INT(VLOOKUP(X2299,角色属性总表!AG:AH,2,FALSE)*角色属性总表!$C$38)</f>
        <v>1494</v>
      </c>
      <c r="AA2299">
        <f t="shared" si="359"/>
        <v>23</v>
      </c>
      <c r="AB2299">
        <f>VLOOKUP(X2299,角色属性总表!AG:AI,2,FALSE)*VLOOKUP(角色等级属性!AA2299,角色间职业划分!P:AG,13,FALSE)/角色间职业划分!$AB$9</f>
        <v>2795.7894736842109</v>
      </c>
      <c r="AC2299">
        <f>VLOOKUP(X2299,角色属性总表!AG:AI,3,FALSE)*VLOOKUP(AA2299,角色间职业划分!P:AG,8,FALSE)/角色间职业划分!$W$9</f>
        <v>4148.3399999999992</v>
      </c>
      <c r="AD2299">
        <f>VLOOKUP(AA2299,角色间职业划分!P:AP,26,FALSE)</f>
        <v>0.4</v>
      </c>
      <c r="AE2299">
        <f>VLOOKUP(X2299,角色属性总表!I:Q,3,FALSE)</f>
        <v>669.31200000000001</v>
      </c>
      <c r="AF2299">
        <f>VLOOKUP(AA2299,角色间职业划分!P:AP,11,FALSE)</f>
        <v>0.32</v>
      </c>
      <c r="AG2299">
        <f t="shared" si="354"/>
        <v>4528.892514614332</v>
      </c>
      <c r="AH2299">
        <f t="shared" si="355"/>
        <v>669</v>
      </c>
      <c r="AJ2299">
        <f t="shared" si="356"/>
        <v>3859.892514614332</v>
      </c>
      <c r="AK2299">
        <v>2295</v>
      </c>
    </row>
    <row r="2300" spans="1:37" x14ac:dyDescent="0.15">
      <c r="A2300">
        <v>2296</v>
      </c>
      <c r="B2300">
        <f>ROUND(VLOOKUP(X2300,角色属性总表!AG:AI,2,FALSE)/角色属性总表!$C$34,0)</f>
        <v>216</v>
      </c>
      <c r="C2300">
        <f>ROUND(VLOOKUP(X2300,角色属性总表!Y:AE,3,FALSE)/J2300,0)</f>
        <v>119</v>
      </c>
      <c r="D2300">
        <f>ROUND(VLOOKUP(X2300,角色属性总表!AG:AI,3,FALSE)/角色属性总表!$C$35,0)</f>
        <v>226</v>
      </c>
      <c r="E2300">
        <f t="shared" si="350"/>
        <v>1131</v>
      </c>
      <c r="F2300">
        <f t="shared" si="351"/>
        <v>19</v>
      </c>
      <c r="G2300">
        <f t="shared" si="352"/>
        <v>13</v>
      </c>
      <c r="H2300">
        <v>0</v>
      </c>
      <c r="I2300">
        <f t="shared" si="357"/>
        <v>3</v>
      </c>
      <c r="J2300">
        <f>VLOOKUP(AA2300,角色间职业划分!P:AP,20,FALSE)</f>
        <v>9</v>
      </c>
      <c r="K2300">
        <f>IF(X2300=500,100,VLOOKUP(AA2300,角色间职业划分!P:AP,22,FALSE))</f>
        <v>100</v>
      </c>
      <c r="L2300">
        <f>IF(X2300=500,K2300,VLOOKUP(AA2300,角色间职业划分!P:AP,23,FALSE))</f>
        <v>60</v>
      </c>
      <c r="M2300">
        <f>VLOOKUP(AA2300,角色间职业划分!P:AP,24,FALSE)</f>
        <v>0</v>
      </c>
      <c r="N2300">
        <f>VLOOKUP(AA2300,角色间职业划分!P:AP,14)*100</f>
        <v>95</v>
      </c>
      <c r="O2300">
        <f>VLOOKUP(AA2300,角色间职业划分!P:Z,9,FALSE)</f>
        <v>0</v>
      </c>
      <c r="P2300">
        <f>VLOOKUP(AA2300,角色间职业划分!P:AP,10,FALSE)</f>
        <v>0</v>
      </c>
      <c r="Q2300">
        <f>VLOOKUP(AA2300,角色间职业划分!P:AP,15,FALSE)</f>
        <v>0</v>
      </c>
      <c r="R2300">
        <f>VLOOKUP(AA2300,角色间职业划分!P:AP,16,FALSE)</f>
        <v>0</v>
      </c>
      <c r="S2300">
        <f>VLOOKUP(AA2300,角色间职业划分!P:AP,17,FALSE)</f>
        <v>0</v>
      </c>
      <c r="T2300">
        <f>VLOOKUP(AA2300,角色间职业划分!P:AP,18,FALSE)</f>
        <v>0</v>
      </c>
      <c r="U2300">
        <f>VLOOKUP(AA2300,角色间职业划分!P:AP,27,FALSE)</f>
        <v>0</v>
      </c>
      <c r="V2300">
        <f t="shared" si="353"/>
        <v>2.0000000000000018</v>
      </c>
      <c r="W2300">
        <f>VLOOKUP(AA2300,角色间职业划分!P:Q,2,FALSE)</f>
        <v>20003</v>
      </c>
      <c r="X2300">
        <f t="shared" si="358"/>
        <v>74</v>
      </c>
      <c r="Y2300">
        <f>INT(VLOOKUP(X2300,角色属性总表!AG:AH,2,FALSE)*角色属性总表!$C$38)</f>
        <v>1512</v>
      </c>
      <c r="AA2300">
        <f t="shared" si="359"/>
        <v>23</v>
      </c>
      <c r="AB2300">
        <f>VLOOKUP(X2300,角色属性总表!AG:AI,2,FALSE)*VLOOKUP(角色等级属性!AA2300,角色间职业划分!P:AG,13,FALSE)/角色间职业划分!$AB$9</f>
        <v>2829.4736842105267</v>
      </c>
      <c r="AC2300">
        <f>VLOOKUP(X2300,角色属性总表!AG:AI,3,FALSE)*VLOOKUP(AA2300,角色间职业划分!P:AG,8,FALSE)/角色间职业划分!$W$9</f>
        <v>4198.32</v>
      </c>
      <c r="AD2300">
        <f>VLOOKUP(AA2300,角色间职业划分!P:AP,26,FALSE)</f>
        <v>0.4</v>
      </c>
      <c r="AE2300">
        <f>VLOOKUP(X2300,角色属性总表!I:Q,3,FALSE)</f>
        <v>677.37599999999998</v>
      </c>
      <c r="AF2300">
        <f>VLOOKUP(AA2300,角色间职业划分!P:AP,11,FALSE)</f>
        <v>0.32</v>
      </c>
      <c r="AG2300">
        <f t="shared" si="354"/>
        <v>4633.1703200238198</v>
      </c>
      <c r="AH2300">
        <f t="shared" si="355"/>
        <v>678</v>
      </c>
      <c r="AJ2300">
        <f t="shared" si="356"/>
        <v>3955.1703200238198</v>
      </c>
      <c r="AK2300">
        <v>2296</v>
      </c>
    </row>
    <row r="2301" spans="1:37" x14ac:dyDescent="0.15">
      <c r="A2301">
        <v>2297</v>
      </c>
      <c r="B2301">
        <f>ROUND(VLOOKUP(X2301,角色属性总表!AG:AI,2,FALSE)/角色属性总表!$C$34,0)</f>
        <v>219</v>
      </c>
      <c r="C2301">
        <f>ROUND(VLOOKUP(X2301,角色属性总表!Y:AE,3,FALSE)/J2301,0)</f>
        <v>122</v>
      </c>
      <c r="D2301">
        <f>ROUND(VLOOKUP(X2301,角色属性总表!AG:AI,3,FALSE)/角色属性总表!$C$35,0)</f>
        <v>228</v>
      </c>
      <c r="E2301">
        <f t="shared" si="350"/>
        <v>1145</v>
      </c>
      <c r="F2301">
        <f t="shared" si="351"/>
        <v>19</v>
      </c>
      <c r="G2301">
        <f t="shared" si="352"/>
        <v>13</v>
      </c>
      <c r="H2301">
        <v>0</v>
      </c>
      <c r="I2301">
        <f t="shared" si="357"/>
        <v>3</v>
      </c>
      <c r="J2301">
        <f>VLOOKUP(AA2301,角色间职业划分!P:AP,20,FALSE)</f>
        <v>9</v>
      </c>
      <c r="K2301">
        <f>IF(X2301=500,100,VLOOKUP(AA2301,角色间职业划分!P:AP,22,FALSE))</f>
        <v>100</v>
      </c>
      <c r="L2301">
        <f>IF(X2301=500,K2301,VLOOKUP(AA2301,角色间职业划分!P:AP,23,FALSE))</f>
        <v>60</v>
      </c>
      <c r="M2301">
        <f>VLOOKUP(AA2301,角色间职业划分!P:AP,24,FALSE)</f>
        <v>0</v>
      </c>
      <c r="N2301">
        <f>VLOOKUP(AA2301,角色间职业划分!P:AP,14)*100</f>
        <v>95</v>
      </c>
      <c r="O2301">
        <f>VLOOKUP(AA2301,角色间职业划分!P:Z,9,FALSE)</f>
        <v>0</v>
      </c>
      <c r="P2301">
        <f>VLOOKUP(AA2301,角色间职业划分!P:AP,10,FALSE)</f>
        <v>0</v>
      </c>
      <c r="Q2301">
        <f>VLOOKUP(AA2301,角色间职业划分!P:AP,15,FALSE)</f>
        <v>0</v>
      </c>
      <c r="R2301">
        <f>VLOOKUP(AA2301,角色间职业划分!P:AP,16,FALSE)</f>
        <v>0</v>
      </c>
      <c r="S2301">
        <f>VLOOKUP(AA2301,角色间职业划分!P:AP,17,FALSE)</f>
        <v>0</v>
      </c>
      <c r="T2301">
        <f>VLOOKUP(AA2301,角色间职业划分!P:AP,18,FALSE)</f>
        <v>0</v>
      </c>
      <c r="U2301">
        <f>VLOOKUP(AA2301,角色间职业划分!P:AP,27,FALSE)</f>
        <v>0</v>
      </c>
      <c r="V2301">
        <f t="shared" si="353"/>
        <v>2.0000000000000018</v>
      </c>
      <c r="W2301">
        <f>VLOOKUP(AA2301,角色间职业划分!P:Q,2,FALSE)</f>
        <v>20003</v>
      </c>
      <c r="X2301">
        <f t="shared" si="358"/>
        <v>75</v>
      </c>
      <c r="Y2301">
        <f>INT(VLOOKUP(X2301,角色属性总表!AG:AH,2,FALSE)*角色属性总表!$C$38)</f>
        <v>1530</v>
      </c>
      <c r="AA2301">
        <f t="shared" si="359"/>
        <v>23</v>
      </c>
      <c r="AB2301">
        <f>VLOOKUP(X2301,角色属性总表!AG:AI,2,FALSE)*VLOOKUP(角色等级属性!AA2301,角色间职业划分!P:AG,13,FALSE)/角色间职业划分!$AB$9</f>
        <v>2863.1578947368425</v>
      </c>
      <c r="AC2301">
        <f>VLOOKUP(X2301,角色属性总表!AG:AI,3,FALSE)*VLOOKUP(AA2301,角色间职业划分!P:AG,8,FALSE)/角色间职业划分!$W$9</f>
        <v>4248.2999999999993</v>
      </c>
      <c r="AD2301">
        <f>VLOOKUP(AA2301,角色间职业划分!P:AP,26,FALSE)</f>
        <v>0.4</v>
      </c>
      <c r="AE2301">
        <f>VLOOKUP(X2301,角色属性总表!I:Q,3,FALSE)</f>
        <v>685.43999999999994</v>
      </c>
      <c r="AF2301">
        <f>VLOOKUP(AA2301,角色间职业划分!P:AP,11,FALSE)</f>
        <v>0.32</v>
      </c>
      <c r="AG2301">
        <f t="shared" si="354"/>
        <v>4738.5017537018521</v>
      </c>
      <c r="AH2301">
        <f t="shared" si="355"/>
        <v>684</v>
      </c>
      <c r="AJ2301">
        <f t="shared" si="356"/>
        <v>4054.5017537018521</v>
      </c>
      <c r="AK2301">
        <v>2297</v>
      </c>
    </row>
    <row r="2302" spans="1:37" x14ac:dyDescent="0.15">
      <c r="A2302">
        <v>2298</v>
      </c>
      <c r="B2302">
        <f>ROUND(VLOOKUP(X2302,角色属性总表!AG:AI,2,FALSE)/角色属性总表!$C$34,0)</f>
        <v>221</v>
      </c>
      <c r="C2302">
        <f>ROUND(VLOOKUP(X2302,角色属性总表!Y:AE,3,FALSE)/J2302,0)</f>
        <v>124</v>
      </c>
      <c r="D2302">
        <f>ROUND(VLOOKUP(X2302,角色属性总表!AG:AI,3,FALSE)/角色属性总表!$C$35,0)</f>
        <v>231</v>
      </c>
      <c r="E2302">
        <f t="shared" si="350"/>
        <v>1158</v>
      </c>
      <c r="F2302">
        <f t="shared" si="351"/>
        <v>19</v>
      </c>
      <c r="G2302">
        <f t="shared" si="352"/>
        <v>13</v>
      </c>
      <c r="H2302">
        <v>0</v>
      </c>
      <c r="I2302">
        <f t="shared" si="357"/>
        <v>3</v>
      </c>
      <c r="J2302">
        <f>VLOOKUP(AA2302,角色间职业划分!P:AP,20,FALSE)</f>
        <v>9</v>
      </c>
      <c r="K2302">
        <f>IF(X2302=500,100,VLOOKUP(AA2302,角色间职业划分!P:AP,22,FALSE))</f>
        <v>100</v>
      </c>
      <c r="L2302">
        <f>IF(X2302=500,K2302,VLOOKUP(AA2302,角色间职业划分!P:AP,23,FALSE))</f>
        <v>60</v>
      </c>
      <c r="M2302">
        <f>VLOOKUP(AA2302,角色间职业划分!P:AP,24,FALSE)</f>
        <v>0</v>
      </c>
      <c r="N2302">
        <f>VLOOKUP(AA2302,角色间职业划分!P:AP,14)*100</f>
        <v>95</v>
      </c>
      <c r="O2302">
        <f>VLOOKUP(AA2302,角色间职业划分!P:Z,9,FALSE)</f>
        <v>0</v>
      </c>
      <c r="P2302">
        <f>VLOOKUP(AA2302,角色间职业划分!P:AP,10,FALSE)</f>
        <v>0</v>
      </c>
      <c r="Q2302">
        <f>VLOOKUP(AA2302,角色间职业划分!P:AP,15,FALSE)</f>
        <v>0</v>
      </c>
      <c r="R2302">
        <f>VLOOKUP(AA2302,角色间职业划分!P:AP,16,FALSE)</f>
        <v>0</v>
      </c>
      <c r="S2302">
        <f>VLOOKUP(AA2302,角色间职业划分!P:AP,17,FALSE)</f>
        <v>0</v>
      </c>
      <c r="T2302">
        <f>VLOOKUP(AA2302,角色间职业划分!P:AP,18,FALSE)</f>
        <v>0</v>
      </c>
      <c r="U2302">
        <f>VLOOKUP(AA2302,角色间职业划分!P:AP,27,FALSE)</f>
        <v>0</v>
      </c>
      <c r="V2302">
        <f t="shared" si="353"/>
        <v>2.0000000000000018</v>
      </c>
      <c r="W2302">
        <f>VLOOKUP(AA2302,角色间职业划分!P:Q,2,FALSE)</f>
        <v>20003</v>
      </c>
      <c r="X2302">
        <f t="shared" si="358"/>
        <v>76</v>
      </c>
      <c r="Y2302">
        <f>INT(VLOOKUP(X2302,角色属性总表!AG:AH,2,FALSE)*角色属性总表!$C$38)</f>
        <v>1548</v>
      </c>
      <c r="AA2302">
        <f t="shared" si="359"/>
        <v>23</v>
      </c>
      <c r="AB2302">
        <f>VLOOKUP(X2302,角色属性总表!AG:AI,2,FALSE)*VLOOKUP(角色等级属性!AA2302,角色间职业划分!P:AG,13,FALSE)/角色间职业划分!$AB$9</f>
        <v>2896.8421052631584</v>
      </c>
      <c r="AC2302">
        <f>VLOOKUP(X2302,角色属性总表!AG:AI,3,FALSE)*VLOOKUP(AA2302,角色间职业划分!P:AG,8,FALSE)/角色间职业划分!$W$9</f>
        <v>4298.2799999999988</v>
      </c>
      <c r="AD2302">
        <f>VLOOKUP(AA2302,角色间职业划分!P:AP,26,FALSE)</f>
        <v>0.4</v>
      </c>
      <c r="AE2302">
        <f>VLOOKUP(X2302,角色属性总表!I:Q,3,FALSE)</f>
        <v>693.50400000000002</v>
      </c>
      <c r="AF2302">
        <f>VLOOKUP(AA2302,角色间职业划分!P:AP,11,FALSE)</f>
        <v>0.32</v>
      </c>
      <c r="AG2302">
        <f t="shared" si="354"/>
        <v>4844.886488684182</v>
      </c>
      <c r="AH2302">
        <f t="shared" si="355"/>
        <v>693</v>
      </c>
      <c r="AJ2302">
        <f t="shared" si="356"/>
        <v>4151.886488684182</v>
      </c>
      <c r="AK2302">
        <v>2298</v>
      </c>
    </row>
    <row r="2303" spans="1:37" x14ac:dyDescent="0.15">
      <c r="A2303">
        <v>2299</v>
      </c>
      <c r="B2303">
        <f>ROUND(VLOOKUP(X2303,角色属性总表!AG:AI,2,FALSE)/角色属性总表!$C$34,0)</f>
        <v>224</v>
      </c>
      <c r="C2303">
        <f>ROUND(VLOOKUP(X2303,角色属性总表!Y:AE,3,FALSE)/J2303,0)</f>
        <v>127</v>
      </c>
      <c r="D2303">
        <f>ROUND(VLOOKUP(X2303,角色属性总表!AG:AI,3,FALSE)/角色属性总表!$C$35,0)</f>
        <v>234</v>
      </c>
      <c r="E2303">
        <f t="shared" si="350"/>
        <v>1172</v>
      </c>
      <c r="F2303">
        <f t="shared" si="351"/>
        <v>19</v>
      </c>
      <c r="G2303">
        <f t="shared" si="352"/>
        <v>13</v>
      </c>
      <c r="H2303">
        <v>0</v>
      </c>
      <c r="I2303">
        <f t="shared" si="357"/>
        <v>3</v>
      </c>
      <c r="J2303">
        <f>VLOOKUP(AA2303,角色间职业划分!P:AP,20,FALSE)</f>
        <v>9</v>
      </c>
      <c r="K2303">
        <f>IF(X2303=500,100,VLOOKUP(AA2303,角色间职业划分!P:AP,22,FALSE))</f>
        <v>100</v>
      </c>
      <c r="L2303">
        <f>IF(X2303=500,K2303,VLOOKUP(AA2303,角色间职业划分!P:AP,23,FALSE))</f>
        <v>60</v>
      </c>
      <c r="M2303">
        <f>VLOOKUP(AA2303,角色间职业划分!P:AP,24,FALSE)</f>
        <v>0</v>
      </c>
      <c r="N2303">
        <f>VLOOKUP(AA2303,角色间职业划分!P:AP,14)*100</f>
        <v>95</v>
      </c>
      <c r="O2303">
        <f>VLOOKUP(AA2303,角色间职业划分!P:Z,9,FALSE)</f>
        <v>0</v>
      </c>
      <c r="P2303">
        <f>VLOOKUP(AA2303,角色间职业划分!P:AP,10,FALSE)</f>
        <v>0</v>
      </c>
      <c r="Q2303">
        <f>VLOOKUP(AA2303,角色间职业划分!P:AP,15,FALSE)</f>
        <v>0</v>
      </c>
      <c r="R2303">
        <f>VLOOKUP(AA2303,角色间职业划分!P:AP,16,FALSE)</f>
        <v>0</v>
      </c>
      <c r="S2303">
        <f>VLOOKUP(AA2303,角色间职业划分!P:AP,17,FALSE)</f>
        <v>0</v>
      </c>
      <c r="T2303">
        <f>VLOOKUP(AA2303,角色间职业划分!P:AP,18,FALSE)</f>
        <v>0</v>
      </c>
      <c r="U2303">
        <f>VLOOKUP(AA2303,角色间职业划分!P:AP,27,FALSE)</f>
        <v>0</v>
      </c>
      <c r="V2303">
        <f t="shared" si="353"/>
        <v>2.0000000000000018</v>
      </c>
      <c r="W2303">
        <f>VLOOKUP(AA2303,角色间职业划分!P:Q,2,FALSE)</f>
        <v>20003</v>
      </c>
      <c r="X2303">
        <f t="shared" si="358"/>
        <v>77</v>
      </c>
      <c r="Y2303">
        <f>INT(VLOOKUP(X2303,角色属性总表!AG:AH,2,FALSE)*角色属性总表!$C$38)</f>
        <v>1566</v>
      </c>
      <c r="AA2303">
        <f t="shared" si="359"/>
        <v>23</v>
      </c>
      <c r="AB2303">
        <f>VLOOKUP(X2303,角色属性总表!AG:AI,2,FALSE)*VLOOKUP(角色等级属性!AA2303,角色间职业划分!P:AG,13,FALSE)/角色间职业划分!$AB$9</f>
        <v>2930.5263157894738</v>
      </c>
      <c r="AC2303">
        <f>VLOOKUP(X2303,角色属性总表!AG:AI,3,FALSE)*VLOOKUP(AA2303,角色间职业划分!P:AG,8,FALSE)/角色间职业划分!$W$9</f>
        <v>4348.2599999999993</v>
      </c>
      <c r="AD2303">
        <f>VLOOKUP(AA2303,角色间职业划分!P:AP,26,FALSE)</f>
        <v>0.4</v>
      </c>
      <c r="AE2303">
        <f>VLOOKUP(X2303,角色属性总表!I:Q,3,FALSE)</f>
        <v>701.56799999999998</v>
      </c>
      <c r="AF2303">
        <f>VLOOKUP(AA2303,角色间职业划分!P:AP,11,FALSE)</f>
        <v>0.32</v>
      </c>
      <c r="AG2303">
        <f t="shared" si="354"/>
        <v>4952.3242637559297</v>
      </c>
      <c r="AH2303">
        <f t="shared" si="355"/>
        <v>702</v>
      </c>
      <c r="AJ2303">
        <f t="shared" si="356"/>
        <v>4250.3242637559297</v>
      </c>
      <c r="AK2303">
        <v>2299</v>
      </c>
    </row>
    <row r="2304" spans="1:37" x14ac:dyDescent="0.15">
      <c r="A2304">
        <v>2300</v>
      </c>
      <c r="B2304">
        <f>ROUND(VLOOKUP(X2304,角色属性总表!AG:AI,2,FALSE)/角色属性总表!$C$34,0)</f>
        <v>226</v>
      </c>
      <c r="C2304">
        <f>ROUND(VLOOKUP(X2304,角色属性总表!Y:AE,3,FALSE)/J2304,0)</f>
        <v>130</v>
      </c>
      <c r="D2304">
        <f>ROUND(VLOOKUP(X2304,角色属性总表!AG:AI,3,FALSE)/角色属性总表!$C$35,0)</f>
        <v>237</v>
      </c>
      <c r="E2304">
        <f t="shared" si="350"/>
        <v>1185</v>
      </c>
      <c r="F2304">
        <f t="shared" si="351"/>
        <v>19</v>
      </c>
      <c r="G2304">
        <f t="shared" si="352"/>
        <v>13</v>
      </c>
      <c r="H2304">
        <v>0</v>
      </c>
      <c r="I2304">
        <f t="shared" si="357"/>
        <v>3</v>
      </c>
      <c r="J2304">
        <f>VLOOKUP(AA2304,角色间职业划分!P:AP,20,FALSE)</f>
        <v>9</v>
      </c>
      <c r="K2304">
        <f>IF(X2304=500,100,VLOOKUP(AA2304,角色间职业划分!P:AP,22,FALSE))</f>
        <v>100</v>
      </c>
      <c r="L2304">
        <f>IF(X2304=500,K2304,VLOOKUP(AA2304,角色间职业划分!P:AP,23,FALSE))</f>
        <v>60</v>
      </c>
      <c r="M2304">
        <f>VLOOKUP(AA2304,角色间职业划分!P:AP,24,FALSE)</f>
        <v>0</v>
      </c>
      <c r="N2304">
        <f>VLOOKUP(AA2304,角色间职业划分!P:AP,14)*100</f>
        <v>95</v>
      </c>
      <c r="O2304">
        <f>VLOOKUP(AA2304,角色间职业划分!P:Z,9,FALSE)</f>
        <v>0</v>
      </c>
      <c r="P2304">
        <f>VLOOKUP(AA2304,角色间职业划分!P:AP,10,FALSE)</f>
        <v>0</v>
      </c>
      <c r="Q2304">
        <f>VLOOKUP(AA2304,角色间职业划分!P:AP,15,FALSE)</f>
        <v>0</v>
      </c>
      <c r="R2304">
        <f>VLOOKUP(AA2304,角色间职业划分!P:AP,16,FALSE)</f>
        <v>0</v>
      </c>
      <c r="S2304">
        <f>VLOOKUP(AA2304,角色间职业划分!P:AP,17,FALSE)</f>
        <v>0</v>
      </c>
      <c r="T2304">
        <f>VLOOKUP(AA2304,角色间职业划分!P:AP,18,FALSE)</f>
        <v>0</v>
      </c>
      <c r="U2304">
        <f>VLOOKUP(AA2304,角色间职业划分!P:AP,27,FALSE)</f>
        <v>0</v>
      </c>
      <c r="V2304">
        <f t="shared" si="353"/>
        <v>2.0000000000000018</v>
      </c>
      <c r="W2304">
        <f>VLOOKUP(AA2304,角色间职业划分!P:Q,2,FALSE)</f>
        <v>20003</v>
      </c>
      <c r="X2304">
        <f t="shared" si="358"/>
        <v>78</v>
      </c>
      <c r="Y2304">
        <f>INT(VLOOKUP(X2304,角色属性总表!AG:AH,2,FALSE)*角色属性总表!$C$38)</f>
        <v>1584</v>
      </c>
      <c r="AA2304">
        <f t="shared" si="359"/>
        <v>23</v>
      </c>
      <c r="AB2304">
        <f>VLOOKUP(X2304,角色属性总表!AG:AI,2,FALSE)*VLOOKUP(角色等级属性!AA2304,角色间职业划分!P:AG,13,FALSE)/角色间职业划分!$AB$9</f>
        <v>2964.2105263157905</v>
      </c>
      <c r="AC2304">
        <f>VLOOKUP(X2304,角色属性总表!AG:AI,3,FALSE)*VLOOKUP(AA2304,角色间职业划分!P:AG,8,FALSE)/角色间职业划分!$W$9</f>
        <v>4398.24</v>
      </c>
      <c r="AD2304">
        <f>VLOOKUP(AA2304,角色间职业划分!P:AP,26,FALSE)</f>
        <v>0.4</v>
      </c>
      <c r="AE2304">
        <f>VLOOKUP(X2304,角色属性总表!I:Q,3,FALSE)</f>
        <v>709.63200000000006</v>
      </c>
      <c r="AF2304">
        <f>VLOOKUP(AA2304,角色间职业划分!P:AP,11,FALSE)</f>
        <v>0.32</v>
      </c>
      <c r="AG2304">
        <f t="shared" si="354"/>
        <v>5060.8148815845225</v>
      </c>
      <c r="AH2304">
        <f t="shared" si="355"/>
        <v>711</v>
      </c>
      <c r="AJ2304">
        <f t="shared" si="356"/>
        <v>4349.8148815845225</v>
      </c>
      <c r="AK2304">
        <v>2300</v>
      </c>
    </row>
    <row r="2305" spans="1:42" s="12" customFormat="1" x14ac:dyDescent="0.15">
      <c r="A2305" s="12">
        <v>2301</v>
      </c>
      <c r="B2305">
        <f>ROUND(VLOOKUP(X2305,角色属性总表!AG:AI,2,FALSE)/角色属性总表!$C$34,0)</f>
        <v>229</v>
      </c>
      <c r="C2305">
        <f>ROUND(VLOOKUP(X2305,角色属性总表!Y:AE,3,FALSE)/J2305,0)</f>
        <v>132</v>
      </c>
      <c r="D2305">
        <f>ROUND(VLOOKUP(X2305,角色属性总表!AG:AI,3,FALSE)/角色属性总表!$C$35,0)</f>
        <v>239</v>
      </c>
      <c r="E2305">
        <f t="shared" si="350"/>
        <v>1199</v>
      </c>
      <c r="F2305">
        <f t="shared" si="351"/>
        <v>19</v>
      </c>
      <c r="G2305">
        <f t="shared" si="352"/>
        <v>13</v>
      </c>
      <c r="H2305" s="12">
        <v>0</v>
      </c>
      <c r="I2305">
        <f t="shared" si="357"/>
        <v>3</v>
      </c>
      <c r="J2305">
        <f>VLOOKUP(AA2305,角色间职业划分!P:AP,20,FALSE)</f>
        <v>9</v>
      </c>
      <c r="K2305">
        <f>IF(X2305=500,100,VLOOKUP(AA2305,角色间职业划分!P:AP,22,FALSE))</f>
        <v>100</v>
      </c>
      <c r="L2305">
        <f>IF(X2305=500,K2305,VLOOKUP(AA2305,角色间职业划分!P:AP,23,FALSE))</f>
        <v>60</v>
      </c>
      <c r="M2305">
        <f>VLOOKUP(AA2305,角色间职业划分!P:AP,24,FALSE)</f>
        <v>0</v>
      </c>
      <c r="N2305">
        <f>VLOOKUP(AA2305,角色间职业划分!P:AP,14)*100</f>
        <v>95</v>
      </c>
      <c r="O2305">
        <f>VLOOKUP(AA2305,角色间职业划分!P:Z,9,FALSE)</f>
        <v>0</v>
      </c>
      <c r="P2305">
        <f>VLOOKUP(AA2305,角色间职业划分!P:AP,10,FALSE)</f>
        <v>0</v>
      </c>
      <c r="Q2305">
        <f>VLOOKUP(AA2305,角色间职业划分!P:AP,15,FALSE)</f>
        <v>0</v>
      </c>
      <c r="R2305">
        <f>VLOOKUP(AA2305,角色间职业划分!P:AP,16,FALSE)</f>
        <v>0</v>
      </c>
      <c r="S2305">
        <f>VLOOKUP(AA2305,角色间职业划分!P:AP,17,FALSE)</f>
        <v>0</v>
      </c>
      <c r="T2305">
        <f>VLOOKUP(AA2305,角色间职业划分!P:AP,18,FALSE)</f>
        <v>0</v>
      </c>
      <c r="U2305">
        <f>VLOOKUP(AA2305,角色间职业划分!P:AP,27,FALSE)</f>
        <v>0</v>
      </c>
      <c r="V2305">
        <f t="shared" si="353"/>
        <v>2.0000000000000018</v>
      </c>
      <c r="W2305">
        <f>VLOOKUP(AA2305,角色间职业划分!P:Q,2,FALSE)</f>
        <v>20003</v>
      </c>
      <c r="X2305">
        <f t="shared" si="358"/>
        <v>79</v>
      </c>
      <c r="Y2305">
        <f>INT(VLOOKUP(X2305,角色属性总表!AG:AH,2,FALSE)*角色属性总表!$C$38)</f>
        <v>1602</v>
      </c>
      <c r="Z2305" s="37"/>
      <c r="AA2305" s="12">
        <f t="shared" si="359"/>
        <v>23</v>
      </c>
      <c r="AB2305">
        <f>VLOOKUP(X2305,角色属性总表!AG:AI,2,FALSE)*VLOOKUP(角色等级属性!AA2305,角色间职业划分!P:AG,13,FALSE)/角色间职业划分!$AB$9</f>
        <v>2997.8947368421054</v>
      </c>
      <c r="AC2305">
        <f>VLOOKUP(X2305,角色属性总表!AG:AI,3,FALSE)*VLOOKUP(AA2305,角色间职业划分!P:AG,8,FALSE)/角色间职业划分!$W$9</f>
        <v>4448.2199999999993</v>
      </c>
      <c r="AD2305">
        <f>VLOOKUP(AA2305,角色间职业划分!P:AP,26,FALSE)</f>
        <v>0.4</v>
      </c>
      <c r="AE2305">
        <f>VLOOKUP(X2305,角色属性总表!I:Q,3,FALSE)</f>
        <v>717.69600000000003</v>
      </c>
      <c r="AF2305">
        <f>VLOOKUP(AA2305,角色间职业划分!P:AP,11,FALSE)</f>
        <v>0.32</v>
      </c>
      <c r="AG2305">
        <f t="shared" si="354"/>
        <v>5170.3582069402846</v>
      </c>
      <c r="AH2305">
        <f t="shared" si="355"/>
        <v>717</v>
      </c>
      <c r="AI2305"/>
      <c r="AJ2305">
        <f t="shared" si="356"/>
        <v>4453.3582069402846</v>
      </c>
      <c r="AK2305">
        <v>2301</v>
      </c>
      <c r="AP2305"/>
    </row>
    <row r="2306" spans="1:42" x14ac:dyDescent="0.15">
      <c r="A2306">
        <v>2302</v>
      </c>
      <c r="B2306">
        <f>ROUND(VLOOKUP(X2306,角色属性总表!AG:AI,2,FALSE)/角色属性总表!$C$34,0)</f>
        <v>231</v>
      </c>
      <c r="C2306">
        <f>ROUND(VLOOKUP(X2306,角色属性总表!Y:AE,3,FALSE)/J2306,0)</f>
        <v>135</v>
      </c>
      <c r="D2306">
        <f>ROUND(VLOOKUP(X2306,角色属性总表!AG:AI,3,FALSE)/角色属性总表!$C$35,0)</f>
        <v>242</v>
      </c>
      <c r="E2306">
        <f t="shared" si="350"/>
        <v>1212</v>
      </c>
      <c r="F2306">
        <f t="shared" si="351"/>
        <v>19</v>
      </c>
      <c r="G2306">
        <f t="shared" si="352"/>
        <v>13</v>
      </c>
      <c r="H2306">
        <v>0</v>
      </c>
      <c r="I2306">
        <f t="shared" si="357"/>
        <v>3</v>
      </c>
      <c r="J2306">
        <f>VLOOKUP(AA2306,角色间职业划分!P:AP,20,FALSE)</f>
        <v>9</v>
      </c>
      <c r="K2306">
        <f>IF(X2306=500,100,VLOOKUP(AA2306,角色间职业划分!P:AP,22,FALSE))</f>
        <v>100</v>
      </c>
      <c r="L2306">
        <f>IF(X2306=500,K2306,VLOOKUP(AA2306,角色间职业划分!P:AP,23,FALSE))</f>
        <v>60</v>
      </c>
      <c r="M2306">
        <f>VLOOKUP(AA2306,角色间职业划分!P:AP,24,FALSE)</f>
        <v>0</v>
      </c>
      <c r="N2306">
        <f>VLOOKUP(AA2306,角色间职业划分!P:AP,14)*100</f>
        <v>95</v>
      </c>
      <c r="O2306">
        <f>VLOOKUP(AA2306,角色间职业划分!P:Z,9,FALSE)</f>
        <v>0</v>
      </c>
      <c r="P2306">
        <f>VLOOKUP(AA2306,角色间职业划分!P:AP,10,FALSE)</f>
        <v>0</v>
      </c>
      <c r="Q2306">
        <f>VLOOKUP(AA2306,角色间职业划分!P:AP,15,FALSE)</f>
        <v>0</v>
      </c>
      <c r="R2306">
        <f>VLOOKUP(AA2306,角色间职业划分!P:AP,16,FALSE)</f>
        <v>0</v>
      </c>
      <c r="S2306">
        <f>VLOOKUP(AA2306,角色间职业划分!P:AP,17,FALSE)</f>
        <v>0</v>
      </c>
      <c r="T2306">
        <f>VLOOKUP(AA2306,角色间职业划分!P:AP,18,FALSE)</f>
        <v>0</v>
      </c>
      <c r="U2306">
        <f>VLOOKUP(AA2306,角色间职业划分!P:AP,27,FALSE)</f>
        <v>0</v>
      </c>
      <c r="V2306">
        <f t="shared" si="353"/>
        <v>2.0000000000000018</v>
      </c>
      <c r="W2306">
        <f>VLOOKUP(AA2306,角色间职业划分!P:Q,2,FALSE)</f>
        <v>20003</v>
      </c>
      <c r="X2306">
        <f t="shared" si="358"/>
        <v>80</v>
      </c>
      <c r="Y2306">
        <f>INT(VLOOKUP(X2306,角色属性总表!AG:AH,2,FALSE)*角色属性总表!$C$38)</f>
        <v>1620</v>
      </c>
      <c r="AA2306">
        <f t="shared" si="359"/>
        <v>23</v>
      </c>
      <c r="AB2306">
        <f>VLOOKUP(X2306,角色属性总表!AG:AI,2,FALSE)*VLOOKUP(角色等级属性!AA2306,角色间职业划分!P:AG,13,FALSE)/角色间职业划分!$AB$9</f>
        <v>3031.5789473684213</v>
      </c>
      <c r="AC2306">
        <f>VLOOKUP(X2306,角色属性总表!AG:AI,3,FALSE)*VLOOKUP(AA2306,角色间职业划分!P:AG,8,FALSE)/角色间职业划分!$W$9</f>
        <v>4498.1999999999989</v>
      </c>
      <c r="AD2306">
        <f>VLOOKUP(AA2306,角色间职业划分!P:AP,26,FALSE)</f>
        <v>0.4</v>
      </c>
      <c r="AE2306">
        <f>VLOOKUP(X2306,角色属性总表!I:Q,3,FALSE)</f>
        <v>725.76</v>
      </c>
      <c r="AF2306">
        <f>VLOOKUP(AA2306,角色间职业划分!P:AP,11,FALSE)</f>
        <v>0.32</v>
      </c>
      <c r="AG2306">
        <f t="shared" si="354"/>
        <v>5280.9541649996081</v>
      </c>
      <c r="AH2306">
        <f t="shared" si="355"/>
        <v>726</v>
      </c>
      <c r="AJ2306">
        <f t="shared" si="356"/>
        <v>4554.9541649996081</v>
      </c>
      <c r="AK2306">
        <v>2302</v>
      </c>
    </row>
    <row r="2307" spans="1:42" x14ac:dyDescent="0.15">
      <c r="A2307">
        <v>2303</v>
      </c>
      <c r="B2307">
        <f>ROUND(VLOOKUP(X2307,角色属性总表!AG:AI,2,FALSE)/角色属性总表!$C$34,0)</f>
        <v>234</v>
      </c>
      <c r="C2307">
        <f>ROUND(VLOOKUP(X2307,角色属性总表!Y:AE,3,FALSE)/J2307,0)</f>
        <v>138</v>
      </c>
      <c r="D2307">
        <f>ROUND(VLOOKUP(X2307,角色属性总表!AG:AI,3,FALSE)/角色属性总表!$C$35,0)</f>
        <v>245</v>
      </c>
      <c r="E2307">
        <f t="shared" si="350"/>
        <v>1226</v>
      </c>
      <c r="F2307">
        <f t="shared" si="351"/>
        <v>19</v>
      </c>
      <c r="G2307">
        <f t="shared" si="352"/>
        <v>13</v>
      </c>
      <c r="H2307">
        <v>0</v>
      </c>
      <c r="I2307">
        <f t="shared" si="357"/>
        <v>3</v>
      </c>
      <c r="J2307">
        <f>VLOOKUP(AA2307,角色间职业划分!P:AP,20,FALSE)</f>
        <v>9</v>
      </c>
      <c r="K2307">
        <f>IF(X2307=500,100,VLOOKUP(AA2307,角色间职业划分!P:AP,22,FALSE))</f>
        <v>100</v>
      </c>
      <c r="L2307">
        <f>IF(X2307=500,K2307,VLOOKUP(AA2307,角色间职业划分!P:AP,23,FALSE))</f>
        <v>60</v>
      </c>
      <c r="M2307">
        <f>VLOOKUP(AA2307,角色间职业划分!P:AP,24,FALSE)</f>
        <v>0</v>
      </c>
      <c r="N2307">
        <f>VLOOKUP(AA2307,角色间职业划分!P:AP,14)*100</f>
        <v>95</v>
      </c>
      <c r="O2307">
        <f>VLOOKUP(AA2307,角色间职业划分!P:Z,9,FALSE)</f>
        <v>0</v>
      </c>
      <c r="P2307">
        <f>VLOOKUP(AA2307,角色间职业划分!P:AP,10,FALSE)</f>
        <v>0</v>
      </c>
      <c r="Q2307">
        <f>VLOOKUP(AA2307,角色间职业划分!P:AP,15,FALSE)</f>
        <v>0</v>
      </c>
      <c r="R2307">
        <f>VLOOKUP(AA2307,角色间职业划分!P:AP,16,FALSE)</f>
        <v>0</v>
      </c>
      <c r="S2307">
        <f>VLOOKUP(AA2307,角色间职业划分!P:AP,17,FALSE)</f>
        <v>0</v>
      </c>
      <c r="T2307">
        <f>VLOOKUP(AA2307,角色间职业划分!P:AP,18,FALSE)</f>
        <v>0</v>
      </c>
      <c r="U2307">
        <f>VLOOKUP(AA2307,角色间职业划分!P:AP,27,FALSE)</f>
        <v>0</v>
      </c>
      <c r="V2307">
        <f t="shared" si="353"/>
        <v>2.0000000000000018</v>
      </c>
      <c r="W2307">
        <f>VLOOKUP(AA2307,角色间职业划分!P:Q,2,FALSE)</f>
        <v>20003</v>
      </c>
      <c r="X2307">
        <f t="shared" si="358"/>
        <v>81</v>
      </c>
      <c r="Y2307">
        <f>INT(VLOOKUP(X2307,角色属性总表!AG:AH,2,FALSE)*角色属性总表!$C$38)</f>
        <v>1638</v>
      </c>
      <c r="AA2307">
        <f t="shared" si="359"/>
        <v>23</v>
      </c>
      <c r="AB2307">
        <f>VLOOKUP(X2307,角色属性总表!AG:AI,2,FALSE)*VLOOKUP(角色等级属性!AA2307,角色间职业划分!P:AG,13,FALSE)/角色间职业划分!$AB$9</f>
        <v>3065.2631578947371</v>
      </c>
      <c r="AC2307">
        <f>VLOOKUP(X2307,角色属性总表!AG:AI,3,FALSE)*VLOOKUP(AA2307,角色间职业划分!P:AG,8,FALSE)/角色间职业划分!$W$9</f>
        <v>4548.1799999999994</v>
      </c>
      <c r="AD2307">
        <f>VLOOKUP(AA2307,角色间职业划分!P:AP,26,FALSE)</f>
        <v>0.4</v>
      </c>
      <c r="AE2307">
        <f>VLOOKUP(X2307,角色属性总表!I:Q,3,FALSE)</f>
        <v>733.82400000000007</v>
      </c>
      <c r="AF2307">
        <f>VLOOKUP(AA2307,角色间职业划分!P:AP,11,FALSE)</f>
        <v>0.32</v>
      </c>
      <c r="AG2307">
        <f t="shared" si="354"/>
        <v>5392.6027397260268</v>
      </c>
      <c r="AH2307">
        <f t="shared" si="355"/>
        <v>735</v>
      </c>
      <c r="AJ2307">
        <f t="shared" si="356"/>
        <v>4657.6027397260268</v>
      </c>
      <c r="AK2307">
        <v>2303</v>
      </c>
    </row>
    <row r="2308" spans="1:42" x14ac:dyDescent="0.15">
      <c r="A2308">
        <v>2304</v>
      </c>
      <c r="B2308">
        <f>ROUND(VLOOKUP(X2308,角色属性总表!AG:AI,2,FALSE)/角色属性总表!$C$34,0)</f>
        <v>237</v>
      </c>
      <c r="C2308">
        <f>ROUND(VLOOKUP(X2308,角色属性总表!Y:AE,3,FALSE)/J2308,0)</f>
        <v>141</v>
      </c>
      <c r="D2308">
        <f>ROUND(VLOOKUP(X2308,角色属性总表!AG:AI,3,FALSE)/角色属性总表!$C$35,0)</f>
        <v>247</v>
      </c>
      <c r="E2308">
        <f t="shared" si="350"/>
        <v>1239</v>
      </c>
      <c r="F2308">
        <f t="shared" si="351"/>
        <v>19</v>
      </c>
      <c r="G2308">
        <f t="shared" si="352"/>
        <v>13</v>
      </c>
      <c r="H2308">
        <v>0</v>
      </c>
      <c r="I2308">
        <f t="shared" si="357"/>
        <v>3</v>
      </c>
      <c r="J2308">
        <f>VLOOKUP(AA2308,角色间职业划分!P:AP,20,FALSE)</f>
        <v>9</v>
      </c>
      <c r="K2308">
        <f>IF(X2308=500,100,VLOOKUP(AA2308,角色间职业划分!P:AP,22,FALSE))</f>
        <v>100</v>
      </c>
      <c r="L2308">
        <f>IF(X2308=500,K2308,VLOOKUP(AA2308,角色间职业划分!P:AP,23,FALSE))</f>
        <v>60</v>
      </c>
      <c r="M2308">
        <f>VLOOKUP(AA2308,角色间职业划分!P:AP,24,FALSE)</f>
        <v>0</v>
      </c>
      <c r="N2308">
        <f>VLOOKUP(AA2308,角色间职业划分!P:AP,14)*100</f>
        <v>95</v>
      </c>
      <c r="O2308">
        <f>VLOOKUP(AA2308,角色间职业划分!P:Z,9,FALSE)</f>
        <v>0</v>
      </c>
      <c r="P2308">
        <f>VLOOKUP(AA2308,角色间职业划分!P:AP,10,FALSE)</f>
        <v>0</v>
      </c>
      <c r="Q2308">
        <f>VLOOKUP(AA2308,角色间职业划分!P:AP,15,FALSE)</f>
        <v>0</v>
      </c>
      <c r="R2308">
        <f>VLOOKUP(AA2308,角色间职业划分!P:AP,16,FALSE)</f>
        <v>0</v>
      </c>
      <c r="S2308">
        <f>VLOOKUP(AA2308,角色间职业划分!P:AP,17,FALSE)</f>
        <v>0</v>
      </c>
      <c r="T2308">
        <f>VLOOKUP(AA2308,角色间职业划分!P:AP,18,FALSE)</f>
        <v>0</v>
      </c>
      <c r="U2308">
        <f>VLOOKUP(AA2308,角色间职业划分!P:AP,27,FALSE)</f>
        <v>0</v>
      </c>
      <c r="V2308">
        <f t="shared" si="353"/>
        <v>2.0000000000000018</v>
      </c>
      <c r="W2308">
        <f>VLOOKUP(AA2308,角色间职业划分!P:Q,2,FALSE)</f>
        <v>20003</v>
      </c>
      <c r="X2308">
        <f t="shared" si="358"/>
        <v>82</v>
      </c>
      <c r="Y2308">
        <f>INT(VLOOKUP(X2308,角色属性总表!AG:AH,2,FALSE)*角色属性总表!$C$38)</f>
        <v>1656</v>
      </c>
      <c r="AA2308">
        <f t="shared" si="359"/>
        <v>23</v>
      </c>
      <c r="AB2308">
        <f>VLOOKUP(X2308,角色属性总表!AG:AI,2,FALSE)*VLOOKUP(角色等级属性!AA2308,角色间职业划分!P:AG,13,FALSE)/角色间职业划分!$AB$9</f>
        <v>3098.9473684210525</v>
      </c>
      <c r="AC2308">
        <f>VLOOKUP(X2308,角色属性总表!AG:AI,3,FALSE)*VLOOKUP(AA2308,角色间职业划分!P:AG,8,FALSE)/角色间职业划分!$W$9</f>
        <v>4598.1599999999989</v>
      </c>
      <c r="AD2308">
        <f>VLOOKUP(AA2308,角色间职业划分!P:AP,26,FALSE)</f>
        <v>0.4</v>
      </c>
      <c r="AE2308">
        <f>VLOOKUP(X2308,角色属性总表!I:Q,3,FALSE)</f>
        <v>741.88799999999992</v>
      </c>
      <c r="AF2308">
        <f>VLOOKUP(AA2308,角色间职业划分!P:AP,11,FALSE)</f>
        <v>0.32</v>
      </c>
      <c r="AG2308">
        <f t="shared" si="354"/>
        <v>5505.3039723248176</v>
      </c>
      <c r="AH2308">
        <f t="shared" si="355"/>
        <v>741</v>
      </c>
      <c r="AJ2308">
        <f t="shared" si="356"/>
        <v>4764.3039723248176</v>
      </c>
      <c r="AK2308">
        <v>2304</v>
      </c>
    </row>
    <row r="2309" spans="1:42" x14ac:dyDescent="0.15">
      <c r="A2309">
        <v>2305</v>
      </c>
      <c r="B2309">
        <f>ROUND(VLOOKUP(X2309,角色属性总表!AG:AI,2,FALSE)/角色属性总表!$C$34,0)</f>
        <v>239</v>
      </c>
      <c r="C2309">
        <f>ROUND(VLOOKUP(X2309,角色属性总表!Y:AE,3,FALSE)/J2309,0)</f>
        <v>143</v>
      </c>
      <c r="D2309">
        <f>ROUND(VLOOKUP(X2309,角色属性总表!AG:AI,3,FALSE)/角色属性总表!$C$35,0)</f>
        <v>250</v>
      </c>
      <c r="E2309">
        <f t="shared" si="350"/>
        <v>1253</v>
      </c>
      <c r="F2309">
        <f t="shared" si="351"/>
        <v>19</v>
      </c>
      <c r="G2309">
        <f t="shared" si="352"/>
        <v>13</v>
      </c>
      <c r="H2309">
        <v>0</v>
      </c>
      <c r="I2309">
        <f t="shared" si="357"/>
        <v>3</v>
      </c>
      <c r="J2309">
        <f>VLOOKUP(AA2309,角色间职业划分!P:AP,20,FALSE)</f>
        <v>9</v>
      </c>
      <c r="K2309">
        <f>IF(X2309=500,100,VLOOKUP(AA2309,角色间职业划分!P:AP,22,FALSE))</f>
        <v>100</v>
      </c>
      <c r="L2309">
        <f>IF(X2309=500,K2309,VLOOKUP(AA2309,角色间职业划分!P:AP,23,FALSE))</f>
        <v>60</v>
      </c>
      <c r="M2309">
        <f>VLOOKUP(AA2309,角色间职业划分!P:AP,24,FALSE)</f>
        <v>0</v>
      </c>
      <c r="N2309">
        <f>VLOOKUP(AA2309,角色间职业划分!P:AP,14)*100</f>
        <v>95</v>
      </c>
      <c r="O2309">
        <f>VLOOKUP(AA2309,角色间职业划分!P:Z,9,FALSE)</f>
        <v>0</v>
      </c>
      <c r="P2309">
        <f>VLOOKUP(AA2309,角色间职业划分!P:AP,10,FALSE)</f>
        <v>0</v>
      </c>
      <c r="Q2309">
        <f>VLOOKUP(AA2309,角色间职业划分!P:AP,15,FALSE)</f>
        <v>0</v>
      </c>
      <c r="R2309">
        <f>VLOOKUP(AA2309,角色间职业划分!P:AP,16,FALSE)</f>
        <v>0</v>
      </c>
      <c r="S2309">
        <f>VLOOKUP(AA2309,角色间职业划分!P:AP,17,FALSE)</f>
        <v>0</v>
      </c>
      <c r="T2309">
        <f>VLOOKUP(AA2309,角色间职业划分!P:AP,18,FALSE)</f>
        <v>0</v>
      </c>
      <c r="U2309">
        <f>VLOOKUP(AA2309,角色间职业划分!P:AP,27,FALSE)</f>
        <v>0</v>
      </c>
      <c r="V2309">
        <f t="shared" si="353"/>
        <v>2.0000000000000018</v>
      </c>
      <c r="W2309">
        <f>VLOOKUP(AA2309,角色间职业划分!P:Q,2,FALSE)</f>
        <v>20003</v>
      </c>
      <c r="X2309">
        <f t="shared" si="358"/>
        <v>83</v>
      </c>
      <c r="Y2309">
        <f>INT(VLOOKUP(X2309,角色属性总表!AG:AH,2,FALSE)*角色属性总表!$C$38)</f>
        <v>1674</v>
      </c>
      <c r="AA2309">
        <f t="shared" si="359"/>
        <v>23</v>
      </c>
      <c r="AB2309">
        <f>VLOOKUP(X2309,角色属性总表!AG:AI,2,FALSE)*VLOOKUP(角色等级属性!AA2309,角色间职业划分!P:AG,13,FALSE)/角色间职业划分!$AB$9</f>
        <v>3132.6315789473688</v>
      </c>
      <c r="AC2309">
        <f>VLOOKUP(X2309,角色属性总表!AG:AI,3,FALSE)*VLOOKUP(AA2309,角色间职业划分!P:AG,8,FALSE)/角色间职业划分!$W$9</f>
        <v>4648.1399999999994</v>
      </c>
      <c r="AD2309">
        <f>VLOOKUP(AA2309,角色间职业划分!P:AP,26,FALSE)</f>
        <v>0.4</v>
      </c>
      <c r="AE2309">
        <f>VLOOKUP(X2309,角色属性总表!I:Q,3,FALSE)</f>
        <v>749.952</v>
      </c>
      <c r="AF2309">
        <f>VLOOKUP(AA2309,角色间职业划分!P:AP,11,FALSE)</f>
        <v>0.32</v>
      </c>
      <c r="AG2309">
        <f t="shared" si="354"/>
        <v>5619.0579597670749</v>
      </c>
      <c r="AH2309">
        <f t="shared" si="355"/>
        <v>750</v>
      </c>
      <c r="AJ2309">
        <f t="shared" si="356"/>
        <v>4869.0579597670749</v>
      </c>
      <c r="AK2309">
        <v>2305</v>
      </c>
    </row>
    <row r="2310" spans="1:42" x14ac:dyDescent="0.15">
      <c r="A2310">
        <v>2306</v>
      </c>
      <c r="B2310">
        <f>ROUND(VLOOKUP(X2310,角色属性总表!AG:AI,2,FALSE)/角色属性总表!$C$34,0)</f>
        <v>242</v>
      </c>
      <c r="C2310">
        <f>ROUND(VLOOKUP(X2310,角色属性总表!Y:AE,3,FALSE)/J2310,0)</f>
        <v>146</v>
      </c>
      <c r="D2310">
        <f>ROUND(VLOOKUP(X2310,角色属性总表!AG:AI,3,FALSE)/角色属性总表!$C$35,0)</f>
        <v>253</v>
      </c>
      <c r="E2310">
        <f t="shared" ref="E2310:E2327" si="360">INT(AD2310*AB2310)</f>
        <v>1266</v>
      </c>
      <c r="F2310">
        <f t="shared" ref="F2310:F2327" si="361">ROUND(AC2310/D2310,0)</f>
        <v>19</v>
      </c>
      <c r="G2310">
        <f t="shared" ref="G2310:G2327" si="362">ROUND(AB2310/B2310,0)</f>
        <v>13</v>
      </c>
      <c r="H2310">
        <v>0</v>
      </c>
      <c r="I2310">
        <f t="shared" si="357"/>
        <v>3</v>
      </c>
      <c r="J2310">
        <f>VLOOKUP(AA2310,角色间职业划分!P:AP,20,FALSE)</f>
        <v>9</v>
      </c>
      <c r="K2310">
        <f>IF(X2310=500,100,VLOOKUP(AA2310,角色间职业划分!P:AP,22,FALSE))</f>
        <v>100</v>
      </c>
      <c r="L2310">
        <f>IF(X2310=500,K2310,VLOOKUP(AA2310,角色间职业划分!P:AP,23,FALSE))</f>
        <v>60</v>
      </c>
      <c r="M2310">
        <f>VLOOKUP(AA2310,角色间职业划分!P:AP,24,FALSE)</f>
        <v>0</v>
      </c>
      <c r="N2310">
        <f>VLOOKUP(AA2310,角色间职业划分!P:AP,14)*100</f>
        <v>95</v>
      </c>
      <c r="O2310">
        <f>VLOOKUP(AA2310,角色间职业划分!P:Z,9,FALSE)</f>
        <v>0</v>
      </c>
      <c r="P2310">
        <f>VLOOKUP(AA2310,角色间职业划分!P:AP,10,FALSE)</f>
        <v>0</v>
      </c>
      <c r="Q2310">
        <f>VLOOKUP(AA2310,角色间职业划分!P:AP,15,FALSE)</f>
        <v>0</v>
      </c>
      <c r="R2310">
        <f>VLOOKUP(AA2310,角色间职业划分!P:AP,16,FALSE)</f>
        <v>0</v>
      </c>
      <c r="S2310">
        <f>VLOOKUP(AA2310,角色间职业划分!P:AP,17,FALSE)</f>
        <v>0</v>
      </c>
      <c r="T2310">
        <f>VLOOKUP(AA2310,角色间职业划分!P:AP,18,FALSE)</f>
        <v>0</v>
      </c>
      <c r="U2310">
        <f>VLOOKUP(AA2310,角色间职业划分!P:AP,27,FALSE)</f>
        <v>0</v>
      </c>
      <c r="V2310">
        <f t="shared" ref="V2310:V2327" si="363">(AF2310-AF$2)*100</f>
        <v>2.0000000000000018</v>
      </c>
      <c r="W2310">
        <f>VLOOKUP(AA2310,角色间职业划分!P:Q,2,FALSE)</f>
        <v>20003</v>
      </c>
      <c r="X2310">
        <f t="shared" si="358"/>
        <v>84</v>
      </c>
      <c r="Y2310">
        <f>INT(VLOOKUP(X2310,角色属性总表!AG:AH,2,FALSE)*角色属性总表!$C$38)</f>
        <v>1692</v>
      </c>
      <c r="AA2310">
        <f t="shared" si="359"/>
        <v>23</v>
      </c>
      <c r="AB2310">
        <f>VLOOKUP(X2310,角色属性总表!AG:AI,2,FALSE)*VLOOKUP(角色等级属性!AA2310,角色间职业划分!P:AG,13,FALSE)/角色间职业划分!$AB$9</f>
        <v>3166.3157894736842</v>
      </c>
      <c r="AC2310">
        <f>VLOOKUP(X2310,角色属性总表!AG:AI,3,FALSE)*VLOOKUP(AA2310,角色间职业划分!P:AG,8,FALSE)/角色间职业划分!$W$9</f>
        <v>4698.12</v>
      </c>
      <c r="AD2310">
        <f>VLOOKUP(AA2310,角色间职业划分!P:AP,26,FALSE)</f>
        <v>0.4</v>
      </c>
      <c r="AE2310">
        <f>VLOOKUP(X2310,角色属性总表!I:Q,3,FALSE)</f>
        <v>758.01599999999996</v>
      </c>
      <c r="AF2310">
        <f>VLOOKUP(AA2310,角色间职业划分!P:AP,11,FALSE)</f>
        <v>0.32</v>
      </c>
      <c r="AG2310">
        <f t="shared" ref="AG2310:AG2327" si="364">((AF$2*X2310*X2310*180)/(SQRT(X2310*100)-AF$2*X2310))</f>
        <v>5733.8648533794221</v>
      </c>
      <c r="AH2310">
        <f t="shared" ref="AH2310:AH2327" si="365">D2310*AH$2</f>
        <v>759</v>
      </c>
      <c r="AJ2310">
        <f t="shared" ref="AJ2310:AJ2327" si="366">AG2310-AH2310</f>
        <v>4974.8648533794221</v>
      </c>
      <c r="AK2310">
        <v>2306</v>
      </c>
    </row>
    <row r="2311" spans="1:42" x14ac:dyDescent="0.15">
      <c r="A2311">
        <v>2307</v>
      </c>
      <c r="B2311">
        <f>ROUND(VLOOKUP(X2311,角色属性总表!AG:AI,2,FALSE)/角色属性总表!$C$34,0)</f>
        <v>244</v>
      </c>
      <c r="C2311">
        <f>ROUND(VLOOKUP(X2311,角色属性总表!Y:AE,3,FALSE)/J2311,0)</f>
        <v>149</v>
      </c>
      <c r="D2311">
        <f>ROUND(VLOOKUP(X2311,角色属性总表!AG:AI,3,FALSE)/角色属性总表!$C$35,0)</f>
        <v>255</v>
      </c>
      <c r="E2311">
        <f t="shared" si="360"/>
        <v>1280</v>
      </c>
      <c r="F2311">
        <f t="shared" si="361"/>
        <v>19</v>
      </c>
      <c r="G2311">
        <f t="shared" si="362"/>
        <v>13</v>
      </c>
      <c r="H2311">
        <v>0</v>
      </c>
      <c r="I2311">
        <f t="shared" ref="I2311:I2327" si="367">I2310</f>
        <v>3</v>
      </c>
      <c r="J2311">
        <f>VLOOKUP(AA2311,角色间职业划分!P:AP,20,FALSE)</f>
        <v>9</v>
      </c>
      <c r="K2311">
        <f>IF(X2311=500,100,VLOOKUP(AA2311,角色间职业划分!P:AP,22,FALSE))</f>
        <v>100</v>
      </c>
      <c r="L2311">
        <f>IF(X2311=500,K2311,VLOOKUP(AA2311,角色间职业划分!P:AP,23,FALSE))</f>
        <v>60</v>
      </c>
      <c r="M2311">
        <f>VLOOKUP(AA2311,角色间职业划分!P:AP,24,FALSE)</f>
        <v>0</v>
      </c>
      <c r="N2311">
        <f>VLOOKUP(AA2311,角色间职业划分!P:AP,14)*100</f>
        <v>95</v>
      </c>
      <c r="O2311">
        <f>VLOOKUP(AA2311,角色间职业划分!P:Z,9,FALSE)</f>
        <v>0</v>
      </c>
      <c r="P2311">
        <f>VLOOKUP(AA2311,角色间职业划分!P:AP,10,FALSE)</f>
        <v>0</v>
      </c>
      <c r="Q2311">
        <f>VLOOKUP(AA2311,角色间职业划分!P:AP,15,FALSE)</f>
        <v>0</v>
      </c>
      <c r="R2311">
        <f>VLOOKUP(AA2311,角色间职业划分!P:AP,16,FALSE)</f>
        <v>0</v>
      </c>
      <c r="S2311">
        <f>VLOOKUP(AA2311,角色间职业划分!P:AP,17,FALSE)</f>
        <v>0</v>
      </c>
      <c r="T2311">
        <f>VLOOKUP(AA2311,角色间职业划分!P:AP,18,FALSE)</f>
        <v>0</v>
      </c>
      <c r="U2311">
        <f>VLOOKUP(AA2311,角色间职业划分!P:AP,27,FALSE)</f>
        <v>0</v>
      </c>
      <c r="V2311">
        <f t="shared" si="363"/>
        <v>2.0000000000000018</v>
      </c>
      <c r="W2311">
        <f>VLOOKUP(AA2311,角色间职业划分!P:Q,2,FALSE)</f>
        <v>20003</v>
      </c>
      <c r="X2311">
        <f t="shared" ref="X2311:X2327" si="368">IF(X2310=100,500,IF(X2310=500,1,X2310+1))</f>
        <v>85</v>
      </c>
      <c r="Y2311">
        <f>INT(VLOOKUP(X2311,角色属性总表!AG:AH,2,FALSE)*角色属性总表!$C$38)</f>
        <v>1710</v>
      </c>
      <c r="AA2311">
        <f t="shared" ref="AA2311:AA2327" si="369">IF(X2311=1,AA2310+1,AA2310)</f>
        <v>23</v>
      </c>
      <c r="AB2311">
        <f>VLOOKUP(X2311,角色属性总表!AG:AI,2,FALSE)*VLOOKUP(角色等级属性!AA2311,角色间职业划分!P:AG,13,FALSE)/角色间职业划分!$AB$9</f>
        <v>3200</v>
      </c>
      <c r="AC2311">
        <f>VLOOKUP(X2311,角色属性总表!AG:AI,3,FALSE)*VLOOKUP(AA2311,角色间职业划分!P:AG,8,FALSE)/角色间职业划分!$W$9</f>
        <v>4748.0999999999985</v>
      </c>
      <c r="AD2311">
        <f>VLOOKUP(AA2311,角色间职业划分!P:AP,26,FALSE)</f>
        <v>0.4</v>
      </c>
      <c r="AE2311">
        <f>VLOOKUP(X2311,角色属性总表!I:Q,3,FALSE)</f>
        <v>766.08</v>
      </c>
      <c r="AF2311">
        <f>VLOOKUP(AA2311,角色间职业划分!P:AP,11,FALSE)</f>
        <v>0.32</v>
      </c>
      <c r="AG2311">
        <f t="shared" si="364"/>
        <v>5849.7248574958685</v>
      </c>
      <c r="AH2311">
        <f t="shared" si="365"/>
        <v>765</v>
      </c>
      <c r="AJ2311">
        <f t="shared" si="366"/>
        <v>5084.7248574958685</v>
      </c>
      <c r="AK2311">
        <v>2307</v>
      </c>
    </row>
    <row r="2312" spans="1:42" x14ac:dyDescent="0.15">
      <c r="A2312">
        <v>2308</v>
      </c>
      <c r="B2312">
        <f>ROUND(VLOOKUP(X2312,角色属性总表!AG:AI,2,FALSE)/角色属性总表!$C$34,0)</f>
        <v>247</v>
      </c>
      <c r="C2312">
        <f>ROUND(VLOOKUP(X2312,角色属性总表!Y:AE,3,FALSE)/J2312,0)</f>
        <v>152</v>
      </c>
      <c r="D2312">
        <f>ROUND(VLOOKUP(X2312,角色属性总表!AG:AI,3,FALSE)/角色属性总表!$C$35,0)</f>
        <v>258</v>
      </c>
      <c r="E2312">
        <f t="shared" si="360"/>
        <v>1293</v>
      </c>
      <c r="F2312">
        <f t="shared" si="361"/>
        <v>19</v>
      </c>
      <c r="G2312">
        <f t="shared" si="362"/>
        <v>13</v>
      </c>
      <c r="H2312">
        <v>0</v>
      </c>
      <c r="I2312">
        <f t="shared" si="367"/>
        <v>3</v>
      </c>
      <c r="J2312">
        <f>VLOOKUP(AA2312,角色间职业划分!P:AP,20,FALSE)</f>
        <v>9</v>
      </c>
      <c r="K2312">
        <f>IF(X2312=500,100,VLOOKUP(AA2312,角色间职业划分!P:AP,22,FALSE))</f>
        <v>100</v>
      </c>
      <c r="L2312">
        <f>IF(X2312=500,K2312,VLOOKUP(AA2312,角色间职业划分!P:AP,23,FALSE))</f>
        <v>60</v>
      </c>
      <c r="M2312">
        <f>VLOOKUP(AA2312,角色间职业划分!P:AP,24,FALSE)</f>
        <v>0</v>
      </c>
      <c r="N2312">
        <f>VLOOKUP(AA2312,角色间职业划分!P:AP,14)*100</f>
        <v>95</v>
      </c>
      <c r="O2312">
        <f>VLOOKUP(AA2312,角色间职业划分!P:Z,9,FALSE)</f>
        <v>0</v>
      </c>
      <c r="P2312">
        <f>VLOOKUP(AA2312,角色间职业划分!P:AP,10,FALSE)</f>
        <v>0</v>
      </c>
      <c r="Q2312">
        <f>VLOOKUP(AA2312,角色间职业划分!P:AP,15,FALSE)</f>
        <v>0</v>
      </c>
      <c r="R2312">
        <f>VLOOKUP(AA2312,角色间职业划分!P:AP,16,FALSE)</f>
        <v>0</v>
      </c>
      <c r="S2312">
        <f>VLOOKUP(AA2312,角色间职业划分!P:AP,17,FALSE)</f>
        <v>0</v>
      </c>
      <c r="T2312">
        <f>VLOOKUP(AA2312,角色间职业划分!P:AP,18,FALSE)</f>
        <v>0</v>
      </c>
      <c r="U2312">
        <f>VLOOKUP(AA2312,角色间职业划分!P:AP,27,FALSE)</f>
        <v>0</v>
      </c>
      <c r="V2312">
        <f t="shared" si="363"/>
        <v>2.0000000000000018</v>
      </c>
      <c r="W2312">
        <f>VLOOKUP(AA2312,角色间职业划分!P:Q,2,FALSE)</f>
        <v>20003</v>
      </c>
      <c r="X2312">
        <f t="shared" si="368"/>
        <v>86</v>
      </c>
      <c r="Y2312">
        <f>INT(VLOOKUP(X2312,角色属性总表!AG:AH,2,FALSE)*角色属性总表!$C$38)</f>
        <v>1728</v>
      </c>
      <c r="AA2312">
        <f t="shared" si="369"/>
        <v>23</v>
      </c>
      <c r="AB2312">
        <f>VLOOKUP(X2312,角色属性总表!AG:AI,2,FALSE)*VLOOKUP(角色等级属性!AA2312,角色间职业划分!P:AG,13,FALSE)/角色间职业划分!$AB$9</f>
        <v>3233.6842105263158</v>
      </c>
      <c r="AC2312">
        <f>VLOOKUP(X2312,角色属性总表!AG:AI,3,FALSE)*VLOOKUP(AA2312,角色间职业划分!P:AG,8,FALSE)/角色间职业划分!$W$9</f>
        <v>4798.079999999999</v>
      </c>
      <c r="AD2312">
        <f>VLOOKUP(AA2312,角色间职业划分!P:AP,26,FALSE)</f>
        <v>0.4</v>
      </c>
      <c r="AE2312">
        <f>VLOOKUP(X2312,角色属性总表!I:Q,3,FALSE)</f>
        <v>774.14400000000001</v>
      </c>
      <c r="AF2312">
        <f>VLOOKUP(AA2312,角色间职业划分!P:AP,11,FALSE)</f>
        <v>0.32</v>
      </c>
      <c r="AG2312">
        <f t="shared" si="364"/>
        <v>5966.6382281684428</v>
      </c>
      <c r="AH2312">
        <f t="shared" si="365"/>
        <v>774</v>
      </c>
      <c r="AJ2312">
        <f t="shared" si="366"/>
        <v>5192.6382281684428</v>
      </c>
      <c r="AK2312">
        <v>2308</v>
      </c>
    </row>
    <row r="2313" spans="1:42" x14ac:dyDescent="0.15">
      <c r="A2313">
        <v>2309</v>
      </c>
      <c r="B2313">
        <f>ROUND(VLOOKUP(X2313,角色属性总表!AG:AI,2,FALSE)/角色属性总表!$C$34,0)</f>
        <v>249</v>
      </c>
      <c r="C2313">
        <f>ROUND(VLOOKUP(X2313,角色属性总表!Y:AE,3,FALSE)/J2313,0)</f>
        <v>155</v>
      </c>
      <c r="D2313">
        <f>ROUND(VLOOKUP(X2313,角色属性总表!AG:AI,3,FALSE)/角色属性总表!$C$35,0)</f>
        <v>261</v>
      </c>
      <c r="E2313">
        <f t="shared" si="360"/>
        <v>1306</v>
      </c>
      <c r="F2313">
        <f t="shared" si="361"/>
        <v>19</v>
      </c>
      <c r="G2313">
        <f t="shared" si="362"/>
        <v>13</v>
      </c>
      <c r="H2313">
        <v>0</v>
      </c>
      <c r="I2313">
        <f t="shared" si="367"/>
        <v>3</v>
      </c>
      <c r="J2313">
        <f>VLOOKUP(AA2313,角色间职业划分!P:AP,20,FALSE)</f>
        <v>9</v>
      </c>
      <c r="K2313">
        <f>IF(X2313=500,100,VLOOKUP(AA2313,角色间职业划分!P:AP,22,FALSE))</f>
        <v>100</v>
      </c>
      <c r="L2313">
        <f>IF(X2313=500,K2313,VLOOKUP(AA2313,角色间职业划分!P:AP,23,FALSE))</f>
        <v>60</v>
      </c>
      <c r="M2313">
        <f>VLOOKUP(AA2313,角色间职业划分!P:AP,24,FALSE)</f>
        <v>0</v>
      </c>
      <c r="N2313">
        <f>VLOOKUP(AA2313,角色间职业划分!P:AP,14)*100</f>
        <v>95</v>
      </c>
      <c r="O2313">
        <f>VLOOKUP(AA2313,角色间职业划分!P:Z,9,FALSE)</f>
        <v>0</v>
      </c>
      <c r="P2313">
        <f>VLOOKUP(AA2313,角色间职业划分!P:AP,10,FALSE)</f>
        <v>0</v>
      </c>
      <c r="Q2313">
        <f>VLOOKUP(AA2313,角色间职业划分!P:AP,15,FALSE)</f>
        <v>0</v>
      </c>
      <c r="R2313">
        <f>VLOOKUP(AA2313,角色间职业划分!P:AP,16,FALSE)</f>
        <v>0</v>
      </c>
      <c r="S2313">
        <f>VLOOKUP(AA2313,角色间职业划分!P:AP,17,FALSE)</f>
        <v>0</v>
      </c>
      <c r="T2313">
        <f>VLOOKUP(AA2313,角色间职业划分!P:AP,18,FALSE)</f>
        <v>0</v>
      </c>
      <c r="U2313">
        <f>VLOOKUP(AA2313,角色间职业划分!P:AP,27,FALSE)</f>
        <v>0</v>
      </c>
      <c r="V2313">
        <f t="shared" si="363"/>
        <v>2.0000000000000018</v>
      </c>
      <c r="W2313">
        <f>VLOOKUP(AA2313,角色间职业划分!P:Q,2,FALSE)</f>
        <v>20003</v>
      </c>
      <c r="X2313">
        <f t="shared" si="368"/>
        <v>87</v>
      </c>
      <c r="Y2313">
        <f>INT(VLOOKUP(X2313,角色属性总表!AG:AH,2,FALSE)*角色属性总表!$C$38)</f>
        <v>1746</v>
      </c>
      <c r="AA2313">
        <f t="shared" si="369"/>
        <v>23</v>
      </c>
      <c r="AB2313">
        <f>VLOOKUP(X2313,角色属性总表!AG:AI,2,FALSE)*VLOOKUP(角色等级属性!AA2313,角色间职业划分!P:AG,13,FALSE)/角色间职业划分!$AB$9</f>
        <v>3267.3684210526312</v>
      </c>
      <c r="AC2313">
        <f>VLOOKUP(X2313,角色属性总表!AG:AI,3,FALSE)*VLOOKUP(AA2313,角色间职业划分!P:AG,8,FALSE)/角色间职业划分!$W$9</f>
        <v>4848.0599999999995</v>
      </c>
      <c r="AD2313">
        <f>VLOOKUP(AA2313,角色间职业划分!P:AP,26,FALSE)</f>
        <v>0.4</v>
      </c>
      <c r="AE2313">
        <f>VLOOKUP(X2313,角色属性总表!I:Q,3,FALSE)</f>
        <v>782.20799999999997</v>
      </c>
      <c r="AF2313">
        <f>VLOOKUP(AA2313,角色间职业划分!P:AP,11,FALSE)</f>
        <v>0.32</v>
      </c>
      <c r="AG2313">
        <f t="shared" si="364"/>
        <v>6084.6052719335185</v>
      </c>
      <c r="AH2313">
        <f t="shared" si="365"/>
        <v>783</v>
      </c>
      <c r="AJ2313">
        <f t="shared" si="366"/>
        <v>5301.6052719335185</v>
      </c>
      <c r="AK2313">
        <v>2309</v>
      </c>
    </row>
    <row r="2314" spans="1:42" x14ac:dyDescent="0.15">
      <c r="A2314">
        <v>2310</v>
      </c>
      <c r="B2314">
        <f>ROUND(VLOOKUP(X2314,角色属性总表!AG:AI,2,FALSE)/角色属性总表!$C$34,0)</f>
        <v>252</v>
      </c>
      <c r="C2314">
        <f>ROUND(VLOOKUP(X2314,角色属性总表!Y:AE,3,FALSE)/J2314,0)</f>
        <v>158</v>
      </c>
      <c r="D2314">
        <f>ROUND(VLOOKUP(X2314,角色属性总表!AG:AI,3,FALSE)/角色属性总表!$C$35,0)</f>
        <v>263</v>
      </c>
      <c r="E2314">
        <f t="shared" si="360"/>
        <v>1320</v>
      </c>
      <c r="F2314">
        <f t="shared" si="361"/>
        <v>19</v>
      </c>
      <c r="G2314">
        <f t="shared" si="362"/>
        <v>13</v>
      </c>
      <c r="H2314">
        <v>0</v>
      </c>
      <c r="I2314">
        <f t="shared" si="367"/>
        <v>3</v>
      </c>
      <c r="J2314">
        <f>VLOOKUP(AA2314,角色间职业划分!P:AP,20,FALSE)</f>
        <v>9</v>
      </c>
      <c r="K2314">
        <f>IF(X2314=500,100,VLOOKUP(AA2314,角色间职业划分!P:AP,22,FALSE))</f>
        <v>100</v>
      </c>
      <c r="L2314">
        <f>IF(X2314=500,K2314,VLOOKUP(AA2314,角色间职业划分!P:AP,23,FALSE))</f>
        <v>60</v>
      </c>
      <c r="M2314">
        <f>VLOOKUP(AA2314,角色间职业划分!P:AP,24,FALSE)</f>
        <v>0</v>
      </c>
      <c r="N2314">
        <f>VLOOKUP(AA2314,角色间职业划分!P:AP,14)*100</f>
        <v>95</v>
      </c>
      <c r="O2314">
        <f>VLOOKUP(AA2314,角色间职业划分!P:Z,9,FALSE)</f>
        <v>0</v>
      </c>
      <c r="P2314">
        <f>VLOOKUP(AA2314,角色间职业划分!P:AP,10,FALSE)</f>
        <v>0</v>
      </c>
      <c r="Q2314">
        <f>VLOOKUP(AA2314,角色间职业划分!P:AP,15,FALSE)</f>
        <v>0</v>
      </c>
      <c r="R2314">
        <f>VLOOKUP(AA2314,角色间职业划分!P:AP,16,FALSE)</f>
        <v>0</v>
      </c>
      <c r="S2314">
        <f>VLOOKUP(AA2314,角色间职业划分!P:AP,17,FALSE)</f>
        <v>0</v>
      </c>
      <c r="T2314">
        <f>VLOOKUP(AA2314,角色间职业划分!P:AP,18,FALSE)</f>
        <v>0</v>
      </c>
      <c r="U2314">
        <f>VLOOKUP(AA2314,角色间职业划分!P:AP,27,FALSE)</f>
        <v>0</v>
      </c>
      <c r="V2314">
        <f t="shared" si="363"/>
        <v>2.0000000000000018</v>
      </c>
      <c r="W2314">
        <f>VLOOKUP(AA2314,角色间职业划分!P:Q,2,FALSE)</f>
        <v>20003</v>
      </c>
      <c r="X2314">
        <f t="shared" si="368"/>
        <v>88</v>
      </c>
      <c r="Y2314">
        <f>INT(VLOOKUP(X2314,角色属性总表!AG:AH,2,FALSE)*角色属性总表!$C$38)</f>
        <v>1764</v>
      </c>
      <c r="AA2314">
        <f t="shared" si="369"/>
        <v>23</v>
      </c>
      <c r="AB2314">
        <f>VLOOKUP(X2314,角色属性总表!AG:AI,2,FALSE)*VLOOKUP(角色等级属性!AA2314,角色间职业划分!P:AG,13,FALSE)/角色间职业划分!$AB$9</f>
        <v>3301.0526315789484</v>
      </c>
      <c r="AC2314">
        <f>VLOOKUP(X2314,角色属性总表!AG:AI,3,FALSE)*VLOOKUP(AA2314,角色间职业划分!P:AG,8,FALSE)/角色间职业划分!$W$9</f>
        <v>4898.0399999999991</v>
      </c>
      <c r="AD2314">
        <f>VLOOKUP(AA2314,角色间职业划分!P:AP,26,FALSE)</f>
        <v>0.4</v>
      </c>
      <c r="AE2314">
        <f>VLOOKUP(X2314,角色属性总表!I:Q,3,FALSE)</f>
        <v>790.27200000000016</v>
      </c>
      <c r="AF2314">
        <f>VLOOKUP(AA2314,角色间职业划分!P:AP,11,FALSE)</f>
        <v>0.32</v>
      </c>
      <c r="AG2314">
        <f t="shared" si="364"/>
        <v>6203.6263446309567</v>
      </c>
      <c r="AH2314">
        <f t="shared" si="365"/>
        <v>789</v>
      </c>
      <c r="AJ2314">
        <f t="shared" si="366"/>
        <v>5414.6263446309567</v>
      </c>
      <c r="AK2314">
        <v>2310</v>
      </c>
    </row>
    <row r="2315" spans="1:42" x14ac:dyDescent="0.15">
      <c r="A2315">
        <v>2311</v>
      </c>
      <c r="B2315">
        <f>ROUND(VLOOKUP(X2315,角色属性总表!AG:AI,2,FALSE)/角色属性总表!$C$34,0)</f>
        <v>255</v>
      </c>
      <c r="C2315">
        <f>ROUND(VLOOKUP(X2315,角色属性总表!Y:AE,3,FALSE)/J2315,0)</f>
        <v>161</v>
      </c>
      <c r="D2315">
        <f>ROUND(VLOOKUP(X2315,角色属性总表!AG:AI,3,FALSE)/角色属性总表!$C$35,0)</f>
        <v>266</v>
      </c>
      <c r="E2315">
        <f t="shared" si="360"/>
        <v>1333</v>
      </c>
      <c r="F2315">
        <f t="shared" si="361"/>
        <v>19</v>
      </c>
      <c r="G2315">
        <f t="shared" si="362"/>
        <v>13</v>
      </c>
      <c r="H2315">
        <v>0</v>
      </c>
      <c r="I2315">
        <f t="shared" si="367"/>
        <v>3</v>
      </c>
      <c r="J2315">
        <f>VLOOKUP(AA2315,角色间职业划分!P:AP,20,FALSE)</f>
        <v>9</v>
      </c>
      <c r="K2315">
        <f>IF(X2315=500,100,VLOOKUP(AA2315,角色间职业划分!P:AP,22,FALSE))</f>
        <v>100</v>
      </c>
      <c r="L2315">
        <f>IF(X2315=500,K2315,VLOOKUP(AA2315,角色间职业划分!P:AP,23,FALSE))</f>
        <v>60</v>
      </c>
      <c r="M2315">
        <f>VLOOKUP(AA2315,角色间职业划分!P:AP,24,FALSE)</f>
        <v>0</v>
      </c>
      <c r="N2315">
        <f>VLOOKUP(AA2315,角色间职业划分!P:AP,14)*100</f>
        <v>95</v>
      </c>
      <c r="O2315">
        <f>VLOOKUP(AA2315,角色间职业划分!P:Z,9,FALSE)</f>
        <v>0</v>
      </c>
      <c r="P2315">
        <f>VLOOKUP(AA2315,角色间职业划分!P:AP,10,FALSE)</f>
        <v>0</v>
      </c>
      <c r="Q2315">
        <f>VLOOKUP(AA2315,角色间职业划分!P:AP,15,FALSE)</f>
        <v>0</v>
      </c>
      <c r="R2315">
        <f>VLOOKUP(AA2315,角色间职业划分!P:AP,16,FALSE)</f>
        <v>0</v>
      </c>
      <c r="S2315">
        <f>VLOOKUP(AA2315,角色间职业划分!P:AP,17,FALSE)</f>
        <v>0</v>
      </c>
      <c r="T2315">
        <f>VLOOKUP(AA2315,角色间职业划分!P:AP,18,FALSE)</f>
        <v>0</v>
      </c>
      <c r="U2315">
        <f>VLOOKUP(AA2315,角色间职业划分!P:AP,27,FALSE)</f>
        <v>0</v>
      </c>
      <c r="V2315">
        <f t="shared" si="363"/>
        <v>2.0000000000000018</v>
      </c>
      <c r="W2315">
        <f>VLOOKUP(AA2315,角色间职业划分!P:Q,2,FALSE)</f>
        <v>20003</v>
      </c>
      <c r="X2315">
        <f t="shared" si="368"/>
        <v>89</v>
      </c>
      <c r="Y2315">
        <f>INT(VLOOKUP(X2315,角色属性总表!AG:AH,2,FALSE)*角色属性总表!$C$38)</f>
        <v>1782</v>
      </c>
      <c r="AA2315">
        <f t="shared" si="369"/>
        <v>23</v>
      </c>
      <c r="AB2315">
        <f>VLOOKUP(X2315,角色属性总表!AG:AI,2,FALSE)*VLOOKUP(角色等级属性!AA2315,角色间职业划分!P:AG,13,FALSE)/角色间职业划分!$AB$9</f>
        <v>3334.7368421052633</v>
      </c>
      <c r="AC2315">
        <f>VLOOKUP(X2315,角色属性总表!AG:AI,3,FALSE)*VLOOKUP(AA2315,角色间职业划分!P:AG,8,FALSE)/角色间职业划分!$W$9</f>
        <v>4948.0199999999995</v>
      </c>
      <c r="AD2315">
        <f>VLOOKUP(AA2315,角色间职业划分!P:AP,26,FALSE)</f>
        <v>0.4</v>
      </c>
      <c r="AE2315">
        <f>VLOOKUP(X2315,角色属性总表!I:Q,3,FALSE)</f>
        <v>798.33600000000001</v>
      </c>
      <c r="AF2315">
        <f>VLOOKUP(AA2315,角色间职业划分!P:AP,11,FALSE)</f>
        <v>0.32</v>
      </c>
      <c r="AG2315">
        <f t="shared" si="364"/>
        <v>6323.7018502732935</v>
      </c>
      <c r="AH2315">
        <f t="shared" si="365"/>
        <v>798</v>
      </c>
      <c r="AJ2315">
        <f t="shared" si="366"/>
        <v>5525.7018502732935</v>
      </c>
      <c r="AK2315">
        <v>2311</v>
      </c>
    </row>
    <row r="2316" spans="1:42" x14ac:dyDescent="0.15">
      <c r="A2316">
        <v>2312</v>
      </c>
      <c r="B2316">
        <f>ROUND(VLOOKUP(X2316,角色属性总表!AG:AI,2,FALSE)/角色属性总表!$C$34,0)</f>
        <v>257</v>
      </c>
      <c r="C2316">
        <f>ROUND(VLOOKUP(X2316,角色属性总表!Y:AE,3,FALSE)/J2316,0)</f>
        <v>164</v>
      </c>
      <c r="D2316">
        <f>ROUND(VLOOKUP(X2316,角色属性总表!AG:AI,3,FALSE)/角色属性总表!$C$35,0)</f>
        <v>269</v>
      </c>
      <c r="E2316">
        <f t="shared" si="360"/>
        <v>1347</v>
      </c>
      <c r="F2316">
        <f t="shared" si="361"/>
        <v>19</v>
      </c>
      <c r="G2316">
        <f t="shared" si="362"/>
        <v>13</v>
      </c>
      <c r="H2316">
        <v>0</v>
      </c>
      <c r="I2316">
        <f t="shared" si="367"/>
        <v>3</v>
      </c>
      <c r="J2316">
        <f>VLOOKUP(AA2316,角色间职业划分!P:AP,20,FALSE)</f>
        <v>9</v>
      </c>
      <c r="K2316">
        <f>IF(X2316=500,100,VLOOKUP(AA2316,角色间职业划分!P:AP,22,FALSE))</f>
        <v>100</v>
      </c>
      <c r="L2316">
        <f>IF(X2316=500,K2316,VLOOKUP(AA2316,角色间职业划分!P:AP,23,FALSE))</f>
        <v>60</v>
      </c>
      <c r="M2316">
        <f>VLOOKUP(AA2316,角色间职业划分!P:AP,24,FALSE)</f>
        <v>0</v>
      </c>
      <c r="N2316">
        <f>VLOOKUP(AA2316,角色间职业划分!P:AP,14)*100</f>
        <v>95</v>
      </c>
      <c r="O2316">
        <f>VLOOKUP(AA2316,角色间职业划分!P:Z,9,FALSE)</f>
        <v>0</v>
      </c>
      <c r="P2316">
        <f>VLOOKUP(AA2316,角色间职业划分!P:AP,10,FALSE)</f>
        <v>0</v>
      </c>
      <c r="Q2316">
        <f>VLOOKUP(AA2316,角色间职业划分!P:AP,15,FALSE)</f>
        <v>0</v>
      </c>
      <c r="R2316">
        <f>VLOOKUP(AA2316,角色间职业划分!P:AP,16,FALSE)</f>
        <v>0</v>
      </c>
      <c r="S2316">
        <f>VLOOKUP(AA2316,角色间职业划分!P:AP,17,FALSE)</f>
        <v>0</v>
      </c>
      <c r="T2316">
        <f>VLOOKUP(AA2316,角色间职业划分!P:AP,18,FALSE)</f>
        <v>0</v>
      </c>
      <c r="U2316">
        <f>VLOOKUP(AA2316,角色间职业划分!P:AP,27,FALSE)</f>
        <v>0</v>
      </c>
      <c r="V2316">
        <f t="shared" si="363"/>
        <v>2.0000000000000018</v>
      </c>
      <c r="W2316">
        <f>VLOOKUP(AA2316,角色间职业划分!P:Q,2,FALSE)</f>
        <v>20003</v>
      </c>
      <c r="X2316">
        <f t="shared" si="368"/>
        <v>90</v>
      </c>
      <c r="Y2316">
        <f>INT(VLOOKUP(X2316,角色属性总表!AG:AH,2,FALSE)*角色属性总表!$C$38)</f>
        <v>1800</v>
      </c>
      <c r="AA2316">
        <f t="shared" si="369"/>
        <v>23</v>
      </c>
      <c r="AB2316">
        <f>VLOOKUP(X2316,角色属性总表!AG:AI,2,FALSE)*VLOOKUP(角色等级属性!AA2316,角色间职业划分!P:AG,13,FALSE)/角色间职业划分!$AB$9</f>
        <v>3368.4210526315792</v>
      </c>
      <c r="AC2316">
        <f>VLOOKUP(X2316,角色属性总表!AG:AI,3,FALSE)*VLOOKUP(AA2316,角色间职业划分!P:AG,8,FALSE)/角色间职业划分!$W$9</f>
        <v>4997.9999999999991</v>
      </c>
      <c r="AD2316">
        <f>VLOOKUP(AA2316,角色间职业划分!P:AP,26,FALSE)</f>
        <v>0.4</v>
      </c>
      <c r="AE2316">
        <f>VLOOKUP(X2316,角色属性总表!I:Q,3,FALSE)</f>
        <v>806.40000000000009</v>
      </c>
      <c r="AF2316">
        <f>VLOOKUP(AA2316,角色间职业划分!P:AP,11,FALSE)</f>
        <v>0.32</v>
      </c>
      <c r="AG2316">
        <f t="shared" si="364"/>
        <v>6444.8322399624567</v>
      </c>
      <c r="AH2316">
        <f t="shared" si="365"/>
        <v>807</v>
      </c>
      <c r="AJ2316">
        <f t="shared" si="366"/>
        <v>5637.8322399624567</v>
      </c>
      <c r="AK2316">
        <v>2312</v>
      </c>
    </row>
    <row r="2317" spans="1:42" x14ac:dyDescent="0.15">
      <c r="A2317">
        <v>2313</v>
      </c>
      <c r="B2317">
        <f>ROUND(VLOOKUP(X2317,角色属性总表!AG:AI,2,FALSE)/角色属性总表!$C$34,0)</f>
        <v>260</v>
      </c>
      <c r="C2317">
        <f>ROUND(VLOOKUP(X2317,角色属性总表!Y:AE,3,FALSE)/J2317,0)</f>
        <v>167</v>
      </c>
      <c r="D2317">
        <f>ROUND(VLOOKUP(X2317,角色属性总表!AG:AI,3,FALSE)/角色属性总表!$C$35,0)</f>
        <v>271</v>
      </c>
      <c r="E2317">
        <f t="shared" si="360"/>
        <v>1360</v>
      </c>
      <c r="F2317">
        <f t="shared" si="361"/>
        <v>19</v>
      </c>
      <c r="G2317">
        <f t="shared" si="362"/>
        <v>13</v>
      </c>
      <c r="H2317">
        <v>0</v>
      </c>
      <c r="I2317">
        <f t="shared" si="367"/>
        <v>3</v>
      </c>
      <c r="J2317">
        <f>VLOOKUP(AA2317,角色间职业划分!P:AP,20,FALSE)</f>
        <v>9</v>
      </c>
      <c r="K2317">
        <f>IF(X2317=500,100,VLOOKUP(AA2317,角色间职业划分!P:AP,22,FALSE))</f>
        <v>100</v>
      </c>
      <c r="L2317">
        <f>IF(X2317=500,K2317,VLOOKUP(AA2317,角色间职业划分!P:AP,23,FALSE))</f>
        <v>60</v>
      </c>
      <c r="M2317">
        <f>VLOOKUP(AA2317,角色间职业划分!P:AP,24,FALSE)</f>
        <v>0</v>
      </c>
      <c r="N2317">
        <f>VLOOKUP(AA2317,角色间职业划分!P:AP,14)*100</f>
        <v>95</v>
      </c>
      <c r="O2317">
        <f>VLOOKUP(AA2317,角色间职业划分!P:Z,9,FALSE)</f>
        <v>0</v>
      </c>
      <c r="P2317">
        <f>VLOOKUP(AA2317,角色间职业划分!P:AP,10,FALSE)</f>
        <v>0</v>
      </c>
      <c r="Q2317">
        <f>VLOOKUP(AA2317,角色间职业划分!P:AP,15,FALSE)</f>
        <v>0</v>
      </c>
      <c r="R2317">
        <f>VLOOKUP(AA2317,角色间职业划分!P:AP,16,FALSE)</f>
        <v>0</v>
      </c>
      <c r="S2317">
        <f>VLOOKUP(AA2317,角色间职业划分!P:AP,17,FALSE)</f>
        <v>0</v>
      </c>
      <c r="T2317">
        <f>VLOOKUP(AA2317,角色间职业划分!P:AP,18,FALSE)</f>
        <v>0</v>
      </c>
      <c r="U2317">
        <f>VLOOKUP(AA2317,角色间职业划分!P:AP,27,FALSE)</f>
        <v>0</v>
      </c>
      <c r="V2317">
        <f t="shared" si="363"/>
        <v>2.0000000000000018</v>
      </c>
      <c r="W2317">
        <f>VLOOKUP(AA2317,角色间职业划分!P:Q,2,FALSE)</f>
        <v>20003</v>
      </c>
      <c r="X2317">
        <f t="shared" si="368"/>
        <v>91</v>
      </c>
      <c r="Y2317">
        <f>INT(VLOOKUP(X2317,角色属性总表!AG:AH,2,FALSE)*角色属性总表!$C$38)</f>
        <v>1818</v>
      </c>
      <c r="AA2317">
        <f t="shared" si="369"/>
        <v>23</v>
      </c>
      <c r="AB2317">
        <f>VLOOKUP(X2317,角色属性总表!AG:AI,2,FALSE)*VLOOKUP(角色等级属性!AA2317,角色间职业划分!P:AG,13,FALSE)/角色间职业划分!$AB$9</f>
        <v>3402.105263157895</v>
      </c>
      <c r="AC2317">
        <f>VLOOKUP(X2317,角色属性总表!AG:AI,3,FALSE)*VLOOKUP(AA2317,角色间职业划分!P:AG,8,FALSE)/角色间职业划分!$W$9</f>
        <v>5047.9799999999987</v>
      </c>
      <c r="AD2317">
        <f>VLOOKUP(AA2317,角色间职业划分!P:AP,26,FALSE)</f>
        <v>0.4</v>
      </c>
      <c r="AE2317">
        <f>VLOOKUP(X2317,角色属性总表!I:Q,3,FALSE)</f>
        <v>814.46399999999994</v>
      </c>
      <c r="AF2317">
        <f>VLOOKUP(AA2317,角色间职业划分!P:AP,11,FALSE)</f>
        <v>0.32</v>
      </c>
      <c r="AG2317">
        <f t="shared" si="364"/>
        <v>6567.0180108516188</v>
      </c>
      <c r="AH2317">
        <f t="shared" si="365"/>
        <v>813</v>
      </c>
      <c r="AJ2317">
        <f t="shared" si="366"/>
        <v>5754.0180108516188</v>
      </c>
      <c r="AK2317">
        <v>2313</v>
      </c>
    </row>
    <row r="2318" spans="1:42" x14ac:dyDescent="0.15">
      <c r="A2318">
        <v>2314</v>
      </c>
      <c r="B2318">
        <f>ROUND(VLOOKUP(X2318,角色属性总表!AG:AI,2,FALSE)/角色属性总表!$C$34,0)</f>
        <v>262</v>
      </c>
      <c r="C2318">
        <f>ROUND(VLOOKUP(X2318,角色属性总表!Y:AE,3,FALSE)/J2318,0)</f>
        <v>170</v>
      </c>
      <c r="D2318">
        <f>ROUND(VLOOKUP(X2318,角色属性总表!AG:AI,3,FALSE)/角色属性总表!$C$35,0)</f>
        <v>274</v>
      </c>
      <c r="E2318">
        <f t="shared" si="360"/>
        <v>1374</v>
      </c>
      <c r="F2318">
        <f t="shared" si="361"/>
        <v>19</v>
      </c>
      <c r="G2318">
        <f t="shared" si="362"/>
        <v>13</v>
      </c>
      <c r="H2318">
        <v>0</v>
      </c>
      <c r="I2318">
        <f t="shared" si="367"/>
        <v>3</v>
      </c>
      <c r="J2318">
        <f>VLOOKUP(AA2318,角色间职业划分!P:AP,20,FALSE)</f>
        <v>9</v>
      </c>
      <c r="K2318">
        <f>IF(X2318=500,100,VLOOKUP(AA2318,角色间职业划分!P:AP,22,FALSE))</f>
        <v>100</v>
      </c>
      <c r="L2318">
        <f>IF(X2318=500,K2318,VLOOKUP(AA2318,角色间职业划分!P:AP,23,FALSE))</f>
        <v>60</v>
      </c>
      <c r="M2318">
        <f>VLOOKUP(AA2318,角色间职业划分!P:AP,24,FALSE)</f>
        <v>0</v>
      </c>
      <c r="N2318">
        <f>VLOOKUP(AA2318,角色间职业划分!P:AP,14)*100</f>
        <v>95</v>
      </c>
      <c r="O2318">
        <f>VLOOKUP(AA2318,角色间职业划分!P:Z,9,FALSE)</f>
        <v>0</v>
      </c>
      <c r="P2318">
        <f>VLOOKUP(AA2318,角色间职业划分!P:AP,10,FALSE)</f>
        <v>0</v>
      </c>
      <c r="Q2318">
        <f>VLOOKUP(AA2318,角色间职业划分!P:AP,15,FALSE)</f>
        <v>0</v>
      </c>
      <c r="R2318">
        <f>VLOOKUP(AA2318,角色间职业划分!P:AP,16,FALSE)</f>
        <v>0</v>
      </c>
      <c r="S2318">
        <f>VLOOKUP(AA2318,角色间职业划分!P:AP,17,FALSE)</f>
        <v>0</v>
      </c>
      <c r="T2318">
        <f>VLOOKUP(AA2318,角色间职业划分!P:AP,18,FALSE)</f>
        <v>0</v>
      </c>
      <c r="U2318">
        <f>VLOOKUP(AA2318,角色间职业划分!P:AP,27,FALSE)</f>
        <v>0</v>
      </c>
      <c r="V2318">
        <f t="shared" si="363"/>
        <v>2.0000000000000018</v>
      </c>
      <c r="W2318">
        <f>VLOOKUP(AA2318,角色间职业划分!P:Q,2,FALSE)</f>
        <v>20003</v>
      </c>
      <c r="X2318">
        <f t="shared" si="368"/>
        <v>92</v>
      </c>
      <c r="Y2318">
        <f>INT(VLOOKUP(X2318,角色属性总表!AG:AH,2,FALSE)*角色属性总表!$C$38)</f>
        <v>1836</v>
      </c>
      <c r="AA2318">
        <f t="shared" si="369"/>
        <v>23</v>
      </c>
      <c r="AB2318">
        <f>VLOOKUP(X2318,角色属性总表!AG:AI,2,FALSE)*VLOOKUP(角色等级属性!AA2318,角色间职业划分!P:AG,13,FALSE)/角色间职业划分!$AB$9</f>
        <v>3435.7894736842104</v>
      </c>
      <c r="AC2318">
        <f>VLOOKUP(X2318,角色属性总表!AG:AI,3,FALSE)*VLOOKUP(AA2318,角色间职业划分!P:AG,8,FALSE)/角色间职业划分!$W$9</f>
        <v>5097.9599999999991</v>
      </c>
      <c r="AD2318">
        <f>VLOOKUP(AA2318,角色间职业划分!P:AP,26,FALSE)</f>
        <v>0.4</v>
      </c>
      <c r="AE2318">
        <f>VLOOKUP(X2318,角色属性总表!I:Q,3,FALSE)</f>
        <v>822.52800000000002</v>
      </c>
      <c r="AF2318">
        <f>VLOOKUP(AA2318,角色间职业划分!P:AP,11,FALSE)</f>
        <v>0.32</v>
      </c>
      <c r="AG2318">
        <f t="shared" si="364"/>
        <v>6690.2597051499315</v>
      </c>
      <c r="AH2318">
        <f t="shared" si="365"/>
        <v>822</v>
      </c>
      <c r="AJ2318">
        <f t="shared" si="366"/>
        <v>5868.2597051499315</v>
      </c>
      <c r="AK2318">
        <v>2314</v>
      </c>
    </row>
    <row r="2319" spans="1:42" x14ac:dyDescent="0.15">
      <c r="A2319">
        <v>2315</v>
      </c>
      <c r="B2319">
        <f>ROUND(VLOOKUP(X2319,角色属性总表!AG:AI,2,FALSE)/角色属性总表!$C$34,0)</f>
        <v>265</v>
      </c>
      <c r="C2319">
        <f>ROUND(VLOOKUP(X2319,角色属性总表!Y:AE,3,FALSE)/J2319,0)</f>
        <v>173</v>
      </c>
      <c r="D2319">
        <f>ROUND(VLOOKUP(X2319,角色属性总表!AG:AI,3,FALSE)/角色属性总表!$C$35,0)</f>
        <v>277</v>
      </c>
      <c r="E2319">
        <f t="shared" si="360"/>
        <v>1387</v>
      </c>
      <c r="F2319">
        <f t="shared" si="361"/>
        <v>19</v>
      </c>
      <c r="G2319">
        <f t="shared" si="362"/>
        <v>13</v>
      </c>
      <c r="H2319">
        <v>0</v>
      </c>
      <c r="I2319">
        <f t="shared" si="367"/>
        <v>3</v>
      </c>
      <c r="J2319">
        <f>VLOOKUP(AA2319,角色间职业划分!P:AP,20,FALSE)</f>
        <v>9</v>
      </c>
      <c r="K2319">
        <f>IF(X2319=500,100,VLOOKUP(AA2319,角色间职业划分!P:AP,22,FALSE))</f>
        <v>100</v>
      </c>
      <c r="L2319">
        <f>IF(X2319=500,K2319,VLOOKUP(AA2319,角色间职业划分!P:AP,23,FALSE))</f>
        <v>60</v>
      </c>
      <c r="M2319">
        <f>VLOOKUP(AA2319,角色间职业划分!P:AP,24,FALSE)</f>
        <v>0</v>
      </c>
      <c r="N2319">
        <f>VLOOKUP(AA2319,角色间职业划分!P:AP,14)*100</f>
        <v>95</v>
      </c>
      <c r="O2319">
        <f>VLOOKUP(AA2319,角色间职业划分!P:Z,9,FALSE)</f>
        <v>0</v>
      </c>
      <c r="P2319">
        <f>VLOOKUP(AA2319,角色间职业划分!P:AP,10,FALSE)</f>
        <v>0</v>
      </c>
      <c r="Q2319">
        <f>VLOOKUP(AA2319,角色间职业划分!P:AP,15,FALSE)</f>
        <v>0</v>
      </c>
      <c r="R2319">
        <f>VLOOKUP(AA2319,角色间职业划分!P:AP,16,FALSE)</f>
        <v>0</v>
      </c>
      <c r="S2319">
        <f>VLOOKUP(AA2319,角色间职业划分!P:AP,17,FALSE)</f>
        <v>0</v>
      </c>
      <c r="T2319">
        <f>VLOOKUP(AA2319,角色间职业划分!P:AP,18,FALSE)</f>
        <v>0</v>
      </c>
      <c r="U2319">
        <f>VLOOKUP(AA2319,角色间职业划分!P:AP,27,FALSE)</f>
        <v>0</v>
      </c>
      <c r="V2319">
        <f t="shared" si="363"/>
        <v>2.0000000000000018</v>
      </c>
      <c r="W2319">
        <f>VLOOKUP(AA2319,角色间职业划分!P:Q,2,FALSE)</f>
        <v>20003</v>
      </c>
      <c r="X2319">
        <f t="shared" si="368"/>
        <v>93</v>
      </c>
      <c r="Y2319">
        <f>INT(VLOOKUP(X2319,角色属性总表!AG:AH,2,FALSE)*角色属性总表!$C$38)</f>
        <v>1854</v>
      </c>
      <c r="AA2319">
        <f t="shared" si="369"/>
        <v>23</v>
      </c>
      <c r="AB2319">
        <f>VLOOKUP(X2319,角色属性总表!AG:AI,2,FALSE)*VLOOKUP(角色等级属性!AA2319,角色间职业划分!P:AG,13,FALSE)/角色间职业划分!$AB$9</f>
        <v>3469.4736842105267</v>
      </c>
      <c r="AC2319">
        <f>VLOOKUP(X2319,角色属性总表!AG:AI,3,FALSE)*VLOOKUP(AA2319,角色间职业划分!P:AG,8,FALSE)/角色间职业划分!$W$9</f>
        <v>5147.9399999999996</v>
      </c>
      <c r="AD2319">
        <f>VLOOKUP(AA2319,角色间职业划分!P:AP,26,FALSE)</f>
        <v>0.4</v>
      </c>
      <c r="AE2319">
        <f>VLOOKUP(X2319,角色属性总表!I:Q,3,FALSE)</f>
        <v>830.5920000000001</v>
      </c>
      <c r="AF2319">
        <f>VLOOKUP(AA2319,角色间职业划分!P:AP,11,FALSE)</f>
        <v>0.32</v>
      </c>
      <c r="AG2319">
        <f t="shared" si="364"/>
        <v>6814.5579091680256</v>
      </c>
      <c r="AH2319">
        <f t="shared" si="365"/>
        <v>831</v>
      </c>
      <c r="AJ2319">
        <f t="shared" si="366"/>
        <v>5983.5579091680256</v>
      </c>
      <c r="AK2319">
        <v>2315</v>
      </c>
    </row>
    <row r="2320" spans="1:42" x14ac:dyDescent="0.15">
      <c r="A2320">
        <v>2316</v>
      </c>
      <c r="B2320">
        <f>ROUND(VLOOKUP(X2320,角色属性总表!AG:AI,2,FALSE)/角色属性总表!$C$34,0)</f>
        <v>267</v>
      </c>
      <c r="C2320">
        <f>ROUND(VLOOKUP(X2320,角色属性总表!Y:AE,3,FALSE)/J2320,0)</f>
        <v>176</v>
      </c>
      <c r="D2320">
        <f>ROUND(VLOOKUP(X2320,角色属性总表!AG:AI,3,FALSE)/角色属性总表!$C$35,0)</f>
        <v>280</v>
      </c>
      <c r="E2320">
        <f t="shared" si="360"/>
        <v>1401</v>
      </c>
      <c r="F2320">
        <f t="shared" si="361"/>
        <v>19</v>
      </c>
      <c r="G2320">
        <f t="shared" si="362"/>
        <v>13</v>
      </c>
      <c r="H2320">
        <v>0</v>
      </c>
      <c r="I2320">
        <f t="shared" si="367"/>
        <v>3</v>
      </c>
      <c r="J2320">
        <f>VLOOKUP(AA2320,角色间职业划分!P:AP,20,FALSE)</f>
        <v>9</v>
      </c>
      <c r="K2320">
        <f>IF(X2320=500,100,VLOOKUP(AA2320,角色间职业划分!P:AP,22,FALSE))</f>
        <v>100</v>
      </c>
      <c r="L2320">
        <f>IF(X2320=500,K2320,VLOOKUP(AA2320,角色间职业划分!P:AP,23,FALSE))</f>
        <v>60</v>
      </c>
      <c r="M2320">
        <f>VLOOKUP(AA2320,角色间职业划分!P:AP,24,FALSE)</f>
        <v>0</v>
      </c>
      <c r="N2320">
        <f>VLOOKUP(AA2320,角色间职业划分!P:AP,14)*100</f>
        <v>95</v>
      </c>
      <c r="O2320">
        <f>VLOOKUP(AA2320,角色间职业划分!P:Z,9,FALSE)</f>
        <v>0</v>
      </c>
      <c r="P2320">
        <f>VLOOKUP(AA2320,角色间职业划分!P:AP,10,FALSE)</f>
        <v>0</v>
      </c>
      <c r="Q2320">
        <f>VLOOKUP(AA2320,角色间职业划分!P:AP,15,FALSE)</f>
        <v>0</v>
      </c>
      <c r="R2320">
        <f>VLOOKUP(AA2320,角色间职业划分!P:AP,16,FALSE)</f>
        <v>0</v>
      </c>
      <c r="S2320">
        <f>VLOOKUP(AA2320,角色间职业划分!P:AP,17,FALSE)</f>
        <v>0</v>
      </c>
      <c r="T2320">
        <f>VLOOKUP(AA2320,角色间职业划分!P:AP,18,FALSE)</f>
        <v>0</v>
      </c>
      <c r="U2320">
        <f>VLOOKUP(AA2320,角色间职业划分!P:AP,27,FALSE)</f>
        <v>0</v>
      </c>
      <c r="V2320">
        <f t="shared" si="363"/>
        <v>2.0000000000000018</v>
      </c>
      <c r="W2320">
        <f>VLOOKUP(AA2320,角色间职业划分!P:Q,2,FALSE)</f>
        <v>20003</v>
      </c>
      <c r="X2320">
        <f t="shared" si="368"/>
        <v>94</v>
      </c>
      <c r="Y2320">
        <f>INT(VLOOKUP(X2320,角色属性总表!AG:AH,2,FALSE)*角色属性总表!$C$38)</f>
        <v>1872</v>
      </c>
      <c r="AA2320">
        <f t="shared" si="369"/>
        <v>23</v>
      </c>
      <c r="AB2320">
        <f>VLOOKUP(X2320,角色属性总表!AG:AI,2,FALSE)*VLOOKUP(角色等级属性!AA2320,角色间职业划分!P:AG,13,FALSE)/角色间职业划分!$AB$9</f>
        <v>3503.1578947368421</v>
      </c>
      <c r="AC2320">
        <f>VLOOKUP(X2320,角色属性总表!AG:AI,3,FALSE)*VLOOKUP(AA2320,角色间职业划分!P:AG,8,FALSE)/角色间职业划分!$W$9</f>
        <v>5197.9199999999992</v>
      </c>
      <c r="AD2320">
        <f>VLOOKUP(AA2320,角色间职业划分!P:AP,26,FALSE)</f>
        <v>0.4</v>
      </c>
      <c r="AE2320">
        <f>VLOOKUP(X2320,角色属性总表!I:Q,3,FALSE)</f>
        <v>838.65600000000006</v>
      </c>
      <c r="AF2320">
        <f>VLOOKUP(AA2320,角色间职业划分!P:AP,11,FALSE)</f>
        <v>0.32</v>
      </c>
      <c r="AG2320">
        <f t="shared" si="364"/>
        <v>6939.9132524022907</v>
      </c>
      <c r="AH2320">
        <f t="shared" si="365"/>
        <v>840</v>
      </c>
      <c r="AJ2320">
        <f t="shared" si="366"/>
        <v>6099.9132524022907</v>
      </c>
      <c r="AK2320">
        <v>2316</v>
      </c>
    </row>
    <row r="2321" spans="1:37" x14ac:dyDescent="0.15">
      <c r="A2321">
        <v>2317</v>
      </c>
      <c r="B2321">
        <f>ROUND(VLOOKUP(X2321,角色属性总表!AG:AI,2,FALSE)/角色属性总表!$C$34,0)</f>
        <v>270</v>
      </c>
      <c r="C2321">
        <f>ROUND(VLOOKUP(X2321,角色属性总表!Y:AE,3,FALSE)/J2321,0)</f>
        <v>179</v>
      </c>
      <c r="D2321">
        <f>ROUND(VLOOKUP(X2321,角色属性总表!AG:AI,3,FALSE)/角色属性总表!$C$35,0)</f>
        <v>282</v>
      </c>
      <c r="E2321">
        <f t="shared" si="360"/>
        <v>1414</v>
      </c>
      <c r="F2321">
        <f t="shared" si="361"/>
        <v>19</v>
      </c>
      <c r="G2321">
        <f t="shared" si="362"/>
        <v>13</v>
      </c>
      <c r="H2321">
        <v>0</v>
      </c>
      <c r="I2321">
        <f t="shared" si="367"/>
        <v>3</v>
      </c>
      <c r="J2321">
        <f>VLOOKUP(AA2321,角色间职业划分!P:AP,20,FALSE)</f>
        <v>9</v>
      </c>
      <c r="K2321">
        <f>IF(X2321=500,100,VLOOKUP(AA2321,角色间职业划分!P:AP,22,FALSE))</f>
        <v>100</v>
      </c>
      <c r="L2321">
        <f>IF(X2321=500,K2321,VLOOKUP(AA2321,角色间职业划分!P:AP,23,FALSE))</f>
        <v>60</v>
      </c>
      <c r="M2321">
        <f>VLOOKUP(AA2321,角色间职业划分!P:AP,24,FALSE)</f>
        <v>0</v>
      </c>
      <c r="N2321">
        <f>VLOOKUP(AA2321,角色间职业划分!P:AP,14)*100</f>
        <v>95</v>
      </c>
      <c r="O2321">
        <f>VLOOKUP(AA2321,角色间职业划分!P:Z,9,FALSE)</f>
        <v>0</v>
      </c>
      <c r="P2321">
        <f>VLOOKUP(AA2321,角色间职业划分!P:AP,10,FALSE)</f>
        <v>0</v>
      </c>
      <c r="Q2321">
        <f>VLOOKUP(AA2321,角色间职业划分!P:AP,15,FALSE)</f>
        <v>0</v>
      </c>
      <c r="R2321">
        <f>VLOOKUP(AA2321,角色间职业划分!P:AP,16,FALSE)</f>
        <v>0</v>
      </c>
      <c r="S2321">
        <f>VLOOKUP(AA2321,角色间职业划分!P:AP,17,FALSE)</f>
        <v>0</v>
      </c>
      <c r="T2321">
        <f>VLOOKUP(AA2321,角色间职业划分!P:AP,18,FALSE)</f>
        <v>0</v>
      </c>
      <c r="U2321">
        <f>VLOOKUP(AA2321,角色间职业划分!P:AP,27,FALSE)</f>
        <v>0</v>
      </c>
      <c r="V2321">
        <f t="shared" si="363"/>
        <v>2.0000000000000018</v>
      </c>
      <c r="W2321">
        <f>VLOOKUP(AA2321,角色间职业划分!P:Q,2,FALSE)</f>
        <v>20003</v>
      </c>
      <c r="X2321">
        <f t="shared" si="368"/>
        <v>95</v>
      </c>
      <c r="Y2321">
        <f>INT(VLOOKUP(X2321,角色属性总表!AG:AH,2,FALSE)*角色属性总表!$C$38)</f>
        <v>1890</v>
      </c>
      <c r="AA2321">
        <f t="shared" si="369"/>
        <v>23</v>
      </c>
      <c r="AB2321">
        <f>VLOOKUP(X2321,角色属性总表!AG:AI,2,FALSE)*VLOOKUP(角色等级属性!AA2321,角色间职业划分!P:AG,13,FALSE)/角色间职业划分!$AB$9</f>
        <v>3536.8421052631579</v>
      </c>
      <c r="AC2321">
        <f>VLOOKUP(X2321,角色属性总表!AG:AI,3,FALSE)*VLOOKUP(AA2321,角色间职业划分!P:AG,8,FALSE)/角色间职业划分!$W$9</f>
        <v>5247.8999999999987</v>
      </c>
      <c r="AD2321">
        <f>VLOOKUP(AA2321,角色间职业划分!P:AP,26,FALSE)</f>
        <v>0.4</v>
      </c>
      <c r="AE2321">
        <f>VLOOKUP(X2321,角色属性总表!I:Q,3,FALSE)</f>
        <v>846.72</v>
      </c>
      <c r="AF2321">
        <f>VLOOKUP(AA2321,角色间职业划分!P:AP,11,FALSE)</f>
        <v>0.32</v>
      </c>
      <c r="AG2321">
        <f t="shared" si="364"/>
        <v>7066.3264066560942</v>
      </c>
      <c r="AH2321">
        <f t="shared" si="365"/>
        <v>846</v>
      </c>
      <c r="AJ2321">
        <f t="shared" si="366"/>
        <v>6220.3264066560942</v>
      </c>
      <c r="AK2321">
        <v>2317</v>
      </c>
    </row>
    <row r="2322" spans="1:37" x14ac:dyDescent="0.15">
      <c r="A2322">
        <v>2318</v>
      </c>
      <c r="B2322">
        <f>ROUND(VLOOKUP(X2322,角色属性总表!AG:AI,2,FALSE)/角色属性总表!$C$34,0)</f>
        <v>273</v>
      </c>
      <c r="C2322">
        <f>ROUND(VLOOKUP(X2322,角色属性总表!Y:AE,3,FALSE)/J2322,0)</f>
        <v>182</v>
      </c>
      <c r="D2322">
        <f>ROUND(VLOOKUP(X2322,角色属性总表!AG:AI,3,FALSE)/角色属性总表!$C$35,0)</f>
        <v>285</v>
      </c>
      <c r="E2322">
        <f t="shared" si="360"/>
        <v>1428</v>
      </c>
      <c r="F2322">
        <f t="shared" si="361"/>
        <v>19</v>
      </c>
      <c r="G2322">
        <f t="shared" si="362"/>
        <v>13</v>
      </c>
      <c r="H2322">
        <v>0</v>
      </c>
      <c r="I2322">
        <f t="shared" si="367"/>
        <v>3</v>
      </c>
      <c r="J2322">
        <f>VLOOKUP(AA2322,角色间职业划分!P:AP,20,FALSE)</f>
        <v>9</v>
      </c>
      <c r="K2322">
        <f>IF(X2322=500,100,VLOOKUP(AA2322,角色间职业划分!P:AP,22,FALSE))</f>
        <v>100</v>
      </c>
      <c r="L2322">
        <f>IF(X2322=500,K2322,VLOOKUP(AA2322,角色间职业划分!P:AP,23,FALSE))</f>
        <v>60</v>
      </c>
      <c r="M2322">
        <f>VLOOKUP(AA2322,角色间职业划分!P:AP,24,FALSE)</f>
        <v>0</v>
      </c>
      <c r="N2322">
        <f>VLOOKUP(AA2322,角色间职业划分!P:AP,14)*100</f>
        <v>95</v>
      </c>
      <c r="O2322">
        <f>VLOOKUP(AA2322,角色间职业划分!P:Z,9,FALSE)</f>
        <v>0</v>
      </c>
      <c r="P2322">
        <f>VLOOKUP(AA2322,角色间职业划分!P:AP,10,FALSE)</f>
        <v>0</v>
      </c>
      <c r="Q2322">
        <f>VLOOKUP(AA2322,角色间职业划分!P:AP,15,FALSE)</f>
        <v>0</v>
      </c>
      <c r="R2322">
        <f>VLOOKUP(AA2322,角色间职业划分!P:AP,16,FALSE)</f>
        <v>0</v>
      </c>
      <c r="S2322">
        <f>VLOOKUP(AA2322,角色间职业划分!P:AP,17,FALSE)</f>
        <v>0</v>
      </c>
      <c r="T2322">
        <f>VLOOKUP(AA2322,角色间职业划分!P:AP,18,FALSE)</f>
        <v>0</v>
      </c>
      <c r="U2322">
        <f>VLOOKUP(AA2322,角色间职业划分!P:AP,27,FALSE)</f>
        <v>0</v>
      </c>
      <c r="V2322">
        <f t="shared" si="363"/>
        <v>2.0000000000000018</v>
      </c>
      <c r="W2322">
        <f>VLOOKUP(AA2322,角色间职业划分!P:Q,2,FALSE)</f>
        <v>20003</v>
      </c>
      <c r="X2322">
        <f t="shared" si="368"/>
        <v>96</v>
      </c>
      <c r="Y2322">
        <f>INT(VLOOKUP(X2322,角色属性总表!AG:AH,2,FALSE)*角色属性总表!$C$38)</f>
        <v>1908</v>
      </c>
      <c r="AA2322">
        <f t="shared" si="369"/>
        <v>23</v>
      </c>
      <c r="AB2322">
        <f>VLOOKUP(X2322,角色属性总表!AG:AI,2,FALSE)*VLOOKUP(角色等级属性!AA2322,角色间职业划分!P:AG,13,FALSE)/角色间职业划分!$AB$9</f>
        <v>3570.5263157894738</v>
      </c>
      <c r="AC2322">
        <f>VLOOKUP(X2322,角色属性总表!AG:AI,3,FALSE)*VLOOKUP(AA2322,角色间职业划分!P:AG,8,FALSE)/角色间职业划分!$W$9</f>
        <v>5297.8799999999992</v>
      </c>
      <c r="AD2322">
        <f>VLOOKUP(AA2322,角色间职业划分!P:AP,26,FALSE)</f>
        <v>0.4</v>
      </c>
      <c r="AE2322">
        <f>VLOOKUP(X2322,角色属性总表!I:Q,3,FALSE)</f>
        <v>854.78399999999999</v>
      </c>
      <c r="AF2322">
        <f>VLOOKUP(AA2322,角色间职业划分!P:AP,11,FALSE)</f>
        <v>0.32</v>
      </c>
      <c r="AG2322">
        <f t="shared" si="364"/>
        <v>7193.7980851961438</v>
      </c>
      <c r="AH2322">
        <f t="shared" si="365"/>
        <v>855</v>
      </c>
      <c r="AJ2322">
        <f t="shared" si="366"/>
        <v>6338.7980851961438</v>
      </c>
      <c r="AK2322">
        <v>2318</v>
      </c>
    </row>
    <row r="2323" spans="1:37" x14ac:dyDescent="0.15">
      <c r="A2323">
        <v>2319</v>
      </c>
      <c r="B2323">
        <f>ROUND(VLOOKUP(X2323,角色属性总表!AG:AI,2,FALSE)/角色属性总表!$C$34,0)</f>
        <v>275</v>
      </c>
      <c r="C2323">
        <f>ROUND(VLOOKUP(X2323,角色属性总表!Y:AE,3,FALSE)/J2323,0)</f>
        <v>186</v>
      </c>
      <c r="D2323">
        <f>ROUND(VLOOKUP(X2323,角色属性总表!AG:AI,3,FALSE)/角色属性总表!$C$35,0)</f>
        <v>288</v>
      </c>
      <c r="E2323">
        <f t="shared" si="360"/>
        <v>1441</v>
      </c>
      <c r="F2323">
        <f t="shared" si="361"/>
        <v>19</v>
      </c>
      <c r="G2323">
        <f t="shared" si="362"/>
        <v>13</v>
      </c>
      <c r="H2323">
        <v>0</v>
      </c>
      <c r="I2323">
        <f t="shared" si="367"/>
        <v>3</v>
      </c>
      <c r="J2323">
        <f>VLOOKUP(AA2323,角色间职业划分!P:AP,20,FALSE)</f>
        <v>9</v>
      </c>
      <c r="K2323">
        <f>IF(X2323=500,100,VLOOKUP(AA2323,角色间职业划分!P:AP,22,FALSE))</f>
        <v>100</v>
      </c>
      <c r="L2323">
        <f>IF(X2323=500,K2323,VLOOKUP(AA2323,角色间职业划分!P:AP,23,FALSE))</f>
        <v>60</v>
      </c>
      <c r="M2323">
        <f>VLOOKUP(AA2323,角色间职业划分!P:AP,24,FALSE)</f>
        <v>0</v>
      </c>
      <c r="N2323">
        <f>VLOOKUP(AA2323,角色间职业划分!P:AP,14)*100</f>
        <v>95</v>
      </c>
      <c r="O2323">
        <f>VLOOKUP(AA2323,角色间职业划分!P:Z,9,FALSE)</f>
        <v>0</v>
      </c>
      <c r="P2323">
        <f>VLOOKUP(AA2323,角色间职业划分!P:AP,10,FALSE)</f>
        <v>0</v>
      </c>
      <c r="Q2323">
        <f>VLOOKUP(AA2323,角色间职业划分!P:AP,15,FALSE)</f>
        <v>0</v>
      </c>
      <c r="R2323">
        <f>VLOOKUP(AA2323,角色间职业划分!P:AP,16,FALSE)</f>
        <v>0</v>
      </c>
      <c r="S2323">
        <f>VLOOKUP(AA2323,角色间职业划分!P:AP,17,FALSE)</f>
        <v>0</v>
      </c>
      <c r="T2323">
        <f>VLOOKUP(AA2323,角色间职业划分!P:AP,18,FALSE)</f>
        <v>0</v>
      </c>
      <c r="U2323">
        <f>VLOOKUP(AA2323,角色间职业划分!P:AP,27,FALSE)</f>
        <v>0</v>
      </c>
      <c r="V2323">
        <f t="shared" si="363"/>
        <v>2.0000000000000018</v>
      </c>
      <c r="W2323">
        <f>VLOOKUP(AA2323,角色间职业划分!P:Q,2,FALSE)</f>
        <v>20003</v>
      </c>
      <c r="X2323">
        <f t="shared" si="368"/>
        <v>97</v>
      </c>
      <c r="Y2323">
        <f>INT(VLOOKUP(X2323,角色属性总表!AG:AH,2,FALSE)*角色属性总表!$C$38)</f>
        <v>1926</v>
      </c>
      <c r="AA2323">
        <f t="shared" si="369"/>
        <v>23</v>
      </c>
      <c r="AB2323">
        <f>VLOOKUP(X2323,角色属性总表!AG:AI,2,FALSE)*VLOOKUP(角色等级属性!AA2323,角色间职业划分!P:AG,13,FALSE)/角色间职业划分!$AB$9</f>
        <v>3604.2105263157891</v>
      </c>
      <c r="AC2323">
        <f>VLOOKUP(X2323,角色属性总表!AG:AI,3,FALSE)*VLOOKUP(AA2323,角色间职业划分!P:AG,8,FALSE)/角色间职业划分!$W$9</f>
        <v>5347.8599999999988</v>
      </c>
      <c r="AD2323">
        <f>VLOOKUP(AA2323,角色间职业划分!P:AP,26,FALSE)</f>
        <v>0.4</v>
      </c>
      <c r="AE2323">
        <f>VLOOKUP(X2323,角色属性总表!I:Q,3,FALSE)</f>
        <v>862.84799999999996</v>
      </c>
      <c r="AF2323">
        <f>VLOOKUP(AA2323,角色间职业划分!P:AP,11,FALSE)</f>
        <v>0.32</v>
      </c>
      <c r="AG2323">
        <f t="shared" si="364"/>
        <v>7322.3290419423674</v>
      </c>
      <c r="AH2323">
        <f t="shared" si="365"/>
        <v>864</v>
      </c>
      <c r="AJ2323">
        <f t="shared" si="366"/>
        <v>6458.3290419423674</v>
      </c>
      <c r="AK2323">
        <v>2319</v>
      </c>
    </row>
    <row r="2324" spans="1:37" x14ac:dyDescent="0.15">
      <c r="A2324">
        <v>2320</v>
      </c>
      <c r="B2324">
        <f>ROUND(VLOOKUP(X2324,角色属性总表!AG:AI,2,FALSE)/角色属性总表!$C$34,0)</f>
        <v>278</v>
      </c>
      <c r="C2324">
        <f>ROUND(VLOOKUP(X2324,角色属性总表!Y:AE,3,FALSE)/J2324,0)</f>
        <v>189</v>
      </c>
      <c r="D2324">
        <f>ROUND(VLOOKUP(X2324,角色属性总表!AG:AI,3,FALSE)/角色属性总表!$C$35,0)</f>
        <v>290</v>
      </c>
      <c r="E2324">
        <f t="shared" si="360"/>
        <v>1455</v>
      </c>
      <c r="F2324">
        <f t="shared" si="361"/>
        <v>19</v>
      </c>
      <c r="G2324">
        <f t="shared" si="362"/>
        <v>13</v>
      </c>
      <c r="H2324">
        <v>0</v>
      </c>
      <c r="I2324">
        <f t="shared" si="367"/>
        <v>3</v>
      </c>
      <c r="J2324">
        <f>VLOOKUP(AA2324,角色间职业划分!P:AP,20,FALSE)</f>
        <v>9</v>
      </c>
      <c r="K2324">
        <f>IF(X2324=500,100,VLOOKUP(AA2324,角色间职业划分!P:AP,22,FALSE))</f>
        <v>100</v>
      </c>
      <c r="L2324">
        <f>IF(X2324=500,K2324,VLOOKUP(AA2324,角色间职业划分!P:AP,23,FALSE))</f>
        <v>60</v>
      </c>
      <c r="M2324">
        <f>VLOOKUP(AA2324,角色间职业划分!P:AP,24,FALSE)</f>
        <v>0</v>
      </c>
      <c r="N2324">
        <f>VLOOKUP(AA2324,角色间职业划分!P:AP,14)*100</f>
        <v>95</v>
      </c>
      <c r="O2324">
        <f>VLOOKUP(AA2324,角色间职业划分!P:Z,9,FALSE)</f>
        <v>0</v>
      </c>
      <c r="P2324">
        <f>VLOOKUP(AA2324,角色间职业划分!P:AP,10,FALSE)</f>
        <v>0</v>
      </c>
      <c r="Q2324">
        <f>VLOOKUP(AA2324,角色间职业划分!P:AP,15,FALSE)</f>
        <v>0</v>
      </c>
      <c r="R2324">
        <f>VLOOKUP(AA2324,角色间职业划分!P:AP,16,FALSE)</f>
        <v>0</v>
      </c>
      <c r="S2324">
        <f>VLOOKUP(AA2324,角色间职业划分!P:AP,17,FALSE)</f>
        <v>0</v>
      </c>
      <c r="T2324">
        <f>VLOOKUP(AA2324,角色间职业划分!P:AP,18,FALSE)</f>
        <v>0</v>
      </c>
      <c r="U2324">
        <f>VLOOKUP(AA2324,角色间职业划分!P:AP,27,FALSE)</f>
        <v>0</v>
      </c>
      <c r="V2324">
        <f t="shared" si="363"/>
        <v>2.0000000000000018</v>
      </c>
      <c r="W2324">
        <f>VLOOKUP(AA2324,角色间职业划分!P:Q,2,FALSE)</f>
        <v>20003</v>
      </c>
      <c r="X2324">
        <f t="shared" si="368"/>
        <v>98</v>
      </c>
      <c r="Y2324">
        <f>INT(VLOOKUP(X2324,角色属性总表!AG:AH,2,FALSE)*角色属性总表!$C$38)</f>
        <v>1944</v>
      </c>
      <c r="AA2324">
        <f t="shared" si="369"/>
        <v>23</v>
      </c>
      <c r="AB2324">
        <f>VLOOKUP(X2324,角色属性总表!AG:AI,2,FALSE)*VLOOKUP(角色等级属性!AA2324,角色间职业划分!P:AG,13,FALSE)/角色间职业划分!$AB$9</f>
        <v>3637.8947368421063</v>
      </c>
      <c r="AC2324">
        <f>VLOOKUP(X2324,角色属性总表!AG:AI,3,FALSE)*VLOOKUP(AA2324,角色间职业划分!P:AG,8,FALSE)/角色间职业划分!$W$9</f>
        <v>5397.8399999999992</v>
      </c>
      <c r="AD2324">
        <f>VLOOKUP(AA2324,角色间职业划分!P:AP,26,FALSE)</f>
        <v>0.4</v>
      </c>
      <c r="AE2324">
        <f>VLOOKUP(X2324,角色属性总表!I:Q,3,FALSE)</f>
        <v>870.91200000000003</v>
      </c>
      <c r="AF2324">
        <f>VLOOKUP(AA2324,角色间职业划分!P:AP,11,FALSE)</f>
        <v>0.32</v>
      </c>
      <c r="AG2324">
        <f t="shared" si="364"/>
        <v>7451.9200706897263</v>
      </c>
      <c r="AH2324">
        <f t="shared" si="365"/>
        <v>870</v>
      </c>
      <c r="AJ2324">
        <f t="shared" si="366"/>
        <v>6581.9200706897263</v>
      </c>
      <c r="AK2324">
        <v>2320</v>
      </c>
    </row>
    <row r="2325" spans="1:37" x14ac:dyDescent="0.15">
      <c r="A2325">
        <v>2321</v>
      </c>
      <c r="B2325">
        <f>ROUND(VLOOKUP(X2325,角色属性总表!AG:AI,2,FALSE)/角色属性总表!$C$34,0)</f>
        <v>280</v>
      </c>
      <c r="C2325">
        <f>ROUND(VLOOKUP(X2325,角色属性总表!Y:AE,3,FALSE)/J2325,0)</f>
        <v>192</v>
      </c>
      <c r="D2325">
        <f>ROUND(VLOOKUP(X2325,角色属性总表!AG:AI,3,FALSE)/角色属性总表!$C$35,0)</f>
        <v>293</v>
      </c>
      <c r="E2325">
        <f t="shared" si="360"/>
        <v>1468</v>
      </c>
      <c r="F2325">
        <f t="shared" si="361"/>
        <v>19</v>
      </c>
      <c r="G2325">
        <f t="shared" si="362"/>
        <v>13</v>
      </c>
      <c r="H2325">
        <v>0</v>
      </c>
      <c r="I2325">
        <f t="shared" si="367"/>
        <v>3</v>
      </c>
      <c r="J2325">
        <f>VLOOKUP(AA2325,角色间职业划分!P:AP,20,FALSE)</f>
        <v>9</v>
      </c>
      <c r="K2325">
        <f>IF(X2325=500,100,VLOOKUP(AA2325,角色间职业划分!P:AP,22,FALSE))</f>
        <v>100</v>
      </c>
      <c r="L2325">
        <f>IF(X2325=500,K2325,VLOOKUP(AA2325,角色间职业划分!P:AP,23,FALSE))</f>
        <v>60</v>
      </c>
      <c r="M2325">
        <f>VLOOKUP(AA2325,角色间职业划分!P:AP,24,FALSE)</f>
        <v>0</v>
      </c>
      <c r="N2325">
        <f>VLOOKUP(AA2325,角色间职业划分!P:AP,14)*100</f>
        <v>95</v>
      </c>
      <c r="O2325">
        <f>VLOOKUP(AA2325,角色间职业划分!P:Z,9,FALSE)</f>
        <v>0</v>
      </c>
      <c r="P2325">
        <f>VLOOKUP(AA2325,角色间职业划分!P:AP,10,FALSE)</f>
        <v>0</v>
      </c>
      <c r="Q2325">
        <f>VLOOKUP(AA2325,角色间职业划分!P:AP,15,FALSE)</f>
        <v>0</v>
      </c>
      <c r="R2325">
        <f>VLOOKUP(AA2325,角色间职业划分!P:AP,16,FALSE)</f>
        <v>0</v>
      </c>
      <c r="S2325">
        <f>VLOOKUP(AA2325,角色间职业划分!P:AP,17,FALSE)</f>
        <v>0</v>
      </c>
      <c r="T2325">
        <f>VLOOKUP(AA2325,角色间职业划分!P:AP,18,FALSE)</f>
        <v>0</v>
      </c>
      <c r="U2325">
        <f>VLOOKUP(AA2325,角色间职业划分!P:AP,27,FALSE)</f>
        <v>0</v>
      </c>
      <c r="V2325">
        <f t="shared" si="363"/>
        <v>2.0000000000000018</v>
      </c>
      <c r="W2325">
        <f>VLOOKUP(AA2325,角色间职业划分!P:Q,2,FALSE)</f>
        <v>20003</v>
      </c>
      <c r="X2325">
        <f t="shared" si="368"/>
        <v>99</v>
      </c>
      <c r="Y2325">
        <f>INT(VLOOKUP(X2325,角色属性总表!AG:AH,2,FALSE)*角色属性总表!$C$38)</f>
        <v>1962</v>
      </c>
      <c r="AA2325">
        <f t="shared" si="369"/>
        <v>23</v>
      </c>
      <c r="AB2325">
        <f>VLOOKUP(X2325,角色属性总表!AG:AI,2,FALSE)*VLOOKUP(角色等级属性!AA2325,角色间职业划分!P:AG,13,FALSE)/角色间职业划分!$AB$9</f>
        <v>3671.5789473684213</v>
      </c>
      <c r="AC2325">
        <f>VLOOKUP(X2325,角色属性总表!AG:AI,3,FALSE)*VLOOKUP(AA2325,角色间职业划分!P:AG,8,FALSE)/角色间职业划分!$W$9</f>
        <v>5447.82</v>
      </c>
      <c r="AD2325">
        <f>VLOOKUP(AA2325,角色间职业划分!P:AP,26,FALSE)</f>
        <v>0.4</v>
      </c>
      <c r="AE2325">
        <f>VLOOKUP(X2325,角色属性总表!I:Q,3,FALSE)</f>
        <v>878.97600000000011</v>
      </c>
      <c r="AF2325">
        <f>VLOOKUP(AA2325,角色间职业划分!P:AP,11,FALSE)</f>
        <v>0.32</v>
      </c>
      <c r="AG2325">
        <f t="shared" si="364"/>
        <v>7582.5720043605115</v>
      </c>
      <c r="AH2325">
        <f t="shared" si="365"/>
        <v>879</v>
      </c>
      <c r="AJ2325">
        <f t="shared" si="366"/>
        <v>6703.5720043605115</v>
      </c>
      <c r="AK2325">
        <v>2321</v>
      </c>
    </row>
    <row r="2326" spans="1:37" x14ac:dyDescent="0.15">
      <c r="A2326">
        <v>2322</v>
      </c>
      <c r="B2326">
        <f>ROUND(VLOOKUP(X2326,角色属性总表!AG:AI,2,FALSE)/角色属性总表!$C$34,0)</f>
        <v>283</v>
      </c>
      <c r="C2326">
        <f>ROUND(VLOOKUP(X2326,角色属性总表!Y:AE,3,FALSE)/J2326,0)</f>
        <v>195</v>
      </c>
      <c r="D2326">
        <f>ROUND(VLOOKUP(X2326,角色属性总表!AG:AI,3,FALSE)/角色属性总表!$C$35,0)</f>
        <v>296</v>
      </c>
      <c r="E2326">
        <f t="shared" si="360"/>
        <v>1482</v>
      </c>
      <c r="F2326">
        <f t="shared" si="361"/>
        <v>19</v>
      </c>
      <c r="G2326">
        <f t="shared" si="362"/>
        <v>13</v>
      </c>
      <c r="H2326">
        <v>0</v>
      </c>
      <c r="I2326">
        <f t="shared" si="367"/>
        <v>3</v>
      </c>
      <c r="J2326">
        <f>VLOOKUP(AA2326,角色间职业划分!P:AP,20,FALSE)</f>
        <v>9</v>
      </c>
      <c r="K2326">
        <f>IF(X2326=500,100,VLOOKUP(AA2326,角色间职业划分!P:AP,22,FALSE))</f>
        <v>100</v>
      </c>
      <c r="L2326">
        <f>IF(X2326=500,K2326,VLOOKUP(AA2326,角色间职业划分!P:AP,23,FALSE))</f>
        <v>60</v>
      </c>
      <c r="M2326">
        <f>VLOOKUP(AA2326,角色间职业划分!P:AP,24,FALSE)</f>
        <v>0</v>
      </c>
      <c r="N2326">
        <f>VLOOKUP(AA2326,角色间职业划分!P:AP,14)*100</f>
        <v>95</v>
      </c>
      <c r="O2326">
        <f>VLOOKUP(AA2326,角色间职业划分!P:Z,9,FALSE)</f>
        <v>0</v>
      </c>
      <c r="P2326">
        <f>VLOOKUP(AA2326,角色间职业划分!P:AP,10,FALSE)</f>
        <v>0</v>
      </c>
      <c r="Q2326">
        <f>VLOOKUP(AA2326,角色间职业划分!P:AP,15,FALSE)</f>
        <v>0</v>
      </c>
      <c r="R2326">
        <f>VLOOKUP(AA2326,角色间职业划分!P:AP,16,FALSE)</f>
        <v>0</v>
      </c>
      <c r="S2326">
        <f>VLOOKUP(AA2326,角色间职业划分!P:AP,17,FALSE)</f>
        <v>0</v>
      </c>
      <c r="T2326">
        <f>VLOOKUP(AA2326,角色间职业划分!P:AP,18,FALSE)</f>
        <v>0</v>
      </c>
      <c r="U2326">
        <f>VLOOKUP(AA2326,角色间职业划分!P:AP,27,FALSE)</f>
        <v>0</v>
      </c>
      <c r="V2326">
        <f t="shared" si="363"/>
        <v>2.0000000000000018</v>
      </c>
      <c r="W2326">
        <f>VLOOKUP(AA2326,角色间职业划分!P:Q,2,FALSE)</f>
        <v>20003</v>
      </c>
      <c r="X2326">
        <f t="shared" si="368"/>
        <v>100</v>
      </c>
      <c r="Y2326">
        <f>INT(VLOOKUP(X2326,角色属性总表!AG:AH,2,FALSE)*角色属性总表!$C$38)</f>
        <v>1980</v>
      </c>
      <c r="AA2326">
        <f t="shared" si="369"/>
        <v>23</v>
      </c>
      <c r="AB2326">
        <f>VLOOKUP(X2326,角色属性总表!AG:AI,2,FALSE)*VLOOKUP(角色等级属性!AA2326,角色间职业划分!P:AG,13,FALSE)/角色间职业划分!$AB$9</f>
        <v>3705.2631578947371</v>
      </c>
      <c r="AC2326">
        <f>VLOOKUP(X2326,角色属性总表!AG:AI,3,FALSE)*VLOOKUP(AA2326,角色间职业划分!P:AG,8,FALSE)/角色间职业划分!$W$9</f>
        <v>5497.7999999999984</v>
      </c>
      <c r="AD2326">
        <f>VLOOKUP(AA2326,角色间职业划分!P:AP,26,FALSE)</f>
        <v>0.4</v>
      </c>
      <c r="AE2326">
        <f>VLOOKUP(X2326,角色属性总表!I:Q,3,FALSE)</f>
        <v>887.04</v>
      </c>
      <c r="AF2326">
        <f>VLOOKUP(AA2326,角色间职业划分!P:AP,11,FALSE)</f>
        <v>0.32</v>
      </c>
      <c r="AG2326">
        <f t="shared" si="364"/>
        <v>7714.2857142857147</v>
      </c>
      <c r="AH2326">
        <f t="shared" si="365"/>
        <v>888</v>
      </c>
      <c r="AJ2326">
        <f t="shared" si="366"/>
        <v>6826.2857142857147</v>
      </c>
      <c r="AK2326">
        <v>2322</v>
      </c>
    </row>
    <row r="2327" spans="1:37" x14ac:dyDescent="0.15">
      <c r="A2327">
        <v>2323</v>
      </c>
      <c r="B2327">
        <f>ROUND(VLOOKUP(X2327,角色属性总表!AG:AI,2,FALSE)/角色属性总表!$C$34,0)</f>
        <v>1428571</v>
      </c>
      <c r="C2327">
        <f>ROUND(VLOOKUP(X2327,角色属性总表!Y:AE,3,FALSE)/J2327,0)</f>
        <v>1111111</v>
      </c>
      <c r="D2327">
        <f>ROUND(VLOOKUP(X2327,角色属性总表!AG:AI,3,FALSE)/角色属性总表!$C$35,0)</f>
        <v>400000</v>
      </c>
      <c r="E2327">
        <f t="shared" si="360"/>
        <v>7485379</v>
      </c>
      <c r="F2327">
        <f t="shared" si="361"/>
        <v>19</v>
      </c>
      <c r="G2327">
        <f t="shared" si="362"/>
        <v>13</v>
      </c>
      <c r="H2327">
        <v>0</v>
      </c>
      <c r="I2327">
        <f t="shared" si="367"/>
        <v>3</v>
      </c>
      <c r="J2327">
        <f>VLOOKUP(AA2327,角色间职业划分!P:AP,20,FALSE)</f>
        <v>9</v>
      </c>
      <c r="K2327">
        <f>IF(X2327=500,100,VLOOKUP(AA2327,角色间职业划分!P:AP,22,FALSE))</f>
        <v>100</v>
      </c>
      <c r="L2327">
        <f>IF(X2327=500,K2327,VLOOKUP(AA2327,角色间职业划分!P:AP,23,FALSE))</f>
        <v>100</v>
      </c>
      <c r="M2327">
        <f>VLOOKUP(AA2327,角色间职业划分!P:AP,24,FALSE)</f>
        <v>0</v>
      </c>
      <c r="N2327">
        <f>VLOOKUP(AA2327,角色间职业划分!P:AP,14)*100</f>
        <v>95</v>
      </c>
      <c r="O2327">
        <f>VLOOKUP(AA2327,角色间职业划分!P:Z,9,FALSE)</f>
        <v>0</v>
      </c>
      <c r="P2327">
        <f>VLOOKUP(AA2327,角色间职业划分!P:AP,10,FALSE)</f>
        <v>0</v>
      </c>
      <c r="Q2327">
        <f>VLOOKUP(AA2327,角色间职业划分!P:AP,15,FALSE)</f>
        <v>0</v>
      </c>
      <c r="R2327">
        <f>VLOOKUP(AA2327,角色间职业划分!P:AP,16,FALSE)</f>
        <v>0</v>
      </c>
      <c r="S2327">
        <f>VLOOKUP(AA2327,角色间职业划分!P:AP,17,FALSE)</f>
        <v>0</v>
      </c>
      <c r="T2327">
        <f>VLOOKUP(AA2327,角色间职业划分!P:AP,18,FALSE)</f>
        <v>0</v>
      </c>
      <c r="U2327">
        <f>VLOOKUP(AA2327,角色间职业划分!P:AP,27,FALSE)</f>
        <v>0</v>
      </c>
      <c r="V2327">
        <f t="shared" si="363"/>
        <v>2.0000000000000018</v>
      </c>
      <c r="W2327">
        <f>VLOOKUP(AA2327,角色间职业划分!P:Q,2,FALSE)</f>
        <v>20003</v>
      </c>
      <c r="X2327">
        <f t="shared" si="368"/>
        <v>500</v>
      </c>
      <c r="Y2327">
        <f>INT(VLOOKUP(X2327,角色属性总表!AG:AH,2,FALSE)*角色属性总表!$C$38)</f>
        <v>9999999</v>
      </c>
      <c r="AA2327">
        <f t="shared" si="369"/>
        <v>23</v>
      </c>
      <c r="AB2327">
        <f>VLOOKUP(X2327,角色属性总表!AG:AI,2,FALSE)*VLOOKUP(角色等级属性!AA2327,角色间职业划分!P:AG,13,FALSE)/角色间职业划分!$AB$9</f>
        <v>18713448.421052635</v>
      </c>
      <c r="AC2327">
        <f>VLOOKUP(X2327,角色属性总表!AG:AI,3,FALSE)*VLOOKUP(AA2327,角色间职业划分!P:AG,8,FALSE)/角色间职业划分!$W$9</f>
        <v>7437499.2562499987</v>
      </c>
      <c r="AD2327">
        <f>VLOOKUP(AA2327,角色间职业划分!P:AP,26,FALSE)</f>
        <v>0.4</v>
      </c>
      <c r="AE2327">
        <f>VLOOKUP(X2327,角色属性总表!I:Q,3,FALSE)</f>
        <v>0</v>
      </c>
      <c r="AF2327">
        <f>VLOOKUP(AA2327,角色间职业划分!P:AP,11,FALSE)</f>
        <v>0.32</v>
      </c>
      <c r="AG2327">
        <f t="shared" si="364"/>
        <v>183406.97344089879</v>
      </c>
      <c r="AH2327">
        <f t="shared" si="365"/>
        <v>1200000</v>
      </c>
      <c r="AJ2327">
        <f t="shared" si="366"/>
        <v>-1016593.0265591012</v>
      </c>
      <c r="AK2327">
        <v>2323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136"/>
  <sheetViews>
    <sheetView topLeftCell="AV1" workbookViewId="0">
      <selection activeCell="BK10" sqref="BK10"/>
    </sheetView>
  </sheetViews>
  <sheetFormatPr baseColWidth="10" defaultRowHeight="15" x14ac:dyDescent="0.15"/>
  <cols>
    <col min="10" max="28" width="10.83203125" customWidth="1"/>
    <col min="29" max="30" width="10.83203125" style="39"/>
    <col min="32" max="32" width="10.83203125" style="37"/>
    <col min="38" max="38" width="13.5" style="39" bestFit="1" customWidth="1"/>
    <col min="39" max="39" width="17.5" style="10" bestFit="1" customWidth="1"/>
    <col min="40" max="40" width="13.5" style="10" customWidth="1"/>
    <col min="44" max="44" width="10.83203125" style="37"/>
    <col min="48" max="48" width="13.5" bestFit="1" customWidth="1"/>
    <col min="49" max="49" width="17.5" bestFit="1" customWidth="1"/>
    <col min="53" max="53" width="13.5" bestFit="1" customWidth="1"/>
    <col min="55" max="55" width="10.83203125" style="37"/>
    <col min="56" max="57" width="13" customWidth="1"/>
  </cols>
  <sheetData>
    <row r="1" spans="1:65" x14ac:dyDescent="0.15">
      <c r="B1" t="s">
        <v>142</v>
      </c>
      <c r="C1" t="s">
        <v>0</v>
      </c>
      <c r="D1" t="s">
        <v>1</v>
      </c>
      <c r="E1" t="s">
        <v>143</v>
      </c>
      <c r="F1" t="s">
        <v>144</v>
      </c>
      <c r="G1" t="s">
        <v>2</v>
      </c>
      <c r="H1" t="s">
        <v>145</v>
      </c>
      <c r="I1" t="s">
        <v>4</v>
      </c>
      <c r="J1" t="s">
        <v>3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146</v>
      </c>
      <c r="U1" t="s">
        <v>14</v>
      </c>
      <c r="V1" t="s">
        <v>147</v>
      </c>
      <c r="Z1" t="s">
        <v>192</v>
      </c>
      <c r="AB1" t="s">
        <v>193</v>
      </c>
      <c r="AC1" s="39" t="s">
        <v>210</v>
      </c>
      <c r="AD1" s="39" t="s">
        <v>211</v>
      </c>
      <c r="AE1" t="s">
        <v>198</v>
      </c>
      <c r="AT1">
        <v>2</v>
      </c>
      <c r="AU1">
        <v>3</v>
      </c>
      <c r="AV1">
        <v>4</v>
      </c>
      <c r="AW1">
        <v>5</v>
      </c>
      <c r="AX1">
        <v>6</v>
      </c>
      <c r="AY1">
        <v>7</v>
      </c>
      <c r="AZ1">
        <v>8</v>
      </c>
      <c r="BF1">
        <v>3</v>
      </c>
      <c r="BG1">
        <v>4</v>
      </c>
      <c r="BH1">
        <v>5</v>
      </c>
      <c r="BI1">
        <v>6</v>
      </c>
      <c r="BJ1">
        <v>7</v>
      </c>
      <c r="BK1">
        <v>8</v>
      </c>
      <c r="BL1">
        <v>9</v>
      </c>
      <c r="BM1">
        <v>10</v>
      </c>
    </row>
    <row r="2" spans="1:65" x14ac:dyDescent="0.15">
      <c r="A2" s="1" t="s">
        <v>154</v>
      </c>
      <c r="B2" s="1" t="s">
        <v>155</v>
      </c>
      <c r="C2" s="1" t="s">
        <v>156</v>
      </c>
      <c r="D2" s="1" t="s">
        <v>157</v>
      </c>
      <c r="E2" s="1" t="s">
        <v>158</v>
      </c>
      <c r="F2" s="1" t="s">
        <v>159</v>
      </c>
      <c r="G2" s="1" t="s">
        <v>160</v>
      </c>
      <c r="H2" s="1" t="s">
        <v>161</v>
      </c>
      <c r="I2" s="1" t="s">
        <v>162</v>
      </c>
      <c r="J2" s="1" t="s">
        <v>163</v>
      </c>
      <c r="K2" s="1" t="s">
        <v>164</v>
      </c>
      <c r="L2" s="1" t="s">
        <v>165</v>
      </c>
      <c r="M2" s="1" t="s">
        <v>166</v>
      </c>
      <c r="N2" s="1" t="s">
        <v>167</v>
      </c>
      <c r="O2" s="1" t="s">
        <v>168</v>
      </c>
      <c r="P2" s="1" t="s">
        <v>169</v>
      </c>
      <c r="Q2" s="1" t="s">
        <v>170</v>
      </c>
      <c r="R2" s="1" t="s">
        <v>171</v>
      </c>
      <c r="S2" s="1" t="s">
        <v>172</v>
      </c>
      <c r="T2" s="1" t="s">
        <v>173</v>
      </c>
      <c r="U2" s="1" t="s">
        <v>174</v>
      </c>
      <c r="V2" s="1" t="s">
        <v>175</v>
      </c>
      <c r="W2" s="1" t="s">
        <v>183</v>
      </c>
      <c r="X2" s="1" t="s">
        <v>184</v>
      </c>
      <c r="Y2" s="1" t="s">
        <v>185</v>
      </c>
      <c r="Z2" s="1" t="s">
        <v>186</v>
      </c>
      <c r="AA2" s="1" t="s">
        <v>187</v>
      </c>
      <c r="AB2" s="1" t="s">
        <v>188</v>
      </c>
      <c r="AC2" s="41" t="s">
        <v>189</v>
      </c>
      <c r="AD2" s="41" t="s">
        <v>190</v>
      </c>
      <c r="AE2" t="s">
        <v>197</v>
      </c>
      <c r="AF2" s="38"/>
      <c r="AT2" t="s">
        <v>199</v>
      </c>
      <c r="AU2" t="s">
        <v>200</v>
      </c>
      <c r="AV2" t="s">
        <v>204</v>
      </c>
      <c r="AW2" t="s">
        <v>205</v>
      </c>
      <c r="AX2" t="s">
        <v>199</v>
      </c>
      <c r="AY2" t="s">
        <v>200</v>
      </c>
    </row>
    <row r="3" spans="1:65" x14ac:dyDescent="0.15">
      <c r="A3" s="1" t="s">
        <v>178</v>
      </c>
      <c r="B3" s="1" t="s">
        <v>178</v>
      </c>
      <c r="C3" s="1" t="s">
        <v>178</v>
      </c>
      <c r="D3" s="1" t="s">
        <v>178</v>
      </c>
      <c r="E3" s="1" t="s">
        <v>178</v>
      </c>
      <c r="F3" s="1" t="s">
        <v>178</v>
      </c>
      <c r="G3" s="1" t="s">
        <v>178</v>
      </c>
      <c r="H3" s="1" t="s">
        <v>178</v>
      </c>
      <c r="I3" s="1" t="s">
        <v>178</v>
      </c>
      <c r="J3" s="1" t="s">
        <v>178</v>
      </c>
      <c r="K3" s="1" t="s">
        <v>178</v>
      </c>
      <c r="L3" s="1" t="s">
        <v>178</v>
      </c>
      <c r="M3" s="1" t="s">
        <v>178</v>
      </c>
      <c r="N3" s="1" t="s">
        <v>178</v>
      </c>
      <c r="O3" s="1" t="s">
        <v>178</v>
      </c>
      <c r="P3" s="1" t="s">
        <v>178</v>
      </c>
      <c r="Q3" s="1" t="s">
        <v>178</v>
      </c>
      <c r="R3" s="1" t="s">
        <v>178</v>
      </c>
      <c r="S3" s="1" t="s">
        <v>178</v>
      </c>
      <c r="T3" s="1" t="s">
        <v>178</v>
      </c>
      <c r="U3" s="1" t="s">
        <v>178</v>
      </c>
      <c r="V3" s="1" t="s">
        <v>178</v>
      </c>
      <c r="W3" s="1" t="s">
        <v>191</v>
      </c>
      <c r="X3" s="1" t="s">
        <v>191</v>
      </c>
      <c r="Y3" s="1" t="s">
        <v>191</v>
      </c>
      <c r="Z3" s="1" t="s">
        <v>178</v>
      </c>
      <c r="AA3" s="1" t="s">
        <v>178</v>
      </c>
      <c r="AB3" s="1" t="s">
        <v>178</v>
      </c>
      <c r="AC3" s="41" t="s">
        <v>178</v>
      </c>
      <c r="AD3" s="41" t="s">
        <v>178</v>
      </c>
      <c r="AE3" t="s">
        <v>178</v>
      </c>
      <c r="AT3" s="10">
        <v>0.6</v>
      </c>
      <c r="AU3" s="10">
        <v>0.6</v>
      </c>
      <c r="AV3" s="9">
        <f>角色间职业划分!$AO$9</f>
        <v>0.4</v>
      </c>
      <c r="AW3">
        <f>角色属性总表!C36</f>
        <v>10</v>
      </c>
      <c r="AX3">
        <f>1-AT3</f>
        <v>0.4</v>
      </c>
      <c r="AY3">
        <f>1-AU3</f>
        <v>0.4</v>
      </c>
      <c r="BD3" t="s">
        <v>209</v>
      </c>
    </row>
    <row r="4" spans="1:65" x14ac:dyDescent="0.15">
      <c r="A4" s="1" t="s">
        <v>179</v>
      </c>
      <c r="B4" s="1" t="s">
        <v>155</v>
      </c>
      <c r="C4" s="1" t="s">
        <v>156</v>
      </c>
      <c r="D4" s="1" t="s">
        <v>157</v>
      </c>
      <c r="E4" s="1" t="s">
        <v>158</v>
      </c>
      <c r="F4" s="1" t="s">
        <v>159</v>
      </c>
      <c r="G4" s="1" t="s">
        <v>160</v>
      </c>
      <c r="H4" s="1" t="s">
        <v>161</v>
      </c>
      <c r="I4" s="1" t="s">
        <v>162</v>
      </c>
      <c r="J4" s="1" t="s">
        <v>163</v>
      </c>
      <c r="K4" s="1" t="s">
        <v>164</v>
      </c>
      <c r="L4" s="1" t="s">
        <v>165</v>
      </c>
      <c r="M4" s="1" t="s">
        <v>166</v>
      </c>
      <c r="N4" s="1" t="s">
        <v>167</v>
      </c>
      <c r="O4" s="1" t="s">
        <v>168</v>
      </c>
      <c r="P4" s="1" t="s">
        <v>169</v>
      </c>
      <c r="Q4" s="1" t="s">
        <v>170</v>
      </c>
      <c r="R4" s="1" t="s">
        <v>171</v>
      </c>
      <c r="S4" s="1" t="s">
        <v>172</v>
      </c>
      <c r="T4" s="1" t="s">
        <v>173</v>
      </c>
      <c r="U4" s="1" t="s">
        <v>174</v>
      </c>
      <c r="V4" s="1" t="s">
        <v>175</v>
      </c>
      <c r="W4" s="1" t="s">
        <v>194</v>
      </c>
      <c r="X4" s="1" t="s">
        <v>195</v>
      </c>
      <c r="Y4" s="1" t="s">
        <v>196</v>
      </c>
      <c r="Z4" s="1" t="s">
        <v>186</v>
      </c>
      <c r="AA4" s="1" t="s">
        <v>187</v>
      </c>
      <c r="AB4" s="1" t="s">
        <v>188</v>
      </c>
      <c r="AC4" s="41" t="s">
        <v>189</v>
      </c>
      <c r="AD4" s="41" t="s">
        <v>190</v>
      </c>
      <c r="AE4" t="s">
        <v>197</v>
      </c>
      <c r="AG4" t="s">
        <v>192</v>
      </c>
      <c r="AH4" t="s">
        <v>193</v>
      </c>
      <c r="AK4" t="s">
        <v>192</v>
      </c>
      <c r="AL4" s="39" t="s">
        <v>212</v>
      </c>
      <c r="AM4" s="10" t="s">
        <v>358</v>
      </c>
      <c r="AN4" s="10" t="s">
        <v>214</v>
      </c>
      <c r="AO4" t="s">
        <v>202</v>
      </c>
      <c r="AP4" t="s">
        <v>203</v>
      </c>
      <c r="AQ4" t="s">
        <v>401</v>
      </c>
      <c r="AS4" t="s">
        <v>192</v>
      </c>
      <c r="AT4" t="s">
        <v>142</v>
      </c>
      <c r="AU4" t="s">
        <v>1</v>
      </c>
      <c r="AV4" t="s">
        <v>143</v>
      </c>
      <c r="AW4" t="s">
        <v>0</v>
      </c>
      <c r="AX4" t="s">
        <v>207</v>
      </c>
      <c r="AY4" t="s">
        <v>208</v>
      </c>
      <c r="AZ4" s="39" t="s">
        <v>42</v>
      </c>
      <c r="BA4" s="39" t="s">
        <v>402</v>
      </c>
      <c r="BB4" s="39" t="s">
        <v>403</v>
      </c>
      <c r="BD4" t="s">
        <v>193</v>
      </c>
      <c r="BE4" t="s">
        <v>223</v>
      </c>
      <c r="BF4" t="s">
        <v>142</v>
      </c>
      <c r="BG4" t="s">
        <v>0</v>
      </c>
      <c r="BH4" t="s">
        <v>1</v>
      </c>
      <c r="BI4" t="s">
        <v>143</v>
      </c>
      <c r="BJ4" t="s">
        <v>144</v>
      </c>
      <c r="BK4" t="s">
        <v>2</v>
      </c>
      <c r="BL4" t="s">
        <v>145</v>
      </c>
      <c r="BM4" t="s">
        <v>4</v>
      </c>
    </row>
    <row r="5" spans="1:65" x14ac:dyDescent="0.15">
      <c r="A5" s="1">
        <v>1</v>
      </c>
      <c r="B5" s="1">
        <f t="shared" ref="B5:B52" si="0">ROUND(VLOOKUP(AG5,AS:AZ,2,FALSE)*VLOOKUP(AH5,BD:BM,3,FALSE),0)</f>
        <v>2</v>
      </c>
      <c r="C5" s="1">
        <f t="shared" ref="C5:C52" si="1">ROUND(VLOOKUP(AG5,AS:AZ,5,FALSE)*VLOOKUP(AH5,BD:BM,4,FALSE),0)</f>
        <v>1</v>
      </c>
      <c r="D5" s="1">
        <f t="shared" ref="D5:D52" si="2">ROUND(VLOOKUP(AG5,AS:AZ,3,FALSE)*VLOOKUP(AH5,BD:BM,5,FALSE),0)</f>
        <v>2</v>
      </c>
      <c r="E5" s="1">
        <f t="shared" ref="E5:E52" si="3">ROUND(VLOOKUP(AG5,AS:AZ,4,FALSE)*VLOOKUP(AH5,BD:BM,6,FALSE),0)</f>
        <v>35</v>
      </c>
      <c r="F5" s="1">
        <f t="shared" ref="F5:F52" si="4">ROUND(VLOOKUP(AG5,AS:AZ,7,FALSE)*VLOOKUP(AH5,BD:BM,7,FALSE),0)</f>
        <v>0</v>
      </c>
      <c r="G5" s="1">
        <f t="shared" ref="G5:G52" si="5">ROUND(VLOOKUP(AG5,AS:AY,6,FALSE)*VLOOKUP(AH5,BD:BM,8,FALSE),0)</f>
        <v>0</v>
      </c>
      <c r="H5" s="1">
        <v>0</v>
      </c>
      <c r="I5" s="1">
        <f t="shared" ref="I5:I52" si="6">ROUND(VLOOKUP(AG5,AS:AZ,8,FALSE)*VLOOKUP(AH5,BD:BM,10,FALSE),0)</f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 t="str">
        <f t="shared" ref="W5:W52" si="7">VLOOKUP(AG5,AK:AN,4,FALSE)&amp;VLOOKUP(AH5,BD:BE,2,FALSE)</f>
        <v>骑士头盔</v>
      </c>
      <c r="X5" s="1"/>
      <c r="Y5" s="1"/>
      <c r="Z5" s="1">
        <f>AG5</f>
        <v>1</v>
      </c>
      <c r="AA5" s="1">
        <f>VLOOKUP(Z5,AK:AL,2,FALSE)</f>
        <v>1</v>
      </c>
      <c r="AB5" s="1">
        <f>AH5</f>
        <v>1</v>
      </c>
      <c r="AC5" s="42">
        <v>125</v>
      </c>
      <c r="AD5" s="42">
        <v>17</v>
      </c>
      <c r="AE5">
        <f>INT(VLOOKUP(Z5,AK:AO,5,FALSE)/6*角色属性总表!$C$38)</f>
        <v>24</v>
      </c>
      <c r="AG5">
        <v>1</v>
      </c>
      <c r="AH5">
        <v>1</v>
      </c>
      <c r="AK5">
        <v>1</v>
      </c>
      <c r="AL5" s="39">
        <v>1</v>
      </c>
      <c r="AM5" s="10">
        <v>1</v>
      </c>
      <c r="AN5" s="10" t="s">
        <v>215</v>
      </c>
      <c r="AO5">
        <f>VLOOKUP(AM5,角色属性总表!AN:AP,2,FALSE)</f>
        <v>144</v>
      </c>
      <c r="AP5">
        <f>VLOOKUP(AM5,角色属性总表!AN:AP,3,FALSE)</f>
        <v>537.6</v>
      </c>
      <c r="AQ5">
        <f>VLOOKUP(AM5,角色属性总表!I:Q,4,FALSE)</f>
        <v>-83.136989690721663</v>
      </c>
      <c r="AS5">
        <v>1</v>
      </c>
      <c r="AT5">
        <f>AO5/角色属性总表!$C$34*AT$3</f>
        <v>12.342857142857143</v>
      </c>
      <c r="AU5">
        <f>AP5/角色属性总表!C$35*AU$3</f>
        <v>12.9024</v>
      </c>
      <c r="AV5">
        <f>AO5*AV$3</f>
        <v>57.6</v>
      </c>
      <c r="AW5">
        <f>VLOOKUP(AM5,角色属性总表!Y:AB,4,FALSE)/AW$3</f>
        <v>4</v>
      </c>
      <c r="AX5">
        <f>AO5*AX$3</f>
        <v>57.6</v>
      </c>
      <c r="AY5">
        <f>AP5*AY$3</f>
        <v>215.04000000000002</v>
      </c>
      <c r="AZ5">
        <v>100</v>
      </c>
      <c r="BA5" s="39">
        <f>AU5*角色属性总表!$C$40</f>
        <v>38.7072</v>
      </c>
      <c r="BB5" s="39">
        <f>AZ5+BA5</f>
        <v>138.7072</v>
      </c>
      <c r="BD5">
        <v>1</v>
      </c>
      <c r="BE5" s="1" t="s">
        <v>224</v>
      </c>
      <c r="BF5">
        <v>0.16</v>
      </c>
      <c r="BG5">
        <v>0.16</v>
      </c>
      <c r="BH5">
        <v>0.14000000000000001</v>
      </c>
      <c r="BI5">
        <v>0.6</v>
      </c>
    </row>
    <row r="6" spans="1:65" x14ac:dyDescent="0.15">
      <c r="A6" s="1">
        <v>2</v>
      </c>
      <c r="B6" s="1">
        <f t="shared" si="0"/>
        <v>2</v>
      </c>
      <c r="C6" s="1">
        <f t="shared" si="1"/>
        <v>1</v>
      </c>
      <c r="D6" s="1">
        <f t="shared" si="2"/>
        <v>4</v>
      </c>
      <c r="E6" s="1">
        <f t="shared" si="3"/>
        <v>0</v>
      </c>
      <c r="F6" s="1">
        <f t="shared" si="4"/>
        <v>0</v>
      </c>
      <c r="G6" s="1">
        <f t="shared" si="5"/>
        <v>0</v>
      </c>
      <c r="H6" s="1">
        <v>0</v>
      </c>
      <c r="I6" s="1">
        <f t="shared" si="6"/>
        <v>100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 t="str">
        <f t="shared" si="7"/>
        <v>骑士胸甲</v>
      </c>
      <c r="X6" s="1"/>
      <c r="Y6" s="1"/>
      <c r="Z6" s="1">
        <f t="shared" ref="Z6:Z52" si="8">AG6</f>
        <v>1</v>
      </c>
      <c r="AA6" s="1">
        <f t="shared" ref="AA6:AA52" si="9">VLOOKUP(Z6,AK:AL,2,FALSE)</f>
        <v>1</v>
      </c>
      <c r="AB6" s="1">
        <f t="shared" ref="AB6:AB52" si="10">AH6</f>
        <v>2</v>
      </c>
      <c r="AC6" s="42">
        <v>125</v>
      </c>
      <c r="AD6" s="42">
        <v>16</v>
      </c>
      <c r="AE6">
        <f>INT(VLOOKUP(Z6,AK:AO,5,FALSE)/6*角色属性总表!$C$38)</f>
        <v>24</v>
      </c>
      <c r="AG6">
        <f>IF(AH6=1,AG5+1,AG5)</f>
        <v>1</v>
      </c>
      <c r="AH6">
        <f>IF(AH5=6,1,AH5+1)</f>
        <v>2</v>
      </c>
      <c r="AK6">
        <v>2</v>
      </c>
      <c r="AL6" s="39">
        <f>AM5</f>
        <v>1</v>
      </c>
      <c r="AM6" s="10">
        <v>20</v>
      </c>
      <c r="AN6" s="10" t="s">
        <v>216</v>
      </c>
      <c r="AO6">
        <f>VLOOKUP(AM6,角色属性总表!AN:AP,2,FALSE)</f>
        <v>270</v>
      </c>
      <c r="AP6">
        <f>VLOOKUP(AM6,角色属性总表!AN:AP,3,FALSE)</f>
        <v>1008</v>
      </c>
      <c r="AQ6">
        <f>VLOOKUP(AM6,角色属性总表!I:Q,4,FALSE)</f>
        <v>315.91165289201075</v>
      </c>
      <c r="AS6">
        <v>2</v>
      </c>
      <c r="AT6">
        <f>AO6/角色属性总表!$C$34*AT$3</f>
        <v>23.142857142857142</v>
      </c>
      <c r="AU6">
        <f>AP6/角色属性总表!C$35*AU$3</f>
        <v>24.192</v>
      </c>
      <c r="AV6">
        <f t="shared" ref="AV6:AV12" si="11">AO6*AV$3</f>
        <v>108</v>
      </c>
      <c r="AW6">
        <f>VLOOKUP(AM6,角色属性总表!Y:AB,4,FALSE)/AW$3</f>
        <v>15.020000000000001</v>
      </c>
      <c r="AX6">
        <f t="shared" ref="AX6:AX12" si="12">AO6*AX$3</f>
        <v>108</v>
      </c>
      <c r="AY6">
        <f t="shared" ref="AY6:AY12" si="13">AP6*AY$3</f>
        <v>403.20000000000005</v>
      </c>
      <c r="AZ6">
        <v>150</v>
      </c>
      <c r="BA6" s="39">
        <f>AU6*角色属性总表!$C$40</f>
        <v>72.575999999999993</v>
      </c>
      <c r="BB6" s="39">
        <f t="shared" ref="BB6:BB12" si="14">AZ6+BA6</f>
        <v>222.57599999999999</v>
      </c>
      <c r="BD6">
        <v>2</v>
      </c>
      <c r="BE6" s="1" t="s">
        <v>225</v>
      </c>
      <c r="BF6">
        <v>0.18</v>
      </c>
      <c r="BG6">
        <v>0.14000000000000001</v>
      </c>
      <c r="BH6">
        <v>0.28000000000000003</v>
      </c>
      <c r="BM6">
        <v>1</v>
      </c>
    </row>
    <row r="7" spans="1:65" x14ac:dyDescent="0.15">
      <c r="A7" s="1">
        <v>3</v>
      </c>
      <c r="B7" s="1">
        <f t="shared" si="0"/>
        <v>2</v>
      </c>
      <c r="C7" s="1">
        <f t="shared" si="1"/>
        <v>1</v>
      </c>
      <c r="D7" s="1">
        <f t="shared" si="2"/>
        <v>2</v>
      </c>
      <c r="E7" s="1">
        <f t="shared" si="3"/>
        <v>0</v>
      </c>
      <c r="F7" s="1">
        <f t="shared" si="4"/>
        <v>129</v>
      </c>
      <c r="G7" s="1">
        <f t="shared" si="5"/>
        <v>0</v>
      </c>
      <c r="H7" s="1">
        <v>0</v>
      </c>
      <c r="I7" s="1">
        <f t="shared" si="6"/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 t="str">
        <f t="shared" si="7"/>
        <v>骑士靴子</v>
      </c>
      <c r="X7" s="1"/>
      <c r="Y7" s="1"/>
      <c r="Z7" s="1">
        <f t="shared" si="8"/>
        <v>1</v>
      </c>
      <c r="AA7" s="1">
        <f t="shared" si="9"/>
        <v>1</v>
      </c>
      <c r="AB7" s="1">
        <f t="shared" si="10"/>
        <v>3</v>
      </c>
      <c r="AC7" s="42">
        <v>125</v>
      </c>
      <c r="AD7" s="42">
        <v>17</v>
      </c>
      <c r="AE7">
        <f>INT(VLOOKUP(Z7,AK:AO,5,FALSE)/6*角色属性总表!$C$38)</f>
        <v>24</v>
      </c>
      <c r="AG7">
        <f t="shared" ref="AG7:AG52" si="15">IF(AH7=1,AG6+1,AG6)</f>
        <v>1</v>
      </c>
      <c r="AH7">
        <f t="shared" ref="AH7:AH52" si="16">IF(AH6=6,1,AH6+1)</f>
        <v>3</v>
      </c>
      <c r="AK7">
        <v>3</v>
      </c>
      <c r="AL7" s="39">
        <f t="shared" ref="AL7:AL12" si="17">AM6</f>
        <v>20</v>
      </c>
      <c r="AM7" s="10">
        <v>30</v>
      </c>
      <c r="AN7" s="10" t="s">
        <v>217</v>
      </c>
      <c r="AO7">
        <f>VLOOKUP(AM7,角色属性总表!AN:AP,2,FALSE)</f>
        <v>479.99999999999983</v>
      </c>
      <c r="AP7">
        <f>VLOOKUP(AM7,角色属性总表!AN:AP,3,FALSE)</f>
        <v>1791.9999999999995</v>
      </c>
      <c r="AQ7">
        <f>VLOOKUP(AM7,角色属性总表!I:Q,4,FALSE)</f>
        <v>739.21856439709063</v>
      </c>
      <c r="AS7">
        <v>3</v>
      </c>
      <c r="AT7">
        <f>AO7/角色属性总表!$C$34*AT$3</f>
        <v>41.142857142857125</v>
      </c>
      <c r="AU7">
        <f>AP7/角色属性总表!C$35*AU$3</f>
        <v>43.007999999999988</v>
      </c>
      <c r="AV7">
        <f t="shared" si="11"/>
        <v>191.99999999999994</v>
      </c>
      <c r="AW7">
        <f>VLOOKUP(AM7,角色属性总表!Y:AB,4,FALSE)/AW$3</f>
        <v>23.720000000000002</v>
      </c>
      <c r="AX7">
        <f t="shared" si="12"/>
        <v>191.99999999999994</v>
      </c>
      <c r="AY7">
        <f t="shared" si="13"/>
        <v>716.79999999999984</v>
      </c>
      <c r="AZ7">
        <v>200</v>
      </c>
      <c r="BA7" s="39">
        <f>AU7*角色属性总表!$C$40</f>
        <v>129.02399999999997</v>
      </c>
      <c r="BB7" s="39">
        <f t="shared" si="14"/>
        <v>329.024</v>
      </c>
      <c r="BD7">
        <v>3</v>
      </c>
      <c r="BE7" s="1" t="s">
        <v>226</v>
      </c>
      <c r="BF7">
        <v>0.14000000000000001</v>
      </c>
      <c r="BG7">
        <v>0.14000000000000001</v>
      </c>
      <c r="BH7">
        <v>0.12</v>
      </c>
      <c r="BJ7">
        <v>0.6</v>
      </c>
    </row>
    <row r="8" spans="1:65" x14ac:dyDescent="0.15">
      <c r="A8" s="1">
        <v>4</v>
      </c>
      <c r="B8" s="1">
        <f t="shared" si="0"/>
        <v>2</v>
      </c>
      <c r="C8" s="1">
        <f t="shared" si="1"/>
        <v>1</v>
      </c>
      <c r="D8" s="1">
        <f t="shared" si="2"/>
        <v>2</v>
      </c>
      <c r="E8" s="1">
        <f t="shared" si="3"/>
        <v>23</v>
      </c>
      <c r="F8" s="1">
        <f t="shared" si="4"/>
        <v>0</v>
      </c>
      <c r="G8" s="1">
        <f t="shared" si="5"/>
        <v>0</v>
      </c>
      <c r="H8" s="1">
        <v>0</v>
      </c>
      <c r="I8" s="1">
        <f t="shared" si="6"/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 t="str">
        <f t="shared" si="7"/>
        <v>骑士项链</v>
      </c>
      <c r="X8" s="1"/>
      <c r="Y8" s="1"/>
      <c r="Z8" s="1">
        <f t="shared" si="8"/>
        <v>1</v>
      </c>
      <c r="AA8" s="1">
        <f t="shared" si="9"/>
        <v>1</v>
      </c>
      <c r="AB8" s="1">
        <f t="shared" si="10"/>
        <v>4</v>
      </c>
      <c r="AC8" s="42">
        <v>125</v>
      </c>
      <c r="AD8" s="42">
        <v>17</v>
      </c>
      <c r="AE8">
        <f>INT(VLOOKUP(Z8,AK:AO,5,FALSE)/6*角色属性总表!$C$38)</f>
        <v>24</v>
      </c>
      <c r="AG8">
        <f t="shared" si="15"/>
        <v>1</v>
      </c>
      <c r="AH8">
        <f t="shared" si="16"/>
        <v>4</v>
      </c>
      <c r="AK8">
        <v>4</v>
      </c>
      <c r="AL8" s="39">
        <f t="shared" si="17"/>
        <v>30</v>
      </c>
      <c r="AM8" s="10">
        <v>40</v>
      </c>
      <c r="AN8" s="10" t="s">
        <v>218</v>
      </c>
      <c r="AO8">
        <f>VLOOKUP(AM8,角色属性总表!AN:AP,2,FALSE)</f>
        <v>915.00000000000023</v>
      </c>
      <c r="AP8">
        <f>VLOOKUP(AM8,角色属性总表!AN:AP,3,FALSE)</f>
        <v>3416.0000000000009</v>
      </c>
      <c r="AQ8">
        <f>VLOOKUP(AM8,角色属性总表!I:Q,4,FALSE)</f>
        <v>1282.7999472953734</v>
      </c>
      <c r="AS8">
        <v>4</v>
      </c>
      <c r="AT8">
        <f>AO8/角色属性总表!$C$34*AT$3</f>
        <v>78.428571428571445</v>
      </c>
      <c r="AU8">
        <f>AP8/角色属性总表!C$35*AU$3</f>
        <v>81.984000000000023</v>
      </c>
      <c r="AV8">
        <f t="shared" si="11"/>
        <v>366.00000000000011</v>
      </c>
      <c r="AW8">
        <f>VLOOKUP(AM8,角色属性总表!Y:AB,4,FALSE)/AW$3</f>
        <v>34.42</v>
      </c>
      <c r="AX8">
        <f t="shared" si="12"/>
        <v>366.00000000000011</v>
      </c>
      <c r="AY8">
        <f t="shared" si="13"/>
        <v>1366.4000000000005</v>
      </c>
      <c r="AZ8">
        <v>300</v>
      </c>
      <c r="BA8" s="39">
        <f>AU8*角色属性总表!$C$40</f>
        <v>245.95200000000006</v>
      </c>
      <c r="BB8" s="39">
        <f t="shared" si="14"/>
        <v>545.952</v>
      </c>
      <c r="BD8">
        <v>4</v>
      </c>
      <c r="BE8" s="1" t="s">
        <v>227</v>
      </c>
      <c r="BF8">
        <v>0.18</v>
      </c>
      <c r="BG8">
        <v>0.22</v>
      </c>
      <c r="BH8">
        <v>0.14000000000000001</v>
      </c>
      <c r="BI8">
        <v>0.4</v>
      </c>
    </row>
    <row r="9" spans="1:65" x14ac:dyDescent="0.15">
      <c r="A9" s="1">
        <v>5</v>
      </c>
      <c r="B9" s="1">
        <f t="shared" si="0"/>
        <v>2</v>
      </c>
      <c r="C9" s="1">
        <f t="shared" si="1"/>
        <v>1</v>
      </c>
      <c r="D9" s="1">
        <f t="shared" si="2"/>
        <v>2</v>
      </c>
      <c r="E9" s="1">
        <f t="shared" si="3"/>
        <v>0</v>
      </c>
      <c r="F9" s="1">
        <f t="shared" si="4"/>
        <v>86</v>
      </c>
      <c r="G9" s="1">
        <f t="shared" si="5"/>
        <v>0</v>
      </c>
      <c r="H9" s="1">
        <v>0</v>
      </c>
      <c r="I9" s="1">
        <f t="shared" si="6"/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 t="str">
        <f t="shared" si="7"/>
        <v>骑士护腰</v>
      </c>
      <c r="X9" s="1"/>
      <c r="Y9" s="1"/>
      <c r="Z9" s="1">
        <f t="shared" si="8"/>
        <v>1</v>
      </c>
      <c r="AA9" s="1">
        <f t="shared" si="9"/>
        <v>1</v>
      </c>
      <c r="AB9" s="1">
        <f t="shared" si="10"/>
        <v>5</v>
      </c>
      <c r="AC9" s="42">
        <v>125</v>
      </c>
      <c r="AD9" s="42">
        <v>17</v>
      </c>
      <c r="AE9">
        <f>INT(VLOOKUP(Z9,AK:AO,5,FALSE)/6*角色属性总表!$C$38)</f>
        <v>24</v>
      </c>
      <c r="AG9">
        <f t="shared" si="15"/>
        <v>1</v>
      </c>
      <c r="AH9">
        <f t="shared" si="16"/>
        <v>5</v>
      </c>
      <c r="AK9">
        <v>5</v>
      </c>
      <c r="AL9" s="39">
        <f t="shared" si="17"/>
        <v>40</v>
      </c>
      <c r="AM9" s="10">
        <v>50</v>
      </c>
      <c r="AN9" s="10" t="s">
        <v>219</v>
      </c>
      <c r="AO9">
        <f>VLOOKUP(AM9,角色属性总表!AN:AP,2,FALSE)</f>
        <v>1349.9999999999995</v>
      </c>
      <c r="AP9">
        <f>VLOOKUP(AM9,角色属性总表!AN:AP,3,FALSE)</f>
        <v>5039.9999999999982</v>
      </c>
      <c r="AQ9">
        <f>VLOOKUP(AM9,角色属性总表!I:Q,4,FALSE)</f>
        <v>1939.3938316268882</v>
      </c>
      <c r="AS9">
        <v>5</v>
      </c>
      <c r="AT9">
        <f>AO9/角色属性总表!$C$34*AT$3</f>
        <v>115.71428571428568</v>
      </c>
      <c r="AU9">
        <f>AP9/角色属性总表!C$35*AU$3</f>
        <v>120.95999999999995</v>
      </c>
      <c r="AV9">
        <f t="shared" si="11"/>
        <v>539.99999999999989</v>
      </c>
      <c r="AW9">
        <f>VLOOKUP(AM9,角色属性总表!Y:AB,4,FALSE)/AW$3</f>
        <v>47.120000000000005</v>
      </c>
      <c r="AX9">
        <f t="shared" si="12"/>
        <v>539.99999999999989</v>
      </c>
      <c r="AY9">
        <f t="shared" si="13"/>
        <v>2015.9999999999993</v>
      </c>
      <c r="AZ9">
        <v>400</v>
      </c>
      <c r="BA9" s="39">
        <f>AU9*角色属性总表!$C$40</f>
        <v>362.87999999999988</v>
      </c>
      <c r="BB9" s="39">
        <f t="shared" si="14"/>
        <v>762.87999999999988</v>
      </c>
      <c r="BD9">
        <v>5</v>
      </c>
      <c r="BE9" s="1" t="s">
        <v>228</v>
      </c>
      <c r="BF9">
        <v>0.17</v>
      </c>
      <c r="BG9">
        <v>0.14000000000000001</v>
      </c>
      <c r="BH9">
        <v>0.16</v>
      </c>
      <c r="BJ9">
        <v>0.4</v>
      </c>
    </row>
    <row r="10" spans="1:65" x14ac:dyDescent="0.15">
      <c r="A10" s="1">
        <v>6</v>
      </c>
      <c r="B10" s="1">
        <f t="shared" si="0"/>
        <v>2</v>
      </c>
      <c r="C10" s="1">
        <f t="shared" si="1"/>
        <v>1</v>
      </c>
      <c r="D10" s="1">
        <f t="shared" si="2"/>
        <v>2</v>
      </c>
      <c r="E10" s="1">
        <f t="shared" si="3"/>
        <v>0</v>
      </c>
      <c r="F10" s="1">
        <f t="shared" si="4"/>
        <v>0</v>
      </c>
      <c r="G10" s="1">
        <f t="shared" si="5"/>
        <v>58</v>
      </c>
      <c r="H10" s="1">
        <v>0</v>
      </c>
      <c r="I10" s="1">
        <f t="shared" si="6"/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 t="str">
        <f t="shared" si="7"/>
        <v>骑士戒指</v>
      </c>
      <c r="X10" s="1"/>
      <c r="Y10" s="1"/>
      <c r="Z10" s="1">
        <f t="shared" si="8"/>
        <v>1</v>
      </c>
      <c r="AA10" s="1">
        <f t="shared" si="9"/>
        <v>1</v>
      </c>
      <c r="AB10" s="1">
        <f t="shared" si="10"/>
        <v>6</v>
      </c>
      <c r="AC10" s="42">
        <v>125</v>
      </c>
      <c r="AD10" s="42">
        <v>16</v>
      </c>
      <c r="AE10">
        <f>INT(VLOOKUP(Z10,AK:AO,5,FALSE)/6*角色属性总表!$C$38)</f>
        <v>24</v>
      </c>
      <c r="AG10">
        <f t="shared" si="15"/>
        <v>1</v>
      </c>
      <c r="AH10">
        <f t="shared" si="16"/>
        <v>6</v>
      </c>
      <c r="AK10">
        <v>6</v>
      </c>
      <c r="AL10" s="39">
        <f t="shared" si="17"/>
        <v>50</v>
      </c>
      <c r="AM10" s="10">
        <v>60</v>
      </c>
      <c r="AN10" s="10" t="s">
        <v>222</v>
      </c>
      <c r="AO10">
        <f>VLOOKUP(AM10,角色属性总表!AN:AP,2,FALSE)</f>
        <v>1874.9999999999989</v>
      </c>
      <c r="AP10">
        <f>VLOOKUP(AM10,角色属性总表!AN:AP,3,FALSE)</f>
        <v>6999.9999999999955</v>
      </c>
      <c r="AQ10">
        <f>VLOOKUP(AM10,角色属性总表!I:Q,4,FALSE)</f>
        <v>2704.9631377826704</v>
      </c>
      <c r="AS10">
        <v>6</v>
      </c>
      <c r="AT10">
        <f>AO10/角色属性总表!$C$34*AT$3</f>
        <v>160.71428571428564</v>
      </c>
      <c r="AU10">
        <f>AP10/角色属性总表!C$35*AU$3</f>
        <v>167.99999999999989</v>
      </c>
      <c r="AV10">
        <f t="shared" si="11"/>
        <v>749.99999999999955</v>
      </c>
      <c r="AW10">
        <f>VLOOKUP(AM10,角色属性总表!Y:AB,4,FALSE)/AW$3</f>
        <v>61.820000000000007</v>
      </c>
      <c r="AX10">
        <f t="shared" si="12"/>
        <v>749.99999999999955</v>
      </c>
      <c r="AY10">
        <f t="shared" si="13"/>
        <v>2799.9999999999982</v>
      </c>
      <c r="AZ10">
        <v>500</v>
      </c>
      <c r="BA10" s="39">
        <f>AU10*角色属性总表!$C$40</f>
        <v>503.99999999999966</v>
      </c>
      <c r="BB10" s="39">
        <f t="shared" si="14"/>
        <v>1003.9999999999997</v>
      </c>
      <c r="BD10">
        <v>6</v>
      </c>
      <c r="BE10" s="1" t="s">
        <v>229</v>
      </c>
      <c r="BF10">
        <v>0.17</v>
      </c>
      <c r="BG10">
        <v>0.2</v>
      </c>
      <c r="BH10">
        <v>0.16</v>
      </c>
      <c r="BK10">
        <v>1</v>
      </c>
    </row>
    <row r="11" spans="1:65" x14ac:dyDescent="0.15">
      <c r="A11" s="1">
        <v>7</v>
      </c>
      <c r="B11" s="1">
        <f t="shared" si="0"/>
        <v>4</v>
      </c>
      <c r="C11" s="1">
        <f t="shared" si="1"/>
        <v>2</v>
      </c>
      <c r="D11" s="1">
        <f t="shared" si="2"/>
        <v>3</v>
      </c>
      <c r="E11" s="1">
        <f t="shared" si="3"/>
        <v>65</v>
      </c>
      <c r="F11" s="1">
        <f t="shared" si="4"/>
        <v>0</v>
      </c>
      <c r="G11" s="1">
        <f t="shared" si="5"/>
        <v>0</v>
      </c>
      <c r="H11" s="1">
        <v>0</v>
      </c>
      <c r="I11" s="1">
        <f t="shared" si="6"/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 t="str">
        <f t="shared" si="7"/>
        <v>勇气头盔</v>
      </c>
      <c r="X11" s="1"/>
      <c r="Y11" s="1"/>
      <c r="Z11" s="1">
        <f t="shared" si="8"/>
        <v>2</v>
      </c>
      <c r="AA11" s="1">
        <f t="shared" si="9"/>
        <v>1</v>
      </c>
      <c r="AB11" s="1">
        <f t="shared" si="10"/>
        <v>1</v>
      </c>
      <c r="AC11" s="42">
        <v>150</v>
      </c>
      <c r="AD11" s="42">
        <v>17</v>
      </c>
      <c r="AE11">
        <f>INT(VLOOKUP(Z11,AK:AO,5,FALSE)/6*角色属性总表!$C$38)</f>
        <v>45</v>
      </c>
      <c r="AG11">
        <f t="shared" si="15"/>
        <v>2</v>
      </c>
      <c r="AH11">
        <f t="shared" si="16"/>
        <v>1</v>
      </c>
      <c r="AK11">
        <v>7</v>
      </c>
      <c r="AL11" s="39">
        <f t="shared" si="17"/>
        <v>60</v>
      </c>
      <c r="AM11" s="10">
        <v>70</v>
      </c>
      <c r="AN11" s="10" t="s">
        <v>221</v>
      </c>
      <c r="AO11">
        <f>VLOOKUP(AM11,角色属性总表!AN:AP,2,FALSE)</f>
        <v>2400</v>
      </c>
      <c r="AP11">
        <f>VLOOKUP(AM11,角色属性总表!AN:AP,3,FALSE)</f>
        <v>8960.0000000000018</v>
      </c>
      <c r="AQ11">
        <f>VLOOKUP(AM11,角色属性总表!I:Q,4,FALSE)</f>
        <v>3577.265165740454</v>
      </c>
      <c r="AS11">
        <v>7</v>
      </c>
      <c r="AT11">
        <f>AO11/角色属性总表!$C$34*AT$3</f>
        <v>205.71428571428569</v>
      </c>
      <c r="AU11">
        <f>AP11/角色属性总表!C$35*AU$3</f>
        <v>215.04000000000005</v>
      </c>
      <c r="AV11">
        <f t="shared" si="11"/>
        <v>960</v>
      </c>
      <c r="AW11">
        <f>VLOOKUP(AM11,角色属性总表!Y:AB,4,FALSE)/AW$3</f>
        <v>78.52000000000001</v>
      </c>
      <c r="AX11">
        <f t="shared" si="12"/>
        <v>960</v>
      </c>
      <c r="AY11">
        <f t="shared" si="13"/>
        <v>3584.0000000000009</v>
      </c>
      <c r="AZ11">
        <v>600</v>
      </c>
      <c r="BA11" s="39">
        <f>AU11*角色属性总表!$C$40</f>
        <v>645.12000000000012</v>
      </c>
      <c r="BB11" s="39">
        <f t="shared" si="14"/>
        <v>1245.1200000000001</v>
      </c>
    </row>
    <row r="12" spans="1:65" x14ac:dyDescent="0.15">
      <c r="A12" s="1">
        <v>8</v>
      </c>
      <c r="B12" s="1">
        <f t="shared" si="0"/>
        <v>4</v>
      </c>
      <c r="C12" s="1">
        <f t="shared" si="1"/>
        <v>2</v>
      </c>
      <c r="D12" s="1">
        <f t="shared" si="2"/>
        <v>7</v>
      </c>
      <c r="E12" s="1">
        <f t="shared" si="3"/>
        <v>0</v>
      </c>
      <c r="F12" s="1">
        <f t="shared" si="4"/>
        <v>0</v>
      </c>
      <c r="G12" s="1">
        <f t="shared" si="5"/>
        <v>0</v>
      </c>
      <c r="H12" s="1">
        <v>0</v>
      </c>
      <c r="I12" s="1">
        <f t="shared" si="6"/>
        <v>150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 t="str">
        <f t="shared" si="7"/>
        <v>勇气胸甲</v>
      </c>
      <c r="X12" s="1"/>
      <c r="Y12" s="1"/>
      <c r="Z12" s="1">
        <f t="shared" si="8"/>
        <v>2</v>
      </c>
      <c r="AA12" s="1">
        <f t="shared" si="9"/>
        <v>1</v>
      </c>
      <c r="AB12" s="1">
        <f t="shared" si="10"/>
        <v>2</v>
      </c>
      <c r="AC12" s="42">
        <v>150</v>
      </c>
      <c r="AD12" s="42">
        <v>16</v>
      </c>
      <c r="AE12">
        <f>INT(VLOOKUP(Z12,AK:AO,5,FALSE)/6*角色属性总表!$C$38)</f>
        <v>45</v>
      </c>
      <c r="AG12">
        <f t="shared" si="15"/>
        <v>2</v>
      </c>
      <c r="AH12">
        <f t="shared" si="16"/>
        <v>2</v>
      </c>
      <c r="AK12">
        <v>8</v>
      </c>
      <c r="AL12" s="39">
        <f t="shared" si="17"/>
        <v>70</v>
      </c>
      <c r="AM12" s="10">
        <v>80</v>
      </c>
      <c r="AN12" s="10" t="s">
        <v>220</v>
      </c>
      <c r="AO12">
        <f>VLOOKUP(AM12,角色属性总表!AN:AP,2,FALSE)</f>
        <v>3249.9999999999991</v>
      </c>
      <c r="AP12">
        <f>VLOOKUP(AM12,角色属性总表!AN:AP,3,FALSE)</f>
        <v>12133.33333333333</v>
      </c>
      <c r="AQ12">
        <f>VLOOKUP(AM12,角色属性总表!I:Q,4,FALSE)</f>
        <v>4555.1941649996079</v>
      </c>
      <c r="AS12">
        <v>8</v>
      </c>
      <c r="AT12">
        <f>AO12/角色属性总表!$C$34*AT$3</f>
        <v>278.5714285714285</v>
      </c>
      <c r="AU12">
        <f>AP12/角色属性总表!C$35*AU$3</f>
        <v>291.19999999999993</v>
      </c>
      <c r="AV12">
        <f t="shared" si="11"/>
        <v>1299.9999999999998</v>
      </c>
      <c r="AW12">
        <f>VLOOKUP(AM12,角色属性总表!Y:AB,4,FALSE)/AW$3</f>
        <v>97.22</v>
      </c>
      <c r="AX12">
        <f t="shared" si="12"/>
        <v>1299.9999999999998</v>
      </c>
      <c r="AY12">
        <f t="shared" si="13"/>
        <v>4853.3333333333321</v>
      </c>
      <c r="AZ12">
        <v>800</v>
      </c>
      <c r="BA12" s="39">
        <f>AU12*角色属性总表!$C$40</f>
        <v>873.5999999999998</v>
      </c>
      <c r="BB12" s="39">
        <f t="shared" si="14"/>
        <v>1673.6</v>
      </c>
    </row>
    <row r="13" spans="1:65" x14ac:dyDescent="0.15">
      <c r="A13" s="1">
        <v>9</v>
      </c>
      <c r="B13" s="1">
        <f t="shared" si="0"/>
        <v>3</v>
      </c>
      <c r="C13" s="1">
        <f t="shared" si="1"/>
        <v>2</v>
      </c>
      <c r="D13" s="1">
        <f t="shared" si="2"/>
        <v>3</v>
      </c>
      <c r="E13" s="1">
        <f t="shared" si="3"/>
        <v>0</v>
      </c>
      <c r="F13" s="1">
        <f t="shared" si="4"/>
        <v>242</v>
      </c>
      <c r="G13" s="1">
        <f t="shared" si="5"/>
        <v>0</v>
      </c>
      <c r="H13" s="1">
        <v>0</v>
      </c>
      <c r="I13" s="1">
        <f t="shared" si="6"/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 t="str">
        <f t="shared" si="7"/>
        <v>勇气靴子</v>
      </c>
      <c r="X13" s="1"/>
      <c r="Y13" s="1"/>
      <c r="Z13" s="1">
        <f t="shared" si="8"/>
        <v>2</v>
      </c>
      <c r="AA13" s="1">
        <f t="shared" si="9"/>
        <v>1</v>
      </c>
      <c r="AB13" s="1">
        <f t="shared" si="10"/>
        <v>3</v>
      </c>
      <c r="AC13" s="42">
        <v>150</v>
      </c>
      <c r="AD13" s="42">
        <v>17</v>
      </c>
      <c r="AE13">
        <f>INT(VLOOKUP(Z13,AK:AO,5,FALSE)/6*角色属性总表!$C$38)</f>
        <v>45</v>
      </c>
      <c r="AG13">
        <f t="shared" si="15"/>
        <v>2</v>
      </c>
      <c r="AH13">
        <f t="shared" si="16"/>
        <v>3</v>
      </c>
      <c r="AZ13" s="39"/>
      <c r="BA13" s="39"/>
      <c r="BB13" s="39"/>
      <c r="BF13">
        <f>SUM(BF5:BF10)</f>
        <v>1</v>
      </c>
      <c r="BG13">
        <f t="shared" ref="BG13:BM13" si="18">SUM(BG5:BG10)</f>
        <v>1</v>
      </c>
      <c r="BH13">
        <f t="shared" si="18"/>
        <v>1</v>
      </c>
      <c r="BI13">
        <f t="shared" si="18"/>
        <v>1</v>
      </c>
      <c r="BJ13">
        <f t="shared" si="18"/>
        <v>1</v>
      </c>
      <c r="BK13">
        <f t="shared" si="18"/>
        <v>1</v>
      </c>
      <c r="BL13">
        <f t="shared" si="18"/>
        <v>0</v>
      </c>
      <c r="BM13">
        <f t="shared" si="18"/>
        <v>1</v>
      </c>
    </row>
    <row r="14" spans="1:65" x14ac:dyDescent="0.15">
      <c r="A14" s="1">
        <v>10</v>
      </c>
      <c r="B14" s="1">
        <f t="shared" si="0"/>
        <v>4</v>
      </c>
      <c r="C14" s="1">
        <f t="shared" si="1"/>
        <v>3</v>
      </c>
      <c r="D14" s="1">
        <f t="shared" si="2"/>
        <v>3</v>
      </c>
      <c r="E14" s="1">
        <f t="shared" si="3"/>
        <v>43</v>
      </c>
      <c r="F14" s="1">
        <f t="shared" si="4"/>
        <v>0</v>
      </c>
      <c r="G14" s="1">
        <f t="shared" si="5"/>
        <v>0</v>
      </c>
      <c r="H14" s="1">
        <v>0</v>
      </c>
      <c r="I14" s="1">
        <f t="shared" si="6"/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 t="str">
        <f t="shared" si="7"/>
        <v>勇气项链</v>
      </c>
      <c r="X14" s="1"/>
      <c r="Y14" s="1"/>
      <c r="Z14" s="1">
        <f t="shared" si="8"/>
        <v>2</v>
      </c>
      <c r="AA14" s="1">
        <f t="shared" si="9"/>
        <v>1</v>
      </c>
      <c r="AB14" s="1">
        <f t="shared" si="10"/>
        <v>4</v>
      </c>
      <c r="AC14" s="42">
        <v>150</v>
      </c>
      <c r="AD14" s="42">
        <v>17</v>
      </c>
      <c r="AE14">
        <f>INT(VLOOKUP(Z14,AK:AO,5,FALSE)/6*角色属性总表!$C$38)</f>
        <v>45</v>
      </c>
      <c r="AG14">
        <f t="shared" si="15"/>
        <v>2</v>
      </c>
      <c r="AH14">
        <f t="shared" si="16"/>
        <v>4</v>
      </c>
      <c r="AZ14" s="39"/>
      <c r="BA14" s="39"/>
      <c r="BB14" s="39"/>
    </row>
    <row r="15" spans="1:65" x14ac:dyDescent="0.15">
      <c r="A15" s="1">
        <v>11</v>
      </c>
      <c r="B15" s="1">
        <f t="shared" si="0"/>
        <v>4</v>
      </c>
      <c r="C15" s="1">
        <f t="shared" si="1"/>
        <v>2</v>
      </c>
      <c r="D15" s="1">
        <f t="shared" si="2"/>
        <v>4</v>
      </c>
      <c r="E15" s="1">
        <f t="shared" si="3"/>
        <v>0</v>
      </c>
      <c r="F15" s="1">
        <f t="shared" si="4"/>
        <v>161</v>
      </c>
      <c r="G15" s="1">
        <f t="shared" si="5"/>
        <v>0</v>
      </c>
      <c r="H15" s="1">
        <v>0</v>
      </c>
      <c r="I15" s="1">
        <f t="shared" si="6"/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 t="str">
        <f t="shared" si="7"/>
        <v>勇气护腰</v>
      </c>
      <c r="X15" s="1"/>
      <c r="Y15" s="1"/>
      <c r="Z15" s="1">
        <f t="shared" si="8"/>
        <v>2</v>
      </c>
      <c r="AA15" s="1">
        <f t="shared" si="9"/>
        <v>1</v>
      </c>
      <c r="AB15" s="1">
        <f t="shared" si="10"/>
        <v>5</v>
      </c>
      <c r="AC15" s="42">
        <v>150</v>
      </c>
      <c r="AD15" s="42">
        <v>17</v>
      </c>
      <c r="AE15">
        <f>INT(VLOOKUP(Z15,AK:AO,5,FALSE)/6*角色属性总表!$C$38)</f>
        <v>45</v>
      </c>
      <c r="AG15">
        <f t="shared" si="15"/>
        <v>2</v>
      </c>
      <c r="AH15">
        <f t="shared" si="16"/>
        <v>5</v>
      </c>
    </row>
    <row r="16" spans="1:65" x14ac:dyDescent="0.15">
      <c r="A16" s="1">
        <v>12</v>
      </c>
      <c r="B16" s="1">
        <f t="shared" si="0"/>
        <v>4</v>
      </c>
      <c r="C16" s="1">
        <f t="shared" si="1"/>
        <v>3</v>
      </c>
      <c r="D16" s="1">
        <f t="shared" si="2"/>
        <v>4</v>
      </c>
      <c r="E16" s="1">
        <f t="shared" si="3"/>
        <v>0</v>
      </c>
      <c r="F16" s="1">
        <f t="shared" si="4"/>
        <v>0</v>
      </c>
      <c r="G16" s="1">
        <f t="shared" si="5"/>
        <v>108</v>
      </c>
      <c r="H16" s="1">
        <v>0</v>
      </c>
      <c r="I16" s="1">
        <f t="shared" si="6"/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 t="str">
        <f t="shared" si="7"/>
        <v>勇气戒指</v>
      </c>
      <c r="X16" s="1"/>
      <c r="Y16" s="1"/>
      <c r="Z16" s="1">
        <f t="shared" si="8"/>
        <v>2</v>
      </c>
      <c r="AA16" s="1">
        <f t="shared" si="9"/>
        <v>1</v>
      </c>
      <c r="AB16" s="1">
        <f t="shared" si="10"/>
        <v>6</v>
      </c>
      <c r="AC16" s="42">
        <v>150</v>
      </c>
      <c r="AD16" s="42">
        <v>16</v>
      </c>
      <c r="AE16">
        <f>INT(VLOOKUP(Z16,AK:AO,5,FALSE)/6*角色属性总表!$C$38)</f>
        <v>45</v>
      </c>
      <c r="AG16">
        <f t="shared" si="15"/>
        <v>2</v>
      </c>
      <c r="AH16">
        <f t="shared" si="16"/>
        <v>6</v>
      </c>
    </row>
    <row r="17" spans="1:60" x14ac:dyDescent="0.15">
      <c r="A17" s="1">
        <v>13</v>
      </c>
      <c r="B17" s="1">
        <f t="shared" si="0"/>
        <v>7</v>
      </c>
      <c r="C17" s="1">
        <f t="shared" si="1"/>
        <v>4</v>
      </c>
      <c r="D17" s="1">
        <f t="shared" si="2"/>
        <v>6</v>
      </c>
      <c r="E17" s="1">
        <f t="shared" si="3"/>
        <v>115</v>
      </c>
      <c r="F17" s="1">
        <f t="shared" si="4"/>
        <v>0</v>
      </c>
      <c r="G17" s="1">
        <f t="shared" si="5"/>
        <v>0</v>
      </c>
      <c r="H17" s="1">
        <v>0</v>
      </c>
      <c r="I17" s="1">
        <f t="shared" si="6"/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 t="str">
        <f t="shared" si="7"/>
        <v>坚毅头盔</v>
      </c>
      <c r="X17" s="1"/>
      <c r="Y17" s="1"/>
      <c r="Z17" s="1">
        <f t="shared" si="8"/>
        <v>3</v>
      </c>
      <c r="AA17" s="1">
        <f t="shared" si="9"/>
        <v>20</v>
      </c>
      <c r="AB17" s="1">
        <f t="shared" si="10"/>
        <v>1</v>
      </c>
      <c r="AC17" s="42">
        <v>175</v>
      </c>
      <c r="AD17" s="42">
        <v>17</v>
      </c>
      <c r="AE17">
        <f>INT(VLOOKUP(Z17,AK:AO,5,FALSE)/6*角色属性总表!$C$38)</f>
        <v>80</v>
      </c>
      <c r="AG17">
        <f t="shared" si="15"/>
        <v>3</v>
      </c>
      <c r="AH17">
        <f t="shared" si="16"/>
        <v>1</v>
      </c>
    </row>
    <row r="18" spans="1:60" x14ac:dyDescent="0.15">
      <c r="A18" s="1">
        <v>14</v>
      </c>
      <c r="B18" s="1">
        <f t="shared" si="0"/>
        <v>7</v>
      </c>
      <c r="C18" s="1">
        <f t="shared" si="1"/>
        <v>3</v>
      </c>
      <c r="D18" s="1">
        <f t="shared" si="2"/>
        <v>12</v>
      </c>
      <c r="E18" s="1">
        <f t="shared" si="3"/>
        <v>0</v>
      </c>
      <c r="F18" s="1">
        <f t="shared" si="4"/>
        <v>0</v>
      </c>
      <c r="G18" s="1">
        <f t="shared" si="5"/>
        <v>0</v>
      </c>
      <c r="H18" s="1">
        <v>0</v>
      </c>
      <c r="I18" s="1">
        <f t="shared" si="6"/>
        <v>200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 t="str">
        <f t="shared" si="7"/>
        <v>坚毅胸甲</v>
      </c>
      <c r="X18" s="1"/>
      <c r="Y18" s="1"/>
      <c r="Z18" s="1">
        <f t="shared" si="8"/>
        <v>3</v>
      </c>
      <c r="AA18" s="1">
        <f t="shared" si="9"/>
        <v>20</v>
      </c>
      <c r="AB18" s="1">
        <f t="shared" si="10"/>
        <v>2</v>
      </c>
      <c r="AC18" s="42">
        <v>175</v>
      </c>
      <c r="AD18" s="42">
        <v>16</v>
      </c>
      <c r="AE18">
        <f>INT(VLOOKUP(Z18,AK:AO,5,FALSE)/6*角色属性总表!$C$38)</f>
        <v>80</v>
      </c>
      <c r="AG18">
        <f t="shared" si="15"/>
        <v>3</v>
      </c>
      <c r="AH18">
        <f t="shared" si="16"/>
        <v>2</v>
      </c>
    </row>
    <row r="19" spans="1:60" x14ac:dyDescent="0.15">
      <c r="A19" s="1">
        <v>15</v>
      </c>
      <c r="B19" s="1">
        <f t="shared" si="0"/>
        <v>6</v>
      </c>
      <c r="C19" s="1">
        <f t="shared" si="1"/>
        <v>3</v>
      </c>
      <c r="D19" s="1">
        <f t="shared" si="2"/>
        <v>5</v>
      </c>
      <c r="E19" s="1">
        <f t="shared" si="3"/>
        <v>0</v>
      </c>
      <c r="F19" s="1">
        <f t="shared" si="4"/>
        <v>430</v>
      </c>
      <c r="G19" s="1">
        <f t="shared" si="5"/>
        <v>0</v>
      </c>
      <c r="H19" s="1">
        <v>0</v>
      </c>
      <c r="I19" s="1">
        <f t="shared" si="6"/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 t="str">
        <f t="shared" si="7"/>
        <v>坚毅靴子</v>
      </c>
      <c r="X19" s="1"/>
      <c r="Y19" s="1"/>
      <c r="Z19" s="1">
        <f t="shared" si="8"/>
        <v>3</v>
      </c>
      <c r="AA19" s="1">
        <f t="shared" si="9"/>
        <v>20</v>
      </c>
      <c r="AB19" s="1">
        <f t="shared" si="10"/>
        <v>3</v>
      </c>
      <c r="AC19" s="42">
        <v>175</v>
      </c>
      <c r="AD19" s="42">
        <v>17</v>
      </c>
      <c r="AE19">
        <f>INT(VLOOKUP(Z19,AK:AO,5,FALSE)/6*角色属性总表!$C$38)</f>
        <v>80</v>
      </c>
      <c r="AG19">
        <f t="shared" si="15"/>
        <v>3</v>
      </c>
      <c r="AH19">
        <f t="shared" si="16"/>
        <v>3</v>
      </c>
    </row>
    <row r="20" spans="1:60" x14ac:dyDescent="0.15">
      <c r="A20" s="1">
        <v>16</v>
      </c>
      <c r="B20" s="1">
        <f t="shared" si="0"/>
        <v>7</v>
      </c>
      <c r="C20" s="1">
        <f t="shared" si="1"/>
        <v>5</v>
      </c>
      <c r="D20" s="1">
        <f t="shared" si="2"/>
        <v>6</v>
      </c>
      <c r="E20" s="1">
        <f t="shared" si="3"/>
        <v>77</v>
      </c>
      <c r="F20" s="1">
        <f t="shared" si="4"/>
        <v>0</v>
      </c>
      <c r="G20" s="1">
        <f t="shared" si="5"/>
        <v>0</v>
      </c>
      <c r="H20" s="1">
        <v>0</v>
      </c>
      <c r="I20" s="1">
        <f t="shared" si="6"/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 t="str">
        <f t="shared" si="7"/>
        <v>坚毅项链</v>
      </c>
      <c r="X20" s="1"/>
      <c r="Y20" s="1"/>
      <c r="Z20" s="1">
        <f t="shared" si="8"/>
        <v>3</v>
      </c>
      <c r="AA20" s="1">
        <f t="shared" si="9"/>
        <v>20</v>
      </c>
      <c r="AB20" s="1">
        <f t="shared" si="10"/>
        <v>4</v>
      </c>
      <c r="AC20" s="42">
        <v>175</v>
      </c>
      <c r="AD20" s="42">
        <v>17</v>
      </c>
      <c r="AE20">
        <f>INT(VLOOKUP(Z20,AK:AO,5,FALSE)/6*角色属性总表!$C$38)</f>
        <v>80</v>
      </c>
      <c r="AG20">
        <f t="shared" si="15"/>
        <v>3</v>
      </c>
      <c r="AH20">
        <f t="shared" si="16"/>
        <v>4</v>
      </c>
    </row>
    <row r="21" spans="1:60" x14ac:dyDescent="0.15">
      <c r="A21" s="1">
        <v>17</v>
      </c>
      <c r="B21" s="1">
        <f t="shared" si="0"/>
        <v>7</v>
      </c>
      <c r="C21" s="1">
        <f t="shared" si="1"/>
        <v>3</v>
      </c>
      <c r="D21" s="1">
        <f t="shared" si="2"/>
        <v>7</v>
      </c>
      <c r="E21" s="1">
        <f t="shared" si="3"/>
        <v>0</v>
      </c>
      <c r="F21" s="1">
        <f t="shared" si="4"/>
        <v>287</v>
      </c>
      <c r="G21" s="1">
        <f t="shared" si="5"/>
        <v>0</v>
      </c>
      <c r="H21" s="1">
        <v>0</v>
      </c>
      <c r="I21" s="1">
        <f t="shared" si="6"/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 t="str">
        <f t="shared" si="7"/>
        <v>坚毅护腰</v>
      </c>
      <c r="X21" s="1"/>
      <c r="Y21" s="1"/>
      <c r="Z21" s="1">
        <f t="shared" si="8"/>
        <v>3</v>
      </c>
      <c r="AA21" s="1">
        <f t="shared" si="9"/>
        <v>20</v>
      </c>
      <c r="AB21" s="1">
        <f t="shared" si="10"/>
        <v>5</v>
      </c>
      <c r="AC21" s="42">
        <v>175</v>
      </c>
      <c r="AD21" s="42">
        <v>17</v>
      </c>
      <c r="AE21">
        <f>INT(VLOOKUP(Z21,AK:AO,5,FALSE)/6*角色属性总表!$C$38)</f>
        <v>80</v>
      </c>
      <c r="AG21">
        <f t="shared" si="15"/>
        <v>3</v>
      </c>
      <c r="AH21">
        <f t="shared" si="16"/>
        <v>5</v>
      </c>
    </row>
    <row r="22" spans="1:60" x14ac:dyDescent="0.15">
      <c r="A22" s="1">
        <v>18</v>
      </c>
      <c r="B22" s="1">
        <f t="shared" si="0"/>
        <v>7</v>
      </c>
      <c r="C22" s="1">
        <f t="shared" si="1"/>
        <v>5</v>
      </c>
      <c r="D22" s="1">
        <f t="shared" si="2"/>
        <v>7</v>
      </c>
      <c r="E22" s="1">
        <f t="shared" si="3"/>
        <v>0</v>
      </c>
      <c r="F22" s="1">
        <f t="shared" si="4"/>
        <v>0</v>
      </c>
      <c r="G22" s="1">
        <f t="shared" si="5"/>
        <v>192</v>
      </c>
      <c r="H22" s="1">
        <v>0</v>
      </c>
      <c r="I22" s="1">
        <f t="shared" si="6"/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 t="str">
        <f t="shared" si="7"/>
        <v>坚毅戒指</v>
      </c>
      <c r="X22" s="1"/>
      <c r="Y22" s="1"/>
      <c r="Z22" s="1">
        <f t="shared" si="8"/>
        <v>3</v>
      </c>
      <c r="AA22" s="1">
        <f t="shared" si="9"/>
        <v>20</v>
      </c>
      <c r="AB22" s="1">
        <f t="shared" si="10"/>
        <v>6</v>
      </c>
      <c r="AC22" s="42">
        <v>175</v>
      </c>
      <c r="AD22" s="42">
        <v>16</v>
      </c>
      <c r="AE22">
        <f>INT(VLOOKUP(Z22,AK:AO,5,FALSE)/6*角色属性总表!$C$38)</f>
        <v>80</v>
      </c>
      <c r="AG22">
        <f t="shared" si="15"/>
        <v>3</v>
      </c>
      <c r="AH22">
        <f t="shared" si="16"/>
        <v>6</v>
      </c>
    </row>
    <row r="23" spans="1:60" x14ac:dyDescent="0.15">
      <c r="A23" s="1">
        <v>19</v>
      </c>
      <c r="B23" s="1">
        <f t="shared" si="0"/>
        <v>13</v>
      </c>
      <c r="C23" s="1">
        <f t="shared" si="1"/>
        <v>6</v>
      </c>
      <c r="D23" s="1">
        <f t="shared" si="2"/>
        <v>11</v>
      </c>
      <c r="E23" s="1">
        <f t="shared" si="3"/>
        <v>220</v>
      </c>
      <c r="F23" s="1">
        <f t="shared" si="4"/>
        <v>0</v>
      </c>
      <c r="G23" s="1">
        <f t="shared" si="5"/>
        <v>0</v>
      </c>
      <c r="H23" s="1">
        <v>0</v>
      </c>
      <c r="I23" s="1">
        <f t="shared" si="6"/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 t="str">
        <f t="shared" si="7"/>
        <v>天鹰头盔</v>
      </c>
      <c r="X23" s="1"/>
      <c r="Y23" s="1"/>
      <c r="Z23" s="1">
        <f t="shared" si="8"/>
        <v>4</v>
      </c>
      <c r="AA23" s="1">
        <f t="shared" si="9"/>
        <v>30</v>
      </c>
      <c r="AB23" s="1">
        <f t="shared" si="10"/>
        <v>1</v>
      </c>
      <c r="AC23" s="42">
        <v>200</v>
      </c>
      <c r="AD23" s="42">
        <v>20</v>
      </c>
      <c r="AE23">
        <f>INT(VLOOKUP(Z23,AK:AO,5,FALSE)/6*角色属性总表!$C$38)</f>
        <v>152</v>
      </c>
      <c r="AG23">
        <f t="shared" si="15"/>
        <v>4</v>
      </c>
      <c r="AH23">
        <f t="shared" si="16"/>
        <v>1</v>
      </c>
    </row>
    <row r="24" spans="1:60" x14ac:dyDescent="0.15">
      <c r="A24" s="1">
        <v>20</v>
      </c>
      <c r="B24" s="1">
        <f t="shared" si="0"/>
        <v>14</v>
      </c>
      <c r="C24" s="1">
        <f t="shared" si="1"/>
        <v>5</v>
      </c>
      <c r="D24" s="1">
        <f t="shared" si="2"/>
        <v>23</v>
      </c>
      <c r="E24" s="1">
        <f t="shared" si="3"/>
        <v>0</v>
      </c>
      <c r="F24" s="1">
        <f t="shared" si="4"/>
        <v>0</v>
      </c>
      <c r="G24" s="1">
        <f t="shared" si="5"/>
        <v>0</v>
      </c>
      <c r="H24" s="1">
        <v>0</v>
      </c>
      <c r="I24" s="1">
        <f t="shared" si="6"/>
        <v>300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 t="str">
        <f t="shared" si="7"/>
        <v>天鹰胸甲</v>
      </c>
      <c r="X24" s="1"/>
      <c r="Y24" s="1"/>
      <c r="Z24" s="1">
        <f t="shared" si="8"/>
        <v>4</v>
      </c>
      <c r="AA24" s="1">
        <f t="shared" si="9"/>
        <v>30</v>
      </c>
      <c r="AB24" s="1">
        <f t="shared" si="10"/>
        <v>2</v>
      </c>
      <c r="AC24" s="42">
        <v>200</v>
      </c>
      <c r="AD24" s="42">
        <v>10</v>
      </c>
      <c r="AE24">
        <f>INT(VLOOKUP(Z24,AK:AO,5,FALSE)/6*角色属性总表!$C$38)</f>
        <v>152</v>
      </c>
      <c r="AG24">
        <f t="shared" si="15"/>
        <v>4</v>
      </c>
      <c r="AH24">
        <f t="shared" si="16"/>
        <v>2</v>
      </c>
    </row>
    <row r="25" spans="1:60" x14ac:dyDescent="0.15">
      <c r="A25" s="1">
        <v>21</v>
      </c>
      <c r="B25" s="1">
        <f t="shared" si="0"/>
        <v>11</v>
      </c>
      <c r="C25" s="1">
        <f t="shared" si="1"/>
        <v>5</v>
      </c>
      <c r="D25" s="1">
        <f t="shared" si="2"/>
        <v>10</v>
      </c>
      <c r="E25" s="1">
        <f t="shared" si="3"/>
        <v>0</v>
      </c>
      <c r="F25" s="1">
        <f t="shared" si="4"/>
        <v>820</v>
      </c>
      <c r="G25" s="1">
        <f t="shared" si="5"/>
        <v>0</v>
      </c>
      <c r="H25" s="1">
        <v>0</v>
      </c>
      <c r="I25" s="1">
        <f t="shared" si="6"/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 t="str">
        <f t="shared" si="7"/>
        <v>天鹰靴子</v>
      </c>
      <c r="X25" s="1"/>
      <c r="Y25" s="1"/>
      <c r="Z25" s="1">
        <f t="shared" si="8"/>
        <v>4</v>
      </c>
      <c r="AA25" s="1">
        <f t="shared" si="9"/>
        <v>30</v>
      </c>
      <c r="AB25" s="1">
        <f t="shared" si="10"/>
        <v>3</v>
      </c>
      <c r="AC25" s="42">
        <v>200</v>
      </c>
      <c r="AD25" s="42">
        <v>15</v>
      </c>
      <c r="AE25">
        <f>INT(VLOOKUP(Z25,AK:AO,5,FALSE)/6*角色属性总表!$C$38)</f>
        <v>152</v>
      </c>
      <c r="AG25">
        <f t="shared" si="15"/>
        <v>4</v>
      </c>
      <c r="AH25">
        <f t="shared" si="16"/>
        <v>3</v>
      </c>
    </row>
    <row r="26" spans="1:60" x14ac:dyDescent="0.15">
      <c r="A26" s="1">
        <v>22</v>
      </c>
      <c r="B26" s="1">
        <f t="shared" si="0"/>
        <v>14</v>
      </c>
      <c r="C26" s="1">
        <f t="shared" si="1"/>
        <v>8</v>
      </c>
      <c r="D26" s="1">
        <f t="shared" si="2"/>
        <v>11</v>
      </c>
      <c r="E26" s="1">
        <f t="shared" si="3"/>
        <v>146</v>
      </c>
      <c r="F26" s="1">
        <f t="shared" si="4"/>
        <v>0</v>
      </c>
      <c r="G26" s="1">
        <f t="shared" si="5"/>
        <v>0</v>
      </c>
      <c r="H26" s="1">
        <v>0</v>
      </c>
      <c r="I26" s="1">
        <f t="shared" si="6"/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 t="str">
        <f t="shared" si="7"/>
        <v>天鹰项链</v>
      </c>
      <c r="X26" s="1"/>
      <c r="Y26" s="1"/>
      <c r="Z26" s="1">
        <f t="shared" si="8"/>
        <v>4</v>
      </c>
      <c r="AA26" s="1">
        <f t="shared" si="9"/>
        <v>30</v>
      </c>
      <c r="AB26" s="1">
        <f t="shared" si="10"/>
        <v>4</v>
      </c>
      <c r="AC26" s="42">
        <v>200</v>
      </c>
      <c r="AD26" s="42">
        <v>20</v>
      </c>
      <c r="AE26">
        <f>INT(VLOOKUP(Z26,AK:AO,5,FALSE)/6*角色属性总表!$C$38)</f>
        <v>152</v>
      </c>
      <c r="AG26">
        <f t="shared" si="15"/>
        <v>4</v>
      </c>
      <c r="AH26">
        <f t="shared" si="16"/>
        <v>4</v>
      </c>
      <c r="BD26" s="40"/>
      <c r="BF26" s="40"/>
      <c r="BG26" s="40"/>
      <c r="BH26" s="40"/>
    </row>
    <row r="27" spans="1:60" x14ac:dyDescent="0.15">
      <c r="A27" s="1">
        <v>23</v>
      </c>
      <c r="B27" s="1">
        <f t="shared" si="0"/>
        <v>13</v>
      </c>
      <c r="C27" s="1">
        <f t="shared" si="1"/>
        <v>5</v>
      </c>
      <c r="D27" s="1">
        <f t="shared" si="2"/>
        <v>13</v>
      </c>
      <c r="E27" s="1">
        <f t="shared" si="3"/>
        <v>0</v>
      </c>
      <c r="F27" s="1">
        <f t="shared" si="4"/>
        <v>547</v>
      </c>
      <c r="G27" s="1">
        <f t="shared" si="5"/>
        <v>0</v>
      </c>
      <c r="H27" s="1">
        <v>0</v>
      </c>
      <c r="I27" s="1">
        <f t="shared" si="6"/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 t="str">
        <f t="shared" si="7"/>
        <v>天鹰护腰</v>
      </c>
      <c r="X27" s="1"/>
      <c r="Y27" s="1"/>
      <c r="Z27" s="1">
        <f t="shared" si="8"/>
        <v>4</v>
      </c>
      <c r="AA27" s="1">
        <f t="shared" si="9"/>
        <v>30</v>
      </c>
      <c r="AB27" s="1">
        <f t="shared" si="10"/>
        <v>5</v>
      </c>
      <c r="AC27" s="42">
        <v>200</v>
      </c>
      <c r="AD27" s="42">
        <v>15</v>
      </c>
      <c r="AE27">
        <f>INT(VLOOKUP(Z27,AK:AO,5,FALSE)/6*角色属性总表!$C$38)</f>
        <v>152</v>
      </c>
      <c r="AG27">
        <f t="shared" si="15"/>
        <v>4</v>
      </c>
      <c r="AH27">
        <f t="shared" si="16"/>
        <v>5</v>
      </c>
      <c r="BD27" s="40"/>
      <c r="BE27" s="40"/>
      <c r="BF27" s="40"/>
      <c r="BG27" s="40"/>
      <c r="BH27" s="40"/>
    </row>
    <row r="28" spans="1:60" x14ac:dyDescent="0.15">
      <c r="A28" s="1">
        <v>24</v>
      </c>
      <c r="B28" s="1">
        <f t="shared" si="0"/>
        <v>13</v>
      </c>
      <c r="C28" s="1">
        <f t="shared" si="1"/>
        <v>7</v>
      </c>
      <c r="D28" s="1">
        <f t="shared" si="2"/>
        <v>13</v>
      </c>
      <c r="E28" s="1">
        <f t="shared" si="3"/>
        <v>0</v>
      </c>
      <c r="F28" s="1">
        <f t="shared" si="4"/>
        <v>0</v>
      </c>
      <c r="G28" s="1">
        <f t="shared" si="5"/>
        <v>366</v>
      </c>
      <c r="H28" s="1">
        <v>0</v>
      </c>
      <c r="I28" s="1">
        <f t="shared" si="6"/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 t="str">
        <f t="shared" si="7"/>
        <v>天鹰戒指</v>
      </c>
      <c r="X28" s="1"/>
      <c r="Y28" s="1"/>
      <c r="Z28" s="1">
        <f t="shared" si="8"/>
        <v>4</v>
      </c>
      <c r="AA28" s="1">
        <f t="shared" si="9"/>
        <v>30</v>
      </c>
      <c r="AB28" s="1">
        <f t="shared" si="10"/>
        <v>6</v>
      </c>
      <c r="AC28" s="42">
        <v>200</v>
      </c>
      <c r="AD28" s="42">
        <v>20</v>
      </c>
      <c r="AE28">
        <f>INT(VLOOKUP(Z28,AK:AO,5,FALSE)/6*角色属性总表!$C$38)</f>
        <v>152</v>
      </c>
      <c r="AG28">
        <f t="shared" si="15"/>
        <v>4</v>
      </c>
      <c r="AH28">
        <f t="shared" si="16"/>
        <v>6</v>
      </c>
      <c r="BD28" s="40"/>
      <c r="BE28" s="40"/>
      <c r="BF28" s="40"/>
      <c r="BG28" s="40"/>
      <c r="BH28" s="40"/>
    </row>
    <row r="29" spans="1:60" x14ac:dyDescent="0.15">
      <c r="A29" s="1">
        <v>25</v>
      </c>
      <c r="B29" s="1">
        <f t="shared" si="0"/>
        <v>19</v>
      </c>
      <c r="C29" s="1">
        <f t="shared" si="1"/>
        <v>8</v>
      </c>
      <c r="D29" s="1">
        <f t="shared" si="2"/>
        <v>17</v>
      </c>
      <c r="E29" s="1">
        <f t="shared" si="3"/>
        <v>324</v>
      </c>
      <c r="F29" s="1">
        <f t="shared" si="4"/>
        <v>0</v>
      </c>
      <c r="G29" s="1">
        <f t="shared" si="5"/>
        <v>0</v>
      </c>
      <c r="H29" s="1">
        <v>0</v>
      </c>
      <c r="I29" s="1">
        <f t="shared" si="6"/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 t="str">
        <f t="shared" si="7"/>
        <v>巨熊头盔</v>
      </c>
      <c r="X29" s="1"/>
      <c r="Y29" s="1"/>
      <c r="Z29" s="1">
        <f t="shared" si="8"/>
        <v>5</v>
      </c>
      <c r="AA29" s="1">
        <f t="shared" si="9"/>
        <v>40</v>
      </c>
      <c r="AB29" s="1">
        <f t="shared" si="10"/>
        <v>1</v>
      </c>
      <c r="AC29" s="42">
        <v>225</v>
      </c>
      <c r="AD29" s="42">
        <v>21</v>
      </c>
      <c r="AE29">
        <f>INT(VLOOKUP(Z29,AK:AO,5,FALSE)/6*角色属性总表!$C$38)</f>
        <v>225</v>
      </c>
      <c r="AG29">
        <f t="shared" si="15"/>
        <v>5</v>
      </c>
      <c r="AH29">
        <f t="shared" si="16"/>
        <v>1</v>
      </c>
      <c r="BD29" s="40"/>
      <c r="BE29" s="40"/>
      <c r="BF29" s="40"/>
      <c r="BG29" s="40"/>
      <c r="BH29" s="40"/>
    </row>
    <row r="30" spans="1:60" x14ac:dyDescent="0.15">
      <c r="A30" s="1">
        <v>26</v>
      </c>
      <c r="B30" s="1">
        <f t="shared" si="0"/>
        <v>21</v>
      </c>
      <c r="C30" s="1">
        <f t="shared" si="1"/>
        <v>7</v>
      </c>
      <c r="D30" s="1">
        <f t="shared" si="2"/>
        <v>34</v>
      </c>
      <c r="E30" s="1">
        <f t="shared" si="3"/>
        <v>0</v>
      </c>
      <c r="F30" s="1">
        <f t="shared" si="4"/>
        <v>0</v>
      </c>
      <c r="G30" s="1">
        <f t="shared" si="5"/>
        <v>0</v>
      </c>
      <c r="H30" s="1">
        <v>0</v>
      </c>
      <c r="I30" s="1">
        <f t="shared" si="6"/>
        <v>400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 t="str">
        <f t="shared" si="7"/>
        <v>巨熊胸甲</v>
      </c>
      <c r="X30" s="1"/>
      <c r="Y30" s="1"/>
      <c r="Z30" s="1">
        <f t="shared" si="8"/>
        <v>5</v>
      </c>
      <c r="AA30" s="1">
        <f t="shared" si="9"/>
        <v>40</v>
      </c>
      <c r="AB30" s="1">
        <f t="shared" si="10"/>
        <v>2</v>
      </c>
      <c r="AC30" s="42">
        <v>225</v>
      </c>
      <c r="AD30" s="42">
        <v>7</v>
      </c>
      <c r="AE30">
        <f>INT(VLOOKUP(Z30,AK:AO,5,FALSE)/6*角色属性总表!$C$38)</f>
        <v>225</v>
      </c>
      <c r="AG30">
        <f t="shared" si="15"/>
        <v>5</v>
      </c>
      <c r="AH30">
        <f t="shared" si="16"/>
        <v>2</v>
      </c>
      <c r="BD30" s="40"/>
      <c r="BE30" s="40"/>
      <c r="BF30" s="40"/>
      <c r="BG30" s="40"/>
      <c r="BH30" s="40"/>
    </row>
    <row r="31" spans="1:60" x14ac:dyDescent="0.15">
      <c r="A31" s="1">
        <v>27</v>
      </c>
      <c r="B31" s="1">
        <f t="shared" si="0"/>
        <v>16</v>
      </c>
      <c r="C31" s="1">
        <f t="shared" si="1"/>
        <v>7</v>
      </c>
      <c r="D31" s="1">
        <f t="shared" si="2"/>
        <v>15</v>
      </c>
      <c r="E31" s="1">
        <f t="shared" si="3"/>
        <v>0</v>
      </c>
      <c r="F31" s="1">
        <f t="shared" si="4"/>
        <v>1210</v>
      </c>
      <c r="G31" s="1">
        <f t="shared" si="5"/>
        <v>0</v>
      </c>
      <c r="H31" s="1">
        <v>0</v>
      </c>
      <c r="I31" s="1">
        <f t="shared" si="6"/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 t="str">
        <f t="shared" si="7"/>
        <v>巨熊靴子</v>
      </c>
      <c r="X31" s="1"/>
      <c r="Y31" s="1"/>
      <c r="Z31" s="1">
        <f t="shared" si="8"/>
        <v>5</v>
      </c>
      <c r="AA31" s="1">
        <f t="shared" si="9"/>
        <v>40</v>
      </c>
      <c r="AB31" s="1">
        <f t="shared" si="10"/>
        <v>3</v>
      </c>
      <c r="AC31" s="42">
        <v>225</v>
      </c>
      <c r="AD31" s="42">
        <v>15</v>
      </c>
      <c r="AE31">
        <f>INT(VLOOKUP(Z31,AK:AO,5,FALSE)/6*角色属性总表!$C$38)</f>
        <v>225</v>
      </c>
      <c r="AG31">
        <f t="shared" si="15"/>
        <v>5</v>
      </c>
      <c r="AH31">
        <f t="shared" si="16"/>
        <v>3</v>
      </c>
      <c r="BD31" s="40"/>
      <c r="BE31" s="40"/>
      <c r="BF31" s="40"/>
      <c r="BG31" s="40"/>
      <c r="BH31" s="40"/>
    </row>
    <row r="32" spans="1:60" x14ac:dyDescent="0.15">
      <c r="A32" s="1">
        <v>28</v>
      </c>
      <c r="B32" s="1">
        <f t="shared" si="0"/>
        <v>21</v>
      </c>
      <c r="C32" s="1">
        <f t="shared" si="1"/>
        <v>10</v>
      </c>
      <c r="D32" s="1">
        <f t="shared" si="2"/>
        <v>17</v>
      </c>
      <c r="E32" s="1">
        <f t="shared" si="3"/>
        <v>216</v>
      </c>
      <c r="F32" s="1">
        <f t="shared" si="4"/>
        <v>0</v>
      </c>
      <c r="G32" s="1">
        <f t="shared" si="5"/>
        <v>0</v>
      </c>
      <c r="H32" s="1">
        <v>0</v>
      </c>
      <c r="I32" s="1">
        <f t="shared" si="6"/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 t="str">
        <f t="shared" si="7"/>
        <v>巨熊项链</v>
      </c>
      <c r="X32" s="1"/>
      <c r="Y32" s="1"/>
      <c r="Z32" s="1">
        <f t="shared" si="8"/>
        <v>5</v>
      </c>
      <c r="AA32" s="1">
        <f t="shared" si="9"/>
        <v>40</v>
      </c>
      <c r="AB32" s="1">
        <f t="shared" si="10"/>
        <v>4</v>
      </c>
      <c r="AC32" s="42">
        <v>225</v>
      </c>
      <c r="AD32" s="42">
        <v>21</v>
      </c>
      <c r="AE32">
        <f>INT(VLOOKUP(Z32,AK:AO,5,FALSE)/6*角色属性总表!$C$38)</f>
        <v>225</v>
      </c>
      <c r="AG32">
        <f t="shared" si="15"/>
        <v>5</v>
      </c>
      <c r="AH32">
        <f t="shared" si="16"/>
        <v>4</v>
      </c>
    </row>
    <row r="33" spans="1:34" x14ac:dyDescent="0.15">
      <c r="A33" s="1">
        <v>29</v>
      </c>
      <c r="B33" s="1">
        <f t="shared" si="0"/>
        <v>20</v>
      </c>
      <c r="C33" s="1">
        <f t="shared" si="1"/>
        <v>7</v>
      </c>
      <c r="D33" s="1">
        <f t="shared" si="2"/>
        <v>19</v>
      </c>
      <c r="E33" s="1">
        <f t="shared" si="3"/>
        <v>0</v>
      </c>
      <c r="F33" s="1">
        <f t="shared" si="4"/>
        <v>806</v>
      </c>
      <c r="G33" s="1">
        <f t="shared" si="5"/>
        <v>0</v>
      </c>
      <c r="H33" s="1">
        <v>0</v>
      </c>
      <c r="I33" s="1">
        <f t="shared" si="6"/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 t="str">
        <f t="shared" si="7"/>
        <v>巨熊护腰</v>
      </c>
      <c r="X33" s="1"/>
      <c r="Y33" s="1"/>
      <c r="Z33" s="1">
        <f t="shared" si="8"/>
        <v>5</v>
      </c>
      <c r="AA33" s="1">
        <f t="shared" si="9"/>
        <v>40</v>
      </c>
      <c r="AB33" s="1">
        <f t="shared" si="10"/>
        <v>5</v>
      </c>
      <c r="AC33" s="42">
        <v>225</v>
      </c>
      <c r="AD33" s="42">
        <v>15</v>
      </c>
      <c r="AE33">
        <f>INT(VLOOKUP(Z33,AK:AO,5,FALSE)/6*角色属性总表!$C$38)</f>
        <v>225</v>
      </c>
      <c r="AG33">
        <f t="shared" si="15"/>
        <v>5</v>
      </c>
      <c r="AH33">
        <f t="shared" si="16"/>
        <v>5</v>
      </c>
    </row>
    <row r="34" spans="1:34" x14ac:dyDescent="0.15">
      <c r="A34" s="1">
        <v>30</v>
      </c>
      <c r="B34" s="1">
        <f t="shared" si="0"/>
        <v>20</v>
      </c>
      <c r="C34" s="1">
        <f t="shared" si="1"/>
        <v>9</v>
      </c>
      <c r="D34" s="1">
        <f t="shared" si="2"/>
        <v>19</v>
      </c>
      <c r="E34" s="1">
        <f t="shared" si="3"/>
        <v>0</v>
      </c>
      <c r="F34" s="1">
        <f t="shared" si="4"/>
        <v>0</v>
      </c>
      <c r="G34" s="1">
        <f t="shared" si="5"/>
        <v>540</v>
      </c>
      <c r="H34" s="1">
        <v>0</v>
      </c>
      <c r="I34" s="1">
        <f t="shared" si="6"/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 t="str">
        <f t="shared" si="7"/>
        <v>巨熊戒指</v>
      </c>
      <c r="X34" s="1"/>
      <c r="Y34" s="1"/>
      <c r="Z34" s="1">
        <f t="shared" si="8"/>
        <v>5</v>
      </c>
      <c r="AA34" s="1">
        <f t="shared" si="9"/>
        <v>40</v>
      </c>
      <c r="AB34" s="1">
        <f t="shared" si="10"/>
        <v>6</v>
      </c>
      <c r="AC34" s="42">
        <v>225</v>
      </c>
      <c r="AD34" s="42">
        <v>21</v>
      </c>
      <c r="AE34">
        <f>INT(VLOOKUP(Z34,AK:AO,5,FALSE)/6*角色属性总表!$C$38)</f>
        <v>225</v>
      </c>
      <c r="AG34">
        <f t="shared" si="15"/>
        <v>5</v>
      </c>
      <c r="AH34">
        <f t="shared" si="16"/>
        <v>6</v>
      </c>
    </row>
    <row r="35" spans="1:34" x14ac:dyDescent="0.15">
      <c r="A35" s="1">
        <v>31</v>
      </c>
      <c r="B35" s="1">
        <f t="shared" si="0"/>
        <v>26</v>
      </c>
      <c r="C35" s="1">
        <f t="shared" si="1"/>
        <v>10</v>
      </c>
      <c r="D35" s="1">
        <f t="shared" si="2"/>
        <v>24</v>
      </c>
      <c r="E35" s="1">
        <f t="shared" si="3"/>
        <v>450</v>
      </c>
      <c r="F35" s="1">
        <f t="shared" si="4"/>
        <v>0</v>
      </c>
      <c r="G35" s="1">
        <f t="shared" si="5"/>
        <v>0</v>
      </c>
      <c r="H35" s="1">
        <v>0</v>
      </c>
      <c r="I35" s="1">
        <f t="shared" si="6"/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 t="str">
        <f t="shared" si="7"/>
        <v>海蛇头盔</v>
      </c>
      <c r="X35" s="1"/>
      <c r="Y35" s="1"/>
      <c r="Z35" s="1">
        <f t="shared" si="8"/>
        <v>6</v>
      </c>
      <c r="AA35" s="1">
        <f t="shared" si="9"/>
        <v>50</v>
      </c>
      <c r="AB35" s="1">
        <f t="shared" si="10"/>
        <v>1</v>
      </c>
      <c r="AC35" s="42">
        <v>300</v>
      </c>
      <c r="AD35" s="42">
        <v>22</v>
      </c>
      <c r="AE35">
        <f>INT(VLOOKUP(Z35,AK:AO,5,FALSE)/6*角色属性总表!$C$38)</f>
        <v>312</v>
      </c>
      <c r="AG35">
        <f t="shared" si="15"/>
        <v>6</v>
      </c>
      <c r="AH35">
        <f t="shared" si="16"/>
        <v>1</v>
      </c>
    </row>
    <row r="36" spans="1:34" x14ac:dyDescent="0.15">
      <c r="A36" s="1">
        <v>32</v>
      </c>
      <c r="B36" s="1">
        <f t="shared" si="0"/>
        <v>29</v>
      </c>
      <c r="C36" s="1">
        <f t="shared" si="1"/>
        <v>9</v>
      </c>
      <c r="D36" s="1">
        <f t="shared" si="2"/>
        <v>47</v>
      </c>
      <c r="E36" s="1">
        <f t="shared" si="3"/>
        <v>0</v>
      </c>
      <c r="F36" s="1">
        <f t="shared" si="4"/>
        <v>0</v>
      </c>
      <c r="G36" s="1">
        <f t="shared" si="5"/>
        <v>0</v>
      </c>
      <c r="H36" s="1">
        <v>0</v>
      </c>
      <c r="I36" s="1">
        <f t="shared" si="6"/>
        <v>500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 t="str">
        <f t="shared" si="7"/>
        <v>海蛇胸甲</v>
      </c>
      <c r="X36" s="1"/>
      <c r="Y36" s="1"/>
      <c r="Z36" s="1">
        <f t="shared" si="8"/>
        <v>6</v>
      </c>
      <c r="AA36" s="1">
        <f t="shared" si="9"/>
        <v>50</v>
      </c>
      <c r="AB36" s="1">
        <f t="shared" si="10"/>
        <v>2</v>
      </c>
      <c r="AC36" s="42">
        <v>300</v>
      </c>
      <c r="AD36" s="42">
        <v>5</v>
      </c>
      <c r="AE36">
        <f>INT(VLOOKUP(Z36,AK:AO,5,FALSE)/6*角色属性总表!$C$38)</f>
        <v>312</v>
      </c>
      <c r="AG36">
        <f t="shared" si="15"/>
        <v>6</v>
      </c>
      <c r="AH36">
        <f t="shared" si="16"/>
        <v>2</v>
      </c>
    </row>
    <row r="37" spans="1:34" x14ac:dyDescent="0.15">
      <c r="A37" s="1">
        <v>33</v>
      </c>
      <c r="B37" s="1">
        <f t="shared" si="0"/>
        <v>23</v>
      </c>
      <c r="C37" s="1">
        <f t="shared" si="1"/>
        <v>9</v>
      </c>
      <c r="D37" s="1">
        <f t="shared" si="2"/>
        <v>20</v>
      </c>
      <c r="E37" s="1">
        <f t="shared" si="3"/>
        <v>0</v>
      </c>
      <c r="F37" s="1">
        <f t="shared" si="4"/>
        <v>1680</v>
      </c>
      <c r="G37" s="1">
        <f t="shared" si="5"/>
        <v>0</v>
      </c>
      <c r="H37" s="1">
        <v>0</v>
      </c>
      <c r="I37" s="1">
        <f t="shared" si="6"/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 t="str">
        <f t="shared" si="7"/>
        <v>海蛇靴子</v>
      </c>
      <c r="X37" s="1"/>
      <c r="Y37" s="1"/>
      <c r="Z37" s="1">
        <f t="shared" si="8"/>
        <v>6</v>
      </c>
      <c r="AA37" s="1">
        <f t="shared" si="9"/>
        <v>50</v>
      </c>
      <c r="AB37" s="1">
        <f t="shared" si="10"/>
        <v>3</v>
      </c>
      <c r="AC37" s="42">
        <v>300</v>
      </c>
      <c r="AD37" s="42">
        <v>15</v>
      </c>
      <c r="AE37">
        <f>INT(VLOOKUP(Z37,AK:AO,5,FALSE)/6*角色属性总表!$C$38)</f>
        <v>312</v>
      </c>
      <c r="AG37">
        <f t="shared" si="15"/>
        <v>6</v>
      </c>
      <c r="AH37">
        <f t="shared" si="16"/>
        <v>3</v>
      </c>
    </row>
    <row r="38" spans="1:34" x14ac:dyDescent="0.15">
      <c r="A38" s="1">
        <v>34</v>
      </c>
      <c r="B38" s="1">
        <f t="shared" si="0"/>
        <v>29</v>
      </c>
      <c r="C38" s="1">
        <f t="shared" si="1"/>
        <v>14</v>
      </c>
      <c r="D38" s="1">
        <f t="shared" si="2"/>
        <v>24</v>
      </c>
      <c r="E38" s="1">
        <f t="shared" si="3"/>
        <v>300</v>
      </c>
      <c r="F38" s="1">
        <f t="shared" si="4"/>
        <v>0</v>
      </c>
      <c r="G38" s="1">
        <f t="shared" si="5"/>
        <v>0</v>
      </c>
      <c r="H38" s="1">
        <v>0</v>
      </c>
      <c r="I38" s="1">
        <f t="shared" si="6"/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 t="str">
        <f t="shared" si="7"/>
        <v>海蛇项链</v>
      </c>
      <c r="X38" s="1"/>
      <c r="Y38" s="1"/>
      <c r="Z38" s="1">
        <f t="shared" si="8"/>
        <v>6</v>
      </c>
      <c r="AA38" s="1">
        <f t="shared" si="9"/>
        <v>50</v>
      </c>
      <c r="AB38" s="1">
        <f t="shared" si="10"/>
        <v>4</v>
      </c>
      <c r="AC38" s="42">
        <v>300</v>
      </c>
      <c r="AD38" s="42">
        <v>22</v>
      </c>
      <c r="AE38">
        <f>INT(VLOOKUP(Z38,AK:AO,5,FALSE)/6*角色属性总表!$C$38)</f>
        <v>312</v>
      </c>
      <c r="AG38">
        <f t="shared" si="15"/>
        <v>6</v>
      </c>
      <c r="AH38">
        <f t="shared" si="16"/>
        <v>4</v>
      </c>
    </row>
    <row r="39" spans="1:34" x14ac:dyDescent="0.15">
      <c r="A39" s="1">
        <v>35</v>
      </c>
      <c r="B39" s="1">
        <f t="shared" si="0"/>
        <v>27</v>
      </c>
      <c r="C39" s="1">
        <f t="shared" si="1"/>
        <v>9</v>
      </c>
      <c r="D39" s="1">
        <f t="shared" si="2"/>
        <v>27</v>
      </c>
      <c r="E39" s="1">
        <f t="shared" si="3"/>
        <v>0</v>
      </c>
      <c r="F39" s="1">
        <f t="shared" si="4"/>
        <v>1120</v>
      </c>
      <c r="G39" s="1">
        <f t="shared" si="5"/>
        <v>0</v>
      </c>
      <c r="H39" s="1">
        <v>0</v>
      </c>
      <c r="I39" s="1">
        <f t="shared" si="6"/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 t="str">
        <f t="shared" si="7"/>
        <v>海蛇护腰</v>
      </c>
      <c r="X39" s="1"/>
      <c r="Y39" s="1"/>
      <c r="Z39" s="1">
        <f t="shared" si="8"/>
        <v>6</v>
      </c>
      <c r="AA39" s="1">
        <f t="shared" si="9"/>
        <v>50</v>
      </c>
      <c r="AB39" s="1">
        <f t="shared" si="10"/>
        <v>5</v>
      </c>
      <c r="AC39" s="42">
        <v>300</v>
      </c>
      <c r="AD39" s="42">
        <v>15</v>
      </c>
      <c r="AE39">
        <f>INT(VLOOKUP(Z39,AK:AO,5,FALSE)/6*角色属性总表!$C$38)</f>
        <v>312</v>
      </c>
      <c r="AG39">
        <f t="shared" si="15"/>
        <v>6</v>
      </c>
      <c r="AH39">
        <f t="shared" si="16"/>
        <v>5</v>
      </c>
    </row>
    <row r="40" spans="1:34" x14ac:dyDescent="0.15">
      <c r="A40" s="1">
        <v>36</v>
      </c>
      <c r="B40" s="1">
        <f t="shared" si="0"/>
        <v>27</v>
      </c>
      <c r="C40" s="1">
        <f t="shared" si="1"/>
        <v>12</v>
      </c>
      <c r="D40" s="1">
        <f t="shared" si="2"/>
        <v>27</v>
      </c>
      <c r="E40" s="1">
        <f t="shared" si="3"/>
        <v>0</v>
      </c>
      <c r="F40" s="1">
        <f t="shared" si="4"/>
        <v>0</v>
      </c>
      <c r="G40" s="1">
        <f t="shared" si="5"/>
        <v>750</v>
      </c>
      <c r="H40" s="1">
        <v>0</v>
      </c>
      <c r="I40" s="1">
        <f t="shared" si="6"/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 t="str">
        <f t="shared" si="7"/>
        <v>海蛇戒指</v>
      </c>
      <c r="X40" s="1"/>
      <c r="Y40" s="1"/>
      <c r="Z40" s="1">
        <f t="shared" si="8"/>
        <v>6</v>
      </c>
      <c r="AA40" s="1">
        <f t="shared" si="9"/>
        <v>50</v>
      </c>
      <c r="AB40" s="1">
        <f t="shared" si="10"/>
        <v>6</v>
      </c>
      <c r="AC40" s="42">
        <v>300</v>
      </c>
      <c r="AD40" s="42">
        <v>21</v>
      </c>
      <c r="AE40">
        <f>INT(VLOOKUP(Z40,AK:AO,5,FALSE)/6*角色属性总表!$C$38)</f>
        <v>312</v>
      </c>
      <c r="AG40">
        <f t="shared" si="15"/>
        <v>6</v>
      </c>
      <c r="AH40">
        <f t="shared" si="16"/>
        <v>6</v>
      </c>
    </row>
    <row r="41" spans="1:34" x14ac:dyDescent="0.15">
      <c r="A41" s="1">
        <v>37</v>
      </c>
      <c r="B41" s="1">
        <f t="shared" si="0"/>
        <v>33</v>
      </c>
      <c r="C41" s="1">
        <f t="shared" si="1"/>
        <v>13</v>
      </c>
      <c r="D41" s="1">
        <f t="shared" si="2"/>
        <v>30</v>
      </c>
      <c r="E41" s="1">
        <f t="shared" si="3"/>
        <v>576</v>
      </c>
      <c r="F41" s="1">
        <f t="shared" si="4"/>
        <v>0</v>
      </c>
      <c r="G41" s="1">
        <f t="shared" si="5"/>
        <v>0</v>
      </c>
      <c r="H41" s="1">
        <v>0</v>
      </c>
      <c r="I41" s="1">
        <f t="shared" si="6"/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 t="str">
        <f t="shared" si="7"/>
        <v>黑龙头盔</v>
      </c>
      <c r="X41" s="1"/>
      <c r="Y41" s="1"/>
      <c r="Z41" s="1">
        <f t="shared" si="8"/>
        <v>7</v>
      </c>
      <c r="AA41" s="1">
        <f t="shared" si="9"/>
        <v>60</v>
      </c>
      <c r="AB41" s="1">
        <f t="shared" si="10"/>
        <v>1</v>
      </c>
      <c r="AC41" s="42">
        <v>250</v>
      </c>
      <c r="AD41" s="42">
        <v>21</v>
      </c>
      <c r="AE41">
        <f>INT(VLOOKUP(Z41,AK:AO,5,FALSE)/6*角色属性总表!$C$38)</f>
        <v>400</v>
      </c>
      <c r="AG41">
        <f t="shared" si="15"/>
        <v>7</v>
      </c>
      <c r="AH41">
        <f t="shared" si="16"/>
        <v>1</v>
      </c>
    </row>
    <row r="42" spans="1:34" x14ac:dyDescent="0.15">
      <c r="A42" s="1">
        <v>38</v>
      </c>
      <c r="B42" s="1">
        <f t="shared" si="0"/>
        <v>37</v>
      </c>
      <c r="C42" s="1">
        <f t="shared" si="1"/>
        <v>11</v>
      </c>
      <c r="D42" s="1">
        <f t="shared" si="2"/>
        <v>60</v>
      </c>
      <c r="E42" s="1">
        <f t="shared" si="3"/>
        <v>0</v>
      </c>
      <c r="F42" s="1">
        <f t="shared" si="4"/>
        <v>0</v>
      </c>
      <c r="G42" s="1">
        <f t="shared" si="5"/>
        <v>0</v>
      </c>
      <c r="H42" s="1">
        <v>0</v>
      </c>
      <c r="I42" s="1">
        <f t="shared" si="6"/>
        <v>600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 t="str">
        <f t="shared" si="7"/>
        <v>黑龙胸甲</v>
      </c>
      <c r="X42" s="1"/>
      <c r="Y42" s="1"/>
      <c r="Z42" s="1">
        <f t="shared" si="8"/>
        <v>7</v>
      </c>
      <c r="AA42" s="1">
        <f t="shared" si="9"/>
        <v>60</v>
      </c>
      <c r="AB42" s="1">
        <f t="shared" si="10"/>
        <v>2</v>
      </c>
      <c r="AC42" s="42">
        <v>250</v>
      </c>
      <c r="AD42" s="42">
        <v>7</v>
      </c>
      <c r="AE42">
        <f>INT(VLOOKUP(Z42,AK:AO,5,FALSE)/6*角色属性总表!$C$38)</f>
        <v>400</v>
      </c>
      <c r="AG42">
        <f t="shared" si="15"/>
        <v>7</v>
      </c>
      <c r="AH42">
        <f t="shared" si="16"/>
        <v>2</v>
      </c>
    </row>
    <row r="43" spans="1:34" x14ac:dyDescent="0.15">
      <c r="A43" s="1">
        <v>39</v>
      </c>
      <c r="B43" s="1">
        <f t="shared" si="0"/>
        <v>29</v>
      </c>
      <c r="C43" s="1">
        <f t="shared" si="1"/>
        <v>11</v>
      </c>
      <c r="D43" s="1">
        <f t="shared" si="2"/>
        <v>26</v>
      </c>
      <c r="E43" s="1">
        <f t="shared" si="3"/>
        <v>0</v>
      </c>
      <c r="F43" s="1">
        <f t="shared" si="4"/>
        <v>2150</v>
      </c>
      <c r="G43" s="1">
        <f t="shared" si="5"/>
        <v>0</v>
      </c>
      <c r="H43" s="1">
        <v>0</v>
      </c>
      <c r="I43" s="1">
        <f t="shared" si="6"/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 t="str">
        <f t="shared" si="7"/>
        <v>黑龙靴子</v>
      </c>
      <c r="X43" s="1"/>
      <c r="Y43" s="1"/>
      <c r="Z43" s="1">
        <f t="shared" si="8"/>
        <v>7</v>
      </c>
      <c r="AA43" s="1">
        <f t="shared" si="9"/>
        <v>60</v>
      </c>
      <c r="AB43" s="1">
        <f t="shared" si="10"/>
        <v>3</v>
      </c>
      <c r="AC43" s="42">
        <v>250</v>
      </c>
      <c r="AD43" s="42">
        <v>15</v>
      </c>
      <c r="AE43">
        <f>INT(VLOOKUP(Z43,AK:AO,5,FALSE)/6*角色属性总表!$C$38)</f>
        <v>400</v>
      </c>
      <c r="AG43">
        <f t="shared" si="15"/>
        <v>7</v>
      </c>
      <c r="AH43">
        <f t="shared" si="16"/>
        <v>3</v>
      </c>
    </row>
    <row r="44" spans="1:34" x14ac:dyDescent="0.15">
      <c r="A44" s="1">
        <v>40</v>
      </c>
      <c r="B44" s="1">
        <f t="shared" si="0"/>
        <v>37</v>
      </c>
      <c r="C44" s="1">
        <f t="shared" si="1"/>
        <v>17</v>
      </c>
      <c r="D44" s="1">
        <f t="shared" si="2"/>
        <v>30</v>
      </c>
      <c r="E44" s="1">
        <f t="shared" si="3"/>
        <v>384</v>
      </c>
      <c r="F44" s="1">
        <f t="shared" si="4"/>
        <v>0</v>
      </c>
      <c r="G44" s="1">
        <f t="shared" si="5"/>
        <v>0</v>
      </c>
      <c r="H44" s="1">
        <v>0</v>
      </c>
      <c r="I44" s="1">
        <f t="shared" si="6"/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 t="str">
        <f t="shared" si="7"/>
        <v>黑龙项链</v>
      </c>
      <c r="X44" s="1"/>
      <c r="Y44" s="1"/>
      <c r="Z44" s="1">
        <f t="shared" si="8"/>
        <v>7</v>
      </c>
      <c r="AA44" s="1">
        <f t="shared" si="9"/>
        <v>60</v>
      </c>
      <c r="AB44" s="1">
        <f t="shared" si="10"/>
        <v>4</v>
      </c>
      <c r="AC44" s="42">
        <v>250</v>
      </c>
      <c r="AD44" s="42">
        <v>21</v>
      </c>
      <c r="AE44">
        <f>INT(VLOOKUP(Z44,AK:AO,5,FALSE)/6*角色属性总表!$C$38)</f>
        <v>400</v>
      </c>
      <c r="AG44">
        <f t="shared" si="15"/>
        <v>7</v>
      </c>
      <c r="AH44">
        <f t="shared" si="16"/>
        <v>4</v>
      </c>
    </row>
    <row r="45" spans="1:34" x14ac:dyDescent="0.15">
      <c r="A45" s="1">
        <v>41</v>
      </c>
      <c r="B45" s="1">
        <f t="shared" si="0"/>
        <v>35</v>
      </c>
      <c r="C45" s="1">
        <f t="shared" si="1"/>
        <v>11</v>
      </c>
      <c r="D45" s="1">
        <f t="shared" si="2"/>
        <v>34</v>
      </c>
      <c r="E45" s="1">
        <f t="shared" si="3"/>
        <v>0</v>
      </c>
      <c r="F45" s="1">
        <f t="shared" si="4"/>
        <v>1434</v>
      </c>
      <c r="G45" s="1">
        <f t="shared" si="5"/>
        <v>0</v>
      </c>
      <c r="H45" s="1">
        <v>0</v>
      </c>
      <c r="I45" s="1">
        <f t="shared" si="6"/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 t="str">
        <f t="shared" si="7"/>
        <v>黑龙护腰</v>
      </c>
      <c r="X45" s="1"/>
      <c r="Y45" s="1"/>
      <c r="Z45" s="1">
        <f t="shared" si="8"/>
        <v>7</v>
      </c>
      <c r="AA45" s="1">
        <f t="shared" si="9"/>
        <v>60</v>
      </c>
      <c r="AB45" s="1">
        <f t="shared" si="10"/>
        <v>5</v>
      </c>
      <c r="AC45" s="42">
        <v>250</v>
      </c>
      <c r="AD45" s="42">
        <v>15</v>
      </c>
      <c r="AE45">
        <f>INT(VLOOKUP(Z45,AK:AO,5,FALSE)/6*角色属性总表!$C$38)</f>
        <v>400</v>
      </c>
      <c r="AG45">
        <f t="shared" si="15"/>
        <v>7</v>
      </c>
      <c r="AH45">
        <f t="shared" si="16"/>
        <v>5</v>
      </c>
    </row>
    <row r="46" spans="1:34" x14ac:dyDescent="0.15">
      <c r="A46" s="1">
        <v>42</v>
      </c>
      <c r="B46" s="1">
        <f t="shared" si="0"/>
        <v>35</v>
      </c>
      <c r="C46" s="1">
        <f t="shared" si="1"/>
        <v>16</v>
      </c>
      <c r="D46" s="1">
        <f t="shared" si="2"/>
        <v>34</v>
      </c>
      <c r="E46" s="1">
        <f t="shared" si="3"/>
        <v>0</v>
      </c>
      <c r="F46" s="1">
        <f t="shared" si="4"/>
        <v>0</v>
      </c>
      <c r="G46" s="1">
        <f t="shared" si="5"/>
        <v>960</v>
      </c>
      <c r="H46" s="1">
        <v>0</v>
      </c>
      <c r="I46" s="1">
        <f t="shared" si="6"/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 t="str">
        <f t="shared" si="7"/>
        <v>黑龙戒指</v>
      </c>
      <c r="X46" s="1"/>
      <c r="Y46" s="1"/>
      <c r="Z46" s="1">
        <f t="shared" si="8"/>
        <v>7</v>
      </c>
      <c r="AA46" s="1">
        <f t="shared" si="9"/>
        <v>60</v>
      </c>
      <c r="AB46" s="1">
        <f t="shared" si="10"/>
        <v>6</v>
      </c>
      <c r="AC46" s="42">
        <v>250</v>
      </c>
      <c r="AD46" s="42">
        <v>21</v>
      </c>
      <c r="AE46">
        <f>INT(VLOOKUP(Z46,AK:AO,5,FALSE)/6*角色属性总表!$C$38)</f>
        <v>400</v>
      </c>
      <c r="AG46">
        <f t="shared" si="15"/>
        <v>7</v>
      </c>
      <c r="AH46">
        <f t="shared" si="16"/>
        <v>6</v>
      </c>
    </row>
    <row r="47" spans="1:34" x14ac:dyDescent="0.15">
      <c r="A47" s="1">
        <v>43</v>
      </c>
      <c r="B47" s="1">
        <f t="shared" si="0"/>
        <v>45</v>
      </c>
      <c r="C47" s="1">
        <f t="shared" si="1"/>
        <v>16</v>
      </c>
      <c r="D47" s="1">
        <f t="shared" si="2"/>
        <v>41</v>
      </c>
      <c r="E47" s="1">
        <f t="shared" si="3"/>
        <v>780</v>
      </c>
      <c r="F47" s="1">
        <f t="shared" si="4"/>
        <v>0</v>
      </c>
      <c r="G47" s="1">
        <f t="shared" si="5"/>
        <v>0</v>
      </c>
      <c r="H47" s="1">
        <v>0</v>
      </c>
      <c r="I47" s="1">
        <f t="shared" si="6"/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 t="str">
        <f t="shared" si="7"/>
        <v>星空头盔</v>
      </c>
      <c r="X47" s="1"/>
      <c r="Y47" s="1"/>
      <c r="Z47" s="1">
        <f t="shared" si="8"/>
        <v>8</v>
      </c>
      <c r="AA47" s="1">
        <f t="shared" si="9"/>
        <v>70</v>
      </c>
      <c r="AB47" s="1">
        <f t="shared" si="10"/>
        <v>1</v>
      </c>
      <c r="AC47" s="42">
        <v>275</v>
      </c>
      <c r="AD47" s="42">
        <v>21</v>
      </c>
      <c r="AE47">
        <f>INT(VLOOKUP(Z47,AK:AO,5,FALSE)/6*角色属性总表!$C$38)</f>
        <v>541</v>
      </c>
      <c r="AG47">
        <f t="shared" si="15"/>
        <v>8</v>
      </c>
      <c r="AH47">
        <f t="shared" si="16"/>
        <v>1</v>
      </c>
    </row>
    <row r="48" spans="1:34" x14ac:dyDescent="0.15">
      <c r="A48" s="1">
        <v>44</v>
      </c>
      <c r="B48" s="1">
        <f t="shared" si="0"/>
        <v>50</v>
      </c>
      <c r="C48" s="1">
        <f t="shared" si="1"/>
        <v>14</v>
      </c>
      <c r="D48" s="1">
        <f t="shared" si="2"/>
        <v>82</v>
      </c>
      <c r="E48" s="1">
        <f t="shared" si="3"/>
        <v>0</v>
      </c>
      <c r="F48" s="1">
        <f t="shared" si="4"/>
        <v>0</v>
      </c>
      <c r="G48" s="1">
        <f t="shared" si="5"/>
        <v>0</v>
      </c>
      <c r="H48" s="1">
        <v>0</v>
      </c>
      <c r="I48" s="1">
        <f t="shared" si="6"/>
        <v>800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 t="str">
        <f t="shared" si="7"/>
        <v>星空胸甲</v>
      </c>
      <c r="X48" s="1"/>
      <c r="Y48" s="1"/>
      <c r="Z48" s="1">
        <f t="shared" si="8"/>
        <v>8</v>
      </c>
      <c r="AA48" s="1">
        <f t="shared" si="9"/>
        <v>70</v>
      </c>
      <c r="AB48" s="1">
        <f t="shared" si="10"/>
        <v>2</v>
      </c>
      <c r="AC48" s="42">
        <v>275</v>
      </c>
      <c r="AD48" s="42">
        <v>7</v>
      </c>
      <c r="AE48">
        <f>INT(VLOOKUP(Z48,AK:AO,5,FALSE)/6*角色属性总表!$C$38)</f>
        <v>541</v>
      </c>
      <c r="AG48">
        <f t="shared" si="15"/>
        <v>8</v>
      </c>
      <c r="AH48">
        <f t="shared" si="16"/>
        <v>2</v>
      </c>
    </row>
    <row r="49" spans="1:34" x14ac:dyDescent="0.15">
      <c r="A49" s="1">
        <v>45</v>
      </c>
      <c r="B49" s="1">
        <f t="shared" si="0"/>
        <v>39</v>
      </c>
      <c r="C49" s="1">
        <f t="shared" si="1"/>
        <v>14</v>
      </c>
      <c r="D49" s="1">
        <f t="shared" si="2"/>
        <v>35</v>
      </c>
      <c r="E49" s="1">
        <f t="shared" si="3"/>
        <v>0</v>
      </c>
      <c r="F49" s="1">
        <f t="shared" si="4"/>
        <v>2912</v>
      </c>
      <c r="G49" s="1">
        <f t="shared" si="5"/>
        <v>0</v>
      </c>
      <c r="H49" s="1">
        <v>0</v>
      </c>
      <c r="I49" s="1">
        <f t="shared" si="6"/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 t="str">
        <f t="shared" si="7"/>
        <v>星空靴子</v>
      </c>
      <c r="X49" s="1"/>
      <c r="Y49" s="1"/>
      <c r="Z49" s="1">
        <f t="shared" si="8"/>
        <v>8</v>
      </c>
      <c r="AA49" s="1">
        <f t="shared" si="9"/>
        <v>70</v>
      </c>
      <c r="AB49" s="1">
        <f t="shared" si="10"/>
        <v>3</v>
      </c>
      <c r="AC49" s="42">
        <v>275</v>
      </c>
      <c r="AD49" s="42">
        <v>15</v>
      </c>
      <c r="AE49">
        <f>INT(VLOOKUP(Z49,AK:AO,5,FALSE)/6*角色属性总表!$C$38)</f>
        <v>541</v>
      </c>
      <c r="AG49">
        <f t="shared" si="15"/>
        <v>8</v>
      </c>
      <c r="AH49">
        <f t="shared" si="16"/>
        <v>3</v>
      </c>
    </row>
    <row r="50" spans="1:34" x14ac:dyDescent="0.15">
      <c r="A50" s="1">
        <v>46</v>
      </c>
      <c r="B50" s="1">
        <f t="shared" si="0"/>
        <v>50</v>
      </c>
      <c r="C50" s="1">
        <f t="shared" si="1"/>
        <v>21</v>
      </c>
      <c r="D50" s="1">
        <f t="shared" si="2"/>
        <v>41</v>
      </c>
      <c r="E50" s="1">
        <f t="shared" si="3"/>
        <v>520</v>
      </c>
      <c r="F50" s="1">
        <f t="shared" si="4"/>
        <v>0</v>
      </c>
      <c r="G50" s="1">
        <f t="shared" si="5"/>
        <v>0</v>
      </c>
      <c r="H50" s="1">
        <v>0</v>
      </c>
      <c r="I50" s="1">
        <f t="shared" si="6"/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 t="str">
        <f t="shared" si="7"/>
        <v>星空项链</v>
      </c>
      <c r="X50" s="1"/>
      <c r="Y50" s="1"/>
      <c r="Z50" s="1">
        <f t="shared" si="8"/>
        <v>8</v>
      </c>
      <c r="AA50" s="1">
        <f t="shared" si="9"/>
        <v>70</v>
      </c>
      <c r="AB50" s="1">
        <f t="shared" si="10"/>
        <v>4</v>
      </c>
      <c r="AC50" s="42">
        <v>275</v>
      </c>
      <c r="AD50" s="42">
        <v>21</v>
      </c>
      <c r="AE50">
        <f>INT(VLOOKUP(Z50,AK:AO,5,FALSE)/6*角色属性总表!$C$38)</f>
        <v>541</v>
      </c>
      <c r="AG50">
        <f t="shared" si="15"/>
        <v>8</v>
      </c>
      <c r="AH50">
        <f t="shared" si="16"/>
        <v>4</v>
      </c>
    </row>
    <row r="51" spans="1:34" x14ac:dyDescent="0.15">
      <c r="A51" s="1">
        <v>47</v>
      </c>
      <c r="B51" s="1">
        <f t="shared" si="0"/>
        <v>47</v>
      </c>
      <c r="C51" s="1">
        <f t="shared" si="1"/>
        <v>14</v>
      </c>
      <c r="D51" s="1">
        <f t="shared" si="2"/>
        <v>47</v>
      </c>
      <c r="E51" s="1">
        <f t="shared" si="3"/>
        <v>0</v>
      </c>
      <c r="F51" s="1">
        <f t="shared" si="4"/>
        <v>1941</v>
      </c>
      <c r="G51" s="1">
        <f t="shared" si="5"/>
        <v>0</v>
      </c>
      <c r="H51" s="1">
        <v>0</v>
      </c>
      <c r="I51" s="1">
        <f t="shared" si="6"/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 t="str">
        <f t="shared" si="7"/>
        <v>星空护腰</v>
      </c>
      <c r="X51" s="1"/>
      <c r="Y51" s="1"/>
      <c r="Z51" s="1">
        <f t="shared" si="8"/>
        <v>8</v>
      </c>
      <c r="AA51" s="1">
        <f t="shared" si="9"/>
        <v>70</v>
      </c>
      <c r="AB51" s="1">
        <f t="shared" si="10"/>
        <v>5</v>
      </c>
      <c r="AC51" s="42">
        <v>275</v>
      </c>
      <c r="AD51" s="42">
        <v>15</v>
      </c>
      <c r="AE51">
        <f>INT(VLOOKUP(Z51,AK:AO,5,FALSE)/6*角色属性总表!$C$38)</f>
        <v>541</v>
      </c>
      <c r="AG51">
        <f t="shared" si="15"/>
        <v>8</v>
      </c>
      <c r="AH51">
        <f t="shared" si="16"/>
        <v>5</v>
      </c>
    </row>
    <row r="52" spans="1:34" x14ac:dyDescent="0.15">
      <c r="A52" s="1">
        <v>48</v>
      </c>
      <c r="B52" s="1">
        <f t="shared" si="0"/>
        <v>47</v>
      </c>
      <c r="C52" s="1">
        <f t="shared" si="1"/>
        <v>19</v>
      </c>
      <c r="D52" s="1">
        <f t="shared" si="2"/>
        <v>47</v>
      </c>
      <c r="E52" s="1">
        <f t="shared" si="3"/>
        <v>0</v>
      </c>
      <c r="F52" s="1">
        <f t="shared" si="4"/>
        <v>0</v>
      </c>
      <c r="G52" s="1">
        <f t="shared" si="5"/>
        <v>1300</v>
      </c>
      <c r="H52" s="1">
        <v>0</v>
      </c>
      <c r="I52" s="1">
        <f t="shared" si="6"/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 t="str">
        <f t="shared" si="7"/>
        <v>星空戒指</v>
      </c>
      <c r="X52" s="1"/>
      <c r="Y52" s="1"/>
      <c r="Z52" s="1">
        <f t="shared" si="8"/>
        <v>8</v>
      </c>
      <c r="AA52" s="1">
        <f t="shared" si="9"/>
        <v>70</v>
      </c>
      <c r="AB52" s="1">
        <f t="shared" si="10"/>
        <v>6</v>
      </c>
      <c r="AC52" s="42">
        <v>275</v>
      </c>
      <c r="AD52" s="42">
        <v>21</v>
      </c>
      <c r="AE52">
        <f>INT(VLOOKUP(Z52,AK:AO,5,FALSE)/6*角色属性总表!$C$38)</f>
        <v>541</v>
      </c>
      <c r="AG52">
        <f t="shared" si="15"/>
        <v>8</v>
      </c>
      <c r="AH52">
        <f t="shared" si="16"/>
        <v>6</v>
      </c>
    </row>
    <row r="53" spans="1:34" x14ac:dyDescent="0.15">
      <c r="A53" s="1"/>
      <c r="B53" s="1"/>
      <c r="C53" s="1"/>
      <c r="D53" s="1"/>
      <c r="E53" s="1"/>
      <c r="F53" s="1"/>
      <c r="G53" s="1"/>
      <c r="H53" s="1"/>
      <c r="I53" s="1"/>
    </row>
    <row r="54" spans="1:34" x14ac:dyDescent="0.1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</row>
    <row r="55" spans="1:34" x14ac:dyDescent="0.15">
      <c r="A55" s="1"/>
      <c r="B55" s="1"/>
      <c r="C55" s="1"/>
      <c r="D55" s="1"/>
      <c r="E55" s="1"/>
      <c r="F55" s="1"/>
      <c r="G55" s="1"/>
      <c r="H55" s="1"/>
      <c r="I55" s="1"/>
    </row>
    <row r="56" spans="1:34" x14ac:dyDescent="0.15">
      <c r="A56" s="1"/>
      <c r="B56" s="1"/>
      <c r="C56" s="1"/>
      <c r="D56" s="1"/>
      <c r="E56" s="1"/>
      <c r="F56" s="1"/>
      <c r="G56" s="1"/>
      <c r="H56" s="1"/>
      <c r="I56" s="1"/>
    </row>
    <row r="57" spans="1:34" x14ac:dyDescent="0.15">
      <c r="A57" s="1"/>
      <c r="B57" s="1"/>
      <c r="C57" s="1"/>
      <c r="D57" s="1"/>
      <c r="E57" s="1"/>
      <c r="F57" s="1"/>
      <c r="G57" s="1"/>
      <c r="H57" s="1"/>
      <c r="I57" s="1"/>
    </row>
    <row r="58" spans="1:34" x14ac:dyDescent="0.15">
      <c r="A58" s="1"/>
      <c r="B58" s="1"/>
      <c r="C58" s="1"/>
      <c r="D58" s="1"/>
      <c r="E58" s="1"/>
      <c r="F58" s="1"/>
      <c r="G58" s="1"/>
      <c r="H58" s="1"/>
      <c r="I58" s="1"/>
    </row>
    <row r="59" spans="1:34" x14ac:dyDescent="0.15">
      <c r="A59" s="1"/>
      <c r="B59" s="1"/>
      <c r="C59" s="1"/>
      <c r="D59" s="1"/>
      <c r="E59" s="1"/>
      <c r="F59" s="1"/>
      <c r="G59" s="1"/>
      <c r="H59" s="1"/>
      <c r="I59" s="1"/>
    </row>
    <row r="60" spans="1:34" x14ac:dyDescent="0.15">
      <c r="A60" s="1"/>
      <c r="B60" s="1"/>
      <c r="C60" s="1"/>
      <c r="D60" s="1"/>
      <c r="E60" s="1"/>
      <c r="F60" s="1"/>
      <c r="G60" s="1"/>
      <c r="H60" s="1"/>
      <c r="I60" s="1"/>
    </row>
    <row r="61" spans="1:34" x14ac:dyDescent="0.15">
      <c r="A61" s="1"/>
      <c r="B61" s="1"/>
      <c r="C61" s="1"/>
      <c r="D61" s="1"/>
      <c r="E61" s="1"/>
      <c r="F61" s="1"/>
      <c r="G61" s="1"/>
      <c r="H61" s="1"/>
      <c r="I61" s="1"/>
    </row>
    <row r="62" spans="1:34" x14ac:dyDescent="0.15">
      <c r="A62" s="1"/>
      <c r="B62" s="1"/>
      <c r="C62" s="1"/>
      <c r="D62" s="1"/>
      <c r="E62" s="1"/>
      <c r="F62" s="1"/>
      <c r="G62" s="1"/>
      <c r="H62" s="1"/>
      <c r="I62" s="1"/>
    </row>
    <row r="63" spans="1:34" x14ac:dyDescent="0.15">
      <c r="A63" s="1"/>
      <c r="B63" s="1"/>
      <c r="C63" s="1"/>
      <c r="D63" s="1"/>
      <c r="E63" s="1"/>
      <c r="F63" s="1"/>
      <c r="G63" s="1"/>
      <c r="H63" s="1"/>
      <c r="I63" s="1"/>
    </row>
    <row r="64" spans="1:34" x14ac:dyDescent="0.15">
      <c r="A64" s="1"/>
      <c r="B64" s="1"/>
      <c r="C64" s="1"/>
      <c r="D64" s="1"/>
      <c r="E64" s="1"/>
      <c r="F64" s="1"/>
      <c r="G64" s="1"/>
      <c r="H64" s="1"/>
      <c r="I64" s="1"/>
    </row>
    <row r="65" spans="1:9" x14ac:dyDescent="0.15">
      <c r="A65" s="1"/>
      <c r="B65" s="1"/>
      <c r="C65" s="1"/>
      <c r="D65" s="1"/>
      <c r="E65" s="1"/>
      <c r="F65" s="1"/>
      <c r="G65" s="1"/>
      <c r="H65" s="1"/>
      <c r="I65" s="1"/>
    </row>
    <row r="66" spans="1:9" x14ac:dyDescent="0.15">
      <c r="A66" s="1"/>
      <c r="B66" s="1"/>
      <c r="C66" s="1"/>
      <c r="D66" s="1"/>
      <c r="E66" s="1"/>
      <c r="F66" s="1"/>
      <c r="G66" s="1"/>
      <c r="H66" s="1"/>
      <c r="I66" s="1"/>
    </row>
    <row r="67" spans="1:9" x14ac:dyDescent="0.15">
      <c r="A67" s="1"/>
      <c r="B67" s="1"/>
      <c r="C67" s="1"/>
      <c r="D67" s="1"/>
      <c r="E67" s="1"/>
      <c r="F67" s="1"/>
      <c r="G67" s="1"/>
      <c r="H67" s="1"/>
      <c r="I67" s="1"/>
    </row>
    <row r="68" spans="1:9" x14ac:dyDescent="0.15">
      <c r="A68" s="1"/>
      <c r="B68" s="1"/>
      <c r="C68" s="1"/>
      <c r="D68" s="1"/>
      <c r="E68" s="1"/>
      <c r="F68" s="1"/>
      <c r="G68" s="1"/>
      <c r="H68" s="1"/>
      <c r="I68" s="1"/>
    </row>
    <row r="69" spans="1:9" x14ac:dyDescent="0.15">
      <c r="A69" s="1"/>
      <c r="B69" s="1"/>
      <c r="C69" s="1"/>
      <c r="D69" s="1"/>
      <c r="E69" s="1"/>
      <c r="F69" s="1"/>
      <c r="G69" s="1"/>
      <c r="H69" s="1"/>
      <c r="I69" s="1"/>
    </row>
    <row r="70" spans="1:9" x14ac:dyDescent="0.15">
      <c r="A70" s="1"/>
      <c r="B70" s="1"/>
      <c r="C70" s="1"/>
      <c r="D70" s="1"/>
      <c r="E70" s="1"/>
      <c r="F70" s="1"/>
      <c r="G70" s="1"/>
      <c r="H70" s="1"/>
      <c r="I70" s="1"/>
    </row>
    <row r="71" spans="1:9" x14ac:dyDescent="0.15">
      <c r="A71" s="1"/>
      <c r="B71" s="1"/>
      <c r="C71" s="1"/>
      <c r="D71" s="1"/>
      <c r="E71" s="1"/>
      <c r="F71" s="1"/>
      <c r="G71" s="1"/>
      <c r="H71" s="1"/>
      <c r="I71" s="1"/>
    </row>
    <row r="72" spans="1:9" x14ac:dyDescent="0.15">
      <c r="A72" s="1"/>
      <c r="B72" s="1"/>
      <c r="C72" s="1"/>
      <c r="D72" s="1"/>
      <c r="E72" s="1"/>
      <c r="F72" s="1"/>
      <c r="G72" s="1"/>
      <c r="H72" s="1"/>
      <c r="I72" s="1"/>
    </row>
    <row r="73" spans="1:9" x14ac:dyDescent="0.15">
      <c r="A73" s="1"/>
      <c r="B73" s="1"/>
      <c r="C73" s="1"/>
      <c r="D73" s="1"/>
      <c r="E73" s="1"/>
      <c r="F73" s="1"/>
      <c r="G73" s="1"/>
      <c r="H73" s="1"/>
      <c r="I73" s="1"/>
    </row>
    <row r="74" spans="1:9" x14ac:dyDescent="0.15">
      <c r="A74" s="1"/>
      <c r="B74" s="1"/>
      <c r="C74" s="1"/>
      <c r="D74" s="1"/>
      <c r="E74" s="1"/>
      <c r="F74" s="1"/>
      <c r="G74" s="1"/>
      <c r="H74" s="1"/>
      <c r="I74" s="1"/>
    </row>
    <row r="75" spans="1:9" x14ac:dyDescent="0.15">
      <c r="A75" s="1"/>
      <c r="B75" s="1"/>
      <c r="C75" s="1"/>
      <c r="D75" s="1"/>
      <c r="E75" s="1"/>
      <c r="F75" s="1"/>
      <c r="G75" s="1"/>
      <c r="H75" s="1"/>
      <c r="I75" s="1"/>
    </row>
    <row r="76" spans="1:9" x14ac:dyDescent="0.15">
      <c r="A76" s="1"/>
      <c r="B76" s="1"/>
      <c r="C76" s="1"/>
      <c r="D76" s="1"/>
      <c r="E76" s="1"/>
      <c r="F76" s="1"/>
      <c r="G76" s="1"/>
      <c r="H76" s="1"/>
      <c r="I76" s="1"/>
    </row>
    <row r="77" spans="1:9" x14ac:dyDescent="0.15">
      <c r="A77" s="1"/>
      <c r="B77" s="1"/>
      <c r="C77" s="1"/>
      <c r="D77" s="1"/>
      <c r="E77" s="1"/>
      <c r="F77" s="1"/>
      <c r="G77" s="1"/>
      <c r="H77" s="1"/>
      <c r="I77" s="1"/>
    </row>
    <row r="78" spans="1:9" x14ac:dyDescent="0.15">
      <c r="A78" s="1"/>
      <c r="B78" s="1"/>
      <c r="C78" s="1"/>
      <c r="D78" s="1"/>
      <c r="E78" s="1"/>
      <c r="F78" s="1"/>
      <c r="G78" s="1"/>
      <c r="H78" s="1"/>
      <c r="I78" s="1"/>
    </row>
    <row r="79" spans="1:9" x14ac:dyDescent="0.15">
      <c r="A79" s="1"/>
      <c r="B79" s="1"/>
      <c r="C79" s="1"/>
      <c r="D79" s="1"/>
      <c r="E79" s="1"/>
      <c r="F79" s="1"/>
      <c r="G79" s="1"/>
      <c r="H79" s="1"/>
      <c r="I79" s="1"/>
    </row>
    <row r="80" spans="1:9" x14ac:dyDescent="0.15">
      <c r="A80" s="1"/>
      <c r="B80" s="1"/>
      <c r="C80" s="1"/>
      <c r="D80" s="1"/>
      <c r="E80" s="1"/>
      <c r="F80" s="1"/>
      <c r="G80" s="1"/>
      <c r="H80" s="1"/>
      <c r="I80" s="1"/>
    </row>
    <row r="81" spans="1:9" x14ac:dyDescent="0.15">
      <c r="A81" s="1"/>
      <c r="B81" s="1"/>
      <c r="C81" s="1"/>
      <c r="D81" s="1"/>
      <c r="E81" s="1"/>
      <c r="F81" s="1"/>
      <c r="G81" s="1"/>
      <c r="H81" s="1"/>
      <c r="I81" s="1"/>
    </row>
    <row r="82" spans="1:9" x14ac:dyDescent="0.15">
      <c r="A82" s="1"/>
      <c r="B82" s="1"/>
      <c r="C82" s="1"/>
      <c r="D82" s="1"/>
      <c r="E82" s="1"/>
      <c r="F82" s="1"/>
      <c r="G82" s="1"/>
      <c r="H82" s="1"/>
      <c r="I82" s="1"/>
    </row>
    <row r="83" spans="1:9" x14ac:dyDescent="0.15">
      <c r="A83" s="1"/>
      <c r="B83" s="1"/>
      <c r="C83" s="1"/>
      <c r="D83" s="1"/>
      <c r="E83" s="1"/>
      <c r="F83" s="1"/>
      <c r="G83" s="1"/>
      <c r="H83" s="1"/>
      <c r="I83" s="1"/>
    </row>
    <row r="84" spans="1:9" x14ac:dyDescent="0.15">
      <c r="A84" s="1"/>
      <c r="B84" s="1"/>
      <c r="C84" s="1"/>
      <c r="D84" s="1"/>
      <c r="E84" s="1"/>
      <c r="F84" s="1"/>
      <c r="G84" s="1"/>
      <c r="H84" s="1"/>
      <c r="I84" s="1"/>
    </row>
    <row r="85" spans="1:9" x14ac:dyDescent="0.15">
      <c r="A85" s="1"/>
      <c r="B85" s="1"/>
      <c r="C85" s="1"/>
      <c r="D85" s="1"/>
      <c r="E85" s="1"/>
      <c r="F85" s="1"/>
      <c r="G85" s="1"/>
      <c r="H85" s="1"/>
      <c r="I85" s="1"/>
    </row>
    <row r="86" spans="1:9" x14ac:dyDescent="0.15">
      <c r="A86" s="1"/>
      <c r="B86" s="1"/>
      <c r="C86" s="1"/>
      <c r="D86" s="1"/>
      <c r="E86" s="1"/>
      <c r="F86" s="1"/>
      <c r="G86" s="1"/>
      <c r="H86" s="1"/>
      <c r="I86" s="1"/>
    </row>
    <row r="87" spans="1:9" x14ac:dyDescent="0.15">
      <c r="A87" s="1"/>
      <c r="B87" s="1"/>
      <c r="C87" s="1"/>
      <c r="D87" s="1"/>
      <c r="E87" s="1"/>
      <c r="F87" s="1"/>
      <c r="G87" s="1"/>
      <c r="H87" s="1"/>
      <c r="I87" s="1"/>
    </row>
    <row r="88" spans="1:9" x14ac:dyDescent="0.15">
      <c r="A88" s="1"/>
      <c r="B88" s="1"/>
      <c r="C88" s="1"/>
      <c r="D88" s="1"/>
      <c r="E88" s="1"/>
      <c r="F88" s="1"/>
      <c r="G88" s="1"/>
      <c r="H88" s="1"/>
      <c r="I88" s="1"/>
    </row>
    <row r="89" spans="1:9" x14ac:dyDescent="0.15">
      <c r="A89" s="1"/>
      <c r="B89" s="1"/>
      <c r="C89" s="1"/>
      <c r="D89" s="1"/>
      <c r="E89" s="1"/>
      <c r="F89" s="1"/>
      <c r="G89" s="1"/>
      <c r="H89" s="1"/>
      <c r="I89" s="1"/>
    </row>
    <row r="90" spans="1:9" x14ac:dyDescent="0.15">
      <c r="A90" s="1"/>
      <c r="B90" s="1"/>
      <c r="C90" s="1"/>
      <c r="D90" s="1"/>
      <c r="E90" s="1"/>
      <c r="F90" s="1"/>
      <c r="G90" s="1"/>
      <c r="H90" s="1"/>
      <c r="I90" s="1"/>
    </row>
    <row r="91" spans="1:9" x14ac:dyDescent="0.15">
      <c r="A91" s="1"/>
      <c r="B91" s="1"/>
      <c r="C91" s="1"/>
      <c r="D91" s="1"/>
      <c r="E91" s="1"/>
      <c r="F91" s="1"/>
      <c r="G91" s="1"/>
      <c r="H91" s="1"/>
      <c r="I91" s="1"/>
    </row>
    <row r="92" spans="1:9" x14ac:dyDescent="0.15">
      <c r="A92" s="1"/>
      <c r="B92" s="1"/>
      <c r="C92" s="1"/>
      <c r="D92" s="1"/>
      <c r="E92" s="1"/>
      <c r="F92" s="1"/>
      <c r="G92" s="1"/>
      <c r="H92" s="1"/>
      <c r="I92" s="1"/>
    </row>
    <row r="93" spans="1:9" x14ac:dyDescent="0.15">
      <c r="A93" s="1"/>
      <c r="B93" s="1"/>
      <c r="C93" s="1"/>
      <c r="D93" s="1"/>
      <c r="E93" s="1"/>
      <c r="F93" s="1"/>
      <c r="G93" s="1"/>
      <c r="H93" s="1"/>
      <c r="I93" s="1"/>
    </row>
    <row r="94" spans="1:9" x14ac:dyDescent="0.15">
      <c r="A94" s="1"/>
      <c r="B94" s="1"/>
      <c r="C94" s="1"/>
      <c r="D94" s="1"/>
      <c r="E94" s="1"/>
      <c r="F94" s="1"/>
      <c r="G94" s="1"/>
      <c r="H94" s="1"/>
      <c r="I94" s="1"/>
    </row>
    <row r="95" spans="1:9" x14ac:dyDescent="0.15">
      <c r="A95" s="1"/>
      <c r="B95" s="1"/>
      <c r="C95" s="1"/>
      <c r="D95" s="1"/>
      <c r="E95" s="1"/>
      <c r="F95" s="1"/>
      <c r="G95" s="1"/>
      <c r="H95" s="1"/>
      <c r="I95" s="1"/>
    </row>
    <row r="96" spans="1:9" x14ac:dyDescent="0.15">
      <c r="A96" s="1"/>
      <c r="B96" s="1"/>
      <c r="C96" s="1"/>
      <c r="D96" s="1"/>
      <c r="E96" s="1"/>
      <c r="F96" s="1"/>
      <c r="G96" s="1"/>
      <c r="H96" s="1"/>
      <c r="I96" s="1"/>
    </row>
    <row r="97" spans="1:9" x14ac:dyDescent="0.15">
      <c r="A97" s="1"/>
      <c r="B97" s="1"/>
      <c r="C97" s="1"/>
      <c r="D97" s="1"/>
      <c r="E97" s="1"/>
      <c r="F97" s="1"/>
      <c r="G97" s="1"/>
      <c r="H97" s="1"/>
      <c r="I97" s="1"/>
    </row>
    <row r="98" spans="1:9" x14ac:dyDescent="0.15">
      <c r="A98" s="1"/>
      <c r="B98" s="1"/>
      <c r="C98" s="1"/>
      <c r="D98" s="1"/>
      <c r="E98" s="1"/>
      <c r="F98" s="1"/>
      <c r="G98" s="1"/>
      <c r="H98" s="1"/>
      <c r="I98" s="1"/>
    </row>
    <row r="99" spans="1:9" x14ac:dyDescent="0.15">
      <c r="A99" s="1"/>
      <c r="B99" s="1"/>
      <c r="C99" s="1"/>
      <c r="D99" s="1"/>
      <c r="E99" s="1"/>
      <c r="F99" s="1"/>
      <c r="G99" s="1"/>
      <c r="H99" s="1"/>
      <c r="I99" s="1"/>
    </row>
    <row r="100" spans="1:9" x14ac:dyDescent="0.15">
      <c r="A100" s="1"/>
      <c r="B100" s="1"/>
      <c r="C100" s="1"/>
      <c r="D100" s="1"/>
      <c r="E100" s="1"/>
      <c r="F100" s="1"/>
      <c r="G100" s="1"/>
      <c r="H100" s="1"/>
      <c r="I100" s="1"/>
    </row>
    <row r="101" spans="1:9" x14ac:dyDescent="0.15">
      <c r="A101" s="1"/>
      <c r="B101" s="1"/>
      <c r="C101" s="1"/>
      <c r="D101" s="1"/>
      <c r="E101" s="1"/>
      <c r="F101" s="1"/>
      <c r="G101" s="1"/>
      <c r="H101" s="1"/>
      <c r="I101" s="1"/>
    </row>
    <row r="102" spans="1:9" x14ac:dyDescent="0.15">
      <c r="A102" s="1"/>
      <c r="B102" s="1"/>
      <c r="C102" s="1"/>
      <c r="D102" s="1"/>
      <c r="E102" s="1"/>
      <c r="F102" s="1"/>
      <c r="G102" s="1"/>
      <c r="H102" s="1"/>
      <c r="I102" s="1"/>
    </row>
    <row r="103" spans="1:9" x14ac:dyDescent="0.15">
      <c r="A103" s="1"/>
      <c r="B103" s="1"/>
      <c r="C103" s="1"/>
      <c r="D103" s="1"/>
      <c r="E103" s="1"/>
      <c r="F103" s="1"/>
      <c r="G103" s="1"/>
      <c r="H103" s="1"/>
      <c r="I103" s="1"/>
    </row>
    <row r="104" spans="1:9" x14ac:dyDescent="0.15">
      <c r="A104" s="1"/>
      <c r="B104" s="1"/>
      <c r="C104" s="1"/>
      <c r="D104" s="1"/>
      <c r="E104" s="1"/>
      <c r="F104" s="1"/>
      <c r="G104" s="1"/>
      <c r="H104" s="1"/>
      <c r="I104" s="1"/>
    </row>
    <row r="105" spans="1:9" x14ac:dyDescent="0.15">
      <c r="A105" s="1"/>
      <c r="B105" s="1"/>
      <c r="C105" s="1"/>
      <c r="D105" s="1"/>
      <c r="E105" s="1"/>
      <c r="F105" s="1"/>
      <c r="G105" s="1"/>
      <c r="H105" s="1"/>
      <c r="I105" s="1"/>
    </row>
    <row r="106" spans="1:9" x14ac:dyDescent="0.15">
      <c r="A106" s="1"/>
      <c r="B106" s="1"/>
      <c r="C106" s="1"/>
      <c r="D106" s="1"/>
      <c r="E106" s="1"/>
      <c r="F106" s="1"/>
      <c r="G106" s="1"/>
      <c r="H106" s="1"/>
      <c r="I106" s="1"/>
    </row>
    <row r="107" spans="1:9" x14ac:dyDescent="0.15">
      <c r="A107" s="1"/>
      <c r="B107" s="1"/>
      <c r="C107" s="1"/>
      <c r="D107" s="1"/>
      <c r="E107" s="1"/>
      <c r="F107" s="1"/>
      <c r="G107" s="1"/>
      <c r="H107" s="1"/>
      <c r="I107" s="1"/>
    </row>
    <row r="108" spans="1:9" x14ac:dyDescent="0.15">
      <c r="A108" s="1"/>
      <c r="B108" s="1"/>
      <c r="C108" s="1"/>
      <c r="D108" s="1"/>
      <c r="E108" s="1"/>
      <c r="F108" s="1"/>
      <c r="G108" s="1"/>
      <c r="H108" s="1"/>
      <c r="I108" s="1"/>
    </row>
    <row r="109" spans="1:9" x14ac:dyDescent="0.15">
      <c r="A109" s="1"/>
      <c r="B109" s="1"/>
      <c r="C109" s="1"/>
      <c r="D109" s="1"/>
      <c r="E109" s="1"/>
      <c r="F109" s="1"/>
      <c r="G109" s="1"/>
      <c r="H109" s="1"/>
      <c r="I109" s="1"/>
    </row>
    <row r="110" spans="1:9" x14ac:dyDescent="0.15">
      <c r="A110" s="1"/>
      <c r="B110" s="1"/>
      <c r="C110" s="1"/>
      <c r="D110" s="1"/>
      <c r="E110" s="1"/>
      <c r="F110" s="1"/>
      <c r="G110" s="1"/>
      <c r="H110" s="1"/>
      <c r="I110" s="1"/>
    </row>
    <row r="111" spans="1:9" x14ac:dyDescent="0.15">
      <c r="A111" s="1"/>
      <c r="B111" s="1"/>
      <c r="C111" s="1"/>
      <c r="D111" s="1"/>
      <c r="E111" s="1"/>
      <c r="F111" s="1"/>
      <c r="G111" s="1"/>
      <c r="H111" s="1"/>
      <c r="I111" s="1"/>
    </row>
    <row r="112" spans="1:9" x14ac:dyDescent="0.15">
      <c r="A112" s="1"/>
      <c r="B112" s="1"/>
      <c r="C112" s="1"/>
      <c r="D112" s="1"/>
      <c r="E112" s="1"/>
      <c r="F112" s="1"/>
      <c r="G112" s="1"/>
      <c r="H112" s="1"/>
      <c r="I112" s="1"/>
    </row>
    <row r="113" spans="1:9" x14ac:dyDescent="0.15">
      <c r="A113" s="1"/>
      <c r="B113" s="1"/>
      <c r="C113" s="1"/>
      <c r="D113" s="1"/>
      <c r="E113" s="1"/>
      <c r="F113" s="1"/>
      <c r="G113" s="1"/>
      <c r="H113" s="1"/>
      <c r="I113" s="1"/>
    </row>
    <row r="114" spans="1:9" x14ac:dyDescent="0.15">
      <c r="A114" s="1"/>
      <c r="B114" s="1"/>
      <c r="C114" s="1"/>
      <c r="D114" s="1"/>
      <c r="E114" s="1"/>
      <c r="F114" s="1"/>
      <c r="G114" s="1"/>
      <c r="H114" s="1"/>
      <c r="I114" s="1"/>
    </row>
    <row r="115" spans="1:9" x14ac:dyDescent="0.15">
      <c r="A115" s="1"/>
      <c r="B115" s="1"/>
      <c r="C115" s="1"/>
      <c r="D115" s="1"/>
      <c r="E115" s="1"/>
      <c r="F115" s="1"/>
      <c r="G115" s="1"/>
      <c r="H115" s="1"/>
      <c r="I115" s="1"/>
    </row>
    <row r="116" spans="1:9" x14ac:dyDescent="0.15">
      <c r="A116" s="1"/>
      <c r="B116" s="1"/>
      <c r="C116" s="1"/>
      <c r="D116" s="1"/>
      <c r="E116" s="1"/>
      <c r="F116" s="1"/>
      <c r="G116" s="1"/>
      <c r="H116" s="1"/>
      <c r="I116" s="1"/>
    </row>
    <row r="117" spans="1:9" x14ac:dyDescent="0.15">
      <c r="A117" s="1"/>
      <c r="B117" s="1"/>
      <c r="C117" s="1"/>
      <c r="D117" s="1"/>
      <c r="E117" s="1"/>
      <c r="F117" s="1"/>
      <c r="G117" s="1"/>
      <c r="H117" s="1"/>
      <c r="I117" s="1"/>
    </row>
    <row r="118" spans="1:9" x14ac:dyDescent="0.15">
      <c r="A118" s="1"/>
      <c r="B118" s="1"/>
      <c r="C118" s="1"/>
      <c r="D118" s="1"/>
      <c r="E118" s="1"/>
      <c r="F118" s="1"/>
      <c r="G118" s="1"/>
      <c r="H118" s="1"/>
      <c r="I118" s="1"/>
    </row>
    <row r="119" spans="1:9" x14ac:dyDescent="0.15">
      <c r="A119" s="1"/>
      <c r="B119" s="1"/>
      <c r="C119" s="1"/>
      <c r="D119" s="1"/>
      <c r="E119" s="1"/>
      <c r="F119" s="1"/>
      <c r="G119" s="1"/>
      <c r="H119" s="1"/>
      <c r="I119" s="1"/>
    </row>
    <row r="120" spans="1:9" x14ac:dyDescent="0.15">
      <c r="A120" s="1"/>
      <c r="B120" s="1"/>
      <c r="C120" s="1"/>
      <c r="D120" s="1"/>
      <c r="E120" s="1"/>
      <c r="F120" s="1"/>
      <c r="G120" s="1"/>
      <c r="H120" s="1"/>
      <c r="I120" s="1"/>
    </row>
    <row r="121" spans="1:9" x14ac:dyDescent="0.15">
      <c r="A121" s="1"/>
      <c r="B121" s="1"/>
      <c r="C121" s="1"/>
      <c r="D121" s="1"/>
      <c r="E121" s="1"/>
      <c r="F121" s="1"/>
      <c r="G121" s="1"/>
      <c r="H121" s="1"/>
      <c r="I121" s="1"/>
    </row>
    <row r="122" spans="1:9" x14ac:dyDescent="0.15">
      <c r="A122" s="1"/>
      <c r="B122" s="1"/>
      <c r="C122" s="1"/>
      <c r="D122" s="1"/>
      <c r="E122" s="1"/>
      <c r="F122" s="1"/>
      <c r="G122" s="1"/>
      <c r="H122" s="1"/>
      <c r="I122" s="1"/>
    </row>
    <row r="123" spans="1:9" x14ac:dyDescent="0.15">
      <c r="A123" s="1"/>
      <c r="B123" s="1"/>
      <c r="C123" s="1"/>
      <c r="D123" s="1"/>
      <c r="E123" s="1"/>
      <c r="F123" s="1"/>
      <c r="G123" s="1"/>
      <c r="H123" s="1"/>
      <c r="I123" s="1"/>
    </row>
    <row r="124" spans="1:9" x14ac:dyDescent="0.15">
      <c r="A124" s="1"/>
      <c r="B124" s="1"/>
      <c r="C124" s="1"/>
      <c r="D124" s="1"/>
      <c r="E124" s="1"/>
      <c r="F124" s="1"/>
      <c r="G124" s="1"/>
      <c r="H124" s="1"/>
      <c r="I124" s="1"/>
    </row>
    <row r="125" spans="1:9" x14ac:dyDescent="0.15">
      <c r="A125" s="1"/>
      <c r="B125" s="1"/>
      <c r="C125" s="1"/>
      <c r="D125" s="1"/>
      <c r="E125" s="1"/>
      <c r="F125" s="1"/>
      <c r="G125" s="1"/>
      <c r="H125" s="1"/>
      <c r="I125" s="1"/>
    </row>
    <row r="126" spans="1:9" x14ac:dyDescent="0.15">
      <c r="A126" s="1"/>
      <c r="B126" s="1"/>
      <c r="C126" s="1"/>
      <c r="D126" s="1"/>
      <c r="E126" s="1"/>
      <c r="F126" s="1"/>
      <c r="G126" s="1"/>
      <c r="H126" s="1"/>
      <c r="I126" s="1"/>
    </row>
    <row r="127" spans="1:9" x14ac:dyDescent="0.15">
      <c r="A127" s="1"/>
      <c r="B127" s="1"/>
      <c r="C127" s="1"/>
      <c r="D127" s="1"/>
      <c r="E127" s="1"/>
      <c r="F127" s="1"/>
      <c r="G127" s="1"/>
      <c r="H127" s="1"/>
      <c r="I127" s="1"/>
    </row>
    <row r="128" spans="1:9" x14ac:dyDescent="0.15">
      <c r="A128" s="1"/>
      <c r="B128" s="1"/>
      <c r="C128" s="1"/>
      <c r="D128" s="1"/>
      <c r="E128" s="1"/>
      <c r="F128" s="1"/>
      <c r="G128" s="1"/>
      <c r="H128" s="1"/>
      <c r="I128" s="1"/>
    </row>
    <row r="129" spans="1:9" x14ac:dyDescent="0.15">
      <c r="A129" s="1"/>
      <c r="B129" s="1"/>
      <c r="C129" s="1"/>
      <c r="D129" s="1"/>
      <c r="E129" s="1"/>
      <c r="F129" s="1"/>
      <c r="G129" s="1"/>
      <c r="H129" s="1"/>
      <c r="I129" s="1"/>
    </row>
    <row r="130" spans="1:9" x14ac:dyDescent="0.15">
      <c r="A130" s="1"/>
      <c r="B130" s="1"/>
      <c r="C130" s="1"/>
      <c r="D130" s="1"/>
      <c r="E130" s="1"/>
      <c r="F130" s="1"/>
      <c r="G130" s="1"/>
      <c r="H130" s="1"/>
      <c r="I130" s="1"/>
    </row>
    <row r="131" spans="1:9" x14ac:dyDescent="0.15">
      <c r="A131" s="1"/>
      <c r="B131" s="1"/>
      <c r="C131" s="1"/>
      <c r="D131" s="1"/>
      <c r="E131" s="1"/>
      <c r="F131" s="1"/>
      <c r="G131" s="1"/>
      <c r="H131" s="1"/>
      <c r="I131" s="1"/>
    </row>
    <row r="132" spans="1:9" x14ac:dyDescent="0.15">
      <c r="A132" s="1"/>
      <c r="B132" s="1"/>
      <c r="C132" s="1"/>
      <c r="D132" s="1"/>
      <c r="E132" s="1"/>
      <c r="F132" s="1"/>
      <c r="G132" s="1"/>
      <c r="H132" s="1"/>
      <c r="I132" s="1"/>
    </row>
    <row r="133" spans="1:9" x14ac:dyDescent="0.15">
      <c r="A133" s="1"/>
      <c r="B133" s="1"/>
      <c r="C133" s="1"/>
      <c r="D133" s="1"/>
      <c r="E133" s="1"/>
      <c r="F133" s="1"/>
      <c r="G133" s="1"/>
      <c r="H133" s="1"/>
      <c r="I133" s="1"/>
    </row>
    <row r="134" spans="1:9" x14ac:dyDescent="0.15">
      <c r="A134" s="1"/>
      <c r="B134" s="1"/>
      <c r="C134" s="1"/>
      <c r="D134" s="1"/>
      <c r="E134" s="1"/>
      <c r="F134" s="1"/>
      <c r="G134" s="1"/>
      <c r="H134" s="1"/>
      <c r="I134" s="1"/>
    </row>
    <row r="135" spans="1:9" x14ac:dyDescent="0.15">
      <c r="A135" s="1"/>
      <c r="B135" s="1"/>
      <c r="C135" s="1"/>
      <c r="D135" s="1"/>
      <c r="E135" s="1"/>
      <c r="F135" s="1"/>
      <c r="G135" s="1"/>
      <c r="H135" s="1"/>
      <c r="I135" s="1"/>
    </row>
    <row r="136" spans="1:9" x14ac:dyDescent="0.15">
      <c r="A136" s="1"/>
      <c r="B136" s="1"/>
      <c r="C136" s="1"/>
      <c r="D136" s="1"/>
      <c r="E136" s="1"/>
      <c r="F136" s="1"/>
      <c r="G136" s="1"/>
      <c r="H136" s="1"/>
      <c r="I136" s="1"/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76"/>
  <sheetViews>
    <sheetView topLeftCell="AF1" workbookViewId="0">
      <selection activeCell="AV13" sqref="AV13"/>
    </sheetView>
  </sheetViews>
  <sheetFormatPr baseColWidth="10" defaultRowHeight="15" x14ac:dyDescent="0.15"/>
  <cols>
    <col min="10" max="25" width="10.83203125" customWidth="1"/>
    <col min="27" max="27" width="10.83203125" style="37"/>
    <col min="31" max="31" width="10.83203125" style="43"/>
    <col min="38" max="38" width="10.83203125" style="37"/>
    <col min="44" max="44" width="13.5" bestFit="1" customWidth="1"/>
    <col min="51" max="51" width="10.83203125" style="37"/>
  </cols>
  <sheetData>
    <row r="1" spans="1:61" x14ac:dyDescent="0.15">
      <c r="B1" t="s">
        <v>230</v>
      </c>
      <c r="C1" t="s">
        <v>231</v>
      </c>
      <c r="D1" t="s">
        <v>232</v>
      </c>
      <c r="E1" t="s">
        <v>233</v>
      </c>
      <c r="F1" t="s">
        <v>234</v>
      </c>
      <c r="G1" t="s">
        <v>206</v>
      </c>
      <c r="H1" t="s">
        <v>235</v>
      </c>
      <c r="I1" t="s">
        <v>236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245</v>
      </c>
      <c r="S1" t="s">
        <v>246</v>
      </c>
      <c r="T1" t="s">
        <v>247</v>
      </c>
      <c r="U1" t="s">
        <v>248</v>
      </c>
      <c r="V1" t="s">
        <v>249</v>
      </c>
      <c r="X1" t="s">
        <v>251</v>
      </c>
      <c r="Y1" t="s">
        <v>255</v>
      </c>
      <c r="Z1" t="s">
        <v>253</v>
      </c>
      <c r="AB1" t="s">
        <v>254</v>
      </c>
      <c r="AN1">
        <v>2</v>
      </c>
      <c r="AO1">
        <v>3</v>
      </c>
      <c r="AP1">
        <v>4</v>
      </c>
      <c r="AQ1">
        <v>5</v>
      </c>
      <c r="AR1">
        <v>6</v>
      </c>
      <c r="AS1">
        <v>7</v>
      </c>
      <c r="AT1">
        <v>8</v>
      </c>
      <c r="AU1">
        <v>9</v>
      </c>
      <c r="AV1">
        <v>10</v>
      </c>
      <c r="BB1">
        <v>2</v>
      </c>
      <c r="BC1">
        <v>3</v>
      </c>
      <c r="BD1">
        <v>4</v>
      </c>
      <c r="BE1">
        <v>5</v>
      </c>
      <c r="BF1">
        <v>6</v>
      </c>
      <c r="BG1">
        <v>7</v>
      </c>
      <c r="BH1">
        <v>8</v>
      </c>
      <c r="BI1">
        <v>9</v>
      </c>
    </row>
    <row r="2" spans="1:61" x14ac:dyDescent="0.15">
      <c r="A2" s="1" t="s">
        <v>154</v>
      </c>
      <c r="B2" s="1" t="s">
        <v>155</v>
      </c>
      <c r="C2" s="1" t="s">
        <v>156</v>
      </c>
      <c r="D2" s="1" t="s">
        <v>157</v>
      </c>
      <c r="E2" s="1" t="s">
        <v>158</v>
      </c>
      <c r="F2" s="1" t="s">
        <v>159</v>
      </c>
      <c r="G2" s="1" t="s">
        <v>160</v>
      </c>
      <c r="H2" s="1" t="s">
        <v>161</v>
      </c>
      <c r="I2" s="1" t="s">
        <v>162</v>
      </c>
      <c r="J2" s="1" t="s">
        <v>163</v>
      </c>
      <c r="K2" s="1" t="s">
        <v>164</v>
      </c>
      <c r="L2" s="1" t="s">
        <v>165</v>
      </c>
      <c r="M2" s="1" t="s">
        <v>166</v>
      </c>
      <c r="N2" s="1" t="s">
        <v>167</v>
      </c>
      <c r="O2" s="1" t="s">
        <v>168</v>
      </c>
      <c r="P2" s="1" t="s">
        <v>169</v>
      </c>
      <c r="Q2" s="1" t="s">
        <v>170</v>
      </c>
      <c r="R2" s="1" t="s">
        <v>171</v>
      </c>
      <c r="S2" s="1" t="s">
        <v>172</v>
      </c>
      <c r="T2" s="1" t="s">
        <v>173</v>
      </c>
      <c r="U2" s="1" t="s">
        <v>174</v>
      </c>
      <c r="V2" s="1" t="s">
        <v>175</v>
      </c>
      <c r="W2" s="1" t="s">
        <v>250</v>
      </c>
      <c r="X2" s="1" t="s">
        <v>177</v>
      </c>
      <c r="Y2" s="1" t="s">
        <v>188</v>
      </c>
      <c r="Z2" t="s">
        <v>197</v>
      </c>
      <c r="AB2" s="10">
        <v>6</v>
      </c>
    </row>
    <row r="3" spans="1:61" x14ac:dyDescent="0.15">
      <c r="A3" s="1" t="s">
        <v>178</v>
      </c>
      <c r="B3" s="1" t="s">
        <v>178</v>
      </c>
      <c r="C3" s="1" t="s">
        <v>178</v>
      </c>
      <c r="D3" s="1" t="s">
        <v>178</v>
      </c>
      <c r="E3" s="1" t="s">
        <v>178</v>
      </c>
      <c r="F3" s="1" t="s">
        <v>178</v>
      </c>
      <c r="G3" s="1" t="s">
        <v>178</v>
      </c>
      <c r="H3" s="1" t="s">
        <v>178</v>
      </c>
      <c r="I3" s="1" t="s">
        <v>178</v>
      </c>
      <c r="J3" s="1" t="s">
        <v>178</v>
      </c>
      <c r="K3" s="1" t="s">
        <v>178</v>
      </c>
      <c r="L3" s="1" t="s">
        <v>178</v>
      </c>
      <c r="M3" s="1" t="s">
        <v>178</v>
      </c>
      <c r="N3" s="1" t="s">
        <v>178</v>
      </c>
      <c r="O3" s="1" t="s">
        <v>178</v>
      </c>
      <c r="P3" s="1" t="s">
        <v>178</v>
      </c>
      <c r="Q3" s="1" t="s">
        <v>178</v>
      </c>
      <c r="R3" s="1" t="s">
        <v>178</v>
      </c>
      <c r="S3" s="1" t="s">
        <v>178</v>
      </c>
      <c r="T3" s="1" t="s">
        <v>178</v>
      </c>
      <c r="U3" s="1" t="s">
        <v>178</v>
      </c>
      <c r="V3" s="1" t="s">
        <v>178</v>
      </c>
      <c r="W3" s="1" t="s">
        <v>178</v>
      </c>
      <c r="X3" s="1" t="s">
        <v>178</v>
      </c>
      <c r="Y3" s="1" t="s">
        <v>178</v>
      </c>
      <c r="Z3" t="s">
        <v>178</v>
      </c>
      <c r="AN3" t="s">
        <v>258</v>
      </c>
      <c r="AQ3" t="s">
        <v>131</v>
      </c>
      <c r="AR3" t="s">
        <v>259</v>
      </c>
      <c r="AS3" t="s">
        <v>260</v>
      </c>
    </row>
    <row r="4" spans="1:61" x14ac:dyDescent="0.15">
      <c r="A4" s="1" t="s">
        <v>179</v>
      </c>
      <c r="B4" s="1" t="s">
        <v>155</v>
      </c>
      <c r="C4" s="1" t="s">
        <v>156</v>
      </c>
      <c r="D4" s="1" t="s">
        <v>157</v>
      </c>
      <c r="E4" s="1" t="s">
        <v>158</v>
      </c>
      <c r="F4" s="1" t="s">
        <v>159</v>
      </c>
      <c r="G4" s="1" t="s">
        <v>160</v>
      </c>
      <c r="H4" s="1" t="s">
        <v>161</v>
      </c>
      <c r="I4" s="1" t="s">
        <v>162</v>
      </c>
      <c r="J4" s="1" t="s">
        <v>163</v>
      </c>
      <c r="K4" s="1" t="s">
        <v>164</v>
      </c>
      <c r="L4" s="1" t="s">
        <v>165</v>
      </c>
      <c r="M4" s="1" t="s">
        <v>166</v>
      </c>
      <c r="N4" s="1" t="s">
        <v>167</v>
      </c>
      <c r="O4" s="1" t="s">
        <v>168</v>
      </c>
      <c r="P4" s="1" t="s">
        <v>169</v>
      </c>
      <c r="Q4" s="1" t="s">
        <v>170</v>
      </c>
      <c r="R4" s="1" t="s">
        <v>171</v>
      </c>
      <c r="S4" s="1" t="s">
        <v>172</v>
      </c>
      <c r="T4" s="1" t="s">
        <v>173</v>
      </c>
      <c r="U4" s="1" t="s">
        <v>174</v>
      </c>
      <c r="V4" s="1" t="s">
        <v>175</v>
      </c>
      <c r="W4" s="1" t="s">
        <v>250</v>
      </c>
      <c r="X4" s="1" t="s">
        <v>177</v>
      </c>
      <c r="Y4" s="1" t="s">
        <v>188</v>
      </c>
      <c r="Z4" t="s">
        <v>197</v>
      </c>
      <c r="AB4" t="s">
        <v>252</v>
      </c>
      <c r="AC4" t="s">
        <v>251</v>
      </c>
      <c r="AN4" s="10">
        <v>0.5</v>
      </c>
      <c r="AQ4">
        <f>角色间职业划分!$AO$9</f>
        <v>0.4</v>
      </c>
      <c r="AR4" s="10">
        <v>1</v>
      </c>
      <c r="AS4">
        <f>1-AN4</f>
        <v>0.5</v>
      </c>
    </row>
    <row r="5" spans="1:61" x14ac:dyDescent="0.15">
      <c r="A5" s="1">
        <v>1</v>
      </c>
      <c r="B5" s="1">
        <f>ROUND(VLOOKUP(AC5,AM:AU,2,FALSE)*VLOOKUP(AB5,BA:BI,2,FALSE),0)</f>
        <v>8</v>
      </c>
      <c r="C5" s="1">
        <v>0</v>
      </c>
      <c r="D5" s="1">
        <v>0</v>
      </c>
      <c r="E5" s="1">
        <f>ROUND(VLOOKUP(AC5,AM:AT,5,FALSE)*VLOOKUP(AB5,BA:BI,5,FALSE),0)</f>
        <v>0</v>
      </c>
      <c r="F5" s="1">
        <f>ROUND(VLOOKUP(AC5,AM:AS,6,FALSE)*VLOOKUP(AB5,BA:BI,6,FALSE),0)</f>
        <v>0</v>
      </c>
      <c r="G5" s="1">
        <f>ROUND(VLOOKUP(AC5,AM:AU,7,FALSE)*VLOOKUP(AB5,BA:BI,7,FALSE),0)</f>
        <v>0</v>
      </c>
      <c r="H5" s="1">
        <v>0</v>
      </c>
      <c r="I5" s="1">
        <f>ROUND(VLOOKUP(AC5,AM:AU,9,FALSE)*VLOOKUP(AB5,BA:BI,9,FALSE),0)</f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1</v>
      </c>
      <c r="X5" s="1">
        <f>AC5</f>
        <v>1</v>
      </c>
      <c r="Y5" s="1">
        <f>AB5</f>
        <v>1</v>
      </c>
      <c r="Z5">
        <f>ROUND(VLOOKUP(AC5,AG:AJ,3,FALSE)/6,0)</f>
        <v>18</v>
      </c>
      <c r="AB5">
        <v>1</v>
      </c>
      <c r="AC5">
        <v>1</v>
      </c>
    </row>
    <row r="6" spans="1:61" x14ac:dyDescent="0.15">
      <c r="A6" s="1">
        <v>2</v>
      </c>
      <c r="B6" s="1">
        <f t="shared" ref="B6:B69" si="0">ROUND(VLOOKUP(AC6,AM:AU,2,FALSE)*VLOOKUP(AB6,BA:BI,2,FALSE),0)</f>
        <v>0</v>
      </c>
      <c r="C6" s="1">
        <v>0</v>
      </c>
      <c r="D6" s="1">
        <v>0</v>
      </c>
      <c r="E6" s="1">
        <f t="shared" ref="E6:E69" si="1">ROUND(VLOOKUP(AC6,AM:AT,5,FALSE)*VLOOKUP(AB6,BA:BI,5,FALSE),0)</f>
        <v>0</v>
      </c>
      <c r="F6" s="1">
        <f t="shared" ref="F6:F69" si="2">ROUND(VLOOKUP(AC6,AM:AS,6,FALSE)*VLOOKUP(AB6,BA:BI,6,FALSE),0)</f>
        <v>0</v>
      </c>
      <c r="G6" s="1">
        <f t="shared" ref="G6:G69" si="3">ROUND(VLOOKUP(AC6,AM:AU,7,FALSE)*VLOOKUP(AB6,BA:BI,7,FALSE),0)</f>
        <v>0</v>
      </c>
      <c r="H6" s="1">
        <v>0</v>
      </c>
      <c r="I6" s="1">
        <f t="shared" ref="I6:I69" si="4">ROUND(VLOOKUP(AC6,AM:AU,9,FALSE)*VLOOKUP(AB6,BA:BI,9,FALSE),0)</f>
        <v>50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2</v>
      </c>
      <c r="X6" s="1">
        <f t="shared" ref="X6:X69" si="5">AC6</f>
        <v>1</v>
      </c>
      <c r="Y6" s="1">
        <f t="shared" ref="Y6:Y69" si="6">AB6</f>
        <v>2</v>
      </c>
      <c r="Z6">
        <f t="shared" ref="Z6:Z69" si="7">ROUND(VLOOKUP(AC6,AG:AJ,3,FALSE)/6,0)</f>
        <v>18</v>
      </c>
      <c r="AB6">
        <f>IF(AB5=AB$2,1,AB5+1)</f>
        <v>2</v>
      </c>
      <c r="AC6">
        <f>IF(AB6=1,AC5+1,AC5)</f>
        <v>1</v>
      </c>
    </row>
    <row r="7" spans="1:61" x14ac:dyDescent="0.15">
      <c r="A7" s="1">
        <v>3</v>
      </c>
      <c r="B7" s="1">
        <f t="shared" si="0"/>
        <v>0</v>
      </c>
      <c r="C7" s="1">
        <v>0</v>
      </c>
      <c r="D7" s="1">
        <v>0</v>
      </c>
      <c r="E7" s="1">
        <f t="shared" si="1"/>
        <v>0</v>
      </c>
      <c r="F7" s="1">
        <f t="shared" si="2"/>
        <v>202</v>
      </c>
      <c r="G7" s="1">
        <f t="shared" si="3"/>
        <v>0</v>
      </c>
      <c r="H7" s="1">
        <v>0</v>
      </c>
      <c r="I7" s="1">
        <f t="shared" si="4"/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3</v>
      </c>
      <c r="X7" s="1">
        <f t="shared" si="5"/>
        <v>1</v>
      </c>
      <c r="Y7" s="1">
        <f t="shared" si="6"/>
        <v>3</v>
      </c>
      <c r="Z7">
        <f t="shared" si="7"/>
        <v>18</v>
      </c>
      <c r="AB7">
        <f t="shared" ref="AB7:AB70" si="8">IF(AB6=AB$2,1,AB6+1)</f>
        <v>3</v>
      </c>
      <c r="AC7">
        <f t="shared" ref="AC7:AC70" si="9">IF(AB7=1,AC6+1,AC6)</f>
        <v>1</v>
      </c>
      <c r="AG7" t="s">
        <v>251</v>
      </c>
      <c r="AH7" t="s">
        <v>256</v>
      </c>
      <c r="AI7" t="s">
        <v>2</v>
      </c>
      <c r="AJ7" t="s">
        <v>21</v>
      </c>
      <c r="AK7" t="s">
        <v>42</v>
      </c>
      <c r="AM7" t="s">
        <v>251</v>
      </c>
      <c r="AN7" t="s">
        <v>230</v>
      </c>
      <c r="AO7" t="s">
        <v>231</v>
      </c>
      <c r="AP7" t="s">
        <v>232</v>
      </c>
      <c r="AQ7" t="s">
        <v>233</v>
      </c>
      <c r="AR7" t="s">
        <v>234</v>
      </c>
      <c r="AS7" t="s">
        <v>261</v>
      </c>
      <c r="AT7" t="s">
        <v>235</v>
      </c>
      <c r="AU7" t="s">
        <v>42</v>
      </c>
      <c r="AV7" t="s">
        <v>257</v>
      </c>
      <c r="BA7" t="s">
        <v>252</v>
      </c>
      <c r="BB7" t="s">
        <v>230</v>
      </c>
      <c r="BC7" t="s">
        <v>231</v>
      </c>
      <c r="BD7" t="s">
        <v>232</v>
      </c>
      <c r="BE7" t="s">
        <v>233</v>
      </c>
      <c r="BF7" t="s">
        <v>234</v>
      </c>
      <c r="BG7" t="s">
        <v>206</v>
      </c>
      <c r="BH7" t="s">
        <v>235</v>
      </c>
      <c r="BI7" t="s">
        <v>236</v>
      </c>
    </row>
    <row r="8" spans="1:61" x14ac:dyDescent="0.15">
      <c r="A8" s="1">
        <v>4</v>
      </c>
      <c r="B8" s="1">
        <f t="shared" si="0"/>
        <v>0</v>
      </c>
      <c r="C8" s="1">
        <v>0</v>
      </c>
      <c r="D8" s="1">
        <v>0</v>
      </c>
      <c r="E8" s="1">
        <f t="shared" si="1"/>
        <v>43</v>
      </c>
      <c r="F8" s="1">
        <f t="shared" si="2"/>
        <v>0</v>
      </c>
      <c r="G8" s="1">
        <f t="shared" si="3"/>
        <v>0</v>
      </c>
      <c r="H8" s="1">
        <v>0</v>
      </c>
      <c r="I8" s="1">
        <f t="shared" si="4"/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4</v>
      </c>
      <c r="X8" s="1">
        <f t="shared" si="5"/>
        <v>1</v>
      </c>
      <c r="Y8" s="1">
        <f t="shared" si="6"/>
        <v>4</v>
      </c>
      <c r="Z8">
        <f t="shared" si="7"/>
        <v>18</v>
      </c>
      <c r="AB8">
        <f t="shared" si="8"/>
        <v>4</v>
      </c>
      <c r="AC8">
        <f t="shared" si="9"/>
        <v>1</v>
      </c>
      <c r="AG8">
        <v>1</v>
      </c>
      <c r="AH8" s="10">
        <v>1</v>
      </c>
      <c r="AI8">
        <f>VLOOKUP(AH8,角色属性总表!BA:BE,2,FALSE)</f>
        <v>108</v>
      </c>
      <c r="AJ8">
        <f>VLOOKUP(AH8,角色属性总表!BA:BC,3,FALSE)</f>
        <v>403.2</v>
      </c>
      <c r="AK8" s="26">
        <v>50</v>
      </c>
      <c r="AM8">
        <v>1</v>
      </c>
      <c r="AN8">
        <f>AI8/角色属性总表!C$34*AN$4</f>
        <v>7.7142857142857144</v>
      </c>
      <c r="AQ8">
        <f>AI8*AQ$4</f>
        <v>43.2</v>
      </c>
      <c r="AR8">
        <f>AJ8*AR$4</f>
        <v>403.2</v>
      </c>
      <c r="AS8">
        <f t="shared" ref="AS8:AS19" si="10">AI8*AS$4</f>
        <v>54</v>
      </c>
      <c r="AU8">
        <f>ROUND(AK8/10,0)*10</f>
        <v>50</v>
      </c>
      <c r="BA8">
        <v>1</v>
      </c>
      <c r="BB8">
        <v>1</v>
      </c>
    </row>
    <row r="9" spans="1:61" x14ac:dyDescent="0.15">
      <c r="A9" s="1">
        <v>5</v>
      </c>
      <c r="B9" s="1">
        <f t="shared" si="0"/>
        <v>0</v>
      </c>
      <c r="C9" s="1">
        <v>0</v>
      </c>
      <c r="D9" s="1">
        <v>0</v>
      </c>
      <c r="E9" s="1">
        <f t="shared" si="1"/>
        <v>0</v>
      </c>
      <c r="F9" s="1">
        <f t="shared" si="2"/>
        <v>202</v>
      </c>
      <c r="G9" s="1">
        <f t="shared" si="3"/>
        <v>0</v>
      </c>
      <c r="H9" s="1">
        <v>0</v>
      </c>
      <c r="I9" s="1">
        <f t="shared" si="4"/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5</v>
      </c>
      <c r="X9" s="1">
        <f t="shared" si="5"/>
        <v>1</v>
      </c>
      <c r="Y9" s="1">
        <f t="shared" si="6"/>
        <v>5</v>
      </c>
      <c r="Z9">
        <f t="shared" si="7"/>
        <v>18</v>
      </c>
      <c r="AB9">
        <f t="shared" si="8"/>
        <v>5</v>
      </c>
      <c r="AC9">
        <f t="shared" si="9"/>
        <v>1</v>
      </c>
      <c r="AG9">
        <v>2</v>
      </c>
      <c r="AH9" s="10">
        <v>10</v>
      </c>
      <c r="AI9">
        <f>VLOOKUP(AH9,角色属性总表!BA:BE,2,FALSE)</f>
        <v>108</v>
      </c>
      <c r="AJ9">
        <f>VLOOKUP(AH9,角色属性总表!BA:BC,3,FALSE)</f>
        <v>403.2</v>
      </c>
      <c r="AK9" s="26">
        <v>100</v>
      </c>
      <c r="AM9">
        <v>2</v>
      </c>
      <c r="AN9">
        <f>AI9/角色属性总表!C$34*AN$4</f>
        <v>7.7142857142857144</v>
      </c>
      <c r="AQ9">
        <f t="shared" ref="AQ9:AQ19" si="11">AI9*AQ$4</f>
        <v>43.2</v>
      </c>
      <c r="AR9">
        <f t="shared" ref="AR9:AR19" si="12">AJ9*AR$4</f>
        <v>403.2</v>
      </c>
      <c r="AS9">
        <f t="shared" si="10"/>
        <v>54</v>
      </c>
      <c r="AU9">
        <f t="shared" ref="AU9:AU19" si="13">ROUND(AK9/10,0)*10</f>
        <v>100</v>
      </c>
      <c r="BA9">
        <v>2</v>
      </c>
      <c r="BI9">
        <v>1</v>
      </c>
    </row>
    <row r="10" spans="1:61" x14ac:dyDescent="0.15">
      <c r="A10" s="1">
        <v>6</v>
      </c>
      <c r="B10" s="1">
        <f t="shared" si="0"/>
        <v>0</v>
      </c>
      <c r="C10" s="1">
        <v>0</v>
      </c>
      <c r="D10" s="1">
        <v>0</v>
      </c>
      <c r="E10" s="1">
        <f t="shared" si="1"/>
        <v>0</v>
      </c>
      <c r="F10" s="1">
        <f t="shared" si="2"/>
        <v>0</v>
      </c>
      <c r="G10" s="1">
        <f t="shared" si="3"/>
        <v>54</v>
      </c>
      <c r="H10" s="1">
        <v>0</v>
      </c>
      <c r="I10" s="1">
        <f t="shared" si="4"/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6</v>
      </c>
      <c r="X10" s="1">
        <f t="shared" si="5"/>
        <v>1</v>
      </c>
      <c r="Y10" s="1">
        <f t="shared" si="6"/>
        <v>6</v>
      </c>
      <c r="Z10">
        <f t="shared" si="7"/>
        <v>18</v>
      </c>
      <c r="AB10">
        <f t="shared" si="8"/>
        <v>6</v>
      </c>
      <c r="AC10">
        <f t="shared" si="9"/>
        <v>1</v>
      </c>
      <c r="AG10">
        <v>3</v>
      </c>
      <c r="AH10" s="10">
        <v>20</v>
      </c>
      <c r="AI10">
        <f>VLOOKUP(AH10,角色属性总表!BA:BE,2,FALSE)</f>
        <v>337.5</v>
      </c>
      <c r="AJ10">
        <f>VLOOKUP(AH10,角色属性总表!BA:BC,3,FALSE)</f>
        <v>1260</v>
      </c>
      <c r="AK10" s="26">
        <v>200</v>
      </c>
      <c r="AM10">
        <v>3</v>
      </c>
      <c r="AN10">
        <f>AI10/角色属性总表!C$34*AN$4</f>
        <v>24.107142857142858</v>
      </c>
      <c r="AQ10">
        <f t="shared" si="11"/>
        <v>135</v>
      </c>
      <c r="AR10">
        <f t="shared" si="12"/>
        <v>1260</v>
      </c>
      <c r="AS10">
        <f t="shared" si="10"/>
        <v>168.75</v>
      </c>
      <c r="AU10">
        <f t="shared" si="13"/>
        <v>200</v>
      </c>
      <c r="BA10">
        <v>3</v>
      </c>
      <c r="BF10">
        <v>0.5</v>
      </c>
    </row>
    <row r="11" spans="1:61" x14ac:dyDescent="0.15">
      <c r="A11" s="1">
        <v>7</v>
      </c>
      <c r="B11" s="1">
        <f t="shared" si="0"/>
        <v>8</v>
      </c>
      <c r="C11" s="1">
        <v>0</v>
      </c>
      <c r="D11" s="1">
        <v>0</v>
      </c>
      <c r="E11" s="1">
        <f t="shared" si="1"/>
        <v>0</v>
      </c>
      <c r="F11" s="1">
        <f t="shared" si="2"/>
        <v>0</v>
      </c>
      <c r="G11" s="1">
        <f t="shared" si="3"/>
        <v>0</v>
      </c>
      <c r="H11" s="1">
        <v>0</v>
      </c>
      <c r="I11" s="1">
        <f t="shared" si="4"/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7</v>
      </c>
      <c r="X11" s="1">
        <f t="shared" si="5"/>
        <v>2</v>
      </c>
      <c r="Y11" s="1">
        <f t="shared" si="6"/>
        <v>1</v>
      </c>
      <c r="Z11">
        <f t="shared" si="7"/>
        <v>18</v>
      </c>
      <c r="AB11">
        <f t="shared" si="8"/>
        <v>1</v>
      </c>
      <c r="AC11">
        <f t="shared" si="9"/>
        <v>2</v>
      </c>
      <c r="AG11">
        <v>4</v>
      </c>
      <c r="AH11" s="10">
        <v>30</v>
      </c>
      <c r="AI11">
        <f>VLOOKUP(AH11,角色属性总表!BA:BE,2,FALSE)</f>
        <v>720</v>
      </c>
      <c r="AJ11">
        <f>VLOOKUP(AH11,角色属性总表!BA:BC,3,FALSE)</f>
        <v>2688</v>
      </c>
      <c r="AK11" s="26">
        <v>300</v>
      </c>
      <c r="AM11">
        <v>4</v>
      </c>
      <c r="AN11">
        <f>AI11/角色属性总表!C$34*AN$4</f>
        <v>51.428571428571431</v>
      </c>
      <c r="AQ11">
        <f t="shared" si="11"/>
        <v>288</v>
      </c>
      <c r="AR11">
        <f t="shared" si="12"/>
        <v>2688</v>
      </c>
      <c r="AS11">
        <f t="shared" si="10"/>
        <v>360</v>
      </c>
      <c r="AU11">
        <f t="shared" si="13"/>
        <v>300</v>
      </c>
      <c r="BA11">
        <v>4</v>
      </c>
      <c r="BE11">
        <v>1</v>
      </c>
    </row>
    <row r="12" spans="1:61" x14ac:dyDescent="0.15">
      <c r="A12" s="1">
        <v>8</v>
      </c>
      <c r="B12" s="1">
        <f t="shared" si="0"/>
        <v>0</v>
      </c>
      <c r="C12" s="1">
        <v>0</v>
      </c>
      <c r="D12" s="1">
        <v>0</v>
      </c>
      <c r="E12" s="1">
        <f t="shared" si="1"/>
        <v>0</v>
      </c>
      <c r="F12" s="1">
        <f t="shared" si="2"/>
        <v>0</v>
      </c>
      <c r="G12" s="1">
        <f t="shared" si="3"/>
        <v>0</v>
      </c>
      <c r="H12" s="1">
        <v>0</v>
      </c>
      <c r="I12" s="1">
        <f t="shared" si="4"/>
        <v>100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8</v>
      </c>
      <c r="X12" s="1">
        <f t="shared" si="5"/>
        <v>2</v>
      </c>
      <c r="Y12" s="1">
        <f t="shared" si="6"/>
        <v>2</v>
      </c>
      <c r="Z12">
        <f t="shared" si="7"/>
        <v>18</v>
      </c>
      <c r="AB12">
        <f t="shared" si="8"/>
        <v>2</v>
      </c>
      <c r="AC12">
        <f t="shared" si="9"/>
        <v>2</v>
      </c>
      <c r="AG12">
        <v>5</v>
      </c>
      <c r="AH12" s="10">
        <v>40</v>
      </c>
      <c r="AI12">
        <f>VLOOKUP(AH12,角色属性总表!BA:BE,2,FALSE)</f>
        <v>1305</v>
      </c>
      <c r="AJ12">
        <f>VLOOKUP(AH12,角色属性总表!BA:BC,3,FALSE)</f>
        <v>4872</v>
      </c>
      <c r="AK12" s="26">
        <v>400</v>
      </c>
      <c r="AM12">
        <v>5</v>
      </c>
      <c r="AN12">
        <f>AI12/角色属性总表!C$34*AN$4</f>
        <v>93.214285714285708</v>
      </c>
      <c r="AQ12">
        <f t="shared" si="11"/>
        <v>522</v>
      </c>
      <c r="AR12">
        <f t="shared" si="12"/>
        <v>4872</v>
      </c>
      <c r="AS12">
        <f t="shared" si="10"/>
        <v>652.5</v>
      </c>
      <c r="AU12">
        <f t="shared" si="13"/>
        <v>400</v>
      </c>
      <c r="BA12">
        <v>5</v>
      </c>
      <c r="BF12">
        <v>0.5</v>
      </c>
    </row>
    <row r="13" spans="1:61" x14ac:dyDescent="0.15">
      <c r="A13" s="1">
        <v>9</v>
      </c>
      <c r="B13" s="1">
        <f t="shared" si="0"/>
        <v>0</v>
      </c>
      <c r="C13" s="1">
        <v>0</v>
      </c>
      <c r="D13" s="1">
        <v>0</v>
      </c>
      <c r="E13" s="1">
        <f t="shared" si="1"/>
        <v>0</v>
      </c>
      <c r="F13" s="1">
        <f t="shared" si="2"/>
        <v>202</v>
      </c>
      <c r="G13" s="1">
        <f t="shared" si="3"/>
        <v>0</v>
      </c>
      <c r="H13" s="1">
        <v>0</v>
      </c>
      <c r="I13" s="1">
        <f t="shared" si="4"/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9</v>
      </c>
      <c r="X13" s="1">
        <f t="shared" si="5"/>
        <v>2</v>
      </c>
      <c r="Y13" s="1">
        <f t="shared" si="6"/>
        <v>3</v>
      </c>
      <c r="Z13">
        <f t="shared" si="7"/>
        <v>18</v>
      </c>
      <c r="AB13">
        <f t="shared" si="8"/>
        <v>3</v>
      </c>
      <c r="AC13">
        <f t="shared" si="9"/>
        <v>2</v>
      </c>
      <c r="AG13">
        <v>6</v>
      </c>
      <c r="AH13" s="10">
        <v>50</v>
      </c>
      <c r="AI13">
        <f>VLOOKUP(AH13,角色属性总表!BA:BE,2,FALSE)</f>
        <v>1890</v>
      </c>
      <c r="AJ13">
        <f>VLOOKUP(AH13,角色属性总表!BA:BC,3,FALSE)</f>
        <v>7056</v>
      </c>
      <c r="AK13" s="26">
        <v>500</v>
      </c>
      <c r="AM13">
        <v>6</v>
      </c>
      <c r="AN13">
        <f>AI13/角色属性总表!C$34*AN$4</f>
        <v>135</v>
      </c>
      <c r="AQ13">
        <f t="shared" si="11"/>
        <v>756</v>
      </c>
      <c r="AR13">
        <f t="shared" si="12"/>
        <v>7056</v>
      </c>
      <c r="AS13">
        <f t="shared" si="10"/>
        <v>945</v>
      </c>
      <c r="AU13">
        <f t="shared" si="13"/>
        <v>500</v>
      </c>
      <c r="BA13">
        <v>6</v>
      </c>
      <c r="BG13">
        <v>1</v>
      </c>
    </row>
    <row r="14" spans="1:61" x14ac:dyDescent="0.15">
      <c r="A14" s="1">
        <v>10</v>
      </c>
      <c r="B14" s="1">
        <f t="shared" si="0"/>
        <v>0</v>
      </c>
      <c r="C14" s="1">
        <v>0</v>
      </c>
      <c r="D14" s="1">
        <v>0</v>
      </c>
      <c r="E14" s="1">
        <f t="shared" si="1"/>
        <v>43</v>
      </c>
      <c r="F14" s="1">
        <f t="shared" si="2"/>
        <v>0</v>
      </c>
      <c r="G14" s="1">
        <f t="shared" si="3"/>
        <v>0</v>
      </c>
      <c r="H14" s="1">
        <v>0</v>
      </c>
      <c r="I14" s="1">
        <f t="shared" si="4"/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10</v>
      </c>
      <c r="X14" s="1">
        <f t="shared" si="5"/>
        <v>2</v>
      </c>
      <c r="Y14" s="1">
        <f t="shared" si="6"/>
        <v>4</v>
      </c>
      <c r="Z14">
        <f t="shared" si="7"/>
        <v>18</v>
      </c>
      <c r="AB14">
        <f t="shared" si="8"/>
        <v>4</v>
      </c>
      <c r="AC14">
        <f t="shared" si="9"/>
        <v>2</v>
      </c>
      <c r="AG14">
        <v>7</v>
      </c>
      <c r="AH14" s="10">
        <v>60</v>
      </c>
      <c r="AI14">
        <f>VLOOKUP(AH14,角色属性总表!BA:BE,2,FALSE)</f>
        <v>2865.0000000000014</v>
      </c>
      <c r="AJ14">
        <f>VLOOKUP(AH14,角色属性总表!BA:BC,3,FALSE)</f>
        <v>10696.000000000004</v>
      </c>
      <c r="AK14" s="26">
        <v>700</v>
      </c>
      <c r="AM14">
        <v>7</v>
      </c>
      <c r="AN14">
        <f>AI14/角色属性总表!C$34*AN$4</f>
        <v>204.64285714285725</v>
      </c>
      <c r="AQ14">
        <f t="shared" si="11"/>
        <v>1146.0000000000007</v>
      </c>
      <c r="AR14">
        <f t="shared" si="12"/>
        <v>10696.000000000004</v>
      </c>
      <c r="AS14">
        <f t="shared" si="10"/>
        <v>1432.5000000000007</v>
      </c>
      <c r="AU14">
        <f t="shared" si="13"/>
        <v>700</v>
      </c>
    </row>
    <row r="15" spans="1:61" x14ac:dyDescent="0.15">
      <c r="A15" s="1">
        <v>11</v>
      </c>
      <c r="B15" s="1">
        <f t="shared" si="0"/>
        <v>0</v>
      </c>
      <c r="C15" s="1">
        <v>0</v>
      </c>
      <c r="D15" s="1">
        <v>0</v>
      </c>
      <c r="E15" s="1">
        <f t="shared" si="1"/>
        <v>0</v>
      </c>
      <c r="F15" s="1">
        <f t="shared" si="2"/>
        <v>202</v>
      </c>
      <c r="G15" s="1">
        <f t="shared" si="3"/>
        <v>0</v>
      </c>
      <c r="H15" s="1">
        <v>0</v>
      </c>
      <c r="I15" s="1">
        <f t="shared" si="4"/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11</v>
      </c>
      <c r="X15" s="1">
        <f t="shared" si="5"/>
        <v>2</v>
      </c>
      <c r="Y15" s="1">
        <f t="shared" si="6"/>
        <v>5</v>
      </c>
      <c r="Z15">
        <f t="shared" si="7"/>
        <v>18</v>
      </c>
      <c r="AB15">
        <f t="shared" si="8"/>
        <v>5</v>
      </c>
      <c r="AC15">
        <f t="shared" si="9"/>
        <v>2</v>
      </c>
      <c r="AG15">
        <v>8</v>
      </c>
      <c r="AH15" s="10">
        <v>70</v>
      </c>
      <c r="AI15">
        <f>VLOOKUP(AH15,角色属性总表!BA:BE,2,FALSE)</f>
        <v>3840.0000000000018</v>
      </c>
      <c r="AJ15">
        <f>VLOOKUP(AH15,角色属性总表!BA:BC,3,FALSE)</f>
        <v>14336.000000000005</v>
      </c>
      <c r="AK15" s="26">
        <v>900</v>
      </c>
      <c r="AM15">
        <v>8</v>
      </c>
      <c r="AN15">
        <f>AI15/角色属性总表!C$34*AN$4</f>
        <v>274.28571428571439</v>
      </c>
      <c r="AQ15">
        <f t="shared" si="11"/>
        <v>1536.0000000000009</v>
      </c>
      <c r="AR15">
        <f t="shared" si="12"/>
        <v>14336.000000000005</v>
      </c>
      <c r="AS15">
        <f t="shared" si="10"/>
        <v>1920.0000000000009</v>
      </c>
      <c r="AU15">
        <f t="shared" si="13"/>
        <v>900</v>
      </c>
    </row>
    <row r="16" spans="1:61" x14ac:dyDescent="0.15">
      <c r="A16" s="1">
        <v>12</v>
      </c>
      <c r="B16" s="1">
        <f t="shared" si="0"/>
        <v>0</v>
      </c>
      <c r="C16" s="1">
        <v>0</v>
      </c>
      <c r="D16" s="1">
        <v>0</v>
      </c>
      <c r="E16" s="1">
        <f t="shared" si="1"/>
        <v>0</v>
      </c>
      <c r="F16" s="1">
        <f t="shared" si="2"/>
        <v>0</v>
      </c>
      <c r="G16" s="1">
        <f t="shared" si="3"/>
        <v>54</v>
      </c>
      <c r="H16" s="1">
        <v>0</v>
      </c>
      <c r="I16" s="1">
        <f t="shared" si="4"/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12</v>
      </c>
      <c r="X16" s="1">
        <f t="shared" si="5"/>
        <v>2</v>
      </c>
      <c r="Y16" s="1">
        <f t="shared" si="6"/>
        <v>6</v>
      </c>
      <c r="Z16">
        <f t="shared" si="7"/>
        <v>18</v>
      </c>
      <c r="AB16">
        <f t="shared" si="8"/>
        <v>6</v>
      </c>
      <c r="AC16">
        <f t="shared" si="9"/>
        <v>2</v>
      </c>
      <c r="AG16">
        <v>9</v>
      </c>
      <c r="AH16" s="10">
        <v>80</v>
      </c>
      <c r="AI16">
        <f>VLOOKUP(AH16,角色属性总表!BA:BE,2,FALSE)</f>
        <v>5200.0000000000036</v>
      </c>
      <c r="AJ16">
        <f>VLOOKUP(AH16,角色属性总表!BA:BC,3,FALSE)</f>
        <v>19413.333333333347</v>
      </c>
      <c r="AK16" s="26">
        <v>1100</v>
      </c>
      <c r="AM16">
        <v>9</v>
      </c>
      <c r="AN16">
        <f>AI16/角色属性总表!C$34*AN$4</f>
        <v>371.42857142857167</v>
      </c>
      <c r="AQ16">
        <f t="shared" si="11"/>
        <v>2080.0000000000014</v>
      </c>
      <c r="AR16">
        <f t="shared" si="12"/>
        <v>19413.333333333347</v>
      </c>
      <c r="AS16">
        <f t="shared" si="10"/>
        <v>2600.0000000000018</v>
      </c>
      <c r="AU16">
        <f t="shared" si="13"/>
        <v>1100</v>
      </c>
    </row>
    <row r="17" spans="1:47" x14ac:dyDescent="0.15">
      <c r="A17" s="1">
        <v>13</v>
      </c>
      <c r="B17" s="1">
        <f t="shared" si="0"/>
        <v>24</v>
      </c>
      <c r="C17" s="1">
        <v>0</v>
      </c>
      <c r="D17" s="1">
        <v>0</v>
      </c>
      <c r="E17" s="1">
        <f t="shared" si="1"/>
        <v>0</v>
      </c>
      <c r="F17" s="1">
        <f t="shared" si="2"/>
        <v>0</v>
      </c>
      <c r="G17" s="1">
        <f t="shared" si="3"/>
        <v>0</v>
      </c>
      <c r="H17" s="1">
        <v>0</v>
      </c>
      <c r="I17" s="1">
        <f t="shared" si="4"/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13</v>
      </c>
      <c r="X17" s="1">
        <f t="shared" si="5"/>
        <v>3</v>
      </c>
      <c r="Y17" s="1">
        <f t="shared" si="6"/>
        <v>1</v>
      </c>
      <c r="Z17">
        <f t="shared" si="7"/>
        <v>56</v>
      </c>
      <c r="AB17">
        <f t="shared" si="8"/>
        <v>1</v>
      </c>
      <c r="AC17">
        <f t="shared" si="9"/>
        <v>3</v>
      </c>
      <c r="AG17">
        <v>10</v>
      </c>
      <c r="AH17" s="10">
        <v>90</v>
      </c>
      <c r="AI17">
        <f>VLOOKUP(AH17,角色属性总表!BA:BE,2,FALSE)</f>
        <v>6560.0000000000055</v>
      </c>
      <c r="AJ17">
        <f>VLOOKUP(AH17,角色属性总表!BA:BC,3,FALSE)</f>
        <v>24490.666666666686</v>
      </c>
      <c r="AK17" s="26">
        <v>1300</v>
      </c>
      <c r="AM17">
        <v>10</v>
      </c>
      <c r="AN17">
        <f>AI17/角色属性总表!C$34*AN$4</f>
        <v>468.57142857142895</v>
      </c>
      <c r="AQ17">
        <f t="shared" si="11"/>
        <v>2624.0000000000023</v>
      </c>
      <c r="AR17">
        <f t="shared" si="12"/>
        <v>24490.666666666686</v>
      </c>
      <c r="AS17">
        <f t="shared" si="10"/>
        <v>3280.0000000000027</v>
      </c>
      <c r="AU17">
        <f t="shared" si="13"/>
        <v>1300</v>
      </c>
    </row>
    <row r="18" spans="1:47" x14ac:dyDescent="0.15">
      <c r="A18" s="1">
        <v>14</v>
      </c>
      <c r="B18" s="1">
        <f t="shared" si="0"/>
        <v>0</v>
      </c>
      <c r="C18" s="1">
        <v>0</v>
      </c>
      <c r="D18" s="1">
        <v>0</v>
      </c>
      <c r="E18" s="1">
        <f t="shared" si="1"/>
        <v>0</v>
      </c>
      <c r="F18" s="1">
        <f t="shared" si="2"/>
        <v>0</v>
      </c>
      <c r="G18" s="1">
        <f t="shared" si="3"/>
        <v>0</v>
      </c>
      <c r="H18" s="1">
        <v>0</v>
      </c>
      <c r="I18" s="1">
        <f t="shared" si="4"/>
        <v>200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14</v>
      </c>
      <c r="X18" s="1">
        <f t="shared" si="5"/>
        <v>3</v>
      </c>
      <c r="Y18" s="1">
        <f t="shared" si="6"/>
        <v>2</v>
      </c>
      <c r="Z18">
        <f t="shared" si="7"/>
        <v>56</v>
      </c>
      <c r="AB18">
        <f t="shared" si="8"/>
        <v>2</v>
      </c>
      <c r="AC18">
        <f t="shared" si="9"/>
        <v>3</v>
      </c>
      <c r="AG18">
        <v>11</v>
      </c>
      <c r="AH18" s="10">
        <v>100</v>
      </c>
      <c r="AI18">
        <f>VLOOKUP(AH18,角色属性总表!BA:BE,2,FALSE)</f>
        <v>7920.0000000000073</v>
      </c>
      <c r="AJ18">
        <f>VLOOKUP(AH18,角色属性总表!BA:BC,3,FALSE)</f>
        <v>29568.000000000025</v>
      </c>
      <c r="AK18" s="26">
        <v>1650</v>
      </c>
      <c r="AM18">
        <v>11</v>
      </c>
      <c r="AN18">
        <f>AI18/角色属性总表!C$34*AN$4</f>
        <v>565.71428571428623</v>
      </c>
      <c r="AQ18">
        <f t="shared" si="11"/>
        <v>3168.0000000000032</v>
      </c>
      <c r="AR18">
        <f t="shared" si="12"/>
        <v>29568.000000000025</v>
      </c>
      <c r="AS18">
        <f t="shared" si="10"/>
        <v>3960.0000000000036</v>
      </c>
      <c r="AU18">
        <f t="shared" si="13"/>
        <v>1650</v>
      </c>
    </row>
    <row r="19" spans="1:47" x14ac:dyDescent="0.15">
      <c r="A19" s="1">
        <v>15</v>
      </c>
      <c r="B19" s="1">
        <f t="shared" si="0"/>
        <v>0</v>
      </c>
      <c r="C19" s="1">
        <v>0</v>
      </c>
      <c r="D19" s="1">
        <v>0</v>
      </c>
      <c r="E19" s="1">
        <f t="shared" si="1"/>
        <v>0</v>
      </c>
      <c r="F19" s="1">
        <f t="shared" si="2"/>
        <v>630</v>
      </c>
      <c r="G19" s="1">
        <f t="shared" si="3"/>
        <v>0</v>
      </c>
      <c r="H19" s="1">
        <v>0</v>
      </c>
      <c r="I19" s="1">
        <f t="shared" si="4"/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15</v>
      </c>
      <c r="X19" s="1">
        <f t="shared" si="5"/>
        <v>3</v>
      </c>
      <c r="Y19" s="1">
        <f t="shared" si="6"/>
        <v>3</v>
      </c>
      <c r="Z19">
        <f t="shared" si="7"/>
        <v>56</v>
      </c>
      <c r="AB19">
        <f t="shared" si="8"/>
        <v>3</v>
      </c>
      <c r="AC19">
        <f t="shared" si="9"/>
        <v>3</v>
      </c>
      <c r="AG19">
        <v>12</v>
      </c>
      <c r="AH19" s="10">
        <v>110</v>
      </c>
      <c r="AI19">
        <f>VLOOKUP(AH19,角色属性总表!BA:BE,2,FALSE)</f>
        <v>9408.0000000000127</v>
      </c>
      <c r="AJ19">
        <f>VLOOKUP(AH19,角色属性总表!BA:BC,3,FALSE)</f>
        <v>35123.200000000048</v>
      </c>
      <c r="AK19" s="26">
        <v>2000</v>
      </c>
      <c r="AM19">
        <v>12</v>
      </c>
      <c r="AN19">
        <f>AI19/角色属性总表!C$34*AN$4</f>
        <v>672.00000000000091</v>
      </c>
      <c r="AQ19">
        <f t="shared" si="11"/>
        <v>3763.2000000000053</v>
      </c>
      <c r="AR19">
        <f t="shared" si="12"/>
        <v>35123.200000000048</v>
      </c>
      <c r="AS19">
        <f t="shared" si="10"/>
        <v>4704.0000000000064</v>
      </c>
      <c r="AU19">
        <f t="shared" si="13"/>
        <v>2000</v>
      </c>
    </row>
    <row r="20" spans="1:47" x14ac:dyDescent="0.15">
      <c r="A20" s="1">
        <v>16</v>
      </c>
      <c r="B20" s="1">
        <f t="shared" si="0"/>
        <v>0</v>
      </c>
      <c r="C20" s="1">
        <v>0</v>
      </c>
      <c r="D20" s="1">
        <v>0</v>
      </c>
      <c r="E20" s="1">
        <f t="shared" si="1"/>
        <v>135</v>
      </c>
      <c r="F20" s="1">
        <f t="shared" si="2"/>
        <v>0</v>
      </c>
      <c r="G20" s="1">
        <f t="shared" si="3"/>
        <v>0</v>
      </c>
      <c r="H20" s="1">
        <v>0</v>
      </c>
      <c r="I20" s="1">
        <f t="shared" si="4"/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16</v>
      </c>
      <c r="X20" s="1">
        <f t="shared" si="5"/>
        <v>3</v>
      </c>
      <c r="Y20" s="1">
        <f t="shared" si="6"/>
        <v>4</v>
      </c>
      <c r="Z20">
        <f t="shared" si="7"/>
        <v>56</v>
      </c>
      <c r="AB20">
        <f t="shared" si="8"/>
        <v>4</v>
      </c>
      <c r="AC20">
        <f t="shared" si="9"/>
        <v>3</v>
      </c>
    </row>
    <row r="21" spans="1:47" x14ac:dyDescent="0.15">
      <c r="A21" s="1">
        <v>17</v>
      </c>
      <c r="B21" s="1">
        <f t="shared" si="0"/>
        <v>0</v>
      </c>
      <c r="C21" s="1">
        <v>0</v>
      </c>
      <c r="D21" s="1">
        <v>0</v>
      </c>
      <c r="E21" s="1">
        <f t="shared" si="1"/>
        <v>0</v>
      </c>
      <c r="F21" s="1">
        <f t="shared" si="2"/>
        <v>630</v>
      </c>
      <c r="G21" s="1">
        <f t="shared" si="3"/>
        <v>0</v>
      </c>
      <c r="H21" s="1">
        <v>0</v>
      </c>
      <c r="I21" s="1">
        <f t="shared" si="4"/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17</v>
      </c>
      <c r="X21" s="1">
        <f t="shared" si="5"/>
        <v>3</v>
      </c>
      <c r="Y21" s="1">
        <f t="shared" si="6"/>
        <v>5</v>
      </c>
      <c r="Z21">
        <f t="shared" si="7"/>
        <v>56</v>
      </c>
      <c r="AB21">
        <f t="shared" si="8"/>
        <v>5</v>
      </c>
      <c r="AC21">
        <f t="shared" si="9"/>
        <v>3</v>
      </c>
    </row>
    <row r="22" spans="1:47" x14ac:dyDescent="0.15">
      <c r="A22" s="1">
        <v>18</v>
      </c>
      <c r="B22" s="1">
        <f t="shared" si="0"/>
        <v>0</v>
      </c>
      <c r="C22" s="1">
        <v>0</v>
      </c>
      <c r="D22" s="1">
        <v>0</v>
      </c>
      <c r="E22" s="1">
        <f t="shared" si="1"/>
        <v>0</v>
      </c>
      <c r="F22" s="1">
        <f t="shared" si="2"/>
        <v>0</v>
      </c>
      <c r="G22" s="1">
        <f t="shared" si="3"/>
        <v>169</v>
      </c>
      <c r="H22" s="1">
        <v>0</v>
      </c>
      <c r="I22" s="1">
        <f t="shared" si="4"/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18</v>
      </c>
      <c r="X22" s="1">
        <f t="shared" si="5"/>
        <v>3</v>
      </c>
      <c r="Y22" s="1">
        <f t="shared" si="6"/>
        <v>6</v>
      </c>
      <c r="Z22">
        <f t="shared" si="7"/>
        <v>56</v>
      </c>
      <c r="AB22">
        <f t="shared" si="8"/>
        <v>6</v>
      </c>
      <c r="AC22">
        <f t="shared" si="9"/>
        <v>3</v>
      </c>
    </row>
    <row r="23" spans="1:47" x14ac:dyDescent="0.15">
      <c r="A23" s="1">
        <v>19</v>
      </c>
      <c r="B23" s="1">
        <f t="shared" si="0"/>
        <v>51</v>
      </c>
      <c r="C23" s="1">
        <v>0</v>
      </c>
      <c r="D23" s="1">
        <v>0</v>
      </c>
      <c r="E23" s="1">
        <f t="shared" si="1"/>
        <v>0</v>
      </c>
      <c r="F23" s="1">
        <f t="shared" si="2"/>
        <v>0</v>
      </c>
      <c r="G23" s="1">
        <f t="shared" si="3"/>
        <v>0</v>
      </c>
      <c r="H23" s="1">
        <v>0</v>
      </c>
      <c r="I23" s="1">
        <f t="shared" si="4"/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19</v>
      </c>
      <c r="X23" s="1">
        <f t="shared" si="5"/>
        <v>4</v>
      </c>
      <c r="Y23" s="1">
        <f t="shared" si="6"/>
        <v>1</v>
      </c>
      <c r="Z23">
        <f t="shared" si="7"/>
        <v>120</v>
      </c>
      <c r="AB23">
        <f t="shared" si="8"/>
        <v>1</v>
      </c>
      <c r="AC23">
        <f t="shared" si="9"/>
        <v>4</v>
      </c>
    </row>
    <row r="24" spans="1:47" x14ac:dyDescent="0.15">
      <c r="A24" s="1">
        <v>20</v>
      </c>
      <c r="B24" s="1">
        <f t="shared" si="0"/>
        <v>0</v>
      </c>
      <c r="C24" s="1">
        <v>0</v>
      </c>
      <c r="D24" s="1">
        <v>0</v>
      </c>
      <c r="E24" s="1">
        <f t="shared" si="1"/>
        <v>0</v>
      </c>
      <c r="F24" s="1">
        <f t="shared" si="2"/>
        <v>0</v>
      </c>
      <c r="G24" s="1">
        <f t="shared" si="3"/>
        <v>0</v>
      </c>
      <c r="H24" s="1">
        <v>0</v>
      </c>
      <c r="I24" s="1">
        <f t="shared" si="4"/>
        <v>300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20</v>
      </c>
      <c r="X24" s="1">
        <f t="shared" si="5"/>
        <v>4</v>
      </c>
      <c r="Y24" s="1">
        <f t="shared" si="6"/>
        <v>2</v>
      </c>
      <c r="Z24">
        <f t="shared" si="7"/>
        <v>120</v>
      </c>
      <c r="AB24">
        <f t="shared" si="8"/>
        <v>2</v>
      </c>
      <c r="AC24">
        <f t="shared" si="9"/>
        <v>4</v>
      </c>
    </row>
    <row r="25" spans="1:47" x14ac:dyDescent="0.15">
      <c r="A25" s="1">
        <v>21</v>
      </c>
      <c r="B25" s="1">
        <f t="shared" si="0"/>
        <v>0</v>
      </c>
      <c r="C25" s="1">
        <v>0</v>
      </c>
      <c r="D25" s="1">
        <v>0</v>
      </c>
      <c r="E25" s="1">
        <f t="shared" si="1"/>
        <v>0</v>
      </c>
      <c r="F25" s="1">
        <f t="shared" si="2"/>
        <v>1344</v>
      </c>
      <c r="G25" s="1">
        <f t="shared" si="3"/>
        <v>0</v>
      </c>
      <c r="H25" s="1">
        <v>0</v>
      </c>
      <c r="I25" s="1">
        <f t="shared" si="4"/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21</v>
      </c>
      <c r="X25" s="1">
        <f t="shared" si="5"/>
        <v>4</v>
      </c>
      <c r="Y25" s="1">
        <f t="shared" si="6"/>
        <v>3</v>
      </c>
      <c r="Z25">
        <f t="shared" si="7"/>
        <v>120</v>
      </c>
      <c r="AB25">
        <f t="shared" si="8"/>
        <v>3</v>
      </c>
      <c r="AC25">
        <f t="shared" si="9"/>
        <v>4</v>
      </c>
    </row>
    <row r="26" spans="1:47" x14ac:dyDescent="0.15">
      <c r="A26" s="1">
        <v>22</v>
      </c>
      <c r="B26" s="1">
        <f t="shared" si="0"/>
        <v>0</v>
      </c>
      <c r="C26" s="1">
        <v>0</v>
      </c>
      <c r="D26" s="1">
        <v>0</v>
      </c>
      <c r="E26" s="1">
        <f t="shared" si="1"/>
        <v>288</v>
      </c>
      <c r="F26" s="1">
        <f t="shared" si="2"/>
        <v>0</v>
      </c>
      <c r="G26" s="1">
        <f t="shared" si="3"/>
        <v>0</v>
      </c>
      <c r="H26" s="1">
        <v>0</v>
      </c>
      <c r="I26" s="1">
        <f t="shared" si="4"/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22</v>
      </c>
      <c r="X26" s="1">
        <f t="shared" si="5"/>
        <v>4</v>
      </c>
      <c r="Y26" s="1">
        <f t="shared" si="6"/>
        <v>4</v>
      </c>
      <c r="Z26">
        <f t="shared" si="7"/>
        <v>120</v>
      </c>
      <c r="AB26">
        <f t="shared" si="8"/>
        <v>4</v>
      </c>
      <c r="AC26">
        <f t="shared" si="9"/>
        <v>4</v>
      </c>
      <c r="AR26" s="1"/>
    </row>
    <row r="27" spans="1:47" x14ac:dyDescent="0.15">
      <c r="A27" s="1">
        <v>23</v>
      </c>
      <c r="B27" s="1">
        <f t="shared" si="0"/>
        <v>0</v>
      </c>
      <c r="C27" s="1">
        <v>0</v>
      </c>
      <c r="D27" s="1">
        <v>0</v>
      </c>
      <c r="E27" s="1">
        <f t="shared" si="1"/>
        <v>0</v>
      </c>
      <c r="F27" s="1">
        <f t="shared" si="2"/>
        <v>1344</v>
      </c>
      <c r="G27" s="1">
        <f t="shared" si="3"/>
        <v>0</v>
      </c>
      <c r="H27" s="1">
        <v>0</v>
      </c>
      <c r="I27" s="1">
        <f t="shared" si="4"/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23</v>
      </c>
      <c r="X27" s="1">
        <f t="shared" si="5"/>
        <v>4</v>
      </c>
      <c r="Y27" s="1">
        <f t="shared" si="6"/>
        <v>5</v>
      </c>
      <c r="Z27">
        <f t="shared" si="7"/>
        <v>120</v>
      </c>
      <c r="AB27">
        <f t="shared" si="8"/>
        <v>5</v>
      </c>
      <c r="AC27">
        <f t="shared" si="9"/>
        <v>4</v>
      </c>
      <c r="AR27" s="1"/>
    </row>
    <row r="28" spans="1:47" x14ac:dyDescent="0.15">
      <c r="A28" s="1">
        <v>24</v>
      </c>
      <c r="B28" s="1">
        <f t="shared" si="0"/>
        <v>0</v>
      </c>
      <c r="C28" s="1">
        <v>0</v>
      </c>
      <c r="D28" s="1">
        <v>0</v>
      </c>
      <c r="E28" s="1">
        <f t="shared" si="1"/>
        <v>0</v>
      </c>
      <c r="F28" s="1">
        <f t="shared" si="2"/>
        <v>0</v>
      </c>
      <c r="G28" s="1">
        <f t="shared" si="3"/>
        <v>360</v>
      </c>
      <c r="H28" s="1">
        <v>0</v>
      </c>
      <c r="I28" s="1">
        <f t="shared" si="4"/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24</v>
      </c>
      <c r="X28" s="1">
        <f t="shared" si="5"/>
        <v>4</v>
      </c>
      <c r="Y28" s="1">
        <f t="shared" si="6"/>
        <v>6</v>
      </c>
      <c r="Z28">
        <f t="shared" si="7"/>
        <v>120</v>
      </c>
      <c r="AB28">
        <f t="shared" si="8"/>
        <v>6</v>
      </c>
      <c r="AC28">
        <f t="shared" si="9"/>
        <v>4</v>
      </c>
      <c r="AR28" s="1"/>
    </row>
    <row r="29" spans="1:47" x14ac:dyDescent="0.15">
      <c r="A29" s="1">
        <v>25</v>
      </c>
      <c r="B29" s="1">
        <f t="shared" si="0"/>
        <v>93</v>
      </c>
      <c r="C29" s="1">
        <v>0</v>
      </c>
      <c r="D29" s="1">
        <v>0</v>
      </c>
      <c r="E29" s="1">
        <f t="shared" si="1"/>
        <v>0</v>
      </c>
      <c r="F29" s="1">
        <f t="shared" si="2"/>
        <v>0</v>
      </c>
      <c r="G29" s="1">
        <f t="shared" si="3"/>
        <v>0</v>
      </c>
      <c r="H29" s="1">
        <v>0</v>
      </c>
      <c r="I29" s="1">
        <f t="shared" si="4"/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25</v>
      </c>
      <c r="X29" s="1">
        <f t="shared" si="5"/>
        <v>5</v>
      </c>
      <c r="Y29" s="1">
        <f t="shared" si="6"/>
        <v>1</v>
      </c>
      <c r="Z29">
        <f t="shared" si="7"/>
        <v>218</v>
      </c>
      <c r="AB29">
        <f t="shared" si="8"/>
        <v>1</v>
      </c>
      <c r="AC29">
        <f t="shared" si="9"/>
        <v>5</v>
      </c>
      <c r="AR29" s="1"/>
    </row>
    <row r="30" spans="1:47" x14ac:dyDescent="0.15">
      <c r="A30" s="1">
        <v>26</v>
      </c>
      <c r="B30" s="1">
        <f t="shared" si="0"/>
        <v>0</v>
      </c>
      <c r="C30" s="1">
        <v>0</v>
      </c>
      <c r="D30" s="1">
        <v>0</v>
      </c>
      <c r="E30" s="1">
        <f t="shared" si="1"/>
        <v>0</v>
      </c>
      <c r="F30" s="1">
        <f t="shared" si="2"/>
        <v>0</v>
      </c>
      <c r="G30" s="1">
        <f t="shared" si="3"/>
        <v>0</v>
      </c>
      <c r="H30" s="1">
        <v>0</v>
      </c>
      <c r="I30" s="1">
        <f t="shared" si="4"/>
        <v>400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26</v>
      </c>
      <c r="X30" s="1">
        <f t="shared" si="5"/>
        <v>5</v>
      </c>
      <c r="Y30" s="1">
        <f t="shared" si="6"/>
        <v>2</v>
      </c>
      <c r="Z30">
        <f t="shared" si="7"/>
        <v>218</v>
      </c>
      <c r="AB30">
        <f t="shared" si="8"/>
        <v>2</v>
      </c>
      <c r="AC30">
        <f t="shared" si="9"/>
        <v>5</v>
      </c>
      <c r="AR30" s="1"/>
    </row>
    <row r="31" spans="1:47" x14ac:dyDescent="0.15">
      <c r="A31" s="1">
        <v>27</v>
      </c>
      <c r="B31" s="1">
        <f t="shared" si="0"/>
        <v>0</v>
      </c>
      <c r="C31" s="1">
        <v>0</v>
      </c>
      <c r="D31" s="1">
        <v>0</v>
      </c>
      <c r="E31" s="1">
        <f t="shared" si="1"/>
        <v>0</v>
      </c>
      <c r="F31" s="1">
        <f t="shared" si="2"/>
        <v>2436</v>
      </c>
      <c r="G31" s="1">
        <f t="shared" si="3"/>
        <v>0</v>
      </c>
      <c r="H31" s="1">
        <v>0</v>
      </c>
      <c r="I31" s="1">
        <f t="shared" si="4"/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27</v>
      </c>
      <c r="X31" s="1">
        <f t="shared" si="5"/>
        <v>5</v>
      </c>
      <c r="Y31" s="1">
        <f t="shared" si="6"/>
        <v>3</v>
      </c>
      <c r="Z31">
        <f t="shared" si="7"/>
        <v>218</v>
      </c>
      <c r="AB31">
        <f t="shared" si="8"/>
        <v>3</v>
      </c>
      <c r="AC31">
        <f t="shared" si="9"/>
        <v>5</v>
      </c>
      <c r="AR31" s="1"/>
    </row>
    <row r="32" spans="1:47" x14ac:dyDescent="0.15">
      <c r="A32" s="1">
        <v>28</v>
      </c>
      <c r="B32" s="1">
        <f t="shared" si="0"/>
        <v>0</v>
      </c>
      <c r="C32" s="1">
        <v>0</v>
      </c>
      <c r="D32" s="1">
        <v>0</v>
      </c>
      <c r="E32" s="1">
        <f t="shared" si="1"/>
        <v>522</v>
      </c>
      <c r="F32" s="1">
        <f t="shared" si="2"/>
        <v>0</v>
      </c>
      <c r="G32" s="1">
        <f t="shared" si="3"/>
        <v>0</v>
      </c>
      <c r="H32" s="1">
        <v>0</v>
      </c>
      <c r="I32" s="1">
        <f t="shared" si="4"/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28</v>
      </c>
      <c r="X32" s="1">
        <f t="shared" si="5"/>
        <v>5</v>
      </c>
      <c r="Y32" s="1">
        <f t="shared" si="6"/>
        <v>4</v>
      </c>
      <c r="Z32">
        <f t="shared" si="7"/>
        <v>218</v>
      </c>
      <c r="AB32">
        <f t="shared" si="8"/>
        <v>4</v>
      </c>
      <c r="AC32">
        <f t="shared" si="9"/>
        <v>5</v>
      </c>
      <c r="AR32" s="1"/>
    </row>
    <row r="33" spans="1:44" x14ac:dyDescent="0.15">
      <c r="A33" s="1">
        <v>29</v>
      </c>
      <c r="B33" s="1">
        <f t="shared" si="0"/>
        <v>0</v>
      </c>
      <c r="C33" s="1">
        <v>0</v>
      </c>
      <c r="D33" s="1">
        <v>0</v>
      </c>
      <c r="E33" s="1">
        <f t="shared" si="1"/>
        <v>0</v>
      </c>
      <c r="F33" s="1">
        <f t="shared" si="2"/>
        <v>2436</v>
      </c>
      <c r="G33" s="1">
        <f t="shared" si="3"/>
        <v>0</v>
      </c>
      <c r="H33" s="1">
        <v>0</v>
      </c>
      <c r="I33" s="1">
        <f t="shared" si="4"/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29</v>
      </c>
      <c r="X33" s="1">
        <f t="shared" si="5"/>
        <v>5</v>
      </c>
      <c r="Y33" s="1">
        <f t="shared" si="6"/>
        <v>5</v>
      </c>
      <c r="Z33">
        <f t="shared" si="7"/>
        <v>218</v>
      </c>
      <c r="AB33">
        <f t="shared" si="8"/>
        <v>5</v>
      </c>
      <c r="AC33">
        <f t="shared" si="9"/>
        <v>5</v>
      </c>
      <c r="AR33" s="1"/>
    </row>
    <row r="34" spans="1:44" x14ac:dyDescent="0.15">
      <c r="A34" s="1">
        <v>30</v>
      </c>
      <c r="B34" s="1">
        <f t="shared" si="0"/>
        <v>0</v>
      </c>
      <c r="C34" s="1">
        <v>0</v>
      </c>
      <c r="D34" s="1">
        <v>0</v>
      </c>
      <c r="E34" s="1">
        <f t="shared" si="1"/>
        <v>0</v>
      </c>
      <c r="F34" s="1">
        <f t="shared" si="2"/>
        <v>0</v>
      </c>
      <c r="G34" s="1">
        <f t="shared" si="3"/>
        <v>653</v>
      </c>
      <c r="H34" s="1">
        <v>0</v>
      </c>
      <c r="I34" s="1">
        <f t="shared" si="4"/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30</v>
      </c>
      <c r="X34" s="1">
        <f t="shared" si="5"/>
        <v>5</v>
      </c>
      <c r="Y34" s="1">
        <f t="shared" si="6"/>
        <v>6</v>
      </c>
      <c r="Z34">
        <f t="shared" si="7"/>
        <v>218</v>
      </c>
      <c r="AB34">
        <f t="shared" si="8"/>
        <v>6</v>
      </c>
      <c r="AC34">
        <f t="shared" si="9"/>
        <v>5</v>
      </c>
      <c r="AR34" s="1"/>
    </row>
    <row r="35" spans="1:44" x14ac:dyDescent="0.15">
      <c r="A35" s="1">
        <v>31</v>
      </c>
      <c r="B35" s="1">
        <f t="shared" si="0"/>
        <v>135</v>
      </c>
      <c r="C35" s="1">
        <v>0</v>
      </c>
      <c r="D35" s="1">
        <v>0</v>
      </c>
      <c r="E35" s="1">
        <f t="shared" si="1"/>
        <v>0</v>
      </c>
      <c r="F35" s="1">
        <f t="shared" si="2"/>
        <v>0</v>
      </c>
      <c r="G35" s="1">
        <f t="shared" si="3"/>
        <v>0</v>
      </c>
      <c r="H35" s="1">
        <v>0</v>
      </c>
      <c r="I35" s="1">
        <f t="shared" si="4"/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31</v>
      </c>
      <c r="X35" s="1">
        <f t="shared" si="5"/>
        <v>6</v>
      </c>
      <c r="Y35" s="1">
        <f t="shared" si="6"/>
        <v>1</v>
      </c>
      <c r="Z35">
        <f t="shared" si="7"/>
        <v>315</v>
      </c>
      <c r="AB35">
        <f t="shared" si="8"/>
        <v>1</v>
      </c>
      <c r="AC35">
        <f t="shared" si="9"/>
        <v>6</v>
      </c>
      <c r="AR35" s="1"/>
    </row>
    <row r="36" spans="1:44" x14ac:dyDescent="0.15">
      <c r="A36" s="1">
        <v>32</v>
      </c>
      <c r="B36" s="1">
        <f t="shared" si="0"/>
        <v>0</v>
      </c>
      <c r="C36" s="1">
        <v>0</v>
      </c>
      <c r="D36" s="1">
        <v>0</v>
      </c>
      <c r="E36" s="1">
        <f t="shared" si="1"/>
        <v>0</v>
      </c>
      <c r="F36" s="1">
        <f t="shared" si="2"/>
        <v>0</v>
      </c>
      <c r="G36" s="1">
        <f t="shared" si="3"/>
        <v>0</v>
      </c>
      <c r="H36" s="1">
        <v>0</v>
      </c>
      <c r="I36" s="1">
        <f t="shared" si="4"/>
        <v>500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32</v>
      </c>
      <c r="X36" s="1">
        <f t="shared" si="5"/>
        <v>6</v>
      </c>
      <c r="Y36" s="1">
        <f t="shared" si="6"/>
        <v>2</v>
      </c>
      <c r="Z36">
        <f t="shared" si="7"/>
        <v>315</v>
      </c>
      <c r="AB36">
        <f t="shared" si="8"/>
        <v>2</v>
      </c>
      <c r="AC36">
        <f t="shared" si="9"/>
        <v>6</v>
      </c>
      <c r="AR36" s="1"/>
    </row>
    <row r="37" spans="1:44" x14ac:dyDescent="0.15">
      <c r="A37" s="1">
        <v>33</v>
      </c>
      <c r="B37" s="1">
        <f t="shared" si="0"/>
        <v>0</v>
      </c>
      <c r="C37" s="1">
        <v>0</v>
      </c>
      <c r="D37" s="1">
        <v>0</v>
      </c>
      <c r="E37" s="1">
        <f t="shared" si="1"/>
        <v>0</v>
      </c>
      <c r="F37" s="1">
        <f t="shared" si="2"/>
        <v>3528</v>
      </c>
      <c r="G37" s="1">
        <f t="shared" si="3"/>
        <v>0</v>
      </c>
      <c r="H37" s="1">
        <v>0</v>
      </c>
      <c r="I37" s="1">
        <f t="shared" si="4"/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33</v>
      </c>
      <c r="X37" s="1">
        <f t="shared" si="5"/>
        <v>6</v>
      </c>
      <c r="Y37" s="1">
        <f t="shared" si="6"/>
        <v>3</v>
      </c>
      <c r="Z37">
        <f t="shared" si="7"/>
        <v>315</v>
      </c>
      <c r="AB37">
        <f t="shared" si="8"/>
        <v>3</v>
      </c>
      <c r="AC37">
        <f t="shared" si="9"/>
        <v>6</v>
      </c>
      <c r="AR37" s="1"/>
    </row>
    <row r="38" spans="1:44" x14ac:dyDescent="0.15">
      <c r="A38" s="1">
        <v>34</v>
      </c>
      <c r="B38" s="1">
        <f t="shared" si="0"/>
        <v>0</v>
      </c>
      <c r="C38" s="1">
        <v>0</v>
      </c>
      <c r="D38" s="1">
        <v>0</v>
      </c>
      <c r="E38" s="1">
        <f t="shared" si="1"/>
        <v>756</v>
      </c>
      <c r="F38" s="1">
        <f t="shared" si="2"/>
        <v>0</v>
      </c>
      <c r="G38" s="1">
        <f t="shared" si="3"/>
        <v>0</v>
      </c>
      <c r="H38" s="1">
        <v>0</v>
      </c>
      <c r="I38" s="1">
        <f t="shared" si="4"/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34</v>
      </c>
      <c r="X38" s="1">
        <f t="shared" si="5"/>
        <v>6</v>
      </c>
      <c r="Y38" s="1">
        <f t="shared" si="6"/>
        <v>4</v>
      </c>
      <c r="Z38">
        <f t="shared" si="7"/>
        <v>315</v>
      </c>
      <c r="AB38">
        <f t="shared" si="8"/>
        <v>4</v>
      </c>
      <c r="AC38">
        <f t="shared" si="9"/>
        <v>6</v>
      </c>
    </row>
    <row r="39" spans="1:44" x14ac:dyDescent="0.15">
      <c r="A39" s="1">
        <v>35</v>
      </c>
      <c r="B39" s="1">
        <f t="shared" si="0"/>
        <v>0</v>
      </c>
      <c r="C39" s="1">
        <v>0</v>
      </c>
      <c r="D39" s="1">
        <v>0</v>
      </c>
      <c r="E39" s="1">
        <f t="shared" si="1"/>
        <v>0</v>
      </c>
      <c r="F39" s="1">
        <f t="shared" si="2"/>
        <v>3528</v>
      </c>
      <c r="G39" s="1">
        <f t="shared" si="3"/>
        <v>0</v>
      </c>
      <c r="H39" s="1">
        <v>0</v>
      </c>
      <c r="I39" s="1">
        <f t="shared" si="4"/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35</v>
      </c>
      <c r="X39" s="1">
        <f t="shared" si="5"/>
        <v>6</v>
      </c>
      <c r="Y39" s="1">
        <f t="shared" si="6"/>
        <v>5</v>
      </c>
      <c r="Z39">
        <f t="shared" si="7"/>
        <v>315</v>
      </c>
      <c r="AB39">
        <f t="shared" si="8"/>
        <v>5</v>
      </c>
      <c r="AC39">
        <f t="shared" si="9"/>
        <v>6</v>
      </c>
    </row>
    <row r="40" spans="1:44" x14ac:dyDescent="0.15">
      <c r="A40" s="1">
        <v>36</v>
      </c>
      <c r="B40" s="1">
        <f t="shared" si="0"/>
        <v>0</v>
      </c>
      <c r="C40" s="1">
        <v>0</v>
      </c>
      <c r="D40" s="1">
        <v>0</v>
      </c>
      <c r="E40" s="1">
        <f t="shared" si="1"/>
        <v>0</v>
      </c>
      <c r="F40" s="1">
        <f t="shared" si="2"/>
        <v>0</v>
      </c>
      <c r="G40" s="1">
        <f t="shared" si="3"/>
        <v>945</v>
      </c>
      <c r="H40" s="1">
        <v>0</v>
      </c>
      <c r="I40" s="1">
        <f t="shared" si="4"/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36</v>
      </c>
      <c r="X40" s="1">
        <f t="shared" si="5"/>
        <v>6</v>
      </c>
      <c r="Y40" s="1">
        <f t="shared" si="6"/>
        <v>6</v>
      </c>
      <c r="Z40">
        <f t="shared" si="7"/>
        <v>315</v>
      </c>
      <c r="AB40">
        <f t="shared" si="8"/>
        <v>6</v>
      </c>
      <c r="AC40">
        <f t="shared" si="9"/>
        <v>6</v>
      </c>
    </row>
    <row r="41" spans="1:44" x14ac:dyDescent="0.15">
      <c r="A41" s="1">
        <v>37</v>
      </c>
      <c r="B41" s="1">
        <f t="shared" si="0"/>
        <v>205</v>
      </c>
      <c r="C41" s="1">
        <v>0</v>
      </c>
      <c r="D41" s="1">
        <v>0</v>
      </c>
      <c r="E41" s="1">
        <f t="shared" si="1"/>
        <v>0</v>
      </c>
      <c r="F41" s="1">
        <f t="shared" si="2"/>
        <v>0</v>
      </c>
      <c r="G41" s="1">
        <f t="shared" si="3"/>
        <v>0</v>
      </c>
      <c r="H41" s="1">
        <v>0</v>
      </c>
      <c r="I41" s="1">
        <f t="shared" si="4"/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37</v>
      </c>
      <c r="X41" s="1">
        <f t="shared" si="5"/>
        <v>7</v>
      </c>
      <c r="Y41" s="1">
        <f t="shared" si="6"/>
        <v>1</v>
      </c>
      <c r="Z41">
        <f t="shared" si="7"/>
        <v>478</v>
      </c>
      <c r="AB41">
        <f t="shared" si="8"/>
        <v>1</v>
      </c>
      <c r="AC41">
        <f t="shared" si="9"/>
        <v>7</v>
      </c>
    </row>
    <row r="42" spans="1:44" x14ac:dyDescent="0.15">
      <c r="A42" s="1">
        <v>38</v>
      </c>
      <c r="B42" s="1">
        <f t="shared" si="0"/>
        <v>0</v>
      </c>
      <c r="C42" s="1">
        <v>0</v>
      </c>
      <c r="D42" s="1">
        <v>0</v>
      </c>
      <c r="E42" s="1">
        <f t="shared" si="1"/>
        <v>0</v>
      </c>
      <c r="F42" s="1">
        <f t="shared" si="2"/>
        <v>0</v>
      </c>
      <c r="G42" s="1">
        <f t="shared" si="3"/>
        <v>0</v>
      </c>
      <c r="H42" s="1">
        <v>0</v>
      </c>
      <c r="I42" s="1">
        <f t="shared" si="4"/>
        <v>700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38</v>
      </c>
      <c r="X42" s="1">
        <f t="shared" si="5"/>
        <v>7</v>
      </c>
      <c r="Y42" s="1">
        <f t="shared" si="6"/>
        <v>2</v>
      </c>
      <c r="Z42">
        <f t="shared" si="7"/>
        <v>478</v>
      </c>
      <c r="AB42">
        <f t="shared" si="8"/>
        <v>2</v>
      </c>
      <c r="AC42">
        <f t="shared" si="9"/>
        <v>7</v>
      </c>
    </row>
    <row r="43" spans="1:44" x14ac:dyDescent="0.15">
      <c r="A43" s="1">
        <v>39</v>
      </c>
      <c r="B43" s="1">
        <f t="shared" si="0"/>
        <v>0</v>
      </c>
      <c r="C43" s="1">
        <v>0</v>
      </c>
      <c r="D43" s="1">
        <v>0</v>
      </c>
      <c r="E43" s="1">
        <f t="shared" si="1"/>
        <v>0</v>
      </c>
      <c r="F43" s="1">
        <f t="shared" si="2"/>
        <v>5348</v>
      </c>
      <c r="G43" s="1">
        <f t="shared" si="3"/>
        <v>0</v>
      </c>
      <c r="H43" s="1">
        <v>0</v>
      </c>
      <c r="I43" s="1">
        <f t="shared" si="4"/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39</v>
      </c>
      <c r="X43" s="1">
        <f t="shared" si="5"/>
        <v>7</v>
      </c>
      <c r="Y43" s="1">
        <f t="shared" si="6"/>
        <v>3</v>
      </c>
      <c r="Z43">
        <f t="shared" si="7"/>
        <v>478</v>
      </c>
      <c r="AB43">
        <f t="shared" si="8"/>
        <v>3</v>
      </c>
      <c r="AC43">
        <f t="shared" si="9"/>
        <v>7</v>
      </c>
    </row>
    <row r="44" spans="1:44" x14ac:dyDescent="0.15">
      <c r="A44" s="1">
        <v>40</v>
      </c>
      <c r="B44" s="1">
        <f t="shared" si="0"/>
        <v>0</v>
      </c>
      <c r="C44" s="1">
        <v>0</v>
      </c>
      <c r="D44" s="1">
        <v>0</v>
      </c>
      <c r="E44" s="1">
        <f t="shared" si="1"/>
        <v>1146</v>
      </c>
      <c r="F44" s="1">
        <f t="shared" si="2"/>
        <v>0</v>
      </c>
      <c r="G44" s="1">
        <f t="shared" si="3"/>
        <v>0</v>
      </c>
      <c r="H44" s="1">
        <v>0</v>
      </c>
      <c r="I44" s="1">
        <f t="shared" si="4"/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40</v>
      </c>
      <c r="X44" s="1">
        <f t="shared" si="5"/>
        <v>7</v>
      </c>
      <c r="Y44" s="1">
        <f t="shared" si="6"/>
        <v>4</v>
      </c>
      <c r="Z44">
        <f t="shared" si="7"/>
        <v>478</v>
      </c>
      <c r="AB44">
        <f t="shared" si="8"/>
        <v>4</v>
      </c>
      <c r="AC44">
        <f t="shared" si="9"/>
        <v>7</v>
      </c>
    </row>
    <row r="45" spans="1:44" x14ac:dyDescent="0.15">
      <c r="A45" s="1">
        <v>41</v>
      </c>
      <c r="B45" s="1">
        <f t="shared" si="0"/>
        <v>0</v>
      </c>
      <c r="C45" s="1">
        <v>0</v>
      </c>
      <c r="D45" s="1">
        <v>0</v>
      </c>
      <c r="E45" s="1">
        <f t="shared" si="1"/>
        <v>0</v>
      </c>
      <c r="F45" s="1">
        <f t="shared" si="2"/>
        <v>5348</v>
      </c>
      <c r="G45" s="1">
        <f t="shared" si="3"/>
        <v>0</v>
      </c>
      <c r="H45" s="1">
        <v>0</v>
      </c>
      <c r="I45" s="1">
        <f t="shared" si="4"/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41</v>
      </c>
      <c r="X45" s="1">
        <f t="shared" si="5"/>
        <v>7</v>
      </c>
      <c r="Y45" s="1">
        <f t="shared" si="6"/>
        <v>5</v>
      </c>
      <c r="Z45">
        <f t="shared" si="7"/>
        <v>478</v>
      </c>
      <c r="AB45">
        <f t="shared" si="8"/>
        <v>5</v>
      </c>
      <c r="AC45">
        <f t="shared" si="9"/>
        <v>7</v>
      </c>
    </row>
    <row r="46" spans="1:44" x14ac:dyDescent="0.15">
      <c r="A46" s="1">
        <v>42</v>
      </c>
      <c r="B46" s="1">
        <f t="shared" si="0"/>
        <v>0</v>
      </c>
      <c r="C46" s="1">
        <v>0</v>
      </c>
      <c r="D46" s="1">
        <v>0</v>
      </c>
      <c r="E46" s="1">
        <f t="shared" si="1"/>
        <v>0</v>
      </c>
      <c r="F46" s="1">
        <f t="shared" si="2"/>
        <v>0</v>
      </c>
      <c r="G46" s="1">
        <f t="shared" si="3"/>
        <v>1433</v>
      </c>
      <c r="H46" s="1">
        <v>0</v>
      </c>
      <c r="I46" s="1">
        <f t="shared" si="4"/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42</v>
      </c>
      <c r="X46" s="1">
        <f t="shared" si="5"/>
        <v>7</v>
      </c>
      <c r="Y46" s="1">
        <f t="shared" si="6"/>
        <v>6</v>
      </c>
      <c r="Z46">
        <f t="shared" si="7"/>
        <v>478</v>
      </c>
      <c r="AB46">
        <f t="shared" si="8"/>
        <v>6</v>
      </c>
      <c r="AC46">
        <f t="shared" si="9"/>
        <v>7</v>
      </c>
    </row>
    <row r="47" spans="1:44" x14ac:dyDescent="0.15">
      <c r="A47" s="1">
        <v>43</v>
      </c>
      <c r="B47" s="1">
        <f t="shared" si="0"/>
        <v>274</v>
      </c>
      <c r="C47" s="1">
        <v>0</v>
      </c>
      <c r="D47" s="1">
        <v>0</v>
      </c>
      <c r="E47" s="1">
        <f t="shared" si="1"/>
        <v>0</v>
      </c>
      <c r="F47" s="1">
        <f t="shared" si="2"/>
        <v>0</v>
      </c>
      <c r="G47" s="1">
        <f t="shared" si="3"/>
        <v>0</v>
      </c>
      <c r="H47" s="1">
        <v>0</v>
      </c>
      <c r="I47" s="1">
        <f t="shared" si="4"/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43</v>
      </c>
      <c r="X47" s="1">
        <f t="shared" si="5"/>
        <v>8</v>
      </c>
      <c r="Y47" s="1">
        <f t="shared" si="6"/>
        <v>1</v>
      </c>
      <c r="Z47">
        <f t="shared" si="7"/>
        <v>640</v>
      </c>
      <c r="AB47">
        <f t="shared" si="8"/>
        <v>1</v>
      </c>
      <c r="AC47">
        <f t="shared" si="9"/>
        <v>8</v>
      </c>
    </row>
    <row r="48" spans="1:44" x14ac:dyDescent="0.15">
      <c r="A48" s="1">
        <v>44</v>
      </c>
      <c r="B48" s="1">
        <f t="shared" si="0"/>
        <v>0</v>
      </c>
      <c r="C48" s="1">
        <v>0</v>
      </c>
      <c r="D48" s="1">
        <v>0</v>
      </c>
      <c r="E48" s="1">
        <f t="shared" si="1"/>
        <v>0</v>
      </c>
      <c r="F48" s="1">
        <f t="shared" si="2"/>
        <v>0</v>
      </c>
      <c r="G48" s="1">
        <f t="shared" si="3"/>
        <v>0</v>
      </c>
      <c r="H48" s="1">
        <v>0</v>
      </c>
      <c r="I48" s="1">
        <f t="shared" si="4"/>
        <v>900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44</v>
      </c>
      <c r="X48" s="1">
        <f t="shared" si="5"/>
        <v>8</v>
      </c>
      <c r="Y48" s="1">
        <f t="shared" si="6"/>
        <v>2</v>
      </c>
      <c r="Z48">
        <f t="shared" si="7"/>
        <v>640</v>
      </c>
      <c r="AB48">
        <f t="shared" si="8"/>
        <v>2</v>
      </c>
      <c r="AC48">
        <f t="shared" si="9"/>
        <v>8</v>
      </c>
    </row>
    <row r="49" spans="1:29" x14ac:dyDescent="0.15">
      <c r="A49" s="1">
        <v>45</v>
      </c>
      <c r="B49" s="1">
        <f t="shared" si="0"/>
        <v>0</v>
      </c>
      <c r="C49" s="1">
        <v>0</v>
      </c>
      <c r="D49" s="1">
        <v>0</v>
      </c>
      <c r="E49" s="1">
        <f t="shared" si="1"/>
        <v>0</v>
      </c>
      <c r="F49" s="1">
        <f t="shared" si="2"/>
        <v>7168</v>
      </c>
      <c r="G49" s="1">
        <f t="shared" si="3"/>
        <v>0</v>
      </c>
      <c r="H49" s="1">
        <v>0</v>
      </c>
      <c r="I49" s="1">
        <f t="shared" si="4"/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45</v>
      </c>
      <c r="X49" s="1">
        <f t="shared" si="5"/>
        <v>8</v>
      </c>
      <c r="Y49" s="1">
        <f t="shared" si="6"/>
        <v>3</v>
      </c>
      <c r="Z49">
        <f t="shared" si="7"/>
        <v>640</v>
      </c>
      <c r="AB49">
        <f t="shared" si="8"/>
        <v>3</v>
      </c>
      <c r="AC49">
        <f t="shared" si="9"/>
        <v>8</v>
      </c>
    </row>
    <row r="50" spans="1:29" x14ac:dyDescent="0.15">
      <c r="A50" s="1">
        <v>46</v>
      </c>
      <c r="B50" s="1">
        <f t="shared" si="0"/>
        <v>0</v>
      </c>
      <c r="C50" s="1">
        <v>0</v>
      </c>
      <c r="D50" s="1">
        <v>0</v>
      </c>
      <c r="E50" s="1">
        <f t="shared" si="1"/>
        <v>1536</v>
      </c>
      <c r="F50" s="1">
        <f t="shared" si="2"/>
        <v>0</v>
      </c>
      <c r="G50" s="1">
        <f t="shared" si="3"/>
        <v>0</v>
      </c>
      <c r="H50" s="1">
        <v>0</v>
      </c>
      <c r="I50" s="1">
        <f t="shared" si="4"/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46</v>
      </c>
      <c r="X50" s="1">
        <f t="shared" si="5"/>
        <v>8</v>
      </c>
      <c r="Y50" s="1">
        <f t="shared" si="6"/>
        <v>4</v>
      </c>
      <c r="Z50">
        <f t="shared" si="7"/>
        <v>640</v>
      </c>
      <c r="AB50">
        <f t="shared" si="8"/>
        <v>4</v>
      </c>
      <c r="AC50">
        <f t="shared" si="9"/>
        <v>8</v>
      </c>
    </row>
    <row r="51" spans="1:29" x14ac:dyDescent="0.15">
      <c r="A51" s="1">
        <v>47</v>
      </c>
      <c r="B51" s="1">
        <f t="shared" si="0"/>
        <v>0</v>
      </c>
      <c r="C51" s="1">
        <v>0</v>
      </c>
      <c r="D51" s="1">
        <v>0</v>
      </c>
      <c r="E51" s="1">
        <f t="shared" si="1"/>
        <v>0</v>
      </c>
      <c r="F51" s="1">
        <f t="shared" si="2"/>
        <v>7168</v>
      </c>
      <c r="G51" s="1">
        <f t="shared" si="3"/>
        <v>0</v>
      </c>
      <c r="H51" s="1">
        <v>0</v>
      </c>
      <c r="I51" s="1">
        <f t="shared" si="4"/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47</v>
      </c>
      <c r="X51" s="1">
        <f t="shared" si="5"/>
        <v>8</v>
      </c>
      <c r="Y51" s="1">
        <f t="shared" si="6"/>
        <v>5</v>
      </c>
      <c r="Z51">
        <f t="shared" si="7"/>
        <v>640</v>
      </c>
      <c r="AB51">
        <f t="shared" si="8"/>
        <v>5</v>
      </c>
      <c r="AC51">
        <f t="shared" si="9"/>
        <v>8</v>
      </c>
    </row>
    <row r="52" spans="1:29" x14ac:dyDescent="0.15">
      <c r="A52" s="1">
        <v>48</v>
      </c>
      <c r="B52" s="1">
        <f t="shared" si="0"/>
        <v>0</v>
      </c>
      <c r="C52" s="1">
        <v>0</v>
      </c>
      <c r="D52" s="1">
        <v>0</v>
      </c>
      <c r="E52" s="1">
        <f t="shared" si="1"/>
        <v>0</v>
      </c>
      <c r="F52" s="1">
        <f t="shared" si="2"/>
        <v>0</v>
      </c>
      <c r="G52" s="1">
        <f t="shared" si="3"/>
        <v>1920</v>
      </c>
      <c r="H52" s="1">
        <v>0</v>
      </c>
      <c r="I52" s="1">
        <f t="shared" si="4"/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48</v>
      </c>
      <c r="X52" s="1">
        <f t="shared" si="5"/>
        <v>8</v>
      </c>
      <c r="Y52" s="1">
        <f t="shared" si="6"/>
        <v>6</v>
      </c>
      <c r="Z52">
        <f t="shared" si="7"/>
        <v>640</v>
      </c>
      <c r="AB52">
        <f t="shared" si="8"/>
        <v>6</v>
      </c>
      <c r="AC52">
        <f t="shared" si="9"/>
        <v>8</v>
      </c>
    </row>
    <row r="53" spans="1:29" x14ac:dyDescent="0.15">
      <c r="A53" s="1">
        <v>49</v>
      </c>
      <c r="B53" s="1">
        <f t="shared" si="0"/>
        <v>371</v>
      </c>
      <c r="C53" s="1">
        <v>0</v>
      </c>
      <c r="D53" s="1">
        <v>0</v>
      </c>
      <c r="E53" s="1">
        <f t="shared" si="1"/>
        <v>0</v>
      </c>
      <c r="F53" s="1">
        <f t="shared" si="2"/>
        <v>0</v>
      </c>
      <c r="G53" s="1">
        <f t="shared" si="3"/>
        <v>0</v>
      </c>
      <c r="H53" s="1">
        <v>0</v>
      </c>
      <c r="I53" s="1">
        <f t="shared" si="4"/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49</v>
      </c>
      <c r="X53" s="1">
        <f t="shared" si="5"/>
        <v>9</v>
      </c>
      <c r="Y53" s="1">
        <f t="shared" si="6"/>
        <v>1</v>
      </c>
      <c r="Z53">
        <f t="shared" si="7"/>
        <v>867</v>
      </c>
      <c r="AB53">
        <f t="shared" si="8"/>
        <v>1</v>
      </c>
      <c r="AC53">
        <f t="shared" si="9"/>
        <v>9</v>
      </c>
    </row>
    <row r="54" spans="1:29" x14ac:dyDescent="0.15">
      <c r="A54" s="1">
        <v>50</v>
      </c>
      <c r="B54" s="1">
        <f t="shared" si="0"/>
        <v>0</v>
      </c>
      <c r="C54" s="1">
        <v>0</v>
      </c>
      <c r="D54" s="1">
        <v>0</v>
      </c>
      <c r="E54" s="1">
        <f t="shared" si="1"/>
        <v>0</v>
      </c>
      <c r="F54" s="1">
        <f t="shared" si="2"/>
        <v>0</v>
      </c>
      <c r="G54" s="1">
        <f t="shared" si="3"/>
        <v>0</v>
      </c>
      <c r="H54" s="1">
        <v>0</v>
      </c>
      <c r="I54" s="1">
        <f t="shared" si="4"/>
        <v>1100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50</v>
      </c>
      <c r="X54" s="1">
        <f t="shared" si="5"/>
        <v>9</v>
      </c>
      <c r="Y54" s="1">
        <f t="shared" si="6"/>
        <v>2</v>
      </c>
      <c r="Z54">
        <f t="shared" si="7"/>
        <v>867</v>
      </c>
      <c r="AB54">
        <f t="shared" si="8"/>
        <v>2</v>
      </c>
      <c r="AC54">
        <f t="shared" si="9"/>
        <v>9</v>
      </c>
    </row>
    <row r="55" spans="1:29" x14ac:dyDescent="0.15">
      <c r="A55" s="1">
        <v>51</v>
      </c>
      <c r="B55" s="1">
        <f t="shared" si="0"/>
        <v>0</v>
      </c>
      <c r="C55" s="1">
        <v>0</v>
      </c>
      <c r="D55" s="1">
        <v>0</v>
      </c>
      <c r="E55" s="1">
        <f t="shared" si="1"/>
        <v>0</v>
      </c>
      <c r="F55" s="1">
        <f t="shared" si="2"/>
        <v>9707</v>
      </c>
      <c r="G55" s="1">
        <f t="shared" si="3"/>
        <v>0</v>
      </c>
      <c r="H55" s="1">
        <v>0</v>
      </c>
      <c r="I55" s="1">
        <f t="shared" si="4"/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51</v>
      </c>
      <c r="X55" s="1">
        <f t="shared" si="5"/>
        <v>9</v>
      </c>
      <c r="Y55" s="1">
        <f t="shared" si="6"/>
        <v>3</v>
      </c>
      <c r="Z55">
        <f t="shared" si="7"/>
        <v>867</v>
      </c>
      <c r="AB55">
        <f t="shared" si="8"/>
        <v>3</v>
      </c>
      <c r="AC55">
        <f t="shared" si="9"/>
        <v>9</v>
      </c>
    </row>
    <row r="56" spans="1:29" x14ac:dyDescent="0.15">
      <c r="A56" s="1">
        <v>52</v>
      </c>
      <c r="B56" s="1">
        <f t="shared" si="0"/>
        <v>0</v>
      </c>
      <c r="C56" s="1">
        <v>0</v>
      </c>
      <c r="D56" s="1">
        <v>0</v>
      </c>
      <c r="E56" s="1">
        <f t="shared" si="1"/>
        <v>2080</v>
      </c>
      <c r="F56" s="1">
        <f t="shared" si="2"/>
        <v>0</v>
      </c>
      <c r="G56" s="1">
        <f t="shared" si="3"/>
        <v>0</v>
      </c>
      <c r="H56" s="1">
        <v>0</v>
      </c>
      <c r="I56" s="1">
        <f t="shared" si="4"/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52</v>
      </c>
      <c r="X56" s="1">
        <f t="shared" si="5"/>
        <v>9</v>
      </c>
      <c r="Y56" s="1">
        <f t="shared" si="6"/>
        <v>4</v>
      </c>
      <c r="Z56">
        <f t="shared" si="7"/>
        <v>867</v>
      </c>
      <c r="AB56">
        <f t="shared" si="8"/>
        <v>4</v>
      </c>
      <c r="AC56">
        <f t="shared" si="9"/>
        <v>9</v>
      </c>
    </row>
    <row r="57" spans="1:29" x14ac:dyDescent="0.15">
      <c r="A57" s="1">
        <v>53</v>
      </c>
      <c r="B57" s="1">
        <f t="shared" si="0"/>
        <v>0</v>
      </c>
      <c r="C57" s="1">
        <v>0</v>
      </c>
      <c r="D57" s="1">
        <v>0</v>
      </c>
      <c r="E57" s="1">
        <f t="shared" si="1"/>
        <v>0</v>
      </c>
      <c r="F57" s="1">
        <f t="shared" si="2"/>
        <v>9707</v>
      </c>
      <c r="G57" s="1">
        <f t="shared" si="3"/>
        <v>0</v>
      </c>
      <c r="H57" s="1">
        <v>0</v>
      </c>
      <c r="I57" s="1">
        <f t="shared" si="4"/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53</v>
      </c>
      <c r="X57" s="1">
        <f t="shared" si="5"/>
        <v>9</v>
      </c>
      <c r="Y57" s="1">
        <f t="shared" si="6"/>
        <v>5</v>
      </c>
      <c r="Z57">
        <f t="shared" si="7"/>
        <v>867</v>
      </c>
      <c r="AB57">
        <f t="shared" si="8"/>
        <v>5</v>
      </c>
      <c r="AC57">
        <f t="shared" si="9"/>
        <v>9</v>
      </c>
    </row>
    <row r="58" spans="1:29" x14ac:dyDescent="0.15">
      <c r="A58" s="1">
        <v>54</v>
      </c>
      <c r="B58" s="1">
        <f t="shared" si="0"/>
        <v>0</v>
      </c>
      <c r="C58" s="1">
        <v>0</v>
      </c>
      <c r="D58" s="1">
        <v>0</v>
      </c>
      <c r="E58" s="1">
        <f t="shared" si="1"/>
        <v>0</v>
      </c>
      <c r="F58" s="1">
        <f t="shared" si="2"/>
        <v>0</v>
      </c>
      <c r="G58" s="1">
        <f t="shared" si="3"/>
        <v>2600</v>
      </c>
      <c r="H58" s="1">
        <v>0</v>
      </c>
      <c r="I58" s="1">
        <f t="shared" si="4"/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54</v>
      </c>
      <c r="X58" s="1">
        <f t="shared" si="5"/>
        <v>9</v>
      </c>
      <c r="Y58" s="1">
        <f t="shared" si="6"/>
        <v>6</v>
      </c>
      <c r="Z58">
        <f t="shared" si="7"/>
        <v>867</v>
      </c>
      <c r="AB58">
        <f t="shared" si="8"/>
        <v>6</v>
      </c>
      <c r="AC58">
        <f t="shared" si="9"/>
        <v>9</v>
      </c>
    </row>
    <row r="59" spans="1:29" x14ac:dyDescent="0.15">
      <c r="A59" s="1">
        <v>55</v>
      </c>
      <c r="B59" s="1">
        <f t="shared" si="0"/>
        <v>469</v>
      </c>
      <c r="C59" s="1">
        <v>0</v>
      </c>
      <c r="D59" s="1">
        <v>0</v>
      </c>
      <c r="E59" s="1">
        <f t="shared" si="1"/>
        <v>0</v>
      </c>
      <c r="F59" s="1">
        <f t="shared" si="2"/>
        <v>0</v>
      </c>
      <c r="G59" s="1">
        <f t="shared" si="3"/>
        <v>0</v>
      </c>
      <c r="H59" s="1">
        <v>0</v>
      </c>
      <c r="I59" s="1">
        <f t="shared" si="4"/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55</v>
      </c>
      <c r="X59" s="1">
        <f t="shared" si="5"/>
        <v>10</v>
      </c>
      <c r="Y59" s="1">
        <f t="shared" si="6"/>
        <v>1</v>
      </c>
      <c r="Z59">
        <f t="shared" si="7"/>
        <v>1093</v>
      </c>
      <c r="AB59">
        <f t="shared" si="8"/>
        <v>1</v>
      </c>
      <c r="AC59">
        <f t="shared" si="9"/>
        <v>10</v>
      </c>
    </row>
    <row r="60" spans="1:29" x14ac:dyDescent="0.15">
      <c r="A60" s="1">
        <v>56</v>
      </c>
      <c r="B60" s="1">
        <f t="shared" si="0"/>
        <v>0</v>
      </c>
      <c r="C60" s="1">
        <v>0</v>
      </c>
      <c r="D60" s="1">
        <v>0</v>
      </c>
      <c r="E60" s="1">
        <f t="shared" si="1"/>
        <v>0</v>
      </c>
      <c r="F60" s="1">
        <f t="shared" si="2"/>
        <v>0</v>
      </c>
      <c r="G60" s="1">
        <f t="shared" si="3"/>
        <v>0</v>
      </c>
      <c r="H60" s="1">
        <v>0</v>
      </c>
      <c r="I60" s="1">
        <f t="shared" si="4"/>
        <v>1300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56</v>
      </c>
      <c r="X60" s="1">
        <f t="shared" si="5"/>
        <v>10</v>
      </c>
      <c r="Y60" s="1">
        <f t="shared" si="6"/>
        <v>2</v>
      </c>
      <c r="Z60">
        <f t="shared" si="7"/>
        <v>1093</v>
      </c>
      <c r="AB60">
        <f t="shared" si="8"/>
        <v>2</v>
      </c>
      <c r="AC60">
        <f t="shared" si="9"/>
        <v>10</v>
      </c>
    </row>
    <row r="61" spans="1:29" x14ac:dyDescent="0.15">
      <c r="A61" s="1">
        <v>57</v>
      </c>
      <c r="B61" s="1">
        <f t="shared" si="0"/>
        <v>0</v>
      </c>
      <c r="C61" s="1">
        <v>0</v>
      </c>
      <c r="D61" s="1">
        <v>0</v>
      </c>
      <c r="E61" s="1">
        <f t="shared" si="1"/>
        <v>0</v>
      </c>
      <c r="F61" s="1">
        <f t="shared" si="2"/>
        <v>12245</v>
      </c>
      <c r="G61" s="1">
        <f t="shared" si="3"/>
        <v>0</v>
      </c>
      <c r="H61" s="1">
        <v>0</v>
      </c>
      <c r="I61" s="1">
        <f t="shared" si="4"/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57</v>
      </c>
      <c r="X61" s="1">
        <f t="shared" si="5"/>
        <v>10</v>
      </c>
      <c r="Y61" s="1">
        <f t="shared" si="6"/>
        <v>3</v>
      </c>
      <c r="Z61">
        <f t="shared" si="7"/>
        <v>1093</v>
      </c>
      <c r="AB61">
        <f t="shared" si="8"/>
        <v>3</v>
      </c>
      <c r="AC61">
        <f t="shared" si="9"/>
        <v>10</v>
      </c>
    </row>
    <row r="62" spans="1:29" x14ac:dyDescent="0.15">
      <c r="A62" s="1">
        <v>58</v>
      </c>
      <c r="B62" s="1">
        <f t="shared" si="0"/>
        <v>0</v>
      </c>
      <c r="C62" s="1">
        <v>0</v>
      </c>
      <c r="D62" s="1">
        <v>0</v>
      </c>
      <c r="E62" s="1">
        <f t="shared" si="1"/>
        <v>2624</v>
      </c>
      <c r="F62" s="1">
        <f t="shared" si="2"/>
        <v>0</v>
      </c>
      <c r="G62" s="1">
        <f t="shared" si="3"/>
        <v>0</v>
      </c>
      <c r="H62" s="1">
        <v>0</v>
      </c>
      <c r="I62" s="1">
        <f t="shared" si="4"/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58</v>
      </c>
      <c r="X62" s="1">
        <f t="shared" si="5"/>
        <v>10</v>
      </c>
      <c r="Y62" s="1">
        <f t="shared" si="6"/>
        <v>4</v>
      </c>
      <c r="Z62">
        <f t="shared" si="7"/>
        <v>1093</v>
      </c>
      <c r="AB62">
        <f t="shared" si="8"/>
        <v>4</v>
      </c>
      <c r="AC62">
        <f t="shared" si="9"/>
        <v>10</v>
      </c>
    </row>
    <row r="63" spans="1:29" x14ac:dyDescent="0.15">
      <c r="A63" s="1">
        <v>59</v>
      </c>
      <c r="B63" s="1">
        <f t="shared" si="0"/>
        <v>0</v>
      </c>
      <c r="C63" s="1">
        <v>0</v>
      </c>
      <c r="D63" s="1">
        <v>0</v>
      </c>
      <c r="E63" s="1">
        <f t="shared" si="1"/>
        <v>0</v>
      </c>
      <c r="F63" s="1">
        <f t="shared" si="2"/>
        <v>12245</v>
      </c>
      <c r="G63" s="1">
        <f t="shared" si="3"/>
        <v>0</v>
      </c>
      <c r="H63" s="1">
        <v>0</v>
      </c>
      <c r="I63" s="1">
        <f t="shared" si="4"/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59</v>
      </c>
      <c r="X63" s="1">
        <f t="shared" si="5"/>
        <v>10</v>
      </c>
      <c r="Y63" s="1">
        <f t="shared" si="6"/>
        <v>5</v>
      </c>
      <c r="Z63">
        <f t="shared" si="7"/>
        <v>1093</v>
      </c>
      <c r="AB63">
        <f t="shared" si="8"/>
        <v>5</v>
      </c>
      <c r="AC63">
        <f t="shared" si="9"/>
        <v>10</v>
      </c>
    </row>
    <row r="64" spans="1:29" x14ac:dyDescent="0.15">
      <c r="A64" s="1">
        <v>60</v>
      </c>
      <c r="B64" s="1">
        <f t="shared" si="0"/>
        <v>0</v>
      </c>
      <c r="C64" s="1">
        <v>0</v>
      </c>
      <c r="D64" s="1">
        <v>0</v>
      </c>
      <c r="E64" s="1">
        <f t="shared" si="1"/>
        <v>0</v>
      </c>
      <c r="F64" s="1">
        <f t="shared" si="2"/>
        <v>0</v>
      </c>
      <c r="G64" s="1">
        <f t="shared" si="3"/>
        <v>3280</v>
      </c>
      <c r="H64" s="1">
        <v>0</v>
      </c>
      <c r="I64" s="1">
        <f t="shared" si="4"/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60</v>
      </c>
      <c r="X64" s="1">
        <f t="shared" si="5"/>
        <v>10</v>
      </c>
      <c r="Y64" s="1">
        <f t="shared" si="6"/>
        <v>6</v>
      </c>
      <c r="Z64">
        <f t="shared" si="7"/>
        <v>1093</v>
      </c>
      <c r="AB64">
        <f t="shared" si="8"/>
        <v>6</v>
      </c>
      <c r="AC64">
        <f t="shared" si="9"/>
        <v>10</v>
      </c>
    </row>
    <row r="65" spans="1:29" x14ac:dyDescent="0.15">
      <c r="A65" s="1">
        <v>61</v>
      </c>
      <c r="B65" s="1">
        <f t="shared" si="0"/>
        <v>566</v>
      </c>
      <c r="C65" s="1">
        <v>0</v>
      </c>
      <c r="D65" s="1">
        <v>0</v>
      </c>
      <c r="E65" s="1">
        <f t="shared" si="1"/>
        <v>0</v>
      </c>
      <c r="F65" s="1">
        <f t="shared" si="2"/>
        <v>0</v>
      </c>
      <c r="G65" s="1">
        <f t="shared" si="3"/>
        <v>0</v>
      </c>
      <c r="H65" s="1">
        <v>0</v>
      </c>
      <c r="I65" s="1">
        <f t="shared" si="4"/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61</v>
      </c>
      <c r="X65" s="1">
        <f t="shared" si="5"/>
        <v>11</v>
      </c>
      <c r="Y65" s="1">
        <f t="shared" si="6"/>
        <v>1</v>
      </c>
      <c r="Z65">
        <f t="shared" si="7"/>
        <v>1320</v>
      </c>
      <c r="AB65">
        <f t="shared" si="8"/>
        <v>1</v>
      </c>
      <c r="AC65">
        <f t="shared" si="9"/>
        <v>11</v>
      </c>
    </row>
    <row r="66" spans="1:29" x14ac:dyDescent="0.15">
      <c r="A66" s="1">
        <v>62</v>
      </c>
      <c r="B66" s="1">
        <f t="shared" si="0"/>
        <v>0</v>
      </c>
      <c r="C66" s="1">
        <v>0</v>
      </c>
      <c r="D66" s="1">
        <v>0</v>
      </c>
      <c r="E66" s="1">
        <f t="shared" si="1"/>
        <v>0</v>
      </c>
      <c r="F66" s="1">
        <f t="shared" si="2"/>
        <v>0</v>
      </c>
      <c r="G66" s="1">
        <f t="shared" si="3"/>
        <v>0</v>
      </c>
      <c r="H66" s="1">
        <v>0</v>
      </c>
      <c r="I66" s="1">
        <f t="shared" si="4"/>
        <v>1650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62</v>
      </c>
      <c r="X66" s="1">
        <f t="shared" si="5"/>
        <v>11</v>
      </c>
      <c r="Y66" s="1">
        <f t="shared" si="6"/>
        <v>2</v>
      </c>
      <c r="Z66">
        <f t="shared" si="7"/>
        <v>1320</v>
      </c>
      <c r="AB66">
        <f t="shared" si="8"/>
        <v>2</v>
      </c>
      <c r="AC66">
        <f t="shared" si="9"/>
        <v>11</v>
      </c>
    </row>
    <row r="67" spans="1:29" x14ac:dyDescent="0.15">
      <c r="A67" s="1">
        <v>63</v>
      </c>
      <c r="B67" s="1">
        <f t="shared" si="0"/>
        <v>0</v>
      </c>
      <c r="C67" s="1">
        <v>0</v>
      </c>
      <c r="D67" s="1">
        <v>0</v>
      </c>
      <c r="E67" s="1">
        <f t="shared" si="1"/>
        <v>0</v>
      </c>
      <c r="F67" s="1">
        <f t="shared" si="2"/>
        <v>14784</v>
      </c>
      <c r="G67" s="1">
        <f t="shared" si="3"/>
        <v>0</v>
      </c>
      <c r="H67" s="1">
        <v>0</v>
      </c>
      <c r="I67" s="1">
        <f t="shared" si="4"/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63</v>
      </c>
      <c r="X67" s="1">
        <f t="shared" si="5"/>
        <v>11</v>
      </c>
      <c r="Y67" s="1">
        <f t="shared" si="6"/>
        <v>3</v>
      </c>
      <c r="Z67">
        <f t="shared" si="7"/>
        <v>1320</v>
      </c>
      <c r="AB67">
        <f t="shared" si="8"/>
        <v>3</v>
      </c>
      <c r="AC67">
        <f t="shared" si="9"/>
        <v>11</v>
      </c>
    </row>
    <row r="68" spans="1:29" x14ac:dyDescent="0.15">
      <c r="A68" s="1">
        <v>64</v>
      </c>
      <c r="B68" s="1">
        <f t="shared" si="0"/>
        <v>0</v>
      </c>
      <c r="C68" s="1">
        <v>0</v>
      </c>
      <c r="D68" s="1">
        <v>0</v>
      </c>
      <c r="E68" s="1">
        <f t="shared" si="1"/>
        <v>3168</v>
      </c>
      <c r="F68" s="1">
        <f t="shared" si="2"/>
        <v>0</v>
      </c>
      <c r="G68" s="1">
        <f t="shared" si="3"/>
        <v>0</v>
      </c>
      <c r="H68" s="1">
        <v>0</v>
      </c>
      <c r="I68" s="1">
        <f t="shared" si="4"/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64</v>
      </c>
      <c r="X68" s="1">
        <f t="shared" si="5"/>
        <v>11</v>
      </c>
      <c r="Y68" s="1">
        <f t="shared" si="6"/>
        <v>4</v>
      </c>
      <c r="Z68">
        <f t="shared" si="7"/>
        <v>1320</v>
      </c>
      <c r="AB68">
        <f t="shared" si="8"/>
        <v>4</v>
      </c>
      <c r="AC68">
        <f t="shared" si="9"/>
        <v>11</v>
      </c>
    </row>
    <row r="69" spans="1:29" x14ac:dyDescent="0.15">
      <c r="A69" s="1">
        <v>65</v>
      </c>
      <c r="B69" s="1">
        <f t="shared" si="0"/>
        <v>0</v>
      </c>
      <c r="C69" s="1">
        <v>0</v>
      </c>
      <c r="D69" s="1">
        <v>0</v>
      </c>
      <c r="E69" s="1">
        <f t="shared" si="1"/>
        <v>0</v>
      </c>
      <c r="F69" s="1">
        <f t="shared" si="2"/>
        <v>14784</v>
      </c>
      <c r="G69" s="1">
        <f t="shared" si="3"/>
        <v>0</v>
      </c>
      <c r="H69" s="1">
        <v>0</v>
      </c>
      <c r="I69" s="1">
        <f t="shared" si="4"/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65</v>
      </c>
      <c r="X69" s="1">
        <f t="shared" si="5"/>
        <v>11</v>
      </c>
      <c r="Y69" s="1">
        <f t="shared" si="6"/>
        <v>5</v>
      </c>
      <c r="Z69">
        <f t="shared" si="7"/>
        <v>1320</v>
      </c>
      <c r="AB69">
        <f t="shared" si="8"/>
        <v>5</v>
      </c>
      <c r="AC69">
        <f t="shared" si="9"/>
        <v>11</v>
      </c>
    </row>
    <row r="70" spans="1:29" x14ac:dyDescent="0.15">
      <c r="A70" s="1">
        <v>66</v>
      </c>
      <c r="B70" s="1">
        <f t="shared" ref="B70:B76" si="14">ROUND(VLOOKUP(AC70,AM:AU,2,FALSE)*VLOOKUP(AB70,BA:BI,2,FALSE),0)</f>
        <v>0</v>
      </c>
      <c r="C70" s="1">
        <v>0</v>
      </c>
      <c r="D70" s="1">
        <v>0</v>
      </c>
      <c r="E70" s="1">
        <f t="shared" ref="E70:E76" si="15">ROUND(VLOOKUP(AC70,AM:AT,5,FALSE)*VLOOKUP(AB70,BA:BI,5,FALSE),0)</f>
        <v>0</v>
      </c>
      <c r="F70" s="1">
        <f t="shared" ref="F70:F76" si="16">ROUND(VLOOKUP(AC70,AM:AS,6,FALSE)*VLOOKUP(AB70,BA:BI,6,FALSE),0)</f>
        <v>0</v>
      </c>
      <c r="G70" s="1">
        <f t="shared" ref="G70:G76" si="17">ROUND(VLOOKUP(AC70,AM:AU,7,FALSE)*VLOOKUP(AB70,BA:BI,7,FALSE),0)</f>
        <v>3960</v>
      </c>
      <c r="H70" s="1">
        <v>0</v>
      </c>
      <c r="I70" s="1">
        <f t="shared" ref="I70:I76" si="18">ROUND(VLOOKUP(AC70,AM:AU,9,FALSE)*VLOOKUP(AB70,BA:BI,9,FALSE),0)</f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66</v>
      </c>
      <c r="X70" s="1">
        <f t="shared" ref="X70:X76" si="19">AC70</f>
        <v>11</v>
      </c>
      <c r="Y70" s="1">
        <f t="shared" ref="Y70:Y76" si="20">AB70</f>
        <v>6</v>
      </c>
      <c r="Z70">
        <f t="shared" ref="Z70:Z76" si="21">ROUND(VLOOKUP(AC70,AG:AJ,3,FALSE)/6,0)</f>
        <v>1320</v>
      </c>
      <c r="AB70">
        <f t="shared" si="8"/>
        <v>6</v>
      </c>
      <c r="AC70">
        <f t="shared" si="9"/>
        <v>11</v>
      </c>
    </row>
    <row r="71" spans="1:29" x14ac:dyDescent="0.15">
      <c r="A71" s="1">
        <v>67</v>
      </c>
      <c r="B71" s="1">
        <f t="shared" si="14"/>
        <v>672</v>
      </c>
      <c r="C71" s="1">
        <v>0</v>
      </c>
      <c r="D71" s="1">
        <v>0</v>
      </c>
      <c r="E71" s="1">
        <f t="shared" si="15"/>
        <v>0</v>
      </c>
      <c r="F71" s="1">
        <f t="shared" si="16"/>
        <v>0</v>
      </c>
      <c r="G71" s="1">
        <f t="shared" si="17"/>
        <v>0</v>
      </c>
      <c r="H71" s="1">
        <v>0</v>
      </c>
      <c r="I71" s="1">
        <f t="shared" si="18"/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67</v>
      </c>
      <c r="X71" s="1">
        <f t="shared" si="19"/>
        <v>12</v>
      </c>
      <c r="Y71" s="1">
        <f t="shared" si="20"/>
        <v>1</v>
      </c>
      <c r="Z71">
        <f t="shared" si="21"/>
        <v>1568</v>
      </c>
      <c r="AB71">
        <f t="shared" ref="AB71:AB76" si="22">IF(AB70=AB$2,1,AB70+1)</f>
        <v>1</v>
      </c>
      <c r="AC71">
        <f t="shared" ref="AC71:AC76" si="23">IF(AB71=1,AC70+1,AC70)</f>
        <v>12</v>
      </c>
    </row>
    <row r="72" spans="1:29" x14ac:dyDescent="0.15">
      <c r="A72" s="1">
        <v>68</v>
      </c>
      <c r="B72" s="1">
        <f t="shared" si="14"/>
        <v>0</v>
      </c>
      <c r="C72" s="1">
        <v>0</v>
      </c>
      <c r="D72" s="1">
        <v>0</v>
      </c>
      <c r="E72" s="1">
        <f t="shared" si="15"/>
        <v>0</v>
      </c>
      <c r="F72" s="1">
        <f t="shared" si="16"/>
        <v>0</v>
      </c>
      <c r="G72" s="1">
        <f t="shared" si="17"/>
        <v>0</v>
      </c>
      <c r="H72" s="1">
        <v>0</v>
      </c>
      <c r="I72" s="1">
        <f t="shared" si="18"/>
        <v>2000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68</v>
      </c>
      <c r="X72" s="1">
        <f t="shared" si="19"/>
        <v>12</v>
      </c>
      <c r="Y72" s="1">
        <f t="shared" si="20"/>
        <v>2</v>
      </c>
      <c r="Z72">
        <f t="shared" si="21"/>
        <v>1568</v>
      </c>
      <c r="AB72">
        <f t="shared" si="22"/>
        <v>2</v>
      </c>
      <c r="AC72">
        <f t="shared" si="23"/>
        <v>12</v>
      </c>
    </row>
    <row r="73" spans="1:29" x14ac:dyDescent="0.15">
      <c r="A73" s="1">
        <v>69</v>
      </c>
      <c r="B73" s="1">
        <f t="shared" si="14"/>
        <v>0</v>
      </c>
      <c r="C73" s="1">
        <v>0</v>
      </c>
      <c r="D73" s="1">
        <v>0</v>
      </c>
      <c r="E73" s="1">
        <f t="shared" si="15"/>
        <v>0</v>
      </c>
      <c r="F73" s="1">
        <f t="shared" si="16"/>
        <v>17562</v>
      </c>
      <c r="G73" s="1">
        <f t="shared" si="17"/>
        <v>0</v>
      </c>
      <c r="H73" s="1">
        <v>0</v>
      </c>
      <c r="I73" s="1">
        <f t="shared" si="18"/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69</v>
      </c>
      <c r="X73" s="1">
        <f t="shared" si="19"/>
        <v>12</v>
      </c>
      <c r="Y73" s="1">
        <f t="shared" si="20"/>
        <v>3</v>
      </c>
      <c r="Z73">
        <f t="shared" si="21"/>
        <v>1568</v>
      </c>
      <c r="AB73">
        <f t="shared" si="22"/>
        <v>3</v>
      </c>
      <c r="AC73">
        <f t="shared" si="23"/>
        <v>12</v>
      </c>
    </row>
    <row r="74" spans="1:29" x14ac:dyDescent="0.15">
      <c r="A74" s="1">
        <v>70</v>
      </c>
      <c r="B74" s="1">
        <f t="shared" si="14"/>
        <v>0</v>
      </c>
      <c r="C74" s="1">
        <v>0</v>
      </c>
      <c r="D74" s="1">
        <v>0</v>
      </c>
      <c r="E74" s="1">
        <f t="shared" si="15"/>
        <v>3763</v>
      </c>
      <c r="F74" s="1">
        <f t="shared" si="16"/>
        <v>0</v>
      </c>
      <c r="G74" s="1">
        <f t="shared" si="17"/>
        <v>0</v>
      </c>
      <c r="H74" s="1">
        <v>0</v>
      </c>
      <c r="I74" s="1">
        <f t="shared" si="18"/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70</v>
      </c>
      <c r="X74" s="1">
        <f t="shared" si="19"/>
        <v>12</v>
      </c>
      <c r="Y74" s="1">
        <f t="shared" si="20"/>
        <v>4</v>
      </c>
      <c r="Z74">
        <f t="shared" si="21"/>
        <v>1568</v>
      </c>
      <c r="AB74">
        <f t="shared" si="22"/>
        <v>4</v>
      </c>
      <c r="AC74">
        <f t="shared" si="23"/>
        <v>12</v>
      </c>
    </row>
    <row r="75" spans="1:29" x14ac:dyDescent="0.15">
      <c r="A75" s="1">
        <v>71</v>
      </c>
      <c r="B75" s="1">
        <f t="shared" si="14"/>
        <v>0</v>
      </c>
      <c r="C75" s="1">
        <v>0</v>
      </c>
      <c r="D75" s="1">
        <v>0</v>
      </c>
      <c r="E75" s="1">
        <f t="shared" si="15"/>
        <v>0</v>
      </c>
      <c r="F75" s="1">
        <f t="shared" si="16"/>
        <v>17562</v>
      </c>
      <c r="G75" s="1">
        <f t="shared" si="17"/>
        <v>0</v>
      </c>
      <c r="H75" s="1">
        <v>0</v>
      </c>
      <c r="I75" s="1">
        <f t="shared" si="18"/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71</v>
      </c>
      <c r="X75" s="1">
        <f t="shared" si="19"/>
        <v>12</v>
      </c>
      <c r="Y75" s="1">
        <f t="shared" si="20"/>
        <v>5</v>
      </c>
      <c r="Z75">
        <f t="shared" si="21"/>
        <v>1568</v>
      </c>
      <c r="AB75">
        <f t="shared" si="22"/>
        <v>5</v>
      </c>
      <c r="AC75">
        <f t="shared" si="23"/>
        <v>12</v>
      </c>
    </row>
    <row r="76" spans="1:29" x14ac:dyDescent="0.15">
      <c r="A76" s="1">
        <v>72</v>
      </c>
      <c r="B76" s="1">
        <f t="shared" si="14"/>
        <v>0</v>
      </c>
      <c r="C76" s="1">
        <v>0</v>
      </c>
      <c r="D76" s="1">
        <v>0</v>
      </c>
      <c r="E76" s="1">
        <f t="shared" si="15"/>
        <v>0</v>
      </c>
      <c r="F76" s="1">
        <f t="shared" si="16"/>
        <v>0</v>
      </c>
      <c r="G76" s="1">
        <f t="shared" si="17"/>
        <v>4704</v>
      </c>
      <c r="H76" s="1">
        <v>0</v>
      </c>
      <c r="I76" s="1">
        <f t="shared" si="18"/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72</v>
      </c>
      <c r="X76" s="1">
        <f t="shared" si="19"/>
        <v>12</v>
      </c>
      <c r="Y76" s="1">
        <f t="shared" si="20"/>
        <v>6</v>
      </c>
      <c r="Z76">
        <f t="shared" si="21"/>
        <v>1568</v>
      </c>
      <c r="AB76">
        <f t="shared" si="22"/>
        <v>6</v>
      </c>
      <c r="AC76">
        <f t="shared" si="23"/>
        <v>12</v>
      </c>
    </row>
  </sheetData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S1464"/>
  <sheetViews>
    <sheetView topLeftCell="N1" workbookViewId="0">
      <selection activeCell="AQ8" sqref="AQ8:AQ68"/>
    </sheetView>
  </sheetViews>
  <sheetFormatPr baseColWidth="10" defaultColWidth="4.1640625" defaultRowHeight="15" x14ac:dyDescent="0.15"/>
  <cols>
    <col min="1" max="1" width="5.5" bestFit="1" customWidth="1"/>
    <col min="2" max="3" width="8.33203125" bestFit="1" customWidth="1"/>
    <col min="4" max="4" width="5.5" bestFit="1" customWidth="1"/>
    <col min="5" max="5" width="8.33203125" bestFit="1" customWidth="1"/>
    <col min="6" max="6" width="7.5" bestFit="1" customWidth="1"/>
    <col min="7" max="7" width="6.5" bestFit="1" customWidth="1"/>
    <col min="8" max="8" width="9.5" bestFit="1" customWidth="1"/>
    <col min="9" max="10" width="5.5" bestFit="1" customWidth="1"/>
    <col min="11" max="11" width="7.5" bestFit="1" customWidth="1"/>
    <col min="12" max="12" width="9.5" bestFit="1" customWidth="1"/>
    <col min="13" max="13" width="7.5" bestFit="1" customWidth="1"/>
    <col min="14" max="14" width="5.5" bestFit="1" customWidth="1"/>
    <col min="15" max="23" width="7.5" bestFit="1" customWidth="1"/>
    <col min="24" max="24" width="4.83203125" bestFit="1" customWidth="1"/>
    <col min="25" max="25" width="6.83203125" bestFit="1" customWidth="1"/>
    <col min="26" max="26" width="6.33203125" bestFit="1" customWidth="1"/>
    <col min="27" max="27" width="8.1640625" bestFit="1" customWidth="1"/>
    <col min="28" max="28" width="9.5" bestFit="1" customWidth="1"/>
    <col min="29" max="29" width="6.5" bestFit="1" customWidth="1"/>
    <col min="30" max="30" width="6.5" style="6" customWidth="1"/>
    <col min="31" max="31" width="6.5" customWidth="1"/>
    <col min="32" max="32" width="9.83203125" bestFit="1" customWidth="1"/>
    <col min="33" max="33" width="6.5" bestFit="1" customWidth="1"/>
    <col min="34" max="34" width="7.5" bestFit="1" customWidth="1"/>
    <col min="37" max="37" width="5.5" bestFit="1" customWidth="1"/>
    <col min="38" max="38" width="9.5" bestFit="1" customWidth="1"/>
    <col min="40" max="40" width="4.1640625" style="37"/>
    <col min="41" max="41" width="11.5" bestFit="1" customWidth="1"/>
    <col min="42" max="42" width="9.5" bestFit="1" customWidth="1"/>
    <col min="43" max="43" width="13.5" bestFit="1" customWidth="1"/>
    <col min="44" max="45" width="8.5" bestFit="1" customWidth="1"/>
    <col min="46" max="47" width="9.5" bestFit="1" customWidth="1"/>
    <col min="48" max="48" width="4.1640625" style="37"/>
    <col min="49" max="49" width="9.5" bestFit="1" customWidth="1"/>
    <col min="50" max="55" width="5.5" bestFit="1" customWidth="1"/>
    <col min="56" max="56" width="9.5" bestFit="1" customWidth="1"/>
    <col min="57" max="58" width="5.5" bestFit="1" customWidth="1"/>
    <col min="59" max="59" width="7.5" bestFit="1" customWidth="1"/>
    <col min="60" max="60" width="9.5" bestFit="1" customWidth="1"/>
    <col min="61" max="61" width="7.5" bestFit="1" customWidth="1"/>
    <col min="62" max="62" width="5.5" bestFit="1" customWidth="1"/>
    <col min="63" max="70" width="7.5" bestFit="1" customWidth="1"/>
    <col min="72" max="72" width="9.5" bestFit="1" customWidth="1"/>
    <col min="73" max="73" width="4.1640625" style="37"/>
    <col min="74" max="74" width="9.5" bestFit="1" customWidth="1"/>
    <col min="75" max="80" width="5.5" bestFit="1" customWidth="1"/>
    <col min="81" max="81" width="9.5" bestFit="1" customWidth="1"/>
    <col min="82" max="83" width="5.5" bestFit="1" customWidth="1"/>
    <col min="84" max="84" width="7.5" bestFit="1" customWidth="1"/>
    <col min="85" max="85" width="9.5" bestFit="1" customWidth="1"/>
    <col min="86" max="86" width="7.5" bestFit="1" customWidth="1"/>
    <col min="87" max="87" width="5.5" bestFit="1" customWidth="1"/>
    <col min="88" max="95" width="7.5" bestFit="1" customWidth="1"/>
    <col min="97" max="97" width="9.5" bestFit="1" customWidth="1"/>
    <col min="98" max="98" width="2.5" bestFit="1" customWidth="1"/>
    <col min="99" max="99" width="4.1640625" style="37"/>
    <col min="100" max="100" width="9.5" bestFit="1" customWidth="1"/>
    <col min="101" max="106" width="5.5" bestFit="1" customWidth="1"/>
    <col min="107" max="107" width="9.5" bestFit="1" customWidth="1"/>
    <col min="108" max="109" width="5.5" bestFit="1" customWidth="1"/>
    <col min="110" max="110" width="7.5" bestFit="1" customWidth="1"/>
    <col min="111" max="111" width="9.5" bestFit="1" customWidth="1"/>
    <col min="112" max="112" width="7.5" bestFit="1" customWidth="1"/>
    <col min="113" max="113" width="5.5" bestFit="1" customWidth="1"/>
    <col min="114" max="121" width="7.5" bestFit="1" customWidth="1"/>
    <col min="123" max="123" width="9.5" bestFit="1" customWidth="1"/>
    <col min="124" max="124" width="2.5" bestFit="1" customWidth="1"/>
    <col min="125" max="125" width="4.1640625" style="37"/>
    <col min="126" max="126" width="9.5" bestFit="1" customWidth="1"/>
    <col min="127" max="130" width="5.5" bestFit="1" customWidth="1"/>
    <col min="131" max="131" width="5.5" customWidth="1"/>
    <col min="132" max="132" width="5.5" bestFit="1" customWidth="1"/>
    <col min="133" max="133" width="9.5" bestFit="1" customWidth="1"/>
    <col min="134" max="135" width="5.5" bestFit="1" customWidth="1"/>
    <col min="136" max="136" width="7.5" bestFit="1" customWidth="1"/>
    <col min="137" max="137" width="9.5" bestFit="1" customWidth="1"/>
    <col min="138" max="138" width="7.5" bestFit="1" customWidth="1"/>
    <col min="139" max="139" width="5.5" bestFit="1" customWidth="1"/>
    <col min="140" max="147" width="7.5" bestFit="1" customWidth="1"/>
    <col min="149" max="149" width="9.5" bestFit="1" customWidth="1"/>
    <col min="150" max="150" width="4.1640625" style="37"/>
    <col min="151" max="151" width="9.5" bestFit="1" customWidth="1"/>
    <col min="152" max="157" width="5.5" bestFit="1" customWidth="1"/>
    <col min="158" max="158" width="9.5" bestFit="1" customWidth="1"/>
    <col min="159" max="160" width="5.5" bestFit="1" customWidth="1"/>
    <col min="161" max="161" width="7.5" bestFit="1" customWidth="1"/>
    <col min="162" max="162" width="9.5" bestFit="1" customWidth="1"/>
    <col min="163" max="163" width="7.5" bestFit="1" customWidth="1"/>
    <col min="164" max="164" width="5.5" bestFit="1" customWidth="1"/>
    <col min="165" max="172" width="7.5" bestFit="1" customWidth="1"/>
    <col min="174" max="174" width="9.5" bestFit="1" customWidth="1"/>
    <col min="175" max="175" width="2.5" bestFit="1" customWidth="1"/>
    <col min="176" max="176" width="4.1640625" style="37"/>
    <col min="177" max="177" width="9.5" bestFit="1" customWidth="1"/>
    <col min="178" max="183" width="5.5" bestFit="1" customWidth="1"/>
    <col min="184" max="184" width="9.5" bestFit="1" customWidth="1"/>
    <col min="185" max="186" width="5.5" bestFit="1" customWidth="1"/>
    <col min="187" max="187" width="7.5" bestFit="1" customWidth="1"/>
    <col min="188" max="188" width="9.5" bestFit="1" customWidth="1"/>
    <col min="189" max="189" width="7.5" bestFit="1" customWidth="1"/>
    <col min="190" max="190" width="5.5" bestFit="1" customWidth="1"/>
    <col min="191" max="198" width="7.5" bestFit="1" customWidth="1"/>
    <col min="200" max="200" width="9.5" bestFit="1" customWidth="1"/>
    <col min="201" max="201" width="4.83203125" customWidth="1"/>
  </cols>
  <sheetData>
    <row r="1" spans="1:201" x14ac:dyDescent="0.15">
      <c r="B1" t="s">
        <v>262</v>
      </c>
      <c r="C1" t="s">
        <v>263</v>
      </c>
      <c r="D1" t="s">
        <v>264</v>
      </c>
      <c r="E1" t="s">
        <v>265</v>
      </c>
      <c r="F1" t="s">
        <v>266</v>
      </c>
      <c r="G1" t="s">
        <v>267</v>
      </c>
      <c r="H1" t="s">
        <v>268</v>
      </c>
      <c r="I1" t="s">
        <v>269</v>
      </c>
      <c r="J1" t="s">
        <v>270</v>
      </c>
      <c r="K1" t="s">
        <v>271</v>
      </c>
      <c r="L1" t="s">
        <v>272</v>
      </c>
      <c r="M1" t="s">
        <v>273</v>
      </c>
      <c r="N1" t="s">
        <v>274</v>
      </c>
      <c r="O1" t="s">
        <v>275</v>
      </c>
      <c r="P1" t="s">
        <v>276</v>
      </c>
      <c r="Q1" t="s">
        <v>277</v>
      </c>
      <c r="R1" t="s">
        <v>278</v>
      </c>
      <c r="S1" t="s">
        <v>279</v>
      </c>
      <c r="T1" t="s">
        <v>280</v>
      </c>
      <c r="U1" t="s">
        <v>281</v>
      </c>
      <c r="V1" t="s">
        <v>282</v>
      </c>
      <c r="W1" t="s">
        <v>283</v>
      </c>
      <c r="AB1" t="s">
        <v>284</v>
      </c>
      <c r="AC1" t="s">
        <v>152</v>
      </c>
      <c r="AF1" t="s">
        <v>339</v>
      </c>
      <c r="AH1" t="s">
        <v>298</v>
      </c>
      <c r="AX1">
        <v>2</v>
      </c>
      <c r="AY1">
        <v>3</v>
      </c>
      <c r="AZ1">
        <v>4</v>
      </c>
      <c r="BA1">
        <v>5</v>
      </c>
      <c r="BB1">
        <v>6</v>
      </c>
      <c r="BC1">
        <v>7</v>
      </c>
      <c r="BD1">
        <v>8</v>
      </c>
      <c r="BE1">
        <v>9</v>
      </c>
      <c r="BF1">
        <v>10</v>
      </c>
      <c r="BG1">
        <v>11</v>
      </c>
      <c r="BH1">
        <v>12</v>
      </c>
      <c r="BI1">
        <v>13</v>
      </c>
      <c r="BJ1">
        <v>14</v>
      </c>
      <c r="BK1">
        <v>15</v>
      </c>
      <c r="BL1">
        <v>16</v>
      </c>
      <c r="BM1">
        <v>17</v>
      </c>
      <c r="BN1">
        <v>18</v>
      </c>
      <c r="BO1">
        <v>19</v>
      </c>
      <c r="BP1">
        <v>20</v>
      </c>
      <c r="BQ1">
        <v>21</v>
      </c>
      <c r="BR1">
        <v>22</v>
      </c>
      <c r="BS1">
        <v>23</v>
      </c>
      <c r="BW1">
        <v>2</v>
      </c>
      <c r="BX1">
        <v>3</v>
      </c>
      <c r="BY1">
        <v>4</v>
      </c>
      <c r="BZ1">
        <v>5</v>
      </c>
      <c r="CA1">
        <v>6</v>
      </c>
      <c r="CB1">
        <v>7</v>
      </c>
      <c r="CC1">
        <v>8</v>
      </c>
      <c r="CD1">
        <v>9</v>
      </c>
      <c r="CE1">
        <v>10</v>
      </c>
      <c r="CF1">
        <v>11</v>
      </c>
      <c r="CG1">
        <v>12</v>
      </c>
      <c r="CH1">
        <v>13</v>
      </c>
      <c r="CI1">
        <v>14</v>
      </c>
      <c r="CJ1">
        <v>15</v>
      </c>
      <c r="CK1">
        <v>16</v>
      </c>
      <c r="CL1">
        <v>17</v>
      </c>
      <c r="CM1">
        <v>18</v>
      </c>
      <c r="CN1">
        <v>19</v>
      </c>
      <c r="CO1">
        <v>20</v>
      </c>
      <c r="CP1">
        <v>21</v>
      </c>
      <c r="CQ1">
        <v>22</v>
      </c>
      <c r="CR1">
        <v>23</v>
      </c>
      <c r="CW1">
        <v>2</v>
      </c>
      <c r="CX1">
        <v>3</v>
      </c>
      <c r="CY1">
        <v>4</v>
      </c>
      <c r="CZ1">
        <v>5</v>
      </c>
      <c r="DA1">
        <v>6</v>
      </c>
      <c r="DB1">
        <v>7</v>
      </c>
      <c r="DC1">
        <v>8</v>
      </c>
      <c r="DD1">
        <v>9</v>
      </c>
      <c r="DE1">
        <v>10</v>
      </c>
      <c r="DF1">
        <v>11</v>
      </c>
      <c r="DG1">
        <v>12</v>
      </c>
      <c r="DH1">
        <v>13</v>
      </c>
      <c r="DI1">
        <v>14</v>
      </c>
      <c r="DJ1">
        <v>15</v>
      </c>
      <c r="DK1">
        <v>16</v>
      </c>
      <c r="DL1">
        <v>17</v>
      </c>
      <c r="DM1">
        <v>18</v>
      </c>
      <c r="DN1">
        <v>19</v>
      </c>
      <c r="DO1">
        <v>20</v>
      </c>
      <c r="DP1">
        <v>21</v>
      </c>
      <c r="DQ1">
        <v>22</v>
      </c>
      <c r="DR1">
        <v>23</v>
      </c>
      <c r="DW1">
        <v>2</v>
      </c>
      <c r="DX1">
        <v>3</v>
      </c>
      <c r="DY1">
        <v>4</v>
      </c>
      <c r="DZ1">
        <v>5</v>
      </c>
      <c r="EA1">
        <v>6</v>
      </c>
      <c r="EB1">
        <v>7</v>
      </c>
      <c r="EC1">
        <v>8</v>
      </c>
      <c r="ED1">
        <v>9</v>
      </c>
      <c r="EE1">
        <v>10</v>
      </c>
      <c r="EF1">
        <v>11</v>
      </c>
      <c r="EG1">
        <v>12</v>
      </c>
      <c r="EH1">
        <v>13</v>
      </c>
      <c r="EI1">
        <v>14</v>
      </c>
      <c r="EJ1">
        <v>15</v>
      </c>
      <c r="EK1">
        <v>16</v>
      </c>
      <c r="EL1">
        <v>17</v>
      </c>
      <c r="EM1">
        <v>18</v>
      </c>
      <c r="EN1">
        <v>19</v>
      </c>
      <c r="EO1">
        <v>20</v>
      </c>
      <c r="EP1">
        <v>21</v>
      </c>
      <c r="EQ1">
        <v>22</v>
      </c>
      <c r="ER1">
        <v>23</v>
      </c>
      <c r="EV1">
        <v>2</v>
      </c>
      <c r="EW1">
        <v>3</v>
      </c>
      <c r="EX1">
        <v>4</v>
      </c>
      <c r="EY1">
        <v>5</v>
      </c>
      <c r="EZ1">
        <v>6</v>
      </c>
      <c r="FA1">
        <v>7</v>
      </c>
      <c r="FB1">
        <v>8</v>
      </c>
      <c r="FC1">
        <v>9</v>
      </c>
      <c r="FD1">
        <v>10</v>
      </c>
      <c r="FE1">
        <v>11</v>
      </c>
      <c r="FF1">
        <v>12</v>
      </c>
      <c r="FG1">
        <v>13</v>
      </c>
      <c r="FH1">
        <v>14</v>
      </c>
      <c r="FI1">
        <v>15</v>
      </c>
      <c r="FJ1">
        <v>16</v>
      </c>
      <c r="FK1">
        <v>17</v>
      </c>
      <c r="FL1">
        <v>18</v>
      </c>
      <c r="FM1">
        <v>19</v>
      </c>
      <c r="FN1">
        <v>20</v>
      </c>
      <c r="FO1">
        <v>21</v>
      </c>
      <c r="FP1">
        <v>22</v>
      </c>
      <c r="FQ1">
        <v>23</v>
      </c>
      <c r="FV1">
        <v>2</v>
      </c>
      <c r="FW1">
        <v>3</v>
      </c>
      <c r="FX1">
        <v>4</v>
      </c>
      <c r="FY1">
        <v>5</v>
      </c>
      <c r="FZ1">
        <v>6</v>
      </c>
      <c r="GA1">
        <v>7</v>
      </c>
      <c r="GB1">
        <v>8</v>
      </c>
      <c r="GC1">
        <v>9</v>
      </c>
      <c r="GD1">
        <v>10</v>
      </c>
      <c r="GE1">
        <v>11</v>
      </c>
      <c r="GF1">
        <v>12</v>
      </c>
      <c r="GG1">
        <v>13</v>
      </c>
      <c r="GH1">
        <v>14</v>
      </c>
      <c r="GI1">
        <v>15</v>
      </c>
      <c r="GJ1">
        <v>16</v>
      </c>
      <c r="GK1">
        <v>17</v>
      </c>
      <c r="GL1">
        <v>18</v>
      </c>
      <c r="GM1">
        <v>19</v>
      </c>
      <c r="GN1">
        <v>20</v>
      </c>
      <c r="GO1">
        <v>21</v>
      </c>
      <c r="GP1">
        <v>22</v>
      </c>
      <c r="GQ1">
        <v>23</v>
      </c>
    </row>
    <row r="2" spans="1:201" x14ac:dyDescent="0.15">
      <c r="A2" s="1" t="s">
        <v>154</v>
      </c>
      <c r="B2" s="1" t="s">
        <v>155</v>
      </c>
      <c r="C2" s="1" t="s">
        <v>156</v>
      </c>
      <c r="D2" s="1" t="s">
        <v>157</v>
      </c>
      <c r="E2" s="1" t="s">
        <v>158</v>
      </c>
      <c r="F2" s="1" t="s">
        <v>159</v>
      </c>
      <c r="G2" s="1" t="s">
        <v>160</v>
      </c>
      <c r="H2" s="1" t="s">
        <v>161</v>
      </c>
      <c r="I2" s="1" t="s">
        <v>162</v>
      </c>
      <c r="J2" s="1" t="s">
        <v>163</v>
      </c>
      <c r="K2" s="1" t="s">
        <v>164</v>
      </c>
      <c r="L2" s="1" t="s">
        <v>165</v>
      </c>
      <c r="M2" s="1" t="s">
        <v>166</v>
      </c>
      <c r="N2" s="1" t="s">
        <v>167</v>
      </c>
      <c r="O2" s="1" t="s">
        <v>168</v>
      </c>
      <c r="P2" s="1" t="s">
        <v>169</v>
      </c>
      <c r="Q2" s="1" t="s">
        <v>170</v>
      </c>
      <c r="R2" s="1" t="s">
        <v>171</v>
      </c>
      <c r="S2" s="1" t="s">
        <v>172</v>
      </c>
      <c r="T2" s="1" t="s">
        <v>173</v>
      </c>
      <c r="U2" s="1" t="s">
        <v>174</v>
      </c>
      <c r="V2" s="1" t="s">
        <v>175</v>
      </c>
      <c r="W2" s="1" t="s">
        <v>285</v>
      </c>
      <c r="X2" s="1" t="s">
        <v>177</v>
      </c>
      <c r="Y2" s="1" t="s">
        <v>286</v>
      </c>
      <c r="Z2" s="1" t="s">
        <v>287</v>
      </c>
      <c r="AA2" s="1" t="s">
        <v>288</v>
      </c>
      <c r="AB2" s="1" t="s">
        <v>289</v>
      </c>
      <c r="AC2" t="s">
        <v>197</v>
      </c>
      <c r="AF2" s="39">
        <v>2</v>
      </c>
      <c r="AG2" s="1"/>
      <c r="AH2" s="10">
        <v>60</v>
      </c>
    </row>
    <row r="3" spans="1:201" x14ac:dyDescent="0.15">
      <c r="A3" s="1" t="s">
        <v>178</v>
      </c>
      <c r="B3" s="1" t="s">
        <v>178</v>
      </c>
      <c r="C3" s="1" t="s">
        <v>178</v>
      </c>
      <c r="D3" s="1" t="s">
        <v>178</v>
      </c>
      <c r="E3" s="1" t="s">
        <v>178</v>
      </c>
      <c r="F3" s="1" t="s">
        <v>178</v>
      </c>
      <c r="G3" s="1" t="s">
        <v>178</v>
      </c>
      <c r="H3" s="1" t="s">
        <v>178</v>
      </c>
      <c r="I3" s="1" t="s">
        <v>178</v>
      </c>
      <c r="J3" s="1" t="s">
        <v>178</v>
      </c>
      <c r="K3" s="1" t="s">
        <v>178</v>
      </c>
      <c r="L3" s="1" t="s">
        <v>178</v>
      </c>
      <c r="M3" s="1" t="s">
        <v>178</v>
      </c>
      <c r="N3" s="1" t="s">
        <v>178</v>
      </c>
      <c r="O3" s="1" t="s">
        <v>178</v>
      </c>
      <c r="P3" s="1" t="s">
        <v>178</v>
      </c>
      <c r="Q3" s="1" t="s">
        <v>178</v>
      </c>
      <c r="R3" s="1" t="s">
        <v>178</v>
      </c>
      <c r="S3" s="1" t="s">
        <v>178</v>
      </c>
      <c r="T3" s="1" t="s">
        <v>178</v>
      </c>
      <c r="U3" s="1" t="s">
        <v>178</v>
      </c>
      <c r="V3" s="1" t="s">
        <v>178</v>
      </c>
      <c r="W3" s="1" t="s">
        <v>178</v>
      </c>
      <c r="X3" s="1" t="s">
        <v>178</v>
      </c>
      <c r="Y3" s="1" t="s">
        <v>178</v>
      </c>
      <c r="Z3" s="1" t="s">
        <v>178</v>
      </c>
      <c r="AA3" s="1" t="s">
        <v>178</v>
      </c>
      <c r="AB3" s="1" t="s">
        <v>178</v>
      </c>
      <c r="AC3" t="s">
        <v>178</v>
      </c>
      <c r="AG3" s="1"/>
      <c r="EI3" t="s">
        <v>299</v>
      </c>
      <c r="EJ3" t="s">
        <v>299</v>
      </c>
      <c r="EK3" t="s">
        <v>299</v>
      </c>
      <c r="EL3" t="s">
        <v>299</v>
      </c>
      <c r="EM3" t="s">
        <v>299</v>
      </c>
      <c r="EN3" t="s">
        <v>299</v>
      </c>
      <c r="EO3" t="s">
        <v>299</v>
      </c>
      <c r="EP3" t="s">
        <v>299</v>
      </c>
      <c r="EQ3" t="s">
        <v>299</v>
      </c>
      <c r="FH3" t="s">
        <v>299</v>
      </c>
      <c r="FI3" t="s">
        <v>299</v>
      </c>
      <c r="FJ3" t="s">
        <v>299</v>
      </c>
      <c r="FK3" t="s">
        <v>299</v>
      </c>
      <c r="FL3" t="s">
        <v>299</v>
      </c>
      <c r="FM3" t="s">
        <v>299</v>
      </c>
      <c r="FN3" t="s">
        <v>299</v>
      </c>
      <c r="FO3" t="s">
        <v>299</v>
      </c>
      <c r="FP3" t="s">
        <v>299</v>
      </c>
      <c r="GH3" t="s">
        <v>299</v>
      </c>
      <c r="GI3" t="s">
        <v>299</v>
      </c>
      <c r="GJ3" t="s">
        <v>299</v>
      </c>
      <c r="GK3" t="s">
        <v>299</v>
      </c>
      <c r="GL3" t="s">
        <v>299</v>
      </c>
      <c r="GM3" t="s">
        <v>299</v>
      </c>
      <c r="GN3" t="s">
        <v>299</v>
      </c>
      <c r="GO3" t="s">
        <v>299</v>
      </c>
      <c r="GP3" t="s">
        <v>299</v>
      </c>
    </row>
    <row r="4" spans="1:201" x14ac:dyDescent="0.15">
      <c r="A4" s="1" t="s">
        <v>179</v>
      </c>
      <c r="B4" s="1" t="s">
        <v>155</v>
      </c>
      <c r="C4" s="1" t="s">
        <v>156</v>
      </c>
      <c r="D4" s="1" t="s">
        <v>157</v>
      </c>
      <c r="E4" s="1" t="s">
        <v>158</v>
      </c>
      <c r="F4" s="1" t="s">
        <v>159</v>
      </c>
      <c r="G4" s="1" t="s">
        <v>160</v>
      </c>
      <c r="H4" s="1" t="s">
        <v>161</v>
      </c>
      <c r="I4" s="1" t="s">
        <v>162</v>
      </c>
      <c r="J4" s="1" t="s">
        <v>163</v>
      </c>
      <c r="K4" s="1" t="s">
        <v>164</v>
      </c>
      <c r="L4" s="1" t="s">
        <v>165</v>
      </c>
      <c r="M4" s="1" t="s">
        <v>166</v>
      </c>
      <c r="N4" s="1" t="s">
        <v>167</v>
      </c>
      <c r="O4" s="1" t="s">
        <v>168</v>
      </c>
      <c r="P4" s="1" t="s">
        <v>169</v>
      </c>
      <c r="Q4" s="1" t="s">
        <v>170</v>
      </c>
      <c r="R4" s="1" t="s">
        <v>171</v>
      </c>
      <c r="S4" s="1" t="s">
        <v>172</v>
      </c>
      <c r="T4" s="1" t="s">
        <v>173</v>
      </c>
      <c r="U4" s="1" t="s">
        <v>174</v>
      </c>
      <c r="V4" s="1" t="s">
        <v>175</v>
      </c>
      <c r="W4" s="1" t="s">
        <v>285</v>
      </c>
      <c r="X4" s="1" t="s">
        <v>177</v>
      </c>
      <c r="Y4" s="1" t="s">
        <v>286</v>
      </c>
      <c r="Z4" s="1" t="s">
        <v>287</v>
      </c>
      <c r="AA4" s="1" t="s">
        <v>288</v>
      </c>
      <c r="AB4" s="1" t="s">
        <v>289</v>
      </c>
      <c r="AC4" t="s">
        <v>197</v>
      </c>
      <c r="AE4" s="44"/>
      <c r="AF4" s="1" t="s">
        <v>290</v>
      </c>
      <c r="AG4" s="1" t="s">
        <v>82</v>
      </c>
      <c r="AH4" s="1" t="s">
        <v>87</v>
      </c>
      <c r="AJ4" s="1"/>
      <c r="AW4" t="s">
        <v>17</v>
      </c>
      <c r="BV4" t="s">
        <v>296</v>
      </c>
      <c r="CV4" t="s">
        <v>297</v>
      </c>
      <c r="DV4" t="s">
        <v>17</v>
      </c>
      <c r="EI4" s="10">
        <v>2.5</v>
      </c>
      <c r="EJ4" s="10">
        <v>2.5</v>
      </c>
      <c r="EK4" s="10">
        <v>2.5</v>
      </c>
      <c r="EL4" s="10">
        <v>2.5</v>
      </c>
      <c r="EM4" s="10">
        <v>2.5</v>
      </c>
      <c r="EN4" s="10">
        <v>2.5</v>
      </c>
      <c r="EO4" s="10">
        <v>2.5</v>
      </c>
      <c r="EP4" s="10">
        <v>2.5</v>
      </c>
      <c r="EQ4" s="10">
        <v>2.5</v>
      </c>
      <c r="EU4" t="s">
        <v>296</v>
      </c>
      <c r="FH4" s="10">
        <v>2.5</v>
      </c>
      <c r="FI4" s="10">
        <v>2.5</v>
      </c>
      <c r="FJ4" s="10">
        <v>2.5</v>
      </c>
      <c r="FK4" s="10">
        <v>2.5</v>
      </c>
      <c r="FL4" s="10">
        <v>2.5</v>
      </c>
      <c r="FM4" s="10">
        <v>2.5</v>
      </c>
      <c r="FN4" s="10">
        <v>2.5</v>
      </c>
      <c r="FO4" s="10">
        <v>2.5</v>
      </c>
      <c r="FP4" s="10">
        <v>2.5</v>
      </c>
      <c r="FU4" t="s">
        <v>297</v>
      </c>
      <c r="GH4" s="10">
        <v>2.5</v>
      </c>
      <c r="GI4" s="10">
        <v>2.5</v>
      </c>
      <c r="GJ4" s="10">
        <v>2.5</v>
      </c>
      <c r="GK4" s="10">
        <v>2.5</v>
      </c>
      <c r="GL4" s="10">
        <v>2.5</v>
      </c>
      <c r="GM4" s="10">
        <v>2.5</v>
      </c>
      <c r="GN4" s="10">
        <v>2.5</v>
      </c>
      <c r="GO4" s="10">
        <v>2.5</v>
      </c>
      <c r="GP4" s="10">
        <v>2.5</v>
      </c>
    </row>
    <row r="5" spans="1:201" x14ac:dyDescent="0.15">
      <c r="A5" s="26">
        <v>1</v>
      </c>
      <c r="B5" s="26">
        <f>IF($AG5="战士",VLOOKUP($AH5,$DV:$ER,DW$1,FALSE),IF($AG5="幻术师",VLOOKUP($AH5,$EU:$FQ,EV$1,FALSE),IF($AG5="刺客",VLOOKUP($AH5,$FU:$GQ,FV$1,FALSE),"无该职业")))</f>
        <v>0</v>
      </c>
      <c r="C5" s="26">
        <f>ROUND(IF($AG5="战士",VLOOKUP($AH5,$DV:$ER,DX$1,FALSE),IF($AG5="幻术师",VLOOKUP($AH5,$EU:$FQ,EW$1,FALSE),IF($AG5="刺客",VLOOKUP($AH5,$FU:$GQ,FW$1,FALSE),"无该职业")))/VLOOKUP(AF5,角色间职业划分!P:AP,20,FALSE),0)</f>
        <v>0</v>
      </c>
      <c r="D5" s="26">
        <f t="shared" ref="D5:V5" si="0">IF($AG5="战士",VLOOKUP($AH5,$DV:$ER,DY$1,FALSE),IF($AG5="幻术师",VLOOKUP($AH5,$EU:$FQ,EX$1,FALSE),IF($AG5="刺客",VLOOKUP($AH5,$FU:$GQ,FX$1,FALSE),"无该职业")))</f>
        <v>0</v>
      </c>
      <c r="E5" s="26">
        <f>ROUND(IF($AG5="战士",VLOOKUP($AH5,$DV:$ER,DZ$1,FALSE),IF($AG5="幻术师",VLOOKUP($AH5,$EU:$FQ,EY$1,FALSE),IF($AG5="刺客",VLOOKUP($AH5,$FU:$GQ,FY$1,FALSE),"无该职业")))*VLOOKUP($AF5,角色间职业划分!$P:$AP,26,FALSE)*VLOOKUP($AF5,角色间职业划分!$P:$AP,13,FALSE)/角色间职业划分!$AB$9,0)</f>
        <v>0</v>
      </c>
      <c r="F5" s="26">
        <f>ROUND(IF($AG5="战士",VLOOKUP($AH5,$DV:$ER,EA$1,FALSE),IF($AG5="幻术师",VLOOKUP($AH5,$EU:$FQ,EZ$1,FALSE),IF($AG5="刺客",VLOOKUP($AH5,$FU:$GQ,FZ$1,FALSE),"无该职业")))*VLOOKUP($AF5,角色间职业划分!$P:$AP,8,FALSE)/角色间职业划分!$W$9,0)</f>
        <v>0</v>
      </c>
      <c r="G5" s="26">
        <f>ROUND(IF($AG5="战士",VLOOKUP($AH5,$DV:$ER,EB$1,FALSE),IF($AG5="幻术师",VLOOKUP($AH5,$EU:$FQ,FA$1,FALSE),IF($AG5="刺客",VLOOKUP($AH5,$FU:$GQ,GA$1,FALSE),"无该职业")))*VLOOKUP($AF5,角色间职业划分!$P:$AP,13,FALSE)/角色间职业划分!$AB$9,0)</f>
        <v>0</v>
      </c>
      <c r="H5" s="26">
        <f t="shared" si="0"/>
        <v>0</v>
      </c>
      <c r="I5" s="26">
        <f t="shared" si="0"/>
        <v>0</v>
      </c>
      <c r="J5" s="26">
        <f t="shared" si="0"/>
        <v>0</v>
      </c>
      <c r="K5" s="26">
        <f t="shared" si="0"/>
        <v>0</v>
      </c>
      <c r="L5" s="26">
        <f t="shared" si="0"/>
        <v>0</v>
      </c>
      <c r="M5" s="26">
        <f t="shared" si="0"/>
        <v>0</v>
      </c>
      <c r="N5" s="26">
        <f t="shared" si="0"/>
        <v>0</v>
      </c>
      <c r="O5" s="26">
        <f t="shared" si="0"/>
        <v>0</v>
      </c>
      <c r="P5" s="26">
        <f t="shared" si="0"/>
        <v>0</v>
      </c>
      <c r="Q5" s="26">
        <f t="shared" si="0"/>
        <v>0</v>
      </c>
      <c r="R5" s="26">
        <f t="shared" si="0"/>
        <v>0</v>
      </c>
      <c r="S5" s="26">
        <f t="shared" si="0"/>
        <v>0</v>
      </c>
      <c r="T5" s="26">
        <f t="shared" si="0"/>
        <v>0</v>
      </c>
      <c r="U5" s="26">
        <f t="shared" si="0"/>
        <v>0</v>
      </c>
      <c r="V5" s="26">
        <f t="shared" si="0"/>
        <v>0</v>
      </c>
      <c r="W5" s="26">
        <f>VLOOKUP(AF5,角色间职业划分!L:M,2,FALSE)</f>
        <v>1</v>
      </c>
      <c r="X5" s="26">
        <f>AH5</f>
        <v>0</v>
      </c>
      <c r="Y5" s="26">
        <v>0</v>
      </c>
      <c r="Z5" s="26">
        <v>0</v>
      </c>
      <c r="AA5" s="26">
        <v>0</v>
      </c>
      <c r="AB5" s="26">
        <f>VLOOKUP(X5,AP:AU,6,FALSE)</f>
        <v>0</v>
      </c>
      <c r="AC5" s="1">
        <f t="shared" ref="AC5:AC68" si="1">INT(VLOOKUP(X5,AP:AR,3,FALSE)/$AF$2)</f>
        <v>0</v>
      </c>
      <c r="AD5" s="51"/>
      <c r="AE5" s="1"/>
      <c r="AF5" s="26">
        <v>1</v>
      </c>
      <c r="AG5" s="26" t="str">
        <f>VLOOKUP(AF5,角色间职业划分!P:R,3,FALSE)</f>
        <v>战士</v>
      </c>
      <c r="AH5" s="26">
        <v>0</v>
      </c>
      <c r="AK5" s="1"/>
      <c r="AL5" s="26"/>
    </row>
    <row r="6" spans="1:201" x14ac:dyDescent="0.15">
      <c r="A6" s="26">
        <v>2</v>
      </c>
      <c r="B6" s="26">
        <f t="shared" ref="B6:B69" si="2">IF($AG6="战士",VLOOKUP($AH6,$DV:$ER,DW$1,FALSE),IF($AG6="幻术师",VLOOKUP($AH6,$EU:$FQ,EV$1,FALSE),IF($AG6="刺客",VLOOKUP($AH6,$FU:$GQ,FV$1,FALSE),"无该职业")))</f>
        <v>0</v>
      </c>
      <c r="C6" s="26">
        <f>ROUND(IF($AG6="战士",VLOOKUP($AH6,$DV:$ER,DX$1,FALSE),IF($AG6="幻术师",VLOOKUP($AH6,$EU:$FQ,EW$1,FALSE),IF($AG6="刺客",VLOOKUP($AH6,$FU:$GQ,FW$1,FALSE),"无该职业")))/VLOOKUP(AF6,角色间职业划分!P:AP,20,FALSE),0)</f>
        <v>0</v>
      </c>
      <c r="D6" s="26">
        <f t="shared" ref="D6:D69" si="3">IF($AG6="战士",VLOOKUP($AH6,$DV:$ER,DY$1,FALSE),IF($AG6="幻术师",VLOOKUP($AH6,$EU:$FQ,EX$1,FALSE),IF($AG6="刺客",VLOOKUP($AH6,$FU:$GQ,FX$1,FALSE),"无该职业")))</f>
        <v>0</v>
      </c>
      <c r="E6" s="26">
        <f>ROUND(IF($AG6="战士",VLOOKUP($AH6,$DV:$ER,DZ$1,FALSE),IF($AG6="幻术师",VLOOKUP($AH6,$EU:$FQ,EY$1,FALSE),IF($AG6="刺客",VLOOKUP($AH6,$FU:$GQ,FY$1,FALSE),"无该职业")))*VLOOKUP($AF6,角色间职业划分!$P:$AP,26,FALSE)*VLOOKUP($AF6,角色间职业划分!$P:$AP,13,FALSE)/角色间职业划分!$AB$9,0)</f>
        <v>0</v>
      </c>
      <c r="F6" s="26">
        <f>ROUND(IF($AG6="战士",VLOOKUP($AH6,$DV:$ER,EA$1,FALSE),IF($AG6="幻术师",VLOOKUP($AH6,$EU:$FQ,EZ$1,FALSE),IF($AG6="刺客",VLOOKUP($AH6,$FU:$GQ,FZ$1,FALSE),"无该职业")))*VLOOKUP($AF6,角色间职业划分!$P:$AP,8,FALSE)/角色间职业划分!$W$9,0)</f>
        <v>312</v>
      </c>
      <c r="G6" s="26">
        <f>ROUND(IF($AG6="战士",VLOOKUP($AH6,$DV:$ER,EB$1,FALSE),IF($AG6="幻术师",VLOOKUP($AH6,$EU:$FQ,FA$1,FALSE),IF($AG6="刺客",VLOOKUP($AH6,$FU:$GQ,GA$1,FALSE),"无该职业")))*VLOOKUP($AF6,角色间职业划分!$P:$AP,13,FALSE)/角色间职业划分!$AB$9,0)</f>
        <v>0</v>
      </c>
      <c r="H6" s="26">
        <f t="shared" ref="H6:H69" si="4">IF($AG6="战士",VLOOKUP($AH6,$DV:$ER,EC$1,FALSE),IF($AG6="幻术师",VLOOKUP($AH6,$EU:$FQ,FB$1,FALSE),IF($AG6="刺客",VLOOKUP($AH6,$FU:$GQ,GB$1,FALSE),"无该职业")))</f>
        <v>0</v>
      </c>
      <c r="I6" s="26">
        <f t="shared" ref="I6:I69" si="5">IF($AG6="战士",VLOOKUP($AH6,$DV:$ER,ED$1,FALSE),IF($AG6="幻术师",VLOOKUP($AH6,$EU:$FQ,FC$1,FALSE),IF($AG6="刺客",VLOOKUP($AH6,$FU:$GQ,GC$1,FALSE),"无该职业")))</f>
        <v>0</v>
      </c>
      <c r="J6" s="26">
        <f t="shared" ref="J6:J69" si="6">IF($AG6="战士",VLOOKUP($AH6,$DV:$ER,EE$1,FALSE),IF($AG6="幻术师",VLOOKUP($AH6,$EU:$FQ,FD$1,FALSE),IF($AG6="刺客",VLOOKUP($AH6,$FU:$GQ,GD$1,FALSE),"无该职业")))</f>
        <v>0</v>
      </c>
      <c r="K6" s="26">
        <f t="shared" ref="K6:K69" si="7">IF($AG6="战士",VLOOKUP($AH6,$DV:$ER,EF$1,FALSE),IF($AG6="幻术师",VLOOKUP($AH6,$EU:$FQ,FE$1,FALSE),IF($AG6="刺客",VLOOKUP($AH6,$FU:$GQ,GE$1,FALSE),"无该职业")))</f>
        <v>0</v>
      </c>
      <c r="L6" s="26">
        <f t="shared" ref="L6:L69" si="8">IF($AG6="战士",VLOOKUP($AH6,$DV:$ER,EG$1,FALSE),IF($AG6="幻术师",VLOOKUP($AH6,$EU:$FQ,FF$1,FALSE),IF($AG6="刺客",VLOOKUP($AH6,$FU:$GQ,GF$1,FALSE),"无该职业")))</f>
        <v>0</v>
      </c>
      <c r="M6" s="26">
        <f t="shared" ref="M6:M69" si="9">IF($AG6="战士",VLOOKUP($AH6,$DV:$ER,EH$1,FALSE),IF($AG6="幻术师",VLOOKUP($AH6,$EU:$FQ,FG$1,FALSE),IF($AG6="刺客",VLOOKUP($AH6,$FU:$GQ,GG$1,FALSE),"无该职业")))</f>
        <v>0</v>
      </c>
      <c r="N6" s="26">
        <f t="shared" ref="N6:N69" si="10">IF($AG6="战士",VLOOKUP($AH6,$DV:$ER,EI$1,FALSE),IF($AG6="幻术师",VLOOKUP($AH6,$EU:$FQ,FH$1,FALSE),IF($AG6="刺客",VLOOKUP($AH6,$FU:$GQ,GH$1,FALSE),"无该职业")))</f>
        <v>0</v>
      </c>
      <c r="O6" s="26">
        <f t="shared" ref="O6:O69" si="11">IF($AG6="战士",VLOOKUP($AH6,$DV:$ER,EJ$1,FALSE),IF($AG6="幻术师",VLOOKUP($AH6,$EU:$FQ,FI$1,FALSE),IF($AG6="刺客",VLOOKUP($AH6,$FU:$GQ,GI$1,FALSE),"无该职业")))</f>
        <v>0</v>
      </c>
      <c r="P6" s="26">
        <f t="shared" ref="P6:P69" si="12">IF($AG6="战士",VLOOKUP($AH6,$DV:$ER,EK$1,FALSE),IF($AG6="幻术师",VLOOKUP($AH6,$EU:$FQ,FJ$1,FALSE),IF($AG6="刺客",VLOOKUP($AH6,$FU:$GQ,GJ$1,FALSE),"无该职业")))</f>
        <v>0</v>
      </c>
      <c r="Q6" s="26">
        <f t="shared" ref="Q6:Q69" si="13">IF($AG6="战士",VLOOKUP($AH6,$DV:$ER,EL$1,FALSE),IF($AG6="幻术师",VLOOKUP($AH6,$EU:$FQ,FK$1,FALSE),IF($AG6="刺客",VLOOKUP($AH6,$FU:$GQ,GK$1,FALSE),"无该职业")))</f>
        <v>0</v>
      </c>
      <c r="R6" s="26">
        <f t="shared" ref="R6:R69" si="14">IF($AG6="战士",VLOOKUP($AH6,$DV:$ER,EM$1,FALSE),IF($AG6="幻术师",VLOOKUP($AH6,$EU:$FQ,FL$1,FALSE),IF($AG6="刺客",VLOOKUP($AH6,$FU:$GQ,GL$1,FALSE),"无该职业")))</f>
        <v>0</v>
      </c>
      <c r="S6" s="26">
        <f t="shared" ref="S6:S69" si="15">IF($AG6="战士",VLOOKUP($AH6,$DV:$ER,EN$1,FALSE),IF($AG6="幻术师",VLOOKUP($AH6,$EU:$FQ,FM$1,FALSE),IF($AG6="刺客",VLOOKUP($AH6,$FU:$GQ,GM$1,FALSE),"无该职业")))</f>
        <v>0</v>
      </c>
      <c r="T6" s="26">
        <f t="shared" ref="T6:T69" si="16">IF($AG6="战士",VLOOKUP($AH6,$DV:$ER,EO$1,FALSE),IF($AG6="幻术师",VLOOKUP($AH6,$EU:$FQ,FN$1,FALSE),IF($AG6="刺客",VLOOKUP($AH6,$FU:$GQ,GN$1,FALSE),"无该职业")))</f>
        <v>0</v>
      </c>
      <c r="U6" s="26">
        <f t="shared" ref="U6:U69" si="17">IF($AG6="战士",VLOOKUP($AH6,$DV:$ER,EP$1,FALSE),IF($AG6="幻术师",VLOOKUP($AH6,$EU:$FQ,FO$1,FALSE),IF($AG6="刺客",VLOOKUP($AH6,$FU:$GQ,GO$1,FALSE),"无该职业")))</f>
        <v>0</v>
      </c>
      <c r="V6" s="26">
        <f t="shared" ref="V6:V69" si="18">IF($AG6="战士",VLOOKUP($AH6,$DV:$ER,EQ$1,FALSE),IF($AG6="幻术师",VLOOKUP($AH6,$EU:$FQ,FP$1,FALSE),IF($AG6="刺客",VLOOKUP($AH6,$FU:$GQ,GP$1,FALSE),"无该职业")))</f>
        <v>0</v>
      </c>
      <c r="W6" s="26">
        <f>VLOOKUP(AF6,角色间职业划分!L:M,2,FALSE)</f>
        <v>1</v>
      </c>
      <c r="X6" s="26">
        <f t="shared" ref="X6:X69" si="19">AH6</f>
        <v>1</v>
      </c>
      <c r="Y6" s="26">
        <v>0</v>
      </c>
      <c r="Z6" s="26">
        <v>0</v>
      </c>
      <c r="AA6" s="26">
        <v>0</v>
      </c>
      <c r="AB6" s="26">
        <f t="shared" ref="AB6:AB69" si="20">VLOOKUP(X6,AP:AU,6,FALSE)</f>
        <v>0</v>
      </c>
      <c r="AC6" s="1">
        <f t="shared" si="1"/>
        <v>36</v>
      </c>
      <c r="AD6" s="51"/>
      <c r="AE6" s="1"/>
      <c r="AF6">
        <f>IF(AH6=0,AF5+1,AF5)</f>
        <v>1</v>
      </c>
      <c r="AG6" s="26" t="str">
        <f>VLOOKUP(AF6,角色间职业划分!P:R,3,FALSE)</f>
        <v>战士</v>
      </c>
      <c r="AH6" s="26">
        <f>IF(AH5=AH$2,0,AH5+1)</f>
        <v>1</v>
      </c>
      <c r="AK6" s="1"/>
      <c r="AL6" s="26"/>
    </row>
    <row r="7" spans="1:201" x14ac:dyDescent="0.15">
      <c r="A7" s="26">
        <v>3</v>
      </c>
      <c r="B7" s="26">
        <f t="shared" si="2"/>
        <v>0</v>
      </c>
      <c r="C7" s="26">
        <f>ROUND(IF($AG7="战士",VLOOKUP($AH7,$DV:$ER,DX$1,FALSE),IF($AG7="幻术师",VLOOKUP($AH7,$EU:$FQ,EW$1,FALSE),IF($AG7="刺客",VLOOKUP($AH7,$FU:$GQ,FW$1,FALSE),"无该职业")))/VLOOKUP(AF7,角色间职业划分!P:AP,20,FALSE),0)</f>
        <v>0</v>
      </c>
      <c r="D7" s="26">
        <f t="shared" si="3"/>
        <v>0</v>
      </c>
      <c r="E7" s="26">
        <f>ROUND(IF($AG7="战士",VLOOKUP($AH7,$DV:$ER,DZ$1,FALSE),IF($AG7="幻术师",VLOOKUP($AH7,$EU:$FQ,EY$1,FALSE),IF($AG7="刺客",VLOOKUP($AH7,$FU:$GQ,FY$1,FALSE),"无该职业")))*VLOOKUP($AF7,角色间职业划分!$P:$AP,26,FALSE)*VLOOKUP($AF7,角色间职业划分!$P:$AP,13,FALSE)/角色间职业划分!$AB$9,0)</f>
        <v>0</v>
      </c>
      <c r="F7" s="26">
        <f>ROUND(IF($AG7="战士",VLOOKUP($AH7,$DV:$ER,EA$1,FALSE),IF($AG7="幻术师",VLOOKUP($AH7,$EU:$FQ,EZ$1,FALSE),IF($AG7="刺客",VLOOKUP($AH7,$FU:$GQ,FZ$1,FALSE),"无该职业")))*VLOOKUP($AF7,角色间职业划分!$P:$AP,8,FALSE)/角色间职业划分!$W$9,0)</f>
        <v>312</v>
      </c>
      <c r="G7" s="26">
        <f>ROUND(IF($AG7="战士",VLOOKUP($AH7,$DV:$ER,EB$1,FALSE),IF($AG7="幻术师",VLOOKUP($AH7,$EU:$FQ,FA$1,FALSE),IF($AG7="刺客",VLOOKUP($AH7,$FU:$GQ,GA$1,FALSE),"无该职业")))*VLOOKUP($AF7,角色间职业划分!$P:$AP,13,FALSE)/角色间职业划分!$AB$9,0)</f>
        <v>0</v>
      </c>
      <c r="H7" s="26">
        <f t="shared" si="4"/>
        <v>0</v>
      </c>
      <c r="I7" s="26">
        <f t="shared" si="5"/>
        <v>0</v>
      </c>
      <c r="J7" s="26">
        <f t="shared" si="6"/>
        <v>0</v>
      </c>
      <c r="K7" s="26">
        <f t="shared" si="7"/>
        <v>0</v>
      </c>
      <c r="L7" s="26">
        <f t="shared" si="8"/>
        <v>0</v>
      </c>
      <c r="M7" s="26">
        <f t="shared" si="9"/>
        <v>0</v>
      </c>
      <c r="N7" s="26">
        <f t="shared" si="10"/>
        <v>0</v>
      </c>
      <c r="O7" s="26">
        <f t="shared" si="11"/>
        <v>2.5</v>
      </c>
      <c r="P7" s="26">
        <f t="shared" si="12"/>
        <v>0</v>
      </c>
      <c r="Q7" s="26">
        <f t="shared" si="13"/>
        <v>0</v>
      </c>
      <c r="R7" s="26">
        <f t="shared" si="14"/>
        <v>0</v>
      </c>
      <c r="S7" s="26">
        <f t="shared" si="15"/>
        <v>0</v>
      </c>
      <c r="T7" s="26">
        <f t="shared" si="16"/>
        <v>0</v>
      </c>
      <c r="U7" s="26">
        <f t="shared" si="17"/>
        <v>0</v>
      </c>
      <c r="V7" s="26">
        <f t="shared" si="18"/>
        <v>0</v>
      </c>
      <c r="W7" s="26">
        <f>VLOOKUP(AF7,角色间职业划分!L:M,2,FALSE)</f>
        <v>1</v>
      </c>
      <c r="X7" s="26">
        <f t="shared" si="19"/>
        <v>2</v>
      </c>
      <c r="Y7" s="26">
        <v>0</v>
      </c>
      <c r="Z7" s="26">
        <v>0</v>
      </c>
      <c r="AA7" s="26">
        <v>0</v>
      </c>
      <c r="AB7" s="26">
        <f t="shared" si="20"/>
        <v>0</v>
      </c>
      <c r="AC7" s="1">
        <f t="shared" si="1"/>
        <v>36</v>
      </c>
      <c r="AD7" s="51"/>
      <c r="AE7" s="1"/>
      <c r="AF7">
        <f t="shared" ref="AF7:AF70" si="21">IF(AH7=0,AF6+1,AF6)</f>
        <v>1</v>
      </c>
      <c r="AG7" s="26" t="str">
        <f>VLOOKUP(AF7,角色间职业划分!P:R,3,FALSE)</f>
        <v>战士</v>
      </c>
      <c r="AH7" s="26">
        <f t="shared" ref="AH7:AH70" si="22">IF(AH6=AH$2,0,AH6+1)</f>
        <v>2</v>
      </c>
      <c r="AK7" s="1"/>
      <c r="AL7" s="26"/>
      <c r="AO7" s="45" t="s">
        <v>294</v>
      </c>
      <c r="AP7" t="s">
        <v>291</v>
      </c>
      <c r="AQ7" t="s">
        <v>292</v>
      </c>
      <c r="AR7" t="s">
        <v>2</v>
      </c>
      <c r="AS7" t="s">
        <v>21</v>
      </c>
      <c r="AT7" t="s">
        <v>293</v>
      </c>
      <c r="AU7" t="s">
        <v>284</v>
      </c>
      <c r="AW7" t="s">
        <v>291</v>
      </c>
      <c r="AX7" t="s">
        <v>262</v>
      </c>
      <c r="AY7" t="s">
        <v>263</v>
      </c>
      <c r="AZ7" t="s">
        <v>264</v>
      </c>
      <c r="BA7" t="s">
        <v>265</v>
      </c>
      <c r="BB7" t="s">
        <v>266</v>
      </c>
      <c r="BC7" t="s">
        <v>267</v>
      </c>
      <c r="BD7" t="s">
        <v>268</v>
      </c>
      <c r="BE7" t="s">
        <v>269</v>
      </c>
      <c r="BF7" t="s">
        <v>270</v>
      </c>
      <c r="BG7" t="s">
        <v>271</v>
      </c>
      <c r="BH7" t="s">
        <v>272</v>
      </c>
      <c r="BI7" t="s">
        <v>273</v>
      </c>
      <c r="BJ7" t="s">
        <v>274</v>
      </c>
      <c r="BK7" t="s">
        <v>275</v>
      </c>
      <c r="BL7" t="s">
        <v>276</v>
      </c>
      <c r="BM7" t="s">
        <v>277</v>
      </c>
      <c r="BN7" t="s">
        <v>278</v>
      </c>
      <c r="BO7" t="s">
        <v>279</v>
      </c>
      <c r="BP7" t="s">
        <v>280</v>
      </c>
      <c r="BQ7" t="s">
        <v>281</v>
      </c>
      <c r="BR7" t="s">
        <v>282</v>
      </c>
      <c r="BT7" t="s">
        <v>295</v>
      </c>
      <c r="BV7" t="s">
        <v>291</v>
      </c>
      <c r="BW7" t="s">
        <v>262</v>
      </c>
      <c r="BX7" t="s">
        <v>263</v>
      </c>
      <c r="BY7" t="s">
        <v>264</v>
      </c>
      <c r="BZ7" t="s">
        <v>265</v>
      </c>
      <c r="CA7" t="s">
        <v>266</v>
      </c>
      <c r="CB7" t="s">
        <v>267</v>
      </c>
      <c r="CC7" t="s">
        <v>268</v>
      </c>
      <c r="CD7" t="s">
        <v>269</v>
      </c>
      <c r="CE7" t="s">
        <v>270</v>
      </c>
      <c r="CF7" t="s">
        <v>271</v>
      </c>
      <c r="CG7" t="s">
        <v>272</v>
      </c>
      <c r="CH7" t="s">
        <v>273</v>
      </c>
      <c r="CI7" t="s">
        <v>274</v>
      </c>
      <c r="CJ7" t="s">
        <v>275</v>
      </c>
      <c r="CK7" t="s">
        <v>276</v>
      </c>
      <c r="CL7" t="s">
        <v>277</v>
      </c>
      <c r="CM7" t="s">
        <v>278</v>
      </c>
      <c r="CN7" t="s">
        <v>279</v>
      </c>
      <c r="CO7" t="s">
        <v>280</v>
      </c>
      <c r="CP7" t="s">
        <v>281</v>
      </c>
      <c r="CQ7" t="s">
        <v>282</v>
      </c>
      <c r="CS7" t="s">
        <v>295</v>
      </c>
      <c r="CV7" t="s">
        <v>291</v>
      </c>
      <c r="CW7" t="s">
        <v>262</v>
      </c>
      <c r="CX7" t="s">
        <v>263</v>
      </c>
      <c r="CY7" t="s">
        <v>264</v>
      </c>
      <c r="CZ7" t="s">
        <v>265</v>
      </c>
      <c r="DA7" t="s">
        <v>266</v>
      </c>
      <c r="DB7" t="s">
        <v>267</v>
      </c>
      <c r="DC7" t="s">
        <v>268</v>
      </c>
      <c r="DD7" t="s">
        <v>269</v>
      </c>
      <c r="DE7" t="s">
        <v>270</v>
      </c>
      <c r="DF7" t="s">
        <v>271</v>
      </c>
      <c r="DG7" t="s">
        <v>272</v>
      </c>
      <c r="DH7" t="s">
        <v>273</v>
      </c>
      <c r="DI7" t="s">
        <v>274</v>
      </c>
      <c r="DJ7" t="s">
        <v>275</v>
      </c>
      <c r="DK7" t="s">
        <v>276</v>
      </c>
      <c r="DL7" t="s">
        <v>277</v>
      </c>
      <c r="DM7" t="s">
        <v>278</v>
      </c>
      <c r="DN7" t="s">
        <v>279</v>
      </c>
      <c r="DO7" t="s">
        <v>280</v>
      </c>
      <c r="DP7" t="s">
        <v>281</v>
      </c>
      <c r="DQ7" t="s">
        <v>282</v>
      </c>
      <c r="DS7" t="s">
        <v>295</v>
      </c>
      <c r="DV7" t="s">
        <v>291</v>
      </c>
      <c r="DW7" t="s">
        <v>262</v>
      </c>
      <c r="DX7" t="s">
        <v>263</v>
      </c>
      <c r="DY7" t="s">
        <v>264</v>
      </c>
      <c r="DZ7" t="s">
        <v>265</v>
      </c>
      <c r="EA7" t="s">
        <v>266</v>
      </c>
      <c r="EB7" t="s">
        <v>267</v>
      </c>
      <c r="EC7" t="s">
        <v>268</v>
      </c>
      <c r="ED7" t="s">
        <v>269</v>
      </c>
      <c r="EE7" t="s">
        <v>270</v>
      </c>
      <c r="EF7" t="s">
        <v>271</v>
      </c>
      <c r="EG7" t="s">
        <v>272</v>
      </c>
      <c r="EH7" t="s">
        <v>273</v>
      </c>
      <c r="EI7" t="s">
        <v>274</v>
      </c>
      <c r="EJ7" t="s">
        <v>275</v>
      </c>
      <c r="EK7" t="s">
        <v>276</v>
      </c>
      <c r="EL7" t="s">
        <v>277</v>
      </c>
      <c r="EM7" t="s">
        <v>278</v>
      </c>
      <c r="EN7" t="s">
        <v>279</v>
      </c>
      <c r="EO7" t="s">
        <v>280</v>
      </c>
      <c r="EP7" t="s">
        <v>281</v>
      </c>
      <c r="EQ7" t="s">
        <v>282</v>
      </c>
      <c r="ES7" t="s">
        <v>295</v>
      </c>
      <c r="EU7" t="s">
        <v>291</v>
      </c>
      <c r="EV7" t="s">
        <v>262</v>
      </c>
      <c r="EW7" t="s">
        <v>263</v>
      </c>
      <c r="EX7" t="s">
        <v>264</v>
      </c>
      <c r="EY7" t="s">
        <v>265</v>
      </c>
      <c r="EZ7" t="s">
        <v>266</v>
      </c>
      <c r="FA7" t="s">
        <v>267</v>
      </c>
      <c r="FB7" t="s">
        <v>268</v>
      </c>
      <c r="FC7" t="s">
        <v>269</v>
      </c>
      <c r="FD7" t="s">
        <v>270</v>
      </c>
      <c r="FE7" t="s">
        <v>271</v>
      </c>
      <c r="FF7" t="s">
        <v>272</v>
      </c>
      <c r="FG7" t="s">
        <v>273</v>
      </c>
      <c r="FH7" t="s">
        <v>274</v>
      </c>
      <c r="FI7" t="s">
        <v>275</v>
      </c>
      <c r="FJ7" t="s">
        <v>276</v>
      </c>
      <c r="FK7" t="s">
        <v>277</v>
      </c>
      <c r="FL7" t="s">
        <v>278</v>
      </c>
      <c r="FM7" t="s">
        <v>279</v>
      </c>
      <c r="FN7" t="s">
        <v>280</v>
      </c>
      <c r="FO7" t="s">
        <v>281</v>
      </c>
      <c r="FP7" t="s">
        <v>282</v>
      </c>
      <c r="FR7" t="s">
        <v>295</v>
      </c>
      <c r="FU7" t="s">
        <v>291</v>
      </c>
      <c r="FV7" t="s">
        <v>262</v>
      </c>
      <c r="FW7" t="s">
        <v>263</v>
      </c>
      <c r="FX7" t="s">
        <v>264</v>
      </c>
      <c r="FY7" t="s">
        <v>265</v>
      </c>
      <c r="FZ7" t="s">
        <v>266</v>
      </c>
      <c r="GA7" t="s">
        <v>267</v>
      </c>
      <c r="GB7" t="s">
        <v>268</v>
      </c>
      <c r="GC7" t="s">
        <v>269</v>
      </c>
      <c r="GD7" t="s">
        <v>270</v>
      </c>
      <c r="GE7" t="s">
        <v>271</v>
      </c>
      <c r="GF7" t="s">
        <v>272</v>
      </c>
      <c r="GG7" t="s">
        <v>273</v>
      </c>
      <c r="GH7" t="s">
        <v>274</v>
      </c>
      <c r="GI7" t="s">
        <v>275</v>
      </c>
      <c r="GJ7" t="s">
        <v>276</v>
      </c>
      <c r="GK7" t="s">
        <v>277</v>
      </c>
      <c r="GL7" t="s">
        <v>278</v>
      </c>
      <c r="GM7" t="s">
        <v>279</v>
      </c>
      <c r="GN7" t="s">
        <v>280</v>
      </c>
      <c r="GO7" t="s">
        <v>281</v>
      </c>
      <c r="GP7" t="s">
        <v>282</v>
      </c>
      <c r="GR7" t="s">
        <v>295</v>
      </c>
    </row>
    <row r="8" spans="1:201" x14ac:dyDescent="0.15">
      <c r="A8" s="26">
        <v>4</v>
      </c>
      <c r="B8" s="26">
        <f t="shared" si="2"/>
        <v>0</v>
      </c>
      <c r="C8" s="26">
        <f>ROUND(IF($AG8="战士",VLOOKUP($AH8,$DV:$ER,DX$1,FALSE),IF($AG8="幻术师",VLOOKUP($AH8,$EU:$FQ,EW$1,FALSE),IF($AG8="刺客",VLOOKUP($AH8,$FU:$GQ,FW$1,FALSE),"无该职业")))/VLOOKUP(AF8,角色间职业划分!P:AP,20,FALSE),0)</f>
        <v>0</v>
      </c>
      <c r="D8" s="26">
        <f t="shared" si="3"/>
        <v>0</v>
      </c>
      <c r="E8" s="26">
        <f>ROUND(IF($AG8="战士",VLOOKUP($AH8,$DV:$ER,DZ$1,FALSE),IF($AG8="幻术师",VLOOKUP($AH8,$EU:$FQ,EY$1,FALSE),IF($AG8="刺客",VLOOKUP($AH8,$FU:$GQ,FY$1,FALSE),"无该职业")))*VLOOKUP($AF8,角色间职业划分!$P:$AP,26,FALSE)*VLOOKUP($AF8,角色间职业划分!$P:$AP,13,FALSE)/角色间职业划分!$AB$9,0)</f>
        <v>0</v>
      </c>
      <c r="F8" s="26">
        <f>ROUND(IF($AG8="战士",VLOOKUP($AH8,$DV:$ER,EA$1,FALSE),IF($AG8="幻术师",VLOOKUP($AH8,$EU:$FQ,EZ$1,FALSE),IF($AG8="刺客",VLOOKUP($AH8,$FU:$GQ,FZ$1,FALSE),"无该职业")))*VLOOKUP($AF8,角色间职业划分!$P:$AP,8,FALSE)/角色间职业划分!$W$9,0)</f>
        <v>312</v>
      </c>
      <c r="G8" s="26">
        <f>ROUND(IF($AG8="战士",VLOOKUP($AH8,$DV:$ER,EB$1,FALSE),IF($AG8="幻术师",VLOOKUP($AH8,$EU:$FQ,FA$1,FALSE),IF($AG8="刺客",VLOOKUP($AH8,$FU:$GQ,GA$1,FALSE),"无该职业")))*VLOOKUP($AF8,角色间职业划分!$P:$AP,13,FALSE)/角色间职业划分!$AB$9,0)</f>
        <v>72</v>
      </c>
      <c r="H8" s="26">
        <f t="shared" si="4"/>
        <v>0</v>
      </c>
      <c r="I8" s="26">
        <f t="shared" si="5"/>
        <v>0</v>
      </c>
      <c r="J8" s="26">
        <f t="shared" si="6"/>
        <v>0</v>
      </c>
      <c r="K8" s="26">
        <f t="shared" si="7"/>
        <v>0</v>
      </c>
      <c r="L8" s="26">
        <f t="shared" si="8"/>
        <v>0</v>
      </c>
      <c r="M8" s="26">
        <f t="shared" si="9"/>
        <v>0</v>
      </c>
      <c r="N8" s="26">
        <f t="shared" si="10"/>
        <v>0</v>
      </c>
      <c r="O8" s="26">
        <f t="shared" si="11"/>
        <v>2.5</v>
      </c>
      <c r="P8" s="26">
        <f t="shared" si="12"/>
        <v>0</v>
      </c>
      <c r="Q8" s="26">
        <f t="shared" si="13"/>
        <v>0</v>
      </c>
      <c r="R8" s="26">
        <f t="shared" si="14"/>
        <v>0</v>
      </c>
      <c r="S8" s="26">
        <f t="shared" si="15"/>
        <v>0</v>
      </c>
      <c r="T8" s="26">
        <f t="shared" si="16"/>
        <v>0</v>
      </c>
      <c r="U8" s="26">
        <f t="shared" si="17"/>
        <v>0</v>
      </c>
      <c r="V8" s="26">
        <f t="shared" si="18"/>
        <v>0</v>
      </c>
      <c r="W8" s="26">
        <f>VLOOKUP(AF8,角色间职业划分!L:M,2,FALSE)</f>
        <v>1</v>
      </c>
      <c r="X8" s="26">
        <f t="shared" si="19"/>
        <v>3</v>
      </c>
      <c r="Y8" s="26">
        <v>0</v>
      </c>
      <c r="Z8" s="26">
        <v>0</v>
      </c>
      <c r="AA8" s="26">
        <v>0</v>
      </c>
      <c r="AB8" s="26">
        <f t="shared" si="20"/>
        <v>0</v>
      </c>
      <c r="AC8" s="1">
        <f t="shared" si="1"/>
        <v>42</v>
      </c>
      <c r="AD8" s="51"/>
      <c r="AE8" s="1"/>
      <c r="AF8">
        <f t="shared" si="21"/>
        <v>1</v>
      </c>
      <c r="AG8" s="26" t="str">
        <f>VLOOKUP(AF8,角色间职业划分!P:R,3,FALSE)</f>
        <v>战士</v>
      </c>
      <c r="AH8" s="26">
        <f t="shared" si="22"/>
        <v>3</v>
      </c>
      <c r="AK8" s="1"/>
      <c r="AL8" s="26"/>
      <c r="AO8" s="45"/>
      <c r="AP8">
        <v>0</v>
      </c>
      <c r="AQ8">
        <v>0</v>
      </c>
      <c r="AR8">
        <f>_xlfn.IFNA(VLOOKUP(AQ8,角色属性总表!BO:BQ,2,FALSE),0)</f>
        <v>0</v>
      </c>
      <c r="AS8">
        <f>_xlfn.IFNA(VLOOKUP(AQ8,角色属性总表!BO:BQ,3,FALSE),0)</f>
        <v>0</v>
      </c>
      <c r="AT8">
        <f>_xlfn.IFNA(VLOOKUP(AQ8,角色属性总表!Y:AE,6,FALSE),0)</f>
        <v>0</v>
      </c>
      <c r="AU8" s="26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T8">
        <f>SUM(AX8:BR8)</f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S8">
        <f>SUM(BW8:CQ8)</f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S8">
        <f>SUM(CW8:DQ8)</f>
        <v>0</v>
      </c>
      <c r="DV8">
        <v>0</v>
      </c>
      <c r="DW8">
        <v>0</v>
      </c>
      <c r="DX8">
        <f>IF(AY8=0,0,IF(AY8=AY7,DX7,$AT8))</f>
        <v>0</v>
      </c>
      <c r="DY8">
        <v>0</v>
      </c>
      <c r="DZ8">
        <f>IF(BA8=0,0,IF(BA8=BA7,DZ7,$AR8))</f>
        <v>0</v>
      </c>
      <c r="EA8">
        <f>IF(BB8=0,0,IF(BB8=BB7,EA7,$AS8))</f>
        <v>0</v>
      </c>
      <c r="EB8">
        <f>IF(BC8=0,0,IF(BC8=BC7,EB7,$AR8))</f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f>BJ8*EI$4</f>
        <v>0</v>
      </c>
      <c r="EJ8">
        <f t="shared" ref="EJ8:EQ8" si="23">BK8*EJ$4</f>
        <v>0</v>
      </c>
      <c r="EK8">
        <f t="shared" si="23"/>
        <v>0</v>
      </c>
      <c r="EL8">
        <f t="shared" si="23"/>
        <v>0</v>
      </c>
      <c r="EM8">
        <f t="shared" si="23"/>
        <v>0</v>
      </c>
      <c r="EN8">
        <f t="shared" si="23"/>
        <v>0</v>
      </c>
      <c r="EO8">
        <f t="shared" si="23"/>
        <v>0</v>
      </c>
      <c r="EP8">
        <f t="shared" si="23"/>
        <v>0</v>
      </c>
      <c r="EQ8">
        <f t="shared" si="23"/>
        <v>0</v>
      </c>
      <c r="ES8">
        <f>SUM(DW8:EQ8)</f>
        <v>0</v>
      </c>
      <c r="EU8">
        <v>0</v>
      </c>
      <c r="EV8">
        <v>0</v>
      </c>
      <c r="EW8">
        <f>IF(BX8=0,0,IF(BX8=BX7,EW7,$AT8))</f>
        <v>0</v>
      </c>
      <c r="EX8">
        <v>0</v>
      </c>
      <c r="EY8">
        <f>IF(BZ8=0,0,IF(BZ8=BZ7,EY7,$AR8))</f>
        <v>0</v>
      </c>
      <c r="EZ8">
        <f>IF(CA8=0,0,IF(CA8=CA7,EZ7,$AS8))</f>
        <v>0</v>
      </c>
      <c r="FA8">
        <f>IF(CB8=0,0,IF(CB8=CB7,FA7,$AR8))</f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f t="shared" ref="FH8:FP8" si="24">CI8*FH$4</f>
        <v>0</v>
      </c>
      <c r="FI8">
        <f t="shared" si="24"/>
        <v>0</v>
      </c>
      <c r="FJ8">
        <f t="shared" si="24"/>
        <v>0</v>
      </c>
      <c r="FK8">
        <f t="shared" si="24"/>
        <v>0</v>
      </c>
      <c r="FL8">
        <f t="shared" si="24"/>
        <v>0</v>
      </c>
      <c r="FM8">
        <f t="shared" si="24"/>
        <v>0</v>
      </c>
      <c r="FN8">
        <f t="shared" si="24"/>
        <v>0</v>
      </c>
      <c r="FO8">
        <f t="shared" si="24"/>
        <v>0</v>
      </c>
      <c r="FP8">
        <f t="shared" si="24"/>
        <v>0</v>
      </c>
      <c r="FR8">
        <f>SUM(EV8:FP8)</f>
        <v>0</v>
      </c>
      <c r="FU8">
        <v>0</v>
      </c>
      <c r="FV8">
        <v>0</v>
      </c>
      <c r="FW8">
        <f>IF(CX8=0,0,IF(CX8=CX7,FW7,$AT8))</f>
        <v>0</v>
      </c>
      <c r="FX8">
        <v>0</v>
      </c>
      <c r="FY8">
        <f>IF(CZ8=0,0,IF(CZ8=CZ7,FY7,$AR8))</f>
        <v>0</v>
      </c>
      <c r="FZ8">
        <f>IF(DA8=0,0,IF(DA8=DA7,FZ7,$AS8))</f>
        <v>0</v>
      </c>
      <c r="GA8">
        <f>IF(DB8=0,0,IF(DB8=DB7,GA7,$AR8))</f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f t="shared" ref="GH8:GP8" si="25">DI8*GH$4</f>
        <v>0</v>
      </c>
      <c r="GI8">
        <f t="shared" si="25"/>
        <v>0</v>
      </c>
      <c r="GJ8">
        <f t="shared" si="25"/>
        <v>0</v>
      </c>
      <c r="GK8">
        <f t="shared" si="25"/>
        <v>0</v>
      </c>
      <c r="GL8">
        <f t="shared" si="25"/>
        <v>0</v>
      </c>
      <c r="GM8">
        <f t="shared" si="25"/>
        <v>0</v>
      </c>
      <c r="GN8">
        <f t="shared" si="25"/>
        <v>0</v>
      </c>
      <c r="GO8">
        <f t="shared" si="25"/>
        <v>0</v>
      </c>
      <c r="GP8">
        <f t="shared" si="25"/>
        <v>0</v>
      </c>
      <c r="GR8">
        <f>SUM(FV8:GP8)</f>
        <v>0</v>
      </c>
    </row>
    <row r="9" spans="1:201" x14ac:dyDescent="0.15">
      <c r="A9" s="26">
        <v>5</v>
      </c>
      <c r="B9" s="26">
        <f t="shared" si="2"/>
        <v>0</v>
      </c>
      <c r="C9" s="26">
        <f>ROUND(IF($AG9="战士",VLOOKUP($AH9,$DV:$ER,DX$1,FALSE),IF($AG9="幻术师",VLOOKUP($AH9,$EU:$FQ,EW$1,FALSE),IF($AG9="刺客",VLOOKUP($AH9,$FU:$GQ,FW$1,FALSE),"无该职业")))/VLOOKUP(AF9,角色间职业划分!P:AP,20,FALSE),0)</f>
        <v>0</v>
      </c>
      <c r="D9" s="26">
        <f t="shared" si="3"/>
        <v>0</v>
      </c>
      <c r="E9" s="26">
        <f>ROUND(IF($AG9="战士",VLOOKUP($AH9,$DV:$ER,DZ$1,FALSE),IF($AG9="幻术师",VLOOKUP($AH9,$EU:$FQ,EY$1,FALSE),IF($AG9="刺客",VLOOKUP($AH9,$FU:$GQ,FY$1,FALSE),"无该职业")))*VLOOKUP($AF9,角色间职业划分!$P:$AP,26,FALSE)*VLOOKUP($AF9,角色间职业划分!$P:$AP,13,FALSE)/角色间职业划分!$AB$9,0)</f>
        <v>0</v>
      </c>
      <c r="F9" s="26">
        <f>ROUND(IF($AG9="战士",VLOOKUP($AH9,$DV:$ER,EA$1,FALSE),IF($AG9="幻术师",VLOOKUP($AH9,$EU:$FQ,EZ$1,FALSE),IF($AG9="刺客",VLOOKUP($AH9,$FU:$GQ,FZ$1,FALSE),"无该职业")))*VLOOKUP($AF9,角色间职业划分!$P:$AP,8,FALSE)/角色间职业划分!$W$9,0)</f>
        <v>312</v>
      </c>
      <c r="G9" s="26">
        <f>ROUND(IF($AG9="战士",VLOOKUP($AH9,$DV:$ER,EB$1,FALSE),IF($AG9="幻术师",VLOOKUP($AH9,$EU:$FQ,FA$1,FALSE),IF($AG9="刺客",VLOOKUP($AH9,$FU:$GQ,GA$1,FALSE),"无该职业")))*VLOOKUP($AF9,角色间职业划分!$P:$AP,13,FALSE)/角色间职业划分!$AB$9,0)</f>
        <v>72</v>
      </c>
      <c r="H9" s="26">
        <f t="shared" si="4"/>
        <v>0</v>
      </c>
      <c r="I9" s="26">
        <f t="shared" si="5"/>
        <v>0</v>
      </c>
      <c r="J9" s="26">
        <f t="shared" si="6"/>
        <v>0</v>
      </c>
      <c r="K9" s="26">
        <f t="shared" si="7"/>
        <v>0</v>
      </c>
      <c r="L9" s="26">
        <f t="shared" si="8"/>
        <v>0</v>
      </c>
      <c r="M9" s="26">
        <f t="shared" si="9"/>
        <v>0</v>
      </c>
      <c r="N9" s="26">
        <f t="shared" si="10"/>
        <v>0</v>
      </c>
      <c r="O9" s="26">
        <f t="shared" si="11"/>
        <v>2.5</v>
      </c>
      <c r="P9" s="26">
        <f t="shared" si="12"/>
        <v>2.5</v>
      </c>
      <c r="Q9" s="26">
        <f t="shared" si="13"/>
        <v>0</v>
      </c>
      <c r="R9" s="26">
        <f t="shared" si="14"/>
        <v>0</v>
      </c>
      <c r="S9" s="26">
        <f t="shared" si="15"/>
        <v>0</v>
      </c>
      <c r="T9" s="26">
        <f t="shared" si="16"/>
        <v>0</v>
      </c>
      <c r="U9" s="26">
        <f t="shared" si="17"/>
        <v>0</v>
      </c>
      <c r="V9" s="26">
        <f t="shared" si="18"/>
        <v>0</v>
      </c>
      <c r="W9" s="26">
        <f>VLOOKUP(AF9,角色间职业划分!L:M,2,FALSE)</f>
        <v>1</v>
      </c>
      <c r="X9" s="26">
        <f t="shared" si="19"/>
        <v>4</v>
      </c>
      <c r="Y9" s="26">
        <v>0</v>
      </c>
      <c r="Z9" s="26">
        <v>0</v>
      </c>
      <c r="AA9" s="26">
        <v>0</v>
      </c>
      <c r="AB9" s="26">
        <f t="shared" si="20"/>
        <v>0</v>
      </c>
      <c r="AC9" s="1">
        <f t="shared" si="1"/>
        <v>62</v>
      </c>
      <c r="AD9" s="51"/>
      <c r="AE9" s="1"/>
      <c r="AF9">
        <f t="shared" si="21"/>
        <v>1</v>
      </c>
      <c r="AG9" s="26" t="str">
        <f>VLOOKUP(AF9,角色间职业划分!P:R,3,FALSE)</f>
        <v>战士</v>
      </c>
      <c r="AH9" s="26">
        <f t="shared" si="22"/>
        <v>4</v>
      </c>
      <c r="AK9" s="1"/>
      <c r="AL9" s="26"/>
      <c r="AO9" s="45">
        <v>4</v>
      </c>
      <c r="AP9">
        <v>1</v>
      </c>
      <c r="AQ9">
        <f>AQ8+AO9</f>
        <v>4</v>
      </c>
      <c r="AR9">
        <f>_xlfn.IFNA(VLOOKUP(AQ9,角色属性总表!BO:BQ,2,FALSE),0)</f>
        <v>72</v>
      </c>
      <c r="AS9">
        <f>_xlfn.IFNA(VLOOKUP(AQ9,角色属性总表!BO:BQ,3,FALSE),0)</f>
        <v>268.8</v>
      </c>
      <c r="AT9">
        <f>_xlfn.IFNA(VLOOKUP(AQ9,角色属性总表!Y:AE,6,FALSE),0)</f>
        <v>26.3</v>
      </c>
      <c r="AU9" s="26">
        <v>0</v>
      </c>
      <c r="AW9">
        <v>1</v>
      </c>
      <c r="AX9">
        <v>0</v>
      </c>
      <c r="AY9">
        <v>0</v>
      </c>
      <c r="AZ9">
        <v>0</v>
      </c>
      <c r="BA9">
        <v>0</v>
      </c>
      <c r="BB9">
        <v>1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T9">
        <f t="shared" ref="BT9:BT69" si="26">SUM(AX9:BR9)</f>
        <v>1</v>
      </c>
      <c r="BV9">
        <v>1</v>
      </c>
      <c r="BW9">
        <v>0</v>
      </c>
      <c r="BX9">
        <v>0</v>
      </c>
      <c r="BY9">
        <v>0</v>
      </c>
      <c r="BZ9">
        <v>0</v>
      </c>
      <c r="CA9">
        <v>0</v>
      </c>
      <c r="CB9">
        <v>1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S9">
        <f t="shared" ref="CS9:CS69" si="27">SUM(BW9:CQ9)</f>
        <v>1</v>
      </c>
      <c r="CT9">
        <f>CS9-CS8</f>
        <v>1</v>
      </c>
      <c r="CV9">
        <v>1</v>
      </c>
      <c r="CW9">
        <v>0</v>
      </c>
      <c r="CX9">
        <v>0</v>
      </c>
      <c r="CY9">
        <v>0</v>
      </c>
      <c r="CZ9">
        <v>0</v>
      </c>
      <c r="DA9">
        <v>0</v>
      </c>
      <c r="DB9">
        <v>1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S9">
        <f t="shared" ref="DS9:DS69" si="28">SUM(CW9:DQ9)</f>
        <v>1</v>
      </c>
      <c r="DT9">
        <f>DS9-DS8</f>
        <v>1</v>
      </c>
      <c r="DV9">
        <v>1</v>
      </c>
      <c r="DW9">
        <v>0</v>
      </c>
      <c r="DX9">
        <f t="shared" ref="DX9:DX69" si="29">IF(AY9=0,0,IF(AY9=AY8,DX8,$AT9))</f>
        <v>0</v>
      </c>
      <c r="DY9">
        <v>0</v>
      </c>
      <c r="DZ9">
        <f t="shared" ref="DZ9:DZ69" si="30">IF(BA9=0,0,IF(BA9=BA8,DZ8,$AR9))</f>
        <v>0</v>
      </c>
      <c r="EA9">
        <f t="shared" ref="EA9:EA69" si="31">IF(BB9=0,0,IF(BB9=BB8,EA8,$AS9))</f>
        <v>268.8</v>
      </c>
      <c r="EB9">
        <f t="shared" ref="EB9:EB69" si="32">IF(BC9=0,0,IF(BC9=BC8,EB8,$AR9))</f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f t="shared" ref="EI9:EI69" si="33">BJ9*EI$4</f>
        <v>0</v>
      </c>
      <c r="EJ9">
        <f t="shared" ref="EJ9:EJ69" si="34">BK9*EJ$4</f>
        <v>0</v>
      </c>
      <c r="EK9">
        <f t="shared" ref="EK9:EK69" si="35">BL9*EK$4</f>
        <v>0</v>
      </c>
      <c r="EL9">
        <f t="shared" ref="EL9:EL69" si="36">BM9*EL$4</f>
        <v>0</v>
      </c>
      <c r="EM9">
        <f t="shared" ref="EM9:EM69" si="37">BN9*EM$4</f>
        <v>0</v>
      </c>
      <c r="EN9">
        <f t="shared" ref="EN9:EN69" si="38">BO9*EN$4</f>
        <v>0</v>
      </c>
      <c r="EO9">
        <f t="shared" ref="EO9:EO69" si="39">BP9*EO$4</f>
        <v>0</v>
      </c>
      <c r="EP9">
        <f t="shared" ref="EP9:EP69" si="40">BQ9*EP$4</f>
        <v>0</v>
      </c>
      <c r="EQ9">
        <f t="shared" ref="EQ9:EQ69" si="41">BR9*EQ$4</f>
        <v>0</v>
      </c>
      <c r="ES9">
        <f t="shared" ref="ES9:ES69" si="42">SUM(DW9:EQ9)</f>
        <v>268.8</v>
      </c>
      <c r="EU9">
        <v>1</v>
      </c>
      <c r="EV9">
        <v>0</v>
      </c>
      <c r="EW9">
        <f t="shared" ref="EW9:EW69" si="43">IF(BX9=0,0,IF(BX9=BX8,EW8,$AT9))</f>
        <v>0</v>
      </c>
      <c r="EX9">
        <v>0</v>
      </c>
      <c r="EY9">
        <f t="shared" ref="EY9:EY69" si="44">IF(BZ9=0,0,IF(BZ9=BZ8,EY8,$AR9))</f>
        <v>0</v>
      </c>
      <c r="EZ9">
        <f t="shared" ref="EZ9:EZ69" si="45">IF(CA9=0,0,IF(CA9=CA8,EZ8,$AS9))</f>
        <v>0</v>
      </c>
      <c r="FA9">
        <f t="shared" ref="FA9:FA69" si="46">IF(CB9=0,0,IF(CB9=CB8,FA8,$AR9))</f>
        <v>72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f t="shared" ref="FH9:FH69" si="47">CI9*FH$4</f>
        <v>0</v>
      </c>
      <c r="FI9">
        <f t="shared" ref="FI9:FI69" si="48">CJ9*FI$4</f>
        <v>0</v>
      </c>
      <c r="FJ9">
        <f t="shared" ref="FJ9:FJ69" si="49">CK9*FJ$4</f>
        <v>0</v>
      </c>
      <c r="FK9">
        <f t="shared" ref="FK9:FK69" si="50">CL9*FK$4</f>
        <v>0</v>
      </c>
      <c r="FL9">
        <f t="shared" ref="FL9:FL69" si="51">CM9*FL$4</f>
        <v>0</v>
      </c>
      <c r="FM9">
        <f t="shared" ref="FM9:FM69" si="52">CN9*FM$4</f>
        <v>0</v>
      </c>
      <c r="FN9">
        <f t="shared" ref="FN9:FN69" si="53">CO9*FN$4</f>
        <v>0</v>
      </c>
      <c r="FO9">
        <f t="shared" ref="FO9:FO69" si="54">CP9*FO$4</f>
        <v>0</v>
      </c>
      <c r="FP9">
        <f t="shared" ref="FP9:FP69" si="55">CQ9*FP$4</f>
        <v>0</v>
      </c>
      <c r="FR9">
        <f t="shared" ref="FR9:FR69" si="56">SUM(EV9:FP9)</f>
        <v>72</v>
      </c>
      <c r="FS9">
        <f>FR9-FR8</f>
        <v>72</v>
      </c>
      <c r="FU9">
        <v>1</v>
      </c>
      <c r="FV9">
        <v>0</v>
      </c>
      <c r="FW9">
        <f t="shared" ref="FW9:FW69" si="57">IF(CX9=0,0,IF(CX9=CX8,FW8,$AT9))</f>
        <v>0</v>
      </c>
      <c r="FX9">
        <v>0</v>
      </c>
      <c r="FY9">
        <f t="shared" ref="FY9:FY69" si="58">IF(CZ9=0,0,IF(CZ9=CZ8,FY8,$AR9))</f>
        <v>0</v>
      </c>
      <c r="FZ9">
        <f t="shared" ref="FZ9:FZ69" si="59">IF(DA9=0,0,IF(DA9=DA8,FZ8,$AS9))</f>
        <v>0</v>
      </c>
      <c r="GA9">
        <f t="shared" ref="GA9:GA69" si="60">IF(DB9=0,0,IF(DB9=DB8,GA8,$AR9))</f>
        <v>72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f t="shared" ref="GH9:GH69" si="61">DI9*GH$4</f>
        <v>0</v>
      </c>
      <c r="GI9">
        <f t="shared" ref="GI9:GI69" si="62">DJ9*GI$4</f>
        <v>0</v>
      </c>
      <c r="GJ9">
        <f t="shared" ref="GJ9:GJ69" si="63">DK9*GJ$4</f>
        <v>0</v>
      </c>
      <c r="GK9">
        <f t="shared" ref="GK9:GK69" si="64">DL9*GK$4</f>
        <v>0</v>
      </c>
      <c r="GL9">
        <f t="shared" ref="GL9:GL69" si="65">DM9*GL$4</f>
        <v>0</v>
      </c>
      <c r="GM9">
        <f t="shared" ref="GM9:GM69" si="66">DN9*GM$4</f>
        <v>0</v>
      </c>
      <c r="GN9">
        <f t="shared" ref="GN9:GN69" si="67">DO9*GN$4</f>
        <v>0</v>
      </c>
      <c r="GO9">
        <f t="shared" ref="GO9:GO69" si="68">DP9*GO$4</f>
        <v>0</v>
      </c>
      <c r="GP9">
        <f t="shared" ref="GP9:GP69" si="69">DQ9*GP$4</f>
        <v>0</v>
      </c>
      <c r="GR9">
        <f t="shared" ref="GR9:GR69" si="70">SUM(FV9:GP9)</f>
        <v>72</v>
      </c>
      <c r="GS9">
        <f>GR9-GR8</f>
        <v>72</v>
      </c>
    </row>
    <row r="10" spans="1:201" x14ac:dyDescent="0.15">
      <c r="A10" s="26">
        <v>6</v>
      </c>
      <c r="B10" s="26">
        <f t="shared" si="2"/>
        <v>0</v>
      </c>
      <c r="C10" s="26">
        <f>ROUND(IF($AG10="战士",VLOOKUP($AH10,$DV:$ER,DX$1,FALSE),IF($AG10="幻术师",VLOOKUP($AH10,$EU:$FQ,EW$1,FALSE),IF($AG10="刺客",VLOOKUP($AH10,$FU:$GQ,FW$1,FALSE),"无该职业")))/VLOOKUP(AF10,角色间职业划分!P:AP,20,FALSE),0)</f>
        <v>0</v>
      </c>
      <c r="D10" s="26">
        <f t="shared" si="3"/>
        <v>0</v>
      </c>
      <c r="E10" s="26">
        <f>ROUND(IF($AG10="战士",VLOOKUP($AH10,$DV:$ER,DZ$1,FALSE),IF($AG10="幻术师",VLOOKUP($AH10,$EU:$FQ,EY$1,FALSE),IF($AG10="刺客",VLOOKUP($AH10,$FU:$GQ,FY$1,FALSE),"无该职业")))*VLOOKUP($AF10,角色间职业划分!$P:$AP,26,FALSE)*VLOOKUP($AF10,角色间职业划分!$P:$AP,13,FALSE)/角色间职业划分!$AB$9,0)</f>
        <v>0</v>
      </c>
      <c r="F10" s="26">
        <f>ROUND(IF($AG10="战士",VLOOKUP($AH10,$DV:$ER,EA$1,FALSE),IF($AG10="幻术师",VLOOKUP($AH10,$EU:$FQ,EZ$1,FALSE),IF($AG10="刺客",VLOOKUP($AH10,$FU:$GQ,FZ$1,FALSE),"无该职业")))*VLOOKUP($AF10,角色间职业划分!$P:$AP,8,FALSE)/角色间职业划分!$W$9,0)</f>
        <v>708</v>
      </c>
      <c r="G10" s="26">
        <f>ROUND(IF($AG10="战士",VLOOKUP($AH10,$DV:$ER,EB$1,FALSE),IF($AG10="幻术师",VLOOKUP($AH10,$EU:$FQ,FA$1,FALSE),IF($AG10="刺客",VLOOKUP($AH10,$FU:$GQ,GA$1,FALSE),"无该职业")))*VLOOKUP($AF10,角色间职业划分!$P:$AP,13,FALSE)/角色间职业划分!$AB$9,0)</f>
        <v>72</v>
      </c>
      <c r="H10" s="26">
        <f t="shared" si="4"/>
        <v>0</v>
      </c>
      <c r="I10" s="26">
        <f t="shared" si="5"/>
        <v>0</v>
      </c>
      <c r="J10" s="26">
        <f t="shared" si="6"/>
        <v>0</v>
      </c>
      <c r="K10" s="26">
        <f t="shared" si="7"/>
        <v>0</v>
      </c>
      <c r="L10" s="26">
        <f t="shared" si="8"/>
        <v>0</v>
      </c>
      <c r="M10" s="26">
        <f t="shared" si="9"/>
        <v>0</v>
      </c>
      <c r="N10" s="26">
        <f t="shared" si="10"/>
        <v>0</v>
      </c>
      <c r="O10" s="26">
        <f t="shared" si="11"/>
        <v>2.5</v>
      </c>
      <c r="P10" s="26">
        <f t="shared" si="12"/>
        <v>2.5</v>
      </c>
      <c r="Q10" s="26">
        <f t="shared" si="13"/>
        <v>0</v>
      </c>
      <c r="R10" s="26">
        <f t="shared" si="14"/>
        <v>0</v>
      </c>
      <c r="S10" s="26">
        <f t="shared" si="15"/>
        <v>0</v>
      </c>
      <c r="T10" s="26">
        <f t="shared" si="16"/>
        <v>0</v>
      </c>
      <c r="U10" s="26">
        <f t="shared" si="17"/>
        <v>0</v>
      </c>
      <c r="V10" s="26">
        <f t="shared" si="18"/>
        <v>0</v>
      </c>
      <c r="W10" s="26">
        <f>VLOOKUP(AF10,角色间职业划分!L:M,2,FALSE)</f>
        <v>1</v>
      </c>
      <c r="X10" s="26">
        <f t="shared" si="19"/>
        <v>5</v>
      </c>
      <c r="Y10" s="26">
        <v>0</v>
      </c>
      <c r="Z10" s="26">
        <v>0</v>
      </c>
      <c r="AA10" s="26">
        <v>0</v>
      </c>
      <c r="AB10" s="26">
        <f t="shared" si="20"/>
        <v>0</v>
      </c>
      <c r="AC10" s="1">
        <f t="shared" si="1"/>
        <v>81</v>
      </c>
      <c r="AD10" s="51"/>
      <c r="AE10" s="1"/>
      <c r="AF10">
        <f t="shared" si="21"/>
        <v>1</v>
      </c>
      <c r="AG10" s="26" t="str">
        <f>VLOOKUP(AF10,角色间职业划分!P:R,3,FALSE)</f>
        <v>战士</v>
      </c>
      <c r="AH10" s="26">
        <f t="shared" si="22"/>
        <v>5</v>
      </c>
      <c r="AK10" s="1"/>
      <c r="AL10" s="26"/>
      <c r="AO10" s="45">
        <v>4</v>
      </c>
      <c r="AP10">
        <v>2</v>
      </c>
      <c r="AQ10">
        <f t="shared" ref="AQ10:AQ68" si="71">AQ9+AO10</f>
        <v>8</v>
      </c>
      <c r="AR10">
        <f>_xlfn.IFNA(VLOOKUP(AQ10,角色属性总表!BO:BQ,2,FALSE),0)</f>
        <v>72</v>
      </c>
      <c r="AS10">
        <f>_xlfn.IFNA(VLOOKUP(AQ10,角色属性总表!BO:BQ,3,FALSE),0)</f>
        <v>268.8</v>
      </c>
      <c r="AT10">
        <f>_xlfn.IFNA(VLOOKUP(AQ10,角色属性总表!Y:AE,6,FALSE),0)</f>
        <v>36.1</v>
      </c>
      <c r="AU10" s="26">
        <v>0</v>
      </c>
      <c r="AW10">
        <v>2</v>
      </c>
      <c r="AX10">
        <v>0</v>
      </c>
      <c r="AY10">
        <v>0</v>
      </c>
      <c r="AZ10">
        <v>0</v>
      </c>
      <c r="BA10">
        <v>0</v>
      </c>
      <c r="BB10">
        <v>1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T10">
        <f t="shared" si="26"/>
        <v>2</v>
      </c>
      <c r="BV10">
        <v>2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S10">
        <f t="shared" si="27"/>
        <v>2</v>
      </c>
      <c r="CT10">
        <f t="shared" ref="CT10:CT69" si="72">CS10-CS9</f>
        <v>1</v>
      </c>
      <c r="CV10">
        <v>2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1</v>
      </c>
      <c r="DN10">
        <v>0</v>
      </c>
      <c r="DO10">
        <v>0</v>
      </c>
      <c r="DP10">
        <v>0</v>
      </c>
      <c r="DQ10">
        <v>0</v>
      </c>
      <c r="DS10">
        <f t="shared" si="28"/>
        <v>2</v>
      </c>
      <c r="DT10">
        <f t="shared" ref="DT10:DT69" si="73">DS10-DS9</f>
        <v>1</v>
      </c>
      <c r="DV10">
        <v>2</v>
      </c>
      <c r="DW10">
        <v>0</v>
      </c>
      <c r="DX10">
        <f t="shared" si="29"/>
        <v>0</v>
      </c>
      <c r="DY10">
        <v>0</v>
      </c>
      <c r="DZ10">
        <f t="shared" si="30"/>
        <v>0</v>
      </c>
      <c r="EA10">
        <f t="shared" si="31"/>
        <v>268.8</v>
      </c>
      <c r="EB10">
        <f t="shared" si="32"/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f t="shared" si="33"/>
        <v>0</v>
      </c>
      <c r="EJ10">
        <f t="shared" si="34"/>
        <v>2.5</v>
      </c>
      <c r="EK10">
        <f t="shared" si="35"/>
        <v>0</v>
      </c>
      <c r="EL10">
        <f t="shared" si="36"/>
        <v>0</v>
      </c>
      <c r="EM10">
        <f t="shared" si="37"/>
        <v>0</v>
      </c>
      <c r="EN10">
        <f t="shared" si="38"/>
        <v>0</v>
      </c>
      <c r="EO10">
        <f t="shared" si="39"/>
        <v>0</v>
      </c>
      <c r="EP10">
        <f t="shared" si="40"/>
        <v>0</v>
      </c>
      <c r="EQ10">
        <f t="shared" si="41"/>
        <v>0</v>
      </c>
      <c r="ES10">
        <f t="shared" si="42"/>
        <v>271.3</v>
      </c>
      <c r="EU10">
        <v>2</v>
      </c>
      <c r="EV10">
        <v>0</v>
      </c>
      <c r="EW10">
        <f t="shared" si="43"/>
        <v>0</v>
      </c>
      <c r="EX10">
        <v>0</v>
      </c>
      <c r="EY10">
        <f t="shared" si="44"/>
        <v>0</v>
      </c>
      <c r="EZ10">
        <f t="shared" si="45"/>
        <v>0</v>
      </c>
      <c r="FA10">
        <f t="shared" si="46"/>
        <v>72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f t="shared" si="47"/>
        <v>2.5</v>
      </c>
      <c r="FI10">
        <f t="shared" si="48"/>
        <v>0</v>
      </c>
      <c r="FJ10">
        <f t="shared" si="49"/>
        <v>0</v>
      </c>
      <c r="FK10">
        <f t="shared" si="50"/>
        <v>0</v>
      </c>
      <c r="FL10">
        <f t="shared" si="51"/>
        <v>0</v>
      </c>
      <c r="FM10">
        <f t="shared" si="52"/>
        <v>0</v>
      </c>
      <c r="FN10">
        <f t="shared" si="53"/>
        <v>0</v>
      </c>
      <c r="FO10">
        <f t="shared" si="54"/>
        <v>0</v>
      </c>
      <c r="FP10">
        <f t="shared" si="55"/>
        <v>0</v>
      </c>
      <c r="FR10">
        <f t="shared" si="56"/>
        <v>74.5</v>
      </c>
      <c r="FS10">
        <f t="shared" ref="FS10:FS69" si="74">FR10-FR9</f>
        <v>2.5</v>
      </c>
      <c r="FU10">
        <v>2</v>
      </c>
      <c r="FV10">
        <v>0</v>
      </c>
      <c r="FW10">
        <f t="shared" si="57"/>
        <v>0</v>
      </c>
      <c r="FX10">
        <v>0</v>
      </c>
      <c r="FY10">
        <f t="shared" si="58"/>
        <v>0</v>
      </c>
      <c r="FZ10">
        <f t="shared" si="59"/>
        <v>0</v>
      </c>
      <c r="GA10">
        <f t="shared" si="60"/>
        <v>72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f t="shared" si="61"/>
        <v>0</v>
      </c>
      <c r="GI10">
        <f t="shared" si="62"/>
        <v>0</v>
      </c>
      <c r="GJ10">
        <f t="shared" si="63"/>
        <v>0</v>
      </c>
      <c r="GK10">
        <f t="shared" si="64"/>
        <v>0</v>
      </c>
      <c r="GL10">
        <f t="shared" si="65"/>
        <v>2.5</v>
      </c>
      <c r="GM10">
        <f t="shared" si="66"/>
        <v>0</v>
      </c>
      <c r="GN10">
        <f t="shared" si="67"/>
        <v>0</v>
      </c>
      <c r="GO10">
        <f t="shared" si="68"/>
        <v>0</v>
      </c>
      <c r="GP10">
        <f t="shared" si="69"/>
        <v>0</v>
      </c>
      <c r="GR10">
        <f t="shared" si="70"/>
        <v>74.5</v>
      </c>
      <c r="GS10">
        <f t="shared" ref="GS10:GS69" si="75">GR10-GR9</f>
        <v>2.5</v>
      </c>
    </row>
    <row r="11" spans="1:201" x14ac:dyDescent="0.15">
      <c r="A11" s="26">
        <v>7</v>
      </c>
      <c r="B11" s="26">
        <f t="shared" si="2"/>
        <v>0</v>
      </c>
      <c r="C11" s="26">
        <f>ROUND(IF($AG11="战士",VLOOKUP($AH11,$DV:$ER,DX$1,FALSE),IF($AG11="幻术师",VLOOKUP($AH11,$EU:$FQ,EW$1,FALSE),IF($AG11="刺客",VLOOKUP($AH11,$FU:$GQ,FW$1,FALSE),"无该职业")))/VLOOKUP(AF11,角色间职业划分!P:AP,20,FALSE),0)</f>
        <v>0</v>
      </c>
      <c r="D11" s="26">
        <f t="shared" si="3"/>
        <v>0</v>
      </c>
      <c r="E11" s="26">
        <f>ROUND(IF($AG11="战士",VLOOKUP($AH11,$DV:$ER,DZ$1,FALSE),IF($AG11="幻术师",VLOOKUP($AH11,$EU:$FQ,EY$1,FALSE),IF($AG11="刺客",VLOOKUP($AH11,$FU:$GQ,FY$1,FALSE),"无该职业")))*VLOOKUP($AF11,角色间职业划分!$P:$AP,26,FALSE)*VLOOKUP($AF11,角色间职业划分!$P:$AP,13,FALSE)/角色间职业划分!$AB$9,0)</f>
        <v>0</v>
      </c>
      <c r="F11" s="26">
        <f>ROUND(IF($AG11="战士",VLOOKUP($AH11,$DV:$ER,EA$1,FALSE),IF($AG11="幻术师",VLOOKUP($AH11,$EU:$FQ,EZ$1,FALSE),IF($AG11="刺客",VLOOKUP($AH11,$FU:$GQ,FZ$1,FALSE),"无该职业")))*VLOOKUP($AF11,角色间职业划分!$P:$AP,8,FALSE)/角色间职业划分!$W$9,0)</f>
        <v>708</v>
      </c>
      <c r="G11" s="26">
        <f>ROUND(IF($AG11="战士",VLOOKUP($AH11,$DV:$ER,EB$1,FALSE),IF($AG11="幻术师",VLOOKUP($AH11,$EU:$FQ,FA$1,FALSE),IF($AG11="刺客",VLOOKUP($AH11,$FU:$GQ,GA$1,FALSE),"无该职业")))*VLOOKUP($AF11,角色间职业划分!$P:$AP,13,FALSE)/角色间职业划分!$AB$9,0)</f>
        <v>72</v>
      </c>
      <c r="H11" s="26">
        <f t="shared" si="4"/>
        <v>0</v>
      </c>
      <c r="I11" s="26">
        <f t="shared" si="5"/>
        <v>0</v>
      </c>
      <c r="J11" s="26">
        <f t="shared" si="6"/>
        <v>0</v>
      </c>
      <c r="K11" s="26">
        <f t="shared" si="7"/>
        <v>0</v>
      </c>
      <c r="L11" s="26">
        <f t="shared" si="8"/>
        <v>0</v>
      </c>
      <c r="M11" s="26">
        <f t="shared" si="9"/>
        <v>0</v>
      </c>
      <c r="N11" s="26">
        <f t="shared" si="10"/>
        <v>0</v>
      </c>
      <c r="O11" s="26">
        <f t="shared" si="11"/>
        <v>2.5</v>
      </c>
      <c r="P11" s="26">
        <f t="shared" si="12"/>
        <v>2.5</v>
      </c>
      <c r="Q11" s="26">
        <f t="shared" si="13"/>
        <v>2.5</v>
      </c>
      <c r="R11" s="26">
        <f t="shared" si="14"/>
        <v>0</v>
      </c>
      <c r="S11" s="26">
        <f t="shared" si="15"/>
        <v>0</v>
      </c>
      <c r="T11" s="26">
        <f t="shared" si="16"/>
        <v>0</v>
      </c>
      <c r="U11" s="26">
        <f t="shared" si="17"/>
        <v>0</v>
      </c>
      <c r="V11" s="26">
        <f t="shared" si="18"/>
        <v>0</v>
      </c>
      <c r="W11" s="26">
        <f>VLOOKUP(AF11,角色间职业划分!L:M,2,FALSE)</f>
        <v>1</v>
      </c>
      <c r="X11" s="26">
        <f t="shared" si="19"/>
        <v>6</v>
      </c>
      <c r="Y11" s="26">
        <v>0</v>
      </c>
      <c r="Z11" s="26">
        <v>0</v>
      </c>
      <c r="AA11" s="26">
        <v>0</v>
      </c>
      <c r="AB11" s="26">
        <f t="shared" si="20"/>
        <v>0</v>
      </c>
      <c r="AC11" s="1">
        <f t="shared" si="1"/>
        <v>101</v>
      </c>
      <c r="AD11" s="51"/>
      <c r="AE11" s="1"/>
      <c r="AF11">
        <f t="shared" si="21"/>
        <v>1</v>
      </c>
      <c r="AG11" s="26" t="str">
        <f>VLOOKUP(AF11,角色间职业划分!P:R,3,FALSE)</f>
        <v>战士</v>
      </c>
      <c r="AH11" s="26">
        <f t="shared" si="22"/>
        <v>6</v>
      </c>
      <c r="AK11" s="1"/>
      <c r="AL11" s="26"/>
      <c r="AO11" s="45">
        <v>3</v>
      </c>
      <c r="AP11">
        <v>3</v>
      </c>
      <c r="AQ11">
        <f t="shared" si="71"/>
        <v>11</v>
      </c>
      <c r="AR11">
        <f>_xlfn.IFNA(VLOOKUP(AQ11,角色属性总表!BO:BQ,2,FALSE),0)</f>
        <v>85.05</v>
      </c>
      <c r="AS11">
        <f>_xlfn.IFNA(VLOOKUP(AQ11,角色属性总表!BO:BQ,3,FALSE),0)</f>
        <v>317.52</v>
      </c>
      <c r="AT11">
        <f>_xlfn.IFNA(VLOOKUP(AQ11,角色属性总表!Y:AE,6,FALSE),0)</f>
        <v>44.5</v>
      </c>
      <c r="AU11" s="26">
        <v>0</v>
      </c>
      <c r="AW11">
        <v>3</v>
      </c>
      <c r="AX11">
        <v>0</v>
      </c>
      <c r="AY11">
        <v>0</v>
      </c>
      <c r="AZ11">
        <v>0</v>
      </c>
      <c r="BA11">
        <v>0</v>
      </c>
      <c r="BB11">
        <v>1</v>
      </c>
      <c r="BC11">
        <v>1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T11">
        <f t="shared" si="26"/>
        <v>3</v>
      </c>
      <c r="BV11">
        <v>3</v>
      </c>
      <c r="BW11">
        <v>0</v>
      </c>
      <c r="BX11">
        <v>0</v>
      </c>
      <c r="BY11">
        <v>0</v>
      </c>
      <c r="BZ11">
        <v>0</v>
      </c>
      <c r="CA11">
        <v>1</v>
      </c>
      <c r="CB11">
        <v>1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1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S11">
        <f t="shared" si="27"/>
        <v>3</v>
      </c>
      <c r="CT11">
        <f t="shared" si="72"/>
        <v>1</v>
      </c>
      <c r="CV11">
        <v>3</v>
      </c>
      <c r="CW11">
        <v>0</v>
      </c>
      <c r="CX11">
        <v>0</v>
      </c>
      <c r="CY11">
        <v>0</v>
      </c>
      <c r="CZ11">
        <v>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1</v>
      </c>
      <c r="DN11">
        <v>0</v>
      </c>
      <c r="DO11">
        <v>0</v>
      </c>
      <c r="DP11">
        <v>0</v>
      </c>
      <c r="DQ11">
        <v>0</v>
      </c>
      <c r="DS11">
        <f t="shared" si="28"/>
        <v>3</v>
      </c>
      <c r="DT11">
        <f t="shared" si="73"/>
        <v>1</v>
      </c>
      <c r="DV11">
        <v>3</v>
      </c>
      <c r="DW11">
        <v>0</v>
      </c>
      <c r="DX11">
        <f t="shared" si="29"/>
        <v>0</v>
      </c>
      <c r="DY11">
        <v>0</v>
      </c>
      <c r="DZ11">
        <f t="shared" si="30"/>
        <v>0</v>
      </c>
      <c r="EA11">
        <f t="shared" si="31"/>
        <v>268.8</v>
      </c>
      <c r="EB11">
        <f t="shared" si="32"/>
        <v>85.05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f t="shared" si="33"/>
        <v>0</v>
      </c>
      <c r="EJ11">
        <f t="shared" si="34"/>
        <v>2.5</v>
      </c>
      <c r="EK11">
        <f t="shared" si="35"/>
        <v>0</v>
      </c>
      <c r="EL11">
        <f t="shared" si="36"/>
        <v>0</v>
      </c>
      <c r="EM11">
        <f t="shared" si="37"/>
        <v>0</v>
      </c>
      <c r="EN11">
        <f t="shared" si="38"/>
        <v>0</v>
      </c>
      <c r="EO11">
        <f t="shared" si="39"/>
        <v>0</v>
      </c>
      <c r="EP11">
        <f t="shared" si="40"/>
        <v>0</v>
      </c>
      <c r="EQ11">
        <f t="shared" si="41"/>
        <v>0</v>
      </c>
      <c r="ES11">
        <f t="shared" si="42"/>
        <v>356.35</v>
      </c>
      <c r="EU11">
        <v>3</v>
      </c>
      <c r="EV11">
        <v>0</v>
      </c>
      <c r="EW11">
        <f t="shared" si="43"/>
        <v>0</v>
      </c>
      <c r="EX11">
        <v>0</v>
      </c>
      <c r="EY11">
        <f t="shared" si="44"/>
        <v>0</v>
      </c>
      <c r="EZ11">
        <f t="shared" si="45"/>
        <v>317.52</v>
      </c>
      <c r="FA11">
        <f t="shared" si="46"/>
        <v>72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f t="shared" si="47"/>
        <v>2.5</v>
      </c>
      <c r="FI11">
        <f t="shared" si="48"/>
        <v>0</v>
      </c>
      <c r="FJ11">
        <f t="shared" si="49"/>
        <v>0</v>
      </c>
      <c r="FK11">
        <f t="shared" si="50"/>
        <v>0</v>
      </c>
      <c r="FL11">
        <f t="shared" si="51"/>
        <v>0</v>
      </c>
      <c r="FM11">
        <f t="shared" si="52"/>
        <v>0</v>
      </c>
      <c r="FN11">
        <f t="shared" si="53"/>
        <v>0</v>
      </c>
      <c r="FO11">
        <f t="shared" si="54"/>
        <v>0</v>
      </c>
      <c r="FP11">
        <f t="shared" si="55"/>
        <v>0</v>
      </c>
      <c r="FR11">
        <f t="shared" si="56"/>
        <v>392.02</v>
      </c>
      <c r="FS11">
        <f t="shared" si="74"/>
        <v>317.52</v>
      </c>
      <c r="FU11">
        <v>3</v>
      </c>
      <c r="FV11">
        <v>0</v>
      </c>
      <c r="FW11">
        <f t="shared" si="57"/>
        <v>0</v>
      </c>
      <c r="FX11">
        <v>0</v>
      </c>
      <c r="FY11">
        <f t="shared" si="58"/>
        <v>0</v>
      </c>
      <c r="FZ11">
        <f t="shared" si="59"/>
        <v>317.52</v>
      </c>
      <c r="GA11">
        <f t="shared" si="60"/>
        <v>72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f t="shared" si="61"/>
        <v>0</v>
      </c>
      <c r="GI11">
        <f t="shared" si="62"/>
        <v>0</v>
      </c>
      <c r="GJ11">
        <f t="shared" si="63"/>
        <v>0</v>
      </c>
      <c r="GK11">
        <f t="shared" si="64"/>
        <v>0</v>
      </c>
      <c r="GL11">
        <f t="shared" si="65"/>
        <v>2.5</v>
      </c>
      <c r="GM11">
        <f t="shared" si="66"/>
        <v>0</v>
      </c>
      <c r="GN11">
        <f t="shared" si="67"/>
        <v>0</v>
      </c>
      <c r="GO11">
        <f t="shared" si="68"/>
        <v>0</v>
      </c>
      <c r="GP11">
        <f t="shared" si="69"/>
        <v>0</v>
      </c>
      <c r="GR11">
        <f t="shared" si="70"/>
        <v>392.02</v>
      </c>
      <c r="GS11">
        <f t="shared" si="75"/>
        <v>317.52</v>
      </c>
    </row>
    <row r="12" spans="1:201" x14ac:dyDescent="0.15">
      <c r="A12" s="26">
        <v>8</v>
      </c>
      <c r="B12" s="26">
        <f t="shared" si="2"/>
        <v>0</v>
      </c>
      <c r="C12" s="26">
        <f>ROUND(IF($AG12="战士",VLOOKUP($AH12,$DV:$ER,DX$1,FALSE),IF($AG12="幻术师",VLOOKUP($AH12,$EU:$FQ,EW$1,FALSE),IF($AG12="刺客",VLOOKUP($AH12,$FU:$GQ,FW$1,FALSE),"无该职业")))/VLOOKUP(AF12,角色间职业划分!P:AP,20,FALSE),0)</f>
        <v>0</v>
      </c>
      <c r="D12" s="26">
        <f t="shared" si="3"/>
        <v>0</v>
      </c>
      <c r="E12" s="26">
        <f>ROUND(IF($AG12="战士",VLOOKUP($AH12,$DV:$ER,DZ$1,FALSE),IF($AG12="幻术师",VLOOKUP($AH12,$EU:$FQ,EY$1,FALSE),IF($AG12="刺客",VLOOKUP($AH12,$FU:$GQ,FY$1,FALSE),"无该职业")))*VLOOKUP($AF12,角色间职业划分!$P:$AP,26,FALSE)*VLOOKUP($AF12,角色间职业划分!$P:$AP,13,FALSE)/角色间职业划分!$AB$9,0)</f>
        <v>0</v>
      </c>
      <c r="F12" s="26">
        <f>ROUND(IF($AG12="战士",VLOOKUP($AH12,$DV:$ER,EA$1,FALSE),IF($AG12="幻术师",VLOOKUP($AH12,$EU:$FQ,EZ$1,FALSE),IF($AG12="刺客",VLOOKUP($AH12,$FU:$GQ,FZ$1,FALSE),"无该职业")))*VLOOKUP($AF12,角色间职业划分!$P:$AP,8,FALSE)/角色间职业划分!$W$9,0)</f>
        <v>708</v>
      </c>
      <c r="G12" s="26">
        <f>ROUND(IF($AG12="战士",VLOOKUP($AH12,$DV:$ER,EB$1,FALSE),IF($AG12="幻术师",VLOOKUP($AH12,$EU:$FQ,FA$1,FALSE),IF($AG12="刺客",VLOOKUP($AH12,$FU:$GQ,GA$1,FALSE),"无该职业")))*VLOOKUP($AF12,角色间职业划分!$P:$AP,13,FALSE)/角色间职业划分!$AB$9,0)</f>
        <v>241</v>
      </c>
      <c r="H12" s="26">
        <f t="shared" si="4"/>
        <v>0</v>
      </c>
      <c r="I12" s="26">
        <f t="shared" si="5"/>
        <v>0</v>
      </c>
      <c r="J12" s="26">
        <f t="shared" si="6"/>
        <v>0</v>
      </c>
      <c r="K12" s="26">
        <f t="shared" si="7"/>
        <v>0</v>
      </c>
      <c r="L12" s="26">
        <f t="shared" si="8"/>
        <v>0</v>
      </c>
      <c r="M12" s="26">
        <f t="shared" si="9"/>
        <v>0</v>
      </c>
      <c r="N12" s="26">
        <f t="shared" si="10"/>
        <v>0</v>
      </c>
      <c r="O12" s="26">
        <f t="shared" si="11"/>
        <v>2.5</v>
      </c>
      <c r="P12" s="26">
        <f t="shared" si="12"/>
        <v>2.5</v>
      </c>
      <c r="Q12" s="26">
        <f t="shared" si="13"/>
        <v>2.5</v>
      </c>
      <c r="R12" s="26">
        <f t="shared" si="14"/>
        <v>0</v>
      </c>
      <c r="S12" s="26">
        <f t="shared" si="15"/>
        <v>0</v>
      </c>
      <c r="T12" s="26">
        <f t="shared" si="16"/>
        <v>0</v>
      </c>
      <c r="U12" s="26">
        <f t="shared" si="17"/>
        <v>0</v>
      </c>
      <c r="V12" s="26">
        <f t="shared" si="18"/>
        <v>0</v>
      </c>
      <c r="W12" s="26">
        <f>VLOOKUP(AF12,角色间职业划分!L:M,2,FALSE)</f>
        <v>1</v>
      </c>
      <c r="X12" s="26">
        <f t="shared" si="19"/>
        <v>7</v>
      </c>
      <c r="Y12" s="26">
        <v>0</v>
      </c>
      <c r="Z12" s="26">
        <v>0</v>
      </c>
      <c r="AA12" s="26">
        <v>0</v>
      </c>
      <c r="AB12" s="26">
        <f t="shared" si="20"/>
        <v>0</v>
      </c>
      <c r="AC12" s="1">
        <f t="shared" si="1"/>
        <v>142</v>
      </c>
      <c r="AD12" s="51"/>
      <c r="AE12" s="1"/>
      <c r="AF12">
        <f t="shared" si="21"/>
        <v>1</v>
      </c>
      <c r="AG12" s="26" t="str">
        <f>VLOOKUP(AF12,角色间职业划分!P:R,3,FALSE)</f>
        <v>战士</v>
      </c>
      <c r="AH12" s="26">
        <f t="shared" si="22"/>
        <v>7</v>
      </c>
      <c r="AK12" s="1"/>
      <c r="AL12" s="26"/>
      <c r="AO12" s="45">
        <v>3</v>
      </c>
      <c r="AP12">
        <v>4</v>
      </c>
      <c r="AQ12">
        <f t="shared" si="71"/>
        <v>14</v>
      </c>
      <c r="AR12">
        <f>_xlfn.IFNA(VLOOKUP(AQ12,角色属性总表!BO:BQ,2,FALSE),0)</f>
        <v>124.2</v>
      </c>
      <c r="AS12">
        <f>_xlfn.IFNA(VLOOKUP(AQ12,角色属性总表!BO:BQ,3,FALSE),0)</f>
        <v>463.68000000000006</v>
      </c>
      <c r="AT12">
        <f>_xlfn.IFNA(VLOOKUP(AQ12,角色属性总表!Y:AE,6,FALSE),0)</f>
        <v>53.800000000000004</v>
      </c>
      <c r="AU12" s="26">
        <v>0</v>
      </c>
      <c r="AW12">
        <v>4</v>
      </c>
      <c r="AX12">
        <v>0</v>
      </c>
      <c r="AY12">
        <v>0</v>
      </c>
      <c r="AZ12">
        <v>0</v>
      </c>
      <c r="BA12">
        <v>0</v>
      </c>
      <c r="BB12">
        <v>1</v>
      </c>
      <c r="BC12">
        <v>1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1</v>
      </c>
      <c r="BL12">
        <v>1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T12">
        <f t="shared" si="26"/>
        <v>4</v>
      </c>
      <c r="BV12">
        <v>4</v>
      </c>
      <c r="BW12">
        <v>0</v>
      </c>
      <c r="BX12">
        <v>0</v>
      </c>
      <c r="BY12">
        <v>0</v>
      </c>
      <c r="BZ12">
        <v>0</v>
      </c>
      <c r="CA12">
        <v>1</v>
      </c>
      <c r="CB12">
        <v>1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1</v>
      </c>
      <c r="CJ12">
        <v>0</v>
      </c>
      <c r="CK12">
        <v>0</v>
      </c>
      <c r="CL12">
        <v>0</v>
      </c>
      <c r="CM12">
        <v>1</v>
      </c>
      <c r="CN12">
        <v>0</v>
      </c>
      <c r="CO12">
        <v>0</v>
      </c>
      <c r="CP12">
        <v>0</v>
      </c>
      <c r="CQ12">
        <v>0</v>
      </c>
      <c r="CS12">
        <f t="shared" si="27"/>
        <v>4</v>
      </c>
      <c r="CT12">
        <f t="shared" si="72"/>
        <v>1</v>
      </c>
      <c r="CV12">
        <v>4</v>
      </c>
      <c r="CW12">
        <v>0</v>
      </c>
      <c r="CX12">
        <v>0</v>
      </c>
      <c r="CY12">
        <v>0</v>
      </c>
      <c r="CZ12">
        <v>0</v>
      </c>
      <c r="DA12">
        <v>1</v>
      </c>
      <c r="DB12">
        <v>1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1</v>
      </c>
      <c r="DJ12">
        <v>0</v>
      </c>
      <c r="DK12">
        <v>0</v>
      </c>
      <c r="DL12">
        <v>0</v>
      </c>
      <c r="DM12">
        <v>1</v>
      </c>
      <c r="DN12">
        <v>0</v>
      </c>
      <c r="DO12">
        <v>0</v>
      </c>
      <c r="DP12">
        <v>0</v>
      </c>
      <c r="DQ12">
        <v>0</v>
      </c>
      <c r="DS12">
        <f t="shared" si="28"/>
        <v>4</v>
      </c>
      <c r="DT12">
        <f t="shared" si="73"/>
        <v>1</v>
      </c>
      <c r="DV12">
        <v>4</v>
      </c>
      <c r="DW12">
        <v>0</v>
      </c>
      <c r="DX12">
        <f t="shared" si="29"/>
        <v>0</v>
      </c>
      <c r="DY12">
        <v>0</v>
      </c>
      <c r="DZ12">
        <f t="shared" si="30"/>
        <v>0</v>
      </c>
      <c r="EA12">
        <f t="shared" si="31"/>
        <v>268.8</v>
      </c>
      <c r="EB12">
        <f t="shared" si="32"/>
        <v>85.05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f t="shared" si="33"/>
        <v>0</v>
      </c>
      <c r="EJ12">
        <f t="shared" si="34"/>
        <v>2.5</v>
      </c>
      <c r="EK12">
        <f t="shared" si="35"/>
        <v>2.5</v>
      </c>
      <c r="EL12">
        <f t="shared" si="36"/>
        <v>0</v>
      </c>
      <c r="EM12">
        <f t="shared" si="37"/>
        <v>0</v>
      </c>
      <c r="EN12">
        <f t="shared" si="38"/>
        <v>0</v>
      </c>
      <c r="EO12">
        <f t="shared" si="39"/>
        <v>0</v>
      </c>
      <c r="EP12">
        <f t="shared" si="40"/>
        <v>0</v>
      </c>
      <c r="EQ12">
        <f t="shared" si="41"/>
        <v>0</v>
      </c>
      <c r="ES12">
        <f t="shared" si="42"/>
        <v>358.85</v>
      </c>
      <c r="EU12">
        <v>4</v>
      </c>
      <c r="EV12">
        <v>0</v>
      </c>
      <c r="EW12">
        <f t="shared" si="43"/>
        <v>0</v>
      </c>
      <c r="EX12">
        <v>0</v>
      </c>
      <c r="EY12">
        <f t="shared" si="44"/>
        <v>0</v>
      </c>
      <c r="EZ12">
        <f t="shared" si="45"/>
        <v>317.52</v>
      </c>
      <c r="FA12">
        <f t="shared" si="46"/>
        <v>72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f t="shared" si="47"/>
        <v>2.5</v>
      </c>
      <c r="FI12">
        <f t="shared" si="48"/>
        <v>0</v>
      </c>
      <c r="FJ12">
        <f t="shared" si="49"/>
        <v>0</v>
      </c>
      <c r="FK12">
        <f t="shared" si="50"/>
        <v>0</v>
      </c>
      <c r="FL12">
        <f t="shared" si="51"/>
        <v>2.5</v>
      </c>
      <c r="FM12">
        <f t="shared" si="52"/>
        <v>0</v>
      </c>
      <c r="FN12">
        <f t="shared" si="53"/>
        <v>0</v>
      </c>
      <c r="FO12">
        <f t="shared" si="54"/>
        <v>0</v>
      </c>
      <c r="FP12">
        <f t="shared" si="55"/>
        <v>0</v>
      </c>
      <c r="FR12">
        <f t="shared" si="56"/>
        <v>394.52</v>
      </c>
      <c r="FS12">
        <f t="shared" si="74"/>
        <v>2.5</v>
      </c>
      <c r="FU12">
        <v>4</v>
      </c>
      <c r="FV12">
        <v>0</v>
      </c>
      <c r="FW12">
        <f t="shared" si="57"/>
        <v>0</v>
      </c>
      <c r="FX12">
        <v>0</v>
      </c>
      <c r="FY12">
        <f t="shared" si="58"/>
        <v>0</v>
      </c>
      <c r="FZ12">
        <f t="shared" si="59"/>
        <v>317.52</v>
      </c>
      <c r="GA12">
        <f t="shared" si="60"/>
        <v>72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f t="shared" si="61"/>
        <v>2.5</v>
      </c>
      <c r="GI12">
        <f t="shared" si="62"/>
        <v>0</v>
      </c>
      <c r="GJ12">
        <f t="shared" si="63"/>
        <v>0</v>
      </c>
      <c r="GK12">
        <f t="shared" si="64"/>
        <v>0</v>
      </c>
      <c r="GL12">
        <f t="shared" si="65"/>
        <v>2.5</v>
      </c>
      <c r="GM12">
        <f t="shared" si="66"/>
        <v>0</v>
      </c>
      <c r="GN12">
        <f t="shared" si="67"/>
        <v>0</v>
      </c>
      <c r="GO12">
        <f t="shared" si="68"/>
        <v>0</v>
      </c>
      <c r="GP12">
        <f t="shared" si="69"/>
        <v>0</v>
      </c>
      <c r="GR12">
        <f t="shared" si="70"/>
        <v>394.52</v>
      </c>
      <c r="GS12">
        <f t="shared" si="75"/>
        <v>2.5</v>
      </c>
    </row>
    <row r="13" spans="1:201" x14ac:dyDescent="0.15">
      <c r="A13" s="26">
        <v>9</v>
      </c>
      <c r="B13" s="26">
        <f t="shared" si="2"/>
        <v>0</v>
      </c>
      <c r="C13" s="26">
        <f>ROUND(IF($AG13="战士",VLOOKUP($AH13,$DV:$ER,DX$1,FALSE),IF($AG13="幻术师",VLOOKUP($AH13,$EU:$FQ,EW$1,FALSE),IF($AG13="刺客",VLOOKUP($AH13,$FU:$GQ,FW$1,FALSE),"无该职业")))/VLOOKUP(AF13,角色间职业划分!P:AP,20,FALSE),0)</f>
        <v>0</v>
      </c>
      <c r="D13" s="26">
        <f t="shared" si="3"/>
        <v>0</v>
      </c>
      <c r="E13" s="26">
        <f>ROUND(IF($AG13="战士",VLOOKUP($AH13,$DV:$ER,DZ$1,FALSE),IF($AG13="幻术师",VLOOKUP($AH13,$EU:$FQ,EY$1,FALSE),IF($AG13="刺客",VLOOKUP($AH13,$FU:$GQ,FY$1,FALSE),"无该职业")))*VLOOKUP($AF13,角色间职业划分!$P:$AP,26,FALSE)*VLOOKUP($AF13,角色间职业划分!$P:$AP,13,FALSE)/角色间职业划分!$AB$9,0)</f>
        <v>124</v>
      </c>
      <c r="F13" s="26">
        <f>ROUND(IF($AG13="战士",VLOOKUP($AH13,$DV:$ER,EA$1,FALSE),IF($AG13="幻术师",VLOOKUP($AH13,$EU:$FQ,EZ$1,FALSE),IF($AG13="刺客",VLOOKUP($AH13,$FU:$GQ,FZ$1,FALSE),"无该职业")))*VLOOKUP($AF13,角色间职业划分!$P:$AP,8,FALSE)/角色间职业划分!$W$9,0)</f>
        <v>708</v>
      </c>
      <c r="G13" s="26">
        <f>ROUND(IF($AG13="战士",VLOOKUP($AH13,$DV:$ER,EB$1,FALSE),IF($AG13="幻术师",VLOOKUP($AH13,$EU:$FQ,FA$1,FALSE),IF($AG13="刺客",VLOOKUP($AH13,$FU:$GQ,GA$1,FALSE),"无该职业")))*VLOOKUP($AF13,角色间职业划分!$P:$AP,13,FALSE)/角色间职业划分!$AB$9,0)</f>
        <v>241</v>
      </c>
      <c r="H13" s="26">
        <f t="shared" si="4"/>
        <v>0</v>
      </c>
      <c r="I13" s="26">
        <f t="shared" si="5"/>
        <v>0</v>
      </c>
      <c r="J13" s="26">
        <f t="shared" si="6"/>
        <v>0</v>
      </c>
      <c r="K13" s="26">
        <f t="shared" si="7"/>
        <v>0</v>
      </c>
      <c r="L13" s="26">
        <f t="shared" si="8"/>
        <v>0</v>
      </c>
      <c r="M13" s="26">
        <f t="shared" si="9"/>
        <v>0</v>
      </c>
      <c r="N13" s="26">
        <f t="shared" si="10"/>
        <v>0</v>
      </c>
      <c r="O13" s="26">
        <f t="shared" si="11"/>
        <v>2.5</v>
      </c>
      <c r="P13" s="26">
        <f t="shared" si="12"/>
        <v>2.5</v>
      </c>
      <c r="Q13" s="26">
        <f t="shared" si="13"/>
        <v>2.5</v>
      </c>
      <c r="R13" s="26">
        <f t="shared" si="14"/>
        <v>0</v>
      </c>
      <c r="S13" s="26">
        <f t="shared" si="15"/>
        <v>0</v>
      </c>
      <c r="T13" s="26">
        <f t="shared" si="16"/>
        <v>0</v>
      </c>
      <c r="U13" s="26">
        <f t="shared" si="17"/>
        <v>0</v>
      </c>
      <c r="V13" s="26">
        <f t="shared" si="18"/>
        <v>0</v>
      </c>
      <c r="W13" s="26">
        <f>VLOOKUP(AF13,角色间职业划分!L:M,2,FALSE)</f>
        <v>1</v>
      </c>
      <c r="X13" s="26">
        <f t="shared" si="19"/>
        <v>8</v>
      </c>
      <c r="Y13" s="26">
        <v>0</v>
      </c>
      <c r="Z13" s="26">
        <v>0</v>
      </c>
      <c r="AA13" s="26">
        <v>0</v>
      </c>
      <c r="AB13" s="26">
        <f t="shared" si="20"/>
        <v>0</v>
      </c>
      <c r="AC13" s="1">
        <f t="shared" si="1"/>
        <v>184</v>
      </c>
      <c r="AD13" s="51"/>
      <c r="AE13" s="1"/>
      <c r="AF13">
        <f t="shared" si="21"/>
        <v>1</v>
      </c>
      <c r="AG13" s="26" t="str">
        <f>VLOOKUP(AF13,角色间职业划分!P:R,3,FALSE)</f>
        <v>战士</v>
      </c>
      <c r="AH13" s="26">
        <f t="shared" si="22"/>
        <v>8</v>
      </c>
      <c r="AK13" s="1"/>
      <c r="AL13" s="26"/>
      <c r="AO13" s="45">
        <v>3</v>
      </c>
      <c r="AP13">
        <v>5</v>
      </c>
      <c r="AQ13">
        <f t="shared" si="71"/>
        <v>17</v>
      </c>
      <c r="AR13">
        <f>_xlfn.IFNA(VLOOKUP(AQ13,角色属性总表!BO:BQ,2,FALSE),0)</f>
        <v>163.35</v>
      </c>
      <c r="AS13">
        <f>_xlfn.IFNA(VLOOKUP(AQ13,角色属性总表!BO:BQ,3,FALSE),0)</f>
        <v>609.84</v>
      </c>
      <c r="AT13">
        <f>_xlfn.IFNA(VLOOKUP(AQ13,角色属性总表!Y:AE,6,FALSE),0)</f>
        <v>64</v>
      </c>
      <c r="AU13" s="26">
        <v>0</v>
      </c>
      <c r="AW13">
        <v>5</v>
      </c>
      <c r="AX13">
        <v>0</v>
      </c>
      <c r="AY13">
        <v>0</v>
      </c>
      <c r="AZ13">
        <v>0</v>
      </c>
      <c r="BA13">
        <v>0</v>
      </c>
      <c r="BB13">
        <v>2</v>
      </c>
      <c r="BC13">
        <v>1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1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T13">
        <f t="shared" si="26"/>
        <v>5</v>
      </c>
      <c r="BV13">
        <v>5</v>
      </c>
      <c r="BW13">
        <v>0</v>
      </c>
      <c r="BX13">
        <v>0</v>
      </c>
      <c r="BY13">
        <v>0</v>
      </c>
      <c r="BZ13">
        <v>0</v>
      </c>
      <c r="CA13">
        <v>1</v>
      </c>
      <c r="CB13">
        <v>2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1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0</v>
      </c>
      <c r="CS13">
        <f t="shared" si="27"/>
        <v>5</v>
      </c>
      <c r="CT13">
        <f t="shared" si="72"/>
        <v>1</v>
      </c>
      <c r="CV13">
        <v>5</v>
      </c>
      <c r="CW13">
        <v>0</v>
      </c>
      <c r="CX13">
        <v>0</v>
      </c>
      <c r="CY13">
        <v>0</v>
      </c>
      <c r="CZ13">
        <v>0</v>
      </c>
      <c r="DA13">
        <v>1</v>
      </c>
      <c r="DB13">
        <v>2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1</v>
      </c>
      <c r="DJ13">
        <v>0</v>
      </c>
      <c r="DK13">
        <v>0</v>
      </c>
      <c r="DL13">
        <v>0</v>
      </c>
      <c r="DM13">
        <v>1</v>
      </c>
      <c r="DN13">
        <v>0</v>
      </c>
      <c r="DO13">
        <v>0</v>
      </c>
      <c r="DP13">
        <v>0</v>
      </c>
      <c r="DQ13">
        <v>0</v>
      </c>
      <c r="DS13">
        <f t="shared" si="28"/>
        <v>5</v>
      </c>
      <c r="DT13">
        <f t="shared" si="73"/>
        <v>1</v>
      </c>
      <c r="DV13">
        <v>5</v>
      </c>
      <c r="DW13">
        <v>0</v>
      </c>
      <c r="DX13">
        <f t="shared" si="29"/>
        <v>0</v>
      </c>
      <c r="DY13">
        <v>0</v>
      </c>
      <c r="DZ13">
        <f t="shared" si="30"/>
        <v>0</v>
      </c>
      <c r="EA13">
        <f t="shared" si="31"/>
        <v>609.84</v>
      </c>
      <c r="EB13">
        <f t="shared" si="32"/>
        <v>85.05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f t="shared" si="33"/>
        <v>0</v>
      </c>
      <c r="EJ13">
        <f t="shared" si="34"/>
        <v>2.5</v>
      </c>
      <c r="EK13">
        <f t="shared" si="35"/>
        <v>2.5</v>
      </c>
      <c r="EL13">
        <f t="shared" si="36"/>
        <v>0</v>
      </c>
      <c r="EM13">
        <f t="shared" si="37"/>
        <v>0</v>
      </c>
      <c r="EN13">
        <f t="shared" si="38"/>
        <v>0</v>
      </c>
      <c r="EO13">
        <f t="shared" si="39"/>
        <v>0</v>
      </c>
      <c r="EP13">
        <f t="shared" si="40"/>
        <v>0</v>
      </c>
      <c r="EQ13">
        <f t="shared" si="41"/>
        <v>0</v>
      </c>
      <c r="ES13">
        <f t="shared" si="42"/>
        <v>699.89</v>
      </c>
      <c r="EU13">
        <v>5</v>
      </c>
      <c r="EV13">
        <v>0</v>
      </c>
      <c r="EW13">
        <f t="shared" si="43"/>
        <v>0</v>
      </c>
      <c r="EX13">
        <v>0</v>
      </c>
      <c r="EY13">
        <f t="shared" si="44"/>
        <v>0</v>
      </c>
      <c r="EZ13">
        <f t="shared" si="45"/>
        <v>317.52</v>
      </c>
      <c r="FA13">
        <f t="shared" si="46"/>
        <v>163.35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f t="shared" si="47"/>
        <v>2.5</v>
      </c>
      <c r="FI13">
        <f t="shared" si="48"/>
        <v>0</v>
      </c>
      <c r="FJ13">
        <f t="shared" si="49"/>
        <v>0</v>
      </c>
      <c r="FK13">
        <f t="shared" si="50"/>
        <v>0</v>
      </c>
      <c r="FL13">
        <f t="shared" si="51"/>
        <v>2.5</v>
      </c>
      <c r="FM13">
        <f t="shared" si="52"/>
        <v>0</v>
      </c>
      <c r="FN13">
        <f t="shared" si="53"/>
        <v>0</v>
      </c>
      <c r="FO13">
        <f t="shared" si="54"/>
        <v>0</v>
      </c>
      <c r="FP13">
        <f t="shared" si="55"/>
        <v>0</v>
      </c>
      <c r="FR13">
        <f t="shared" si="56"/>
        <v>485.87</v>
      </c>
      <c r="FS13">
        <f t="shared" si="74"/>
        <v>91.350000000000023</v>
      </c>
      <c r="FU13">
        <v>5</v>
      </c>
      <c r="FV13">
        <v>0</v>
      </c>
      <c r="FW13">
        <f t="shared" si="57"/>
        <v>0</v>
      </c>
      <c r="FX13">
        <v>0</v>
      </c>
      <c r="FY13">
        <f t="shared" si="58"/>
        <v>0</v>
      </c>
      <c r="FZ13">
        <f t="shared" si="59"/>
        <v>317.52</v>
      </c>
      <c r="GA13">
        <f t="shared" si="60"/>
        <v>163.35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f t="shared" si="61"/>
        <v>2.5</v>
      </c>
      <c r="GI13">
        <f t="shared" si="62"/>
        <v>0</v>
      </c>
      <c r="GJ13">
        <f t="shared" si="63"/>
        <v>0</v>
      </c>
      <c r="GK13">
        <f t="shared" si="64"/>
        <v>0</v>
      </c>
      <c r="GL13">
        <f t="shared" si="65"/>
        <v>2.5</v>
      </c>
      <c r="GM13">
        <f t="shared" si="66"/>
        <v>0</v>
      </c>
      <c r="GN13">
        <f t="shared" si="67"/>
        <v>0</v>
      </c>
      <c r="GO13">
        <f t="shared" si="68"/>
        <v>0</v>
      </c>
      <c r="GP13">
        <f t="shared" si="69"/>
        <v>0</v>
      </c>
      <c r="GR13">
        <f t="shared" si="70"/>
        <v>485.87</v>
      </c>
      <c r="GS13">
        <f t="shared" si="75"/>
        <v>91.350000000000023</v>
      </c>
    </row>
    <row r="14" spans="1:201" x14ac:dyDescent="0.15">
      <c r="A14" s="26">
        <v>10</v>
      </c>
      <c r="B14" s="26">
        <f t="shared" si="2"/>
        <v>0</v>
      </c>
      <c r="C14" s="26">
        <f>ROUND(IF($AG14="战士",VLOOKUP($AH14,$DV:$ER,DX$1,FALSE),IF($AG14="幻术师",VLOOKUP($AH14,$EU:$FQ,EW$1,FALSE),IF($AG14="刺客",VLOOKUP($AH14,$FU:$GQ,FW$1,FALSE),"无该职业")))/VLOOKUP(AF14,角色间职业划分!P:AP,20,FALSE),0)</f>
        <v>0</v>
      </c>
      <c r="D14" s="26">
        <f t="shared" si="3"/>
        <v>0</v>
      </c>
      <c r="E14" s="26">
        <f>ROUND(IF($AG14="战士",VLOOKUP($AH14,$DV:$ER,DZ$1,FALSE),IF($AG14="幻术师",VLOOKUP($AH14,$EU:$FQ,EY$1,FALSE),IF($AG14="刺客",VLOOKUP($AH14,$FU:$GQ,FY$1,FALSE),"无该职业")))*VLOOKUP($AF14,角色间职业划分!$P:$AP,26,FALSE)*VLOOKUP($AF14,角色间职业划分!$P:$AP,13,FALSE)/角色间职业划分!$AB$9,0)</f>
        <v>124</v>
      </c>
      <c r="F14" s="26">
        <f>ROUND(IF($AG14="战士",VLOOKUP($AH14,$DV:$ER,EA$1,FALSE),IF($AG14="幻术师",VLOOKUP($AH14,$EU:$FQ,EZ$1,FALSE),IF($AG14="刺客",VLOOKUP($AH14,$FU:$GQ,FZ$1,FALSE),"无该职业")))*VLOOKUP($AF14,角色间职业划分!$P:$AP,8,FALSE)/角色间职业划分!$W$9,0)</f>
        <v>1960</v>
      </c>
      <c r="G14" s="26">
        <f>ROUND(IF($AG14="战士",VLOOKUP($AH14,$DV:$ER,EB$1,FALSE),IF($AG14="幻术师",VLOOKUP($AH14,$EU:$FQ,FA$1,FALSE),IF($AG14="刺客",VLOOKUP($AH14,$FU:$GQ,GA$1,FALSE),"无该职业")))*VLOOKUP($AF14,角色间职业划分!$P:$AP,13,FALSE)/角色间职业划分!$AB$9,0)</f>
        <v>241</v>
      </c>
      <c r="H14" s="26">
        <f t="shared" si="4"/>
        <v>0</v>
      </c>
      <c r="I14" s="26">
        <f t="shared" si="5"/>
        <v>0</v>
      </c>
      <c r="J14" s="26">
        <f t="shared" si="6"/>
        <v>0</v>
      </c>
      <c r="K14" s="26">
        <f t="shared" si="7"/>
        <v>0</v>
      </c>
      <c r="L14" s="26">
        <f t="shared" si="8"/>
        <v>0</v>
      </c>
      <c r="M14" s="26">
        <f t="shared" si="9"/>
        <v>0</v>
      </c>
      <c r="N14" s="26">
        <f t="shared" si="10"/>
        <v>0</v>
      </c>
      <c r="O14" s="26">
        <f t="shared" si="11"/>
        <v>2.5</v>
      </c>
      <c r="P14" s="26">
        <f t="shared" si="12"/>
        <v>2.5</v>
      </c>
      <c r="Q14" s="26">
        <f t="shared" si="13"/>
        <v>2.5</v>
      </c>
      <c r="R14" s="26">
        <f t="shared" si="14"/>
        <v>0</v>
      </c>
      <c r="S14" s="26">
        <f t="shared" si="15"/>
        <v>0</v>
      </c>
      <c r="T14" s="26">
        <f t="shared" si="16"/>
        <v>0</v>
      </c>
      <c r="U14" s="26">
        <f t="shared" si="17"/>
        <v>0</v>
      </c>
      <c r="V14" s="26">
        <f t="shared" si="18"/>
        <v>0</v>
      </c>
      <c r="W14" s="26">
        <f>VLOOKUP(AF14,角色间职业划分!L:M,2,FALSE)</f>
        <v>1</v>
      </c>
      <c r="X14" s="26">
        <f t="shared" si="19"/>
        <v>9</v>
      </c>
      <c r="Y14" s="26">
        <v>0</v>
      </c>
      <c r="Z14" s="26">
        <v>0</v>
      </c>
      <c r="AA14" s="26">
        <v>0</v>
      </c>
      <c r="AB14" s="26">
        <f t="shared" si="20"/>
        <v>0</v>
      </c>
      <c r="AC14" s="1">
        <f t="shared" si="1"/>
        <v>226</v>
      </c>
      <c r="AD14" s="51"/>
      <c r="AE14" s="1"/>
      <c r="AF14">
        <f t="shared" si="21"/>
        <v>1</v>
      </c>
      <c r="AG14" s="26" t="str">
        <f>VLOOKUP(AF14,角色间职业划分!P:R,3,FALSE)</f>
        <v>战士</v>
      </c>
      <c r="AH14" s="26">
        <f t="shared" si="22"/>
        <v>9</v>
      </c>
      <c r="AK14" s="1"/>
      <c r="AL14" s="26"/>
      <c r="AO14" s="45">
        <v>3</v>
      </c>
      <c r="AP14">
        <v>6</v>
      </c>
      <c r="AQ14">
        <f t="shared" si="71"/>
        <v>20</v>
      </c>
      <c r="AR14">
        <f>_xlfn.IFNA(VLOOKUP(AQ14,角色属性总表!BO:BQ,2,FALSE),0)</f>
        <v>202.5</v>
      </c>
      <c r="AS14">
        <f>_xlfn.IFNA(VLOOKUP(AQ14,角色属性总表!BO:BQ,3,FALSE),0)</f>
        <v>756</v>
      </c>
      <c r="AT14">
        <f>_xlfn.IFNA(VLOOKUP(AQ14,角色属性总表!Y:AE,6,FALSE),0)</f>
        <v>75.100000000000009</v>
      </c>
      <c r="AU14" s="26">
        <v>0</v>
      </c>
      <c r="AW14">
        <v>6</v>
      </c>
      <c r="AX14">
        <v>0</v>
      </c>
      <c r="AY14">
        <v>0</v>
      </c>
      <c r="AZ14">
        <v>0</v>
      </c>
      <c r="BA14">
        <v>0</v>
      </c>
      <c r="BB14">
        <v>2</v>
      </c>
      <c r="BC14">
        <v>1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1</v>
      </c>
      <c r="BM14">
        <v>1</v>
      </c>
      <c r="BN14">
        <v>0</v>
      </c>
      <c r="BO14">
        <v>0</v>
      </c>
      <c r="BP14">
        <v>0</v>
      </c>
      <c r="BQ14">
        <v>0</v>
      </c>
      <c r="BR14">
        <v>0</v>
      </c>
      <c r="BT14">
        <f t="shared" si="26"/>
        <v>6</v>
      </c>
      <c r="BV14">
        <v>6</v>
      </c>
      <c r="BW14">
        <v>0</v>
      </c>
      <c r="BX14">
        <v>0</v>
      </c>
      <c r="BY14">
        <v>0</v>
      </c>
      <c r="BZ14">
        <v>0</v>
      </c>
      <c r="CA14">
        <v>1</v>
      </c>
      <c r="CB14">
        <v>2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1</v>
      </c>
      <c r="CJ14">
        <v>0</v>
      </c>
      <c r="CK14">
        <v>0</v>
      </c>
      <c r="CL14">
        <v>1</v>
      </c>
      <c r="CM14">
        <v>1</v>
      </c>
      <c r="CN14">
        <v>0</v>
      </c>
      <c r="CO14">
        <v>0</v>
      </c>
      <c r="CP14">
        <v>0</v>
      </c>
      <c r="CQ14">
        <v>0</v>
      </c>
      <c r="CS14">
        <f t="shared" si="27"/>
        <v>6</v>
      </c>
      <c r="CT14">
        <f t="shared" si="72"/>
        <v>1</v>
      </c>
      <c r="CV14">
        <v>6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2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1</v>
      </c>
      <c r="DJ14">
        <v>0</v>
      </c>
      <c r="DK14">
        <v>0</v>
      </c>
      <c r="DL14">
        <v>1</v>
      </c>
      <c r="DM14">
        <v>1</v>
      </c>
      <c r="DN14">
        <v>0</v>
      </c>
      <c r="DO14">
        <v>0</v>
      </c>
      <c r="DP14">
        <v>0</v>
      </c>
      <c r="DQ14">
        <v>0</v>
      </c>
      <c r="DS14">
        <f t="shared" si="28"/>
        <v>6</v>
      </c>
      <c r="DT14">
        <f t="shared" si="73"/>
        <v>1</v>
      </c>
      <c r="DV14">
        <v>6</v>
      </c>
      <c r="DW14">
        <v>0</v>
      </c>
      <c r="DX14">
        <f t="shared" si="29"/>
        <v>0</v>
      </c>
      <c r="DY14">
        <v>0</v>
      </c>
      <c r="DZ14">
        <f t="shared" si="30"/>
        <v>0</v>
      </c>
      <c r="EA14">
        <f t="shared" si="31"/>
        <v>609.84</v>
      </c>
      <c r="EB14">
        <f t="shared" si="32"/>
        <v>85.05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f t="shared" si="33"/>
        <v>0</v>
      </c>
      <c r="EJ14">
        <f t="shared" si="34"/>
        <v>2.5</v>
      </c>
      <c r="EK14">
        <f t="shared" si="35"/>
        <v>2.5</v>
      </c>
      <c r="EL14">
        <f t="shared" si="36"/>
        <v>2.5</v>
      </c>
      <c r="EM14">
        <f t="shared" si="37"/>
        <v>0</v>
      </c>
      <c r="EN14">
        <f t="shared" si="38"/>
        <v>0</v>
      </c>
      <c r="EO14">
        <f t="shared" si="39"/>
        <v>0</v>
      </c>
      <c r="EP14">
        <f t="shared" si="40"/>
        <v>0</v>
      </c>
      <c r="EQ14">
        <f t="shared" si="41"/>
        <v>0</v>
      </c>
      <c r="ES14">
        <f t="shared" si="42"/>
        <v>702.39</v>
      </c>
      <c r="EU14">
        <v>6</v>
      </c>
      <c r="EV14">
        <v>0</v>
      </c>
      <c r="EW14">
        <f t="shared" si="43"/>
        <v>0</v>
      </c>
      <c r="EX14">
        <v>0</v>
      </c>
      <c r="EY14">
        <f t="shared" si="44"/>
        <v>0</v>
      </c>
      <c r="EZ14">
        <f t="shared" si="45"/>
        <v>317.52</v>
      </c>
      <c r="FA14">
        <f t="shared" si="46"/>
        <v>163.35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f t="shared" si="47"/>
        <v>2.5</v>
      </c>
      <c r="FI14">
        <f t="shared" si="48"/>
        <v>0</v>
      </c>
      <c r="FJ14">
        <f t="shared" si="49"/>
        <v>0</v>
      </c>
      <c r="FK14">
        <f t="shared" si="50"/>
        <v>2.5</v>
      </c>
      <c r="FL14">
        <f t="shared" si="51"/>
        <v>2.5</v>
      </c>
      <c r="FM14">
        <f t="shared" si="52"/>
        <v>0</v>
      </c>
      <c r="FN14">
        <f t="shared" si="53"/>
        <v>0</v>
      </c>
      <c r="FO14">
        <f t="shared" si="54"/>
        <v>0</v>
      </c>
      <c r="FP14">
        <f t="shared" si="55"/>
        <v>0</v>
      </c>
      <c r="FR14">
        <f t="shared" si="56"/>
        <v>488.37</v>
      </c>
      <c r="FS14">
        <f t="shared" si="74"/>
        <v>2.5</v>
      </c>
      <c r="FU14">
        <v>6</v>
      </c>
      <c r="FV14">
        <v>0</v>
      </c>
      <c r="FW14">
        <f t="shared" si="57"/>
        <v>0</v>
      </c>
      <c r="FX14">
        <v>0</v>
      </c>
      <c r="FY14">
        <f t="shared" si="58"/>
        <v>0</v>
      </c>
      <c r="FZ14">
        <f t="shared" si="59"/>
        <v>317.52</v>
      </c>
      <c r="GA14">
        <f t="shared" si="60"/>
        <v>163.35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f t="shared" si="61"/>
        <v>2.5</v>
      </c>
      <c r="GI14">
        <f t="shared" si="62"/>
        <v>0</v>
      </c>
      <c r="GJ14">
        <f t="shared" si="63"/>
        <v>0</v>
      </c>
      <c r="GK14">
        <f t="shared" si="64"/>
        <v>2.5</v>
      </c>
      <c r="GL14">
        <f t="shared" si="65"/>
        <v>2.5</v>
      </c>
      <c r="GM14">
        <f t="shared" si="66"/>
        <v>0</v>
      </c>
      <c r="GN14">
        <f t="shared" si="67"/>
        <v>0</v>
      </c>
      <c r="GO14">
        <f t="shared" si="68"/>
        <v>0</v>
      </c>
      <c r="GP14">
        <f t="shared" si="69"/>
        <v>0</v>
      </c>
      <c r="GR14">
        <f t="shared" si="70"/>
        <v>488.37</v>
      </c>
      <c r="GS14">
        <f t="shared" si="75"/>
        <v>2.5</v>
      </c>
    </row>
    <row r="15" spans="1:201" x14ac:dyDescent="0.15">
      <c r="A15" s="26">
        <v>11</v>
      </c>
      <c r="B15" s="26">
        <f t="shared" si="2"/>
        <v>0</v>
      </c>
      <c r="C15" s="26">
        <f>ROUND(IF($AG15="战士",VLOOKUP($AH15,$DV:$ER,DX$1,FALSE),IF($AG15="幻术师",VLOOKUP($AH15,$EU:$FQ,EW$1,FALSE),IF($AG15="刺客",VLOOKUP($AH15,$FU:$GQ,FW$1,FALSE),"无该职业")))/VLOOKUP(AF15,角色间职业划分!P:AP,20,FALSE),0)</f>
        <v>13</v>
      </c>
      <c r="D15" s="26">
        <f t="shared" si="3"/>
        <v>0</v>
      </c>
      <c r="E15" s="26">
        <f>ROUND(IF($AG15="战士",VLOOKUP($AH15,$DV:$ER,DZ$1,FALSE),IF($AG15="幻术师",VLOOKUP($AH15,$EU:$FQ,EY$1,FALSE),IF($AG15="刺客",VLOOKUP($AH15,$FU:$GQ,FY$1,FALSE),"无该职业")))*VLOOKUP($AF15,角色间职业划分!$P:$AP,26,FALSE)*VLOOKUP($AF15,角色间职业划分!$P:$AP,13,FALSE)/角色间职业划分!$AB$9,0)</f>
        <v>124</v>
      </c>
      <c r="F15" s="26">
        <f>ROUND(IF($AG15="战士",VLOOKUP($AH15,$DV:$ER,EA$1,FALSE),IF($AG15="幻术师",VLOOKUP($AH15,$EU:$FQ,EZ$1,FALSE),IF($AG15="刺客",VLOOKUP($AH15,$FU:$GQ,FZ$1,FALSE),"无该职业")))*VLOOKUP($AF15,角色间职业划分!$P:$AP,8,FALSE)/角色间职业划分!$W$9,0)</f>
        <v>1960</v>
      </c>
      <c r="G15" s="26">
        <f>ROUND(IF($AG15="战士",VLOOKUP($AH15,$DV:$ER,EB$1,FALSE),IF($AG15="幻术师",VLOOKUP($AH15,$EU:$FQ,FA$1,FALSE),IF($AG15="刺客",VLOOKUP($AH15,$FU:$GQ,GA$1,FALSE),"无该职业")))*VLOOKUP($AF15,角色间职业划分!$P:$AP,13,FALSE)/角色间职业划分!$AB$9,0)</f>
        <v>241</v>
      </c>
      <c r="H15" s="26">
        <f t="shared" si="4"/>
        <v>0</v>
      </c>
      <c r="I15" s="26">
        <f t="shared" si="5"/>
        <v>0</v>
      </c>
      <c r="J15" s="26">
        <f t="shared" si="6"/>
        <v>0</v>
      </c>
      <c r="K15" s="26">
        <f t="shared" si="7"/>
        <v>0</v>
      </c>
      <c r="L15" s="26">
        <f t="shared" si="8"/>
        <v>0</v>
      </c>
      <c r="M15" s="26">
        <f t="shared" si="9"/>
        <v>0</v>
      </c>
      <c r="N15" s="26">
        <f t="shared" si="10"/>
        <v>0</v>
      </c>
      <c r="O15" s="26">
        <f t="shared" si="11"/>
        <v>2.5</v>
      </c>
      <c r="P15" s="26">
        <f t="shared" si="12"/>
        <v>2.5</v>
      </c>
      <c r="Q15" s="26">
        <f t="shared" si="13"/>
        <v>2.5</v>
      </c>
      <c r="R15" s="26">
        <f t="shared" si="14"/>
        <v>0</v>
      </c>
      <c r="S15" s="26">
        <f t="shared" si="15"/>
        <v>0</v>
      </c>
      <c r="T15" s="26">
        <f t="shared" si="16"/>
        <v>0</v>
      </c>
      <c r="U15" s="26">
        <f t="shared" si="17"/>
        <v>0</v>
      </c>
      <c r="V15" s="26">
        <f t="shared" si="18"/>
        <v>0</v>
      </c>
      <c r="W15" s="26">
        <f>VLOOKUP(AF15,角色间职业划分!L:M,2,FALSE)</f>
        <v>1</v>
      </c>
      <c r="X15" s="26">
        <f t="shared" si="19"/>
        <v>10</v>
      </c>
      <c r="Y15" s="26">
        <v>0</v>
      </c>
      <c r="Z15" s="26">
        <v>0</v>
      </c>
      <c r="AA15" s="26">
        <v>0</v>
      </c>
      <c r="AB15" s="26">
        <f t="shared" si="20"/>
        <v>5</v>
      </c>
      <c r="AC15" s="1">
        <f t="shared" si="1"/>
        <v>270</v>
      </c>
      <c r="AD15" s="51"/>
      <c r="AE15" s="1"/>
      <c r="AF15">
        <f t="shared" si="21"/>
        <v>1</v>
      </c>
      <c r="AG15" s="26" t="str">
        <f>VLOOKUP(AF15,角色间职业划分!P:R,3,FALSE)</f>
        <v>战士</v>
      </c>
      <c r="AH15" s="26">
        <f t="shared" si="22"/>
        <v>10</v>
      </c>
      <c r="AK15" s="1"/>
      <c r="AL15" s="26"/>
      <c r="AO15" s="45">
        <v>3</v>
      </c>
      <c r="AP15">
        <v>7</v>
      </c>
      <c r="AQ15">
        <f t="shared" si="71"/>
        <v>23</v>
      </c>
      <c r="AR15">
        <f>_xlfn.IFNA(VLOOKUP(AQ15,角色属性总表!BO:BQ,2,FALSE),0)</f>
        <v>285.75</v>
      </c>
      <c r="AS15">
        <f>_xlfn.IFNA(VLOOKUP(AQ15,角色属性总表!BO:BQ,3,FALSE),0)</f>
        <v>1066.8</v>
      </c>
      <c r="AT15">
        <f>_xlfn.IFNA(VLOOKUP(AQ15,角色属性总表!Y:AE,6,FALSE),0)</f>
        <v>87.100000000000009</v>
      </c>
      <c r="AU15" s="26">
        <v>0</v>
      </c>
      <c r="AW15">
        <v>7</v>
      </c>
      <c r="AX15">
        <v>0</v>
      </c>
      <c r="AY15">
        <v>0</v>
      </c>
      <c r="AZ15">
        <v>0</v>
      </c>
      <c r="BA15">
        <v>0</v>
      </c>
      <c r="BB15">
        <v>2</v>
      </c>
      <c r="BC15">
        <v>2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1</v>
      </c>
      <c r="BM15">
        <v>1</v>
      </c>
      <c r="BN15">
        <v>0</v>
      </c>
      <c r="BO15">
        <v>0</v>
      </c>
      <c r="BP15">
        <v>0</v>
      </c>
      <c r="BQ15">
        <v>0</v>
      </c>
      <c r="BR15">
        <v>0</v>
      </c>
      <c r="BT15">
        <f t="shared" si="26"/>
        <v>7</v>
      </c>
      <c r="BV15">
        <v>7</v>
      </c>
      <c r="BW15">
        <v>0</v>
      </c>
      <c r="BX15">
        <v>0</v>
      </c>
      <c r="BY15">
        <v>0</v>
      </c>
      <c r="BZ15">
        <v>0</v>
      </c>
      <c r="CA15">
        <v>2</v>
      </c>
      <c r="CB15">
        <v>2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1</v>
      </c>
      <c r="CJ15">
        <v>0</v>
      </c>
      <c r="CK15">
        <v>0</v>
      </c>
      <c r="CL15">
        <v>1</v>
      </c>
      <c r="CM15">
        <v>1</v>
      </c>
      <c r="CN15">
        <v>0</v>
      </c>
      <c r="CO15">
        <v>0</v>
      </c>
      <c r="CP15">
        <v>0</v>
      </c>
      <c r="CQ15">
        <v>0</v>
      </c>
      <c r="CS15">
        <f t="shared" si="27"/>
        <v>7</v>
      </c>
      <c r="CT15">
        <f t="shared" si="72"/>
        <v>1</v>
      </c>
      <c r="CV15">
        <v>7</v>
      </c>
      <c r="CW15">
        <v>0</v>
      </c>
      <c r="CX15">
        <v>0</v>
      </c>
      <c r="CY15">
        <v>0</v>
      </c>
      <c r="CZ15">
        <v>0</v>
      </c>
      <c r="DA15">
        <v>2</v>
      </c>
      <c r="DB15">
        <v>2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0</v>
      </c>
      <c r="DK15">
        <v>0</v>
      </c>
      <c r="DL15">
        <v>1</v>
      </c>
      <c r="DM15">
        <v>1</v>
      </c>
      <c r="DN15">
        <v>0</v>
      </c>
      <c r="DO15">
        <v>0</v>
      </c>
      <c r="DP15">
        <v>0</v>
      </c>
      <c r="DQ15">
        <v>0</v>
      </c>
      <c r="DS15">
        <f t="shared" si="28"/>
        <v>7</v>
      </c>
      <c r="DT15">
        <f t="shared" si="73"/>
        <v>1</v>
      </c>
      <c r="DV15">
        <v>7</v>
      </c>
      <c r="DW15">
        <v>0</v>
      </c>
      <c r="DX15">
        <f t="shared" si="29"/>
        <v>0</v>
      </c>
      <c r="DY15">
        <v>0</v>
      </c>
      <c r="DZ15">
        <f t="shared" si="30"/>
        <v>0</v>
      </c>
      <c r="EA15">
        <f t="shared" si="31"/>
        <v>609.84</v>
      </c>
      <c r="EB15">
        <f t="shared" si="32"/>
        <v>285.75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f t="shared" si="33"/>
        <v>0</v>
      </c>
      <c r="EJ15">
        <f t="shared" si="34"/>
        <v>2.5</v>
      </c>
      <c r="EK15">
        <f t="shared" si="35"/>
        <v>2.5</v>
      </c>
      <c r="EL15">
        <f t="shared" si="36"/>
        <v>2.5</v>
      </c>
      <c r="EM15">
        <f t="shared" si="37"/>
        <v>0</v>
      </c>
      <c r="EN15">
        <f t="shared" si="38"/>
        <v>0</v>
      </c>
      <c r="EO15">
        <f t="shared" si="39"/>
        <v>0</v>
      </c>
      <c r="EP15">
        <f t="shared" si="40"/>
        <v>0</v>
      </c>
      <c r="EQ15">
        <f t="shared" si="41"/>
        <v>0</v>
      </c>
      <c r="ES15">
        <f t="shared" si="42"/>
        <v>903.09</v>
      </c>
      <c r="EU15">
        <v>7</v>
      </c>
      <c r="EV15">
        <v>0</v>
      </c>
      <c r="EW15">
        <f t="shared" si="43"/>
        <v>0</v>
      </c>
      <c r="EX15">
        <v>0</v>
      </c>
      <c r="EY15">
        <f t="shared" si="44"/>
        <v>0</v>
      </c>
      <c r="EZ15">
        <f t="shared" si="45"/>
        <v>1066.8</v>
      </c>
      <c r="FA15">
        <f t="shared" si="46"/>
        <v>163.35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f t="shared" si="47"/>
        <v>2.5</v>
      </c>
      <c r="FI15">
        <f t="shared" si="48"/>
        <v>0</v>
      </c>
      <c r="FJ15">
        <f t="shared" si="49"/>
        <v>0</v>
      </c>
      <c r="FK15">
        <f t="shared" si="50"/>
        <v>2.5</v>
      </c>
      <c r="FL15">
        <f t="shared" si="51"/>
        <v>2.5</v>
      </c>
      <c r="FM15">
        <f t="shared" si="52"/>
        <v>0</v>
      </c>
      <c r="FN15">
        <f t="shared" si="53"/>
        <v>0</v>
      </c>
      <c r="FO15">
        <f t="shared" si="54"/>
        <v>0</v>
      </c>
      <c r="FP15">
        <f t="shared" si="55"/>
        <v>0</v>
      </c>
      <c r="FR15">
        <f t="shared" si="56"/>
        <v>1237.6499999999999</v>
      </c>
      <c r="FS15">
        <f t="shared" si="74"/>
        <v>749.27999999999986</v>
      </c>
      <c r="FU15">
        <v>7</v>
      </c>
      <c r="FV15">
        <v>0</v>
      </c>
      <c r="FW15">
        <f t="shared" si="57"/>
        <v>0</v>
      </c>
      <c r="FX15">
        <v>0</v>
      </c>
      <c r="FY15">
        <f t="shared" si="58"/>
        <v>0</v>
      </c>
      <c r="FZ15">
        <f t="shared" si="59"/>
        <v>1066.8</v>
      </c>
      <c r="GA15">
        <f t="shared" si="60"/>
        <v>163.35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f t="shared" si="61"/>
        <v>2.5</v>
      </c>
      <c r="GI15">
        <f t="shared" si="62"/>
        <v>0</v>
      </c>
      <c r="GJ15">
        <f t="shared" si="63"/>
        <v>0</v>
      </c>
      <c r="GK15">
        <f t="shared" si="64"/>
        <v>2.5</v>
      </c>
      <c r="GL15">
        <f t="shared" si="65"/>
        <v>2.5</v>
      </c>
      <c r="GM15">
        <f t="shared" si="66"/>
        <v>0</v>
      </c>
      <c r="GN15">
        <f t="shared" si="67"/>
        <v>0</v>
      </c>
      <c r="GO15">
        <f t="shared" si="68"/>
        <v>0</v>
      </c>
      <c r="GP15">
        <f t="shared" si="69"/>
        <v>0</v>
      </c>
      <c r="GR15">
        <f t="shared" si="70"/>
        <v>1237.6499999999999</v>
      </c>
      <c r="GS15">
        <f t="shared" si="75"/>
        <v>749.27999999999986</v>
      </c>
    </row>
    <row r="16" spans="1:201" x14ac:dyDescent="0.15">
      <c r="A16" s="26">
        <v>12</v>
      </c>
      <c r="B16" s="26">
        <f t="shared" si="2"/>
        <v>0</v>
      </c>
      <c r="C16" s="26">
        <f>ROUND(IF($AG16="战士",VLOOKUP($AH16,$DV:$ER,DX$1,FALSE),IF($AG16="幻术师",VLOOKUP($AH16,$EU:$FQ,EW$1,FALSE),IF($AG16="刺客",VLOOKUP($AH16,$FU:$GQ,FW$1,FALSE),"无该职业")))/VLOOKUP(AF16,角色间职业划分!P:AP,20,FALSE),0)</f>
        <v>13</v>
      </c>
      <c r="D16" s="26">
        <f t="shared" si="3"/>
        <v>0</v>
      </c>
      <c r="E16" s="26">
        <f>ROUND(IF($AG16="战士",VLOOKUP($AH16,$DV:$ER,DZ$1,FALSE),IF($AG16="幻术师",VLOOKUP($AH16,$EU:$FQ,EY$1,FALSE),IF($AG16="刺客",VLOOKUP($AH16,$FU:$GQ,FY$1,FALSE),"无该职业")))*VLOOKUP($AF16,角色间职业划分!$P:$AP,26,FALSE)*VLOOKUP($AF16,角色间职业划分!$P:$AP,13,FALSE)/角色间职业划分!$AB$9,0)</f>
        <v>124</v>
      </c>
      <c r="F16" s="26">
        <f>ROUND(IF($AG16="战士",VLOOKUP($AH16,$DV:$ER,EA$1,FALSE),IF($AG16="幻术师",VLOOKUP($AH16,$EU:$FQ,EZ$1,FALSE),IF($AG16="刺客",VLOOKUP($AH16,$FU:$GQ,FZ$1,FALSE),"无该职业")))*VLOOKUP($AF16,角色间职业划分!$P:$AP,8,FALSE)/角色间职业划分!$W$9,0)</f>
        <v>1960</v>
      </c>
      <c r="G16" s="26">
        <f>ROUND(IF($AG16="战士",VLOOKUP($AH16,$DV:$ER,EB$1,FALSE),IF($AG16="幻术师",VLOOKUP($AH16,$EU:$FQ,FA$1,FALSE),IF($AG16="刺客",VLOOKUP($AH16,$FU:$GQ,GA$1,FALSE),"无该职业")))*VLOOKUP($AF16,角色间职业划分!$P:$AP,13,FALSE)/角色间职业划分!$AB$9,0)</f>
        <v>505</v>
      </c>
      <c r="H16" s="26">
        <f t="shared" si="4"/>
        <v>0</v>
      </c>
      <c r="I16" s="26">
        <f t="shared" si="5"/>
        <v>0</v>
      </c>
      <c r="J16" s="26">
        <f t="shared" si="6"/>
        <v>0</v>
      </c>
      <c r="K16" s="26">
        <f t="shared" si="7"/>
        <v>0</v>
      </c>
      <c r="L16" s="26">
        <f t="shared" si="8"/>
        <v>0</v>
      </c>
      <c r="M16" s="26">
        <f t="shared" si="9"/>
        <v>0</v>
      </c>
      <c r="N16" s="26">
        <f t="shared" si="10"/>
        <v>0</v>
      </c>
      <c r="O16" s="26">
        <f t="shared" si="11"/>
        <v>2.5</v>
      </c>
      <c r="P16" s="26">
        <f t="shared" si="12"/>
        <v>2.5</v>
      </c>
      <c r="Q16" s="26">
        <f t="shared" si="13"/>
        <v>2.5</v>
      </c>
      <c r="R16" s="26">
        <f t="shared" si="14"/>
        <v>0</v>
      </c>
      <c r="S16" s="26">
        <f t="shared" si="15"/>
        <v>0</v>
      </c>
      <c r="T16" s="26">
        <f t="shared" si="16"/>
        <v>0</v>
      </c>
      <c r="U16" s="26">
        <f t="shared" si="17"/>
        <v>0</v>
      </c>
      <c r="V16" s="26">
        <f t="shared" si="18"/>
        <v>0</v>
      </c>
      <c r="W16" s="26">
        <f>VLOOKUP(AF16,角色间职业划分!L:M,2,FALSE)</f>
        <v>1</v>
      </c>
      <c r="X16" s="26">
        <f t="shared" si="19"/>
        <v>11</v>
      </c>
      <c r="Y16" s="26">
        <v>0</v>
      </c>
      <c r="Z16" s="26">
        <v>0</v>
      </c>
      <c r="AA16" s="26">
        <v>0</v>
      </c>
      <c r="AB16" s="26">
        <f t="shared" si="20"/>
        <v>5</v>
      </c>
      <c r="AC16" s="1">
        <f t="shared" si="1"/>
        <v>300</v>
      </c>
      <c r="AD16" s="51"/>
      <c r="AE16" s="1"/>
      <c r="AF16">
        <f t="shared" si="21"/>
        <v>1</v>
      </c>
      <c r="AG16" s="26" t="str">
        <f>VLOOKUP(AF16,角色间职业划分!P:R,3,FALSE)</f>
        <v>战士</v>
      </c>
      <c r="AH16" s="26">
        <f t="shared" si="22"/>
        <v>11</v>
      </c>
      <c r="AK16" s="1"/>
      <c r="AL16" s="26"/>
      <c r="AO16" s="45">
        <v>3</v>
      </c>
      <c r="AP16">
        <v>8</v>
      </c>
      <c r="AQ16">
        <f t="shared" si="71"/>
        <v>26</v>
      </c>
      <c r="AR16">
        <f>_xlfn.IFNA(VLOOKUP(AQ16,角色属性总表!BO:BQ,2,FALSE),0)</f>
        <v>368.99999999999994</v>
      </c>
      <c r="AS16">
        <f>_xlfn.IFNA(VLOOKUP(AQ16,角色属性总表!BO:BQ,3,FALSE),0)</f>
        <v>1377.6</v>
      </c>
      <c r="AT16">
        <f>_xlfn.IFNA(VLOOKUP(AQ16,角色属性总表!Y:AE,6,FALSE),0)</f>
        <v>100</v>
      </c>
      <c r="AU16" s="26">
        <v>0</v>
      </c>
      <c r="AW16">
        <v>8</v>
      </c>
      <c r="AX16">
        <v>0</v>
      </c>
      <c r="AY16">
        <v>0</v>
      </c>
      <c r="AZ16">
        <v>0</v>
      </c>
      <c r="BA16">
        <v>1</v>
      </c>
      <c r="BB16">
        <v>2</v>
      </c>
      <c r="BC16">
        <v>2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1</v>
      </c>
      <c r="BL16">
        <v>1</v>
      </c>
      <c r="BM16">
        <v>1</v>
      </c>
      <c r="BN16">
        <v>0</v>
      </c>
      <c r="BO16">
        <v>0</v>
      </c>
      <c r="BP16">
        <v>0</v>
      </c>
      <c r="BQ16">
        <v>0</v>
      </c>
      <c r="BR16">
        <v>0</v>
      </c>
      <c r="BT16">
        <f t="shared" si="26"/>
        <v>8</v>
      </c>
      <c r="BV16">
        <v>8</v>
      </c>
      <c r="BW16">
        <v>0</v>
      </c>
      <c r="BX16">
        <v>0</v>
      </c>
      <c r="BY16">
        <v>0</v>
      </c>
      <c r="BZ16">
        <v>1</v>
      </c>
      <c r="CA16">
        <v>2</v>
      </c>
      <c r="CB16">
        <v>2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0</v>
      </c>
      <c r="CL16">
        <v>1</v>
      </c>
      <c r="CM16">
        <v>1</v>
      </c>
      <c r="CN16">
        <v>0</v>
      </c>
      <c r="CO16">
        <v>0</v>
      </c>
      <c r="CP16">
        <v>0</v>
      </c>
      <c r="CQ16">
        <v>0</v>
      </c>
      <c r="CS16">
        <f t="shared" si="27"/>
        <v>8</v>
      </c>
      <c r="CT16">
        <f t="shared" si="72"/>
        <v>1</v>
      </c>
      <c r="CV16">
        <v>8</v>
      </c>
      <c r="CW16">
        <v>0</v>
      </c>
      <c r="CX16">
        <v>0</v>
      </c>
      <c r="CY16">
        <v>0</v>
      </c>
      <c r="CZ16">
        <v>1</v>
      </c>
      <c r="DA16">
        <v>2</v>
      </c>
      <c r="DB16">
        <v>2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1</v>
      </c>
      <c r="DJ16">
        <v>0</v>
      </c>
      <c r="DK16">
        <v>0</v>
      </c>
      <c r="DL16">
        <v>1</v>
      </c>
      <c r="DM16">
        <v>1</v>
      </c>
      <c r="DN16">
        <v>0</v>
      </c>
      <c r="DO16">
        <v>0</v>
      </c>
      <c r="DP16">
        <v>0</v>
      </c>
      <c r="DQ16">
        <v>0</v>
      </c>
      <c r="DS16">
        <f t="shared" si="28"/>
        <v>8</v>
      </c>
      <c r="DT16">
        <f t="shared" si="73"/>
        <v>1</v>
      </c>
      <c r="DV16">
        <v>8</v>
      </c>
      <c r="DW16">
        <v>0</v>
      </c>
      <c r="DX16">
        <f t="shared" si="29"/>
        <v>0</v>
      </c>
      <c r="DY16">
        <v>0</v>
      </c>
      <c r="DZ16">
        <f t="shared" si="30"/>
        <v>368.99999999999994</v>
      </c>
      <c r="EA16">
        <f t="shared" si="31"/>
        <v>609.84</v>
      </c>
      <c r="EB16">
        <f t="shared" si="32"/>
        <v>285.75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f t="shared" si="33"/>
        <v>0</v>
      </c>
      <c r="EJ16">
        <f t="shared" si="34"/>
        <v>2.5</v>
      </c>
      <c r="EK16">
        <f t="shared" si="35"/>
        <v>2.5</v>
      </c>
      <c r="EL16">
        <f t="shared" si="36"/>
        <v>2.5</v>
      </c>
      <c r="EM16">
        <f t="shared" si="37"/>
        <v>0</v>
      </c>
      <c r="EN16">
        <f t="shared" si="38"/>
        <v>0</v>
      </c>
      <c r="EO16">
        <f t="shared" si="39"/>
        <v>0</v>
      </c>
      <c r="EP16">
        <f t="shared" si="40"/>
        <v>0</v>
      </c>
      <c r="EQ16">
        <f t="shared" si="41"/>
        <v>0</v>
      </c>
      <c r="ES16">
        <f t="shared" si="42"/>
        <v>1272.0899999999999</v>
      </c>
      <c r="EU16">
        <v>8</v>
      </c>
      <c r="EV16">
        <v>0</v>
      </c>
      <c r="EW16">
        <f t="shared" si="43"/>
        <v>0</v>
      </c>
      <c r="EX16">
        <v>0</v>
      </c>
      <c r="EY16">
        <f t="shared" si="44"/>
        <v>368.99999999999994</v>
      </c>
      <c r="EZ16">
        <f t="shared" si="45"/>
        <v>1066.8</v>
      </c>
      <c r="FA16">
        <f t="shared" si="46"/>
        <v>163.35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f t="shared" si="47"/>
        <v>2.5</v>
      </c>
      <c r="FI16">
        <f t="shared" si="48"/>
        <v>0</v>
      </c>
      <c r="FJ16">
        <f t="shared" si="49"/>
        <v>0</v>
      </c>
      <c r="FK16">
        <f t="shared" si="50"/>
        <v>2.5</v>
      </c>
      <c r="FL16">
        <f t="shared" si="51"/>
        <v>2.5</v>
      </c>
      <c r="FM16">
        <f t="shared" si="52"/>
        <v>0</v>
      </c>
      <c r="FN16">
        <f t="shared" si="53"/>
        <v>0</v>
      </c>
      <c r="FO16">
        <f t="shared" si="54"/>
        <v>0</v>
      </c>
      <c r="FP16">
        <f t="shared" si="55"/>
        <v>0</v>
      </c>
      <c r="FR16">
        <f t="shared" si="56"/>
        <v>1606.6499999999999</v>
      </c>
      <c r="FS16">
        <f t="shared" si="74"/>
        <v>369</v>
      </c>
      <c r="FU16">
        <v>8</v>
      </c>
      <c r="FV16">
        <v>0</v>
      </c>
      <c r="FW16">
        <f t="shared" si="57"/>
        <v>0</v>
      </c>
      <c r="FX16">
        <v>0</v>
      </c>
      <c r="FY16">
        <f t="shared" si="58"/>
        <v>368.99999999999994</v>
      </c>
      <c r="FZ16">
        <f t="shared" si="59"/>
        <v>1066.8</v>
      </c>
      <c r="GA16">
        <f t="shared" si="60"/>
        <v>163.35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f t="shared" si="61"/>
        <v>2.5</v>
      </c>
      <c r="GI16">
        <f t="shared" si="62"/>
        <v>0</v>
      </c>
      <c r="GJ16">
        <f t="shared" si="63"/>
        <v>0</v>
      </c>
      <c r="GK16">
        <f t="shared" si="64"/>
        <v>2.5</v>
      </c>
      <c r="GL16">
        <f t="shared" si="65"/>
        <v>2.5</v>
      </c>
      <c r="GM16">
        <f t="shared" si="66"/>
        <v>0</v>
      </c>
      <c r="GN16">
        <f t="shared" si="67"/>
        <v>0</v>
      </c>
      <c r="GO16">
        <f t="shared" si="68"/>
        <v>0</v>
      </c>
      <c r="GP16">
        <f t="shared" si="69"/>
        <v>0</v>
      </c>
      <c r="GR16">
        <f t="shared" si="70"/>
        <v>1606.6499999999999</v>
      </c>
      <c r="GS16">
        <f t="shared" si="75"/>
        <v>369</v>
      </c>
    </row>
    <row r="17" spans="1:201" x14ac:dyDescent="0.15">
      <c r="A17" s="26">
        <v>13</v>
      </c>
      <c r="B17" s="26">
        <f t="shared" si="2"/>
        <v>0</v>
      </c>
      <c r="C17" s="26">
        <f>ROUND(IF($AG17="战士",VLOOKUP($AH17,$DV:$ER,DX$1,FALSE),IF($AG17="幻术师",VLOOKUP($AH17,$EU:$FQ,EW$1,FALSE),IF($AG17="刺客",VLOOKUP($AH17,$FU:$GQ,FW$1,FALSE),"无该职业")))/VLOOKUP(AF17,角色间职业划分!P:AP,20,FALSE),0)</f>
        <v>15</v>
      </c>
      <c r="D17" s="26">
        <f t="shared" si="3"/>
        <v>0</v>
      </c>
      <c r="E17" s="26">
        <f>ROUND(IF($AG17="战士",VLOOKUP($AH17,$DV:$ER,DZ$1,FALSE),IF($AG17="幻术师",VLOOKUP($AH17,$EU:$FQ,EY$1,FALSE),IF($AG17="刺客",VLOOKUP($AH17,$FU:$GQ,FY$1,FALSE),"无该职业")))*VLOOKUP($AF17,角色间职业划分!$P:$AP,26,FALSE)*VLOOKUP($AF17,角色间职业划分!$P:$AP,13,FALSE)/角色间职业划分!$AB$9,0)</f>
        <v>124</v>
      </c>
      <c r="F17" s="26">
        <f>ROUND(IF($AG17="战士",VLOOKUP($AH17,$DV:$ER,EA$1,FALSE),IF($AG17="幻术师",VLOOKUP($AH17,$EU:$FQ,EZ$1,FALSE),IF($AG17="刺客",VLOOKUP($AH17,$FU:$GQ,FZ$1,FALSE),"无该职业")))*VLOOKUP($AF17,角色间职业划分!$P:$AP,8,FALSE)/角色间职业划分!$W$9,0)</f>
        <v>1960</v>
      </c>
      <c r="G17" s="26">
        <f>ROUND(IF($AG17="战士",VLOOKUP($AH17,$DV:$ER,EB$1,FALSE),IF($AG17="幻术师",VLOOKUP($AH17,$EU:$FQ,FA$1,FALSE),IF($AG17="刺客",VLOOKUP($AH17,$FU:$GQ,GA$1,FALSE),"无该职业")))*VLOOKUP($AF17,角色间职业划分!$P:$AP,13,FALSE)/角色间职业划分!$AB$9,0)</f>
        <v>505</v>
      </c>
      <c r="H17" s="26">
        <f t="shared" si="4"/>
        <v>0</v>
      </c>
      <c r="I17" s="26">
        <f t="shared" si="5"/>
        <v>0</v>
      </c>
      <c r="J17" s="26">
        <f t="shared" si="6"/>
        <v>0</v>
      </c>
      <c r="K17" s="26">
        <f t="shared" si="7"/>
        <v>0</v>
      </c>
      <c r="L17" s="26">
        <f t="shared" si="8"/>
        <v>0</v>
      </c>
      <c r="M17" s="26">
        <f t="shared" si="9"/>
        <v>0</v>
      </c>
      <c r="N17" s="26">
        <f t="shared" si="10"/>
        <v>0</v>
      </c>
      <c r="O17" s="26">
        <f t="shared" si="11"/>
        <v>2.5</v>
      </c>
      <c r="P17" s="26">
        <f t="shared" si="12"/>
        <v>2.5</v>
      </c>
      <c r="Q17" s="26">
        <f t="shared" si="13"/>
        <v>2.5</v>
      </c>
      <c r="R17" s="26">
        <f t="shared" si="14"/>
        <v>0</v>
      </c>
      <c r="S17" s="26">
        <f t="shared" si="15"/>
        <v>0</v>
      </c>
      <c r="T17" s="26">
        <f t="shared" si="16"/>
        <v>0</v>
      </c>
      <c r="U17" s="26">
        <f t="shared" si="17"/>
        <v>0</v>
      </c>
      <c r="V17" s="26">
        <f t="shared" si="18"/>
        <v>0</v>
      </c>
      <c r="W17" s="26">
        <f>VLOOKUP(AF17,角色间职业划分!L:M,2,FALSE)</f>
        <v>1</v>
      </c>
      <c r="X17" s="26">
        <f t="shared" si="19"/>
        <v>12</v>
      </c>
      <c r="Y17" s="26">
        <v>0</v>
      </c>
      <c r="Z17" s="26">
        <v>0</v>
      </c>
      <c r="AA17" s="26">
        <v>0</v>
      </c>
      <c r="AB17" s="26">
        <f t="shared" si="20"/>
        <v>5</v>
      </c>
      <c r="AC17" s="1">
        <f t="shared" si="1"/>
        <v>330</v>
      </c>
      <c r="AD17" s="51"/>
      <c r="AE17" s="1"/>
      <c r="AF17">
        <f t="shared" si="21"/>
        <v>1</v>
      </c>
      <c r="AG17" s="26" t="str">
        <f>VLOOKUP(AF17,角色间职业划分!P:R,3,FALSE)</f>
        <v>战士</v>
      </c>
      <c r="AH17" s="26">
        <f t="shared" si="22"/>
        <v>12</v>
      </c>
      <c r="AK17" s="1"/>
      <c r="AL17" s="26"/>
      <c r="AO17" s="45">
        <v>3</v>
      </c>
      <c r="AP17">
        <v>9</v>
      </c>
      <c r="AQ17">
        <f t="shared" si="71"/>
        <v>29</v>
      </c>
      <c r="AR17">
        <f>_xlfn.IFNA(VLOOKUP(AQ17,角色属性总表!BO:BQ,2,FALSE),0)</f>
        <v>452.24999999999989</v>
      </c>
      <c r="AS17">
        <f>_xlfn.IFNA(VLOOKUP(AQ17,角色属性总表!BO:BQ,3,FALSE),0)</f>
        <v>1688.3999999999996</v>
      </c>
      <c r="AT17">
        <f>_xlfn.IFNA(VLOOKUP(AQ17,角色属性总表!Y:AE,6,FALSE),0)</f>
        <v>113.80000000000001</v>
      </c>
      <c r="AU17" s="26">
        <v>0</v>
      </c>
      <c r="AW17">
        <v>9</v>
      </c>
      <c r="AX17">
        <v>0</v>
      </c>
      <c r="AY17">
        <v>0</v>
      </c>
      <c r="AZ17">
        <v>0</v>
      </c>
      <c r="BA17">
        <v>1</v>
      </c>
      <c r="BB17">
        <v>3</v>
      </c>
      <c r="BC17">
        <v>2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1</v>
      </c>
      <c r="BM17">
        <v>1</v>
      </c>
      <c r="BN17">
        <v>0</v>
      </c>
      <c r="BO17">
        <v>0</v>
      </c>
      <c r="BP17">
        <v>0</v>
      </c>
      <c r="BQ17">
        <v>0</v>
      </c>
      <c r="BR17">
        <v>0</v>
      </c>
      <c r="BT17">
        <f t="shared" si="26"/>
        <v>9</v>
      </c>
      <c r="BV17">
        <v>9</v>
      </c>
      <c r="BW17">
        <v>0</v>
      </c>
      <c r="BX17">
        <v>0</v>
      </c>
      <c r="BY17">
        <v>0</v>
      </c>
      <c r="BZ17">
        <v>1</v>
      </c>
      <c r="CA17">
        <v>2</v>
      </c>
      <c r="CB17">
        <v>3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1</v>
      </c>
      <c r="CJ17">
        <v>0</v>
      </c>
      <c r="CK17">
        <v>0</v>
      </c>
      <c r="CL17">
        <v>1</v>
      </c>
      <c r="CM17">
        <v>1</v>
      </c>
      <c r="CN17">
        <v>0</v>
      </c>
      <c r="CO17">
        <v>0</v>
      </c>
      <c r="CP17">
        <v>0</v>
      </c>
      <c r="CQ17">
        <v>0</v>
      </c>
      <c r="CS17">
        <f t="shared" si="27"/>
        <v>9</v>
      </c>
      <c r="CT17">
        <f t="shared" si="72"/>
        <v>1</v>
      </c>
      <c r="CV17">
        <v>9</v>
      </c>
      <c r="CW17">
        <v>0</v>
      </c>
      <c r="CX17">
        <v>0</v>
      </c>
      <c r="CY17">
        <v>0</v>
      </c>
      <c r="CZ17">
        <v>1</v>
      </c>
      <c r="DA17">
        <v>2</v>
      </c>
      <c r="DB17">
        <v>3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0</v>
      </c>
      <c r="DK17">
        <v>0</v>
      </c>
      <c r="DL17">
        <v>1</v>
      </c>
      <c r="DM17">
        <v>1</v>
      </c>
      <c r="DN17">
        <v>0</v>
      </c>
      <c r="DO17">
        <v>0</v>
      </c>
      <c r="DP17">
        <v>0</v>
      </c>
      <c r="DQ17">
        <v>0</v>
      </c>
      <c r="DS17">
        <f t="shared" si="28"/>
        <v>9</v>
      </c>
      <c r="DT17">
        <f t="shared" si="73"/>
        <v>1</v>
      </c>
      <c r="DV17">
        <v>9</v>
      </c>
      <c r="DW17">
        <v>0</v>
      </c>
      <c r="DX17">
        <f t="shared" si="29"/>
        <v>0</v>
      </c>
      <c r="DY17">
        <v>0</v>
      </c>
      <c r="DZ17">
        <f t="shared" si="30"/>
        <v>368.99999999999994</v>
      </c>
      <c r="EA17">
        <f t="shared" si="31"/>
        <v>1688.3999999999996</v>
      </c>
      <c r="EB17">
        <f t="shared" si="32"/>
        <v>285.75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f t="shared" si="33"/>
        <v>0</v>
      </c>
      <c r="EJ17">
        <f t="shared" si="34"/>
        <v>2.5</v>
      </c>
      <c r="EK17">
        <f t="shared" si="35"/>
        <v>2.5</v>
      </c>
      <c r="EL17">
        <f t="shared" si="36"/>
        <v>2.5</v>
      </c>
      <c r="EM17">
        <f t="shared" si="37"/>
        <v>0</v>
      </c>
      <c r="EN17">
        <f t="shared" si="38"/>
        <v>0</v>
      </c>
      <c r="EO17">
        <f t="shared" si="39"/>
        <v>0</v>
      </c>
      <c r="EP17">
        <f t="shared" si="40"/>
        <v>0</v>
      </c>
      <c r="EQ17">
        <f t="shared" si="41"/>
        <v>0</v>
      </c>
      <c r="ES17">
        <f t="shared" si="42"/>
        <v>2350.6499999999996</v>
      </c>
      <c r="EU17">
        <v>9</v>
      </c>
      <c r="EV17">
        <v>0</v>
      </c>
      <c r="EW17">
        <f t="shared" si="43"/>
        <v>0</v>
      </c>
      <c r="EX17">
        <v>0</v>
      </c>
      <c r="EY17">
        <f t="shared" si="44"/>
        <v>368.99999999999994</v>
      </c>
      <c r="EZ17">
        <f t="shared" si="45"/>
        <v>1066.8</v>
      </c>
      <c r="FA17">
        <f t="shared" si="46"/>
        <v>452.24999999999989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f t="shared" si="47"/>
        <v>2.5</v>
      </c>
      <c r="FI17">
        <f t="shared" si="48"/>
        <v>0</v>
      </c>
      <c r="FJ17">
        <f t="shared" si="49"/>
        <v>0</v>
      </c>
      <c r="FK17">
        <f t="shared" si="50"/>
        <v>2.5</v>
      </c>
      <c r="FL17">
        <f t="shared" si="51"/>
        <v>2.5</v>
      </c>
      <c r="FM17">
        <f t="shared" si="52"/>
        <v>0</v>
      </c>
      <c r="FN17">
        <f t="shared" si="53"/>
        <v>0</v>
      </c>
      <c r="FO17">
        <f t="shared" si="54"/>
        <v>0</v>
      </c>
      <c r="FP17">
        <f t="shared" si="55"/>
        <v>0</v>
      </c>
      <c r="FR17">
        <f t="shared" si="56"/>
        <v>1895.5499999999997</v>
      </c>
      <c r="FS17">
        <f t="shared" si="74"/>
        <v>288.89999999999986</v>
      </c>
      <c r="FU17">
        <v>9</v>
      </c>
      <c r="FV17">
        <v>0</v>
      </c>
      <c r="FW17">
        <f t="shared" si="57"/>
        <v>0</v>
      </c>
      <c r="FX17">
        <v>0</v>
      </c>
      <c r="FY17">
        <f t="shared" si="58"/>
        <v>368.99999999999994</v>
      </c>
      <c r="FZ17">
        <f t="shared" si="59"/>
        <v>1066.8</v>
      </c>
      <c r="GA17">
        <f t="shared" si="60"/>
        <v>452.24999999999989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f t="shared" si="61"/>
        <v>2.5</v>
      </c>
      <c r="GI17">
        <f t="shared" si="62"/>
        <v>0</v>
      </c>
      <c r="GJ17">
        <f t="shared" si="63"/>
        <v>0</v>
      </c>
      <c r="GK17">
        <f t="shared" si="64"/>
        <v>2.5</v>
      </c>
      <c r="GL17">
        <f t="shared" si="65"/>
        <v>2.5</v>
      </c>
      <c r="GM17">
        <f t="shared" si="66"/>
        <v>0</v>
      </c>
      <c r="GN17">
        <f t="shared" si="67"/>
        <v>0</v>
      </c>
      <c r="GO17">
        <f t="shared" si="68"/>
        <v>0</v>
      </c>
      <c r="GP17">
        <f t="shared" si="69"/>
        <v>0</v>
      </c>
      <c r="GR17">
        <f t="shared" si="70"/>
        <v>1895.5499999999997</v>
      </c>
      <c r="GS17">
        <f t="shared" si="75"/>
        <v>288.89999999999986</v>
      </c>
    </row>
    <row r="18" spans="1:201" x14ac:dyDescent="0.15">
      <c r="A18" s="26">
        <v>14</v>
      </c>
      <c r="B18" s="26">
        <f t="shared" si="2"/>
        <v>0</v>
      </c>
      <c r="C18" s="26">
        <f>ROUND(IF($AG18="战士",VLOOKUP($AH18,$DV:$ER,DX$1,FALSE),IF($AG18="幻术师",VLOOKUP($AH18,$EU:$FQ,EW$1,FALSE),IF($AG18="刺客",VLOOKUP($AH18,$FU:$GQ,FW$1,FALSE),"无该职业")))/VLOOKUP(AF18,角色间职业划分!P:AP,20,FALSE),0)</f>
        <v>15</v>
      </c>
      <c r="D18" s="26">
        <f t="shared" si="3"/>
        <v>0</v>
      </c>
      <c r="E18" s="26">
        <f>ROUND(IF($AG18="战士",VLOOKUP($AH18,$DV:$ER,DZ$1,FALSE),IF($AG18="幻术师",VLOOKUP($AH18,$EU:$FQ,EY$1,FALSE),IF($AG18="刺客",VLOOKUP($AH18,$FU:$GQ,FY$1,FALSE),"无该职业")))*VLOOKUP($AF18,角色间职业划分!$P:$AP,26,FALSE)*VLOOKUP($AF18,角色间职业划分!$P:$AP,13,FALSE)/角色间职业划分!$AB$9,0)</f>
        <v>124</v>
      </c>
      <c r="F18" s="26">
        <f>ROUND(IF($AG18="战士",VLOOKUP($AH18,$DV:$ER,EA$1,FALSE),IF($AG18="幻术师",VLOOKUP($AH18,$EU:$FQ,EZ$1,FALSE),IF($AG18="刺客",VLOOKUP($AH18,$FU:$GQ,FZ$1,FALSE),"无该职业")))*VLOOKUP($AF18,角色间职业划分!$P:$AP,8,FALSE)/角色间职业划分!$W$9,0)</f>
        <v>3120</v>
      </c>
      <c r="G18" s="26">
        <f>ROUND(IF($AG18="战士",VLOOKUP($AH18,$DV:$ER,EB$1,FALSE),IF($AG18="幻术师",VLOOKUP($AH18,$EU:$FQ,FA$1,FALSE),IF($AG18="刺客",VLOOKUP($AH18,$FU:$GQ,GA$1,FALSE),"无该职业")))*VLOOKUP($AF18,角色间职业划分!$P:$AP,13,FALSE)/角色间职业划分!$AB$9,0)</f>
        <v>505</v>
      </c>
      <c r="H18" s="26">
        <f t="shared" si="4"/>
        <v>0</v>
      </c>
      <c r="I18" s="26">
        <f t="shared" si="5"/>
        <v>0</v>
      </c>
      <c r="J18" s="26">
        <f t="shared" si="6"/>
        <v>0</v>
      </c>
      <c r="K18" s="26">
        <f t="shared" si="7"/>
        <v>0</v>
      </c>
      <c r="L18" s="26">
        <f t="shared" si="8"/>
        <v>0</v>
      </c>
      <c r="M18" s="26">
        <f t="shared" si="9"/>
        <v>0</v>
      </c>
      <c r="N18" s="26">
        <f t="shared" si="10"/>
        <v>0</v>
      </c>
      <c r="O18" s="26">
        <f t="shared" si="11"/>
        <v>2.5</v>
      </c>
      <c r="P18" s="26">
        <f t="shared" si="12"/>
        <v>2.5</v>
      </c>
      <c r="Q18" s="26">
        <f t="shared" si="13"/>
        <v>2.5</v>
      </c>
      <c r="R18" s="26">
        <f t="shared" si="14"/>
        <v>0</v>
      </c>
      <c r="S18" s="26">
        <f t="shared" si="15"/>
        <v>0</v>
      </c>
      <c r="T18" s="26">
        <f t="shared" si="16"/>
        <v>0</v>
      </c>
      <c r="U18" s="26">
        <f t="shared" si="17"/>
        <v>0</v>
      </c>
      <c r="V18" s="26">
        <f t="shared" si="18"/>
        <v>0</v>
      </c>
      <c r="W18" s="26">
        <f>VLOOKUP(AF18,角色间职业划分!L:M,2,FALSE)</f>
        <v>1</v>
      </c>
      <c r="X18" s="26">
        <f t="shared" si="19"/>
        <v>13</v>
      </c>
      <c r="Y18" s="26">
        <v>0</v>
      </c>
      <c r="Z18" s="26">
        <v>0</v>
      </c>
      <c r="AA18" s="26">
        <v>0</v>
      </c>
      <c r="AB18" s="26">
        <f t="shared" si="20"/>
        <v>5</v>
      </c>
      <c r="AC18" s="1">
        <f t="shared" si="1"/>
        <v>360</v>
      </c>
      <c r="AD18" s="51"/>
      <c r="AE18" s="1"/>
      <c r="AF18">
        <f t="shared" si="21"/>
        <v>1</v>
      </c>
      <c r="AG18" s="26" t="str">
        <f>VLOOKUP(AF18,角色间职业划分!P:R,3,FALSE)</f>
        <v>战士</v>
      </c>
      <c r="AH18" s="26">
        <f t="shared" si="22"/>
        <v>13</v>
      </c>
      <c r="AK18" s="1"/>
      <c r="AL18" s="26"/>
      <c r="AO18" s="45">
        <v>3</v>
      </c>
      <c r="AP18">
        <v>10</v>
      </c>
      <c r="AQ18">
        <f t="shared" si="71"/>
        <v>32</v>
      </c>
      <c r="AR18">
        <f>_xlfn.IFNA(VLOOKUP(AQ18,角色属性总表!BO:BQ,2,FALSE),0)</f>
        <v>540</v>
      </c>
      <c r="AS18">
        <f>_xlfn.IFNA(VLOOKUP(AQ18,角色属性总表!BO:BQ,3,FALSE),0)</f>
        <v>2016</v>
      </c>
      <c r="AT18">
        <f>_xlfn.IFNA(VLOOKUP(AQ18,角色属性总表!Y:AE,6,FALSE),0)</f>
        <v>128.5</v>
      </c>
      <c r="AU18" s="26">
        <v>5</v>
      </c>
      <c r="AW18">
        <v>10</v>
      </c>
      <c r="AX18">
        <v>0</v>
      </c>
      <c r="AY18">
        <v>1</v>
      </c>
      <c r="AZ18">
        <v>0</v>
      </c>
      <c r="BA18">
        <v>1</v>
      </c>
      <c r="BB18">
        <v>3</v>
      </c>
      <c r="BC18">
        <v>2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</v>
      </c>
      <c r="BM18">
        <v>1</v>
      </c>
      <c r="BN18">
        <v>0</v>
      </c>
      <c r="BO18">
        <v>0</v>
      </c>
      <c r="BP18">
        <v>0</v>
      </c>
      <c r="BQ18">
        <v>0</v>
      </c>
      <c r="BR18">
        <v>0</v>
      </c>
      <c r="BT18">
        <f t="shared" si="26"/>
        <v>10</v>
      </c>
      <c r="BV18">
        <v>10</v>
      </c>
      <c r="BW18">
        <v>0</v>
      </c>
      <c r="BX18">
        <v>1</v>
      </c>
      <c r="BY18">
        <v>0</v>
      </c>
      <c r="BZ18">
        <v>1</v>
      </c>
      <c r="CA18">
        <v>2</v>
      </c>
      <c r="CB18">
        <v>3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1</v>
      </c>
      <c r="CJ18">
        <v>0</v>
      </c>
      <c r="CK18">
        <v>0</v>
      </c>
      <c r="CL18">
        <v>1</v>
      </c>
      <c r="CM18">
        <v>1</v>
      </c>
      <c r="CN18">
        <v>0</v>
      </c>
      <c r="CO18">
        <v>0</v>
      </c>
      <c r="CP18">
        <v>0</v>
      </c>
      <c r="CQ18">
        <v>0</v>
      </c>
      <c r="CS18">
        <f t="shared" si="27"/>
        <v>10</v>
      </c>
      <c r="CT18">
        <f t="shared" si="72"/>
        <v>1</v>
      </c>
      <c r="CV18">
        <v>10</v>
      </c>
      <c r="CW18">
        <v>0</v>
      </c>
      <c r="CX18">
        <v>1</v>
      </c>
      <c r="CY18">
        <v>0</v>
      </c>
      <c r="CZ18">
        <v>1</v>
      </c>
      <c r="DA18">
        <v>2</v>
      </c>
      <c r="DB18">
        <v>3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0</v>
      </c>
      <c r="DK18">
        <v>0</v>
      </c>
      <c r="DL18">
        <v>1</v>
      </c>
      <c r="DM18">
        <v>1</v>
      </c>
      <c r="DN18">
        <v>0</v>
      </c>
      <c r="DO18">
        <v>0</v>
      </c>
      <c r="DP18">
        <v>0</v>
      </c>
      <c r="DQ18">
        <v>0</v>
      </c>
      <c r="DS18">
        <f t="shared" si="28"/>
        <v>10</v>
      </c>
      <c r="DT18">
        <f t="shared" si="73"/>
        <v>1</v>
      </c>
      <c r="DV18">
        <v>10</v>
      </c>
      <c r="DW18">
        <v>0</v>
      </c>
      <c r="DX18">
        <f t="shared" si="29"/>
        <v>128.5</v>
      </c>
      <c r="DY18">
        <v>0</v>
      </c>
      <c r="DZ18">
        <f t="shared" si="30"/>
        <v>368.99999999999994</v>
      </c>
      <c r="EA18">
        <f t="shared" si="31"/>
        <v>1688.3999999999996</v>
      </c>
      <c r="EB18">
        <f t="shared" si="32"/>
        <v>285.75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f t="shared" si="33"/>
        <v>0</v>
      </c>
      <c r="EJ18">
        <f t="shared" si="34"/>
        <v>2.5</v>
      </c>
      <c r="EK18">
        <f t="shared" si="35"/>
        <v>2.5</v>
      </c>
      <c r="EL18">
        <f t="shared" si="36"/>
        <v>2.5</v>
      </c>
      <c r="EM18">
        <f t="shared" si="37"/>
        <v>0</v>
      </c>
      <c r="EN18">
        <f t="shared" si="38"/>
        <v>0</v>
      </c>
      <c r="EO18">
        <f t="shared" si="39"/>
        <v>0</v>
      </c>
      <c r="EP18">
        <f t="shared" si="40"/>
        <v>0</v>
      </c>
      <c r="EQ18">
        <f t="shared" si="41"/>
        <v>0</v>
      </c>
      <c r="ES18">
        <f t="shared" si="42"/>
        <v>2479.1499999999996</v>
      </c>
      <c r="EU18">
        <v>10</v>
      </c>
      <c r="EV18">
        <v>0</v>
      </c>
      <c r="EW18">
        <f t="shared" si="43"/>
        <v>128.5</v>
      </c>
      <c r="EX18">
        <v>0</v>
      </c>
      <c r="EY18">
        <f t="shared" si="44"/>
        <v>368.99999999999994</v>
      </c>
      <c r="EZ18">
        <f t="shared" si="45"/>
        <v>1066.8</v>
      </c>
      <c r="FA18">
        <f t="shared" si="46"/>
        <v>452.24999999999989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f t="shared" si="47"/>
        <v>2.5</v>
      </c>
      <c r="FI18">
        <f t="shared" si="48"/>
        <v>0</v>
      </c>
      <c r="FJ18">
        <f t="shared" si="49"/>
        <v>0</v>
      </c>
      <c r="FK18">
        <f t="shared" si="50"/>
        <v>2.5</v>
      </c>
      <c r="FL18">
        <f t="shared" si="51"/>
        <v>2.5</v>
      </c>
      <c r="FM18">
        <f t="shared" si="52"/>
        <v>0</v>
      </c>
      <c r="FN18">
        <f t="shared" si="53"/>
        <v>0</v>
      </c>
      <c r="FO18">
        <f t="shared" si="54"/>
        <v>0</v>
      </c>
      <c r="FP18">
        <f t="shared" si="55"/>
        <v>0</v>
      </c>
      <c r="FR18">
        <f t="shared" si="56"/>
        <v>2024.0499999999997</v>
      </c>
      <c r="FS18">
        <f t="shared" si="74"/>
        <v>128.5</v>
      </c>
      <c r="FU18">
        <v>10</v>
      </c>
      <c r="FV18">
        <v>0</v>
      </c>
      <c r="FW18">
        <f t="shared" si="57"/>
        <v>128.5</v>
      </c>
      <c r="FX18">
        <v>0</v>
      </c>
      <c r="FY18">
        <f t="shared" si="58"/>
        <v>368.99999999999994</v>
      </c>
      <c r="FZ18">
        <f t="shared" si="59"/>
        <v>1066.8</v>
      </c>
      <c r="GA18">
        <f t="shared" si="60"/>
        <v>452.24999999999989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f t="shared" si="61"/>
        <v>2.5</v>
      </c>
      <c r="GI18">
        <f t="shared" si="62"/>
        <v>0</v>
      </c>
      <c r="GJ18">
        <f t="shared" si="63"/>
        <v>0</v>
      </c>
      <c r="GK18">
        <f t="shared" si="64"/>
        <v>2.5</v>
      </c>
      <c r="GL18">
        <f t="shared" si="65"/>
        <v>2.5</v>
      </c>
      <c r="GM18">
        <f t="shared" si="66"/>
        <v>0</v>
      </c>
      <c r="GN18">
        <f t="shared" si="67"/>
        <v>0</v>
      </c>
      <c r="GO18">
        <f t="shared" si="68"/>
        <v>0</v>
      </c>
      <c r="GP18">
        <f t="shared" si="69"/>
        <v>0</v>
      </c>
      <c r="GR18">
        <f t="shared" si="70"/>
        <v>2024.0499999999997</v>
      </c>
      <c r="GS18">
        <f t="shared" si="75"/>
        <v>128.5</v>
      </c>
    </row>
    <row r="19" spans="1:201" x14ac:dyDescent="0.15">
      <c r="A19" s="26">
        <v>15</v>
      </c>
      <c r="B19" s="26">
        <f t="shared" si="2"/>
        <v>0</v>
      </c>
      <c r="C19" s="26">
        <f>ROUND(IF($AG19="战士",VLOOKUP($AH19,$DV:$ER,DX$1,FALSE),IF($AG19="幻术师",VLOOKUP($AH19,$EU:$FQ,EW$1,FALSE),IF($AG19="刺客",VLOOKUP($AH19,$FU:$GQ,FW$1,FALSE),"无该职业")))/VLOOKUP(AF19,角色间职业划分!P:AP,20,FALSE),0)</f>
        <v>15</v>
      </c>
      <c r="D19" s="26">
        <f t="shared" si="3"/>
        <v>0</v>
      </c>
      <c r="E19" s="26">
        <f>ROUND(IF($AG19="战士",VLOOKUP($AH19,$DV:$ER,DZ$1,FALSE),IF($AG19="幻术师",VLOOKUP($AH19,$EU:$FQ,EY$1,FALSE),IF($AG19="刺客",VLOOKUP($AH19,$FU:$GQ,FY$1,FALSE),"无该职业")))*VLOOKUP($AF19,角色间职业划分!$P:$AP,26,FALSE)*VLOOKUP($AF19,角色间职业划分!$P:$AP,13,FALSE)/角色间职业划分!$AB$9,0)</f>
        <v>124</v>
      </c>
      <c r="F19" s="26">
        <f>ROUND(IF($AG19="战士",VLOOKUP($AH19,$DV:$ER,EA$1,FALSE),IF($AG19="幻术师",VLOOKUP($AH19,$EU:$FQ,EZ$1,FALSE),IF($AG19="刺客",VLOOKUP($AH19,$FU:$GQ,FZ$1,FALSE),"无该职业")))*VLOOKUP($AF19,角色间职业划分!$P:$AP,8,FALSE)/角色间职业划分!$W$9,0)</f>
        <v>3120</v>
      </c>
      <c r="G19" s="26">
        <f>ROUND(IF($AG19="战士",VLOOKUP($AH19,$DV:$ER,EB$1,FALSE),IF($AG19="幻术师",VLOOKUP($AH19,$EU:$FQ,FA$1,FALSE),IF($AG19="刺客",VLOOKUP($AH19,$FU:$GQ,GA$1,FALSE),"无该职业")))*VLOOKUP($AF19,角色间职业划分!$P:$AP,13,FALSE)/角色间职业划分!$AB$9,0)</f>
        <v>505</v>
      </c>
      <c r="H19" s="26">
        <f t="shared" si="4"/>
        <v>0</v>
      </c>
      <c r="I19" s="26">
        <f t="shared" si="5"/>
        <v>0</v>
      </c>
      <c r="J19" s="26">
        <f t="shared" si="6"/>
        <v>0</v>
      </c>
      <c r="K19" s="26">
        <f t="shared" si="7"/>
        <v>0</v>
      </c>
      <c r="L19" s="26">
        <f t="shared" si="8"/>
        <v>0</v>
      </c>
      <c r="M19" s="26">
        <f t="shared" si="9"/>
        <v>0</v>
      </c>
      <c r="N19" s="26">
        <f t="shared" si="10"/>
        <v>0</v>
      </c>
      <c r="O19" s="26">
        <f t="shared" si="11"/>
        <v>2.5</v>
      </c>
      <c r="P19" s="26">
        <f t="shared" si="12"/>
        <v>2.5</v>
      </c>
      <c r="Q19" s="26">
        <f t="shared" si="13"/>
        <v>2.5</v>
      </c>
      <c r="R19" s="26">
        <f t="shared" si="14"/>
        <v>0</v>
      </c>
      <c r="S19" s="26">
        <f t="shared" si="15"/>
        <v>2.5</v>
      </c>
      <c r="T19" s="26">
        <f t="shared" si="16"/>
        <v>0</v>
      </c>
      <c r="U19" s="26">
        <f t="shared" si="17"/>
        <v>0</v>
      </c>
      <c r="V19" s="26">
        <f t="shared" si="18"/>
        <v>0</v>
      </c>
      <c r="W19" s="26">
        <f>VLOOKUP(AF19,角色间职业划分!L:M,2,FALSE)</f>
        <v>1</v>
      </c>
      <c r="X19" s="26">
        <f t="shared" si="19"/>
        <v>14</v>
      </c>
      <c r="Y19" s="26">
        <v>0</v>
      </c>
      <c r="Z19" s="26">
        <v>0</v>
      </c>
      <c r="AA19" s="26">
        <v>0</v>
      </c>
      <c r="AB19" s="26">
        <f t="shared" si="20"/>
        <v>5</v>
      </c>
      <c r="AC19" s="1">
        <f t="shared" si="1"/>
        <v>390</v>
      </c>
      <c r="AD19" s="51"/>
      <c r="AE19" s="1"/>
      <c r="AF19">
        <f t="shared" si="21"/>
        <v>1</v>
      </c>
      <c r="AG19" s="26" t="str">
        <f>VLOOKUP(AF19,角色间职业划分!P:R,3,FALSE)</f>
        <v>战士</v>
      </c>
      <c r="AH19" s="26">
        <f t="shared" si="22"/>
        <v>14</v>
      </c>
      <c r="AK19" s="1"/>
      <c r="AL19" s="26"/>
      <c r="AO19" s="45">
        <v>2</v>
      </c>
      <c r="AP19">
        <v>11</v>
      </c>
      <c r="AQ19">
        <f t="shared" si="71"/>
        <v>34</v>
      </c>
      <c r="AR19">
        <f>_xlfn.IFNA(VLOOKUP(AQ19,角色属性总表!BO:BQ,2,FALSE),0)</f>
        <v>600</v>
      </c>
      <c r="AS19">
        <f>_xlfn.IFNA(VLOOKUP(AQ19,角色属性总表!BO:BQ,3,FALSE),0)</f>
        <v>2240.0000000000005</v>
      </c>
      <c r="AT19">
        <f>_xlfn.IFNA(VLOOKUP(AQ19,角色属性总表!Y:AE,6,FALSE),0)</f>
        <v>138.80000000000001</v>
      </c>
      <c r="AU19" s="26">
        <v>5</v>
      </c>
      <c r="AW19">
        <v>11</v>
      </c>
      <c r="AX19">
        <v>0</v>
      </c>
      <c r="AY19">
        <v>1</v>
      </c>
      <c r="AZ19">
        <v>0</v>
      </c>
      <c r="BA19">
        <v>1</v>
      </c>
      <c r="BB19">
        <v>3</v>
      </c>
      <c r="BC19">
        <v>3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</v>
      </c>
      <c r="BL19">
        <v>1</v>
      </c>
      <c r="BM19">
        <v>1</v>
      </c>
      <c r="BN19">
        <v>0</v>
      </c>
      <c r="BO19">
        <v>0</v>
      </c>
      <c r="BP19">
        <v>0</v>
      </c>
      <c r="BQ19">
        <v>0</v>
      </c>
      <c r="BR19">
        <v>0</v>
      </c>
      <c r="BT19">
        <f t="shared" si="26"/>
        <v>11</v>
      </c>
      <c r="BV19">
        <v>11</v>
      </c>
      <c r="BW19">
        <v>0</v>
      </c>
      <c r="BX19">
        <v>1</v>
      </c>
      <c r="BY19">
        <v>0</v>
      </c>
      <c r="BZ19">
        <v>1</v>
      </c>
      <c r="CA19">
        <v>3</v>
      </c>
      <c r="CB19">
        <v>3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1</v>
      </c>
      <c r="CJ19">
        <v>0</v>
      </c>
      <c r="CK19">
        <v>0</v>
      </c>
      <c r="CL19">
        <v>1</v>
      </c>
      <c r="CM19">
        <v>1</v>
      </c>
      <c r="CN19">
        <v>0</v>
      </c>
      <c r="CO19">
        <v>0</v>
      </c>
      <c r="CP19">
        <v>0</v>
      </c>
      <c r="CQ19">
        <v>0</v>
      </c>
      <c r="CS19">
        <f t="shared" si="27"/>
        <v>11</v>
      </c>
      <c r="CT19">
        <f t="shared" si="72"/>
        <v>1</v>
      </c>
      <c r="CV19">
        <v>11</v>
      </c>
      <c r="CW19">
        <v>0</v>
      </c>
      <c r="CX19">
        <v>1</v>
      </c>
      <c r="CY19">
        <v>0</v>
      </c>
      <c r="CZ19">
        <v>1</v>
      </c>
      <c r="DA19">
        <v>3</v>
      </c>
      <c r="DB19">
        <v>3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1</v>
      </c>
      <c r="DJ19">
        <v>0</v>
      </c>
      <c r="DK19">
        <v>0</v>
      </c>
      <c r="DL19">
        <v>1</v>
      </c>
      <c r="DM19">
        <v>1</v>
      </c>
      <c r="DN19">
        <v>0</v>
      </c>
      <c r="DO19">
        <v>0</v>
      </c>
      <c r="DP19">
        <v>0</v>
      </c>
      <c r="DQ19">
        <v>0</v>
      </c>
      <c r="DS19">
        <f t="shared" si="28"/>
        <v>11</v>
      </c>
      <c r="DT19">
        <f t="shared" si="73"/>
        <v>1</v>
      </c>
      <c r="DV19">
        <v>11</v>
      </c>
      <c r="DW19">
        <v>0</v>
      </c>
      <c r="DX19">
        <f t="shared" si="29"/>
        <v>128.5</v>
      </c>
      <c r="DY19">
        <v>0</v>
      </c>
      <c r="DZ19">
        <f t="shared" si="30"/>
        <v>368.99999999999994</v>
      </c>
      <c r="EA19">
        <f t="shared" si="31"/>
        <v>1688.3999999999996</v>
      </c>
      <c r="EB19">
        <f t="shared" si="32"/>
        <v>600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f t="shared" si="33"/>
        <v>0</v>
      </c>
      <c r="EJ19">
        <f t="shared" si="34"/>
        <v>2.5</v>
      </c>
      <c r="EK19">
        <f t="shared" si="35"/>
        <v>2.5</v>
      </c>
      <c r="EL19">
        <f t="shared" si="36"/>
        <v>2.5</v>
      </c>
      <c r="EM19">
        <f t="shared" si="37"/>
        <v>0</v>
      </c>
      <c r="EN19">
        <f t="shared" si="38"/>
        <v>0</v>
      </c>
      <c r="EO19">
        <f t="shared" si="39"/>
        <v>0</v>
      </c>
      <c r="EP19">
        <f t="shared" si="40"/>
        <v>0</v>
      </c>
      <c r="EQ19">
        <f t="shared" si="41"/>
        <v>0</v>
      </c>
      <c r="ES19">
        <f t="shared" si="42"/>
        <v>2793.3999999999996</v>
      </c>
      <c r="EU19">
        <v>11</v>
      </c>
      <c r="EV19">
        <v>0</v>
      </c>
      <c r="EW19">
        <f t="shared" si="43"/>
        <v>128.5</v>
      </c>
      <c r="EX19">
        <v>0</v>
      </c>
      <c r="EY19">
        <f t="shared" si="44"/>
        <v>368.99999999999994</v>
      </c>
      <c r="EZ19">
        <f t="shared" si="45"/>
        <v>2240.0000000000005</v>
      </c>
      <c r="FA19">
        <f t="shared" si="46"/>
        <v>452.24999999999989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f t="shared" si="47"/>
        <v>2.5</v>
      </c>
      <c r="FI19">
        <f t="shared" si="48"/>
        <v>0</v>
      </c>
      <c r="FJ19">
        <f t="shared" si="49"/>
        <v>0</v>
      </c>
      <c r="FK19">
        <f t="shared" si="50"/>
        <v>2.5</v>
      </c>
      <c r="FL19">
        <f t="shared" si="51"/>
        <v>2.5</v>
      </c>
      <c r="FM19">
        <f t="shared" si="52"/>
        <v>0</v>
      </c>
      <c r="FN19">
        <f t="shared" si="53"/>
        <v>0</v>
      </c>
      <c r="FO19">
        <f t="shared" si="54"/>
        <v>0</v>
      </c>
      <c r="FP19">
        <f t="shared" si="55"/>
        <v>0</v>
      </c>
      <c r="FR19">
        <f t="shared" si="56"/>
        <v>3197.2500000000005</v>
      </c>
      <c r="FS19">
        <f t="shared" si="74"/>
        <v>1173.2000000000007</v>
      </c>
      <c r="FU19">
        <v>11</v>
      </c>
      <c r="FV19">
        <v>0</v>
      </c>
      <c r="FW19">
        <f t="shared" si="57"/>
        <v>128.5</v>
      </c>
      <c r="FX19">
        <v>0</v>
      </c>
      <c r="FY19">
        <f t="shared" si="58"/>
        <v>368.99999999999994</v>
      </c>
      <c r="FZ19">
        <f t="shared" si="59"/>
        <v>2240.0000000000005</v>
      </c>
      <c r="GA19">
        <f t="shared" si="60"/>
        <v>452.24999999999989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f t="shared" si="61"/>
        <v>2.5</v>
      </c>
      <c r="GI19">
        <f t="shared" si="62"/>
        <v>0</v>
      </c>
      <c r="GJ19">
        <f t="shared" si="63"/>
        <v>0</v>
      </c>
      <c r="GK19">
        <f t="shared" si="64"/>
        <v>2.5</v>
      </c>
      <c r="GL19">
        <f t="shared" si="65"/>
        <v>2.5</v>
      </c>
      <c r="GM19">
        <f t="shared" si="66"/>
        <v>0</v>
      </c>
      <c r="GN19">
        <f t="shared" si="67"/>
        <v>0</v>
      </c>
      <c r="GO19">
        <f t="shared" si="68"/>
        <v>0</v>
      </c>
      <c r="GP19">
        <f t="shared" si="69"/>
        <v>0</v>
      </c>
      <c r="GR19">
        <f t="shared" si="70"/>
        <v>3197.2500000000005</v>
      </c>
      <c r="GS19">
        <f t="shared" si="75"/>
        <v>1173.2000000000007</v>
      </c>
    </row>
    <row r="20" spans="1:201" x14ac:dyDescent="0.15">
      <c r="A20" s="26">
        <v>16</v>
      </c>
      <c r="B20" s="26">
        <f t="shared" si="2"/>
        <v>0</v>
      </c>
      <c r="C20" s="26">
        <f>ROUND(IF($AG20="战士",VLOOKUP($AH20,$DV:$ER,DX$1,FALSE),IF($AG20="幻术师",VLOOKUP($AH20,$EU:$FQ,EW$1,FALSE),IF($AG20="刺客",VLOOKUP($AH20,$FU:$GQ,FW$1,FALSE),"无该职业")))/VLOOKUP(AF20,角色间职业划分!P:AP,20,FALSE),0)</f>
        <v>15</v>
      </c>
      <c r="D20" s="26">
        <f t="shared" si="3"/>
        <v>0</v>
      </c>
      <c r="E20" s="26">
        <f>ROUND(IF($AG20="战士",VLOOKUP($AH20,$DV:$ER,DZ$1,FALSE),IF($AG20="幻术师",VLOOKUP($AH20,$EU:$FQ,EY$1,FALSE),IF($AG20="刺客",VLOOKUP($AH20,$FU:$GQ,FY$1,FALSE),"无该职业")))*VLOOKUP($AF20,角色间职业划分!$P:$AP,26,FALSE)*VLOOKUP($AF20,角色间职业划分!$P:$AP,13,FALSE)/角色间职业划分!$AB$9,0)</f>
        <v>124</v>
      </c>
      <c r="F20" s="26">
        <f>ROUND(IF($AG20="战士",VLOOKUP($AH20,$DV:$ER,EA$1,FALSE),IF($AG20="幻术师",VLOOKUP($AH20,$EU:$FQ,EZ$1,FALSE),IF($AG20="刺客",VLOOKUP($AH20,$FU:$GQ,FZ$1,FALSE),"无该职业")))*VLOOKUP($AF20,角色间职业划分!$P:$AP,8,FALSE)/角色间职业划分!$W$9,0)</f>
        <v>3120</v>
      </c>
      <c r="G20" s="26">
        <f>ROUND(IF($AG20="战士",VLOOKUP($AH20,$DV:$ER,EB$1,FALSE),IF($AG20="幻术师",VLOOKUP($AH20,$EU:$FQ,FA$1,FALSE),IF($AG20="刺客",VLOOKUP($AH20,$FU:$GQ,GA$1,FALSE),"无该职业")))*VLOOKUP($AF20,角色间职业划分!$P:$AP,13,FALSE)/角色间职业划分!$AB$9,0)</f>
        <v>707</v>
      </c>
      <c r="H20" s="26">
        <f t="shared" si="4"/>
        <v>0</v>
      </c>
      <c r="I20" s="26">
        <f t="shared" si="5"/>
        <v>0</v>
      </c>
      <c r="J20" s="26">
        <f t="shared" si="6"/>
        <v>0</v>
      </c>
      <c r="K20" s="26">
        <f t="shared" si="7"/>
        <v>0</v>
      </c>
      <c r="L20" s="26">
        <f t="shared" si="8"/>
        <v>0</v>
      </c>
      <c r="M20" s="26">
        <f t="shared" si="9"/>
        <v>0</v>
      </c>
      <c r="N20" s="26">
        <f t="shared" si="10"/>
        <v>0</v>
      </c>
      <c r="O20" s="26">
        <f t="shared" si="11"/>
        <v>2.5</v>
      </c>
      <c r="P20" s="26">
        <f t="shared" si="12"/>
        <v>2.5</v>
      </c>
      <c r="Q20" s="26">
        <f t="shared" si="13"/>
        <v>2.5</v>
      </c>
      <c r="R20" s="26">
        <f t="shared" si="14"/>
        <v>0</v>
      </c>
      <c r="S20" s="26">
        <f t="shared" si="15"/>
        <v>2.5</v>
      </c>
      <c r="T20" s="26">
        <f t="shared" si="16"/>
        <v>0</v>
      </c>
      <c r="U20" s="26">
        <f t="shared" si="17"/>
        <v>0</v>
      </c>
      <c r="V20" s="26">
        <f t="shared" si="18"/>
        <v>0</v>
      </c>
      <c r="W20" s="26">
        <f>VLOOKUP(AF20,角色间职业划分!L:M,2,FALSE)</f>
        <v>1</v>
      </c>
      <c r="X20" s="26">
        <f t="shared" si="19"/>
        <v>15</v>
      </c>
      <c r="Y20" s="26">
        <v>0</v>
      </c>
      <c r="Z20" s="26">
        <v>0</v>
      </c>
      <c r="AA20" s="26">
        <v>0</v>
      </c>
      <c r="AB20" s="26">
        <f t="shared" si="20"/>
        <v>5</v>
      </c>
      <c r="AC20" s="1">
        <f t="shared" si="1"/>
        <v>420</v>
      </c>
      <c r="AD20" s="51"/>
      <c r="AE20" s="1"/>
      <c r="AF20">
        <f t="shared" si="21"/>
        <v>1</v>
      </c>
      <c r="AG20" s="26" t="str">
        <f>VLOOKUP(AF20,角色间职业划分!P:R,3,FALSE)</f>
        <v>战士</v>
      </c>
      <c r="AH20" s="26">
        <f t="shared" si="22"/>
        <v>15</v>
      </c>
      <c r="AK20" s="1"/>
      <c r="AL20" s="26"/>
      <c r="AO20" s="45">
        <v>2</v>
      </c>
      <c r="AP20" s="5">
        <v>12</v>
      </c>
      <c r="AQ20">
        <f t="shared" si="71"/>
        <v>36</v>
      </c>
      <c r="AR20">
        <f>_xlfn.IFNA(VLOOKUP(AQ20,角色属性总表!BO:BQ,2,FALSE),0)</f>
        <v>660.00000000000011</v>
      </c>
      <c r="AS20">
        <f>_xlfn.IFNA(VLOOKUP(AQ20,角色属性总表!BO:BQ,3,FALSE),0)</f>
        <v>2464.0000000000005</v>
      </c>
      <c r="AT20">
        <f>_xlfn.IFNA(VLOOKUP(AQ20,角色属性总表!Y:AE,6,FALSE),0)</f>
        <v>149.5</v>
      </c>
      <c r="AU20" s="26">
        <v>5</v>
      </c>
      <c r="AW20" s="5">
        <v>12</v>
      </c>
      <c r="AX20">
        <v>0</v>
      </c>
      <c r="AY20">
        <v>2</v>
      </c>
      <c r="AZ20">
        <v>0</v>
      </c>
      <c r="BA20">
        <v>1</v>
      </c>
      <c r="BB20">
        <v>3</v>
      </c>
      <c r="BC20">
        <v>3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</v>
      </c>
      <c r="BL20">
        <v>1</v>
      </c>
      <c r="BM20">
        <v>1</v>
      </c>
      <c r="BN20">
        <v>0</v>
      </c>
      <c r="BO20">
        <v>0</v>
      </c>
      <c r="BP20">
        <v>0</v>
      </c>
      <c r="BQ20">
        <v>0</v>
      </c>
      <c r="BR20">
        <v>0</v>
      </c>
      <c r="BT20">
        <f t="shared" si="26"/>
        <v>12</v>
      </c>
      <c r="BV20" s="5">
        <v>12</v>
      </c>
      <c r="BW20">
        <v>0</v>
      </c>
      <c r="BX20">
        <v>2</v>
      </c>
      <c r="BY20">
        <v>0</v>
      </c>
      <c r="BZ20">
        <v>1</v>
      </c>
      <c r="CA20">
        <v>3</v>
      </c>
      <c r="CB20">
        <v>3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1</v>
      </c>
      <c r="CJ20">
        <v>0</v>
      </c>
      <c r="CK20">
        <v>0</v>
      </c>
      <c r="CL20">
        <v>1</v>
      </c>
      <c r="CM20">
        <v>1</v>
      </c>
      <c r="CN20">
        <v>0</v>
      </c>
      <c r="CO20">
        <v>0</v>
      </c>
      <c r="CP20">
        <v>0</v>
      </c>
      <c r="CQ20">
        <v>0</v>
      </c>
      <c r="CS20">
        <f t="shared" si="27"/>
        <v>12</v>
      </c>
      <c r="CT20">
        <f t="shared" si="72"/>
        <v>1</v>
      </c>
      <c r="CV20" s="5">
        <v>12</v>
      </c>
      <c r="CW20">
        <v>0</v>
      </c>
      <c r="CX20">
        <v>2</v>
      </c>
      <c r="CY20">
        <v>0</v>
      </c>
      <c r="CZ20">
        <v>1</v>
      </c>
      <c r="DA20">
        <v>3</v>
      </c>
      <c r="DB20">
        <v>3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1</v>
      </c>
      <c r="DJ20">
        <v>0</v>
      </c>
      <c r="DK20">
        <v>0</v>
      </c>
      <c r="DL20">
        <v>1</v>
      </c>
      <c r="DM20">
        <v>1</v>
      </c>
      <c r="DN20">
        <v>0</v>
      </c>
      <c r="DO20">
        <v>0</v>
      </c>
      <c r="DP20">
        <v>0</v>
      </c>
      <c r="DQ20">
        <v>0</v>
      </c>
      <c r="DS20">
        <f t="shared" si="28"/>
        <v>12</v>
      </c>
      <c r="DT20">
        <f t="shared" si="73"/>
        <v>1</v>
      </c>
      <c r="DV20" s="5">
        <v>12</v>
      </c>
      <c r="DW20">
        <v>0</v>
      </c>
      <c r="DX20">
        <f t="shared" si="29"/>
        <v>149.5</v>
      </c>
      <c r="DY20">
        <v>0</v>
      </c>
      <c r="DZ20">
        <f t="shared" si="30"/>
        <v>368.99999999999994</v>
      </c>
      <c r="EA20">
        <f t="shared" si="31"/>
        <v>1688.3999999999996</v>
      </c>
      <c r="EB20">
        <f t="shared" si="32"/>
        <v>600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f t="shared" si="33"/>
        <v>0</v>
      </c>
      <c r="EJ20">
        <f t="shared" si="34"/>
        <v>2.5</v>
      </c>
      <c r="EK20">
        <f t="shared" si="35"/>
        <v>2.5</v>
      </c>
      <c r="EL20">
        <f t="shared" si="36"/>
        <v>2.5</v>
      </c>
      <c r="EM20">
        <f t="shared" si="37"/>
        <v>0</v>
      </c>
      <c r="EN20">
        <f t="shared" si="38"/>
        <v>0</v>
      </c>
      <c r="EO20">
        <f t="shared" si="39"/>
        <v>0</v>
      </c>
      <c r="EP20">
        <f t="shared" si="40"/>
        <v>0</v>
      </c>
      <c r="EQ20">
        <f t="shared" si="41"/>
        <v>0</v>
      </c>
      <c r="ES20">
        <f t="shared" si="42"/>
        <v>2814.3999999999996</v>
      </c>
      <c r="EU20" s="5">
        <v>12</v>
      </c>
      <c r="EV20">
        <v>0</v>
      </c>
      <c r="EW20">
        <f t="shared" si="43"/>
        <v>149.5</v>
      </c>
      <c r="EX20">
        <v>0</v>
      </c>
      <c r="EY20">
        <f t="shared" si="44"/>
        <v>368.99999999999994</v>
      </c>
      <c r="EZ20">
        <f t="shared" si="45"/>
        <v>2240.0000000000005</v>
      </c>
      <c r="FA20">
        <f t="shared" si="46"/>
        <v>452.24999999999989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f t="shared" si="47"/>
        <v>2.5</v>
      </c>
      <c r="FI20">
        <f t="shared" si="48"/>
        <v>0</v>
      </c>
      <c r="FJ20">
        <f t="shared" si="49"/>
        <v>0</v>
      </c>
      <c r="FK20">
        <f t="shared" si="50"/>
        <v>2.5</v>
      </c>
      <c r="FL20">
        <f t="shared" si="51"/>
        <v>2.5</v>
      </c>
      <c r="FM20">
        <f t="shared" si="52"/>
        <v>0</v>
      </c>
      <c r="FN20">
        <f t="shared" si="53"/>
        <v>0</v>
      </c>
      <c r="FO20">
        <f t="shared" si="54"/>
        <v>0</v>
      </c>
      <c r="FP20">
        <f t="shared" si="55"/>
        <v>0</v>
      </c>
      <c r="FR20">
        <f t="shared" si="56"/>
        <v>3218.2500000000005</v>
      </c>
      <c r="FS20">
        <f t="shared" si="74"/>
        <v>21</v>
      </c>
      <c r="FU20" s="5">
        <v>12</v>
      </c>
      <c r="FV20">
        <v>0</v>
      </c>
      <c r="FW20">
        <f t="shared" si="57"/>
        <v>149.5</v>
      </c>
      <c r="FX20">
        <v>0</v>
      </c>
      <c r="FY20">
        <f t="shared" si="58"/>
        <v>368.99999999999994</v>
      </c>
      <c r="FZ20">
        <f t="shared" si="59"/>
        <v>2240.0000000000005</v>
      </c>
      <c r="GA20">
        <f t="shared" si="60"/>
        <v>452.24999999999989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f t="shared" si="61"/>
        <v>2.5</v>
      </c>
      <c r="GI20">
        <f t="shared" si="62"/>
        <v>0</v>
      </c>
      <c r="GJ20">
        <f t="shared" si="63"/>
        <v>0</v>
      </c>
      <c r="GK20">
        <f t="shared" si="64"/>
        <v>2.5</v>
      </c>
      <c r="GL20">
        <f t="shared" si="65"/>
        <v>2.5</v>
      </c>
      <c r="GM20">
        <f t="shared" si="66"/>
        <v>0</v>
      </c>
      <c r="GN20">
        <f t="shared" si="67"/>
        <v>0</v>
      </c>
      <c r="GO20">
        <f t="shared" si="68"/>
        <v>0</v>
      </c>
      <c r="GP20">
        <f t="shared" si="69"/>
        <v>0</v>
      </c>
      <c r="GR20">
        <f t="shared" si="70"/>
        <v>3218.2500000000005</v>
      </c>
      <c r="GS20">
        <f t="shared" si="75"/>
        <v>21</v>
      </c>
    </row>
    <row r="21" spans="1:201" x14ac:dyDescent="0.15">
      <c r="A21" s="26">
        <v>17</v>
      </c>
      <c r="B21" s="26">
        <f t="shared" si="2"/>
        <v>0</v>
      </c>
      <c r="C21" s="26">
        <f>ROUND(IF($AG21="战士",VLOOKUP($AH21,$DV:$ER,DX$1,FALSE),IF($AG21="幻术师",VLOOKUP($AH21,$EU:$FQ,EW$1,FALSE),IF($AG21="刺客",VLOOKUP($AH21,$FU:$GQ,FW$1,FALSE),"无该职业")))/VLOOKUP(AF21,角色间职业划分!P:AP,20,FALSE),0)</f>
        <v>15</v>
      </c>
      <c r="D21" s="26">
        <f t="shared" si="3"/>
        <v>0</v>
      </c>
      <c r="E21" s="26">
        <f>ROUND(IF($AG21="战士",VLOOKUP($AH21,$DV:$ER,DZ$1,FALSE),IF($AG21="幻术师",VLOOKUP($AH21,$EU:$FQ,EY$1,FALSE),IF($AG21="刺客",VLOOKUP($AH21,$FU:$GQ,FY$1,FALSE),"无该职业")))*VLOOKUP($AF21,角色间职业划分!$P:$AP,26,FALSE)*VLOOKUP($AF21,角色间职业划分!$P:$AP,13,FALSE)/角色间职业划分!$AB$9,0)</f>
        <v>124</v>
      </c>
      <c r="F21" s="26">
        <f>ROUND(IF($AG21="战士",VLOOKUP($AH21,$DV:$ER,EA$1,FALSE),IF($AG21="幻术师",VLOOKUP($AH21,$EU:$FQ,EZ$1,FALSE),IF($AG21="刺客",VLOOKUP($AH21,$FU:$GQ,FZ$1,FALSE),"无该职业")))*VLOOKUP($AF21,角色间职业划分!$P:$AP,8,FALSE)/角色间职业划分!$W$9,0)</f>
        <v>3120</v>
      </c>
      <c r="G21" s="26">
        <f>ROUND(IF($AG21="战士",VLOOKUP($AH21,$DV:$ER,EB$1,FALSE),IF($AG21="幻术师",VLOOKUP($AH21,$EU:$FQ,FA$1,FALSE),IF($AG21="刺客",VLOOKUP($AH21,$FU:$GQ,GA$1,FALSE),"无该职业")))*VLOOKUP($AF21,角色间职业划分!$P:$AP,13,FALSE)/角色间职业划分!$AB$9,0)</f>
        <v>707</v>
      </c>
      <c r="H21" s="26">
        <f t="shared" si="4"/>
        <v>0</v>
      </c>
      <c r="I21" s="26">
        <f t="shared" si="5"/>
        <v>0</v>
      </c>
      <c r="J21" s="26">
        <f t="shared" si="6"/>
        <v>0</v>
      </c>
      <c r="K21" s="26">
        <f t="shared" si="7"/>
        <v>0</v>
      </c>
      <c r="L21" s="26">
        <f t="shared" si="8"/>
        <v>0</v>
      </c>
      <c r="M21" s="26">
        <f t="shared" si="9"/>
        <v>0</v>
      </c>
      <c r="N21" s="26">
        <f t="shared" si="10"/>
        <v>2.5</v>
      </c>
      <c r="O21" s="26">
        <f t="shared" si="11"/>
        <v>2.5</v>
      </c>
      <c r="P21" s="26">
        <f t="shared" si="12"/>
        <v>2.5</v>
      </c>
      <c r="Q21" s="26">
        <f t="shared" si="13"/>
        <v>2.5</v>
      </c>
      <c r="R21" s="26">
        <f t="shared" si="14"/>
        <v>0</v>
      </c>
      <c r="S21" s="26">
        <f t="shared" si="15"/>
        <v>2.5</v>
      </c>
      <c r="T21" s="26">
        <f t="shared" si="16"/>
        <v>0</v>
      </c>
      <c r="U21" s="26">
        <f t="shared" si="17"/>
        <v>0</v>
      </c>
      <c r="V21" s="26">
        <f t="shared" si="18"/>
        <v>0</v>
      </c>
      <c r="W21" s="26">
        <f>VLOOKUP(AF21,角色间职业划分!L:M,2,FALSE)</f>
        <v>1</v>
      </c>
      <c r="X21" s="26">
        <f t="shared" si="19"/>
        <v>16</v>
      </c>
      <c r="Y21" s="26">
        <v>0</v>
      </c>
      <c r="Z21" s="26">
        <v>0</v>
      </c>
      <c r="AA21" s="26">
        <v>0</v>
      </c>
      <c r="AB21" s="26">
        <f t="shared" si="20"/>
        <v>5</v>
      </c>
      <c r="AC21" s="1">
        <f t="shared" si="1"/>
        <v>450</v>
      </c>
      <c r="AD21" s="51"/>
      <c r="AE21" s="1"/>
      <c r="AF21">
        <f t="shared" si="21"/>
        <v>1</v>
      </c>
      <c r="AG21" s="26" t="str">
        <f>VLOOKUP(AF21,角色间职业划分!P:R,3,FALSE)</f>
        <v>战士</v>
      </c>
      <c r="AH21" s="26">
        <f t="shared" si="22"/>
        <v>16</v>
      </c>
      <c r="AK21" s="1"/>
      <c r="AL21" s="26"/>
      <c r="AO21" s="45">
        <v>2</v>
      </c>
      <c r="AP21">
        <v>13</v>
      </c>
      <c r="AQ21">
        <f t="shared" si="71"/>
        <v>38</v>
      </c>
      <c r="AR21">
        <f>_xlfn.IFNA(VLOOKUP(AQ21,角色属性总表!BO:BQ,2,FALSE),0)</f>
        <v>720.00000000000023</v>
      </c>
      <c r="AS21">
        <f>_xlfn.IFNA(VLOOKUP(AQ21,角色属性总表!BO:BQ,3,FALSE),0)</f>
        <v>2688.0000000000009</v>
      </c>
      <c r="AT21">
        <f>_xlfn.IFNA(VLOOKUP(AQ21,角色属性总表!Y:AE,6,FALSE),0)</f>
        <v>160.60000000000002</v>
      </c>
      <c r="AU21" s="26">
        <v>5</v>
      </c>
      <c r="AW21">
        <v>13</v>
      </c>
      <c r="AX21">
        <v>0</v>
      </c>
      <c r="AY21">
        <v>2</v>
      </c>
      <c r="AZ21">
        <v>0</v>
      </c>
      <c r="BA21">
        <v>1</v>
      </c>
      <c r="BB21">
        <v>4</v>
      </c>
      <c r="BC21">
        <v>3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1</v>
      </c>
      <c r="BM21">
        <v>1</v>
      </c>
      <c r="BN21">
        <v>0</v>
      </c>
      <c r="BO21">
        <v>0</v>
      </c>
      <c r="BP21">
        <v>0</v>
      </c>
      <c r="BQ21">
        <v>0</v>
      </c>
      <c r="BR21">
        <v>0</v>
      </c>
      <c r="BT21">
        <f t="shared" si="26"/>
        <v>13</v>
      </c>
      <c r="BV21">
        <v>13</v>
      </c>
      <c r="BW21">
        <v>0</v>
      </c>
      <c r="BX21">
        <v>2</v>
      </c>
      <c r="BY21">
        <v>0</v>
      </c>
      <c r="BZ21">
        <v>1</v>
      </c>
      <c r="CA21">
        <v>3</v>
      </c>
      <c r="CB21">
        <v>4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1</v>
      </c>
      <c r="CJ21">
        <v>0</v>
      </c>
      <c r="CK21">
        <v>0</v>
      </c>
      <c r="CL21">
        <v>1</v>
      </c>
      <c r="CM21">
        <v>1</v>
      </c>
      <c r="CN21">
        <v>0</v>
      </c>
      <c r="CO21">
        <v>0</v>
      </c>
      <c r="CP21">
        <v>0</v>
      </c>
      <c r="CQ21">
        <v>0</v>
      </c>
      <c r="CS21">
        <f t="shared" si="27"/>
        <v>13</v>
      </c>
      <c r="CT21">
        <f t="shared" si="72"/>
        <v>1</v>
      </c>
      <c r="CV21">
        <v>13</v>
      </c>
      <c r="CW21">
        <v>0</v>
      </c>
      <c r="CX21">
        <v>2</v>
      </c>
      <c r="CY21">
        <v>0</v>
      </c>
      <c r="CZ21">
        <v>1</v>
      </c>
      <c r="DA21">
        <v>3</v>
      </c>
      <c r="DB21">
        <v>4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0</v>
      </c>
      <c r="DK21">
        <v>0</v>
      </c>
      <c r="DL21">
        <v>1</v>
      </c>
      <c r="DM21">
        <v>1</v>
      </c>
      <c r="DN21">
        <v>0</v>
      </c>
      <c r="DO21">
        <v>0</v>
      </c>
      <c r="DP21">
        <v>0</v>
      </c>
      <c r="DQ21">
        <v>0</v>
      </c>
      <c r="DS21">
        <f t="shared" si="28"/>
        <v>13</v>
      </c>
      <c r="DT21">
        <f t="shared" si="73"/>
        <v>1</v>
      </c>
      <c r="DV21">
        <v>13</v>
      </c>
      <c r="DW21">
        <v>0</v>
      </c>
      <c r="DX21">
        <f t="shared" si="29"/>
        <v>149.5</v>
      </c>
      <c r="DY21">
        <v>0</v>
      </c>
      <c r="DZ21">
        <f t="shared" si="30"/>
        <v>368.99999999999994</v>
      </c>
      <c r="EA21">
        <f t="shared" si="31"/>
        <v>2688.0000000000009</v>
      </c>
      <c r="EB21">
        <f t="shared" si="32"/>
        <v>600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f t="shared" si="33"/>
        <v>0</v>
      </c>
      <c r="EJ21">
        <f t="shared" si="34"/>
        <v>2.5</v>
      </c>
      <c r="EK21">
        <f t="shared" si="35"/>
        <v>2.5</v>
      </c>
      <c r="EL21">
        <f t="shared" si="36"/>
        <v>2.5</v>
      </c>
      <c r="EM21">
        <f t="shared" si="37"/>
        <v>0</v>
      </c>
      <c r="EN21">
        <f t="shared" si="38"/>
        <v>0</v>
      </c>
      <c r="EO21">
        <f t="shared" si="39"/>
        <v>0</v>
      </c>
      <c r="EP21">
        <f t="shared" si="40"/>
        <v>0</v>
      </c>
      <c r="EQ21">
        <f t="shared" si="41"/>
        <v>0</v>
      </c>
      <c r="ES21">
        <f t="shared" si="42"/>
        <v>3814.0000000000009</v>
      </c>
      <c r="EU21">
        <v>13</v>
      </c>
      <c r="EV21">
        <v>0</v>
      </c>
      <c r="EW21">
        <f t="shared" si="43"/>
        <v>149.5</v>
      </c>
      <c r="EX21">
        <v>0</v>
      </c>
      <c r="EY21">
        <f t="shared" si="44"/>
        <v>368.99999999999994</v>
      </c>
      <c r="EZ21">
        <f t="shared" si="45"/>
        <v>2240.0000000000005</v>
      </c>
      <c r="FA21">
        <f t="shared" si="46"/>
        <v>720.00000000000023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f t="shared" si="47"/>
        <v>2.5</v>
      </c>
      <c r="FI21">
        <f t="shared" si="48"/>
        <v>0</v>
      </c>
      <c r="FJ21">
        <f t="shared" si="49"/>
        <v>0</v>
      </c>
      <c r="FK21">
        <f t="shared" si="50"/>
        <v>2.5</v>
      </c>
      <c r="FL21">
        <f t="shared" si="51"/>
        <v>2.5</v>
      </c>
      <c r="FM21">
        <f t="shared" si="52"/>
        <v>0</v>
      </c>
      <c r="FN21">
        <f t="shared" si="53"/>
        <v>0</v>
      </c>
      <c r="FO21">
        <f t="shared" si="54"/>
        <v>0</v>
      </c>
      <c r="FP21">
        <f t="shared" si="55"/>
        <v>0</v>
      </c>
      <c r="FR21">
        <f t="shared" si="56"/>
        <v>3486.0000000000009</v>
      </c>
      <c r="FS21">
        <f t="shared" si="74"/>
        <v>267.75000000000045</v>
      </c>
      <c r="FU21">
        <v>13</v>
      </c>
      <c r="FV21">
        <v>0</v>
      </c>
      <c r="FW21">
        <f t="shared" si="57"/>
        <v>149.5</v>
      </c>
      <c r="FX21">
        <v>0</v>
      </c>
      <c r="FY21">
        <f t="shared" si="58"/>
        <v>368.99999999999994</v>
      </c>
      <c r="FZ21">
        <f t="shared" si="59"/>
        <v>2240.0000000000005</v>
      </c>
      <c r="GA21">
        <f t="shared" si="60"/>
        <v>720.00000000000023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f t="shared" si="61"/>
        <v>2.5</v>
      </c>
      <c r="GI21">
        <f t="shared" si="62"/>
        <v>0</v>
      </c>
      <c r="GJ21">
        <f t="shared" si="63"/>
        <v>0</v>
      </c>
      <c r="GK21">
        <f t="shared" si="64"/>
        <v>2.5</v>
      </c>
      <c r="GL21">
        <f t="shared" si="65"/>
        <v>2.5</v>
      </c>
      <c r="GM21">
        <f t="shared" si="66"/>
        <v>0</v>
      </c>
      <c r="GN21">
        <f t="shared" si="67"/>
        <v>0</v>
      </c>
      <c r="GO21">
        <f t="shared" si="68"/>
        <v>0</v>
      </c>
      <c r="GP21">
        <f t="shared" si="69"/>
        <v>0</v>
      </c>
      <c r="GR21">
        <f t="shared" si="70"/>
        <v>3486.0000000000009</v>
      </c>
      <c r="GS21">
        <f t="shared" si="75"/>
        <v>267.75000000000045</v>
      </c>
    </row>
    <row r="22" spans="1:201" x14ac:dyDescent="0.15">
      <c r="A22" s="26">
        <v>18</v>
      </c>
      <c r="B22" s="26">
        <f t="shared" si="2"/>
        <v>0</v>
      </c>
      <c r="C22" s="26">
        <f>ROUND(IF($AG22="战士",VLOOKUP($AH22,$DV:$ER,DX$1,FALSE),IF($AG22="幻术师",VLOOKUP($AH22,$EU:$FQ,EW$1,FALSE),IF($AG22="刺客",VLOOKUP($AH22,$FU:$GQ,FW$1,FALSE),"无该职业")))/VLOOKUP(AF22,角色间职业划分!P:AP,20,FALSE),0)</f>
        <v>15</v>
      </c>
      <c r="D22" s="26">
        <f t="shared" si="3"/>
        <v>0</v>
      </c>
      <c r="E22" s="26">
        <f>ROUND(IF($AG22="战士",VLOOKUP($AH22,$DV:$ER,DZ$1,FALSE),IF($AG22="幻术师",VLOOKUP($AH22,$EU:$FQ,EY$1,FALSE),IF($AG22="刺客",VLOOKUP($AH22,$FU:$GQ,FY$1,FALSE),"无该职业")))*VLOOKUP($AF22,角色间职业划分!$P:$AP,26,FALSE)*VLOOKUP($AF22,角色间职业划分!$P:$AP,13,FALSE)/角色间职业划分!$AB$9,0)</f>
        <v>124</v>
      </c>
      <c r="F22" s="26">
        <f>ROUND(IF($AG22="战士",VLOOKUP($AH22,$DV:$ER,EA$1,FALSE),IF($AG22="幻术师",VLOOKUP($AH22,$EU:$FQ,EZ$1,FALSE),IF($AG22="刺客",VLOOKUP($AH22,$FU:$GQ,FZ$1,FALSE),"无该职业")))*VLOOKUP($AF22,角色间职业划分!$P:$AP,8,FALSE)/角色间职业划分!$W$9,0)</f>
        <v>4160</v>
      </c>
      <c r="G22" s="26">
        <f>ROUND(IF($AG22="战士",VLOOKUP($AH22,$DV:$ER,EB$1,FALSE),IF($AG22="幻术师",VLOOKUP($AH22,$EU:$FQ,FA$1,FALSE),IF($AG22="刺客",VLOOKUP($AH22,$FU:$GQ,GA$1,FALSE),"无该职业")))*VLOOKUP($AF22,角色间职业划分!$P:$AP,13,FALSE)/角色间职业划分!$AB$9,0)</f>
        <v>707</v>
      </c>
      <c r="H22" s="26">
        <f t="shared" si="4"/>
        <v>0</v>
      </c>
      <c r="I22" s="26">
        <f t="shared" si="5"/>
        <v>0</v>
      </c>
      <c r="J22" s="26">
        <f t="shared" si="6"/>
        <v>0</v>
      </c>
      <c r="K22" s="26">
        <f t="shared" si="7"/>
        <v>0</v>
      </c>
      <c r="L22" s="26">
        <f t="shared" si="8"/>
        <v>0</v>
      </c>
      <c r="M22" s="26">
        <f t="shared" si="9"/>
        <v>0</v>
      </c>
      <c r="N22" s="26">
        <f t="shared" si="10"/>
        <v>2.5</v>
      </c>
      <c r="O22" s="26">
        <f t="shared" si="11"/>
        <v>2.5</v>
      </c>
      <c r="P22" s="26">
        <f t="shared" si="12"/>
        <v>2.5</v>
      </c>
      <c r="Q22" s="26">
        <f t="shared" si="13"/>
        <v>2.5</v>
      </c>
      <c r="R22" s="26">
        <f t="shared" si="14"/>
        <v>0</v>
      </c>
      <c r="S22" s="26">
        <f t="shared" si="15"/>
        <v>2.5</v>
      </c>
      <c r="T22" s="26">
        <f t="shared" si="16"/>
        <v>0</v>
      </c>
      <c r="U22" s="26">
        <f t="shared" si="17"/>
        <v>0</v>
      </c>
      <c r="V22" s="26">
        <f t="shared" si="18"/>
        <v>0</v>
      </c>
      <c r="W22" s="26">
        <f>VLOOKUP(AF22,角色间职业划分!L:M,2,FALSE)</f>
        <v>1</v>
      </c>
      <c r="X22" s="26">
        <f t="shared" si="19"/>
        <v>17</v>
      </c>
      <c r="Y22" s="26">
        <v>0</v>
      </c>
      <c r="Z22" s="26">
        <v>0</v>
      </c>
      <c r="AA22" s="26">
        <v>0</v>
      </c>
      <c r="AB22" s="26">
        <f t="shared" si="20"/>
        <v>5</v>
      </c>
      <c r="AC22" s="1">
        <f t="shared" si="1"/>
        <v>480</v>
      </c>
      <c r="AD22" s="51"/>
      <c r="AE22" s="1"/>
      <c r="AF22">
        <f t="shared" si="21"/>
        <v>1</v>
      </c>
      <c r="AG22" s="26" t="str">
        <f>VLOOKUP(AF22,角色间职业划分!P:R,3,FALSE)</f>
        <v>战士</v>
      </c>
      <c r="AH22" s="26">
        <f t="shared" si="22"/>
        <v>17</v>
      </c>
      <c r="AK22" s="1"/>
      <c r="AL22" s="26"/>
      <c r="AO22" s="45">
        <v>2</v>
      </c>
      <c r="AP22">
        <v>14</v>
      </c>
      <c r="AQ22">
        <f t="shared" si="71"/>
        <v>40</v>
      </c>
      <c r="AR22">
        <f>_xlfn.IFNA(VLOOKUP(AQ22,角色属性总表!BO:BQ,2,FALSE),0)</f>
        <v>780.00000000000034</v>
      </c>
      <c r="AS22">
        <f>_xlfn.IFNA(VLOOKUP(AQ22,角色属性总表!BO:BQ,3,FALSE),0)</f>
        <v>2912.0000000000014</v>
      </c>
      <c r="AT22">
        <f>_xlfn.IFNA(VLOOKUP(AQ22,角色属性总表!Y:AE,6,FALSE),0)</f>
        <v>172.10000000000002</v>
      </c>
      <c r="AU22" s="26">
        <v>5</v>
      </c>
      <c r="AW22">
        <v>14</v>
      </c>
      <c r="AX22">
        <v>0</v>
      </c>
      <c r="AY22">
        <v>2</v>
      </c>
      <c r="AZ22">
        <v>0</v>
      </c>
      <c r="BA22">
        <v>1</v>
      </c>
      <c r="BB22">
        <v>4</v>
      </c>
      <c r="BC22">
        <v>3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1</v>
      </c>
      <c r="BL22">
        <v>1</v>
      </c>
      <c r="BM22">
        <v>1</v>
      </c>
      <c r="BN22">
        <v>0</v>
      </c>
      <c r="BO22">
        <v>1</v>
      </c>
      <c r="BP22">
        <v>0</v>
      </c>
      <c r="BQ22">
        <v>0</v>
      </c>
      <c r="BR22">
        <v>0</v>
      </c>
      <c r="BT22">
        <f t="shared" si="26"/>
        <v>14</v>
      </c>
      <c r="BV22">
        <v>14</v>
      </c>
      <c r="BW22">
        <v>0</v>
      </c>
      <c r="BX22">
        <v>2</v>
      </c>
      <c r="BY22">
        <v>0</v>
      </c>
      <c r="BZ22">
        <v>1</v>
      </c>
      <c r="CA22">
        <v>3</v>
      </c>
      <c r="CB22">
        <v>4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1</v>
      </c>
      <c r="CJ22">
        <v>0</v>
      </c>
      <c r="CK22">
        <v>0</v>
      </c>
      <c r="CL22">
        <v>1</v>
      </c>
      <c r="CM22">
        <v>1</v>
      </c>
      <c r="CN22">
        <v>1</v>
      </c>
      <c r="CO22">
        <v>0</v>
      </c>
      <c r="CP22">
        <v>0</v>
      </c>
      <c r="CQ22">
        <v>0</v>
      </c>
      <c r="CS22">
        <f t="shared" si="27"/>
        <v>14</v>
      </c>
      <c r="CT22">
        <f t="shared" si="72"/>
        <v>1</v>
      </c>
      <c r="CV22">
        <v>14</v>
      </c>
      <c r="CW22">
        <v>0</v>
      </c>
      <c r="CX22">
        <v>2</v>
      </c>
      <c r="CY22">
        <v>0</v>
      </c>
      <c r="CZ22">
        <v>1</v>
      </c>
      <c r="DA22">
        <v>3</v>
      </c>
      <c r="DB22">
        <v>4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1</v>
      </c>
      <c r="DJ22">
        <v>0</v>
      </c>
      <c r="DK22">
        <v>0</v>
      </c>
      <c r="DL22">
        <v>1</v>
      </c>
      <c r="DM22">
        <v>1</v>
      </c>
      <c r="DN22">
        <v>1</v>
      </c>
      <c r="DO22">
        <v>0</v>
      </c>
      <c r="DP22">
        <v>0</v>
      </c>
      <c r="DQ22">
        <v>0</v>
      </c>
      <c r="DS22">
        <f t="shared" si="28"/>
        <v>14</v>
      </c>
      <c r="DT22">
        <f t="shared" si="73"/>
        <v>1</v>
      </c>
      <c r="DV22">
        <v>14</v>
      </c>
      <c r="DW22">
        <v>0</v>
      </c>
      <c r="DX22">
        <f t="shared" si="29"/>
        <v>149.5</v>
      </c>
      <c r="DY22">
        <v>0</v>
      </c>
      <c r="DZ22">
        <f t="shared" si="30"/>
        <v>368.99999999999994</v>
      </c>
      <c r="EA22">
        <f t="shared" si="31"/>
        <v>2688.0000000000009</v>
      </c>
      <c r="EB22">
        <f t="shared" si="32"/>
        <v>600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f t="shared" si="33"/>
        <v>0</v>
      </c>
      <c r="EJ22">
        <f t="shared" si="34"/>
        <v>2.5</v>
      </c>
      <c r="EK22">
        <f t="shared" si="35"/>
        <v>2.5</v>
      </c>
      <c r="EL22">
        <f t="shared" si="36"/>
        <v>2.5</v>
      </c>
      <c r="EM22">
        <f t="shared" si="37"/>
        <v>0</v>
      </c>
      <c r="EN22">
        <f t="shared" si="38"/>
        <v>2.5</v>
      </c>
      <c r="EO22">
        <f t="shared" si="39"/>
        <v>0</v>
      </c>
      <c r="EP22">
        <f t="shared" si="40"/>
        <v>0</v>
      </c>
      <c r="EQ22">
        <f t="shared" si="41"/>
        <v>0</v>
      </c>
      <c r="ES22">
        <f t="shared" si="42"/>
        <v>3816.5000000000009</v>
      </c>
      <c r="EU22">
        <v>14</v>
      </c>
      <c r="EV22">
        <v>0</v>
      </c>
      <c r="EW22">
        <f t="shared" si="43"/>
        <v>149.5</v>
      </c>
      <c r="EX22">
        <v>0</v>
      </c>
      <c r="EY22">
        <f t="shared" si="44"/>
        <v>368.99999999999994</v>
      </c>
      <c r="EZ22">
        <f t="shared" si="45"/>
        <v>2240.0000000000005</v>
      </c>
      <c r="FA22">
        <f t="shared" si="46"/>
        <v>720.00000000000023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f t="shared" si="47"/>
        <v>2.5</v>
      </c>
      <c r="FI22">
        <f t="shared" si="48"/>
        <v>0</v>
      </c>
      <c r="FJ22">
        <f t="shared" si="49"/>
        <v>0</v>
      </c>
      <c r="FK22">
        <f t="shared" si="50"/>
        <v>2.5</v>
      </c>
      <c r="FL22">
        <f t="shared" si="51"/>
        <v>2.5</v>
      </c>
      <c r="FM22">
        <f t="shared" si="52"/>
        <v>2.5</v>
      </c>
      <c r="FN22">
        <f t="shared" si="53"/>
        <v>0</v>
      </c>
      <c r="FO22">
        <f t="shared" si="54"/>
        <v>0</v>
      </c>
      <c r="FP22">
        <f t="shared" si="55"/>
        <v>0</v>
      </c>
      <c r="FR22">
        <f t="shared" si="56"/>
        <v>3488.5000000000009</v>
      </c>
      <c r="FS22">
        <f t="shared" si="74"/>
        <v>2.5</v>
      </c>
      <c r="FU22">
        <v>14</v>
      </c>
      <c r="FV22">
        <v>0</v>
      </c>
      <c r="FW22">
        <f t="shared" si="57"/>
        <v>149.5</v>
      </c>
      <c r="FX22">
        <v>0</v>
      </c>
      <c r="FY22">
        <f t="shared" si="58"/>
        <v>368.99999999999994</v>
      </c>
      <c r="FZ22">
        <f t="shared" si="59"/>
        <v>2240.0000000000005</v>
      </c>
      <c r="GA22">
        <f t="shared" si="60"/>
        <v>720.00000000000023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f t="shared" si="61"/>
        <v>2.5</v>
      </c>
      <c r="GI22">
        <f t="shared" si="62"/>
        <v>0</v>
      </c>
      <c r="GJ22">
        <f t="shared" si="63"/>
        <v>0</v>
      </c>
      <c r="GK22">
        <f t="shared" si="64"/>
        <v>2.5</v>
      </c>
      <c r="GL22">
        <f t="shared" si="65"/>
        <v>2.5</v>
      </c>
      <c r="GM22">
        <f t="shared" si="66"/>
        <v>2.5</v>
      </c>
      <c r="GN22">
        <f t="shared" si="67"/>
        <v>0</v>
      </c>
      <c r="GO22">
        <f t="shared" si="68"/>
        <v>0</v>
      </c>
      <c r="GP22">
        <f t="shared" si="69"/>
        <v>0</v>
      </c>
      <c r="GR22">
        <f t="shared" si="70"/>
        <v>3488.5000000000009</v>
      </c>
      <c r="GS22">
        <f t="shared" si="75"/>
        <v>2.5</v>
      </c>
    </row>
    <row r="23" spans="1:201" x14ac:dyDescent="0.15">
      <c r="A23" s="26">
        <v>19</v>
      </c>
      <c r="B23" s="26">
        <f t="shared" si="2"/>
        <v>0</v>
      </c>
      <c r="C23" s="26">
        <f>ROUND(IF($AG23="战士",VLOOKUP($AH23,$DV:$ER,DX$1,FALSE),IF($AG23="幻术师",VLOOKUP($AH23,$EU:$FQ,EW$1,FALSE),IF($AG23="刺客",VLOOKUP($AH23,$FU:$GQ,FW$1,FALSE),"无该职业")))/VLOOKUP(AF23,角色间职业划分!P:AP,20,FALSE),0)</f>
        <v>22</v>
      </c>
      <c r="D23" s="26">
        <f t="shared" si="3"/>
        <v>0</v>
      </c>
      <c r="E23" s="26">
        <f>ROUND(IF($AG23="战士",VLOOKUP($AH23,$DV:$ER,DZ$1,FALSE),IF($AG23="幻术师",VLOOKUP($AH23,$EU:$FQ,EY$1,FALSE),IF($AG23="刺客",VLOOKUP($AH23,$FU:$GQ,FY$1,FALSE),"无该职业")))*VLOOKUP($AF23,角色间职业划分!$P:$AP,26,FALSE)*VLOOKUP($AF23,角色间职业划分!$P:$AP,13,FALSE)/角色间职业划分!$AB$9,0)</f>
        <v>124</v>
      </c>
      <c r="F23" s="26">
        <f>ROUND(IF($AG23="战士",VLOOKUP($AH23,$DV:$ER,EA$1,FALSE),IF($AG23="幻术师",VLOOKUP($AH23,$EU:$FQ,EZ$1,FALSE),IF($AG23="刺客",VLOOKUP($AH23,$FU:$GQ,FZ$1,FALSE),"无该职业")))*VLOOKUP($AF23,角色间职业划分!$P:$AP,8,FALSE)/角色间职业划分!$W$9,0)</f>
        <v>4160</v>
      </c>
      <c r="G23" s="26">
        <f>ROUND(IF($AG23="战士",VLOOKUP($AH23,$DV:$ER,EB$1,FALSE),IF($AG23="幻术师",VLOOKUP($AH23,$EU:$FQ,FA$1,FALSE),IF($AG23="刺客",VLOOKUP($AH23,$FU:$GQ,GA$1,FALSE),"无该职业")))*VLOOKUP($AF23,角色间职业划分!$P:$AP,13,FALSE)/角色间职业划分!$AB$9,0)</f>
        <v>707</v>
      </c>
      <c r="H23" s="26">
        <f t="shared" si="4"/>
        <v>0</v>
      </c>
      <c r="I23" s="26">
        <f t="shared" si="5"/>
        <v>0</v>
      </c>
      <c r="J23" s="26">
        <f t="shared" si="6"/>
        <v>0</v>
      </c>
      <c r="K23" s="26">
        <f t="shared" si="7"/>
        <v>0</v>
      </c>
      <c r="L23" s="26">
        <f t="shared" si="8"/>
        <v>0</v>
      </c>
      <c r="M23" s="26">
        <f t="shared" si="9"/>
        <v>0</v>
      </c>
      <c r="N23" s="26">
        <f t="shared" si="10"/>
        <v>2.5</v>
      </c>
      <c r="O23" s="26">
        <f t="shared" si="11"/>
        <v>2.5</v>
      </c>
      <c r="P23" s="26">
        <f t="shared" si="12"/>
        <v>2.5</v>
      </c>
      <c r="Q23" s="26">
        <f t="shared" si="13"/>
        <v>2.5</v>
      </c>
      <c r="R23" s="26">
        <f t="shared" si="14"/>
        <v>0</v>
      </c>
      <c r="S23" s="26">
        <f t="shared" si="15"/>
        <v>2.5</v>
      </c>
      <c r="T23" s="26">
        <f t="shared" si="16"/>
        <v>0</v>
      </c>
      <c r="U23" s="26">
        <f t="shared" si="17"/>
        <v>0</v>
      </c>
      <c r="V23" s="26">
        <f t="shared" si="18"/>
        <v>0</v>
      </c>
      <c r="W23" s="26">
        <f>VLOOKUP(AF23,角色间职业划分!L:M,2,FALSE)</f>
        <v>1</v>
      </c>
      <c r="X23" s="26">
        <f t="shared" si="19"/>
        <v>18</v>
      </c>
      <c r="Y23" s="26">
        <v>0</v>
      </c>
      <c r="Z23" s="26">
        <v>0</v>
      </c>
      <c r="AA23" s="26">
        <v>0</v>
      </c>
      <c r="AB23" s="26">
        <f t="shared" si="20"/>
        <v>5</v>
      </c>
      <c r="AC23" s="1">
        <f t="shared" si="1"/>
        <v>510</v>
      </c>
      <c r="AD23" s="51"/>
      <c r="AE23" s="1"/>
      <c r="AF23">
        <f t="shared" si="21"/>
        <v>1</v>
      </c>
      <c r="AG23" s="26" t="str">
        <f>VLOOKUP(AF23,角色间职业划分!P:R,3,FALSE)</f>
        <v>战士</v>
      </c>
      <c r="AH23" s="26">
        <f t="shared" si="22"/>
        <v>18</v>
      </c>
      <c r="AK23" s="1"/>
      <c r="AL23" s="26"/>
      <c r="AO23" s="45">
        <v>2</v>
      </c>
      <c r="AP23">
        <v>15</v>
      </c>
      <c r="AQ23">
        <f t="shared" si="71"/>
        <v>42</v>
      </c>
      <c r="AR23">
        <f>_xlfn.IFNA(VLOOKUP(AQ23,角色属性总表!BO:BQ,2,FALSE),0)</f>
        <v>840.00000000000034</v>
      </c>
      <c r="AS23">
        <f>_xlfn.IFNA(VLOOKUP(AQ23,角色属性总表!BO:BQ,3,FALSE),0)</f>
        <v>3136.0000000000014</v>
      </c>
      <c r="AT23">
        <f>_xlfn.IFNA(VLOOKUP(AQ23,角色属性总表!Y:AE,6,FALSE),0)</f>
        <v>184</v>
      </c>
      <c r="AU23" s="26">
        <v>5</v>
      </c>
      <c r="AW23">
        <v>15</v>
      </c>
      <c r="AX23">
        <v>0</v>
      </c>
      <c r="AY23">
        <v>2</v>
      </c>
      <c r="AZ23">
        <v>0</v>
      </c>
      <c r="BA23">
        <v>1</v>
      </c>
      <c r="BB23">
        <v>4</v>
      </c>
      <c r="BC23">
        <v>4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1</v>
      </c>
      <c r="BL23">
        <v>1</v>
      </c>
      <c r="BM23">
        <v>1</v>
      </c>
      <c r="BN23">
        <v>0</v>
      </c>
      <c r="BO23">
        <v>1</v>
      </c>
      <c r="BP23">
        <v>0</v>
      </c>
      <c r="BQ23">
        <v>0</v>
      </c>
      <c r="BR23">
        <v>0</v>
      </c>
      <c r="BT23">
        <f t="shared" si="26"/>
        <v>15</v>
      </c>
      <c r="BV23">
        <v>15</v>
      </c>
      <c r="BW23">
        <v>0</v>
      </c>
      <c r="BX23">
        <v>2</v>
      </c>
      <c r="BY23">
        <v>0</v>
      </c>
      <c r="BZ23">
        <v>1</v>
      </c>
      <c r="CA23">
        <v>4</v>
      </c>
      <c r="CB23">
        <v>4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1</v>
      </c>
      <c r="CJ23">
        <v>0</v>
      </c>
      <c r="CK23">
        <v>0</v>
      </c>
      <c r="CL23">
        <v>1</v>
      </c>
      <c r="CM23">
        <v>1</v>
      </c>
      <c r="CN23">
        <v>1</v>
      </c>
      <c r="CO23">
        <v>0</v>
      </c>
      <c r="CP23">
        <v>0</v>
      </c>
      <c r="CQ23">
        <v>0</v>
      </c>
      <c r="CS23">
        <f t="shared" si="27"/>
        <v>15</v>
      </c>
      <c r="CT23">
        <f t="shared" si="72"/>
        <v>1</v>
      </c>
      <c r="CV23">
        <v>15</v>
      </c>
      <c r="CW23">
        <v>0</v>
      </c>
      <c r="CX23">
        <v>2</v>
      </c>
      <c r="CY23">
        <v>0</v>
      </c>
      <c r="CZ23">
        <v>1</v>
      </c>
      <c r="DA23">
        <v>4</v>
      </c>
      <c r="DB23">
        <v>4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1</v>
      </c>
      <c r="DJ23">
        <v>0</v>
      </c>
      <c r="DK23">
        <v>0</v>
      </c>
      <c r="DL23">
        <v>1</v>
      </c>
      <c r="DM23">
        <v>1</v>
      </c>
      <c r="DN23">
        <v>1</v>
      </c>
      <c r="DO23">
        <v>0</v>
      </c>
      <c r="DP23">
        <v>0</v>
      </c>
      <c r="DQ23">
        <v>0</v>
      </c>
      <c r="DS23">
        <f t="shared" si="28"/>
        <v>15</v>
      </c>
      <c r="DT23">
        <f t="shared" si="73"/>
        <v>1</v>
      </c>
      <c r="DV23">
        <v>15</v>
      </c>
      <c r="DW23">
        <v>0</v>
      </c>
      <c r="DX23">
        <f t="shared" si="29"/>
        <v>149.5</v>
      </c>
      <c r="DY23">
        <v>0</v>
      </c>
      <c r="DZ23">
        <f t="shared" si="30"/>
        <v>368.99999999999994</v>
      </c>
      <c r="EA23">
        <f t="shared" si="31"/>
        <v>2688.0000000000009</v>
      </c>
      <c r="EB23">
        <f t="shared" si="32"/>
        <v>840.00000000000034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f t="shared" si="33"/>
        <v>0</v>
      </c>
      <c r="EJ23">
        <f t="shared" si="34"/>
        <v>2.5</v>
      </c>
      <c r="EK23">
        <f t="shared" si="35"/>
        <v>2.5</v>
      </c>
      <c r="EL23">
        <f t="shared" si="36"/>
        <v>2.5</v>
      </c>
      <c r="EM23">
        <f t="shared" si="37"/>
        <v>0</v>
      </c>
      <c r="EN23">
        <f t="shared" si="38"/>
        <v>2.5</v>
      </c>
      <c r="EO23">
        <f t="shared" si="39"/>
        <v>0</v>
      </c>
      <c r="EP23">
        <f t="shared" si="40"/>
        <v>0</v>
      </c>
      <c r="EQ23">
        <f t="shared" si="41"/>
        <v>0</v>
      </c>
      <c r="ES23">
        <f t="shared" si="42"/>
        <v>4056.5000000000014</v>
      </c>
      <c r="EU23">
        <v>15</v>
      </c>
      <c r="EV23">
        <v>0</v>
      </c>
      <c r="EW23">
        <f t="shared" si="43"/>
        <v>149.5</v>
      </c>
      <c r="EX23">
        <v>0</v>
      </c>
      <c r="EY23">
        <f t="shared" si="44"/>
        <v>368.99999999999994</v>
      </c>
      <c r="EZ23">
        <f t="shared" si="45"/>
        <v>3136.0000000000014</v>
      </c>
      <c r="FA23">
        <f t="shared" si="46"/>
        <v>720.00000000000023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f t="shared" si="47"/>
        <v>2.5</v>
      </c>
      <c r="FI23">
        <f t="shared" si="48"/>
        <v>0</v>
      </c>
      <c r="FJ23">
        <f t="shared" si="49"/>
        <v>0</v>
      </c>
      <c r="FK23">
        <f t="shared" si="50"/>
        <v>2.5</v>
      </c>
      <c r="FL23">
        <f t="shared" si="51"/>
        <v>2.5</v>
      </c>
      <c r="FM23">
        <f t="shared" si="52"/>
        <v>2.5</v>
      </c>
      <c r="FN23">
        <f t="shared" si="53"/>
        <v>0</v>
      </c>
      <c r="FO23">
        <f t="shared" si="54"/>
        <v>0</v>
      </c>
      <c r="FP23">
        <f t="shared" si="55"/>
        <v>0</v>
      </c>
      <c r="FR23">
        <f t="shared" si="56"/>
        <v>4384.5000000000018</v>
      </c>
      <c r="FS23">
        <f t="shared" si="74"/>
        <v>896.00000000000091</v>
      </c>
      <c r="FU23">
        <v>15</v>
      </c>
      <c r="FV23">
        <v>0</v>
      </c>
      <c r="FW23">
        <f t="shared" si="57"/>
        <v>149.5</v>
      </c>
      <c r="FX23">
        <v>0</v>
      </c>
      <c r="FY23">
        <f t="shared" si="58"/>
        <v>368.99999999999994</v>
      </c>
      <c r="FZ23">
        <f t="shared" si="59"/>
        <v>3136.0000000000014</v>
      </c>
      <c r="GA23">
        <f t="shared" si="60"/>
        <v>720.00000000000023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f t="shared" si="61"/>
        <v>2.5</v>
      </c>
      <c r="GI23">
        <f t="shared" si="62"/>
        <v>0</v>
      </c>
      <c r="GJ23">
        <f t="shared" si="63"/>
        <v>0</v>
      </c>
      <c r="GK23">
        <f t="shared" si="64"/>
        <v>2.5</v>
      </c>
      <c r="GL23">
        <f t="shared" si="65"/>
        <v>2.5</v>
      </c>
      <c r="GM23">
        <f t="shared" si="66"/>
        <v>2.5</v>
      </c>
      <c r="GN23">
        <f t="shared" si="67"/>
        <v>0</v>
      </c>
      <c r="GO23">
        <f t="shared" si="68"/>
        <v>0</v>
      </c>
      <c r="GP23">
        <f t="shared" si="69"/>
        <v>0</v>
      </c>
      <c r="GR23">
        <f t="shared" si="70"/>
        <v>4384.5000000000018</v>
      </c>
      <c r="GS23">
        <f t="shared" si="75"/>
        <v>896.00000000000091</v>
      </c>
    </row>
    <row r="24" spans="1:201" x14ac:dyDescent="0.15">
      <c r="A24" s="26">
        <v>20</v>
      </c>
      <c r="B24" s="26">
        <f t="shared" si="2"/>
        <v>0</v>
      </c>
      <c r="C24" s="26">
        <f>ROUND(IF($AG24="战士",VLOOKUP($AH24,$DV:$ER,DX$1,FALSE),IF($AG24="幻术师",VLOOKUP($AH24,$EU:$FQ,EW$1,FALSE),IF($AG24="刺客",VLOOKUP($AH24,$FU:$GQ,FW$1,FALSE),"无该职业")))/VLOOKUP(AF24,角色间职业划分!P:AP,20,FALSE),0)</f>
        <v>22</v>
      </c>
      <c r="D24" s="26">
        <f t="shared" si="3"/>
        <v>0</v>
      </c>
      <c r="E24" s="26">
        <f>ROUND(IF($AG24="战士",VLOOKUP($AH24,$DV:$ER,DZ$1,FALSE),IF($AG24="幻术师",VLOOKUP($AH24,$EU:$FQ,EY$1,FALSE),IF($AG24="刺客",VLOOKUP($AH24,$FU:$GQ,FY$1,FALSE),"无该职业")))*VLOOKUP($AF24,角色间职业划分!$P:$AP,26,FALSE)*VLOOKUP($AF24,角色间职业划分!$P:$AP,13,FALSE)/角色间职业划分!$AB$9,0)</f>
        <v>124</v>
      </c>
      <c r="F24" s="26">
        <f>ROUND(IF($AG24="战士",VLOOKUP($AH24,$DV:$ER,EA$1,FALSE),IF($AG24="幻术师",VLOOKUP($AH24,$EU:$FQ,EZ$1,FALSE),IF($AG24="刺客",VLOOKUP($AH24,$FU:$GQ,FZ$1,FALSE),"无该职业")))*VLOOKUP($AF24,角色间职业划分!$P:$AP,8,FALSE)/角色间职业划分!$W$9,0)</f>
        <v>4160</v>
      </c>
      <c r="G24" s="26">
        <f>ROUND(IF($AG24="战士",VLOOKUP($AH24,$DV:$ER,EB$1,FALSE),IF($AG24="幻术师",VLOOKUP($AH24,$EU:$FQ,FA$1,FALSE),IF($AG24="刺客",VLOOKUP($AH24,$FU:$GQ,GA$1,FALSE),"无该职业")))*VLOOKUP($AF24,角色间职业划分!$P:$AP,13,FALSE)/角色间职业划分!$AB$9,0)</f>
        <v>909</v>
      </c>
      <c r="H24" s="26">
        <f t="shared" si="4"/>
        <v>0</v>
      </c>
      <c r="I24" s="26">
        <f t="shared" si="5"/>
        <v>0</v>
      </c>
      <c r="J24" s="26">
        <f t="shared" si="6"/>
        <v>0</v>
      </c>
      <c r="K24" s="26">
        <f t="shared" si="7"/>
        <v>0</v>
      </c>
      <c r="L24" s="26">
        <f t="shared" si="8"/>
        <v>0</v>
      </c>
      <c r="M24" s="26">
        <f t="shared" si="9"/>
        <v>0</v>
      </c>
      <c r="N24" s="26">
        <f t="shared" si="10"/>
        <v>2.5</v>
      </c>
      <c r="O24" s="26">
        <f t="shared" si="11"/>
        <v>2.5</v>
      </c>
      <c r="P24" s="26">
        <f t="shared" si="12"/>
        <v>2.5</v>
      </c>
      <c r="Q24" s="26">
        <f t="shared" si="13"/>
        <v>2.5</v>
      </c>
      <c r="R24" s="26">
        <f t="shared" si="14"/>
        <v>0</v>
      </c>
      <c r="S24" s="26">
        <f t="shared" si="15"/>
        <v>2.5</v>
      </c>
      <c r="T24" s="26">
        <f t="shared" si="16"/>
        <v>0</v>
      </c>
      <c r="U24" s="26">
        <f t="shared" si="17"/>
        <v>0</v>
      </c>
      <c r="V24" s="26">
        <f t="shared" si="18"/>
        <v>0</v>
      </c>
      <c r="W24" s="26">
        <f>VLOOKUP(AF24,角色间职业划分!L:M,2,FALSE)</f>
        <v>1</v>
      </c>
      <c r="X24" s="26">
        <f t="shared" si="19"/>
        <v>19</v>
      </c>
      <c r="Y24" s="26">
        <v>0</v>
      </c>
      <c r="Z24" s="26">
        <v>0</v>
      </c>
      <c r="AA24" s="26">
        <v>0</v>
      </c>
      <c r="AB24" s="26">
        <f t="shared" si="20"/>
        <v>5</v>
      </c>
      <c r="AC24" s="1">
        <f t="shared" si="1"/>
        <v>540</v>
      </c>
      <c r="AD24" s="51"/>
      <c r="AE24" s="1"/>
      <c r="AF24">
        <f t="shared" si="21"/>
        <v>1</v>
      </c>
      <c r="AG24" s="26" t="str">
        <f>VLOOKUP(AF24,角色间职业划分!P:R,3,FALSE)</f>
        <v>战士</v>
      </c>
      <c r="AH24" s="26">
        <f t="shared" si="22"/>
        <v>19</v>
      </c>
      <c r="AK24" s="1"/>
      <c r="AL24" s="26"/>
      <c r="AO24" s="45">
        <v>2</v>
      </c>
      <c r="AP24">
        <v>16</v>
      </c>
      <c r="AQ24">
        <f t="shared" si="71"/>
        <v>44</v>
      </c>
      <c r="AR24">
        <f>_xlfn.IFNA(VLOOKUP(AQ24,角色属性总表!BO:BQ,2,FALSE),0)</f>
        <v>900.00000000000034</v>
      </c>
      <c r="AS24">
        <f>_xlfn.IFNA(VLOOKUP(AQ24,角色属性总表!BO:BQ,3,FALSE),0)</f>
        <v>3360.0000000000014</v>
      </c>
      <c r="AT24">
        <f>_xlfn.IFNA(VLOOKUP(AQ24,角色属性总表!Y:AE,6,FALSE),0)</f>
        <v>196.3</v>
      </c>
      <c r="AU24" s="26">
        <v>5</v>
      </c>
      <c r="AW24">
        <v>16</v>
      </c>
      <c r="AX24">
        <v>0</v>
      </c>
      <c r="AY24">
        <v>2</v>
      </c>
      <c r="AZ24">
        <v>0</v>
      </c>
      <c r="BA24">
        <v>1</v>
      </c>
      <c r="BB24">
        <v>4</v>
      </c>
      <c r="BC24">
        <v>4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1</v>
      </c>
      <c r="BL24">
        <v>1</v>
      </c>
      <c r="BM24">
        <v>1</v>
      </c>
      <c r="BN24">
        <v>0</v>
      </c>
      <c r="BO24">
        <v>1</v>
      </c>
      <c r="BP24">
        <v>0</v>
      </c>
      <c r="BQ24">
        <v>0</v>
      </c>
      <c r="BR24">
        <v>0</v>
      </c>
      <c r="BT24">
        <f t="shared" si="26"/>
        <v>16</v>
      </c>
      <c r="BV24">
        <v>16</v>
      </c>
      <c r="BW24">
        <v>0</v>
      </c>
      <c r="BX24">
        <v>2</v>
      </c>
      <c r="BY24">
        <v>0</v>
      </c>
      <c r="BZ24">
        <v>1</v>
      </c>
      <c r="CA24">
        <v>4</v>
      </c>
      <c r="CB24">
        <v>4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1</v>
      </c>
      <c r="CJ24">
        <v>1</v>
      </c>
      <c r="CK24">
        <v>0</v>
      </c>
      <c r="CL24">
        <v>1</v>
      </c>
      <c r="CM24">
        <v>1</v>
      </c>
      <c r="CN24">
        <v>1</v>
      </c>
      <c r="CO24">
        <v>0</v>
      </c>
      <c r="CP24">
        <v>0</v>
      </c>
      <c r="CQ24">
        <v>0</v>
      </c>
      <c r="CS24">
        <f t="shared" si="27"/>
        <v>16</v>
      </c>
      <c r="CT24">
        <f t="shared" si="72"/>
        <v>1</v>
      </c>
      <c r="CV24">
        <v>16</v>
      </c>
      <c r="CW24">
        <v>0</v>
      </c>
      <c r="CX24">
        <v>2</v>
      </c>
      <c r="CY24">
        <v>0</v>
      </c>
      <c r="CZ24">
        <v>1</v>
      </c>
      <c r="DA24">
        <v>4</v>
      </c>
      <c r="DB24">
        <v>4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1</v>
      </c>
      <c r="DM24">
        <v>1</v>
      </c>
      <c r="DN24">
        <v>1</v>
      </c>
      <c r="DO24">
        <v>0</v>
      </c>
      <c r="DP24">
        <v>0</v>
      </c>
      <c r="DQ24">
        <v>0</v>
      </c>
      <c r="DS24">
        <f t="shared" si="28"/>
        <v>16</v>
      </c>
      <c r="DT24">
        <f t="shared" si="73"/>
        <v>1</v>
      </c>
      <c r="DV24">
        <v>16</v>
      </c>
      <c r="DW24">
        <v>0</v>
      </c>
      <c r="DX24">
        <f t="shared" si="29"/>
        <v>149.5</v>
      </c>
      <c r="DY24">
        <v>0</v>
      </c>
      <c r="DZ24">
        <f t="shared" si="30"/>
        <v>368.99999999999994</v>
      </c>
      <c r="EA24">
        <f t="shared" si="31"/>
        <v>2688.0000000000009</v>
      </c>
      <c r="EB24">
        <f t="shared" si="32"/>
        <v>840.00000000000034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f t="shared" si="33"/>
        <v>2.5</v>
      </c>
      <c r="EJ24">
        <f t="shared" si="34"/>
        <v>2.5</v>
      </c>
      <c r="EK24">
        <f t="shared" si="35"/>
        <v>2.5</v>
      </c>
      <c r="EL24">
        <f t="shared" si="36"/>
        <v>2.5</v>
      </c>
      <c r="EM24">
        <f t="shared" si="37"/>
        <v>0</v>
      </c>
      <c r="EN24">
        <f t="shared" si="38"/>
        <v>2.5</v>
      </c>
      <c r="EO24">
        <f t="shared" si="39"/>
        <v>0</v>
      </c>
      <c r="EP24">
        <f t="shared" si="40"/>
        <v>0</v>
      </c>
      <c r="EQ24">
        <f t="shared" si="41"/>
        <v>0</v>
      </c>
      <c r="ES24">
        <f t="shared" si="42"/>
        <v>4059.0000000000014</v>
      </c>
      <c r="EU24">
        <v>16</v>
      </c>
      <c r="EV24">
        <v>0</v>
      </c>
      <c r="EW24">
        <f t="shared" si="43"/>
        <v>149.5</v>
      </c>
      <c r="EX24">
        <v>0</v>
      </c>
      <c r="EY24">
        <f t="shared" si="44"/>
        <v>368.99999999999994</v>
      </c>
      <c r="EZ24">
        <f t="shared" si="45"/>
        <v>3136.0000000000014</v>
      </c>
      <c r="FA24">
        <f t="shared" si="46"/>
        <v>720.00000000000023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f t="shared" si="47"/>
        <v>2.5</v>
      </c>
      <c r="FI24">
        <f t="shared" si="48"/>
        <v>2.5</v>
      </c>
      <c r="FJ24">
        <f t="shared" si="49"/>
        <v>0</v>
      </c>
      <c r="FK24">
        <f t="shared" si="50"/>
        <v>2.5</v>
      </c>
      <c r="FL24">
        <f t="shared" si="51"/>
        <v>2.5</v>
      </c>
      <c r="FM24">
        <f t="shared" si="52"/>
        <v>2.5</v>
      </c>
      <c r="FN24">
        <f t="shared" si="53"/>
        <v>0</v>
      </c>
      <c r="FO24">
        <f t="shared" si="54"/>
        <v>0</v>
      </c>
      <c r="FP24">
        <f t="shared" si="55"/>
        <v>0</v>
      </c>
      <c r="FR24">
        <f t="shared" si="56"/>
        <v>4387.0000000000018</v>
      </c>
      <c r="FS24">
        <f t="shared" si="74"/>
        <v>2.5</v>
      </c>
      <c r="FU24">
        <v>16</v>
      </c>
      <c r="FV24">
        <v>0</v>
      </c>
      <c r="FW24">
        <f t="shared" si="57"/>
        <v>149.5</v>
      </c>
      <c r="FX24">
        <v>0</v>
      </c>
      <c r="FY24">
        <f t="shared" si="58"/>
        <v>368.99999999999994</v>
      </c>
      <c r="FZ24">
        <f t="shared" si="59"/>
        <v>3136.0000000000014</v>
      </c>
      <c r="GA24">
        <f t="shared" si="60"/>
        <v>720.00000000000023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f t="shared" si="61"/>
        <v>2.5</v>
      </c>
      <c r="GI24">
        <f t="shared" si="62"/>
        <v>2.5</v>
      </c>
      <c r="GJ24">
        <f t="shared" si="63"/>
        <v>0</v>
      </c>
      <c r="GK24">
        <f t="shared" si="64"/>
        <v>2.5</v>
      </c>
      <c r="GL24">
        <f t="shared" si="65"/>
        <v>2.5</v>
      </c>
      <c r="GM24">
        <f t="shared" si="66"/>
        <v>2.5</v>
      </c>
      <c r="GN24">
        <f t="shared" si="67"/>
        <v>0</v>
      </c>
      <c r="GO24">
        <f t="shared" si="68"/>
        <v>0</v>
      </c>
      <c r="GP24">
        <f t="shared" si="69"/>
        <v>0</v>
      </c>
      <c r="GR24">
        <f t="shared" si="70"/>
        <v>4387.0000000000018</v>
      </c>
      <c r="GS24">
        <f t="shared" si="75"/>
        <v>2.5</v>
      </c>
    </row>
    <row r="25" spans="1:201" x14ac:dyDescent="0.15">
      <c r="A25" s="26">
        <v>21</v>
      </c>
      <c r="B25" s="26">
        <f t="shared" si="2"/>
        <v>0</v>
      </c>
      <c r="C25" s="26">
        <f>ROUND(IF($AG25="战士",VLOOKUP($AH25,$DV:$ER,DX$1,FALSE),IF($AG25="幻术师",VLOOKUP($AH25,$EU:$FQ,EW$1,FALSE),IF($AG25="刺客",VLOOKUP($AH25,$FU:$GQ,FW$1,FALSE),"无该职业")))/VLOOKUP(AF25,角色间职业划分!P:AP,20,FALSE),0)</f>
        <v>22</v>
      </c>
      <c r="D25" s="26">
        <f t="shared" si="3"/>
        <v>0</v>
      </c>
      <c r="E25" s="26">
        <f>ROUND(IF($AG25="战士",VLOOKUP($AH25,$DV:$ER,DZ$1,FALSE),IF($AG25="幻术师",VLOOKUP($AH25,$EU:$FQ,EY$1,FALSE),IF($AG25="刺客",VLOOKUP($AH25,$FU:$GQ,FY$1,FALSE),"无该职业")))*VLOOKUP($AF25,角色间职业划分!$P:$AP,26,FALSE)*VLOOKUP($AF25,角色间职业划分!$P:$AP,13,FALSE)/角色间职业划分!$AB$9,0)</f>
        <v>378</v>
      </c>
      <c r="F25" s="26">
        <f>ROUND(IF($AG25="战士",VLOOKUP($AH25,$DV:$ER,EA$1,FALSE),IF($AG25="幻术师",VLOOKUP($AH25,$EU:$FQ,EZ$1,FALSE),IF($AG25="刺客",VLOOKUP($AH25,$FU:$GQ,FZ$1,FALSE),"无该职业")))*VLOOKUP($AF25,角色间职业划分!$P:$AP,8,FALSE)/角色间职业划分!$W$9,0)</f>
        <v>4160</v>
      </c>
      <c r="G25" s="26">
        <f>ROUND(IF($AG25="战士",VLOOKUP($AH25,$DV:$ER,EB$1,FALSE),IF($AG25="幻术师",VLOOKUP($AH25,$EU:$FQ,FA$1,FALSE),IF($AG25="刺客",VLOOKUP($AH25,$FU:$GQ,GA$1,FALSE),"无该职业")))*VLOOKUP($AF25,角色间职业划分!$P:$AP,13,FALSE)/角色间职业划分!$AB$9,0)</f>
        <v>909</v>
      </c>
      <c r="H25" s="26">
        <f t="shared" si="4"/>
        <v>0</v>
      </c>
      <c r="I25" s="26">
        <f t="shared" si="5"/>
        <v>0</v>
      </c>
      <c r="J25" s="26">
        <f t="shared" si="6"/>
        <v>0</v>
      </c>
      <c r="K25" s="26">
        <f t="shared" si="7"/>
        <v>0</v>
      </c>
      <c r="L25" s="26">
        <f t="shared" si="8"/>
        <v>0</v>
      </c>
      <c r="M25" s="26">
        <f t="shared" si="9"/>
        <v>0</v>
      </c>
      <c r="N25" s="26">
        <f t="shared" si="10"/>
        <v>2.5</v>
      </c>
      <c r="O25" s="26">
        <f t="shared" si="11"/>
        <v>2.5</v>
      </c>
      <c r="P25" s="26">
        <f t="shared" si="12"/>
        <v>2.5</v>
      </c>
      <c r="Q25" s="26">
        <f t="shared" si="13"/>
        <v>2.5</v>
      </c>
      <c r="R25" s="26">
        <f t="shared" si="14"/>
        <v>0</v>
      </c>
      <c r="S25" s="26">
        <f t="shared" si="15"/>
        <v>2.5</v>
      </c>
      <c r="T25" s="26">
        <f t="shared" si="16"/>
        <v>0</v>
      </c>
      <c r="U25" s="26">
        <f t="shared" si="17"/>
        <v>0</v>
      </c>
      <c r="V25" s="26">
        <f t="shared" si="18"/>
        <v>0</v>
      </c>
      <c r="W25" s="26">
        <f>VLOOKUP(AF25,角色间职业划分!L:M,2,FALSE)</f>
        <v>1</v>
      </c>
      <c r="X25" s="26">
        <f t="shared" si="19"/>
        <v>20</v>
      </c>
      <c r="Y25" s="26">
        <v>0</v>
      </c>
      <c r="Z25" s="26">
        <v>0</v>
      </c>
      <c r="AA25" s="26">
        <v>0</v>
      </c>
      <c r="AB25" s="26">
        <f t="shared" si="20"/>
        <v>7.5</v>
      </c>
      <c r="AC25" s="1">
        <f t="shared" si="1"/>
        <v>561</v>
      </c>
      <c r="AD25" s="51"/>
      <c r="AE25" s="1"/>
      <c r="AF25">
        <f t="shared" si="21"/>
        <v>1</v>
      </c>
      <c r="AG25" s="26" t="str">
        <f>VLOOKUP(AF25,角色间职业划分!P:R,3,FALSE)</f>
        <v>战士</v>
      </c>
      <c r="AH25" s="26">
        <f t="shared" si="22"/>
        <v>20</v>
      </c>
      <c r="AK25" s="1"/>
      <c r="AL25" s="26"/>
      <c r="AO25" s="45">
        <v>2</v>
      </c>
      <c r="AP25">
        <v>17</v>
      </c>
      <c r="AQ25">
        <f t="shared" si="71"/>
        <v>46</v>
      </c>
      <c r="AR25">
        <f>_xlfn.IFNA(VLOOKUP(AQ25,角色属性总表!BO:BQ,2,FALSE),0)</f>
        <v>960.00000000000034</v>
      </c>
      <c r="AS25">
        <f>_xlfn.IFNA(VLOOKUP(AQ25,角色属性总表!BO:BQ,3,FALSE),0)</f>
        <v>3584.0000000000014</v>
      </c>
      <c r="AT25">
        <f>_xlfn.IFNA(VLOOKUP(AQ25,角色属性总表!Y:AE,6,FALSE),0)</f>
        <v>209</v>
      </c>
      <c r="AU25" s="26">
        <v>5</v>
      </c>
      <c r="AW25">
        <v>17</v>
      </c>
      <c r="AX25">
        <v>0</v>
      </c>
      <c r="AY25">
        <v>2</v>
      </c>
      <c r="AZ25">
        <v>0</v>
      </c>
      <c r="BA25">
        <v>1</v>
      </c>
      <c r="BB25">
        <v>5</v>
      </c>
      <c r="BC25">
        <v>4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1</v>
      </c>
      <c r="BL25">
        <v>1</v>
      </c>
      <c r="BM25">
        <v>1</v>
      </c>
      <c r="BN25">
        <v>0</v>
      </c>
      <c r="BO25">
        <v>1</v>
      </c>
      <c r="BP25">
        <v>0</v>
      </c>
      <c r="BQ25">
        <v>0</v>
      </c>
      <c r="BR25">
        <v>0</v>
      </c>
      <c r="BT25">
        <f t="shared" si="26"/>
        <v>17</v>
      </c>
      <c r="BV25">
        <v>17</v>
      </c>
      <c r="BW25">
        <v>0</v>
      </c>
      <c r="BX25">
        <v>2</v>
      </c>
      <c r="BY25">
        <v>0</v>
      </c>
      <c r="BZ25">
        <v>1</v>
      </c>
      <c r="CA25">
        <v>4</v>
      </c>
      <c r="CB25">
        <v>5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1</v>
      </c>
      <c r="CJ25">
        <v>1</v>
      </c>
      <c r="CK25">
        <v>0</v>
      </c>
      <c r="CL25">
        <v>1</v>
      </c>
      <c r="CM25">
        <v>1</v>
      </c>
      <c r="CN25">
        <v>1</v>
      </c>
      <c r="CO25">
        <v>0</v>
      </c>
      <c r="CP25">
        <v>0</v>
      </c>
      <c r="CQ25">
        <v>0</v>
      </c>
      <c r="CS25">
        <f t="shared" si="27"/>
        <v>17</v>
      </c>
      <c r="CT25">
        <f t="shared" si="72"/>
        <v>1</v>
      </c>
      <c r="CV25">
        <v>17</v>
      </c>
      <c r="CW25">
        <v>0</v>
      </c>
      <c r="CX25">
        <v>2</v>
      </c>
      <c r="CY25">
        <v>0</v>
      </c>
      <c r="CZ25">
        <v>1</v>
      </c>
      <c r="DA25">
        <v>4</v>
      </c>
      <c r="DB25">
        <v>5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1</v>
      </c>
      <c r="DJ25">
        <v>1</v>
      </c>
      <c r="DK25">
        <v>0</v>
      </c>
      <c r="DL25">
        <v>1</v>
      </c>
      <c r="DM25">
        <v>1</v>
      </c>
      <c r="DN25">
        <v>1</v>
      </c>
      <c r="DO25">
        <v>0</v>
      </c>
      <c r="DP25">
        <v>0</v>
      </c>
      <c r="DQ25">
        <v>0</v>
      </c>
      <c r="DS25">
        <f t="shared" si="28"/>
        <v>17</v>
      </c>
      <c r="DT25">
        <f t="shared" si="73"/>
        <v>1</v>
      </c>
      <c r="DV25">
        <v>17</v>
      </c>
      <c r="DW25">
        <v>0</v>
      </c>
      <c r="DX25">
        <f t="shared" si="29"/>
        <v>149.5</v>
      </c>
      <c r="DY25">
        <v>0</v>
      </c>
      <c r="DZ25">
        <f t="shared" si="30"/>
        <v>368.99999999999994</v>
      </c>
      <c r="EA25">
        <f t="shared" si="31"/>
        <v>3584.0000000000014</v>
      </c>
      <c r="EB25">
        <f t="shared" si="32"/>
        <v>840.00000000000034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f t="shared" si="33"/>
        <v>2.5</v>
      </c>
      <c r="EJ25">
        <f t="shared" si="34"/>
        <v>2.5</v>
      </c>
      <c r="EK25">
        <f t="shared" si="35"/>
        <v>2.5</v>
      </c>
      <c r="EL25">
        <f t="shared" si="36"/>
        <v>2.5</v>
      </c>
      <c r="EM25">
        <f t="shared" si="37"/>
        <v>0</v>
      </c>
      <c r="EN25">
        <f t="shared" si="38"/>
        <v>2.5</v>
      </c>
      <c r="EO25">
        <f t="shared" si="39"/>
        <v>0</v>
      </c>
      <c r="EP25">
        <f t="shared" si="40"/>
        <v>0</v>
      </c>
      <c r="EQ25">
        <f t="shared" si="41"/>
        <v>0</v>
      </c>
      <c r="ES25">
        <f t="shared" si="42"/>
        <v>4955.0000000000018</v>
      </c>
      <c r="EU25">
        <v>17</v>
      </c>
      <c r="EV25">
        <v>0</v>
      </c>
      <c r="EW25">
        <f t="shared" si="43"/>
        <v>149.5</v>
      </c>
      <c r="EX25">
        <v>0</v>
      </c>
      <c r="EY25">
        <f t="shared" si="44"/>
        <v>368.99999999999994</v>
      </c>
      <c r="EZ25">
        <f t="shared" si="45"/>
        <v>3136.0000000000014</v>
      </c>
      <c r="FA25">
        <f t="shared" si="46"/>
        <v>960.00000000000034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f t="shared" si="47"/>
        <v>2.5</v>
      </c>
      <c r="FI25">
        <f t="shared" si="48"/>
        <v>2.5</v>
      </c>
      <c r="FJ25">
        <f t="shared" si="49"/>
        <v>0</v>
      </c>
      <c r="FK25">
        <f t="shared" si="50"/>
        <v>2.5</v>
      </c>
      <c r="FL25">
        <f t="shared" si="51"/>
        <v>2.5</v>
      </c>
      <c r="FM25">
        <f t="shared" si="52"/>
        <v>2.5</v>
      </c>
      <c r="FN25">
        <f t="shared" si="53"/>
        <v>0</v>
      </c>
      <c r="FO25">
        <f t="shared" si="54"/>
        <v>0</v>
      </c>
      <c r="FP25">
        <f t="shared" si="55"/>
        <v>0</v>
      </c>
      <c r="FR25">
        <f t="shared" si="56"/>
        <v>4627.0000000000018</v>
      </c>
      <c r="FS25">
        <f t="shared" si="74"/>
        <v>240</v>
      </c>
      <c r="FU25">
        <v>17</v>
      </c>
      <c r="FV25">
        <v>0</v>
      </c>
      <c r="FW25">
        <f t="shared" si="57"/>
        <v>149.5</v>
      </c>
      <c r="FX25">
        <v>0</v>
      </c>
      <c r="FY25">
        <f t="shared" si="58"/>
        <v>368.99999999999994</v>
      </c>
      <c r="FZ25">
        <f t="shared" si="59"/>
        <v>3136.0000000000014</v>
      </c>
      <c r="GA25">
        <f t="shared" si="60"/>
        <v>960.00000000000034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f t="shared" si="61"/>
        <v>2.5</v>
      </c>
      <c r="GI25">
        <f t="shared" si="62"/>
        <v>2.5</v>
      </c>
      <c r="GJ25">
        <f t="shared" si="63"/>
        <v>0</v>
      </c>
      <c r="GK25">
        <f t="shared" si="64"/>
        <v>2.5</v>
      </c>
      <c r="GL25">
        <f t="shared" si="65"/>
        <v>2.5</v>
      </c>
      <c r="GM25">
        <f t="shared" si="66"/>
        <v>2.5</v>
      </c>
      <c r="GN25">
        <f t="shared" si="67"/>
        <v>0</v>
      </c>
      <c r="GO25">
        <f t="shared" si="68"/>
        <v>0</v>
      </c>
      <c r="GP25">
        <f t="shared" si="69"/>
        <v>0</v>
      </c>
      <c r="GR25">
        <f t="shared" si="70"/>
        <v>4627.0000000000018</v>
      </c>
      <c r="GS25">
        <f t="shared" si="75"/>
        <v>240</v>
      </c>
    </row>
    <row r="26" spans="1:201" x14ac:dyDescent="0.15">
      <c r="A26" s="26">
        <v>22</v>
      </c>
      <c r="B26" s="26">
        <f t="shared" si="2"/>
        <v>0</v>
      </c>
      <c r="C26" s="26">
        <f>ROUND(IF($AG26="战士",VLOOKUP($AH26,$DV:$ER,DX$1,FALSE),IF($AG26="幻术师",VLOOKUP($AH26,$EU:$FQ,EW$1,FALSE),IF($AG26="刺客",VLOOKUP($AH26,$FU:$GQ,FW$1,FALSE),"无该职业")))/VLOOKUP(AF26,角色间职业划分!P:AP,20,FALSE),0)</f>
        <v>22</v>
      </c>
      <c r="D26" s="26">
        <f t="shared" si="3"/>
        <v>0</v>
      </c>
      <c r="E26" s="26">
        <f>ROUND(IF($AG26="战士",VLOOKUP($AH26,$DV:$ER,DZ$1,FALSE),IF($AG26="幻术师",VLOOKUP($AH26,$EU:$FQ,EY$1,FALSE),IF($AG26="刺客",VLOOKUP($AH26,$FU:$GQ,FY$1,FALSE),"无该职业")))*VLOOKUP($AF26,角色间职业划分!$P:$AP,26,FALSE)*VLOOKUP($AF26,角色间职业划分!$P:$AP,13,FALSE)/角色间职业划分!$AB$9,0)</f>
        <v>378</v>
      </c>
      <c r="F26" s="26">
        <f>ROUND(IF($AG26="战士",VLOOKUP($AH26,$DV:$ER,EA$1,FALSE),IF($AG26="幻术师",VLOOKUP($AH26,$EU:$FQ,EZ$1,FALSE),IF($AG26="刺客",VLOOKUP($AH26,$FU:$GQ,FZ$1,FALSE),"无该职业")))*VLOOKUP($AF26,角色间职业划分!$P:$AP,8,FALSE)/角色间职业划分!$W$9,0)</f>
        <v>5044</v>
      </c>
      <c r="G26" s="26">
        <f>ROUND(IF($AG26="战士",VLOOKUP($AH26,$DV:$ER,EB$1,FALSE),IF($AG26="幻术师",VLOOKUP($AH26,$EU:$FQ,FA$1,FALSE),IF($AG26="刺客",VLOOKUP($AH26,$FU:$GQ,GA$1,FALSE),"无该职业")))*VLOOKUP($AF26,角色间职业划分!$P:$AP,13,FALSE)/角色间职业划分!$AB$9,0)</f>
        <v>909</v>
      </c>
      <c r="H26" s="26">
        <f t="shared" si="4"/>
        <v>0</v>
      </c>
      <c r="I26" s="26">
        <f t="shared" si="5"/>
        <v>0</v>
      </c>
      <c r="J26" s="26">
        <f t="shared" si="6"/>
        <v>0</v>
      </c>
      <c r="K26" s="26">
        <f t="shared" si="7"/>
        <v>0</v>
      </c>
      <c r="L26" s="26">
        <f t="shared" si="8"/>
        <v>0</v>
      </c>
      <c r="M26" s="26">
        <f t="shared" si="9"/>
        <v>0</v>
      </c>
      <c r="N26" s="26">
        <f t="shared" si="10"/>
        <v>2.5</v>
      </c>
      <c r="O26" s="26">
        <f t="shared" si="11"/>
        <v>2.5</v>
      </c>
      <c r="P26" s="26">
        <f t="shared" si="12"/>
        <v>2.5</v>
      </c>
      <c r="Q26" s="26">
        <f t="shared" si="13"/>
        <v>2.5</v>
      </c>
      <c r="R26" s="26">
        <f t="shared" si="14"/>
        <v>0</v>
      </c>
      <c r="S26" s="26">
        <f t="shared" si="15"/>
        <v>2.5</v>
      </c>
      <c r="T26" s="26">
        <f t="shared" si="16"/>
        <v>0</v>
      </c>
      <c r="U26" s="26">
        <f t="shared" si="17"/>
        <v>0</v>
      </c>
      <c r="V26" s="26">
        <f t="shared" si="18"/>
        <v>0</v>
      </c>
      <c r="W26" s="26">
        <f>VLOOKUP(AF26,角色间职业划分!L:M,2,FALSE)</f>
        <v>1</v>
      </c>
      <c r="X26" s="26">
        <f t="shared" si="19"/>
        <v>21</v>
      </c>
      <c r="Y26" s="26">
        <v>0</v>
      </c>
      <c r="Z26" s="26">
        <v>0</v>
      </c>
      <c r="AA26" s="26">
        <v>0</v>
      </c>
      <c r="AB26" s="26">
        <f t="shared" si="20"/>
        <v>7.5</v>
      </c>
      <c r="AC26" s="1">
        <f t="shared" si="1"/>
        <v>582</v>
      </c>
      <c r="AD26" s="51"/>
      <c r="AE26" s="1"/>
      <c r="AF26">
        <f t="shared" si="21"/>
        <v>1</v>
      </c>
      <c r="AG26" s="26" t="str">
        <f>VLOOKUP(AF26,角色间职业划分!P:R,3,FALSE)</f>
        <v>战士</v>
      </c>
      <c r="AH26" s="26">
        <f t="shared" si="22"/>
        <v>21</v>
      </c>
      <c r="AK26" s="1"/>
      <c r="AL26" s="26"/>
      <c r="AO26" s="45">
        <v>2</v>
      </c>
      <c r="AP26">
        <v>18</v>
      </c>
      <c r="AQ26">
        <f t="shared" si="71"/>
        <v>48</v>
      </c>
      <c r="AR26">
        <f>_xlfn.IFNA(VLOOKUP(AQ26,角色属性总表!BO:BQ,2,FALSE),0)</f>
        <v>1020.0000000000001</v>
      </c>
      <c r="AS26">
        <f>_xlfn.IFNA(VLOOKUP(AQ26,角色属性总表!BO:BQ,3,FALSE),0)</f>
        <v>3808.0000000000005</v>
      </c>
      <c r="AT26">
        <f>_xlfn.IFNA(VLOOKUP(AQ26,角色属性总表!Y:AE,6,FALSE),0)</f>
        <v>222.10000000000002</v>
      </c>
      <c r="AU26" s="26">
        <v>5</v>
      </c>
      <c r="AW26">
        <v>18</v>
      </c>
      <c r="AX26">
        <v>0</v>
      </c>
      <c r="AY26">
        <v>3</v>
      </c>
      <c r="AZ26">
        <v>0</v>
      </c>
      <c r="BA26">
        <v>1</v>
      </c>
      <c r="BB26">
        <v>5</v>
      </c>
      <c r="BC26">
        <v>4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1</v>
      </c>
      <c r="BL26">
        <v>1</v>
      </c>
      <c r="BM26">
        <v>1</v>
      </c>
      <c r="BN26">
        <v>0</v>
      </c>
      <c r="BO26">
        <v>1</v>
      </c>
      <c r="BP26">
        <v>0</v>
      </c>
      <c r="BQ26">
        <v>0</v>
      </c>
      <c r="BR26">
        <v>0</v>
      </c>
      <c r="BT26">
        <f t="shared" si="26"/>
        <v>18</v>
      </c>
      <c r="BV26">
        <v>18</v>
      </c>
      <c r="BW26">
        <v>0</v>
      </c>
      <c r="BX26">
        <v>3</v>
      </c>
      <c r="BY26">
        <v>0</v>
      </c>
      <c r="BZ26">
        <v>1</v>
      </c>
      <c r="CA26">
        <v>4</v>
      </c>
      <c r="CB26">
        <v>5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1</v>
      </c>
      <c r="CJ26">
        <v>1</v>
      </c>
      <c r="CK26">
        <v>0</v>
      </c>
      <c r="CL26">
        <v>1</v>
      </c>
      <c r="CM26">
        <v>1</v>
      </c>
      <c r="CN26">
        <v>1</v>
      </c>
      <c r="CO26">
        <v>0</v>
      </c>
      <c r="CP26">
        <v>0</v>
      </c>
      <c r="CQ26">
        <v>0</v>
      </c>
      <c r="CS26">
        <f t="shared" si="27"/>
        <v>18</v>
      </c>
      <c r="CT26">
        <f t="shared" si="72"/>
        <v>1</v>
      </c>
      <c r="CV26">
        <v>18</v>
      </c>
      <c r="CW26">
        <v>0</v>
      </c>
      <c r="CX26">
        <v>3</v>
      </c>
      <c r="CY26">
        <v>0</v>
      </c>
      <c r="CZ26">
        <v>1</v>
      </c>
      <c r="DA26">
        <v>4</v>
      </c>
      <c r="DB26">
        <v>5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1</v>
      </c>
      <c r="DJ26">
        <v>1</v>
      </c>
      <c r="DK26">
        <v>0</v>
      </c>
      <c r="DL26">
        <v>1</v>
      </c>
      <c r="DM26">
        <v>1</v>
      </c>
      <c r="DN26">
        <v>1</v>
      </c>
      <c r="DO26">
        <v>0</v>
      </c>
      <c r="DP26">
        <v>0</v>
      </c>
      <c r="DQ26">
        <v>0</v>
      </c>
      <c r="DS26">
        <f t="shared" si="28"/>
        <v>18</v>
      </c>
      <c r="DT26">
        <f t="shared" si="73"/>
        <v>1</v>
      </c>
      <c r="DV26">
        <v>18</v>
      </c>
      <c r="DW26">
        <v>0</v>
      </c>
      <c r="DX26">
        <f t="shared" si="29"/>
        <v>222.10000000000002</v>
      </c>
      <c r="DY26">
        <v>0</v>
      </c>
      <c r="DZ26">
        <f t="shared" si="30"/>
        <v>368.99999999999994</v>
      </c>
      <c r="EA26">
        <f t="shared" si="31"/>
        <v>3584.0000000000014</v>
      </c>
      <c r="EB26">
        <f t="shared" si="32"/>
        <v>840.00000000000034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f t="shared" si="33"/>
        <v>2.5</v>
      </c>
      <c r="EJ26">
        <f t="shared" si="34"/>
        <v>2.5</v>
      </c>
      <c r="EK26">
        <f t="shared" si="35"/>
        <v>2.5</v>
      </c>
      <c r="EL26">
        <f t="shared" si="36"/>
        <v>2.5</v>
      </c>
      <c r="EM26">
        <f t="shared" si="37"/>
        <v>0</v>
      </c>
      <c r="EN26">
        <f t="shared" si="38"/>
        <v>2.5</v>
      </c>
      <c r="EO26">
        <f t="shared" si="39"/>
        <v>0</v>
      </c>
      <c r="EP26">
        <f t="shared" si="40"/>
        <v>0</v>
      </c>
      <c r="EQ26">
        <f t="shared" si="41"/>
        <v>0</v>
      </c>
      <c r="ES26">
        <f t="shared" si="42"/>
        <v>5027.6000000000013</v>
      </c>
      <c r="EU26">
        <v>18</v>
      </c>
      <c r="EV26">
        <v>0</v>
      </c>
      <c r="EW26">
        <f t="shared" si="43"/>
        <v>222.10000000000002</v>
      </c>
      <c r="EX26">
        <v>0</v>
      </c>
      <c r="EY26">
        <f t="shared" si="44"/>
        <v>368.99999999999994</v>
      </c>
      <c r="EZ26">
        <f t="shared" si="45"/>
        <v>3136.0000000000014</v>
      </c>
      <c r="FA26">
        <f t="shared" si="46"/>
        <v>960.00000000000034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f t="shared" si="47"/>
        <v>2.5</v>
      </c>
      <c r="FI26">
        <f t="shared" si="48"/>
        <v>2.5</v>
      </c>
      <c r="FJ26">
        <f t="shared" si="49"/>
        <v>0</v>
      </c>
      <c r="FK26">
        <f t="shared" si="50"/>
        <v>2.5</v>
      </c>
      <c r="FL26">
        <f t="shared" si="51"/>
        <v>2.5</v>
      </c>
      <c r="FM26">
        <f t="shared" si="52"/>
        <v>2.5</v>
      </c>
      <c r="FN26">
        <f t="shared" si="53"/>
        <v>0</v>
      </c>
      <c r="FO26">
        <f t="shared" si="54"/>
        <v>0</v>
      </c>
      <c r="FP26">
        <f t="shared" si="55"/>
        <v>0</v>
      </c>
      <c r="FR26">
        <f t="shared" si="56"/>
        <v>4699.6000000000013</v>
      </c>
      <c r="FS26">
        <f t="shared" si="74"/>
        <v>72.599999999999454</v>
      </c>
      <c r="FU26">
        <v>18</v>
      </c>
      <c r="FV26">
        <v>0</v>
      </c>
      <c r="FW26">
        <f t="shared" si="57"/>
        <v>222.10000000000002</v>
      </c>
      <c r="FX26">
        <v>0</v>
      </c>
      <c r="FY26">
        <f t="shared" si="58"/>
        <v>368.99999999999994</v>
      </c>
      <c r="FZ26">
        <f t="shared" si="59"/>
        <v>3136.0000000000014</v>
      </c>
      <c r="GA26">
        <f t="shared" si="60"/>
        <v>960.00000000000034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f t="shared" si="61"/>
        <v>2.5</v>
      </c>
      <c r="GI26">
        <f t="shared" si="62"/>
        <v>2.5</v>
      </c>
      <c r="GJ26">
        <f t="shared" si="63"/>
        <v>0</v>
      </c>
      <c r="GK26">
        <f t="shared" si="64"/>
        <v>2.5</v>
      </c>
      <c r="GL26">
        <f t="shared" si="65"/>
        <v>2.5</v>
      </c>
      <c r="GM26">
        <f t="shared" si="66"/>
        <v>2.5</v>
      </c>
      <c r="GN26">
        <f t="shared" si="67"/>
        <v>0</v>
      </c>
      <c r="GO26">
        <f t="shared" si="68"/>
        <v>0</v>
      </c>
      <c r="GP26">
        <f t="shared" si="69"/>
        <v>0</v>
      </c>
      <c r="GR26">
        <f t="shared" si="70"/>
        <v>4699.6000000000013</v>
      </c>
      <c r="GS26">
        <f t="shared" si="75"/>
        <v>72.599999999999454</v>
      </c>
    </row>
    <row r="27" spans="1:201" x14ac:dyDescent="0.15">
      <c r="A27" s="26">
        <v>23</v>
      </c>
      <c r="B27" s="26">
        <f t="shared" si="2"/>
        <v>0</v>
      </c>
      <c r="C27" s="26">
        <f>ROUND(IF($AG27="战士",VLOOKUP($AH27,$DV:$ER,DX$1,FALSE),IF($AG27="幻术师",VLOOKUP($AH27,$EU:$FQ,EW$1,FALSE),IF($AG27="刺客",VLOOKUP($AH27,$FU:$GQ,FW$1,FALSE),"无该职业")))/VLOOKUP(AF27,角色间职业划分!P:AP,20,FALSE),0)</f>
        <v>22</v>
      </c>
      <c r="D27" s="26">
        <f t="shared" si="3"/>
        <v>0</v>
      </c>
      <c r="E27" s="26">
        <f>ROUND(IF($AG27="战士",VLOOKUP($AH27,$DV:$ER,DZ$1,FALSE),IF($AG27="幻术师",VLOOKUP($AH27,$EU:$FQ,EY$1,FALSE),IF($AG27="刺客",VLOOKUP($AH27,$FU:$GQ,FY$1,FALSE),"无该职业")))*VLOOKUP($AF27,角色间职业划分!$P:$AP,26,FALSE)*VLOOKUP($AF27,角色间职业划分!$P:$AP,13,FALSE)/角色间职业划分!$AB$9,0)</f>
        <v>378</v>
      </c>
      <c r="F27" s="26">
        <f>ROUND(IF($AG27="战士",VLOOKUP($AH27,$DV:$ER,EA$1,FALSE),IF($AG27="幻术师",VLOOKUP($AH27,$EU:$FQ,EZ$1,FALSE),IF($AG27="刺客",VLOOKUP($AH27,$FU:$GQ,FZ$1,FALSE),"无该职业")))*VLOOKUP($AF27,角色间职业划分!$P:$AP,8,FALSE)/角色间职业划分!$W$9,0)</f>
        <v>5044</v>
      </c>
      <c r="G27" s="26">
        <f>ROUND(IF($AG27="战士",VLOOKUP($AH27,$DV:$ER,EB$1,FALSE),IF($AG27="幻术师",VLOOKUP($AH27,$EU:$FQ,FA$1,FALSE),IF($AG27="刺客",VLOOKUP($AH27,$FU:$GQ,GA$1,FALSE),"无该职业")))*VLOOKUP($AF27,角色间职业划分!$P:$AP,13,FALSE)/角色间职业划分!$AB$9,0)</f>
        <v>909</v>
      </c>
      <c r="H27" s="26">
        <f t="shared" si="4"/>
        <v>0</v>
      </c>
      <c r="I27" s="26">
        <f t="shared" si="5"/>
        <v>0</v>
      </c>
      <c r="J27" s="26">
        <f t="shared" si="6"/>
        <v>0</v>
      </c>
      <c r="K27" s="26">
        <f t="shared" si="7"/>
        <v>0</v>
      </c>
      <c r="L27" s="26">
        <f t="shared" si="8"/>
        <v>0</v>
      </c>
      <c r="M27" s="26">
        <f t="shared" si="9"/>
        <v>0</v>
      </c>
      <c r="N27" s="26">
        <f t="shared" si="10"/>
        <v>2.5</v>
      </c>
      <c r="O27" s="26">
        <f t="shared" si="11"/>
        <v>5</v>
      </c>
      <c r="P27" s="26">
        <f t="shared" si="12"/>
        <v>2.5</v>
      </c>
      <c r="Q27" s="26">
        <f t="shared" si="13"/>
        <v>2.5</v>
      </c>
      <c r="R27" s="26">
        <f t="shared" si="14"/>
        <v>0</v>
      </c>
      <c r="S27" s="26">
        <f t="shared" si="15"/>
        <v>2.5</v>
      </c>
      <c r="T27" s="26">
        <f t="shared" si="16"/>
        <v>0</v>
      </c>
      <c r="U27" s="26">
        <f t="shared" si="17"/>
        <v>0</v>
      </c>
      <c r="V27" s="26">
        <f t="shared" si="18"/>
        <v>0</v>
      </c>
      <c r="W27" s="26">
        <f>VLOOKUP(AF27,角色间职业划分!L:M,2,FALSE)</f>
        <v>1</v>
      </c>
      <c r="X27" s="26">
        <f t="shared" si="19"/>
        <v>22</v>
      </c>
      <c r="Y27" s="26">
        <v>0</v>
      </c>
      <c r="Z27" s="26">
        <v>0</v>
      </c>
      <c r="AA27" s="26">
        <v>0</v>
      </c>
      <c r="AB27" s="26">
        <f t="shared" si="20"/>
        <v>7.5</v>
      </c>
      <c r="AC27" s="1">
        <f t="shared" si="1"/>
        <v>603</v>
      </c>
      <c r="AD27" s="51"/>
      <c r="AE27" s="1"/>
      <c r="AF27">
        <f t="shared" si="21"/>
        <v>1</v>
      </c>
      <c r="AG27" s="26" t="str">
        <f>VLOOKUP(AF27,角色间职业划分!P:R,3,FALSE)</f>
        <v>战士</v>
      </c>
      <c r="AH27" s="26">
        <f t="shared" si="22"/>
        <v>22</v>
      </c>
      <c r="AK27" s="1"/>
      <c r="AL27" s="26"/>
      <c r="AO27" s="45">
        <v>2</v>
      </c>
      <c r="AP27">
        <v>19</v>
      </c>
      <c r="AQ27">
        <f t="shared" si="71"/>
        <v>50</v>
      </c>
      <c r="AR27">
        <f>_xlfn.IFNA(VLOOKUP(AQ27,角色属性总表!BO:BQ,2,FALSE),0)</f>
        <v>1080</v>
      </c>
      <c r="AS27">
        <f>_xlfn.IFNA(VLOOKUP(AQ27,角色属性总表!BO:BQ,3,FALSE),0)</f>
        <v>4032</v>
      </c>
      <c r="AT27">
        <f>_xlfn.IFNA(VLOOKUP(AQ27,角色属性总表!Y:AE,6,FALSE),0)</f>
        <v>235.60000000000002</v>
      </c>
      <c r="AU27" s="26">
        <v>5</v>
      </c>
      <c r="AW27">
        <v>19</v>
      </c>
      <c r="AX27">
        <v>0</v>
      </c>
      <c r="AY27">
        <v>3</v>
      </c>
      <c r="AZ27">
        <v>0</v>
      </c>
      <c r="BA27">
        <v>1</v>
      </c>
      <c r="BB27">
        <v>5</v>
      </c>
      <c r="BC27">
        <v>5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1</v>
      </c>
      <c r="BL27">
        <v>1</v>
      </c>
      <c r="BM27">
        <v>1</v>
      </c>
      <c r="BN27">
        <v>0</v>
      </c>
      <c r="BO27">
        <v>1</v>
      </c>
      <c r="BP27">
        <v>0</v>
      </c>
      <c r="BQ27">
        <v>0</v>
      </c>
      <c r="BR27">
        <v>0</v>
      </c>
      <c r="BT27">
        <f t="shared" si="26"/>
        <v>19</v>
      </c>
      <c r="BV27">
        <v>19</v>
      </c>
      <c r="BW27">
        <v>0</v>
      </c>
      <c r="BX27">
        <v>3</v>
      </c>
      <c r="BY27">
        <v>0</v>
      </c>
      <c r="BZ27">
        <v>1</v>
      </c>
      <c r="CA27">
        <v>5</v>
      </c>
      <c r="CB27">
        <v>5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1</v>
      </c>
      <c r="CJ27">
        <v>1</v>
      </c>
      <c r="CK27">
        <v>0</v>
      </c>
      <c r="CL27">
        <v>1</v>
      </c>
      <c r="CM27">
        <v>1</v>
      </c>
      <c r="CN27">
        <v>1</v>
      </c>
      <c r="CO27">
        <v>0</v>
      </c>
      <c r="CP27">
        <v>0</v>
      </c>
      <c r="CQ27">
        <v>0</v>
      </c>
      <c r="CS27">
        <f t="shared" si="27"/>
        <v>19</v>
      </c>
      <c r="CT27">
        <f t="shared" si="72"/>
        <v>1</v>
      </c>
      <c r="CV27">
        <v>19</v>
      </c>
      <c r="CW27">
        <v>0</v>
      </c>
      <c r="CX27">
        <v>3</v>
      </c>
      <c r="CY27">
        <v>0</v>
      </c>
      <c r="CZ27">
        <v>1</v>
      </c>
      <c r="DA27">
        <v>5</v>
      </c>
      <c r="DB27">
        <v>5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1</v>
      </c>
      <c r="DM27">
        <v>1</v>
      </c>
      <c r="DN27">
        <v>1</v>
      </c>
      <c r="DO27">
        <v>0</v>
      </c>
      <c r="DP27">
        <v>0</v>
      </c>
      <c r="DQ27">
        <v>0</v>
      </c>
      <c r="DS27">
        <f t="shared" si="28"/>
        <v>19</v>
      </c>
      <c r="DT27">
        <f t="shared" si="73"/>
        <v>1</v>
      </c>
      <c r="DV27">
        <v>19</v>
      </c>
      <c r="DW27">
        <v>0</v>
      </c>
      <c r="DX27">
        <f t="shared" si="29"/>
        <v>222.10000000000002</v>
      </c>
      <c r="DY27">
        <v>0</v>
      </c>
      <c r="DZ27">
        <f t="shared" si="30"/>
        <v>368.99999999999994</v>
      </c>
      <c r="EA27">
        <f t="shared" si="31"/>
        <v>3584.0000000000014</v>
      </c>
      <c r="EB27">
        <f t="shared" si="32"/>
        <v>1080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f t="shared" si="33"/>
        <v>2.5</v>
      </c>
      <c r="EJ27">
        <f t="shared" si="34"/>
        <v>2.5</v>
      </c>
      <c r="EK27">
        <f t="shared" si="35"/>
        <v>2.5</v>
      </c>
      <c r="EL27">
        <f t="shared" si="36"/>
        <v>2.5</v>
      </c>
      <c r="EM27">
        <f t="shared" si="37"/>
        <v>0</v>
      </c>
      <c r="EN27">
        <f t="shared" si="38"/>
        <v>2.5</v>
      </c>
      <c r="EO27">
        <f t="shared" si="39"/>
        <v>0</v>
      </c>
      <c r="EP27">
        <f t="shared" si="40"/>
        <v>0</v>
      </c>
      <c r="EQ27">
        <f t="shared" si="41"/>
        <v>0</v>
      </c>
      <c r="ES27">
        <f t="shared" si="42"/>
        <v>5267.6000000000013</v>
      </c>
      <c r="EU27">
        <v>19</v>
      </c>
      <c r="EV27">
        <v>0</v>
      </c>
      <c r="EW27">
        <f t="shared" si="43"/>
        <v>222.10000000000002</v>
      </c>
      <c r="EX27">
        <v>0</v>
      </c>
      <c r="EY27">
        <f t="shared" si="44"/>
        <v>368.99999999999994</v>
      </c>
      <c r="EZ27">
        <f t="shared" si="45"/>
        <v>4032</v>
      </c>
      <c r="FA27">
        <f t="shared" si="46"/>
        <v>960.00000000000034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f t="shared" si="47"/>
        <v>2.5</v>
      </c>
      <c r="FI27">
        <f t="shared" si="48"/>
        <v>2.5</v>
      </c>
      <c r="FJ27">
        <f t="shared" si="49"/>
        <v>0</v>
      </c>
      <c r="FK27">
        <f t="shared" si="50"/>
        <v>2.5</v>
      </c>
      <c r="FL27">
        <f t="shared" si="51"/>
        <v>2.5</v>
      </c>
      <c r="FM27">
        <f t="shared" si="52"/>
        <v>2.5</v>
      </c>
      <c r="FN27">
        <f t="shared" si="53"/>
        <v>0</v>
      </c>
      <c r="FO27">
        <f t="shared" si="54"/>
        <v>0</v>
      </c>
      <c r="FP27">
        <f t="shared" si="55"/>
        <v>0</v>
      </c>
      <c r="FR27">
        <f t="shared" si="56"/>
        <v>5595.6</v>
      </c>
      <c r="FS27">
        <f t="shared" si="74"/>
        <v>895.99999999999909</v>
      </c>
      <c r="FU27">
        <v>19</v>
      </c>
      <c r="FV27">
        <v>0</v>
      </c>
      <c r="FW27">
        <f t="shared" si="57"/>
        <v>222.10000000000002</v>
      </c>
      <c r="FX27">
        <v>0</v>
      </c>
      <c r="FY27">
        <f t="shared" si="58"/>
        <v>368.99999999999994</v>
      </c>
      <c r="FZ27">
        <f t="shared" si="59"/>
        <v>4032</v>
      </c>
      <c r="GA27">
        <f t="shared" si="60"/>
        <v>960.00000000000034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f t="shared" si="61"/>
        <v>2.5</v>
      </c>
      <c r="GI27">
        <f t="shared" si="62"/>
        <v>2.5</v>
      </c>
      <c r="GJ27">
        <f t="shared" si="63"/>
        <v>0</v>
      </c>
      <c r="GK27">
        <f t="shared" si="64"/>
        <v>2.5</v>
      </c>
      <c r="GL27">
        <f t="shared" si="65"/>
        <v>2.5</v>
      </c>
      <c r="GM27">
        <f t="shared" si="66"/>
        <v>2.5</v>
      </c>
      <c r="GN27">
        <f t="shared" si="67"/>
        <v>0</v>
      </c>
      <c r="GO27">
        <f t="shared" si="68"/>
        <v>0</v>
      </c>
      <c r="GP27">
        <f t="shared" si="69"/>
        <v>0</v>
      </c>
      <c r="GR27">
        <f t="shared" si="70"/>
        <v>5595.6</v>
      </c>
      <c r="GS27">
        <f t="shared" si="75"/>
        <v>895.99999999999909</v>
      </c>
    </row>
    <row r="28" spans="1:201" x14ac:dyDescent="0.15">
      <c r="A28" s="26">
        <v>24</v>
      </c>
      <c r="B28" s="26">
        <f t="shared" si="2"/>
        <v>0</v>
      </c>
      <c r="C28" s="26">
        <f>ROUND(IF($AG28="战士",VLOOKUP($AH28,$DV:$ER,DX$1,FALSE),IF($AG28="幻术师",VLOOKUP($AH28,$EU:$FQ,EW$1,FALSE),IF($AG28="刺客",VLOOKUP($AH28,$FU:$GQ,FW$1,FALSE),"无该职业")))/VLOOKUP(AF28,角色间职业划分!P:AP,20,FALSE),0)</f>
        <v>22</v>
      </c>
      <c r="D28" s="26">
        <f t="shared" si="3"/>
        <v>0</v>
      </c>
      <c r="E28" s="26">
        <f>ROUND(IF($AG28="战士",VLOOKUP($AH28,$DV:$ER,DZ$1,FALSE),IF($AG28="幻术师",VLOOKUP($AH28,$EU:$FQ,EY$1,FALSE),IF($AG28="刺客",VLOOKUP($AH28,$FU:$GQ,FY$1,FALSE),"无该职业")))*VLOOKUP($AF28,角色间职业划分!$P:$AP,26,FALSE)*VLOOKUP($AF28,角色间职业划分!$P:$AP,13,FALSE)/角色间职业划分!$AB$9,0)</f>
        <v>378</v>
      </c>
      <c r="F28" s="26">
        <f>ROUND(IF($AG28="战士",VLOOKUP($AH28,$DV:$ER,EA$1,FALSE),IF($AG28="幻术师",VLOOKUP($AH28,$EU:$FQ,EZ$1,FALSE),IF($AG28="刺客",VLOOKUP($AH28,$FU:$GQ,FZ$1,FALSE),"无该职业")))*VLOOKUP($AF28,角色间职业划分!$P:$AP,8,FALSE)/角色间职业划分!$W$9,0)</f>
        <v>5044</v>
      </c>
      <c r="G28" s="26">
        <f>ROUND(IF($AG28="战士",VLOOKUP($AH28,$DV:$ER,EB$1,FALSE),IF($AG28="幻术师",VLOOKUP($AH28,$EU:$FQ,FA$1,FALSE),IF($AG28="刺客",VLOOKUP($AH28,$FU:$GQ,GA$1,FALSE),"无该职业")))*VLOOKUP($AF28,角色间职业划分!$P:$AP,13,FALSE)/角色间职业划分!$AB$9,0)</f>
        <v>1051</v>
      </c>
      <c r="H28" s="26">
        <f t="shared" si="4"/>
        <v>0</v>
      </c>
      <c r="I28" s="26">
        <f t="shared" si="5"/>
        <v>0</v>
      </c>
      <c r="J28" s="26">
        <f t="shared" si="6"/>
        <v>0</v>
      </c>
      <c r="K28" s="26">
        <f t="shared" si="7"/>
        <v>0</v>
      </c>
      <c r="L28" s="26">
        <f t="shared" si="8"/>
        <v>0</v>
      </c>
      <c r="M28" s="26">
        <f t="shared" si="9"/>
        <v>0</v>
      </c>
      <c r="N28" s="26">
        <f t="shared" si="10"/>
        <v>2.5</v>
      </c>
      <c r="O28" s="26">
        <f t="shared" si="11"/>
        <v>5</v>
      </c>
      <c r="P28" s="26">
        <f t="shared" si="12"/>
        <v>2.5</v>
      </c>
      <c r="Q28" s="26">
        <f t="shared" si="13"/>
        <v>2.5</v>
      </c>
      <c r="R28" s="26">
        <f t="shared" si="14"/>
        <v>0</v>
      </c>
      <c r="S28" s="26">
        <f t="shared" si="15"/>
        <v>2.5</v>
      </c>
      <c r="T28" s="26">
        <f t="shared" si="16"/>
        <v>0</v>
      </c>
      <c r="U28" s="26">
        <f t="shared" si="17"/>
        <v>0</v>
      </c>
      <c r="V28" s="26">
        <f t="shared" si="18"/>
        <v>0</v>
      </c>
      <c r="W28" s="26">
        <f>VLOOKUP(AF28,角色间职业划分!L:M,2,FALSE)</f>
        <v>1</v>
      </c>
      <c r="X28" s="26">
        <f t="shared" si="19"/>
        <v>23</v>
      </c>
      <c r="Y28" s="26">
        <v>0</v>
      </c>
      <c r="Z28" s="26">
        <v>0</v>
      </c>
      <c r="AA28" s="26">
        <v>0</v>
      </c>
      <c r="AB28" s="26">
        <f t="shared" si="20"/>
        <v>7.5</v>
      </c>
      <c r="AC28" s="1">
        <f t="shared" si="1"/>
        <v>624</v>
      </c>
      <c r="AD28" s="51"/>
      <c r="AE28" s="1"/>
      <c r="AF28">
        <f t="shared" si="21"/>
        <v>1</v>
      </c>
      <c r="AG28" s="26" t="str">
        <f>VLOOKUP(AF28,角色间职业划分!P:R,3,FALSE)</f>
        <v>战士</v>
      </c>
      <c r="AH28" s="26">
        <f t="shared" si="22"/>
        <v>23</v>
      </c>
      <c r="AK28" s="1"/>
      <c r="AL28" s="26"/>
      <c r="AO28" s="45">
        <v>1</v>
      </c>
      <c r="AP28">
        <v>20</v>
      </c>
      <c r="AQ28">
        <f t="shared" si="71"/>
        <v>51</v>
      </c>
      <c r="AR28">
        <f>_xlfn.IFNA(VLOOKUP(AQ28,角色属性总表!BO:BQ,2,FALSE),0)</f>
        <v>1122</v>
      </c>
      <c r="AS28">
        <f>_xlfn.IFNA(VLOOKUP(AQ28,角色属性总表!BO:BQ,3,FALSE),0)</f>
        <v>4188.8</v>
      </c>
      <c r="AT28">
        <f>_xlfn.IFNA(VLOOKUP(AQ28,角色属性总表!Y:AE,6,FALSE),0)</f>
        <v>242.5</v>
      </c>
      <c r="AU28" s="26">
        <v>7.5</v>
      </c>
      <c r="AW28">
        <v>20</v>
      </c>
      <c r="AX28">
        <v>0</v>
      </c>
      <c r="AY28">
        <v>3</v>
      </c>
      <c r="AZ28">
        <v>0</v>
      </c>
      <c r="BA28">
        <v>2</v>
      </c>
      <c r="BB28">
        <v>5</v>
      </c>
      <c r="BC28">
        <v>5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1</v>
      </c>
      <c r="BL28">
        <v>1</v>
      </c>
      <c r="BM28">
        <v>1</v>
      </c>
      <c r="BN28">
        <v>0</v>
      </c>
      <c r="BO28">
        <v>1</v>
      </c>
      <c r="BP28">
        <v>0</v>
      </c>
      <c r="BQ28">
        <v>0</v>
      </c>
      <c r="BR28">
        <v>0</v>
      </c>
      <c r="BT28">
        <f t="shared" si="26"/>
        <v>20</v>
      </c>
      <c r="BV28">
        <v>20</v>
      </c>
      <c r="BW28">
        <v>0</v>
      </c>
      <c r="BX28">
        <v>3</v>
      </c>
      <c r="BY28">
        <v>0</v>
      </c>
      <c r="BZ28">
        <v>2</v>
      </c>
      <c r="CA28">
        <v>5</v>
      </c>
      <c r="CB28">
        <v>5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1</v>
      </c>
      <c r="CJ28">
        <v>1</v>
      </c>
      <c r="CK28">
        <v>0</v>
      </c>
      <c r="CL28">
        <v>1</v>
      </c>
      <c r="CM28">
        <v>1</v>
      </c>
      <c r="CN28">
        <v>1</v>
      </c>
      <c r="CO28">
        <v>0</v>
      </c>
      <c r="CP28">
        <v>0</v>
      </c>
      <c r="CQ28">
        <v>0</v>
      </c>
      <c r="CS28">
        <f t="shared" si="27"/>
        <v>20</v>
      </c>
      <c r="CT28">
        <f t="shared" si="72"/>
        <v>1</v>
      </c>
      <c r="CV28">
        <v>20</v>
      </c>
      <c r="CW28">
        <v>0</v>
      </c>
      <c r="CX28">
        <v>3</v>
      </c>
      <c r="CY28">
        <v>0</v>
      </c>
      <c r="CZ28">
        <v>2</v>
      </c>
      <c r="DA28">
        <v>5</v>
      </c>
      <c r="DB28">
        <v>5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1</v>
      </c>
      <c r="DJ28">
        <v>1</v>
      </c>
      <c r="DK28">
        <v>0</v>
      </c>
      <c r="DL28">
        <v>1</v>
      </c>
      <c r="DM28">
        <v>1</v>
      </c>
      <c r="DN28">
        <v>1</v>
      </c>
      <c r="DO28">
        <v>0</v>
      </c>
      <c r="DP28">
        <v>0</v>
      </c>
      <c r="DQ28">
        <v>0</v>
      </c>
      <c r="DS28">
        <f t="shared" si="28"/>
        <v>20</v>
      </c>
      <c r="DT28">
        <f t="shared" si="73"/>
        <v>1</v>
      </c>
      <c r="DV28">
        <v>20</v>
      </c>
      <c r="DW28">
        <v>0</v>
      </c>
      <c r="DX28">
        <f t="shared" si="29"/>
        <v>222.10000000000002</v>
      </c>
      <c r="DY28">
        <v>0</v>
      </c>
      <c r="DZ28">
        <f t="shared" si="30"/>
        <v>1122</v>
      </c>
      <c r="EA28">
        <f t="shared" si="31"/>
        <v>3584.0000000000014</v>
      </c>
      <c r="EB28">
        <f t="shared" si="32"/>
        <v>1080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f t="shared" si="33"/>
        <v>2.5</v>
      </c>
      <c r="EJ28">
        <f t="shared" si="34"/>
        <v>2.5</v>
      </c>
      <c r="EK28">
        <f t="shared" si="35"/>
        <v>2.5</v>
      </c>
      <c r="EL28">
        <f t="shared" si="36"/>
        <v>2.5</v>
      </c>
      <c r="EM28">
        <f t="shared" si="37"/>
        <v>0</v>
      </c>
      <c r="EN28">
        <f t="shared" si="38"/>
        <v>2.5</v>
      </c>
      <c r="EO28">
        <f t="shared" si="39"/>
        <v>0</v>
      </c>
      <c r="EP28">
        <f t="shared" si="40"/>
        <v>0</v>
      </c>
      <c r="EQ28">
        <f t="shared" si="41"/>
        <v>0</v>
      </c>
      <c r="ES28">
        <f t="shared" si="42"/>
        <v>6020.6000000000013</v>
      </c>
      <c r="EU28">
        <v>20</v>
      </c>
      <c r="EV28">
        <v>0</v>
      </c>
      <c r="EW28">
        <f t="shared" si="43"/>
        <v>222.10000000000002</v>
      </c>
      <c r="EX28">
        <v>0</v>
      </c>
      <c r="EY28">
        <f t="shared" si="44"/>
        <v>1122</v>
      </c>
      <c r="EZ28">
        <f t="shared" si="45"/>
        <v>4032</v>
      </c>
      <c r="FA28">
        <f t="shared" si="46"/>
        <v>960.00000000000034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f t="shared" si="47"/>
        <v>2.5</v>
      </c>
      <c r="FI28">
        <f t="shared" si="48"/>
        <v>2.5</v>
      </c>
      <c r="FJ28">
        <f t="shared" si="49"/>
        <v>0</v>
      </c>
      <c r="FK28">
        <f t="shared" si="50"/>
        <v>2.5</v>
      </c>
      <c r="FL28">
        <f t="shared" si="51"/>
        <v>2.5</v>
      </c>
      <c r="FM28">
        <f t="shared" si="52"/>
        <v>2.5</v>
      </c>
      <c r="FN28">
        <f t="shared" si="53"/>
        <v>0</v>
      </c>
      <c r="FO28">
        <f t="shared" si="54"/>
        <v>0</v>
      </c>
      <c r="FP28">
        <f t="shared" si="55"/>
        <v>0</v>
      </c>
      <c r="FR28">
        <f t="shared" si="56"/>
        <v>6348.6</v>
      </c>
      <c r="FS28">
        <f t="shared" si="74"/>
        <v>753</v>
      </c>
      <c r="FU28">
        <v>20</v>
      </c>
      <c r="FV28">
        <v>0</v>
      </c>
      <c r="FW28">
        <f t="shared" si="57"/>
        <v>222.10000000000002</v>
      </c>
      <c r="FX28">
        <v>0</v>
      </c>
      <c r="FY28">
        <f t="shared" si="58"/>
        <v>1122</v>
      </c>
      <c r="FZ28">
        <f t="shared" si="59"/>
        <v>4032</v>
      </c>
      <c r="GA28">
        <f t="shared" si="60"/>
        <v>960.00000000000034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f t="shared" si="61"/>
        <v>2.5</v>
      </c>
      <c r="GI28">
        <f t="shared" si="62"/>
        <v>2.5</v>
      </c>
      <c r="GJ28">
        <f t="shared" si="63"/>
        <v>0</v>
      </c>
      <c r="GK28">
        <f t="shared" si="64"/>
        <v>2.5</v>
      </c>
      <c r="GL28">
        <f t="shared" si="65"/>
        <v>2.5</v>
      </c>
      <c r="GM28">
        <f t="shared" si="66"/>
        <v>2.5</v>
      </c>
      <c r="GN28">
        <f t="shared" si="67"/>
        <v>0</v>
      </c>
      <c r="GO28">
        <f t="shared" si="68"/>
        <v>0</v>
      </c>
      <c r="GP28">
        <f t="shared" si="69"/>
        <v>0</v>
      </c>
      <c r="GR28">
        <f t="shared" si="70"/>
        <v>6348.6</v>
      </c>
      <c r="GS28">
        <f t="shared" si="75"/>
        <v>753</v>
      </c>
    </row>
    <row r="29" spans="1:201" x14ac:dyDescent="0.15">
      <c r="A29" s="26">
        <v>25</v>
      </c>
      <c r="B29" s="26">
        <f t="shared" si="2"/>
        <v>0</v>
      </c>
      <c r="C29" s="26">
        <f>ROUND(IF($AG29="战士",VLOOKUP($AH29,$DV:$ER,DX$1,FALSE),IF($AG29="幻术师",VLOOKUP($AH29,$EU:$FQ,EW$1,FALSE),IF($AG29="刺客",VLOOKUP($AH29,$FU:$GQ,FW$1,FALSE),"无该职业")))/VLOOKUP(AF29,角色间职业划分!P:AP,20,FALSE),0)</f>
        <v>27</v>
      </c>
      <c r="D29" s="26">
        <f t="shared" si="3"/>
        <v>0</v>
      </c>
      <c r="E29" s="26">
        <f>ROUND(IF($AG29="战士",VLOOKUP($AH29,$DV:$ER,DZ$1,FALSE),IF($AG29="幻术师",VLOOKUP($AH29,$EU:$FQ,EY$1,FALSE),IF($AG29="刺客",VLOOKUP($AH29,$FU:$GQ,FY$1,FALSE),"无该职业")))*VLOOKUP($AF29,角色间职业划分!$P:$AP,26,FALSE)*VLOOKUP($AF29,角色间职业划分!$P:$AP,13,FALSE)/角色间职业划分!$AB$9,0)</f>
        <v>378</v>
      </c>
      <c r="F29" s="26">
        <f>ROUND(IF($AG29="战士",VLOOKUP($AH29,$DV:$ER,EA$1,FALSE),IF($AG29="幻术师",VLOOKUP($AH29,$EU:$FQ,EZ$1,FALSE),IF($AG29="刺客",VLOOKUP($AH29,$FU:$GQ,FZ$1,FALSE),"无该职业")))*VLOOKUP($AF29,角色间职业划分!$P:$AP,8,FALSE)/角色间职业划分!$W$9,0)</f>
        <v>5044</v>
      </c>
      <c r="G29" s="26">
        <f>ROUND(IF($AG29="战士",VLOOKUP($AH29,$DV:$ER,EB$1,FALSE),IF($AG29="幻术师",VLOOKUP($AH29,$EU:$FQ,FA$1,FALSE),IF($AG29="刺客",VLOOKUP($AH29,$FU:$GQ,GA$1,FALSE),"无该职业")))*VLOOKUP($AF29,角色间职业划分!$P:$AP,13,FALSE)/角色间职业划分!$AB$9,0)</f>
        <v>1051</v>
      </c>
      <c r="H29" s="26">
        <f t="shared" si="4"/>
        <v>0</v>
      </c>
      <c r="I29" s="26">
        <f t="shared" si="5"/>
        <v>0</v>
      </c>
      <c r="J29" s="26">
        <f t="shared" si="6"/>
        <v>0</v>
      </c>
      <c r="K29" s="26">
        <f t="shared" si="7"/>
        <v>0</v>
      </c>
      <c r="L29" s="26">
        <f t="shared" si="8"/>
        <v>0</v>
      </c>
      <c r="M29" s="26">
        <f t="shared" si="9"/>
        <v>0</v>
      </c>
      <c r="N29" s="26">
        <f t="shared" si="10"/>
        <v>2.5</v>
      </c>
      <c r="O29" s="26">
        <f t="shared" si="11"/>
        <v>5</v>
      </c>
      <c r="P29" s="26">
        <f t="shared" si="12"/>
        <v>2.5</v>
      </c>
      <c r="Q29" s="26">
        <f t="shared" si="13"/>
        <v>2.5</v>
      </c>
      <c r="R29" s="26">
        <f t="shared" si="14"/>
        <v>0</v>
      </c>
      <c r="S29" s="26">
        <f t="shared" si="15"/>
        <v>2.5</v>
      </c>
      <c r="T29" s="26">
        <f t="shared" si="16"/>
        <v>0</v>
      </c>
      <c r="U29" s="26">
        <f t="shared" si="17"/>
        <v>0</v>
      </c>
      <c r="V29" s="26">
        <f t="shared" si="18"/>
        <v>0</v>
      </c>
      <c r="W29" s="26">
        <f>VLOOKUP(AF29,角色间职业划分!L:M,2,FALSE)</f>
        <v>1</v>
      </c>
      <c r="X29" s="26">
        <f t="shared" si="19"/>
        <v>24</v>
      </c>
      <c r="Y29" s="26">
        <v>0</v>
      </c>
      <c r="Z29" s="26">
        <v>0</v>
      </c>
      <c r="AA29" s="26">
        <v>0</v>
      </c>
      <c r="AB29" s="26">
        <f t="shared" si="20"/>
        <v>7.5</v>
      </c>
      <c r="AC29" s="1">
        <f t="shared" si="1"/>
        <v>645</v>
      </c>
      <c r="AD29" s="51"/>
      <c r="AE29" s="1"/>
      <c r="AF29">
        <f t="shared" si="21"/>
        <v>1</v>
      </c>
      <c r="AG29" s="26" t="str">
        <f>VLOOKUP(AF29,角色间职业划分!P:R,3,FALSE)</f>
        <v>战士</v>
      </c>
      <c r="AH29" s="26">
        <f t="shared" si="22"/>
        <v>24</v>
      </c>
      <c r="AK29" s="1"/>
      <c r="AL29" s="26"/>
      <c r="AO29" s="45">
        <v>1</v>
      </c>
      <c r="AP29">
        <v>21</v>
      </c>
      <c r="AQ29">
        <f t="shared" si="71"/>
        <v>52</v>
      </c>
      <c r="AR29">
        <f>_xlfn.IFNA(VLOOKUP(AQ29,角色属性总表!BO:BQ,2,FALSE),0)</f>
        <v>1164</v>
      </c>
      <c r="AS29">
        <f>_xlfn.IFNA(VLOOKUP(AQ29,角色属性总表!BO:BQ,3,FALSE),0)</f>
        <v>4345.6000000000004</v>
      </c>
      <c r="AT29">
        <f>_xlfn.IFNA(VLOOKUP(AQ29,角色属性总表!Y:AE,6,FALSE),0)</f>
        <v>249.5</v>
      </c>
      <c r="AU29" s="26">
        <v>7.5</v>
      </c>
      <c r="AW29">
        <v>21</v>
      </c>
      <c r="AX29">
        <v>0</v>
      </c>
      <c r="AY29">
        <v>3</v>
      </c>
      <c r="AZ29">
        <v>0</v>
      </c>
      <c r="BA29">
        <v>2</v>
      </c>
      <c r="BB29">
        <v>6</v>
      </c>
      <c r="BC29">
        <v>5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1</v>
      </c>
      <c r="BL29">
        <v>1</v>
      </c>
      <c r="BM29">
        <v>1</v>
      </c>
      <c r="BN29">
        <v>0</v>
      </c>
      <c r="BO29">
        <v>1</v>
      </c>
      <c r="BP29">
        <v>0</v>
      </c>
      <c r="BQ29">
        <v>0</v>
      </c>
      <c r="BR29">
        <v>0</v>
      </c>
      <c r="BT29">
        <f t="shared" si="26"/>
        <v>21</v>
      </c>
      <c r="BV29">
        <v>21</v>
      </c>
      <c r="BW29">
        <v>0</v>
      </c>
      <c r="BX29">
        <v>3</v>
      </c>
      <c r="BY29">
        <v>0</v>
      </c>
      <c r="BZ29">
        <v>2</v>
      </c>
      <c r="CA29">
        <v>5</v>
      </c>
      <c r="CB29">
        <v>6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1</v>
      </c>
      <c r="CJ29">
        <v>1</v>
      </c>
      <c r="CK29">
        <v>0</v>
      </c>
      <c r="CL29">
        <v>1</v>
      </c>
      <c r="CM29">
        <v>1</v>
      </c>
      <c r="CN29">
        <v>1</v>
      </c>
      <c r="CO29">
        <v>0</v>
      </c>
      <c r="CP29">
        <v>0</v>
      </c>
      <c r="CQ29">
        <v>0</v>
      </c>
      <c r="CS29">
        <f t="shared" si="27"/>
        <v>21</v>
      </c>
      <c r="CT29">
        <f t="shared" si="72"/>
        <v>1</v>
      </c>
      <c r="CV29">
        <v>21</v>
      </c>
      <c r="CW29">
        <v>0</v>
      </c>
      <c r="CX29">
        <v>3</v>
      </c>
      <c r="CY29">
        <v>0</v>
      </c>
      <c r="CZ29">
        <v>2</v>
      </c>
      <c r="DA29">
        <v>5</v>
      </c>
      <c r="DB29">
        <v>6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1</v>
      </c>
      <c r="DJ29">
        <v>1</v>
      </c>
      <c r="DK29">
        <v>0</v>
      </c>
      <c r="DL29">
        <v>1</v>
      </c>
      <c r="DM29">
        <v>1</v>
      </c>
      <c r="DN29">
        <v>1</v>
      </c>
      <c r="DO29">
        <v>0</v>
      </c>
      <c r="DP29">
        <v>0</v>
      </c>
      <c r="DQ29">
        <v>0</v>
      </c>
      <c r="DS29">
        <f t="shared" si="28"/>
        <v>21</v>
      </c>
      <c r="DT29">
        <f t="shared" si="73"/>
        <v>1</v>
      </c>
      <c r="DV29">
        <v>21</v>
      </c>
      <c r="DW29">
        <v>0</v>
      </c>
      <c r="DX29">
        <f t="shared" si="29"/>
        <v>222.10000000000002</v>
      </c>
      <c r="DY29">
        <v>0</v>
      </c>
      <c r="DZ29">
        <f t="shared" si="30"/>
        <v>1122</v>
      </c>
      <c r="EA29">
        <f t="shared" si="31"/>
        <v>4345.6000000000004</v>
      </c>
      <c r="EB29">
        <f t="shared" si="32"/>
        <v>1080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f t="shared" si="33"/>
        <v>2.5</v>
      </c>
      <c r="EJ29">
        <f t="shared" si="34"/>
        <v>2.5</v>
      </c>
      <c r="EK29">
        <f t="shared" si="35"/>
        <v>2.5</v>
      </c>
      <c r="EL29">
        <f t="shared" si="36"/>
        <v>2.5</v>
      </c>
      <c r="EM29">
        <f t="shared" si="37"/>
        <v>0</v>
      </c>
      <c r="EN29">
        <f t="shared" si="38"/>
        <v>2.5</v>
      </c>
      <c r="EO29">
        <f t="shared" si="39"/>
        <v>0</v>
      </c>
      <c r="EP29">
        <f t="shared" si="40"/>
        <v>0</v>
      </c>
      <c r="EQ29">
        <f t="shared" si="41"/>
        <v>0</v>
      </c>
      <c r="ES29">
        <f t="shared" si="42"/>
        <v>6782.2000000000007</v>
      </c>
      <c r="EU29">
        <v>21</v>
      </c>
      <c r="EV29">
        <v>0</v>
      </c>
      <c r="EW29">
        <f t="shared" si="43"/>
        <v>222.10000000000002</v>
      </c>
      <c r="EX29">
        <v>0</v>
      </c>
      <c r="EY29">
        <f t="shared" si="44"/>
        <v>1122</v>
      </c>
      <c r="EZ29">
        <f t="shared" si="45"/>
        <v>4032</v>
      </c>
      <c r="FA29">
        <f t="shared" si="46"/>
        <v>1164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f t="shared" si="47"/>
        <v>2.5</v>
      </c>
      <c r="FI29">
        <f t="shared" si="48"/>
        <v>2.5</v>
      </c>
      <c r="FJ29">
        <f t="shared" si="49"/>
        <v>0</v>
      </c>
      <c r="FK29">
        <f t="shared" si="50"/>
        <v>2.5</v>
      </c>
      <c r="FL29">
        <f t="shared" si="51"/>
        <v>2.5</v>
      </c>
      <c r="FM29">
        <f t="shared" si="52"/>
        <v>2.5</v>
      </c>
      <c r="FN29">
        <f t="shared" si="53"/>
        <v>0</v>
      </c>
      <c r="FO29">
        <f t="shared" si="54"/>
        <v>0</v>
      </c>
      <c r="FP29">
        <f t="shared" si="55"/>
        <v>0</v>
      </c>
      <c r="FR29">
        <f t="shared" si="56"/>
        <v>6552.6</v>
      </c>
      <c r="FS29">
        <f t="shared" si="74"/>
        <v>204</v>
      </c>
      <c r="FU29">
        <v>21</v>
      </c>
      <c r="FV29">
        <v>0</v>
      </c>
      <c r="FW29">
        <f t="shared" si="57"/>
        <v>222.10000000000002</v>
      </c>
      <c r="FX29">
        <v>0</v>
      </c>
      <c r="FY29">
        <f t="shared" si="58"/>
        <v>1122</v>
      </c>
      <c r="FZ29">
        <f t="shared" si="59"/>
        <v>4032</v>
      </c>
      <c r="GA29">
        <f t="shared" si="60"/>
        <v>1164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f t="shared" si="61"/>
        <v>2.5</v>
      </c>
      <c r="GI29">
        <f t="shared" si="62"/>
        <v>2.5</v>
      </c>
      <c r="GJ29">
        <f t="shared" si="63"/>
        <v>0</v>
      </c>
      <c r="GK29">
        <f t="shared" si="64"/>
        <v>2.5</v>
      </c>
      <c r="GL29">
        <f t="shared" si="65"/>
        <v>2.5</v>
      </c>
      <c r="GM29">
        <f t="shared" si="66"/>
        <v>2.5</v>
      </c>
      <c r="GN29">
        <f t="shared" si="67"/>
        <v>0</v>
      </c>
      <c r="GO29">
        <f t="shared" si="68"/>
        <v>0</v>
      </c>
      <c r="GP29">
        <f t="shared" si="69"/>
        <v>0</v>
      </c>
      <c r="GR29">
        <f t="shared" si="70"/>
        <v>6552.6</v>
      </c>
      <c r="GS29">
        <f t="shared" si="75"/>
        <v>204</v>
      </c>
    </row>
    <row r="30" spans="1:201" x14ac:dyDescent="0.15">
      <c r="A30" s="26">
        <v>26</v>
      </c>
      <c r="B30" s="26">
        <f t="shared" si="2"/>
        <v>0</v>
      </c>
      <c r="C30" s="26">
        <f>ROUND(IF($AG30="战士",VLOOKUP($AH30,$DV:$ER,DX$1,FALSE),IF($AG30="幻术师",VLOOKUP($AH30,$EU:$FQ,EW$1,FALSE),IF($AG30="刺客",VLOOKUP($AH30,$FU:$GQ,FW$1,FALSE),"无该职业")))/VLOOKUP(AF30,角色间职业划分!P:AP,20,FALSE),0)</f>
        <v>27</v>
      </c>
      <c r="D30" s="26">
        <f t="shared" si="3"/>
        <v>0</v>
      </c>
      <c r="E30" s="26">
        <f>ROUND(IF($AG30="战士",VLOOKUP($AH30,$DV:$ER,DZ$1,FALSE),IF($AG30="幻术师",VLOOKUP($AH30,$EU:$FQ,EY$1,FALSE),IF($AG30="刺客",VLOOKUP($AH30,$FU:$GQ,FY$1,FALSE),"无该职业")))*VLOOKUP($AF30,角色间职业划分!$P:$AP,26,FALSE)*VLOOKUP($AF30,角色间职业划分!$P:$AP,13,FALSE)/角色间职业划分!$AB$9,0)</f>
        <v>378</v>
      </c>
      <c r="F30" s="26">
        <f>ROUND(IF($AG30="战士",VLOOKUP($AH30,$DV:$ER,EA$1,FALSE),IF($AG30="幻术师",VLOOKUP($AH30,$EU:$FQ,EZ$1,FALSE),IF($AG30="刺客",VLOOKUP($AH30,$FU:$GQ,FZ$1,FALSE),"无该职业")))*VLOOKUP($AF30,角色间职业划分!$P:$AP,8,FALSE)/角色间职业划分!$W$9,0)</f>
        <v>5772</v>
      </c>
      <c r="G30" s="26">
        <f>ROUND(IF($AG30="战士",VLOOKUP($AH30,$DV:$ER,EB$1,FALSE),IF($AG30="幻术师",VLOOKUP($AH30,$EU:$FQ,FA$1,FALSE),IF($AG30="刺客",VLOOKUP($AH30,$FU:$GQ,GA$1,FALSE),"无该职业")))*VLOOKUP($AF30,角色间职业划分!$P:$AP,13,FALSE)/角色间职业划分!$AB$9,0)</f>
        <v>1051</v>
      </c>
      <c r="H30" s="26">
        <f t="shared" si="4"/>
        <v>0</v>
      </c>
      <c r="I30" s="26">
        <f t="shared" si="5"/>
        <v>0</v>
      </c>
      <c r="J30" s="26">
        <f t="shared" si="6"/>
        <v>0</v>
      </c>
      <c r="K30" s="26">
        <f t="shared" si="7"/>
        <v>0</v>
      </c>
      <c r="L30" s="26">
        <f t="shared" si="8"/>
        <v>0</v>
      </c>
      <c r="M30" s="26">
        <f t="shared" si="9"/>
        <v>0</v>
      </c>
      <c r="N30" s="26">
        <f t="shared" si="10"/>
        <v>2.5</v>
      </c>
      <c r="O30" s="26">
        <f t="shared" si="11"/>
        <v>5</v>
      </c>
      <c r="P30" s="26">
        <f t="shared" si="12"/>
        <v>2.5</v>
      </c>
      <c r="Q30" s="26">
        <f t="shared" si="13"/>
        <v>2.5</v>
      </c>
      <c r="R30" s="26">
        <f t="shared" si="14"/>
        <v>0</v>
      </c>
      <c r="S30" s="26">
        <f t="shared" si="15"/>
        <v>2.5</v>
      </c>
      <c r="T30" s="26">
        <f t="shared" si="16"/>
        <v>0</v>
      </c>
      <c r="U30" s="26">
        <f t="shared" si="17"/>
        <v>0</v>
      </c>
      <c r="V30" s="26">
        <f t="shared" si="18"/>
        <v>0</v>
      </c>
      <c r="W30" s="26">
        <f>VLOOKUP(AF30,角色间职业划分!L:M,2,FALSE)</f>
        <v>1</v>
      </c>
      <c r="X30" s="26">
        <f t="shared" si="19"/>
        <v>25</v>
      </c>
      <c r="Y30" s="26">
        <v>0</v>
      </c>
      <c r="Z30" s="26">
        <v>0</v>
      </c>
      <c r="AA30" s="26">
        <v>0</v>
      </c>
      <c r="AB30" s="26">
        <f t="shared" si="20"/>
        <v>7.5</v>
      </c>
      <c r="AC30" s="1">
        <f t="shared" si="1"/>
        <v>666</v>
      </c>
      <c r="AD30" s="51"/>
      <c r="AE30" s="1"/>
      <c r="AF30">
        <f t="shared" si="21"/>
        <v>1</v>
      </c>
      <c r="AG30" s="26" t="str">
        <f>VLOOKUP(AF30,角色间职业划分!P:R,3,FALSE)</f>
        <v>战士</v>
      </c>
      <c r="AH30" s="26">
        <f t="shared" si="22"/>
        <v>25</v>
      </c>
      <c r="AK30" s="1"/>
      <c r="AL30" s="26"/>
      <c r="AO30" s="45">
        <v>1</v>
      </c>
      <c r="AP30">
        <v>22</v>
      </c>
      <c r="AQ30">
        <f t="shared" si="71"/>
        <v>53</v>
      </c>
      <c r="AR30">
        <f>_xlfn.IFNA(VLOOKUP(AQ30,角色属性总表!BO:BQ,2,FALSE),0)</f>
        <v>1206.0000000000002</v>
      </c>
      <c r="AS30">
        <f>_xlfn.IFNA(VLOOKUP(AQ30,角色属性总表!BO:BQ,3,FALSE),0)</f>
        <v>4502.4000000000015</v>
      </c>
      <c r="AT30">
        <f>_xlfn.IFNA(VLOOKUP(AQ30,角色属性总表!Y:AE,6,FALSE),0)</f>
        <v>256.60000000000002</v>
      </c>
      <c r="AU30" s="26">
        <v>7.5</v>
      </c>
      <c r="AW30">
        <v>22</v>
      </c>
      <c r="AX30">
        <v>0</v>
      </c>
      <c r="AY30">
        <v>3</v>
      </c>
      <c r="AZ30">
        <v>0</v>
      </c>
      <c r="BA30">
        <v>2</v>
      </c>
      <c r="BB30">
        <v>6</v>
      </c>
      <c r="BC30">
        <v>5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1</v>
      </c>
      <c r="BK30">
        <v>2</v>
      </c>
      <c r="BL30">
        <v>1</v>
      </c>
      <c r="BM30">
        <v>1</v>
      </c>
      <c r="BN30">
        <v>0</v>
      </c>
      <c r="BO30">
        <v>1</v>
      </c>
      <c r="BP30">
        <v>0</v>
      </c>
      <c r="BQ30">
        <v>0</v>
      </c>
      <c r="BR30">
        <v>0</v>
      </c>
      <c r="BT30">
        <f t="shared" si="26"/>
        <v>22</v>
      </c>
      <c r="BV30">
        <v>22</v>
      </c>
      <c r="BW30">
        <v>0</v>
      </c>
      <c r="BX30">
        <v>3</v>
      </c>
      <c r="BY30">
        <v>0</v>
      </c>
      <c r="BZ30">
        <v>2</v>
      </c>
      <c r="CA30">
        <v>5</v>
      </c>
      <c r="CB30">
        <v>6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2</v>
      </c>
      <c r="CJ30">
        <v>1</v>
      </c>
      <c r="CK30">
        <v>0</v>
      </c>
      <c r="CL30">
        <v>1</v>
      </c>
      <c r="CM30">
        <v>1</v>
      </c>
      <c r="CN30">
        <v>1</v>
      </c>
      <c r="CO30">
        <v>0</v>
      </c>
      <c r="CP30">
        <v>0</v>
      </c>
      <c r="CQ30">
        <v>0</v>
      </c>
      <c r="CS30">
        <f t="shared" si="27"/>
        <v>22</v>
      </c>
      <c r="CT30">
        <f t="shared" si="72"/>
        <v>1</v>
      </c>
      <c r="CV30">
        <v>22</v>
      </c>
      <c r="CW30">
        <v>0</v>
      </c>
      <c r="CX30">
        <v>3</v>
      </c>
      <c r="CY30">
        <v>0</v>
      </c>
      <c r="CZ30">
        <v>2</v>
      </c>
      <c r="DA30">
        <v>5</v>
      </c>
      <c r="DB30">
        <v>6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1</v>
      </c>
      <c r="DJ30">
        <v>1</v>
      </c>
      <c r="DK30">
        <v>0</v>
      </c>
      <c r="DL30">
        <v>1</v>
      </c>
      <c r="DM30">
        <v>2</v>
      </c>
      <c r="DN30">
        <v>1</v>
      </c>
      <c r="DO30">
        <v>0</v>
      </c>
      <c r="DP30">
        <v>0</v>
      </c>
      <c r="DQ30">
        <v>0</v>
      </c>
      <c r="DS30">
        <f t="shared" si="28"/>
        <v>22</v>
      </c>
      <c r="DT30">
        <f t="shared" si="73"/>
        <v>1</v>
      </c>
      <c r="DV30">
        <v>22</v>
      </c>
      <c r="DW30">
        <v>0</v>
      </c>
      <c r="DX30">
        <f t="shared" si="29"/>
        <v>222.10000000000002</v>
      </c>
      <c r="DY30">
        <v>0</v>
      </c>
      <c r="DZ30">
        <f t="shared" si="30"/>
        <v>1122</v>
      </c>
      <c r="EA30">
        <f t="shared" si="31"/>
        <v>4345.6000000000004</v>
      </c>
      <c r="EB30">
        <f t="shared" si="32"/>
        <v>1080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f t="shared" si="33"/>
        <v>2.5</v>
      </c>
      <c r="EJ30">
        <f t="shared" si="34"/>
        <v>5</v>
      </c>
      <c r="EK30">
        <f t="shared" si="35"/>
        <v>2.5</v>
      </c>
      <c r="EL30">
        <f t="shared" si="36"/>
        <v>2.5</v>
      </c>
      <c r="EM30">
        <f t="shared" si="37"/>
        <v>0</v>
      </c>
      <c r="EN30">
        <f t="shared" si="38"/>
        <v>2.5</v>
      </c>
      <c r="EO30">
        <f t="shared" si="39"/>
        <v>0</v>
      </c>
      <c r="EP30">
        <f t="shared" si="40"/>
        <v>0</v>
      </c>
      <c r="EQ30">
        <f t="shared" si="41"/>
        <v>0</v>
      </c>
      <c r="ES30">
        <f t="shared" si="42"/>
        <v>6784.7000000000007</v>
      </c>
      <c r="EU30">
        <v>22</v>
      </c>
      <c r="EV30">
        <v>0</v>
      </c>
      <c r="EW30">
        <f t="shared" si="43"/>
        <v>222.10000000000002</v>
      </c>
      <c r="EX30">
        <v>0</v>
      </c>
      <c r="EY30">
        <f t="shared" si="44"/>
        <v>1122</v>
      </c>
      <c r="EZ30">
        <f t="shared" si="45"/>
        <v>4032</v>
      </c>
      <c r="FA30">
        <f t="shared" si="46"/>
        <v>1164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f t="shared" si="47"/>
        <v>5</v>
      </c>
      <c r="FI30">
        <f t="shared" si="48"/>
        <v>2.5</v>
      </c>
      <c r="FJ30">
        <f t="shared" si="49"/>
        <v>0</v>
      </c>
      <c r="FK30">
        <f t="shared" si="50"/>
        <v>2.5</v>
      </c>
      <c r="FL30">
        <f t="shared" si="51"/>
        <v>2.5</v>
      </c>
      <c r="FM30">
        <f t="shared" si="52"/>
        <v>2.5</v>
      </c>
      <c r="FN30">
        <f t="shared" si="53"/>
        <v>0</v>
      </c>
      <c r="FO30">
        <f t="shared" si="54"/>
        <v>0</v>
      </c>
      <c r="FP30">
        <f t="shared" si="55"/>
        <v>0</v>
      </c>
      <c r="FR30">
        <f t="shared" si="56"/>
        <v>6555.1</v>
      </c>
      <c r="FS30">
        <f t="shared" si="74"/>
        <v>2.5</v>
      </c>
      <c r="FU30">
        <v>22</v>
      </c>
      <c r="FV30">
        <v>0</v>
      </c>
      <c r="FW30">
        <f t="shared" si="57"/>
        <v>222.10000000000002</v>
      </c>
      <c r="FX30">
        <v>0</v>
      </c>
      <c r="FY30">
        <f t="shared" si="58"/>
        <v>1122</v>
      </c>
      <c r="FZ30">
        <f t="shared" si="59"/>
        <v>4032</v>
      </c>
      <c r="GA30">
        <f t="shared" si="60"/>
        <v>1164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f t="shared" si="61"/>
        <v>2.5</v>
      </c>
      <c r="GI30">
        <f t="shared" si="62"/>
        <v>2.5</v>
      </c>
      <c r="GJ30">
        <f t="shared" si="63"/>
        <v>0</v>
      </c>
      <c r="GK30">
        <f t="shared" si="64"/>
        <v>2.5</v>
      </c>
      <c r="GL30">
        <f t="shared" si="65"/>
        <v>5</v>
      </c>
      <c r="GM30">
        <f t="shared" si="66"/>
        <v>2.5</v>
      </c>
      <c r="GN30">
        <f t="shared" si="67"/>
        <v>0</v>
      </c>
      <c r="GO30">
        <f t="shared" si="68"/>
        <v>0</v>
      </c>
      <c r="GP30">
        <f t="shared" si="69"/>
        <v>0</v>
      </c>
      <c r="GR30">
        <f t="shared" si="70"/>
        <v>6555.1</v>
      </c>
      <c r="GS30">
        <f t="shared" si="75"/>
        <v>2.5</v>
      </c>
    </row>
    <row r="31" spans="1:201" x14ac:dyDescent="0.15">
      <c r="A31" s="26">
        <v>27</v>
      </c>
      <c r="B31" s="26">
        <f t="shared" si="2"/>
        <v>0</v>
      </c>
      <c r="C31" s="26">
        <f>ROUND(IF($AG31="战士",VLOOKUP($AH31,$DV:$ER,DX$1,FALSE),IF($AG31="幻术师",VLOOKUP($AH31,$EU:$FQ,EW$1,FALSE),IF($AG31="刺客",VLOOKUP($AH31,$FU:$GQ,FW$1,FALSE),"无该职业")))/VLOOKUP(AF31,角色间职业划分!P:AP,20,FALSE),0)</f>
        <v>27</v>
      </c>
      <c r="D31" s="26">
        <f t="shared" si="3"/>
        <v>0</v>
      </c>
      <c r="E31" s="26">
        <f>ROUND(IF($AG31="战士",VLOOKUP($AH31,$DV:$ER,DZ$1,FALSE),IF($AG31="幻术师",VLOOKUP($AH31,$EU:$FQ,EY$1,FALSE),IF($AG31="刺客",VLOOKUP($AH31,$FU:$GQ,FY$1,FALSE),"无该职业")))*VLOOKUP($AF31,角色间职业划分!$P:$AP,26,FALSE)*VLOOKUP($AF31,角色间职业划分!$P:$AP,13,FALSE)/角色间职业划分!$AB$9,0)</f>
        <v>378</v>
      </c>
      <c r="F31" s="26">
        <f>ROUND(IF($AG31="战士",VLOOKUP($AH31,$DV:$ER,EA$1,FALSE),IF($AG31="幻术师",VLOOKUP($AH31,$EU:$FQ,EZ$1,FALSE),IF($AG31="刺客",VLOOKUP($AH31,$FU:$GQ,FZ$1,FALSE),"无该职业")))*VLOOKUP($AF31,角色间职业划分!$P:$AP,8,FALSE)/角色间职业划分!$W$9,0)</f>
        <v>5772</v>
      </c>
      <c r="G31" s="26">
        <f>ROUND(IF($AG31="战士",VLOOKUP($AH31,$DV:$ER,EB$1,FALSE),IF($AG31="幻术师",VLOOKUP($AH31,$EU:$FQ,FA$1,FALSE),IF($AG31="刺客",VLOOKUP($AH31,$FU:$GQ,GA$1,FALSE),"无该职业")))*VLOOKUP($AF31,角色间职业划分!$P:$AP,13,FALSE)/角色间职业划分!$AB$9,0)</f>
        <v>1051</v>
      </c>
      <c r="H31" s="26">
        <f t="shared" si="4"/>
        <v>0</v>
      </c>
      <c r="I31" s="26">
        <f t="shared" si="5"/>
        <v>0</v>
      </c>
      <c r="J31" s="26">
        <f t="shared" si="6"/>
        <v>0</v>
      </c>
      <c r="K31" s="26">
        <f t="shared" si="7"/>
        <v>0</v>
      </c>
      <c r="L31" s="26">
        <f t="shared" si="8"/>
        <v>0</v>
      </c>
      <c r="M31" s="26">
        <f t="shared" si="9"/>
        <v>0</v>
      </c>
      <c r="N31" s="26">
        <f t="shared" si="10"/>
        <v>2.5</v>
      </c>
      <c r="O31" s="26">
        <f t="shared" si="11"/>
        <v>5</v>
      </c>
      <c r="P31" s="26">
        <f t="shared" si="12"/>
        <v>5</v>
      </c>
      <c r="Q31" s="26">
        <f t="shared" si="13"/>
        <v>2.5</v>
      </c>
      <c r="R31" s="26">
        <f t="shared" si="14"/>
        <v>0</v>
      </c>
      <c r="S31" s="26">
        <f t="shared" si="15"/>
        <v>2.5</v>
      </c>
      <c r="T31" s="26">
        <f t="shared" si="16"/>
        <v>0</v>
      </c>
      <c r="U31" s="26">
        <f t="shared" si="17"/>
        <v>0</v>
      </c>
      <c r="V31" s="26">
        <f t="shared" si="18"/>
        <v>0</v>
      </c>
      <c r="W31" s="26">
        <f>VLOOKUP(AF31,角色间职业划分!L:M,2,FALSE)</f>
        <v>1</v>
      </c>
      <c r="X31" s="26">
        <f t="shared" si="19"/>
        <v>26</v>
      </c>
      <c r="Y31" s="26">
        <v>0</v>
      </c>
      <c r="Z31" s="26">
        <v>0</v>
      </c>
      <c r="AA31" s="26">
        <v>0</v>
      </c>
      <c r="AB31" s="26">
        <f t="shared" si="20"/>
        <v>7.5</v>
      </c>
      <c r="AC31" s="1">
        <f t="shared" si="1"/>
        <v>687</v>
      </c>
      <c r="AD31" s="51"/>
      <c r="AE31" s="1"/>
      <c r="AF31">
        <f t="shared" si="21"/>
        <v>1</v>
      </c>
      <c r="AG31" s="26" t="str">
        <f>VLOOKUP(AF31,角色间职业划分!P:R,3,FALSE)</f>
        <v>战士</v>
      </c>
      <c r="AH31" s="26">
        <f t="shared" si="22"/>
        <v>26</v>
      </c>
      <c r="AK31" s="1"/>
      <c r="AL31" s="26"/>
      <c r="AO31" s="45">
        <v>1</v>
      </c>
      <c r="AP31">
        <v>23</v>
      </c>
      <c r="AQ31">
        <f t="shared" si="71"/>
        <v>54</v>
      </c>
      <c r="AR31">
        <f>_xlfn.IFNA(VLOOKUP(AQ31,角色属性总表!BO:BQ,2,FALSE),0)</f>
        <v>1248.0000000000002</v>
      </c>
      <c r="AS31">
        <f>_xlfn.IFNA(VLOOKUP(AQ31,角色属性总表!BO:BQ,3,FALSE),0)</f>
        <v>4659.2000000000007</v>
      </c>
      <c r="AT31">
        <f>_xlfn.IFNA(VLOOKUP(AQ31,角色属性总表!Y:AE,6,FALSE),0)</f>
        <v>263.8</v>
      </c>
      <c r="AU31" s="26">
        <v>7.5</v>
      </c>
      <c r="AW31">
        <v>23</v>
      </c>
      <c r="AX31">
        <v>0</v>
      </c>
      <c r="AY31">
        <v>3</v>
      </c>
      <c r="AZ31">
        <v>0</v>
      </c>
      <c r="BA31">
        <v>2</v>
      </c>
      <c r="BB31">
        <v>6</v>
      </c>
      <c r="BC31">
        <v>6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1</v>
      </c>
      <c r="BK31">
        <v>2</v>
      </c>
      <c r="BL31">
        <v>1</v>
      </c>
      <c r="BM31">
        <v>1</v>
      </c>
      <c r="BN31">
        <v>0</v>
      </c>
      <c r="BO31">
        <v>1</v>
      </c>
      <c r="BP31">
        <v>0</v>
      </c>
      <c r="BQ31">
        <v>0</v>
      </c>
      <c r="BR31">
        <v>0</v>
      </c>
      <c r="BT31">
        <f t="shared" si="26"/>
        <v>23</v>
      </c>
      <c r="BV31">
        <v>23</v>
      </c>
      <c r="BW31">
        <v>0</v>
      </c>
      <c r="BX31">
        <v>3</v>
      </c>
      <c r="BY31">
        <v>0</v>
      </c>
      <c r="BZ31">
        <v>2</v>
      </c>
      <c r="CA31">
        <v>6</v>
      </c>
      <c r="CB31">
        <v>6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2</v>
      </c>
      <c r="CJ31">
        <v>1</v>
      </c>
      <c r="CK31">
        <v>0</v>
      </c>
      <c r="CL31">
        <v>1</v>
      </c>
      <c r="CM31">
        <v>1</v>
      </c>
      <c r="CN31">
        <v>1</v>
      </c>
      <c r="CO31">
        <v>0</v>
      </c>
      <c r="CP31">
        <v>0</v>
      </c>
      <c r="CQ31">
        <v>0</v>
      </c>
      <c r="CS31">
        <f t="shared" si="27"/>
        <v>23</v>
      </c>
      <c r="CT31">
        <f t="shared" si="72"/>
        <v>1</v>
      </c>
      <c r="CV31">
        <v>23</v>
      </c>
      <c r="CW31">
        <v>0</v>
      </c>
      <c r="CX31">
        <v>3</v>
      </c>
      <c r="CY31">
        <v>0</v>
      </c>
      <c r="CZ31">
        <v>2</v>
      </c>
      <c r="DA31">
        <v>6</v>
      </c>
      <c r="DB31">
        <v>6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1</v>
      </c>
      <c r="DM31">
        <v>2</v>
      </c>
      <c r="DN31">
        <v>1</v>
      </c>
      <c r="DO31">
        <v>0</v>
      </c>
      <c r="DP31">
        <v>0</v>
      </c>
      <c r="DQ31">
        <v>0</v>
      </c>
      <c r="DS31">
        <f t="shared" si="28"/>
        <v>23</v>
      </c>
      <c r="DT31">
        <f t="shared" si="73"/>
        <v>1</v>
      </c>
      <c r="DV31">
        <v>23</v>
      </c>
      <c r="DW31">
        <v>0</v>
      </c>
      <c r="DX31">
        <f t="shared" si="29"/>
        <v>222.10000000000002</v>
      </c>
      <c r="DY31">
        <v>0</v>
      </c>
      <c r="DZ31">
        <f t="shared" si="30"/>
        <v>1122</v>
      </c>
      <c r="EA31">
        <f t="shared" si="31"/>
        <v>4345.6000000000004</v>
      </c>
      <c r="EB31">
        <f t="shared" si="32"/>
        <v>1248.0000000000002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f t="shared" si="33"/>
        <v>2.5</v>
      </c>
      <c r="EJ31">
        <f t="shared" si="34"/>
        <v>5</v>
      </c>
      <c r="EK31">
        <f t="shared" si="35"/>
        <v>2.5</v>
      </c>
      <c r="EL31">
        <f t="shared" si="36"/>
        <v>2.5</v>
      </c>
      <c r="EM31">
        <f t="shared" si="37"/>
        <v>0</v>
      </c>
      <c r="EN31">
        <f t="shared" si="38"/>
        <v>2.5</v>
      </c>
      <c r="EO31">
        <f t="shared" si="39"/>
        <v>0</v>
      </c>
      <c r="EP31">
        <f t="shared" si="40"/>
        <v>0</v>
      </c>
      <c r="EQ31">
        <f t="shared" si="41"/>
        <v>0</v>
      </c>
      <c r="ES31">
        <f t="shared" si="42"/>
        <v>6952.7000000000007</v>
      </c>
      <c r="EU31">
        <v>23</v>
      </c>
      <c r="EV31">
        <v>0</v>
      </c>
      <c r="EW31">
        <f t="shared" si="43"/>
        <v>222.10000000000002</v>
      </c>
      <c r="EX31">
        <v>0</v>
      </c>
      <c r="EY31">
        <f t="shared" si="44"/>
        <v>1122</v>
      </c>
      <c r="EZ31">
        <f t="shared" si="45"/>
        <v>4659.2000000000007</v>
      </c>
      <c r="FA31">
        <f t="shared" si="46"/>
        <v>1164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f t="shared" si="47"/>
        <v>5</v>
      </c>
      <c r="FI31">
        <f t="shared" si="48"/>
        <v>2.5</v>
      </c>
      <c r="FJ31">
        <f t="shared" si="49"/>
        <v>0</v>
      </c>
      <c r="FK31">
        <f t="shared" si="50"/>
        <v>2.5</v>
      </c>
      <c r="FL31">
        <f t="shared" si="51"/>
        <v>2.5</v>
      </c>
      <c r="FM31">
        <f t="shared" si="52"/>
        <v>2.5</v>
      </c>
      <c r="FN31">
        <f t="shared" si="53"/>
        <v>0</v>
      </c>
      <c r="FO31">
        <f t="shared" si="54"/>
        <v>0</v>
      </c>
      <c r="FP31">
        <f t="shared" si="55"/>
        <v>0</v>
      </c>
      <c r="FR31">
        <f t="shared" si="56"/>
        <v>7182.3000000000011</v>
      </c>
      <c r="FS31">
        <f t="shared" si="74"/>
        <v>627.20000000000073</v>
      </c>
      <c r="FU31">
        <v>23</v>
      </c>
      <c r="FV31">
        <v>0</v>
      </c>
      <c r="FW31">
        <f t="shared" si="57"/>
        <v>222.10000000000002</v>
      </c>
      <c r="FX31">
        <v>0</v>
      </c>
      <c r="FY31">
        <f t="shared" si="58"/>
        <v>1122</v>
      </c>
      <c r="FZ31">
        <f t="shared" si="59"/>
        <v>4659.2000000000007</v>
      </c>
      <c r="GA31">
        <f t="shared" si="60"/>
        <v>1164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f t="shared" si="61"/>
        <v>2.5</v>
      </c>
      <c r="GI31">
        <f t="shared" si="62"/>
        <v>2.5</v>
      </c>
      <c r="GJ31">
        <f t="shared" si="63"/>
        <v>0</v>
      </c>
      <c r="GK31">
        <f t="shared" si="64"/>
        <v>2.5</v>
      </c>
      <c r="GL31">
        <f t="shared" si="65"/>
        <v>5</v>
      </c>
      <c r="GM31">
        <f t="shared" si="66"/>
        <v>2.5</v>
      </c>
      <c r="GN31">
        <f t="shared" si="67"/>
        <v>0</v>
      </c>
      <c r="GO31">
        <f t="shared" si="68"/>
        <v>0</v>
      </c>
      <c r="GP31">
        <f t="shared" si="69"/>
        <v>0</v>
      </c>
      <c r="GR31">
        <f t="shared" si="70"/>
        <v>7182.3000000000011</v>
      </c>
      <c r="GS31">
        <f t="shared" si="75"/>
        <v>627.20000000000073</v>
      </c>
    </row>
    <row r="32" spans="1:201" x14ac:dyDescent="0.15">
      <c r="A32" s="26">
        <v>28</v>
      </c>
      <c r="B32" s="26">
        <f t="shared" si="2"/>
        <v>0</v>
      </c>
      <c r="C32" s="26">
        <f>ROUND(IF($AG32="战士",VLOOKUP($AH32,$DV:$ER,DX$1,FALSE),IF($AG32="幻术师",VLOOKUP($AH32,$EU:$FQ,EW$1,FALSE),IF($AG32="刺客",VLOOKUP($AH32,$FU:$GQ,FW$1,FALSE),"无该职业")))/VLOOKUP(AF32,角色间职业划分!P:AP,20,FALSE),0)</f>
        <v>27</v>
      </c>
      <c r="D32" s="26">
        <f t="shared" si="3"/>
        <v>0</v>
      </c>
      <c r="E32" s="26">
        <f>ROUND(IF($AG32="战士",VLOOKUP($AH32,$DV:$ER,DZ$1,FALSE),IF($AG32="幻术师",VLOOKUP($AH32,$EU:$FQ,EY$1,FALSE),IF($AG32="刺客",VLOOKUP($AH32,$FU:$GQ,FY$1,FALSE),"无该职业")))*VLOOKUP($AF32,角色间职业划分!$P:$AP,26,FALSE)*VLOOKUP($AF32,角色间职业划分!$P:$AP,13,FALSE)/角色间职业划分!$AB$9,0)</f>
        <v>378</v>
      </c>
      <c r="F32" s="26">
        <f>ROUND(IF($AG32="战士",VLOOKUP($AH32,$DV:$ER,EA$1,FALSE),IF($AG32="幻术师",VLOOKUP($AH32,$EU:$FQ,EZ$1,FALSE),IF($AG32="刺客",VLOOKUP($AH32,$FU:$GQ,FZ$1,FALSE),"无该职业")))*VLOOKUP($AF32,角色间职业划分!$P:$AP,8,FALSE)/角色间职业划分!$W$9,0)</f>
        <v>5772</v>
      </c>
      <c r="G32" s="26">
        <f>ROUND(IF($AG32="战士",VLOOKUP($AH32,$DV:$ER,EB$1,FALSE),IF($AG32="幻术师",VLOOKUP($AH32,$EU:$FQ,FA$1,FALSE),IF($AG32="刺客",VLOOKUP($AH32,$FU:$GQ,GA$1,FALSE),"无该职业")))*VLOOKUP($AF32,角色间职业划分!$P:$AP,13,FALSE)/角色间职业划分!$AB$9,0)</f>
        <v>1192</v>
      </c>
      <c r="H32" s="26">
        <f t="shared" si="4"/>
        <v>0</v>
      </c>
      <c r="I32" s="26">
        <f t="shared" si="5"/>
        <v>0</v>
      </c>
      <c r="J32" s="26">
        <f t="shared" si="6"/>
        <v>0</v>
      </c>
      <c r="K32" s="26">
        <f t="shared" si="7"/>
        <v>0</v>
      </c>
      <c r="L32" s="26">
        <f t="shared" si="8"/>
        <v>0</v>
      </c>
      <c r="M32" s="26">
        <f t="shared" si="9"/>
        <v>0</v>
      </c>
      <c r="N32" s="26">
        <f t="shared" si="10"/>
        <v>2.5</v>
      </c>
      <c r="O32" s="26">
        <f t="shared" si="11"/>
        <v>5</v>
      </c>
      <c r="P32" s="26">
        <f t="shared" si="12"/>
        <v>5</v>
      </c>
      <c r="Q32" s="26">
        <f t="shared" si="13"/>
        <v>2.5</v>
      </c>
      <c r="R32" s="26">
        <f t="shared" si="14"/>
        <v>0</v>
      </c>
      <c r="S32" s="26">
        <f t="shared" si="15"/>
        <v>2.5</v>
      </c>
      <c r="T32" s="26">
        <f t="shared" si="16"/>
        <v>0</v>
      </c>
      <c r="U32" s="26">
        <f t="shared" si="17"/>
        <v>0</v>
      </c>
      <c r="V32" s="26">
        <f t="shared" si="18"/>
        <v>0</v>
      </c>
      <c r="W32" s="26">
        <f>VLOOKUP(AF32,角色间职业划分!L:M,2,FALSE)</f>
        <v>1</v>
      </c>
      <c r="X32" s="26">
        <f t="shared" si="19"/>
        <v>27</v>
      </c>
      <c r="Y32" s="26">
        <v>0</v>
      </c>
      <c r="Z32" s="26">
        <v>0</v>
      </c>
      <c r="AA32" s="26">
        <v>0</v>
      </c>
      <c r="AB32" s="26">
        <f t="shared" si="20"/>
        <v>7.5</v>
      </c>
      <c r="AC32" s="1">
        <f t="shared" si="1"/>
        <v>708</v>
      </c>
      <c r="AD32" s="51"/>
      <c r="AE32" s="1"/>
      <c r="AF32">
        <f t="shared" si="21"/>
        <v>1</v>
      </c>
      <c r="AG32" s="26" t="str">
        <f>VLOOKUP(AF32,角色间职业划分!P:R,3,FALSE)</f>
        <v>战士</v>
      </c>
      <c r="AH32" s="26">
        <f t="shared" si="22"/>
        <v>27</v>
      </c>
      <c r="AK32" s="1"/>
      <c r="AL32" s="26"/>
      <c r="AO32" s="45">
        <v>1</v>
      </c>
      <c r="AP32">
        <v>24</v>
      </c>
      <c r="AQ32">
        <f t="shared" si="71"/>
        <v>55</v>
      </c>
      <c r="AR32">
        <f>_xlfn.IFNA(VLOOKUP(AQ32,角色属性总表!BO:BQ,2,FALSE),0)</f>
        <v>1290.0000000000005</v>
      </c>
      <c r="AS32">
        <f>_xlfn.IFNA(VLOOKUP(AQ32,角色属性总表!BO:BQ,3,FALSE),0)</f>
        <v>4816.0000000000018</v>
      </c>
      <c r="AT32">
        <f>_xlfn.IFNA(VLOOKUP(AQ32,角色属性总表!Y:AE,6,FALSE),0)</f>
        <v>271.10000000000002</v>
      </c>
      <c r="AU32" s="26">
        <v>7.5</v>
      </c>
      <c r="AW32">
        <v>24</v>
      </c>
      <c r="AX32">
        <v>0</v>
      </c>
      <c r="AY32">
        <v>4</v>
      </c>
      <c r="AZ32">
        <v>0</v>
      </c>
      <c r="BA32">
        <v>2</v>
      </c>
      <c r="BB32">
        <v>6</v>
      </c>
      <c r="BC32">
        <v>6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1</v>
      </c>
      <c r="BK32">
        <v>2</v>
      </c>
      <c r="BL32">
        <v>1</v>
      </c>
      <c r="BM32">
        <v>1</v>
      </c>
      <c r="BN32">
        <v>0</v>
      </c>
      <c r="BO32">
        <v>1</v>
      </c>
      <c r="BP32">
        <v>0</v>
      </c>
      <c r="BQ32">
        <v>0</v>
      </c>
      <c r="BR32">
        <v>0</v>
      </c>
      <c r="BT32">
        <f t="shared" si="26"/>
        <v>24</v>
      </c>
      <c r="BV32">
        <v>24</v>
      </c>
      <c r="BW32">
        <v>0</v>
      </c>
      <c r="BX32">
        <v>4</v>
      </c>
      <c r="BY32">
        <v>0</v>
      </c>
      <c r="BZ32">
        <v>2</v>
      </c>
      <c r="CA32">
        <v>6</v>
      </c>
      <c r="CB32">
        <v>6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2</v>
      </c>
      <c r="CJ32">
        <v>1</v>
      </c>
      <c r="CK32">
        <v>0</v>
      </c>
      <c r="CL32">
        <v>1</v>
      </c>
      <c r="CM32">
        <v>1</v>
      </c>
      <c r="CN32">
        <v>1</v>
      </c>
      <c r="CO32">
        <v>0</v>
      </c>
      <c r="CP32">
        <v>0</v>
      </c>
      <c r="CQ32">
        <v>0</v>
      </c>
      <c r="CS32">
        <f t="shared" si="27"/>
        <v>24</v>
      </c>
      <c r="CT32">
        <f t="shared" si="72"/>
        <v>1</v>
      </c>
      <c r="CV32">
        <v>24</v>
      </c>
      <c r="CW32">
        <v>0</v>
      </c>
      <c r="CX32">
        <v>4</v>
      </c>
      <c r="CY32">
        <v>0</v>
      </c>
      <c r="CZ32">
        <v>2</v>
      </c>
      <c r="DA32">
        <v>6</v>
      </c>
      <c r="DB32">
        <v>6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1</v>
      </c>
      <c r="DJ32">
        <v>1</v>
      </c>
      <c r="DK32">
        <v>0</v>
      </c>
      <c r="DL32">
        <v>1</v>
      </c>
      <c r="DM32">
        <v>2</v>
      </c>
      <c r="DN32">
        <v>1</v>
      </c>
      <c r="DO32">
        <v>0</v>
      </c>
      <c r="DP32">
        <v>0</v>
      </c>
      <c r="DQ32">
        <v>0</v>
      </c>
      <c r="DS32">
        <f t="shared" si="28"/>
        <v>24</v>
      </c>
      <c r="DT32">
        <f t="shared" si="73"/>
        <v>1</v>
      </c>
      <c r="DV32">
        <v>24</v>
      </c>
      <c r="DW32">
        <v>0</v>
      </c>
      <c r="DX32">
        <f t="shared" si="29"/>
        <v>271.10000000000002</v>
      </c>
      <c r="DY32">
        <v>0</v>
      </c>
      <c r="DZ32">
        <f t="shared" si="30"/>
        <v>1122</v>
      </c>
      <c r="EA32">
        <f t="shared" si="31"/>
        <v>4345.6000000000004</v>
      </c>
      <c r="EB32">
        <f t="shared" si="32"/>
        <v>1248.0000000000002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f t="shared" si="33"/>
        <v>2.5</v>
      </c>
      <c r="EJ32">
        <f t="shared" si="34"/>
        <v>5</v>
      </c>
      <c r="EK32">
        <f t="shared" si="35"/>
        <v>2.5</v>
      </c>
      <c r="EL32">
        <f t="shared" si="36"/>
        <v>2.5</v>
      </c>
      <c r="EM32">
        <f t="shared" si="37"/>
        <v>0</v>
      </c>
      <c r="EN32">
        <f t="shared" si="38"/>
        <v>2.5</v>
      </c>
      <c r="EO32">
        <f t="shared" si="39"/>
        <v>0</v>
      </c>
      <c r="EP32">
        <f t="shared" si="40"/>
        <v>0</v>
      </c>
      <c r="EQ32">
        <f t="shared" si="41"/>
        <v>0</v>
      </c>
      <c r="ES32">
        <f t="shared" si="42"/>
        <v>7001.7000000000007</v>
      </c>
      <c r="EU32">
        <v>24</v>
      </c>
      <c r="EV32">
        <v>0</v>
      </c>
      <c r="EW32">
        <f t="shared" si="43"/>
        <v>271.10000000000002</v>
      </c>
      <c r="EX32">
        <v>0</v>
      </c>
      <c r="EY32">
        <f t="shared" si="44"/>
        <v>1122</v>
      </c>
      <c r="EZ32">
        <f t="shared" si="45"/>
        <v>4659.2000000000007</v>
      </c>
      <c r="FA32">
        <f t="shared" si="46"/>
        <v>1164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f t="shared" si="47"/>
        <v>5</v>
      </c>
      <c r="FI32">
        <f t="shared" si="48"/>
        <v>2.5</v>
      </c>
      <c r="FJ32">
        <f t="shared" si="49"/>
        <v>0</v>
      </c>
      <c r="FK32">
        <f t="shared" si="50"/>
        <v>2.5</v>
      </c>
      <c r="FL32">
        <f t="shared" si="51"/>
        <v>2.5</v>
      </c>
      <c r="FM32">
        <f t="shared" si="52"/>
        <v>2.5</v>
      </c>
      <c r="FN32">
        <f t="shared" si="53"/>
        <v>0</v>
      </c>
      <c r="FO32">
        <f t="shared" si="54"/>
        <v>0</v>
      </c>
      <c r="FP32">
        <f t="shared" si="55"/>
        <v>0</v>
      </c>
      <c r="FR32">
        <f t="shared" si="56"/>
        <v>7231.3000000000011</v>
      </c>
      <c r="FS32">
        <f t="shared" si="74"/>
        <v>49</v>
      </c>
      <c r="FU32">
        <v>24</v>
      </c>
      <c r="FV32">
        <v>0</v>
      </c>
      <c r="FW32">
        <f t="shared" si="57"/>
        <v>271.10000000000002</v>
      </c>
      <c r="FX32">
        <v>0</v>
      </c>
      <c r="FY32">
        <f t="shared" si="58"/>
        <v>1122</v>
      </c>
      <c r="FZ32">
        <f t="shared" si="59"/>
        <v>4659.2000000000007</v>
      </c>
      <c r="GA32">
        <f t="shared" si="60"/>
        <v>1164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f t="shared" si="61"/>
        <v>2.5</v>
      </c>
      <c r="GI32">
        <f t="shared" si="62"/>
        <v>2.5</v>
      </c>
      <c r="GJ32">
        <f t="shared" si="63"/>
        <v>0</v>
      </c>
      <c r="GK32">
        <f t="shared" si="64"/>
        <v>2.5</v>
      </c>
      <c r="GL32">
        <f t="shared" si="65"/>
        <v>5</v>
      </c>
      <c r="GM32">
        <f t="shared" si="66"/>
        <v>2.5</v>
      </c>
      <c r="GN32">
        <f t="shared" si="67"/>
        <v>0</v>
      </c>
      <c r="GO32">
        <f t="shared" si="68"/>
        <v>0</v>
      </c>
      <c r="GP32">
        <f t="shared" si="69"/>
        <v>0</v>
      </c>
      <c r="GR32">
        <f t="shared" si="70"/>
        <v>7231.3000000000011</v>
      </c>
      <c r="GS32">
        <f t="shared" si="75"/>
        <v>49</v>
      </c>
    </row>
    <row r="33" spans="1:201" x14ac:dyDescent="0.15">
      <c r="A33" s="26">
        <v>29</v>
      </c>
      <c r="B33" s="26">
        <f t="shared" si="2"/>
        <v>0</v>
      </c>
      <c r="C33" s="26">
        <f>ROUND(IF($AG33="战士",VLOOKUP($AH33,$DV:$ER,DX$1,FALSE),IF($AG33="幻术师",VLOOKUP($AH33,$EU:$FQ,EW$1,FALSE),IF($AG33="刺客",VLOOKUP($AH33,$FU:$GQ,FW$1,FALSE),"无该职业")))/VLOOKUP(AF33,角色间职业划分!P:AP,20,FALSE),0)</f>
        <v>27</v>
      </c>
      <c r="D33" s="26">
        <f t="shared" si="3"/>
        <v>0</v>
      </c>
      <c r="E33" s="26">
        <f>ROUND(IF($AG33="战士",VLOOKUP($AH33,$DV:$ER,DZ$1,FALSE),IF($AG33="幻术师",VLOOKUP($AH33,$EU:$FQ,EY$1,FALSE),IF($AG33="刺客",VLOOKUP($AH33,$FU:$GQ,FY$1,FALSE),"无该职业")))*VLOOKUP($AF33,角色间职业划分!$P:$AP,26,FALSE)*VLOOKUP($AF33,角色间职业划分!$P:$AP,13,FALSE)/角色间职业划分!$AB$9,0)</f>
        <v>378</v>
      </c>
      <c r="F33" s="26">
        <f>ROUND(IF($AG33="战士",VLOOKUP($AH33,$DV:$ER,EA$1,FALSE),IF($AG33="幻术师",VLOOKUP($AH33,$EU:$FQ,EZ$1,FALSE),IF($AG33="刺客",VLOOKUP($AH33,$FU:$GQ,FZ$1,FALSE),"无该职业")))*VLOOKUP($AF33,角色间职业划分!$P:$AP,8,FALSE)/角色间职业划分!$W$9,0)</f>
        <v>5772</v>
      </c>
      <c r="G33" s="26">
        <f>ROUND(IF($AG33="战士",VLOOKUP($AH33,$DV:$ER,EB$1,FALSE),IF($AG33="幻术师",VLOOKUP($AH33,$EU:$FQ,FA$1,FALSE),IF($AG33="刺客",VLOOKUP($AH33,$FU:$GQ,GA$1,FALSE),"无该职业")))*VLOOKUP($AF33,角色间职业划分!$P:$AP,13,FALSE)/角色间职业划分!$AB$9,0)</f>
        <v>1192</v>
      </c>
      <c r="H33" s="26">
        <f t="shared" si="4"/>
        <v>0</v>
      </c>
      <c r="I33" s="26">
        <f t="shared" si="5"/>
        <v>0</v>
      </c>
      <c r="J33" s="26">
        <f t="shared" si="6"/>
        <v>0</v>
      </c>
      <c r="K33" s="26">
        <f t="shared" si="7"/>
        <v>0</v>
      </c>
      <c r="L33" s="26">
        <f t="shared" si="8"/>
        <v>0</v>
      </c>
      <c r="M33" s="26">
        <f t="shared" si="9"/>
        <v>0</v>
      </c>
      <c r="N33" s="26">
        <f t="shared" si="10"/>
        <v>2.5</v>
      </c>
      <c r="O33" s="26">
        <f t="shared" si="11"/>
        <v>5</v>
      </c>
      <c r="P33" s="26">
        <f t="shared" si="12"/>
        <v>5</v>
      </c>
      <c r="Q33" s="26">
        <f t="shared" si="13"/>
        <v>2.5</v>
      </c>
      <c r="R33" s="26">
        <f t="shared" si="14"/>
        <v>0</v>
      </c>
      <c r="S33" s="26">
        <f t="shared" si="15"/>
        <v>2.5</v>
      </c>
      <c r="T33" s="26">
        <f t="shared" si="16"/>
        <v>2.5</v>
      </c>
      <c r="U33" s="26">
        <f t="shared" si="17"/>
        <v>0</v>
      </c>
      <c r="V33" s="26">
        <f t="shared" si="18"/>
        <v>0</v>
      </c>
      <c r="W33" s="26">
        <f>VLOOKUP(AF33,角色间职业划分!L:M,2,FALSE)</f>
        <v>1</v>
      </c>
      <c r="X33" s="26">
        <f t="shared" si="19"/>
        <v>28</v>
      </c>
      <c r="Y33" s="26">
        <v>0</v>
      </c>
      <c r="Z33" s="26">
        <v>0</v>
      </c>
      <c r="AA33" s="26">
        <v>0</v>
      </c>
      <c r="AB33" s="26">
        <f t="shared" si="20"/>
        <v>7.5</v>
      </c>
      <c r="AC33" s="1">
        <f t="shared" si="1"/>
        <v>729</v>
      </c>
      <c r="AD33" s="51"/>
      <c r="AE33" s="1"/>
      <c r="AF33">
        <f t="shared" si="21"/>
        <v>1</v>
      </c>
      <c r="AG33" s="26" t="str">
        <f>VLOOKUP(AF33,角色间职业划分!P:R,3,FALSE)</f>
        <v>战士</v>
      </c>
      <c r="AH33" s="26">
        <f t="shared" si="22"/>
        <v>28</v>
      </c>
      <c r="AK33" s="1"/>
      <c r="AL33" s="26"/>
      <c r="AO33" s="45">
        <v>1</v>
      </c>
      <c r="AP33">
        <v>25</v>
      </c>
      <c r="AQ33">
        <f t="shared" si="71"/>
        <v>56</v>
      </c>
      <c r="AR33">
        <f>_xlfn.IFNA(VLOOKUP(AQ33,角色属性总表!BO:BQ,2,FALSE),0)</f>
        <v>1332.0000000000005</v>
      </c>
      <c r="AS33">
        <f>_xlfn.IFNA(VLOOKUP(AQ33,角色属性总表!BO:BQ,3,FALSE),0)</f>
        <v>4972.800000000002</v>
      </c>
      <c r="AT33">
        <f>_xlfn.IFNA(VLOOKUP(AQ33,角色属性总表!Y:AE,6,FALSE),0)</f>
        <v>278.5</v>
      </c>
      <c r="AU33" s="26">
        <v>7.5</v>
      </c>
      <c r="AW33">
        <v>25</v>
      </c>
      <c r="AX33">
        <v>0</v>
      </c>
      <c r="AY33">
        <v>4</v>
      </c>
      <c r="AZ33">
        <v>0</v>
      </c>
      <c r="BA33">
        <v>2</v>
      </c>
      <c r="BB33">
        <v>7</v>
      </c>
      <c r="BC33">
        <v>6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1</v>
      </c>
      <c r="BK33">
        <v>2</v>
      </c>
      <c r="BL33">
        <v>1</v>
      </c>
      <c r="BM33">
        <v>1</v>
      </c>
      <c r="BN33">
        <v>0</v>
      </c>
      <c r="BO33">
        <v>1</v>
      </c>
      <c r="BP33">
        <v>0</v>
      </c>
      <c r="BQ33">
        <v>0</v>
      </c>
      <c r="BR33">
        <v>0</v>
      </c>
      <c r="BT33">
        <f t="shared" si="26"/>
        <v>25</v>
      </c>
      <c r="BV33">
        <v>25</v>
      </c>
      <c r="BW33">
        <v>0</v>
      </c>
      <c r="BX33">
        <v>4</v>
      </c>
      <c r="BY33">
        <v>0</v>
      </c>
      <c r="BZ33">
        <v>2</v>
      </c>
      <c r="CA33">
        <v>6</v>
      </c>
      <c r="CB33">
        <v>7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2</v>
      </c>
      <c r="CJ33">
        <v>1</v>
      </c>
      <c r="CK33">
        <v>0</v>
      </c>
      <c r="CL33">
        <v>1</v>
      </c>
      <c r="CM33">
        <v>1</v>
      </c>
      <c r="CN33">
        <v>1</v>
      </c>
      <c r="CO33">
        <v>0</v>
      </c>
      <c r="CP33">
        <v>0</v>
      </c>
      <c r="CQ33">
        <v>0</v>
      </c>
      <c r="CS33">
        <f t="shared" si="27"/>
        <v>25</v>
      </c>
      <c r="CT33">
        <f t="shared" si="72"/>
        <v>1</v>
      </c>
      <c r="CV33">
        <v>25</v>
      </c>
      <c r="CW33">
        <v>0</v>
      </c>
      <c r="CX33">
        <v>4</v>
      </c>
      <c r="CY33">
        <v>0</v>
      </c>
      <c r="CZ33">
        <v>2</v>
      </c>
      <c r="DA33">
        <v>6</v>
      </c>
      <c r="DB33">
        <v>7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1</v>
      </c>
      <c r="DM33">
        <v>2</v>
      </c>
      <c r="DN33">
        <v>1</v>
      </c>
      <c r="DO33">
        <v>0</v>
      </c>
      <c r="DP33">
        <v>0</v>
      </c>
      <c r="DQ33">
        <v>0</v>
      </c>
      <c r="DS33">
        <f t="shared" si="28"/>
        <v>25</v>
      </c>
      <c r="DT33">
        <f t="shared" si="73"/>
        <v>1</v>
      </c>
      <c r="DV33">
        <v>25</v>
      </c>
      <c r="DW33">
        <v>0</v>
      </c>
      <c r="DX33">
        <f t="shared" si="29"/>
        <v>271.10000000000002</v>
      </c>
      <c r="DY33">
        <v>0</v>
      </c>
      <c r="DZ33">
        <f t="shared" si="30"/>
        <v>1122</v>
      </c>
      <c r="EA33">
        <f t="shared" si="31"/>
        <v>4972.800000000002</v>
      </c>
      <c r="EB33">
        <f t="shared" si="32"/>
        <v>1248.0000000000002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f t="shared" si="33"/>
        <v>2.5</v>
      </c>
      <c r="EJ33">
        <f t="shared" si="34"/>
        <v>5</v>
      </c>
      <c r="EK33">
        <f t="shared" si="35"/>
        <v>2.5</v>
      </c>
      <c r="EL33">
        <f t="shared" si="36"/>
        <v>2.5</v>
      </c>
      <c r="EM33">
        <f t="shared" si="37"/>
        <v>0</v>
      </c>
      <c r="EN33">
        <f t="shared" si="38"/>
        <v>2.5</v>
      </c>
      <c r="EO33">
        <f t="shared" si="39"/>
        <v>0</v>
      </c>
      <c r="EP33">
        <f t="shared" si="40"/>
        <v>0</v>
      </c>
      <c r="EQ33">
        <f t="shared" si="41"/>
        <v>0</v>
      </c>
      <c r="ES33">
        <f t="shared" si="42"/>
        <v>7628.9000000000015</v>
      </c>
      <c r="EU33">
        <v>25</v>
      </c>
      <c r="EV33">
        <v>0</v>
      </c>
      <c r="EW33">
        <f t="shared" si="43"/>
        <v>271.10000000000002</v>
      </c>
      <c r="EX33">
        <v>0</v>
      </c>
      <c r="EY33">
        <f t="shared" si="44"/>
        <v>1122</v>
      </c>
      <c r="EZ33">
        <f t="shared" si="45"/>
        <v>4659.2000000000007</v>
      </c>
      <c r="FA33">
        <f t="shared" si="46"/>
        <v>1332.0000000000005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f t="shared" si="47"/>
        <v>5</v>
      </c>
      <c r="FI33">
        <f t="shared" si="48"/>
        <v>2.5</v>
      </c>
      <c r="FJ33">
        <f t="shared" si="49"/>
        <v>0</v>
      </c>
      <c r="FK33">
        <f t="shared" si="50"/>
        <v>2.5</v>
      </c>
      <c r="FL33">
        <f t="shared" si="51"/>
        <v>2.5</v>
      </c>
      <c r="FM33">
        <f t="shared" si="52"/>
        <v>2.5</v>
      </c>
      <c r="FN33">
        <f t="shared" si="53"/>
        <v>0</v>
      </c>
      <c r="FO33">
        <f t="shared" si="54"/>
        <v>0</v>
      </c>
      <c r="FP33">
        <f t="shared" si="55"/>
        <v>0</v>
      </c>
      <c r="FR33">
        <f t="shared" si="56"/>
        <v>7399.3000000000011</v>
      </c>
      <c r="FS33">
        <f t="shared" si="74"/>
        <v>168</v>
      </c>
      <c r="FU33">
        <v>25</v>
      </c>
      <c r="FV33">
        <v>0</v>
      </c>
      <c r="FW33">
        <f t="shared" si="57"/>
        <v>271.10000000000002</v>
      </c>
      <c r="FX33">
        <v>0</v>
      </c>
      <c r="FY33">
        <f t="shared" si="58"/>
        <v>1122</v>
      </c>
      <c r="FZ33">
        <f t="shared" si="59"/>
        <v>4659.2000000000007</v>
      </c>
      <c r="GA33">
        <f t="shared" si="60"/>
        <v>1332.0000000000005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f t="shared" si="61"/>
        <v>2.5</v>
      </c>
      <c r="GI33">
        <f t="shared" si="62"/>
        <v>2.5</v>
      </c>
      <c r="GJ33">
        <f t="shared" si="63"/>
        <v>0</v>
      </c>
      <c r="GK33">
        <f t="shared" si="64"/>
        <v>2.5</v>
      </c>
      <c r="GL33">
        <f t="shared" si="65"/>
        <v>5</v>
      </c>
      <c r="GM33">
        <f t="shared" si="66"/>
        <v>2.5</v>
      </c>
      <c r="GN33">
        <f t="shared" si="67"/>
        <v>0</v>
      </c>
      <c r="GO33">
        <f t="shared" si="68"/>
        <v>0</v>
      </c>
      <c r="GP33">
        <f t="shared" si="69"/>
        <v>0</v>
      </c>
      <c r="GR33">
        <f t="shared" si="70"/>
        <v>7399.3000000000011</v>
      </c>
      <c r="GS33">
        <f t="shared" si="75"/>
        <v>168</v>
      </c>
    </row>
    <row r="34" spans="1:201" x14ac:dyDescent="0.15">
      <c r="A34" s="26">
        <v>30</v>
      </c>
      <c r="B34" s="26">
        <f t="shared" si="2"/>
        <v>0</v>
      </c>
      <c r="C34" s="26">
        <f>ROUND(IF($AG34="战士",VLOOKUP($AH34,$DV:$ER,DX$1,FALSE),IF($AG34="幻术师",VLOOKUP($AH34,$EU:$FQ,EW$1,FALSE),IF($AG34="刺客",VLOOKUP($AH34,$FU:$GQ,FW$1,FALSE),"无该职业")))/VLOOKUP(AF34,角色间职业划分!P:AP,20,FALSE),0)</f>
        <v>27</v>
      </c>
      <c r="D34" s="26">
        <f t="shared" si="3"/>
        <v>0</v>
      </c>
      <c r="E34" s="26">
        <f>ROUND(IF($AG34="战士",VLOOKUP($AH34,$DV:$ER,DZ$1,FALSE),IF($AG34="幻术师",VLOOKUP($AH34,$EU:$FQ,EY$1,FALSE),IF($AG34="刺客",VLOOKUP($AH34,$FU:$GQ,FY$1,FALSE),"无该职业")))*VLOOKUP($AF34,角色间职业划分!$P:$AP,26,FALSE)*VLOOKUP($AF34,角色间职业划分!$P:$AP,13,FALSE)/角色间职业划分!$AB$9,0)</f>
        <v>378</v>
      </c>
      <c r="F34" s="26">
        <f>ROUND(IF($AG34="战士",VLOOKUP($AH34,$DV:$ER,EA$1,FALSE),IF($AG34="幻术师",VLOOKUP($AH34,$EU:$FQ,EZ$1,FALSE),IF($AG34="刺客",VLOOKUP($AH34,$FU:$GQ,FZ$1,FALSE),"无该职业")))*VLOOKUP($AF34,角色间职业划分!$P:$AP,8,FALSE)/角色间职业划分!$W$9,0)</f>
        <v>6500</v>
      </c>
      <c r="G34" s="26">
        <f>ROUND(IF($AG34="战士",VLOOKUP($AH34,$DV:$ER,EB$1,FALSE),IF($AG34="幻术师",VLOOKUP($AH34,$EU:$FQ,FA$1,FALSE),IF($AG34="刺客",VLOOKUP($AH34,$FU:$GQ,GA$1,FALSE),"无该职业")))*VLOOKUP($AF34,角色间职业划分!$P:$AP,13,FALSE)/角色间职业划分!$AB$9,0)</f>
        <v>1192</v>
      </c>
      <c r="H34" s="26">
        <f t="shared" si="4"/>
        <v>0</v>
      </c>
      <c r="I34" s="26">
        <f t="shared" si="5"/>
        <v>0</v>
      </c>
      <c r="J34" s="26">
        <f t="shared" si="6"/>
        <v>0</v>
      </c>
      <c r="K34" s="26">
        <f t="shared" si="7"/>
        <v>0</v>
      </c>
      <c r="L34" s="26">
        <f t="shared" si="8"/>
        <v>0</v>
      </c>
      <c r="M34" s="26">
        <f t="shared" si="9"/>
        <v>0</v>
      </c>
      <c r="N34" s="26">
        <f t="shared" si="10"/>
        <v>2.5</v>
      </c>
      <c r="O34" s="26">
        <f t="shared" si="11"/>
        <v>5</v>
      </c>
      <c r="P34" s="26">
        <f t="shared" si="12"/>
        <v>5</v>
      </c>
      <c r="Q34" s="26">
        <f t="shared" si="13"/>
        <v>2.5</v>
      </c>
      <c r="R34" s="26">
        <f t="shared" si="14"/>
        <v>0</v>
      </c>
      <c r="S34" s="26">
        <f t="shared" si="15"/>
        <v>2.5</v>
      </c>
      <c r="T34" s="26">
        <f t="shared" si="16"/>
        <v>2.5</v>
      </c>
      <c r="U34" s="26">
        <f t="shared" si="17"/>
        <v>0</v>
      </c>
      <c r="V34" s="26">
        <f t="shared" si="18"/>
        <v>0</v>
      </c>
      <c r="W34" s="26">
        <f>VLOOKUP(AF34,角色间职业划分!L:M,2,FALSE)</f>
        <v>1</v>
      </c>
      <c r="X34" s="26">
        <f t="shared" si="19"/>
        <v>29</v>
      </c>
      <c r="Y34" s="26">
        <v>0</v>
      </c>
      <c r="Z34" s="26">
        <v>0</v>
      </c>
      <c r="AA34" s="26">
        <v>0</v>
      </c>
      <c r="AB34" s="26">
        <f t="shared" si="20"/>
        <v>7.5</v>
      </c>
      <c r="AC34" s="1">
        <f t="shared" si="1"/>
        <v>750</v>
      </c>
      <c r="AD34" s="51"/>
      <c r="AE34" s="1"/>
      <c r="AF34">
        <f t="shared" si="21"/>
        <v>1</v>
      </c>
      <c r="AG34" s="26" t="str">
        <f>VLOOKUP(AF34,角色间职业划分!P:R,3,FALSE)</f>
        <v>战士</v>
      </c>
      <c r="AH34" s="26">
        <f t="shared" si="22"/>
        <v>29</v>
      </c>
      <c r="AK34" s="1"/>
      <c r="AL34" s="26"/>
      <c r="AO34" s="45">
        <v>1</v>
      </c>
      <c r="AP34">
        <v>26</v>
      </c>
      <c r="AQ34">
        <f t="shared" si="71"/>
        <v>57</v>
      </c>
      <c r="AR34">
        <f>_xlfn.IFNA(VLOOKUP(AQ34,角色属性总表!BO:BQ,2,FALSE),0)</f>
        <v>1374.0000000000005</v>
      </c>
      <c r="AS34">
        <f>_xlfn.IFNA(VLOOKUP(AQ34,角色属性总表!BO:BQ,3,FALSE),0)</f>
        <v>5129.6000000000022</v>
      </c>
      <c r="AT34">
        <f>_xlfn.IFNA(VLOOKUP(AQ34,角色属性总表!Y:AE,6,FALSE),0)</f>
        <v>286</v>
      </c>
      <c r="AU34" s="26">
        <v>7.5</v>
      </c>
      <c r="AW34">
        <v>26</v>
      </c>
      <c r="AX34">
        <v>0</v>
      </c>
      <c r="AY34">
        <v>4</v>
      </c>
      <c r="AZ34">
        <v>0</v>
      </c>
      <c r="BA34">
        <v>2</v>
      </c>
      <c r="BB34">
        <v>7</v>
      </c>
      <c r="BC34">
        <v>6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1</v>
      </c>
      <c r="BK34">
        <v>2</v>
      </c>
      <c r="BL34">
        <v>2</v>
      </c>
      <c r="BM34">
        <v>1</v>
      </c>
      <c r="BN34">
        <v>0</v>
      </c>
      <c r="BO34">
        <v>1</v>
      </c>
      <c r="BP34">
        <v>0</v>
      </c>
      <c r="BQ34">
        <v>0</v>
      </c>
      <c r="BR34">
        <v>0</v>
      </c>
      <c r="BT34">
        <f t="shared" si="26"/>
        <v>26</v>
      </c>
      <c r="BV34">
        <v>26</v>
      </c>
      <c r="BW34">
        <v>0</v>
      </c>
      <c r="BX34">
        <v>4</v>
      </c>
      <c r="BY34">
        <v>0</v>
      </c>
      <c r="BZ34">
        <v>2</v>
      </c>
      <c r="CA34">
        <v>6</v>
      </c>
      <c r="CB34">
        <v>7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2</v>
      </c>
      <c r="CJ34">
        <v>1</v>
      </c>
      <c r="CK34">
        <v>0</v>
      </c>
      <c r="CL34">
        <v>1</v>
      </c>
      <c r="CM34">
        <v>2</v>
      </c>
      <c r="CN34">
        <v>1</v>
      </c>
      <c r="CO34">
        <v>0</v>
      </c>
      <c r="CP34">
        <v>0</v>
      </c>
      <c r="CQ34">
        <v>0</v>
      </c>
      <c r="CS34">
        <f t="shared" si="27"/>
        <v>26</v>
      </c>
      <c r="CT34">
        <f t="shared" si="72"/>
        <v>1</v>
      </c>
      <c r="CV34">
        <v>26</v>
      </c>
      <c r="CW34">
        <v>0</v>
      </c>
      <c r="CX34">
        <v>4</v>
      </c>
      <c r="CY34">
        <v>0</v>
      </c>
      <c r="CZ34">
        <v>2</v>
      </c>
      <c r="DA34">
        <v>6</v>
      </c>
      <c r="DB34">
        <v>7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2</v>
      </c>
      <c r="DJ34">
        <v>1</v>
      </c>
      <c r="DK34">
        <v>0</v>
      </c>
      <c r="DL34">
        <v>1</v>
      </c>
      <c r="DM34">
        <v>2</v>
      </c>
      <c r="DN34">
        <v>1</v>
      </c>
      <c r="DO34">
        <v>0</v>
      </c>
      <c r="DP34">
        <v>0</v>
      </c>
      <c r="DQ34">
        <v>0</v>
      </c>
      <c r="DS34">
        <f t="shared" si="28"/>
        <v>26</v>
      </c>
      <c r="DT34">
        <f t="shared" si="73"/>
        <v>1</v>
      </c>
      <c r="DV34">
        <v>26</v>
      </c>
      <c r="DW34">
        <v>0</v>
      </c>
      <c r="DX34">
        <f t="shared" si="29"/>
        <v>271.10000000000002</v>
      </c>
      <c r="DY34">
        <v>0</v>
      </c>
      <c r="DZ34">
        <f t="shared" si="30"/>
        <v>1122</v>
      </c>
      <c r="EA34">
        <f t="shared" si="31"/>
        <v>4972.800000000002</v>
      </c>
      <c r="EB34">
        <f t="shared" si="32"/>
        <v>1248.0000000000002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f t="shared" si="33"/>
        <v>2.5</v>
      </c>
      <c r="EJ34">
        <f t="shared" si="34"/>
        <v>5</v>
      </c>
      <c r="EK34">
        <f t="shared" si="35"/>
        <v>5</v>
      </c>
      <c r="EL34">
        <f t="shared" si="36"/>
        <v>2.5</v>
      </c>
      <c r="EM34">
        <f t="shared" si="37"/>
        <v>0</v>
      </c>
      <c r="EN34">
        <f t="shared" si="38"/>
        <v>2.5</v>
      </c>
      <c r="EO34">
        <f t="shared" si="39"/>
        <v>0</v>
      </c>
      <c r="EP34">
        <f t="shared" si="40"/>
        <v>0</v>
      </c>
      <c r="EQ34">
        <f t="shared" si="41"/>
        <v>0</v>
      </c>
      <c r="ES34">
        <f t="shared" si="42"/>
        <v>7631.4000000000015</v>
      </c>
      <c r="EU34">
        <v>26</v>
      </c>
      <c r="EV34">
        <v>0</v>
      </c>
      <c r="EW34">
        <f t="shared" si="43"/>
        <v>271.10000000000002</v>
      </c>
      <c r="EX34">
        <v>0</v>
      </c>
      <c r="EY34">
        <f t="shared" si="44"/>
        <v>1122</v>
      </c>
      <c r="EZ34">
        <f t="shared" si="45"/>
        <v>4659.2000000000007</v>
      </c>
      <c r="FA34">
        <f t="shared" si="46"/>
        <v>1332.0000000000005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f t="shared" si="47"/>
        <v>5</v>
      </c>
      <c r="FI34">
        <f t="shared" si="48"/>
        <v>2.5</v>
      </c>
      <c r="FJ34">
        <f t="shared" si="49"/>
        <v>0</v>
      </c>
      <c r="FK34">
        <f t="shared" si="50"/>
        <v>2.5</v>
      </c>
      <c r="FL34">
        <f t="shared" si="51"/>
        <v>5</v>
      </c>
      <c r="FM34">
        <f t="shared" si="52"/>
        <v>2.5</v>
      </c>
      <c r="FN34">
        <f t="shared" si="53"/>
        <v>0</v>
      </c>
      <c r="FO34">
        <f t="shared" si="54"/>
        <v>0</v>
      </c>
      <c r="FP34">
        <f t="shared" si="55"/>
        <v>0</v>
      </c>
      <c r="FR34">
        <f t="shared" si="56"/>
        <v>7401.8000000000011</v>
      </c>
      <c r="FS34">
        <f t="shared" si="74"/>
        <v>2.5</v>
      </c>
      <c r="FU34">
        <v>26</v>
      </c>
      <c r="FV34">
        <v>0</v>
      </c>
      <c r="FW34">
        <f t="shared" si="57"/>
        <v>271.10000000000002</v>
      </c>
      <c r="FX34">
        <v>0</v>
      </c>
      <c r="FY34">
        <f t="shared" si="58"/>
        <v>1122</v>
      </c>
      <c r="FZ34">
        <f t="shared" si="59"/>
        <v>4659.2000000000007</v>
      </c>
      <c r="GA34">
        <f t="shared" si="60"/>
        <v>1332.0000000000005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f t="shared" si="61"/>
        <v>5</v>
      </c>
      <c r="GI34">
        <f t="shared" si="62"/>
        <v>2.5</v>
      </c>
      <c r="GJ34">
        <f t="shared" si="63"/>
        <v>0</v>
      </c>
      <c r="GK34">
        <f t="shared" si="64"/>
        <v>2.5</v>
      </c>
      <c r="GL34">
        <f t="shared" si="65"/>
        <v>5</v>
      </c>
      <c r="GM34">
        <f t="shared" si="66"/>
        <v>2.5</v>
      </c>
      <c r="GN34">
        <f t="shared" si="67"/>
        <v>0</v>
      </c>
      <c r="GO34">
        <f t="shared" si="68"/>
        <v>0</v>
      </c>
      <c r="GP34">
        <f t="shared" si="69"/>
        <v>0</v>
      </c>
      <c r="GR34">
        <f t="shared" si="70"/>
        <v>7401.8000000000011</v>
      </c>
      <c r="GS34">
        <f t="shared" si="75"/>
        <v>2.5</v>
      </c>
    </row>
    <row r="35" spans="1:201" x14ac:dyDescent="0.15">
      <c r="A35" s="26">
        <v>31</v>
      </c>
      <c r="B35" s="26">
        <f t="shared" si="2"/>
        <v>0</v>
      </c>
      <c r="C35" s="26">
        <f>ROUND(IF($AG35="战士",VLOOKUP($AH35,$DV:$ER,DX$1,FALSE),IF($AG35="幻术师",VLOOKUP($AH35,$EU:$FQ,EW$1,FALSE),IF($AG35="刺客",VLOOKUP($AH35,$FU:$GQ,FW$1,FALSE),"无该职业")))/VLOOKUP(AF35,角色间职业划分!P:AP,20,FALSE),0)</f>
        <v>32</v>
      </c>
      <c r="D35" s="26">
        <f t="shared" si="3"/>
        <v>0</v>
      </c>
      <c r="E35" s="26">
        <f>ROUND(IF($AG35="战士",VLOOKUP($AH35,$DV:$ER,DZ$1,FALSE),IF($AG35="幻术师",VLOOKUP($AH35,$EU:$FQ,EY$1,FALSE),IF($AG35="刺客",VLOOKUP($AH35,$FU:$GQ,FY$1,FALSE),"无该职业")))*VLOOKUP($AF35,角色间职业划分!$P:$AP,26,FALSE)*VLOOKUP($AF35,角色间职业划分!$P:$AP,13,FALSE)/角色间职业划分!$AB$9,0)</f>
        <v>378</v>
      </c>
      <c r="F35" s="26">
        <f>ROUND(IF($AG35="战士",VLOOKUP($AH35,$DV:$ER,EA$1,FALSE),IF($AG35="幻术师",VLOOKUP($AH35,$EU:$FQ,EZ$1,FALSE),IF($AG35="刺客",VLOOKUP($AH35,$FU:$GQ,FZ$1,FALSE),"无该职业")))*VLOOKUP($AF35,角色间职业划分!$P:$AP,8,FALSE)/角色间职业划分!$W$9,0)</f>
        <v>6500</v>
      </c>
      <c r="G35" s="26">
        <f>ROUND(IF($AG35="战士",VLOOKUP($AH35,$DV:$ER,EB$1,FALSE),IF($AG35="幻术师",VLOOKUP($AH35,$EU:$FQ,FA$1,FALSE),IF($AG35="刺客",VLOOKUP($AH35,$FU:$GQ,GA$1,FALSE),"无该职业")))*VLOOKUP($AF35,角色间职业划分!$P:$AP,13,FALSE)/角色间职业划分!$AB$9,0)</f>
        <v>1192</v>
      </c>
      <c r="H35" s="26">
        <f t="shared" si="4"/>
        <v>0</v>
      </c>
      <c r="I35" s="26">
        <f t="shared" si="5"/>
        <v>0</v>
      </c>
      <c r="J35" s="26">
        <f t="shared" si="6"/>
        <v>0</v>
      </c>
      <c r="K35" s="26">
        <f t="shared" si="7"/>
        <v>0</v>
      </c>
      <c r="L35" s="26">
        <f t="shared" si="8"/>
        <v>0</v>
      </c>
      <c r="M35" s="26">
        <f t="shared" si="9"/>
        <v>0</v>
      </c>
      <c r="N35" s="26">
        <f t="shared" si="10"/>
        <v>2.5</v>
      </c>
      <c r="O35" s="26">
        <f t="shared" si="11"/>
        <v>5</v>
      </c>
      <c r="P35" s="26">
        <f t="shared" si="12"/>
        <v>5</v>
      </c>
      <c r="Q35" s="26">
        <f t="shared" si="13"/>
        <v>2.5</v>
      </c>
      <c r="R35" s="26">
        <f t="shared" si="14"/>
        <v>0</v>
      </c>
      <c r="S35" s="26">
        <f t="shared" si="15"/>
        <v>2.5</v>
      </c>
      <c r="T35" s="26">
        <f t="shared" si="16"/>
        <v>2.5</v>
      </c>
      <c r="U35" s="26">
        <f t="shared" si="17"/>
        <v>0</v>
      </c>
      <c r="V35" s="26">
        <f t="shared" si="18"/>
        <v>0</v>
      </c>
      <c r="W35" s="26">
        <f>VLOOKUP(AF35,角色间职业划分!L:M,2,FALSE)</f>
        <v>1</v>
      </c>
      <c r="X35" s="26">
        <f t="shared" si="19"/>
        <v>30</v>
      </c>
      <c r="Y35" s="26">
        <v>0</v>
      </c>
      <c r="Z35" s="26">
        <v>0</v>
      </c>
      <c r="AA35" s="26">
        <v>0</v>
      </c>
      <c r="AB35" s="26">
        <f t="shared" si="20"/>
        <v>10</v>
      </c>
      <c r="AC35" s="1">
        <f t="shared" si="1"/>
        <v>771</v>
      </c>
      <c r="AD35" s="51"/>
      <c r="AE35" s="1"/>
      <c r="AF35">
        <f t="shared" si="21"/>
        <v>1</v>
      </c>
      <c r="AG35" s="26" t="str">
        <f>VLOOKUP(AF35,角色间职业划分!P:R,3,FALSE)</f>
        <v>战士</v>
      </c>
      <c r="AH35" s="26">
        <f t="shared" si="22"/>
        <v>30</v>
      </c>
      <c r="AK35" s="1"/>
      <c r="AL35" s="26"/>
      <c r="AO35" s="45">
        <v>1</v>
      </c>
      <c r="AP35">
        <v>27</v>
      </c>
      <c r="AQ35">
        <f t="shared" si="71"/>
        <v>58</v>
      </c>
      <c r="AR35">
        <f>_xlfn.IFNA(VLOOKUP(AQ35,角色属性总表!BO:BQ,2,FALSE),0)</f>
        <v>1416.0000000000007</v>
      </c>
      <c r="AS35">
        <f>_xlfn.IFNA(VLOOKUP(AQ35,角色属性总表!BO:BQ,3,FALSE),0)</f>
        <v>5286.4000000000024</v>
      </c>
      <c r="AT35">
        <f>_xlfn.IFNA(VLOOKUP(AQ35,角色属性总表!Y:AE,6,FALSE),0)</f>
        <v>293.60000000000002</v>
      </c>
      <c r="AU35" s="26">
        <v>7.5</v>
      </c>
      <c r="AW35">
        <v>27</v>
      </c>
      <c r="AX35">
        <v>0</v>
      </c>
      <c r="AY35">
        <v>4</v>
      </c>
      <c r="AZ35">
        <v>0</v>
      </c>
      <c r="BA35">
        <v>2</v>
      </c>
      <c r="BB35">
        <v>7</v>
      </c>
      <c r="BC35">
        <v>7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1</v>
      </c>
      <c r="BK35">
        <v>2</v>
      </c>
      <c r="BL35">
        <v>2</v>
      </c>
      <c r="BM35">
        <v>1</v>
      </c>
      <c r="BN35">
        <v>0</v>
      </c>
      <c r="BO35">
        <v>1</v>
      </c>
      <c r="BP35">
        <v>0</v>
      </c>
      <c r="BQ35">
        <v>0</v>
      </c>
      <c r="BR35">
        <v>0</v>
      </c>
      <c r="BT35">
        <f t="shared" si="26"/>
        <v>27</v>
      </c>
      <c r="BV35">
        <v>27</v>
      </c>
      <c r="BW35">
        <v>0</v>
      </c>
      <c r="BX35">
        <v>4</v>
      </c>
      <c r="BY35">
        <v>0</v>
      </c>
      <c r="BZ35">
        <v>2</v>
      </c>
      <c r="CA35">
        <v>7</v>
      </c>
      <c r="CB35">
        <v>7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2</v>
      </c>
      <c r="CJ35">
        <v>1</v>
      </c>
      <c r="CK35">
        <v>0</v>
      </c>
      <c r="CL35">
        <v>1</v>
      </c>
      <c r="CM35">
        <v>2</v>
      </c>
      <c r="CN35">
        <v>1</v>
      </c>
      <c r="CO35">
        <v>0</v>
      </c>
      <c r="CP35">
        <v>0</v>
      </c>
      <c r="CQ35">
        <v>0</v>
      </c>
      <c r="CS35">
        <f t="shared" si="27"/>
        <v>27</v>
      </c>
      <c r="CT35">
        <f t="shared" si="72"/>
        <v>1</v>
      </c>
      <c r="CV35">
        <v>27</v>
      </c>
      <c r="CW35">
        <v>0</v>
      </c>
      <c r="CX35">
        <v>4</v>
      </c>
      <c r="CY35">
        <v>0</v>
      </c>
      <c r="CZ35">
        <v>2</v>
      </c>
      <c r="DA35">
        <v>7</v>
      </c>
      <c r="DB35">
        <v>7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2</v>
      </c>
      <c r="DJ35">
        <v>1</v>
      </c>
      <c r="DK35">
        <v>0</v>
      </c>
      <c r="DL35">
        <v>1</v>
      </c>
      <c r="DM35">
        <v>2</v>
      </c>
      <c r="DN35">
        <v>1</v>
      </c>
      <c r="DO35">
        <v>0</v>
      </c>
      <c r="DP35">
        <v>0</v>
      </c>
      <c r="DQ35">
        <v>0</v>
      </c>
      <c r="DS35">
        <f t="shared" si="28"/>
        <v>27</v>
      </c>
      <c r="DT35">
        <f t="shared" si="73"/>
        <v>1</v>
      </c>
      <c r="DV35">
        <v>27</v>
      </c>
      <c r="DW35">
        <v>0</v>
      </c>
      <c r="DX35">
        <f t="shared" si="29"/>
        <v>271.10000000000002</v>
      </c>
      <c r="DY35">
        <v>0</v>
      </c>
      <c r="DZ35">
        <f t="shared" si="30"/>
        <v>1122</v>
      </c>
      <c r="EA35">
        <f t="shared" si="31"/>
        <v>4972.800000000002</v>
      </c>
      <c r="EB35">
        <f t="shared" si="32"/>
        <v>1416.0000000000007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f t="shared" si="33"/>
        <v>2.5</v>
      </c>
      <c r="EJ35">
        <f t="shared" si="34"/>
        <v>5</v>
      </c>
      <c r="EK35">
        <f t="shared" si="35"/>
        <v>5</v>
      </c>
      <c r="EL35">
        <f t="shared" si="36"/>
        <v>2.5</v>
      </c>
      <c r="EM35">
        <f t="shared" si="37"/>
        <v>0</v>
      </c>
      <c r="EN35">
        <f t="shared" si="38"/>
        <v>2.5</v>
      </c>
      <c r="EO35">
        <f t="shared" si="39"/>
        <v>0</v>
      </c>
      <c r="EP35">
        <f t="shared" si="40"/>
        <v>0</v>
      </c>
      <c r="EQ35">
        <f t="shared" si="41"/>
        <v>0</v>
      </c>
      <c r="ES35">
        <f t="shared" si="42"/>
        <v>7799.4000000000024</v>
      </c>
      <c r="EU35">
        <v>27</v>
      </c>
      <c r="EV35">
        <v>0</v>
      </c>
      <c r="EW35">
        <f t="shared" si="43"/>
        <v>271.10000000000002</v>
      </c>
      <c r="EX35">
        <v>0</v>
      </c>
      <c r="EY35">
        <f t="shared" si="44"/>
        <v>1122</v>
      </c>
      <c r="EZ35">
        <f t="shared" si="45"/>
        <v>5286.4000000000024</v>
      </c>
      <c r="FA35">
        <f t="shared" si="46"/>
        <v>1332.0000000000005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f t="shared" si="47"/>
        <v>5</v>
      </c>
      <c r="FI35">
        <f t="shared" si="48"/>
        <v>2.5</v>
      </c>
      <c r="FJ35">
        <f t="shared" si="49"/>
        <v>0</v>
      </c>
      <c r="FK35">
        <f t="shared" si="50"/>
        <v>2.5</v>
      </c>
      <c r="FL35">
        <f t="shared" si="51"/>
        <v>5</v>
      </c>
      <c r="FM35">
        <f t="shared" si="52"/>
        <v>2.5</v>
      </c>
      <c r="FN35">
        <f t="shared" si="53"/>
        <v>0</v>
      </c>
      <c r="FO35">
        <f t="shared" si="54"/>
        <v>0</v>
      </c>
      <c r="FP35">
        <f t="shared" si="55"/>
        <v>0</v>
      </c>
      <c r="FR35">
        <f t="shared" si="56"/>
        <v>8029.0000000000018</v>
      </c>
      <c r="FS35">
        <f t="shared" si="74"/>
        <v>627.20000000000073</v>
      </c>
      <c r="FU35">
        <v>27</v>
      </c>
      <c r="FV35">
        <v>0</v>
      </c>
      <c r="FW35">
        <f t="shared" si="57"/>
        <v>271.10000000000002</v>
      </c>
      <c r="FX35">
        <v>0</v>
      </c>
      <c r="FY35">
        <f t="shared" si="58"/>
        <v>1122</v>
      </c>
      <c r="FZ35">
        <f t="shared" si="59"/>
        <v>5286.4000000000024</v>
      </c>
      <c r="GA35">
        <f t="shared" si="60"/>
        <v>1332.0000000000005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f t="shared" si="61"/>
        <v>5</v>
      </c>
      <c r="GI35">
        <f t="shared" si="62"/>
        <v>2.5</v>
      </c>
      <c r="GJ35">
        <f t="shared" si="63"/>
        <v>0</v>
      </c>
      <c r="GK35">
        <f t="shared" si="64"/>
        <v>2.5</v>
      </c>
      <c r="GL35">
        <f t="shared" si="65"/>
        <v>5</v>
      </c>
      <c r="GM35">
        <f t="shared" si="66"/>
        <v>2.5</v>
      </c>
      <c r="GN35">
        <f t="shared" si="67"/>
        <v>0</v>
      </c>
      <c r="GO35">
        <f t="shared" si="68"/>
        <v>0</v>
      </c>
      <c r="GP35">
        <f t="shared" si="69"/>
        <v>0</v>
      </c>
      <c r="GR35">
        <f t="shared" si="70"/>
        <v>8029.0000000000018</v>
      </c>
      <c r="GS35">
        <f t="shared" si="75"/>
        <v>627.20000000000073</v>
      </c>
    </row>
    <row r="36" spans="1:201" x14ac:dyDescent="0.15">
      <c r="A36" s="26">
        <v>32</v>
      </c>
      <c r="B36" s="26">
        <f t="shared" si="2"/>
        <v>0</v>
      </c>
      <c r="C36" s="26">
        <f>ROUND(IF($AG36="战士",VLOOKUP($AH36,$DV:$ER,DX$1,FALSE),IF($AG36="幻术师",VLOOKUP($AH36,$EU:$FQ,EW$1,FALSE),IF($AG36="刺客",VLOOKUP($AH36,$FU:$GQ,FW$1,FALSE),"无该职业")))/VLOOKUP(AF36,角色间职业划分!P:AP,20,FALSE),0)</f>
        <v>32</v>
      </c>
      <c r="D36" s="26">
        <f t="shared" si="3"/>
        <v>0</v>
      </c>
      <c r="E36" s="26">
        <f>ROUND(IF($AG36="战士",VLOOKUP($AH36,$DV:$ER,DZ$1,FALSE),IF($AG36="幻术师",VLOOKUP($AH36,$EU:$FQ,EY$1,FALSE),IF($AG36="刺客",VLOOKUP($AH36,$FU:$GQ,FY$1,FALSE),"无该职业")))*VLOOKUP($AF36,角色间职业划分!$P:$AP,26,FALSE)*VLOOKUP($AF36,角色间职业划分!$P:$AP,13,FALSE)/角色间职业划分!$AB$9,0)</f>
        <v>378</v>
      </c>
      <c r="F36" s="26">
        <f>ROUND(IF($AG36="战士",VLOOKUP($AH36,$DV:$ER,EA$1,FALSE),IF($AG36="幻术师",VLOOKUP($AH36,$EU:$FQ,EZ$1,FALSE),IF($AG36="刺客",VLOOKUP($AH36,$FU:$GQ,FZ$1,FALSE),"无该职业")))*VLOOKUP($AF36,角色间职业划分!$P:$AP,8,FALSE)/角色间职业划分!$W$9,0)</f>
        <v>6500</v>
      </c>
      <c r="G36" s="26">
        <f>ROUND(IF($AG36="战士",VLOOKUP($AH36,$DV:$ER,EB$1,FALSE),IF($AG36="幻术师",VLOOKUP($AH36,$EU:$FQ,FA$1,FALSE),IF($AG36="刺客",VLOOKUP($AH36,$FU:$GQ,GA$1,FALSE),"无该职业")))*VLOOKUP($AF36,角色间职业划分!$P:$AP,13,FALSE)/角色间职业划分!$AB$9,0)</f>
        <v>1334</v>
      </c>
      <c r="H36" s="26">
        <f t="shared" si="4"/>
        <v>0</v>
      </c>
      <c r="I36" s="26">
        <f t="shared" si="5"/>
        <v>0</v>
      </c>
      <c r="J36" s="26">
        <f t="shared" si="6"/>
        <v>0</v>
      </c>
      <c r="K36" s="26">
        <f t="shared" si="7"/>
        <v>0</v>
      </c>
      <c r="L36" s="26">
        <f t="shared" si="8"/>
        <v>0</v>
      </c>
      <c r="M36" s="26">
        <f t="shared" si="9"/>
        <v>0</v>
      </c>
      <c r="N36" s="26">
        <f t="shared" si="10"/>
        <v>2.5</v>
      </c>
      <c r="O36" s="26">
        <f t="shared" si="11"/>
        <v>5</v>
      </c>
      <c r="P36" s="26">
        <f t="shared" si="12"/>
        <v>5</v>
      </c>
      <c r="Q36" s="26">
        <f t="shared" si="13"/>
        <v>2.5</v>
      </c>
      <c r="R36" s="26">
        <f t="shared" si="14"/>
        <v>0</v>
      </c>
      <c r="S36" s="26">
        <f t="shared" si="15"/>
        <v>2.5</v>
      </c>
      <c r="T36" s="26">
        <f t="shared" si="16"/>
        <v>2.5</v>
      </c>
      <c r="U36" s="26">
        <f t="shared" si="17"/>
        <v>0</v>
      </c>
      <c r="V36" s="26">
        <f t="shared" si="18"/>
        <v>0</v>
      </c>
      <c r="W36" s="26">
        <f>VLOOKUP(AF36,角色间职业划分!L:M,2,FALSE)</f>
        <v>1</v>
      </c>
      <c r="X36" s="26">
        <f t="shared" si="19"/>
        <v>31</v>
      </c>
      <c r="Y36" s="26">
        <v>0</v>
      </c>
      <c r="Z36" s="26">
        <v>0</v>
      </c>
      <c r="AA36" s="26">
        <v>0</v>
      </c>
      <c r="AB36" s="26">
        <f t="shared" si="20"/>
        <v>10</v>
      </c>
      <c r="AC36" s="1">
        <f t="shared" si="1"/>
        <v>792</v>
      </c>
      <c r="AD36" s="51"/>
      <c r="AE36" s="1"/>
      <c r="AF36">
        <f t="shared" si="21"/>
        <v>1</v>
      </c>
      <c r="AG36" s="26" t="str">
        <f>VLOOKUP(AF36,角色间职业划分!P:R,3,FALSE)</f>
        <v>战士</v>
      </c>
      <c r="AH36" s="26">
        <f t="shared" si="22"/>
        <v>31</v>
      </c>
      <c r="AK36" s="1"/>
      <c r="AL36" s="26"/>
      <c r="AO36" s="45">
        <v>1</v>
      </c>
      <c r="AP36">
        <v>28</v>
      </c>
      <c r="AQ36">
        <f t="shared" si="71"/>
        <v>59</v>
      </c>
      <c r="AR36">
        <f>_xlfn.IFNA(VLOOKUP(AQ36,角色属性总表!BO:BQ,2,FALSE),0)</f>
        <v>1458.0000000000005</v>
      </c>
      <c r="AS36">
        <f>_xlfn.IFNA(VLOOKUP(AQ36,角色属性总表!BO:BQ,3,FALSE),0)</f>
        <v>5443.2000000000025</v>
      </c>
      <c r="AT36">
        <f>_xlfn.IFNA(VLOOKUP(AQ36,角色属性总表!Y:AE,6,FALSE),0)</f>
        <v>301.3</v>
      </c>
      <c r="AU36" s="26">
        <v>7.5</v>
      </c>
      <c r="AW36">
        <v>28</v>
      </c>
      <c r="AX36">
        <v>0</v>
      </c>
      <c r="AY36">
        <v>4</v>
      </c>
      <c r="AZ36">
        <v>0</v>
      </c>
      <c r="BA36">
        <v>2</v>
      </c>
      <c r="BB36">
        <v>7</v>
      </c>
      <c r="BC36">
        <v>7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1</v>
      </c>
      <c r="BK36">
        <v>2</v>
      </c>
      <c r="BL36">
        <v>2</v>
      </c>
      <c r="BM36">
        <v>1</v>
      </c>
      <c r="BN36">
        <v>0</v>
      </c>
      <c r="BO36">
        <v>1</v>
      </c>
      <c r="BP36">
        <v>1</v>
      </c>
      <c r="BQ36">
        <v>0</v>
      </c>
      <c r="BR36">
        <v>0</v>
      </c>
      <c r="BT36">
        <f t="shared" si="26"/>
        <v>28</v>
      </c>
      <c r="BV36">
        <v>28</v>
      </c>
      <c r="BW36">
        <v>0</v>
      </c>
      <c r="BX36">
        <v>4</v>
      </c>
      <c r="BY36">
        <v>0</v>
      </c>
      <c r="BZ36">
        <v>2</v>
      </c>
      <c r="CA36">
        <v>7</v>
      </c>
      <c r="CB36">
        <v>7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2</v>
      </c>
      <c r="CJ36">
        <v>1</v>
      </c>
      <c r="CK36">
        <v>0</v>
      </c>
      <c r="CL36">
        <v>1</v>
      </c>
      <c r="CM36">
        <v>2</v>
      </c>
      <c r="CN36">
        <v>1</v>
      </c>
      <c r="CO36">
        <v>1</v>
      </c>
      <c r="CP36">
        <v>0</v>
      </c>
      <c r="CQ36">
        <v>0</v>
      </c>
      <c r="CS36">
        <f t="shared" si="27"/>
        <v>28</v>
      </c>
      <c r="CT36">
        <f t="shared" si="72"/>
        <v>1</v>
      </c>
      <c r="CV36">
        <v>28</v>
      </c>
      <c r="CW36">
        <v>0</v>
      </c>
      <c r="CX36">
        <v>4</v>
      </c>
      <c r="CY36">
        <v>0</v>
      </c>
      <c r="CZ36">
        <v>2</v>
      </c>
      <c r="DA36">
        <v>7</v>
      </c>
      <c r="DB36">
        <v>7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2</v>
      </c>
      <c r="DJ36">
        <v>1</v>
      </c>
      <c r="DK36">
        <v>0</v>
      </c>
      <c r="DL36">
        <v>1</v>
      </c>
      <c r="DM36">
        <v>2</v>
      </c>
      <c r="DN36">
        <v>1</v>
      </c>
      <c r="DO36">
        <v>1</v>
      </c>
      <c r="DP36">
        <v>0</v>
      </c>
      <c r="DQ36">
        <v>0</v>
      </c>
      <c r="DS36">
        <f t="shared" si="28"/>
        <v>28</v>
      </c>
      <c r="DT36">
        <f t="shared" si="73"/>
        <v>1</v>
      </c>
      <c r="DV36">
        <v>28</v>
      </c>
      <c r="DW36">
        <v>0</v>
      </c>
      <c r="DX36">
        <f t="shared" si="29"/>
        <v>271.10000000000002</v>
      </c>
      <c r="DY36">
        <v>0</v>
      </c>
      <c r="DZ36">
        <f t="shared" si="30"/>
        <v>1122</v>
      </c>
      <c r="EA36">
        <f t="shared" si="31"/>
        <v>4972.800000000002</v>
      </c>
      <c r="EB36">
        <f t="shared" si="32"/>
        <v>1416.0000000000007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f t="shared" si="33"/>
        <v>2.5</v>
      </c>
      <c r="EJ36">
        <f t="shared" si="34"/>
        <v>5</v>
      </c>
      <c r="EK36">
        <f t="shared" si="35"/>
        <v>5</v>
      </c>
      <c r="EL36">
        <f t="shared" si="36"/>
        <v>2.5</v>
      </c>
      <c r="EM36">
        <f t="shared" si="37"/>
        <v>0</v>
      </c>
      <c r="EN36">
        <f t="shared" si="38"/>
        <v>2.5</v>
      </c>
      <c r="EO36">
        <f t="shared" si="39"/>
        <v>2.5</v>
      </c>
      <c r="EP36">
        <f t="shared" si="40"/>
        <v>0</v>
      </c>
      <c r="EQ36">
        <f t="shared" si="41"/>
        <v>0</v>
      </c>
      <c r="ES36">
        <f t="shared" si="42"/>
        <v>7801.9000000000024</v>
      </c>
      <c r="EU36">
        <v>28</v>
      </c>
      <c r="EV36">
        <v>0</v>
      </c>
      <c r="EW36">
        <f t="shared" si="43"/>
        <v>271.10000000000002</v>
      </c>
      <c r="EX36">
        <v>0</v>
      </c>
      <c r="EY36">
        <f t="shared" si="44"/>
        <v>1122</v>
      </c>
      <c r="EZ36">
        <f t="shared" si="45"/>
        <v>5286.4000000000024</v>
      </c>
      <c r="FA36">
        <f t="shared" si="46"/>
        <v>1332.0000000000005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f t="shared" si="47"/>
        <v>5</v>
      </c>
      <c r="FI36">
        <f t="shared" si="48"/>
        <v>2.5</v>
      </c>
      <c r="FJ36">
        <f t="shared" si="49"/>
        <v>0</v>
      </c>
      <c r="FK36">
        <f t="shared" si="50"/>
        <v>2.5</v>
      </c>
      <c r="FL36">
        <f t="shared" si="51"/>
        <v>5</v>
      </c>
      <c r="FM36">
        <f t="shared" si="52"/>
        <v>2.5</v>
      </c>
      <c r="FN36">
        <f t="shared" si="53"/>
        <v>2.5</v>
      </c>
      <c r="FO36">
        <f t="shared" si="54"/>
        <v>0</v>
      </c>
      <c r="FP36">
        <f t="shared" si="55"/>
        <v>0</v>
      </c>
      <c r="FR36">
        <f t="shared" si="56"/>
        <v>8031.5000000000018</v>
      </c>
      <c r="FS36">
        <f t="shared" si="74"/>
        <v>2.5</v>
      </c>
      <c r="FU36">
        <v>28</v>
      </c>
      <c r="FV36">
        <v>0</v>
      </c>
      <c r="FW36">
        <f t="shared" si="57"/>
        <v>271.10000000000002</v>
      </c>
      <c r="FX36">
        <v>0</v>
      </c>
      <c r="FY36">
        <f t="shared" si="58"/>
        <v>1122</v>
      </c>
      <c r="FZ36">
        <f t="shared" si="59"/>
        <v>5286.4000000000024</v>
      </c>
      <c r="GA36">
        <f t="shared" si="60"/>
        <v>1332.0000000000005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f t="shared" si="61"/>
        <v>5</v>
      </c>
      <c r="GI36">
        <f t="shared" si="62"/>
        <v>2.5</v>
      </c>
      <c r="GJ36">
        <f t="shared" si="63"/>
        <v>0</v>
      </c>
      <c r="GK36">
        <f t="shared" si="64"/>
        <v>2.5</v>
      </c>
      <c r="GL36">
        <f t="shared" si="65"/>
        <v>5</v>
      </c>
      <c r="GM36">
        <f t="shared" si="66"/>
        <v>2.5</v>
      </c>
      <c r="GN36">
        <f t="shared" si="67"/>
        <v>2.5</v>
      </c>
      <c r="GO36">
        <f t="shared" si="68"/>
        <v>0</v>
      </c>
      <c r="GP36">
        <f t="shared" si="69"/>
        <v>0</v>
      </c>
      <c r="GR36">
        <f t="shared" si="70"/>
        <v>8031.5000000000018</v>
      </c>
      <c r="GS36">
        <f t="shared" si="75"/>
        <v>2.5</v>
      </c>
    </row>
    <row r="37" spans="1:201" x14ac:dyDescent="0.15">
      <c r="A37" s="26">
        <v>33</v>
      </c>
      <c r="B37" s="26">
        <f t="shared" si="2"/>
        <v>0</v>
      </c>
      <c r="C37" s="26">
        <f>ROUND(IF($AG37="战士",VLOOKUP($AH37,$DV:$ER,DX$1,FALSE),IF($AG37="幻术师",VLOOKUP($AH37,$EU:$FQ,EW$1,FALSE),IF($AG37="刺客",VLOOKUP($AH37,$FU:$GQ,FW$1,FALSE),"无该职业")))/VLOOKUP(AF37,角色间职业划分!P:AP,20,FALSE),0)</f>
        <v>32</v>
      </c>
      <c r="D37" s="26">
        <f t="shared" si="3"/>
        <v>0</v>
      </c>
      <c r="E37" s="26">
        <f>ROUND(IF($AG37="战士",VLOOKUP($AH37,$DV:$ER,DZ$1,FALSE),IF($AG37="幻术师",VLOOKUP($AH37,$EU:$FQ,EY$1,FALSE),IF($AG37="刺客",VLOOKUP($AH37,$FU:$GQ,FY$1,FALSE),"无该职业")))*VLOOKUP($AF37,角色间职业划分!$P:$AP,26,FALSE)*VLOOKUP($AF37,角色间职业划分!$P:$AP,13,FALSE)/角色间职业划分!$AB$9,0)</f>
        <v>548</v>
      </c>
      <c r="F37" s="26">
        <f>ROUND(IF($AG37="战士",VLOOKUP($AH37,$DV:$ER,EA$1,FALSE),IF($AG37="幻术师",VLOOKUP($AH37,$EU:$FQ,EZ$1,FALSE),IF($AG37="刺客",VLOOKUP($AH37,$FU:$GQ,FZ$1,FALSE),"无该职业")))*VLOOKUP($AF37,角色间职业划分!$P:$AP,8,FALSE)/角色间职业划分!$W$9,0)</f>
        <v>6500</v>
      </c>
      <c r="G37" s="26">
        <f>ROUND(IF($AG37="战士",VLOOKUP($AH37,$DV:$ER,EB$1,FALSE),IF($AG37="幻术师",VLOOKUP($AH37,$EU:$FQ,FA$1,FALSE),IF($AG37="刺客",VLOOKUP($AH37,$FU:$GQ,GA$1,FALSE),"无该职业")))*VLOOKUP($AF37,角色间职业划分!$P:$AP,13,FALSE)/角色间职业划分!$AB$9,0)</f>
        <v>1334</v>
      </c>
      <c r="H37" s="26">
        <f t="shared" si="4"/>
        <v>0</v>
      </c>
      <c r="I37" s="26">
        <f t="shared" si="5"/>
        <v>0</v>
      </c>
      <c r="J37" s="26">
        <f t="shared" si="6"/>
        <v>0</v>
      </c>
      <c r="K37" s="26">
        <f t="shared" si="7"/>
        <v>0</v>
      </c>
      <c r="L37" s="26">
        <f t="shared" si="8"/>
        <v>0</v>
      </c>
      <c r="M37" s="26">
        <f t="shared" si="9"/>
        <v>0</v>
      </c>
      <c r="N37" s="26">
        <f t="shared" si="10"/>
        <v>2.5</v>
      </c>
      <c r="O37" s="26">
        <f t="shared" si="11"/>
        <v>5</v>
      </c>
      <c r="P37" s="26">
        <f t="shared" si="12"/>
        <v>5</v>
      </c>
      <c r="Q37" s="26">
        <f t="shared" si="13"/>
        <v>2.5</v>
      </c>
      <c r="R37" s="26">
        <f t="shared" si="14"/>
        <v>0</v>
      </c>
      <c r="S37" s="26">
        <f t="shared" si="15"/>
        <v>2.5</v>
      </c>
      <c r="T37" s="26">
        <f t="shared" si="16"/>
        <v>2.5</v>
      </c>
      <c r="U37" s="26">
        <f t="shared" si="17"/>
        <v>0</v>
      </c>
      <c r="V37" s="26">
        <f t="shared" si="18"/>
        <v>0</v>
      </c>
      <c r="W37" s="26">
        <f>VLOOKUP(AF37,角色间职业划分!L:M,2,FALSE)</f>
        <v>1</v>
      </c>
      <c r="X37" s="26">
        <f t="shared" si="19"/>
        <v>32</v>
      </c>
      <c r="Y37" s="26">
        <v>0</v>
      </c>
      <c r="Z37" s="26">
        <v>0</v>
      </c>
      <c r="AA37" s="26">
        <v>0</v>
      </c>
      <c r="AB37" s="26">
        <f t="shared" si="20"/>
        <v>10</v>
      </c>
      <c r="AC37" s="1">
        <f t="shared" si="1"/>
        <v>813</v>
      </c>
      <c r="AD37" s="51"/>
      <c r="AE37" s="1"/>
      <c r="AF37">
        <f t="shared" si="21"/>
        <v>1</v>
      </c>
      <c r="AG37" s="26" t="str">
        <f>VLOOKUP(AF37,角色间职业划分!P:R,3,FALSE)</f>
        <v>战士</v>
      </c>
      <c r="AH37" s="26">
        <f t="shared" si="22"/>
        <v>32</v>
      </c>
      <c r="AK37" s="1"/>
      <c r="AL37" s="26"/>
      <c r="AO37" s="45">
        <v>1</v>
      </c>
      <c r="AP37">
        <v>29</v>
      </c>
      <c r="AQ37">
        <f t="shared" si="71"/>
        <v>60</v>
      </c>
      <c r="AR37">
        <f>_xlfn.IFNA(VLOOKUP(AQ37,角色属性总表!BO:BQ,2,FALSE),0)</f>
        <v>1500.0000000000007</v>
      </c>
      <c r="AS37">
        <f>_xlfn.IFNA(VLOOKUP(AQ37,角色属性总表!BO:BQ,3,FALSE),0)</f>
        <v>5600.0000000000027</v>
      </c>
      <c r="AT37">
        <f>_xlfn.IFNA(VLOOKUP(AQ37,角色属性总表!Y:AE,6,FALSE),0)</f>
        <v>309.10000000000002</v>
      </c>
      <c r="AU37" s="26">
        <v>7.5</v>
      </c>
      <c r="AW37">
        <v>29</v>
      </c>
      <c r="AX37">
        <v>0</v>
      </c>
      <c r="AY37">
        <v>4</v>
      </c>
      <c r="AZ37">
        <v>0</v>
      </c>
      <c r="BA37">
        <v>2</v>
      </c>
      <c r="BB37">
        <v>8</v>
      </c>
      <c r="BC37">
        <v>7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1</v>
      </c>
      <c r="BK37">
        <v>2</v>
      </c>
      <c r="BL37">
        <v>2</v>
      </c>
      <c r="BM37">
        <v>1</v>
      </c>
      <c r="BN37">
        <v>0</v>
      </c>
      <c r="BO37">
        <v>1</v>
      </c>
      <c r="BP37">
        <v>1</v>
      </c>
      <c r="BQ37">
        <v>0</v>
      </c>
      <c r="BR37">
        <v>0</v>
      </c>
      <c r="BT37">
        <f t="shared" si="26"/>
        <v>29</v>
      </c>
      <c r="BV37">
        <v>29</v>
      </c>
      <c r="BW37">
        <v>0</v>
      </c>
      <c r="BX37">
        <v>4</v>
      </c>
      <c r="BY37">
        <v>0</v>
      </c>
      <c r="BZ37">
        <v>2</v>
      </c>
      <c r="CA37">
        <v>7</v>
      </c>
      <c r="CB37">
        <v>8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2</v>
      </c>
      <c r="CJ37">
        <v>1</v>
      </c>
      <c r="CK37">
        <v>0</v>
      </c>
      <c r="CL37">
        <v>1</v>
      </c>
      <c r="CM37">
        <v>2</v>
      </c>
      <c r="CN37">
        <v>1</v>
      </c>
      <c r="CO37">
        <v>1</v>
      </c>
      <c r="CP37">
        <v>0</v>
      </c>
      <c r="CQ37">
        <v>0</v>
      </c>
      <c r="CS37">
        <f t="shared" si="27"/>
        <v>29</v>
      </c>
      <c r="CT37">
        <f t="shared" si="72"/>
        <v>1</v>
      </c>
      <c r="CV37">
        <v>29</v>
      </c>
      <c r="CW37">
        <v>0</v>
      </c>
      <c r="CX37">
        <v>4</v>
      </c>
      <c r="CY37">
        <v>0</v>
      </c>
      <c r="CZ37">
        <v>2</v>
      </c>
      <c r="DA37">
        <v>7</v>
      </c>
      <c r="DB37">
        <v>8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2</v>
      </c>
      <c r="DJ37">
        <v>1</v>
      </c>
      <c r="DK37">
        <v>0</v>
      </c>
      <c r="DL37">
        <v>1</v>
      </c>
      <c r="DM37">
        <v>2</v>
      </c>
      <c r="DN37">
        <v>1</v>
      </c>
      <c r="DO37">
        <v>1</v>
      </c>
      <c r="DP37">
        <v>0</v>
      </c>
      <c r="DQ37">
        <v>0</v>
      </c>
      <c r="DS37">
        <f t="shared" si="28"/>
        <v>29</v>
      </c>
      <c r="DT37">
        <f t="shared" si="73"/>
        <v>1</v>
      </c>
      <c r="DV37">
        <v>29</v>
      </c>
      <c r="DW37">
        <v>0</v>
      </c>
      <c r="DX37">
        <f t="shared" si="29"/>
        <v>271.10000000000002</v>
      </c>
      <c r="DY37">
        <v>0</v>
      </c>
      <c r="DZ37">
        <f t="shared" si="30"/>
        <v>1122</v>
      </c>
      <c r="EA37">
        <f t="shared" si="31"/>
        <v>5600.0000000000027</v>
      </c>
      <c r="EB37">
        <f t="shared" si="32"/>
        <v>1416.0000000000007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f t="shared" si="33"/>
        <v>2.5</v>
      </c>
      <c r="EJ37">
        <f t="shared" si="34"/>
        <v>5</v>
      </c>
      <c r="EK37">
        <f t="shared" si="35"/>
        <v>5</v>
      </c>
      <c r="EL37">
        <f t="shared" si="36"/>
        <v>2.5</v>
      </c>
      <c r="EM37">
        <f t="shared" si="37"/>
        <v>0</v>
      </c>
      <c r="EN37">
        <f t="shared" si="38"/>
        <v>2.5</v>
      </c>
      <c r="EO37">
        <f t="shared" si="39"/>
        <v>2.5</v>
      </c>
      <c r="EP37">
        <f t="shared" si="40"/>
        <v>0</v>
      </c>
      <c r="EQ37">
        <f t="shared" si="41"/>
        <v>0</v>
      </c>
      <c r="ES37">
        <f t="shared" si="42"/>
        <v>8429.1000000000022</v>
      </c>
      <c r="EU37">
        <v>29</v>
      </c>
      <c r="EV37">
        <v>0</v>
      </c>
      <c r="EW37">
        <f t="shared" si="43"/>
        <v>271.10000000000002</v>
      </c>
      <c r="EX37">
        <v>0</v>
      </c>
      <c r="EY37">
        <f t="shared" si="44"/>
        <v>1122</v>
      </c>
      <c r="EZ37">
        <f t="shared" si="45"/>
        <v>5286.4000000000024</v>
      </c>
      <c r="FA37">
        <f t="shared" si="46"/>
        <v>1500.0000000000007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f t="shared" si="47"/>
        <v>5</v>
      </c>
      <c r="FI37">
        <f t="shared" si="48"/>
        <v>2.5</v>
      </c>
      <c r="FJ37">
        <f t="shared" si="49"/>
        <v>0</v>
      </c>
      <c r="FK37">
        <f t="shared" si="50"/>
        <v>2.5</v>
      </c>
      <c r="FL37">
        <f t="shared" si="51"/>
        <v>5</v>
      </c>
      <c r="FM37">
        <f t="shared" si="52"/>
        <v>2.5</v>
      </c>
      <c r="FN37">
        <f t="shared" si="53"/>
        <v>2.5</v>
      </c>
      <c r="FO37">
        <f t="shared" si="54"/>
        <v>0</v>
      </c>
      <c r="FP37">
        <f t="shared" si="55"/>
        <v>0</v>
      </c>
      <c r="FR37">
        <f t="shared" si="56"/>
        <v>8199.5000000000036</v>
      </c>
      <c r="FS37">
        <f t="shared" si="74"/>
        <v>168.00000000000182</v>
      </c>
      <c r="FU37">
        <v>29</v>
      </c>
      <c r="FV37">
        <v>0</v>
      </c>
      <c r="FW37">
        <f t="shared" si="57"/>
        <v>271.10000000000002</v>
      </c>
      <c r="FX37">
        <v>0</v>
      </c>
      <c r="FY37">
        <f t="shared" si="58"/>
        <v>1122</v>
      </c>
      <c r="FZ37">
        <f t="shared" si="59"/>
        <v>5286.4000000000024</v>
      </c>
      <c r="GA37">
        <f t="shared" si="60"/>
        <v>1500.0000000000007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f t="shared" si="61"/>
        <v>5</v>
      </c>
      <c r="GI37">
        <f t="shared" si="62"/>
        <v>2.5</v>
      </c>
      <c r="GJ37">
        <f t="shared" si="63"/>
        <v>0</v>
      </c>
      <c r="GK37">
        <f t="shared" si="64"/>
        <v>2.5</v>
      </c>
      <c r="GL37">
        <f t="shared" si="65"/>
        <v>5</v>
      </c>
      <c r="GM37">
        <f t="shared" si="66"/>
        <v>2.5</v>
      </c>
      <c r="GN37">
        <f t="shared" si="67"/>
        <v>2.5</v>
      </c>
      <c r="GO37">
        <f t="shared" si="68"/>
        <v>0</v>
      </c>
      <c r="GP37">
        <f t="shared" si="69"/>
        <v>0</v>
      </c>
      <c r="GR37">
        <f t="shared" si="70"/>
        <v>8199.5000000000036</v>
      </c>
      <c r="GS37">
        <f t="shared" si="75"/>
        <v>168.00000000000182</v>
      </c>
    </row>
    <row r="38" spans="1:201" x14ac:dyDescent="0.15">
      <c r="A38" s="26">
        <v>34</v>
      </c>
      <c r="B38" s="26">
        <f t="shared" si="2"/>
        <v>0</v>
      </c>
      <c r="C38" s="26">
        <f>ROUND(IF($AG38="战士",VLOOKUP($AH38,$DV:$ER,DX$1,FALSE),IF($AG38="幻术师",VLOOKUP($AH38,$EU:$FQ,EW$1,FALSE),IF($AG38="刺客",VLOOKUP($AH38,$FU:$GQ,FW$1,FALSE),"无该职业")))/VLOOKUP(AF38,角色间职业划分!P:AP,20,FALSE),0)</f>
        <v>32</v>
      </c>
      <c r="D38" s="26">
        <f t="shared" si="3"/>
        <v>0</v>
      </c>
      <c r="E38" s="26">
        <f>ROUND(IF($AG38="战士",VLOOKUP($AH38,$DV:$ER,DZ$1,FALSE),IF($AG38="幻术师",VLOOKUP($AH38,$EU:$FQ,EY$1,FALSE),IF($AG38="刺客",VLOOKUP($AH38,$FU:$GQ,FY$1,FALSE),"无该职业")))*VLOOKUP($AF38,角色间职业划分!$P:$AP,26,FALSE)*VLOOKUP($AF38,角色间职业划分!$P:$AP,13,FALSE)/角色间职业划分!$AB$9,0)</f>
        <v>548</v>
      </c>
      <c r="F38" s="26">
        <f>ROUND(IF($AG38="战士",VLOOKUP($AH38,$DV:$ER,EA$1,FALSE),IF($AG38="幻术师",VLOOKUP($AH38,$EU:$FQ,EZ$1,FALSE),IF($AG38="刺客",VLOOKUP($AH38,$FU:$GQ,FZ$1,FALSE),"无该职业")))*VLOOKUP($AF38,角色间职业划分!$P:$AP,8,FALSE)/角色间职业划分!$W$9,0)</f>
        <v>7228</v>
      </c>
      <c r="G38" s="26">
        <f>ROUND(IF($AG38="战士",VLOOKUP($AH38,$DV:$ER,EB$1,FALSE),IF($AG38="幻术师",VLOOKUP($AH38,$EU:$FQ,FA$1,FALSE),IF($AG38="刺客",VLOOKUP($AH38,$FU:$GQ,GA$1,FALSE),"无该职业")))*VLOOKUP($AF38,角色间职业划分!$P:$AP,13,FALSE)/角色间职业划分!$AB$9,0)</f>
        <v>1334</v>
      </c>
      <c r="H38" s="26">
        <f t="shared" si="4"/>
        <v>0</v>
      </c>
      <c r="I38" s="26">
        <f t="shared" si="5"/>
        <v>0</v>
      </c>
      <c r="J38" s="26">
        <f t="shared" si="6"/>
        <v>0</v>
      </c>
      <c r="K38" s="26">
        <f t="shared" si="7"/>
        <v>0</v>
      </c>
      <c r="L38" s="26">
        <f t="shared" si="8"/>
        <v>0</v>
      </c>
      <c r="M38" s="26">
        <f t="shared" si="9"/>
        <v>0</v>
      </c>
      <c r="N38" s="26">
        <f t="shared" si="10"/>
        <v>2.5</v>
      </c>
      <c r="O38" s="26">
        <f t="shared" si="11"/>
        <v>5</v>
      </c>
      <c r="P38" s="26">
        <f t="shared" si="12"/>
        <v>5</v>
      </c>
      <c r="Q38" s="26">
        <f t="shared" si="13"/>
        <v>2.5</v>
      </c>
      <c r="R38" s="26">
        <f t="shared" si="14"/>
        <v>0</v>
      </c>
      <c r="S38" s="26">
        <f t="shared" si="15"/>
        <v>2.5</v>
      </c>
      <c r="T38" s="26">
        <f t="shared" si="16"/>
        <v>2.5</v>
      </c>
      <c r="U38" s="26">
        <f t="shared" si="17"/>
        <v>0</v>
      </c>
      <c r="V38" s="26">
        <f t="shared" si="18"/>
        <v>0</v>
      </c>
      <c r="W38" s="26">
        <f>VLOOKUP(AF38,角色间职业划分!L:M,2,FALSE)</f>
        <v>1</v>
      </c>
      <c r="X38" s="26">
        <f t="shared" si="19"/>
        <v>33</v>
      </c>
      <c r="Y38" s="26">
        <v>0</v>
      </c>
      <c r="Z38" s="26">
        <v>0</v>
      </c>
      <c r="AA38" s="26">
        <v>0</v>
      </c>
      <c r="AB38" s="26">
        <f t="shared" si="20"/>
        <v>10</v>
      </c>
      <c r="AC38" s="1">
        <f t="shared" si="1"/>
        <v>834</v>
      </c>
      <c r="AD38" s="51"/>
      <c r="AE38" s="1"/>
      <c r="AF38">
        <f t="shared" si="21"/>
        <v>1</v>
      </c>
      <c r="AG38" s="26" t="str">
        <f>VLOOKUP(AF38,角色间职业划分!P:R,3,FALSE)</f>
        <v>战士</v>
      </c>
      <c r="AH38" s="26">
        <f t="shared" si="22"/>
        <v>33</v>
      </c>
      <c r="AK38" s="1"/>
      <c r="AL38" s="26"/>
      <c r="AO38" s="45">
        <v>1</v>
      </c>
      <c r="AP38">
        <v>30</v>
      </c>
      <c r="AQ38">
        <f t="shared" si="71"/>
        <v>61</v>
      </c>
      <c r="AR38">
        <f>_xlfn.IFNA(VLOOKUP(AQ38,角色属性总表!BO:BQ,2,FALSE),0)</f>
        <v>1542.0000000000009</v>
      </c>
      <c r="AS38">
        <f>_xlfn.IFNA(VLOOKUP(AQ38,角色属性总表!BO:BQ,3,FALSE),0)</f>
        <v>5756.8000000000038</v>
      </c>
      <c r="AT38">
        <f>_xlfn.IFNA(VLOOKUP(AQ38,角色属性总表!Y:AE,6,FALSE),0)</f>
        <v>317</v>
      </c>
      <c r="AU38" s="26">
        <v>10</v>
      </c>
      <c r="AW38">
        <v>30</v>
      </c>
      <c r="AX38">
        <v>0</v>
      </c>
      <c r="AY38">
        <v>5</v>
      </c>
      <c r="AZ38">
        <v>0</v>
      </c>
      <c r="BA38">
        <v>2</v>
      </c>
      <c r="BB38">
        <v>8</v>
      </c>
      <c r="BC38">
        <v>7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1</v>
      </c>
      <c r="BK38">
        <v>2</v>
      </c>
      <c r="BL38">
        <v>2</v>
      </c>
      <c r="BM38">
        <v>1</v>
      </c>
      <c r="BN38">
        <v>0</v>
      </c>
      <c r="BO38">
        <v>1</v>
      </c>
      <c r="BP38">
        <v>1</v>
      </c>
      <c r="BQ38">
        <v>0</v>
      </c>
      <c r="BR38">
        <v>0</v>
      </c>
      <c r="BT38">
        <f t="shared" si="26"/>
        <v>30</v>
      </c>
      <c r="BV38">
        <v>30</v>
      </c>
      <c r="BW38">
        <v>0</v>
      </c>
      <c r="BX38">
        <v>5</v>
      </c>
      <c r="BY38">
        <v>0</v>
      </c>
      <c r="BZ38">
        <v>2</v>
      </c>
      <c r="CA38">
        <v>7</v>
      </c>
      <c r="CB38">
        <v>8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2</v>
      </c>
      <c r="CJ38">
        <v>1</v>
      </c>
      <c r="CK38">
        <v>0</v>
      </c>
      <c r="CL38">
        <v>1</v>
      </c>
      <c r="CM38">
        <v>2</v>
      </c>
      <c r="CN38">
        <v>1</v>
      </c>
      <c r="CO38">
        <v>1</v>
      </c>
      <c r="CP38">
        <v>0</v>
      </c>
      <c r="CQ38">
        <v>0</v>
      </c>
      <c r="CS38">
        <f t="shared" si="27"/>
        <v>30</v>
      </c>
      <c r="CT38">
        <f t="shared" si="72"/>
        <v>1</v>
      </c>
      <c r="CV38">
        <v>30</v>
      </c>
      <c r="CW38">
        <v>0</v>
      </c>
      <c r="CX38">
        <v>5</v>
      </c>
      <c r="CY38">
        <v>0</v>
      </c>
      <c r="CZ38">
        <v>2</v>
      </c>
      <c r="DA38">
        <v>7</v>
      </c>
      <c r="DB38">
        <v>8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2</v>
      </c>
      <c r="DJ38">
        <v>1</v>
      </c>
      <c r="DK38">
        <v>0</v>
      </c>
      <c r="DL38">
        <v>1</v>
      </c>
      <c r="DM38">
        <v>2</v>
      </c>
      <c r="DN38">
        <v>1</v>
      </c>
      <c r="DO38">
        <v>1</v>
      </c>
      <c r="DP38">
        <v>0</v>
      </c>
      <c r="DQ38">
        <v>0</v>
      </c>
      <c r="DS38">
        <f t="shared" si="28"/>
        <v>30</v>
      </c>
      <c r="DT38">
        <f t="shared" si="73"/>
        <v>1</v>
      </c>
      <c r="DV38">
        <v>30</v>
      </c>
      <c r="DW38">
        <v>0</v>
      </c>
      <c r="DX38">
        <f t="shared" si="29"/>
        <v>317</v>
      </c>
      <c r="DY38">
        <v>0</v>
      </c>
      <c r="DZ38">
        <f t="shared" si="30"/>
        <v>1122</v>
      </c>
      <c r="EA38">
        <f t="shared" si="31"/>
        <v>5600.0000000000027</v>
      </c>
      <c r="EB38">
        <f t="shared" si="32"/>
        <v>1416.0000000000007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f t="shared" si="33"/>
        <v>2.5</v>
      </c>
      <c r="EJ38">
        <f t="shared" si="34"/>
        <v>5</v>
      </c>
      <c r="EK38">
        <f t="shared" si="35"/>
        <v>5</v>
      </c>
      <c r="EL38">
        <f t="shared" si="36"/>
        <v>2.5</v>
      </c>
      <c r="EM38">
        <f t="shared" si="37"/>
        <v>0</v>
      </c>
      <c r="EN38">
        <f t="shared" si="38"/>
        <v>2.5</v>
      </c>
      <c r="EO38">
        <f t="shared" si="39"/>
        <v>2.5</v>
      </c>
      <c r="EP38">
        <f t="shared" si="40"/>
        <v>0</v>
      </c>
      <c r="EQ38">
        <f t="shared" si="41"/>
        <v>0</v>
      </c>
      <c r="ES38">
        <f t="shared" si="42"/>
        <v>8475.0000000000036</v>
      </c>
      <c r="EU38">
        <v>30</v>
      </c>
      <c r="EV38">
        <v>0</v>
      </c>
      <c r="EW38">
        <f t="shared" si="43"/>
        <v>317</v>
      </c>
      <c r="EX38">
        <v>0</v>
      </c>
      <c r="EY38">
        <f t="shared" si="44"/>
        <v>1122</v>
      </c>
      <c r="EZ38">
        <f t="shared" si="45"/>
        <v>5286.4000000000024</v>
      </c>
      <c r="FA38">
        <f t="shared" si="46"/>
        <v>1500.0000000000007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f t="shared" si="47"/>
        <v>5</v>
      </c>
      <c r="FI38">
        <f t="shared" si="48"/>
        <v>2.5</v>
      </c>
      <c r="FJ38">
        <f t="shared" si="49"/>
        <v>0</v>
      </c>
      <c r="FK38">
        <f t="shared" si="50"/>
        <v>2.5</v>
      </c>
      <c r="FL38">
        <f t="shared" si="51"/>
        <v>5</v>
      </c>
      <c r="FM38">
        <f t="shared" si="52"/>
        <v>2.5</v>
      </c>
      <c r="FN38">
        <f t="shared" si="53"/>
        <v>2.5</v>
      </c>
      <c r="FO38">
        <f t="shared" si="54"/>
        <v>0</v>
      </c>
      <c r="FP38">
        <f t="shared" si="55"/>
        <v>0</v>
      </c>
      <c r="FR38">
        <f t="shared" si="56"/>
        <v>8245.4000000000033</v>
      </c>
      <c r="FS38">
        <f t="shared" si="74"/>
        <v>45.899999999999636</v>
      </c>
      <c r="FU38">
        <v>30</v>
      </c>
      <c r="FV38">
        <v>0</v>
      </c>
      <c r="FW38">
        <f t="shared" si="57"/>
        <v>317</v>
      </c>
      <c r="FX38">
        <v>0</v>
      </c>
      <c r="FY38">
        <f t="shared" si="58"/>
        <v>1122</v>
      </c>
      <c r="FZ38">
        <f t="shared" si="59"/>
        <v>5286.4000000000024</v>
      </c>
      <c r="GA38">
        <f t="shared" si="60"/>
        <v>1500.0000000000007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f t="shared" si="61"/>
        <v>5</v>
      </c>
      <c r="GI38">
        <f t="shared" si="62"/>
        <v>2.5</v>
      </c>
      <c r="GJ38">
        <f t="shared" si="63"/>
        <v>0</v>
      </c>
      <c r="GK38">
        <f t="shared" si="64"/>
        <v>2.5</v>
      </c>
      <c r="GL38">
        <f t="shared" si="65"/>
        <v>5</v>
      </c>
      <c r="GM38">
        <f t="shared" si="66"/>
        <v>2.5</v>
      </c>
      <c r="GN38">
        <f t="shared" si="67"/>
        <v>2.5</v>
      </c>
      <c r="GO38">
        <f t="shared" si="68"/>
        <v>0</v>
      </c>
      <c r="GP38">
        <f t="shared" si="69"/>
        <v>0</v>
      </c>
      <c r="GR38">
        <f t="shared" si="70"/>
        <v>8245.4000000000033</v>
      </c>
      <c r="GS38">
        <f t="shared" si="75"/>
        <v>45.899999999999636</v>
      </c>
    </row>
    <row r="39" spans="1:201" x14ac:dyDescent="0.15">
      <c r="A39" s="26">
        <v>35</v>
      </c>
      <c r="B39" s="26">
        <f t="shared" si="2"/>
        <v>0</v>
      </c>
      <c r="C39" s="26">
        <f>ROUND(IF($AG39="战士",VLOOKUP($AH39,$DV:$ER,DX$1,FALSE),IF($AG39="幻术师",VLOOKUP($AH39,$EU:$FQ,EW$1,FALSE),IF($AG39="刺客",VLOOKUP($AH39,$FU:$GQ,FW$1,FALSE),"无该职业")))/VLOOKUP(AF39,角色间职业划分!P:AP,20,FALSE),0)</f>
        <v>32</v>
      </c>
      <c r="D39" s="26">
        <f t="shared" si="3"/>
        <v>0</v>
      </c>
      <c r="E39" s="26">
        <f>ROUND(IF($AG39="战士",VLOOKUP($AH39,$DV:$ER,DZ$1,FALSE),IF($AG39="幻术师",VLOOKUP($AH39,$EU:$FQ,EY$1,FALSE),IF($AG39="刺客",VLOOKUP($AH39,$FU:$GQ,FY$1,FALSE),"无该职业")))*VLOOKUP($AF39,角色间职业划分!$P:$AP,26,FALSE)*VLOOKUP($AF39,角色间职业划分!$P:$AP,13,FALSE)/角色间职业划分!$AB$9,0)</f>
        <v>548</v>
      </c>
      <c r="F39" s="26">
        <f>ROUND(IF($AG39="战士",VLOOKUP($AH39,$DV:$ER,EA$1,FALSE),IF($AG39="幻术师",VLOOKUP($AH39,$EU:$FQ,EZ$1,FALSE),IF($AG39="刺客",VLOOKUP($AH39,$FU:$GQ,FZ$1,FALSE),"无该职业")))*VLOOKUP($AF39,角色间职业划分!$P:$AP,8,FALSE)/角色间职业划分!$W$9,0)</f>
        <v>7228</v>
      </c>
      <c r="G39" s="26">
        <f>ROUND(IF($AG39="战士",VLOOKUP($AH39,$DV:$ER,EB$1,FALSE),IF($AG39="幻术师",VLOOKUP($AH39,$EU:$FQ,FA$1,FALSE),IF($AG39="刺客",VLOOKUP($AH39,$FU:$GQ,GA$1,FALSE),"无该职业")))*VLOOKUP($AF39,角色间职业划分!$P:$AP,13,FALSE)/角色间职业划分!$AB$9,0)</f>
        <v>1334</v>
      </c>
      <c r="H39" s="26">
        <f t="shared" si="4"/>
        <v>0</v>
      </c>
      <c r="I39" s="26">
        <f t="shared" si="5"/>
        <v>0</v>
      </c>
      <c r="J39" s="26">
        <f t="shared" si="6"/>
        <v>0</v>
      </c>
      <c r="K39" s="26">
        <f t="shared" si="7"/>
        <v>0</v>
      </c>
      <c r="L39" s="26">
        <f t="shared" si="8"/>
        <v>0</v>
      </c>
      <c r="M39" s="26">
        <f t="shared" si="9"/>
        <v>0</v>
      </c>
      <c r="N39" s="26">
        <f t="shared" si="10"/>
        <v>2.5</v>
      </c>
      <c r="O39" s="26">
        <f t="shared" si="11"/>
        <v>7.5</v>
      </c>
      <c r="P39" s="26">
        <f t="shared" si="12"/>
        <v>5</v>
      </c>
      <c r="Q39" s="26">
        <f t="shared" si="13"/>
        <v>2.5</v>
      </c>
      <c r="R39" s="26">
        <f t="shared" si="14"/>
        <v>0</v>
      </c>
      <c r="S39" s="26">
        <f t="shared" si="15"/>
        <v>2.5</v>
      </c>
      <c r="T39" s="26">
        <f t="shared" si="16"/>
        <v>2.5</v>
      </c>
      <c r="U39" s="26">
        <f t="shared" si="17"/>
        <v>0</v>
      </c>
      <c r="V39" s="26">
        <f t="shared" si="18"/>
        <v>0</v>
      </c>
      <c r="W39" s="26">
        <f>VLOOKUP(AF39,角色间职业划分!L:M,2,FALSE)</f>
        <v>1</v>
      </c>
      <c r="X39" s="26">
        <f t="shared" si="19"/>
        <v>34</v>
      </c>
      <c r="Y39" s="26">
        <v>0</v>
      </c>
      <c r="Z39" s="26">
        <v>0</v>
      </c>
      <c r="AA39" s="26">
        <v>0</v>
      </c>
      <c r="AB39" s="26">
        <f t="shared" si="20"/>
        <v>10</v>
      </c>
      <c r="AC39" s="1">
        <f t="shared" si="1"/>
        <v>855</v>
      </c>
      <c r="AD39" s="51"/>
      <c r="AE39" s="1"/>
      <c r="AF39">
        <f t="shared" si="21"/>
        <v>1</v>
      </c>
      <c r="AG39" s="26" t="str">
        <f>VLOOKUP(AF39,角色间职业划分!P:R,3,FALSE)</f>
        <v>战士</v>
      </c>
      <c r="AH39" s="26">
        <f t="shared" si="22"/>
        <v>34</v>
      </c>
      <c r="AK39" s="1"/>
      <c r="AL39" s="26"/>
      <c r="AO39" s="45">
        <v>1</v>
      </c>
      <c r="AP39">
        <v>31</v>
      </c>
      <c r="AQ39">
        <f t="shared" si="71"/>
        <v>62</v>
      </c>
      <c r="AR39">
        <f>_xlfn.IFNA(VLOOKUP(AQ39,角色属性总表!BO:BQ,2,FALSE),0)</f>
        <v>1584.0000000000007</v>
      </c>
      <c r="AS39">
        <f>_xlfn.IFNA(VLOOKUP(AQ39,角色属性总表!BO:BQ,3,FALSE),0)</f>
        <v>5913.6000000000031</v>
      </c>
      <c r="AT39">
        <f>_xlfn.IFNA(VLOOKUP(AQ39,角色属性总表!Y:AE,6,FALSE),0)</f>
        <v>325</v>
      </c>
      <c r="AU39" s="26">
        <v>10</v>
      </c>
      <c r="AW39">
        <v>31</v>
      </c>
      <c r="AX39">
        <v>0</v>
      </c>
      <c r="AY39">
        <v>5</v>
      </c>
      <c r="AZ39">
        <v>0</v>
      </c>
      <c r="BA39">
        <v>2</v>
      </c>
      <c r="BB39">
        <v>8</v>
      </c>
      <c r="BC39">
        <v>8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1</v>
      </c>
      <c r="BK39">
        <v>2</v>
      </c>
      <c r="BL39">
        <v>2</v>
      </c>
      <c r="BM39">
        <v>1</v>
      </c>
      <c r="BN39">
        <v>0</v>
      </c>
      <c r="BO39">
        <v>1</v>
      </c>
      <c r="BP39">
        <v>1</v>
      </c>
      <c r="BQ39">
        <v>0</v>
      </c>
      <c r="BR39">
        <v>0</v>
      </c>
      <c r="BT39">
        <f t="shared" si="26"/>
        <v>31</v>
      </c>
      <c r="BV39">
        <v>31</v>
      </c>
      <c r="BW39">
        <v>0</v>
      </c>
      <c r="BX39">
        <v>5</v>
      </c>
      <c r="BY39">
        <v>0</v>
      </c>
      <c r="BZ39">
        <v>2</v>
      </c>
      <c r="CA39">
        <v>8</v>
      </c>
      <c r="CB39">
        <v>8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2</v>
      </c>
      <c r="CJ39">
        <v>1</v>
      </c>
      <c r="CK39">
        <v>0</v>
      </c>
      <c r="CL39">
        <v>1</v>
      </c>
      <c r="CM39">
        <v>2</v>
      </c>
      <c r="CN39">
        <v>1</v>
      </c>
      <c r="CO39">
        <v>1</v>
      </c>
      <c r="CP39">
        <v>0</v>
      </c>
      <c r="CQ39">
        <v>0</v>
      </c>
      <c r="CS39">
        <f t="shared" si="27"/>
        <v>31</v>
      </c>
      <c r="CT39">
        <f t="shared" si="72"/>
        <v>1</v>
      </c>
      <c r="CV39">
        <v>31</v>
      </c>
      <c r="CW39">
        <v>0</v>
      </c>
      <c r="CX39">
        <v>5</v>
      </c>
      <c r="CY39">
        <v>0</v>
      </c>
      <c r="CZ39">
        <v>2</v>
      </c>
      <c r="DA39">
        <v>8</v>
      </c>
      <c r="DB39">
        <v>8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2</v>
      </c>
      <c r="DJ39">
        <v>1</v>
      </c>
      <c r="DK39">
        <v>0</v>
      </c>
      <c r="DL39">
        <v>1</v>
      </c>
      <c r="DM39">
        <v>2</v>
      </c>
      <c r="DN39">
        <v>1</v>
      </c>
      <c r="DO39">
        <v>1</v>
      </c>
      <c r="DP39">
        <v>0</v>
      </c>
      <c r="DQ39">
        <v>0</v>
      </c>
      <c r="DS39">
        <f t="shared" si="28"/>
        <v>31</v>
      </c>
      <c r="DT39">
        <f t="shared" si="73"/>
        <v>1</v>
      </c>
      <c r="DV39">
        <v>31</v>
      </c>
      <c r="DW39">
        <v>0</v>
      </c>
      <c r="DX39">
        <f t="shared" si="29"/>
        <v>317</v>
      </c>
      <c r="DY39">
        <v>0</v>
      </c>
      <c r="DZ39">
        <f t="shared" si="30"/>
        <v>1122</v>
      </c>
      <c r="EA39">
        <f t="shared" si="31"/>
        <v>5600.0000000000027</v>
      </c>
      <c r="EB39">
        <f t="shared" si="32"/>
        <v>1584.0000000000007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f t="shared" si="33"/>
        <v>2.5</v>
      </c>
      <c r="EJ39">
        <f t="shared" si="34"/>
        <v>5</v>
      </c>
      <c r="EK39">
        <f t="shared" si="35"/>
        <v>5</v>
      </c>
      <c r="EL39">
        <f t="shared" si="36"/>
        <v>2.5</v>
      </c>
      <c r="EM39">
        <f t="shared" si="37"/>
        <v>0</v>
      </c>
      <c r="EN39">
        <f t="shared" si="38"/>
        <v>2.5</v>
      </c>
      <c r="EO39">
        <f t="shared" si="39"/>
        <v>2.5</v>
      </c>
      <c r="EP39">
        <f t="shared" si="40"/>
        <v>0</v>
      </c>
      <c r="EQ39">
        <f t="shared" si="41"/>
        <v>0</v>
      </c>
      <c r="ES39">
        <f t="shared" si="42"/>
        <v>8643.0000000000036</v>
      </c>
      <c r="EU39">
        <v>31</v>
      </c>
      <c r="EV39">
        <v>0</v>
      </c>
      <c r="EW39">
        <f t="shared" si="43"/>
        <v>317</v>
      </c>
      <c r="EX39">
        <v>0</v>
      </c>
      <c r="EY39">
        <f t="shared" si="44"/>
        <v>1122</v>
      </c>
      <c r="EZ39">
        <f t="shared" si="45"/>
        <v>5913.6000000000031</v>
      </c>
      <c r="FA39">
        <f t="shared" si="46"/>
        <v>1500.0000000000007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f t="shared" si="47"/>
        <v>5</v>
      </c>
      <c r="FI39">
        <f t="shared" si="48"/>
        <v>2.5</v>
      </c>
      <c r="FJ39">
        <f t="shared" si="49"/>
        <v>0</v>
      </c>
      <c r="FK39">
        <f t="shared" si="50"/>
        <v>2.5</v>
      </c>
      <c r="FL39">
        <f t="shared" si="51"/>
        <v>5</v>
      </c>
      <c r="FM39">
        <f t="shared" si="52"/>
        <v>2.5</v>
      </c>
      <c r="FN39">
        <f t="shared" si="53"/>
        <v>2.5</v>
      </c>
      <c r="FO39">
        <f t="shared" si="54"/>
        <v>0</v>
      </c>
      <c r="FP39">
        <f t="shared" si="55"/>
        <v>0</v>
      </c>
      <c r="FR39">
        <f t="shared" si="56"/>
        <v>8872.600000000004</v>
      </c>
      <c r="FS39">
        <f t="shared" si="74"/>
        <v>627.20000000000073</v>
      </c>
      <c r="FU39">
        <v>31</v>
      </c>
      <c r="FV39">
        <v>0</v>
      </c>
      <c r="FW39">
        <f t="shared" si="57"/>
        <v>317</v>
      </c>
      <c r="FX39">
        <v>0</v>
      </c>
      <c r="FY39">
        <f t="shared" si="58"/>
        <v>1122</v>
      </c>
      <c r="FZ39">
        <f t="shared" si="59"/>
        <v>5913.6000000000031</v>
      </c>
      <c r="GA39">
        <f t="shared" si="60"/>
        <v>1500.0000000000007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f t="shared" si="61"/>
        <v>5</v>
      </c>
      <c r="GI39">
        <f t="shared" si="62"/>
        <v>2.5</v>
      </c>
      <c r="GJ39">
        <f t="shared" si="63"/>
        <v>0</v>
      </c>
      <c r="GK39">
        <f t="shared" si="64"/>
        <v>2.5</v>
      </c>
      <c r="GL39">
        <f t="shared" si="65"/>
        <v>5</v>
      </c>
      <c r="GM39">
        <f t="shared" si="66"/>
        <v>2.5</v>
      </c>
      <c r="GN39">
        <f t="shared" si="67"/>
        <v>2.5</v>
      </c>
      <c r="GO39">
        <f t="shared" si="68"/>
        <v>0</v>
      </c>
      <c r="GP39">
        <f t="shared" si="69"/>
        <v>0</v>
      </c>
      <c r="GR39">
        <f t="shared" si="70"/>
        <v>8872.600000000004</v>
      </c>
      <c r="GS39">
        <f t="shared" si="75"/>
        <v>627.20000000000073</v>
      </c>
    </row>
    <row r="40" spans="1:201" x14ac:dyDescent="0.15">
      <c r="A40" s="26">
        <v>36</v>
      </c>
      <c r="B40" s="26">
        <f t="shared" si="2"/>
        <v>0</v>
      </c>
      <c r="C40" s="26">
        <f>ROUND(IF($AG40="战士",VLOOKUP($AH40,$DV:$ER,DX$1,FALSE),IF($AG40="幻术师",VLOOKUP($AH40,$EU:$FQ,EW$1,FALSE),IF($AG40="刺客",VLOOKUP($AH40,$FU:$GQ,FW$1,FALSE),"无该职业")))/VLOOKUP(AF40,角色间职业划分!P:AP,20,FALSE),0)</f>
        <v>32</v>
      </c>
      <c r="D40" s="26">
        <f t="shared" si="3"/>
        <v>0</v>
      </c>
      <c r="E40" s="26">
        <f>ROUND(IF($AG40="战士",VLOOKUP($AH40,$DV:$ER,DZ$1,FALSE),IF($AG40="幻术师",VLOOKUP($AH40,$EU:$FQ,EY$1,FALSE),IF($AG40="刺客",VLOOKUP($AH40,$FU:$GQ,FY$1,FALSE),"无该职业")))*VLOOKUP($AF40,角色间职业划分!$P:$AP,26,FALSE)*VLOOKUP($AF40,角色间职业划分!$P:$AP,13,FALSE)/角色间职业划分!$AB$9,0)</f>
        <v>548</v>
      </c>
      <c r="F40" s="26">
        <f>ROUND(IF($AG40="战士",VLOOKUP($AH40,$DV:$ER,EA$1,FALSE),IF($AG40="幻术师",VLOOKUP($AH40,$EU:$FQ,EZ$1,FALSE),IF($AG40="刺客",VLOOKUP($AH40,$FU:$GQ,FZ$1,FALSE),"无该职业")))*VLOOKUP($AF40,角色间职业划分!$P:$AP,8,FALSE)/角色间职业划分!$W$9,0)</f>
        <v>7228</v>
      </c>
      <c r="G40" s="26">
        <f>ROUND(IF($AG40="战士",VLOOKUP($AH40,$DV:$ER,EB$1,FALSE),IF($AG40="幻术师",VLOOKUP($AH40,$EU:$FQ,FA$1,FALSE),IF($AG40="刺客",VLOOKUP($AH40,$FU:$GQ,GA$1,FALSE),"无该职业")))*VLOOKUP($AF40,角色间职业划分!$P:$AP,13,FALSE)/角色间职业划分!$AB$9,0)</f>
        <v>1475</v>
      </c>
      <c r="H40" s="26">
        <f t="shared" si="4"/>
        <v>0</v>
      </c>
      <c r="I40" s="26">
        <f t="shared" si="5"/>
        <v>0</v>
      </c>
      <c r="J40" s="26">
        <f t="shared" si="6"/>
        <v>0</v>
      </c>
      <c r="K40" s="26">
        <f t="shared" si="7"/>
        <v>0</v>
      </c>
      <c r="L40" s="26">
        <f t="shared" si="8"/>
        <v>0</v>
      </c>
      <c r="M40" s="26">
        <f t="shared" si="9"/>
        <v>0</v>
      </c>
      <c r="N40" s="26">
        <f t="shared" si="10"/>
        <v>2.5</v>
      </c>
      <c r="O40" s="26">
        <f t="shared" si="11"/>
        <v>7.5</v>
      </c>
      <c r="P40" s="26">
        <f t="shared" si="12"/>
        <v>5</v>
      </c>
      <c r="Q40" s="26">
        <f t="shared" si="13"/>
        <v>2.5</v>
      </c>
      <c r="R40" s="26">
        <f t="shared" si="14"/>
        <v>0</v>
      </c>
      <c r="S40" s="26">
        <f t="shared" si="15"/>
        <v>2.5</v>
      </c>
      <c r="T40" s="26">
        <f t="shared" si="16"/>
        <v>2.5</v>
      </c>
      <c r="U40" s="26">
        <f t="shared" si="17"/>
        <v>0</v>
      </c>
      <c r="V40" s="26">
        <f t="shared" si="18"/>
        <v>0</v>
      </c>
      <c r="W40" s="26">
        <f>VLOOKUP(AF40,角色间职业划分!L:M,2,FALSE)</f>
        <v>1</v>
      </c>
      <c r="X40" s="26">
        <f t="shared" si="19"/>
        <v>35</v>
      </c>
      <c r="Y40" s="26">
        <v>0</v>
      </c>
      <c r="Z40" s="26">
        <v>0</v>
      </c>
      <c r="AA40" s="26">
        <v>0</v>
      </c>
      <c r="AB40" s="26">
        <f t="shared" si="20"/>
        <v>10</v>
      </c>
      <c r="AC40" s="1">
        <f t="shared" si="1"/>
        <v>876</v>
      </c>
      <c r="AD40" s="51"/>
      <c r="AE40" s="1"/>
      <c r="AF40">
        <f t="shared" si="21"/>
        <v>1</v>
      </c>
      <c r="AG40" s="26" t="str">
        <f>VLOOKUP(AF40,角色间职业划分!P:R,3,FALSE)</f>
        <v>战士</v>
      </c>
      <c r="AH40" s="26">
        <f t="shared" si="22"/>
        <v>35</v>
      </c>
      <c r="AK40" s="1"/>
      <c r="AL40" s="26"/>
      <c r="AO40" s="45">
        <v>1</v>
      </c>
      <c r="AP40">
        <v>32</v>
      </c>
      <c r="AQ40">
        <f t="shared" si="71"/>
        <v>63</v>
      </c>
      <c r="AR40">
        <f>_xlfn.IFNA(VLOOKUP(AQ40,角色属性总表!BO:BQ,2,FALSE),0)</f>
        <v>1626.0000000000009</v>
      </c>
      <c r="AS40">
        <f>_xlfn.IFNA(VLOOKUP(AQ40,角色属性总表!BO:BQ,3,FALSE),0)</f>
        <v>6070.4000000000042</v>
      </c>
      <c r="AT40">
        <f>_xlfn.IFNA(VLOOKUP(AQ40,角色属性总表!Y:AE,6,FALSE),0)</f>
        <v>333.1</v>
      </c>
      <c r="AU40" s="26">
        <v>10</v>
      </c>
      <c r="AW40">
        <v>32</v>
      </c>
      <c r="AX40">
        <v>0</v>
      </c>
      <c r="AY40">
        <v>5</v>
      </c>
      <c r="AZ40">
        <v>0</v>
      </c>
      <c r="BA40">
        <v>3</v>
      </c>
      <c r="BB40">
        <v>8</v>
      </c>
      <c r="BC40">
        <v>8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1</v>
      </c>
      <c r="BK40">
        <v>2</v>
      </c>
      <c r="BL40">
        <v>2</v>
      </c>
      <c r="BM40">
        <v>1</v>
      </c>
      <c r="BN40">
        <v>0</v>
      </c>
      <c r="BO40">
        <v>1</v>
      </c>
      <c r="BP40">
        <v>1</v>
      </c>
      <c r="BQ40">
        <v>0</v>
      </c>
      <c r="BR40">
        <v>0</v>
      </c>
      <c r="BT40">
        <f t="shared" si="26"/>
        <v>32</v>
      </c>
      <c r="BV40">
        <v>32</v>
      </c>
      <c r="BW40">
        <v>0</v>
      </c>
      <c r="BX40">
        <v>5</v>
      </c>
      <c r="BY40">
        <v>0</v>
      </c>
      <c r="BZ40">
        <v>3</v>
      </c>
      <c r="CA40">
        <v>8</v>
      </c>
      <c r="CB40">
        <v>8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2</v>
      </c>
      <c r="CJ40">
        <v>1</v>
      </c>
      <c r="CK40">
        <v>0</v>
      </c>
      <c r="CL40">
        <v>1</v>
      </c>
      <c r="CM40">
        <v>2</v>
      </c>
      <c r="CN40">
        <v>1</v>
      </c>
      <c r="CO40">
        <v>1</v>
      </c>
      <c r="CP40">
        <v>0</v>
      </c>
      <c r="CQ40">
        <v>0</v>
      </c>
      <c r="CS40">
        <f t="shared" si="27"/>
        <v>32</v>
      </c>
      <c r="CT40">
        <f t="shared" si="72"/>
        <v>1</v>
      </c>
      <c r="CV40">
        <v>32</v>
      </c>
      <c r="CW40">
        <v>0</v>
      </c>
      <c r="CX40">
        <v>5</v>
      </c>
      <c r="CY40">
        <v>0</v>
      </c>
      <c r="CZ40">
        <v>3</v>
      </c>
      <c r="DA40">
        <v>8</v>
      </c>
      <c r="DB40">
        <v>8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2</v>
      </c>
      <c r="DJ40">
        <v>1</v>
      </c>
      <c r="DK40">
        <v>0</v>
      </c>
      <c r="DL40">
        <v>1</v>
      </c>
      <c r="DM40">
        <v>2</v>
      </c>
      <c r="DN40">
        <v>1</v>
      </c>
      <c r="DO40">
        <v>1</v>
      </c>
      <c r="DP40">
        <v>0</v>
      </c>
      <c r="DQ40">
        <v>0</v>
      </c>
      <c r="DS40">
        <f t="shared" si="28"/>
        <v>32</v>
      </c>
      <c r="DT40">
        <f t="shared" si="73"/>
        <v>1</v>
      </c>
      <c r="DV40">
        <v>32</v>
      </c>
      <c r="DW40">
        <v>0</v>
      </c>
      <c r="DX40">
        <f t="shared" si="29"/>
        <v>317</v>
      </c>
      <c r="DY40">
        <v>0</v>
      </c>
      <c r="DZ40">
        <f t="shared" si="30"/>
        <v>1626.0000000000009</v>
      </c>
      <c r="EA40">
        <f t="shared" si="31"/>
        <v>5600.0000000000027</v>
      </c>
      <c r="EB40">
        <f t="shared" si="32"/>
        <v>1584.0000000000007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f t="shared" si="33"/>
        <v>2.5</v>
      </c>
      <c r="EJ40">
        <f t="shared" si="34"/>
        <v>5</v>
      </c>
      <c r="EK40">
        <f t="shared" si="35"/>
        <v>5</v>
      </c>
      <c r="EL40">
        <f t="shared" si="36"/>
        <v>2.5</v>
      </c>
      <c r="EM40">
        <f t="shared" si="37"/>
        <v>0</v>
      </c>
      <c r="EN40">
        <f t="shared" si="38"/>
        <v>2.5</v>
      </c>
      <c r="EO40">
        <f t="shared" si="39"/>
        <v>2.5</v>
      </c>
      <c r="EP40">
        <f t="shared" si="40"/>
        <v>0</v>
      </c>
      <c r="EQ40">
        <f t="shared" si="41"/>
        <v>0</v>
      </c>
      <c r="ES40">
        <f t="shared" si="42"/>
        <v>9147.0000000000036</v>
      </c>
      <c r="EU40">
        <v>32</v>
      </c>
      <c r="EV40">
        <v>0</v>
      </c>
      <c r="EW40">
        <f t="shared" si="43"/>
        <v>317</v>
      </c>
      <c r="EX40">
        <v>0</v>
      </c>
      <c r="EY40">
        <f t="shared" si="44"/>
        <v>1626.0000000000009</v>
      </c>
      <c r="EZ40">
        <f t="shared" si="45"/>
        <v>5913.6000000000031</v>
      </c>
      <c r="FA40">
        <f t="shared" si="46"/>
        <v>1500.0000000000007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f t="shared" si="47"/>
        <v>5</v>
      </c>
      <c r="FI40">
        <f t="shared" si="48"/>
        <v>2.5</v>
      </c>
      <c r="FJ40">
        <f t="shared" si="49"/>
        <v>0</v>
      </c>
      <c r="FK40">
        <f t="shared" si="50"/>
        <v>2.5</v>
      </c>
      <c r="FL40">
        <f t="shared" si="51"/>
        <v>5</v>
      </c>
      <c r="FM40">
        <f t="shared" si="52"/>
        <v>2.5</v>
      </c>
      <c r="FN40">
        <f t="shared" si="53"/>
        <v>2.5</v>
      </c>
      <c r="FO40">
        <f t="shared" si="54"/>
        <v>0</v>
      </c>
      <c r="FP40">
        <f t="shared" si="55"/>
        <v>0</v>
      </c>
      <c r="FR40">
        <f t="shared" si="56"/>
        <v>9376.600000000004</v>
      </c>
      <c r="FS40">
        <f t="shared" si="74"/>
        <v>504</v>
      </c>
      <c r="FU40">
        <v>32</v>
      </c>
      <c r="FV40">
        <v>0</v>
      </c>
      <c r="FW40">
        <f t="shared" si="57"/>
        <v>317</v>
      </c>
      <c r="FX40">
        <v>0</v>
      </c>
      <c r="FY40">
        <f t="shared" si="58"/>
        <v>1626.0000000000009</v>
      </c>
      <c r="FZ40">
        <f t="shared" si="59"/>
        <v>5913.6000000000031</v>
      </c>
      <c r="GA40">
        <f t="shared" si="60"/>
        <v>1500.0000000000007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f t="shared" si="61"/>
        <v>5</v>
      </c>
      <c r="GI40">
        <f t="shared" si="62"/>
        <v>2.5</v>
      </c>
      <c r="GJ40">
        <f t="shared" si="63"/>
        <v>0</v>
      </c>
      <c r="GK40">
        <f t="shared" si="64"/>
        <v>2.5</v>
      </c>
      <c r="GL40">
        <f t="shared" si="65"/>
        <v>5</v>
      </c>
      <c r="GM40">
        <f t="shared" si="66"/>
        <v>2.5</v>
      </c>
      <c r="GN40">
        <f t="shared" si="67"/>
        <v>2.5</v>
      </c>
      <c r="GO40">
        <f t="shared" si="68"/>
        <v>0</v>
      </c>
      <c r="GP40">
        <f t="shared" si="69"/>
        <v>0</v>
      </c>
      <c r="GR40">
        <f t="shared" si="70"/>
        <v>9376.600000000004</v>
      </c>
      <c r="GS40">
        <f t="shared" si="75"/>
        <v>504</v>
      </c>
    </row>
    <row r="41" spans="1:201" x14ac:dyDescent="0.15">
      <c r="A41" s="26">
        <v>37</v>
      </c>
      <c r="B41" s="26">
        <f t="shared" si="2"/>
        <v>0</v>
      </c>
      <c r="C41" s="26">
        <f>ROUND(IF($AG41="战士",VLOOKUP($AH41,$DV:$ER,DX$1,FALSE),IF($AG41="幻术师",VLOOKUP($AH41,$EU:$FQ,EW$1,FALSE),IF($AG41="刺客",VLOOKUP($AH41,$FU:$GQ,FW$1,FALSE),"无该职业")))/VLOOKUP(AF41,角色间职业划分!P:AP,20,FALSE),0)</f>
        <v>37</v>
      </c>
      <c r="D41" s="26">
        <f t="shared" si="3"/>
        <v>0</v>
      </c>
      <c r="E41" s="26">
        <f>ROUND(IF($AG41="战士",VLOOKUP($AH41,$DV:$ER,DZ$1,FALSE),IF($AG41="幻术师",VLOOKUP($AH41,$EU:$FQ,EY$1,FALSE),IF($AG41="刺客",VLOOKUP($AH41,$FU:$GQ,FY$1,FALSE),"无该职业")))*VLOOKUP($AF41,角色间职业划分!$P:$AP,26,FALSE)*VLOOKUP($AF41,角色间职业划分!$P:$AP,13,FALSE)/角色间职业划分!$AB$9,0)</f>
        <v>548</v>
      </c>
      <c r="F41" s="26">
        <f>ROUND(IF($AG41="战士",VLOOKUP($AH41,$DV:$ER,EA$1,FALSE),IF($AG41="幻术师",VLOOKUP($AH41,$EU:$FQ,EZ$1,FALSE),IF($AG41="刺客",VLOOKUP($AH41,$FU:$GQ,FZ$1,FALSE),"无该职业")))*VLOOKUP($AF41,角色间职业划分!$P:$AP,8,FALSE)/角色间职业划分!$W$9,0)</f>
        <v>7228</v>
      </c>
      <c r="G41" s="26">
        <f>ROUND(IF($AG41="战士",VLOOKUP($AH41,$DV:$ER,EB$1,FALSE),IF($AG41="幻术师",VLOOKUP($AH41,$EU:$FQ,FA$1,FALSE),IF($AG41="刺客",VLOOKUP($AH41,$FU:$GQ,GA$1,FALSE),"无该职业")))*VLOOKUP($AF41,角色间职业划分!$P:$AP,13,FALSE)/角色间职业划分!$AB$9,0)</f>
        <v>1475</v>
      </c>
      <c r="H41" s="26">
        <f t="shared" si="4"/>
        <v>0</v>
      </c>
      <c r="I41" s="26">
        <f t="shared" si="5"/>
        <v>0</v>
      </c>
      <c r="J41" s="26">
        <f t="shared" si="6"/>
        <v>0</v>
      </c>
      <c r="K41" s="26">
        <f t="shared" si="7"/>
        <v>0</v>
      </c>
      <c r="L41" s="26">
        <f t="shared" si="8"/>
        <v>0</v>
      </c>
      <c r="M41" s="26">
        <f t="shared" si="9"/>
        <v>0</v>
      </c>
      <c r="N41" s="26">
        <f t="shared" si="10"/>
        <v>2.5</v>
      </c>
      <c r="O41" s="26">
        <f t="shared" si="11"/>
        <v>7.5</v>
      </c>
      <c r="P41" s="26">
        <f t="shared" si="12"/>
        <v>5</v>
      </c>
      <c r="Q41" s="26">
        <f t="shared" si="13"/>
        <v>2.5</v>
      </c>
      <c r="R41" s="26">
        <f t="shared" si="14"/>
        <v>0</v>
      </c>
      <c r="S41" s="26">
        <f t="shared" si="15"/>
        <v>2.5</v>
      </c>
      <c r="T41" s="26">
        <f t="shared" si="16"/>
        <v>2.5</v>
      </c>
      <c r="U41" s="26">
        <f t="shared" si="17"/>
        <v>0</v>
      </c>
      <c r="V41" s="26">
        <f t="shared" si="18"/>
        <v>0</v>
      </c>
      <c r="W41" s="26">
        <f>VLOOKUP(AF41,角色间职业划分!L:M,2,FALSE)</f>
        <v>1</v>
      </c>
      <c r="X41" s="26">
        <f t="shared" si="19"/>
        <v>36</v>
      </c>
      <c r="Y41" s="26">
        <v>0</v>
      </c>
      <c r="Z41" s="26">
        <v>0</v>
      </c>
      <c r="AA41" s="26">
        <v>0</v>
      </c>
      <c r="AB41" s="26">
        <f t="shared" si="20"/>
        <v>10</v>
      </c>
      <c r="AC41" s="1">
        <f t="shared" si="1"/>
        <v>897</v>
      </c>
      <c r="AD41" s="51"/>
      <c r="AE41" s="1"/>
      <c r="AF41">
        <f t="shared" si="21"/>
        <v>1</v>
      </c>
      <c r="AG41" s="26" t="str">
        <f>VLOOKUP(AF41,角色间职业划分!P:R,3,FALSE)</f>
        <v>战士</v>
      </c>
      <c r="AH41" s="26">
        <f t="shared" si="22"/>
        <v>36</v>
      </c>
      <c r="AK41" s="1"/>
      <c r="AL41" s="26"/>
      <c r="AO41" s="45">
        <v>1</v>
      </c>
      <c r="AP41">
        <v>33</v>
      </c>
      <c r="AQ41">
        <f t="shared" si="71"/>
        <v>64</v>
      </c>
      <c r="AR41">
        <f>_xlfn.IFNA(VLOOKUP(AQ41,角色属性总表!BO:BQ,2,FALSE),0)</f>
        <v>1668.0000000000009</v>
      </c>
      <c r="AS41">
        <f>_xlfn.IFNA(VLOOKUP(AQ41,角色属性总表!BO:BQ,3,FALSE),0)</f>
        <v>6227.2000000000035</v>
      </c>
      <c r="AT41">
        <f>_xlfn.IFNA(VLOOKUP(AQ41,角色属性总表!Y:AE,6,FALSE),0)</f>
        <v>341.3</v>
      </c>
      <c r="AU41" s="26">
        <v>10</v>
      </c>
      <c r="AW41">
        <v>33</v>
      </c>
      <c r="AX41">
        <v>0</v>
      </c>
      <c r="AY41">
        <v>5</v>
      </c>
      <c r="AZ41">
        <v>0</v>
      </c>
      <c r="BA41">
        <v>3</v>
      </c>
      <c r="BB41">
        <v>9</v>
      </c>
      <c r="BC41">
        <v>8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1</v>
      </c>
      <c r="BK41">
        <v>2</v>
      </c>
      <c r="BL41">
        <v>2</v>
      </c>
      <c r="BM41">
        <v>1</v>
      </c>
      <c r="BN41">
        <v>0</v>
      </c>
      <c r="BO41">
        <v>1</v>
      </c>
      <c r="BP41">
        <v>1</v>
      </c>
      <c r="BQ41">
        <v>0</v>
      </c>
      <c r="BR41">
        <v>0</v>
      </c>
      <c r="BT41">
        <f t="shared" si="26"/>
        <v>33</v>
      </c>
      <c r="BV41">
        <v>33</v>
      </c>
      <c r="BW41">
        <v>0</v>
      </c>
      <c r="BX41">
        <v>5</v>
      </c>
      <c r="BY41">
        <v>0</v>
      </c>
      <c r="BZ41">
        <v>3</v>
      </c>
      <c r="CA41">
        <v>8</v>
      </c>
      <c r="CB41">
        <v>9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2</v>
      </c>
      <c r="CJ41">
        <v>1</v>
      </c>
      <c r="CK41">
        <v>0</v>
      </c>
      <c r="CL41">
        <v>1</v>
      </c>
      <c r="CM41">
        <v>2</v>
      </c>
      <c r="CN41">
        <v>1</v>
      </c>
      <c r="CO41">
        <v>1</v>
      </c>
      <c r="CP41">
        <v>0</v>
      </c>
      <c r="CQ41">
        <v>0</v>
      </c>
      <c r="CS41">
        <f t="shared" si="27"/>
        <v>33</v>
      </c>
      <c r="CT41">
        <f t="shared" si="72"/>
        <v>1</v>
      </c>
      <c r="CV41">
        <v>33</v>
      </c>
      <c r="CW41">
        <v>0</v>
      </c>
      <c r="CX41">
        <v>5</v>
      </c>
      <c r="CY41">
        <v>0</v>
      </c>
      <c r="CZ41">
        <v>3</v>
      </c>
      <c r="DA41">
        <v>8</v>
      </c>
      <c r="DB41">
        <v>9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2</v>
      </c>
      <c r="DJ41">
        <v>1</v>
      </c>
      <c r="DK41">
        <v>0</v>
      </c>
      <c r="DL41">
        <v>1</v>
      </c>
      <c r="DM41">
        <v>2</v>
      </c>
      <c r="DN41">
        <v>1</v>
      </c>
      <c r="DO41">
        <v>1</v>
      </c>
      <c r="DP41">
        <v>0</v>
      </c>
      <c r="DQ41">
        <v>0</v>
      </c>
      <c r="DS41">
        <f t="shared" si="28"/>
        <v>33</v>
      </c>
      <c r="DT41">
        <f t="shared" si="73"/>
        <v>1</v>
      </c>
      <c r="DV41">
        <v>33</v>
      </c>
      <c r="DW41">
        <v>0</v>
      </c>
      <c r="DX41">
        <f t="shared" si="29"/>
        <v>317</v>
      </c>
      <c r="DY41">
        <v>0</v>
      </c>
      <c r="DZ41">
        <f t="shared" si="30"/>
        <v>1626.0000000000009</v>
      </c>
      <c r="EA41">
        <f t="shared" si="31"/>
        <v>6227.2000000000035</v>
      </c>
      <c r="EB41">
        <f t="shared" si="32"/>
        <v>1584.0000000000007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f t="shared" si="33"/>
        <v>2.5</v>
      </c>
      <c r="EJ41">
        <f t="shared" si="34"/>
        <v>5</v>
      </c>
      <c r="EK41">
        <f t="shared" si="35"/>
        <v>5</v>
      </c>
      <c r="EL41">
        <f t="shared" si="36"/>
        <v>2.5</v>
      </c>
      <c r="EM41">
        <f t="shared" si="37"/>
        <v>0</v>
      </c>
      <c r="EN41">
        <f t="shared" si="38"/>
        <v>2.5</v>
      </c>
      <c r="EO41">
        <f t="shared" si="39"/>
        <v>2.5</v>
      </c>
      <c r="EP41">
        <f t="shared" si="40"/>
        <v>0</v>
      </c>
      <c r="EQ41">
        <f t="shared" si="41"/>
        <v>0</v>
      </c>
      <c r="ES41">
        <f t="shared" si="42"/>
        <v>9774.2000000000044</v>
      </c>
      <c r="EU41">
        <v>33</v>
      </c>
      <c r="EV41">
        <v>0</v>
      </c>
      <c r="EW41">
        <f t="shared" si="43"/>
        <v>317</v>
      </c>
      <c r="EX41">
        <v>0</v>
      </c>
      <c r="EY41">
        <f t="shared" si="44"/>
        <v>1626.0000000000009</v>
      </c>
      <c r="EZ41">
        <f t="shared" si="45"/>
        <v>5913.6000000000031</v>
      </c>
      <c r="FA41">
        <f t="shared" si="46"/>
        <v>1668.0000000000009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f t="shared" si="47"/>
        <v>5</v>
      </c>
      <c r="FI41">
        <f t="shared" si="48"/>
        <v>2.5</v>
      </c>
      <c r="FJ41">
        <f t="shared" si="49"/>
        <v>0</v>
      </c>
      <c r="FK41">
        <f t="shared" si="50"/>
        <v>2.5</v>
      </c>
      <c r="FL41">
        <f t="shared" si="51"/>
        <v>5</v>
      </c>
      <c r="FM41">
        <f t="shared" si="52"/>
        <v>2.5</v>
      </c>
      <c r="FN41">
        <f t="shared" si="53"/>
        <v>2.5</v>
      </c>
      <c r="FO41">
        <f t="shared" si="54"/>
        <v>0</v>
      </c>
      <c r="FP41">
        <f t="shared" si="55"/>
        <v>0</v>
      </c>
      <c r="FR41">
        <f t="shared" si="56"/>
        <v>9544.6000000000058</v>
      </c>
      <c r="FS41">
        <f t="shared" si="74"/>
        <v>168.00000000000182</v>
      </c>
      <c r="FU41">
        <v>33</v>
      </c>
      <c r="FV41">
        <v>0</v>
      </c>
      <c r="FW41">
        <f t="shared" si="57"/>
        <v>317</v>
      </c>
      <c r="FX41">
        <v>0</v>
      </c>
      <c r="FY41">
        <f t="shared" si="58"/>
        <v>1626.0000000000009</v>
      </c>
      <c r="FZ41">
        <f t="shared" si="59"/>
        <v>5913.6000000000031</v>
      </c>
      <c r="GA41">
        <f t="shared" si="60"/>
        <v>1668.0000000000009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f t="shared" si="61"/>
        <v>5</v>
      </c>
      <c r="GI41">
        <f t="shared" si="62"/>
        <v>2.5</v>
      </c>
      <c r="GJ41">
        <f t="shared" si="63"/>
        <v>0</v>
      </c>
      <c r="GK41">
        <f t="shared" si="64"/>
        <v>2.5</v>
      </c>
      <c r="GL41">
        <f t="shared" si="65"/>
        <v>5</v>
      </c>
      <c r="GM41">
        <f t="shared" si="66"/>
        <v>2.5</v>
      </c>
      <c r="GN41">
        <f t="shared" si="67"/>
        <v>2.5</v>
      </c>
      <c r="GO41">
        <f t="shared" si="68"/>
        <v>0</v>
      </c>
      <c r="GP41">
        <f t="shared" si="69"/>
        <v>0</v>
      </c>
      <c r="GR41">
        <f t="shared" si="70"/>
        <v>9544.6000000000058</v>
      </c>
      <c r="GS41">
        <f t="shared" si="75"/>
        <v>168.00000000000182</v>
      </c>
    </row>
    <row r="42" spans="1:201" x14ac:dyDescent="0.15">
      <c r="A42" s="26">
        <v>38</v>
      </c>
      <c r="B42" s="26">
        <f t="shared" si="2"/>
        <v>0</v>
      </c>
      <c r="C42" s="26">
        <f>ROUND(IF($AG42="战士",VLOOKUP($AH42,$DV:$ER,DX$1,FALSE),IF($AG42="幻术师",VLOOKUP($AH42,$EU:$FQ,EW$1,FALSE),IF($AG42="刺客",VLOOKUP($AH42,$FU:$GQ,FW$1,FALSE),"无该职业")))/VLOOKUP(AF42,角色间职业划分!P:AP,20,FALSE),0)</f>
        <v>37</v>
      </c>
      <c r="D42" s="26">
        <f t="shared" si="3"/>
        <v>0</v>
      </c>
      <c r="E42" s="26">
        <f>ROUND(IF($AG42="战士",VLOOKUP($AH42,$DV:$ER,DZ$1,FALSE),IF($AG42="幻术师",VLOOKUP($AH42,$EU:$FQ,EY$1,FALSE),IF($AG42="刺客",VLOOKUP($AH42,$FU:$GQ,FY$1,FALSE),"无该职业")))*VLOOKUP($AF42,角色间职业划分!$P:$AP,26,FALSE)*VLOOKUP($AF42,角色间职业划分!$P:$AP,13,FALSE)/角色间职业划分!$AB$9,0)</f>
        <v>548</v>
      </c>
      <c r="F42" s="26">
        <f>ROUND(IF($AG42="战士",VLOOKUP($AH42,$DV:$ER,EA$1,FALSE),IF($AG42="幻术师",VLOOKUP($AH42,$EU:$FQ,EZ$1,FALSE),IF($AG42="刺客",VLOOKUP($AH42,$FU:$GQ,FZ$1,FALSE),"无该职业")))*VLOOKUP($AF42,角色间职业划分!$P:$AP,8,FALSE)/角色间职业划分!$W$9,0)</f>
        <v>7956</v>
      </c>
      <c r="G42" s="26">
        <f>ROUND(IF($AG42="战士",VLOOKUP($AH42,$DV:$ER,EB$1,FALSE),IF($AG42="幻术师",VLOOKUP($AH42,$EU:$FQ,FA$1,FALSE),IF($AG42="刺客",VLOOKUP($AH42,$FU:$GQ,GA$1,FALSE),"无该职业")))*VLOOKUP($AF42,角色间职业划分!$P:$AP,13,FALSE)/角色间职业划分!$AB$9,0)</f>
        <v>1475</v>
      </c>
      <c r="H42" s="26">
        <f t="shared" si="4"/>
        <v>0</v>
      </c>
      <c r="I42" s="26">
        <f t="shared" si="5"/>
        <v>0</v>
      </c>
      <c r="J42" s="26">
        <f t="shared" si="6"/>
        <v>0</v>
      </c>
      <c r="K42" s="26">
        <f t="shared" si="7"/>
        <v>0</v>
      </c>
      <c r="L42" s="26">
        <f t="shared" si="8"/>
        <v>0</v>
      </c>
      <c r="M42" s="26">
        <f t="shared" si="9"/>
        <v>0</v>
      </c>
      <c r="N42" s="26">
        <f t="shared" si="10"/>
        <v>2.5</v>
      </c>
      <c r="O42" s="26">
        <f t="shared" si="11"/>
        <v>7.5</v>
      </c>
      <c r="P42" s="26">
        <f t="shared" si="12"/>
        <v>5</v>
      </c>
      <c r="Q42" s="26">
        <f t="shared" si="13"/>
        <v>2.5</v>
      </c>
      <c r="R42" s="26">
        <f t="shared" si="14"/>
        <v>0</v>
      </c>
      <c r="S42" s="26">
        <f t="shared" si="15"/>
        <v>2.5</v>
      </c>
      <c r="T42" s="26">
        <f t="shared" si="16"/>
        <v>2.5</v>
      </c>
      <c r="U42" s="26">
        <f t="shared" si="17"/>
        <v>0</v>
      </c>
      <c r="V42" s="26">
        <f t="shared" si="18"/>
        <v>0</v>
      </c>
      <c r="W42" s="26">
        <f>VLOOKUP(AF42,角色间职业划分!L:M,2,FALSE)</f>
        <v>1</v>
      </c>
      <c r="X42" s="26">
        <f t="shared" si="19"/>
        <v>37</v>
      </c>
      <c r="Y42" s="26">
        <v>0</v>
      </c>
      <c r="Z42" s="26">
        <v>0</v>
      </c>
      <c r="AA42" s="26">
        <v>0</v>
      </c>
      <c r="AB42" s="26">
        <f t="shared" si="20"/>
        <v>10</v>
      </c>
      <c r="AC42" s="1">
        <f t="shared" si="1"/>
        <v>918</v>
      </c>
      <c r="AD42" s="51"/>
      <c r="AE42" s="1"/>
      <c r="AF42">
        <f t="shared" si="21"/>
        <v>1</v>
      </c>
      <c r="AG42" s="26" t="str">
        <f>VLOOKUP(AF42,角色间职业划分!P:R,3,FALSE)</f>
        <v>战士</v>
      </c>
      <c r="AH42" s="26">
        <f t="shared" si="22"/>
        <v>37</v>
      </c>
      <c r="AK42" s="1"/>
      <c r="AL42" s="26"/>
      <c r="AO42" s="45">
        <v>1</v>
      </c>
      <c r="AP42">
        <v>34</v>
      </c>
      <c r="AQ42">
        <f t="shared" si="71"/>
        <v>65</v>
      </c>
      <c r="AR42">
        <f>_xlfn.IFNA(VLOOKUP(AQ42,角色属性总表!BO:BQ,2,FALSE),0)</f>
        <v>1710.0000000000009</v>
      </c>
      <c r="AS42">
        <f>_xlfn.IFNA(VLOOKUP(AQ42,角色属性总表!BO:BQ,3,FALSE),0)</f>
        <v>6384.0000000000036</v>
      </c>
      <c r="AT42">
        <f>_xlfn.IFNA(VLOOKUP(AQ42,角色属性总表!Y:AE,6,FALSE),0)</f>
        <v>349.6</v>
      </c>
      <c r="AU42" s="26">
        <v>10</v>
      </c>
      <c r="AW42">
        <v>34</v>
      </c>
      <c r="AX42">
        <v>0</v>
      </c>
      <c r="AY42">
        <v>5</v>
      </c>
      <c r="AZ42">
        <v>0</v>
      </c>
      <c r="BA42">
        <v>3</v>
      </c>
      <c r="BB42">
        <v>9</v>
      </c>
      <c r="BC42">
        <v>8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1</v>
      </c>
      <c r="BK42">
        <v>3</v>
      </c>
      <c r="BL42">
        <v>2</v>
      </c>
      <c r="BM42">
        <v>1</v>
      </c>
      <c r="BN42">
        <v>0</v>
      </c>
      <c r="BO42">
        <v>1</v>
      </c>
      <c r="BP42">
        <v>1</v>
      </c>
      <c r="BQ42">
        <v>0</v>
      </c>
      <c r="BR42">
        <v>0</v>
      </c>
      <c r="BT42">
        <f t="shared" si="26"/>
        <v>34</v>
      </c>
      <c r="BV42">
        <v>34</v>
      </c>
      <c r="BW42">
        <v>0</v>
      </c>
      <c r="BX42">
        <v>5</v>
      </c>
      <c r="BY42">
        <v>0</v>
      </c>
      <c r="BZ42">
        <v>3</v>
      </c>
      <c r="CA42">
        <v>8</v>
      </c>
      <c r="CB42">
        <v>9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3</v>
      </c>
      <c r="CJ42">
        <v>1</v>
      </c>
      <c r="CK42">
        <v>0</v>
      </c>
      <c r="CL42">
        <v>1</v>
      </c>
      <c r="CM42">
        <v>2</v>
      </c>
      <c r="CN42">
        <v>1</v>
      </c>
      <c r="CO42">
        <v>1</v>
      </c>
      <c r="CP42">
        <v>0</v>
      </c>
      <c r="CQ42">
        <v>0</v>
      </c>
      <c r="CS42">
        <f t="shared" si="27"/>
        <v>34</v>
      </c>
      <c r="CT42">
        <f t="shared" si="72"/>
        <v>1</v>
      </c>
      <c r="CV42">
        <v>34</v>
      </c>
      <c r="CW42">
        <v>0</v>
      </c>
      <c r="CX42">
        <v>5</v>
      </c>
      <c r="CY42">
        <v>0</v>
      </c>
      <c r="CZ42">
        <v>3</v>
      </c>
      <c r="DA42">
        <v>8</v>
      </c>
      <c r="DB42">
        <v>9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2</v>
      </c>
      <c r="DJ42">
        <v>1</v>
      </c>
      <c r="DK42">
        <v>0</v>
      </c>
      <c r="DL42">
        <v>1</v>
      </c>
      <c r="DM42">
        <v>3</v>
      </c>
      <c r="DN42">
        <v>1</v>
      </c>
      <c r="DO42">
        <v>1</v>
      </c>
      <c r="DP42">
        <v>0</v>
      </c>
      <c r="DQ42">
        <v>0</v>
      </c>
      <c r="DS42">
        <f t="shared" si="28"/>
        <v>34</v>
      </c>
      <c r="DT42">
        <f t="shared" si="73"/>
        <v>1</v>
      </c>
      <c r="DV42">
        <v>34</v>
      </c>
      <c r="DW42">
        <v>0</v>
      </c>
      <c r="DX42">
        <f t="shared" si="29"/>
        <v>317</v>
      </c>
      <c r="DY42">
        <v>0</v>
      </c>
      <c r="DZ42">
        <f t="shared" si="30"/>
        <v>1626.0000000000009</v>
      </c>
      <c r="EA42">
        <f t="shared" si="31"/>
        <v>6227.2000000000035</v>
      </c>
      <c r="EB42">
        <f t="shared" si="32"/>
        <v>1584.0000000000007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f t="shared" si="33"/>
        <v>2.5</v>
      </c>
      <c r="EJ42">
        <f t="shared" si="34"/>
        <v>7.5</v>
      </c>
      <c r="EK42">
        <f t="shared" si="35"/>
        <v>5</v>
      </c>
      <c r="EL42">
        <f t="shared" si="36"/>
        <v>2.5</v>
      </c>
      <c r="EM42">
        <f t="shared" si="37"/>
        <v>0</v>
      </c>
      <c r="EN42">
        <f t="shared" si="38"/>
        <v>2.5</v>
      </c>
      <c r="EO42">
        <f t="shared" si="39"/>
        <v>2.5</v>
      </c>
      <c r="EP42">
        <f t="shared" si="40"/>
        <v>0</v>
      </c>
      <c r="EQ42">
        <f t="shared" si="41"/>
        <v>0</v>
      </c>
      <c r="ES42">
        <f t="shared" si="42"/>
        <v>9776.7000000000044</v>
      </c>
      <c r="EU42">
        <v>34</v>
      </c>
      <c r="EV42">
        <v>0</v>
      </c>
      <c r="EW42">
        <f t="shared" si="43"/>
        <v>317</v>
      </c>
      <c r="EX42">
        <v>0</v>
      </c>
      <c r="EY42">
        <f t="shared" si="44"/>
        <v>1626.0000000000009</v>
      </c>
      <c r="EZ42">
        <f t="shared" si="45"/>
        <v>5913.6000000000031</v>
      </c>
      <c r="FA42">
        <f t="shared" si="46"/>
        <v>1668.0000000000009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f t="shared" si="47"/>
        <v>7.5</v>
      </c>
      <c r="FI42">
        <f t="shared" si="48"/>
        <v>2.5</v>
      </c>
      <c r="FJ42">
        <f t="shared" si="49"/>
        <v>0</v>
      </c>
      <c r="FK42">
        <f t="shared" si="50"/>
        <v>2.5</v>
      </c>
      <c r="FL42">
        <f t="shared" si="51"/>
        <v>5</v>
      </c>
      <c r="FM42">
        <f t="shared" si="52"/>
        <v>2.5</v>
      </c>
      <c r="FN42">
        <f t="shared" si="53"/>
        <v>2.5</v>
      </c>
      <c r="FO42">
        <f t="shared" si="54"/>
        <v>0</v>
      </c>
      <c r="FP42">
        <f t="shared" si="55"/>
        <v>0</v>
      </c>
      <c r="FR42">
        <f t="shared" si="56"/>
        <v>9547.1000000000058</v>
      </c>
      <c r="FS42">
        <f t="shared" si="74"/>
        <v>2.5</v>
      </c>
      <c r="FU42">
        <v>34</v>
      </c>
      <c r="FV42">
        <v>0</v>
      </c>
      <c r="FW42">
        <f t="shared" si="57"/>
        <v>317</v>
      </c>
      <c r="FX42">
        <v>0</v>
      </c>
      <c r="FY42">
        <f t="shared" si="58"/>
        <v>1626.0000000000009</v>
      </c>
      <c r="FZ42">
        <f t="shared" si="59"/>
        <v>5913.6000000000031</v>
      </c>
      <c r="GA42">
        <f t="shared" si="60"/>
        <v>1668.0000000000009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f t="shared" si="61"/>
        <v>5</v>
      </c>
      <c r="GI42">
        <f t="shared" si="62"/>
        <v>2.5</v>
      </c>
      <c r="GJ42">
        <f t="shared" si="63"/>
        <v>0</v>
      </c>
      <c r="GK42">
        <f t="shared" si="64"/>
        <v>2.5</v>
      </c>
      <c r="GL42">
        <f t="shared" si="65"/>
        <v>7.5</v>
      </c>
      <c r="GM42">
        <f t="shared" si="66"/>
        <v>2.5</v>
      </c>
      <c r="GN42">
        <f t="shared" si="67"/>
        <v>2.5</v>
      </c>
      <c r="GO42">
        <f t="shared" si="68"/>
        <v>0</v>
      </c>
      <c r="GP42">
        <f t="shared" si="69"/>
        <v>0</v>
      </c>
      <c r="GR42">
        <f t="shared" si="70"/>
        <v>9547.1000000000058</v>
      </c>
      <c r="GS42">
        <f t="shared" si="75"/>
        <v>2.5</v>
      </c>
    </row>
    <row r="43" spans="1:201" x14ac:dyDescent="0.15">
      <c r="A43" s="26">
        <v>39</v>
      </c>
      <c r="B43" s="26">
        <f t="shared" si="2"/>
        <v>0</v>
      </c>
      <c r="C43" s="26">
        <f>ROUND(IF($AG43="战士",VLOOKUP($AH43,$DV:$ER,DX$1,FALSE),IF($AG43="幻术师",VLOOKUP($AH43,$EU:$FQ,EW$1,FALSE),IF($AG43="刺客",VLOOKUP($AH43,$FU:$GQ,FW$1,FALSE),"无该职业")))/VLOOKUP(AF43,角色间职业划分!P:AP,20,FALSE),0)</f>
        <v>37</v>
      </c>
      <c r="D43" s="26">
        <f t="shared" si="3"/>
        <v>0</v>
      </c>
      <c r="E43" s="26">
        <f>ROUND(IF($AG43="战士",VLOOKUP($AH43,$DV:$ER,DZ$1,FALSE),IF($AG43="幻术师",VLOOKUP($AH43,$EU:$FQ,EY$1,FALSE),IF($AG43="刺客",VLOOKUP($AH43,$FU:$GQ,FY$1,FALSE),"无该职业")))*VLOOKUP($AF43,角色间职业划分!$P:$AP,26,FALSE)*VLOOKUP($AF43,角色间职业划分!$P:$AP,13,FALSE)/角色间职业划分!$AB$9,0)</f>
        <v>548</v>
      </c>
      <c r="F43" s="26">
        <f>ROUND(IF($AG43="战士",VLOOKUP($AH43,$DV:$ER,EA$1,FALSE),IF($AG43="幻术师",VLOOKUP($AH43,$EU:$FQ,EZ$1,FALSE),IF($AG43="刺客",VLOOKUP($AH43,$FU:$GQ,FZ$1,FALSE),"无该职业")))*VLOOKUP($AF43,角色间职业划分!$P:$AP,8,FALSE)/角色间职业划分!$W$9,0)</f>
        <v>7956</v>
      </c>
      <c r="G43" s="26">
        <f>ROUND(IF($AG43="战士",VLOOKUP($AH43,$DV:$ER,EB$1,FALSE),IF($AG43="幻术师",VLOOKUP($AH43,$EU:$FQ,FA$1,FALSE),IF($AG43="刺客",VLOOKUP($AH43,$FU:$GQ,GA$1,FALSE),"无该职业")))*VLOOKUP($AF43,角色间职业划分!$P:$AP,13,FALSE)/角色间职业划分!$AB$9,0)</f>
        <v>1475</v>
      </c>
      <c r="H43" s="26">
        <f t="shared" si="4"/>
        <v>0</v>
      </c>
      <c r="I43" s="26">
        <f t="shared" si="5"/>
        <v>0</v>
      </c>
      <c r="J43" s="26">
        <f t="shared" si="6"/>
        <v>0</v>
      </c>
      <c r="K43" s="26">
        <f t="shared" si="7"/>
        <v>0</v>
      </c>
      <c r="L43" s="26">
        <f t="shared" si="8"/>
        <v>0</v>
      </c>
      <c r="M43" s="26">
        <f t="shared" si="9"/>
        <v>0</v>
      </c>
      <c r="N43" s="26">
        <f t="shared" si="10"/>
        <v>2.5</v>
      </c>
      <c r="O43" s="26">
        <f t="shared" si="11"/>
        <v>7.5</v>
      </c>
      <c r="P43" s="26">
        <f t="shared" si="12"/>
        <v>7.5</v>
      </c>
      <c r="Q43" s="26">
        <f t="shared" si="13"/>
        <v>2.5</v>
      </c>
      <c r="R43" s="26">
        <f t="shared" si="14"/>
        <v>0</v>
      </c>
      <c r="S43" s="26">
        <f t="shared" si="15"/>
        <v>2.5</v>
      </c>
      <c r="T43" s="26">
        <f t="shared" si="16"/>
        <v>2.5</v>
      </c>
      <c r="U43" s="26">
        <f t="shared" si="17"/>
        <v>0</v>
      </c>
      <c r="V43" s="26">
        <f t="shared" si="18"/>
        <v>0</v>
      </c>
      <c r="W43" s="26">
        <f>VLOOKUP(AF43,角色间职业划分!L:M,2,FALSE)</f>
        <v>1</v>
      </c>
      <c r="X43" s="26">
        <f t="shared" si="19"/>
        <v>38</v>
      </c>
      <c r="Y43" s="26">
        <v>0</v>
      </c>
      <c r="Z43" s="26">
        <v>0</v>
      </c>
      <c r="AA43" s="26">
        <v>0</v>
      </c>
      <c r="AB43" s="26">
        <f t="shared" si="20"/>
        <v>10</v>
      </c>
      <c r="AC43" s="1">
        <f t="shared" si="1"/>
        <v>939</v>
      </c>
      <c r="AD43" s="51"/>
      <c r="AE43" s="1"/>
      <c r="AF43">
        <f t="shared" si="21"/>
        <v>1</v>
      </c>
      <c r="AG43" s="26" t="str">
        <f>VLOOKUP(AF43,角色间职业划分!P:R,3,FALSE)</f>
        <v>战士</v>
      </c>
      <c r="AH43" s="26">
        <f t="shared" si="22"/>
        <v>38</v>
      </c>
      <c r="AK43" s="1"/>
      <c r="AL43" s="26"/>
      <c r="AO43" s="45">
        <v>1</v>
      </c>
      <c r="AP43">
        <v>35</v>
      </c>
      <c r="AQ43">
        <f t="shared" si="71"/>
        <v>66</v>
      </c>
      <c r="AR43">
        <f>_xlfn.IFNA(VLOOKUP(AQ43,角色属性总表!BO:BQ,2,FALSE),0)</f>
        <v>1752.0000000000011</v>
      </c>
      <c r="AS43">
        <f>_xlfn.IFNA(VLOOKUP(AQ43,角色属性总表!BO:BQ,3,FALSE),0)</f>
        <v>6540.8000000000047</v>
      </c>
      <c r="AT43">
        <f>_xlfn.IFNA(VLOOKUP(AQ43,角色属性总表!Y:AE,6,FALSE),0)</f>
        <v>358</v>
      </c>
      <c r="AU43" s="26">
        <v>10</v>
      </c>
      <c r="AW43">
        <v>35</v>
      </c>
      <c r="AX43">
        <v>0</v>
      </c>
      <c r="AY43">
        <v>5</v>
      </c>
      <c r="AZ43">
        <v>0</v>
      </c>
      <c r="BA43">
        <v>3</v>
      </c>
      <c r="BB43">
        <v>9</v>
      </c>
      <c r="BC43">
        <v>9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1</v>
      </c>
      <c r="BK43">
        <v>3</v>
      </c>
      <c r="BL43">
        <v>2</v>
      </c>
      <c r="BM43">
        <v>1</v>
      </c>
      <c r="BN43">
        <v>0</v>
      </c>
      <c r="BO43">
        <v>1</v>
      </c>
      <c r="BP43">
        <v>1</v>
      </c>
      <c r="BQ43">
        <v>0</v>
      </c>
      <c r="BR43">
        <v>0</v>
      </c>
      <c r="BT43">
        <f t="shared" si="26"/>
        <v>35</v>
      </c>
      <c r="BV43">
        <v>35</v>
      </c>
      <c r="BW43">
        <v>0</v>
      </c>
      <c r="BX43">
        <v>5</v>
      </c>
      <c r="BY43">
        <v>0</v>
      </c>
      <c r="BZ43">
        <v>3</v>
      </c>
      <c r="CA43">
        <v>9</v>
      </c>
      <c r="CB43">
        <v>9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3</v>
      </c>
      <c r="CJ43">
        <v>1</v>
      </c>
      <c r="CK43">
        <v>0</v>
      </c>
      <c r="CL43">
        <v>1</v>
      </c>
      <c r="CM43">
        <v>2</v>
      </c>
      <c r="CN43">
        <v>1</v>
      </c>
      <c r="CO43">
        <v>1</v>
      </c>
      <c r="CP43">
        <v>0</v>
      </c>
      <c r="CQ43">
        <v>0</v>
      </c>
      <c r="CS43">
        <f t="shared" si="27"/>
        <v>35</v>
      </c>
      <c r="CT43">
        <f t="shared" si="72"/>
        <v>1</v>
      </c>
      <c r="CV43">
        <v>35</v>
      </c>
      <c r="CW43">
        <v>0</v>
      </c>
      <c r="CX43">
        <v>5</v>
      </c>
      <c r="CY43">
        <v>0</v>
      </c>
      <c r="CZ43">
        <v>3</v>
      </c>
      <c r="DA43">
        <v>9</v>
      </c>
      <c r="DB43">
        <v>9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2</v>
      </c>
      <c r="DJ43">
        <v>1</v>
      </c>
      <c r="DK43">
        <v>0</v>
      </c>
      <c r="DL43">
        <v>1</v>
      </c>
      <c r="DM43">
        <v>3</v>
      </c>
      <c r="DN43">
        <v>1</v>
      </c>
      <c r="DO43">
        <v>1</v>
      </c>
      <c r="DP43">
        <v>0</v>
      </c>
      <c r="DQ43">
        <v>0</v>
      </c>
      <c r="DS43">
        <f t="shared" si="28"/>
        <v>35</v>
      </c>
      <c r="DT43">
        <f t="shared" si="73"/>
        <v>1</v>
      </c>
      <c r="DV43">
        <v>35</v>
      </c>
      <c r="DW43">
        <v>0</v>
      </c>
      <c r="DX43">
        <f t="shared" si="29"/>
        <v>317</v>
      </c>
      <c r="DY43">
        <v>0</v>
      </c>
      <c r="DZ43">
        <f t="shared" si="30"/>
        <v>1626.0000000000009</v>
      </c>
      <c r="EA43">
        <f t="shared" si="31"/>
        <v>6227.2000000000035</v>
      </c>
      <c r="EB43">
        <f t="shared" si="32"/>
        <v>1752.0000000000011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f t="shared" si="33"/>
        <v>2.5</v>
      </c>
      <c r="EJ43">
        <f t="shared" si="34"/>
        <v>7.5</v>
      </c>
      <c r="EK43">
        <f t="shared" si="35"/>
        <v>5</v>
      </c>
      <c r="EL43">
        <f t="shared" si="36"/>
        <v>2.5</v>
      </c>
      <c r="EM43">
        <f t="shared" si="37"/>
        <v>0</v>
      </c>
      <c r="EN43">
        <f t="shared" si="38"/>
        <v>2.5</v>
      </c>
      <c r="EO43">
        <f t="shared" si="39"/>
        <v>2.5</v>
      </c>
      <c r="EP43">
        <f t="shared" si="40"/>
        <v>0</v>
      </c>
      <c r="EQ43">
        <f t="shared" si="41"/>
        <v>0</v>
      </c>
      <c r="ES43">
        <f t="shared" si="42"/>
        <v>9944.7000000000062</v>
      </c>
      <c r="EU43">
        <v>35</v>
      </c>
      <c r="EV43">
        <v>0</v>
      </c>
      <c r="EW43">
        <f t="shared" si="43"/>
        <v>317</v>
      </c>
      <c r="EX43">
        <v>0</v>
      </c>
      <c r="EY43">
        <f t="shared" si="44"/>
        <v>1626.0000000000009</v>
      </c>
      <c r="EZ43">
        <f t="shared" si="45"/>
        <v>6540.8000000000047</v>
      </c>
      <c r="FA43">
        <f t="shared" si="46"/>
        <v>1668.0000000000009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f t="shared" si="47"/>
        <v>7.5</v>
      </c>
      <c r="FI43">
        <f t="shared" si="48"/>
        <v>2.5</v>
      </c>
      <c r="FJ43">
        <f t="shared" si="49"/>
        <v>0</v>
      </c>
      <c r="FK43">
        <f t="shared" si="50"/>
        <v>2.5</v>
      </c>
      <c r="FL43">
        <f t="shared" si="51"/>
        <v>5</v>
      </c>
      <c r="FM43">
        <f t="shared" si="52"/>
        <v>2.5</v>
      </c>
      <c r="FN43">
        <f t="shared" si="53"/>
        <v>2.5</v>
      </c>
      <c r="FO43">
        <f t="shared" si="54"/>
        <v>0</v>
      </c>
      <c r="FP43">
        <f t="shared" si="55"/>
        <v>0</v>
      </c>
      <c r="FR43">
        <f t="shared" si="56"/>
        <v>10174.300000000007</v>
      </c>
      <c r="FS43">
        <f t="shared" si="74"/>
        <v>627.20000000000073</v>
      </c>
      <c r="FU43">
        <v>35</v>
      </c>
      <c r="FV43">
        <v>0</v>
      </c>
      <c r="FW43">
        <f t="shared" si="57"/>
        <v>317</v>
      </c>
      <c r="FX43">
        <v>0</v>
      </c>
      <c r="FY43">
        <f t="shared" si="58"/>
        <v>1626.0000000000009</v>
      </c>
      <c r="FZ43">
        <f t="shared" si="59"/>
        <v>6540.8000000000047</v>
      </c>
      <c r="GA43">
        <f t="shared" si="60"/>
        <v>1668.0000000000009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f t="shared" si="61"/>
        <v>5</v>
      </c>
      <c r="GI43">
        <f t="shared" si="62"/>
        <v>2.5</v>
      </c>
      <c r="GJ43">
        <f t="shared" si="63"/>
        <v>0</v>
      </c>
      <c r="GK43">
        <f t="shared" si="64"/>
        <v>2.5</v>
      </c>
      <c r="GL43">
        <f t="shared" si="65"/>
        <v>7.5</v>
      </c>
      <c r="GM43">
        <f t="shared" si="66"/>
        <v>2.5</v>
      </c>
      <c r="GN43">
        <f t="shared" si="67"/>
        <v>2.5</v>
      </c>
      <c r="GO43">
        <f t="shared" si="68"/>
        <v>0</v>
      </c>
      <c r="GP43">
        <f t="shared" si="69"/>
        <v>0</v>
      </c>
      <c r="GR43">
        <f t="shared" si="70"/>
        <v>10174.300000000007</v>
      </c>
      <c r="GS43">
        <f t="shared" si="75"/>
        <v>627.20000000000073</v>
      </c>
    </row>
    <row r="44" spans="1:201" x14ac:dyDescent="0.15">
      <c r="A44" s="26">
        <v>40</v>
      </c>
      <c r="B44" s="26">
        <f t="shared" si="2"/>
        <v>0</v>
      </c>
      <c r="C44" s="26">
        <f>ROUND(IF($AG44="战士",VLOOKUP($AH44,$DV:$ER,DX$1,FALSE),IF($AG44="幻术师",VLOOKUP($AH44,$EU:$FQ,EW$1,FALSE),IF($AG44="刺客",VLOOKUP($AH44,$FU:$GQ,FW$1,FALSE),"无该职业")))/VLOOKUP(AF44,角色间职业划分!P:AP,20,FALSE),0)</f>
        <v>37</v>
      </c>
      <c r="D44" s="26">
        <f t="shared" si="3"/>
        <v>0</v>
      </c>
      <c r="E44" s="26">
        <f>ROUND(IF($AG44="战士",VLOOKUP($AH44,$DV:$ER,DZ$1,FALSE),IF($AG44="幻术师",VLOOKUP($AH44,$EU:$FQ,EY$1,FALSE),IF($AG44="刺客",VLOOKUP($AH44,$FU:$GQ,FY$1,FALSE),"无该职业")))*VLOOKUP($AF44,角色间职业划分!$P:$AP,26,FALSE)*VLOOKUP($AF44,角色间职业划分!$P:$AP,13,FALSE)/角色间职业划分!$AB$9,0)</f>
        <v>548</v>
      </c>
      <c r="F44" s="26">
        <f>ROUND(IF($AG44="战士",VLOOKUP($AH44,$DV:$ER,EA$1,FALSE),IF($AG44="幻术师",VLOOKUP($AH44,$EU:$FQ,EZ$1,FALSE),IF($AG44="刺客",VLOOKUP($AH44,$FU:$GQ,FZ$1,FALSE),"无该职业")))*VLOOKUP($AF44,角色间职业划分!$P:$AP,8,FALSE)/角色间职业划分!$W$9,0)</f>
        <v>7956</v>
      </c>
      <c r="G44" s="26">
        <f>ROUND(IF($AG44="战士",VLOOKUP($AH44,$DV:$ER,EB$1,FALSE),IF($AG44="幻术师",VLOOKUP($AH44,$EU:$FQ,FA$1,FALSE),IF($AG44="刺客",VLOOKUP($AH44,$FU:$GQ,GA$1,FALSE),"无该职业")))*VLOOKUP($AF44,角色间职业划分!$P:$AP,13,FALSE)/角色间职业划分!$AB$9,0)</f>
        <v>1617</v>
      </c>
      <c r="H44" s="26">
        <f t="shared" si="4"/>
        <v>0</v>
      </c>
      <c r="I44" s="26">
        <f t="shared" si="5"/>
        <v>0</v>
      </c>
      <c r="J44" s="26">
        <f t="shared" si="6"/>
        <v>0</v>
      </c>
      <c r="K44" s="26">
        <f t="shared" si="7"/>
        <v>0</v>
      </c>
      <c r="L44" s="26">
        <f t="shared" si="8"/>
        <v>0</v>
      </c>
      <c r="M44" s="26">
        <f t="shared" si="9"/>
        <v>0</v>
      </c>
      <c r="N44" s="26">
        <f t="shared" si="10"/>
        <v>2.5</v>
      </c>
      <c r="O44" s="26">
        <f t="shared" si="11"/>
        <v>7.5</v>
      </c>
      <c r="P44" s="26">
        <f t="shared" si="12"/>
        <v>7.5</v>
      </c>
      <c r="Q44" s="26">
        <f t="shared" si="13"/>
        <v>2.5</v>
      </c>
      <c r="R44" s="26">
        <f t="shared" si="14"/>
        <v>0</v>
      </c>
      <c r="S44" s="26">
        <f t="shared" si="15"/>
        <v>2.5</v>
      </c>
      <c r="T44" s="26">
        <f t="shared" si="16"/>
        <v>2.5</v>
      </c>
      <c r="U44" s="26">
        <f t="shared" si="17"/>
        <v>0</v>
      </c>
      <c r="V44" s="26">
        <f t="shared" si="18"/>
        <v>0</v>
      </c>
      <c r="W44" s="26">
        <f>VLOOKUP(AF44,角色间职业划分!L:M,2,FALSE)</f>
        <v>1</v>
      </c>
      <c r="X44" s="26">
        <f t="shared" si="19"/>
        <v>39</v>
      </c>
      <c r="Y44" s="26">
        <v>0</v>
      </c>
      <c r="Z44" s="26">
        <v>0</v>
      </c>
      <c r="AA44" s="26">
        <v>0</v>
      </c>
      <c r="AB44" s="26">
        <f t="shared" si="20"/>
        <v>10</v>
      </c>
      <c r="AC44" s="1">
        <f t="shared" si="1"/>
        <v>960</v>
      </c>
      <c r="AD44" s="51"/>
      <c r="AE44" s="1"/>
      <c r="AF44">
        <f t="shared" si="21"/>
        <v>1</v>
      </c>
      <c r="AG44" s="26" t="str">
        <f>VLOOKUP(AF44,角色间职业划分!P:R,3,FALSE)</f>
        <v>战士</v>
      </c>
      <c r="AH44" s="26">
        <f t="shared" si="22"/>
        <v>39</v>
      </c>
      <c r="AK44" s="1"/>
      <c r="AL44" s="26"/>
      <c r="AO44" s="45">
        <v>1</v>
      </c>
      <c r="AP44">
        <v>36</v>
      </c>
      <c r="AQ44">
        <f t="shared" si="71"/>
        <v>67</v>
      </c>
      <c r="AR44">
        <f>_xlfn.IFNA(VLOOKUP(AQ44,角色属性总表!BO:BQ,2,FALSE),0)</f>
        <v>1794.0000000000011</v>
      </c>
      <c r="AS44">
        <f>_xlfn.IFNA(VLOOKUP(AQ44,角色属性总表!BO:BQ,3,FALSE),0)</f>
        <v>6697.600000000004</v>
      </c>
      <c r="AT44">
        <f>_xlfn.IFNA(VLOOKUP(AQ44,角色属性总表!Y:AE,6,FALSE),0)</f>
        <v>366.5</v>
      </c>
      <c r="AU44" s="26">
        <v>10</v>
      </c>
      <c r="AW44">
        <v>36</v>
      </c>
      <c r="AX44">
        <v>0</v>
      </c>
      <c r="AY44">
        <v>6</v>
      </c>
      <c r="AZ44">
        <v>0</v>
      </c>
      <c r="BA44">
        <v>3</v>
      </c>
      <c r="BB44">
        <v>9</v>
      </c>
      <c r="BC44">
        <v>9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1</v>
      </c>
      <c r="BK44">
        <v>3</v>
      </c>
      <c r="BL44">
        <v>2</v>
      </c>
      <c r="BM44">
        <v>1</v>
      </c>
      <c r="BN44">
        <v>0</v>
      </c>
      <c r="BO44">
        <v>1</v>
      </c>
      <c r="BP44">
        <v>1</v>
      </c>
      <c r="BQ44">
        <v>0</v>
      </c>
      <c r="BR44">
        <v>0</v>
      </c>
      <c r="BT44">
        <f t="shared" si="26"/>
        <v>36</v>
      </c>
      <c r="BV44">
        <v>36</v>
      </c>
      <c r="BW44">
        <v>0</v>
      </c>
      <c r="BX44">
        <v>6</v>
      </c>
      <c r="BY44">
        <v>0</v>
      </c>
      <c r="BZ44">
        <v>3</v>
      </c>
      <c r="CA44">
        <v>9</v>
      </c>
      <c r="CB44">
        <v>9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3</v>
      </c>
      <c r="CJ44">
        <v>1</v>
      </c>
      <c r="CK44">
        <v>0</v>
      </c>
      <c r="CL44">
        <v>1</v>
      </c>
      <c r="CM44">
        <v>2</v>
      </c>
      <c r="CN44">
        <v>1</v>
      </c>
      <c r="CO44">
        <v>1</v>
      </c>
      <c r="CP44">
        <v>0</v>
      </c>
      <c r="CQ44">
        <v>0</v>
      </c>
      <c r="CS44">
        <f t="shared" si="27"/>
        <v>36</v>
      </c>
      <c r="CT44">
        <f t="shared" si="72"/>
        <v>1</v>
      </c>
      <c r="CV44">
        <v>36</v>
      </c>
      <c r="CW44">
        <v>0</v>
      </c>
      <c r="CX44">
        <v>6</v>
      </c>
      <c r="CY44">
        <v>0</v>
      </c>
      <c r="CZ44">
        <v>3</v>
      </c>
      <c r="DA44">
        <v>9</v>
      </c>
      <c r="DB44">
        <v>9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2</v>
      </c>
      <c r="DJ44">
        <v>1</v>
      </c>
      <c r="DK44">
        <v>0</v>
      </c>
      <c r="DL44">
        <v>1</v>
      </c>
      <c r="DM44">
        <v>3</v>
      </c>
      <c r="DN44">
        <v>1</v>
      </c>
      <c r="DO44">
        <v>1</v>
      </c>
      <c r="DP44">
        <v>0</v>
      </c>
      <c r="DQ44">
        <v>0</v>
      </c>
      <c r="DS44">
        <f t="shared" si="28"/>
        <v>36</v>
      </c>
      <c r="DT44">
        <f t="shared" si="73"/>
        <v>1</v>
      </c>
      <c r="DV44">
        <v>36</v>
      </c>
      <c r="DW44">
        <v>0</v>
      </c>
      <c r="DX44">
        <f t="shared" si="29"/>
        <v>366.5</v>
      </c>
      <c r="DY44">
        <v>0</v>
      </c>
      <c r="DZ44">
        <f t="shared" si="30"/>
        <v>1626.0000000000009</v>
      </c>
      <c r="EA44">
        <f t="shared" si="31"/>
        <v>6227.2000000000035</v>
      </c>
      <c r="EB44">
        <f t="shared" si="32"/>
        <v>1752.0000000000011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f t="shared" si="33"/>
        <v>2.5</v>
      </c>
      <c r="EJ44">
        <f t="shared" si="34"/>
        <v>7.5</v>
      </c>
      <c r="EK44">
        <f t="shared" si="35"/>
        <v>5</v>
      </c>
      <c r="EL44">
        <f t="shared" si="36"/>
        <v>2.5</v>
      </c>
      <c r="EM44">
        <f t="shared" si="37"/>
        <v>0</v>
      </c>
      <c r="EN44">
        <f t="shared" si="38"/>
        <v>2.5</v>
      </c>
      <c r="EO44">
        <f t="shared" si="39"/>
        <v>2.5</v>
      </c>
      <c r="EP44">
        <f t="shared" si="40"/>
        <v>0</v>
      </c>
      <c r="EQ44">
        <f t="shared" si="41"/>
        <v>0</v>
      </c>
      <c r="ES44">
        <f t="shared" si="42"/>
        <v>9994.2000000000062</v>
      </c>
      <c r="EU44">
        <v>36</v>
      </c>
      <c r="EV44">
        <v>0</v>
      </c>
      <c r="EW44">
        <f t="shared" si="43"/>
        <v>366.5</v>
      </c>
      <c r="EX44">
        <v>0</v>
      </c>
      <c r="EY44">
        <f t="shared" si="44"/>
        <v>1626.0000000000009</v>
      </c>
      <c r="EZ44">
        <f t="shared" si="45"/>
        <v>6540.8000000000047</v>
      </c>
      <c r="FA44">
        <f t="shared" si="46"/>
        <v>1668.0000000000009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f t="shared" si="47"/>
        <v>7.5</v>
      </c>
      <c r="FI44">
        <f t="shared" si="48"/>
        <v>2.5</v>
      </c>
      <c r="FJ44">
        <f t="shared" si="49"/>
        <v>0</v>
      </c>
      <c r="FK44">
        <f t="shared" si="50"/>
        <v>2.5</v>
      </c>
      <c r="FL44">
        <f t="shared" si="51"/>
        <v>5</v>
      </c>
      <c r="FM44">
        <f t="shared" si="52"/>
        <v>2.5</v>
      </c>
      <c r="FN44">
        <f t="shared" si="53"/>
        <v>2.5</v>
      </c>
      <c r="FO44">
        <f t="shared" si="54"/>
        <v>0</v>
      </c>
      <c r="FP44">
        <f t="shared" si="55"/>
        <v>0</v>
      </c>
      <c r="FR44">
        <f t="shared" si="56"/>
        <v>10223.800000000007</v>
      </c>
      <c r="FS44">
        <f t="shared" si="74"/>
        <v>49.5</v>
      </c>
      <c r="FU44">
        <v>36</v>
      </c>
      <c r="FV44">
        <v>0</v>
      </c>
      <c r="FW44">
        <f t="shared" si="57"/>
        <v>366.5</v>
      </c>
      <c r="FX44">
        <v>0</v>
      </c>
      <c r="FY44">
        <f t="shared" si="58"/>
        <v>1626.0000000000009</v>
      </c>
      <c r="FZ44">
        <f t="shared" si="59"/>
        <v>6540.8000000000047</v>
      </c>
      <c r="GA44">
        <f t="shared" si="60"/>
        <v>1668.0000000000009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f t="shared" si="61"/>
        <v>5</v>
      </c>
      <c r="GI44">
        <f t="shared" si="62"/>
        <v>2.5</v>
      </c>
      <c r="GJ44">
        <f t="shared" si="63"/>
        <v>0</v>
      </c>
      <c r="GK44">
        <f t="shared" si="64"/>
        <v>2.5</v>
      </c>
      <c r="GL44">
        <f t="shared" si="65"/>
        <v>7.5</v>
      </c>
      <c r="GM44">
        <f t="shared" si="66"/>
        <v>2.5</v>
      </c>
      <c r="GN44">
        <f t="shared" si="67"/>
        <v>2.5</v>
      </c>
      <c r="GO44">
        <f t="shared" si="68"/>
        <v>0</v>
      </c>
      <c r="GP44">
        <f t="shared" si="69"/>
        <v>0</v>
      </c>
      <c r="GR44">
        <f t="shared" si="70"/>
        <v>10223.800000000007</v>
      </c>
      <c r="GS44">
        <f t="shared" si="75"/>
        <v>49.5</v>
      </c>
    </row>
    <row r="45" spans="1:201" x14ac:dyDescent="0.15">
      <c r="A45" s="26">
        <v>41</v>
      </c>
      <c r="B45" s="26">
        <f t="shared" si="2"/>
        <v>0</v>
      </c>
      <c r="C45" s="26">
        <f>ROUND(IF($AG45="战士",VLOOKUP($AH45,$DV:$ER,DX$1,FALSE),IF($AG45="幻术师",VLOOKUP($AH45,$EU:$FQ,EW$1,FALSE),IF($AG45="刺客",VLOOKUP($AH45,$FU:$GQ,FW$1,FALSE),"无该职业")))/VLOOKUP(AF45,角色间职业划分!P:AP,20,FALSE),0)</f>
        <v>37</v>
      </c>
      <c r="D45" s="26">
        <f t="shared" si="3"/>
        <v>0</v>
      </c>
      <c r="E45" s="26">
        <f>ROUND(IF($AG45="战士",VLOOKUP($AH45,$DV:$ER,DZ$1,FALSE),IF($AG45="幻术师",VLOOKUP($AH45,$EU:$FQ,EY$1,FALSE),IF($AG45="刺客",VLOOKUP($AH45,$FU:$GQ,FY$1,FALSE),"无该职业")))*VLOOKUP($AF45,角色间职业划分!$P:$AP,26,FALSE)*VLOOKUP($AF45,角色间职业划分!$P:$AP,13,FALSE)/角色间职业划分!$AB$9,0)</f>
        <v>548</v>
      </c>
      <c r="F45" s="26">
        <f>ROUND(IF($AG45="战士",VLOOKUP($AH45,$DV:$ER,EA$1,FALSE),IF($AG45="幻术师",VLOOKUP($AH45,$EU:$FQ,EZ$1,FALSE),IF($AG45="刺客",VLOOKUP($AH45,$FU:$GQ,FZ$1,FALSE),"无该职业")))*VLOOKUP($AF45,角色间职业划分!$P:$AP,8,FALSE)/角色间职业划分!$W$9,0)</f>
        <v>7956</v>
      </c>
      <c r="G45" s="26">
        <f>ROUND(IF($AG45="战士",VLOOKUP($AH45,$DV:$ER,EB$1,FALSE),IF($AG45="幻术师",VLOOKUP($AH45,$EU:$FQ,FA$1,FALSE),IF($AG45="刺客",VLOOKUP($AH45,$FU:$GQ,GA$1,FALSE),"无该职业")))*VLOOKUP($AF45,角色间职业划分!$P:$AP,13,FALSE)/角色间职业划分!$AB$9,0)</f>
        <v>1617</v>
      </c>
      <c r="H45" s="26">
        <f t="shared" si="4"/>
        <v>0</v>
      </c>
      <c r="I45" s="26">
        <f t="shared" si="5"/>
        <v>0</v>
      </c>
      <c r="J45" s="26">
        <f t="shared" si="6"/>
        <v>0</v>
      </c>
      <c r="K45" s="26">
        <f t="shared" si="7"/>
        <v>0</v>
      </c>
      <c r="L45" s="26">
        <f t="shared" si="8"/>
        <v>0</v>
      </c>
      <c r="M45" s="26">
        <f t="shared" si="9"/>
        <v>0</v>
      </c>
      <c r="N45" s="26">
        <f t="shared" si="10"/>
        <v>2.5</v>
      </c>
      <c r="O45" s="26">
        <f t="shared" si="11"/>
        <v>7.5</v>
      </c>
      <c r="P45" s="26">
        <f t="shared" si="12"/>
        <v>7.5</v>
      </c>
      <c r="Q45" s="26">
        <f t="shared" si="13"/>
        <v>5</v>
      </c>
      <c r="R45" s="26">
        <f t="shared" si="14"/>
        <v>0</v>
      </c>
      <c r="S45" s="26">
        <f t="shared" si="15"/>
        <v>2.5</v>
      </c>
      <c r="T45" s="26">
        <f t="shared" si="16"/>
        <v>2.5</v>
      </c>
      <c r="U45" s="26">
        <f t="shared" si="17"/>
        <v>0</v>
      </c>
      <c r="V45" s="26">
        <f t="shared" si="18"/>
        <v>0</v>
      </c>
      <c r="W45" s="26">
        <f>VLOOKUP(AF45,角色间职业划分!L:M,2,FALSE)</f>
        <v>1</v>
      </c>
      <c r="X45" s="26">
        <f t="shared" si="19"/>
        <v>40</v>
      </c>
      <c r="Y45" s="26">
        <v>0</v>
      </c>
      <c r="Z45" s="26">
        <v>0</v>
      </c>
      <c r="AA45" s="26">
        <v>0</v>
      </c>
      <c r="AB45" s="26">
        <f t="shared" si="20"/>
        <v>12.5</v>
      </c>
      <c r="AC45" s="1">
        <f t="shared" si="1"/>
        <v>1010</v>
      </c>
      <c r="AD45" s="51"/>
      <c r="AE45" s="1"/>
      <c r="AF45">
        <f t="shared" si="21"/>
        <v>1</v>
      </c>
      <c r="AG45" s="26" t="str">
        <f>VLOOKUP(AF45,角色间职业划分!P:R,3,FALSE)</f>
        <v>战士</v>
      </c>
      <c r="AH45" s="26">
        <f t="shared" si="22"/>
        <v>40</v>
      </c>
      <c r="AK45" s="1"/>
      <c r="AL45" s="26"/>
      <c r="AO45" s="45">
        <v>1</v>
      </c>
      <c r="AP45">
        <v>37</v>
      </c>
      <c r="AQ45">
        <f t="shared" si="71"/>
        <v>68</v>
      </c>
      <c r="AR45">
        <f>_xlfn.IFNA(VLOOKUP(AQ45,角色属性总表!BO:BQ,2,FALSE),0)</f>
        <v>1836.0000000000014</v>
      </c>
      <c r="AS45">
        <f>_xlfn.IFNA(VLOOKUP(AQ45,角色属性总表!BO:BQ,3,FALSE),0)</f>
        <v>6854.4000000000051</v>
      </c>
      <c r="AT45">
        <f>_xlfn.IFNA(VLOOKUP(AQ45,角色属性总表!Y:AE,6,FALSE),0)</f>
        <v>375.1</v>
      </c>
      <c r="AU45" s="26">
        <v>10</v>
      </c>
      <c r="AW45">
        <v>37</v>
      </c>
      <c r="AX45">
        <v>0</v>
      </c>
      <c r="AY45">
        <v>6</v>
      </c>
      <c r="AZ45">
        <v>0</v>
      </c>
      <c r="BA45">
        <v>3</v>
      </c>
      <c r="BB45">
        <v>10</v>
      </c>
      <c r="BC45">
        <v>9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1</v>
      </c>
      <c r="BK45">
        <v>3</v>
      </c>
      <c r="BL45">
        <v>2</v>
      </c>
      <c r="BM45">
        <v>1</v>
      </c>
      <c r="BN45">
        <v>0</v>
      </c>
      <c r="BO45">
        <v>1</v>
      </c>
      <c r="BP45">
        <v>1</v>
      </c>
      <c r="BQ45">
        <v>0</v>
      </c>
      <c r="BR45">
        <v>0</v>
      </c>
      <c r="BT45">
        <f t="shared" si="26"/>
        <v>37</v>
      </c>
      <c r="BV45">
        <v>37</v>
      </c>
      <c r="BW45">
        <v>0</v>
      </c>
      <c r="BX45">
        <v>6</v>
      </c>
      <c r="BY45">
        <v>0</v>
      </c>
      <c r="BZ45">
        <v>3</v>
      </c>
      <c r="CA45">
        <v>9</v>
      </c>
      <c r="CB45">
        <v>10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3</v>
      </c>
      <c r="CJ45">
        <v>1</v>
      </c>
      <c r="CK45">
        <v>0</v>
      </c>
      <c r="CL45">
        <v>1</v>
      </c>
      <c r="CM45">
        <v>2</v>
      </c>
      <c r="CN45">
        <v>1</v>
      </c>
      <c r="CO45">
        <v>1</v>
      </c>
      <c r="CP45">
        <v>0</v>
      </c>
      <c r="CQ45">
        <v>0</v>
      </c>
      <c r="CS45">
        <f t="shared" si="27"/>
        <v>37</v>
      </c>
      <c r="CT45">
        <f t="shared" si="72"/>
        <v>1</v>
      </c>
      <c r="CV45">
        <v>37</v>
      </c>
      <c r="CW45">
        <v>0</v>
      </c>
      <c r="CX45">
        <v>6</v>
      </c>
      <c r="CY45">
        <v>0</v>
      </c>
      <c r="CZ45">
        <v>3</v>
      </c>
      <c r="DA45">
        <v>9</v>
      </c>
      <c r="DB45">
        <v>10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2</v>
      </c>
      <c r="DJ45">
        <v>1</v>
      </c>
      <c r="DK45">
        <v>0</v>
      </c>
      <c r="DL45">
        <v>1</v>
      </c>
      <c r="DM45">
        <v>3</v>
      </c>
      <c r="DN45">
        <v>1</v>
      </c>
      <c r="DO45">
        <v>1</v>
      </c>
      <c r="DP45">
        <v>0</v>
      </c>
      <c r="DQ45">
        <v>0</v>
      </c>
      <c r="DS45">
        <f t="shared" si="28"/>
        <v>37</v>
      </c>
      <c r="DT45">
        <f t="shared" si="73"/>
        <v>1</v>
      </c>
      <c r="DV45">
        <v>37</v>
      </c>
      <c r="DW45">
        <v>0</v>
      </c>
      <c r="DX45">
        <f t="shared" si="29"/>
        <v>366.5</v>
      </c>
      <c r="DY45">
        <v>0</v>
      </c>
      <c r="DZ45">
        <f t="shared" si="30"/>
        <v>1626.0000000000009</v>
      </c>
      <c r="EA45">
        <f t="shared" si="31"/>
        <v>6854.4000000000051</v>
      </c>
      <c r="EB45">
        <f t="shared" si="32"/>
        <v>1752.0000000000011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f t="shared" si="33"/>
        <v>2.5</v>
      </c>
      <c r="EJ45">
        <f t="shared" si="34"/>
        <v>7.5</v>
      </c>
      <c r="EK45">
        <f t="shared" si="35"/>
        <v>5</v>
      </c>
      <c r="EL45">
        <f t="shared" si="36"/>
        <v>2.5</v>
      </c>
      <c r="EM45">
        <f t="shared" si="37"/>
        <v>0</v>
      </c>
      <c r="EN45">
        <f t="shared" si="38"/>
        <v>2.5</v>
      </c>
      <c r="EO45">
        <f t="shared" si="39"/>
        <v>2.5</v>
      </c>
      <c r="EP45">
        <f t="shared" si="40"/>
        <v>0</v>
      </c>
      <c r="EQ45">
        <f t="shared" si="41"/>
        <v>0</v>
      </c>
      <c r="ES45">
        <f t="shared" si="42"/>
        <v>10621.400000000007</v>
      </c>
      <c r="EU45">
        <v>37</v>
      </c>
      <c r="EV45">
        <v>0</v>
      </c>
      <c r="EW45">
        <f t="shared" si="43"/>
        <v>366.5</v>
      </c>
      <c r="EX45">
        <v>0</v>
      </c>
      <c r="EY45">
        <f t="shared" si="44"/>
        <v>1626.0000000000009</v>
      </c>
      <c r="EZ45">
        <f t="shared" si="45"/>
        <v>6540.8000000000047</v>
      </c>
      <c r="FA45">
        <f t="shared" si="46"/>
        <v>1836.0000000000014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f t="shared" si="47"/>
        <v>7.5</v>
      </c>
      <c r="FI45">
        <f t="shared" si="48"/>
        <v>2.5</v>
      </c>
      <c r="FJ45">
        <f t="shared" si="49"/>
        <v>0</v>
      </c>
      <c r="FK45">
        <f t="shared" si="50"/>
        <v>2.5</v>
      </c>
      <c r="FL45">
        <f t="shared" si="51"/>
        <v>5</v>
      </c>
      <c r="FM45">
        <f t="shared" si="52"/>
        <v>2.5</v>
      </c>
      <c r="FN45">
        <f t="shared" si="53"/>
        <v>2.5</v>
      </c>
      <c r="FO45">
        <f t="shared" si="54"/>
        <v>0</v>
      </c>
      <c r="FP45">
        <f t="shared" si="55"/>
        <v>0</v>
      </c>
      <c r="FR45">
        <f t="shared" si="56"/>
        <v>10391.800000000008</v>
      </c>
      <c r="FS45">
        <f t="shared" si="74"/>
        <v>168.00000000000182</v>
      </c>
      <c r="FU45">
        <v>37</v>
      </c>
      <c r="FV45">
        <v>0</v>
      </c>
      <c r="FW45">
        <f t="shared" si="57"/>
        <v>366.5</v>
      </c>
      <c r="FX45">
        <v>0</v>
      </c>
      <c r="FY45">
        <f t="shared" si="58"/>
        <v>1626.0000000000009</v>
      </c>
      <c r="FZ45">
        <f t="shared" si="59"/>
        <v>6540.8000000000047</v>
      </c>
      <c r="GA45">
        <f t="shared" si="60"/>
        <v>1836.0000000000014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f t="shared" si="61"/>
        <v>5</v>
      </c>
      <c r="GI45">
        <f t="shared" si="62"/>
        <v>2.5</v>
      </c>
      <c r="GJ45">
        <f t="shared" si="63"/>
        <v>0</v>
      </c>
      <c r="GK45">
        <f t="shared" si="64"/>
        <v>2.5</v>
      </c>
      <c r="GL45">
        <f t="shared" si="65"/>
        <v>7.5</v>
      </c>
      <c r="GM45">
        <f t="shared" si="66"/>
        <v>2.5</v>
      </c>
      <c r="GN45">
        <f t="shared" si="67"/>
        <v>2.5</v>
      </c>
      <c r="GO45">
        <f t="shared" si="68"/>
        <v>0</v>
      </c>
      <c r="GP45">
        <f t="shared" si="69"/>
        <v>0</v>
      </c>
      <c r="GR45">
        <f t="shared" si="70"/>
        <v>10391.800000000008</v>
      </c>
      <c r="GS45">
        <f t="shared" si="75"/>
        <v>168.00000000000182</v>
      </c>
    </row>
    <row r="46" spans="1:201" x14ac:dyDescent="0.15">
      <c r="A46" s="26">
        <v>42</v>
      </c>
      <c r="B46" s="26">
        <f t="shared" si="2"/>
        <v>0</v>
      </c>
      <c r="C46" s="26">
        <f>ROUND(IF($AG46="战士",VLOOKUP($AH46,$DV:$ER,DX$1,FALSE),IF($AG46="幻术师",VLOOKUP($AH46,$EU:$FQ,EW$1,FALSE),IF($AG46="刺客",VLOOKUP($AH46,$FU:$GQ,FW$1,FALSE),"无该职业")))/VLOOKUP(AF46,角色间职业划分!P:AP,20,FALSE),0)</f>
        <v>37</v>
      </c>
      <c r="D46" s="26">
        <f t="shared" si="3"/>
        <v>0</v>
      </c>
      <c r="E46" s="26">
        <f>ROUND(IF($AG46="战士",VLOOKUP($AH46,$DV:$ER,DZ$1,FALSE),IF($AG46="幻术师",VLOOKUP($AH46,$EU:$FQ,EY$1,FALSE),IF($AG46="刺客",VLOOKUP($AH46,$FU:$GQ,FY$1,FALSE),"无该职业")))*VLOOKUP($AF46,角色间职业划分!$P:$AP,26,FALSE)*VLOOKUP($AF46,角色间职业划分!$P:$AP,13,FALSE)/角色间职业划分!$AB$9,0)</f>
        <v>548</v>
      </c>
      <c r="F46" s="26">
        <f>ROUND(IF($AG46="战士",VLOOKUP($AH46,$DV:$ER,EA$1,FALSE),IF($AG46="幻术师",VLOOKUP($AH46,$EU:$FQ,EZ$1,FALSE),IF($AG46="刺客",VLOOKUP($AH46,$FU:$GQ,FZ$1,FALSE),"无该职业")))*VLOOKUP($AF46,角色间职业划分!$P:$AP,8,FALSE)/角色间职业划分!$W$9,0)</f>
        <v>9195</v>
      </c>
      <c r="G46" s="26">
        <f>ROUND(IF($AG46="战士",VLOOKUP($AH46,$DV:$ER,EB$1,FALSE),IF($AG46="幻术师",VLOOKUP($AH46,$EU:$FQ,FA$1,FALSE),IF($AG46="刺客",VLOOKUP($AH46,$FU:$GQ,GA$1,FALSE),"无该职业")))*VLOOKUP($AF46,角色间职业划分!$P:$AP,13,FALSE)/角色间职业划分!$AB$9,0)</f>
        <v>1617</v>
      </c>
      <c r="H46" s="26">
        <f t="shared" si="4"/>
        <v>0</v>
      </c>
      <c r="I46" s="26">
        <f t="shared" si="5"/>
        <v>0</v>
      </c>
      <c r="J46" s="26">
        <f t="shared" si="6"/>
        <v>0</v>
      </c>
      <c r="K46" s="26">
        <f t="shared" si="7"/>
        <v>0</v>
      </c>
      <c r="L46" s="26">
        <f t="shared" si="8"/>
        <v>0</v>
      </c>
      <c r="M46" s="26">
        <f t="shared" si="9"/>
        <v>0</v>
      </c>
      <c r="N46" s="26">
        <f t="shared" si="10"/>
        <v>2.5</v>
      </c>
      <c r="O46" s="26">
        <f t="shared" si="11"/>
        <v>7.5</v>
      </c>
      <c r="P46" s="26">
        <f t="shared" si="12"/>
        <v>7.5</v>
      </c>
      <c r="Q46" s="26">
        <f t="shared" si="13"/>
        <v>5</v>
      </c>
      <c r="R46" s="26">
        <f t="shared" si="14"/>
        <v>0</v>
      </c>
      <c r="S46" s="26">
        <f t="shared" si="15"/>
        <v>2.5</v>
      </c>
      <c r="T46" s="26">
        <f t="shared" si="16"/>
        <v>2.5</v>
      </c>
      <c r="U46" s="26">
        <f t="shared" si="17"/>
        <v>0</v>
      </c>
      <c r="V46" s="26">
        <f t="shared" si="18"/>
        <v>0</v>
      </c>
      <c r="W46" s="26">
        <f>VLOOKUP(AF46,角色间职业划分!L:M,2,FALSE)</f>
        <v>1</v>
      </c>
      <c r="X46" s="26">
        <f t="shared" si="19"/>
        <v>41</v>
      </c>
      <c r="Y46" s="26">
        <v>0</v>
      </c>
      <c r="Z46" s="26">
        <v>0</v>
      </c>
      <c r="AA46" s="26">
        <v>0</v>
      </c>
      <c r="AB46" s="26">
        <f t="shared" si="20"/>
        <v>12.5</v>
      </c>
      <c r="AC46" s="1">
        <f t="shared" si="1"/>
        <v>1061</v>
      </c>
      <c r="AD46" s="51"/>
      <c r="AE46" s="1"/>
      <c r="AF46">
        <f t="shared" si="21"/>
        <v>1</v>
      </c>
      <c r="AG46" s="26" t="str">
        <f>VLOOKUP(AF46,角色间职业划分!P:R,3,FALSE)</f>
        <v>战士</v>
      </c>
      <c r="AH46" s="26">
        <f t="shared" si="22"/>
        <v>41</v>
      </c>
      <c r="AK46" s="1"/>
      <c r="AL46" s="26"/>
      <c r="AO46" s="45">
        <v>1</v>
      </c>
      <c r="AP46">
        <v>38</v>
      </c>
      <c r="AQ46">
        <f t="shared" si="71"/>
        <v>69</v>
      </c>
      <c r="AR46">
        <f>_xlfn.IFNA(VLOOKUP(AQ46,角色属性总表!BO:BQ,2,FALSE),0)</f>
        <v>1878.0000000000011</v>
      </c>
      <c r="AS46">
        <f>_xlfn.IFNA(VLOOKUP(AQ46,角色属性总表!BO:BQ,3,FALSE),0)</f>
        <v>7011.2000000000044</v>
      </c>
      <c r="AT46">
        <f>_xlfn.IFNA(VLOOKUP(AQ46,角色属性总表!Y:AE,6,FALSE),0)</f>
        <v>383.8</v>
      </c>
      <c r="AU46" s="26">
        <v>10</v>
      </c>
      <c r="AW46">
        <v>38</v>
      </c>
      <c r="AX46">
        <v>0</v>
      </c>
      <c r="AY46">
        <v>6</v>
      </c>
      <c r="AZ46">
        <v>0</v>
      </c>
      <c r="BA46">
        <v>3</v>
      </c>
      <c r="BB46">
        <v>10</v>
      </c>
      <c r="BC46">
        <v>9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3</v>
      </c>
      <c r="BL46">
        <v>3</v>
      </c>
      <c r="BM46">
        <v>1</v>
      </c>
      <c r="BN46">
        <v>0</v>
      </c>
      <c r="BO46">
        <v>1</v>
      </c>
      <c r="BP46">
        <v>1</v>
      </c>
      <c r="BQ46">
        <v>0</v>
      </c>
      <c r="BR46">
        <v>0</v>
      </c>
      <c r="BT46">
        <f t="shared" si="26"/>
        <v>38</v>
      </c>
      <c r="BV46">
        <v>38</v>
      </c>
      <c r="BW46">
        <v>0</v>
      </c>
      <c r="BX46">
        <v>6</v>
      </c>
      <c r="BY46">
        <v>0</v>
      </c>
      <c r="BZ46">
        <v>3</v>
      </c>
      <c r="CA46">
        <v>9</v>
      </c>
      <c r="CB46">
        <v>10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3</v>
      </c>
      <c r="CJ46">
        <v>1</v>
      </c>
      <c r="CK46">
        <v>0</v>
      </c>
      <c r="CL46">
        <v>1</v>
      </c>
      <c r="CM46">
        <v>3</v>
      </c>
      <c r="CN46">
        <v>1</v>
      </c>
      <c r="CO46">
        <v>1</v>
      </c>
      <c r="CP46">
        <v>0</v>
      </c>
      <c r="CQ46">
        <v>0</v>
      </c>
      <c r="CS46">
        <f t="shared" si="27"/>
        <v>38</v>
      </c>
      <c r="CT46">
        <f t="shared" si="72"/>
        <v>1</v>
      </c>
      <c r="CV46">
        <v>38</v>
      </c>
      <c r="CW46">
        <v>0</v>
      </c>
      <c r="CX46">
        <v>6</v>
      </c>
      <c r="CY46">
        <v>0</v>
      </c>
      <c r="CZ46">
        <v>3</v>
      </c>
      <c r="DA46">
        <v>9</v>
      </c>
      <c r="DB46">
        <v>10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3</v>
      </c>
      <c r="DJ46">
        <v>1</v>
      </c>
      <c r="DK46">
        <v>0</v>
      </c>
      <c r="DL46">
        <v>1</v>
      </c>
      <c r="DM46">
        <v>3</v>
      </c>
      <c r="DN46">
        <v>1</v>
      </c>
      <c r="DO46">
        <v>1</v>
      </c>
      <c r="DP46">
        <v>0</v>
      </c>
      <c r="DQ46">
        <v>0</v>
      </c>
      <c r="DS46">
        <f t="shared" si="28"/>
        <v>38</v>
      </c>
      <c r="DT46">
        <f t="shared" si="73"/>
        <v>1</v>
      </c>
      <c r="DV46">
        <v>38</v>
      </c>
      <c r="DW46">
        <v>0</v>
      </c>
      <c r="DX46">
        <f t="shared" si="29"/>
        <v>366.5</v>
      </c>
      <c r="DY46">
        <v>0</v>
      </c>
      <c r="DZ46">
        <f t="shared" si="30"/>
        <v>1626.0000000000009</v>
      </c>
      <c r="EA46">
        <f t="shared" si="31"/>
        <v>6854.4000000000051</v>
      </c>
      <c r="EB46">
        <f t="shared" si="32"/>
        <v>1752.0000000000011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f t="shared" si="33"/>
        <v>2.5</v>
      </c>
      <c r="EJ46">
        <f t="shared" si="34"/>
        <v>7.5</v>
      </c>
      <c r="EK46">
        <f t="shared" si="35"/>
        <v>7.5</v>
      </c>
      <c r="EL46">
        <f t="shared" si="36"/>
        <v>2.5</v>
      </c>
      <c r="EM46">
        <f t="shared" si="37"/>
        <v>0</v>
      </c>
      <c r="EN46">
        <f t="shared" si="38"/>
        <v>2.5</v>
      </c>
      <c r="EO46">
        <f t="shared" si="39"/>
        <v>2.5</v>
      </c>
      <c r="EP46">
        <f t="shared" si="40"/>
        <v>0</v>
      </c>
      <c r="EQ46">
        <f t="shared" si="41"/>
        <v>0</v>
      </c>
      <c r="ES46">
        <f t="shared" si="42"/>
        <v>10623.900000000007</v>
      </c>
      <c r="EU46">
        <v>38</v>
      </c>
      <c r="EV46">
        <v>0</v>
      </c>
      <c r="EW46">
        <f t="shared" si="43"/>
        <v>366.5</v>
      </c>
      <c r="EX46">
        <v>0</v>
      </c>
      <c r="EY46">
        <f t="shared" si="44"/>
        <v>1626.0000000000009</v>
      </c>
      <c r="EZ46">
        <f t="shared" si="45"/>
        <v>6540.8000000000047</v>
      </c>
      <c r="FA46">
        <f t="shared" si="46"/>
        <v>1836.0000000000014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f t="shared" si="47"/>
        <v>7.5</v>
      </c>
      <c r="FI46">
        <f t="shared" si="48"/>
        <v>2.5</v>
      </c>
      <c r="FJ46">
        <f t="shared" si="49"/>
        <v>0</v>
      </c>
      <c r="FK46">
        <f t="shared" si="50"/>
        <v>2.5</v>
      </c>
      <c r="FL46">
        <f t="shared" si="51"/>
        <v>7.5</v>
      </c>
      <c r="FM46">
        <f t="shared" si="52"/>
        <v>2.5</v>
      </c>
      <c r="FN46">
        <f t="shared" si="53"/>
        <v>2.5</v>
      </c>
      <c r="FO46">
        <f t="shared" si="54"/>
        <v>0</v>
      </c>
      <c r="FP46">
        <f t="shared" si="55"/>
        <v>0</v>
      </c>
      <c r="FR46">
        <f t="shared" si="56"/>
        <v>10394.300000000008</v>
      </c>
      <c r="FS46">
        <f t="shared" si="74"/>
        <v>2.5</v>
      </c>
      <c r="FU46">
        <v>38</v>
      </c>
      <c r="FV46">
        <v>0</v>
      </c>
      <c r="FW46">
        <f t="shared" si="57"/>
        <v>366.5</v>
      </c>
      <c r="FX46">
        <v>0</v>
      </c>
      <c r="FY46">
        <f t="shared" si="58"/>
        <v>1626.0000000000009</v>
      </c>
      <c r="FZ46">
        <f t="shared" si="59"/>
        <v>6540.8000000000047</v>
      </c>
      <c r="GA46">
        <f t="shared" si="60"/>
        <v>1836.0000000000014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f t="shared" si="61"/>
        <v>7.5</v>
      </c>
      <c r="GI46">
        <f t="shared" si="62"/>
        <v>2.5</v>
      </c>
      <c r="GJ46">
        <f t="shared" si="63"/>
        <v>0</v>
      </c>
      <c r="GK46">
        <f t="shared" si="64"/>
        <v>2.5</v>
      </c>
      <c r="GL46">
        <f t="shared" si="65"/>
        <v>7.5</v>
      </c>
      <c r="GM46">
        <f t="shared" si="66"/>
        <v>2.5</v>
      </c>
      <c r="GN46">
        <f t="shared" si="67"/>
        <v>2.5</v>
      </c>
      <c r="GO46">
        <f t="shared" si="68"/>
        <v>0</v>
      </c>
      <c r="GP46">
        <f t="shared" si="69"/>
        <v>0</v>
      </c>
      <c r="GR46">
        <f t="shared" si="70"/>
        <v>10394.300000000008</v>
      </c>
      <c r="GS46">
        <f t="shared" si="75"/>
        <v>2.5</v>
      </c>
    </row>
    <row r="47" spans="1:201" x14ac:dyDescent="0.15">
      <c r="A47" s="26">
        <v>43</v>
      </c>
      <c r="B47" s="26">
        <f t="shared" si="2"/>
        <v>0</v>
      </c>
      <c r="C47" s="26">
        <f>ROUND(IF($AG47="战士",VLOOKUP($AH47,$DV:$ER,DX$1,FALSE),IF($AG47="幻术师",VLOOKUP($AH47,$EU:$FQ,EW$1,FALSE),IF($AG47="刺客",VLOOKUP($AH47,$FU:$GQ,FW$1,FALSE),"无该职业")))/VLOOKUP(AF47,角色间职业划分!P:AP,20,FALSE),0)</f>
        <v>42</v>
      </c>
      <c r="D47" s="26">
        <f t="shared" si="3"/>
        <v>0</v>
      </c>
      <c r="E47" s="26">
        <f>ROUND(IF($AG47="战士",VLOOKUP($AH47,$DV:$ER,DZ$1,FALSE),IF($AG47="幻术师",VLOOKUP($AH47,$EU:$FQ,EY$1,FALSE),IF($AG47="刺客",VLOOKUP($AH47,$FU:$GQ,FY$1,FALSE),"无该职业")))*VLOOKUP($AF47,角色间职业划分!$P:$AP,26,FALSE)*VLOOKUP($AF47,角色间职业划分!$P:$AP,13,FALSE)/角色间职业划分!$AB$9,0)</f>
        <v>548</v>
      </c>
      <c r="F47" s="26">
        <f>ROUND(IF($AG47="战士",VLOOKUP($AH47,$DV:$ER,EA$1,FALSE),IF($AG47="幻术师",VLOOKUP($AH47,$EU:$FQ,EZ$1,FALSE),IF($AG47="刺客",VLOOKUP($AH47,$FU:$GQ,FZ$1,FALSE),"无该职业")))*VLOOKUP($AF47,角色间职业划分!$P:$AP,8,FALSE)/角色间职业划分!$W$9,0)</f>
        <v>9195</v>
      </c>
      <c r="G47" s="26">
        <f>ROUND(IF($AG47="战士",VLOOKUP($AH47,$DV:$ER,EB$1,FALSE),IF($AG47="幻术师",VLOOKUP($AH47,$EU:$FQ,FA$1,FALSE),IF($AG47="刺客",VLOOKUP($AH47,$FU:$GQ,GA$1,FALSE),"无该职业")))*VLOOKUP($AF47,角色间职业划分!$P:$AP,13,FALSE)/角色间职业划分!$AB$9,0)</f>
        <v>1617</v>
      </c>
      <c r="H47" s="26">
        <f t="shared" si="4"/>
        <v>0</v>
      </c>
      <c r="I47" s="26">
        <f t="shared" si="5"/>
        <v>0</v>
      </c>
      <c r="J47" s="26">
        <f t="shared" si="6"/>
        <v>0</v>
      </c>
      <c r="K47" s="26">
        <f t="shared" si="7"/>
        <v>0</v>
      </c>
      <c r="L47" s="26">
        <f t="shared" si="8"/>
        <v>0</v>
      </c>
      <c r="M47" s="26">
        <f t="shared" si="9"/>
        <v>0</v>
      </c>
      <c r="N47" s="26">
        <f t="shared" si="10"/>
        <v>2.5</v>
      </c>
      <c r="O47" s="26">
        <f t="shared" si="11"/>
        <v>7.5</v>
      </c>
      <c r="P47" s="26">
        <f t="shared" si="12"/>
        <v>7.5</v>
      </c>
      <c r="Q47" s="26">
        <f t="shared" si="13"/>
        <v>5</v>
      </c>
      <c r="R47" s="26">
        <f t="shared" si="14"/>
        <v>0</v>
      </c>
      <c r="S47" s="26">
        <f t="shared" si="15"/>
        <v>2.5</v>
      </c>
      <c r="T47" s="26">
        <f t="shared" si="16"/>
        <v>2.5</v>
      </c>
      <c r="U47" s="26">
        <f t="shared" si="17"/>
        <v>0</v>
      </c>
      <c r="V47" s="26">
        <f t="shared" si="18"/>
        <v>0</v>
      </c>
      <c r="W47" s="26">
        <f>VLOOKUP(AF47,角色间职业划分!L:M,2,FALSE)</f>
        <v>1</v>
      </c>
      <c r="X47" s="26">
        <f t="shared" si="19"/>
        <v>42</v>
      </c>
      <c r="Y47" s="26">
        <v>0</v>
      </c>
      <c r="Z47" s="26">
        <v>0</v>
      </c>
      <c r="AA47" s="26">
        <v>0</v>
      </c>
      <c r="AB47" s="26">
        <f t="shared" si="20"/>
        <v>12.5</v>
      </c>
      <c r="AC47" s="1">
        <f t="shared" si="1"/>
        <v>1111</v>
      </c>
      <c r="AD47" s="51"/>
      <c r="AE47" s="1"/>
      <c r="AF47">
        <f t="shared" si="21"/>
        <v>1</v>
      </c>
      <c r="AG47" s="26" t="str">
        <f>VLOOKUP(AF47,角色间职业划分!P:R,3,FALSE)</f>
        <v>战士</v>
      </c>
      <c r="AH47" s="26">
        <f t="shared" si="22"/>
        <v>42</v>
      </c>
      <c r="AK47" s="1"/>
      <c r="AL47" s="26"/>
      <c r="AO47" s="45">
        <v>1</v>
      </c>
      <c r="AP47">
        <v>39</v>
      </c>
      <c r="AQ47">
        <f t="shared" si="71"/>
        <v>70</v>
      </c>
      <c r="AR47">
        <f>_xlfn.IFNA(VLOOKUP(AQ47,角色属性总表!BO:BQ,2,FALSE),0)</f>
        <v>1920.0000000000009</v>
      </c>
      <c r="AS47">
        <f>_xlfn.IFNA(VLOOKUP(AQ47,角色属性总表!BO:BQ,3,FALSE),0)</f>
        <v>7168.0000000000036</v>
      </c>
      <c r="AT47">
        <f>_xlfn.IFNA(VLOOKUP(AQ47,角色属性总表!Y:AE,6,FALSE),0)</f>
        <v>392.6</v>
      </c>
      <c r="AU47" s="26">
        <v>10</v>
      </c>
      <c r="AW47">
        <v>39</v>
      </c>
      <c r="AX47">
        <v>0</v>
      </c>
      <c r="AY47">
        <v>6</v>
      </c>
      <c r="AZ47">
        <v>0</v>
      </c>
      <c r="BA47">
        <v>3</v>
      </c>
      <c r="BB47">
        <v>10</v>
      </c>
      <c r="BC47">
        <v>10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3</v>
      </c>
      <c r="BL47">
        <v>3</v>
      </c>
      <c r="BM47">
        <v>1</v>
      </c>
      <c r="BN47">
        <v>0</v>
      </c>
      <c r="BO47">
        <v>1</v>
      </c>
      <c r="BP47">
        <v>1</v>
      </c>
      <c r="BQ47">
        <v>0</v>
      </c>
      <c r="BR47">
        <v>0</v>
      </c>
      <c r="BT47">
        <f t="shared" si="26"/>
        <v>39</v>
      </c>
      <c r="BV47">
        <v>39</v>
      </c>
      <c r="BW47">
        <v>0</v>
      </c>
      <c r="BX47">
        <v>6</v>
      </c>
      <c r="BY47">
        <v>0</v>
      </c>
      <c r="BZ47">
        <v>3</v>
      </c>
      <c r="CA47">
        <v>10</v>
      </c>
      <c r="CB47">
        <v>10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3</v>
      </c>
      <c r="CJ47">
        <v>1</v>
      </c>
      <c r="CK47">
        <v>0</v>
      </c>
      <c r="CL47">
        <v>1</v>
      </c>
      <c r="CM47">
        <v>3</v>
      </c>
      <c r="CN47">
        <v>1</v>
      </c>
      <c r="CO47">
        <v>1</v>
      </c>
      <c r="CP47">
        <v>0</v>
      </c>
      <c r="CQ47">
        <v>0</v>
      </c>
      <c r="CS47">
        <f t="shared" si="27"/>
        <v>39</v>
      </c>
      <c r="CT47">
        <f t="shared" si="72"/>
        <v>1</v>
      </c>
      <c r="CV47">
        <v>39</v>
      </c>
      <c r="CW47">
        <v>0</v>
      </c>
      <c r="CX47">
        <v>6</v>
      </c>
      <c r="CY47">
        <v>0</v>
      </c>
      <c r="CZ47">
        <v>3</v>
      </c>
      <c r="DA47">
        <v>10</v>
      </c>
      <c r="DB47">
        <v>10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3</v>
      </c>
      <c r="DJ47">
        <v>1</v>
      </c>
      <c r="DK47">
        <v>0</v>
      </c>
      <c r="DL47">
        <v>1</v>
      </c>
      <c r="DM47">
        <v>3</v>
      </c>
      <c r="DN47">
        <v>1</v>
      </c>
      <c r="DO47">
        <v>1</v>
      </c>
      <c r="DP47">
        <v>0</v>
      </c>
      <c r="DQ47">
        <v>0</v>
      </c>
      <c r="DS47">
        <f t="shared" si="28"/>
        <v>39</v>
      </c>
      <c r="DT47">
        <f t="shared" si="73"/>
        <v>1</v>
      </c>
      <c r="DV47">
        <v>39</v>
      </c>
      <c r="DW47">
        <v>0</v>
      </c>
      <c r="DX47">
        <f t="shared" si="29"/>
        <v>366.5</v>
      </c>
      <c r="DY47">
        <v>0</v>
      </c>
      <c r="DZ47">
        <f t="shared" si="30"/>
        <v>1626.0000000000009</v>
      </c>
      <c r="EA47">
        <f t="shared" si="31"/>
        <v>6854.4000000000051</v>
      </c>
      <c r="EB47">
        <f t="shared" si="32"/>
        <v>1920.0000000000009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f t="shared" si="33"/>
        <v>2.5</v>
      </c>
      <c r="EJ47">
        <f t="shared" si="34"/>
        <v>7.5</v>
      </c>
      <c r="EK47">
        <f t="shared" si="35"/>
        <v>7.5</v>
      </c>
      <c r="EL47">
        <f t="shared" si="36"/>
        <v>2.5</v>
      </c>
      <c r="EM47">
        <f t="shared" si="37"/>
        <v>0</v>
      </c>
      <c r="EN47">
        <f t="shared" si="38"/>
        <v>2.5</v>
      </c>
      <c r="EO47">
        <f t="shared" si="39"/>
        <v>2.5</v>
      </c>
      <c r="EP47">
        <f t="shared" si="40"/>
        <v>0</v>
      </c>
      <c r="EQ47">
        <f t="shared" si="41"/>
        <v>0</v>
      </c>
      <c r="ES47">
        <f t="shared" si="42"/>
        <v>10791.900000000005</v>
      </c>
      <c r="EU47">
        <v>39</v>
      </c>
      <c r="EV47">
        <v>0</v>
      </c>
      <c r="EW47">
        <f t="shared" si="43"/>
        <v>366.5</v>
      </c>
      <c r="EX47">
        <v>0</v>
      </c>
      <c r="EY47">
        <f t="shared" si="44"/>
        <v>1626.0000000000009</v>
      </c>
      <c r="EZ47">
        <f t="shared" si="45"/>
        <v>7168.0000000000036</v>
      </c>
      <c r="FA47">
        <f t="shared" si="46"/>
        <v>1836.0000000000014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f t="shared" si="47"/>
        <v>7.5</v>
      </c>
      <c r="FI47">
        <f t="shared" si="48"/>
        <v>2.5</v>
      </c>
      <c r="FJ47">
        <f t="shared" si="49"/>
        <v>0</v>
      </c>
      <c r="FK47">
        <f t="shared" si="50"/>
        <v>2.5</v>
      </c>
      <c r="FL47">
        <f t="shared" si="51"/>
        <v>7.5</v>
      </c>
      <c r="FM47">
        <f t="shared" si="52"/>
        <v>2.5</v>
      </c>
      <c r="FN47">
        <f t="shared" si="53"/>
        <v>2.5</v>
      </c>
      <c r="FO47">
        <f t="shared" si="54"/>
        <v>0</v>
      </c>
      <c r="FP47">
        <f t="shared" si="55"/>
        <v>0</v>
      </c>
      <c r="FR47">
        <f t="shared" si="56"/>
        <v>11021.500000000005</v>
      </c>
      <c r="FS47">
        <f t="shared" si="74"/>
        <v>627.19999999999709</v>
      </c>
      <c r="FU47">
        <v>39</v>
      </c>
      <c r="FV47">
        <v>0</v>
      </c>
      <c r="FW47">
        <f t="shared" si="57"/>
        <v>366.5</v>
      </c>
      <c r="FX47">
        <v>0</v>
      </c>
      <c r="FY47">
        <f t="shared" si="58"/>
        <v>1626.0000000000009</v>
      </c>
      <c r="FZ47">
        <f t="shared" si="59"/>
        <v>7168.0000000000036</v>
      </c>
      <c r="GA47">
        <f t="shared" si="60"/>
        <v>1836.0000000000014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f t="shared" si="61"/>
        <v>7.5</v>
      </c>
      <c r="GI47">
        <f t="shared" si="62"/>
        <v>2.5</v>
      </c>
      <c r="GJ47">
        <f t="shared" si="63"/>
        <v>0</v>
      </c>
      <c r="GK47">
        <f t="shared" si="64"/>
        <v>2.5</v>
      </c>
      <c r="GL47">
        <f t="shared" si="65"/>
        <v>7.5</v>
      </c>
      <c r="GM47">
        <f t="shared" si="66"/>
        <v>2.5</v>
      </c>
      <c r="GN47">
        <f t="shared" si="67"/>
        <v>2.5</v>
      </c>
      <c r="GO47">
        <f t="shared" si="68"/>
        <v>0</v>
      </c>
      <c r="GP47">
        <f t="shared" si="69"/>
        <v>0</v>
      </c>
      <c r="GR47">
        <f t="shared" si="70"/>
        <v>11021.500000000005</v>
      </c>
      <c r="GS47">
        <f t="shared" si="75"/>
        <v>627.19999999999709</v>
      </c>
    </row>
    <row r="48" spans="1:201" x14ac:dyDescent="0.15">
      <c r="A48" s="26">
        <v>44</v>
      </c>
      <c r="B48" s="26">
        <f t="shared" si="2"/>
        <v>0</v>
      </c>
      <c r="C48" s="26">
        <f>ROUND(IF($AG48="战士",VLOOKUP($AH48,$DV:$ER,DX$1,FALSE),IF($AG48="幻术师",VLOOKUP($AH48,$EU:$FQ,EW$1,FALSE),IF($AG48="刺客",VLOOKUP($AH48,$FU:$GQ,FW$1,FALSE),"无该职业")))/VLOOKUP(AF48,角色间职业划分!P:AP,20,FALSE),0)</f>
        <v>42</v>
      </c>
      <c r="D48" s="26">
        <f t="shared" si="3"/>
        <v>0</v>
      </c>
      <c r="E48" s="26">
        <f>ROUND(IF($AG48="战士",VLOOKUP($AH48,$DV:$ER,DZ$1,FALSE),IF($AG48="幻术师",VLOOKUP($AH48,$EU:$FQ,EY$1,FALSE),IF($AG48="刺客",VLOOKUP($AH48,$FU:$GQ,FY$1,FALSE),"无该职业")))*VLOOKUP($AF48,角色间职业划分!$P:$AP,26,FALSE)*VLOOKUP($AF48,角色间职业划分!$P:$AP,13,FALSE)/角色间职业划分!$AB$9,0)</f>
        <v>783</v>
      </c>
      <c r="F48" s="26">
        <f>ROUND(IF($AG48="战士",VLOOKUP($AH48,$DV:$ER,EA$1,FALSE),IF($AG48="幻术师",VLOOKUP($AH48,$EU:$FQ,EZ$1,FALSE),IF($AG48="刺客",VLOOKUP($AH48,$FU:$GQ,FZ$1,FALSE),"无该职业")))*VLOOKUP($AF48,角色间职业划分!$P:$AP,8,FALSE)/角色间职业划分!$W$9,0)</f>
        <v>9195</v>
      </c>
      <c r="G48" s="26">
        <f>ROUND(IF($AG48="战士",VLOOKUP($AH48,$DV:$ER,EB$1,FALSE),IF($AG48="幻术师",VLOOKUP($AH48,$EU:$FQ,FA$1,FALSE),IF($AG48="刺客",VLOOKUP($AH48,$FU:$GQ,GA$1,FALSE),"无该职业")))*VLOOKUP($AF48,角色间职业划分!$P:$AP,13,FALSE)/角色间职业划分!$AB$9,0)</f>
        <v>1617</v>
      </c>
      <c r="H48" s="26">
        <f t="shared" si="4"/>
        <v>0</v>
      </c>
      <c r="I48" s="26">
        <f t="shared" si="5"/>
        <v>0</v>
      </c>
      <c r="J48" s="26">
        <f t="shared" si="6"/>
        <v>0</v>
      </c>
      <c r="K48" s="26">
        <f t="shared" si="7"/>
        <v>0</v>
      </c>
      <c r="L48" s="26">
        <f t="shared" si="8"/>
        <v>0</v>
      </c>
      <c r="M48" s="26">
        <f t="shared" si="9"/>
        <v>0</v>
      </c>
      <c r="N48" s="26">
        <f t="shared" si="10"/>
        <v>2.5</v>
      </c>
      <c r="O48" s="26">
        <f t="shared" si="11"/>
        <v>7.5</v>
      </c>
      <c r="P48" s="26">
        <f t="shared" si="12"/>
        <v>7.5</v>
      </c>
      <c r="Q48" s="26">
        <f t="shared" si="13"/>
        <v>5</v>
      </c>
      <c r="R48" s="26">
        <f t="shared" si="14"/>
        <v>0</v>
      </c>
      <c r="S48" s="26">
        <f t="shared" si="15"/>
        <v>2.5</v>
      </c>
      <c r="T48" s="26">
        <f t="shared" si="16"/>
        <v>2.5</v>
      </c>
      <c r="U48" s="26">
        <f t="shared" si="17"/>
        <v>0</v>
      </c>
      <c r="V48" s="26">
        <f t="shared" si="18"/>
        <v>0</v>
      </c>
      <c r="W48" s="26">
        <f>VLOOKUP(AF48,角色间职业划分!L:M,2,FALSE)</f>
        <v>1</v>
      </c>
      <c r="X48" s="26">
        <f t="shared" si="19"/>
        <v>43</v>
      </c>
      <c r="Y48" s="26">
        <v>0</v>
      </c>
      <c r="Z48" s="26">
        <v>0</v>
      </c>
      <c r="AA48" s="26">
        <v>0</v>
      </c>
      <c r="AB48" s="26">
        <f t="shared" si="20"/>
        <v>12.5</v>
      </c>
      <c r="AC48" s="1">
        <f t="shared" si="1"/>
        <v>1162</v>
      </c>
      <c r="AD48" s="51"/>
      <c r="AE48" s="1"/>
      <c r="AF48">
        <f t="shared" si="21"/>
        <v>1</v>
      </c>
      <c r="AG48" s="26" t="str">
        <f>VLOOKUP(AF48,角色间职业划分!P:R,3,FALSE)</f>
        <v>战士</v>
      </c>
      <c r="AH48" s="26">
        <f t="shared" si="22"/>
        <v>43</v>
      </c>
      <c r="AK48" s="1"/>
      <c r="AL48" s="26"/>
      <c r="AO48" s="45">
        <v>1</v>
      </c>
      <c r="AP48">
        <v>40</v>
      </c>
      <c r="AQ48">
        <f t="shared" si="71"/>
        <v>71</v>
      </c>
      <c r="AR48">
        <f>_xlfn.IFNA(VLOOKUP(AQ48,角色属性总表!BO:BQ,2,FALSE),0)</f>
        <v>2021.0000000000009</v>
      </c>
      <c r="AS48">
        <f>_xlfn.IFNA(VLOOKUP(AQ48,角色属性总表!BO:BQ,3,FALSE),0)</f>
        <v>7545.0666666666702</v>
      </c>
      <c r="AT48">
        <f>_xlfn.IFNA(VLOOKUP(AQ48,角色属性总表!Y:AE,6,FALSE),0)</f>
        <v>401.5</v>
      </c>
      <c r="AU48" s="26">
        <v>12.5</v>
      </c>
      <c r="AW48">
        <v>40</v>
      </c>
      <c r="AX48">
        <v>0</v>
      </c>
      <c r="AY48">
        <v>6</v>
      </c>
      <c r="AZ48">
        <v>0</v>
      </c>
      <c r="BA48">
        <v>3</v>
      </c>
      <c r="BB48">
        <v>10</v>
      </c>
      <c r="BC48">
        <v>10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1</v>
      </c>
      <c r="BK48">
        <v>3</v>
      </c>
      <c r="BL48">
        <v>3</v>
      </c>
      <c r="BM48">
        <v>2</v>
      </c>
      <c r="BN48">
        <v>0</v>
      </c>
      <c r="BO48">
        <v>1</v>
      </c>
      <c r="BP48">
        <v>1</v>
      </c>
      <c r="BQ48">
        <v>0</v>
      </c>
      <c r="BR48">
        <v>0</v>
      </c>
      <c r="BT48">
        <f t="shared" si="26"/>
        <v>40</v>
      </c>
      <c r="BV48">
        <v>40</v>
      </c>
      <c r="BW48">
        <v>0</v>
      </c>
      <c r="BX48">
        <v>6</v>
      </c>
      <c r="BY48">
        <v>0</v>
      </c>
      <c r="BZ48">
        <v>3</v>
      </c>
      <c r="CA48">
        <v>10</v>
      </c>
      <c r="CB48">
        <v>10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3</v>
      </c>
      <c r="CJ48">
        <v>1</v>
      </c>
      <c r="CK48">
        <v>0</v>
      </c>
      <c r="CL48">
        <v>2</v>
      </c>
      <c r="CM48">
        <v>3</v>
      </c>
      <c r="CN48">
        <v>1</v>
      </c>
      <c r="CO48">
        <v>1</v>
      </c>
      <c r="CP48">
        <v>0</v>
      </c>
      <c r="CQ48">
        <v>0</v>
      </c>
      <c r="CS48">
        <f t="shared" si="27"/>
        <v>40</v>
      </c>
      <c r="CT48">
        <f t="shared" si="72"/>
        <v>1</v>
      </c>
      <c r="CV48">
        <v>40</v>
      </c>
      <c r="CW48">
        <v>0</v>
      </c>
      <c r="CX48">
        <v>6</v>
      </c>
      <c r="CY48">
        <v>0</v>
      </c>
      <c r="CZ48">
        <v>3</v>
      </c>
      <c r="DA48">
        <v>10</v>
      </c>
      <c r="DB48">
        <v>10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3</v>
      </c>
      <c r="DJ48">
        <v>1</v>
      </c>
      <c r="DK48">
        <v>0</v>
      </c>
      <c r="DL48">
        <v>2</v>
      </c>
      <c r="DM48">
        <v>3</v>
      </c>
      <c r="DN48">
        <v>1</v>
      </c>
      <c r="DO48">
        <v>1</v>
      </c>
      <c r="DP48">
        <v>0</v>
      </c>
      <c r="DQ48">
        <v>0</v>
      </c>
      <c r="DS48">
        <f t="shared" si="28"/>
        <v>40</v>
      </c>
      <c r="DT48">
        <f t="shared" si="73"/>
        <v>1</v>
      </c>
      <c r="DV48">
        <v>40</v>
      </c>
      <c r="DW48">
        <v>0</v>
      </c>
      <c r="DX48">
        <f t="shared" si="29"/>
        <v>366.5</v>
      </c>
      <c r="DY48">
        <v>0</v>
      </c>
      <c r="DZ48">
        <f t="shared" si="30"/>
        <v>1626.0000000000009</v>
      </c>
      <c r="EA48">
        <f t="shared" si="31"/>
        <v>6854.4000000000051</v>
      </c>
      <c r="EB48">
        <f t="shared" si="32"/>
        <v>1920.0000000000009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f t="shared" si="33"/>
        <v>2.5</v>
      </c>
      <c r="EJ48">
        <f t="shared" si="34"/>
        <v>7.5</v>
      </c>
      <c r="EK48">
        <f t="shared" si="35"/>
        <v>7.5</v>
      </c>
      <c r="EL48">
        <f t="shared" si="36"/>
        <v>5</v>
      </c>
      <c r="EM48">
        <f t="shared" si="37"/>
        <v>0</v>
      </c>
      <c r="EN48">
        <f t="shared" si="38"/>
        <v>2.5</v>
      </c>
      <c r="EO48">
        <f t="shared" si="39"/>
        <v>2.5</v>
      </c>
      <c r="EP48">
        <f t="shared" si="40"/>
        <v>0</v>
      </c>
      <c r="EQ48">
        <f t="shared" si="41"/>
        <v>0</v>
      </c>
      <c r="ES48">
        <f t="shared" si="42"/>
        <v>10794.400000000005</v>
      </c>
      <c r="EU48">
        <v>40</v>
      </c>
      <c r="EV48">
        <v>0</v>
      </c>
      <c r="EW48">
        <f t="shared" si="43"/>
        <v>366.5</v>
      </c>
      <c r="EX48">
        <v>0</v>
      </c>
      <c r="EY48">
        <f t="shared" si="44"/>
        <v>1626.0000000000009</v>
      </c>
      <c r="EZ48">
        <f t="shared" si="45"/>
        <v>7168.0000000000036</v>
      </c>
      <c r="FA48">
        <f t="shared" si="46"/>
        <v>1836.0000000000014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f t="shared" si="47"/>
        <v>7.5</v>
      </c>
      <c r="FI48">
        <f t="shared" si="48"/>
        <v>2.5</v>
      </c>
      <c r="FJ48">
        <f t="shared" si="49"/>
        <v>0</v>
      </c>
      <c r="FK48">
        <f t="shared" si="50"/>
        <v>5</v>
      </c>
      <c r="FL48">
        <f t="shared" si="51"/>
        <v>7.5</v>
      </c>
      <c r="FM48">
        <f t="shared" si="52"/>
        <v>2.5</v>
      </c>
      <c r="FN48">
        <f t="shared" si="53"/>
        <v>2.5</v>
      </c>
      <c r="FO48">
        <f t="shared" si="54"/>
        <v>0</v>
      </c>
      <c r="FP48">
        <f t="shared" si="55"/>
        <v>0</v>
      </c>
      <c r="FR48">
        <f t="shared" si="56"/>
        <v>11024.000000000005</v>
      </c>
      <c r="FS48">
        <f t="shared" si="74"/>
        <v>2.5</v>
      </c>
      <c r="FU48">
        <v>40</v>
      </c>
      <c r="FV48">
        <v>0</v>
      </c>
      <c r="FW48">
        <f t="shared" si="57"/>
        <v>366.5</v>
      </c>
      <c r="FX48">
        <v>0</v>
      </c>
      <c r="FY48">
        <f t="shared" si="58"/>
        <v>1626.0000000000009</v>
      </c>
      <c r="FZ48">
        <f t="shared" si="59"/>
        <v>7168.0000000000036</v>
      </c>
      <c r="GA48">
        <f t="shared" si="60"/>
        <v>1836.0000000000014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f t="shared" si="61"/>
        <v>7.5</v>
      </c>
      <c r="GI48">
        <f t="shared" si="62"/>
        <v>2.5</v>
      </c>
      <c r="GJ48">
        <f t="shared" si="63"/>
        <v>0</v>
      </c>
      <c r="GK48">
        <f t="shared" si="64"/>
        <v>5</v>
      </c>
      <c r="GL48">
        <f t="shared" si="65"/>
        <v>7.5</v>
      </c>
      <c r="GM48">
        <f t="shared" si="66"/>
        <v>2.5</v>
      </c>
      <c r="GN48">
        <f t="shared" si="67"/>
        <v>2.5</v>
      </c>
      <c r="GO48">
        <f t="shared" si="68"/>
        <v>0</v>
      </c>
      <c r="GP48">
        <f t="shared" si="69"/>
        <v>0</v>
      </c>
      <c r="GR48">
        <f t="shared" si="70"/>
        <v>11024.000000000005</v>
      </c>
      <c r="GS48">
        <f t="shared" si="75"/>
        <v>2.5</v>
      </c>
    </row>
    <row r="49" spans="1:201" x14ac:dyDescent="0.15">
      <c r="A49" s="26">
        <v>45</v>
      </c>
      <c r="B49" s="26">
        <f t="shared" si="2"/>
        <v>0</v>
      </c>
      <c r="C49" s="26">
        <f>ROUND(IF($AG49="战士",VLOOKUP($AH49,$DV:$ER,DX$1,FALSE),IF($AG49="幻术师",VLOOKUP($AH49,$EU:$FQ,EW$1,FALSE),IF($AG49="刺客",VLOOKUP($AH49,$FU:$GQ,FW$1,FALSE),"无该职业")))/VLOOKUP(AF49,角色间职业划分!P:AP,20,FALSE),0)</f>
        <v>42</v>
      </c>
      <c r="D49" s="26">
        <f t="shared" si="3"/>
        <v>0</v>
      </c>
      <c r="E49" s="26">
        <f>ROUND(IF($AG49="战士",VLOOKUP($AH49,$DV:$ER,DZ$1,FALSE),IF($AG49="幻术师",VLOOKUP($AH49,$EU:$FQ,EY$1,FALSE),IF($AG49="刺客",VLOOKUP($AH49,$FU:$GQ,FY$1,FALSE),"无该职业")))*VLOOKUP($AF49,角色间职业划分!$P:$AP,26,FALSE)*VLOOKUP($AF49,角色间职业划分!$P:$AP,13,FALSE)/角色间职业划分!$AB$9,0)</f>
        <v>783</v>
      </c>
      <c r="F49" s="26">
        <f>ROUND(IF($AG49="战士",VLOOKUP($AH49,$DV:$ER,EA$1,FALSE),IF($AG49="幻术师",VLOOKUP($AH49,$EU:$FQ,EZ$1,FALSE),IF($AG49="刺客",VLOOKUP($AH49,$FU:$GQ,FZ$1,FALSE),"无该职业")))*VLOOKUP($AF49,角色间职业划分!$P:$AP,8,FALSE)/角色间职业划分!$W$9,0)</f>
        <v>9195</v>
      </c>
      <c r="G49" s="26">
        <f>ROUND(IF($AG49="战士",VLOOKUP($AH49,$DV:$ER,EB$1,FALSE),IF($AG49="幻术师",VLOOKUP($AH49,$EU:$FQ,FA$1,FALSE),IF($AG49="刺客",VLOOKUP($AH49,$FU:$GQ,GA$1,FALSE),"无该职业")))*VLOOKUP($AF49,角色间职业划分!$P:$AP,13,FALSE)/角色间职业划分!$AB$9,0)</f>
        <v>2042</v>
      </c>
      <c r="H49" s="26">
        <f t="shared" si="4"/>
        <v>0</v>
      </c>
      <c r="I49" s="26">
        <f t="shared" si="5"/>
        <v>0</v>
      </c>
      <c r="J49" s="26">
        <f t="shared" si="6"/>
        <v>0</v>
      </c>
      <c r="K49" s="26">
        <f t="shared" si="7"/>
        <v>0</v>
      </c>
      <c r="L49" s="26">
        <f t="shared" si="8"/>
        <v>0</v>
      </c>
      <c r="M49" s="26">
        <f t="shared" si="9"/>
        <v>0</v>
      </c>
      <c r="N49" s="26">
        <f t="shared" si="10"/>
        <v>2.5</v>
      </c>
      <c r="O49" s="26">
        <f t="shared" si="11"/>
        <v>7.5</v>
      </c>
      <c r="P49" s="26">
        <f t="shared" si="12"/>
        <v>7.5</v>
      </c>
      <c r="Q49" s="26">
        <f t="shared" si="13"/>
        <v>5</v>
      </c>
      <c r="R49" s="26">
        <f t="shared" si="14"/>
        <v>0</v>
      </c>
      <c r="S49" s="26">
        <f t="shared" si="15"/>
        <v>2.5</v>
      </c>
      <c r="T49" s="26">
        <f t="shared" si="16"/>
        <v>2.5</v>
      </c>
      <c r="U49" s="26">
        <f t="shared" si="17"/>
        <v>0</v>
      </c>
      <c r="V49" s="26">
        <f t="shared" si="18"/>
        <v>0</v>
      </c>
      <c r="W49" s="26">
        <f>VLOOKUP(AF49,角色间职业划分!L:M,2,FALSE)</f>
        <v>1</v>
      </c>
      <c r="X49" s="26">
        <f t="shared" si="19"/>
        <v>44</v>
      </c>
      <c r="Y49" s="26">
        <v>0</v>
      </c>
      <c r="Z49" s="26">
        <v>0</v>
      </c>
      <c r="AA49" s="26">
        <v>0</v>
      </c>
      <c r="AB49" s="26">
        <f t="shared" si="20"/>
        <v>12.5</v>
      </c>
      <c r="AC49" s="1">
        <f t="shared" si="1"/>
        <v>1212</v>
      </c>
      <c r="AD49" s="51"/>
      <c r="AE49" s="1"/>
      <c r="AF49">
        <f t="shared" si="21"/>
        <v>1</v>
      </c>
      <c r="AG49" s="26" t="str">
        <f>VLOOKUP(AF49,角色间职业划分!P:R,3,FALSE)</f>
        <v>战士</v>
      </c>
      <c r="AH49" s="26">
        <f t="shared" si="22"/>
        <v>44</v>
      </c>
      <c r="AK49" s="1"/>
      <c r="AL49" s="26"/>
      <c r="AO49" s="45">
        <v>1</v>
      </c>
      <c r="AP49">
        <v>41</v>
      </c>
      <c r="AQ49">
        <f t="shared" si="71"/>
        <v>72</v>
      </c>
      <c r="AR49">
        <f>_xlfn.IFNA(VLOOKUP(AQ49,角色属性总表!BO:BQ,2,FALSE),0)</f>
        <v>2122.0000000000009</v>
      </c>
      <c r="AS49">
        <f>_xlfn.IFNA(VLOOKUP(AQ49,角色属性总表!BO:BQ,3,FALSE),0)</f>
        <v>7922.1333333333369</v>
      </c>
      <c r="AT49">
        <f>_xlfn.IFNA(VLOOKUP(AQ49,角色属性总表!Y:AE,6,FALSE),0)</f>
        <v>410.5</v>
      </c>
      <c r="AU49" s="26">
        <v>12.5</v>
      </c>
      <c r="AW49">
        <v>41</v>
      </c>
      <c r="AX49">
        <v>0</v>
      </c>
      <c r="AY49">
        <v>6</v>
      </c>
      <c r="AZ49">
        <v>0</v>
      </c>
      <c r="BA49">
        <v>3</v>
      </c>
      <c r="BB49">
        <v>11</v>
      </c>
      <c r="BC49">
        <v>10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1</v>
      </c>
      <c r="BK49">
        <v>3</v>
      </c>
      <c r="BL49">
        <v>3</v>
      </c>
      <c r="BM49">
        <v>2</v>
      </c>
      <c r="BN49">
        <v>0</v>
      </c>
      <c r="BO49">
        <v>1</v>
      </c>
      <c r="BP49">
        <v>1</v>
      </c>
      <c r="BQ49">
        <v>0</v>
      </c>
      <c r="BR49">
        <v>0</v>
      </c>
      <c r="BT49">
        <f t="shared" si="26"/>
        <v>41</v>
      </c>
      <c r="BV49">
        <v>41</v>
      </c>
      <c r="BW49">
        <v>0</v>
      </c>
      <c r="BX49">
        <v>6</v>
      </c>
      <c r="BY49">
        <v>0</v>
      </c>
      <c r="BZ49">
        <v>3</v>
      </c>
      <c r="CA49">
        <v>10</v>
      </c>
      <c r="CB49">
        <v>11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3</v>
      </c>
      <c r="CJ49">
        <v>1</v>
      </c>
      <c r="CK49">
        <v>0</v>
      </c>
      <c r="CL49">
        <v>2</v>
      </c>
      <c r="CM49">
        <v>3</v>
      </c>
      <c r="CN49">
        <v>1</v>
      </c>
      <c r="CO49">
        <v>1</v>
      </c>
      <c r="CP49">
        <v>0</v>
      </c>
      <c r="CQ49">
        <v>0</v>
      </c>
      <c r="CS49">
        <f t="shared" si="27"/>
        <v>41</v>
      </c>
      <c r="CT49">
        <f t="shared" si="72"/>
        <v>1</v>
      </c>
      <c r="CV49">
        <v>41</v>
      </c>
      <c r="CW49">
        <v>0</v>
      </c>
      <c r="CX49">
        <v>6</v>
      </c>
      <c r="CY49">
        <v>0</v>
      </c>
      <c r="CZ49">
        <v>3</v>
      </c>
      <c r="DA49">
        <v>10</v>
      </c>
      <c r="DB49">
        <v>11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3</v>
      </c>
      <c r="DJ49">
        <v>1</v>
      </c>
      <c r="DK49">
        <v>0</v>
      </c>
      <c r="DL49">
        <v>2</v>
      </c>
      <c r="DM49">
        <v>3</v>
      </c>
      <c r="DN49">
        <v>1</v>
      </c>
      <c r="DO49">
        <v>1</v>
      </c>
      <c r="DP49">
        <v>0</v>
      </c>
      <c r="DQ49">
        <v>0</v>
      </c>
      <c r="DS49">
        <f t="shared" si="28"/>
        <v>41</v>
      </c>
      <c r="DT49">
        <f t="shared" si="73"/>
        <v>1</v>
      </c>
      <c r="DV49">
        <v>41</v>
      </c>
      <c r="DW49">
        <v>0</v>
      </c>
      <c r="DX49">
        <f t="shared" si="29"/>
        <v>366.5</v>
      </c>
      <c r="DY49">
        <v>0</v>
      </c>
      <c r="DZ49">
        <f t="shared" si="30"/>
        <v>1626.0000000000009</v>
      </c>
      <c r="EA49">
        <f t="shared" si="31"/>
        <v>7922.1333333333369</v>
      </c>
      <c r="EB49">
        <f t="shared" si="32"/>
        <v>1920.0000000000009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f t="shared" si="33"/>
        <v>2.5</v>
      </c>
      <c r="EJ49">
        <f t="shared" si="34"/>
        <v>7.5</v>
      </c>
      <c r="EK49">
        <f t="shared" si="35"/>
        <v>7.5</v>
      </c>
      <c r="EL49">
        <f t="shared" si="36"/>
        <v>5</v>
      </c>
      <c r="EM49">
        <f t="shared" si="37"/>
        <v>0</v>
      </c>
      <c r="EN49">
        <f t="shared" si="38"/>
        <v>2.5</v>
      </c>
      <c r="EO49">
        <f t="shared" si="39"/>
        <v>2.5</v>
      </c>
      <c r="EP49">
        <f t="shared" si="40"/>
        <v>0</v>
      </c>
      <c r="EQ49">
        <f t="shared" si="41"/>
        <v>0</v>
      </c>
      <c r="ES49">
        <f t="shared" si="42"/>
        <v>11862.133333333339</v>
      </c>
      <c r="EU49">
        <v>41</v>
      </c>
      <c r="EV49">
        <v>0</v>
      </c>
      <c r="EW49">
        <f t="shared" si="43"/>
        <v>366.5</v>
      </c>
      <c r="EX49">
        <v>0</v>
      </c>
      <c r="EY49">
        <f t="shared" si="44"/>
        <v>1626.0000000000009</v>
      </c>
      <c r="EZ49">
        <f t="shared" si="45"/>
        <v>7168.0000000000036</v>
      </c>
      <c r="FA49">
        <f t="shared" si="46"/>
        <v>2122.0000000000009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f t="shared" si="47"/>
        <v>7.5</v>
      </c>
      <c r="FI49">
        <f t="shared" si="48"/>
        <v>2.5</v>
      </c>
      <c r="FJ49">
        <f t="shared" si="49"/>
        <v>0</v>
      </c>
      <c r="FK49">
        <f t="shared" si="50"/>
        <v>5</v>
      </c>
      <c r="FL49">
        <f t="shared" si="51"/>
        <v>7.5</v>
      </c>
      <c r="FM49">
        <f t="shared" si="52"/>
        <v>2.5</v>
      </c>
      <c r="FN49">
        <f t="shared" si="53"/>
        <v>2.5</v>
      </c>
      <c r="FO49">
        <f t="shared" si="54"/>
        <v>0</v>
      </c>
      <c r="FP49">
        <f t="shared" si="55"/>
        <v>0</v>
      </c>
      <c r="FR49">
        <f t="shared" si="56"/>
        <v>11310.000000000004</v>
      </c>
      <c r="FS49">
        <f t="shared" si="74"/>
        <v>285.99999999999818</v>
      </c>
      <c r="FU49">
        <v>41</v>
      </c>
      <c r="FV49">
        <v>0</v>
      </c>
      <c r="FW49">
        <f t="shared" si="57"/>
        <v>366.5</v>
      </c>
      <c r="FX49">
        <v>0</v>
      </c>
      <c r="FY49">
        <f t="shared" si="58"/>
        <v>1626.0000000000009</v>
      </c>
      <c r="FZ49">
        <f t="shared" si="59"/>
        <v>7168.0000000000036</v>
      </c>
      <c r="GA49">
        <f t="shared" si="60"/>
        <v>2122.0000000000009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f t="shared" si="61"/>
        <v>7.5</v>
      </c>
      <c r="GI49">
        <f t="shared" si="62"/>
        <v>2.5</v>
      </c>
      <c r="GJ49">
        <f t="shared" si="63"/>
        <v>0</v>
      </c>
      <c r="GK49">
        <f t="shared" si="64"/>
        <v>5</v>
      </c>
      <c r="GL49">
        <f t="shared" si="65"/>
        <v>7.5</v>
      </c>
      <c r="GM49">
        <f t="shared" si="66"/>
        <v>2.5</v>
      </c>
      <c r="GN49">
        <f t="shared" si="67"/>
        <v>2.5</v>
      </c>
      <c r="GO49">
        <f t="shared" si="68"/>
        <v>0</v>
      </c>
      <c r="GP49">
        <f t="shared" si="69"/>
        <v>0</v>
      </c>
      <c r="GR49">
        <f t="shared" si="70"/>
        <v>11310.000000000004</v>
      </c>
      <c r="GS49">
        <f t="shared" si="75"/>
        <v>285.99999999999818</v>
      </c>
    </row>
    <row r="50" spans="1:201" x14ac:dyDescent="0.15">
      <c r="A50" s="26">
        <v>46</v>
      </c>
      <c r="B50" s="26">
        <f t="shared" si="2"/>
        <v>0</v>
      </c>
      <c r="C50" s="26">
        <f>ROUND(IF($AG50="战士",VLOOKUP($AH50,$DV:$ER,DX$1,FALSE),IF($AG50="幻术师",VLOOKUP($AH50,$EU:$FQ,EW$1,FALSE),IF($AG50="刺客",VLOOKUP($AH50,$FU:$GQ,FW$1,FALSE),"无该职业")))/VLOOKUP(AF50,角色间职业划分!P:AP,20,FALSE),0)</f>
        <v>42</v>
      </c>
      <c r="D50" s="26">
        <f t="shared" si="3"/>
        <v>0</v>
      </c>
      <c r="E50" s="26">
        <f>ROUND(IF($AG50="战士",VLOOKUP($AH50,$DV:$ER,DZ$1,FALSE),IF($AG50="幻术师",VLOOKUP($AH50,$EU:$FQ,EY$1,FALSE),IF($AG50="刺客",VLOOKUP($AH50,$FU:$GQ,FY$1,FALSE),"无该职业")))*VLOOKUP($AF50,角色间职业划分!$P:$AP,26,FALSE)*VLOOKUP($AF50,角色间职业划分!$P:$AP,13,FALSE)/角色间职业划分!$AB$9,0)</f>
        <v>783</v>
      </c>
      <c r="F50" s="26">
        <f>ROUND(IF($AG50="战士",VLOOKUP($AH50,$DV:$ER,EA$1,FALSE),IF($AG50="幻术师",VLOOKUP($AH50,$EU:$FQ,EZ$1,FALSE),IF($AG50="刺客",VLOOKUP($AH50,$FU:$GQ,FZ$1,FALSE),"无该职业")))*VLOOKUP($AF50,角色间职业划分!$P:$AP,8,FALSE)/角色间职业划分!$W$9,0)</f>
        <v>10946</v>
      </c>
      <c r="G50" s="26">
        <f>ROUND(IF($AG50="战士",VLOOKUP($AH50,$DV:$ER,EB$1,FALSE),IF($AG50="幻术师",VLOOKUP($AH50,$EU:$FQ,FA$1,FALSE),IF($AG50="刺客",VLOOKUP($AH50,$FU:$GQ,GA$1,FALSE),"无该职业")))*VLOOKUP($AF50,角色间职业划分!$P:$AP,13,FALSE)/角色间职业划分!$AB$9,0)</f>
        <v>2042</v>
      </c>
      <c r="H50" s="26">
        <f t="shared" si="4"/>
        <v>0</v>
      </c>
      <c r="I50" s="26">
        <f t="shared" si="5"/>
        <v>0</v>
      </c>
      <c r="J50" s="26">
        <f t="shared" si="6"/>
        <v>0</v>
      </c>
      <c r="K50" s="26">
        <f t="shared" si="7"/>
        <v>0</v>
      </c>
      <c r="L50" s="26">
        <f t="shared" si="8"/>
        <v>0</v>
      </c>
      <c r="M50" s="26">
        <f t="shared" si="9"/>
        <v>0</v>
      </c>
      <c r="N50" s="26">
        <f t="shared" si="10"/>
        <v>2.5</v>
      </c>
      <c r="O50" s="26">
        <f t="shared" si="11"/>
        <v>7.5</v>
      </c>
      <c r="P50" s="26">
        <f t="shared" si="12"/>
        <v>7.5</v>
      </c>
      <c r="Q50" s="26">
        <f t="shared" si="13"/>
        <v>5</v>
      </c>
      <c r="R50" s="26">
        <f t="shared" si="14"/>
        <v>0</v>
      </c>
      <c r="S50" s="26">
        <f t="shared" si="15"/>
        <v>2.5</v>
      </c>
      <c r="T50" s="26">
        <f t="shared" si="16"/>
        <v>2.5</v>
      </c>
      <c r="U50" s="26">
        <f t="shared" si="17"/>
        <v>0</v>
      </c>
      <c r="V50" s="26">
        <f t="shared" si="18"/>
        <v>0</v>
      </c>
      <c r="W50" s="26">
        <f>VLOOKUP(AF50,角色间职业划分!L:M,2,FALSE)</f>
        <v>1</v>
      </c>
      <c r="X50" s="26">
        <f t="shared" si="19"/>
        <v>45</v>
      </c>
      <c r="Y50" s="26">
        <v>0</v>
      </c>
      <c r="Z50" s="26">
        <v>0</v>
      </c>
      <c r="AA50" s="26">
        <v>0</v>
      </c>
      <c r="AB50" s="26">
        <f t="shared" si="20"/>
        <v>12.5</v>
      </c>
      <c r="AC50" s="1">
        <f t="shared" si="1"/>
        <v>1263</v>
      </c>
      <c r="AD50" s="51"/>
      <c r="AE50" s="1"/>
      <c r="AF50">
        <f t="shared" si="21"/>
        <v>1</v>
      </c>
      <c r="AG50" s="26" t="str">
        <f>VLOOKUP(AF50,角色间职业划分!P:R,3,FALSE)</f>
        <v>战士</v>
      </c>
      <c r="AH50" s="26">
        <f t="shared" si="22"/>
        <v>45</v>
      </c>
      <c r="AK50" s="1"/>
      <c r="AL50" s="26"/>
      <c r="AO50" s="45">
        <v>1</v>
      </c>
      <c r="AP50">
        <v>42</v>
      </c>
      <c r="AQ50">
        <f t="shared" si="71"/>
        <v>73</v>
      </c>
      <c r="AR50">
        <f>_xlfn.IFNA(VLOOKUP(AQ50,角色属性总表!BO:BQ,2,FALSE),0)</f>
        <v>2223.0000000000009</v>
      </c>
      <c r="AS50">
        <f>_xlfn.IFNA(VLOOKUP(AQ50,角色属性总表!BO:BQ,3,FALSE),0)</f>
        <v>8299.2000000000025</v>
      </c>
      <c r="AT50">
        <f>_xlfn.IFNA(VLOOKUP(AQ50,角色属性总表!Y:AE,6,FALSE),0)</f>
        <v>419.6</v>
      </c>
      <c r="AU50" s="26">
        <v>12.5</v>
      </c>
      <c r="AW50">
        <v>42</v>
      </c>
      <c r="AX50">
        <v>0</v>
      </c>
      <c r="AY50">
        <v>7</v>
      </c>
      <c r="AZ50">
        <v>0</v>
      </c>
      <c r="BA50">
        <v>3</v>
      </c>
      <c r="BB50">
        <v>11</v>
      </c>
      <c r="BC50">
        <v>10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1</v>
      </c>
      <c r="BK50">
        <v>3</v>
      </c>
      <c r="BL50">
        <v>3</v>
      </c>
      <c r="BM50">
        <v>2</v>
      </c>
      <c r="BN50">
        <v>0</v>
      </c>
      <c r="BO50">
        <v>1</v>
      </c>
      <c r="BP50">
        <v>1</v>
      </c>
      <c r="BQ50">
        <v>0</v>
      </c>
      <c r="BR50">
        <v>0</v>
      </c>
      <c r="BT50">
        <f t="shared" si="26"/>
        <v>42</v>
      </c>
      <c r="BV50">
        <v>42</v>
      </c>
      <c r="BW50">
        <v>0</v>
      </c>
      <c r="BX50">
        <v>7</v>
      </c>
      <c r="BY50">
        <v>0</v>
      </c>
      <c r="BZ50">
        <v>3</v>
      </c>
      <c r="CA50">
        <v>10</v>
      </c>
      <c r="CB50">
        <v>11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3</v>
      </c>
      <c r="CJ50">
        <v>1</v>
      </c>
      <c r="CK50">
        <v>0</v>
      </c>
      <c r="CL50">
        <v>2</v>
      </c>
      <c r="CM50">
        <v>3</v>
      </c>
      <c r="CN50">
        <v>1</v>
      </c>
      <c r="CO50">
        <v>1</v>
      </c>
      <c r="CP50">
        <v>0</v>
      </c>
      <c r="CQ50">
        <v>0</v>
      </c>
      <c r="CS50">
        <f t="shared" si="27"/>
        <v>42</v>
      </c>
      <c r="CT50">
        <f t="shared" si="72"/>
        <v>1</v>
      </c>
      <c r="CV50">
        <v>42</v>
      </c>
      <c r="CW50">
        <v>0</v>
      </c>
      <c r="CX50">
        <v>7</v>
      </c>
      <c r="CY50">
        <v>0</v>
      </c>
      <c r="CZ50">
        <v>3</v>
      </c>
      <c r="DA50">
        <v>10</v>
      </c>
      <c r="DB50">
        <v>11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3</v>
      </c>
      <c r="DJ50">
        <v>1</v>
      </c>
      <c r="DK50">
        <v>0</v>
      </c>
      <c r="DL50">
        <v>2</v>
      </c>
      <c r="DM50">
        <v>3</v>
      </c>
      <c r="DN50">
        <v>1</v>
      </c>
      <c r="DO50">
        <v>1</v>
      </c>
      <c r="DP50">
        <v>0</v>
      </c>
      <c r="DQ50">
        <v>0</v>
      </c>
      <c r="DS50">
        <f t="shared" si="28"/>
        <v>42</v>
      </c>
      <c r="DT50">
        <f t="shared" si="73"/>
        <v>1</v>
      </c>
      <c r="DV50">
        <v>42</v>
      </c>
      <c r="DW50">
        <v>0</v>
      </c>
      <c r="DX50">
        <f t="shared" si="29"/>
        <v>419.6</v>
      </c>
      <c r="DY50">
        <v>0</v>
      </c>
      <c r="DZ50">
        <f t="shared" si="30"/>
        <v>1626.0000000000009</v>
      </c>
      <c r="EA50">
        <f t="shared" si="31"/>
        <v>7922.1333333333369</v>
      </c>
      <c r="EB50">
        <f t="shared" si="32"/>
        <v>1920.0000000000009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f t="shared" si="33"/>
        <v>2.5</v>
      </c>
      <c r="EJ50">
        <f t="shared" si="34"/>
        <v>7.5</v>
      </c>
      <c r="EK50">
        <f t="shared" si="35"/>
        <v>7.5</v>
      </c>
      <c r="EL50">
        <f t="shared" si="36"/>
        <v>5</v>
      </c>
      <c r="EM50">
        <f t="shared" si="37"/>
        <v>0</v>
      </c>
      <c r="EN50">
        <f t="shared" si="38"/>
        <v>2.5</v>
      </c>
      <c r="EO50">
        <f t="shared" si="39"/>
        <v>2.5</v>
      </c>
      <c r="EP50">
        <f t="shared" si="40"/>
        <v>0</v>
      </c>
      <c r="EQ50">
        <f t="shared" si="41"/>
        <v>0</v>
      </c>
      <c r="ES50">
        <f t="shared" si="42"/>
        <v>11915.233333333337</v>
      </c>
      <c r="EU50">
        <v>42</v>
      </c>
      <c r="EV50">
        <v>0</v>
      </c>
      <c r="EW50">
        <f t="shared" si="43"/>
        <v>419.6</v>
      </c>
      <c r="EX50">
        <v>0</v>
      </c>
      <c r="EY50">
        <f t="shared" si="44"/>
        <v>1626.0000000000009</v>
      </c>
      <c r="EZ50">
        <f t="shared" si="45"/>
        <v>7168.0000000000036</v>
      </c>
      <c r="FA50">
        <f t="shared" si="46"/>
        <v>2122.0000000000009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f t="shared" si="47"/>
        <v>7.5</v>
      </c>
      <c r="FI50">
        <f t="shared" si="48"/>
        <v>2.5</v>
      </c>
      <c r="FJ50">
        <f t="shared" si="49"/>
        <v>0</v>
      </c>
      <c r="FK50">
        <f t="shared" si="50"/>
        <v>5</v>
      </c>
      <c r="FL50">
        <f t="shared" si="51"/>
        <v>7.5</v>
      </c>
      <c r="FM50">
        <f t="shared" si="52"/>
        <v>2.5</v>
      </c>
      <c r="FN50">
        <f t="shared" si="53"/>
        <v>2.5</v>
      </c>
      <c r="FO50">
        <f t="shared" si="54"/>
        <v>0</v>
      </c>
      <c r="FP50">
        <f t="shared" si="55"/>
        <v>0</v>
      </c>
      <c r="FR50">
        <f t="shared" si="56"/>
        <v>11363.100000000006</v>
      </c>
      <c r="FS50">
        <f t="shared" si="74"/>
        <v>53.100000000002183</v>
      </c>
      <c r="FU50">
        <v>42</v>
      </c>
      <c r="FV50">
        <v>0</v>
      </c>
      <c r="FW50">
        <f t="shared" si="57"/>
        <v>419.6</v>
      </c>
      <c r="FX50">
        <v>0</v>
      </c>
      <c r="FY50">
        <f t="shared" si="58"/>
        <v>1626.0000000000009</v>
      </c>
      <c r="FZ50">
        <f t="shared" si="59"/>
        <v>7168.0000000000036</v>
      </c>
      <c r="GA50">
        <f t="shared" si="60"/>
        <v>2122.0000000000009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f t="shared" si="61"/>
        <v>7.5</v>
      </c>
      <c r="GI50">
        <f t="shared" si="62"/>
        <v>2.5</v>
      </c>
      <c r="GJ50">
        <f t="shared" si="63"/>
        <v>0</v>
      </c>
      <c r="GK50">
        <f t="shared" si="64"/>
        <v>5</v>
      </c>
      <c r="GL50">
        <f t="shared" si="65"/>
        <v>7.5</v>
      </c>
      <c r="GM50">
        <f t="shared" si="66"/>
        <v>2.5</v>
      </c>
      <c r="GN50">
        <f t="shared" si="67"/>
        <v>2.5</v>
      </c>
      <c r="GO50">
        <f t="shared" si="68"/>
        <v>0</v>
      </c>
      <c r="GP50">
        <f t="shared" si="69"/>
        <v>0</v>
      </c>
      <c r="GR50">
        <f t="shared" si="70"/>
        <v>11363.100000000006</v>
      </c>
      <c r="GS50">
        <f t="shared" si="75"/>
        <v>53.100000000002183</v>
      </c>
    </row>
    <row r="51" spans="1:201" x14ac:dyDescent="0.15">
      <c r="A51" s="26">
        <v>47</v>
      </c>
      <c r="B51" s="26">
        <f t="shared" si="2"/>
        <v>0</v>
      </c>
      <c r="C51" s="26">
        <f>ROUND(IF($AG51="战士",VLOOKUP($AH51,$DV:$ER,DX$1,FALSE),IF($AG51="幻术师",VLOOKUP($AH51,$EU:$FQ,EW$1,FALSE),IF($AG51="刺客",VLOOKUP($AH51,$FU:$GQ,FW$1,FALSE),"无该职业")))/VLOOKUP(AF51,角色间职业划分!P:AP,20,FALSE),0)</f>
        <v>42</v>
      </c>
      <c r="D51" s="26">
        <f t="shared" si="3"/>
        <v>0</v>
      </c>
      <c r="E51" s="26">
        <f>ROUND(IF($AG51="战士",VLOOKUP($AH51,$DV:$ER,DZ$1,FALSE),IF($AG51="幻术师",VLOOKUP($AH51,$EU:$FQ,EY$1,FALSE),IF($AG51="刺客",VLOOKUP($AH51,$FU:$GQ,FY$1,FALSE),"无该职业")))*VLOOKUP($AF51,角色间职业划分!$P:$AP,26,FALSE)*VLOOKUP($AF51,角色间职业划分!$P:$AP,13,FALSE)/角色间职业划分!$AB$9,0)</f>
        <v>783</v>
      </c>
      <c r="F51" s="26">
        <f>ROUND(IF($AG51="战士",VLOOKUP($AH51,$DV:$ER,EA$1,FALSE),IF($AG51="幻术师",VLOOKUP($AH51,$EU:$FQ,EZ$1,FALSE),IF($AG51="刺客",VLOOKUP($AH51,$FU:$GQ,FZ$1,FALSE),"无该职业")))*VLOOKUP($AF51,角色间职业划分!$P:$AP,8,FALSE)/角色间职业划分!$W$9,0)</f>
        <v>10946</v>
      </c>
      <c r="G51" s="26">
        <f>ROUND(IF($AG51="战士",VLOOKUP($AH51,$DV:$ER,EB$1,FALSE),IF($AG51="幻术师",VLOOKUP($AH51,$EU:$FQ,FA$1,FALSE),IF($AG51="刺客",VLOOKUP($AH51,$FU:$GQ,GA$1,FALSE),"无该职业")))*VLOOKUP($AF51,角色间职业划分!$P:$AP,13,FALSE)/角色间职业划分!$AB$9,0)</f>
        <v>2042</v>
      </c>
      <c r="H51" s="26">
        <f t="shared" si="4"/>
        <v>0</v>
      </c>
      <c r="I51" s="26">
        <f t="shared" si="5"/>
        <v>0</v>
      </c>
      <c r="J51" s="26">
        <f t="shared" si="6"/>
        <v>0</v>
      </c>
      <c r="K51" s="26">
        <f t="shared" si="7"/>
        <v>0</v>
      </c>
      <c r="L51" s="26">
        <f t="shared" si="8"/>
        <v>0</v>
      </c>
      <c r="M51" s="26">
        <f t="shared" si="9"/>
        <v>0</v>
      </c>
      <c r="N51" s="26">
        <f t="shared" si="10"/>
        <v>5</v>
      </c>
      <c r="O51" s="26">
        <f t="shared" si="11"/>
        <v>7.5</v>
      </c>
      <c r="P51" s="26">
        <f t="shared" si="12"/>
        <v>7.5</v>
      </c>
      <c r="Q51" s="26">
        <f t="shared" si="13"/>
        <v>5</v>
      </c>
      <c r="R51" s="26">
        <f t="shared" si="14"/>
        <v>0</v>
      </c>
      <c r="S51" s="26">
        <f t="shared" si="15"/>
        <v>2.5</v>
      </c>
      <c r="T51" s="26">
        <f t="shared" si="16"/>
        <v>2.5</v>
      </c>
      <c r="U51" s="26">
        <f t="shared" si="17"/>
        <v>0</v>
      </c>
      <c r="V51" s="26">
        <f t="shared" si="18"/>
        <v>0</v>
      </c>
      <c r="W51" s="26">
        <f>VLOOKUP(AF51,角色间职业划分!L:M,2,FALSE)</f>
        <v>1</v>
      </c>
      <c r="X51" s="26">
        <f t="shared" si="19"/>
        <v>46</v>
      </c>
      <c r="Y51" s="26">
        <v>0</v>
      </c>
      <c r="Z51" s="26">
        <v>0</v>
      </c>
      <c r="AA51" s="26">
        <v>0</v>
      </c>
      <c r="AB51" s="26">
        <f t="shared" si="20"/>
        <v>12.5</v>
      </c>
      <c r="AC51" s="1">
        <f t="shared" si="1"/>
        <v>1313</v>
      </c>
      <c r="AD51" s="51"/>
      <c r="AE51" s="1"/>
      <c r="AF51">
        <f t="shared" si="21"/>
        <v>1</v>
      </c>
      <c r="AG51" s="26" t="str">
        <f>VLOOKUP(AF51,角色间职业划分!P:R,3,FALSE)</f>
        <v>战士</v>
      </c>
      <c r="AH51" s="26">
        <f t="shared" si="22"/>
        <v>46</v>
      </c>
      <c r="AK51" s="1"/>
      <c r="AL51" s="26"/>
      <c r="AO51" s="45">
        <v>1</v>
      </c>
      <c r="AP51">
        <v>43</v>
      </c>
      <c r="AQ51">
        <f t="shared" si="71"/>
        <v>74</v>
      </c>
      <c r="AR51">
        <f>_xlfn.IFNA(VLOOKUP(AQ51,角色属性总表!BO:BQ,2,FALSE),0)</f>
        <v>2324.0000000000005</v>
      </c>
      <c r="AS51">
        <f>_xlfn.IFNA(VLOOKUP(AQ51,角色属性总表!BO:BQ,3,FALSE),0)</f>
        <v>8676.2666666666701</v>
      </c>
      <c r="AT51">
        <f>_xlfn.IFNA(VLOOKUP(AQ51,角色属性总表!Y:AE,6,FALSE),0)</f>
        <v>428.8</v>
      </c>
      <c r="AU51" s="26">
        <v>12.5</v>
      </c>
      <c r="AW51">
        <v>43</v>
      </c>
      <c r="AX51">
        <v>0</v>
      </c>
      <c r="AY51">
        <v>7</v>
      </c>
      <c r="AZ51">
        <v>0</v>
      </c>
      <c r="BA51">
        <v>4</v>
      </c>
      <c r="BB51">
        <v>11</v>
      </c>
      <c r="BC51">
        <v>10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1</v>
      </c>
      <c r="BK51">
        <v>3</v>
      </c>
      <c r="BL51">
        <v>3</v>
      </c>
      <c r="BM51">
        <v>2</v>
      </c>
      <c r="BN51">
        <v>0</v>
      </c>
      <c r="BO51">
        <v>1</v>
      </c>
      <c r="BP51">
        <v>1</v>
      </c>
      <c r="BQ51">
        <v>0</v>
      </c>
      <c r="BR51">
        <v>0</v>
      </c>
      <c r="BT51">
        <f t="shared" si="26"/>
        <v>43</v>
      </c>
      <c r="BV51">
        <v>43</v>
      </c>
      <c r="BW51">
        <v>0</v>
      </c>
      <c r="BX51">
        <v>7</v>
      </c>
      <c r="BY51">
        <v>0</v>
      </c>
      <c r="BZ51">
        <v>4</v>
      </c>
      <c r="CA51">
        <v>10</v>
      </c>
      <c r="CB51">
        <v>11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3</v>
      </c>
      <c r="CJ51">
        <v>1</v>
      </c>
      <c r="CK51">
        <v>0</v>
      </c>
      <c r="CL51">
        <v>2</v>
      </c>
      <c r="CM51">
        <v>3</v>
      </c>
      <c r="CN51">
        <v>1</v>
      </c>
      <c r="CO51">
        <v>1</v>
      </c>
      <c r="CP51">
        <v>0</v>
      </c>
      <c r="CQ51">
        <v>0</v>
      </c>
      <c r="CS51">
        <f t="shared" si="27"/>
        <v>43</v>
      </c>
      <c r="CT51">
        <f t="shared" si="72"/>
        <v>1</v>
      </c>
      <c r="CV51">
        <v>43</v>
      </c>
      <c r="CW51">
        <v>0</v>
      </c>
      <c r="CX51">
        <v>7</v>
      </c>
      <c r="CY51">
        <v>0</v>
      </c>
      <c r="CZ51">
        <v>4</v>
      </c>
      <c r="DA51">
        <v>10</v>
      </c>
      <c r="DB51">
        <v>11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3</v>
      </c>
      <c r="DJ51">
        <v>1</v>
      </c>
      <c r="DK51">
        <v>0</v>
      </c>
      <c r="DL51">
        <v>2</v>
      </c>
      <c r="DM51">
        <v>3</v>
      </c>
      <c r="DN51">
        <v>1</v>
      </c>
      <c r="DO51">
        <v>1</v>
      </c>
      <c r="DP51">
        <v>0</v>
      </c>
      <c r="DQ51">
        <v>0</v>
      </c>
      <c r="DS51">
        <f t="shared" si="28"/>
        <v>43</v>
      </c>
      <c r="DT51">
        <f t="shared" si="73"/>
        <v>1</v>
      </c>
      <c r="DV51">
        <v>43</v>
      </c>
      <c r="DW51">
        <v>0</v>
      </c>
      <c r="DX51">
        <f t="shared" si="29"/>
        <v>419.6</v>
      </c>
      <c r="DY51">
        <v>0</v>
      </c>
      <c r="DZ51">
        <f t="shared" si="30"/>
        <v>2324.0000000000005</v>
      </c>
      <c r="EA51">
        <f t="shared" si="31"/>
        <v>7922.1333333333369</v>
      </c>
      <c r="EB51">
        <f t="shared" si="32"/>
        <v>1920.0000000000009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f t="shared" si="33"/>
        <v>2.5</v>
      </c>
      <c r="EJ51">
        <f t="shared" si="34"/>
        <v>7.5</v>
      </c>
      <c r="EK51">
        <f t="shared" si="35"/>
        <v>7.5</v>
      </c>
      <c r="EL51">
        <f t="shared" si="36"/>
        <v>5</v>
      </c>
      <c r="EM51">
        <f t="shared" si="37"/>
        <v>0</v>
      </c>
      <c r="EN51">
        <f t="shared" si="38"/>
        <v>2.5</v>
      </c>
      <c r="EO51">
        <f t="shared" si="39"/>
        <v>2.5</v>
      </c>
      <c r="EP51">
        <f t="shared" si="40"/>
        <v>0</v>
      </c>
      <c r="EQ51">
        <f t="shared" si="41"/>
        <v>0</v>
      </c>
      <c r="ES51">
        <f t="shared" si="42"/>
        <v>12613.233333333337</v>
      </c>
      <c r="EU51">
        <v>43</v>
      </c>
      <c r="EV51">
        <v>0</v>
      </c>
      <c r="EW51">
        <f t="shared" si="43"/>
        <v>419.6</v>
      </c>
      <c r="EX51">
        <v>0</v>
      </c>
      <c r="EY51">
        <f t="shared" si="44"/>
        <v>2324.0000000000005</v>
      </c>
      <c r="EZ51">
        <f t="shared" si="45"/>
        <v>7168.0000000000036</v>
      </c>
      <c r="FA51">
        <f t="shared" si="46"/>
        <v>2122.0000000000009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f t="shared" si="47"/>
        <v>7.5</v>
      </c>
      <c r="FI51">
        <f t="shared" si="48"/>
        <v>2.5</v>
      </c>
      <c r="FJ51">
        <f t="shared" si="49"/>
        <v>0</v>
      </c>
      <c r="FK51">
        <f t="shared" si="50"/>
        <v>5</v>
      </c>
      <c r="FL51">
        <f t="shared" si="51"/>
        <v>7.5</v>
      </c>
      <c r="FM51">
        <f t="shared" si="52"/>
        <v>2.5</v>
      </c>
      <c r="FN51">
        <f t="shared" si="53"/>
        <v>2.5</v>
      </c>
      <c r="FO51">
        <f t="shared" si="54"/>
        <v>0</v>
      </c>
      <c r="FP51">
        <f t="shared" si="55"/>
        <v>0</v>
      </c>
      <c r="FR51">
        <f t="shared" si="56"/>
        <v>12061.100000000006</v>
      </c>
      <c r="FS51">
        <f t="shared" si="74"/>
        <v>698</v>
      </c>
      <c r="FU51">
        <v>43</v>
      </c>
      <c r="FV51">
        <v>0</v>
      </c>
      <c r="FW51">
        <f t="shared" si="57"/>
        <v>419.6</v>
      </c>
      <c r="FX51">
        <v>0</v>
      </c>
      <c r="FY51">
        <f t="shared" si="58"/>
        <v>2324.0000000000005</v>
      </c>
      <c r="FZ51">
        <f t="shared" si="59"/>
        <v>7168.0000000000036</v>
      </c>
      <c r="GA51">
        <f t="shared" si="60"/>
        <v>2122.0000000000009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f t="shared" si="61"/>
        <v>7.5</v>
      </c>
      <c r="GI51">
        <f t="shared" si="62"/>
        <v>2.5</v>
      </c>
      <c r="GJ51">
        <f t="shared" si="63"/>
        <v>0</v>
      </c>
      <c r="GK51">
        <f t="shared" si="64"/>
        <v>5</v>
      </c>
      <c r="GL51">
        <f t="shared" si="65"/>
        <v>7.5</v>
      </c>
      <c r="GM51">
        <f t="shared" si="66"/>
        <v>2.5</v>
      </c>
      <c r="GN51">
        <f t="shared" si="67"/>
        <v>2.5</v>
      </c>
      <c r="GO51">
        <f t="shared" si="68"/>
        <v>0</v>
      </c>
      <c r="GP51">
        <f t="shared" si="69"/>
        <v>0</v>
      </c>
      <c r="GR51">
        <f t="shared" si="70"/>
        <v>12061.100000000006</v>
      </c>
      <c r="GS51">
        <f t="shared" si="75"/>
        <v>698</v>
      </c>
    </row>
    <row r="52" spans="1:201" x14ac:dyDescent="0.15">
      <c r="A52" s="26">
        <v>48</v>
      </c>
      <c r="B52" s="26">
        <f t="shared" si="2"/>
        <v>0</v>
      </c>
      <c r="C52" s="26">
        <f>ROUND(IF($AG52="战士",VLOOKUP($AH52,$DV:$ER,DX$1,FALSE),IF($AG52="幻术师",VLOOKUP($AH52,$EU:$FQ,EW$1,FALSE),IF($AG52="刺客",VLOOKUP($AH52,$FU:$GQ,FW$1,FALSE),"无该职业")))/VLOOKUP(AF52,角色间职业划分!P:AP,20,FALSE),0)</f>
        <v>42</v>
      </c>
      <c r="D52" s="26">
        <f t="shared" si="3"/>
        <v>0</v>
      </c>
      <c r="E52" s="26">
        <f>ROUND(IF($AG52="战士",VLOOKUP($AH52,$DV:$ER,DZ$1,FALSE),IF($AG52="幻术师",VLOOKUP($AH52,$EU:$FQ,EY$1,FALSE),IF($AG52="刺客",VLOOKUP($AH52,$FU:$GQ,FY$1,FALSE),"无该职业")))*VLOOKUP($AF52,角色间职业划分!$P:$AP,26,FALSE)*VLOOKUP($AF52,角色间职业划分!$P:$AP,13,FALSE)/角色间职业划分!$AB$9,0)</f>
        <v>783</v>
      </c>
      <c r="F52" s="26">
        <f>ROUND(IF($AG52="战士",VLOOKUP($AH52,$DV:$ER,EA$1,FALSE),IF($AG52="幻术师",VLOOKUP($AH52,$EU:$FQ,EZ$1,FALSE),IF($AG52="刺客",VLOOKUP($AH52,$FU:$GQ,FZ$1,FALSE),"无该职业")))*VLOOKUP($AF52,角色间职业划分!$P:$AP,8,FALSE)/角色间职业划分!$W$9,0)</f>
        <v>10946</v>
      </c>
      <c r="G52" s="26">
        <f>ROUND(IF($AG52="战士",VLOOKUP($AH52,$DV:$ER,EB$1,FALSE),IF($AG52="幻术师",VLOOKUP($AH52,$EU:$FQ,FA$1,FALSE),IF($AG52="刺客",VLOOKUP($AH52,$FU:$GQ,GA$1,FALSE),"无该职业")))*VLOOKUP($AF52,角色间职业划分!$P:$AP,13,FALSE)/角色间职业划分!$AB$9,0)</f>
        <v>2297</v>
      </c>
      <c r="H52" s="26">
        <f t="shared" si="4"/>
        <v>0</v>
      </c>
      <c r="I52" s="26">
        <f t="shared" si="5"/>
        <v>0</v>
      </c>
      <c r="J52" s="26">
        <f t="shared" si="6"/>
        <v>0</v>
      </c>
      <c r="K52" s="26">
        <f t="shared" si="7"/>
        <v>0</v>
      </c>
      <c r="L52" s="26">
        <f t="shared" si="8"/>
        <v>0</v>
      </c>
      <c r="M52" s="26">
        <f t="shared" si="9"/>
        <v>0</v>
      </c>
      <c r="N52" s="26">
        <f t="shared" si="10"/>
        <v>5</v>
      </c>
      <c r="O52" s="26">
        <f t="shared" si="11"/>
        <v>7.5</v>
      </c>
      <c r="P52" s="26">
        <f t="shared" si="12"/>
        <v>7.5</v>
      </c>
      <c r="Q52" s="26">
        <f t="shared" si="13"/>
        <v>5</v>
      </c>
      <c r="R52" s="26">
        <f t="shared" si="14"/>
        <v>0</v>
      </c>
      <c r="S52" s="26">
        <f t="shared" si="15"/>
        <v>2.5</v>
      </c>
      <c r="T52" s="26">
        <f t="shared" si="16"/>
        <v>2.5</v>
      </c>
      <c r="U52" s="26">
        <f t="shared" si="17"/>
        <v>0</v>
      </c>
      <c r="V52" s="26">
        <f t="shared" si="18"/>
        <v>0</v>
      </c>
      <c r="W52" s="26">
        <f>VLOOKUP(AF52,角色间职业划分!L:M,2,FALSE)</f>
        <v>1</v>
      </c>
      <c r="X52" s="26">
        <f t="shared" si="19"/>
        <v>47</v>
      </c>
      <c r="Y52" s="26">
        <v>0</v>
      </c>
      <c r="Z52" s="26">
        <v>0</v>
      </c>
      <c r="AA52" s="26">
        <v>0</v>
      </c>
      <c r="AB52" s="26">
        <f t="shared" si="20"/>
        <v>12.5</v>
      </c>
      <c r="AC52" s="1">
        <f t="shared" si="1"/>
        <v>1364</v>
      </c>
      <c r="AD52" s="51"/>
      <c r="AE52" s="1"/>
      <c r="AF52">
        <f t="shared" si="21"/>
        <v>1</v>
      </c>
      <c r="AG52" s="26" t="str">
        <f>VLOOKUP(AF52,角色间职业划分!P:R,3,FALSE)</f>
        <v>战士</v>
      </c>
      <c r="AH52" s="26">
        <f t="shared" si="22"/>
        <v>47</v>
      </c>
      <c r="AK52" s="1"/>
      <c r="AL52" s="26"/>
      <c r="AO52" s="45">
        <v>1</v>
      </c>
      <c r="AP52">
        <v>44</v>
      </c>
      <c r="AQ52">
        <f t="shared" si="71"/>
        <v>75</v>
      </c>
      <c r="AR52">
        <f>_xlfn.IFNA(VLOOKUP(AQ52,角色属性总表!BO:BQ,2,FALSE),0)</f>
        <v>2425.0000000000005</v>
      </c>
      <c r="AS52">
        <f>_xlfn.IFNA(VLOOKUP(AQ52,角色属性总表!BO:BQ,3,FALSE),0)</f>
        <v>9053.3333333333358</v>
      </c>
      <c r="AT52">
        <f>_xlfn.IFNA(VLOOKUP(AQ52,角色属性总表!Y:AE,6,FALSE),0)</f>
        <v>438.1</v>
      </c>
      <c r="AU52" s="26">
        <v>12.5</v>
      </c>
      <c r="AW52">
        <v>44</v>
      </c>
      <c r="AX52">
        <v>0</v>
      </c>
      <c r="AY52">
        <v>7</v>
      </c>
      <c r="AZ52">
        <v>0</v>
      </c>
      <c r="BA52">
        <v>4</v>
      </c>
      <c r="BB52">
        <v>11</v>
      </c>
      <c r="BC52">
        <v>11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1</v>
      </c>
      <c r="BK52">
        <v>3</v>
      </c>
      <c r="BL52">
        <v>3</v>
      </c>
      <c r="BM52">
        <v>2</v>
      </c>
      <c r="BN52">
        <v>0</v>
      </c>
      <c r="BO52">
        <v>1</v>
      </c>
      <c r="BP52">
        <v>1</v>
      </c>
      <c r="BQ52">
        <v>0</v>
      </c>
      <c r="BR52">
        <v>0</v>
      </c>
      <c r="BT52">
        <f t="shared" si="26"/>
        <v>44</v>
      </c>
      <c r="BV52">
        <v>44</v>
      </c>
      <c r="BW52">
        <v>0</v>
      </c>
      <c r="BX52">
        <v>7</v>
      </c>
      <c r="BY52">
        <v>0</v>
      </c>
      <c r="BZ52">
        <v>4</v>
      </c>
      <c r="CA52">
        <v>11</v>
      </c>
      <c r="CB52">
        <v>11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3</v>
      </c>
      <c r="CJ52">
        <v>1</v>
      </c>
      <c r="CK52">
        <v>0</v>
      </c>
      <c r="CL52">
        <v>2</v>
      </c>
      <c r="CM52">
        <v>3</v>
      </c>
      <c r="CN52">
        <v>1</v>
      </c>
      <c r="CO52">
        <v>1</v>
      </c>
      <c r="CP52">
        <v>0</v>
      </c>
      <c r="CQ52">
        <v>0</v>
      </c>
      <c r="CS52">
        <f t="shared" si="27"/>
        <v>44</v>
      </c>
      <c r="CT52">
        <f t="shared" si="72"/>
        <v>1</v>
      </c>
      <c r="CV52">
        <v>44</v>
      </c>
      <c r="CW52">
        <v>0</v>
      </c>
      <c r="CX52">
        <v>7</v>
      </c>
      <c r="CY52">
        <v>0</v>
      </c>
      <c r="CZ52">
        <v>4</v>
      </c>
      <c r="DA52">
        <v>11</v>
      </c>
      <c r="DB52">
        <v>11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3</v>
      </c>
      <c r="DJ52">
        <v>1</v>
      </c>
      <c r="DK52">
        <v>0</v>
      </c>
      <c r="DL52">
        <v>2</v>
      </c>
      <c r="DM52">
        <v>3</v>
      </c>
      <c r="DN52">
        <v>1</v>
      </c>
      <c r="DO52">
        <v>1</v>
      </c>
      <c r="DP52">
        <v>0</v>
      </c>
      <c r="DQ52">
        <v>0</v>
      </c>
      <c r="DS52">
        <f t="shared" si="28"/>
        <v>44</v>
      </c>
      <c r="DT52">
        <f t="shared" si="73"/>
        <v>1</v>
      </c>
      <c r="DV52">
        <v>44</v>
      </c>
      <c r="DW52">
        <v>0</v>
      </c>
      <c r="DX52">
        <f t="shared" si="29"/>
        <v>419.6</v>
      </c>
      <c r="DY52">
        <v>0</v>
      </c>
      <c r="DZ52">
        <f t="shared" si="30"/>
        <v>2324.0000000000005</v>
      </c>
      <c r="EA52">
        <f t="shared" si="31"/>
        <v>7922.1333333333369</v>
      </c>
      <c r="EB52">
        <f t="shared" si="32"/>
        <v>2425.0000000000005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f t="shared" si="33"/>
        <v>2.5</v>
      </c>
      <c r="EJ52">
        <f t="shared" si="34"/>
        <v>7.5</v>
      </c>
      <c r="EK52">
        <f t="shared" si="35"/>
        <v>7.5</v>
      </c>
      <c r="EL52">
        <f t="shared" si="36"/>
        <v>5</v>
      </c>
      <c r="EM52">
        <f t="shared" si="37"/>
        <v>0</v>
      </c>
      <c r="EN52">
        <f t="shared" si="38"/>
        <v>2.5</v>
      </c>
      <c r="EO52">
        <f t="shared" si="39"/>
        <v>2.5</v>
      </c>
      <c r="EP52">
        <f t="shared" si="40"/>
        <v>0</v>
      </c>
      <c r="EQ52">
        <f t="shared" si="41"/>
        <v>0</v>
      </c>
      <c r="ES52">
        <f t="shared" si="42"/>
        <v>13118.233333333337</v>
      </c>
      <c r="EU52">
        <v>44</v>
      </c>
      <c r="EV52">
        <v>0</v>
      </c>
      <c r="EW52">
        <f t="shared" si="43"/>
        <v>419.6</v>
      </c>
      <c r="EX52">
        <v>0</v>
      </c>
      <c r="EY52">
        <f t="shared" si="44"/>
        <v>2324.0000000000005</v>
      </c>
      <c r="EZ52">
        <f t="shared" si="45"/>
        <v>9053.3333333333358</v>
      </c>
      <c r="FA52">
        <f t="shared" si="46"/>
        <v>2122.0000000000009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f t="shared" si="47"/>
        <v>7.5</v>
      </c>
      <c r="FI52">
        <f t="shared" si="48"/>
        <v>2.5</v>
      </c>
      <c r="FJ52">
        <f t="shared" si="49"/>
        <v>0</v>
      </c>
      <c r="FK52">
        <f t="shared" si="50"/>
        <v>5</v>
      </c>
      <c r="FL52">
        <f t="shared" si="51"/>
        <v>7.5</v>
      </c>
      <c r="FM52">
        <f t="shared" si="52"/>
        <v>2.5</v>
      </c>
      <c r="FN52">
        <f t="shared" si="53"/>
        <v>2.5</v>
      </c>
      <c r="FO52">
        <f t="shared" si="54"/>
        <v>0</v>
      </c>
      <c r="FP52">
        <f t="shared" si="55"/>
        <v>0</v>
      </c>
      <c r="FR52">
        <f t="shared" si="56"/>
        <v>13946.433333333338</v>
      </c>
      <c r="FS52">
        <f t="shared" si="74"/>
        <v>1885.3333333333321</v>
      </c>
      <c r="FU52">
        <v>44</v>
      </c>
      <c r="FV52">
        <v>0</v>
      </c>
      <c r="FW52">
        <f t="shared" si="57"/>
        <v>419.6</v>
      </c>
      <c r="FX52">
        <v>0</v>
      </c>
      <c r="FY52">
        <f t="shared" si="58"/>
        <v>2324.0000000000005</v>
      </c>
      <c r="FZ52">
        <f t="shared" si="59"/>
        <v>9053.3333333333358</v>
      </c>
      <c r="GA52">
        <f t="shared" si="60"/>
        <v>2122.0000000000009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f t="shared" si="61"/>
        <v>7.5</v>
      </c>
      <c r="GI52">
        <f t="shared" si="62"/>
        <v>2.5</v>
      </c>
      <c r="GJ52">
        <f t="shared" si="63"/>
        <v>0</v>
      </c>
      <c r="GK52">
        <f t="shared" si="64"/>
        <v>5</v>
      </c>
      <c r="GL52">
        <f t="shared" si="65"/>
        <v>7.5</v>
      </c>
      <c r="GM52">
        <f t="shared" si="66"/>
        <v>2.5</v>
      </c>
      <c r="GN52">
        <f t="shared" si="67"/>
        <v>2.5</v>
      </c>
      <c r="GO52">
        <f t="shared" si="68"/>
        <v>0</v>
      </c>
      <c r="GP52">
        <f t="shared" si="69"/>
        <v>0</v>
      </c>
      <c r="GR52">
        <f t="shared" si="70"/>
        <v>13946.433333333338</v>
      </c>
      <c r="GS52">
        <f t="shared" si="75"/>
        <v>1885.3333333333321</v>
      </c>
    </row>
    <row r="53" spans="1:201" x14ac:dyDescent="0.15">
      <c r="A53" s="26">
        <v>49</v>
      </c>
      <c r="B53" s="26">
        <f t="shared" si="2"/>
        <v>0</v>
      </c>
      <c r="C53" s="26">
        <f>ROUND(IF($AG53="战士",VLOOKUP($AH53,$DV:$ER,DX$1,FALSE),IF($AG53="幻术师",VLOOKUP($AH53,$EU:$FQ,EW$1,FALSE),IF($AG53="刺客",VLOOKUP($AH53,$FU:$GQ,FW$1,FALSE),"无该职业")))/VLOOKUP(AF53,角色间职业划分!P:AP,20,FALSE),0)</f>
        <v>48</v>
      </c>
      <c r="D53" s="26">
        <f t="shared" si="3"/>
        <v>0</v>
      </c>
      <c r="E53" s="26">
        <f>ROUND(IF($AG53="战士",VLOOKUP($AH53,$DV:$ER,DZ$1,FALSE),IF($AG53="幻术师",VLOOKUP($AH53,$EU:$FQ,EY$1,FALSE),IF($AG53="刺客",VLOOKUP($AH53,$FU:$GQ,FY$1,FALSE),"无该职业")))*VLOOKUP($AF53,角色间职业划分!$P:$AP,26,FALSE)*VLOOKUP($AF53,角色间职业划分!$P:$AP,13,FALSE)/角色间职业划分!$AB$9,0)</f>
        <v>783</v>
      </c>
      <c r="F53" s="26">
        <f>ROUND(IF($AG53="战士",VLOOKUP($AH53,$DV:$ER,EA$1,FALSE),IF($AG53="幻术师",VLOOKUP($AH53,$EU:$FQ,EZ$1,FALSE),IF($AG53="刺客",VLOOKUP($AH53,$FU:$GQ,FZ$1,FALSE),"无该职业")))*VLOOKUP($AF53,角色间职业划分!$P:$AP,8,FALSE)/角色间职业划分!$W$9,0)</f>
        <v>10946</v>
      </c>
      <c r="G53" s="26">
        <f>ROUND(IF($AG53="战士",VLOOKUP($AH53,$DV:$ER,EB$1,FALSE),IF($AG53="幻术师",VLOOKUP($AH53,$EU:$FQ,FA$1,FALSE),IF($AG53="刺客",VLOOKUP($AH53,$FU:$GQ,GA$1,FALSE),"无该职业")))*VLOOKUP($AF53,角色间职业划分!$P:$AP,13,FALSE)/角色间职业划分!$AB$9,0)</f>
        <v>2297</v>
      </c>
      <c r="H53" s="26">
        <f t="shared" si="4"/>
        <v>0</v>
      </c>
      <c r="I53" s="26">
        <f t="shared" si="5"/>
        <v>0</v>
      </c>
      <c r="J53" s="26">
        <f t="shared" si="6"/>
        <v>0</v>
      </c>
      <c r="K53" s="26">
        <f t="shared" si="7"/>
        <v>0</v>
      </c>
      <c r="L53" s="26">
        <f t="shared" si="8"/>
        <v>0</v>
      </c>
      <c r="M53" s="26">
        <f t="shared" si="9"/>
        <v>0</v>
      </c>
      <c r="N53" s="26">
        <f t="shared" si="10"/>
        <v>5</v>
      </c>
      <c r="O53" s="26">
        <f t="shared" si="11"/>
        <v>7.5</v>
      </c>
      <c r="P53" s="26">
        <f t="shared" si="12"/>
        <v>7.5</v>
      </c>
      <c r="Q53" s="26">
        <f t="shared" si="13"/>
        <v>5</v>
      </c>
      <c r="R53" s="26">
        <f t="shared" si="14"/>
        <v>0</v>
      </c>
      <c r="S53" s="26">
        <f t="shared" si="15"/>
        <v>2.5</v>
      </c>
      <c r="T53" s="26">
        <f t="shared" si="16"/>
        <v>2.5</v>
      </c>
      <c r="U53" s="26">
        <f t="shared" si="17"/>
        <v>0</v>
      </c>
      <c r="V53" s="26">
        <f t="shared" si="18"/>
        <v>0</v>
      </c>
      <c r="W53" s="26">
        <f>VLOOKUP(AF53,角色间职业划分!L:M,2,FALSE)</f>
        <v>1</v>
      </c>
      <c r="X53" s="26">
        <f t="shared" si="19"/>
        <v>48</v>
      </c>
      <c r="Y53" s="26">
        <v>0</v>
      </c>
      <c r="Z53" s="26">
        <v>0</v>
      </c>
      <c r="AA53" s="26">
        <v>0</v>
      </c>
      <c r="AB53" s="26">
        <f t="shared" si="20"/>
        <v>12.5</v>
      </c>
      <c r="AC53" s="1">
        <f t="shared" si="1"/>
        <v>1414</v>
      </c>
      <c r="AD53" s="51"/>
      <c r="AE53" s="1"/>
      <c r="AF53">
        <f t="shared" si="21"/>
        <v>1</v>
      </c>
      <c r="AG53" s="26" t="str">
        <f>VLOOKUP(AF53,角色间职业划分!P:R,3,FALSE)</f>
        <v>战士</v>
      </c>
      <c r="AH53" s="26">
        <f t="shared" si="22"/>
        <v>48</v>
      </c>
      <c r="AK53" s="1"/>
      <c r="AL53" s="26"/>
      <c r="AO53" s="45">
        <v>1</v>
      </c>
      <c r="AP53">
        <v>45</v>
      </c>
      <c r="AQ53">
        <f t="shared" si="71"/>
        <v>76</v>
      </c>
      <c r="AR53">
        <f>_xlfn.IFNA(VLOOKUP(AQ53,角色属性总表!BO:BQ,2,FALSE),0)</f>
        <v>2526.0000000000009</v>
      </c>
      <c r="AS53">
        <f>_xlfn.IFNA(VLOOKUP(AQ53,角色属性总表!BO:BQ,3,FALSE),0)</f>
        <v>9430.4000000000033</v>
      </c>
      <c r="AT53">
        <f>_xlfn.IFNA(VLOOKUP(AQ53,角色属性总表!Y:AE,6,FALSE),0)</f>
        <v>447.5</v>
      </c>
      <c r="AU53" s="26">
        <v>12.5</v>
      </c>
      <c r="AW53">
        <v>45</v>
      </c>
      <c r="AX53">
        <v>0</v>
      </c>
      <c r="AY53">
        <v>7</v>
      </c>
      <c r="AZ53">
        <v>0</v>
      </c>
      <c r="BA53">
        <v>4</v>
      </c>
      <c r="BB53">
        <v>12</v>
      </c>
      <c r="BC53">
        <v>11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1</v>
      </c>
      <c r="BK53">
        <v>3</v>
      </c>
      <c r="BL53">
        <v>3</v>
      </c>
      <c r="BM53">
        <v>2</v>
      </c>
      <c r="BN53">
        <v>0</v>
      </c>
      <c r="BO53">
        <v>1</v>
      </c>
      <c r="BP53">
        <v>1</v>
      </c>
      <c r="BQ53">
        <v>0</v>
      </c>
      <c r="BR53">
        <v>0</v>
      </c>
      <c r="BT53">
        <f t="shared" si="26"/>
        <v>45</v>
      </c>
      <c r="BV53">
        <v>45</v>
      </c>
      <c r="BW53">
        <v>0</v>
      </c>
      <c r="BX53">
        <v>7</v>
      </c>
      <c r="BY53">
        <v>0</v>
      </c>
      <c r="BZ53">
        <v>4</v>
      </c>
      <c r="CA53">
        <v>11</v>
      </c>
      <c r="CB53">
        <v>12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3</v>
      </c>
      <c r="CJ53">
        <v>1</v>
      </c>
      <c r="CK53">
        <v>0</v>
      </c>
      <c r="CL53">
        <v>2</v>
      </c>
      <c r="CM53">
        <v>3</v>
      </c>
      <c r="CN53">
        <v>1</v>
      </c>
      <c r="CO53">
        <v>1</v>
      </c>
      <c r="CP53">
        <v>0</v>
      </c>
      <c r="CQ53">
        <v>0</v>
      </c>
      <c r="CS53">
        <f t="shared" si="27"/>
        <v>45</v>
      </c>
      <c r="CT53">
        <f t="shared" si="72"/>
        <v>1</v>
      </c>
      <c r="CV53">
        <v>45</v>
      </c>
      <c r="CW53">
        <v>0</v>
      </c>
      <c r="CX53">
        <v>7</v>
      </c>
      <c r="CY53">
        <v>0</v>
      </c>
      <c r="CZ53">
        <v>4</v>
      </c>
      <c r="DA53">
        <v>11</v>
      </c>
      <c r="DB53">
        <v>12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3</v>
      </c>
      <c r="DJ53">
        <v>1</v>
      </c>
      <c r="DK53">
        <v>0</v>
      </c>
      <c r="DL53">
        <v>2</v>
      </c>
      <c r="DM53">
        <v>3</v>
      </c>
      <c r="DN53">
        <v>1</v>
      </c>
      <c r="DO53">
        <v>1</v>
      </c>
      <c r="DP53">
        <v>0</v>
      </c>
      <c r="DQ53">
        <v>0</v>
      </c>
      <c r="DS53">
        <f t="shared" si="28"/>
        <v>45</v>
      </c>
      <c r="DT53">
        <f t="shared" si="73"/>
        <v>1</v>
      </c>
      <c r="DV53">
        <v>45</v>
      </c>
      <c r="DW53">
        <v>0</v>
      </c>
      <c r="DX53">
        <f t="shared" si="29"/>
        <v>419.6</v>
      </c>
      <c r="DY53">
        <v>0</v>
      </c>
      <c r="DZ53">
        <f t="shared" si="30"/>
        <v>2324.0000000000005</v>
      </c>
      <c r="EA53">
        <f t="shared" si="31"/>
        <v>9430.4000000000033</v>
      </c>
      <c r="EB53">
        <f t="shared" si="32"/>
        <v>2425.0000000000005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f t="shared" si="33"/>
        <v>2.5</v>
      </c>
      <c r="EJ53">
        <f t="shared" si="34"/>
        <v>7.5</v>
      </c>
      <c r="EK53">
        <f t="shared" si="35"/>
        <v>7.5</v>
      </c>
      <c r="EL53">
        <f t="shared" si="36"/>
        <v>5</v>
      </c>
      <c r="EM53">
        <f t="shared" si="37"/>
        <v>0</v>
      </c>
      <c r="EN53">
        <f t="shared" si="38"/>
        <v>2.5</v>
      </c>
      <c r="EO53">
        <f t="shared" si="39"/>
        <v>2.5</v>
      </c>
      <c r="EP53">
        <f t="shared" si="40"/>
        <v>0</v>
      </c>
      <c r="EQ53">
        <f t="shared" si="41"/>
        <v>0</v>
      </c>
      <c r="ES53">
        <f t="shared" si="42"/>
        <v>14626.500000000004</v>
      </c>
      <c r="EU53">
        <v>45</v>
      </c>
      <c r="EV53">
        <v>0</v>
      </c>
      <c r="EW53">
        <f t="shared" si="43"/>
        <v>419.6</v>
      </c>
      <c r="EX53">
        <v>0</v>
      </c>
      <c r="EY53">
        <f t="shared" si="44"/>
        <v>2324.0000000000005</v>
      </c>
      <c r="EZ53">
        <f t="shared" si="45"/>
        <v>9053.3333333333358</v>
      </c>
      <c r="FA53">
        <f t="shared" si="46"/>
        <v>2526.0000000000009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f t="shared" si="47"/>
        <v>7.5</v>
      </c>
      <c r="FI53">
        <f t="shared" si="48"/>
        <v>2.5</v>
      </c>
      <c r="FJ53">
        <f t="shared" si="49"/>
        <v>0</v>
      </c>
      <c r="FK53">
        <f t="shared" si="50"/>
        <v>5</v>
      </c>
      <c r="FL53">
        <f t="shared" si="51"/>
        <v>7.5</v>
      </c>
      <c r="FM53">
        <f t="shared" si="52"/>
        <v>2.5</v>
      </c>
      <c r="FN53">
        <f t="shared" si="53"/>
        <v>2.5</v>
      </c>
      <c r="FO53">
        <f t="shared" si="54"/>
        <v>0</v>
      </c>
      <c r="FP53">
        <f t="shared" si="55"/>
        <v>0</v>
      </c>
      <c r="FR53">
        <f t="shared" si="56"/>
        <v>14350.433333333338</v>
      </c>
      <c r="FS53">
        <f t="shared" si="74"/>
        <v>404</v>
      </c>
      <c r="FU53">
        <v>45</v>
      </c>
      <c r="FV53">
        <v>0</v>
      </c>
      <c r="FW53">
        <f t="shared" si="57"/>
        <v>419.6</v>
      </c>
      <c r="FX53">
        <v>0</v>
      </c>
      <c r="FY53">
        <f t="shared" si="58"/>
        <v>2324.0000000000005</v>
      </c>
      <c r="FZ53">
        <f t="shared" si="59"/>
        <v>9053.3333333333358</v>
      </c>
      <c r="GA53">
        <f t="shared" si="60"/>
        <v>2526.0000000000009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f t="shared" si="61"/>
        <v>7.5</v>
      </c>
      <c r="GI53">
        <f t="shared" si="62"/>
        <v>2.5</v>
      </c>
      <c r="GJ53">
        <f t="shared" si="63"/>
        <v>0</v>
      </c>
      <c r="GK53">
        <f t="shared" si="64"/>
        <v>5</v>
      </c>
      <c r="GL53">
        <f t="shared" si="65"/>
        <v>7.5</v>
      </c>
      <c r="GM53">
        <f t="shared" si="66"/>
        <v>2.5</v>
      </c>
      <c r="GN53">
        <f t="shared" si="67"/>
        <v>2.5</v>
      </c>
      <c r="GO53">
        <f t="shared" si="68"/>
        <v>0</v>
      </c>
      <c r="GP53">
        <f t="shared" si="69"/>
        <v>0</v>
      </c>
      <c r="GR53">
        <f t="shared" si="70"/>
        <v>14350.433333333338</v>
      </c>
      <c r="GS53">
        <f t="shared" si="75"/>
        <v>404</v>
      </c>
    </row>
    <row r="54" spans="1:201" x14ac:dyDescent="0.15">
      <c r="A54" s="26">
        <v>50</v>
      </c>
      <c r="B54" s="26">
        <f t="shared" si="2"/>
        <v>0</v>
      </c>
      <c r="C54" s="26">
        <f>ROUND(IF($AG54="战士",VLOOKUP($AH54,$DV:$ER,DX$1,FALSE),IF($AG54="幻术师",VLOOKUP($AH54,$EU:$FQ,EW$1,FALSE),IF($AG54="刺客",VLOOKUP($AH54,$FU:$GQ,FW$1,FALSE),"无该职业")))/VLOOKUP(AF54,角色间职业划分!P:AP,20,FALSE),0)</f>
        <v>48</v>
      </c>
      <c r="D54" s="26">
        <f t="shared" si="3"/>
        <v>0</v>
      </c>
      <c r="E54" s="26">
        <f>ROUND(IF($AG54="战士",VLOOKUP($AH54,$DV:$ER,DZ$1,FALSE),IF($AG54="幻术师",VLOOKUP($AH54,$EU:$FQ,EY$1,FALSE),IF($AG54="刺客",VLOOKUP($AH54,$FU:$GQ,FY$1,FALSE),"无该职业")))*VLOOKUP($AF54,角色间职业划分!$P:$AP,26,FALSE)*VLOOKUP($AF54,角色间职业划分!$P:$AP,13,FALSE)/角色间职业划分!$AB$9,0)</f>
        <v>783</v>
      </c>
      <c r="F54" s="26">
        <f>ROUND(IF($AG54="战士",VLOOKUP($AH54,$DV:$ER,EA$1,FALSE),IF($AG54="幻术师",VLOOKUP($AH54,$EU:$FQ,EZ$1,FALSE),IF($AG54="刺客",VLOOKUP($AH54,$FU:$GQ,FZ$1,FALSE),"无该职业")))*VLOOKUP($AF54,角色间职业划分!$P:$AP,8,FALSE)/角色间职业划分!$W$9,0)</f>
        <v>12697</v>
      </c>
      <c r="G54" s="26">
        <f>ROUND(IF($AG54="战士",VLOOKUP($AH54,$DV:$ER,EB$1,FALSE),IF($AG54="幻术师",VLOOKUP($AH54,$EU:$FQ,FA$1,FALSE),IF($AG54="刺客",VLOOKUP($AH54,$FU:$GQ,GA$1,FALSE),"无该职业")))*VLOOKUP($AF54,角色间职业划分!$P:$AP,13,FALSE)/角色间职业划分!$AB$9,0)</f>
        <v>2297</v>
      </c>
      <c r="H54" s="26">
        <f t="shared" si="4"/>
        <v>0</v>
      </c>
      <c r="I54" s="26">
        <f t="shared" si="5"/>
        <v>0</v>
      </c>
      <c r="J54" s="26">
        <f t="shared" si="6"/>
        <v>0</v>
      </c>
      <c r="K54" s="26">
        <f t="shared" si="7"/>
        <v>0</v>
      </c>
      <c r="L54" s="26">
        <f t="shared" si="8"/>
        <v>0</v>
      </c>
      <c r="M54" s="26">
        <f t="shared" si="9"/>
        <v>0</v>
      </c>
      <c r="N54" s="26">
        <f t="shared" si="10"/>
        <v>5</v>
      </c>
      <c r="O54" s="26">
        <f t="shared" si="11"/>
        <v>7.5</v>
      </c>
      <c r="P54" s="26">
        <f t="shared" si="12"/>
        <v>7.5</v>
      </c>
      <c r="Q54" s="26">
        <f t="shared" si="13"/>
        <v>5</v>
      </c>
      <c r="R54" s="26">
        <f t="shared" si="14"/>
        <v>0</v>
      </c>
      <c r="S54" s="26">
        <f t="shared" si="15"/>
        <v>2.5</v>
      </c>
      <c r="T54" s="26">
        <f t="shared" si="16"/>
        <v>2.5</v>
      </c>
      <c r="U54" s="26">
        <f t="shared" si="17"/>
        <v>0</v>
      </c>
      <c r="V54" s="26">
        <f t="shared" si="18"/>
        <v>0</v>
      </c>
      <c r="W54" s="26">
        <f>VLOOKUP(AF54,角色间职业划分!L:M,2,FALSE)</f>
        <v>1</v>
      </c>
      <c r="X54" s="26">
        <f t="shared" si="19"/>
        <v>49</v>
      </c>
      <c r="Y54" s="26">
        <v>0</v>
      </c>
      <c r="Z54" s="26">
        <v>0</v>
      </c>
      <c r="AA54" s="26">
        <v>0</v>
      </c>
      <c r="AB54" s="26">
        <f t="shared" si="20"/>
        <v>12.5</v>
      </c>
      <c r="AC54" s="1">
        <f t="shared" si="1"/>
        <v>1465</v>
      </c>
      <c r="AD54" s="51"/>
      <c r="AE54" s="1"/>
      <c r="AF54">
        <f t="shared" si="21"/>
        <v>1</v>
      </c>
      <c r="AG54" s="26" t="str">
        <f>VLOOKUP(AF54,角色间职业划分!P:R,3,FALSE)</f>
        <v>战士</v>
      </c>
      <c r="AH54" s="26">
        <f t="shared" si="22"/>
        <v>49</v>
      </c>
      <c r="AK54" s="1"/>
      <c r="AL54" s="26"/>
      <c r="AO54" s="45">
        <v>1</v>
      </c>
      <c r="AP54">
        <v>46</v>
      </c>
      <c r="AQ54">
        <f t="shared" si="71"/>
        <v>77</v>
      </c>
      <c r="AR54">
        <f>_xlfn.IFNA(VLOOKUP(AQ54,角色属性总表!BO:BQ,2,FALSE),0)</f>
        <v>2627.0000000000009</v>
      </c>
      <c r="AS54">
        <f>_xlfn.IFNA(VLOOKUP(AQ54,角色属性总表!BO:BQ,3,FALSE),0)</f>
        <v>9807.466666666669</v>
      </c>
      <c r="AT54">
        <f>_xlfn.IFNA(VLOOKUP(AQ54,角色属性总表!Y:AE,6,FALSE),0)</f>
        <v>457</v>
      </c>
      <c r="AU54" s="26">
        <v>12.5</v>
      </c>
      <c r="AW54">
        <v>46</v>
      </c>
      <c r="AX54">
        <v>0</v>
      </c>
      <c r="AY54">
        <v>7</v>
      </c>
      <c r="AZ54">
        <v>0</v>
      </c>
      <c r="BA54">
        <v>4</v>
      </c>
      <c r="BB54">
        <v>12</v>
      </c>
      <c r="BC54">
        <v>11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</v>
      </c>
      <c r="BK54">
        <v>3</v>
      </c>
      <c r="BL54">
        <v>3</v>
      </c>
      <c r="BM54">
        <v>2</v>
      </c>
      <c r="BN54">
        <v>0</v>
      </c>
      <c r="BO54">
        <v>1</v>
      </c>
      <c r="BP54">
        <v>1</v>
      </c>
      <c r="BQ54">
        <v>0</v>
      </c>
      <c r="BR54">
        <v>0</v>
      </c>
      <c r="BT54">
        <f t="shared" si="26"/>
        <v>46</v>
      </c>
      <c r="BV54">
        <v>46</v>
      </c>
      <c r="BW54">
        <v>0</v>
      </c>
      <c r="BX54">
        <v>7</v>
      </c>
      <c r="BY54">
        <v>0</v>
      </c>
      <c r="BZ54">
        <v>4</v>
      </c>
      <c r="CA54">
        <v>11</v>
      </c>
      <c r="CB54">
        <v>12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3</v>
      </c>
      <c r="CJ54">
        <v>2</v>
      </c>
      <c r="CK54">
        <v>0</v>
      </c>
      <c r="CL54">
        <v>2</v>
      </c>
      <c r="CM54">
        <v>3</v>
      </c>
      <c r="CN54">
        <v>1</v>
      </c>
      <c r="CO54">
        <v>1</v>
      </c>
      <c r="CP54">
        <v>0</v>
      </c>
      <c r="CQ54">
        <v>0</v>
      </c>
      <c r="CS54">
        <f t="shared" si="27"/>
        <v>46</v>
      </c>
      <c r="CT54">
        <f t="shared" si="72"/>
        <v>1</v>
      </c>
      <c r="CV54">
        <v>46</v>
      </c>
      <c r="CW54">
        <v>0</v>
      </c>
      <c r="CX54">
        <v>7</v>
      </c>
      <c r="CY54">
        <v>0</v>
      </c>
      <c r="CZ54">
        <v>4</v>
      </c>
      <c r="DA54">
        <v>11</v>
      </c>
      <c r="DB54">
        <v>12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3</v>
      </c>
      <c r="DJ54">
        <v>2</v>
      </c>
      <c r="DK54">
        <v>0</v>
      </c>
      <c r="DL54">
        <v>2</v>
      </c>
      <c r="DM54">
        <v>3</v>
      </c>
      <c r="DN54">
        <v>1</v>
      </c>
      <c r="DO54">
        <v>1</v>
      </c>
      <c r="DP54">
        <v>0</v>
      </c>
      <c r="DQ54">
        <v>0</v>
      </c>
      <c r="DS54">
        <f t="shared" si="28"/>
        <v>46</v>
      </c>
      <c r="DT54">
        <f t="shared" si="73"/>
        <v>1</v>
      </c>
      <c r="DV54">
        <v>46</v>
      </c>
      <c r="DW54">
        <v>0</v>
      </c>
      <c r="DX54">
        <f t="shared" si="29"/>
        <v>419.6</v>
      </c>
      <c r="DY54">
        <v>0</v>
      </c>
      <c r="DZ54">
        <f t="shared" si="30"/>
        <v>2324.0000000000005</v>
      </c>
      <c r="EA54">
        <f t="shared" si="31"/>
        <v>9430.4000000000033</v>
      </c>
      <c r="EB54">
        <f t="shared" si="32"/>
        <v>2425.0000000000005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f t="shared" si="33"/>
        <v>5</v>
      </c>
      <c r="EJ54">
        <f t="shared" si="34"/>
        <v>7.5</v>
      </c>
      <c r="EK54">
        <f t="shared" si="35"/>
        <v>7.5</v>
      </c>
      <c r="EL54">
        <f t="shared" si="36"/>
        <v>5</v>
      </c>
      <c r="EM54">
        <f t="shared" si="37"/>
        <v>0</v>
      </c>
      <c r="EN54">
        <f t="shared" si="38"/>
        <v>2.5</v>
      </c>
      <c r="EO54">
        <f t="shared" si="39"/>
        <v>2.5</v>
      </c>
      <c r="EP54">
        <f t="shared" si="40"/>
        <v>0</v>
      </c>
      <c r="EQ54">
        <f t="shared" si="41"/>
        <v>0</v>
      </c>
      <c r="ES54">
        <f t="shared" si="42"/>
        <v>14629.000000000004</v>
      </c>
      <c r="EU54">
        <v>46</v>
      </c>
      <c r="EV54">
        <v>0</v>
      </c>
      <c r="EW54">
        <f t="shared" si="43"/>
        <v>419.6</v>
      </c>
      <c r="EX54">
        <v>0</v>
      </c>
      <c r="EY54">
        <f t="shared" si="44"/>
        <v>2324.0000000000005</v>
      </c>
      <c r="EZ54">
        <f t="shared" si="45"/>
        <v>9053.3333333333358</v>
      </c>
      <c r="FA54">
        <f t="shared" si="46"/>
        <v>2526.0000000000009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f t="shared" si="47"/>
        <v>7.5</v>
      </c>
      <c r="FI54">
        <f t="shared" si="48"/>
        <v>5</v>
      </c>
      <c r="FJ54">
        <f t="shared" si="49"/>
        <v>0</v>
      </c>
      <c r="FK54">
        <f t="shared" si="50"/>
        <v>5</v>
      </c>
      <c r="FL54">
        <f t="shared" si="51"/>
        <v>7.5</v>
      </c>
      <c r="FM54">
        <f t="shared" si="52"/>
        <v>2.5</v>
      </c>
      <c r="FN54">
        <f t="shared" si="53"/>
        <v>2.5</v>
      </c>
      <c r="FO54">
        <f t="shared" si="54"/>
        <v>0</v>
      </c>
      <c r="FP54">
        <f t="shared" si="55"/>
        <v>0</v>
      </c>
      <c r="FR54">
        <f t="shared" si="56"/>
        <v>14352.933333333338</v>
      </c>
      <c r="FS54">
        <f t="shared" si="74"/>
        <v>2.5</v>
      </c>
      <c r="FU54">
        <v>46</v>
      </c>
      <c r="FV54">
        <v>0</v>
      </c>
      <c r="FW54">
        <f t="shared" si="57"/>
        <v>419.6</v>
      </c>
      <c r="FX54">
        <v>0</v>
      </c>
      <c r="FY54">
        <f t="shared" si="58"/>
        <v>2324.0000000000005</v>
      </c>
      <c r="FZ54">
        <f t="shared" si="59"/>
        <v>9053.3333333333358</v>
      </c>
      <c r="GA54">
        <f t="shared" si="60"/>
        <v>2526.0000000000009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f t="shared" si="61"/>
        <v>7.5</v>
      </c>
      <c r="GI54">
        <f t="shared" si="62"/>
        <v>5</v>
      </c>
      <c r="GJ54">
        <f t="shared" si="63"/>
        <v>0</v>
      </c>
      <c r="GK54">
        <f t="shared" si="64"/>
        <v>5</v>
      </c>
      <c r="GL54">
        <f t="shared" si="65"/>
        <v>7.5</v>
      </c>
      <c r="GM54">
        <f t="shared" si="66"/>
        <v>2.5</v>
      </c>
      <c r="GN54">
        <f t="shared" si="67"/>
        <v>2.5</v>
      </c>
      <c r="GO54">
        <f t="shared" si="68"/>
        <v>0</v>
      </c>
      <c r="GP54">
        <f t="shared" si="69"/>
        <v>0</v>
      </c>
      <c r="GR54">
        <f t="shared" si="70"/>
        <v>14352.933333333338</v>
      </c>
      <c r="GS54">
        <f t="shared" si="75"/>
        <v>2.5</v>
      </c>
    </row>
    <row r="55" spans="1:201" x14ac:dyDescent="0.15">
      <c r="A55" s="26">
        <v>51</v>
      </c>
      <c r="B55" s="26">
        <f t="shared" si="2"/>
        <v>0</v>
      </c>
      <c r="C55" s="26">
        <f>ROUND(IF($AG55="战士",VLOOKUP($AH55,$DV:$ER,DX$1,FALSE),IF($AG55="幻术师",VLOOKUP($AH55,$EU:$FQ,EW$1,FALSE),IF($AG55="刺客",VLOOKUP($AH55,$FU:$GQ,FW$1,FALSE),"无该职业")))/VLOOKUP(AF55,角色间职业划分!P:AP,20,FALSE),0)</f>
        <v>48</v>
      </c>
      <c r="D55" s="26">
        <f t="shared" si="3"/>
        <v>0</v>
      </c>
      <c r="E55" s="26">
        <f>ROUND(IF($AG55="战士",VLOOKUP($AH55,$DV:$ER,DZ$1,FALSE),IF($AG55="幻术师",VLOOKUP($AH55,$EU:$FQ,EY$1,FALSE),IF($AG55="刺客",VLOOKUP($AH55,$FU:$GQ,FY$1,FALSE),"无该职业")))*VLOOKUP($AF55,角色间职业划分!$P:$AP,26,FALSE)*VLOOKUP($AF55,角色间职业划分!$P:$AP,13,FALSE)/角色间职业划分!$AB$9,0)</f>
        <v>783</v>
      </c>
      <c r="F55" s="26">
        <f>ROUND(IF($AG55="战士",VLOOKUP($AH55,$DV:$ER,EA$1,FALSE),IF($AG55="幻术师",VLOOKUP($AH55,$EU:$FQ,EZ$1,FALSE),IF($AG55="刺客",VLOOKUP($AH55,$FU:$GQ,FZ$1,FALSE),"无该职业")))*VLOOKUP($AF55,角色间职业划分!$P:$AP,8,FALSE)/角色间职业划分!$W$9,0)</f>
        <v>12697</v>
      </c>
      <c r="G55" s="26">
        <f>ROUND(IF($AG55="战士",VLOOKUP($AH55,$DV:$ER,EB$1,FALSE),IF($AG55="幻术师",VLOOKUP($AH55,$EU:$FQ,FA$1,FALSE),IF($AG55="刺客",VLOOKUP($AH55,$FU:$GQ,GA$1,FALSE),"无该职业")))*VLOOKUP($AF55,角色间职业划分!$P:$AP,13,FALSE)/角色间职业划分!$AB$9,0)</f>
        <v>2297</v>
      </c>
      <c r="H55" s="26">
        <f t="shared" si="4"/>
        <v>0</v>
      </c>
      <c r="I55" s="26">
        <f t="shared" si="5"/>
        <v>0</v>
      </c>
      <c r="J55" s="26">
        <f t="shared" si="6"/>
        <v>0</v>
      </c>
      <c r="K55" s="26">
        <f t="shared" si="7"/>
        <v>0</v>
      </c>
      <c r="L55" s="26">
        <f t="shared" si="8"/>
        <v>0</v>
      </c>
      <c r="M55" s="26">
        <f t="shared" si="9"/>
        <v>0</v>
      </c>
      <c r="N55" s="26">
        <f t="shared" si="10"/>
        <v>5</v>
      </c>
      <c r="O55" s="26">
        <f t="shared" si="11"/>
        <v>10</v>
      </c>
      <c r="P55" s="26">
        <f t="shared" si="12"/>
        <v>7.5</v>
      </c>
      <c r="Q55" s="26">
        <f t="shared" si="13"/>
        <v>5</v>
      </c>
      <c r="R55" s="26">
        <f t="shared" si="14"/>
        <v>0</v>
      </c>
      <c r="S55" s="26">
        <f t="shared" si="15"/>
        <v>2.5</v>
      </c>
      <c r="T55" s="26">
        <f t="shared" si="16"/>
        <v>2.5</v>
      </c>
      <c r="U55" s="26">
        <f t="shared" si="17"/>
        <v>0</v>
      </c>
      <c r="V55" s="26">
        <f t="shared" si="18"/>
        <v>0</v>
      </c>
      <c r="W55" s="26">
        <f>VLOOKUP(AF55,角色间职业划分!L:M,2,FALSE)</f>
        <v>1</v>
      </c>
      <c r="X55" s="26">
        <f t="shared" si="19"/>
        <v>50</v>
      </c>
      <c r="Y55" s="26">
        <v>0</v>
      </c>
      <c r="Z55" s="26">
        <v>0</v>
      </c>
      <c r="AA55" s="26">
        <v>0</v>
      </c>
      <c r="AB55" s="26">
        <f t="shared" si="20"/>
        <v>15</v>
      </c>
      <c r="AC55" s="1">
        <f t="shared" si="1"/>
        <v>1515</v>
      </c>
      <c r="AD55" s="51"/>
      <c r="AE55" s="1"/>
      <c r="AF55">
        <f t="shared" si="21"/>
        <v>1</v>
      </c>
      <c r="AG55" s="26" t="str">
        <f>VLOOKUP(AF55,角色间职业划分!P:R,3,FALSE)</f>
        <v>战士</v>
      </c>
      <c r="AH55" s="26">
        <f t="shared" si="22"/>
        <v>50</v>
      </c>
      <c r="AK55" s="1"/>
      <c r="AL55" s="26"/>
      <c r="AO55" s="45">
        <v>1</v>
      </c>
      <c r="AP55">
        <v>47</v>
      </c>
      <c r="AQ55">
        <f t="shared" si="71"/>
        <v>78</v>
      </c>
      <c r="AR55">
        <f>_xlfn.IFNA(VLOOKUP(AQ55,角色属性总表!BO:BQ,2,FALSE),0)</f>
        <v>2728.0000000000009</v>
      </c>
      <c r="AS55">
        <f>_xlfn.IFNA(VLOOKUP(AQ55,角色属性总表!BO:BQ,3,FALSE),0)</f>
        <v>10184.533333333336</v>
      </c>
      <c r="AT55">
        <f>_xlfn.IFNA(VLOOKUP(AQ55,角色属性总表!Y:AE,6,FALSE),0)</f>
        <v>466.6</v>
      </c>
      <c r="AU55" s="26">
        <v>12.5</v>
      </c>
      <c r="AW55">
        <v>47</v>
      </c>
      <c r="AX55">
        <v>0</v>
      </c>
      <c r="AY55">
        <v>7</v>
      </c>
      <c r="AZ55">
        <v>0</v>
      </c>
      <c r="BA55">
        <v>4</v>
      </c>
      <c r="BB55">
        <v>12</v>
      </c>
      <c r="BC55">
        <v>12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3</v>
      </c>
      <c r="BL55">
        <v>3</v>
      </c>
      <c r="BM55">
        <v>2</v>
      </c>
      <c r="BN55">
        <v>0</v>
      </c>
      <c r="BO55">
        <v>1</v>
      </c>
      <c r="BP55">
        <v>1</v>
      </c>
      <c r="BQ55">
        <v>0</v>
      </c>
      <c r="BR55">
        <v>0</v>
      </c>
      <c r="BT55">
        <f t="shared" si="26"/>
        <v>47</v>
      </c>
      <c r="BV55">
        <v>47</v>
      </c>
      <c r="BW55">
        <v>0</v>
      </c>
      <c r="BX55">
        <v>7</v>
      </c>
      <c r="BY55">
        <v>0</v>
      </c>
      <c r="BZ55">
        <v>4</v>
      </c>
      <c r="CA55">
        <v>12</v>
      </c>
      <c r="CB55">
        <v>12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3</v>
      </c>
      <c r="CJ55">
        <v>2</v>
      </c>
      <c r="CK55">
        <v>0</v>
      </c>
      <c r="CL55">
        <v>2</v>
      </c>
      <c r="CM55">
        <v>3</v>
      </c>
      <c r="CN55">
        <v>1</v>
      </c>
      <c r="CO55">
        <v>1</v>
      </c>
      <c r="CP55">
        <v>0</v>
      </c>
      <c r="CQ55">
        <v>0</v>
      </c>
      <c r="CS55">
        <f t="shared" si="27"/>
        <v>47</v>
      </c>
      <c r="CT55">
        <f t="shared" si="72"/>
        <v>1</v>
      </c>
      <c r="CV55">
        <v>47</v>
      </c>
      <c r="CW55">
        <v>0</v>
      </c>
      <c r="CX55">
        <v>7</v>
      </c>
      <c r="CY55">
        <v>0</v>
      </c>
      <c r="CZ55">
        <v>4</v>
      </c>
      <c r="DA55">
        <v>12</v>
      </c>
      <c r="DB55">
        <v>12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3</v>
      </c>
      <c r="DJ55">
        <v>2</v>
      </c>
      <c r="DK55">
        <v>0</v>
      </c>
      <c r="DL55">
        <v>2</v>
      </c>
      <c r="DM55">
        <v>3</v>
      </c>
      <c r="DN55">
        <v>1</v>
      </c>
      <c r="DO55">
        <v>1</v>
      </c>
      <c r="DP55">
        <v>0</v>
      </c>
      <c r="DQ55">
        <v>0</v>
      </c>
      <c r="DS55">
        <f t="shared" si="28"/>
        <v>47</v>
      </c>
      <c r="DT55">
        <f t="shared" si="73"/>
        <v>1</v>
      </c>
      <c r="DV55">
        <v>47</v>
      </c>
      <c r="DW55">
        <v>0</v>
      </c>
      <c r="DX55">
        <f t="shared" si="29"/>
        <v>419.6</v>
      </c>
      <c r="DY55">
        <v>0</v>
      </c>
      <c r="DZ55">
        <f t="shared" si="30"/>
        <v>2324.0000000000005</v>
      </c>
      <c r="EA55">
        <f t="shared" si="31"/>
        <v>9430.4000000000033</v>
      </c>
      <c r="EB55">
        <f t="shared" si="32"/>
        <v>2728.0000000000009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f t="shared" si="33"/>
        <v>5</v>
      </c>
      <c r="EJ55">
        <f t="shared" si="34"/>
        <v>7.5</v>
      </c>
      <c r="EK55">
        <f t="shared" si="35"/>
        <v>7.5</v>
      </c>
      <c r="EL55">
        <f t="shared" si="36"/>
        <v>5</v>
      </c>
      <c r="EM55">
        <f t="shared" si="37"/>
        <v>0</v>
      </c>
      <c r="EN55">
        <f t="shared" si="38"/>
        <v>2.5</v>
      </c>
      <c r="EO55">
        <f t="shared" si="39"/>
        <v>2.5</v>
      </c>
      <c r="EP55">
        <f t="shared" si="40"/>
        <v>0</v>
      </c>
      <c r="EQ55">
        <f t="shared" si="41"/>
        <v>0</v>
      </c>
      <c r="ES55">
        <f t="shared" si="42"/>
        <v>14932.000000000004</v>
      </c>
      <c r="EU55">
        <v>47</v>
      </c>
      <c r="EV55">
        <v>0</v>
      </c>
      <c r="EW55">
        <f t="shared" si="43"/>
        <v>419.6</v>
      </c>
      <c r="EX55">
        <v>0</v>
      </c>
      <c r="EY55">
        <f t="shared" si="44"/>
        <v>2324.0000000000005</v>
      </c>
      <c r="EZ55">
        <f t="shared" si="45"/>
        <v>10184.533333333336</v>
      </c>
      <c r="FA55">
        <f t="shared" si="46"/>
        <v>2526.0000000000009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f t="shared" si="47"/>
        <v>7.5</v>
      </c>
      <c r="FI55">
        <f t="shared" si="48"/>
        <v>5</v>
      </c>
      <c r="FJ55">
        <f t="shared" si="49"/>
        <v>0</v>
      </c>
      <c r="FK55">
        <f t="shared" si="50"/>
        <v>5</v>
      </c>
      <c r="FL55">
        <f t="shared" si="51"/>
        <v>7.5</v>
      </c>
      <c r="FM55">
        <f t="shared" si="52"/>
        <v>2.5</v>
      </c>
      <c r="FN55">
        <f t="shared" si="53"/>
        <v>2.5</v>
      </c>
      <c r="FO55">
        <f t="shared" si="54"/>
        <v>0</v>
      </c>
      <c r="FP55">
        <f t="shared" si="55"/>
        <v>0</v>
      </c>
      <c r="FR55">
        <f t="shared" si="56"/>
        <v>15484.133333333339</v>
      </c>
      <c r="FS55">
        <f t="shared" si="74"/>
        <v>1131.2000000000007</v>
      </c>
      <c r="FU55">
        <v>47</v>
      </c>
      <c r="FV55">
        <v>0</v>
      </c>
      <c r="FW55">
        <f t="shared" si="57"/>
        <v>419.6</v>
      </c>
      <c r="FX55">
        <v>0</v>
      </c>
      <c r="FY55">
        <f t="shared" si="58"/>
        <v>2324.0000000000005</v>
      </c>
      <c r="FZ55">
        <f t="shared" si="59"/>
        <v>10184.533333333336</v>
      </c>
      <c r="GA55">
        <f t="shared" si="60"/>
        <v>2526.0000000000009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f t="shared" si="61"/>
        <v>7.5</v>
      </c>
      <c r="GI55">
        <f t="shared" si="62"/>
        <v>5</v>
      </c>
      <c r="GJ55">
        <f t="shared" si="63"/>
        <v>0</v>
      </c>
      <c r="GK55">
        <f t="shared" si="64"/>
        <v>5</v>
      </c>
      <c r="GL55">
        <f t="shared" si="65"/>
        <v>7.5</v>
      </c>
      <c r="GM55">
        <f t="shared" si="66"/>
        <v>2.5</v>
      </c>
      <c r="GN55">
        <f t="shared" si="67"/>
        <v>2.5</v>
      </c>
      <c r="GO55">
        <f t="shared" si="68"/>
        <v>0</v>
      </c>
      <c r="GP55">
        <f t="shared" si="69"/>
        <v>0</v>
      </c>
      <c r="GR55">
        <f t="shared" si="70"/>
        <v>15484.133333333339</v>
      </c>
      <c r="GS55">
        <f t="shared" si="75"/>
        <v>1131.2000000000007</v>
      </c>
    </row>
    <row r="56" spans="1:201" x14ac:dyDescent="0.15">
      <c r="A56" s="26">
        <v>52</v>
      </c>
      <c r="B56" s="26">
        <f t="shared" si="2"/>
        <v>0</v>
      </c>
      <c r="C56" s="26">
        <f>ROUND(IF($AG56="战士",VLOOKUP($AH56,$DV:$ER,DX$1,FALSE),IF($AG56="幻术师",VLOOKUP($AH56,$EU:$FQ,EW$1,FALSE),IF($AG56="刺客",VLOOKUP($AH56,$FU:$GQ,FW$1,FALSE),"无该职业")))/VLOOKUP(AF56,角色间职业划分!P:AP,20,FALSE),0)</f>
        <v>48</v>
      </c>
      <c r="D56" s="26">
        <f t="shared" si="3"/>
        <v>0</v>
      </c>
      <c r="E56" s="26">
        <f>ROUND(IF($AG56="战士",VLOOKUP($AH56,$DV:$ER,DZ$1,FALSE),IF($AG56="幻术师",VLOOKUP($AH56,$EU:$FQ,EY$1,FALSE),IF($AG56="刺客",VLOOKUP($AH56,$FU:$GQ,FY$1,FALSE),"无该职业")))*VLOOKUP($AF56,角色间职业划分!$P:$AP,26,FALSE)*VLOOKUP($AF56,角色间职业划分!$P:$AP,13,FALSE)/角色间职业划分!$AB$9,0)</f>
        <v>783</v>
      </c>
      <c r="F56" s="26">
        <f>ROUND(IF($AG56="战士",VLOOKUP($AH56,$DV:$ER,EA$1,FALSE),IF($AG56="幻术师",VLOOKUP($AH56,$EU:$FQ,EZ$1,FALSE),IF($AG56="刺客",VLOOKUP($AH56,$FU:$GQ,FZ$1,FALSE),"无该职业")))*VLOOKUP($AF56,角色间职业划分!$P:$AP,8,FALSE)/角色间职业划分!$W$9,0)</f>
        <v>12697</v>
      </c>
      <c r="G56" s="26">
        <f>ROUND(IF($AG56="战士",VLOOKUP($AH56,$DV:$ER,EB$1,FALSE),IF($AG56="幻术师",VLOOKUP($AH56,$EU:$FQ,FA$1,FALSE),IF($AG56="刺客",VLOOKUP($AH56,$FU:$GQ,GA$1,FALSE),"无该职业")))*VLOOKUP($AF56,角色间职业划分!$P:$AP,13,FALSE)/角色间职业划分!$AB$9,0)</f>
        <v>2637</v>
      </c>
      <c r="H56" s="26">
        <f t="shared" si="4"/>
        <v>0</v>
      </c>
      <c r="I56" s="26">
        <f t="shared" si="5"/>
        <v>0</v>
      </c>
      <c r="J56" s="26">
        <f t="shared" si="6"/>
        <v>0</v>
      </c>
      <c r="K56" s="26">
        <f t="shared" si="7"/>
        <v>0</v>
      </c>
      <c r="L56" s="26">
        <f t="shared" si="8"/>
        <v>0</v>
      </c>
      <c r="M56" s="26">
        <f t="shared" si="9"/>
        <v>0</v>
      </c>
      <c r="N56" s="26">
        <f t="shared" si="10"/>
        <v>5</v>
      </c>
      <c r="O56" s="26">
        <f t="shared" si="11"/>
        <v>10</v>
      </c>
      <c r="P56" s="26">
        <f t="shared" si="12"/>
        <v>7.5</v>
      </c>
      <c r="Q56" s="26">
        <f t="shared" si="13"/>
        <v>5</v>
      </c>
      <c r="R56" s="26">
        <f t="shared" si="14"/>
        <v>0</v>
      </c>
      <c r="S56" s="26">
        <f t="shared" si="15"/>
        <v>2.5</v>
      </c>
      <c r="T56" s="26">
        <f t="shared" si="16"/>
        <v>2.5</v>
      </c>
      <c r="U56" s="26">
        <f t="shared" si="17"/>
        <v>0</v>
      </c>
      <c r="V56" s="26">
        <f t="shared" si="18"/>
        <v>0</v>
      </c>
      <c r="W56" s="26">
        <f>VLOOKUP(AF56,角色间职业划分!L:M,2,FALSE)</f>
        <v>1</v>
      </c>
      <c r="X56" s="26">
        <f t="shared" si="19"/>
        <v>51</v>
      </c>
      <c r="Y56" s="26">
        <v>0</v>
      </c>
      <c r="Z56" s="26">
        <v>0</v>
      </c>
      <c r="AA56" s="26">
        <v>0</v>
      </c>
      <c r="AB56" s="26">
        <f t="shared" si="20"/>
        <v>15</v>
      </c>
      <c r="AC56" s="1">
        <f t="shared" si="1"/>
        <v>1566</v>
      </c>
      <c r="AD56" s="51"/>
      <c r="AE56" s="1"/>
      <c r="AF56">
        <f t="shared" si="21"/>
        <v>1</v>
      </c>
      <c r="AG56" s="26" t="str">
        <f>VLOOKUP(AF56,角色间职业划分!P:R,3,FALSE)</f>
        <v>战士</v>
      </c>
      <c r="AH56" s="26">
        <f t="shared" si="22"/>
        <v>51</v>
      </c>
      <c r="AK56" s="1"/>
      <c r="AL56" s="26"/>
      <c r="AO56" s="45">
        <v>1</v>
      </c>
      <c r="AP56">
        <v>48</v>
      </c>
      <c r="AQ56">
        <f t="shared" si="71"/>
        <v>79</v>
      </c>
      <c r="AR56">
        <f>_xlfn.IFNA(VLOOKUP(AQ56,角色属性总表!BO:BQ,2,FALSE),0)</f>
        <v>2829.0000000000005</v>
      </c>
      <c r="AS56">
        <f>_xlfn.IFNA(VLOOKUP(AQ56,角色属性总表!BO:BQ,3,FALSE),0)</f>
        <v>10561.600000000002</v>
      </c>
      <c r="AT56">
        <f>_xlfn.IFNA(VLOOKUP(AQ56,角色属性总表!Y:AE,6,FALSE),0)</f>
        <v>476.3</v>
      </c>
      <c r="AU56" s="26">
        <v>12.5</v>
      </c>
      <c r="AW56">
        <v>48</v>
      </c>
      <c r="AX56">
        <v>0</v>
      </c>
      <c r="AY56">
        <v>8</v>
      </c>
      <c r="AZ56">
        <v>0</v>
      </c>
      <c r="BA56">
        <v>4</v>
      </c>
      <c r="BB56">
        <v>12</v>
      </c>
      <c r="BC56">
        <v>12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3</v>
      </c>
      <c r="BL56">
        <v>3</v>
      </c>
      <c r="BM56">
        <v>2</v>
      </c>
      <c r="BN56">
        <v>0</v>
      </c>
      <c r="BO56">
        <v>1</v>
      </c>
      <c r="BP56">
        <v>1</v>
      </c>
      <c r="BQ56">
        <v>0</v>
      </c>
      <c r="BR56">
        <v>0</v>
      </c>
      <c r="BT56">
        <f t="shared" si="26"/>
        <v>48</v>
      </c>
      <c r="BV56">
        <v>48</v>
      </c>
      <c r="BW56">
        <v>0</v>
      </c>
      <c r="BX56">
        <v>8</v>
      </c>
      <c r="BY56">
        <v>0</v>
      </c>
      <c r="BZ56">
        <v>4</v>
      </c>
      <c r="CA56">
        <v>12</v>
      </c>
      <c r="CB56">
        <v>12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3</v>
      </c>
      <c r="CJ56">
        <v>2</v>
      </c>
      <c r="CK56">
        <v>0</v>
      </c>
      <c r="CL56">
        <v>2</v>
      </c>
      <c r="CM56">
        <v>3</v>
      </c>
      <c r="CN56">
        <v>1</v>
      </c>
      <c r="CO56">
        <v>1</v>
      </c>
      <c r="CP56">
        <v>0</v>
      </c>
      <c r="CQ56">
        <v>0</v>
      </c>
      <c r="CS56">
        <f t="shared" si="27"/>
        <v>48</v>
      </c>
      <c r="CT56">
        <f t="shared" si="72"/>
        <v>1</v>
      </c>
      <c r="CV56">
        <v>48</v>
      </c>
      <c r="CW56">
        <v>0</v>
      </c>
      <c r="CX56">
        <v>8</v>
      </c>
      <c r="CY56">
        <v>0</v>
      </c>
      <c r="CZ56">
        <v>4</v>
      </c>
      <c r="DA56">
        <v>12</v>
      </c>
      <c r="DB56">
        <v>12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3</v>
      </c>
      <c r="DJ56">
        <v>2</v>
      </c>
      <c r="DK56">
        <v>0</v>
      </c>
      <c r="DL56">
        <v>2</v>
      </c>
      <c r="DM56">
        <v>3</v>
      </c>
      <c r="DN56">
        <v>1</v>
      </c>
      <c r="DO56">
        <v>1</v>
      </c>
      <c r="DP56">
        <v>0</v>
      </c>
      <c r="DQ56">
        <v>0</v>
      </c>
      <c r="DS56">
        <f t="shared" si="28"/>
        <v>48</v>
      </c>
      <c r="DT56">
        <f t="shared" si="73"/>
        <v>1</v>
      </c>
      <c r="DV56">
        <v>48</v>
      </c>
      <c r="DW56">
        <v>0</v>
      </c>
      <c r="DX56">
        <f t="shared" si="29"/>
        <v>476.3</v>
      </c>
      <c r="DY56">
        <v>0</v>
      </c>
      <c r="DZ56">
        <f t="shared" si="30"/>
        <v>2324.0000000000005</v>
      </c>
      <c r="EA56">
        <f t="shared" si="31"/>
        <v>9430.4000000000033</v>
      </c>
      <c r="EB56">
        <f t="shared" si="32"/>
        <v>2728.0000000000009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f t="shared" si="33"/>
        <v>5</v>
      </c>
      <c r="EJ56">
        <f t="shared" si="34"/>
        <v>7.5</v>
      </c>
      <c r="EK56">
        <f t="shared" si="35"/>
        <v>7.5</v>
      </c>
      <c r="EL56">
        <f t="shared" si="36"/>
        <v>5</v>
      </c>
      <c r="EM56">
        <f t="shared" si="37"/>
        <v>0</v>
      </c>
      <c r="EN56">
        <f t="shared" si="38"/>
        <v>2.5</v>
      </c>
      <c r="EO56">
        <f t="shared" si="39"/>
        <v>2.5</v>
      </c>
      <c r="EP56">
        <f t="shared" si="40"/>
        <v>0</v>
      </c>
      <c r="EQ56">
        <f t="shared" si="41"/>
        <v>0</v>
      </c>
      <c r="ES56">
        <f t="shared" si="42"/>
        <v>14988.700000000004</v>
      </c>
      <c r="EU56">
        <v>48</v>
      </c>
      <c r="EV56">
        <v>0</v>
      </c>
      <c r="EW56">
        <f t="shared" si="43"/>
        <v>476.3</v>
      </c>
      <c r="EX56">
        <v>0</v>
      </c>
      <c r="EY56">
        <f t="shared" si="44"/>
        <v>2324.0000000000005</v>
      </c>
      <c r="EZ56">
        <f t="shared" si="45"/>
        <v>10184.533333333336</v>
      </c>
      <c r="FA56">
        <f t="shared" si="46"/>
        <v>2526.0000000000009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f t="shared" si="47"/>
        <v>7.5</v>
      </c>
      <c r="FI56">
        <f t="shared" si="48"/>
        <v>5</v>
      </c>
      <c r="FJ56">
        <f t="shared" si="49"/>
        <v>0</v>
      </c>
      <c r="FK56">
        <f t="shared" si="50"/>
        <v>5</v>
      </c>
      <c r="FL56">
        <f t="shared" si="51"/>
        <v>7.5</v>
      </c>
      <c r="FM56">
        <f t="shared" si="52"/>
        <v>2.5</v>
      </c>
      <c r="FN56">
        <f t="shared" si="53"/>
        <v>2.5</v>
      </c>
      <c r="FO56">
        <f t="shared" si="54"/>
        <v>0</v>
      </c>
      <c r="FP56">
        <f t="shared" si="55"/>
        <v>0</v>
      </c>
      <c r="FR56">
        <f t="shared" si="56"/>
        <v>15540.833333333339</v>
      </c>
      <c r="FS56">
        <f t="shared" si="74"/>
        <v>56.700000000000728</v>
      </c>
      <c r="FU56">
        <v>48</v>
      </c>
      <c r="FV56">
        <v>0</v>
      </c>
      <c r="FW56">
        <f t="shared" si="57"/>
        <v>476.3</v>
      </c>
      <c r="FX56">
        <v>0</v>
      </c>
      <c r="FY56">
        <f t="shared" si="58"/>
        <v>2324.0000000000005</v>
      </c>
      <c r="FZ56">
        <f t="shared" si="59"/>
        <v>10184.533333333336</v>
      </c>
      <c r="GA56">
        <f t="shared" si="60"/>
        <v>2526.0000000000009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f t="shared" si="61"/>
        <v>7.5</v>
      </c>
      <c r="GI56">
        <f t="shared" si="62"/>
        <v>5</v>
      </c>
      <c r="GJ56">
        <f t="shared" si="63"/>
        <v>0</v>
      </c>
      <c r="GK56">
        <f t="shared" si="64"/>
        <v>5</v>
      </c>
      <c r="GL56">
        <f t="shared" si="65"/>
        <v>7.5</v>
      </c>
      <c r="GM56">
        <f t="shared" si="66"/>
        <v>2.5</v>
      </c>
      <c r="GN56">
        <f t="shared" si="67"/>
        <v>2.5</v>
      </c>
      <c r="GO56">
        <f t="shared" si="68"/>
        <v>0</v>
      </c>
      <c r="GP56">
        <f t="shared" si="69"/>
        <v>0</v>
      </c>
      <c r="GR56">
        <f t="shared" si="70"/>
        <v>15540.833333333339</v>
      </c>
      <c r="GS56">
        <f t="shared" si="75"/>
        <v>56.700000000000728</v>
      </c>
    </row>
    <row r="57" spans="1:201" x14ac:dyDescent="0.15">
      <c r="A57" s="26">
        <v>53</v>
      </c>
      <c r="B57" s="26">
        <f t="shared" si="2"/>
        <v>0</v>
      </c>
      <c r="C57" s="26">
        <f>ROUND(IF($AG57="战士",VLOOKUP($AH57,$DV:$ER,DX$1,FALSE),IF($AG57="幻术师",VLOOKUP($AH57,$EU:$FQ,EW$1,FALSE),IF($AG57="刺客",VLOOKUP($AH57,$FU:$GQ,FW$1,FALSE),"无该职业")))/VLOOKUP(AF57,角色间职业划分!P:AP,20,FALSE),0)</f>
        <v>48</v>
      </c>
      <c r="D57" s="26">
        <f t="shared" si="3"/>
        <v>0</v>
      </c>
      <c r="E57" s="26">
        <f>ROUND(IF($AG57="战士",VLOOKUP($AH57,$DV:$ER,DZ$1,FALSE),IF($AG57="幻术师",VLOOKUP($AH57,$EU:$FQ,EY$1,FALSE),IF($AG57="刺客",VLOOKUP($AH57,$FU:$GQ,FY$1,FALSE),"无该职业")))*VLOOKUP($AF57,角色间职业划分!$P:$AP,26,FALSE)*VLOOKUP($AF57,角色间职业划分!$P:$AP,13,FALSE)/角色间职业划分!$AB$9,0)</f>
        <v>783</v>
      </c>
      <c r="F57" s="26">
        <f>ROUND(IF($AG57="战士",VLOOKUP($AH57,$DV:$ER,EA$1,FALSE),IF($AG57="幻术师",VLOOKUP($AH57,$EU:$FQ,EZ$1,FALSE),IF($AG57="刺客",VLOOKUP($AH57,$FU:$GQ,FZ$1,FALSE),"无该职业")))*VLOOKUP($AF57,角色间职业划分!$P:$AP,8,FALSE)/角色间职业划分!$W$9,0)</f>
        <v>12697</v>
      </c>
      <c r="G57" s="26">
        <f>ROUND(IF($AG57="战士",VLOOKUP($AH57,$DV:$ER,EB$1,FALSE),IF($AG57="幻术师",VLOOKUP($AH57,$EU:$FQ,FA$1,FALSE),IF($AG57="刺客",VLOOKUP($AH57,$FU:$GQ,GA$1,FALSE),"无该职业")))*VLOOKUP($AF57,角色间职业划分!$P:$AP,13,FALSE)/角色间职业划分!$AB$9,0)</f>
        <v>2637</v>
      </c>
      <c r="H57" s="26">
        <f t="shared" si="4"/>
        <v>0</v>
      </c>
      <c r="I57" s="26">
        <f t="shared" si="5"/>
        <v>0</v>
      </c>
      <c r="J57" s="26">
        <f t="shared" si="6"/>
        <v>0</v>
      </c>
      <c r="K57" s="26">
        <f t="shared" si="7"/>
        <v>0</v>
      </c>
      <c r="L57" s="26">
        <f t="shared" si="8"/>
        <v>0</v>
      </c>
      <c r="M57" s="26">
        <f t="shared" si="9"/>
        <v>0</v>
      </c>
      <c r="N57" s="26">
        <f t="shared" si="10"/>
        <v>5</v>
      </c>
      <c r="O57" s="26">
        <f t="shared" si="11"/>
        <v>10</v>
      </c>
      <c r="P57" s="26">
        <f t="shared" si="12"/>
        <v>7.5</v>
      </c>
      <c r="Q57" s="26">
        <f t="shared" si="13"/>
        <v>5</v>
      </c>
      <c r="R57" s="26">
        <f t="shared" si="14"/>
        <v>0</v>
      </c>
      <c r="S57" s="26">
        <f t="shared" si="15"/>
        <v>5</v>
      </c>
      <c r="T57" s="26">
        <f t="shared" si="16"/>
        <v>2.5</v>
      </c>
      <c r="U57" s="26">
        <f t="shared" si="17"/>
        <v>0</v>
      </c>
      <c r="V57" s="26">
        <f t="shared" si="18"/>
        <v>0</v>
      </c>
      <c r="W57" s="26">
        <f>VLOOKUP(AF57,角色间职业划分!L:M,2,FALSE)</f>
        <v>1</v>
      </c>
      <c r="X57" s="26">
        <f t="shared" si="19"/>
        <v>52</v>
      </c>
      <c r="Y57" s="26">
        <v>0</v>
      </c>
      <c r="Z57" s="26">
        <v>0</v>
      </c>
      <c r="AA57" s="26">
        <v>0</v>
      </c>
      <c r="AB57" s="26">
        <f t="shared" si="20"/>
        <v>15</v>
      </c>
      <c r="AC57" s="1">
        <f t="shared" si="1"/>
        <v>1616</v>
      </c>
      <c r="AD57" s="51"/>
      <c r="AE57" s="1"/>
      <c r="AF57">
        <f t="shared" si="21"/>
        <v>1</v>
      </c>
      <c r="AG57" s="26" t="str">
        <f>VLOOKUP(AF57,角色间职业划分!P:R,3,FALSE)</f>
        <v>战士</v>
      </c>
      <c r="AH57" s="26">
        <f t="shared" si="22"/>
        <v>52</v>
      </c>
      <c r="AK57" s="1"/>
      <c r="AL57" s="26"/>
      <c r="AO57" s="45">
        <v>1</v>
      </c>
      <c r="AP57">
        <v>49</v>
      </c>
      <c r="AQ57">
        <f t="shared" si="71"/>
        <v>80</v>
      </c>
      <c r="AR57">
        <f>_xlfn.IFNA(VLOOKUP(AQ57,角色属性总表!BO:BQ,2,FALSE),0)</f>
        <v>2930.0000000000005</v>
      </c>
      <c r="AS57">
        <f>_xlfn.IFNA(VLOOKUP(AQ57,角色属性总表!BO:BQ,3,FALSE),0)</f>
        <v>10938.666666666668</v>
      </c>
      <c r="AT57">
        <f>_xlfn.IFNA(VLOOKUP(AQ57,角色属性总表!Y:AE,6,FALSE),0)</f>
        <v>486.1</v>
      </c>
      <c r="AU57" s="26">
        <v>12.5</v>
      </c>
      <c r="AW57">
        <v>49</v>
      </c>
      <c r="AX57">
        <v>0</v>
      </c>
      <c r="AY57">
        <v>8</v>
      </c>
      <c r="AZ57">
        <v>0</v>
      </c>
      <c r="BA57">
        <v>4</v>
      </c>
      <c r="BB57">
        <v>13</v>
      </c>
      <c r="BC57">
        <v>12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3</v>
      </c>
      <c r="BL57">
        <v>3</v>
      </c>
      <c r="BM57">
        <v>2</v>
      </c>
      <c r="BN57">
        <v>0</v>
      </c>
      <c r="BO57">
        <v>1</v>
      </c>
      <c r="BP57">
        <v>1</v>
      </c>
      <c r="BQ57">
        <v>0</v>
      </c>
      <c r="BR57">
        <v>0</v>
      </c>
      <c r="BT57">
        <f t="shared" si="26"/>
        <v>49</v>
      </c>
      <c r="BV57">
        <v>49</v>
      </c>
      <c r="BW57">
        <v>0</v>
      </c>
      <c r="BX57">
        <v>8</v>
      </c>
      <c r="BY57">
        <v>0</v>
      </c>
      <c r="BZ57">
        <v>4</v>
      </c>
      <c r="CA57">
        <v>12</v>
      </c>
      <c r="CB57">
        <v>13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3</v>
      </c>
      <c r="CJ57">
        <v>2</v>
      </c>
      <c r="CK57">
        <v>0</v>
      </c>
      <c r="CL57">
        <v>2</v>
      </c>
      <c r="CM57">
        <v>3</v>
      </c>
      <c r="CN57">
        <v>1</v>
      </c>
      <c r="CO57">
        <v>1</v>
      </c>
      <c r="CP57">
        <v>0</v>
      </c>
      <c r="CQ57">
        <v>0</v>
      </c>
      <c r="CS57">
        <f t="shared" si="27"/>
        <v>49</v>
      </c>
      <c r="CT57">
        <f t="shared" si="72"/>
        <v>1</v>
      </c>
      <c r="CV57">
        <v>49</v>
      </c>
      <c r="CW57">
        <v>0</v>
      </c>
      <c r="CX57">
        <v>8</v>
      </c>
      <c r="CY57">
        <v>0</v>
      </c>
      <c r="CZ57">
        <v>4</v>
      </c>
      <c r="DA57">
        <v>12</v>
      </c>
      <c r="DB57">
        <v>13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3</v>
      </c>
      <c r="DJ57">
        <v>2</v>
      </c>
      <c r="DK57">
        <v>0</v>
      </c>
      <c r="DL57">
        <v>2</v>
      </c>
      <c r="DM57">
        <v>3</v>
      </c>
      <c r="DN57">
        <v>1</v>
      </c>
      <c r="DO57">
        <v>1</v>
      </c>
      <c r="DP57">
        <v>0</v>
      </c>
      <c r="DQ57">
        <v>0</v>
      </c>
      <c r="DS57">
        <f t="shared" si="28"/>
        <v>49</v>
      </c>
      <c r="DT57">
        <f t="shared" si="73"/>
        <v>1</v>
      </c>
      <c r="DV57">
        <v>49</v>
      </c>
      <c r="DW57">
        <v>0</v>
      </c>
      <c r="DX57">
        <f t="shared" si="29"/>
        <v>476.3</v>
      </c>
      <c r="DY57">
        <v>0</v>
      </c>
      <c r="DZ57">
        <f t="shared" si="30"/>
        <v>2324.0000000000005</v>
      </c>
      <c r="EA57">
        <f t="shared" si="31"/>
        <v>10938.666666666668</v>
      </c>
      <c r="EB57">
        <f t="shared" si="32"/>
        <v>2728.0000000000009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f t="shared" si="33"/>
        <v>5</v>
      </c>
      <c r="EJ57">
        <f t="shared" si="34"/>
        <v>7.5</v>
      </c>
      <c r="EK57">
        <f t="shared" si="35"/>
        <v>7.5</v>
      </c>
      <c r="EL57">
        <f t="shared" si="36"/>
        <v>5</v>
      </c>
      <c r="EM57">
        <f t="shared" si="37"/>
        <v>0</v>
      </c>
      <c r="EN57">
        <f t="shared" si="38"/>
        <v>2.5</v>
      </c>
      <c r="EO57">
        <f t="shared" si="39"/>
        <v>2.5</v>
      </c>
      <c r="EP57">
        <f t="shared" si="40"/>
        <v>0</v>
      </c>
      <c r="EQ57">
        <f t="shared" si="41"/>
        <v>0</v>
      </c>
      <c r="ES57">
        <f t="shared" si="42"/>
        <v>16496.966666666671</v>
      </c>
      <c r="EU57">
        <v>49</v>
      </c>
      <c r="EV57">
        <v>0</v>
      </c>
      <c r="EW57">
        <f t="shared" si="43"/>
        <v>476.3</v>
      </c>
      <c r="EX57">
        <v>0</v>
      </c>
      <c r="EY57">
        <f t="shared" si="44"/>
        <v>2324.0000000000005</v>
      </c>
      <c r="EZ57">
        <f t="shared" si="45"/>
        <v>10184.533333333336</v>
      </c>
      <c r="FA57">
        <f t="shared" si="46"/>
        <v>2930.0000000000005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f t="shared" si="47"/>
        <v>7.5</v>
      </c>
      <c r="FI57">
        <f t="shared" si="48"/>
        <v>5</v>
      </c>
      <c r="FJ57">
        <f t="shared" si="49"/>
        <v>0</v>
      </c>
      <c r="FK57">
        <f t="shared" si="50"/>
        <v>5</v>
      </c>
      <c r="FL57">
        <f t="shared" si="51"/>
        <v>7.5</v>
      </c>
      <c r="FM57">
        <f t="shared" si="52"/>
        <v>2.5</v>
      </c>
      <c r="FN57">
        <f t="shared" si="53"/>
        <v>2.5</v>
      </c>
      <c r="FO57">
        <f t="shared" si="54"/>
        <v>0</v>
      </c>
      <c r="FP57">
        <f t="shared" si="55"/>
        <v>0</v>
      </c>
      <c r="FR57">
        <f t="shared" si="56"/>
        <v>15944.833333333338</v>
      </c>
      <c r="FS57">
        <f t="shared" si="74"/>
        <v>403.99999999999818</v>
      </c>
      <c r="FU57">
        <v>49</v>
      </c>
      <c r="FV57">
        <v>0</v>
      </c>
      <c r="FW57">
        <f t="shared" si="57"/>
        <v>476.3</v>
      </c>
      <c r="FX57">
        <v>0</v>
      </c>
      <c r="FY57">
        <f t="shared" si="58"/>
        <v>2324.0000000000005</v>
      </c>
      <c r="FZ57">
        <f t="shared" si="59"/>
        <v>10184.533333333336</v>
      </c>
      <c r="GA57">
        <f t="shared" si="60"/>
        <v>2930.0000000000005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f t="shared" si="61"/>
        <v>7.5</v>
      </c>
      <c r="GI57">
        <f t="shared" si="62"/>
        <v>5</v>
      </c>
      <c r="GJ57">
        <f t="shared" si="63"/>
        <v>0</v>
      </c>
      <c r="GK57">
        <f t="shared" si="64"/>
        <v>5</v>
      </c>
      <c r="GL57">
        <f t="shared" si="65"/>
        <v>7.5</v>
      </c>
      <c r="GM57">
        <f t="shared" si="66"/>
        <v>2.5</v>
      </c>
      <c r="GN57">
        <f t="shared" si="67"/>
        <v>2.5</v>
      </c>
      <c r="GO57">
        <f t="shared" si="68"/>
        <v>0</v>
      </c>
      <c r="GP57">
        <f t="shared" si="69"/>
        <v>0</v>
      </c>
      <c r="GR57">
        <f t="shared" si="70"/>
        <v>15944.833333333338</v>
      </c>
      <c r="GS57">
        <f t="shared" si="75"/>
        <v>403.99999999999818</v>
      </c>
    </row>
    <row r="58" spans="1:201" x14ac:dyDescent="0.15">
      <c r="A58" s="26">
        <v>54</v>
      </c>
      <c r="B58" s="26">
        <f t="shared" si="2"/>
        <v>0</v>
      </c>
      <c r="C58" s="26">
        <f>ROUND(IF($AG58="战士",VLOOKUP($AH58,$DV:$ER,DX$1,FALSE),IF($AG58="幻术师",VLOOKUP($AH58,$EU:$FQ,EW$1,FALSE),IF($AG58="刺客",VLOOKUP($AH58,$FU:$GQ,FW$1,FALSE),"无该职业")))/VLOOKUP(AF58,角色间职业划分!P:AP,20,FALSE),0)</f>
        <v>48</v>
      </c>
      <c r="D58" s="26">
        <f t="shared" si="3"/>
        <v>0</v>
      </c>
      <c r="E58" s="26">
        <f>ROUND(IF($AG58="战士",VLOOKUP($AH58,$DV:$ER,DZ$1,FALSE),IF($AG58="幻术师",VLOOKUP($AH58,$EU:$FQ,EY$1,FALSE),IF($AG58="刺客",VLOOKUP($AH58,$FU:$GQ,FY$1,FALSE),"无该职业")))*VLOOKUP($AF58,角色间职业划分!$P:$AP,26,FALSE)*VLOOKUP($AF58,角色间职业划分!$P:$AP,13,FALSE)/角色间职业划分!$AB$9,0)</f>
        <v>783</v>
      </c>
      <c r="F58" s="26">
        <f>ROUND(IF($AG58="战士",VLOOKUP($AH58,$DV:$ER,EA$1,FALSE),IF($AG58="幻术师",VLOOKUP($AH58,$EU:$FQ,EZ$1,FALSE),IF($AG58="刺客",VLOOKUP($AH58,$FU:$GQ,FZ$1,FALSE),"无该职业")))*VLOOKUP($AF58,角色间职业划分!$P:$AP,8,FALSE)/角色间职业划分!$W$9,0)</f>
        <v>14447</v>
      </c>
      <c r="G58" s="26">
        <f>ROUND(IF($AG58="战士",VLOOKUP($AH58,$DV:$ER,EB$1,FALSE),IF($AG58="幻术师",VLOOKUP($AH58,$EU:$FQ,FA$1,FALSE),IF($AG58="刺客",VLOOKUP($AH58,$FU:$GQ,GA$1,FALSE),"无该职业")))*VLOOKUP($AF58,角色间职业划分!$P:$AP,13,FALSE)/角色间职业划分!$AB$9,0)</f>
        <v>2637</v>
      </c>
      <c r="H58" s="26">
        <f t="shared" si="4"/>
        <v>0</v>
      </c>
      <c r="I58" s="26">
        <f t="shared" si="5"/>
        <v>0</v>
      </c>
      <c r="J58" s="26">
        <f t="shared" si="6"/>
        <v>0</v>
      </c>
      <c r="K58" s="26">
        <f t="shared" si="7"/>
        <v>0</v>
      </c>
      <c r="L58" s="26">
        <f t="shared" si="8"/>
        <v>0</v>
      </c>
      <c r="M58" s="26">
        <f t="shared" si="9"/>
        <v>0</v>
      </c>
      <c r="N58" s="26">
        <f t="shared" si="10"/>
        <v>5</v>
      </c>
      <c r="O58" s="26">
        <f t="shared" si="11"/>
        <v>10</v>
      </c>
      <c r="P58" s="26">
        <f t="shared" si="12"/>
        <v>7.5</v>
      </c>
      <c r="Q58" s="26">
        <f t="shared" si="13"/>
        <v>5</v>
      </c>
      <c r="R58" s="26">
        <f t="shared" si="14"/>
        <v>0</v>
      </c>
      <c r="S58" s="26">
        <f t="shared" si="15"/>
        <v>5</v>
      </c>
      <c r="T58" s="26">
        <f t="shared" si="16"/>
        <v>2.5</v>
      </c>
      <c r="U58" s="26">
        <f t="shared" si="17"/>
        <v>0</v>
      </c>
      <c r="V58" s="26">
        <f t="shared" si="18"/>
        <v>0</v>
      </c>
      <c r="W58" s="26">
        <f>VLOOKUP(AF58,角色间职业划分!L:M,2,FALSE)</f>
        <v>1</v>
      </c>
      <c r="X58" s="26">
        <f t="shared" si="19"/>
        <v>53</v>
      </c>
      <c r="Y58" s="26">
        <v>0</v>
      </c>
      <c r="Z58" s="26">
        <v>0</v>
      </c>
      <c r="AA58" s="26">
        <v>0</v>
      </c>
      <c r="AB58" s="26">
        <f t="shared" si="20"/>
        <v>15</v>
      </c>
      <c r="AC58" s="1">
        <f t="shared" si="1"/>
        <v>1667</v>
      </c>
      <c r="AD58" s="51"/>
      <c r="AE58" s="1"/>
      <c r="AF58">
        <f t="shared" si="21"/>
        <v>1</v>
      </c>
      <c r="AG58" s="26" t="str">
        <f>VLOOKUP(AF58,角色间职业划分!P:R,3,FALSE)</f>
        <v>战士</v>
      </c>
      <c r="AH58" s="26">
        <f t="shared" si="22"/>
        <v>53</v>
      </c>
      <c r="AK58" s="1"/>
      <c r="AL58" s="26"/>
      <c r="AO58" s="45">
        <v>1</v>
      </c>
      <c r="AP58">
        <v>50</v>
      </c>
      <c r="AQ58">
        <f t="shared" si="71"/>
        <v>81</v>
      </c>
      <c r="AR58">
        <f>_xlfn.IFNA(VLOOKUP(AQ58,角色属性总表!BO:BQ,2,FALSE),0)</f>
        <v>3031.0000000000005</v>
      </c>
      <c r="AS58">
        <f>_xlfn.IFNA(VLOOKUP(AQ58,角色属性总表!BO:BQ,3,FALSE),0)</f>
        <v>11315.733333333335</v>
      </c>
      <c r="AT58">
        <f>_xlfn.IFNA(VLOOKUP(AQ58,角色属性总表!Y:AE,6,FALSE),0)</f>
        <v>496</v>
      </c>
      <c r="AU58" s="26">
        <v>15</v>
      </c>
      <c r="AW58">
        <v>50</v>
      </c>
      <c r="AX58">
        <v>0</v>
      </c>
      <c r="AY58">
        <v>8</v>
      </c>
      <c r="AZ58">
        <v>0</v>
      </c>
      <c r="BA58">
        <v>4</v>
      </c>
      <c r="BB58">
        <v>13</v>
      </c>
      <c r="BC58">
        <v>12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4</v>
      </c>
      <c r="BL58">
        <v>3</v>
      </c>
      <c r="BM58">
        <v>2</v>
      </c>
      <c r="BN58">
        <v>0</v>
      </c>
      <c r="BO58">
        <v>1</v>
      </c>
      <c r="BP58">
        <v>1</v>
      </c>
      <c r="BQ58">
        <v>0</v>
      </c>
      <c r="BR58">
        <v>0</v>
      </c>
      <c r="BT58">
        <f t="shared" si="26"/>
        <v>50</v>
      </c>
      <c r="BV58">
        <v>50</v>
      </c>
      <c r="BW58">
        <v>0</v>
      </c>
      <c r="BX58">
        <v>8</v>
      </c>
      <c r="BY58">
        <v>0</v>
      </c>
      <c r="BZ58">
        <v>4</v>
      </c>
      <c r="CA58">
        <v>12</v>
      </c>
      <c r="CB58">
        <v>13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4</v>
      </c>
      <c r="CJ58">
        <v>2</v>
      </c>
      <c r="CK58">
        <v>0</v>
      </c>
      <c r="CL58">
        <v>2</v>
      </c>
      <c r="CM58">
        <v>3</v>
      </c>
      <c r="CN58">
        <v>1</v>
      </c>
      <c r="CO58">
        <v>1</v>
      </c>
      <c r="CP58">
        <v>0</v>
      </c>
      <c r="CQ58">
        <v>0</v>
      </c>
      <c r="CS58">
        <f t="shared" si="27"/>
        <v>50</v>
      </c>
      <c r="CT58">
        <f t="shared" si="72"/>
        <v>1</v>
      </c>
      <c r="CV58">
        <v>50</v>
      </c>
      <c r="CW58">
        <v>0</v>
      </c>
      <c r="CX58">
        <v>8</v>
      </c>
      <c r="CY58">
        <v>0</v>
      </c>
      <c r="CZ58">
        <v>4</v>
      </c>
      <c r="DA58">
        <v>12</v>
      </c>
      <c r="DB58">
        <v>13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3</v>
      </c>
      <c r="DJ58">
        <v>2</v>
      </c>
      <c r="DK58">
        <v>0</v>
      </c>
      <c r="DL58">
        <v>2</v>
      </c>
      <c r="DM58">
        <v>4</v>
      </c>
      <c r="DN58">
        <v>1</v>
      </c>
      <c r="DO58">
        <v>1</v>
      </c>
      <c r="DP58">
        <v>0</v>
      </c>
      <c r="DQ58">
        <v>0</v>
      </c>
      <c r="DS58">
        <f t="shared" si="28"/>
        <v>50</v>
      </c>
      <c r="DT58">
        <f t="shared" si="73"/>
        <v>1</v>
      </c>
      <c r="DV58">
        <v>50</v>
      </c>
      <c r="DW58">
        <v>0</v>
      </c>
      <c r="DX58">
        <f t="shared" si="29"/>
        <v>476.3</v>
      </c>
      <c r="DY58">
        <v>0</v>
      </c>
      <c r="DZ58">
        <f t="shared" si="30"/>
        <v>2324.0000000000005</v>
      </c>
      <c r="EA58">
        <f t="shared" si="31"/>
        <v>10938.666666666668</v>
      </c>
      <c r="EB58">
        <f t="shared" si="32"/>
        <v>2728.0000000000009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f t="shared" si="33"/>
        <v>5</v>
      </c>
      <c r="EJ58">
        <f t="shared" si="34"/>
        <v>10</v>
      </c>
      <c r="EK58">
        <f t="shared" si="35"/>
        <v>7.5</v>
      </c>
      <c r="EL58">
        <f t="shared" si="36"/>
        <v>5</v>
      </c>
      <c r="EM58">
        <f t="shared" si="37"/>
        <v>0</v>
      </c>
      <c r="EN58">
        <f t="shared" si="38"/>
        <v>2.5</v>
      </c>
      <c r="EO58">
        <f t="shared" si="39"/>
        <v>2.5</v>
      </c>
      <c r="EP58">
        <f t="shared" si="40"/>
        <v>0</v>
      </c>
      <c r="EQ58">
        <f t="shared" si="41"/>
        <v>0</v>
      </c>
      <c r="ES58">
        <f t="shared" si="42"/>
        <v>16499.466666666671</v>
      </c>
      <c r="EU58">
        <v>50</v>
      </c>
      <c r="EV58">
        <v>0</v>
      </c>
      <c r="EW58">
        <f t="shared" si="43"/>
        <v>476.3</v>
      </c>
      <c r="EX58">
        <v>0</v>
      </c>
      <c r="EY58">
        <f t="shared" si="44"/>
        <v>2324.0000000000005</v>
      </c>
      <c r="EZ58">
        <f t="shared" si="45"/>
        <v>10184.533333333336</v>
      </c>
      <c r="FA58">
        <f t="shared" si="46"/>
        <v>2930.0000000000005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f t="shared" si="47"/>
        <v>10</v>
      </c>
      <c r="FI58">
        <f t="shared" si="48"/>
        <v>5</v>
      </c>
      <c r="FJ58">
        <f t="shared" si="49"/>
        <v>0</v>
      </c>
      <c r="FK58">
        <f t="shared" si="50"/>
        <v>5</v>
      </c>
      <c r="FL58">
        <f t="shared" si="51"/>
        <v>7.5</v>
      </c>
      <c r="FM58">
        <f t="shared" si="52"/>
        <v>2.5</v>
      </c>
      <c r="FN58">
        <f t="shared" si="53"/>
        <v>2.5</v>
      </c>
      <c r="FO58">
        <f t="shared" si="54"/>
        <v>0</v>
      </c>
      <c r="FP58">
        <f t="shared" si="55"/>
        <v>0</v>
      </c>
      <c r="FR58">
        <f t="shared" si="56"/>
        <v>15947.333333333338</v>
      </c>
      <c r="FS58">
        <f t="shared" si="74"/>
        <v>2.5</v>
      </c>
      <c r="FU58">
        <v>50</v>
      </c>
      <c r="FV58">
        <v>0</v>
      </c>
      <c r="FW58">
        <f t="shared" si="57"/>
        <v>476.3</v>
      </c>
      <c r="FX58">
        <v>0</v>
      </c>
      <c r="FY58">
        <f t="shared" si="58"/>
        <v>2324.0000000000005</v>
      </c>
      <c r="FZ58">
        <f t="shared" si="59"/>
        <v>10184.533333333336</v>
      </c>
      <c r="GA58">
        <f t="shared" si="60"/>
        <v>2930.0000000000005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f t="shared" si="61"/>
        <v>7.5</v>
      </c>
      <c r="GI58">
        <f t="shared" si="62"/>
        <v>5</v>
      </c>
      <c r="GJ58">
        <f t="shared" si="63"/>
        <v>0</v>
      </c>
      <c r="GK58">
        <f t="shared" si="64"/>
        <v>5</v>
      </c>
      <c r="GL58">
        <f t="shared" si="65"/>
        <v>10</v>
      </c>
      <c r="GM58">
        <f t="shared" si="66"/>
        <v>2.5</v>
      </c>
      <c r="GN58">
        <f t="shared" si="67"/>
        <v>2.5</v>
      </c>
      <c r="GO58">
        <f t="shared" si="68"/>
        <v>0</v>
      </c>
      <c r="GP58">
        <f t="shared" si="69"/>
        <v>0</v>
      </c>
      <c r="GR58">
        <f t="shared" si="70"/>
        <v>15947.333333333338</v>
      </c>
      <c r="GS58">
        <f t="shared" si="75"/>
        <v>2.5</v>
      </c>
    </row>
    <row r="59" spans="1:201" x14ac:dyDescent="0.15">
      <c r="A59" s="26">
        <v>55</v>
      </c>
      <c r="B59" s="26">
        <f t="shared" si="2"/>
        <v>0</v>
      </c>
      <c r="C59" s="26">
        <f>ROUND(IF($AG59="战士",VLOOKUP($AH59,$DV:$ER,DX$1,FALSE),IF($AG59="幻术师",VLOOKUP($AH59,$EU:$FQ,EW$1,FALSE),IF($AG59="刺客",VLOOKUP($AH59,$FU:$GQ,FW$1,FALSE),"无该职业")))/VLOOKUP(AF59,角色间职业划分!P:AP,20,FALSE),0)</f>
        <v>54</v>
      </c>
      <c r="D59" s="26">
        <f t="shared" si="3"/>
        <v>0</v>
      </c>
      <c r="E59" s="26">
        <f>ROUND(IF($AG59="战士",VLOOKUP($AH59,$DV:$ER,DZ$1,FALSE),IF($AG59="幻术师",VLOOKUP($AH59,$EU:$FQ,EY$1,FALSE),IF($AG59="刺客",VLOOKUP($AH59,$FU:$GQ,FY$1,FALSE),"无该职业")))*VLOOKUP($AF59,角色间职业划分!$P:$AP,26,FALSE)*VLOOKUP($AF59,角色间职业划分!$P:$AP,13,FALSE)/角色间职业划分!$AB$9,0)</f>
        <v>783</v>
      </c>
      <c r="F59" s="26">
        <f>ROUND(IF($AG59="战士",VLOOKUP($AH59,$DV:$ER,EA$1,FALSE),IF($AG59="幻术师",VLOOKUP($AH59,$EU:$FQ,EZ$1,FALSE),IF($AG59="刺客",VLOOKUP($AH59,$FU:$GQ,FZ$1,FALSE),"无该职业")))*VLOOKUP($AF59,角色间职业划分!$P:$AP,8,FALSE)/角色间职业划分!$W$9,0)</f>
        <v>14447</v>
      </c>
      <c r="G59" s="26">
        <f>ROUND(IF($AG59="战士",VLOOKUP($AH59,$DV:$ER,EB$1,FALSE),IF($AG59="幻术师",VLOOKUP($AH59,$EU:$FQ,FA$1,FALSE),IF($AG59="刺客",VLOOKUP($AH59,$FU:$GQ,GA$1,FALSE),"无该职业")))*VLOOKUP($AF59,角色间职业划分!$P:$AP,13,FALSE)/角色间职业划分!$AB$9,0)</f>
        <v>2637</v>
      </c>
      <c r="H59" s="26">
        <f t="shared" si="4"/>
        <v>0</v>
      </c>
      <c r="I59" s="26">
        <f t="shared" si="5"/>
        <v>0</v>
      </c>
      <c r="J59" s="26">
        <f t="shared" si="6"/>
        <v>0</v>
      </c>
      <c r="K59" s="26">
        <f t="shared" si="7"/>
        <v>0</v>
      </c>
      <c r="L59" s="26">
        <f t="shared" si="8"/>
        <v>0</v>
      </c>
      <c r="M59" s="26">
        <f t="shared" si="9"/>
        <v>0</v>
      </c>
      <c r="N59" s="26">
        <f t="shared" si="10"/>
        <v>5</v>
      </c>
      <c r="O59" s="26">
        <f t="shared" si="11"/>
        <v>10</v>
      </c>
      <c r="P59" s="26">
        <f t="shared" si="12"/>
        <v>7.5</v>
      </c>
      <c r="Q59" s="26">
        <f t="shared" si="13"/>
        <v>5</v>
      </c>
      <c r="R59" s="26">
        <f t="shared" si="14"/>
        <v>0</v>
      </c>
      <c r="S59" s="26">
        <f t="shared" si="15"/>
        <v>5</v>
      </c>
      <c r="T59" s="26">
        <f t="shared" si="16"/>
        <v>2.5</v>
      </c>
      <c r="U59" s="26">
        <f t="shared" si="17"/>
        <v>0</v>
      </c>
      <c r="V59" s="26">
        <f t="shared" si="18"/>
        <v>0</v>
      </c>
      <c r="W59" s="26">
        <f>VLOOKUP(AF59,角色间职业划分!L:M,2,FALSE)</f>
        <v>1</v>
      </c>
      <c r="X59" s="26">
        <f t="shared" si="19"/>
        <v>54</v>
      </c>
      <c r="Y59" s="26">
        <v>0</v>
      </c>
      <c r="Z59" s="26">
        <v>0</v>
      </c>
      <c r="AA59" s="26">
        <v>0</v>
      </c>
      <c r="AB59" s="26">
        <f t="shared" si="20"/>
        <v>15</v>
      </c>
      <c r="AC59" s="1">
        <f t="shared" si="1"/>
        <v>1717</v>
      </c>
      <c r="AD59" s="51"/>
      <c r="AE59" s="1"/>
      <c r="AF59">
        <f t="shared" si="21"/>
        <v>1</v>
      </c>
      <c r="AG59" s="26" t="str">
        <f>VLOOKUP(AF59,角色间职业划分!P:R,3,FALSE)</f>
        <v>战士</v>
      </c>
      <c r="AH59" s="26">
        <f t="shared" si="22"/>
        <v>54</v>
      </c>
      <c r="AK59" s="1"/>
      <c r="AL59" s="26"/>
      <c r="AO59" s="45">
        <v>1</v>
      </c>
      <c r="AP59">
        <v>51</v>
      </c>
      <c r="AQ59">
        <f t="shared" si="71"/>
        <v>82</v>
      </c>
      <c r="AR59">
        <f>_xlfn.IFNA(VLOOKUP(AQ59,角色属性总表!BO:BQ,2,FALSE),0)</f>
        <v>3132.0000000000005</v>
      </c>
      <c r="AS59">
        <f>_xlfn.IFNA(VLOOKUP(AQ59,角色属性总表!BO:BQ,3,FALSE),0)</f>
        <v>11692.800000000003</v>
      </c>
      <c r="AT59">
        <f>_xlfn.IFNA(VLOOKUP(AQ59,角色属性总表!Y:AE,6,FALSE),0)</f>
        <v>506</v>
      </c>
      <c r="AU59" s="26">
        <v>15</v>
      </c>
      <c r="AW59">
        <v>51</v>
      </c>
      <c r="AX59">
        <v>0</v>
      </c>
      <c r="AY59">
        <v>8</v>
      </c>
      <c r="AZ59">
        <v>0</v>
      </c>
      <c r="BA59">
        <v>4</v>
      </c>
      <c r="BB59">
        <v>13</v>
      </c>
      <c r="BC59">
        <v>13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4</v>
      </c>
      <c r="BL59">
        <v>3</v>
      </c>
      <c r="BM59">
        <v>2</v>
      </c>
      <c r="BN59">
        <v>0</v>
      </c>
      <c r="BO59">
        <v>1</v>
      </c>
      <c r="BP59">
        <v>1</v>
      </c>
      <c r="BQ59">
        <v>0</v>
      </c>
      <c r="BR59">
        <v>0</v>
      </c>
      <c r="BT59">
        <f t="shared" si="26"/>
        <v>51</v>
      </c>
      <c r="BV59">
        <v>51</v>
      </c>
      <c r="BW59">
        <v>0</v>
      </c>
      <c r="BX59">
        <v>8</v>
      </c>
      <c r="BY59">
        <v>0</v>
      </c>
      <c r="BZ59">
        <v>4</v>
      </c>
      <c r="CA59">
        <v>13</v>
      </c>
      <c r="CB59">
        <v>13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4</v>
      </c>
      <c r="CJ59">
        <v>2</v>
      </c>
      <c r="CK59">
        <v>0</v>
      </c>
      <c r="CL59">
        <v>2</v>
      </c>
      <c r="CM59">
        <v>3</v>
      </c>
      <c r="CN59">
        <v>1</v>
      </c>
      <c r="CO59">
        <v>1</v>
      </c>
      <c r="CP59">
        <v>0</v>
      </c>
      <c r="CQ59">
        <v>0</v>
      </c>
      <c r="CS59">
        <f t="shared" si="27"/>
        <v>51</v>
      </c>
      <c r="CT59">
        <f t="shared" si="72"/>
        <v>1</v>
      </c>
      <c r="CV59">
        <v>51</v>
      </c>
      <c r="CW59">
        <v>0</v>
      </c>
      <c r="CX59">
        <v>8</v>
      </c>
      <c r="CY59">
        <v>0</v>
      </c>
      <c r="CZ59">
        <v>4</v>
      </c>
      <c r="DA59">
        <v>13</v>
      </c>
      <c r="DB59">
        <v>13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3</v>
      </c>
      <c r="DJ59">
        <v>2</v>
      </c>
      <c r="DK59">
        <v>0</v>
      </c>
      <c r="DL59">
        <v>2</v>
      </c>
      <c r="DM59">
        <v>4</v>
      </c>
      <c r="DN59">
        <v>1</v>
      </c>
      <c r="DO59">
        <v>1</v>
      </c>
      <c r="DP59">
        <v>0</v>
      </c>
      <c r="DQ59">
        <v>0</v>
      </c>
      <c r="DS59">
        <f t="shared" si="28"/>
        <v>51</v>
      </c>
      <c r="DT59">
        <f t="shared" si="73"/>
        <v>1</v>
      </c>
      <c r="DV59">
        <v>51</v>
      </c>
      <c r="DW59">
        <v>0</v>
      </c>
      <c r="DX59">
        <f t="shared" si="29"/>
        <v>476.3</v>
      </c>
      <c r="DY59">
        <v>0</v>
      </c>
      <c r="DZ59">
        <f t="shared" si="30"/>
        <v>2324.0000000000005</v>
      </c>
      <c r="EA59">
        <f t="shared" si="31"/>
        <v>10938.666666666668</v>
      </c>
      <c r="EB59">
        <f t="shared" si="32"/>
        <v>3132.0000000000005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f t="shared" si="33"/>
        <v>5</v>
      </c>
      <c r="EJ59">
        <f t="shared" si="34"/>
        <v>10</v>
      </c>
      <c r="EK59">
        <f t="shared" si="35"/>
        <v>7.5</v>
      </c>
      <c r="EL59">
        <f t="shared" si="36"/>
        <v>5</v>
      </c>
      <c r="EM59">
        <f t="shared" si="37"/>
        <v>0</v>
      </c>
      <c r="EN59">
        <f t="shared" si="38"/>
        <v>2.5</v>
      </c>
      <c r="EO59">
        <f t="shared" si="39"/>
        <v>2.5</v>
      </c>
      <c r="EP59">
        <f t="shared" si="40"/>
        <v>0</v>
      </c>
      <c r="EQ59">
        <f t="shared" si="41"/>
        <v>0</v>
      </c>
      <c r="ES59">
        <f t="shared" si="42"/>
        <v>16903.466666666671</v>
      </c>
      <c r="EU59">
        <v>51</v>
      </c>
      <c r="EV59">
        <v>0</v>
      </c>
      <c r="EW59">
        <f t="shared" si="43"/>
        <v>476.3</v>
      </c>
      <c r="EX59">
        <v>0</v>
      </c>
      <c r="EY59">
        <f t="shared" si="44"/>
        <v>2324.0000000000005</v>
      </c>
      <c r="EZ59">
        <f t="shared" si="45"/>
        <v>11692.800000000003</v>
      </c>
      <c r="FA59">
        <f t="shared" si="46"/>
        <v>2930.0000000000005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f t="shared" si="47"/>
        <v>10</v>
      </c>
      <c r="FI59">
        <f t="shared" si="48"/>
        <v>5</v>
      </c>
      <c r="FJ59">
        <f t="shared" si="49"/>
        <v>0</v>
      </c>
      <c r="FK59">
        <f t="shared" si="50"/>
        <v>5</v>
      </c>
      <c r="FL59">
        <f t="shared" si="51"/>
        <v>7.5</v>
      </c>
      <c r="FM59">
        <f t="shared" si="52"/>
        <v>2.5</v>
      </c>
      <c r="FN59">
        <f t="shared" si="53"/>
        <v>2.5</v>
      </c>
      <c r="FO59">
        <f t="shared" si="54"/>
        <v>0</v>
      </c>
      <c r="FP59">
        <f t="shared" si="55"/>
        <v>0</v>
      </c>
      <c r="FR59">
        <f t="shared" si="56"/>
        <v>17455.600000000006</v>
      </c>
      <c r="FS59">
        <f t="shared" si="74"/>
        <v>1508.2666666666682</v>
      </c>
      <c r="FU59">
        <v>51</v>
      </c>
      <c r="FV59">
        <v>0</v>
      </c>
      <c r="FW59">
        <f t="shared" si="57"/>
        <v>476.3</v>
      </c>
      <c r="FX59">
        <v>0</v>
      </c>
      <c r="FY59">
        <f t="shared" si="58"/>
        <v>2324.0000000000005</v>
      </c>
      <c r="FZ59">
        <f t="shared" si="59"/>
        <v>11692.800000000003</v>
      </c>
      <c r="GA59">
        <f t="shared" si="60"/>
        <v>2930.0000000000005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f t="shared" si="61"/>
        <v>7.5</v>
      </c>
      <c r="GI59">
        <f t="shared" si="62"/>
        <v>5</v>
      </c>
      <c r="GJ59">
        <f t="shared" si="63"/>
        <v>0</v>
      </c>
      <c r="GK59">
        <f t="shared" si="64"/>
        <v>5</v>
      </c>
      <c r="GL59">
        <f t="shared" si="65"/>
        <v>10</v>
      </c>
      <c r="GM59">
        <f t="shared" si="66"/>
        <v>2.5</v>
      </c>
      <c r="GN59">
        <f t="shared" si="67"/>
        <v>2.5</v>
      </c>
      <c r="GO59">
        <f t="shared" si="68"/>
        <v>0</v>
      </c>
      <c r="GP59">
        <f t="shared" si="69"/>
        <v>0</v>
      </c>
      <c r="GR59">
        <f t="shared" si="70"/>
        <v>17455.600000000006</v>
      </c>
      <c r="GS59">
        <f t="shared" si="75"/>
        <v>1508.2666666666682</v>
      </c>
    </row>
    <row r="60" spans="1:201" x14ac:dyDescent="0.15">
      <c r="A60" s="26">
        <v>56</v>
      </c>
      <c r="B60" s="26">
        <f t="shared" si="2"/>
        <v>0</v>
      </c>
      <c r="C60" s="26">
        <f>ROUND(IF($AG60="战士",VLOOKUP($AH60,$DV:$ER,DX$1,FALSE),IF($AG60="幻术师",VLOOKUP($AH60,$EU:$FQ,EW$1,FALSE),IF($AG60="刺客",VLOOKUP($AH60,$FU:$GQ,FW$1,FALSE),"无该职业")))/VLOOKUP(AF60,角色间职业划分!P:AP,20,FALSE),0)</f>
        <v>54</v>
      </c>
      <c r="D60" s="26">
        <f t="shared" si="3"/>
        <v>0</v>
      </c>
      <c r="E60" s="26">
        <f>ROUND(IF($AG60="战士",VLOOKUP($AH60,$DV:$ER,DZ$1,FALSE),IF($AG60="幻术师",VLOOKUP($AH60,$EU:$FQ,EY$1,FALSE),IF($AG60="刺客",VLOOKUP($AH60,$FU:$GQ,FY$1,FALSE),"无该职业")))*VLOOKUP($AF60,角色间职业划分!$P:$AP,26,FALSE)*VLOOKUP($AF60,角色间职业划分!$P:$AP,13,FALSE)/角色间职业划分!$AB$9,0)</f>
        <v>783</v>
      </c>
      <c r="F60" s="26">
        <f>ROUND(IF($AG60="战士",VLOOKUP($AH60,$DV:$ER,EA$1,FALSE),IF($AG60="幻术师",VLOOKUP($AH60,$EU:$FQ,EZ$1,FALSE),IF($AG60="刺客",VLOOKUP($AH60,$FU:$GQ,FZ$1,FALSE),"无该职业")))*VLOOKUP($AF60,角色间职业划分!$P:$AP,8,FALSE)/角色间职业划分!$W$9,0)</f>
        <v>14447</v>
      </c>
      <c r="G60" s="26">
        <f>ROUND(IF($AG60="战士",VLOOKUP($AH60,$DV:$ER,EB$1,FALSE),IF($AG60="幻术师",VLOOKUP($AH60,$EU:$FQ,FA$1,FALSE),IF($AG60="刺客",VLOOKUP($AH60,$FU:$GQ,GA$1,FALSE),"无该职业")))*VLOOKUP($AF60,角色间职业划分!$P:$AP,13,FALSE)/角色间职业划分!$AB$9,0)</f>
        <v>2978</v>
      </c>
      <c r="H60" s="26">
        <f t="shared" si="4"/>
        <v>0</v>
      </c>
      <c r="I60" s="26">
        <f t="shared" si="5"/>
        <v>0</v>
      </c>
      <c r="J60" s="26">
        <f t="shared" si="6"/>
        <v>0</v>
      </c>
      <c r="K60" s="26">
        <f t="shared" si="7"/>
        <v>0</v>
      </c>
      <c r="L60" s="26">
        <f t="shared" si="8"/>
        <v>0</v>
      </c>
      <c r="M60" s="26">
        <f t="shared" si="9"/>
        <v>0</v>
      </c>
      <c r="N60" s="26">
        <f t="shared" si="10"/>
        <v>5</v>
      </c>
      <c r="O60" s="26">
        <f t="shared" si="11"/>
        <v>10</v>
      </c>
      <c r="P60" s="26">
        <f t="shared" si="12"/>
        <v>7.5</v>
      </c>
      <c r="Q60" s="26">
        <f t="shared" si="13"/>
        <v>5</v>
      </c>
      <c r="R60" s="26">
        <f t="shared" si="14"/>
        <v>0</v>
      </c>
      <c r="S60" s="26">
        <f t="shared" si="15"/>
        <v>5</v>
      </c>
      <c r="T60" s="26">
        <f t="shared" si="16"/>
        <v>2.5</v>
      </c>
      <c r="U60" s="26">
        <f t="shared" si="17"/>
        <v>0</v>
      </c>
      <c r="V60" s="26">
        <f t="shared" si="18"/>
        <v>0</v>
      </c>
      <c r="W60" s="26">
        <f>VLOOKUP(AF60,角色间职业划分!L:M,2,FALSE)</f>
        <v>1</v>
      </c>
      <c r="X60" s="26">
        <f t="shared" si="19"/>
        <v>55</v>
      </c>
      <c r="Y60" s="26">
        <v>0</v>
      </c>
      <c r="Z60" s="26">
        <v>0</v>
      </c>
      <c r="AA60" s="26">
        <v>0</v>
      </c>
      <c r="AB60" s="26">
        <f t="shared" si="20"/>
        <v>15</v>
      </c>
      <c r="AC60" s="1">
        <f t="shared" si="1"/>
        <v>1768</v>
      </c>
      <c r="AD60" s="51"/>
      <c r="AE60" s="1"/>
      <c r="AF60">
        <f t="shared" si="21"/>
        <v>1</v>
      </c>
      <c r="AG60" s="26" t="str">
        <f>VLOOKUP(AF60,角色间职业划分!P:R,3,FALSE)</f>
        <v>战士</v>
      </c>
      <c r="AH60" s="26">
        <f t="shared" si="22"/>
        <v>55</v>
      </c>
      <c r="AK60" s="1"/>
      <c r="AL60" s="26"/>
      <c r="AO60" s="45">
        <v>1</v>
      </c>
      <c r="AP60">
        <v>52</v>
      </c>
      <c r="AQ60">
        <f t="shared" si="71"/>
        <v>83</v>
      </c>
      <c r="AR60">
        <f>_xlfn.IFNA(VLOOKUP(AQ60,角色属性总表!BO:BQ,2,FALSE),0)</f>
        <v>3233.0000000000005</v>
      </c>
      <c r="AS60">
        <f>_xlfn.IFNA(VLOOKUP(AQ60,角色属性总表!BO:BQ,3,FALSE),0)</f>
        <v>12069.866666666669</v>
      </c>
      <c r="AT60">
        <f>_xlfn.IFNA(VLOOKUP(AQ60,角色属性总表!Y:AE,6,FALSE),0)</f>
        <v>516.1</v>
      </c>
      <c r="AU60" s="26">
        <v>15</v>
      </c>
      <c r="AW60">
        <v>52</v>
      </c>
      <c r="AX60">
        <v>0</v>
      </c>
      <c r="AY60">
        <v>8</v>
      </c>
      <c r="AZ60">
        <v>0</v>
      </c>
      <c r="BA60">
        <v>4</v>
      </c>
      <c r="BB60">
        <v>13</v>
      </c>
      <c r="BC60">
        <v>13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4</v>
      </c>
      <c r="BL60">
        <v>3</v>
      </c>
      <c r="BM60">
        <v>2</v>
      </c>
      <c r="BN60">
        <v>0</v>
      </c>
      <c r="BO60">
        <v>2</v>
      </c>
      <c r="BP60">
        <v>1</v>
      </c>
      <c r="BQ60">
        <v>0</v>
      </c>
      <c r="BR60">
        <v>0</v>
      </c>
      <c r="BT60">
        <f t="shared" si="26"/>
        <v>52</v>
      </c>
      <c r="BV60">
        <v>52</v>
      </c>
      <c r="BW60">
        <v>0</v>
      </c>
      <c r="BX60">
        <v>8</v>
      </c>
      <c r="BY60">
        <v>0</v>
      </c>
      <c r="BZ60">
        <v>4</v>
      </c>
      <c r="CA60">
        <v>13</v>
      </c>
      <c r="CB60">
        <v>13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4</v>
      </c>
      <c r="CJ60">
        <v>2</v>
      </c>
      <c r="CK60">
        <v>0</v>
      </c>
      <c r="CL60">
        <v>2</v>
      </c>
      <c r="CM60">
        <v>3</v>
      </c>
      <c r="CN60">
        <v>2</v>
      </c>
      <c r="CO60">
        <v>1</v>
      </c>
      <c r="CP60">
        <v>0</v>
      </c>
      <c r="CQ60">
        <v>0</v>
      </c>
      <c r="CS60">
        <f t="shared" si="27"/>
        <v>52</v>
      </c>
      <c r="CT60">
        <f t="shared" si="72"/>
        <v>1</v>
      </c>
      <c r="CV60">
        <v>52</v>
      </c>
      <c r="CW60">
        <v>0</v>
      </c>
      <c r="CX60">
        <v>8</v>
      </c>
      <c r="CY60">
        <v>0</v>
      </c>
      <c r="CZ60">
        <v>4</v>
      </c>
      <c r="DA60">
        <v>13</v>
      </c>
      <c r="DB60">
        <v>13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3</v>
      </c>
      <c r="DJ60">
        <v>2</v>
      </c>
      <c r="DK60">
        <v>0</v>
      </c>
      <c r="DL60">
        <v>2</v>
      </c>
      <c r="DM60">
        <v>4</v>
      </c>
      <c r="DN60">
        <v>2</v>
      </c>
      <c r="DO60">
        <v>1</v>
      </c>
      <c r="DP60">
        <v>0</v>
      </c>
      <c r="DQ60">
        <v>0</v>
      </c>
      <c r="DS60">
        <f t="shared" si="28"/>
        <v>52</v>
      </c>
      <c r="DT60">
        <f t="shared" si="73"/>
        <v>1</v>
      </c>
      <c r="DV60">
        <v>52</v>
      </c>
      <c r="DW60">
        <v>0</v>
      </c>
      <c r="DX60">
        <f t="shared" si="29"/>
        <v>476.3</v>
      </c>
      <c r="DY60">
        <v>0</v>
      </c>
      <c r="DZ60">
        <f t="shared" si="30"/>
        <v>2324.0000000000005</v>
      </c>
      <c r="EA60">
        <f t="shared" si="31"/>
        <v>10938.666666666668</v>
      </c>
      <c r="EB60">
        <f t="shared" si="32"/>
        <v>3132.0000000000005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f t="shared" si="33"/>
        <v>5</v>
      </c>
      <c r="EJ60">
        <f t="shared" si="34"/>
        <v>10</v>
      </c>
      <c r="EK60">
        <f t="shared" si="35"/>
        <v>7.5</v>
      </c>
      <c r="EL60">
        <f t="shared" si="36"/>
        <v>5</v>
      </c>
      <c r="EM60">
        <f t="shared" si="37"/>
        <v>0</v>
      </c>
      <c r="EN60">
        <f t="shared" si="38"/>
        <v>5</v>
      </c>
      <c r="EO60">
        <f t="shared" si="39"/>
        <v>2.5</v>
      </c>
      <c r="EP60">
        <f t="shared" si="40"/>
        <v>0</v>
      </c>
      <c r="EQ60">
        <f t="shared" si="41"/>
        <v>0</v>
      </c>
      <c r="ES60">
        <f t="shared" si="42"/>
        <v>16905.966666666671</v>
      </c>
      <c r="EU60">
        <v>52</v>
      </c>
      <c r="EV60">
        <v>0</v>
      </c>
      <c r="EW60">
        <f t="shared" si="43"/>
        <v>476.3</v>
      </c>
      <c r="EX60">
        <v>0</v>
      </c>
      <c r="EY60">
        <f t="shared" si="44"/>
        <v>2324.0000000000005</v>
      </c>
      <c r="EZ60">
        <f t="shared" si="45"/>
        <v>11692.800000000003</v>
      </c>
      <c r="FA60">
        <f t="shared" si="46"/>
        <v>2930.0000000000005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f t="shared" si="47"/>
        <v>10</v>
      </c>
      <c r="FI60">
        <f t="shared" si="48"/>
        <v>5</v>
      </c>
      <c r="FJ60">
        <f t="shared" si="49"/>
        <v>0</v>
      </c>
      <c r="FK60">
        <f t="shared" si="50"/>
        <v>5</v>
      </c>
      <c r="FL60">
        <f t="shared" si="51"/>
        <v>7.5</v>
      </c>
      <c r="FM60">
        <f t="shared" si="52"/>
        <v>5</v>
      </c>
      <c r="FN60">
        <f t="shared" si="53"/>
        <v>2.5</v>
      </c>
      <c r="FO60">
        <f t="shared" si="54"/>
        <v>0</v>
      </c>
      <c r="FP60">
        <f t="shared" si="55"/>
        <v>0</v>
      </c>
      <c r="FR60">
        <f t="shared" si="56"/>
        <v>17458.100000000006</v>
      </c>
      <c r="FS60">
        <f t="shared" si="74"/>
        <v>2.5</v>
      </c>
      <c r="FU60">
        <v>52</v>
      </c>
      <c r="FV60">
        <v>0</v>
      </c>
      <c r="FW60">
        <f t="shared" si="57"/>
        <v>476.3</v>
      </c>
      <c r="FX60">
        <v>0</v>
      </c>
      <c r="FY60">
        <f t="shared" si="58"/>
        <v>2324.0000000000005</v>
      </c>
      <c r="FZ60">
        <f t="shared" si="59"/>
        <v>11692.800000000003</v>
      </c>
      <c r="GA60">
        <f t="shared" si="60"/>
        <v>2930.0000000000005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f t="shared" si="61"/>
        <v>7.5</v>
      </c>
      <c r="GI60">
        <f t="shared" si="62"/>
        <v>5</v>
      </c>
      <c r="GJ60">
        <f t="shared" si="63"/>
        <v>0</v>
      </c>
      <c r="GK60">
        <f t="shared" si="64"/>
        <v>5</v>
      </c>
      <c r="GL60">
        <f t="shared" si="65"/>
        <v>10</v>
      </c>
      <c r="GM60">
        <f t="shared" si="66"/>
        <v>5</v>
      </c>
      <c r="GN60">
        <f t="shared" si="67"/>
        <v>2.5</v>
      </c>
      <c r="GO60">
        <f t="shared" si="68"/>
        <v>0</v>
      </c>
      <c r="GP60">
        <f t="shared" si="69"/>
        <v>0</v>
      </c>
      <c r="GR60">
        <f t="shared" si="70"/>
        <v>17458.100000000006</v>
      </c>
      <c r="GS60">
        <f t="shared" si="75"/>
        <v>2.5</v>
      </c>
    </row>
    <row r="61" spans="1:201" x14ac:dyDescent="0.15">
      <c r="A61" s="26">
        <v>57</v>
      </c>
      <c r="B61" s="26">
        <f t="shared" si="2"/>
        <v>0</v>
      </c>
      <c r="C61" s="26">
        <f>ROUND(IF($AG61="战士",VLOOKUP($AH61,$DV:$ER,DX$1,FALSE),IF($AG61="幻术师",VLOOKUP($AH61,$EU:$FQ,EW$1,FALSE),IF($AG61="刺客",VLOOKUP($AH61,$FU:$GQ,FW$1,FALSE),"无该职业")))/VLOOKUP(AF61,角色间职业划分!P:AP,20,FALSE),0)</f>
        <v>54</v>
      </c>
      <c r="D61" s="26">
        <f t="shared" si="3"/>
        <v>0</v>
      </c>
      <c r="E61" s="26">
        <f>ROUND(IF($AG61="战士",VLOOKUP($AH61,$DV:$ER,DZ$1,FALSE),IF($AG61="幻术师",VLOOKUP($AH61,$EU:$FQ,EY$1,FALSE),IF($AG61="刺客",VLOOKUP($AH61,$FU:$GQ,FY$1,FALSE),"无该职业")))*VLOOKUP($AF61,角色间职业划分!$P:$AP,26,FALSE)*VLOOKUP($AF61,角色间职业划分!$P:$AP,13,FALSE)/角色间职业划分!$AB$9,0)</f>
        <v>1225</v>
      </c>
      <c r="F61" s="26">
        <f>ROUND(IF($AG61="战士",VLOOKUP($AH61,$DV:$ER,EA$1,FALSE),IF($AG61="幻术师",VLOOKUP($AH61,$EU:$FQ,EZ$1,FALSE),IF($AG61="刺客",VLOOKUP($AH61,$FU:$GQ,FZ$1,FALSE),"无该职业")))*VLOOKUP($AF61,角色间职业划分!$P:$AP,8,FALSE)/角色间职业划分!$W$9,0)</f>
        <v>14447</v>
      </c>
      <c r="G61" s="26">
        <f>ROUND(IF($AG61="战士",VLOOKUP($AH61,$DV:$ER,EB$1,FALSE),IF($AG61="幻术师",VLOOKUP($AH61,$EU:$FQ,FA$1,FALSE),IF($AG61="刺客",VLOOKUP($AH61,$FU:$GQ,GA$1,FALSE),"无该职业")))*VLOOKUP($AF61,角色间职业划分!$P:$AP,13,FALSE)/角色间职业划分!$AB$9,0)</f>
        <v>2978</v>
      </c>
      <c r="H61" s="26">
        <f t="shared" si="4"/>
        <v>0</v>
      </c>
      <c r="I61" s="26">
        <f t="shared" si="5"/>
        <v>0</v>
      </c>
      <c r="J61" s="26">
        <f t="shared" si="6"/>
        <v>0</v>
      </c>
      <c r="K61" s="26">
        <f t="shared" si="7"/>
        <v>0</v>
      </c>
      <c r="L61" s="26">
        <f t="shared" si="8"/>
        <v>0</v>
      </c>
      <c r="M61" s="26">
        <f t="shared" si="9"/>
        <v>0</v>
      </c>
      <c r="N61" s="26">
        <f t="shared" si="10"/>
        <v>5</v>
      </c>
      <c r="O61" s="26">
        <f t="shared" si="11"/>
        <v>10</v>
      </c>
      <c r="P61" s="26">
        <f t="shared" si="12"/>
        <v>7.5</v>
      </c>
      <c r="Q61" s="26">
        <f t="shared" si="13"/>
        <v>5</v>
      </c>
      <c r="R61" s="26">
        <f t="shared" si="14"/>
        <v>0</v>
      </c>
      <c r="S61" s="26">
        <f t="shared" si="15"/>
        <v>5</v>
      </c>
      <c r="T61" s="26">
        <f t="shared" si="16"/>
        <v>2.5</v>
      </c>
      <c r="U61" s="26">
        <f t="shared" si="17"/>
        <v>0</v>
      </c>
      <c r="V61" s="26">
        <f t="shared" si="18"/>
        <v>0</v>
      </c>
      <c r="W61" s="26">
        <f>VLOOKUP(AF61,角色间职业划分!L:M,2,FALSE)</f>
        <v>1</v>
      </c>
      <c r="X61" s="26">
        <f t="shared" si="19"/>
        <v>56</v>
      </c>
      <c r="Y61" s="26">
        <v>0</v>
      </c>
      <c r="Z61" s="26">
        <v>0</v>
      </c>
      <c r="AA61" s="26">
        <v>0</v>
      </c>
      <c r="AB61" s="26">
        <f t="shared" si="20"/>
        <v>15</v>
      </c>
      <c r="AC61" s="1">
        <f t="shared" si="1"/>
        <v>1818</v>
      </c>
      <c r="AD61" s="51"/>
      <c r="AE61" s="1"/>
      <c r="AF61">
        <f t="shared" si="21"/>
        <v>1</v>
      </c>
      <c r="AG61" s="26" t="str">
        <f>VLOOKUP(AF61,角色间职业划分!P:R,3,FALSE)</f>
        <v>战士</v>
      </c>
      <c r="AH61" s="26">
        <f t="shared" si="22"/>
        <v>56</v>
      </c>
      <c r="AK61" s="1"/>
      <c r="AL61" s="26"/>
      <c r="AO61" s="45">
        <v>1</v>
      </c>
      <c r="AP61">
        <v>53</v>
      </c>
      <c r="AQ61">
        <f t="shared" si="71"/>
        <v>84</v>
      </c>
      <c r="AR61">
        <f>_xlfn.IFNA(VLOOKUP(AQ61,角色属性总表!BO:BQ,2,FALSE),0)</f>
        <v>3334</v>
      </c>
      <c r="AS61">
        <f>_xlfn.IFNA(VLOOKUP(AQ61,角色属性总表!BO:BQ,3,FALSE),0)</f>
        <v>12446.933333333334</v>
      </c>
      <c r="AT61">
        <f>_xlfn.IFNA(VLOOKUP(AQ61,角色属性总表!Y:AE,6,FALSE),0)</f>
        <v>526.30000000000007</v>
      </c>
      <c r="AU61" s="26">
        <v>15</v>
      </c>
      <c r="AW61">
        <v>53</v>
      </c>
      <c r="AX61">
        <v>0</v>
      </c>
      <c r="AY61">
        <v>8</v>
      </c>
      <c r="AZ61">
        <v>0</v>
      </c>
      <c r="BA61">
        <v>4</v>
      </c>
      <c r="BB61">
        <v>14</v>
      </c>
      <c r="BC61">
        <v>13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4</v>
      </c>
      <c r="BL61">
        <v>3</v>
      </c>
      <c r="BM61">
        <v>2</v>
      </c>
      <c r="BN61">
        <v>0</v>
      </c>
      <c r="BO61">
        <v>2</v>
      </c>
      <c r="BP61">
        <v>1</v>
      </c>
      <c r="BQ61">
        <v>0</v>
      </c>
      <c r="BR61">
        <v>0</v>
      </c>
      <c r="BT61">
        <f t="shared" si="26"/>
        <v>53</v>
      </c>
      <c r="BV61">
        <v>53</v>
      </c>
      <c r="BW61">
        <v>0</v>
      </c>
      <c r="BX61">
        <v>8</v>
      </c>
      <c r="BY61">
        <v>0</v>
      </c>
      <c r="BZ61">
        <v>4</v>
      </c>
      <c r="CA61">
        <v>13</v>
      </c>
      <c r="CB61">
        <v>14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4</v>
      </c>
      <c r="CJ61">
        <v>2</v>
      </c>
      <c r="CK61">
        <v>0</v>
      </c>
      <c r="CL61">
        <v>2</v>
      </c>
      <c r="CM61">
        <v>3</v>
      </c>
      <c r="CN61">
        <v>2</v>
      </c>
      <c r="CO61">
        <v>1</v>
      </c>
      <c r="CP61">
        <v>0</v>
      </c>
      <c r="CQ61">
        <v>0</v>
      </c>
      <c r="CS61">
        <f t="shared" si="27"/>
        <v>53</v>
      </c>
      <c r="CT61">
        <f t="shared" si="72"/>
        <v>1</v>
      </c>
      <c r="CV61">
        <v>53</v>
      </c>
      <c r="CW61">
        <v>0</v>
      </c>
      <c r="CX61">
        <v>8</v>
      </c>
      <c r="CY61">
        <v>0</v>
      </c>
      <c r="CZ61">
        <v>4</v>
      </c>
      <c r="DA61">
        <v>13</v>
      </c>
      <c r="DB61">
        <v>14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3</v>
      </c>
      <c r="DJ61">
        <v>2</v>
      </c>
      <c r="DK61">
        <v>0</v>
      </c>
      <c r="DL61">
        <v>2</v>
      </c>
      <c r="DM61">
        <v>4</v>
      </c>
      <c r="DN61">
        <v>2</v>
      </c>
      <c r="DO61">
        <v>1</v>
      </c>
      <c r="DP61">
        <v>0</v>
      </c>
      <c r="DQ61">
        <v>0</v>
      </c>
      <c r="DS61">
        <f t="shared" si="28"/>
        <v>53</v>
      </c>
      <c r="DT61">
        <f t="shared" si="73"/>
        <v>1</v>
      </c>
      <c r="DV61">
        <v>53</v>
      </c>
      <c r="DW61">
        <v>0</v>
      </c>
      <c r="DX61">
        <f t="shared" si="29"/>
        <v>476.3</v>
      </c>
      <c r="DY61">
        <v>0</v>
      </c>
      <c r="DZ61">
        <f t="shared" si="30"/>
        <v>2324.0000000000005</v>
      </c>
      <c r="EA61">
        <f t="shared" si="31"/>
        <v>12446.933333333334</v>
      </c>
      <c r="EB61">
        <f t="shared" si="32"/>
        <v>3132.0000000000005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f t="shared" si="33"/>
        <v>5</v>
      </c>
      <c r="EJ61">
        <f t="shared" si="34"/>
        <v>10</v>
      </c>
      <c r="EK61">
        <f t="shared" si="35"/>
        <v>7.5</v>
      </c>
      <c r="EL61">
        <f t="shared" si="36"/>
        <v>5</v>
      </c>
      <c r="EM61">
        <f t="shared" si="37"/>
        <v>0</v>
      </c>
      <c r="EN61">
        <f t="shared" si="38"/>
        <v>5</v>
      </c>
      <c r="EO61">
        <f t="shared" si="39"/>
        <v>2.5</v>
      </c>
      <c r="EP61">
        <f t="shared" si="40"/>
        <v>0</v>
      </c>
      <c r="EQ61">
        <f t="shared" si="41"/>
        <v>0</v>
      </c>
      <c r="ES61">
        <f t="shared" si="42"/>
        <v>18414.233333333337</v>
      </c>
      <c r="EU61">
        <v>53</v>
      </c>
      <c r="EV61">
        <v>0</v>
      </c>
      <c r="EW61">
        <f t="shared" si="43"/>
        <v>476.3</v>
      </c>
      <c r="EX61">
        <v>0</v>
      </c>
      <c r="EY61">
        <f t="shared" si="44"/>
        <v>2324.0000000000005</v>
      </c>
      <c r="EZ61">
        <f t="shared" si="45"/>
        <v>11692.800000000003</v>
      </c>
      <c r="FA61">
        <f t="shared" si="46"/>
        <v>3334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f t="shared" si="47"/>
        <v>10</v>
      </c>
      <c r="FI61">
        <f t="shared" si="48"/>
        <v>5</v>
      </c>
      <c r="FJ61">
        <f t="shared" si="49"/>
        <v>0</v>
      </c>
      <c r="FK61">
        <f t="shared" si="50"/>
        <v>5</v>
      </c>
      <c r="FL61">
        <f t="shared" si="51"/>
        <v>7.5</v>
      </c>
      <c r="FM61">
        <f t="shared" si="52"/>
        <v>5</v>
      </c>
      <c r="FN61">
        <f t="shared" si="53"/>
        <v>2.5</v>
      </c>
      <c r="FO61">
        <f t="shared" si="54"/>
        <v>0</v>
      </c>
      <c r="FP61">
        <f t="shared" si="55"/>
        <v>0</v>
      </c>
      <c r="FR61">
        <f t="shared" si="56"/>
        <v>17862.100000000006</v>
      </c>
      <c r="FS61">
        <f t="shared" si="74"/>
        <v>404</v>
      </c>
      <c r="FU61">
        <v>53</v>
      </c>
      <c r="FV61">
        <v>0</v>
      </c>
      <c r="FW61">
        <f t="shared" si="57"/>
        <v>476.3</v>
      </c>
      <c r="FX61">
        <v>0</v>
      </c>
      <c r="FY61">
        <f t="shared" si="58"/>
        <v>2324.0000000000005</v>
      </c>
      <c r="FZ61">
        <f t="shared" si="59"/>
        <v>11692.800000000003</v>
      </c>
      <c r="GA61">
        <f t="shared" si="60"/>
        <v>3334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f t="shared" si="61"/>
        <v>7.5</v>
      </c>
      <c r="GI61">
        <f t="shared" si="62"/>
        <v>5</v>
      </c>
      <c r="GJ61">
        <f t="shared" si="63"/>
        <v>0</v>
      </c>
      <c r="GK61">
        <f t="shared" si="64"/>
        <v>5</v>
      </c>
      <c r="GL61">
        <f t="shared" si="65"/>
        <v>10</v>
      </c>
      <c r="GM61">
        <f t="shared" si="66"/>
        <v>5</v>
      </c>
      <c r="GN61">
        <f t="shared" si="67"/>
        <v>2.5</v>
      </c>
      <c r="GO61">
        <f t="shared" si="68"/>
        <v>0</v>
      </c>
      <c r="GP61">
        <f t="shared" si="69"/>
        <v>0</v>
      </c>
      <c r="GR61">
        <f t="shared" si="70"/>
        <v>17862.100000000006</v>
      </c>
      <c r="GS61">
        <f t="shared" si="75"/>
        <v>404</v>
      </c>
    </row>
    <row r="62" spans="1:201" x14ac:dyDescent="0.15">
      <c r="A62" s="26">
        <v>58</v>
      </c>
      <c r="B62" s="26">
        <f t="shared" si="2"/>
        <v>0</v>
      </c>
      <c r="C62" s="26">
        <f>ROUND(IF($AG62="战士",VLOOKUP($AH62,$DV:$ER,DX$1,FALSE),IF($AG62="幻术师",VLOOKUP($AH62,$EU:$FQ,EW$1,FALSE),IF($AG62="刺客",VLOOKUP($AH62,$FU:$GQ,FW$1,FALSE),"无该职业")))/VLOOKUP(AF62,角色间职业划分!P:AP,20,FALSE),0)</f>
        <v>54</v>
      </c>
      <c r="D62" s="26">
        <f t="shared" si="3"/>
        <v>0</v>
      </c>
      <c r="E62" s="26">
        <f>ROUND(IF($AG62="战士",VLOOKUP($AH62,$DV:$ER,DZ$1,FALSE),IF($AG62="幻术师",VLOOKUP($AH62,$EU:$FQ,EY$1,FALSE),IF($AG62="刺客",VLOOKUP($AH62,$FU:$GQ,FY$1,FALSE),"无该职业")))*VLOOKUP($AF62,角色间职业划分!$P:$AP,26,FALSE)*VLOOKUP($AF62,角色间职业划分!$P:$AP,13,FALSE)/角色间职业划分!$AB$9,0)</f>
        <v>1225</v>
      </c>
      <c r="F62" s="26">
        <f>ROUND(IF($AG62="战士",VLOOKUP($AH62,$DV:$ER,EA$1,FALSE),IF($AG62="幻术师",VLOOKUP($AH62,$EU:$FQ,EZ$1,FALSE),IF($AG62="刺客",VLOOKUP($AH62,$FU:$GQ,FZ$1,FALSE),"无该职业")))*VLOOKUP($AF62,角色间职业划分!$P:$AP,8,FALSE)/角色间职业划分!$W$9,0)</f>
        <v>16198</v>
      </c>
      <c r="G62" s="26">
        <f>ROUND(IF($AG62="战士",VLOOKUP($AH62,$DV:$ER,EB$1,FALSE),IF($AG62="幻术师",VLOOKUP($AH62,$EU:$FQ,FA$1,FALSE),IF($AG62="刺客",VLOOKUP($AH62,$FU:$GQ,GA$1,FALSE),"无该职业")))*VLOOKUP($AF62,角色间职业划分!$P:$AP,13,FALSE)/角色间职业划分!$AB$9,0)</f>
        <v>2978</v>
      </c>
      <c r="H62" s="26">
        <f t="shared" si="4"/>
        <v>0</v>
      </c>
      <c r="I62" s="26">
        <f t="shared" si="5"/>
        <v>0</v>
      </c>
      <c r="J62" s="26">
        <f t="shared" si="6"/>
        <v>0</v>
      </c>
      <c r="K62" s="26">
        <f t="shared" si="7"/>
        <v>0</v>
      </c>
      <c r="L62" s="26">
        <f t="shared" si="8"/>
        <v>0</v>
      </c>
      <c r="M62" s="26">
        <f t="shared" si="9"/>
        <v>0</v>
      </c>
      <c r="N62" s="26">
        <f t="shared" si="10"/>
        <v>5</v>
      </c>
      <c r="O62" s="26">
        <f t="shared" si="11"/>
        <v>10</v>
      </c>
      <c r="P62" s="26">
        <f t="shared" si="12"/>
        <v>7.5</v>
      </c>
      <c r="Q62" s="26">
        <f t="shared" si="13"/>
        <v>5</v>
      </c>
      <c r="R62" s="26">
        <f t="shared" si="14"/>
        <v>0</v>
      </c>
      <c r="S62" s="26">
        <f t="shared" si="15"/>
        <v>5</v>
      </c>
      <c r="T62" s="26">
        <f t="shared" si="16"/>
        <v>2.5</v>
      </c>
      <c r="U62" s="26">
        <f t="shared" si="17"/>
        <v>0</v>
      </c>
      <c r="V62" s="26">
        <f t="shared" si="18"/>
        <v>0</v>
      </c>
      <c r="W62" s="26">
        <f>VLOOKUP(AF62,角色间职业划分!L:M,2,FALSE)</f>
        <v>1</v>
      </c>
      <c r="X62" s="26">
        <f t="shared" si="19"/>
        <v>57</v>
      </c>
      <c r="Y62" s="26">
        <v>0</v>
      </c>
      <c r="Z62" s="26">
        <v>0</v>
      </c>
      <c r="AA62" s="26">
        <v>0</v>
      </c>
      <c r="AB62" s="26">
        <f t="shared" si="20"/>
        <v>15</v>
      </c>
      <c r="AC62" s="1">
        <f t="shared" si="1"/>
        <v>1869</v>
      </c>
      <c r="AD62" s="51"/>
      <c r="AE62" s="1"/>
      <c r="AF62">
        <f t="shared" si="21"/>
        <v>1</v>
      </c>
      <c r="AG62" s="26" t="str">
        <f>VLOOKUP(AF62,角色间职业划分!P:R,3,FALSE)</f>
        <v>战士</v>
      </c>
      <c r="AH62" s="26">
        <f t="shared" si="22"/>
        <v>57</v>
      </c>
      <c r="AK62" s="1"/>
      <c r="AL62" s="26"/>
      <c r="AO62" s="45">
        <v>1</v>
      </c>
      <c r="AP62">
        <v>54</v>
      </c>
      <c r="AQ62">
        <f t="shared" si="71"/>
        <v>85</v>
      </c>
      <c r="AR62">
        <f>_xlfn.IFNA(VLOOKUP(AQ62,角色属性总表!BO:BQ,2,FALSE),0)</f>
        <v>3435</v>
      </c>
      <c r="AS62">
        <f>_xlfn.IFNA(VLOOKUP(AQ62,角色属性总表!BO:BQ,3,FALSE),0)</f>
        <v>12824.000000000002</v>
      </c>
      <c r="AT62">
        <f>_xlfn.IFNA(VLOOKUP(AQ62,角色属性总表!Y:AE,6,FALSE),0)</f>
        <v>536.6</v>
      </c>
      <c r="AU62" s="26">
        <v>15</v>
      </c>
      <c r="AW62">
        <v>54</v>
      </c>
      <c r="AX62">
        <v>0</v>
      </c>
      <c r="AY62">
        <v>9</v>
      </c>
      <c r="AZ62">
        <v>0</v>
      </c>
      <c r="BA62">
        <v>4</v>
      </c>
      <c r="BB62">
        <v>14</v>
      </c>
      <c r="BC62">
        <v>13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4</v>
      </c>
      <c r="BL62">
        <v>3</v>
      </c>
      <c r="BM62">
        <v>2</v>
      </c>
      <c r="BN62">
        <v>0</v>
      </c>
      <c r="BO62">
        <v>2</v>
      </c>
      <c r="BP62">
        <v>1</v>
      </c>
      <c r="BQ62">
        <v>0</v>
      </c>
      <c r="BR62">
        <v>0</v>
      </c>
      <c r="BT62">
        <f t="shared" si="26"/>
        <v>54</v>
      </c>
      <c r="BV62">
        <v>54</v>
      </c>
      <c r="BW62">
        <v>0</v>
      </c>
      <c r="BX62">
        <v>9</v>
      </c>
      <c r="BY62">
        <v>0</v>
      </c>
      <c r="BZ62">
        <v>4</v>
      </c>
      <c r="CA62">
        <v>13</v>
      </c>
      <c r="CB62">
        <v>14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4</v>
      </c>
      <c r="CJ62">
        <v>2</v>
      </c>
      <c r="CK62">
        <v>0</v>
      </c>
      <c r="CL62">
        <v>2</v>
      </c>
      <c r="CM62">
        <v>3</v>
      </c>
      <c r="CN62">
        <v>2</v>
      </c>
      <c r="CO62">
        <v>1</v>
      </c>
      <c r="CP62">
        <v>0</v>
      </c>
      <c r="CQ62">
        <v>0</v>
      </c>
      <c r="CS62">
        <f t="shared" si="27"/>
        <v>54</v>
      </c>
      <c r="CT62">
        <f t="shared" si="72"/>
        <v>1</v>
      </c>
      <c r="CV62">
        <v>54</v>
      </c>
      <c r="CW62">
        <v>0</v>
      </c>
      <c r="CX62">
        <v>9</v>
      </c>
      <c r="CY62">
        <v>0</v>
      </c>
      <c r="CZ62">
        <v>4</v>
      </c>
      <c r="DA62">
        <v>13</v>
      </c>
      <c r="DB62">
        <v>14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3</v>
      </c>
      <c r="DJ62">
        <v>2</v>
      </c>
      <c r="DK62">
        <v>0</v>
      </c>
      <c r="DL62">
        <v>2</v>
      </c>
      <c r="DM62">
        <v>4</v>
      </c>
      <c r="DN62">
        <v>2</v>
      </c>
      <c r="DO62">
        <v>1</v>
      </c>
      <c r="DP62">
        <v>0</v>
      </c>
      <c r="DQ62">
        <v>0</v>
      </c>
      <c r="DS62">
        <f t="shared" si="28"/>
        <v>54</v>
      </c>
      <c r="DT62">
        <f t="shared" si="73"/>
        <v>1</v>
      </c>
      <c r="DV62">
        <v>54</v>
      </c>
      <c r="DW62">
        <v>0</v>
      </c>
      <c r="DX62">
        <f t="shared" si="29"/>
        <v>536.6</v>
      </c>
      <c r="DY62">
        <v>0</v>
      </c>
      <c r="DZ62">
        <f t="shared" si="30"/>
        <v>2324.0000000000005</v>
      </c>
      <c r="EA62">
        <f t="shared" si="31"/>
        <v>12446.933333333334</v>
      </c>
      <c r="EB62">
        <f t="shared" si="32"/>
        <v>3132.0000000000005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f t="shared" si="33"/>
        <v>5</v>
      </c>
      <c r="EJ62">
        <f t="shared" si="34"/>
        <v>10</v>
      </c>
      <c r="EK62">
        <f t="shared" si="35"/>
        <v>7.5</v>
      </c>
      <c r="EL62">
        <f t="shared" si="36"/>
        <v>5</v>
      </c>
      <c r="EM62">
        <f t="shared" si="37"/>
        <v>0</v>
      </c>
      <c r="EN62">
        <f t="shared" si="38"/>
        <v>5</v>
      </c>
      <c r="EO62">
        <f t="shared" si="39"/>
        <v>2.5</v>
      </c>
      <c r="EP62">
        <f t="shared" si="40"/>
        <v>0</v>
      </c>
      <c r="EQ62">
        <f t="shared" si="41"/>
        <v>0</v>
      </c>
      <c r="ES62">
        <f t="shared" si="42"/>
        <v>18474.533333333336</v>
      </c>
      <c r="EU62">
        <v>54</v>
      </c>
      <c r="EV62">
        <v>0</v>
      </c>
      <c r="EW62">
        <f t="shared" si="43"/>
        <v>536.6</v>
      </c>
      <c r="EX62">
        <v>0</v>
      </c>
      <c r="EY62">
        <f t="shared" si="44"/>
        <v>2324.0000000000005</v>
      </c>
      <c r="EZ62">
        <f t="shared" si="45"/>
        <v>11692.800000000003</v>
      </c>
      <c r="FA62">
        <f t="shared" si="46"/>
        <v>3334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f t="shared" si="47"/>
        <v>10</v>
      </c>
      <c r="FI62">
        <f t="shared" si="48"/>
        <v>5</v>
      </c>
      <c r="FJ62">
        <f t="shared" si="49"/>
        <v>0</v>
      </c>
      <c r="FK62">
        <f t="shared" si="50"/>
        <v>5</v>
      </c>
      <c r="FL62">
        <f t="shared" si="51"/>
        <v>7.5</v>
      </c>
      <c r="FM62">
        <f t="shared" si="52"/>
        <v>5</v>
      </c>
      <c r="FN62">
        <f t="shared" si="53"/>
        <v>2.5</v>
      </c>
      <c r="FO62">
        <f t="shared" si="54"/>
        <v>0</v>
      </c>
      <c r="FP62">
        <f t="shared" si="55"/>
        <v>0</v>
      </c>
      <c r="FR62">
        <f t="shared" si="56"/>
        <v>17922.400000000001</v>
      </c>
      <c r="FS62">
        <f t="shared" si="74"/>
        <v>60.299999999995634</v>
      </c>
      <c r="FU62">
        <v>54</v>
      </c>
      <c r="FV62">
        <v>0</v>
      </c>
      <c r="FW62">
        <f t="shared" si="57"/>
        <v>536.6</v>
      </c>
      <c r="FX62">
        <v>0</v>
      </c>
      <c r="FY62">
        <f t="shared" si="58"/>
        <v>2324.0000000000005</v>
      </c>
      <c r="FZ62">
        <f t="shared" si="59"/>
        <v>11692.800000000003</v>
      </c>
      <c r="GA62">
        <f t="shared" si="60"/>
        <v>3334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f t="shared" si="61"/>
        <v>7.5</v>
      </c>
      <c r="GI62">
        <f t="shared" si="62"/>
        <v>5</v>
      </c>
      <c r="GJ62">
        <f t="shared" si="63"/>
        <v>0</v>
      </c>
      <c r="GK62">
        <f t="shared" si="64"/>
        <v>5</v>
      </c>
      <c r="GL62">
        <f t="shared" si="65"/>
        <v>10</v>
      </c>
      <c r="GM62">
        <f t="shared" si="66"/>
        <v>5</v>
      </c>
      <c r="GN62">
        <f t="shared" si="67"/>
        <v>2.5</v>
      </c>
      <c r="GO62">
        <f t="shared" si="68"/>
        <v>0</v>
      </c>
      <c r="GP62">
        <f t="shared" si="69"/>
        <v>0</v>
      </c>
      <c r="GR62">
        <f t="shared" si="70"/>
        <v>17922.400000000001</v>
      </c>
      <c r="GS62">
        <f t="shared" si="75"/>
        <v>60.299999999995634</v>
      </c>
    </row>
    <row r="63" spans="1:201" x14ac:dyDescent="0.15">
      <c r="A63" s="26">
        <v>59</v>
      </c>
      <c r="B63" s="26">
        <f t="shared" si="2"/>
        <v>0</v>
      </c>
      <c r="C63" s="26">
        <f>ROUND(IF($AG63="战士",VLOOKUP($AH63,$DV:$ER,DX$1,FALSE),IF($AG63="幻术师",VLOOKUP($AH63,$EU:$FQ,EW$1,FALSE),IF($AG63="刺客",VLOOKUP($AH63,$FU:$GQ,FW$1,FALSE),"无该职业")))/VLOOKUP(AF63,角色间职业划分!P:AP,20,FALSE),0)</f>
        <v>54</v>
      </c>
      <c r="D63" s="26">
        <f t="shared" si="3"/>
        <v>0</v>
      </c>
      <c r="E63" s="26">
        <f>ROUND(IF($AG63="战士",VLOOKUP($AH63,$DV:$ER,DZ$1,FALSE),IF($AG63="幻术师",VLOOKUP($AH63,$EU:$FQ,EY$1,FALSE),IF($AG63="刺客",VLOOKUP($AH63,$FU:$GQ,FY$1,FALSE),"无该职业")))*VLOOKUP($AF63,角色间职业划分!$P:$AP,26,FALSE)*VLOOKUP($AF63,角色间职业划分!$P:$AP,13,FALSE)/角色间职业划分!$AB$9,0)</f>
        <v>1225</v>
      </c>
      <c r="F63" s="26">
        <f>ROUND(IF($AG63="战士",VLOOKUP($AH63,$DV:$ER,EA$1,FALSE),IF($AG63="幻术师",VLOOKUP($AH63,$EU:$FQ,EZ$1,FALSE),IF($AG63="刺客",VLOOKUP($AH63,$FU:$GQ,FZ$1,FALSE),"无该职业")))*VLOOKUP($AF63,角色间职业划分!$P:$AP,8,FALSE)/角色间职业划分!$W$9,0)</f>
        <v>16198</v>
      </c>
      <c r="G63" s="26">
        <f>ROUND(IF($AG63="战士",VLOOKUP($AH63,$DV:$ER,EB$1,FALSE),IF($AG63="幻术师",VLOOKUP($AH63,$EU:$FQ,FA$1,FALSE),IF($AG63="刺客",VLOOKUP($AH63,$FU:$GQ,GA$1,FALSE),"无该职业")))*VLOOKUP($AF63,角色间职业划分!$P:$AP,13,FALSE)/角色间职业划分!$AB$9,0)</f>
        <v>2978</v>
      </c>
      <c r="H63" s="26">
        <f t="shared" si="4"/>
        <v>0</v>
      </c>
      <c r="I63" s="26">
        <f t="shared" si="5"/>
        <v>0</v>
      </c>
      <c r="J63" s="26">
        <f t="shared" si="6"/>
        <v>0</v>
      </c>
      <c r="K63" s="26">
        <f t="shared" si="7"/>
        <v>0</v>
      </c>
      <c r="L63" s="26">
        <f t="shared" si="8"/>
        <v>0</v>
      </c>
      <c r="M63" s="26">
        <f t="shared" si="9"/>
        <v>0</v>
      </c>
      <c r="N63" s="26">
        <f t="shared" si="10"/>
        <v>5</v>
      </c>
      <c r="O63" s="26">
        <f t="shared" si="11"/>
        <v>10</v>
      </c>
      <c r="P63" s="26">
        <f t="shared" si="12"/>
        <v>7.5</v>
      </c>
      <c r="Q63" s="26">
        <f t="shared" si="13"/>
        <v>5</v>
      </c>
      <c r="R63" s="26">
        <f t="shared" si="14"/>
        <v>0</v>
      </c>
      <c r="S63" s="26">
        <f t="shared" si="15"/>
        <v>5</v>
      </c>
      <c r="T63" s="26">
        <f t="shared" si="16"/>
        <v>5</v>
      </c>
      <c r="U63" s="26">
        <f t="shared" si="17"/>
        <v>0</v>
      </c>
      <c r="V63" s="26">
        <f t="shared" si="18"/>
        <v>0</v>
      </c>
      <c r="W63" s="26">
        <f>VLOOKUP(AF63,角色间职业划分!L:M,2,FALSE)</f>
        <v>1</v>
      </c>
      <c r="X63" s="26">
        <f t="shared" si="19"/>
        <v>58</v>
      </c>
      <c r="Y63" s="26">
        <v>0</v>
      </c>
      <c r="Z63" s="26">
        <v>0</v>
      </c>
      <c r="AA63" s="26">
        <v>0</v>
      </c>
      <c r="AB63" s="26">
        <f t="shared" si="20"/>
        <v>15</v>
      </c>
      <c r="AC63" s="1">
        <f t="shared" si="1"/>
        <v>1919</v>
      </c>
      <c r="AD63" s="51"/>
      <c r="AE63" s="1"/>
      <c r="AF63">
        <f t="shared" si="21"/>
        <v>1</v>
      </c>
      <c r="AG63" s="26" t="str">
        <f>VLOOKUP(AF63,角色间职业划分!P:R,3,FALSE)</f>
        <v>战士</v>
      </c>
      <c r="AH63" s="26">
        <f t="shared" si="22"/>
        <v>58</v>
      </c>
      <c r="AK63" s="1"/>
      <c r="AL63" s="26"/>
      <c r="AO63" s="45">
        <v>1</v>
      </c>
      <c r="AP63">
        <v>55</v>
      </c>
      <c r="AQ63">
        <f t="shared" si="71"/>
        <v>86</v>
      </c>
      <c r="AR63">
        <f>_xlfn.IFNA(VLOOKUP(AQ63,角色属性总表!BO:BQ,2,FALSE),0)</f>
        <v>3536</v>
      </c>
      <c r="AS63">
        <f>_xlfn.IFNA(VLOOKUP(AQ63,角色属性总表!BO:BQ,3,FALSE),0)</f>
        <v>13201.066666666668</v>
      </c>
      <c r="AT63">
        <f>_xlfn.IFNA(VLOOKUP(AQ63,角色属性总表!Y:AE,6,FALSE),0)</f>
        <v>547</v>
      </c>
      <c r="AU63" s="26">
        <v>15</v>
      </c>
      <c r="AW63">
        <v>55</v>
      </c>
      <c r="AX63">
        <v>0</v>
      </c>
      <c r="AY63">
        <v>9</v>
      </c>
      <c r="AZ63">
        <v>0</v>
      </c>
      <c r="BA63">
        <v>4</v>
      </c>
      <c r="BB63">
        <v>14</v>
      </c>
      <c r="BC63">
        <v>14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4</v>
      </c>
      <c r="BL63">
        <v>3</v>
      </c>
      <c r="BM63">
        <v>2</v>
      </c>
      <c r="BN63">
        <v>0</v>
      </c>
      <c r="BO63">
        <v>2</v>
      </c>
      <c r="BP63">
        <v>1</v>
      </c>
      <c r="BQ63">
        <v>0</v>
      </c>
      <c r="BR63">
        <v>0</v>
      </c>
      <c r="BT63">
        <f t="shared" si="26"/>
        <v>55</v>
      </c>
      <c r="BV63">
        <v>55</v>
      </c>
      <c r="BW63">
        <v>0</v>
      </c>
      <c r="BX63">
        <v>9</v>
      </c>
      <c r="BY63">
        <v>0</v>
      </c>
      <c r="BZ63">
        <v>4</v>
      </c>
      <c r="CA63">
        <v>14</v>
      </c>
      <c r="CB63">
        <v>14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4</v>
      </c>
      <c r="CJ63">
        <v>2</v>
      </c>
      <c r="CK63">
        <v>0</v>
      </c>
      <c r="CL63">
        <v>2</v>
      </c>
      <c r="CM63">
        <v>3</v>
      </c>
      <c r="CN63">
        <v>2</v>
      </c>
      <c r="CO63">
        <v>1</v>
      </c>
      <c r="CP63">
        <v>0</v>
      </c>
      <c r="CQ63">
        <v>0</v>
      </c>
      <c r="CS63">
        <f t="shared" si="27"/>
        <v>55</v>
      </c>
      <c r="CT63">
        <f t="shared" si="72"/>
        <v>1</v>
      </c>
      <c r="CV63">
        <v>55</v>
      </c>
      <c r="CW63">
        <v>0</v>
      </c>
      <c r="CX63">
        <v>9</v>
      </c>
      <c r="CY63">
        <v>0</v>
      </c>
      <c r="CZ63">
        <v>4</v>
      </c>
      <c r="DA63">
        <v>14</v>
      </c>
      <c r="DB63">
        <v>14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3</v>
      </c>
      <c r="DJ63">
        <v>2</v>
      </c>
      <c r="DK63">
        <v>0</v>
      </c>
      <c r="DL63">
        <v>2</v>
      </c>
      <c r="DM63">
        <v>4</v>
      </c>
      <c r="DN63">
        <v>2</v>
      </c>
      <c r="DO63">
        <v>1</v>
      </c>
      <c r="DP63">
        <v>0</v>
      </c>
      <c r="DQ63">
        <v>0</v>
      </c>
      <c r="DS63">
        <f t="shared" si="28"/>
        <v>55</v>
      </c>
      <c r="DT63">
        <f t="shared" si="73"/>
        <v>1</v>
      </c>
      <c r="DV63">
        <v>55</v>
      </c>
      <c r="DW63">
        <v>0</v>
      </c>
      <c r="DX63">
        <f t="shared" si="29"/>
        <v>536.6</v>
      </c>
      <c r="DY63">
        <v>0</v>
      </c>
      <c r="DZ63">
        <f t="shared" si="30"/>
        <v>2324.0000000000005</v>
      </c>
      <c r="EA63">
        <f t="shared" si="31"/>
        <v>12446.933333333334</v>
      </c>
      <c r="EB63">
        <f t="shared" si="32"/>
        <v>3536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f t="shared" si="33"/>
        <v>5</v>
      </c>
      <c r="EJ63">
        <f t="shared" si="34"/>
        <v>10</v>
      </c>
      <c r="EK63">
        <f t="shared" si="35"/>
        <v>7.5</v>
      </c>
      <c r="EL63">
        <f t="shared" si="36"/>
        <v>5</v>
      </c>
      <c r="EM63">
        <f t="shared" si="37"/>
        <v>0</v>
      </c>
      <c r="EN63">
        <f t="shared" si="38"/>
        <v>5</v>
      </c>
      <c r="EO63">
        <f t="shared" si="39"/>
        <v>2.5</v>
      </c>
      <c r="EP63">
        <f t="shared" si="40"/>
        <v>0</v>
      </c>
      <c r="EQ63">
        <f t="shared" si="41"/>
        <v>0</v>
      </c>
      <c r="ES63">
        <f t="shared" si="42"/>
        <v>18878.533333333333</v>
      </c>
      <c r="EU63">
        <v>55</v>
      </c>
      <c r="EV63">
        <v>0</v>
      </c>
      <c r="EW63">
        <f t="shared" si="43"/>
        <v>536.6</v>
      </c>
      <c r="EX63">
        <v>0</v>
      </c>
      <c r="EY63">
        <f t="shared" si="44"/>
        <v>2324.0000000000005</v>
      </c>
      <c r="EZ63">
        <f t="shared" si="45"/>
        <v>13201.066666666668</v>
      </c>
      <c r="FA63">
        <f t="shared" si="46"/>
        <v>3334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f t="shared" si="47"/>
        <v>10</v>
      </c>
      <c r="FI63">
        <f t="shared" si="48"/>
        <v>5</v>
      </c>
      <c r="FJ63">
        <f t="shared" si="49"/>
        <v>0</v>
      </c>
      <c r="FK63">
        <f t="shared" si="50"/>
        <v>5</v>
      </c>
      <c r="FL63">
        <f t="shared" si="51"/>
        <v>7.5</v>
      </c>
      <c r="FM63">
        <f t="shared" si="52"/>
        <v>5</v>
      </c>
      <c r="FN63">
        <f t="shared" si="53"/>
        <v>2.5</v>
      </c>
      <c r="FO63">
        <f t="shared" si="54"/>
        <v>0</v>
      </c>
      <c r="FP63">
        <f t="shared" si="55"/>
        <v>0</v>
      </c>
      <c r="FR63">
        <f t="shared" si="56"/>
        <v>19430.666666666668</v>
      </c>
      <c r="FS63">
        <f t="shared" si="74"/>
        <v>1508.2666666666664</v>
      </c>
      <c r="FU63">
        <v>55</v>
      </c>
      <c r="FV63">
        <v>0</v>
      </c>
      <c r="FW63">
        <f t="shared" si="57"/>
        <v>536.6</v>
      </c>
      <c r="FX63">
        <v>0</v>
      </c>
      <c r="FY63">
        <f t="shared" si="58"/>
        <v>2324.0000000000005</v>
      </c>
      <c r="FZ63">
        <f t="shared" si="59"/>
        <v>13201.066666666668</v>
      </c>
      <c r="GA63">
        <f t="shared" si="60"/>
        <v>3334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f t="shared" si="61"/>
        <v>7.5</v>
      </c>
      <c r="GI63">
        <f t="shared" si="62"/>
        <v>5</v>
      </c>
      <c r="GJ63">
        <f t="shared" si="63"/>
        <v>0</v>
      </c>
      <c r="GK63">
        <f t="shared" si="64"/>
        <v>5</v>
      </c>
      <c r="GL63">
        <f t="shared" si="65"/>
        <v>10</v>
      </c>
      <c r="GM63">
        <f t="shared" si="66"/>
        <v>5</v>
      </c>
      <c r="GN63">
        <f t="shared" si="67"/>
        <v>2.5</v>
      </c>
      <c r="GO63">
        <f t="shared" si="68"/>
        <v>0</v>
      </c>
      <c r="GP63">
        <f t="shared" si="69"/>
        <v>0</v>
      </c>
      <c r="GR63">
        <f t="shared" si="70"/>
        <v>19430.666666666668</v>
      </c>
      <c r="GS63">
        <f t="shared" si="75"/>
        <v>1508.2666666666664</v>
      </c>
    </row>
    <row r="64" spans="1:201" x14ac:dyDescent="0.15">
      <c r="A64" s="26">
        <v>60</v>
      </c>
      <c r="B64" s="26">
        <f t="shared" si="2"/>
        <v>0</v>
      </c>
      <c r="C64" s="26">
        <f>ROUND(IF($AG64="战士",VLOOKUP($AH64,$DV:$ER,DX$1,FALSE),IF($AG64="幻术师",VLOOKUP($AH64,$EU:$FQ,EW$1,FALSE),IF($AG64="刺客",VLOOKUP($AH64,$FU:$GQ,FW$1,FALSE),"无该职业")))/VLOOKUP(AF64,角色间职业划分!P:AP,20,FALSE),0)</f>
        <v>54</v>
      </c>
      <c r="D64" s="26">
        <f t="shared" si="3"/>
        <v>0</v>
      </c>
      <c r="E64" s="26">
        <f>ROUND(IF($AG64="战士",VLOOKUP($AH64,$DV:$ER,DZ$1,FALSE),IF($AG64="幻术师",VLOOKUP($AH64,$EU:$FQ,EY$1,FALSE),IF($AG64="刺客",VLOOKUP($AH64,$FU:$GQ,FY$1,FALSE),"无该职业")))*VLOOKUP($AF64,角色间职业划分!$P:$AP,26,FALSE)*VLOOKUP($AF64,角色间职业划分!$P:$AP,13,FALSE)/角色间职业划分!$AB$9,0)</f>
        <v>1225</v>
      </c>
      <c r="F64" s="26">
        <f>ROUND(IF($AG64="战士",VLOOKUP($AH64,$DV:$ER,EA$1,FALSE),IF($AG64="幻术师",VLOOKUP($AH64,$EU:$FQ,EZ$1,FALSE),IF($AG64="刺客",VLOOKUP($AH64,$FU:$GQ,FZ$1,FALSE),"无该职业")))*VLOOKUP($AF64,角色间职业划分!$P:$AP,8,FALSE)/角色间职业划分!$W$9,0)</f>
        <v>16198</v>
      </c>
      <c r="G64" s="26">
        <f>ROUND(IF($AG64="战士",VLOOKUP($AH64,$DV:$ER,EB$1,FALSE),IF($AG64="幻术师",VLOOKUP($AH64,$EU:$FQ,FA$1,FALSE),IF($AG64="刺客",VLOOKUP($AH64,$FU:$GQ,GA$1,FALSE),"无该职业")))*VLOOKUP($AF64,角色间职业划分!$P:$AP,13,FALSE)/角色间职业划分!$AB$9,0)</f>
        <v>3318</v>
      </c>
      <c r="H64" s="26">
        <f t="shared" si="4"/>
        <v>0</v>
      </c>
      <c r="I64" s="26">
        <f t="shared" si="5"/>
        <v>0</v>
      </c>
      <c r="J64" s="26">
        <f t="shared" si="6"/>
        <v>0</v>
      </c>
      <c r="K64" s="26">
        <f t="shared" si="7"/>
        <v>0</v>
      </c>
      <c r="L64" s="26">
        <f t="shared" si="8"/>
        <v>0</v>
      </c>
      <c r="M64" s="26">
        <f t="shared" si="9"/>
        <v>0</v>
      </c>
      <c r="N64" s="26">
        <f t="shared" si="10"/>
        <v>5</v>
      </c>
      <c r="O64" s="26">
        <f t="shared" si="11"/>
        <v>10</v>
      </c>
      <c r="P64" s="26">
        <f t="shared" si="12"/>
        <v>7.5</v>
      </c>
      <c r="Q64" s="26">
        <f t="shared" si="13"/>
        <v>5</v>
      </c>
      <c r="R64" s="26">
        <f t="shared" si="14"/>
        <v>0</v>
      </c>
      <c r="S64" s="26">
        <f t="shared" si="15"/>
        <v>5</v>
      </c>
      <c r="T64" s="26">
        <f t="shared" si="16"/>
        <v>5</v>
      </c>
      <c r="U64" s="26">
        <f t="shared" si="17"/>
        <v>0</v>
      </c>
      <c r="V64" s="26">
        <f t="shared" si="18"/>
        <v>0</v>
      </c>
      <c r="W64" s="26">
        <f>VLOOKUP(AF64,角色间职业划分!L:M,2,FALSE)</f>
        <v>1</v>
      </c>
      <c r="X64" s="26">
        <f t="shared" si="19"/>
        <v>59</v>
      </c>
      <c r="Y64" s="26">
        <v>0</v>
      </c>
      <c r="Z64" s="26">
        <v>0</v>
      </c>
      <c r="AA64" s="26">
        <v>0</v>
      </c>
      <c r="AB64" s="26">
        <f t="shared" si="20"/>
        <v>15</v>
      </c>
      <c r="AC64" s="1">
        <f t="shared" si="1"/>
        <v>1970</v>
      </c>
      <c r="AD64" s="51"/>
      <c r="AE64" s="1"/>
      <c r="AF64">
        <f t="shared" si="21"/>
        <v>1</v>
      </c>
      <c r="AG64" s="26" t="str">
        <f>VLOOKUP(AF64,角色间职业划分!P:R,3,FALSE)</f>
        <v>战士</v>
      </c>
      <c r="AH64" s="26">
        <f t="shared" si="22"/>
        <v>59</v>
      </c>
      <c r="AK64" s="1"/>
      <c r="AL64" s="26"/>
      <c r="AO64" s="45">
        <v>1</v>
      </c>
      <c r="AP64">
        <v>56</v>
      </c>
      <c r="AQ64">
        <f t="shared" si="71"/>
        <v>87</v>
      </c>
      <c r="AR64">
        <f>_xlfn.IFNA(VLOOKUP(AQ64,角色属性总表!BO:BQ,2,FALSE),0)</f>
        <v>3637.0000000000005</v>
      </c>
      <c r="AS64">
        <f>_xlfn.IFNA(VLOOKUP(AQ64,角色属性总表!BO:BQ,3,FALSE),0)</f>
        <v>13578.133333333335</v>
      </c>
      <c r="AT64">
        <f>_xlfn.IFNA(VLOOKUP(AQ64,角色属性总表!Y:AE,6,FALSE),0)</f>
        <v>557.5</v>
      </c>
      <c r="AU64" s="26">
        <v>15</v>
      </c>
      <c r="AW64">
        <v>56</v>
      </c>
      <c r="AX64">
        <v>0</v>
      </c>
      <c r="AY64">
        <v>9</v>
      </c>
      <c r="AZ64">
        <v>0</v>
      </c>
      <c r="BA64">
        <v>5</v>
      </c>
      <c r="BB64">
        <v>14</v>
      </c>
      <c r="BC64">
        <v>14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4</v>
      </c>
      <c r="BL64">
        <v>3</v>
      </c>
      <c r="BM64">
        <v>2</v>
      </c>
      <c r="BN64">
        <v>0</v>
      </c>
      <c r="BO64">
        <v>2</v>
      </c>
      <c r="BP64">
        <v>1</v>
      </c>
      <c r="BQ64">
        <v>0</v>
      </c>
      <c r="BR64">
        <v>0</v>
      </c>
      <c r="BT64">
        <f t="shared" si="26"/>
        <v>56</v>
      </c>
      <c r="BV64">
        <v>56</v>
      </c>
      <c r="BW64">
        <v>0</v>
      </c>
      <c r="BX64">
        <v>9</v>
      </c>
      <c r="BY64">
        <v>0</v>
      </c>
      <c r="BZ64">
        <v>5</v>
      </c>
      <c r="CA64">
        <v>14</v>
      </c>
      <c r="CB64">
        <v>14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4</v>
      </c>
      <c r="CJ64">
        <v>2</v>
      </c>
      <c r="CK64">
        <v>0</v>
      </c>
      <c r="CL64">
        <v>2</v>
      </c>
      <c r="CM64">
        <v>3</v>
      </c>
      <c r="CN64">
        <v>2</v>
      </c>
      <c r="CO64">
        <v>1</v>
      </c>
      <c r="CP64">
        <v>0</v>
      </c>
      <c r="CQ64">
        <v>0</v>
      </c>
      <c r="CS64">
        <f t="shared" si="27"/>
        <v>56</v>
      </c>
      <c r="CT64">
        <f t="shared" si="72"/>
        <v>1</v>
      </c>
      <c r="CV64">
        <v>56</v>
      </c>
      <c r="CW64">
        <v>0</v>
      </c>
      <c r="CX64">
        <v>9</v>
      </c>
      <c r="CY64">
        <v>0</v>
      </c>
      <c r="CZ64">
        <v>5</v>
      </c>
      <c r="DA64">
        <v>14</v>
      </c>
      <c r="DB64">
        <v>14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3</v>
      </c>
      <c r="DJ64">
        <v>2</v>
      </c>
      <c r="DK64">
        <v>0</v>
      </c>
      <c r="DL64">
        <v>2</v>
      </c>
      <c r="DM64">
        <v>4</v>
      </c>
      <c r="DN64">
        <v>2</v>
      </c>
      <c r="DO64">
        <v>1</v>
      </c>
      <c r="DP64">
        <v>0</v>
      </c>
      <c r="DQ64">
        <v>0</v>
      </c>
      <c r="DS64">
        <f t="shared" si="28"/>
        <v>56</v>
      </c>
      <c r="DT64">
        <f t="shared" si="73"/>
        <v>1</v>
      </c>
      <c r="DV64">
        <v>56</v>
      </c>
      <c r="DW64">
        <v>0</v>
      </c>
      <c r="DX64">
        <f t="shared" si="29"/>
        <v>536.6</v>
      </c>
      <c r="DY64">
        <v>0</v>
      </c>
      <c r="DZ64">
        <f t="shared" si="30"/>
        <v>3637.0000000000005</v>
      </c>
      <c r="EA64">
        <f t="shared" si="31"/>
        <v>12446.933333333334</v>
      </c>
      <c r="EB64">
        <f t="shared" si="32"/>
        <v>3536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f t="shared" si="33"/>
        <v>5</v>
      </c>
      <c r="EJ64">
        <f t="shared" si="34"/>
        <v>10</v>
      </c>
      <c r="EK64">
        <f t="shared" si="35"/>
        <v>7.5</v>
      </c>
      <c r="EL64">
        <f t="shared" si="36"/>
        <v>5</v>
      </c>
      <c r="EM64">
        <f t="shared" si="37"/>
        <v>0</v>
      </c>
      <c r="EN64">
        <f t="shared" si="38"/>
        <v>5</v>
      </c>
      <c r="EO64">
        <f t="shared" si="39"/>
        <v>2.5</v>
      </c>
      <c r="EP64">
        <f t="shared" si="40"/>
        <v>0</v>
      </c>
      <c r="EQ64">
        <f t="shared" si="41"/>
        <v>0</v>
      </c>
      <c r="ES64">
        <f t="shared" si="42"/>
        <v>20191.533333333333</v>
      </c>
      <c r="EU64">
        <v>56</v>
      </c>
      <c r="EV64">
        <v>0</v>
      </c>
      <c r="EW64">
        <f t="shared" si="43"/>
        <v>536.6</v>
      </c>
      <c r="EX64">
        <v>0</v>
      </c>
      <c r="EY64">
        <f t="shared" si="44"/>
        <v>3637.0000000000005</v>
      </c>
      <c r="EZ64">
        <f t="shared" si="45"/>
        <v>13201.066666666668</v>
      </c>
      <c r="FA64">
        <f t="shared" si="46"/>
        <v>3334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f t="shared" si="47"/>
        <v>10</v>
      </c>
      <c r="FI64">
        <f t="shared" si="48"/>
        <v>5</v>
      </c>
      <c r="FJ64">
        <f t="shared" si="49"/>
        <v>0</v>
      </c>
      <c r="FK64">
        <f t="shared" si="50"/>
        <v>5</v>
      </c>
      <c r="FL64">
        <f t="shared" si="51"/>
        <v>7.5</v>
      </c>
      <c r="FM64">
        <f t="shared" si="52"/>
        <v>5</v>
      </c>
      <c r="FN64">
        <f t="shared" si="53"/>
        <v>2.5</v>
      </c>
      <c r="FO64">
        <f t="shared" si="54"/>
        <v>0</v>
      </c>
      <c r="FP64">
        <f t="shared" si="55"/>
        <v>0</v>
      </c>
      <c r="FR64">
        <f t="shared" si="56"/>
        <v>20743.666666666668</v>
      </c>
      <c r="FS64">
        <f t="shared" si="74"/>
        <v>1313</v>
      </c>
      <c r="FU64">
        <v>56</v>
      </c>
      <c r="FV64">
        <v>0</v>
      </c>
      <c r="FW64">
        <f t="shared" si="57"/>
        <v>536.6</v>
      </c>
      <c r="FX64">
        <v>0</v>
      </c>
      <c r="FY64">
        <f t="shared" si="58"/>
        <v>3637.0000000000005</v>
      </c>
      <c r="FZ64">
        <f t="shared" si="59"/>
        <v>13201.066666666668</v>
      </c>
      <c r="GA64">
        <f t="shared" si="60"/>
        <v>3334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f t="shared" si="61"/>
        <v>7.5</v>
      </c>
      <c r="GI64">
        <f t="shared" si="62"/>
        <v>5</v>
      </c>
      <c r="GJ64">
        <f t="shared" si="63"/>
        <v>0</v>
      </c>
      <c r="GK64">
        <f t="shared" si="64"/>
        <v>5</v>
      </c>
      <c r="GL64">
        <f t="shared" si="65"/>
        <v>10</v>
      </c>
      <c r="GM64">
        <f t="shared" si="66"/>
        <v>5</v>
      </c>
      <c r="GN64">
        <f t="shared" si="67"/>
        <v>2.5</v>
      </c>
      <c r="GO64">
        <f t="shared" si="68"/>
        <v>0</v>
      </c>
      <c r="GP64">
        <f t="shared" si="69"/>
        <v>0</v>
      </c>
      <c r="GR64">
        <f t="shared" si="70"/>
        <v>20743.666666666668</v>
      </c>
      <c r="GS64">
        <f t="shared" si="75"/>
        <v>1313</v>
      </c>
    </row>
    <row r="65" spans="1:201" x14ac:dyDescent="0.15">
      <c r="A65" s="26">
        <v>61</v>
      </c>
      <c r="B65" s="26">
        <f t="shared" si="2"/>
        <v>0</v>
      </c>
      <c r="C65" s="26">
        <f>ROUND(IF($AG65="战士",VLOOKUP($AH65,$DV:$ER,DX$1,FALSE),IF($AG65="幻术师",VLOOKUP($AH65,$EU:$FQ,EW$1,FALSE),IF($AG65="刺客",VLOOKUP($AH65,$FU:$GQ,FW$1,FALSE),"无该职业")))/VLOOKUP(AF65,角色间职业划分!P:AP,20,FALSE),0)</f>
        <v>60</v>
      </c>
      <c r="D65" s="26">
        <f t="shared" si="3"/>
        <v>0</v>
      </c>
      <c r="E65" s="26">
        <f>ROUND(IF($AG65="战士",VLOOKUP($AH65,$DV:$ER,DZ$1,FALSE),IF($AG65="幻术师",VLOOKUP($AH65,$EU:$FQ,EY$1,FALSE),IF($AG65="刺客",VLOOKUP($AH65,$FU:$GQ,FY$1,FALSE),"无该职业")))*VLOOKUP($AF65,角色间职业划分!$P:$AP,26,FALSE)*VLOOKUP($AF65,角色间职业划分!$P:$AP,13,FALSE)/角色间职业划分!$AB$9,0)</f>
        <v>1225</v>
      </c>
      <c r="F65" s="26">
        <f>ROUND(IF($AG65="战士",VLOOKUP($AH65,$DV:$ER,EA$1,FALSE),IF($AG65="幻术师",VLOOKUP($AH65,$EU:$FQ,EZ$1,FALSE),IF($AG65="刺客",VLOOKUP($AH65,$FU:$GQ,FZ$1,FALSE),"无该职业")))*VLOOKUP($AF65,角色间职业划分!$P:$AP,8,FALSE)/角色间职业划分!$W$9,0)</f>
        <v>16198</v>
      </c>
      <c r="G65" s="26">
        <f>ROUND(IF($AG65="战士",VLOOKUP($AH65,$DV:$ER,EB$1,FALSE),IF($AG65="幻术师",VLOOKUP($AH65,$EU:$FQ,FA$1,FALSE),IF($AG65="刺客",VLOOKUP($AH65,$FU:$GQ,GA$1,FALSE),"无该职业")))*VLOOKUP($AF65,角色间职业划分!$P:$AP,13,FALSE)/角色间职业划分!$AB$9,0)</f>
        <v>3318</v>
      </c>
      <c r="H65" s="26">
        <f t="shared" si="4"/>
        <v>0</v>
      </c>
      <c r="I65" s="26">
        <f t="shared" si="5"/>
        <v>0</v>
      </c>
      <c r="J65" s="26">
        <f t="shared" si="6"/>
        <v>0</v>
      </c>
      <c r="K65" s="26">
        <f t="shared" si="7"/>
        <v>0</v>
      </c>
      <c r="L65" s="26">
        <f t="shared" si="8"/>
        <v>0</v>
      </c>
      <c r="M65" s="26">
        <f t="shared" si="9"/>
        <v>0</v>
      </c>
      <c r="N65" s="26">
        <f t="shared" si="10"/>
        <v>5</v>
      </c>
      <c r="O65" s="26">
        <f t="shared" si="11"/>
        <v>10</v>
      </c>
      <c r="P65" s="26">
        <f t="shared" si="12"/>
        <v>7.5</v>
      </c>
      <c r="Q65" s="26">
        <f t="shared" si="13"/>
        <v>5</v>
      </c>
      <c r="R65" s="26">
        <f t="shared" si="14"/>
        <v>0</v>
      </c>
      <c r="S65" s="26">
        <f t="shared" si="15"/>
        <v>5</v>
      </c>
      <c r="T65" s="26">
        <f t="shared" si="16"/>
        <v>5</v>
      </c>
      <c r="U65" s="26">
        <f t="shared" si="17"/>
        <v>0</v>
      </c>
      <c r="V65" s="26">
        <f t="shared" si="18"/>
        <v>0</v>
      </c>
      <c r="W65" s="26">
        <f>VLOOKUP(AF65,角色间职业划分!L:M,2,FALSE)</f>
        <v>1</v>
      </c>
      <c r="X65" s="26">
        <f t="shared" si="19"/>
        <v>60</v>
      </c>
      <c r="Y65" s="26">
        <v>0</v>
      </c>
      <c r="Z65" s="26">
        <v>0</v>
      </c>
      <c r="AA65" s="26">
        <v>0</v>
      </c>
      <c r="AB65" s="26">
        <f t="shared" si="20"/>
        <v>17.5</v>
      </c>
      <c r="AC65" s="1">
        <f t="shared" si="1"/>
        <v>2020</v>
      </c>
      <c r="AD65" s="51"/>
      <c r="AE65" s="1"/>
      <c r="AF65">
        <f t="shared" si="21"/>
        <v>1</v>
      </c>
      <c r="AG65" s="26" t="str">
        <f>VLOOKUP(AF65,角色间职业划分!P:R,3,FALSE)</f>
        <v>战士</v>
      </c>
      <c r="AH65" s="26">
        <f t="shared" si="22"/>
        <v>60</v>
      </c>
      <c r="AK65" s="1"/>
      <c r="AL65" s="26"/>
      <c r="AO65" s="45">
        <v>1</v>
      </c>
      <c r="AP65">
        <v>57</v>
      </c>
      <c r="AQ65">
        <f t="shared" si="71"/>
        <v>88</v>
      </c>
      <c r="AR65">
        <f>_xlfn.IFNA(VLOOKUP(AQ65,角色属性总表!BO:BQ,2,FALSE),0)</f>
        <v>3738.0000000000005</v>
      </c>
      <c r="AS65">
        <f>_xlfn.IFNA(VLOOKUP(AQ65,角色属性总表!BO:BQ,3,FALSE),0)</f>
        <v>13955.200000000003</v>
      </c>
      <c r="AT65">
        <f>_xlfn.IFNA(VLOOKUP(AQ65,角色属性总表!Y:AE,6,FALSE),0)</f>
        <v>568.1</v>
      </c>
      <c r="AU65" s="26">
        <v>15</v>
      </c>
      <c r="AW65">
        <v>57</v>
      </c>
      <c r="AX65">
        <v>0</v>
      </c>
      <c r="AY65">
        <v>9</v>
      </c>
      <c r="AZ65">
        <v>0</v>
      </c>
      <c r="BA65">
        <v>5</v>
      </c>
      <c r="BB65">
        <v>15</v>
      </c>
      <c r="BC65">
        <v>14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4</v>
      </c>
      <c r="BL65">
        <v>3</v>
      </c>
      <c r="BM65">
        <v>2</v>
      </c>
      <c r="BN65">
        <v>0</v>
      </c>
      <c r="BO65">
        <v>2</v>
      </c>
      <c r="BP65">
        <v>1</v>
      </c>
      <c r="BQ65">
        <v>0</v>
      </c>
      <c r="BR65">
        <v>0</v>
      </c>
      <c r="BT65">
        <f t="shared" si="26"/>
        <v>57</v>
      </c>
      <c r="BV65">
        <v>57</v>
      </c>
      <c r="BW65">
        <v>0</v>
      </c>
      <c r="BX65">
        <v>9</v>
      </c>
      <c r="BY65">
        <v>0</v>
      </c>
      <c r="BZ65">
        <v>5</v>
      </c>
      <c r="CA65">
        <v>14</v>
      </c>
      <c r="CB65">
        <v>15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4</v>
      </c>
      <c r="CJ65">
        <v>2</v>
      </c>
      <c r="CK65">
        <v>0</v>
      </c>
      <c r="CL65">
        <v>2</v>
      </c>
      <c r="CM65">
        <v>3</v>
      </c>
      <c r="CN65">
        <v>2</v>
      </c>
      <c r="CO65">
        <v>1</v>
      </c>
      <c r="CP65">
        <v>0</v>
      </c>
      <c r="CQ65">
        <v>0</v>
      </c>
      <c r="CS65">
        <f t="shared" si="27"/>
        <v>57</v>
      </c>
      <c r="CT65">
        <f t="shared" si="72"/>
        <v>1</v>
      </c>
      <c r="CV65">
        <v>57</v>
      </c>
      <c r="CW65">
        <v>0</v>
      </c>
      <c r="CX65">
        <v>9</v>
      </c>
      <c r="CY65">
        <v>0</v>
      </c>
      <c r="CZ65">
        <v>5</v>
      </c>
      <c r="DA65">
        <v>14</v>
      </c>
      <c r="DB65">
        <v>15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3</v>
      </c>
      <c r="DJ65">
        <v>2</v>
      </c>
      <c r="DK65">
        <v>0</v>
      </c>
      <c r="DL65">
        <v>2</v>
      </c>
      <c r="DM65">
        <v>4</v>
      </c>
      <c r="DN65">
        <v>2</v>
      </c>
      <c r="DO65">
        <v>1</v>
      </c>
      <c r="DP65">
        <v>0</v>
      </c>
      <c r="DQ65">
        <v>0</v>
      </c>
      <c r="DS65">
        <f t="shared" si="28"/>
        <v>57</v>
      </c>
      <c r="DT65">
        <f t="shared" si="73"/>
        <v>1</v>
      </c>
      <c r="DV65">
        <v>57</v>
      </c>
      <c r="DW65">
        <v>0</v>
      </c>
      <c r="DX65">
        <f t="shared" si="29"/>
        <v>536.6</v>
      </c>
      <c r="DY65">
        <v>0</v>
      </c>
      <c r="DZ65">
        <f t="shared" si="30"/>
        <v>3637.0000000000005</v>
      </c>
      <c r="EA65">
        <f t="shared" si="31"/>
        <v>13955.200000000003</v>
      </c>
      <c r="EB65">
        <f t="shared" si="32"/>
        <v>3536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f t="shared" si="33"/>
        <v>5</v>
      </c>
      <c r="EJ65">
        <f t="shared" si="34"/>
        <v>10</v>
      </c>
      <c r="EK65">
        <f t="shared" si="35"/>
        <v>7.5</v>
      </c>
      <c r="EL65">
        <f t="shared" si="36"/>
        <v>5</v>
      </c>
      <c r="EM65">
        <f t="shared" si="37"/>
        <v>0</v>
      </c>
      <c r="EN65">
        <f t="shared" si="38"/>
        <v>5</v>
      </c>
      <c r="EO65">
        <f t="shared" si="39"/>
        <v>2.5</v>
      </c>
      <c r="EP65">
        <f t="shared" si="40"/>
        <v>0</v>
      </c>
      <c r="EQ65">
        <f t="shared" si="41"/>
        <v>0</v>
      </c>
      <c r="ES65">
        <f t="shared" si="42"/>
        <v>21699.800000000003</v>
      </c>
      <c r="EU65">
        <v>57</v>
      </c>
      <c r="EV65">
        <v>0</v>
      </c>
      <c r="EW65">
        <f t="shared" si="43"/>
        <v>536.6</v>
      </c>
      <c r="EX65">
        <v>0</v>
      </c>
      <c r="EY65">
        <f t="shared" si="44"/>
        <v>3637.0000000000005</v>
      </c>
      <c r="EZ65">
        <f t="shared" si="45"/>
        <v>13201.066666666668</v>
      </c>
      <c r="FA65">
        <f t="shared" si="46"/>
        <v>3738.0000000000005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f t="shared" si="47"/>
        <v>10</v>
      </c>
      <c r="FI65">
        <f t="shared" si="48"/>
        <v>5</v>
      </c>
      <c r="FJ65">
        <f t="shared" si="49"/>
        <v>0</v>
      </c>
      <c r="FK65">
        <f t="shared" si="50"/>
        <v>5</v>
      </c>
      <c r="FL65">
        <f t="shared" si="51"/>
        <v>7.5</v>
      </c>
      <c r="FM65">
        <f t="shared" si="52"/>
        <v>5</v>
      </c>
      <c r="FN65">
        <f t="shared" si="53"/>
        <v>2.5</v>
      </c>
      <c r="FO65">
        <f t="shared" si="54"/>
        <v>0</v>
      </c>
      <c r="FP65">
        <f t="shared" si="55"/>
        <v>0</v>
      </c>
      <c r="FR65">
        <f t="shared" si="56"/>
        <v>21147.666666666668</v>
      </c>
      <c r="FS65">
        <f t="shared" si="74"/>
        <v>404</v>
      </c>
      <c r="FU65">
        <v>57</v>
      </c>
      <c r="FV65">
        <v>0</v>
      </c>
      <c r="FW65">
        <f t="shared" si="57"/>
        <v>536.6</v>
      </c>
      <c r="FX65">
        <v>0</v>
      </c>
      <c r="FY65">
        <f t="shared" si="58"/>
        <v>3637.0000000000005</v>
      </c>
      <c r="FZ65">
        <f t="shared" si="59"/>
        <v>13201.066666666668</v>
      </c>
      <c r="GA65">
        <f t="shared" si="60"/>
        <v>3738.0000000000005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f t="shared" si="61"/>
        <v>7.5</v>
      </c>
      <c r="GI65">
        <f t="shared" si="62"/>
        <v>5</v>
      </c>
      <c r="GJ65">
        <f t="shared" si="63"/>
        <v>0</v>
      </c>
      <c r="GK65">
        <f t="shared" si="64"/>
        <v>5</v>
      </c>
      <c r="GL65">
        <f t="shared" si="65"/>
        <v>10</v>
      </c>
      <c r="GM65">
        <f t="shared" si="66"/>
        <v>5</v>
      </c>
      <c r="GN65">
        <f t="shared" si="67"/>
        <v>2.5</v>
      </c>
      <c r="GO65">
        <f t="shared" si="68"/>
        <v>0</v>
      </c>
      <c r="GP65">
        <f t="shared" si="69"/>
        <v>0</v>
      </c>
      <c r="GR65">
        <f t="shared" si="70"/>
        <v>21147.666666666668</v>
      </c>
      <c r="GS65">
        <f t="shared" si="75"/>
        <v>404</v>
      </c>
    </row>
    <row r="66" spans="1:201" x14ac:dyDescent="0.15">
      <c r="A66" s="26">
        <v>62</v>
      </c>
      <c r="B66" s="26">
        <f t="shared" si="2"/>
        <v>0</v>
      </c>
      <c r="C66" s="26">
        <f>ROUND(IF($AG66="战士",VLOOKUP($AH66,$DV:$ER,DX$1,FALSE),IF($AG66="幻术师",VLOOKUP($AH66,$EU:$FQ,EW$1,FALSE),IF($AG66="刺客",VLOOKUP($AH66,$FU:$GQ,FW$1,FALSE),"无该职业")))/VLOOKUP(AF66,角色间职业划分!P:AP,20,FALSE),0)</f>
        <v>0</v>
      </c>
      <c r="D66" s="26">
        <f t="shared" si="3"/>
        <v>0</v>
      </c>
      <c r="E66" s="26">
        <f>ROUND(IF($AG66="战士",VLOOKUP($AH66,$DV:$ER,DZ$1,FALSE),IF($AG66="幻术师",VLOOKUP($AH66,$EU:$FQ,EY$1,FALSE),IF($AG66="刺客",VLOOKUP($AH66,$FU:$GQ,FY$1,FALSE),"无该职业")))*VLOOKUP($AF66,角色间职业划分!$P:$AP,26,FALSE)*VLOOKUP($AF66,角色间职业划分!$P:$AP,13,FALSE)/角色间职业划分!$AB$9,0)</f>
        <v>0</v>
      </c>
      <c r="F66" s="26">
        <f>ROUND(IF($AG66="战士",VLOOKUP($AH66,$DV:$ER,EA$1,FALSE),IF($AG66="幻术师",VLOOKUP($AH66,$EU:$FQ,EZ$1,FALSE),IF($AG66="刺客",VLOOKUP($AH66,$FU:$GQ,FZ$1,FALSE),"无该职业")))*VLOOKUP($AF66,角色间职业划分!$P:$AP,8,FALSE)/角色间职业划分!$W$9,0)</f>
        <v>0</v>
      </c>
      <c r="G66" s="26">
        <f>ROUND(IF($AG66="战士",VLOOKUP($AH66,$DV:$ER,EB$1,FALSE),IF($AG66="幻术师",VLOOKUP($AH66,$EU:$FQ,FA$1,FALSE),IF($AG66="刺客",VLOOKUP($AH66,$FU:$GQ,GA$1,FALSE),"无该职业")))*VLOOKUP($AF66,角色间职业划分!$P:$AP,13,FALSE)/角色间职业划分!$AB$9,0)</f>
        <v>0</v>
      </c>
      <c r="H66" s="26">
        <f t="shared" si="4"/>
        <v>0</v>
      </c>
      <c r="I66" s="26">
        <f t="shared" si="5"/>
        <v>0</v>
      </c>
      <c r="J66" s="26">
        <f t="shared" si="6"/>
        <v>0</v>
      </c>
      <c r="K66" s="26">
        <f t="shared" si="7"/>
        <v>0</v>
      </c>
      <c r="L66" s="26">
        <f t="shared" si="8"/>
        <v>0</v>
      </c>
      <c r="M66" s="26">
        <f t="shared" si="9"/>
        <v>0</v>
      </c>
      <c r="N66" s="26">
        <f t="shared" si="10"/>
        <v>0</v>
      </c>
      <c r="O66" s="26">
        <f t="shared" si="11"/>
        <v>0</v>
      </c>
      <c r="P66" s="26">
        <f t="shared" si="12"/>
        <v>0</v>
      </c>
      <c r="Q66" s="26">
        <f t="shared" si="13"/>
        <v>0</v>
      </c>
      <c r="R66" s="26">
        <f t="shared" si="14"/>
        <v>0</v>
      </c>
      <c r="S66" s="26">
        <f t="shared" si="15"/>
        <v>0</v>
      </c>
      <c r="T66" s="26">
        <f t="shared" si="16"/>
        <v>0</v>
      </c>
      <c r="U66" s="26">
        <f t="shared" si="17"/>
        <v>0</v>
      </c>
      <c r="V66" s="26">
        <f t="shared" si="18"/>
        <v>0</v>
      </c>
      <c r="W66" s="26">
        <f>VLOOKUP(AF66,角色间职业划分!L:M,2,FALSE)</f>
        <v>2</v>
      </c>
      <c r="X66" s="26">
        <f t="shared" si="19"/>
        <v>0</v>
      </c>
      <c r="Y66" s="26">
        <v>0</v>
      </c>
      <c r="Z66" s="26">
        <v>0</v>
      </c>
      <c r="AA66" s="26">
        <v>0</v>
      </c>
      <c r="AB66" s="26">
        <f t="shared" si="20"/>
        <v>0</v>
      </c>
      <c r="AC66" s="1">
        <f t="shared" si="1"/>
        <v>0</v>
      </c>
      <c r="AD66" s="51"/>
      <c r="AE66" s="1"/>
      <c r="AF66">
        <f t="shared" si="21"/>
        <v>2</v>
      </c>
      <c r="AG66" s="26" t="str">
        <f>VLOOKUP(AF66,角色间职业划分!P:R,3,FALSE)</f>
        <v>刺客</v>
      </c>
      <c r="AH66" s="26">
        <f t="shared" si="22"/>
        <v>0</v>
      </c>
      <c r="AO66" s="45">
        <v>1</v>
      </c>
      <c r="AP66">
        <v>58</v>
      </c>
      <c r="AQ66">
        <f t="shared" si="71"/>
        <v>89</v>
      </c>
      <c r="AR66">
        <f>_xlfn.IFNA(VLOOKUP(AQ66,角色属性总表!BO:BQ,2,FALSE),0)</f>
        <v>3839.0000000000009</v>
      </c>
      <c r="AS66">
        <f>_xlfn.IFNA(VLOOKUP(AQ66,角色属性总表!BO:BQ,3,FALSE),0)</f>
        <v>14332.26666666667</v>
      </c>
      <c r="AT66">
        <f>_xlfn.IFNA(VLOOKUP(AQ66,角色属性总表!Y:AE,6,FALSE),0)</f>
        <v>578.80000000000007</v>
      </c>
      <c r="AU66" s="26">
        <v>15</v>
      </c>
      <c r="AW66">
        <v>58</v>
      </c>
      <c r="AX66">
        <v>0</v>
      </c>
      <c r="AY66">
        <v>9</v>
      </c>
      <c r="AZ66">
        <v>0</v>
      </c>
      <c r="BA66">
        <v>5</v>
      </c>
      <c r="BB66">
        <v>15</v>
      </c>
      <c r="BC66">
        <v>14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4</v>
      </c>
      <c r="BL66">
        <v>3</v>
      </c>
      <c r="BM66">
        <v>2</v>
      </c>
      <c r="BN66">
        <v>0</v>
      </c>
      <c r="BO66">
        <v>2</v>
      </c>
      <c r="BP66">
        <v>2</v>
      </c>
      <c r="BQ66">
        <v>0</v>
      </c>
      <c r="BR66">
        <v>0</v>
      </c>
      <c r="BT66">
        <f t="shared" si="26"/>
        <v>58</v>
      </c>
      <c r="BV66">
        <v>58</v>
      </c>
      <c r="BW66">
        <v>0</v>
      </c>
      <c r="BX66">
        <v>9</v>
      </c>
      <c r="BY66">
        <v>0</v>
      </c>
      <c r="BZ66">
        <v>5</v>
      </c>
      <c r="CA66">
        <v>14</v>
      </c>
      <c r="CB66">
        <v>15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4</v>
      </c>
      <c r="CJ66">
        <v>2</v>
      </c>
      <c r="CK66">
        <v>0</v>
      </c>
      <c r="CL66">
        <v>2</v>
      </c>
      <c r="CM66">
        <v>3</v>
      </c>
      <c r="CN66">
        <v>2</v>
      </c>
      <c r="CO66">
        <v>2</v>
      </c>
      <c r="CP66">
        <v>0</v>
      </c>
      <c r="CQ66">
        <v>0</v>
      </c>
      <c r="CS66">
        <f t="shared" si="27"/>
        <v>58</v>
      </c>
      <c r="CT66">
        <f t="shared" si="72"/>
        <v>1</v>
      </c>
      <c r="CV66">
        <v>58</v>
      </c>
      <c r="CW66">
        <v>0</v>
      </c>
      <c r="CX66">
        <v>9</v>
      </c>
      <c r="CY66">
        <v>0</v>
      </c>
      <c r="CZ66">
        <v>5</v>
      </c>
      <c r="DA66">
        <v>14</v>
      </c>
      <c r="DB66">
        <v>15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3</v>
      </c>
      <c r="DJ66">
        <v>2</v>
      </c>
      <c r="DK66">
        <v>0</v>
      </c>
      <c r="DL66">
        <v>2</v>
      </c>
      <c r="DM66">
        <v>4</v>
      </c>
      <c r="DN66">
        <v>2</v>
      </c>
      <c r="DO66">
        <v>2</v>
      </c>
      <c r="DP66">
        <v>0</v>
      </c>
      <c r="DQ66">
        <v>0</v>
      </c>
      <c r="DS66">
        <f t="shared" si="28"/>
        <v>58</v>
      </c>
      <c r="DT66">
        <f t="shared" si="73"/>
        <v>1</v>
      </c>
      <c r="DV66">
        <v>58</v>
      </c>
      <c r="DW66">
        <v>0</v>
      </c>
      <c r="DX66">
        <f t="shared" si="29"/>
        <v>536.6</v>
      </c>
      <c r="DY66">
        <v>0</v>
      </c>
      <c r="DZ66">
        <f t="shared" si="30"/>
        <v>3637.0000000000005</v>
      </c>
      <c r="EA66">
        <f t="shared" si="31"/>
        <v>13955.200000000003</v>
      </c>
      <c r="EB66">
        <f t="shared" si="32"/>
        <v>3536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f t="shared" si="33"/>
        <v>5</v>
      </c>
      <c r="EJ66">
        <f t="shared" si="34"/>
        <v>10</v>
      </c>
      <c r="EK66">
        <f t="shared" si="35"/>
        <v>7.5</v>
      </c>
      <c r="EL66">
        <f t="shared" si="36"/>
        <v>5</v>
      </c>
      <c r="EM66">
        <f t="shared" si="37"/>
        <v>0</v>
      </c>
      <c r="EN66">
        <f t="shared" si="38"/>
        <v>5</v>
      </c>
      <c r="EO66">
        <f t="shared" si="39"/>
        <v>5</v>
      </c>
      <c r="EP66">
        <f t="shared" si="40"/>
        <v>0</v>
      </c>
      <c r="EQ66">
        <f t="shared" si="41"/>
        <v>0</v>
      </c>
      <c r="ES66">
        <f t="shared" si="42"/>
        <v>21702.300000000003</v>
      </c>
      <c r="EU66">
        <v>58</v>
      </c>
      <c r="EV66">
        <v>0</v>
      </c>
      <c r="EW66">
        <f t="shared" si="43"/>
        <v>536.6</v>
      </c>
      <c r="EX66">
        <v>0</v>
      </c>
      <c r="EY66">
        <f t="shared" si="44"/>
        <v>3637.0000000000005</v>
      </c>
      <c r="EZ66">
        <f t="shared" si="45"/>
        <v>13201.066666666668</v>
      </c>
      <c r="FA66">
        <f t="shared" si="46"/>
        <v>3738.0000000000005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f t="shared" si="47"/>
        <v>10</v>
      </c>
      <c r="FI66">
        <f t="shared" si="48"/>
        <v>5</v>
      </c>
      <c r="FJ66">
        <f t="shared" si="49"/>
        <v>0</v>
      </c>
      <c r="FK66">
        <f t="shared" si="50"/>
        <v>5</v>
      </c>
      <c r="FL66">
        <f t="shared" si="51"/>
        <v>7.5</v>
      </c>
      <c r="FM66">
        <f t="shared" si="52"/>
        <v>5</v>
      </c>
      <c r="FN66">
        <f t="shared" si="53"/>
        <v>5</v>
      </c>
      <c r="FO66">
        <f t="shared" si="54"/>
        <v>0</v>
      </c>
      <c r="FP66">
        <f t="shared" si="55"/>
        <v>0</v>
      </c>
      <c r="FR66">
        <f t="shared" si="56"/>
        <v>21150.166666666668</v>
      </c>
      <c r="FS66">
        <f t="shared" si="74"/>
        <v>2.5</v>
      </c>
      <c r="FU66">
        <v>58</v>
      </c>
      <c r="FV66">
        <v>0</v>
      </c>
      <c r="FW66">
        <f t="shared" si="57"/>
        <v>536.6</v>
      </c>
      <c r="FX66">
        <v>0</v>
      </c>
      <c r="FY66">
        <f t="shared" si="58"/>
        <v>3637.0000000000005</v>
      </c>
      <c r="FZ66">
        <f t="shared" si="59"/>
        <v>13201.066666666668</v>
      </c>
      <c r="GA66">
        <f t="shared" si="60"/>
        <v>3738.0000000000005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f t="shared" si="61"/>
        <v>7.5</v>
      </c>
      <c r="GI66">
        <f t="shared" si="62"/>
        <v>5</v>
      </c>
      <c r="GJ66">
        <f t="shared" si="63"/>
        <v>0</v>
      </c>
      <c r="GK66">
        <f t="shared" si="64"/>
        <v>5</v>
      </c>
      <c r="GL66">
        <f t="shared" si="65"/>
        <v>10</v>
      </c>
      <c r="GM66">
        <f t="shared" si="66"/>
        <v>5</v>
      </c>
      <c r="GN66">
        <f t="shared" si="67"/>
        <v>5</v>
      </c>
      <c r="GO66">
        <f t="shared" si="68"/>
        <v>0</v>
      </c>
      <c r="GP66">
        <f t="shared" si="69"/>
        <v>0</v>
      </c>
      <c r="GR66">
        <f t="shared" si="70"/>
        <v>21150.166666666668</v>
      </c>
      <c r="GS66">
        <f t="shared" si="75"/>
        <v>2.5</v>
      </c>
    </row>
    <row r="67" spans="1:201" x14ac:dyDescent="0.15">
      <c r="A67" s="26">
        <v>63</v>
      </c>
      <c r="B67" s="26">
        <f t="shared" si="2"/>
        <v>0</v>
      </c>
      <c r="C67" s="26">
        <f>ROUND(IF($AG67="战士",VLOOKUP($AH67,$DV:$ER,DX$1,FALSE),IF($AG67="幻术师",VLOOKUP($AH67,$EU:$FQ,EW$1,FALSE),IF($AG67="刺客",VLOOKUP($AH67,$FU:$GQ,FW$1,FALSE),"无该职业")))/VLOOKUP(AF67,角色间职业划分!P:AP,20,FALSE),0)</f>
        <v>0</v>
      </c>
      <c r="D67" s="26">
        <f t="shared" si="3"/>
        <v>0</v>
      </c>
      <c r="E67" s="26">
        <f>ROUND(IF($AG67="战士",VLOOKUP($AH67,$DV:$ER,DZ$1,FALSE),IF($AG67="幻术师",VLOOKUP($AH67,$EU:$FQ,EY$1,FALSE),IF($AG67="刺客",VLOOKUP($AH67,$FU:$GQ,FY$1,FALSE),"无该职业")))*VLOOKUP($AF67,角色间职业划分!$P:$AP,26,FALSE)*VLOOKUP($AF67,角色间职业划分!$P:$AP,13,FALSE)/角色间职业划分!$AB$9,0)</f>
        <v>0</v>
      </c>
      <c r="F67" s="26">
        <f>ROUND(IF($AG67="战士",VLOOKUP($AH67,$DV:$ER,EA$1,FALSE),IF($AG67="幻术师",VLOOKUP($AH67,$EU:$FQ,EZ$1,FALSE),IF($AG67="刺客",VLOOKUP($AH67,$FU:$GQ,FZ$1,FALSE),"无该职业")))*VLOOKUP($AF67,角色间职业划分!$P:$AP,8,FALSE)/角色间职业划分!$W$9,0)</f>
        <v>0</v>
      </c>
      <c r="G67" s="26">
        <f>ROUND(IF($AG67="战士",VLOOKUP($AH67,$DV:$ER,EB$1,FALSE),IF($AG67="幻术师",VLOOKUP($AH67,$EU:$FQ,FA$1,FALSE),IF($AG67="刺客",VLOOKUP($AH67,$FU:$GQ,GA$1,FALSE),"无该职业")))*VLOOKUP($AF67,角色间职业划分!$P:$AP,13,FALSE)/角色间职业划分!$AB$9,0)</f>
        <v>101</v>
      </c>
      <c r="H67" s="26">
        <f t="shared" si="4"/>
        <v>0</v>
      </c>
      <c r="I67" s="26">
        <f t="shared" si="5"/>
        <v>0</v>
      </c>
      <c r="J67" s="26">
        <f t="shared" si="6"/>
        <v>0</v>
      </c>
      <c r="K67" s="26">
        <f t="shared" si="7"/>
        <v>0</v>
      </c>
      <c r="L67" s="26">
        <f t="shared" si="8"/>
        <v>0</v>
      </c>
      <c r="M67" s="26">
        <f t="shared" si="9"/>
        <v>0</v>
      </c>
      <c r="N67" s="26">
        <f t="shared" si="10"/>
        <v>0</v>
      </c>
      <c r="O67" s="26">
        <f t="shared" si="11"/>
        <v>0</v>
      </c>
      <c r="P67" s="26">
        <f t="shared" si="12"/>
        <v>0</v>
      </c>
      <c r="Q67" s="26">
        <f t="shared" si="13"/>
        <v>0</v>
      </c>
      <c r="R67" s="26">
        <f t="shared" si="14"/>
        <v>0</v>
      </c>
      <c r="S67" s="26">
        <f t="shared" si="15"/>
        <v>0</v>
      </c>
      <c r="T67" s="26">
        <f t="shared" si="16"/>
        <v>0</v>
      </c>
      <c r="U67" s="26">
        <f t="shared" si="17"/>
        <v>0</v>
      </c>
      <c r="V67" s="26">
        <f t="shared" si="18"/>
        <v>0</v>
      </c>
      <c r="W67" s="26">
        <f>VLOOKUP(AF67,角色间职业划分!L:M,2,FALSE)</f>
        <v>2</v>
      </c>
      <c r="X67" s="26">
        <f t="shared" si="19"/>
        <v>1</v>
      </c>
      <c r="Y67" s="26">
        <v>0</v>
      </c>
      <c r="Z67" s="26">
        <v>0</v>
      </c>
      <c r="AA67" s="26">
        <v>0</v>
      </c>
      <c r="AB67" s="26">
        <f t="shared" si="20"/>
        <v>0</v>
      </c>
      <c r="AC67" s="1">
        <f t="shared" si="1"/>
        <v>36</v>
      </c>
      <c r="AD67" s="51"/>
      <c r="AE67" s="1"/>
      <c r="AF67">
        <f t="shared" si="21"/>
        <v>2</v>
      </c>
      <c r="AG67" s="26" t="str">
        <f>VLOOKUP(AF67,角色间职业划分!P:R,3,FALSE)</f>
        <v>刺客</v>
      </c>
      <c r="AH67" s="26">
        <f t="shared" si="22"/>
        <v>1</v>
      </c>
      <c r="AO67" s="45">
        <v>1</v>
      </c>
      <c r="AP67">
        <v>59</v>
      </c>
      <c r="AQ67">
        <f t="shared" si="71"/>
        <v>90</v>
      </c>
      <c r="AR67">
        <f>_xlfn.IFNA(VLOOKUP(AQ67,角色属性总表!BO:BQ,2,FALSE),0)</f>
        <v>3940.0000000000014</v>
      </c>
      <c r="AS67">
        <f>_xlfn.IFNA(VLOOKUP(AQ67,角色属性总表!BO:BQ,3,FALSE),0)</f>
        <v>14709.333333333339</v>
      </c>
      <c r="AT67">
        <f>_xlfn.IFNA(VLOOKUP(AQ67,角色属性总表!Y:AE,6,FALSE),0)</f>
        <v>589.6</v>
      </c>
      <c r="AU67" s="26">
        <v>15</v>
      </c>
      <c r="AW67">
        <v>59</v>
      </c>
      <c r="AX67">
        <v>0</v>
      </c>
      <c r="AY67">
        <v>9</v>
      </c>
      <c r="AZ67">
        <v>0</v>
      </c>
      <c r="BA67">
        <v>5</v>
      </c>
      <c r="BB67">
        <v>15</v>
      </c>
      <c r="BC67">
        <v>15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4</v>
      </c>
      <c r="BL67">
        <v>3</v>
      </c>
      <c r="BM67">
        <v>2</v>
      </c>
      <c r="BN67">
        <v>0</v>
      </c>
      <c r="BO67">
        <v>2</v>
      </c>
      <c r="BP67">
        <v>2</v>
      </c>
      <c r="BQ67">
        <v>0</v>
      </c>
      <c r="BR67">
        <v>0</v>
      </c>
      <c r="BT67">
        <f t="shared" si="26"/>
        <v>59</v>
      </c>
      <c r="BV67">
        <v>59</v>
      </c>
      <c r="BW67">
        <v>0</v>
      </c>
      <c r="BX67">
        <v>9</v>
      </c>
      <c r="BY67">
        <v>0</v>
      </c>
      <c r="BZ67">
        <v>5</v>
      </c>
      <c r="CA67">
        <v>15</v>
      </c>
      <c r="CB67">
        <v>15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4</v>
      </c>
      <c r="CJ67">
        <v>2</v>
      </c>
      <c r="CK67">
        <v>0</v>
      </c>
      <c r="CL67">
        <v>2</v>
      </c>
      <c r="CM67">
        <v>3</v>
      </c>
      <c r="CN67">
        <v>2</v>
      </c>
      <c r="CO67">
        <v>2</v>
      </c>
      <c r="CP67">
        <v>0</v>
      </c>
      <c r="CQ67">
        <v>0</v>
      </c>
      <c r="CS67">
        <f t="shared" si="27"/>
        <v>59</v>
      </c>
      <c r="CT67">
        <f t="shared" si="72"/>
        <v>1</v>
      </c>
      <c r="CV67">
        <v>59</v>
      </c>
      <c r="CW67">
        <v>0</v>
      </c>
      <c r="CX67">
        <v>9</v>
      </c>
      <c r="CY67">
        <v>0</v>
      </c>
      <c r="CZ67">
        <v>5</v>
      </c>
      <c r="DA67">
        <v>15</v>
      </c>
      <c r="DB67">
        <v>15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3</v>
      </c>
      <c r="DJ67">
        <v>2</v>
      </c>
      <c r="DK67">
        <v>0</v>
      </c>
      <c r="DL67">
        <v>2</v>
      </c>
      <c r="DM67">
        <v>4</v>
      </c>
      <c r="DN67">
        <v>2</v>
      </c>
      <c r="DO67">
        <v>2</v>
      </c>
      <c r="DP67">
        <v>0</v>
      </c>
      <c r="DQ67">
        <v>0</v>
      </c>
      <c r="DS67">
        <f t="shared" si="28"/>
        <v>59</v>
      </c>
      <c r="DT67">
        <f t="shared" si="73"/>
        <v>1</v>
      </c>
      <c r="DV67">
        <v>59</v>
      </c>
      <c r="DW67">
        <v>0</v>
      </c>
      <c r="DX67">
        <f t="shared" si="29"/>
        <v>536.6</v>
      </c>
      <c r="DY67">
        <v>0</v>
      </c>
      <c r="DZ67">
        <f t="shared" si="30"/>
        <v>3637.0000000000005</v>
      </c>
      <c r="EA67">
        <f t="shared" si="31"/>
        <v>13955.200000000003</v>
      </c>
      <c r="EB67">
        <f t="shared" si="32"/>
        <v>3940.0000000000014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f t="shared" si="33"/>
        <v>5</v>
      </c>
      <c r="EJ67">
        <f t="shared" si="34"/>
        <v>10</v>
      </c>
      <c r="EK67">
        <f t="shared" si="35"/>
        <v>7.5</v>
      </c>
      <c r="EL67">
        <f t="shared" si="36"/>
        <v>5</v>
      </c>
      <c r="EM67">
        <f t="shared" si="37"/>
        <v>0</v>
      </c>
      <c r="EN67">
        <f t="shared" si="38"/>
        <v>5</v>
      </c>
      <c r="EO67">
        <f t="shared" si="39"/>
        <v>5</v>
      </c>
      <c r="EP67">
        <f t="shared" si="40"/>
        <v>0</v>
      </c>
      <c r="EQ67">
        <f t="shared" si="41"/>
        <v>0</v>
      </c>
      <c r="ES67">
        <f t="shared" si="42"/>
        <v>22106.300000000003</v>
      </c>
      <c r="EU67">
        <v>59</v>
      </c>
      <c r="EV67">
        <v>0</v>
      </c>
      <c r="EW67">
        <f t="shared" si="43"/>
        <v>536.6</v>
      </c>
      <c r="EX67">
        <v>0</v>
      </c>
      <c r="EY67">
        <f t="shared" si="44"/>
        <v>3637.0000000000005</v>
      </c>
      <c r="EZ67">
        <f t="shared" si="45"/>
        <v>14709.333333333339</v>
      </c>
      <c r="FA67">
        <f t="shared" si="46"/>
        <v>3738.0000000000005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f t="shared" si="47"/>
        <v>10</v>
      </c>
      <c r="FI67">
        <f t="shared" si="48"/>
        <v>5</v>
      </c>
      <c r="FJ67">
        <f t="shared" si="49"/>
        <v>0</v>
      </c>
      <c r="FK67">
        <f t="shared" si="50"/>
        <v>5</v>
      </c>
      <c r="FL67">
        <f t="shared" si="51"/>
        <v>7.5</v>
      </c>
      <c r="FM67">
        <f t="shared" si="52"/>
        <v>5</v>
      </c>
      <c r="FN67">
        <f t="shared" si="53"/>
        <v>5</v>
      </c>
      <c r="FO67">
        <f t="shared" si="54"/>
        <v>0</v>
      </c>
      <c r="FP67">
        <f t="shared" si="55"/>
        <v>0</v>
      </c>
      <c r="FR67">
        <f t="shared" si="56"/>
        <v>22658.433333333342</v>
      </c>
      <c r="FS67">
        <f t="shared" si="74"/>
        <v>1508.2666666666737</v>
      </c>
      <c r="FU67">
        <v>59</v>
      </c>
      <c r="FV67">
        <v>0</v>
      </c>
      <c r="FW67">
        <f t="shared" si="57"/>
        <v>536.6</v>
      </c>
      <c r="FX67">
        <v>0</v>
      </c>
      <c r="FY67">
        <f t="shared" si="58"/>
        <v>3637.0000000000005</v>
      </c>
      <c r="FZ67">
        <f t="shared" si="59"/>
        <v>14709.333333333339</v>
      </c>
      <c r="GA67">
        <f t="shared" si="60"/>
        <v>3738.0000000000005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f t="shared" si="61"/>
        <v>7.5</v>
      </c>
      <c r="GI67">
        <f t="shared" si="62"/>
        <v>5</v>
      </c>
      <c r="GJ67">
        <f t="shared" si="63"/>
        <v>0</v>
      </c>
      <c r="GK67">
        <f t="shared" si="64"/>
        <v>5</v>
      </c>
      <c r="GL67">
        <f t="shared" si="65"/>
        <v>10</v>
      </c>
      <c r="GM67">
        <f t="shared" si="66"/>
        <v>5</v>
      </c>
      <c r="GN67">
        <f t="shared" si="67"/>
        <v>5</v>
      </c>
      <c r="GO67">
        <f t="shared" si="68"/>
        <v>0</v>
      </c>
      <c r="GP67">
        <f t="shared" si="69"/>
        <v>0</v>
      </c>
      <c r="GR67">
        <f t="shared" si="70"/>
        <v>22658.433333333342</v>
      </c>
      <c r="GS67">
        <f t="shared" si="75"/>
        <v>1508.2666666666737</v>
      </c>
    </row>
    <row r="68" spans="1:201" x14ac:dyDescent="0.15">
      <c r="A68" s="26">
        <v>64</v>
      </c>
      <c r="B68" s="26">
        <f t="shared" si="2"/>
        <v>0</v>
      </c>
      <c r="C68" s="26">
        <f>ROUND(IF($AG68="战士",VLOOKUP($AH68,$DV:$ER,DX$1,FALSE),IF($AG68="幻术师",VLOOKUP($AH68,$EU:$FQ,EW$1,FALSE),IF($AG68="刺客",VLOOKUP($AH68,$FU:$GQ,FW$1,FALSE),"无该职业")))/VLOOKUP(AF68,角色间职业划分!P:AP,20,FALSE),0)</f>
        <v>0</v>
      </c>
      <c r="D68" s="26">
        <f t="shared" si="3"/>
        <v>0</v>
      </c>
      <c r="E68" s="26">
        <f>ROUND(IF($AG68="战士",VLOOKUP($AH68,$DV:$ER,DZ$1,FALSE),IF($AG68="幻术师",VLOOKUP($AH68,$EU:$FQ,EY$1,FALSE),IF($AG68="刺客",VLOOKUP($AH68,$FU:$GQ,FY$1,FALSE),"无该职业")))*VLOOKUP($AF68,角色间职业划分!$P:$AP,26,FALSE)*VLOOKUP($AF68,角色间职业划分!$P:$AP,13,FALSE)/角色间职业划分!$AB$9,0)</f>
        <v>0</v>
      </c>
      <c r="F68" s="26">
        <f>ROUND(IF($AG68="战士",VLOOKUP($AH68,$DV:$ER,EA$1,FALSE),IF($AG68="幻术师",VLOOKUP($AH68,$EU:$FQ,EZ$1,FALSE),IF($AG68="刺客",VLOOKUP($AH68,$FU:$GQ,FZ$1,FALSE),"无该职业")))*VLOOKUP($AF68,角色间职业划分!$P:$AP,8,FALSE)/角色间职业划分!$W$9,0)</f>
        <v>0</v>
      </c>
      <c r="G68" s="26">
        <f>ROUND(IF($AG68="战士",VLOOKUP($AH68,$DV:$ER,EB$1,FALSE),IF($AG68="幻术师",VLOOKUP($AH68,$EU:$FQ,FA$1,FALSE),IF($AG68="刺客",VLOOKUP($AH68,$FU:$GQ,GA$1,FALSE),"无该职业")))*VLOOKUP($AF68,角色间职业划分!$P:$AP,13,FALSE)/角色间职业划分!$AB$9,0)</f>
        <v>101</v>
      </c>
      <c r="H68" s="26">
        <f t="shared" si="4"/>
        <v>0</v>
      </c>
      <c r="I68" s="26">
        <f t="shared" si="5"/>
        <v>0</v>
      </c>
      <c r="J68" s="26">
        <f t="shared" si="6"/>
        <v>0</v>
      </c>
      <c r="K68" s="26">
        <f t="shared" si="7"/>
        <v>0</v>
      </c>
      <c r="L68" s="26">
        <f t="shared" si="8"/>
        <v>0</v>
      </c>
      <c r="M68" s="26">
        <f t="shared" si="9"/>
        <v>0</v>
      </c>
      <c r="N68" s="26">
        <f t="shared" si="10"/>
        <v>0</v>
      </c>
      <c r="O68" s="26">
        <f t="shared" si="11"/>
        <v>0</v>
      </c>
      <c r="P68" s="26">
        <f t="shared" si="12"/>
        <v>0</v>
      </c>
      <c r="Q68" s="26">
        <f t="shared" si="13"/>
        <v>0</v>
      </c>
      <c r="R68" s="26">
        <f t="shared" si="14"/>
        <v>2.5</v>
      </c>
      <c r="S68" s="26">
        <f t="shared" si="15"/>
        <v>0</v>
      </c>
      <c r="T68" s="26">
        <f t="shared" si="16"/>
        <v>0</v>
      </c>
      <c r="U68" s="26">
        <f t="shared" si="17"/>
        <v>0</v>
      </c>
      <c r="V68" s="26">
        <f t="shared" si="18"/>
        <v>0</v>
      </c>
      <c r="W68" s="26">
        <f>VLOOKUP(AF68,角色间职业划分!L:M,2,FALSE)</f>
        <v>2</v>
      </c>
      <c r="X68" s="26">
        <f t="shared" si="19"/>
        <v>2</v>
      </c>
      <c r="Y68" s="26">
        <v>0</v>
      </c>
      <c r="Z68" s="26">
        <v>0</v>
      </c>
      <c r="AA68" s="26">
        <v>0</v>
      </c>
      <c r="AB68" s="26">
        <f t="shared" si="20"/>
        <v>0</v>
      </c>
      <c r="AC68" s="1">
        <f t="shared" si="1"/>
        <v>36</v>
      </c>
      <c r="AD68" s="51"/>
      <c r="AE68" s="1"/>
      <c r="AF68">
        <f t="shared" si="21"/>
        <v>2</v>
      </c>
      <c r="AG68" s="26" t="str">
        <f>VLOOKUP(AF68,角色间职业划分!P:R,3,FALSE)</f>
        <v>刺客</v>
      </c>
      <c r="AH68" s="26">
        <f t="shared" si="22"/>
        <v>2</v>
      </c>
      <c r="AO68" s="45">
        <v>1</v>
      </c>
      <c r="AP68">
        <v>60</v>
      </c>
      <c r="AQ68">
        <f t="shared" si="71"/>
        <v>91</v>
      </c>
      <c r="AR68">
        <f>_xlfn.IFNA(VLOOKUP(AQ68,角色属性总表!BO:BQ,2,FALSE),0)</f>
        <v>4041.0000000000014</v>
      </c>
      <c r="AS68">
        <f>_xlfn.IFNA(VLOOKUP(AQ68,角色属性总表!BO:BQ,3,FALSE),0)</f>
        <v>15086.400000000007</v>
      </c>
      <c r="AT68">
        <f>_xlfn.IFNA(VLOOKUP(AQ68,角色属性总表!Y:AE,6,FALSE),0)</f>
        <v>600.5</v>
      </c>
      <c r="AU68" s="26">
        <v>17.5</v>
      </c>
      <c r="AW68">
        <v>60</v>
      </c>
      <c r="AX68">
        <v>0</v>
      </c>
      <c r="AY68">
        <v>10</v>
      </c>
      <c r="AZ68">
        <v>0</v>
      </c>
      <c r="BA68">
        <v>5</v>
      </c>
      <c r="BB68">
        <v>15</v>
      </c>
      <c r="BC68">
        <v>15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4</v>
      </c>
      <c r="BL68">
        <v>3</v>
      </c>
      <c r="BM68">
        <v>2</v>
      </c>
      <c r="BN68">
        <v>0</v>
      </c>
      <c r="BO68">
        <v>2</v>
      </c>
      <c r="BP68">
        <v>2</v>
      </c>
      <c r="BQ68">
        <v>0</v>
      </c>
      <c r="BR68">
        <v>0</v>
      </c>
      <c r="BT68">
        <f t="shared" si="26"/>
        <v>60</v>
      </c>
      <c r="BV68">
        <v>60</v>
      </c>
      <c r="BW68">
        <v>0</v>
      </c>
      <c r="BX68">
        <v>10</v>
      </c>
      <c r="BY68">
        <v>0</v>
      </c>
      <c r="BZ68">
        <v>5</v>
      </c>
      <c r="CA68">
        <v>15</v>
      </c>
      <c r="CB68">
        <v>15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4</v>
      </c>
      <c r="CJ68">
        <v>2</v>
      </c>
      <c r="CK68">
        <v>0</v>
      </c>
      <c r="CL68">
        <v>2</v>
      </c>
      <c r="CM68">
        <v>3</v>
      </c>
      <c r="CN68">
        <v>2</v>
      </c>
      <c r="CO68">
        <v>2</v>
      </c>
      <c r="CP68">
        <v>0</v>
      </c>
      <c r="CQ68">
        <v>0</v>
      </c>
      <c r="CS68">
        <f t="shared" si="27"/>
        <v>60</v>
      </c>
      <c r="CT68">
        <f t="shared" si="72"/>
        <v>1</v>
      </c>
      <c r="CV68">
        <v>60</v>
      </c>
      <c r="CW68">
        <v>0</v>
      </c>
      <c r="CX68">
        <v>10</v>
      </c>
      <c r="CY68">
        <v>0</v>
      </c>
      <c r="CZ68">
        <v>5</v>
      </c>
      <c r="DA68">
        <v>15</v>
      </c>
      <c r="DB68">
        <v>15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3</v>
      </c>
      <c r="DJ68">
        <v>2</v>
      </c>
      <c r="DK68">
        <v>0</v>
      </c>
      <c r="DL68">
        <v>2</v>
      </c>
      <c r="DM68">
        <v>4</v>
      </c>
      <c r="DN68">
        <v>2</v>
      </c>
      <c r="DO68">
        <v>2</v>
      </c>
      <c r="DP68">
        <v>0</v>
      </c>
      <c r="DQ68">
        <v>0</v>
      </c>
      <c r="DS68">
        <f t="shared" si="28"/>
        <v>60</v>
      </c>
      <c r="DT68">
        <f t="shared" si="73"/>
        <v>1</v>
      </c>
      <c r="DV68">
        <v>60</v>
      </c>
      <c r="DW68">
        <v>0</v>
      </c>
      <c r="DX68">
        <f t="shared" si="29"/>
        <v>600.5</v>
      </c>
      <c r="DY68">
        <v>0</v>
      </c>
      <c r="DZ68">
        <f t="shared" si="30"/>
        <v>3637.0000000000005</v>
      </c>
      <c r="EA68">
        <f t="shared" si="31"/>
        <v>13955.200000000003</v>
      </c>
      <c r="EB68">
        <f t="shared" si="32"/>
        <v>3940.0000000000014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f t="shared" si="33"/>
        <v>5</v>
      </c>
      <c r="EJ68">
        <f t="shared" si="34"/>
        <v>10</v>
      </c>
      <c r="EK68">
        <f t="shared" si="35"/>
        <v>7.5</v>
      </c>
      <c r="EL68">
        <f t="shared" si="36"/>
        <v>5</v>
      </c>
      <c r="EM68">
        <f t="shared" si="37"/>
        <v>0</v>
      </c>
      <c r="EN68">
        <f t="shared" si="38"/>
        <v>5</v>
      </c>
      <c r="EO68">
        <f t="shared" si="39"/>
        <v>5</v>
      </c>
      <c r="EP68">
        <f t="shared" si="40"/>
        <v>0</v>
      </c>
      <c r="EQ68">
        <f t="shared" si="41"/>
        <v>0</v>
      </c>
      <c r="ES68">
        <f t="shared" si="42"/>
        <v>22170.200000000004</v>
      </c>
      <c r="EU68">
        <v>60</v>
      </c>
      <c r="EV68">
        <v>0</v>
      </c>
      <c r="EW68">
        <f t="shared" si="43"/>
        <v>600.5</v>
      </c>
      <c r="EX68">
        <v>0</v>
      </c>
      <c r="EY68">
        <f t="shared" si="44"/>
        <v>3637.0000000000005</v>
      </c>
      <c r="EZ68">
        <f t="shared" si="45"/>
        <v>14709.333333333339</v>
      </c>
      <c r="FA68">
        <f t="shared" si="46"/>
        <v>3738.0000000000005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f t="shared" si="47"/>
        <v>10</v>
      </c>
      <c r="FI68">
        <f t="shared" si="48"/>
        <v>5</v>
      </c>
      <c r="FJ68">
        <f t="shared" si="49"/>
        <v>0</v>
      </c>
      <c r="FK68">
        <f t="shared" si="50"/>
        <v>5</v>
      </c>
      <c r="FL68">
        <f t="shared" si="51"/>
        <v>7.5</v>
      </c>
      <c r="FM68">
        <f t="shared" si="52"/>
        <v>5</v>
      </c>
      <c r="FN68">
        <f t="shared" si="53"/>
        <v>5</v>
      </c>
      <c r="FO68">
        <f t="shared" si="54"/>
        <v>0</v>
      </c>
      <c r="FP68">
        <f t="shared" si="55"/>
        <v>0</v>
      </c>
      <c r="FR68">
        <f t="shared" si="56"/>
        <v>22722.333333333339</v>
      </c>
      <c r="FS68">
        <f t="shared" si="74"/>
        <v>63.899999999997817</v>
      </c>
      <c r="FU68">
        <v>60</v>
      </c>
      <c r="FV68">
        <v>0</v>
      </c>
      <c r="FW68">
        <f t="shared" si="57"/>
        <v>600.5</v>
      </c>
      <c r="FX68">
        <v>0</v>
      </c>
      <c r="FY68">
        <f t="shared" si="58"/>
        <v>3637.0000000000005</v>
      </c>
      <c r="FZ68">
        <f t="shared" si="59"/>
        <v>14709.333333333339</v>
      </c>
      <c r="GA68">
        <f t="shared" si="60"/>
        <v>3738.0000000000005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f t="shared" si="61"/>
        <v>7.5</v>
      </c>
      <c r="GI68">
        <f t="shared" si="62"/>
        <v>5</v>
      </c>
      <c r="GJ68">
        <f t="shared" si="63"/>
        <v>0</v>
      </c>
      <c r="GK68">
        <f t="shared" si="64"/>
        <v>5</v>
      </c>
      <c r="GL68">
        <f t="shared" si="65"/>
        <v>10</v>
      </c>
      <c r="GM68">
        <f t="shared" si="66"/>
        <v>5</v>
      </c>
      <c r="GN68">
        <f t="shared" si="67"/>
        <v>5</v>
      </c>
      <c r="GO68">
        <f t="shared" si="68"/>
        <v>0</v>
      </c>
      <c r="GP68">
        <f t="shared" si="69"/>
        <v>0</v>
      </c>
      <c r="GR68">
        <f t="shared" si="70"/>
        <v>22722.333333333339</v>
      </c>
      <c r="GS68">
        <f t="shared" si="75"/>
        <v>63.899999999997817</v>
      </c>
    </row>
    <row r="69" spans="1:201" x14ac:dyDescent="0.15">
      <c r="A69" s="26">
        <v>65</v>
      </c>
      <c r="B69" s="26">
        <f t="shared" si="2"/>
        <v>0</v>
      </c>
      <c r="C69" s="26">
        <f>ROUND(IF($AG69="战士",VLOOKUP($AH69,$DV:$ER,DX$1,FALSE),IF($AG69="幻术师",VLOOKUP($AH69,$EU:$FQ,EW$1,FALSE),IF($AG69="刺客",VLOOKUP($AH69,$FU:$GQ,FW$1,FALSE),"无该职业")))/VLOOKUP(AF69,角色间职业划分!P:AP,20,FALSE),0)</f>
        <v>0</v>
      </c>
      <c r="D69" s="26">
        <f t="shared" si="3"/>
        <v>0</v>
      </c>
      <c r="E69" s="26">
        <f>ROUND(IF($AG69="战士",VLOOKUP($AH69,$DV:$ER,DZ$1,FALSE),IF($AG69="幻术师",VLOOKUP($AH69,$EU:$FQ,EY$1,FALSE),IF($AG69="刺客",VLOOKUP($AH69,$FU:$GQ,FY$1,FALSE),"无该职业")))*VLOOKUP($AF69,角色间职业划分!$P:$AP,26,FALSE)*VLOOKUP($AF69,角色间职业划分!$P:$AP,13,FALSE)/角色间职业划分!$AB$9,0)</f>
        <v>0</v>
      </c>
      <c r="F69" s="26">
        <f>ROUND(IF($AG69="战士",VLOOKUP($AH69,$DV:$ER,EA$1,FALSE),IF($AG69="幻术师",VLOOKUP($AH69,$EU:$FQ,EZ$1,FALSE),IF($AG69="刺客",VLOOKUP($AH69,$FU:$GQ,FZ$1,FALSE),"无该职业")))*VLOOKUP($AF69,角色间职业划分!$P:$AP,8,FALSE)/角色间职业划分!$W$9,0)</f>
        <v>221</v>
      </c>
      <c r="G69" s="26">
        <f>ROUND(IF($AG69="战士",VLOOKUP($AH69,$DV:$ER,EB$1,FALSE),IF($AG69="幻术师",VLOOKUP($AH69,$EU:$FQ,FA$1,FALSE),IF($AG69="刺客",VLOOKUP($AH69,$FU:$GQ,GA$1,FALSE),"无该职业")))*VLOOKUP($AF69,角色间职业划分!$P:$AP,13,FALSE)/角色间职业划分!$AB$9,0)</f>
        <v>101</v>
      </c>
      <c r="H69" s="26">
        <f t="shared" si="4"/>
        <v>0</v>
      </c>
      <c r="I69" s="26">
        <f t="shared" si="5"/>
        <v>0</v>
      </c>
      <c r="J69" s="26">
        <f t="shared" si="6"/>
        <v>0</v>
      </c>
      <c r="K69" s="26">
        <f t="shared" si="7"/>
        <v>0</v>
      </c>
      <c r="L69" s="26">
        <f t="shared" si="8"/>
        <v>0</v>
      </c>
      <c r="M69" s="26">
        <f t="shared" si="9"/>
        <v>0</v>
      </c>
      <c r="N69" s="26">
        <f t="shared" si="10"/>
        <v>0</v>
      </c>
      <c r="O69" s="26">
        <f t="shared" si="11"/>
        <v>0</v>
      </c>
      <c r="P69" s="26">
        <f t="shared" si="12"/>
        <v>0</v>
      </c>
      <c r="Q69" s="26">
        <f t="shared" si="13"/>
        <v>0</v>
      </c>
      <c r="R69" s="26">
        <f t="shared" si="14"/>
        <v>2.5</v>
      </c>
      <c r="S69" s="26">
        <f t="shared" si="15"/>
        <v>0</v>
      </c>
      <c r="T69" s="26">
        <f t="shared" si="16"/>
        <v>0</v>
      </c>
      <c r="U69" s="26">
        <f t="shared" si="17"/>
        <v>0</v>
      </c>
      <c r="V69" s="26">
        <f t="shared" si="18"/>
        <v>0</v>
      </c>
      <c r="W69" s="26">
        <f>VLOOKUP(AF69,角色间职业划分!L:M,2,FALSE)</f>
        <v>2</v>
      </c>
      <c r="X69" s="26">
        <f t="shared" si="19"/>
        <v>3</v>
      </c>
      <c r="Y69" s="26">
        <v>0</v>
      </c>
      <c r="Z69" s="26">
        <v>0</v>
      </c>
      <c r="AA69" s="26">
        <v>0</v>
      </c>
      <c r="AB69" s="26">
        <f t="shared" si="20"/>
        <v>0</v>
      </c>
      <c r="AC69" s="1">
        <f t="shared" ref="AC69:AC132" si="76">INT(VLOOKUP(X69,AP:AR,3,FALSE)/$AF$2)</f>
        <v>42</v>
      </c>
      <c r="AD69" s="51"/>
      <c r="AE69" s="1"/>
      <c r="AF69">
        <f t="shared" si="21"/>
        <v>2</v>
      </c>
      <c r="AG69" s="26" t="str">
        <f>VLOOKUP(AF69,角色间职业划分!P:R,3,FALSE)</f>
        <v>刺客</v>
      </c>
      <c r="AH69" s="26">
        <f t="shared" si="22"/>
        <v>3</v>
      </c>
      <c r="AO69" s="45"/>
      <c r="AT69">
        <f>_xlfn.IFNA(VLOOKUP(AQ69,角色属性总表!Y:AE,6,FALSE),0)</f>
        <v>0</v>
      </c>
      <c r="AW69">
        <v>61</v>
      </c>
      <c r="AX69">
        <v>0</v>
      </c>
      <c r="AY69">
        <v>10</v>
      </c>
      <c r="AZ69">
        <v>0</v>
      </c>
      <c r="BA69">
        <v>5</v>
      </c>
      <c r="BB69">
        <v>15</v>
      </c>
      <c r="BC69">
        <v>15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4</v>
      </c>
      <c r="BL69">
        <v>4</v>
      </c>
      <c r="BM69">
        <v>2</v>
      </c>
      <c r="BN69">
        <v>0</v>
      </c>
      <c r="BO69">
        <v>2</v>
      </c>
      <c r="BP69">
        <v>2</v>
      </c>
      <c r="BQ69">
        <v>0</v>
      </c>
      <c r="BR69">
        <v>0</v>
      </c>
      <c r="BT69">
        <f t="shared" si="26"/>
        <v>61</v>
      </c>
      <c r="BV69">
        <v>61</v>
      </c>
      <c r="BW69">
        <v>0</v>
      </c>
      <c r="BX69">
        <v>10</v>
      </c>
      <c r="BY69">
        <v>0</v>
      </c>
      <c r="BZ69">
        <v>5</v>
      </c>
      <c r="CA69">
        <v>15</v>
      </c>
      <c r="CB69">
        <v>15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4</v>
      </c>
      <c r="CJ69">
        <v>2</v>
      </c>
      <c r="CK69">
        <v>0</v>
      </c>
      <c r="CL69">
        <v>2</v>
      </c>
      <c r="CM69">
        <v>4</v>
      </c>
      <c r="CN69">
        <v>2</v>
      </c>
      <c r="CO69">
        <v>2</v>
      </c>
      <c r="CP69">
        <v>0</v>
      </c>
      <c r="CQ69">
        <v>0</v>
      </c>
      <c r="CS69">
        <f t="shared" si="27"/>
        <v>61</v>
      </c>
      <c r="CT69">
        <f t="shared" si="72"/>
        <v>1</v>
      </c>
      <c r="CV69">
        <v>61</v>
      </c>
      <c r="CW69">
        <v>0</v>
      </c>
      <c r="CX69">
        <v>10</v>
      </c>
      <c r="CY69">
        <v>0</v>
      </c>
      <c r="CZ69">
        <v>5</v>
      </c>
      <c r="DA69">
        <v>15</v>
      </c>
      <c r="DB69">
        <v>15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4</v>
      </c>
      <c r="DJ69">
        <v>2</v>
      </c>
      <c r="DK69">
        <v>0</v>
      </c>
      <c r="DL69">
        <v>2</v>
      </c>
      <c r="DM69">
        <v>4</v>
      </c>
      <c r="DN69">
        <v>2</v>
      </c>
      <c r="DO69">
        <v>2</v>
      </c>
      <c r="DP69">
        <v>0</v>
      </c>
      <c r="DQ69">
        <v>0</v>
      </c>
      <c r="DS69">
        <f t="shared" si="28"/>
        <v>61</v>
      </c>
      <c r="DT69">
        <f t="shared" si="73"/>
        <v>1</v>
      </c>
      <c r="DV69">
        <v>61</v>
      </c>
      <c r="DW69">
        <v>0</v>
      </c>
      <c r="DX69">
        <f t="shared" si="29"/>
        <v>600.5</v>
      </c>
      <c r="DY69">
        <v>0</v>
      </c>
      <c r="DZ69">
        <f t="shared" si="30"/>
        <v>3637.0000000000005</v>
      </c>
      <c r="EA69">
        <f t="shared" si="31"/>
        <v>13955.200000000003</v>
      </c>
      <c r="EB69">
        <f t="shared" si="32"/>
        <v>3940.0000000000014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f t="shared" si="33"/>
        <v>5</v>
      </c>
      <c r="EJ69">
        <f t="shared" si="34"/>
        <v>10</v>
      </c>
      <c r="EK69">
        <f t="shared" si="35"/>
        <v>10</v>
      </c>
      <c r="EL69">
        <f t="shared" si="36"/>
        <v>5</v>
      </c>
      <c r="EM69">
        <f t="shared" si="37"/>
        <v>0</v>
      </c>
      <c r="EN69">
        <f t="shared" si="38"/>
        <v>5</v>
      </c>
      <c r="EO69">
        <f t="shared" si="39"/>
        <v>5</v>
      </c>
      <c r="EP69">
        <f t="shared" si="40"/>
        <v>0</v>
      </c>
      <c r="EQ69">
        <f t="shared" si="41"/>
        <v>0</v>
      </c>
      <c r="ES69">
        <f t="shared" si="42"/>
        <v>22172.700000000004</v>
      </c>
      <c r="EU69">
        <v>61</v>
      </c>
      <c r="EV69">
        <v>0</v>
      </c>
      <c r="EW69">
        <f t="shared" si="43"/>
        <v>600.5</v>
      </c>
      <c r="EX69">
        <v>0</v>
      </c>
      <c r="EY69">
        <f t="shared" si="44"/>
        <v>3637.0000000000005</v>
      </c>
      <c r="EZ69">
        <f t="shared" si="45"/>
        <v>14709.333333333339</v>
      </c>
      <c r="FA69">
        <f t="shared" si="46"/>
        <v>3738.0000000000005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f t="shared" si="47"/>
        <v>10</v>
      </c>
      <c r="FI69">
        <f t="shared" si="48"/>
        <v>5</v>
      </c>
      <c r="FJ69">
        <f t="shared" si="49"/>
        <v>0</v>
      </c>
      <c r="FK69">
        <f t="shared" si="50"/>
        <v>5</v>
      </c>
      <c r="FL69">
        <f t="shared" si="51"/>
        <v>10</v>
      </c>
      <c r="FM69">
        <f t="shared" si="52"/>
        <v>5</v>
      </c>
      <c r="FN69">
        <f t="shared" si="53"/>
        <v>5</v>
      </c>
      <c r="FO69">
        <f t="shared" si="54"/>
        <v>0</v>
      </c>
      <c r="FP69">
        <f t="shared" si="55"/>
        <v>0</v>
      </c>
      <c r="FR69">
        <f t="shared" si="56"/>
        <v>22724.833333333339</v>
      </c>
      <c r="FS69">
        <f t="shared" si="74"/>
        <v>2.5</v>
      </c>
      <c r="FU69">
        <v>61</v>
      </c>
      <c r="FV69">
        <v>0</v>
      </c>
      <c r="FW69">
        <f t="shared" si="57"/>
        <v>600.5</v>
      </c>
      <c r="FX69">
        <v>0</v>
      </c>
      <c r="FY69">
        <f t="shared" si="58"/>
        <v>3637.0000000000005</v>
      </c>
      <c r="FZ69">
        <f t="shared" si="59"/>
        <v>14709.333333333339</v>
      </c>
      <c r="GA69">
        <f t="shared" si="60"/>
        <v>3738.0000000000005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f t="shared" si="61"/>
        <v>10</v>
      </c>
      <c r="GI69">
        <f t="shared" si="62"/>
        <v>5</v>
      </c>
      <c r="GJ69">
        <f t="shared" si="63"/>
        <v>0</v>
      </c>
      <c r="GK69">
        <f t="shared" si="64"/>
        <v>5</v>
      </c>
      <c r="GL69">
        <f t="shared" si="65"/>
        <v>10</v>
      </c>
      <c r="GM69">
        <f t="shared" si="66"/>
        <v>5</v>
      </c>
      <c r="GN69">
        <f t="shared" si="67"/>
        <v>5</v>
      </c>
      <c r="GO69">
        <f t="shared" si="68"/>
        <v>0</v>
      </c>
      <c r="GP69">
        <f t="shared" si="69"/>
        <v>0</v>
      </c>
      <c r="GR69">
        <f t="shared" si="70"/>
        <v>22724.833333333339</v>
      </c>
      <c r="GS69">
        <f t="shared" si="75"/>
        <v>2.5</v>
      </c>
    </row>
    <row r="70" spans="1:201" x14ac:dyDescent="0.15">
      <c r="A70" s="26">
        <v>66</v>
      </c>
      <c r="B70" s="26">
        <f t="shared" ref="B70:B133" si="77">IF($AG70="战士",VLOOKUP($AH70,$DV:$ER,DW$1,FALSE),IF($AG70="幻术师",VLOOKUP($AH70,$EU:$FQ,EV$1,FALSE),IF($AG70="刺客",VLOOKUP($AH70,$FU:$GQ,FV$1,FALSE),"无该职业")))</f>
        <v>0</v>
      </c>
      <c r="C70" s="26">
        <f>ROUND(IF($AG70="战士",VLOOKUP($AH70,$DV:$ER,DX$1,FALSE),IF($AG70="幻术师",VLOOKUP($AH70,$EU:$FQ,EW$1,FALSE),IF($AG70="刺客",VLOOKUP($AH70,$FU:$GQ,FW$1,FALSE),"无该职业")))/VLOOKUP(AF70,角色间职业划分!P:AP,20,FALSE),0)</f>
        <v>0</v>
      </c>
      <c r="D70" s="26">
        <f t="shared" ref="D70:D133" si="78">IF($AG70="战士",VLOOKUP($AH70,$DV:$ER,DY$1,FALSE),IF($AG70="幻术师",VLOOKUP($AH70,$EU:$FQ,EX$1,FALSE),IF($AG70="刺客",VLOOKUP($AH70,$FU:$GQ,FX$1,FALSE),"无该职业")))</f>
        <v>0</v>
      </c>
      <c r="E70" s="26">
        <f>ROUND(IF($AG70="战士",VLOOKUP($AH70,$DV:$ER,DZ$1,FALSE),IF($AG70="幻术师",VLOOKUP($AH70,$EU:$FQ,EY$1,FALSE),IF($AG70="刺客",VLOOKUP($AH70,$FU:$GQ,FY$1,FALSE),"无该职业")))*VLOOKUP($AF70,角色间职业划分!$P:$AP,26,FALSE)*VLOOKUP($AF70,角色间职业划分!$P:$AP,13,FALSE)/角色间职业划分!$AB$9,0)</f>
        <v>0</v>
      </c>
      <c r="F70" s="26">
        <f>ROUND(IF($AG70="战士",VLOOKUP($AH70,$DV:$ER,EA$1,FALSE),IF($AG70="幻术师",VLOOKUP($AH70,$EU:$FQ,EZ$1,FALSE),IF($AG70="刺客",VLOOKUP($AH70,$FU:$GQ,FZ$1,FALSE),"无该职业")))*VLOOKUP($AF70,角色间职业划分!$P:$AP,8,FALSE)/角色间职业划分!$W$9,0)</f>
        <v>221</v>
      </c>
      <c r="G70" s="26">
        <f>ROUND(IF($AG70="战士",VLOOKUP($AH70,$DV:$ER,EB$1,FALSE),IF($AG70="幻术师",VLOOKUP($AH70,$EU:$FQ,FA$1,FALSE),IF($AG70="刺客",VLOOKUP($AH70,$FU:$GQ,GA$1,FALSE),"无该职业")))*VLOOKUP($AF70,角色间职业划分!$P:$AP,13,FALSE)/角色间职业划分!$AB$9,0)</f>
        <v>101</v>
      </c>
      <c r="H70" s="26">
        <f t="shared" ref="H70:H133" si="79">IF($AG70="战士",VLOOKUP($AH70,$DV:$ER,EC$1,FALSE),IF($AG70="幻术师",VLOOKUP($AH70,$EU:$FQ,FB$1,FALSE),IF($AG70="刺客",VLOOKUP($AH70,$FU:$GQ,GB$1,FALSE),"无该职业")))</f>
        <v>0</v>
      </c>
      <c r="I70" s="26">
        <f t="shared" ref="I70:I133" si="80">IF($AG70="战士",VLOOKUP($AH70,$DV:$ER,ED$1,FALSE),IF($AG70="幻术师",VLOOKUP($AH70,$EU:$FQ,FC$1,FALSE),IF($AG70="刺客",VLOOKUP($AH70,$FU:$GQ,GC$1,FALSE),"无该职业")))</f>
        <v>0</v>
      </c>
      <c r="J70" s="26">
        <f t="shared" ref="J70:J133" si="81">IF($AG70="战士",VLOOKUP($AH70,$DV:$ER,EE$1,FALSE),IF($AG70="幻术师",VLOOKUP($AH70,$EU:$FQ,FD$1,FALSE),IF($AG70="刺客",VLOOKUP($AH70,$FU:$GQ,GD$1,FALSE),"无该职业")))</f>
        <v>0</v>
      </c>
      <c r="K70" s="26">
        <f t="shared" ref="K70:K133" si="82">IF($AG70="战士",VLOOKUP($AH70,$DV:$ER,EF$1,FALSE),IF($AG70="幻术师",VLOOKUP($AH70,$EU:$FQ,FE$1,FALSE),IF($AG70="刺客",VLOOKUP($AH70,$FU:$GQ,GE$1,FALSE),"无该职业")))</f>
        <v>0</v>
      </c>
      <c r="L70" s="26">
        <f t="shared" ref="L70:L133" si="83">IF($AG70="战士",VLOOKUP($AH70,$DV:$ER,EG$1,FALSE),IF($AG70="幻术师",VLOOKUP($AH70,$EU:$FQ,FF$1,FALSE),IF($AG70="刺客",VLOOKUP($AH70,$FU:$GQ,GF$1,FALSE),"无该职业")))</f>
        <v>0</v>
      </c>
      <c r="M70" s="26">
        <f t="shared" ref="M70:M133" si="84">IF($AG70="战士",VLOOKUP($AH70,$DV:$ER,EH$1,FALSE),IF($AG70="幻术师",VLOOKUP($AH70,$EU:$FQ,FG$1,FALSE),IF($AG70="刺客",VLOOKUP($AH70,$FU:$GQ,GG$1,FALSE),"无该职业")))</f>
        <v>0</v>
      </c>
      <c r="N70" s="26">
        <f t="shared" ref="N70:N133" si="85">IF($AG70="战士",VLOOKUP($AH70,$DV:$ER,EI$1,FALSE),IF($AG70="幻术师",VLOOKUP($AH70,$EU:$FQ,FH$1,FALSE),IF($AG70="刺客",VLOOKUP($AH70,$FU:$GQ,GH$1,FALSE),"无该职业")))</f>
        <v>2.5</v>
      </c>
      <c r="O70" s="26">
        <f t="shared" ref="O70:O133" si="86">IF($AG70="战士",VLOOKUP($AH70,$DV:$ER,EJ$1,FALSE),IF($AG70="幻术师",VLOOKUP($AH70,$EU:$FQ,FI$1,FALSE),IF($AG70="刺客",VLOOKUP($AH70,$FU:$GQ,GI$1,FALSE),"无该职业")))</f>
        <v>0</v>
      </c>
      <c r="P70" s="26">
        <f t="shared" ref="P70:P133" si="87">IF($AG70="战士",VLOOKUP($AH70,$DV:$ER,EK$1,FALSE),IF($AG70="幻术师",VLOOKUP($AH70,$EU:$FQ,FJ$1,FALSE),IF($AG70="刺客",VLOOKUP($AH70,$FU:$GQ,GJ$1,FALSE),"无该职业")))</f>
        <v>0</v>
      </c>
      <c r="Q70" s="26">
        <f t="shared" ref="Q70:Q133" si="88">IF($AG70="战士",VLOOKUP($AH70,$DV:$ER,EL$1,FALSE),IF($AG70="幻术师",VLOOKUP($AH70,$EU:$FQ,FK$1,FALSE),IF($AG70="刺客",VLOOKUP($AH70,$FU:$GQ,GK$1,FALSE),"无该职业")))</f>
        <v>0</v>
      </c>
      <c r="R70" s="26">
        <f t="shared" ref="R70:R133" si="89">IF($AG70="战士",VLOOKUP($AH70,$DV:$ER,EM$1,FALSE),IF($AG70="幻术师",VLOOKUP($AH70,$EU:$FQ,FL$1,FALSE),IF($AG70="刺客",VLOOKUP($AH70,$FU:$GQ,GL$1,FALSE),"无该职业")))</f>
        <v>2.5</v>
      </c>
      <c r="S70" s="26">
        <f t="shared" ref="S70:S133" si="90">IF($AG70="战士",VLOOKUP($AH70,$DV:$ER,EN$1,FALSE),IF($AG70="幻术师",VLOOKUP($AH70,$EU:$FQ,FM$1,FALSE),IF($AG70="刺客",VLOOKUP($AH70,$FU:$GQ,GM$1,FALSE),"无该职业")))</f>
        <v>0</v>
      </c>
      <c r="T70" s="26">
        <f t="shared" ref="T70:T133" si="91">IF($AG70="战士",VLOOKUP($AH70,$DV:$ER,EO$1,FALSE),IF($AG70="幻术师",VLOOKUP($AH70,$EU:$FQ,FN$1,FALSE),IF($AG70="刺客",VLOOKUP($AH70,$FU:$GQ,GN$1,FALSE),"无该职业")))</f>
        <v>0</v>
      </c>
      <c r="U70" s="26">
        <f t="shared" ref="U70:U133" si="92">IF($AG70="战士",VLOOKUP($AH70,$DV:$ER,EP$1,FALSE),IF($AG70="幻术师",VLOOKUP($AH70,$EU:$FQ,FO$1,FALSE),IF($AG70="刺客",VLOOKUP($AH70,$FU:$GQ,GO$1,FALSE),"无该职业")))</f>
        <v>0</v>
      </c>
      <c r="V70" s="26">
        <f t="shared" ref="V70:V133" si="93">IF($AG70="战士",VLOOKUP($AH70,$DV:$ER,EQ$1,FALSE),IF($AG70="幻术师",VLOOKUP($AH70,$EU:$FQ,FP$1,FALSE),IF($AG70="刺客",VLOOKUP($AH70,$FU:$GQ,GP$1,FALSE),"无该职业")))</f>
        <v>0</v>
      </c>
      <c r="W70" s="26">
        <f>VLOOKUP(AF70,角色间职业划分!L:M,2,FALSE)</f>
        <v>2</v>
      </c>
      <c r="X70" s="26">
        <f t="shared" ref="X70:X133" si="94">AH70</f>
        <v>4</v>
      </c>
      <c r="Y70" s="26">
        <v>0</v>
      </c>
      <c r="Z70" s="26">
        <v>0</v>
      </c>
      <c r="AA70" s="26">
        <v>0</v>
      </c>
      <c r="AB70" s="26">
        <f t="shared" ref="AB70:AB133" si="95">VLOOKUP(X70,AP:AU,6,FALSE)</f>
        <v>0</v>
      </c>
      <c r="AC70" s="1">
        <f t="shared" si="76"/>
        <v>62</v>
      </c>
      <c r="AD70" s="51"/>
      <c r="AE70" s="1"/>
      <c r="AF70">
        <f t="shared" si="21"/>
        <v>2</v>
      </c>
      <c r="AG70" s="26" t="str">
        <f>VLOOKUP(AF70,角色间职业划分!P:R,3,FALSE)</f>
        <v>刺客</v>
      </c>
      <c r="AH70" s="26">
        <f t="shared" si="22"/>
        <v>4</v>
      </c>
      <c r="AO70" s="45"/>
      <c r="AT70">
        <f>_xlfn.IFNA(VLOOKUP(AQ70,角色属性总表!Y:AE,6,FALSE),0)</f>
        <v>0</v>
      </c>
    </row>
    <row r="71" spans="1:201" x14ac:dyDescent="0.15">
      <c r="A71" s="26">
        <v>67</v>
      </c>
      <c r="B71" s="26">
        <f t="shared" si="77"/>
        <v>0</v>
      </c>
      <c r="C71" s="26">
        <f>ROUND(IF($AG71="战士",VLOOKUP($AH71,$DV:$ER,DX$1,FALSE),IF($AG71="幻术师",VLOOKUP($AH71,$EU:$FQ,EW$1,FALSE),IF($AG71="刺客",VLOOKUP($AH71,$FU:$GQ,FW$1,FALSE),"无该职业")))/VLOOKUP(AF71,角色间职业划分!P:AP,20,FALSE),0)</f>
        <v>0</v>
      </c>
      <c r="D71" s="26">
        <f t="shared" si="78"/>
        <v>0</v>
      </c>
      <c r="E71" s="26">
        <f>ROUND(IF($AG71="战士",VLOOKUP($AH71,$DV:$ER,DZ$1,FALSE),IF($AG71="幻术师",VLOOKUP($AH71,$EU:$FQ,EY$1,FALSE),IF($AG71="刺客",VLOOKUP($AH71,$FU:$GQ,FY$1,FALSE),"无该职业")))*VLOOKUP($AF71,角色间职业划分!$P:$AP,26,FALSE)*VLOOKUP($AF71,角色间职业划分!$P:$AP,13,FALSE)/角色间职业划分!$AB$9,0)</f>
        <v>0</v>
      </c>
      <c r="F71" s="26">
        <f>ROUND(IF($AG71="战士",VLOOKUP($AH71,$DV:$ER,EA$1,FALSE),IF($AG71="幻术师",VLOOKUP($AH71,$EU:$FQ,EZ$1,FALSE),IF($AG71="刺客",VLOOKUP($AH71,$FU:$GQ,FZ$1,FALSE),"无该职业")))*VLOOKUP($AF71,角色间职业划分!$P:$AP,8,FALSE)/角色间职业划分!$W$9,0)</f>
        <v>221</v>
      </c>
      <c r="G71" s="26">
        <f>ROUND(IF($AG71="战士",VLOOKUP($AH71,$DV:$ER,EB$1,FALSE),IF($AG71="幻术师",VLOOKUP($AH71,$EU:$FQ,FA$1,FALSE),IF($AG71="刺客",VLOOKUP($AH71,$FU:$GQ,GA$1,FALSE),"无该职业")))*VLOOKUP($AF71,角色间职业划分!$P:$AP,13,FALSE)/角色间职业划分!$AB$9,0)</f>
        <v>229</v>
      </c>
      <c r="H71" s="26">
        <f t="shared" si="79"/>
        <v>0</v>
      </c>
      <c r="I71" s="26">
        <f t="shared" si="80"/>
        <v>0</v>
      </c>
      <c r="J71" s="26">
        <f t="shared" si="81"/>
        <v>0</v>
      </c>
      <c r="K71" s="26">
        <f t="shared" si="82"/>
        <v>0</v>
      </c>
      <c r="L71" s="26">
        <f t="shared" si="83"/>
        <v>0</v>
      </c>
      <c r="M71" s="26">
        <f t="shared" si="84"/>
        <v>0</v>
      </c>
      <c r="N71" s="26">
        <f t="shared" si="85"/>
        <v>2.5</v>
      </c>
      <c r="O71" s="26">
        <f t="shared" si="86"/>
        <v>0</v>
      </c>
      <c r="P71" s="26">
        <f t="shared" si="87"/>
        <v>0</v>
      </c>
      <c r="Q71" s="26">
        <f t="shared" si="88"/>
        <v>0</v>
      </c>
      <c r="R71" s="26">
        <f t="shared" si="89"/>
        <v>2.5</v>
      </c>
      <c r="S71" s="26">
        <f t="shared" si="90"/>
        <v>0</v>
      </c>
      <c r="T71" s="26">
        <f t="shared" si="91"/>
        <v>0</v>
      </c>
      <c r="U71" s="26">
        <f t="shared" si="92"/>
        <v>0</v>
      </c>
      <c r="V71" s="26">
        <f t="shared" si="93"/>
        <v>0</v>
      </c>
      <c r="W71" s="26">
        <f>VLOOKUP(AF71,角色间职业划分!L:M,2,FALSE)</f>
        <v>2</v>
      </c>
      <c r="X71" s="26">
        <f t="shared" si="94"/>
        <v>5</v>
      </c>
      <c r="Y71" s="26">
        <v>0</v>
      </c>
      <c r="Z71" s="26">
        <v>0</v>
      </c>
      <c r="AA71" s="26">
        <v>0</v>
      </c>
      <c r="AB71" s="26">
        <f t="shared" si="95"/>
        <v>0</v>
      </c>
      <c r="AC71" s="1">
        <f t="shared" si="76"/>
        <v>81</v>
      </c>
      <c r="AD71" s="51"/>
      <c r="AE71" s="1"/>
      <c r="AF71">
        <f t="shared" ref="AF71:AF134" si="96">IF(AH71=0,AF70+1,AF70)</f>
        <v>2</v>
      </c>
      <c r="AG71" s="26" t="str">
        <f>VLOOKUP(AF71,角色间职业划分!P:R,3,FALSE)</f>
        <v>刺客</v>
      </c>
      <c r="AH71" s="26">
        <f t="shared" ref="AH71:AH134" si="97">IF(AH70=AH$2,0,AH70+1)</f>
        <v>5</v>
      </c>
      <c r="AO71" s="45"/>
      <c r="AT71">
        <f>_xlfn.IFNA(VLOOKUP(AQ71,角色属性总表!Y:AE,6,FALSE),0)</f>
        <v>0</v>
      </c>
    </row>
    <row r="72" spans="1:201" x14ac:dyDescent="0.15">
      <c r="A72" s="26">
        <v>68</v>
      </c>
      <c r="B72" s="26">
        <f t="shared" si="77"/>
        <v>0</v>
      </c>
      <c r="C72" s="26">
        <f>ROUND(IF($AG72="战士",VLOOKUP($AH72,$DV:$ER,DX$1,FALSE),IF($AG72="幻术师",VLOOKUP($AH72,$EU:$FQ,EW$1,FALSE),IF($AG72="刺客",VLOOKUP($AH72,$FU:$GQ,FW$1,FALSE),"无该职业")))/VLOOKUP(AF72,角色间职业划分!P:AP,20,FALSE),0)</f>
        <v>0</v>
      </c>
      <c r="D72" s="26">
        <f t="shared" si="78"/>
        <v>0</v>
      </c>
      <c r="E72" s="26">
        <f>ROUND(IF($AG72="战士",VLOOKUP($AH72,$DV:$ER,DZ$1,FALSE),IF($AG72="幻术师",VLOOKUP($AH72,$EU:$FQ,EY$1,FALSE),IF($AG72="刺客",VLOOKUP($AH72,$FU:$GQ,FY$1,FALSE),"无该职业")))*VLOOKUP($AF72,角色间职业划分!$P:$AP,26,FALSE)*VLOOKUP($AF72,角色间职业划分!$P:$AP,13,FALSE)/角色间职业划分!$AB$9,0)</f>
        <v>0</v>
      </c>
      <c r="F72" s="26">
        <f>ROUND(IF($AG72="战士",VLOOKUP($AH72,$DV:$ER,EA$1,FALSE),IF($AG72="幻术师",VLOOKUP($AH72,$EU:$FQ,EZ$1,FALSE),IF($AG72="刺客",VLOOKUP($AH72,$FU:$GQ,FZ$1,FALSE),"无该职业")))*VLOOKUP($AF72,角色间职业划分!$P:$AP,8,FALSE)/角色间职业划分!$W$9,0)</f>
        <v>221</v>
      </c>
      <c r="G72" s="26">
        <f>ROUND(IF($AG72="战士",VLOOKUP($AH72,$DV:$ER,EB$1,FALSE),IF($AG72="幻术师",VLOOKUP($AH72,$EU:$FQ,FA$1,FALSE),IF($AG72="刺客",VLOOKUP($AH72,$FU:$GQ,GA$1,FALSE),"无该职业")))*VLOOKUP($AF72,角色间职业划分!$P:$AP,13,FALSE)/角色间职业划分!$AB$9,0)</f>
        <v>229</v>
      </c>
      <c r="H72" s="26">
        <f t="shared" si="79"/>
        <v>0</v>
      </c>
      <c r="I72" s="26">
        <f t="shared" si="80"/>
        <v>0</v>
      </c>
      <c r="J72" s="26">
        <f t="shared" si="81"/>
        <v>0</v>
      </c>
      <c r="K72" s="26">
        <f t="shared" si="82"/>
        <v>0</v>
      </c>
      <c r="L72" s="26">
        <f t="shared" si="83"/>
        <v>0</v>
      </c>
      <c r="M72" s="26">
        <f t="shared" si="84"/>
        <v>0</v>
      </c>
      <c r="N72" s="26">
        <f t="shared" si="85"/>
        <v>2.5</v>
      </c>
      <c r="O72" s="26">
        <f t="shared" si="86"/>
        <v>0</v>
      </c>
      <c r="P72" s="26">
        <f t="shared" si="87"/>
        <v>0</v>
      </c>
      <c r="Q72" s="26">
        <f t="shared" si="88"/>
        <v>2.5</v>
      </c>
      <c r="R72" s="26">
        <f t="shared" si="89"/>
        <v>2.5</v>
      </c>
      <c r="S72" s="26">
        <f t="shared" si="90"/>
        <v>0</v>
      </c>
      <c r="T72" s="26">
        <f t="shared" si="91"/>
        <v>0</v>
      </c>
      <c r="U72" s="26">
        <f t="shared" si="92"/>
        <v>0</v>
      </c>
      <c r="V72" s="26">
        <f t="shared" si="93"/>
        <v>0</v>
      </c>
      <c r="W72" s="26">
        <f>VLOOKUP(AF72,角色间职业划分!L:M,2,FALSE)</f>
        <v>2</v>
      </c>
      <c r="X72" s="26">
        <f t="shared" si="94"/>
        <v>6</v>
      </c>
      <c r="Y72" s="26">
        <v>0</v>
      </c>
      <c r="Z72" s="26">
        <v>0</v>
      </c>
      <c r="AA72" s="26">
        <v>0</v>
      </c>
      <c r="AB72" s="26">
        <f t="shared" si="95"/>
        <v>0</v>
      </c>
      <c r="AC72" s="1">
        <f t="shared" si="76"/>
        <v>101</v>
      </c>
      <c r="AD72" s="51"/>
      <c r="AE72" s="1"/>
      <c r="AF72">
        <f t="shared" si="96"/>
        <v>2</v>
      </c>
      <c r="AG72" s="26" t="str">
        <f>VLOOKUP(AF72,角色间职业划分!P:R,3,FALSE)</f>
        <v>刺客</v>
      </c>
      <c r="AH72" s="26">
        <f t="shared" si="97"/>
        <v>6</v>
      </c>
      <c r="AO72" s="45"/>
      <c r="AT72">
        <f>_xlfn.IFNA(VLOOKUP(AQ72,角色属性总表!Y:AE,6,FALSE),0)</f>
        <v>0</v>
      </c>
    </row>
    <row r="73" spans="1:201" x14ac:dyDescent="0.15">
      <c r="A73" s="26">
        <v>69</v>
      </c>
      <c r="B73" s="26">
        <f t="shared" si="77"/>
        <v>0</v>
      </c>
      <c r="C73" s="26">
        <f>ROUND(IF($AG73="战士",VLOOKUP($AH73,$DV:$ER,DX$1,FALSE),IF($AG73="幻术师",VLOOKUP($AH73,$EU:$FQ,EW$1,FALSE),IF($AG73="刺客",VLOOKUP($AH73,$FU:$GQ,FW$1,FALSE),"无该职业")))/VLOOKUP(AF73,角色间职业划分!P:AP,20,FALSE),0)</f>
        <v>0</v>
      </c>
      <c r="D73" s="26">
        <f t="shared" si="78"/>
        <v>0</v>
      </c>
      <c r="E73" s="26">
        <f>ROUND(IF($AG73="战士",VLOOKUP($AH73,$DV:$ER,DZ$1,FALSE),IF($AG73="幻术师",VLOOKUP($AH73,$EU:$FQ,EY$1,FALSE),IF($AG73="刺客",VLOOKUP($AH73,$FU:$GQ,FY$1,FALSE),"无该职业")))*VLOOKUP($AF73,角色间职业划分!$P:$AP,26,FALSE)*VLOOKUP($AF73,角色间职业划分!$P:$AP,13,FALSE)/角色间职业划分!$AB$9,0)</f>
        <v>0</v>
      </c>
      <c r="F73" s="26">
        <f>ROUND(IF($AG73="战士",VLOOKUP($AH73,$DV:$ER,EA$1,FALSE),IF($AG73="幻术师",VLOOKUP($AH73,$EU:$FQ,EZ$1,FALSE),IF($AG73="刺客",VLOOKUP($AH73,$FU:$GQ,FZ$1,FALSE),"无该职业")))*VLOOKUP($AF73,角色间职业划分!$P:$AP,8,FALSE)/角色间职业划分!$W$9,0)</f>
        <v>743</v>
      </c>
      <c r="G73" s="26">
        <f>ROUND(IF($AG73="战士",VLOOKUP($AH73,$DV:$ER,EB$1,FALSE),IF($AG73="幻术师",VLOOKUP($AH73,$EU:$FQ,FA$1,FALSE),IF($AG73="刺客",VLOOKUP($AH73,$FU:$GQ,GA$1,FALSE),"无该职业")))*VLOOKUP($AF73,角色间职业划分!$P:$AP,13,FALSE)/角色间职业划分!$AB$9,0)</f>
        <v>229</v>
      </c>
      <c r="H73" s="26">
        <f t="shared" si="79"/>
        <v>0</v>
      </c>
      <c r="I73" s="26">
        <f t="shared" si="80"/>
        <v>0</v>
      </c>
      <c r="J73" s="26">
        <f t="shared" si="81"/>
        <v>0</v>
      </c>
      <c r="K73" s="26">
        <f t="shared" si="82"/>
        <v>0</v>
      </c>
      <c r="L73" s="26">
        <f t="shared" si="83"/>
        <v>0</v>
      </c>
      <c r="M73" s="26">
        <f t="shared" si="84"/>
        <v>0</v>
      </c>
      <c r="N73" s="26">
        <f t="shared" si="85"/>
        <v>2.5</v>
      </c>
      <c r="O73" s="26">
        <f t="shared" si="86"/>
        <v>0</v>
      </c>
      <c r="P73" s="26">
        <f t="shared" si="87"/>
        <v>0</v>
      </c>
      <c r="Q73" s="26">
        <f t="shared" si="88"/>
        <v>2.5</v>
      </c>
      <c r="R73" s="26">
        <f t="shared" si="89"/>
        <v>2.5</v>
      </c>
      <c r="S73" s="26">
        <f t="shared" si="90"/>
        <v>0</v>
      </c>
      <c r="T73" s="26">
        <f t="shared" si="91"/>
        <v>0</v>
      </c>
      <c r="U73" s="26">
        <f t="shared" si="92"/>
        <v>0</v>
      </c>
      <c r="V73" s="26">
        <f t="shared" si="93"/>
        <v>0</v>
      </c>
      <c r="W73" s="26">
        <f>VLOOKUP(AF73,角色间职业划分!L:M,2,FALSE)</f>
        <v>2</v>
      </c>
      <c r="X73" s="26">
        <f t="shared" si="94"/>
        <v>7</v>
      </c>
      <c r="Y73" s="26">
        <v>0</v>
      </c>
      <c r="Z73" s="26">
        <v>0</v>
      </c>
      <c r="AA73" s="26">
        <v>0</v>
      </c>
      <c r="AB73" s="26">
        <f t="shared" si="95"/>
        <v>0</v>
      </c>
      <c r="AC73" s="1">
        <f t="shared" si="76"/>
        <v>142</v>
      </c>
      <c r="AD73" s="51"/>
      <c r="AE73" s="1"/>
      <c r="AF73">
        <f t="shared" si="96"/>
        <v>2</v>
      </c>
      <c r="AG73" s="26" t="str">
        <f>VLOOKUP(AF73,角色间职业划分!P:R,3,FALSE)</f>
        <v>刺客</v>
      </c>
      <c r="AH73" s="26">
        <f t="shared" si="97"/>
        <v>7</v>
      </c>
      <c r="AO73" s="45"/>
      <c r="AT73">
        <f>_xlfn.IFNA(VLOOKUP(AQ73,角色属性总表!Y:AE,6,FALSE),0)</f>
        <v>0</v>
      </c>
    </row>
    <row r="74" spans="1:201" x14ac:dyDescent="0.15">
      <c r="A74" s="26">
        <v>70</v>
      </c>
      <c r="B74" s="26">
        <f t="shared" si="77"/>
        <v>0</v>
      </c>
      <c r="C74" s="26">
        <f>ROUND(IF($AG74="战士",VLOOKUP($AH74,$DV:$ER,DX$1,FALSE),IF($AG74="幻术师",VLOOKUP($AH74,$EU:$FQ,EW$1,FALSE),IF($AG74="刺客",VLOOKUP($AH74,$FU:$GQ,FW$1,FALSE),"无该职业")))/VLOOKUP(AF74,角色间职业划分!P:AP,20,FALSE),0)</f>
        <v>0</v>
      </c>
      <c r="D74" s="26">
        <f t="shared" si="78"/>
        <v>0</v>
      </c>
      <c r="E74" s="26">
        <f>ROUND(IF($AG74="战士",VLOOKUP($AH74,$DV:$ER,DZ$1,FALSE),IF($AG74="幻术师",VLOOKUP($AH74,$EU:$FQ,EY$1,FALSE),IF($AG74="刺客",VLOOKUP($AH74,$FU:$GQ,FY$1,FALSE),"无该职业")))*VLOOKUP($AF74,角色间职业划分!$P:$AP,26,FALSE)*VLOOKUP($AF74,角色间职业划分!$P:$AP,13,FALSE)/角色间职业划分!$AB$9,0)</f>
        <v>207</v>
      </c>
      <c r="F74" s="26">
        <f>ROUND(IF($AG74="战士",VLOOKUP($AH74,$DV:$ER,EA$1,FALSE),IF($AG74="幻术师",VLOOKUP($AH74,$EU:$FQ,EZ$1,FALSE),IF($AG74="刺客",VLOOKUP($AH74,$FU:$GQ,FZ$1,FALSE),"无该职业")))*VLOOKUP($AF74,角色间职业划分!$P:$AP,8,FALSE)/角色间职业划分!$W$9,0)</f>
        <v>743</v>
      </c>
      <c r="G74" s="26">
        <f>ROUND(IF($AG74="战士",VLOOKUP($AH74,$DV:$ER,EB$1,FALSE),IF($AG74="幻术师",VLOOKUP($AH74,$EU:$FQ,FA$1,FALSE),IF($AG74="刺客",VLOOKUP($AH74,$FU:$GQ,GA$1,FALSE),"无该职业")))*VLOOKUP($AF74,角色间职业划分!$P:$AP,13,FALSE)/角色间职业划分!$AB$9,0)</f>
        <v>229</v>
      </c>
      <c r="H74" s="26">
        <f t="shared" si="79"/>
        <v>0</v>
      </c>
      <c r="I74" s="26">
        <f t="shared" si="80"/>
        <v>0</v>
      </c>
      <c r="J74" s="26">
        <f t="shared" si="81"/>
        <v>0</v>
      </c>
      <c r="K74" s="26">
        <f t="shared" si="82"/>
        <v>0</v>
      </c>
      <c r="L74" s="26">
        <f t="shared" si="83"/>
        <v>0</v>
      </c>
      <c r="M74" s="26">
        <f t="shared" si="84"/>
        <v>0</v>
      </c>
      <c r="N74" s="26">
        <f t="shared" si="85"/>
        <v>2.5</v>
      </c>
      <c r="O74" s="26">
        <f t="shared" si="86"/>
        <v>0</v>
      </c>
      <c r="P74" s="26">
        <f t="shared" si="87"/>
        <v>0</v>
      </c>
      <c r="Q74" s="26">
        <f t="shared" si="88"/>
        <v>2.5</v>
      </c>
      <c r="R74" s="26">
        <f t="shared" si="89"/>
        <v>2.5</v>
      </c>
      <c r="S74" s="26">
        <f t="shared" si="90"/>
        <v>0</v>
      </c>
      <c r="T74" s="26">
        <f t="shared" si="91"/>
        <v>0</v>
      </c>
      <c r="U74" s="26">
        <f t="shared" si="92"/>
        <v>0</v>
      </c>
      <c r="V74" s="26">
        <f t="shared" si="93"/>
        <v>0</v>
      </c>
      <c r="W74" s="26">
        <f>VLOOKUP(AF74,角色间职业划分!L:M,2,FALSE)</f>
        <v>2</v>
      </c>
      <c r="X74" s="26">
        <f t="shared" si="94"/>
        <v>8</v>
      </c>
      <c r="Y74" s="26">
        <v>0</v>
      </c>
      <c r="Z74" s="26">
        <v>0</v>
      </c>
      <c r="AA74" s="26">
        <v>0</v>
      </c>
      <c r="AB74" s="26">
        <f t="shared" si="95"/>
        <v>0</v>
      </c>
      <c r="AC74" s="1">
        <f t="shared" si="76"/>
        <v>184</v>
      </c>
      <c r="AD74" s="51"/>
      <c r="AE74" s="1"/>
      <c r="AF74">
        <f t="shared" si="96"/>
        <v>2</v>
      </c>
      <c r="AG74" s="26" t="str">
        <f>VLOOKUP(AF74,角色间职业划分!P:R,3,FALSE)</f>
        <v>刺客</v>
      </c>
      <c r="AH74" s="26">
        <f t="shared" si="97"/>
        <v>8</v>
      </c>
      <c r="AO74" s="45"/>
      <c r="AT74">
        <f>_xlfn.IFNA(VLOOKUP(AQ74,角色属性总表!Y:AE,6,FALSE),0)</f>
        <v>0</v>
      </c>
    </row>
    <row r="75" spans="1:201" x14ac:dyDescent="0.15">
      <c r="A75" s="26">
        <v>71</v>
      </c>
      <c r="B75" s="26">
        <f t="shared" si="77"/>
        <v>0</v>
      </c>
      <c r="C75" s="26">
        <f>ROUND(IF($AG75="战士",VLOOKUP($AH75,$DV:$ER,DX$1,FALSE),IF($AG75="幻术师",VLOOKUP($AH75,$EU:$FQ,EW$1,FALSE),IF($AG75="刺客",VLOOKUP($AH75,$FU:$GQ,FW$1,FALSE),"无该职业")))/VLOOKUP(AF75,角色间职业划分!P:AP,20,FALSE),0)</f>
        <v>0</v>
      </c>
      <c r="D75" s="26">
        <f t="shared" si="78"/>
        <v>0</v>
      </c>
      <c r="E75" s="26">
        <f>ROUND(IF($AG75="战士",VLOOKUP($AH75,$DV:$ER,DZ$1,FALSE),IF($AG75="幻术师",VLOOKUP($AH75,$EU:$FQ,EY$1,FALSE),IF($AG75="刺客",VLOOKUP($AH75,$FU:$GQ,FY$1,FALSE),"无该职业")))*VLOOKUP($AF75,角色间职业划分!$P:$AP,26,FALSE)*VLOOKUP($AF75,角色间职业划分!$P:$AP,13,FALSE)/角色间职业划分!$AB$9,0)</f>
        <v>207</v>
      </c>
      <c r="F75" s="26">
        <f>ROUND(IF($AG75="战士",VLOOKUP($AH75,$DV:$ER,EA$1,FALSE),IF($AG75="幻术师",VLOOKUP($AH75,$EU:$FQ,EZ$1,FALSE),IF($AG75="刺客",VLOOKUP($AH75,$FU:$GQ,FZ$1,FALSE),"无该职业")))*VLOOKUP($AF75,角色间职业划分!$P:$AP,8,FALSE)/角色间职业划分!$W$9,0)</f>
        <v>743</v>
      </c>
      <c r="G75" s="26">
        <f>ROUND(IF($AG75="战士",VLOOKUP($AH75,$DV:$ER,EB$1,FALSE),IF($AG75="幻术师",VLOOKUP($AH75,$EU:$FQ,FA$1,FALSE),IF($AG75="刺客",VLOOKUP($AH75,$FU:$GQ,GA$1,FALSE),"无该职业")))*VLOOKUP($AF75,角色间职业划分!$P:$AP,13,FALSE)/角色间职业划分!$AB$9,0)</f>
        <v>635</v>
      </c>
      <c r="H75" s="26">
        <f t="shared" si="79"/>
        <v>0</v>
      </c>
      <c r="I75" s="26">
        <f t="shared" si="80"/>
        <v>0</v>
      </c>
      <c r="J75" s="26">
        <f t="shared" si="81"/>
        <v>0</v>
      </c>
      <c r="K75" s="26">
        <f t="shared" si="82"/>
        <v>0</v>
      </c>
      <c r="L75" s="26">
        <f t="shared" si="83"/>
        <v>0</v>
      </c>
      <c r="M75" s="26">
        <f t="shared" si="84"/>
        <v>0</v>
      </c>
      <c r="N75" s="26">
        <f t="shared" si="85"/>
        <v>2.5</v>
      </c>
      <c r="O75" s="26">
        <f t="shared" si="86"/>
        <v>0</v>
      </c>
      <c r="P75" s="26">
        <f t="shared" si="87"/>
        <v>0</v>
      </c>
      <c r="Q75" s="26">
        <f t="shared" si="88"/>
        <v>2.5</v>
      </c>
      <c r="R75" s="26">
        <f t="shared" si="89"/>
        <v>2.5</v>
      </c>
      <c r="S75" s="26">
        <f t="shared" si="90"/>
        <v>0</v>
      </c>
      <c r="T75" s="26">
        <f t="shared" si="91"/>
        <v>0</v>
      </c>
      <c r="U75" s="26">
        <f t="shared" si="92"/>
        <v>0</v>
      </c>
      <c r="V75" s="26">
        <f t="shared" si="93"/>
        <v>0</v>
      </c>
      <c r="W75" s="26">
        <f>VLOOKUP(AF75,角色间职业划分!L:M,2,FALSE)</f>
        <v>2</v>
      </c>
      <c r="X75" s="26">
        <f t="shared" si="94"/>
        <v>9</v>
      </c>
      <c r="Y75" s="26">
        <v>0</v>
      </c>
      <c r="Z75" s="26">
        <v>0</v>
      </c>
      <c r="AA75" s="26">
        <v>0</v>
      </c>
      <c r="AB75" s="26">
        <f t="shared" si="95"/>
        <v>0</v>
      </c>
      <c r="AC75" s="1">
        <f t="shared" si="76"/>
        <v>226</v>
      </c>
      <c r="AD75" s="51"/>
      <c r="AE75" s="1"/>
      <c r="AF75">
        <f t="shared" si="96"/>
        <v>2</v>
      </c>
      <c r="AG75" s="26" t="str">
        <f>VLOOKUP(AF75,角色间职业划分!P:R,3,FALSE)</f>
        <v>刺客</v>
      </c>
      <c r="AH75" s="26">
        <f t="shared" si="97"/>
        <v>9</v>
      </c>
      <c r="AO75" s="45"/>
      <c r="AT75">
        <f>_xlfn.IFNA(VLOOKUP(AQ75,角色属性总表!Y:AE,6,FALSE),0)</f>
        <v>0</v>
      </c>
    </row>
    <row r="76" spans="1:201" x14ac:dyDescent="0.15">
      <c r="A76" s="26">
        <v>72</v>
      </c>
      <c r="B76" s="26">
        <f t="shared" si="77"/>
        <v>0</v>
      </c>
      <c r="C76" s="26">
        <f>ROUND(IF($AG76="战士",VLOOKUP($AH76,$DV:$ER,DX$1,FALSE),IF($AG76="幻术师",VLOOKUP($AH76,$EU:$FQ,EW$1,FALSE),IF($AG76="刺客",VLOOKUP($AH76,$FU:$GQ,FW$1,FALSE),"无该职业")))/VLOOKUP(AF76,角色间职业划分!P:AP,20,FALSE),0)</f>
        <v>12</v>
      </c>
      <c r="D76" s="26">
        <f t="shared" si="78"/>
        <v>0</v>
      </c>
      <c r="E76" s="26">
        <f>ROUND(IF($AG76="战士",VLOOKUP($AH76,$DV:$ER,DZ$1,FALSE),IF($AG76="幻术师",VLOOKUP($AH76,$EU:$FQ,EY$1,FALSE),IF($AG76="刺客",VLOOKUP($AH76,$FU:$GQ,FY$1,FALSE),"无该职业")))*VLOOKUP($AF76,角色间职业划分!$P:$AP,26,FALSE)*VLOOKUP($AF76,角色间职业划分!$P:$AP,13,FALSE)/角色间职业划分!$AB$9,0)</f>
        <v>207</v>
      </c>
      <c r="F76" s="26">
        <f>ROUND(IF($AG76="战士",VLOOKUP($AH76,$DV:$ER,EA$1,FALSE),IF($AG76="幻术师",VLOOKUP($AH76,$EU:$FQ,EZ$1,FALSE),IF($AG76="刺客",VLOOKUP($AH76,$FU:$GQ,FZ$1,FALSE),"无该职业")))*VLOOKUP($AF76,角色间职业划分!$P:$AP,8,FALSE)/角色间职业划分!$W$9,0)</f>
        <v>743</v>
      </c>
      <c r="G76" s="26">
        <f>ROUND(IF($AG76="战士",VLOOKUP($AH76,$DV:$ER,EB$1,FALSE),IF($AG76="幻术师",VLOOKUP($AH76,$EU:$FQ,FA$1,FALSE),IF($AG76="刺客",VLOOKUP($AH76,$FU:$GQ,GA$1,FALSE),"无该职业")))*VLOOKUP($AF76,角色间职业划分!$P:$AP,13,FALSE)/角色间职业划分!$AB$9,0)</f>
        <v>635</v>
      </c>
      <c r="H76" s="26">
        <f t="shared" si="79"/>
        <v>0</v>
      </c>
      <c r="I76" s="26">
        <f t="shared" si="80"/>
        <v>0</v>
      </c>
      <c r="J76" s="26">
        <f t="shared" si="81"/>
        <v>0</v>
      </c>
      <c r="K76" s="26">
        <f t="shared" si="82"/>
        <v>0</v>
      </c>
      <c r="L76" s="26">
        <f t="shared" si="83"/>
        <v>0</v>
      </c>
      <c r="M76" s="26">
        <f t="shared" si="84"/>
        <v>0</v>
      </c>
      <c r="N76" s="26">
        <f t="shared" si="85"/>
        <v>2.5</v>
      </c>
      <c r="O76" s="26">
        <f t="shared" si="86"/>
        <v>0</v>
      </c>
      <c r="P76" s="26">
        <f t="shared" si="87"/>
        <v>0</v>
      </c>
      <c r="Q76" s="26">
        <f t="shared" si="88"/>
        <v>2.5</v>
      </c>
      <c r="R76" s="26">
        <f t="shared" si="89"/>
        <v>2.5</v>
      </c>
      <c r="S76" s="26">
        <f t="shared" si="90"/>
        <v>0</v>
      </c>
      <c r="T76" s="26">
        <f t="shared" si="91"/>
        <v>0</v>
      </c>
      <c r="U76" s="26">
        <f t="shared" si="92"/>
        <v>0</v>
      </c>
      <c r="V76" s="26">
        <f t="shared" si="93"/>
        <v>0</v>
      </c>
      <c r="W76" s="26">
        <f>VLOOKUP(AF76,角色间职业划分!L:M,2,FALSE)</f>
        <v>2</v>
      </c>
      <c r="X76" s="26">
        <f t="shared" si="94"/>
        <v>10</v>
      </c>
      <c r="Y76" s="26">
        <v>0</v>
      </c>
      <c r="Z76" s="26">
        <v>0</v>
      </c>
      <c r="AA76" s="26">
        <v>0</v>
      </c>
      <c r="AB76" s="26">
        <f t="shared" si="95"/>
        <v>5</v>
      </c>
      <c r="AC76" s="1">
        <f t="shared" si="76"/>
        <v>270</v>
      </c>
      <c r="AD76" s="51"/>
      <c r="AE76" s="1"/>
      <c r="AF76">
        <f t="shared" si="96"/>
        <v>2</v>
      </c>
      <c r="AG76" s="26" t="str">
        <f>VLOOKUP(AF76,角色间职业划分!P:R,3,FALSE)</f>
        <v>刺客</v>
      </c>
      <c r="AH76" s="26">
        <f t="shared" si="97"/>
        <v>10</v>
      </c>
      <c r="AO76" s="45"/>
      <c r="AT76">
        <f>_xlfn.IFNA(VLOOKUP(AQ76,角色属性总表!Y:AE,6,FALSE),0)</f>
        <v>0</v>
      </c>
    </row>
    <row r="77" spans="1:201" x14ac:dyDescent="0.15">
      <c r="A77" s="26">
        <v>73</v>
      </c>
      <c r="B77" s="26">
        <f t="shared" si="77"/>
        <v>0</v>
      </c>
      <c r="C77" s="26">
        <f>ROUND(IF($AG77="战士",VLOOKUP($AH77,$DV:$ER,DX$1,FALSE),IF($AG77="幻术师",VLOOKUP($AH77,$EU:$FQ,EW$1,FALSE),IF($AG77="刺客",VLOOKUP($AH77,$FU:$GQ,FW$1,FALSE),"无该职业")))/VLOOKUP(AF77,角色间职业划分!P:AP,20,FALSE),0)</f>
        <v>12</v>
      </c>
      <c r="D77" s="26">
        <f t="shared" si="78"/>
        <v>0</v>
      </c>
      <c r="E77" s="26">
        <f>ROUND(IF($AG77="战士",VLOOKUP($AH77,$DV:$ER,DZ$1,FALSE),IF($AG77="幻术师",VLOOKUP($AH77,$EU:$FQ,EY$1,FALSE),IF($AG77="刺客",VLOOKUP($AH77,$FU:$GQ,FY$1,FALSE),"无该职业")))*VLOOKUP($AF77,角色间职业划分!$P:$AP,26,FALSE)*VLOOKUP($AF77,角色间职业划分!$P:$AP,13,FALSE)/角色间职业划分!$AB$9,0)</f>
        <v>207</v>
      </c>
      <c r="F77" s="26">
        <f>ROUND(IF($AG77="战士",VLOOKUP($AH77,$DV:$ER,EA$1,FALSE),IF($AG77="幻术师",VLOOKUP($AH77,$EU:$FQ,EZ$1,FALSE),IF($AG77="刺客",VLOOKUP($AH77,$FU:$GQ,FZ$1,FALSE),"无该职业")))*VLOOKUP($AF77,角色间职业划分!$P:$AP,8,FALSE)/角色间职业划分!$W$9,0)</f>
        <v>1560</v>
      </c>
      <c r="G77" s="26">
        <f>ROUND(IF($AG77="战士",VLOOKUP($AH77,$DV:$ER,EB$1,FALSE),IF($AG77="幻术师",VLOOKUP($AH77,$EU:$FQ,FA$1,FALSE),IF($AG77="刺客",VLOOKUP($AH77,$FU:$GQ,GA$1,FALSE),"无该职业")))*VLOOKUP($AF77,角色间职业划分!$P:$AP,13,FALSE)/角色间职业划分!$AB$9,0)</f>
        <v>635</v>
      </c>
      <c r="H77" s="26">
        <f t="shared" si="79"/>
        <v>0</v>
      </c>
      <c r="I77" s="26">
        <f t="shared" si="80"/>
        <v>0</v>
      </c>
      <c r="J77" s="26">
        <f t="shared" si="81"/>
        <v>0</v>
      </c>
      <c r="K77" s="26">
        <f t="shared" si="82"/>
        <v>0</v>
      </c>
      <c r="L77" s="26">
        <f t="shared" si="83"/>
        <v>0</v>
      </c>
      <c r="M77" s="26">
        <f t="shared" si="84"/>
        <v>0</v>
      </c>
      <c r="N77" s="26">
        <f t="shared" si="85"/>
        <v>2.5</v>
      </c>
      <c r="O77" s="26">
        <f t="shared" si="86"/>
        <v>0</v>
      </c>
      <c r="P77" s="26">
        <f t="shared" si="87"/>
        <v>0</v>
      </c>
      <c r="Q77" s="26">
        <f t="shared" si="88"/>
        <v>2.5</v>
      </c>
      <c r="R77" s="26">
        <f t="shared" si="89"/>
        <v>2.5</v>
      </c>
      <c r="S77" s="26">
        <f t="shared" si="90"/>
        <v>0</v>
      </c>
      <c r="T77" s="26">
        <f t="shared" si="91"/>
        <v>0</v>
      </c>
      <c r="U77" s="26">
        <f t="shared" si="92"/>
        <v>0</v>
      </c>
      <c r="V77" s="26">
        <f t="shared" si="93"/>
        <v>0</v>
      </c>
      <c r="W77" s="26">
        <f>VLOOKUP(AF77,角色间职业划分!L:M,2,FALSE)</f>
        <v>2</v>
      </c>
      <c r="X77" s="26">
        <f t="shared" si="94"/>
        <v>11</v>
      </c>
      <c r="Y77" s="26">
        <v>0</v>
      </c>
      <c r="Z77" s="26">
        <v>0</v>
      </c>
      <c r="AA77" s="26">
        <v>0</v>
      </c>
      <c r="AB77" s="26">
        <f t="shared" si="95"/>
        <v>5</v>
      </c>
      <c r="AC77" s="1">
        <f t="shared" si="76"/>
        <v>300</v>
      </c>
      <c r="AD77" s="51"/>
      <c r="AE77" s="1"/>
      <c r="AF77">
        <f t="shared" si="96"/>
        <v>2</v>
      </c>
      <c r="AG77" s="26" t="str">
        <f>VLOOKUP(AF77,角色间职业划分!P:R,3,FALSE)</f>
        <v>刺客</v>
      </c>
      <c r="AH77" s="26">
        <f t="shared" si="97"/>
        <v>11</v>
      </c>
      <c r="AO77" s="45"/>
      <c r="AT77">
        <f>_xlfn.IFNA(VLOOKUP(AQ77,角色属性总表!Y:AE,6,FALSE),0)</f>
        <v>0</v>
      </c>
    </row>
    <row r="78" spans="1:201" x14ac:dyDescent="0.15">
      <c r="A78" s="26">
        <v>74</v>
      </c>
      <c r="B78" s="26">
        <f t="shared" si="77"/>
        <v>0</v>
      </c>
      <c r="C78" s="26">
        <f>ROUND(IF($AG78="战士",VLOOKUP($AH78,$DV:$ER,DX$1,FALSE),IF($AG78="幻术师",VLOOKUP($AH78,$EU:$FQ,EW$1,FALSE),IF($AG78="刺客",VLOOKUP($AH78,$FU:$GQ,FW$1,FALSE),"无该职业")))/VLOOKUP(AF78,角色间职业划分!P:AP,20,FALSE),0)</f>
        <v>14</v>
      </c>
      <c r="D78" s="26">
        <f t="shared" si="78"/>
        <v>0</v>
      </c>
      <c r="E78" s="26">
        <f>ROUND(IF($AG78="战士",VLOOKUP($AH78,$DV:$ER,DZ$1,FALSE),IF($AG78="幻术师",VLOOKUP($AH78,$EU:$FQ,EY$1,FALSE),IF($AG78="刺客",VLOOKUP($AH78,$FU:$GQ,FY$1,FALSE),"无该职业")))*VLOOKUP($AF78,角色间职业划分!$P:$AP,26,FALSE)*VLOOKUP($AF78,角色间职业划分!$P:$AP,13,FALSE)/角色间职业划分!$AB$9,0)</f>
        <v>207</v>
      </c>
      <c r="F78" s="26">
        <f>ROUND(IF($AG78="战士",VLOOKUP($AH78,$DV:$ER,EA$1,FALSE),IF($AG78="幻术师",VLOOKUP($AH78,$EU:$FQ,EZ$1,FALSE),IF($AG78="刺客",VLOOKUP($AH78,$FU:$GQ,FZ$1,FALSE),"无该职业")))*VLOOKUP($AF78,角色间职业划分!$P:$AP,8,FALSE)/角色间职业划分!$W$9,0)</f>
        <v>1560</v>
      </c>
      <c r="G78" s="26">
        <f>ROUND(IF($AG78="战士",VLOOKUP($AH78,$DV:$ER,EB$1,FALSE),IF($AG78="幻术师",VLOOKUP($AH78,$EU:$FQ,FA$1,FALSE),IF($AG78="刺客",VLOOKUP($AH78,$FU:$GQ,GA$1,FALSE),"无该职业")))*VLOOKUP($AF78,角色间职业划分!$P:$AP,13,FALSE)/角色间职业划分!$AB$9,0)</f>
        <v>635</v>
      </c>
      <c r="H78" s="26">
        <f t="shared" si="79"/>
        <v>0</v>
      </c>
      <c r="I78" s="26">
        <f t="shared" si="80"/>
        <v>0</v>
      </c>
      <c r="J78" s="26">
        <f t="shared" si="81"/>
        <v>0</v>
      </c>
      <c r="K78" s="26">
        <f t="shared" si="82"/>
        <v>0</v>
      </c>
      <c r="L78" s="26">
        <f t="shared" si="83"/>
        <v>0</v>
      </c>
      <c r="M78" s="26">
        <f t="shared" si="84"/>
        <v>0</v>
      </c>
      <c r="N78" s="26">
        <f t="shared" si="85"/>
        <v>2.5</v>
      </c>
      <c r="O78" s="26">
        <f t="shared" si="86"/>
        <v>0</v>
      </c>
      <c r="P78" s="26">
        <f t="shared" si="87"/>
        <v>0</v>
      </c>
      <c r="Q78" s="26">
        <f t="shared" si="88"/>
        <v>2.5</v>
      </c>
      <c r="R78" s="26">
        <f t="shared" si="89"/>
        <v>2.5</v>
      </c>
      <c r="S78" s="26">
        <f t="shared" si="90"/>
        <v>0</v>
      </c>
      <c r="T78" s="26">
        <f t="shared" si="91"/>
        <v>0</v>
      </c>
      <c r="U78" s="26">
        <f t="shared" si="92"/>
        <v>0</v>
      </c>
      <c r="V78" s="26">
        <f t="shared" si="93"/>
        <v>0</v>
      </c>
      <c r="W78" s="26">
        <f>VLOOKUP(AF78,角色间职业划分!L:M,2,FALSE)</f>
        <v>2</v>
      </c>
      <c r="X78" s="26">
        <f t="shared" si="94"/>
        <v>12</v>
      </c>
      <c r="Y78" s="26">
        <v>0</v>
      </c>
      <c r="Z78" s="26">
        <v>0</v>
      </c>
      <c r="AA78" s="26">
        <v>0</v>
      </c>
      <c r="AB78" s="26">
        <f t="shared" si="95"/>
        <v>5</v>
      </c>
      <c r="AC78" s="1">
        <f t="shared" si="76"/>
        <v>330</v>
      </c>
      <c r="AD78" s="51"/>
      <c r="AE78" s="1"/>
      <c r="AF78">
        <f t="shared" si="96"/>
        <v>2</v>
      </c>
      <c r="AG78" s="26" t="str">
        <f>VLOOKUP(AF78,角色间职业划分!P:R,3,FALSE)</f>
        <v>刺客</v>
      </c>
      <c r="AH78" s="26">
        <f t="shared" si="97"/>
        <v>12</v>
      </c>
      <c r="AO78" s="45"/>
      <c r="AT78">
        <f>_xlfn.IFNA(VLOOKUP(AQ78,角色属性总表!Y:AE,6,FALSE),0)</f>
        <v>0</v>
      </c>
    </row>
    <row r="79" spans="1:201" x14ac:dyDescent="0.15">
      <c r="A79" s="26">
        <v>75</v>
      </c>
      <c r="B79" s="26">
        <f t="shared" si="77"/>
        <v>0</v>
      </c>
      <c r="C79" s="26">
        <f>ROUND(IF($AG79="战士",VLOOKUP($AH79,$DV:$ER,DX$1,FALSE),IF($AG79="幻术师",VLOOKUP($AH79,$EU:$FQ,EW$1,FALSE),IF($AG79="刺客",VLOOKUP($AH79,$FU:$GQ,FW$1,FALSE),"无该职业")))/VLOOKUP(AF79,角色间职业划分!P:AP,20,FALSE),0)</f>
        <v>14</v>
      </c>
      <c r="D79" s="26">
        <f t="shared" si="78"/>
        <v>0</v>
      </c>
      <c r="E79" s="26">
        <f>ROUND(IF($AG79="战士",VLOOKUP($AH79,$DV:$ER,DZ$1,FALSE),IF($AG79="幻术师",VLOOKUP($AH79,$EU:$FQ,EY$1,FALSE),IF($AG79="刺客",VLOOKUP($AH79,$FU:$GQ,FY$1,FALSE),"无该职业")))*VLOOKUP($AF79,角色间职业划分!$P:$AP,26,FALSE)*VLOOKUP($AF79,角色间职业划分!$P:$AP,13,FALSE)/角色间职业划分!$AB$9,0)</f>
        <v>207</v>
      </c>
      <c r="F79" s="26">
        <f>ROUND(IF($AG79="战士",VLOOKUP($AH79,$DV:$ER,EA$1,FALSE),IF($AG79="幻术师",VLOOKUP($AH79,$EU:$FQ,EZ$1,FALSE),IF($AG79="刺客",VLOOKUP($AH79,$FU:$GQ,FZ$1,FALSE),"无该职业")))*VLOOKUP($AF79,角色间职业划分!$P:$AP,8,FALSE)/角色间职业划分!$W$9,0)</f>
        <v>1560</v>
      </c>
      <c r="G79" s="26">
        <f>ROUND(IF($AG79="战士",VLOOKUP($AH79,$DV:$ER,EB$1,FALSE),IF($AG79="幻术师",VLOOKUP($AH79,$EU:$FQ,FA$1,FALSE),IF($AG79="刺客",VLOOKUP($AH79,$FU:$GQ,GA$1,FALSE),"无该职业")))*VLOOKUP($AF79,角色间职业划分!$P:$AP,13,FALSE)/角色间职业划分!$AB$9,0)</f>
        <v>1011</v>
      </c>
      <c r="H79" s="26">
        <f t="shared" si="79"/>
        <v>0</v>
      </c>
      <c r="I79" s="26">
        <f t="shared" si="80"/>
        <v>0</v>
      </c>
      <c r="J79" s="26">
        <f t="shared" si="81"/>
        <v>0</v>
      </c>
      <c r="K79" s="26">
        <f t="shared" si="82"/>
        <v>0</v>
      </c>
      <c r="L79" s="26">
        <f t="shared" si="83"/>
        <v>0</v>
      </c>
      <c r="M79" s="26">
        <f t="shared" si="84"/>
        <v>0</v>
      </c>
      <c r="N79" s="26">
        <f t="shared" si="85"/>
        <v>2.5</v>
      </c>
      <c r="O79" s="26">
        <f t="shared" si="86"/>
        <v>0</v>
      </c>
      <c r="P79" s="26">
        <f t="shared" si="87"/>
        <v>0</v>
      </c>
      <c r="Q79" s="26">
        <f t="shared" si="88"/>
        <v>2.5</v>
      </c>
      <c r="R79" s="26">
        <f t="shared" si="89"/>
        <v>2.5</v>
      </c>
      <c r="S79" s="26">
        <f t="shared" si="90"/>
        <v>0</v>
      </c>
      <c r="T79" s="26">
        <f t="shared" si="91"/>
        <v>0</v>
      </c>
      <c r="U79" s="26">
        <f t="shared" si="92"/>
        <v>0</v>
      </c>
      <c r="V79" s="26">
        <f t="shared" si="93"/>
        <v>0</v>
      </c>
      <c r="W79" s="26">
        <f>VLOOKUP(AF79,角色间职业划分!L:M,2,FALSE)</f>
        <v>2</v>
      </c>
      <c r="X79" s="26">
        <f t="shared" si="94"/>
        <v>13</v>
      </c>
      <c r="Y79" s="26">
        <v>0</v>
      </c>
      <c r="Z79" s="26">
        <v>0</v>
      </c>
      <c r="AA79" s="26">
        <v>0</v>
      </c>
      <c r="AB79" s="26">
        <f t="shared" si="95"/>
        <v>5</v>
      </c>
      <c r="AC79" s="1">
        <f t="shared" si="76"/>
        <v>360</v>
      </c>
      <c r="AD79" s="51"/>
      <c r="AE79" s="1"/>
      <c r="AF79">
        <f t="shared" si="96"/>
        <v>2</v>
      </c>
      <c r="AG79" s="26" t="str">
        <f>VLOOKUP(AF79,角色间职业划分!P:R,3,FALSE)</f>
        <v>刺客</v>
      </c>
      <c r="AH79" s="26">
        <f t="shared" si="97"/>
        <v>13</v>
      </c>
      <c r="AO79" s="45"/>
      <c r="AT79">
        <f>_xlfn.IFNA(VLOOKUP(AQ79,角色属性总表!Y:AE,6,FALSE),0)</f>
        <v>0</v>
      </c>
    </row>
    <row r="80" spans="1:201" x14ac:dyDescent="0.15">
      <c r="A80" s="26">
        <v>76</v>
      </c>
      <c r="B80" s="26">
        <f t="shared" si="77"/>
        <v>0</v>
      </c>
      <c r="C80" s="26">
        <f>ROUND(IF($AG80="战士",VLOOKUP($AH80,$DV:$ER,DX$1,FALSE),IF($AG80="幻术师",VLOOKUP($AH80,$EU:$FQ,EW$1,FALSE),IF($AG80="刺客",VLOOKUP($AH80,$FU:$GQ,FW$1,FALSE),"无该职业")))/VLOOKUP(AF80,角色间职业划分!P:AP,20,FALSE),0)</f>
        <v>14</v>
      </c>
      <c r="D80" s="26">
        <f t="shared" si="78"/>
        <v>0</v>
      </c>
      <c r="E80" s="26">
        <f>ROUND(IF($AG80="战士",VLOOKUP($AH80,$DV:$ER,DZ$1,FALSE),IF($AG80="幻术师",VLOOKUP($AH80,$EU:$FQ,EY$1,FALSE),IF($AG80="刺客",VLOOKUP($AH80,$FU:$GQ,FY$1,FALSE),"无该职业")))*VLOOKUP($AF80,角色间职业划分!$P:$AP,26,FALSE)*VLOOKUP($AF80,角色间职业划分!$P:$AP,13,FALSE)/角色间职业划分!$AB$9,0)</f>
        <v>207</v>
      </c>
      <c r="F80" s="26">
        <f>ROUND(IF($AG80="战士",VLOOKUP($AH80,$DV:$ER,EA$1,FALSE),IF($AG80="幻术师",VLOOKUP($AH80,$EU:$FQ,EZ$1,FALSE),IF($AG80="刺客",VLOOKUP($AH80,$FU:$GQ,FZ$1,FALSE),"无该职业")))*VLOOKUP($AF80,角色间职业划分!$P:$AP,8,FALSE)/角色间职业划分!$W$9,0)</f>
        <v>1560</v>
      </c>
      <c r="G80" s="26">
        <f>ROUND(IF($AG80="战士",VLOOKUP($AH80,$DV:$ER,EB$1,FALSE),IF($AG80="幻术师",VLOOKUP($AH80,$EU:$FQ,FA$1,FALSE),IF($AG80="刺客",VLOOKUP($AH80,$FU:$GQ,GA$1,FALSE),"无该职业")))*VLOOKUP($AF80,角色间职业划分!$P:$AP,13,FALSE)/角色间职业划分!$AB$9,0)</f>
        <v>1011</v>
      </c>
      <c r="H80" s="26">
        <f t="shared" si="79"/>
        <v>0</v>
      </c>
      <c r="I80" s="26">
        <f t="shared" si="80"/>
        <v>0</v>
      </c>
      <c r="J80" s="26">
        <f t="shared" si="81"/>
        <v>0</v>
      </c>
      <c r="K80" s="26">
        <f t="shared" si="82"/>
        <v>0</v>
      </c>
      <c r="L80" s="26">
        <f t="shared" si="83"/>
        <v>0</v>
      </c>
      <c r="M80" s="26">
        <f t="shared" si="84"/>
        <v>0</v>
      </c>
      <c r="N80" s="26">
        <f t="shared" si="85"/>
        <v>2.5</v>
      </c>
      <c r="O80" s="26">
        <f t="shared" si="86"/>
        <v>0</v>
      </c>
      <c r="P80" s="26">
        <f t="shared" si="87"/>
        <v>0</v>
      </c>
      <c r="Q80" s="26">
        <f t="shared" si="88"/>
        <v>2.5</v>
      </c>
      <c r="R80" s="26">
        <f t="shared" si="89"/>
        <v>2.5</v>
      </c>
      <c r="S80" s="26">
        <f t="shared" si="90"/>
        <v>2.5</v>
      </c>
      <c r="T80" s="26">
        <f t="shared" si="91"/>
        <v>0</v>
      </c>
      <c r="U80" s="26">
        <f t="shared" si="92"/>
        <v>0</v>
      </c>
      <c r="V80" s="26">
        <f t="shared" si="93"/>
        <v>0</v>
      </c>
      <c r="W80" s="26">
        <f>VLOOKUP(AF80,角色间职业划分!L:M,2,FALSE)</f>
        <v>2</v>
      </c>
      <c r="X80" s="26">
        <f t="shared" si="94"/>
        <v>14</v>
      </c>
      <c r="Y80" s="26">
        <v>0</v>
      </c>
      <c r="Z80" s="26">
        <v>0</v>
      </c>
      <c r="AA80" s="26">
        <v>0</v>
      </c>
      <c r="AB80" s="26">
        <f t="shared" si="95"/>
        <v>5</v>
      </c>
      <c r="AC80" s="1">
        <f t="shared" si="76"/>
        <v>390</v>
      </c>
      <c r="AD80" s="51"/>
      <c r="AE80" s="1"/>
      <c r="AF80">
        <f t="shared" si="96"/>
        <v>2</v>
      </c>
      <c r="AG80" s="26" t="str">
        <f>VLOOKUP(AF80,角色间职业划分!P:R,3,FALSE)</f>
        <v>刺客</v>
      </c>
      <c r="AH80" s="26">
        <f t="shared" si="97"/>
        <v>14</v>
      </c>
      <c r="AO80" s="45"/>
      <c r="AT80">
        <f>_xlfn.IFNA(VLOOKUP(AQ80,角色属性总表!Y:AE,6,FALSE),0)</f>
        <v>0</v>
      </c>
    </row>
    <row r="81" spans="1:46" x14ac:dyDescent="0.15">
      <c r="A81" s="26">
        <v>77</v>
      </c>
      <c r="B81" s="26">
        <f t="shared" si="77"/>
        <v>0</v>
      </c>
      <c r="C81" s="26">
        <f>ROUND(IF($AG81="战士",VLOOKUP($AH81,$DV:$ER,DX$1,FALSE),IF($AG81="幻术师",VLOOKUP($AH81,$EU:$FQ,EW$1,FALSE),IF($AG81="刺客",VLOOKUP($AH81,$FU:$GQ,FW$1,FALSE),"无该职业")))/VLOOKUP(AF81,角色间职业划分!P:AP,20,FALSE),0)</f>
        <v>14</v>
      </c>
      <c r="D81" s="26">
        <f t="shared" si="78"/>
        <v>0</v>
      </c>
      <c r="E81" s="26">
        <f>ROUND(IF($AG81="战士",VLOOKUP($AH81,$DV:$ER,DZ$1,FALSE),IF($AG81="幻术师",VLOOKUP($AH81,$EU:$FQ,EY$1,FALSE),IF($AG81="刺客",VLOOKUP($AH81,$FU:$GQ,FY$1,FALSE),"无该职业")))*VLOOKUP($AF81,角色间职业划分!$P:$AP,26,FALSE)*VLOOKUP($AF81,角色间职业划分!$P:$AP,13,FALSE)/角色间职业划分!$AB$9,0)</f>
        <v>207</v>
      </c>
      <c r="F81" s="26">
        <f>ROUND(IF($AG81="战士",VLOOKUP($AH81,$DV:$ER,EA$1,FALSE),IF($AG81="幻术师",VLOOKUP($AH81,$EU:$FQ,EZ$1,FALSE),IF($AG81="刺客",VLOOKUP($AH81,$FU:$GQ,FZ$1,FALSE),"无该职业")))*VLOOKUP($AF81,角色间职业划分!$P:$AP,8,FALSE)/角色间职业划分!$W$9,0)</f>
        <v>2184</v>
      </c>
      <c r="G81" s="26">
        <f>ROUND(IF($AG81="战士",VLOOKUP($AH81,$DV:$ER,EB$1,FALSE),IF($AG81="幻术师",VLOOKUP($AH81,$EU:$FQ,FA$1,FALSE),IF($AG81="刺客",VLOOKUP($AH81,$FU:$GQ,GA$1,FALSE),"无该职业")))*VLOOKUP($AF81,角色间职业划分!$P:$AP,13,FALSE)/角色间职业划分!$AB$9,0)</f>
        <v>1011</v>
      </c>
      <c r="H81" s="26">
        <f t="shared" si="79"/>
        <v>0</v>
      </c>
      <c r="I81" s="26">
        <f t="shared" si="80"/>
        <v>0</v>
      </c>
      <c r="J81" s="26">
        <f t="shared" si="81"/>
        <v>0</v>
      </c>
      <c r="K81" s="26">
        <f t="shared" si="82"/>
        <v>0</v>
      </c>
      <c r="L81" s="26">
        <f t="shared" si="83"/>
        <v>0</v>
      </c>
      <c r="M81" s="26">
        <f t="shared" si="84"/>
        <v>0</v>
      </c>
      <c r="N81" s="26">
        <f t="shared" si="85"/>
        <v>2.5</v>
      </c>
      <c r="O81" s="26">
        <f t="shared" si="86"/>
        <v>0</v>
      </c>
      <c r="P81" s="26">
        <f t="shared" si="87"/>
        <v>0</v>
      </c>
      <c r="Q81" s="26">
        <f t="shared" si="88"/>
        <v>2.5</v>
      </c>
      <c r="R81" s="26">
        <f t="shared" si="89"/>
        <v>2.5</v>
      </c>
      <c r="S81" s="26">
        <f t="shared" si="90"/>
        <v>2.5</v>
      </c>
      <c r="T81" s="26">
        <f t="shared" si="91"/>
        <v>0</v>
      </c>
      <c r="U81" s="26">
        <f t="shared" si="92"/>
        <v>0</v>
      </c>
      <c r="V81" s="26">
        <f t="shared" si="93"/>
        <v>0</v>
      </c>
      <c r="W81" s="26">
        <f>VLOOKUP(AF81,角色间职业划分!L:M,2,FALSE)</f>
        <v>2</v>
      </c>
      <c r="X81" s="26">
        <f t="shared" si="94"/>
        <v>15</v>
      </c>
      <c r="Y81" s="26">
        <v>0</v>
      </c>
      <c r="Z81" s="26">
        <v>0</v>
      </c>
      <c r="AA81" s="26">
        <v>0</v>
      </c>
      <c r="AB81" s="26">
        <f t="shared" si="95"/>
        <v>5</v>
      </c>
      <c r="AC81" s="1">
        <f t="shared" si="76"/>
        <v>420</v>
      </c>
      <c r="AD81" s="51"/>
      <c r="AE81" s="1"/>
      <c r="AF81">
        <f t="shared" si="96"/>
        <v>2</v>
      </c>
      <c r="AG81" s="26" t="str">
        <f>VLOOKUP(AF81,角色间职业划分!P:R,3,FALSE)</f>
        <v>刺客</v>
      </c>
      <c r="AH81" s="26">
        <f t="shared" si="97"/>
        <v>15</v>
      </c>
      <c r="AO81" s="45"/>
      <c r="AT81">
        <f>_xlfn.IFNA(VLOOKUP(AQ81,角色属性总表!Y:AE,6,FALSE),0)</f>
        <v>0</v>
      </c>
    </row>
    <row r="82" spans="1:46" x14ac:dyDescent="0.15">
      <c r="A82" s="26">
        <v>78</v>
      </c>
      <c r="B82" s="26">
        <f t="shared" si="77"/>
        <v>0</v>
      </c>
      <c r="C82" s="26">
        <f>ROUND(IF($AG82="战士",VLOOKUP($AH82,$DV:$ER,DX$1,FALSE),IF($AG82="幻术师",VLOOKUP($AH82,$EU:$FQ,EW$1,FALSE),IF($AG82="刺客",VLOOKUP($AH82,$FU:$GQ,FW$1,FALSE),"无该职业")))/VLOOKUP(AF82,角色间职业划分!P:AP,20,FALSE),0)</f>
        <v>14</v>
      </c>
      <c r="D82" s="26">
        <f t="shared" si="78"/>
        <v>0</v>
      </c>
      <c r="E82" s="26">
        <f>ROUND(IF($AG82="战士",VLOOKUP($AH82,$DV:$ER,DZ$1,FALSE),IF($AG82="幻术师",VLOOKUP($AH82,$EU:$FQ,EY$1,FALSE),IF($AG82="刺客",VLOOKUP($AH82,$FU:$GQ,FY$1,FALSE),"无该职业")))*VLOOKUP($AF82,角色间职业划分!$P:$AP,26,FALSE)*VLOOKUP($AF82,角色间职业划分!$P:$AP,13,FALSE)/角色间职业划分!$AB$9,0)</f>
        <v>207</v>
      </c>
      <c r="F82" s="26">
        <f>ROUND(IF($AG82="战士",VLOOKUP($AH82,$DV:$ER,EA$1,FALSE),IF($AG82="幻术师",VLOOKUP($AH82,$EU:$FQ,EZ$1,FALSE),IF($AG82="刺客",VLOOKUP($AH82,$FU:$GQ,FZ$1,FALSE),"无该职业")))*VLOOKUP($AF82,角色间职业划分!$P:$AP,8,FALSE)/角色间职业划分!$W$9,0)</f>
        <v>2184</v>
      </c>
      <c r="G82" s="26">
        <f>ROUND(IF($AG82="战士",VLOOKUP($AH82,$DV:$ER,EB$1,FALSE),IF($AG82="幻术师",VLOOKUP($AH82,$EU:$FQ,FA$1,FALSE),IF($AG82="刺客",VLOOKUP($AH82,$FU:$GQ,GA$1,FALSE),"无该职业")))*VLOOKUP($AF82,角色间职业划分!$P:$AP,13,FALSE)/角色间职业划分!$AB$9,0)</f>
        <v>1011</v>
      </c>
      <c r="H82" s="26">
        <f t="shared" si="79"/>
        <v>0</v>
      </c>
      <c r="I82" s="26">
        <f t="shared" si="80"/>
        <v>0</v>
      </c>
      <c r="J82" s="26">
        <f t="shared" si="81"/>
        <v>0</v>
      </c>
      <c r="K82" s="26">
        <f t="shared" si="82"/>
        <v>0</v>
      </c>
      <c r="L82" s="26">
        <f t="shared" si="83"/>
        <v>0</v>
      </c>
      <c r="M82" s="26">
        <f t="shared" si="84"/>
        <v>0</v>
      </c>
      <c r="N82" s="26">
        <f t="shared" si="85"/>
        <v>2.5</v>
      </c>
      <c r="O82" s="26">
        <f t="shared" si="86"/>
        <v>2.5</v>
      </c>
      <c r="P82" s="26">
        <f t="shared" si="87"/>
        <v>0</v>
      </c>
      <c r="Q82" s="26">
        <f t="shared" si="88"/>
        <v>2.5</v>
      </c>
      <c r="R82" s="26">
        <f t="shared" si="89"/>
        <v>2.5</v>
      </c>
      <c r="S82" s="26">
        <f t="shared" si="90"/>
        <v>2.5</v>
      </c>
      <c r="T82" s="26">
        <f t="shared" si="91"/>
        <v>0</v>
      </c>
      <c r="U82" s="26">
        <f t="shared" si="92"/>
        <v>0</v>
      </c>
      <c r="V82" s="26">
        <f t="shared" si="93"/>
        <v>0</v>
      </c>
      <c r="W82" s="26">
        <f>VLOOKUP(AF82,角色间职业划分!L:M,2,FALSE)</f>
        <v>2</v>
      </c>
      <c r="X82" s="26">
        <f t="shared" si="94"/>
        <v>16</v>
      </c>
      <c r="Y82" s="26">
        <v>0</v>
      </c>
      <c r="Z82" s="26">
        <v>0</v>
      </c>
      <c r="AA82" s="26">
        <v>0</v>
      </c>
      <c r="AB82" s="26">
        <f t="shared" si="95"/>
        <v>5</v>
      </c>
      <c r="AC82" s="1">
        <f t="shared" si="76"/>
        <v>450</v>
      </c>
      <c r="AD82" s="51"/>
      <c r="AE82" s="1"/>
      <c r="AF82">
        <f t="shared" si="96"/>
        <v>2</v>
      </c>
      <c r="AG82" s="26" t="str">
        <f>VLOOKUP(AF82,角色间职业划分!P:R,3,FALSE)</f>
        <v>刺客</v>
      </c>
      <c r="AH82" s="26">
        <f t="shared" si="97"/>
        <v>16</v>
      </c>
      <c r="AO82" s="45"/>
      <c r="AT82">
        <f>_xlfn.IFNA(VLOOKUP(AQ82,角色属性总表!Y:AE,6,FALSE),0)</f>
        <v>0</v>
      </c>
    </row>
    <row r="83" spans="1:46" x14ac:dyDescent="0.15">
      <c r="A83" s="26">
        <v>79</v>
      </c>
      <c r="B83" s="26">
        <f t="shared" si="77"/>
        <v>0</v>
      </c>
      <c r="C83" s="26">
        <f>ROUND(IF($AG83="战士",VLOOKUP($AH83,$DV:$ER,DX$1,FALSE),IF($AG83="幻术师",VLOOKUP($AH83,$EU:$FQ,EW$1,FALSE),IF($AG83="刺客",VLOOKUP($AH83,$FU:$GQ,FW$1,FALSE),"无该职业")))/VLOOKUP(AF83,角色间职业划分!P:AP,20,FALSE),0)</f>
        <v>14</v>
      </c>
      <c r="D83" s="26">
        <f t="shared" si="78"/>
        <v>0</v>
      </c>
      <c r="E83" s="26">
        <f>ROUND(IF($AG83="战士",VLOOKUP($AH83,$DV:$ER,DZ$1,FALSE),IF($AG83="幻术师",VLOOKUP($AH83,$EU:$FQ,EY$1,FALSE),IF($AG83="刺客",VLOOKUP($AH83,$FU:$GQ,FY$1,FALSE),"无该职业")))*VLOOKUP($AF83,角色间职业划分!$P:$AP,26,FALSE)*VLOOKUP($AF83,角色间职业划分!$P:$AP,13,FALSE)/角色间职业划分!$AB$9,0)</f>
        <v>207</v>
      </c>
      <c r="F83" s="26">
        <f>ROUND(IF($AG83="战士",VLOOKUP($AH83,$DV:$ER,EA$1,FALSE),IF($AG83="幻术师",VLOOKUP($AH83,$EU:$FQ,EZ$1,FALSE),IF($AG83="刺客",VLOOKUP($AH83,$FU:$GQ,FZ$1,FALSE),"无该职业")))*VLOOKUP($AF83,角色间职业划分!$P:$AP,8,FALSE)/角色间职业划分!$W$9,0)</f>
        <v>2184</v>
      </c>
      <c r="G83" s="26">
        <f>ROUND(IF($AG83="战士",VLOOKUP($AH83,$DV:$ER,EB$1,FALSE),IF($AG83="幻术师",VLOOKUP($AH83,$EU:$FQ,FA$1,FALSE),IF($AG83="刺客",VLOOKUP($AH83,$FU:$GQ,GA$1,FALSE),"无该职业")))*VLOOKUP($AF83,角色间职业划分!$P:$AP,13,FALSE)/角色间职业划分!$AB$9,0)</f>
        <v>1347</v>
      </c>
      <c r="H83" s="26">
        <f t="shared" si="79"/>
        <v>0</v>
      </c>
      <c r="I83" s="26">
        <f t="shared" si="80"/>
        <v>0</v>
      </c>
      <c r="J83" s="26">
        <f t="shared" si="81"/>
        <v>0</v>
      </c>
      <c r="K83" s="26">
        <f t="shared" si="82"/>
        <v>0</v>
      </c>
      <c r="L83" s="26">
        <f t="shared" si="83"/>
        <v>0</v>
      </c>
      <c r="M83" s="26">
        <f t="shared" si="84"/>
        <v>0</v>
      </c>
      <c r="N83" s="26">
        <f t="shared" si="85"/>
        <v>2.5</v>
      </c>
      <c r="O83" s="26">
        <f t="shared" si="86"/>
        <v>2.5</v>
      </c>
      <c r="P83" s="26">
        <f t="shared" si="87"/>
        <v>0</v>
      </c>
      <c r="Q83" s="26">
        <f t="shared" si="88"/>
        <v>2.5</v>
      </c>
      <c r="R83" s="26">
        <f t="shared" si="89"/>
        <v>2.5</v>
      </c>
      <c r="S83" s="26">
        <f t="shared" si="90"/>
        <v>2.5</v>
      </c>
      <c r="T83" s="26">
        <f t="shared" si="91"/>
        <v>0</v>
      </c>
      <c r="U83" s="26">
        <f t="shared" si="92"/>
        <v>0</v>
      </c>
      <c r="V83" s="26">
        <f t="shared" si="93"/>
        <v>0</v>
      </c>
      <c r="W83" s="26">
        <f>VLOOKUP(AF83,角色间职业划分!L:M,2,FALSE)</f>
        <v>2</v>
      </c>
      <c r="X83" s="26">
        <f t="shared" si="94"/>
        <v>17</v>
      </c>
      <c r="Y83" s="26">
        <v>0</v>
      </c>
      <c r="Z83" s="26">
        <v>0</v>
      </c>
      <c r="AA83" s="26">
        <v>0</v>
      </c>
      <c r="AB83" s="26">
        <f t="shared" si="95"/>
        <v>5</v>
      </c>
      <c r="AC83" s="1">
        <f t="shared" si="76"/>
        <v>480</v>
      </c>
      <c r="AD83" s="51"/>
      <c r="AE83" s="1"/>
      <c r="AF83">
        <f t="shared" si="96"/>
        <v>2</v>
      </c>
      <c r="AG83" s="26" t="str">
        <f>VLOOKUP(AF83,角色间职业划分!P:R,3,FALSE)</f>
        <v>刺客</v>
      </c>
      <c r="AH83" s="26">
        <f t="shared" si="97"/>
        <v>17</v>
      </c>
      <c r="AO83" s="45"/>
      <c r="AT83">
        <f>_xlfn.IFNA(VLOOKUP(AQ83,角色属性总表!Y:AE,6,FALSE),0)</f>
        <v>0</v>
      </c>
    </row>
    <row r="84" spans="1:46" x14ac:dyDescent="0.15">
      <c r="A84" s="26">
        <v>80</v>
      </c>
      <c r="B84" s="26">
        <f t="shared" si="77"/>
        <v>0</v>
      </c>
      <c r="C84" s="26">
        <f>ROUND(IF($AG84="战士",VLOOKUP($AH84,$DV:$ER,DX$1,FALSE),IF($AG84="幻术师",VLOOKUP($AH84,$EU:$FQ,EW$1,FALSE),IF($AG84="刺客",VLOOKUP($AH84,$FU:$GQ,FW$1,FALSE),"无该职业")))/VLOOKUP(AF84,角色间职业划分!P:AP,20,FALSE),0)</f>
        <v>20</v>
      </c>
      <c r="D84" s="26">
        <f t="shared" si="78"/>
        <v>0</v>
      </c>
      <c r="E84" s="26">
        <f>ROUND(IF($AG84="战士",VLOOKUP($AH84,$DV:$ER,DZ$1,FALSE),IF($AG84="幻术师",VLOOKUP($AH84,$EU:$FQ,EY$1,FALSE),IF($AG84="刺客",VLOOKUP($AH84,$FU:$GQ,FY$1,FALSE),"无该职业")))*VLOOKUP($AF84,角色间职业划分!$P:$AP,26,FALSE)*VLOOKUP($AF84,角色间职业划分!$P:$AP,13,FALSE)/角色间职业划分!$AB$9,0)</f>
        <v>207</v>
      </c>
      <c r="F84" s="26">
        <f>ROUND(IF($AG84="战士",VLOOKUP($AH84,$DV:$ER,EA$1,FALSE),IF($AG84="幻术师",VLOOKUP($AH84,$EU:$FQ,EZ$1,FALSE),IF($AG84="刺客",VLOOKUP($AH84,$FU:$GQ,FZ$1,FALSE),"无该职业")))*VLOOKUP($AF84,角色间职业划分!$P:$AP,8,FALSE)/角色间职业划分!$W$9,0)</f>
        <v>2184</v>
      </c>
      <c r="G84" s="26">
        <f>ROUND(IF($AG84="战士",VLOOKUP($AH84,$DV:$ER,EB$1,FALSE),IF($AG84="幻术师",VLOOKUP($AH84,$EU:$FQ,FA$1,FALSE),IF($AG84="刺客",VLOOKUP($AH84,$FU:$GQ,GA$1,FALSE),"无该职业")))*VLOOKUP($AF84,角色间职业划分!$P:$AP,13,FALSE)/角色间职业划分!$AB$9,0)</f>
        <v>1347</v>
      </c>
      <c r="H84" s="26">
        <f t="shared" si="79"/>
        <v>0</v>
      </c>
      <c r="I84" s="26">
        <f t="shared" si="80"/>
        <v>0</v>
      </c>
      <c r="J84" s="26">
        <f t="shared" si="81"/>
        <v>0</v>
      </c>
      <c r="K84" s="26">
        <f t="shared" si="82"/>
        <v>0</v>
      </c>
      <c r="L84" s="26">
        <f t="shared" si="83"/>
        <v>0</v>
      </c>
      <c r="M84" s="26">
        <f t="shared" si="84"/>
        <v>0</v>
      </c>
      <c r="N84" s="26">
        <f t="shared" si="85"/>
        <v>2.5</v>
      </c>
      <c r="O84" s="26">
        <f t="shared" si="86"/>
        <v>2.5</v>
      </c>
      <c r="P84" s="26">
        <f t="shared" si="87"/>
        <v>0</v>
      </c>
      <c r="Q84" s="26">
        <f t="shared" si="88"/>
        <v>2.5</v>
      </c>
      <c r="R84" s="26">
        <f t="shared" si="89"/>
        <v>2.5</v>
      </c>
      <c r="S84" s="26">
        <f t="shared" si="90"/>
        <v>2.5</v>
      </c>
      <c r="T84" s="26">
        <f t="shared" si="91"/>
        <v>0</v>
      </c>
      <c r="U84" s="26">
        <f t="shared" si="92"/>
        <v>0</v>
      </c>
      <c r="V84" s="26">
        <f t="shared" si="93"/>
        <v>0</v>
      </c>
      <c r="W84" s="26">
        <f>VLOOKUP(AF84,角色间职业划分!L:M,2,FALSE)</f>
        <v>2</v>
      </c>
      <c r="X84" s="26">
        <f t="shared" si="94"/>
        <v>18</v>
      </c>
      <c r="Y84" s="26">
        <v>0</v>
      </c>
      <c r="Z84" s="26">
        <v>0</v>
      </c>
      <c r="AA84" s="26">
        <v>0</v>
      </c>
      <c r="AB84" s="26">
        <f t="shared" si="95"/>
        <v>5</v>
      </c>
      <c r="AC84" s="1">
        <f t="shared" si="76"/>
        <v>510</v>
      </c>
      <c r="AD84" s="51"/>
      <c r="AE84" s="1"/>
      <c r="AF84">
        <f t="shared" si="96"/>
        <v>2</v>
      </c>
      <c r="AG84" s="26" t="str">
        <f>VLOOKUP(AF84,角色间职业划分!P:R,3,FALSE)</f>
        <v>刺客</v>
      </c>
      <c r="AH84" s="26">
        <f t="shared" si="97"/>
        <v>18</v>
      </c>
      <c r="AO84" s="45"/>
      <c r="AT84">
        <f>_xlfn.IFNA(VLOOKUP(AQ84,角色属性总表!Y:AE,6,FALSE),0)</f>
        <v>0</v>
      </c>
    </row>
    <row r="85" spans="1:46" x14ac:dyDescent="0.15">
      <c r="A85" s="26">
        <v>81</v>
      </c>
      <c r="B85" s="26">
        <f t="shared" si="77"/>
        <v>0</v>
      </c>
      <c r="C85" s="26">
        <f>ROUND(IF($AG85="战士",VLOOKUP($AH85,$DV:$ER,DX$1,FALSE),IF($AG85="幻术师",VLOOKUP($AH85,$EU:$FQ,EW$1,FALSE),IF($AG85="刺客",VLOOKUP($AH85,$FU:$GQ,FW$1,FALSE),"无该职业")))/VLOOKUP(AF85,角色间职业划分!P:AP,20,FALSE),0)</f>
        <v>20</v>
      </c>
      <c r="D85" s="26">
        <f t="shared" si="78"/>
        <v>0</v>
      </c>
      <c r="E85" s="26">
        <f>ROUND(IF($AG85="战士",VLOOKUP($AH85,$DV:$ER,DZ$1,FALSE),IF($AG85="幻术师",VLOOKUP($AH85,$EU:$FQ,EY$1,FALSE),IF($AG85="刺客",VLOOKUP($AH85,$FU:$GQ,FY$1,FALSE),"无该职业")))*VLOOKUP($AF85,角色间职业划分!$P:$AP,26,FALSE)*VLOOKUP($AF85,角色间职业划分!$P:$AP,13,FALSE)/角色间职业划分!$AB$9,0)</f>
        <v>207</v>
      </c>
      <c r="F85" s="26">
        <f>ROUND(IF($AG85="战士",VLOOKUP($AH85,$DV:$ER,EA$1,FALSE),IF($AG85="幻术师",VLOOKUP($AH85,$EU:$FQ,EZ$1,FALSE),IF($AG85="刺客",VLOOKUP($AH85,$FU:$GQ,FZ$1,FALSE),"无该职业")))*VLOOKUP($AF85,角色间职业划分!$P:$AP,8,FALSE)/角色间职业划分!$W$9,0)</f>
        <v>2808</v>
      </c>
      <c r="G85" s="26">
        <f>ROUND(IF($AG85="战士",VLOOKUP($AH85,$DV:$ER,EB$1,FALSE),IF($AG85="幻术师",VLOOKUP($AH85,$EU:$FQ,FA$1,FALSE),IF($AG85="刺客",VLOOKUP($AH85,$FU:$GQ,GA$1,FALSE),"无该职业")))*VLOOKUP($AF85,角色间职业划分!$P:$AP,13,FALSE)/角色间职业划分!$AB$9,0)</f>
        <v>1347</v>
      </c>
      <c r="H85" s="26">
        <f t="shared" si="79"/>
        <v>0</v>
      </c>
      <c r="I85" s="26">
        <f t="shared" si="80"/>
        <v>0</v>
      </c>
      <c r="J85" s="26">
        <f t="shared" si="81"/>
        <v>0</v>
      </c>
      <c r="K85" s="26">
        <f t="shared" si="82"/>
        <v>0</v>
      </c>
      <c r="L85" s="26">
        <f t="shared" si="83"/>
        <v>0</v>
      </c>
      <c r="M85" s="26">
        <f t="shared" si="84"/>
        <v>0</v>
      </c>
      <c r="N85" s="26">
        <f t="shared" si="85"/>
        <v>2.5</v>
      </c>
      <c r="O85" s="26">
        <f t="shared" si="86"/>
        <v>2.5</v>
      </c>
      <c r="P85" s="26">
        <f t="shared" si="87"/>
        <v>0</v>
      </c>
      <c r="Q85" s="26">
        <f t="shared" si="88"/>
        <v>2.5</v>
      </c>
      <c r="R85" s="26">
        <f t="shared" si="89"/>
        <v>2.5</v>
      </c>
      <c r="S85" s="26">
        <f t="shared" si="90"/>
        <v>2.5</v>
      </c>
      <c r="T85" s="26">
        <f t="shared" si="91"/>
        <v>0</v>
      </c>
      <c r="U85" s="26">
        <f t="shared" si="92"/>
        <v>0</v>
      </c>
      <c r="V85" s="26">
        <f t="shared" si="93"/>
        <v>0</v>
      </c>
      <c r="W85" s="26">
        <f>VLOOKUP(AF85,角色间职业划分!L:M,2,FALSE)</f>
        <v>2</v>
      </c>
      <c r="X85" s="26">
        <f t="shared" si="94"/>
        <v>19</v>
      </c>
      <c r="Y85" s="26">
        <v>0</v>
      </c>
      <c r="Z85" s="26">
        <v>0</v>
      </c>
      <c r="AA85" s="26">
        <v>0</v>
      </c>
      <c r="AB85" s="26">
        <f t="shared" si="95"/>
        <v>5</v>
      </c>
      <c r="AC85" s="1">
        <f t="shared" si="76"/>
        <v>540</v>
      </c>
      <c r="AD85" s="51"/>
      <c r="AE85" s="1"/>
      <c r="AF85">
        <f t="shared" si="96"/>
        <v>2</v>
      </c>
      <c r="AG85" s="26" t="str">
        <f>VLOOKUP(AF85,角色间职业划分!P:R,3,FALSE)</f>
        <v>刺客</v>
      </c>
      <c r="AH85" s="26">
        <f t="shared" si="97"/>
        <v>19</v>
      </c>
      <c r="AO85" s="45"/>
      <c r="AT85">
        <f>_xlfn.IFNA(VLOOKUP(AQ85,角色属性总表!Y:AE,6,FALSE),0)</f>
        <v>0</v>
      </c>
    </row>
    <row r="86" spans="1:46" x14ac:dyDescent="0.15">
      <c r="A86" s="26">
        <v>82</v>
      </c>
      <c r="B86" s="26">
        <f t="shared" si="77"/>
        <v>0</v>
      </c>
      <c r="C86" s="26">
        <f>ROUND(IF($AG86="战士",VLOOKUP($AH86,$DV:$ER,DX$1,FALSE),IF($AG86="幻术师",VLOOKUP($AH86,$EU:$FQ,EW$1,FALSE),IF($AG86="刺客",VLOOKUP($AH86,$FU:$GQ,FW$1,FALSE),"无该职业")))/VLOOKUP(AF86,角色间职业划分!P:AP,20,FALSE),0)</f>
        <v>20</v>
      </c>
      <c r="D86" s="26">
        <f t="shared" si="78"/>
        <v>0</v>
      </c>
      <c r="E86" s="26">
        <f>ROUND(IF($AG86="战士",VLOOKUP($AH86,$DV:$ER,DZ$1,FALSE),IF($AG86="幻术师",VLOOKUP($AH86,$EU:$FQ,EY$1,FALSE),IF($AG86="刺客",VLOOKUP($AH86,$FU:$GQ,FY$1,FALSE),"无该职业")))*VLOOKUP($AF86,角色间职业划分!$P:$AP,26,FALSE)*VLOOKUP($AF86,角色间职业划分!$P:$AP,13,FALSE)/角色间职业划分!$AB$9,0)</f>
        <v>630</v>
      </c>
      <c r="F86" s="26">
        <f>ROUND(IF($AG86="战士",VLOOKUP($AH86,$DV:$ER,EA$1,FALSE),IF($AG86="幻术师",VLOOKUP($AH86,$EU:$FQ,EZ$1,FALSE),IF($AG86="刺客",VLOOKUP($AH86,$FU:$GQ,FZ$1,FALSE),"无该职业")))*VLOOKUP($AF86,角色间职业划分!$P:$AP,8,FALSE)/角色间职业划分!$W$9,0)</f>
        <v>2808</v>
      </c>
      <c r="G86" s="26">
        <f>ROUND(IF($AG86="战士",VLOOKUP($AH86,$DV:$ER,EB$1,FALSE),IF($AG86="幻术师",VLOOKUP($AH86,$EU:$FQ,FA$1,FALSE),IF($AG86="刺客",VLOOKUP($AH86,$FU:$GQ,GA$1,FALSE),"无该职业")))*VLOOKUP($AF86,角色间职业划分!$P:$AP,13,FALSE)/角色间职业划分!$AB$9,0)</f>
        <v>1347</v>
      </c>
      <c r="H86" s="26">
        <f t="shared" si="79"/>
        <v>0</v>
      </c>
      <c r="I86" s="26">
        <f t="shared" si="80"/>
        <v>0</v>
      </c>
      <c r="J86" s="26">
        <f t="shared" si="81"/>
        <v>0</v>
      </c>
      <c r="K86" s="26">
        <f t="shared" si="82"/>
        <v>0</v>
      </c>
      <c r="L86" s="26">
        <f t="shared" si="83"/>
        <v>0</v>
      </c>
      <c r="M86" s="26">
        <f t="shared" si="84"/>
        <v>0</v>
      </c>
      <c r="N86" s="26">
        <f t="shared" si="85"/>
        <v>2.5</v>
      </c>
      <c r="O86" s="26">
        <f t="shared" si="86"/>
        <v>2.5</v>
      </c>
      <c r="P86" s="26">
        <f t="shared" si="87"/>
        <v>0</v>
      </c>
      <c r="Q86" s="26">
        <f t="shared" si="88"/>
        <v>2.5</v>
      </c>
      <c r="R86" s="26">
        <f t="shared" si="89"/>
        <v>2.5</v>
      </c>
      <c r="S86" s="26">
        <f t="shared" si="90"/>
        <v>2.5</v>
      </c>
      <c r="T86" s="26">
        <f t="shared" si="91"/>
        <v>0</v>
      </c>
      <c r="U86" s="26">
        <f t="shared" si="92"/>
        <v>0</v>
      </c>
      <c r="V86" s="26">
        <f t="shared" si="93"/>
        <v>0</v>
      </c>
      <c r="W86" s="26">
        <f>VLOOKUP(AF86,角色间职业划分!L:M,2,FALSE)</f>
        <v>2</v>
      </c>
      <c r="X86" s="26">
        <f t="shared" si="94"/>
        <v>20</v>
      </c>
      <c r="Y86" s="26">
        <v>0</v>
      </c>
      <c r="Z86" s="26">
        <v>0</v>
      </c>
      <c r="AA86" s="26">
        <v>0</v>
      </c>
      <c r="AB86" s="26">
        <f t="shared" si="95"/>
        <v>7.5</v>
      </c>
      <c r="AC86" s="1">
        <f t="shared" si="76"/>
        <v>561</v>
      </c>
      <c r="AD86" s="51"/>
      <c r="AE86" s="1"/>
      <c r="AF86">
        <f t="shared" si="96"/>
        <v>2</v>
      </c>
      <c r="AG86" s="26" t="str">
        <f>VLOOKUP(AF86,角色间职业划分!P:R,3,FALSE)</f>
        <v>刺客</v>
      </c>
      <c r="AH86" s="26">
        <f t="shared" si="97"/>
        <v>20</v>
      </c>
      <c r="AO86" s="45"/>
      <c r="AT86">
        <f>_xlfn.IFNA(VLOOKUP(AQ86,角色属性总表!Y:AE,6,FALSE),0)</f>
        <v>0</v>
      </c>
    </row>
    <row r="87" spans="1:46" x14ac:dyDescent="0.15">
      <c r="A87" s="26">
        <v>83</v>
      </c>
      <c r="B87" s="26">
        <f t="shared" si="77"/>
        <v>0</v>
      </c>
      <c r="C87" s="26">
        <f>ROUND(IF($AG87="战士",VLOOKUP($AH87,$DV:$ER,DX$1,FALSE),IF($AG87="幻术师",VLOOKUP($AH87,$EU:$FQ,EW$1,FALSE),IF($AG87="刺客",VLOOKUP($AH87,$FU:$GQ,FW$1,FALSE),"无该职业")))/VLOOKUP(AF87,角色间职业划分!P:AP,20,FALSE),0)</f>
        <v>20</v>
      </c>
      <c r="D87" s="26">
        <f t="shared" si="78"/>
        <v>0</v>
      </c>
      <c r="E87" s="26">
        <f>ROUND(IF($AG87="战士",VLOOKUP($AH87,$DV:$ER,DZ$1,FALSE),IF($AG87="幻术师",VLOOKUP($AH87,$EU:$FQ,EY$1,FALSE),IF($AG87="刺客",VLOOKUP($AH87,$FU:$GQ,FY$1,FALSE),"无该职业")))*VLOOKUP($AF87,角色间职业划分!$P:$AP,26,FALSE)*VLOOKUP($AF87,角色间职业划分!$P:$AP,13,FALSE)/角色间职业划分!$AB$9,0)</f>
        <v>630</v>
      </c>
      <c r="F87" s="26">
        <f>ROUND(IF($AG87="战士",VLOOKUP($AH87,$DV:$ER,EA$1,FALSE),IF($AG87="幻术师",VLOOKUP($AH87,$EU:$FQ,EZ$1,FALSE),IF($AG87="刺客",VLOOKUP($AH87,$FU:$GQ,FZ$1,FALSE),"无该职业")))*VLOOKUP($AF87,角色间职业划分!$P:$AP,8,FALSE)/角色间职业划分!$W$9,0)</f>
        <v>2808</v>
      </c>
      <c r="G87" s="26">
        <f>ROUND(IF($AG87="战士",VLOOKUP($AH87,$DV:$ER,EB$1,FALSE),IF($AG87="幻术师",VLOOKUP($AH87,$EU:$FQ,FA$1,FALSE),IF($AG87="刺客",VLOOKUP($AH87,$FU:$GQ,GA$1,FALSE),"无该职业")))*VLOOKUP($AF87,角色间职业划分!$P:$AP,13,FALSE)/角色间职业划分!$AB$9,0)</f>
        <v>1634</v>
      </c>
      <c r="H87" s="26">
        <f t="shared" si="79"/>
        <v>0</v>
      </c>
      <c r="I87" s="26">
        <f t="shared" si="80"/>
        <v>0</v>
      </c>
      <c r="J87" s="26">
        <f t="shared" si="81"/>
        <v>0</v>
      </c>
      <c r="K87" s="26">
        <f t="shared" si="82"/>
        <v>0</v>
      </c>
      <c r="L87" s="26">
        <f t="shared" si="83"/>
        <v>0</v>
      </c>
      <c r="M87" s="26">
        <f t="shared" si="84"/>
        <v>0</v>
      </c>
      <c r="N87" s="26">
        <f t="shared" si="85"/>
        <v>2.5</v>
      </c>
      <c r="O87" s="26">
        <f t="shared" si="86"/>
        <v>2.5</v>
      </c>
      <c r="P87" s="26">
        <f t="shared" si="87"/>
        <v>0</v>
      </c>
      <c r="Q87" s="26">
        <f t="shared" si="88"/>
        <v>2.5</v>
      </c>
      <c r="R87" s="26">
        <f t="shared" si="89"/>
        <v>2.5</v>
      </c>
      <c r="S87" s="26">
        <f t="shared" si="90"/>
        <v>2.5</v>
      </c>
      <c r="T87" s="26">
        <f t="shared" si="91"/>
        <v>0</v>
      </c>
      <c r="U87" s="26">
        <f t="shared" si="92"/>
        <v>0</v>
      </c>
      <c r="V87" s="26">
        <f t="shared" si="93"/>
        <v>0</v>
      </c>
      <c r="W87" s="26">
        <f>VLOOKUP(AF87,角色间职业划分!L:M,2,FALSE)</f>
        <v>2</v>
      </c>
      <c r="X87" s="26">
        <f t="shared" si="94"/>
        <v>21</v>
      </c>
      <c r="Y87" s="26">
        <v>0</v>
      </c>
      <c r="Z87" s="26">
        <v>0</v>
      </c>
      <c r="AA87" s="26">
        <v>0</v>
      </c>
      <c r="AB87" s="26">
        <f t="shared" si="95"/>
        <v>7.5</v>
      </c>
      <c r="AC87" s="1">
        <f t="shared" si="76"/>
        <v>582</v>
      </c>
      <c r="AD87" s="51"/>
      <c r="AE87" s="1"/>
      <c r="AF87">
        <f t="shared" si="96"/>
        <v>2</v>
      </c>
      <c r="AG87" s="26" t="str">
        <f>VLOOKUP(AF87,角色间职业划分!P:R,3,FALSE)</f>
        <v>刺客</v>
      </c>
      <c r="AH87" s="26">
        <f t="shared" si="97"/>
        <v>21</v>
      </c>
      <c r="AO87" s="45"/>
      <c r="AT87">
        <f>_xlfn.IFNA(VLOOKUP(AQ87,角色属性总表!Y:AE,6,FALSE),0)</f>
        <v>0</v>
      </c>
    </row>
    <row r="88" spans="1:46" x14ac:dyDescent="0.15">
      <c r="A88" s="26">
        <v>84</v>
      </c>
      <c r="B88" s="26">
        <f t="shared" si="77"/>
        <v>0</v>
      </c>
      <c r="C88" s="26">
        <f>ROUND(IF($AG88="战士",VLOOKUP($AH88,$DV:$ER,DX$1,FALSE),IF($AG88="幻术师",VLOOKUP($AH88,$EU:$FQ,EW$1,FALSE),IF($AG88="刺客",VLOOKUP($AH88,$FU:$GQ,FW$1,FALSE),"无该职业")))/VLOOKUP(AF88,角色间职业划分!P:AP,20,FALSE),0)</f>
        <v>20</v>
      </c>
      <c r="D88" s="26">
        <f t="shared" si="78"/>
        <v>0</v>
      </c>
      <c r="E88" s="26">
        <f>ROUND(IF($AG88="战士",VLOOKUP($AH88,$DV:$ER,DZ$1,FALSE),IF($AG88="幻术师",VLOOKUP($AH88,$EU:$FQ,EY$1,FALSE),IF($AG88="刺客",VLOOKUP($AH88,$FU:$GQ,FY$1,FALSE),"无该职业")))*VLOOKUP($AF88,角色间职业划分!$P:$AP,26,FALSE)*VLOOKUP($AF88,角色间职业划分!$P:$AP,13,FALSE)/角色间职业划分!$AB$9,0)</f>
        <v>630</v>
      </c>
      <c r="F88" s="26">
        <f>ROUND(IF($AG88="战士",VLOOKUP($AH88,$DV:$ER,EA$1,FALSE),IF($AG88="幻术师",VLOOKUP($AH88,$EU:$FQ,EZ$1,FALSE),IF($AG88="刺客",VLOOKUP($AH88,$FU:$GQ,FZ$1,FALSE),"无该职业")))*VLOOKUP($AF88,角色间职业划分!$P:$AP,8,FALSE)/角色间职业划分!$W$9,0)</f>
        <v>2808</v>
      </c>
      <c r="G88" s="26">
        <f>ROUND(IF($AG88="战士",VLOOKUP($AH88,$DV:$ER,EB$1,FALSE),IF($AG88="幻术师",VLOOKUP($AH88,$EU:$FQ,FA$1,FALSE),IF($AG88="刺客",VLOOKUP($AH88,$FU:$GQ,GA$1,FALSE),"无该职业")))*VLOOKUP($AF88,角色间职业划分!$P:$AP,13,FALSE)/角色间职业划分!$AB$9,0)</f>
        <v>1634</v>
      </c>
      <c r="H88" s="26">
        <f t="shared" si="79"/>
        <v>0</v>
      </c>
      <c r="I88" s="26">
        <f t="shared" si="80"/>
        <v>0</v>
      </c>
      <c r="J88" s="26">
        <f t="shared" si="81"/>
        <v>0</v>
      </c>
      <c r="K88" s="26">
        <f t="shared" si="82"/>
        <v>0</v>
      </c>
      <c r="L88" s="26">
        <f t="shared" si="83"/>
        <v>0</v>
      </c>
      <c r="M88" s="26">
        <f t="shared" si="84"/>
        <v>0</v>
      </c>
      <c r="N88" s="26">
        <f t="shared" si="85"/>
        <v>2.5</v>
      </c>
      <c r="O88" s="26">
        <f t="shared" si="86"/>
        <v>2.5</v>
      </c>
      <c r="P88" s="26">
        <f t="shared" si="87"/>
        <v>0</v>
      </c>
      <c r="Q88" s="26">
        <f t="shared" si="88"/>
        <v>2.5</v>
      </c>
      <c r="R88" s="26">
        <f t="shared" si="89"/>
        <v>5</v>
      </c>
      <c r="S88" s="26">
        <f t="shared" si="90"/>
        <v>2.5</v>
      </c>
      <c r="T88" s="26">
        <f t="shared" si="91"/>
        <v>0</v>
      </c>
      <c r="U88" s="26">
        <f t="shared" si="92"/>
        <v>0</v>
      </c>
      <c r="V88" s="26">
        <f t="shared" si="93"/>
        <v>0</v>
      </c>
      <c r="W88" s="26">
        <f>VLOOKUP(AF88,角色间职业划分!L:M,2,FALSE)</f>
        <v>2</v>
      </c>
      <c r="X88" s="26">
        <f t="shared" si="94"/>
        <v>22</v>
      </c>
      <c r="Y88" s="26">
        <v>0</v>
      </c>
      <c r="Z88" s="26">
        <v>0</v>
      </c>
      <c r="AA88" s="26">
        <v>0</v>
      </c>
      <c r="AB88" s="26">
        <f t="shared" si="95"/>
        <v>7.5</v>
      </c>
      <c r="AC88" s="1">
        <f t="shared" si="76"/>
        <v>603</v>
      </c>
      <c r="AD88" s="51"/>
      <c r="AE88" s="1"/>
      <c r="AF88">
        <f t="shared" si="96"/>
        <v>2</v>
      </c>
      <c r="AG88" s="26" t="str">
        <f>VLOOKUP(AF88,角色间职业划分!P:R,3,FALSE)</f>
        <v>刺客</v>
      </c>
      <c r="AH88" s="26">
        <f t="shared" si="97"/>
        <v>22</v>
      </c>
      <c r="AO88" s="45"/>
      <c r="AT88">
        <f>_xlfn.IFNA(VLOOKUP(AQ88,角色属性总表!Y:AE,6,FALSE),0)</f>
        <v>0</v>
      </c>
    </row>
    <row r="89" spans="1:46" x14ac:dyDescent="0.15">
      <c r="A89" s="26">
        <v>85</v>
      </c>
      <c r="B89" s="26">
        <f t="shared" si="77"/>
        <v>0</v>
      </c>
      <c r="C89" s="26">
        <f>ROUND(IF($AG89="战士",VLOOKUP($AH89,$DV:$ER,DX$1,FALSE),IF($AG89="幻术师",VLOOKUP($AH89,$EU:$FQ,EW$1,FALSE),IF($AG89="刺客",VLOOKUP($AH89,$FU:$GQ,FW$1,FALSE),"无该职业")))/VLOOKUP(AF89,角色间职业划分!P:AP,20,FALSE),0)</f>
        <v>20</v>
      </c>
      <c r="D89" s="26">
        <f t="shared" si="78"/>
        <v>0</v>
      </c>
      <c r="E89" s="26">
        <f>ROUND(IF($AG89="战士",VLOOKUP($AH89,$DV:$ER,DZ$1,FALSE),IF($AG89="幻术师",VLOOKUP($AH89,$EU:$FQ,EY$1,FALSE),IF($AG89="刺客",VLOOKUP($AH89,$FU:$GQ,FY$1,FALSE),"无该职业")))*VLOOKUP($AF89,角色间职业划分!$P:$AP,26,FALSE)*VLOOKUP($AF89,角色间职业划分!$P:$AP,13,FALSE)/角色间职业划分!$AB$9,0)</f>
        <v>630</v>
      </c>
      <c r="F89" s="26">
        <f>ROUND(IF($AG89="战士",VLOOKUP($AH89,$DV:$ER,EA$1,FALSE),IF($AG89="幻术师",VLOOKUP($AH89,$EU:$FQ,EZ$1,FALSE),IF($AG89="刺客",VLOOKUP($AH89,$FU:$GQ,FZ$1,FALSE),"无该职业")))*VLOOKUP($AF89,角色间职业划分!$P:$AP,8,FALSE)/角色间职业划分!$W$9,0)</f>
        <v>3245</v>
      </c>
      <c r="G89" s="26">
        <f>ROUND(IF($AG89="战士",VLOOKUP($AH89,$DV:$ER,EB$1,FALSE),IF($AG89="幻术师",VLOOKUP($AH89,$EU:$FQ,FA$1,FALSE),IF($AG89="刺客",VLOOKUP($AH89,$FU:$GQ,GA$1,FALSE),"无该职业")))*VLOOKUP($AF89,角色间职业划分!$P:$AP,13,FALSE)/角色间职业划分!$AB$9,0)</f>
        <v>1634</v>
      </c>
      <c r="H89" s="26">
        <f t="shared" si="79"/>
        <v>0</v>
      </c>
      <c r="I89" s="26">
        <f t="shared" si="80"/>
        <v>0</v>
      </c>
      <c r="J89" s="26">
        <f t="shared" si="81"/>
        <v>0</v>
      </c>
      <c r="K89" s="26">
        <f t="shared" si="82"/>
        <v>0</v>
      </c>
      <c r="L89" s="26">
        <f t="shared" si="83"/>
        <v>0</v>
      </c>
      <c r="M89" s="26">
        <f t="shared" si="84"/>
        <v>0</v>
      </c>
      <c r="N89" s="26">
        <f t="shared" si="85"/>
        <v>2.5</v>
      </c>
      <c r="O89" s="26">
        <f t="shared" si="86"/>
        <v>2.5</v>
      </c>
      <c r="P89" s="26">
        <f t="shared" si="87"/>
        <v>0</v>
      </c>
      <c r="Q89" s="26">
        <f t="shared" si="88"/>
        <v>2.5</v>
      </c>
      <c r="R89" s="26">
        <f t="shared" si="89"/>
        <v>5</v>
      </c>
      <c r="S89" s="26">
        <f t="shared" si="90"/>
        <v>2.5</v>
      </c>
      <c r="T89" s="26">
        <f t="shared" si="91"/>
        <v>0</v>
      </c>
      <c r="U89" s="26">
        <f t="shared" si="92"/>
        <v>0</v>
      </c>
      <c r="V89" s="26">
        <f t="shared" si="93"/>
        <v>0</v>
      </c>
      <c r="W89" s="26">
        <f>VLOOKUP(AF89,角色间职业划分!L:M,2,FALSE)</f>
        <v>2</v>
      </c>
      <c r="X89" s="26">
        <f t="shared" si="94"/>
        <v>23</v>
      </c>
      <c r="Y89" s="26">
        <v>0</v>
      </c>
      <c r="Z89" s="26">
        <v>0</v>
      </c>
      <c r="AA89" s="26">
        <v>0</v>
      </c>
      <c r="AB89" s="26">
        <f t="shared" si="95"/>
        <v>7.5</v>
      </c>
      <c r="AC89" s="1">
        <f t="shared" si="76"/>
        <v>624</v>
      </c>
      <c r="AD89" s="51"/>
      <c r="AE89" s="1"/>
      <c r="AF89">
        <f t="shared" si="96"/>
        <v>2</v>
      </c>
      <c r="AG89" s="26" t="str">
        <f>VLOOKUP(AF89,角色间职业划分!P:R,3,FALSE)</f>
        <v>刺客</v>
      </c>
      <c r="AH89" s="26">
        <f t="shared" si="97"/>
        <v>23</v>
      </c>
      <c r="AO89" s="45"/>
      <c r="AT89">
        <f>_xlfn.IFNA(VLOOKUP(AQ89,角色属性总表!Y:AE,6,FALSE),0)</f>
        <v>0</v>
      </c>
    </row>
    <row r="90" spans="1:46" x14ac:dyDescent="0.15">
      <c r="A90" s="26">
        <v>86</v>
      </c>
      <c r="B90" s="26">
        <f t="shared" si="77"/>
        <v>0</v>
      </c>
      <c r="C90" s="26">
        <f>ROUND(IF($AG90="战士",VLOOKUP($AH90,$DV:$ER,DX$1,FALSE),IF($AG90="幻术师",VLOOKUP($AH90,$EU:$FQ,EW$1,FALSE),IF($AG90="刺客",VLOOKUP($AH90,$FU:$GQ,FW$1,FALSE),"无该职业")))/VLOOKUP(AF90,角色间职业划分!P:AP,20,FALSE),0)</f>
        <v>25</v>
      </c>
      <c r="D90" s="26">
        <f t="shared" si="78"/>
        <v>0</v>
      </c>
      <c r="E90" s="26">
        <f>ROUND(IF($AG90="战士",VLOOKUP($AH90,$DV:$ER,DZ$1,FALSE),IF($AG90="幻术师",VLOOKUP($AH90,$EU:$FQ,EY$1,FALSE),IF($AG90="刺客",VLOOKUP($AH90,$FU:$GQ,FY$1,FALSE),"无该职业")))*VLOOKUP($AF90,角色间职业划分!$P:$AP,26,FALSE)*VLOOKUP($AF90,角色间职业划分!$P:$AP,13,FALSE)/角色间职业划分!$AB$9,0)</f>
        <v>630</v>
      </c>
      <c r="F90" s="26">
        <f>ROUND(IF($AG90="战士",VLOOKUP($AH90,$DV:$ER,EA$1,FALSE),IF($AG90="幻术师",VLOOKUP($AH90,$EU:$FQ,EZ$1,FALSE),IF($AG90="刺客",VLOOKUP($AH90,$FU:$GQ,FZ$1,FALSE),"无该职业")))*VLOOKUP($AF90,角色间职业划分!$P:$AP,8,FALSE)/角色间职业划分!$W$9,0)</f>
        <v>3245</v>
      </c>
      <c r="G90" s="26">
        <f>ROUND(IF($AG90="战士",VLOOKUP($AH90,$DV:$ER,EB$1,FALSE),IF($AG90="幻术师",VLOOKUP($AH90,$EU:$FQ,FA$1,FALSE),IF($AG90="刺客",VLOOKUP($AH90,$FU:$GQ,GA$1,FALSE),"无该职业")))*VLOOKUP($AF90,角色间职业划分!$P:$AP,13,FALSE)/角色间职业划分!$AB$9,0)</f>
        <v>1634</v>
      </c>
      <c r="H90" s="26">
        <f t="shared" si="79"/>
        <v>0</v>
      </c>
      <c r="I90" s="26">
        <f t="shared" si="80"/>
        <v>0</v>
      </c>
      <c r="J90" s="26">
        <f t="shared" si="81"/>
        <v>0</v>
      </c>
      <c r="K90" s="26">
        <f t="shared" si="82"/>
        <v>0</v>
      </c>
      <c r="L90" s="26">
        <f t="shared" si="83"/>
        <v>0</v>
      </c>
      <c r="M90" s="26">
        <f t="shared" si="84"/>
        <v>0</v>
      </c>
      <c r="N90" s="26">
        <f t="shared" si="85"/>
        <v>2.5</v>
      </c>
      <c r="O90" s="26">
        <f t="shared" si="86"/>
        <v>2.5</v>
      </c>
      <c r="P90" s="26">
        <f t="shared" si="87"/>
        <v>0</v>
      </c>
      <c r="Q90" s="26">
        <f t="shared" si="88"/>
        <v>2.5</v>
      </c>
      <c r="R90" s="26">
        <f t="shared" si="89"/>
        <v>5</v>
      </c>
      <c r="S90" s="26">
        <f t="shared" si="90"/>
        <v>2.5</v>
      </c>
      <c r="T90" s="26">
        <f t="shared" si="91"/>
        <v>0</v>
      </c>
      <c r="U90" s="26">
        <f t="shared" si="92"/>
        <v>0</v>
      </c>
      <c r="V90" s="26">
        <f t="shared" si="93"/>
        <v>0</v>
      </c>
      <c r="W90" s="26">
        <f>VLOOKUP(AF90,角色间职业划分!L:M,2,FALSE)</f>
        <v>2</v>
      </c>
      <c r="X90" s="26">
        <f t="shared" si="94"/>
        <v>24</v>
      </c>
      <c r="Y90" s="26">
        <v>0</v>
      </c>
      <c r="Z90" s="26">
        <v>0</v>
      </c>
      <c r="AA90" s="26">
        <v>0</v>
      </c>
      <c r="AB90" s="26">
        <f t="shared" si="95"/>
        <v>7.5</v>
      </c>
      <c r="AC90" s="1">
        <f t="shared" si="76"/>
        <v>645</v>
      </c>
      <c r="AD90" s="51"/>
      <c r="AE90" s="1"/>
      <c r="AF90">
        <f t="shared" si="96"/>
        <v>2</v>
      </c>
      <c r="AG90" s="26" t="str">
        <f>VLOOKUP(AF90,角色间职业划分!P:R,3,FALSE)</f>
        <v>刺客</v>
      </c>
      <c r="AH90" s="26">
        <f t="shared" si="97"/>
        <v>24</v>
      </c>
      <c r="AT90">
        <f>_xlfn.IFNA(VLOOKUP(AQ90,角色属性总表!Y:AE,6,FALSE),0)</f>
        <v>0</v>
      </c>
    </row>
    <row r="91" spans="1:46" x14ac:dyDescent="0.15">
      <c r="A91" s="26">
        <v>87</v>
      </c>
      <c r="B91" s="26">
        <f t="shared" si="77"/>
        <v>0</v>
      </c>
      <c r="C91" s="26">
        <f>ROUND(IF($AG91="战士",VLOOKUP($AH91,$DV:$ER,DX$1,FALSE),IF($AG91="幻术师",VLOOKUP($AH91,$EU:$FQ,EW$1,FALSE),IF($AG91="刺客",VLOOKUP($AH91,$FU:$GQ,FW$1,FALSE),"无该职业")))/VLOOKUP(AF91,角色间职业划分!P:AP,20,FALSE),0)</f>
        <v>25</v>
      </c>
      <c r="D91" s="26">
        <f t="shared" si="78"/>
        <v>0</v>
      </c>
      <c r="E91" s="26">
        <f>ROUND(IF($AG91="战士",VLOOKUP($AH91,$DV:$ER,DZ$1,FALSE),IF($AG91="幻术师",VLOOKUP($AH91,$EU:$FQ,EY$1,FALSE),IF($AG91="刺客",VLOOKUP($AH91,$FU:$GQ,FY$1,FALSE),"无该职业")))*VLOOKUP($AF91,角色间职业划分!$P:$AP,26,FALSE)*VLOOKUP($AF91,角色间职业划分!$P:$AP,13,FALSE)/角色间职业划分!$AB$9,0)</f>
        <v>630</v>
      </c>
      <c r="F91" s="26">
        <f>ROUND(IF($AG91="战士",VLOOKUP($AH91,$DV:$ER,EA$1,FALSE),IF($AG91="幻术师",VLOOKUP($AH91,$EU:$FQ,EZ$1,FALSE),IF($AG91="刺客",VLOOKUP($AH91,$FU:$GQ,FZ$1,FALSE),"无该职业")))*VLOOKUP($AF91,角色间职业划分!$P:$AP,8,FALSE)/角色间职业划分!$W$9,0)</f>
        <v>3245</v>
      </c>
      <c r="G91" s="26">
        <f>ROUND(IF($AG91="战士",VLOOKUP($AH91,$DV:$ER,EB$1,FALSE),IF($AG91="幻术师",VLOOKUP($AH91,$EU:$FQ,FA$1,FALSE),IF($AG91="刺客",VLOOKUP($AH91,$FU:$GQ,GA$1,FALSE),"无该职业")))*VLOOKUP($AF91,角色间职业划分!$P:$AP,13,FALSE)/角色间职业划分!$AB$9,0)</f>
        <v>1869</v>
      </c>
      <c r="H91" s="26">
        <f t="shared" si="79"/>
        <v>0</v>
      </c>
      <c r="I91" s="26">
        <f t="shared" si="80"/>
        <v>0</v>
      </c>
      <c r="J91" s="26">
        <f t="shared" si="81"/>
        <v>0</v>
      </c>
      <c r="K91" s="26">
        <f t="shared" si="82"/>
        <v>0</v>
      </c>
      <c r="L91" s="26">
        <f t="shared" si="83"/>
        <v>0</v>
      </c>
      <c r="M91" s="26">
        <f t="shared" si="84"/>
        <v>0</v>
      </c>
      <c r="N91" s="26">
        <f t="shared" si="85"/>
        <v>2.5</v>
      </c>
      <c r="O91" s="26">
        <f t="shared" si="86"/>
        <v>2.5</v>
      </c>
      <c r="P91" s="26">
        <f t="shared" si="87"/>
        <v>0</v>
      </c>
      <c r="Q91" s="26">
        <f t="shared" si="88"/>
        <v>2.5</v>
      </c>
      <c r="R91" s="26">
        <f t="shared" si="89"/>
        <v>5</v>
      </c>
      <c r="S91" s="26">
        <f t="shared" si="90"/>
        <v>2.5</v>
      </c>
      <c r="T91" s="26">
        <f t="shared" si="91"/>
        <v>0</v>
      </c>
      <c r="U91" s="26">
        <f t="shared" si="92"/>
        <v>0</v>
      </c>
      <c r="V91" s="26">
        <f t="shared" si="93"/>
        <v>0</v>
      </c>
      <c r="W91" s="26">
        <f>VLOOKUP(AF91,角色间职业划分!L:M,2,FALSE)</f>
        <v>2</v>
      </c>
      <c r="X91" s="26">
        <f t="shared" si="94"/>
        <v>25</v>
      </c>
      <c r="Y91" s="26">
        <v>0</v>
      </c>
      <c r="Z91" s="26">
        <v>0</v>
      </c>
      <c r="AA91" s="26">
        <v>0</v>
      </c>
      <c r="AB91" s="26">
        <f t="shared" si="95"/>
        <v>7.5</v>
      </c>
      <c r="AC91" s="1">
        <f t="shared" si="76"/>
        <v>666</v>
      </c>
      <c r="AD91" s="51"/>
      <c r="AE91" s="1"/>
      <c r="AF91">
        <f t="shared" si="96"/>
        <v>2</v>
      </c>
      <c r="AG91" s="26" t="str">
        <f>VLOOKUP(AF91,角色间职业划分!P:R,3,FALSE)</f>
        <v>刺客</v>
      </c>
      <c r="AH91" s="26">
        <f t="shared" si="97"/>
        <v>25</v>
      </c>
      <c r="AT91">
        <f>_xlfn.IFNA(VLOOKUP(AQ91,角色属性总表!Y:AE,6,FALSE),0)</f>
        <v>0</v>
      </c>
    </row>
    <row r="92" spans="1:46" x14ac:dyDescent="0.15">
      <c r="A92" s="26">
        <v>88</v>
      </c>
      <c r="B92" s="26">
        <f t="shared" si="77"/>
        <v>0</v>
      </c>
      <c r="C92" s="26">
        <f>ROUND(IF($AG92="战士",VLOOKUP($AH92,$DV:$ER,DX$1,FALSE),IF($AG92="幻术师",VLOOKUP($AH92,$EU:$FQ,EW$1,FALSE),IF($AG92="刺客",VLOOKUP($AH92,$FU:$GQ,FW$1,FALSE),"无该职业")))/VLOOKUP(AF92,角色间职业划分!P:AP,20,FALSE),0)</f>
        <v>25</v>
      </c>
      <c r="D92" s="26">
        <f t="shared" si="78"/>
        <v>0</v>
      </c>
      <c r="E92" s="26">
        <f>ROUND(IF($AG92="战士",VLOOKUP($AH92,$DV:$ER,DZ$1,FALSE),IF($AG92="幻术师",VLOOKUP($AH92,$EU:$FQ,EY$1,FALSE),IF($AG92="刺客",VLOOKUP($AH92,$FU:$GQ,FY$1,FALSE),"无该职业")))*VLOOKUP($AF92,角色间职业划分!$P:$AP,26,FALSE)*VLOOKUP($AF92,角色间职业划分!$P:$AP,13,FALSE)/角色间职业划分!$AB$9,0)</f>
        <v>630</v>
      </c>
      <c r="F92" s="26">
        <f>ROUND(IF($AG92="战士",VLOOKUP($AH92,$DV:$ER,EA$1,FALSE),IF($AG92="幻术师",VLOOKUP($AH92,$EU:$FQ,EZ$1,FALSE),IF($AG92="刺客",VLOOKUP($AH92,$FU:$GQ,FZ$1,FALSE),"无该职业")))*VLOOKUP($AF92,角色间职业划分!$P:$AP,8,FALSE)/角色间职业划分!$W$9,0)</f>
        <v>3245</v>
      </c>
      <c r="G92" s="26">
        <f>ROUND(IF($AG92="战士",VLOOKUP($AH92,$DV:$ER,EB$1,FALSE),IF($AG92="幻术师",VLOOKUP($AH92,$EU:$FQ,FA$1,FALSE),IF($AG92="刺客",VLOOKUP($AH92,$FU:$GQ,GA$1,FALSE),"无该职业")))*VLOOKUP($AF92,角色间职业划分!$P:$AP,13,FALSE)/角色间职业划分!$AB$9,0)</f>
        <v>1869</v>
      </c>
      <c r="H92" s="26">
        <f t="shared" si="79"/>
        <v>0</v>
      </c>
      <c r="I92" s="26">
        <f t="shared" si="80"/>
        <v>0</v>
      </c>
      <c r="J92" s="26">
        <f t="shared" si="81"/>
        <v>0</v>
      </c>
      <c r="K92" s="26">
        <f t="shared" si="82"/>
        <v>0</v>
      </c>
      <c r="L92" s="26">
        <f t="shared" si="83"/>
        <v>0</v>
      </c>
      <c r="M92" s="26">
        <f t="shared" si="84"/>
        <v>0</v>
      </c>
      <c r="N92" s="26">
        <f t="shared" si="85"/>
        <v>5</v>
      </c>
      <c r="O92" s="26">
        <f t="shared" si="86"/>
        <v>2.5</v>
      </c>
      <c r="P92" s="26">
        <f t="shared" si="87"/>
        <v>0</v>
      </c>
      <c r="Q92" s="26">
        <f t="shared" si="88"/>
        <v>2.5</v>
      </c>
      <c r="R92" s="26">
        <f t="shared" si="89"/>
        <v>5</v>
      </c>
      <c r="S92" s="26">
        <f t="shared" si="90"/>
        <v>2.5</v>
      </c>
      <c r="T92" s="26">
        <f t="shared" si="91"/>
        <v>0</v>
      </c>
      <c r="U92" s="26">
        <f t="shared" si="92"/>
        <v>0</v>
      </c>
      <c r="V92" s="26">
        <f t="shared" si="93"/>
        <v>0</v>
      </c>
      <c r="W92" s="26">
        <f>VLOOKUP(AF92,角色间职业划分!L:M,2,FALSE)</f>
        <v>2</v>
      </c>
      <c r="X92" s="26">
        <f t="shared" si="94"/>
        <v>26</v>
      </c>
      <c r="Y92" s="26">
        <v>0</v>
      </c>
      <c r="Z92" s="26">
        <v>0</v>
      </c>
      <c r="AA92" s="26">
        <v>0</v>
      </c>
      <c r="AB92" s="26">
        <f t="shared" si="95"/>
        <v>7.5</v>
      </c>
      <c r="AC92" s="1">
        <f t="shared" si="76"/>
        <v>687</v>
      </c>
      <c r="AD92" s="51"/>
      <c r="AE92" s="1"/>
      <c r="AF92">
        <f t="shared" si="96"/>
        <v>2</v>
      </c>
      <c r="AG92" s="26" t="str">
        <f>VLOOKUP(AF92,角色间职业划分!P:R,3,FALSE)</f>
        <v>刺客</v>
      </c>
      <c r="AH92" s="26">
        <f t="shared" si="97"/>
        <v>26</v>
      </c>
      <c r="AT92">
        <f>_xlfn.IFNA(VLOOKUP(AQ92,角色属性总表!Y:AE,6,FALSE),0)</f>
        <v>0</v>
      </c>
    </row>
    <row r="93" spans="1:46" x14ac:dyDescent="0.15">
      <c r="A93" s="26">
        <v>89</v>
      </c>
      <c r="B93" s="26">
        <f t="shared" si="77"/>
        <v>0</v>
      </c>
      <c r="C93" s="26">
        <f>ROUND(IF($AG93="战士",VLOOKUP($AH93,$DV:$ER,DX$1,FALSE),IF($AG93="幻术师",VLOOKUP($AH93,$EU:$FQ,EW$1,FALSE),IF($AG93="刺客",VLOOKUP($AH93,$FU:$GQ,FW$1,FALSE),"无该职业")))/VLOOKUP(AF93,角色间职业划分!P:AP,20,FALSE),0)</f>
        <v>25</v>
      </c>
      <c r="D93" s="26">
        <f t="shared" si="78"/>
        <v>0</v>
      </c>
      <c r="E93" s="26">
        <f>ROUND(IF($AG93="战士",VLOOKUP($AH93,$DV:$ER,DZ$1,FALSE),IF($AG93="幻术师",VLOOKUP($AH93,$EU:$FQ,EY$1,FALSE),IF($AG93="刺客",VLOOKUP($AH93,$FU:$GQ,FY$1,FALSE),"无该职业")))*VLOOKUP($AF93,角色间职业划分!$P:$AP,26,FALSE)*VLOOKUP($AF93,角色间职业划分!$P:$AP,13,FALSE)/角色间职业划分!$AB$9,0)</f>
        <v>630</v>
      </c>
      <c r="F93" s="26">
        <f>ROUND(IF($AG93="战士",VLOOKUP($AH93,$DV:$ER,EA$1,FALSE),IF($AG93="幻术师",VLOOKUP($AH93,$EU:$FQ,EZ$1,FALSE),IF($AG93="刺客",VLOOKUP($AH93,$FU:$GQ,FZ$1,FALSE),"无该职业")))*VLOOKUP($AF93,角色间职业划分!$P:$AP,8,FALSE)/角色间职业划分!$W$9,0)</f>
        <v>3682</v>
      </c>
      <c r="G93" s="26">
        <f>ROUND(IF($AG93="战士",VLOOKUP($AH93,$DV:$ER,EB$1,FALSE),IF($AG93="幻术师",VLOOKUP($AH93,$EU:$FQ,FA$1,FALSE),IF($AG93="刺客",VLOOKUP($AH93,$FU:$GQ,GA$1,FALSE),"无该职业")))*VLOOKUP($AF93,角色间职业划分!$P:$AP,13,FALSE)/角色间职业划分!$AB$9,0)</f>
        <v>1869</v>
      </c>
      <c r="H93" s="26">
        <f t="shared" si="79"/>
        <v>0</v>
      </c>
      <c r="I93" s="26">
        <f t="shared" si="80"/>
        <v>0</v>
      </c>
      <c r="J93" s="26">
        <f t="shared" si="81"/>
        <v>0</v>
      </c>
      <c r="K93" s="26">
        <f t="shared" si="82"/>
        <v>0</v>
      </c>
      <c r="L93" s="26">
        <f t="shared" si="83"/>
        <v>0</v>
      </c>
      <c r="M93" s="26">
        <f t="shared" si="84"/>
        <v>0</v>
      </c>
      <c r="N93" s="26">
        <f t="shared" si="85"/>
        <v>5</v>
      </c>
      <c r="O93" s="26">
        <f t="shared" si="86"/>
        <v>2.5</v>
      </c>
      <c r="P93" s="26">
        <f t="shared" si="87"/>
        <v>0</v>
      </c>
      <c r="Q93" s="26">
        <f t="shared" si="88"/>
        <v>2.5</v>
      </c>
      <c r="R93" s="26">
        <f t="shared" si="89"/>
        <v>5</v>
      </c>
      <c r="S93" s="26">
        <f t="shared" si="90"/>
        <v>2.5</v>
      </c>
      <c r="T93" s="26">
        <f t="shared" si="91"/>
        <v>0</v>
      </c>
      <c r="U93" s="26">
        <f t="shared" si="92"/>
        <v>0</v>
      </c>
      <c r="V93" s="26">
        <f t="shared" si="93"/>
        <v>0</v>
      </c>
      <c r="W93" s="26">
        <f>VLOOKUP(AF93,角色间职业划分!L:M,2,FALSE)</f>
        <v>2</v>
      </c>
      <c r="X93" s="26">
        <f t="shared" si="94"/>
        <v>27</v>
      </c>
      <c r="Y93" s="26">
        <v>0</v>
      </c>
      <c r="Z93" s="26">
        <v>0</v>
      </c>
      <c r="AA93" s="26">
        <v>0</v>
      </c>
      <c r="AB93" s="26">
        <f t="shared" si="95"/>
        <v>7.5</v>
      </c>
      <c r="AC93" s="1">
        <f t="shared" si="76"/>
        <v>708</v>
      </c>
      <c r="AD93" s="51"/>
      <c r="AE93" s="1"/>
      <c r="AF93">
        <f t="shared" si="96"/>
        <v>2</v>
      </c>
      <c r="AG93" s="26" t="str">
        <f>VLOOKUP(AF93,角色间职业划分!P:R,3,FALSE)</f>
        <v>刺客</v>
      </c>
      <c r="AH93" s="26">
        <f t="shared" si="97"/>
        <v>27</v>
      </c>
      <c r="AT93">
        <f>_xlfn.IFNA(VLOOKUP(AQ93,角色属性总表!Y:AE,6,FALSE),0)</f>
        <v>0</v>
      </c>
    </row>
    <row r="94" spans="1:46" x14ac:dyDescent="0.15">
      <c r="A94" s="26">
        <v>90</v>
      </c>
      <c r="B94" s="26">
        <f t="shared" si="77"/>
        <v>0</v>
      </c>
      <c r="C94" s="26">
        <f>ROUND(IF($AG94="战士",VLOOKUP($AH94,$DV:$ER,DX$1,FALSE),IF($AG94="幻术师",VLOOKUP($AH94,$EU:$FQ,EW$1,FALSE),IF($AG94="刺客",VLOOKUP($AH94,$FU:$GQ,FW$1,FALSE),"无该职业")))/VLOOKUP(AF94,角色间职业划分!P:AP,20,FALSE),0)</f>
        <v>25</v>
      </c>
      <c r="D94" s="26">
        <f t="shared" si="78"/>
        <v>0</v>
      </c>
      <c r="E94" s="26">
        <f>ROUND(IF($AG94="战士",VLOOKUP($AH94,$DV:$ER,DZ$1,FALSE),IF($AG94="幻术师",VLOOKUP($AH94,$EU:$FQ,EY$1,FALSE),IF($AG94="刺客",VLOOKUP($AH94,$FU:$GQ,FY$1,FALSE),"无该职业")))*VLOOKUP($AF94,角色间职业划分!$P:$AP,26,FALSE)*VLOOKUP($AF94,角色间职业划分!$P:$AP,13,FALSE)/角色间职业划分!$AB$9,0)</f>
        <v>630</v>
      </c>
      <c r="F94" s="26">
        <f>ROUND(IF($AG94="战士",VLOOKUP($AH94,$DV:$ER,EA$1,FALSE),IF($AG94="幻术师",VLOOKUP($AH94,$EU:$FQ,EZ$1,FALSE),IF($AG94="刺客",VLOOKUP($AH94,$FU:$GQ,FZ$1,FALSE),"无该职业")))*VLOOKUP($AF94,角色间职业划分!$P:$AP,8,FALSE)/角色间职业划分!$W$9,0)</f>
        <v>3682</v>
      </c>
      <c r="G94" s="26">
        <f>ROUND(IF($AG94="战士",VLOOKUP($AH94,$DV:$ER,EB$1,FALSE),IF($AG94="幻术师",VLOOKUP($AH94,$EU:$FQ,FA$1,FALSE),IF($AG94="刺客",VLOOKUP($AH94,$FU:$GQ,GA$1,FALSE),"无该职业")))*VLOOKUP($AF94,角色间职业划分!$P:$AP,13,FALSE)/角色间职业划分!$AB$9,0)</f>
        <v>1869</v>
      </c>
      <c r="H94" s="26">
        <f t="shared" si="79"/>
        <v>0</v>
      </c>
      <c r="I94" s="26">
        <f t="shared" si="80"/>
        <v>0</v>
      </c>
      <c r="J94" s="26">
        <f t="shared" si="81"/>
        <v>0</v>
      </c>
      <c r="K94" s="26">
        <f t="shared" si="82"/>
        <v>0</v>
      </c>
      <c r="L94" s="26">
        <f t="shared" si="83"/>
        <v>0</v>
      </c>
      <c r="M94" s="26">
        <f t="shared" si="84"/>
        <v>0</v>
      </c>
      <c r="N94" s="26">
        <f t="shared" si="85"/>
        <v>5</v>
      </c>
      <c r="O94" s="26">
        <f t="shared" si="86"/>
        <v>2.5</v>
      </c>
      <c r="P94" s="26">
        <f t="shared" si="87"/>
        <v>0</v>
      </c>
      <c r="Q94" s="26">
        <f t="shared" si="88"/>
        <v>2.5</v>
      </c>
      <c r="R94" s="26">
        <f t="shared" si="89"/>
        <v>5</v>
      </c>
      <c r="S94" s="26">
        <f t="shared" si="90"/>
        <v>2.5</v>
      </c>
      <c r="T94" s="26">
        <f t="shared" si="91"/>
        <v>2.5</v>
      </c>
      <c r="U94" s="26">
        <f t="shared" si="92"/>
        <v>0</v>
      </c>
      <c r="V94" s="26">
        <f t="shared" si="93"/>
        <v>0</v>
      </c>
      <c r="W94" s="26">
        <f>VLOOKUP(AF94,角色间职业划分!L:M,2,FALSE)</f>
        <v>2</v>
      </c>
      <c r="X94" s="26">
        <f t="shared" si="94"/>
        <v>28</v>
      </c>
      <c r="Y94" s="26">
        <v>0</v>
      </c>
      <c r="Z94" s="26">
        <v>0</v>
      </c>
      <c r="AA94" s="26">
        <v>0</v>
      </c>
      <c r="AB94" s="26">
        <f t="shared" si="95"/>
        <v>7.5</v>
      </c>
      <c r="AC94" s="1">
        <f t="shared" si="76"/>
        <v>729</v>
      </c>
      <c r="AD94" s="51"/>
      <c r="AE94" s="1"/>
      <c r="AF94">
        <f t="shared" si="96"/>
        <v>2</v>
      </c>
      <c r="AG94" s="26" t="str">
        <f>VLOOKUP(AF94,角色间职业划分!P:R,3,FALSE)</f>
        <v>刺客</v>
      </c>
      <c r="AH94" s="26">
        <f t="shared" si="97"/>
        <v>28</v>
      </c>
      <c r="AT94">
        <f>_xlfn.IFNA(VLOOKUP(AQ94,角色属性总表!Y:AE,6,FALSE),0)</f>
        <v>0</v>
      </c>
    </row>
    <row r="95" spans="1:46" x14ac:dyDescent="0.15">
      <c r="A95" s="26">
        <v>91</v>
      </c>
      <c r="B95" s="26">
        <f t="shared" si="77"/>
        <v>0</v>
      </c>
      <c r="C95" s="26">
        <f>ROUND(IF($AG95="战士",VLOOKUP($AH95,$DV:$ER,DX$1,FALSE),IF($AG95="幻术师",VLOOKUP($AH95,$EU:$FQ,EW$1,FALSE),IF($AG95="刺客",VLOOKUP($AH95,$FU:$GQ,FW$1,FALSE),"无该职业")))/VLOOKUP(AF95,角色间职业划分!P:AP,20,FALSE),0)</f>
        <v>25</v>
      </c>
      <c r="D95" s="26">
        <f t="shared" si="78"/>
        <v>0</v>
      </c>
      <c r="E95" s="26">
        <f>ROUND(IF($AG95="战士",VLOOKUP($AH95,$DV:$ER,DZ$1,FALSE),IF($AG95="幻术师",VLOOKUP($AH95,$EU:$FQ,EY$1,FALSE),IF($AG95="刺客",VLOOKUP($AH95,$FU:$GQ,FY$1,FALSE),"无该职业")))*VLOOKUP($AF95,角色间职业划分!$P:$AP,26,FALSE)*VLOOKUP($AF95,角色间职业划分!$P:$AP,13,FALSE)/角色间职业划分!$AB$9,0)</f>
        <v>630</v>
      </c>
      <c r="F95" s="26">
        <f>ROUND(IF($AG95="战士",VLOOKUP($AH95,$DV:$ER,EA$1,FALSE),IF($AG95="幻术师",VLOOKUP($AH95,$EU:$FQ,EZ$1,FALSE),IF($AG95="刺客",VLOOKUP($AH95,$FU:$GQ,FZ$1,FALSE),"无该职业")))*VLOOKUP($AF95,角色间职业划分!$P:$AP,8,FALSE)/角色间职业划分!$W$9,0)</f>
        <v>3682</v>
      </c>
      <c r="G95" s="26">
        <f>ROUND(IF($AG95="战士",VLOOKUP($AH95,$DV:$ER,EB$1,FALSE),IF($AG95="幻术师",VLOOKUP($AH95,$EU:$FQ,FA$1,FALSE),IF($AG95="刺客",VLOOKUP($AH95,$FU:$GQ,GA$1,FALSE),"无该职业")))*VLOOKUP($AF95,角色间职业划分!$P:$AP,13,FALSE)/角色间职业划分!$AB$9,0)</f>
        <v>2105</v>
      </c>
      <c r="H95" s="26">
        <f t="shared" si="79"/>
        <v>0</v>
      </c>
      <c r="I95" s="26">
        <f t="shared" si="80"/>
        <v>0</v>
      </c>
      <c r="J95" s="26">
        <f t="shared" si="81"/>
        <v>0</v>
      </c>
      <c r="K95" s="26">
        <f t="shared" si="82"/>
        <v>0</v>
      </c>
      <c r="L95" s="26">
        <f t="shared" si="83"/>
        <v>0</v>
      </c>
      <c r="M95" s="26">
        <f t="shared" si="84"/>
        <v>0</v>
      </c>
      <c r="N95" s="26">
        <f t="shared" si="85"/>
        <v>5</v>
      </c>
      <c r="O95" s="26">
        <f t="shared" si="86"/>
        <v>2.5</v>
      </c>
      <c r="P95" s="26">
        <f t="shared" si="87"/>
        <v>0</v>
      </c>
      <c r="Q95" s="26">
        <f t="shared" si="88"/>
        <v>2.5</v>
      </c>
      <c r="R95" s="26">
        <f t="shared" si="89"/>
        <v>5</v>
      </c>
      <c r="S95" s="26">
        <f t="shared" si="90"/>
        <v>2.5</v>
      </c>
      <c r="T95" s="26">
        <f t="shared" si="91"/>
        <v>2.5</v>
      </c>
      <c r="U95" s="26">
        <f t="shared" si="92"/>
        <v>0</v>
      </c>
      <c r="V95" s="26">
        <f t="shared" si="93"/>
        <v>0</v>
      </c>
      <c r="W95" s="26">
        <f>VLOOKUP(AF95,角色间职业划分!L:M,2,FALSE)</f>
        <v>2</v>
      </c>
      <c r="X95" s="26">
        <f t="shared" si="94"/>
        <v>29</v>
      </c>
      <c r="Y95" s="26">
        <v>0</v>
      </c>
      <c r="Z95" s="26">
        <v>0</v>
      </c>
      <c r="AA95" s="26">
        <v>0</v>
      </c>
      <c r="AB95" s="26">
        <f t="shared" si="95"/>
        <v>7.5</v>
      </c>
      <c r="AC95" s="1">
        <f t="shared" si="76"/>
        <v>750</v>
      </c>
      <c r="AD95" s="51"/>
      <c r="AE95" s="1"/>
      <c r="AF95">
        <f t="shared" si="96"/>
        <v>2</v>
      </c>
      <c r="AG95" s="26" t="str">
        <f>VLOOKUP(AF95,角色间职业划分!P:R,3,FALSE)</f>
        <v>刺客</v>
      </c>
      <c r="AH95" s="26">
        <f t="shared" si="97"/>
        <v>29</v>
      </c>
      <c r="AT95">
        <f>_xlfn.IFNA(VLOOKUP(AQ95,角色属性总表!Y:AE,6,FALSE),0)</f>
        <v>0</v>
      </c>
    </row>
    <row r="96" spans="1:46" x14ac:dyDescent="0.15">
      <c r="A96" s="26">
        <v>92</v>
      </c>
      <c r="B96" s="26">
        <f t="shared" si="77"/>
        <v>0</v>
      </c>
      <c r="C96" s="26">
        <f>ROUND(IF($AG96="战士",VLOOKUP($AH96,$DV:$ER,DX$1,FALSE),IF($AG96="幻术师",VLOOKUP($AH96,$EU:$FQ,EW$1,FALSE),IF($AG96="刺客",VLOOKUP($AH96,$FU:$GQ,FW$1,FALSE),"无该职业")))/VLOOKUP(AF96,角色间职业划分!P:AP,20,FALSE),0)</f>
        <v>29</v>
      </c>
      <c r="D96" s="26">
        <f t="shared" si="78"/>
        <v>0</v>
      </c>
      <c r="E96" s="26">
        <f>ROUND(IF($AG96="战士",VLOOKUP($AH96,$DV:$ER,DZ$1,FALSE),IF($AG96="幻术师",VLOOKUP($AH96,$EU:$FQ,EY$1,FALSE),IF($AG96="刺客",VLOOKUP($AH96,$FU:$GQ,FY$1,FALSE),"无该职业")))*VLOOKUP($AF96,角色间职业划分!$P:$AP,26,FALSE)*VLOOKUP($AF96,角色间职业划分!$P:$AP,13,FALSE)/角色间职业划分!$AB$9,0)</f>
        <v>630</v>
      </c>
      <c r="F96" s="26">
        <f>ROUND(IF($AG96="战士",VLOOKUP($AH96,$DV:$ER,EA$1,FALSE),IF($AG96="幻术师",VLOOKUP($AH96,$EU:$FQ,EZ$1,FALSE),IF($AG96="刺客",VLOOKUP($AH96,$FU:$GQ,FZ$1,FALSE),"无该职业")))*VLOOKUP($AF96,角色间职业划分!$P:$AP,8,FALSE)/角色间职业划分!$W$9,0)</f>
        <v>3682</v>
      </c>
      <c r="G96" s="26">
        <f>ROUND(IF($AG96="战士",VLOOKUP($AH96,$DV:$ER,EB$1,FALSE),IF($AG96="幻术师",VLOOKUP($AH96,$EU:$FQ,FA$1,FALSE),IF($AG96="刺客",VLOOKUP($AH96,$FU:$GQ,GA$1,FALSE),"无该职业")))*VLOOKUP($AF96,角色间职业划分!$P:$AP,13,FALSE)/角色间职业划分!$AB$9,0)</f>
        <v>2105</v>
      </c>
      <c r="H96" s="26">
        <f t="shared" si="79"/>
        <v>0</v>
      </c>
      <c r="I96" s="26">
        <f t="shared" si="80"/>
        <v>0</v>
      </c>
      <c r="J96" s="26">
        <f t="shared" si="81"/>
        <v>0</v>
      </c>
      <c r="K96" s="26">
        <f t="shared" si="82"/>
        <v>0</v>
      </c>
      <c r="L96" s="26">
        <f t="shared" si="83"/>
        <v>0</v>
      </c>
      <c r="M96" s="26">
        <f t="shared" si="84"/>
        <v>0</v>
      </c>
      <c r="N96" s="26">
        <f t="shared" si="85"/>
        <v>5</v>
      </c>
      <c r="O96" s="26">
        <f t="shared" si="86"/>
        <v>2.5</v>
      </c>
      <c r="P96" s="26">
        <f t="shared" si="87"/>
        <v>0</v>
      </c>
      <c r="Q96" s="26">
        <f t="shared" si="88"/>
        <v>2.5</v>
      </c>
      <c r="R96" s="26">
        <f t="shared" si="89"/>
        <v>5</v>
      </c>
      <c r="S96" s="26">
        <f t="shared" si="90"/>
        <v>2.5</v>
      </c>
      <c r="T96" s="26">
        <f t="shared" si="91"/>
        <v>2.5</v>
      </c>
      <c r="U96" s="26">
        <f t="shared" si="92"/>
        <v>0</v>
      </c>
      <c r="V96" s="26">
        <f t="shared" si="93"/>
        <v>0</v>
      </c>
      <c r="W96" s="26">
        <f>VLOOKUP(AF96,角色间职业划分!L:M,2,FALSE)</f>
        <v>2</v>
      </c>
      <c r="X96" s="26">
        <f t="shared" si="94"/>
        <v>30</v>
      </c>
      <c r="Y96" s="26">
        <v>0</v>
      </c>
      <c r="Z96" s="26">
        <v>0</v>
      </c>
      <c r="AA96" s="26">
        <v>0</v>
      </c>
      <c r="AB96" s="26">
        <f t="shared" si="95"/>
        <v>10</v>
      </c>
      <c r="AC96" s="1">
        <f t="shared" si="76"/>
        <v>771</v>
      </c>
      <c r="AD96" s="51"/>
      <c r="AE96" s="1"/>
      <c r="AF96">
        <f t="shared" si="96"/>
        <v>2</v>
      </c>
      <c r="AG96" s="26" t="str">
        <f>VLOOKUP(AF96,角色间职业划分!P:R,3,FALSE)</f>
        <v>刺客</v>
      </c>
      <c r="AH96" s="26">
        <f t="shared" si="97"/>
        <v>30</v>
      </c>
      <c r="AT96">
        <f>_xlfn.IFNA(VLOOKUP(AQ96,角色属性总表!Y:AE,6,FALSE),0)</f>
        <v>0</v>
      </c>
    </row>
    <row r="97" spans="1:46" x14ac:dyDescent="0.15">
      <c r="A97" s="26">
        <v>93</v>
      </c>
      <c r="B97" s="26">
        <f t="shared" si="77"/>
        <v>0</v>
      </c>
      <c r="C97" s="26">
        <f>ROUND(IF($AG97="战士",VLOOKUP($AH97,$DV:$ER,DX$1,FALSE),IF($AG97="幻术师",VLOOKUP($AH97,$EU:$FQ,EW$1,FALSE),IF($AG97="刺客",VLOOKUP($AH97,$FU:$GQ,FW$1,FALSE),"无该职业")))/VLOOKUP(AF97,角色间职业划分!P:AP,20,FALSE),0)</f>
        <v>29</v>
      </c>
      <c r="D97" s="26">
        <f t="shared" si="78"/>
        <v>0</v>
      </c>
      <c r="E97" s="26">
        <f>ROUND(IF($AG97="战士",VLOOKUP($AH97,$DV:$ER,DZ$1,FALSE),IF($AG97="幻术师",VLOOKUP($AH97,$EU:$FQ,EY$1,FALSE),IF($AG97="刺客",VLOOKUP($AH97,$FU:$GQ,FY$1,FALSE),"无该职业")))*VLOOKUP($AF97,角色间职业划分!$P:$AP,26,FALSE)*VLOOKUP($AF97,角色间职业划分!$P:$AP,13,FALSE)/角色间职业划分!$AB$9,0)</f>
        <v>630</v>
      </c>
      <c r="F97" s="26">
        <f>ROUND(IF($AG97="战士",VLOOKUP($AH97,$DV:$ER,EA$1,FALSE),IF($AG97="幻术师",VLOOKUP($AH97,$EU:$FQ,EZ$1,FALSE),IF($AG97="刺客",VLOOKUP($AH97,$FU:$GQ,FZ$1,FALSE),"无该职业")))*VLOOKUP($AF97,角色间职业划分!$P:$AP,8,FALSE)/角色间职业划分!$W$9,0)</f>
        <v>4118</v>
      </c>
      <c r="G97" s="26">
        <f>ROUND(IF($AG97="战士",VLOOKUP($AH97,$DV:$ER,EB$1,FALSE),IF($AG97="幻术师",VLOOKUP($AH97,$EU:$FQ,FA$1,FALSE),IF($AG97="刺客",VLOOKUP($AH97,$FU:$GQ,GA$1,FALSE),"无该职业")))*VLOOKUP($AF97,角色间职业划分!$P:$AP,13,FALSE)/角色间职业划分!$AB$9,0)</f>
        <v>2105</v>
      </c>
      <c r="H97" s="26">
        <f t="shared" si="79"/>
        <v>0</v>
      </c>
      <c r="I97" s="26">
        <f t="shared" si="80"/>
        <v>0</v>
      </c>
      <c r="J97" s="26">
        <f t="shared" si="81"/>
        <v>0</v>
      </c>
      <c r="K97" s="26">
        <f t="shared" si="82"/>
        <v>0</v>
      </c>
      <c r="L97" s="26">
        <f t="shared" si="83"/>
        <v>0</v>
      </c>
      <c r="M97" s="26">
        <f t="shared" si="84"/>
        <v>0</v>
      </c>
      <c r="N97" s="26">
        <f t="shared" si="85"/>
        <v>5</v>
      </c>
      <c r="O97" s="26">
        <f t="shared" si="86"/>
        <v>2.5</v>
      </c>
      <c r="P97" s="26">
        <f t="shared" si="87"/>
        <v>0</v>
      </c>
      <c r="Q97" s="26">
        <f t="shared" si="88"/>
        <v>2.5</v>
      </c>
      <c r="R97" s="26">
        <f t="shared" si="89"/>
        <v>5</v>
      </c>
      <c r="S97" s="26">
        <f t="shared" si="90"/>
        <v>2.5</v>
      </c>
      <c r="T97" s="26">
        <f t="shared" si="91"/>
        <v>2.5</v>
      </c>
      <c r="U97" s="26">
        <f t="shared" si="92"/>
        <v>0</v>
      </c>
      <c r="V97" s="26">
        <f t="shared" si="93"/>
        <v>0</v>
      </c>
      <c r="W97" s="26">
        <f>VLOOKUP(AF97,角色间职业划分!L:M,2,FALSE)</f>
        <v>2</v>
      </c>
      <c r="X97" s="26">
        <f t="shared" si="94"/>
        <v>31</v>
      </c>
      <c r="Y97" s="26">
        <v>0</v>
      </c>
      <c r="Z97" s="26">
        <v>0</v>
      </c>
      <c r="AA97" s="26">
        <v>0</v>
      </c>
      <c r="AB97" s="26">
        <f t="shared" si="95"/>
        <v>10</v>
      </c>
      <c r="AC97" s="1">
        <f t="shared" si="76"/>
        <v>792</v>
      </c>
      <c r="AD97" s="51"/>
      <c r="AE97" s="1"/>
      <c r="AF97">
        <f t="shared" si="96"/>
        <v>2</v>
      </c>
      <c r="AG97" s="26" t="str">
        <f>VLOOKUP(AF97,角色间职业划分!P:R,3,FALSE)</f>
        <v>刺客</v>
      </c>
      <c r="AH97" s="26">
        <f t="shared" si="97"/>
        <v>31</v>
      </c>
      <c r="AT97">
        <f>_xlfn.IFNA(VLOOKUP(AQ97,角色属性总表!Y:AE,6,FALSE),0)</f>
        <v>0</v>
      </c>
    </row>
    <row r="98" spans="1:46" x14ac:dyDescent="0.15">
      <c r="A98" s="26">
        <v>94</v>
      </c>
      <c r="B98" s="26">
        <f t="shared" si="77"/>
        <v>0</v>
      </c>
      <c r="C98" s="26">
        <f>ROUND(IF($AG98="战士",VLOOKUP($AH98,$DV:$ER,DX$1,FALSE),IF($AG98="幻术师",VLOOKUP($AH98,$EU:$FQ,EW$1,FALSE),IF($AG98="刺客",VLOOKUP($AH98,$FU:$GQ,FW$1,FALSE),"无该职业")))/VLOOKUP(AF98,角色间职业划分!P:AP,20,FALSE),0)</f>
        <v>29</v>
      </c>
      <c r="D98" s="26">
        <f t="shared" si="78"/>
        <v>0</v>
      </c>
      <c r="E98" s="26">
        <f>ROUND(IF($AG98="战士",VLOOKUP($AH98,$DV:$ER,DZ$1,FALSE),IF($AG98="幻术师",VLOOKUP($AH98,$EU:$FQ,EY$1,FALSE),IF($AG98="刺客",VLOOKUP($AH98,$FU:$GQ,FY$1,FALSE),"无该职业")))*VLOOKUP($AF98,角色间职业划分!$P:$AP,26,FALSE)*VLOOKUP($AF98,角色间职业划分!$P:$AP,13,FALSE)/角色间职业划分!$AB$9,0)</f>
        <v>913</v>
      </c>
      <c r="F98" s="26">
        <f>ROUND(IF($AG98="战士",VLOOKUP($AH98,$DV:$ER,EA$1,FALSE),IF($AG98="幻术师",VLOOKUP($AH98,$EU:$FQ,EZ$1,FALSE),IF($AG98="刺客",VLOOKUP($AH98,$FU:$GQ,FZ$1,FALSE),"无该职业")))*VLOOKUP($AF98,角色间职业划分!$P:$AP,8,FALSE)/角色间职业划分!$W$9,0)</f>
        <v>4118</v>
      </c>
      <c r="G98" s="26">
        <f>ROUND(IF($AG98="战士",VLOOKUP($AH98,$DV:$ER,EB$1,FALSE),IF($AG98="幻术师",VLOOKUP($AH98,$EU:$FQ,FA$1,FALSE),IF($AG98="刺客",VLOOKUP($AH98,$FU:$GQ,GA$1,FALSE),"无该职业")))*VLOOKUP($AF98,角色间职业划分!$P:$AP,13,FALSE)/角色间职业划分!$AB$9,0)</f>
        <v>2105</v>
      </c>
      <c r="H98" s="26">
        <f t="shared" si="79"/>
        <v>0</v>
      </c>
      <c r="I98" s="26">
        <f t="shared" si="80"/>
        <v>0</v>
      </c>
      <c r="J98" s="26">
        <f t="shared" si="81"/>
        <v>0</v>
      </c>
      <c r="K98" s="26">
        <f t="shared" si="82"/>
        <v>0</v>
      </c>
      <c r="L98" s="26">
        <f t="shared" si="83"/>
        <v>0</v>
      </c>
      <c r="M98" s="26">
        <f t="shared" si="84"/>
        <v>0</v>
      </c>
      <c r="N98" s="26">
        <f t="shared" si="85"/>
        <v>5</v>
      </c>
      <c r="O98" s="26">
        <f t="shared" si="86"/>
        <v>2.5</v>
      </c>
      <c r="P98" s="26">
        <f t="shared" si="87"/>
        <v>0</v>
      </c>
      <c r="Q98" s="26">
        <f t="shared" si="88"/>
        <v>2.5</v>
      </c>
      <c r="R98" s="26">
        <f t="shared" si="89"/>
        <v>5</v>
      </c>
      <c r="S98" s="26">
        <f t="shared" si="90"/>
        <v>2.5</v>
      </c>
      <c r="T98" s="26">
        <f t="shared" si="91"/>
        <v>2.5</v>
      </c>
      <c r="U98" s="26">
        <f t="shared" si="92"/>
        <v>0</v>
      </c>
      <c r="V98" s="26">
        <f t="shared" si="93"/>
        <v>0</v>
      </c>
      <c r="W98" s="26">
        <f>VLOOKUP(AF98,角色间职业划分!L:M,2,FALSE)</f>
        <v>2</v>
      </c>
      <c r="X98" s="26">
        <f t="shared" si="94"/>
        <v>32</v>
      </c>
      <c r="Y98" s="26">
        <v>0</v>
      </c>
      <c r="Z98" s="26">
        <v>0</v>
      </c>
      <c r="AA98" s="26">
        <v>0</v>
      </c>
      <c r="AB98" s="26">
        <f t="shared" si="95"/>
        <v>10</v>
      </c>
      <c r="AC98" s="1">
        <f t="shared" si="76"/>
        <v>813</v>
      </c>
      <c r="AD98" s="51"/>
      <c r="AE98" s="1"/>
      <c r="AF98">
        <f t="shared" si="96"/>
        <v>2</v>
      </c>
      <c r="AG98" s="26" t="str">
        <f>VLOOKUP(AF98,角色间职业划分!P:R,3,FALSE)</f>
        <v>刺客</v>
      </c>
      <c r="AH98" s="26">
        <f t="shared" si="97"/>
        <v>32</v>
      </c>
      <c r="AT98">
        <f>_xlfn.IFNA(VLOOKUP(AQ98,角色属性总表!Y:AE,6,FALSE),0)</f>
        <v>0</v>
      </c>
    </row>
    <row r="99" spans="1:46" x14ac:dyDescent="0.15">
      <c r="A99" s="26">
        <v>95</v>
      </c>
      <c r="B99" s="26">
        <f t="shared" si="77"/>
        <v>0</v>
      </c>
      <c r="C99" s="26">
        <f>ROUND(IF($AG99="战士",VLOOKUP($AH99,$DV:$ER,DX$1,FALSE),IF($AG99="幻术师",VLOOKUP($AH99,$EU:$FQ,EW$1,FALSE),IF($AG99="刺客",VLOOKUP($AH99,$FU:$GQ,FW$1,FALSE),"无该职业")))/VLOOKUP(AF99,角色间职业划分!P:AP,20,FALSE),0)</f>
        <v>29</v>
      </c>
      <c r="D99" s="26">
        <f t="shared" si="78"/>
        <v>0</v>
      </c>
      <c r="E99" s="26">
        <f>ROUND(IF($AG99="战士",VLOOKUP($AH99,$DV:$ER,DZ$1,FALSE),IF($AG99="幻术师",VLOOKUP($AH99,$EU:$FQ,EY$1,FALSE),IF($AG99="刺客",VLOOKUP($AH99,$FU:$GQ,FY$1,FALSE),"无该职业")))*VLOOKUP($AF99,角色间职业划分!$P:$AP,26,FALSE)*VLOOKUP($AF99,角色间职业划分!$P:$AP,13,FALSE)/角色间职业划分!$AB$9,0)</f>
        <v>913</v>
      </c>
      <c r="F99" s="26">
        <f>ROUND(IF($AG99="战士",VLOOKUP($AH99,$DV:$ER,EA$1,FALSE),IF($AG99="幻术师",VLOOKUP($AH99,$EU:$FQ,EZ$1,FALSE),IF($AG99="刺客",VLOOKUP($AH99,$FU:$GQ,FZ$1,FALSE),"无该职业")))*VLOOKUP($AF99,角色间职业划分!$P:$AP,8,FALSE)/角色间职业划分!$W$9,0)</f>
        <v>4118</v>
      </c>
      <c r="G99" s="26">
        <f>ROUND(IF($AG99="战士",VLOOKUP($AH99,$DV:$ER,EB$1,FALSE),IF($AG99="幻术师",VLOOKUP($AH99,$EU:$FQ,FA$1,FALSE),IF($AG99="刺客",VLOOKUP($AH99,$FU:$GQ,GA$1,FALSE),"无该职业")))*VLOOKUP($AF99,角色间职业划分!$P:$AP,13,FALSE)/角色间职业划分!$AB$9,0)</f>
        <v>2341</v>
      </c>
      <c r="H99" s="26">
        <f t="shared" si="79"/>
        <v>0</v>
      </c>
      <c r="I99" s="26">
        <f t="shared" si="80"/>
        <v>0</v>
      </c>
      <c r="J99" s="26">
        <f t="shared" si="81"/>
        <v>0</v>
      </c>
      <c r="K99" s="26">
        <f t="shared" si="82"/>
        <v>0</v>
      </c>
      <c r="L99" s="26">
        <f t="shared" si="83"/>
        <v>0</v>
      </c>
      <c r="M99" s="26">
        <f t="shared" si="84"/>
        <v>0</v>
      </c>
      <c r="N99" s="26">
        <f t="shared" si="85"/>
        <v>5</v>
      </c>
      <c r="O99" s="26">
        <f t="shared" si="86"/>
        <v>2.5</v>
      </c>
      <c r="P99" s="26">
        <f t="shared" si="87"/>
        <v>0</v>
      </c>
      <c r="Q99" s="26">
        <f t="shared" si="88"/>
        <v>2.5</v>
      </c>
      <c r="R99" s="26">
        <f t="shared" si="89"/>
        <v>5</v>
      </c>
      <c r="S99" s="26">
        <f t="shared" si="90"/>
        <v>2.5</v>
      </c>
      <c r="T99" s="26">
        <f t="shared" si="91"/>
        <v>2.5</v>
      </c>
      <c r="U99" s="26">
        <f t="shared" si="92"/>
        <v>0</v>
      </c>
      <c r="V99" s="26">
        <f t="shared" si="93"/>
        <v>0</v>
      </c>
      <c r="W99" s="26">
        <f>VLOOKUP(AF99,角色间职业划分!L:M,2,FALSE)</f>
        <v>2</v>
      </c>
      <c r="X99" s="26">
        <f t="shared" si="94"/>
        <v>33</v>
      </c>
      <c r="Y99" s="26">
        <v>0</v>
      </c>
      <c r="Z99" s="26">
        <v>0</v>
      </c>
      <c r="AA99" s="26">
        <v>0</v>
      </c>
      <c r="AB99" s="26">
        <f t="shared" si="95"/>
        <v>10</v>
      </c>
      <c r="AC99" s="1">
        <f t="shared" si="76"/>
        <v>834</v>
      </c>
      <c r="AD99" s="51"/>
      <c r="AE99" s="1"/>
      <c r="AF99">
        <f t="shared" si="96"/>
        <v>2</v>
      </c>
      <c r="AG99" s="26" t="str">
        <f>VLOOKUP(AF99,角色间职业划分!P:R,3,FALSE)</f>
        <v>刺客</v>
      </c>
      <c r="AH99" s="26">
        <f t="shared" si="97"/>
        <v>33</v>
      </c>
      <c r="AT99">
        <f>_xlfn.IFNA(VLOOKUP(AQ99,角色属性总表!Y:AE,6,FALSE),0)</f>
        <v>0</v>
      </c>
    </row>
    <row r="100" spans="1:46" x14ac:dyDescent="0.15">
      <c r="A100" s="26">
        <v>96</v>
      </c>
      <c r="B100" s="26">
        <f t="shared" si="77"/>
        <v>0</v>
      </c>
      <c r="C100" s="26">
        <f>ROUND(IF($AG100="战士",VLOOKUP($AH100,$DV:$ER,DX$1,FALSE),IF($AG100="幻术师",VLOOKUP($AH100,$EU:$FQ,EW$1,FALSE),IF($AG100="刺客",VLOOKUP($AH100,$FU:$GQ,FW$1,FALSE),"无该职业")))/VLOOKUP(AF100,角色间职业划分!P:AP,20,FALSE),0)</f>
        <v>29</v>
      </c>
      <c r="D100" s="26">
        <f t="shared" si="78"/>
        <v>0</v>
      </c>
      <c r="E100" s="26">
        <f>ROUND(IF($AG100="战士",VLOOKUP($AH100,$DV:$ER,DZ$1,FALSE),IF($AG100="幻术师",VLOOKUP($AH100,$EU:$FQ,EY$1,FALSE),IF($AG100="刺客",VLOOKUP($AH100,$FU:$GQ,FY$1,FALSE),"无该职业")))*VLOOKUP($AF100,角色间职业划分!$P:$AP,26,FALSE)*VLOOKUP($AF100,角色间职业划分!$P:$AP,13,FALSE)/角色间职业划分!$AB$9,0)</f>
        <v>913</v>
      </c>
      <c r="F100" s="26">
        <f>ROUND(IF($AG100="战士",VLOOKUP($AH100,$DV:$ER,EA$1,FALSE),IF($AG100="幻术师",VLOOKUP($AH100,$EU:$FQ,EZ$1,FALSE),IF($AG100="刺客",VLOOKUP($AH100,$FU:$GQ,FZ$1,FALSE),"无该职业")))*VLOOKUP($AF100,角色间职业划分!$P:$AP,8,FALSE)/角色间职业划分!$W$9,0)</f>
        <v>4118</v>
      </c>
      <c r="G100" s="26">
        <f>ROUND(IF($AG100="战士",VLOOKUP($AH100,$DV:$ER,EB$1,FALSE),IF($AG100="幻术师",VLOOKUP($AH100,$EU:$FQ,FA$1,FALSE),IF($AG100="刺客",VLOOKUP($AH100,$FU:$GQ,GA$1,FALSE),"无该职业")))*VLOOKUP($AF100,角色间职业划分!$P:$AP,13,FALSE)/角色间职业划分!$AB$9,0)</f>
        <v>2341</v>
      </c>
      <c r="H100" s="26">
        <f t="shared" si="79"/>
        <v>0</v>
      </c>
      <c r="I100" s="26">
        <f t="shared" si="80"/>
        <v>0</v>
      </c>
      <c r="J100" s="26">
        <f t="shared" si="81"/>
        <v>0</v>
      </c>
      <c r="K100" s="26">
        <f t="shared" si="82"/>
        <v>0</v>
      </c>
      <c r="L100" s="26">
        <f t="shared" si="83"/>
        <v>0</v>
      </c>
      <c r="M100" s="26">
        <f t="shared" si="84"/>
        <v>0</v>
      </c>
      <c r="N100" s="26">
        <f t="shared" si="85"/>
        <v>5</v>
      </c>
      <c r="O100" s="26">
        <f t="shared" si="86"/>
        <v>2.5</v>
      </c>
      <c r="P100" s="26">
        <f t="shared" si="87"/>
        <v>0</v>
      </c>
      <c r="Q100" s="26">
        <f t="shared" si="88"/>
        <v>2.5</v>
      </c>
      <c r="R100" s="26">
        <f t="shared" si="89"/>
        <v>7.5</v>
      </c>
      <c r="S100" s="26">
        <f t="shared" si="90"/>
        <v>2.5</v>
      </c>
      <c r="T100" s="26">
        <f t="shared" si="91"/>
        <v>2.5</v>
      </c>
      <c r="U100" s="26">
        <f t="shared" si="92"/>
        <v>0</v>
      </c>
      <c r="V100" s="26">
        <f t="shared" si="93"/>
        <v>0</v>
      </c>
      <c r="W100" s="26">
        <f>VLOOKUP(AF100,角色间职业划分!L:M,2,FALSE)</f>
        <v>2</v>
      </c>
      <c r="X100" s="26">
        <f t="shared" si="94"/>
        <v>34</v>
      </c>
      <c r="Y100" s="26">
        <v>0</v>
      </c>
      <c r="Z100" s="26">
        <v>0</v>
      </c>
      <c r="AA100" s="26">
        <v>0</v>
      </c>
      <c r="AB100" s="26">
        <f t="shared" si="95"/>
        <v>10</v>
      </c>
      <c r="AC100" s="1">
        <f t="shared" si="76"/>
        <v>855</v>
      </c>
      <c r="AD100" s="51"/>
      <c r="AE100" s="1"/>
      <c r="AF100">
        <f t="shared" si="96"/>
        <v>2</v>
      </c>
      <c r="AG100" s="26" t="str">
        <f>VLOOKUP(AF100,角色间职业划分!P:R,3,FALSE)</f>
        <v>刺客</v>
      </c>
      <c r="AH100" s="26">
        <f t="shared" si="97"/>
        <v>34</v>
      </c>
      <c r="AT100">
        <f>_xlfn.IFNA(VLOOKUP(AQ100,角色属性总表!Y:AE,6,FALSE),0)</f>
        <v>0</v>
      </c>
    </row>
    <row r="101" spans="1:46" x14ac:dyDescent="0.15">
      <c r="A101" s="26">
        <v>97</v>
      </c>
      <c r="B101" s="26">
        <f t="shared" si="77"/>
        <v>0</v>
      </c>
      <c r="C101" s="26">
        <f>ROUND(IF($AG101="战士",VLOOKUP($AH101,$DV:$ER,DX$1,FALSE),IF($AG101="幻术师",VLOOKUP($AH101,$EU:$FQ,EW$1,FALSE),IF($AG101="刺客",VLOOKUP($AH101,$FU:$GQ,FW$1,FALSE),"无该职业")))/VLOOKUP(AF101,角色间职业划分!P:AP,20,FALSE),0)</f>
        <v>29</v>
      </c>
      <c r="D101" s="26">
        <f t="shared" si="78"/>
        <v>0</v>
      </c>
      <c r="E101" s="26">
        <f>ROUND(IF($AG101="战士",VLOOKUP($AH101,$DV:$ER,DZ$1,FALSE),IF($AG101="幻术师",VLOOKUP($AH101,$EU:$FQ,EY$1,FALSE),IF($AG101="刺客",VLOOKUP($AH101,$FU:$GQ,FY$1,FALSE),"无该职业")))*VLOOKUP($AF101,角色间职业划分!$P:$AP,26,FALSE)*VLOOKUP($AF101,角色间职业划分!$P:$AP,13,FALSE)/角色间职业划分!$AB$9,0)</f>
        <v>913</v>
      </c>
      <c r="F101" s="26">
        <f>ROUND(IF($AG101="战士",VLOOKUP($AH101,$DV:$ER,EA$1,FALSE),IF($AG101="幻术师",VLOOKUP($AH101,$EU:$FQ,EZ$1,FALSE),IF($AG101="刺客",VLOOKUP($AH101,$FU:$GQ,FZ$1,FALSE),"无该职业")))*VLOOKUP($AF101,角色间职业划分!$P:$AP,8,FALSE)/角色间职业划分!$W$9,0)</f>
        <v>4555</v>
      </c>
      <c r="G101" s="26">
        <f>ROUND(IF($AG101="战士",VLOOKUP($AH101,$DV:$ER,EB$1,FALSE),IF($AG101="幻术师",VLOOKUP($AH101,$EU:$FQ,FA$1,FALSE),IF($AG101="刺客",VLOOKUP($AH101,$FU:$GQ,GA$1,FALSE),"无该职业")))*VLOOKUP($AF101,角色间职业划分!$P:$AP,13,FALSE)/角色间职业划分!$AB$9,0)</f>
        <v>2341</v>
      </c>
      <c r="H101" s="26">
        <f t="shared" si="79"/>
        <v>0</v>
      </c>
      <c r="I101" s="26">
        <f t="shared" si="80"/>
        <v>0</v>
      </c>
      <c r="J101" s="26">
        <f t="shared" si="81"/>
        <v>0</v>
      </c>
      <c r="K101" s="26">
        <f t="shared" si="82"/>
        <v>0</v>
      </c>
      <c r="L101" s="26">
        <f t="shared" si="83"/>
        <v>0</v>
      </c>
      <c r="M101" s="26">
        <f t="shared" si="84"/>
        <v>0</v>
      </c>
      <c r="N101" s="26">
        <f t="shared" si="85"/>
        <v>5</v>
      </c>
      <c r="O101" s="26">
        <f t="shared" si="86"/>
        <v>2.5</v>
      </c>
      <c r="P101" s="26">
        <f t="shared" si="87"/>
        <v>0</v>
      </c>
      <c r="Q101" s="26">
        <f t="shared" si="88"/>
        <v>2.5</v>
      </c>
      <c r="R101" s="26">
        <f t="shared" si="89"/>
        <v>7.5</v>
      </c>
      <c r="S101" s="26">
        <f t="shared" si="90"/>
        <v>2.5</v>
      </c>
      <c r="T101" s="26">
        <f t="shared" si="91"/>
        <v>2.5</v>
      </c>
      <c r="U101" s="26">
        <f t="shared" si="92"/>
        <v>0</v>
      </c>
      <c r="V101" s="26">
        <f t="shared" si="93"/>
        <v>0</v>
      </c>
      <c r="W101" s="26">
        <f>VLOOKUP(AF101,角色间职业划分!L:M,2,FALSE)</f>
        <v>2</v>
      </c>
      <c r="X101" s="26">
        <f t="shared" si="94"/>
        <v>35</v>
      </c>
      <c r="Y101" s="26">
        <v>0</v>
      </c>
      <c r="Z101" s="26">
        <v>0</v>
      </c>
      <c r="AA101" s="26">
        <v>0</v>
      </c>
      <c r="AB101" s="26">
        <f t="shared" si="95"/>
        <v>10</v>
      </c>
      <c r="AC101" s="1">
        <f t="shared" si="76"/>
        <v>876</v>
      </c>
      <c r="AD101" s="51"/>
      <c r="AE101" s="1"/>
      <c r="AF101">
        <f t="shared" si="96"/>
        <v>2</v>
      </c>
      <c r="AG101" s="26" t="str">
        <f>VLOOKUP(AF101,角色间职业划分!P:R,3,FALSE)</f>
        <v>刺客</v>
      </c>
      <c r="AH101" s="26">
        <f t="shared" si="97"/>
        <v>35</v>
      </c>
      <c r="AT101">
        <f>_xlfn.IFNA(VLOOKUP(AQ101,角色属性总表!Y:AE,6,FALSE),0)</f>
        <v>0</v>
      </c>
    </row>
    <row r="102" spans="1:46" x14ac:dyDescent="0.15">
      <c r="A102" s="26">
        <v>98</v>
      </c>
      <c r="B102" s="26">
        <f t="shared" si="77"/>
        <v>0</v>
      </c>
      <c r="C102" s="26">
        <f>ROUND(IF($AG102="战士",VLOOKUP($AH102,$DV:$ER,DX$1,FALSE),IF($AG102="幻术师",VLOOKUP($AH102,$EU:$FQ,EW$1,FALSE),IF($AG102="刺客",VLOOKUP($AH102,$FU:$GQ,FW$1,FALSE),"无该职业")))/VLOOKUP(AF102,角色间职业划分!P:AP,20,FALSE),0)</f>
        <v>33</v>
      </c>
      <c r="D102" s="26">
        <f t="shared" si="78"/>
        <v>0</v>
      </c>
      <c r="E102" s="26">
        <f>ROUND(IF($AG102="战士",VLOOKUP($AH102,$DV:$ER,DZ$1,FALSE),IF($AG102="幻术师",VLOOKUP($AH102,$EU:$FQ,EY$1,FALSE),IF($AG102="刺客",VLOOKUP($AH102,$FU:$GQ,FY$1,FALSE),"无该职业")))*VLOOKUP($AF102,角色间职业划分!$P:$AP,26,FALSE)*VLOOKUP($AF102,角色间职业划分!$P:$AP,13,FALSE)/角色间职业划分!$AB$9,0)</f>
        <v>913</v>
      </c>
      <c r="F102" s="26">
        <f>ROUND(IF($AG102="战士",VLOOKUP($AH102,$DV:$ER,EA$1,FALSE),IF($AG102="幻术师",VLOOKUP($AH102,$EU:$FQ,EZ$1,FALSE),IF($AG102="刺客",VLOOKUP($AH102,$FU:$GQ,FZ$1,FALSE),"无该职业")))*VLOOKUP($AF102,角色间职业划分!$P:$AP,8,FALSE)/角色间职业划分!$W$9,0)</f>
        <v>4555</v>
      </c>
      <c r="G102" s="26">
        <f>ROUND(IF($AG102="战士",VLOOKUP($AH102,$DV:$ER,EB$1,FALSE),IF($AG102="幻术师",VLOOKUP($AH102,$EU:$FQ,FA$1,FALSE),IF($AG102="刺客",VLOOKUP($AH102,$FU:$GQ,GA$1,FALSE),"无该职业")))*VLOOKUP($AF102,角色间职业划分!$P:$AP,13,FALSE)/角色间职业划分!$AB$9,0)</f>
        <v>2341</v>
      </c>
      <c r="H102" s="26">
        <f t="shared" si="79"/>
        <v>0</v>
      </c>
      <c r="I102" s="26">
        <f t="shared" si="80"/>
        <v>0</v>
      </c>
      <c r="J102" s="26">
        <f t="shared" si="81"/>
        <v>0</v>
      </c>
      <c r="K102" s="26">
        <f t="shared" si="82"/>
        <v>0</v>
      </c>
      <c r="L102" s="26">
        <f t="shared" si="83"/>
        <v>0</v>
      </c>
      <c r="M102" s="26">
        <f t="shared" si="84"/>
        <v>0</v>
      </c>
      <c r="N102" s="26">
        <f t="shared" si="85"/>
        <v>5</v>
      </c>
      <c r="O102" s="26">
        <f t="shared" si="86"/>
        <v>2.5</v>
      </c>
      <c r="P102" s="26">
        <f t="shared" si="87"/>
        <v>0</v>
      </c>
      <c r="Q102" s="26">
        <f t="shared" si="88"/>
        <v>2.5</v>
      </c>
      <c r="R102" s="26">
        <f t="shared" si="89"/>
        <v>7.5</v>
      </c>
      <c r="S102" s="26">
        <f t="shared" si="90"/>
        <v>2.5</v>
      </c>
      <c r="T102" s="26">
        <f t="shared" si="91"/>
        <v>2.5</v>
      </c>
      <c r="U102" s="26">
        <f t="shared" si="92"/>
        <v>0</v>
      </c>
      <c r="V102" s="26">
        <f t="shared" si="93"/>
        <v>0</v>
      </c>
      <c r="W102" s="26">
        <f>VLOOKUP(AF102,角色间职业划分!L:M,2,FALSE)</f>
        <v>2</v>
      </c>
      <c r="X102" s="26">
        <f t="shared" si="94"/>
        <v>36</v>
      </c>
      <c r="Y102" s="26">
        <v>0</v>
      </c>
      <c r="Z102" s="26">
        <v>0</v>
      </c>
      <c r="AA102" s="26">
        <v>0</v>
      </c>
      <c r="AB102" s="26">
        <f t="shared" si="95"/>
        <v>10</v>
      </c>
      <c r="AC102" s="1">
        <f t="shared" si="76"/>
        <v>897</v>
      </c>
      <c r="AD102" s="51"/>
      <c r="AE102" s="1"/>
      <c r="AF102">
        <f t="shared" si="96"/>
        <v>2</v>
      </c>
      <c r="AG102" s="26" t="str">
        <f>VLOOKUP(AF102,角色间职业划分!P:R,3,FALSE)</f>
        <v>刺客</v>
      </c>
      <c r="AH102" s="26">
        <f t="shared" si="97"/>
        <v>36</v>
      </c>
      <c r="AT102">
        <f>_xlfn.IFNA(VLOOKUP(AQ102,角色属性总表!Y:AE,6,FALSE),0)</f>
        <v>0</v>
      </c>
    </row>
    <row r="103" spans="1:46" x14ac:dyDescent="0.15">
      <c r="A103" s="26">
        <v>99</v>
      </c>
      <c r="B103" s="26">
        <f t="shared" si="77"/>
        <v>0</v>
      </c>
      <c r="C103" s="26">
        <f>ROUND(IF($AG103="战士",VLOOKUP($AH103,$DV:$ER,DX$1,FALSE),IF($AG103="幻术师",VLOOKUP($AH103,$EU:$FQ,EW$1,FALSE),IF($AG103="刺客",VLOOKUP($AH103,$FU:$GQ,FW$1,FALSE),"无该职业")))/VLOOKUP(AF103,角色间职业划分!P:AP,20,FALSE),0)</f>
        <v>33</v>
      </c>
      <c r="D103" s="26">
        <f t="shared" si="78"/>
        <v>0</v>
      </c>
      <c r="E103" s="26">
        <f>ROUND(IF($AG103="战士",VLOOKUP($AH103,$DV:$ER,DZ$1,FALSE),IF($AG103="幻术师",VLOOKUP($AH103,$EU:$FQ,EY$1,FALSE),IF($AG103="刺客",VLOOKUP($AH103,$FU:$GQ,FY$1,FALSE),"无该职业")))*VLOOKUP($AF103,角色间职业划分!$P:$AP,26,FALSE)*VLOOKUP($AF103,角色间职业划分!$P:$AP,13,FALSE)/角色间职业划分!$AB$9,0)</f>
        <v>913</v>
      </c>
      <c r="F103" s="26">
        <f>ROUND(IF($AG103="战士",VLOOKUP($AH103,$DV:$ER,EA$1,FALSE),IF($AG103="幻术师",VLOOKUP($AH103,$EU:$FQ,EZ$1,FALSE),IF($AG103="刺客",VLOOKUP($AH103,$FU:$GQ,FZ$1,FALSE),"无该职业")))*VLOOKUP($AF103,角色间职业划分!$P:$AP,8,FALSE)/角色间职业划分!$W$9,0)</f>
        <v>4555</v>
      </c>
      <c r="G103" s="26">
        <f>ROUND(IF($AG103="战士",VLOOKUP($AH103,$DV:$ER,EB$1,FALSE),IF($AG103="幻术师",VLOOKUP($AH103,$EU:$FQ,FA$1,FALSE),IF($AG103="刺客",VLOOKUP($AH103,$FU:$GQ,GA$1,FALSE),"无该职业")))*VLOOKUP($AF103,角色间职业划分!$P:$AP,13,FALSE)/角色间职业划分!$AB$9,0)</f>
        <v>2577</v>
      </c>
      <c r="H103" s="26">
        <f t="shared" si="79"/>
        <v>0</v>
      </c>
      <c r="I103" s="26">
        <f t="shared" si="80"/>
        <v>0</v>
      </c>
      <c r="J103" s="26">
        <f t="shared" si="81"/>
        <v>0</v>
      </c>
      <c r="K103" s="26">
        <f t="shared" si="82"/>
        <v>0</v>
      </c>
      <c r="L103" s="26">
        <f t="shared" si="83"/>
        <v>0</v>
      </c>
      <c r="M103" s="26">
        <f t="shared" si="84"/>
        <v>0</v>
      </c>
      <c r="N103" s="26">
        <f t="shared" si="85"/>
        <v>5</v>
      </c>
      <c r="O103" s="26">
        <f t="shared" si="86"/>
        <v>2.5</v>
      </c>
      <c r="P103" s="26">
        <f t="shared" si="87"/>
        <v>0</v>
      </c>
      <c r="Q103" s="26">
        <f t="shared" si="88"/>
        <v>2.5</v>
      </c>
      <c r="R103" s="26">
        <f t="shared" si="89"/>
        <v>7.5</v>
      </c>
      <c r="S103" s="26">
        <f t="shared" si="90"/>
        <v>2.5</v>
      </c>
      <c r="T103" s="26">
        <f t="shared" si="91"/>
        <v>2.5</v>
      </c>
      <c r="U103" s="26">
        <f t="shared" si="92"/>
        <v>0</v>
      </c>
      <c r="V103" s="26">
        <f t="shared" si="93"/>
        <v>0</v>
      </c>
      <c r="W103" s="26">
        <f>VLOOKUP(AF103,角色间职业划分!L:M,2,FALSE)</f>
        <v>2</v>
      </c>
      <c r="X103" s="26">
        <f t="shared" si="94"/>
        <v>37</v>
      </c>
      <c r="Y103" s="26">
        <v>0</v>
      </c>
      <c r="Z103" s="26">
        <v>0</v>
      </c>
      <c r="AA103" s="26">
        <v>0</v>
      </c>
      <c r="AB103" s="26">
        <f t="shared" si="95"/>
        <v>10</v>
      </c>
      <c r="AC103" s="1">
        <f t="shared" si="76"/>
        <v>918</v>
      </c>
      <c r="AD103" s="51"/>
      <c r="AE103" s="1"/>
      <c r="AF103">
        <f t="shared" si="96"/>
        <v>2</v>
      </c>
      <c r="AG103" s="26" t="str">
        <f>VLOOKUP(AF103,角色间职业划分!P:R,3,FALSE)</f>
        <v>刺客</v>
      </c>
      <c r="AH103" s="26">
        <f t="shared" si="97"/>
        <v>37</v>
      </c>
      <c r="AT103">
        <f>_xlfn.IFNA(VLOOKUP(AQ103,角色属性总表!Y:AE,6,FALSE),0)</f>
        <v>0</v>
      </c>
    </row>
    <row r="104" spans="1:46" x14ac:dyDescent="0.15">
      <c r="A104" s="26">
        <v>100</v>
      </c>
      <c r="B104" s="26">
        <f t="shared" si="77"/>
        <v>0</v>
      </c>
      <c r="C104" s="26">
        <f>ROUND(IF($AG104="战士",VLOOKUP($AH104,$DV:$ER,DX$1,FALSE),IF($AG104="幻术师",VLOOKUP($AH104,$EU:$FQ,EW$1,FALSE),IF($AG104="刺客",VLOOKUP($AH104,$FU:$GQ,FW$1,FALSE),"无该职业")))/VLOOKUP(AF104,角色间职业划分!P:AP,20,FALSE),0)</f>
        <v>33</v>
      </c>
      <c r="D104" s="26">
        <f t="shared" si="78"/>
        <v>0</v>
      </c>
      <c r="E104" s="26">
        <f>ROUND(IF($AG104="战士",VLOOKUP($AH104,$DV:$ER,DZ$1,FALSE),IF($AG104="幻术师",VLOOKUP($AH104,$EU:$FQ,EY$1,FALSE),IF($AG104="刺客",VLOOKUP($AH104,$FU:$GQ,FY$1,FALSE),"无该职业")))*VLOOKUP($AF104,角色间职业划分!$P:$AP,26,FALSE)*VLOOKUP($AF104,角色间职业划分!$P:$AP,13,FALSE)/角色间职业划分!$AB$9,0)</f>
        <v>913</v>
      </c>
      <c r="F104" s="26">
        <f>ROUND(IF($AG104="战士",VLOOKUP($AH104,$DV:$ER,EA$1,FALSE),IF($AG104="幻术师",VLOOKUP($AH104,$EU:$FQ,EZ$1,FALSE),IF($AG104="刺客",VLOOKUP($AH104,$FU:$GQ,FZ$1,FALSE),"无该职业")))*VLOOKUP($AF104,角色间职业划分!$P:$AP,8,FALSE)/角色间职业划分!$W$9,0)</f>
        <v>4555</v>
      </c>
      <c r="G104" s="26">
        <f>ROUND(IF($AG104="战士",VLOOKUP($AH104,$DV:$ER,EB$1,FALSE),IF($AG104="幻术师",VLOOKUP($AH104,$EU:$FQ,FA$1,FALSE),IF($AG104="刺客",VLOOKUP($AH104,$FU:$GQ,GA$1,FALSE),"无该职业")))*VLOOKUP($AF104,角色间职业划分!$P:$AP,13,FALSE)/角色间职业划分!$AB$9,0)</f>
        <v>2577</v>
      </c>
      <c r="H104" s="26">
        <f t="shared" si="79"/>
        <v>0</v>
      </c>
      <c r="I104" s="26">
        <f t="shared" si="80"/>
        <v>0</v>
      </c>
      <c r="J104" s="26">
        <f t="shared" si="81"/>
        <v>0</v>
      </c>
      <c r="K104" s="26">
        <f t="shared" si="82"/>
        <v>0</v>
      </c>
      <c r="L104" s="26">
        <f t="shared" si="83"/>
        <v>0</v>
      </c>
      <c r="M104" s="26">
        <f t="shared" si="84"/>
        <v>0</v>
      </c>
      <c r="N104" s="26">
        <f t="shared" si="85"/>
        <v>7.5</v>
      </c>
      <c r="O104" s="26">
        <f t="shared" si="86"/>
        <v>2.5</v>
      </c>
      <c r="P104" s="26">
        <f t="shared" si="87"/>
        <v>0</v>
      </c>
      <c r="Q104" s="26">
        <f t="shared" si="88"/>
        <v>2.5</v>
      </c>
      <c r="R104" s="26">
        <f t="shared" si="89"/>
        <v>7.5</v>
      </c>
      <c r="S104" s="26">
        <f t="shared" si="90"/>
        <v>2.5</v>
      </c>
      <c r="T104" s="26">
        <f t="shared" si="91"/>
        <v>2.5</v>
      </c>
      <c r="U104" s="26">
        <f t="shared" si="92"/>
        <v>0</v>
      </c>
      <c r="V104" s="26">
        <f t="shared" si="93"/>
        <v>0</v>
      </c>
      <c r="W104" s="26">
        <f>VLOOKUP(AF104,角色间职业划分!L:M,2,FALSE)</f>
        <v>2</v>
      </c>
      <c r="X104" s="26">
        <f t="shared" si="94"/>
        <v>38</v>
      </c>
      <c r="Y104" s="26">
        <v>0</v>
      </c>
      <c r="Z104" s="26">
        <v>0</v>
      </c>
      <c r="AA104" s="26">
        <v>0</v>
      </c>
      <c r="AB104" s="26">
        <f t="shared" si="95"/>
        <v>10</v>
      </c>
      <c r="AC104" s="1">
        <f t="shared" si="76"/>
        <v>939</v>
      </c>
      <c r="AD104" s="51"/>
      <c r="AE104" s="1"/>
      <c r="AF104">
        <f t="shared" si="96"/>
        <v>2</v>
      </c>
      <c r="AG104" s="26" t="str">
        <f>VLOOKUP(AF104,角色间职业划分!P:R,3,FALSE)</f>
        <v>刺客</v>
      </c>
      <c r="AH104" s="26">
        <f t="shared" si="97"/>
        <v>38</v>
      </c>
      <c r="AT104">
        <f>_xlfn.IFNA(VLOOKUP(AQ104,角色属性总表!Y:AE,6,FALSE),0)</f>
        <v>0</v>
      </c>
    </row>
    <row r="105" spans="1:46" x14ac:dyDescent="0.15">
      <c r="A105" s="26">
        <v>101</v>
      </c>
      <c r="B105" s="26">
        <f t="shared" si="77"/>
        <v>0</v>
      </c>
      <c r="C105" s="26">
        <f>ROUND(IF($AG105="战士",VLOOKUP($AH105,$DV:$ER,DX$1,FALSE),IF($AG105="幻术师",VLOOKUP($AH105,$EU:$FQ,EW$1,FALSE),IF($AG105="刺客",VLOOKUP($AH105,$FU:$GQ,FW$1,FALSE),"无该职业")))/VLOOKUP(AF105,角色间职业划分!P:AP,20,FALSE),0)</f>
        <v>33</v>
      </c>
      <c r="D105" s="26">
        <f t="shared" si="78"/>
        <v>0</v>
      </c>
      <c r="E105" s="26">
        <f>ROUND(IF($AG105="战士",VLOOKUP($AH105,$DV:$ER,DZ$1,FALSE),IF($AG105="幻术师",VLOOKUP($AH105,$EU:$FQ,EY$1,FALSE),IF($AG105="刺客",VLOOKUP($AH105,$FU:$GQ,FY$1,FALSE),"无该职业")))*VLOOKUP($AF105,角色间职业划分!$P:$AP,26,FALSE)*VLOOKUP($AF105,角色间职业划分!$P:$AP,13,FALSE)/角色间职业划分!$AB$9,0)</f>
        <v>913</v>
      </c>
      <c r="F105" s="26">
        <f>ROUND(IF($AG105="战士",VLOOKUP($AH105,$DV:$ER,EA$1,FALSE),IF($AG105="幻术师",VLOOKUP($AH105,$EU:$FQ,EZ$1,FALSE),IF($AG105="刺客",VLOOKUP($AH105,$FU:$GQ,FZ$1,FALSE),"无该职业")))*VLOOKUP($AF105,角色间职业划分!$P:$AP,8,FALSE)/角色间职业划分!$W$9,0)</f>
        <v>4992</v>
      </c>
      <c r="G105" s="26">
        <f>ROUND(IF($AG105="战士",VLOOKUP($AH105,$DV:$ER,EB$1,FALSE),IF($AG105="幻术师",VLOOKUP($AH105,$EU:$FQ,FA$1,FALSE),IF($AG105="刺客",VLOOKUP($AH105,$FU:$GQ,GA$1,FALSE),"无该职业")))*VLOOKUP($AF105,角色间职业划分!$P:$AP,13,FALSE)/角色间职业划分!$AB$9,0)</f>
        <v>2577</v>
      </c>
      <c r="H105" s="26">
        <f t="shared" si="79"/>
        <v>0</v>
      </c>
      <c r="I105" s="26">
        <f t="shared" si="80"/>
        <v>0</v>
      </c>
      <c r="J105" s="26">
        <f t="shared" si="81"/>
        <v>0</v>
      </c>
      <c r="K105" s="26">
        <f t="shared" si="82"/>
        <v>0</v>
      </c>
      <c r="L105" s="26">
        <f t="shared" si="83"/>
        <v>0</v>
      </c>
      <c r="M105" s="26">
        <f t="shared" si="84"/>
        <v>0</v>
      </c>
      <c r="N105" s="26">
        <f t="shared" si="85"/>
        <v>7.5</v>
      </c>
      <c r="O105" s="26">
        <f t="shared" si="86"/>
        <v>2.5</v>
      </c>
      <c r="P105" s="26">
        <f t="shared" si="87"/>
        <v>0</v>
      </c>
      <c r="Q105" s="26">
        <f t="shared" si="88"/>
        <v>2.5</v>
      </c>
      <c r="R105" s="26">
        <f t="shared" si="89"/>
        <v>7.5</v>
      </c>
      <c r="S105" s="26">
        <f t="shared" si="90"/>
        <v>2.5</v>
      </c>
      <c r="T105" s="26">
        <f t="shared" si="91"/>
        <v>2.5</v>
      </c>
      <c r="U105" s="26">
        <f t="shared" si="92"/>
        <v>0</v>
      </c>
      <c r="V105" s="26">
        <f t="shared" si="93"/>
        <v>0</v>
      </c>
      <c r="W105" s="26">
        <f>VLOOKUP(AF105,角色间职业划分!L:M,2,FALSE)</f>
        <v>2</v>
      </c>
      <c r="X105" s="26">
        <f t="shared" si="94"/>
        <v>39</v>
      </c>
      <c r="Y105" s="26">
        <v>0</v>
      </c>
      <c r="Z105" s="26">
        <v>0</v>
      </c>
      <c r="AA105" s="26">
        <v>0</v>
      </c>
      <c r="AB105" s="26">
        <f t="shared" si="95"/>
        <v>10</v>
      </c>
      <c r="AC105" s="1">
        <f t="shared" si="76"/>
        <v>960</v>
      </c>
      <c r="AD105" s="51"/>
      <c r="AE105" s="1"/>
      <c r="AF105">
        <f t="shared" si="96"/>
        <v>2</v>
      </c>
      <c r="AG105" s="26" t="str">
        <f>VLOOKUP(AF105,角色间职业划分!P:R,3,FALSE)</f>
        <v>刺客</v>
      </c>
      <c r="AH105" s="26">
        <f t="shared" si="97"/>
        <v>39</v>
      </c>
      <c r="AT105">
        <f>_xlfn.IFNA(VLOOKUP(AQ105,角色属性总表!Y:AE,6,FALSE),0)</f>
        <v>0</v>
      </c>
    </row>
    <row r="106" spans="1:46" x14ac:dyDescent="0.15">
      <c r="A106" s="26">
        <v>102</v>
      </c>
      <c r="B106" s="26">
        <f t="shared" si="77"/>
        <v>0</v>
      </c>
      <c r="C106" s="26">
        <f>ROUND(IF($AG106="战士",VLOOKUP($AH106,$DV:$ER,DX$1,FALSE),IF($AG106="幻术师",VLOOKUP($AH106,$EU:$FQ,EW$1,FALSE),IF($AG106="刺客",VLOOKUP($AH106,$FU:$GQ,FW$1,FALSE),"无该职业")))/VLOOKUP(AF106,角色间职业划分!P:AP,20,FALSE),0)</f>
        <v>33</v>
      </c>
      <c r="D106" s="26">
        <f t="shared" si="78"/>
        <v>0</v>
      </c>
      <c r="E106" s="26">
        <f>ROUND(IF($AG106="战士",VLOOKUP($AH106,$DV:$ER,DZ$1,FALSE),IF($AG106="幻术师",VLOOKUP($AH106,$EU:$FQ,EY$1,FALSE),IF($AG106="刺客",VLOOKUP($AH106,$FU:$GQ,FY$1,FALSE),"无该职业")))*VLOOKUP($AF106,角色间职业划分!$P:$AP,26,FALSE)*VLOOKUP($AF106,角色间职业划分!$P:$AP,13,FALSE)/角色间职业划分!$AB$9,0)</f>
        <v>913</v>
      </c>
      <c r="F106" s="26">
        <f>ROUND(IF($AG106="战士",VLOOKUP($AH106,$DV:$ER,EA$1,FALSE),IF($AG106="幻术师",VLOOKUP($AH106,$EU:$FQ,EZ$1,FALSE),IF($AG106="刺客",VLOOKUP($AH106,$FU:$GQ,FZ$1,FALSE),"无该职业")))*VLOOKUP($AF106,角色间职业划分!$P:$AP,8,FALSE)/角色间职业划分!$W$9,0)</f>
        <v>4992</v>
      </c>
      <c r="G106" s="26">
        <f>ROUND(IF($AG106="战士",VLOOKUP($AH106,$DV:$ER,EB$1,FALSE),IF($AG106="幻术师",VLOOKUP($AH106,$EU:$FQ,FA$1,FALSE),IF($AG106="刺客",VLOOKUP($AH106,$FU:$GQ,GA$1,FALSE),"无该职业")))*VLOOKUP($AF106,角色间职业划分!$P:$AP,13,FALSE)/角色间职业划分!$AB$9,0)</f>
        <v>2577</v>
      </c>
      <c r="H106" s="26">
        <f t="shared" si="79"/>
        <v>0</v>
      </c>
      <c r="I106" s="26">
        <f t="shared" si="80"/>
        <v>0</v>
      </c>
      <c r="J106" s="26">
        <f t="shared" si="81"/>
        <v>0</v>
      </c>
      <c r="K106" s="26">
        <f t="shared" si="82"/>
        <v>0</v>
      </c>
      <c r="L106" s="26">
        <f t="shared" si="83"/>
        <v>0</v>
      </c>
      <c r="M106" s="26">
        <f t="shared" si="84"/>
        <v>0</v>
      </c>
      <c r="N106" s="26">
        <f t="shared" si="85"/>
        <v>7.5</v>
      </c>
      <c r="O106" s="26">
        <f t="shared" si="86"/>
        <v>2.5</v>
      </c>
      <c r="P106" s="26">
        <f t="shared" si="87"/>
        <v>0</v>
      </c>
      <c r="Q106" s="26">
        <f t="shared" si="88"/>
        <v>5</v>
      </c>
      <c r="R106" s="26">
        <f t="shared" si="89"/>
        <v>7.5</v>
      </c>
      <c r="S106" s="26">
        <f t="shared" si="90"/>
        <v>2.5</v>
      </c>
      <c r="T106" s="26">
        <f t="shared" si="91"/>
        <v>2.5</v>
      </c>
      <c r="U106" s="26">
        <f t="shared" si="92"/>
        <v>0</v>
      </c>
      <c r="V106" s="26">
        <f t="shared" si="93"/>
        <v>0</v>
      </c>
      <c r="W106" s="26">
        <f>VLOOKUP(AF106,角色间职业划分!L:M,2,FALSE)</f>
        <v>2</v>
      </c>
      <c r="X106" s="26">
        <f t="shared" si="94"/>
        <v>40</v>
      </c>
      <c r="Y106" s="26">
        <v>0</v>
      </c>
      <c r="Z106" s="26">
        <v>0</v>
      </c>
      <c r="AA106" s="26">
        <v>0</v>
      </c>
      <c r="AB106" s="26">
        <f t="shared" si="95"/>
        <v>12.5</v>
      </c>
      <c r="AC106" s="1">
        <f t="shared" si="76"/>
        <v>1010</v>
      </c>
      <c r="AD106" s="51"/>
      <c r="AE106" s="1"/>
      <c r="AF106">
        <f t="shared" si="96"/>
        <v>2</v>
      </c>
      <c r="AG106" s="26" t="str">
        <f>VLOOKUP(AF106,角色间职业划分!P:R,3,FALSE)</f>
        <v>刺客</v>
      </c>
      <c r="AH106" s="26">
        <f t="shared" si="97"/>
        <v>40</v>
      </c>
      <c r="AT106">
        <f>_xlfn.IFNA(VLOOKUP(AQ106,角色属性总表!Y:AE,6,FALSE),0)</f>
        <v>0</v>
      </c>
    </row>
    <row r="107" spans="1:46" x14ac:dyDescent="0.15">
      <c r="A107" s="26">
        <v>103</v>
      </c>
      <c r="B107" s="26">
        <f t="shared" si="77"/>
        <v>0</v>
      </c>
      <c r="C107" s="26">
        <f>ROUND(IF($AG107="战士",VLOOKUP($AH107,$DV:$ER,DX$1,FALSE),IF($AG107="幻术师",VLOOKUP($AH107,$EU:$FQ,EW$1,FALSE),IF($AG107="刺客",VLOOKUP($AH107,$FU:$GQ,FW$1,FALSE),"无该职业")))/VLOOKUP(AF107,角色间职业划分!P:AP,20,FALSE),0)</f>
        <v>33</v>
      </c>
      <c r="D107" s="26">
        <f t="shared" si="78"/>
        <v>0</v>
      </c>
      <c r="E107" s="26">
        <f>ROUND(IF($AG107="战士",VLOOKUP($AH107,$DV:$ER,DZ$1,FALSE),IF($AG107="幻术师",VLOOKUP($AH107,$EU:$FQ,EY$1,FALSE),IF($AG107="刺客",VLOOKUP($AH107,$FU:$GQ,FY$1,FALSE),"无该职业")))*VLOOKUP($AF107,角色间职业划分!$P:$AP,26,FALSE)*VLOOKUP($AF107,角色间职业划分!$P:$AP,13,FALSE)/角色间职业划分!$AB$9,0)</f>
        <v>913</v>
      </c>
      <c r="F107" s="26">
        <f>ROUND(IF($AG107="战士",VLOOKUP($AH107,$DV:$ER,EA$1,FALSE),IF($AG107="幻术师",VLOOKUP($AH107,$EU:$FQ,EZ$1,FALSE),IF($AG107="刺客",VLOOKUP($AH107,$FU:$GQ,FZ$1,FALSE),"无该职业")))*VLOOKUP($AF107,角色间职业划分!$P:$AP,8,FALSE)/角色间职业划分!$W$9,0)</f>
        <v>4992</v>
      </c>
      <c r="G107" s="26">
        <f>ROUND(IF($AG107="战士",VLOOKUP($AH107,$DV:$ER,EB$1,FALSE),IF($AG107="幻术师",VLOOKUP($AH107,$EU:$FQ,FA$1,FALSE),IF($AG107="刺客",VLOOKUP($AH107,$FU:$GQ,GA$1,FALSE),"无该职业")))*VLOOKUP($AF107,角色间职业划分!$P:$AP,13,FALSE)/角色间职业划分!$AB$9,0)</f>
        <v>2978</v>
      </c>
      <c r="H107" s="26">
        <f t="shared" si="79"/>
        <v>0</v>
      </c>
      <c r="I107" s="26">
        <f t="shared" si="80"/>
        <v>0</v>
      </c>
      <c r="J107" s="26">
        <f t="shared" si="81"/>
        <v>0</v>
      </c>
      <c r="K107" s="26">
        <f t="shared" si="82"/>
        <v>0</v>
      </c>
      <c r="L107" s="26">
        <f t="shared" si="83"/>
        <v>0</v>
      </c>
      <c r="M107" s="26">
        <f t="shared" si="84"/>
        <v>0</v>
      </c>
      <c r="N107" s="26">
        <f t="shared" si="85"/>
        <v>7.5</v>
      </c>
      <c r="O107" s="26">
        <f t="shared" si="86"/>
        <v>2.5</v>
      </c>
      <c r="P107" s="26">
        <f t="shared" si="87"/>
        <v>0</v>
      </c>
      <c r="Q107" s="26">
        <f t="shared" si="88"/>
        <v>5</v>
      </c>
      <c r="R107" s="26">
        <f t="shared" si="89"/>
        <v>7.5</v>
      </c>
      <c r="S107" s="26">
        <f t="shared" si="90"/>
        <v>2.5</v>
      </c>
      <c r="T107" s="26">
        <f t="shared" si="91"/>
        <v>2.5</v>
      </c>
      <c r="U107" s="26">
        <f t="shared" si="92"/>
        <v>0</v>
      </c>
      <c r="V107" s="26">
        <f t="shared" si="93"/>
        <v>0</v>
      </c>
      <c r="W107" s="26">
        <f>VLOOKUP(AF107,角色间职业划分!L:M,2,FALSE)</f>
        <v>2</v>
      </c>
      <c r="X107" s="26">
        <f t="shared" si="94"/>
        <v>41</v>
      </c>
      <c r="Y107" s="26">
        <v>0</v>
      </c>
      <c r="Z107" s="26">
        <v>0</v>
      </c>
      <c r="AA107" s="26">
        <v>0</v>
      </c>
      <c r="AB107" s="26">
        <f t="shared" si="95"/>
        <v>12.5</v>
      </c>
      <c r="AC107" s="1">
        <f t="shared" si="76"/>
        <v>1061</v>
      </c>
      <c r="AD107" s="51"/>
      <c r="AE107" s="1"/>
      <c r="AF107">
        <f t="shared" si="96"/>
        <v>2</v>
      </c>
      <c r="AG107" s="26" t="str">
        <f>VLOOKUP(AF107,角色间职业划分!P:R,3,FALSE)</f>
        <v>刺客</v>
      </c>
      <c r="AH107" s="26">
        <f t="shared" si="97"/>
        <v>41</v>
      </c>
      <c r="AT107">
        <f>_xlfn.IFNA(VLOOKUP(AQ107,角色属性总表!Y:AE,6,FALSE),0)</f>
        <v>0</v>
      </c>
    </row>
    <row r="108" spans="1:46" x14ac:dyDescent="0.15">
      <c r="A108" s="26">
        <v>104</v>
      </c>
      <c r="B108" s="26">
        <f t="shared" si="77"/>
        <v>0</v>
      </c>
      <c r="C108" s="26">
        <f>ROUND(IF($AG108="战士",VLOOKUP($AH108,$DV:$ER,DX$1,FALSE),IF($AG108="幻术师",VLOOKUP($AH108,$EU:$FQ,EW$1,FALSE),IF($AG108="刺客",VLOOKUP($AH108,$FU:$GQ,FW$1,FALSE),"无该职业")))/VLOOKUP(AF108,角色间职业划分!P:AP,20,FALSE),0)</f>
        <v>38</v>
      </c>
      <c r="D108" s="26">
        <f t="shared" si="78"/>
        <v>0</v>
      </c>
      <c r="E108" s="26">
        <f>ROUND(IF($AG108="战士",VLOOKUP($AH108,$DV:$ER,DZ$1,FALSE),IF($AG108="幻术师",VLOOKUP($AH108,$EU:$FQ,EY$1,FALSE),IF($AG108="刺客",VLOOKUP($AH108,$FU:$GQ,FY$1,FALSE),"无该职业")))*VLOOKUP($AF108,角色间职业划分!$P:$AP,26,FALSE)*VLOOKUP($AF108,角色间职业划分!$P:$AP,13,FALSE)/角色间职业划分!$AB$9,0)</f>
        <v>913</v>
      </c>
      <c r="F108" s="26">
        <f>ROUND(IF($AG108="战士",VLOOKUP($AH108,$DV:$ER,EA$1,FALSE),IF($AG108="幻术师",VLOOKUP($AH108,$EU:$FQ,EZ$1,FALSE),IF($AG108="刺客",VLOOKUP($AH108,$FU:$GQ,FZ$1,FALSE),"无该职业")))*VLOOKUP($AF108,角色间职业划分!$P:$AP,8,FALSE)/角色间职业划分!$W$9,0)</f>
        <v>4992</v>
      </c>
      <c r="G108" s="26">
        <f>ROUND(IF($AG108="战士",VLOOKUP($AH108,$DV:$ER,EB$1,FALSE),IF($AG108="幻术师",VLOOKUP($AH108,$EU:$FQ,FA$1,FALSE),IF($AG108="刺客",VLOOKUP($AH108,$FU:$GQ,GA$1,FALSE),"无该职业")))*VLOOKUP($AF108,角色间职业划分!$P:$AP,13,FALSE)/角色间职业划分!$AB$9,0)</f>
        <v>2978</v>
      </c>
      <c r="H108" s="26">
        <f t="shared" si="79"/>
        <v>0</v>
      </c>
      <c r="I108" s="26">
        <f t="shared" si="80"/>
        <v>0</v>
      </c>
      <c r="J108" s="26">
        <f t="shared" si="81"/>
        <v>0</v>
      </c>
      <c r="K108" s="26">
        <f t="shared" si="82"/>
        <v>0</v>
      </c>
      <c r="L108" s="26">
        <f t="shared" si="83"/>
        <v>0</v>
      </c>
      <c r="M108" s="26">
        <f t="shared" si="84"/>
        <v>0</v>
      </c>
      <c r="N108" s="26">
        <f t="shared" si="85"/>
        <v>7.5</v>
      </c>
      <c r="O108" s="26">
        <f t="shared" si="86"/>
        <v>2.5</v>
      </c>
      <c r="P108" s="26">
        <f t="shared" si="87"/>
        <v>0</v>
      </c>
      <c r="Q108" s="26">
        <f t="shared" si="88"/>
        <v>5</v>
      </c>
      <c r="R108" s="26">
        <f t="shared" si="89"/>
        <v>7.5</v>
      </c>
      <c r="S108" s="26">
        <f t="shared" si="90"/>
        <v>2.5</v>
      </c>
      <c r="T108" s="26">
        <f t="shared" si="91"/>
        <v>2.5</v>
      </c>
      <c r="U108" s="26">
        <f t="shared" si="92"/>
        <v>0</v>
      </c>
      <c r="V108" s="26">
        <f t="shared" si="93"/>
        <v>0</v>
      </c>
      <c r="W108" s="26">
        <f>VLOOKUP(AF108,角色间职业划分!L:M,2,FALSE)</f>
        <v>2</v>
      </c>
      <c r="X108" s="26">
        <f t="shared" si="94"/>
        <v>42</v>
      </c>
      <c r="Y108" s="26">
        <v>0</v>
      </c>
      <c r="Z108" s="26">
        <v>0</v>
      </c>
      <c r="AA108" s="26">
        <v>0</v>
      </c>
      <c r="AB108" s="26">
        <f t="shared" si="95"/>
        <v>12.5</v>
      </c>
      <c r="AC108" s="1">
        <f t="shared" si="76"/>
        <v>1111</v>
      </c>
      <c r="AD108" s="51"/>
      <c r="AE108" s="1"/>
      <c r="AF108">
        <f t="shared" si="96"/>
        <v>2</v>
      </c>
      <c r="AG108" s="26" t="str">
        <f>VLOOKUP(AF108,角色间职业划分!P:R,3,FALSE)</f>
        <v>刺客</v>
      </c>
      <c r="AH108" s="26">
        <f t="shared" si="97"/>
        <v>42</v>
      </c>
      <c r="AT108">
        <f>_xlfn.IFNA(VLOOKUP(AQ108,角色属性总表!Y:AE,6,FALSE),0)</f>
        <v>0</v>
      </c>
    </row>
    <row r="109" spans="1:46" x14ac:dyDescent="0.15">
      <c r="A109" s="26">
        <v>105</v>
      </c>
      <c r="B109" s="26">
        <f t="shared" si="77"/>
        <v>0</v>
      </c>
      <c r="C109" s="26">
        <f>ROUND(IF($AG109="战士",VLOOKUP($AH109,$DV:$ER,DX$1,FALSE),IF($AG109="幻术师",VLOOKUP($AH109,$EU:$FQ,EW$1,FALSE),IF($AG109="刺客",VLOOKUP($AH109,$FU:$GQ,FW$1,FALSE),"无该职业")))/VLOOKUP(AF109,角色间职业划分!P:AP,20,FALSE),0)</f>
        <v>38</v>
      </c>
      <c r="D109" s="26">
        <f t="shared" si="78"/>
        <v>0</v>
      </c>
      <c r="E109" s="26">
        <f>ROUND(IF($AG109="战士",VLOOKUP($AH109,$DV:$ER,DZ$1,FALSE),IF($AG109="幻术师",VLOOKUP($AH109,$EU:$FQ,EY$1,FALSE),IF($AG109="刺客",VLOOKUP($AH109,$FU:$GQ,FY$1,FALSE),"无该职业")))*VLOOKUP($AF109,角色间职业划分!$P:$AP,26,FALSE)*VLOOKUP($AF109,角色间职业划分!$P:$AP,13,FALSE)/角色间职业划分!$AB$9,0)</f>
        <v>1305</v>
      </c>
      <c r="F109" s="26">
        <f>ROUND(IF($AG109="战士",VLOOKUP($AH109,$DV:$ER,EA$1,FALSE),IF($AG109="幻术师",VLOOKUP($AH109,$EU:$FQ,EZ$1,FALSE),IF($AG109="刺客",VLOOKUP($AH109,$FU:$GQ,FZ$1,FALSE),"无该职业")))*VLOOKUP($AF109,角色间职业划分!$P:$AP,8,FALSE)/角色间职业划分!$W$9,0)</f>
        <v>4992</v>
      </c>
      <c r="G109" s="26">
        <f>ROUND(IF($AG109="战士",VLOOKUP($AH109,$DV:$ER,EB$1,FALSE),IF($AG109="幻术师",VLOOKUP($AH109,$EU:$FQ,FA$1,FALSE),IF($AG109="刺客",VLOOKUP($AH109,$FU:$GQ,GA$1,FALSE),"无该职业")))*VLOOKUP($AF109,角色间职业划分!$P:$AP,13,FALSE)/角色间职业划分!$AB$9,0)</f>
        <v>2978</v>
      </c>
      <c r="H109" s="26">
        <f t="shared" si="79"/>
        <v>0</v>
      </c>
      <c r="I109" s="26">
        <f t="shared" si="80"/>
        <v>0</v>
      </c>
      <c r="J109" s="26">
        <f t="shared" si="81"/>
        <v>0</v>
      </c>
      <c r="K109" s="26">
        <f t="shared" si="82"/>
        <v>0</v>
      </c>
      <c r="L109" s="26">
        <f t="shared" si="83"/>
        <v>0</v>
      </c>
      <c r="M109" s="26">
        <f t="shared" si="84"/>
        <v>0</v>
      </c>
      <c r="N109" s="26">
        <f t="shared" si="85"/>
        <v>7.5</v>
      </c>
      <c r="O109" s="26">
        <f t="shared" si="86"/>
        <v>2.5</v>
      </c>
      <c r="P109" s="26">
        <f t="shared" si="87"/>
        <v>0</v>
      </c>
      <c r="Q109" s="26">
        <f t="shared" si="88"/>
        <v>5</v>
      </c>
      <c r="R109" s="26">
        <f t="shared" si="89"/>
        <v>7.5</v>
      </c>
      <c r="S109" s="26">
        <f t="shared" si="90"/>
        <v>2.5</v>
      </c>
      <c r="T109" s="26">
        <f t="shared" si="91"/>
        <v>2.5</v>
      </c>
      <c r="U109" s="26">
        <f t="shared" si="92"/>
        <v>0</v>
      </c>
      <c r="V109" s="26">
        <f t="shared" si="93"/>
        <v>0</v>
      </c>
      <c r="W109" s="26">
        <f>VLOOKUP(AF109,角色间职业划分!L:M,2,FALSE)</f>
        <v>2</v>
      </c>
      <c r="X109" s="26">
        <f t="shared" si="94"/>
        <v>43</v>
      </c>
      <c r="Y109" s="26">
        <v>0</v>
      </c>
      <c r="Z109" s="26">
        <v>0</v>
      </c>
      <c r="AA109" s="26">
        <v>0</v>
      </c>
      <c r="AB109" s="26">
        <f t="shared" si="95"/>
        <v>12.5</v>
      </c>
      <c r="AC109" s="1">
        <f t="shared" si="76"/>
        <v>1162</v>
      </c>
      <c r="AD109" s="51"/>
      <c r="AE109" s="1"/>
      <c r="AF109">
        <f t="shared" si="96"/>
        <v>2</v>
      </c>
      <c r="AG109" s="26" t="str">
        <f>VLOOKUP(AF109,角色间职业划分!P:R,3,FALSE)</f>
        <v>刺客</v>
      </c>
      <c r="AH109" s="26">
        <f t="shared" si="97"/>
        <v>43</v>
      </c>
      <c r="AT109">
        <f>_xlfn.IFNA(VLOOKUP(AQ109,角色属性总表!Y:AE,6,FALSE),0)</f>
        <v>0</v>
      </c>
    </row>
    <row r="110" spans="1:46" x14ac:dyDescent="0.15">
      <c r="A110" s="26">
        <v>106</v>
      </c>
      <c r="B110" s="26">
        <f t="shared" si="77"/>
        <v>0</v>
      </c>
      <c r="C110" s="26">
        <f>ROUND(IF($AG110="战士",VLOOKUP($AH110,$DV:$ER,DX$1,FALSE),IF($AG110="幻术师",VLOOKUP($AH110,$EU:$FQ,EW$1,FALSE),IF($AG110="刺客",VLOOKUP($AH110,$FU:$GQ,FW$1,FALSE),"无该职业")))/VLOOKUP(AF110,角色间职业划分!P:AP,20,FALSE),0)</f>
        <v>38</v>
      </c>
      <c r="D110" s="26">
        <f t="shared" si="78"/>
        <v>0</v>
      </c>
      <c r="E110" s="26">
        <f>ROUND(IF($AG110="战士",VLOOKUP($AH110,$DV:$ER,DZ$1,FALSE),IF($AG110="幻术师",VLOOKUP($AH110,$EU:$FQ,EY$1,FALSE),IF($AG110="刺客",VLOOKUP($AH110,$FU:$GQ,FY$1,FALSE),"无该职业")))*VLOOKUP($AF110,角色间职业划分!$P:$AP,26,FALSE)*VLOOKUP($AF110,角色间职业划分!$P:$AP,13,FALSE)/角色间职业划分!$AB$9,0)</f>
        <v>1305</v>
      </c>
      <c r="F110" s="26">
        <f>ROUND(IF($AG110="战士",VLOOKUP($AH110,$DV:$ER,EA$1,FALSE),IF($AG110="幻术师",VLOOKUP($AH110,$EU:$FQ,EZ$1,FALSE),IF($AG110="刺客",VLOOKUP($AH110,$FU:$GQ,FZ$1,FALSE),"无该职业")))*VLOOKUP($AF110,角色间职业划分!$P:$AP,8,FALSE)/角色间职业划分!$W$9,0)</f>
        <v>6305</v>
      </c>
      <c r="G110" s="26">
        <f>ROUND(IF($AG110="战士",VLOOKUP($AH110,$DV:$ER,EB$1,FALSE),IF($AG110="幻术师",VLOOKUP($AH110,$EU:$FQ,FA$1,FALSE),IF($AG110="刺客",VLOOKUP($AH110,$FU:$GQ,GA$1,FALSE),"无该职业")))*VLOOKUP($AF110,角色间职业划分!$P:$AP,13,FALSE)/角色间职业划分!$AB$9,0)</f>
        <v>2978</v>
      </c>
      <c r="H110" s="26">
        <f t="shared" si="79"/>
        <v>0</v>
      </c>
      <c r="I110" s="26">
        <f t="shared" si="80"/>
        <v>0</v>
      </c>
      <c r="J110" s="26">
        <f t="shared" si="81"/>
        <v>0</v>
      </c>
      <c r="K110" s="26">
        <f t="shared" si="82"/>
        <v>0</v>
      </c>
      <c r="L110" s="26">
        <f t="shared" si="83"/>
        <v>0</v>
      </c>
      <c r="M110" s="26">
        <f t="shared" si="84"/>
        <v>0</v>
      </c>
      <c r="N110" s="26">
        <f t="shared" si="85"/>
        <v>7.5</v>
      </c>
      <c r="O110" s="26">
        <f t="shared" si="86"/>
        <v>2.5</v>
      </c>
      <c r="P110" s="26">
        <f t="shared" si="87"/>
        <v>0</v>
      </c>
      <c r="Q110" s="26">
        <f t="shared" si="88"/>
        <v>5</v>
      </c>
      <c r="R110" s="26">
        <f t="shared" si="89"/>
        <v>7.5</v>
      </c>
      <c r="S110" s="26">
        <f t="shared" si="90"/>
        <v>2.5</v>
      </c>
      <c r="T110" s="26">
        <f t="shared" si="91"/>
        <v>2.5</v>
      </c>
      <c r="U110" s="26">
        <f t="shared" si="92"/>
        <v>0</v>
      </c>
      <c r="V110" s="26">
        <f t="shared" si="93"/>
        <v>0</v>
      </c>
      <c r="W110" s="26">
        <f>VLOOKUP(AF110,角色间职业划分!L:M,2,FALSE)</f>
        <v>2</v>
      </c>
      <c r="X110" s="26">
        <f t="shared" si="94"/>
        <v>44</v>
      </c>
      <c r="Y110" s="26">
        <v>0</v>
      </c>
      <c r="Z110" s="26">
        <v>0</v>
      </c>
      <c r="AA110" s="26">
        <v>0</v>
      </c>
      <c r="AB110" s="26">
        <f t="shared" si="95"/>
        <v>12.5</v>
      </c>
      <c r="AC110" s="1">
        <f t="shared" si="76"/>
        <v>1212</v>
      </c>
      <c r="AD110" s="51"/>
      <c r="AE110" s="1"/>
      <c r="AF110">
        <f t="shared" si="96"/>
        <v>2</v>
      </c>
      <c r="AG110" s="26" t="str">
        <f>VLOOKUP(AF110,角色间职业划分!P:R,3,FALSE)</f>
        <v>刺客</v>
      </c>
      <c r="AH110" s="26">
        <f t="shared" si="97"/>
        <v>44</v>
      </c>
      <c r="AT110">
        <f>_xlfn.IFNA(VLOOKUP(AQ110,角色属性总表!Y:AE,6,FALSE),0)</f>
        <v>0</v>
      </c>
    </row>
    <row r="111" spans="1:46" x14ac:dyDescent="0.15">
      <c r="A111" s="26">
        <v>107</v>
      </c>
      <c r="B111" s="26">
        <f t="shared" si="77"/>
        <v>0</v>
      </c>
      <c r="C111" s="26">
        <f>ROUND(IF($AG111="战士",VLOOKUP($AH111,$DV:$ER,DX$1,FALSE),IF($AG111="幻术师",VLOOKUP($AH111,$EU:$FQ,EW$1,FALSE),IF($AG111="刺客",VLOOKUP($AH111,$FU:$GQ,FW$1,FALSE),"无该职业")))/VLOOKUP(AF111,角色间职业划分!P:AP,20,FALSE),0)</f>
        <v>38</v>
      </c>
      <c r="D111" s="26">
        <f t="shared" si="78"/>
        <v>0</v>
      </c>
      <c r="E111" s="26">
        <f>ROUND(IF($AG111="战士",VLOOKUP($AH111,$DV:$ER,DZ$1,FALSE),IF($AG111="幻术师",VLOOKUP($AH111,$EU:$FQ,EY$1,FALSE),IF($AG111="刺客",VLOOKUP($AH111,$FU:$GQ,FY$1,FALSE),"无该职业")))*VLOOKUP($AF111,角色间职业划分!$P:$AP,26,FALSE)*VLOOKUP($AF111,角色间职业划分!$P:$AP,13,FALSE)/角色间职业划分!$AB$9,0)</f>
        <v>1305</v>
      </c>
      <c r="F111" s="26">
        <f>ROUND(IF($AG111="战士",VLOOKUP($AH111,$DV:$ER,EA$1,FALSE),IF($AG111="幻术师",VLOOKUP($AH111,$EU:$FQ,EZ$1,FALSE),IF($AG111="刺客",VLOOKUP($AH111,$FU:$GQ,FZ$1,FALSE),"无该职业")))*VLOOKUP($AF111,角色间职业划分!$P:$AP,8,FALSE)/角色间职业划分!$W$9,0)</f>
        <v>6305</v>
      </c>
      <c r="G111" s="26">
        <f>ROUND(IF($AG111="战士",VLOOKUP($AH111,$DV:$ER,EB$1,FALSE),IF($AG111="幻术师",VLOOKUP($AH111,$EU:$FQ,FA$1,FALSE),IF($AG111="刺客",VLOOKUP($AH111,$FU:$GQ,GA$1,FALSE),"无该职业")))*VLOOKUP($AF111,角色间职业划分!$P:$AP,13,FALSE)/角色间职业划分!$AB$9,0)</f>
        <v>3545</v>
      </c>
      <c r="H111" s="26">
        <f t="shared" si="79"/>
        <v>0</v>
      </c>
      <c r="I111" s="26">
        <f t="shared" si="80"/>
        <v>0</v>
      </c>
      <c r="J111" s="26">
        <f t="shared" si="81"/>
        <v>0</v>
      </c>
      <c r="K111" s="26">
        <f t="shared" si="82"/>
        <v>0</v>
      </c>
      <c r="L111" s="26">
        <f t="shared" si="83"/>
        <v>0</v>
      </c>
      <c r="M111" s="26">
        <f t="shared" si="84"/>
        <v>0</v>
      </c>
      <c r="N111" s="26">
        <f t="shared" si="85"/>
        <v>7.5</v>
      </c>
      <c r="O111" s="26">
        <f t="shared" si="86"/>
        <v>2.5</v>
      </c>
      <c r="P111" s="26">
        <f t="shared" si="87"/>
        <v>0</v>
      </c>
      <c r="Q111" s="26">
        <f t="shared" si="88"/>
        <v>5</v>
      </c>
      <c r="R111" s="26">
        <f t="shared" si="89"/>
        <v>7.5</v>
      </c>
      <c r="S111" s="26">
        <f t="shared" si="90"/>
        <v>2.5</v>
      </c>
      <c r="T111" s="26">
        <f t="shared" si="91"/>
        <v>2.5</v>
      </c>
      <c r="U111" s="26">
        <f t="shared" si="92"/>
        <v>0</v>
      </c>
      <c r="V111" s="26">
        <f t="shared" si="93"/>
        <v>0</v>
      </c>
      <c r="W111" s="26">
        <f>VLOOKUP(AF111,角色间职业划分!L:M,2,FALSE)</f>
        <v>2</v>
      </c>
      <c r="X111" s="26">
        <f t="shared" si="94"/>
        <v>45</v>
      </c>
      <c r="Y111" s="26">
        <v>0</v>
      </c>
      <c r="Z111" s="26">
        <v>0</v>
      </c>
      <c r="AA111" s="26">
        <v>0</v>
      </c>
      <c r="AB111" s="26">
        <f t="shared" si="95"/>
        <v>12.5</v>
      </c>
      <c r="AC111" s="1">
        <f t="shared" si="76"/>
        <v>1263</v>
      </c>
      <c r="AD111" s="51"/>
      <c r="AE111" s="1"/>
      <c r="AF111">
        <f t="shared" si="96"/>
        <v>2</v>
      </c>
      <c r="AG111" s="26" t="str">
        <f>VLOOKUP(AF111,角色间职业划分!P:R,3,FALSE)</f>
        <v>刺客</v>
      </c>
      <c r="AH111" s="26">
        <f t="shared" si="97"/>
        <v>45</v>
      </c>
      <c r="AT111">
        <f>_xlfn.IFNA(VLOOKUP(AQ111,角色属性总表!Y:AE,6,FALSE),0)</f>
        <v>0</v>
      </c>
    </row>
    <row r="112" spans="1:46" x14ac:dyDescent="0.15">
      <c r="A112" s="26">
        <v>108</v>
      </c>
      <c r="B112" s="26">
        <f t="shared" si="77"/>
        <v>0</v>
      </c>
      <c r="C112" s="26">
        <f>ROUND(IF($AG112="战士",VLOOKUP($AH112,$DV:$ER,DX$1,FALSE),IF($AG112="幻术师",VLOOKUP($AH112,$EU:$FQ,EW$1,FALSE),IF($AG112="刺客",VLOOKUP($AH112,$FU:$GQ,FW$1,FALSE),"无该职业")))/VLOOKUP(AF112,角色间职业划分!P:AP,20,FALSE),0)</f>
        <v>38</v>
      </c>
      <c r="D112" s="26">
        <f t="shared" si="78"/>
        <v>0</v>
      </c>
      <c r="E112" s="26">
        <f>ROUND(IF($AG112="战士",VLOOKUP($AH112,$DV:$ER,DZ$1,FALSE),IF($AG112="幻术师",VLOOKUP($AH112,$EU:$FQ,EY$1,FALSE),IF($AG112="刺客",VLOOKUP($AH112,$FU:$GQ,FY$1,FALSE),"无该职业")))*VLOOKUP($AF112,角色间职业划分!$P:$AP,26,FALSE)*VLOOKUP($AF112,角色间职业划分!$P:$AP,13,FALSE)/角色间职业划分!$AB$9,0)</f>
        <v>1305</v>
      </c>
      <c r="F112" s="26">
        <f>ROUND(IF($AG112="战士",VLOOKUP($AH112,$DV:$ER,EA$1,FALSE),IF($AG112="幻术师",VLOOKUP($AH112,$EU:$FQ,EZ$1,FALSE),IF($AG112="刺客",VLOOKUP($AH112,$FU:$GQ,FZ$1,FALSE),"无该职业")))*VLOOKUP($AF112,角色间职业划分!$P:$AP,8,FALSE)/角色间职业划分!$W$9,0)</f>
        <v>6305</v>
      </c>
      <c r="G112" s="26">
        <f>ROUND(IF($AG112="战士",VLOOKUP($AH112,$DV:$ER,EB$1,FALSE),IF($AG112="幻术师",VLOOKUP($AH112,$EU:$FQ,FA$1,FALSE),IF($AG112="刺客",VLOOKUP($AH112,$FU:$GQ,GA$1,FALSE),"无该职业")))*VLOOKUP($AF112,角色间职业划分!$P:$AP,13,FALSE)/角色间职业划分!$AB$9,0)</f>
        <v>3545</v>
      </c>
      <c r="H112" s="26">
        <f t="shared" si="79"/>
        <v>0</v>
      </c>
      <c r="I112" s="26">
        <f t="shared" si="80"/>
        <v>0</v>
      </c>
      <c r="J112" s="26">
        <f t="shared" si="81"/>
        <v>0</v>
      </c>
      <c r="K112" s="26">
        <f t="shared" si="82"/>
        <v>0</v>
      </c>
      <c r="L112" s="26">
        <f t="shared" si="83"/>
        <v>0</v>
      </c>
      <c r="M112" s="26">
        <f t="shared" si="84"/>
        <v>0</v>
      </c>
      <c r="N112" s="26">
        <f t="shared" si="85"/>
        <v>7.5</v>
      </c>
      <c r="O112" s="26">
        <f t="shared" si="86"/>
        <v>5</v>
      </c>
      <c r="P112" s="26">
        <f t="shared" si="87"/>
        <v>0</v>
      </c>
      <c r="Q112" s="26">
        <f t="shared" si="88"/>
        <v>5</v>
      </c>
      <c r="R112" s="26">
        <f t="shared" si="89"/>
        <v>7.5</v>
      </c>
      <c r="S112" s="26">
        <f t="shared" si="90"/>
        <v>2.5</v>
      </c>
      <c r="T112" s="26">
        <f t="shared" si="91"/>
        <v>2.5</v>
      </c>
      <c r="U112" s="26">
        <f t="shared" si="92"/>
        <v>0</v>
      </c>
      <c r="V112" s="26">
        <f t="shared" si="93"/>
        <v>0</v>
      </c>
      <c r="W112" s="26">
        <f>VLOOKUP(AF112,角色间职业划分!L:M,2,FALSE)</f>
        <v>2</v>
      </c>
      <c r="X112" s="26">
        <f t="shared" si="94"/>
        <v>46</v>
      </c>
      <c r="Y112" s="26">
        <v>0</v>
      </c>
      <c r="Z112" s="26">
        <v>0</v>
      </c>
      <c r="AA112" s="26">
        <v>0</v>
      </c>
      <c r="AB112" s="26">
        <f t="shared" si="95"/>
        <v>12.5</v>
      </c>
      <c r="AC112" s="1">
        <f t="shared" si="76"/>
        <v>1313</v>
      </c>
      <c r="AD112" s="51"/>
      <c r="AE112" s="1"/>
      <c r="AF112">
        <f t="shared" si="96"/>
        <v>2</v>
      </c>
      <c r="AG112" s="26" t="str">
        <f>VLOOKUP(AF112,角色间职业划分!P:R,3,FALSE)</f>
        <v>刺客</v>
      </c>
      <c r="AH112" s="26">
        <f t="shared" si="97"/>
        <v>46</v>
      </c>
      <c r="AT112">
        <f>_xlfn.IFNA(VLOOKUP(AQ112,角色属性总表!Y:AE,6,FALSE),0)</f>
        <v>0</v>
      </c>
    </row>
    <row r="113" spans="1:46" x14ac:dyDescent="0.15">
      <c r="A113" s="26">
        <v>109</v>
      </c>
      <c r="B113" s="26">
        <f t="shared" si="77"/>
        <v>0</v>
      </c>
      <c r="C113" s="26">
        <f>ROUND(IF($AG113="战士",VLOOKUP($AH113,$DV:$ER,DX$1,FALSE),IF($AG113="幻术师",VLOOKUP($AH113,$EU:$FQ,EW$1,FALSE),IF($AG113="刺客",VLOOKUP($AH113,$FU:$GQ,FW$1,FALSE),"无该职业")))/VLOOKUP(AF113,角色间职业划分!P:AP,20,FALSE),0)</f>
        <v>38</v>
      </c>
      <c r="D113" s="26">
        <f t="shared" si="78"/>
        <v>0</v>
      </c>
      <c r="E113" s="26">
        <f>ROUND(IF($AG113="战士",VLOOKUP($AH113,$DV:$ER,DZ$1,FALSE),IF($AG113="幻术师",VLOOKUP($AH113,$EU:$FQ,EY$1,FALSE),IF($AG113="刺客",VLOOKUP($AH113,$FU:$GQ,FY$1,FALSE),"无该职业")))*VLOOKUP($AF113,角色间职业划分!$P:$AP,26,FALSE)*VLOOKUP($AF113,角色间职业划分!$P:$AP,13,FALSE)/角色间职业划分!$AB$9,0)</f>
        <v>1305</v>
      </c>
      <c r="F113" s="26">
        <f>ROUND(IF($AG113="战士",VLOOKUP($AH113,$DV:$ER,EA$1,FALSE),IF($AG113="幻术师",VLOOKUP($AH113,$EU:$FQ,EZ$1,FALSE),IF($AG113="刺客",VLOOKUP($AH113,$FU:$GQ,FZ$1,FALSE),"无该职业")))*VLOOKUP($AF113,角色间职业划分!$P:$AP,8,FALSE)/角色间职业划分!$W$9,0)</f>
        <v>7093</v>
      </c>
      <c r="G113" s="26">
        <f>ROUND(IF($AG113="战士",VLOOKUP($AH113,$DV:$ER,EB$1,FALSE),IF($AG113="幻术师",VLOOKUP($AH113,$EU:$FQ,FA$1,FALSE),IF($AG113="刺客",VLOOKUP($AH113,$FU:$GQ,GA$1,FALSE),"无该职业")))*VLOOKUP($AF113,角色间职业划分!$P:$AP,13,FALSE)/角色间职业划分!$AB$9,0)</f>
        <v>3545</v>
      </c>
      <c r="H113" s="26">
        <f t="shared" si="79"/>
        <v>0</v>
      </c>
      <c r="I113" s="26">
        <f t="shared" si="80"/>
        <v>0</v>
      </c>
      <c r="J113" s="26">
        <f t="shared" si="81"/>
        <v>0</v>
      </c>
      <c r="K113" s="26">
        <f t="shared" si="82"/>
        <v>0</v>
      </c>
      <c r="L113" s="26">
        <f t="shared" si="83"/>
        <v>0</v>
      </c>
      <c r="M113" s="26">
        <f t="shared" si="84"/>
        <v>0</v>
      </c>
      <c r="N113" s="26">
        <f t="shared" si="85"/>
        <v>7.5</v>
      </c>
      <c r="O113" s="26">
        <f t="shared" si="86"/>
        <v>5</v>
      </c>
      <c r="P113" s="26">
        <f t="shared" si="87"/>
        <v>0</v>
      </c>
      <c r="Q113" s="26">
        <f t="shared" si="88"/>
        <v>5</v>
      </c>
      <c r="R113" s="26">
        <f t="shared" si="89"/>
        <v>7.5</v>
      </c>
      <c r="S113" s="26">
        <f t="shared" si="90"/>
        <v>2.5</v>
      </c>
      <c r="T113" s="26">
        <f t="shared" si="91"/>
        <v>2.5</v>
      </c>
      <c r="U113" s="26">
        <f t="shared" si="92"/>
        <v>0</v>
      </c>
      <c r="V113" s="26">
        <f t="shared" si="93"/>
        <v>0</v>
      </c>
      <c r="W113" s="26">
        <f>VLOOKUP(AF113,角色间职业划分!L:M,2,FALSE)</f>
        <v>2</v>
      </c>
      <c r="X113" s="26">
        <f t="shared" si="94"/>
        <v>47</v>
      </c>
      <c r="Y113" s="26">
        <v>0</v>
      </c>
      <c r="Z113" s="26">
        <v>0</v>
      </c>
      <c r="AA113" s="26">
        <v>0</v>
      </c>
      <c r="AB113" s="26">
        <f t="shared" si="95"/>
        <v>12.5</v>
      </c>
      <c r="AC113" s="1">
        <f t="shared" si="76"/>
        <v>1364</v>
      </c>
      <c r="AD113" s="51"/>
      <c r="AE113" s="1"/>
      <c r="AF113">
        <f t="shared" si="96"/>
        <v>2</v>
      </c>
      <c r="AG113" s="26" t="str">
        <f>VLOOKUP(AF113,角色间职业划分!P:R,3,FALSE)</f>
        <v>刺客</v>
      </c>
      <c r="AH113" s="26">
        <f t="shared" si="97"/>
        <v>47</v>
      </c>
      <c r="AT113">
        <f>_xlfn.IFNA(VLOOKUP(AQ113,角色属性总表!Y:AE,6,FALSE),0)</f>
        <v>0</v>
      </c>
    </row>
    <row r="114" spans="1:46" x14ac:dyDescent="0.15">
      <c r="A114" s="26">
        <v>110</v>
      </c>
      <c r="B114" s="26">
        <f t="shared" si="77"/>
        <v>0</v>
      </c>
      <c r="C114" s="26">
        <f>ROUND(IF($AG114="战士",VLOOKUP($AH114,$DV:$ER,DX$1,FALSE),IF($AG114="幻术师",VLOOKUP($AH114,$EU:$FQ,EW$1,FALSE),IF($AG114="刺客",VLOOKUP($AH114,$FU:$GQ,FW$1,FALSE),"无该职业")))/VLOOKUP(AF114,角色间职业划分!P:AP,20,FALSE),0)</f>
        <v>43</v>
      </c>
      <c r="D114" s="26">
        <f t="shared" si="78"/>
        <v>0</v>
      </c>
      <c r="E114" s="26">
        <f>ROUND(IF($AG114="战士",VLOOKUP($AH114,$DV:$ER,DZ$1,FALSE),IF($AG114="幻术师",VLOOKUP($AH114,$EU:$FQ,EY$1,FALSE),IF($AG114="刺客",VLOOKUP($AH114,$FU:$GQ,FY$1,FALSE),"无该职业")))*VLOOKUP($AF114,角色间职业划分!$P:$AP,26,FALSE)*VLOOKUP($AF114,角色间职业划分!$P:$AP,13,FALSE)/角色间职业划分!$AB$9,0)</f>
        <v>1305</v>
      </c>
      <c r="F114" s="26">
        <f>ROUND(IF($AG114="战士",VLOOKUP($AH114,$DV:$ER,EA$1,FALSE),IF($AG114="幻术师",VLOOKUP($AH114,$EU:$FQ,EZ$1,FALSE),IF($AG114="刺客",VLOOKUP($AH114,$FU:$GQ,FZ$1,FALSE),"无该职业")))*VLOOKUP($AF114,角色间职业划分!$P:$AP,8,FALSE)/角色间职业划分!$W$9,0)</f>
        <v>7093</v>
      </c>
      <c r="G114" s="26">
        <f>ROUND(IF($AG114="战士",VLOOKUP($AH114,$DV:$ER,EB$1,FALSE),IF($AG114="幻术师",VLOOKUP($AH114,$EU:$FQ,FA$1,FALSE),IF($AG114="刺客",VLOOKUP($AH114,$FU:$GQ,GA$1,FALSE),"无该职业")))*VLOOKUP($AF114,角色间职业划分!$P:$AP,13,FALSE)/角色间职业划分!$AB$9,0)</f>
        <v>3545</v>
      </c>
      <c r="H114" s="26">
        <f t="shared" si="79"/>
        <v>0</v>
      </c>
      <c r="I114" s="26">
        <f t="shared" si="80"/>
        <v>0</v>
      </c>
      <c r="J114" s="26">
        <f t="shared" si="81"/>
        <v>0</v>
      </c>
      <c r="K114" s="26">
        <f t="shared" si="82"/>
        <v>0</v>
      </c>
      <c r="L114" s="26">
        <f t="shared" si="83"/>
        <v>0</v>
      </c>
      <c r="M114" s="26">
        <f t="shared" si="84"/>
        <v>0</v>
      </c>
      <c r="N114" s="26">
        <f t="shared" si="85"/>
        <v>7.5</v>
      </c>
      <c r="O114" s="26">
        <f t="shared" si="86"/>
        <v>5</v>
      </c>
      <c r="P114" s="26">
        <f t="shared" si="87"/>
        <v>0</v>
      </c>
      <c r="Q114" s="26">
        <f t="shared" si="88"/>
        <v>5</v>
      </c>
      <c r="R114" s="26">
        <f t="shared" si="89"/>
        <v>7.5</v>
      </c>
      <c r="S114" s="26">
        <f t="shared" si="90"/>
        <v>2.5</v>
      </c>
      <c r="T114" s="26">
        <f t="shared" si="91"/>
        <v>2.5</v>
      </c>
      <c r="U114" s="26">
        <f t="shared" si="92"/>
        <v>0</v>
      </c>
      <c r="V114" s="26">
        <f t="shared" si="93"/>
        <v>0</v>
      </c>
      <c r="W114" s="26">
        <f>VLOOKUP(AF114,角色间职业划分!L:M,2,FALSE)</f>
        <v>2</v>
      </c>
      <c r="X114" s="26">
        <f t="shared" si="94"/>
        <v>48</v>
      </c>
      <c r="Y114" s="26">
        <v>0</v>
      </c>
      <c r="Z114" s="26">
        <v>0</v>
      </c>
      <c r="AA114" s="26">
        <v>0</v>
      </c>
      <c r="AB114" s="26">
        <f t="shared" si="95"/>
        <v>12.5</v>
      </c>
      <c r="AC114" s="1">
        <f t="shared" si="76"/>
        <v>1414</v>
      </c>
      <c r="AD114" s="51"/>
      <c r="AE114" s="1"/>
      <c r="AF114">
        <f t="shared" si="96"/>
        <v>2</v>
      </c>
      <c r="AG114" s="26" t="str">
        <f>VLOOKUP(AF114,角色间职业划分!P:R,3,FALSE)</f>
        <v>刺客</v>
      </c>
      <c r="AH114" s="26">
        <f t="shared" si="97"/>
        <v>48</v>
      </c>
      <c r="AT114">
        <f>_xlfn.IFNA(VLOOKUP(AQ114,角色属性总表!Y:AE,6,FALSE),0)</f>
        <v>0</v>
      </c>
    </row>
    <row r="115" spans="1:46" x14ac:dyDescent="0.15">
      <c r="A115" s="26">
        <v>111</v>
      </c>
      <c r="B115" s="26">
        <f t="shared" si="77"/>
        <v>0</v>
      </c>
      <c r="C115" s="26">
        <f>ROUND(IF($AG115="战士",VLOOKUP($AH115,$DV:$ER,DX$1,FALSE),IF($AG115="幻术师",VLOOKUP($AH115,$EU:$FQ,EW$1,FALSE),IF($AG115="刺客",VLOOKUP($AH115,$FU:$GQ,FW$1,FALSE),"无该职业")))/VLOOKUP(AF115,角色间职业划分!P:AP,20,FALSE),0)</f>
        <v>43</v>
      </c>
      <c r="D115" s="26">
        <f t="shared" si="78"/>
        <v>0</v>
      </c>
      <c r="E115" s="26">
        <f>ROUND(IF($AG115="战士",VLOOKUP($AH115,$DV:$ER,DZ$1,FALSE),IF($AG115="幻术师",VLOOKUP($AH115,$EU:$FQ,EY$1,FALSE),IF($AG115="刺客",VLOOKUP($AH115,$FU:$GQ,FY$1,FALSE),"无该职业")))*VLOOKUP($AF115,角色间职业划分!$P:$AP,26,FALSE)*VLOOKUP($AF115,角色间职业划分!$P:$AP,13,FALSE)/角色间职业划分!$AB$9,0)</f>
        <v>1305</v>
      </c>
      <c r="F115" s="26">
        <f>ROUND(IF($AG115="战士",VLOOKUP($AH115,$DV:$ER,EA$1,FALSE),IF($AG115="幻术师",VLOOKUP($AH115,$EU:$FQ,EZ$1,FALSE),IF($AG115="刺客",VLOOKUP($AH115,$FU:$GQ,FZ$1,FALSE),"无该职业")))*VLOOKUP($AF115,角色间职业划分!$P:$AP,8,FALSE)/角色间职业划分!$W$9,0)</f>
        <v>7093</v>
      </c>
      <c r="G115" s="26">
        <f>ROUND(IF($AG115="战士",VLOOKUP($AH115,$DV:$ER,EB$1,FALSE),IF($AG115="幻术师",VLOOKUP($AH115,$EU:$FQ,FA$1,FALSE),IF($AG115="刺客",VLOOKUP($AH115,$FU:$GQ,GA$1,FALSE),"无该职业")))*VLOOKUP($AF115,角色间职业划分!$P:$AP,13,FALSE)/角色间职业划分!$AB$9,0)</f>
        <v>4112</v>
      </c>
      <c r="H115" s="26">
        <f t="shared" si="79"/>
        <v>0</v>
      </c>
      <c r="I115" s="26">
        <f t="shared" si="80"/>
        <v>0</v>
      </c>
      <c r="J115" s="26">
        <f t="shared" si="81"/>
        <v>0</v>
      </c>
      <c r="K115" s="26">
        <f t="shared" si="82"/>
        <v>0</v>
      </c>
      <c r="L115" s="26">
        <f t="shared" si="83"/>
        <v>0</v>
      </c>
      <c r="M115" s="26">
        <f t="shared" si="84"/>
        <v>0</v>
      </c>
      <c r="N115" s="26">
        <f t="shared" si="85"/>
        <v>7.5</v>
      </c>
      <c r="O115" s="26">
        <f t="shared" si="86"/>
        <v>5</v>
      </c>
      <c r="P115" s="26">
        <f t="shared" si="87"/>
        <v>0</v>
      </c>
      <c r="Q115" s="26">
        <f t="shared" si="88"/>
        <v>5</v>
      </c>
      <c r="R115" s="26">
        <f t="shared" si="89"/>
        <v>7.5</v>
      </c>
      <c r="S115" s="26">
        <f t="shared" si="90"/>
        <v>2.5</v>
      </c>
      <c r="T115" s="26">
        <f t="shared" si="91"/>
        <v>2.5</v>
      </c>
      <c r="U115" s="26">
        <f t="shared" si="92"/>
        <v>0</v>
      </c>
      <c r="V115" s="26">
        <f t="shared" si="93"/>
        <v>0</v>
      </c>
      <c r="W115" s="26">
        <f>VLOOKUP(AF115,角色间职业划分!L:M,2,FALSE)</f>
        <v>2</v>
      </c>
      <c r="X115" s="26">
        <f t="shared" si="94"/>
        <v>49</v>
      </c>
      <c r="Y115" s="26">
        <v>0</v>
      </c>
      <c r="Z115" s="26">
        <v>0</v>
      </c>
      <c r="AA115" s="26">
        <v>0</v>
      </c>
      <c r="AB115" s="26">
        <f t="shared" si="95"/>
        <v>12.5</v>
      </c>
      <c r="AC115" s="1">
        <f t="shared" si="76"/>
        <v>1465</v>
      </c>
      <c r="AD115" s="51"/>
      <c r="AE115" s="1"/>
      <c r="AF115">
        <f t="shared" si="96"/>
        <v>2</v>
      </c>
      <c r="AG115" s="26" t="str">
        <f>VLOOKUP(AF115,角色间职业划分!P:R,3,FALSE)</f>
        <v>刺客</v>
      </c>
      <c r="AH115" s="26">
        <f t="shared" si="97"/>
        <v>49</v>
      </c>
      <c r="AT115">
        <f>_xlfn.IFNA(VLOOKUP(AQ115,角色属性总表!Y:AE,6,FALSE),0)</f>
        <v>0</v>
      </c>
    </row>
    <row r="116" spans="1:46" x14ac:dyDescent="0.15">
      <c r="A116" s="26">
        <v>112</v>
      </c>
      <c r="B116" s="26">
        <f t="shared" si="77"/>
        <v>0</v>
      </c>
      <c r="C116" s="26">
        <f>ROUND(IF($AG116="战士",VLOOKUP($AH116,$DV:$ER,DX$1,FALSE),IF($AG116="幻术师",VLOOKUP($AH116,$EU:$FQ,EW$1,FALSE),IF($AG116="刺客",VLOOKUP($AH116,$FU:$GQ,FW$1,FALSE),"无该职业")))/VLOOKUP(AF116,角色间职业划分!P:AP,20,FALSE),0)</f>
        <v>43</v>
      </c>
      <c r="D116" s="26">
        <f t="shared" si="78"/>
        <v>0</v>
      </c>
      <c r="E116" s="26">
        <f>ROUND(IF($AG116="战士",VLOOKUP($AH116,$DV:$ER,DZ$1,FALSE),IF($AG116="幻术师",VLOOKUP($AH116,$EU:$FQ,EY$1,FALSE),IF($AG116="刺客",VLOOKUP($AH116,$FU:$GQ,FY$1,FALSE),"无该职业")))*VLOOKUP($AF116,角色间职业划分!$P:$AP,26,FALSE)*VLOOKUP($AF116,角色间职业划分!$P:$AP,13,FALSE)/角色间职业划分!$AB$9,0)</f>
        <v>1305</v>
      </c>
      <c r="F116" s="26">
        <f>ROUND(IF($AG116="战士",VLOOKUP($AH116,$DV:$ER,EA$1,FALSE),IF($AG116="幻术师",VLOOKUP($AH116,$EU:$FQ,EZ$1,FALSE),IF($AG116="刺客",VLOOKUP($AH116,$FU:$GQ,FZ$1,FALSE),"无该职业")))*VLOOKUP($AF116,角色间职业划分!$P:$AP,8,FALSE)/角色间职业划分!$W$9,0)</f>
        <v>7093</v>
      </c>
      <c r="G116" s="26">
        <f>ROUND(IF($AG116="战士",VLOOKUP($AH116,$DV:$ER,EB$1,FALSE),IF($AG116="幻术师",VLOOKUP($AH116,$EU:$FQ,FA$1,FALSE),IF($AG116="刺客",VLOOKUP($AH116,$FU:$GQ,GA$1,FALSE),"无该职业")))*VLOOKUP($AF116,角色间职业划分!$P:$AP,13,FALSE)/角色间职业划分!$AB$9,0)</f>
        <v>4112</v>
      </c>
      <c r="H116" s="26">
        <f t="shared" si="79"/>
        <v>0</v>
      </c>
      <c r="I116" s="26">
        <f t="shared" si="80"/>
        <v>0</v>
      </c>
      <c r="J116" s="26">
        <f t="shared" si="81"/>
        <v>0</v>
      </c>
      <c r="K116" s="26">
        <f t="shared" si="82"/>
        <v>0</v>
      </c>
      <c r="L116" s="26">
        <f t="shared" si="83"/>
        <v>0</v>
      </c>
      <c r="M116" s="26">
        <f t="shared" si="84"/>
        <v>0</v>
      </c>
      <c r="N116" s="26">
        <f t="shared" si="85"/>
        <v>7.5</v>
      </c>
      <c r="O116" s="26">
        <f t="shared" si="86"/>
        <v>5</v>
      </c>
      <c r="P116" s="26">
        <f t="shared" si="87"/>
        <v>0</v>
      </c>
      <c r="Q116" s="26">
        <f t="shared" si="88"/>
        <v>5</v>
      </c>
      <c r="R116" s="26">
        <f t="shared" si="89"/>
        <v>10</v>
      </c>
      <c r="S116" s="26">
        <f t="shared" si="90"/>
        <v>2.5</v>
      </c>
      <c r="T116" s="26">
        <f t="shared" si="91"/>
        <v>2.5</v>
      </c>
      <c r="U116" s="26">
        <f t="shared" si="92"/>
        <v>0</v>
      </c>
      <c r="V116" s="26">
        <f t="shared" si="93"/>
        <v>0</v>
      </c>
      <c r="W116" s="26">
        <f>VLOOKUP(AF116,角色间职业划分!L:M,2,FALSE)</f>
        <v>2</v>
      </c>
      <c r="X116" s="26">
        <f t="shared" si="94"/>
        <v>50</v>
      </c>
      <c r="Y116" s="26">
        <v>0</v>
      </c>
      <c r="Z116" s="26">
        <v>0</v>
      </c>
      <c r="AA116" s="26">
        <v>0</v>
      </c>
      <c r="AB116" s="26">
        <f t="shared" si="95"/>
        <v>15</v>
      </c>
      <c r="AC116" s="1">
        <f t="shared" si="76"/>
        <v>1515</v>
      </c>
      <c r="AD116" s="51"/>
      <c r="AE116" s="1"/>
      <c r="AF116">
        <f t="shared" si="96"/>
        <v>2</v>
      </c>
      <c r="AG116" s="26" t="str">
        <f>VLOOKUP(AF116,角色间职业划分!P:R,3,FALSE)</f>
        <v>刺客</v>
      </c>
      <c r="AH116" s="26">
        <f t="shared" si="97"/>
        <v>50</v>
      </c>
      <c r="AT116">
        <f>_xlfn.IFNA(VLOOKUP(AQ116,角色属性总表!Y:AE,6,FALSE),0)</f>
        <v>0</v>
      </c>
    </row>
    <row r="117" spans="1:46" x14ac:dyDescent="0.15">
      <c r="A117" s="26">
        <v>113</v>
      </c>
      <c r="B117" s="26">
        <f t="shared" si="77"/>
        <v>0</v>
      </c>
      <c r="C117" s="26">
        <f>ROUND(IF($AG117="战士",VLOOKUP($AH117,$DV:$ER,DX$1,FALSE),IF($AG117="幻术师",VLOOKUP($AH117,$EU:$FQ,EW$1,FALSE),IF($AG117="刺客",VLOOKUP($AH117,$FU:$GQ,FW$1,FALSE),"无该职业")))/VLOOKUP(AF117,角色间职业划分!P:AP,20,FALSE),0)</f>
        <v>43</v>
      </c>
      <c r="D117" s="26">
        <f t="shared" si="78"/>
        <v>0</v>
      </c>
      <c r="E117" s="26">
        <f>ROUND(IF($AG117="战士",VLOOKUP($AH117,$DV:$ER,DZ$1,FALSE),IF($AG117="幻术师",VLOOKUP($AH117,$EU:$FQ,EY$1,FALSE),IF($AG117="刺客",VLOOKUP($AH117,$FU:$GQ,FY$1,FALSE),"无该职业")))*VLOOKUP($AF117,角色间职业划分!$P:$AP,26,FALSE)*VLOOKUP($AF117,角色间职业划分!$P:$AP,13,FALSE)/角色间职业划分!$AB$9,0)</f>
        <v>1305</v>
      </c>
      <c r="F117" s="26">
        <f>ROUND(IF($AG117="战士",VLOOKUP($AH117,$DV:$ER,EA$1,FALSE),IF($AG117="幻术师",VLOOKUP($AH117,$EU:$FQ,EZ$1,FALSE),IF($AG117="刺客",VLOOKUP($AH117,$FU:$GQ,FZ$1,FALSE),"无该职业")))*VLOOKUP($AF117,角色间职业划分!$P:$AP,8,FALSE)/角色间职业划分!$W$9,0)</f>
        <v>8143</v>
      </c>
      <c r="G117" s="26">
        <f>ROUND(IF($AG117="战士",VLOOKUP($AH117,$DV:$ER,EB$1,FALSE),IF($AG117="幻术师",VLOOKUP($AH117,$EU:$FQ,FA$1,FALSE),IF($AG117="刺客",VLOOKUP($AH117,$FU:$GQ,GA$1,FALSE),"无该职业")))*VLOOKUP($AF117,角色间职业划分!$P:$AP,13,FALSE)/角色间职业划分!$AB$9,0)</f>
        <v>4112</v>
      </c>
      <c r="H117" s="26">
        <f t="shared" si="79"/>
        <v>0</v>
      </c>
      <c r="I117" s="26">
        <f t="shared" si="80"/>
        <v>0</v>
      </c>
      <c r="J117" s="26">
        <f t="shared" si="81"/>
        <v>0</v>
      </c>
      <c r="K117" s="26">
        <f t="shared" si="82"/>
        <v>0</v>
      </c>
      <c r="L117" s="26">
        <f t="shared" si="83"/>
        <v>0</v>
      </c>
      <c r="M117" s="26">
        <f t="shared" si="84"/>
        <v>0</v>
      </c>
      <c r="N117" s="26">
        <f t="shared" si="85"/>
        <v>7.5</v>
      </c>
      <c r="O117" s="26">
        <f t="shared" si="86"/>
        <v>5</v>
      </c>
      <c r="P117" s="26">
        <f t="shared" si="87"/>
        <v>0</v>
      </c>
      <c r="Q117" s="26">
        <f t="shared" si="88"/>
        <v>5</v>
      </c>
      <c r="R117" s="26">
        <f t="shared" si="89"/>
        <v>10</v>
      </c>
      <c r="S117" s="26">
        <f t="shared" si="90"/>
        <v>2.5</v>
      </c>
      <c r="T117" s="26">
        <f t="shared" si="91"/>
        <v>2.5</v>
      </c>
      <c r="U117" s="26">
        <f t="shared" si="92"/>
        <v>0</v>
      </c>
      <c r="V117" s="26">
        <f t="shared" si="93"/>
        <v>0</v>
      </c>
      <c r="W117" s="26">
        <f>VLOOKUP(AF117,角色间职业划分!L:M,2,FALSE)</f>
        <v>2</v>
      </c>
      <c r="X117" s="26">
        <f t="shared" si="94"/>
        <v>51</v>
      </c>
      <c r="Y117" s="26">
        <v>0</v>
      </c>
      <c r="Z117" s="26">
        <v>0</v>
      </c>
      <c r="AA117" s="26">
        <v>0</v>
      </c>
      <c r="AB117" s="26">
        <f t="shared" si="95"/>
        <v>15</v>
      </c>
      <c r="AC117" s="1">
        <f t="shared" si="76"/>
        <v>1566</v>
      </c>
      <c r="AD117" s="51"/>
      <c r="AE117" s="1"/>
      <c r="AF117">
        <f t="shared" si="96"/>
        <v>2</v>
      </c>
      <c r="AG117" s="26" t="str">
        <f>VLOOKUP(AF117,角色间职业划分!P:R,3,FALSE)</f>
        <v>刺客</v>
      </c>
      <c r="AH117" s="26">
        <f t="shared" si="97"/>
        <v>51</v>
      </c>
      <c r="AT117">
        <f>_xlfn.IFNA(VLOOKUP(AQ117,角色属性总表!Y:AE,6,FALSE),0)</f>
        <v>0</v>
      </c>
    </row>
    <row r="118" spans="1:46" x14ac:dyDescent="0.15">
      <c r="A118" s="26">
        <v>114</v>
      </c>
      <c r="B118" s="26">
        <f t="shared" si="77"/>
        <v>0</v>
      </c>
      <c r="C118" s="26">
        <f>ROUND(IF($AG118="战士",VLOOKUP($AH118,$DV:$ER,DX$1,FALSE),IF($AG118="幻术师",VLOOKUP($AH118,$EU:$FQ,EW$1,FALSE),IF($AG118="刺客",VLOOKUP($AH118,$FU:$GQ,FW$1,FALSE),"无该职业")))/VLOOKUP(AF118,角色间职业划分!P:AP,20,FALSE),0)</f>
        <v>43</v>
      </c>
      <c r="D118" s="26">
        <f t="shared" si="78"/>
        <v>0</v>
      </c>
      <c r="E118" s="26">
        <f>ROUND(IF($AG118="战士",VLOOKUP($AH118,$DV:$ER,DZ$1,FALSE),IF($AG118="幻术师",VLOOKUP($AH118,$EU:$FQ,EY$1,FALSE),IF($AG118="刺客",VLOOKUP($AH118,$FU:$GQ,FY$1,FALSE),"无该职业")))*VLOOKUP($AF118,角色间职业划分!$P:$AP,26,FALSE)*VLOOKUP($AF118,角色间职业划分!$P:$AP,13,FALSE)/角色间职业划分!$AB$9,0)</f>
        <v>1305</v>
      </c>
      <c r="F118" s="26">
        <f>ROUND(IF($AG118="战士",VLOOKUP($AH118,$DV:$ER,EA$1,FALSE),IF($AG118="幻术师",VLOOKUP($AH118,$EU:$FQ,EZ$1,FALSE),IF($AG118="刺客",VLOOKUP($AH118,$FU:$GQ,FZ$1,FALSE),"无该职业")))*VLOOKUP($AF118,角色间职业划分!$P:$AP,8,FALSE)/角色间职业划分!$W$9,0)</f>
        <v>8143</v>
      </c>
      <c r="G118" s="26">
        <f>ROUND(IF($AG118="战士",VLOOKUP($AH118,$DV:$ER,EB$1,FALSE),IF($AG118="幻术师",VLOOKUP($AH118,$EU:$FQ,FA$1,FALSE),IF($AG118="刺客",VLOOKUP($AH118,$FU:$GQ,GA$1,FALSE),"无该职业")))*VLOOKUP($AF118,角色间职业划分!$P:$AP,13,FALSE)/角色间职业划分!$AB$9,0)</f>
        <v>4112</v>
      </c>
      <c r="H118" s="26">
        <f t="shared" si="79"/>
        <v>0</v>
      </c>
      <c r="I118" s="26">
        <f t="shared" si="80"/>
        <v>0</v>
      </c>
      <c r="J118" s="26">
        <f t="shared" si="81"/>
        <v>0</v>
      </c>
      <c r="K118" s="26">
        <f t="shared" si="82"/>
        <v>0</v>
      </c>
      <c r="L118" s="26">
        <f t="shared" si="83"/>
        <v>0</v>
      </c>
      <c r="M118" s="26">
        <f t="shared" si="84"/>
        <v>0</v>
      </c>
      <c r="N118" s="26">
        <f t="shared" si="85"/>
        <v>7.5</v>
      </c>
      <c r="O118" s="26">
        <f t="shared" si="86"/>
        <v>5</v>
      </c>
      <c r="P118" s="26">
        <f t="shared" si="87"/>
        <v>0</v>
      </c>
      <c r="Q118" s="26">
        <f t="shared" si="88"/>
        <v>5</v>
      </c>
      <c r="R118" s="26">
        <f t="shared" si="89"/>
        <v>10</v>
      </c>
      <c r="S118" s="26">
        <f t="shared" si="90"/>
        <v>5</v>
      </c>
      <c r="T118" s="26">
        <f t="shared" si="91"/>
        <v>2.5</v>
      </c>
      <c r="U118" s="26">
        <f t="shared" si="92"/>
        <v>0</v>
      </c>
      <c r="V118" s="26">
        <f t="shared" si="93"/>
        <v>0</v>
      </c>
      <c r="W118" s="26">
        <f>VLOOKUP(AF118,角色间职业划分!L:M,2,FALSE)</f>
        <v>2</v>
      </c>
      <c r="X118" s="26">
        <f t="shared" si="94"/>
        <v>52</v>
      </c>
      <c r="Y118" s="26">
        <v>0</v>
      </c>
      <c r="Z118" s="26">
        <v>0</v>
      </c>
      <c r="AA118" s="26">
        <v>0</v>
      </c>
      <c r="AB118" s="26">
        <f t="shared" si="95"/>
        <v>15</v>
      </c>
      <c r="AC118" s="1">
        <f t="shared" si="76"/>
        <v>1616</v>
      </c>
      <c r="AD118" s="51"/>
      <c r="AE118" s="1"/>
      <c r="AF118">
        <f t="shared" si="96"/>
        <v>2</v>
      </c>
      <c r="AG118" s="26" t="str">
        <f>VLOOKUP(AF118,角色间职业划分!P:R,3,FALSE)</f>
        <v>刺客</v>
      </c>
      <c r="AH118" s="26">
        <f t="shared" si="97"/>
        <v>52</v>
      </c>
      <c r="AT118">
        <f>_xlfn.IFNA(VLOOKUP(AQ118,角色属性总表!Y:AE,6,FALSE),0)</f>
        <v>0</v>
      </c>
    </row>
    <row r="119" spans="1:46" x14ac:dyDescent="0.15">
      <c r="A119" s="26">
        <v>115</v>
      </c>
      <c r="B119" s="26">
        <f t="shared" si="77"/>
        <v>0</v>
      </c>
      <c r="C119" s="26">
        <f>ROUND(IF($AG119="战士",VLOOKUP($AH119,$DV:$ER,DX$1,FALSE),IF($AG119="幻术师",VLOOKUP($AH119,$EU:$FQ,EW$1,FALSE),IF($AG119="刺客",VLOOKUP($AH119,$FU:$GQ,FW$1,FALSE),"无该职业")))/VLOOKUP(AF119,角色间职业划分!P:AP,20,FALSE),0)</f>
        <v>43</v>
      </c>
      <c r="D119" s="26">
        <f t="shared" si="78"/>
        <v>0</v>
      </c>
      <c r="E119" s="26">
        <f>ROUND(IF($AG119="战士",VLOOKUP($AH119,$DV:$ER,DZ$1,FALSE),IF($AG119="幻术师",VLOOKUP($AH119,$EU:$FQ,EY$1,FALSE),IF($AG119="刺客",VLOOKUP($AH119,$FU:$GQ,FY$1,FALSE),"无该职业")))*VLOOKUP($AF119,角色间职业划分!$P:$AP,26,FALSE)*VLOOKUP($AF119,角色间职业划分!$P:$AP,13,FALSE)/角色间职业划分!$AB$9,0)</f>
        <v>1305</v>
      </c>
      <c r="F119" s="26">
        <f>ROUND(IF($AG119="战士",VLOOKUP($AH119,$DV:$ER,EA$1,FALSE),IF($AG119="幻术师",VLOOKUP($AH119,$EU:$FQ,EZ$1,FALSE),IF($AG119="刺客",VLOOKUP($AH119,$FU:$GQ,FZ$1,FALSE),"无该职业")))*VLOOKUP($AF119,角色间职业划分!$P:$AP,8,FALSE)/角色间职业划分!$W$9,0)</f>
        <v>8143</v>
      </c>
      <c r="G119" s="26">
        <f>ROUND(IF($AG119="战士",VLOOKUP($AH119,$DV:$ER,EB$1,FALSE),IF($AG119="幻术师",VLOOKUP($AH119,$EU:$FQ,FA$1,FALSE),IF($AG119="刺客",VLOOKUP($AH119,$FU:$GQ,GA$1,FALSE),"无该职业")))*VLOOKUP($AF119,角色间职业划分!$P:$AP,13,FALSE)/角色间职业划分!$AB$9,0)</f>
        <v>4679</v>
      </c>
      <c r="H119" s="26">
        <f t="shared" si="79"/>
        <v>0</v>
      </c>
      <c r="I119" s="26">
        <f t="shared" si="80"/>
        <v>0</v>
      </c>
      <c r="J119" s="26">
        <f t="shared" si="81"/>
        <v>0</v>
      </c>
      <c r="K119" s="26">
        <f t="shared" si="82"/>
        <v>0</v>
      </c>
      <c r="L119" s="26">
        <f t="shared" si="83"/>
        <v>0</v>
      </c>
      <c r="M119" s="26">
        <f t="shared" si="84"/>
        <v>0</v>
      </c>
      <c r="N119" s="26">
        <f t="shared" si="85"/>
        <v>7.5</v>
      </c>
      <c r="O119" s="26">
        <f t="shared" si="86"/>
        <v>5</v>
      </c>
      <c r="P119" s="26">
        <f t="shared" si="87"/>
        <v>0</v>
      </c>
      <c r="Q119" s="26">
        <f t="shared" si="88"/>
        <v>5</v>
      </c>
      <c r="R119" s="26">
        <f t="shared" si="89"/>
        <v>10</v>
      </c>
      <c r="S119" s="26">
        <f t="shared" si="90"/>
        <v>5</v>
      </c>
      <c r="T119" s="26">
        <f t="shared" si="91"/>
        <v>2.5</v>
      </c>
      <c r="U119" s="26">
        <f t="shared" si="92"/>
        <v>0</v>
      </c>
      <c r="V119" s="26">
        <f t="shared" si="93"/>
        <v>0</v>
      </c>
      <c r="W119" s="26">
        <f>VLOOKUP(AF119,角色间职业划分!L:M,2,FALSE)</f>
        <v>2</v>
      </c>
      <c r="X119" s="26">
        <f t="shared" si="94"/>
        <v>53</v>
      </c>
      <c r="Y119" s="26">
        <v>0</v>
      </c>
      <c r="Z119" s="26">
        <v>0</v>
      </c>
      <c r="AA119" s="26">
        <v>0</v>
      </c>
      <c r="AB119" s="26">
        <f t="shared" si="95"/>
        <v>15</v>
      </c>
      <c r="AC119" s="1">
        <f t="shared" si="76"/>
        <v>1667</v>
      </c>
      <c r="AD119" s="51"/>
      <c r="AE119" s="1"/>
      <c r="AF119">
        <f t="shared" si="96"/>
        <v>2</v>
      </c>
      <c r="AG119" s="26" t="str">
        <f>VLOOKUP(AF119,角色间职业划分!P:R,3,FALSE)</f>
        <v>刺客</v>
      </c>
      <c r="AH119" s="26">
        <f t="shared" si="97"/>
        <v>53</v>
      </c>
      <c r="AT119">
        <f>_xlfn.IFNA(VLOOKUP(AQ119,角色属性总表!Y:AE,6,FALSE),0)</f>
        <v>0</v>
      </c>
    </row>
    <row r="120" spans="1:46" x14ac:dyDescent="0.15">
      <c r="A120" s="26">
        <v>116</v>
      </c>
      <c r="B120" s="26">
        <f t="shared" si="77"/>
        <v>0</v>
      </c>
      <c r="C120" s="26">
        <f>ROUND(IF($AG120="战士",VLOOKUP($AH120,$DV:$ER,DX$1,FALSE),IF($AG120="幻术师",VLOOKUP($AH120,$EU:$FQ,EW$1,FALSE),IF($AG120="刺客",VLOOKUP($AH120,$FU:$GQ,FW$1,FALSE),"无该职业")))/VLOOKUP(AF120,角色间职业划分!P:AP,20,FALSE),0)</f>
        <v>49</v>
      </c>
      <c r="D120" s="26">
        <f t="shared" si="78"/>
        <v>0</v>
      </c>
      <c r="E120" s="26">
        <f>ROUND(IF($AG120="战士",VLOOKUP($AH120,$DV:$ER,DZ$1,FALSE),IF($AG120="幻术师",VLOOKUP($AH120,$EU:$FQ,EY$1,FALSE),IF($AG120="刺客",VLOOKUP($AH120,$FU:$GQ,FY$1,FALSE),"无该职业")))*VLOOKUP($AF120,角色间职业划分!$P:$AP,26,FALSE)*VLOOKUP($AF120,角色间职业划分!$P:$AP,13,FALSE)/角色间职业划分!$AB$9,0)</f>
        <v>1305</v>
      </c>
      <c r="F120" s="26">
        <f>ROUND(IF($AG120="战士",VLOOKUP($AH120,$DV:$ER,EA$1,FALSE),IF($AG120="幻术师",VLOOKUP($AH120,$EU:$FQ,EZ$1,FALSE),IF($AG120="刺客",VLOOKUP($AH120,$FU:$GQ,FZ$1,FALSE),"无该职业")))*VLOOKUP($AF120,角色间职业划分!$P:$AP,8,FALSE)/角色间职业划分!$W$9,0)</f>
        <v>8143</v>
      </c>
      <c r="G120" s="26">
        <f>ROUND(IF($AG120="战士",VLOOKUP($AH120,$DV:$ER,EB$1,FALSE),IF($AG120="幻术师",VLOOKUP($AH120,$EU:$FQ,FA$1,FALSE),IF($AG120="刺客",VLOOKUP($AH120,$FU:$GQ,GA$1,FALSE),"无该职业")))*VLOOKUP($AF120,角色间职业划分!$P:$AP,13,FALSE)/角色间职业划分!$AB$9,0)</f>
        <v>4679</v>
      </c>
      <c r="H120" s="26">
        <f t="shared" si="79"/>
        <v>0</v>
      </c>
      <c r="I120" s="26">
        <f t="shared" si="80"/>
        <v>0</v>
      </c>
      <c r="J120" s="26">
        <f t="shared" si="81"/>
        <v>0</v>
      </c>
      <c r="K120" s="26">
        <f t="shared" si="82"/>
        <v>0</v>
      </c>
      <c r="L120" s="26">
        <f t="shared" si="83"/>
        <v>0</v>
      </c>
      <c r="M120" s="26">
        <f t="shared" si="84"/>
        <v>0</v>
      </c>
      <c r="N120" s="26">
        <f t="shared" si="85"/>
        <v>7.5</v>
      </c>
      <c r="O120" s="26">
        <f t="shared" si="86"/>
        <v>5</v>
      </c>
      <c r="P120" s="26">
        <f t="shared" si="87"/>
        <v>0</v>
      </c>
      <c r="Q120" s="26">
        <f t="shared" si="88"/>
        <v>5</v>
      </c>
      <c r="R120" s="26">
        <f t="shared" si="89"/>
        <v>10</v>
      </c>
      <c r="S120" s="26">
        <f t="shared" si="90"/>
        <v>5</v>
      </c>
      <c r="T120" s="26">
        <f t="shared" si="91"/>
        <v>2.5</v>
      </c>
      <c r="U120" s="26">
        <f t="shared" si="92"/>
        <v>0</v>
      </c>
      <c r="V120" s="26">
        <f t="shared" si="93"/>
        <v>0</v>
      </c>
      <c r="W120" s="26">
        <f>VLOOKUP(AF120,角色间职业划分!L:M,2,FALSE)</f>
        <v>2</v>
      </c>
      <c r="X120" s="26">
        <f t="shared" si="94"/>
        <v>54</v>
      </c>
      <c r="Y120" s="26">
        <v>0</v>
      </c>
      <c r="Z120" s="26">
        <v>0</v>
      </c>
      <c r="AA120" s="26">
        <v>0</v>
      </c>
      <c r="AB120" s="26">
        <f t="shared" si="95"/>
        <v>15</v>
      </c>
      <c r="AC120" s="1">
        <f t="shared" si="76"/>
        <v>1717</v>
      </c>
      <c r="AD120" s="51"/>
      <c r="AE120" s="1"/>
      <c r="AF120">
        <f t="shared" si="96"/>
        <v>2</v>
      </c>
      <c r="AG120" s="26" t="str">
        <f>VLOOKUP(AF120,角色间职业划分!P:R,3,FALSE)</f>
        <v>刺客</v>
      </c>
      <c r="AH120" s="26">
        <f t="shared" si="97"/>
        <v>54</v>
      </c>
      <c r="AT120">
        <f>_xlfn.IFNA(VLOOKUP(AQ120,角色属性总表!Y:AE,6,FALSE),0)</f>
        <v>0</v>
      </c>
    </row>
    <row r="121" spans="1:46" x14ac:dyDescent="0.15">
      <c r="A121" s="26">
        <v>117</v>
      </c>
      <c r="B121" s="26">
        <f t="shared" si="77"/>
        <v>0</v>
      </c>
      <c r="C121" s="26">
        <f>ROUND(IF($AG121="战士",VLOOKUP($AH121,$DV:$ER,DX$1,FALSE),IF($AG121="幻术师",VLOOKUP($AH121,$EU:$FQ,EW$1,FALSE),IF($AG121="刺客",VLOOKUP($AH121,$FU:$GQ,FW$1,FALSE),"无该职业")))/VLOOKUP(AF121,角色间职业划分!P:AP,20,FALSE),0)</f>
        <v>49</v>
      </c>
      <c r="D121" s="26">
        <f t="shared" si="78"/>
        <v>0</v>
      </c>
      <c r="E121" s="26">
        <f>ROUND(IF($AG121="战士",VLOOKUP($AH121,$DV:$ER,DZ$1,FALSE),IF($AG121="幻术师",VLOOKUP($AH121,$EU:$FQ,EY$1,FALSE),IF($AG121="刺客",VLOOKUP($AH121,$FU:$GQ,FY$1,FALSE),"无该职业")))*VLOOKUP($AF121,角色间职业划分!$P:$AP,26,FALSE)*VLOOKUP($AF121,角色间职业划分!$P:$AP,13,FALSE)/角色间职业划分!$AB$9,0)</f>
        <v>1305</v>
      </c>
      <c r="F121" s="26">
        <f>ROUND(IF($AG121="战士",VLOOKUP($AH121,$DV:$ER,EA$1,FALSE),IF($AG121="幻术师",VLOOKUP($AH121,$EU:$FQ,EZ$1,FALSE),IF($AG121="刺客",VLOOKUP($AH121,$FU:$GQ,FZ$1,FALSE),"无该职业")))*VLOOKUP($AF121,角色间职业划分!$P:$AP,8,FALSE)/角色间职业划分!$W$9,0)</f>
        <v>9194</v>
      </c>
      <c r="G121" s="26">
        <f>ROUND(IF($AG121="战士",VLOOKUP($AH121,$DV:$ER,EB$1,FALSE),IF($AG121="幻术师",VLOOKUP($AH121,$EU:$FQ,FA$1,FALSE),IF($AG121="刺客",VLOOKUP($AH121,$FU:$GQ,GA$1,FALSE),"无该职业")))*VLOOKUP($AF121,角色间职业划分!$P:$AP,13,FALSE)/角色间职业划分!$AB$9,0)</f>
        <v>4679</v>
      </c>
      <c r="H121" s="26">
        <f t="shared" si="79"/>
        <v>0</v>
      </c>
      <c r="I121" s="26">
        <f t="shared" si="80"/>
        <v>0</v>
      </c>
      <c r="J121" s="26">
        <f t="shared" si="81"/>
        <v>0</v>
      </c>
      <c r="K121" s="26">
        <f t="shared" si="82"/>
        <v>0</v>
      </c>
      <c r="L121" s="26">
        <f t="shared" si="83"/>
        <v>0</v>
      </c>
      <c r="M121" s="26">
        <f t="shared" si="84"/>
        <v>0</v>
      </c>
      <c r="N121" s="26">
        <f t="shared" si="85"/>
        <v>7.5</v>
      </c>
      <c r="O121" s="26">
        <f t="shared" si="86"/>
        <v>5</v>
      </c>
      <c r="P121" s="26">
        <f t="shared" si="87"/>
        <v>0</v>
      </c>
      <c r="Q121" s="26">
        <f t="shared" si="88"/>
        <v>5</v>
      </c>
      <c r="R121" s="26">
        <f t="shared" si="89"/>
        <v>10</v>
      </c>
      <c r="S121" s="26">
        <f t="shared" si="90"/>
        <v>5</v>
      </c>
      <c r="T121" s="26">
        <f t="shared" si="91"/>
        <v>2.5</v>
      </c>
      <c r="U121" s="26">
        <f t="shared" si="92"/>
        <v>0</v>
      </c>
      <c r="V121" s="26">
        <f t="shared" si="93"/>
        <v>0</v>
      </c>
      <c r="W121" s="26">
        <f>VLOOKUP(AF121,角色间职业划分!L:M,2,FALSE)</f>
        <v>2</v>
      </c>
      <c r="X121" s="26">
        <f t="shared" si="94"/>
        <v>55</v>
      </c>
      <c r="Y121" s="26">
        <v>0</v>
      </c>
      <c r="Z121" s="26">
        <v>0</v>
      </c>
      <c r="AA121" s="26">
        <v>0</v>
      </c>
      <c r="AB121" s="26">
        <f t="shared" si="95"/>
        <v>15</v>
      </c>
      <c r="AC121" s="1">
        <f t="shared" si="76"/>
        <v>1768</v>
      </c>
      <c r="AD121" s="51"/>
      <c r="AE121" s="1"/>
      <c r="AF121">
        <f t="shared" si="96"/>
        <v>2</v>
      </c>
      <c r="AG121" s="26" t="str">
        <f>VLOOKUP(AF121,角色间职业划分!P:R,3,FALSE)</f>
        <v>刺客</v>
      </c>
      <c r="AH121" s="26">
        <f t="shared" si="97"/>
        <v>55</v>
      </c>
      <c r="AT121">
        <f>_xlfn.IFNA(VLOOKUP(AQ121,角色属性总表!Y:AE,6,FALSE),0)</f>
        <v>0</v>
      </c>
    </row>
    <row r="122" spans="1:46" x14ac:dyDescent="0.15">
      <c r="A122" s="26">
        <v>118</v>
      </c>
      <c r="B122" s="26">
        <f t="shared" si="77"/>
        <v>0</v>
      </c>
      <c r="C122" s="26">
        <f>ROUND(IF($AG122="战士",VLOOKUP($AH122,$DV:$ER,DX$1,FALSE),IF($AG122="幻术师",VLOOKUP($AH122,$EU:$FQ,EW$1,FALSE),IF($AG122="刺客",VLOOKUP($AH122,$FU:$GQ,FW$1,FALSE),"无该职业")))/VLOOKUP(AF122,角色间职业划分!P:AP,20,FALSE),0)</f>
        <v>49</v>
      </c>
      <c r="D122" s="26">
        <f t="shared" si="78"/>
        <v>0</v>
      </c>
      <c r="E122" s="26">
        <f>ROUND(IF($AG122="战士",VLOOKUP($AH122,$DV:$ER,DZ$1,FALSE),IF($AG122="幻术师",VLOOKUP($AH122,$EU:$FQ,EY$1,FALSE),IF($AG122="刺客",VLOOKUP($AH122,$FU:$GQ,FY$1,FALSE),"无该职业")))*VLOOKUP($AF122,角色间职业划分!$P:$AP,26,FALSE)*VLOOKUP($AF122,角色间职业划分!$P:$AP,13,FALSE)/角色间职业划分!$AB$9,0)</f>
        <v>2042</v>
      </c>
      <c r="F122" s="26">
        <f>ROUND(IF($AG122="战士",VLOOKUP($AH122,$DV:$ER,EA$1,FALSE),IF($AG122="幻术师",VLOOKUP($AH122,$EU:$FQ,EZ$1,FALSE),IF($AG122="刺客",VLOOKUP($AH122,$FU:$GQ,FZ$1,FALSE),"无该职业")))*VLOOKUP($AF122,角色间职业划分!$P:$AP,8,FALSE)/角色间职业划分!$W$9,0)</f>
        <v>9194</v>
      </c>
      <c r="G122" s="26">
        <f>ROUND(IF($AG122="战士",VLOOKUP($AH122,$DV:$ER,EB$1,FALSE),IF($AG122="幻术师",VLOOKUP($AH122,$EU:$FQ,FA$1,FALSE),IF($AG122="刺客",VLOOKUP($AH122,$FU:$GQ,GA$1,FALSE),"无该职业")))*VLOOKUP($AF122,角色间职业划分!$P:$AP,13,FALSE)/角色间职业划分!$AB$9,0)</f>
        <v>4679</v>
      </c>
      <c r="H122" s="26">
        <f t="shared" si="79"/>
        <v>0</v>
      </c>
      <c r="I122" s="26">
        <f t="shared" si="80"/>
        <v>0</v>
      </c>
      <c r="J122" s="26">
        <f t="shared" si="81"/>
        <v>0</v>
      </c>
      <c r="K122" s="26">
        <f t="shared" si="82"/>
        <v>0</v>
      </c>
      <c r="L122" s="26">
        <f t="shared" si="83"/>
        <v>0</v>
      </c>
      <c r="M122" s="26">
        <f t="shared" si="84"/>
        <v>0</v>
      </c>
      <c r="N122" s="26">
        <f t="shared" si="85"/>
        <v>7.5</v>
      </c>
      <c r="O122" s="26">
        <f t="shared" si="86"/>
        <v>5</v>
      </c>
      <c r="P122" s="26">
        <f t="shared" si="87"/>
        <v>0</v>
      </c>
      <c r="Q122" s="26">
        <f t="shared" si="88"/>
        <v>5</v>
      </c>
      <c r="R122" s="26">
        <f t="shared" si="89"/>
        <v>10</v>
      </c>
      <c r="S122" s="26">
        <f t="shared" si="90"/>
        <v>5</v>
      </c>
      <c r="T122" s="26">
        <f t="shared" si="91"/>
        <v>2.5</v>
      </c>
      <c r="U122" s="26">
        <f t="shared" si="92"/>
        <v>0</v>
      </c>
      <c r="V122" s="26">
        <f t="shared" si="93"/>
        <v>0</v>
      </c>
      <c r="W122" s="26">
        <f>VLOOKUP(AF122,角色间职业划分!L:M,2,FALSE)</f>
        <v>2</v>
      </c>
      <c r="X122" s="26">
        <f t="shared" si="94"/>
        <v>56</v>
      </c>
      <c r="Y122" s="26">
        <v>0</v>
      </c>
      <c r="Z122" s="26">
        <v>0</v>
      </c>
      <c r="AA122" s="26">
        <v>0</v>
      </c>
      <c r="AB122" s="26">
        <f t="shared" si="95"/>
        <v>15</v>
      </c>
      <c r="AC122" s="1">
        <f t="shared" si="76"/>
        <v>1818</v>
      </c>
      <c r="AD122" s="51"/>
      <c r="AE122" s="1"/>
      <c r="AF122">
        <f t="shared" si="96"/>
        <v>2</v>
      </c>
      <c r="AG122" s="26" t="str">
        <f>VLOOKUP(AF122,角色间职业划分!P:R,3,FALSE)</f>
        <v>刺客</v>
      </c>
      <c r="AH122" s="26">
        <f t="shared" si="97"/>
        <v>56</v>
      </c>
      <c r="AT122">
        <f>_xlfn.IFNA(VLOOKUP(AQ122,角色属性总表!Y:AE,6,FALSE),0)</f>
        <v>0</v>
      </c>
    </row>
    <row r="123" spans="1:46" x14ac:dyDescent="0.15">
      <c r="A123" s="26">
        <v>119</v>
      </c>
      <c r="B123" s="26">
        <f t="shared" si="77"/>
        <v>0</v>
      </c>
      <c r="C123" s="26">
        <f>ROUND(IF($AG123="战士",VLOOKUP($AH123,$DV:$ER,DX$1,FALSE),IF($AG123="幻术师",VLOOKUP($AH123,$EU:$FQ,EW$1,FALSE),IF($AG123="刺客",VLOOKUP($AH123,$FU:$GQ,FW$1,FALSE),"无该职业")))/VLOOKUP(AF123,角色间职业划分!P:AP,20,FALSE),0)</f>
        <v>49</v>
      </c>
      <c r="D123" s="26">
        <f t="shared" si="78"/>
        <v>0</v>
      </c>
      <c r="E123" s="26">
        <f>ROUND(IF($AG123="战士",VLOOKUP($AH123,$DV:$ER,DZ$1,FALSE),IF($AG123="幻术师",VLOOKUP($AH123,$EU:$FQ,EY$1,FALSE),IF($AG123="刺客",VLOOKUP($AH123,$FU:$GQ,FY$1,FALSE),"无该职业")))*VLOOKUP($AF123,角色间职业划分!$P:$AP,26,FALSE)*VLOOKUP($AF123,角色间职业划分!$P:$AP,13,FALSE)/角色间职业划分!$AB$9,0)</f>
        <v>2042</v>
      </c>
      <c r="F123" s="26">
        <f>ROUND(IF($AG123="战士",VLOOKUP($AH123,$DV:$ER,EA$1,FALSE),IF($AG123="幻术师",VLOOKUP($AH123,$EU:$FQ,EZ$1,FALSE),IF($AG123="刺客",VLOOKUP($AH123,$FU:$GQ,FZ$1,FALSE),"无该职业")))*VLOOKUP($AF123,角色间职业划分!$P:$AP,8,FALSE)/角色间职业划分!$W$9,0)</f>
        <v>9194</v>
      </c>
      <c r="G123" s="26">
        <f>ROUND(IF($AG123="战士",VLOOKUP($AH123,$DV:$ER,EB$1,FALSE),IF($AG123="幻术师",VLOOKUP($AH123,$EU:$FQ,FA$1,FALSE),IF($AG123="刺客",VLOOKUP($AH123,$FU:$GQ,GA$1,FALSE),"无该职业")))*VLOOKUP($AF123,角色间职业划分!$P:$AP,13,FALSE)/角色间职业划分!$AB$9,0)</f>
        <v>5246</v>
      </c>
      <c r="H123" s="26">
        <f t="shared" si="79"/>
        <v>0</v>
      </c>
      <c r="I123" s="26">
        <f t="shared" si="80"/>
        <v>0</v>
      </c>
      <c r="J123" s="26">
        <f t="shared" si="81"/>
        <v>0</v>
      </c>
      <c r="K123" s="26">
        <f t="shared" si="82"/>
        <v>0</v>
      </c>
      <c r="L123" s="26">
        <f t="shared" si="83"/>
        <v>0</v>
      </c>
      <c r="M123" s="26">
        <f t="shared" si="84"/>
        <v>0</v>
      </c>
      <c r="N123" s="26">
        <f t="shared" si="85"/>
        <v>7.5</v>
      </c>
      <c r="O123" s="26">
        <f t="shared" si="86"/>
        <v>5</v>
      </c>
      <c r="P123" s="26">
        <f t="shared" si="87"/>
        <v>0</v>
      </c>
      <c r="Q123" s="26">
        <f t="shared" si="88"/>
        <v>5</v>
      </c>
      <c r="R123" s="26">
        <f t="shared" si="89"/>
        <v>10</v>
      </c>
      <c r="S123" s="26">
        <f t="shared" si="90"/>
        <v>5</v>
      </c>
      <c r="T123" s="26">
        <f t="shared" si="91"/>
        <v>2.5</v>
      </c>
      <c r="U123" s="26">
        <f t="shared" si="92"/>
        <v>0</v>
      </c>
      <c r="V123" s="26">
        <f t="shared" si="93"/>
        <v>0</v>
      </c>
      <c r="W123" s="26">
        <f>VLOOKUP(AF123,角色间职业划分!L:M,2,FALSE)</f>
        <v>2</v>
      </c>
      <c r="X123" s="26">
        <f t="shared" si="94"/>
        <v>57</v>
      </c>
      <c r="Y123" s="26">
        <v>0</v>
      </c>
      <c r="Z123" s="26">
        <v>0</v>
      </c>
      <c r="AA123" s="26">
        <v>0</v>
      </c>
      <c r="AB123" s="26">
        <f t="shared" si="95"/>
        <v>15</v>
      </c>
      <c r="AC123" s="1">
        <f t="shared" si="76"/>
        <v>1869</v>
      </c>
      <c r="AD123" s="51"/>
      <c r="AE123" s="1"/>
      <c r="AF123">
        <f t="shared" si="96"/>
        <v>2</v>
      </c>
      <c r="AG123" s="26" t="str">
        <f>VLOOKUP(AF123,角色间职业划分!P:R,3,FALSE)</f>
        <v>刺客</v>
      </c>
      <c r="AH123" s="26">
        <f t="shared" si="97"/>
        <v>57</v>
      </c>
      <c r="AT123">
        <f>_xlfn.IFNA(VLOOKUP(AQ123,角色属性总表!Y:AE,6,FALSE),0)</f>
        <v>0</v>
      </c>
    </row>
    <row r="124" spans="1:46" x14ac:dyDescent="0.15">
      <c r="A124" s="26">
        <v>120</v>
      </c>
      <c r="B124" s="26">
        <f t="shared" si="77"/>
        <v>0</v>
      </c>
      <c r="C124" s="26">
        <f>ROUND(IF($AG124="战士",VLOOKUP($AH124,$DV:$ER,DX$1,FALSE),IF($AG124="幻术师",VLOOKUP($AH124,$EU:$FQ,EW$1,FALSE),IF($AG124="刺客",VLOOKUP($AH124,$FU:$GQ,FW$1,FALSE),"无该职业")))/VLOOKUP(AF124,角色间职业划分!P:AP,20,FALSE),0)</f>
        <v>49</v>
      </c>
      <c r="D124" s="26">
        <f t="shared" si="78"/>
        <v>0</v>
      </c>
      <c r="E124" s="26">
        <f>ROUND(IF($AG124="战士",VLOOKUP($AH124,$DV:$ER,DZ$1,FALSE),IF($AG124="幻术师",VLOOKUP($AH124,$EU:$FQ,EY$1,FALSE),IF($AG124="刺客",VLOOKUP($AH124,$FU:$GQ,FY$1,FALSE),"无该职业")))*VLOOKUP($AF124,角色间职业划分!$P:$AP,26,FALSE)*VLOOKUP($AF124,角色间职业划分!$P:$AP,13,FALSE)/角色间职业划分!$AB$9,0)</f>
        <v>2042</v>
      </c>
      <c r="F124" s="26">
        <f>ROUND(IF($AG124="战士",VLOOKUP($AH124,$DV:$ER,EA$1,FALSE),IF($AG124="幻术师",VLOOKUP($AH124,$EU:$FQ,EZ$1,FALSE),IF($AG124="刺客",VLOOKUP($AH124,$FU:$GQ,FZ$1,FALSE),"无该职业")))*VLOOKUP($AF124,角色间职业划分!$P:$AP,8,FALSE)/角色间职业划分!$W$9,0)</f>
        <v>9194</v>
      </c>
      <c r="G124" s="26">
        <f>ROUND(IF($AG124="战士",VLOOKUP($AH124,$DV:$ER,EB$1,FALSE),IF($AG124="幻术师",VLOOKUP($AH124,$EU:$FQ,FA$1,FALSE),IF($AG124="刺客",VLOOKUP($AH124,$FU:$GQ,GA$1,FALSE),"无该职业")))*VLOOKUP($AF124,角色间职业划分!$P:$AP,13,FALSE)/角色间职业划分!$AB$9,0)</f>
        <v>5246</v>
      </c>
      <c r="H124" s="26">
        <f t="shared" si="79"/>
        <v>0</v>
      </c>
      <c r="I124" s="26">
        <f t="shared" si="80"/>
        <v>0</v>
      </c>
      <c r="J124" s="26">
        <f t="shared" si="81"/>
        <v>0</v>
      </c>
      <c r="K124" s="26">
        <f t="shared" si="82"/>
        <v>0</v>
      </c>
      <c r="L124" s="26">
        <f t="shared" si="83"/>
        <v>0</v>
      </c>
      <c r="M124" s="26">
        <f t="shared" si="84"/>
        <v>0</v>
      </c>
      <c r="N124" s="26">
        <f t="shared" si="85"/>
        <v>7.5</v>
      </c>
      <c r="O124" s="26">
        <f t="shared" si="86"/>
        <v>5</v>
      </c>
      <c r="P124" s="26">
        <f t="shared" si="87"/>
        <v>0</v>
      </c>
      <c r="Q124" s="26">
        <f t="shared" si="88"/>
        <v>5</v>
      </c>
      <c r="R124" s="26">
        <f t="shared" si="89"/>
        <v>10</v>
      </c>
      <c r="S124" s="26">
        <f t="shared" si="90"/>
        <v>5</v>
      </c>
      <c r="T124" s="26">
        <f t="shared" si="91"/>
        <v>5</v>
      </c>
      <c r="U124" s="26">
        <f t="shared" si="92"/>
        <v>0</v>
      </c>
      <c r="V124" s="26">
        <f t="shared" si="93"/>
        <v>0</v>
      </c>
      <c r="W124" s="26">
        <f>VLOOKUP(AF124,角色间职业划分!L:M,2,FALSE)</f>
        <v>2</v>
      </c>
      <c r="X124" s="26">
        <f t="shared" si="94"/>
        <v>58</v>
      </c>
      <c r="Y124" s="26">
        <v>0</v>
      </c>
      <c r="Z124" s="26">
        <v>0</v>
      </c>
      <c r="AA124" s="26">
        <v>0</v>
      </c>
      <c r="AB124" s="26">
        <f t="shared" si="95"/>
        <v>15</v>
      </c>
      <c r="AC124" s="1">
        <f t="shared" si="76"/>
        <v>1919</v>
      </c>
      <c r="AD124" s="51"/>
      <c r="AE124" s="1"/>
      <c r="AF124">
        <f t="shared" si="96"/>
        <v>2</v>
      </c>
      <c r="AG124" s="26" t="str">
        <f>VLOOKUP(AF124,角色间职业划分!P:R,3,FALSE)</f>
        <v>刺客</v>
      </c>
      <c r="AH124" s="26">
        <f t="shared" si="97"/>
        <v>58</v>
      </c>
      <c r="AT124">
        <f>_xlfn.IFNA(VLOOKUP(AQ124,角色属性总表!Y:AE,6,FALSE),0)</f>
        <v>0</v>
      </c>
    </row>
    <row r="125" spans="1:46" x14ac:dyDescent="0.15">
      <c r="A125" s="26">
        <v>121</v>
      </c>
      <c r="B125" s="26">
        <f t="shared" si="77"/>
        <v>0</v>
      </c>
      <c r="C125" s="26">
        <f>ROUND(IF($AG125="战士",VLOOKUP($AH125,$DV:$ER,DX$1,FALSE),IF($AG125="幻术师",VLOOKUP($AH125,$EU:$FQ,EW$1,FALSE),IF($AG125="刺客",VLOOKUP($AH125,$FU:$GQ,FW$1,FALSE),"无该职业")))/VLOOKUP(AF125,角色间职业划分!P:AP,20,FALSE),0)</f>
        <v>49</v>
      </c>
      <c r="D125" s="26">
        <f t="shared" si="78"/>
        <v>0</v>
      </c>
      <c r="E125" s="26">
        <f>ROUND(IF($AG125="战士",VLOOKUP($AH125,$DV:$ER,DZ$1,FALSE),IF($AG125="幻术师",VLOOKUP($AH125,$EU:$FQ,EY$1,FALSE),IF($AG125="刺客",VLOOKUP($AH125,$FU:$GQ,FY$1,FALSE),"无该职业")))*VLOOKUP($AF125,角色间职业划分!$P:$AP,26,FALSE)*VLOOKUP($AF125,角色间职业划分!$P:$AP,13,FALSE)/角色间职业划分!$AB$9,0)</f>
        <v>2042</v>
      </c>
      <c r="F125" s="26">
        <f>ROUND(IF($AG125="战士",VLOOKUP($AH125,$DV:$ER,EA$1,FALSE),IF($AG125="幻术师",VLOOKUP($AH125,$EU:$FQ,EZ$1,FALSE),IF($AG125="刺客",VLOOKUP($AH125,$FU:$GQ,FZ$1,FALSE),"无该职业")))*VLOOKUP($AF125,角色间职业划分!$P:$AP,8,FALSE)/角色间职业划分!$W$9,0)</f>
        <v>10244</v>
      </c>
      <c r="G125" s="26">
        <f>ROUND(IF($AG125="战士",VLOOKUP($AH125,$DV:$ER,EB$1,FALSE),IF($AG125="幻术师",VLOOKUP($AH125,$EU:$FQ,FA$1,FALSE),IF($AG125="刺客",VLOOKUP($AH125,$FU:$GQ,GA$1,FALSE),"无该职业")))*VLOOKUP($AF125,角色间职业划分!$P:$AP,13,FALSE)/角色间职业划分!$AB$9,0)</f>
        <v>5246</v>
      </c>
      <c r="H125" s="26">
        <f t="shared" si="79"/>
        <v>0</v>
      </c>
      <c r="I125" s="26">
        <f t="shared" si="80"/>
        <v>0</v>
      </c>
      <c r="J125" s="26">
        <f t="shared" si="81"/>
        <v>0</v>
      </c>
      <c r="K125" s="26">
        <f t="shared" si="82"/>
        <v>0</v>
      </c>
      <c r="L125" s="26">
        <f t="shared" si="83"/>
        <v>0</v>
      </c>
      <c r="M125" s="26">
        <f t="shared" si="84"/>
        <v>0</v>
      </c>
      <c r="N125" s="26">
        <f t="shared" si="85"/>
        <v>7.5</v>
      </c>
      <c r="O125" s="26">
        <f t="shared" si="86"/>
        <v>5</v>
      </c>
      <c r="P125" s="26">
        <f t="shared" si="87"/>
        <v>0</v>
      </c>
      <c r="Q125" s="26">
        <f t="shared" si="88"/>
        <v>5</v>
      </c>
      <c r="R125" s="26">
        <f t="shared" si="89"/>
        <v>10</v>
      </c>
      <c r="S125" s="26">
        <f t="shared" si="90"/>
        <v>5</v>
      </c>
      <c r="T125" s="26">
        <f t="shared" si="91"/>
        <v>5</v>
      </c>
      <c r="U125" s="26">
        <f t="shared" si="92"/>
        <v>0</v>
      </c>
      <c r="V125" s="26">
        <f t="shared" si="93"/>
        <v>0</v>
      </c>
      <c r="W125" s="26">
        <f>VLOOKUP(AF125,角色间职业划分!L:M,2,FALSE)</f>
        <v>2</v>
      </c>
      <c r="X125" s="26">
        <f t="shared" si="94"/>
        <v>59</v>
      </c>
      <c r="Y125" s="26">
        <v>0</v>
      </c>
      <c r="Z125" s="26">
        <v>0</v>
      </c>
      <c r="AA125" s="26">
        <v>0</v>
      </c>
      <c r="AB125" s="26">
        <f t="shared" si="95"/>
        <v>15</v>
      </c>
      <c r="AC125" s="1">
        <f t="shared" si="76"/>
        <v>1970</v>
      </c>
      <c r="AD125" s="51"/>
      <c r="AE125" s="1"/>
      <c r="AF125">
        <f t="shared" si="96"/>
        <v>2</v>
      </c>
      <c r="AG125" s="26" t="str">
        <f>VLOOKUP(AF125,角色间职业划分!P:R,3,FALSE)</f>
        <v>刺客</v>
      </c>
      <c r="AH125" s="26">
        <f t="shared" si="97"/>
        <v>59</v>
      </c>
      <c r="AT125">
        <f>_xlfn.IFNA(VLOOKUP(AQ125,角色属性总表!Y:AE,6,FALSE),0)</f>
        <v>0</v>
      </c>
    </row>
    <row r="126" spans="1:46" x14ac:dyDescent="0.15">
      <c r="A126" s="26">
        <v>122</v>
      </c>
      <c r="B126" s="26">
        <f t="shared" si="77"/>
        <v>0</v>
      </c>
      <c r="C126" s="26">
        <f>ROUND(IF($AG126="战士",VLOOKUP($AH126,$DV:$ER,DX$1,FALSE),IF($AG126="幻术师",VLOOKUP($AH126,$EU:$FQ,EW$1,FALSE),IF($AG126="刺客",VLOOKUP($AH126,$FU:$GQ,FW$1,FALSE),"无该职业")))/VLOOKUP(AF126,角色间职业划分!P:AP,20,FALSE),0)</f>
        <v>55</v>
      </c>
      <c r="D126" s="26">
        <f t="shared" si="78"/>
        <v>0</v>
      </c>
      <c r="E126" s="26">
        <f>ROUND(IF($AG126="战士",VLOOKUP($AH126,$DV:$ER,DZ$1,FALSE),IF($AG126="幻术师",VLOOKUP($AH126,$EU:$FQ,EY$1,FALSE),IF($AG126="刺客",VLOOKUP($AH126,$FU:$GQ,FY$1,FALSE),"无该职业")))*VLOOKUP($AF126,角色间职业划分!$P:$AP,26,FALSE)*VLOOKUP($AF126,角色间职业划分!$P:$AP,13,FALSE)/角色间职业划分!$AB$9,0)</f>
        <v>2042</v>
      </c>
      <c r="F126" s="26">
        <f>ROUND(IF($AG126="战士",VLOOKUP($AH126,$DV:$ER,EA$1,FALSE),IF($AG126="幻术师",VLOOKUP($AH126,$EU:$FQ,EZ$1,FALSE),IF($AG126="刺客",VLOOKUP($AH126,$FU:$GQ,FZ$1,FALSE),"无该职业")))*VLOOKUP($AF126,角色间职业划分!$P:$AP,8,FALSE)/角色间职业划分!$W$9,0)</f>
        <v>10244</v>
      </c>
      <c r="G126" s="26">
        <f>ROUND(IF($AG126="战士",VLOOKUP($AH126,$DV:$ER,EB$1,FALSE),IF($AG126="幻术师",VLOOKUP($AH126,$EU:$FQ,FA$1,FALSE),IF($AG126="刺客",VLOOKUP($AH126,$FU:$GQ,GA$1,FALSE),"无该职业")))*VLOOKUP($AF126,角色间职业划分!$P:$AP,13,FALSE)/角色间职业划分!$AB$9,0)</f>
        <v>5246</v>
      </c>
      <c r="H126" s="26">
        <f t="shared" si="79"/>
        <v>0</v>
      </c>
      <c r="I126" s="26">
        <f t="shared" si="80"/>
        <v>0</v>
      </c>
      <c r="J126" s="26">
        <f t="shared" si="81"/>
        <v>0</v>
      </c>
      <c r="K126" s="26">
        <f t="shared" si="82"/>
        <v>0</v>
      </c>
      <c r="L126" s="26">
        <f t="shared" si="83"/>
        <v>0</v>
      </c>
      <c r="M126" s="26">
        <f t="shared" si="84"/>
        <v>0</v>
      </c>
      <c r="N126" s="26">
        <f t="shared" si="85"/>
        <v>7.5</v>
      </c>
      <c r="O126" s="26">
        <f t="shared" si="86"/>
        <v>5</v>
      </c>
      <c r="P126" s="26">
        <f t="shared" si="87"/>
        <v>0</v>
      </c>
      <c r="Q126" s="26">
        <f t="shared" si="88"/>
        <v>5</v>
      </c>
      <c r="R126" s="26">
        <f t="shared" si="89"/>
        <v>10</v>
      </c>
      <c r="S126" s="26">
        <f t="shared" si="90"/>
        <v>5</v>
      </c>
      <c r="T126" s="26">
        <f t="shared" si="91"/>
        <v>5</v>
      </c>
      <c r="U126" s="26">
        <f t="shared" si="92"/>
        <v>0</v>
      </c>
      <c r="V126" s="26">
        <f t="shared" si="93"/>
        <v>0</v>
      </c>
      <c r="W126" s="26">
        <f>VLOOKUP(AF126,角色间职业划分!L:M,2,FALSE)</f>
        <v>2</v>
      </c>
      <c r="X126" s="26">
        <f t="shared" si="94"/>
        <v>60</v>
      </c>
      <c r="Y126" s="26">
        <v>0</v>
      </c>
      <c r="Z126" s="26">
        <v>0</v>
      </c>
      <c r="AA126" s="26">
        <v>0</v>
      </c>
      <c r="AB126" s="26">
        <f t="shared" si="95"/>
        <v>17.5</v>
      </c>
      <c r="AC126" s="1">
        <f t="shared" si="76"/>
        <v>2020</v>
      </c>
      <c r="AD126" s="51"/>
      <c r="AE126" s="1"/>
      <c r="AF126">
        <f t="shared" si="96"/>
        <v>2</v>
      </c>
      <c r="AG126" s="26" t="str">
        <f>VLOOKUP(AF126,角色间职业划分!P:R,3,FALSE)</f>
        <v>刺客</v>
      </c>
      <c r="AH126" s="26">
        <f t="shared" si="97"/>
        <v>60</v>
      </c>
      <c r="AT126">
        <f>_xlfn.IFNA(VLOOKUP(AQ126,角色属性总表!Y:AE,6,FALSE),0)</f>
        <v>0</v>
      </c>
    </row>
    <row r="127" spans="1:46" x14ac:dyDescent="0.15">
      <c r="A127" s="26">
        <v>123</v>
      </c>
      <c r="B127" s="26">
        <f t="shared" si="77"/>
        <v>0</v>
      </c>
      <c r="C127" s="26">
        <f>ROUND(IF($AG127="战士",VLOOKUP($AH127,$DV:$ER,DX$1,FALSE),IF($AG127="幻术师",VLOOKUP($AH127,$EU:$FQ,EW$1,FALSE),IF($AG127="刺客",VLOOKUP($AH127,$FU:$GQ,FW$1,FALSE),"无该职业")))/VLOOKUP(AF127,角色间职业划分!P:AP,20,FALSE),0)</f>
        <v>0</v>
      </c>
      <c r="D127" s="26">
        <f t="shared" si="78"/>
        <v>0</v>
      </c>
      <c r="E127" s="26">
        <f>ROUND(IF($AG127="战士",VLOOKUP($AH127,$DV:$ER,DZ$1,FALSE),IF($AG127="幻术师",VLOOKUP($AH127,$EU:$FQ,EY$1,FALSE),IF($AG127="刺客",VLOOKUP($AH127,$FU:$GQ,FY$1,FALSE),"无该职业")))*VLOOKUP($AF127,角色间职业划分!$P:$AP,26,FALSE)*VLOOKUP($AF127,角色间职业划分!$P:$AP,13,FALSE)/角色间职业划分!$AB$9,0)</f>
        <v>0</v>
      </c>
      <c r="F127" s="26">
        <f>ROUND(IF($AG127="战士",VLOOKUP($AH127,$DV:$ER,EA$1,FALSE),IF($AG127="幻术师",VLOOKUP($AH127,$EU:$FQ,EZ$1,FALSE),IF($AG127="刺客",VLOOKUP($AH127,$FU:$GQ,FZ$1,FALSE),"无该职业")))*VLOOKUP($AF127,角色间职业划分!$P:$AP,8,FALSE)/角色间职业划分!$W$9,0)</f>
        <v>0</v>
      </c>
      <c r="G127" s="26">
        <f>ROUND(IF($AG127="战士",VLOOKUP($AH127,$DV:$ER,EB$1,FALSE),IF($AG127="幻术师",VLOOKUP($AH127,$EU:$FQ,FA$1,FALSE),IF($AG127="刺客",VLOOKUP($AH127,$FU:$GQ,GA$1,FALSE),"无该职业")))*VLOOKUP($AF127,角色间职业划分!$P:$AP,13,FALSE)/角色间职业划分!$AB$9,0)</f>
        <v>0</v>
      </c>
      <c r="H127" s="26">
        <f t="shared" si="79"/>
        <v>0</v>
      </c>
      <c r="I127" s="26">
        <f t="shared" si="80"/>
        <v>0</v>
      </c>
      <c r="J127" s="26">
        <f t="shared" si="81"/>
        <v>0</v>
      </c>
      <c r="K127" s="26">
        <f t="shared" si="82"/>
        <v>0</v>
      </c>
      <c r="L127" s="26">
        <f t="shared" si="83"/>
        <v>0</v>
      </c>
      <c r="M127" s="26">
        <f t="shared" si="84"/>
        <v>0</v>
      </c>
      <c r="N127" s="26">
        <f t="shared" si="85"/>
        <v>0</v>
      </c>
      <c r="O127" s="26">
        <f t="shared" si="86"/>
        <v>0</v>
      </c>
      <c r="P127" s="26">
        <f t="shared" si="87"/>
        <v>0</v>
      </c>
      <c r="Q127" s="26">
        <f t="shared" si="88"/>
        <v>0</v>
      </c>
      <c r="R127" s="26">
        <f t="shared" si="89"/>
        <v>0</v>
      </c>
      <c r="S127" s="26">
        <f t="shared" si="90"/>
        <v>0</v>
      </c>
      <c r="T127" s="26">
        <f t="shared" si="91"/>
        <v>0</v>
      </c>
      <c r="U127" s="26">
        <f t="shared" si="92"/>
        <v>0</v>
      </c>
      <c r="V127" s="26">
        <f t="shared" si="93"/>
        <v>0</v>
      </c>
      <c r="W127" s="26">
        <f>VLOOKUP(AF127,角色间职业划分!L:M,2,FALSE)</f>
        <v>3</v>
      </c>
      <c r="X127" s="26">
        <f t="shared" si="94"/>
        <v>0</v>
      </c>
      <c r="Y127" s="26">
        <v>0</v>
      </c>
      <c r="Z127" s="26">
        <v>0</v>
      </c>
      <c r="AA127" s="26">
        <v>0</v>
      </c>
      <c r="AB127" s="26">
        <f t="shared" si="95"/>
        <v>0</v>
      </c>
      <c r="AC127" s="1">
        <f t="shared" si="76"/>
        <v>0</v>
      </c>
      <c r="AD127" s="51"/>
      <c r="AE127" s="1"/>
      <c r="AF127">
        <f t="shared" si="96"/>
        <v>3</v>
      </c>
      <c r="AG127" s="26" t="str">
        <f>VLOOKUP(AF127,角色间职业划分!P:R,3,FALSE)</f>
        <v>幻术师</v>
      </c>
      <c r="AH127" s="26">
        <f t="shared" si="97"/>
        <v>0</v>
      </c>
      <c r="AT127">
        <f>_xlfn.IFNA(VLOOKUP(AQ127,角色属性总表!Y:AE,6,FALSE),0)</f>
        <v>0</v>
      </c>
    </row>
    <row r="128" spans="1:46" x14ac:dyDescent="0.15">
      <c r="A128" s="26">
        <v>124</v>
      </c>
      <c r="B128" s="26">
        <f t="shared" si="77"/>
        <v>0</v>
      </c>
      <c r="C128" s="26">
        <f>ROUND(IF($AG128="战士",VLOOKUP($AH128,$DV:$ER,DX$1,FALSE),IF($AG128="幻术师",VLOOKUP($AH128,$EU:$FQ,EW$1,FALSE),IF($AG128="刺客",VLOOKUP($AH128,$FU:$GQ,FW$1,FALSE),"无该职业")))/VLOOKUP(AF128,角色间职业划分!P:AP,20,FALSE),0)</f>
        <v>0</v>
      </c>
      <c r="D128" s="26">
        <f t="shared" si="78"/>
        <v>0</v>
      </c>
      <c r="E128" s="26">
        <f>ROUND(IF($AG128="战士",VLOOKUP($AH128,$DV:$ER,DZ$1,FALSE),IF($AG128="幻术师",VLOOKUP($AH128,$EU:$FQ,EY$1,FALSE),IF($AG128="刺客",VLOOKUP($AH128,$FU:$GQ,FY$1,FALSE),"无该职业")))*VLOOKUP($AF128,角色间职业划分!$P:$AP,26,FALSE)*VLOOKUP($AF128,角色间职业划分!$P:$AP,13,FALSE)/角色间职业划分!$AB$9,0)</f>
        <v>0</v>
      </c>
      <c r="F128" s="26">
        <f>ROUND(IF($AG128="战士",VLOOKUP($AH128,$DV:$ER,EA$1,FALSE),IF($AG128="幻术师",VLOOKUP($AH128,$EU:$FQ,EZ$1,FALSE),IF($AG128="刺客",VLOOKUP($AH128,$FU:$GQ,FZ$1,FALSE),"无该职业")))*VLOOKUP($AF128,角色间职业划分!$P:$AP,8,FALSE)/角色间职业划分!$W$9,0)</f>
        <v>0</v>
      </c>
      <c r="G128" s="26">
        <f>ROUND(IF($AG128="战士",VLOOKUP($AH128,$DV:$ER,EB$1,FALSE),IF($AG128="幻术师",VLOOKUP($AH128,$EU:$FQ,FA$1,FALSE),IF($AG128="刺客",VLOOKUP($AH128,$FU:$GQ,GA$1,FALSE),"无该职业")))*VLOOKUP($AF128,角色间职业划分!$P:$AP,13,FALSE)/角色间职业划分!$AB$9,0)</f>
        <v>81</v>
      </c>
      <c r="H128" s="26">
        <f t="shared" si="79"/>
        <v>0</v>
      </c>
      <c r="I128" s="26">
        <f t="shared" si="80"/>
        <v>0</v>
      </c>
      <c r="J128" s="26">
        <f t="shared" si="81"/>
        <v>0</v>
      </c>
      <c r="K128" s="26">
        <f t="shared" si="82"/>
        <v>0</v>
      </c>
      <c r="L128" s="26">
        <f t="shared" si="83"/>
        <v>0</v>
      </c>
      <c r="M128" s="26">
        <f t="shared" si="84"/>
        <v>0</v>
      </c>
      <c r="N128" s="26">
        <f t="shared" si="85"/>
        <v>0</v>
      </c>
      <c r="O128" s="26">
        <f t="shared" si="86"/>
        <v>0</v>
      </c>
      <c r="P128" s="26">
        <f t="shared" si="87"/>
        <v>0</v>
      </c>
      <c r="Q128" s="26">
        <f t="shared" si="88"/>
        <v>0</v>
      </c>
      <c r="R128" s="26">
        <f t="shared" si="89"/>
        <v>0</v>
      </c>
      <c r="S128" s="26">
        <f t="shared" si="90"/>
        <v>0</v>
      </c>
      <c r="T128" s="26">
        <f t="shared" si="91"/>
        <v>0</v>
      </c>
      <c r="U128" s="26">
        <f t="shared" si="92"/>
        <v>0</v>
      </c>
      <c r="V128" s="26">
        <f t="shared" si="93"/>
        <v>0</v>
      </c>
      <c r="W128" s="26">
        <f>VLOOKUP(AF128,角色间职业划分!L:M,2,FALSE)</f>
        <v>3</v>
      </c>
      <c r="X128" s="26">
        <f t="shared" si="94"/>
        <v>1</v>
      </c>
      <c r="Y128" s="26">
        <v>0</v>
      </c>
      <c r="Z128" s="26">
        <v>0</v>
      </c>
      <c r="AA128" s="26">
        <v>0</v>
      </c>
      <c r="AB128" s="26">
        <f t="shared" si="95"/>
        <v>0</v>
      </c>
      <c r="AC128" s="1">
        <f t="shared" si="76"/>
        <v>36</v>
      </c>
      <c r="AD128" s="51"/>
      <c r="AE128" s="1"/>
      <c r="AF128">
        <f t="shared" si="96"/>
        <v>3</v>
      </c>
      <c r="AG128" s="26" t="str">
        <f>VLOOKUP(AF128,角色间职业划分!P:R,3,FALSE)</f>
        <v>幻术师</v>
      </c>
      <c r="AH128" s="26">
        <f t="shared" si="97"/>
        <v>1</v>
      </c>
      <c r="AT128">
        <f>_xlfn.IFNA(VLOOKUP(AQ128,角色属性总表!Y:AE,6,FALSE),0)</f>
        <v>0</v>
      </c>
    </row>
    <row r="129" spans="1:46" x14ac:dyDescent="0.15">
      <c r="A129" s="26">
        <v>125</v>
      </c>
      <c r="B129" s="26">
        <f t="shared" si="77"/>
        <v>0</v>
      </c>
      <c r="C129" s="26">
        <f>ROUND(IF($AG129="战士",VLOOKUP($AH129,$DV:$ER,DX$1,FALSE),IF($AG129="幻术师",VLOOKUP($AH129,$EU:$FQ,EW$1,FALSE),IF($AG129="刺客",VLOOKUP($AH129,$FU:$GQ,FW$1,FALSE),"无该职业")))/VLOOKUP(AF129,角色间职业划分!P:AP,20,FALSE),0)</f>
        <v>0</v>
      </c>
      <c r="D129" s="26">
        <f t="shared" si="78"/>
        <v>0</v>
      </c>
      <c r="E129" s="26">
        <f>ROUND(IF($AG129="战士",VLOOKUP($AH129,$DV:$ER,DZ$1,FALSE),IF($AG129="幻术师",VLOOKUP($AH129,$EU:$FQ,EY$1,FALSE),IF($AG129="刺客",VLOOKUP($AH129,$FU:$GQ,FY$1,FALSE),"无该职业")))*VLOOKUP($AF129,角色间职业划分!$P:$AP,26,FALSE)*VLOOKUP($AF129,角色间职业划分!$P:$AP,13,FALSE)/角色间职业划分!$AB$9,0)</f>
        <v>0</v>
      </c>
      <c r="F129" s="26">
        <f>ROUND(IF($AG129="战士",VLOOKUP($AH129,$DV:$ER,EA$1,FALSE),IF($AG129="幻术师",VLOOKUP($AH129,$EU:$FQ,EZ$1,FALSE),IF($AG129="刺客",VLOOKUP($AH129,$FU:$GQ,FZ$1,FALSE),"无该职业")))*VLOOKUP($AF129,角色间职业划分!$P:$AP,8,FALSE)/角色间职业划分!$W$9,0)</f>
        <v>0</v>
      </c>
      <c r="G129" s="26">
        <f>ROUND(IF($AG129="战士",VLOOKUP($AH129,$DV:$ER,EB$1,FALSE),IF($AG129="幻术师",VLOOKUP($AH129,$EU:$FQ,FA$1,FALSE),IF($AG129="刺客",VLOOKUP($AH129,$FU:$GQ,GA$1,FALSE),"无该职业")))*VLOOKUP($AF129,角色间职业划分!$P:$AP,13,FALSE)/角色间职业划分!$AB$9,0)</f>
        <v>81</v>
      </c>
      <c r="H129" s="26">
        <f t="shared" si="79"/>
        <v>0</v>
      </c>
      <c r="I129" s="26">
        <f t="shared" si="80"/>
        <v>0</v>
      </c>
      <c r="J129" s="26">
        <f t="shared" si="81"/>
        <v>0</v>
      </c>
      <c r="K129" s="26">
        <f t="shared" si="82"/>
        <v>0</v>
      </c>
      <c r="L129" s="26">
        <f t="shared" si="83"/>
        <v>0</v>
      </c>
      <c r="M129" s="26">
        <f t="shared" si="84"/>
        <v>0</v>
      </c>
      <c r="N129" s="26">
        <f t="shared" si="85"/>
        <v>2.5</v>
      </c>
      <c r="O129" s="26">
        <f t="shared" si="86"/>
        <v>0</v>
      </c>
      <c r="P129" s="26">
        <f t="shared" si="87"/>
        <v>0</v>
      </c>
      <c r="Q129" s="26">
        <f t="shared" si="88"/>
        <v>0</v>
      </c>
      <c r="R129" s="26">
        <f t="shared" si="89"/>
        <v>0</v>
      </c>
      <c r="S129" s="26">
        <f t="shared" si="90"/>
        <v>0</v>
      </c>
      <c r="T129" s="26">
        <f t="shared" si="91"/>
        <v>0</v>
      </c>
      <c r="U129" s="26">
        <f t="shared" si="92"/>
        <v>0</v>
      </c>
      <c r="V129" s="26">
        <f t="shared" si="93"/>
        <v>0</v>
      </c>
      <c r="W129" s="26">
        <f>VLOOKUP(AF129,角色间职业划分!L:M,2,FALSE)</f>
        <v>3</v>
      </c>
      <c r="X129" s="26">
        <f t="shared" si="94"/>
        <v>2</v>
      </c>
      <c r="Y129" s="26">
        <v>0</v>
      </c>
      <c r="Z129" s="26">
        <v>0</v>
      </c>
      <c r="AA129" s="26">
        <v>0</v>
      </c>
      <c r="AB129" s="26">
        <f t="shared" si="95"/>
        <v>0</v>
      </c>
      <c r="AC129" s="1">
        <f t="shared" si="76"/>
        <v>36</v>
      </c>
      <c r="AD129" s="51"/>
      <c r="AE129" s="1"/>
      <c r="AF129">
        <f t="shared" si="96"/>
        <v>3</v>
      </c>
      <c r="AG129" s="26" t="str">
        <f>VLOOKUP(AF129,角色间职业划分!P:R,3,FALSE)</f>
        <v>幻术师</v>
      </c>
      <c r="AH129" s="26">
        <f t="shared" si="97"/>
        <v>2</v>
      </c>
      <c r="AT129">
        <f>_xlfn.IFNA(VLOOKUP(AQ129,角色属性总表!Y:AE,6,FALSE),0)</f>
        <v>0</v>
      </c>
    </row>
    <row r="130" spans="1:46" x14ac:dyDescent="0.15">
      <c r="A130" s="26">
        <v>126</v>
      </c>
      <c r="B130" s="26">
        <f t="shared" si="77"/>
        <v>0</v>
      </c>
      <c r="C130" s="26">
        <f>ROUND(IF($AG130="战士",VLOOKUP($AH130,$DV:$ER,DX$1,FALSE),IF($AG130="幻术师",VLOOKUP($AH130,$EU:$FQ,EW$1,FALSE),IF($AG130="刺客",VLOOKUP($AH130,$FU:$GQ,FW$1,FALSE),"无该职业")))/VLOOKUP(AF130,角色间职业划分!P:AP,20,FALSE),0)</f>
        <v>0</v>
      </c>
      <c r="D130" s="26">
        <f t="shared" si="78"/>
        <v>0</v>
      </c>
      <c r="E130" s="26">
        <f>ROUND(IF($AG130="战士",VLOOKUP($AH130,$DV:$ER,DZ$1,FALSE),IF($AG130="幻术师",VLOOKUP($AH130,$EU:$FQ,EY$1,FALSE),IF($AG130="刺客",VLOOKUP($AH130,$FU:$GQ,FY$1,FALSE),"无该职业")))*VLOOKUP($AF130,角色间职业划分!$P:$AP,26,FALSE)*VLOOKUP($AF130,角色间职业划分!$P:$AP,13,FALSE)/角色间职业划分!$AB$9,0)</f>
        <v>0</v>
      </c>
      <c r="F130" s="26">
        <f>ROUND(IF($AG130="战士",VLOOKUP($AH130,$DV:$ER,EA$1,FALSE),IF($AG130="幻术师",VLOOKUP($AH130,$EU:$FQ,EZ$1,FALSE),IF($AG130="刺客",VLOOKUP($AH130,$FU:$GQ,FZ$1,FALSE),"无该职业")))*VLOOKUP($AF130,角色间职业划分!$P:$AP,8,FALSE)/角色间职业划分!$W$9,0)</f>
        <v>276</v>
      </c>
      <c r="G130" s="26">
        <f>ROUND(IF($AG130="战士",VLOOKUP($AH130,$DV:$ER,EB$1,FALSE),IF($AG130="幻术师",VLOOKUP($AH130,$EU:$FQ,FA$1,FALSE),IF($AG130="刺客",VLOOKUP($AH130,$FU:$GQ,GA$1,FALSE),"无该职业")))*VLOOKUP($AF130,角色间职业划分!$P:$AP,13,FALSE)/角色间职业划分!$AB$9,0)</f>
        <v>81</v>
      </c>
      <c r="H130" s="26">
        <f t="shared" si="79"/>
        <v>0</v>
      </c>
      <c r="I130" s="26">
        <f t="shared" si="80"/>
        <v>0</v>
      </c>
      <c r="J130" s="26">
        <f t="shared" si="81"/>
        <v>0</v>
      </c>
      <c r="K130" s="26">
        <f t="shared" si="82"/>
        <v>0</v>
      </c>
      <c r="L130" s="26">
        <f t="shared" si="83"/>
        <v>0</v>
      </c>
      <c r="M130" s="26">
        <f t="shared" si="84"/>
        <v>0</v>
      </c>
      <c r="N130" s="26">
        <f t="shared" si="85"/>
        <v>2.5</v>
      </c>
      <c r="O130" s="26">
        <f t="shared" si="86"/>
        <v>0</v>
      </c>
      <c r="P130" s="26">
        <f t="shared" si="87"/>
        <v>0</v>
      </c>
      <c r="Q130" s="26">
        <f t="shared" si="88"/>
        <v>0</v>
      </c>
      <c r="R130" s="26">
        <f t="shared" si="89"/>
        <v>0</v>
      </c>
      <c r="S130" s="26">
        <f t="shared" si="90"/>
        <v>0</v>
      </c>
      <c r="T130" s="26">
        <f t="shared" si="91"/>
        <v>0</v>
      </c>
      <c r="U130" s="26">
        <f t="shared" si="92"/>
        <v>0</v>
      </c>
      <c r="V130" s="26">
        <f t="shared" si="93"/>
        <v>0</v>
      </c>
      <c r="W130" s="26">
        <f>VLOOKUP(AF130,角色间职业划分!L:M,2,FALSE)</f>
        <v>3</v>
      </c>
      <c r="X130" s="26">
        <f t="shared" si="94"/>
        <v>3</v>
      </c>
      <c r="Y130" s="26">
        <v>0</v>
      </c>
      <c r="Z130" s="26">
        <v>0</v>
      </c>
      <c r="AA130" s="26">
        <v>0</v>
      </c>
      <c r="AB130" s="26">
        <f t="shared" si="95"/>
        <v>0</v>
      </c>
      <c r="AC130" s="1">
        <f t="shared" si="76"/>
        <v>42</v>
      </c>
      <c r="AD130" s="51"/>
      <c r="AE130" s="1"/>
      <c r="AF130">
        <f t="shared" si="96"/>
        <v>3</v>
      </c>
      <c r="AG130" s="26" t="str">
        <f>VLOOKUP(AF130,角色间职业划分!P:R,3,FALSE)</f>
        <v>幻术师</v>
      </c>
      <c r="AH130" s="26">
        <f t="shared" si="97"/>
        <v>3</v>
      </c>
      <c r="AT130">
        <f>_xlfn.IFNA(VLOOKUP(AQ130,角色属性总表!Y:AE,6,FALSE),0)</f>
        <v>0</v>
      </c>
    </row>
    <row r="131" spans="1:46" x14ac:dyDescent="0.15">
      <c r="A131" s="26">
        <v>127</v>
      </c>
      <c r="B131" s="26">
        <f t="shared" si="77"/>
        <v>0</v>
      </c>
      <c r="C131" s="26">
        <f>ROUND(IF($AG131="战士",VLOOKUP($AH131,$DV:$ER,DX$1,FALSE),IF($AG131="幻术师",VLOOKUP($AH131,$EU:$FQ,EW$1,FALSE),IF($AG131="刺客",VLOOKUP($AH131,$FU:$GQ,FW$1,FALSE),"无该职业")))/VLOOKUP(AF131,角色间职业划分!P:AP,20,FALSE),0)</f>
        <v>0</v>
      </c>
      <c r="D131" s="26">
        <f t="shared" si="78"/>
        <v>0</v>
      </c>
      <c r="E131" s="26">
        <f>ROUND(IF($AG131="战士",VLOOKUP($AH131,$DV:$ER,DZ$1,FALSE),IF($AG131="幻术师",VLOOKUP($AH131,$EU:$FQ,EY$1,FALSE),IF($AG131="刺客",VLOOKUP($AH131,$FU:$GQ,FY$1,FALSE),"无该职业")))*VLOOKUP($AF131,角色间职业划分!$P:$AP,26,FALSE)*VLOOKUP($AF131,角色间职业划分!$P:$AP,13,FALSE)/角色间职业划分!$AB$9,0)</f>
        <v>0</v>
      </c>
      <c r="F131" s="26">
        <f>ROUND(IF($AG131="战士",VLOOKUP($AH131,$DV:$ER,EA$1,FALSE),IF($AG131="幻术师",VLOOKUP($AH131,$EU:$FQ,EZ$1,FALSE),IF($AG131="刺客",VLOOKUP($AH131,$FU:$GQ,FZ$1,FALSE),"无该职业")))*VLOOKUP($AF131,角色间职业划分!$P:$AP,8,FALSE)/角色间职业划分!$W$9,0)</f>
        <v>276</v>
      </c>
      <c r="G131" s="26">
        <f>ROUND(IF($AG131="战士",VLOOKUP($AH131,$DV:$ER,EB$1,FALSE),IF($AG131="幻术师",VLOOKUP($AH131,$EU:$FQ,FA$1,FALSE),IF($AG131="刺客",VLOOKUP($AH131,$FU:$GQ,GA$1,FALSE),"无该职业")))*VLOOKUP($AF131,角色间职业划分!$P:$AP,13,FALSE)/角色间职业划分!$AB$9,0)</f>
        <v>81</v>
      </c>
      <c r="H131" s="26">
        <f t="shared" si="79"/>
        <v>0</v>
      </c>
      <c r="I131" s="26">
        <f t="shared" si="80"/>
        <v>0</v>
      </c>
      <c r="J131" s="26">
        <f t="shared" si="81"/>
        <v>0</v>
      </c>
      <c r="K131" s="26">
        <f t="shared" si="82"/>
        <v>0</v>
      </c>
      <c r="L131" s="26">
        <f t="shared" si="83"/>
        <v>0</v>
      </c>
      <c r="M131" s="26">
        <f t="shared" si="84"/>
        <v>0</v>
      </c>
      <c r="N131" s="26">
        <f t="shared" si="85"/>
        <v>2.5</v>
      </c>
      <c r="O131" s="26">
        <f t="shared" si="86"/>
        <v>0</v>
      </c>
      <c r="P131" s="26">
        <f t="shared" si="87"/>
        <v>0</v>
      </c>
      <c r="Q131" s="26">
        <f t="shared" si="88"/>
        <v>0</v>
      </c>
      <c r="R131" s="26">
        <f t="shared" si="89"/>
        <v>2.5</v>
      </c>
      <c r="S131" s="26">
        <f t="shared" si="90"/>
        <v>0</v>
      </c>
      <c r="T131" s="26">
        <f t="shared" si="91"/>
        <v>0</v>
      </c>
      <c r="U131" s="26">
        <f t="shared" si="92"/>
        <v>0</v>
      </c>
      <c r="V131" s="26">
        <f t="shared" si="93"/>
        <v>0</v>
      </c>
      <c r="W131" s="26">
        <f>VLOOKUP(AF131,角色间职业划分!L:M,2,FALSE)</f>
        <v>3</v>
      </c>
      <c r="X131" s="26">
        <f t="shared" si="94"/>
        <v>4</v>
      </c>
      <c r="Y131" s="26">
        <v>0</v>
      </c>
      <c r="Z131" s="26">
        <v>0</v>
      </c>
      <c r="AA131" s="26">
        <v>0</v>
      </c>
      <c r="AB131" s="26">
        <f t="shared" si="95"/>
        <v>0</v>
      </c>
      <c r="AC131" s="1">
        <f t="shared" si="76"/>
        <v>62</v>
      </c>
      <c r="AD131" s="51"/>
      <c r="AE131" s="1"/>
      <c r="AF131">
        <f t="shared" si="96"/>
        <v>3</v>
      </c>
      <c r="AG131" s="26" t="str">
        <f>VLOOKUP(AF131,角色间职业划分!P:R,3,FALSE)</f>
        <v>幻术师</v>
      </c>
      <c r="AH131" s="26">
        <f t="shared" si="97"/>
        <v>4</v>
      </c>
      <c r="AT131">
        <f>_xlfn.IFNA(VLOOKUP(AQ131,角色属性总表!Y:AE,6,FALSE),0)</f>
        <v>0</v>
      </c>
    </row>
    <row r="132" spans="1:46" x14ac:dyDescent="0.15">
      <c r="A132" s="26">
        <v>128</v>
      </c>
      <c r="B132" s="26">
        <f t="shared" si="77"/>
        <v>0</v>
      </c>
      <c r="C132" s="26">
        <f>ROUND(IF($AG132="战士",VLOOKUP($AH132,$DV:$ER,DX$1,FALSE),IF($AG132="幻术师",VLOOKUP($AH132,$EU:$FQ,EW$1,FALSE),IF($AG132="刺客",VLOOKUP($AH132,$FU:$GQ,FW$1,FALSE),"无该职业")))/VLOOKUP(AF132,角色间职业划分!P:AP,20,FALSE),0)</f>
        <v>0</v>
      </c>
      <c r="D132" s="26">
        <f t="shared" si="78"/>
        <v>0</v>
      </c>
      <c r="E132" s="26">
        <f>ROUND(IF($AG132="战士",VLOOKUP($AH132,$DV:$ER,DZ$1,FALSE),IF($AG132="幻术师",VLOOKUP($AH132,$EU:$FQ,EY$1,FALSE),IF($AG132="刺客",VLOOKUP($AH132,$FU:$GQ,FY$1,FALSE),"无该职业")))*VLOOKUP($AF132,角色间职业划分!$P:$AP,26,FALSE)*VLOOKUP($AF132,角色间职业划分!$P:$AP,13,FALSE)/角色间职业划分!$AB$9,0)</f>
        <v>0</v>
      </c>
      <c r="F132" s="26">
        <f>ROUND(IF($AG132="战士",VLOOKUP($AH132,$DV:$ER,EA$1,FALSE),IF($AG132="幻术师",VLOOKUP($AH132,$EU:$FQ,EZ$1,FALSE),IF($AG132="刺客",VLOOKUP($AH132,$FU:$GQ,FZ$1,FALSE),"无该职业")))*VLOOKUP($AF132,角色间职业划分!$P:$AP,8,FALSE)/角色间职业划分!$W$9,0)</f>
        <v>276</v>
      </c>
      <c r="G132" s="26">
        <f>ROUND(IF($AG132="战士",VLOOKUP($AH132,$DV:$ER,EB$1,FALSE),IF($AG132="幻术师",VLOOKUP($AH132,$EU:$FQ,FA$1,FALSE),IF($AG132="刺客",VLOOKUP($AH132,$FU:$GQ,GA$1,FALSE),"无该职业")))*VLOOKUP($AF132,角色间职业划分!$P:$AP,13,FALSE)/角色间职业划分!$AB$9,0)</f>
        <v>183</v>
      </c>
      <c r="H132" s="26">
        <f t="shared" si="79"/>
        <v>0</v>
      </c>
      <c r="I132" s="26">
        <f t="shared" si="80"/>
        <v>0</v>
      </c>
      <c r="J132" s="26">
        <f t="shared" si="81"/>
        <v>0</v>
      </c>
      <c r="K132" s="26">
        <f t="shared" si="82"/>
        <v>0</v>
      </c>
      <c r="L132" s="26">
        <f t="shared" si="83"/>
        <v>0</v>
      </c>
      <c r="M132" s="26">
        <f t="shared" si="84"/>
        <v>0</v>
      </c>
      <c r="N132" s="26">
        <f t="shared" si="85"/>
        <v>2.5</v>
      </c>
      <c r="O132" s="26">
        <f t="shared" si="86"/>
        <v>0</v>
      </c>
      <c r="P132" s="26">
        <f t="shared" si="87"/>
        <v>0</v>
      </c>
      <c r="Q132" s="26">
        <f t="shared" si="88"/>
        <v>0</v>
      </c>
      <c r="R132" s="26">
        <f t="shared" si="89"/>
        <v>2.5</v>
      </c>
      <c r="S132" s="26">
        <f t="shared" si="90"/>
        <v>0</v>
      </c>
      <c r="T132" s="26">
        <f t="shared" si="91"/>
        <v>0</v>
      </c>
      <c r="U132" s="26">
        <f t="shared" si="92"/>
        <v>0</v>
      </c>
      <c r="V132" s="26">
        <f t="shared" si="93"/>
        <v>0</v>
      </c>
      <c r="W132" s="26">
        <f>VLOOKUP(AF132,角色间职业划分!L:M,2,FALSE)</f>
        <v>3</v>
      </c>
      <c r="X132" s="26">
        <f t="shared" si="94"/>
        <v>5</v>
      </c>
      <c r="Y132" s="26">
        <v>0</v>
      </c>
      <c r="Z132" s="26">
        <v>0</v>
      </c>
      <c r="AA132" s="26">
        <v>0</v>
      </c>
      <c r="AB132" s="26">
        <f t="shared" si="95"/>
        <v>0</v>
      </c>
      <c r="AC132" s="1">
        <f t="shared" si="76"/>
        <v>81</v>
      </c>
      <c r="AD132" s="51"/>
      <c r="AE132" s="1"/>
      <c r="AF132">
        <f t="shared" si="96"/>
        <v>3</v>
      </c>
      <c r="AG132" s="26" t="str">
        <f>VLOOKUP(AF132,角色间职业划分!P:R,3,FALSE)</f>
        <v>幻术师</v>
      </c>
      <c r="AH132" s="26">
        <f t="shared" si="97"/>
        <v>5</v>
      </c>
      <c r="AT132">
        <f>_xlfn.IFNA(VLOOKUP(AQ132,角色属性总表!Y:AE,6,FALSE),0)</f>
        <v>0</v>
      </c>
    </row>
    <row r="133" spans="1:46" x14ac:dyDescent="0.15">
      <c r="A133" s="26">
        <v>129</v>
      </c>
      <c r="B133" s="26">
        <f t="shared" si="77"/>
        <v>0</v>
      </c>
      <c r="C133" s="26">
        <f>ROUND(IF($AG133="战士",VLOOKUP($AH133,$DV:$ER,DX$1,FALSE),IF($AG133="幻术师",VLOOKUP($AH133,$EU:$FQ,EW$1,FALSE),IF($AG133="刺客",VLOOKUP($AH133,$FU:$GQ,FW$1,FALSE),"无该职业")))/VLOOKUP(AF133,角色间职业划分!P:AP,20,FALSE),0)</f>
        <v>0</v>
      </c>
      <c r="D133" s="26">
        <f t="shared" si="78"/>
        <v>0</v>
      </c>
      <c r="E133" s="26">
        <f>ROUND(IF($AG133="战士",VLOOKUP($AH133,$DV:$ER,DZ$1,FALSE),IF($AG133="幻术师",VLOOKUP($AH133,$EU:$FQ,EY$1,FALSE),IF($AG133="刺客",VLOOKUP($AH133,$FU:$GQ,FY$1,FALSE),"无该职业")))*VLOOKUP($AF133,角色间职业划分!$P:$AP,26,FALSE)*VLOOKUP($AF133,角色间职业划分!$P:$AP,13,FALSE)/角色间职业划分!$AB$9,0)</f>
        <v>0</v>
      </c>
      <c r="F133" s="26">
        <f>ROUND(IF($AG133="战士",VLOOKUP($AH133,$DV:$ER,EA$1,FALSE),IF($AG133="幻术师",VLOOKUP($AH133,$EU:$FQ,EZ$1,FALSE),IF($AG133="刺客",VLOOKUP($AH133,$FU:$GQ,FZ$1,FALSE),"无该职业")))*VLOOKUP($AF133,角色间职业划分!$P:$AP,8,FALSE)/角色间职业划分!$W$9,0)</f>
        <v>276</v>
      </c>
      <c r="G133" s="26">
        <f>ROUND(IF($AG133="战士",VLOOKUP($AH133,$DV:$ER,EB$1,FALSE),IF($AG133="幻术师",VLOOKUP($AH133,$EU:$FQ,FA$1,FALSE),IF($AG133="刺客",VLOOKUP($AH133,$FU:$GQ,GA$1,FALSE),"无该职业")))*VLOOKUP($AF133,角色间职业划分!$P:$AP,13,FALSE)/角色间职业划分!$AB$9,0)</f>
        <v>183</v>
      </c>
      <c r="H133" s="26">
        <f t="shared" si="79"/>
        <v>0</v>
      </c>
      <c r="I133" s="26">
        <f t="shared" si="80"/>
        <v>0</v>
      </c>
      <c r="J133" s="26">
        <f t="shared" si="81"/>
        <v>0</v>
      </c>
      <c r="K133" s="26">
        <f t="shared" si="82"/>
        <v>0</v>
      </c>
      <c r="L133" s="26">
        <f t="shared" si="83"/>
        <v>0</v>
      </c>
      <c r="M133" s="26">
        <f t="shared" si="84"/>
        <v>0</v>
      </c>
      <c r="N133" s="26">
        <f t="shared" si="85"/>
        <v>2.5</v>
      </c>
      <c r="O133" s="26">
        <f t="shared" si="86"/>
        <v>0</v>
      </c>
      <c r="P133" s="26">
        <f t="shared" si="87"/>
        <v>0</v>
      </c>
      <c r="Q133" s="26">
        <f t="shared" si="88"/>
        <v>2.5</v>
      </c>
      <c r="R133" s="26">
        <f t="shared" si="89"/>
        <v>2.5</v>
      </c>
      <c r="S133" s="26">
        <f t="shared" si="90"/>
        <v>0</v>
      </c>
      <c r="T133" s="26">
        <f t="shared" si="91"/>
        <v>0</v>
      </c>
      <c r="U133" s="26">
        <f t="shared" si="92"/>
        <v>0</v>
      </c>
      <c r="V133" s="26">
        <f t="shared" si="93"/>
        <v>0</v>
      </c>
      <c r="W133" s="26">
        <f>VLOOKUP(AF133,角色间职业划分!L:M,2,FALSE)</f>
        <v>3</v>
      </c>
      <c r="X133" s="26">
        <f t="shared" si="94"/>
        <v>6</v>
      </c>
      <c r="Y133" s="26">
        <v>0</v>
      </c>
      <c r="Z133" s="26">
        <v>0</v>
      </c>
      <c r="AA133" s="26">
        <v>0</v>
      </c>
      <c r="AB133" s="26">
        <f t="shared" si="95"/>
        <v>0</v>
      </c>
      <c r="AC133" s="1">
        <f t="shared" ref="AC133:AC196" si="98">INT(VLOOKUP(X133,AP:AR,3,FALSE)/$AF$2)</f>
        <v>101</v>
      </c>
      <c r="AD133" s="51"/>
      <c r="AE133" s="1"/>
      <c r="AF133">
        <f t="shared" si="96"/>
        <v>3</v>
      </c>
      <c r="AG133" s="26" t="str">
        <f>VLOOKUP(AF133,角色间职业划分!P:R,3,FALSE)</f>
        <v>幻术师</v>
      </c>
      <c r="AH133" s="26">
        <f t="shared" si="97"/>
        <v>6</v>
      </c>
      <c r="AT133">
        <f>_xlfn.IFNA(VLOOKUP(AQ133,角色属性总表!Y:AE,6,FALSE),0)</f>
        <v>0</v>
      </c>
    </row>
    <row r="134" spans="1:46" x14ac:dyDescent="0.15">
      <c r="A134" s="26">
        <v>130</v>
      </c>
      <c r="B134" s="26">
        <f t="shared" ref="B134:B197" si="99">IF($AG134="战士",VLOOKUP($AH134,$DV:$ER,DW$1,FALSE),IF($AG134="幻术师",VLOOKUP($AH134,$EU:$FQ,EV$1,FALSE),IF($AG134="刺客",VLOOKUP($AH134,$FU:$GQ,FV$1,FALSE),"无该职业")))</f>
        <v>0</v>
      </c>
      <c r="C134" s="26">
        <f>ROUND(IF($AG134="战士",VLOOKUP($AH134,$DV:$ER,DX$1,FALSE),IF($AG134="幻术师",VLOOKUP($AH134,$EU:$FQ,EW$1,FALSE),IF($AG134="刺客",VLOOKUP($AH134,$FU:$GQ,FW$1,FALSE),"无该职业")))/VLOOKUP(AF134,角色间职业划分!P:AP,20,FALSE),0)</f>
        <v>0</v>
      </c>
      <c r="D134" s="26">
        <f t="shared" ref="D134:D197" si="100">IF($AG134="战士",VLOOKUP($AH134,$DV:$ER,DY$1,FALSE),IF($AG134="幻术师",VLOOKUP($AH134,$EU:$FQ,EX$1,FALSE),IF($AG134="刺客",VLOOKUP($AH134,$FU:$GQ,FX$1,FALSE),"无该职业")))</f>
        <v>0</v>
      </c>
      <c r="E134" s="26">
        <f>ROUND(IF($AG134="战士",VLOOKUP($AH134,$DV:$ER,DZ$1,FALSE),IF($AG134="幻术师",VLOOKUP($AH134,$EU:$FQ,EY$1,FALSE),IF($AG134="刺客",VLOOKUP($AH134,$FU:$GQ,FY$1,FALSE),"无该职业")))*VLOOKUP($AF134,角色间职业划分!$P:$AP,26,FALSE)*VLOOKUP($AF134,角色间职业划分!$P:$AP,13,FALSE)/角色间职业划分!$AB$9,0)</f>
        <v>0</v>
      </c>
      <c r="F134" s="26">
        <f>ROUND(IF($AG134="战士",VLOOKUP($AH134,$DV:$ER,EA$1,FALSE),IF($AG134="幻术师",VLOOKUP($AH134,$EU:$FQ,EZ$1,FALSE),IF($AG134="刺客",VLOOKUP($AH134,$FU:$GQ,FZ$1,FALSE),"无该职业")))*VLOOKUP($AF134,角色间职业划分!$P:$AP,8,FALSE)/角色间职业划分!$W$9,0)</f>
        <v>929</v>
      </c>
      <c r="G134" s="26">
        <f>ROUND(IF($AG134="战士",VLOOKUP($AH134,$DV:$ER,EB$1,FALSE),IF($AG134="幻术师",VLOOKUP($AH134,$EU:$FQ,FA$1,FALSE),IF($AG134="刺客",VLOOKUP($AH134,$FU:$GQ,GA$1,FALSE),"无该职业")))*VLOOKUP($AF134,角色间职业划分!$P:$AP,13,FALSE)/角色间职业划分!$AB$9,0)</f>
        <v>183</v>
      </c>
      <c r="H134" s="26">
        <f t="shared" ref="H134:H197" si="101">IF($AG134="战士",VLOOKUP($AH134,$DV:$ER,EC$1,FALSE),IF($AG134="幻术师",VLOOKUP($AH134,$EU:$FQ,FB$1,FALSE),IF($AG134="刺客",VLOOKUP($AH134,$FU:$GQ,GB$1,FALSE),"无该职业")))</f>
        <v>0</v>
      </c>
      <c r="I134" s="26">
        <f t="shared" ref="I134:I197" si="102">IF($AG134="战士",VLOOKUP($AH134,$DV:$ER,ED$1,FALSE),IF($AG134="幻术师",VLOOKUP($AH134,$EU:$FQ,FC$1,FALSE),IF($AG134="刺客",VLOOKUP($AH134,$FU:$GQ,GC$1,FALSE),"无该职业")))</f>
        <v>0</v>
      </c>
      <c r="J134" s="26">
        <f t="shared" ref="J134:J197" si="103">IF($AG134="战士",VLOOKUP($AH134,$DV:$ER,EE$1,FALSE),IF($AG134="幻术师",VLOOKUP($AH134,$EU:$FQ,FD$1,FALSE),IF($AG134="刺客",VLOOKUP($AH134,$FU:$GQ,GD$1,FALSE),"无该职业")))</f>
        <v>0</v>
      </c>
      <c r="K134" s="26">
        <f t="shared" ref="K134:K197" si="104">IF($AG134="战士",VLOOKUP($AH134,$DV:$ER,EF$1,FALSE),IF($AG134="幻术师",VLOOKUP($AH134,$EU:$FQ,FE$1,FALSE),IF($AG134="刺客",VLOOKUP($AH134,$FU:$GQ,GE$1,FALSE),"无该职业")))</f>
        <v>0</v>
      </c>
      <c r="L134" s="26">
        <f t="shared" ref="L134:L197" si="105">IF($AG134="战士",VLOOKUP($AH134,$DV:$ER,EG$1,FALSE),IF($AG134="幻术师",VLOOKUP($AH134,$EU:$FQ,FF$1,FALSE),IF($AG134="刺客",VLOOKUP($AH134,$FU:$GQ,GF$1,FALSE),"无该职业")))</f>
        <v>0</v>
      </c>
      <c r="M134" s="26">
        <f t="shared" ref="M134:M197" si="106">IF($AG134="战士",VLOOKUP($AH134,$DV:$ER,EH$1,FALSE),IF($AG134="幻术师",VLOOKUP($AH134,$EU:$FQ,FG$1,FALSE),IF($AG134="刺客",VLOOKUP($AH134,$FU:$GQ,GG$1,FALSE),"无该职业")))</f>
        <v>0</v>
      </c>
      <c r="N134" s="26">
        <f t="shared" ref="N134:N197" si="107">IF($AG134="战士",VLOOKUP($AH134,$DV:$ER,EI$1,FALSE),IF($AG134="幻术师",VLOOKUP($AH134,$EU:$FQ,FH$1,FALSE),IF($AG134="刺客",VLOOKUP($AH134,$FU:$GQ,GH$1,FALSE),"无该职业")))</f>
        <v>2.5</v>
      </c>
      <c r="O134" s="26">
        <f t="shared" ref="O134:O197" si="108">IF($AG134="战士",VLOOKUP($AH134,$DV:$ER,EJ$1,FALSE),IF($AG134="幻术师",VLOOKUP($AH134,$EU:$FQ,FI$1,FALSE),IF($AG134="刺客",VLOOKUP($AH134,$FU:$GQ,GI$1,FALSE),"无该职业")))</f>
        <v>0</v>
      </c>
      <c r="P134" s="26">
        <f t="shared" ref="P134:P197" si="109">IF($AG134="战士",VLOOKUP($AH134,$DV:$ER,EK$1,FALSE),IF($AG134="幻术师",VLOOKUP($AH134,$EU:$FQ,FJ$1,FALSE),IF($AG134="刺客",VLOOKUP($AH134,$FU:$GQ,GJ$1,FALSE),"无该职业")))</f>
        <v>0</v>
      </c>
      <c r="Q134" s="26">
        <f t="shared" ref="Q134:Q197" si="110">IF($AG134="战士",VLOOKUP($AH134,$DV:$ER,EL$1,FALSE),IF($AG134="幻术师",VLOOKUP($AH134,$EU:$FQ,FK$1,FALSE),IF($AG134="刺客",VLOOKUP($AH134,$FU:$GQ,GK$1,FALSE),"无该职业")))</f>
        <v>2.5</v>
      </c>
      <c r="R134" s="26">
        <f t="shared" ref="R134:R197" si="111">IF($AG134="战士",VLOOKUP($AH134,$DV:$ER,EM$1,FALSE),IF($AG134="幻术师",VLOOKUP($AH134,$EU:$FQ,FL$1,FALSE),IF($AG134="刺客",VLOOKUP($AH134,$FU:$GQ,GL$1,FALSE),"无该职业")))</f>
        <v>2.5</v>
      </c>
      <c r="S134" s="26">
        <f t="shared" ref="S134:S197" si="112">IF($AG134="战士",VLOOKUP($AH134,$DV:$ER,EN$1,FALSE),IF($AG134="幻术师",VLOOKUP($AH134,$EU:$FQ,FM$1,FALSE),IF($AG134="刺客",VLOOKUP($AH134,$FU:$GQ,GM$1,FALSE),"无该职业")))</f>
        <v>0</v>
      </c>
      <c r="T134" s="26">
        <f t="shared" ref="T134:T197" si="113">IF($AG134="战士",VLOOKUP($AH134,$DV:$ER,EO$1,FALSE),IF($AG134="幻术师",VLOOKUP($AH134,$EU:$FQ,FN$1,FALSE),IF($AG134="刺客",VLOOKUP($AH134,$FU:$GQ,GN$1,FALSE),"无该职业")))</f>
        <v>0</v>
      </c>
      <c r="U134" s="26">
        <f t="shared" ref="U134:U197" si="114">IF($AG134="战士",VLOOKUP($AH134,$DV:$ER,EP$1,FALSE),IF($AG134="幻术师",VLOOKUP($AH134,$EU:$FQ,FO$1,FALSE),IF($AG134="刺客",VLOOKUP($AH134,$FU:$GQ,GO$1,FALSE),"无该职业")))</f>
        <v>0</v>
      </c>
      <c r="V134" s="26">
        <f t="shared" ref="V134:V197" si="115">IF($AG134="战士",VLOOKUP($AH134,$DV:$ER,EQ$1,FALSE),IF($AG134="幻术师",VLOOKUP($AH134,$EU:$FQ,FP$1,FALSE),IF($AG134="刺客",VLOOKUP($AH134,$FU:$GQ,GP$1,FALSE),"无该职业")))</f>
        <v>0</v>
      </c>
      <c r="W134" s="26">
        <f>VLOOKUP(AF134,角色间职业划分!L:M,2,FALSE)</f>
        <v>3</v>
      </c>
      <c r="X134" s="26">
        <f t="shared" ref="X134:X197" si="116">AH134</f>
        <v>7</v>
      </c>
      <c r="Y134" s="26">
        <v>0</v>
      </c>
      <c r="Z134" s="26">
        <v>0</v>
      </c>
      <c r="AA134" s="26">
        <v>0</v>
      </c>
      <c r="AB134" s="26">
        <f t="shared" ref="AB134:AB197" si="117">VLOOKUP(X134,AP:AU,6,FALSE)</f>
        <v>0</v>
      </c>
      <c r="AC134" s="1">
        <f t="shared" si="98"/>
        <v>142</v>
      </c>
      <c r="AD134" s="51"/>
      <c r="AE134" s="1"/>
      <c r="AF134">
        <f t="shared" si="96"/>
        <v>3</v>
      </c>
      <c r="AG134" s="26" t="str">
        <f>VLOOKUP(AF134,角色间职业划分!P:R,3,FALSE)</f>
        <v>幻术师</v>
      </c>
      <c r="AH134" s="26">
        <f t="shared" si="97"/>
        <v>7</v>
      </c>
      <c r="AT134">
        <f>_xlfn.IFNA(VLOOKUP(AQ134,角色属性总表!Y:AE,6,FALSE),0)</f>
        <v>0</v>
      </c>
    </row>
    <row r="135" spans="1:46" x14ac:dyDescent="0.15">
      <c r="A135" s="26">
        <v>131</v>
      </c>
      <c r="B135" s="26">
        <f t="shared" si="99"/>
        <v>0</v>
      </c>
      <c r="C135" s="26">
        <f>ROUND(IF($AG135="战士",VLOOKUP($AH135,$DV:$ER,DX$1,FALSE),IF($AG135="幻术师",VLOOKUP($AH135,$EU:$FQ,EW$1,FALSE),IF($AG135="刺客",VLOOKUP($AH135,$FU:$GQ,FW$1,FALSE),"无该职业")))/VLOOKUP(AF135,角色间职业划分!P:AP,20,FALSE),0)</f>
        <v>0</v>
      </c>
      <c r="D135" s="26">
        <f t="shared" si="100"/>
        <v>0</v>
      </c>
      <c r="E135" s="26">
        <f>ROUND(IF($AG135="战士",VLOOKUP($AH135,$DV:$ER,DZ$1,FALSE),IF($AG135="幻术师",VLOOKUP($AH135,$EU:$FQ,EY$1,FALSE),IF($AG135="刺客",VLOOKUP($AH135,$FU:$GQ,FY$1,FALSE),"无该职业")))*VLOOKUP($AF135,角色间职业划分!$P:$AP,26,FALSE)*VLOOKUP($AF135,角色间职业划分!$P:$AP,13,FALSE)/角色间职业划分!$AB$9,0)</f>
        <v>166</v>
      </c>
      <c r="F135" s="26">
        <f>ROUND(IF($AG135="战士",VLOOKUP($AH135,$DV:$ER,EA$1,FALSE),IF($AG135="幻术师",VLOOKUP($AH135,$EU:$FQ,EZ$1,FALSE),IF($AG135="刺客",VLOOKUP($AH135,$FU:$GQ,FZ$1,FALSE),"无该职业")))*VLOOKUP($AF135,角色间职业划分!$P:$AP,8,FALSE)/角色间职业划分!$W$9,0)</f>
        <v>929</v>
      </c>
      <c r="G135" s="26">
        <f>ROUND(IF($AG135="战士",VLOOKUP($AH135,$DV:$ER,EB$1,FALSE),IF($AG135="幻术师",VLOOKUP($AH135,$EU:$FQ,FA$1,FALSE),IF($AG135="刺客",VLOOKUP($AH135,$FU:$GQ,GA$1,FALSE),"无该职业")))*VLOOKUP($AF135,角色间职业划分!$P:$AP,13,FALSE)/角色间职业划分!$AB$9,0)</f>
        <v>183</v>
      </c>
      <c r="H135" s="26">
        <f t="shared" si="101"/>
        <v>0</v>
      </c>
      <c r="I135" s="26">
        <f t="shared" si="102"/>
        <v>0</v>
      </c>
      <c r="J135" s="26">
        <f t="shared" si="103"/>
        <v>0</v>
      </c>
      <c r="K135" s="26">
        <f t="shared" si="104"/>
        <v>0</v>
      </c>
      <c r="L135" s="26">
        <f t="shared" si="105"/>
        <v>0</v>
      </c>
      <c r="M135" s="26">
        <f t="shared" si="106"/>
        <v>0</v>
      </c>
      <c r="N135" s="26">
        <f t="shared" si="107"/>
        <v>2.5</v>
      </c>
      <c r="O135" s="26">
        <f t="shared" si="108"/>
        <v>0</v>
      </c>
      <c r="P135" s="26">
        <f t="shared" si="109"/>
        <v>0</v>
      </c>
      <c r="Q135" s="26">
        <f t="shared" si="110"/>
        <v>2.5</v>
      </c>
      <c r="R135" s="26">
        <f t="shared" si="111"/>
        <v>2.5</v>
      </c>
      <c r="S135" s="26">
        <f t="shared" si="112"/>
        <v>0</v>
      </c>
      <c r="T135" s="26">
        <f t="shared" si="113"/>
        <v>0</v>
      </c>
      <c r="U135" s="26">
        <f t="shared" si="114"/>
        <v>0</v>
      </c>
      <c r="V135" s="26">
        <f t="shared" si="115"/>
        <v>0</v>
      </c>
      <c r="W135" s="26">
        <f>VLOOKUP(AF135,角色间职业划分!L:M,2,FALSE)</f>
        <v>3</v>
      </c>
      <c r="X135" s="26">
        <f t="shared" si="116"/>
        <v>8</v>
      </c>
      <c r="Y135" s="26">
        <v>0</v>
      </c>
      <c r="Z135" s="26">
        <v>0</v>
      </c>
      <c r="AA135" s="26">
        <v>0</v>
      </c>
      <c r="AB135" s="26">
        <f t="shared" si="117"/>
        <v>0</v>
      </c>
      <c r="AC135" s="1">
        <f t="shared" si="98"/>
        <v>184</v>
      </c>
      <c r="AD135" s="51"/>
      <c r="AE135" s="1"/>
      <c r="AF135">
        <f t="shared" ref="AF135:AF198" si="118">IF(AH135=0,AF134+1,AF134)</f>
        <v>3</v>
      </c>
      <c r="AG135" s="26" t="str">
        <f>VLOOKUP(AF135,角色间职业划分!P:R,3,FALSE)</f>
        <v>幻术师</v>
      </c>
      <c r="AH135" s="26">
        <f t="shared" ref="AH135:AH198" si="119">IF(AH134=AH$2,0,AH134+1)</f>
        <v>8</v>
      </c>
      <c r="AT135">
        <f>_xlfn.IFNA(VLOOKUP(AQ135,角色属性总表!Y:AE,6,FALSE),0)</f>
        <v>0</v>
      </c>
    </row>
    <row r="136" spans="1:46" x14ac:dyDescent="0.15">
      <c r="A136" s="26">
        <v>132</v>
      </c>
      <c r="B136" s="26">
        <f t="shared" si="99"/>
        <v>0</v>
      </c>
      <c r="C136" s="26">
        <f>ROUND(IF($AG136="战士",VLOOKUP($AH136,$DV:$ER,DX$1,FALSE),IF($AG136="幻术师",VLOOKUP($AH136,$EU:$FQ,EW$1,FALSE),IF($AG136="刺客",VLOOKUP($AH136,$FU:$GQ,FW$1,FALSE),"无该职业")))/VLOOKUP(AF136,角色间职业划分!P:AP,20,FALSE),0)</f>
        <v>0</v>
      </c>
      <c r="D136" s="26">
        <f t="shared" si="100"/>
        <v>0</v>
      </c>
      <c r="E136" s="26">
        <f>ROUND(IF($AG136="战士",VLOOKUP($AH136,$DV:$ER,DZ$1,FALSE),IF($AG136="幻术师",VLOOKUP($AH136,$EU:$FQ,EY$1,FALSE),IF($AG136="刺客",VLOOKUP($AH136,$FU:$GQ,FY$1,FALSE),"无该职业")))*VLOOKUP($AF136,角色间职业划分!$P:$AP,26,FALSE)*VLOOKUP($AF136,角色间职业划分!$P:$AP,13,FALSE)/角色间职业划分!$AB$9,0)</f>
        <v>166</v>
      </c>
      <c r="F136" s="26">
        <f>ROUND(IF($AG136="战士",VLOOKUP($AH136,$DV:$ER,EA$1,FALSE),IF($AG136="幻术师",VLOOKUP($AH136,$EU:$FQ,EZ$1,FALSE),IF($AG136="刺客",VLOOKUP($AH136,$FU:$GQ,FZ$1,FALSE),"无该职业")))*VLOOKUP($AF136,角色间职业划分!$P:$AP,8,FALSE)/角色间职业划分!$W$9,0)</f>
        <v>929</v>
      </c>
      <c r="G136" s="26">
        <f>ROUND(IF($AG136="战士",VLOOKUP($AH136,$DV:$ER,EB$1,FALSE),IF($AG136="幻术师",VLOOKUP($AH136,$EU:$FQ,FA$1,FALSE),IF($AG136="刺客",VLOOKUP($AH136,$FU:$GQ,GA$1,FALSE),"无该职业")))*VLOOKUP($AF136,角色间职业划分!$P:$AP,13,FALSE)/角色间职业划分!$AB$9,0)</f>
        <v>508</v>
      </c>
      <c r="H136" s="26">
        <f t="shared" si="101"/>
        <v>0</v>
      </c>
      <c r="I136" s="26">
        <f t="shared" si="102"/>
        <v>0</v>
      </c>
      <c r="J136" s="26">
        <f t="shared" si="103"/>
        <v>0</v>
      </c>
      <c r="K136" s="26">
        <f t="shared" si="104"/>
        <v>0</v>
      </c>
      <c r="L136" s="26">
        <f t="shared" si="105"/>
        <v>0</v>
      </c>
      <c r="M136" s="26">
        <f t="shared" si="106"/>
        <v>0</v>
      </c>
      <c r="N136" s="26">
        <f t="shared" si="107"/>
        <v>2.5</v>
      </c>
      <c r="O136" s="26">
        <f t="shared" si="108"/>
        <v>0</v>
      </c>
      <c r="P136" s="26">
        <f t="shared" si="109"/>
        <v>0</v>
      </c>
      <c r="Q136" s="26">
        <f t="shared" si="110"/>
        <v>2.5</v>
      </c>
      <c r="R136" s="26">
        <f t="shared" si="111"/>
        <v>2.5</v>
      </c>
      <c r="S136" s="26">
        <f t="shared" si="112"/>
        <v>0</v>
      </c>
      <c r="T136" s="26">
        <f t="shared" si="113"/>
        <v>0</v>
      </c>
      <c r="U136" s="26">
        <f t="shared" si="114"/>
        <v>0</v>
      </c>
      <c r="V136" s="26">
        <f t="shared" si="115"/>
        <v>0</v>
      </c>
      <c r="W136" s="26">
        <f>VLOOKUP(AF136,角色间职业划分!L:M,2,FALSE)</f>
        <v>3</v>
      </c>
      <c r="X136" s="26">
        <f t="shared" si="116"/>
        <v>9</v>
      </c>
      <c r="Y136" s="26">
        <v>0</v>
      </c>
      <c r="Z136" s="26">
        <v>0</v>
      </c>
      <c r="AA136" s="26">
        <v>0</v>
      </c>
      <c r="AB136" s="26">
        <f t="shared" si="117"/>
        <v>0</v>
      </c>
      <c r="AC136" s="1">
        <f t="shared" si="98"/>
        <v>226</v>
      </c>
      <c r="AD136" s="51"/>
      <c r="AE136" s="1"/>
      <c r="AF136">
        <f t="shared" si="118"/>
        <v>3</v>
      </c>
      <c r="AG136" s="26" t="str">
        <f>VLOOKUP(AF136,角色间职业划分!P:R,3,FALSE)</f>
        <v>幻术师</v>
      </c>
      <c r="AH136" s="26">
        <f t="shared" si="119"/>
        <v>9</v>
      </c>
      <c r="AT136">
        <f>_xlfn.IFNA(VLOOKUP(AQ136,角色属性总表!Y:AE,6,FALSE),0)</f>
        <v>0</v>
      </c>
    </row>
    <row r="137" spans="1:46" x14ac:dyDescent="0.15">
      <c r="A137" s="26">
        <v>133</v>
      </c>
      <c r="B137" s="26">
        <f t="shared" si="99"/>
        <v>0</v>
      </c>
      <c r="C137" s="26">
        <f>ROUND(IF($AG137="战士",VLOOKUP($AH137,$DV:$ER,DX$1,FALSE),IF($AG137="幻术师",VLOOKUP($AH137,$EU:$FQ,EW$1,FALSE),IF($AG137="刺客",VLOOKUP($AH137,$FU:$GQ,FW$1,FALSE),"无该职业")))/VLOOKUP(AF137,角色间职业划分!P:AP,20,FALSE),0)</f>
        <v>14</v>
      </c>
      <c r="D137" s="26">
        <f t="shared" si="100"/>
        <v>0</v>
      </c>
      <c r="E137" s="26">
        <f>ROUND(IF($AG137="战士",VLOOKUP($AH137,$DV:$ER,DZ$1,FALSE),IF($AG137="幻术师",VLOOKUP($AH137,$EU:$FQ,EY$1,FALSE),IF($AG137="刺客",VLOOKUP($AH137,$FU:$GQ,FY$1,FALSE),"无该职业")))*VLOOKUP($AF137,角色间职业划分!$P:$AP,26,FALSE)*VLOOKUP($AF137,角色间职业划分!$P:$AP,13,FALSE)/角色间职业划分!$AB$9,0)</f>
        <v>166</v>
      </c>
      <c r="F137" s="26">
        <f>ROUND(IF($AG137="战士",VLOOKUP($AH137,$DV:$ER,EA$1,FALSE),IF($AG137="幻术师",VLOOKUP($AH137,$EU:$FQ,EZ$1,FALSE),IF($AG137="刺客",VLOOKUP($AH137,$FU:$GQ,FZ$1,FALSE),"无该职业")))*VLOOKUP($AF137,角色间职业划分!$P:$AP,8,FALSE)/角色间职业划分!$W$9,0)</f>
        <v>929</v>
      </c>
      <c r="G137" s="26">
        <f>ROUND(IF($AG137="战士",VLOOKUP($AH137,$DV:$ER,EB$1,FALSE),IF($AG137="幻术师",VLOOKUP($AH137,$EU:$FQ,FA$1,FALSE),IF($AG137="刺客",VLOOKUP($AH137,$FU:$GQ,GA$1,FALSE),"无该职业")))*VLOOKUP($AF137,角色间职业划分!$P:$AP,13,FALSE)/角色间职业划分!$AB$9,0)</f>
        <v>508</v>
      </c>
      <c r="H137" s="26">
        <f t="shared" si="101"/>
        <v>0</v>
      </c>
      <c r="I137" s="26">
        <f t="shared" si="102"/>
        <v>0</v>
      </c>
      <c r="J137" s="26">
        <f t="shared" si="103"/>
        <v>0</v>
      </c>
      <c r="K137" s="26">
        <f t="shared" si="104"/>
        <v>0</v>
      </c>
      <c r="L137" s="26">
        <f t="shared" si="105"/>
        <v>0</v>
      </c>
      <c r="M137" s="26">
        <f t="shared" si="106"/>
        <v>0</v>
      </c>
      <c r="N137" s="26">
        <f t="shared" si="107"/>
        <v>2.5</v>
      </c>
      <c r="O137" s="26">
        <f t="shared" si="108"/>
        <v>0</v>
      </c>
      <c r="P137" s="26">
        <f t="shared" si="109"/>
        <v>0</v>
      </c>
      <c r="Q137" s="26">
        <f t="shared" si="110"/>
        <v>2.5</v>
      </c>
      <c r="R137" s="26">
        <f t="shared" si="111"/>
        <v>2.5</v>
      </c>
      <c r="S137" s="26">
        <f t="shared" si="112"/>
        <v>0</v>
      </c>
      <c r="T137" s="26">
        <f t="shared" si="113"/>
        <v>0</v>
      </c>
      <c r="U137" s="26">
        <f t="shared" si="114"/>
        <v>0</v>
      </c>
      <c r="V137" s="26">
        <f t="shared" si="115"/>
        <v>0</v>
      </c>
      <c r="W137" s="26">
        <f>VLOOKUP(AF137,角色间职业划分!L:M,2,FALSE)</f>
        <v>3</v>
      </c>
      <c r="X137" s="26">
        <f t="shared" si="116"/>
        <v>10</v>
      </c>
      <c r="Y137" s="26">
        <v>0</v>
      </c>
      <c r="Z137" s="26">
        <v>0</v>
      </c>
      <c r="AA137" s="26">
        <v>0</v>
      </c>
      <c r="AB137" s="26">
        <f t="shared" si="117"/>
        <v>5</v>
      </c>
      <c r="AC137" s="1">
        <f t="shared" si="98"/>
        <v>270</v>
      </c>
      <c r="AD137" s="51"/>
      <c r="AE137" s="1"/>
      <c r="AF137">
        <f t="shared" si="118"/>
        <v>3</v>
      </c>
      <c r="AG137" s="26" t="str">
        <f>VLOOKUP(AF137,角色间职业划分!P:R,3,FALSE)</f>
        <v>幻术师</v>
      </c>
      <c r="AH137" s="26">
        <f t="shared" si="119"/>
        <v>10</v>
      </c>
      <c r="AT137">
        <f>_xlfn.IFNA(VLOOKUP(AQ137,角色属性总表!Y:AE,6,FALSE),0)</f>
        <v>0</v>
      </c>
    </row>
    <row r="138" spans="1:46" x14ac:dyDescent="0.15">
      <c r="A138" s="26">
        <v>134</v>
      </c>
      <c r="B138" s="26">
        <f t="shared" si="99"/>
        <v>0</v>
      </c>
      <c r="C138" s="26">
        <f>ROUND(IF($AG138="战士",VLOOKUP($AH138,$DV:$ER,DX$1,FALSE),IF($AG138="幻术师",VLOOKUP($AH138,$EU:$FQ,EW$1,FALSE),IF($AG138="刺客",VLOOKUP($AH138,$FU:$GQ,FW$1,FALSE),"无该职业")))/VLOOKUP(AF138,角色间职业划分!P:AP,20,FALSE),0)</f>
        <v>14</v>
      </c>
      <c r="D138" s="26">
        <f t="shared" si="100"/>
        <v>0</v>
      </c>
      <c r="E138" s="26">
        <f>ROUND(IF($AG138="战士",VLOOKUP($AH138,$DV:$ER,DZ$1,FALSE),IF($AG138="幻术师",VLOOKUP($AH138,$EU:$FQ,EY$1,FALSE),IF($AG138="刺客",VLOOKUP($AH138,$FU:$GQ,FY$1,FALSE),"无该职业")))*VLOOKUP($AF138,角色间职业划分!$P:$AP,26,FALSE)*VLOOKUP($AF138,角色间职业划分!$P:$AP,13,FALSE)/角色间职业划分!$AB$9,0)</f>
        <v>166</v>
      </c>
      <c r="F138" s="26">
        <f>ROUND(IF($AG138="战士",VLOOKUP($AH138,$DV:$ER,EA$1,FALSE),IF($AG138="幻术师",VLOOKUP($AH138,$EU:$FQ,EZ$1,FALSE),IF($AG138="刺客",VLOOKUP($AH138,$FU:$GQ,FZ$1,FALSE),"无该职业")))*VLOOKUP($AF138,角色间职业划分!$P:$AP,8,FALSE)/角色间职业划分!$W$9,0)</f>
        <v>1950</v>
      </c>
      <c r="G138" s="26">
        <f>ROUND(IF($AG138="战士",VLOOKUP($AH138,$DV:$ER,EB$1,FALSE),IF($AG138="幻术师",VLOOKUP($AH138,$EU:$FQ,FA$1,FALSE),IF($AG138="刺客",VLOOKUP($AH138,$FU:$GQ,GA$1,FALSE),"无该职业")))*VLOOKUP($AF138,角色间职业划分!$P:$AP,13,FALSE)/角色间职业划分!$AB$9,0)</f>
        <v>508</v>
      </c>
      <c r="H138" s="26">
        <f t="shared" si="101"/>
        <v>0</v>
      </c>
      <c r="I138" s="26">
        <f t="shared" si="102"/>
        <v>0</v>
      </c>
      <c r="J138" s="26">
        <f t="shared" si="103"/>
        <v>0</v>
      </c>
      <c r="K138" s="26">
        <f t="shared" si="104"/>
        <v>0</v>
      </c>
      <c r="L138" s="26">
        <f t="shared" si="105"/>
        <v>0</v>
      </c>
      <c r="M138" s="26">
        <f t="shared" si="106"/>
        <v>0</v>
      </c>
      <c r="N138" s="26">
        <f t="shared" si="107"/>
        <v>2.5</v>
      </c>
      <c r="O138" s="26">
        <f t="shared" si="108"/>
        <v>0</v>
      </c>
      <c r="P138" s="26">
        <f t="shared" si="109"/>
        <v>0</v>
      </c>
      <c r="Q138" s="26">
        <f t="shared" si="110"/>
        <v>2.5</v>
      </c>
      <c r="R138" s="26">
        <f t="shared" si="111"/>
        <v>2.5</v>
      </c>
      <c r="S138" s="26">
        <f t="shared" si="112"/>
        <v>0</v>
      </c>
      <c r="T138" s="26">
        <f t="shared" si="113"/>
        <v>0</v>
      </c>
      <c r="U138" s="26">
        <f t="shared" si="114"/>
        <v>0</v>
      </c>
      <c r="V138" s="26">
        <f t="shared" si="115"/>
        <v>0</v>
      </c>
      <c r="W138" s="26">
        <f>VLOOKUP(AF138,角色间职业划分!L:M,2,FALSE)</f>
        <v>3</v>
      </c>
      <c r="X138" s="26">
        <f t="shared" si="116"/>
        <v>11</v>
      </c>
      <c r="Y138" s="26">
        <v>0</v>
      </c>
      <c r="Z138" s="26">
        <v>0</v>
      </c>
      <c r="AA138" s="26">
        <v>0</v>
      </c>
      <c r="AB138" s="26">
        <f t="shared" si="117"/>
        <v>5</v>
      </c>
      <c r="AC138" s="1">
        <f t="shared" si="98"/>
        <v>300</v>
      </c>
      <c r="AD138" s="51"/>
      <c r="AE138" s="1"/>
      <c r="AF138">
        <f t="shared" si="118"/>
        <v>3</v>
      </c>
      <c r="AG138" s="26" t="str">
        <f>VLOOKUP(AF138,角色间职业划分!P:R,3,FALSE)</f>
        <v>幻术师</v>
      </c>
      <c r="AH138" s="26">
        <f t="shared" si="119"/>
        <v>11</v>
      </c>
      <c r="AT138">
        <f>_xlfn.IFNA(VLOOKUP(AQ138,角色属性总表!Y:AE,6,FALSE),0)</f>
        <v>0</v>
      </c>
    </row>
    <row r="139" spans="1:46" x14ac:dyDescent="0.15">
      <c r="A139" s="26">
        <v>135</v>
      </c>
      <c r="B139" s="26">
        <f t="shared" si="99"/>
        <v>0</v>
      </c>
      <c r="C139" s="26">
        <f>ROUND(IF($AG139="战士",VLOOKUP($AH139,$DV:$ER,DX$1,FALSE),IF($AG139="幻术师",VLOOKUP($AH139,$EU:$FQ,EW$1,FALSE),IF($AG139="刺客",VLOOKUP($AH139,$FU:$GQ,FW$1,FALSE),"无该职业")))/VLOOKUP(AF139,角色间职业划分!P:AP,20,FALSE),0)</f>
        <v>17</v>
      </c>
      <c r="D139" s="26">
        <f t="shared" si="100"/>
        <v>0</v>
      </c>
      <c r="E139" s="26">
        <f>ROUND(IF($AG139="战士",VLOOKUP($AH139,$DV:$ER,DZ$1,FALSE),IF($AG139="幻术师",VLOOKUP($AH139,$EU:$FQ,EY$1,FALSE),IF($AG139="刺客",VLOOKUP($AH139,$FU:$GQ,FY$1,FALSE),"无该职业")))*VLOOKUP($AF139,角色间职业划分!$P:$AP,26,FALSE)*VLOOKUP($AF139,角色间职业划分!$P:$AP,13,FALSE)/角色间职业划分!$AB$9,0)</f>
        <v>166</v>
      </c>
      <c r="F139" s="26">
        <f>ROUND(IF($AG139="战士",VLOOKUP($AH139,$DV:$ER,EA$1,FALSE),IF($AG139="幻术师",VLOOKUP($AH139,$EU:$FQ,EZ$1,FALSE),IF($AG139="刺客",VLOOKUP($AH139,$FU:$GQ,FZ$1,FALSE),"无该职业")))*VLOOKUP($AF139,角色间职业划分!$P:$AP,8,FALSE)/角色间职业划分!$W$9,0)</f>
        <v>1950</v>
      </c>
      <c r="G139" s="26">
        <f>ROUND(IF($AG139="战士",VLOOKUP($AH139,$DV:$ER,EB$1,FALSE),IF($AG139="幻术师",VLOOKUP($AH139,$EU:$FQ,FA$1,FALSE),IF($AG139="刺客",VLOOKUP($AH139,$FU:$GQ,GA$1,FALSE),"无该职业")))*VLOOKUP($AF139,角色间职业划分!$P:$AP,13,FALSE)/角色间职业划分!$AB$9,0)</f>
        <v>508</v>
      </c>
      <c r="H139" s="26">
        <f t="shared" si="101"/>
        <v>0</v>
      </c>
      <c r="I139" s="26">
        <f t="shared" si="102"/>
        <v>0</v>
      </c>
      <c r="J139" s="26">
        <f t="shared" si="103"/>
        <v>0</v>
      </c>
      <c r="K139" s="26">
        <f t="shared" si="104"/>
        <v>0</v>
      </c>
      <c r="L139" s="26">
        <f t="shared" si="105"/>
        <v>0</v>
      </c>
      <c r="M139" s="26">
        <f t="shared" si="106"/>
        <v>0</v>
      </c>
      <c r="N139" s="26">
        <f t="shared" si="107"/>
        <v>2.5</v>
      </c>
      <c r="O139" s="26">
        <f t="shared" si="108"/>
        <v>0</v>
      </c>
      <c r="P139" s="26">
        <f t="shared" si="109"/>
        <v>0</v>
      </c>
      <c r="Q139" s="26">
        <f t="shared" si="110"/>
        <v>2.5</v>
      </c>
      <c r="R139" s="26">
        <f t="shared" si="111"/>
        <v>2.5</v>
      </c>
      <c r="S139" s="26">
        <f t="shared" si="112"/>
        <v>0</v>
      </c>
      <c r="T139" s="26">
        <f t="shared" si="113"/>
        <v>0</v>
      </c>
      <c r="U139" s="26">
        <f t="shared" si="114"/>
        <v>0</v>
      </c>
      <c r="V139" s="26">
        <f t="shared" si="115"/>
        <v>0</v>
      </c>
      <c r="W139" s="26">
        <f>VLOOKUP(AF139,角色间职业划分!L:M,2,FALSE)</f>
        <v>3</v>
      </c>
      <c r="X139" s="26">
        <f t="shared" si="116"/>
        <v>12</v>
      </c>
      <c r="Y139" s="26">
        <v>0</v>
      </c>
      <c r="Z139" s="26">
        <v>0</v>
      </c>
      <c r="AA139" s="26">
        <v>0</v>
      </c>
      <c r="AB139" s="26">
        <f t="shared" si="117"/>
        <v>5</v>
      </c>
      <c r="AC139" s="1">
        <f t="shared" si="98"/>
        <v>330</v>
      </c>
      <c r="AD139" s="51"/>
      <c r="AE139" s="1"/>
      <c r="AF139">
        <f t="shared" si="118"/>
        <v>3</v>
      </c>
      <c r="AG139" s="26" t="str">
        <f>VLOOKUP(AF139,角色间职业划分!P:R,3,FALSE)</f>
        <v>幻术师</v>
      </c>
      <c r="AH139" s="26">
        <f t="shared" si="119"/>
        <v>12</v>
      </c>
      <c r="AT139">
        <f>_xlfn.IFNA(VLOOKUP(AQ139,角色属性总表!Y:AE,6,FALSE),0)</f>
        <v>0</v>
      </c>
    </row>
    <row r="140" spans="1:46" x14ac:dyDescent="0.15">
      <c r="A140" s="26">
        <v>136</v>
      </c>
      <c r="B140" s="26">
        <f t="shared" si="99"/>
        <v>0</v>
      </c>
      <c r="C140" s="26">
        <f>ROUND(IF($AG140="战士",VLOOKUP($AH140,$DV:$ER,DX$1,FALSE),IF($AG140="幻术师",VLOOKUP($AH140,$EU:$FQ,EW$1,FALSE),IF($AG140="刺客",VLOOKUP($AH140,$FU:$GQ,FW$1,FALSE),"无该职业")))/VLOOKUP(AF140,角色间职业划分!P:AP,20,FALSE),0)</f>
        <v>17</v>
      </c>
      <c r="D140" s="26">
        <f t="shared" si="100"/>
        <v>0</v>
      </c>
      <c r="E140" s="26">
        <f>ROUND(IF($AG140="战士",VLOOKUP($AH140,$DV:$ER,DZ$1,FALSE),IF($AG140="幻术师",VLOOKUP($AH140,$EU:$FQ,EY$1,FALSE),IF($AG140="刺客",VLOOKUP($AH140,$FU:$GQ,FY$1,FALSE),"无该职业")))*VLOOKUP($AF140,角色间职业划分!$P:$AP,26,FALSE)*VLOOKUP($AF140,角色间职业划分!$P:$AP,13,FALSE)/角色间职业划分!$AB$9,0)</f>
        <v>166</v>
      </c>
      <c r="F140" s="26">
        <f>ROUND(IF($AG140="战士",VLOOKUP($AH140,$DV:$ER,EA$1,FALSE),IF($AG140="幻术师",VLOOKUP($AH140,$EU:$FQ,EZ$1,FALSE),IF($AG140="刺客",VLOOKUP($AH140,$FU:$GQ,FZ$1,FALSE),"无该职业")))*VLOOKUP($AF140,角色间职业划分!$P:$AP,8,FALSE)/角色间职业划分!$W$9,0)</f>
        <v>1950</v>
      </c>
      <c r="G140" s="26">
        <f>ROUND(IF($AG140="战士",VLOOKUP($AH140,$DV:$ER,EB$1,FALSE),IF($AG140="幻术师",VLOOKUP($AH140,$EU:$FQ,FA$1,FALSE),IF($AG140="刺客",VLOOKUP($AH140,$FU:$GQ,GA$1,FALSE),"无该职业")))*VLOOKUP($AF140,角色间职业划分!$P:$AP,13,FALSE)/角色间职业划分!$AB$9,0)</f>
        <v>808</v>
      </c>
      <c r="H140" s="26">
        <f t="shared" si="101"/>
        <v>0</v>
      </c>
      <c r="I140" s="26">
        <f t="shared" si="102"/>
        <v>0</v>
      </c>
      <c r="J140" s="26">
        <f t="shared" si="103"/>
        <v>0</v>
      </c>
      <c r="K140" s="26">
        <f t="shared" si="104"/>
        <v>0</v>
      </c>
      <c r="L140" s="26">
        <f t="shared" si="105"/>
        <v>0</v>
      </c>
      <c r="M140" s="26">
        <f t="shared" si="106"/>
        <v>0</v>
      </c>
      <c r="N140" s="26">
        <f t="shared" si="107"/>
        <v>2.5</v>
      </c>
      <c r="O140" s="26">
        <f t="shared" si="108"/>
        <v>0</v>
      </c>
      <c r="P140" s="26">
        <f t="shared" si="109"/>
        <v>0</v>
      </c>
      <c r="Q140" s="26">
        <f t="shared" si="110"/>
        <v>2.5</v>
      </c>
      <c r="R140" s="26">
        <f t="shared" si="111"/>
        <v>2.5</v>
      </c>
      <c r="S140" s="26">
        <f t="shared" si="112"/>
        <v>0</v>
      </c>
      <c r="T140" s="26">
        <f t="shared" si="113"/>
        <v>0</v>
      </c>
      <c r="U140" s="26">
        <f t="shared" si="114"/>
        <v>0</v>
      </c>
      <c r="V140" s="26">
        <f t="shared" si="115"/>
        <v>0</v>
      </c>
      <c r="W140" s="26">
        <f>VLOOKUP(AF140,角色间职业划分!L:M,2,FALSE)</f>
        <v>3</v>
      </c>
      <c r="X140" s="26">
        <f t="shared" si="116"/>
        <v>13</v>
      </c>
      <c r="Y140" s="26">
        <v>0</v>
      </c>
      <c r="Z140" s="26">
        <v>0</v>
      </c>
      <c r="AA140" s="26">
        <v>0</v>
      </c>
      <c r="AB140" s="26">
        <f t="shared" si="117"/>
        <v>5</v>
      </c>
      <c r="AC140" s="1">
        <f t="shared" si="98"/>
        <v>360</v>
      </c>
      <c r="AD140" s="51"/>
      <c r="AE140" s="1"/>
      <c r="AF140">
        <f t="shared" si="118"/>
        <v>3</v>
      </c>
      <c r="AG140" s="26" t="str">
        <f>VLOOKUP(AF140,角色间职业划分!P:R,3,FALSE)</f>
        <v>幻术师</v>
      </c>
      <c r="AH140" s="26">
        <f t="shared" si="119"/>
        <v>13</v>
      </c>
      <c r="AT140">
        <f>_xlfn.IFNA(VLOOKUP(AQ140,角色属性总表!Y:AE,6,FALSE),0)</f>
        <v>0</v>
      </c>
    </row>
    <row r="141" spans="1:46" x14ac:dyDescent="0.15">
      <c r="A141" s="26">
        <v>137</v>
      </c>
      <c r="B141" s="26">
        <f t="shared" si="99"/>
        <v>0</v>
      </c>
      <c r="C141" s="26">
        <f>ROUND(IF($AG141="战士",VLOOKUP($AH141,$DV:$ER,DX$1,FALSE),IF($AG141="幻术师",VLOOKUP($AH141,$EU:$FQ,EW$1,FALSE),IF($AG141="刺客",VLOOKUP($AH141,$FU:$GQ,FW$1,FALSE),"无该职业")))/VLOOKUP(AF141,角色间职业划分!P:AP,20,FALSE),0)</f>
        <v>17</v>
      </c>
      <c r="D141" s="26">
        <f t="shared" si="100"/>
        <v>0</v>
      </c>
      <c r="E141" s="26">
        <f>ROUND(IF($AG141="战士",VLOOKUP($AH141,$DV:$ER,DZ$1,FALSE),IF($AG141="幻术师",VLOOKUP($AH141,$EU:$FQ,EY$1,FALSE),IF($AG141="刺客",VLOOKUP($AH141,$FU:$GQ,FY$1,FALSE),"无该职业")))*VLOOKUP($AF141,角色间职业划分!$P:$AP,26,FALSE)*VLOOKUP($AF141,角色间职业划分!$P:$AP,13,FALSE)/角色间职业划分!$AB$9,0)</f>
        <v>166</v>
      </c>
      <c r="F141" s="26">
        <f>ROUND(IF($AG141="战士",VLOOKUP($AH141,$DV:$ER,EA$1,FALSE),IF($AG141="幻术师",VLOOKUP($AH141,$EU:$FQ,EZ$1,FALSE),IF($AG141="刺客",VLOOKUP($AH141,$FU:$GQ,FZ$1,FALSE),"无该职业")))*VLOOKUP($AF141,角色间职业划分!$P:$AP,8,FALSE)/角色间职业划分!$W$9,0)</f>
        <v>1950</v>
      </c>
      <c r="G141" s="26">
        <f>ROUND(IF($AG141="战士",VLOOKUP($AH141,$DV:$ER,EB$1,FALSE),IF($AG141="幻术师",VLOOKUP($AH141,$EU:$FQ,FA$1,FALSE),IF($AG141="刺客",VLOOKUP($AH141,$FU:$GQ,GA$1,FALSE),"无该职业")))*VLOOKUP($AF141,角色间职业划分!$P:$AP,13,FALSE)/角色间职业划分!$AB$9,0)</f>
        <v>808</v>
      </c>
      <c r="H141" s="26">
        <f t="shared" si="101"/>
        <v>0</v>
      </c>
      <c r="I141" s="26">
        <f t="shared" si="102"/>
        <v>0</v>
      </c>
      <c r="J141" s="26">
        <f t="shared" si="103"/>
        <v>0</v>
      </c>
      <c r="K141" s="26">
        <f t="shared" si="104"/>
        <v>0</v>
      </c>
      <c r="L141" s="26">
        <f t="shared" si="105"/>
        <v>0</v>
      </c>
      <c r="M141" s="26">
        <f t="shared" si="106"/>
        <v>0</v>
      </c>
      <c r="N141" s="26">
        <f t="shared" si="107"/>
        <v>2.5</v>
      </c>
      <c r="O141" s="26">
        <f t="shared" si="108"/>
        <v>0</v>
      </c>
      <c r="P141" s="26">
        <f t="shared" si="109"/>
        <v>0</v>
      </c>
      <c r="Q141" s="26">
        <f t="shared" si="110"/>
        <v>2.5</v>
      </c>
      <c r="R141" s="26">
        <f t="shared" si="111"/>
        <v>2.5</v>
      </c>
      <c r="S141" s="26">
        <f t="shared" si="112"/>
        <v>2.5</v>
      </c>
      <c r="T141" s="26">
        <f t="shared" si="113"/>
        <v>0</v>
      </c>
      <c r="U141" s="26">
        <f t="shared" si="114"/>
        <v>0</v>
      </c>
      <c r="V141" s="26">
        <f t="shared" si="115"/>
        <v>0</v>
      </c>
      <c r="W141" s="26">
        <f>VLOOKUP(AF141,角色间职业划分!L:M,2,FALSE)</f>
        <v>3</v>
      </c>
      <c r="X141" s="26">
        <f t="shared" si="116"/>
        <v>14</v>
      </c>
      <c r="Y141" s="26">
        <v>0</v>
      </c>
      <c r="Z141" s="26">
        <v>0</v>
      </c>
      <c r="AA141" s="26">
        <v>0</v>
      </c>
      <c r="AB141" s="26">
        <f t="shared" si="117"/>
        <v>5</v>
      </c>
      <c r="AC141" s="1">
        <f t="shared" si="98"/>
        <v>390</v>
      </c>
      <c r="AD141" s="51"/>
      <c r="AE141" s="1"/>
      <c r="AF141">
        <f t="shared" si="118"/>
        <v>3</v>
      </c>
      <c r="AG141" s="26" t="str">
        <f>VLOOKUP(AF141,角色间职业划分!P:R,3,FALSE)</f>
        <v>幻术师</v>
      </c>
      <c r="AH141" s="26">
        <f t="shared" si="119"/>
        <v>14</v>
      </c>
      <c r="AT141">
        <f>_xlfn.IFNA(VLOOKUP(AQ141,角色属性总表!Y:AE,6,FALSE),0)</f>
        <v>0</v>
      </c>
    </row>
    <row r="142" spans="1:46" x14ac:dyDescent="0.15">
      <c r="A142" s="26">
        <v>138</v>
      </c>
      <c r="B142" s="26">
        <f t="shared" si="99"/>
        <v>0</v>
      </c>
      <c r="C142" s="26">
        <f>ROUND(IF($AG142="战士",VLOOKUP($AH142,$DV:$ER,DX$1,FALSE),IF($AG142="幻术师",VLOOKUP($AH142,$EU:$FQ,EW$1,FALSE),IF($AG142="刺客",VLOOKUP($AH142,$FU:$GQ,FW$1,FALSE),"无该职业")))/VLOOKUP(AF142,角色间职业划分!P:AP,20,FALSE),0)</f>
        <v>17</v>
      </c>
      <c r="D142" s="26">
        <f t="shared" si="100"/>
        <v>0</v>
      </c>
      <c r="E142" s="26">
        <f>ROUND(IF($AG142="战士",VLOOKUP($AH142,$DV:$ER,DZ$1,FALSE),IF($AG142="幻术师",VLOOKUP($AH142,$EU:$FQ,EY$1,FALSE),IF($AG142="刺客",VLOOKUP($AH142,$FU:$GQ,FY$1,FALSE),"无该职业")))*VLOOKUP($AF142,角色间职业划分!$P:$AP,26,FALSE)*VLOOKUP($AF142,角色间职业划分!$P:$AP,13,FALSE)/角色间职业划分!$AB$9,0)</f>
        <v>166</v>
      </c>
      <c r="F142" s="26">
        <f>ROUND(IF($AG142="战士",VLOOKUP($AH142,$DV:$ER,EA$1,FALSE),IF($AG142="幻术师",VLOOKUP($AH142,$EU:$FQ,EZ$1,FALSE),IF($AG142="刺客",VLOOKUP($AH142,$FU:$GQ,FZ$1,FALSE),"无该职业")))*VLOOKUP($AF142,角色间职业划分!$P:$AP,8,FALSE)/角色间职业划分!$W$9,0)</f>
        <v>2730</v>
      </c>
      <c r="G142" s="26">
        <f>ROUND(IF($AG142="战士",VLOOKUP($AH142,$DV:$ER,EB$1,FALSE),IF($AG142="幻术师",VLOOKUP($AH142,$EU:$FQ,FA$1,FALSE),IF($AG142="刺客",VLOOKUP($AH142,$FU:$GQ,GA$1,FALSE),"无该职业")))*VLOOKUP($AF142,角色间职业划分!$P:$AP,13,FALSE)/角色间职业划分!$AB$9,0)</f>
        <v>808</v>
      </c>
      <c r="H142" s="26">
        <f t="shared" si="101"/>
        <v>0</v>
      </c>
      <c r="I142" s="26">
        <f t="shared" si="102"/>
        <v>0</v>
      </c>
      <c r="J142" s="26">
        <f t="shared" si="103"/>
        <v>0</v>
      </c>
      <c r="K142" s="26">
        <f t="shared" si="104"/>
        <v>0</v>
      </c>
      <c r="L142" s="26">
        <f t="shared" si="105"/>
        <v>0</v>
      </c>
      <c r="M142" s="26">
        <f t="shared" si="106"/>
        <v>0</v>
      </c>
      <c r="N142" s="26">
        <f t="shared" si="107"/>
        <v>2.5</v>
      </c>
      <c r="O142" s="26">
        <f t="shared" si="108"/>
        <v>0</v>
      </c>
      <c r="P142" s="26">
        <f t="shared" si="109"/>
        <v>0</v>
      </c>
      <c r="Q142" s="26">
        <f t="shared" si="110"/>
        <v>2.5</v>
      </c>
      <c r="R142" s="26">
        <f t="shared" si="111"/>
        <v>2.5</v>
      </c>
      <c r="S142" s="26">
        <f t="shared" si="112"/>
        <v>2.5</v>
      </c>
      <c r="T142" s="26">
        <f t="shared" si="113"/>
        <v>0</v>
      </c>
      <c r="U142" s="26">
        <f t="shared" si="114"/>
        <v>0</v>
      </c>
      <c r="V142" s="26">
        <f t="shared" si="115"/>
        <v>0</v>
      </c>
      <c r="W142" s="26">
        <f>VLOOKUP(AF142,角色间职业划分!L:M,2,FALSE)</f>
        <v>3</v>
      </c>
      <c r="X142" s="26">
        <f t="shared" si="116"/>
        <v>15</v>
      </c>
      <c r="Y142" s="26">
        <v>0</v>
      </c>
      <c r="Z142" s="26">
        <v>0</v>
      </c>
      <c r="AA142" s="26">
        <v>0</v>
      </c>
      <c r="AB142" s="26">
        <f t="shared" si="117"/>
        <v>5</v>
      </c>
      <c r="AC142" s="1">
        <f t="shared" si="98"/>
        <v>420</v>
      </c>
      <c r="AD142" s="51"/>
      <c r="AE142" s="1"/>
      <c r="AF142">
        <f t="shared" si="118"/>
        <v>3</v>
      </c>
      <c r="AG142" s="26" t="str">
        <f>VLOOKUP(AF142,角色间职业划分!P:R,3,FALSE)</f>
        <v>幻术师</v>
      </c>
      <c r="AH142" s="26">
        <f t="shared" si="119"/>
        <v>15</v>
      </c>
      <c r="AT142">
        <f>_xlfn.IFNA(VLOOKUP(AQ142,角色属性总表!Y:AE,6,FALSE),0)</f>
        <v>0</v>
      </c>
    </row>
    <row r="143" spans="1:46" x14ac:dyDescent="0.15">
      <c r="A143" s="26">
        <v>139</v>
      </c>
      <c r="B143" s="26">
        <f t="shared" si="99"/>
        <v>0</v>
      </c>
      <c r="C143" s="26">
        <f>ROUND(IF($AG143="战士",VLOOKUP($AH143,$DV:$ER,DX$1,FALSE),IF($AG143="幻术师",VLOOKUP($AH143,$EU:$FQ,EW$1,FALSE),IF($AG143="刺客",VLOOKUP($AH143,$FU:$GQ,FW$1,FALSE),"无该职业")))/VLOOKUP(AF143,角色间职业划分!P:AP,20,FALSE),0)</f>
        <v>17</v>
      </c>
      <c r="D143" s="26">
        <f t="shared" si="100"/>
        <v>0</v>
      </c>
      <c r="E143" s="26">
        <f>ROUND(IF($AG143="战士",VLOOKUP($AH143,$DV:$ER,DZ$1,FALSE),IF($AG143="幻术师",VLOOKUP($AH143,$EU:$FQ,EY$1,FALSE),IF($AG143="刺客",VLOOKUP($AH143,$FU:$GQ,FY$1,FALSE),"无该职业")))*VLOOKUP($AF143,角色间职业划分!$P:$AP,26,FALSE)*VLOOKUP($AF143,角色间职业划分!$P:$AP,13,FALSE)/角色间职业划分!$AB$9,0)</f>
        <v>166</v>
      </c>
      <c r="F143" s="26">
        <f>ROUND(IF($AG143="战士",VLOOKUP($AH143,$DV:$ER,EA$1,FALSE),IF($AG143="幻术师",VLOOKUP($AH143,$EU:$FQ,EZ$1,FALSE),IF($AG143="刺客",VLOOKUP($AH143,$FU:$GQ,FZ$1,FALSE),"无该职业")))*VLOOKUP($AF143,角色间职业划分!$P:$AP,8,FALSE)/角色间职业划分!$W$9,0)</f>
        <v>2730</v>
      </c>
      <c r="G143" s="26">
        <f>ROUND(IF($AG143="战士",VLOOKUP($AH143,$DV:$ER,EB$1,FALSE),IF($AG143="幻术师",VLOOKUP($AH143,$EU:$FQ,FA$1,FALSE),IF($AG143="刺客",VLOOKUP($AH143,$FU:$GQ,GA$1,FALSE),"无该职业")))*VLOOKUP($AF143,角色间职业划分!$P:$AP,13,FALSE)/角色间职业划分!$AB$9,0)</f>
        <v>808</v>
      </c>
      <c r="H143" s="26">
        <f t="shared" si="101"/>
        <v>0</v>
      </c>
      <c r="I143" s="26">
        <f t="shared" si="102"/>
        <v>0</v>
      </c>
      <c r="J143" s="26">
        <f t="shared" si="103"/>
        <v>0</v>
      </c>
      <c r="K143" s="26">
        <f t="shared" si="104"/>
        <v>0</v>
      </c>
      <c r="L143" s="26">
        <f t="shared" si="105"/>
        <v>0</v>
      </c>
      <c r="M143" s="26">
        <f t="shared" si="106"/>
        <v>0</v>
      </c>
      <c r="N143" s="26">
        <f t="shared" si="107"/>
        <v>2.5</v>
      </c>
      <c r="O143" s="26">
        <f t="shared" si="108"/>
        <v>2.5</v>
      </c>
      <c r="P143" s="26">
        <f t="shared" si="109"/>
        <v>0</v>
      </c>
      <c r="Q143" s="26">
        <f t="shared" si="110"/>
        <v>2.5</v>
      </c>
      <c r="R143" s="26">
        <f t="shared" si="111"/>
        <v>2.5</v>
      </c>
      <c r="S143" s="26">
        <f t="shared" si="112"/>
        <v>2.5</v>
      </c>
      <c r="T143" s="26">
        <f t="shared" si="113"/>
        <v>0</v>
      </c>
      <c r="U143" s="26">
        <f t="shared" si="114"/>
        <v>0</v>
      </c>
      <c r="V143" s="26">
        <f t="shared" si="115"/>
        <v>0</v>
      </c>
      <c r="W143" s="26">
        <f>VLOOKUP(AF143,角色间职业划分!L:M,2,FALSE)</f>
        <v>3</v>
      </c>
      <c r="X143" s="26">
        <f t="shared" si="116"/>
        <v>16</v>
      </c>
      <c r="Y143" s="26">
        <v>0</v>
      </c>
      <c r="Z143" s="26">
        <v>0</v>
      </c>
      <c r="AA143" s="26">
        <v>0</v>
      </c>
      <c r="AB143" s="26">
        <f t="shared" si="117"/>
        <v>5</v>
      </c>
      <c r="AC143" s="1">
        <f t="shared" si="98"/>
        <v>450</v>
      </c>
      <c r="AD143" s="51"/>
      <c r="AE143" s="1"/>
      <c r="AF143">
        <f t="shared" si="118"/>
        <v>3</v>
      </c>
      <c r="AG143" s="26" t="str">
        <f>VLOOKUP(AF143,角色间职业划分!P:R,3,FALSE)</f>
        <v>幻术师</v>
      </c>
      <c r="AH143" s="26">
        <f t="shared" si="119"/>
        <v>16</v>
      </c>
      <c r="AT143">
        <f>_xlfn.IFNA(VLOOKUP(AQ143,角色属性总表!Y:AE,6,FALSE),0)</f>
        <v>0</v>
      </c>
    </row>
    <row r="144" spans="1:46" x14ac:dyDescent="0.15">
      <c r="A144" s="26">
        <v>140</v>
      </c>
      <c r="B144" s="26">
        <f t="shared" si="99"/>
        <v>0</v>
      </c>
      <c r="C144" s="26">
        <f>ROUND(IF($AG144="战士",VLOOKUP($AH144,$DV:$ER,DX$1,FALSE),IF($AG144="幻术师",VLOOKUP($AH144,$EU:$FQ,EW$1,FALSE),IF($AG144="刺客",VLOOKUP($AH144,$FU:$GQ,FW$1,FALSE),"无该职业")))/VLOOKUP(AF144,角色间职业划分!P:AP,20,FALSE),0)</f>
        <v>17</v>
      </c>
      <c r="D144" s="26">
        <f t="shared" si="100"/>
        <v>0</v>
      </c>
      <c r="E144" s="26">
        <f>ROUND(IF($AG144="战士",VLOOKUP($AH144,$DV:$ER,DZ$1,FALSE),IF($AG144="幻术师",VLOOKUP($AH144,$EU:$FQ,EY$1,FALSE),IF($AG144="刺客",VLOOKUP($AH144,$FU:$GQ,FY$1,FALSE),"无该职业")))*VLOOKUP($AF144,角色间职业划分!$P:$AP,26,FALSE)*VLOOKUP($AF144,角色间职业划分!$P:$AP,13,FALSE)/角色间职业划分!$AB$9,0)</f>
        <v>166</v>
      </c>
      <c r="F144" s="26">
        <f>ROUND(IF($AG144="战士",VLOOKUP($AH144,$DV:$ER,EA$1,FALSE),IF($AG144="幻术师",VLOOKUP($AH144,$EU:$FQ,EZ$1,FALSE),IF($AG144="刺客",VLOOKUP($AH144,$FU:$GQ,FZ$1,FALSE),"无该职业")))*VLOOKUP($AF144,角色间职业划分!$P:$AP,8,FALSE)/角色间职业划分!$W$9,0)</f>
        <v>2730</v>
      </c>
      <c r="G144" s="26">
        <f>ROUND(IF($AG144="战士",VLOOKUP($AH144,$DV:$ER,EB$1,FALSE),IF($AG144="幻术师",VLOOKUP($AH144,$EU:$FQ,FA$1,FALSE),IF($AG144="刺客",VLOOKUP($AH144,$FU:$GQ,GA$1,FALSE),"无该职业")))*VLOOKUP($AF144,角色间职业划分!$P:$AP,13,FALSE)/角色间职业划分!$AB$9,0)</f>
        <v>1078</v>
      </c>
      <c r="H144" s="26">
        <f t="shared" si="101"/>
        <v>0</v>
      </c>
      <c r="I144" s="26">
        <f t="shared" si="102"/>
        <v>0</v>
      </c>
      <c r="J144" s="26">
        <f t="shared" si="103"/>
        <v>0</v>
      </c>
      <c r="K144" s="26">
        <f t="shared" si="104"/>
        <v>0</v>
      </c>
      <c r="L144" s="26">
        <f t="shared" si="105"/>
        <v>0</v>
      </c>
      <c r="M144" s="26">
        <f t="shared" si="106"/>
        <v>0</v>
      </c>
      <c r="N144" s="26">
        <f t="shared" si="107"/>
        <v>2.5</v>
      </c>
      <c r="O144" s="26">
        <f t="shared" si="108"/>
        <v>2.5</v>
      </c>
      <c r="P144" s="26">
        <f t="shared" si="109"/>
        <v>0</v>
      </c>
      <c r="Q144" s="26">
        <f t="shared" si="110"/>
        <v>2.5</v>
      </c>
      <c r="R144" s="26">
        <f t="shared" si="111"/>
        <v>2.5</v>
      </c>
      <c r="S144" s="26">
        <f t="shared" si="112"/>
        <v>2.5</v>
      </c>
      <c r="T144" s="26">
        <f t="shared" si="113"/>
        <v>0</v>
      </c>
      <c r="U144" s="26">
        <f t="shared" si="114"/>
        <v>0</v>
      </c>
      <c r="V144" s="26">
        <f t="shared" si="115"/>
        <v>0</v>
      </c>
      <c r="W144" s="26">
        <f>VLOOKUP(AF144,角色间职业划分!L:M,2,FALSE)</f>
        <v>3</v>
      </c>
      <c r="X144" s="26">
        <f t="shared" si="116"/>
        <v>17</v>
      </c>
      <c r="Y144" s="26">
        <v>0</v>
      </c>
      <c r="Z144" s="26">
        <v>0</v>
      </c>
      <c r="AA144" s="26">
        <v>0</v>
      </c>
      <c r="AB144" s="26">
        <f t="shared" si="117"/>
        <v>5</v>
      </c>
      <c r="AC144" s="1">
        <f t="shared" si="98"/>
        <v>480</v>
      </c>
      <c r="AD144" s="51"/>
      <c r="AE144" s="1"/>
      <c r="AF144">
        <f t="shared" si="118"/>
        <v>3</v>
      </c>
      <c r="AG144" s="26" t="str">
        <f>VLOOKUP(AF144,角色间职业划分!P:R,3,FALSE)</f>
        <v>幻术师</v>
      </c>
      <c r="AH144" s="26">
        <f t="shared" si="119"/>
        <v>17</v>
      </c>
      <c r="AT144">
        <f>_xlfn.IFNA(VLOOKUP(AQ144,角色属性总表!Y:AE,6,FALSE),0)</f>
        <v>0</v>
      </c>
    </row>
    <row r="145" spans="1:46" x14ac:dyDescent="0.15">
      <c r="A145" s="26">
        <v>141</v>
      </c>
      <c r="B145" s="26">
        <f t="shared" si="99"/>
        <v>0</v>
      </c>
      <c r="C145" s="26">
        <f>ROUND(IF($AG145="战士",VLOOKUP($AH145,$DV:$ER,DX$1,FALSE),IF($AG145="幻术师",VLOOKUP($AH145,$EU:$FQ,EW$1,FALSE),IF($AG145="刺客",VLOOKUP($AH145,$FU:$GQ,FW$1,FALSE),"无该职业")))/VLOOKUP(AF145,角色间职业划分!P:AP,20,FALSE),0)</f>
        <v>25</v>
      </c>
      <c r="D145" s="26">
        <f t="shared" si="100"/>
        <v>0</v>
      </c>
      <c r="E145" s="26">
        <f>ROUND(IF($AG145="战士",VLOOKUP($AH145,$DV:$ER,DZ$1,FALSE),IF($AG145="幻术师",VLOOKUP($AH145,$EU:$FQ,EY$1,FALSE),IF($AG145="刺客",VLOOKUP($AH145,$FU:$GQ,FY$1,FALSE),"无该职业")))*VLOOKUP($AF145,角色间职业划分!$P:$AP,26,FALSE)*VLOOKUP($AF145,角色间职业划分!$P:$AP,13,FALSE)/角色间职业划分!$AB$9,0)</f>
        <v>166</v>
      </c>
      <c r="F145" s="26">
        <f>ROUND(IF($AG145="战士",VLOOKUP($AH145,$DV:$ER,EA$1,FALSE),IF($AG145="幻术师",VLOOKUP($AH145,$EU:$FQ,EZ$1,FALSE),IF($AG145="刺客",VLOOKUP($AH145,$FU:$GQ,FZ$1,FALSE),"无该职业")))*VLOOKUP($AF145,角色间职业划分!$P:$AP,8,FALSE)/角色间职业划分!$W$9,0)</f>
        <v>2730</v>
      </c>
      <c r="G145" s="26">
        <f>ROUND(IF($AG145="战士",VLOOKUP($AH145,$DV:$ER,EB$1,FALSE),IF($AG145="幻术师",VLOOKUP($AH145,$EU:$FQ,FA$1,FALSE),IF($AG145="刺客",VLOOKUP($AH145,$FU:$GQ,GA$1,FALSE),"无该职业")))*VLOOKUP($AF145,角色间职业划分!$P:$AP,13,FALSE)/角色间职业划分!$AB$9,0)</f>
        <v>1078</v>
      </c>
      <c r="H145" s="26">
        <f t="shared" si="101"/>
        <v>0</v>
      </c>
      <c r="I145" s="26">
        <f t="shared" si="102"/>
        <v>0</v>
      </c>
      <c r="J145" s="26">
        <f t="shared" si="103"/>
        <v>0</v>
      </c>
      <c r="K145" s="26">
        <f t="shared" si="104"/>
        <v>0</v>
      </c>
      <c r="L145" s="26">
        <f t="shared" si="105"/>
        <v>0</v>
      </c>
      <c r="M145" s="26">
        <f t="shared" si="106"/>
        <v>0</v>
      </c>
      <c r="N145" s="26">
        <f t="shared" si="107"/>
        <v>2.5</v>
      </c>
      <c r="O145" s="26">
        <f t="shared" si="108"/>
        <v>2.5</v>
      </c>
      <c r="P145" s="26">
        <f t="shared" si="109"/>
        <v>0</v>
      </c>
      <c r="Q145" s="26">
        <f t="shared" si="110"/>
        <v>2.5</v>
      </c>
      <c r="R145" s="26">
        <f t="shared" si="111"/>
        <v>2.5</v>
      </c>
      <c r="S145" s="26">
        <f t="shared" si="112"/>
        <v>2.5</v>
      </c>
      <c r="T145" s="26">
        <f t="shared" si="113"/>
        <v>0</v>
      </c>
      <c r="U145" s="26">
        <f t="shared" si="114"/>
        <v>0</v>
      </c>
      <c r="V145" s="26">
        <f t="shared" si="115"/>
        <v>0</v>
      </c>
      <c r="W145" s="26">
        <f>VLOOKUP(AF145,角色间职业划分!L:M,2,FALSE)</f>
        <v>3</v>
      </c>
      <c r="X145" s="26">
        <f t="shared" si="116"/>
        <v>18</v>
      </c>
      <c r="Y145" s="26">
        <v>0</v>
      </c>
      <c r="Z145" s="26">
        <v>0</v>
      </c>
      <c r="AA145" s="26">
        <v>0</v>
      </c>
      <c r="AB145" s="26">
        <f t="shared" si="117"/>
        <v>5</v>
      </c>
      <c r="AC145" s="1">
        <f t="shared" si="98"/>
        <v>510</v>
      </c>
      <c r="AD145" s="51"/>
      <c r="AE145" s="1"/>
      <c r="AF145">
        <f t="shared" si="118"/>
        <v>3</v>
      </c>
      <c r="AG145" s="26" t="str">
        <f>VLOOKUP(AF145,角色间职业划分!P:R,3,FALSE)</f>
        <v>幻术师</v>
      </c>
      <c r="AH145" s="26">
        <f t="shared" si="119"/>
        <v>18</v>
      </c>
      <c r="AT145">
        <f>_xlfn.IFNA(VLOOKUP(AQ145,角色属性总表!Y:AE,6,FALSE),0)</f>
        <v>0</v>
      </c>
    </row>
    <row r="146" spans="1:46" x14ac:dyDescent="0.15">
      <c r="A146" s="26">
        <v>142</v>
      </c>
      <c r="B146" s="26">
        <f t="shared" si="99"/>
        <v>0</v>
      </c>
      <c r="C146" s="26">
        <f>ROUND(IF($AG146="战士",VLOOKUP($AH146,$DV:$ER,DX$1,FALSE),IF($AG146="幻术师",VLOOKUP($AH146,$EU:$FQ,EW$1,FALSE),IF($AG146="刺客",VLOOKUP($AH146,$FU:$GQ,FW$1,FALSE),"无该职业")))/VLOOKUP(AF146,角色间职业划分!P:AP,20,FALSE),0)</f>
        <v>25</v>
      </c>
      <c r="D146" s="26">
        <f t="shared" si="100"/>
        <v>0</v>
      </c>
      <c r="E146" s="26">
        <f>ROUND(IF($AG146="战士",VLOOKUP($AH146,$DV:$ER,DZ$1,FALSE),IF($AG146="幻术师",VLOOKUP($AH146,$EU:$FQ,EY$1,FALSE),IF($AG146="刺客",VLOOKUP($AH146,$FU:$GQ,FY$1,FALSE),"无该职业")))*VLOOKUP($AF146,角色间职业划分!$P:$AP,26,FALSE)*VLOOKUP($AF146,角色间职业划分!$P:$AP,13,FALSE)/角色间职业划分!$AB$9,0)</f>
        <v>166</v>
      </c>
      <c r="F146" s="26">
        <f>ROUND(IF($AG146="战士",VLOOKUP($AH146,$DV:$ER,EA$1,FALSE),IF($AG146="幻术师",VLOOKUP($AH146,$EU:$FQ,EZ$1,FALSE),IF($AG146="刺客",VLOOKUP($AH146,$FU:$GQ,FZ$1,FALSE),"无该职业")))*VLOOKUP($AF146,角色间职业划分!$P:$AP,8,FALSE)/角色间职业划分!$W$9,0)</f>
        <v>3510</v>
      </c>
      <c r="G146" s="26">
        <f>ROUND(IF($AG146="战士",VLOOKUP($AH146,$DV:$ER,EB$1,FALSE),IF($AG146="幻术师",VLOOKUP($AH146,$EU:$FQ,FA$1,FALSE),IF($AG146="刺客",VLOOKUP($AH146,$FU:$GQ,GA$1,FALSE),"无该职业")))*VLOOKUP($AF146,角色间职业划分!$P:$AP,13,FALSE)/角色间职业划分!$AB$9,0)</f>
        <v>1078</v>
      </c>
      <c r="H146" s="26">
        <f t="shared" si="101"/>
        <v>0</v>
      </c>
      <c r="I146" s="26">
        <f t="shared" si="102"/>
        <v>0</v>
      </c>
      <c r="J146" s="26">
        <f t="shared" si="103"/>
        <v>0</v>
      </c>
      <c r="K146" s="26">
        <f t="shared" si="104"/>
        <v>0</v>
      </c>
      <c r="L146" s="26">
        <f t="shared" si="105"/>
        <v>0</v>
      </c>
      <c r="M146" s="26">
        <f t="shared" si="106"/>
        <v>0</v>
      </c>
      <c r="N146" s="26">
        <f t="shared" si="107"/>
        <v>2.5</v>
      </c>
      <c r="O146" s="26">
        <f t="shared" si="108"/>
        <v>2.5</v>
      </c>
      <c r="P146" s="26">
        <f t="shared" si="109"/>
        <v>0</v>
      </c>
      <c r="Q146" s="26">
        <f t="shared" si="110"/>
        <v>2.5</v>
      </c>
      <c r="R146" s="26">
        <f t="shared" si="111"/>
        <v>2.5</v>
      </c>
      <c r="S146" s="26">
        <f t="shared" si="112"/>
        <v>2.5</v>
      </c>
      <c r="T146" s="26">
        <f t="shared" si="113"/>
        <v>0</v>
      </c>
      <c r="U146" s="26">
        <f t="shared" si="114"/>
        <v>0</v>
      </c>
      <c r="V146" s="26">
        <f t="shared" si="115"/>
        <v>0</v>
      </c>
      <c r="W146" s="26">
        <f>VLOOKUP(AF146,角色间职业划分!L:M,2,FALSE)</f>
        <v>3</v>
      </c>
      <c r="X146" s="26">
        <f t="shared" si="116"/>
        <v>19</v>
      </c>
      <c r="Y146" s="26">
        <v>0</v>
      </c>
      <c r="Z146" s="26">
        <v>0</v>
      </c>
      <c r="AA146" s="26">
        <v>0</v>
      </c>
      <c r="AB146" s="26">
        <f t="shared" si="117"/>
        <v>5</v>
      </c>
      <c r="AC146" s="1">
        <f t="shared" si="98"/>
        <v>540</v>
      </c>
      <c r="AD146" s="51"/>
      <c r="AE146" s="1"/>
      <c r="AF146">
        <f t="shared" si="118"/>
        <v>3</v>
      </c>
      <c r="AG146" s="26" t="str">
        <f>VLOOKUP(AF146,角色间职业划分!P:R,3,FALSE)</f>
        <v>幻术师</v>
      </c>
      <c r="AH146" s="26">
        <f t="shared" si="119"/>
        <v>19</v>
      </c>
      <c r="AT146">
        <f>_xlfn.IFNA(VLOOKUP(AQ146,角色属性总表!Y:AE,6,FALSE),0)</f>
        <v>0</v>
      </c>
    </row>
    <row r="147" spans="1:46" x14ac:dyDescent="0.15">
      <c r="A147" s="26">
        <v>143</v>
      </c>
      <c r="B147" s="26">
        <f t="shared" si="99"/>
        <v>0</v>
      </c>
      <c r="C147" s="26">
        <f>ROUND(IF($AG147="战士",VLOOKUP($AH147,$DV:$ER,DX$1,FALSE),IF($AG147="幻术师",VLOOKUP($AH147,$EU:$FQ,EW$1,FALSE),IF($AG147="刺客",VLOOKUP($AH147,$FU:$GQ,FW$1,FALSE),"无该职业")))/VLOOKUP(AF147,角色间职业划分!P:AP,20,FALSE),0)</f>
        <v>25</v>
      </c>
      <c r="D147" s="26">
        <f t="shared" si="100"/>
        <v>0</v>
      </c>
      <c r="E147" s="26">
        <f>ROUND(IF($AG147="战士",VLOOKUP($AH147,$DV:$ER,DZ$1,FALSE),IF($AG147="幻术师",VLOOKUP($AH147,$EU:$FQ,EY$1,FALSE),IF($AG147="刺客",VLOOKUP($AH147,$FU:$GQ,FY$1,FALSE),"无该职业")))*VLOOKUP($AF147,角色间职业划分!$P:$AP,26,FALSE)*VLOOKUP($AF147,角色间职业划分!$P:$AP,13,FALSE)/角色间职业划分!$AB$9,0)</f>
        <v>504</v>
      </c>
      <c r="F147" s="26">
        <f>ROUND(IF($AG147="战士",VLOOKUP($AH147,$DV:$ER,EA$1,FALSE),IF($AG147="幻术师",VLOOKUP($AH147,$EU:$FQ,EZ$1,FALSE),IF($AG147="刺客",VLOOKUP($AH147,$FU:$GQ,FZ$1,FALSE),"无该职业")))*VLOOKUP($AF147,角色间职业划分!$P:$AP,8,FALSE)/角色间职业划分!$W$9,0)</f>
        <v>3510</v>
      </c>
      <c r="G147" s="26">
        <f>ROUND(IF($AG147="战士",VLOOKUP($AH147,$DV:$ER,EB$1,FALSE),IF($AG147="幻术师",VLOOKUP($AH147,$EU:$FQ,FA$1,FALSE),IF($AG147="刺客",VLOOKUP($AH147,$FU:$GQ,GA$1,FALSE),"无该职业")))*VLOOKUP($AF147,角色间职业划分!$P:$AP,13,FALSE)/角色间职业划分!$AB$9,0)</f>
        <v>1078</v>
      </c>
      <c r="H147" s="26">
        <f t="shared" si="101"/>
        <v>0</v>
      </c>
      <c r="I147" s="26">
        <f t="shared" si="102"/>
        <v>0</v>
      </c>
      <c r="J147" s="26">
        <f t="shared" si="103"/>
        <v>0</v>
      </c>
      <c r="K147" s="26">
        <f t="shared" si="104"/>
        <v>0</v>
      </c>
      <c r="L147" s="26">
        <f t="shared" si="105"/>
        <v>0</v>
      </c>
      <c r="M147" s="26">
        <f t="shared" si="106"/>
        <v>0</v>
      </c>
      <c r="N147" s="26">
        <f t="shared" si="107"/>
        <v>2.5</v>
      </c>
      <c r="O147" s="26">
        <f t="shared" si="108"/>
        <v>2.5</v>
      </c>
      <c r="P147" s="26">
        <f t="shared" si="109"/>
        <v>0</v>
      </c>
      <c r="Q147" s="26">
        <f t="shared" si="110"/>
        <v>2.5</v>
      </c>
      <c r="R147" s="26">
        <f t="shared" si="111"/>
        <v>2.5</v>
      </c>
      <c r="S147" s="26">
        <f t="shared" si="112"/>
        <v>2.5</v>
      </c>
      <c r="T147" s="26">
        <f t="shared" si="113"/>
        <v>0</v>
      </c>
      <c r="U147" s="26">
        <f t="shared" si="114"/>
        <v>0</v>
      </c>
      <c r="V147" s="26">
        <f t="shared" si="115"/>
        <v>0</v>
      </c>
      <c r="W147" s="26">
        <f>VLOOKUP(AF147,角色间职业划分!L:M,2,FALSE)</f>
        <v>3</v>
      </c>
      <c r="X147" s="26">
        <f t="shared" si="116"/>
        <v>20</v>
      </c>
      <c r="Y147" s="26">
        <v>0</v>
      </c>
      <c r="Z147" s="26">
        <v>0</v>
      </c>
      <c r="AA147" s="26">
        <v>0</v>
      </c>
      <c r="AB147" s="26">
        <f t="shared" si="117"/>
        <v>7.5</v>
      </c>
      <c r="AC147" s="1">
        <f t="shared" si="98"/>
        <v>561</v>
      </c>
      <c r="AD147" s="51"/>
      <c r="AE147" s="1"/>
      <c r="AF147">
        <f t="shared" si="118"/>
        <v>3</v>
      </c>
      <c r="AG147" s="26" t="str">
        <f>VLOOKUP(AF147,角色间职业划分!P:R,3,FALSE)</f>
        <v>幻术师</v>
      </c>
      <c r="AH147" s="26">
        <f t="shared" si="119"/>
        <v>20</v>
      </c>
      <c r="AT147">
        <f>_xlfn.IFNA(VLOOKUP(AQ147,角色属性总表!Y:AE,6,FALSE),0)</f>
        <v>0</v>
      </c>
    </row>
    <row r="148" spans="1:46" x14ac:dyDescent="0.15">
      <c r="A148" s="26">
        <v>144</v>
      </c>
      <c r="B148" s="26">
        <f t="shared" si="99"/>
        <v>0</v>
      </c>
      <c r="C148" s="26">
        <f>ROUND(IF($AG148="战士",VLOOKUP($AH148,$DV:$ER,DX$1,FALSE),IF($AG148="幻术师",VLOOKUP($AH148,$EU:$FQ,EW$1,FALSE),IF($AG148="刺客",VLOOKUP($AH148,$FU:$GQ,FW$1,FALSE),"无该职业")))/VLOOKUP(AF148,角色间职业划分!P:AP,20,FALSE),0)</f>
        <v>25</v>
      </c>
      <c r="D148" s="26">
        <f t="shared" si="100"/>
        <v>0</v>
      </c>
      <c r="E148" s="26">
        <f>ROUND(IF($AG148="战士",VLOOKUP($AH148,$DV:$ER,DZ$1,FALSE),IF($AG148="幻术师",VLOOKUP($AH148,$EU:$FQ,EY$1,FALSE),IF($AG148="刺客",VLOOKUP($AH148,$FU:$GQ,FY$1,FALSE),"无该职业")))*VLOOKUP($AF148,角色间职业划分!$P:$AP,26,FALSE)*VLOOKUP($AF148,角色间职业划分!$P:$AP,13,FALSE)/角色间职业划分!$AB$9,0)</f>
        <v>504</v>
      </c>
      <c r="F148" s="26">
        <f>ROUND(IF($AG148="战士",VLOOKUP($AH148,$DV:$ER,EA$1,FALSE),IF($AG148="幻术师",VLOOKUP($AH148,$EU:$FQ,EZ$1,FALSE),IF($AG148="刺客",VLOOKUP($AH148,$FU:$GQ,FZ$1,FALSE),"无该职业")))*VLOOKUP($AF148,角色间职业划分!$P:$AP,8,FALSE)/角色间职业划分!$W$9,0)</f>
        <v>3510</v>
      </c>
      <c r="G148" s="26">
        <f>ROUND(IF($AG148="战士",VLOOKUP($AH148,$DV:$ER,EB$1,FALSE),IF($AG148="幻术师",VLOOKUP($AH148,$EU:$FQ,FA$1,FALSE),IF($AG148="刺客",VLOOKUP($AH148,$FU:$GQ,GA$1,FALSE),"无该职业")))*VLOOKUP($AF148,角色间职业划分!$P:$AP,13,FALSE)/角色间职业划分!$AB$9,0)</f>
        <v>1307</v>
      </c>
      <c r="H148" s="26">
        <f t="shared" si="101"/>
        <v>0</v>
      </c>
      <c r="I148" s="26">
        <f t="shared" si="102"/>
        <v>0</v>
      </c>
      <c r="J148" s="26">
        <f t="shared" si="103"/>
        <v>0</v>
      </c>
      <c r="K148" s="26">
        <f t="shared" si="104"/>
        <v>0</v>
      </c>
      <c r="L148" s="26">
        <f t="shared" si="105"/>
        <v>0</v>
      </c>
      <c r="M148" s="26">
        <f t="shared" si="106"/>
        <v>0</v>
      </c>
      <c r="N148" s="26">
        <f t="shared" si="107"/>
        <v>2.5</v>
      </c>
      <c r="O148" s="26">
        <f t="shared" si="108"/>
        <v>2.5</v>
      </c>
      <c r="P148" s="26">
        <f t="shared" si="109"/>
        <v>0</v>
      </c>
      <c r="Q148" s="26">
        <f t="shared" si="110"/>
        <v>2.5</v>
      </c>
      <c r="R148" s="26">
        <f t="shared" si="111"/>
        <v>2.5</v>
      </c>
      <c r="S148" s="26">
        <f t="shared" si="112"/>
        <v>2.5</v>
      </c>
      <c r="T148" s="26">
        <f t="shared" si="113"/>
        <v>0</v>
      </c>
      <c r="U148" s="26">
        <f t="shared" si="114"/>
        <v>0</v>
      </c>
      <c r="V148" s="26">
        <f t="shared" si="115"/>
        <v>0</v>
      </c>
      <c r="W148" s="26">
        <f>VLOOKUP(AF148,角色间职业划分!L:M,2,FALSE)</f>
        <v>3</v>
      </c>
      <c r="X148" s="26">
        <f t="shared" si="116"/>
        <v>21</v>
      </c>
      <c r="Y148" s="26">
        <v>0</v>
      </c>
      <c r="Z148" s="26">
        <v>0</v>
      </c>
      <c r="AA148" s="26">
        <v>0</v>
      </c>
      <c r="AB148" s="26">
        <f t="shared" si="117"/>
        <v>7.5</v>
      </c>
      <c r="AC148" s="1">
        <f t="shared" si="98"/>
        <v>582</v>
      </c>
      <c r="AD148" s="51"/>
      <c r="AE148" s="1"/>
      <c r="AF148">
        <f t="shared" si="118"/>
        <v>3</v>
      </c>
      <c r="AG148" s="26" t="str">
        <f>VLOOKUP(AF148,角色间职业划分!P:R,3,FALSE)</f>
        <v>幻术师</v>
      </c>
      <c r="AH148" s="26">
        <f t="shared" si="119"/>
        <v>21</v>
      </c>
      <c r="AT148">
        <f>_xlfn.IFNA(VLOOKUP(AQ148,角色属性总表!Y:AE,6,FALSE),0)</f>
        <v>0</v>
      </c>
    </row>
    <row r="149" spans="1:46" x14ac:dyDescent="0.15">
      <c r="A149" s="26">
        <v>145</v>
      </c>
      <c r="B149" s="26">
        <f t="shared" si="99"/>
        <v>0</v>
      </c>
      <c r="C149" s="26">
        <f>ROUND(IF($AG149="战士",VLOOKUP($AH149,$DV:$ER,DX$1,FALSE),IF($AG149="幻术师",VLOOKUP($AH149,$EU:$FQ,EW$1,FALSE),IF($AG149="刺客",VLOOKUP($AH149,$FU:$GQ,FW$1,FALSE),"无该职业")))/VLOOKUP(AF149,角色间职业划分!P:AP,20,FALSE),0)</f>
        <v>25</v>
      </c>
      <c r="D149" s="26">
        <f t="shared" si="100"/>
        <v>0</v>
      </c>
      <c r="E149" s="26">
        <f>ROUND(IF($AG149="战士",VLOOKUP($AH149,$DV:$ER,DZ$1,FALSE),IF($AG149="幻术师",VLOOKUP($AH149,$EU:$FQ,EY$1,FALSE),IF($AG149="刺客",VLOOKUP($AH149,$FU:$GQ,FY$1,FALSE),"无该职业")))*VLOOKUP($AF149,角色间职业划分!$P:$AP,26,FALSE)*VLOOKUP($AF149,角色间职业划分!$P:$AP,13,FALSE)/角色间职业划分!$AB$9,0)</f>
        <v>504</v>
      </c>
      <c r="F149" s="26">
        <f>ROUND(IF($AG149="战士",VLOOKUP($AH149,$DV:$ER,EA$1,FALSE),IF($AG149="幻术师",VLOOKUP($AH149,$EU:$FQ,EZ$1,FALSE),IF($AG149="刺客",VLOOKUP($AH149,$FU:$GQ,FZ$1,FALSE),"无该职业")))*VLOOKUP($AF149,角色间职业划分!$P:$AP,8,FALSE)/角色间职业划分!$W$9,0)</f>
        <v>3510</v>
      </c>
      <c r="G149" s="26">
        <f>ROUND(IF($AG149="战士",VLOOKUP($AH149,$DV:$ER,EB$1,FALSE),IF($AG149="幻术师",VLOOKUP($AH149,$EU:$FQ,FA$1,FALSE),IF($AG149="刺客",VLOOKUP($AH149,$FU:$GQ,GA$1,FALSE),"无该职业")))*VLOOKUP($AF149,角色间职业划分!$P:$AP,13,FALSE)/角色间职业划分!$AB$9,0)</f>
        <v>1307</v>
      </c>
      <c r="H149" s="26">
        <f t="shared" si="101"/>
        <v>0</v>
      </c>
      <c r="I149" s="26">
        <f t="shared" si="102"/>
        <v>0</v>
      </c>
      <c r="J149" s="26">
        <f t="shared" si="103"/>
        <v>0</v>
      </c>
      <c r="K149" s="26">
        <f t="shared" si="104"/>
        <v>0</v>
      </c>
      <c r="L149" s="26">
        <f t="shared" si="105"/>
        <v>0</v>
      </c>
      <c r="M149" s="26">
        <f t="shared" si="106"/>
        <v>0</v>
      </c>
      <c r="N149" s="26">
        <f t="shared" si="107"/>
        <v>5</v>
      </c>
      <c r="O149" s="26">
        <f t="shared" si="108"/>
        <v>2.5</v>
      </c>
      <c r="P149" s="26">
        <f t="shared" si="109"/>
        <v>0</v>
      </c>
      <c r="Q149" s="26">
        <f t="shared" si="110"/>
        <v>2.5</v>
      </c>
      <c r="R149" s="26">
        <f t="shared" si="111"/>
        <v>2.5</v>
      </c>
      <c r="S149" s="26">
        <f t="shared" si="112"/>
        <v>2.5</v>
      </c>
      <c r="T149" s="26">
        <f t="shared" si="113"/>
        <v>0</v>
      </c>
      <c r="U149" s="26">
        <f t="shared" si="114"/>
        <v>0</v>
      </c>
      <c r="V149" s="26">
        <f t="shared" si="115"/>
        <v>0</v>
      </c>
      <c r="W149" s="26">
        <f>VLOOKUP(AF149,角色间职业划分!L:M,2,FALSE)</f>
        <v>3</v>
      </c>
      <c r="X149" s="26">
        <f t="shared" si="116"/>
        <v>22</v>
      </c>
      <c r="Y149" s="26">
        <v>0</v>
      </c>
      <c r="Z149" s="26">
        <v>0</v>
      </c>
      <c r="AA149" s="26">
        <v>0</v>
      </c>
      <c r="AB149" s="26">
        <f t="shared" si="117"/>
        <v>7.5</v>
      </c>
      <c r="AC149" s="1">
        <f t="shared" si="98"/>
        <v>603</v>
      </c>
      <c r="AD149" s="51"/>
      <c r="AE149" s="1"/>
      <c r="AF149">
        <f t="shared" si="118"/>
        <v>3</v>
      </c>
      <c r="AG149" s="26" t="str">
        <f>VLOOKUP(AF149,角色间职业划分!P:R,3,FALSE)</f>
        <v>幻术师</v>
      </c>
      <c r="AH149" s="26">
        <f t="shared" si="119"/>
        <v>22</v>
      </c>
      <c r="AT149">
        <f>_xlfn.IFNA(VLOOKUP(AQ149,角色属性总表!Y:AE,6,FALSE),0)</f>
        <v>0</v>
      </c>
    </row>
    <row r="150" spans="1:46" x14ac:dyDescent="0.15">
      <c r="A150" s="26">
        <v>146</v>
      </c>
      <c r="B150" s="26">
        <f t="shared" si="99"/>
        <v>0</v>
      </c>
      <c r="C150" s="26">
        <f>ROUND(IF($AG150="战士",VLOOKUP($AH150,$DV:$ER,DX$1,FALSE),IF($AG150="幻术师",VLOOKUP($AH150,$EU:$FQ,EW$1,FALSE),IF($AG150="刺客",VLOOKUP($AH150,$FU:$GQ,FW$1,FALSE),"无该职业")))/VLOOKUP(AF150,角色间职业划分!P:AP,20,FALSE),0)</f>
        <v>25</v>
      </c>
      <c r="D150" s="26">
        <f t="shared" si="100"/>
        <v>0</v>
      </c>
      <c r="E150" s="26">
        <f>ROUND(IF($AG150="战士",VLOOKUP($AH150,$DV:$ER,DZ$1,FALSE),IF($AG150="幻术师",VLOOKUP($AH150,$EU:$FQ,EY$1,FALSE),IF($AG150="刺客",VLOOKUP($AH150,$FU:$GQ,FY$1,FALSE),"无该职业")))*VLOOKUP($AF150,角色间职业划分!$P:$AP,26,FALSE)*VLOOKUP($AF150,角色间职业划分!$P:$AP,13,FALSE)/角色间职业划分!$AB$9,0)</f>
        <v>504</v>
      </c>
      <c r="F150" s="26">
        <f>ROUND(IF($AG150="战士",VLOOKUP($AH150,$DV:$ER,EA$1,FALSE),IF($AG150="幻术师",VLOOKUP($AH150,$EU:$FQ,EZ$1,FALSE),IF($AG150="刺客",VLOOKUP($AH150,$FU:$GQ,FZ$1,FALSE),"无该职业")))*VLOOKUP($AF150,角色间职业划分!$P:$AP,8,FALSE)/角色间职业划分!$W$9,0)</f>
        <v>4056</v>
      </c>
      <c r="G150" s="26">
        <f>ROUND(IF($AG150="战士",VLOOKUP($AH150,$DV:$ER,EB$1,FALSE),IF($AG150="幻术师",VLOOKUP($AH150,$EU:$FQ,FA$1,FALSE),IF($AG150="刺客",VLOOKUP($AH150,$FU:$GQ,GA$1,FALSE),"无该职业")))*VLOOKUP($AF150,角色间职业划分!$P:$AP,13,FALSE)/角色间职业划分!$AB$9,0)</f>
        <v>1307</v>
      </c>
      <c r="H150" s="26">
        <f t="shared" si="101"/>
        <v>0</v>
      </c>
      <c r="I150" s="26">
        <f t="shared" si="102"/>
        <v>0</v>
      </c>
      <c r="J150" s="26">
        <f t="shared" si="103"/>
        <v>0</v>
      </c>
      <c r="K150" s="26">
        <f t="shared" si="104"/>
        <v>0</v>
      </c>
      <c r="L150" s="26">
        <f t="shared" si="105"/>
        <v>0</v>
      </c>
      <c r="M150" s="26">
        <f t="shared" si="106"/>
        <v>0</v>
      </c>
      <c r="N150" s="26">
        <f t="shared" si="107"/>
        <v>5</v>
      </c>
      <c r="O150" s="26">
        <f t="shared" si="108"/>
        <v>2.5</v>
      </c>
      <c r="P150" s="26">
        <f t="shared" si="109"/>
        <v>0</v>
      </c>
      <c r="Q150" s="26">
        <f t="shared" si="110"/>
        <v>2.5</v>
      </c>
      <c r="R150" s="26">
        <f t="shared" si="111"/>
        <v>2.5</v>
      </c>
      <c r="S150" s="26">
        <f t="shared" si="112"/>
        <v>2.5</v>
      </c>
      <c r="T150" s="26">
        <f t="shared" si="113"/>
        <v>0</v>
      </c>
      <c r="U150" s="26">
        <f t="shared" si="114"/>
        <v>0</v>
      </c>
      <c r="V150" s="26">
        <f t="shared" si="115"/>
        <v>0</v>
      </c>
      <c r="W150" s="26">
        <f>VLOOKUP(AF150,角色间职业划分!L:M,2,FALSE)</f>
        <v>3</v>
      </c>
      <c r="X150" s="26">
        <f t="shared" si="116"/>
        <v>23</v>
      </c>
      <c r="Y150" s="26">
        <v>0</v>
      </c>
      <c r="Z150" s="26">
        <v>0</v>
      </c>
      <c r="AA150" s="26">
        <v>0</v>
      </c>
      <c r="AB150" s="26">
        <f t="shared" si="117"/>
        <v>7.5</v>
      </c>
      <c r="AC150" s="1">
        <f t="shared" si="98"/>
        <v>624</v>
      </c>
      <c r="AD150" s="51"/>
      <c r="AE150" s="1"/>
      <c r="AF150">
        <f t="shared" si="118"/>
        <v>3</v>
      </c>
      <c r="AG150" s="26" t="str">
        <f>VLOOKUP(AF150,角色间职业划分!P:R,3,FALSE)</f>
        <v>幻术师</v>
      </c>
      <c r="AH150" s="26">
        <f t="shared" si="119"/>
        <v>23</v>
      </c>
      <c r="AT150">
        <f>_xlfn.IFNA(VLOOKUP(AQ150,角色属性总表!Y:AE,6,FALSE),0)</f>
        <v>0</v>
      </c>
    </row>
    <row r="151" spans="1:46" x14ac:dyDescent="0.15">
      <c r="A151" s="26">
        <v>147</v>
      </c>
      <c r="B151" s="26">
        <f t="shared" si="99"/>
        <v>0</v>
      </c>
      <c r="C151" s="26">
        <f>ROUND(IF($AG151="战士",VLOOKUP($AH151,$DV:$ER,DX$1,FALSE),IF($AG151="幻术师",VLOOKUP($AH151,$EU:$FQ,EW$1,FALSE),IF($AG151="刺客",VLOOKUP($AH151,$FU:$GQ,FW$1,FALSE),"无该职业")))/VLOOKUP(AF151,角色间职业划分!P:AP,20,FALSE),0)</f>
        <v>30</v>
      </c>
      <c r="D151" s="26">
        <f t="shared" si="100"/>
        <v>0</v>
      </c>
      <c r="E151" s="26">
        <f>ROUND(IF($AG151="战士",VLOOKUP($AH151,$DV:$ER,DZ$1,FALSE),IF($AG151="幻术师",VLOOKUP($AH151,$EU:$FQ,EY$1,FALSE),IF($AG151="刺客",VLOOKUP($AH151,$FU:$GQ,FY$1,FALSE),"无该职业")))*VLOOKUP($AF151,角色间职业划分!$P:$AP,26,FALSE)*VLOOKUP($AF151,角色间职业划分!$P:$AP,13,FALSE)/角色间职业划分!$AB$9,0)</f>
        <v>504</v>
      </c>
      <c r="F151" s="26">
        <f>ROUND(IF($AG151="战士",VLOOKUP($AH151,$DV:$ER,EA$1,FALSE),IF($AG151="幻术师",VLOOKUP($AH151,$EU:$FQ,EZ$1,FALSE),IF($AG151="刺客",VLOOKUP($AH151,$FU:$GQ,FZ$1,FALSE),"无该职业")))*VLOOKUP($AF151,角色间职业划分!$P:$AP,8,FALSE)/角色间职业划分!$W$9,0)</f>
        <v>4056</v>
      </c>
      <c r="G151" s="26">
        <f>ROUND(IF($AG151="战士",VLOOKUP($AH151,$DV:$ER,EB$1,FALSE),IF($AG151="幻术师",VLOOKUP($AH151,$EU:$FQ,FA$1,FALSE),IF($AG151="刺客",VLOOKUP($AH151,$FU:$GQ,GA$1,FALSE),"无该职业")))*VLOOKUP($AF151,角色间职业划分!$P:$AP,13,FALSE)/角色间职业划分!$AB$9,0)</f>
        <v>1307</v>
      </c>
      <c r="H151" s="26">
        <f t="shared" si="101"/>
        <v>0</v>
      </c>
      <c r="I151" s="26">
        <f t="shared" si="102"/>
        <v>0</v>
      </c>
      <c r="J151" s="26">
        <f t="shared" si="103"/>
        <v>0</v>
      </c>
      <c r="K151" s="26">
        <f t="shared" si="104"/>
        <v>0</v>
      </c>
      <c r="L151" s="26">
        <f t="shared" si="105"/>
        <v>0</v>
      </c>
      <c r="M151" s="26">
        <f t="shared" si="106"/>
        <v>0</v>
      </c>
      <c r="N151" s="26">
        <f t="shared" si="107"/>
        <v>5</v>
      </c>
      <c r="O151" s="26">
        <f t="shared" si="108"/>
        <v>2.5</v>
      </c>
      <c r="P151" s="26">
        <f t="shared" si="109"/>
        <v>0</v>
      </c>
      <c r="Q151" s="26">
        <f t="shared" si="110"/>
        <v>2.5</v>
      </c>
      <c r="R151" s="26">
        <f t="shared" si="111"/>
        <v>2.5</v>
      </c>
      <c r="S151" s="26">
        <f t="shared" si="112"/>
        <v>2.5</v>
      </c>
      <c r="T151" s="26">
        <f t="shared" si="113"/>
        <v>0</v>
      </c>
      <c r="U151" s="26">
        <f t="shared" si="114"/>
        <v>0</v>
      </c>
      <c r="V151" s="26">
        <f t="shared" si="115"/>
        <v>0</v>
      </c>
      <c r="W151" s="26">
        <f>VLOOKUP(AF151,角色间职业划分!L:M,2,FALSE)</f>
        <v>3</v>
      </c>
      <c r="X151" s="26">
        <f t="shared" si="116"/>
        <v>24</v>
      </c>
      <c r="Y151" s="26">
        <v>0</v>
      </c>
      <c r="Z151" s="26">
        <v>0</v>
      </c>
      <c r="AA151" s="26">
        <v>0</v>
      </c>
      <c r="AB151" s="26">
        <f t="shared" si="117"/>
        <v>7.5</v>
      </c>
      <c r="AC151" s="1">
        <f t="shared" si="98"/>
        <v>645</v>
      </c>
      <c r="AD151" s="51"/>
      <c r="AE151" s="1"/>
      <c r="AF151">
        <f t="shared" si="118"/>
        <v>3</v>
      </c>
      <c r="AG151" s="26" t="str">
        <f>VLOOKUP(AF151,角色间职业划分!P:R,3,FALSE)</f>
        <v>幻术师</v>
      </c>
      <c r="AH151" s="26">
        <f t="shared" si="119"/>
        <v>24</v>
      </c>
      <c r="AT151">
        <f>_xlfn.IFNA(VLOOKUP(AQ151,角色属性总表!Y:AE,6,FALSE),0)</f>
        <v>0</v>
      </c>
    </row>
    <row r="152" spans="1:46" x14ac:dyDescent="0.15">
      <c r="A152" s="26">
        <v>148</v>
      </c>
      <c r="B152" s="26">
        <f t="shared" si="99"/>
        <v>0</v>
      </c>
      <c r="C152" s="26">
        <f>ROUND(IF($AG152="战士",VLOOKUP($AH152,$DV:$ER,DX$1,FALSE),IF($AG152="幻术师",VLOOKUP($AH152,$EU:$FQ,EW$1,FALSE),IF($AG152="刺客",VLOOKUP($AH152,$FU:$GQ,FW$1,FALSE),"无该职业")))/VLOOKUP(AF152,角色间职业划分!P:AP,20,FALSE),0)</f>
        <v>30</v>
      </c>
      <c r="D152" s="26">
        <f t="shared" si="100"/>
        <v>0</v>
      </c>
      <c r="E152" s="26">
        <f>ROUND(IF($AG152="战士",VLOOKUP($AH152,$DV:$ER,DZ$1,FALSE),IF($AG152="幻术师",VLOOKUP($AH152,$EU:$FQ,EY$1,FALSE),IF($AG152="刺客",VLOOKUP($AH152,$FU:$GQ,FY$1,FALSE),"无该职业")))*VLOOKUP($AF152,角色间职业划分!$P:$AP,26,FALSE)*VLOOKUP($AF152,角色间职业划分!$P:$AP,13,FALSE)/角色间职业划分!$AB$9,0)</f>
        <v>504</v>
      </c>
      <c r="F152" s="26">
        <f>ROUND(IF($AG152="战士",VLOOKUP($AH152,$DV:$ER,EA$1,FALSE),IF($AG152="幻术师",VLOOKUP($AH152,$EU:$FQ,EZ$1,FALSE),IF($AG152="刺客",VLOOKUP($AH152,$FU:$GQ,FZ$1,FALSE),"无该职业")))*VLOOKUP($AF152,角色间职业划分!$P:$AP,8,FALSE)/角色间职业划分!$W$9,0)</f>
        <v>4056</v>
      </c>
      <c r="G152" s="26">
        <f>ROUND(IF($AG152="战士",VLOOKUP($AH152,$DV:$ER,EB$1,FALSE),IF($AG152="幻术师",VLOOKUP($AH152,$EU:$FQ,FA$1,FALSE),IF($AG152="刺客",VLOOKUP($AH152,$FU:$GQ,GA$1,FALSE),"无该职业")))*VLOOKUP($AF152,角色间职业划分!$P:$AP,13,FALSE)/角色间职业划分!$AB$9,0)</f>
        <v>1496</v>
      </c>
      <c r="H152" s="26">
        <f t="shared" si="101"/>
        <v>0</v>
      </c>
      <c r="I152" s="26">
        <f t="shared" si="102"/>
        <v>0</v>
      </c>
      <c r="J152" s="26">
        <f t="shared" si="103"/>
        <v>0</v>
      </c>
      <c r="K152" s="26">
        <f t="shared" si="104"/>
        <v>0</v>
      </c>
      <c r="L152" s="26">
        <f t="shared" si="105"/>
        <v>0</v>
      </c>
      <c r="M152" s="26">
        <f t="shared" si="106"/>
        <v>0</v>
      </c>
      <c r="N152" s="26">
        <f t="shared" si="107"/>
        <v>5</v>
      </c>
      <c r="O152" s="26">
        <f t="shared" si="108"/>
        <v>2.5</v>
      </c>
      <c r="P152" s="26">
        <f t="shared" si="109"/>
        <v>0</v>
      </c>
      <c r="Q152" s="26">
        <f t="shared" si="110"/>
        <v>2.5</v>
      </c>
      <c r="R152" s="26">
        <f t="shared" si="111"/>
        <v>2.5</v>
      </c>
      <c r="S152" s="26">
        <f t="shared" si="112"/>
        <v>2.5</v>
      </c>
      <c r="T152" s="26">
        <f t="shared" si="113"/>
        <v>0</v>
      </c>
      <c r="U152" s="26">
        <f t="shared" si="114"/>
        <v>0</v>
      </c>
      <c r="V152" s="26">
        <f t="shared" si="115"/>
        <v>0</v>
      </c>
      <c r="W152" s="26">
        <f>VLOOKUP(AF152,角色间职业划分!L:M,2,FALSE)</f>
        <v>3</v>
      </c>
      <c r="X152" s="26">
        <f t="shared" si="116"/>
        <v>25</v>
      </c>
      <c r="Y152" s="26">
        <v>0</v>
      </c>
      <c r="Z152" s="26">
        <v>0</v>
      </c>
      <c r="AA152" s="26">
        <v>0</v>
      </c>
      <c r="AB152" s="26">
        <f t="shared" si="117"/>
        <v>7.5</v>
      </c>
      <c r="AC152" s="1">
        <f t="shared" si="98"/>
        <v>666</v>
      </c>
      <c r="AD152" s="51"/>
      <c r="AE152" s="1"/>
      <c r="AF152">
        <f t="shared" si="118"/>
        <v>3</v>
      </c>
      <c r="AG152" s="26" t="str">
        <f>VLOOKUP(AF152,角色间职业划分!P:R,3,FALSE)</f>
        <v>幻术师</v>
      </c>
      <c r="AH152" s="26">
        <f t="shared" si="119"/>
        <v>25</v>
      </c>
      <c r="AT152">
        <f>_xlfn.IFNA(VLOOKUP(AQ152,角色属性总表!Y:AE,6,FALSE),0)</f>
        <v>0</v>
      </c>
    </row>
    <row r="153" spans="1:46" x14ac:dyDescent="0.15">
      <c r="A153" s="26">
        <v>149</v>
      </c>
      <c r="B153" s="26">
        <f t="shared" si="99"/>
        <v>0</v>
      </c>
      <c r="C153" s="26">
        <f>ROUND(IF($AG153="战士",VLOOKUP($AH153,$DV:$ER,DX$1,FALSE),IF($AG153="幻术师",VLOOKUP($AH153,$EU:$FQ,EW$1,FALSE),IF($AG153="刺客",VLOOKUP($AH153,$FU:$GQ,FW$1,FALSE),"无该职业")))/VLOOKUP(AF153,角色间职业划分!P:AP,20,FALSE),0)</f>
        <v>30</v>
      </c>
      <c r="D153" s="26">
        <f t="shared" si="100"/>
        <v>0</v>
      </c>
      <c r="E153" s="26">
        <f>ROUND(IF($AG153="战士",VLOOKUP($AH153,$DV:$ER,DZ$1,FALSE),IF($AG153="幻术师",VLOOKUP($AH153,$EU:$FQ,EY$1,FALSE),IF($AG153="刺客",VLOOKUP($AH153,$FU:$GQ,FY$1,FALSE),"无该职业")))*VLOOKUP($AF153,角色间职业划分!$P:$AP,26,FALSE)*VLOOKUP($AF153,角色间职业划分!$P:$AP,13,FALSE)/角色间职业划分!$AB$9,0)</f>
        <v>504</v>
      </c>
      <c r="F153" s="26">
        <f>ROUND(IF($AG153="战士",VLOOKUP($AH153,$DV:$ER,EA$1,FALSE),IF($AG153="幻术师",VLOOKUP($AH153,$EU:$FQ,EZ$1,FALSE),IF($AG153="刺客",VLOOKUP($AH153,$FU:$GQ,FZ$1,FALSE),"无该职业")))*VLOOKUP($AF153,角色间职业划分!$P:$AP,8,FALSE)/角色间职业划分!$W$9,0)</f>
        <v>4056</v>
      </c>
      <c r="G153" s="26">
        <f>ROUND(IF($AG153="战士",VLOOKUP($AH153,$DV:$ER,EB$1,FALSE),IF($AG153="幻术师",VLOOKUP($AH153,$EU:$FQ,FA$1,FALSE),IF($AG153="刺客",VLOOKUP($AH153,$FU:$GQ,GA$1,FALSE),"无该职业")))*VLOOKUP($AF153,角色间职业划分!$P:$AP,13,FALSE)/角色间职业划分!$AB$9,0)</f>
        <v>1496</v>
      </c>
      <c r="H153" s="26">
        <f t="shared" si="101"/>
        <v>0</v>
      </c>
      <c r="I153" s="26">
        <f t="shared" si="102"/>
        <v>0</v>
      </c>
      <c r="J153" s="26">
        <f t="shared" si="103"/>
        <v>0</v>
      </c>
      <c r="K153" s="26">
        <f t="shared" si="104"/>
        <v>0</v>
      </c>
      <c r="L153" s="26">
        <f t="shared" si="105"/>
        <v>0</v>
      </c>
      <c r="M153" s="26">
        <f t="shared" si="106"/>
        <v>0</v>
      </c>
      <c r="N153" s="26">
        <f t="shared" si="107"/>
        <v>5</v>
      </c>
      <c r="O153" s="26">
        <f t="shared" si="108"/>
        <v>2.5</v>
      </c>
      <c r="P153" s="26">
        <f t="shared" si="109"/>
        <v>0</v>
      </c>
      <c r="Q153" s="26">
        <f t="shared" si="110"/>
        <v>2.5</v>
      </c>
      <c r="R153" s="26">
        <f t="shared" si="111"/>
        <v>5</v>
      </c>
      <c r="S153" s="26">
        <f t="shared" si="112"/>
        <v>2.5</v>
      </c>
      <c r="T153" s="26">
        <f t="shared" si="113"/>
        <v>0</v>
      </c>
      <c r="U153" s="26">
        <f t="shared" si="114"/>
        <v>0</v>
      </c>
      <c r="V153" s="26">
        <f t="shared" si="115"/>
        <v>0</v>
      </c>
      <c r="W153" s="26">
        <f>VLOOKUP(AF153,角色间职业划分!L:M,2,FALSE)</f>
        <v>3</v>
      </c>
      <c r="X153" s="26">
        <f t="shared" si="116"/>
        <v>26</v>
      </c>
      <c r="Y153" s="26">
        <v>0</v>
      </c>
      <c r="Z153" s="26">
        <v>0</v>
      </c>
      <c r="AA153" s="26">
        <v>0</v>
      </c>
      <c r="AB153" s="26">
        <f t="shared" si="117"/>
        <v>7.5</v>
      </c>
      <c r="AC153" s="1">
        <f t="shared" si="98"/>
        <v>687</v>
      </c>
      <c r="AD153" s="51"/>
      <c r="AE153" s="1"/>
      <c r="AF153">
        <f t="shared" si="118"/>
        <v>3</v>
      </c>
      <c r="AG153" s="26" t="str">
        <f>VLOOKUP(AF153,角色间职业划分!P:R,3,FALSE)</f>
        <v>幻术师</v>
      </c>
      <c r="AH153" s="26">
        <f t="shared" si="119"/>
        <v>26</v>
      </c>
      <c r="AT153">
        <f>_xlfn.IFNA(VLOOKUP(AQ153,角色属性总表!Y:AE,6,FALSE),0)</f>
        <v>0</v>
      </c>
    </row>
    <row r="154" spans="1:46" x14ac:dyDescent="0.15">
      <c r="A154" s="26">
        <v>150</v>
      </c>
      <c r="B154" s="26">
        <f t="shared" si="99"/>
        <v>0</v>
      </c>
      <c r="C154" s="26">
        <f>ROUND(IF($AG154="战士",VLOOKUP($AH154,$DV:$ER,DX$1,FALSE),IF($AG154="幻术师",VLOOKUP($AH154,$EU:$FQ,EW$1,FALSE),IF($AG154="刺客",VLOOKUP($AH154,$FU:$GQ,FW$1,FALSE),"无该职业")))/VLOOKUP(AF154,角色间职业划分!P:AP,20,FALSE),0)</f>
        <v>30</v>
      </c>
      <c r="D154" s="26">
        <f t="shared" si="100"/>
        <v>0</v>
      </c>
      <c r="E154" s="26">
        <f>ROUND(IF($AG154="战士",VLOOKUP($AH154,$DV:$ER,DZ$1,FALSE),IF($AG154="幻术师",VLOOKUP($AH154,$EU:$FQ,EY$1,FALSE),IF($AG154="刺客",VLOOKUP($AH154,$FU:$GQ,FY$1,FALSE),"无该职业")))*VLOOKUP($AF154,角色间职业划分!$P:$AP,26,FALSE)*VLOOKUP($AF154,角色间职业划分!$P:$AP,13,FALSE)/角色间职业划分!$AB$9,0)</f>
        <v>504</v>
      </c>
      <c r="F154" s="26">
        <f>ROUND(IF($AG154="战士",VLOOKUP($AH154,$DV:$ER,EA$1,FALSE),IF($AG154="幻术师",VLOOKUP($AH154,$EU:$FQ,EZ$1,FALSE),IF($AG154="刺客",VLOOKUP($AH154,$FU:$GQ,FZ$1,FALSE),"无该职业")))*VLOOKUP($AF154,角色间职业划分!$P:$AP,8,FALSE)/角色间职业划分!$W$9,0)</f>
        <v>4602</v>
      </c>
      <c r="G154" s="26">
        <f>ROUND(IF($AG154="战士",VLOOKUP($AH154,$DV:$ER,EB$1,FALSE),IF($AG154="幻术师",VLOOKUP($AH154,$EU:$FQ,FA$1,FALSE),IF($AG154="刺客",VLOOKUP($AH154,$FU:$GQ,GA$1,FALSE),"无该职业")))*VLOOKUP($AF154,角色间职业划分!$P:$AP,13,FALSE)/角色间职业划分!$AB$9,0)</f>
        <v>1496</v>
      </c>
      <c r="H154" s="26">
        <f t="shared" si="101"/>
        <v>0</v>
      </c>
      <c r="I154" s="26">
        <f t="shared" si="102"/>
        <v>0</v>
      </c>
      <c r="J154" s="26">
        <f t="shared" si="103"/>
        <v>0</v>
      </c>
      <c r="K154" s="26">
        <f t="shared" si="104"/>
        <v>0</v>
      </c>
      <c r="L154" s="26">
        <f t="shared" si="105"/>
        <v>0</v>
      </c>
      <c r="M154" s="26">
        <f t="shared" si="106"/>
        <v>0</v>
      </c>
      <c r="N154" s="26">
        <f t="shared" si="107"/>
        <v>5</v>
      </c>
      <c r="O154" s="26">
        <f t="shared" si="108"/>
        <v>2.5</v>
      </c>
      <c r="P154" s="26">
        <f t="shared" si="109"/>
        <v>0</v>
      </c>
      <c r="Q154" s="26">
        <f t="shared" si="110"/>
        <v>2.5</v>
      </c>
      <c r="R154" s="26">
        <f t="shared" si="111"/>
        <v>5</v>
      </c>
      <c r="S154" s="26">
        <f t="shared" si="112"/>
        <v>2.5</v>
      </c>
      <c r="T154" s="26">
        <f t="shared" si="113"/>
        <v>0</v>
      </c>
      <c r="U154" s="26">
        <f t="shared" si="114"/>
        <v>0</v>
      </c>
      <c r="V154" s="26">
        <f t="shared" si="115"/>
        <v>0</v>
      </c>
      <c r="W154" s="26">
        <f>VLOOKUP(AF154,角色间职业划分!L:M,2,FALSE)</f>
        <v>3</v>
      </c>
      <c r="X154" s="26">
        <f t="shared" si="116"/>
        <v>27</v>
      </c>
      <c r="Y154" s="26">
        <v>0</v>
      </c>
      <c r="Z154" s="26">
        <v>0</v>
      </c>
      <c r="AA154" s="26">
        <v>0</v>
      </c>
      <c r="AB154" s="26">
        <f t="shared" si="117"/>
        <v>7.5</v>
      </c>
      <c r="AC154" s="1">
        <f t="shared" si="98"/>
        <v>708</v>
      </c>
      <c r="AD154" s="51"/>
      <c r="AE154" s="1"/>
      <c r="AF154">
        <f t="shared" si="118"/>
        <v>3</v>
      </c>
      <c r="AG154" s="26" t="str">
        <f>VLOOKUP(AF154,角色间职业划分!P:R,3,FALSE)</f>
        <v>幻术师</v>
      </c>
      <c r="AH154" s="26">
        <f t="shared" si="119"/>
        <v>27</v>
      </c>
      <c r="AT154">
        <f>_xlfn.IFNA(VLOOKUP(AQ154,角色属性总表!Y:AE,6,FALSE),0)</f>
        <v>0</v>
      </c>
    </row>
    <row r="155" spans="1:46" x14ac:dyDescent="0.15">
      <c r="A155" s="26">
        <v>151</v>
      </c>
      <c r="B155" s="26">
        <f t="shared" si="99"/>
        <v>0</v>
      </c>
      <c r="C155" s="26">
        <f>ROUND(IF($AG155="战士",VLOOKUP($AH155,$DV:$ER,DX$1,FALSE),IF($AG155="幻术师",VLOOKUP($AH155,$EU:$FQ,EW$1,FALSE),IF($AG155="刺客",VLOOKUP($AH155,$FU:$GQ,FW$1,FALSE),"无该职业")))/VLOOKUP(AF155,角色间职业划分!P:AP,20,FALSE),0)</f>
        <v>30</v>
      </c>
      <c r="D155" s="26">
        <f t="shared" si="100"/>
        <v>0</v>
      </c>
      <c r="E155" s="26">
        <f>ROUND(IF($AG155="战士",VLOOKUP($AH155,$DV:$ER,DZ$1,FALSE),IF($AG155="幻术师",VLOOKUP($AH155,$EU:$FQ,EY$1,FALSE),IF($AG155="刺客",VLOOKUP($AH155,$FU:$GQ,FY$1,FALSE),"无该职业")))*VLOOKUP($AF155,角色间职业划分!$P:$AP,26,FALSE)*VLOOKUP($AF155,角色间职业划分!$P:$AP,13,FALSE)/角色间职业划分!$AB$9,0)</f>
        <v>504</v>
      </c>
      <c r="F155" s="26">
        <f>ROUND(IF($AG155="战士",VLOOKUP($AH155,$DV:$ER,EA$1,FALSE),IF($AG155="幻术师",VLOOKUP($AH155,$EU:$FQ,EZ$1,FALSE),IF($AG155="刺客",VLOOKUP($AH155,$FU:$GQ,FZ$1,FALSE),"无该职业")))*VLOOKUP($AF155,角色间职业划分!$P:$AP,8,FALSE)/角色间职业划分!$W$9,0)</f>
        <v>4602</v>
      </c>
      <c r="G155" s="26">
        <f>ROUND(IF($AG155="战士",VLOOKUP($AH155,$DV:$ER,EB$1,FALSE),IF($AG155="幻术师",VLOOKUP($AH155,$EU:$FQ,FA$1,FALSE),IF($AG155="刺客",VLOOKUP($AH155,$FU:$GQ,GA$1,FALSE),"无该职业")))*VLOOKUP($AF155,角色间职业划分!$P:$AP,13,FALSE)/角色间职业划分!$AB$9,0)</f>
        <v>1496</v>
      </c>
      <c r="H155" s="26">
        <f t="shared" si="101"/>
        <v>0</v>
      </c>
      <c r="I155" s="26">
        <f t="shared" si="102"/>
        <v>0</v>
      </c>
      <c r="J155" s="26">
        <f t="shared" si="103"/>
        <v>0</v>
      </c>
      <c r="K155" s="26">
        <f t="shared" si="104"/>
        <v>0</v>
      </c>
      <c r="L155" s="26">
        <f t="shared" si="105"/>
        <v>0</v>
      </c>
      <c r="M155" s="26">
        <f t="shared" si="106"/>
        <v>0</v>
      </c>
      <c r="N155" s="26">
        <f t="shared" si="107"/>
        <v>5</v>
      </c>
      <c r="O155" s="26">
        <f t="shared" si="108"/>
        <v>2.5</v>
      </c>
      <c r="P155" s="26">
        <f t="shared" si="109"/>
        <v>0</v>
      </c>
      <c r="Q155" s="26">
        <f t="shared" si="110"/>
        <v>2.5</v>
      </c>
      <c r="R155" s="26">
        <f t="shared" si="111"/>
        <v>5</v>
      </c>
      <c r="S155" s="26">
        <f t="shared" si="112"/>
        <v>2.5</v>
      </c>
      <c r="T155" s="26">
        <f t="shared" si="113"/>
        <v>2.5</v>
      </c>
      <c r="U155" s="26">
        <f t="shared" si="114"/>
        <v>0</v>
      </c>
      <c r="V155" s="26">
        <f t="shared" si="115"/>
        <v>0</v>
      </c>
      <c r="W155" s="26">
        <f>VLOOKUP(AF155,角色间职业划分!L:M,2,FALSE)</f>
        <v>3</v>
      </c>
      <c r="X155" s="26">
        <f t="shared" si="116"/>
        <v>28</v>
      </c>
      <c r="Y155" s="26">
        <v>0</v>
      </c>
      <c r="Z155" s="26">
        <v>0</v>
      </c>
      <c r="AA155" s="26">
        <v>0</v>
      </c>
      <c r="AB155" s="26">
        <f t="shared" si="117"/>
        <v>7.5</v>
      </c>
      <c r="AC155" s="1">
        <f t="shared" si="98"/>
        <v>729</v>
      </c>
      <c r="AD155" s="51"/>
      <c r="AE155" s="1"/>
      <c r="AF155">
        <f t="shared" si="118"/>
        <v>3</v>
      </c>
      <c r="AG155" s="26" t="str">
        <f>VLOOKUP(AF155,角色间职业划分!P:R,3,FALSE)</f>
        <v>幻术师</v>
      </c>
      <c r="AH155" s="26">
        <f t="shared" si="119"/>
        <v>28</v>
      </c>
      <c r="AT155">
        <f>_xlfn.IFNA(VLOOKUP(AQ155,角色属性总表!Y:AE,6,FALSE),0)</f>
        <v>0</v>
      </c>
    </row>
    <row r="156" spans="1:46" x14ac:dyDescent="0.15">
      <c r="A156" s="26">
        <v>152</v>
      </c>
      <c r="B156" s="26">
        <f t="shared" si="99"/>
        <v>0</v>
      </c>
      <c r="C156" s="26">
        <f>ROUND(IF($AG156="战士",VLOOKUP($AH156,$DV:$ER,DX$1,FALSE),IF($AG156="幻术师",VLOOKUP($AH156,$EU:$FQ,EW$1,FALSE),IF($AG156="刺客",VLOOKUP($AH156,$FU:$GQ,FW$1,FALSE),"无该职业")))/VLOOKUP(AF156,角色间职业划分!P:AP,20,FALSE),0)</f>
        <v>30</v>
      </c>
      <c r="D156" s="26">
        <f t="shared" si="100"/>
        <v>0</v>
      </c>
      <c r="E156" s="26">
        <f>ROUND(IF($AG156="战士",VLOOKUP($AH156,$DV:$ER,DZ$1,FALSE),IF($AG156="幻术师",VLOOKUP($AH156,$EU:$FQ,EY$1,FALSE),IF($AG156="刺客",VLOOKUP($AH156,$FU:$GQ,FY$1,FALSE),"无该职业")))*VLOOKUP($AF156,角色间职业划分!$P:$AP,26,FALSE)*VLOOKUP($AF156,角色间职业划分!$P:$AP,13,FALSE)/角色间职业划分!$AB$9,0)</f>
        <v>504</v>
      </c>
      <c r="F156" s="26">
        <f>ROUND(IF($AG156="战士",VLOOKUP($AH156,$DV:$ER,EA$1,FALSE),IF($AG156="幻术师",VLOOKUP($AH156,$EU:$FQ,EZ$1,FALSE),IF($AG156="刺客",VLOOKUP($AH156,$FU:$GQ,FZ$1,FALSE),"无该职业")))*VLOOKUP($AF156,角色间职业划分!$P:$AP,8,FALSE)/角色间职业划分!$W$9,0)</f>
        <v>4602</v>
      </c>
      <c r="G156" s="26">
        <f>ROUND(IF($AG156="战士",VLOOKUP($AH156,$DV:$ER,EB$1,FALSE),IF($AG156="幻术师",VLOOKUP($AH156,$EU:$FQ,FA$1,FALSE),IF($AG156="刺客",VLOOKUP($AH156,$FU:$GQ,GA$1,FALSE),"无该职业")))*VLOOKUP($AF156,角色间职业划分!$P:$AP,13,FALSE)/角色间职业划分!$AB$9,0)</f>
        <v>1684</v>
      </c>
      <c r="H156" s="26">
        <f t="shared" si="101"/>
        <v>0</v>
      </c>
      <c r="I156" s="26">
        <f t="shared" si="102"/>
        <v>0</v>
      </c>
      <c r="J156" s="26">
        <f t="shared" si="103"/>
        <v>0</v>
      </c>
      <c r="K156" s="26">
        <f t="shared" si="104"/>
        <v>0</v>
      </c>
      <c r="L156" s="26">
        <f t="shared" si="105"/>
        <v>0</v>
      </c>
      <c r="M156" s="26">
        <f t="shared" si="106"/>
        <v>0</v>
      </c>
      <c r="N156" s="26">
        <f t="shared" si="107"/>
        <v>5</v>
      </c>
      <c r="O156" s="26">
        <f t="shared" si="108"/>
        <v>2.5</v>
      </c>
      <c r="P156" s="26">
        <f t="shared" si="109"/>
        <v>0</v>
      </c>
      <c r="Q156" s="26">
        <f t="shared" si="110"/>
        <v>2.5</v>
      </c>
      <c r="R156" s="26">
        <f t="shared" si="111"/>
        <v>5</v>
      </c>
      <c r="S156" s="26">
        <f t="shared" si="112"/>
        <v>2.5</v>
      </c>
      <c r="T156" s="26">
        <f t="shared" si="113"/>
        <v>2.5</v>
      </c>
      <c r="U156" s="26">
        <f t="shared" si="114"/>
        <v>0</v>
      </c>
      <c r="V156" s="26">
        <f t="shared" si="115"/>
        <v>0</v>
      </c>
      <c r="W156" s="26">
        <f>VLOOKUP(AF156,角色间职业划分!L:M,2,FALSE)</f>
        <v>3</v>
      </c>
      <c r="X156" s="26">
        <f t="shared" si="116"/>
        <v>29</v>
      </c>
      <c r="Y156" s="26">
        <v>0</v>
      </c>
      <c r="Z156" s="26">
        <v>0</v>
      </c>
      <c r="AA156" s="26">
        <v>0</v>
      </c>
      <c r="AB156" s="26">
        <f t="shared" si="117"/>
        <v>7.5</v>
      </c>
      <c r="AC156" s="1">
        <f t="shared" si="98"/>
        <v>750</v>
      </c>
      <c r="AD156" s="51"/>
      <c r="AE156" s="1"/>
      <c r="AF156">
        <f t="shared" si="118"/>
        <v>3</v>
      </c>
      <c r="AG156" s="26" t="str">
        <f>VLOOKUP(AF156,角色间职业划分!P:R,3,FALSE)</f>
        <v>幻术师</v>
      </c>
      <c r="AH156" s="26">
        <f t="shared" si="119"/>
        <v>29</v>
      </c>
      <c r="AT156">
        <f>_xlfn.IFNA(VLOOKUP(AQ156,角色属性总表!Y:AE,6,FALSE),0)</f>
        <v>0</v>
      </c>
    </row>
    <row r="157" spans="1:46" x14ac:dyDescent="0.15">
      <c r="A157" s="26">
        <v>153</v>
      </c>
      <c r="B157" s="26">
        <f t="shared" si="99"/>
        <v>0</v>
      </c>
      <c r="C157" s="26">
        <f>ROUND(IF($AG157="战士",VLOOKUP($AH157,$DV:$ER,DX$1,FALSE),IF($AG157="幻术师",VLOOKUP($AH157,$EU:$FQ,EW$1,FALSE),IF($AG157="刺客",VLOOKUP($AH157,$FU:$GQ,FW$1,FALSE),"无该职业")))/VLOOKUP(AF157,角色间职业划分!P:AP,20,FALSE),0)</f>
        <v>35</v>
      </c>
      <c r="D157" s="26">
        <f t="shared" si="100"/>
        <v>0</v>
      </c>
      <c r="E157" s="26">
        <f>ROUND(IF($AG157="战士",VLOOKUP($AH157,$DV:$ER,DZ$1,FALSE),IF($AG157="幻术师",VLOOKUP($AH157,$EU:$FQ,EY$1,FALSE),IF($AG157="刺客",VLOOKUP($AH157,$FU:$GQ,FY$1,FALSE),"无该职业")))*VLOOKUP($AF157,角色间职业划分!$P:$AP,26,FALSE)*VLOOKUP($AF157,角色间职业划分!$P:$AP,13,FALSE)/角色间职业划分!$AB$9,0)</f>
        <v>504</v>
      </c>
      <c r="F157" s="26">
        <f>ROUND(IF($AG157="战士",VLOOKUP($AH157,$DV:$ER,EA$1,FALSE),IF($AG157="幻术师",VLOOKUP($AH157,$EU:$FQ,EZ$1,FALSE),IF($AG157="刺客",VLOOKUP($AH157,$FU:$GQ,FZ$1,FALSE),"无该职业")))*VLOOKUP($AF157,角色间职业划分!$P:$AP,8,FALSE)/角色间职业划分!$W$9,0)</f>
        <v>4602</v>
      </c>
      <c r="G157" s="26">
        <f>ROUND(IF($AG157="战士",VLOOKUP($AH157,$DV:$ER,EB$1,FALSE),IF($AG157="幻术师",VLOOKUP($AH157,$EU:$FQ,FA$1,FALSE),IF($AG157="刺客",VLOOKUP($AH157,$FU:$GQ,GA$1,FALSE),"无该职业")))*VLOOKUP($AF157,角色间职业划分!$P:$AP,13,FALSE)/角色间职业划分!$AB$9,0)</f>
        <v>1684</v>
      </c>
      <c r="H157" s="26">
        <f t="shared" si="101"/>
        <v>0</v>
      </c>
      <c r="I157" s="26">
        <f t="shared" si="102"/>
        <v>0</v>
      </c>
      <c r="J157" s="26">
        <f t="shared" si="103"/>
        <v>0</v>
      </c>
      <c r="K157" s="26">
        <f t="shared" si="104"/>
        <v>0</v>
      </c>
      <c r="L157" s="26">
        <f t="shared" si="105"/>
        <v>0</v>
      </c>
      <c r="M157" s="26">
        <f t="shared" si="106"/>
        <v>0</v>
      </c>
      <c r="N157" s="26">
        <f t="shared" si="107"/>
        <v>5</v>
      </c>
      <c r="O157" s="26">
        <f t="shared" si="108"/>
        <v>2.5</v>
      </c>
      <c r="P157" s="26">
        <f t="shared" si="109"/>
        <v>0</v>
      </c>
      <c r="Q157" s="26">
        <f t="shared" si="110"/>
        <v>2.5</v>
      </c>
      <c r="R157" s="26">
        <f t="shared" si="111"/>
        <v>5</v>
      </c>
      <c r="S157" s="26">
        <f t="shared" si="112"/>
        <v>2.5</v>
      </c>
      <c r="T157" s="26">
        <f t="shared" si="113"/>
        <v>2.5</v>
      </c>
      <c r="U157" s="26">
        <f t="shared" si="114"/>
        <v>0</v>
      </c>
      <c r="V157" s="26">
        <f t="shared" si="115"/>
        <v>0</v>
      </c>
      <c r="W157" s="26">
        <f>VLOOKUP(AF157,角色间职业划分!L:M,2,FALSE)</f>
        <v>3</v>
      </c>
      <c r="X157" s="26">
        <f t="shared" si="116"/>
        <v>30</v>
      </c>
      <c r="Y157" s="26">
        <v>0</v>
      </c>
      <c r="Z157" s="26">
        <v>0</v>
      </c>
      <c r="AA157" s="26">
        <v>0</v>
      </c>
      <c r="AB157" s="26">
        <f t="shared" si="117"/>
        <v>10</v>
      </c>
      <c r="AC157" s="1">
        <f t="shared" si="98"/>
        <v>771</v>
      </c>
      <c r="AD157" s="51"/>
      <c r="AE157" s="1"/>
      <c r="AF157">
        <f t="shared" si="118"/>
        <v>3</v>
      </c>
      <c r="AG157" s="26" t="str">
        <f>VLOOKUP(AF157,角色间职业划分!P:R,3,FALSE)</f>
        <v>幻术师</v>
      </c>
      <c r="AH157" s="26">
        <f t="shared" si="119"/>
        <v>30</v>
      </c>
      <c r="AT157">
        <f>_xlfn.IFNA(VLOOKUP(AQ157,角色属性总表!Y:AE,6,FALSE),0)</f>
        <v>0</v>
      </c>
    </row>
    <row r="158" spans="1:46" x14ac:dyDescent="0.15">
      <c r="A158" s="26">
        <v>154</v>
      </c>
      <c r="B158" s="26">
        <f t="shared" si="99"/>
        <v>0</v>
      </c>
      <c r="C158" s="26">
        <f>ROUND(IF($AG158="战士",VLOOKUP($AH158,$DV:$ER,DX$1,FALSE),IF($AG158="幻术师",VLOOKUP($AH158,$EU:$FQ,EW$1,FALSE),IF($AG158="刺客",VLOOKUP($AH158,$FU:$GQ,FW$1,FALSE),"无该职业")))/VLOOKUP(AF158,角色间职业划分!P:AP,20,FALSE),0)</f>
        <v>35</v>
      </c>
      <c r="D158" s="26">
        <f t="shared" si="100"/>
        <v>0</v>
      </c>
      <c r="E158" s="26">
        <f>ROUND(IF($AG158="战士",VLOOKUP($AH158,$DV:$ER,DZ$1,FALSE),IF($AG158="幻术师",VLOOKUP($AH158,$EU:$FQ,EY$1,FALSE),IF($AG158="刺客",VLOOKUP($AH158,$FU:$GQ,FY$1,FALSE),"无该职业")))*VLOOKUP($AF158,角色间职业划分!$P:$AP,26,FALSE)*VLOOKUP($AF158,角色间职业划分!$P:$AP,13,FALSE)/角色间职业划分!$AB$9,0)</f>
        <v>504</v>
      </c>
      <c r="F158" s="26">
        <f>ROUND(IF($AG158="战士",VLOOKUP($AH158,$DV:$ER,EA$1,FALSE),IF($AG158="幻术师",VLOOKUP($AH158,$EU:$FQ,EZ$1,FALSE),IF($AG158="刺客",VLOOKUP($AH158,$FU:$GQ,FZ$1,FALSE),"无该职业")))*VLOOKUP($AF158,角色间职业划分!$P:$AP,8,FALSE)/角色间职业划分!$W$9,0)</f>
        <v>5148</v>
      </c>
      <c r="G158" s="26">
        <f>ROUND(IF($AG158="战士",VLOOKUP($AH158,$DV:$ER,EB$1,FALSE),IF($AG158="幻术师",VLOOKUP($AH158,$EU:$FQ,FA$1,FALSE),IF($AG158="刺客",VLOOKUP($AH158,$FU:$GQ,GA$1,FALSE),"无该职业")))*VLOOKUP($AF158,角色间职业划分!$P:$AP,13,FALSE)/角色间职业划分!$AB$9,0)</f>
        <v>1684</v>
      </c>
      <c r="H158" s="26">
        <f t="shared" si="101"/>
        <v>0</v>
      </c>
      <c r="I158" s="26">
        <f t="shared" si="102"/>
        <v>0</v>
      </c>
      <c r="J158" s="26">
        <f t="shared" si="103"/>
        <v>0</v>
      </c>
      <c r="K158" s="26">
        <f t="shared" si="104"/>
        <v>0</v>
      </c>
      <c r="L158" s="26">
        <f t="shared" si="105"/>
        <v>0</v>
      </c>
      <c r="M158" s="26">
        <f t="shared" si="106"/>
        <v>0</v>
      </c>
      <c r="N158" s="26">
        <f t="shared" si="107"/>
        <v>5</v>
      </c>
      <c r="O158" s="26">
        <f t="shared" si="108"/>
        <v>2.5</v>
      </c>
      <c r="P158" s="26">
        <f t="shared" si="109"/>
        <v>0</v>
      </c>
      <c r="Q158" s="26">
        <f t="shared" si="110"/>
        <v>2.5</v>
      </c>
      <c r="R158" s="26">
        <f t="shared" si="111"/>
        <v>5</v>
      </c>
      <c r="S158" s="26">
        <f t="shared" si="112"/>
        <v>2.5</v>
      </c>
      <c r="T158" s="26">
        <f t="shared" si="113"/>
        <v>2.5</v>
      </c>
      <c r="U158" s="26">
        <f t="shared" si="114"/>
        <v>0</v>
      </c>
      <c r="V158" s="26">
        <f t="shared" si="115"/>
        <v>0</v>
      </c>
      <c r="W158" s="26">
        <f>VLOOKUP(AF158,角色间职业划分!L:M,2,FALSE)</f>
        <v>3</v>
      </c>
      <c r="X158" s="26">
        <f t="shared" si="116"/>
        <v>31</v>
      </c>
      <c r="Y158" s="26">
        <v>0</v>
      </c>
      <c r="Z158" s="26">
        <v>0</v>
      </c>
      <c r="AA158" s="26">
        <v>0</v>
      </c>
      <c r="AB158" s="26">
        <f t="shared" si="117"/>
        <v>10</v>
      </c>
      <c r="AC158" s="1">
        <f t="shared" si="98"/>
        <v>792</v>
      </c>
      <c r="AD158" s="51"/>
      <c r="AE158" s="1"/>
      <c r="AF158">
        <f t="shared" si="118"/>
        <v>3</v>
      </c>
      <c r="AG158" s="26" t="str">
        <f>VLOOKUP(AF158,角色间职业划分!P:R,3,FALSE)</f>
        <v>幻术师</v>
      </c>
      <c r="AH158" s="26">
        <f t="shared" si="119"/>
        <v>31</v>
      </c>
    </row>
    <row r="159" spans="1:46" x14ac:dyDescent="0.15">
      <c r="A159" s="26">
        <v>155</v>
      </c>
      <c r="B159" s="26">
        <f t="shared" si="99"/>
        <v>0</v>
      </c>
      <c r="C159" s="26">
        <f>ROUND(IF($AG159="战士",VLOOKUP($AH159,$DV:$ER,DX$1,FALSE),IF($AG159="幻术师",VLOOKUP($AH159,$EU:$FQ,EW$1,FALSE),IF($AG159="刺客",VLOOKUP($AH159,$FU:$GQ,FW$1,FALSE),"无该职业")))/VLOOKUP(AF159,角色间职业划分!P:AP,20,FALSE),0)</f>
        <v>35</v>
      </c>
      <c r="D159" s="26">
        <f t="shared" si="100"/>
        <v>0</v>
      </c>
      <c r="E159" s="26">
        <f>ROUND(IF($AG159="战士",VLOOKUP($AH159,$DV:$ER,DZ$1,FALSE),IF($AG159="幻术师",VLOOKUP($AH159,$EU:$FQ,EY$1,FALSE),IF($AG159="刺客",VLOOKUP($AH159,$FU:$GQ,FY$1,FALSE),"无该职业")))*VLOOKUP($AF159,角色间职业划分!$P:$AP,26,FALSE)*VLOOKUP($AF159,角色间职业划分!$P:$AP,13,FALSE)/角色间职业划分!$AB$9,0)</f>
        <v>730</v>
      </c>
      <c r="F159" s="26">
        <f>ROUND(IF($AG159="战士",VLOOKUP($AH159,$DV:$ER,EA$1,FALSE),IF($AG159="幻术师",VLOOKUP($AH159,$EU:$FQ,EZ$1,FALSE),IF($AG159="刺客",VLOOKUP($AH159,$FU:$GQ,FZ$1,FALSE),"无该职业")))*VLOOKUP($AF159,角色间职业划分!$P:$AP,8,FALSE)/角色间职业划分!$W$9,0)</f>
        <v>5148</v>
      </c>
      <c r="G159" s="26">
        <f>ROUND(IF($AG159="战士",VLOOKUP($AH159,$DV:$ER,EB$1,FALSE),IF($AG159="幻术师",VLOOKUP($AH159,$EU:$FQ,FA$1,FALSE),IF($AG159="刺客",VLOOKUP($AH159,$FU:$GQ,GA$1,FALSE),"无该职业")))*VLOOKUP($AF159,角色间职业划分!$P:$AP,13,FALSE)/角色间职业划分!$AB$9,0)</f>
        <v>1684</v>
      </c>
      <c r="H159" s="26">
        <f t="shared" si="101"/>
        <v>0</v>
      </c>
      <c r="I159" s="26">
        <f t="shared" si="102"/>
        <v>0</v>
      </c>
      <c r="J159" s="26">
        <f t="shared" si="103"/>
        <v>0</v>
      </c>
      <c r="K159" s="26">
        <f t="shared" si="104"/>
        <v>0</v>
      </c>
      <c r="L159" s="26">
        <f t="shared" si="105"/>
        <v>0</v>
      </c>
      <c r="M159" s="26">
        <f t="shared" si="106"/>
        <v>0</v>
      </c>
      <c r="N159" s="26">
        <f t="shared" si="107"/>
        <v>5</v>
      </c>
      <c r="O159" s="26">
        <f t="shared" si="108"/>
        <v>2.5</v>
      </c>
      <c r="P159" s="26">
        <f t="shared" si="109"/>
        <v>0</v>
      </c>
      <c r="Q159" s="26">
        <f t="shared" si="110"/>
        <v>2.5</v>
      </c>
      <c r="R159" s="26">
        <f t="shared" si="111"/>
        <v>5</v>
      </c>
      <c r="S159" s="26">
        <f t="shared" si="112"/>
        <v>2.5</v>
      </c>
      <c r="T159" s="26">
        <f t="shared" si="113"/>
        <v>2.5</v>
      </c>
      <c r="U159" s="26">
        <f t="shared" si="114"/>
        <v>0</v>
      </c>
      <c r="V159" s="26">
        <f t="shared" si="115"/>
        <v>0</v>
      </c>
      <c r="W159" s="26">
        <f>VLOOKUP(AF159,角色间职业划分!L:M,2,FALSE)</f>
        <v>3</v>
      </c>
      <c r="X159" s="26">
        <f t="shared" si="116"/>
        <v>32</v>
      </c>
      <c r="Y159" s="26">
        <v>0</v>
      </c>
      <c r="Z159" s="26">
        <v>0</v>
      </c>
      <c r="AA159" s="26">
        <v>0</v>
      </c>
      <c r="AB159" s="26">
        <f t="shared" si="117"/>
        <v>10</v>
      </c>
      <c r="AC159" s="1">
        <f t="shared" si="98"/>
        <v>813</v>
      </c>
      <c r="AD159" s="51"/>
      <c r="AE159" s="1"/>
      <c r="AF159">
        <f t="shared" si="118"/>
        <v>3</v>
      </c>
      <c r="AG159" s="26" t="str">
        <f>VLOOKUP(AF159,角色间职业划分!P:R,3,FALSE)</f>
        <v>幻术师</v>
      </c>
      <c r="AH159" s="26">
        <f t="shared" si="119"/>
        <v>32</v>
      </c>
    </row>
    <row r="160" spans="1:46" x14ac:dyDescent="0.15">
      <c r="A160" s="26">
        <v>156</v>
      </c>
      <c r="B160" s="26">
        <f t="shared" si="99"/>
        <v>0</v>
      </c>
      <c r="C160" s="26">
        <f>ROUND(IF($AG160="战士",VLOOKUP($AH160,$DV:$ER,DX$1,FALSE),IF($AG160="幻术师",VLOOKUP($AH160,$EU:$FQ,EW$1,FALSE),IF($AG160="刺客",VLOOKUP($AH160,$FU:$GQ,FW$1,FALSE),"无该职业")))/VLOOKUP(AF160,角色间职业划分!P:AP,20,FALSE),0)</f>
        <v>35</v>
      </c>
      <c r="D160" s="26">
        <f t="shared" si="100"/>
        <v>0</v>
      </c>
      <c r="E160" s="26">
        <f>ROUND(IF($AG160="战士",VLOOKUP($AH160,$DV:$ER,DZ$1,FALSE),IF($AG160="幻术师",VLOOKUP($AH160,$EU:$FQ,EY$1,FALSE),IF($AG160="刺客",VLOOKUP($AH160,$FU:$GQ,FY$1,FALSE),"无该职业")))*VLOOKUP($AF160,角色间职业划分!$P:$AP,26,FALSE)*VLOOKUP($AF160,角色间职业划分!$P:$AP,13,FALSE)/角色间职业划分!$AB$9,0)</f>
        <v>730</v>
      </c>
      <c r="F160" s="26">
        <f>ROUND(IF($AG160="战士",VLOOKUP($AH160,$DV:$ER,EA$1,FALSE),IF($AG160="幻术师",VLOOKUP($AH160,$EU:$FQ,EZ$1,FALSE),IF($AG160="刺客",VLOOKUP($AH160,$FU:$GQ,FZ$1,FALSE),"无该职业")))*VLOOKUP($AF160,角色间职业划分!$P:$AP,8,FALSE)/角色间职业划分!$W$9,0)</f>
        <v>5148</v>
      </c>
      <c r="G160" s="26">
        <f>ROUND(IF($AG160="战士",VLOOKUP($AH160,$DV:$ER,EB$1,FALSE),IF($AG160="幻术师",VLOOKUP($AH160,$EU:$FQ,FA$1,FALSE),IF($AG160="刺客",VLOOKUP($AH160,$FU:$GQ,GA$1,FALSE),"无该职业")))*VLOOKUP($AF160,角色间职业划分!$P:$AP,13,FALSE)/角色间职业划分!$AB$9,0)</f>
        <v>1873</v>
      </c>
      <c r="H160" s="26">
        <f t="shared" si="101"/>
        <v>0</v>
      </c>
      <c r="I160" s="26">
        <f t="shared" si="102"/>
        <v>0</v>
      </c>
      <c r="J160" s="26">
        <f t="shared" si="103"/>
        <v>0</v>
      </c>
      <c r="K160" s="26">
        <f t="shared" si="104"/>
        <v>0</v>
      </c>
      <c r="L160" s="26">
        <f t="shared" si="105"/>
        <v>0</v>
      </c>
      <c r="M160" s="26">
        <f t="shared" si="106"/>
        <v>0</v>
      </c>
      <c r="N160" s="26">
        <f t="shared" si="107"/>
        <v>5</v>
      </c>
      <c r="O160" s="26">
        <f t="shared" si="108"/>
        <v>2.5</v>
      </c>
      <c r="P160" s="26">
        <f t="shared" si="109"/>
        <v>0</v>
      </c>
      <c r="Q160" s="26">
        <f t="shared" si="110"/>
        <v>2.5</v>
      </c>
      <c r="R160" s="26">
        <f t="shared" si="111"/>
        <v>5</v>
      </c>
      <c r="S160" s="26">
        <f t="shared" si="112"/>
        <v>2.5</v>
      </c>
      <c r="T160" s="26">
        <f t="shared" si="113"/>
        <v>2.5</v>
      </c>
      <c r="U160" s="26">
        <f t="shared" si="114"/>
        <v>0</v>
      </c>
      <c r="V160" s="26">
        <f t="shared" si="115"/>
        <v>0</v>
      </c>
      <c r="W160" s="26">
        <f>VLOOKUP(AF160,角色间职业划分!L:M,2,FALSE)</f>
        <v>3</v>
      </c>
      <c r="X160" s="26">
        <f t="shared" si="116"/>
        <v>33</v>
      </c>
      <c r="Y160" s="26">
        <v>0</v>
      </c>
      <c r="Z160" s="26">
        <v>0</v>
      </c>
      <c r="AA160" s="26">
        <v>0</v>
      </c>
      <c r="AB160" s="26">
        <f t="shared" si="117"/>
        <v>10</v>
      </c>
      <c r="AC160" s="1">
        <f t="shared" si="98"/>
        <v>834</v>
      </c>
      <c r="AD160" s="51"/>
      <c r="AE160" s="1"/>
      <c r="AF160">
        <f t="shared" si="118"/>
        <v>3</v>
      </c>
      <c r="AG160" s="26" t="str">
        <f>VLOOKUP(AF160,角色间职业划分!P:R,3,FALSE)</f>
        <v>幻术师</v>
      </c>
      <c r="AH160" s="26">
        <f t="shared" si="119"/>
        <v>33</v>
      </c>
    </row>
    <row r="161" spans="1:34" x14ac:dyDescent="0.15">
      <c r="A161" s="26">
        <v>157</v>
      </c>
      <c r="B161" s="26">
        <f t="shared" si="99"/>
        <v>0</v>
      </c>
      <c r="C161" s="26">
        <f>ROUND(IF($AG161="战士",VLOOKUP($AH161,$DV:$ER,DX$1,FALSE),IF($AG161="幻术师",VLOOKUP($AH161,$EU:$FQ,EW$1,FALSE),IF($AG161="刺客",VLOOKUP($AH161,$FU:$GQ,FW$1,FALSE),"无该职业")))/VLOOKUP(AF161,角色间职业划分!P:AP,20,FALSE),0)</f>
        <v>35</v>
      </c>
      <c r="D161" s="26">
        <f t="shared" si="100"/>
        <v>0</v>
      </c>
      <c r="E161" s="26">
        <f>ROUND(IF($AG161="战士",VLOOKUP($AH161,$DV:$ER,DZ$1,FALSE),IF($AG161="幻术师",VLOOKUP($AH161,$EU:$FQ,EY$1,FALSE),IF($AG161="刺客",VLOOKUP($AH161,$FU:$GQ,FY$1,FALSE),"无该职业")))*VLOOKUP($AF161,角色间职业划分!$P:$AP,26,FALSE)*VLOOKUP($AF161,角色间职业划分!$P:$AP,13,FALSE)/角色间职业划分!$AB$9,0)</f>
        <v>730</v>
      </c>
      <c r="F161" s="26">
        <f>ROUND(IF($AG161="战士",VLOOKUP($AH161,$DV:$ER,EA$1,FALSE),IF($AG161="幻术师",VLOOKUP($AH161,$EU:$FQ,EZ$1,FALSE),IF($AG161="刺客",VLOOKUP($AH161,$FU:$GQ,FZ$1,FALSE),"无该职业")))*VLOOKUP($AF161,角色间职业划分!$P:$AP,8,FALSE)/角色间职业划分!$W$9,0)</f>
        <v>5148</v>
      </c>
      <c r="G161" s="26">
        <f>ROUND(IF($AG161="战士",VLOOKUP($AH161,$DV:$ER,EB$1,FALSE),IF($AG161="幻术师",VLOOKUP($AH161,$EU:$FQ,FA$1,FALSE),IF($AG161="刺客",VLOOKUP($AH161,$FU:$GQ,GA$1,FALSE),"无该职业")))*VLOOKUP($AF161,角色间职业划分!$P:$AP,13,FALSE)/角色间职业划分!$AB$9,0)</f>
        <v>1873</v>
      </c>
      <c r="H161" s="26">
        <f t="shared" si="101"/>
        <v>0</v>
      </c>
      <c r="I161" s="26">
        <f t="shared" si="102"/>
        <v>0</v>
      </c>
      <c r="J161" s="26">
        <f t="shared" si="103"/>
        <v>0</v>
      </c>
      <c r="K161" s="26">
        <f t="shared" si="104"/>
        <v>0</v>
      </c>
      <c r="L161" s="26">
        <f t="shared" si="105"/>
        <v>0</v>
      </c>
      <c r="M161" s="26">
        <f t="shared" si="106"/>
        <v>0</v>
      </c>
      <c r="N161" s="26">
        <f t="shared" si="107"/>
        <v>7.5</v>
      </c>
      <c r="O161" s="26">
        <f t="shared" si="108"/>
        <v>2.5</v>
      </c>
      <c r="P161" s="26">
        <f t="shared" si="109"/>
        <v>0</v>
      </c>
      <c r="Q161" s="26">
        <f t="shared" si="110"/>
        <v>2.5</v>
      </c>
      <c r="R161" s="26">
        <f t="shared" si="111"/>
        <v>5</v>
      </c>
      <c r="S161" s="26">
        <f t="shared" si="112"/>
        <v>2.5</v>
      </c>
      <c r="T161" s="26">
        <f t="shared" si="113"/>
        <v>2.5</v>
      </c>
      <c r="U161" s="26">
        <f t="shared" si="114"/>
        <v>0</v>
      </c>
      <c r="V161" s="26">
        <f t="shared" si="115"/>
        <v>0</v>
      </c>
      <c r="W161" s="26">
        <f>VLOOKUP(AF161,角色间职业划分!L:M,2,FALSE)</f>
        <v>3</v>
      </c>
      <c r="X161" s="26">
        <f t="shared" si="116"/>
        <v>34</v>
      </c>
      <c r="Y161" s="26">
        <v>0</v>
      </c>
      <c r="Z161" s="26">
        <v>0</v>
      </c>
      <c r="AA161" s="26">
        <v>0</v>
      </c>
      <c r="AB161" s="26">
        <f t="shared" si="117"/>
        <v>10</v>
      </c>
      <c r="AC161" s="1">
        <f t="shared" si="98"/>
        <v>855</v>
      </c>
      <c r="AD161" s="51"/>
      <c r="AE161" s="1"/>
      <c r="AF161">
        <f t="shared" si="118"/>
        <v>3</v>
      </c>
      <c r="AG161" s="26" t="str">
        <f>VLOOKUP(AF161,角色间职业划分!P:R,3,FALSE)</f>
        <v>幻术师</v>
      </c>
      <c r="AH161" s="26">
        <f t="shared" si="119"/>
        <v>34</v>
      </c>
    </row>
    <row r="162" spans="1:34" x14ac:dyDescent="0.15">
      <c r="A162" s="26">
        <v>158</v>
      </c>
      <c r="B162" s="26">
        <f t="shared" si="99"/>
        <v>0</v>
      </c>
      <c r="C162" s="26">
        <f>ROUND(IF($AG162="战士",VLOOKUP($AH162,$DV:$ER,DX$1,FALSE),IF($AG162="幻术师",VLOOKUP($AH162,$EU:$FQ,EW$1,FALSE),IF($AG162="刺客",VLOOKUP($AH162,$FU:$GQ,FW$1,FALSE),"无该职业")))/VLOOKUP(AF162,角色间职业划分!P:AP,20,FALSE),0)</f>
        <v>35</v>
      </c>
      <c r="D162" s="26">
        <f t="shared" si="100"/>
        <v>0</v>
      </c>
      <c r="E162" s="26">
        <f>ROUND(IF($AG162="战士",VLOOKUP($AH162,$DV:$ER,DZ$1,FALSE),IF($AG162="幻术师",VLOOKUP($AH162,$EU:$FQ,EY$1,FALSE),IF($AG162="刺客",VLOOKUP($AH162,$FU:$GQ,FY$1,FALSE),"无该职业")))*VLOOKUP($AF162,角色间职业划分!$P:$AP,26,FALSE)*VLOOKUP($AF162,角色间职业划分!$P:$AP,13,FALSE)/角色间职业划分!$AB$9,0)</f>
        <v>730</v>
      </c>
      <c r="F162" s="26">
        <f>ROUND(IF($AG162="战士",VLOOKUP($AH162,$DV:$ER,EA$1,FALSE),IF($AG162="幻术师",VLOOKUP($AH162,$EU:$FQ,EZ$1,FALSE),IF($AG162="刺客",VLOOKUP($AH162,$FU:$GQ,FZ$1,FALSE),"无该职业")))*VLOOKUP($AF162,角色间职业划分!$P:$AP,8,FALSE)/角色间职业划分!$W$9,0)</f>
        <v>5694</v>
      </c>
      <c r="G162" s="26">
        <f>ROUND(IF($AG162="战士",VLOOKUP($AH162,$DV:$ER,EB$1,FALSE),IF($AG162="幻术师",VLOOKUP($AH162,$EU:$FQ,FA$1,FALSE),IF($AG162="刺客",VLOOKUP($AH162,$FU:$GQ,GA$1,FALSE),"无该职业")))*VLOOKUP($AF162,角色间职业划分!$P:$AP,13,FALSE)/角色间职业划分!$AB$9,0)</f>
        <v>1873</v>
      </c>
      <c r="H162" s="26">
        <f t="shared" si="101"/>
        <v>0</v>
      </c>
      <c r="I162" s="26">
        <f t="shared" si="102"/>
        <v>0</v>
      </c>
      <c r="J162" s="26">
        <f t="shared" si="103"/>
        <v>0</v>
      </c>
      <c r="K162" s="26">
        <f t="shared" si="104"/>
        <v>0</v>
      </c>
      <c r="L162" s="26">
        <f t="shared" si="105"/>
        <v>0</v>
      </c>
      <c r="M162" s="26">
        <f t="shared" si="106"/>
        <v>0</v>
      </c>
      <c r="N162" s="26">
        <f t="shared" si="107"/>
        <v>7.5</v>
      </c>
      <c r="O162" s="26">
        <f t="shared" si="108"/>
        <v>2.5</v>
      </c>
      <c r="P162" s="26">
        <f t="shared" si="109"/>
        <v>0</v>
      </c>
      <c r="Q162" s="26">
        <f t="shared" si="110"/>
        <v>2.5</v>
      </c>
      <c r="R162" s="26">
        <f t="shared" si="111"/>
        <v>5</v>
      </c>
      <c r="S162" s="26">
        <f t="shared" si="112"/>
        <v>2.5</v>
      </c>
      <c r="T162" s="26">
        <f t="shared" si="113"/>
        <v>2.5</v>
      </c>
      <c r="U162" s="26">
        <f t="shared" si="114"/>
        <v>0</v>
      </c>
      <c r="V162" s="26">
        <f t="shared" si="115"/>
        <v>0</v>
      </c>
      <c r="W162" s="26">
        <f>VLOOKUP(AF162,角色间职业划分!L:M,2,FALSE)</f>
        <v>3</v>
      </c>
      <c r="X162" s="26">
        <f t="shared" si="116"/>
        <v>35</v>
      </c>
      <c r="Y162" s="26">
        <v>0</v>
      </c>
      <c r="Z162" s="26">
        <v>0</v>
      </c>
      <c r="AA162" s="26">
        <v>0</v>
      </c>
      <c r="AB162" s="26">
        <f t="shared" si="117"/>
        <v>10</v>
      </c>
      <c r="AC162" s="1">
        <f t="shared" si="98"/>
        <v>876</v>
      </c>
      <c r="AD162" s="51"/>
      <c r="AE162" s="1"/>
      <c r="AF162">
        <f t="shared" si="118"/>
        <v>3</v>
      </c>
      <c r="AG162" s="26" t="str">
        <f>VLOOKUP(AF162,角色间职业划分!P:R,3,FALSE)</f>
        <v>幻术师</v>
      </c>
      <c r="AH162" s="26">
        <f t="shared" si="119"/>
        <v>35</v>
      </c>
    </row>
    <row r="163" spans="1:34" x14ac:dyDescent="0.15">
      <c r="A163" s="26">
        <v>159</v>
      </c>
      <c r="B163" s="26">
        <f t="shared" si="99"/>
        <v>0</v>
      </c>
      <c r="C163" s="26">
        <f>ROUND(IF($AG163="战士",VLOOKUP($AH163,$DV:$ER,DX$1,FALSE),IF($AG163="幻术师",VLOOKUP($AH163,$EU:$FQ,EW$1,FALSE),IF($AG163="刺客",VLOOKUP($AH163,$FU:$GQ,FW$1,FALSE),"无该职业")))/VLOOKUP(AF163,角色间职业划分!P:AP,20,FALSE),0)</f>
        <v>41</v>
      </c>
      <c r="D163" s="26">
        <f t="shared" si="100"/>
        <v>0</v>
      </c>
      <c r="E163" s="26">
        <f>ROUND(IF($AG163="战士",VLOOKUP($AH163,$DV:$ER,DZ$1,FALSE),IF($AG163="幻术师",VLOOKUP($AH163,$EU:$FQ,EY$1,FALSE),IF($AG163="刺客",VLOOKUP($AH163,$FU:$GQ,FY$1,FALSE),"无该职业")))*VLOOKUP($AF163,角色间职业划分!$P:$AP,26,FALSE)*VLOOKUP($AF163,角色间职业划分!$P:$AP,13,FALSE)/角色间职业划分!$AB$9,0)</f>
        <v>730</v>
      </c>
      <c r="F163" s="26">
        <f>ROUND(IF($AG163="战士",VLOOKUP($AH163,$DV:$ER,EA$1,FALSE),IF($AG163="幻术师",VLOOKUP($AH163,$EU:$FQ,EZ$1,FALSE),IF($AG163="刺客",VLOOKUP($AH163,$FU:$GQ,FZ$1,FALSE),"无该职业")))*VLOOKUP($AF163,角色间职业划分!$P:$AP,8,FALSE)/角色间职业划分!$W$9,0)</f>
        <v>5694</v>
      </c>
      <c r="G163" s="26">
        <f>ROUND(IF($AG163="战士",VLOOKUP($AH163,$DV:$ER,EB$1,FALSE),IF($AG163="幻术师",VLOOKUP($AH163,$EU:$FQ,FA$1,FALSE),IF($AG163="刺客",VLOOKUP($AH163,$FU:$GQ,GA$1,FALSE),"无该职业")))*VLOOKUP($AF163,角色间职业划分!$P:$AP,13,FALSE)/角色间职业划分!$AB$9,0)</f>
        <v>1873</v>
      </c>
      <c r="H163" s="26">
        <f t="shared" si="101"/>
        <v>0</v>
      </c>
      <c r="I163" s="26">
        <f t="shared" si="102"/>
        <v>0</v>
      </c>
      <c r="J163" s="26">
        <f t="shared" si="103"/>
        <v>0</v>
      </c>
      <c r="K163" s="26">
        <f t="shared" si="104"/>
        <v>0</v>
      </c>
      <c r="L163" s="26">
        <f t="shared" si="105"/>
        <v>0</v>
      </c>
      <c r="M163" s="26">
        <f t="shared" si="106"/>
        <v>0</v>
      </c>
      <c r="N163" s="26">
        <f t="shared" si="107"/>
        <v>7.5</v>
      </c>
      <c r="O163" s="26">
        <f t="shared" si="108"/>
        <v>2.5</v>
      </c>
      <c r="P163" s="26">
        <f t="shared" si="109"/>
        <v>0</v>
      </c>
      <c r="Q163" s="26">
        <f t="shared" si="110"/>
        <v>2.5</v>
      </c>
      <c r="R163" s="26">
        <f t="shared" si="111"/>
        <v>5</v>
      </c>
      <c r="S163" s="26">
        <f t="shared" si="112"/>
        <v>2.5</v>
      </c>
      <c r="T163" s="26">
        <f t="shared" si="113"/>
        <v>2.5</v>
      </c>
      <c r="U163" s="26">
        <f t="shared" si="114"/>
        <v>0</v>
      </c>
      <c r="V163" s="26">
        <f t="shared" si="115"/>
        <v>0</v>
      </c>
      <c r="W163" s="26">
        <f>VLOOKUP(AF163,角色间职业划分!L:M,2,FALSE)</f>
        <v>3</v>
      </c>
      <c r="X163" s="26">
        <f t="shared" si="116"/>
        <v>36</v>
      </c>
      <c r="Y163" s="26">
        <v>0</v>
      </c>
      <c r="Z163" s="26">
        <v>0</v>
      </c>
      <c r="AA163" s="26">
        <v>0</v>
      </c>
      <c r="AB163" s="26">
        <f t="shared" si="117"/>
        <v>10</v>
      </c>
      <c r="AC163" s="1">
        <f t="shared" si="98"/>
        <v>897</v>
      </c>
      <c r="AD163" s="51"/>
      <c r="AE163" s="1"/>
      <c r="AF163">
        <f t="shared" si="118"/>
        <v>3</v>
      </c>
      <c r="AG163" s="26" t="str">
        <f>VLOOKUP(AF163,角色间职业划分!P:R,3,FALSE)</f>
        <v>幻术师</v>
      </c>
      <c r="AH163" s="26">
        <f t="shared" si="119"/>
        <v>36</v>
      </c>
    </row>
    <row r="164" spans="1:34" x14ac:dyDescent="0.15">
      <c r="A164" s="26">
        <v>160</v>
      </c>
      <c r="B164" s="26">
        <f t="shared" si="99"/>
        <v>0</v>
      </c>
      <c r="C164" s="26">
        <f>ROUND(IF($AG164="战士",VLOOKUP($AH164,$DV:$ER,DX$1,FALSE),IF($AG164="幻术师",VLOOKUP($AH164,$EU:$FQ,EW$1,FALSE),IF($AG164="刺客",VLOOKUP($AH164,$FU:$GQ,FW$1,FALSE),"无该职业")))/VLOOKUP(AF164,角色间职业划分!P:AP,20,FALSE),0)</f>
        <v>41</v>
      </c>
      <c r="D164" s="26">
        <f t="shared" si="100"/>
        <v>0</v>
      </c>
      <c r="E164" s="26">
        <f>ROUND(IF($AG164="战士",VLOOKUP($AH164,$DV:$ER,DZ$1,FALSE),IF($AG164="幻术师",VLOOKUP($AH164,$EU:$FQ,EY$1,FALSE),IF($AG164="刺客",VLOOKUP($AH164,$FU:$GQ,FY$1,FALSE),"无该职业")))*VLOOKUP($AF164,角色间职业划分!$P:$AP,26,FALSE)*VLOOKUP($AF164,角色间职业划分!$P:$AP,13,FALSE)/角色间职业划分!$AB$9,0)</f>
        <v>730</v>
      </c>
      <c r="F164" s="26">
        <f>ROUND(IF($AG164="战士",VLOOKUP($AH164,$DV:$ER,EA$1,FALSE),IF($AG164="幻术师",VLOOKUP($AH164,$EU:$FQ,EZ$1,FALSE),IF($AG164="刺客",VLOOKUP($AH164,$FU:$GQ,FZ$1,FALSE),"无该职业")))*VLOOKUP($AF164,角色间职业划分!$P:$AP,8,FALSE)/角色间职业划分!$W$9,0)</f>
        <v>5694</v>
      </c>
      <c r="G164" s="26">
        <f>ROUND(IF($AG164="战士",VLOOKUP($AH164,$DV:$ER,EB$1,FALSE),IF($AG164="幻术师",VLOOKUP($AH164,$EU:$FQ,FA$1,FALSE),IF($AG164="刺客",VLOOKUP($AH164,$FU:$GQ,GA$1,FALSE),"无该职业")))*VLOOKUP($AF164,角色间职业划分!$P:$AP,13,FALSE)/角色间职业划分!$AB$9,0)</f>
        <v>2061</v>
      </c>
      <c r="H164" s="26">
        <f t="shared" si="101"/>
        <v>0</v>
      </c>
      <c r="I164" s="26">
        <f t="shared" si="102"/>
        <v>0</v>
      </c>
      <c r="J164" s="26">
        <f t="shared" si="103"/>
        <v>0</v>
      </c>
      <c r="K164" s="26">
        <f t="shared" si="104"/>
        <v>0</v>
      </c>
      <c r="L164" s="26">
        <f t="shared" si="105"/>
        <v>0</v>
      </c>
      <c r="M164" s="26">
        <f t="shared" si="106"/>
        <v>0</v>
      </c>
      <c r="N164" s="26">
        <f t="shared" si="107"/>
        <v>7.5</v>
      </c>
      <c r="O164" s="26">
        <f t="shared" si="108"/>
        <v>2.5</v>
      </c>
      <c r="P164" s="26">
        <f t="shared" si="109"/>
        <v>0</v>
      </c>
      <c r="Q164" s="26">
        <f t="shared" si="110"/>
        <v>2.5</v>
      </c>
      <c r="R164" s="26">
        <f t="shared" si="111"/>
        <v>5</v>
      </c>
      <c r="S164" s="26">
        <f t="shared" si="112"/>
        <v>2.5</v>
      </c>
      <c r="T164" s="26">
        <f t="shared" si="113"/>
        <v>2.5</v>
      </c>
      <c r="U164" s="26">
        <f t="shared" si="114"/>
        <v>0</v>
      </c>
      <c r="V164" s="26">
        <f t="shared" si="115"/>
        <v>0</v>
      </c>
      <c r="W164" s="26">
        <f>VLOOKUP(AF164,角色间职业划分!L:M,2,FALSE)</f>
        <v>3</v>
      </c>
      <c r="X164" s="26">
        <f t="shared" si="116"/>
        <v>37</v>
      </c>
      <c r="Y164" s="26">
        <v>0</v>
      </c>
      <c r="Z164" s="26">
        <v>0</v>
      </c>
      <c r="AA164" s="26">
        <v>0</v>
      </c>
      <c r="AB164" s="26">
        <f t="shared" si="117"/>
        <v>10</v>
      </c>
      <c r="AC164" s="1">
        <f t="shared" si="98"/>
        <v>918</v>
      </c>
      <c r="AD164" s="51"/>
      <c r="AE164" s="1"/>
      <c r="AF164">
        <f t="shared" si="118"/>
        <v>3</v>
      </c>
      <c r="AG164" s="26" t="str">
        <f>VLOOKUP(AF164,角色间职业划分!P:R,3,FALSE)</f>
        <v>幻术师</v>
      </c>
      <c r="AH164" s="26">
        <f t="shared" si="119"/>
        <v>37</v>
      </c>
    </row>
    <row r="165" spans="1:34" x14ac:dyDescent="0.15">
      <c r="A165" s="26">
        <v>161</v>
      </c>
      <c r="B165" s="26">
        <f t="shared" si="99"/>
        <v>0</v>
      </c>
      <c r="C165" s="26">
        <f>ROUND(IF($AG165="战士",VLOOKUP($AH165,$DV:$ER,DX$1,FALSE),IF($AG165="幻术师",VLOOKUP($AH165,$EU:$FQ,EW$1,FALSE),IF($AG165="刺客",VLOOKUP($AH165,$FU:$GQ,FW$1,FALSE),"无该职业")))/VLOOKUP(AF165,角色间职业划分!P:AP,20,FALSE),0)</f>
        <v>41</v>
      </c>
      <c r="D165" s="26">
        <f t="shared" si="100"/>
        <v>0</v>
      </c>
      <c r="E165" s="26">
        <f>ROUND(IF($AG165="战士",VLOOKUP($AH165,$DV:$ER,DZ$1,FALSE),IF($AG165="幻术师",VLOOKUP($AH165,$EU:$FQ,EY$1,FALSE),IF($AG165="刺客",VLOOKUP($AH165,$FU:$GQ,FY$1,FALSE),"无该职业")))*VLOOKUP($AF165,角色间职业划分!$P:$AP,26,FALSE)*VLOOKUP($AF165,角色间职业划分!$P:$AP,13,FALSE)/角色间职业划分!$AB$9,0)</f>
        <v>730</v>
      </c>
      <c r="F165" s="26">
        <f>ROUND(IF($AG165="战士",VLOOKUP($AH165,$DV:$ER,EA$1,FALSE),IF($AG165="幻术师",VLOOKUP($AH165,$EU:$FQ,EZ$1,FALSE),IF($AG165="刺客",VLOOKUP($AH165,$FU:$GQ,FZ$1,FALSE),"无该职业")))*VLOOKUP($AF165,角色间职业划分!$P:$AP,8,FALSE)/角色间职业划分!$W$9,0)</f>
        <v>5694</v>
      </c>
      <c r="G165" s="26">
        <f>ROUND(IF($AG165="战士",VLOOKUP($AH165,$DV:$ER,EB$1,FALSE),IF($AG165="幻术师",VLOOKUP($AH165,$EU:$FQ,FA$1,FALSE),IF($AG165="刺客",VLOOKUP($AH165,$FU:$GQ,GA$1,FALSE),"无该职业")))*VLOOKUP($AF165,角色间职业划分!$P:$AP,13,FALSE)/角色间职业划分!$AB$9,0)</f>
        <v>2061</v>
      </c>
      <c r="H165" s="26">
        <f t="shared" si="101"/>
        <v>0</v>
      </c>
      <c r="I165" s="26">
        <f t="shared" si="102"/>
        <v>0</v>
      </c>
      <c r="J165" s="26">
        <f t="shared" si="103"/>
        <v>0</v>
      </c>
      <c r="K165" s="26">
        <f t="shared" si="104"/>
        <v>0</v>
      </c>
      <c r="L165" s="26">
        <f t="shared" si="105"/>
        <v>0</v>
      </c>
      <c r="M165" s="26">
        <f t="shared" si="106"/>
        <v>0</v>
      </c>
      <c r="N165" s="26">
        <f t="shared" si="107"/>
        <v>7.5</v>
      </c>
      <c r="O165" s="26">
        <f t="shared" si="108"/>
        <v>2.5</v>
      </c>
      <c r="P165" s="26">
        <f t="shared" si="109"/>
        <v>0</v>
      </c>
      <c r="Q165" s="26">
        <f t="shared" si="110"/>
        <v>2.5</v>
      </c>
      <c r="R165" s="26">
        <f t="shared" si="111"/>
        <v>7.5</v>
      </c>
      <c r="S165" s="26">
        <f t="shared" si="112"/>
        <v>2.5</v>
      </c>
      <c r="T165" s="26">
        <f t="shared" si="113"/>
        <v>2.5</v>
      </c>
      <c r="U165" s="26">
        <f t="shared" si="114"/>
        <v>0</v>
      </c>
      <c r="V165" s="26">
        <f t="shared" si="115"/>
        <v>0</v>
      </c>
      <c r="W165" s="26">
        <f>VLOOKUP(AF165,角色间职业划分!L:M,2,FALSE)</f>
        <v>3</v>
      </c>
      <c r="X165" s="26">
        <f t="shared" si="116"/>
        <v>38</v>
      </c>
      <c r="Y165" s="26">
        <v>0</v>
      </c>
      <c r="Z165" s="26">
        <v>0</v>
      </c>
      <c r="AA165" s="26">
        <v>0</v>
      </c>
      <c r="AB165" s="26">
        <f t="shared" si="117"/>
        <v>10</v>
      </c>
      <c r="AC165" s="1">
        <f t="shared" si="98"/>
        <v>939</v>
      </c>
      <c r="AD165" s="51"/>
      <c r="AE165" s="1"/>
      <c r="AF165">
        <f t="shared" si="118"/>
        <v>3</v>
      </c>
      <c r="AG165" s="26" t="str">
        <f>VLOOKUP(AF165,角色间职业划分!P:R,3,FALSE)</f>
        <v>幻术师</v>
      </c>
      <c r="AH165" s="26">
        <f t="shared" si="119"/>
        <v>38</v>
      </c>
    </row>
    <row r="166" spans="1:34" x14ac:dyDescent="0.15">
      <c r="A166" s="26">
        <v>162</v>
      </c>
      <c r="B166" s="26">
        <f t="shared" si="99"/>
        <v>0</v>
      </c>
      <c r="C166" s="26">
        <f>ROUND(IF($AG166="战士",VLOOKUP($AH166,$DV:$ER,DX$1,FALSE),IF($AG166="幻术师",VLOOKUP($AH166,$EU:$FQ,EW$1,FALSE),IF($AG166="刺客",VLOOKUP($AH166,$FU:$GQ,FW$1,FALSE),"无该职业")))/VLOOKUP(AF166,角色间职业划分!P:AP,20,FALSE),0)</f>
        <v>41</v>
      </c>
      <c r="D166" s="26">
        <f t="shared" si="100"/>
        <v>0</v>
      </c>
      <c r="E166" s="26">
        <f>ROUND(IF($AG166="战士",VLOOKUP($AH166,$DV:$ER,DZ$1,FALSE),IF($AG166="幻术师",VLOOKUP($AH166,$EU:$FQ,EY$1,FALSE),IF($AG166="刺客",VLOOKUP($AH166,$FU:$GQ,FY$1,FALSE),"无该职业")))*VLOOKUP($AF166,角色间职业划分!$P:$AP,26,FALSE)*VLOOKUP($AF166,角色间职业划分!$P:$AP,13,FALSE)/角色间职业划分!$AB$9,0)</f>
        <v>730</v>
      </c>
      <c r="F166" s="26">
        <f>ROUND(IF($AG166="战士",VLOOKUP($AH166,$DV:$ER,EA$1,FALSE),IF($AG166="幻术师",VLOOKUP($AH166,$EU:$FQ,EZ$1,FALSE),IF($AG166="刺客",VLOOKUP($AH166,$FU:$GQ,FZ$1,FALSE),"无该职业")))*VLOOKUP($AF166,角色间职业划分!$P:$AP,8,FALSE)/角色间职业划分!$W$9,0)</f>
        <v>6240</v>
      </c>
      <c r="G166" s="26">
        <f>ROUND(IF($AG166="战士",VLOOKUP($AH166,$DV:$ER,EB$1,FALSE),IF($AG166="幻术师",VLOOKUP($AH166,$EU:$FQ,FA$1,FALSE),IF($AG166="刺客",VLOOKUP($AH166,$FU:$GQ,GA$1,FALSE),"无该职业")))*VLOOKUP($AF166,角色间职业划分!$P:$AP,13,FALSE)/角色间职业划分!$AB$9,0)</f>
        <v>2061</v>
      </c>
      <c r="H166" s="26">
        <f t="shared" si="101"/>
        <v>0</v>
      </c>
      <c r="I166" s="26">
        <f t="shared" si="102"/>
        <v>0</v>
      </c>
      <c r="J166" s="26">
        <f t="shared" si="103"/>
        <v>0</v>
      </c>
      <c r="K166" s="26">
        <f t="shared" si="104"/>
        <v>0</v>
      </c>
      <c r="L166" s="26">
        <f t="shared" si="105"/>
        <v>0</v>
      </c>
      <c r="M166" s="26">
        <f t="shared" si="106"/>
        <v>0</v>
      </c>
      <c r="N166" s="26">
        <f t="shared" si="107"/>
        <v>7.5</v>
      </c>
      <c r="O166" s="26">
        <f t="shared" si="108"/>
        <v>2.5</v>
      </c>
      <c r="P166" s="26">
        <f t="shared" si="109"/>
        <v>0</v>
      </c>
      <c r="Q166" s="26">
        <f t="shared" si="110"/>
        <v>2.5</v>
      </c>
      <c r="R166" s="26">
        <f t="shared" si="111"/>
        <v>7.5</v>
      </c>
      <c r="S166" s="26">
        <f t="shared" si="112"/>
        <v>2.5</v>
      </c>
      <c r="T166" s="26">
        <f t="shared" si="113"/>
        <v>2.5</v>
      </c>
      <c r="U166" s="26">
        <f t="shared" si="114"/>
        <v>0</v>
      </c>
      <c r="V166" s="26">
        <f t="shared" si="115"/>
        <v>0</v>
      </c>
      <c r="W166" s="26">
        <f>VLOOKUP(AF166,角色间职业划分!L:M,2,FALSE)</f>
        <v>3</v>
      </c>
      <c r="X166" s="26">
        <f t="shared" si="116"/>
        <v>39</v>
      </c>
      <c r="Y166" s="26">
        <v>0</v>
      </c>
      <c r="Z166" s="26">
        <v>0</v>
      </c>
      <c r="AA166" s="26">
        <v>0</v>
      </c>
      <c r="AB166" s="26">
        <f t="shared" si="117"/>
        <v>10</v>
      </c>
      <c r="AC166" s="1">
        <f t="shared" si="98"/>
        <v>960</v>
      </c>
      <c r="AD166" s="51"/>
      <c r="AE166" s="1"/>
      <c r="AF166">
        <f t="shared" si="118"/>
        <v>3</v>
      </c>
      <c r="AG166" s="26" t="str">
        <f>VLOOKUP(AF166,角色间职业划分!P:R,3,FALSE)</f>
        <v>幻术师</v>
      </c>
      <c r="AH166" s="26">
        <f t="shared" si="119"/>
        <v>39</v>
      </c>
    </row>
    <row r="167" spans="1:34" x14ac:dyDescent="0.15">
      <c r="A167" s="26">
        <v>163</v>
      </c>
      <c r="B167" s="26">
        <f t="shared" si="99"/>
        <v>0</v>
      </c>
      <c r="C167" s="26">
        <f>ROUND(IF($AG167="战士",VLOOKUP($AH167,$DV:$ER,DX$1,FALSE),IF($AG167="幻术师",VLOOKUP($AH167,$EU:$FQ,EW$1,FALSE),IF($AG167="刺客",VLOOKUP($AH167,$FU:$GQ,FW$1,FALSE),"无该职业")))/VLOOKUP(AF167,角色间职业划分!P:AP,20,FALSE),0)</f>
        <v>41</v>
      </c>
      <c r="D167" s="26">
        <f t="shared" si="100"/>
        <v>0</v>
      </c>
      <c r="E167" s="26">
        <f>ROUND(IF($AG167="战士",VLOOKUP($AH167,$DV:$ER,DZ$1,FALSE),IF($AG167="幻术师",VLOOKUP($AH167,$EU:$FQ,EY$1,FALSE),IF($AG167="刺客",VLOOKUP($AH167,$FU:$GQ,FY$1,FALSE),"无该职业")))*VLOOKUP($AF167,角色间职业划分!$P:$AP,26,FALSE)*VLOOKUP($AF167,角色间职业划分!$P:$AP,13,FALSE)/角色间职业划分!$AB$9,0)</f>
        <v>730</v>
      </c>
      <c r="F167" s="26">
        <f>ROUND(IF($AG167="战士",VLOOKUP($AH167,$DV:$ER,EA$1,FALSE),IF($AG167="幻术师",VLOOKUP($AH167,$EU:$FQ,EZ$1,FALSE),IF($AG167="刺客",VLOOKUP($AH167,$FU:$GQ,FZ$1,FALSE),"无该职业")))*VLOOKUP($AF167,角色间职业划分!$P:$AP,8,FALSE)/角色间职业划分!$W$9,0)</f>
        <v>6240</v>
      </c>
      <c r="G167" s="26">
        <f>ROUND(IF($AG167="战士",VLOOKUP($AH167,$DV:$ER,EB$1,FALSE),IF($AG167="幻术师",VLOOKUP($AH167,$EU:$FQ,FA$1,FALSE),IF($AG167="刺客",VLOOKUP($AH167,$FU:$GQ,GA$1,FALSE),"无该职业")))*VLOOKUP($AF167,角色间职业划分!$P:$AP,13,FALSE)/角色间职业划分!$AB$9,0)</f>
        <v>2061</v>
      </c>
      <c r="H167" s="26">
        <f t="shared" si="101"/>
        <v>0</v>
      </c>
      <c r="I167" s="26">
        <f t="shared" si="102"/>
        <v>0</v>
      </c>
      <c r="J167" s="26">
        <f t="shared" si="103"/>
        <v>0</v>
      </c>
      <c r="K167" s="26">
        <f t="shared" si="104"/>
        <v>0</v>
      </c>
      <c r="L167" s="26">
        <f t="shared" si="105"/>
        <v>0</v>
      </c>
      <c r="M167" s="26">
        <f t="shared" si="106"/>
        <v>0</v>
      </c>
      <c r="N167" s="26">
        <f t="shared" si="107"/>
        <v>7.5</v>
      </c>
      <c r="O167" s="26">
        <f t="shared" si="108"/>
        <v>2.5</v>
      </c>
      <c r="P167" s="26">
        <f t="shared" si="109"/>
        <v>0</v>
      </c>
      <c r="Q167" s="26">
        <f t="shared" si="110"/>
        <v>5</v>
      </c>
      <c r="R167" s="26">
        <f t="shared" si="111"/>
        <v>7.5</v>
      </c>
      <c r="S167" s="26">
        <f t="shared" si="112"/>
        <v>2.5</v>
      </c>
      <c r="T167" s="26">
        <f t="shared" si="113"/>
        <v>2.5</v>
      </c>
      <c r="U167" s="26">
        <f t="shared" si="114"/>
        <v>0</v>
      </c>
      <c r="V167" s="26">
        <f t="shared" si="115"/>
        <v>0</v>
      </c>
      <c r="W167" s="26">
        <f>VLOOKUP(AF167,角色间职业划分!L:M,2,FALSE)</f>
        <v>3</v>
      </c>
      <c r="X167" s="26">
        <f t="shared" si="116"/>
        <v>40</v>
      </c>
      <c r="Y167" s="26">
        <v>0</v>
      </c>
      <c r="Z167" s="26">
        <v>0</v>
      </c>
      <c r="AA167" s="26">
        <v>0</v>
      </c>
      <c r="AB167" s="26">
        <f t="shared" si="117"/>
        <v>12.5</v>
      </c>
      <c r="AC167" s="1">
        <f t="shared" si="98"/>
        <v>1010</v>
      </c>
      <c r="AD167" s="51"/>
      <c r="AE167" s="1"/>
      <c r="AF167">
        <f t="shared" si="118"/>
        <v>3</v>
      </c>
      <c r="AG167" s="26" t="str">
        <f>VLOOKUP(AF167,角色间职业划分!P:R,3,FALSE)</f>
        <v>幻术师</v>
      </c>
      <c r="AH167" s="26">
        <f t="shared" si="119"/>
        <v>40</v>
      </c>
    </row>
    <row r="168" spans="1:34" x14ac:dyDescent="0.15">
      <c r="A168" s="26">
        <v>164</v>
      </c>
      <c r="B168" s="26">
        <f t="shared" si="99"/>
        <v>0</v>
      </c>
      <c r="C168" s="26">
        <f>ROUND(IF($AG168="战士",VLOOKUP($AH168,$DV:$ER,DX$1,FALSE),IF($AG168="幻术师",VLOOKUP($AH168,$EU:$FQ,EW$1,FALSE),IF($AG168="刺客",VLOOKUP($AH168,$FU:$GQ,FW$1,FALSE),"无该职业")))/VLOOKUP(AF168,角色间职业划分!P:AP,20,FALSE),0)</f>
        <v>41</v>
      </c>
      <c r="D168" s="26">
        <f t="shared" si="100"/>
        <v>0</v>
      </c>
      <c r="E168" s="26">
        <f>ROUND(IF($AG168="战士",VLOOKUP($AH168,$DV:$ER,DZ$1,FALSE),IF($AG168="幻术师",VLOOKUP($AH168,$EU:$FQ,EY$1,FALSE),IF($AG168="刺客",VLOOKUP($AH168,$FU:$GQ,FY$1,FALSE),"无该职业")))*VLOOKUP($AF168,角色间职业划分!$P:$AP,26,FALSE)*VLOOKUP($AF168,角色间职业划分!$P:$AP,13,FALSE)/角色间职业划分!$AB$9,0)</f>
        <v>730</v>
      </c>
      <c r="F168" s="26">
        <f>ROUND(IF($AG168="战士",VLOOKUP($AH168,$DV:$ER,EA$1,FALSE),IF($AG168="幻术师",VLOOKUP($AH168,$EU:$FQ,EZ$1,FALSE),IF($AG168="刺客",VLOOKUP($AH168,$FU:$GQ,FZ$1,FALSE),"无该职业")))*VLOOKUP($AF168,角色间职业划分!$P:$AP,8,FALSE)/角色间职业划分!$W$9,0)</f>
        <v>6240</v>
      </c>
      <c r="G168" s="26">
        <f>ROUND(IF($AG168="战士",VLOOKUP($AH168,$DV:$ER,EB$1,FALSE),IF($AG168="幻术师",VLOOKUP($AH168,$EU:$FQ,FA$1,FALSE),IF($AG168="刺客",VLOOKUP($AH168,$FU:$GQ,GA$1,FALSE),"无该职业")))*VLOOKUP($AF168,角色间职业划分!$P:$AP,13,FALSE)/角色间职业划分!$AB$9,0)</f>
        <v>2383</v>
      </c>
      <c r="H168" s="26">
        <f t="shared" si="101"/>
        <v>0</v>
      </c>
      <c r="I168" s="26">
        <f t="shared" si="102"/>
        <v>0</v>
      </c>
      <c r="J168" s="26">
        <f t="shared" si="103"/>
        <v>0</v>
      </c>
      <c r="K168" s="26">
        <f t="shared" si="104"/>
        <v>0</v>
      </c>
      <c r="L168" s="26">
        <f t="shared" si="105"/>
        <v>0</v>
      </c>
      <c r="M168" s="26">
        <f t="shared" si="106"/>
        <v>0</v>
      </c>
      <c r="N168" s="26">
        <f t="shared" si="107"/>
        <v>7.5</v>
      </c>
      <c r="O168" s="26">
        <f t="shared" si="108"/>
        <v>2.5</v>
      </c>
      <c r="P168" s="26">
        <f t="shared" si="109"/>
        <v>0</v>
      </c>
      <c r="Q168" s="26">
        <f t="shared" si="110"/>
        <v>5</v>
      </c>
      <c r="R168" s="26">
        <f t="shared" si="111"/>
        <v>7.5</v>
      </c>
      <c r="S168" s="26">
        <f t="shared" si="112"/>
        <v>2.5</v>
      </c>
      <c r="T168" s="26">
        <f t="shared" si="113"/>
        <v>2.5</v>
      </c>
      <c r="U168" s="26">
        <f t="shared" si="114"/>
        <v>0</v>
      </c>
      <c r="V168" s="26">
        <f t="shared" si="115"/>
        <v>0</v>
      </c>
      <c r="W168" s="26">
        <f>VLOOKUP(AF168,角色间职业划分!L:M,2,FALSE)</f>
        <v>3</v>
      </c>
      <c r="X168" s="26">
        <f t="shared" si="116"/>
        <v>41</v>
      </c>
      <c r="Y168" s="26">
        <v>0</v>
      </c>
      <c r="Z168" s="26">
        <v>0</v>
      </c>
      <c r="AA168" s="26">
        <v>0</v>
      </c>
      <c r="AB168" s="26">
        <f t="shared" si="117"/>
        <v>12.5</v>
      </c>
      <c r="AC168" s="1">
        <f t="shared" si="98"/>
        <v>1061</v>
      </c>
      <c r="AD168" s="51"/>
      <c r="AE168" s="1"/>
      <c r="AF168">
        <f t="shared" si="118"/>
        <v>3</v>
      </c>
      <c r="AG168" s="26" t="str">
        <f>VLOOKUP(AF168,角色间职业划分!P:R,3,FALSE)</f>
        <v>幻术师</v>
      </c>
      <c r="AH168" s="26">
        <f t="shared" si="119"/>
        <v>41</v>
      </c>
    </row>
    <row r="169" spans="1:34" x14ac:dyDescent="0.15">
      <c r="A169" s="26">
        <v>165</v>
      </c>
      <c r="B169" s="26">
        <f t="shared" si="99"/>
        <v>0</v>
      </c>
      <c r="C169" s="26">
        <f>ROUND(IF($AG169="战士",VLOOKUP($AH169,$DV:$ER,DX$1,FALSE),IF($AG169="幻术师",VLOOKUP($AH169,$EU:$FQ,EW$1,FALSE),IF($AG169="刺客",VLOOKUP($AH169,$FU:$GQ,FW$1,FALSE),"无该职业")))/VLOOKUP(AF169,角色间职业划分!P:AP,20,FALSE),0)</f>
        <v>47</v>
      </c>
      <c r="D169" s="26">
        <f t="shared" si="100"/>
        <v>0</v>
      </c>
      <c r="E169" s="26">
        <f>ROUND(IF($AG169="战士",VLOOKUP($AH169,$DV:$ER,DZ$1,FALSE),IF($AG169="幻术师",VLOOKUP($AH169,$EU:$FQ,EY$1,FALSE),IF($AG169="刺客",VLOOKUP($AH169,$FU:$GQ,FY$1,FALSE),"无该职业")))*VLOOKUP($AF169,角色间职业划分!$P:$AP,26,FALSE)*VLOOKUP($AF169,角色间职业划分!$P:$AP,13,FALSE)/角色间职业划分!$AB$9,0)</f>
        <v>730</v>
      </c>
      <c r="F169" s="26">
        <f>ROUND(IF($AG169="战士",VLOOKUP($AH169,$DV:$ER,EA$1,FALSE),IF($AG169="幻术师",VLOOKUP($AH169,$EU:$FQ,EZ$1,FALSE),IF($AG169="刺客",VLOOKUP($AH169,$FU:$GQ,FZ$1,FALSE),"无该职业")))*VLOOKUP($AF169,角色间职业划分!$P:$AP,8,FALSE)/角色间职业划分!$W$9,0)</f>
        <v>6240</v>
      </c>
      <c r="G169" s="26">
        <f>ROUND(IF($AG169="战士",VLOOKUP($AH169,$DV:$ER,EB$1,FALSE),IF($AG169="幻术师",VLOOKUP($AH169,$EU:$FQ,FA$1,FALSE),IF($AG169="刺客",VLOOKUP($AH169,$FU:$GQ,GA$1,FALSE),"无该职业")))*VLOOKUP($AF169,角色间职业划分!$P:$AP,13,FALSE)/角色间职业划分!$AB$9,0)</f>
        <v>2383</v>
      </c>
      <c r="H169" s="26">
        <f t="shared" si="101"/>
        <v>0</v>
      </c>
      <c r="I169" s="26">
        <f t="shared" si="102"/>
        <v>0</v>
      </c>
      <c r="J169" s="26">
        <f t="shared" si="103"/>
        <v>0</v>
      </c>
      <c r="K169" s="26">
        <f t="shared" si="104"/>
        <v>0</v>
      </c>
      <c r="L169" s="26">
        <f t="shared" si="105"/>
        <v>0</v>
      </c>
      <c r="M169" s="26">
        <f t="shared" si="106"/>
        <v>0</v>
      </c>
      <c r="N169" s="26">
        <f t="shared" si="107"/>
        <v>7.5</v>
      </c>
      <c r="O169" s="26">
        <f t="shared" si="108"/>
        <v>2.5</v>
      </c>
      <c r="P169" s="26">
        <f t="shared" si="109"/>
        <v>0</v>
      </c>
      <c r="Q169" s="26">
        <f t="shared" si="110"/>
        <v>5</v>
      </c>
      <c r="R169" s="26">
        <f t="shared" si="111"/>
        <v>7.5</v>
      </c>
      <c r="S169" s="26">
        <f t="shared" si="112"/>
        <v>2.5</v>
      </c>
      <c r="T169" s="26">
        <f t="shared" si="113"/>
        <v>2.5</v>
      </c>
      <c r="U169" s="26">
        <f t="shared" si="114"/>
        <v>0</v>
      </c>
      <c r="V169" s="26">
        <f t="shared" si="115"/>
        <v>0</v>
      </c>
      <c r="W169" s="26">
        <f>VLOOKUP(AF169,角色间职业划分!L:M,2,FALSE)</f>
        <v>3</v>
      </c>
      <c r="X169" s="26">
        <f t="shared" si="116"/>
        <v>42</v>
      </c>
      <c r="Y169" s="26">
        <v>0</v>
      </c>
      <c r="Z169" s="26">
        <v>0</v>
      </c>
      <c r="AA169" s="26">
        <v>0</v>
      </c>
      <c r="AB169" s="26">
        <f t="shared" si="117"/>
        <v>12.5</v>
      </c>
      <c r="AC169" s="1">
        <f t="shared" si="98"/>
        <v>1111</v>
      </c>
      <c r="AD169" s="51"/>
      <c r="AE169" s="1"/>
      <c r="AF169">
        <f t="shared" si="118"/>
        <v>3</v>
      </c>
      <c r="AG169" s="26" t="str">
        <f>VLOOKUP(AF169,角色间职业划分!P:R,3,FALSE)</f>
        <v>幻术师</v>
      </c>
      <c r="AH169" s="26">
        <f t="shared" si="119"/>
        <v>42</v>
      </c>
    </row>
    <row r="170" spans="1:34" x14ac:dyDescent="0.15">
      <c r="A170" s="26">
        <v>166</v>
      </c>
      <c r="B170" s="26">
        <f t="shared" si="99"/>
        <v>0</v>
      </c>
      <c r="C170" s="26">
        <f>ROUND(IF($AG170="战士",VLOOKUP($AH170,$DV:$ER,DX$1,FALSE),IF($AG170="幻术师",VLOOKUP($AH170,$EU:$FQ,EW$1,FALSE),IF($AG170="刺客",VLOOKUP($AH170,$FU:$GQ,FW$1,FALSE),"无该职业")))/VLOOKUP(AF170,角色间职业划分!P:AP,20,FALSE),0)</f>
        <v>47</v>
      </c>
      <c r="D170" s="26">
        <f t="shared" si="100"/>
        <v>0</v>
      </c>
      <c r="E170" s="26">
        <f>ROUND(IF($AG170="战士",VLOOKUP($AH170,$DV:$ER,DZ$1,FALSE),IF($AG170="幻术师",VLOOKUP($AH170,$EU:$FQ,EY$1,FALSE),IF($AG170="刺客",VLOOKUP($AH170,$FU:$GQ,FY$1,FALSE),"无该职业")))*VLOOKUP($AF170,角色间职业划分!$P:$AP,26,FALSE)*VLOOKUP($AF170,角色间职业划分!$P:$AP,13,FALSE)/角色间职业划分!$AB$9,0)</f>
        <v>1044</v>
      </c>
      <c r="F170" s="26">
        <f>ROUND(IF($AG170="战士",VLOOKUP($AH170,$DV:$ER,EA$1,FALSE),IF($AG170="幻术师",VLOOKUP($AH170,$EU:$FQ,EZ$1,FALSE),IF($AG170="刺客",VLOOKUP($AH170,$FU:$GQ,FZ$1,FALSE),"无该职业")))*VLOOKUP($AF170,角色间职业划分!$P:$AP,8,FALSE)/角色间职业划分!$W$9,0)</f>
        <v>6240</v>
      </c>
      <c r="G170" s="26">
        <f>ROUND(IF($AG170="战士",VLOOKUP($AH170,$DV:$ER,EB$1,FALSE),IF($AG170="幻术师",VLOOKUP($AH170,$EU:$FQ,FA$1,FALSE),IF($AG170="刺客",VLOOKUP($AH170,$FU:$GQ,GA$1,FALSE),"无该职业")))*VLOOKUP($AF170,角色间职业划分!$P:$AP,13,FALSE)/角色间职业划分!$AB$9,0)</f>
        <v>2383</v>
      </c>
      <c r="H170" s="26">
        <f t="shared" si="101"/>
        <v>0</v>
      </c>
      <c r="I170" s="26">
        <f t="shared" si="102"/>
        <v>0</v>
      </c>
      <c r="J170" s="26">
        <f t="shared" si="103"/>
        <v>0</v>
      </c>
      <c r="K170" s="26">
        <f t="shared" si="104"/>
        <v>0</v>
      </c>
      <c r="L170" s="26">
        <f t="shared" si="105"/>
        <v>0</v>
      </c>
      <c r="M170" s="26">
        <f t="shared" si="106"/>
        <v>0</v>
      </c>
      <c r="N170" s="26">
        <f t="shared" si="107"/>
        <v>7.5</v>
      </c>
      <c r="O170" s="26">
        <f t="shared" si="108"/>
        <v>2.5</v>
      </c>
      <c r="P170" s="26">
        <f t="shared" si="109"/>
        <v>0</v>
      </c>
      <c r="Q170" s="26">
        <f t="shared" si="110"/>
        <v>5</v>
      </c>
      <c r="R170" s="26">
        <f t="shared" si="111"/>
        <v>7.5</v>
      </c>
      <c r="S170" s="26">
        <f t="shared" si="112"/>
        <v>2.5</v>
      </c>
      <c r="T170" s="26">
        <f t="shared" si="113"/>
        <v>2.5</v>
      </c>
      <c r="U170" s="26">
        <f t="shared" si="114"/>
        <v>0</v>
      </c>
      <c r="V170" s="26">
        <f t="shared" si="115"/>
        <v>0</v>
      </c>
      <c r="W170" s="26">
        <f>VLOOKUP(AF170,角色间职业划分!L:M,2,FALSE)</f>
        <v>3</v>
      </c>
      <c r="X170" s="26">
        <f t="shared" si="116"/>
        <v>43</v>
      </c>
      <c r="Y170" s="26">
        <v>0</v>
      </c>
      <c r="Z170" s="26">
        <v>0</v>
      </c>
      <c r="AA170" s="26">
        <v>0</v>
      </c>
      <c r="AB170" s="26">
        <f t="shared" si="117"/>
        <v>12.5</v>
      </c>
      <c r="AC170" s="1">
        <f t="shared" si="98"/>
        <v>1162</v>
      </c>
      <c r="AD170" s="51"/>
      <c r="AE170" s="1"/>
      <c r="AF170">
        <f t="shared" si="118"/>
        <v>3</v>
      </c>
      <c r="AG170" s="26" t="str">
        <f>VLOOKUP(AF170,角色间职业划分!P:R,3,FALSE)</f>
        <v>幻术师</v>
      </c>
      <c r="AH170" s="26">
        <f t="shared" si="119"/>
        <v>43</v>
      </c>
    </row>
    <row r="171" spans="1:34" x14ac:dyDescent="0.15">
      <c r="A171" s="26">
        <v>167</v>
      </c>
      <c r="B171" s="26">
        <f t="shared" si="99"/>
        <v>0</v>
      </c>
      <c r="C171" s="26">
        <f>ROUND(IF($AG171="战士",VLOOKUP($AH171,$DV:$ER,DX$1,FALSE),IF($AG171="幻术师",VLOOKUP($AH171,$EU:$FQ,EW$1,FALSE),IF($AG171="刺客",VLOOKUP($AH171,$FU:$GQ,FW$1,FALSE),"无该职业")))/VLOOKUP(AF171,角色间职业划分!P:AP,20,FALSE),0)</f>
        <v>47</v>
      </c>
      <c r="D171" s="26">
        <f t="shared" si="100"/>
        <v>0</v>
      </c>
      <c r="E171" s="26">
        <f>ROUND(IF($AG171="战士",VLOOKUP($AH171,$DV:$ER,DZ$1,FALSE),IF($AG171="幻术师",VLOOKUP($AH171,$EU:$FQ,EY$1,FALSE),IF($AG171="刺客",VLOOKUP($AH171,$FU:$GQ,FY$1,FALSE),"无该职业")))*VLOOKUP($AF171,角色间职业划分!$P:$AP,26,FALSE)*VLOOKUP($AF171,角色间职业划分!$P:$AP,13,FALSE)/角色间职业划分!$AB$9,0)</f>
        <v>1044</v>
      </c>
      <c r="F171" s="26">
        <f>ROUND(IF($AG171="战士",VLOOKUP($AH171,$DV:$ER,EA$1,FALSE),IF($AG171="幻术师",VLOOKUP($AH171,$EU:$FQ,EZ$1,FALSE),IF($AG171="刺客",VLOOKUP($AH171,$FU:$GQ,FZ$1,FALSE),"无该职业")))*VLOOKUP($AF171,角色间职业划分!$P:$AP,8,FALSE)/角色间职业划分!$W$9,0)</f>
        <v>7881</v>
      </c>
      <c r="G171" s="26">
        <f>ROUND(IF($AG171="战士",VLOOKUP($AH171,$DV:$ER,EB$1,FALSE),IF($AG171="幻术师",VLOOKUP($AH171,$EU:$FQ,FA$1,FALSE),IF($AG171="刺客",VLOOKUP($AH171,$FU:$GQ,GA$1,FALSE),"无该职业")))*VLOOKUP($AF171,角色间职业划分!$P:$AP,13,FALSE)/角色间职业划分!$AB$9,0)</f>
        <v>2383</v>
      </c>
      <c r="H171" s="26">
        <f t="shared" si="101"/>
        <v>0</v>
      </c>
      <c r="I171" s="26">
        <f t="shared" si="102"/>
        <v>0</v>
      </c>
      <c r="J171" s="26">
        <f t="shared" si="103"/>
        <v>0</v>
      </c>
      <c r="K171" s="26">
        <f t="shared" si="104"/>
        <v>0</v>
      </c>
      <c r="L171" s="26">
        <f t="shared" si="105"/>
        <v>0</v>
      </c>
      <c r="M171" s="26">
        <f t="shared" si="106"/>
        <v>0</v>
      </c>
      <c r="N171" s="26">
        <f t="shared" si="107"/>
        <v>7.5</v>
      </c>
      <c r="O171" s="26">
        <f t="shared" si="108"/>
        <v>2.5</v>
      </c>
      <c r="P171" s="26">
        <f t="shared" si="109"/>
        <v>0</v>
      </c>
      <c r="Q171" s="26">
        <f t="shared" si="110"/>
        <v>5</v>
      </c>
      <c r="R171" s="26">
        <f t="shared" si="111"/>
        <v>7.5</v>
      </c>
      <c r="S171" s="26">
        <f t="shared" si="112"/>
        <v>2.5</v>
      </c>
      <c r="T171" s="26">
        <f t="shared" si="113"/>
        <v>2.5</v>
      </c>
      <c r="U171" s="26">
        <f t="shared" si="114"/>
        <v>0</v>
      </c>
      <c r="V171" s="26">
        <f t="shared" si="115"/>
        <v>0</v>
      </c>
      <c r="W171" s="26">
        <f>VLOOKUP(AF171,角色间职业划分!L:M,2,FALSE)</f>
        <v>3</v>
      </c>
      <c r="X171" s="26">
        <f t="shared" si="116"/>
        <v>44</v>
      </c>
      <c r="Y171" s="26">
        <v>0</v>
      </c>
      <c r="Z171" s="26">
        <v>0</v>
      </c>
      <c r="AA171" s="26">
        <v>0</v>
      </c>
      <c r="AB171" s="26">
        <f t="shared" si="117"/>
        <v>12.5</v>
      </c>
      <c r="AC171" s="1">
        <f t="shared" si="98"/>
        <v>1212</v>
      </c>
      <c r="AD171" s="51"/>
      <c r="AE171" s="1"/>
      <c r="AF171">
        <f t="shared" si="118"/>
        <v>3</v>
      </c>
      <c r="AG171" s="26" t="str">
        <f>VLOOKUP(AF171,角色间职业划分!P:R,3,FALSE)</f>
        <v>幻术师</v>
      </c>
      <c r="AH171" s="26">
        <f t="shared" si="119"/>
        <v>44</v>
      </c>
    </row>
    <row r="172" spans="1:34" x14ac:dyDescent="0.15">
      <c r="A172" s="26">
        <v>168</v>
      </c>
      <c r="B172" s="26">
        <f t="shared" si="99"/>
        <v>0</v>
      </c>
      <c r="C172" s="26">
        <f>ROUND(IF($AG172="战士",VLOOKUP($AH172,$DV:$ER,DX$1,FALSE),IF($AG172="幻术师",VLOOKUP($AH172,$EU:$FQ,EW$1,FALSE),IF($AG172="刺客",VLOOKUP($AH172,$FU:$GQ,FW$1,FALSE),"无该职业")))/VLOOKUP(AF172,角色间职业划分!P:AP,20,FALSE),0)</f>
        <v>47</v>
      </c>
      <c r="D172" s="26">
        <f t="shared" si="100"/>
        <v>0</v>
      </c>
      <c r="E172" s="26">
        <f>ROUND(IF($AG172="战士",VLOOKUP($AH172,$DV:$ER,DZ$1,FALSE),IF($AG172="幻术师",VLOOKUP($AH172,$EU:$FQ,EY$1,FALSE),IF($AG172="刺客",VLOOKUP($AH172,$FU:$GQ,FY$1,FALSE),"无该职业")))*VLOOKUP($AF172,角色间职业划分!$P:$AP,26,FALSE)*VLOOKUP($AF172,角色间职业划分!$P:$AP,13,FALSE)/角色间职业划分!$AB$9,0)</f>
        <v>1044</v>
      </c>
      <c r="F172" s="26">
        <f>ROUND(IF($AG172="战士",VLOOKUP($AH172,$DV:$ER,EA$1,FALSE),IF($AG172="幻术师",VLOOKUP($AH172,$EU:$FQ,EZ$1,FALSE),IF($AG172="刺客",VLOOKUP($AH172,$FU:$GQ,FZ$1,FALSE),"无该职业")))*VLOOKUP($AF172,角色间职业划分!$P:$AP,8,FALSE)/角色间职业划分!$W$9,0)</f>
        <v>7881</v>
      </c>
      <c r="G172" s="26">
        <f>ROUND(IF($AG172="战士",VLOOKUP($AH172,$DV:$ER,EB$1,FALSE),IF($AG172="幻术师",VLOOKUP($AH172,$EU:$FQ,FA$1,FALSE),IF($AG172="刺客",VLOOKUP($AH172,$FU:$GQ,GA$1,FALSE),"无该职业")))*VLOOKUP($AF172,角色间职业划分!$P:$AP,13,FALSE)/角色间职业划分!$AB$9,0)</f>
        <v>2836</v>
      </c>
      <c r="H172" s="26">
        <f t="shared" si="101"/>
        <v>0</v>
      </c>
      <c r="I172" s="26">
        <f t="shared" si="102"/>
        <v>0</v>
      </c>
      <c r="J172" s="26">
        <f t="shared" si="103"/>
        <v>0</v>
      </c>
      <c r="K172" s="26">
        <f t="shared" si="104"/>
        <v>0</v>
      </c>
      <c r="L172" s="26">
        <f t="shared" si="105"/>
        <v>0</v>
      </c>
      <c r="M172" s="26">
        <f t="shared" si="106"/>
        <v>0</v>
      </c>
      <c r="N172" s="26">
        <f t="shared" si="107"/>
        <v>7.5</v>
      </c>
      <c r="O172" s="26">
        <f t="shared" si="108"/>
        <v>2.5</v>
      </c>
      <c r="P172" s="26">
        <f t="shared" si="109"/>
        <v>0</v>
      </c>
      <c r="Q172" s="26">
        <f t="shared" si="110"/>
        <v>5</v>
      </c>
      <c r="R172" s="26">
        <f t="shared" si="111"/>
        <v>7.5</v>
      </c>
      <c r="S172" s="26">
        <f t="shared" si="112"/>
        <v>2.5</v>
      </c>
      <c r="T172" s="26">
        <f t="shared" si="113"/>
        <v>2.5</v>
      </c>
      <c r="U172" s="26">
        <f t="shared" si="114"/>
        <v>0</v>
      </c>
      <c r="V172" s="26">
        <f t="shared" si="115"/>
        <v>0</v>
      </c>
      <c r="W172" s="26">
        <f>VLOOKUP(AF172,角色间职业划分!L:M,2,FALSE)</f>
        <v>3</v>
      </c>
      <c r="X172" s="26">
        <f t="shared" si="116"/>
        <v>45</v>
      </c>
      <c r="Y172" s="26">
        <v>0</v>
      </c>
      <c r="Z172" s="26">
        <v>0</v>
      </c>
      <c r="AA172" s="26">
        <v>0</v>
      </c>
      <c r="AB172" s="26">
        <f t="shared" si="117"/>
        <v>12.5</v>
      </c>
      <c r="AC172" s="1">
        <f t="shared" si="98"/>
        <v>1263</v>
      </c>
      <c r="AD172" s="51"/>
      <c r="AE172" s="1"/>
      <c r="AF172">
        <f t="shared" si="118"/>
        <v>3</v>
      </c>
      <c r="AG172" s="26" t="str">
        <f>VLOOKUP(AF172,角色间职业划分!P:R,3,FALSE)</f>
        <v>幻术师</v>
      </c>
      <c r="AH172" s="26">
        <f t="shared" si="119"/>
        <v>45</v>
      </c>
    </row>
    <row r="173" spans="1:34" x14ac:dyDescent="0.15">
      <c r="A173" s="26">
        <v>169</v>
      </c>
      <c r="B173" s="26">
        <f t="shared" si="99"/>
        <v>0</v>
      </c>
      <c r="C173" s="26">
        <f>ROUND(IF($AG173="战士",VLOOKUP($AH173,$DV:$ER,DX$1,FALSE),IF($AG173="幻术师",VLOOKUP($AH173,$EU:$FQ,EW$1,FALSE),IF($AG173="刺客",VLOOKUP($AH173,$FU:$GQ,FW$1,FALSE),"无该职业")))/VLOOKUP(AF173,角色间职业划分!P:AP,20,FALSE),0)</f>
        <v>47</v>
      </c>
      <c r="D173" s="26">
        <f t="shared" si="100"/>
        <v>0</v>
      </c>
      <c r="E173" s="26">
        <f>ROUND(IF($AG173="战士",VLOOKUP($AH173,$DV:$ER,DZ$1,FALSE),IF($AG173="幻术师",VLOOKUP($AH173,$EU:$FQ,EY$1,FALSE),IF($AG173="刺客",VLOOKUP($AH173,$FU:$GQ,FY$1,FALSE),"无该职业")))*VLOOKUP($AF173,角色间职业划分!$P:$AP,26,FALSE)*VLOOKUP($AF173,角色间职业划分!$P:$AP,13,FALSE)/角色间职业划分!$AB$9,0)</f>
        <v>1044</v>
      </c>
      <c r="F173" s="26">
        <f>ROUND(IF($AG173="战士",VLOOKUP($AH173,$DV:$ER,EA$1,FALSE),IF($AG173="幻术师",VLOOKUP($AH173,$EU:$FQ,EZ$1,FALSE),IF($AG173="刺客",VLOOKUP($AH173,$FU:$GQ,FZ$1,FALSE),"无该职业")))*VLOOKUP($AF173,角色间职业划分!$P:$AP,8,FALSE)/角色间职业划分!$W$9,0)</f>
        <v>7881</v>
      </c>
      <c r="G173" s="26">
        <f>ROUND(IF($AG173="战士",VLOOKUP($AH173,$DV:$ER,EB$1,FALSE),IF($AG173="幻术师",VLOOKUP($AH173,$EU:$FQ,FA$1,FALSE),IF($AG173="刺客",VLOOKUP($AH173,$FU:$GQ,GA$1,FALSE),"无该职业")))*VLOOKUP($AF173,角色间职业划分!$P:$AP,13,FALSE)/角色间职业划分!$AB$9,0)</f>
        <v>2836</v>
      </c>
      <c r="H173" s="26">
        <f t="shared" si="101"/>
        <v>0</v>
      </c>
      <c r="I173" s="26">
        <f t="shared" si="102"/>
        <v>0</v>
      </c>
      <c r="J173" s="26">
        <f t="shared" si="103"/>
        <v>0</v>
      </c>
      <c r="K173" s="26">
        <f t="shared" si="104"/>
        <v>0</v>
      </c>
      <c r="L173" s="26">
        <f t="shared" si="105"/>
        <v>0</v>
      </c>
      <c r="M173" s="26">
        <f t="shared" si="106"/>
        <v>0</v>
      </c>
      <c r="N173" s="26">
        <f t="shared" si="107"/>
        <v>7.5</v>
      </c>
      <c r="O173" s="26">
        <f t="shared" si="108"/>
        <v>5</v>
      </c>
      <c r="P173" s="26">
        <f t="shared" si="109"/>
        <v>0</v>
      </c>
      <c r="Q173" s="26">
        <f t="shared" si="110"/>
        <v>5</v>
      </c>
      <c r="R173" s="26">
        <f t="shared" si="111"/>
        <v>7.5</v>
      </c>
      <c r="S173" s="26">
        <f t="shared" si="112"/>
        <v>2.5</v>
      </c>
      <c r="T173" s="26">
        <f t="shared" si="113"/>
        <v>2.5</v>
      </c>
      <c r="U173" s="26">
        <f t="shared" si="114"/>
        <v>0</v>
      </c>
      <c r="V173" s="26">
        <f t="shared" si="115"/>
        <v>0</v>
      </c>
      <c r="W173" s="26">
        <f>VLOOKUP(AF173,角色间职业划分!L:M,2,FALSE)</f>
        <v>3</v>
      </c>
      <c r="X173" s="26">
        <f t="shared" si="116"/>
        <v>46</v>
      </c>
      <c r="Y173" s="26">
        <v>0</v>
      </c>
      <c r="Z173" s="26">
        <v>0</v>
      </c>
      <c r="AA173" s="26">
        <v>0</v>
      </c>
      <c r="AB173" s="26">
        <f t="shared" si="117"/>
        <v>12.5</v>
      </c>
      <c r="AC173" s="1">
        <f t="shared" si="98"/>
        <v>1313</v>
      </c>
      <c r="AD173" s="51"/>
      <c r="AE173" s="1"/>
      <c r="AF173">
        <f t="shared" si="118"/>
        <v>3</v>
      </c>
      <c r="AG173" s="26" t="str">
        <f>VLOOKUP(AF173,角色间职业划分!P:R,3,FALSE)</f>
        <v>幻术师</v>
      </c>
      <c r="AH173" s="26">
        <f t="shared" si="119"/>
        <v>46</v>
      </c>
    </row>
    <row r="174" spans="1:34" x14ac:dyDescent="0.15">
      <c r="A174" s="26">
        <v>170</v>
      </c>
      <c r="B174" s="26">
        <f t="shared" si="99"/>
        <v>0</v>
      </c>
      <c r="C174" s="26">
        <f>ROUND(IF($AG174="战士",VLOOKUP($AH174,$DV:$ER,DX$1,FALSE),IF($AG174="幻术师",VLOOKUP($AH174,$EU:$FQ,EW$1,FALSE),IF($AG174="刺客",VLOOKUP($AH174,$FU:$GQ,FW$1,FALSE),"无该职业")))/VLOOKUP(AF174,角色间职业划分!P:AP,20,FALSE),0)</f>
        <v>47</v>
      </c>
      <c r="D174" s="26">
        <f t="shared" si="100"/>
        <v>0</v>
      </c>
      <c r="E174" s="26">
        <f>ROUND(IF($AG174="战士",VLOOKUP($AH174,$DV:$ER,DZ$1,FALSE),IF($AG174="幻术师",VLOOKUP($AH174,$EU:$FQ,EY$1,FALSE),IF($AG174="刺客",VLOOKUP($AH174,$FU:$GQ,FY$1,FALSE),"无该职业")))*VLOOKUP($AF174,角色间职业划分!$P:$AP,26,FALSE)*VLOOKUP($AF174,角色间职业划分!$P:$AP,13,FALSE)/角色间职业划分!$AB$9,0)</f>
        <v>1044</v>
      </c>
      <c r="F174" s="26">
        <f>ROUND(IF($AG174="战士",VLOOKUP($AH174,$DV:$ER,EA$1,FALSE),IF($AG174="幻术师",VLOOKUP($AH174,$EU:$FQ,EZ$1,FALSE),IF($AG174="刺客",VLOOKUP($AH174,$FU:$GQ,FZ$1,FALSE),"无该职业")))*VLOOKUP($AF174,角色间职业划分!$P:$AP,8,FALSE)/角色间职业划分!$W$9,0)</f>
        <v>8866</v>
      </c>
      <c r="G174" s="26">
        <f>ROUND(IF($AG174="战士",VLOOKUP($AH174,$DV:$ER,EB$1,FALSE),IF($AG174="幻术师",VLOOKUP($AH174,$EU:$FQ,FA$1,FALSE),IF($AG174="刺客",VLOOKUP($AH174,$FU:$GQ,GA$1,FALSE),"无该职业")))*VLOOKUP($AF174,角色间职业划分!$P:$AP,13,FALSE)/角色间职业划分!$AB$9,0)</f>
        <v>2836</v>
      </c>
      <c r="H174" s="26">
        <f t="shared" si="101"/>
        <v>0</v>
      </c>
      <c r="I174" s="26">
        <f t="shared" si="102"/>
        <v>0</v>
      </c>
      <c r="J174" s="26">
        <f t="shared" si="103"/>
        <v>0</v>
      </c>
      <c r="K174" s="26">
        <f t="shared" si="104"/>
        <v>0</v>
      </c>
      <c r="L174" s="26">
        <f t="shared" si="105"/>
        <v>0</v>
      </c>
      <c r="M174" s="26">
        <f t="shared" si="106"/>
        <v>0</v>
      </c>
      <c r="N174" s="26">
        <f t="shared" si="107"/>
        <v>7.5</v>
      </c>
      <c r="O174" s="26">
        <f t="shared" si="108"/>
        <v>5</v>
      </c>
      <c r="P174" s="26">
        <f t="shared" si="109"/>
        <v>0</v>
      </c>
      <c r="Q174" s="26">
        <f t="shared" si="110"/>
        <v>5</v>
      </c>
      <c r="R174" s="26">
        <f t="shared" si="111"/>
        <v>7.5</v>
      </c>
      <c r="S174" s="26">
        <f t="shared" si="112"/>
        <v>2.5</v>
      </c>
      <c r="T174" s="26">
        <f t="shared" si="113"/>
        <v>2.5</v>
      </c>
      <c r="U174" s="26">
        <f t="shared" si="114"/>
        <v>0</v>
      </c>
      <c r="V174" s="26">
        <f t="shared" si="115"/>
        <v>0</v>
      </c>
      <c r="W174" s="26">
        <f>VLOOKUP(AF174,角色间职业划分!L:M,2,FALSE)</f>
        <v>3</v>
      </c>
      <c r="X174" s="26">
        <f t="shared" si="116"/>
        <v>47</v>
      </c>
      <c r="Y174" s="26">
        <v>0</v>
      </c>
      <c r="Z174" s="26">
        <v>0</v>
      </c>
      <c r="AA174" s="26">
        <v>0</v>
      </c>
      <c r="AB174" s="26">
        <f t="shared" si="117"/>
        <v>12.5</v>
      </c>
      <c r="AC174" s="1">
        <f t="shared" si="98"/>
        <v>1364</v>
      </c>
      <c r="AD174" s="51"/>
      <c r="AE174" s="1"/>
      <c r="AF174">
        <f t="shared" si="118"/>
        <v>3</v>
      </c>
      <c r="AG174" s="26" t="str">
        <f>VLOOKUP(AF174,角色间职业划分!P:R,3,FALSE)</f>
        <v>幻术师</v>
      </c>
      <c r="AH174" s="26">
        <f t="shared" si="119"/>
        <v>47</v>
      </c>
    </row>
    <row r="175" spans="1:34" x14ac:dyDescent="0.15">
      <c r="A175" s="26">
        <v>171</v>
      </c>
      <c r="B175" s="26">
        <f t="shared" si="99"/>
        <v>0</v>
      </c>
      <c r="C175" s="26">
        <f>ROUND(IF($AG175="战士",VLOOKUP($AH175,$DV:$ER,DX$1,FALSE),IF($AG175="幻术师",VLOOKUP($AH175,$EU:$FQ,EW$1,FALSE),IF($AG175="刺客",VLOOKUP($AH175,$FU:$GQ,FW$1,FALSE),"无该职业")))/VLOOKUP(AF175,角色间职业划分!P:AP,20,FALSE),0)</f>
        <v>53</v>
      </c>
      <c r="D175" s="26">
        <f t="shared" si="100"/>
        <v>0</v>
      </c>
      <c r="E175" s="26">
        <f>ROUND(IF($AG175="战士",VLOOKUP($AH175,$DV:$ER,DZ$1,FALSE),IF($AG175="幻术师",VLOOKUP($AH175,$EU:$FQ,EY$1,FALSE),IF($AG175="刺客",VLOOKUP($AH175,$FU:$GQ,FY$1,FALSE),"无该职业")))*VLOOKUP($AF175,角色间职业划分!$P:$AP,26,FALSE)*VLOOKUP($AF175,角色间职业划分!$P:$AP,13,FALSE)/角色间职业划分!$AB$9,0)</f>
        <v>1044</v>
      </c>
      <c r="F175" s="26">
        <f>ROUND(IF($AG175="战士",VLOOKUP($AH175,$DV:$ER,EA$1,FALSE),IF($AG175="幻术师",VLOOKUP($AH175,$EU:$FQ,EZ$1,FALSE),IF($AG175="刺客",VLOOKUP($AH175,$FU:$GQ,FZ$1,FALSE),"无该职业")))*VLOOKUP($AF175,角色间职业划分!$P:$AP,8,FALSE)/角色间职业划分!$W$9,0)</f>
        <v>8866</v>
      </c>
      <c r="G175" s="26">
        <f>ROUND(IF($AG175="战士",VLOOKUP($AH175,$DV:$ER,EB$1,FALSE),IF($AG175="幻术师",VLOOKUP($AH175,$EU:$FQ,FA$1,FALSE),IF($AG175="刺客",VLOOKUP($AH175,$FU:$GQ,GA$1,FALSE),"无该职业")))*VLOOKUP($AF175,角色间职业划分!$P:$AP,13,FALSE)/角色间职业划分!$AB$9,0)</f>
        <v>2836</v>
      </c>
      <c r="H175" s="26">
        <f t="shared" si="101"/>
        <v>0</v>
      </c>
      <c r="I175" s="26">
        <f t="shared" si="102"/>
        <v>0</v>
      </c>
      <c r="J175" s="26">
        <f t="shared" si="103"/>
        <v>0</v>
      </c>
      <c r="K175" s="26">
        <f t="shared" si="104"/>
        <v>0</v>
      </c>
      <c r="L175" s="26">
        <f t="shared" si="105"/>
        <v>0</v>
      </c>
      <c r="M175" s="26">
        <f t="shared" si="106"/>
        <v>0</v>
      </c>
      <c r="N175" s="26">
        <f t="shared" si="107"/>
        <v>7.5</v>
      </c>
      <c r="O175" s="26">
        <f t="shared" si="108"/>
        <v>5</v>
      </c>
      <c r="P175" s="26">
        <f t="shared" si="109"/>
        <v>0</v>
      </c>
      <c r="Q175" s="26">
        <f t="shared" si="110"/>
        <v>5</v>
      </c>
      <c r="R175" s="26">
        <f t="shared" si="111"/>
        <v>7.5</v>
      </c>
      <c r="S175" s="26">
        <f t="shared" si="112"/>
        <v>2.5</v>
      </c>
      <c r="T175" s="26">
        <f t="shared" si="113"/>
        <v>2.5</v>
      </c>
      <c r="U175" s="26">
        <f t="shared" si="114"/>
        <v>0</v>
      </c>
      <c r="V175" s="26">
        <f t="shared" si="115"/>
        <v>0</v>
      </c>
      <c r="W175" s="26">
        <f>VLOOKUP(AF175,角色间职业划分!L:M,2,FALSE)</f>
        <v>3</v>
      </c>
      <c r="X175" s="26">
        <f t="shared" si="116"/>
        <v>48</v>
      </c>
      <c r="Y175" s="26">
        <v>0</v>
      </c>
      <c r="Z175" s="26">
        <v>0</v>
      </c>
      <c r="AA175" s="26">
        <v>0</v>
      </c>
      <c r="AB175" s="26">
        <f t="shared" si="117"/>
        <v>12.5</v>
      </c>
      <c r="AC175" s="1">
        <f t="shared" si="98"/>
        <v>1414</v>
      </c>
      <c r="AD175" s="51"/>
      <c r="AE175" s="1"/>
      <c r="AF175">
        <f t="shared" si="118"/>
        <v>3</v>
      </c>
      <c r="AG175" s="26" t="str">
        <f>VLOOKUP(AF175,角色间职业划分!P:R,3,FALSE)</f>
        <v>幻术师</v>
      </c>
      <c r="AH175" s="26">
        <f t="shared" si="119"/>
        <v>48</v>
      </c>
    </row>
    <row r="176" spans="1:34" x14ac:dyDescent="0.15">
      <c r="A176" s="26">
        <v>172</v>
      </c>
      <c r="B176" s="26">
        <f t="shared" si="99"/>
        <v>0</v>
      </c>
      <c r="C176" s="26">
        <f>ROUND(IF($AG176="战士",VLOOKUP($AH176,$DV:$ER,DX$1,FALSE),IF($AG176="幻术师",VLOOKUP($AH176,$EU:$FQ,EW$1,FALSE),IF($AG176="刺客",VLOOKUP($AH176,$FU:$GQ,FW$1,FALSE),"无该职业")))/VLOOKUP(AF176,角色间职业划分!P:AP,20,FALSE),0)</f>
        <v>53</v>
      </c>
      <c r="D176" s="26">
        <f t="shared" si="100"/>
        <v>0</v>
      </c>
      <c r="E176" s="26">
        <f>ROUND(IF($AG176="战士",VLOOKUP($AH176,$DV:$ER,DZ$1,FALSE),IF($AG176="幻术师",VLOOKUP($AH176,$EU:$FQ,EY$1,FALSE),IF($AG176="刺客",VLOOKUP($AH176,$FU:$GQ,FY$1,FALSE),"无该职业")))*VLOOKUP($AF176,角色间职业划分!$P:$AP,26,FALSE)*VLOOKUP($AF176,角色间职业划分!$P:$AP,13,FALSE)/角色间职业划分!$AB$9,0)</f>
        <v>1044</v>
      </c>
      <c r="F176" s="26">
        <f>ROUND(IF($AG176="战士",VLOOKUP($AH176,$DV:$ER,EA$1,FALSE),IF($AG176="幻术师",VLOOKUP($AH176,$EU:$FQ,EZ$1,FALSE),IF($AG176="刺客",VLOOKUP($AH176,$FU:$GQ,FZ$1,FALSE),"无该职业")))*VLOOKUP($AF176,角色间职业划分!$P:$AP,8,FALSE)/角色间职业划分!$W$9,0)</f>
        <v>8866</v>
      </c>
      <c r="G176" s="26">
        <f>ROUND(IF($AG176="战士",VLOOKUP($AH176,$DV:$ER,EB$1,FALSE),IF($AG176="幻术师",VLOOKUP($AH176,$EU:$FQ,FA$1,FALSE),IF($AG176="刺客",VLOOKUP($AH176,$FU:$GQ,GA$1,FALSE),"无该职业")))*VLOOKUP($AF176,角色间职业划分!$P:$AP,13,FALSE)/角色间职业划分!$AB$9,0)</f>
        <v>3290</v>
      </c>
      <c r="H176" s="26">
        <f t="shared" si="101"/>
        <v>0</v>
      </c>
      <c r="I176" s="26">
        <f t="shared" si="102"/>
        <v>0</v>
      </c>
      <c r="J176" s="26">
        <f t="shared" si="103"/>
        <v>0</v>
      </c>
      <c r="K176" s="26">
        <f t="shared" si="104"/>
        <v>0</v>
      </c>
      <c r="L176" s="26">
        <f t="shared" si="105"/>
        <v>0</v>
      </c>
      <c r="M176" s="26">
        <f t="shared" si="106"/>
        <v>0</v>
      </c>
      <c r="N176" s="26">
        <f t="shared" si="107"/>
        <v>7.5</v>
      </c>
      <c r="O176" s="26">
        <f t="shared" si="108"/>
        <v>5</v>
      </c>
      <c r="P176" s="26">
        <f t="shared" si="109"/>
        <v>0</v>
      </c>
      <c r="Q176" s="26">
        <f t="shared" si="110"/>
        <v>5</v>
      </c>
      <c r="R176" s="26">
        <f t="shared" si="111"/>
        <v>7.5</v>
      </c>
      <c r="S176" s="26">
        <f t="shared" si="112"/>
        <v>2.5</v>
      </c>
      <c r="T176" s="26">
        <f t="shared" si="113"/>
        <v>2.5</v>
      </c>
      <c r="U176" s="26">
        <f t="shared" si="114"/>
        <v>0</v>
      </c>
      <c r="V176" s="26">
        <f t="shared" si="115"/>
        <v>0</v>
      </c>
      <c r="W176" s="26">
        <f>VLOOKUP(AF176,角色间职业划分!L:M,2,FALSE)</f>
        <v>3</v>
      </c>
      <c r="X176" s="26">
        <f t="shared" si="116"/>
        <v>49</v>
      </c>
      <c r="Y176" s="26">
        <v>0</v>
      </c>
      <c r="Z176" s="26">
        <v>0</v>
      </c>
      <c r="AA176" s="26">
        <v>0</v>
      </c>
      <c r="AB176" s="26">
        <f t="shared" si="117"/>
        <v>12.5</v>
      </c>
      <c r="AC176" s="1">
        <f t="shared" si="98"/>
        <v>1465</v>
      </c>
      <c r="AD176" s="51"/>
      <c r="AE176" s="1"/>
      <c r="AF176">
        <f t="shared" si="118"/>
        <v>3</v>
      </c>
      <c r="AG176" s="26" t="str">
        <f>VLOOKUP(AF176,角色间职业划分!P:R,3,FALSE)</f>
        <v>幻术师</v>
      </c>
      <c r="AH176" s="26">
        <f t="shared" si="119"/>
        <v>49</v>
      </c>
    </row>
    <row r="177" spans="1:34" x14ac:dyDescent="0.15">
      <c r="A177" s="26">
        <v>173</v>
      </c>
      <c r="B177" s="26">
        <f t="shared" si="99"/>
        <v>0</v>
      </c>
      <c r="C177" s="26">
        <f>ROUND(IF($AG177="战士",VLOOKUP($AH177,$DV:$ER,DX$1,FALSE),IF($AG177="幻术师",VLOOKUP($AH177,$EU:$FQ,EW$1,FALSE),IF($AG177="刺客",VLOOKUP($AH177,$FU:$GQ,FW$1,FALSE),"无该职业")))/VLOOKUP(AF177,角色间职业划分!P:AP,20,FALSE),0)</f>
        <v>53</v>
      </c>
      <c r="D177" s="26">
        <f t="shared" si="100"/>
        <v>0</v>
      </c>
      <c r="E177" s="26">
        <f>ROUND(IF($AG177="战士",VLOOKUP($AH177,$DV:$ER,DZ$1,FALSE),IF($AG177="幻术师",VLOOKUP($AH177,$EU:$FQ,EY$1,FALSE),IF($AG177="刺客",VLOOKUP($AH177,$FU:$GQ,FY$1,FALSE),"无该职业")))*VLOOKUP($AF177,角色间职业划分!$P:$AP,26,FALSE)*VLOOKUP($AF177,角色间职业划分!$P:$AP,13,FALSE)/角色间职业划分!$AB$9,0)</f>
        <v>1044</v>
      </c>
      <c r="F177" s="26">
        <f>ROUND(IF($AG177="战士",VLOOKUP($AH177,$DV:$ER,EA$1,FALSE),IF($AG177="幻术师",VLOOKUP($AH177,$EU:$FQ,EZ$1,FALSE),IF($AG177="刺客",VLOOKUP($AH177,$FU:$GQ,FZ$1,FALSE),"无该职业")))*VLOOKUP($AF177,角色间职业划分!$P:$AP,8,FALSE)/角色间职业划分!$W$9,0)</f>
        <v>8866</v>
      </c>
      <c r="G177" s="26">
        <f>ROUND(IF($AG177="战士",VLOOKUP($AH177,$DV:$ER,EB$1,FALSE),IF($AG177="幻术师",VLOOKUP($AH177,$EU:$FQ,FA$1,FALSE),IF($AG177="刺客",VLOOKUP($AH177,$FU:$GQ,GA$1,FALSE),"无该职业")))*VLOOKUP($AF177,角色间职业划分!$P:$AP,13,FALSE)/角色间职业划分!$AB$9,0)</f>
        <v>3290</v>
      </c>
      <c r="H177" s="26">
        <f t="shared" si="101"/>
        <v>0</v>
      </c>
      <c r="I177" s="26">
        <f t="shared" si="102"/>
        <v>0</v>
      </c>
      <c r="J177" s="26">
        <f t="shared" si="103"/>
        <v>0</v>
      </c>
      <c r="K177" s="26">
        <f t="shared" si="104"/>
        <v>0</v>
      </c>
      <c r="L177" s="26">
        <f t="shared" si="105"/>
        <v>0</v>
      </c>
      <c r="M177" s="26">
        <f t="shared" si="106"/>
        <v>0</v>
      </c>
      <c r="N177" s="26">
        <f t="shared" si="107"/>
        <v>10</v>
      </c>
      <c r="O177" s="26">
        <f t="shared" si="108"/>
        <v>5</v>
      </c>
      <c r="P177" s="26">
        <f t="shared" si="109"/>
        <v>0</v>
      </c>
      <c r="Q177" s="26">
        <f t="shared" si="110"/>
        <v>5</v>
      </c>
      <c r="R177" s="26">
        <f t="shared" si="111"/>
        <v>7.5</v>
      </c>
      <c r="S177" s="26">
        <f t="shared" si="112"/>
        <v>2.5</v>
      </c>
      <c r="T177" s="26">
        <f t="shared" si="113"/>
        <v>2.5</v>
      </c>
      <c r="U177" s="26">
        <f t="shared" si="114"/>
        <v>0</v>
      </c>
      <c r="V177" s="26">
        <f t="shared" si="115"/>
        <v>0</v>
      </c>
      <c r="W177" s="26">
        <f>VLOOKUP(AF177,角色间职业划分!L:M,2,FALSE)</f>
        <v>3</v>
      </c>
      <c r="X177" s="26">
        <f t="shared" si="116"/>
        <v>50</v>
      </c>
      <c r="Y177" s="26">
        <v>0</v>
      </c>
      <c r="Z177" s="26">
        <v>0</v>
      </c>
      <c r="AA177" s="26">
        <v>0</v>
      </c>
      <c r="AB177" s="26">
        <f t="shared" si="117"/>
        <v>15</v>
      </c>
      <c r="AC177" s="1">
        <f t="shared" si="98"/>
        <v>1515</v>
      </c>
      <c r="AD177" s="51"/>
      <c r="AE177" s="1"/>
      <c r="AF177">
        <f t="shared" si="118"/>
        <v>3</v>
      </c>
      <c r="AG177" s="26" t="str">
        <f>VLOOKUP(AF177,角色间职业划分!P:R,3,FALSE)</f>
        <v>幻术师</v>
      </c>
      <c r="AH177" s="26">
        <f t="shared" si="119"/>
        <v>50</v>
      </c>
    </row>
    <row r="178" spans="1:34" x14ac:dyDescent="0.15">
      <c r="A178" s="26">
        <v>174</v>
      </c>
      <c r="B178" s="26">
        <f t="shared" si="99"/>
        <v>0</v>
      </c>
      <c r="C178" s="26">
        <f>ROUND(IF($AG178="战士",VLOOKUP($AH178,$DV:$ER,DX$1,FALSE),IF($AG178="幻术师",VLOOKUP($AH178,$EU:$FQ,EW$1,FALSE),IF($AG178="刺客",VLOOKUP($AH178,$FU:$GQ,FW$1,FALSE),"无该职业")))/VLOOKUP(AF178,角色间职业划分!P:AP,20,FALSE),0)</f>
        <v>53</v>
      </c>
      <c r="D178" s="26">
        <f t="shared" si="100"/>
        <v>0</v>
      </c>
      <c r="E178" s="26">
        <f>ROUND(IF($AG178="战士",VLOOKUP($AH178,$DV:$ER,DZ$1,FALSE),IF($AG178="幻术师",VLOOKUP($AH178,$EU:$FQ,EY$1,FALSE),IF($AG178="刺客",VLOOKUP($AH178,$FU:$GQ,FY$1,FALSE),"无该职业")))*VLOOKUP($AF178,角色间职业划分!$P:$AP,26,FALSE)*VLOOKUP($AF178,角色间职业划分!$P:$AP,13,FALSE)/角色间职业划分!$AB$9,0)</f>
        <v>1044</v>
      </c>
      <c r="F178" s="26">
        <f>ROUND(IF($AG178="战士",VLOOKUP($AH178,$DV:$ER,EA$1,FALSE),IF($AG178="幻术师",VLOOKUP($AH178,$EU:$FQ,EZ$1,FALSE),IF($AG178="刺客",VLOOKUP($AH178,$FU:$GQ,FZ$1,FALSE),"无该职业")))*VLOOKUP($AF178,角色间职业划分!$P:$AP,8,FALSE)/角色间职业划分!$W$9,0)</f>
        <v>10179</v>
      </c>
      <c r="G178" s="26">
        <f>ROUND(IF($AG178="战士",VLOOKUP($AH178,$DV:$ER,EB$1,FALSE),IF($AG178="幻术师",VLOOKUP($AH178,$EU:$FQ,FA$1,FALSE),IF($AG178="刺客",VLOOKUP($AH178,$FU:$GQ,GA$1,FALSE),"无该职业")))*VLOOKUP($AF178,角色间职业划分!$P:$AP,13,FALSE)/角色间职业划分!$AB$9,0)</f>
        <v>3290</v>
      </c>
      <c r="H178" s="26">
        <f t="shared" si="101"/>
        <v>0</v>
      </c>
      <c r="I178" s="26">
        <f t="shared" si="102"/>
        <v>0</v>
      </c>
      <c r="J178" s="26">
        <f t="shared" si="103"/>
        <v>0</v>
      </c>
      <c r="K178" s="26">
        <f t="shared" si="104"/>
        <v>0</v>
      </c>
      <c r="L178" s="26">
        <f t="shared" si="105"/>
        <v>0</v>
      </c>
      <c r="M178" s="26">
        <f t="shared" si="106"/>
        <v>0</v>
      </c>
      <c r="N178" s="26">
        <f t="shared" si="107"/>
        <v>10</v>
      </c>
      <c r="O178" s="26">
        <f t="shared" si="108"/>
        <v>5</v>
      </c>
      <c r="P178" s="26">
        <f t="shared" si="109"/>
        <v>0</v>
      </c>
      <c r="Q178" s="26">
        <f t="shared" si="110"/>
        <v>5</v>
      </c>
      <c r="R178" s="26">
        <f t="shared" si="111"/>
        <v>7.5</v>
      </c>
      <c r="S178" s="26">
        <f t="shared" si="112"/>
        <v>2.5</v>
      </c>
      <c r="T178" s="26">
        <f t="shared" si="113"/>
        <v>2.5</v>
      </c>
      <c r="U178" s="26">
        <f t="shared" si="114"/>
        <v>0</v>
      </c>
      <c r="V178" s="26">
        <f t="shared" si="115"/>
        <v>0</v>
      </c>
      <c r="W178" s="26">
        <f>VLOOKUP(AF178,角色间职业划分!L:M,2,FALSE)</f>
        <v>3</v>
      </c>
      <c r="X178" s="26">
        <f t="shared" si="116"/>
        <v>51</v>
      </c>
      <c r="Y178" s="26">
        <v>0</v>
      </c>
      <c r="Z178" s="26">
        <v>0</v>
      </c>
      <c r="AA178" s="26">
        <v>0</v>
      </c>
      <c r="AB178" s="26">
        <f t="shared" si="117"/>
        <v>15</v>
      </c>
      <c r="AC178" s="1">
        <f t="shared" si="98"/>
        <v>1566</v>
      </c>
      <c r="AD178" s="51"/>
      <c r="AE178" s="1"/>
      <c r="AF178">
        <f t="shared" si="118"/>
        <v>3</v>
      </c>
      <c r="AG178" s="26" t="str">
        <f>VLOOKUP(AF178,角色间职业划分!P:R,3,FALSE)</f>
        <v>幻术师</v>
      </c>
      <c r="AH178" s="26">
        <f t="shared" si="119"/>
        <v>51</v>
      </c>
    </row>
    <row r="179" spans="1:34" x14ac:dyDescent="0.15">
      <c r="A179" s="26">
        <v>175</v>
      </c>
      <c r="B179" s="26">
        <f t="shared" si="99"/>
        <v>0</v>
      </c>
      <c r="C179" s="26">
        <f>ROUND(IF($AG179="战士",VLOOKUP($AH179,$DV:$ER,DX$1,FALSE),IF($AG179="幻术师",VLOOKUP($AH179,$EU:$FQ,EW$1,FALSE),IF($AG179="刺客",VLOOKUP($AH179,$FU:$GQ,FW$1,FALSE),"无该职业")))/VLOOKUP(AF179,角色间职业划分!P:AP,20,FALSE),0)</f>
        <v>53</v>
      </c>
      <c r="D179" s="26">
        <f t="shared" si="100"/>
        <v>0</v>
      </c>
      <c r="E179" s="26">
        <f>ROUND(IF($AG179="战士",VLOOKUP($AH179,$DV:$ER,DZ$1,FALSE),IF($AG179="幻术师",VLOOKUP($AH179,$EU:$FQ,EY$1,FALSE),IF($AG179="刺客",VLOOKUP($AH179,$FU:$GQ,FY$1,FALSE),"无该职业")))*VLOOKUP($AF179,角色间职业划分!$P:$AP,26,FALSE)*VLOOKUP($AF179,角色间职业划分!$P:$AP,13,FALSE)/角色间职业划分!$AB$9,0)</f>
        <v>1044</v>
      </c>
      <c r="F179" s="26">
        <f>ROUND(IF($AG179="战士",VLOOKUP($AH179,$DV:$ER,EA$1,FALSE),IF($AG179="幻术师",VLOOKUP($AH179,$EU:$FQ,EZ$1,FALSE),IF($AG179="刺客",VLOOKUP($AH179,$FU:$GQ,FZ$1,FALSE),"无该职业")))*VLOOKUP($AF179,角色间职业划分!$P:$AP,8,FALSE)/角色间职业划分!$W$9,0)</f>
        <v>10179</v>
      </c>
      <c r="G179" s="26">
        <f>ROUND(IF($AG179="战士",VLOOKUP($AH179,$DV:$ER,EB$1,FALSE),IF($AG179="幻术师",VLOOKUP($AH179,$EU:$FQ,FA$1,FALSE),IF($AG179="刺客",VLOOKUP($AH179,$FU:$GQ,GA$1,FALSE),"无该职业")))*VLOOKUP($AF179,角色间职业划分!$P:$AP,13,FALSE)/角色间职业划分!$AB$9,0)</f>
        <v>3290</v>
      </c>
      <c r="H179" s="26">
        <f t="shared" si="101"/>
        <v>0</v>
      </c>
      <c r="I179" s="26">
        <f t="shared" si="102"/>
        <v>0</v>
      </c>
      <c r="J179" s="26">
        <f t="shared" si="103"/>
        <v>0</v>
      </c>
      <c r="K179" s="26">
        <f t="shared" si="104"/>
        <v>0</v>
      </c>
      <c r="L179" s="26">
        <f t="shared" si="105"/>
        <v>0</v>
      </c>
      <c r="M179" s="26">
        <f t="shared" si="106"/>
        <v>0</v>
      </c>
      <c r="N179" s="26">
        <f t="shared" si="107"/>
        <v>10</v>
      </c>
      <c r="O179" s="26">
        <f t="shared" si="108"/>
        <v>5</v>
      </c>
      <c r="P179" s="26">
        <f t="shared" si="109"/>
        <v>0</v>
      </c>
      <c r="Q179" s="26">
        <f t="shared" si="110"/>
        <v>5</v>
      </c>
      <c r="R179" s="26">
        <f t="shared" si="111"/>
        <v>7.5</v>
      </c>
      <c r="S179" s="26">
        <f t="shared" si="112"/>
        <v>5</v>
      </c>
      <c r="T179" s="26">
        <f t="shared" si="113"/>
        <v>2.5</v>
      </c>
      <c r="U179" s="26">
        <f t="shared" si="114"/>
        <v>0</v>
      </c>
      <c r="V179" s="26">
        <f t="shared" si="115"/>
        <v>0</v>
      </c>
      <c r="W179" s="26">
        <f>VLOOKUP(AF179,角色间职业划分!L:M,2,FALSE)</f>
        <v>3</v>
      </c>
      <c r="X179" s="26">
        <f t="shared" si="116"/>
        <v>52</v>
      </c>
      <c r="Y179" s="26">
        <v>0</v>
      </c>
      <c r="Z179" s="26">
        <v>0</v>
      </c>
      <c r="AA179" s="26">
        <v>0</v>
      </c>
      <c r="AB179" s="26">
        <f t="shared" si="117"/>
        <v>15</v>
      </c>
      <c r="AC179" s="1">
        <f t="shared" si="98"/>
        <v>1616</v>
      </c>
      <c r="AD179" s="51"/>
      <c r="AE179" s="1"/>
      <c r="AF179">
        <f t="shared" si="118"/>
        <v>3</v>
      </c>
      <c r="AG179" s="26" t="str">
        <f>VLOOKUP(AF179,角色间职业划分!P:R,3,FALSE)</f>
        <v>幻术师</v>
      </c>
      <c r="AH179" s="26">
        <f t="shared" si="119"/>
        <v>52</v>
      </c>
    </row>
    <row r="180" spans="1:34" x14ac:dyDescent="0.15">
      <c r="A180" s="26">
        <v>176</v>
      </c>
      <c r="B180" s="26">
        <f t="shared" si="99"/>
        <v>0</v>
      </c>
      <c r="C180" s="26">
        <f>ROUND(IF($AG180="战士",VLOOKUP($AH180,$DV:$ER,DX$1,FALSE),IF($AG180="幻术师",VLOOKUP($AH180,$EU:$FQ,EW$1,FALSE),IF($AG180="刺客",VLOOKUP($AH180,$FU:$GQ,FW$1,FALSE),"无该职业")))/VLOOKUP(AF180,角色间职业划分!P:AP,20,FALSE),0)</f>
        <v>53</v>
      </c>
      <c r="D180" s="26">
        <f t="shared" si="100"/>
        <v>0</v>
      </c>
      <c r="E180" s="26">
        <f>ROUND(IF($AG180="战士",VLOOKUP($AH180,$DV:$ER,DZ$1,FALSE),IF($AG180="幻术师",VLOOKUP($AH180,$EU:$FQ,EY$1,FALSE),IF($AG180="刺客",VLOOKUP($AH180,$FU:$GQ,FY$1,FALSE),"无该职业")))*VLOOKUP($AF180,角色间职业划分!$P:$AP,26,FALSE)*VLOOKUP($AF180,角色间职业划分!$P:$AP,13,FALSE)/角色间职业划分!$AB$9,0)</f>
        <v>1044</v>
      </c>
      <c r="F180" s="26">
        <f>ROUND(IF($AG180="战士",VLOOKUP($AH180,$DV:$ER,EA$1,FALSE),IF($AG180="幻术师",VLOOKUP($AH180,$EU:$FQ,EZ$1,FALSE),IF($AG180="刺客",VLOOKUP($AH180,$FU:$GQ,FZ$1,FALSE),"无该职业")))*VLOOKUP($AF180,角色间职业划分!$P:$AP,8,FALSE)/角色间职业划分!$W$9,0)</f>
        <v>10179</v>
      </c>
      <c r="G180" s="26">
        <f>ROUND(IF($AG180="战士",VLOOKUP($AH180,$DV:$ER,EB$1,FALSE),IF($AG180="幻术师",VLOOKUP($AH180,$EU:$FQ,FA$1,FALSE),IF($AG180="刺客",VLOOKUP($AH180,$FU:$GQ,GA$1,FALSE),"无该职业")))*VLOOKUP($AF180,角色间职业划分!$P:$AP,13,FALSE)/角色间职业划分!$AB$9,0)</f>
        <v>3743</v>
      </c>
      <c r="H180" s="26">
        <f t="shared" si="101"/>
        <v>0</v>
      </c>
      <c r="I180" s="26">
        <f t="shared" si="102"/>
        <v>0</v>
      </c>
      <c r="J180" s="26">
        <f t="shared" si="103"/>
        <v>0</v>
      </c>
      <c r="K180" s="26">
        <f t="shared" si="104"/>
        <v>0</v>
      </c>
      <c r="L180" s="26">
        <f t="shared" si="105"/>
        <v>0</v>
      </c>
      <c r="M180" s="26">
        <f t="shared" si="106"/>
        <v>0</v>
      </c>
      <c r="N180" s="26">
        <f t="shared" si="107"/>
        <v>10</v>
      </c>
      <c r="O180" s="26">
        <f t="shared" si="108"/>
        <v>5</v>
      </c>
      <c r="P180" s="26">
        <f t="shared" si="109"/>
        <v>0</v>
      </c>
      <c r="Q180" s="26">
        <f t="shared" si="110"/>
        <v>5</v>
      </c>
      <c r="R180" s="26">
        <f t="shared" si="111"/>
        <v>7.5</v>
      </c>
      <c r="S180" s="26">
        <f t="shared" si="112"/>
        <v>5</v>
      </c>
      <c r="T180" s="26">
        <f t="shared" si="113"/>
        <v>2.5</v>
      </c>
      <c r="U180" s="26">
        <f t="shared" si="114"/>
        <v>0</v>
      </c>
      <c r="V180" s="26">
        <f t="shared" si="115"/>
        <v>0</v>
      </c>
      <c r="W180" s="26">
        <f>VLOOKUP(AF180,角色间职业划分!L:M,2,FALSE)</f>
        <v>3</v>
      </c>
      <c r="X180" s="26">
        <f t="shared" si="116"/>
        <v>53</v>
      </c>
      <c r="Y180" s="26">
        <v>0</v>
      </c>
      <c r="Z180" s="26">
        <v>0</v>
      </c>
      <c r="AA180" s="26">
        <v>0</v>
      </c>
      <c r="AB180" s="26">
        <f t="shared" si="117"/>
        <v>15</v>
      </c>
      <c r="AC180" s="1">
        <f t="shared" si="98"/>
        <v>1667</v>
      </c>
      <c r="AD180" s="51"/>
      <c r="AE180" s="1"/>
      <c r="AF180">
        <f t="shared" si="118"/>
        <v>3</v>
      </c>
      <c r="AG180" s="26" t="str">
        <f>VLOOKUP(AF180,角色间职业划分!P:R,3,FALSE)</f>
        <v>幻术师</v>
      </c>
      <c r="AH180" s="26">
        <f t="shared" si="119"/>
        <v>53</v>
      </c>
    </row>
    <row r="181" spans="1:34" x14ac:dyDescent="0.15">
      <c r="A181" s="26">
        <v>177</v>
      </c>
      <c r="B181" s="26">
        <f t="shared" si="99"/>
        <v>0</v>
      </c>
      <c r="C181" s="26">
        <f>ROUND(IF($AG181="战士",VLOOKUP($AH181,$DV:$ER,DX$1,FALSE),IF($AG181="幻术师",VLOOKUP($AH181,$EU:$FQ,EW$1,FALSE),IF($AG181="刺客",VLOOKUP($AH181,$FU:$GQ,FW$1,FALSE),"无该职业")))/VLOOKUP(AF181,角色间职业划分!P:AP,20,FALSE),0)</f>
        <v>60</v>
      </c>
      <c r="D181" s="26">
        <f t="shared" si="100"/>
        <v>0</v>
      </c>
      <c r="E181" s="26">
        <f>ROUND(IF($AG181="战士",VLOOKUP($AH181,$DV:$ER,DZ$1,FALSE),IF($AG181="幻术师",VLOOKUP($AH181,$EU:$FQ,EY$1,FALSE),IF($AG181="刺客",VLOOKUP($AH181,$FU:$GQ,FY$1,FALSE),"无该职业")))*VLOOKUP($AF181,角色间职业划分!$P:$AP,26,FALSE)*VLOOKUP($AF181,角色间职业划分!$P:$AP,13,FALSE)/角色间职业划分!$AB$9,0)</f>
        <v>1044</v>
      </c>
      <c r="F181" s="26">
        <f>ROUND(IF($AG181="战士",VLOOKUP($AH181,$DV:$ER,EA$1,FALSE),IF($AG181="幻术师",VLOOKUP($AH181,$EU:$FQ,EZ$1,FALSE),IF($AG181="刺客",VLOOKUP($AH181,$FU:$GQ,FZ$1,FALSE),"无该职业")))*VLOOKUP($AF181,角色间职业划分!$P:$AP,8,FALSE)/角色间职业划分!$W$9,0)</f>
        <v>10179</v>
      </c>
      <c r="G181" s="26">
        <f>ROUND(IF($AG181="战士",VLOOKUP($AH181,$DV:$ER,EB$1,FALSE),IF($AG181="幻术师",VLOOKUP($AH181,$EU:$FQ,FA$1,FALSE),IF($AG181="刺客",VLOOKUP($AH181,$FU:$GQ,GA$1,FALSE),"无该职业")))*VLOOKUP($AF181,角色间职业划分!$P:$AP,13,FALSE)/角色间职业划分!$AB$9,0)</f>
        <v>3743</v>
      </c>
      <c r="H181" s="26">
        <f t="shared" si="101"/>
        <v>0</v>
      </c>
      <c r="I181" s="26">
        <f t="shared" si="102"/>
        <v>0</v>
      </c>
      <c r="J181" s="26">
        <f t="shared" si="103"/>
        <v>0</v>
      </c>
      <c r="K181" s="26">
        <f t="shared" si="104"/>
        <v>0</v>
      </c>
      <c r="L181" s="26">
        <f t="shared" si="105"/>
        <v>0</v>
      </c>
      <c r="M181" s="26">
        <f t="shared" si="106"/>
        <v>0</v>
      </c>
      <c r="N181" s="26">
        <f t="shared" si="107"/>
        <v>10</v>
      </c>
      <c r="O181" s="26">
        <f t="shared" si="108"/>
        <v>5</v>
      </c>
      <c r="P181" s="26">
        <f t="shared" si="109"/>
        <v>0</v>
      </c>
      <c r="Q181" s="26">
        <f t="shared" si="110"/>
        <v>5</v>
      </c>
      <c r="R181" s="26">
        <f t="shared" si="111"/>
        <v>7.5</v>
      </c>
      <c r="S181" s="26">
        <f t="shared" si="112"/>
        <v>5</v>
      </c>
      <c r="T181" s="26">
        <f t="shared" si="113"/>
        <v>2.5</v>
      </c>
      <c r="U181" s="26">
        <f t="shared" si="114"/>
        <v>0</v>
      </c>
      <c r="V181" s="26">
        <f t="shared" si="115"/>
        <v>0</v>
      </c>
      <c r="W181" s="26">
        <f>VLOOKUP(AF181,角色间职业划分!L:M,2,FALSE)</f>
        <v>3</v>
      </c>
      <c r="X181" s="26">
        <f t="shared" si="116"/>
        <v>54</v>
      </c>
      <c r="Y181" s="26">
        <v>0</v>
      </c>
      <c r="Z181" s="26">
        <v>0</v>
      </c>
      <c r="AA181" s="26">
        <v>0</v>
      </c>
      <c r="AB181" s="26">
        <f t="shared" si="117"/>
        <v>15</v>
      </c>
      <c r="AC181" s="1">
        <f t="shared" si="98"/>
        <v>1717</v>
      </c>
      <c r="AD181" s="51"/>
      <c r="AE181" s="1"/>
      <c r="AF181">
        <f t="shared" si="118"/>
        <v>3</v>
      </c>
      <c r="AG181" s="26" t="str">
        <f>VLOOKUP(AF181,角色间职业划分!P:R,3,FALSE)</f>
        <v>幻术师</v>
      </c>
      <c r="AH181" s="26">
        <f t="shared" si="119"/>
        <v>54</v>
      </c>
    </row>
    <row r="182" spans="1:34" x14ac:dyDescent="0.15">
      <c r="A182" s="26">
        <v>178</v>
      </c>
      <c r="B182" s="26">
        <f t="shared" si="99"/>
        <v>0</v>
      </c>
      <c r="C182" s="26">
        <f>ROUND(IF($AG182="战士",VLOOKUP($AH182,$DV:$ER,DX$1,FALSE),IF($AG182="幻术师",VLOOKUP($AH182,$EU:$FQ,EW$1,FALSE),IF($AG182="刺客",VLOOKUP($AH182,$FU:$GQ,FW$1,FALSE),"无该职业")))/VLOOKUP(AF182,角色间职业划分!P:AP,20,FALSE),0)</f>
        <v>60</v>
      </c>
      <c r="D182" s="26">
        <f t="shared" si="100"/>
        <v>0</v>
      </c>
      <c r="E182" s="26">
        <f>ROUND(IF($AG182="战士",VLOOKUP($AH182,$DV:$ER,DZ$1,FALSE),IF($AG182="幻术师",VLOOKUP($AH182,$EU:$FQ,EY$1,FALSE),IF($AG182="刺客",VLOOKUP($AH182,$FU:$GQ,FY$1,FALSE),"无该职业")))*VLOOKUP($AF182,角色间职业划分!$P:$AP,26,FALSE)*VLOOKUP($AF182,角色间职业划分!$P:$AP,13,FALSE)/角色间职业划分!$AB$9,0)</f>
        <v>1044</v>
      </c>
      <c r="F182" s="26">
        <f>ROUND(IF($AG182="战士",VLOOKUP($AH182,$DV:$ER,EA$1,FALSE),IF($AG182="幻术师",VLOOKUP($AH182,$EU:$FQ,EZ$1,FALSE),IF($AG182="刺客",VLOOKUP($AH182,$FU:$GQ,FZ$1,FALSE),"无该职业")))*VLOOKUP($AF182,角色间职业划分!$P:$AP,8,FALSE)/角色间职业划分!$W$9,0)</f>
        <v>11492</v>
      </c>
      <c r="G182" s="26">
        <f>ROUND(IF($AG182="战士",VLOOKUP($AH182,$DV:$ER,EB$1,FALSE),IF($AG182="幻术师",VLOOKUP($AH182,$EU:$FQ,FA$1,FALSE),IF($AG182="刺客",VLOOKUP($AH182,$FU:$GQ,GA$1,FALSE),"无该职业")))*VLOOKUP($AF182,角色间职业划分!$P:$AP,13,FALSE)/角色间职业划分!$AB$9,0)</f>
        <v>3743</v>
      </c>
      <c r="H182" s="26">
        <f t="shared" si="101"/>
        <v>0</v>
      </c>
      <c r="I182" s="26">
        <f t="shared" si="102"/>
        <v>0</v>
      </c>
      <c r="J182" s="26">
        <f t="shared" si="103"/>
        <v>0</v>
      </c>
      <c r="K182" s="26">
        <f t="shared" si="104"/>
        <v>0</v>
      </c>
      <c r="L182" s="26">
        <f t="shared" si="105"/>
        <v>0</v>
      </c>
      <c r="M182" s="26">
        <f t="shared" si="106"/>
        <v>0</v>
      </c>
      <c r="N182" s="26">
        <f t="shared" si="107"/>
        <v>10</v>
      </c>
      <c r="O182" s="26">
        <f t="shared" si="108"/>
        <v>5</v>
      </c>
      <c r="P182" s="26">
        <f t="shared" si="109"/>
        <v>0</v>
      </c>
      <c r="Q182" s="26">
        <f t="shared" si="110"/>
        <v>5</v>
      </c>
      <c r="R182" s="26">
        <f t="shared" si="111"/>
        <v>7.5</v>
      </c>
      <c r="S182" s="26">
        <f t="shared" si="112"/>
        <v>5</v>
      </c>
      <c r="T182" s="26">
        <f t="shared" si="113"/>
        <v>2.5</v>
      </c>
      <c r="U182" s="26">
        <f t="shared" si="114"/>
        <v>0</v>
      </c>
      <c r="V182" s="26">
        <f t="shared" si="115"/>
        <v>0</v>
      </c>
      <c r="W182" s="26">
        <f>VLOOKUP(AF182,角色间职业划分!L:M,2,FALSE)</f>
        <v>3</v>
      </c>
      <c r="X182" s="26">
        <f t="shared" si="116"/>
        <v>55</v>
      </c>
      <c r="Y182" s="26">
        <v>0</v>
      </c>
      <c r="Z182" s="26">
        <v>0</v>
      </c>
      <c r="AA182" s="26">
        <v>0</v>
      </c>
      <c r="AB182" s="26">
        <f t="shared" si="117"/>
        <v>15</v>
      </c>
      <c r="AC182" s="1">
        <f t="shared" si="98"/>
        <v>1768</v>
      </c>
      <c r="AD182" s="51"/>
      <c r="AE182" s="1"/>
      <c r="AF182">
        <f t="shared" si="118"/>
        <v>3</v>
      </c>
      <c r="AG182" s="26" t="str">
        <f>VLOOKUP(AF182,角色间职业划分!P:R,3,FALSE)</f>
        <v>幻术师</v>
      </c>
      <c r="AH182" s="26">
        <f t="shared" si="119"/>
        <v>55</v>
      </c>
    </row>
    <row r="183" spans="1:34" x14ac:dyDescent="0.15">
      <c r="A183" s="26">
        <v>179</v>
      </c>
      <c r="B183" s="26">
        <f t="shared" si="99"/>
        <v>0</v>
      </c>
      <c r="C183" s="26">
        <f>ROUND(IF($AG183="战士",VLOOKUP($AH183,$DV:$ER,DX$1,FALSE),IF($AG183="幻术师",VLOOKUP($AH183,$EU:$FQ,EW$1,FALSE),IF($AG183="刺客",VLOOKUP($AH183,$FU:$GQ,FW$1,FALSE),"无该职业")))/VLOOKUP(AF183,角色间职业划分!P:AP,20,FALSE),0)</f>
        <v>60</v>
      </c>
      <c r="D183" s="26">
        <f t="shared" si="100"/>
        <v>0</v>
      </c>
      <c r="E183" s="26">
        <f>ROUND(IF($AG183="战士",VLOOKUP($AH183,$DV:$ER,DZ$1,FALSE),IF($AG183="幻术师",VLOOKUP($AH183,$EU:$FQ,EY$1,FALSE),IF($AG183="刺客",VLOOKUP($AH183,$FU:$GQ,FY$1,FALSE),"无该职业")))*VLOOKUP($AF183,角色间职业划分!$P:$AP,26,FALSE)*VLOOKUP($AF183,角色间职业划分!$P:$AP,13,FALSE)/角色间职业划分!$AB$9,0)</f>
        <v>1633</v>
      </c>
      <c r="F183" s="26">
        <f>ROUND(IF($AG183="战士",VLOOKUP($AH183,$DV:$ER,EA$1,FALSE),IF($AG183="幻术师",VLOOKUP($AH183,$EU:$FQ,EZ$1,FALSE),IF($AG183="刺客",VLOOKUP($AH183,$FU:$GQ,FZ$1,FALSE),"无该职业")))*VLOOKUP($AF183,角色间职业划分!$P:$AP,8,FALSE)/角色间职业划分!$W$9,0)</f>
        <v>11492</v>
      </c>
      <c r="G183" s="26">
        <f>ROUND(IF($AG183="战士",VLOOKUP($AH183,$DV:$ER,EB$1,FALSE),IF($AG183="幻术师",VLOOKUP($AH183,$EU:$FQ,FA$1,FALSE),IF($AG183="刺客",VLOOKUP($AH183,$FU:$GQ,GA$1,FALSE),"无该职业")))*VLOOKUP($AF183,角色间职业划分!$P:$AP,13,FALSE)/角色间职业划分!$AB$9,0)</f>
        <v>3743</v>
      </c>
      <c r="H183" s="26">
        <f t="shared" si="101"/>
        <v>0</v>
      </c>
      <c r="I183" s="26">
        <f t="shared" si="102"/>
        <v>0</v>
      </c>
      <c r="J183" s="26">
        <f t="shared" si="103"/>
        <v>0</v>
      </c>
      <c r="K183" s="26">
        <f t="shared" si="104"/>
        <v>0</v>
      </c>
      <c r="L183" s="26">
        <f t="shared" si="105"/>
        <v>0</v>
      </c>
      <c r="M183" s="26">
        <f t="shared" si="106"/>
        <v>0</v>
      </c>
      <c r="N183" s="26">
        <f t="shared" si="107"/>
        <v>10</v>
      </c>
      <c r="O183" s="26">
        <f t="shared" si="108"/>
        <v>5</v>
      </c>
      <c r="P183" s="26">
        <f t="shared" si="109"/>
        <v>0</v>
      </c>
      <c r="Q183" s="26">
        <f t="shared" si="110"/>
        <v>5</v>
      </c>
      <c r="R183" s="26">
        <f t="shared" si="111"/>
        <v>7.5</v>
      </c>
      <c r="S183" s="26">
        <f t="shared" si="112"/>
        <v>5</v>
      </c>
      <c r="T183" s="26">
        <f t="shared" si="113"/>
        <v>2.5</v>
      </c>
      <c r="U183" s="26">
        <f t="shared" si="114"/>
        <v>0</v>
      </c>
      <c r="V183" s="26">
        <f t="shared" si="115"/>
        <v>0</v>
      </c>
      <c r="W183" s="26">
        <f>VLOOKUP(AF183,角色间职业划分!L:M,2,FALSE)</f>
        <v>3</v>
      </c>
      <c r="X183" s="26">
        <f t="shared" si="116"/>
        <v>56</v>
      </c>
      <c r="Y183" s="26">
        <v>0</v>
      </c>
      <c r="Z183" s="26">
        <v>0</v>
      </c>
      <c r="AA183" s="26">
        <v>0</v>
      </c>
      <c r="AB183" s="26">
        <f t="shared" si="117"/>
        <v>15</v>
      </c>
      <c r="AC183" s="1">
        <f t="shared" si="98"/>
        <v>1818</v>
      </c>
      <c r="AD183" s="51"/>
      <c r="AE183" s="1"/>
      <c r="AF183">
        <f t="shared" si="118"/>
        <v>3</v>
      </c>
      <c r="AG183" s="26" t="str">
        <f>VLOOKUP(AF183,角色间职业划分!P:R,3,FALSE)</f>
        <v>幻术师</v>
      </c>
      <c r="AH183" s="26">
        <f t="shared" si="119"/>
        <v>56</v>
      </c>
    </row>
    <row r="184" spans="1:34" x14ac:dyDescent="0.15">
      <c r="A184" s="26">
        <v>180</v>
      </c>
      <c r="B184" s="26">
        <f t="shared" si="99"/>
        <v>0</v>
      </c>
      <c r="C184" s="26">
        <f>ROUND(IF($AG184="战士",VLOOKUP($AH184,$DV:$ER,DX$1,FALSE),IF($AG184="幻术师",VLOOKUP($AH184,$EU:$FQ,EW$1,FALSE),IF($AG184="刺客",VLOOKUP($AH184,$FU:$GQ,FW$1,FALSE),"无该职业")))/VLOOKUP(AF184,角色间职业划分!P:AP,20,FALSE),0)</f>
        <v>60</v>
      </c>
      <c r="D184" s="26">
        <f t="shared" si="100"/>
        <v>0</v>
      </c>
      <c r="E184" s="26">
        <f>ROUND(IF($AG184="战士",VLOOKUP($AH184,$DV:$ER,DZ$1,FALSE),IF($AG184="幻术师",VLOOKUP($AH184,$EU:$FQ,EY$1,FALSE),IF($AG184="刺客",VLOOKUP($AH184,$FU:$GQ,FY$1,FALSE),"无该职业")))*VLOOKUP($AF184,角色间职业划分!$P:$AP,26,FALSE)*VLOOKUP($AF184,角色间职业划分!$P:$AP,13,FALSE)/角色间职业划分!$AB$9,0)</f>
        <v>1633</v>
      </c>
      <c r="F184" s="26">
        <f>ROUND(IF($AG184="战士",VLOOKUP($AH184,$DV:$ER,EA$1,FALSE),IF($AG184="幻术师",VLOOKUP($AH184,$EU:$FQ,EZ$1,FALSE),IF($AG184="刺客",VLOOKUP($AH184,$FU:$GQ,FZ$1,FALSE),"无该职业")))*VLOOKUP($AF184,角色间职业划分!$P:$AP,8,FALSE)/角色间职业划分!$W$9,0)</f>
        <v>11492</v>
      </c>
      <c r="G184" s="26">
        <f>ROUND(IF($AG184="战士",VLOOKUP($AH184,$DV:$ER,EB$1,FALSE),IF($AG184="幻术师",VLOOKUP($AH184,$EU:$FQ,FA$1,FALSE),IF($AG184="刺客",VLOOKUP($AH184,$FU:$GQ,GA$1,FALSE),"无该职业")))*VLOOKUP($AF184,角色间职业划分!$P:$AP,13,FALSE)/角色间职业划分!$AB$9,0)</f>
        <v>4197</v>
      </c>
      <c r="H184" s="26">
        <f t="shared" si="101"/>
        <v>0</v>
      </c>
      <c r="I184" s="26">
        <f t="shared" si="102"/>
        <v>0</v>
      </c>
      <c r="J184" s="26">
        <f t="shared" si="103"/>
        <v>0</v>
      </c>
      <c r="K184" s="26">
        <f t="shared" si="104"/>
        <v>0</v>
      </c>
      <c r="L184" s="26">
        <f t="shared" si="105"/>
        <v>0</v>
      </c>
      <c r="M184" s="26">
        <f t="shared" si="106"/>
        <v>0</v>
      </c>
      <c r="N184" s="26">
        <f t="shared" si="107"/>
        <v>10</v>
      </c>
      <c r="O184" s="26">
        <f t="shared" si="108"/>
        <v>5</v>
      </c>
      <c r="P184" s="26">
        <f t="shared" si="109"/>
        <v>0</v>
      </c>
      <c r="Q184" s="26">
        <f t="shared" si="110"/>
        <v>5</v>
      </c>
      <c r="R184" s="26">
        <f t="shared" si="111"/>
        <v>7.5</v>
      </c>
      <c r="S184" s="26">
        <f t="shared" si="112"/>
        <v>5</v>
      </c>
      <c r="T184" s="26">
        <f t="shared" si="113"/>
        <v>2.5</v>
      </c>
      <c r="U184" s="26">
        <f t="shared" si="114"/>
        <v>0</v>
      </c>
      <c r="V184" s="26">
        <f t="shared" si="115"/>
        <v>0</v>
      </c>
      <c r="W184" s="26">
        <f>VLOOKUP(AF184,角色间职业划分!L:M,2,FALSE)</f>
        <v>3</v>
      </c>
      <c r="X184" s="26">
        <f t="shared" si="116"/>
        <v>57</v>
      </c>
      <c r="Y184" s="26">
        <v>0</v>
      </c>
      <c r="Z184" s="26">
        <v>0</v>
      </c>
      <c r="AA184" s="26">
        <v>0</v>
      </c>
      <c r="AB184" s="26">
        <f t="shared" si="117"/>
        <v>15</v>
      </c>
      <c r="AC184" s="1">
        <f t="shared" si="98"/>
        <v>1869</v>
      </c>
      <c r="AD184" s="51"/>
      <c r="AE184" s="1"/>
      <c r="AF184">
        <f t="shared" si="118"/>
        <v>3</v>
      </c>
      <c r="AG184" s="26" t="str">
        <f>VLOOKUP(AF184,角色间职业划分!P:R,3,FALSE)</f>
        <v>幻术师</v>
      </c>
      <c r="AH184" s="26">
        <f t="shared" si="119"/>
        <v>57</v>
      </c>
    </row>
    <row r="185" spans="1:34" x14ac:dyDescent="0.15">
      <c r="A185" s="26">
        <v>181</v>
      </c>
      <c r="B185" s="26">
        <f t="shared" si="99"/>
        <v>0</v>
      </c>
      <c r="C185" s="26">
        <f>ROUND(IF($AG185="战士",VLOOKUP($AH185,$DV:$ER,DX$1,FALSE),IF($AG185="幻术师",VLOOKUP($AH185,$EU:$FQ,EW$1,FALSE),IF($AG185="刺客",VLOOKUP($AH185,$FU:$GQ,FW$1,FALSE),"无该职业")))/VLOOKUP(AF185,角色间职业划分!P:AP,20,FALSE),0)</f>
        <v>60</v>
      </c>
      <c r="D185" s="26">
        <f t="shared" si="100"/>
        <v>0</v>
      </c>
      <c r="E185" s="26">
        <f>ROUND(IF($AG185="战士",VLOOKUP($AH185,$DV:$ER,DZ$1,FALSE),IF($AG185="幻术师",VLOOKUP($AH185,$EU:$FQ,EY$1,FALSE),IF($AG185="刺客",VLOOKUP($AH185,$FU:$GQ,FY$1,FALSE),"无该职业")))*VLOOKUP($AF185,角色间职业划分!$P:$AP,26,FALSE)*VLOOKUP($AF185,角色间职业划分!$P:$AP,13,FALSE)/角色间职业划分!$AB$9,0)</f>
        <v>1633</v>
      </c>
      <c r="F185" s="26">
        <f>ROUND(IF($AG185="战士",VLOOKUP($AH185,$DV:$ER,EA$1,FALSE),IF($AG185="幻术师",VLOOKUP($AH185,$EU:$FQ,EZ$1,FALSE),IF($AG185="刺客",VLOOKUP($AH185,$FU:$GQ,FZ$1,FALSE),"无该职业")))*VLOOKUP($AF185,角色间职业划分!$P:$AP,8,FALSE)/角色间职业划分!$W$9,0)</f>
        <v>11492</v>
      </c>
      <c r="G185" s="26">
        <f>ROUND(IF($AG185="战士",VLOOKUP($AH185,$DV:$ER,EB$1,FALSE),IF($AG185="幻术师",VLOOKUP($AH185,$EU:$FQ,FA$1,FALSE),IF($AG185="刺客",VLOOKUP($AH185,$FU:$GQ,GA$1,FALSE),"无该职业")))*VLOOKUP($AF185,角色间职业划分!$P:$AP,13,FALSE)/角色间职业划分!$AB$9,0)</f>
        <v>4197</v>
      </c>
      <c r="H185" s="26">
        <f t="shared" si="101"/>
        <v>0</v>
      </c>
      <c r="I185" s="26">
        <f t="shared" si="102"/>
        <v>0</v>
      </c>
      <c r="J185" s="26">
        <f t="shared" si="103"/>
        <v>0</v>
      </c>
      <c r="K185" s="26">
        <f t="shared" si="104"/>
        <v>0</v>
      </c>
      <c r="L185" s="26">
        <f t="shared" si="105"/>
        <v>0</v>
      </c>
      <c r="M185" s="26">
        <f t="shared" si="106"/>
        <v>0</v>
      </c>
      <c r="N185" s="26">
        <f t="shared" si="107"/>
        <v>10</v>
      </c>
      <c r="O185" s="26">
        <f t="shared" si="108"/>
        <v>5</v>
      </c>
      <c r="P185" s="26">
        <f t="shared" si="109"/>
        <v>0</v>
      </c>
      <c r="Q185" s="26">
        <f t="shared" si="110"/>
        <v>5</v>
      </c>
      <c r="R185" s="26">
        <f t="shared" si="111"/>
        <v>7.5</v>
      </c>
      <c r="S185" s="26">
        <f t="shared" si="112"/>
        <v>5</v>
      </c>
      <c r="T185" s="26">
        <f t="shared" si="113"/>
        <v>5</v>
      </c>
      <c r="U185" s="26">
        <f t="shared" si="114"/>
        <v>0</v>
      </c>
      <c r="V185" s="26">
        <f t="shared" si="115"/>
        <v>0</v>
      </c>
      <c r="W185" s="26">
        <f>VLOOKUP(AF185,角色间职业划分!L:M,2,FALSE)</f>
        <v>3</v>
      </c>
      <c r="X185" s="26">
        <f t="shared" si="116"/>
        <v>58</v>
      </c>
      <c r="Y185" s="26">
        <v>0</v>
      </c>
      <c r="Z185" s="26">
        <v>0</v>
      </c>
      <c r="AA185" s="26">
        <v>0</v>
      </c>
      <c r="AB185" s="26">
        <f t="shared" si="117"/>
        <v>15</v>
      </c>
      <c r="AC185" s="1">
        <f t="shared" si="98"/>
        <v>1919</v>
      </c>
      <c r="AD185" s="51"/>
      <c r="AE185" s="1"/>
      <c r="AF185">
        <f t="shared" si="118"/>
        <v>3</v>
      </c>
      <c r="AG185" s="26" t="str">
        <f>VLOOKUP(AF185,角色间职业划分!P:R,3,FALSE)</f>
        <v>幻术师</v>
      </c>
      <c r="AH185" s="26">
        <f t="shared" si="119"/>
        <v>58</v>
      </c>
    </row>
    <row r="186" spans="1:34" x14ac:dyDescent="0.15">
      <c r="A186" s="26">
        <v>182</v>
      </c>
      <c r="B186" s="26">
        <f t="shared" si="99"/>
        <v>0</v>
      </c>
      <c r="C186" s="26">
        <f>ROUND(IF($AG186="战士",VLOOKUP($AH186,$DV:$ER,DX$1,FALSE),IF($AG186="幻术师",VLOOKUP($AH186,$EU:$FQ,EW$1,FALSE),IF($AG186="刺客",VLOOKUP($AH186,$FU:$GQ,FW$1,FALSE),"无该职业")))/VLOOKUP(AF186,角色间职业划分!P:AP,20,FALSE),0)</f>
        <v>60</v>
      </c>
      <c r="D186" s="26">
        <f t="shared" si="100"/>
        <v>0</v>
      </c>
      <c r="E186" s="26">
        <f>ROUND(IF($AG186="战士",VLOOKUP($AH186,$DV:$ER,DZ$1,FALSE),IF($AG186="幻术师",VLOOKUP($AH186,$EU:$FQ,EY$1,FALSE),IF($AG186="刺客",VLOOKUP($AH186,$FU:$GQ,FY$1,FALSE),"无该职业")))*VLOOKUP($AF186,角色间职业划分!$P:$AP,26,FALSE)*VLOOKUP($AF186,角色间职业划分!$P:$AP,13,FALSE)/角色间职业划分!$AB$9,0)</f>
        <v>1633</v>
      </c>
      <c r="F186" s="26">
        <f>ROUND(IF($AG186="战士",VLOOKUP($AH186,$DV:$ER,EA$1,FALSE),IF($AG186="幻术师",VLOOKUP($AH186,$EU:$FQ,EZ$1,FALSE),IF($AG186="刺客",VLOOKUP($AH186,$FU:$GQ,FZ$1,FALSE),"无该职业")))*VLOOKUP($AF186,角色间职业划分!$P:$AP,8,FALSE)/角色间职业划分!$W$9,0)</f>
        <v>12805</v>
      </c>
      <c r="G186" s="26">
        <f>ROUND(IF($AG186="战士",VLOOKUP($AH186,$DV:$ER,EB$1,FALSE),IF($AG186="幻术师",VLOOKUP($AH186,$EU:$FQ,FA$1,FALSE),IF($AG186="刺客",VLOOKUP($AH186,$FU:$GQ,GA$1,FALSE),"无该职业")))*VLOOKUP($AF186,角色间职业划分!$P:$AP,13,FALSE)/角色间职业划分!$AB$9,0)</f>
        <v>4197</v>
      </c>
      <c r="H186" s="26">
        <f t="shared" si="101"/>
        <v>0</v>
      </c>
      <c r="I186" s="26">
        <f t="shared" si="102"/>
        <v>0</v>
      </c>
      <c r="J186" s="26">
        <f t="shared" si="103"/>
        <v>0</v>
      </c>
      <c r="K186" s="26">
        <f t="shared" si="104"/>
        <v>0</v>
      </c>
      <c r="L186" s="26">
        <f t="shared" si="105"/>
        <v>0</v>
      </c>
      <c r="M186" s="26">
        <f t="shared" si="106"/>
        <v>0</v>
      </c>
      <c r="N186" s="26">
        <f t="shared" si="107"/>
        <v>10</v>
      </c>
      <c r="O186" s="26">
        <f t="shared" si="108"/>
        <v>5</v>
      </c>
      <c r="P186" s="26">
        <f t="shared" si="109"/>
        <v>0</v>
      </c>
      <c r="Q186" s="26">
        <f t="shared" si="110"/>
        <v>5</v>
      </c>
      <c r="R186" s="26">
        <f t="shared" si="111"/>
        <v>7.5</v>
      </c>
      <c r="S186" s="26">
        <f t="shared" si="112"/>
        <v>5</v>
      </c>
      <c r="T186" s="26">
        <f t="shared" si="113"/>
        <v>5</v>
      </c>
      <c r="U186" s="26">
        <f t="shared" si="114"/>
        <v>0</v>
      </c>
      <c r="V186" s="26">
        <f t="shared" si="115"/>
        <v>0</v>
      </c>
      <c r="W186" s="26">
        <f>VLOOKUP(AF186,角色间职业划分!L:M,2,FALSE)</f>
        <v>3</v>
      </c>
      <c r="X186" s="26">
        <f t="shared" si="116"/>
        <v>59</v>
      </c>
      <c r="Y186" s="26">
        <v>0</v>
      </c>
      <c r="Z186" s="26">
        <v>0</v>
      </c>
      <c r="AA186" s="26">
        <v>0</v>
      </c>
      <c r="AB186" s="26">
        <f t="shared" si="117"/>
        <v>15</v>
      </c>
      <c r="AC186" s="1">
        <f t="shared" si="98"/>
        <v>1970</v>
      </c>
      <c r="AD186" s="51"/>
      <c r="AE186" s="1"/>
      <c r="AF186">
        <f t="shared" si="118"/>
        <v>3</v>
      </c>
      <c r="AG186" s="26" t="str">
        <f>VLOOKUP(AF186,角色间职业划分!P:R,3,FALSE)</f>
        <v>幻术师</v>
      </c>
      <c r="AH186" s="26">
        <f t="shared" si="119"/>
        <v>59</v>
      </c>
    </row>
    <row r="187" spans="1:34" x14ac:dyDescent="0.15">
      <c r="A187" s="26">
        <v>183</v>
      </c>
      <c r="B187" s="26">
        <f t="shared" si="99"/>
        <v>0</v>
      </c>
      <c r="C187" s="26">
        <f>ROUND(IF($AG187="战士",VLOOKUP($AH187,$DV:$ER,DX$1,FALSE),IF($AG187="幻术师",VLOOKUP($AH187,$EU:$FQ,EW$1,FALSE),IF($AG187="刺客",VLOOKUP($AH187,$FU:$GQ,FW$1,FALSE),"无该职业")))/VLOOKUP(AF187,角色间职业划分!P:AP,20,FALSE),0)</f>
        <v>67</v>
      </c>
      <c r="D187" s="26">
        <f t="shared" si="100"/>
        <v>0</v>
      </c>
      <c r="E187" s="26">
        <f>ROUND(IF($AG187="战士",VLOOKUP($AH187,$DV:$ER,DZ$1,FALSE),IF($AG187="幻术师",VLOOKUP($AH187,$EU:$FQ,EY$1,FALSE),IF($AG187="刺客",VLOOKUP($AH187,$FU:$GQ,FY$1,FALSE),"无该职业")))*VLOOKUP($AF187,角色间职业划分!$P:$AP,26,FALSE)*VLOOKUP($AF187,角色间职业划分!$P:$AP,13,FALSE)/角色间职业划分!$AB$9,0)</f>
        <v>1633</v>
      </c>
      <c r="F187" s="26">
        <f>ROUND(IF($AG187="战士",VLOOKUP($AH187,$DV:$ER,EA$1,FALSE),IF($AG187="幻术师",VLOOKUP($AH187,$EU:$FQ,EZ$1,FALSE),IF($AG187="刺客",VLOOKUP($AH187,$FU:$GQ,FZ$1,FALSE),"无该职业")))*VLOOKUP($AF187,角色间职业划分!$P:$AP,8,FALSE)/角色间职业划分!$W$9,0)</f>
        <v>12805</v>
      </c>
      <c r="G187" s="26">
        <f>ROUND(IF($AG187="战士",VLOOKUP($AH187,$DV:$ER,EB$1,FALSE),IF($AG187="幻术师",VLOOKUP($AH187,$EU:$FQ,FA$1,FALSE),IF($AG187="刺客",VLOOKUP($AH187,$FU:$GQ,GA$1,FALSE),"无该职业")))*VLOOKUP($AF187,角色间职业划分!$P:$AP,13,FALSE)/角色间职业划分!$AB$9,0)</f>
        <v>4197</v>
      </c>
      <c r="H187" s="26">
        <f t="shared" si="101"/>
        <v>0</v>
      </c>
      <c r="I187" s="26">
        <f t="shared" si="102"/>
        <v>0</v>
      </c>
      <c r="J187" s="26">
        <f t="shared" si="103"/>
        <v>0</v>
      </c>
      <c r="K187" s="26">
        <f t="shared" si="104"/>
        <v>0</v>
      </c>
      <c r="L187" s="26">
        <f t="shared" si="105"/>
        <v>0</v>
      </c>
      <c r="M187" s="26">
        <f t="shared" si="106"/>
        <v>0</v>
      </c>
      <c r="N187" s="26">
        <f t="shared" si="107"/>
        <v>10</v>
      </c>
      <c r="O187" s="26">
        <f t="shared" si="108"/>
        <v>5</v>
      </c>
      <c r="P187" s="26">
        <f t="shared" si="109"/>
        <v>0</v>
      </c>
      <c r="Q187" s="26">
        <f t="shared" si="110"/>
        <v>5</v>
      </c>
      <c r="R187" s="26">
        <f t="shared" si="111"/>
        <v>7.5</v>
      </c>
      <c r="S187" s="26">
        <f t="shared" si="112"/>
        <v>5</v>
      </c>
      <c r="T187" s="26">
        <f t="shared" si="113"/>
        <v>5</v>
      </c>
      <c r="U187" s="26">
        <f t="shared" si="114"/>
        <v>0</v>
      </c>
      <c r="V187" s="26">
        <f t="shared" si="115"/>
        <v>0</v>
      </c>
      <c r="W187" s="26">
        <f>VLOOKUP(AF187,角色间职业划分!L:M,2,FALSE)</f>
        <v>3</v>
      </c>
      <c r="X187" s="26">
        <f t="shared" si="116"/>
        <v>60</v>
      </c>
      <c r="Y187" s="26">
        <v>0</v>
      </c>
      <c r="Z187" s="26">
        <v>0</v>
      </c>
      <c r="AA187" s="26">
        <v>0</v>
      </c>
      <c r="AB187" s="26">
        <f t="shared" si="117"/>
        <v>17.5</v>
      </c>
      <c r="AC187" s="1">
        <f t="shared" si="98"/>
        <v>2020</v>
      </c>
      <c r="AD187" s="51"/>
      <c r="AE187" s="1"/>
      <c r="AF187">
        <f t="shared" si="118"/>
        <v>3</v>
      </c>
      <c r="AG187" s="26" t="str">
        <f>VLOOKUP(AF187,角色间职业划分!P:R,3,FALSE)</f>
        <v>幻术师</v>
      </c>
      <c r="AH187" s="26">
        <f t="shared" si="119"/>
        <v>60</v>
      </c>
    </row>
    <row r="188" spans="1:34" x14ac:dyDescent="0.15">
      <c r="A188" s="26">
        <v>184</v>
      </c>
      <c r="B188" s="26">
        <f t="shared" si="99"/>
        <v>0</v>
      </c>
      <c r="C188" s="26">
        <f>ROUND(IF($AG188="战士",VLOOKUP($AH188,$DV:$ER,DX$1,FALSE),IF($AG188="幻术师",VLOOKUP($AH188,$EU:$FQ,EW$1,FALSE),IF($AG188="刺客",VLOOKUP($AH188,$FU:$GQ,FW$1,FALSE),"无该职业")))/VLOOKUP(AF188,角色间职业划分!P:AP,20,FALSE),0)</f>
        <v>0</v>
      </c>
      <c r="D188" s="26">
        <f t="shared" si="100"/>
        <v>0</v>
      </c>
      <c r="E188" s="26">
        <f>ROUND(IF($AG188="战士",VLOOKUP($AH188,$DV:$ER,DZ$1,FALSE),IF($AG188="幻术师",VLOOKUP($AH188,$EU:$FQ,EY$1,FALSE),IF($AG188="刺客",VLOOKUP($AH188,$FU:$GQ,FY$1,FALSE),"无该职业")))*VLOOKUP($AF188,角色间职业划分!$P:$AP,26,FALSE)*VLOOKUP($AF188,角色间职业划分!$P:$AP,13,FALSE)/角色间职业划分!$AB$9,0)</f>
        <v>0</v>
      </c>
      <c r="F188" s="26">
        <f>ROUND(IF($AG188="战士",VLOOKUP($AH188,$DV:$ER,EA$1,FALSE),IF($AG188="幻术师",VLOOKUP($AH188,$EU:$FQ,EZ$1,FALSE),IF($AG188="刺客",VLOOKUP($AH188,$FU:$GQ,FZ$1,FALSE),"无该职业")))*VLOOKUP($AF188,角色间职业划分!$P:$AP,8,FALSE)/角色间职业划分!$W$9,0)</f>
        <v>0</v>
      </c>
      <c r="G188" s="26">
        <f>ROUND(IF($AG188="战士",VLOOKUP($AH188,$DV:$ER,EB$1,FALSE),IF($AG188="幻术师",VLOOKUP($AH188,$EU:$FQ,FA$1,FALSE),IF($AG188="刺客",VLOOKUP($AH188,$FU:$GQ,GA$1,FALSE),"无该职业")))*VLOOKUP($AF188,角色间职业划分!$P:$AP,13,FALSE)/角色间职业划分!$AB$9,0)</f>
        <v>0</v>
      </c>
      <c r="H188" s="26">
        <f t="shared" si="101"/>
        <v>0</v>
      </c>
      <c r="I188" s="26">
        <f t="shared" si="102"/>
        <v>0</v>
      </c>
      <c r="J188" s="26">
        <f t="shared" si="103"/>
        <v>0</v>
      </c>
      <c r="K188" s="26">
        <f t="shared" si="104"/>
        <v>0</v>
      </c>
      <c r="L188" s="26">
        <f t="shared" si="105"/>
        <v>0</v>
      </c>
      <c r="M188" s="26">
        <f t="shared" si="106"/>
        <v>0</v>
      </c>
      <c r="N188" s="26">
        <f t="shared" si="107"/>
        <v>0</v>
      </c>
      <c r="O188" s="26">
        <f t="shared" si="108"/>
        <v>0</v>
      </c>
      <c r="P188" s="26">
        <f t="shared" si="109"/>
        <v>0</v>
      </c>
      <c r="Q188" s="26">
        <f t="shared" si="110"/>
        <v>0</v>
      </c>
      <c r="R188" s="26">
        <f t="shared" si="111"/>
        <v>0</v>
      </c>
      <c r="S188" s="26">
        <f t="shared" si="112"/>
        <v>0</v>
      </c>
      <c r="T188" s="26">
        <f t="shared" si="113"/>
        <v>0</v>
      </c>
      <c r="U188" s="26">
        <f t="shared" si="114"/>
        <v>0</v>
      </c>
      <c r="V188" s="26">
        <f t="shared" si="115"/>
        <v>0</v>
      </c>
      <c r="W188" s="26">
        <f>VLOOKUP(AF188,角色间职业划分!L:M,2,FALSE)</f>
        <v>4</v>
      </c>
      <c r="X188" s="26">
        <f t="shared" si="116"/>
        <v>0</v>
      </c>
      <c r="Y188" s="26">
        <v>0</v>
      </c>
      <c r="Z188" s="26">
        <v>0</v>
      </c>
      <c r="AA188" s="26">
        <v>0</v>
      </c>
      <c r="AB188" s="26">
        <f t="shared" si="117"/>
        <v>0</v>
      </c>
      <c r="AC188" s="1">
        <f t="shared" si="98"/>
        <v>0</v>
      </c>
      <c r="AD188" s="51"/>
      <c r="AE188" s="1"/>
      <c r="AF188">
        <f t="shared" si="118"/>
        <v>4</v>
      </c>
      <c r="AG188" s="26" t="str">
        <f>VLOOKUP(AF188,角色间职业划分!P:R,3,FALSE)</f>
        <v>战士</v>
      </c>
      <c r="AH188" s="26">
        <f t="shared" si="119"/>
        <v>0</v>
      </c>
    </row>
    <row r="189" spans="1:34" x14ac:dyDescent="0.15">
      <c r="A189" s="26">
        <v>185</v>
      </c>
      <c r="B189" s="26">
        <f t="shared" si="99"/>
        <v>0</v>
      </c>
      <c r="C189" s="26">
        <f>ROUND(IF($AG189="战士",VLOOKUP($AH189,$DV:$ER,DX$1,FALSE),IF($AG189="幻术师",VLOOKUP($AH189,$EU:$FQ,EW$1,FALSE),IF($AG189="刺客",VLOOKUP($AH189,$FU:$GQ,FW$1,FALSE),"无该职业")))/VLOOKUP(AF189,角色间职业划分!P:AP,20,FALSE),0)</f>
        <v>0</v>
      </c>
      <c r="D189" s="26">
        <f t="shared" si="100"/>
        <v>0</v>
      </c>
      <c r="E189" s="26">
        <f>ROUND(IF($AG189="战士",VLOOKUP($AH189,$DV:$ER,DZ$1,FALSE),IF($AG189="幻术师",VLOOKUP($AH189,$EU:$FQ,EY$1,FALSE),IF($AG189="刺客",VLOOKUP($AH189,$FU:$GQ,FY$1,FALSE),"无该职业")))*VLOOKUP($AF189,角色间职业划分!$P:$AP,26,FALSE)*VLOOKUP($AF189,角色间职业划分!$P:$AP,13,FALSE)/角色间职业划分!$AB$9,0)</f>
        <v>0</v>
      </c>
      <c r="F189" s="26">
        <f>ROUND(IF($AG189="战士",VLOOKUP($AH189,$DV:$ER,EA$1,FALSE),IF($AG189="幻术师",VLOOKUP($AH189,$EU:$FQ,EZ$1,FALSE),IF($AG189="刺客",VLOOKUP($AH189,$FU:$GQ,FZ$1,FALSE),"无该职业")))*VLOOKUP($AF189,角色间职业划分!$P:$AP,8,FALSE)/角色间职业划分!$W$9,0)</f>
        <v>235</v>
      </c>
      <c r="G189" s="26">
        <f>ROUND(IF($AG189="战士",VLOOKUP($AH189,$DV:$ER,EB$1,FALSE),IF($AG189="幻术师",VLOOKUP($AH189,$EU:$FQ,FA$1,FALSE),IF($AG189="刺客",VLOOKUP($AH189,$FU:$GQ,GA$1,FALSE),"无该职业")))*VLOOKUP($AF189,角色间职业划分!$P:$AP,13,FALSE)/角色间职业划分!$AB$9,0)</f>
        <v>0</v>
      </c>
      <c r="H189" s="26">
        <f t="shared" si="101"/>
        <v>0</v>
      </c>
      <c r="I189" s="26">
        <f t="shared" si="102"/>
        <v>0</v>
      </c>
      <c r="J189" s="26">
        <f t="shared" si="103"/>
        <v>0</v>
      </c>
      <c r="K189" s="26">
        <f t="shared" si="104"/>
        <v>0</v>
      </c>
      <c r="L189" s="26">
        <f t="shared" si="105"/>
        <v>0</v>
      </c>
      <c r="M189" s="26">
        <f t="shared" si="106"/>
        <v>0</v>
      </c>
      <c r="N189" s="26">
        <f t="shared" si="107"/>
        <v>0</v>
      </c>
      <c r="O189" s="26">
        <f t="shared" si="108"/>
        <v>0</v>
      </c>
      <c r="P189" s="26">
        <f t="shared" si="109"/>
        <v>0</v>
      </c>
      <c r="Q189" s="26">
        <f t="shared" si="110"/>
        <v>0</v>
      </c>
      <c r="R189" s="26">
        <f t="shared" si="111"/>
        <v>0</v>
      </c>
      <c r="S189" s="26">
        <f t="shared" si="112"/>
        <v>0</v>
      </c>
      <c r="T189" s="26">
        <f t="shared" si="113"/>
        <v>0</v>
      </c>
      <c r="U189" s="26">
        <f t="shared" si="114"/>
        <v>0</v>
      </c>
      <c r="V189" s="26">
        <f t="shared" si="115"/>
        <v>0</v>
      </c>
      <c r="W189" s="26">
        <f>VLOOKUP(AF189,角色间职业划分!L:M,2,FALSE)</f>
        <v>4</v>
      </c>
      <c r="X189" s="26">
        <f t="shared" si="116"/>
        <v>1</v>
      </c>
      <c r="Y189" s="26">
        <v>0</v>
      </c>
      <c r="Z189" s="26">
        <v>0</v>
      </c>
      <c r="AA189" s="26">
        <v>0</v>
      </c>
      <c r="AB189" s="26">
        <f t="shared" si="117"/>
        <v>0</v>
      </c>
      <c r="AC189" s="1">
        <f t="shared" si="98"/>
        <v>36</v>
      </c>
      <c r="AD189" s="51"/>
      <c r="AE189" s="1"/>
      <c r="AF189">
        <f t="shared" si="118"/>
        <v>4</v>
      </c>
      <c r="AG189" s="26" t="str">
        <f>VLOOKUP(AF189,角色间职业划分!P:R,3,FALSE)</f>
        <v>战士</v>
      </c>
      <c r="AH189" s="26">
        <f t="shared" si="119"/>
        <v>1</v>
      </c>
    </row>
    <row r="190" spans="1:34" x14ac:dyDescent="0.15">
      <c r="A190" s="26">
        <v>186</v>
      </c>
      <c r="B190" s="26">
        <f t="shared" si="99"/>
        <v>0</v>
      </c>
      <c r="C190" s="26">
        <f>ROUND(IF($AG190="战士",VLOOKUP($AH190,$DV:$ER,DX$1,FALSE),IF($AG190="幻术师",VLOOKUP($AH190,$EU:$FQ,EW$1,FALSE),IF($AG190="刺客",VLOOKUP($AH190,$FU:$GQ,FW$1,FALSE),"无该职业")))/VLOOKUP(AF190,角色间职业划分!P:AP,20,FALSE),0)</f>
        <v>0</v>
      </c>
      <c r="D190" s="26">
        <f t="shared" si="100"/>
        <v>0</v>
      </c>
      <c r="E190" s="26">
        <f>ROUND(IF($AG190="战士",VLOOKUP($AH190,$DV:$ER,DZ$1,FALSE),IF($AG190="幻术师",VLOOKUP($AH190,$EU:$FQ,EY$1,FALSE),IF($AG190="刺客",VLOOKUP($AH190,$FU:$GQ,FY$1,FALSE),"无该职业")))*VLOOKUP($AF190,角色间职业划分!$P:$AP,26,FALSE)*VLOOKUP($AF190,角色间职业划分!$P:$AP,13,FALSE)/角色间职业划分!$AB$9,0)</f>
        <v>0</v>
      </c>
      <c r="F190" s="26">
        <f>ROUND(IF($AG190="战士",VLOOKUP($AH190,$DV:$ER,EA$1,FALSE),IF($AG190="幻术师",VLOOKUP($AH190,$EU:$FQ,EZ$1,FALSE),IF($AG190="刺客",VLOOKUP($AH190,$FU:$GQ,FZ$1,FALSE),"无该职业")))*VLOOKUP($AF190,角色间职业划分!$P:$AP,8,FALSE)/角色间职业划分!$W$9,0)</f>
        <v>235</v>
      </c>
      <c r="G190" s="26">
        <f>ROUND(IF($AG190="战士",VLOOKUP($AH190,$DV:$ER,EB$1,FALSE),IF($AG190="幻术师",VLOOKUP($AH190,$EU:$FQ,FA$1,FALSE),IF($AG190="刺客",VLOOKUP($AH190,$FU:$GQ,GA$1,FALSE),"无该职业")))*VLOOKUP($AF190,角色间职业划分!$P:$AP,13,FALSE)/角色间职业划分!$AB$9,0)</f>
        <v>0</v>
      </c>
      <c r="H190" s="26">
        <f t="shared" si="101"/>
        <v>0</v>
      </c>
      <c r="I190" s="26">
        <f t="shared" si="102"/>
        <v>0</v>
      </c>
      <c r="J190" s="26">
        <f t="shared" si="103"/>
        <v>0</v>
      </c>
      <c r="K190" s="26">
        <f t="shared" si="104"/>
        <v>0</v>
      </c>
      <c r="L190" s="26">
        <f t="shared" si="105"/>
        <v>0</v>
      </c>
      <c r="M190" s="26">
        <f t="shared" si="106"/>
        <v>0</v>
      </c>
      <c r="N190" s="26">
        <f t="shared" si="107"/>
        <v>0</v>
      </c>
      <c r="O190" s="26">
        <f t="shared" si="108"/>
        <v>2.5</v>
      </c>
      <c r="P190" s="26">
        <f t="shared" si="109"/>
        <v>0</v>
      </c>
      <c r="Q190" s="26">
        <f t="shared" si="110"/>
        <v>0</v>
      </c>
      <c r="R190" s="26">
        <f t="shared" si="111"/>
        <v>0</v>
      </c>
      <c r="S190" s="26">
        <f t="shared" si="112"/>
        <v>0</v>
      </c>
      <c r="T190" s="26">
        <f t="shared" si="113"/>
        <v>0</v>
      </c>
      <c r="U190" s="26">
        <f t="shared" si="114"/>
        <v>0</v>
      </c>
      <c r="V190" s="26">
        <f t="shared" si="115"/>
        <v>0</v>
      </c>
      <c r="W190" s="26">
        <f>VLOOKUP(AF190,角色间职业划分!L:M,2,FALSE)</f>
        <v>4</v>
      </c>
      <c r="X190" s="26">
        <f t="shared" si="116"/>
        <v>2</v>
      </c>
      <c r="Y190" s="26">
        <v>0</v>
      </c>
      <c r="Z190" s="26">
        <v>0</v>
      </c>
      <c r="AA190" s="26">
        <v>0</v>
      </c>
      <c r="AB190" s="26">
        <f t="shared" si="117"/>
        <v>0</v>
      </c>
      <c r="AC190" s="1">
        <f t="shared" si="98"/>
        <v>36</v>
      </c>
      <c r="AD190" s="51"/>
      <c r="AE190" s="1"/>
      <c r="AF190">
        <f t="shared" si="118"/>
        <v>4</v>
      </c>
      <c r="AG190" s="26" t="str">
        <f>VLOOKUP(AF190,角色间职业划分!P:R,3,FALSE)</f>
        <v>战士</v>
      </c>
      <c r="AH190" s="26">
        <f t="shared" si="119"/>
        <v>2</v>
      </c>
    </row>
    <row r="191" spans="1:34" x14ac:dyDescent="0.15">
      <c r="A191" s="26">
        <v>187</v>
      </c>
      <c r="B191" s="26">
        <f t="shared" si="99"/>
        <v>0</v>
      </c>
      <c r="C191" s="26">
        <f>ROUND(IF($AG191="战士",VLOOKUP($AH191,$DV:$ER,DX$1,FALSE),IF($AG191="幻术师",VLOOKUP($AH191,$EU:$FQ,EW$1,FALSE),IF($AG191="刺客",VLOOKUP($AH191,$FU:$GQ,FW$1,FALSE),"无该职业")))/VLOOKUP(AF191,角色间职业划分!P:AP,20,FALSE),0)</f>
        <v>0</v>
      </c>
      <c r="D191" s="26">
        <f t="shared" si="100"/>
        <v>0</v>
      </c>
      <c r="E191" s="26">
        <f>ROUND(IF($AG191="战士",VLOOKUP($AH191,$DV:$ER,DZ$1,FALSE),IF($AG191="幻术师",VLOOKUP($AH191,$EU:$FQ,EY$1,FALSE),IF($AG191="刺客",VLOOKUP($AH191,$FU:$GQ,FY$1,FALSE),"无该职业")))*VLOOKUP($AF191,角色间职业划分!$P:$AP,26,FALSE)*VLOOKUP($AF191,角色间职业划分!$P:$AP,13,FALSE)/角色间职业划分!$AB$9,0)</f>
        <v>0</v>
      </c>
      <c r="F191" s="26">
        <f>ROUND(IF($AG191="战士",VLOOKUP($AH191,$DV:$ER,EA$1,FALSE),IF($AG191="幻术师",VLOOKUP($AH191,$EU:$FQ,EZ$1,FALSE),IF($AG191="刺客",VLOOKUP($AH191,$FU:$GQ,FZ$1,FALSE),"无该职业")))*VLOOKUP($AF191,角色间职业划分!$P:$AP,8,FALSE)/角色间职业划分!$W$9,0)</f>
        <v>235</v>
      </c>
      <c r="G191" s="26">
        <f>ROUND(IF($AG191="战士",VLOOKUP($AH191,$DV:$ER,EB$1,FALSE),IF($AG191="幻术师",VLOOKUP($AH191,$EU:$FQ,FA$1,FALSE),IF($AG191="刺客",VLOOKUP($AH191,$FU:$GQ,GA$1,FALSE),"无该职业")))*VLOOKUP($AF191,角色间职业划分!$P:$AP,13,FALSE)/角色间职业划分!$AB$9,0)</f>
        <v>60</v>
      </c>
      <c r="H191" s="26">
        <f t="shared" si="101"/>
        <v>0</v>
      </c>
      <c r="I191" s="26">
        <f t="shared" si="102"/>
        <v>0</v>
      </c>
      <c r="J191" s="26">
        <f t="shared" si="103"/>
        <v>0</v>
      </c>
      <c r="K191" s="26">
        <f t="shared" si="104"/>
        <v>0</v>
      </c>
      <c r="L191" s="26">
        <f t="shared" si="105"/>
        <v>0</v>
      </c>
      <c r="M191" s="26">
        <f t="shared" si="106"/>
        <v>0</v>
      </c>
      <c r="N191" s="26">
        <f t="shared" si="107"/>
        <v>0</v>
      </c>
      <c r="O191" s="26">
        <f t="shared" si="108"/>
        <v>2.5</v>
      </c>
      <c r="P191" s="26">
        <f t="shared" si="109"/>
        <v>0</v>
      </c>
      <c r="Q191" s="26">
        <f t="shared" si="110"/>
        <v>0</v>
      </c>
      <c r="R191" s="26">
        <f t="shared" si="111"/>
        <v>0</v>
      </c>
      <c r="S191" s="26">
        <f t="shared" si="112"/>
        <v>0</v>
      </c>
      <c r="T191" s="26">
        <f t="shared" si="113"/>
        <v>0</v>
      </c>
      <c r="U191" s="26">
        <f t="shared" si="114"/>
        <v>0</v>
      </c>
      <c r="V191" s="26">
        <f t="shared" si="115"/>
        <v>0</v>
      </c>
      <c r="W191" s="26">
        <f>VLOOKUP(AF191,角色间职业划分!L:M,2,FALSE)</f>
        <v>4</v>
      </c>
      <c r="X191" s="26">
        <f t="shared" si="116"/>
        <v>3</v>
      </c>
      <c r="Y191" s="26">
        <v>0</v>
      </c>
      <c r="Z191" s="26">
        <v>0</v>
      </c>
      <c r="AA191" s="26">
        <v>0</v>
      </c>
      <c r="AB191" s="26">
        <f t="shared" si="117"/>
        <v>0</v>
      </c>
      <c r="AC191" s="1">
        <f t="shared" si="98"/>
        <v>42</v>
      </c>
      <c r="AD191" s="51"/>
      <c r="AE191" s="1"/>
      <c r="AF191">
        <f t="shared" si="118"/>
        <v>4</v>
      </c>
      <c r="AG191" s="26" t="str">
        <f>VLOOKUP(AF191,角色间职业划分!P:R,3,FALSE)</f>
        <v>战士</v>
      </c>
      <c r="AH191" s="26">
        <f t="shared" si="119"/>
        <v>3</v>
      </c>
    </row>
    <row r="192" spans="1:34" x14ac:dyDescent="0.15">
      <c r="A192" s="26">
        <v>188</v>
      </c>
      <c r="B192" s="26">
        <f t="shared" si="99"/>
        <v>0</v>
      </c>
      <c r="C192" s="26">
        <f>ROUND(IF($AG192="战士",VLOOKUP($AH192,$DV:$ER,DX$1,FALSE),IF($AG192="幻术师",VLOOKUP($AH192,$EU:$FQ,EW$1,FALSE),IF($AG192="刺客",VLOOKUP($AH192,$FU:$GQ,FW$1,FALSE),"无该职业")))/VLOOKUP(AF192,角色间职业划分!P:AP,20,FALSE),0)</f>
        <v>0</v>
      </c>
      <c r="D192" s="26">
        <f t="shared" si="100"/>
        <v>0</v>
      </c>
      <c r="E192" s="26">
        <f>ROUND(IF($AG192="战士",VLOOKUP($AH192,$DV:$ER,DZ$1,FALSE),IF($AG192="幻术师",VLOOKUP($AH192,$EU:$FQ,EY$1,FALSE),IF($AG192="刺客",VLOOKUP($AH192,$FU:$GQ,FY$1,FALSE),"无该职业")))*VLOOKUP($AF192,角色间职业划分!$P:$AP,26,FALSE)*VLOOKUP($AF192,角色间职业划分!$P:$AP,13,FALSE)/角色间职业划分!$AB$9,0)</f>
        <v>0</v>
      </c>
      <c r="F192" s="26">
        <f>ROUND(IF($AG192="战士",VLOOKUP($AH192,$DV:$ER,EA$1,FALSE),IF($AG192="幻术师",VLOOKUP($AH192,$EU:$FQ,EZ$1,FALSE),IF($AG192="刺客",VLOOKUP($AH192,$FU:$GQ,FZ$1,FALSE),"无该职业")))*VLOOKUP($AF192,角色间职业划分!$P:$AP,8,FALSE)/角色间职业划分!$W$9,0)</f>
        <v>235</v>
      </c>
      <c r="G192" s="26">
        <f>ROUND(IF($AG192="战士",VLOOKUP($AH192,$DV:$ER,EB$1,FALSE),IF($AG192="幻术师",VLOOKUP($AH192,$EU:$FQ,FA$1,FALSE),IF($AG192="刺客",VLOOKUP($AH192,$FU:$GQ,GA$1,FALSE),"无该职业")))*VLOOKUP($AF192,角色间职业划分!$P:$AP,13,FALSE)/角色间职业划分!$AB$9,0)</f>
        <v>60</v>
      </c>
      <c r="H192" s="26">
        <f t="shared" si="101"/>
        <v>0</v>
      </c>
      <c r="I192" s="26">
        <f t="shared" si="102"/>
        <v>0</v>
      </c>
      <c r="J192" s="26">
        <f t="shared" si="103"/>
        <v>0</v>
      </c>
      <c r="K192" s="26">
        <f t="shared" si="104"/>
        <v>0</v>
      </c>
      <c r="L192" s="26">
        <f t="shared" si="105"/>
        <v>0</v>
      </c>
      <c r="M192" s="26">
        <f t="shared" si="106"/>
        <v>0</v>
      </c>
      <c r="N192" s="26">
        <f t="shared" si="107"/>
        <v>0</v>
      </c>
      <c r="O192" s="26">
        <f t="shared" si="108"/>
        <v>2.5</v>
      </c>
      <c r="P192" s="26">
        <f t="shared" si="109"/>
        <v>2.5</v>
      </c>
      <c r="Q192" s="26">
        <f t="shared" si="110"/>
        <v>0</v>
      </c>
      <c r="R192" s="26">
        <f t="shared" si="111"/>
        <v>0</v>
      </c>
      <c r="S192" s="26">
        <f t="shared" si="112"/>
        <v>0</v>
      </c>
      <c r="T192" s="26">
        <f t="shared" si="113"/>
        <v>0</v>
      </c>
      <c r="U192" s="26">
        <f t="shared" si="114"/>
        <v>0</v>
      </c>
      <c r="V192" s="26">
        <f t="shared" si="115"/>
        <v>0</v>
      </c>
      <c r="W192" s="26">
        <f>VLOOKUP(AF192,角色间职业划分!L:M,2,FALSE)</f>
        <v>4</v>
      </c>
      <c r="X192" s="26">
        <f t="shared" si="116"/>
        <v>4</v>
      </c>
      <c r="Y192" s="26">
        <v>0</v>
      </c>
      <c r="Z192" s="26">
        <v>0</v>
      </c>
      <c r="AA192" s="26">
        <v>0</v>
      </c>
      <c r="AB192" s="26">
        <f t="shared" si="117"/>
        <v>0</v>
      </c>
      <c r="AC192" s="1">
        <f t="shared" si="98"/>
        <v>62</v>
      </c>
      <c r="AD192" s="51"/>
      <c r="AE192" s="1"/>
      <c r="AF192">
        <f t="shared" si="118"/>
        <v>4</v>
      </c>
      <c r="AG192" s="26" t="str">
        <f>VLOOKUP(AF192,角色间职业划分!P:R,3,FALSE)</f>
        <v>战士</v>
      </c>
      <c r="AH192" s="26">
        <f t="shared" si="119"/>
        <v>4</v>
      </c>
    </row>
    <row r="193" spans="1:34" x14ac:dyDescent="0.15">
      <c r="A193" s="26">
        <v>189</v>
      </c>
      <c r="B193" s="26">
        <f t="shared" si="99"/>
        <v>0</v>
      </c>
      <c r="C193" s="26">
        <f>ROUND(IF($AG193="战士",VLOOKUP($AH193,$DV:$ER,DX$1,FALSE),IF($AG193="幻术师",VLOOKUP($AH193,$EU:$FQ,EW$1,FALSE),IF($AG193="刺客",VLOOKUP($AH193,$FU:$GQ,FW$1,FALSE),"无该职业")))/VLOOKUP(AF193,角色间职业划分!P:AP,20,FALSE),0)</f>
        <v>0</v>
      </c>
      <c r="D193" s="26">
        <f t="shared" si="100"/>
        <v>0</v>
      </c>
      <c r="E193" s="26">
        <f>ROUND(IF($AG193="战士",VLOOKUP($AH193,$DV:$ER,DZ$1,FALSE),IF($AG193="幻术师",VLOOKUP($AH193,$EU:$FQ,EY$1,FALSE),IF($AG193="刺客",VLOOKUP($AH193,$FU:$GQ,FY$1,FALSE),"无该职业")))*VLOOKUP($AF193,角色间职业划分!$P:$AP,26,FALSE)*VLOOKUP($AF193,角色间职业划分!$P:$AP,13,FALSE)/角色间职业划分!$AB$9,0)</f>
        <v>0</v>
      </c>
      <c r="F193" s="26">
        <f>ROUND(IF($AG193="战士",VLOOKUP($AH193,$DV:$ER,EA$1,FALSE),IF($AG193="幻术师",VLOOKUP($AH193,$EU:$FQ,EZ$1,FALSE),IF($AG193="刺客",VLOOKUP($AH193,$FU:$GQ,FZ$1,FALSE),"无该职业")))*VLOOKUP($AF193,角色间职业划分!$P:$AP,8,FALSE)/角色间职业划分!$W$9,0)</f>
        <v>533</v>
      </c>
      <c r="G193" s="26">
        <f>ROUND(IF($AG193="战士",VLOOKUP($AH193,$DV:$ER,EB$1,FALSE),IF($AG193="幻术师",VLOOKUP($AH193,$EU:$FQ,FA$1,FALSE),IF($AG193="刺客",VLOOKUP($AH193,$FU:$GQ,GA$1,FALSE),"无该职业")))*VLOOKUP($AF193,角色间职业划分!$P:$AP,13,FALSE)/角色间职业划分!$AB$9,0)</f>
        <v>60</v>
      </c>
      <c r="H193" s="26">
        <f t="shared" si="101"/>
        <v>0</v>
      </c>
      <c r="I193" s="26">
        <f t="shared" si="102"/>
        <v>0</v>
      </c>
      <c r="J193" s="26">
        <f t="shared" si="103"/>
        <v>0</v>
      </c>
      <c r="K193" s="26">
        <f t="shared" si="104"/>
        <v>0</v>
      </c>
      <c r="L193" s="26">
        <f t="shared" si="105"/>
        <v>0</v>
      </c>
      <c r="M193" s="26">
        <f t="shared" si="106"/>
        <v>0</v>
      </c>
      <c r="N193" s="26">
        <f t="shared" si="107"/>
        <v>0</v>
      </c>
      <c r="O193" s="26">
        <f t="shared" si="108"/>
        <v>2.5</v>
      </c>
      <c r="P193" s="26">
        <f t="shared" si="109"/>
        <v>2.5</v>
      </c>
      <c r="Q193" s="26">
        <f t="shared" si="110"/>
        <v>0</v>
      </c>
      <c r="R193" s="26">
        <f t="shared" si="111"/>
        <v>0</v>
      </c>
      <c r="S193" s="26">
        <f t="shared" si="112"/>
        <v>0</v>
      </c>
      <c r="T193" s="26">
        <f t="shared" si="113"/>
        <v>0</v>
      </c>
      <c r="U193" s="26">
        <f t="shared" si="114"/>
        <v>0</v>
      </c>
      <c r="V193" s="26">
        <f t="shared" si="115"/>
        <v>0</v>
      </c>
      <c r="W193" s="26">
        <f>VLOOKUP(AF193,角色间职业划分!L:M,2,FALSE)</f>
        <v>4</v>
      </c>
      <c r="X193" s="26">
        <f t="shared" si="116"/>
        <v>5</v>
      </c>
      <c r="Y193" s="26">
        <v>0</v>
      </c>
      <c r="Z193" s="26">
        <v>0</v>
      </c>
      <c r="AA193" s="26">
        <v>0</v>
      </c>
      <c r="AB193" s="26">
        <f t="shared" si="117"/>
        <v>0</v>
      </c>
      <c r="AC193" s="1">
        <f t="shared" si="98"/>
        <v>81</v>
      </c>
      <c r="AD193" s="51"/>
      <c r="AE193" s="1"/>
      <c r="AF193">
        <f t="shared" si="118"/>
        <v>4</v>
      </c>
      <c r="AG193" s="26" t="str">
        <f>VLOOKUP(AF193,角色间职业划分!P:R,3,FALSE)</f>
        <v>战士</v>
      </c>
      <c r="AH193" s="26">
        <f t="shared" si="119"/>
        <v>5</v>
      </c>
    </row>
    <row r="194" spans="1:34" x14ac:dyDescent="0.15">
      <c r="A194" s="26">
        <v>190</v>
      </c>
      <c r="B194" s="26">
        <f t="shared" si="99"/>
        <v>0</v>
      </c>
      <c r="C194" s="26">
        <f>ROUND(IF($AG194="战士",VLOOKUP($AH194,$DV:$ER,DX$1,FALSE),IF($AG194="幻术师",VLOOKUP($AH194,$EU:$FQ,EW$1,FALSE),IF($AG194="刺客",VLOOKUP($AH194,$FU:$GQ,FW$1,FALSE),"无该职业")))/VLOOKUP(AF194,角色间职业划分!P:AP,20,FALSE),0)</f>
        <v>0</v>
      </c>
      <c r="D194" s="26">
        <f t="shared" si="100"/>
        <v>0</v>
      </c>
      <c r="E194" s="26">
        <f>ROUND(IF($AG194="战士",VLOOKUP($AH194,$DV:$ER,DZ$1,FALSE),IF($AG194="幻术师",VLOOKUP($AH194,$EU:$FQ,EY$1,FALSE),IF($AG194="刺客",VLOOKUP($AH194,$FU:$GQ,FY$1,FALSE),"无该职业")))*VLOOKUP($AF194,角色间职业划分!$P:$AP,26,FALSE)*VLOOKUP($AF194,角色间职业划分!$P:$AP,13,FALSE)/角色间职业划分!$AB$9,0)</f>
        <v>0</v>
      </c>
      <c r="F194" s="26">
        <f>ROUND(IF($AG194="战士",VLOOKUP($AH194,$DV:$ER,EA$1,FALSE),IF($AG194="幻术师",VLOOKUP($AH194,$EU:$FQ,EZ$1,FALSE),IF($AG194="刺客",VLOOKUP($AH194,$FU:$GQ,FZ$1,FALSE),"无该职业")))*VLOOKUP($AF194,角色间职业划分!$P:$AP,8,FALSE)/角色间职业划分!$W$9,0)</f>
        <v>533</v>
      </c>
      <c r="G194" s="26">
        <f>ROUND(IF($AG194="战士",VLOOKUP($AH194,$DV:$ER,EB$1,FALSE),IF($AG194="幻术师",VLOOKUP($AH194,$EU:$FQ,FA$1,FALSE),IF($AG194="刺客",VLOOKUP($AH194,$FU:$GQ,GA$1,FALSE),"无该职业")))*VLOOKUP($AF194,角色间职业划分!$P:$AP,13,FALSE)/角色间职业划分!$AB$9,0)</f>
        <v>60</v>
      </c>
      <c r="H194" s="26">
        <f t="shared" si="101"/>
        <v>0</v>
      </c>
      <c r="I194" s="26">
        <f t="shared" si="102"/>
        <v>0</v>
      </c>
      <c r="J194" s="26">
        <f t="shared" si="103"/>
        <v>0</v>
      </c>
      <c r="K194" s="26">
        <f t="shared" si="104"/>
        <v>0</v>
      </c>
      <c r="L194" s="26">
        <f t="shared" si="105"/>
        <v>0</v>
      </c>
      <c r="M194" s="26">
        <f t="shared" si="106"/>
        <v>0</v>
      </c>
      <c r="N194" s="26">
        <f t="shared" si="107"/>
        <v>0</v>
      </c>
      <c r="O194" s="26">
        <f t="shared" si="108"/>
        <v>2.5</v>
      </c>
      <c r="P194" s="26">
        <f t="shared" si="109"/>
        <v>2.5</v>
      </c>
      <c r="Q194" s="26">
        <f t="shared" si="110"/>
        <v>2.5</v>
      </c>
      <c r="R194" s="26">
        <f t="shared" si="111"/>
        <v>0</v>
      </c>
      <c r="S194" s="26">
        <f t="shared" si="112"/>
        <v>0</v>
      </c>
      <c r="T194" s="26">
        <f t="shared" si="113"/>
        <v>0</v>
      </c>
      <c r="U194" s="26">
        <f t="shared" si="114"/>
        <v>0</v>
      </c>
      <c r="V194" s="26">
        <f t="shared" si="115"/>
        <v>0</v>
      </c>
      <c r="W194" s="26">
        <f>VLOOKUP(AF194,角色间职业划分!L:M,2,FALSE)</f>
        <v>4</v>
      </c>
      <c r="X194" s="26">
        <f t="shared" si="116"/>
        <v>6</v>
      </c>
      <c r="Y194" s="26">
        <v>0</v>
      </c>
      <c r="Z194" s="26">
        <v>0</v>
      </c>
      <c r="AA194" s="26">
        <v>0</v>
      </c>
      <c r="AB194" s="26">
        <f t="shared" si="117"/>
        <v>0</v>
      </c>
      <c r="AC194" s="1">
        <f t="shared" si="98"/>
        <v>101</v>
      </c>
      <c r="AD194" s="51"/>
      <c r="AE194" s="1"/>
      <c r="AF194">
        <f t="shared" si="118"/>
        <v>4</v>
      </c>
      <c r="AG194" s="26" t="str">
        <f>VLOOKUP(AF194,角色间职业划分!P:R,3,FALSE)</f>
        <v>战士</v>
      </c>
      <c r="AH194" s="26">
        <f t="shared" si="119"/>
        <v>6</v>
      </c>
    </row>
    <row r="195" spans="1:34" x14ac:dyDescent="0.15">
      <c r="A195" s="26">
        <v>191</v>
      </c>
      <c r="B195" s="26">
        <f t="shared" si="99"/>
        <v>0</v>
      </c>
      <c r="C195" s="26">
        <f>ROUND(IF($AG195="战士",VLOOKUP($AH195,$DV:$ER,DX$1,FALSE),IF($AG195="幻术师",VLOOKUP($AH195,$EU:$FQ,EW$1,FALSE),IF($AG195="刺客",VLOOKUP($AH195,$FU:$GQ,FW$1,FALSE),"无该职业")))/VLOOKUP(AF195,角色间职业划分!P:AP,20,FALSE),0)</f>
        <v>0</v>
      </c>
      <c r="D195" s="26">
        <f t="shared" si="100"/>
        <v>0</v>
      </c>
      <c r="E195" s="26">
        <f>ROUND(IF($AG195="战士",VLOOKUP($AH195,$DV:$ER,DZ$1,FALSE),IF($AG195="幻术师",VLOOKUP($AH195,$EU:$FQ,EY$1,FALSE),IF($AG195="刺客",VLOOKUP($AH195,$FU:$GQ,FY$1,FALSE),"无该职业")))*VLOOKUP($AF195,角色间职业划分!$P:$AP,26,FALSE)*VLOOKUP($AF195,角色间职业划分!$P:$AP,13,FALSE)/角色间职业划分!$AB$9,0)</f>
        <v>0</v>
      </c>
      <c r="F195" s="26">
        <f>ROUND(IF($AG195="战士",VLOOKUP($AH195,$DV:$ER,EA$1,FALSE),IF($AG195="幻术师",VLOOKUP($AH195,$EU:$FQ,EZ$1,FALSE),IF($AG195="刺客",VLOOKUP($AH195,$FU:$GQ,FZ$1,FALSE),"无该职业")))*VLOOKUP($AF195,角色间职业划分!$P:$AP,8,FALSE)/角色间职业划分!$W$9,0)</f>
        <v>533</v>
      </c>
      <c r="G195" s="26">
        <f>ROUND(IF($AG195="战士",VLOOKUP($AH195,$DV:$ER,EB$1,FALSE),IF($AG195="幻术师",VLOOKUP($AH195,$EU:$FQ,FA$1,FALSE),IF($AG195="刺客",VLOOKUP($AH195,$FU:$GQ,GA$1,FALSE),"无该职业")))*VLOOKUP($AF195,角色间职业划分!$P:$AP,13,FALSE)/角色间职业划分!$AB$9,0)</f>
        <v>202</v>
      </c>
      <c r="H195" s="26">
        <f t="shared" si="101"/>
        <v>0</v>
      </c>
      <c r="I195" s="26">
        <f t="shared" si="102"/>
        <v>0</v>
      </c>
      <c r="J195" s="26">
        <f t="shared" si="103"/>
        <v>0</v>
      </c>
      <c r="K195" s="26">
        <f t="shared" si="104"/>
        <v>0</v>
      </c>
      <c r="L195" s="26">
        <f t="shared" si="105"/>
        <v>0</v>
      </c>
      <c r="M195" s="26">
        <f t="shared" si="106"/>
        <v>0</v>
      </c>
      <c r="N195" s="26">
        <f t="shared" si="107"/>
        <v>0</v>
      </c>
      <c r="O195" s="26">
        <f t="shared" si="108"/>
        <v>2.5</v>
      </c>
      <c r="P195" s="26">
        <f t="shared" si="109"/>
        <v>2.5</v>
      </c>
      <c r="Q195" s="26">
        <f t="shared" si="110"/>
        <v>2.5</v>
      </c>
      <c r="R195" s="26">
        <f t="shared" si="111"/>
        <v>0</v>
      </c>
      <c r="S195" s="26">
        <f t="shared" si="112"/>
        <v>0</v>
      </c>
      <c r="T195" s="26">
        <f t="shared" si="113"/>
        <v>0</v>
      </c>
      <c r="U195" s="26">
        <f t="shared" si="114"/>
        <v>0</v>
      </c>
      <c r="V195" s="26">
        <f t="shared" si="115"/>
        <v>0</v>
      </c>
      <c r="W195" s="26">
        <f>VLOOKUP(AF195,角色间职业划分!L:M,2,FALSE)</f>
        <v>4</v>
      </c>
      <c r="X195" s="26">
        <f t="shared" si="116"/>
        <v>7</v>
      </c>
      <c r="Y195" s="26">
        <v>0</v>
      </c>
      <c r="Z195" s="26">
        <v>0</v>
      </c>
      <c r="AA195" s="26">
        <v>0</v>
      </c>
      <c r="AB195" s="26">
        <f t="shared" si="117"/>
        <v>0</v>
      </c>
      <c r="AC195" s="1">
        <f t="shared" si="98"/>
        <v>142</v>
      </c>
      <c r="AD195" s="51"/>
      <c r="AE195" s="1"/>
      <c r="AF195">
        <f t="shared" si="118"/>
        <v>4</v>
      </c>
      <c r="AG195" s="26" t="str">
        <f>VLOOKUP(AF195,角色间职业划分!P:R,3,FALSE)</f>
        <v>战士</v>
      </c>
      <c r="AH195" s="26">
        <f t="shared" si="119"/>
        <v>7</v>
      </c>
    </row>
    <row r="196" spans="1:34" x14ac:dyDescent="0.15">
      <c r="A196" s="26">
        <v>192</v>
      </c>
      <c r="B196" s="26">
        <f t="shared" si="99"/>
        <v>0</v>
      </c>
      <c r="C196" s="26">
        <f>ROUND(IF($AG196="战士",VLOOKUP($AH196,$DV:$ER,DX$1,FALSE),IF($AG196="幻术师",VLOOKUP($AH196,$EU:$FQ,EW$1,FALSE),IF($AG196="刺客",VLOOKUP($AH196,$FU:$GQ,FW$1,FALSE),"无该职业")))/VLOOKUP(AF196,角色间职业划分!P:AP,20,FALSE),0)</f>
        <v>0</v>
      </c>
      <c r="D196" s="26">
        <f t="shared" si="100"/>
        <v>0</v>
      </c>
      <c r="E196" s="26">
        <f>ROUND(IF($AG196="战士",VLOOKUP($AH196,$DV:$ER,DZ$1,FALSE),IF($AG196="幻术师",VLOOKUP($AH196,$EU:$FQ,EY$1,FALSE),IF($AG196="刺客",VLOOKUP($AH196,$FU:$GQ,FY$1,FALSE),"无该职业")))*VLOOKUP($AF196,角色间职业划分!$P:$AP,26,FALSE)*VLOOKUP($AF196,角色间职业划分!$P:$AP,13,FALSE)/角色间职业划分!$AB$9,0)</f>
        <v>104</v>
      </c>
      <c r="F196" s="26">
        <f>ROUND(IF($AG196="战士",VLOOKUP($AH196,$DV:$ER,EA$1,FALSE),IF($AG196="幻术师",VLOOKUP($AH196,$EU:$FQ,EZ$1,FALSE),IF($AG196="刺客",VLOOKUP($AH196,$FU:$GQ,FZ$1,FALSE),"无该职业")))*VLOOKUP($AF196,角色间职业划分!$P:$AP,8,FALSE)/角色间职业划分!$W$9,0)</f>
        <v>533</v>
      </c>
      <c r="G196" s="26">
        <f>ROUND(IF($AG196="战士",VLOOKUP($AH196,$DV:$ER,EB$1,FALSE),IF($AG196="幻术师",VLOOKUP($AH196,$EU:$FQ,FA$1,FALSE),IF($AG196="刺客",VLOOKUP($AH196,$FU:$GQ,GA$1,FALSE),"无该职业")))*VLOOKUP($AF196,角色间职业划分!$P:$AP,13,FALSE)/角色间职业划分!$AB$9,0)</f>
        <v>202</v>
      </c>
      <c r="H196" s="26">
        <f t="shared" si="101"/>
        <v>0</v>
      </c>
      <c r="I196" s="26">
        <f t="shared" si="102"/>
        <v>0</v>
      </c>
      <c r="J196" s="26">
        <f t="shared" si="103"/>
        <v>0</v>
      </c>
      <c r="K196" s="26">
        <f t="shared" si="104"/>
        <v>0</v>
      </c>
      <c r="L196" s="26">
        <f t="shared" si="105"/>
        <v>0</v>
      </c>
      <c r="M196" s="26">
        <f t="shared" si="106"/>
        <v>0</v>
      </c>
      <c r="N196" s="26">
        <f t="shared" si="107"/>
        <v>0</v>
      </c>
      <c r="O196" s="26">
        <f t="shared" si="108"/>
        <v>2.5</v>
      </c>
      <c r="P196" s="26">
        <f t="shared" si="109"/>
        <v>2.5</v>
      </c>
      <c r="Q196" s="26">
        <f t="shared" si="110"/>
        <v>2.5</v>
      </c>
      <c r="R196" s="26">
        <f t="shared" si="111"/>
        <v>0</v>
      </c>
      <c r="S196" s="26">
        <f t="shared" si="112"/>
        <v>0</v>
      </c>
      <c r="T196" s="26">
        <f t="shared" si="113"/>
        <v>0</v>
      </c>
      <c r="U196" s="26">
        <f t="shared" si="114"/>
        <v>0</v>
      </c>
      <c r="V196" s="26">
        <f t="shared" si="115"/>
        <v>0</v>
      </c>
      <c r="W196" s="26">
        <f>VLOOKUP(AF196,角色间职业划分!L:M,2,FALSE)</f>
        <v>4</v>
      </c>
      <c r="X196" s="26">
        <f t="shared" si="116"/>
        <v>8</v>
      </c>
      <c r="Y196" s="26">
        <v>0</v>
      </c>
      <c r="Z196" s="26">
        <v>0</v>
      </c>
      <c r="AA196" s="26">
        <v>0</v>
      </c>
      <c r="AB196" s="26">
        <f t="shared" si="117"/>
        <v>0</v>
      </c>
      <c r="AC196" s="1">
        <f t="shared" si="98"/>
        <v>184</v>
      </c>
      <c r="AD196" s="51"/>
      <c r="AE196" s="1"/>
      <c r="AF196">
        <f t="shared" si="118"/>
        <v>4</v>
      </c>
      <c r="AG196" s="26" t="str">
        <f>VLOOKUP(AF196,角色间职业划分!P:R,3,FALSE)</f>
        <v>战士</v>
      </c>
      <c r="AH196" s="26">
        <f t="shared" si="119"/>
        <v>8</v>
      </c>
    </row>
    <row r="197" spans="1:34" x14ac:dyDescent="0.15">
      <c r="A197" s="26">
        <v>193</v>
      </c>
      <c r="B197" s="26">
        <f t="shared" si="99"/>
        <v>0</v>
      </c>
      <c r="C197" s="26">
        <f>ROUND(IF($AG197="战士",VLOOKUP($AH197,$DV:$ER,DX$1,FALSE),IF($AG197="幻术师",VLOOKUP($AH197,$EU:$FQ,EW$1,FALSE),IF($AG197="刺客",VLOOKUP($AH197,$FU:$GQ,FW$1,FALSE),"无该职业")))/VLOOKUP(AF197,角色间职业划分!P:AP,20,FALSE),0)</f>
        <v>0</v>
      </c>
      <c r="D197" s="26">
        <f t="shared" si="100"/>
        <v>0</v>
      </c>
      <c r="E197" s="26">
        <f>ROUND(IF($AG197="战士",VLOOKUP($AH197,$DV:$ER,DZ$1,FALSE),IF($AG197="幻术师",VLOOKUP($AH197,$EU:$FQ,EY$1,FALSE),IF($AG197="刺客",VLOOKUP($AH197,$FU:$GQ,FY$1,FALSE),"无该职业")))*VLOOKUP($AF197,角色间职业划分!$P:$AP,26,FALSE)*VLOOKUP($AF197,角色间职业划分!$P:$AP,13,FALSE)/角色间职业划分!$AB$9,0)</f>
        <v>104</v>
      </c>
      <c r="F197" s="26">
        <f>ROUND(IF($AG197="战士",VLOOKUP($AH197,$DV:$ER,EA$1,FALSE),IF($AG197="幻术师",VLOOKUP($AH197,$EU:$FQ,EZ$1,FALSE),IF($AG197="刺客",VLOOKUP($AH197,$FU:$GQ,FZ$1,FALSE),"无该职业")))*VLOOKUP($AF197,角色间职业划分!$P:$AP,8,FALSE)/角色间职业划分!$W$9,0)</f>
        <v>1475</v>
      </c>
      <c r="G197" s="26">
        <f>ROUND(IF($AG197="战士",VLOOKUP($AH197,$DV:$ER,EB$1,FALSE),IF($AG197="幻术师",VLOOKUP($AH197,$EU:$FQ,FA$1,FALSE),IF($AG197="刺客",VLOOKUP($AH197,$FU:$GQ,GA$1,FALSE),"无该职业")))*VLOOKUP($AF197,角色间职业划分!$P:$AP,13,FALSE)/角色间职业划分!$AB$9,0)</f>
        <v>202</v>
      </c>
      <c r="H197" s="26">
        <f t="shared" si="101"/>
        <v>0</v>
      </c>
      <c r="I197" s="26">
        <f t="shared" si="102"/>
        <v>0</v>
      </c>
      <c r="J197" s="26">
        <f t="shared" si="103"/>
        <v>0</v>
      </c>
      <c r="K197" s="26">
        <f t="shared" si="104"/>
        <v>0</v>
      </c>
      <c r="L197" s="26">
        <f t="shared" si="105"/>
        <v>0</v>
      </c>
      <c r="M197" s="26">
        <f t="shared" si="106"/>
        <v>0</v>
      </c>
      <c r="N197" s="26">
        <f t="shared" si="107"/>
        <v>0</v>
      </c>
      <c r="O197" s="26">
        <f t="shared" si="108"/>
        <v>2.5</v>
      </c>
      <c r="P197" s="26">
        <f t="shared" si="109"/>
        <v>2.5</v>
      </c>
      <c r="Q197" s="26">
        <f t="shared" si="110"/>
        <v>2.5</v>
      </c>
      <c r="R197" s="26">
        <f t="shared" si="111"/>
        <v>0</v>
      </c>
      <c r="S197" s="26">
        <f t="shared" si="112"/>
        <v>0</v>
      </c>
      <c r="T197" s="26">
        <f t="shared" si="113"/>
        <v>0</v>
      </c>
      <c r="U197" s="26">
        <f t="shared" si="114"/>
        <v>0</v>
      </c>
      <c r="V197" s="26">
        <f t="shared" si="115"/>
        <v>0</v>
      </c>
      <c r="W197" s="26">
        <f>VLOOKUP(AF197,角色间职业划分!L:M,2,FALSE)</f>
        <v>4</v>
      </c>
      <c r="X197" s="26">
        <f t="shared" si="116"/>
        <v>9</v>
      </c>
      <c r="Y197" s="26">
        <v>0</v>
      </c>
      <c r="Z197" s="26">
        <v>0</v>
      </c>
      <c r="AA197" s="26">
        <v>0</v>
      </c>
      <c r="AB197" s="26">
        <f t="shared" si="117"/>
        <v>0</v>
      </c>
      <c r="AC197" s="1">
        <f t="shared" ref="AC197:AC260" si="120">INT(VLOOKUP(X197,AP:AR,3,FALSE)/$AF$2)</f>
        <v>226</v>
      </c>
      <c r="AD197" s="51"/>
      <c r="AE197" s="1"/>
      <c r="AF197">
        <f t="shared" si="118"/>
        <v>4</v>
      </c>
      <c r="AG197" s="26" t="str">
        <f>VLOOKUP(AF197,角色间职业划分!P:R,3,FALSE)</f>
        <v>战士</v>
      </c>
      <c r="AH197" s="26">
        <f t="shared" si="119"/>
        <v>9</v>
      </c>
    </row>
    <row r="198" spans="1:34" x14ac:dyDescent="0.15">
      <c r="A198" s="26">
        <v>194</v>
      </c>
      <c r="B198" s="26">
        <f t="shared" ref="B198:B261" si="121">IF($AG198="战士",VLOOKUP($AH198,$DV:$ER,DW$1,FALSE),IF($AG198="幻术师",VLOOKUP($AH198,$EU:$FQ,EV$1,FALSE),IF($AG198="刺客",VLOOKUP($AH198,$FU:$GQ,FV$1,FALSE),"无该职业")))</f>
        <v>0</v>
      </c>
      <c r="C198" s="26">
        <f>ROUND(IF($AG198="战士",VLOOKUP($AH198,$DV:$ER,DX$1,FALSE),IF($AG198="幻术师",VLOOKUP($AH198,$EU:$FQ,EW$1,FALSE),IF($AG198="刺客",VLOOKUP($AH198,$FU:$GQ,FW$1,FALSE),"无该职业")))/VLOOKUP(AF198,角色间职业划分!P:AP,20,FALSE),0)</f>
        <v>13</v>
      </c>
      <c r="D198" s="26">
        <f t="shared" ref="D198:D261" si="122">IF($AG198="战士",VLOOKUP($AH198,$DV:$ER,DY$1,FALSE),IF($AG198="幻术师",VLOOKUP($AH198,$EU:$FQ,EX$1,FALSE),IF($AG198="刺客",VLOOKUP($AH198,$FU:$GQ,FX$1,FALSE),"无该职业")))</f>
        <v>0</v>
      </c>
      <c r="E198" s="26">
        <f>ROUND(IF($AG198="战士",VLOOKUP($AH198,$DV:$ER,DZ$1,FALSE),IF($AG198="幻术师",VLOOKUP($AH198,$EU:$FQ,EY$1,FALSE),IF($AG198="刺客",VLOOKUP($AH198,$FU:$GQ,FY$1,FALSE),"无该职业")))*VLOOKUP($AF198,角色间职业划分!$P:$AP,26,FALSE)*VLOOKUP($AF198,角色间职业划分!$P:$AP,13,FALSE)/角色间职业划分!$AB$9,0)</f>
        <v>104</v>
      </c>
      <c r="F198" s="26">
        <f>ROUND(IF($AG198="战士",VLOOKUP($AH198,$DV:$ER,EA$1,FALSE),IF($AG198="幻术师",VLOOKUP($AH198,$EU:$FQ,EZ$1,FALSE),IF($AG198="刺客",VLOOKUP($AH198,$FU:$GQ,FZ$1,FALSE),"无该职业")))*VLOOKUP($AF198,角色间职业划分!$P:$AP,8,FALSE)/角色间职业划分!$W$9,0)</f>
        <v>1475</v>
      </c>
      <c r="G198" s="26">
        <f>ROUND(IF($AG198="战士",VLOOKUP($AH198,$DV:$ER,EB$1,FALSE),IF($AG198="幻术师",VLOOKUP($AH198,$EU:$FQ,FA$1,FALSE),IF($AG198="刺客",VLOOKUP($AH198,$FU:$GQ,GA$1,FALSE),"无该职业")))*VLOOKUP($AF198,角色间职业划分!$P:$AP,13,FALSE)/角色间职业划分!$AB$9,0)</f>
        <v>202</v>
      </c>
      <c r="H198" s="26">
        <f t="shared" ref="H198:H261" si="123">IF($AG198="战士",VLOOKUP($AH198,$DV:$ER,EC$1,FALSE),IF($AG198="幻术师",VLOOKUP($AH198,$EU:$FQ,FB$1,FALSE),IF($AG198="刺客",VLOOKUP($AH198,$FU:$GQ,GB$1,FALSE),"无该职业")))</f>
        <v>0</v>
      </c>
      <c r="I198" s="26">
        <f t="shared" ref="I198:I261" si="124">IF($AG198="战士",VLOOKUP($AH198,$DV:$ER,ED$1,FALSE),IF($AG198="幻术师",VLOOKUP($AH198,$EU:$FQ,FC$1,FALSE),IF($AG198="刺客",VLOOKUP($AH198,$FU:$GQ,GC$1,FALSE),"无该职业")))</f>
        <v>0</v>
      </c>
      <c r="J198" s="26">
        <f t="shared" ref="J198:J261" si="125">IF($AG198="战士",VLOOKUP($AH198,$DV:$ER,EE$1,FALSE),IF($AG198="幻术师",VLOOKUP($AH198,$EU:$FQ,FD$1,FALSE),IF($AG198="刺客",VLOOKUP($AH198,$FU:$GQ,GD$1,FALSE),"无该职业")))</f>
        <v>0</v>
      </c>
      <c r="K198" s="26">
        <f t="shared" ref="K198:K261" si="126">IF($AG198="战士",VLOOKUP($AH198,$DV:$ER,EF$1,FALSE),IF($AG198="幻术师",VLOOKUP($AH198,$EU:$FQ,FE$1,FALSE),IF($AG198="刺客",VLOOKUP($AH198,$FU:$GQ,GE$1,FALSE),"无该职业")))</f>
        <v>0</v>
      </c>
      <c r="L198" s="26">
        <f t="shared" ref="L198:L261" si="127">IF($AG198="战士",VLOOKUP($AH198,$DV:$ER,EG$1,FALSE),IF($AG198="幻术师",VLOOKUP($AH198,$EU:$FQ,FF$1,FALSE),IF($AG198="刺客",VLOOKUP($AH198,$FU:$GQ,GF$1,FALSE),"无该职业")))</f>
        <v>0</v>
      </c>
      <c r="M198" s="26">
        <f t="shared" ref="M198:M261" si="128">IF($AG198="战士",VLOOKUP($AH198,$DV:$ER,EH$1,FALSE),IF($AG198="幻术师",VLOOKUP($AH198,$EU:$FQ,FG$1,FALSE),IF($AG198="刺客",VLOOKUP($AH198,$FU:$GQ,GG$1,FALSE),"无该职业")))</f>
        <v>0</v>
      </c>
      <c r="N198" s="26">
        <f t="shared" ref="N198:N261" si="129">IF($AG198="战士",VLOOKUP($AH198,$DV:$ER,EI$1,FALSE),IF($AG198="幻术师",VLOOKUP($AH198,$EU:$FQ,FH$1,FALSE),IF($AG198="刺客",VLOOKUP($AH198,$FU:$GQ,GH$1,FALSE),"无该职业")))</f>
        <v>0</v>
      </c>
      <c r="O198" s="26">
        <f t="shared" ref="O198:O261" si="130">IF($AG198="战士",VLOOKUP($AH198,$DV:$ER,EJ$1,FALSE),IF($AG198="幻术师",VLOOKUP($AH198,$EU:$FQ,FI$1,FALSE),IF($AG198="刺客",VLOOKUP($AH198,$FU:$GQ,GI$1,FALSE),"无该职业")))</f>
        <v>2.5</v>
      </c>
      <c r="P198" s="26">
        <f t="shared" ref="P198:P261" si="131">IF($AG198="战士",VLOOKUP($AH198,$DV:$ER,EK$1,FALSE),IF($AG198="幻术师",VLOOKUP($AH198,$EU:$FQ,FJ$1,FALSE),IF($AG198="刺客",VLOOKUP($AH198,$FU:$GQ,GJ$1,FALSE),"无该职业")))</f>
        <v>2.5</v>
      </c>
      <c r="Q198" s="26">
        <f t="shared" ref="Q198:Q261" si="132">IF($AG198="战士",VLOOKUP($AH198,$DV:$ER,EL$1,FALSE),IF($AG198="幻术师",VLOOKUP($AH198,$EU:$FQ,FK$1,FALSE),IF($AG198="刺客",VLOOKUP($AH198,$FU:$GQ,GK$1,FALSE),"无该职业")))</f>
        <v>2.5</v>
      </c>
      <c r="R198" s="26">
        <f t="shared" ref="R198:R261" si="133">IF($AG198="战士",VLOOKUP($AH198,$DV:$ER,EM$1,FALSE),IF($AG198="幻术师",VLOOKUP($AH198,$EU:$FQ,FL$1,FALSE),IF($AG198="刺客",VLOOKUP($AH198,$FU:$GQ,GL$1,FALSE),"无该职业")))</f>
        <v>0</v>
      </c>
      <c r="S198" s="26">
        <f t="shared" ref="S198:S261" si="134">IF($AG198="战士",VLOOKUP($AH198,$DV:$ER,EN$1,FALSE),IF($AG198="幻术师",VLOOKUP($AH198,$EU:$FQ,FM$1,FALSE),IF($AG198="刺客",VLOOKUP($AH198,$FU:$GQ,GM$1,FALSE),"无该职业")))</f>
        <v>0</v>
      </c>
      <c r="T198" s="26">
        <f t="shared" ref="T198:T261" si="135">IF($AG198="战士",VLOOKUP($AH198,$DV:$ER,EO$1,FALSE),IF($AG198="幻术师",VLOOKUP($AH198,$EU:$FQ,FN$1,FALSE),IF($AG198="刺客",VLOOKUP($AH198,$FU:$GQ,GN$1,FALSE),"无该职业")))</f>
        <v>0</v>
      </c>
      <c r="U198" s="26">
        <f t="shared" ref="U198:U261" si="136">IF($AG198="战士",VLOOKUP($AH198,$DV:$ER,EP$1,FALSE),IF($AG198="幻术师",VLOOKUP($AH198,$EU:$FQ,FO$1,FALSE),IF($AG198="刺客",VLOOKUP($AH198,$FU:$GQ,GO$1,FALSE),"无该职业")))</f>
        <v>0</v>
      </c>
      <c r="V198" s="26">
        <f t="shared" ref="V198:V261" si="137">IF($AG198="战士",VLOOKUP($AH198,$DV:$ER,EQ$1,FALSE),IF($AG198="幻术师",VLOOKUP($AH198,$EU:$FQ,FP$1,FALSE),IF($AG198="刺客",VLOOKUP($AH198,$FU:$GQ,GP$1,FALSE),"无该职业")))</f>
        <v>0</v>
      </c>
      <c r="W198" s="26">
        <f>VLOOKUP(AF198,角色间职业划分!L:M,2,FALSE)</f>
        <v>4</v>
      </c>
      <c r="X198" s="26">
        <f t="shared" ref="X198:X261" si="138">AH198</f>
        <v>10</v>
      </c>
      <c r="Y198" s="26">
        <v>0</v>
      </c>
      <c r="Z198" s="26">
        <v>0</v>
      </c>
      <c r="AA198" s="26">
        <v>0</v>
      </c>
      <c r="AB198" s="26">
        <f t="shared" ref="AB198:AB261" si="139">VLOOKUP(X198,AP:AU,6,FALSE)</f>
        <v>5</v>
      </c>
      <c r="AC198" s="1">
        <f t="shared" si="120"/>
        <v>270</v>
      </c>
      <c r="AD198" s="51"/>
      <c r="AE198" s="1"/>
      <c r="AF198">
        <f t="shared" si="118"/>
        <v>4</v>
      </c>
      <c r="AG198" s="26" t="str">
        <f>VLOOKUP(AF198,角色间职业划分!P:R,3,FALSE)</f>
        <v>战士</v>
      </c>
      <c r="AH198" s="26">
        <f t="shared" si="119"/>
        <v>10</v>
      </c>
    </row>
    <row r="199" spans="1:34" x14ac:dyDescent="0.15">
      <c r="A199" s="26">
        <v>195</v>
      </c>
      <c r="B199" s="26">
        <f t="shared" si="121"/>
        <v>0</v>
      </c>
      <c r="C199" s="26">
        <f>ROUND(IF($AG199="战士",VLOOKUP($AH199,$DV:$ER,DX$1,FALSE),IF($AG199="幻术师",VLOOKUP($AH199,$EU:$FQ,EW$1,FALSE),IF($AG199="刺客",VLOOKUP($AH199,$FU:$GQ,FW$1,FALSE),"无该职业")))/VLOOKUP(AF199,角色间职业划分!P:AP,20,FALSE),0)</f>
        <v>13</v>
      </c>
      <c r="D199" s="26">
        <f t="shared" si="122"/>
        <v>0</v>
      </c>
      <c r="E199" s="26">
        <f>ROUND(IF($AG199="战士",VLOOKUP($AH199,$DV:$ER,DZ$1,FALSE),IF($AG199="幻术师",VLOOKUP($AH199,$EU:$FQ,EY$1,FALSE),IF($AG199="刺客",VLOOKUP($AH199,$FU:$GQ,FY$1,FALSE),"无该职业")))*VLOOKUP($AF199,角色间职业划分!$P:$AP,26,FALSE)*VLOOKUP($AF199,角色间职业划分!$P:$AP,13,FALSE)/角色间职业划分!$AB$9,0)</f>
        <v>104</v>
      </c>
      <c r="F199" s="26">
        <f>ROUND(IF($AG199="战士",VLOOKUP($AH199,$DV:$ER,EA$1,FALSE),IF($AG199="幻术师",VLOOKUP($AH199,$EU:$FQ,EZ$1,FALSE),IF($AG199="刺客",VLOOKUP($AH199,$FU:$GQ,FZ$1,FALSE),"无该职业")))*VLOOKUP($AF199,角色间职业划分!$P:$AP,8,FALSE)/角色间职业划分!$W$9,0)</f>
        <v>1475</v>
      </c>
      <c r="G199" s="26">
        <f>ROUND(IF($AG199="战士",VLOOKUP($AH199,$DV:$ER,EB$1,FALSE),IF($AG199="幻术师",VLOOKUP($AH199,$EU:$FQ,FA$1,FALSE),IF($AG199="刺客",VLOOKUP($AH199,$FU:$GQ,GA$1,FALSE),"无该职业")))*VLOOKUP($AF199,角色间职业划分!$P:$AP,13,FALSE)/角色间职业划分!$AB$9,0)</f>
        <v>423</v>
      </c>
      <c r="H199" s="26">
        <f t="shared" si="123"/>
        <v>0</v>
      </c>
      <c r="I199" s="26">
        <f t="shared" si="124"/>
        <v>0</v>
      </c>
      <c r="J199" s="26">
        <f t="shared" si="125"/>
        <v>0</v>
      </c>
      <c r="K199" s="26">
        <f t="shared" si="126"/>
        <v>0</v>
      </c>
      <c r="L199" s="26">
        <f t="shared" si="127"/>
        <v>0</v>
      </c>
      <c r="M199" s="26">
        <f t="shared" si="128"/>
        <v>0</v>
      </c>
      <c r="N199" s="26">
        <f t="shared" si="129"/>
        <v>0</v>
      </c>
      <c r="O199" s="26">
        <f t="shared" si="130"/>
        <v>2.5</v>
      </c>
      <c r="P199" s="26">
        <f t="shared" si="131"/>
        <v>2.5</v>
      </c>
      <c r="Q199" s="26">
        <f t="shared" si="132"/>
        <v>2.5</v>
      </c>
      <c r="R199" s="26">
        <f t="shared" si="133"/>
        <v>0</v>
      </c>
      <c r="S199" s="26">
        <f t="shared" si="134"/>
        <v>0</v>
      </c>
      <c r="T199" s="26">
        <f t="shared" si="135"/>
        <v>0</v>
      </c>
      <c r="U199" s="26">
        <f t="shared" si="136"/>
        <v>0</v>
      </c>
      <c r="V199" s="26">
        <f t="shared" si="137"/>
        <v>0</v>
      </c>
      <c r="W199" s="26">
        <f>VLOOKUP(AF199,角色间职业划分!L:M,2,FALSE)</f>
        <v>4</v>
      </c>
      <c r="X199" s="26">
        <f t="shared" si="138"/>
        <v>11</v>
      </c>
      <c r="Y199" s="26">
        <v>0</v>
      </c>
      <c r="Z199" s="26">
        <v>0</v>
      </c>
      <c r="AA199" s="26">
        <v>0</v>
      </c>
      <c r="AB199" s="26">
        <f t="shared" si="139"/>
        <v>5</v>
      </c>
      <c r="AC199" s="1">
        <f t="shared" si="120"/>
        <v>300</v>
      </c>
      <c r="AD199" s="51"/>
      <c r="AE199" s="1"/>
      <c r="AF199">
        <f t="shared" ref="AF199:AF262" si="140">IF(AH199=0,AF198+1,AF198)</f>
        <v>4</v>
      </c>
      <c r="AG199" s="26" t="str">
        <f>VLOOKUP(AF199,角色间职业划分!P:R,3,FALSE)</f>
        <v>战士</v>
      </c>
      <c r="AH199" s="26">
        <f t="shared" ref="AH199:AH262" si="141">IF(AH198=AH$2,0,AH198+1)</f>
        <v>11</v>
      </c>
    </row>
    <row r="200" spans="1:34" x14ac:dyDescent="0.15">
      <c r="A200" s="26">
        <v>196</v>
      </c>
      <c r="B200" s="26">
        <f t="shared" si="121"/>
        <v>0</v>
      </c>
      <c r="C200" s="26">
        <f>ROUND(IF($AG200="战士",VLOOKUP($AH200,$DV:$ER,DX$1,FALSE),IF($AG200="幻术师",VLOOKUP($AH200,$EU:$FQ,EW$1,FALSE),IF($AG200="刺客",VLOOKUP($AH200,$FU:$GQ,FW$1,FALSE),"无该职业")))/VLOOKUP(AF200,角色间职业划分!P:AP,20,FALSE),0)</f>
        <v>15</v>
      </c>
      <c r="D200" s="26">
        <f t="shared" si="122"/>
        <v>0</v>
      </c>
      <c r="E200" s="26">
        <f>ROUND(IF($AG200="战士",VLOOKUP($AH200,$DV:$ER,DZ$1,FALSE),IF($AG200="幻术师",VLOOKUP($AH200,$EU:$FQ,EY$1,FALSE),IF($AG200="刺客",VLOOKUP($AH200,$FU:$GQ,FY$1,FALSE),"无该职业")))*VLOOKUP($AF200,角色间职业划分!$P:$AP,26,FALSE)*VLOOKUP($AF200,角色间职业划分!$P:$AP,13,FALSE)/角色间职业划分!$AB$9,0)</f>
        <v>104</v>
      </c>
      <c r="F200" s="26">
        <f>ROUND(IF($AG200="战士",VLOOKUP($AH200,$DV:$ER,EA$1,FALSE),IF($AG200="幻术师",VLOOKUP($AH200,$EU:$FQ,EZ$1,FALSE),IF($AG200="刺客",VLOOKUP($AH200,$FU:$GQ,FZ$1,FALSE),"无该职业")))*VLOOKUP($AF200,角色间职业划分!$P:$AP,8,FALSE)/角色间职业划分!$W$9,0)</f>
        <v>1475</v>
      </c>
      <c r="G200" s="26">
        <f>ROUND(IF($AG200="战士",VLOOKUP($AH200,$DV:$ER,EB$1,FALSE),IF($AG200="幻术师",VLOOKUP($AH200,$EU:$FQ,FA$1,FALSE),IF($AG200="刺客",VLOOKUP($AH200,$FU:$GQ,GA$1,FALSE),"无该职业")))*VLOOKUP($AF200,角色间职业划分!$P:$AP,13,FALSE)/角色间职业划分!$AB$9,0)</f>
        <v>423</v>
      </c>
      <c r="H200" s="26">
        <f t="shared" si="123"/>
        <v>0</v>
      </c>
      <c r="I200" s="26">
        <f t="shared" si="124"/>
        <v>0</v>
      </c>
      <c r="J200" s="26">
        <f t="shared" si="125"/>
        <v>0</v>
      </c>
      <c r="K200" s="26">
        <f t="shared" si="126"/>
        <v>0</v>
      </c>
      <c r="L200" s="26">
        <f t="shared" si="127"/>
        <v>0</v>
      </c>
      <c r="M200" s="26">
        <f t="shared" si="128"/>
        <v>0</v>
      </c>
      <c r="N200" s="26">
        <f t="shared" si="129"/>
        <v>0</v>
      </c>
      <c r="O200" s="26">
        <f t="shared" si="130"/>
        <v>2.5</v>
      </c>
      <c r="P200" s="26">
        <f t="shared" si="131"/>
        <v>2.5</v>
      </c>
      <c r="Q200" s="26">
        <f t="shared" si="132"/>
        <v>2.5</v>
      </c>
      <c r="R200" s="26">
        <f t="shared" si="133"/>
        <v>0</v>
      </c>
      <c r="S200" s="26">
        <f t="shared" si="134"/>
        <v>0</v>
      </c>
      <c r="T200" s="26">
        <f t="shared" si="135"/>
        <v>0</v>
      </c>
      <c r="U200" s="26">
        <f t="shared" si="136"/>
        <v>0</v>
      </c>
      <c r="V200" s="26">
        <f t="shared" si="137"/>
        <v>0</v>
      </c>
      <c r="W200" s="26">
        <f>VLOOKUP(AF200,角色间职业划分!L:M,2,FALSE)</f>
        <v>4</v>
      </c>
      <c r="X200" s="26">
        <f t="shared" si="138"/>
        <v>12</v>
      </c>
      <c r="Y200" s="26">
        <v>0</v>
      </c>
      <c r="Z200" s="26">
        <v>0</v>
      </c>
      <c r="AA200" s="26">
        <v>0</v>
      </c>
      <c r="AB200" s="26">
        <f t="shared" si="139"/>
        <v>5</v>
      </c>
      <c r="AC200" s="1">
        <f t="shared" si="120"/>
        <v>330</v>
      </c>
      <c r="AD200" s="51"/>
      <c r="AE200" s="1"/>
      <c r="AF200">
        <f t="shared" si="140"/>
        <v>4</v>
      </c>
      <c r="AG200" s="26" t="str">
        <f>VLOOKUP(AF200,角色间职业划分!P:R,3,FALSE)</f>
        <v>战士</v>
      </c>
      <c r="AH200" s="26">
        <f t="shared" si="141"/>
        <v>12</v>
      </c>
    </row>
    <row r="201" spans="1:34" x14ac:dyDescent="0.15">
      <c r="A201" s="26">
        <v>197</v>
      </c>
      <c r="B201" s="26">
        <f t="shared" si="121"/>
        <v>0</v>
      </c>
      <c r="C201" s="26">
        <f>ROUND(IF($AG201="战士",VLOOKUP($AH201,$DV:$ER,DX$1,FALSE),IF($AG201="幻术师",VLOOKUP($AH201,$EU:$FQ,EW$1,FALSE),IF($AG201="刺客",VLOOKUP($AH201,$FU:$GQ,FW$1,FALSE),"无该职业")))/VLOOKUP(AF201,角色间职业划分!P:AP,20,FALSE),0)</f>
        <v>15</v>
      </c>
      <c r="D201" s="26">
        <f t="shared" si="122"/>
        <v>0</v>
      </c>
      <c r="E201" s="26">
        <f>ROUND(IF($AG201="战士",VLOOKUP($AH201,$DV:$ER,DZ$1,FALSE),IF($AG201="幻术师",VLOOKUP($AH201,$EU:$FQ,EY$1,FALSE),IF($AG201="刺客",VLOOKUP($AH201,$FU:$GQ,FY$1,FALSE),"无该职业")))*VLOOKUP($AF201,角色间职业划分!$P:$AP,26,FALSE)*VLOOKUP($AF201,角色间职业划分!$P:$AP,13,FALSE)/角色间职业划分!$AB$9,0)</f>
        <v>104</v>
      </c>
      <c r="F201" s="26">
        <f>ROUND(IF($AG201="战士",VLOOKUP($AH201,$DV:$ER,EA$1,FALSE),IF($AG201="幻术师",VLOOKUP($AH201,$EU:$FQ,EZ$1,FALSE),IF($AG201="刺客",VLOOKUP($AH201,$FU:$GQ,FZ$1,FALSE),"无该职业")))*VLOOKUP($AF201,角色间职业划分!$P:$AP,8,FALSE)/角色间职业划分!$W$9,0)</f>
        <v>2348</v>
      </c>
      <c r="G201" s="26">
        <f>ROUND(IF($AG201="战士",VLOOKUP($AH201,$DV:$ER,EB$1,FALSE),IF($AG201="幻术师",VLOOKUP($AH201,$EU:$FQ,FA$1,FALSE),IF($AG201="刺客",VLOOKUP($AH201,$FU:$GQ,GA$1,FALSE),"无该职业")))*VLOOKUP($AF201,角色间职业划分!$P:$AP,13,FALSE)/角色间职业划分!$AB$9,0)</f>
        <v>423</v>
      </c>
      <c r="H201" s="26">
        <f t="shared" si="123"/>
        <v>0</v>
      </c>
      <c r="I201" s="26">
        <f t="shared" si="124"/>
        <v>0</v>
      </c>
      <c r="J201" s="26">
        <f t="shared" si="125"/>
        <v>0</v>
      </c>
      <c r="K201" s="26">
        <f t="shared" si="126"/>
        <v>0</v>
      </c>
      <c r="L201" s="26">
        <f t="shared" si="127"/>
        <v>0</v>
      </c>
      <c r="M201" s="26">
        <f t="shared" si="128"/>
        <v>0</v>
      </c>
      <c r="N201" s="26">
        <f t="shared" si="129"/>
        <v>0</v>
      </c>
      <c r="O201" s="26">
        <f t="shared" si="130"/>
        <v>2.5</v>
      </c>
      <c r="P201" s="26">
        <f t="shared" si="131"/>
        <v>2.5</v>
      </c>
      <c r="Q201" s="26">
        <f t="shared" si="132"/>
        <v>2.5</v>
      </c>
      <c r="R201" s="26">
        <f t="shared" si="133"/>
        <v>0</v>
      </c>
      <c r="S201" s="26">
        <f t="shared" si="134"/>
        <v>0</v>
      </c>
      <c r="T201" s="26">
        <f t="shared" si="135"/>
        <v>0</v>
      </c>
      <c r="U201" s="26">
        <f t="shared" si="136"/>
        <v>0</v>
      </c>
      <c r="V201" s="26">
        <f t="shared" si="137"/>
        <v>0</v>
      </c>
      <c r="W201" s="26">
        <f>VLOOKUP(AF201,角色间职业划分!L:M,2,FALSE)</f>
        <v>4</v>
      </c>
      <c r="X201" s="26">
        <f t="shared" si="138"/>
        <v>13</v>
      </c>
      <c r="Y201" s="26">
        <v>0</v>
      </c>
      <c r="Z201" s="26">
        <v>0</v>
      </c>
      <c r="AA201" s="26">
        <v>0</v>
      </c>
      <c r="AB201" s="26">
        <f t="shared" si="139"/>
        <v>5</v>
      </c>
      <c r="AC201" s="1">
        <f t="shared" si="120"/>
        <v>360</v>
      </c>
      <c r="AD201" s="51"/>
      <c r="AE201" s="1"/>
      <c r="AF201">
        <f t="shared" si="140"/>
        <v>4</v>
      </c>
      <c r="AG201" s="26" t="str">
        <f>VLOOKUP(AF201,角色间职业划分!P:R,3,FALSE)</f>
        <v>战士</v>
      </c>
      <c r="AH201" s="26">
        <f t="shared" si="141"/>
        <v>13</v>
      </c>
    </row>
    <row r="202" spans="1:34" x14ac:dyDescent="0.15">
      <c r="A202" s="26">
        <v>198</v>
      </c>
      <c r="B202" s="26">
        <f t="shared" si="121"/>
        <v>0</v>
      </c>
      <c r="C202" s="26">
        <f>ROUND(IF($AG202="战士",VLOOKUP($AH202,$DV:$ER,DX$1,FALSE),IF($AG202="幻术师",VLOOKUP($AH202,$EU:$FQ,EW$1,FALSE),IF($AG202="刺客",VLOOKUP($AH202,$FU:$GQ,FW$1,FALSE),"无该职业")))/VLOOKUP(AF202,角色间职业划分!P:AP,20,FALSE),0)</f>
        <v>15</v>
      </c>
      <c r="D202" s="26">
        <f t="shared" si="122"/>
        <v>0</v>
      </c>
      <c r="E202" s="26">
        <f>ROUND(IF($AG202="战士",VLOOKUP($AH202,$DV:$ER,DZ$1,FALSE),IF($AG202="幻术师",VLOOKUP($AH202,$EU:$FQ,EY$1,FALSE),IF($AG202="刺客",VLOOKUP($AH202,$FU:$GQ,FY$1,FALSE),"无该职业")))*VLOOKUP($AF202,角色间职业划分!$P:$AP,26,FALSE)*VLOOKUP($AF202,角色间职业划分!$P:$AP,13,FALSE)/角色间职业划分!$AB$9,0)</f>
        <v>104</v>
      </c>
      <c r="F202" s="26">
        <f>ROUND(IF($AG202="战士",VLOOKUP($AH202,$DV:$ER,EA$1,FALSE),IF($AG202="幻术师",VLOOKUP($AH202,$EU:$FQ,EZ$1,FALSE),IF($AG202="刺客",VLOOKUP($AH202,$FU:$GQ,FZ$1,FALSE),"无该职业")))*VLOOKUP($AF202,角色间职业划分!$P:$AP,8,FALSE)/角色间职业划分!$W$9,0)</f>
        <v>2348</v>
      </c>
      <c r="G202" s="26">
        <f>ROUND(IF($AG202="战士",VLOOKUP($AH202,$DV:$ER,EB$1,FALSE),IF($AG202="幻术师",VLOOKUP($AH202,$EU:$FQ,FA$1,FALSE),IF($AG202="刺客",VLOOKUP($AH202,$FU:$GQ,GA$1,FALSE),"无该职业")))*VLOOKUP($AF202,角色间职业划分!$P:$AP,13,FALSE)/角色间职业划分!$AB$9,0)</f>
        <v>423</v>
      </c>
      <c r="H202" s="26">
        <f t="shared" si="123"/>
        <v>0</v>
      </c>
      <c r="I202" s="26">
        <f t="shared" si="124"/>
        <v>0</v>
      </c>
      <c r="J202" s="26">
        <f t="shared" si="125"/>
        <v>0</v>
      </c>
      <c r="K202" s="26">
        <f t="shared" si="126"/>
        <v>0</v>
      </c>
      <c r="L202" s="26">
        <f t="shared" si="127"/>
        <v>0</v>
      </c>
      <c r="M202" s="26">
        <f t="shared" si="128"/>
        <v>0</v>
      </c>
      <c r="N202" s="26">
        <f t="shared" si="129"/>
        <v>0</v>
      </c>
      <c r="O202" s="26">
        <f t="shared" si="130"/>
        <v>2.5</v>
      </c>
      <c r="P202" s="26">
        <f t="shared" si="131"/>
        <v>2.5</v>
      </c>
      <c r="Q202" s="26">
        <f t="shared" si="132"/>
        <v>2.5</v>
      </c>
      <c r="R202" s="26">
        <f t="shared" si="133"/>
        <v>0</v>
      </c>
      <c r="S202" s="26">
        <f t="shared" si="134"/>
        <v>2.5</v>
      </c>
      <c r="T202" s="26">
        <f t="shared" si="135"/>
        <v>0</v>
      </c>
      <c r="U202" s="26">
        <f t="shared" si="136"/>
        <v>0</v>
      </c>
      <c r="V202" s="26">
        <f t="shared" si="137"/>
        <v>0</v>
      </c>
      <c r="W202" s="26">
        <f>VLOOKUP(AF202,角色间职业划分!L:M,2,FALSE)</f>
        <v>4</v>
      </c>
      <c r="X202" s="26">
        <f t="shared" si="138"/>
        <v>14</v>
      </c>
      <c r="Y202" s="26">
        <v>0</v>
      </c>
      <c r="Z202" s="26">
        <v>0</v>
      </c>
      <c r="AA202" s="26">
        <v>0</v>
      </c>
      <c r="AB202" s="26">
        <f t="shared" si="139"/>
        <v>5</v>
      </c>
      <c r="AC202" s="1">
        <f t="shared" si="120"/>
        <v>390</v>
      </c>
      <c r="AD202" s="51"/>
      <c r="AE202" s="1"/>
      <c r="AF202">
        <f t="shared" si="140"/>
        <v>4</v>
      </c>
      <c r="AG202" s="26" t="str">
        <f>VLOOKUP(AF202,角色间职业划分!P:R,3,FALSE)</f>
        <v>战士</v>
      </c>
      <c r="AH202" s="26">
        <f t="shared" si="141"/>
        <v>14</v>
      </c>
    </row>
    <row r="203" spans="1:34" x14ac:dyDescent="0.15">
      <c r="A203" s="26">
        <v>199</v>
      </c>
      <c r="B203" s="26">
        <f t="shared" si="121"/>
        <v>0</v>
      </c>
      <c r="C203" s="26">
        <f>ROUND(IF($AG203="战士",VLOOKUP($AH203,$DV:$ER,DX$1,FALSE),IF($AG203="幻术师",VLOOKUP($AH203,$EU:$FQ,EW$1,FALSE),IF($AG203="刺客",VLOOKUP($AH203,$FU:$GQ,FW$1,FALSE),"无该职业")))/VLOOKUP(AF203,角色间职业划分!P:AP,20,FALSE),0)</f>
        <v>15</v>
      </c>
      <c r="D203" s="26">
        <f t="shared" si="122"/>
        <v>0</v>
      </c>
      <c r="E203" s="26">
        <f>ROUND(IF($AG203="战士",VLOOKUP($AH203,$DV:$ER,DZ$1,FALSE),IF($AG203="幻术师",VLOOKUP($AH203,$EU:$FQ,EY$1,FALSE),IF($AG203="刺客",VLOOKUP($AH203,$FU:$GQ,FY$1,FALSE),"无该职业")))*VLOOKUP($AF203,角色间职业划分!$P:$AP,26,FALSE)*VLOOKUP($AF203,角色间职业划分!$P:$AP,13,FALSE)/角色间职业划分!$AB$9,0)</f>
        <v>104</v>
      </c>
      <c r="F203" s="26">
        <f>ROUND(IF($AG203="战士",VLOOKUP($AH203,$DV:$ER,EA$1,FALSE),IF($AG203="幻术师",VLOOKUP($AH203,$EU:$FQ,EZ$1,FALSE),IF($AG203="刺客",VLOOKUP($AH203,$FU:$GQ,FZ$1,FALSE),"无该职业")))*VLOOKUP($AF203,角色间职业划分!$P:$AP,8,FALSE)/角色间职业划分!$W$9,0)</f>
        <v>2348</v>
      </c>
      <c r="G203" s="26">
        <f>ROUND(IF($AG203="战士",VLOOKUP($AH203,$DV:$ER,EB$1,FALSE),IF($AG203="幻术师",VLOOKUP($AH203,$EU:$FQ,FA$1,FALSE),IF($AG203="刺客",VLOOKUP($AH203,$FU:$GQ,GA$1,FALSE),"无该职业")))*VLOOKUP($AF203,角色间职业划分!$P:$AP,13,FALSE)/角色间职业划分!$AB$9,0)</f>
        <v>592</v>
      </c>
      <c r="H203" s="26">
        <f t="shared" si="123"/>
        <v>0</v>
      </c>
      <c r="I203" s="26">
        <f t="shared" si="124"/>
        <v>0</v>
      </c>
      <c r="J203" s="26">
        <f t="shared" si="125"/>
        <v>0</v>
      </c>
      <c r="K203" s="26">
        <f t="shared" si="126"/>
        <v>0</v>
      </c>
      <c r="L203" s="26">
        <f t="shared" si="127"/>
        <v>0</v>
      </c>
      <c r="M203" s="26">
        <f t="shared" si="128"/>
        <v>0</v>
      </c>
      <c r="N203" s="26">
        <f t="shared" si="129"/>
        <v>0</v>
      </c>
      <c r="O203" s="26">
        <f t="shared" si="130"/>
        <v>2.5</v>
      </c>
      <c r="P203" s="26">
        <f t="shared" si="131"/>
        <v>2.5</v>
      </c>
      <c r="Q203" s="26">
        <f t="shared" si="132"/>
        <v>2.5</v>
      </c>
      <c r="R203" s="26">
        <f t="shared" si="133"/>
        <v>0</v>
      </c>
      <c r="S203" s="26">
        <f t="shared" si="134"/>
        <v>2.5</v>
      </c>
      <c r="T203" s="26">
        <f t="shared" si="135"/>
        <v>0</v>
      </c>
      <c r="U203" s="26">
        <f t="shared" si="136"/>
        <v>0</v>
      </c>
      <c r="V203" s="26">
        <f t="shared" si="137"/>
        <v>0</v>
      </c>
      <c r="W203" s="26">
        <f>VLOOKUP(AF203,角色间职业划分!L:M,2,FALSE)</f>
        <v>4</v>
      </c>
      <c r="X203" s="26">
        <f t="shared" si="138"/>
        <v>15</v>
      </c>
      <c r="Y203" s="26">
        <v>0</v>
      </c>
      <c r="Z203" s="26">
        <v>0</v>
      </c>
      <c r="AA203" s="26">
        <v>0</v>
      </c>
      <c r="AB203" s="26">
        <f t="shared" si="139"/>
        <v>5</v>
      </c>
      <c r="AC203" s="1">
        <f t="shared" si="120"/>
        <v>420</v>
      </c>
      <c r="AD203" s="51"/>
      <c r="AE203" s="1"/>
      <c r="AF203">
        <f t="shared" si="140"/>
        <v>4</v>
      </c>
      <c r="AG203" s="26" t="str">
        <f>VLOOKUP(AF203,角色间职业划分!P:R,3,FALSE)</f>
        <v>战士</v>
      </c>
      <c r="AH203" s="26">
        <f t="shared" si="141"/>
        <v>15</v>
      </c>
    </row>
    <row r="204" spans="1:34" x14ac:dyDescent="0.15">
      <c r="A204" s="26">
        <v>200</v>
      </c>
      <c r="B204" s="26">
        <f t="shared" si="121"/>
        <v>0</v>
      </c>
      <c r="C204" s="26">
        <f>ROUND(IF($AG204="战士",VLOOKUP($AH204,$DV:$ER,DX$1,FALSE),IF($AG204="幻术师",VLOOKUP($AH204,$EU:$FQ,EW$1,FALSE),IF($AG204="刺客",VLOOKUP($AH204,$FU:$GQ,FW$1,FALSE),"无该职业")))/VLOOKUP(AF204,角色间职业划分!P:AP,20,FALSE),0)</f>
        <v>15</v>
      </c>
      <c r="D204" s="26">
        <f t="shared" si="122"/>
        <v>0</v>
      </c>
      <c r="E204" s="26">
        <f>ROUND(IF($AG204="战士",VLOOKUP($AH204,$DV:$ER,DZ$1,FALSE),IF($AG204="幻术师",VLOOKUP($AH204,$EU:$FQ,EY$1,FALSE),IF($AG204="刺客",VLOOKUP($AH204,$FU:$GQ,FY$1,FALSE),"无该职业")))*VLOOKUP($AF204,角色间职业划分!$P:$AP,26,FALSE)*VLOOKUP($AF204,角色间职业划分!$P:$AP,13,FALSE)/角色间职业划分!$AB$9,0)</f>
        <v>104</v>
      </c>
      <c r="F204" s="26">
        <f>ROUND(IF($AG204="战士",VLOOKUP($AH204,$DV:$ER,EA$1,FALSE),IF($AG204="幻术师",VLOOKUP($AH204,$EU:$FQ,EZ$1,FALSE),IF($AG204="刺客",VLOOKUP($AH204,$FU:$GQ,FZ$1,FALSE),"无该职业")))*VLOOKUP($AF204,角色间职业划分!$P:$AP,8,FALSE)/角色间职业划分!$W$9,0)</f>
        <v>2348</v>
      </c>
      <c r="G204" s="26">
        <f>ROUND(IF($AG204="战士",VLOOKUP($AH204,$DV:$ER,EB$1,FALSE),IF($AG204="幻术师",VLOOKUP($AH204,$EU:$FQ,FA$1,FALSE),IF($AG204="刺客",VLOOKUP($AH204,$FU:$GQ,GA$1,FALSE),"无该职业")))*VLOOKUP($AF204,角色间职业划分!$P:$AP,13,FALSE)/角色间职业划分!$AB$9,0)</f>
        <v>592</v>
      </c>
      <c r="H204" s="26">
        <f t="shared" si="123"/>
        <v>0</v>
      </c>
      <c r="I204" s="26">
        <f t="shared" si="124"/>
        <v>0</v>
      </c>
      <c r="J204" s="26">
        <f t="shared" si="125"/>
        <v>0</v>
      </c>
      <c r="K204" s="26">
        <f t="shared" si="126"/>
        <v>0</v>
      </c>
      <c r="L204" s="26">
        <f t="shared" si="127"/>
        <v>0</v>
      </c>
      <c r="M204" s="26">
        <f t="shared" si="128"/>
        <v>0</v>
      </c>
      <c r="N204" s="26">
        <f t="shared" si="129"/>
        <v>2.5</v>
      </c>
      <c r="O204" s="26">
        <f t="shared" si="130"/>
        <v>2.5</v>
      </c>
      <c r="P204" s="26">
        <f t="shared" si="131"/>
        <v>2.5</v>
      </c>
      <c r="Q204" s="26">
        <f t="shared" si="132"/>
        <v>2.5</v>
      </c>
      <c r="R204" s="26">
        <f t="shared" si="133"/>
        <v>0</v>
      </c>
      <c r="S204" s="26">
        <f t="shared" si="134"/>
        <v>2.5</v>
      </c>
      <c r="T204" s="26">
        <f t="shared" si="135"/>
        <v>0</v>
      </c>
      <c r="U204" s="26">
        <f t="shared" si="136"/>
        <v>0</v>
      </c>
      <c r="V204" s="26">
        <f t="shared" si="137"/>
        <v>0</v>
      </c>
      <c r="W204" s="26">
        <f>VLOOKUP(AF204,角色间职业划分!L:M,2,FALSE)</f>
        <v>4</v>
      </c>
      <c r="X204" s="26">
        <f t="shared" si="138"/>
        <v>16</v>
      </c>
      <c r="Y204" s="26">
        <v>0</v>
      </c>
      <c r="Z204" s="26">
        <v>0</v>
      </c>
      <c r="AA204" s="26">
        <v>0</v>
      </c>
      <c r="AB204" s="26">
        <f t="shared" si="139"/>
        <v>5</v>
      </c>
      <c r="AC204" s="1">
        <f t="shared" si="120"/>
        <v>450</v>
      </c>
      <c r="AD204" s="51"/>
      <c r="AE204" s="1"/>
      <c r="AF204">
        <f t="shared" si="140"/>
        <v>4</v>
      </c>
      <c r="AG204" s="26" t="str">
        <f>VLOOKUP(AF204,角色间职业划分!P:R,3,FALSE)</f>
        <v>战士</v>
      </c>
      <c r="AH204" s="26">
        <f t="shared" si="141"/>
        <v>16</v>
      </c>
    </row>
    <row r="205" spans="1:34" x14ac:dyDescent="0.15">
      <c r="A205" s="26">
        <v>201</v>
      </c>
      <c r="B205" s="26">
        <f t="shared" si="121"/>
        <v>0</v>
      </c>
      <c r="C205" s="26">
        <f>ROUND(IF($AG205="战士",VLOOKUP($AH205,$DV:$ER,DX$1,FALSE),IF($AG205="幻术师",VLOOKUP($AH205,$EU:$FQ,EW$1,FALSE),IF($AG205="刺客",VLOOKUP($AH205,$FU:$GQ,FW$1,FALSE),"无该职业")))/VLOOKUP(AF205,角色间职业划分!P:AP,20,FALSE),0)</f>
        <v>15</v>
      </c>
      <c r="D205" s="26">
        <f t="shared" si="122"/>
        <v>0</v>
      </c>
      <c r="E205" s="26">
        <f>ROUND(IF($AG205="战士",VLOOKUP($AH205,$DV:$ER,DZ$1,FALSE),IF($AG205="幻术师",VLOOKUP($AH205,$EU:$FQ,EY$1,FALSE),IF($AG205="刺客",VLOOKUP($AH205,$FU:$GQ,FY$1,FALSE),"无该职业")))*VLOOKUP($AF205,角色间职业划分!$P:$AP,26,FALSE)*VLOOKUP($AF205,角色间职业划分!$P:$AP,13,FALSE)/角色间职业划分!$AB$9,0)</f>
        <v>104</v>
      </c>
      <c r="F205" s="26">
        <f>ROUND(IF($AG205="战士",VLOOKUP($AH205,$DV:$ER,EA$1,FALSE),IF($AG205="幻术师",VLOOKUP($AH205,$EU:$FQ,EZ$1,FALSE),IF($AG205="刺客",VLOOKUP($AH205,$FU:$GQ,FZ$1,FALSE),"无该职业")))*VLOOKUP($AF205,角色间职业划分!$P:$AP,8,FALSE)/角色间职业划分!$W$9,0)</f>
        <v>3131</v>
      </c>
      <c r="G205" s="26">
        <f>ROUND(IF($AG205="战士",VLOOKUP($AH205,$DV:$ER,EB$1,FALSE),IF($AG205="幻术师",VLOOKUP($AH205,$EU:$FQ,FA$1,FALSE),IF($AG205="刺客",VLOOKUP($AH205,$FU:$GQ,GA$1,FALSE),"无该职业")))*VLOOKUP($AF205,角色间职业划分!$P:$AP,13,FALSE)/角色间职业划分!$AB$9,0)</f>
        <v>592</v>
      </c>
      <c r="H205" s="26">
        <f t="shared" si="123"/>
        <v>0</v>
      </c>
      <c r="I205" s="26">
        <f t="shared" si="124"/>
        <v>0</v>
      </c>
      <c r="J205" s="26">
        <f t="shared" si="125"/>
        <v>0</v>
      </c>
      <c r="K205" s="26">
        <f t="shared" si="126"/>
        <v>0</v>
      </c>
      <c r="L205" s="26">
        <f t="shared" si="127"/>
        <v>0</v>
      </c>
      <c r="M205" s="26">
        <f t="shared" si="128"/>
        <v>0</v>
      </c>
      <c r="N205" s="26">
        <f t="shared" si="129"/>
        <v>2.5</v>
      </c>
      <c r="O205" s="26">
        <f t="shared" si="130"/>
        <v>2.5</v>
      </c>
      <c r="P205" s="26">
        <f t="shared" si="131"/>
        <v>2.5</v>
      </c>
      <c r="Q205" s="26">
        <f t="shared" si="132"/>
        <v>2.5</v>
      </c>
      <c r="R205" s="26">
        <f t="shared" si="133"/>
        <v>0</v>
      </c>
      <c r="S205" s="26">
        <f t="shared" si="134"/>
        <v>2.5</v>
      </c>
      <c r="T205" s="26">
        <f t="shared" si="135"/>
        <v>0</v>
      </c>
      <c r="U205" s="26">
        <f t="shared" si="136"/>
        <v>0</v>
      </c>
      <c r="V205" s="26">
        <f t="shared" si="137"/>
        <v>0</v>
      </c>
      <c r="W205" s="26">
        <f>VLOOKUP(AF205,角色间职业划分!L:M,2,FALSE)</f>
        <v>4</v>
      </c>
      <c r="X205" s="26">
        <f t="shared" si="138"/>
        <v>17</v>
      </c>
      <c r="Y205" s="26">
        <v>0</v>
      </c>
      <c r="Z205" s="26">
        <v>0</v>
      </c>
      <c r="AA205" s="26">
        <v>0</v>
      </c>
      <c r="AB205" s="26">
        <f t="shared" si="139"/>
        <v>5</v>
      </c>
      <c r="AC205" s="1">
        <f t="shared" si="120"/>
        <v>480</v>
      </c>
      <c r="AD205" s="51"/>
      <c r="AE205" s="1"/>
      <c r="AF205">
        <f t="shared" si="140"/>
        <v>4</v>
      </c>
      <c r="AG205" s="26" t="str">
        <f>VLOOKUP(AF205,角色间职业划分!P:R,3,FALSE)</f>
        <v>战士</v>
      </c>
      <c r="AH205" s="26">
        <f t="shared" si="141"/>
        <v>17</v>
      </c>
    </row>
    <row r="206" spans="1:34" x14ac:dyDescent="0.15">
      <c r="A206" s="26">
        <v>202</v>
      </c>
      <c r="B206" s="26">
        <f t="shared" si="121"/>
        <v>0</v>
      </c>
      <c r="C206" s="26">
        <f>ROUND(IF($AG206="战士",VLOOKUP($AH206,$DV:$ER,DX$1,FALSE),IF($AG206="幻术师",VLOOKUP($AH206,$EU:$FQ,EW$1,FALSE),IF($AG206="刺客",VLOOKUP($AH206,$FU:$GQ,FW$1,FALSE),"无该职业")))/VLOOKUP(AF206,角色间职业划分!P:AP,20,FALSE),0)</f>
        <v>22</v>
      </c>
      <c r="D206" s="26">
        <f t="shared" si="122"/>
        <v>0</v>
      </c>
      <c r="E206" s="26">
        <f>ROUND(IF($AG206="战士",VLOOKUP($AH206,$DV:$ER,DZ$1,FALSE),IF($AG206="幻术师",VLOOKUP($AH206,$EU:$FQ,EY$1,FALSE),IF($AG206="刺客",VLOOKUP($AH206,$FU:$GQ,FY$1,FALSE),"无该职业")))*VLOOKUP($AF206,角色间职业划分!$P:$AP,26,FALSE)*VLOOKUP($AF206,角色间职业划分!$P:$AP,13,FALSE)/角色间职业划分!$AB$9,0)</f>
        <v>104</v>
      </c>
      <c r="F206" s="26">
        <f>ROUND(IF($AG206="战士",VLOOKUP($AH206,$DV:$ER,EA$1,FALSE),IF($AG206="幻术师",VLOOKUP($AH206,$EU:$FQ,EZ$1,FALSE),IF($AG206="刺客",VLOOKUP($AH206,$FU:$GQ,FZ$1,FALSE),"无该职业")))*VLOOKUP($AF206,角色间职业划分!$P:$AP,8,FALSE)/角色间职业划分!$W$9,0)</f>
        <v>3131</v>
      </c>
      <c r="G206" s="26">
        <f>ROUND(IF($AG206="战士",VLOOKUP($AH206,$DV:$ER,EB$1,FALSE),IF($AG206="幻术师",VLOOKUP($AH206,$EU:$FQ,FA$1,FALSE),IF($AG206="刺客",VLOOKUP($AH206,$FU:$GQ,GA$1,FALSE),"无该职业")))*VLOOKUP($AF206,角色间职业划分!$P:$AP,13,FALSE)/角色间职业划分!$AB$9,0)</f>
        <v>592</v>
      </c>
      <c r="H206" s="26">
        <f t="shared" si="123"/>
        <v>0</v>
      </c>
      <c r="I206" s="26">
        <f t="shared" si="124"/>
        <v>0</v>
      </c>
      <c r="J206" s="26">
        <f t="shared" si="125"/>
        <v>0</v>
      </c>
      <c r="K206" s="26">
        <f t="shared" si="126"/>
        <v>0</v>
      </c>
      <c r="L206" s="26">
        <f t="shared" si="127"/>
        <v>0</v>
      </c>
      <c r="M206" s="26">
        <f t="shared" si="128"/>
        <v>0</v>
      </c>
      <c r="N206" s="26">
        <f t="shared" si="129"/>
        <v>2.5</v>
      </c>
      <c r="O206" s="26">
        <f t="shared" si="130"/>
        <v>2.5</v>
      </c>
      <c r="P206" s="26">
        <f t="shared" si="131"/>
        <v>2.5</v>
      </c>
      <c r="Q206" s="26">
        <f t="shared" si="132"/>
        <v>2.5</v>
      </c>
      <c r="R206" s="26">
        <f t="shared" si="133"/>
        <v>0</v>
      </c>
      <c r="S206" s="26">
        <f t="shared" si="134"/>
        <v>2.5</v>
      </c>
      <c r="T206" s="26">
        <f t="shared" si="135"/>
        <v>0</v>
      </c>
      <c r="U206" s="26">
        <f t="shared" si="136"/>
        <v>0</v>
      </c>
      <c r="V206" s="26">
        <f t="shared" si="137"/>
        <v>0</v>
      </c>
      <c r="W206" s="26">
        <f>VLOOKUP(AF206,角色间职业划分!L:M,2,FALSE)</f>
        <v>4</v>
      </c>
      <c r="X206" s="26">
        <f t="shared" si="138"/>
        <v>18</v>
      </c>
      <c r="Y206" s="26">
        <v>0</v>
      </c>
      <c r="Z206" s="26">
        <v>0</v>
      </c>
      <c r="AA206" s="26">
        <v>0</v>
      </c>
      <c r="AB206" s="26">
        <f t="shared" si="139"/>
        <v>5</v>
      </c>
      <c r="AC206" s="1">
        <f t="shared" si="120"/>
        <v>510</v>
      </c>
      <c r="AD206" s="51"/>
      <c r="AE206" s="1"/>
      <c r="AF206">
        <f t="shared" si="140"/>
        <v>4</v>
      </c>
      <c r="AG206" s="26" t="str">
        <f>VLOOKUP(AF206,角色间职业划分!P:R,3,FALSE)</f>
        <v>战士</v>
      </c>
      <c r="AH206" s="26">
        <f t="shared" si="141"/>
        <v>18</v>
      </c>
    </row>
    <row r="207" spans="1:34" x14ac:dyDescent="0.15">
      <c r="A207" s="26">
        <v>203</v>
      </c>
      <c r="B207" s="26">
        <f t="shared" si="121"/>
        <v>0</v>
      </c>
      <c r="C207" s="26">
        <f>ROUND(IF($AG207="战士",VLOOKUP($AH207,$DV:$ER,DX$1,FALSE),IF($AG207="幻术师",VLOOKUP($AH207,$EU:$FQ,EW$1,FALSE),IF($AG207="刺客",VLOOKUP($AH207,$FU:$GQ,FW$1,FALSE),"无该职业")))/VLOOKUP(AF207,角色间职业划分!P:AP,20,FALSE),0)</f>
        <v>22</v>
      </c>
      <c r="D207" s="26">
        <f t="shared" si="122"/>
        <v>0</v>
      </c>
      <c r="E207" s="26">
        <f>ROUND(IF($AG207="战士",VLOOKUP($AH207,$DV:$ER,DZ$1,FALSE),IF($AG207="幻术师",VLOOKUP($AH207,$EU:$FQ,EY$1,FALSE),IF($AG207="刺客",VLOOKUP($AH207,$FU:$GQ,FY$1,FALSE),"无该职业")))*VLOOKUP($AF207,角色间职业划分!$P:$AP,26,FALSE)*VLOOKUP($AF207,角色间职业划分!$P:$AP,13,FALSE)/角色间职业划分!$AB$9,0)</f>
        <v>104</v>
      </c>
      <c r="F207" s="26">
        <f>ROUND(IF($AG207="战士",VLOOKUP($AH207,$DV:$ER,EA$1,FALSE),IF($AG207="幻术师",VLOOKUP($AH207,$EU:$FQ,EZ$1,FALSE),IF($AG207="刺客",VLOOKUP($AH207,$FU:$GQ,FZ$1,FALSE),"无该职业")))*VLOOKUP($AF207,角色间职业划分!$P:$AP,8,FALSE)/角色间职业划分!$W$9,0)</f>
        <v>3131</v>
      </c>
      <c r="G207" s="26">
        <f>ROUND(IF($AG207="战士",VLOOKUP($AH207,$DV:$ER,EB$1,FALSE),IF($AG207="幻术师",VLOOKUP($AH207,$EU:$FQ,FA$1,FALSE),IF($AG207="刺客",VLOOKUP($AH207,$FU:$GQ,GA$1,FALSE),"无该职业")))*VLOOKUP($AF207,角色间职业划分!$P:$AP,13,FALSE)/角色间职业划分!$AB$9,0)</f>
        <v>762</v>
      </c>
      <c r="H207" s="26">
        <f t="shared" si="123"/>
        <v>0</v>
      </c>
      <c r="I207" s="26">
        <f t="shared" si="124"/>
        <v>0</v>
      </c>
      <c r="J207" s="26">
        <f t="shared" si="125"/>
        <v>0</v>
      </c>
      <c r="K207" s="26">
        <f t="shared" si="126"/>
        <v>0</v>
      </c>
      <c r="L207" s="26">
        <f t="shared" si="127"/>
        <v>0</v>
      </c>
      <c r="M207" s="26">
        <f t="shared" si="128"/>
        <v>0</v>
      </c>
      <c r="N207" s="26">
        <f t="shared" si="129"/>
        <v>2.5</v>
      </c>
      <c r="O207" s="26">
        <f t="shared" si="130"/>
        <v>2.5</v>
      </c>
      <c r="P207" s="26">
        <f t="shared" si="131"/>
        <v>2.5</v>
      </c>
      <c r="Q207" s="26">
        <f t="shared" si="132"/>
        <v>2.5</v>
      </c>
      <c r="R207" s="26">
        <f t="shared" si="133"/>
        <v>0</v>
      </c>
      <c r="S207" s="26">
        <f t="shared" si="134"/>
        <v>2.5</v>
      </c>
      <c r="T207" s="26">
        <f t="shared" si="135"/>
        <v>0</v>
      </c>
      <c r="U207" s="26">
        <f t="shared" si="136"/>
        <v>0</v>
      </c>
      <c r="V207" s="26">
        <f t="shared" si="137"/>
        <v>0</v>
      </c>
      <c r="W207" s="26">
        <f>VLOOKUP(AF207,角色间职业划分!L:M,2,FALSE)</f>
        <v>4</v>
      </c>
      <c r="X207" s="26">
        <f t="shared" si="138"/>
        <v>19</v>
      </c>
      <c r="Y207" s="26">
        <v>0</v>
      </c>
      <c r="Z207" s="26">
        <v>0</v>
      </c>
      <c r="AA207" s="26">
        <v>0</v>
      </c>
      <c r="AB207" s="26">
        <f t="shared" si="139"/>
        <v>5</v>
      </c>
      <c r="AC207" s="1">
        <f t="shared" si="120"/>
        <v>540</v>
      </c>
      <c r="AD207" s="51"/>
      <c r="AE207" s="1"/>
      <c r="AF207">
        <f t="shared" si="140"/>
        <v>4</v>
      </c>
      <c r="AG207" s="26" t="str">
        <f>VLOOKUP(AF207,角色间职业划分!P:R,3,FALSE)</f>
        <v>战士</v>
      </c>
      <c r="AH207" s="26">
        <f t="shared" si="141"/>
        <v>19</v>
      </c>
    </row>
    <row r="208" spans="1:34" x14ac:dyDescent="0.15">
      <c r="A208" s="26">
        <v>204</v>
      </c>
      <c r="B208" s="26">
        <f t="shared" si="121"/>
        <v>0</v>
      </c>
      <c r="C208" s="26">
        <f>ROUND(IF($AG208="战士",VLOOKUP($AH208,$DV:$ER,DX$1,FALSE),IF($AG208="幻术师",VLOOKUP($AH208,$EU:$FQ,EW$1,FALSE),IF($AG208="刺客",VLOOKUP($AH208,$FU:$GQ,FW$1,FALSE),"无该职业")))/VLOOKUP(AF208,角色间职业划分!P:AP,20,FALSE),0)</f>
        <v>22</v>
      </c>
      <c r="D208" s="26">
        <f t="shared" si="122"/>
        <v>0</v>
      </c>
      <c r="E208" s="26">
        <f>ROUND(IF($AG208="战士",VLOOKUP($AH208,$DV:$ER,DZ$1,FALSE),IF($AG208="幻术师",VLOOKUP($AH208,$EU:$FQ,EY$1,FALSE),IF($AG208="刺客",VLOOKUP($AH208,$FU:$GQ,FY$1,FALSE),"无该职业")))*VLOOKUP($AF208,角色间职业划分!$P:$AP,26,FALSE)*VLOOKUP($AF208,角色间职业划分!$P:$AP,13,FALSE)/角色间职业划分!$AB$9,0)</f>
        <v>317</v>
      </c>
      <c r="F208" s="26">
        <f>ROUND(IF($AG208="战士",VLOOKUP($AH208,$DV:$ER,EA$1,FALSE),IF($AG208="幻术师",VLOOKUP($AH208,$EU:$FQ,EZ$1,FALSE),IF($AG208="刺客",VLOOKUP($AH208,$FU:$GQ,FZ$1,FALSE),"无该职业")))*VLOOKUP($AF208,角色间职业划分!$P:$AP,8,FALSE)/角色间职业划分!$W$9,0)</f>
        <v>3131</v>
      </c>
      <c r="G208" s="26">
        <f>ROUND(IF($AG208="战士",VLOOKUP($AH208,$DV:$ER,EB$1,FALSE),IF($AG208="幻术师",VLOOKUP($AH208,$EU:$FQ,FA$1,FALSE),IF($AG208="刺客",VLOOKUP($AH208,$FU:$GQ,GA$1,FALSE),"无该职业")))*VLOOKUP($AF208,角色间职业划分!$P:$AP,13,FALSE)/角色间职业划分!$AB$9,0)</f>
        <v>762</v>
      </c>
      <c r="H208" s="26">
        <f t="shared" si="123"/>
        <v>0</v>
      </c>
      <c r="I208" s="26">
        <f t="shared" si="124"/>
        <v>0</v>
      </c>
      <c r="J208" s="26">
        <f t="shared" si="125"/>
        <v>0</v>
      </c>
      <c r="K208" s="26">
        <f t="shared" si="126"/>
        <v>0</v>
      </c>
      <c r="L208" s="26">
        <f t="shared" si="127"/>
        <v>0</v>
      </c>
      <c r="M208" s="26">
        <f t="shared" si="128"/>
        <v>0</v>
      </c>
      <c r="N208" s="26">
        <f t="shared" si="129"/>
        <v>2.5</v>
      </c>
      <c r="O208" s="26">
        <f t="shared" si="130"/>
        <v>2.5</v>
      </c>
      <c r="P208" s="26">
        <f t="shared" si="131"/>
        <v>2.5</v>
      </c>
      <c r="Q208" s="26">
        <f t="shared" si="132"/>
        <v>2.5</v>
      </c>
      <c r="R208" s="26">
        <f t="shared" si="133"/>
        <v>0</v>
      </c>
      <c r="S208" s="26">
        <f t="shared" si="134"/>
        <v>2.5</v>
      </c>
      <c r="T208" s="26">
        <f t="shared" si="135"/>
        <v>0</v>
      </c>
      <c r="U208" s="26">
        <f t="shared" si="136"/>
        <v>0</v>
      </c>
      <c r="V208" s="26">
        <f t="shared" si="137"/>
        <v>0</v>
      </c>
      <c r="W208" s="26">
        <f>VLOOKUP(AF208,角色间职业划分!L:M,2,FALSE)</f>
        <v>4</v>
      </c>
      <c r="X208" s="26">
        <f t="shared" si="138"/>
        <v>20</v>
      </c>
      <c r="Y208" s="26">
        <v>0</v>
      </c>
      <c r="Z208" s="26">
        <v>0</v>
      </c>
      <c r="AA208" s="26">
        <v>0</v>
      </c>
      <c r="AB208" s="26">
        <f t="shared" si="139"/>
        <v>7.5</v>
      </c>
      <c r="AC208" s="1">
        <f t="shared" si="120"/>
        <v>561</v>
      </c>
      <c r="AD208" s="51"/>
      <c r="AE208" s="1"/>
      <c r="AF208">
        <f t="shared" si="140"/>
        <v>4</v>
      </c>
      <c r="AG208" s="26" t="str">
        <f>VLOOKUP(AF208,角色间职业划分!P:R,3,FALSE)</f>
        <v>战士</v>
      </c>
      <c r="AH208" s="26">
        <f t="shared" si="141"/>
        <v>20</v>
      </c>
    </row>
    <row r="209" spans="1:34" x14ac:dyDescent="0.15">
      <c r="A209" s="26">
        <v>205</v>
      </c>
      <c r="B209" s="26">
        <f t="shared" si="121"/>
        <v>0</v>
      </c>
      <c r="C209" s="26">
        <f>ROUND(IF($AG209="战士",VLOOKUP($AH209,$DV:$ER,DX$1,FALSE),IF($AG209="幻术师",VLOOKUP($AH209,$EU:$FQ,EW$1,FALSE),IF($AG209="刺客",VLOOKUP($AH209,$FU:$GQ,FW$1,FALSE),"无该职业")))/VLOOKUP(AF209,角色间职业划分!P:AP,20,FALSE),0)</f>
        <v>22</v>
      </c>
      <c r="D209" s="26">
        <f t="shared" si="122"/>
        <v>0</v>
      </c>
      <c r="E209" s="26">
        <f>ROUND(IF($AG209="战士",VLOOKUP($AH209,$DV:$ER,DZ$1,FALSE),IF($AG209="幻术师",VLOOKUP($AH209,$EU:$FQ,EY$1,FALSE),IF($AG209="刺客",VLOOKUP($AH209,$FU:$GQ,FY$1,FALSE),"无该职业")))*VLOOKUP($AF209,角色间职业划分!$P:$AP,26,FALSE)*VLOOKUP($AF209,角色间职业划分!$P:$AP,13,FALSE)/角色间职业划分!$AB$9,0)</f>
        <v>317</v>
      </c>
      <c r="F209" s="26">
        <f>ROUND(IF($AG209="战士",VLOOKUP($AH209,$DV:$ER,EA$1,FALSE),IF($AG209="幻术师",VLOOKUP($AH209,$EU:$FQ,EZ$1,FALSE),IF($AG209="刺客",VLOOKUP($AH209,$FU:$GQ,FZ$1,FALSE),"无该职业")))*VLOOKUP($AF209,角色间职业划分!$P:$AP,8,FALSE)/角色间职业划分!$W$9,0)</f>
        <v>3796</v>
      </c>
      <c r="G209" s="26">
        <f>ROUND(IF($AG209="战士",VLOOKUP($AH209,$DV:$ER,EB$1,FALSE),IF($AG209="幻术师",VLOOKUP($AH209,$EU:$FQ,FA$1,FALSE),IF($AG209="刺客",VLOOKUP($AH209,$FU:$GQ,GA$1,FALSE),"无该职业")))*VLOOKUP($AF209,角色间职业划分!$P:$AP,13,FALSE)/角色间职业划分!$AB$9,0)</f>
        <v>762</v>
      </c>
      <c r="H209" s="26">
        <f t="shared" si="123"/>
        <v>0</v>
      </c>
      <c r="I209" s="26">
        <f t="shared" si="124"/>
        <v>0</v>
      </c>
      <c r="J209" s="26">
        <f t="shared" si="125"/>
        <v>0</v>
      </c>
      <c r="K209" s="26">
        <f t="shared" si="126"/>
        <v>0</v>
      </c>
      <c r="L209" s="26">
        <f t="shared" si="127"/>
        <v>0</v>
      </c>
      <c r="M209" s="26">
        <f t="shared" si="128"/>
        <v>0</v>
      </c>
      <c r="N209" s="26">
        <f t="shared" si="129"/>
        <v>2.5</v>
      </c>
      <c r="O209" s="26">
        <f t="shared" si="130"/>
        <v>2.5</v>
      </c>
      <c r="P209" s="26">
        <f t="shared" si="131"/>
        <v>2.5</v>
      </c>
      <c r="Q209" s="26">
        <f t="shared" si="132"/>
        <v>2.5</v>
      </c>
      <c r="R209" s="26">
        <f t="shared" si="133"/>
        <v>0</v>
      </c>
      <c r="S209" s="26">
        <f t="shared" si="134"/>
        <v>2.5</v>
      </c>
      <c r="T209" s="26">
        <f t="shared" si="135"/>
        <v>0</v>
      </c>
      <c r="U209" s="26">
        <f t="shared" si="136"/>
        <v>0</v>
      </c>
      <c r="V209" s="26">
        <f t="shared" si="137"/>
        <v>0</v>
      </c>
      <c r="W209" s="26">
        <f>VLOOKUP(AF209,角色间职业划分!L:M,2,FALSE)</f>
        <v>4</v>
      </c>
      <c r="X209" s="26">
        <f t="shared" si="138"/>
        <v>21</v>
      </c>
      <c r="Y209" s="26">
        <v>0</v>
      </c>
      <c r="Z209" s="26">
        <v>0</v>
      </c>
      <c r="AA209" s="26">
        <v>0</v>
      </c>
      <c r="AB209" s="26">
        <f t="shared" si="139"/>
        <v>7.5</v>
      </c>
      <c r="AC209" s="1">
        <f t="shared" si="120"/>
        <v>582</v>
      </c>
      <c r="AD209" s="51"/>
      <c r="AE209" s="1"/>
      <c r="AF209">
        <f t="shared" si="140"/>
        <v>4</v>
      </c>
      <c r="AG209" s="26" t="str">
        <f>VLOOKUP(AF209,角色间职业划分!P:R,3,FALSE)</f>
        <v>战士</v>
      </c>
      <c r="AH209" s="26">
        <f t="shared" si="141"/>
        <v>21</v>
      </c>
    </row>
    <row r="210" spans="1:34" x14ac:dyDescent="0.15">
      <c r="A210" s="26">
        <v>206</v>
      </c>
      <c r="B210" s="26">
        <f t="shared" si="121"/>
        <v>0</v>
      </c>
      <c r="C210" s="26">
        <f>ROUND(IF($AG210="战士",VLOOKUP($AH210,$DV:$ER,DX$1,FALSE),IF($AG210="幻术师",VLOOKUP($AH210,$EU:$FQ,EW$1,FALSE),IF($AG210="刺客",VLOOKUP($AH210,$FU:$GQ,FW$1,FALSE),"无该职业")))/VLOOKUP(AF210,角色间职业划分!P:AP,20,FALSE),0)</f>
        <v>22</v>
      </c>
      <c r="D210" s="26">
        <f t="shared" si="122"/>
        <v>0</v>
      </c>
      <c r="E210" s="26">
        <f>ROUND(IF($AG210="战士",VLOOKUP($AH210,$DV:$ER,DZ$1,FALSE),IF($AG210="幻术师",VLOOKUP($AH210,$EU:$FQ,EY$1,FALSE),IF($AG210="刺客",VLOOKUP($AH210,$FU:$GQ,FY$1,FALSE),"无该职业")))*VLOOKUP($AF210,角色间职业划分!$P:$AP,26,FALSE)*VLOOKUP($AF210,角色间职业划分!$P:$AP,13,FALSE)/角色间职业划分!$AB$9,0)</f>
        <v>317</v>
      </c>
      <c r="F210" s="26">
        <f>ROUND(IF($AG210="战士",VLOOKUP($AH210,$DV:$ER,EA$1,FALSE),IF($AG210="幻术师",VLOOKUP($AH210,$EU:$FQ,EZ$1,FALSE),IF($AG210="刺客",VLOOKUP($AH210,$FU:$GQ,FZ$1,FALSE),"无该职业")))*VLOOKUP($AF210,角色间职业划分!$P:$AP,8,FALSE)/角色间职业划分!$W$9,0)</f>
        <v>3796</v>
      </c>
      <c r="G210" s="26">
        <f>ROUND(IF($AG210="战士",VLOOKUP($AH210,$DV:$ER,EB$1,FALSE),IF($AG210="幻术师",VLOOKUP($AH210,$EU:$FQ,FA$1,FALSE),IF($AG210="刺客",VLOOKUP($AH210,$FU:$GQ,GA$1,FALSE),"无该职业")))*VLOOKUP($AF210,角色间职业划分!$P:$AP,13,FALSE)/角色间职业划分!$AB$9,0)</f>
        <v>762</v>
      </c>
      <c r="H210" s="26">
        <f t="shared" si="123"/>
        <v>0</v>
      </c>
      <c r="I210" s="26">
        <f t="shared" si="124"/>
        <v>0</v>
      </c>
      <c r="J210" s="26">
        <f t="shared" si="125"/>
        <v>0</v>
      </c>
      <c r="K210" s="26">
        <f t="shared" si="126"/>
        <v>0</v>
      </c>
      <c r="L210" s="26">
        <f t="shared" si="127"/>
        <v>0</v>
      </c>
      <c r="M210" s="26">
        <f t="shared" si="128"/>
        <v>0</v>
      </c>
      <c r="N210" s="26">
        <f t="shared" si="129"/>
        <v>2.5</v>
      </c>
      <c r="O210" s="26">
        <f t="shared" si="130"/>
        <v>5</v>
      </c>
      <c r="P210" s="26">
        <f t="shared" si="131"/>
        <v>2.5</v>
      </c>
      <c r="Q210" s="26">
        <f t="shared" si="132"/>
        <v>2.5</v>
      </c>
      <c r="R210" s="26">
        <f t="shared" si="133"/>
        <v>0</v>
      </c>
      <c r="S210" s="26">
        <f t="shared" si="134"/>
        <v>2.5</v>
      </c>
      <c r="T210" s="26">
        <f t="shared" si="135"/>
        <v>0</v>
      </c>
      <c r="U210" s="26">
        <f t="shared" si="136"/>
        <v>0</v>
      </c>
      <c r="V210" s="26">
        <f t="shared" si="137"/>
        <v>0</v>
      </c>
      <c r="W210" s="26">
        <f>VLOOKUP(AF210,角色间职业划分!L:M,2,FALSE)</f>
        <v>4</v>
      </c>
      <c r="X210" s="26">
        <f t="shared" si="138"/>
        <v>22</v>
      </c>
      <c r="Y210" s="26">
        <v>0</v>
      </c>
      <c r="Z210" s="26">
        <v>0</v>
      </c>
      <c r="AA210" s="26">
        <v>0</v>
      </c>
      <c r="AB210" s="26">
        <f t="shared" si="139"/>
        <v>7.5</v>
      </c>
      <c r="AC210" s="1">
        <f t="shared" si="120"/>
        <v>603</v>
      </c>
      <c r="AD210" s="51"/>
      <c r="AE210" s="1"/>
      <c r="AF210">
        <f t="shared" si="140"/>
        <v>4</v>
      </c>
      <c r="AG210" s="26" t="str">
        <f>VLOOKUP(AF210,角色间职业划分!P:R,3,FALSE)</f>
        <v>战士</v>
      </c>
      <c r="AH210" s="26">
        <f t="shared" si="141"/>
        <v>22</v>
      </c>
    </row>
    <row r="211" spans="1:34" x14ac:dyDescent="0.15">
      <c r="A211" s="26">
        <v>207</v>
      </c>
      <c r="B211" s="26">
        <f t="shared" si="121"/>
        <v>0</v>
      </c>
      <c r="C211" s="26">
        <f>ROUND(IF($AG211="战士",VLOOKUP($AH211,$DV:$ER,DX$1,FALSE),IF($AG211="幻术师",VLOOKUP($AH211,$EU:$FQ,EW$1,FALSE),IF($AG211="刺客",VLOOKUP($AH211,$FU:$GQ,FW$1,FALSE),"无该职业")))/VLOOKUP(AF211,角色间职业划分!P:AP,20,FALSE),0)</f>
        <v>22</v>
      </c>
      <c r="D211" s="26">
        <f t="shared" si="122"/>
        <v>0</v>
      </c>
      <c r="E211" s="26">
        <f>ROUND(IF($AG211="战士",VLOOKUP($AH211,$DV:$ER,DZ$1,FALSE),IF($AG211="幻术师",VLOOKUP($AH211,$EU:$FQ,EY$1,FALSE),IF($AG211="刺客",VLOOKUP($AH211,$FU:$GQ,FY$1,FALSE),"无该职业")))*VLOOKUP($AF211,角色间职业划分!$P:$AP,26,FALSE)*VLOOKUP($AF211,角色间职业划分!$P:$AP,13,FALSE)/角色间职业划分!$AB$9,0)</f>
        <v>317</v>
      </c>
      <c r="F211" s="26">
        <f>ROUND(IF($AG211="战士",VLOOKUP($AH211,$DV:$ER,EA$1,FALSE),IF($AG211="幻术师",VLOOKUP($AH211,$EU:$FQ,EZ$1,FALSE),IF($AG211="刺客",VLOOKUP($AH211,$FU:$GQ,FZ$1,FALSE),"无该职业")))*VLOOKUP($AF211,角色间职业划分!$P:$AP,8,FALSE)/角色间职业划分!$W$9,0)</f>
        <v>3796</v>
      </c>
      <c r="G211" s="26">
        <f>ROUND(IF($AG211="战士",VLOOKUP($AH211,$DV:$ER,EB$1,FALSE),IF($AG211="幻术师",VLOOKUP($AH211,$EU:$FQ,FA$1,FALSE),IF($AG211="刺客",VLOOKUP($AH211,$FU:$GQ,GA$1,FALSE),"无该职业")))*VLOOKUP($AF211,角色间职业划分!$P:$AP,13,FALSE)/角色间职业划分!$AB$9,0)</f>
        <v>880</v>
      </c>
      <c r="H211" s="26">
        <f t="shared" si="123"/>
        <v>0</v>
      </c>
      <c r="I211" s="26">
        <f t="shared" si="124"/>
        <v>0</v>
      </c>
      <c r="J211" s="26">
        <f t="shared" si="125"/>
        <v>0</v>
      </c>
      <c r="K211" s="26">
        <f t="shared" si="126"/>
        <v>0</v>
      </c>
      <c r="L211" s="26">
        <f t="shared" si="127"/>
        <v>0</v>
      </c>
      <c r="M211" s="26">
        <f t="shared" si="128"/>
        <v>0</v>
      </c>
      <c r="N211" s="26">
        <f t="shared" si="129"/>
        <v>2.5</v>
      </c>
      <c r="O211" s="26">
        <f t="shared" si="130"/>
        <v>5</v>
      </c>
      <c r="P211" s="26">
        <f t="shared" si="131"/>
        <v>2.5</v>
      </c>
      <c r="Q211" s="26">
        <f t="shared" si="132"/>
        <v>2.5</v>
      </c>
      <c r="R211" s="26">
        <f t="shared" si="133"/>
        <v>0</v>
      </c>
      <c r="S211" s="26">
        <f t="shared" si="134"/>
        <v>2.5</v>
      </c>
      <c r="T211" s="26">
        <f t="shared" si="135"/>
        <v>0</v>
      </c>
      <c r="U211" s="26">
        <f t="shared" si="136"/>
        <v>0</v>
      </c>
      <c r="V211" s="26">
        <f t="shared" si="137"/>
        <v>0</v>
      </c>
      <c r="W211" s="26">
        <f>VLOOKUP(AF211,角色间职业划分!L:M,2,FALSE)</f>
        <v>4</v>
      </c>
      <c r="X211" s="26">
        <f t="shared" si="138"/>
        <v>23</v>
      </c>
      <c r="Y211" s="26">
        <v>0</v>
      </c>
      <c r="Z211" s="26">
        <v>0</v>
      </c>
      <c r="AA211" s="26">
        <v>0</v>
      </c>
      <c r="AB211" s="26">
        <f t="shared" si="139"/>
        <v>7.5</v>
      </c>
      <c r="AC211" s="1">
        <f t="shared" si="120"/>
        <v>624</v>
      </c>
      <c r="AD211" s="51"/>
      <c r="AE211" s="1"/>
      <c r="AF211">
        <f t="shared" si="140"/>
        <v>4</v>
      </c>
      <c r="AG211" s="26" t="str">
        <f>VLOOKUP(AF211,角色间职业划分!P:R,3,FALSE)</f>
        <v>战士</v>
      </c>
      <c r="AH211" s="26">
        <f t="shared" si="141"/>
        <v>23</v>
      </c>
    </row>
    <row r="212" spans="1:34" x14ac:dyDescent="0.15">
      <c r="A212" s="26">
        <v>208</v>
      </c>
      <c r="B212" s="26">
        <f t="shared" si="121"/>
        <v>0</v>
      </c>
      <c r="C212" s="26">
        <f>ROUND(IF($AG212="战士",VLOOKUP($AH212,$DV:$ER,DX$1,FALSE),IF($AG212="幻术师",VLOOKUP($AH212,$EU:$FQ,EW$1,FALSE),IF($AG212="刺客",VLOOKUP($AH212,$FU:$GQ,FW$1,FALSE),"无该职业")))/VLOOKUP(AF212,角色间职业划分!P:AP,20,FALSE),0)</f>
        <v>27</v>
      </c>
      <c r="D212" s="26">
        <f t="shared" si="122"/>
        <v>0</v>
      </c>
      <c r="E212" s="26">
        <f>ROUND(IF($AG212="战士",VLOOKUP($AH212,$DV:$ER,DZ$1,FALSE),IF($AG212="幻术师",VLOOKUP($AH212,$EU:$FQ,EY$1,FALSE),IF($AG212="刺客",VLOOKUP($AH212,$FU:$GQ,FY$1,FALSE),"无该职业")))*VLOOKUP($AF212,角色间职业划分!$P:$AP,26,FALSE)*VLOOKUP($AF212,角色间职业划分!$P:$AP,13,FALSE)/角色间职业划分!$AB$9,0)</f>
        <v>317</v>
      </c>
      <c r="F212" s="26">
        <f>ROUND(IF($AG212="战士",VLOOKUP($AH212,$DV:$ER,EA$1,FALSE),IF($AG212="幻术师",VLOOKUP($AH212,$EU:$FQ,EZ$1,FALSE),IF($AG212="刺客",VLOOKUP($AH212,$FU:$GQ,FZ$1,FALSE),"无该职业")))*VLOOKUP($AF212,角色间职业划分!$P:$AP,8,FALSE)/角色间职业划分!$W$9,0)</f>
        <v>3796</v>
      </c>
      <c r="G212" s="26">
        <f>ROUND(IF($AG212="战士",VLOOKUP($AH212,$DV:$ER,EB$1,FALSE),IF($AG212="幻术师",VLOOKUP($AH212,$EU:$FQ,FA$1,FALSE),IF($AG212="刺客",VLOOKUP($AH212,$FU:$GQ,GA$1,FALSE),"无该职业")))*VLOOKUP($AF212,角色间职业划分!$P:$AP,13,FALSE)/角色间职业划分!$AB$9,0)</f>
        <v>880</v>
      </c>
      <c r="H212" s="26">
        <f t="shared" si="123"/>
        <v>0</v>
      </c>
      <c r="I212" s="26">
        <f t="shared" si="124"/>
        <v>0</v>
      </c>
      <c r="J212" s="26">
        <f t="shared" si="125"/>
        <v>0</v>
      </c>
      <c r="K212" s="26">
        <f t="shared" si="126"/>
        <v>0</v>
      </c>
      <c r="L212" s="26">
        <f t="shared" si="127"/>
        <v>0</v>
      </c>
      <c r="M212" s="26">
        <f t="shared" si="128"/>
        <v>0</v>
      </c>
      <c r="N212" s="26">
        <f t="shared" si="129"/>
        <v>2.5</v>
      </c>
      <c r="O212" s="26">
        <f t="shared" si="130"/>
        <v>5</v>
      </c>
      <c r="P212" s="26">
        <f t="shared" si="131"/>
        <v>2.5</v>
      </c>
      <c r="Q212" s="26">
        <f t="shared" si="132"/>
        <v>2.5</v>
      </c>
      <c r="R212" s="26">
        <f t="shared" si="133"/>
        <v>0</v>
      </c>
      <c r="S212" s="26">
        <f t="shared" si="134"/>
        <v>2.5</v>
      </c>
      <c r="T212" s="26">
        <f t="shared" si="135"/>
        <v>0</v>
      </c>
      <c r="U212" s="26">
        <f t="shared" si="136"/>
        <v>0</v>
      </c>
      <c r="V212" s="26">
        <f t="shared" si="137"/>
        <v>0</v>
      </c>
      <c r="W212" s="26">
        <f>VLOOKUP(AF212,角色间职业划分!L:M,2,FALSE)</f>
        <v>4</v>
      </c>
      <c r="X212" s="26">
        <f t="shared" si="138"/>
        <v>24</v>
      </c>
      <c r="Y212" s="26">
        <v>0</v>
      </c>
      <c r="Z212" s="26">
        <v>0</v>
      </c>
      <c r="AA212" s="26">
        <v>0</v>
      </c>
      <c r="AB212" s="26">
        <f t="shared" si="139"/>
        <v>7.5</v>
      </c>
      <c r="AC212" s="1">
        <f t="shared" si="120"/>
        <v>645</v>
      </c>
      <c r="AD212" s="51"/>
      <c r="AE212" s="1"/>
      <c r="AF212">
        <f t="shared" si="140"/>
        <v>4</v>
      </c>
      <c r="AG212" s="26" t="str">
        <f>VLOOKUP(AF212,角色间职业划分!P:R,3,FALSE)</f>
        <v>战士</v>
      </c>
      <c r="AH212" s="26">
        <f t="shared" si="141"/>
        <v>24</v>
      </c>
    </row>
    <row r="213" spans="1:34" x14ac:dyDescent="0.15">
      <c r="A213" s="26">
        <v>209</v>
      </c>
      <c r="B213" s="26">
        <f t="shared" si="121"/>
        <v>0</v>
      </c>
      <c r="C213" s="26">
        <f>ROUND(IF($AG213="战士",VLOOKUP($AH213,$DV:$ER,DX$1,FALSE),IF($AG213="幻术师",VLOOKUP($AH213,$EU:$FQ,EW$1,FALSE),IF($AG213="刺客",VLOOKUP($AH213,$FU:$GQ,FW$1,FALSE),"无该职业")))/VLOOKUP(AF213,角色间职业划分!P:AP,20,FALSE),0)</f>
        <v>27</v>
      </c>
      <c r="D213" s="26">
        <f t="shared" si="122"/>
        <v>0</v>
      </c>
      <c r="E213" s="26">
        <f>ROUND(IF($AG213="战士",VLOOKUP($AH213,$DV:$ER,DZ$1,FALSE),IF($AG213="幻术师",VLOOKUP($AH213,$EU:$FQ,EY$1,FALSE),IF($AG213="刺客",VLOOKUP($AH213,$FU:$GQ,FY$1,FALSE),"无该职业")))*VLOOKUP($AF213,角色间职业划分!$P:$AP,26,FALSE)*VLOOKUP($AF213,角色间职业划分!$P:$AP,13,FALSE)/角色间职业划分!$AB$9,0)</f>
        <v>317</v>
      </c>
      <c r="F213" s="26">
        <f>ROUND(IF($AG213="战士",VLOOKUP($AH213,$DV:$ER,EA$1,FALSE),IF($AG213="幻术师",VLOOKUP($AH213,$EU:$FQ,EZ$1,FALSE),IF($AG213="刺客",VLOOKUP($AH213,$FU:$GQ,FZ$1,FALSE),"无该职业")))*VLOOKUP($AF213,角色间职业划分!$P:$AP,8,FALSE)/角色间职业划分!$W$9,0)</f>
        <v>4344</v>
      </c>
      <c r="G213" s="26">
        <f>ROUND(IF($AG213="战士",VLOOKUP($AH213,$DV:$ER,EB$1,FALSE),IF($AG213="幻术师",VLOOKUP($AH213,$EU:$FQ,FA$1,FALSE),IF($AG213="刺客",VLOOKUP($AH213,$FU:$GQ,GA$1,FALSE),"无该职业")))*VLOOKUP($AF213,角色间职业划分!$P:$AP,13,FALSE)/角色间职业划分!$AB$9,0)</f>
        <v>880</v>
      </c>
      <c r="H213" s="26">
        <f t="shared" si="123"/>
        <v>0</v>
      </c>
      <c r="I213" s="26">
        <f t="shared" si="124"/>
        <v>0</v>
      </c>
      <c r="J213" s="26">
        <f t="shared" si="125"/>
        <v>0</v>
      </c>
      <c r="K213" s="26">
        <f t="shared" si="126"/>
        <v>0</v>
      </c>
      <c r="L213" s="26">
        <f t="shared" si="127"/>
        <v>0</v>
      </c>
      <c r="M213" s="26">
        <f t="shared" si="128"/>
        <v>0</v>
      </c>
      <c r="N213" s="26">
        <f t="shared" si="129"/>
        <v>2.5</v>
      </c>
      <c r="O213" s="26">
        <f t="shared" si="130"/>
        <v>5</v>
      </c>
      <c r="P213" s="26">
        <f t="shared" si="131"/>
        <v>2.5</v>
      </c>
      <c r="Q213" s="26">
        <f t="shared" si="132"/>
        <v>2.5</v>
      </c>
      <c r="R213" s="26">
        <f t="shared" si="133"/>
        <v>0</v>
      </c>
      <c r="S213" s="26">
        <f t="shared" si="134"/>
        <v>2.5</v>
      </c>
      <c r="T213" s="26">
        <f t="shared" si="135"/>
        <v>0</v>
      </c>
      <c r="U213" s="26">
        <f t="shared" si="136"/>
        <v>0</v>
      </c>
      <c r="V213" s="26">
        <f t="shared" si="137"/>
        <v>0</v>
      </c>
      <c r="W213" s="26">
        <f>VLOOKUP(AF213,角色间职业划分!L:M,2,FALSE)</f>
        <v>4</v>
      </c>
      <c r="X213" s="26">
        <f t="shared" si="138"/>
        <v>25</v>
      </c>
      <c r="Y213" s="26">
        <v>0</v>
      </c>
      <c r="Z213" s="26">
        <v>0</v>
      </c>
      <c r="AA213" s="26">
        <v>0</v>
      </c>
      <c r="AB213" s="26">
        <f t="shared" si="139"/>
        <v>7.5</v>
      </c>
      <c r="AC213" s="1">
        <f t="shared" si="120"/>
        <v>666</v>
      </c>
      <c r="AD213" s="51"/>
      <c r="AE213" s="1"/>
      <c r="AF213">
        <f t="shared" si="140"/>
        <v>4</v>
      </c>
      <c r="AG213" s="26" t="str">
        <f>VLOOKUP(AF213,角色间职业划分!P:R,3,FALSE)</f>
        <v>战士</v>
      </c>
      <c r="AH213" s="26">
        <f t="shared" si="141"/>
        <v>25</v>
      </c>
    </row>
    <row r="214" spans="1:34" x14ac:dyDescent="0.15">
      <c r="A214" s="26">
        <v>210</v>
      </c>
      <c r="B214" s="26">
        <f t="shared" si="121"/>
        <v>0</v>
      </c>
      <c r="C214" s="26">
        <f>ROUND(IF($AG214="战士",VLOOKUP($AH214,$DV:$ER,DX$1,FALSE),IF($AG214="幻术师",VLOOKUP($AH214,$EU:$FQ,EW$1,FALSE),IF($AG214="刺客",VLOOKUP($AH214,$FU:$GQ,FW$1,FALSE),"无该职业")))/VLOOKUP(AF214,角色间职业划分!P:AP,20,FALSE),0)</f>
        <v>27</v>
      </c>
      <c r="D214" s="26">
        <f t="shared" si="122"/>
        <v>0</v>
      </c>
      <c r="E214" s="26">
        <f>ROUND(IF($AG214="战士",VLOOKUP($AH214,$DV:$ER,DZ$1,FALSE),IF($AG214="幻术师",VLOOKUP($AH214,$EU:$FQ,EY$1,FALSE),IF($AG214="刺客",VLOOKUP($AH214,$FU:$GQ,FY$1,FALSE),"无该职业")))*VLOOKUP($AF214,角色间职业划分!$P:$AP,26,FALSE)*VLOOKUP($AF214,角色间职业划分!$P:$AP,13,FALSE)/角色间职业划分!$AB$9,0)</f>
        <v>317</v>
      </c>
      <c r="F214" s="26">
        <f>ROUND(IF($AG214="战士",VLOOKUP($AH214,$DV:$ER,EA$1,FALSE),IF($AG214="幻术师",VLOOKUP($AH214,$EU:$FQ,EZ$1,FALSE),IF($AG214="刺客",VLOOKUP($AH214,$FU:$GQ,FZ$1,FALSE),"无该职业")))*VLOOKUP($AF214,角色间职业划分!$P:$AP,8,FALSE)/角色间职业划分!$W$9,0)</f>
        <v>4344</v>
      </c>
      <c r="G214" s="26">
        <f>ROUND(IF($AG214="战士",VLOOKUP($AH214,$DV:$ER,EB$1,FALSE),IF($AG214="幻术师",VLOOKUP($AH214,$EU:$FQ,FA$1,FALSE),IF($AG214="刺客",VLOOKUP($AH214,$FU:$GQ,GA$1,FALSE),"无该职业")))*VLOOKUP($AF214,角色间职业划分!$P:$AP,13,FALSE)/角色间职业划分!$AB$9,0)</f>
        <v>880</v>
      </c>
      <c r="H214" s="26">
        <f t="shared" si="123"/>
        <v>0</v>
      </c>
      <c r="I214" s="26">
        <f t="shared" si="124"/>
        <v>0</v>
      </c>
      <c r="J214" s="26">
        <f t="shared" si="125"/>
        <v>0</v>
      </c>
      <c r="K214" s="26">
        <f t="shared" si="126"/>
        <v>0</v>
      </c>
      <c r="L214" s="26">
        <f t="shared" si="127"/>
        <v>0</v>
      </c>
      <c r="M214" s="26">
        <f t="shared" si="128"/>
        <v>0</v>
      </c>
      <c r="N214" s="26">
        <f t="shared" si="129"/>
        <v>2.5</v>
      </c>
      <c r="O214" s="26">
        <f t="shared" si="130"/>
        <v>5</v>
      </c>
      <c r="P214" s="26">
        <f t="shared" si="131"/>
        <v>5</v>
      </c>
      <c r="Q214" s="26">
        <f t="shared" si="132"/>
        <v>2.5</v>
      </c>
      <c r="R214" s="26">
        <f t="shared" si="133"/>
        <v>0</v>
      </c>
      <c r="S214" s="26">
        <f t="shared" si="134"/>
        <v>2.5</v>
      </c>
      <c r="T214" s="26">
        <f t="shared" si="135"/>
        <v>0</v>
      </c>
      <c r="U214" s="26">
        <f t="shared" si="136"/>
        <v>0</v>
      </c>
      <c r="V214" s="26">
        <f t="shared" si="137"/>
        <v>0</v>
      </c>
      <c r="W214" s="26">
        <f>VLOOKUP(AF214,角色间职业划分!L:M,2,FALSE)</f>
        <v>4</v>
      </c>
      <c r="X214" s="26">
        <f t="shared" si="138"/>
        <v>26</v>
      </c>
      <c r="Y214" s="26">
        <v>0</v>
      </c>
      <c r="Z214" s="26">
        <v>0</v>
      </c>
      <c r="AA214" s="26">
        <v>0</v>
      </c>
      <c r="AB214" s="26">
        <f t="shared" si="139"/>
        <v>7.5</v>
      </c>
      <c r="AC214" s="1">
        <f t="shared" si="120"/>
        <v>687</v>
      </c>
      <c r="AD214" s="51"/>
      <c r="AE214" s="1"/>
      <c r="AF214">
        <f t="shared" si="140"/>
        <v>4</v>
      </c>
      <c r="AG214" s="26" t="str">
        <f>VLOOKUP(AF214,角色间职业划分!P:R,3,FALSE)</f>
        <v>战士</v>
      </c>
      <c r="AH214" s="26">
        <f t="shared" si="141"/>
        <v>26</v>
      </c>
    </row>
    <row r="215" spans="1:34" x14ac:dyDescent="0.15">
      <c r="A215" s="26">
        <v>211</v>
      </c>
      <c r="B215" s="26">
        <f t="shared" si="121"/>
        <v>0</v>
      </c>
      <c r="C215" s="26">
        <f>ROUND(IF($AG215="战士",VLOOKUP($AH215,$DV:$ER,DX$1,FALSE),IF($AG215="幻术师",VLOOKUP($AH215,$EU:$FQ,EW$1,FALSE),IF($AG215="刺客",VLOOKUP($AH215,$FU:$GQ,FW$1,FALSE),"无该职业")))/VLOOKUP(AF215,角色间职业划分!P:AP,20,FALSE),0)</f>
        <v>27</v>
      </c>
      <c r="D215" s="26">
        <f t="shared" si="122"/>
        <v>0</v>
      </c>
      <c r="E215" s="26">
        <f>ROUND(IF($AG215="战士",VLOOKUP($AH215,$DV:$ER,DZ$1,FALSE),IF($AG215="幻术师",VLOOKUP($AH215,$EU:$FQ,EY$1,FALSE),IF($AG215="刺客",VLOOKUP($AH215,$FU:$GQ,FY$1,FALSE),"无该职业")))*VLOOKUP($AF215,角色间职业划分!$P:$AP,26,FALSE)*VLOOKUP($AF215,角色间职业划分!$P:$AP,13,FALSE)/角色间职业划分!$AB$9,0)</f>
        <v>317</v>
      </c>
      <c r="F215" s="26">
        <f>ROUND(IF($AG215="战士",VLOOKUP($AH215,$DV:$ER,EA$1,FALSE),IF($AG215="幻术师",VLOOKUP($AH215,$EU:$FQ,EZ$1,FALSE),IF($AG215="刺客",VLOOKUP($AH215,$FU:$GQ,FZ$1,FALSE),"无该职业")))*VLOOKUP($AF215,角色间职业划分!$P:$AP,8,FALSE)/角色间职业划分!$W$9,0)</f>
        <v>4344</v>
      </c>
      <c r="G215" s="26">
        <f>ROUND(IF($AG215="战士",VLOOKUP($AH215,$DV:$ER,EB$1,FALSE),IF($AG215="幻术师",VLOOKUP($AH215,$EU:$FQ,FA$1,FALSE),IF($AG215="刺客",VLOOKUP($AH215,$FU:$GQ,GA$1,FALSE),"无该职业")))*VLOOKUP($AF215,角色间职业划分!$P:$AP,13,FALSE)/角色间职业划分!$AB$9,0)</f>
        <v>999</v>
      </c>
      <c r="H215" s="26">
        <f t="shared" si="123"/>
        <v>0</v>
      </c>
      <c r="I215" s="26">
        <f t="shared" si="124"/>
        <v>0</v>
      </c>
      <c r="J215" s="26">
        <f t="shared" si="125"/>
        <v>0</v>
      </c>
      <c r="K215" s="26">
        <f t="shared" si="126"/>
        <v>0</v>
      </c>
      <c r="L215" s="26">
        <f t="shared" si="127"/>
        <v>0</v>
      </c>
      <c r="M215" s="26">
        <f t="shared" si="128"/>
        <v>0</v>
      </c>
      <c r="N215" s="26">
        <f t="shared" si="129"/>
        <v>2.5</v>
      </c>
      <c r="O215" s="26">
        <f t="shared" si="130"/>
        <v>5</v>
      </c>
      <c r="P215" s="26">
        <f t="shared" si="131"/>
        <v>5</v>
      </c>
      <c r="Q215" s="26">
        <f t="shared" si="132"/>
        <v>2.5</v>
      </c>
      <c r="R215" s="26">
        <f t="shared" si="133"/>
        <v>0</v>
      </c>
      <c r="S215" s="26">
        <f t="shared" si="134"/>
        <v>2.5</v>
      </c>
      <c r="T215" s="26">
        <f t="shared" si="135"/>
        <v>0</v>
      </c>
      <c r="U215" s="26">
        <f t="shared" si="136"/>
        <v>0</v>
      </c>
      <c r="V215" s="26">
        <f t="shared" si="137"/>
        <v>0</v>
      </c>
      <c r="W215" s="26">
        <f>VLOOKUP(AF215,角色间职业划分!L:M,2,FALSE)</f>
        <v>4</v>
      </c>
      <c r="X215" s="26">
        <f t="shared" si="138"/>
        <v>27</v>
      </c>
      <c r="Y215" s="26">
        <v>0</v>
      </c>
      <c r="Z215" s="26">
        <v>0</v>
      </c>
      <c r="AA215" s="26">
        <v>0</v>
      </c>
      <c r="AB215" s="26">
        <f t="shared" si="139"/>
        <v>7.5</v>
      </c>
      <c r="AC215" s="1">
        <f t="shared" si="120"/>
        <v>708</v>
      </c>
      <c r="AD215" s="51"/>
      <c r="AE215" s="1"/>
      <c r="AF215">
        <f t="shared" si="140"/>
        <v>4</v>
      </c>
      <c r="AG215" s="26" t="str">
        <f>VLOOKUP(AF215,角色间职业划分!P:R,3,FALSE)</f>
        <v>战士</v>
      </c>
      <c r="AH215" s="26">
        <f t="shared" si="141"/>
        <v>27</v>
      </c>
    </row>
    <row r="216" spans="1:34" x14ac:dyDescent="0.15">
      <c r="A216" s="26">
        <v>212</v>
      </c>
      <c r="B216" s="26">
        <f t="shared" si="121"/>
        <v>0</v>
      </c>
      <c r="C216" s="26">
        <f>ROUND(IF($AG216="战士",VLOOKUP($AH216,$DV:$ER,DX$1,FALSE),IF($AG216="幻术师",VLOOKUP($AH216,$EU:$FQ,EW$1,FALSE),IF($AG216="刺客",VLOOKUP($AH216,$FU:$GQ,FW$1,FALSE),"无该职业")))/VLOOKUP(AF216,角色间职业划分!P:AP,20,FALSE),0)</f>
        <v>27</v>
      </c>
      <c r="D216" s="26">
        <f t="shared" si="122"/>
        <v>0</v>
      </c>
      <c r="E216" s="26">
        <f>ROUND(IF($AG216="战士",VLOOKUP($AH216,$DV:$ER,DZ$1,FALSE),IF($AG216="幻术师",VLOOKUP($AH216,$EU:$FQ,EY$1,FALSE),IF($AG216="刺客",VLOOKUP($AH216,$FU:$GQ,FY$1,FALSE),"无该职业")))*VLOOKUP($AF216,角色间职业划分!$P:$AP,26,FALSE)*VLOOKUP($AF216,角色间职业划分!$P:$AP,13,FALSE)/角色间职业划分!$AB$9,0)</f>
        <v>317</v>
      </c>
      <c r="F216" s="26">
        <f>ROUND(IF($AG216="战士",VLOOKUP($AH216,$DV:$ER,EA$1,FALSE),IF($AG216="幻术师",VLOOKUP($AH216,$EU:$FQ,EZ$1,FALSE),IF($AG216="刺客",VLOOKUP($AH216,$FU:$GQ,FZ$1,FALSE),"无该职业")))*VLOOKUP($AF216,角色间职业划分!$P:$AP,8,FALSE)/角色间职业划分!$W$9,0)</f>
        <v>4344</v>
      </c>
      <c r="G216" s="26">
        <f>ROUND(IF($AG216="战士",VLOOKUP($AH216,$DV:$ER,EB$1,FALSE),IF($AG216="幻术师",VLOOKUP($AH216,$EU:$FQ,FA$1,FALSE),IF($AG216="刺客",VLOOKUP($AH216,$FU:$GQ,GA$1,FALSE),"无该职业")))*VLOOKUP($AF216,角色间职业划分!$P:$AP,13,FALSE)/角色间职业划分!$AB$9,0)</f>
        <v>999</v>
      </c>
      <c r="H216" s="26">
        <f t="shared" si="123"/>
        <v>0</v>
      </c>
      <c r="I216" s="26">
        <f t="shared" si="124"/>
        <v>0</v>
      </c>
      <c r="J216" s="26">
        <f t="shared" si="125"/>
        <v>0</v>
      </c>
      <c r="K216" s="26">
        <f t="shared" si="126"/>
        <v>0</v>
      </c>
      <c r="L216" s="26">
        <f t="shared" si="127"/>
        <v>0</v>
      </c>
      <c r="M216" s="26">
        <f t="shared" si="128"/>
        <v>0</v>
      </c>
      <c r="N216" s="26">
        <f t="shared" si="129"/>
        <v>2.5</v>
      </c>
      <c r="O216" s="26">
        <f t="shared" si="130"/>
        <v>5</v>
      </c>
      <c r="P216" s="26">
        <f t="shared" si="131"/>
        <v>5</v>
      </c>
      <c r="Q216" s="26">
        <f t="shared" si="132"/>
        <v>2.5</v>
      </c>
      <c r="R216" s="26">
        <f t="shared" si="133"/>
        <v>0</v>
      </c>
      <c r="S216" s="26">
        <f t="shared" si="134"/>
        <v>2.5</v>
      </c>
      <c r="T216" s="26">
        <f t="shared" si="135"/>
        <v>2.5</v>
      </c>
      <c r="U216" s="26">
        <f t="shared" si="136"/>
        <v>0</v>
      </c>
      <c r="V216" s="26">
        <f t="shared" si="137"/>
        <v>0</v>
      </c>
      <c r="W216" s="26">
        <f>VLOOKUP(AF216,角色间职业划分!L:M,2,FALSE)</f>
        <v>4</v>
      </c>
      <c r="X216" s="26">
        <f t="shared" si="138"/>
        <v>28</v>
      </c>
      <c r="Y216" s="26">
        <v>0</v>
      </c>
      <c r="Z216" s="26">
        <v>0</v>
      </c>
      <c r="AA216" s="26">
        <v>0</v>
      </c>
      <c r="AB216" s="26">
        <f t="shared" si="139"/>
        <v>7.5</v>
      </c>
      <c r="AC216" s="1">
        <f t="shared" si="120"/>
        <v>729</v>
      </c>
      <c r="AD216" s="51"/>
      <c r="AE216" s="1"/>
      <c r="AF216">
        <f t="shared" si="140"/>
        <v>4</v>
      </c>
      <c r="AG216" s="26" t="str">
        <f>VLOOKUP(AF216,角色间职业划分!P:R,3,FALSE)</f>
        <v>战士</v>
      </c>
      <c r="AH216" s="26">
        <f t="shared" si="141"/>
        <v>28</v>
      </c>
    </row>
    <row r="217" spans="1:34" x14ac:dyDescent="0.15">
      <c r="A217" s="26">
        <v>213</v>
      </c>
      <c r="B217" s="26">
        <f t="shared" si="121"/>
        <v>0</v>
      </c>
      <c r="C217" s="26">
        <f>ROUND(IF($AG217="战士",VLOOKUP($AH217,$DV:$ER,DX$1,FALSE),IF($AG217="幻术师",VLOOKUP($AH217,$EU:$FQ,EW$1,FALSE),IF($AG217="刺客",VLOOKUP($AH217,$FU:$GQ,FW$1,FALSE),"无该职业")))/VLOOKUP(AF217,角色间职业划分!P:AP,20,FALSE),0)</f>
        <v>27</v>
      </c>
      <c r="D217" s="26">
        <f t="shared" si="122"/>
        <v>0</v>
      </c>
      <c r="E217" s="26">
        <f>ROUND(IF($AG217="战士",VLOOKUP($AH217,$DV:$ER,DZ$1,FALSE),IF($AG217="幻术师",VLOOKUP($AH217,$EU:$FQ,EY$1,FALSE),IF($AG217="刺客",VLOOKUP($AH217,$FU:$GQ,FY$1,FALSE),"无该职业")))*VLOOKUP($AF217,角色间职业划分!$P:$AP,26,FALSE)*VLOOKUP($AF217,角色间职业划分!$P:$AP,13,FALSE)/角色间职业划分!$AB$9,0)</f>
        <v>317</v>
      </c>
      <c r="F217" s="26">
        <f>ROUND(IF($AG217="战士",VLOOKUP($AH217,$DV:$ER,EA$1,FALSE),IF($AG217="幻术师",VLOOKUP($AH217,$EU:$FQ,EZ$1,FALSE),IF($AG217="刺客",VLOOKUP($AH217,$FU:$GQ,FZ$1,FALSE),"无该职业")))*VLOOKUP($AF217,角色间职业划分!$P:$AP,8,FALSE)/角色间职业划分!$W$9,0)</f>
        <v>4892</v>
      </c>
      <c r="G217" s="26">
        <f>ROUND(IF($AG217="战士",VLOOKUP($AH217,$DV:$ER,EB$1,FALSE),IF($AG217="幻术师",VLOOKUP($AH217,$EU:$FQ,FA$1,FALSE),IF($AG217="刺客",VLOOKUP($AH217,$FU:$GQ,GA$1,FALSE),"无该职业")))*VLOOKUP($AF217,角色间职业划分!$P:$AP,13,FALSE)/角色间职业划分!$AB$9,0)</f>
        <v>999</v>
      </c>
      <c r="H217" s="26">
        <f t="shared" si="123"/>
        <v>0</v>
      </c>
      <c r="I217" s="26">
        <f t="shared" si="124"/>
        <v>0</v>
      </c>
      <c r="J217" s="26">
        <f t="shared" si="125"/>
        <v>0</v>
      </c>
      <c r="K217" s="26">
        <f t="shared" si="126"/>
        <v>0</v>
      </c>
      <c r="L217" s="26">
        <f t="shared" si="127"/>
        <v>0</v>
      </c>
      <c r="M217" s="26">
        <f t="shared" si="128"/>
        <v>0</v>
      </c>
      <c r="N217" s="26">
        <f t="shared" si="129"/>
        <v>2.5</v>
      </c>
      <c r="O217" s="26">
        <f t="shared" si="130"/>
        <v>5</v>
      </c>
      <c r="P217" s="26">
        <f t="shared" si="131"/>
        <v>5</v>
      </c>
      <c r="Q217" s="26">
        <f t="shared" si="132"/>
        <v>2.5</v>
      </c>
      <c r="R217" s="26">
        <f t="shared" si="133"/>
        <v>0</v>
      </c>
      <c r="S217" s="26">
        <f t="shared" si="134"/>
        <v>2.5</v>
      </c>
      <c r="T217" s="26">
        <f t="shared" si="135"/>
        <v>2.5</v>
      </c>
      <c r="U217" s="26">
        <f t="shared" si="136"/>
        <v>0</v>
      </c>
      <c r="V217" s="26">
        <f t="shared" si="137"/>
        <v>0</v>
      </c>
      <c r="W217" s="26">
        <f>VLOOKUP(AF217,角色间职业划分!L:M,2,FALSE)</f>
        <v>4</v>
      </c>
      <c r="X217" s="26">
        <f t="shared" si="138"/>
        <v>29</v>
      </c>
      <c r="Y217" s="26">
        <v>0</v>
      </c>
      <c r="Z217" s="26">
        <v>0</v>
      </c>
      <c r="AA217" s="26">
        <v>0</v>
      </c>
      <c r="AB217" s="26">
        <f t="shared" si="139"/>
        <v>7.5</v>
      </c>
      <c r="AC217" s="1">
        <f t="shared" si="120"/>
        <v>750</v>
      </c>
      <c r="AD217" s="51"/>
      <c r="AE217" s="1"/>
      <c r="AF217">
        <f t="shared" si="140"/>
        <v>4</v>
      </c>
      <c r="AG217" s="26" t="str">
        <f>VLOOKUP(AF217,角色间职业划分!P:R,3,FALSE)</f>
        <v>战士</v>
      </c>
      <c r="AH217" s="26">
        <f t="shared" si="141"/>
        <v>29</v>
      </c>
    </row>
    <row r="218" spans="1:34" x14ac:dyDescent="0.15">
      <c r="A218" s="26">
        <v>214</v>
      </c>
      <c r="B218" s="26">
        <f t="shared" si="121"/>
        <v>0</v>
      </c>
      <c r="C218" s="26">
        <f>ROUND(IF($AG218="战士",VLOOKUP($AH218,$DV:$ER,DX$1,FALSE),IF($AG218="幻术师",VLOOKUP($AH218,$EU:$FQ,EW$1,FALSE),IF($AG218="刺客",VLOOKUP($AH218,$FU:$GQ,FW$1,FALSE),"无该职业")))/VLOOKUP(AF218,角色间职业划分!P:AP,20,FALSE),0)</f>
        <v>32</v>
      </c>
      <c r="D218" s="26">
        <f t="shared" si="122"/>
        <v>0</v>
      </c>
      <c r="E218" s="26">
        <f>ROUND(IF($AG218="战士",VLOOKUP($AH218,$DV:$ER,DZ$1,FALSE),IF($AG218="幻术师",VLOOKUP($AH218,$EU:$FQ,EY$1,FALSE),IF($AG218="刺客",VLOOKUP($AH218,$FU:$GQ,FY$1,FALSE),"无该职业")))*VLOOKUP($AF218,角色间职业划分!$P:$AP,26,FALSE)*VLOOKUP($AF218,角色间职业划分!$P:$AP,13,FALSE)/角色间职业划分!$AB$9,0)</f>
        <v>317</v>
      </c>
      <c r="F218" s="26">
        <f>ROUND(IF($AG218="战士",VLOOKUP($AH218,$DV:$ER,EA$1,FALSE),IF($AG218="幻术师",VLOOKUP($AH218,$EU:$FQ,EZ$1,FALSE),IF($AG218="刺客",VLOOKUP($AH218,$FU:$GQ,FZ$1,FALSE),"无该职业")))*VLOOKUP($AF218,角色间职业划分!$P:$AP,8,FALSE)/角色间职业划分!$W$9,0)</f>
        <v>4892</v>
      </c>
      <c r="G218" s="26">
        <f>ROUND(IF($AG218="战士",VLOOKUP($AH218,$DV:$ER,EB$1,FALSE),IF($AG218="幻术师",VLOOKUP($AH218,$EU:$FQ,FA$1,FALSE),IF($AG218="刺客",VLOOKUP($AH218,$FU:$GQ,GA$1,FALSE),"无该职业")))*VLOOKUP($AF218,角色间职业划分!$P:$AP,13,FALSE)/角色间职业划分!$AB$9,0)</f>
        <v>999</v>
      </c>
      <c r="H218" s="26">
        <f t="shared" si="123"/>
        <v>0</v>
      </c>
      <c r="I218" s="26">
        <f t="shared" si="124"/>
        <v>0</v>
      </c>
      <c r="J218" s="26">
        <f t="shared" si="125"/>
        <v>0</v>
      </c>
      <c r="K218" s="26">
        <f t="shared" si="126"/>
        <v>0</v>
      </c>
      <c r="L218" s="26">
        <f t="shared" si="127"/>
        <v>0</v>
      </c>
      <c r="M218" s="26">
        <f t="shared" si="128"/>
        <v>0</v>
      </c>
      <c r="N218" s="26">
        <f t="shared" si="129"/>
        <v>2.5</v>
      </c>
      <c r="O218" s="26">
        <f t="shared" si="130"/>
        <v>5</v>
      </c>
      <c r="P218" s="26">
        <f t="shared" si="131"/>
        <v>5</v>
      </c>
      <c r="Q218" s="26">
        <f t="shared" si="132"/>
        <v>2.5</v>
      </c>
      <c r="R218" s="26">
        <f t="shared" si="133"/>
        <v>0</v>
      </c>
      <c r="S218" s="26">
        <f t="shared" si="134"/>
        <v>2.5</v>
      </c>
      <c r="T218" s="26">
        <f t="shared" si="135"/>
        <v>2.5</v>
      </c>
      <c r="U218" s="26">
        <f t="shared" si="136"/>
        <v>0</v>
      </c>
      <c r="V218" s="26">
        <f t="shared" si="137"/>
        <v>0</v>
      </c>
      <c r="W218" s="26">
        <f>VLOOKUP(AF218,角色间职业划分!L:M,2,FALSE)</f>
        <v>4</v>
      </c>
      <c r="X218" s="26">
        <f t="shared" si="138"/>
        <v>30</v>
      </c>
      <c r="Y218" s="26">
        <v>0</v>
      </c>
      <c r="Z218" s="26">
        <v>0</v>
      </c>
      <c r="AA218" s="26">
        <v>0</v>
      </c>
      <c r="AB218" s="26">
        <f t="shared" si="139"/>
        <v>10</v>
      </c>
      <c r="AC218" s="1">
        <f t="shared" si="120"/>
        <v>771</v>
      </c>
      <c r="AD218" s="51"/>
      <c r="AE218" s="1"/>
      <c r="AF218">
        <f t="shared" si="140"/>
        <v>4</v>
      </c>
      <c r="AG218" s="26" t="str">
        <f>VLOOKUP(AF218,角色间职业划分!P:R,3,FALSE)</f>
        <v>战士</v>
      </c>
      <c r="AH218" s="26">
        <f t="shared" si="141"/>
        <v>30</v>
      </c>
    </row>
    <row r="219" spans="1:34" x14ac:dyDescent="0.15">
      <c r="A219" s="26">
        <v>215</v>
      </c>
      <c r="B219" s="26">
        <f t="shared" si="121"/>
        <v>0</v>
      </c>
      <c r="C219" s="26">
        <f>ROUND(IF($AG219="战士",VLOOKUP($AH219,$DV:$ER,DX$1,FALSE),IF($AG219="幻术师",VLOOKUP($AH219,$EU:$FQ,EW$1,FALSE),IF($AG219="刺客",VLOOKUP($AH219,$FU:$GQ,FW$1,FALSE),"无该职业")))/VLOOKUP(AF219,角色间职业划分!P:AP,20,FALSE),0)</f>
        <v>32</v>
      </c>
      <c r="D219" s="26">
        <f t="shared" si="122"/>
        <v>0</v>
      </c>
      <c r="E219" s="26">
        <f>ROUND(IF($AG219="战士",VLOOKUP($AH219,$DV:$ER,DZ$1,FALSE),IF($AG219="幻术师",VLOOKUP($AH219,$EU:$FQ,EY$1,FALSE),IF($AG219="刺客",VLOOKUP($AH219,$FU:$GQ,FY$1,FALSE),"无该职业")))*VLOOKUP($AF219,角色间职业划分!$P:$AP,26,FALSE)*VLOOKUP($AF219,角色间职业划分!$P:$AP,13,FALSE)/角色间职业划分!$AB$9,0)</f>
        <v>317</v>
      </c>
      <c r="F219" s="26">
        <f>ROUND(IF($AG219="战士",VLOOKUP($AH219,$DV:$ER,EA$1,FALSE),IF($AG219="幻术师",VLOOKUP($AH219,$EU:$FQ,EZ$1,FALSE),IF($AG219="刺客",VLOOKUP($AH219,$FU:$GQ,FZ$1,FALSE),"无该职业")))*VLOOKUP($AF219,角色间职业划分!$P:$AP,8,FALSE)/角色间职业划分!$W$9,0)</f>
        <v>4892</v>
      </c>
      <c r="G219" s="26">
        <f>ROUND(IF($AG219="战士",VLOOKUP($AH219,$DV:$ER,EB$1,FALSE),IF($AG219="幻术师",VLOOKUP($AH219,$EU:$FQ,FA$1,FALSE),IF($AG219="刺客",VLOOKUP($AH219,$FU:$GQ,GA$1,FALSE),"无该职业")))*VLOOKUP($AF219,角色间职业划分!$P:$AP,13,FALSE)/角色间职业划分!$AB$9,0)</f>
        <v>1117</v>
      </c>
      <c r="H219" s="26">
        <f t="shared" si="123"/>
        <v>0</v>
      </c>
      <c r="I219" s="26">
        <f t="shared" si="124"/>
        <v>0</v>
      </c>
      <c r="J219" s="26">
        <f t="shared" si="125"/>
        <v>0</v>
      </c>
      <c r="K219" s="26">
        <f t="shared" si="126"/>
        <v>0</v>
      </c>
      <c r="L219" s="26">
        <f t="shared" si="127"/>
        <v>0</v>
      </c>
      <c r="M219" s="26">
        <f t="shared" si="128"/>
        <v>0</v>
      </c>
      <c r="N219" s="26">
        <f t="shared" si="129"/>
        <v>2.5</v>
      </c>
      <c r="O219" s="26">
        <f t="shared" si="130"/>
        <v>5</v>
      </c>
      <c r="P219" s="26">
        <f t="shared" si="131"/>
        <v>5</v>
      </c>
      <c r="Q219" s="26">
        <f t="shared" si="132"/>
        <v>2.5</v>
      </c>
      <c r="R219" s="26">
        <f t="shared" si="133"/>
        <v>0</v>
      </c>
      <c r="S219" s="26">
        <f t="shared" si="134"/>
        <v>2.5</v>
      </c>
      <c r="T219" s="26">
        <f t="shared" si="135"/>
        <v>2.5</v>
      </c>
      <c r="U219" s="26">
        <f t="shared" si="136"/>
        <v>0</v>
      </c>
      <c r="V219" s="26">
        <f t="shared" si="137"/>
        <v>0</v>
      </c>
      <c r="W219" s="26">
        <f>VLOOKUP(AF219,角色间职业划分!L:M,2,FALSE)</f>
        <v>4</v>
      </c>
      <c r="X219" s="26">
        <f t="shared" si="138"/>
        <v>31</v>
      </c>
      <c r="Y219" s="26">
        <v>0</v>
      </c>
      <c r="Z219" s="26">
        <v>0</v>
      </c>
      <c r="AA219" s="26">
        <v>0</v>
      </c>
      <c r="AB219" s="26">
        <f t="shared" si="139"/>
        <v>10</v>
      </c>
      <c r="AC219" s="1">
        <f t="shared" si="120"/>
        <v>792</v>
      </c>
      <c r="AD219" s="51"/>
      <c r="AE219" s="1"/>
      <c r="AF219">
        <f t="shared" si="140"/>
        <v>4</v>
      </c>
      <c r="AG219" s="26" t="str">
        <f>VLOOKUP(AF219,角色间职业划分!P:R,3,FALSE)</f>
        <v>战士</v>
      </c>
      <c r="AH219" s="26">
        <f t="shared" si="141"/>
        <v>31</v>
      </c>
    </row>
    <row r="220" spans="1:34" x14ac:dyDescent="0.15">
      <c r="A220" s="26">
        <v>216</v>
      </c>
      <c r="B220" s="26">
        <f t="shared" si="121"/>
        <v>0</v>
      </c>
      <c r="C220" s="26">
        <f>ROUND(IF($AG220="战士",VLOOKUP($AH220,$DV:$ER,DX$1,FALSE),IF($AG220="幻术师",VLOOKUP($AH220,$EU:$FQ,EW$1,FALSE),IF($AG220="刺客",VLOOKUP($AH220,$FU:$GQ,FW$1,FALSE),"无该职业")))/VLOOKUP(AF220,角色间职业划分!P:AP,20,FALSE),0)</f>
        <v>32</v>
      </c>
      <c r="D220" s="26">
        <f t="shared" si="122"/>
        <v>0</v>
      </c>
      <c r="E220" s="26">
        <f>ROUND(IF($AG220="战士",VLOOKUP($AH220,$DV:$ER,DZ$1,FALSE),IF($AG220="幻术师",VLOOKUP($AH220,$EU:$FQ,EY$1,FALSE),IF($AG220="刺客",VLOOKUP($AH220,$FU:$GQ,FY$1,FALSE),"无该职业")))*VLOOKUP($AF220,角色间职业划分!$P:$AP,26,FALSE)*VLOOKUP($AF220,角色间职业划分!$P:$AP,13,FALSE)/角色间职业划分!$AB$9,0)</f>
        <v>459</v>
      </c>
      <c r="F220" s="26">
        <f>ROUND(IF($AG220="战士",VLOOKUP($AH220,$DV:$ER,EA$1,FALSE),IF($AG220="幻术师",VLOOKUP($AH220,$EU:$FQ,EZ$1,FALSE),IF($AG220="刺客",VLOOKUP($AH220,$FU:$GQ,FZ$1,FALSE),"无该职业")))*VLOOKUP($AF220,角色间职业划分!$P:$AP,8,FALSE)/角色间职业划分!$W$9,0)</f>
        <v>4892</v>
      </c>
      <c r="G220" s="26">
        <f>ROUND(IF($AG220="战士",VLOOKUP($AH220,$DV:$ER,EB$1,FALSE),IF($AG220="幻术师",VLOOKUP($AH220,$EU:$FQ,FA$1,FALSE),IF($AG220="刺客",VLOOKUP($AH220,$FU:$GQ,GA$1,FALSE),"无该职业")))*VLOOKUP($AF220,角色间职业划分!$P:$AP,13,FALSE)/角色间职业划分!$AB$9,0)</f>
        <v>1117</v>
      </c>
      <c r="H220" s="26">
        <f t="shared" si="123"/>
        <v>0</v>
      </c>
      <c r="I220" s="26">
        <f t="shared" si="124"/>
        <v>0</v>
      </c>
      <c r="J220" s="26">
        <f t="shared" si="125"/>
        <v>0</v>
      </c>
      <c r="K220" s="26">
        <f t="shared" si="126"/>
        <v>0</v>
      </c>
      <c r="L220" s="26">
        <f t="shared" si="127"/>
        <v>0</v>
      </c>
      <c r="M220" s="26">
        <f t="shared" si="128"/>
        <v>0</v>
      </c>
      <c r="N220" s="26">
        <f t="shared" si="129"/>
        <v>2.5</v>
      </c>
      <c r="O220" s="26">
        <f t="shared" si="130"/>
        <v>5</v>
      </c>
      <c r="P220" s="26">
        <f t="shared" si="131"/>
        <v>5</v>
      </c>
      <c r="Q220" s="26">
        <f t="shared" si="132"/>
        <v>2.5</v>
      </c>
      <c r="R220" s="26">
        <f t="shared" si="133"/>
        <v>0</v>
      </c>
      <c r="S220" s="26">
        <f t="shared" si="134"/>
        <v>2.5</v>
      </c>
      <c r="T220" s="26">
        <f t="shared" si="135"/>
        <v>2.5</v>
      </c>
      <c r="U220" s="26">
        <f t="shared" si="136"/>
        <v>0</v>
      </c>
      <c r="V220" s="26">
        <f t="shared" si="137"/>
        <v>0</v>
      </c>
      <c r="W220" s="26">
        <f>VLOOKUP(AF220,角色间职业划分!L:M,2,FALSE)</f>
        <v>4</v>
      </c>
      <c r="X220" s="26">
        <f t="shared" si="138"/>
        <v>32</v>
      </c>
      <c r="Y220" s="26">
        <v>0</v>
      </c>
      <c r="Z220" s="26">
        <v>0</v>
      </c>
      <c r="AA220" s="26">
        <v>0</v>
      </c>
      <c r="AB220" s="26">
        <f t="shared" si="139"/>
        <v>10</v>
      </c>
      <c r="AC220" s="1">
        <f t="shared" si="120"/>
        <v>813</v>
      </c>
      <c r="AD220" s="51"/>
      <c r="AE220" s="1"/>
      <c r="AF220">
        <f t="shared" si="140"/>
        <v>4</v>
      </c>
      <c r="AG220" s="26" t="str">
        <f>VLOOKUP(AF220,角色间职业划分!P:R,3,FALSE)</f>
        <v>战士</v>
      </c>
      <c r="AH220" s="26">
        <f t="shared" si="141"/>
        <v>32</v>
      </c>
    </row>
    <row r="221" spans="1:34" x14ac:dyDescent="0.15">
      <c r="A221" s="26">
        <v>217</v>
      </c>
      <c r="B221" s="26">
        <f t="shared" si="121"/>
        <v>0</v>
      </c>
      <c r="C221" s="26">
        <f>ROUND(IF($AG221="战士",VLOOKUP($AH221,$DV:$ER,DX$1,FALSE),IF($AG221="幻术师",VLOOKUP($AH221,$EU:$FQ,EW$1,FALSE),IF($AG221="刺客",VLOOKUP($AH221,$FU:$GQ,FW$1,FALSE),"无该职业")))/VLOOKUP(AF221,角色间职业划分!P:AP,20,FALSE),0)</f>
        <v>32</v>
      </c>
      <c r="D221" s="26">
        <f t="shared" si="122"/>
        <v>0</v>
      </c>
      <c r="E221" s="26">
        <f>ROUND(IF($AG221="战士",VLOOKUP($AH221,$DV:$ER,DZ$1,FALSE),IF($AG221="幻术师",VLOOKUP($AH221,$EU:$FQ,EY$1,FALSE),IF($AG221="刺客",VLOOKUP($AH221,$FU:$GQ,FY$1,FALSE),"无该职业")))*VLOOKUP($AF221,角色间职业划分!$P:$AP,26,FALSE)*VLOOKUP($AF221,角色间职业划分!$P:$AP,13,FALSE)/角色间职业划分!$AB$9,0)</f>
        <v>459</v>
      </c>
      <c r="F221" s="26">
        <f>ROUND(IF($AG221="战士",VLOOKUP($AH221,$DV:$ER,EA$1,FALSE),IF($AG221="幻术师",VLOOKUP($AH221,$EU:$FQ,EZ$1,FALSE),IF($AG221="刺客",VLOOKUP($AH221,$FU:$GQ,FZ$1,FALSE),"无该职业")))*VLOOKUP($AF221,角色间职业划分!$P:$AP,8,FALSE)/角色间职业划分!$W$9,0)</f>
        <v>5440</v>
      </c>
      <c r="G221" s="26">
        <f>ROUND(IF($AG221="战士",VLOOKUP($AH221,$DV:$ER,EB$1,FALSE),IF($AG221="幻术师",VLOOKUP($AH221,$EU:$FQ,FA$1,FALSE),IF($AG221="刺客",VLOOKUP($AH221,$FU:$GQ,GA$1,FALSE),"无该职业")))*VLOOKUP($AF221,角色间职业划分!$P:$AP,13,FALSE)/角色间职业划分!$AB$9,0)</f>
        <v>1117</v>
      </c>
      <c r="H221" s="26">
        <f t="shared" si="123"/>
        <v>0</v>
      </c>
      <c r="I221" s="26">
        <f t="shared" si="124"/>
        <v>0</v>
      </c>
      <c r="J221" s="26">
        <f t="shared" si="125"/>
        <v>0</v>
      </c>
      <c r="K221" s="26">
        <f t="shared" si="126"/>
        <v>0</v>
      </c>
      <c r="L221" s="26">
        <f t="shared" si="127"/>
        <v>0</v>
      </c>
      <c r="M221" s="26">
        <f t="shared" si="128"/>
        <v>0</v>
      </c>
      <c r="N221" s="26">
        <f t="shared" si="129"/>
        <v>2.5</v>
      </c>
      <c r="O221" s="26">
        <f t="shared" si="130"/>
        <v>5</v>
      </c>
      <c r="P221" s="26">
        <f t="shared" si="131"/>
        <v>5</v>
      </c>
      <c r="Q221" s="26">
        <f t="shared" si="132"/>
        <v>2.5</v>
      </c>
      <c r="R221" s="26">
        <f t="shared" si="133"/>
        <v>0</v>
      </c>
      <c r="S221" s="26">
        <f t="shared" si="134"/>
        <v>2.5</v>
      </c>
      <c r="T221" s="26">
        <f t="shared" si="135"/>
        <v>2.5</v>
      </c>
      <c r="U221" s="26">
        <f t="shared" si="136"/>
        <v>0</v>
      </c>
      <c r="V221" s="26">
        <f t="shared" si="137"/>
        <v>0</v>
      </c>
      <c r="W221" s="26">
        <f>VLOOKUP(AF221,角色间职业划分!L:M,2,FALSE)</f>
        <v>4</v>
      </c>
      <c r="X221" s="26">
        <f t="shared" si="138"/>
        <v>33</v>
      </c>
      <c r="Y221" s="26">
        <v>0</v>
      </c>
      <c r="Z221" s="26">
        <v>0</v>
      </c>
      <c r="AA221" s="26">
        <v>0</v>
      </c>
      <c r="AB221" s="26">
        <f t="shared" si="139"/>
        <v>10</v>
      </c>
      <c r="AC221" s="1">
        <f t="shared" si="120"/>
        <v>834</v>
      </c>
      <c r="AD221" s="51"/>
      <c r="AE221" s="1"/>
      <c r="AF221">
        <f t="shared" si="140"/>
        <v>4</v>
      </c>
      <c r="AG221" s="26" t="str">
        <f>VLOOKUP(AF221,角色间职业划分!P:R,3,FALSE)</f>
        <v>战士</v>
      </c>
      <c r="AH221" s="26">
        <f t="shared" si="141"/>
        <v>33</v>
      </c>
    </row>
    <row r="222" spans="1:34" x14ac:dyDescent="0.15">
      <c r="A222" s="26">
        <v>218</v>
      </c>
      <c r="B222" s="26">
        <f t="shared" si="121"/>
        <v>0</v>
      </c>
      <c r="C222" s="26">
        <f>ROUND(IF($AG222="战士",VLOOKUP($AH222,$DV:$ER,DX$1,FALSE),IF($AG222="幻术师",VLOOKUP($AH222,$EU:$FQ,EW$1,FALSE),IF($AG222="刺客",VLOOKUP($AH222,$FU:$GQ,FW$1,FALSE),"无该职业")))/VLOOKUP(AF222,角色间职业划分!P:AP,20,FALSE),0)</f>
        <v>32</v>
      </c>
      <c r="D222" s="26">
        <f t="shared" si="122"/>
        <v>0</v>
      </c>
      <c r="E222" s="26">
        <f>ROUND(IF($AG222="战士",VLOOKUP($AH222,$DV:$ER,DZ$1,FALSE),IF($AG222="幻术师",VLOOKUP($AH222,$EU:$FQ,EY$1,FALSE),IF($AG222="刺客",VLOOKUP($AH222,$FU:$GQ,FY$1,FALSE),"无该职业")))*VLOOKUP($AF222,角色间职业划分!$P:$AP,26,FALSE)*VLOOKUP($AF222,角色间职业划分!$P:$AP,13,FALSE)/角色间职业划分!$AB$9,0)</f>
        <v>459</v>
      </c>
      <c r="F222" s="26">
        <f>ROUND(IF($AG222="战士",VLOOKUP($AH222,$DV:$ER,EA$1,FALSE),IF($AG222="幻术师",VLOOKUP($AH222,$EU:$FQ,EZ$1,FALSE),IF($AG222="刺客",VLOOKUP($AH222,$FU:$GQ,FZ$1,FALSE),"无该职业")))*VLOOKUP($AF222,角色间职业划分!$P:$AP,8,FALSE)/角色间职业划分!$W$9,0)</f>
        <v>5440</v>
      </c>
      <c r="G222" s="26">
        <f>ROUND(IF($AG222="战士",VLOOKUP($AH222,$DV:$ER,EB$1,FALSE),IF($AG222="幻术师",VLOOKUP($AH222,$EU:$FQ,FA$1,FALSE),IF($AG222="刺客",VLOOKUP($AH222,$FU:$GQ,GA$1,FALSE),"无该职业")))*VLOOKUP($AF222,角色间职业划分!$P:$AP,13,FALSE)/角色间职业划分!$AB$9,0)</f>
        <v>1117</v>
      </c>
      <c r="H222" s="26">
        <f t="shared" si="123"/>
        <v>0</v>
      </c>
      <c r="I222" s="26">
        <f t="shared" si="124"/>
        <v>0</v>
      </c>
      <c r="J222" s="26">
        <f t="shared" si="125"/>
        <v>0</v>
      </c>
      <c r="K222" s="26">
        <f t="shared" si="126"/>
        <v>0</v>
      </c>
      <c r="L222" s="26">
        <f t="shared" si="127"/>
        <v>0</v>
      </c>
      <c r="M222" s="26">
        <f t="shared" si="128"/>
        <v>0</v>
      </c>
      <c r="N222" s="26">
        <f t="shared" si="129"/>
        <v>2.5</v>
      </c>
      <c r="O222" s="26">
        <f t="shared" si="130"/>
        <v>7.5</v>
      </c>
      <c r="P222" s="26">
        <f t="shared" si="131"/>
        <v>5</v>
      </c>
      <c r="Q222" s="26">
        <f t="shared" si="132"/>
        <v>2.5</v>
      </c>
      <c r="R222" s="26">
        <f t="shared" si="133"/>
        <v>0</v>
      </c>
      <c r="S222" s="26">
        <f t="shared" si="134"/>
        <v>2.5</v>
      </c>
      <c r="T222" s="26">
        <f t="shared" si="135"/>
        <v>2.5</v>
      </c>
      <c r="U222" s="26">
        <f t="shared" si="136"/>
        <v>0</v>
      </c>
      <c r="V222" s="26">
        <f t="shared" si="137"/>
        <v>0</v>
      </c>
      <c r="W222" s="26">
        <f>VLOOKUP(AF222,角色间职业划分!L:M,2,FALSE)</f>
        <v>4</v>
      </c>
      <c r="X222" s="26">
        <f t="shared" si="138"/>
        <v>34</v>
      </c>
      <c r="Y222" s="26">
        <v>0</v>
      </c>
      <c r="Z222" s="26">
        <v>0</v>
      </c>
      <c r="AA222" s="26">
        <v>0</v>
      </c>
      <c r="AB222" s="26">
        <f t="shared" si="139"/>
        <v>10</v>
      </c>
      <c r="AC222" s="1">
        <f t="shared" si="120"/>
        <v>855</v>
      </c>
      <c r="AD222" s="51"/>
      <c r="AE222" s="1"/>
      <c r="AF222">
        <f t="shared" si="140"/>
        <v>4</v>
      </c>
      <c r="AG222" s="26" t="str">
        <f>VLOOKUP(AF222,角色间职业划分!P:R,3,FALSE)</f>
        <v>战士</v>
      </c>
      <c r="AH222" s="26">
        <f t="shared" si="141"/>
        <v>34</v>
      </c>
    </row>
    <row r="223" spans="1:34" x14ac:dyDescent="0.15">
      <c r="A223" s="26">
        <v>219</v>
      </c>
      <c r="B223" s="26">
        <f t="shared" si="121"/>
        <v>0</v>
      </c>
      <c r="C223" s="26">
        <f>ROUND(IF($AG223="战士",VLOOKUP($AH223,$DV:$ER,DX$1,FALSE),IF($AG223="幻术师",VLOOKUP($AH223,$EU:$FQ,EW$1,FALSE),IF($AG223="刺客",VLOOKUP($AH223,$FU:$GQ,FW$1,FALSE),"无该职业")))/VLOOKUP(AF223,角色间职业划分!P:AP,20,FALSE),0)</f>
        <v>32</v>
      </c>
      <c r="D223" s="26">
        <f t="shared" si="122"/>
        <v>0</v>
      </c>
      <c r="E223" s="26">
        <f>ROUND(IF($AG223="战士",VLOOKUP($AH223,$DV:$ER,DZ$1,FALSE),IF($AG223="幻术师",VLOOKUP($AH223,$EU:$FQ,EY$1,FALSE),IF($AG223="刺客",VLOOKUP($AH223,$FU:$GQ,FY$1,FALSE),"无该职业")))*VLOOKUP($AF223,角色间职业划分!$P:$AP,26,FALSE)*VLOOKUP($AF223,角色间职业划分!$P:$AP,13,FALSE)/角色间职业划分!$AB$9,0)</f>
        <v>459</v>
      </c>
      <c r="F223" s="26">
        <f>ROUND(IF($AG223="战士",VLOOKUP($AH223,$DV:$ER,EA$1,FALSE),IF($AG223="幻术师",VLOOKUP($AH223,$EU:$FQ,EZ$1,FALSE),IF($AG223="刺客",VLOOKUP($AH223,$FU:$GQ,FZ$1,FALSE),"无该职业")))*VLOOKUP($AF223,角色间职业划分!$P:$AP,8,FALSE)/角色间职业划分!$W$9,0)</f>
        <v>5440</v>
      </c>
      <c r="G223" s="26">
        <f>ROUND(IF($AG223="战士",VLOOKUP($AH223,$DV:$ER,EB$1,FALSE),IF($AG223="幻术师",VLOOKUP($AH223,$EU:$FQ,FA$1,FALSE),IF($AG223="刺客",VLOOKUP($AH223,$FU:$GQ,GA$1,FALSE),"无该职业")))*VLOOKUP($AF223,角色间职业划分!$P:$AP,13,FALSE)/角色间职业划分!$AB$9,0)</f>
        <v>1236</v>
      </c>
      <c r="H223" s="26">
        <f t="shared" si="123"/>
        <v>0</v>
      </c>
      <c r="I223" s="26">
        <f t="shared" si="124"/>
        <v>0</v>
      </c>
      <c r="J223" s="26">
        <f t="shared" si="125"/>
        <v>0</v>
      </c>
      <c r="K223" s="26">
        <f t="shared" si="126"/>
        <v>0</v>
      </c>
      <c r="L223" s="26">
        <f t="shared" si="127"/>
        <v>0</v>
      </c>
      <c r="M223" s="26">
        <f t="shared" si="128"/>
        <v>0</v>
      </c>
      <c r="N223" s="26">
        <f t="shared" si="129"/>
        <v>2.5</v>
      </c>
      <c r="O223" s="26">
        <f t="shared" si="130"/>
        <v>7.5</v>
      </c>
      <c r="P223" s="26">
        <f t="shared" si="131"/>
        <v>5</v>
      </c>
      <c r="Q223" s="26">
        <f t="shared" si="132"/>
        <v>2.5</v>
      </c>
      <c r="R223" s="26">
        <f t="shared" si="133"/>
        <v>0</v>
      </c>
      <c r="S223" s="26">
        <f t="shared" si="134"/>
        <v>2.5</v>
      </c>
      <c r="T223" s="26">
        <f t="shared" si="135"/>
        <v>2.5</v>
      </c>
      <c r="U223" s="26">
        <f t="shared" si="136"/>
        <v>0</v>
      </c>
      <c r="V223" s="26">
        <f t="shared" si="137"/>
        <v>0</v>
      </c>
      <c r="W223" s="26">
        <f>VLOOKUP(AF223,角色间职业划分!L:M,2,FALSE)</f>
        <v>4</v>
      </c>
      <c r="X223" s="26">
        <f t="shared" si="138"/>
        <v>35</v>
      </c>
      <c r="Y223" s="26">
        <v>0</v>
      </c>
      <c r="Z223" s="26">
        <v>0</v>
      </c>
      <c r="AA223" s="26">
        <v>0</v>
      </c>
      <c r="AB223" s="26">
        <f t="shared" si="139"/>
        <v>10</v>
      </c>
      <c r="AC223" s="1">
        <f t="shared" si="120"/>
        <v>876</v>
      </c>
      <c r="AD223" s="51"/>
      <c r="AE223" s="1"/>
      <c r="AF223">
        <f t="shared" si="140"/>
        <v>4</v>
      </c>
      <c r="AG223" s="26" t="str">
        <f>VLOOKUP(AF223,角色间职业划分!P:R,3,FALSE)</f>
        <v>战士</v>
      </c>
      <c r="AH223" s="26">
        <f t="shared" si="141"/>
        <v>35</v>
      </c>
    </row>
    <row r="224" spans="1:34" x14ac:dyDescent="0.15">
      <c r="A224" s="26">
        <v>220</v>
      </c>
      <c r="B224" s="26">
        <f t="shared" si="121"/>
        <v>0</v>
      </c>
      <c r="C224" s="26">
        <f>ROUND(IF($AG224="战士",VLOOKUP($AH224,$DV:$ER,DX$1,FALSE),IF($AG224="幻术师",VLOOKUP($AH224,$EU:$FQ,EW$1,FALSE),IF($AG224="刺客",VLOOKUP($AH224,$FU:$GQ,FW$1,FALSE),"无该职业")))/VLOOKUP(AF224,角色间职业划分!P:AP,20,FALSE),0)</f>
        <v>37</v>
      </c>
      <c r="D224" s="26">
        <f t="shared" si="122"/>
        <v>0</v>
      </c>
      <c r="E224" s="26">
        <f>ROUND(IF($AG224="战士",VLOOKUP($AH224,$DV:$ER,DZ$1,FALSE),IF($AG224="幻术师",VLOOKUP($AH224,$EU:$FQ,EY$1,FALSE),IF($AG224="刺客",VLOOKUP($AH224,$FU:$GQ,FY$1,FALSE),"无该职业")))*VLOOKUP($AF224,角色间职业划分!$P:$AP,26,FALSE)*VLOOKUP($AF224,角色间职业划分!$P:$AP,13,FALSE)/角色间职业划分!$AB$9,0)</f>
        <v>459</v>
      </c>
      <c r="F224" s="26">
        <f>ROUND(IF($AG224="战士",VLOOKUP($AH224,$DV:$ER,EA$1,FALSE),IF($AG224="幻术师",VLOOKUP($AH224,$EU:$FQ,EZ$1,FALSE),IF($AG224="刺客",VLOOKUP($AH224,$FU:$GQ,FZ$1,FALSE),"无该职业")))*VLOOKUP($AF224,角色间职业划分!$P:$AP,8,FALSE)/角色间职业划分!$W$9,0)</f>
        <v>5440</v>
      </c>
      <c r="G224" s="26">
        <f>ROUND(IF($AG224="战士",VLOOKUP($AH224,$DV:$ER,EB$1,FALSE),IF($AG224="幻术师",VLOOKUP($AH224,$EU:$FQ,FA$1,FALSE),IF($AG224="刺客",VLOOKUP($AH224,$FU:$GQ,GA$1,FALSE),"无该职业")))*VLOOKUP($AF224,角色间职业划分!$P:$AP,13,FALSE)/角色间职业划分!$AB$9,0)</f>
        <v>1236</v>
      </c>
      <c r="H224" s="26">
        <f t="shared" si="123"/>
        <v>0</v>
      </c>
      <c r="I224" s="26">
        <f t="shared" si="124"/>
        <v>0</v>
      </c>
      <c r="J224" s="26">
        <f t="shared" si="125"/>
        <v>0</v>
      </c>
      <c r="K224" s="26">
        <f t="shared" si="126"/>
        <v>0</v>
      </c>
      <c r="L224" s="26">
        <f t="shared" si="127"/>
        <v>0</v>
      </c>
      <c r="M224" s="26">
        <f t="shared" si="128"/>
        <v>0</v>
      </c>
      <c r="N224" s="26">
        <f t="shared" si="129"/>
        <v>2.5</v>
      </c>
      <c r="O224" s="26">
        <f t="shared" si="130"/>
        <v>7.5</v>
      </c>
      <c r="P224" s="26">
        <f t="shared" si="131"/>
        <v>5</v>
      </c>
      <c r="Q224" s="26">
        <f t="shared" si="132"/>
        <v>2.5</v>
      </c>
      <c r="R224" s="26">
        <f t="shared" si="133"/>
        <v>0</v>
      </c>
      <c r="S224" s="26">
        <f t="shared" si="134"/>
        <v>2.5</v>
      </c>
      <c r="T224" s="26">
        <f t="shared" si="135"/>
        <v>2.5</v>
      </c>
      <c r="U224" s="26">
        <f t="shared" si="136"/>
        <v>0</v>
      </c>
      <c r="V224" s="26">
        <f t="shared" si="137"/>
        <v>0</v>
      </c>
      <c r="W224" s="26">
        <f>VLOOKUP(AF224,角色间职业划分!L:M,2,FALSE)</f>
        <v>4</v>
      </c>
      <c r="X224" s="26">
        <f t="shared" si="138"/>
        <v>36</v>
      </c>
      <c r="Y224" s="26">
        <v>0</v>
      </c>
      <c r="Z224" s="26">
        <v>0</v>
      </c>
      <c r="AA224" s="26">
        <v>0</v>
      </c>
      <c r="AB224" s="26">
        <f t="shared" si="139"/>
        <v>10</v>
      </c>
      <c r="AC224" s="1">
        <f t="shared" si="120"/>
        <v>897</v>
      </c>
      <c r="AD224" s="51"/>
      <c r="AE224" s="1"/>
      <c r="AF224">
        <f t="shared" si="140"/>
        <v>4</v>
      </c>
      <c r="AG224" s="26" t="str">
        <f>VLOOKUP(AF224,角色间职业划分!P:R,3,FALSE)</f>
        <v>战士</v>
      </c>
      <c r="AH224" s="26">
        <f t="shared" si="141"/>
        <v>36</v>
      </c>
    </row>
    <row r="225" spans="1:34" x14ac:dyDescent="0.15">
      <c r="A225" s="26">
        <v>221</v>
      </c>
      <c r="B225" s="26">
        <f t="shared" si="121"/>
        <v>0</v>
      </c>
      <c r="C225" s="26">
        <f>ROUND(IF($AG225="战士",VLOOKUP($AH225,$DV:$ER,DX$1,FALSE),IF($AG225="幻术师",VLOOKUP($AH225,$EU:$FQ,EW$1,FALSE),IF($AG225="刺客",VLOOKUP($AH225,$FU:$GQ,FW$1,FALSE),"无该职业")))/VLOOKUP(AF225,角色间职业划分!P:AP,20,FALSE),0)</f>
        <v>37</v>
      </c>
      <c r="D225" s="26">
        <f t="shared" si="122"/>
        <v>0</v>
      </c>
      <c r="E225" s="26">
        <f>ROUND(IF($AG225="战士",VLOOKUP($AH225,$DV:$ER,DZ$1,FALSE),IF($AG225="幻术师",VLOOKUP($AH225,$EU:$FQ,EY$1,FALSE),IF($AG225="刺客",VLOOKUP($AH225,$FU:$GQ,FY$1,FALSE),"无该职业")))*VLOOKUP($AF225,角色间职业划分!$P:$AP,26,FALSE)*VLOOKUP($AF225,角色间职业划分!$P:$AP,13,FALSE)/角色间职业划分!$AB$9,0)</f>
        <v>459</v>
      </c>
      <c r="F225" s="26">
        <f>ROUND(IF($AG225="战士",VLOOKUP($AH225,$DV:$ER,EA$1,FALSE),IF($AG225="幻术师",VLOOKUP($AH225,$EU:$FQ,EZ$1,FALSE),IF($AG225="刺客",VLOOKUP($AH225,$FU:$GQ,FZ$1,FALSE),"无该职业")))*VLOOKUP($AF225,角色间职业划分!$P:$AP,8,FALSE)/角色间职业划分!$W$9,0)</f>
        <v>5988</v>
      </c>
      <c r="G225" s="26">
        <f>ROUND(IF($AG225="战士",VLOOKUP($AH225,$DV:$ER,EB$1,FALSE),IF($AG225="幻术师",VLOOKUP($AH225,$EU:$FQ,FA$1,FALSE),IF($AG225="刺客",VLOOKUP($AH225,$FU:$GQ,GA$1,FALSE),"无该职业")))*VLOOKUP($AF225,角色间职业划分!$P:$AP,13,FALSE)/角色间职业划分!$AB$9,0)</f>
        <v>1236</v>
      </c>
      <c r="H225" s="26">
        <f t="shared" si="123"/>
        <v>0</v>
      </c>
      <c r="I225" s="26">
        <f t="shared" si="124"/>
        <v>0</v>
      </c>
      <c r="J225" s="26">
        <f t="shared" si="125"/>
        <v>0</v>
      </c>
      <c r="K225" s="26">
        <f t="shared" si="126"/>
        <v>0</v>
      </c>
      <c r="L225" s="26">
        <f t="shared" si="127"/>
        <v>0</v>
      </c>
      <c r="M225" s="26">
        <f t="shared" si="128"/>
        <v>0</v>
      </c>
      <c r="N225" s="26">
        <f t="shared" si="129"/>
        <v>2.5</v>
      </c>
      <c r="O225" s="26">
        <f t="shared" si="130"/>
        <v>7.5</v>
      </c>
      <c r="P225" s="26">
        <f t="shared" si="131"/>
        <v>5</v>
      </c>
      <c r="Q225" s="26">
        <f t="shared" si="132"/>
        <v>2.5</v>
      </c>
      <c r="R225" s="26">
        <f t="shared" si="133"/>
        <v>0</v>
      </c>
      <c r="S225" s="26">
        <f t="shared" si="134"/>
        <v>2.5</v>
      </c>
      <c r="T225" s="26">
        <f t="shared" si="135"/>
        <v>2.5</v>
      </c>
      <c r="U225" s="26">
        <f t="shared" si="136"/>
        <v>0</v>
      </c>
      <c r="V225" s="26">
        <f t="shared" si="137"/>
        <v>0</v>
      </c>
      <c r="W225" s="26">
        <f>VLOOKUP(AF225,角色间职业划分!L:M,2,FALSE)</f>
        <v>4</v>
      </c>
      <c r="X225" s="26">
        <f t="shared" si="138"/>
        <v>37</v>
      </c>
      <c r="Y225" s="26">
        <v>0</v>
      </c>
      <c r="Z225" s="26">
        <v>0</v>
      </c>
      <c r="AA225" s="26">
        <v>0</v>
      </c>
      <c r="AB225" s="26">
        <f t="shared" si="139"/>
        <v>10</v>
      </c>
      <c r="AC225" s="1">
        <f t="shared" si="120"/>
        <v>918</v>
      </c>
      <c r="AD225" s="51"/>
      <c r="AE225" s="1"/>
      <c r="AF225">
        <f t="shared" si="140"/>
        <v>4</v>
      </c>
      <c r="AG225" s="26" t="str">
        <f>VLOOKUP(AF225,角色间职业划分!P:R,3,FALSE)</f>
        <v>战士</v>
      </c>
      <c r="AH225" s="26">
        <f t="shared" si="141"/>
        <v>37</v>
      </c>
    </row>
    <row r="226" spans="1:34" x14ac:dyDescent="0.15">
      <c r="A226" s="26">
        <v>222</v>
      </c>
      <c r="B226" s="26">
        <f t="shared" si="121"/>
        <v>0</v>
      </c>
      <c r="C226" s="26">
        <f>ROUND(IF($AG226="战士",VLOOKUP($AH226,$DV:$ER,DX$1,FALSE),IF($AG226="幻术师",VLOOKUP($AH226,$EU:$FQ,EW$1,FALSE),IF($AG226="刺客",VLOOKUP($AH226,$FU:$GQ,FW$1,FALSE),"无该职业")))/VLOOKUP(AF226,角色间职业划分!P:AP,20,FALSE),0)</f>
        <v>37</v>
      </c>
      <c r="D226" s="26">
        <f t="shared" si="122"/>
        <v>0</v>
      </c>
      <c r="E226" s="26">
        <f>ROUND(IF($AG226="战士",VLOOKUP($AH226,$DV:$ER,DZ$1,FALSE),IF($AG226="幻术师",VLOOKUP($AH226,$EU:$FQ,EY$1,FALSE),IF($AG226="刺客",VLOOKUP($AH226,$FU:$GQ,FY$1,FALSE),"无该职业")))*VLOOKUP($AF226,角色间职业划分!$P:$AP,26,FALSE)*VLOOKUP($AF226,角色间职业划分!$P:$AP,13,FALSE)/角色间职业划分!$AB$9,0)</f>
        <v>459</v>
      </c>
      <c r="F226" s="26">
        <f>ROUND(IF($AG226="战士",VLOOKUP($AH226,$DV:$ER,EA$1,FALSE),IF($AG226="幻术师",VLOOKUP($AH226,$EU:$FQ,EZ$1,FALSE),IF($AG226="刺客",VLOOKUP($AH226,$FU:$GQ,FZ$1,FALSE),"无该职业")))*VLOOKUP($AF226,角色间职业划分!$P:$AP,8,FALSE)/角色间职业划分!$W$9,0)</f>
        <v>5988</v>
      </c>
      <c r="G226" s="26">
        <f>ROUND(IF($AG226="战士",VLOOKUP($AH226,$DV:$ER,EB$1,FALSE),IF($AG226="幻术师",VLOOKUP($AH226,$EU:$FQ,FA$1,FALSE),IF($AG226="刺客",VLOOKUP($AH226,$FU:$GQ,GA$1,FALSE),"无该职业")))*VLOOKUP($AF226,角色间职业划分!$P:$AP,13,FALSE)/角色间职业划分!$AB$9,0)</f>
        <v>1236</v>
      </c>
      <c r="H226" s="26">
        <f t="shared" si="123"/>
        <v>0</v>
      </c>
      <c r="I226" s="26">
        <f t="shared" si="124"/>
        <v>0</v>
      </c>
      <c r="J226" s="26">
        <f t="shared" si="125"/>
        <v>0</v>
      </c>
      <c r="K226" s="26">
        <f t="shared" si="126"/>
        <v>0</v>
      </c>
      <c r="L226" s="26">
        <f t="shared" si="127"/>
        <v>0</v>
      </c>
      <c r="M226" s="26">
        <f t="shared" si="128"/>
        <v>0</v>
      </c>
      <c r="N226" s="26">
        <f t="shared" si="129"/>
        <v>2.5</v>
      </c>
      <c r="O226" s="26">
        <f t="shared" si="130"/>
        <v>7.5</v>
      </c>
      <c r="P226" s="26">
        <f t="shared" si="131"/>
        <v>7.5</v>
      </c>
      <c r="Q226" s="26">
        <f t="shared" si="132"/>
        <v>2.5</v>
      </c>
      <c r="R226" s="26">
        <f t="shared" si="133"/>
        <v>0</v>
      </c>
      <c r="S226" s="26">
        <f t="shared" si="134"/>
        <v>2.5</v>
      </c>
      <c r="T226" s="26">
        <f t="shared" si="135"/>
        <v>2.5</v>
      </c>
      <c r="U226" s="26">
        <f t="shared" si="136"/>
        <v>0</v>
      </c>
      <c r="V226" s="26">
        <f t="shared" si="137"/>
        <v>0</v>
      </c>
      <c r="W226" s="26">
        <f>VLOOKUP(AF226,角色间职业划分!L:M,2,FALSE)</f>
        <v>4</v>
      </c>
      <c r="X226" s="26">
        <f t="shared" si="138"/>
        <v>38</v>
      </c>
      <c r="Y226" s="26">
        <v>0</v>
      </c>
      <c r="Z226" s="26">
        <v>0</v>
      </c>
      <c r="AA226" s="26">
        <v>0</v>
      </c>
      <c r="AB226" s="26">
        <f t="shared" si="139"/>
        <v>10</v>
      </c>
      <c r="AC226" s="1">
        <f t="shared" si="120"/>
        <v>939</v>
      </c>
      <c r="AD226" s="51"/>
      <c r="AE226" s="1"/>
      <c r="AF226">
        <f t="shared" si="140"/>
        <v>4</v>
      </c>
      <c r="AG226" s="26" t="str">
        <f>VLOOKUP(AF226,角色间职业划分!P:R,3,FALSE)</f>
        <v>战士</v>
      </c>
      <c r="AH226" s="26">
        <f t="shared" si="141"/>
        <v>38</v>
      </c>
    </row>
    <row r="227" spans="1:34" x14ac:dyDescent="0.15">
      <c r="A227" s="26">
        <v>223</v>
      </c>
      <c r="B227" s="26">
        <f t="shared" si="121"/>
        <v>0</v>
      </c>
      <c r="C227" s="26">
        <f>ROUND(IF($AG227="战士",VLOOKUP($AH227,$DV:$ER,DX$1,FALSE),IF($AG227="幻术师",VLOOKUP($AH227,$EU:$FQ,EW$1,FALSE),IF($AG227="刺客",VLOOKUP($AH227,$FU:$GQ,FW$1,FALSE),"无该职业")))/VLOOKUP(AF227,角色间职业划分!P:AP,20,FALSE),0)</f>
        <v>37</v>
      </c>
      <c r="D227" s="26">
        <f t="shared" si="122"/>
        <v>0</v>
      </c>
      <c r="E227" s="26">
        <f>ROUND(IF($AG227="战士",VLOOKUP($AH227,$DV:$ER,DZ$1,FALSE),IF($AG227="幻术师",VLOOKUP($AH227,$EU:$FQ,EY$1,FALSE),IF($AG227="刺客",VLOOKUP($AH227,$FU:$GQ,FY$1,FALSE),"无该职业")))*VLOOKUP($AF227,角色间职业划分!$P:$AP,26,FALSE)*VLOOKUP($AF227,角色间职业划分!$P:$AP,13,FALSE)/角色间职业划分!$AB$9,0)</f>
        <v>459</v>
      </c>
      <c r="F227" s="26">
        <f>ROUND(IF($AG227="战士",VLOOKUP($AH227,$DV:$ER,EA$1,FALSE),IF($AG227="幻术师",VLOOKUP($AH227,$EU:$FQ,EZ$1,FALSE),IF($AG227="刺客",VLOOKUP($AH227,$FU:$GQ,FZ$1,FALSE),"无该职业")))*VLOOKUP($AF227,角色间职业划分!$P:$AP,8,FALSE)/角色间职业划分!$W$9,0)</f>
        <v>5988</v>
      </c>
      <c r="G227" s="26">
        <f>ROUND(IF($AG227="战士",VLOOKUP($AH227,$DV:$ER,EB$1,FALSE),IF($AG227="幻术师",VLOOKUP($AH227,$EU:$FQ,FA$1,FALSE),IF($AG227="刺客",VLOOKUP($AH227,$FU:$GQ,GA$1,FALSE),"无该职业")))*VLOOKUP($AF227,角色间职业划分!$P:$AP,13,FALSE)/角色间职业划分!$AB$9,0)</f>
        <v>1354</v>
      </c>
      <c r="H227" s="26">
        <f t="shared" si="123"/>
        <v>0</v>
      </c>
      <c r="I227" s="26">
        <f t="shared" si="124"/>
        <v>0</v>
      </c>
      <c r="J227" s="26">
        <f t="shared" si="125"/>
        <v>0</v>
      </c>
      <c r="K227" s="26">
        <f t="shared" si="126"/>
        <v>0</v>
      </c>
      <c r="L227" s="26">
        <f t="shared" si="127"/>
        <v>0</v>
      </c>
      <c r="M227" s="26">
        <f t="shared" si="128"/>
        <v>0</v>
      </c>
      <c r="N227" s="26">
        <f t="shared" si="129"/>
        <v>2.5</v>
      </c>
      <c r="O227" s="26">
        <f t="shared" si="130"/>
        <v>7.5</v>
      </c>
      <c r="P227" s="26">
        <f t="shared" si="131"/>
        <v>7.5</v>
      </c>
      <c r="Q227" s="26">
        <f t="shared" si="132"/>
        <v>2.5</v>
      </c>
      <c r="R227" s="26">
        <f t="shared" si="133"/>
        <v>0</v>
      </c>
      <c r="S227" s="26">
        <f t="shared" si="134"/>
        <v>2.5</v>
      </c>
      <c r="T227" s="26">
        <f t="shared" si="135"/>
        <v>2.5</v>
      </c>
      <c r="U227" s="26">
        <f t="shared" si="136"/>
        <v>0</v>
      </c>
      <c r="V227" s="26">
        <f t="shared" si="137"/>
        <v>0</v>
      </c>
      <c r="W227" s="26">
        <f>VLOOKUP(AF227,角色间职业划分!L:M,2,FALSE)</f>
        <v>4</v>
      </c>
      <c r="X227" s="26">
        <f t="shared" si="138"/>
        <v>39</v>
      </c>
      <c r="Y227" s="26">
        <v>0</v>
      </c>
      <c r="Z227" s="26">
        <v>0</v>
      </c>
      <c r="AA227" s="26">
        <v>0</v>
      </c>
      <c r="AB227" s="26">
        <f t="shared" si="139"/>
        <v>10</v>
      </c>
      <c r="AC227" s="1">
        <f t="shared" si="120"/>
        <v>960</v>
      </c>
      <c r="AD227" s="51"/>
      <c r="AE227" s="1"/>
      <c r="AF227">
        <f t="shared" si="140"/>
        <v>4</v>
      </c>
      <c r="AG227" s="26" t="str">
        <f>VLOOKUP(AF227,角色间职业划分!P:R,3,FALSE)</f>
        <v>战士</v>
      </c>
      <c r="AH227" s="26">
        <f t="shared" si="141"/>
        <v>39</v>
      </c>
    </row>
    <row r="228" spans="1:34" x14ac:dyDescent="0.15">
      <c r="A228" s="26">
        <v>224</v>
      </c>
      <c r="B228" s="26">
        <f t="shared" si="121"/>
        <v>0</v>
      </c>
      <c r="C228" s="26">
        <f>ROUND(IF($AG228="战士",VLOOKUP($AH228,$DV:$ER,DX$1,FALSE),IF($AG228="幻术师",VLOOKUP($AH228,$EU:$FQ,EW$1,FALSE),IF($AG228="刺客",VLOOKUP($AH228,$FU:$GQ,FW$1,FALSE),"无该职业")))/VLOOKUP(AF228,角色间职业划分!P:AP,20,FALSE),0)</f>
        <v>37</v>
      </c>
      <c r="D228" s="26">
        <f t="shared" si="122"/>
        <v>0</v>
      </c>
      <c r="E228" s="26">
        <f>ROUND(IF($AG228="战士",VLOOKUP($AH228,$DV:$ER,DZ$1,FALSE),IF($AG228="幻术师",VLOOKUP($AH228,$EU:$FQ,EY$1,FALSE),IF($AG228="刺客",VLOOKUP($AH228,$FU:$GQ,FY$1,FALSE),"无该职业")))*VLOOKUP($AF228,角色间职业划分!$P:$AP,26,FALSE)*VLOOKUP($AF228,角色间职业划分!$P:$AP,13,FALSE)/角色间职业划分!$AB$9,0)</f>
        <v>459</v>
      </c>
      <c r="F228" s="26">
        <f>ROUND(IF($AG228="战士",VLOOKUP($AH228,$DV:$ER,EA$1,FALSE),IF($AG228="幻术师",VLOOKUP($AH228,$EU:$FQ,EZ$1,FALSE),IF($AG228="刺客",VLOOKUP($AH228,$FU:$GQ,FZ$1,FALSE),"无该职业")))*VLOOKUP($AF228,角色间职业划分!$P:$AP,8,FALSE)/角色间职业划分!$W$9,0)</f>
        <v>5988</v>
      </c>
      <c r="G228" s="26">
        <f>ROUND(IF($AG228="战士",VLOOKUP($AH228,$DV:$ER,EB$1,FALSE),IF($AG228="幻术师",VLOOKUP($AH228,$EU:$FQ,FA$1,FALSE),IF($AG228="刺客",VLOOKUP($AH228,$FU:$GQ,GA$1,FALSE),"无该职业")))*VLOOKUP($AF228,角色间职业划分!$P:$AP,13,FALSE)/角色间职业划分!$AB$9,0)</f>
        <v>1354</v>
      </c>
      <c r="H228" s="26">
        <f t="shared" si="123"/>
        <v>0</v>
      </c>
      <c r="I228" s="26">
        <f t="shared" si="124"/>
        <v>0</v>
      </c>
      <c r="J228" s="26">
        <f t="shared" si="125"/>
        <v>0</v>
      </c>
      <c r="K228" s="26">
        <f t="shared" si="126"/>
        <v>0</v>
      </c>
      <c r="L228" s="26">
        <f t="shared" si="127"/>
        <v>0</v>
      </c>
      <c r="M228" s="26">
        <f t="shared" si="128"/>
        <v>0</v>
      </c>
      <c r="N228" s="26">
        <f t="shared" si="129"/>
        <v>2.5</v>
      </c>
      <c r="O228" s="26">
        <f t="shared" si="130"/>
        <v>7.5</v>
      </c>
      <c r="P228" s="26">
        <f t="shared" si="131"/>
        <v>7.5</v>
      </c>
      <c r="Q228" s="26">
        <f t="shared" si="132"/>
        <v>5</v>
      </c>
      <c r="R228" s="26">
        <f t="shared" si="133"/>
        <v>0</v>
      </c>
      <c r="S228" s="26">
        <f t="shared" si="134"/>
        <v>2.5</v>
      </c>
      <c r="T228" s="26">
        <f t="shared" si="135"/>
        <v>2.5</v>
      </c>
      <c r="U228" s="26">
        <f t="shared" si="136"/>
        <v>0</v>
      </c>
      <c r="V228" s="26">
        <f t="shared" si="137"/>
        <v>0</v>
      </c>
      <c r="W228" s="26">
        <f>VLOOKUP(AF228,角色间职业划分!L:M,2,FALSE)</f>
        <v>4</v>
      </c>
      <c r="X228" s="26">
        <f t="shared" si="138"/>
        <v>40</v>
      </c>
      <c r="Y228" s="26">
        <v>0</v>
      </c>
      <c r="Z228" s="26">
        <v>0</v>
      </c>
      <c r="AA228" s="26">
        <v>0</v>
      </c>
      <c r="AB228" s="26">
        <f t="shared" si="139"/>
        <v>12.5</v>
      </c>
      <c r="AC228" s="1">
        <f t="shared" si="120"/>
        <v>1010</v>
      </c>
      <c r="AD228" s="51"/>
      <c r="AE228" s="1"/>
      <c r="AF228">
        <f t="shared" si="140"/>
        <v>4</v>
      </c>
      <c r="AG228" s="26" t="str">
        <f>VLOOKUP(AF228,角色间职业划分!P:R,3,FALSE)</f>
        <v>战士</v>
      </c>
      <c r="AH228" s="26">
        <f t="shared" si="141"/>
        <v>40</v>
      </c>
    </row>
    <row r="229" spans="1:34" x14ac:dyDescent="0.15">
      <c r="A229" s="26">
        <v>225</v>
      </c>
      <c r="B229" s="26">
        <f t="shared" si="121"/>
        <v>0</v>
      </c>
      <c r="C229" s="26">
        <f>ROUND(IF($AG229="战士",VLOOKUP($AH229,$DV:$ER,DX$1,FALSE),IF($AG229="幻术师",VLOOKUP($AH229,$EU:$FQ,EW$1,FALSE),IF($AG229="刺客",VLOOKUP($AH229,$FU:$GQ,FW$1,FALSE),"无该职业")))/VLOOKUP(AF229,角色间职业划分!P:AP,20,FALSE),0)</f>
        <v>37</v>
      </c>
      <c r="D229" s="26">
        <f t="shared" si="122"/>
        <v>0</v>
      </c>
      <c r="E229" s="26">
        <f>ROUND(IF($AG229="战士",VLOOKUP($AH229,$DV:$ER,DZ$1,FALSE),IF($AG229="幻术师",VLOOKUP($AH229,$EU:$FQ,EY$1,FALSE),IF($AG229="刺客",VLOOKUP($AH229,$FU:$GQ,FY$1,FALSE),"无该职业")))*VLOOKUP($AF229,角色间职业划分!$P:$AP,26,FALSE)*VLOOKUP($AF229,角色间职业划分!$P:$AP,13,FALSE)/角色间职业划分!$AB$9,0)</f>
        <v>459</v>
      </c>
      <c r="F229" s="26">
        <f>ROUND(IF($AG229="战士",VLOOKUP($AH229,$DV:$ER,EA$1,FALSE),IF($AG229="幻术师",VLOOKUP($AH229,$EU:$FQ,EZ$1,FALSE),IF($AG229="刺客",VLOOKUP($AH229,$FU:$GQ,FZ$1,FALSE),"无该职业")))*VLOOKUP($AF229,角色间职业划分!$P:$AP,8,FALSE)/角色间职业划分!$W$9,0)</f>
        <v>6921</v>
      </c>
      <c r="G229" s="26">
        <f>ROUND(IF($AG229="战士",VLOOKUP($AH229,$DV:$ER,EB$1,FALSE),IF($AG229="幻术师",VLOOKUP($AH229,$EU:$FQ,FA$1,FALSE),IF($AG229="刺客",VLOOKUP($AH229,$FU:$GQ,GA$1,FALSE),"无该职业")))*VLOOKUP($AF229,角色间职业划分!$P:$AP,13,FALSE)/角色间职业划分!$AB$9,0)</f>
        <v>1354</v>
      </c>
      <c r="H229" s="26">
        <f t="shared" si="123"/>
        <v>0</v>
      </c>
      <c r="I229" s="26">
        <f t="shared" si="124"/>
        <v>0</v>
      </c>
      <c r="J229" s="26">
        <f t="shared" si="125"/>
        <v>0</v>
      </c>
      <c r="K229" s="26">
        <f t="shared" si="126"/>
        <v>0</v>
      </c>
      <c r="L229" s="26">
        <f t="shared" si="127"/>
        <v>0</v>
      </c>
      <c r="M229" s="26">
        <f t="shared" si="128"/>
        <v>0</v>
      </c>
      <c r="N229" s="26">
        <f t="shared" si="129"/>
        <v>2.5</v>
      </c>
      <c r="O229" s="26">
        <f t="shared" si="130"/>
        <v>7.5</v>
      </c>
      <c r="P229" s="26">
        <f t="shared" si="131"/>
        <v>7.5</v>
      </c>
      <c r="Q229" s="26">
        <f t="shared" si="132"/>
        <v>5</v>
      </c>
      <c r="R229" s="26">
        <f t="shared" si="133"/>
        <v>0</v>
      </c>
      <c r="S229" s="26">
        <f t="shared" si="134"/>
        <v>2.5</v>
      </c>
      <c r="T229" s="26">
        <f t="shared" si="135"/>
        <v>2.5</v>
      </c>
      <c r="U229" s="26">
        <f t="shared" si="136"/>
        <v>0</v>
      </c>
      <c r="V229" s="26">
        <f t="shared" si="137"/>
        <v>0</v>
      </c>
      <c r="W229" s="26">
        <f>VLOOKUP(AF229,角色间职业划分!L:M,2,FALSE)</f>
        <v>4</v>
      </c>
      <c r="X229" s="26">
        <f t="shared" si="138"/>
        <v>41</v>
      </c>
      <c r="Y229" s="26">
        <v>0</v>
      </c>
      <c r="Z229" s="26">
        <v>0</v>
      </c>
      <c r="AA229" s="26">
        <v>0</v>
      </c>
      <c r="AB229" s="26">
        <f t="shared" si="139"/>
        <v>12.5</v>
      </c>
      <c r="AC229" s="1">
        <f t="shared" si="120"/>
        <v>1061</v>
      </c>
      <c r="AD229" s="51"/>
      <c r="AE229" s="1"/>
      <c r="AF229">
        <f t="shared" si="140"/>
        <v>4</v>
      </c>
      <c r="AG229" s="26" t="str">
        <f>VLOOKUP(AF229,角色间职业划分!P:R,3,FALSE)</f>
        <v>战士</v>
      </c>
      <c r="AH229" s="26">
        <f t="shared" si="141"/>
        <v>41</v>
      </c>
    </row>
    <row r="230" spans="1:34" x14ac:dyDescent="0.15">
      <c r="A230" s="26">
        <v>226</v>
      </c>
      <c r="B230" s="26">
        <f t="shared" si="121"/>
        <v>0</v>
      </c>
      <c r="C230" s="26">
        <f>ROUND(IF($AG230="战士",VLOOKUP($AH230,$DV:$ER,DX$1,FALSE),IF($AG230="幻术师",VLOOKUP($AH230,$EU:$FQ,EW$1,FALSE),IF($AG230="刺客",VLOOKUP($AH230,$FU:$GQ,FW$1,FALSE),"无该职业")))/VLOOKUP(AF230,角色间职业划分!P:AP,20,FALSE),0)</f>
        <v>42</v>
      </c>
      <c r="D230" s="26">
        <f t="shared" si="122"/>
        <v>0</v>
      </c>
      <c r="E230" s="26">
        <f>ROUND(IF($AG230="战士",VLOOKUP($AH230,$DV:$ER,DZ$1,FALSE),IF($AG230="幻术师",VLOOKUP($AH230,$EU:$FQ,EY$1,FALSE),IF($AG230="刺客",VLOOKUP($AH230,$FU:$GQ,FY$1,FALSE),"无该职业")))*VLOOKUP($AF230,角色间职业划分!$P:$AP,26,FALSE)*VLOOKUP($AF230,角色间职业划分!$P:$AP,13,FALSE)/角色间职业划分!$AB$9,0)</f>
        <v>459</v>
      </c>
      <c r="F230" s="26">
        <f>ROUND(IF($AG230="战士",VLOOKUP($AH230,$DV:$ER,EA$1,FALSE),IF($AG230="幻术师",VLOOKUP($AH230,$EU:$FQ,EZ$1,FALSE),IF($AG230="刺客",VLOOKUP($AH230,$FU:$GQ,FZ$1,FALSE),"无该职业")))*VLOOKUP($AF230,角色间职业划分!$P:$AP,8,FALSE)/角色间职业划分!$W$9,0)</f>
        <v>6921</v>
      </c>
      <c r="G230" s="26">
        <f>ROUND(IF($AG230="战士",VLOOKUP($AH230,$DV:$ER,EB$1,FALSE),IF($AG230="幻术师",VLOOKUP($AH230,$EU:$FQ,FA$1,FALSE),IF($AG230="刺客",VLOOKUP($AH230,$FU:$GQ,GA$1,FALSE),"无该职业")))*VLOOKUP($AF230,角色间职业划分!$P:$AP,13,FALSE)/角色间职业划分!$AB$9,0)</f>
        <v>1354</v>
      </c>
      <c r="H230" s="26">
        <f t="shared" si="123"/>
        <v>0</v>
      </c>
      <c r="I230" s="26">
        <f t="shared" si="124"/>
        <v>0</v>
      </c>
      <c r="J230" s="26">
        <f t="shared" si="125"/>
        <v>0</v>
      </c>
      <c r="K230" s="26">
        <f t="shared" si="126"/>
        <v>0</v>
      </c>
      <c r="L230" s="26">
        <f t="shared" si="127"/>
        <v>0</v>
      </c>
      <c r="M230" s="26">
        <f t="shared" si="128"/>
        <v>0</v>
      </c>
      <c r="N230" s="26">
        <f t="shared" si="129"/>
        <v>2.5</v>
      </c>
      <c r="O230" s="26">
        <f t="shared" si="130"/>
        <v>7.5</v>
      </c>
      <c r="P230" s="26">
        <f t="shared" si="131"/>
        <v>7.5</v>
      </c>
      <c r="Q230" s="26">
        <f t="shared" si="132"/>
        <v>5</v>
      </c>
      <c r="R230" s="26">
        <f t="shared" si="133"/>
        <v>0</v>
      </c>
      <c r="S230" s="26">
        <f t="shared" si="134"/>
        <v>2.5</v>
      </c>
      <c r="T230" s="26">
        <f t="shared" si="135"/>
        <v>2.5</v>
      </c>
      <c r="U230" s="26">
        <f t="shared" si="136"/>
        <v>0</v>
      </c>
      <c r="V230" s="26">
        <f t="shared" si="137"/>
        <v>0</v>
      </c>
      <c r="W230" s="26">
        <f>VLOOKUP(AF230,角色间职业划分!L:M,2,FALSE)</f>
        <v>4</v>
      </c>
      <c r="X230" s="26">
        <f t="shared" si="138"/>
        <v>42</v>
      </c>
      <c r="Y230" s="26">
        <v>0</v>
      </c>
      <c r="Z230" s="26">
        <v>0</v>
      </c>
      <c r="AA230" s="26">
        <v>0</v>
      </c>
      <c r="AB230" s="26">
        <f t="shared" si="139"/>
        <v>12.5</v>
      </c>
      <c r="AC230" s="1">
        <f t="shared" si="120"/>
        <v>1111</v>
      </c>
      <c r="AD230" s="51"/>
      <c r="AE230" s="1"/>
      <c r="AF230">
        <f t="shared" si="140"/>
        <v>4</v>
      </c>
      <c r="AG230" s="26" t="str">
        <f>VLOOKUP(AF230,角色间职业划分!P:R,3,FALSE)</f>
        <v>战士</v>
      </c>
      <c r="AH230" s="26">
        <f t="shared" si="141"/>
        <v>42</v>
      </c>
    </row>
    <row r="231" spans="1:34" x14ac:dyDescent="0.15">
      <c r="A231" s="26">
        <v>227</v>
      </c>
      <c r="B231" s="26">
        <f t="shared" si="121"/>
        <v>0</v>
      </c>
      <c r="C231" s="26">
        <f>ROUND(IF($AG231="战士",VLOOKUP($AH231,$DV:$ER,DX$1,FALSE),IF($AG231="幻术师",VLOOKUP($AH231,$EU:$FQ,EW$1,FALSE),IF($AG231="刺客",VLOOKUP($AH231,$FU:$GQ,FW$1,FALSE),"无该职业")))/VLOOKUP(AF231,角色间职业划分!P:AP,20,FALSE),0)</f>
        <v>42</v>
      </c>
      <c r="D231" s="26">
        <f t="shared" si="122"/>
        <v>0</v>
      </c>
      <c r="E231" s="26">
        <f>ROUND(IF($AG231="战士",VLOOKUP($AH231,$DV:$ER,DZ$1,FALSE),IF($AG231="幻术师",VLOOKUP($AH231,$EU:$FQ,EY$1,FALSE),IF($AG231="刺客",VLOOKUP($AH231,$FU:$GQ,FY$1,FALSE),"无该职业")))*VLOOKUP($AF231,角色间职业划分!$P:$AP,26,FALSE)*VLOOKUP($AF231,角色间职业划分!$P:$AP,13,FALSE)/角色间职业划分!$AB$9,0)</f>
        <v>656</v>
      </c>
      <c r="F231" s="26">
        <f>ROUND(IF($AG231="战士",VLOOKUP($AH231,$DV:$ER,EA$1,FALSE),IF($AG231="幻术师",VLOOKUP($AH231,$EU:$FQ,EZ$1,FALSE),IF($AG231="刺客",VLOOKUP($AH231,$FU:$GQ,FZ$1,FALSE),"无该职业")))*VLOOKUP($AF231,角色间职业划分!$P:$AP,8,FALSE)/角色间职业划分!$W$9,0)</f>
        <v>6921</v>
      </c>
      <c r="G231" s="26">
        <f>ROUND(IF($AG231="战士",VLOOKUP($AH231,$DV:$ER,EB$1,FALSE),IF($AG231="幻术师",VLOOKUP($AH231,$EU:$FQ,FA$1,FALSE),IF($AG231="刺客",VLOOKUP($AH231,$FU:$GQ,GA$1,FALSE),"无该职业")))*VLOOKUP($AF231,角色间职业划分!$P:$AP,13,FALSE)/角色间职业划分!$AB$9,0)</f>
        <v>1354</v>
      </c>
      <c r="H231" s="26">
        <f t="shared" si="123"/>
        <v>0</v>
      </c>
      <c r="I231" s="26">
        <f t="shared" si="124"/>
        <v>0</v>
      </c>
      <c r="J231" s="26">
        <f t="shared" si="125"/>
        <v>0</v>
      </c>
      <c r="K231" s="26">
        <f t="shared" si="126"/>
        <v>0</v>
      </c>
      <c r="L231" s="26">
        <f t="shared" si="127"/>
        <v>0</v>
      </c>
      <c r="M231" s="26">
        <f t="shared" si="128"/>
        <v>0</v>
      </c>
      <c r="N231" s="26">
        <f t="shared" si="129"/>
        <v>2.5</v>
      </c>
      <c r="O231" s="26">
        <f t="shared" si="130"/>
        <v>7.5</v>
      </c>
      <c r="P231" s="26">
        <f t="shared" si="131"/>
        <v>7.5</v>
      </c>
      <c r="Q231" s="26">
        <f t="shared" si="132"/>
        <v>5</v>
      </c>
      <c r="R231" s="26">
        <f t="shared" si="133"/>
        <v>0</v>
      </c>
      <c r="S231" s="26">
        <f t="shared" si="134"/>
        <v>2.5</v>
      </c>
      <c r="T231" s="26">
        <f t="shared" si="135"/>
        <v>2.5</v>
      </c>
      <c r="U231" s="26">
        <f t="shared" si="136"/>
        <v>0</v>
      </c>
      <c r="V231" s="26">
        <f t="shared" si="137"/>
        <v>0</v>
      </c>
      <c r="W231" s="26">
        <f>VLOOKUP(AF231,角色间职业划分!L:M,2,FALSE)</f>
        <v>4</v>
      </c>
      <c r="X231" s="26">
        <f t="shared" si="138"/>
        <v>43</v>
      </c>
      <c r="Y231" s="26">
        <v>0</v>
      </c>
      <c r="Z231" s="26">
        <v>0</v>
      </c>
      <c r="AA231" s="26">
        <v>0</v>
      </c>
      <c r="AB231" s="26">
        <f t="shared" si="139"/>
        <v>12.5</v>
      </c>
      <c r="AC231" s="1">
        <f t="shared" si="120"/>
        <v>1162</v>
      </c>
      <c r="AD231" s="51"/>
      <c r="AE231" s="1"/>
      <c r="AF231">
        <f t="shared" si="140"/>
        <v>4</v>
      </c>
      <c r="AG231" s="26" t="str">
        <f>VLOOKUP(AF231,角色间职业划分!P:R,3,FALSE)</f>
        <v>战士</v>
      </c>
      <c r="AH231" s="26">
        <f t="shared" si="141"/>
        <v>43</v>
      </c>
    </row>
    <row r="232" spans="1:34" x14ac:dyDescent="0.15">
      <c r="A232" s="26">
        <v>228</v>
      </c>
      <c r="B232" s="26">
        <f t="shared" si="121"/>
        <v>0</v>
      </c>
      <c r="C232" s="26">
        <f>ROUND(IF($AG232="战士",VLOOKUP($AH232,$DV:$ER,DX$1,FALSE),IF($AG232="幻术师",VLOOKUP($AH232,$EU:$FQ,EW$1,FALSE),IF($AG232="刺客",VLOOKUP($AH232,$FU:$GQ,FW$1,FALSE),"无该职业")))/VLOOKUP(AF232,角色间职业划分!P:AP,20,FALSE),0)</f>
        <v>42</v>
      </c>
      <c r="D232" s="26">
        <f t="shared" si="122"/>
        <v>0</v>
      </c>
      <c r="E232" s="26">
        <f>ROUND(IF($AG232="战士",VLOOKUP($AH232,$DV:$ER,DZ$1,FALSE),IF($AG232="幻术师",VLOOKUP($AH232,$EU:$FQ,EY$1,FALSE),IF($AG232="刺客",VLOOKUP($AH232,$FU:$GQ,FY$1,FALSE),"无该职业")))*VLOOKUP($AF232,角色间职业划分!$P:$AP,26,FALSE)*VLOOKUP($AF232,角色间职业划分!$P:$AP,13,FALSE)/角色间职业划分!$AB$9,0)</f>
        <v>656</v>
      </c>
      <c r="F232" s="26">
        <f>ROUND(IF($AG232="战士",VLOOKUP($AH232,$DV:$ER,EA$1,FALSE),IF($AG232="幻术师",VLOOKUP($AH232,$EU:$FQ,EZ$1,FALSE),IF($AG232="刺客",VLOOKUP($AH232,$FU:$GQ,FZ$1,FALSE),"无该职业")))*VLOOKUP($AF232,角色间职业划分!$P:$AP,8,FALSE)/角色间职业划分!$W$9,0)</f>
        <v>6921</v>
      </c>
      <c r="G232" s="26">
        <f>ROUND(IF($AG232="战士",VLOOKUP($AH232,$DV:$ER,EB$1,FALSE),IF($AG232="幻术师",VLOOKUP($AH232,$EU:$FQ,FA$1,FALSE),IF($AG232="刺客",VLOOKUP($AH232,$FU:$GQ,GA$1,FALSE),"无该职业")))*VLOOKUP($AF232,角色间职业划分!$P:$AP,13,FALSE)/角色间职业划分!$AB$9,0)</f>
        <v>1710</v>
      </c>
      <c r="H232" s="26">
        <f t="shared" si="123"/>
        <v>0</v>
      </c>
      <c r="I232" s="26">
        <f t="shared" si="124"/>
        <v>0</v>
      </c>
      <c r="J232" s="26">
        <f t="shared" si="125"/>
        <v>0</v>
      </c>
      <c r="K232" s="26">
        <f t="shared" si="126"/>
        <v>0</v>
      </c>
      <c r="L232" s="26">
        <f t="shared" si="127"/>
        <v>0</v>
      </c>
      <c r="M232" s="26">
        <f t="shared" si="128"/>
        <v>0</v>
      </c>
      <c r="N232" s="26">
        <f t="shared" si="129"/>
        <v>2.5</v>
      </c>
      <c r="O232" s="26">
        <f t="shared" si="130"/>
        <v>7.5</v>
      </c>
      <c r="P232" s="26">
        <f t="shared" si="131"/>
        <v>7.5</v>
      </c>
      <c r="Q232" s="26">
        <f t="shared" si="132"/>
        <v>5</v>
      </c>
      <c r="R232" s="26">
        <f t="shared" si="133"/>
        <v>0</v>
      </c>
      <c r="S232" s="26">
        <f t="shared" si="134"/>
        <v>2.5</v>
      </c>
      <c r="T232" s="26">
        <f t="shared" si="135"/>
        <v>2.5</v>
      </c>
      <c r="U232" s="26">
        <f t="shared" si="136"/>
        <v>0</v>
      </c>
      <c r="V232" s="26">
        <f t="shared" si="137"/>
        <v>0</v>
      </c>
      <c r="W232" s="26">
        <f>VLOOKUP(AF232,角色间职业划分!L:M,2,FALSE)</f>
        <v>4</v>
      </c>
      <c r="X232" s="26">
        <f t="shared" si="138"/>
        <v>44</v>
      </c>
      <c r="Y232" s="26">
        <v>0</v>
      </c>
      <c r="Z232" s="26">
        <v>0</v>
      </c>
      <c r="AA232" s="26">
        <v>0</v>
      </c>
      <c r="AB232" s="26">
        <f t="shared" si="139"/>
        <v>12.5</v>
      </c>
      <c r="AC232" s="1">
        <f t="shared" si="120"/>
        <v>1212</v>
      </c>
      <c r="AD232" s="51"/>
      <c r="AE232" s="1"/>
      <c r="AF232">
        <f t="shared" si="140"/>
        <v>4</v>
      </c>
      <c r="AG232" s="26" t="str">
        <f>VLOOKUP(AF232,角色间职业划分!P:R,3,FALSE)</f>
        <v>战士</v>
      </c>
      <c r="AH232" s="26">
        <f t="shared" si="141"/>
        <v>44</v>
      </c>
    </row>
    <row r="233" spans="1:34" x14ac:dyDescent="0.15">
      <c r="A233" s="26">
        <v>229</v>
      </c>
      <c r="B233" s="26">
        <f t="shared" si="121"/>
        <v>0</v>
      </c>
      <c r="C233" s="26">
        <f>ROUND(IF($AG233="战士",VLOOKUP($AH233,$DV:$ER,DX$1,FALSE),IF($AG233="幻术师",VLOOKUP($AH233,$EU:$FQ,EW$1,FALSE),IF($AG233="刺客",VLOOKUP($AH233,$FU:$GQ,FW$1,FALSE),"无该职业")))/VLOOKUP(AF233,角色间职业划分!P:AP,20,FALSE),0)</f>
        <v>42</v>
      </c>
      <c r="D233" s="26">
        <f t="shared" si="122"/>
        <v>0</v>
      </c>
      <c r="E233" s="26">
        <f>ROUND(IF($AG233="战士",VLOOKUP($AH233,$DV:$ER,DZ$1,FALSE),IF($AG233="幻术师",VLOOKUP($AH233,$EU:$FQ,EY$1,FALSE),IF($AG233="刺客",VLOOKUP($AH233,$FU:$GQ,FY$1,FALSE),"无该职业")))*VLOOKUP($AF233,角色间职业划分!$P:$AP,26,FALSE)*VLOOKUP($AF233,角色间职业划分!$P:$AP,13,FALSE)/角色间职业划分!$AB$9,0)</f>
        <v>656</v>
      </c>
      <c r="F233" s="26">
        <f>ROUND(IF($AG233="战士",VLOOKUP($AH233,$DV:$ER,EA$1,FALSE),IF($AG233="幻术师",VLOOKUP($AH233,$EU:$FQ,EZ$1,FALSE),IF($AG233="刺客",VLOOKUP($AH233,$FU:$GQ,FZ$1,FALSE),"无该职业")))*VLOOKUP($AF233,角色间职业划分!$P:$AP,8,FALSE)/角色间职业划分!$W$9,0)</f>
        <v>8238</v>
      </c>
      <c r="G233" s="26">
        <f>ROUND(IF($AG233="战士",VLOOKUP($AH233,$DV:$ER,EB$1,FALSE),IF($AG233="幻术师",VLOOKUP($AH233,$EU:$FQ,FA$1,FALSE),IF($AG233="刺客",VLOOKUP($AH233,$FU:$GQ,GA$1,FALSE),"无该职业")))*VLOOKUP($AF233,角色间职业划分!$P:$AP,13,FALSE)/角色间职业划分!$AB$9,0)</f>
        <v>1710</v>
      </c>
      <c r="H233" s="26">
        <f t="shared" si="123"/>
        <v>0</v>
      </c>
      <c r="I233" s="26">
        <f t="shared" si="124"/>
        <v>0</v>
      </c>
      <c r="J233" s="26">
        <f t="shared" si="125"/>
        <v>0</v>
      </c>
      <c r="K233" s="26">
        <f t="shared" si="126"/>
        <v>0</v>
      </c>
      <c r="L233" s="26">
        <f t="shared" si="127"/>
        <v>0</v>
      </c>
      <c r="M233" s="26">
        <f t="shared" si="128"/>
        <v>0</v>
      </c>
      <c r="N233" s="26">
        <f t="shared" si="129"/>
        <v>2.5</v>
      </c>
      <c r="O233" s="26">
        <f t="shared" si="130"/>
        <v>7.5</v>
      </c>
      <c r="P233" s="26">
        <f t="shared" si="131"/>
        <v>7.5</v>
      </c>
      <c r="Q233" s="26">
        <f t="shared" si="132"/>
        <v>5</v>
      </c>
      <c r="R233" s="26">
        <f t="shared" si="133"/>
        <v>0</v>
      </c>
      <c r="S233" s="26">
        <f t="shared" si="134"/>
        <v>2.5</v>
      </c>
      <c r="T233" s="26">
        <f t="shared" si="135"/>
        <v>2.5</v>
      </c>
      <c r="U233" s="26">
        <f t="shared" si="136"/>
        <v>0</v>
      </c>
      <c r="V233" s="26">
        <f t="shared" si="137"/>
        <v>0</v>
      </c>
      <c r="W233" s="26">
        <f>VLOOKUP(AF233,角色间职业划分!L:M,2,FALSE)</f>
        <v>4</v>
      </c>
      <c r="X233" s="26">
        <f t="shared" si="138"/>
        <v>45</v>
      </c>
      <c r="Y233" s="26">
        <v>0</v>
      </c>
      <c r="Z233" s="26">
        <v>0</v>
      </c>
      <c r="AA233" s="26">
        <v>0</v>
      </c>
      <c r="AB233" s="26">
        <f t="shared" si="139"/>
        <v>12.5</v>
      </c>
      <c r="AC233" s="1">
        <f t="shared" si="120"/>
        <v>1263</v>
      </c>
      <c r="AD233" s="51"/>
      <c r="AE233" s="1"/>
      <c r="AF233">
        <f t="shared" si="140"/>
        <v>4</v>
      </c>
      <c r="AG233" s="26" t="str">
        <f>VLOOKUP(AF233,角色间职业划分!P:R,3,FALSE)</f>
        <v>战士</v>
      </c>
      <c r="AH233" s="26">
        <f t="shared" si="141"/>
        <v>45</v>
      </c>
    </row>
    <row r="234" spans="1:34" x14ac:dyDescent="0.15">
      <c r="A234" s="26">
        <v>230</v>
      </c>
      <c r="B234" s="26">
        <f t="shared" si="121"/>
        <v>0</v>
      </c>
      <c r="C234" s="26">
        <f>ROUND(IF($AG234="战士",VLOOKUP($AH234,$DV:$ER,DX$1,FALSE),IF($AG234="幻术师",VLOOKUP($AH234,$EU:$FQ,EW$1,FALSE),IF($AG234="刺客",VLOOKUP($AH234,$FU:$GQ,FW$1,FALSE),"无该职业")))/VLOOKUP(AF234,角色间职业划分!P:AP,20,FALSE),0)</f>
        <v>42</v>
      </c>
      <c r="D234" s="26">
        <f t="shared" si="122"/>
        <v>0</v>
      </c>
      <c r="E234" s="26">
        <f>ROUND(IF($AG234="战士",VLOOKUP($AH234,$DV:$ER,DZ$1,FALSE),IF($AG234="幻术师",VLOOKUP($AH234,$EU:$FQ,EY$1,FALSE),IF($AG234="刺客",VLOOKUP($AH234,$FU:$GQ,FY$1,FALSE),"无该职业")))*VLOOKUP($AF234,角色间职业划分!$P:$AP,26,FALSE)*VLOOKUP($AF234,角色间职业划分!$P:$AP,13,FALSE)/角色间职业划分!$AB$9,0)</f>
        <v>656</v>
      </c>
      <c r="F234" s="26">
        <f>ROUND(IF($AG234="战士",VLOOKUP($AH234,$DV:$ER,EA$1,FALSE),IF($AG234="幻术师",VLOOKUP($AH234,$EU:$FQ,EZ$1,FALSE),IF($AG234="刺客",VLOOKUP($AH234,$FU:$GQ,FZ$1,FALSE),"无该职业")))*VLOOKUP($AF234,角色间职业划分!$P:$AP,8,FALSE)/角色间职业划分!$W$9,0)</f>
        <v>8238</v>
      </c>
      <c r="G234" s="26">
        <f>ROUND(IF($AG234="战士",VLOOKUP($AH234,$DV:$ER,EB$1,FALSE),IF($AG234="幻术师",VLOOKUP($AH234,$EU:$FQ,FA$1,FALSE),IF($AG234="刺客",VLOOKUP($AH234,$FU:$GQ,GA$1,FALSE),"无该职业")))*VLOOKUP($AF234,角色间职业划分!$P:$AP,13,FALSE)/角色间职业划分!$AB$9,0)</f>
        <v>1710</v>
      </c>
      <c r="H234" s="26">
        <f t="shared" si="123"/>
        <v>0</v>
      </c>
      <c r="I234" s="26">
        <f t="shared" si="124"/>
        <v>0</v>
      </c>
      <c r="J234" s="26">
        <f t="shared" si="125"/>
        <v>0</v>
      </c>
      <c r="K234" s="26">
        <f t="shared" si="126"/>
        <v>0</v>
      </c>
      <c r="L234" s="26">
        <f t="shared" si="127"/>
        <v>0</v>
      </c>
      <c r="M234" s="26">
        <f t="shared" si="128"/>
        <v>0</v>
      </c>
      <c r="N234" s="26">
        <f t="shared" si="129"/>
        <v>5</v>
      </c>
      <c r="O234" s="26">
        <f t="shared" si="130"/>
        <v>7.5</v>
      </c>
      <c r="P234" s="26">
        <f t="shared" si="131"/>
        <v>7.5</v>
      </c>
      <c r="Q234" s="26">
        <f t="shared" si="132"/>
        <v>5</v>
      </c>
      <c r="R234" s="26">
        <f t="shared" si="133"/>
        <v>0</v>
      </c>
      <c r="S234" s="26">
        <f t="shared" si="134"/>
        <v>2.5</v>
      </c>
      <c r="T234" s="26">
        <f t="shared" si="135"/>
        <v>2.5</v>
      </c>
      <c r="U234" s="26">
        <f t="shared" si="136"/>
        <v>0</v>
      </c>
      <c r="V234" s="26">
        <f t="shared" si="137"/>
        <v>0</v>
      </c>
      <c r="W234" s="26">
        <f>VLOOKUP(AF234,角色间职业划分!L:M,2,FALSE)</f>
        <v>4</v>
      </c>
      <c r="X234" s="26">
        <f t="shared" si="138"/>
        <v>46</v>
      </c>
      <c r="Y234" s="26">
        <v>0</v>
      </c>
      <c r="Z234" s="26">
        <v>0</v>
      </c>
      <c r="AA234" s="26">
        <v>0</v>
      </c>
      <c r="AB234" s="26">
        <f t="shared" si="139"/>
        <v>12.5</v>
      </c>
      <c r="AC234" s="1">
        <f t="shared" si="120"/>
        <v>1313</v>
      </c>
      <c r="AD234" s="51"/>
      <c r="AE234" s="1"/>
      <c r="AF234">
        <f t="shared" si="140"/>
        <v>4</v>
      </c>
      <c r="AG234" s="26" t="str">
        <f>VLOOKUP(AF234,角色间职业划分!P:R,3,FALSE)</f>
        <v>战士</v>
      </c>
      <c r="AH234" s="26">
        <f t="shared" si="141"/>
        <v>46</v>
      </c>
    </row>
    <row r="235" spans="1:34" x14ac:dyDescent="0.15">
      <c r="A235" s="26">
        <v>231</v>
      </c>
      <c r="B235" s="26">
        <f t="shared" si="121"/>
        <v>0</v>
      </c>
      <c r="C235" s="26">
        <f>ROUND(IF($AG235="战士",VLOOKUP($AH235,$DV:$ER,DX$1,FALSE),IF($AG235="幻术师",VLOOKUP($AH235,$EU:$FQ,EW$1,FALSE),IF($AG235="刺客",VLOOKUP($AH235,$FU:$GQ,FW$1,FALSE),"无该职业")))/VLOOKUP(AF235,角色间职业划分!P:AP,20,FALSE),0)</f>
        <v>42</v>
      </c>
      <c r="D235" s="26">
        <f t="shared" si="122"/>
        <v>0</v>
      </c>
      <c r="E235" s="26">
        <f>ROUND(IF($AG235="战士",VLOOKUP($AH235,$DV:$ER,DZ$1,FALSE),IF($AG235="幻术师",VLOOKUP($AH235,$EU:$FQ,EY$1,FALSE),IF($AG235="刺客",VLOOKUP($AH235,$FU:$GQ,FY$1,FALSE),"无该职业")))*VLOOKUP($AF235,角色间职业划分!$P:$AP,26,FALSE)*VLOOKUP($AF235,角色间职业划分!$P:$AP,13,FALSE)/角色间职业划分!$AB$9,0)</f>
        <v>656</v>
      </c>
      <c r="F235" s="26">
        <f>ROUND(IF($AG235="战士",VLOOKUP($AH235,$DV:$ER,EA$1,FALSE),IF($AG235="幻术师",VLOOKUP($AH235,$EU:$FQ,EZ$1,FALSE),IF($AG235="刺客",VLOOKUP($AH235,$FU:$GQ,FZ$1,FALSE),"无该职业")))*VLOOKUP($AF235,角色间职业划分!$P:$AP,8,FALSE)/角色间职业划分!$W$9,0)</f>
        <v>8238</v>
      </c>
      <c r="G235" s="26">
        <f>ROUND(IF($AG235="战士",VLOOKUP($AH235,$DV:$ER,EB$1,FALSE),IF($AG235="幻术师",VLOOKUP($AH235,$EU:$FQ,FA$1,FALSE),IF($AG235="刺客",VLOOKUP($AH235,$FU:$GQ,GA$1,FALSE),"无该职业")))*VLOOKUP($AF235,角色间职业划分!$P:$AP,13,FALSE)/角色间职业划分!$AB$9,0)</f>
        <v>1924</v>
      </c>
      <c r="H235" s="26">
        <f t="shared" si="123"/>
        <v>0</v>
      </c>
      <c r="I235" s="26">
        <f t="shared" si="124"/>
        <v>0</v>
      </c>
      <c r="J235" s="26">
        <f t="shared" si="125"/>
        <v>0</v>
      </c>
      <c r="K235" s="26">
        <f t="shared" si="126"/>
        <v>0</v>
      </c>
      <c r="L235" s="26">
        <f t="shared" si="127"/>
        <v>0</v>
      </c>
      <c r="M235" s="26">
        <f t="shared" si="128"/>
        <v>0</v>
      </c>
      <c r="N235" s="26">
        <f t="shared" si="129"/>
        <v>5</v>
      </c>
      <c r="O235" s="26">
        <f t="shared" si="130"/>
        <v>7.5</v>
      </c>
      <c r="P235" s="26">
        <f t="shared" si="131"/>
        <v>7.5</v>
      </c>
      <c r="Q235" s="26">
        <f t="shared" si="132"/>
        <v>5</v>
      </c>
      <c r="R235" s="26">
        <f t="shared" si="133"/>
        <v>0</v>
      </c>
      <c r="S235" s="26">
        <f t="shared" si="134"/>
        <v>2.5</v>
      </c>
      <c r="T235" s="26">
        <f t="shared" si="135"/>
        <v>2.5</v>
      </c>
      <c r="U235" s="26">
        <f t="shared" si="136"/>
        <v>0</v>
      </c>
      <c r="V235" s="26">
        <f t="shared" si="137"/>
        <v>0</v>
      </c>
      <c r="W235" s="26">
        <f>VLOOKUP(AF235,角色间职业划分!L:M,2,FALSE)</f>
        <v>4</v>
      </c>
      <c r="X235" s="26">
        <f t="shared" si="138"/>
        <v>47</v>
      </c>
      <c r="Y235" s="26">
        <v>0</v>
      </c>
      <c r="Z235" s="26">
        <v>0</v>
      </c>
      <c r="AA235" s="26">
        <v>0</v>
      </c>
      <c r="AB235" s="26">
        <f t="shared" si="139"/>
        <v>12.5</v>
      </c>
      <c r="AC235" s="1">
        <f t="shared" si="120"/>
        <v>1364</v>
      </c>
      <c r="AD235" s="51"/>
      <c r="AE235" s="1"/>
      <c r="AF235">
        <f t="shared" si="140"/>
        <v>4</v>
      </c>
      <c r="AG235" s="26" t="str">
        <f>VLOOKUP(AF235,角色间职业划分!P:R,3,FALSE)</f>
        <v>战士</v>
      </c>
      <c r="AH235" s="26">
        <f t="shared" si="141"/>
        <v>47</v>
      </c>
    </row>
    <row r="236" spans="1:34" x14ac:dyDescent="0.15">
      <c r="A236" s="26">
        <v>232</v>
      </c>
      <c r="B236" s="26">
        <f t="shared" si="121"/>
        <v>0</v>
      </c>
      <c r="C236" s="26">
        <f>ROUND(IF($AG236="战士",VLOOKUP($AH236,$DV:$ER,DX$1,FALSE),IF($AG236="幻术师",VLOOKUP($AH236,$EU:$FQ,EW$1,FALSE),IF($AG236="刺客",VLOOKUP($AH236,$FU:$GQ,FW$1,FALSE),"无该职业")))/VLOOKUP(AF236,角色间职业划分!P:AP,20,FALSE),0)</f>
        <v>48</v>
      </c>
      <c r="D236" s="26">
        <f t="shared" si="122"/>
        <v>0</v>
      </c>
      <c r="E236" s="26">
        <f>ROUND(IF($AG236="战士",VLOOKUP($AH236,$DV:$ER,DZ$1,FALSE),IF($AG236="幻术师",VLOOKUP($AH236,$EU:$FQ,EY$1,FALSE),IF($AG236="刺客",VLOOKUP($AH236,$FU:$GQ,FY$1,FALSE),"无该职业")))*VLOOKUP($AF236,角色间职业划分!$P:$AP,26,FALSE)*VLOOKUP($AF236,角色间职业划分!$P:$AP,13,FALSE)/角色间职业划分!$AB$9,0)</f>
        <v>656</v>
      </c>
      <c r="F236" s="26">
        <f>ROUND(IF($AG236="战士",VLOOKUP($AH236,$DV:$ER,EA$1,FALSE),IF($AG236="幻术师",VLOOKUP($AH236,$EU:$FQ,EZ$1,FALSE),IF($AG236="刺客",VLOOKUP($AH236,$FU:$GQ,FZ$1,FALSE),"无该职业")))*VLOOKUP($AF236,角色间职业划分!$P:$AP,8,FALSE)/角色间职业划分!$W$9,0)</f>
        <v>8238</v>
      </c>
      <c r="G236" s="26">
        <f>ROUND(IF($AG236="战士",VLOOKUP($AH236,$DV:$ER,EB$1,FALSE),IF($AG236="幻术师",VLOOKUP($AH236,$EU:$FQ,FA$1,FALSE),IF($AG236="刺客",VLOOKUP($AH236,$FU:$GQ,GA$1,FALSE),"无该职业")))*VLOOKUP($AF236,角色间职业划分!$P:$AP,13,FALSE)/角色间职业划分!$AB$9,0)</f>
        <v>1924</v>
      </c>
      <c r="H236" s="26">
        <f t="shared" si="123"/>
        <v>0</v>
      </c>
      <c r="I236" s="26">
        <f t="shared" si="124"/>
        <v>0</v>
      </c>
      <c r="J236" s="26">
        <f t="shared" si="125"/>
        <v>0</v>
      </c>
      <c r="K236" s="26">
        <f t="shared" si="126"/>
        <v>0</v>
      </c>
      <c r="L236" s="26">
        <f t="shared" si="127"/>
        <v>0</v>
      </c>
      <c r="M236" s="26">
        <f t="shared" si="128"/>
        <v>0</v>
      </c>
      <c r="N236" s="26">
        <f t="shared" si="129"/>
        <v>5</v>
      </c>
      <c r="O236" s="26">
        <f t="shared" si="130"/>
        <v>7.5</v>
      </c>
      <c r="P236" s="26">
        <f t="shared" si="131"/>
        <v>7.5</v>
      </c>
      <c r="Q236" s="26">
        <f t="shared" si="132"/>
        <v>5</v>
      </c>
      <c r="R236" s="26">
        <f t="shared" si="133"/>
        <v>0</v>
      </c>
      <c r="S236" s="26">
        <f t="shared" si="134"/>
        <v>2.5</v>
      </c>
      <c r="T236" s="26">
        <f t="shared" si="135"/>
        <v>2.5</v>
      </c>
      <c r="U236" s="26">
        <f t="shared" si="136"/>
        <v>0</v>
      </c>
      <c r="V236" s="26">
        <f t="shared" si="137"/>
        <v>0</v>
      </c>
      <c r="W236" s="26">
        <f>VLOOKUP(AF236,角色间职业划分!L:M,2,FALSE)</f>
        <v>4</v>
      </c>
      <c r="X236" s="26">
        <f t="shared" si="138"/>
        <v>48</v>
      </c>
      <c r="Y236" s="26">
        <v>0</v>
      </c>
      <c r="Z236" s="26">
        <v>0</v>
      </c>
      <c r="AA236" s="26">
        <v>0</v>
      </c>
      <c r="AB236" s="26">
        <f t="shared" si="139"/>
        <v>12.5</v>
      </c>
      <c r="AC236" s="1">
        <f t="shared" si="120"/>
        <v>1414</v>
      </c>
      <c r="AD236" s="51"/>
      <c r="AE236" s="1"/>
      <c r="AF236">
        <f t="shared" si="140"/>
        <v>4</v>
      </c>
      <c r="AG236" s="26" t="str">
        <f>VLOOKUP(AF236,角色间职业划分!P:R,3,FALSE)</f>
        <v>战士</v>
      </c>
      <c r="AH236" s="26">
        <f t="shared" si="141"/>
        <v>48</v>
      </c>
    </row>
    <row r="237" spans="1:34" x14ac:dyDescent="0.15">
      <c r="A237" s="26">
        <v>233</v>
      </c>
      <c r="B237" s="26">
        <f t="shared" si="121"/>
        <v>0</v>
      </c>
      <c r="C237" s="26">
        <f>ROUND(IF($AG237="战士",VLOOKUP($AH237,$DV:$ER,DX$1,FALSE),IF($AG237="幻术师",VLOOKUP($AH237,$EU:$FQ,EW$1,FALSE),IF($AG237="刺客",VLOOKUP($AH237,$FU:$GQ,FW$1,FALSE),"无该职业")))/VLOOKUP(AF237,角色间职业划分!P:AP,20,FALSE),0)</f>
        <v>48</v>
      </c>
      <c r="D237" s="26">
        <f t="shared" si="122"/>
        <v>0</v>
      </c>
      <c r="E237" s="26">
        <f>ROUND(IF($AG237="战士",VLOOKUP($AH237,$DV:$ER,DZ$1,FALSE),IF($AG237="幻术师",VLOOKUP($AH237,$EU:$FQ,EY$1,FALSE),IF($AG237="刺客",VLOOKUP($AH237,$FU:$GQ,FY$1,FALSE),"无该职业")))*VLOOKUP($AF237,角色间职业划分!$P:$AP,26,FALSE)*VLOOKUP($AF237,角色间职业划分!$P:$AP,13,FALSE)/角色间职业划分!$AB$9,0)</f>
        <v>656</v>
      </c>
      <c r="F237" s="26">
        <f>ROUND(IF($AG237="战士",VLOOKUP($AH237,$DV:$ER,EA$1,FALSE),IF($AG237="幻术师",VLOOKUP($AH237,$EU:$FQ,EZ$1,FALSE),IF($AG237="刺客",VLOOKUP($AH237,$FU:$GQ,FZ$1,FALSE),"无该职业")))*VLOOKUP($AF237,角色间职业划分!$P:$AP,8,FALSE)/角色间职业划分!$W$9,0)</f>
        <v>9556</v>
      </c>
      <c r="G237" s="26">
        <f>ROUND(IF($AG237="战士",VLOOKUP($AH237,$DV:$ER,EB$1,FALSE),IF($AG237="幻术师",VLOOKUP($AH237,$EU:$FQ,FA$1,FALSE),IF($AG237="刺客",VLOOKUP($AH237,$FU:$GQ,GA$1,FALSE),"无该职业")))*VLOOKUP($AF237,角色间职业划分!$P:$AP,13,FALSE)/角色间职业划分!$AB$9,0)</f>
        <v>1924</v>
      </c>
      <c r="H237" s="26">
        <f t="shared" si="123"/>
        <v>0</v>
      </c>
      <c r="I237" s="26">
        <f t="shared" si="124"/>
        <v>0</v>
      </c>
      <c r="J237" s="26">
        <f t="shared" si="125"/>
        <v>0</v>
      </c>
      <c r="K237" s="26">
        <f t="shared" si="126"/>
        <v>0</v>
      </c>
      <c r="L237" s="26">
        <f t="shared" si="127"/>
        <v>0</v>
      </c>
      <c r="M237" s="26">
        <f t="shared" si="128"/>
        <v>0</v>
      </c>
      <c r="N237" s="26">
        <f t="shared" si="129"/>
        <v>5</v>
      </c>
      <c r="O237" s="26">
        <f t="shared" si="130"/>
        <v>7.5</v>
      </c>
      <c r="P237" s="26">
        <f t="shared" si="131"/>
        <v>7.5</v>
      </c>
      <c r="Q237" s="26">
        <f t="shared" si="132"/>
        <v>5</v>
      </c>
      <c r="R237" s="26">
        <f t="shared" si="133"/>
        <v>0</v>
      </c>
      <c r="S237" s="26">
        <f t="shared" si="134"/>
        <v>2.5</v>
      </c>
      <c r="T237" s="26">
        <f t="shared" si="135"/>
        <v>2.5</v>
      </c>
      <c r="U237" s="26">
        <f t="shared" si="136"/>
        <v>0</v>
      </c>
      <c r="V237" s="26">
        <f t="shared" si="137"/>
        <v>0</v>
      </c>
      <c r="W237" s="26">
        <f>VLOOKUP(AF237,角色间职业划分!L:M,2,FALSE)</f>
        <v>4</v>
      </c>
      <c r="X237" s="26">
        <f t="shared" si="138"/>
        <v>49</v>
      </c>
      <c r="Y237" s="26">
        <v>0</v>
      </c>
      <c r="Z237" s="26">
        <v>0</v>
      </c>
      <c r="AA237" s="26">
        <v>0</v>
      </c>
      <c r="AB237" s="26">
        <f t="shared" si="139"/>
        <v>12.5</v>
      </c>
      <c r="AC237" s="1">
        <f t="shared" si="120"/>
        <v>1465</v>
      </c>
      <c r="AD237" s="51"/>
      <c r="AE237" s="1"/>
      <c r="AF237">
        <f t="shared" si="140"/>
        <v>4</v>
      </c>
      <c r="AG237" s="26" t="str">
        <f>VLOOKUP(AF237,角色间职业划分!P:R,3,FALSE)</f>
        <v>战士</v>
      </c>
      <c r="AH237" s="26">
        <f t="shared" si="141"/>
        <v>49</v>
      </c>
    </row>
    <row r="238" spans="1:34" x14ac:dyDescent="0.15">
      <c r="A238" s="26">
        <v>234</v>
      </c>
      <c r="B238" s="26">
        <f t="shared" si="121"/>
        <v>0</v>
      </c>
      <c r="C238" s="26">
        <f>ROUND(IF($AG238="战士",VLOOKUP($AH238,$DV:$ER,DX$1,FALSE),IF($AG238="幻术师",VLOOKUP($AH238,$EU:$FQ,EW$1,FALSE),IF($AG238="刺客",VLOOKUP($AH238,$FU:$GQ,FW$1,FALSE),"无该职业")))/VLOOKUP(AF238,角色间职业划分!P:AP,20,FALSE),0)</f>
        <v>48</v>
      </c>
      <c r="D238" s="26">
        <f t="shared" si="122"/>
        <v>0</v>
      </c>
      <c r="E238" s="26">
        <f>ROUND(IF($AG238="战士",VLOOKUP($AH238,$DV:$ER,DZ$1,FALSE),IF($AG238="幻术师",VLOOKUP($AH238,$EU:$FQ,EY$1,FALSE),IF($AG238="刺客",VLOOKUP($AH238,$FU:$GQ,FY$1,FALSE),"无该职业")))*VLOOKUP($AF238,角色间职业划分!$P:$AP,26,FALSE)*VLOOKUP($AF238,角色间职业划分!$P:$AP,13,FALSE)/角色间职业划分!$AB$9,0)</f>
        <v>656</v>
      </c>
      <c r="F238" s="26">
        <f>ROUND(IF($AG238="战士",VLOOKUP($AH238,$DV:$ER,EA$1,FALSE),IF($AG238="幻术师",VLOOKUP($AH238,$EU:$FQ,EZ$1,FALSE),IF($AG238="刺客",VLOOKUP($AH238,$FU:$GQ,FZ$1,FALSE),"无该职业")))*VLOOKUP($AF238,角色间职业划分!$P:$AP,8,FALSE)/角色间职业划分!$W$9,0)</f>
        <v>9556</v>
      </c>
      <c r="G238" s="26">
        <f>ROUND(IF($AG238="战士",VLOOKUP($AH238,$DV:$ER,EB$1,FALSE),IF($AG238="幻术师",VLOOKUP($AH238,$EU:$FQ,FA$1,FALSE),IF($AG238="刺客",VLOOKUP($AH238,$FU:$GQ,GA$1,FALSE),"无该职业")))*VLOOKUP($AF238,角色间职业划分!$P:$AP,13,FALSE)/角色间职业划分!$AB$9,0)</f>
        <v>1924</v>
      </c>
      <c r="H238" s="26">
        <f t="shared" si="123"/>
        <v>0</v>
      </c>
      <c r="I238" s="26">
        <f t="shared" si="124"/>
        <v>0</v>
      </c>
      <c r="J238" s="26">
        <f t="shared" si="125"/>
        <v>0</v>
      </c>
      <c r="K238" s="26">
        <f t="shared" si="126"/>
        <v>0</v>
      </c>
      <c r="L238" s="26">
        <f t="shared" si="127"/>
        <v>0</v>
      </c>
      <c r="M238" s="26">
        <f t="shared" si="128"/>
        <v>0</v>
      </c>
      <c r="N238" s="26">
        <f t="shared" si="129"/>
        <v>5</v>
      </c>
      <c r="O238" s="26">
        <f t="shared" si="130"/>
        <v>10</v>
      </c>
      <c r="P238" s="26">
        <f t="shared" si="131"/>
        <v>7.5</v>
      </c>
      <c r="Q238" s="26">
        <f t="shared" si="132"/>
        <v>5</v>
      </c>
      <c r="R238" s="26">
        <f t="shared" si="133"/>
        <v>0</v>
      </c>
      <c r="S238" s="26">
        <f t="shared" si="134"/>
        <v>2.5</v>
      </c>
      <c r="T238" s="26">
        <f t="shared" si="135"/>
        <v>2.5</v>
      </c>
      <c r="U238" s="26">
        <f t="shared" si="136"/>
        <v>0</v>
      </c>
      <c r="V238" s="26">
        <f t="shared" si="137"/>
        <v>0</v>
      </c>
      <c r="W238" s="26">
        <f>VLOOKUP(AF238,角色间职业划分!L:M,2,FALSE)</f>
        <v>4</v>
      </c>
      <c r="X238" s="26">
        <f t="shared" si="138"/>
        <v>50</v>
      </c>
      <c r="Y238" s="26">
        <v>0</v>
      </c>
      <c r="Z238" s="26">
        <v>0</v>
      </c>
      <c r="AA238" s="26">
        <v>0</v>
      </c>
      <c r="AB238" s="26">
        <f t="shared" si="139"/>
        <v>15</v>
      </c>
      <c r="AC238" s="1">
        <f t="shared" si="120"/>
        <v>1515</v>
      </c>
      <c r="AD238" s="51"/>
      <c r="AE238" s="1"/>
      <c r="AF238">
        <f t="shared" si="140"/>
        <v>4</v>
      </c>
      <c r="AG238" s="26" t="str">
        <f>VLOOKUP(AF238,角色间职业划分!P:R,3,FALSE)</f>
        <v>战士</v>
      </c>
      <c r="AH238" s="26">
        <f t="shared" si="141"/>
        <v>50</v>
      </c>
    </row>
    <row r="239" spans="1:34" x14ac:dyDescent="0.15">
      <c r="A239" s="26">
        <v>235</v>
      </c>
      <c r="B239" s="26">
        <f t="shared" si="121"/>
        <v>0</v>
      </c>
      <c r="C239" s="26">
        <f>ROUND(IF($AG239="战士",VLOOKUP($AH239,$DV:$ER,DX$1,FALSE),IF($AG239="幻术师",VLOOKUP($AH239,$EU:$FQ,EW$1,FALSE),IF($AG239="刺客",VLOOKUP($AH239,$FU:$GQ,FW$1,FALSE),"无该职业")))/VLOOKUP(AF239,角色间职业划分!P:AP,20,FALSE),0)</f>
        <v>48</v>
      </c>
      <c r="D239" s="26">
        <f t="shared" si="122"/>
        <v>0</v>
      </c>
      <c r="E239" s="26">
        <f>ROUND(IF($AG239="战士",VLOOKUP($AH239,$DV:$ER,DZ$1,FALSE),IF($AG239="幻术师",VLOOKUP($AH239,$EU:$FQ,EY$1,FALSE),IF($AG239="刺客",VLOOKUP($AH239,$FU:$GQ,FY$1,FALSE),"无该职业")))*VLOOKUP($AF239,角色间职业划分!$P:$AP,26,FALSE)*VLOOKUP($AF239,角色间职业划分!$P:$AP,13,FALSE)/角色间职业划分!$AB$9,0)</f>
        <v>656</v>
      </c>
      <c r="F239" s="26">
        <f>ROUND(IF($AG239="战士",VLOOKUP($AH239,$DV:$ER,EA$1,FALSE),IF($AG239="幻术师",VLOOKUP($AH239,$EU:$FQ,EZ$1,FALSE),IF($AG239="刺客",VLOOKUP($AH239,$FU:$GQ,FZ$1,FALSE),"无该职业")))*VLOOKUP($AF239,角色间职业划分!$P:$AP,8,FALSE)/角色间职业划分!$W$9,0)</f>
        <v>9556</v>
      </c>
      <c r="G239" s="26">
        <f>ROUND(IF($AG239="战士",VLOOKUP($AH239,$DV:$ER,EB$1,FALSE),IF($AG239="幻术师",VLOOKUP($AH239,$EU:$FQ,FA$1,FALSE),IF($AG239="刺客",VLOOKUP($AH239,$FU:$GQ,GA$1,FALSE),"无该职业")))*VLOOKUP($AF239,角色间职业划分!$P:$AP,13,FALSE)/角色间职业划分!$AB$9,0)</f>
        <v>2209</v>
      </c>
      <c r="H239" s="26">
        <f t="shared" si="123"/>
        <v>0</v>
      </c>
      <c r="I239" s="26">
        <f t="shared" si="124"/>
        <v>0</v>
      </c>
      <c r="J239" s="26">
        <f t="shared" si="125"/>
        <v>0</v>
      </c>
      <c r="K239" s="26">
        <f t="shared" si="126"/>
        <v>0</v>
      </c>
      <c r="L239" s="26">
        <f t="shared" si="127"/>
        <v>0</v>
      </c>
      <c r="M239" s="26">
        <f t="shared" si="128"/>
        <v>0</v>
      </c>
      <c r="N239" s="26">
        <f t="shared" si="129"/>
        <v>5</v>
      </c>
      <c r="O239" s="26">
        <f t="shared" si="130"/>
        <v>10</v>
      </c>
      <c r="P239" s="26">
        <f t="shared" si="131"/>
        <v>7.5</v>
      </c>
      <c r="Q239" s="26">
        <f t="shared" si="132"/>
        <v>5</v>
      </c>
      <c r="R239" s="26">
        <f t="shared" si="133"/>
        <v>0</v>
      </c>
      <c r="S239" s="26">
        <f t="shared" si="134"/>
        <v>2.5</v>
      </c>
      <c r="T239" s="26">
        <f t="shared" si="135"/>
        <v>2.5</v>
      </c>
      <c r="U239" s="26">
        <f t="shared" si="136"/>
        <v>0</v>
      </c>
      <c r="V239" s="26">
        <f t="shared" si="137"/>
        <v>0</v>
      </c>
      <c r="W239" s="26">
        <f>VLOOKUP(AF239,角色间职业划分!L:M,2,FALSE)</f>
        <v>4</v>
      </c>
      <c r="X239" s="26">
        <f t="shared" si="138"/>
        <v>51</v>
      </c>
      <c r="Y239" s="26">
        <v>0</v>
      </c>
      <c r="Z239" s="26">
        <v>0</v>
      </c>
      <c r="AA239" s="26">
        <v>0</v>
      </c>
      <c r="AB239" s="26">
        <f t="shared" si="139"/>
        <v>15</v>
      </c>
      <c r="AC239" s="1">
        <f t="shared" si="120"/>
        <v>1566</v>
      </c>
      <c r="AD239" s="51"/>
      <c r="AE239" s="1"/>
      <c r="AF239">
        <f t="shared" si="140"/>
        <v>4</v>
      </c>
      <c r="AG239" s="26" t="str">
        <f>VLOOKUP(AF239,角色间职业划分!P:R,3,FALSE)</f>
        <v>战士</v>
      </c>
      <c r="AH239" s="26">
        <f t="shared" si="141"/>
        <v>51</v>
      </c>
    </row>
    <row r="240" spans="1:34" x14ac:dyDescent="0.15">
      <c r="A240" s="26">
        <v>236</v>
      </c>
      <c r="B240" s="26">
        <f t="shared" si="121"/>
        <v>0</v>
      </c>
      <c r="C240" s="26">
        <f>ROUND(IF($AG240="战士",VLOOKUP($AH240,$DV:$ER,DX$1,FALSE),IF($AG240="幻术师",VLOOKUP($AH240,$EU:$FQ,EW$1,FALSE),IF($AG240="刺客",VLOOKUP($AH240,$FU:$GQ,FW$1,FALSE),"无该职业")))/VLOOKUP(AF240,角色间职业划分!P:AP,20,FALSE),0)</f>
        <v>48</v>
      </c>
      <c r="D240" s="26">
        <f t="shared" si="122"/>
        <v>0</v>
      </c>
      <c r="E240" s="26">
        <f>ROUND(IF($AG240="战士",VLOOKUP($AH240,$DV:$ER,DZ$1,FALSE),IF($AG240="幻术师",VLOOKUP($AH240,$EU:$FQ,EY$1,FALSE),IF($AG240="刺客",VLOOKUP($AH240,$FU:$GQ,FY$1,FALSE),"无该职业")))*VLOOKUP($AF240,角色间职业划分!$P:$AP,26,FALSE)*VLOOKUP($AF240,角色间职业划分!$P:$AP,13,FALSE)/角色间职业划分!$AB$9,0)</f>
        <v>656</v>
      </c>
      <c r="F240" s="26">
        <f>ROUND(IF($AG240="战士",VLOOKUP($AH240,$DV:$ER,EA$1,FALSE),IF($AG240="幻术师",VLOOKUP($AH240,$EU:$FQ,EZ$1,FALSE),IF($AG240="刺客",VLOOKUP($AH240,$FU:$GQ,FZ$1,FALSE),"无该职业")))*VLOOKUP($AF240,角色间职业划分!$P:$AP,8,FALSE)/角色间职业划分!$W$9,0)</f>
        <v>9556</v>
      </c>
      <c r="G240" s="26">
        <f>ROUND(IF($AG240="战士",VLOOKUP($AH240,$DV:$ER,EB$1,FALSE),IF($AG240="幻术师",VLOOKUP($AH240,$EU:$FQ,FA$1,FALSE),IF($AG240="刺客",VLOOKUP($AH240,$FU:$GQ,GA$1,FALSE),"无该职业")))*VLOOKUP($AF240,角色间职业划分!$P:$AP,13,FALSE)/角色间职业划分!$AB$9,0)</f>
        <v>2209</v>
      </c>
      <c r="H240" s="26">
        <f t="shared" si="123"/>
        <v>0</v>
      </c>
      <c r="I240" s="26">
        <f t="shared" si="124"/>
        <v>0</v>
      </c>
      <c r="J240" s="26">
        <f t="shared" si="125"/>
        <v>0</v>
      </c>
      <c r="K240" s="26">
        <f t="shared" si="126"/>
        <v>0</v>
      </c>
      <c r="L240" s="26">
        <f t="shared" si="127"/>
        <v>0</v>
      </c>
      <c r="M240" s="26">
        <f t="shared" si="128"/>
        <v>0</v>
      </c>
      <c r="N240" s="26">
        <f t="shared" si="129"/>
        <v>5</v>
      </c>
      <c r="O240" s="26">
        <f t="shared" si="130"/>
        <v>10</v>
      </c>
      <c r="P240" s="26">
        <f t="shared" si="131"/>
        <v>7.5</v>
      </c>
      <c r="Q240" s="26">
        <f t="shared" si="132"/>
        <v>5</v>
      </c>
      <c r="R240" s="26">
        <f t="shared" si="133"/>
        <v>0</v>
      </c>
      <c r="S240" s="26">
        <f t="shared" si="134"/>
        <v>5</v>
      </c>
      <c r="T240" s="26">
        <f t="shared" si="135"/>
        <v>2.5</v>
      </c>
      <c r="U240" s="26">
        <f t="shared" si="136"/>
        <v>0</v>
      </c>
      <c r="V240" s="26">
        <f t="shared" si="137"/>
        <v>0</v>
      </c>
      <c r="W240" s="26">
        <f>VLOOKUP(AF240,角色间职业划分!L:M,2,FALSE)</f>
        <v>4</v>
      </c>
      <c r="X240" s="26">
        <f t="shared" si="138"/>
        <v>52</v>
      </c>
      <c r="Y240" s="26">
        <v>0</v>
      </c>
      <c r="Z240" s="26">
        <v>0</v>
      </c>
      <c r="AA240" s="26">
        <v>0</v>
      </c>
      <c r="AB240" s="26">
        <f t="shared" si="139"/>
        <v>15</v>
      </c>
      <c r="AC240" s="1">
        <f t="shared" si="120"/>
        <v>1616</v>
      </c>
      <c r="AD240" s="51"/>
      <c r="AE240" s="1"/>
      <c r="AF240">
        <f t="shared" si="140"/>
        <v>4</v>
      </c>
      <c r="AG240" s="26" t="str">
        <f>VLOOKUP(AF240,角色间职业划分!P:R,3,FALSE)</f>
        <v>战士</v>
      </c>
      <c r="AH240" s="26">
        <f t="shared" si="141"/>
        <v>52</v>
      </c>
    </row>
    <row r="241" spans="1:34" x14ac:dyDescent="0.15">
      <c r="A241" s="26">
        <v>237</v>
      </c>
      <c r="B241" s="26">
        <f t="shared" si="121"/>
        <v>0</v>
      </c>
      <c r="C241" s="26">
        <f>ROUND(IF($AG241="战士",VLOOKUP($AH241,$DV:$ER,DX$1,FALSE),IF($AG241="幻术师",VLOOKUP($AH241,$EU:$FQ,EW$1,FALSE),IF($AG241="刺客",VLOOKUP($AH241,$FU:$GQ,FW$1,FALSE),"无该职业")))/VLOOKUP(AF241,角色间职业划分!P:AP,20,FALSE),0)</f>
        <v>48</v>
      </c>
      <c r="D241" s="26">
        <f t="shared" si="122"/>
        <v>0</v>
      </c>
      <c r="E241" s="26">
        <f>ROUND(IF($AG241="战士",VLOOKUP($AH241,$DV:$ER,DZ$1,FALSE),IF($AG241="幻术师",VLOOKUP($AH241,$EU:$FQ,EY$1,FALSE),IF($AG241="刺客",VLOOKUP($AH241,$FU:$GQ,FY$1,FALSE),"无该职业")))*VLOOKUP($AF241,角色间职业划分!$P:$AP,26,FALSE)*VLOOKUP($AF241,角色间职业划分!$P:$AP,13,FALSE)/角色间职业划分!$AB$9,0)</f>
        <v>656</v>
      </c>
      <c r="F241" s="26">
        <f>ROUND(IF($AG241="战士",VLOOKUP($AH241,$DV:$ER,EA$1,FALSE),IF($AG241="幻术师",VLOOKUP($AH241,$EU:$FQ,EZ$1,FALSE),IF($AG241="刺客",VLOOKUP($AH241,$FU:$GQ,FZ$1,FALSE),"无该职业")))*VLOOKUP($AF241,角色间职业划分!$P:$AP,8,FALSE)/角色间职业划分!$W$9,0)</f>
        <v>10873</v>
      </c>
      <c r="G241" s="26">
        <f>ROUND(IF($AG241="战士",VLOOKUP($AH241,$DV:$ER,EB$1,FALSE),IF($AG241="幻术师",VLOOKUP($AH241,$EU:$FQ,FA$1,FALSE),IF($AG241="刺客",VLOOKUP($AH241,$FU:$GQ,GA$1,FALSE),"无该职业")))*VLOOKUP($AF241,角色间职业划分!$P:$AP,13,FALSE)/角色间职业划分!$AB$9,0)</f>
        <v>2209</v>
      </c>
      <c r="H241" s="26">
        <f t="shared" si="123"/>
        <v>0</v>
      </c>
      <c r="I241" s="26">
        <f t="shared" si="124"/>
        <v>0</v>
      </c>
      <c r="J241" s="26">
        <f t="shared" si="125"/>
        <v>0</v>
      </c>
      <c r="K241" s="26">
        <f t="shared" si="126"/>
        <v>0</v>
      </c>
      <c r="L241" s="26">
        <f t="shared" si="127"/>
        <v>0</v>
      </c>
      <c r="M241" s="26">
        <f t="shared" si="128"/>
        <v>0</v>
      </c>
      <c r="N241" s="26">
        <f t="shared" si="129"/>
        <v>5</v>
      </c>
      <c r="O241" s="26">
        <f t="shared" si="130"/>
        <v>10</v>
      </c>
      <c r="P241" s="26">
        <f t="shared" si="131"/>
        <v>7.5</v>
      </c>
      <c r="Q241" s="26">
        <f t="shared" si="132"/>
        <v>5</v>
      </c>
      <c r="R241" s="26">
        <f t="shared" si="133"/>
        <v>0</v>
      </c>
      <c r="S241" s="26">
        <f t="shared" si="134"/>
        <v>5</v>
      </c>
      <c r="T241" s="26">
        <f t="shared" si="135"/>
        <v>2.5</v>
      </c>
      <c r="U241" s="26">
        <f t="shared" si="136"/>
        <v>0</v>
      </c>
      <c r="V241" s="26">
        <f t="shared" si="137"/>
        <v>0</v>
      </c>
      <c r="W241" s="26">
        <f>VLOOKUP(AF241,角色间职业划分!L:M,2,FALSE)</f>
        <v>4</v>
      </c>
      <c r="X241" s="26">
        <f t="shared" si="138"/>
        <v>53</v>
      </c>
      <c r="Y241" s="26">
        <v>0</v>
      </c>
      <c r="Z241" s="26">
        <v>0</v>
      </c>
      <c r="AA241" s="26">
        <v>0</v>
      </c>
      <c r="AB241" s="26">
        <f t="shared" si="139"/>
        <v>15</v>
      </c>
      <c r="AC241" s="1">
        <f t="shared" si="120"/>
        <v>1667</v>
      </c>
      <c r="AD241" s="51"/>
      <c r="AE241" s="1"/>
      <c r="AF241">
        <f t="shared" si="140"/>
        <v>4</v>
      </c>
      <c r="AG241" s="26" t="str">
        <f>VLOOKUP(AF241,角色间职业划分!P:R,3,FALSE)</f>
        <v>战士</v>
      </c>
      <c r="AH241" s="26">
        <f t="shared" si="141"/>
        <v>53</v>
      </c>
    </row>
    <row r="242" spans="1:34" x14ac:dyDescent="0.15">
      <c r="A242" s="26">
        <v>238</v>
      </c>
      <c r="B242" s="26">
        <f t="shared" si="121"/>
        <v>0</v>
      </c>
      <c r="C242" s="26">
        <f>ROUND(IF($AG242="战士",VLOOKUP($AH242,$DV:$ER,DX$1,FALSE),IF($AG242="幻术师",VLOOKUP($AH242,$EU:$FQ,EW$1,FALSE),IF($AG242="刺客",VLOOKUP($AH242,$FU:$GQ,FW$1,FALSE),"无该职业")))/VLOOKUP(AF242,角色间职业划分!P:AP,20,FALSE),0)</f>
        <v>54</v>
      </c>
      <c r="D242" s="26">
        <f t="shared" si="122"/>
        <v>0</v>
      </c>
      <c r="E242" s="26">
        <f>ROUND(IF($AG242="战士",VLOOKUP($AH242,$DV:$ER,DZ$1,FALSE),IF($AG242="幻术师",VLOOKUP($AH242,$EU:$FQ,EY$1,FALSE),IF($AG242="刺客",VLOOKUP($AH242,$FU:$GQ,FY$1,FALSE),"无该职业")))*VLOOKUP($AF242,角色间职业划分!$P:$AP,26,FALSE)*VLOOKUP($AF242,角色间职业划分!$P:$AP,13,FALSE)/角色间职业划分!$AB$9,0)</f>
        <v>656</v>
      </c>
      <c r="F242" s="26">
        <f>ROUND(IF($AG242="战士",VLOOKUP($AH242,$DV:$ER,EA$1,FALSE),IF($AG242="幻术师",VLOOKUP($AH242,$EU:$FQ,EZ$1,FALSE),IF($AG242="刺客",VLOOKUP($AH242,$FU:$GQ,FZ$1,FALSE),"无该职业")))*VLOOKUP($AF242,角色间职业划分!$P:$AP,8,FALSE)/角色间职业划分!$W$9,0)</f>
        <v>10873</v>
      </c>
      <c r="G242" s="26">
        <f>ROUND(IF($AG242="战士",VLOOKUP($AH242,$DV:$ER,EB$1,FALSE),IF($AG242="幻术师",VLOOKUP($AH242,$EU:$FQ,FA$1,FALSE),IF($AG242="刺客",VLOOKUP($AH242,$FU:$GQ,GA$1,FALSE),"无该职业")))*VLOOKUP($AF242,角色间职业划分!$P:$AP,13,FALSE)/角色间职业划分!$AB$9,0)</f>
        <v>2209</v>
      </c>
      <c r="H242" s="26">
        <f t="shared" si="123"/>
        <v>0</v>
      </c>
      <c r="I242" s="26">
        <f t="shared" si="124"/>
        <v>0</v>
      </c>
      <c r="J242" s="26">
        <f t="shared" si="125"/>
        <v>0</v>
      </c>
      <c r="K242" s="26">
        <f t="shared" si="126"/>
        <v>0</v>
      </c>
      <c r="L242" s="26">
        <f t="shared" si="127"/>
        <v>0</v>
      </c>
      <c r="M242" s="26">
        <f t="shared" si="128"/>
        <v>0</v>
      </c>
      <c r="N242" s="26">
        <f t="shared" si="129"/>
        <v>5</v>
      </c>
      <c r="O242" s="26">
        <f t="shared" si="130"/>
        <v>10</v>
      </c>
      <c r="P242" s="26">
        <f t="shared" si="131"/>
        <v>7.5</v>
      </c>
      <c r="Q242" s="26">
        <f t="shared" si="132"/>
        <v>5</v>
      </c>
      <c r="R242" s="26">
        <f t="shared" si="133"/>
        <v>0</v>
      </c>
      <c r="S242" s="26">
        <f t="shared" si="134"/>
        <v>5</v>
      </c>
      <c r="T242" s="26">
        <f t="shared" si="135"/>
        <v>2.5</v>
      </c>
      <c r="U242" s="26">
        <f t="shared" si="136"/>
        <v>0</v>
      </c>
      <c r="V242" s="26">
        <f t="shared" si="137"/>
        <v>0</v>
      </c>
      <c r="W242" s="26">
        <f>VLOOKUP(AF242,角色间职业划分!L:M,2,FALSE)</f>
        <v>4</v>
      </c>
      <c r="X242" s="26">
        <f t="shared" si="138"/>
        <v>54</v>
      </c>
      <c r="Y242" s="26">
        <v>0</v>
      </c>
      <c r="Z242" s="26">
        <v>0</v>
      </c>
      <c r="AA242" s="26">
        <v>0</v>
      </c>
      <c r="AB242" s="26">
        <f t="shared" si="139"/>
        <v>15</v>
      </c>
      <c r="AC242" s="1">
        <f t="shared" si="120"/>
        <v>1717</v>
      </c>
      <c r="AD242" s="51"/>
      <c r="AE242" s="1"/>
      <c r="AF242">
        <f t="shared" si="140"/>
        <v>4</v>
      </c>
      <c r="AG242" s="26" t="str">
        <f>VLOOKUP(AF242,角色间职业划分!P:R,3,FALSE)</f>
        <v>战士</v>
      </c>
      <c r="AH242" s="26">
        <f t="shared" si="141"/>
        <v>54</v>
      </c>
    </row>
    <row r="243" spans="1:34" x14ac:dyDescent="0.15">
      <c r="A243" s="26">
        <v>239</v>
      </c>
      <c r="B243" s="26">
        <f t="shared" si="121"/>
        <v>0</v>
      </c>
      <c r="C243" s="26">
        <f>ROUND(IF($AG243="战士",VLOOKUP($AH243,$DV:$ER,DX$1,FALSE),IF($AG243="幻术师",VLOOKUP($AH243,$EU:$FQ,EW$1,FALSE),IF($AG243="刺客",VLOOKUP($AH243,$FU:$GQ,FW$1,FALSE),"无该职业")))/VLOOKUP(AF243,角色间职业划分!P:AP,20,FALSE),0)</f>
        <v>54</v>
      </c>
      <c r="D243" s="26">
        <f t="shared" si="122"/>
        <v>0</v>
      </c>
      <c r="E243" s="26">
        <f>ROUND(IF($AG243="战士",VLOOKUP($AH243,$DV:$ER,DZ$1,FALSE),IF($AG243="幻术师",VLOOKUP($AH243,$EU:$FQ,EY$1,FALSE),IF($AG243="刺客",VLOOKUP($AH243,$FU:$GQ,FY$1,FALSE),"无该职业")))*VLOOKUP($AF243,角色间职业划分!$P:$AP,26,FALSE)*VLOOKUP($AF243,角色间职业划分!$P:$AP,13,FALSE)/角色间职业划分!$AB$9,0)</f>
        <v>656</v>
      </c>
      <c r="F243" s="26">
        <f>ROUND(IF($AG243="战士",VLOOKUP($AH243,$DV:$ER,EA$1,FALSE),IF($AG243="幻术师",VLOOKUP($AH243,$EU:$FQ,EZ$1,FALSE),IF($AG243="刺客",VLOOKUP($AH243,$FU:$GQ,FZ$1,FALSE),"无该职业")))*VLOOKUP($AF243,角色间职业划分!$P:$AP,8,FALSE)/角色间职业划分!$W$9,0)</f>
        <v>10873</v>
      </c>
      <c r="G243" s="26">
        <f>ROUND(IF($AG243="战士",VLOOKUP($AH243,$DV:$ER,EB$1,FALSE),IF($AG243="幻术师",VLOOKUP($AH243,$EU:$FQ,FA$1,FALSE),IF($AG243="刺客",VLOOKUP($AH243,$FU:$GQ,GA$1,FALSE),"无该职业")))*VLOOKUP($AF243,角色间职业划分!$P:$AP,13,FALSE)/角色间职业划分!$AB$9,0)</f>
        <v>2494</v>
      </c>
      <c r="H243" s="26">
        <f t="shared" si="123"/>
        <v>0</v>
      </c>
      <c r="I243" s="26">
        <f t="shared" si="124"/>
        <v>0</v>
      </c>
      <c r="J243" s="26">
        <f t="shared" si="125"/>
        <v>0</v>
      </c>
      <c r="K243" s="26">
        <f t="shared" si="126"/>
        <v>0</v>
      </c>
      <c r="L243" s="26">
        <f t="shared" si="127"/>
        <v>0</v>
      </c>
      <c r="M243" s="26">
        <f t="shared" si="128"/>
        <v>0</v>
      </c>
      <c r="N243" s="26">
        <f t="shared" si="129"/>
        <v>5</v>
      </c>
      <c r="O243" s="26">
        <f t="shared" si="130"/>
        <v>10</v>
      </c>
      <c r="P243" s="26">
        <f t="shared" si="131"/>
        <v>7.5</v>
      </c>
      <c r="Q243" s="26">
        <f t="shared" si="132"/>
        <v>5</v>
      </c>
      <c r="R243" s="26">
        <f t="shared" si="133"/>
        <v>0</v>
      </c>
      <c r="S243" s="26">
        <f t="shared" si="134"/>
        <v>5</v>
      </c>
      <c r="T243" s="26">
        <f t="shared" si="135"/>
        <v>2.5</v>
      </c>
      <c r="U243" s="26">
        <f t="shared" si="136"/>
        <v>0</v>
      </c>
      <c r="V243" s="26">
        <f t="shared" si="137"/>
        <v>0</v>
      </c>
      <c r="W243" s="26">
        <f>VLOOKUP(AF243,角色间职业划分!L:M,2,FALSE)</f>
        <v>4</v>
      </c>
      <c r="X243" s="26">
        <f t="shared" si="138"/>
        <v>55</v>
      </c>
      <c r="Y243" s="26">
        <v>0</v>
      </c>
      <c r="Z243" s="26">
        <v>0</v>
      </c>
      <c r="AA243" s="26">
        <v>0</v>
      </c>
      <c r="AB243" s="26">
        <f t="shared" si="139"/>
        <v>15</v>
      </c>
      <c r="AC243" s="1">
        <f t="shared" si="120"/>
        <v>1768</v>
      </c>
      <c r="AD243" s="51"/>
      <c r="AE243" s="1"/>
      <c r="AF243">
        <f t="shared" si="140"/>
        <v>4</v>
      </c>
      <c r="AG243" s="26" t="str">
        <f>VLOOKUP(AF243,角色间职业划分!P:R,3,FALSE)</f>
        <v>战士</v>
      </c>
      <c r="AH243" s="26">
        <f t="shared" si="141"/>
        <v>55</v>
      </c>
    </row>
    <row r="244" spans="1:34" x14ac:dyDescent="0.15">
      <c r="A244" s="26">
        <v>240</v>
      </c>
      <c r="B244" s="26">
        <f t="shared" si="121"/>
        <v>0</v>
      </c>
      <c r="C244" s="26">
        <f>ROUND(IF($AG244="战士",VLOOKUP($AH244,$DV:$ER,DX$1,FALSE),IF($AG244="幻术师",VLOOKUP($AH244,$EU:$FQ,EW$1,FALSE),IF($AG244="刺客",VLOOKUP($AH244,$FU:$GQ,FW$1,FALSE),"无该职业")))/VLOOKUP(AF244,角色间职业划分!P:AP,20,FALSE),0)</f>
        <v>54</v>
      </c>
      <c r="D244" s="26">
        <f t="shared" si="122"/>
        <v>0</v>
      </c>
      <c r="E244" s="26">
        <f>ROUND(IF($AG244="战士",VLOOKUP($AH244,$DV:$ER,DZ$1,FALSE),IF($AG244="幻术师",VLOOKUP($AH244,$EU:$FQ,EY$1,FALSE),IF($AG244="刺客",VLOOKUP($AH244,$FU:$GQ,FY$1,FALSE),"无该职业")))*VLOOKUP($AF244,角色间职业划分!$P:$AP,26,FALSE)*VLOOKUP($AF244,角色间职业划分!$P:$AP,13,FALSE)/角色间职业划分!$AB$9,0)</f>
        <v>1026</v>
      </c>
      <c r="F244" s="26">
        <f>ROUND(IF($AG244="战士",VLOOKUP($AH244,$DV:$ER,EA$1,FALSE),IF($AG244="幻术师",VLOOKUP($AH244,$EU:$FQ,EZ$1,FALSE),IF($AG244="刺客",VLOOKUP($AH244,$FU:$GQ,FZ$1,FALSE),"无该职业")))*VLOOKUP($AF244,角色间职业划分!$P:$AP,8,FALSE)/角色间职业划分!$W$9,0)</f>
        <v>10873</v>
      </c>
      <c r="G244" s="26">
        <f>ROUND(IF($AG244="战士",VLOOKUP($AH244,$DV:$ER,EB$1,FALSE),IF($AG244="幻术师",VLOOKUP($AH244,$EU:$FQ,FA$1,FALSE),IF($AG244="刺客",VLOOKUP($AH244,$FU:$GQ,GA$1,FALSE),"无该职业")))*VLOOKUP($AF244,角色间职业划分!$P:$AP,13,FALSE)/角色间职业划分!$AB$9,0)</f>
        <v>2494</v>
      </c>
      <c r="H244" s="26">
        <f t="shared" si="123"/>
        <v>0</v>
      </c>
      <c r="I244" s="26">
        <f t="shared" si="124"/>
        <v>0</v>
      </c>
      <c r="J244" s="26">
        <f t="shared" si="125"/>
        <v>0</v>
      </c>
      <c r="K244" s="26">
        <f t="shared" si="126"/>
        <v>0</v>
      </c>
      <c r="L244" s="26">
        <f t="shared" si="127"/>
        <v>0</v>
      </c>
      <c r="M244" s="26">
        <f t="shared" si="128"/>
        <v>0</v>
      </c>
      <c r="N244" s="26">
        <f t="shared" si="129"/>
        <v>5</v>
      </c>
      <c r="O244" s="26">
        <f t="shared" si="130"/>
        <v>10</v>
      </c>
      <c r="P244" s="26">
        <f t="shared" si="131"/>
        <v>7.5</v>
      </c>
      <c r="Q244" s="26">
        <f t="shared" si="132"/>
        <v>5</v>
      </c>
      <c r="R244" s="26">
        <f t="shared" si="133"/>
        <v>0</v>
      </c>
      <c r="S244" s="26">
        <f t="shared" si="134"/>
        <v>5</v>
      </c>
      <c r="T244" s="26">
        <f t="shared" si="135"/>
        <v>2.5</v>
      </c>
      <c r="U244" s="26">
        <f t="shared" si="136"/>
        <v>0</v>
      </c>
      <c r="V244" s="26">
        <f t="shared" si="137"/>
        <v>0</v>
      </c>
      <c r="W244" s="26">
        <f>VLOOKUP(AF244,角色间职业划分!L:M,2,FALSE)</f>
        <v>4</v>
      </c>
      <c r="X244" s="26">
        <f t="shared" si="138"/>
        <v>56</v>
      </c>
      <c r="Y244" s="26">
        <v>0</v>
      </c>
      <c r="Z244" s="26">
        <v>0</v>
      </c>
      <c r="AA244" s="26">
        <v>0</v>
      </c>
      <c r="AB244" s="26">
        <f t="shared" si="139"/>
        <v>15</v>
      </c>
      <c r="AC244" s="1">
        <f t="shared" si="120"/>
        <v>1818</v>
      </c>
      <c r="AD244" s="51"/>
      <c r="AE244" s="1"/>
      <c r="AF244">
        <f t="shared" si="140"/>
        <v>4</v>
      </c>
      <c r="AG244" s="26" t="str">
        <f>VLOOKUP(AF244,角色间职业划分!P:R,3,FALSE)</f>
        <v>战士</v>
      </c>
      <c r="AH244" s="26">
        <f t="shared" si="141"/>
        <v>56</v>
      </c>
    </row>
    <row r="245" spans="1:34" x14ac:dyDescent="0.15">
      <c r="A245" s="26">
        <v>241</v>
      </c>
      <c r="B245" s="26">
        <f t="shared" si="121"/>
        <v>0</v>
      </c>
      <c r="C245" s="26">
        <f>ROUND(IF($AG245="战士",VLOOKUP($AH245,$DV:$ER,DX$1,FALSE),IF($AG245="幻术师",VLOOKUP($AH245,$EU:$FQ,EW$1,FALSE),IF($AG245="刺客",VLOOKUP($AH245,$FU:$GQ,FW$1,FALSE),"无该职业")))/VLOOKUP(AF245,角色间职业划分!P:AP,20,FALSE),0)</f>
        <v>54</v>
      </c>
      <c r="D245" s="26">
        <f t="shared" si="122"/>
        <v>0</v>
      </c>
      <c r="E245" s="26">
        <f>ROUND(IF($AG245="战士",VLOOKUP($AH245,$DV:$ER,DZ$1,FALSE),IF($AG245="幻术师",VLOOKUP($AH245,$EU:$FQ,EY$1,FALSE),IF($AG245="刺客",VLOOKUP($AH245,$FU:$GQ,FY$1,FALSE),"无该职业")))*VLOOKUP($AF245,角色间职业划分!$P:$AP,26,FALSE)*VLOOKUP($AF245,角色间职业划分!$P:$AP,13,FALSE)/角色间职业划分!$AB$9,0)</f>
        <v>1026</v>
      </c>
      <c r="F245" s="26">
        <f>ROUND(IF($AG245="战士",VLOOKUP($AH245,$DV:$ER,EA$1,FALSE),IF($AG245="幻术师",VLOOKUP($AH245,$EU:$FQ,EZ$1,FALSE),IF($AG245="刺客",VLOOKUP($AH245,$FU:$GQ,FZ$1,FALSE),"无该职业")))*VLOOKUP($AF245,角色间职业划分!$P:$AP,8,FALSE)/角色间职业划分!$W$9,0)</f>
        <v>12191</v>
      </c>
      <c r="G245" s="26">
        <f>ROUND(IF($AG245="战士",VLOOKUP($AH245,$DV:$ER,EB$1,FALSE),IF($AG245="幻术师",VLOOKUP($AH245,$EU:$FQ,FA$1,FALSE),IF($AG245="刺客",VLOOKUP($AH245,$FU:$GQ,GA$1,FALSE),"无该职业")))*VLOOKUP($AF245,角色间职业划分!$P:$AP,13,FALSE)/角色间职业划分!$AB$9,0)</f>
        <v>2494</v>
      </c>
      <c r="H245" s="26">
        <f t="shared" si="123"/>
        <v>0</v>
      </c>
      <c r="I245" s="26">
        <f t="shared" si="124"/>
        <v>0</v>
      </c>
      <c r="J245" s="26">
        <f t="shared" si="125"/>
        <v>0</v>
      </c>
      <c r="K245" s="26">
        <f t="shared" si="126"/>
        <v>0</v>
      </c>
      <c r="L245" s="26">
        <f t="shared" si="127"/>
        <v>0</v>
      </c>
      <c r="M245" s="26">
        <f t="shared" si="128"/>
        <v>0</v>
      </c>
      <c r="N245" s="26">
        <f t="shared" si="129"/>
        <v>5</v>
      </c>
      <c r="O245" s="26">
        <f t="shared" si="130"/>
        <v>10</v>
      </c>
      <c r="P245" s="26">
        <f t="shared" si="131"/>
        <v>7.5</v>
      </c>
      <c r="Q245" s="26">
        <f t="shared" si="132"/>
        <v>5</v>
      </c>
      <c r="R245" s="26">
        <f t="shared" si="133"/>
        <v>0</v>
      </c>
      <c r="S245" s="26">
        <f t="shared" si="134"/>
        <v>5</v>
      </c>
      <c r="T245" s="26">
        <f t="shared" si="135"/>
        <v>2.5</v>
      </c>
      <c r="U245" s="26">
        <f t="shared" si="136"/>
        <v>0</v>
      </c>
      <c r="V245" s="26">
        <f t="shared" si="137"/>
        <v>0</v>
      </c>
      <c r="W245" s="26">
        <f>VLOOKUP(AF245,角色间职业划分!L:M,2,FALSE)</f>
        <v>4</v>
      </c>
      <c r="X245" s="26">
        <f t="shared" si="138"/>
        <v>57</v>
      </c>
      <c r="Y245" s="26">
        <v>0</v>
      </c>
      <c r="Z245" s="26">
        <v>0</v>
      </c>
      <c r="AA245" s="26">
        <v>0</v>
      </c>
      <c r="AB245" s="26">
        <f t="shared" si="139"/>
        <v>15</v>
      </c>
      <c r="AC245" s="1">
        <f t="shared" si="120"/>
        <v>1869</v>
      </c>
      <c r="AD245" s="51"/>
      <c r="AE245" s="1"/>
      <c r="AF245">
        <f t="shared" si="140"/>
        <v>4</v>
      </c>
      <c r="AG245" s="26" t="str">
        <f>VLOOKUP(AF245,角色间职业划分!P:R,3,FALSE)</f>
        <v>战士</v>
      </c>
      <c r="AH245" s="26">
        <f t="shared" si="141"/>
        <v>57</v>
      </c>
    </row>
    <row r="246" spans="1:34" x14ac:dyDescent="0.15">
      <c r="A246" s="26">
        <v>242</v>
      </c>
      <c r="B246" s="26">
        <f t="shared" si="121"/>
        <v>0</v>
      </c>
      <c r="C246" s="26">
        <f>ROUND(IF($AG246="战士",VLOOKUP($AH246,$DV:$ER,DX$1,FALSE),IF($AG246="幻术师",VLOOKUP($AH246,$EU:$FQ,EW$1,FALSE),IF($AG246="刺客",VLOOKUP($AH246,$FU:$GQ,FW$1,FALSE),"无该职业")))/VLOOKUP(AF246,角色间职业划分!P:AP,20,FALSE),0)</f>
        <v>54</v>
      </c>
      <c r="D246" s="26">
        <f t="shared" si="122"/>
        <v>0</v>
      </c>
      <c r="E246" s="26">
        <f>ROUND(IF($AG246="战士",VLOOKUP($AH246,$DV:$ER,DZ$1,FALSE),IF($AG246="幻术师",VLOOKUP($AH246,$EU:$FQ,EY$1,FALSE),IF($AG246="刺客",VLOOKUP($AH246,$FU:$GQ,FY$1,FALSE),"无该职业")))*VLOOKUP($AF246,角色间职业划分!$P:$AP,26,FALSE)*VLOOKUP($AF246,角色间职业划分!$P:$AP,13,FALSE)/角色间职业划分!$AB$9,0)</f>
        <v>1026</v>
      </c>
      <c r="F246" s="26">
        <f>ROUND(IF($AG246="战士",VLOOKUP($AH246,$DV:$ER,EA$1,FALSE),IF($AG246="幻术师",VLOOKUP($AH246,$EU:$FQ,EZ$1,FALSE),IF($AG246="刺客",VLOOKUP($AH246,$FU:$GQ,FZ$1,FALSE),"无该职业")))*VLOOKUP($AF246,角色间职业划分!$P:$AP,8,FALSE)/角色间职业划分!$W$9,0)</f>
        <v>12191</v>
      </c>
      <c r="G246" s="26">
        <f>ROUND(IF($AG246="战士",VLOOKUP($AH246,$DV:$ER,EB$1,FALSE),IF($AG246="幻术师",VLOOKUP($AH246,$EU:$FQ,FA$1,FALSE),IF($AG246="刺客",VLOOKUP($AH246,$FU:$GQ,GA$1,FALSE),"无该职业")))*VLOOKUP($AF246,角色间职业划分!$P:$AP,13,FALSE)/角色间职业划分!$AB$9,0)</f>
        <v>2494</v>
      </c>
      <c r="H246" s="26">
        <f t="shared" si="123"/>
        <v>0</v>
      </c>
      <c r="I246" s="26">
        <f t="shared" si="124"/>
        <v>0</v>
      </c>
      <c r="J246" s="26">
        <f t="shared" si="125"/>
        <v>0</v>
      </c>
      <c r="K246" s="26">
        <f t="shared" si="126"/>
        <v>0</v>
      </c>
      <c r="L246" s="26">
        <f t="shared" si="127"/>
        <v>0</v>
      </c>
      <c r="M246" s="26">
        <f t="shared" si="128"/>
        <v>0</v>
      </c>
      <c r="N246" s="26">
        <f t="shared" si="129"/>
        <v>5</v>
      </c>
      <c r="O246" s="26">
        <f t="shared" si="130"/>
        <v>10</v>
      </c>
      <c r="P246" s="26">
        <f t="shared" si="131"/>
        <v>7.5</v>
      </c>
      <c r="Q246" s="26">
        <f t="shared" si="132"/>
        <v>5</v>
      </c>
      <c r="R246" s="26">
        <f t="shared" si="133"/>
        <v>0</v>
      </c>
      <c r="S246" s="26">
        <f t="shared" si="134"/>
        <v>5</v>
      </c>
      <c r="T246" s="26">
        <f t="shared" si="135"/>
        <v>5</v>
      </c>
      <c r="U246" s="26">
        <f t="shared" si="136"/>
        <v>0</v>
      </c>
      <c r="V246" s="26">
        <f t="shared" si="137"/>
        <v>0</v>
      </c>
      <c r="W246" s="26">
        <f>VLOOKUP(AF246,角色间职业划分!L:M,2,FALSE)</f>
        <v>4</v>
      </c>
      <c r="X246" s="26">
        <f t="shared" si="138"/>
        <v>58</v>
      </c>
      <c r="Y246" s="26">
        <v>0</v>
      </c>
      <c r="Z246" s="26">
        <v>0</v>
      </c>
      <c r="AA246" s="26">
        <v>0</v>
      </c>
      <c r="AB246" s="26">
        <f t="shared" si="139"/>
        <v>15</v>
      </c>
      <c r="AC246" s="1">
        <f t="shared" si="120"/>
        <v>1919</v>
      </c>
      <c r="AD246" s="51"/>
      <c r="AE246" s="1"/>
      <c r="AF246">
        <f t="shared" si="140"/>
        <v>4</v>
      </c>
      <c r="AG246" s="26" t="str">
        <f>VLOOKUP(AF246,角色间职业划分!P:R,3,FALSE)</f>
        <v>战士</v>
      </c>
      <c r="AH246" s="26">
        <f t="shared" si="141"/>
        <v>58</v>
      </c>
    </row>
    <row r="247" spans="1:34" x14ac:dyDescent="0.15">
      <c r="A247" s="26">
        <v>243</v>
      </c>
      <c r="B247" s="26">
        <f t="shared" si="121"/>
        <v>0</v>
      </c>
      <c r="C247" s="26">
        <f>ROUND(IF($AG247="战士",VLOOKUP($AH247,$DV:$ER,DX$1,FALSE),IF($AG247="幻术师",VLOOKUP($AH247,$EU:$FQ,EW$1,FALSE),IF($AG247="刺客",VLOOKUP($AH247,$FU:$GQ,FW$1,FALSE),"无该职业")))/VLOOKUP(AF247,角色间职业划分!P:AP,20,FALSE),0)</f>
        <v>54</v>
      </c>
      <c r="D247" s="26">
        <f t="shared" si="122"/>
        <v>0</v>
      </c>
      <c r="E247" s="26">
        <f>ROUND(IF($AG247="战士",VLOOKUP($AH247,$DV:$ER,DZ$1,FALSE),IF($AG247="幻术师",VLOOKUP($AH247,$EU:$FQ,EY$1,FALSE),IF($AG247="刺客",VLOOKUP($AH247,$FU:$GQ,FY$1,FALSE),"无该职业")))*VLOOKUP($AF247,角色间职业划分!$P:$AP,26,FALSE)*VLOOKUP($AF247,角色间职业划分!$P:$AP,13,FALSE)/角色间职业划分!$AB$9,0)</f>
        <v>1026</v>
      </c>
      <c r="F247" s="26">
        <f>ROUND(IF($AG247="战士",VLOOKUP($AH247,$DV:$ER,EA$1,FALSE),IF($AG247="幻术师",VLOOKUP($AH247,$EU:$FQ,EZ$1,FALSE),IF($AG247="刺客",VLOOKUP($AH247,$FU:$GQ,FZ$1,FALSE),"无该职业")))*VLOOKUP($AF247,角色间职业划分!$P:$AP,8,FALSE)/角色间职业划分!$W$9,0)</f>
        <v>12191</v>
      </c>
      <c r="G247" s="26">
        <f>ROUND(IF($AG247="战士",VLOOKUP($AH247,$DV:$ER,EB$1,FALSE),IF($AG247="幻术师",VLOOKUP($AH247,$EU:$FQ,FA$1,FALSE),IF($AG247="刺客",VLOOKUP($AH247,$FU:$GQ,GA$1,FALSE),"无该职业")))*VLOOKUP($AF247,角色间职业划分!$P:$AP,13,FALSE)/角色间职业划分!$AB$9,0)</f>
        <v>2779</v>
      </c>
      <c r="H247" s="26">
        <f t="shared" si="123"/>
        <v>0</v>
      </c>
      <c r="I247" s="26">
        <f t="shared" si="124"/>
        <v>0</v>
      </c>
      <c r="J247" s="26">
        <f t="shared" si="125"/>
        <v>0</v>
      </c>
      <c r="K247" s="26">
        <f t="shared" si="126"/>
        <v>0</v>
      </c>
      <c r="L247" s="26">
        <f t="shared" si="127"/>
        <v>0</v>
      </c>
      <c r="M247" s="26">
        <f t="shared" si="128"/>
        <v>0</v>
      </c>
      <c r="N247" s="26">
        <f t="shared" si="129"/>
        <v>5</v>
      </c>
      <c r="O247" s="26">
        <f t="shared" si="130"/>
        <v>10</v>
      </c>
      <c r="P247" s="26">
        <f t="shared" si="131"/>
        <v>7.5</v>
      </c>
      <c r="Q247" s="26">
        <f t="shared" si="132"/>
        <v>5</v>
      </c>
      <c r="R247" s="26">
        <f t="shared" si="133"/>
        <v>0</v>
      </c>
      <c r="S247" s="26">
        <f t="shared" si="134"/>
        <v>5</v>
      </c>
      <c r="T247" s="26">
        <f t="shared" si="135"/>
        <v>5</v>
      </c>
      <c r="U247" s="26">
        <f t="shared" si="136"/>
        <v>0</v>
      </c>
      <c r="V247" s="26">
        <f t="shared" si="137"/>
        <v>0</v>
      </c>
      <c r="W247" s="26">
        <f>VLOOKUP(AF247,角色间职业划分!L:M,2,FALSE)</f>
        <v>4</v>
      </c>
      <c r="X247" s="26">
        <f t="shared" si="138"/>
        <v>59</v>
      </c>
      <c r="Y247" s="26">
        <v>0</v>
      </c>
      <c r="Z247" s="26">
        <v>0</v>
      </c>
      <c r="AA247" s="26">
        <v>0</v>
      </c>
      <c r="AB247" s="26">
        <f t="shared" si="139"/>
        <v>15</v>
      </c>
      <c r="AC247" s="1">
        <f t="shared" si="120"/>
        <v>1970</v>
      </c>
      <c r="AD247" s="51"/>
      <c r="AE247" s="1"/>
      <c r="AF247">
        <f t="shared" si="140"/>
        <v>4</v>
      </c>
      <c r="AG247" s="26" t="str">
        <f>VLOOKUP(AF247,角色间职业划分!P:R,3,FALSE)</f>
        <v>战士</v>
      </c>
      <c r="AH247" s="26">
        <f t="shared" si="141"/>
        <v>59</v>
      </c>
    </row>
    <row r="248" spans="1:34" x14ac:dyDescent="0.15">
      <c r="A248" s="26">
        <v>244</v>
      </c>
      <c r="B248" s="26">
        <f t="shared" si="121"/>
        <v>0</v>
      </c>
      <c r="C248" s="26">
        <f>ROUND(IF($AG248="战士",VLOOKUP($AH248,$DV:$ER,DX$1,FALSE),IF($AG248="幻术师",VLOOKUP($AH248,$EU:$FQ,EW$1,FALSE),IF($AG248="刺客",VLOOKUP($AH248,$FU:$GQ,FW$1,FALSE),"无该职业")))/VLOOKUP(AF248,角色间职业划分!P:AP,20,FALSE),0)</f>
        <v>60</v>
      </c>
      <c r="D248" s="26">
        <f t="shared" si="122"/>
        <v>0</v>
      </c>
      <c r="E248" s="26">
        <f>ROUND(IF($AG248="战士",VLOOKUP($AH248,$DV:$ER,DZ$1,FALSE),IF($AG248="幻术师",VLOOKUP($AH248,$EU:$FQ,EY$1,FALSE),IF($AG248="刺客",VLOOKUP($AH248,$FU:$GQ,FY$1,FALSE),"无该职业")))*VLOOKUP($AF248,角色间职业划分!$P:$AP,26,FALSE)*VLOOKUP($AF248,角色间职业划分!$P:$AP,13,FALSE)/角色间职业划分!$AB$9,0)</f>
        <v>1026</v>
      </c>
      <c r="F248" s="26">
        <f>ROUND(IF($AG248="战士",VLOOKUP($AH248,$DV:$ER,EA$1,FALSE),IF($AG248="幻术师",VLOOKUP($AH248,$EU:$FQ,EZ$1,FALSE),IF($AG248="刺客",VLOOKUP($AH248,$FU:$GQ,FZ$1,FALSE),"无该职业")))*VLOOKUP($AF248,角色间职业划分!$P:$AP,8,FALSE)/角色间职业划分!$W$9,0)</f>
        <v>12191</v>
      </c>
      <c r="G248" s="26">
        <f>ROUND(IF($AG248="战士",VLOOKUP($AH248,$DV:$ER,EB$1,FALSE),IF($AG248="幻术师",VLOOKUP($AH248,$EU:$FQ,FA$1,FALSE),IF($AG248="刺客",VLOOKUP($AH248,$FU:$GQ,GA$1,FALSE),"无该职业")))*VLOOKUP($AF248,角色间职业划分!$P:$AP,13,FALSE)/角色间职业划分!$AB$9,0)</f>
        <v>2779</v>
      </c>
      <c r="H248" s="26">
        <f t="shared" si="123"/>
        <v>0</v>
      </c>
      <c r="I248" s="26">
        <f t="shared" si="124"/>
        <v>0</v>
      </c>
      <c r="J248" s="26">
        <f t="shared" si="125"/>
        <v>0</v>
      </c>
      <c r="K248" s="26">
        <f t="shared" si="126"/>
        <v>0</v>
      </c>
      <c r="L248" s="26">
        <f t="shared" si="127"/>
        <v>0</v>
      </c>
      <c r="M248" s="26">
        <f t="shared" si="128"/>
        <v>0</v>
      </c>
      <c r="N248" s="26">
        <f t="shared" si="129"/>
        <v>5</v>
      </c>
      <c r="O248" s="26">
        <f t="shared" si="130"/>
        <v>10</v>
      </c>
      <c r="P248" s="26">
        <f t="shared" si="131"/>
        <v>7.5</v>
      </c>
      <c r="Q248" s="26">
        <f t="shared" si="132"/>
        <v>5</v>
      </c>
      <c r="R248" s="26">
        <f t="shared" si="133"/>
        <v>0</v>
      </c>
      <c r="S248" s="26">
        <f t="shared" si="134"/>
        <v>5</v>
      </c>
      <c r="T248" s="26">
        <f t="shared" si="135"/>
        <v>5</v>
      </c>
      <c r="U248" s="26">
        <f t="shared" si="136"/>
        <v>0</v>
      </c>
      <c r="V248" s="26">
        <f t="shared" si="137"/>
        <v>0</v>
      </c>
      <c r="W248" s="26">
        <f>VLOOKUP(AF248,角色间职业划分!L:M,2,FALSE)</f>
        <v>4</v>
      </c>
      <c r="X248" s="26">
        <f t="shared" si="138"/>
        <v>60</v>
      </c>
      <c r="Y248" s="26">
        <v>0</v>
      </c>
      <c r="Z248" s="26">
        <v>0</v>
      </c>
      <c r="AA248" s="26">
        <v>0</v>
      </c>
      <c r="AB248" s="26">
        <f t="shared" si="139"/>
        <v>17.5</v>
      </c>
      <c r="AC248" s="1">
        <f t="shared" si="120"/>
        <v>2020</v>
      </c>
      <c r="AD248" s="51"/>
      <c r="AE248" s="1"/>
      <c r="AF248">
        <f t="shared" si="140"/>
        <v>4</v>
      </c>
      <c r="AG248" s="26" t="str">
        <f>VLOOKUP(AF248,角色间职业划分!P:R,3,FALSE)</f>
        <v>战士</v>
      </c>
      <c r="AH248" s="26">
        <f t="shared" si="141"/>
        <v>60</v>
      </c>
    </row>
    <row r="249" spans="1:34" x14ac:dyDescent="0.15">
      <c r="A249" s="26">
        <v>245</v>
      </c>
      <c r="B249" s="26">
        <f t="shared" si="121"/>
        <v>0</v>
      </c>
      <c r="C249" s="26">
        <f>ROUND(IF($AG249="战士",VLOOKUP($AH249,$DV:$ER,DX$1,FALSE),IF($AG249="幻术师",VLOOKUP($AH249,$EU:$FQ,EW$1,FALSE),IF($AG249="刺客",VLOOKUP($AH249,$FU:$GQ,FW$1,FALSE),"无该职业")))/VLOOKUP(AF249,角色间职业划分!P:AP,20,FALSE),0)</f>
        <v>0</v>
      </c>
      <c r="D249" s="26">
        <f t="shared" si="122"/>
        <v>0</v>
      </c>
      <c r="E249" s="26">
        <f>ROUND(IF($AG249="战士",VLOOKUP($AH249,$DV:$ER,DZ$1,FALSE),IF($AG249="幻术师",VLOOKUP($AH249,$EU:$FQ,EY$1,FALSE),IF($AG249="刺客",VLOOKUP($AH249,$FU:$GQ,FY$1,FALSE),"无该职业")))*VLOOKUP($AF249,角色间职业划分!$P:$AP,26,FALSE)*VLOOKUP($AF249,角色间职业划分!$P:$AP,13,FALSE)/角色间职业划分!$AB$9,0)</f>
        <v>0</v>
      </c>
      <c r="F249" s="26">
        <f>ROUND(IF($AG249="战士",VLOOKUP($AH249,$DV:$ER,EA$1,FALSE),IF($AG249="幻术师",VLOOKUP($AH249,$EU:$FQ,EZ$1,FALSE),IF($AG249="刺客",VLOOKUP($AH249,$FU:$GQ,FZ$1,FALSE),"无该职业")))*VLOOKUP($AF249,角色间职业划分!$P:$AP,8,FALSE)/角色间职业划分!$W$9,0)</f>
        <v>0</v>
      </c>
      <c r="G249" s="26">
        <f>ROUND(IF($AG249="战士",VLOOKUP($AH249,$DV:$ER,EB$1,FALSE),IF($AG249="幻术师",VLOOKUP($AH249,$EU:$FQ,FA$1,FALSE),IF($AG249="刺客",VLOOKUP($AH249,$FU:$GQ,GA$1,FALSE),"无该职业")))*VLOOKUP($AF249,角色间职业划分!$P:$AP,13,FALSE)/角色间职业划分!$AB$9,0)</f>
        <v>0</v>
      </c>
      <c r="H249" s="26">
        <f t="shared" si="123"/>
        <v>0</v>
      </c>
      <c r="I249" s="26">
        <f t="shared" si="124"/>
        <v>0</v>
      </c>
      <c r="J249" s="26">
        <f t="shared" si="125"/>
        <v>0</v>
      </c>
      <c r="K249" s="26">
        <f t="shared" si="126"/>
        <v>0</v>
      </c>
      <c r="L249" s="26">
        <f t="shared" si="127"/>
        <v>0</v>
      </c>
      <c r="M249" s="26">
        <f t="shared" si="128"/>
        <v>0</v>
      </c>
      <c r="N249" s="26">
        <f t="shared" si="129"/>
        <v>0</v>
      </c>
      <c r="O249" s="26">
        <f t="shared" si="130"/>
        <v>0</v>
      </c>
      <c r="P249" s="26">
        <f t="shared" si="131"/>
        <v>0</v>
      </c>
      <c r="Q249" s="26">
        <f t="shared" si="132"/>
        <v>0</v>
      </c>
      <c r="R249" s="26">
        <f t="shared" si="133"/>
        <v>0</v>
      </c>
      <c r="S249" s="26">
        <f t="shared" si="134"/>
        <v>0</v>
      </c>
      <c r="T249" s="26">
        <f t="shared" si="135"/>
        <v>0</v>
      </c>
      <c r="U249" s="26">
        <f t="shared" si="136"/>
        <v>0</v>
      </c>
      <c r="V249" s="26">
        <f t="shared" si="137"/>
        <v>0</v>
      </c>
      <c r="W249" s="26">
        <f>VLOOKUP(AF249,角色间职业划分!L:M,2,FALSE)</f>
        <v>5</v>
      </c>
      <c r="X249" s="26">
        <f t="shared" si="138"/>
        <v>0</v>
      </c>
      <c r="Y249" s="26">
        <v>0</v>
      </c>
      <c r="Z249" s="26">
        <v>0</v>
      </c>
      <c r="AA249" s="26">
        <v>0</v>
      </c>
      <c r="AB249" s="26">
        <f t="shared" si="139"/>
        <v>0</v>
      </c>
      <c r="AC249" s="1">
        <f t="shared" si="120"/>
        <v>0</v>
      </c>
      <c r="AD249" s="51"/>
      <c r="AE249" s="1"/>
      <c r="AF249">
        <f t="shared" si="140"/>
        <v>5</v>
      </c>
      <c r="AG249" s="26" t="str">
        <f>VLOOKUP(AF249,角色间职业划分!P:R,3,FALSE)</f>
        <v>刺客</v>
      </c>
      <c r="AH249" s="26">
        <f t="shared" si="141"/>
        <v>0</v>
      </c>
    </row>
    <row r="250" spans="1:34" x14ac:dyDescent="0.15">
      <c r="A250" s="26">
        <v>246</v>
      </c>
      <c r="B250" s="26">
        <f t="shared" si="121"/>
        <v>0</v>
      </c>
      <c r="C250" s="26">
        <f>ROUND(IF($AG250="战士",VLOOKUP($AH250,$DV:$ER,DX$1,FALSE),IF($AG250="幻术师",VLOOKUP($AH250,$EU:$FQ,EW$1,FALSE),IF($AG250="刺客",VLOOKUP($AH250,$FU:$GQ,FW$1,FALSE),"无该职业")))/VLOOKUP(AF250,角色间职业划分!P:AP,20,FALSE),0)</f>
        <v>0</v>
      </c>
      <c r="D250" s="26">
        <f t="shared" si="122"/>
        <v>0</v>
      </c>
      <c r="E250" s="26">
        <f>ROUND(IF($AG250="战士",VLOOKUP($AH250,$DV:$ER,DZ$1,FALSE),IF($AG250="幻术师",VLOOKUP($AH250,$EU:$FQ,EY$1,FALSE),IF($AG250="刺客",VLOOKUP($AH250,$FU:$GQ,FY$1,FALSE),"无该职业")))*VLOOKUP($AF250,角色间职业划分!$P:$AP,26,FALSE)*VLOOKUP($AF250,角色间职业划分!$P:$AP,13,FALSE)/角色间职业划分!$AB$9,0)</f>
        <v>0</v>
      </c>
      <c r="F250" s="26">
        <f>ROUND(IF($AG250="战士",VLOOKUP($AH250,$DV:$ER,EA$1,FALSE),IF($AG250="幻术师",VLOOKUP($AH250,$EU:$FQ,EZ$1,FALSE),IF($AG250="刺客",VLOOKUP($AH250,$FU:$GQ,FZ$1,FALSE),"无该职业")))*VLOOKUP($AF250,角色间职业划分!$P:$AP,8,FALSE)/角色间职业划分!$W$9,0)</f>
        <v>0</v>
      </c>
      <c r="G250" s="26">
        <f>ROUND(IF($AG250="战士",VLOOKUP($AH250,$DV:$ER,EB$1,FALSE),IF($AG250="幻术师",VLOOKUP($AH250,$EU:$FQ,FA$1,FALSE),IF($AG250="刺客",VLOOKUP($AH250,$FU:$GQ,GA$1,FALSE),"无该职业")))*VLOOKUP($AF250,角色间职业划分!$P:$AP,13,FALSE)/角色间职业划分!$AB$9,0)</f>
        <v>114</v>
      </c>
      <c r="H250" s="26">
        <f t="shared" si="123"/>
        <v>0</v>
      </c>
      <c r="I250" s="26">
        <f t="shared" si="124"/>
        <v>0</v>
      </c>
      <c r="J250" s="26">
        <f t="shared" si="125"/>
        <v>0</v>
      </c>
      <c r="K250" s="26">
        <f t="shared" si="126"/>
        <v>0</v>
      </c>
      <c r="L250" s="26">
        <f t="shared" si="127"/>
        <v>0</v>
      </c>
      <c r="M250" s="26">
        <f t="shared" si="128"/>
        <v>0</v>
      </c>
      <c r="N250" s="26">
        <f t="shared" si="129"/>
        <v>0</v>
      </c>
      <c r="O250" s="26">
        <f t="shared" si="130"/>
        <v>0</v>
      </c>
      <c r="P250" s="26">
        <f t="shared" si="131"/>
        <v>0</v>
      </c>
      <c r="Q250" s="26">
        <f t="shared" si="132"/>
        <v>0</v>
      </c>
      <c r="R250" s="26">
        <f t="shared" si="133"/>
        <v>0</v>
      </c>
      <c r="S250" s="26">
        <f t="shared" si="134"/>
        <v>0</v>
      </c>
      <c r="T250" s="26">
        <f t="shared" si="135"/>
        <v>0</v>
      </c>
      <c r="U250" s="26">
        <f t="shared" si="136"/>
        <v>0</v>
      </c>
      <c r="V250" s="26">
        <f t="shared" si="137"/>
        <v>0</v>
      </c>
      <c r="W250" s="26">
        <f>VLOOKUP(AF250,角色间职业划分!L:M,2,FALSE)</f>
        <v>5</v>
      </c>
      <c r="X250" s="26">
        <f t="shared" si="138"/>
        <v>1</v>
      </c>
      <c r="Y250" s="26">
        <v>0</v>
      </c>
      <c r="Z250" s="26">
        <v>0</v>
      </c>
      <c r="AA250" s="26">
        <v>0</v>
      </c>
      <c r="AB250" s="26">
        <f t="shared" si="139"/>
        <v>0</v>
      </c>
      <c r="AC250" s="1">
        <f t="shared" si="120"/>
        <v>36</v>
      </c>
      <c r="AD250" s="51"/>
      <c r="AE250" s="1"/>
      <c r="AF250">
        <f t="shared" si="140"/>
        <v>5</v>
      </c>
      <c r="AG250" s="26" t="str">
        <f>VLOOKUP(AF250,角色间职业划分!P:R,3,FALSE)</f>
        <v>刺客</v>
      </c>
      <c r="AH250" s="26">
        <f t="shared" si="141"/>
        <v>1</v>
      </c>
    </row>
    <row r="251" spans="1:34" x14ac:dyDescent="0.15">
      <c r="A251" s="26">
        <v>247</v>
      </c>
      <c r="B251" s="26">
        <f t="shared" si="121"/>
        <v>0</v>
      </c>
      <c r="C251" s="26">
        <f>ROUND(IF($AG251="战士",VLOOKUP($AH251,$DV:$ER,DX$1,FALSE),IF($AG251="幻术师",VLOOKUP($AH251,$EU:$FQ,EW$1,FALSE),IF($AG251="刺客",VLOOKUP($AH251,$FU:$GQ,FW$1,FALSE),"无该职业")))/VLOOKUP(AF251,角色间职业划分!P:AP,20,FALSE),0)</f>
        <v>0</v>
      </c>
      <c r="D251" s="26">
        <f t="shared" si="122"/>
        <v>0</v>
      </c>
      <c r="E251" s="26">
        <f>ROUND(IF($AG251="战士",VLOOKUP($AH251,$DV:$ER,DZ$1,FALSE),IF($AG251="幻术师",VLOOKUP($AH251,$EU:$FQ,EY$1,FALSE),IF($AG251="刺客",VLOOKUP($AH251,$FU:$GQ,FY$1,FALSE),"无该职业")))*VLOOKUP($AF251,角色间职业划分!$P:$AP,26,FALSE)*VLOOKUP($AF251,角色间职业划分!$P:$AP,13,FALSE)/角色间职业划分!$AB$9,0)</f>
        <v>0</v>
      </c>
      <c r="F251" s="26">
        <f>ROUND(IF($AG251="战士",VLOOKUP($AH251,$DV:$ER,EA$1,FALSE),IF($AG251="幻术师",VLOOKUP($AH251,$EU:$FQ,EZ$1,FALSE),IF($AG251="刺客",VLOOKUP($AH251,$FU:$GQ,FZ$1,FALSE),"无该职业")))*VLOOKUP($AF251,角色间职业划分!$P:$AP,8,FALSE)/角色间职业划分!$W$9,0)</f>
        <v>0</v>
      </c>
      <c r="G251" s="26">
        <f>ROUND(IF($AG251="战士",VLOOKUP($AH251,$DV:$ER,EB$1,FALSE),IF($AG251="幻术师",VLOOKUP($AH251,$EU:$FQ,FA$1,FALSE),IF($AG251="刺客",VLOOKUP($AH251,$FU:$GQ,GA$1,FALSE),"无该职业")))*VLOOKUP($AF251,角色间职业划分!$P:$AP,13,FALSE)/角色间职业划分!$AB$9,0)</f>
        <v>114</v>
      </c>
      <c r="H251" s="26">
        <f t="shared" si="123"/>
        <v>0</v>
      </c>
      <c r="I251" s="26">
        <f t="shared" si="124"/>
        <v>0</v>
      </c>
      <c r="J251" s="26">
        <f t="shared" si="125"/>
        <v>0</v>
      </c>
      <c r="K251" s="26">
        <f t="shared" si="126"/>
        <v>0</v>
      </c>
      <c r="L251" s="26">
        <f t="shared" si="127"/>
        <v>0</v>
      </c>
      <c r="M251" s="26">
        <f t="shared" si="128"/>
        <v>0</v>
      </c>
      <c r="N251" s="26">
        <f t="shared" si="129"/>
        <v>0</v>
      </c>
      <c r="O251" s="26">
        <f t="shared" si="130"/>
        <v>0</v>
      </c>
      <c r="P251" s="26">
        <f t="shared" si="131"/>
        <v>0</v>
      </c>
      <c r="Q251" s="26">
        <f t="shared" si="132"/>
        <v>0</v>
      </c>
      <c r="R251" s="26">
        <f t="shared" si="133"/>
        <v>2.5</v>
      </c>
      <c r="S251" s="26">
        <f t="shared" si="134"/>
        <v>0</v>
      </c>
      <c r="T251" s="26">
        <f t="shared" si="135"/>
        <v>0</v>
      </c>
      <c r="U251" s="26">
        <f t="shared" si="136"/>
        <v>0</v>
      </c>
      <c r="V251" s="26">
        <f t="shared" si="137"/>
        <v>0</v>
      </c>
      <c r="W251" s="26">
        <f>VLOOKUP(AF251,角色间职业划分!L:M,2,FALSE)</f>
        <v>5</v>
      </c>
      <c r="X251" s="26">
        <f t="shared" si="138"/>
        <v>2</v>
      </c>
      <c r="Y251" s="26">
        <v>0</v>
      </c>
      <c r="Z251" s="26">
        <v>0</v>
      </c>
      <c r="AA251" s="26">
        <v>0</v>
      </c>
      <c r="AB251" s="26">
        <f t="shared" si="139"/>
        <v>0</v>
      </c>
      <c r="AC251" s="1">
        <f t="shared" si="120"/>
        <v>36</v>
      </c>
      <c r="AD251" s="51"/>
      <c r="AE251" s="1"/>
      <c r="AF251">
        <f t="shared" si="140"/>
        <v>5</v>
      </c>
      <c r="AG251" s="26" t="str">
        <f>VLOOKUP(AF251,角色间职业划分!P:R,3,FALSE)</f>
        <v>刺客</v>
      </c>
      <c r="AH251" s="26">
        <f t="shared" si="141"/>
        <v>2</v>
      </c>
    </row>
    <row r="252" spans="1:34" x14ac:dyDescent="0.15">
      <c r="A252" s="26">
        <v>248</v>
      </c>
      <c r="B252" s="26">
        <f t="shared" si="121"/>
        <v>0</v>
      </c>
      <c r="C252" s="26">
        <f>ROUND(IF($AG252="战士",VLOOKUP($AH252,$DV:$ER,DX$1,FALSE),IF($AG252="幻术师",VLOOKUP($AH252,$EU:$FQ,EW$1,FALSE),IF($AG252="刺客",VLOOKUP($AH252,$FU:$GQ,FW$1,FALSE),"无该职业")))/VLOOKUP(AF252,角色间职业划分!P:AP,20,FALSE),0)</f>
        <v>0</v>
      </c>
      <c r="D252" s="26">
        <f t="shared" si="122"/>
        <v>0</v>
      </c>
      <c r="E252" s="26">
        <f>ROUND(IF($AG252="战士",VLOOKUP($AH252,$DV:$ER,DZ$1,FALSE),IF($AG252="幻术师",VLOOKUP($AH252,$EU:$FQ,EY$1,FALSE),IF($AG252="刺客",VLOOKUP($AH252,$FU:$GQ,FY$1,FALSE),"无该职业")))*VLOOKUP($AF252,角色间职业划分!$P:$AP,26,FALSE)*VLOOKUP($AF252,角色间职业划分!$P:$AP,13,FALSE)/角色间职业划分!$AB$9,0)</f>
        <v>0</v>
      </c>
      <c r="F252" s="26">
        <f>ROUND(IF($AG252="战士",VLOOKUP($AH252,$DV:$ER,EA$1,FALSE),IF($AG252="幻术师",VLOOKUP($AH252,$EU:$FQ,EZ$1,FALSE),IF($AG252="刺客",VLOOKUP($AH252,$FU:$GQ,FZ$1,FALSE),"无该职业")))*VLOOKUP($AF252,角色间职业划分!$P:$AP,8,FALSE)/角色间职业划分!$W$9,0)</f>
        <v>134</v>
      </c>
      <c r="G252" s="26">
        <f>ROUND(IF($AG252="战士",VLOOKUP($AH252,$DV:$ER,EB$1,FALSE),IF($AG252="幻术师",VLOOKUP($AH252,$EU:$FQ,FA$1,FALSE),IF($AG252="刺客",VLOOKUP($AH252,$FU:$GQ,GA$1,FALSE),"无该职业")))*VLOOKUP($AF252,角色间职业划分!$P:$AP,13,FALSE)/角色间职业划分!$AB$9,0)</f>
        <v>114</v>
      </c>
      <c r="H252" s="26">
        <f t="shared" si="123"/>
        <v>0</v>
      </c>
      <c r="I252" s="26">
        <f t="shared" si="124"/>
        <v>0</v>
      </c>
      <c r="J252" s="26">
        <f t="shared" si="125"/>
        <v>0</v>
      </c>
      <c r="K252" s="26">
        <f t="shared" si="126"/>
        <v>0</v>
      </c>
      <c r="L252" s="26">
        <f t="shared" si="127"/>
        <v>0</v>
      </c>
      <c r="M252" s="26">
        <f t="shared" si="128"/>
        <v>0</v>
      </c>
      <c r="N252" s="26">
        <f t="shared" si="129"/>
        <v>0</v>
      </c>
      <c r="O252" s="26">
        <f t="shared" si="130"/>
        <v>0</v>
      </c>
      <c r="P252" s="26">
        <f t="shared" si="131"/>
        <v>0</v>
      </c>
      <c r="Q252" s="26">
        <f t="shared" si="132"/>
        <v>0</v>
      </c>
      <c r="R252" s="26">
        <f t="shared" si="133"/>
        <v>2.5</v>
      </c>
      <c r="S252" s="26">
        <f t="shared" si="134"/>
        <v>0</v>
      </c>
      <c r="T252" s="26">
        <f t="shared" si="135"/>
        <v>0</v>
      </c>
      <c r="U252" s="26">
        <f t="shared" si="136"/>
        <v>0</v>
      </c>
      <c r="V252" s="26">
        <f t="shared" si="137"/>
        <v>0</v>
      </c>
      <c r="W252" s="26">
        <f>VLOOKUP(AF252,角色间职业划分!L:M,2,FALSE)</f>
        <v>5</v>
      </c>
      <c r="X252" s="26">
        <f t="shared" si="138"/>
        <v>3</v>
      </c>
      <c r="Y252" s="26">
        <v>0</v>
      </c>
      <c r="Z252" s="26">
        <v>0</v>
      </c>
      <c r="AA252" s="26">
        <v>0</v>
      </c>
      <c r="AB252" s="26">
        <f t="shared" si="139"/>
        <v>0</v>
      </c>
      <c r="AC252" s="1">
        <f t="shared" si="120"/>
        <v>42</v>
      </c>
      <c r="AD252" s="51"/>
      <c r="AE252" s="1"/>
      <c r="AF252">
        <f t="shared" si="140"/>
        <v>5</v>
      </c>
      <c r="AG252" s="26" t="str">
        <f>VLOOKUP(AF252,角色间职业划分!P:R,3,FALSE)</f>
        <v>刺客</v>
      </c>
      <c r="AH252" s="26">
        <f t="shared" si="141"/>
        <v>3</v>
      </c>
    </row>
    <row r="253" spans="1:34" x14ac:dyDescent="0.15">
      <c r="A253" s="26">
        <v>249</v>
      </c>
      <c r="B253" s="26">
        <f t="shared" si="121"/>
        <v>0</v>
      </c>
      <c r="C253" s="26">
        <f>ROUND(IF($AG253="战士",VLOOKUP($AH253,$DV:$ER,DX$1,FALSE),IF($AG253="幻术师",VLOOKUP($AH253,$EU:$FQ,EW$1,FALSE),IF($AG253="刺客",VLOOKUP($AH253,$FU:$GQ,FW$1,FALSE),"无该职业")))/VLOOKUP(AF253,角色间职业划分!P:AP,20,FALSE),0)</f>
        <v>0</v>
      </c>
      <c r="D253" s="26">
        <f t="shared" si="122"/>
        <v>0</v>
      </c>
      <c r="E253" s="26">
        <f>ROUND(IF($AG253="战士",VLOOKUP($AH253,$DV:$ER,DZ$1,FALSE),IF($AG253="幻术师",VLOOKUP($AH253,$EU:$FQ,EY$1,FALSE),IF($AG253="刺客",VLOOKUP($AH253,$FU:$GQ,FY$1,FALSE),"无该职业")))*VLOOKUP($AF253,角色间职业划分!$P:$AP,26,FALSE)*VLOOKUP($AF253,角色间职业划分!$P:$AP,13,FALSE)/角色间职业划分!$AB$9,0)</f>
        <v>0</v>
      </c>
      <c r="F253" s="26">
        <f>ROUND(IF($AG253="战士",VLOOKUP($AH253,$DV:$ER,EA$1,FALSE),IF($AG253="幻术师",VLOOKUP($AH253,$EU:$FQ,EZ$1,FALSE),IF($AG253="刺客",VLOOKUP($AH253,$FU:$GQ,FZ$1,FALSE),"无该职业")))*VLOOKUP($AF253,角色间职业划分!$P:$AP,8,FALSE)/角色间职业划分!$W$9,0)</f>
        <v>134</v>
      </c>
      <c r="G253" s="26">
        <f>ROUND(IF($AG253="战士",VLOOKUP($AH253,$DV:$ER,EB$1,FALSE),IF($AG253="幻术师",VLOOKUP($AH253,$EU:$FQ,FA$1,FALSE),IF($AG253="刺客",VLOOKUP($AH253,$FU:$GQ,GA$1,FALSE),"无该职业")))*VLOOKUP($AF253,角色间职业划分!$P:$AP,13,FALSE)/角色间职业划分!$AB$9,0)</f>
        <v>114</v>
      </c>
      <c r="H253" s="26">
        <f t="shared" si="123"/>
        <v>0</v>
      </c>
      <c r="I253" s="26">
        <f t="shared" si="124"/>
        <v>0</v>
      </c>
      <c r="J253" s="26">
        <f t="shared" si="125"/>
        <v>0</v>
      </c>
      <c r="K253" s="26">
        <f t="shared" si="126"/>
        <v>0</v>
      </c>
      <c r="L253" s="26">
        <f t="shared" si="127"/>
        <v>0</v>
      </c>
      <c r="M253" s="26">
        <f t="shared" si="128"/>
        <v>0</v>
      </c>
      <c r="N253" s="26">
        <f t="shared" si="129"/>
        <v>2.5</v>
      </c>
      <c r="O253" s="26">
        <f t="shared" si="130"/>
        <v>0</v>
      </c>
      <c r="P253" s="26">
        <f t="shared" si="131"/>
        <v>0</v>
      </c>
      <c r="Q253" s="26">
        <f t="shared" si="132"/>
        <v>0</v>
      </c>
      <c r="R253" s="26">
        <f t="shared" si="133"/>
        <v>2.5</v>
      </c>
      <c r="S253" s="26">
        <f t="shared" si="134"/>
        <v>0</v>
      </c>
      <c r="T253" s="26">
        <f t="shared" si="135"/>
        <v>0</v>
      </c>
      <c r="U253" s="26">
        <f t="shared" si="136"/>
        <v>0</v>
      </c>
      <c r="V253" s="26">
        <f t="shared" si="137"/>
        <v>0</v>
      </c>
      <c r="W253" s="26">
        <f>VLOOKUP(AF253,角色间职业划分!L:M,2,FALSE)</f>
        <v>5</v>
      </c>
      <c r="X253" s="26">
        <f t="shared" si="138"/>
        <v>4</v>
      </c>
      <c r="Y253" s="26">
        <v>0</v>
      </c>
      <c r="Z253" s="26">
        <v>0</v>
      </c>
      <c r="AA253" s="26">
        <v>0</v>
      </c>
      <c r="AB253" s="26">
        <f t="shared" si="139"/>
        <v>0</v>
      </c>
      <c r="AC253" s="1">
        <f t="shared" si="120"/>
        <v>62</v>
      </c>
      <c r="AD253" s="51"/>
      <c r="AE253" s="1"/>
      <c r="AF253">
        <f t="shared" si="140"/>
        <v>5</v>
      </c>
      <c r="AG253" s="26" t="str">
        <f>VLOOKUP(AF253,角色间职业划分!P:R,3,FALSE)</f>
        <v>刺客</v>
      </c>
      <c r="AH253" s="26">
        <f t="shared" si="141"/>
        <v>4</v>
      </c>
    </row>
    <row r="254" spans="1:34" x14ac:dyDescent="0.15">
      <c r="A254" s="26">
        <v>250</v>
      </c>
      <c r="B254" s="26">
        <f t="shared" si="121"/>
        <v>0</v>
      </c>
      <c r="C254" s="26">
        <f>ROUND(IF($AG254="战士",VLOOKUP($AH254,$DV:$ER,DX$1,FALSE),IF($AG254="幻术师",VLOOKUP($AH254,$EU:$FQ,EW$1,FALSE),IF($AG254="刺客",VLOOKUP($AH254,$FU:$GQ,FW$1,FALSE),"无该职业")))/VLOOKUP(AF254,角色间职业划分!P:AP,20,FALSE),0)</f>
        <v>0</v>
      </c>
      <c r="D254" s="26">
        <f t="shared" si="122"/>
        <v>0</v>
      </c>
      <c r="E254" s="26">
        <f>ROUND(IF($AG254="战士",VLOOKUP($AH254,$DV:$ER,DZ$1,FALSE),IF($AG254="幻术师",VLOOKUP($AH254,$EU:$FQ,EY$1,FALSE),IF($AG254="刺客",VLOOKUP($AH254,$FU:$GQ,FY$1,FALSE),"无该职业")))*VLOOKUP($AF254,角色间职业划分!$P:$AP,26,FALSE)*VLOOKUP($AF254,角色间职业划分!$P:$AP,13,FALSE)/角色间职业划分!$AB$9,0)</f>
        <v>0</v>
      </c>
      <c r="F254" s="26">
        <f>ROUND(IF($AG254="战士",VLOOKUP($AH254,$DV:$ER,EA$1,FALSE),IF($AG254="幻术师",VLOOKUP($AH254,$EU:$FQ,EZ$1,FALSE),IF($AG254="刺客",VLOOKUP($AH254,$FU:$GQ,FZ$1,FALSE),"无该职业")))*VLOOKUP($AF254,角色间职业划分!$P:$AP,8,FALSE)/角色间职业划分!$W$9,0)</f>
        <v>134</v>
      </c>
      <c r="G254" s="26">
        <f>ROUND(IF($AG254="战士",VLOOKUP($AH254,$DV:$ER,EB$1,FALSE),IF($AG254="幻术师",VLOOKUP($AH254,$EU:$FQ,FA$1,FALSE),IF($AG254="刺客",VLOOKUP($AH254,$FU:$GQ,GA$1,FALSE),"无该职业")))*VLOOKUP($AF254,角色间职业划分!$P:$AP,13,FALSE)/角色间职业划分!$AB$9,0)</f>
        <v>259</v>
      </c>
      <c r="H254" s="26">
        <f t="shared" si="123"/>
        <v>0</v>
      </c>
      <c r="I254" s="26">
        <f t="shared" si="124"/>
        <v>0</v>
      </c>
      <c r="J254" s="26">
        <f t="shared" si="125"/>
        <v>0</v>
      </c>
      <c r="K254" s="26">
        <f t="shared" si="126"/>
        <v>0</v>
      </c>
      <c r="L254" s="26">
        <f t="shared" si="127"/>
        <v>0</v>
      </c>
      <c r="M254" s="26">
        <f t="shared" si="128"/>
        <v>0</v>
      </c>
      <c r="N254" s="26">
        <f t="shared" si="129"/>
        <v>2.5</v>
      </c>
      <c r="O254" s="26">
        <f t="shared" si="130"/>
        <v>0</v>
      </c>
      <c r="P254" s="26">
        <f t="shared" si="131"/>
        <v>0</v>
      </c>
      <c r="Q254" s="26">
        <f t="shared" si="132"/>
        <v>0</v>
      </c>
      <c r="R254" s="26">
        <f t="shared" si="133"/>
        <v>2.5</v>
      </c>
      <c r="S254" s="26">
        <f t="shared" si="134"/>
        <v>0</v>
      </c>
      <c r="T254" s="26">
        <f t="shared" si="135"/>
        <v>0</v>
      </c>
      <c r="U254" s="26">
        <f t="shared" si="136"/>
        <v>0</v>
      </c>
      <c r="V254" s="26">
        <f t="shared" si="137"/>
        <v>0</v>
      </c>
      <c r="W254" s="26">
        <f>VLOOKUP(AF254,角色间职业划分!L:M,2,FALSE)</f>
        <v>5</v>
      </c>
      <c r="X254" s="26">
        <f t="shared" si="138"/>
        <v>5</v>
      </c>
      <c r="Y254" s="26">
        <v>0</v>
      </c>
      <c r="Z254" s="26">
        <v>0</v>
      </c>
      <c r="AA254" s="26">
        <v>0</v>
      </c>
      <c r="AB254" s="26">
        <f t="shared" si="139"/>
        <v>0</v>
      </c>
      <c r="AC254" s="1">
        <f t="shared" si="120"/>
        <v>81</v>
      </c>
      <c r="AD254" s="51"/>
      <c r="AE254" s="1"/>
      <c r="AF254">
        <f t="shared" si="140"/>
        <v>5</v>
      </c>
      <c r="AG254" s="26" t="str">
        <f>VLOOKUP(AF254,角色间职业划分!P:R,3,FALSE)</f>
        <v>刺客</v>
      </c>
      <c r="AH254" s="26">
        <f t="shared" si="141"/>
        <v>5</v>
      </c>
    </row>
    <row r="255" spans="1:34" x14ac:dyDescent="0.15">
      <c r="A255" s="26">
        <v>251</v>
      </c>
      <c r="B255" s="26">
        <f t="shared" si="121"/>
        <v>0</v>
      </c>
      <c r="C255" s="26">
        <f>ROUND(IF($AG255="战士",VLOOKUP($AH255,$DV:$ER,DX$1,FALSE),IF($AG255="幻术师",VLOOKUP($AH255,$EU:$FQ,EW$1,FALSE),IF($AG255="刺客",VLOOKUP($AH255,$FU:$GQ,FW$1,FALSE),"无该职业")))/VLOOKUP(AF255,角色间职业划分!P:AP,20,FALSE),0)</f>
        <v>0</v>
      </c>
      <c r="D255" s="26">
        <f t="shared" si="122"/>
        <v>0</v>
      </c>
      <c r="E255" s="26">
        <f>ROUND(IF($AG255="战士",VLOOKUP($AH255,$DV:$ER,DZ$1,FALSE),IF($AG255="幻术师",VLOOKUP($AH255,$EU:$FQ,EY$1,FALSE),IF($AG255="刺客",VLOOKUP($AH255,$FU:$GQ,FY$1,FALSE),"无该职业")))*VLOOKUP($AF255,角色间职业划分!$P:$AP,26,FALSE)*VLOOKUP($AF255,角色间职业划分!$P:$AP,13,FALSE)/角色间职业划分!$AB$9,0)</f>
        <v>0</v>
      </c>
      <c r="F255" s="26">
        <f>ROUND(IF($AG255="战士",VLOOKUP($AH255,$DV:$ER,EA$1,FALSE),IF($AG255="幻术师",VLOOKUP($AH255,$EU:$FQ,EZ$1,FALSE),IF($AG255="刺客",VLOOKUP($AH255,$FU:$GQ,FZ$1,FALSE),"无该职业")))*VLOOKUP($AF255,角色间职业划分!$P:$AP,8,FALSE)/角色间职业划分!$W$9,0)</f>
        <v>134</v>
      </c>
      <c r="G255" s="26">
        <f>ROUND(IF($AG255="战士",VLOOKUP($AH255,$DV:$ER,EB$1,FALSE),IF($AG255="幻术师",VLOOKUP($AH255,$EU:$FQ,FA$1,FALSE),IF($AG255="刺客",VLOOKUP($AH255,$FU:$GQ,GA$1,FALSE),"无该职业")))*VLOOKUP($AF255,角色间职业划分!$P:$AP,13,FALSE)/角色间职业划分!$AB$9,0)</f>
        <v>259</v>
      </c>
      <c r="H255" s="26">
        <f t="shared" si="123"/>
        <v>0</v>
      </c>
      <c r="I255" s="26">
        <f t="shared" si="124"/>
        <v>0</v>
      </c>
      <c r="J255" s="26">
        <f t="shared" si="125"/>
        <v>0</v>
      </c>
      <c r="K255" s="26">
        <f t="shared" si="126"/>
        <v>0</v>
      </c>
      <c r="L255" s="26">
        <f t="shared" si="127"/>
        <v>0</v>
      </c>
      <c r="M255" s="26">
        <f t="shared" si="128"/>
        <v>0</v>
      </c>
      <c r="N255" s="26">
        <f t="shared" si="129"/>
        <v>2.5</v>
      </c>
      <c r="O255" s="26">
        <f t="shared" si="130"/>
        <v>0</v>
      </c>
      <c r="P255" s="26">
        <f t="shared" si="131"/>
        <v>0</v>
      </c>
      <c r="Q255" s="26">
        <f t="shared" si="132"/>
        <v>2.5</v>
      </c>
      <c r="R255" s="26">
        <f t="shared" si="133"/>
        <v>2.5</v>
      </c>
      <c r="S255" s="26">
        <f t="shared" si="134"/>
        <v>0</v>
      </c>
      <c r="T255" s="26">
        <f t="shared" si="135"/>
        <v>0</v>
      </c>
      <c r="U255" s="26">
        <f t="shared" si="136"/>
        <v>0</v>
      </c>
      <c r="V255" s="26">
        <f t="shared" si="137"/>
        <v>0</v>
      </c>
      <c r="W255" s="26">
        <f>VLOOKUP(AF255,角色间职业划分!L:M,2,FALSE)</f>
        <v>5</v>
      </c>
      <c r="X255" s="26">
        <f t="shared" si="138"/>
        <v>6</v>
      </c>
      <c r="Y255" s="26">
        <v>0</v>
      </c>
      <c r="Z255" s="26">
        <v>0</v>
      </c>
      <c r="AA255" s="26">
        <v>0</v>
      </c>
      <c r="AB255" s="26">
        <f t="shared" si="139"/>
        <v>0</v>
      </c>
      <c r="AC255" s="1">
        <f t="shared" si="120"/>
        <v>101</v>
      </c>
      <c r="AD255" s="51"/>
      <c r="AE255" s="1"/>
      <c r="AF255">
        <f t="shared" si="140"/>
        <v>5</v>
      </c>
      <c r="AG255" s="26" t="str">
        <f>VLOOKUP(AF255,角色间职业划分!P:R,3,FALSE)</f>
        <v>刺客</v>
      </c>
      <c r="AH255" s="26">
        <f t="shared" si="141"/>
        <v>6</v>
      </c>
    </row>
    <row r="256" spans="1:34" x14ac:dyDescent="0.15">
      <c r="A256" s="26">
        <v>252</v>
      </c>
      <c r="B256" s="26">
        <f t="shared" si="121"/>
        <v>0</v>
      </c>
      <c r="C256" s="26">
        <f>ROUND(IF($AG256="战士",VLOOKUP($AH256,$DV:$ER,DX$1,FALSE),IF($AG256="幻术师",VLOOKUP($AH256,$EU:$FQ,EW$1,FALSE),IF($AG256="刺客",VLOOKUP($AH256,$FU:$GQ,FW$1,FALSE),"无该职业")))/VLOOKUP(AF256,角色间职业划分!P:AP,20,FALSE),0)</f>
        <v>0</v>
      </c>
      <c r="D256" s="26">
        <f t="shared" si="122"/>
        <v>0</v>
      </c>
      <c r="E256" s="26">
        <f>ROUND(IF($AG256="战士",VLOOKUP($AH256,$DV:$ER,DZ$1,FALSE),IF($AG256="幻术师",VLOOKUP($AH256,$EU:$FQ,EY$1,FALSE),IF($AG256="刺客",VLOOKUP($AH256,$FU:$GQ,FY$1,FALSE),"无该职业")))*VLOOKUP($AF256,角色间职业划分!$P:$AP,26,FALSE)*VLOOKUP($AF256,角色间职业划分!$P:$AP,13,FALSE)/角色间职业划分!$AB$9,0)</f>
        <v>0</v>
      </c>
      <c r="F256" s="26">
        <f>ROUND(IF($AG256="战士",VLOOKUP($AH256,$DV:$ER,EA$1,FALSE),IF($AG256="幻术师",VLOOKUP($AH256,$EU:$FQ,EZ$1,FALSE),IF($AG256="刺客",VLOOKUP($AH256,$FU:$GQ,FZ$1,FALSE),"无该职业")))*VLOOKUP($AF256,角色间职业划分!$P:$AP,8,FALSE)/角色间职业划分!$W$9,0)</f>
        <v>450</v>
      </c>
      <c r="G256" s="26">
        <f>ROUND(IF($AG256="战士",VLOOKUP($AH256,$DV:$ER,EB$1,FALSE),IF($AG256="幻术师",VLOOKUP($AH256,$EU:$FQ,FA$1,FALSE),IF($AG256="刺客",VLOOKUP($AH256,$FU:$GQ,GA$1,FALSE),"无该职业")))*VLOOKUP($AF256,角色间职业划分!$P:$AP,13,FALSE)/角色间职业划分!$AB$9,0)</f>
        <v>259</v>
      </c>
      <c r="H256" s="26">
        <f t="shared" si="123"/>
        <v>0</v>
      </c>
      <c r="I256" s="26">
        <f t="shared" si="124"/>
        <v>0</v>
      </c>
      <c r="J256" s="26">
        <f t="shared" si="125"/>
        <v>0</v>
      </c>
      <c r="K256" s="26">
        <f t="shared" si="126"/>
        <v>0</v>
      </c>
      <c r="L256" s="26">
        <f t="shared" si="127"/>
        <v>0</v>
      </c>
      <c r="M256" s="26">
        <f t="shared" si="128"/>
        <v>0</v>
      </c>
      <c r="N256" s="26">
        <f t="shared" si="129"/>
        <v>2.5</v>
      </c>
      <c r="O256" s="26">
        <f t="shared" si="130"/>
        <v>0</v>
      </c>
      <c r="P256" s="26">
        <f t="shared" si="131"/>
        <v>0</v>
      </c>
      <c r="Q256" s="26">
        <f t="shared" si="132"/>
        <v>2.5</v>
      </c>
      <c r="R256" s="26">
        <f t="shared" si="133"/>
        <v>2.5</v>
      </c>
      <c r="S256" s="26">
        <f t="shared" si="134"/>
        <v>0</v>
      </c>
      <c r="T256" s="26">
        <f t="shared" si="135"/>
        <v>0</v>
      </c>
      <c r="U256" s="26">
        <f t="shared" si="136"/>
        <v>0</v>
      </c>
      <c r="V256" s="26">
        <f t="shared" si="137"/>
        <v>0</v>
      </c>
      <c r="W256" s="26">
        <f>VLOOKUP(AF256,角色间职业划分!L:M,2,FALSE)</f>
        <v>5</v>
      </c>
      <c r="X256" s="26">
        <f t="shared" si="138"/>
        <v>7</v>
      </c>
      <c r="Y256" s="26">
        <v>0</v>
      </c>
      <c r="Z256" s="26">
        <v>0</v>
      </c>
      <c r="AA256" s="26">
        <v>0</v>
      </c>
      <c r="AB256" s="26">
        <f t="shared" si="139"/>
        <v>0</v>
      </c>
      <c r="AC256" s="1">
        <f t="shared" si="120"/>
        <v>142</v>
      </c>
      <c r="AD256" s="51"/>
      <c r="AE256" s="1"/>
      <c r="AF256">
        <f t="shared" si="140"/>
        <v>5</v>
      </c>
      <c r="AG256" s="26" t="str">
        <f>VLOOKUP(AF256,角色间职业划分!P:R,3,FALSE)</f>
        <v>刺客</v>
      </c>
      <c r="AH256" s="26">
        <f t="shared" si="141"/>
        <v>7</v>
      </c>
    </row>
    <row r="257" spans="1:34" x14ac:dyDescent="0.15">
      <c r="A257" s="26">
        <v>253</v>
      </c>
      <c r="B257" s="26">
        <f t="shared" si="121"/>
        <v>0</v>
      </c>
      <c r="C257" s="26">
        <f>ROUND(IF($AG257="战士",VLOOKUP($AH257,$DV:$ER,DX$1,FALSE),IF($AG257="幻术师",VLOOKUP($AH257,$EU:$FQ,EW$1,FALSE),IF($AG257="刺客",VLOOKUP($AH257,$FU:$GQ,FW$1,FALSE),"无该职业")))/VLOOKUP(AF257,角色间职业划分!P:AP,20,FALSE),0)</f>
        <v>0</v>
      </c>
      <c r="D257" s="26">
        <f t="shared" si="122"/>
        <v>0</v>
      </c>
      <c r="E257" s="26">
        <f>ROUND(IF($AG257="战士",VLOOKUP($AH257,$DV:$ER,DZ$1,FALSE),IF($AG257="幻术师",VLOOKUP($AH257,$EU:$FQ,EY$1,FALSE),IF($AG257="刺客",VLOOKUP($AH257,$FU:$GQ,FY$1,FALSE),"无该职业")))*VLOOKUP($AF257,角色间职业划分!$P:$AP,26,FALSE)*VLOOKUP($AF257,角色间职业划分!$P:$AP,13,FALSE)/角色间职业划分!$AB$9,0)</f>
        <v>175</v>
      </c>
      <c r="F257" s="26">
        <f>ROUND(IF($AG257="战士",VLOOKUP($AH257,$DV:$ER,EA$1,FALSE),IF($AG257="幻术师",VLOOKUP($AH257,$EU:$FQ,EZ$1,FALSE),IF($AG257="刺客",VLOOKUP($AH257,$FU:$GQ,FZ$1,FALSE),"无该职业")))*VLOOKUP($AF257,角色间职业划分!$P:$AP,8,FALSE)/角色间职业划分!$W$9,0)</f>
        <v>450</v>
      </c>
      <c r="G257" s="26">
        <f>ROUND(IF($AG257="战士",VLOOKUP($AH257,$DV:$ER,EB$1,FALSE),IF($AG257="幻术师",VLOOKUP($AH257,$EU:$FQ,FA$1,FALSE),IF($AG257="刺客",VLOOKUP($AH257,$FU:$GQ,GA$1,FALSE),"无该职业")))*VLOOKUP($AF257,角色间职业划分!$P:$AP,13,FALSE)/角色间职业划分!$AB$9,0)</f>
        <v>259</v>
      </c>
      <c r="H257" s="26">
        <f t="shared" si="123"/>
        <v>0</v>
      </c>
      <c r="I257" s="26">
        <f t="shared" si="124"/>
        <v>0</v>
      </c>
      <c r="J257" s="26">
        <f t="shared" si="125"/>
        <v>0</v>
      </c>
      <c r="K257" s="26">
        <f t="shared" si="126"/>
        <v>0</v>
      </c>
      <c r="L257" s="26">
        <f t="shared" si="127"/>
        <v>0</v>
      </c>
      <c r="M257" s="26">
        <f t="shared" si="128"/>
        <v>0</v>
      </c>
      <c r="N257" s="26">
        <f t="shared" si="129"/>
        <v>2.5</v>
      </c>
      <c r="O257" s="26">
        <f t="shared" si="130"/>
        <v>0</v>
      </c>
      <c r="P257" s="26">
        <f t="shared" si="131"/>
        <v>0</v>
      </c>
      <c r="Q257" s="26">
        <f t="shared" si="132"/>
        <v>2.5</v>
      </c>
      <c r="R257" s="26">
        <f t="shared" si="133"/>
        <v>2.5</v>
      </c>
      <c r="S257" s="26">
        <f t="shared" si="134"/>
        <v>0</v>
      </c>
      <c r="T257" s="26">
        <f t="shared" si="135"/>
        <v>0</v>
      </c>
      <c r="U257" s="26">
        <f t="shared" si="136"/>
        <v>0</v>
      </c>
      <c r="V257" s="26">
        <f t="shared" si="137"/>
        <v>0</v>
      </c>
      <c r="W257" s="26">
        <f>VLOOKUP(AF257,角色间职业划分!L:M,2,FALSE)</f>
        <v>5</v>
      </c>
      <c r="X257" s="26">
        <f t="shared" si="138"/>
        <v>8</v>
      </c>
      <c r="Y257" s="26">
        <v>0</v>
      </c>
      <c r="Z257" s="26">
        <v>0</v>
      </c>
      <c r="AA257" s="26">
        <v>0</v>
      </c>
      <c r="AB257" s="26">
        <f t="shared" si="139"/>
        <v>0</v>
      </c>
      <c r="AC257" s="1">
        <f t="shared" si="120"/>
        <v>184</v>
      </c>
      <c r="AD257" s="51"/>
      <c r="AE257" s="1"/>
      <c r="AF257">
        <f t="shared" si="140"/>
        <v>5</v>
      </c>
      <c r="AG257" s="26" t="str">
        <f>VLOOKUP(AF257,角色间职业划分!P:R,3,FALSE)</f>
        <v>刺客</v>
      </c>
      <c r="AH257" s="26">
        <f t="shared" si="141"/>
        <v>8</v>
      </c>
    </row>
    <row r="258" spans="1:34" x14ac:dyDescent="0.15">
      <c r="A258" s="26">
        <v>254</v>
      </c>
      <c r="B258" s="26">
        <f t="shared" si="121"/>
        <v>0</v>
      </c>
      <c r="C258" s="26">
        <f>ROUND(IF($AG258="战士",VLOOKUP($AH258,$DV:$ER,DX$1,FALSE),IF($AG258="幻术师",VLOOKUP($AH258,$EU:$FQ,EW$1,FALSE),IF($AG258="刺客",VLOOKUP($AH258,$FU:$GQ,FW$1,FALSE),"无该职业")))/VLOOKUP(AF258,角色间职业划分!P:AP,20,FALSE),0)</f>
        <v>0</v>
      </c>
      <c r="D258" s="26">
        <f t="shared" si="122"/>
        <v>0</v>
      </c>
      <c r="E258" s="26">
        <f>ROUND(IF($AG258="战士",VLOOKUP($AH258,$DV:$ER,DZ$1,FALSE),IF($AG258="幻术师",VLOOKUP($AH258,$EU:$FQ,EY$1,FALSE),IF($AG258="刺客",VLOOKUP($AH258,$FU:$GQ,FY$1,FALSE),"无该职业")))*VLOOKUP($AF258,角色间职业划分!$P:$AP,26,FALSE)*VLOOKUP($AF258,角色间职业划分!$P:$AP,13,FALSE)/角色间职业划分!$AB$9,0)</f>
        <v>175</v>
      </c>
      <c r="F258" s="26">
        <f>ROUND(IF($AG258="战士",VLOOKUP($AH258,$DV:$ER,EA$1,FALSE),IF($AG258="幻术师",VLOOKUP($AH258,$EU:$FQ,EZ$1,FALSE),IF($AG258="刺客",VLOOKUP($AH258,$FU:$GQ,FZ$1,FALSE),"无该职业")))*VLOOKUP($AF258,角色间职业划分!$P:$AP,8,FALSE)/角色间职业划分!$W$9,0)</f>
        <v>450</v>
      </c>
      <c r="G258" s="26">
        <f>ROUND(IF($AG258="战士",VLOOKUP($AH258,$DV:$ER,EB$1,FALSE),IF($AG258="幻术师",VLOOKUP($AH258,$EU:$FQ,FA$1,FALSE),IF($AG258="刺客",VLOOKUP($AH258,$FU:$GQ,GA$1,FALSE),"无该职业")))*VLOOKUP($AF258,角色间职业划分!$P:$AP,13,FALSE)/角色间职业划分!$AB$9,0)</f>
        <v>716</v>
      </c>
      <c r="H258" s="26">
        <f t="shared" si="123"/>
        <v>0</v>
      </c>
      <c r="I258" s="26">
        <f t="shared" si="124"/>
        <v>0</v>
      </c>
      <c r="J258" s="26">
        <f t="shared" si="125"/>
        <v>0</v>
      </c>
      <c r="K258" s="26">
        <f t="shared" si="126"/>
        <v>0</v>
      </c>
      <c r="L258" s="26">
        <f t="shared" si="127"/>
        <v>0</v>
      </c>
      <c r="M258" s="26">
        <f t="shared" si="128"/>
        <v>0</v>
      </c>
      <c r="N258" s="26">
        <f t="shared" si="129"/>
        <v>2.5</v>
      </c>
      <c r="O258" s="26">
        <f t="shared" si="130"/>
        <v>0</v>
      </c>
      <c r="P258" s="26">
        <f t="shared" si="131"/>
        <v>0</v>
      </c>
      <c r="Q258" s="26">
        <f t="shared" si="132"/>
        <v>2.5</v>
      </c>
      <c r="R258" s="26">
        <f t="shared" si="133"/>
        <v>2.5</v>
      </c>
      <c r="S258" s="26">
        <f t="shared" si="134"/>
        <v>0</v>
      </c>
      <c r="T258" s="26">
        <f t="shared" si="135"/>
        <v>0</v>
      </c>
      <c r="U258" s="26">
        <f t="shared" si="136"/>
        <v>0</v>
      </c>
      <c r="V258" s="26">
        <f t="shared" si="137"/>
        <v>0</v>
      </c>
      <c r="W258" s="26">
        <f>VLOOKUP(AF258,角色间职业划分!L:M,2,FALSE)</f>
        <v>5</v>
      </c>
      <c r="X258" s="26">
        <f t="shared" si="138"/>
        <v>9</v>
      </c>
      <c r="Y258" s="26">
        <v>0</v>
      </c>
      <c r="Z258" s="26">
        <v>0</v>
      </c>
      <c r="AA258" s="26">
        <v>0</v>
      </c>
      <c r="AB258" s="26">
        <f t="shared" si="139"/>
        <v>0</v>
      </c>
      <c r="AC258" s="1">
        <f t="shared" si="120"/>
        <v>226</v>
      </c>
      <c r="AD258" s="51"/>
      <c r="AE258" s="1"/>
      <c r="AF258">
        <f t="shared" si="140"/>
        <v>5</v>
      </c>
      <c r="AG258" s="26" t="str">
        <f>VLOOKUP(AF258,角色间职业划分!P:R,3,FALSE)</f>
        <v>刺客</v>
      </c>
      <c r="AH258" s="26">
        <f t="shared" si="141"/>
        <v>9</v>
      </c>
    </row>
    <row r="259" spans="1:34" x14ac:dyDescent="0.15">
      <c r="A259" s="26">
        <v>255</v>
      </c>
      <c r="B259" s="26">
        <f t="shared" si="121"/>
        <v>0</v>
      </c>
      <c r="C259" s="26">
        <f>ROUND(IF($AG259="战士",VLOOKUP($AH259,$DV:$ER,DX$1,FALSE),IF($AG259="幻术师",VLOOKUP($AH259,$EU:$FQ,EW$1,FALSE),IF($AG259="刺客",VLOOKUP($AH259,$FU:$GQ,FW$1,FALSE),"无该职业")))/VLOOKUP(AF259,角色间职业划分!P:AP,20,FALSE),0)</f>
        <v>12</v>
      </c>
      <c r="D259" s="26">
        <f t="shared" si="122"/>
        <v>0</v>
      </c>
      <c r="E259" s="26">
        <f>ROUND(IF($AG259="战士",VLOOKUP($AH259,$DV:$ER,DZ$1,FALSE),IF($AG259="幻术师",VLOOKUP($AH259,$EU:$FQ,EY$1,FALSE),IF($AG259="刺客",VLOOKUP($AH259,$FU:$GQ,FY$1,FALSE),"无该职业")))*VLOOKUP($AF259,角色间职业划分!$P:$AP,26,FALSE)*VLOOKUP($AF259,角色间职业划分!$P:$AP,13,FALSE)/角色间职业划分!$AB$9,0)</f>
        <v>175</v>
      </c>
      <c r="F259" s="26">
        <f>ROUND(IF($AG259="战士",VLOOKUP($AH259,$DV:$ER,EA$1,FALSE),IF($AG259="幻术师",VLOOKUP($AH259,$EU:$FQ,EZ$1,FALSE),IF($AG259="刺客",VLOOKUP($AH259,$FU:$GQ,FZ$1,FALSE),"无该职业")))*VLOOKUP($AF259,角色间职业划分!$P:$AP,8,FALSE)/角色间职业划分!$W$9,0)</f>
        <v>450</v>
      </c>
      <c r="G259" s="26">
        <f>ROUND(IF($AG259="战士",VLOOKUP($AH259,$DV:$ER,EB$1,FALSE),IF($AG259="幻术师",VLOOKUP($AH259,$EU:$FQ,FA$1,FALSE),IF($AG259="刺客",VLOOKUP($AH259,$FU:$GQ,GA$1,FALSE),"无该职业")))*VLOOKUP($AF259,角色间职业划分!$P:$AP,13,FALSE)/角色间职业划分!$AB$9,0)</f>
        <v>716</v>
      </c>
      <c r="H259" s="26">
        <f t="shared" si="123"/>
        <v>0</v>
      </c>
      <c r="I259" s="26">
        <f t="shared" si="124"/>
        <v>0</v>
      </c>
      <c r="J259" s="26">
        <f t="shared" si="125"/>
        <v>0</v>
      </c>
      <c r="K259" s="26">
        <f t="shared" si="126"/>
        <v>0</v>
      </c>
      <c r="L259" s="26">
        <f t="shared" si="127"/>
        <v>0</v>
      </c>
      <c r="M259" s="26">
        <f t="shared" si="128"/>
        <v>0</v>
      </c>
      <c r="N259" s="26">
        <f t="shared" si="129"/>
        <v>2.5</v>
      </c>
      <c r="O259" s="26">
        <f t="shared" si="130"/>
        <v>0</v>
      </c>
      <c r="P259" s="26">
        <f t="shared" si="131"/>
        <v>0</v>
      </c>
      <c r="Q259" s="26">
        <f t="shared" si="132"/>
        <v>2.5</v>
      </c>
      <c r="R259" s="26">
        <f t="shared" si="133"/>
        <v>2.5</v>
      </c>
      <c r="S259" s="26">
        <f t="shared" si="134"/>
        <v>0</v>
      </c>
      <c r="T259" s="26">
        <f t="shared" si="135"/>
        <v>0</v>
      </c>
      <c r="U259" s="26">
        <f t="shared" si="136"/>
        <v>0</v>
      </c>
      <c r="V259" s="26">
        <f t="shared" si="137"/>
        <v>0</v>
      </c>
      <c r="W259" s="26">
        <f>VLOOKUP(AF259,角色间职业划分!L:M,2,FALSE)</f>
        <v>5</v>
      </c>
      <c r="X259" s="26">
        <f t="shared" si="138"/>
        <v>10</v>
      </c>
      <c r="Y259" s="26">
        <v>0</v>
      </c>
      <c r="Z259" s="26">
        <v>0</v>
      </c>
      <c r="AA259" s="26">
        <v>0</v>
      </c>
      <c r="AB259" s="26">
        <f t="shared" si="139"/>
        <v>5</v>
      </c>
      <c r="AC259" s="1">
        <f t="shared" si="120"/>
        <v>270</v>
      </c>
      <c r="AD259" s="51"/>
      <c r="AE259" s="1"/>
      <c r="AF259">
        <f t="shared" si="140"/>
        <v>5</v>
      </c>
      <c r="AG259" s="26" t="str">
        <f>VLOOKUP(AF259,角色间职业划分!P:R,3,FALSE)</f>
        <v>刺客</v>
      </c>
      <c r="AH259" s="26">
        <f t="shared" si="141"/>
        <v>10</v>
      </c>
    </row>
    <row r="260" spans="1:34" x14ac:dyDescent="0.15">
      <c r="A260" s="26">
        <v>256</v>
      </c>
      <c r="B260" s="26">
        <f t="shared" si="121"/>
        <v>0</v>
      </c>
      <c r="C260" s="26">
        <f>ROUND(IF($AG260="战士",VLOOKUP($AH260,$DV:$ER,DX$1,FALSE),IF($AG260="幻术师",VLOOKUP($AH260,$EU:$FQ,EW$1,FALSE),IF($AG260="刺客",VLOOKUP($AH260,$FU:$GQ,FW$1,FALSE),"无该职业")))/VLOOKUP(AF260,角色间职业划分!P:AP,20,FALSE),0)</f>
        <v>12</v>
      </c>
      <c r="D260" s="26">
        <f t="shared" si="122"/>
        <v>0</v>
      </c>
      <c r="E260" s="26">
        <f>ROUND(IF($AG260="战士",VLOOKUP($AH260,$DV:$ER,DZ$1,FALSE),IF($AG260="幻术师",VLOOKUP($AH260,$EU:$FQ,EY$1,FALSE),IF($AG260="刺客",VLOOKUP($AH260,$FU:$GQ,FY$1,FALSE),"无该职业")))*VLOOKUP($AF260,角色间职业划分!$P:$AP,26,FALSE)*VLOOKUP($AF260,角色间职业划分!$P:$AP,13,FALSE)/角色间职业划分!$AB$9,0)</f>
        <v>175</v>
      </c>
      <c r="F260" s="26">
        <f>ROUND(IF($AG260="战士",VLOOKUP($AH260,$DV:$ER,EA$1,FALSE),IF($AG260="幻术师",VLOOKUP($AH260,$EU:$FQ,EZ$1,FALSE),IF($AG260="刺客",VLOOKUP($AH260,$FU:$GQ,FZ$1,FALSE),"无该职业")))*VLOOKUP($AF260,角色间职业划分!$P:$AP,8,FALSE)/角色间职业划分!$W$9,0)</f>
        <v>945</v>
      </c>
      <c r="G260" s="26">
        <f>ROUND(IF($AG260="战士",VLOOKUP($AH260,$DV:$ER,EB$1,FALSE),IF($AG260="幻术师",VLOOKUP($AH260,$EU:$FQ,FA$1,FALSE),IF($AG260="刺客",VLOOKUP($AH260,$FU:$GQ,GA$1,FALSE),"无该职业")))*VLOOKUP($AF260,角色间职业划分!$P:$AP,13,FALSE)/角色间职业划分!$AB$9,0)</f>
        <v>716</v>
      </c>
      <c r="H260" s="26">
        <f t="shared" si="123"/>
        <v>0</v>
      </c>
      <c r="I260" s="26">
        <f t="shared" si="124"/>
        <v>0</v>
      </c>
      <c r="J260" s="26">
        <f t="shared" si="125"/>
        <v>0</v>
      </c>
      <c r="K260" s="26">
        <f t="shared" si="126"/>
        <v>0</v>
      </c>
      <c r="L260" s="26">
        <f t="shared" si="127"/>
        <v>0</v>
      </c>
      <c r="M260" s="26">
        <f t="shared" si="128"/>
        <v>0</v>
      </c>
      <c r="N260" s="26">
        <f t="shared" si="129"/>
        <v>2.5</v>
      </c>
      <c r="O260" s="26">
        <f t="shared" si="130"/>
        <v>0</v>
      </c>
      <c r="P260" s="26">
        <f t="shared" si="131"/>
        <v>0</v>
      </c>
      <c r="Q260" s="26">
        <f t="shared" si="132"/>
        <v>2.5</v>
      </c>
      <c r="R260" s="26">
        <f t="shared" si="133"/>
        <v>2.5</v>
      </c>
      <c r="S260" s="26">
        <f t="shared" si="134"/>
        <v>0</v>
      </c>
      <c r="T260" s="26">
        <f t="shared" si="135"/>
        <v>0</v>
      </c>
      <c r="U260" s="26">
        <f t="shared" si="136"/>
        <v>0</v>
      </c>
      <c r="V260" s="26">
        <f t="shared" si="137"/>
        <v>0</v>
      </c>
      <c r="W260" s="26">
        <f>VLOOKUP(AF260,角色间职业划分!L:M,2,FALSE)</f>
        <v>5</v>
      </c>
      <c r="X260" s="26">
        <f t="shared" si="138"/>
        <v>11</v>
      </c>
      <c r="Y260" s="26">
        <v>0</v>
      </c>
      <c r="Z260" s="26">
        <v>0</v>
      </c>
      <c r="AA260" s="26">
        <v>0</v>
      </c>
      <c r="AB260" s="26">
        <f t="shared" si="139"/>
        <v>5</v>
      </c>
      <c r="AC260" s="1">
        <f t="shared" si="120"/>
        <v>300</v>
      </c>
      <c r="AD260" s="51"/>
      <c r="AE260" s="1"/>
      <c r="AF260">
        <f t="shared" si="140"/>
        <v>5</v>
      </c>
      <c r="AG260" s="26" t="str">
        <f>VLOOKUP(AF260,角色间职业划分!P:R,3,FALSE)</f>
        <v>刺客</v>
      </c>
      <c r="AH260" s="26">
        <f t="shared" si="141"/>
        <v>11</v>
      </c>
    </row>
    <row r="261" spans="1:34" x14ac:dyDescent="0.15">
      <c r="A261" s="26">
        <v>257</v>
      </c>
      <c r="B261" s="26">
        <f t="shared" si="121"/>
        <v>0</v>
      </c>
      <c r="C261" s="26">
        <f>ROUND(IF($AG261="战士",VLOOKUP($AH261,$DV:$ER,DX$1,FALSE),IF($AG261="幻术师",VLOOKUP($AH261,$EU:$FQ,EW$1,FALSE),IF($AG261="刺客",VLOOKUP($AH261,$FU:$GQ,FW$1,FALSE),"无该职业")))/VLOOKUP(AF261,角色间职业划分!P:AP,20,FALSE),0)</f>
        <v>14</v>
      </c>
      <c r="D261" s="26">
        <f t="shared" si="122"/>
        <v>0</v>
      </c>
      <c r="E261" s="26">
        <f>ROUND(IF($AG261="战士",VLOOKUP($AH261,$DV:$ER,DZ$1,FALSE),IF($AG261="幻术师",VLOOKUP($AH261,$EU:$FQ,EY$1,FALSE),IF($AG261="刺客",VLOOKUP($AH261,$FU:$GQ,FY$1,FALSE),"无该职业")))*VLOOKUP($AF261,角色间职业划分!$P:$AP,26,FALSE)*VLOOKUP($AF261,角色间职业划分!$P:$AP,13,FALSE)/角色间职业划分!$AB$9,0)</f>
        <v>175</v>
      </c>
      <c r="F261" s="26">
        <f>ROUND(IF($AG261="战士",VLOOKUP($AH261,$DV:$ER,EA$1,FALSE),IF($AG261="幻术师",VLOOKUP($AH261,$EU:$FQ,EZ$1,FALSE),IF($AG261="刺客",VLOOKUP($AH261,$FU:$GQ,FZ$1,FALSE),"无该职业")))*VLOOKUP($AF261,角色间职业划分!$P:$AP,8,FALSE)/角色间职业划分!$W$9,0)</f>
        <v>945</v>
      </c>
      <c r="G261" s="26">
        <f>ROUND(IF($AG261="战士",VLOOKUP($AH261,$DV:$ER,EB$1,FALSE),IF($AG261="幻术师",VLOOKUP($AH261,$EU:$FQ,FA$1,FALSE),IF($AG261="刺客",VLOOKUP($AH261,$FU:$GQ,GA$1,FALSE),"无该职业")))*VLOOKUP($AF261,角色间职业划分!$P:$AP,13,FALSE)/角色间职业划分!$AB$9,0)</f>
        <v>716</v>
      </c>
      <c r="H261" s="26">
        <f t="shared" si="123"/>
        <v>0</v>
      </c>
      <c r="I261" s="26">
        <f t="shared" si="124"/>
        <v>0</v>
      </c>
      <c r="J261" s="26">
        <f t="shared" si="125"/>
        <v>0</v>
      </c>
      <c r="K261" s="26">
        <f t="shared" si="126"/>
        <v>0</v>
      </c>
      <c r="L261" s="26">
        <f t="shared" si="127"/>
        <v>0</v>
      </c>
      <c r="M261" s="26">
        <f t="shared" si="128"/>
        <v>0</v>
      </c>
      <c r="N261" s="26">
        <f t="shared" si="129"/>
        <v>2.5</v>
      </c>
      <c r="O261" s="26">
        <f t="shared" si="130"/>
        <v>0</v>
      </c>
      <c r="P261" s="26">
        <f t="shared" si="131"/>
        <v>0</v>
      </c>
      <c r="Q261" s="26">
        <f t="shared" si="132"/>
        <v>2.5</v>
      </c>
      <c r="R261" s="26">
        <f t="shared" si="133"/>
        <v>2.5</v>
      </c>
      <c r="S261" s="26">
        <f t="shared" si="134"/>
        <v>0</v>
      </c>
      <c r="T261" s="26">
        <f t="shared" si="135"/>
        <v>0</v>
      </c>
      <c r="U261" s="26">
        <f t="shared" si="136"/>
        <v>0</v>
      </c>
      <c r="V261" s="26">
        <f t="shared" si="137"/>
        <v>0</v>
      </c>
      <c r="W261" s="26">
        <f>VLOOKUP(AF261,角色间职业划分!L:M,2,FALSE)</f>
        <v>5</v>
      </c>
      <c r="X261" s="26">
        <f t="shared" si="138"/>
        <v>12</v>
      </c>
      <c r="Y261" s="26">
        <v>0</v>
      </c>
      <c r="Z261" s="26">
        <v>0</v>
      </c>
      <c r="AA261" s="26">
        <v>0</v>
      </c>
      <c r="AB261" s="26">
        <f t="shared" si="139"/>
        <v>5</v>
      </c>
      <c r="AC261" s="1">
        <f t="shared" ref="AC261:AC324" si="142">INT(VLOOKUP(X261,AP:AR,3,FALSE)/$AF$2)</f>
        <v>330</v>
      </c>
      <c r="AD261" s="51"/>
      <c r="AE261" s="1"/>
      <c r="AF261">
        <f t="shared" si="140"/>
        <v>5</v>
      </c>
      <c r="AG261" s="26" t="str">
        <f>VLOOKUP(AF261,角色间职业划分!P:R,3,FALSE)</f>
        <v>刺客</v>
      </c>
      <c r="AH261" s="26">
        <f t="shared" si="141"/>
        <v>12</v>
      </c>
    </row>
    <row r="262" spans="1:34" x14ac:dyDescent="0.15">
      <c r="A262" s="26">
        <v>258</v>
      </c>
      <c r="B262" s="26">
        <f t="shared" ref="B262:B325" si="143">IF($AG262="战士",VLOOKUP($AH262,$DV:$ER,DW$1,FALSE),IF($AG262="幻术师",VLOOKUP($AH262,$EU:$FQ,EV$1,FALSE),IF($AG262="刺客",VLOOKUP($AH262,$FU:$GQ,FV$1,FALSE),"无该职业")))</f>
        <v>0</v>
      </c>
      <c r="C262" s="26">
        <f>ROUND(IF($AG262="战士",VLOOKUP($AH262,$DV:$ER,DX$1,FALSE),IF($AG262="幻术师",VLOOKUP($AH262,$EU:$FQ,EW$1,FALSE),IF($AG262="刺客",VLOOKUP($AH262,$FU:$GQ,FW$1,FALSE),"无该职业")))/VLOOKUP(AF262,角色间职业划分!P:AP,20,FALSE),0)</f>
        <v>14</v>
      </c>
      <c r="D262" s="26">
        <f t="shared" ref="D262:D325" si="144">IF($AG262="战士",VLOOKUP($AH262,$DV:$ER,DY$1,FALSE),IF($AG262="幻术师",VLOOKUP($AH262,$EU:$FQ,EX$1,FALSE),IF($AG262="刺客",VLOOKUP($AH262,$FU:$GQ,FX$1,FALSE),"无该职业")))</f>
        <v>0</v>
      </c>
      <c r="E262" s="26">
        <f>ROUND(IF($AG262="战士",VLOOKUP($AH262,$DV:$ER,DZ$1,FALSE),IF($AG262="幻术师",VLOOKUP($AH262,$EU:$FQ,EY$1,FALSE),IF($AG262="刺客",VLOOKUP($AH262,$FU:$GQ,FY$1,FALSE),"无该职业")))*VLOOKUP($AF262,角色间职业划分!$P:$AP,26,FALSE)*VLOOKUP($AF262,角色间职业划分!$P:$AP,13,FALSE)/角色间职业划分!$AB$9,0)</f>
        <v>175</v>
      </c>
      <c r="F262" s="26">
        <f>ROUND(IF($AG262="战士",VLOOKUP($AH262,$DV:$ER,EA$1,FALSE),IF($AG262="幻术师",VLOOKUP($AH262,$EU:$FQ,EZ$1,FALSE),IF($AG262="刺客",VLOOKUP($AH262,$FU:$GQ,FZ$1,FALSE),"无该职业")))*VLOOKUP($AF262,角色间职业划分!$P:$AP,8,FALSE)/角色间职业划分!$W$9,0)</f>
        <v>945</v>
      </c>
      <c r="G262" s="26">
        <f>ROUND(IF($AG262="战士",VLOOKUP($AH262,$DV:$ER,EB$1,FALSE),IF($AG262="幻术师",VLOOKUP($AH262,$EU:$FQ,FA$1,FALSE),IF($AG262="刺客",VLOOKUP($AH262,$FU:$GQ,GA$1,FALSE),"无该职业")))*VLOOKUP($AF262,角色间职业划分!$P:$AP,13,FALSE)/角色间职业划分!$AB$9,0)</f>
        <v>1141</v>
      </c>
      <c r="H262" s="26">
        <f t="shared" ref="H262:H325" si="145">IF($AG262="战士",VLOOKUP($AH262,$DV:$ER,EC$1,FALSE),IF($AG262="幻术师",VLOOKUP($AH262,$EU:$FQ,FB$1,FALSE),IF($AG262="刺客",VLOOKUP($AH262,$FU:$GQ,GB$1,FALSE),"无该职业")))</f>
        <v>0</v>
      </c>
      <c r="I262" s="26">
        <f t="shared" ref="I262:I325" si="146">IF($AG262="战士",VLOOKUP($AH262,$DV:$ER,ED$1,FALSE),IF($AG262="幻术师",VLOOKUP($AH262,$EU:$FQ,FC$1,FALSE),IF($AG262="刺客",VLOOKUP($AH262,$FU:$GQ,GC$1,FALSE),"无该职业")))</f>
        <v>0</v>
      </c>
      <c r="J262" s="26">
        <f t="shared" ref="J262:J325" si="147">IF($AG262="战士",VLOOKUP($AH262,$DV:$ER,EE$1,FALSE),IF($AG262="幻术师",VLOOKUP($AH262,$EU:$FQ,FD$1,FALSE),IF($AG262="刺客",VLOOKUP($AH262,$FU:$GQ,GD$1,FALSE),"无该职业")))</f>
        <v>0</v>
      </c>
      <c r="K262" s="26">
        <f t="shared" ref="K262:K325" si="148">IF($AG262="战士",VLOOKUP($AH262,$DV:$ER,EF$1,FALSE),IF($AG262="幻术师",VLOOKUP($AH262,$EU:$FQ,FE$1,FALSE),IF($AG262="刺客",VLOOKUP($AH262,$FU:$GQ,GE$1,FALSE),"无该职业")))</f>
        <v>0</v>
      </c>
      <c r="L262" s="26">
        <f t="shared" ref="L262:L325" si="149">IF($AG262="战士",VLOOKUP($AH262,$DV:$ER,EG$1,FALSE),IF($AG262="幻术师",VLOOKUP($AH262,$EU:$FQ,FF$1,FALSE),IF($AG262="刺客",VLOOKUP($AH262,$FU:$GQ,GF$1,FALSE),"无该职业")))</f>
        <v>0</v>
      </c>
      <c r="M262" s="26">
        <f t="shared" ref="M262:M325" si="150">IF($AG262="战士",VLOOKUP($AH262,$DV:$ER,EH$1,FALSE),IF($AG262="幻术师",VLOOKUP($AH262,$EU:$FQ,FG$1,FALSE),IF($AG262="刺客",VLOOKUP($AH262,$FU:$GQ,GG$1,FALSE),"无该职业")))</f>
        <v>0</v>
      </c>
      <c r="N262" s="26">
        <f t="shared" ref="N262:N325" si="151">IF($AG262="战士",VLOOKUP($AH262,$DV:$ER,EI$1,FALSE),IF($AG262="幻术师",VLOOKUP($AH262,$EU:$FQ,FH$1,FALSE),IF($AG262="刺客",VLOOKUP($AH262,$FU:$GQ,GH$1,FALSE),"无该职业")))</f>
        <v>2.5</v>
      </c>
      <c r="O262" s="26">
        <f t="shared" ref="O262:O325" si="152">IF($AG262="战士",VLOOKUP($AH262,$DV:$ER,EJ$1,FALSE),IF($AG262="幻术师",VLOOKUP($AH262,$EU:$FQ,FI$1,FALSE),IF($AG262="刺客",VLOOKUP($AH262,$FU:$GQ,GI$1,FALSE),"无该职业")))</f>
        <v>0</v>
      </c>
      <c r="P262" s="26">
        <f t="shared" ref="P262:P325" si="153">IF($AG262="战士",VLOOKUP($AH262,$DV:$ER,EK$1,FALSE),IF($AG262="幻术师",VLOOKUP($AH262,$EU:$FQ,FJ$1,FALSE),IF($AG262="刺客",VLOOKUP($AH262,$FU:$GQ,GJ$1,FALSE),"无该职业")))</f>
        <v>0</v>
      </c>
      <c r="Q262" s="26">
        <f t="shared" ref="Q262:Q325" si="154">IF($AG262="战士",VLOOKUP($AH262,$DV:$ER,EL$1,FALSE),IF($AG262="幻术师",VLOOKUP($AH262,$EU:$FQ,FK$1,FALSE),IF($AG262="刺客",VLOOKUP($AH262,$FU:$GQ,GK$1,FALSE),"无该职业")))</f>
        <v>2.5</v>
      </c>
      <c r="R262" s="26">
        <f t="shared" ref="R262:R325" si="155">IF($AG262="战士",VLOOKUP($AH262,$DV:$ER,EM$1,FALSE),IF($AG262="幻术师",VLOOKUP($AH262,$EU:$FQ,FL$1,FALSE),IF($AG262="刺客",VLOOKUP($AH262,$FU:$GQ,GL$1,FALSE),"无该职业")))</f>
        <v>2.5</v>
      </c>
      <c r="S262" s="26">
        <f t="shared" ref="S262:S325" si="156">IF($AG262="战士",VLOOKUP($AH262,$DV:$ER,EN$1,FALSE),IF($AG262="幻术师",VLOOKUP($AH262,$EU:$FQ,FM$1,FALSE),IF($AG262="刺客",VLOOKUP($AH262,$FU:$GQ,GM$1,FALSE),"无该职业")))</f>
        <v>0</v>
      </c>
      <c r="T262" s="26">
        <f t="shared" ref="T262:T325" si="157">IF($AG262="战士",VLOOKUP($AH262,$DV:$ER,EO$1,FALSE),IF($AG262="幻术师",VLOOKUP($AH262,$EU:$FQ,FN$1,FALSE),IF($AG262="刺客",VLOOKUP($AH262,$FU:$GQ,GN$1,FALSE),"无该职业")))</f>
        <v>0</v>
      </c>
      <c r="U262" s="26">
        <f t="shared" ref="U262:U325" si="158">IF($AG262="战士",VLOOKUP($AH262,$DV:$ER,EP$1,FALSE),IF($AG262="幻术师",VLOOKUP($AH262,$EU:$FQ,FO$1,FALSE),IF($AG262="刺客",VLOOKUP($AH262,$FU:$GQ,GO$1,FALSE),"无该职业")))</f>
        <v>0</v>
      </c>
      <c r="V262" s="26">
        <f t="shared" ref="V262:V325" si="159">IF($AG262="战士",VLOOKUP($AH262,$DV:$ER,EQ$1,FALSE),IF($AG262="幻术师",VLOOKUP($AH262,$EU:$FQ,FP$1,FALSE),IF($AG262="刺客",VLOOKUP($AH262,$FU:$GQ,GP$1,FALSE),"无该职业")))</f>
        <v>0</v>
      </c>
      <c r="W262" s="26">
        <f>VLOOKUP(AF262,角色间职业划分!L:M,2,FALSE)</f>
        <v>5</v>
      </c>
      <c r="X262" s="26">
        <f t="shared" ref="X262:X325" si="160">AH262</f>
        <v>13</v>
      </c>
      <c r="Y262" s="26">
        <v>0</v>
      </c>
      <c r="Z262" s="26">
        <v>0</v>
      </c>
      <c r="AA262" s="26">
        <v>0</v>
      </c>
      <c r="AB262" s="26">
        <f t="shared" ref="AB262:AB325" si="161">VLOOKUP(X262,AP:AU,6,FALSE)</f>
        <v>5</v>
      </c>
      <c r="AC262" s="1">
        <f t="shared" si="142"/>
        <v>360</v>
      </c>
      <c r="AD262" s="51"/>
      <c r="AE262" s="1"/>
      <c r="AF262">
        <f t="shared" si="140"/>
        <v>5</v>
      </c>
      <c r="AG262" s="26" t="str">
        <f>VLOOKUP(AF262,角色间职业划分!P:R,3,FALSE)</f>
        <v>刺客</v>
      </c>
      <c r="AH262" s="26">
        <f t="shared" si="141"/>
        <v>13</v>
      </c>
    </row>
    <row r="263" spans="1:34" x14ac:dyDescent="0.15">
      <c r="A263" s="26">
        <v>259</v>
      </c>
      <c r="B263" s="26">
        <f t="shared" si="143"/>
        <v>0</v>
      </c>
      <c r="C263" s="26">
        <f>ROUND(IF($AG263="战士",VLOOKUP($AH263,$DV:$ER,DX$1,FALSE),IF($AG263="幻术师",VLOOKUP($AH263,$EU:$FQ,EW$1,FALSE),IF($AG263="刺客",VLOOKUP($AH263,$FU:$GQ,FW$1,FALSE),"无该职业")))/VLOOKUP(AF263,角色间职业划分!P:AP,20,FALSE),0)</f>
        <v>14</v>
      </c>
      <c r="D263" s="26">
        <f t="shared" si="144"/>
        <v>0</v>
      </c>
      <c r="E263" s="26">
        <f>ROUND(IF($AG263="战士",VLOOKUP($AH263,$DV:$ER,DZ$1,FALSE),IF($AG263="幻术师",VLOOKUP($AH263,$EU:$FQ,EY$1,FALSE),IF($AG263="刺客",VLOOKUP($AH263,$FU:$GQ,FY$1,FALSE),"无该职业")))*VLOOKUP($AF263,角色间职业划分!$P:$AP,26,FALSE)*VLOOKUP($AF263,角色间职业划分!$P:$AP,13,FALSE)/角色间职业划分!$AB$9,0)</f>
        <v>175</v>
      </c>
      <c r="F263" s="26">
        <f>ROUND(IF($AG263="战士",VLOOKUP($AH263,$DV:$ER,EA$1,FALSE),IF($AG263="幻术师",VLOOKUP($AH263,$EU:$FQ,EZ$1,FALSE),IF($AG263="刺客",VLOOKUP($AH263,$FU:$GQ,FZ$1,FALSE),"无该职业")))*VLOOKUP($AF263,角色间职业划分!$P:$AP,8,FALSE)/角色间职业划分!$W$9,0)</f>
        <v>945</v>
      </c>
      <c r="G263" s="26">
        <f>ROUND(IF($AG263="战士",VLOOKUP($AH263,$DV:$ER,EB$1,FALSE),IF($AG263="幻术师",VLOOKUP($AH263,$EU:$FQ,FA$1,FALSE),IF($AG263="刺客",VLOOKUP($AH263,$FU:$GQ,GA$1,FALSE),"无该职业")))*VLOOKUP($AF263,角色间职业划分!$P:$AP,13,FALSE)/角色间职业划分!$AB$9,0)</f>
        <v>1141</v>
      </c>
      <c r="H263" s="26">
        <f t="shared" si="145"/>
        <v>0</v>
      </c>
      <c r="I263" s="26">
        <f t="shared" si="146"/>
        <v>0</v>
      </c>
      <c r="J263" s="26">
        <f t="shared" si="147"/>
        <v>0</v>
      </c>
      <c r="K263" s="26">
        <f t="shared" si="148"/>
        <v>0</v>
      </c>
      <c r="L263" s="26">
        <f t="shared" si="149"/>
        <v>0</v>
      </c>
      <c r="M263" s="26">
        <f t="shared" si="150"/>
        <v>0</v>
      </c>
      <c r="N263" s="26">
        <f t="shared" si="151"/>
        <v>2.5</v>
      </c>
      <c r="O263" s="26">
        <f t="shared" si="152"/>
        <v>0</v>
      </c>
      <c r="P263" s="26">
        <f t="shared" si="153"/>
        <v>0</v>
      </c>
      <c r="Q263" s="26">
        <f t="shared" si="154"/>
        <v>2.5</v>
      </c>
      <c r="R263" s="26">
        <f t="shared" si="155"/>
        <v>2.5</v>
      </c>
      <c r="S263" s="26">
        <f t="shared" si="156"/>
        <v>2.5</v>
      </c>
      <c r="T263" s="26">
        <f t="shared" si="157"/>
        <v>0</v>
      </c>
      <c r="U263" s="26">
        <f t="shared" si="158"/>
        <v>0</v>
      </c>
      <c r="V263" s="26">
        <f t="shared" si="159"/>
        <v>0</v>
      </c>
      <c r="W263" s="26">
        <f>VLOOKUP(AF263,角色间职业划分!L:M,2,FALSE)</f>
        <v>5</v>
      </c>
      <c r="X263" s="26">
        <f t="shared" si="160"/>
        <v>14</v>
      </c>
      <c r="Y263" s="26">
        <v>0</v>
      </c>
      <c r="Z263" s="26">
        <v>0</v>
      </c>
      <c r="AA263" s="26">
        <v>0</v>
      </c>
      <c r="AB263" s="26">
        <f t="shared" si="161"/>
        <v>5</v>
      </c>
      <c r="AC263" s="1">
        <f t="shared" si="142"/>
        <v>390</v>
      </c>
      <c r="AD263" s="51"/>
      <c r="AE263" s="1"/>
      <c r="AF263">
        <f t="shared" ref="AF263:AF326" si="162">IF(AH263=0,AF262+1,AF262)</f>
        <v>5</v>
      </c>
      <c r="AG263" s="26" t="str">
        <f>VLOOKUP(AF263,角色间职业划分!P:R,3,FALSE)</f>
        <v>刺客</v>
      </c>
      <c r="AH263" s="26">
        <f t="shared" ref="AH263:AH326" si="163">IF(AH262=AH$2,0,AH262+1)</f>
        <v>14</v>
      </c>
    </row>
    <row r="264" spans="1:34" x14ac:dyDescent="0.15">
      <c r="A264" s="26">
        <v>260</v>
      </c>
      <c r="B264" s="26">
        <f t="shared" si="143"/>
        <v>0</v>
      </c>
      <c r="C264" s="26">
        <f>ROUND(IF($AG264="战士",VLOOKUP($AH264,$DV:$ER,DX$1,FALSE),IF($AG264="幻术师",VLOOKUP($AH264,$EU:$FQ,EW$1,FALSE),IF($AG264="刺客",VLOOKUP($AH264,$FU:$GQ,FW$1,FALSE),"无该职业")))/VLOOKUP(AF264,角色间职业划分!P:AP,20,FALSE),0)</f>
        <v>14</v>
      </c>
      <c r="D264" s="26">
        <f t="shared" si="144"/>
        <v>0</v>
      </c>
      <c r="E264" s="26">
        <f>ROUND(IF($AG264="战士",VLOOKUP($AH264,$DV:$ER,DZ$1,FALSE),IF($AG264="幻术师",VLOOKUP($AH264,$EU:$FQ,EY$1,FALSE),IF($AG264="刺客",VLOOKUP($AH264,$FU:$GQ,FY$1,FALSE),"无该职业")))*VLOOKUP($AF264,角色间职业划分!$P:$AP,26,FALSE)*VLOOKUP($AF264,角色间职业划分!$P:$AP,13,FALSE)/角色间职业划分!$AB$9,0)</f>
        <v>175</v>
      </c>
      <c r="F264" s="26">
        <f>ROUND(IF($AG264="战士",VLOOKUP($AH264,$DV:$ER,EA$1,FALSE),IF($AG264="幻术师",VLOOKUP($AH264,$EU:$FQ,EZ$1,FALSE),IF($AG264="刺客",VLOOKUP($AH264,$FU:$GQ,FZ$1,FALSE),"无该职业")))*VLOOKUP($AF264,角色间职业划分!$P:$AP,8,FALSE)/角色间职业划分!$W$9,0)</f>
        <v>1323</v>
      </c>
      <c r="G264" s="26">
        <f>ROUND(IF($AG264="战士",VLOOKUP($AH264,$DV:$ER,EB$1,FALSE),IF($AG264="幻术师",VLOOKUP($AH264,$EU:$FQ,FA$1,FALSE),IF($AG264="刺客",VLOOKUP($AH264,$FU:$GQ,GA$1,FALSE),"无该职业")))*VLOOKUP($AF264,角色间职业划分!$P:$AP,13,FALSE)/角色间职业划分!$AB$9,0)</f>
        <v>1141</v>
      </c>
      <c r="H264" s="26">
        <f t="shared" si="145"/>
        <v>0</v>
      </c>
      <c r="I264" s="26">
        <f t="shared" si="146"/>
        <v>0</v>
      </c>
      <c r="J264" s="26">
        <f t="shared" si="147"/>
        <v>0</v>
      </c>
      <c r="K264" s="26">
        <f t="shared" si="148"/>
        <v>0</v>
      </c>
      <c r="L264" s="26">
        <f t="shared" si="149"/>
        <v>0</v>
      </c>
      <c r="M264" s="26">
        <f t="shared" si="150"/>
        <v>0</v>
      </c>
      <c r="N264" s="26">
        <f t="shared" si="151"/>
        <v>2.5</v>
      </c>
      <c r="O264" s="26">
        <f t="shared" si="152"/>
        <v>0</v>
      </c>
      <c r="P264" s="26">
        <f t="shared" si="153"/>
        <v>0</v>
      </c>
      <c r="Q264" s="26">
        <f t="shared" si="154"/>
        <v>2.5</v>
      </c>
      <c r="R264" s="26">
        <f t="shared" si="155"/>
        <v>2.5</v>
      </c>
      <c r="S264" s="26">
        <f t="shared" si="156"/>
        <v>2.5</v>
      </c>
      <c r="T264" s="26">
        <f t="shared" si="157"/>
        <v>0</v>
      </c>
      <c r="U264" s="26">
        <f t="shared" si="158"/>
        <v>0</v>
      </c>
      <c r="V264" s="26">
        <f t="shared" si="159"/>
        <v>0</v>
      </c>
      <c r="W264" s="26">
        <f>VLOOKUP(AF264,角色间职业划分!L:M,2,FALSE)</f>
        <v>5</v>
      </c>
      <c r="X264" s="26">
        <f t="shared" si="160"/>
        <v>15</v>
      </c>
      <c r="Y264" s="26">
        <v>0</v>
      </c>
      <c r="Z264" s="26">
        <v>0</v>
      </c>
      <c r="AA264" s="26">
        <v>0</v>
      </c>
      <c r="AB264" s="26">
        <f t="shared" si="161"/>
        <v>5</v>
      </c>
      <c r="AC264" s="1">
        <f t="shared" si="142"/>
        <v>420</v>
      </c>
      <c r="AD264" s="51"/>
      <c r="AE264" s="1"/>
      <c r="AF264">
        <f t="shared" si="162"/>
        <v>5</v>
      </c>
      <c r="AG264" s="26" t="str">
        <f>VLOOKUP(AF264,角色间职业划分!P:R,3,FALSE)</f>
        <v>刺客</v>
      </c>
      <c r="AH264" s="26">
        <f t="shared" si="163"/>
        <v>15</v>
      </c>
    </row>
    <row r="265" spans="1:34" x14ac:dyDescent="0.15">
      <c r="A265" s="26">
        <v>261</v>
      </c>
      <c r="B265" s="26">
        <f t="shared" si="143"/>
        <v>0</v>
      </c>
      <c r="C265" s="26">
        <f>ROUND(IF($AG265="战士",VLOOKUP($AH265,$DV:$ER,DX$1,FALSE),IF($AG265="幻术师",VLOOKUP($AH265,$EU:$FQ,EW$1,FALSE),IF($AG265="刺客",VLOOKUP($AH265,$FU:$GQ,FW$1,FALSE),"无该职业")))/VLOOKUP(AF265,角色间职业划分!P:AP,20,FALSE),0)</f>
        <v>14</v>
      </c>
      <c r="D265" s="26">
        <f t="shared" si="144"/>
        <v>0</v>
      </c>
      <c r="E265" s="26">
        <f>ROUND(IF($AG265="战士",VLOOKUP($AH265,$DV:$ER,DZ$1,FALSE),IF($AG265="幻术师",VLOOKUP($AH265,$EU:$FQ,EY$1,FALSE),IF($AG265="刺客",VLOOKUP($AH265,$FU:$GQ,FY$1,FALSE),"无该职业")))*VLOOKUP($AF265,角色间职业划分!$P:$AP,26,FALSE)*VLOOKUP($AF265,角色间职业划分!$P:$AP,13,FALSE)/角色间职业划分!$AB$9,0)</f>
        <v>175</v>
      </c>
      <c r="F265" s="26">
        <f>ROUND(IF($AG265="战士",VLOOKUP($AH265,$DV:$ER,EA$1,FALSE),IF($AG265="幻术师",VLOOKUP($AH265,$EU:$FQ,EZ$1,FALSE),IF($AG265="刺客",VLOOKUP($AH265,$FU:$GQ,FZ$1,FALSE),"无该职业")))*VLOOKUP($AF265,角色间职业划分!$P:$AP,8,FALSE)/角色间职业划分!$W$9,0)</f>
        <v>1323</v>
      </c>
      <c r="G265" s="26">
        <f>ROUND(IF($AG265="战士",VLOOKUP($AH265,$DV:$ER,EB$1,FALSE),IF($AG265="幻术师",VLOOKUP($AH265,$EU:$FQ,FA$1,FALSE),IF($AG265="刺客",VLOOKUP($AH265,$FU:$GQ,GA$1,FALSE),"无该职业")))*VLOOKUP($AF265,角色间职业划分!$P:$AP,13,FALSE)/角色间职业划分!$AB$9,0)</f>
        <v>1141</v>
      </c>
      <c r="H265" s="26">
        <f t="shared" si="145"/>
        <v>0</v>
      </c>
      <c r="I265" s="26">
        <f t="shared" si="146"/>
        <v>0</v>
      </c>
      <c r="J265" s="26">
        <f t="shared" si="147"/>
        <v>0</v>
      </c>
      <c r="K265" s="26">
        <f t="shared" si="148"/>
        <v>0</v>
      </c>
      <c r="L265" s="26">
        <f t="shared" si="149"/>
        <v>0</v>
      </c>
      <c r="M265" s="26">
        <f t="shared" si="150"/>
        <v>0</v>
      </c>
      <c r="N265" s="26">
        <f t="shared" si="151"/>
        <v>2.5</v>
      </c>
      <c r="O265" s="26">
        <f t="shared" si="152"/>
        <v>2.5</v>
      </c>
      <c r="P265" s="26">
        <f t="shared" si="153"/>
        <v>0</v>
      </c>
      <c r="Q265" s="26">
        <f t="shared" si="154"/>
        <v>2.5</v>
      </c>
      <c r="R265" s="26">
        <f t="shared" si="155"/>
        <v>2.5</v>
      </c>
      <c r="S265" s="26">
        <f t="shared" si="156"/>
        <v>2.5</v>
      </c>
      <c r="T265" s="26">
        <f t="shared" si="157"/>
        <v>0</v>
      </c>
      <c r="U265" s="26">
        <f t="shared" si="158"/>
        <v>0</v>
      </c>
      <c r="V265" s="26">
        <f t="shared" si="159"/>
        <v>0</v>
      </c>
      <c r="W265" s="26">
        <f>VLOOKUP(AF265,角色间职业划分!L:M,2,FALSE)</f>
        <v>5</v>
      </c>
      <c r="X265" s="26">
        <f t="shared" si="160"/>
        <v>16</v>
      </c>
      <c r="Y265" s="26">
        <v>0</v>
      </c>
      <c r="Z265" s="26">
        <v>0</v>
      </c>
      <c r="AA265" s="26">
        <v>0</v>
      </c>
      <c r="AB265" s="26">
        <f t="shared" si="161"/>
        <v>5</v>
      </c>
      <c r="AC265" s="1">
        <f t="shared" si="142"/>
        <v>450</v>
      </c>
      <c r="AD265" s="51"/>
      <c r="AE265" s="1"/>
      <c r="AF265">
        <f t="shared" si="162"/>
        <v>5</v>
      </c>
      <c r="AG265" s="26" t="str">
        <f>VLOOKUP(AF265,角色间职业划分!P:R,3,FALSE)</f>
        <v>刺客</v>
      </c>
      <c r="AH265" s="26">
        <f t="shared" si="163"/>
        <v>16</v>
      </c>
    </row>
    <row r="266" spans="1:34" x14ac:dyDescent="0.15">
      <c r="A266" s="26">
        <v>262</v>
      </c>
      <c r="B266" s="26">
        <f t="shared" si="143"/>
        <v>0</v>
      </c>
      <c r="C266" s="26">
        <f>ROUND(IF($AG266="战士",VLOOKUP($AH266,$DV:$ER,DX$1,FALSE),IF($AG266="幻术师",VLOOKUP($AH266,$EU:$FQ,EW$1,FALSE),IF($AG266="刺客",VLOOKUP($AH266,$FU:$GQ,FW$1,FALSE),"无该职业")))/VLOOKUP(AF266,角色间职业划分!P:AP,20,FALSE),0)</f>
        <v>14</v>
      </c>
      <c r="D266" s="26">
        <f t="shared" si="144"/>
        <v>0</v>
      </c>
      <c r="E266" s="26">
        <f>ROUND(IF($AG266="战士",VLOOKUP($AH266,$DV:$ER,DZ$1,FALSE),IF($AG266="幻术师",VLOOKUP($AH266,$EU:$FQ,EY$1,FALSE),IF($AG266="刺客",VLOOKUP($AH266,$FU:$GQ,FY$1,FALSE),"无该职业")))*VLOOKUP($AF266,角色间职业划分!$P:$AP,26,FALSE)*VLOOKUP($AF266,角色间职业划分!$P:$AP,13,FALSE)/角色间职业划分!$AB$9,0)</f>
        <v>175</v>
      </c>
      <c r="F266" s="26">
        <f>ROUND(IF($AG266="战士",VLOOKUP($AH266,$DV:$ER,EA$1,FALSE),IF($AG266="幻术师",VLOOKUP($AH266,$EU:$FQ,EZ$1,FALSE),IF($AG266="刺客",VLOOKUP($AH266,$FU:$GQ,FZ$1,FALSE),"无该职业")))*VLOOKUP($AF266,角色间职业划分!$P:$AP,8,FALSE)/角色间职业划分!$W$9,0)</f>
        <v>1323</v>
      </c>
      <c r="G266" s="26">
        <f>ROUND(IF($AG266="战士",VLOOKUP($AH266,$DV:$ER,EB$1,FALSE),IF($AG266="幻术师",VLOOKUP($AH266,$EU:$FQ,FA$1,FALSE),IF($AG266="刺客",VLOOKUP($AH266,$FU:$GQ,GA$1,FALSE),"无该职业")))*VLOOKUP($AF266,角色间职业划分!$P:$AP,13,FALSE)/角色间职业划分!$AB$9,0)</f>
        <v>1521</v>
      </c>
      <c r="H266" s="26">
        <f t="shared" si="145"/>
        <v>0</v>
      </c>
      <c r="I266" s="26">
        <f t="shared" si="146"/>
        <v>0</v>
      </c>
      <c r="J266" s="26">
        <f t="shared" si="147"/>
        <v>0</v>
      </c>
      <c r="K266" s="26">
        <f t="shared" si="148"/>
        <v>0</v>
      </c>
      <c r="L266" s="26">
        <f t="shared" si="149"/>
        <v>0</v>
      </c>
      <c r="M266" s="26">
        <f t="shared" si="150"/>
        <v>0</v>
      </c>
      <c r="N266" s="26">
        <f t="shared" si="151"/>
        <v>2.5</v>
      </c>
      <c r="O266" s="26">
        <f t="shared" si="152"/>
        <v>2.5</v>
      </c>
      <c r="P266" s="26">
        <f t="shared" si="153"/>
        <v>0</v>
      </c>
      <c r="Q266" s="26">
        <f t="shared" si="154"/>
        <v>2.5</v>
      </c>
      <c r="R266" s="26">
        <f t="shared" si="155"/>
        <v>2.5</v>
      </c>
      <c r="S266" s="26">
        <f t="shared" si="156"/>
        <v>2.5</v>
      </c>
      <c r="T266" s="26">
        <f t="shared" si="157"/>
        <v>0</v>
      </c>
      <c r="U266" s="26">
        <f t="shared" si="158"/>
        <v>0</v>
      </c>
      <c r="V266" s="26">
        <f t="shared" si="159"/>
        <v>0</v>
      </c>
      <c r="W266" s="26">
        <f>VLOOKUP(AF266,角色间职业划分!L:M,2,FALSE)</f>
        <v>5</v>
      </c>
      <c r="X266" s="26">
        <f t="shared" si="160"/>
        <v>17</v>
      </c>
      <c r="Y266" s="26">
        <v>0</v>
      </c>
      <c r="Z266" s="26">
        <v>0</v>
      </c>
      <c r="AA266" s="26">
        <v>0</v>
      </c>
      <c r="AB266" s="26">
        <f t="shared" si="161"/>
        <v>5</v>
      </c>
      <c r="AC266" s="1">
        <f t="shared" si="142"/>
        <v>480</v>
      </c>
      <c r="AD266" s="51"/>
      <c r="AE266" s="1"/>
      <c r="AF266">
        <f t="shared" si="162"/>
        <v>5</v>
      </c>
      <c r="AG266" s="26" t="str">
        <f>VLOOKUP(AF266,角色间职业划分!P:R,3,FALSE)</f>
        <v>刺客</v>
      </c>
      <c r="AH266" s="26">
        <f t="shared" si="163"/>
        <v>17</v>
      </c>
    </row>
    <row r="267" spans="1:34" x14ac:dyDescent="0.15">
      <c r="A267" s="26">
        <v>263</v>
      </c>
      <c r="B267" s="26">
        <f t="shared" si="143"/>
        <v>0</v>
      </c>
      <c r="C267" s="26">
        <f>ROUND(IF($AG267="战士",VLOOKUP($AH267,$DV:$ER,DX$1,FALSE),IF($AG267="幻术师",VLOOKUP($AH267,$EU:$FQ,EW$1,FALSE),IF($AG267="刺客",VLOOKUP($AH267,$FU:$GQ,FW$1,FALSE),"无该职业")))/VLOOKUP(AF267,角色间职业划分!P:AP,20,FALSE),0)</f>
        <v>20</v>
      </c>
      <c r="D267" s="26">
        <f t="shared" si="144"/>
        <v>0</v>
      </c>
      <c r="E267" s="26">
        <f>ROUND(IF($AG267="战士",VLOOKUP($AH267,$DV:$ER,DZ$1,FALSE),IF($AG267="幻术师",VLOOKUP($AH267,$EU:$FQ,EY$1,FALSE),IF($AG267="刺客",VLOOKUP($AH267,$FU:$GQ,FY$1,FALSE),"无该职业")))*VLOOKUP($AF267,角色间职业划分!$P:$AP,26,FALSE)*VLOOKUP($AF267,角色间职业划分!$P:$AP,13,FALSE)/角色间职业划分!$AB$9,0)</f>
        <v>175</v>
      </c>
      <c r="F267" s="26">
        <f>ROUND(IF($AG267="战士",VLOOKUP($AH267,$DV:$ER,EA$1,FALSE),IF($AG267="幻术师",VLOOKUP($AH267,$EU:$FQ,EZ$1,FALSE),IF($AG267="刺客",VLOOKUP($AH267,$FU:$GQ,FZ$1,FALSE),"无该职业")))*VLOOKUP($AF267,角色间职业划分!$P:$AP,8,FALSE)/角色间职业划分!$W$9,0)</f>
        <v>1323</v>
      </c>
      <c r="G267" s="26">
        <f>ROUND(IF($AG267="战士",VLOOKUP($AH267,$DV:$ER,EB$1,FALSE),IF($AG267="幻术师",VLOOKUP($AH267,$EU:$FQ,FA$1,FALSE),IF($AG267="刺客",VLOOKUP($AH267,$FU:$GQ,GA$1,FALSE),"无该职业")))*VLOOKUP($AF267,角色间职业划分!$P:$AP,13,FALSE)/角色间职业划分!$AB$9,0)</f>
        <v>1521</v>
      </c>
      <c r="H267" s="26">
        <f t="shared" si="145"/>
        <v>0</v>
      </c>
      <c r="I267" s="26">
        <f t="shared" si="146"/>
        <v>0</v>
      </c>
      <c r="J267" s="26">
        <f t="shared" si="147"/>
        <v>0</v>
      </c>
      <c r="K267" s="26">
        <f t="shared" si="148"/>
        <v>0</v>
      </c>
      <c r="L267" s="26">
        <f t="shared" si="149"/>
        <v>0</v>
      </c>
      <c r="M267" s="26">
        <f t="shared" si="150"/>
        <v>0</v>
      </c>
      <c r="N267" s="26">
        <f t="shared" si="151"/>
        <v>2.5</v>
      </c>
      <c r="O267" s="26">
        <f t="shared" si="152"/>
        <v>2.5</v>
      </c>
      <c r="P267" s="26">
        <f t="shared" si="153"/>
        <v>0</v>
      </c>
      <c r="Q267" s="26">
        <f t="shared" si="154"/>
        <v>2.5</v>
      </c>
      <c r="R267" s="26">
        <f t="shared" si="155"/>
        <v>2.5</v>
      </c>
      <c r="S267" s="26">
        <f t="shared" si="156"/>
        <v>2.5</v>
      </c>
      <c r="T267" s="26">
        <f t="shared" si="157"/>
        <v>0</v>
      </c>
      <c r="U267" s="26">
        <f t="shared" si="158"/>
        <v>0</v>
      </c>
      <c r="V267" s="26">
        <f t="shared" si="159"/>
        <v>0</v>
      </c>
      <c r="W267" s="26">
        <f>VLOOKUP(AF267,角色间职业划分!L:M,2,FALSE)</f>
        <v>5</v>
      </c>
      <c r="X267" s="26">
        <f t="shared" si="160"/>
        <v>18</v>
      </c>
      <c r="Y267" s="26">
        <v>0</v>
      </c>
      <c r="Z267" s="26">
        <v>0</v>
      </c>
      <c r="AA267" s="26">
        <v>0</v>
      </c>
      <c r="AB267" s="26">
        <f t="shared" si="161"/>
        <v>5</v>
      </c>
      <c r="AC267" s="1">
        <f t="shared" si="142"/>
        <v>510</v>
      </c>
      <c r="AD267" s="51"/>
      <c r="AE267" s="1"/>
      <c r="AF267">
        <f t="shared" si="162"/>
        <v>5</v>
      </c>
      <c r="AG267" s="26" t="str">
        <f>VLOOKUP(AF267,角色间职业划分!P:R,3,FALSE)</f>
        <v>刺客</v>
      </c>
      <c r="AH267" s="26">
        <f t="shared" si="163"/>
        <v>18</v>
      </c>
    </row>
    <row r="268" spans="1:34" x14ac:dyDescent="0.15">
      <c r="A268" s="26">
        <v>264</v>
      </c>
      <c r="B268" s="26">
        <f t="shared" si="143"/>
        <v>0</v>
      </c>
      <c r="C268" s="26">
        <f>ROUND(IF($AG268="战士",VLOOKUP($AH268,$DV:$ER,DX$1,FALSE),IF($AG268="幻术师",VLOOKUP($AH268,$EU:$FQ,EW$1,FALSE),IF($AG268="刺客",VLOOKUP($AH268,$FU:$GQ,FW$1,FALSE),"无该职业")))/VLOOKUP(AF268,角色间职业划分!P:AP,20,FALSE),0)</f>
        <v>20</v>
      </c>
      <c r="D268" s="26">
        <f t="shared" si="144"/>
        <v>0</v>
      </c>
      <c r="E268" s="26">
        <f>ROUND(IF($AG268="战士",VLOOKUP($AH268,$DV:$ER,DZ$1,FALSE),IF($AG268="幻术师",VLOOKUP($AH268,$EU:$FQ,EY$1,FALSE),IF($AG268="刺客",VLOOKUP($AH268,$FU:$GQ,FY$1,FALSE),"无该职业")))*VLOOKUP($AF268,角色间职业划分!$P:$AP,26,FALSE)*VLOOKUP($AF268,角色间职业划分!$P:$AP,13,FALSE)/角色间职业划分!$AB$9,0)</f>
        <v>175</v>
      </c>
      <c r="F268" s="26">
        <f>ROUND(IF($AG268="战士",VLOOKUP($AH268,$DV:$ER,EA$1,FALSE),IF($AG268="幻术师",VLOOKUP($AH268,$EU:$FQ,EZ$1,FALSE),IF($AG268="刺客",VLOOKUP($AH268,$FU:$GQ,FZ$1,FALSE),"无该职业")))*VLOOKUP($AF268,角色间职业划分!$P:$AP,8,FALSE)/角色间职业划分!$W$9,0)</f>
        <v>1701</v>
      </c>
      <c r="G268" s="26">
        <f>ROUND(IF($AG268="战士",VLOOKUP($AH268,$DV:$ER,EB$1,FALSE),IF($AG268="幻术师",VLOOKUP($AH268,$EU:$FQ,FA$1,FALSE),IF($AG268="刺客",VLOOKUP($AH268,$FU:$GQ,GA$1,FALSE),"无该职业")))*VLOOKUP($AF268,角色间职业划分!$P:$AP,13,FALSE)/角色间职业划分!$AB$9,0)</f>
        <v>1521</v>
      </c>
      <c r="H268" s="26">
        <f t="shared" si="145"/>
        <v>0</v>
      </c>
      <c r="I268" s="26">
        <f t="shared" si="146"/>
        <v>0</v>
      </c>
      <c r="J268" s="26">
        <f t="shared" si="147"/>
        <v>0</v>
      </c>
      <c r="K268" s="26">
        <f t="shared" si="148"/>
        <v>0</v>
      </c>
      <c r="L268" s="26">
        <f t="shared" si="149"/>
        <v>0</v>
      </c>
      <c r="M268" s="26">
        <f t="shared" si="150"/>
        <v>0</v>
      </c>
      <c r="N268" s="26">
        <f t="shared" si="151"/>
        <v>2.5</v>
      </c>
      <c r="O268" s="26">
        <f t="shared" si="152"/>
        <v>2.5</v>
      </c>
      <c r="P268" s="26">
        <f t="shared" si="153"/>
        <v>0</v>
      </c>
      <c r="Q268" s="26">
        <f t="shared" si="154"/>
        <v>2.5</v>
      </c>
      <c r="R268" s="26">
        <f t="shared" si="155"/>
        <v>2.5</v>
      </c>
      <c r="S268" s="26">
        <f t="shared" si="156"/>
        <v>2.5</v>
      </c>
      <c r="T268" s="26">
        <f t="shared" si="157"/>
        <v>0</v>
      </c>
      <c r="U268" s="26">
        <f t="shared" si="158"/>
        <v>0</v>
      </c>
      <c r="V268" s="26">
        <f t="shared" si="159"/>
        <v>0</v>
      </c>
      <c r="W268" s="26">
        <f>VLOOKUP(AF268,角色间职业划分!L:M,2,FALSE)</f>
        <v>5</v>
      </c>
      <c r="X268" s="26">
        <f t="shared" si="160"/>
        <v>19</v>
      </c>
      <c r="Y268" s="26">
        <v>0</v>
      </c>
      <c r="Z268" s="26">
        <v>0</v>
      </c>
      <c r="AA268" s="26">
        <v>0</v>
      </c>
      <c r="AB268" s="26">
        <f t="shared" si="161"/>
        <v>5</v>
      </c>
      <c r="AC268" s="1">
        <f t="shared" si="142"/>
        <v>540</v>
      </c>
      <c r="AD268" s="51"/>
      <c r="AE268" s="1"/>
      <c r="AF268">
        <f t="shared" si="162"/>
        <v>5</v>
      </c>
      <c r="AG268" s="26" t="str">
        <f>VLOOKUP(AF268,角色间职业划分!P:R,3,FALSE)</f>
        <v>刺客</v>
      </c>
      <c r="AH268" s="26">
        <f t="shared" si="163"/>
        <v>19</v>
      </c>
    </row>
    <row r="269" spans="1:34" x14ac:dyDescent="0.15">
      <c r="A269" s="26">
        <v>265</v>
      </c>
      <c r="B269" s="26">
        <f t="shared" si="143"/>
        <v>0</v>
      </c>
      <c r="C269" s="26">
        <f>ROUND(IF($AG269="战士",VLOOKUP($AH269,$DV:$ER,DX$1,FALSE),IF($AG269="幻术师",VLOOKUP($AH269,$EU:$FQ,EW$1,FALSE),IF($AG269="刺客",VLOOKUP($AH269,$FU:$GQ,FW$1,FALSE),"无该职业")))/VLOOKUP(AF269,角色间职业划分!P:AP,20,FALSE),0)</f>
        <v>20</v>
      </c>
      <c r="D269" s="26">
        <f t="shared" si="144"/>
        <v>0</v>
      </c>
      <c r="E269" s="26">
        <f>ROUND(IF($AG269="战士",VLOOKUP($AH269,$DV:$ER,DZ$1,FALSE),IF($AG269="幻术师",VLOOKUP($AH269,$EU:$FQ,EY$1,FALSE),IF($AG269="刺客",VLOOKUP($AH269,$FU:$GQ,FY$1,FALSE),"无该职业")))*VLOOKUP($AF269,角色间职业划分!$P:$AP,26,FALSE)*VLOOKUP($AF269,角色间职业划分!$P:$AP,13,FALSE)/角色间职业划分!$AB$9,0)</f>
        <v>533</v>
      </c>
      <c r="F269" s="26">
        <f>ROUND(IF($AG269="战士",VLOOKUP($AH269,$DV:$ER,EA$1,FALSE),IF($AG269="幻术师",VLOOKUP($AH269,$EU:$FQ,EZ$1,FALSE),IF($AG269="刺客",VLOOKUP($AH269,$FU:$GQ,FZ$1,FALSE),"无该职业")))*VLOOKUP($AF269,角色间职业划分!$P:$AP,8,FALSE)/角色间职业划分!$W$9,0)</f>
        <v>1701</v>
      </c>
      <c r="G269" s="26">
        <f>ROUND(IF($AG269="战士",VLOOKUP($AH269,$DV:$ER,EB$1,FALSE),IF($AG269="幻术师",VLOOKUP($AH269,$EU:$FQ,FA$1,FALSE),IF($AG269="刺客",VLOOKUP($AH269,$FU:$GQ,GA$1,FALSE),"无该职业")))*VLOOKUP($AF269,角色间职业划分!$P:$AP,13,FALSE)/角色间职业划分!$AB$9,0)</f>
        <v>1521</v>
      </c>
      <c r="H269" s="26">
        <f t="shared" si="145"/>
        <v>0</v>
      </c>
      <c r="I269" s="26">
        <f t="shared" si="146"/>
        <v>0</v>
      </c>
      <c r="J269" s="26">
        <f t="shared" si="147"/>
        <v>0</v>
      </c>
      <c r="K269" s="26">
        <f t="shared" si="148"/>
        <v>0</v>
      </c>
      <c r="L269" s="26">
        <f t="shared" si="149"/>
        <v>0</v>
      </c>
      <c r="M269" s="26">
        <f t="shared" si="150"/>
        <v>0</v>
      </c>
      <c r="N269" s="26">
        <f t="shared" si="151"/>
        <v>2.5</v>
      </c>
      <c r="O269" s="26">
        <f t="shared" si="152"/>
        <v>2.5</v>
      </c>
      <c r="P269" s="26">
        <f t="shared" si="153"/>
        <v>0</v>
      </c>
      <c r="Q269" s="26">
        <f t="shared" si="154"/>
        <v>2.5</v>
      </c>
      <c r="R269" s="26">
        <f t="shared" si="155"/>
        <v>2.5</v>
      </c>
      <c r="S269" s="26">
        <f t="shared" si="156"/>
        <v>2.5</v>
      </c>
      <c r="T269" s="26">
        <f t="shared" si="157"/>
        <v>0</v>
      </c>
      <c r="U269" s="26">
        <f t="shared" si="158"/>
        <v>0</v>
      </c>
      <c r="V269" s="26">
        <f t="shared" si="159"/>
        <v>0</v>
      </c>
      <c r="W269" s="26">
        <f>VLOOKUP(AF269,角色间职业划分!L:M,2,FALSE)</f>
        <v>5</v>
      </c>
      <c r="X269" s="26">
        <f t="shared" si="160"/>
        <v>20</v>
      </c>
      <c r="Y269" s="26">
        <v>0</v>
      </c>
      <c r="Z269" s="26">
        <v>0</v>
      </c>
      <c r="AA269" s="26">
        <v>0</v>
      </c>
      <c r="AB269" s="26">
        <f t="shared" si="161"/>
        <v>7.5</v>
      </c>
      <c r="AC269" s="1">
        <f t="shared" si="142"/>
        <v>561</v>
      </c>
      <c r="AD269" s="51"/>
      <c r="AE269" s="1"/>
      <c r="AF269">
        <f t="shared" si="162"/>
        <v>5</v>
      </c>
      <c r="AG269" s="26" t="str">
        <f>VLOOKUP(AF269,角色间职业划分!P:R,3,FALSE)</f>
        <v>刺客</v>
      </c>
      <c r="AH269" s="26">
        <f t="shared" si="163"/>
        <v>20</v>
      </c>
    </row>
    <row r="270" spans="1:34" x14ac:dyDescent="0.15">
      <c r="A270" s="26">
        <v>266</v>
      </c>
      <c r="B270" s="26">
        <f t="shared" si="143"/>
        <v>0</v>
      </c>
      <c r="C270" s="26">
        <f>ROUND(IF($AG270="战士",VLOOKUP($AH270,$DV:$ER,DX$1,FALSE),IF($AG270="幻术师",VLOOKUP($AH270,$EU:$FQ,EW$1,FALSE),IF($AG270="刺客",VLOOKUP($AH270,$FU:$GQ,FW$1,FALSE),"无该职业")))/VLOOKUP(AF270,角色间职业划分!P:AP,20,FALSE),0)</f>
        <v>20</v>
      </c>
      <c r="D270" s="26">
        <f t="shared" si="144"/>
        <v>0</v>
      </c>
      <c r="E270" s="26">
        <f>ROUND(IF($AG270="战士",VLOOKUP($AH270,$DV:$ER,DZ$1,FALSE),IF($AG270="幻术师",VLOOKUP($AH270,$EU:$FQ,EY$1,FALSE),IF($AG270="刺客",VLOOKUP($AH270,$FU:$GQ,FY$1,FALSE),"无该职业")))*VLOOKUP($AF270,角色间职业划分!$P:$AP,26,FALSE)*VLOOKUP($AF270,角色间职业划分!$P:$AP,13,FALSE)/角色间职业划分!$AB$9,0)</f>
        <v>533</v>
      </c>
      <c r="F270" s="26">
        <f>ROUND(IF($AG270="战士",VLOOKUP($AH270,$DV:$ER,EA$1,FALSE),IF($AG270="幻术师",VLOOKUP($AH270,$EU:$FQ,EZ$1,FALSE),IF($AG270="刺客",VLOOKUP($AH270,$FU:$GQ,FZ$1,FALSE),"无该职业")))*VLOOKUP($AF270,角色间职业划分!$P:$AP,8,FALSE)/角色间职业划分!$W$9,0)</f>
        <v>1701</v>
      </c>
      <c r="G270" s="26">
        <f>ROUND(IF($AG270="战士",VLOOKUP($AH270,$DV:$ER,EB$1,FALSE),IF($AG270="幻术师",VLOOKUP($AH270,$EU:$FQ,FA$1,FALSE),IF($AG270="刺客",VLOOKUP($AH270,$FU:$GQ,GA$1,FALSE),"无该职业")))*VLOOKUP($AF270,角色间职业划分!$P:$AP,13,FALSE)/角色间职业划分!$AB$9,0)</f>
        <v>1844</v>
      </c>
      <c r="H270" s="26">
        <f t="shared" si="145"/>
        <v>0</v>
      </c>
      <c r="I270" s="26">
        <f t="shared" si="146"/>
        <v>0</v>
      </c>
      <c r="J270" s="26">
        <f t="shared" si="147"/>
        <v>0</v>
      </c>
      <c r="K270" s="26">
        <f t="shared" si="148"/>
        <v>0</v>
      </c>
      <c r="L270" s="26">
        <f t="shared" si="149"/>
        <v>0</v>
      </c>
      <c r="M270" s="26">
        <f t="shared" si="150"/>
        <v>0</v>
      </c>
      <c r="N270" s="26">
        <f t="shared" si="151"/>
        <v>2.5</v>
      </c>
      <c r="O270" s="26">
        <f t="shared" si="152"/>
        <v>2.5</v>
      </c>
      <c r="P270" s="26">
        <f t="shared" si="153"/>
        <v>0</v>
      </c>
      <c r="Q270" s="26">
        <f t="shared" si="154"/>
        <v>2.5</v>
      </c>
      <c r="R270" s="26">
        <f t="shared" si="155"/>
        <v>2.5</v>
      </c>
      <c r="S270" s="26">
        <f t="shared" si="156"/>
        <v>2.5</v>
      </c>
      <c r="T270" s="26">
        <f t="shared" si="157"/>
        <v>0</v>
      </c>
      <c r="U270" s="26">
        <f t="shared" si="158"/>
        <v>0</v>
      </c>
      <c r="V270" s="26">
        <f t="shared" si="159"/>
        <v>0</v>
      </c>
      <c r="W270" s="26">
        <f>VLOOKUP(AF270,角色间职业划分!L:M,2,FALSE)</f>
        <v>5</v>
      </c>
      <c r="X270" s="26">
        <f t="shared" si="160"/>
        <v>21</v>
      </c>
      <c r="Y270" s="26">
        <v>0</v>
      </c>
      <c r="Z270" s="26">
        <v>0</v>
      </c>
      <c r="AA270" s="26">
        <v>0</v>
      </c>
      <c r="AB270" s="26">
        <f t="shared" si="161"/>
        <v>7.5</v>
      </c>
      <c r="AC270" s="1">
        <f t="shared" si="142"/>
        <v>582</v>
      </c>
      <c r="AD270" s="51"/>
      <c r="AE270" s="1"/>
      <c r="AF270">
        <f t="shared" si="162"/>
        <v>5</v>
      </c>
      <c r="AG270" s="26" t="str">
        <f>VLOOKUP(AF270,角色间职业划分!P:R,3,FALSE)</f>
        <v>刺客</v>
      </c>
      <c r="AH270" s="26">
        <f t="shared" si="163"/>
        <v>21</v>
      </c>
    </row>
    <row r="271" spans="1:34" x14ac:dyDescent="0.15">
      <c r="A271" s="26">
        <v>267</v>
      </c>
      <c r="B271" s="26">
        <f t="shared" si="143"/>
        <v>0</v>
      </c>
      <c r="C271" s="26">
        <f>ROUND(IF($AG271="战士",VLOOKUP($AH271,$DV:$ER,DX$1,FALSE),IF($AG271="幻术师",VLOOKUP($AH271,$EU:$FQ,EW$1,FALSE),IF($AG271="刺客",VLOOKUP($AH271,$FU:$GQ,FW$1,FALSE),"无该职业")))/VLOOKUP(AF271,角色间职业划分!P:AP,20,FALSE),0)</f>
        <v>20</v>
      </c>
      <c r="D271" s="26">
        <f t="shared" si="144"/>
        <v>0</v>
      </c>
      <c r="E271" s="26">
        <f>ROUND(IF($AG271="战士",VLOOKUP($AH271,$DV:$ER,DZ$1,FALSE),IF($AG271="幻术师",VLOOKUP($AH271,$EU:$FQ,EY$1,FALSE),IF($AG271="刺客",VLOOKUP($AH271,$FU:$GQ,FY$1,FALSE),"无该职业")))*VLOOKUP($AF271,角色间职业划分!$P:$AP,26,FALSE)*VLOOKUP($AF271,角色间职业划分!$P:$AP,13,FALSE)/角色间职业划分!$AB$9,0)</f>
        <v>533</v>
      </c>
      <c r="F271" s="26">
        <f>ROUND(IF($AG271="战士",VLOOKUP($AH271,$DV:$ER,EA$1,FALSE),IF($AG271="幻术师",VLOOKUP($AH271,$EU:$FQ,EZ$1,FALSE),IF($AG271="刺客",VLOOKUP($AH271,$FU:$GQ,FZ$1,FALSE),"无该职业")))*VLOOKUP($AF271,角色间职业划分!$P:$AP,8,FALSE)/角色间职业划分!$W$9,0)</f>
        <v>1701</v>
      </c>
      <c r="G271" s="26">
        <f>ROUND(IF($AG271="战士",VLOOKUP($AH271,$DV:$ER,EB$1,FALSE),IF($AG271="幻术师",VLOOKUP($AH271,$EU:$FQ,FA$1,FALSE),IF($AG271="刺客",VLOOKUP($AH271,$FU:$GQ,GA$1,FALSE),"无该职业")))*VLOOKUP($AF271,角色间职业划分!$P:$AP,13,FALSE)/角色间职业划分!$AB$9,0)</f>
        <v>1844</v>
      </c>
      <c r="H271" s="26">
        <f t="shared" si="145"/>
        <v>0</v>
      </c>
      <c r="I271" s="26">
        <f t="shared" si="146"/>
        <v>0</v>
      </c>
      <c r="J271" s="26">
        <f t="shared" si="147"/>
        <v>0</v>
      </c>
      <c r="K271" s="26">
        <f t="shared" si="148"/>
        <v>0</v>
      </c>
      <c r="L271" s="26">
        <f t="shared" si="149"/>
        <v>0</v>
      </c>
      <c r="M271" s="26">
        <f t="shared" si="150"/>
        <v>0</v>
      </c>
      <c r="N271" s="26">
        <f t="shared" si="151"/>
        <v>2.5</v>
      </c>
      <c r="O271" s="26">
        <f t="shared" si="152"/>
        <v>2.5</v>
      </c>
      <c r="P271" s="26">
        <f t="shared" si="153"/>
        <v>0</v>
      </c>
      <c r="Q271" s="26">
        <f t="shared" si="154"/>
        <v>2.5</v>
      </c>
      <c r="R271" s="26">
        <f t="shared" si="155"/>
        <v>5</v>
      </c>
      <c r="S271" s="26">
        <f t="shared" si="156"/>
        <v>2.5</v>
      </c>
      <c r="T271" s="26">
        <f t="shared" si="157"/>
        <v>0</v>
      </c>
      <c r="U271" s="26">
        <f t="shared" si="158"/>
        <v>0</v>
      </c>
      <c r="V271" s="26">
        <f t="shared" si="159"/>
        <v>0</v>
      </c>
      <c r="W271" s="26">
        <f>VLOOKUP(AF271,角色间职业划分!L:M,2,FALSE)</f>
        <v>5</v>
      </c>
      <c r="X271" s="26">
        <f t="shared" si="160"/>
        <v>22</v>
      </c>
      <c r="Y271" s="26">
        <v>0</v>
      </c>
      <c r="Z271" s="26">
        <v>0</v>
      </c>
      <c r="AA271" s="26">
        <v>0</v>
      </c>
      <c r="AB271" s="26">
        <f t="shared" si="161"/>
        <v>7.5</v>
      </c>
      <c r="AC271" s="1">
        <f t="shared" si="142"/>
        <v>603</v>
      </c>
      <c r="AD271" s="51"/>
      <c r="AE271" s="1"/>
      <c r="AF271">
        <f t="shared" si="162"/>
        <v>5</v>
      </c>
      <c r="AG271" s="26" t="str">
        <f>VLOOKUP(AF271,角色间职业划分!P:R,3,FALSE)</f>
        <v>刺客</v>
      </c>
      <c r="AH271" s="26">
        <f t="shared" si="163"/>
        <v>22</v>
      </c>
    </row>
    <row r="272" spans="1:34" x14ac:dyDescent="0.15">
      <c r="A272" s="26">
        <v>268</v>
      </c>
      <c r="B272" s="26">
        <f t="shared" si="143"/>
        <v>0</v>
      </c>
      <c r="C272" s="26">
        <f>ROUND(IF($AG272="战士",VLOOKUP($AH272,$DV:$ER,DX$1,FALSE),IF($AG272="幻术师",VLOOKUP($AH272,$EU:$FQ,EW$1,FALSE),IF($AG272="刺客",VLOOKUP($AH272,$FU:$GQ,FW$1,FALSE),"无该职业")))/VLOOKUP(AF272,角色间职业划分!P:AP,20,FALSE),0)</f>
        <v>20</v>
      </c>
      <c r="D272" s="26">
        <f t="shared" si="144"/>
        <v>0</v>
      </c>
      <c r="E272" s="26">
        <f>ROUND(IF($AG272="战士",VLOOKUP($AH272,$DV:$ER,DZ$1,FALSE),IF($AG272="幻术师",VLOOKUP($AH272,$EU:$FQ,EY$1,FALSE),IF($AG272="刺客",VLOOKUP($AH272,$FU:$GQ,FY$1,FALSE),"无该职业")))*VLOOKUP($AF272,角色间职业划分!$P:$AP,26,FALSE)*VLOOKUP($AF272,角色间职业划分!$P:$AP,13,FALSE)/角色间职业划分!$AB$9,0)</f>
        <v>533</v>
      </c>
      <c r="F272" s="26">
        <f>ROUND(IF($AG272="战士",VLOOKUP($AH272,$DV:$ER,EA$1,FALSE),IF($AG272="幻术师",VLOOKUP($AH272,$EU:$FQ,EZ$1,FALSE),IF($AG272="刺客",VLOOKUP($AH272,$FU:$GQ,FZ$1,FALSE),"无该职业")))*VLOOKUP($AF272,角色间职业划分!$P:$AP,8,FALSE)/角色间职业划分!$W$9,0)</f>
        <v>1966</v>
      </c>
      <c r="G272" s="26">
        <f>ROUND(IF($AG272="战士",VLOOKUP($AH272,$DV:$ER,EB$1,FALSE),IF($AG272="幻术师",VLOOKUP($AH272,$EU:$FQ,FA$1,FALSE),IF($AG272="刺客",VLOOKUP($AH272,$FU:$GQ,GA$1,FALSE),"无该职业")))*VLOOKUP($AF272,角色间职业划分!$P:$AP,13,FALSE)/角色间职业划分!$AB$9,0)</f>
        <v>1844</v>
      </c>
      <c r="H272" s="26">
        <f t="shared" si="145"/>
        <v>0</v>
      </c>
      <c r="I272" s="26">
        <f t="shared" si="146"/>
        <v>0</v>
      </c>
      <c r="J272" s="26">
        <f t="shared" si="147"/>
        <v>0</v>
      </c>
      <c r="K272" s="26">
        <f t="shared" si="148"/>
        <v>0</v>
      </c>
      <c r="L272" s="26">
        <f t="shared" si="149"/>
        <v>0</v>
      </c>
      <c r="M272" s="26">
        <f t="shared" si="150"/>
        <v>0</v>
      </c>
      <c r="N272" s="26">
        <f t="shared" si="151"/>
        <v>2.5</v>
      </c>
      <c r="O272" s="26">
        <f t="shared" si="152"/>
        <v>2.5</v>
      </c>
      <c r="P272" s="26">
        <f t="shared" si="153"/>
        <v>0</v>
      </c>
      <c r="Q272" s="26">
        <f t="shared" si="154"/>
        <v>2.5</v>
      </c>
      <c r="R272" s="26">
        <f t="shared" si="155"/>
        <v>5</v>
      </c>
      <c r="S272" s="26">
        <f t="shared" si="156"/>
        <v>2.5</v>
      </c>
      <c r="T272" s="26">
        <f t="shared" si="157"/>
        <v>0</v>
      </c>
      <c r="U272" s="26">
        <f t="shared" si="158"/>
        <v>0</v>
      </c>
      <c r="V272" s="26">
        <f t="shared" si="159"/>
        <v>0</v>
      </c>
      <c r="W272" s="26">
        <f>VLOOKUP(AF272,角色间职业划分!L:M,2,FALSE)</f>
        <v>5</v>
      </c>
      <c r="X272" s="26">
        <f t="shared" si="160"/>
        <v>23</v>
      </c>
      <c r="Y272" s="26">
        <v>0</v>
      </c>
      <c r="Z272" s="26">
        <v>0</v>
      </c>
      <c r="AA272" s="26">
        <v>0</v>
      </c>
      <c r="AB272" s="26">
        <f t="shared" si="161"/>
        <v>7.5</v>
      </c>
      <c r="AC272" s="1">
        <f t="shared" si="142"/>
        <v>624</v>
      </c>
      <c r="AD272" s="51"/>
      <c r="AE272" s="1"/>
      <c r="AF272">
        <f t="shared" si="162"/>
        <v>5</v>
      </c>
      <c r="AG272" s="26" t="str">
        <f>VLOOKUP(AF272,角色间职业划分!P:R,3,FALSE)</f>
        <v>刺客</v>
      </c>
      <c r="AH272" s="26">
        <f t="shared" si="163"/>
        <v>23</v>
      </c>
    </row>
    <row r="273" spans="1:34" x14ac:dyDescent="0.15">
      <c r="A273" s="26">
        <v>269</v>
      </c>
      <c r="B273" s="26">
        <f t="shared" si="143"/>
        <v>0</v>
      </c>
      <c r="C273" s="26">
        <f>ROUND(IF($AG273="战士",VLOOKUP($AH273,$DV:$ER,DX$1,FALSE),IF($AG273="幻术师",VLOOKUP($AH273,$EU:$FQ,EW$1,FALSE),IF($AG273="刺客",VLOOKUP($AH273,$FU:$GQ,FW$1,FALSE),"无该职业")))/VLOOKUP(AF273,角色间职业划分!P:AP,20,FALSE),0)</f>
        <v>25</v>
      </c>
      <c r="D273" s="26">
        <f t="shared" si="144"/>
        <v>0</v>
      </c>
      <c r="E273" s="26">
        <f>ROUND(IF($AG273="战士",VLOOKUP($AH273,$DV:$ER,DZ$1,FALSE),IF($AG273="幻术师",VLOOKUP($AH273,$EU:$FQ,EY$1,FALSE),IF($AG273="刺客",VLOOKUP($AH273,$FU:$GQ,FY$1,FALSE),"无该职业")))*VLOOKUP($AF273,角色间职业划分!$P:$AP,26,FALSE)*VLOOKUP($AF273,角色间职业划分!$P:$AP,13,FALSE)/角色间职业划分!$AB$9,0)</f>
        <v>533</v>
      </c>
      <c r="F273" s="26">
        <f>ROUND(IF($AG273="战士",VLOOKUP($AH273,$DV:$ER,EA$1,FALSE),IF($AG273="幻术师",VLOOKUP($AH273,$EU:$FQ,EZ$1,FALSE),IF($AG273="刺客",VLOOKUP($AH273,$FU:$GQ,FZ$1,FALSE),"无该职业")))*VLOOKUP($AF273,角色间职业划分!$P:$AP,8,FALSE)/角色间职业划分!$W$9,0)</f>
        <v>1966</v>
      </c>
      <c r="G273" s="26">
        <f>ROUND(IF($AG273="战士",VLOOKUP($AH273,$DV:$ER,EB$1,FALSE),IF($AG273="幻术师",VLOOKUP($AH273,$EU:$FQ,FA$1,FALSE),IF($AG273="刺客",VLOOKUP($AH273,$FU:$GQ,GA$1,FALSE),"无该职业")))*VLOOKUP($AF273,角色间职业划分!$P:$AP,13,FALSE)/角色间职业划分!$AB$9,0)</f>
        <v>1844</v>
      </c>
      <c r="H273" s="26">
        <f t="shared" si="145"/>
        <v>0</v>
      </c>
      <c r="I273" s="26">
        <f t="shared" si="146"/>
        <v>0</v>
      </c>
      <c r="J273" s="26">
        <f t="shared" si="147"/>
        <v>0</v>
      </c>
      <c r="K273" s="26">
        <f t="shared" si="148"/>
        <v>0</v>
      </c>
      <c r="L273" s="26">
        <f t="shared" si="149"/>
        <v>0</v>
      </c>
      <c r="M273" s="26">
        <f t="shared" si="150"/>
        <v>0</v>
      </c>
      <c r="N273" s="26">
        <f t="shared" si="151"/>
        <v>2.5</v>
      </c>
      <c r="O273" s="26">
        <f t="shared" si="152"/>
        <v>2.5</v>
      </c>
      <c r="P273" s="26">
        <f t="shared" si="153"/>
        <v>0</v>
      </c>
      <c r="Q273" s="26">
        <f t="shared" si="154"/>
        <v>2.5</v>
      </c>
      <c r="R273" s="26">
        <f t="shared" si="155"/>
        <v>5</v>
      </c>
      <c r="S273" s="26">
        <f t="shared" si="156"/>
        <v>2.5</v>
      </c>
      <c r="T273" s="26">
        <f t="shared" si="157"/>
        <v>0</v>
      </c>
      <c r="U273" s="26">
        <f t="shared" si="158"/>
        <v>0</v>
      </c>
      <c r="V273" s="26">
        <f t="shared" si="159"/>
        <v>0</v>
      </c>
      <c r="W273" s="26">
        <f>VLOOKUP(AF273,角色间职业划分!L:M,2,FALSE)</f>
        <v>5</v>
      </c>
      <c r="X273" s="26">
        <f t="shared" si="160"/>
        <v>24</v>
      </c>
      <c r="Y273" s="26">
        <v>0</v>
      </c>
      <c r="Z273" s="26">
        <v>0</v>
      </c>
      <c r="AA273" s="26">
        <v>0</v>
      </c>
      <c r="AB273" s="26">
        <f t="shared" si="161"/>
        <v>7.5</v>
      </c>
      <c r="AC273" s="1">
        <f t="shared" si="142"/>
        <v>645</v>
      </c>
      <c r="AD273" s="51"/>
      <c r="AE273" s="1"/>
      <c r="AF273">
        <f t="shared" si="162"/>
        <v>5</v>
      </c>
      <c r="AG273" s="26" t="str">
        <f>VLOOKUP(AF273,角色间职业划分!P:R,3,FALSE)</f>
        <v>刺客</v>
      </c>
      <c r="AH273" s="26">
        <f t="shared" si="163"/>
        <v>24</v>
      </c>
    </row>
    <row r="274" spans="1:34" x14ac:dyDescent="0.15">
      <c r="A274" s="26">
        <v>270</v>
      </c>
      <c r="B274" s="26">
        <f t="shared" si="143"/>
        <v>0</v>
      </c>
      <c r="C274" s="26">
        <f>ROUND(IF($AG274="战士",VLOOKUP($AH274,$DV:$ER,DX$1,FALSE),IF($AG274="幻术师",VLOOKUP($AH274,$EU:$FQ,EW$1,FALSE),IF($AG274="刺客",VLOOKUP($AH274,$FU:$GQ,FW$1,FALSE),"无该职业")))/VLOOKUP(AF274,角色间职业划分!P:AP,20,FALSE),0)</f>
        <v>25</v>
      </c>
      <c r="D274" s="26">
        <f t="shared" si="144"/>
        <v>0</v>
      </c>
      <c r="E274" s="26">
        <f>ROUND(IF($AG274="战士",VLOOKUP($AH274,$DV:$ER,DZ$1,FALSE),IF($AG274="幻术师",VLOOKUP($AH274,$EU:$FQ,EY$1,FALSE),IF($AG274="刺客",VLOOKUP($AH274,$FU:$GQ,FY$1,FALSE),"无该职业")))*VLOOKUP($AF274,角色间职业划分!$P:$AP,26,FALSE)*VLOOKUP($AF274,角色间职业划分!$P:$AP,13,FALSE)/角色间职业划分!$AB$9,0)</f>
        <v>533</v>
      </c>
      <c r="F274" s="26">
        <f>ROUND(IF($AG274="战士",VLOOKUP($AH274,$DV:$ER,EA$1,FALSE),IF($AG274="幻术师",VLOOKUP($AH274,$EU:$FQ,EZ$1,FALSE),IF($AG274="刺客",VLOOKUP($AH274,$FU:$GQ,FZ$1,FALSE),"无该职业")))*VLOOKUP($AF274,角色间职业划分!$P:$AP,8,FALSE)/角色间职业划分!$W$9,0)</f>
        <v>1966</v>
      </c>
      <c r="G274" s="26">
        <f>ROUND(IF($AG274="战士",VLOOKUP($AH274,$DV:$ER,EB$1,FALSE),IF($AG274="幻术师",VLOOKUP($AH274,$EU:$FQ,FA$1,FALSE),IF($AG274="刺客",VLOOKUP($AH274,$FU:$GQ,GA$1,FALSE),"无该职业")))*VLOOKUP($AF274,角色间职业划分!$P:$AP,13,FALSE)/角色间职业划分!$AB$9,0)</f>
        <v>2110</v>
      </c>
      <c r="H274" s="26">
        <f t="shared" si="145"/>
        <v>0</v>
      </c>
      <c r="I274" s="26">
        <f t="shared" si="146"/>
        <v>0</v>
      </c>
      <c r="J274" s="26">
        <f t="shared" si="147"/>
        <v>0</v>
      </c>
      <c r="K274" s="26">
        <f t="shared" si="148"/>
        <v>0</v>
      </c>
      <c r="L274" s="26">
        <f t="shared" si="149"/>
        <v>0</v>
      </c>
      <c r="M274" s="26">
        <f t="shared" si="150"/>
        <v>0</v>
      </c>
      <c r="N274" s="26">
        <f t="shared" si="151"/>
        <v>2.5</v>
      </c>
      <c r="O274" s="26">
        <f t="shared" si="152"/>
        <v>2.5</v>
      </c>
      <c r="P274" s="26">
        <f t="shared" si="153"/>
        <v>0</v>
      </c>
      <c r="Q274" s="26">
        <f t="shared" si="154"/>
        <v>2.5</v>
      </c>
      <c r="R274" s="26">
        <f t="shared" si="155"/>
        <v>5</v>
      </c>
      <c r="S274" s="26">
        <f t="shared" si="156"/>
        <v>2.5</v>
      </c>
      <c r="T274" s="26">
        <f t="shared" si="157"/>
        <v>0</v>
      </c>
      <c r="U274" s="26">
        <f t="shared" si="158"/>
        <v>0</v>
      </c>
      <c r="V274" s="26">
        <f t="shared" si="159"/>
        <v>0</v>
      </c>
      <c r="W274" s="26">
        <f>VLOOKUP(AF274,角色间职业划分!L:M,2,FALSE)</f>
        <v>5</v>
      </c>
      <c r="X274" s="26">
        <f t="shared" si="160"/>
        <v>25</v>
      </c>
      <c r="Y274" s="26">
        <v>0</v>
      </c>
      <c r="Z274" s="26">
        <v>0</v>
      </c>
      <c r="AA274" s="26">
        <v>0</v>
      </c>
      <c r="AB274" s="26">
        <f t="shared" si="161"/>
        <v>7.5</v>
      </c>
      <c r="AC274" s="1">
        <f t="shared" si="142"/>
        <v>666</v>
      </c>
      <c r="AD274" s="51"/>
      <c r="AE274" s="1"/>
      <c r="AF274">
        <f t="shared" si="162"/>
        <v>5</v>
      </c>
      <c r="AG274" s="26" t="str">
        <f>VLOOKUP(AF274,角色间职业划分!P:R,3,FALSE)</f>
        <v>刺客</v>
      </c>
      <c r="AH274" s="26">
        <f t="shared" si="163"/>
        <v>25</v>
      </c>
    </row>
    <row r="275" spans="1:34" x14ac:dyDescent="0.15">
      <c r="A275" s="26">
        <v>271</v>
      </c>
      <c r="B275" s="26">
        <f t="shared" si="143"/>
        <v>0</v>
      </c>
      <c r="C275" s="26">
        <f>ROUND(IF($AG275="战士",VLOOKUP($AH275,$DV:$ER,DX$1,FALSE),IF($AG275="幻术师",VLOOKUP($AH275,$EU:$FQ,EW$1,FALSE),IF($AG275="刺客",VLOOKUP($AH275,$FU:$GQ,FW$1,FALSE),"无该职业")))/VLOOKUP(AF275,角色间职业划分!P:AP,20,FALSE),0)</f>
        <v>25</v>
      </c>
      <c r="D275" s="26">
        <f t="shared" si="144"/>
        <v>0</v>
      </c>
      <c r="E275" s="26">
        <f>ROUND(IF($AG275="战士",VLOOKUP($AH275,$DV:$ER,DZ$1,FALSE),IF($AG275="幻术师",VLOOKUP($AH275,$EU:$FQ,EY$1,FALSE),IF($AG275="刺客",VLOOKUP($AH275,$FU:$GQ,FY$1,FALSE),"无该职业")))*VLOOKUP($AF275,角色间职业划分!$P:$AP,26,FALSE)*VLOOKUP($AF275,角色间职业划分!$P:$AP,13,FALSE)/角色间职业划分!$AB$9,0)</f>
        <v>533</v>
      </c>
      <c r="F275" s="26">
        <f>ROUND(IF($AG275="战士",VLOOKUP($AH275,$DV:$ER,EA$1,FALSE),IF($AG275="幻术师",VLOOKUP($AH275,$EU:$FQ,EZ$1,FALSE),IF($AG275="刺客",VLOOKUP($AH275,$FU:$GQ,FZ$1,FALSE),"无该职业")))*VLOOKUP($AF275,角色间职业划分!$P:$AP,8,FALSE)/角色间职业划分!$W$9,0)</f>
        <v>1966</v>
      </c>
      <c r="G275" s="26">
        <f>ROUND(IF($AG275="战士",VLOOKUP($AH275,$DV:$ER,EB$1,FALSE),IF($AG275="幻术师",VLOOKUP($AH275,$EU:$FQ,FA$1,FALSE),IF($AG275="刺客",VLOOKUP($AH275,$FU:$GQ,GA$1,FALSE),"无该职业")))*VLOOKUP($AF275,角色间职业划分!$P:$AP,13,FALSE)/角色间职业划分!$AB$9,0)</f>
        <v>2110</v>
      </c>
      <c r="H275" s="26">
        <f t="shared" si="145"/>
        <v>0</v>
      </c>
      <c r="I275" s="26">
        <f t="shared" si="146"/>
        <v>0</v>
      </c>
      <c r="J275" s="26">
        <f t="shared" si="147"/>
        <v>0</v>
      </c>
      <c r="K275" s="26">
        <f t="shared" si="148"/>
        <v>0</v>
      </c>
      <c r="L275" s="26">
        <f t="shared" si="149"/>
        <v>0</v>
      </c>
      <c r="M275" s="26">
        <f t="shared" si="150"/>
        <v>0</v>
      </c>
      <c r="N275" s="26">
        <f t="shared" si="151"/>
        <v>5</v>
      </c>
      <c r="O275" s="26">
        <f t="shared" si="152"/>
        <v>2.5</v>
      </c>
      <c r="P275" s="26">
        <f t="shared" si="153"/>
        <v>0</v>
      </c>
      <c r="Q275" s="26">
        <f t="shared" si="154"/>
        <v>2.5</v>
      </c>
      <c r="R275" s="26">
        <f t="shared" si="155"/>
        <v>5</v>
      </c>
      <c r="S275" s="26">
        <f t="shared" si="156"/>
        <v>2.5</v>
      </c>
      <c r="T275" s="26">
        <f t="shared" si="157"/>
        <v>0</v>
      </c>
      <c r="U275" s="26">
        <f t="shared" si="158"/>
        <v>0</v>
      </c>
      <c r="V275" s="26">
        <f t="shared" si="159"/>
        <v>0</v>
      </c>
      <c r="W275" s="26">
        <f>VLOOKUP(AF275,角色间职业划分!L:M,2,FALSE)</f>
        <v>5</v>
      </c>
      <c r="X275" s="26">
        <f t="shared" si="160"/>
        <v>26</v>
      </c>
      <c r="Y275" s="26">
        <v>0</v>
      </c>
      <c r="Z275" s="26">
        <v>0</v>
      </c>
      <c r="AA275" s="26">
        <v>0</v>
      </c>
      <c r="AB275" s="26">
        <f t="shared" si="161"/>
        <v>7.5</v>
      </c>
      <c r="AC275" s="1">
        <f t="shared" si="142"/>
        <v>687</v>
      </c>
      <c r="AD275" s="51"/>
      <c r="AE275" s="1"/>
      <c r="AF275">
        <f t="shared" si="162"/>
        <v>5</v>
      </c>
      <c r="AG275" s="26" t="str">
        <f>VLOOKUP(AF275,角色间职业划分!P:R,3,FALSE)</f>
        <v>刺客</v>
      </c>
      <c r="AH275" s="26">
        <f t="shared" si="163"/>
        <v>26</v>
      </c>
    </row>
    <row r="276" spans="1:34" x14ac:dyDescent="0.15">
      <c r="A276" s="26">
        <v>272</v>
      </c>
      <c r="B276" s="26">
        <f t="shared" si="143"/>
        <v>0</v>
      </c>
      <c r="C276" s="26">
        <f>ROUND(IF($AG276="战士",VLOOKUP($AH276,$DV:$ER,DX$1,FALSE),IF($AG276="幻术师",VLOOKUP($AH276,$EU:$FQ,EW$1,FALSE),IF($AG276="刺客",VLOOKUP($AH276,$FU:$GQ,FW$1,FALSE),"无该职业")))/VLOOKUP(AF276,角色间职业划分!P:AP,20,FALSE),0)</f>
        <v>25</v>
      </c>
      <c r="D276" s="26">
        <f t="shared" si="144"/>
        <v>0</v>
      </c>
      <c r="E276" s="26">
        <f>ROUND(IF($AG276="战士",VLOOKUP($AH276,$DV:$ER,DZ$1,FALSE),IF($AG276="幻术师",VLOOKUP($AH276,$EU:$FQ,EY$1,FALSE),IF($AG276="刺客",VLOOKUP($AH276,$FU:$GQ,FY$1,FALSE),"无该职业")))*VLOOKUP($AF276,角色间职业划分!$P:$AP,26,FALSE)*VLOOKUP($AF276,角色间职业划分!$P:$AP,13,FALSE)/角色间职业划分!$AB$9,0)</f>
        <v>533</v>
      </c>
      <c r="F276" s="26">
        <f>ROUND(IF($AG276="战士",VLOOKUP($AH276,$DV:$ER,EA$1,FALSE),IF($AG276="幻术师",VLOOKUP($AH276,$EU:$FQ,EZ$1,FALSE),IF($AG276="刺客",VLOOKUP($AH276,$FU:$GQ,FZ$1,FALSE),"无该职业")))*VLOOKUP($AF276,角色间职业划分!$P:$AP,8,FALSE)/角色间职业划分!$W$9,0)</f>
        <v>2230</v>
      </c>
      <c r="G276" s="26">
        <f>ROUND(IF($AG276="战士",VLOOKUP($AH276,$DV:$ER,EB$1,FALSE),IF($AG276="幻术师",VLOOKUP($AH276,$EU:$FQ,FA$1,FALSE),IF($AG276="刺客",VLOOKUP($AH276,$FU:$GQ,GA$1,FALSE),"无该职业")))*VLOOKUP($AF276,角色间职业划分!$P:$AP,13,FALSE)/角色间职业划分!$AB$9,0)</f>
        <v>2110</v>
      </c>
      <c r="H276" s="26">
        <f t="shared" si="145"/>
        <v>0</v>
      </c>
      <c r="I276" s="26">
        <f t="shared" si="146"/>
        <v>0</v>
      </c>
      <c r="J276" s="26">
        <f t="shared" si="147"/>
        <v>0</v>
      </c>
      <c r="K276" s="26">
        <f t="shared" si="148"/>
        <v>0</v>
      </c>
      <c r="L276" s="26">
        <f t="shared" si="149"/>
        <v>0</v>
      </c>
      <c r="M276" s="26">
        <f t="shared" si="150"/>
        <v>0</v>
      </c>
      <c r="N276" s="26">
        <f t="shared" si="151"/>
        <v>5</v>
      </c>
      <c r="O276" s="26">
        <f t="shared" si="152"/>
        <v>2.5</v>
      </c>
      <c r="P276" s="26">
        <f t="shared" si="153"/>
        <v>0</v>
      </c>
      <c r="Q276" s="26">
        <f t="shared" si="154"/>
        <v>2.5</v>
      </c>
      <c r="R276" s="26">
        <f t="shared" si="155"/>
        <v>5</v>
      </c>
      <c r="S276" s="26">
        <f t="shared" si="156"/>
        <v>2.5</v>
      </c>
      <c r="T276" s="26">
        <f t="shared" si="157"/>
        <v>0</v>
      </c>
      <c r="U276" s="26">
        <f t="shared" si="158"/>
        <v>0</v>
      </c>
      <c r="V276" s="26">
        <f t="shared" si="159"/>
        <v>0</v>
      </c>
      <c r="W276" s="26">
        <f>VLOOKUP(AF276,角色间职业划分!L:M,2,FALSE)</f>
        <v>5</v>
      </c>
      <c r="X276" s="26">
        <f t="shared" si="160"/>
        <v>27</v>
      </c>
      <c r="Y276" s="26">
        <v>0</v>
      </c>
      <c r="Z276" s="26">
        <v>0</v>
      </c>
      <c r="AA276" s="26">
        <v>0</v>
      </c>
      <c r="AB276" s="26">
        <f t="shared" si="161"/>
        <v>7.5</v>
      </c>
      <c r="AC276" s="1">
        <f t="shared" si="142"/>
        <v>708</v>
      </c>
      <c r="AD276" s="51"/>
      <c r="AE276" s="1"/>
      <c r="AF276">
        <f t="shared" si="162"/>
        <v>5</v>
      </c>
      <c r="AG276" s="26" t="str">
        <f>VLOOKUP(AF276,角色间职业划分!P:R,3,FALSE)</f>
        <v>刺客</v>
      </c>
      <c r="AH276" s="26">
        <f t="shared" si="163"/>
        <v>27</v>
      </c>
    </row>
    <row r="277" spans="1:34" x14ac:dyDescent="0.15">
      <c r="A277" s="26">
        <v>273</v>
      </c>
      <c r="B277" s="26">
        <f t="shared" si="143"/>
        <v>0</v>
      </c>
      <c r="C277" s="26">
        <f>ROUND(IF($AG277="战士",VLOOKUP($AH277,$DV:$ER,DX$1,FALSE),IF($AG277="幻术师",VLOOKUP($AH277,$EU:$FQ,EW$1,FALSE),IF($AG277="刺客",VLOOKUP($AH277,$FU:$GQ,FW$1,FALSE),"无该职业")))/VLOOKUP(AF277,角色间职业划分!P:AP,20,FALSE),0)</f>
        <v>25</v>
      </c>
      <c r="D277" s="26">
        <f t="shared" si="144"/>
        <v>0</v>
      </c>
      <c r="E277" s="26">
        <f>ROUND(IF($AG277="战士",VLOOKUP($AH277,$DV:$ER,DZ$1,FALSE),IF($AG277="幻术师",VLOOKUP($AH277,$EU:$FQ,EY$1,FALSE),IF($AG277="刺客",VLOOKUP($AH277,$FU:$GQ,FY$1,FALSE),"无该职业")))*VLOOKUP($AF277,角色间职业划分!$P:$AP,26,FALSE)*VLOOKUP($AF277,角色间职业划分!$P:$AP,13,FALSE)/角色间职业划分!$AB$9,0)</f>
        <v>533</v>
      </c>
      <c r="F277" s="26">
        <f>ROUND(IF($AG277="战士",VLOOKUP($AH277,$DV:$ER,EA$1,FALSE),IF($AG277="幻术师",VLOOKUP($AH277,$EU:$FQ,EZ$1,FALSE),IF($AG277="刺客",VLOOKUP($AH277,$FU:$GQ,FZ$1,FALSE),"无该职业")))*VLOOKUP($AF277,角色间职业划分!$P:$AP,8,FALSE)/角色间职业划分!$W$9,0)</f>
        <v>2230</v>
      </c>
      <c r="G277" s="26">
        <f>ROUND(IF($AG277="战士",VLOOKUP($AH277,$DV:$ER,EB$1,FALSE),IF($AG277="幻术师",VLOOKUP($AH277,$EU:$FQ,FA$1,FALSE),IF($AG277="刺客",VLOOKUP($AH277,$FU:$GQ,GA$1,FALSE),"无该职业")))*VLOOKUP($AF277,角色间职业划分!$P:$AP,13,FALSE)/角色间职业划分!$AB$9,0)</f>
        <v>2110</v>
      </c>
      <c r="H277" s="26">
        <f t="shared" si="145"/>
        <v>0</v>
      </c>
      <c r="I277" s="26">
        <f t="shared" si="146"/>
        <v>0</v>
      </c>
      <c r="J277" s="26">
        <f t="shared" si="147"/>
        <v>0</v>
      </c>
      <c r="K277" s="26">
        <f t="shared" si="148"/>
        <v>0</v>
      </c>
      <c r="L277" s="26">
        <f t="shared" si="149"/>
        <v>0</v>
      </c>
      <c r="M277" s="26">
        <f t="shared" si="150"/>
        <v>0</v>
      </c>
      <c r="N277" s="26">
        <f t="shared" si="151"/>
        <v>5</v>
      </c>
      <c r="O277" s="26">
        <f t="shared" si="152"/>
        <v>2.5</v>
      </c>
      <c r="P277" s="26">
        <f t="shared" si="153"/>
        <v>0</v>
      </c>
      <c r="Q277" s="26">
        <f t="shared" si="154"/>
        <v>2.5</v>
      </c>
      <c r="R277" s="26">
        <f t="shared" si="155"/>
        <v>5</v>
      </c>
      <c r="S277" s="26">
        <f t="shared" si="156"/>
        <v>2.5</v>
      </c>
      <c r="T277" s="26">
        <f t="shared" si="157"/>
        <v>2.5</v>
      </c>
      <c r="U277" s="26">
        <f t="shared" si="158"/>
        <v>0</v>
      </c>
      <c r="V277" s="26">
        <f t="shared" si="159"/>
        <v>0</v>
      </c>
      <c r="W277" s="26">
        <f>VLOOKUP(AF277,角色间职业划分!L:M,2,FALSE)</f>
        <v>5</v>
      </c>
      <c r="X277" s="26">
        <f t="shared" si="160"/>
        <v>28</v>
      </c>
      <c r="Y277" s="26">
        <v>0</v>
      </c>
      <c r="Z277" s="26">
        <v>0</v>
      </c>
      <c r="AA277" s="26">
        <v>0</v>
      </c>
      <c r="AB277" s="26">
        <f t="shared" si="161"/>
        <v>7.5</v>
      </c>
      <c r="AC277" s="1">
        <f t="shared" si="142"/>
        <v>729</v>
      </c>
      <c r="AD277" s="51"/>
      <c r="AE277" s="1"/>
      <c r="AF277">
        <f t="shared" si="162"/>
        <v>5</v>
      </c>
      <c r="AG277" s="26" t="str">
        <f>VLOOKUP(AF277,角色间职业划分!P:R,3,FALSE)</f>
        <v>刺客</v>
      </c>
      <c r="AH277" s="26">
        <f t="shared" si="163"/>
        <v>28</v>
      </c>
    </row>
    <row r="278" spans="1:34" x14ac:dyDescent="0.15">
      <c r="A278" s="26">
        <v>274</v>
      </c>
      <c r="B278" s="26">
        <f t="shared" si="143"/>
        <v>0</v>
      </c>
      <c r="C278" s="26">
        <f>ROUND(IF($AG278="战士",VLOOKUP($AH278,$DV:$ER,DX$1,FALSE),IF($AG278="幻术师",VLOOKUP($AH278,$EU:$FQ,EW$1,FALSE),IF($AG278="刺客",VLOOKUP($AH278,$FU:$GQ,FW$1,FALSE),"无该职业")))/VLOOKUP(AF278,角色间职业划分!P:AP,20,FALSE),0)</f>
        <v>25</v>
      </c>
      <c r="D278" s="26">
        <f t="shared" si="144"/>
        <v>0</v>
      </c>
      <c r="E278" s="26">
        <f>ROUND(IF($AG278="战士",VLOOKUP($AH278,$DV:$ER,DZ$1,FALSE),IF($AG278="幻术师",VLOOKUP($AH278,$EU:$FQ,EY$1,FALSE),IF($AG278="刺客",VLOOKUP($AH278,$FU:$GQ,FY$1,FALSE),"无该职业")))*VLOOKUP($AF278,角色间职业划分!$P:$AP,26,FALSE)*VLOOKUP($AF278,角色间职业划分!$P:$AP,13,FALSE)/角色间职业划分!$AB$9,0)</f>
        <v>533</v>
      </c>
      <c r="F278" s="26">
        <f>ROUND(IF($AG278="战士",VLOOKUP($AH278,$DV:$ER,EA$1,FALSE),IF($AG278="幻术师",VLOOKUP($AH278,$EU:$FQ,EZ$1,FALSE),IF($AG278="刺客",VLOOKUP($AH278,$FU:$GQ,FZ$1,FALSE),"无该职业")))*VLOOKUP($AF278,角色间职业划分!$P:$AP,8,FALSE)/角色间职业划分!$W$9,0)</f>
        <v>2230</v>
      </c>
      <c r="G278" s="26">
        <f>ROUND(IF($AG278="战士",VLOOKUP($AH278,$DV:$ER,EB$1,FALSE),IF($AG278="幻术师",VLOOKUP($AH278,$EU:$FQ,FA$1,FALSE),IF($AG278="刺客",VLOOKUP($AH278,$FU:$GQ,GA$1,FALSE),"无该职业")))*VLOOKUP($AF278,角色间职业划分!$P:$AP,13,FALSE)/角色间职业划分!$AB$9,0)</f>
        <v>2376</v>
      </c>
      <c r="H278" s="26">
        <f t="shared" si="145"/>
        <v>0</v>
      </c>
      <c r="I278" s="26">
        <f t="shared" si="146"/>
        <v>0</v>
      </c>
      <c r="J278" s="26">
        <f t="shared" si="147"/>
        <v>0</v>
      </c>
      <c r="K278" s="26">
        <f t="shared" si="148"/>
        <v>0</v>
      </c>
      <c r="L278" s="26">
        <f t="shared" si="149"/>
        <v>0</v>
      </c>
      <c r="M278" s="26">
        <f t="shared" si="150"/>
        <v>0</v>
      </c>
      <c r="N278" s="26">
        <f t="shared" si="151"/>
        <v>5</v>
      </c>
      <c r="O278" s="26">
        <f t="shared" si="152"/>
        <v>2.5</v>
      </c>
      <c r="P278" s="26">
        <f t="shared" si="153"/>
        <v>0</v>
      </c>
      <c r="Q278" s="26">
        <f t="shared" si="154"/>
        <v>2.5</v>
      </c>
      <c r="R278" s="26">
        <f t="shared" si="155"/>
        <v>5</v>
      </c>
      <c r="S278" s="26">
        <f t="shared" si="156"/>
        <v>2.5</v>
      </c>
      <c r="T278" s="26">
        <f t="shared" si="157"/>
        <v>2.5</v>
      </c>
      <c r="U278" s="26">
        <f t="shared" si="158"/>
        <v>0</v>
      </c>
      <c r="V278" s="26">
        <f t="shared" si="159"/>
        <v>0</v>
      </c>
      <c r="W278" s="26">
        <f>VLOOKUP(AF278,角色间职业划分!L:M,2,FALSE)</f>
        <v>5</v>
      </c>
      <c r="X278" s="26">
        <f t="shared" si="160"/>
        <v>29</v>
      </c>
      <c r="Y278" s="26">
        <v>0</v>
      </c>
      <c r="Z278" s="26">
        <v>0</v>
      </c>
      <c r="AA278" s="26">
        <v>0</v>
      </c>
      <c r="AB278" s="26">
        <f t="shared" si="161"/>
        <v>7.5</v>
      </c>
      <c r="AC278" s="1">
        <f t="shared" si="142"/>
        <v>750</v>
      </c>
      <c r="AD278" s="51"/>
      <c r="AE278" s="1"/>
      <c r="AF278">
        <f t="shared" si="162"/>
        <v>5</v>
      </c>
      <c r="AG278" s="26" t="str">
        <f>VLOOKUP(AF278,角色间职业划分!P:R,3,FALSE)</f>
        <v>刺客</v>
      </c>
      <c r="AH278" s="26">
        <f t="shared" si="163"/>
        <v>29</v>
      </c>
    </row>
    <row r="279" spans="1:34" x14ac:dyDescent="0.15">
      <c r="A279" s="26">
        <v>275</v>
      </c>
      <c r="B279" s="26">
        <f t="shared" si="143"/>
        <v>0</v>
      </c>
      <c r="C279" s="26">
        <f>ROUND(IF($AG279="战士",VLOOKUP($AH279,$DV:$ER,DX$1,FALSE),IF($AG279="幻术师",VLOOKUP($AH279,$EU:$FQ,EW$1,FALSE),IF($AG279="刺客",VLOOKUP($AH279,$FU:$GQ,FW$1,FALSE),"无该职业")))/VLOOKUP(AF279,角色间职业划分!P:AP,20,FALSE),0)</f>
        <v>29</v>
      </c>
      <c r="D279" s="26">
        <f t="shared" si="144"/>
        <v>0</v>
      </c>
      <c r="E279" s="26">
        <f>ROUND(IF($AG279="战士",VLOOKUP($AH279,$DV:$ER,DZ$1,FALSE),IF($AG279="幻术师",VLOOKUP($AH279,$EU:$FQ,EY$1,FALSE),IF($AG279="刺客",VLOOKUP($AH279,$FU:$GQ,FY$1,FALSE),"无该职业")))*VLOOKUP($AF279,角色间职业划分!$P:$AP,26,FALSE)*VLOOKUP($AF279,角色间职业划分!$P:$AP,13,FALSE)/角色间职业划分!$AB$9,0)</f>
        <v>533</v>
      </c>
      <c r="F279" s="26">
        <f>ROUND(IF($AG279="战士",VLOOKUP($AH279,$DV:$ER,EA$1,FALSE),IF($AG279="幻术师",VLOOKUP($AH279,$EU:$FQ,EZ$1,FALSE),IF($AG279="刺客",VLOOKUP($AH279,$FU:$GQ,FZ$1,FALSE),"无该职业")))*VLOOKUP($AF279,角色间职业划分!$P:$AP,8,FALSE)/角色间职业划分!$W$9,0)</f>
        <v>2230</v>
      </c>
      <c r="G279" s="26">
        <f>ROUND(IF($AG279="战士",VLOOKUP($AH279,$DV:$ER,EB$1,FALSE),IF($AG279="幻术师",VLOOKUP($AH279,$EU:$FQ,FA$1,FALSE),IF($AG279="刺客",VLOOKUP($AH279,$FU:$GQ,GA$1,FALSE),"无该职业")))*VLOOKUP($AF279,角色间职业划分!$P:$AP,13,FALSE)/角色间职业划分!$AB$9,0)</f>
        <v>2376</v>
      </c>
      <c r="H279" s="26">
        <f t="shared" si="145"/>
        <v>0</v>
      </c>
      <c r="I279" s="26">
        <f t="shared" si="146"/>
        <v>0</v>
      </c>
      <c r="J279" s="26">
        <f t="shared" si="147"/>
        <v>0</v>
      </c>
      <c r="K279" s="26">
        <f t="shared" si="148"/>
        <v>0</v>
      </c>
      <c r="L279" s="26">
        <f t="shared" si="149"/>
        <v>0</v>
      </c>
      <c r="M279" s="26">
        <f t="shared" si="150"/>
        <v>0</v>
      </c>
      <c r="N279" s="26">
        <f t="shared" si="151"/>
        <v>5</v>
      </c>
      <c r="O279" s="26">
        <f t="shared" si="152"/>
        <v>2.5</v>
      </c>
      <c r="P279" s="26">
        <f t="shared" si="153"/>
        <v>0</v>
      </c>
      <c r="Q279" s="26">
        <f t="shared" si="154"/>
        <v>2.5</v>
      </c>
      <c r="R279" s="26">
        <f t="shared" si="155"/>
        <v>5</v>
      </c>
      <c r="S279" s="26">
        <f t="shared" si="156"/>
        <v>2.5</v>
      </c>
      <c r="T279" s="26">
        <f t="shared" si="157"/>
        <v>2.5</v>
      </c>
      <c r="U279" s="26">
        <f t="shared" si="158"/>
        <v>0</v>
      </c>
      <c r="V279" s="26">
        <f t="shared" si="159"/>
        <v>0</v>
      </c>
      <c r="W279" s="26">
        <f>VLOOKUP(AF279,角色间职业划分!L:M,2,FALSE)</f>
        <v>5</v>
      </c>
      <c r="X279" s="26">
        <f t="shared" si="160"/>
        <v>30</v>
      </c>
      <c r="Y279" s="26">
        <v>0</v>
      </c>
      <c r="Z279" s="26">
        <v>0</v>
      </c>
      <c r="AA279" s="26">
        <v>0</v>
      </c>
      <c r="AB279" s="26">
        <f t="shared" si="161"/>
        <v>10</v>
      </c>
      <c r="AC279" s="1">
        <f t="shared" si="142"/>
        <v>771</v>
      </c>
      <c r="AD279" s="51"/>
      <c r="AE279" s="1"/>
      <c r="AF279">
        <f t="shared" si="162"/>
        <v>5</v>
      </c>
      <c r="AG279" s="26" t="str">
        <f>VLOOKUP(AF279,角色间职业划分!P:R,3,FALSE)</f>
        <v>刺客</v>
      </c>
      <c r="AH279" s="26">
        <f t="shared" si="163"/>
        <v>30</v>
      </c>
    </row>
    <row r="280" spans="1:34" x14ac:dyDescent="0.15">
      <c r="A280" s="26">
        <v>276</v>
      </c>
      <c r="B280" s="26">
        <f t="shared" si="143"/>
        <v>0</v>
      </c>
      <c r="C280" s="26">
        <f>ROUND(IF($AG280="战士",VLOOKUP($AH280,$DV:$ER,DX$1,FALSE),IF($AG280="幻术师",VLOOKUP($AH280,$EU:$FQ,EW$1,FALSE),IF($AG280="刺客",VLOOKUP($AH280,$FU:$GQ,FW$1,FALSE),"无该职业")))/VLOOKUP(AF280,角色间职业划分!P:AP,20,FALSE),0)</f>
        <v>29</v>
      </c>
      <c r="D280" s="26">
        <f t="shared" si="144"/>
        <v>0</v>
      </c>
      <c r="E280" s="26">
        <f>ROUND(IF($AG280="战士",VLOOKUP($AH280,$DV:$ER,DZ$1,FALSE),IF($AG280="幻术师",VLOOKUP($AH280,$EU:$FQ,EY$1,FALSE),IF($AG280="刺客",VLOOKUP($AH280,$FU:$GQ,FY$1,FALSE),"无该职业")))*VLOOKUP($AF280,角色间职业划分!$P:$AP,26,FALSE)*VLOOKUP($AF280,角色间职业划分!$P:$AP,13,FALSE)/角色间职业划分!$AB$9,0)</f>
        <v>533</v>
      </c>
      <c r="F280" s="26">
        <f>ROUND(IF($AG280="战士",VLOOKUP($AH280,$DV:$ER,EA$1,FALSE),IF($AG280="幻术师",VLOOKUP($AH280,$EU:$FQ,EZ$1,FALSE),IF($AG280="刺客",VLOOKUP($AH280,$FU:$GQ,FZ$1,FALSE),"无该职业")))*VLOOKUP($AF280,角色间职业划分!$P:$AP,8,FALSE)/角色间职业划分!$W$9,0)</f>
        <v>2495</v>
      </c>
      <c r="G280" s="26">
        <f>ROUND(IF($AG280="战士",VLOOKUP($AH280,$DV:$ER,EB$1,FALSE),IF($AG280="幻术师",VLOOKUP($AH280,$EU:$FQ,FA$1,FALSE),IF($AG280="刺客",VLOOKUP($AH280,$FU:$GQ,GA$1,FALSE),"无该职业")))*VLOOKUP($AF280,角色间职业划分!$P:$AP,13,FALSE)/角色间职业划分!$AB$9,0)</f>
        <v>2376</v>
      </c>
      <c r="H280" s="26">
        <f t="shared" si="145"/>
        <v>0</v>
      </c>
      <c r="I280" s="26">
        <f t="shared" si="146"/>
        <v>0</v>
      </c>
      <c r="J280" s="26">
        <f t="shared" si="147"/>
        <v>0</v>
      </c>
      <c r="K280" s="26">
        <f t="shared" si="148"/>
        <v>0</v>
      </c>
      <c r="L280" s="26">
        <f t="shared" si="149"/>
        <v>0</v>
      </c>
      <c r="M280" s="26">
        <f t="shared" si="150"/>
        <v>0</v>
      </c>
      <c r="N280" s="26">
        <f t="shared" si="151"/>
        <v>5</v>
      </c>
      <c r="O280" s="26">
        <f t="shared" si="152"/>
        <v>2.5</v>
      </c>
      <c r="P280" s="26">
        <f t="shared" si="153"/>
        <v>0</v>
      </c>
      <c r="Q280" s="26">
        <f t="shared" si="154"/>
        <v>2.5</v>
      </c>
      <c r="R280" s="26">
        <f t="shared" si="155"/>
        <v>5</v>
      </c>
      <c r="S280" s="26">
        <f t="shared" si="156"/>
        <v>2.5</v>
      </c>
      <c r="T280" s="26">
        <f t="shared" si="157"/>
        <v>2.5</v>
      </c>
      <c r="U280" s="26">
        <f t="shared" si="158"/>
        <v>0</v>
      </c>
      <c r="V280" s="26">
        <f t="shared" si="159"/>
        <v>0</v>
      </c>
      <c r="W280" s="26">
        <f>VLOOKUP(AF280,角色间职业划分!L:M,2,FALSE)</f>
        <v>5</v>
      </c>
      <c r="X280" s="26">
        <f t="shared" si="160"/>
        <v>31</v>
      </c>
      <c r="Y280" s="26">
        <v>0</v>
      </c>
      <c r="Z280" s="26">
        <v>0</v>
      </c>
      <c r="AA280" s="26">
        <v>0</v>
      </c>
      <c r="AB280" s="26">
        <f t="shared" si="161"/>
        <v>10</v>
      </c>
      <c r="AC280" s="1">
        <f t="shared" si="142"/>
        <v>792</v>
      </c>
      <c r="AD280" s="51"/>
      <c r="AE280" s="1"/>
      <c r="AF280">
        <f t="shared" si="162"/>
        <v>5</v>
      </c>
      <c r="AG280" s="26" t="str">
        <f>VLOOKUP(AF280,角色间职业划分!P:R,3,FALSE)</f>
        <v>刺客</v>
      </c>
      <c r="AH280" s="26">
        <f t="shared" si="163"/>
        <v>31</v>
      </c>
    </row>
    <row r="281" spans="1:34" x14ac:dyDescent="0.15">
      <c r="A281" s="26">
        <v>277</v>
      </c>
      <c r="B281" s="26">
        <f t="shared" si="143"/>
        <v>0</v>
      </c>
      <c r="C281" s="26">
        <f>ROUND(IF($AG281="战士",VLOOKUP($AH281,$DV:$ER,DX$1,FALSE),IF($AG281="幻术师",VLOOKUP($AH281,$EU:$FQ,EW$1,FALSE),IF($AG281="刺客",VLOOKUP($AH281,$FU:$GQ,FW$1,FALSE),"无该职业")))/VLOOKUP(AF281,角色间职业划分!P:AP,20,FALSE),0)</f>
        <v>29</v>
      </c>
      <c r="D281" s="26">
        <f t="shared" si="144"/>
        <v>0</v>
      </c>
      <c r="E281" s="26">
        <f>ROUND(IF($AG281="战士",VLOOKUP($AH281,$DV:$ER,DZ$1,FALSE),IF($AG281="幻术师",VLOOKUP($AH281,$EU:$FQ,EY$1,FALSE),IF($AG281="刺客",VLOOKUP($AH281,$FU:$GQ,FY$1,FALSE),"无该职业")))*VLOOKUP($AF281,角色间职业划分!$P:$AP,26,FALSE)*VLOOKUP($AF281,角色间职业划分!$P:$AP,13,FALSE)/角色间职业划分!$AB$9,0)</f>
        <v>773</v>
      </c>
      <c r="F281" s="26">
        <f>ROUND(IF($AG281="战士",VLOOKUP($AH281,$DV:$ER,EA$1,FALSE),IF($AG281="幻术师",VLOOKUP($AH281,$EU:$FQ,EZ$1,FALSE),IF($AG281="刺客",VLOOKUP($AH281,$FU:$GQ,FZ$1,FALSE),"无该职业")))*VLOOKUP($AF281,角色间职业划分!$P:$AP,8,FALSE)/角色间职业划分!$W$9,0)</f>
        <v>2495</v>
      </c>
      <c r="G281" s="26">
        <f>ROUND(IF($AG281="战士",VLOOKUP($AH281,$DV:$ER,EB$1,FALSE),IF($AG281="幻术师",VLOOKUP($AH281,$EU:$FQ,FA$1,FALSE),IF($AG281="刺客",VLOOKUP($AH281,$FU:$GQ,GA$1,FALSE),"无该职业")))*VLOOKUP($AF281,角色间职业划分!$P:$AP,13,FALSE)/角色间职业划分!$AB$9,0)</f>
        <v>2376</v>
      </c>
      <c r="H281" s="26">
        <f t="shared" si="145"/>
        <v>0</v>
      </c>
      <c r="I281" s="26">
        <f t="shared" si="146"/>
        <v>0</v>
      </c>
      <c r="J281" s="26">
        <f t="shared" si="147"/>
        <v>0</v>
      </c>
      <c r="K281" s="26">
        <f t="shared" si="148"/>
        <v>0</v>
      </c>
      <c r="L281" s="26">
        <f t="shared" si="149"/>
        <v>0</v>
      </c>
      <c r="M281" s="26">
        <f t="shared" si="150"/>
        <v>0</v>
      </c>
      <c r="N281" s="26">
        <f t="shared" si="151"/>
        <v>5</v>
      </c>
      <c r="O281" s="26">
        <f t="shared" si="152"/>
        <v>2.5</v>
      </c>
      <c r="P281" s="26">
        <f t="shared" si="153"/>
        <v>0</v>
      </c>
      <c r="Q281" s="26">
        <f t="shared" si="154"/>
        <v>2.5</v>
      </c>
      <c r="R281" s="26">
        <f t="shared" si="155"/>
        <v>5</v>
      </c>
      <c r="S281" s="26">
        <f t="shared" si="156"/>
        <v>2.5</v>
      </c>
      <c r="T281" s="26">
        <f t="shared" si="157"/>
        <v>2.5</v>
      </c>
      <c r="U281" s="26">
        <f t="shared" si="158"/>
        <v>0</v>
      </c>
      <c r="V281" s="26">
        <f t="shared" si="159"/>
        <v>0</v>
      </c>
      <c r="W281" s="26">
        <f>VLOOKUP(AF281,角色间职业划分!L:M,2,FALSE)</f>
        <v>5</v>
      </c>
      <c r="X281" s="26">
        <f t="shared" si="160"/>
        <v>32</v>
      </c>
      <c r="Y281" s="26">
        <v>0</v>
      </c>
      <c r="Z281" s="26">
        <v>0</v>
      </c>
      <c r="AA281" s="26">
        <v>0</v>
      </c>
      <c r="AB281" s="26">
        <f t="shared" si="161"/>
        <v>10</v>
      </c>
      <c r="AC281" s="1">
        <f t="shared" si="142"/>
        <v>813</v>
      </c>
      <c r="AD281" s="51"/>
      <c r="AE281" s="1"/>
      <c r="AF281">
        <f t="shared" si="162"/>
        <v>5</v>
      </c>
      <c r="AG281" s="26" t="str">
        <f>VLOOKUP(AF281,角色间职业划分!P:R,3,FALSE)</f>
        <v>刺客</v>
      </c>
      <c r="AH281" s="26">
        <f t="shared" si="163"/>
        <v>32</v>
      </c>
    </row>
    <row r="282" spans="1:34" x14ac:dyDescent="0.15">
      <c r="A282" s="26">
        <v>278</v>
      </c>
      <c r="B282" s="26">
        <f t="shared" si="143"/>
        <v>0</v>
      </c>
      <c r="C282" s="26">
        <f>ROUND(IF($AG282="战士",VLOOKUP($AH282,$DV:$ER,DX$1,FALSE),IF($AG282="幻术师",VLOOKUP($AH282,$EU:$FQ,EW$1,FALSE),IF($AG282="刺客",VLOOKUP($AH282,$FU:$GQ,FW$1,FALSE),"无该职业")))/VLOOKUP(AF282,角色间职业划分!P:AP,20,FALSE),0)</f>
        <v>29</v>
      </c>
      <c r="D282" s="26">
        <f t="shared" si="144"/>
        <v>0</v>
      </c>
      <c r="E282" s="26">
        <f>ROUND(IF($AG282="战士",VLOOKUP($AH282,$DV:$ER,DZ$1,FALSE),IF($AG282="幻术师",VLOOKUP($AH282,$EU:$FQ,EY$1,FALSE),IF($AG282="刺客",VLOOKUP($AH282,$FU:$GQ,FY$1,FALSE),"无该职业")))*VLOOKUP($AF282,角色间职业划分!$P:$AP,26,FALSE)*VLOOKUP($AF282,角色间职业划分!$P:$AP,13,FALSE)/角色间职业划分!$AB$9,0)</f>
        <v>773</v>
      </c>
      <c r="F282" s="26">
        <f>ROUND(IF($AG282="战士",VLOOKUP($AH282,$DV:$ER,EA$1,FALSE),IF($AG282="幻术师",VLOOKUP($AH282,$EU:$FQ,EZ$1,FALSE),IF($AG282="刺客",VLOOKUP($AH282,$FU:$GQ,FZ$1,FALSE),"无该职业")))*VLOOKUP($AF282,角色间职业划分!$P:$AP,8,FALSE)/角色间职业划分!$W$9,0)</f>
        <v>2495</v>
      </c>
      <c r="G282" s="26">
        <f>ROUND(IF($AG282="战士",VLOOKUP($AH282,$DV:$ER,EB$1,FALSE),IF($AG282="幻术师",VLOOKUP($AH282,$EU:$FQ,FA$1,FALSE),IF($AG282="刺客",VLOOKUP($AH282,$FU:$GQ,GA$1,FALSE),"无该职业")))*VLOOKUP($AF282,角色间职业划分!$P:$AP,13,FALSE)/角色间职业划分!$AB$9,0)</f>
        <v>2642</v>
      </c>
      <c r="H282" s="26">
        <f t="shared" si="145"/>
        <v>0</v>
      </c>
      <c r="I282" s="26">
        <f t="shared" si="146"/>
        <v>0</v>
      </c>
      <c r="J282" s="26">
        <f t="shared" si="147"/>
        <v>0</v>
      </c>
      <c r="K282" s="26">
        <f t="shared" si="148"/>
        <v>0</v>
      </c>
      <c r="L282" s="26">
        <f t="shared" si="149"/>
        <v>0</v>
      </c>
      <c r="M282" s="26">
        <f t="shared" si="150"/>
        <v>0</v>
      </c>
      <c r="N282" s="26">
        <f t="shared" si="151"/>
        <v>5</v>
      </c>
      <c r="O282" s="26">
        <f t="shared" si="152"/>
        <v>2.5</v>
      </c>
      <c r="P282" s="26">
        <f t="shared" si="153"/>
        <v>0</v>
      </c>
      <c r="Q282" s="26">
        <f t="shared" si="154"/>
        <v>2.5</v>
      </c>
      <c r="R282" s="26">
        <f t="shared" si="155"/>
        <v>5</v>
      </c>
      <c r="S282" s="26">
        <f t="shared" si="156"/>
        <v>2.5</v>
      </c>
      <c r="T282" s="26">
        <f t="shared" si="157"/>
        <v>2.5</v>
      </c>
      <c r="U282" s="26">
        <f t="shared" si="158"/>
        <v>0</v>
      </c>
      <c r="V282" s="26">
        <f t="shared" si="159"/>
        <v>0</v>
      </c>
      <c r="W282" s="26">
        <f>VLOOKUP(AF282,角色间职业划分!L:M,2,FALSE)</f>
        <v>5</v>
      </c>
      <c r="X282" s="26">
        <f t="shared" si="160"/>
        <v>33</v>
      </c>
      <c r="Y282" s="26">
        <v>0</v>
      </c>
      <c r="Z282" s="26">
        <v>0</v>
      </c>
      <c r="AA282" s="26">
        <v>0</v>
      </c>
      <c r="AB282" s="26">
        <f t="shared" si="161"/>
        <v>10</v>
      </c>
      <c r="AC282" s="1">
        <f t="shared" si="142"/>
        <v>834</v>
      </c>
      <c r="AD282" s="51"/>
      <c r="AE282" s="1"/>
      <c r="AF282">
        <f t="shared" si="162"/>
        <v>5</v>
      </c>
      <c r="AG282" s="26" t="str">
        <f>VLOOKUP(AF282,角色间职业划分!P:R,3,FALSE)</f>
        <v>刺客</v>
      </c>
      <c r="AH282" s="26">
        <f t="shared" si="163"/>
        <v>33</v>
      </c>
    </row>
    <row r="283" spans="1:34" x14ac:dyDescent="0.15">
      <c r="A283" s="26">
        <v>279</v>
      </c>
      <c r="B283" s="26">
        <f t="shared" si="143"/>
        <v>0</v>
      </c>
      <c r="C283" s="26">
        <f>ROUND(IF($AG283="战士",VLOOKUP($AH283,$DV:$ER,DX$1,FALSE),IF($AG283="幻术师",VLOOKUP($AH283,$EU:$FQ,EW$1,FALSE),IF($AG283="刺客",VLOOKUP($AH283,$FU:$GQ,FW$1,FALSE),"无该职业")))/VLOOKUP(AF283,角色间职业划分!P:AP,20,FALSE),0)</f>
        <v>29</v>
      </c>
      <c r="D283" s="26">
        <f t="shared" si="144"/>
        <v>0</v>
      </c>
      <c r="E283" s="26">
        <f>ROUND(IF($AG283="战士",VLOOKUP($AH283,$DV:$ER,DZ$1,FALSE),IF($AG283="幻术师",VLOOKUP($AH283,$EU:$FQ,EY$1,FALSE),IF($AG283="刺客",VLOOKUP($AH283,$FU:$GQ,FY$1,FALSE),"无该职业")))*VLOOKUP($AF283,角色间职业划分!$P:$AP,26,FALSE)*VLOOKUP($AF283,角色间职业划分!$P:$AP,13,FALSE)/角色间职业划分!$AB$9,0)</f>
        <v>773</v>
      </c>
      <c r="F283" s="26">
        <f>ROUND(IF($AG283="战士",VLOOKUP($AH283,$DV:$ER,EA$1,FALSE),IF($AG283="幻术师",VLOOKUP($AH283,$EU:$FQ,EZ$1,FALSE),IF($AG283="刺客",VLOOKUP($AH283,$FU:$GQ,FZ$1,FALSE),"无该职业")))*VLOOKUP($AF283,角色间职业划分!$P:$AP,8,FALSE)/角色间职业划分!$W$9,0)</f>
        <v>2495</v>
      </c>
      <c r="G283" s="26">
        <f>ROUND(IF($AG283="战士",VLOOKUP($AH283,$DV:$ER,EB$1,FALSE),IF($AG283="幻术师",VLOOKUP($AH283,$EU:$FQ,FA$1,FALSE),IF($AG283="刺客",VLOOKUP($AH283,$FU:$GQ,GA$1,FALSE),"无该职业")))*VLOOKUP($AF283,角色间职业划分!$P:$AP,13,FALSE)/角色间职业划分!$AB$9,0)</f>
        <v>2642</v>
      </c>
      <c r="H283" s="26">
        <f t="shared" si="145"/>
        <v>0</v>
      </c>
      <c r="I283" s="26">
        <f t="shared" si="146"/>
        <v>0</v>
      </c>
      <c r="J283" s="26">
        <f t="shared" si="147"/>
        <v>0</v>
      </c>
      <c r="K283" s="26">
        <f t="shared" si="148"/>
        <v>0</v>
      </c>
      <c r="L283" s="26">
        <f t="shared" si="149"/>
        <v>0</v>
      </c>
      <c r="M283" s="26">
        <f t="shared" si="150"/>
        <v>0</v>
      </c>
      <c r="N283" s="26">
        <f t="shared" si="151"/>
        <v>5</v>
      </c>
      <c r="O283" s="26">
        <f t="shared" si="152"/>
        <v>2.5</v>
      </c>
      <c r="P283" s="26">
        <f t="shared" si="153"/>
        <v>0</v>
      </c>
      <c r="Q283" s="26">
        <f t="shared" si="154"/>
        <v>2.5</v>
      </c>
      <c r="R283" s="26">
        <f t="shared" si="155"/>
        <v>7.5</v>
      </c>
      <c r="S283" s="26">
        <f t="shared" si="156"/>
        <v>2.5</v>
      </c>
      <c r="T283" s="26">
        <f t="shared" si="157"/>
        <v>2.5</v>
      </c>
      <c r="U283" s="26">
        <f t="shared" si="158"/>
        <v>0</v>
      </c>
      <c r="V283" s="26">
        <f t="shared" si="159"/>
        <v>0</v>
      </c>
      <c r="W283" s="26">
        <f>VLOOKUP(AF283,角色间职业划分!L:M,2,FALSE)</f>
        <v>5</v>
      </c>
      <c r="X283" s="26">
        <f t="shared" si="160"/>
        <v>34</v>
      </c>
      <c r="Y283" s="26">
        <v>0</v>
      </c>
      <c r="Z283" s="26">
        <v>0</v>
      </c>
      <c r="AA283" s="26">
        <v>0</v>
      </c>
      <c r="AB283" s="26">
        <f t="shared" si="161"/>
        <v>10</v>
      </c>
      <c r="AC283" s="1">
        <f t="shared" si="142"/>
        <v>855</v>
      </c>
      <c r="AD283" s="51"/>
      <c r="AE283" s="1"/>
      <c r="AF283">
        <f t="shared" si="162"/>
        <v>5</v>
      </c>
      <c r="AG283" s="26" t="str">
        <f>VLOOKUP(AF283,角色间职业划分!P:R,3,FALSE)</f>
        <v>刺客</v>
      </c>
      <c r="AH283" s="26">
        <f t="shared" si="163"/>
        <v>34</v>
      </c>
    </row>
    <row r="284" spans="1:34" x14ac:dyDescent="0.15">
      <c r="A284" s="26">
        <v>280</v>
      </c>
      <c r="B284" s="26">
        <f t="shared" si="143"/>
        <v>0</v>
      </c>
      <c r="C284" s="26">
        <f>ROUND(IF($AG284="战士",VLOOKUP($AH284,$DV:$ER,DX$1,FALSE),IF($AG284="幻术师",VLOOKUP($AH284,$EU:$FQ,EW$1,FALSE),IF($AG284="刺客",VLOOKUP($AH284,$FU:$GQ,FW$1,FALSE),"无该职业")))/VLOOKUP(AF284,角色间职业划分!P:AP,20,FALSE),0)</f>
        <v>29</v>
      </c>
      <c r="D284" s="26">
        <f t="shared" si="144"/>
        <v>0</v>
      </c>
      <c r="E284" s="26">
        <f>ROUND(IF($AG284="战士",VLOOKUP($AH284,$DV:$ER,DZ$1,FALSE),IF($AG284="幻术师",VLOOKUP($AH284,$EU:$FQ,EY$1,FALSE),IF($AG284="刺客",VLOOKUP($AH284,$FU:$GQ,FY$1,FALSE),"无该职业")))*VLOOKUP($AF284,角色间职业划分!$P:$AP,26,FALSE)*VLOOKUP($AF284,角色间职业划分!$P:$AP,13,FALSE)/角色间职业划分!$AB$9,0)</f>
        <v>773</v>
      </c>
      <c r="F284" s="26">
        <f>ROUND(IF($AG284="战士",VLOOKUP($AH284,$DV:$ER,EA$1,FALSE),IF($AG284="幻术师",VLOOKUP($AH284,$EU:$FQ,EZ$1,FALSE),IF($AG284="刺客",VLOOKUP($AH284,$FU:$GQ,FZ$1,FALSE),"无该职业")))*VLOOKUP($AF284,角色间职业划分!$P:$AP,8,FALSE)/角色间职业划分!$W$9,0)</f>
        <v>2760</v>
      </c>
      <c r="G284" s="26">
        <f>ROUND(IF($AG284="战士",VLOOKUP($AH284,$DV:$ER,EB$1,FALSE),IF($AG284="幻术师",VLOOKUP($AH284,$EU:$FQ,FA$1,FALSE),IF($AG284="刺客",VLOOKUP($AH284,$FU:$GQ,GA$1,FALSE),"无该职业")))*VLOOKUP($AF284,角色间职业划分!$P:$AP,13,FALSE)/角色间职业划分!$AB$9,0)</f>
        <v>2642</v>
      </c>
      <c r="H284" s="26">
        <f t="shared" si="145"/>
        <v>0</v>
      </c>
      <c r="I284" s="26">
        <f t="shared" si="146"/>
        <v>0</v>
      </c>
      <c r="J284" s="26">
        <f t="shared" si="147"/>
        <v>0</v>
      </c>
      <c r="K284" s="26">
        <f t="shared" si="148"/>
        <v>0</v>
      </c>
      <c r="L284" s="26">
        <f t="shared" si="149"/>
        <v>0</v>
      </c>
      <c r="M284" s="26">
        <f t="shared" si="150"/>
        <v>0</v>
      </c>
      <c r="N284" s="26">
        <f t="shared" si="151"/>
        <v>5</v>
      </c>
      <c r="O284" s="26">
        <f t="shared" si="152"/>
        <v>2.5</v>
      </c>
      <c r="P284" s="26">
        <f t="shared" si="153"/>
        <v>0</v>
      </c>
      <c r="Q284" s="26">
        <f t="shared" si="154"/>
        <v>2.5</v>
      </c>
      <c r="R284" s="26">
        <f t="shared" si="155"/>
        <v>7.5</v>
      </c>
      <c r="S284" s="26">
        <f t="shared" si="156"/>
        <v>2.5</v>
      </c>
      <c r="T284" s="26">
        <f t="shared" si="157"/>
        <v>2.5</v>
      </c>
      <c r="U284" s="26">
        <f t="shared" si="158"/>
        <v>0</v>
      </c>
      <c r="V284" s="26">
        <f t="shared" si="159"/>
        <v>0</v>
      </c>
      <c r="W284" s="26">
        <f>VLOOKUP(AF284,角色间职业划分!L:M,2,FALSE)</f>
        <v>5</v>
      </c>
      <c r="X284" s="26">
        <f t="shared" si="160"/>
        <v>35</v>
      </c>
      <c r="Y284" s="26">
        <v>0</v>
      </c>
      <c r="Z284" s="26">
        <v>0</v>
      </c>
      <c r="AA284" s="26">
        <v>0</v>
      </c>
      <c r="AB284" s="26">
        <f t="shared" si="161"/>
        <v>10</v>
      </c>
      <c r="AC284" s="1">
        <f t="shared" si="142"/>
        <v>876</v>
      </c>
      <c r="AD284" s="51"/>
      <c r="AE284" s="1"/>
      <c r="AF284">
        <f t="shared" si="162"/>
        <v>5</v>
      </c>
      <c r="AG284" s="26" t="str">
        <f>VLOOKUP(AF284,角色间职业划分!P:R,3,FALSE)</f>
        <v>刺客</v>
      </c>
      <c r="AH284" s="26">
        <f t="shared" si="163"/>
        <v>35</v>
      </c>
    </row>
    <row r="285" spans="1:34" x14ac:dyDescent="0.15">
      <c r="A285" s="26">
        <v>281</v>
      </c>
      <c r="B285" s="26">
        <f t="shared" si="143"/>
        <v>0</v>
      </c>
      <c r="C285" s="26">
        <f>ROUND(IF($AG285="战士",VLOOKUP($AH285,$DV:$ER,DX$1,FALSE),IF($AG285="幻术师",VLOOKUP($AH285,$EU:$FQ,EW$1,FALSE),IF($AG285="刺客",VLOOKUP($AH285,$FU:$GQ,FW$1,FALSE),"无该职业")))/VLOOKUP(AF285,角色间职业划分!P:AP,20,FALSE),0)</f>
        <v>33</v>
      </c>
      <c r="D285" s="26">
        <f t="shared" si="144"/>
        <v>0</v>
      </c>
      <c r="E285" s="26">
        <f>ROUND(IF($AG285="战士",VLOOKUP($AH285,$DV:$ER,DZ$1,FALSE),IF($AG285="幻术师",VLOOKUP($AH285,$EU:$FQ,EY$1,FALSE),IF($AG285="刺客",VLOOKUP($AH285,$FU:$GQ,FY$1,FALSE),"无该职业")))*VLOOKUP($AF285,角色间职业划分!$P:$AP,26,FALSE)*VLOOKUP($AF285,角色间职业划分!$P:$AP,13,FALSE)/角色间职业划分!$AB$9,0)</f>
        <v>773</v>
      </c>
      <c r="F285" s="26">
        <f>ROUND(IF($AG285="战士",VLOOKUP($AH285,$DV:$ER,EA$1,FALSE),IF($AG285="幻术师",VLOOKUP($AH285,$EU:$FQ,EZ$1,FALSE),IF($AG285="刺客",VLOOKUP($AH285,$FU:$GQ,FZ$1,FALSE),"无该职业")))*VLOOKUP($AF285,角色间职业划分!$P:$AP,8,FALSE)/角色间职业划分!$W$9,0)</f>
        <v>2760</v>
      </c>
      <c r="G285" s="26">
        <f>ROUND(IF($AG285="战士",VLOOKUP($AH285,$DV:$ER,EB$1,FALSE),IF($AG285="幻术师",VLOOKUP($AH285,$EU:$FQ,FA$1,FALSE),IF($AG285="刺客",VLOOKUP($AH285,$FU:$GQ,GA$1,FALSE),"无该职业")))*VLOOKUP($AF285,角色间职业划分!$P:$AP,13,FALSE)/角色间职业划分!$AB$9,0)</f>
        <v>2642</v>
      </c>
      <c r="H285" s="26">
        <f t="shared" si="145"/>
        <v>0</v>
      </c>
      <c r="I285" s="26">
        <f t="shared" si="146"/>
        <v>0</v>
      </c>
      <c r="J285" s="26">
        <f t="shared" si="147"/>
        <v>0</v>
      </c>
      <c r="K285" s="26">
        <f t="shared" si="148"/>
        <v>0</v>
      </c>
      <c r="L285" s="26">
        <f t="shared" si="149"/>
        <v>0</v>
      </c>
      <c r="M285" s="26">
        <f t="shared" si="150"/>
        <v>0</v>
      </c>
      <c r="N285" s="26">
        <f t="shared" si="151"/>
        <v>5</v>
      </c>
      <c r="O285" s="26">
        <f t="shared" si="152"/>
        <v>2.5</v>
      </c>
      <c r="P285" s="26">
        <f t="shared" si="153"/>
        <v>0</v>
      </c>
      <c r="Q285" s="26">
        <f t="shared" si="154"/>
        <v>2.5</v>
      </c>
      <c r="R285" s="26">
        <f t="shared" si="155"/>
        <v>7.5</v>
      </c>
      <c r="S285" s="26">
        <f t="shared" si="156"/>
        <v>2.5</v>
      </c>
      <c r="T285" s="26">
        <f t="shared" si="157"/>
        <v>2.5</v>
      </c>
      <c r="U285" s="26">
        <f t="shared" si="158"/>
        <v>0</v>
      </c>
      <c r="V285" s="26">
        <f t="shared" si="159"/>
        <v>0</v>
      </c>
      <c r="W285" s="26">
        <f>VLOOKUP(AF285,角色间职业划分!L:M,2,FALSE)</f>
        <v>5</v>
      </c>
      <c r="X285" s="26">
        <f t="shared" si="160"/>
        <v>36</v>
      </c>
      <c r="Y285" s="26">
        <v>0</v>
      </c>
      <c r="Z285" s="26">
        <v>0</v>
      </c>
      <c r="AA285" s="26">
        <v>0</v>
      </c>
      <c r="AB285" s="26">
        <f t="shared" si="161"/>
        <v>10</v>
      </c>
      <c r="AC285" s="1">
        <f t="shared" si="142"/>
        <v>897</v>
      </c>
      <c r="AD285" s="51"/>
      <c r="AE285" s="1"/>
      <c r="AF285">
        <f t="shared" si="162"/>
        <v>5</v>
      </c>
      <c r="AG285" s="26" t="str">
        <f>VLOOKUP(AF285,角色间职业划分!P:R,3,FALSE)</f>
        <v>刺客</v>
      </c>
      <c r="AH285" s="26">
        <f t="shared" si="163"/>
        <v>36</v>
      </c>
    </row>
    <row r="286" spans="1:34" x14ac:dyDescent="0.15">
      <c r="A286" s="26">
        <v>282</v>
      </c>
      <c r="B286" s="26">
        <f t="shared" si="143"/>
        <v>0</v>
      </c>
      <c r="C286" s="26">
        <f>ROUND(IF($AG286="战士",VLOOKUP($AH286,$DV:$ER,DX$1,FALSE),IF($AG286="幻术师",VLOOKUP($AH286,$EU:$FQ,EW$1,FALSE),IF($AG286="刺客",VLOOKUP($AH286,$FU:$GQ,FW$1,FALSE),"无该职业")))/VLOOKUP(AF286,角色间职业划分!P:AP,20,FALSE),0)</f>
        <v>33</v>
      </c>
      <c r="D286" s="26">
        <f t="shared" si="144"/>
        <v>0</v>
      </c>
      <c r="E286" s="26">
        <f>ROUND(IF($AG286="战士",VLOOKUP($AH286,$DV:$ER,DZ$1,FALSE),IF($AG286="幻术师",VLOOKUP($AH286,$EU:$FQ,EY$1,FALSE),IF($AG286="刺客",VLOOKUP($AH286,$FU:$GQ,FY$1,FALSE),"无该职业")))*VLOOKUP($AF286,角色间职业划分!$P:$AP,26,FALSE)*VLOOKUP($AF286,角色间职业划分!$P:$AP,13,FALSE)/角色间职业划分!$AB$9,0)</f>
        <v>773</v>
      </c>
      <c r="F286" s="26">
        <f>ROUND(IF($AG286="战士",VLOOKUP($AH286,$DV:$ER,EA$1,FALSE),IF($AG286="幻术师",VLOOKUP($AH286,$EU:$FQ,EZ$1,FALSE),IF($AG286="刺客",VLOOKUP($AH286,$FU:$GQ,FZ$1,FALSE),"无该职业")))*VLOOKUP($AF286,角色间职业划分!$P:$AP,8,FALSE)/角色间职业划分!$W$9,0)</f>
        <v>2760</v>
      </c>
      <c r="G286" s="26">
        <f>ROUND(IF($AG286="战士",VLOOKUP($AH286,$DV:$ER,EB$1,FALSE),IF($AG286="幻术师",VLOOKUP($AH286,$EU:$FQ,FA$1,FALSE),IF($AG286="刺客",VLOOKUP($AH286,$FU:$GQ,GA$1,FALSE),"无该职业")))*VLOOKUP($AF286,角色间职业划分!$P:$AP,13,FALSE)/角色间职业划分!$AB$9,0)</f>
        <v>2908</v>
      </c>
      <c r="H286" s="26">
        <f t="shared" si="145"/>
        <v>0</v>
      </c>
      <c r="I286" s="26">
        <f t="shared" si="146"/>
        <v>0</v>
      </c>
      <c r="J286" s="26">
        <f t="shared" si="147"/>
        <v>0</v>
      </c>
      <c r="K286" s="26">
        <f t="shared" si="148"/>
        <v>0</v>
      </c>
      <c r="L286" s="26">
        <f t="shared" si="149"/>
        <v>0</v>
      </c>
      <c r="M286" s="26">
        <f t="shared" si="150"/>
        <v>0</v>
      </c>
      <c r="N286" s="26">
        <f t="shared" si="151"/>
        <v>5</v>
      </c>
      <c r="O286" s="26">
        <f t="shared" si="152"/>
        <v>2.5</v>
      </c>
      <c r="P286" s="26">
        <f t="shared" si="153"/>
        <v>0</v>
      </c>
      <c r="Q286" s="26">
        <f t="shared" si="154"/>
        <v>2.5</v>
      </c>
      <c r="R286" s="26">
        <f t="shared" si="155"/>
        <v>7.5</v>
      </c>
      <c r="S286" s="26">
        <f t="shared" si="156"/>
        <v>2.5</v>
      </c>
      <c r="T286" s="26">
        <f t="shared" si="157"/>
        <v>2.5</v>
      </c>
      <c r="U286" s="26">
        <f t="shared" si="158"/>
        <v>0</v>
      </c>
      <c r="V286" s="26">
        <f t="shared" si="159"/>
        <v>0</v>
      </c>
      <c r="W286" s="26">
        <f>VLOOKUP(AF286,角色间职业划分!L:M,2,FALSE)</f>
        <v>5</v>
      </c>
      <c r="X286" s="26">
        <f t="shared" si="160"/>
        <v>37</v>
      </c>
      <c r="Y286" s="26">
        <v>0</v>
      </c>
      <c r="Z286" s="26">
        <v>0</v>
      </c>
      <c r="AA286" s="26">
        <v>0</v>
      </c>
      <c r="AB286" s="26">
        <f t="shared" si="161"/>
        <v>10</v>
      </c>
      <c r="AC286" s="1">
        <f t="shared" si="142"/>
        <v>918</v>
      </c>
      <c r="AD286" s="51"/>
      <c r="AE286" s="1"/>
      <c r="AF286">
        <f t="shared" si="162"/>
        <v>5</v>
      </c>
      <c r="AG286" s="26" t="str">
        <f>VLOOKUP(AF286,角色间职业划分!P:R,3,FALSE)</f>
        <v>刺客</v>
      </c>
      <c r="AH286" s="26">
        <f t="shared" si="163"/>
        <v>37</v>
      </c>
    </row>
    <row r="287" spans="1:34" x14ac:dyDescent="0.15">
      <c r="A287" s="26">
        <v>283</v>
      </c>
      <c r="B287" s="26">
        <f t="shared" si="143"/>
        <v>0</v>
      </c>
      <c r="C287" s="26">
        <f>ROUND(IF($AG287="战士",VLOOKUP($AH287,$DV:$ER,DX$1,FALSE),IF($AG287="幻术师",VLOOKUP($AH287,$EU:$FQ,EW$1,FALSE),IF($AG287="刺客",VLOOKUP($AH287,$FU:$GQ,FW$1,FALSE),"无该职业")))/VLOOKUP(AF287,角色间职业划分!P:AP,20,FALSE),0)</f>
        <v>33</v>
      </c>
      <c r="D287" s="26">
        <f t="shared" si="144"/>
        <v>0</v>
      </c>
      <c r="E287" s="26">
        <f>ROUND(IF($AG287="战士",VLOOKUP($AH287,$DV:$ER,DZ$1,FALSE),IF($AG287="幻术师",VLOOKUP($AH287,$EU:$FQ,EY$1,FALSE),IF($AG287="刺客",VLOOKUP($AH287,$FU:$GQ,FY$1,FALSE),"无该职业")))*VLOOKUP($AF287,角色间职业划分!$P:$AP,26,FALSE)*VLOOKUP($AF287,角色间职业划分!$P:$AP,13,FALSE)/角色间职业划分!$AB$9,0)</f>
        <v>773</v>
      </c>
      <c r="F287" s="26">
        <f>ROUND(IF($AG287="战士",VLOOKUP($AH287,$DV:$ER,EA$1,FALSE),IF($AG287="幻术师",VLOOKUP($AH287,$EU:$FQ,EZ$1,FALSE),IF($AG287="刺客",VLOOKUP($AH287,$FU:$GQ,FZ$1,FALSE),"无该职业")))*VLOOKUP($AF287,角色间职业划分!$P:$AP,8,FALSE)/角色间职业划分!$W$9,0)</f>
        <v>2760</v>
      </c>
      <c r="G287" s="26">
        <f>ROUND(IF($AG287="战士",VLOOKUP($AH287,$DV:$ER,EB$1,FALSE),IF($AG287="幻术师",VLOOKUP($AH287,$EU:$FQ,FA$1,FALSE),IF($AG287="刺客",VLOOKUP($AH287,$FU:$GQ,GA$1,FALSE),"无该职业")))*VLOOKUP($AF287,角色间职业划分!$P:$AP,13,FALSE)/角色间职业划分!$AB$9,0)</f>
        <v>2908</v>
      </c>
      <c r="H287" s="26">
        <f t="shared" si="145"/>
        <v>0</v>
      </c>
      <c r="I287" s="26">
        <f t="shared" si="146"/>
        <v>0</v>
      </c>
      <c r="J287" s="26">
        <f t="shared" si="147"/>
        <v>0</v>
      </c>
      <c r="K287" s="26">
        <f t="shared" si="148"/>
        <v>0</v>
      </c>
      <c r="L287" s="26">
        <f t="shared" si="149"/>
        <v>0</v>
      </c>
      <c r="M287" s="26">
        <f t="shared" si="150"/>
        <v>0</v>
      </c>
      <c r="N287" s="26">
        <f t="shared" si="151"/>
        <v>7.5</v>
      </c>
      <c r="O287" s="26">
        <f t="shared" si="152"/>
        <v>2.5</v>
      </c>
      <c r="P287" s="26">
        <f t="shared" si="153"/>
        <v>0</v>
      </c>
      <c r="Q287" s="26">
        <f t="shared" si="154"/>
        <v>2.5</v>
      </c>
      <c r="R287" s="26">
        <f t="shared" si="155"/>
        <v>7.5</v>
      </c>
      <c r="S287" s="26">
        <f t="shared" si="156"/>
        <v>2.5</v>
      </c>
      <c r="T287" s="26">
        <f t="shared" si="157"/>
        <v>2.5</v>
      </c>
      <c r="U287" s="26">
        <f t="shared" si="158"/>
        <v>0</v>
      </c>
      <c r="V287" s="26">
        <f t="shared" si="159"/>
        <v>0</v>
      </c>
      <c r="W287" s="26">
        <f>VLOOKUP(AF287,角色间职业划分!L:M,2,FALSE)</f>
        <v>5</v>
      </c>
      <c r="X287" s="26">
        <f t="shared" si="160"/>
        <v>38</v>
      </c>
      <c r="Y287" s="26">
        <v>0</v>
      </c>
      <c r="Z287" s="26">
        <v>0</v>
      </c>
      <c r="AA287" s="26">
        <v>0</v>
      </c>
      <c r="AB287" s="26">
        <f t="shared" si="161"/>
        <v>10</v>
      </c>
      <c r="AC287" s="1">
        <f t="shared" si="142"/>
        <v>939</v>
      </c>
      <c r="AD287" s="51"/>
      <c r="AE287" s="1"/>
      <c r="AF287">
        <f t="shared" si="162"/>
        <v>5</v>
      </c>
      <c r="AG287" s="26" t="str">
        <f>VLOOKUP(AF287,角色间职业划分!P:R,3,FALSE)</f>
        <v>刺客</v>
      </c>
      <c r="AH287" s="26">
        <f t="shared" si="163"/>
        <v>38</v>
      </c>
    </row>
    <row r="288" spans="1:34" x14ac:dyDescent="0.15">
      <c r="A288" s="26">
        <v>284</v>
      </c>
      <c r="B288" s="26">
        <f t="shared" si="143"/>
        <v>0</v>
      </c>
      <c r="C288" s="26">
        <f>ROUND(IF($AG288="战士",VLOOKUP($AH288,$DV:$ER,DX$1,FALSE),IF($AG288="幻术师",VLOOKUP($AH288,$EU:$FQ,EW$1,FALSE),IF($AG288="刺客",VLOOKUP($AH288,$FU:$GQ,FW$1,FALSE),"无该职业")))/VLOOKUP(AF288,角色间职业划分!P:AP,20,FALSE),0)</f>
        <v>33</v>
      </c>
      <c r="D288" s="26">
        <f t="shared" si="144"/>
        <v>0</v>
      </c>
      <c r="E288" s="26">
        <f>ROUND(IF($AG288="战士",VLOOKUP($AH288,$DV:$ER,DZ$1,FALSE),IF($AG288="幻术师",VLOOKUP($AH288,$EU:$FQ,EY$1,FALSE),IF($AG288="刺客",VLOOKUP($AH288,$FU:$GQ,FY$1,FALSE),"无该职业")))*VLOOKUP($AF288,角色间职业划分!$P:$AP,26,FALSE)*VLOOKUP($AF288,角色间职业划分!$P:$AP,13,FALSE)/角色间职业划分!$AB$9,0)</f>
        <v>773</v>
      </c>
      <c r="F288" s="26">
        <f>ROUND(IF($AG288="战士",VLOOKUP($AH288,$DV:$ER,EA$1,FALSE),IF($AG288="幻术师",VLOOKUP($AH288,$EU:$FQ,EZ$1,FALSE),IF($AG288="刺客",VLOOKUP($AH288,$FU:$GQ,FZ$1,FALSE),"无该职业")))*VLOOKUP($AF288,角色间职业划分!$P:$AP,8,FALSE)/角色间职业划分!$W$9,0)</f>
        <v>3024</v>
      </c>
      <c r="G288" s="26">
        <f>ROUND(IF($AG288="战士",VLOOKUP($AH288,$DV:$ER,EB$1,FALSE),IF($AG288="幻术师",VLOOKUP($AH288,$EU:$FQ,FA$1,FALSE),IF($AG288="刺客",VLOOKUP($AH288,$FU:$GQ,GA$1,FALSE),"无该职业")))*VLOOKUP($AF288,角色间职业划分!$P:$AP,13,FALSE)/角色间职业划分!$AB$9,0)</f>
        <v>2908</v>
      </c>
      <c r="H288" s="26">
        <f t="shared" si="145"/>
        <v>0</v>
      </c>
      <c r="I288" s="26">
        <f t="shared" si="146"/>
        <v>0</v>
      </c>
      <c r="J288" s="26">
        <f t="shared" si="147"/>
        <v>0</v>
      </c>
      <c r="K288" s="26">
        <f t="shared" si="148"/>
        <v>0</v>
      </c>
      <c r="L288" s="26">
        <f t="shared" si="149"/>
        <v>0</v>
      </c>
      <c r="M288" s="26">
        <f t="shared" si="150"/>
        <v>0</v>
      </c>
      <c r="N288" s="26">
        <f t="shared" si="151"/>
        <v>7.5</v>
      </c>
      <c r="O288" s="26">
        <f t="shared" si="152"/>
        <v>2.5</v>
      </c>
      <c r="P288" s="26">
        <f t="shared" si="153"/>
        <v>0</v>
      </c>
      <c r="Q288" s="26">
        <f t="shared" si="154"/>
        <v>2.5</v>
      </c>
      <c r="R288" s="26">
        <f t="shared" si="155"/>
        <v>7.5</v>
      </c>
      <c r="S288" s="26">
        <f t="shared" si="156"/>
        <v>2.5</v>
      </c>
      <c r="T288" s="26">
        <f t="shared" si="157"/>
        <v>2.5</v>
      </c>
      <c r="U288" s="26">
        <f t="shared" si="158"/>
        <v>0</v>
      </c>
      <c r="V288" s="26">
        <f t="shared" si="159"/>
        <v>0</v>
      </c>
      <c r="W288" s="26">
        <f>VLOOKUP(AF288,角色间职业划分!L:M,2,FALSE)</f>
        <v>5</v>
      </c>
      <c r="X288" s="26">
        <f t="shared" si="160"/>
        <v>39</v>
      </c>
      <c r="Y288" s="26">
        <v>0</v>
      </c>
      <c r="Z288" s="26">
        <v>0</v>
      </c>
      <c r="AA288" s="26">
        <v>0</v>
      </c>
      <c r="AB288" s="26">
        <f t="shared" si="161"/>
        <v>10</v>
      </c>
      <c r="AC288" s="1">
        <f t="shared" si="142"/>
        <v>960</v>
      </c>
      <c r="AD288" s="51"/>
      <c r="AE288" s="1"/>
      <c r="AF288">
        <f t="shared" si="162"/>
        <v>5</v>
      </c>
      <c r="AG288" s="26" t="str">
        <f>VLOOKUP(AF288,角色间职业划分!P:R,3,FALSE)</f>
        <v>刺客</v>
      </c>
      <c r="AH288" s="26">
        <f t="shared" si="163"/>
        <v>39</v>
      </c>
    </row>
    <row r="289" spans="1:34" x14ac:dyDescent="0.15">
      <c r="A289" s="26">
        <v>285</v>
      </c>
      <c r="B289" s="26">
        <f t="shared" si="143"/>
        <v>0</v>
      </c>
      <c r="C289" s="26">
        <f>ROUND(IF($AG289="战士",VLOOKUP($AH289,$DV:$ER,DX$1,FALSE),IF($AG289="幻术师",VLOOKUP($AH289,$EU:$FQ,EW$1,FALSE),IF($AG289="刺客",VLOOKUP($AH289,$FU:$GQ,FW$1,FALSE),"无该职业")))/VLOOKUP(AF289,角色间职业划分!P:AP,20,FALSE),0)</f>
        <v>33</v>
      </c>
      <c r="D289" s="26">
        <f t="shared" si="144"/>
        <v>0</v>
      </c>
      <c r="E289" s="26">
        <f>ROUND(IF($AG289="战士",VLOOKUP($AH289,$DV:$ER,DZ$1,FALSE),IF($AG289="幻术师",VLOOKUP($AH289,$EU:$FQ,EY$1,FALSE),IF($AG289="刺客",VLOOKUP($AH289,$FU:$GQ,FY$1,FALSE),"无该职业")))*VLOOKUP($AF289,角色间职业划分!$P:$AP,26,FALSE)*VLOOKUP($AF289,角色间职业划分!$P:$AP,13,FALSE)/角色间职业划分!$AB$9,0)</f>
        <v>773</v>
      </c>
      <c r="F289" s="26">
        <f>ROUND(IF($AG289="战士",VLOOKUP($AH289,$DV:$ER,EA$1,FALSE),IF($AG289="幻术师",VLOOKUP($AH289,$EU:$FQ,EZ$1,FALSE),IF($AG289="刺客",VLOOKUP($AH289,$FU:$GQ,FZ$1,FALSE),"无该职业")))*VLOOKUP($AF289,角色间职业划分!$P:$AP,8,FALSE)/角色间职业划分!$W$9,0)</f>
        <v>3024</v>
      </c>
      <c r="G289" s="26">
        <f>ROUND(IF($AG289="战士",VLOOKUP($AH289,$DV:$ER,EB$1,FALSE),IF($AG289="幻术师",VLOOKUP($AH289,$EU:$FQ,FA$1,FALSE),IF($AG289="刺客",VLOOKUP($AH289,$FU:$GQ,GA$1,FALSE),"无该职业")))*VLOOKUP($AF289,角色间职业划分!$P:$AP,13,FALSE)/角色间职业划分!$AB$9,0)</f>
        <v>2908</v>
      </c>
      <c r="H289" s="26">
        <f t="shared" si="145"/>
        <v>0</v>
      </c>
      <c r="I289" s="26">
        <f t="shared" si="146"/>
        <v>0</v>
      </c>
      <c r="J289" s="26">
        <f t="shared" si="147"/>
        <v>0</v>
      </c>
      <c r="K289" s="26">
        <f t="shared" si="148"/>
        <v>0</v>
      </c>
      <c r="L289" s="26">
        <f t="shared" si="149"/>
        <v>0</v>
      </c>
      <c r="M289" s="26">
        <f t="shared" si="150"/>
        <v>0</v>
      </c>
      <c r="N289" s="26">
        <f t="shared" si="151"/>
        <v>7.5</v>
      </c>
      <c r="O289" s="26">
        <f t="shared" si="152"/>
        <v>2.5</v>
      </c>
      <c r="P289" s="26">
        <f t="shared" si="153"/>
        <v>0</v>
      </c>
      <c r="Q289" s="26">
        <f t="shared" si="154"/>
        <v>5</v>
      </c>
      <c r="R289" s="26">
        <f t="shared" si="155"/>
        <v>7.5</v>
      </c>
      <c r="S289" s="26">
        <f t="shared" si="156"/>
        <v>2.5</v>
      </c>
      <c r="T289" s="26">
        <f t="shared" si="157"/>
        <v>2.5</v>
      </c>
      <c r="U289" s="26">
        <f t="shared" si="158"/>
        <v>0</v>
      </c>
      <c r="V289" s="26">
        <f t="shared" si="159"/>
        <v>0</v>
      </c>
      <c r="W289" s="26">
        <f>VLOOKUP(AF289,角色间职业划分!L:M,2,FALSE)</f>
        <v>5</v>
      </c>
      <c r="X289" s="26">
        <f t="shared" si="160"/>
        <v>40</v>
      </c>
      <c r="Y289" s="26">
        <v>0</v>
      </c>
      <c r="Z289" s="26">
        <v>0</v>
      </c>
      <c r="AA289" s="26">
        <v>0</v>
      </c>
      <c r="AB289" s="26">
        <f t="shared" si="161"/>
        <v>12.5</v>
      </c>
      <c r="AC289" s="1">
        <f t="shared" si="142"/>
        <v>1010</v>
      </c>
      <c r="AD289" s="51"/>
      <c r="AE289" s="1"/>
      <c r="AF289">
        <f t="shared" si="162"/>
        <v>5</v>
      </c>
      <c r="AG289" s="26" t="str">
        <f>VLOOKUP(AF289,角色间职业划分!P:R,3,FALSE)</f>
        <v>刺客</v>
      </c>
      <c r="AH289" s="26">
        <f t="shared" si="163"/>
        <v>40</v>
      </c>
    </row>
    <row r="290" spans="1:34" x14ac:dyDescent="0.15">
      <c r="A290" s="26">
        <v>286</v>
      </c>
      <c r="B290" s="26">
        <f t="shared" si="143"/>
        <v>0</v>
      </c>
      <c r="C290" s="26">
        <f>ROUND(IF($AG290="战士",VLOOKUP($AH290,$DV:$ER,DX$1,FALSE),IF($AG290="幻术师",VLOOKUP($AH290,$EU:$FQ,EW$1,FALSE),IF($AG290="刺客",VLOOKUP($AH290,$FU:$GQ,FW$1,FALSE),"无该职业")))/VLOOKUP(AF290,角色间职业划分!P:AP,20,FALSE),0)</f>
        <v>33</v>
      </c>
      <c r="D290" s="26">
        <f t="shared" si="144"/>
        <v>0</v>
      </c>
      <c r="E290" s="26">
        <f>ROUND(IF($AG290="战士",VLOOKUP($AH290,$DV:$ER,DZ$1,FALSE),IF($AG290="幻术师",VLOOKUP($AH290,$EU:$FQ,EY$1,FALSE),IF($AG290="刺客",VLOOKUP($AH290,$FU:$GQ,FY$1,FALSE),"无该职业")))*VLOOKUP($AF290,角色间职业划分!$P:$AP,26,FALSE)*VLOOKUP($AF290,角色间职业划分!$P:$AP,13,FALSE)/角色间职业划分!$AB$9,0)</f>
        <v>773</v>
      </c>
      <c r="F290" s="26">
        <f>ROUND(IF($AG290="战士",VLOOKUP($AH290,$DV:$ER,EA$1,FALSE),IF($AG290="幻术师",VLOOKUP($AH290,$EU:$FQ,EZ$1,FALSE),IF($AG290="刺客",VLOOKUP($AH290,$FU:$GQ,FZ$1,FALSE),"无该职业")))*VLOOKUP($AF290,角色间职业划分!$P:$AP,8,FALSE)/角色间职业划分!$W$9,0)</f>
        <v>3024</v>
      </c>
      <c r="G290" s="26">
        <f>ROUND(IF($AG290="战士",VLOOKUP($AH290,$DV:$ER,EB$1,FALSE),IF($AG290="幻术师",VLOOKUP($AH290,$EU:$FQ,FA$1,FALSE),IF($AG290="刺客",VLOOKUP($AH290,$FU:$GQ,GA$1,FALSE),"无该职业")))*VLOOKUP($AF290,角色间职业划分!$P:$AP,13,FALSE)/角色间职业划分!$AB$9,0)</f>
        <v>3361</v>
      </c>
      <c r="H290" s="26">
        <f t="shared" si="145"/>
        <v>0</v>
      </c>
      <c r="I290" s="26">
        <f t="shared" si="146"/>
        <v>0</v>
      </c>
      <c r="J290" s="26">
        <f t="shared" si="147"/>
        <v>0</v>
      </c>
      <c r="K290" s="26">
        <f t="shared" si="148"/>
        <v>0</v>
      </c>
      <c r="L290" s="26">
        <f t="shared" si="149"/>
        <v>0</v>
      </c>
      <c r="M290" s="26">
        <f t="shared" si="150"/>
        <v>0</v>
      </c>
      <c r="N290" s="26">
        <f t="shared" si="151"/>
        <v>7.5</v>
      </c>
      <c r="O290" s="26">
        <f t="shared" si="152"/>
        <v>2.5</v>
      </c>
      <c r="P290" s="26">
        <f t="shared" si="153"/>
        <v>0</v>
      </c>
      <c r="Q290" s="26">
        <f t="shared" si="154"/>
        <v>5</v>
      </c>
      <c r="R290" s="26">
        <f t="shared" si="155"/>
        <v>7.5</v>
      </c>
      <c r="S290" s="26">
        <f t="shared" si="156"/>
        <v>2.5</v>
      </c>
      <c r="T290" s="26">
        <f t="shared" si="157"/>
        <v>2.5</v>
      </c>
      <c r="U290" s="26">
        <f t="shared" si="158"/>
        <v>0</v>
      </c>
      <c r="V290" s="26">
        <f t="shared" si="159"/>
        <v>0</v>
      </c>
      <c r="W290" s="26">
        <f>VLOOKUP(AF290,角色间职业划分!L:M,2,FALSE)</f>
        <v>5</v>
      </c>
      <c r="X290" s="26">
        <f t="shared" si="160"/>
        <v>41</v>
      </c>
      <c r="Y290" s="26">
        <v>0</v>
      </c>
      <c r="Z290" s="26">
        <v>0</v>
      </c>
      <c r="AA290" s="26">
        <v>0</v>
      </c>
      <c r="AB290" s="26">
        <f t="shared" si="161"/>
        <v>12.5</v>
      </c>
      <c r="AC290" s="1">
        <f t="shared" si="142"/>
        <v>1061</v>
      </c>
      <c r="AD290" s="51"/>
      <c r="AE290" s="1"/>
      <c r="AF290">
        <f t="shared" si="162"/>
        <v>5</v>
      </c>
      <c r="AG290" s="26" t="str">
        <f>VLOOKUP(AF290,角色间职业划分!P:R,3,FALSE)</f>
        <v>刺客</v>
      </c>
      <c r="AH290" s="26">
        <f t="shared" si="163"/>
        <v>41</v>
      </c>
    </row>
    <row r="291" spans="1:34" x14ac:dyDescent="0.15">
      <c r="A291" s="26">
        <v>287</v>
      </c>
      <c r="B291" s="26">
        <f t="shared" si="143"/>
        <v>0</v>
      </c>
      <c r="C291" s="26">
        <f>ROUND(IF($AG291="战士",VLOOKUP($AH291,$DV:$ER,DX$1,FALSE),IF($AG291="幻术师",VLOOKUP($AH291,$EU:$FQ,EW$1,FALSE),IF($AG291="刺客",VLOOKUP($AH291,$FU:$GQ,FW$1,FALSE),"无该职业")))/VLOOKUP(AF291,角色间职业划分!P:AP,20,FALSE),0)</f>
        <v>38</v>
      </c>
      <c r="D291" s="26">
        <f t="shared" si="144"/>
        <v>0</v>
      </c>
      <c r="E291" s="26">
        <f>ROUND(IF($AG291="战士",VLOOKUP($AH291,$DV:$ER,DZ$1,FALSE),IF($AG291="幻术师",VLOOKUP($AH291,$EU:$FQ,EY$1,FALSE),IF($AG291="刺客",VLOOKUP($AH291,$FU:$GQ,FY$1,FALSE),"无该职业")))*VLOOKUP($AF291,角色间职业划分!$P:$AP,26,FALSE)*VLOOKUP($AF291,角色间职业划分!$P:$AP,13,FALSE)/角色间职业划分!$AB$9,0)</f>
        <v>773</v>
      </c>
      <c r="F291" s="26">
        <f>ROUND(IF($AG291="战士",VLOOKUP($AH291,$DV:$ER,EA$1,FALSE),IF($AG291="幻术师",VLOOKUP($AH291,$EU:$FQ,EZ$1,FALSE),IF($AG291="刺客",VLOOKUP($AH291,$FU:$GQ,FZ$1,FALSE),"无该职业")))*VLOOKUP($AF291,角色间职业划分!$P:$AP,8,FALSE)/角色间职业划分!$W$9,0)</f>
        <v>3024</v>
      </c>
      <c r="G291" s="26">
        <f>ROUND(IF($AG291="战士",VLOOKUP($AH291,$DV:$ER,EB$1,FALSE),IF($AG291="幻术师",VLOOKUP($AH291,$EU:$FQ,FA$1,FALSE),IF($AG291="刺客",VLOOKUP($AH291,$FU:$GQ,GA$1,FALSE),"无该职业")))*VLOOKUP($AF291,角色间职业划分!$P:$AP,13,FALSE)/角色间职业划分!$AB$9,0)</f>
        <v>3361</v>
      </c>
      <c r="H291" s="26">
        <f t="shared" si="145"/>
        <v>0</v>
      </c>
      <c r="I291" s="26">
        <f t="shared" si="146"/>
        <v>0</v>
      </c>
      <c r="J291" s="26">
        <f t="shared" si="147"/>
        <v>0</v>
      </c>
      <c r="K291" s="26">
        <f t="shared" si="148"/>
        <v>0</v>
      </c>
      <c r="L291" s="26">
        <f t="shared" si="149"/>
        <v>0</v>
      </c>
      <c r="M291" s="26">
        <f t="shared" si="150"/>
        <v>0</v>
      </c>
      <c r="N291" s="26">
        <f t="shared" si="151"/>
        <v>7.5</v>
      </c>
      <c r="O291" s="26">
        <f t="shared" si="152"/>
        <v>2.5</v>
      </c>
      <c r="P291" s="26">
        <f t="shared" si="153"/>
        <v>0</v>
      </c>
      <c r="Q291" s="26">
        <f t="shared" si="154"/>
        <v>5</v>
      </c>
      <c r="R291" s="26">
        <f t="shared" si="155"/>
        <v>7.5</v>
      </c>
      <c r="S291" s="26">
        <f t="shared" si="156"/>
        <v>2.5</v>
      </c>
      <c r="T291" s="26">
        <f t="shared" si="157"/>
        <v>2.5</v>
      </c>
      <c r="U291" s="26">
        <f t="shared" si="158"/>
        <v>0</v>
      </c>
      <c r="V291" s="26">
        <f t="shared" si="159"/>
        <v>0</v>
      </c>
      <c r="W291" s="26">
        <f>VLOOKUP(AF291,角色间职业划分!L:M,2,FALSE)</f>
        <v>5</v>
      </c>
      <c r="X291" s="26">
        <f t="shared" si="160"/>
        <v>42</v>
      </c>
      <c r="Y291" s="26">
        <v>0</v>
      </c>
      <c r="Z291" s="26">
        <v>0</v>
      </c>
      <c r="AA291" s="26">
        <v>0</v>
      </c>
      <c r="AB291" s="26">
        <f t="shared" si="161"/>
        <v>12.5</v>
      </c>
      <c r="AC291" s="1">
        <f t="shared" si="142"/>
        <v>1111</v>
      </c>
      <c r="AD291" s="51"/>
      <c r="AE291" s="1"/>
      <c r="AF291">
        <f t="shared" si="162"/>
        <v>5</v>
      </c>
      <c r="AG291" s="26" t="str">
        <f>VLOOKUP(AF291,角色间职业划分!P:R,3,FALSE)</f>
        <v>刺客</v>
      </c>
      <c r="AH291" s="26">
        <f t="shared" si="163"/>
        <v>42</v>
      </c>
    </row>
    <row r="292" spans="1:34" x14ac:dyDescent="0.15">
      <c r="A292" s="26">
        <v>288</v>
      </c>
      <c r="B292" s="26">
        <f t="shared" si="143"/>
        <v>0</v>
      </c>
      <c r="C292" s="26">
        <f>ROUND(IF($AG292="战士",VLOOKUP($AH292,$DV:$ER,DX$1,FALSE),IF($AG292="幻术师",VLOOKUP($AH292,$EU:$FQ,EW$1,FALSE),IF($AG292="刺客",VLOOKUP($AH292,$FU:$GQ,FW$1,FALSE),"无该职业")))/VLOOKUP(AF292,角色间职业划分!P:AP,20,FALSE),0)</f>
        <v>38</v>
      </c>
      <c r="D292" s="26">
        <f t="shared" si="144"/>
        <v>0</v>
      </c>
      <c r="E292" s="26">
        <f>ROUND(IF($AG292="战士",VLOOKUP($AH292,$DV:$ER,DZ$1,FALSE),IF($AG292="幻术师",VLOOKUP($AH292,$EU:$FQ,EY$1,FALSE),IF($AG292="刺客",VLOOKUP($AH292,$FU:$GQ,FY$1,FALSE),"无该职业")))*VLOOKUP($AF292,角色间职业划分!$P:$AP,26,FALSE)*VLOOKUP($AF292,角色间职业划分!$P:$AP,13,FALSE)/角色间职业划分!$AB$9,0)</f>
        <v>1104</v>
      </c>
      <c r="F292" s="26">
        <f>ROUND(IF($AG292="战士",VLOOKUP($AH292,$DV:$ER,EA$1,FALSE),IF($AG292="幻术师",VLOOKUP($AH292,$EU:$FQ,EZ$1,FALSE),IF($AG292="刺客",VLOOKUP($AH292,$FU:$GQ,FZ$1,FALSE),"无该职业")))*VLOOKUP($AF292,角色间职业划分!$P:$AP,8,FALSE)/角色间职业划分!$W$9,0)</f>
        <v>3024</v>
      </c>
      <c r="G292" s="26">
        <f>ROUND(IF($AG292="战士",VLOOKUP($AH292,$DV:$ER,EB$1,FALSE),IF($AG292="幻术师",VLOOKUP($AH292,$EU:$FQ,FA$1,FALSE),IF($AG292="刺客",VLOOKUP($AH292,$FU:$GQ,GA$1,FALSE),"无该职业")))*VLOOKUP($AF292,角色间职业划分!$P:$AP,13,FALSE)/角色间职业划分!$AB$9,0)</f>
        <v>3361</v>
      </c>
      <c r="H292" s="26">
        <f t="shared" si="145"/>
        <v>0</v>
      </c>
      <c r="I292" s="26">
        <f t="shared" si="146"/>
        <v>0</v>
      </c>
      <c r="J292" s="26">
        <f t="shared" si="147"/>
        <v>0</v>
      </c>
      <c r="K292" s="26">
        <f t="shared" si="148"/>
        <v>0</v>
      </c>
      <c r="L292" s="26">
        <f t="shared" si="149"/>
        <v>0</v>
      </c>
      <c r="M292" s="26">
        <f t="shared" si="150"/>
        <v>0</v>
      </c>
      <c r="N292" s="26">
        <f t="shared" si="151"/>
        <v>7.5</v>
      </c>
      <c r="O292" s="26">
        <f t="shared" si="152"/>
        <v>2.5</v>
      </c>
      <c r="P292" s="26">
        <f t="shared" si="153"/>
        <v>0</v>
      </c>
      <c r="Q292" s="26">
        <f t="shared" si="154"/>
        <v>5</v>
      </c>
      <c r="R292" s="26">
        <f t="shared" si="155"/>
        <v>7.5</v>
      </c>
      <c r="S292" s="26">
        <f t="shared" si="156"/>
        <v>2.5</v>
      </c>
      <c r="T292" s="26">
        <f t="shared" si="157"/>
        <v>2.5</v>
      </c>
      <c r="U292" s="26">
        <f t="shared" si="158"/>
        <v>0</v>
      </c>
      <c r="V292" s="26">
        <f t="shared" si="159"/>
        <v>0</v>
      </c>
      <c r="W292" s="26">
        <f>VLOOKUP(AF292,角色间职业划分!L:M,2,FALSE)</f>
        <v>5</v>
      </c>
      <c r="X292" s="26">
        <f t="shared" si="160"/>
        <v>43</v>
      </c>
      <c r="Y292" s="26">
        <v>0</v>
      </c>
      <c r="Z292" s="26">
        <v>0</v>
      </c>
      <c r="AA292" s="26">
        <v>0</v>
      </c>
      <c r="AB292" s="26">
        <f t="shared" si="161"/>
        <v>12.5</v>
      </c>
      <c r="AC292" s="1">
        <f t="shared" si="142"/>
        <v>1162</v>
      </c>
      <c r="AD292" s="51"/>
      <c r="AE292" s="1"/>
      <c r="AF292">
        <f t="shared" si="162"/>
        <v>5</v>
      </c>
      <c r="AG292" s="26" t="str">
        <f>VLOOKUP(AF292,角色间职业划分!P:R,3,FALSE)</f>
        <v>刺客</v>
      </c>
      <c r="AH292" s="26">
        <f t="shared" si="163"/>
        <v>43</v>
      </c>
    </row>
    <row r="293" spans="1:34" x14ac:dyDescent="0.15">
      <c r="A293" s="26">
        <v>289</v>
      </c>
      <c r="B293" s="26">
        <f t="shared" si="143"/>
        <v>0</v>
      </c>
      <c r="C293" s="26">
        <f>ROUND(IF($AG293="战士",VLOOKUP($AH293,$DV:$ER,DX$1,FALSE),IF($AG293="幻术师",VLOOKUP($AH293,$EU:$FQ,EW$1,FALSE),IF($AG293="刺客",VLOOKUP($AH293,$FU:$GQ,FW$1,FALSE),"无该职业")))/VLOOKUP(AF293,角色间职业划分!P:AP,20,FALSE),0)</f>
        <v>38</v>
      </c>
      <c r="D293" s="26">
        <f t="shared" si="144"/>
        <v>0</v>
      </c>
      <c r="E293" s="26">
        <f>ROUND(IF($AG293="战士",VLOOKUP($AH293,$DV:$ER,DZ$1,FALSE),IF($AG293="幻术师",VLOOKUP($AH293,$EU:$FQ,EY$1,FALSE),IF($AG293="刺客",VLOOKUP($AH293,$FU:$GQ,FY$1,FALSE),"无该职业")))*VLOOKUP($AF293,角色间职业划分!$P:$AP,26,FALSE)*VLOOKUP($AF293,角色间职业划分!$P:$AP,13,FALSE)/角色间职业划分!$AB$9,0)</f>
        <v>1104</v>
      </c>
      <c r="F293" s="26">
        <f>ROUND(IF($AG293="战士",VLOOKUP($AH293,$DV:$ER,EA$1,FALSE),IF($AG293="幻术师",VLOOKUP($AH293,$EU:$FQ,EZ$1,FALSE),IF($AG293="刺客",VLOOKUP($AH293,$FU:$GQ,FZ$1,FALSE),"无该职业")))*VLOOKUP($AF293,角色间职业划分!$P:$AP,8,FALSE)/角色间职业划分!$W$9,0)</f>
        <v>3820</v>
      </c>
      <c r="G293" s="26">
        <f>ROUND(IF($AG293="战士",VLOOKUP($AH293,$DV:$ER,EB$1,FALSE),IF($AG293="幻术师",VLOOKUP($AH293,$EU:$FQ,FA$1,FALSE),IF($AG293="刺客",VLOOKUP($AH293,$FU:$GQ,GA$1,FALSE),"无该职业")))*VLOOKUP($AF293,角色间职业划分!$P:$AP,13,FALSE)/角色间职业划分!$AB$9,0)</f>
        <v>3361</v>
      </c>
      <c r="H293" s="26">
        <f t="shared" si="145"/>
        <v>0</v>
      </c>
      <c r="I293" s="26">
        <f t="shared" si="146"/>
        <v>0</v>
      </c>
      <c r="J293" s="26">
        <f t="shared" si="147"/>
        <v>0</v>
      </c>
      <c r="K293" s="26">
        <f t="shared" si="148"/>
        <v>0</v>
      </c>
      <c r="L293" s="26">
        <f t="shared" si="149"/>
        <v>0</v>
      </c>
      <c r="M293" s="26">
        <f t="shared" si="150"/>
        <v>0</v>
      </c>
      <c r="N293" s="26">
        <f t="shared" si="151"/>
        <v>7.5</v>
      </c>
      <c r="O293" s="26">
        <f t="shared" si="152"/>
        <v>2.5</v>
      </c>
      <c r="P293" s="26">
        <f t="shared" si="153"/>
        <v>0</v>
      </c>
      <c r="Q293" s="26">
        <f t="shared" si="154"/>
        <v>5</v>
      </c>
      <c r="R293" s="26">
        <f t="shared" si="155"/>
        <v>7.5</v>
      </c>
      <c r="S293" s="26">
        <f t="shared" si="156"/>
        <v>2.5</v>
      </c>
      <c r="T293" s="26">
        <f t="shared" si="157"/>
        <v>2.5</v>
      </c>
      <c r="U293" s="26">
        <f t="shared" si="158"/>
        <v>0</v>
      </c>
      <c r="V293" s="26">
        <f t="shared" si="159"/>
        <v>0</v>
      </c>
      <c r="W293" s="26">
        <f>VLOOKUP(AF293,角色间职业划分!L:M,2,FALSE)</f>
        <v>5</v>
      </c>
      <c r="X293" s="26">
        <f t="shared" si="160"/>
        <v>44</v>
      </c>
      <c r="Y293" s="26">
        <v>0</v>
      </c>
      <c r="Z293" s="26">
        <v>0</v>
      </c>
      <c r="AA293" s="26">
        <v>0</v>
      </c>
      <c r="AB293" s="26">
        <f t="shared" si="161"/>
        <v>12.5</v>
      </c>
      <c r="AC293" s="1">
        <f t="shared" si="142"/>
        <v>1212</v>
      </c>
      <c r="AD293" s="51"/>
      <c r="AE293" s="1"/>
      <c r="AF293">
        <f t="shared" si="162"/>
        <v>5</v>
      </c>
      <c r="AG293" s="26" t="str">
        <f>VLOOKUP(AF293,角色间职业划分!P:R,3,FALSE)</f>
        <v>刺客</v>
      </c>
      <c r="AH293" s="26">
        <f t="shared" si="163"/>
        <v>44</v>
      </c>
    </row>
    <row r="294" spans="1:34" x14ac:dyDescent="0.15">
      <c r="A294" s="26">
        <v>290</v>
      </c>
      <c r="B294" s="26">
        <f t="shared" si="143"/>
        <v>0</v>
      </c>
      <c r="C294" s="26">
        <f>ROUND(IF($AG294="战士",VLOOKUP($AH294,$DV:$ER,DX$1,FALSE),IF($AG294="幻术师",VLOOKUP($AH294,$EU:$FQ,EW$1,FALSE),IF($AG294="刺客",VLOOKUP($AH294,$FU:$GQ,FW$1,FALSE),"无该职业")))/VLOOKUP(AF294,角色间职业划分!P:AP,20,FALSE),0)</f>
        <v>38</v>
      </c>
      <c r="D294" s="26">
        <f t="shared" si="144"/>
        <v>0</v>
      </c>
      <c r="E294" s="26">
        <f>ROUND(IF($AG294="战士",VLOOKUP($AH294,$DV:$ER,DZ$1,FALSE),IF($AG294="幻术师",VLOOKUP($AH294,$EU:$FQ,EY$1,FALSE),IF($AG294="刺客",VLOOKUP($AH294,$FU:$GQ,FY$1,FALSE),"无该职业")))*VLOOKUP($AF294,角色间职业划分!$P:$AP,26,FALSE)*VLOOKUP($AF294,角色间职业划分!$P:$AP,13,FALSE)/角色间职业划分!$AB$9,0)</f>
        <v>1104</v>
      </c>
      <c r="F294" s="26">
        <f>ROUND(IF($AG294="战士",VLOOKUP($AH294,$DV:$ER,EA$1,FALSE),IF($AG294="幻术师",VLOOKUP($AH294,$EU:$FQ,EZ$1,FALSE),IF($AG294="刺客",VLOOKUP($AH294,$FU:$GQ,FZ$1,FALSE),"无该职业")))*VLOOKUP($AF294,角色间职业划分!$P:$AP,8,FALSE)/角色间职业划分!$W$9,0)</f>
        <v>3820</v>
      </c>
      <c r="G294" s="26">
        <f>ROUND(IF($AG294="战士",VLOOKUP($AH294,$DV:$ER,EB$1,FALSE),IF($AG294="幻术师",VLOOKUP($AH294,$EU:$FQ,FA$1,FALSE),IF($AG294="刺客",VLOOKUP($AH294,$FU:$GQ,GA$1,FALSE),"无该职业")))*VLOOKUP($AF294,角色间职业划分!$P:$AP,13,FALSE)/角色间职业划分!$AB$9,0)</f>
        <v>4001</v>
      </c>
      <c r="H294" s="26">
        <f t="shared" si="145"/>
        <v>0</v>
      </c>
      <c r="I294" s="26">
        <f t="shared" si="146"/>
        <v>0</v>
      </c>
      <c r="J294" s="26">
        <f t="shared" si="147"/>
        <v>0</v>
      </c>
      <c r="K294" s="26">
        <f t="shared" si="148"/>
        <v>0</v>
      </c>
      <c r="L294" s="26">
        <f t="shared" si="149"/>
        <v>0</v>
      </c>
      <c r="M294" s="26">
        <f t="shared" si="150"/>
        <v>0</v>
      </c>
      <c r="N294" s="26">
        <f t="shared" si="151"/>
        <v>7.5</v>
      </c>
      <c r="O294" s="26">
        <f t="shared" si="152"/>
        <v>2.5</v>
      </c>
      <c r="P294" s="26">
        <f t="shared" si="153"/>
        <v>0</v>
      </c>
      <c r="Q294" s="26">
        <f t="shared" si="154"/>
        <v>5</v>
      </c>
      <c r="R294" s="26">
        <f t="shared" si="155"/>
        <v>7.5</v>
      </c>
      <c r="S294" s="26">
        <f t="shared" si="156"/>
        <v>2.5</v>
      </c>
      <c r="T294" s="26">
        <f t="shared" si="157"/>
        <v>2.5</v>
      </c>
      <c r="U294" s="26">
        <f t="shared" si="158"/>
        <v>0</v>
      </c>
      <c r="V294" s="26">
        <f t="shared" si="159"/>
        <v>0</v>
      </c>
      <c r="W294" s="26">
        <f>VLOOKUP(AF294,角色间职业划分!L:M,2,FALSE)</f>
        <v>5</v>
      </c>
      <c r="X294" s="26">
        <f t="shared" si="160"/>
        <v>45</v>
      </c>
      <c r="Y294" s="26">
        <v>0</v>
      </c>
      <c r="Z294" s="26">
        <v>0</v>
      </c>
      <c r="AA294" s="26">
        <v>0</v>
      </c>
      <c r="AB294" s="26">
        <f t="shared" si="161"/>
        <v>12.5</v>
      </c>
      <c r="AC294" s="1">
        <f t="shared" si="142"/>
        <v>1263</v>
      </c>
      <c r="AD294" s="51"/>
      <c r="AE294" s="1"/>
      <c r="AF294">
        <f t="shared" si="162"/>
        <v>5</v>
      </c>
      <c r="AG294" s="26" t="str">
        <f>VLOOKUP(AF294,角色间职业划分!P:R,3,FALSE)</f>
        <v>刺客</v>
      </c>
      <c r="AH294" s="26">
        <f t="shared" si="163"/>
        <v>45</v>
      </c>
    </row>
    <row r="295" spans="1:34" x14ac:dyDescent="0.15">
      <c r="A295" s="26">
        <v>291</v>
      </c>
      <c r="B295" s="26">
        <f t="shared" si="143"/>
        <v>0</v>
      </c>
      <c r="C295" s="26">
        <f>ROUND(IF($AG295="战士",VLOOKUP($AH295,$DV:$ER,DX$1,FALSE),IF($AG295="幻术师",VLOOKUP($AH295,$EU:$FQ,EW$1,FALSE),IF($AG295="刺客",VLOOKUP($AH295,$FU:$GQ,FW$1,FALSE),"无该职业")))/VLOOKUP(AF295,角色间职业划分!P:AP,20,FALSE),0)</f>
        <v>38</v>
      </c>
      <c r="D295" s="26">
        <f t="shared" si="144"/>
        <v>0</v>
      </c>
      <c r="E295" s="26">
        <f>ROUND(IF($AG295="战士",VLOOKUP($AH295,$DV:$ER,DZ$1,FALSE),IF($AG295="幻术师",VLOOKUP($AH295,$EU:$FQ,EY$1,FALSE),IF($AG295="刺客",VLOOKUP($AH295,$FU:$GQ,FY$1,FALSE),"无该职业")))*VLOOKUP($AF295,角色间职业划分!$P:$AP,26,FALSE)*VLOOKUP($AF295,角色间职业划分!$P:$AP,13,FALSE)/角色间职业划分!$AB$9,0)</f>
        <v>1104</v>
      </c>
      <c r="F295" s="26">
        <f>ROUND(IF($AG295="战士",VLOOKUP($AH295,$DV:$ER,EA$1,FALSE),IF($AG295="幻术师",VLOOKUP($AH295,$EU:$FQ,EZ$1,FALSE),IF($AG295="刺客",VLOOKUP($AH295,$FU:$GQ,FZ$1,FALSE),"无该职业")))*VLOOKUP($AF295,角色间职业划分!$P:$AP,8,FALSE)/角色间职业划分!$W$9,0)</f>
        <v>3820</v>
      </c>
      <c r="G295" s="26">
        <f>ROUND(IF($AG295="战士",VLOOKUP($AH295,$DV:$ER,EB$1,FALSE),IF($AG295="幻术师",VLOOKUP($AH295,$EU:$FQ,FA$1,FALSE),IF($AG295="刺客",VLOOKUP($AH295,$FU:$GQ,GA$1,FALSE),"无该职业")))*VLOOKUP($AF295,角色间职业划分!$P:$AP,13,FALSE)/角色间职业划分!$AB$9,0)</f>
        <v>4001</v>
      </c>
      <c r="H295" s="26">
        <f t="shared" si="145"/>
        <v>0</v>
      </c>
      <c r="I295" s="26">
        <f t="shared" si="146"/>
        <v>0</v>
      </c>
      <c r="J295" s="26">
        <f t="shared" si="147"/>
        <v>0</v>
      </c>
      <c r="K295" s="26">
        <f t="shared" si="148"/>
        <v>0</v>
      </c>
      <c r="L295" s="26">
        <f t="shared" si="149"/>
        <v>0</v>
      </c>
      <c r="M295" s="26">
        <f t="shared" si="150"/>
        <v>0</v>
      </c>
      <c r="N295" s="26">
        <f t="shared" si="151"/>
        <v>7.5</v>
      </c>
      <c r="O295" s="26">
        <f t="shared" si="152"/>
        <v>5</v>
      </c>
      <c r="P295" s="26">
        <f t="shared" si="153"/>
        <v>0</v>
      </c>
      <c r="Q295" s="26">
        <f t="shared" si="154"/>
        <v>5</v>
      </c>
      <c r="R295" s="26">
        <f t="shared" si="155"/>
        <v>7.5</v>
      </c>
      <c r="S295" s="26">
        <f t="shared" si="156"/>
        <v>2.5</v>
      </c>
      <c r="T295" s="26">
        <f t="shared" si="157"/>
        <v>2.5</v>
      </c>
      <c r="U295" s="26">
        <f t="shared" si="158"/>
        <v>0</v>
      </c>
      <c r="V295" s="26">
        <f t="shared" si="159"/>
        <v>0</v>
      </c>
      <c r="W295" s="26">
        <f>VLOOKUP(AF295,角色间职业划分!L:M,2,FALSE)</f>
        <v>5</v>
      </c>
      <c r="X295" s="26">
        <f t="shared" si="160"/>
        <v>46</v>
      </c>
      <c r="Y295" s="26">
        <v>0</v>
      </c>
      <c r="Z295" s="26">
        <v>0</v>
      </c>
      <c r="AA295" s="26">
        <v>0</v>
      </c>
      <c r="AB295" s="26">
        <f t="shared" si="161"/>
        <v>12.5</v>
      </c>
      <c r="AC295" s="1">
        <f t="shared" si="142"/>
        <v>1313</v>
      </c>
      <c r="AD295" s="51"/>
      <c r="AE295" s="1"/>
      <c r="AF295">
        <f t="shared" si="162"/>
        <v>5</v>
      </c>
      <c r="AG295" s="26" t="str">
        <f>VLOOKUP(AF295,角色间职业划分!P:R,3,FALSE)</f>
        <v>刺客</v>
      </c>
      <c r="AH295" s="26">
        <f t="shared" si="163"/>
        <v>46</v>
      </c>
    </row>
    <row r="296" spans="1:34" x14ac:dyDescent="0.15">
      <c r="A296" s="26">
        <v>292</v>
      </c>
      <c r="B296" s="26">
        <f t="shared" si="143"/>
        <v>0</v>
      </c>
      <c r="C296" s="26">
        <f>ROUND(IF($AG296="战士",VLOOKUP($AH296,$DV:$ER,DX$1,FALSE),IF($AG296="幻术师",VLOOKUP($AH296,$EU:$FQ,EW$1,FALSE),IF($AG296="刺客",VLOOKUP($AH296,$FU:$GQ,FW$1,FALSE),"无该职业")))/VLOOKUP(AF296,角色间职业划分!P:AP,20,FALSE),0)</f>
        <v>38</v>
      </c>
      <c r="D296" s="26">
        <f t="shared" si="144"/>
        <v>0</v>
      </c>
      <c r="E296" s="26">
        <f>ROUND(IF($AG296="战士",VLOOKUP($AH296,$DV:$ER,DZ$1,FALSE),IF($AG296="幻术师",VLOOKUP($AH296,$EU:$FQ,EY$1,FALSE),IF($AG296="刺客",VLOOKUP($AH296,$FU:$GQ,FY$1,FALSE),"无该职业")))*VLOOKUP($AF296,角色间职业划分!$P:$AP,26,FALSE)*VLOOKUP($AF296,角色间职业划分!$P:$AP,13,FALSE)/角色间职业划分!$AB$9,0)</f>
        <v>1104</v>
      </c>
      <c r="F296" s="26">
        <f>ROUND(IF($AG296="战士",VLOOKUP($AH296,$DV:$ER,EA$1,FALSE),IF($AG296="幻术师",VLOOKUP($AH296,$EU:$FQ,EZ$1,FALSE),IF($AG296="刺客",VLOOKUP($AH296,$FU:$GQ,FZ$1,FALSE),"无该职业")))*VLOOKUP($AF296,角色间职业划分!$P:$AP,8,FALSE)/角色间职业划分!$W$9,0)</f>
        <v>4297</v>
      </c>
      <c r="G296" s="26">
        <f>ROUND(IF($AG296="战士",VLOOKUP($AH296,$DV:$ER,EB$1,FALSE),IF($AG296="幻术师",VLOOKUP($AH296,$EU:$FQ,FA$1,FALSE),IF($AG296="刺客",VLOOKUP($AH296,$FU:$GQ,GA$1,FALSE),"无该职业")))*VLOOKUP($AF296,角色间职业划分!$P:$AP,13,FALSE)/角色间职业划分!$AB$9,0)</f>
        <v>4001</v>
      </c>
      <c r="H296" s="26">
        <f t="shared" si="145"/>
        <v>0</v>
      </c>
      <c r="I296" s="26">
        <f t="shared" si="146"/>
        <v>0</v>
      </c>
      <c r="J296" s="26">
        <f t="shared" si="147"/>
        <v>0</v>
      </c>
      <c r="K296" s="26">
        <f t="shared" si="148"/>
        <v>0</v>
      </c>
      <c r="L296" s="26">
        <f t="shared" si="149"/>
        <v>0</v>
      </c>
      <c r="M296" s="26">
        <f t="shared" si="150"/>
        <v>0</v>
      </c>
      <c r="N296" s="26">
        <f t="shared" si="151"/>
        <v>7.5</v>
      </c>
      <c r="O296" s="26">
        <f t="shared" si="152"/>
        <v>5</v>
      </c>
      <c r="P296" s="26">
        <f t="shared" si="153"/>
        <v>0</v>
      </c>
      <c r="Q296" s="26">
        <f t="shared" si="154"/>
        <v>5</v>
      </c>
      <c r="R296" s="26">
        <f t="shared" si="155"/>
        <v>7.5</v>
      </c>
      <c r="S296" s="26">
        <f t="shared" si="156"/>
        <v>2.5</v>
      </c>
      <c r="T296" s="26">
        <f t="shared" si="157"/>
        <v>2.5</v>
      </c>
      <c r="U296" s="26">
        <f t="shared" si="158"/>
        <v>0</v>
      </c>
      <c r="V296" s="26">
        <f t="shared" si="159"/>
        <v>0</v>
      </c>
      <c r="W296" s="26">
        <f>VLOOKUP(AF296,角色间职业划分!L:M,2,FALSE)</f>
        <v>5</v>
      </c>
      <c r="X296" s="26">
        <f t="shared" si="160"/>
        <v>47</v>
      </c>
      <c r="Y296" s="26">
        <v>0</v>
      </c>
      <c r="Z296" s="26">
        <v>0</v>
      </c>
      <c r="AA296" s="26">
        <v>0</v>
      </c>
      <c r="AB296" s="26">
        <f t="shared" si="161"/>
        <v>12.5</v>
      </c>
      <c r="AC296" s="1">
        <f t="shared" si="142"/>
        <v>1364</v>
      </c>
      <c r="AD296" s="51"/>
      <c r="AE296" s="1"/>
      <c r="AF296">
        <f t="shared" si="162"/>
        <v>5</v>
      </c>
      <c r="AG296" s="26" t="str">
        <f>VLOOKUP(AF296,角色间职业划分!P:R,3,FALSE)</f>
        <v>刺客</v>
      </c>
      <c r="AH296" s="26">
        <f t="shared" si="163"/>
        <v>47</v>
      </c>
    </row>
    <row r="297" spans="1:34" x14ac:dyDescent="0.15">
      <c r="A297" s="26">
        <v>293</v>
      </c>
      <c r="B297" s="26">
        <f t="shared" si="143"/>
        <v>0</v>
      </c>
      <c r="C297" s="26">
        <f>ROUND(IF($AG297="战士",VLOOKUP($AH297,$DV:$ER,DX$1,FALSE),IF($AG297="幻术师",VLOOKUP($AH297,$EU:$FQ,EW$1,FALSE),IF($AG297="刺客",VLOOKUP($AH297,$FU:$GQ,FW$1,FALSE),"无该职业")))/VLOOKUP(AF297,角色间职业划分!P:AP,20,FALSE),0)</f>
        <v>43</v>
      </c>
      <c r="D297" s="26">
        <f t="shared" si="144"/>
        <v>0</v>
      </c>
      <c r="E297" s="26">
        <f>ROUND(IF($AG297="战士",VLOOKUP($AH297,$DV:$ER,DZ$1,FALSE),IF($AG297="幻术师",VLOOKUP($AH297,$EU:$FQ,EY$1,FALSE),IF($AG297="刺客",VLOOKUP($AH297,$FU:$GQ,FY$1,FALSE),"无该职业")))*VLOOKUP($AF297,角色间职业划分!$P:$AP,26,FALSE)*VLOOKUP($AF297,角色间职业划分!$P:$AP,13,FALSE)/角色间职业划分!$AB$9,0)</f>
        <v>1104</v>
      </c>
      <c r="F297" s="26">
        <f>ROUND(IF($AG297="战士",VLOOKUP($AH297,$DV:$ER,EA$1,FALSE),IF($AG297="幻术师",VLOOKUP($AH297,$EU:$FQ,EZ$1,FALSE),IF($AG297="刺客",VLOOKUP($AH297,$FU:$GQ,FZ$1,FALSE),"无该职业")))*VLOOKUP($AF297,角色间职业划分!$P:$AP,8,FALSE)/角色间职业划分!$W$9,0)</f>
        <v>4297</v>
      </c>
      <c r="G297" s="26">
        <f>ROUND(IF($AG297="战士",VLOOKUP($AH297,$DV:$ER,EB$1,FALSE),IF($AG297="幻术师",VLOOKUP($AH297,$EU:$FQ,FA$1,FALSE),IF($AG297="刺客",VLOOKUP($AH297,$FU:$GQ,GA$1,FALSE),"无该职业")))*VLOOKUP($AF297,角色间职业划分!$P:$AP,13,FALSE)/角色间职业划分!$AB$9,0)</f>
        <v>4001</v>
      </c>
      <c r="H297" s="26">
        <f t="shared" si="145"/>
        <v>0</v>
      </c>
      <c r="I297" s="26">
        <f t="shared" si="146"/>
        <v>0</v>
      </c>
      <c r="J297" s="26">
        <f t="shared" si="147"/>
        <v>0</v>
      </c>
      <c r="K297" s="26">
        <f t="shared" si="148"/>
        <v>0</v>
      </c>
      <c r="L297" s="26">
        <f t="shared" si="149"/>
        <v>0</v>
      </c>
      <c r="M297" s="26">
        <f t="shared" si="150"/>
        <v>0</v>
      </c>
      <c r="N297" s="26">
        <f t="shared" si="151"/>
        <v>7.5</v>
      </c>
      <c r="O297" s="26">
        <f t="shared" si="152"/>
        <v>5</v>
      </c>
      <c r="P297" s="26">
        <f t="shared" si="153"/>
        <v>0</v>
      </c>
      <c r="Q297" s="26">
        <f t="shared" si="154"/>
        <v>5</v>
      </c>
      <c r="R297" s="26">
        <f t="shared" si="155"/>
        <v>7.5</v>
      </c>
      <c r="S297" s="26">
        <f t="shared" si="156"/>
        <v>2.5</v>
      </c>
      <c r="T297" s="26">
        <f t="shared" si="157"/>
        <v>2.5</v>
      </c>
      <c r="U297" s="26">
        <f t="shared" si="158"/>
        <v>0</v>
      </c>
      <c r="V297" s="26">
        <f t="shared" si="159"/>
        <v>0</v>
      </c>
      <c r="W297" s="26">
        <f>VLOOKUP(AF297,角色间职业划分!L:M,2,FALSE)</f>
        <v>5</v>
      </c>
      <c r="X297" s="26">
        <f t="shared" si="160"/>
        <v>48</v>
      </c>
      <c r="Y297" s="26">
        <v>0</v>
      </c>
      <c r="Z297" s="26">
        <v>0</v>
      </c>
      <c r="AA297" s="26">
        <v>0</v>
      </c>
      <c r="AB297" s="26">
        <f t="shared" si="161"/>
        <v>12.5</v>
      </c>
      <c r="AC297" s="1">
        <f t="shared" si="142"/>
        <v>1414</v>
      </c>
      <c r="AD297" s="51"/>
      <c r="AE297" s="1"/>
      <c r="AF297">
        <f t="shared" si="162"/>
        <v>5</v>
      </c>
      <c r="AG297" s="26" t="str">
        <f>VLOOKUP(AF297,角色间职业划分!P:R,3,FALSE)</f>
        <v>刺客</v>
      </c>
      <c r="AH297" s="26">
        <f t="shared" si="163"/>
        <v>48</v>
      </c>
    </row>
    <row r="298" spans="1:34" x14ac:dyDescent="0.15">
      <c r="A298" s="26">
        <v>294</v>
      </c>
      <c r="B298" s="26">
        <f t="shared" si="143"/>
        <v>0</v>
      </c>
      <c r="C298" s="26">
        <f>ROUND(IF($AG298="战士",VLOOKUP($AH298,$DV:$ER,DX$1,FALSE),IF($AG298="幻术师",VLOOKUP($AH298,$EU:$FQ,EW$1,FALSE),IF($AG298="刺客",VLOOKUP($AH298,$FU:$GQ,FW$1,FALSE),"无该职业")))/VLOOKUP(AF298,角色间职业划分!P:AP,20,FALSE),0)</f>
        <v>43</v>
      </c>
      <c r="D298" s="26">
        <f t="shared" si="144"/>
        <v>0</v>
      </c>
      <c r="E298" s="26">
        <f>ROUND(IF($AG298="战士",VLOOKUP($AH298,$DV:$ER,DZ$1,FALSE),IF($AG298="幻术师",VLOOKUP($AH298,$EU:$FQ,EY$1,FALSE),IF($AG298="刺客",VLOOKUP($AH298,$FU:$GQ,FY$1,FALSE),"无该职业")))*VLOOKUP($AF298,角色间职业划分!$P:$AP,26,FALSE)*VLOOKUP($AF298,角色间职业划分!$P:$AP,13,FALSE)/角色间职业划分!$AB$9,0)</f>
        <v>1104</v>
      </c>
      <c r="F298" s="26">
        <f>ROUND(IF($AG298="战士",VLOOKUP($AH298,$DV:$ER,EA$1,FALSE),IF($AG298="幻术师",VLOOKUP($AH298,$EU:$FQ,EZ$1,FALSE),IF($AG298="刺客",VLOOKUP($AH298,$FU:$GQ,FZ$1,FALSE),"无该职业")))*VLOOKUP($AF298,角色间职业划分!$P:$AP,8,FALSE)/角色间职业划分!$W$9,0)</f>
        <v>4297</v>
      </c>
      <c r="G298" s="26">
        <f>ROUND(IF($AG298="战士",VLOOKUP($AH298,$DV:$ER,EB$1,FALSE),IF($AG298="幻术师",VLOOKUP($AH298,$EU:$FQ,FA$1,FALSE),IF($AG298="刺客",VLOOKUP($AH298,$FU:$GQ,GA$1,FALSE),"无该职业")))*VLOOKUP($AF298,角色间职业划分!$P:$AP,13,FALSE)/角色间职业划分!$AB$9,0)</f>
        <v>4641</v>
      </c>
      <c r="H298" s="26">
        <f t="shared" si="145"/>
        <v>0</v>
      </c>
      <c r="I298" s="26">
        <f t="shared" si="146"/>
        <v>0</v>
      </c>
      <c r="J298" s="26">
        <f t="shared" si="147"/>
        <v>0</v>
      </c>
      <c r="K298" s="26">
        <f t="shared" si="148"/>
        <v>0</v>
      </c>
      <c r="L298" s="26">
        <f t="shared" si="149"/>
        <v>0</v>
      </c>
      <c r="M298" s="26">
        <f t="shared" si="150"/>
        <v>0</v>
      </c>
      <c r="N298" s="26">
        <f t="shared" si="151"/>
        <v>7.5</v>
      </c>
      <c r="O298" s="26">
        <f t="shared" si="152"/>
        <v>5</v>
      </c>
      <c r="P298" s="26">
        <f t="shared" si="153"/>
        <v>0</v>
      </c>
      <c r="Q298" s="26">
        <f t="shared" si="154"/>
        <v>5</v>
      </c>
      <c r="R298" s="26">
        <f t="shared" si="155"/>
        <v>7.5</v>
      </c>
      <c r="S298" s="26">
        <f t="shared" si="156"/>
        <v>2.5</v>
      </c>
      <c r="T298" s="26">
        <f t="shared" si="157"/>
        <v>2.5</v>
      </c>
      <c r="U298" s="26">
        <f t="shared" si="158"/>
        <v>0</v>
      </c>
      <c r="V298" s="26">
        <f t="shared" si="159"/>
        <v>0</v>
      </c>
      <c r="W298" s="26">
        <f>VLOOKUP(AF298,角色间职业划分!L:M,2,FALSE)</f>
        <v>5</v>
      </c>
      <c r="X298" s="26">
        <f t="shared" si="160"/>
        <v>49</v>
      </c>
      <c r="Y298" s="26">
        <v>0</v>
      </c>
      <c r="Z298" s="26">
        <v>0</v>
      </c>
      <c r="AA298" s="26">
        <v>0</v>
      </c>
      <c r="AB298" s="26">
        <f t="shared" si="161"/>
        <v>12.5</v>
      </c>
      <c r="AC298" s="1">
        <f t="shared" si="142"/>
        <v>1465</v>
      </c>
      <c r="AD298" s="51"/>
      <c r="AE298" s="1"/>
      <c r="AF298">
        <f t="shared" si="162"/>
        <v>5</v>
      </c>
      <c r="AG298" s="26" t="str">
        <f>VLOOKUP(AF298,角色间职业划分!P:R,3,FALSE)</f>
        <v>刺客</v>
      </c>
      <c r="AH298" s="26">
        <f t="shared" si="163"/>
        <v>49</v>
      </c>
    </row>
    <row r="299" spans="1:34" x14ac:dyDescent="0.15">
      <c r="A299" s="26">
        <v>295</v>
      </c>
      <c r="B299" s="26">
        <f t="shared" si="143"/>
        <v>0</v>
      </c>
      <c r="C299" s="26">
        <f>ROUND(IF($AG299="战士",VLOOKUP($AH299,$DV:$ER,DX$1,FALSE),IF($AG299="幻术师",VLOOKUP($AH299,$EU:$FQ,EW$1,FALSE),IF($AG299="刺客",VLOOKUP($AH299,$FU:$GQ,FW$1,FALSE),"无该职业")))/VLOOKUP(AF299,角色间职业划分!P:AP,20,FALSE),0)</f>
        <v>43</v>
      </c>
      <c r="D299" s="26">
        <f t="shared" si="144"/>
        <v>0</v>
      </c>
      <c r="E299" s="26">
        <f>ROUND(IF($AG299="战士",VLOOKUP($AH299,$DV:$ER,DZ$1,FALSE),IF($AG299="幻术师",VLOOKUP($AH299,$EU:$FQ,EY$1,FALSE),IF($AG299="刺客",VLOOKUP($AH299,$FU:$GQ,FY$1,FALSE),"无该职业")))*VLOOKUP($AF299,角色间职业划分!$P:$AP,26,FALSE)*VLOOKUP($AF299,角色间职业划分!$P:$AP,13,FALSE)/角色间职业划分!$AB$9,0)</f>
        <v>1104</v>
      </c>
      <c r="F299" s="26">
        <f>ROUND(IF($AG299="战士",VLOOKUP($AH299,$DV:$ER,EA$1,FALSE),IF($AG299="幻术师",VLOOKUP($AH299,$EU:$FQ,EZ$1,FALSE),IF($AG299="刺客",VLOOKUP($AH299,$FU:$GQ,FZ$1,FALSE),"无该职业")))*VLOOKUP($AF299,角色间职业划分!$P:$AP,8,FALSE)/角色间职业划分!$W$9,0)</f>
        <v>4297</v>
      </c>
      <c r="G299" s="26">
        <f>ROUND(IF($AG299="战士",VLOOKUP($AH299,$DV:$ER,EB$1,FALSE),IF($AG299="幻术师",VLOOKUP($AH299,$EU:$FQ,FA$1,FALSE),IF($AG299="刺客",VLOOKUP($AH299,$FU:$GQ,GA$1,FALSE),"无该职业")))*VLOOKUP($AF299,角色间职业划分!$P:$AP,13,FALSE)/角色间职业划分!$AB$9,0)</f>
        <v>4641</v>
      </c>
      <c r="H299" s="26">
        <f t="shared" si="145"/>
        <v>0</v>
      </c>
      <c r="I299" s="26">
        <f t="shared" si="146"/>
        <v>0</v>
      </c>
      <c r="J299" s="26">
        <f t="shared" si="147"/>
        <v>0</v>
      </c>
      <c r="K299" s="26">
        <f t="shared" si="148"/>
        <v>0</v>
      </c>
      <c r="L299" s="26">
        <f t="shared" si="149"/>
        <v>0</v>
      </c>
      <c r="M299" s="26">
        <f t="shared" si="150"/>
        <v>0</v>
      </c>
      <c r="N299" s="26">
        <f t="shared" si="151"/>
        <v>7.5</v>
      </c>
      <c r="O299" s="26">
        <f t="shared" si="152"/>
        <v>5</v>
      </c>
      <c r="P299" s="26">
        <f t="shared" si="153"/>
        <v>0</v>
      </c>
      <c r="Q299" s="26">
        <f t="shared" si="154"/>
        <v>5</v>
      </c>
      <c r="R299" s="26">
        <f t="shared" si="155"/>
        <v>10</v>
      </c>
      <c r="S299" s="26">
        <f t="shared" si="156"/>
        <v>2.5</v>
      </c>
      <c r="T299" s="26">
        <f t="shared" si="157"/>
        <v>2.5</v>
      </c>
      <c r="U299" s="26">
        <f t="shared" si="158"/>
        <v>0</v>
      </c>
      <c r="V299" s="26">
        <f t="shared" si="159"/>
        <v>0</v>
      </c>
      <c r="W299" s="26">
        <f>VLOOKUP(AF299,角色间职业划分!L:M,2,FALSE)</f>
        <v>5</v>
      </c>
      <c r="X299" s="26">
        <f t="shared" si="160"/>
        <v>50</v>
      </c>
      <c r="Y299" s="26">
        <v>0</v>
      </c>
      <c r="Z299" s="26">
        <v>0</v>
      </c>
      <c r="AA299" s="26">
        <v>0</v>
      </c>
      <c r="AB299" s="26">
        <f t="shared" si="161"/>
        <v>15</v>
      </c>
      <c r="AC299" s="1">
        <f t="shared" si="142"/>
        <v>1515</v>
      </c>
      <c r="AD299" s="51"/>
      <c r="AE299" s="1"/>
      <c r="AF299">
        <f t="shared" si="162"/>
        <v>5</v>
      </c>
      <c r="AG299" s="26" t="str">
        <f>VLOOKUP(AF299,角色间职业划分!P:R,3,FALSE)</f>
        <v>刺客</v>
      </c>
      <c r="AH299" s="26">
        <f t="shared" si="163"/>
        <v>50</v>
      </c>
    </row>
    <row r="300" spans="1:34" x14ac:dyDescent="0.15">
      <c r="A300" s="26">
        <v>296</v>
      </c>
      <c r="B300" s="26">
        <f t="shared" si="143"/>
        <v>0</v>
      </c>
      <c r="C300" s="26">
        <f>ROUND(IF($AG300="战士",VLOOKUP($AH300,$DV:$ER,DX$1,FALSE),IF($AG300="幻术师",VLOOKUP($AH300,$EU:$FQ,EW$1,FALSE),IF($AG300="刺客",VLOOKUP($AH300,$FU:$GQ,FW$1,FALSE),"无该职业")))/VLOOKUP(AF300,角色间职业划分!P:AP,20,FALSE),0)</f>
        <v>43</v>
      </c>
      <c r="D300" s="26">
        <f t="shared" si="144"/>
        <v>0</v>
      </c>
      <c r="E300" s="26">
        <f>ROUND(IF($AG300="战士",VLOOKUP($AH300,$DV:$ER,DZ$1,FALSE),IF($AG300="幻术师",VLOOKUP($AH300,$EU:$FQ,EY$1,FALSE),IF($AG300="刺客",VLOOKUP($AH300,$FU:$GQ,FY$1,FALSE),"无该职业")))*VLOOKUP($AF300,角色间职业划分!$P:$AP,26,FALSE)*VLOOKUP($AF300,角色间职业划分!$P:$AP,13,FALSE)/角色间职业划分!$AB$9,0)</f>
        <v>1104</v>
      </c>
      <c r="F300" s="26">
        <f>ROUND(IF($AG300="战士",VLOOKUP($AH300,$DV:$ER,EA$1,FALSE),IF($AG300="幻术师",VLOOKUP($AH300,$EU:$FQ,EZ$1,FALSE),IF($AG300="刺客",VLOOKUP($AH300,$FU:$GQ,FZ$1,FALSE),"无该职业")))*VLOOKUP($AF300,角色间职业划分!$P:$AP,8,FALSE)/角色间职业划分!$W$9,0)</f>
        <v>4933</v>
      </c>
      <c r="G300" s="26">
        <f>ROUND(IF($AG300="战士",VLOOKUP($AH300,$DV:$ER,EB$1,FALSE),IF($AG300="幻术师",VLOOKUP($AH300,$EU:$FQ,FA$1,FALSE),IF($AG300="刺客",VLOOKUP($AH300,$FU:$GQ,GA$1,FALSE),"无该职业")))*VLOOKUP($AF300,角色间职业划分!$P:$AP,13,FALSE)/角色间职业划分!$AB$9,0)</f>
        <v>4641</v>
      </c>
      <c r="H300" s="26">
        <f t="shared" si="145"/>
        <v>0</v>
      </c>
      <c r="I300" s="26">
        <f t="shared" si="146"/>
        <v>0</v>
      </c>
      <c r="J300" s="26">
        <f t="shared" si="147"/>
        <v>0</v>
      </c>
      <c r="K300" s="26">
        <f t="shared" si="148"/>
        <v>0</v>
      </c>
      <c r="L300" s="26">
        <f t="shared" si="149"/>
        <v>0</v>
      </c>
      <c r="M300" s="26">
        <f t="shared" si="150"/>
        <v>0</v>
      </c>
      <c r="N300" s="26">
        <f t="shared" si="151"/>
        <v>7.5</v>
      </c>
      <c r="O300" s="26">
        <f t="shared" si="152"/>
        <v>5</v>
      </c>
      <c r="P300" s="26">
        <f t="shared" si="153"/>
        <v>0</v>
      </c>
      <c r="Q300" s="26">
        <f t="shared" si="154"/>
        <v>5</v>
      </c>
      <c r="R300" s="26">
        <f t="shared" si="155"/>
        <v>10</v>
      </c>
      <c r="S300" s="26">
        <f t="shared" si="156"/>
        <v>2.5</v>
      </c>
      <c r="T300" s="26">
        <f t="shared" si="157"/>
        <v>2.5</v>
      </c>
      <c r="U300" s="26">
        <f t="shared" si="158"/>
        <v>0</v>
      </c>
      <c r="V300" s="26">
        <f t="shared" si="159"/>
        <v>0</v>
      </c>
      <c r="W300" s="26">
        <f>VLOOKUP(AF300,角色间职业划分!L:M,2,FALSE)</f>
        <v>5</v>
      </c>
      <c r="X300" s="26">
        <f t="shared" si="160"/>
        <v>51</v>
      </c>
      <c r="Y300" s="26">
        <v>0</v>
      </c>
      <c r="Z300" s="26">
        <v>0</v>
      </c>
      <c r="AA300" s="26">
        <v>0</v>
      </c>
      <c r="AB300" s="26">
        <f t="shared" si="161"/>
        <v>15</v>
      </c>
      <c r="AC300" s="1">
        <f t="shared" si="142"/>
        <v>1566</v>
      </c>
      <c r="AD300" s="51"/>
      <c r="AE300" s="1"/>
      <c r="AF300">
        <f t="shared" si="162"/>
        <v>5</v>
      </c>
      <c r="AG300" s="26" t="str">
        <f>VLOOKUP(AF300,角色间职业划分!P:R,3,FALSE)</f>
        <v>刺客</v>
      </c>
      <c r="AH300" s="26">
        <f t="shared" si="163"/>
        <v>51</v>
      </c>
    </row>
    <row r="301" spans="1:34" x14ac:dyDescent="0.15">
      <c r="A301" s="26">
        <v>297</v>
      </c>
      <c r="B301" s="26">
        <f t="shared" si="143"/>
        <v>0</v>
      </c>
      <c r="C301" s="26">
        <f>ROUND(IF($AG301="战士",VLOOKUP($AH301,$DV:$ER,DX$1,FALSE),IF($AG301="幻术师",VLOOKUP($AH301,$EU:$FQ,EW$1,FALSE),IF($AG301="刺客",VLOOKUP($AH301,$FU:$GQ,FW$1,FALSE),"无该职业")))/VLOOKUP(AF301,角色间职业划分!P:AP,20,FALSE),0)</f>
        <v>43</v>
      </c>
      <c r="D301" s="26">
        <f t="shared" si="144"/>
        <v>0</v>
      </c>
      <c r="E301" s="26">
        <f>ROUND(IF($AG301="战士",VLOOKUP($AH301,$DV:$ER,DZ$1,FALSE),IF($AG301="幻术师",VLOOKUP($AH301,$EU:$FQ,EY$1,FALSE),IF($AG301="刺客",VLOOKUP($AH301,$FU:$GQ,FY$1,FALSE),"无该职业")))*VLOOKUP($AF301,角色间职业划分!$P:$AP,26,FALSE)*VLOOKUP($AF301,角色间职业划分!$P:$AP,13,FALSE)/角色间职业划分!$AB$9,0)</f>
        <v>1104</v>
      </c>
      <c r="F301" s="26">
        <f>ROUND(IF($AG301="战士",VLOOKUP($AH301,$DV:$ER,EA$1,FALSE),IF($AG301="幻术师",VLOOKUP($AH301,$EU:$FQ,EZ$1,FALSE),IF($AG301="刺客",VLOOKUP($AH301,$FU:$GQ,FZ$1,FALSE),"无该职业")))*VLOOKUP($AF301,角色间职业划分!$P:$AP,8,FALSE)/角色间职业划分!$W$9,0)</f>
        <v>4933</v>
      </c>
      <c r="G301" s="26">
        <f>ROUND(IF($AG301="战士",VLOOKUP($AH301,$DV:$ER,EB$1,FALSE),IF($AG301="幻术师",VLOOKUP($AH301,$EU:$FQ,FA$1,FALSE),IF($AG301="刺客",VLOOKUP($AH301,$FU:$GQ,GA$1,FALSE),"无该职业")))*VLOOKUP($AF301,角色间职业划分!$P:$AP,13,FALSE)/角色间职业划分!$AB$9,0)</f>
        <v>4641</v>
      </c>
      <c r="H301" s="26">
        <f t="shared" si="145"/>
        <v>0</v>
      </c>
      <c r="I301" s="26">
        <f t="shared" si="146"/>
        <v>0</v>
      </c>
      <c r="J301" s="26">
        <f t="shared" si="147"/>
        <v>0</v>
      </c>
      <c r="K301" s="26">
        <f t="shared" si="148"/>
        <v>0</v>
      </c>
      <c r="L301" s="26">
        <f t="shared" si="149"/>
        <v>0</v>
      </c>
      <c r="M301" s="26">
        <f t="shared" si="150"/>
        <v>0</v>
      </c>
      <c r="N301" s="26">
        <f t="shared" si="151"/>
        <v>7.5</v>
      </c>
      <c r="O301" s="26">
        <f t="shared" si="152"/>
        <v>5</v>
      </c>
      <c r="P301" s="26">
        <f t="shared" si="153"/>
        <v>0</v>
      </c>
      <c r="Q301" s="26">
        <f t="shared" si="154"/>
        <v>5</v>
      </c>
      <c r="R301" s="26">
        <f t="shared" si="155"/>
        <v>10</v>
      </c>
      <c r="S301" s="26">
        <f t="shared" si="156"/>
        <v>5</v>
      </c>
      <c r="T301" s="26">
        <f t="shared" si="157"/>
        <v>2.5</v>
      </c>
      <c r="U301" s="26">
        <f t="shared" si="158"/>
        <v>0</v>
      </c>
      <c r="V301" s="26">
        <f t="shared" si="159"/>
        <v>0</v>
      </c>
      <c r="W301" s="26">
        <f>VLOOKUP(AF301,角色间职业划分!L:M,2,FALSE)</f>
        <v>5</v>
      </c>
      <c r="X301" s="26">
        <f t="shared" si="160"/>
        <v>52</v>
      </c>
      <c r="Y301" s="26">
        <v>0</v>
      </c>
      <c r="Z301" s="26">
        <v>0</v>
      </c>
      <c r="AA301" s="26">
        <v>0</v>
      </c>
      <c r="AB301" s="26">
        <f t="shared" si="161"/>
        <v>15</v>
      </c>
      <c r="AC301" s="1">
        <f t="shared" si="142"/>
        <v>1616</v>
      </c>
      <c r="AD301" s="51"/>
      <c r="AE301" s="1"/>
      <c r="AF301">
        <f t="shared" si="162"/>
        <v>5</v>
      </c>
      <c r="AG301" s="26" t="str">
        <f>VLOOKUP(AF301,角色间职业划分!P:R,3,FALSE)</f>
        <v>刺客</v>
      </c>
      <c r="AH301" s="26">
        <f t="shared" si="163"/>
        <v>52</v>
      </c>
    </row>
    <row r="302" spans="1:34" x14ac:dyDescent="0.15">
      <c r="A302" s="26">
        <v>298</v>
      </c>
      <c r="B302" s="26">
        <f t="shared" si="143"/>
        <v>0</v>
      </c>
      <c r="C302" s="26">
        <f>ROUND(IF($AG302="战士",VLOOKUP($AH302,$DV:$ER,DX$1,FALSE),IF($AG302="幻术师",VLOOKUP($AH302,$EU:$FQ,EW$1,FALSE),IF($AG302="刺客",VLOOKUP($AH302,$FU:$GQ,FW$1,FALSE),"无该职业")))/VLOOKUP(AF302,角色间职业划分!P:AP,20,FALSE),0)</f>
        <v>43</v>
      </c>
      <c r="D302" s="26">
        <f t="shared" si="144"/>
        <v>0</v>
      </c>
      <c r="E302" s="26">
        <f>ROUND(IF($AG302="战士",VLOOKUP($AH302,$DV:$ER,DZ$1,FALSE),IF($AG302="幻术师",VLOOKUP($AH302,$EU:$FQ,EY$1,FALSE),IF($AG302="刺客",VLOOKUP($AH302,$FU:$GQ,FY$1,FALSE),"无该职业")))*VLOOKUP($AF302,角色间职业划分!$P:$AP,26,FALSE)*VLOOKUP($AF302,角色间职业划分!$P:$AP,13,FALSE)/角色间职业划分!$AB$9,0)</f>
        <v>1104</v>
      </c>
      <c r="F302" s="26">
        <f>ROUND(IF($AG302="战士",VLOOKUP($AH302,$DV:$ER,EA$1,FALSE),IF($AG302="幻术师",VLOOKUP($AH302,$EU:$FQ,EZ$1,FALSE),IF($AG302="刺客",VLOOKUP($AH302,$FU:$GQ,FZ$1,FALSE),"无该职业")))*VLOOKUP($AF302,角色间职业划分!$P:$AP,8,FALSE)/角色间职业划分!$W$9,0)</f>
        <v>4933</v>
      </c>
      <c r="G302" s="26">
        <f>ROUND(IF($AG302="战士",VLOOKUP($AH302,$DV:$ER,EB$1,FALSE),IF($AG302="幻术师",VLOOKUP($AH302,$EU:$FQ,FA$1,FALSE),IF($AG302="刺客",VLOOKUP($AH302,$FU:$GQ,GA$1,FALSE),"无该职业")))*VLOOKUP($AF302,角色间职业划分!$P:$AP,13,FALSE)/角色间职业划分!$AB$9,0)</f>
        <v>5281</v>
      </c>
      <c r="H302" s="26">
        <f t="shared" si="145"/>
        <v>0</v>
      </c>
      <c r="I302" s="26">
        <f t="shared" si="146"/>
        <v>0</v>
      </c>
      <c r="J302" s="26">
        <f t="shared" si="147"/>
        <v>0</v>
      </c>
      <c r="K302" s="26">
        <f t="shared" si="148"/>
        <v>0</v>
      </c>
      <c r="L302" s="26">
        <f t="shared" si="149"/>
        <v>0</v>
      </c>
      <c r="M302" s="26">
        <f t="shared" si="150"/>
        <v>0</v>
      </c>
      <c r="N302" s="26">
        <f t="shared" si="151"/>
        <v>7.5</v>
      </c>
      <c r="O302" s="26">
        <f t="shared" si="152"/>
        <v>5</v>
      </c>
      <c r="P302" s="26">
        <f t="shared" si="153"/>
        <v>0</v>
      </c>
      <c r="Q302" s="26">
        <f t="shared" si="154"/>
        <v>5</v>
      </c>
      <c r="R302" s="26">
        <f t="shared" si="155"/>
        <v>10</v>
      </c>
      <c r="S302" s="26">
        <f t="shared" si="156"/>
        <v>5</v>
      </c>
      <c r="T302" s="26">
        <f t="shared" si="157"/>
        <v>2.5</v>
      </c>
      <c r="U302" s="26">
        <f t="shared" si="158"/>
        <v>0</v>
      </c>
      <c r="V302" s="26">
        <f t="shared" si="159"/>
        <v>0</v>
      </c>
      <c r="W302" s="26">
        <f>VLOOKUP(AF302,角色间职业划分!L:M,2,FALSE)</f>
        <v>5</v>
      </c>
      <c r="X302" s="26">
        <f t="shared" si="160"/>
        <v>53</v>
      </c>
      <c r="Y302" s="26">
        <v>0</v>
      </c>
      <c r="Z302" s="26">
        <v>0</v>
      </c>
      <c r="AA302" s="26">
        <v>0</v>
      </c>
      <c r="AB302" s="26">
        <f t="shared" si="161"/>
        <v>15</v>
      </c>
      <c r="AC302" s="1">
        <f t="shared" si="142"/>
        <v>1667</v>
      </c>
      <c r="AD302" s="51"/>
      <c r="AE302" s="1"/>
      <c r="AF302">
        <f t="shared" si="162"/>
        <v>5</v>
      </c>
      <c r="AG302" s="26" t="str">
        <f>VLOOKUP(AF302,角色间职业划分!P:R,3,FALSE)</f>
        <v>刺客</v>
      </c>
      <c r="AH302" s="26">
        <f t="shared" si="163"/>
        <v>53</v>
      </c>
    </row>
    <row r="303" spans="1:34" x14ac:dyDescent="0.15">
      <c r="A303" s="26">
        <v>299</v>
      </c>
      <c r="B303" s="26">
        <f t="shared" si="143"/>
        <v>0</v>
      </c>
      <c r="C303" s="26">
        <f>ROUND(IF($AG303="战士",VLOOKUP($AH303,$DV:$ER,DX$1,FALSE),IF($AG303="幻术师",VLOOKUP($AH303,$EU:$FQ,EW$1,FALSE),IF($AG303="刺客",VLOOKUP($AH303,$FU:$GQ,FW$1,FALSE),"无该职业")))/VLOOKUP(AF303,角色间职业划分!P:AP,20,FALSE),0)</f>
        <v>49</v>
      </c>
      <c r="D303" s="26">
        <f t="shared" si="144"/>
        <v>0</v>
      </c>
      <c r="E303" s="26">
        <f>ROUND(IF($AG303="战士",VLOOKUP($AH303,$DV:$ER,DZ$1,FALSE),IF($AG303="幻术师",VLOOKUP($AH303,$EU:$FQ,EY$1,FALSE),IF($AG303="刺客",VLOOKUP($AH303,$FU:$GQ,FY$1,FALSE),"无该职业")))*VLOOKUP($AF303,角色间职业划分!$P:$AP,26,FALSE)*VLOOKUP($AF303,角色间职业划分!$P:$AP,13,FALSE)/角色间职业划分!$AB$9,0)</f>
        <v>1104</v>
      </c>
      <c r="F303" s="26">
        <f>ROUND(IF($AG303="战士",VLOOKUP($AH303,$DV:$ER,EA$1,FALSE),IF($AG303="幻术师",VLOOKUP($AH303,$EU:$FQ,EZ$1,FALSE),IF($AG303="刺客",VLOOKUP($AH303,$FU:$GQ,FZ$1,FALSE),"无该职业")))*VLOOKUP($AF303,角色间职业划分!$P:$AP,8,FALSE)/角色间职业划分!$W$9,0)</f>
        <v>4933</v>
      </c>
      <c r="G303" s="26">
        <f>ROUND(IF($AG303="战士",VLOOKUP($AH303,$DV:$ER,EB$1,FALSE),IF($AG303="幻术师",VLOOKUP($AH303,$EU:$FQ,FA$1,FALSE),IF($AG303="刺客",VLOOKUP($AH303,$FU:$GQ,GA$1,FALSE),"无该职业")))*VLOOKUP($AF303,角色间职业划分!$P:$AP,13,FALSE)/角色间职业划分!$AB$9,0)</f>
        <v>5281</v>
      </c>
      <c r="H303" s="26">
        <f t="shared" si="145"/>
        <v>0</v>
      </c>
      <c r="I303" s="26">
        <f t="shared" si="146"/>
        <v>0</v>
      </c>
      <c r="J303" s="26">
        <f t="shared" si="147"/>
        <v>0</v>
      </c>
      <c r="K303" s="26">
        <f t="shared" si="148"/>
        <v>0</v>
      </c>
      <c r="L303" s="26">
        <f t="shared" si="149"/>
        <v>0</v>
      </c>
      <c r="M303" s="26">
        <f t="shared" si="150"/>
        <v>0</v>
      </c>
      <c r="N303" s="26">
        <f t="shared" si="151"/>
        <v>7.5</v>
      </c>
      <c r="O303" s="26">
        <f t="shared" si="152"/>
        <v>5</v>
      </c>
      <c r="P303" s="26">
        <f t="shared" si="153"/>
        <v>0</v>
      </c>
      <c r="Q303" s="26">
        <f t="shared" si="154"/>
        <v>5</v>
      </c>
      <c r="R303" s="26">
        <f t="shared" si="155"/>
        <v>10</v>
      </c>
      <c r="S303" s="26">
        <f t="shared" si="156"/>
        <v>5</v>
      </c>
      <c r="T303" s="26">
        <f t="shared" si="157"/>
        <v>2.5</v>
      </c>
      <c r="U303" s="26">
        <f t="shared" si="158"/>
        <v>0</v>
      </c>
      <c r="V303" s="26">
        <f t="shared" si="159"/>
        <v>0</v>
      </c>
      <c r="W303" s="26">
        <f>VLOOKUP(AF303,角色间职业划分!L:M,2,FALSE)</f>
        <v>5</v>
      </c>
      <c r="X303" s="26">
        <f t="shared" si="160"/>
        <v>54</v>
      </c>
      <c r="Y303" s="26">
        <v>0</v>
      </c>
      <c r="Z303" s="26">
        <v>0</v>
      </c>
      <c r="AA303" s="26">
        <v>0</v>
      </c>
      <c r="AB303" s="26">
        <f t="shared" si="161"/>
        <v>15</v>
      </c>
      <c r="AC303" s="1">
        <f t="shared" si="142"/>
        <v>1717</v>
      </c>
      <c r="AD303" s="51"/>
      <c r="AE303" s="1"/>
      <c r="AF303">
        <f t="shared" si="162"/>
        <v>5</v>
      </c>
      <c r="AG303" s="26" t="str">
        <f>VLOOKUP(AF303,角色间职业划分!P:R,3,FALSE)</f>
        <v>刺客</v>
      </c>
      <c r="AH303" s="26">
        <f t="shared" si="163"/>
        <v>54</v>
      </c>
    </row>
    <row r="304" spans="1:34" x14ac:dyDescent="0.15">
      <c r="A304" s="26">
        <v>300</v>
      </c>
      <c r="B304" s="26">
        <f t="shared" si="143"/>
        <v>0</v>
      </c>
      <c r="C304" s="26">
        <f>ROUND(IF($AG304="战士",VLOOKUP($AH304,$DV:$ER,DX$1,FALSE),IF($AG304="幻术师",VLOOKUP($AH304,$EU:$FQ,EW$1,FALSE),IF($AG304="刺客",VLOOKUP($AH304,$FU:$GQ,FW$1,FALSE),"无该职业")))/VLOOKUP(AF304,角色间职业划分!P:AP,20,FALSE),0)</f>
        <v>49</v>
      </c>
      <c r="D304" s="26">
        <f t="shared" si="144"/>
        <v>0</v>
      </c>
      <c r="E304" s="26">
        <f>ROUND(IF($AG304="战士",VLOOKUP($AH304,$DV:$ER,DZ$1,FALSE),IF($AG304="幻术师",VLOOKUP($AH304,$EU:$FQ,EY$1,FALSE),IF($AG304="刺客",VLOOKUP($AH304,$FU:$GQ,FY$1,FALSE),"无该职业")))*VLOOKUP($AF304,角色间职业划分!$P:$AP,26,FALSE)*VLOOKUP($AF304,角色间职业划分!$P:$AP,13,FALSE)/角色间职业划分!$AB$9,0)</f>
        <v>1104</v>
      </c>
      <c r="F304" s="26">
        <f>ROUND(IF($AG304="战士",VLOOKUP($AH304,$DV:$ER,EA$1,FALSE),IF($AG304="幻术师",VLOOKUP($AH304,$EU:$FQ,EZ$1,FALSE),IF($AG304="刺客",VLOOKUP($AH304,$FU:$GQ,FZ$1,FALSE),"无该职业")))*VLOOKUP($AF304,角色间职业划分!$P:$AP,8,FALSE)/角色间职业划分!$W$9,0)</f>
        <v>5570</v>
      </c>
      <c r="G304" s="26">
        <f>ROUND(IF($AG304="战士",VLOOKUP($AH304,$DV:$ER,EB$1,FALSE),IF($AG304="幻术师",VLOOKUP($AH304,$EU:$FQ,FA$1,FALSE),IF($AG304="刺客",VLOOKUP($AH304,$FU:$GQ,GA$1,FALSE),"无该职业")))*VLOOKUP($AF304,角色间职业划分!$P:$AP,13,FALSE)/角色间职业划分!$AB$9,0)</f>
        <v>5281</v>
      </c>
      <c r="H304" s="26">
        <f t="shared" si="145"/>
        <v>0</v>
      </c>
      <c r="I304" s="26">
        <f t="shared" si="146"/>
        <v>0</v>
      </c>
      <c r="J304" s="26">
        <f t="shared" si="147"/>
        <v>0</v>
      </c>
      <c r="K304" s="26">
        <f t="shared" si="148"/>
        <v>0</v>
      </c>
      <c r="L304" s="26">
        <f t="shared" si="149"/>
        <v>0</v>
      </c>
      <c r="M304" s="26">
        <f t="shared" si="150"/>
        <v>0</v>
      </c>
      <c r="N304" s="26">
        <f t="shared" si="151"/>
        <v>7.5</v>
      </c>
      <c r="O304" s="26">
        <f t="shared" si="152"/>
        <v>5</v>
      </c>
      <c r="P304" s="26">
        <f t="shared" si="153"/>
        <v>0</v>
      </c>
      <c r="Q304" s="26">
        <f t="shared" si="154"/>
        <v>5</v>
      </c>
      <c r="R304" s="26">
        <f t="shared" si="155"/>
        <v>10</v>
      </c>
      <c r="S304" s="26">
        <f t="shared" si="156"/>
        <v>5</v>
      </c>
      <c r="T304" s="26">
        <f t="shared" si="157"/>
        <v>2.5</v>
      </c>
      <c r="U304" s="26">
        <f t="shared" si="158"/>
        <v>0</v>
      </c>
      <c r="V304" s="26">
        <f t="shared" si="159"/>
        <v>0</v>
      </c>
      <c r="W304" s="26">
        <f>VLOOKUP(AF304,角色间职业划分!L:M,2,FALSE)</f>
        <v>5</v>
      </c>
      <c r="X304" s="26">
        <f t="shared" si="160"/>
        <v>55</v>
      </c>
      <c r="Y304" s="26">
        <v>0</v>
      </c>
      <c r="Z304" s="26">
        <v>0</v>
      </c>
      <c r="AA304" s="26">
        <v>0</v>
      </c>
      <c r="AB304" s="26">
        <f t="shared" si="161"/>
        <v>15</v>
      </c>
      <c r="AC304" s="1">
        <f t="shared" si="142"/>
        <v>1768</v>
      </c>
      <c r="AD304" s="51"/>
      <c r="AE304" s="1"/>
      <c r="AF304">
        <f t="shared" si="162"/>
        <v>5</v>
      </c>
      <c r="AG304" s="26" t="str">
        <f>VLOOKUP(AF304,角色间职业划分!P:R,3,FALSE)</f>
        <v>刺客</v>
      </c>
      <c r="AH304" s="26">
        <f t="shared" si="163"/>
        <v>55</v>
      </c>
    </row>
    <row r="305" spans="1:34" x14ac:dyDescent="0.15">
      <c r="A305" s="26">
        <v>301</v>
      </c>
      <c r="B305" s="26">
        <f t="shared" si="143"/>
        <v>0</v>
      </c>
      <c r="C305" s="26">
        <f>ROUND(IF($AG305="战士",VLOOKUP($AH305,$DV:$ER,DX$1,FALSE),IF($AG305="幻术师",VLOOKUP($AH305,$EU:$FQ,EW$1,FALSE),IF($AG305="刺客",VLOOKUP($AH305,$FU:$GQ,FW$1,FALSE),"无该职业")))/VLOOKUP(AF305,角色间职业划分!P:AP,20,FALSE),0)</f>
        <v>49</v>
      </c>
      <c r="D305" s="26">
        <f t="shared" si="144"/>
        <v>0</v>
      </c>
      <c r="E305" s="26">
        <f>ROUND(IF($AG305="战士",VLOOKUP($AH305,$DV:$ER,DZ$1,FALSE),IF($AG305="幻术师",VLOOKUP($AH305,$EU:$FQ,EY$1,FALSE),IF($AG305="刺客",VLOOKUP($AH305,$FU:$GQ,FY$1,FALSE),"无该职业")))*VLOOKUP($AF305,角色间职业划分!$P:$AP,26,FALSE)*VLOOKUP($AF305,角色间职业划分!$P:$AP,13,FALSE)/角色间职业划分!$AB$9,0)</f>
        <v>1728</v>
      </c>
      <c r="F305" s="26">
        <f>ROUND(IF($AG305="战士",VLOOKUP($AH305,$DV:$ER,EA$1,FALSE),IF($AG305="幻术师",VLOOKUP($AH305,$EU:$FQ,EZ$1,FALSE),IF($AG305="刺客",VLOOKUP($AH305,$FU:$GQ,FZ$1,FALSE),"无该职业")))*VLOOKUP($AF305,角色间职业划分!$P:$AP,8,FALSE)/角色间职业划分!$W$9,0)</f>
        <v>5570</v>
      </c>
      <c r="G305" s="26">
        <f>ROUND(IF($AG305="战士",VLOOKUP($AH305,$DV:$ER,EB$1,FALSE),IF($AG305="幻术师",VLOOKUP($AH305,$EU:$FQ,FA$1,FALSE),IF($AG305="刺客",VLOOKUP($AH305,$FU:$GQ,GA$1,FALSE),"无该职业")))*VLOOKUP($AF305,角色间职业划分!$P:$AP,13,FALSE)/角色间职业划分!$AB$9,0)</f>
        <v>5281</v>
      </c>
      <c r="H305" s="26">
        <f t="shared" si="145"/>
        <v>0</v>
      </c>
      <c r="I305" s="26">
        <f t="shared" si="146"/>
        <v>0</v>
      </c>
      <c r="J305" s="26">
        <f t="shared" si="147"/>
        <v>0</v>
      </c>
      <c r="K305" s="26">
        <f t="shared" si="148"/>
        <v>0</v>
      </c>
      <c r="L305" s="26">
        <f t="shared" si="149"/>
        <v>0</v>
      </c>
      <c r="M305" s="26">
        <f t="shared" si="150"/>
        <v>0</v>
      </c>
      <c r="N305" s="26">
        <f t="shared" si="151"/>
        <v>7.5</v>
      </c>
      <c r="O305" s="26">
        <f t="shared" si="152"/>
        <v>5</v>
      </c>
      <c r="P305" s="26">
        <f t="shared" si="153"/>
        <v>0</v>
      </c>
      <c r="Q305" s="26">
        <f t="shared" si="154"/>
        <v>5</v>
      </c>
      <c r="R305" s="26">
        <f t="shared" si="155"/>
        <v>10</v>
      </c>
      <c r="S305" s="26">
        <f t="shared" si="156"/>
        <v>5</v>
      </c>
      <c r="T305" s="26">
        <f t="shared" si="157"/>
        <v>2.5</v>
      </c>
      <c r="U305" s="26">
        <f t="shared" si="158"/>
        <v>0</v>
      </c>
      <c r="V305" s="26">
        <f t="shared" si="159"/>
        <v>0</v>
      </c>
      <c r="W305" s="26">
        <f>VLOOKUP(AF305,角色间职业划分!L:M,2,FALSE)</f>
        <v>5</v>
      </c>
      <c r="X305" s="26">
        <f t="shared" si="160"/>
        <v>56</v>
      </c>
      <c r="Y305" s="26">
        <v>0</v>
      </c>
      <c r="Z305" s="26">
        <v>0</v>
      </c>
      <c r="AA305" s="26">
        <v>0</v>
      </c>
      <c r="AB305" s="26">
        <f t="shared" si="161"/>
        <v>15</v>
      </c>
      <c r="AC305" s="1">
        <f t="shared" si="142"/>
        <v>1818</v>
      </c>
      <c r="AD305" s="51"/>
      <c r="AE305" s="1"/>
      <c r="AF305">
        <f t="shared" si="162"/>
        <v>5</v>
      </c>
      <c r="AG305" s="26" t="str">
        <f>VLOOKUP(AF305,角色间职业划分!P:R,3,FALSE)</f>
        <v>刺客</v>
      </c>
      <c r="AH305" s="26">
        <f t="shared" si="163"/>
        <v>56</v>
      </c>
    </row>
    <row r="306" spans="1:34" x14ac:dyDescent="0.15">
      <c r="A306" s="26">
        <v>302</v>
      </c>
      <c r="B306" s="26">
        <f t="shared" si="143"/>
        <v>0</v>
      </c>
      <c r="C306" s="26">
        <f>ROUND(IF($AG306="战士",VLOOKUP($AH306,$DV:$ER,DX$1,FALSE),IF($AG306="幻术师",VLOOKUP($AH306,$EU:$FQ,EW$1,FALSE),IF($AG306="刺客",VLOOKUP($AH306,$FU:$GQ,FW$1,FALSE),"无该职业")))/VLOOKUP(AF306,角色间职业划分!P:AP,20,FALSE),0)</f>
        <v>49</v>
      </c>
      <c r="D306" s="26">
        <f t="shared" si="144"/>
        <v>0</v>
      </c>
      <c r="E306" s="26">
        <f>ROUND(IF($AG306="战士",VLOOKUP($AH306,$DV:$ER,DZ$1,FALSE),IF($AG306="幻术师",VLOOKUP($AH306,$EU:$FQ,EY$1,FALSE),IF($AG306="刺客",VLOOKUP($AH306,$FU:$GQ,FY$1,FALSE),"无该职业")))*VLOOKUP($AF306,角色间职业划分!$P:$AP,26,FALSE)*VLOOKUP($AF306,角色间职业划分!$P:$AP,13,FALSE)/角色间职业划分!$AB$9,0)</f>
        <v>1728</v>
      </c>
      <c r="F306" s="26">
        <f>ROUND(IF($AG306="战士",VLOOKUP($AH306,$DV:$ER,EA$1,FALSE),IF($AG306="幻术师",VLOOKUP($AH306,$EU:$FQ,EZ$1,FALSE),IF($AG306="刺客",VLOOKUP($AH306,$FU:$GQ,FZ$1,FALSE),"无该职业")))*VLOOKUP($AF306,角色间职业划分!$P:$AP,8,FALSE)/角色间职业划分!$W$9,0)</f>
        <v>5570</v>
      </c>
      <c r="G306" s="26">
        <f>ROUND(IF($AG306="战士",VLOOKUP($AH306,$DV:$ER,EB$1,FALSE),IF($AG306="幻术师",VLOOKUP($AH306,$EU:$FQ,FA$1,FALSE),IF($AG306="刺客",VLOOKUP($AH306,$FU:$GQ,GA$1,FALSE),"无该职业")))*VLOOKUP($AF306,角色间职业划分!$P:$AP,13,FALSE)/角色间职业划分!$AB$9,0)</f>
        <v>5921</v>
      </c>
      <c r="H306" s="26">
        <f t="shared" si="145"/>
        <v>0</v>
      </c>
      <c r="I306" s="26">
        <f t="shared" si="146"/>
        <v>0</v>
      </c>
      <c r="J306" s="26">
        <f t="shared" si="147"/>
        <v>0</v>
      </c>
      <c r="K306" s="26">
        <f t="shared" si="148"/>
        <v>0</v>
      </c>
      <c r="L306" s="26">
        <f t="shared" si="149"/>
        <v>0</v>
      </c>
      <c r="M306" s="26">
        <f t="shared" si="150"/>
        <v>0</v>
      </c>
      <c r="N306" s="26">
        <f t="shared" si="151"/>
        <v>7.5</v>
      </c>
      <c r="O306" s="26">
        <f t="shared" si="152"/>
        <v>5</v>
      </c>
      <c r="P306" s="26">
        <f t="shared" si="153"/>
        <v>0</v>
      </c>
      <c r="Q306" s="26">
        <f t="shared" si="154"/>
        <v>5</v>
      </c>
      <c r="R306" s="26">
        <f t="shared" si="155"/>
        <v>10</v>
      </c>
      <c r="S306" s="26">
        <f t="shared" si="156"/>
        <v>5</v>
      </c>
      <c r="T306" s="26">
        <f t="shared" si="157"/>
        <v>2.5</v>
      </c>
      <c r="U306" s="26">
        <f t="shared" si="158"/>
        <v>0</v>
      </c>
      <c r="V306" s="26">
        <f t="shared" si="159"/>
        <v>0</v>
      </c>
      <c r="W306" s="26">
        <f>VLOOKUP(AF306,角色间职业划分!L:M,2,FALSE)</f>
        <v>5</v>
      </c>
      <c r="X306" s="26">
        <f t="shared" si="160"/>
        <v>57</v>
      </c>
      <c r="Y306" s="26">
        <v>0</v>
      </c>
      <c r="Z306" s="26">
        <v>0</v>
      </c>
      <c r="AA306" s="26">
        <v>0</v>
      </c>
      <c r="AB306" s="26">
        <f t="shared" si="161"/>
        <v>15</v>
      </c>
      <c r="AC306" s="1">
        <f t="shared" si="142"/>
        <v>1869</v>
      </c>
      <c r="AD306" s="51"/>
      <c r="AE306" s="1"/>
      <c r="AF306">
        <f t="shared" si="162"/>
        <v>5</v>
      </c>
      <c r="AG306" s="26" t="str">
        <f>VLOOKUP(AF306,角色间职业划分!P:R,3,FALSE)</f>
        <v>刺客</v>
      </c>
      <c r="AH306" s="26">
        <f t="shared" si="163"/>
        <v>57</v>
      </c>
    </row>
    <row r="307" spans="1:34" x14ac:dyDescent="0.15">
      <c r="A307" s="26">
        <v>303</v>
      </c>
      <c r="B307" s="26">
        <f t="shared" si="143"/>
        <v>0</v>
      </c>
      <c r="C307" s="26">
        <f>ROUND(IF($AG307="战士",VLOOKUP($AH307,$DV:$ER,DX$1,FALSE),IF($AG307="幻术师",VLOOKUP($AH307,$EU:$FQ,EW$1,FALSE),IF($AG307="刺客",VLOOKUP($AH307,$FU:$GQ,FW$1,FALSE),"无该职业")))/VLOOKUP(AF307,角色间职业划分!P:AP,20,FALSE),0)</f>
        <v>49</v>
      </c>
      <c r="D307" s="26">
        <f t="shared" si="144"/>
        <v>0</v>
      </c>
      <c r="E307" s="26">
        <f>ROUND(IF($AG307="战士",VLOOKUP($AH307,$DV:$ER,DZ$1,FALSE),IF($AG307="幻术师",VLOOKUP($AH307,$EU:$FQ,EY$1,FALSE),IF($AG307="刺客",VLOOKUP($AH307,$FU:$GQ,FY$1,FALSE),"无该职业")))*VLOOKUP($AF307,角色间职业划分!$P:$AP,26,FALSE)*VLOOKUP($AF307,角色间职业划分!$P:$AP,13,FALSE)/角色间职业划分!$AB$9,0)</f>
        <v>1728</v>
      </c>
      <c r="F307" s="26">
        <f>ROUND(IF($AG307="战士",VLOOKUP($AH307,$DV:$ER,EA$1,FALSE),IF($AG307="幻术师",VLOOKUP($AH307,$EU:$FQ,EZ$1,FALSE),IF($AG307="刺客",VLOOKUP($AH307,$FU:$GQ,FZ$1,FALSE),"无该职业")))*VLOOKUP($AF307,角色间职业划分!$P:$AP,8,FALSE)/角色间职业划分!$W$9,0)</f>
        <v>5570</v>
      </c>
      <c r="G307" s="26">
        <f>ROUND(IF($AG307="战士",VLOOKUP($AH307,$DV:$ER,EB$1,FALSE),IF($AG307="幻术师",VLOOKUP($AH307,$EU:$FQ,FA$1,FALSE),IF($AG307="刺客",VLOOKUP($AH307,$FU:$GQ,GA$1,FALSE),"无该职业")))*VLOOKUP($AF307,角色间职业划分!$P:$AP,13,FALSE)/角色间职业划分!$AB$9,0)</f>
        <v>5921</v>
      </c>
      <c r="H307" s="26">
        <f t="shared" si="145"/>
        <v>0</v>
      </c>
      <c r="I307" s="26">
        <f t="shared" si="146"/>
        <v>0</v>
      </c>
      <c r="J307" s="26">
        <f t="shared" si="147"/>
        <v>0</v>
      </c>
      <c r="K307" s="26">
        <f t="shared" si="148"/>
        <v>0</v>
      </c>
      <c r="L307" s="26">
        <f t="shared" si="149"/>
        <v>0</v>
      </c>
      <c r="M307" s="26">
        <f t="shared" si="150"/>
        <v>0</v>
      </c>
      <c r="N307" s="26">
        <f t="shared" si="151"/>
        <v>7.5</v>
      </c>
      <c r="O307" s="26">
        <f t="shared" si="152"/>
        <v>5</v>
      </c>
      <c r="P307" s="26">
        <f t="shared" si="153"/>
        <v>0</v>
      </c>
      <c r="Q307" s="26">
        <f t="shared" si="154"/>
        <v>5</v>
      </c>
      <c r="R307" s="26">
        <f t="shared" si="155"/>
        <v>10</v>
      </c>
      <c r="S307" s="26">
        <f t="shared" si="156"/>
        <v>5</v>
      </c>
      <c r="T307" s="26">
        <f t="shared" si="157"/>
        <v>5</v>
      </c>
      <c r="U307" s="26">
        <f t="shared" si="158"/>
        <v>0</v>
      </c>
      <c r="V307" s="26">
        <f t="shared" si="159"/>
        <v>0</v>
      </c>
      <c r="W307" s="26">
        <f>VLOOKUP(AF307,角色间职业划分!L:M,2,FALSE)</f>
        <v>5</v>
      </c>
      <c r="X307" s="26">
        <f t="shared" si="160"/>
        <v>58</v>
      </c>
      <c r="Y307" s="26">
        <v>0</v>
      </c>
      <c r="Z307" s="26">
        <v>0</v>
      </c>
      <c r="AA307" s="26">
        <v>0</v>
      </c>
      <c r="AB307" s="26">
        <f t="shared" si="161"/>
        <v>15</v>
      </c>
      <c r="AC307" s="1">
        <f t="shared" si="142"/>
        <v>1919</v>
      </c>
      <c r="AD307" s="51"/>
      <c r="AE307" s="1"/>
      <c r="AF307">
        <f t="shared" si="162"/>
        <v>5</v>
      </c>
      <c r="AG307" s="26" t="str">
        <f>VLOOKUP(AF307,角色间职业划分!P:R,3,FALSE)</f>
        <v>刺客</v>
      </c>
      <c r="AH307" s="26">
        <f t="shared" si="163"/>
        <v>58</v>
      </c>
    </row>
    <row r="308" spans="1:34" x14ac:dyDescent="0.15">
      <c r="A308" s="26">
        <v>304</v>
      </c>
      <c r="B308" s="26">
        <f t="shared" si="143"/>
        <v>0</v>
      </c>
      <c r="C308" s="26">
        <f>ROUND(IF($AG308="战士",VLOOKUP($AH308,$DV:$ER,DX$1,FALSE),IF($AG308="幻术师",VLOOKUP($AH308,$EU:$FQ,EW$1,FALSE),IF($AG308="刺客",VLOOKUP($AH308,$FU:$GQ,FW$1,FALSE),"无该职业")))/VLOOKUP(AF308,角色间职业划分!P:AP,20,FALSE),0)</f>
        <v>49</v>
      </c>
      <c r="D308" s="26">
        <f t="shared" si="144"/>
        <v>0</v>
      </c>
      <c r="E308" s="26">
        <f>ROUND(IF($AG308="战士",VLOOKUP($AH308,$DV:$ER,DZ$1,FALSE),IF($AG308="幻术师",VLOOKUP($AH308,$EU:$FQ,EY$1,FALSE),IF($AG308="刺客",VLOOKUP($AH308,$FU:$GQ,FY$1,FALSE),"无该职业")))*VLOOKUP($AF308,角色间职业划分!$P:$AP,26,FALSE)*VLOOKUP($AF308,角色间职业划分!$P:$AP,13,FALSE)/角色间职业划分!$AB$9,0)</f>
        <v>1728</v>
      </c>
      <c r="F308" s="26">
        <f>ROUND(IF($AG308="战士",VLOOKUP($AH308,$DV:$ER,EA$1,FALSE),IF($AG308="幻术师",VLOOKUP($AH308,$EU:$FQ,EZ$1,FALSE),IF($AG308="刺客",VLOOKUP($AH308,$FU:$GQ,FZ$1,FALSE),"无该职业")))*VLOOKUP($AF308,角色间职业划分!$P:$AP,8,FALSE)/角色间职业划分!$W$9,0)</f>
        <v>6206</v>
      </c>
      <c r="G308" s="26">
        <f>ROUND(IF($AG308="战士",VLOOKUP($AH308,$DV:$ER,EB$1,FALSE),IF($AG308="幻术师",VLOOKUP($AH308,$EU:$FQ,FA$1,FALSE),IF($AG308="刺客",VLOOKUP($AH308,$FU:$GQ,GA$1,FALSE),"无该职业")))*VLOOKUP($AF308,角色间职业划分!$P:$AP,13,FALSE)/角色间职业划分!$AB$9,0)</f>
        <v>5921</v>
      </c>
      <c r="H308" s="26">
        <f t="shared" si="145"/>
        <v>0</v>
      </c>
      <c r="I308" s="26">
        <f t="shared" si="146"/>
        <v>0</v>
      </c>
      <c r="J308" s="26">
        <f t="shared" si="147"/>
        <v>0</v>
      </c>
      <c r="K308" s="26">
        <f t="shared" si="148"/>
        <v>0</v>
      </c>
      <c r="L308" s="26">
        <f t="shared" si="149"/>
        <v>0</v>
      </c>
      <c r="M308" s="26">
        <f t="shared" si="150"/>
        <v>0</v>
      </c>
      <c r="N308" s="26">
        <f t="shared" si="151"/>
        <v>7.5</v>
      </c>
      <c r="O308" s="26">
        <f t="shared" si="152"/>
        <v>5</v>
      </c>
      <c r="P308" s="26">
        <f t="shared" si="153"/>
        <v>0</v>
      </c>
      <c r="Q308" s="26">
        <f t="shared" si="154"/>
        <v>5</v>
      </c>
      <c r="R308" s="26">
        <f t="shared" si="155"/>
        <v>10</v>
      </c>
      <c r="S308" s="26">
        <f t="shared" si="156"/>
        <v>5</v>
      </c>
      <c r="T308" s="26">
        <f t="shared" si="157"/>
        <v>5</v>
      </c>
      <c r="U308" s="26">
        <f t="shared" si="158"/>
        <v>0</v>
      </c>
      <c r="V308" s="26">
        <f t="shared" si="159"/>
        <v>0</v>
      </c>
      <c r="W308" s="26">
        <f>VLOOKUP(AF308,角色间职业划分!L:M,2,FALSE)</f>
        <v>5</v>
      </c>
      <c r="X308" s="26">
        <f t="shared" si="160"/>
        <v>59</v>
      </c>
      <c r="Y308" s="26">
        <v>0</v>
      </c>
      <c r="Z308" s="26">
        <v>0</v>
      </c>
      <c r="AA308" s="26">
        <v>0</v>
      </c>
      <c r="AB308" s="26">
        <f t="shared" si="161"/>
        <v>15</v>
      </c>
      <c r="AC308" s="1">
        <f t="shared" si="142"/>
        <v>1970</v>
      </c>
      <c r="AD308" s="51"/>
      <c r="AE308" s="1"/>
      <c r="AF308">
        <f t="shared" si="162"/>
        <v>5</v>
      </c>
      <c r="AG308" s="26" t="str">
        <f>VLOOKUP(AF308,角色间职业划分!P:R,3,FALSE)</f>
        <v>刺客</v>
      </c>
      <c r="AH308" s="26">
        <f t="shared" si="163"/>
        <v>59</v>
      </c>
    </row>
    <row r="309" spans="1:34" x14ac:dyDescent="0.15">
      <c r="A309" s="26">
        <v>305</v>
      </c>
      <c r="B309" s="26">
        <f t="shared" si="143"/>
        <v>0</v>
      </c>
      <c r="C309" s="26">
        <f>ROUND(IF($AG309="战士",VLOOKUP($AH309,$DV:$ER,DX$1,FALSE),IF($AG309="幻术师",VLOOKUP($AH309,$EU:$FQ,EW$1,FALSE),IF($AG309="刺客",VLOOKUP($AH309,$FU:$GQ,FW$1,FALSE),"无该职业")))/VLOOKUP(AF309,角色间职业划分!P:AP,20,FALSE),0)</f>
        <v>55</v>
      </c>
      <c r="D309" s="26">
        <f t="shared" si="144"/>
        <v>0</v>
      </c>
      <c r="E309" s="26">
        <f>ROUND(IF($AG309="战士",VLOOKUP($AH309,$DV:$ER,DZ$1,FALSE),IF($AG309="幻术师",VLOOKUP($AH309,$EU:$FQ,EY$1,FALSE),IF($AG309="刺客",VLOOKUP($AH309,$FU:$GQ,FY$1,FALSE),"无该职业")))*VLOOKUP($AF309,角色间职业划分!$P:$AP,26,FALSE)*VLOOKUP($AF309,角色间职业划分!$P:$AP,13,FALSE)/角色间职业划分!$AB$9,0)</f>
        <v>1728</v>
      </c>
      <c r="F309" s="26">
        <f>ROUND(IF($AG309="战士",VLOOKUP($AH309,$DV:$ER,EA$1,FALSE),IF($AG309="幻术师",VLOOKUP($AH309,$EU:$FQ,EZ$1,FALSE),IF($AG309="刺客",VLOOKUP($AH309,$FU:$GQ,FZ$1,FALSE),"无该职业")))*VLOOKUP($AF309,角色间职业划分!$P:$AP,8,FALSE)/角色间职业划分!$W$9,0)</f>
        <v>6206</v>
      </c>
      <c r="G309" s="26">
        <f>ROUND(IF($AG309="战士",VLOOKUP($AH309,$DV:$ER,EB$1,FALSE),IF($AG309="幻术师",VLOOKUP($AH309,$EU:$FQ,FA$1,FALSE),IF($AG309="刺客",VLOOKUP($AH309,$FU:$GQ,GA$1,FALSE),"无该职业")))*VLOOKUP($AF309,角色间职业划分!$P:$AP,13,FALSE)/角色间职业划分!$AB$9,0)</f>
        <v>5921</v>
      </c>
      <c r="H309" s="26">
        <f t="shared" si="145"/>
        <v>0</v>
      </c>
      <c r="I309" s="26">
        <f t="shared" si="146"/>
        <v>0</v>
      </c>
      <c r="J309" s="26">
        <f t="shared" si="147"/>
        <v>0</v>
      </c>
      <c r="K309" s="26">
        <f t="shared" si="148"/>
        <v>0</v>
      </c>
      <c r="L309" s="26">
        <f t="shared" si="149"/>
        <v>0</v>
      </c>
      <c r="M309" s="26">
        <f t="shared" si="150"/>
        <v>0</v>
      </c>
      <c r="N309" s="26">
        <f t="shared" si="151"/>
        <v>7.5</v>
      </c>
      <c r="O309" s="26">
        <f t="shared" si="152"/>
        <v>5</v>
      </c>
      <c r="P309" s="26">
        <f t="shared" si="153"/>
        <v>0</v>
      </c>
      <c r="Q309" s="26">
        <f t="shared" si="154"/>
        <v>5</v>
      </c>
      <c r="R309" s="26">
        <f t="shared" si="155"/>
        <v>10</v>
      </c>
      <c r="S309" s="26">
        <f t="shared" si="156"/>
        <v>5</v>
      </c>
      <c r="T309" s="26">
        <f t="shared" si="157"/>
        <v>5</v>
      </c>
      <c r="U309" s="26">
        <f t="shared" si="158"/>
        <v>0</v>
      </c>
      <c r="V309" s="26">
        <f t="shared" si="159"/>
        <v>0</v>
      </c>
      <c r="W309" s="26">
        <f>VLOOKUP(AF309,角色间职业划分!L:M,2,FALSE)</f>
        <v>5</v>
      </c>
      <c r="X309" s="26">
        <f t="shared" si="160"/>
        <v>60</v>
      </c>
      <c r="Y309" s="26">
        <v>0</v>
      </c>
      <c r="Z309" s="26">
        <v>0</v>
      </c>
      <c r="AA309" s="26">
        <v>0</v>
      </c>
      <c r="AB309" s="26">
        <f t="shared" si="161"/>
        <v>17.5</v>
      </c>
      <c r="AC309" s="1">
        <f t="shared" si="142"/>
        <v>2020</v>
      </c>
      <c r="AD309" s="51"/>
      <c r="AE309" s="1"/>
      <c r="AF309">
        <f t="shared" si="162"/>
        <v>5</v>
      </c>
      <c r="AG309" s="26" t="str">
        <f>VLOOKUP(AF309,角色间职业划分!P:R,3,FALSE)</f>
        <v>刺客</v>
      </c>
      <c r="AH309" s="26">
        <f t="shared" si="163"/>
        <v>60</v>
      </c>
    </row>
    <row r="310" spans="1:34" x14ac:dyDescent="0.15">
      <c r="A310" s="26">
        <v>306</v>
      </c>
      <c r="B310" s="26">
        <f t="shared" si="143"/>
        <v>0</v>
      </c>
      <c r="C310" s="26">
        <f>ROUND(IF($AG310="战士",VLOOKUP($AH310,$DV:$ER,DX$1,FALSE),IF($AG310="幻术师",VLOOKUP($AH310,$EU:$FQ,EW$1,FALSE),IF($AG310="刺客",VLOOKUP($AH310,$FU:$GQ,FW$1,FALSE),"无该职业")))/VLOOKUP(AF310,角色间职业划分!P:AP,20,FALSE),0)</f>
        <v>0</v>
      </c>
      <c r="D310" s="26">
        <f t="shared" si="144"/>
        <v>0</v>
      </c>
      <c r="E310" s="26">
        <f>ROUND(IF($AG310="战士",VLOOKUP($AH310,$DV:$ER,DZ$1,FALSE),IF($AG310="幻术师",VLOOKUP($AH310,$EU:$FQ,EY$1,FALSE),IF($AG310="刺客",VLOOKUP($AH310,$FU:$GQ,FY$1,FALSE),"无该职业")))*VLOOKUP($AF310,角色间职业划分!$P:$AP,26,FALSE)*VLOOKUP($AF310,角色间职业划分!$P:$AP,13,FALSE)/角色间职业划分!$AB$9,0)</f>
        <v>0</v>
      </c>
      <c r="F310" s="26">
        <f>ROUND(IF($AG310="战士",VLOOKUP($AH310,$DV:$ER,EA$1,FALSE),IF($AG310="幻术师",VLOOKUP($AH310,$EU:$FQ,EZ$1,FALSE),IF($AG310="刺客",VLOOKUP($AH310,$FU:$GQ,FZ$1,FALSE),"无该职业")))*VLOOKUP($AF310,角色间职业划分!$P:$AP,8,FALSE)/角色间职业划分!$W$9,0)</f>
        <v>0</v>
      </c>
      <c r="G310" s="26">
        <f>ROUND(IF($AG310="战士",VLOOKUP($AH310,$DV:$ER,EB$1,FALSE),IF($AG310="幻术师",VLOOKUP($AH310,$EU:$FQ,FA$1,FALSE),IF($AG310="刺客",VLOOKUP($AH310,$FU:$GQ,GA$1,FALSE),"无该职业")))*VLOOKUP($AF310,角色间职业划分!$P:$AP,13,FALSE)/角色间职业划分!$AB$9,0)</f>
        <v>0</v>
      </c>
      <c r="H310" s="26">
        <f t="shared" si="145"/>
        <v>0</v>
      </c>
      <c r="I310" s="26">
        <f t="shared" si="146"/>
        <v>0</v>
      </c>
      <c r="J310" s="26">
        <f t="shared" si="147"/>
        <v>0</v>
      </c>
      <c r="K310" s="26">
        <f t="shared" si="148"/>
        <v>0</v>
      </c>
      <c r="L310" s="26">
        <f t="shared" si="149"/>
        <v>0</v>
      </c>
      <c r="M310" s="26">
        <f t="shared" si="150"/>
        <v>0</v>
      </c>
      <c r="N310" s="26">
        <f t="shared" si="151"/>
        <v>0</v>
      </c>
      <c r="O310" s="26">
        <f t="shared" si="152"/>
        <v>0</v>
      </c>
      <c r="P310" s="26">
        <f t="shared" si="153"/>
        <v>0</v>
      </c>
      <c r="Q310" s="26">
        <f t="shared" si="154"/>
        <v>0</v>
      </c>
      <c r="R310" s="26">
        <f t="shared" si="155"/>
        <v>0</v>
      </c>
      <c r="S310" s="26">
        <f t="shared" si="156"/>
        <v>0</v>
      </c>
      <c r="T310" s="26">
        <f t="shared" si="157"/>
        <v>0</v>
      </c>
      <c r="U310" s="26">
        <f t="shared" si="158"/>
        <v>0</v>
      </c>
      <c r="V310" s="26">
        <f t="shared" si="159"/>
        <v>0</v>
      </c>
      <c r="W310" s="26">
        <f>VLOOKUP(AF310,角色间职业划分!L:M,2,FALSE)</f>
        <v>6</v>
      </c>
      <c r="X310" s="26">
        <f t="shared" si="160"/>
        <v>0</v>
      </c>
      <c r="Y310" s="26">
        <v>0</v>
      </c>
      <c r="Z310" s="26">
        <v>0</v>
      </c>
      <c r="AA310" s="26">
        <v>0</v>
      </c>
      <c r="AB310" s="26">
        <f t="shared" si="161"/>
        <v>0</v>
      </c>
      <c r="AC310" s="1">
        <f t="shared" si="142"/>
        <v>0</v>
      </c>
      <c r="AD310" s="51"/>
      <c r="AE310" s="1"/>
      <c r="AF310">
        <f t="shared" si="162"/>
        <v>6</v>
      </c>
      <c r="AG310" s="26" t="str">
        <f>VLOOKUP(AF310,角色间职业划分!P:R,3,FALSE)</f>
        <v>幻术师</v>
      </c>
      <c r="AH310" s="26">
        <f t="shared" si="163"/>
        <v>0</v>
      </c>
    </row>
    <row r="311" spans="1:34" x14ac:dyDescent="0.15">
      <c r="A311" s="26">
        <v>307</v>
      </c>
      <c r="B311" s="26">
        <f t="shared" si="143"/>
        <v>0</v>
      </c>
      <c r="C311" s="26">
        <f>ROUND(IF($AG311="战士",VLOOKUP($AH311,$DV:$ER,DX$1,FALSE),IF($AG311="幻术师",VLOOKUP($AH311,$EU:$FQ,EW$1,FALSE),IF($AG311="刺客",VLOOKUP($AH311,$FU:$GQ,FW$1,FALSE),"无该职业")))/VLOOKUP(AF311,角色间职业划分!P:AP,20,FALSE),0)</f>
        <v>0</v>
      </c>
      <c r="D311" s="26">
        <f t="shared" si="144"/>
        <v>0</v>
      </c>
      <c r="E311" s="26">
        <f>ROUND(IF($AG311="战士",VLOOKUP($AH311,$DV:$ER,DZ$1,FALSE),IF($AG311="幻术师",VLOOKUP($AH311,$EU:$FQ,EY$1,FALSE),IF($AG311="刺客",VLOOKUP($AH311,$FU:$GQ,FY$1,FALSE),"无该职业")))*VLOOKUP($AF311,角色间职业划分!$P:$AP,26,FALSE)*VLOOKUP($AF311,角色间职业划分!$P:$AP,13,FALSE)/角色间职业划分!$AB$9,0)</f>
        <v>0</v>
      </c>
      <c r="F311" s="26">
        <f>ROUND(IF($AG311="战士",VLOOKUP($AH311,$DV:$ER,EA$1,FALSE),IF($AG311="幻术师",VLOOKUP($AH311,$EU:$FQ,EZ$1,FALSE),IF($AG311="刺客",VLOOKUP($AH311,$FU:$GQ,FZ$1,FALSE),"无该职业")))*VLOOKUP($AF311,角色间职业划分!$P:$AP,8,FALSE)/角色间职业划分!$W$9,0)</f>
        <v>0</v>
      </c>
      <c r="G311" s="26">
        <f>ROUND(IF($AG311="战士",VLOOKUP($AH311,$DV:$ER,EB$1,FALSE),IF($AG311="幻术师",VLOOKUP($AH311,$EU:$FQ,FA$1,FALSE),IF($AG311="刺客",VLOOKUP($AH311,$FU:$GQ,GA$1,FALSE),"无该职业")))*VLOOKUP($AF311,角色间职业划分!$P:$AP,13,FALSE)/角色间职业划分!$AB$9,0)</f>
        <v>89</v>
      </c>
      <c r="H311" s="26">
        <f t="shared" si="145"/>
        <v>0</v>
      </c>
      <c r="I311" s="26">
        <f t="shared" si="146"/>
        <v>0</v>
      </c>
      <c r="J311" s="26">
        <f t="shared" si="147"/>
        <v>0</v>
      </c>
      <c r="K311" s="26">
        <f t="shared" si="148"/>
        <v>0</v>
      </c>
      <c r="L311" s="26">
        <f t="shared" si="149"/>
        <v>0</v>
      </c>
      <c r="M311" s="26">
        <f t="shared" si="150"/>
        <v>0</v>
      </c>
      <c r="N311" s="26">
        <f t="shared" si="151"/>
        <v>0</v>
      </c>
      <c r="O311" s="26">
        <f t="shared" si="152"/>
        <v>0</v>
      </c>
      <c r="P311" s="26">
        <f t="shared" si="153"/>
        <v>0</v>
      </c>
      <c r="Q311" s="26">
        <f t="shared" si="154"/>
        <v>0</v>
      </c>
      <c r="R311" s="26">
        <f t="shared" si="155"/>
        <v>0</v>
      </c>
      <c r="S311" s="26">
        <f t="shared" si="156"/>
        <v>0</v>
      </c>
      <c r="T311" s="26">
        <f t="shared" si="157"/>
        <v>0</v>
      </c>
      <c r="U311" s="26">
        <f t="shared" si="158"/>
        <v>0</v>
      </c>
      <c r="V311" s="26">
        <f t="shared" si="159"/>
        <v>0</v>
      </c>
      <c r="W311" s="26">
        <f>VLOOKUP(AF311,角色间职业划分!L:M,2,FALSE)</f>
        <v>6</v>
      </c>
      <c r="X311" s="26">
        <f t="shared" si="160"/>
        <v>1</v>
      </c>
      <c r="Y311" s="26">
        <v>0</v>
      </c>
      <c r="Z311" s="26">
        <v>0</v>
      </c>
      <c r="AA311" s="26">
        <v>0</v>
      </c>
      <c r="AB311" s="26">
        <f t="shared" si="161"/>
        <v>0</v>
      </c>
      <c r="AC311" s="1">
        <f t="shared" si="142"/>
        <v>36</v>
      </c>
      <c r="AD311" s="51"/>
      <c r="AE311" s="1"/>
      <c r="AF311">
        <f t="shared" si="162"/>
        <v>6</v>
      </c>
      <c r="AG311" s="26" t="str">
        <f>VLOOKUP(AF311,角色间职业划分!P:R,3,FALSE)</f>
        <v>幻术师</v>
      </c>
      <c r="AH311" s="26">
        <f t="shared" si="163"/>
        <v>1</v>
      </c>
    </row>
    <row r="312" spans="1:34" x14ac:dyDescent="0.15">
      <c r="A312" s="26">
        <v>308</v>
      </c>
      <c r="B312" s="26">
        <f t="shared" si="143"/>
        <v>0</v>
      </c>
      <c r="C312" s="26">
        <f>ROUND(IF($AG312="战士",VLOOKUP($AH312,$DV:$ER,DX$1,FALSE),IF($AG312="幻术师",VLOOKUP($AH312,$EU:$FQ,EW$1,FALSE),IF($AG312="刺客",VLOOKUP($AH312,$FU:$GQ,FW$1,FALSE),"无该职业")))/VLOOKUP(AF312,角色间职业划分!P:AP,20,FALSE),0)</f>
        <v>0</v>
      </c>
      <c r="D312" s="26">
        <f t="shared" si="144"/>
        <v>0</v>
      </c>
      <c r="E312" s="26">
        <f>ROUND(IF($AG312="战士",VLOOKUP($AH312,$DV:$ER,DZ$1,FALSE),IF($AG312="幻术师",VLOOKUP($AH312,$EU:$FQ,EY$1,FALSE),IF($AG312="刺客",VLOOKUP($AH312,$FU:$GQ,FY$1,FALSE),"无该职业")))*VLOOKUP($AF312,角色间职业划分!$P:$AP,26,FALSE)*VLOOKUP($AF312,角色间职业划分!$P:$AP,13,FALSE)/角色间职业划分!$AB$9,0)</f>
        <v>0</v>
      </c>
      <c r="F312" s="26">
        <f>ROUND(IF($AG312="战士",VLOOKUP($AH312,$DV:$ER,EA$1,FALSE),IF($AG312="幻术师",VLOOKUP($AH312,$EU:$FQ,EZ$1,FALSE),IF($AG312="刺客",VLOOKUP($AH312,$FU:$GQ,FZ$1,FALSE),"无该职业")))*VLOOKUP($AF312,角色间职业划分!$P:$AP,8,FALSE)/角色间职业划分!$W$9,0)</f>
        <v>0</v>
      </c>
      <c r="G312" s="26">
        <f>ROUND(IF($AG312="战士",VLOOKUP($AH312,$DV:$ER,EB$1,FALSE),IF($AG312="幻术师",VLOOKUP($AH312,$EU:$FQ,FA$1,FALSE),IF($AG312="刺客",VLOOKUP($AH312,$FU:$GQ,GA$1,FALSE),"无该职业")))*VLOOKUP($AF312,角色间职业划分!$P:$AP,13,FALSE)/角色间职业划分!$AB$9,0)</f>
        <v>89</v>
      </c>
      <c r="H312" s="26">
        <f t="shared" si="145"/>
        <v>0</v>
      </c>
      <c r="I312" s="26">
        <f t="shared" si="146"/>
        <v>0</v>
      </c>
      <c r="J312" s="26">
        <f t="shared" si="147"/>
        <v>0</v>
      </c>
      <c r="K312" s="26">
        <f t="shared" si="148"/>
        <v>0</v>
      </c>
      <c r="L312" s="26">
        <f t="shared" si="149"/>
        <v>0</v>
      </c>
      <c r="M312" s="26">
        <f t="shared" si="150"/>
        <v>0</v>
      </c>
      <c r="N312" s="26">
        <f t="shared" si="151"/>
        <v>2.5</v>
      </c>
      <c r="O312" s="26">
        <f t="shared" si="152"/>
        <v>0</v>
      </c>
      <c r="P312" s="26">
        <f t="shared" si="153"/>
        <v>0</v>
      </c>
      <c r="Q312" s="26">
        <f t="shared" si="154"/>
        <v>0</v>
      </c>
      <c r="R312" s="26">
        <f t="shared" si="155"/>
        <v>0</v>
      </c>
      <c r="S312" s="26">
        <f t="shared" si="156"/>
        <v>0</v>
      </c>
      <c r="T312" s="26">
        <f t="shared" si="157"/>
        <v>0</v>
      </c>
      <c r="U312" s="26">
        <f t="shared" si="158"/>
        <v>0</v>
      </c>
      <c r="V312" s="26">
        <f t="shared" si="159"/>
        <v>0</v>
      </c>
      <c r="W312" s="26">
        <f>VLOOKUP(AF312,角色间职业划分!L:M,2,FALSE)</f>
        <v>6</v>
      </c>
      <c r="X312" s="26">
        <f t="shared" si="160"/>
        <v>2</v>
      </c>
      <c r="Y312" s="26">
        <v>0</v>
      </c>
      <c r="Z312" s="26">
        <v>0</v>
      </c>
      <c r="AA312" s="26">
        <v>0</v>
      </c>
      <c r="AB312" s="26">
        <f t="shared" si="161"/>
        <v>0</v>
      </c>
      <c r="AC312" s="1">
        <f t="shared" si="142"/>
        <v>36</v>
      </c>
      <c r="AD312" s="51"/>
      <c r="AE312" s="1"/>
      <c r="AF312">
        <f t="shared" si="162"/>
        <v>6</v>
      </c>
      <c r="AG312" s="26" t="str">
        <f>VLOOKUP(AF312,角色间职业划分!P:R,3,FALSE)</f>
        <v>幻术师</v>
      </c>
      <c r="AH312" s="26">
        <f t="shared" si="163"/>
        <v>2</v>
      </c>
    </row>
    <row r="313" spans="1:34" x14ac:dyDescent="0.15">
      <c r="A313" s="26">
        <v>309</v>
      </c>
      <c r="B313" s="26">
        <f t="shared" si="143"/>
        <v>0</v>
      </c>
      <c r="C313" s="26">
        <f>ROUND(IF($AG313="战士",VLOOKUP($AH313,$DV:$ER,DX$1,FALSE),IF($AG313="幻术师",VLOOKUP($AH313,$EU:$FQ,EW$1,FALSE),IF($AG313="刺客",VLOOKUP($AH313,$FU:$GQ,FW$1,FALSE),"无该职业")))/VLOOKUP(AF313,角色间职业划分!P:AP,20,FALSE),0)</f>
        <v>0</v>
      </c>
      <c r="D313" s="26">
        <f t="shared" si="144"/>
        <v>0</v>
      </c>
      <c r="E313" s="26">
        <f>ROUND(IF($AG313="战士",VLOOKUP($AH313,$DV:$ER,DZ$1,FALSE),IF($AG313="幻术师",VLOOKUP($AH313,$EU:$FQ,EY$1,FALSE),IF($AG313="刺客",VLOOKUP($AH313,$FU:$GQ,FY$1,FALSE),"无该职业")))*VLOOKUP($AF313,角色间职业划分!$P:$AP,26,FALSE)*VLOOKUP($AF313,角色间职业划分!$P:$AP,13,FALSE)/角色间职业划分!$AB$9,0)</f>
        <v>0</v>
      </c>
      <c r="F313" s="26">
        <f>ROUND(IF($AG313="战士",VLOOKUP($AH313,$DV:$ER,EA$1,FALSE),IF($AG313="幻术师",VLOOKUP($AH313,$EU:$FQ,EZ$1,FALSE),IF($AG313="刺客",VLOOKUP($AH313,$FU:$GQ,FZ$1,FALSE),"无该职业")))*VLOOKUP($AF313,角色间职业划分!$P:$AP,8,FALSE)/角色间职业划分!$W$9,0)</f>
        <v>187</v>
      </c>
      <c r="G313" s="26">
        <f>ROUND(IF($AG313="战士",VLOOKUP($AH313,$DV:$ER,EB$1,FALSE),IF($AG313="幻术师",VLOOKUP($AH313,$EU:$FQ,FA$1,FALSE),IF($AG313="刺客",VLOOKUP($AH313,$FU:$GQ,GA$1,FALSE),"无该职业")))*VLOOKUP($AF313,角色间职业划分!$P:$AP,13,FALSE)/角色间职业划分!$AB$9,0)</f>
        <v>89</v>
      </c>
      <c r="H313" s="26">
        <f t="shared" si="145"/>
        <v>0</v>
      </c>
      <c r="I313" s="26">
        <f t="shared" si="146"/>
        <v>0</v>
      </c>
      <c r="J313" s="26">
        <f t="shared" si="147"/>
        <v>0</v>
      </c>
      <c r="K313" s="26">
        <f t="shared" si="148"/>
        <v>0</v>
      </c>
      <c r="L313" s="26">
        <f t="shared" si="149"/>
        <v>0</v>
      </c>
      <c r="M313" s="26">
        <f t="shared" si="150"/>
        <v>0</v>
      </c>
      <c r="N313" s="26">
        <f t="shared" si="151"/>
        <v>2.5</v>
      </c>
      <c r="O313" s="26">
        <f t="shared" si="152"/>
        <v>0</v>
      </c>
      <c r="P313" s="26">
        <f t="shared" si="153"/>
        <v>0</v>
      </c>
      <c r="Q313" s="26">
        <f t="shared" si="154"/>
        <v>0</v>
      </c>
      <c r="R313" s="26">
        <f t="shared" si="155"/>
        <v>0</v>
      </c>
      <c r="S313" s="26">
        <f t="shared" si="156"/>
        <v>0</v>
      </c>
      <c r="T313" s="26">
        <f t="shared" si="157"/>
        <v>0</v>
      </c>
      <c r="U313" s="26">
        <f t="shared" si="158"/>
        <v>0</v>
      </c>
      <c r="V313" s="26">
        <f t="shared" si="159"/>
        <v>0</v>
      </c>
      <c r="W313" s="26">
        <f>VLOOKUP(AF313,角色间职业划分!L:M,2,FALSE)</f>
        <v>6</v>
      </c>
      <c r="X313" s="26">
        <f t="shared" si="160"/>
        <v>3</v>
      </c>
      <c r="Y313" s="26">
        <v>0</v>
      </c>
      <c r="Z313" s="26">
        <v>0</v>
      </c>
      <c r="AA313" s="26">
        <v>0</v>
      </c>
      <c r="AB313" s="26">
        <f t="shared" si="161"/>
        <v>0</v>
      </c>
      <c r="AC313" s="1">
        <f t="shared" si="142"/>
        <v>42</v>
      </c>
      <c r="AD313" s="51"/>
      <c r="AE313" s="1"/>
      <c r="AF313">
        <f t="shared" si="162"/>
        <v>6</v>
      </c>
      <c r="AG313" s="26" t="str">
        <f>VLOOKUP(AF313,角色间职业划分!P:R,3,FALSE)</f>
        <v>幻术师</v>
      </c>
      <c r="AH313" s="26">
        <f t="shared" si="163"/>
        <v>3</v>
      </c>
    </row>
    <row r="314" spans="1:34" x14ac:dyDescent="0.15">
      <c r="A314" s="26">
        <v>310</v>
      </c>
      <c r="B314" s="26">
        <f t="shared" si="143"/>
        <v>0</v>
      </c>
      <c r="C314" s="26">
        <f>ROUND(IF($AG314="战士",VLOOKUP($AH314,$DV:$ER,DX$1,FALSE),IF($AG314="幻术师",VLOOKUP($AH314,$EU:$FQ,EW$1,FALSE),IF($AG314="刺客",VLOOKUP($AH314,$FU:$GQ,FW$1,FALSE),"无该职业")))/VLOOKUP(AF314,角色间职业划分!P:AP,20,FALSE),0)</f>
        <v>0</v>
      </c>
      <c r="D314" s="26">
        <f t="shared" si="144"/>
        <v>0</v>
      </c>
      <c r="E314" s="26">
        <f>ROUND(IF($AG314="战士",VLOOKUP($AH314,$DV:$ER,DZ$1,FALSE),IF($AG314="幻术师",VLOOKUP($AH314,$EU:$FQ,EY$1,FALSE),IF($AG314="刺客",VLOOKUP($AH314,$FU:$GQ,FY$1,FALSE),"无该职业")))*VLOOKUP($AF314,角色间职业划分!$P:$AP,26,FALSE)*VLOOKUP($AF314,角色间职业划分!$P:$AP,13,FALSE)/角色间职业划分!$AB$9,0)</f>
        <v>0</v>
      </c>
      <c r="F314" s="26">
        <f>ROUND(IF($AG314="战士",VLOOKUP($AH314,$DV:$ER,EA$1,FALSE),IF($AG314="幻术师",VLOOKUP($AH314,$EU:$FQ,EZ$1,FALSE),IF($AG314="刺客",VLOOKUP($AH314,$FU:$GQ,FZ$1,FALSE),"无该职业")))*VLOOKUP($AF314,角色间职业划分!$P:$AP,8,FALSE)/角色间职业划分!$W$9,0)</f>
        <v>187</v>
      </c>
      <c r="G314" s="26">
        <f>ROUND(IF($AG314="战士",VLOOKUP($AH314,$DV:$ER,EB$1,FALSE),IF($AG314="幻术师",VLOOKUP($AH314,$EU:$FQ,FA$1,FALSE),IF($AG314="刺客",VLOOKUP($AH314,$FU:$GQ,GA$1,FALSE),"无该职业")))*VLOOKUP($AF314,角色间职业划分!$P:$AP,13,FALSE)/角色间职业划分!$AB$9,0)</f>
        <v>89</v>
      </c>
      <c r="H314" s="26">
        <f t="shared" si="145"/>
        <v>0</v>
      </c>
      <c r="I314" s="26">
        <f t="shared" si="146"/>
        <v>0</v>
      </c>
      <c r="J314" s="26">
        <f t="shared" si="147"/>
        <v>0</v>
      </c>
      <c r="K314" s="26">
        <f t="shared" si="148"/>
        <v>0</v>
      </c>
      <c r="L314" s="26">
        <f t="shared" si="149"/>
        <v>0</v>
      </c>
      <c r="M314" s="26">
        <f t="shared" si="150"/>
        <v>0</v>
      </c>
      <c r="N314" s="26">
        <f t="shared" si="151"/>
        <v>2.5</v>
      </c>
      <c r="O314" s="26">
        <f t="shared" si="152"/>
        <v>0</v>
      </c>
      <c r="P314" s="26">
        <f t="shared" si="153"/>
        <v>0</v>
      </c>
      <c r="Q314" s="26">
        <f t="shared" si="154"/>
        <v>0</v>
      </c>
      <c r="R314" s="26">
        <f t="shared" si="155"/>
        <v>2.5</v>
      </c>
      <c r="S314" s="26">
        <f t="shared" si="156"/>
        <v>0</v>
      </c>
      <c r="T314" s="26">
        <f t="shared" si="157"/>
        <v>0</v>
      </c>
      <c r="U314" s="26">
        <f t="shared" si="158"/>
        <v>0</v>
      </c>
      <c r="V314" s="26">
        <f t="shared" si="159"/>
        <v>0</v>
      </c>
      <c r="W314" s="26">
        <f>VLOOKUP(AF314,角色间职业划分!L:M,2,FALSE)</f>
        <v>6</v>
      </c>
      <c r="X314" s="26">
        <f t="shared" si="160"/>
        <v>4</v>
      </c>
      <c r="Y314" s="26">
        <v>0</v>
      </c>
      <c r="Z314" s="26">
        <v>0</v>
      </c>
      <c r="AA314" s="26">
        <v>0</v>
      </c>
      <c r="AB314" s="26">
        <f t="shared" si="161"/>
        <v>0</v>
      </c>
      <c r="AC314" s="1">
        <f t="shared" si="142"/>
        <v>62</v>
      </c>
      <c r="AD314" s="51"/>
      <c r="AE314" s="1"/>
      <c r="AF314">
        <f t="shared" si="162"/>
        <v>6</v>
      </c>
      <c r="AG314" s="26" t="str">
        <f>VLOOKUP(AF314,角色间职业划分!P:R,3,FALSE)</f>
        <v>幻术师</v>
      </c>
      <c r="AH314" s="26">
        <f t="shared" si="163"/>
        <v>4</v>
      </c>
    </row>
    <row r="315" spans="1:34" x14ac:dyDescent="0.15">
      <c r="A315" s="26">
        <v>311</v>
      </c>
      <c r="B315" s="26">
        <f t="shared" si="143"/>
        <v>0</v>
      </c>
      <c r="C315" s="26">
        <f>ROUND(IF($AG315="战士",VLOOKUP($AH315,$DV:$ER,DX$1,FALSE),IF($AG315="幻术师",VLOOKUP($AH315,$EU:$FQ,EW$1,FALSE),IF($AG315="刺客",VLOOKUP($AH315,$FU:$GQ,FW$1,FALSE),"无该职业")))/VLOOKUP(AF315,角色间职业划分!P:AP,20,FALSE),0)</f>
        <v>0</v>
      </c>
      <c r="D315" s="26">
        <f t="shared" si="144"/>
        <v>0</v>
      </c>
      <c r="E315" s="26">
        <f>ROUND(IF($AG315="战士",VLOOKUP($AH315,$DV:$ER,DZ$1,FALSE),IF($AG315="幻术师",VLOOKUP($AH315,$EU:$FQ,EY$1,FALSE),IF($AG315="刺客",VLOOKUP($AH315,$FU:$GQ,FY$1,FALSE),"无该职业")))*VLOOKUP($AF315,角色间职业划分!$P:$AP,26,FALSE)*VLOOKUP($AF315,角色间职业划分!$P:$AP,13,FALSE)/角色间职业划分!$AB$9,0)</f>
        <v>0</v>
      </c>
      <c r="F315" s="26">
        <f>ROUND(IF($AG315="战士",VLOOKUP($AH315,$DV:$ER,EA$1,FALSE),IF($AG315="幻术师",VLOOKUP($AH315,$EU:$FQ,EZ$1,FALSE),IF($AG315="刺客",VLOOKUP($AH315,$FU:$GQ,FZ$1,FALSE),"无该职业")))*VLOOKUP($AF315,角色间职业划分!$P:$AP,8,FALSE)/角色间职业划分!$W$9,0)</f>
        <v>187</v>
      </c>
      <c r="G315" s="26">
        <f>ROUND(IF($AG315="战士",VLOOKUP($AH315,$DV:$ER,EB$1,FALSE),IF($AG315="幻术师",VLOOKUP($AH315,$EU:$FQ,FA$1,FALSE),IF($AG315="刺客",VLOOKUP($AH315,$FU:$GQ,GA$1,FALSE),"无该职业")))*VLOOKUP($AF315,角色间职业划分!$P:$AP,13,FALSE)/角色间职业划分!$AB$9,0)</f>
        <v>203</v>
      </c>
      <c r="H315" s="26">
        <f t="shared" si="145"/>
        <v>0</v>
      </c>
      <c r="I315" s="26">
        <f t="shared" si="146"/>
        <v>0</v>
      </c>
      <c r="J315" s="26">
        <f t="shared" si="147"/>
        <v>0</v>
      </c>
      <c r="K315" s="26">
        <f t="shared" si="148"/>
        <v>0</v>
      </c>
      <c r="L315" s="26">
        <f t="shared" si="149"/>
        <v>0</v>
      </c>
      <c r="M315" s="26">
        <f t="shared" si="150"/>
        <v>0</v>
      </c>
      <c r="N315" s="26">
        <f t="shared" si="151"/>
        <v>2.5</v>
      </c>
      <c r="O315" s="26">
        <f t="shared" si="152"/>
        <v>0</v>
      </c>
      <c r="P315" s="26">
        <f t="shared" si="153"/>
        <v>0</v>
      </c>
      <c r="Q315" s="26">
        <f t="shared" si="154"/>
        <v>0</v>
      </c>
      <c r="R315" s="26">
        <f t="shared" si="155"/>
        <v>2.5</v>
      </c>
      <c r="S315" s="26">
        <f t="shared" si="156"/>
        <v>0</v>
      </c>
      <c r="T315" s="26">
        <f t="shared" si="157"/>
        <v>0</v>
      </c>
      <c r="U315" s="26">
        <f t="shared" si="158"/>
        <v>0</v>
      </c>
      <c r="V315" s="26">
        <f t="shared" si="159"/>
        <v>0</v>
      </c>
      <c r="W315" s="26">
        <f>VLOOKUP(AF315,角色间职业划分!L:M,2,FALSE)</f>
        <v>6</v>
      </c>
      <c r="X315" s="26">
        <f t="shared" si="160"/>
        <v>5</v>
      </c>
      <c r="Y315" s="26">
        <v>0</v>
      </c>
      <c r="Z315" s="26">
        <v>0</v>
      </c>
      <c r="AA315" s="26">
        <v>0</v>
      </c>
      <c r="AB315" s="26">
        <f t="shared" si="161"/>
        <v>0</v>
      </c>
      <c r="AC315" s="1">
        <f t="shared" si="142"/>
        <v>81</v>
      </c>
      <c r="AD315" s="51"/>
      <c r="AE315" s="1"/>
      <c r="AF315">
        <f t="shared" si="162"/>
        <v>6</v>
      </c>
      <c r="AG315" s="26" t="str">
        <f>VLOOKUP(AF315,角色间职业划分!P:R,3,FALSE)</f>
        <v>幻术师</v>
      </c>
      <c r="AH315" s="26">
        <f t="shared" si="163"/>
        <v>5</v>
      </c>
    </row>
    <row r="316" spans="1:34" x14ac:dyDescent="0.15">
      <c r="A316" s="26">
        <v>312</v>
      </c>
      <c r="B316" s="26">
        <f t="shared" si="143"/>
        <v>0</v>
      </c>
      <c r="C316" s="26">
        <f>ROUND(IF($AG316="战士",VLOOKUP($AH316,$DV:$ER,DX$1,FALSE),IF($AG316="幻术师",VLOOKUP($AH316,$EU:$FQ,EW$1,FALSE),IF($AG316="刺客",VLOOKUP($AH316,$FU:$GQ,FW$1,FALSE),"无该职业")))/VLOOKUP(AF316,角色间职业划分!P:AP,20,FALSE),0)</f>
        <v>0</v>
      </c>
      <c r="D316" s="26">
        <f t="shared" si="144"/>
        <v>0</v>
      </c>
      <c r="E316" s="26">
        <f>ROUND(IF($AG316="战士",VLOOKUP($AH316,$DV:$ER,DZ$1,FALSE),IF($AG316="幻术师",VLOOKUP($AH316,$EU:$FQ,EY$1,FALSE),IF($AG316="刺客",VLOOKUP($AH316,$FU:$GQ,FY$1,FALSE),"无该职业")))*VLOOKUP($AF316,角色间职业划分!$P:$AP,26,FALSE)*VLOOKUP($AF316,角色间职业划分!$P:$AP,13,FALSE)/角色间职业划分!$AB$9,0)</f>
        <v>0</v>
      </c>
      <c r="F316" s="26">
        <f>ROUND(IF($AG316="战士",VLOOKUP($AH316,$DV:$ER,EA$1,FALSE),IF($AG316="幻术师",VLOOKUP($AH316,$EU:$FQ,EZ$1,FALSE),IF($AG316="刺客",VLOOKUP($AH316,$FU:$GQ,FZ$1,FALSE),"无该职业")))*VLOOKUP($AF316,角色间职业划分!$P:$AP,8,FALSE)/角色间职业划分!$W$9,0)</f>
        <v>187</v>
      </c>
      <c r="G316" s="26">
        <f>ROUND(IF($AG316="战士",VLOOKUP($AH316,$DV:$ER,EB$1,FALSE),IF($AG316="幻术师",VLOOKUP($AH316,$EU:$FQ,FA$1,FALSE),IF($AG316="刺客",VLOOKUP($AH316,$FU:$GQ,GA$1,FALSE),"无该职业")))*VLOOKUP($AF316,角色间职业划分!$P:$AP,13,FALSE)/角色间职业划分!$AB$9,0)</f>
        <v>203</v>
      </c>
      <c r="H316" s="26">
        <f t="shared" si="145"/>
        <v>0</v>
      </c>
      <c r="I316" s="26">
        <f t="shared" si="146"/>
        <v>0</v>
      </c>
      <c r="J316" s="26">
        <f t="shared" si="147"/>
        <v>0</v>
      </c>
      <c r="K316" s="26">
        <f t="shared" si="148"/>
        <v>0</v>
      </c>
      <c r="L316" s="26">
        <f t="shared" si="149"/>
        <v>0</v>
      </c>
      <c r="M316" s="26">
        <f t="shared" si="150"/>
        <v>0</v>
      </c>
      <c r="N316" s="26">
        <f t="shared" si="151"/>
        <v>2.5</v>
      </c>
      <c r="O316" s="26">
        <f t="shared" si="152"/>
        <v>0</v>
      </c>
      <c r="P316" s="26">
        <f t="shared" si="153"/>
        <v>0</v>
      </c>
      <c r="Q316" s="26">
        <f t="shared" si="154"/>
        <v>2.5</v>
      </c>
      <c r="R316" s="26">
        <f t="shared" si="155"/>
        <v>2.5</v>
      </c>
      <c r="S316" s="26">
        <f t="shared" si="156"/>
        <v>0</v>
      </c>
      <c r="T316" s="26">
        <f t="shared" si="157"/>
        <v>0</v>
      </c>
      <c r="U316" s="26">
        <f t="shared" si="158"/>
        <v>0</v>
      </c>
      <c r="V316" s="26">
        <f t="shared" si="159"/>
        <v>0</v>
      </c>
      <c r="W316" s="26">
        <f>VLOOKUP(AF316,角色间职业划分!L:M,2,FALSE)</f>
        <v>6</v>
      </c>
      <c r="X316" s="26">
        <f t="shared" si="160"/>
        <v>6</v>
      </c>
      <c r="Y316" s="26">
        <v>0</v>
      </c>
      <c r="Z316" s="26">
        <v>0</v>
      </c>
      <c r="AA316" s="26">
        <v>0</v>
      </c>
      <c r="AB316" s="26">
        <f t="shared" si="161"/>
        <v>0</v>
      </c>
      <c r="AC316" s="1">
        <f t="shared" si="142"/>
        <v>101</v>
      </c>
      <c r="AD316" s="51"/>
      <c r="AE316" s="1"/>
      <c r="AF316">
        <f t="shared" si="162"/>
        <v>6</v>
      </c>
      <c r="AG316" s="26" t="str">
        <f>VLOOKUP(AF316,角色间职业划分!P:R,3,FALSE)</f>
        <v>幻术师</v>
      </c>
      <c r="AH316" s="26">
        <f t="shared" si="163"/>
        <v>6</v>
      </c>
    </row>
    <row r="317" spans="1:34" x14ac:dyDescent="0.15">
      <c r="A317" s="26">
        <v>313</v>
      </c>
      <c r="B317" s="26">
        <f t="shared" si="143"/>
        <v>0</v>
      </c>
      <c r="C317" s="26">
        <f>ROUND(IF($AG317="战士",VLOOKUP($AH317,$DV:$ER,DX$1,FALSE),IF($AG317="幻术师",VLOOKUP($AH317,$EU:$FQ,EW$1,FALSE),IF($AG317="刺客",VLOOKUP($AH317,$FU:$GQ,FW$1,FALSE),"无该职业")))/VLOOKUP(AF317,角色间职业划分!P:AP,20,FALSE),0)</f>
        <v>0</v>
      </c>
      <c r="D317" s="26">
        <f t="shared" si="144"/>
        <v>0</v>
      </c>
      <c r="E317" s="26">
        <f>ROUND(IF($AG317="战士",VLOOKUP($AH317,$DV:$ER,DZ$1,FALSE),IF($AG317="幻术师",VLOOKUP($AH317,$EU:$FQ,EY$1,FALSE),IF($AG317="刺客",VLOOKUP($AH317,$FU:$GQ,FY$1,FALSE),"无该职业")))*VLOOKUP($AF317,角色间职业划分!$P:$AP,26,FALSE)*VLOOKUP($AF317,角色间职业划分!$P:$AP,13,FALSE)/角色间职业划分!$AB$9,0)</f>
        <v>0</v>
      </c>
      <c r="F317" s="26">
        <f>ROUND(IF($AG317="战士",VLOOKUP($AH317,$DV:$ER,EA$1,FALSE),IF($AG317="幻术师",VLOOKUP($AH317,$EU:$FQ,EZ$1,FALSE),IF($AG317="刺客",VLOOKUP($AH317,$FU:$GQ,FZ$1,FALSE),"无该职业")))*VLOOKUP($AF317,角色间职业划分!$P:$AP,8,FALSE)/角色间职业划分!$W$9,0)</f>
        <v>629</v>
      </c>
      <c r="G317" s="26">
        <f>ROUND(IF($AG317="战士",VLOOKUP($AH317,$DV:$ER,EB$1,FALSE),IF($AG317="幻术师",VLOOKUP($AH317,$EU:$FQ,FA$1,FALSE),IF($AG317="刺客",VLOOKUP($AH317,$FU:$GQ,GA$1,FALSE),"无该职业")))*VLOOKUP($AF317,角色间职业划分!$P:$AP,13,FALSE)/角色间职业划分!$AB$9,0)</f>
        <v>203</v>
      </c>
      <c r="H317" s="26">
        <f t="shared" si="145"/>
        <v>0</v>
      </c>
      <c r="I317" s="26">
        <f t="shared" si="146"/>
        <v>0</v>
      </c>
      <c r="J317" s="26">
        <f t="shared" si="147"/>
        <v>0</v>
      </c>
      <c r="K317" s="26">
        <f t="shared" si="148"/>
        <v>0</v>
      </c>
      <c r="L317" s="26">
        <f t="shared" si="149"/>
        <v>0</v>
      </c>
      <c r="M317" s="26">
        <f t="shared" si="150"/>
        <v>0</v>
      </c>
      <c r="N317" s="26">
        <f t="shared" si="151"/>
        <v>2.5</v>
      </c>
      <c r="O317" s="26">
        <f t="shared" si="152"/>
        <v>0</v>
      </c>
      <c r="P317" s="26">
        <f t="shared" si="153"/>
        <v>0</v>
      </c>
      <c r="Q317" s="26">
        <f t="shared" si="154"/>
        <v>2.5</v>
      </c>
      <c r="R317" s="26">
        <f t="shared" si="155"/>
        <v>2.5</v>
      </c>
      <c r="S317" s="26">
        <f t="shared" si="156"/>
        <v>0</v>
      </c>
      <c r="T317" s="26">
        <f t="shared" si="157"/>
        <v>0</v>
      </c>
      <c r="U317" s="26">
        <f t="shared" si="158"/>
        <v>0</v>
      </c>
      <c r="V317" s="26">
        <f t="shared" si="159"/>
        <v>0</v>
      </c>
      <c r="W317" s="26">
        <f>VLOOKUP(AF317,角色间职业划分!L:M,2,FALSE)</f>
        <v>6</v>
      </c>
      <c r="X317" s="26">
        <f t="shared" si="160"/>
        <v>7</v>
      </c>
      <c r="Y317" s="26">
        <v>0</v>
      </c>
      <c r="Z317" s="26">
        <v>0</v>
      </c>
      <c r="AA317" s="26">
        <v>0</v>
      </c>
      <c r="AB317" s="26">
        <f t="shared" si="161"/>
        <v>0</v>
      </c>
      <c r="AC317" s="1">
        <f t="shared" si="142"/>
        <v>142</v>
      </c>
      <c r="AD317" s="51"/>
      <c r="AE317" s="1"/>
      <c r="AF317">
        <f t="shared" si="162"/>
        <v>6</v>
      </c>
      <c r="AG317" s="26" t="str">
        <f>VLOOKUP(AF317,角色间职业划分!P:R,3,FALSE)</f>
        <v>幻术师</v>
      </c>
      <c r="AH317" s="26">
        <f t="shared" si="163"/>
        <v>7</v>
      </c>
    </row>
    <row r="318" spans="1:34" x14ac:dyDescent="0.15">
      <c r="A318" s="26">
        <v>314</v>
      </c>
      <c r="B318" s="26">
        <f t="shared" si="143"/>
        <v>0</v>
      </c>
      <c r="C318" s="26">
        <f>ROUND(IF($AG318="战士",VLOOKUP($AH318,$DV:$ER,DX$1,FALSE),IF($AG318="幻术师",VLOOKUP($AH318,$EU:$FQ,EW$1,FALSE),IF($AG318="刺客",VLOOKUP($AH318,$FU:$GQ,FW$1,FALSE),"无该职业")))/VLOOKUP(AF318,角色间职业划分!P:AP,20,FALSE),0)</f>
        <v>0</v>
      </c>
      <c r="D318" s="26">
        <f t="shared" si="144"/>
        <v>0</v>
      </c>
      <c r="E318" s="26">
        <f>ROUND(IF($AG318="战士",VLOOKUP($AH318,$DV:$ER,DZ$1,FALSE),IF($AG318="幻术师",VLOOKUP($AH318,$EU:$FQ,EY$1,FALSE),IF($AG318="刺客",VLOOKUP($AH318,$FU:$GQ,FY$1,FALSE),"无该职业")))*VLOOKUP($AF318,角色间职业划分!$P:$AP,26,FALSE)*VLOOKUP($AF318,角色间职业划分!$P:$AP,13,FALSE)/角色间职业划分!$AB$9,0)</f>
        <v>458</v>
      </c>
      <c r="F318" s="26">
        <f>ROUND(IF($AG318="战士",VLOOKUP($AH318,$DV:$ER,EA$1,FALSE),IF($AG318="幻术师",VLOOKUP($AH318,$EU:$FQ,EZ$1,FALSE),IF($AG318="刺客",VLOOKUP($AH318,$FU:$GQ,FZ$1,FALSE),"无该职业")))*VLOOKUP($AF318,角色间职业划分!$P:$AP,8,FALSE)/角色间职业划分!$W$9,0)</f>
        <v>629</v>
      </c>
      <c r="G318" s="26">
        <f>ROUND(IF($AG318="战士",VLOOKUP($AH318,$DV:$ER,EB$1,FALSE),IF($AG318="幻术师",VLOOKUP($AH318,$EU:$FQ,FA$1,FALSE),IF($AG318="刺客",VLOOKUP($AH318,$FU:$GQ,GA$1,FALSE),"无该职业")))*VLOOKUP($AF318,角色间职业划分!$P:$AP,13,FALSE)/角色间职业划分!$AB$9,0)</f>
        <v>203</v>
      </c>
      <c r="H318" s="26">
        <f t="shared" si="145"/>
        <v>0</v>
      </c>
      <c r="I318" s="26">
        <f t="shared" si="146"/>
        <v>0</v>
      </c>
      <c r="J318" s="26">
        <f t="shared" si="147"/>
        <v>0</v>
      </c>
      <c r="K318" s="26">
        <f t="shared" si="148"/>
        <v>0</v>
      </c>
      <c r="L318" s="26">
        <f t="shared" si="149"/>
        <v>0</v>
      </c>
      <c r="M318" s="26">
        <f t="shared" si="150"/>
        <v>0</v>
      </c>
      <c r="N318" s="26">
        <f t="shared" si="151"/>
        <v>2.5</v>
      </c>
      <c r="O318" s="26">
        <f t="shared" si="152"/>
        <v>0</v>
      </c>
      <c r="P318" s="26">
        <f t="shared" si="153"/>
        <v>0</v>
      </c>
      <c r="Q318" s="26">
        <f t="shared" si="154"/>
        <v>2.5</v>
      </c>
      <c r="R318" s="26">
        <f t="shared" si="155"/>
        <v>2.5</v>
      </c>
      <c r="S318" s="26">
        <f t="shared" si="156"/>
        <v>0</v>
      </c>
      <c r="T318" s="26">
        <f t="shared" si="157"/>
        <v>0</v>
      </c>
      <c r="U318" s="26">
        <f t="shared" si="158"/>
        <v>0</v>
      </c>
      <c r="V318" s="26">
        <f t="shared" si="159"/>
        <v>0</v>
      </c>
      <c r="W318" s="26">
        <f>VLOOKUP(AF318,角色间职业划分!L:M,2,FALSE)</f>
        <v>6</v>
      </c>
      <c r="X318" s="26">
        <f t="shared" si="160"/>
        <v>8</v>
      </c>
      <c r="Y318" s="26">
        <v>0</v>
      </c>
      <c r="Z318" s="26">
        <v>0</v>
      </c>
      <c r="AA318" s="26">
        <v>0</v>
      </c>
      <c r="AB318" s="26">
        <f t="shared" si="161"/>
        <v>0</v>
      </c>
      <c r="AC318" s="1">
        <f t="shared" si="142"/>
        <v>184</v>
      </c>
      <c r="AD318" s="51"/>
      <c r="AE318" s="1"/>
      <c r="AF318">
        <f t="shared" si="162"/>
        <v>6</v>
      </c>
      <c r="AG318" s="26" t="str">
        <f>VLOOKUP(AF318,角色间职业划分!P:R,3,FALSE)</f>
        <v>幻术师</v>
      </c>
      <c r="AH318" s="26">
        <f t="shared" si="163"/>
        <v>8</v>
      </c>
    </row>
    <row r="319" spans="1:34" x14ac:dyDescent="0.15">
      <c r="A319" s="26">
        <v>315</v>
      </c>
      <c r="B319" s="26">
        <f t="shared" si="143"/>
        <v>0</v>
      </c>
      <c r="C319" s="26">
        <f>ROUND(IF($AG319="战士",VLOOKUP($AH319,$DV:$ER,DX$1,FALSE),IF($AG319="幻术师",VLOOKUP($AH319,$EU:$FQ,EW$1,FALSE),IF($AG319="刺客",VLOOKUP($AH319,$FU:$GQ,FW$1,FALSE),"无该职业")))/VLOOKUP(AF319,角色间职业划分!P:AP,20,FALSE),0)</f>
        <v>0</v>
      </c>
      <c r="D319" s="26">
        <f t="shared" si="144"/>
        <v>0</v>
      </c>
      <c r="E319" s="26">
        <f>ROUND(IF($AG319="战士",VLOOKUP($AH319,$DV:$ER,DZ$1,FALSE),IF($AG319="幻术师",VLOOKUP($AH319,$EU:$FQ,EY$1,FALSE),IF($AG319="刺客",VLOOKUP($AH319,$FU:$GQ,FY$1,FALSE),"无该职业")))*VLOOKUP($AF319,角色间职业划分!$P:$AP,26,FALSE)*VLOOKUP($AF319,角色间职业划分!$P:$AP,13,FALSE)/角色间职业划分!$AB$9,0)</f>
        <v>458</v>
      </c>
      <c r="F319" s="26">
        <f>ROUND(IF($AG319="战士",VLOOKUP($AH319,$DV:$ER,EA$1,FALSE),IF($AG319="幻术师",VLOOKUP($AH319,$EU:$FQ,EZ$1,FALSE),IF($AG319="刺客",VLOOKUP($AH319,$FU:$GQ,FZ$1,FALSE),"无该职业")))*VLOOKUP($AF319,角色间职业划分!$P:$AP,8,FALSE)/角色间职业划分!$W$9,0)</f>
        <v>629</v>
      </c>
      <c r="G319" s="26">
        <f>ROUND(IF($AG319="战士",VLOOKUP($AH319,$DV:$ER,EB$1,FALSE),IF($AG319="幻术师",VLOOKUP($AH319,$EU:$FQ,FA$1,FALSE),IF($AG319="刺客",VLOOKUP($AH319,$FU:$GQ,GA$1,FALSE),"无该职业")))*VLOOKUP($AF319,角色间职业划分!$P:$AP,13,FALSE)/角色间职业划分!$AB$9,0)</f>
        <v>561</v>
      </c>
      <c r="H319" s="26">
        <f t="shared" si="145"/>
        <v>0</v>
      </c>
      <c r="I319" s="26">
        <f t="shared" si="146"/>
        <v>0</v>
      </c>
      <c r="J319" s="26">
        <f t="shared" si="147"/>
        <v>0</v>
      </c>
      <c r="K319" s="26">
        <f t="shared" si="148"/>
        <v>0</v>
      </c>
      <c r="L319" s="26">
        <f t="shared" si="149"/>
        <v>0</v>
      </c>
      <c r="M319" s="26">
        <f t="shared" si="150"/>
        <v>0</v>
      </c>
      <c r="N319" s="26">
        <f t="shared" si="151"/>
        <v>2.5</v>
      </c>
      <c r="O319" s="26">
        <f t="shared" si="152"/>
        <v>0</v>
      </c>
      <c r="P319" s="26">
        <f t="shared" si="153"/>
        <v>0</v>
      </c>
      <c r="Q319" s="26">
        <f t="shared" si="154"/>
        <v>2.5</v>
      </c>
      <c r="R319" s="26">
        <f t="shared" si="155"/>
        <v>2.5</v>
      </c>
      <c r="S319" s="26">
        <f t="shared" si="156"/>
        <v>0</v>
      </c>
      <c r="T319" s="26">
        <f t="shared" si="157"/>
        <v>0</v>
      </c>
      <c r="U319" s="26">
        <f t="shared" si="158"/>
        <v>0</v>
      </c>
      <c r="V319" s="26">
        <f t="shared" si="159"/>
        <v>0</v>
      </c>
      <c r="W319" s="26">
        <f>VLOOKUP(AF319,角色间职业划分!L:M,2,FALSE)</f>
        <v>6</v>
      </c>
      <c r="X319" s="26">
        <f t="shared" si="160"/>
        <v>9</v>
      </c>
      <c r="Y319" s="26">
        <v>0</v>
      </c>
      <c r="Z319" s="26">
        <v>0</v>
      </c>
      <c r="AA319" s="26">
        <v>0</v>
      </c>
      <c r="AB319" s="26">
        <f t="shared" si="161"/>
        <v>0</v>
      </c>
      <c r="AC319" s="1">
        <f t="shared" si="142"/>
        <v>226</v>
      </c>
      <c r="AD319" s="51"/>
      <c r="AE319" s="1"/>
      <c r="AF319">
        <f t="shared" si="162"/>
        <v>6</v>
      </c>
      <c r="AG319" s="26" t="str">
        <f>VLOOKUP(AF319,角色间职业划分!P:R,3,FALSE)</f>
        <v>幻术师</v>
      </c>
      <c r="AH319" s="26">
        <f t="shared" si="163"/>
        <v>9</v>
      </c>
    </row>
    <row r="320" spans="1:34" x14ac:dyDescent="0.15">
      <c r="A320" s="26">
        <v>316</v>
      </c>
      <c r="B320" s="26">
        <f t="shared" si="143"/>
        <v>0</v>
      </c>
      <c r="C320" s="26">
        <f>ROUND(IF($AG320="战士",VLOOKUP($AH320,$DV:$ER,DX$1,FALSE),IF($AG320="幻术师",VLOOKUP($AH320,$EU:$FQ,EW$1,FALSE),IF($AG320="刺客",VLOOKUP($AH320,$FU:$GQ,FW$1,FALSE),"无该职业")))/VLOOKUP(AF320,角色间职业划分!P:AP,20,FALSE),0)</f>
        <v>14</v>
      </c>
      <c r="D320" s="26">
        <f t="shared" si="144"/>
        <v>0</v>
      </c>
      <c r="E320" s="26">
        <f>ROUND(IF($AG320="战士",VLOOKUP($AH320,$DV:$ER,DZ$1,FALSE),IF($AG320="幻术师",VLOOKUP($AH320,$EU:$FQ,EY$1,FALSE),IF($AG320="刺客",VLOOKUP($AH320,$FU:$GQ,FY$1,FALSE),"无该职业")))*VLOOKUP($AF320,角色间职业划分!$P:$AP,26,FALSE)*VLOOKUP($AF320,角色间职业划分!$P:$AP,13,FALSE)/角色间职业划分!$AB$9,0)</f>
        <v>458</v>
      </c>
      <c r="F320" s="26">
        <f>ROUND(IF($AG320="战士",VLOOKUP($AH320,$DV:$ER,EA$1,FALSE),IF($AG320="幻术师",VLOOKUP($AH320,$EU:$FQ,EZ$1,FALSE),IF($AG320="刺客",VLOOKUP($AH320,$FU:$GQ,FZ$1,FALSE),"无该职业")))*VLOOKUP($AF320,角色间职业划分!$P:$AP,8,FALSE)/角色间职业划分!$W$9,0)</f>
        <v>629</v>
      </c>
      <c r="G320" s="26">
        <f>ROUND(IF($AG320="战士",VLOOKUP($AH320,$DV:$ER,EB$1,FALSE),IF($AG320="幻术师",VLOOKUP($AH320,$EU:$FQ,FA$1,FALSE),IF($AG320="刺客",VLOOKUP($AH320,$FU:$GQ,GA$1,FALSE),"无该职业")))*VLOOKUP($AF320,角色间职业划分!$P:$AP,13,FALSE)/角色间职业划分!$AB$9,0)</f>
        <v>561</v>
      </c>
      <c r="H320" s="26">
        <f t="shared" si="145"/>
        <v>0</v>
      </c>
      <c r="I320" s="26">
        <f t="shared" si="146"/>
        <v>0</v>
      </c>
      <c r="J320" s="26">
        <f t="shared" si="147"/>
        <v>0</v>
      </c>
      <c r="K320" s="26">
        <f t="shared" si="148"/>
        <v>0</v>
      </c>
      <c r="L320" s="26">
        <f t="shared" si="149"/>
        <v>0</v>
      </c>
      <c r="M320" s="26">
        <f t="shared" si="150"/>
        <v>0</v>
      </c>
      <c r="N320" s="26">
        <f t="shared" si="151"/>
        <v>2.5</v>
      </c>
      <c r="O320" s="26">
        <f t="shared" si="152"/>
        <v>0</v>
      </c>
      <c r="P320" s="26">
        <f t="shared" si="153"/>
        <v>0</v>
      </c>
      <c r="Q320" s="26">
        <f t="shared" si="154"/>
        <v>2.5</v>
      </c>
      <c r="R320" s="26">
        <f t="shared" si="155"/>
        <v>2.5</v>
      </c>
      <c r="S320" s="26">
        <f t="shared" si="156"/>
        <v>0</v>
      </c>
      <c r="T320" s="26">
        <f t="shared" si="157"/>
        <v>0</v>
      </c>
      <c r="U320" s="26">
        <f t="shared" si="158"/>
        <v>0</v>
      </c>
      <c r="V320" s="26">
        <f t="shared" si="159"/>
        <v>0</v>
      </c>
      <c r="W320" s="26">
        <f>VLOOKUP(AF320,角色间职业划分!L:M,2,FALSE)</f>
        <v>6</v>
      </c>
      <c r="X320" s="26">
        <f t="shared" si="160"/>
        <v>10</v>
      </c>
      <c r="Y320" s="26">
        <v>0</v>
      </c>
      <c r="Z320" s="26">
        <v>0</v>
      </c>
      <c r="AA320" s="26">
        <v>0</v>
      </c>
      <c r="AB320" s="26">
        <f t="shared" si="161"/>
        <v>5</v>
      </c>
      <c r="AC320" s="1">
        <f t="shared" si="142"/>
        <v>270</v>
      </c>
      <c r="AD320" s="51"/>
      <c r="AE320" s="1"/>
      <c r="AF320">
        <f t="shared" si="162"/>
        <v>6</v>
      </c>
      <c r="AG320" s="26" t="str">
        <f>VLOOKUP(AF320,角色间职业划分!P:R,3,FALSE)</f>
        <v>幻术师</v>
      </c>
      <c r="AH320" s="26">
        <f t="shared" si="163"/>
        <v>10</v>
      </c>
    </row>
    <row r="321" spans="1:34" x14ac:dyDescent="0.15">
      <c r="A321" s="26">
        <v>317</v>
      </c>
      <c r="B321" s="26">
        <f t="shared" si="143"/>
        <v>0</v>
      </c>
      <c r="C321" s="26">
        <f>ROUND(IF($AG321="战士",VLOOKUP($AH321,$DV:$ER,DX$1,FALSE),IF($AG321="幻术师",VLOOKUP($AH321,$EU:$FQ,EW$1,FALSE),IF($AG321="刺客",VLOOKUP($AH321,$FU:$GQ,FW$1,FALSE),"无该职业")))/VLOOKUP(AF321,角色间职业划分!P:AP,20,FALSE),0)</f>
        <v>14</v>
      </c>
      <c r="D321" s="26">
        <f t="shared" si="144"/>
        <v>0</v>
      </c>
      <c r="E321" s="26">
        <f>ROUND(IF($AG321="战士",VLOOKUP($AH321,$DV:$ER,DZ$1,FALSE),IF($AG321="幻术师",VLOOKUP($AH321,$EU:$FQ,EY$1,FALSE),IF($AG321="刺客",VLOOKUP($AH321,$FU:$GQ,FY$1,FALSE),"无该职业")))*VLOOKUP($AF321,角色间职业划分!$P:$AP,26,FALSE)*VLOOKUP($AF321,角色间职业划分!$P:$AP,13,FALSE)/角色间职业划分!$AB$9,0)</f>
        <v>458</v>
      </c>
      <c r="F321" s="26">
        <f>ROUND(IF($AG321="战士",VLOOKUP($AH321,$DV:$ER,EA$1,FALSE),IF($AG321="幻术师",VLOOKUP($AH321,$EU:$FQ,EZ$1,FALSE),IF($AG321="刺客",VLOOKUP($AH321,$FU:$GQ,FZ$1,FALSE),"无该职业")))*VLOOKUP($AF321,角色间职业划分!$P:$AP,8,FALSE)/角色间职业划分!$W$9,0)</f>
        <v>1321</v>
      </c>
      <c r="G321" s="26">
        <f>ROUND(IF($AG321="战士",VLOOKUP($AH321,$DV:$ER,EB$1,FALSE),IF($AG321="幻术师",VLOOKUP($AH321,$EU:$FQ,FA$1,FALSE),IF($AG321="刺客",VLOOKUP($AH321,$FU:$GQ,GA$1,FALSE),"无该职业")))*VLOOKUP($AF321,角色间职业划分!$P:$AP,13,FALSE)/角色间职业划分!$AB$9,0)</f>
        <v>561</v>
      </c>
      <c r="H321" s="26">
        <f t="shared" si="145"/>
        <v>0</v>
      </c>
      <c r="I321" s="26">
        <f t="shared" si="146"/>
        <v>0</v>
      </c>
      <c r="J321" s="26">
        <f t="shared" si="147"/>
        <v>0</v>
      </c>
      <c r="K321" s="26">
        <f t="shared" si="148"/>
        <v>0</v>
      </c>
      <c r="L321" s="26">
        <f t="shared" si="149"/>
        <v>0</v>
      </c>
      <c r="M321" s="26">
        <f t="shared" si="150"/>
        <v>0</v>
      </c>
      <c r="N321" s="26">
        <f t="shared" si="151"/>
        <v>2.5</v>
      </c>
      <c r="O321" s="26">
        <f t="shared" si="152"/>
        <v>0</v>
      </c>
      <c r="P321" s="26">
        <f t="shared" si="153"/>
        <v>0</v>
      </c>
      <c r="Q321" s="26">
        <f t="shared" si="154"/>
        <v>2.5</v>
      </c>
      <c r="R321" s="26">
        <f t="shared" si="155"/>
        <v>2.5</v>
      </c>
      <c r="S321" s="26">
        <f t="shared" si="156"/>
        <v>0</v>
      </c>
      <c r="T321" s="26">
        <f t="shared" si="157"/>
        <v>0</v>
      </c>
      <c r="U321" s="26">
        <f t="shared" si="158"/>
        <v>0</v>
      </c>
      <c r="V321" s="26">
        <f t="shared" si="159"/>
        <v>0</v>
      </c>
      <c r="W321" s="26">
        <f>VLOOKUP(AF321,角色间职业划分!L:M,2,FALSE)</f>
        <v>6</v>
      </c>
      <c r="X321" s="26">
        <f t="shared" si="160"/>
        <v>11</v>
      </c>
      <c r="Y321" s="26">
        <v>0</v>
      </c>
      <c r="Z321" s="26">
        <v>0</v>
      </c>
      <c r="AA321" s="26">
        <v>0</v>
      </c>
      <c r="AB321" s="26">
        <f t="shared" si="161"/>
        <v>5</v>
      </c>
      <c r="AC321" s="1">
        <f t="shared" si="142"/>
        <v>300</v>
      </c>
      <c r="AD321" s="51"/>
      <c r="AE321" s="1"/>
      <c r="AF321">
        <f t="shared" si="162"/>
        <v>6</v>
      </c>
      <c r="AG321" s="26" t="str">
        <f>VLOOKUP(AF321,角色间职业划分!P:R,3,FALSE)</f>
        <v>幻术师</v>
      </c>
      <c r="AH321" s="26">
        <f t="shared" si="163"/>
        <v>11</v>
      </c>
    </row>
    <row r="322" spans="1:34" x14ac:dyDescent="0.15">
      <c r="A322" s="26">
        <v>318</v>
      </c>
      <c r="B322" s="26">
        <f t="shared" si="143"/>
        <v>0</v>
      </c>
      <c r="C322" s="26">
        <f>ROUND(IF($AG322="战士",VLOOKUP($AH322,$DV:$ER,DX$1,FALSE),IF($AG322="幻术师",VLOOKUP($AH322,$EU:$FQ,EW$1,FALSE),IF($AG322="刺客",VLOOKUP($AH322,$FU:$GQ,FW$1,FALSE),"无该职业")))/VLOOKUP(AF322,角色间职业划分!P:AP,20,FALSE),0)</f>
        <v>17</v>
      </c>
      <c r="D322" s="26">
        <f t="shared" si="144"/>
        <v>0</v>
      </c>
      <c r="E322" s="26">
        <f>ROUND(IF($AG322="战士",VLOOKUP($AH322,$DV:$ER,DZ$1,FALSE),IF($AG322="幻术师",VLOOKUP($AH322,$EU:$FQ,EY$1,FALSE),IF($AG322="刺客",VLOOKUP($AH322,$FU:$GQ,FY$1,FALSE),"无该职业")))*VLOOKUP($AF322,角色间职业划分!$P:$AP,26,FALSE)*VLOOKUP($AF322,角色间职业划分!$P:$AP,13,FALSE)/角色间职业划分!$AB$9,0)</f>
        <v>458</v>
      </c>
      <c r="F322" s="26">
        <f>ROUND(IF($AG322="战士",VLOOKUP($AH322,$DV:$ER,EA$1,FALSE),IF($AG322="幻术师",VLOOKUP($AH322,$EU:$FQ,EZ$1,FALSE),IF($AG322="刺客",VLOOKUP($AH322,$FU:$GQ,FZ$1,FALSE),"无该职业")))*VLOOKUP($AF322,角色间职业划分!$P:$AP,8,FALSE)/角色间职业划分!$W$9,0)</f>
        <v>1321</v>
      </c>
      <c r="G322" s="26">
        <f>ROUND(IF($AG322="战士",VLOOKUP($AH322,$DV:$ER,EB$1,FALSE),IF($AG322="幻术师",VLOOKUP($AH322,$EU:$FQ,FA$1,FALSE),IF($AG322="刺客",VLOOKUP($AH322,$FU:$GQ,GA$1,FALSE),"无该职业")))*VLOOKUP($AF322,角色间职业划分!$P:$AP,13,FALSE)/角色间职业划分!$AB$9,0)</f>
        <v>561</v>
      </c>
      <c r="H322" s="26">
        <f t="shared" si="145"/>
        <v>0</v>
      </c>
      <c r="I322" s="26">
        <f t="shared" si="146"/>
        <v>0</v>
      </c>
      <c r="J322" s="26">
        <f t="shared" si="147"/>
        <v>0</v>
      </c>
      <c r="K322" s="26">
        <f t="shared" si="148"/>
        <v>0</v>
      </c>
      <c r="L322" s="26">
        <f t="shared" si="149"/>
        <v>0</v>
      </c>
      <c r="M322" s="26">
        <f t="shared" si="150"/>
        <v>0</v>
      </c>
      <c r="N322" s="26">
        <f t="shared" si="151"/>
        <v>2.5</v>
      </c>
      <c r="O322" s="26">
        <f t="shared" si="152"/>
        <v>0</v>
      </c>
      <c r="P322" s="26">
        <f t="shared" si="153"/>
        <v>0</v>
      </c>
      <c r="Q322" s="26">
        <f t="shared" si="154"/>
        <v>2.5</v>
      </c>
      <c r="R322" s="26">
        <f t="shared" si="155"/>
        <v>2.5</v>
      </c>
      <c r="S322" s="26">
        <f t="shared" si="156"/>
        <v>0</v>
      </c>
      <c r="T322" s="26">
        <f t="shared" si="157"/>
        <v>0</v>
      </c>
      <c r="U322" s="26">
        <f t="shared" si="158"/>
        <v>0</v>
      </c>
      <c r="V322" s="26">
        <f t="shared" si="159"/>
        <v>0</v>
      </c>
      <c r="W322" s="26">
        <f>VLOOKUP(AF322,角色间职业划分!L:M,2,FALSE)</f>
        <v>6</v>
      </c>
      <c r="X322" s="26">
        <f t="shared" si="160"/>
        <v>12</v>
      </c>
      <c r="Y322" s="26">
        <v>0</v>
      </c>
      <c r="Z322" s="26">
        <v>0</v>
      </c>
      <c r="AA322" s="26">
        <v>0</v>
      </c>
      <c r="AB322" s="26">
        <f t="shared" si="161"/>
        <v>5</v>
      </c>
      <c r="AC322" s="1">
        <f t="shared" si="142"/>
        <v>330</v>
      </c>
      <c r="AD322" s="51"/>
      <c r="AE322" s="1"/>
      <c r="AF322">
        <f t="shared" si="162"/>
        <v>6</v>
      </c>
      <c r="AG322" s="26" t="str">
        <f>VLOOKUP(AF322,角色间职业划分!P:R,3,FALSE)</f>
        <v>幻术师</v>
      </c>
      <c r="AH322" s="26">
        <f t="shared" si="163"/>
        <v>12</v>
      </c>
    </row>
    <row r="323" spans="1:34" x14ac:dyDescent="0.15">
      <c r="A323" s="26">
        <v>319</v>
      </c>
      <c r="B323" s="26">
        <f t="shared" si="143"/>
        <v>0</v>
      </c>
      <c r="C323" s="26">
        <f>ROUND(IF($AG323="战士",VLOOKUP($AH323,$DV:$ER,DX$1,FALSE),IF($AG323="幻术师",VLOOKUP($AH323,$EU:$FQ,EW$1,FALSE),IF($AG323="刺客",VLOOKUP($AH323,$FU:$GQ,FW$1,FALSE),"无该职业")))/VLOOKUP(AF323,角色间职业划分!P:AP,20,FALSE),0)</f>
        <v>17</v>
      </c>
      <c r="D323" s="26">
        <f t="shared" si="144"/>
        <v>0</v>
      </c>
      <c r="E323" s="26">
        <f>ROUND(IF($AG323="战士",VLOOKUP($AH323,$DV:$ER,DZ$1,FALSE),IF($AG323="幻术师",VLOOKUP($AH323,$EU:$FQ,EY$1,FALSE),IF($AG323="刺客",VLOOKUP($AH323,$FU:$GQ,FY$1,FALSE),"无该职业")))*VLOOKUP($AF323,角色间职业划分!$P:$AP,26,FALSE)*VLOOKUP($AF323,角色间职业划分!$P:$AP,13,FALSE)/角色间职业划分!$AB$9,0)</f>
        <v>458</v>
      </c>
      <c r="F323" s="26">
        <f>ROUND(IF($AG323="战士",VLOOKUP($AH323,$DV:$ER,EA$1,FALSE),IF($AG323="幻术师",VLOOKUP($AH323,$EU:$FQ,EZ$1,FALSE),IF($AG323="刺客",VLOOKUP($AH323,$FU:$GQ,FZ$1,FALSE),"无该职业")))*VLOOKUP($AF323,角色间职业划分!$P:$AP,8,FALSE)/角色间职业划分!$W$9,0)</f>
        <v>1321</v>
      </c>
      <c r="G323" s="26">
        <f>ROUND(IF($AG323="战士",VLOOKUP($AH323,$DV:$ER,EB$1,FALSE),IF($AG323="幻术师",VLOOKUP($AH323,$EU:$FQ,FA$1,FALSE),IF($AG323="刺客",VLOOKUP($AH323,$FU:$GQ,GA$1,FALSE),"无该职业")))*VLOOKUP($AF323,角色间职业划分!$P:$AP,13,FALSE)/角色间职业划分!$AB$9,0)</f>
        <v>893</v>
      </c>
      <c r="H323" s="26">
        <f t="shared" si="145"/>
        <v>0</v>
      </c>
      <c r="I323" s="26">
        <f t="shared" si="146"/>
        <v>0</v>
      </c>
      <c r="J323" s="26">
        <f t="shared" si="147"/>
        <v>0</v>
      </c>
      <c r="K323" s="26">
        <f t="shared" si="148"/>
        <v>0</v>
      </c>
      <c r="L323" s="26">
        <f t="shared" si="149"/>
        <v>0</v>
      </c>
      <c r="M323" s="26">
        <f t="shared" si="150"/>
        <v>0</v>
      </c>
      <c r="N323" s="26">
        <f t="shared" si="151"/>
        <v>2.5</v>
      </c>
      <c r="O323" s="26">
        <f t="shared" si="152"/>
        <v>0</v>
      </c>
      <c r="P323" s="26">
        <f t="shared" si="153"/>
        <v>0</v>
      </c>
      <c r="Q323" s="26">
        <f t="shared" si="154"/>
        <v>2.5</v>
      </c>
      <c r="R323" s="26">
        <f t="shared" si="155"/>
        <v>2.5</v>
      </c>
      <c r="S323" s="26">
        <f t="shared" si="156"/>
        <v>0</v>
      </c>
      <c r="T323" s="26">
        <f t="shared" si="157"/>
        <v>0</v>
      </c>
      <c r="U323" s="26">
        <f t="shared" si="158"/>
        <v>0</v>
      </c>
      <c r="V323" s="26">
        <f t="shared" si="159"/>
        <v>0</v>
      </c>
      <c r="W323" s="26">
        <f>VLOOKUP(AF323,角色间职业划分!L:M,2,FALSE)</f>
        <v>6</v>
      </c>
      <c r="X323" s="26">
        <f t="shared" si="160"/>
        <v>13</v>
      </c>
      <c r="Y323" s="26">
        <v>0</v>
      </c>
      <c r="Z323" s="26">
        <v>0</v>
      </c>
      <c r="AA323" s="26">
        <v>0</v>
      </c>
      <c r="AB323" s="26">
        <f t="shared" si="161"/>
        <v>5</v>
      </c>
      <c r="AC323" s="1">
        <f t="shared" si="142"/>
        <v>360</v>
      </c>
      <c r="AD323" s="51"/>
      <c r="AE323" s="1"/>
      <c r="AF323">
        <f t="shared" si="162"/>
        <v>6</v>
      </c>
      <c r="AG323" s="26" t="str">
        <f>VLOOKUP(AF323,角色间职业划分!P:R,3,FALSE)</f>
        <v>幻术师</v>
      </c>
      <c r="AH323" s="26">
        <f t="shared" si="163"/>
        <v>13</v>
      </c>
    </row>
    <row r="324" spans="1:34" x14ac:dyDescent="0.15">
      <c r="A324" s="26">
        <v>320</v>
      </c>
      <c r="B324" s="26">
        <f t="shared" si="143"/>
        <v>0</v>
      </c>
      <c r="C324" s="26">
        <f>ROUND(IF($AG324="战士",VLOOKUP($AH324,$DV:$ER,DX$1,FALSE),IF($AG324="幻术师",VLOOKUP($AH324,$EU:$FQ,EW$1,FALSE),IF($AG324="刺客",VLOOKUP($AH324,$FU:$GQ,FW$1,FALSE),"无该职业")))/VLOOKUP(AF324,角色间职业划分!P:AP,20,FALSE),0)</f>
        <v>17</v>
      </c>
      <c r="D324" s="26">
        <f t="shared" si="144"/>
        <v>0</v>
      </c>
      <c r="E324" s="26">
        <f>ROUND(IF($AG324="战士",VLOOKUP($AH324,$DV:$ER,DZ$1,FALSE),IF($AG324="幻术师",VLOOKUP($AH324,$EU:$FQ,EY$1,FALSE),IF($AG324="刺客",VLOOKUP($AH324,$FU:$GQ,FY$1,FALSE),"无该职业")))*VLOOKUP($AF324,角色间职业划分!$P:$AP,26,FALSE)*VLOOKUP($AF324,角色间职业划分!$P:$AP,13,FALSE)/角色间职业划分!$AB$9,0)</f>
        <v>458</v>
      </c>
      <c r="F324" s="26">
        <f>ROUND(IF($AG324="战士",VLOOKUP($AH324,$DV:$ER,EA$1,FALSE),IF($AG324="幻术师",VLOOKUP($AH324,$EU:$FQ,EZ$1,FALSE),IF($AG324="刺客",VLOOKUP($AH324,$FU:$GQ,FZ$1,FALSE),"无该职业")))*VLOOKUP($AF324,角色间职业划分!$P:$AP,8,FALSE)/角色间职业划分!$W$9,0)</f>
        <v>1321</v>
      </c>
      <c r="G324" s="26">
        <f>ROUND(IF($AG324="战士",VLOOKUP($AH324,$DV:$ER,EB$1,FALSE),IF($AG324="幻术师",VLOOKUP($AH324,$EU:$FQ,FA$1,FALSE),IF($AG324="刺客",VLOOKUP($AH324,$FU:$GQ,GA$1,FALSE),"无该职业")))*VLOOKUP($AF324,角色间职业划分!$P:$AP,13,FALSE)/角色间职业划分!$AB$9,0)</f>
        <v>893</v>
      </c>
      <c r="H324" s="26">
        <f t="shared" si="145"/>
        <v>0</v>
      </c>
      <c r="I324" s="26">
        <f t="shared" si="146"/>
        <v>0</v>
      </c>
      <c r="J324" s="26">
        <f t="shared" si="147"/>
        <v>0</v>
      </c>
      <c r="K324" s="26">
        <f t="shared" si="148"/>
        <v>0</v>
      </c>
      <c r="L324" s="26">
        <f t="shared" si="149"/>
        <v>0</v>
      </c>
      <c r="M324" s="26">
        <f t="shared" si="150"/>
        <v>0</v>
      </c>
      <c r="N324" s="26">
        <f t="shared" si="151"/>
        <v>2.5</v>
      </c>
      <c r="O324" s="26">
        <f t="shared" si="152"/>
        <v>0</v>
      </c>
      <c r="P324" s="26">
        <f t="shared" si="153"/>
        <v>0</v>
      </c>
      <c r="Q324" s="26">
        <f t="shared" si="154"/>
        <v>2.5</v>
      </c>
      <c r="R324" s="26">
        <f t="shared" si="155"/>
        <v>2.5</v>
      </c>
      <c r="S324" s="26">
        <f t="shared" si="156"/>
        <v>2.5</v>
      </c>
      <c r="T324" s="26">
        <f t="shared" si="157"/>
        <v>0</v>
      </c>
      <c r="U324" s="26">
        <f t="shared" si="158"/>
        <v>0</v>
      </c>
      <c r="V324" s="26">
        <f t="shared" si="159"/>
        <v>0</v>
      </c>
      <c r="W324" s="26">
        <f>VLOOKUP(AF324,角色间职业划分!L:M,2,FALSE)</f>
        <v>6</v>
      </c>
      <c r="X324" s="26">
        <f t="shared" si="160"/>
        <v>14</v>
      </c>
      <c r="Y324" s="26">
        <v>0</v>
      </c>
      <c r="Z324" s="26">
        <v>0</v>
      </c>
      <c r="AA324" s="26">
        <v>0</v>
      </c>
      <c r="AB324" s="26">
        <f t="shared" si="161"/>
        <v>5</v>
      </c>
      <c r="AC324" s="1">
        <f t="shared" si="142"/>
        <v>390</v>
      </c>
      <c r="AD324" s="51"/>
      <c r="AE324" s="1"/>
      <c r="AF324">
        <f t="shared" si="162"/>
        <v>6</v>
      </c>
      <c r="AG324" s="26" t="str">
        <f>VLOOKUP(AF324,角色间职业划分!P:R,3,FALSE)</f>
        <v>幻术师</v>
      </c>
      <c r="AH324" s="26">
        <f t="shared" si="163"/>
        <v>14</v>
      </c>
    </row>
    <row r="325" spans="1:34" x14ac:dyDescent="0.15">
      <c r="A325" s="26">
        <v>321</v>
      </c>
      <c r="B325" s="26">
        <f t="shared" si="143"/>
        <v>0</v>
      </c>
      <c r="C325" s="26">
        <f>ROUND(IF($AG325="战士",VLOOKUP($AH325,$DV:$ER,DX$1,FALSE),IF($AG325="幻术师",VLOOKUP($AH325,$EU:$FQ,EW$1,FALSE),IF($AG325="刺客",VLOOKUP($AH325,$FU:$GQ,FW$1,FALSE),"无该职业")))/VLOOKUP(AF325,角色间职业划分!P:AP,20,FALSE),0)</f>
        <v>17</v>
      </c>
      <c r="D325" s="26">
        <f t="shared" si="144"/>
        <v>0</v>
      </c>
      <c r="E325" s="26">
        <f>ROUND(IF($AG325="战士",VLOOKUP($AH325,$DV:$ER,DZ$1,FALSE),IF($AG325="幻术师",VLOOKUP($AH325,$EU:$FQ,EY$1,FALSE),IF($AG325="刺客",VLOOKUP($AH325,$FU:$GQ,FY$1,FALSE),"无该职业")))*VLOOKUP($AF325,角色间职业划分!$P:$AP,26,FALSE)*VLOOKUP($AF325,角色间职业划分!$P:$AP,13,FALSE)/角色间职业划分!$AB$9,0)</f>
        <v>458</v>
      </c>
      <c r="F325" s="26">
        <f>ROUND(IF($AG325="战士",VLOOKUP($AH325,$DV:$ER,EA$1,FALSE),IF($AG325="幻术师",VLOOKUP($AH325,$EU:$FQ,EZ$1,FALSE),IF($AG325="刺客",VLOOKUP($AH325,$FU:$GQ,FZ$1,FALSE),"无该职业")))*VLOOKUP($AF325,角色间职业划分!$P:$AP,8,FALSE)/角色间职业划分!$W$9,0)</f>
        <v>1849</v>
      </c>
      <c r="G325" s="26">
        <f>ROUND(IF($AG325="战士",VLOOKUP($AH325,$DV:$ER,EB$1,FALSE),IF($AG325="幻术师",VLOOKUP($AH325,$EU:$FQ,FA$1,FALSE),IF($AG325="刺客",VLOOKUP($AH325,$FU:$GQ,GA$1,FALSE),"无该职业")))*VLOOKUP($AF325,角色间职业划分!$P:$AP,13,FALSE)/角色间职业划分!$AB$9,0)</f>
        <v>893</v>
      </c>
      <c r="H325" s="26">
        <f t="shared" si="145"/>
        <v>0</v>
      </c>
      <c r="I325" s="26">
        <f t="shared" si="146"/>
        <v>0</v>
      </c>
      <c r="J325" s="26">
        <f t="shared" si="147"/>
        <v>0</v>
      </c>
      <c r="K325" s="26">
        <f t="shared" si="148"/>
        <v>0</v>
      </c>
      <c r="L325" s="26">
        <f t="shared" si="149"/>
        <v>0</v>
      </c>
      <c r="M325" s="26">
        <f t="shared" si="150"/>
        <v>0</v>
      </c>
      <c r="N325" s="26">
        <f t="shared" si="151"/>
        <v>2.5</v>
      </c>
      <c r="O325" s="26">
        <f t="shared" si="152"/>
        <v>0</v>
      </c>
      <c r="P325" s="26">
        <f t="shared" si="153"/>
        <v>0</v>
      </c>
      <c r="Q325" s="26">
        <f t="shared" si="154"/>
        <v>2.5</v>
      </c>
      <c r="R325" s="26">
        <f t="shared" si="155"/>
        <v>2.5</v>
      </c>
      <c r="S325" s="26">
        <f t="shared" si="156"/>
        <v>2.5</v>
      </c>
      <c r="T325" s="26">
        <f t="shared" si="157"/>
        <v>0</v>
      </c>
      <c r="U325" s="26">
        <f t="shared" si="158"/>
        <v>0</v>
      </c>
      <c r="V325" s="26">
        <f t="shared" si="159"/>
        <v>0</v>
      </c>
      <c r="W325" s="26">
        <f>VLOOKUP(AF325,角色间职业划分!L:M,2,FALSE)</f>
        <v>6</v>
      </c>
      <c r="X325" s="26">
        <f t="shared" si="160"/>
        <v>15</v>
      </c>
      <c r="Y325" s="26">
        <v>0</v>
      </c>
      <c r="Z325" s="26">
        <v>0</v>
      </c>
      <c r="AA325" s="26">
        <v>0</v>
      </c>
      <c r="AB325" s="26">
        <f t="shared" si="161"/>
        <v>5</v>
      </c>
      <c r="AC325" s="1">
        <f t="shared" ref="AC325:AC388" si="164">INT(VLOOKUP(X325,AP:AR,3,FALSE)/$AF$2)</f>
        <v>420</v>
      </c>
      <c r="AD325" s="51"/>
      <c r="AE325" s="1"/>
      <c r="AF325">
        <f t="shared" si="162"/>
        <v>6</v>
      </c>
      <c r="AG325" s="26" t="str">
        <f>VLOOKUP(AF325,角色间职业划分!P:R,3,FALSE)</f>
        <v>幻术师</v>
      </c>
      <c r="AH325" s="26">
        <f t="shared" si="163"/>
        <v>15</v>
      </c>
    </row>
    <row r="326" spans="1:34" x14ac:dyDescent="0.15">
      <c r="A326" s="26">
        <v>322</v>
      </c>
      <c r="B326" s="26">
        <f t="shared" ref="B326:B389" si="165">IF($AG326="战士",VLOOKUP($AH326,$DV:$ER,DW$1,FALSE),IF($AG326="幻术师",VLOOKUP($AH326,$EU:$FQ,EV$1,FALSE),IF($AG326="刺客",VLOOKUP($AH326,$FU:$GQ,FV$1,FALSE),"无该职业")))</f>
        <v>0</v>
      </c>
      <c r="C326" s="26">
        <f>ROUND(IF($AG326="战士",VLOOKUP($AH326,$DV:$ER,DX$1,FALSE),IF($AG326="幻术师",VLOOKUP($AH326,$EU:$FQ,EW$1,FALSE),IF($AG326="刺客",VLOOKUP($AH326,$FU:$GQ,FW$1,FALSE),"无该职业")))/VLOOKUP(AF326,角色间职业划分!P:AP,20,FALSE),0)</f>
        <v>17</v>
      </c>
      <c r="D326" s="26">
        <f t="shared" ref="D326:D389" si="166">IF($AG326="战士",VLOOKUP($AH326,$DV:$ER,DY$1,FALSE),IF($AG326="幻术师",VLOOKUP($AH326,$EU:$FQ,EX$1,FALSE),IF($AG326="刺客",VLOOKUP($AH326,$FU:$GQ,FX$1,FALSE),"无该职业")))</f>
        <v>0</v>
      </c>
      <c r="E326" s="26">
        <f>ROUND(IF($AG326="战士",VLOOKUP($AH326,$DV:$ER,DZ$1,FALSE),IF($AG326="幻术师",VLOOKUP($AH326,$EU:$FQ,EY$1,FALSE),IF($AG326="刺客",VLOOKUP($AH326,$FU:$GQ,FY$1,FALSE),"无该职业")))*VLOOKUP($AF326,角色间职业划分!$P:$AP,26,FALSE)*VLOOKUP($AF326,角色间职业划分!$P:$AP,13,FALSE)/角色间职业划分!$AB$9,0)</f>
        <v>458</v>
      </c>
      <c r="F326" s="26">
        <f>ROUND(IF($AG326="战士",VLOOKUP($AH326,$DV:$ER,EA$1,FALSE),IF($AG326="幻术师",VLOOKUP($AH326,$EU:$FQ,EZ$1,FALSE),IF($AG326="刺客",VLOOKUP($AH326,$FU:$GQ,FZ$1,FALSE),"无该职业")))*VLOOKUP($AF326,角色间职业划分!$P:$AP,8,FALSE)/角色间职业划分!$W$9,0)</f>
        <v>1849</v>
      </c>
      <c r="G326" s="26">
        <f>ROUND(IF($AG326="战士",VLOOKUP($AH326,$DV:$ER,EB$1,FALSE),IF($AG326="幻术师",VLOOKUP($AH326,$EU:$FQ,FA$1,FALSE),IF($AG326="刺客",VLOOKUP($AH326,$FU:$GQ,GA$1,FALSE),"无该职业")))*VLOOKUP($AF326,角色间职业划分!$P:$AP,13,FALSE)/角色间职业划分!$AB$9,0)</f>
        <v>893</v>
      </c>
      <c r="H326" s="26">
        <f t="shared" ref="H326:H389" si="167">IF($AG326="战士",VLOOKUP($AH326,$DV:$ER,EC$1,FALSE),IF($AG326="幻术师",VLOOKUP($AH326,$EU:$FQ,FB$1,FALSE),IF($AG326="刺客",VLOOKUP($AH326,$FU:$GQ,GB$1,FALSE),"无该职业")))</f>
        <v>0</v>
      </c>
      <c r="I326" s="26">
        <f t="shared" ref="I326:I389" si="168">IF($AG326="战士",VLOOKUP($AH326,$DV:$ER,ED$1,FALSE),IF($AG326="幻术师",VLOOKUP($AH326,$EU:$FQ,FC$1,FALSE),IF($AG326="刺客",VLOOKUP($AH326,$FU:$GQ,GC$1,FALSE),"无该职业")))</f>
        <v>0</v>
      </c>
      <c r="J326" s="26">
        <f t="shared" ref="J326:J389" si="169">IF($AG326="战士",VLOOKUP($AH326,$DV:$ER,EE$1,FALSE),IF($AG326="幻术师",VLOOKUP($AH326,$EU:$FQ,FD$1,FALSE),IF($AG326="刺客",VLOOKUP($AH326,$FU:$GQ,GD$1,FALSE),"无该职业")))</f>
        <v>0</v>
      </c>
      <c r="K326" s="26">
        <f t="shared" ref="K326:K389" si="170">IF($AG326="战士",VLOOKUP($AH326,$DV:$ER,EF$1,FALSE),IF($AG326="幻术师",VLOOKUP($AH326,$EU:$FQ,FE$1,FALSE),IF($AG326="刺客",VLOOKUP($AH326,$FU:$GQ,GE$1,FALSE),"无该职业")))</f>
        <v>0</v>
      </c>
      <c r="L326" s="26">
        <f t="shared" ref="L326:L389" si="171">IF($AG326="战士",VLOOKUP($AH326,$DV:$ER,EG$1,FALSE),IF($AG326="幻术师",VLOOKUP($AH326,$EU:$FQ,FF$1,FALSE),IF($AG326="刺客",VLOOKUP($AH326,$FU:$GQ,GF$1,FALSE),"无该职业")))</f>
        <v>0</v>
      </c>
      <c r="M326" s="26">
        <f t="shared" ref="M326:M389" si="172">IF($AG326="战士",VLOOKUP($AH326,$DV:$ER,EH$1,FALSE),IF($AG326="幻术师",VLOOKUP($AH326,$EU:$FQ,FG$1,FALSE),IF($AG326="刺客",VLOOKUP($AH326,$FU:$GQ,GG$1,FALSE),"无该职业")))</f>
        <v>0</v>
      </c>
      <c r="N326" s="26">
        <f t="shared" ref="N326:N389" si="173">IF($AG326="战士",VLOOKUP($AH326,$DV:$ER,EI$1,FALSE),IF($AG326="幻术师",VLOOKUP($AH326,$EU:$FQ,FH$1,FALSE),IF($AG326="刺客",VLOOKUP($AH326,$FU:$GQ,GH$1,FALSE),"无该职业")))</f>
        <v>2.5</v>
      </c>
      <c r="O326" s="26">
        <f t="shared" ref="O326:O389" si="174">IF($AG326="战士",VLOOKUP($AH326,$DV:$ER,EJ$1,FALSE),IF($AG326="幻术师",VLOOKUP($AH326,$EU:$FQ,FI$1,FALSE),IF($AG326="刺客",VLOOKUP($AH326,$FU:$GQ,GI$1,FALSE),"无该职业")))</f>
        <v>2.5</v>
      </c>
      <c r="P326" s="26">
        <f t="shared" ref="P326:P389" si="175">IF($AG326="战士",VLOOKUP($AH326,$DV:$ER,EK$1,FALSE),IF($AG326="幻术师",VLOOKUP($AH326,$EU:$FQ,FJ$1,FALSE),IF($AG326="刺客",VLOOKUP($AH326,$FU:$GQ,GJ$1,FALSE),"无该职业")))</f>
        <v>0</v>
      </c>
      <c r="Q326" s="26">
        <f t="shared" ref="Q326:Q389" si="176">IF($AG326="战士",VLOOKUP($AH326,$DV:$ER,EL$1,FALSE),IF($AG326="幻术师",VLOOKUP($AH326,$EU:$FQ,FK$1,FALSE),IF($AG326="刺客",VLOOKUP($AH326,$FU:$GQ,GK$1,FALSE),"无该职业")))</f>
        <v>2.5</v>
      </c>
      <c r="R326" s="26">
        <f t="shared" ref="R326:R389" si="177">IF($AG326="战士",VLOOKUP($AH326,$DV:$ER,EM$1,FALSE),IF($AG326="幻术师",VLOOKUP($AH326,$EU:$FQ,FL$1,FALSE),IF($AG326="刺客",VLOOKUP($AH326,$FU:$GQ,GL$1,FALSE),"无该职业")))</f>
        <v>2.5</v>
      </c>
      <c r="S326" s="26">
        <f t="shared" ref="S326:S389" si="178">IF($AG326="战士",VLOOKUP($AH326,$DV:$ER,EN$1,FALSE),IF($AG326="幻术师",VLOOKUP($AH326,$EU:$FQ,FM$1,FALSE),IF($AG326="刺客",VLOOKUP($AH326,$FU:$GQ,GM$1,FALSE),"无该职业")))</f>
        <v>2.5</v>
      </c>
      <c r="T326" s="26">
        <f t="shared" ref="T326:T389" si="179">IF($AG326="战士",VLOOKUP($AH326,$DV:$ER,EO$1,FALSE),IF($AG326="幻术师",VLOOKUP($AH326,$EU:$FQ,FN$1,FALSE),IF($AG326="刺客",VLOOKUP($AH326,$FU:$GQ,GN$1,FALSE),"无该职业")))</f>
        <v>0</v>
      </c>
      <c r="U326" s="26">
        <f t="shared" ref="U326:U389" si="180">IF($AG326="战士",VLOOKUP($AH326,$DV:$ER,EP$1,FALSE),IF($AG326="幻术师",VLOOKUP($AH326,$EU:$FQ,FO$1,FALSE),IF($AG326="刺客",VLOOKUP($AH326,$FU:$GQ,GO$1,FALSE),"无该职业")))</f>
        <v>0</v>
      </c>
      <c r="V326" s="26">
        <f t="shared" ref="V326:V389" si="181">IF($AG326="战士",VLOOKUP($AH326,$DV:$ER,EQ$1,FALSE),IF($AG326="幻术师",VLOOKUP($AH326,$EU:$FQ,FP$1,FALSE),IF($AG326="刺客",VLOOKUP($AH326,$FU:$GQ,GP$1,FALSE),"无该职业")))</f>
        <v>0</v>
      </c>
      <c r="W326" s="26">
        <f>VLOOKUP(AF326,角色间职业划分!L:M,2,FALSE)</f>
        <v>6</v>
      </c>
      <c r="X326" s="26">
        <f t="shared" ref="X326:X389" si="182">AH326</f>
        <v>16</v>
      </c>
      <c r="Y326" s="26">
        <v>0</v>
      </c>
      <c r="Z326" s="26">
        <v>0</v>
      </c>
      <c r="AA326" s="26">
        <v>0</v>
      </c>
      <c r="AB326" s="26">
        <f t="shared" ref="AB326:AB389" si="183">VLOOKUP(X326,AP:AU,6,FALSE)</f>
        <v>5</v>
      </c>
      <c r="AC326" s="1">
        <f t="shared" si="164"/>
        <v>450</v>
      </c>
      <c r="AD326" s="51"/>
      <c r="AE326" s="1"/>
      <c r="AF326">
        <f t="shared" si="162"/>
        <v>6</v>
      </c>
      <c r="AG326" s="26" t="str">
        <f>VLOOKUP(AF326,角色间职业划分!P:R,3,FALSE)</f>
        <v>幻术师</v>
      </c>
      <c r="AH326" s="26">
        <f t="shared" si="163"/>
        <v>16</v>
      </c>
    </row>
    <row r="327" spans="1:34" x14ac:dyDescent="0.15">
      <c r="A327" s="26">
        <v>323</v>
      </c>
      <c r="B327" s="26">
        <f t="shared" si="165"/>
        <v>0</v>
      </c>
      <c r="C327" s="26">
        <f>ROUND(IF($AG327="战士",VLOOKUP($AH327,$DV:$ER,DX$1,FALSE),IF($AG327="幻术师",VLOOKUP($AH327,$EU:$FQ,EW$1,FALSE),IF($AG327="刺客",VLOOKUP($AH327,$FU:$GQ,FW$1,FALSE),"无该职业")))/VLOOKUP(AF327,角色间职业划分!P:AP,20,FALSE),0)</f>
        <v>17</v>
      </c>
      <c r="D327" s="26">
        <f t="shared" si="166"/>
        <v>0</v>
      </c>
      <c r="E327" s="26">
        <f>ROUND(IF($AG327="战士",VLOOKUP($AH327,$DV:$ER,DZ$1,FALSE),IF($AG327="幻术师",VLOOKUP($AH327,$EU:$FQ,EY$1,FALSE),IF($AG327="刺客",VLOOKUP($AH327,$FU:$GQ,FY$1,FALSE),"无该职业")))*VLOOKUP($AF327,角色间职业划分!$P:$AP,26,FALSE)*VLOOKUP($AF327,角色间职业划分!$P:$AP,13,FALSE)/角色间职业划分!$AB$9,0)</f>
        <v>458</v>
      </c>
      <c r="F327" s="26">
        <f>ROUND(IF($AG327="战士",VLOOKUP($AH327,$DV:$ER,EA$1,FALSE),IF($AG327="幻术师",VLOOKUP($AH327,$EU:$FQ,EZ$1,FALSE),IF($AG327="刺客",VLOOKUP($AH327,$FU:$GQ,FZ$1,FALSE),"无该职业")))*VLOOKUP($AF327,角色间职业划分!$P:$AP,8,FALSE)/角色间职业划分!$W$9,0)</f>
        <v>1849</v>
      </c>
      <c r="G327" s="26">
        <f>ROUND(IF($AG327="战士",VLOOKUP($AH327,$DV:$ER,EB$1,FALSE),IF($AG327="幻术师",VLOOKUP($AH327,$EU:$FQ,FA$1,FALSE),IF($AG327="刺客",VLOOKUP($AH327,$FU:$GQ,GA$1,FALSE),"无该职业")))*VLOOKUP($AF327,角色间职业划分!$P:$AP,13,FALSE)/角色间职业划分!$AB$9,0)</f>
        <v>1190</v>
      </c>
      <c r="H327" s="26">
        <f t="shared" si="167"/>
        <v>0</v>
      </c>
      <c r="I327" s="26">
        <f t="shared" si="168"/>
        <v>0</v>
      </c>
      <c r="J327" s="26">
        <f t="shared" si="169"/>
        <v>0</v>
      </c>
      <c r="K327" s="26">
        <f t="shared" si="170"/>
        <v>0</v>
      </c>
      <c r="L327" s="26">
        <f t="shared" si="171"/>
        <v>0</v>
      </c>
      <c r="M327" s="26">
        <f t="shared" si="172"/>
        <v>0</v>
      </c>
      <c r="N327" s="26">
        <f t="shared" si="173"/>
        <v>2.5</v>
      </c>
      <c r="O327" s="26">
        <f t="shared" si="174"/>
        <v>2.5</v>
      </c>
      <c r="P327" s="26">
        <f t="shared" si="175"/>
        <v>0</v>
      </c>
      <c r="Q327" s="26">
        <f t="shared" si="176"/>
        <v>2.5</v>
      </c>
      <c r="R327" s="26">
        <f t="shared" si="177"/>
        <v>2.5</v>
      </c>
      <c r="S327" s="26">
        <f t="shared" si="178"/>
        <v>2.5</v>
      </c>
      <c r="T327" s="26">
        <f t="shared" si="179"/>
        <v>0</v>
      </c>
      <c r="U327" s="26">
        <f t="shared" si="180"/>
        <v>0</v>
      </c>
      <c r="V327" s="26">
        <f t="shared" si="181"/>
        <v>0</v>
      </c>
      <c r="W327" s="26">
        <f>VLOOKUP(AF327,角色间职业划分!L:M,2,FALSE)</f>
        <v>6</v>
      </c>
      <c r="X327" s="26">
        <f t="shared" si="182"/>
        <v>17</v>
      </c>
      <c r="Y327" s="26">
        <v>0</v>
      </c>
      <c r="Z327" s="26">
        <v>0</v>
      </c>
      <c r="AA327" s="26">
        <v>0</v>
      </c>
      <c r="AB327" s="26">
        <f t="shared" si="183"/>
        <v>5</v>
      </c>
      <c r="AC327" s="1">
        <f t="shared" si="164"/>
        <v>480</v>
      </c>
      <c r="AD327" s="51"/>
      <c r="AE327" s="1"/>
      <c r="AF327">
        <f t="shared" ref="AF327:AF390" si="184">IF(AH327=0,AF326+1,AF326)</f>
        <v>6</v>
      </c>
      <c r="AG327" s="26" t="str">
        <f>VLOOKUP(AF327,角色间职业划分!P:R,3,FALSE)</f>
        <v>幻术师</v>
      </c>
      <c r="AH327" s="26">
        <f t="shared" ref="AH327:AH390" si="185">IF(AH326=AH$2,0,AH326+1)</f>
        <v>17</v>
      </c>
    </row>
    <row r="328" spans="1:34" x14ac:dyDescent="0.15">
      <c r="A328" s="26">
        <v>324</v>
      </c>
      <c r="B328" s="26">
        <f t="shared" si="165"/>
        <v>0</v>
      </c>
      <c r="C328" s="26">
        <f>ROUND(IF($AG328="战士",VLOOKUP($AH328,$DV:$ER,DX$1,FALSE),IF($AG328="幻术师",VLOOKUP($AH328,$EU:$FQ,EW$1,FALSE),IF($AG328="刺客",VLOOKUP($AH328,$FU:$GQ,FW$1,FALSE),"无该职业")))/VLOOKUP(AF328,角色间职业划分!P:AP,20,FALSE),0)</f>
        <v>25</v>
      </c>
      <c r="D328" s="26">
        <f t="shared" si="166"/>
        <v>0</v>
      </c>
      <c r="E328" s="26">
        <f>ROUND(IF($AG328="战士",VLOOKUP($AH328,$DV:$ER,DZ$1,FALSE),IF($AG328="幻术师",VLOOKUP($AH328,$EU:$FQ,EY$1,FALSE),IF($AG328="刺客",VLOOKUP($AH328,$FU:$GQ,FY$1,FALSE),"无该职业")))*VLOOKUP($AF328,角色间职业划分!$P:$AP,26,FALSE)*VLOOKUP($AF328,角色间职业划分!$P:$AP,13,FALSE)/角色间职业划分!$AB$9,0)</f>
        <v>458</v>
      </c>
      <c r="F328" s="26">
        <f>ROUND(IF($AG328="战士",VLOOKUP($AH328,$DV:$ER,EA$1,FALSE),IF($AG328="幻术师",VLOOKUP($AH328,$EU:$FQ,EZ$1,FALSE),IF($AG328="刺客",VLOOKUP($AH328,$FU:$GQ,FZ$1,FALSE),"无该职业")))*VLOOKUP($AF328,角色间职业划分!$P:$AP,8,FALSE)/角色间职业划分!$W$9,0)</f>
        <v>1849</v>
      </c>
      <c r="G328" s="26">
        <f>ROUND(IF($AG328="战士",VLOOKUP($AH328,$DV:$ER,EB$1,FALSE),IF($AG328="幻术师",VLOOKUP($AH328,$EU:$FQ,FA$1,FALSE),IF($AG328="刺客",VLOOKUP($AH328,$FU:$GQ,GA$1,FALSE),"无该职业")))*VLOOKUP($AF328,角色间职业划分!$P:$AP,13,FALSE)/角色间职业划分!$AB$9,0)</f>
        <v>1190</v>
      </c>
      <c r="H328" s="26">
        <f t="shared" si="167"/>
        <v>0</v>
      </c>
      <c r="I328" s="26">
        <f t="shared" si="168"/>
        <v>0</v>
      </c>
      <c r="J328" s="26">
        <f t="shared" si="169"/>
        <v>0</v>
      </c>
      <c r="K328" s="26">
        <f t="shared" si="170"/>
        <v>0</v>
      </c>
      <c r="L328" s="26">
        <f t="shared" si="171"/>
        <v>0</v>
      </c>
      <c r="M328" s="26">
        <f t="shared" si="172"/>
        <v>0</v>
      </c>
      <c r="N328" s="26">
        <f t="shared" si="173"/>
        <v>2.5</v>
      </c>
      <c r="O328" s="26">
        <f t="shared" si="174"/>
        <v>2.5</v>
      </c>
      <c r="P328" s="26">
        <f t="shared" si="175"/>
        <v>0</v>
      </c>
      <c r="Q328" s="26">
        <f t="shared" si="176"/>
        <v>2.5</v>
      </c>
      <c r="R328" s="26">
        <f t="shared" si="177"/>
        <v>2.5</v>
      </c>
      <c r="S328" s="26">
        <f t="shared" si="178"/>
        <v>2.5</v>
      </c>
      <c r="T328" s="26">
        <f t="shared" si="179"/>
        <v>0</v>
      </c>
      <c r="U328" s="26">
        <f t="shared" si="180"/>
        <v>0</v>
      </c>
      <c r="V328" s="26">
        <f t="shared" si="181"/>
        <v>0</v>
      </c>
      <c r="W328" s="26">
        <f>VLOOKUP(AF328,角色间职业划分!L:M,2,FALSE)</f>
        <v>6</v>
      </c>
      <c r="X328" s="26">
        <f t="shared" si="182"/>
        <v>18</v>
      </c>
      <c r="Y328" s="26">
        <v>0</v>
      </c>
      <c r="Z328" s="26">
        <v>0</v>
      </c>
      <c r="AA328" s="26">
        <v>0</v>
      </c>
      <c r="AB328" s="26">
        <f t="shared" si="183"/>
        <v>5</v>
      </c>
      <c r="AC328" s="1">
        <f t="shared" si="164"/>
        <v>510</v>
      </c>
      <c r="AD328" s="51"/>
      <c r="AE328" s="1"/>
      <c r="AF328">
        <f t="shared" si="184"/>
        <v>6</v>
      </c>
      <c r="AG328" s="26" t="str">
        <f>VLOOKUP(AF328,角色间职业划分!P:R,3,FALSE)</f>
        <v>幻术师</v>
      </c>
      <c r="AH328" s="26">
        <f t="shared" si="185"/>
        <v>18</v>
      </c>
    </row>
    <row r="329" spans="1:34" x14ac:dyDescent="0.15">
      <c r="A329" s="26">
        <v>325</v>
      </c>
      <c r="B329" s="26">
        <f t="shared" si="165"/>
        <v>0</v>
      </c>
      <c r="C329" s="26">
        <f>ROUND(IF($AG329="战士",VLOOKUP($AH329,$DV:$ER,DX$1,FALSE),IF($AG329="幻术师",VLOOKUP($AH329,$EU:$FQ,EW$1,FALSE),IF($AG329="刺客",VLOOKUP($AH329,$FU:$GQ,FW$1,FALSE),"无该职业")))/VLOOKUP(AF329,角色间职业划分!P:AP,20,FALSE),0)</f>
        <v>25</v>
      </c>
      <c r="D329" s="26">
        <f t="shared" si="166"/>
        <v>0</v>
      </c>
      <c r="E329" s="26">
        <f>ROUND(IF($AG329="战士",VLOOKUP($AH329,$DV:$ER,DZ$1,FALSE),IF($AG329="幻术师",VLOOKUP($AH329,$EU:$FQ,EY$1,FALSE),IF($AG329="刺客",VLOOKUP($AH329,$FU:$GQ,FY$1,FALSE),"无该职业")))*VLOOKUP($AF329,角色间职业划分!$P:$AP,26,FALSE)*VLOOKUP($AF329,角色间职业划分!$P:$AP,13,FALSE)/角色间职业划分!$AB$9,0)</f>
        <v>458</v>
      </c>
      <c r="F329" s="26">
        <f>ROUND(IF($AG329="战士",VLOOKUP($AH329,$DV:$ER,EA$1,FALSE),IF($AG329="幻术师",VLOOKUP($AH329,$EU:$FQ,EZ$1,FALSE),IF($AG329="刺客",VLOOKUP($AH329,$FU:$GQ,FZ$1,FALSE),"无该职业")))*VLOOKUP($AF329,角色间职业划分!$P:$AP,8,FALSE)/角色间职业划分!$W$9,0)</f>
        <v>2377</v>
      </c>
      <c r="G329" s="26">
        <f>ROUND(IF($AG329="战士",VLOOKUP($AH329,$DV:$ER,EB$1,FALSE),IF($AG329="幻术师",VLOOKUP($AH329,$EU:$FQ,FA$1,FALSE),IF($AG329="刺客",VLOOKUP($AH329,$FU:$GQ,GA$1,FALSE),"无该职业")))*VLOOKUP($AF329,角色间职业划分!$P:$AP,13,FALSE)/角色间职业划分!$AB$9,0)</f>
        <v>1190</v>
      </c>
      <c r="H329" s="26">
        <f t="shared" si="167"/>
        <v>0</v>
      </c>
      <c r="I329" s="26">
        <f t="shared" si="168"/>
        <v>0</v>
      </c>
      <c r="J329" s="26">
        <f t="shared" si="169"/>
        <v>0</v>
      </c>
      <c r="K329" s="26">
        <f t="shared" si="170"/>
        <v>0</v>
      </c>
      <c r="L329" s="26">
        <f t="shared" si="171"/>
        <v>0</v>
      </c>
      <c r="M329" s="26">
        <f t="shared" si="172"/>
        <v>0</v>
      </c>
      <c r="N329" s="26">
        <f t="shared" si="173"/>
        <v>2.5</v>
      </c>
      <c r="O329" s="26">
        <f t="shared" si="174"/>
        <v>2.5</v>
      </c>
      <c r="P329" s="26">
        <f t="shared" si="175"/>
        <v>0</v>
      </c>
      <c r="Q329" s="26">
        <f t="shared" si="176"/>
        <v>2.5</v>
      </c>
      <c r="R329" s="26">
        <f t="shared" si="177"/>
        <v>2.5</v>
      </c>
      <c r="S329" s="26">
        <f t="shared" si="178"/>
        <v>2.5</v>
      </c>
      <c r="T329" s="26">
        <f t="shared" si="179"/>
        <v>0</v>
      </c>
      <c r="U329" s="26">
        <f t="shared" si="180"/>
        <v>0</v>
      </c>
      <c r="V329" s="26">
        <f t="shared" si="181"/>
        <v>0</v>
      </c>
      <c r="W329" s="26">
        <f>VLOOKUP(AF329,角色间职业划分!L:M,2,FALSE)</f>
        <v>6</v>
      </c>
      <c r="X329" s="26">
        <f t="shared" si="182"/>
        <v>19</v>
      </c>
      <c r="Y329" s="26">
        <v>0</v>
      </c>
      <c r="Z329" s="26">
        <v>0</v>
      </c>
      <c r="AA329" s="26">
        <v>0</v>
      </c>
      <c r="AB329" s="26">
        <f t="shared" si="183"/>
        <v>5</v>
      </c>
      <c r="AC329" s="1">
        <f t="shared" si="164"/>
        <v>540</v>
      </c>
      <c r="AD329" s="51"/>
      <c r="AE329" s="1"/>
      <c r="AF329">
        <f t="shared" si="184"/>
        <v>6</v>
      </c>
      <c r="AG329" s="26" t="str">
        <f>VLOOKUP(AF329,角色间职业划分!P:R,3,FALSE)</f>
        <v>幻术师</v>
      </c>
      <c r="AH329" s="26">
        <f t="shared" si="185"/>
        <v>19</v>
      </c>
    </row>
    <row r="330" spans="1:34" x14ac:dyDescent="0.15">
      <c r="A330" s="26">
        <v>326</v>
      </c>
      <c r="B330" s="26">
        <f t="shared" si="165"/>
        <v>0</v>
      </c>
      <c r="C330" s="26">
        <f>ROUND(IF($AG330="战士",VLOOKUP($AH330,$DV:$ER,DX$1,FALSE),IF($AG330="幻术师",VLOOKUP($AH330,$EU:$FQ,EW$1,FALSE),IF($AG330="刺客",VLOOKUP($AH330,$FU:$GQ,FW$1,FALSE),"无该职业")))/VLOOKUP(AF330,角色间职业划分!P:AP,20,FALSE),0)</f>
        <v>25</v>
      </c>
      <c r="D330" s="26">
        <f t="shared" si="166"/>
        <v>0</v>
      </c>
      <c r="E330" s="26">
        <f>ROUND(IF($AG330="战士",VLOOKUP($AH330,$DV:$ER,DZ$1,FALSE),IF($AG330="幻术师",VLOOKUP($AH330,$EU:$FQ,EY$1,FALSE),IF($AG330="刺客",VLOOKUP($AH330,$FU:$GQ,FY$1,FALSE),"无该职业")))*VLOOKUP($AF330,角色间职业划分!$P:$AP,26,FALSE)*VLOOKUP($AF330,角色间职业划分!$P:$AP,13,FALSE)/角色间职业划分!$AB$9,0)</f>
        <v>1391</v>
      </c>
      <c r="F330" s="26">
        <f>ROUND(IF($AG330="战士",VLOOKUP($AH330,$DV:$ER,EA$1,FALSE),IF($AG330="幻术师",VLOOKUP($AH330,$EU:$FQ,EZ$1,FALSE),IF($AG330="刺客",VLOOKUP($AH330,$FU:$GQ,FZ$1,FALSE),"无该职业")))*VLOOKUP($AF330,角色间职业划分!$P:$AP,8,FALSE)/角色间职业划分!$W$9,0)</f>
        <v>2377</v>
      </c>
      <c r="G330" s="26">
        <f>ROUND(IF($AG330="战士",VLOOKUP($AH330,$DV:$ER,EB$1,FALSE),IF($AG330="幻术师",VLOOKUP($AH330,$EU:$FQ,FA$1,FALSE),IF($AG330="刺客",VLOOKUP($AH330,$FU:$GQ,GA$1,FALSE),"无该职业")))*VLOOKUP($AF330,角色间职业划分!$P:$AP,13,FALSE)/角色间职业划分!$AB$9,0)</f>
        <v>1190</v>
      </c>
      <c r="H330" s="26">
        <f t="shared" si="167"/>
        <v>0</v>
      </c>
      <c r="I330" s="26">
        <f t="shared" si="168"/>
        <v>0</v>
      </c>
      <c r="J330" s="26">
        <f t="shared" si="169"/>
        <v>0</v>
      </c>
      <c r="K330" s="26">
        <f t="shared" si="170"/>
        <v>0</v>
      </c>
      <c r="L330" s="26">
        <f t="shared" si="171"/>
        <v>0</v>
      </c>
      <c r="M330" s="26">
        <f t="shared" si="172"/>
        <v>0</v>
      </c>
      <c r="N330" s="26">
        <f t="shared" si="173"/>
        <v>2.5</v>
      </c>
      <c r="O330" s="26">
        <f t="shared" si="174"/>
        <v>2.5</v>
      </c>
      <c r="P330" s="26">
        <f t="shared" si="175"/>
        <v>0</v>
      </c>
      <c r="Q330" s="26">
        <f t="shared" si="176"/>
        <v>2.5</v>
      </c>
      <c r="R330" s="26">
        <f t="shared" si="177"/>
        <v>2.5</v>
      </c>
      <c r="S330" s="26">
        <f t="shared" si="178"/>
        <v>2.5</v>
      </c>
      <c r="T330" s="26">
        <f t="shared" si="179"/>
        <v>0</v>
      </c>
      <c r="U330" s="26">
        <f t="shared" si="180"/>
        <v>0</v>
      </c>
      <c r="V330" s="26">
        <f t="shared" si="181"/>
        <v>0</v>
      </c>
      <c r="W330" s="26">
        <f>VLOOKUP(AF330,角色间职业划分!L:M,2,FALSE)</f>
        <v>6</v>
      </c>
      <c r="X330" s="26">
        <f t="shared" si="182"/>
        <v>20</v>
      </c>
      <c r="Y330" s="26">
        <v>0</v>
      </c>
      <c r="Z330" s="26">
        <v>0</v>
      </c>
      <c r="AA330" s="26">
        <v>0</v>
      </c>
      <c r="AB330" s="26">
        <f t="shared" si="183"/>
        <v>7.5</v>
      </c>
      <c r="AC330" s="1">
        <f t="shared" si="164"/>
        <v>561</v>
      </c>
      <c r="AD330" s="51"/>
      <c r="AE330" s="1"/>
      <c r="AF330">
        <f t="shared" si="184"/>
        <v>6</v>
      </c>
      <c r="AG330" s="26" t="str">
        <f>VLOOKUP(AF330,角色间职业划分!P:R,3,FALSE)</f>
        <v>幻术师</v>
      </c>
      <c r="AH330" s="26">
        <f t="shared" si="185"/>
        <v>20</v>
      </c>
    </row>
    <row r="331" spans="1:34" x14ac:dyDescent="0.15">
      <c r="A331" s="26">
        <v>327</v>
      </c>
      <c r="B331" s="26">
        <f t="shared" si="165"/>
        <v>0</v>
      </c>
      <c r="C331" s="26">
        <f>ROUND(IF($AG331="战士",VLOOKUP($AH331,$DV:$ER,DX$1,FALSE),IF($AG331="幻术师",VLOOKUP($AH331,$EU:$FQ,EW$1,FALSE),IF($AG331="刺客",VLOOKUP($AH331,$FU:$GQ,FW$1,FALSE),"无该职业")))/VLOOKUP(AF331,角色间职业划分!P:AP,20,FALSE),0)</f>
        <v>25</v>
      </c>
      <c r="D331" s="26">
        <f t="shared" si="166"/>
        <v>0</v>
      </c>
      <c r="E331" s="26">
        <f>ROUND(IF($AG331="战士",VLOOKUP($AH331,$DV:$ER,DZ$1,FALSE),IF($AG331="幻术师",VLOOKUP($AH331,$EU:$FQ,EY$1,FALSE),IF($AG331="刺客",VLOOKUP($AH331,$FU:$GQ,FY$1,FALSE),"无该职业")))*VLOOKUP($AF331,角色间职业划分!$P:$AP,26,FALSE)*VLOOKUP($AF331,角色间职业划分!$P:$AP,13,FALSE)/角色间职业划分!$AB$9,0)</f>
        <v>1391</v>
      </c>
      <c r="F331" s="26">
        <f>ROUND(IF($AG331="战士",VLOOKUP($AH331,$DV:$ER,EA$1,FALSE),IF($AG331="幻术师",VLOOKUP($AH331,$EU:$FQ,EZ$1,FALSE),IF($AG331="刺客",VLOOKUP($AH331,$FU:$GQ,FZ$1,FALSE),"无该职业")))*VLOOKUP($AF331,角色间职业划分!$P:$AP,8,FALSE)/角色间职业划分!$W$9,0)</f>
        <v>2377</v>
      </c>
      <c r="G331" s="26">
        <f>ROUND(IF($AG331="战士",VLOOKUP($AH331,$DV:$ER,EB$1,FALSE),IF($AG331="幻术师",VLOOKUP($AH331,$EU:$FQ,FA$1,FALSE),IF($AG331="刺客",VLOOKUP($AH331,$FU:$GQ,GA$1,FALSE),"无该职业")))*VLOOKUP($AF331,角色间职业划分!$P:$AP,13,FALSE)/角色间职业划分!$AB$9,0)</f>
        <v>1443</v>
      </c>
      <c r="H331" s="26">
        <f t="shared" si="167"/>
        <v>0</v>
      </c>
      <c r="I331" s="26">
        <f t="shared" si="168"/>
        <v>0</v>
      </c>
      <c r="J331" s="26">
        <f t="shared" si="169"/>
        <v>0</v>
      </c>
      <c r="K331" s="26">
        <f t="shared" si="170"/>
        <v>0</v>
      </c>
      <c r="L331" s="26">
        <f t="shared" si="171"/>
        <v>0</v>
      </c>
      <c r="M331" s="26">
        <f t="shared" si="172"/>
        <v>0</v>
      </c>
      <c r="N331" s="26">
        <f t="shared" si="173"/>
        <v>2.5</v>
      </c>
      <c r="O331" s="26">
        <f t="shared" si="174"/>
        <v>2.5</v>
      </c>
      <c r="P331" s="26">
        <f t="shared" si="175"/>
        <v>0</v>
      </c>
      <c r="Q331" s="26">
        <f t="shared" si="176"/>
        <v>2.5</v>
      </c>
      <c r="R331" s="26">
        <f t="shared" si="177"/>
        <v>2.5</v>
      </c>
      <c r="S331" s="26">
        <f t="shared" si="178"/>
        <v>2.5</v>
      </c>
      <c r="T331" s="26">
        <f t="shared" si="179"/>
        <v>0</v>
      </c>
      <c r="U331" s="26">
        <f t="shared" si="180"/>
        <v>0</v>
      </c>
      <c r="V331" s="26">
        <f t="shared" si="181"/>
        <v>0</v>
      </c>
      <c r="W331" s="26">
        <f>VLOOKUP(AF331,角色间职业划分!L:M,2,FALSE)</f>
        <v>6</v>
      </c>
      <c r="X331" s="26">
        <f t="shared" si="182"/>
        <v>21</v>
      </c>
      <c r="Y331" s="26">
        <v>0</v>
      </c>
      <c r="Z331" s="26">
        <v>0</v>
      </c>
      <c r="AA331" s="26">
        <v>0</v>
      </c>
      <c r="AB331" s="26">
        <f t="shared" si="183"/>
        <v>7.5</v>
      </c>
      <c r="AC331" s="1">
        <f t="shared" si="164"/>
        <v>582</v>
      </c>
      <c r="AD331" s="51"/>
      <c r="AE331" s="1"/>
      <c r="AF331">
        <f t="shared" si="184"/>
        <v>6</v>
      </c>
      <c r="AG331" s="26" t="str">
        <f>VLOOKUP(AF331,角色间职业划分!P:R,3,FALSE)</f>
        <v>幻术师</v>
      </c>
      <c r="AH331" s="26">
        <f t="shared" si="185"/>
        <v>21</v>
      </c>
    </row>
    <row r="332" spans="1:34" x14ac:dyDescent="0.15">
      <c r="A332" s="26">
        <v>328</v>
      </c>
      <c r="B332" s="26">
        <f t="shared" si="165"/>
        <v>0</v>
      </c>
      <c r="C332" s="26">
        <f>ROUND(IF($AG332="战士",VLOOKUP($AH332,$DV:$ER,DX$1,FALSE),IF($AG332="幻术师",VLOOKUP($AH332,$EU:$FQ,EW$1,FALSE),IF($AG332="刺客",VLOOKUP($AH332,$FU:$GQ,FW$1,FALSE),"无该职业")))/VLOOKUP(AF332,角色间职业划分!P:AP,20,FALSE),0)</f>
        <v>25</v>
      </c>
      <c r="D332" s="26">
        <f t="shared" si="166"/>
        <v>0</v>
      </c>
      <c r="E332" s="26">
        <f>ROUND(IF($AG332="战士",VLOOKUP($AH332,$DV:$ER,DZ$1,FALSE),IF($AG332="幻术师",VLOOKUP($AH332,$EU:$FQ,EY$1,FALSE),IF($AG332="刺客",VLOOKUP($AH332,$FU:$GQ,FY$1,FALSE),"无该职业")))*VLOOKUP($AF332,角色间职业划分!$P:$AP,26,FALSE)*VLOOKUP($AF332,角色间职业划分!$P:$AP,13,FALSE)/角色间职业划分!$AB$9,0)</f>
        <v>1391</v>
      </c>
      <c r="F332" s="26">
        <f>ROUND(IF($AG332="战士",VLOOKUP($AH332,$DV:$ER,EA$1,FALSE),IF($AG332="幻术师",VLOOKUP($AH332,$EU:$FQ,EZ$1,FALSE),IF($AG332="刺客",VLOOKUP($AH332,$FU:$GQ,FZ$1,FALSE),"无该职业")))*VLOOKUP($AF332,角色间职业划分!$P:$AP,8,FALSE)/角色间职业划分!$W$9,0)</f>
        <v>2377</v>
      </c>
      <c r="G332" s="26">
        <f>ROUND(IF($AG332="战士",VLOOKUP($AH332,$DV:$ER,EB$1,FALSE),IF($AG332="幻术师",VLOOKUP($AH332,$EU:$FQ,FA$1,FALSE),IF($AG332="刺客",VLOOKUP($AH332,$FU:$GQ,GA$1,FALSE),"无该职业")))*VLOOKUP($AF332,角色间职业划分!$P:$AP,13,FALSE)/角色间职业划分!$AB$9,0)</f>
        <v>1443</v>
      </c>
      <c r="H332" s="26">
        <f t="shared" si="167"/>
        <v>0</v>
      </c>
      <c r="I332" s="26">
        <f t="shared" si="168"/>
        <v>0</v>
      </c>
      <c r="J332" s="26">
        <f t="shared" si="169"/>
        <v>0</v>
      </c>
      <c r="K332" s="26">
        <f t="shared" si="170"/>
        <v>0</v>
      </c>
      <c r="L332" s="26">
        <f t="shared" si="171"/>
        <v>0</v>
      </c>
      <c r="M332" s="26">
        <f t="shared" si="172"/>
        <v>0</v>
      </c>
      <c r="N332" s="26">
        <f t="shared" si="173"/>
        <v>5</v>
      </c>
      <c r="O332" s="26">
        <f t="shared" si="174"/>
        <v>2.5</v>
      </c>
      <c r="P332" s="26">
        <f t="shared" si="175"/>
        <v>0</v>
      </c>
      <c r="Q332" s="26">
        <f t="shared" si="176"/>
        <v>2.5</v>
      </c>
      <c r="R332" s="26">
        <f t="shared" si="177"/>
        <v>2.5</v>
      </c>
      <c r="S332" s="26">
        <f t="shared" si="178"/>
        <v>2.5</v>
      </c>
      <c r="T332" s="26">
        <f t="shared" si="179"/>
        <v>0</v>
      </c>
      <c r="U332" s="26">
        <f t="shared" si="180"/>
        <v>0</v>
      </c>
      <c r="V332" s="26">
        <f t="shared" si="181"/>
        <v>0</v>
      </c>
      <c r="W332" s="26">
        <f>VLOOKUP(AF332,角色间职业划分!L:M,2,FALSE)</f>
        <v>6</v>
      </c>
      <c r="X332" s="26">
        <f t="shared" si="182"/>
        <v>22</v>
      </c>
      <c r="Y332" s="26">
        <v>0</v>
      </c>
      <c r="Z332" s="26">
        <v>0</v>
      </c>
      <c r="AA332" s="26">
        <v>0</v>
      </c>
      <c r="AB332" s="26">
        <f t="shared" si="183"/>
        <v>7.5</v>
      </c>
      <c r="AC332" s="1">
        <f t="shared" si="164"/>
        <v>603</v>
      </c>
      <c r="AD332" s="51"/>
      <c r="AE332" s="1"/>
      <c r="AF332">
        <f t="shared" si="184"/>
        <v>6</v>
      </c>
      <c r="AG332" s="26" t="str">
        <f>VLOOKUP(AF332,角色间职业划分!P:R,3,FALSE)</f>
        <v>幻术师</v>
      </c>
      <c r="AH332" s="26">
        <f t="shared" si="185"/>
        <v>22</v>
      </c>
    </row>
    <row r="333" spans="1:34" x14ac:dyDescent="0.15">
      <c r="A333" s="26">
        <v>329</v>
      </c>
      <c r="B333" s="26">
        <f t="shared" si="165"/>
        <v>0</v>
      </c>
      <c r="C333" s="26">
        <f>ROUND(IF($AG333="战士",VLOOKUP($AH333,$DV:$ER,DX$1,FALSE),IF($AG333="幻术师",VLOOKUP($AH333,$EU:$FQ,EW$1,FALSE),IF($AG333="刺客",VLOOKUP($AH333,$FU:$GQ,FW$1,FALSE),"无该职业")))/VLOOKUP(AF333,角色间职业划分!P:AP,20,FALSE),0)</f>
        <v>25</v>
      </c>
      <c r="D333" s="26">
        <f t="shared" si="166"/>
        <v>0</v>
      </c>
      <c r="E333" s="26">
        <f>ROUND(IF($AG333="战士",VLOOKUP($AH333,$DV:$ER,DZ$1,FALSE),IF($AG333="幻术师",VLOOKUP($AH333,$EU:$FQ,EY$1,FALSE),IF($AG333="刺客",VLOOKUP($AH333,$FU:$GQ,FY$1,FALSE),"无该职业")))*VLOOKUP($AF333,角色间职业划分!$P:$AP,26,FALSE)*VLOOKUP($AF333,角色间职业划分!$P:$AP,13,FALSE)/角色间职业划分!$AB$9,0)</f>
        <v>1391</v>
      </c>
      <c r="F333" s="26">
        <f>ROUND(IF($AG333="战士",VLOOKUP($AH333,$DV:$ER,EA$1,FALSE),IF($AG333="幻术师",VLOOKUP($AH333,$EU:$FQ,EZ$1,FALSE),IF($AG333="刺客",VLOOKUP($AH333,$FU:$GQ,FZ$1,FALSE),"无该职业")))*VLOOKUP($AF333,角色间职业划分!$P:$AP,8,FALSE)/角色间职业划分!$W$9,0)</f>
        <v>2747</v>
      </c>
      <c r="G333" s="26">
        <f>ROUND(IF($AG333="战士",VLOOKUP($AH333,$DV:$ER,EB$1,FALSE),IF($AG333="幻术师",VLOOKUP($AH333,$EU:$FQ,FA$1,FALSE),IF($AG333="刺客",VLOOKUP($AH333,$FU:$GQ,GA$1,FALSE),"无该职业")))*VLOOKUP($AF333,角色间职业划分!$P:$AP,13,FALSE)/角色间职业划分!$AB$9,0)</f>
        <v>1443</v>
      </c>
      <c r="H333" s="26">
        <f t="shared" si="167"/>
        <v>0</v>
      </c>
      <c r="I333" s="26">
        <f t="shared" si="168"/>
        <v>0</v>
      </c>
      <c r="J333" s="26">
        <f t="shared" si="169"/>
        <v>0</v>
      </c>
      <c r="K333" s="26">
        <f t="shared" si="170"/>
        <v>0</v>
      </c>
      <c r="L333" s="26">
        <f t="shared" si="171"/>
        <v>0</v>
      </c>
      <c r="M333" s="26">
        <f t="shared" si="172"/>
        <v>0</v>
      </c>
      <c r="N333" s="26">
        <f t="shared" si="173"/>
        <v>5</v>
      </c>
      <c r="O333" s="26">
        <f t="shared" si="174"/>
        <v>2.5</v>
      </c>
      <c r="P333" s="26">
        <f t="shared" si="175"/>
        <v>0</v>
      </c>
      <c r="Q333" s="26">
        <f t="shared" si="176"/>
        <v>2.5</v>
      </c>
      <c r="R333" s="26">
        <f t="shared" si="177"/>
        <v>2.5</v>
      </c>
      <c r="S333" s="26">
        <f t="shared" si="178"/>
        <v>2.5</v>
      </c>
      <c r="T333" s="26">
        <f t="shared" si="179"/>
        <v>0</v>
      </c>
      <c r="U333" s="26">
        <f t="shared" si="180"/>
        <v>0</v>
      </c>
      <c r="V333" s="26">
        <f t="shared" si="181"/>
        <v>0</v>
      </c>
      <c r="W333" s="26">
        <f>VLOOKUP(AF333,角色间职业划分!L:M,2,FALSE)</f>
        <v>6</v>
      </c>
      <c r="X333" s="26">
        <f t="shared" si="182"/>
        <v>23</v>
      </c>
      <c r="Y333" s="26">
        <v>0</v>
      </c>
      <c r="Z333" s="26">
        <v>0</v>
      </c>
      <c r="AA333" s="26">
        <v>0</v>
      </c>
      <c r="AB333" s="26">
        <f t="shared" si="183"/>
        <v>7.5</v>
      </c>
      <c r="AC333" s="1">
        <f t="shared" si="164"/>
        <v>624</v>
      </c>
      <c r="AD333" s="51"/>
      <c r="AE333" s="1"/>
      <c r="AF333">
        <f t="shared" si="184"/>
        <v>6</v>
      </c>
      <c r="AG333" s="26" t="str">
        <f>VLOOKUP(AF333,角色间职业划分!P:R,3,FALSE)</f>
        <v>幻术师</v>
      </c>
      <c r="AH333" s="26">
        <f t="shared" si="185"/>
        <v>23</v>
      </c>
    </row>
    <row r="334" spans="1:34" x14ac:dyDescent="0.15">
      <c r="A334" s="26">
        <v>330</v>
      </c>
      <c r="B334" s="26">
        <f t="shared" si="165"/>
        <v>0</v>
      </c>
      <c r="C334" s="26">
        <f>ROUND(IF($AG334="战士",VLOOKUP($AH334,$DV:$ER,DX$1,FALSE),IF($AG334="幻术师",VLOOKUP($AH334,$EU:$FQ,EW$1,FALSE),IF($AG334="刺客",VLOOKUP($AH334,$FU:$GQ,FW$1,FALSE),"无该职业")))/VLOOKUP(AF334,角色间职业划分!P:AP,20,FALSE),0)</f>
        <v>30</v>
      </c>
      <c r="D334" s="26">
        <f t="shared" si="166"/>
        <v>0</v>
      </c>
      <c r="E334" s="26">
        <f>ROUND(IF($AG334="战士",VLOOKUP($AH334,$DV:$ER,DZ$1,FALSE),IF($AG334="幻术师",VLOOKUP($AH334,$EU:$FQ,EY$1,FALSE),IF($AG334="刺客",VLOOKUP($AH334,$FU:$GQ,FY$1,FALSE),"无该职业")))*VLOOKUP($AF334,角色间职业划分!$P:$AP,26,FALSE)*VLOOKUP($AF334,角色间职业划分!$P:$AP,13,FALSE)/角色间职业划分!$AB$9,0)</f>
        <v>1391</v>
      </c>
      <c r="F334" s="26">
        <f>ROUND(IF($AG334="战士",VLOOKUP($AH334,$DV:$ER,EA$1,FALSE),IF($AG334="幻术师",VLOOKUP($AH334,$EU:$FQ,EZ$1,FALSE),IF($AG334="刺客",VLOOKUP($AH334,$FU:$GQ,FZ$1,FALSE),"无该职业")))*VLOOKUP($AF334,角色间职业划分!$P:$AP,8,FALSE)/角色间职业划分!$W$9,0)</f>
        <v>2747</v>
      </c>
      <c r="G334" s="26">
        <f>ROUND(IF($AG334="战士",VLOOKUP($AH334,$DV:$ER,EB$1,FALSE),IF($AG334="幻术师",VLOOKUP($AH334,$EU:$FQ,FA$1,FALSE),IF($AG334="刺客",VLOOKUP($AH334,$FU:$GQ,GA$1,FALSE),"无该职业")))*VLOOKUP($AF334,角色间职业划分!$P:$AP,13,FALSE)/角色间职业划分!$AB$9,0)</f>
        <v>1443</v>
      </c>
      <c r="H334" s="26">
        <f t="shared" si="167"/>
        <v>0</v>
      </c>
      <c r="I334" s="26">
        <f t="shared" si="168"/>
        <v>0</v>
      </c>
      <c r="J334" s="26">
        <f t="shared" si="169"/>
        <v>0</v>
      </c>
      <c r="K334" s="26">
        <f t="shared" si="170"/>
        <v>0</v>
      </c>
      <c r="L334" s="26">
        <f t="shared" si="171"/>
        <v>0</v>
      </c>
      <c r="M334" s="26">
        <f t="shared" si="172"/>
        <v>0</v>
      </c>
      <c r="N334" s="26">
        <f t="shared" si="173"/>
        <v>5</v>
      </c>
      <c r="O334" s="26">
        <f t="shared" si="174"/>
        <v>2.5</v>
      </c>
      <c r="P334" s="26">
        <f t="shared" si="175"/>
        <v>0</v>
      </c>
      <c r="Q334" s="26">
        <f t="shared" si="176"/>
        <v>2.5</v>
      </c>
      <c r="R334" s="26">
        <f t="shared" si="177"/>
        <v>2.5</v>
      </c>
      <c r="S334" s="26">
        <f t="shared" si="178"/>
        <v>2.5</v>
      </c>
      <c r="T334" s="26">
        <f t="shared" si="179"/>
        <v>0</v>
      </c>
      <c r="U334" s="26">
        <f t="shared" si="180"/>
        <v>0</v>
      </c>
      <c r="V334" s="26">
        <f t="shared" si="181"/>
        <v>0</v>
      </c>
      <c r="W334" s="26">
        <f>VLOOKUP(AF334,角色间职业划分!L:M,2,FALSE)</f>
        <v>6</v>
      </c>
      <c r="X334" s="26">
        <f t="shared" si="182"/>
        <v>24</v>
      </c>
      <c r="Y334" s="26">
        <v>0</v>
      </c>
      <c r="Z334" s="26">
        <v>0</v>
      </c>
      <c r="AA334" s="26">
        <v>0</v>
      </c>
      <c r="AB334" s="26">
        <f t="shared" si="183"/>
        <v>7.5</v>
      </c>
      <c r="AC334" s="1">
        <f t="shared" si="164"/>
        <v>645</v>
      </c>
      <c r="AD334" s="51"/>
      <c r="AE334" s="1"/>
      <c r="AF334">
        <f t="shared" si="184"/>
        <v>6</v>
      </c>
      <c r="AG334" s="26" t="str">
        <f>VLOOKUP(AF334,角色间职业划分!P:R,3,FALSE)</f>
        <v>幻术师</v>
      </c>
      <c r="AH334" s="26">
        <f t="shared" si="185"/>
        <v>24</v>
      </c>
    </row>
    <row r="335" spans="1:34" x14ac:dyDescent="0.15">
      <c r="A335" s="26">
        <v>331</v>
      </c>
      <c r="B335" s="26">
        <f t="shared" si="165"/>
        <v>0</v>
      </c>
      <c r="C335" s="26">
        <f>ROUND(IF($AG335="战士",VLOOKUP($AH335,$DV:$ER,DX$1,FALSE),IF($AG335="幻术师",VLOOKUP($AH335,$EU:$FQ,EW$1,FALSE),IF($AG335="刺客",VLOOKUP($AH335,$FU:$GQ,FW$1,FALSE),"无该职业")))/VLOOKUP(AF335,角色间职业划分!P:AP,20,FALSE),0)</f>
        <v>30</v>
      </c>
      <c r="D335" s="26">
        <f t="shared" si="166"/>
        <v>0</v>
      </c>
      <c r="E335" s="26">
        <f>ROUND(IF($AG335="战士",VLOOKUP($AH335,$DV:$ER,DZ$1,FALSE),IF($AG335="幻术师",VLOOKUP($AH335,$EU:$FQ,EY$1,FALSE),IF($AG335="刺客",VLOOKUP($AH335,$FU:$GQ,FY$1,FALSE),"无该职业")))*VLOOKUP($AF335,角色间职业划分!$P:$AP,26,FALSE)*VLOOKUP($AF335,角色间职业划分!$P:$AP,13,FALSE)/角色间职业划分!$AB$9,0)</f>
        <v>1391</v>
      </c>
      <c r="F335" s="26">
        <f>ROUND(IF($AG335="战士",VLOOKUP($AH335,$DV:$ER,EA$1,FALSE),IF($AG335="幻术师",VLOOKUP($AH335,$EU:$FQ,EZ$1,FALSE),IF($AG335="刺客",VLOOKUP($AH335,$FU:$GQ,FZ$1,FALSE),"无该职业")))*VLOOKUP($AF335,角色间职业划分!$P:$AP,8,FALSE)/角色间职业划分!$W$9,0)</f>
        <v>2747</v>
      </c>
      <c r="G335" s="26">
        <f>ROUND(IF($AG335="战士",VLOOKUP($AH335,$DV:$ER,EB$1,FALSE),IF($AG335="幻术师",VLOOKUP($AH335,$EU:$FQ,FA$1,FALSE),IF($AG335="刺客",VLOOKUP($AH335,$FU:$GQ,GA$1,FALSE),"无该职业")))*VLOOKUP($AF335,角色间职业划分!$P:$AP,13,FALSE)/角色间职业划分!$AB$9,0)</f>
        <v>1651</v>
      </c>
      <c r="H335" s="26">
        <f t="shared" si="167"/>
        <v>0</v>
      </c>
      <c r="I335" s="26">
        <f t="shared" si="168"/>
        <v>0</v>
      </c>
      <c r="J335" s="26">
        <f t="shared" si="169"/>
        <v>0</v>
      </c>
      <c r="K335" s="26">
        <f t="shared" si="170"/>
        <v>0</v>
      </c>
      <c r="L335" s="26">
        <f t="shared" si="171"/>
        <v>0</v>
      </c>
      <c r="M335" s="26">
        <f t="shared" si="172"/>
        <v>0</v>
      </c>
      <c r="N335" s="26">
        <f t="shared" si="173"/>
        <v>5</v>
      </c>
      <c r="O335" s="26">
        <f t="shared" si="174"/>
        <v>2.5</v>
      </c>
      <c r="P335" s="26">
        <f t="shared" si="175"/>
        <v>0</v>
      </c>
      <c r="Q335" s="26">
        <f t="shared" si="176"/>
        <v>2.5</v>
      </c>
      <c r="R335" s="26">
        <f t="shared" si="177"/>
        <v>2.5</v>
      </c>
      <c r="S335" s="26">
        <f t="shared" si="178"/>
        <v>2.5</v>
      </c>
      <c r="T335" s="26">
        <f t="shared" si="179"/>
        <v>0</v>
      </c>
      <c r="U335" s="26">
        <f t="shared" si="180"/>
        <v>0</v>
      </c>
      <c r="V335" s="26">
        <f t="shared" si="181"/>
        <v>0</v>
      </c>
      <c r="W335" s="26">
        <f>VLOOKUP(AF335,角色间职业划分!L:M,2,FALSE)</f>
        <v>6</v>
      </c>
      <c r="X335" s="26">
        <f t="shared" si="182"/>
        <v>25</v>
      </c>
      <c r="Y335" s="26">
        <v>0</v>
      </c>
      <c r="Z335" s="26">
        <v>0</v>
      </c>
      <c r="AA335" s="26">
        <v>0</v>
      </c>
      <c r="AB335" s="26">
        <f t="shared" si="183"/>
        <v>7.5</v>
      </c>
      <c r="AC335" s="1">
        <f t="shared" si="164"/>
        <v>666</v>
      </c>
      <c r="AD335" s="51"/>
      <c r="AE335" s="1"/>
      <c r="AF335">
        <f t="shared" si="184"/>
        <v>6</v>
      </c>
      <c r="AG335" s="26" t="str">
        <f>VLOOKUP(AF335,角色间职业划分!P:R,3,FALSE)</f>
        <v>幻术师</v>
      </c>
      <c r="AH335" s="26">
        <f t="shared" si="185"/>
        <v>25</v>
      </c>
    </row>
    <row r="336" spans="1:34" x14ac:dyDescent="0.15">
      <c r="A336" s="26">
        <v>332</v>
      </c>
      <c r="B336" s="26">
        <f t="shared" si="165"/>
        <v>0</v>
      </c>
      <c r="C336" s="26">
        <f>ROUND(IF($AG336="战士",VLOOKUP($AH336,$DV:$ER,DX$1,FALSE),IF($AG336="幻术师",VLOOKUP($AH336,$EU:$FQ,EW$1,FALSE),IF($AG336="刺客",VLOOKUP($AH336,$FU:$GQ,FW$1,FALSE),"无该职业")))/VLOOKUP(AF336,角色间职业划分!P:AP,20,FALSE),0)</f>
        <v>30</v>
      </c>
      <c r="D336" s="26">
        <f t="shared" si="166"/>
        <v>0</v>
      </c>
      <c r="E336" s="26">
        <f>ROUND(IF($AG336="战士",VLOOKUP($AH336,$DV:$ER,DZ$1,FALSE),IF($AG336="幻术师",VLOOKUP($AH336,$EU:$FQ,EY$1,FALSE),IF($AG336="刺客",VLOOKUP($AH336,$FU:$GQ,FY$1,FALSE),"无该职业")))*VLOOKUP($AF336,角色间职业划分!$P:$AP,26,FALSE)*VLOOKUP($AF336,角色间职业划分!$P:$AP,13,FALSE)/角色间职业划分!$AB$9,0)</f>
        <v>1391</v>
      </c>
      <c r="F336" s="26">
        <f>ROUND(IF($AG336="战士",VLOOKUP($AH336,$DV:$ER,EA$1,FALSE),IF($AG336="幻术师",VLOOKUP($AH336,$EU:$FQ,EZ$1,FALSE),IF($AG336="刺客",VLOOKUP($AH336,$FU:$GQ,FZ$1,FALSE),"无该职业")))*VLOOKUP($AF336,角色间职业划分!$P:$AP,8,FALSE)/角色间职业划分!$W$9,0)</f>
        <v>2747</v>
      </c>
      <c r="G336" s="26">
        <f>ROUND(IF($AG336="战士",VLOOKUP($AH336,$DV:$ER,EB$1,FALSE),IF($AG336="幻术师",VLOOKUP($AH336,$EU:$FQ,FA$1,FALSE),IF($AG336="刺客",VLOOKUP($AH336,$FU:$GQ,GA$1,FALSE),"无该职业")))*VLOOKUP($AF336,角色间职业划分!$P:$AP,13,FALSE)/角色间职业划分!$AB$9,0)</f>
        <v>1651</v>
      </c>
      <c r="H336" s="26">
        <f t="shared" si="167"/>
        <v>0</v>
      </c>
      <c r="I336" s="26">
        <f t="shared" si="168"/>
        <v>0</v>
      </c>
      <c r="J336" s="26">
        <f t="shared" si="169"/>
        <v>0</v>
      </c>
      <c r="K336" s="26">
        <f t="shared" si="170"/>
        <v>0</v>
      </c>
      <c r="L336" s="26">
        <f t="shared" si="171"/>
        <v>0</v>
      </c>
      <c r="M336" s="26">
        <f t="shared" si="172"/>
        <v>0</v>
      </c>
      <c r="N336" s="26">
        <f t="shared" si="173"/>
        <v>5</v>
      </c>
      <c r="O336" s="26">
        <f t="shared" si="174"/>
        <v>2.5</v>
      </c>
      <c r="P336" s="26">
        <f t="shared" si="175"/>
        <v>0</v>
      </c>
      <c r="Q336" s="26">
        <f t="shared" si="176"/>
        <v>2.5</v>
      </c>
      <c r="R336" s="26">
        <f t="shared" si="177"/>
        <v>5</v>
      </c>
      <c r="S336" s="26">
        <f t="shared" si="178"/>
        <v>2.5</v>
      </c>
      <c r="T336" s="26">
        <f t="shared" si="179"/>
        <v>0</v>
      </c>
      <c r="U336" s="26">
        <f t="shared" si="180"/>
        <v>0</v>
      </c>
      <c r="V336" s="26">
        <f t="shared" si="181"/>
        <v>0</v>
      </c>
      <c r="W336" s="26">
        <f>VLOOKUP(AF336,角色间职业划分!L:M,2,FALSE)</f>
        <v>6</v>
      </c>
      <c r="X336" s="26">
        <f t="shared" si="182"/>
        <v>26</v>
      </c>
      <c r="Y336" s="26">
        <v>0</v>
      </c>
      <c r="Z336" s="26">
        <v>0</v>
      </c>
      <c r="AA336" s="26">
        <v>0</v>
      </c>
      <c r="AB336" s="26">
        <f t="shared" si="183"/>
        <v>7.5</v>
      </c>
      <c r="AC336" s="1">
        <f t="shared" si="164"/>
        <v>687</v>
      </c>
      <c r="AD336" s="51"/>
      <c r="AE336" s="1"/>
      <c r="AF336">
        <f t="shared" si="184"/>
        <v>6</v>
      </c>
      <c r="AG336" s="26" t="str">
        <f>VLOOKUP(AF336,角色间职业划分!P:R,3,FALSE)</f>
        <v>幻术师</v>
      </c>
      <c r="AH336" s="26">
        <f t="shared" si="185"/>
        <v>26</v>
      </c>
    </row>
    <row r="337" spans="1:34" x14ac:dyDescent="0.15">
      <c r="A337" s="26">
        <v>333</v>
      </c>
      <c r="B337" s="26">
        <f t="shared" si="165"/>
        <v>0</v>
      </c>
      <c r="C337" s="26">
        <f>ROUND(IF($AG337="战士",VLOOKUP($AH337,$DV:$ER,DX$1,FALSE),IF($AG337="幻术师",VLOOKUP($AH337,$EU:$FQ,EW$1,FALSE),IF($AG337="刺客",VLOOKUP($AH337,$FU:$GQ,FW$1,FALSE),"无该职业")))/VLOOKUP(AF337,角色间职业划分!P:AP,20,FALSE),0)</f>
        <v>30</v>
      </c>
      <c r="D337" s="26">
        <f t="shared" si="166"/>
        <v>0</v>
      </c>
      <c r="E337" s="26">
        <f>ROUND(IF($AG337="战士",VLOOKUP($AH337,$DV:$ER,DZ$1,FALSE),IF($AG337="幻术师",VLOOKUP($AH337,$EU:$FQ,EY$1,FALSE),IF($AG337="刺客",VLOOKUP($AH337,$FU:$GQ,FY$1,FALSE),"无该职业")))*VLOOKUP($AF337,角色间职业划分!$P:$AP,26,FALSE)*VLOOKUP($AF337,角色间职业划分!$P:$AP,13,FALSE)/角色间职业划分!$AB$9,0)</f>
        <v>1391</v>
      </c>
      <c r="F337" s="26">
        <f>ROUND(IF($AG337="战士",VLOOKUP($AH337,$DV:$ER,EA$1,FALSE),IF($AG337="幻术师",VLOOKUP($AH337,$EU:$FQ,EZ$1,FALSE),IF($AG337="刺客",VLOOKUP($AH337,$FU:$GQ,FZ$1,FALSE),"无该职业")))*VLOOKUP($AF337,角色间职业划分!$P:$AP,8,FALSE)/角色间职业划分!$W$9,0)</f>
        <v>3117</v>
      </c>
      <c r="G337" s="26">
        <f>ROUND(IF($AG337="战士",VLOOKUP($AH337,$DV:$ER,EB$1,FALSE),IF($AG337="幻术师",VLOOKUP($AH337,$EU:$FQ,FA$1,FALSE),IF($AG337="刺客",VLOOKUP($AH337,$FU:$GQ,GA$1,FALSE),"无该职业")))*VLOOKUP($AF337,角色间职业划分!$P:$AP,13,FALSE)/角色间职业划分!$AB$9,0)</f>
        <v>1651</v>
      </c>
      <c r="H337" s="26">
        <f t="shared" si="167"/>
        <v>0</v>
      </c>
      <c r="I337" s="26">
        <f t="shared" si="168"/>
        <v>0</v>
      </c>
      <c r="J337" s="26">
        <f t="shared" si="169"/>
        <v>0</v>
      </c>
      <c r="K337" s="26">
        <f t="shared" si="170"/>
        <v>0</v>
      </c>
      <c r="L337" s="26">
        <f t="shared" si="171"/>
        <v>0</v>
      </c>
      <c r="M337" s="26">
        <f t="shared" si="172"/>
        <v>0</v>
      </c>
      <c r="N337" s="26">
        <f t="shared" si="173"/>
        <v>5</v>
      </c>
      <c r="O337" s="26">
        <f t="shared" si="174"/>
        <v>2.5</v>
      </c>
      <c r="P337" s="26">
        <f t="shared" si="175"/>
        <v>0</v>
      </c>
      <c r="Q337" s="26">
        <f t="shared" si="176"/>
        <v>2.5</v>
      </c>
      <c r="R337" s="26">
        <f t="shared" si="177"/>
        <v>5</v>
      </c>
      <c r="S337" s="26">
        <f t="shared" si="178"/>
        <v>2.5</v>
      </c>
      <c r="T337" s="26">
        <f t="shared" si="179"/>
        <v>0</v>
      </c>
      <c r="U337" s="26">
        <f t="shared" si="180"/>
        <v>0</v>
      </c>
      <c r="V337" s="26">
        <f t="shared" si="181"/>
        <v>0</v>
      </c>
      <c r="W337" s="26">
        <f>VLOOKUP(AF337,角色间职业划分!L:M,2,FALSE)</f>
        <v>6</v>
      </c>
      <c r="X337" s="26">
        <f t="shared" si="182"/>
        <v>27</v>
      </c>
      <c r="Y337" s="26">
        <v>0</v>
      </c>
      <c r="Z337" s="26">
        <v>0</v>
      </c>
      <c r="AA337" s="26">
        <v>0</v>
      </c>
      <c r="AB337" s="26">
        <f t="shared" si="183"/>
        <v>7.5</v>
      </c>
      <c r="AC337" s="1">
        <f t="shared" si="164"/>
        <v>708</v>
      </c>
      <c r="AD337" s="51"/>
      <c r="AE337" s="1"/>
      <c r="AF337">
        <f t="shared" si="184"/>
        <v>6</v>
      </c>
      <c r="AG337" s="26" t="str">
        <f>VLOOKUP(AF337,角色间职业划分!P:R,3,FALSE)</f>
        <v>幻术师</v>
      </c>
      <c r="AH337" s="26">
        <f t="shared" si="185"/>
        <v>27</v>
      </c>
    </row>
    <row r="338" spans="1:34" x14ac:dyDescent="0.15">
      <c r="A338" s="26">
        <v>334</v>
      </c>
      <c r="B338" s="26">
        <f t="shared" si="165"/>
        <v>0</v>
      </c>
      <c r="C338" s="26">
        <f>ROUND(IF($AG338="战士",VLOOKUP($AH338,$DV:$ER,DX$1,FALSE),IF($AG338="幻术师",VLOOKUP($AH338,$EU:$FQ,EW$1,FALSE),IF($AG338="刺客",VLOOKUP($AH338,$FU:$GQ,FW$1,FALSE),"无该职业")))/VLOOKUP(AF338,角色间职业划分!P:AP,20,FALSE),0)</f>
        <v>30</v>
      </c>
      <c r="D338" s="26">
        <f t="shared" si="166"/>
        <v>0</v>
      </c>
      <c r="E338" s="26">
        <f>ROUND(IF($AG338="战士",VLOOKUP($AH338,$DV:$ER,DZ$1,FALSE),IF($AG338="幻术师",VLOOKUP($AH338,$EU:$FQ,EY$1,FALSE),IF($AG338="刺客",VLOOKUP($AH338,$FU:$GQ,FY$1,FALSE),"无该职业")))*VLOOKUP($AF338,角色间职业划分!$P:$AP,26,FALSE)*VLOOKUP($AF338,角色间职业划分!$P:$AP,13,FALSE)/角色间职业划分!$AB$9,0)</f>
        <v>1391</v>
      </c>
      <c r="F338" s="26">
        <f>ROUND(IF($AG338="战士",VLOOKUP($AH338,$DV:$ER,EA$1,FALSE),IF($AG338="幻术师",VLOOKUP($AH338,$EU:$FQ,EZ$1,FALSE),IF($AG338="刺客",VLOOKUP($AH338,$FU:$GQ,FZ$1,FALSE),"无该职业")))*VLOOKUP($AF338,角色间职业划分!$P:$AP,8,FALSE)/角色间职业划分!$W$9,0)</f>
        <v>3117</v>
      </c>
      <c r="G338" s="26">
        <f>ROUND(IF($AG338="战士",VLOOKUP($AH338,$DV:$ER,EB$1,FALSE),IF($AG338="幻术师",VLOOKUP($AH338,$EU:$FQ,FA$1,FALSE),IF($AG338="刺客",VLOOKUP($AH338,$FU:$GQ,GA$1,FALSE),"无该职业")))*VLOOKUP($AF338,角色间职业划分!$P:$AP,13,FALSE)/角色间职业划分!$AB$9,0)</f>
        <v>1651</v>
      </c>
      <c r="H338" s="26">
        <f t="shared" si="167"/>
        <v>0</v>
      </c>
      <c r="I338" s="26">
        <f t="shared" si="168"/>
        <v>0</v>
      </c>
      <c r="J338" s="26">
        <f t="shared" si="169"/>
        <v>0</v>
      </c>
      <c r="K338" s="26">
        <f t="shared" si="170"/>
        <v>0</v>
      </c>
      <c r="L338" s="26">
        <f t="shared" si="171"/>
        <v>0</v>
      </c>
      <c r="M338" s="26">
        <f t="shared" si="172"/>
        <v>0</v>
      </c>
      <c r="N338" s="26">
        <f t="shared" si="173"/>
        <v>5</v>
      </c>
      <c r="O338" s="26">
        <f t="shared" si="174"/>
        <v>2.5</v>
      </c>
      <c r="P338" s="26">
        <f t="shared" si="175"/>
        <v>0</v>
      </c>
      <c r="Q338" s="26">
        <f t="shared" si="176"/>
        <v>2.5</v>
      </c>
      <c r="R338" s="26">
        <f t="shared" si="177"/>
        <v>5</v>
      </c>
      <c r="S338" s="26">
        <f t="shared" si="178"/>
        <v>2.5</v>
      </c>
      <c r="T338" s="26">
        <f t="shared" si="179"/>
        <v>2.5</v>
      </c>
      <c r="U338" s="26">
        <f t="shared" si="180"/>
        <v>0</v>
      </c>
      <c r="V338" s="26">
        <f t="shared" si="181"/>
        <v>0</v>
      </c>
      <c r="W338" s="26">
        <f>VLOOKUP(AF338,角色间职业划分!L:M,2,FALSE)</f>
        <v>6</v>
      </c>
      <c r="X338" s="26">
        <f t="shared" si="182"/>
        <v>28</v>
      </c>
      <c r="Y338" s="26">
        <v>0</v>
      </c>
      <c r="Z338" s="26">
        <v>0</v>
      </c>
      <c r="AA338" s="26">
        <v>0</v>
      </c>
      <c r="AB338" s="26">
        <f t="shared" si="183"/>
        <v>7.5</v>
      </c>
      <c r="AC338" s="1">
        <f t="shared" si="164"/>
        <v>729</v>
      </c>
      <c r="AD338" s="51"/>
      <c r="AE338" s="1"/>
      <c r="AF338">
        <f t="shared" si="184"/>
        <v>6</v>
      </c>
      <c r="AG338" s="26" t="str">
        <f>VLOOKUP(AF338,角色间职业划分!P:R,3,FALSE)</f>
        <v>幻术师</v>
      </c>
      <c r="AH338" s="26">
        <f t="shared" si="185"/>
        <v>28</v>
      </c>
    </row>
    <row r="339" spans="1:34" x14ac:dyDescent="0.15">
      <c r="A339" s="26">
        <v>335</v>
      </c>
      <c r="B339" s="26">
        <f t="shared" si="165"/>
        <v>0</v>
      </c>
      <c r="C339" s="26">
        <f>ROUND(IF($AG339="战士",VLOOKUP($AH339,$DV:$ER,DX$1,FALSE),IF($AG339="幻术师",VLOOKUP($AH339,$EU:$FQ,EW$1,FALSE),IF($AG339="刺客",VLOOKUP($AH339,$FU:$GQ,FW$1,FALSE),"无该职业")))/VLOOKUP(AF339,角色间职业划分!P:AP,20,FALSE),0)</f>
        <v>30</v>
      </c>
      <c r="D339" s="26">
        <f t="shared" si="166"/>
        <v>0</v>
      </c>
      <c r="E339" s="26">
        <f>ROUND(IF($AG339="战士",VLOOKUP($AH339,$DV:$ER,DZ$1,FALSE),IF($AG339="幻术师",VLOOKUP($AH339,$EU:$FQ,EY$1,FALSE),IF($AG339="刺客",VLOOKUP($AH339,$FU:$GQ,FY$1,FALSE),"无该职业")))*VLOOKUP($AF339,角色间职业划分!$P:$AP,26,FALSE)*VLOOKUP($AF339,角色间职业划分!$P:$AP,13,FALSE)/角色间职业划分!$AB$9,0)</f>
        <v>1391</v>
      </c>
      <c r="F339" s="26">
        <f>ROUND(IF($AG339="战士",VLOOKUP($AH339,$DV:$ER,EA$1,FALSE),IF($AG339="幻术师",VLOOKUP($AH339,$EU:$FQ,EZ$1,FALSE),IF($AG339="刺客",VLOOKUP($AH339,$FU:$GQ,FZ$1,FALSE),"无该职业")))*VLOOKUP($AF339,角色间职业划分!$P:$AP,8,FALSE)/角色间职业划分!$W$9,0)</f>
        <v>3117</v>
      </c>
      <c r="G339" s="26">
        <f>ROUND(IF($AG339="战士",VLOOKUP($AH339,$DV:$ER,EB$1,FALSE),IF($AG339="幻术师",VLOOKUP($AH339,$EU:$FQ,FA$1,FALSE),IF($AG339="刺客",VLOOKUP($AH339,$FU:$GQ,GA$1,FALSE),"无该职业")))*VLOOKUP($AF339,角色间职业划分!$P:$AP,13,FALSE)/角色间职业划分!$AB$9,0)</f>
        <v>1860</v>
      </c>
      <c r="H339" s="26">
        <f t="shared" si="167"/>
        <v>0</v>
      </c>
      <c r="I339" s="26">
        <f t="shared" si="168"/>
        <v>0</v>
      </c>
      <c r="J339" s="26">
        <f t="shared" si="169"/>
        <v>0</v>
      </c>
      <c r="K339" s="26">
        <f t="shared" si="170"/>
        <v>0</v>
      </c>
      <c r="L339" s="26">
        <f t="shared" si="171"/>
        <v>0</v>
      </c>
      <c r="M339" s="26">
        <f t="shared" si="172"/>
        <v>0</v>
      </c>
      <c r="N339" s="26">
        <f t="shared" si="173"/>
        <v>5</v>
      </c>
      <c r="O339" s="26">
        <f t="shared" si="174"/>
        <v>2.5</v>
      </c>
      <c r="P339" s="26">
        <f t="shared" si="175"/>
        <v>0</v>
      </c>
      <c r="Q339" s="26">
        <f t="shared" si="176"/>
        <v>2.5</v>
      </c>
      <c r="R339" s="26">
        <f t="shared" si="177"/>
        <v>5</v>
      </c>
      <c r="S339" s="26">
        <f t="shared" si="178"/>
        <v>2.5</v>
      </c>
      <c r="T339" s="26">
        <f t="shared" si="179"/>
        <v>2.5</v>
      </c>
      <c r="U339" s="26">
        <f t="shared" si="180"/>
        <v>0</v>
      </c>
      <c r="V339" s="26">
        <f t="shared" si="181"/>
        <v>0</v>
      </c>
      <c r="W339" s="26">
        <f>VLOOKUP(AF339,角色间职业划分!L:M,2,FALSE)</f>
        <v>6</v>
      </c>
      <c r="X339" s="26">
        <f t="shared" si="182"/>
        <v>29</v>
      </c>
      <c r="Y339" s="26">
        <v>0</v>
      </c>
      <c r="Z339" s="26">
        <v>0</v>
      </c>
      <c r="AA339" s="26">
        <v>0</v>
      </c>
      <c r="AB339" s="26">
        <f t="shared" si="183"/>
        <v>7.5</v>
      </c>
      <c r="AC339" s="1">
        <f t="shared" si="164"/>
        <v>750</v>
      </c>
      <c r="AD339" s="51"/>
      <c r="AE339" s="1"/>
      <c r="AF339">
        <f t="shared" si="184"/>
        <v>6</v>
      </c>
      <c r="AG339" s="26" t="str">
        <f>VLOOKUP(AF339,角色间职业划分!P:R,3,FALSE)</f>
        <v>幻术师</v>
      </c>
      <c r="AH339" s="26">
        <f t="shared" si="185"/>
        <v>29</v>
      </c>
    </row>
    <row r="340" spans="1:34" x14ac:dyDescent="0.15">
      <c r="A340" s="26">
        <v>336</v>
      </c>
      <c r="B340" s="26">
        <f t="shared" si="165"/>
        <v>0</v>
      </c>
      <c r="C340" s="26">
        <f>ROUND(IF($AG340="战士",VLOOKUP($AH340,$DV:$ER,DX$1,FALSE),IF($AG340="幻术师",VLOOKUP($AH340,$EU:$FQ,EW$1,FALSE),IF($AG340="刺客",VLOOKUP($AH340,$FU:$GQ,FW$1,FALSE),"无该职业")))/VLOOKUP(AF340,角色间职业划分!P:AP,20,FALSE),0)</f>
        <v>35</v>
      </c>
      <c r="D340" s="26">
        <f t="shared" si="166"/>
        <v>0</v>
      </c>
      <c r="E340" s="26">
        <f>ROUND(IF($AG340="战士",VLOOKUP($AH340,$DV:$ER,DZ$1,FALSE),IF($AG340="幻术师",VLOOKUP($AH340,$EU:$FQ,EY$1,FALSE),IF($AG340="刺客",VLOOKUP($AH340,$FU:$GQ,FY$1,FALSE),"无该职业")))*VLOOKUP($AF340,角色间职业划分!$P:$AP,26,FALSE)*VLOOKUP($AF340,角色间职业划分!$P:$AP,13,FALSE)/角色间职业划分!$AB$9,0)</f>
        <v>1391</v>
      </c>
      <c r="F340" s="26">
        <f>ROUND(IF($AG340="战士",VLOOKUP($AH340,$DV:$ER,EA$1,FALSE),IF($AG340="幻术师",VLOOKUP($AH340,$EU:$FQ,EZ$1,FALSE),IF($AG340="刺客",VLOOKUP($AH340,$FU:$GQ,FZ$1,FALSE),"无该职业")))*VLOOKUP($AF340,角色间职业划分!$P:$AP,8,FALSE)/角色间职业划分!$W$9,0)</f>
        <v>3117</v>
      </c>
      <c r="G340" s="26">
        <f>ROUND(IF($AG340="战士",VLOOKUP($AH340,$DV:$ER,EB$1,FALSE),IF($AG340="幻术师",VLOOKUP($AH340,$EU:$FQ,FA$1,FALSE),IF($AG340="刺客",VLOOKUP($AH340,$FU:$GQ,GA$1,FALSE),"无该职业")))*VLOOKUP($AF340,角色间职业划分!$P:$AP,13,FALSE)/角色间职业划分!$AB$9,0)</f>
        <v>1860</v>
      </c>
      <c r="H340" s="26">
        <f t="shared" si="167"/>
        <v>0</v>
      </c>
      <c r="I340" s="26">
        <f t="shared" si="168"/>
        <v>0</v>
      </c>
      <c r="J340" s="26">
        <f t="shared" si="169"/>
        <v>0</v>
      </c>
      <c r="K340" s="26">
        <f t="shared" si="170"/>
        <v>0</v>
      </c>
      <c r="L340" s="26">
        <f t="shared" si="171"/>
        <v>0</v>
      </c>
      <c r="M340" s="26">
        <f t="shared" si="172"/>
        <v>0</v>
      </c>
      <c r="N340" s="26">
        <f t="shared" si="173"/>
        <v>5</v>
      </c>
      <c r="O340" s="26">
        <f t="shared" si="174"/>
        <v>2.5</v>
      </c>
      <c r="P340" s="26">
        <f t="shared" si="175"/>
        <v>0</v>
      </c>
      <c r="Q340" s="26">
        <f t="shared" si="176"/>
        <v>2.5</v>
      </c>
      <c r="R340" s="26">
        <f t="shared" si="177"/>
        <v>5</v>
      </c>
      <c r="S340" s="26">
        <f t="shared" si="178"/>
        <v>2.5</v>
      </c>
      <c r="T340" s="26">
        <f t="shared" si="179"/>
        <v>2.5</v>
      </c>
      <c r="U340" s="26">
        <f t="shared" si="180"/>
        <v>0</v>
      </c>
      <c r="V340" s="26">
        <f t="shared" si="181"/>
        <v>0</v>
      </c>
      <c r="W340" s="26">
        <f>VLOOKUP(AF340,角色间职业划分!L:M,2,FALSE)</f>
        <v>6</v>
      </c>
      <c r="X340" s="26">
        <f t="shared" si="182"/>
        <v>30</v>
      </c>
      <c r="Y340" s="26">
        <v>0</v>
      </c>
      <c r="Z340" s="26">
        <v>0</v>
      </c>
      <c r="AA340" s="26">
        <v>0</v>
      </c>
      <c r="AB340" s="26">
        <f t="shared" si="183"/>
        <v>10</v>
      </c>
      <c r="AC340" s="1">
        <f t="shared" si="164"/>
        <v>771</v>
      </c>
      <c r="AD340" s="51"/>
      <c r="AE340" s="1"/>
      <c r="AF340">
        <f t="shared" si="184"/>
        <v>6</v>
      </c>
      <c r="AG340" s="26" t="str">
        <f>VLOOKUP(AF340,角色间职业划分!P:R,3,FALSE)</f>
        <v>幻术师</v>
      </c>
      <c r="AH340" s="26">
        <f t="shared" si="185"/>
        <v>30</v>
      </c>
    </row>
    <row r="341" spans="1:34" x14ac:dyDescent="0.15">
      <c r="A341" s="26">
        <v>337</v>
      </c>
      <c r="B341" s="26">
        <f t="shared" si="165"/>
        <v>0</v>
      </c>
      <c r="C341" s="26">
        <f>ROUND(IF($AG341="战士",VLOOKUP($AH341,$DV:$ER,DX$1,FALSE),IF($AG341="幻术师",VLOOKUP($AH341,$EU:$FQ,EW$1,FALSE),IF($AG341="刺客",VLOOKUP($AH341,$FU:$GQ,FW$1,FALSE),"无该职业")))/VLOOKUP(AF341,角色间职业划分!P:AP,20,FALSE),0)</f>
        <v>35</v>
      </c>
      <c r="D341" s="26">
        <f t="shared" si="166"/>
        <v>0</v>
      </c>
      <c r="E341" s="26">
        <f>ROUND(IF($AG341="战士",VLOOKUP($AH341,$DV:$ER,DZ$1,FALSE),IF($AG341="幻术师",VLOOKUP($AH341,$EU:$FQ,EY$1,FALSE),IF($AG341="刺客",VLOOKUP($AH341,$FU:$GQ,FY$1,FALSE),"无该职业")))*VLOOKUP($AF341,角色间职业划分!$P:$AP,26,FALSE)*VLOOKUP($AF341,角色间职业划分!$P:$AP,13,FALSE)/角色间职业划分!$AB$9,0)</f>
        <v>1391</v>
      </c>
      <c r="F341" s="26">
        <f>ROUND(IF($AG341="战士",VLOOKUP($AH341,$DV:$ER,EA$1,FALSE),IF($AG341="幻术师",VLOOKUP($AH341,$EU:$FQ,EZ$1,FALSE),IF($AG341="刺客",VLOOKUP($AH341,$FU:$GQ,FZ$1,FALSE),"无该职业")))*VLOOKUP($AF341,角色间职业划分!$P:$AP,8,FALSE)/角色间职业划分!$W$9,0)</f>
        <v>3487</v>
      </c>
      <c r="G341" s="26">
        <f>ROUND(IF($AG341="战士",VLOOKUP($AH341,$DV:$ER,EB$1,FALSE),IF($AG341="幻术师",VLOOKUP($AH341,$EU:$FQ,FA$1,FALSE),IF($AG341="刺客",VLOOKUP($AH341,$FU:$GQ,GA$1,FALSE),"无该职业")))*VLOOKUP($AF341,角色间职业划分!$P:$AP,13,FALSE)/角色间职业划分!$AB$9,0)</f>
        <v>1860</v>
      </c>
      <c r="H341" s="26">
        <f t="shared" si="167"/>
        <v>0</v>
      </c>
      <c r="I341" s="26">
        <f t="shared" si="168"/>
        <v>0</v>
      </c>
      <c r="J341" s="26">
        <f t="shared" si="169"/>
        <v>0</v>
      </c>
      <c r="K341" s="26">
        <f t="shared" si="170"/>
        <v>0</v>
      </c>
      <c r="L341" s="26">
        <f t="shared" si="171"/>
        <v>0</v>
      </c>
      <c r="M341" s="26">
        <f t="shared" si="172"/>
        <v>0</v>
      </c>
      <c r="N341" s="26">
        <f t="shared" si="173"/>
        <v>5</v>
      </c>
      <c r="O341" s="26">
        <f t="shared" si="174"/>
        <v>2.5</v>
      </c>
      <c r="P341" s="26">
        <f t="shared" si="175"/>
        <v>0</v>
      </c>
      <c r="Q341" s="26">
        <f t="shared" si="176"/>
        <v>2.5</v>
      </c>
      <c r="R341" s="26">
        <f t="shared" si="177"/>
        <v>5</v>
      </c>
      <c r="S341" s="26">
        <f t="shared" si="178"/>
        <v>2.5</v>
      </c>
      <c r="T341" s="26">
        <f t="shared" si="179"/>
        <v>2.5</v>
      </c>
      <c r="U341" s="26">
        <f t="shared" si="180"/>
        <v>0</v>
      </c>
      <c r="V341" s="26">
        <f t="shared" si="181"/>
        <v>0</v>
      </c>
      <c r="W341" s="26">
        <f>VLOOKUP(AF341,角色间职业划分!L:M,2,FALSE)</f>
        <v>6</v>
      </c>
      <c r="X341" s="26">
        <f t="shared" si="182"/>
        <v>31</v>
      </c>
      <c r="Y341" s="26">
        <v>0</v>
      </c>
      <c r="Z341" s="26">
        <v>0</v>
      </c>
      <c r="AA341" s="26">
        <v>0</v>
      </c>
      <c r="AB341" s="26">
        <f t="shared" si="183"/>
        <v>10</v>
      </c>
      <c r="AC341" s="1">
        <f t="shared" si="164"/>
        <v>792</v>
      </c>
      <c r="AD341" s="51"/>
      <c r="AE341" s="1"/>
      <c r="AF341">
        <f t="shared" si="184"/>
        <v>6</v>
      </c>
      <c r="AG341" s="26" t="str">
        <f>VLOOKUP(AF341,角色间职业划分!P:R,3,FALSE)</f>
        <v>幻术师</v>
      </c>
      <c r="AH341" s="26">
        <f t="shared" si="185"/>
        <v>31</v>
      </c>
    </row>
    <row r="342" spans="1:34" x14ac:dyDescent="0.15">
      <c r="A342" s="26">
        <v>338</v>
      </c>
      <c r="B342" s="26">
        <f t="shared" si="165"/>
        <v>0</v>
      </c>
      <c r="C342" s="26">
        <f>ROUND(IF($AG342="战士",VLOOKUP($AH342,$DV:$ER,DX$1,FALSE),IF($AG342="幻术师",VLOOKUP($AH342,$EU:$FQ,EW$1,FALSE),IF($AG342="刺客",VLOOKUP($AH342,$FU:$GQ,FW$1,FALSE),"无该职业")))/VLOOKUP(AF342,角色间职业划分!P:AP,20,FALSE),0)</f>
        <v>35</v>
      </c>
      <c r="D342" s="26">
        <f t="shared" si="166"/>
        <v>0</v>
      </c>
      <c r="E342" s="26">
        <f>ROUND(IF($AG342="战士",VLOOKUP($AH342,$DV:$ER,DZ$1,FALSE),IF($AG342="幻术师",VLOOKUP($AH342,$EU:$FQ,EY$1,FALSE),IF($AG342="刺客",VLOOKUP($AH342,$FU:$GQ,FY$1,FALSE),"无该职业")))*VLOOKUP($AF342,角色间职业划分!$P:$AP,26,FALSE)*VLOOKUP($AF342,角色间职业划分!$P:$AP,13,FALSE)/角色间职业划分!$AB$9,0)</f>
        <v>2016</v>
      </c>
      <c r="F342" s="26">
        <f>ROUND(IF($AG342="战士",VLOOKUP($AH342,$DV:$ER,EA$1,FALSE),IF($AG342="幻术师",VLOOKUP($AH342,$EU:$FQ,EZ$1,FALSE),IF($AG342="刺客",VLOOKUP($AH342,$FU:$GQ,FZ$1,FALSE),"无该职业")))*VLOOKUP($AF342,角色间职业划分!$P:$AP,8,FALSE)/角色间职业划分!$W$9,0)</f>
        <v>3487</v>
      </c>
      <c r="G342" s="26">
        <f>ROUND(IF($AG342="战士",VLOOKUP($AH342,$DV:$ER,EB$1,FALSE),IF($AG342="幻术师",VLOOKUP($AH342,$EU:$FQ,FA$1,FALSE),IF($AG342="刺客",VLOOKUP($AH342,$FU:$GQ,GA$1,FALSE),"无该职业")))*VLOOKUP($AF342,角色间职业划分!$P:$AP,13,FALSE)/角色间职业划分!$AB$9,0)</f>
        <v>1860</v>
      </c>
      <c r="H342" s="26">
        <f t="shared" si="167"/>
        <v>0</v>
      </c>
      <c r="I342" s="26">
        <f t="shared" si="168"/>
        <v>0</v>
      </c>
      <c r="J342" s="26">
        <f t="shared" si="169"/>
        <v>0</v>
      </c>
      <c r="K342" s="26">
        <f t="shared" si="170"/>
        <v>0</v>
      </c>
      <c r="L342" s="26">
        <f t="shared" si="171"/>
        <v>0</v>
      </c>
      <c r="M342" s="26">
        <f t="shared" si="172"/>
        <v>0</v>
      </c>
      <c r="N342" s="26">
        <f t="shared" si="173"/>
        <v>5</v>
      </c>
      <c r="O342" s="26">
        <f t="shared" si="174"/>
        <v>2.5</v>
      </c>
      <c r="P342" s="26">
        <f t="shared" si="175"/>
        <v>0</v>
      </c>
      <c r="Q342" s="26">
        <f t="shared" si="176"/>
        <v>2.5</v>
      </c>
      <c r="R342" s="26">
        <f t="shared" si="177"/>
        <v>5</v>
      </c>
      <c r="S342" s="26">
        <f t="shared" si="178"/>
        <v>2.5</v>
      </c>
      <c r="T342" s="26">
        <f t="shared" si="179"/>
        <v>2.5</v>
      </c>
      <c r="U342" s="26">
        <f t="shared" si="180"/>
        <v>0</v>
      </c>
      <c r="V342" s="26">
        <f t="shared" si="181"/>
        <v>0</v>
      </c>
      <c r="W342" s="26">
        <f>VLOOKUP(AF342,角色间职业划分!L:M,2,FALSE)</f>
        <v>6</v>
      </c>
      <c r="X342" s="26">
        <f t="shared" si="182"/>
        <v>32</v>
      </c>
      <c r="Y342" s="26">
        <v>0</v>
      </c>
      <c r="Z342" s="26">
        <v>0</v>
      </c>
      <c r="AA342" s="26">
        <v>0</v>
      </c>
      <c r="AB342" s="26">
        <f t="shared" si="183"/>
        <v>10</v>
      </c>
      <c r="AC342" s="1">
        <f t="shared" si="164"/>
        <v>813</v>
      </c>
      <c r="AD342" s="51"/>
      <c r="AE342" s="1"/>
      <c r="AF342">
        <f t="shared" si="184"/>
        <v>6</v>
      </c>
      <c r="AG342" s="26" t="str">
        <f>VLOOKUP(AF342,角色间职业划分!P:R,3,FALSE)</f>
        <v>幻术师</v>
      </c>
      <c r="AH342" s="26">
        <f t="shared" si="185"/>
        <v>32</v>
      </c>
    </row>
    <row r="343" spans="1:34" x14ac:dyDescent="0.15">
      <c r="A343" s="26">
        <v>339</v>
      </c>
      <c r="B343" s="26">
        <f t="shared" si="165"/>
        <v>0</v>
      </c>
      <c r="C343" s="26">
        <f>ROUND(IF($AG343="战士",VLOOKUP($AH343,$DV:$ER,DX$1,FALSE),IF($AG343="幻术师",VLOOKUP($AH343,$EU:$FQ,EW$1,FALSE),IF($AG343="刺客",VLOOKUP($AH343,$FU:$GQ,FW$1,FALSE),"无该职业")))/VLOOKUP(AF343,角色间职业划分!P:AP,20,FALSE),0)</f>
        <v>35</v>
      </c>
      <c r="D343" s="26">
        <f t="shared" si="166"/>
        <v>0</v>
      </c>
      <c r="E343" s="26">
        <f>ROUND(IF($AG343="战士",VLOOKUP($AH343,$DV:$ER,DZ$1,FALSE),IF($AG343="幻术师",VLOOKUP($AH343,$EU:$FQ,EY$1,FALSE),IF($AG343="刺客",VLOOKUP($AH343,$FU:$GQ,FY$1,FALSE),"无该职业")))*VLOOKUP($AF343,角色间职业划分!$P:$AP,26,FALSE)*VLOOKUP($AF343,角色间职业划分!$P:$AP,13,FALSE)/角色间职业划分!$AB$9,0)</f>
        <v>2016</v>
      </c>
      <c r="F343" s="26">
        <f>ROUND(IF($AG343="战士",VLOOKUP($AH343,$DV:$ER,EA$1,FALSE),IF($AG343="幻术师",VLOOKUP($AH343,$EU:$FQ,EZ$1,FALSE),IF($AG343="刺客",VLOOKUP($AH343,$FU:$GQ,FZ$1,FALSE),"无该职业")))*VLOOKUP($AF343,角色间职业划分!$P:$AP,8,FALSE)/角色间职业划分!$W$9,0)</f>
        <v>3487</v>
      </c>
      <c r="G343" s="26">
        <f>ROUND(IF($AG343="战士",VLOOKUP($AH343,$DV:$ER,EB$1,FALSE),IF($AG343="幻术师",VLOOKUP($AH343,$EU:$FQ,FA$1,FALSE),IF($AG343="刺客",VLOOKUP($AH343,$FU:$GQ,GA$1,FALSE),"无该职业")))*VLOOKUP($AF343,角色间职业划分!$P:$AP,13,FALSE)/角色间职业划分!$AB$9,0)</f>
        <v>2068</v>
      </c>
      <c r="H343" s="26">
        <f t="shared" si="167"/>
        <v>0</v>
      </c>
      <c r="I343" s="26">
        <f t="shared" si="168"/>
        <v>0</v>
      </c>
      <c r="J343" s="26">
        <f t="shared" si="169"/>
        <v>0</v>
      </c>
      <c r="K343" s="26">
        <f t="shared" si="170"/>
        <v>0</v>
      </c>
      <c r="L343" s="26">
        <f t="shared" si="171"/>
        <v>0</v>
      </c>
      <c r="M343" s="26">
        <f t="shared" si="172"/>
        <v>0</v>
      </c>
      <c r="N343" s="26">
        <f t="shared" si="173"/>
        <v>5</v>
      </c>
      <c r="O343" s="26">
        <f t="shared" si="174"/>
        <v>2.5</v>
      </c>
      <c r="P343" s="26">
        <f t="shared" si="175"/>
        <v>0</v>
      </c>
      <c r="Q343" s="26">
        <f t="shared" si="176"/>
        <v>2.5</v>
      </c>
      <c r="R343" s="26">
        <f t="shared" si="177"/>
        <v>5</v>
      </c>
      <c r="S343" s="26">
        <f t="shared" si="178"/>
        <v>2.5</v>
      </c>
      <c r="T343" s="26">
        <f t="shared" si="179"/>
        <v>2.5</v>
      </c>
      <c r="U343" s="26">
        <f t="shared" si="180"/>
        <v>0</v>
      </c>
      <c r="V343" s="26">
        <f t="shared" si="181"/>
        <v>0</v>
      </c>
      <c r="W343" s="26">
        <f>VLOOKUP(AF343,角色间职业划分!L:M,2,FALSE)</f>
        <v>6</v>
      </c>
      <c r="X343" s="26">
        <f t="shared" si="182"/>
        <v>33</v>
      </c>
      <c r="Y343" s="26">
        <v>0</v>
      </c>
      <c r="Z343" s="26">
        <v>0</v>
      </c>
      <c r="AA343" s="26">
        <v>0</v>
      </c>
      <c r="AB343" s="26">
        <f t="shared" si="183"/>
        <v>10</v>
      </c>
      <c r="AC343" s="1">
        <f t="shared" si="164"/>
        <v>834</v>
      </c>
      <c r="AD343" s="51"/>
      <c r="AE343" s="1"/>
      <c r="AF343">
        <f t="shared" si="184"/>
        <v>6</v>
      </c>
      <c r="AG343" s="26" t="str">
        <f>VLOOKUP(AF343,角色间职业划分!P:R,3,FALSE)</f>
        <v>幻术师</v>
      </c>
      <c r="AH343" s="26">
        <f t="shared" si="185"/>
        <v>33</v>
      </c>
    </row>
    <row r="344" spans="1:34" x14ac:dyDescent="0.15">
      <c r="A344" s="26">
        <v>340</v>
      </c>
      <c r="B344" s="26">
        <f t="shared" si="165"/>
        <v>0</v>
      </c>
      <c r="C344" s="26">
        <f>ROUND(IF($AG344="战士",VLOOKUP($AH344,$DV:$ER,DX$1,FALSE),IF($AG344="幻术师",VLOOKUP($AH344,$EU:$FQ,EW$1,FALSE),IF($AG344="刺客",VLOOKUP($AH344,$FU:$GQ,FW$1,FALSE),"无该职业")))/VLOOKUP(AF344,角色间职业划分!P:AP,20,FALSE),0)</f>
        <v>35</v>
      </c>
      <c r="D344" s="26">
        <f t="shared" si="166"/>
        <v>0</v>
      </c>
      <c r="E344" s="26">
        <f>ROUND(IF($AG344="战士",VLOOKUP($AH344,$DV:$ER,DZ$1,FALSE),IF($AG344="幻术师",VLOOKUP($AH344,$EU:$FQ,EY$1,FALSE),IF($AG344="刺客",VLOOKUP($AH344,$FU:$GQ,FY$1,FALSE),"无该职业")))*VLOOKUP($AF344,角色间职业划分!$P:$AP,26,FALSE)*VLOOKUP($AF344,角色间职业划分!$P:$AP,13,FALSE)/角色间职业划分!$AB$9,0)</f>
        <v>2016</v>
      </c>
      <c r="F344" s="26">
        <f>ROUND(IF($AG344="战士",VLOOKUP($AH344,$DV:$ER,EA$1,FALSE),IF($AG344="幻术师",VLOOKUP($AH344,$EU:$FQ,EZ$1,FALSE),IF($AG344="刺客",VLOOKUP($AH344,$FU:$GQ,FZ$1,FALSE),"无该职业")))*VLOOKUP($AF344,角色间职业划分!$P:$AP,8,FALSE)/角色间职业划分!$W$9,0)</f>
        <v>3487</v>
      </c>
      <c r="G344" s="26">
        <f>ROUND(IF($AG344="战士",VLOOKUP($AH344,$DV:$ER,EB$1,FALSE),IF($AG344="幻术师",VLOOKUP($AH344,$EU:$FQ,FA$1,FALSE),IF($AG344="刺客",VLOOKUP($AH344,$FU:$GQ,GA$1,FALSE),"无该职业")))*VLOOKUP($AF344,角色间职业划分!$P:$AP,13,FALSE)/角色间职业划分!$AB$9,0)</f>
        <v>2068</v>
      </c>
      <c r="H344" s="26">
        <f t="shared" si="167"/>
        <v>0</v>
      </c>
      <c r="I344" s="26">
        <f t="shared" si="168"/>
        <v>0</v>
      </c>
      <c r="J344" s="26">
        <f t="shared" si="169"/>
        <v>0</v>
      </c>
      <c r="K344" s="26">
        <f t="shared" si="170"/>
        <v>0</v>
      </c>
      <c r="L344" s="26">
        <f t="shared" si="171"/>
        <v>0</v>
      </c>
      <c r="M344" s="26">
        <f t="shared" si="172"/>
        <v>0</v>
      </c>
      <c r="N344" s="26">
        <f t="shared" si="173"/>
        <v>7.5</v>
      </c>
      <c r="O344" s="26">
        <f t="shared" si="174"/>
        <v>2.5</v>
      </c>
      <c r="P344" s="26">
        <f t="shared" si="175"/>
        <v>0</v>
      </c>
      <c r="Q344" s="26">
        <f t="shared" si="176"/>
        <v>2.5</v>
      </c>
      <c r="R344" s="26">
        <f t="shared" si="177"/>
        <v>5</v>
      </c>
      <c r="S344" s="26">
        <f t="shared" si="178"/>
        <v>2.5</v>
      </c>
      <c r="T344" s="26">
        <f t="shared" si="179"/>
        <v>2.5</v>
      </c>
      <c r="U344" s="26">
        <f t="shared" si="180"/>
        <v>0</v>
      </c>
      <c r="V344" s="26">
        <f t="shared" si="181"/>
        <v>0</v>
      </c>
      <c r="W344" s="26">
        <f>VLOOKUP(AF344,角色间职业划分!L:M,2,FALSE)</f>
        <v>6</v>
      </c>
      <c r="X344" s="26">
        <f t="shared" si="182"/>
        <v>34</v>
      </c>
      <c r="Y344" s="26">
        <v>0</v>
      </c>
      <c r="Z344" s="26">
        <v>0</v>
      </c>
      <c r="AA344" s="26">
        <v>0</v>
      </c>
      <c r="AB344" s="26">
        <f t="shared" si="183"/>
        <v>10</v>
      </c>
      <c r="AC344" s="1">
        <f t="shared" si="164"/>
        <v>855</v>
      </c>
      <c r="AD344" s="51"/>
      <c r="AE344" s="1"/>
      <c r="AF344">
        <f t="shared" si="184"/>
        <v>6</v>
      </c>
      <c r="AG344" s="26" t="str">
        <f>VLOOKUP(AF344,角色间职业划分!P:R,3,FALSE)</f>
        <v>幻术师</v>
      </c>
      <c r="AH344" s="26">
        <f t="shared" si="185"/>
        <v>34</v>
      </c>
    </row>
    <row r="345" spans="1:34" x14ac:dyDescent="0.15">
      <c r="A345" s="26">
        <v>341</v>
      </c>
      <c r="B345" s="26">
        <f t="shared" si="165"/>
        <v>0</v>
      </c>
      <c r="C345" s="26">
        <f>ROUND(IF($AG345="战士",VLOOKUP($AH345,$DV:$ER,DX$1,FALSE),IF($AG345="幻术师",VLOOKUP($AH345,$EU:$FQ,EW$1,FALSE),IF($AG345="刺客",VLOOKUP($AH345,$FU:$GQ,FW$1,FALSE),"无该职业")))/VLOOKUP(AF345,角色间职业划分!P:AP,20,FALSE),0)</f>
        <v>35</v>
      </c>
      <c r="D345" s="26">
        <f t="shared" si="166"/>
        <v>0</v>
      </c>
      <c r="E345" s="26">
        <f>ROUND(IF($AG345="战士",VLOOKUP($AH345,$DV:$ER,DZ$1,FALSE),IF($AG345="幻术师",VLOOKUP($AH345,$EU:$FQ,EY$1,FALSE),IF($AG345="刺客",VLOOKUP($AH345,$FU:$GQ,FY$1,FALSE),"无该职业")))*VLOOKUP($AF345,角色间职业划分!$P:$AP,26,FALSE)*VLOOKUP($AF345,角色间职业划分!$P:$AP,13,FALSE)/角色间职业划分!$AB$9,0)</f>
        <v>2016</v>
      </c>
      <c r="F345" s="26">
        <f>ROUND(IF($AG345="战士",VLOOKUP($AH345,$DV:$ER,EA$1,FALSE),IF($AG345="幻术师",VLOOKUP($AH345,$EU:$FQ,EZ$1,FALSE),IF($AG345="刺客",VLOOKUP($AH345,$FU:$GQ,FZ$1,FALSE),"无该职业")))*VLOOKUP($AF345,角色间职业划分!$P:$AP,8,FALSE)/角色间职业划分!$W$9,0)</f>
        <v>3856</v>
      </c>
      <c r="G345" s="26">
        <f>ROUND(IF($AG345="战士",VLOOKUP($AH345,$DV:$ER,EB$1,FALSE),IF($AG345="幻术师",VLOOKUP($AH345,$EU:$FQ,FA$1,FALSE),IF($AG345="刺客",VLOOKUP($AH345,$FU:$GQ,GA$1,FALSE),"无该职业")))*VLOOKUP($AF345,角色间职业划分!$P:$AP,13,FALSE)/角色间职业划分!$AB$9,0)</f>
        <v>2068</v>
      </c>
      <c r="H345" s="26">
        <f t="shared" si="167"/>
        <v>0</v>
      </c>
      <c r="I345" s="26">
        <f t="shared" si="168"/>
        <v>0</v>
      </c>
      <c r="J345" s="26">
        <f t="shared" si="169"/>
        <v>0</v>
      </c>
      <c r="K345" s="26">
        <f t="shared" si="170"/>
        <v>0</v>
      </c>
      <c r="L345" s="26">
        <f t="shared" si="171"/>
        <v>0</v>
      </c>
      <c r="M345" s="26">
        <f t="shared" si="172"/>
        <v>0</v>
      </c>
      <c r="N345" s="26">
        <f t="shared" si="173"/>
        <v>7.5</v>
      </c>
      <c r="O345" s="26">
        <f t="shared" si="174"/>
        <v>2.5</v>
      </c>
      <c r="P345" s="26">
        <f t="shared" si="175"/>
        <v>0</v>
      </c>
      <c r="Q345" s="26">
        <f t="shared" si="176"/>
        <v>2.5</v>
      </c>
      <c r="R345" s="26">
        <f t="shared" si="177"/>
        <v>5</v>
      </c>
      <c r="S345" s="26">
        <f t="shared" si="178"/>
        <v>2.5</v>
      </c>
      <c r="T345" s="26">
        <f t="shared" si="179"/>
        <v>2.5</v>
      </c>
      <c r="U345" s="26">
        <f t="shared" si="180"/>
        <v>0</v>
      </c>
      <c r="V345" s="26">
        <f t="shared" si="181"/>
        <v>0</v>
      </c>
      <c r="W345" s="26">
        <f>VLOOKUP(AF345,角色间职业划分!L:M,2,FALSE)</f>
        <v>6</v>
      </c>
      <c r="X345" s="26">
        <f t="shared" si="182"/>
        <v>35</v>
      </c>
      <c r="Y345" s="26">
        <v>0</v>
      </c>
      <c r="Z345" s="26">
        <v>0</v>
      </c>
      <c r="AA345" s="26">
        <v>0</v>
      </c>
      <c r="AB345" s="26">
        <f t="shared" si="183"/>
        <v>10</v>
      </c>
      <c r="AC345" s="1">
        <f t="shared" si="164"/>
        <v>876</v>
      </c>
      <c r="AD345" s="51"/>
      <c r="AE345" s="1"/>
      <c r="AF345">
        <f t="shared" si="184"/>
        <v>6</v>
      </c>
      <c r="AG345" s="26" t="str">
        <f>VLOOKUP(AF345,角色间职业划分!P:R,3,FALSE)</f>
        <v>幻术师</v>
      </c>
      <c r="AH345" s="26">
        <f t="shared" si="185"/>
        <v>35</v>
      </c>
    </row>
    <row r="346" spans="1:34" x14ac:dyDescent="0.15">
      <c r="A346" s="26">
        <v>342</v>
      </c>
      <c r="B346" s="26">
        <f t="shared" si="165"/>
        <v>0</v>
      </c>
      <c r="C346" s="26">
        <f>ROUND(IF($AG346="战士",VLOOKUP($AH346,$DV:$ER,DX$1,FALSE),IF($AG346="幻术师",VLOOKUP($AH346,$EU:$FQ,EW$1,FALSE),IF($AG346="刺客",VLOOKUP($AH346,$FU:$GQ,FW$1,FALSE),"无该职业")))/VLOOKUP(AF346,角色间职业划分!P:AP,20,FALSE),0)</f>
        <v>41</v>
      </c>
      <c r="D346" s="26">
        <f t="shared" si="166"/>
        <v>0</v>
      </c>
      <c r="E346" s="26">
        <f>ROUND(IF($AG346="战士",VLOOKUP($AH346,$DV:$ER,DZ$1,FALSE),IF($AG346="幻术师",VLOOKUP($AH346,$EU:$FQ,EY$1,FALSE),IF($AG346="刺客",VLOOKUP($AH346,$FU:$GQ,FY$1,FALSE),"无该职业")))*VLOOKUP($AF346,角色间职业划分!$P:$AP,26,FALSE)*VLOOKUP($AF346,角色间职业划分!$P:$AP,13,FALSE)/角色间职业划分!$AB$9,0)</f>
        <v>2016</v>
      </c>
      <c r="F346" s="26">
        <f>ROUND(IF($AG346="战士",VLOOKUP($AH346,$DV:$ER,EA$1,FALSE),IF($AG346="幻术师",VLOOKUP($AH346,$EU:$FQ,EZ$1,FALSE),IF($AG346="刺客",VLOOKUP($AH346,$FU:$GQ,FZ$1,FALSE),"无该职业")))*VLOOKUP($AF346,角色间职业划分!$P:$AP,8,FALSE)/角色间职业划分!$W$9,0)</f>
        <v>3856</v>
      </c>
      <c r="G346" s="26">
        <f>ROUND(IF($AG346="战士",VLOOKUP($AH346,$DV:$ER,EB$1,FALSE),IF($AG346="幻术师",VLOOKUP($AH346,$EU:$FQ,FA$1,FALSE),IF($AG346="刺客",VLOOKUP($AH346,$FU:$GQ,GA$1,FALSE),"无该职业")))*VLOOKUP($AF346,角色间职业划分!$P:$AP,13,FALSE)/角色间职业划分!$AB$9,0)</f>
        <v>2068</v>
      </c>
      <c r="H346" s="26">
        <f t="shared" si="167"/>
        <v>0</v>
      </c>
      <c r="I346" s="26">
        <f t="shared" si="168"/>
        <v>0</v>
      </c>
      <c r="J346" s="26">
        <f t="shared" si="169"/>
        <v>0</v>
      </c>
      <c r="K346" s="26">
        <f t="shared" si="170"/>
        <v>0</v>
      </c>
      <c r="L346" s="26">
        <f t="shared" si="171"/>
        <v>0</v>
      </c>
      <c r="M346" s="26">
        <f t="shared" si="172"/>
        <v>0</v>
      </c>
      <c r="N346" s="26">
        <f t="shared" si="173"/>
        <v>7.5</v>
      </c>
      <c r="O346" s="26">
        <f t="shared" si="174"/>
        <v>2.5</v>
      </c>
      <c r="P346" s="26">
        <f t="shared" si="175"/>
        <v>0</v>
      </c>
      <c r="Q346" s="26">
        <f t="shared" si="176"/>
        <v>2.5</v>
      </c>
      <c r="R346" s="26">
        <f t="shared" si="177"/>
        <v>5</v>
      </c>
      <c r="S346" s="26">
        <f t="shared" si="178"/>
        <v>2.5</v>
      </c>
      <c r="T346" s="26">
        <f t="shared" si="179"/>
        <v>2.5</v>
      </c>
      <c r="U346" s="26">
        <f t="shared" si="180"/>
        <v>0</v>
      </c>
      <c r="V346" s="26">
        <f t="shared" si="181"/>
        <v>0</v>
      </c>
      <c r="W346" s="26">
        <f>VLOOKUP(AF346,角色间职业划分!L:M,2,FALSE)</f>
        <v>6</v>
      </c>
      <c r="X346" s="26">
        <f t="shared" si="182"/>
        <v>36</v>
      </c>
      <c r="Y346" s="26">
        <v>0</v>
      </c>
      <c r="Z346" s="26">
        <v>0</v>
      </c>
      <c r="AA346" s="26">
        <v>0</v>
      </c>
      <c r="AB346" s="26">
        <f t="shared" si="183"/>
        <v>10</v>
      </c>
      <c r="AC346" s="1">
        <f t="shared" si="164"/>
        <v>897</v>
      </c>
      <c r="AD346" s="51"/>
      <c r="AE346" s="1"/>
      <c r="AF346">
        <f t="shared" si="184"/>
        <v>6</v>
      </c>
      <c r="AG346" s="26" t="str">
        <f>VLOOKUP(AF346,角色间职业划分!P:R,3,FALSE)</f>
        <v>幻术师</v>
      </c>
      <c r="AH346" s="26">
        <f t="shared" si="185"/>
        <v>36</v>
      </c>
    </row>
    <row r="347" spans="1:34" x14ac:dyDescent="0.15">
      <c r="A347" s="26">
        <v>343</v>
      </c>
      <c r="B347" s="26">
        <f t="shared" si="165"/>
        <v>0</v>
      </c>
      <c r="C347" s="26">
        <f>ROUND(IF($AG347="战士",VLOOKUP($AH347,$DV:$ER,DX$1,FALSE),IF($AG347="幻术师",VLOOKUP($AH347,$EU:$FQ,EW$1,FALSE),IF($AG347="刺客",VLOOKUP($AH347,$FU:$GQ,FW$1,FALSE),"无该职业")))/VLOOKUP(AF347,角色间职业划分!P:AP,20,FALSE),0)</f>
        <v>41</v>
      </c>
      <c r="D347" s="26">
        <f t="shared" si="166"/>
        <v>0</v>
      </c>
      <c r="E347" s="26">
        <f>ROUND(IF($AG347="战士",VLOOKUP($AH347,$DV:$ER,DZ$1,FALSE),IF($AG347="幻术师",VLOOKUP($AH347,$EU:$FQ,EY$1,FALSE),IF($AG347="刺客",VLOOKUP($AH347,$FU:$GQ,FY$1,FALSE),"无该职业")))*VLOOKUP($AF347,角色间职业划分!$P:$AP,26,FALSE)*VLOOKUP($AF347,角色间职业划分!$P:$AP,13,FALSE)/角色间职业划分!$AB$9,0)</f>
        <v>2016</v>
      </c>
      <c r="F347" s="26">
        <f>ROUND(IF($AG347="战士",VLOOKUP($AH347,$DV:$ER,EA$1,FALSE),IF($AG347="幻术师",VLOOKUP($AH347,$EU:$FQ,EZ$1,FALSE),IF($AG347="刺客",VLOOKUP($AH347,$FU:$GQ,FZ$1,FALSE),"无该职业")))*VLOOKUP($AF347,角色间职业划分!$P:$AP,8,FALSE)/角色间职业划分!$W$9,0)</f>
        <v>3856</v>
      </c>
      <c r="G347" s="26">
        <f>ROUND(IF($AG347="战士",VLOOKUP($AH347,$DV:$ER,EB$1,FALSE),IF($AG347="幻术师",VLOOKUP($AH347,$EU:$FQ,FA$1,FALSE),IF($AG347="刺客",VLOOKUP($AH347,$FU:$GQ,GA$1,FALSE),"无该职业")))*VLOOKUP($AF347,角色间职业划分!$P:$AP,13,FALSE)/角色间职业划分!$AB$9,0)</f>
        <v>2276</v>
      </c>
      <c r="H347" s="26">
        <f t="shared" si="167"/>
        <v>0</v>
      </c>
      <c r="I347" s="26">
        <f t="shared" si="168"/>
        <v>0</v>
      </c>
      <c r="J347" s="26">
        <f t="shared" si="169"/>
        <v>0</v>
      </c>
      <c r="K347" s="26">
        <f t="shared" si="170"/>
        <v>0</v>
      </c>
      <c r="L347" s="26">
        <f t="shared" si="171"/>
        <v>0</v>
      </c>
      <c r="M347" s="26">
        <f t="shared" si="172"/>
        <v>0</v>
      </c>
      <c r="N347" s="26">
        <f t="shared" si="173"/>
        <v>7.5</v>
      </c>
      <c r="O347" s="26">
        <f t="shared" si="174"/>
        <v>2.5</v>
      </c>
      <c r="P347" s="26">
        <f t="shared" si="175"/>
        <v>0</v>
      </c>
      <c r="Q347" s="26">
        <f t="shared" si="176"/>
        <v>2.5</v>
      </c>
      <c r="R347" s="26">
        <f t="shared" si="177"/>
        <v>5</v>
      </c>
      <c r="S347" s="26">
        <f t="shared" si="178"/>
        <v>2.5</v>
      </c>
      <c r="T347" s="26">
        <f t="shared" si="179"/>
        <v>2.5</v>
      </c>
      <c r="U347" s="26">
        <f t="shared" si="180"/>
        <v>0</v>
      </c>
      <c r="V347" s="26">
        <f t="shared" si="181"/>
        <v>0</v>
      </c>
      <c r="W347" s="26">
        <f>VLOOKUP(AF347,角色间职业划分!L:M,2,FALSE)</f>
        <v>6</v>
      </c>
      <c r="X347" s="26">
        <f t="shared" si="182"/>
        <v>37</v>
      </c>
      <c r="Y347" s="26">
        <v>0</v>
      </c>
      <c r="Z347" s="26">
        <v>0</v>
      </c>
      <c r="AA347" s="26">
        <v>0</v>
      </c>
      <c r="AB347" s="26">
        <f t="shared" si="183"/>
        <v>10</v>
      </c>
      <c r="AC347" s="1">
        <f t="shared" si="164"/>
        <v>918</v>
      </c>
      <c r="AD347" s="51"/>
      <c r="AE347" s="1"/>
      <c r="AF347">
        <f t="shared" si="184"/>
        <v>6</v>
      </c>
      <c r="AG347" s="26" t="str">
        <f>VLOOKUP(AF347,角色间职业划分!P:R,3,FALSE)</f>
        <v>幻术师</v>
      </c>
      <c r="AH347" s="26">
        <f t="shared" si="185"/>
        <v>37</v>
      </c>
    </row>
    <row r="348" spans="1:34" x14ac:dyDescent="0.15">
      <c r="A348" s="26">
        <v>344</v>
      </c>
      <c r="B348" s="26">
        <f t="shared" si="165"/>
        <v>0</v>
      </c>
      <c r="C348" s="26">
        <f>ROUND(IF($AG348="战士",VLOOKUP($AH348,$DV:$ER,DX$1,FALSE),IF($AG348="幻术师",VLOOKUP($AH348,$EU:$FQ,EW$1,FALSE),IF($AG348="刺客",VLOOKUP($AH348,$FU:$GQ,FW$1,FALSE),"无该职业")))/VLOOKUP(AF348,角色间职业划分!P:AP,20,FALSE),0)</f>
        <v>41</v>
      </c>
      <c r="D348" s="26">
        <f t="shared" si="166"/>
        <v>0</v>
      </c>
      <c r="E348" s="26">
        <f>ROUND(IF($AG348="战士",VLOOKUP($AH348,$DV:$ER,DZ$1,FALSE),IF($AG348="幻术师",VLOOKUP($AH348,$EU:$FQ,EY$1,FALSE),IF($AG348="刺客",VLOOKUP($AH348,$FU:$GQ,FY$1,FALSE),"无该职业")))*VLOOKUP($AF348,角色间职业划分!$P:$AP,26,FALSE)*VLOOKUP($AF348,角色间职业划分!$P:$AP,13,FALSE)/角色间职业划分!$AB$9,0)</f>
        <v>2016</v>
      </c>
      <c r="F348" s="26">
        <f>ROUND(IF($AG348="战士",VLOOKUP($AH348,$DV:$ER,EA$1,FALSE),IF($AG348="幻术师",VLOOKUP($AH348,$EU:$FQ,EZ$1,FALSE),IF($AG348="刺客",VLOOKUP($AH348,$FU:$GQ,FZ$1,FALSE),"无该职业")))*VLOOKUP($AF348,角色间职业划分!$P:$AP,8,FALSE)/角色间职业划分!$W$9,0)</f>
        <v>3856</v>
      </c>
      <c r="G348" s="26">
        <f>ROUND(IF($AG348="战士",VLOOKUP($AH348,$DV:$ER,EB$1,FALSE),IF($AG348="幻术师",VLOOKUP($AH348,$EU:$FQ,FA$1,FALSE),IF($AG348="刺客",VLOOKUP($AH348,$FU:$GQ,GA$1,FALSE),"无该职业")))*VLOOKUP($AF348,角色间职业划分!$P:$AP,13,FALSE)/角色间职业划分!$AB$9,0)</f>
        <v>2276</v>
      </c>
      <c r="H348" s="26">
        <f t="shared" si="167"/>
        <v>0</v>
      </c>
      <c r="I348" s="26">
        <f t="shared" si="168"/>
        <v>0</v>
      </c>
      <c r="J348" s="26">
        <f t="shared" si="169"/>
        <v>0</v>
      </c>
      <c r="K348" s="26">
        <f t="shared" si="170"/>
        <v>0</v>
      </c>
      <c r="L348" s="26">
        <f t="shared" si="171"/>
        <v>0</v>
      </c>
      <c r="M348" s="26">
        <f t="shared" si="172"/>
        <v>0</v>
      </c>
      <c r="N348" s="26">
        <f t="shared" si="173"/>
        <v>7.5</v>
      </c>
      <c r="O348" s="26">
        <f t="shared" si="174"/>
        <v>2.5</v>
      </c>
      <c r="P348" s="26">
        <f t="shared" si="175"/>
        <v>0</v>
      </c>
      <c r="Q348" s="26">
        <f t="shared" si="176"/>
        <v>2.5</v>
      </c>
      <c r="R348" s="26">
        <f t="shared" si="177"/>
        <v>7.5</v>
      </c>
      <c r="S348" s="26">
        <f t="shared" si="178"/>
        <v>2.5</v>
      </c>
      <c r="T348" s="26">
        <f t="shared" si="179"/>
        <v>2.5</v>
      </c>
      <c r="U348" s="26">
        <f t="shared" si="180"/>
        <v>0</v>
      </c>
      <c r="V348" s="26">
        <f t="shared" si="181"/>
        <v>0</v>
      </c>
      <c r="W348" s="26">
        <f>VLOOKUP(AF348,角色间职业划分!L:M,2,FALSE)</f>
        <v>6</v>
      </c>
      <c r="X348" s="26">
        <f t="shared" si="182"/>
        <v>38</v>
      </c>
      <c r="Y348" s="26">
        <v>0</v>
      </c>
      <c r="Z348" s="26">
        <v>0</v>
      </c>
      <c r="AA348" s="26">
        <v>0</v>
      </c>
      <c r="AB348" s="26">
        <f t="shared" si="183"/>
        <v>10</v>
      </c>
      <c r="AC348" s="1">
        <f t="shared" si="164"/>
        <v>939</v>
      </c>
      <c r="AD348" s="51"/>
      <c r="AE348" s="1"/>
      <c r="AF348">
        <f t="shared" si="184"/>
        <v>6</v>
      </c>
      <c r="AG348" s="26" t="str">
        <f>VLOOKUP(AF348,角色间职业划分!P:R,3,FALSE)</f>
        <v>幻术师</v>
      </c>
      <c r="AH348" s="26">
        <f t="shared" si="185"/>
        <v>38</v>
      </c>
    </row>
    <row r="349" spans="1:34" x14ac:dyDescent="0.15">
      <c r="A349" s="26">
        <v>345</v>
      </c>
      <c r="B349" s="26">
        <f t="shared" si="165"/>
        <v>0</v>
      </c>
      <c r="C349" s="26">
        <f>ROUND(IF($AG349="战士",VLOOKUP($AH349,$DV:$ER,DX$1,FALSE),IF($AG349="幻术师",VLOOKUP($AH349,$EU:$FQ,EW$1,FALSE),IF($AG349="刺客",VLOOKUP($AH349,$FU:$GQ,FW$1,FALSE),"无该职业")))/VLOOKUP(AF349,角色间职业划分!P:AP,20,FALSE),0)</f>
        <v>41</v>
      </c>
      <c r="D349" s="26">
        <f t="shared" si="166"/>
        <v>0</v>
      </c>
      <c r="E349" s="26">
        <f>ROUND(IF($AG349="战士",VLOOKUP($AH349,$DV:$ER,DZ$1,FALSE),IF($AG349="幻术师",VLOOKUP($AH349,$EU:$FQ,EY$1,FALSE),IF($AG349="刺客",VLOOKUP($AH349,$FU:$GQ,FY$1,FALSE),"无该职业")))*VLOOKUP($AF349,角色间职业划分!$P:$AP,26,FALSE)*VLOOKUP($AF349,角色间职业划分!$P:$AP,13,FALSE)/角色间职业划分!$AB$9,0)</f>
        <v>2016</v>
      </c>
      <c r="F349" s="26">
        <f>ROUND(IF($AG349="战士",VLOOKUP($AH349,$DV:$ER,EA$1,FALSE),IF($AG349="幻术师",VLOOKUP($AH349,$EU:$FQ,EZ$1,FALSE),IF($AG349="刺客",VLOOKUP($AH349,$FU:$GQ,FZ$1,FALSE),"无该职业")))*VLOOKUP($AF349,角色间职业划分!$P:$AP,8,FALSE)/角色间职业划分!$W$9,0)</f>
        <v>4226</v>
      </c>
      <c r="G349" s="26">
        <f>ROUND(IF($AG349="战士",VLOOKUP($AH349,$DV:$ER,EB$1,FALSE),IF($AG349="幻术师",VLOOKUP($AH349,$EU:$FQ,FA$1,FALSE),IF($AG349="刺客",VLOOKUP($AH349,$FU:$GQ,GA$1,FALSE),"无该职业")))*VLOOKUP($AF349,角色间职业划分!$P:$AP,13,FALSE)/角色间职业划分!$AB$9,0)</f>
        <v>2276</v>
      </c>
      <c r="H349" s="26">
        <f t="shared" si="167"/>
        <v>0</v>
      </c>
      <c r="I349" s="26">
        <f t="shared" si="168"/>
        <v>0</v>
      </c>
      <c r="J349" s="26">
        <f t="shared" si="169"/>
        <v>0</v>
      </c>
      <c r="K349" s="26">
        <f t="shared" si="170"/>
        <v>0</v>
      </c>
      <c r="L349" s="26">
        <f t="shared" si="171"/>
        <v>0</v>
      </c>
      <c r="M349" s="26">
        <f t="shared" si="172"/>
        <v>0</v>
      </c>
      <c r="N349" s="26">
        <f t="shared" si="173"/>
        <v>7.5</v>
      </c>
      <c r="O349" s="26">
        <f t="shared" si="174"/>
        <v>2.5</v>
      </c>
      <c r="P349" s="26">
        <f t="shared" si="175"/>
        <v>0</v>
      </c>
      <c r="Q349" s="26">
        <f t="shared" si="176"/>
        <v>2.5</v>
      </c>
      <c r="R349" s="26">
        <f t="shared" si="177"/>
        <v>7.5</v>
      </c>
      <c r="S349" s="26">
        <f t="shared" si="178"/>
        <v>2.5</v>
      </c>
      <c r="T349" s="26">
        <f t="shared" si="179"/>
        <v>2.5</v>
      </c>
      <c r="U349" s="26">
        <f t="shared" si="180"/>
        <v>0</v>
      </c>
      <c r="V349" s="26">
        <f t="shared" si="181"/>
        <v>0</v>
      </c>
      <c r="W349" s="26">
        <f>VLOOKUP(AF349,角色间职业划分!L:M,2,FALSE)</f>
        <v>6</v>
      </c>
      <c r="X349" s="26">
        <f t="shared" si="182"/>
        <v>39</v>
      </c>
      <c r="Y349" s="26">
        <v>0</v>
      </c>
      <c r="Z349" s="26">
        <v>0</v>
      </c>
      <c r="AA349" s="26">
        <v>0</v>
      </c>
      <c r="AB349" s="26">
        <f t="shared" si="183"/>
        <v>10</v>
      </c>
      <c r="AC349" s="1">
        <f t="shared" si="164"/>
        <v>960</v>
      </c>
      <c r="AD349" s="51"/>
      <c r="AE349" s="1"/>
      <c r="AF349">
        <f t="shared" si="184"/>
        <v>6</v>
      </c>
      <c r="AG349" s="26" t="str">
        <f>VLOOKUP(AF349,角色间职业划分!P:R,3,FALSE)</f>
        <v>幻术师</v>
      </c>
      <c r="AH349" s="26">
        <f t="shared" si="185"/>
        <v>39</v>
      </c>
    </row>
    <row r="350" spans="1:34" x14ac:dyDescent="0.15">
      <c r="A350" s="26">
        <v>346</v>
      </c>
      <c r="B350" s="26">
        <f t="shared" si="165"/>
        <v>0</v>
      </c>
      <c r="C350" s="26">
        <f>ROUND(IF($AG350="战士",VLOOKUP($AH350,$DV:$ER,DX$1,FALSE),IF($AG350="幻术师",VLOOKUP($AH350,$EU:$FQ,EW$1,FALSE),IF($AG350="刺客",VLOOKUP($AH350,$FU:$GQ,FW$1,FALSE),"无该职业")))/VLOOKUP(AF350,角色间职业划分!P:AP,20,FALSE),0)</f>
        <v>41</v>
      </c>
      <c r="D350" s="26">
        <f t="shared" si="166"/>
        <v>0</v>
      </c>
      <c r="E350" s="26">
        <f>ROUND(IF($AG350="战士",VLOOKUP($AH350,$DV:$ER,DZ$1,FALSE),IF($AG350="幻术师",VLOOKUP($AH350,$EU:$FQ,EY$1,FALSE),IF($AG350="刺客",VLOOKUP($AH350,$FU:$GQ,FY$1,FALSE),"无该职业")))*VLOOKUP($AF350,角色间职业划分!$P:$AP,26,FALSE)*VLOOKUP($AF350,角色间职业划分!$P:$AP,13,FALSE)/角色间职业划分!$AB$9,0)</f>
        <v>2016</v>
      </c>
      <c r="F350" s="26">
        <f>ROUND(IF($AG350="战士",VLOOKUP($AH350,$DV:$ER,EA$1,FALSE),IF($AG350="幻术师",VLOOKUP($AH350,$EU:$FQ,EZ$1,FALSE),IF($AG350="刺客",VLOOKUP($AH350,$FU:$GQ,FZ$1,FALSE),"无该职业")))*VLOOKUP($AF350,角色间职业划分!$P:$AP,8,FALSE)/角色间职业划分!$W$9,0)</f>
        <v>4226</v>
      </c>
      <c r="G350" s="26">
        <f>ROUND(IF($AG350="战士",VLOOKUP($AH350,$DV:$ER,EB$1,FALSE),IF($AG350="幻术师",VLOOKUP($AH350,$EU:$FQ,FA$1,FALSE),IF($AG350="刺客",VLOOKUP($AH350,$FU:$GQ,GA$1,FALSE),"无该职业")))*VLOOKUP($AF350,角色间职业划分!$P:$AP,13,FALSE)/角色间职业划分!$AB$9,0)</f>
        <v>2276</v>
      </c>
      <c r="H350" s="26">
        <f t="shared" si="167"/>
        <v>0</v>
      </c>
      <c r="I350" s="26">
        <f t="shared" si="168"/>
        <v>0</v>
      </c>
      <c r="J350" s="26">
        <f t="shared" si="169"/>
        <v>0</v>
      </c>
      <c r="K350" s="26">
        <f t="shared" si="170"/>
        <v>0</v>
      </c>
      <c r="L350" s="26">
        <f t="shared" si="171"/>
        <v>0</v>
      </c>
      <c r="M350" s="26">
        <f t="shared" si="172"/>
        <v>0</v>
      </c>
      <c r="N350" s="26">
        <f t="shared" si="173"/>
        <v>7.5</v>
      </c>
      <c r="O350" s="26">
        <f t="shared" si="174"/>
        <v>2.5</v>
      </c>
      <c r="P350" s="26">
        <f t="shared" si="175"/>
        <v>0</v>
      </c>
      <c r="Q350" s="26">
        <f t="shared" si="176"/>
        <v>5</v>
      </c>
      <c r="R350" s="26">
        <f t="shared" si="177"/>
        <v>7.5</v>
      </c>
      <c r="S350" s="26">
        <f t="shared" si="178"/>
        <v>2.5</v>
      </c>
      <c r="T350" s="26">
        <f t="shared" si="179"/>
        <v>2.5</v>
      </c>
      <c r="U350" s="26">
        <f t="shared" si="180"/>
        <v>0</v>
      </c>
      <c r="V350" s="26">
        <f t="shared" si="181"/>
        <v>0</v>
      </c>
      <c r="W350" s="26">
        <f>VLOOKUP(AF350,角色间职业划分!L:M,2,FALSE)</f>
        <v>6</v>
      </c>
      <c r="X350" s="26">
        <f t="shared" si="182"/>
        <v>40</v>
      </c>
      <c r="Y350" s="26">
        <v>0</v>
      </c>
      <c r="Z350" s="26">
        <v>0</v>
      </c>
      <c r="AA350" s="26">
        <v>0</v>
      </c>
      <c r="AB350" s="26">
        <f t="shared" si="183"/>
        <v>12.5</v>
      </c>
      <c r="AC350" s="1">
        <f t="shared" si="164"/>
        <v>1010</v>
      </c>
      <c r="AD350" s="51"/>
      <c r="AE350" s="1"/>
      <c r="AF350">
        <f t="shared" si="184"/>
        <v>6</v>
      </c>
      <c r="AG350" s="26" t="str">
        <f>VLOOKUP(AF350,角色间职业划分!P:R,3,FALSE)</f>
        <v>幻术师</v>
      </c>
      <c r="AH350" s="26">
        <f t="shared" si="185"/>
        <v>40</v>
      </c>
    </row>
    <row r="351" spans="1:34" x14ac:dyDescent="0.15">
      <c r="A351" s="26">
        <v>347</v>
      </c>
      <c r="B351" s="26">
        <f t="shared" si="165"/>
        <v>0</v>
      </c>
      <c r="C351" s="26">
        <f>ROUND(IF($AG351="战士",VLOOKUP($AH351,$DV:$ER,DX$1,FALSE),IF($AG351="幻术师",VLOOKUP($AH351,$EU:$FQ,EW$1,FALSE),IF($AG351="刺客",VLOOKUP($AH351,$FU:$GQ,FW$1,FALSE),"无该职业")))/VLOOKUP(AF351,角色间职业划分!P:AP,20,FALSE),0)</f>
        <v>41</v>
      </c>
      <c r="D351" s="26">
        <f t="shared" si="166"/>
        <v>0</v>
      </c>
      <c r="E351" s="26">
        <f>ROUND(IF($AG351="战士",VLOOKUP($AH351,$DV:$ER,DZ$1,FALSE),IF($AG351="幻术师",VLOOKUP($AH351,$EU:$FQ,EY$1,FALSE),IF($AG351="刺客",VLOOKUP($AH351,$FU:$GQ,FY$1,FALSE),"无该职业")))*VLOOKUP($AF351,角色间职业划分!$P:$AP,26,FALSE)*VLOOKUP($AF351,角色间职业划分!$P:$AP,13,FALSE)/角色间职业划分!$AB$9,0)</f>
        <v>2016</v>
      </c>
      <c r="F351" s="26">
        <f>ROUND(IF($AG351="战士",VLOOKUP($AH351,$DV:$ER,EA$1,FALSE),IF($AG351="幻术师",VLOOKUP($AH351,$EU:$FQ,EZ$1,FALSE),IF($AG351="刺客",VLOOKUP($AH351,$FU:$GQ,FZ$1,FALSE),"无该职业")))*VLOOKUP($AF351,角色间职业划分!$P:$AP,8,FALSE)/角色间职业划分!$W$9,0)</f>
        <v>4226</v>
      </c>
      <c r="G351" s="26">
        <f>ROUND(IF($AG351="战士",VLOOKUP($AH351,$DV:$ER,EB$1,FALSE),IF($AG351="幻术师",VLOOKUP($AH351,$EU:$FQ,FA$1,FALSE),IF($AG351="刺客",VLOOKUP($AH351,$FU:$GQ,GA$1,FALSE),"无该职业")))*VLOOKUP($AF351,角色间职业划分!$P:$AP,13,FALSE)/角色间职业划分!$AB$9,0)</f>
        <v>2631</v>
      </c>
      <c r="H351" s="26">
        <f t="shared" si="167"/>
        <v>0</v>
      </c>
      <c r="I351" s="26">
        <f t="shared" si="168"/>
        <v>0</v>
      </c>
      <c r="J351" s="26">
        <f t="shared" si="169"/>
        <v>0</v>
      </c>
      <c r="K351" s="26">
        <f t="shared" si="170"/>
        <v>0</v>
      </c>
      <c r="L351" s="26">
        <f t="shared" si="171"/>
        <v>0</v>
      </c>
      <c r="M351" s="26">
        <f t="shared" si="172"/>
        <v>0</v>
      </c>
      <c r="N351" s="26">
        <f t="shared" si="173"/>
        <v>7.5</v>
      </c>
      <c r="O351" s="26">
        <f t="shared" si="174"/>
        <v>2.5</v>
      </c>
      <c r="P351" s="26">
        <f t="shared" si="175"/>
        <v>0</v>
      </c>
      <c r="Q351" s="26">
        <f t="shared" si="176"/>
        <v>5</v>
      </c>
      <c r="R351" s="26">
        <f t="shared" si="177"/>
        <v>7.5</v>
      </c>
      <c r="S351" s="26">
        <f t="shared" si="178"/>
        <v>2.5</v>
      </c>
      <c r="T351" s="26">
        <f t="shared" si="179"/>
        <v>2.5</v>
      </c>
      <c r="U351" s="26">
        <f t="shared" si="180"/>
        <v>0</v>
      </c>
      <c r="V351" s="26">
        <f t="shared" si="181"/>
        <v>0</v>
      </c>
      <c r="W351" s="26">
        <f>VLOOKUP(AF351,角色间职业划分!L:M,2,FALSE)</f>
        <v>6</v>
      </c>
      <c r="X351" s="26">
        <f t="shared" si="182"/>
        <v>41</v>
      </c>
      <c r="Y351" s="26">
        <v>0</v>
      </c>
      <c r="Z351" s="26">
        <v>0</v>
      </c>
      <c r="AA351" s="26">
        <v>0</v>
      </c>
      <c r="AB351" s="26">
        <f t="shared" si="183"/>
        <v>12.5</v>
      </c>
      <c r="AC351" s="1">
        <f t="shared" si="164"/>
        <v>1061</v>
      </c>
      <c r="AD351" s="51"/>
      <c r="AE351" s="1"/>
      <c r="AF351">
        <f t="shared" si="184"/>
        <v>6</v>
      </c>
      <c r="AG351" s="26" t="str">
        <f>VLOOKUP(AF351,角色间职业划分!P:R,3,FALSE)</f>
        <v>幻术师</v>
      </c>
      <c r="AH351" s="26">
        <f t="shared" si="185"/>
        <v>41</v>
      </c>
    </row>
    <row r="352" spans="1:34" x14ac:dyDescent="0.15">
      <c r="A352" s="26">
        <v>348</v>
      </c>
      <c r="B352" s="26">
        <f t="shared" si="165"/>
        <v>0</v>
      </c>
      <c r="C352" s="26">
        <f>ROUND(IF($AG352="战士",VLOOKUP($AH352,$DV:$ER,DX$1,FALSE),IF($AG352="幻术师",VLOOKUP($AH352,$EU:$FQ,EW$1,FALSE),IF($AG352="刺客",VLOOKUP($AH352,$FU:$GQ,FW$1,FALSE),"无该职业")))/VLOOKUP(AF352,角色间职业划分!P:AP,20,FALSE),0)</f>
        <v>47</v>
      </c>
      <c r="D352" s="26">
        <f t="shared" si="166"/>
        <v>0</v>
      </c>
      <c r="E352" s="26">
        <f>ROUND(IF($AG352="战士",VLOOKUP($AH352,$DV:$ER,DZ$1,FALSE),IF($AG352="幻术师",VLOOKUP($AH352,$EU:$FQ,EY$1,FALSE),IF($AG352="刺客",VLOOKUP($AH352,$FU:$GQ,FY$1,FALSE),"无该职业")))*VLOOKUP($AF352,角色间职业划分!$P:$AP,26,FALSE)*VLOOKUP($AF352,角色间职业划分!$P:$AP,13,FALSE)/角色间职业划分!$AB$9,0)</f>
        <v>2016</v>
      </c>
      <c r="F352" s="26">
        <f>ROUND(IF($AG352="战士",VLOOKUP($AH352,$DV:$ER,EA$1,FALSE),IF($AG352="幻术师",VLOOKUP($AH352,$EU:$FQ,EZ$1,FALSE),IF($AG352="刺客",VLOOKUP($AH352,$FU:$GQ,FZ$1,FALSE),"无该职业")))*VLOOKUP($AF352,角色间职业划分!$P:$AP,8,FALSE)/角色间职业划分!$W$9,0)</f>
        <v>4226</v>
      </c>
      <c r="G352" s="26">
        <f>ROUND(IF($AG352="战士",VLOOKUP($AH352,$DV:$ER,EB$1,FALSE),IF($AG352="幻术师",VLOOKUP($AH352,$EU:$FQ,FA$1,FALSE),IF($AG352="刺客",VLOOKUP($AH352,$FU:$GQ,GA$1,FALSE),"无该职业")))*VLOOKUP($AF352,角色间职业划分!$P:$AP,13,FALSE)/角色间职业划分!$AB$9,0)</f>
        <v>2631</v>
      </c>
      <c r="H352" s="26">
        <f t="shared" si="167"/>
        <v>0</v>
      </c>
      <c r="I352" s="26">
        <f t="shared" si="168"/>
        <v>0</v>
      </c>
      <c r="J352" s="26">
        <f t="shared" si="169"/>
        <v>0</v>
      </c>
      <c r="K352" s="26">
        <f t="shared" si="170"/>
        <v>0</v>
      </c>
      <c r="L352" s="26">
        <f t="shared" si="171"/>
        <v>0</v>
      </c>
      <c r="M352" s="26">
        <f t="shared" si="172"/>
        <v>0</v>
      </c>
      <c r="N352" s="26">
        <f t="shared" si="173"/>
        <v>7.5</v>
      </c>
      <c r="O352" s="26">
        <f t="shared" si="174"/>
        <v>2.5</v>
      </c>
      <c r="P352" s="26">
        <f t="shared" si="175"/>
        <v>0</v>
      </c>
      <c r="Q352" s="26">
        <f t="shared" si="176"/>
        <v>5</v>
      </c>
      <c r="R352" s="26">
        <f t="shared" si="177"/>
        <v>7.5</v>
      </c>
      <c r="S352" s="26">
        <f t="shared" si="178"/>
        <v>2.5</v>
      </c>
      <c r="T352" s="26">
        <f t="shared" si="179"/>
        <v>2.5</v>
      </c>
      <c r="U352" s="26">
        <f t="shared" si="180"/>
        <v>0</v>
      </c>
      <c r="V352" s="26">
        <f t="shared" si="181"/>
        <v>0</v>
      </c>
      <c r="W352" s="26">
        <f>VLOOKUP(AF352,角色间职业划分!L:M,2,FALSE)</f>
        <v>6</v>
      </c>
      <c r="X352" s="26">
        <f t="shared" si="182"/>
        <v>42</v>
      </c>
      <c r="Y352" s="26">
        <v>0</v>
      </c>
      <c r="Z352" s="26">
        <v>0</v>
      </c>
      <c r="AA352" s="26">
        <v>0</v>
      </c>
      <c r="AB352" s="26">
        <f t="shared" si="183"/>
        <v>12.5</v>
      </c>
      <c r="AC352" s="1">
        <f t="shared" si="164"/>
        <v>1111</v>
      </c>
      <c r="AD352" s="51"/>
      <c r="AE352" s="1"/>
      <c r="AF352">
        <f t="shared" si="184"/>
        <v>6</v>
      </c>
      <c r="AG352" s="26" t="str">
        <f>VLOOKUP(AF352,角色间职业划分!P:R,3,FALSE)</f>
        <v>幻术师</v>
      </c>
      <c r="AH352" s="26">
        <f t="shared" si="185"/>
        <v>42</v>
      </c>
    </row>
    <row r="353" spans="1:34" x14ac:dyDescent="0.15">
      <c r="A353" s="26">
        <v>349</v>
      </c>
      <c r="B353" s="26">
        <f t="shared" si="165"/>
        <v>0</v>
      </c>
      <c r="C353" s="26">
        <f>ROUND(IF($AG353="战士",VLOOKUP($AH353,$DV:$ER,DX$1,FALSE),IF($AG353="幻术师",VLOOKUP($AH353,$EU:$FQ,EW$1,FALSE),IF($AG353="刺客",VLOOKUP($AH353,$FU:$GQ,FW$1,FALSE),"无该职业")))/VLOOKUP(AF353,角色间职业划分!P:AP,20,FALSE),0)</f>
        <v>47</v>
      </c>
      <c r="D353" s="26">
        <f t="shared" si="166"/>
        <v>0</v>
      </c>
      <c r="E353" s="26">
        <f>ROUND(IF($AG353="战士",VLOOKUP($AH353,$DV:$ER,DZ$1,FALSE),IF($AG353="幻术师",VLOOKUP($AH353,$EU:$FQ,EY$1,FALSE),IF($AG353="刺客",VLOOKUP($AH353,$FU:$GQ,FY$1,FALSE),"无该职业")))*VLOOKUP($AF353,角色间职业划分!$P:$AP,26,FALSE)*VLOOKUP($AF353,角色间职业划分!$P:$AP,13,FALSE)/角色间职业划分!$AB$9,0)</f>
        <v>2881</v>
      </c>
      <c r="F353" s="26">
        <f>ROUND(IF($AG353="战士",VLOOKUP($AH353,$DV:$ER,EA$1,FALSE),IF($AG353="幻术师",VLOOKUP($AH353,$EU:$FQ,EZ$1,FALSE),IF($AG353="刺客",VLOOKUP($AH353,$FU:$GQ,FZ$1,FALSE),"无该职业")))*VLOOKUP($AF353,角色间职业划分!$P:$AP,8,FALSE)/角色间职业划分!$W$9,0)</f>
        <v>4226</v>
      </c>
      <c r="G353" s="26">
        <f>ROUND(IF($AG353="战士",VLOOKUP($AH353,$DV:$ER,EB$1,FALSE),IF($AG353="幻术师",VLOOKUP($AH353,$EU:$FQ,FA$1,FALSE),IF($AG353="刺客",VLOOKUP($AH353,$FU:$GQ,GA$1,FALSE),"无该职业")))*VLOOKUP($AF353,角色间职业划分!$P:$AP,13,FALSE)/角色间职业划分!$AB$9,0)</f>
        <v>2631</v>
      </c>
      <c r="H353" s="26">
        <f t="shared" si="167"/>
        <v>0</v>
      </c>
      <c r="I353" s="26">
        <f t="shared" si="168"/>
        <v>0</v>
      </c>
      <c r="J353" s="26">
        <f t="shared" si="169"/>
        <v>0</v>
      </c>
      <c r="K353" s="26">
        <f t="shared" si="170"/>
        <v>0</v>
      </c>
      <c r="L353" s="26">
        <f t="shared" si="171"/>
        <v>0</v>
      </c>
      <c r="M353" s="26">
        <f t="shared" si="172"/>
        <v>0</v>
      </c>
      <c r="N353" s="26">
        <f t="shared" si="173"/>
        <v>7.5</v>
      </c>
      <c r="O353" s="26">
        <f t="shared" si="174"/>
        <v>2.5</v>
      </c>
      <c r="P353" s="26">
        <f t="shared" si="175"/>
        <v>0</v>
      </c>
      <c r="Q353" s="26">
        <f t="shared" si="176"/>
        <v>5</v>
      </c>
      <c r="R353" s="26">
        <f t="shared" si="177"/>
        <v>7.5</v>
      </c>
      <c r="S353" s="26">
        <f t="shared" si="178"/>
        <v>2.5</v>
      </c>
      <c r="T353" s="26">
        <f t="shared" si="179"/>
        <v>2.5</v>
      </c>
      <c r="U353" s="26">
        <f t="shared" si="180"/>
        <v>0</v>
      </c>
      <c r="V353" s="26">
        <f t="shared" si="181"/>
        <v>0</v>
      </c>
      <c r="W353" s="26">
        <f>VLOOKUP(AF353,角色间职业划分!L:M,2,FALSE)</f>
        <v>6</v>
      </c>
      <c r="X353" s="26">
        <f t="shared" si="182"/>
        <v>43</v>
      </c>
      <c r="Y353" s="26">
        <v>0</v>
      </c>
      <c r="Z353" s="26">
        <v>0</v>
      </c>
      <c r="AA353" s="26">
        <v>0</v>
      </c>
      <c r="AB353" s="26">
        <f t="shared" si="183"/>
        <v>12.5</v>
      </c>
      <c r="AC353" s="1">
        <f t="shared" si="164"/>
        <v>1162</v>
      </c>
      <c r="AD353" s="51"/>
      <c r="AE353" s="1"/>
      <c r="AF353">
        <f t="shared" si="184"/>
        <v>6</v>
      </c>
      <c r="AG353" s="26" t="str">
        <f>VLOOKUP(AF353,角色间职业划分!P:R,3,FALSE)</f>
        <v>幻术师</v>
      </c>
      <c r="AH353" s="26">
        <f t="shared" si="185"/>
        <v>43</v>
      </c>
    </row>
    <row r="354" spans="1:34" x14ac:dyDescent="0.15">
      <c r="A354" s="26">
        <v>350</v>
      </c>
      <c r="B354" s="26">
        <f t="shared" si="165"/>
        <v>0</v>
      </c>
      <c r="C354" s="26">
        <f>ROUND(IF($AG354="战士",VLOOKUP($AH354,$DV:$ER,DX$1,FALSE),IF($AG354="幻术师",VLOOKUP($AH354,$EU:$FQ,EW$1,FALSE),IF($AG354="刺客",VLOOKUP($AH354,$FU:$GQ,FW$1,FALSE),"无该职业")))/VLOOKUP(AF354,角色间职业划分!P:AP,20,FALSE),0)</f>
        <v>47</v>
      </c>
      <c r="D354" s="26">
        <f t="shared" si="166"/>
        <v>0</v>
      </c>
      <c r="E354" s="26">
        <f>ROUND(IF($AG354="战士",VLOOKUP($AH354,$DV:$ER,DZ$1,FALSE),IF($AG354="幻术师",VLOOKUP($AH354,$EU:$FQ,EY$1,FALSE),IF($AG354="刺客",VLOOKUP($AH354,$FU:$GQ,FY$1,FALSE),"无该职业")))*VLOOKUP($AF354,角色间职业划分!$P:$AP,26,FALSE)*VLOOKUP($AF354,角色间职业划分!$P:$AP,13,FALSE)/角色间职业划分!$AB$9,0)</f>
        <v>2881</v>
      </c>
      <c r="F354" s="26">
        <f>ROUND(IF($AG354="战士",VLOOKUP($AH354,$DV:$ER,EA$1,FALSE),IF($AG354="幻术师",VLOOKUP($AH354,$EU:$FQ,EZ$1,FALSE),IF($AG354="刺客",VLOOKUP($AH354,$FU:$GQ,FZ$1,FALSE),"无该职业")))*VLOOKUP($AF354,角色间职业划分!$P:$AP,8,FALSE)/角色间职业划分!$W$9,0)</f>
        <v>5338</v>
      </c>
      <c r="G354" s="26">
        <f>ROUND(IF($AG354="战士",VLOOKUP($AH354,$DV:$ER,EB$1,FALSE),IF($AG354="幻术师",VLOOKUP($AH354,$EU:$FQ,FA$1,FALSE),IF($AG354="刺客",VLOOKUP($AH354,$FU:$GQ,GA$1,FALSE),"无该职业")))*VLOOKUP($AF354,角色间职业划分!$P:$AP,13,FALSE)/角色间职业划分!$AB$9,0)</f>
        <v>2631</v>
      </c>
      <c r="H354" s="26">
        <f t="shared" si="167"/>
        <v>0</v>
      </c>
      <c r="I354" s="26">
        <f t="shared" si="168"/>
        <v>0</v>
      </c>
      <c r="J354" s="26">
        <f t="shared" si="169"/>
        <v>0</v>
      </c>
      <c r="K354" s="26">
        <f t="shared" si="170"/>
        <v>0</v>
      </c>
      <c r="L354" s="26">
        <f t="shared" si="171"/>
        <v>0</v>
      </c>
      <c r="M354" s="26">
        <f t="shared" si="172"/>
        <v>0</v>
      </c>
      <c r="N354" s="26">
        <f t="shared" si="173"/>
        <v>7.5</v>
      </c>
      <c r="O354" s="26">
        <f t="shared" si="174"/>
        <v>2.5</v>
      </c>
      <c r="P354" s="26">
        <f t="shared" si="175"/>
        <v>0</v>
      </c>
      <c r="Q354" s="26">
        <f t="shared" si="176"/>
        <v>5</v>
      </c>
      <c r="R354" s="26">
        <f t="shared" si="177"/>
        <v>7.5</v>
      </c>
      <c r="S354" s="26">
        <f t="shared" si="178"/>
        <v>2.5</v>
      </c>
      <c r="T354" s="26">
        <f t="shared" si="179"/>
        <v>2.5</v>
      </c>
      <c r="U354" s="26">
        <f t="shared" si="180"/>
        <v>0</v>
      </c>
      <c r="V354" s="26">
        <f t="shared" si="181"/>
        <v>0</v>
      </c>
      <c r="W354" s="26">
        <f>VLOOKUP(AF354,角色间职业划分!L:M,2,FALSE)</f>
        <v>6</v>
      </c>
      <c r="X354" s="26">
        <f t="shared" si="182"/>
        <v>44</v>
      </c>
      <c r="Y354" s="26">
        <v>0</v>
      </c>
      <c r="Z354" s="26">
        <v>0</v>
      </c>
      <c r="AA354" s="26">
        <v>0</v>
      </c>
      <c r="AB354" s="26">
        <f t="shared" si="183"/>
        <v>12.5</v>
      </c>
      <c r="AC354" s="1">
        <f t="shared" si="164"/>
        <v>1212</v>
      </c>
      <c r="AD354" s="51"/>
      <c r="AE354" s="1"/>
      <c r="AF354">
        <f t="shared" si="184"/>
        <v>6</v>
      </c>
      <c r="AG354" s="26" t="str">
        <f>VLOOKUP(AF354,角色间职业划分!P:R,3,FALSE)</f>
        <v>幻术师</v>
      </c>
      <c r="AH354" s="26">
        <f t="shared" si="185"/>
        <v>44</v>
      </c>
    </row>
    <row r="355" spans="1:34" x14ac:dyDescent="0.15">
      <c r="A355" s="26">
        <v>351</v>
      </c>
      <c r="B355" s="26">
        <f t="shared" si="165"/>
        <v>0</v>
      </c>
      <c r="C355" s="26">
        <f>ROUND(IF($AG355="战士",VLOOKUP($AH355,$DV:$ER,DX$1,FALSE),IF($AG355="幻术师",VLOOKUP($AH355,$EU:$FQ,EW$1,FALSE),IF($AG355="刺客",VLOOKUP($AH355,$FU:$GQ,FW$1,FALSE),"无该职业")))/VLOOKUP(AF355,角色间职业划分!P:AP,20,FALSE),0)</f>
        <v>47</v>
      </c>
      <c r="D355" s="26">
        <f t="shared" si="166"/>
        <v>0</v>
      </c>
      <c r="E355" s="26">
        <f>ROUND(IF($AG355="战士",VLOOKUP($AH355,$DV:$ER,DZ$1,FALSE),IF($AG355="幻术师",VLOOKUP($AH355,$EU:$FQ,EY$1,FALSE),IF($AG355="刺客",VLOOKUP($AH355,$FU:$GQ,FY$1,FALSE),"无该职业")))*VLOOKUP($AF355,角色间职业划分!$P:$AP,26,FALSE)*VLOOKUP($AF355,角色间职业划分!$P:$AP,13,FALSE)/角色间职业划分!$AB$9,0)</f>
        <v>2881</v>
      </c>
      <c r="F355" s="26">
        <f>ROUND(IF($AG355="战士",VLOOKUP($AH355,$DV:$ER,EA$1,FALSE),IF($AG355="幻术师",VLOOKUP($AH355,$EU:$FQ,EZ$1,FALSE),IF($AG355="刺客",VLOOKUP($AH355,$FU:$GQ,FZ$1,FALSE),"无该职业")))*VLOOKUP($AF355,角色间职业划分!$P:$AP,8,FALSE)/角色间职业划分!$W$9,0)</f>
        <v>5338</v>
      </c>
      <c r="G355" s="26">
        <f>ROUND(IF($AG355="战士",VLOOKUP($AH355,$DV:$ER,EB$1,FALSE),IF($AG355="幻术师",VLOOKUP($AH355,$EU:$FQ,FA$1,FALSE),IF($AG355="刺客",VLOOKUP($AH355,$FU:$GQ,GA$1,FALSE),"无该职业")))*VLOOKUP($AF355,角色间职业划分!$P:$AP,13,FALSE)/角色间职业划分!$AB$9,0)</f>
        <v>3132</v>
      </c>
      <c r="H355" s="26">
        <f t="shared" si="167"/>
        <v>0</v>
      </c>
      <c r="I355" s="26">
        <f t="shared" si="168"/>
        <v>0</v>
      </c>
      <c r="J355" s="26">
        <f t="shared" si="169"/>
        <v>0</v>
      </c>
      <c r="K355" s="26">
        <f t="shared" si="170"/>
        <v>0</v>
      </c>
      <c r="L355" s="26">
        <f t="shared" si="171"/>
        <v>0</v>
      </c>
      <c r="M355" s="26">
        <f t="shared" si="172"/>
        <v>0</v>
      </c>
      <c r="N355" s="26">
        <f t="shared" si="173"/>
        <v>7.5</v>
      </c>
      <c r="O355" s="26">
        <f t="shared" si="174"/>
        <v>2.5</v>
      </c>
      <c r="P355" s="26">
        <f t="shared" si="175"/>
        <v>0</v>
      </c>
      <c r="Q355" s="26">
        <f t="shared" si="176"/>
        <v>5</v>
      </c>
      <c r="R355" s="26">
        <f t="shared" si="177"/>
        <v>7.5</v>
      </c>
      <c r="S355" s="26">
        <f t="shared" si="178"/>
        <v>2.5</v>
      </c>
      <c r="T355" s="26">
        <f t="shared" si="179"/>
        <v>2.5</v>
      </c>
      <c r="U355" s="26">
        <f t="shared" si="180"/>
        <v>0</v>
      </c>
      <c r="V355" s="26">
        <f t="shared" si="181"/>
        <v>0</v>
      </c>
      <c r="W355" s="26">
        <f>VLOOKUP(AF355,角色间职业划分!L:M,2,FALSE)</f>
        <v>6</v>
      </c>
      <c r="X355" s="26">
        <f t="shared" si="182"/>
        <v>45</v>
      </c>
      <c r="Y355" s="26">
        <v>0</v>
      </c>
      <c r="Z355" s="26">
        <v>0</v>
      </c>
      <c r="AA355" s="26">
        <v>0</v>
      </c>
      <c r="AB355" s="26">
        <f t="shared" si="183"/>
        <v>12.5</v>
      </c>
      <c r="AC355" s="1">
        <f t="shared" si="164"/>
        <v>1263</v>
      </c>
      <c r="AD355" s="51"/>
      <c r="AE355" s="1"/>
      <c r="AF355">
        <f t="shared" si="184"/>
        <v>6</v>
      </c>
      <c r="AG355" s="26" t="str">
        <f>VLOOKUP(AF355,角色间职业划分!P:R,3,FALSE)</f>
        <v>幻术师</v>
      </c>
      <c r="AH355" s="26">
        <f t="shared" si="185"/>
        <v>45</v>
      </c>
    </row>
    <row r="356" spans="1:34" x14ac:dyDescent="0.15">
      <c r="A356" s="26">
        <v>352</v>
      </c>
      <c r="B356" s="26">
        <f t="shared" si="165"/>
        <v>0</v>
      </c>
      <c r="C356" s="26">
        <f>ROUND(IF($AG356="战士",VLOOKUP($AH356,$DV:$ER,DX$1,FALSE),IF($AG356="幻术师",VLOOKUP($AH356,$EU:$FQ,EW$1,FALSE),IF($AG356="刺客",VLOOKUP($AH356,$FU:$GQ,FW$1,FALSE),"无该职业")))/VLOOKUP(AF356,角色间职业划分!P:AP,20,FALSE),0)</f>
        <v>47</v>
      </c>
      <c r="D356" s="26">
        <f t="shared" si="166"/>
        <v>0</v>
      </c>
      <c r="E356" s="26">
        <f>ROUND(IF($AG356="战士",VLOOKUP($AH356,$DV:$ER,DZ$1,FALSE),IF($AG356="幻术师",VLOOKUP($AH356,$EU:$FQ,EY$1,FALSE),IF($AG356="刺客",VLOOKUP($AH356,$FU:$GQ,FY$1,FALSE),"无该职业")))*VLOOKUP($AF356,角色间职业划分!$P:$AP,26,FALSE)*VLOOKUP($AF356,角色间职业划分!$P:$AP,13,FALSE)/角色间职业划分!$AB$9,0)</f>
        <v>2881</v>
      </c>
      <c r="F356" s="26">
        <f>ROUND(IF($AG356="战士",VLOOKUP($AH356,$DV:$ER,EA$1,FALSE),IF($AG356="幻术师",VLOOKUP($AH356,$EU:$FQ,EZ$1,FALSE),IF($AG356="刺客",VLOOKUP($AH356,$FU:$GQ,FZ$1,FALSE),"无该职业")))*VLOOKUP($AF356,角色间职业划分!$P:$AP,8,FALSE)/角色间职业划分!$W$9,0)</f>
        <v>5338</v>
      </c>
      <c r="G356" s="26">
        <f>ROUND(IF($AG356="战士",VLOOKUP($AH356,$DV:$ER,EB$1,FALSE),IF($AG356="幻术师",VLOOKUP($AH356,$EU:$FQ,FA$1,FALSE),IF($AG356="刺客",VLOOKUP($AH356,$FU:$GQ,GA$1,FALSE),"无该职业")))*VLOOKUP($AF356,角色间职业划分!$P:$AP,13,FALSE)/角色间职业划分!$AB$9,0)</f>
        <v>3132</v>
      </c>
      <c r="H356" s="26">
        <f t="shared" si="167"/>
        <v>0</v>
      </c>
      <c r="I356" s="26">
        <f t="shared" si="168"/>
        <v>0</v>
      </c>
      <c r="J356" s="26">
        <f t="shared" si="169"/>
        <v>0</v>
      </c>
      <c r="K356" s="26">
        <f t="shared" si="170"/>
        <v>0</v>
      </c>
      <c r="L356" s="26">
        <f t="shared" si="171"/>
        <v>0</v>
      </c>
      <c r="M356" s="26">
        <f t="shared" si="172"/>
        <v>0</v>
      </c>
      <c r="N356" s="26">
        <f t="shared" si="173"/>
        <v>7.5</v>
      </c>
      <c r="O356" s="26">
        <f t="shared" si="174"/>
        <v>5</v>
      </c>
      <c r="P356" s="26">
        <f t="shared" si="175"/>
        <v>0</v>
      </c>
      <c r="Q356" s="26">
        <f t="shared" si="176"/>
        <v>5</v>
      </c>
      <c r="R356" s="26">
        <f t="shared" si="177"/>
        <v>7.5</v>
      </c>
      <c r="S356" s="26">
        <f t="shared" si="178"/>
        <v>2.5</v>
      </c>
      <c r="T356" s="26">
        <f t="shared" si="179"/>
        <v>2.5</v>
      </c>
      <c r="U356" s="26">
        <f t="shared" si="180"/>
        <v>0</v>
      </c>
      <c r="V356" s="26">
        <f t="shared" si="181"/>
        <v>0</v>
      </c>
      <c r="W356" s="26">
        <f>VLOOKUP(AF356,角色间职业划分!L:M,2,FALSE)</f>
        <v>6</v>
      </c>
      <c r="X356" s="26">
        <f t="shared" si="182"/>
        <v>46</v>
      </c>
      <c r="Y356" s="26">
        <v>0</v>
      </c>
      <c r="Z356" s="26">
        <v>0</v>
      </c>
      <c r="AA356" s="26">
        <v>0</v>
      </c>
      <c r="AB356" s="26">
        <f t="shared" si="183"/>
        <v>12.5</v>
      </c>
      <c r="AC356" s="1">
        <f t="shared" si="164"/>
        <v>1313</v>
      </c>
      <c r="AD356" s="51"/>
      <c r="AE356" s="1"/>
      <c r="AF356">
        <f t="shared" si="184"/>
        <v>6</v>
      </c>
      <c r="AG356" s="26" t="str">
        <f>VLOOKUP(AF356,角色间职业划分!P:R,3,FALSE)</f>
        <v>幻术师</v>
      </c>
      <c r="AH356" s="26">
        <f t="shared" si="185"/>
        <v>46</v>
      </c>
    </row>
    <row r="357" spans="1:34" x14ac:dyDescent="0.15">
      <c r="A357" s="26">
        <v>353</v>
      </c>
      <c r="B357" s="26">
        <f t="shared" si="165"/>
        <v>0</v>
      </c>
      <c r="C357" s="26">
        <f>ROUND(IF($AG357="战士",VLOOKUP($AH357,$DV:$ER,DX$1,FALSE),IF($AG357="幻术师",VLOOKUP($AH357,$EU:$FQ,EW$1,FALSE),IF($AG357="刺客",VLOOKUP($AH357,$FU:$GQ,FW$1,FALSE),"无该职业")))/VLOOKUP(AF357,角色间职业划分!P:AP,20,FALSE),0)</f>
        <v>47</v>
      </c>
      <c r="D357" s="26">
        <f t="shared" si="166"/>
        <v>0</v>
      </c>
      <c r="E357" s="26">
        <f>ROUND(IF($AG357="战士",VLOOKUP($AH357,$DV:$ER,DZ$1,FALSE),IF($AG357="幻术师",VLOOKUP($AH357,$EU:$FQ,EY$1,FALSE),IF($AG357="刺客",VLOOKUP($AH357,$FU:$GQ,FY$1,FALSE),"无该职业")))*VLOOKUP($AF357,角色间职业划分!$P:$AP,26,FALSE)*VLOOKUP($AF357,角色间职业划分!$P:$AP,13,FALSE)/角色间职业划分!$AB$9,0)</f>
        <v>2881</v>
      </c>
      <c r="F357" s="26">
        <f>ROUND(IF($AG357="战士",VLOOKUP($AH357,$DV:$ER,EA$1,FALSE),IF($AG357="幻术师",VLOOKUP($AH357,$EU:$FQ,EZ$1,FALSE),IF($AG357="刺客",VLOOKUP($AH357,$FU:$GQ,FZ$1,FALSE),"无该职业")))*VLOOKUP($AF357,角色间职业划分!$P:$AP,8,FALSE)/角色间职业划分!$W$9,0)</f>
        <v>6005</v>
      </c>
      <c r="G357" s="26">
        <f>ROUND(IF($AG357="战士",VLOOKUP($AH357,$DV:$ER,EB$1,FALSE),IF($AG357="幻术师",VLOOKUP($AH357,$EU:$FQ,FA$1,FALSE),IF($AG357="刺客",VLOOKUP($AH357,$FU:$GQ,GA$1,FALSE),"无该职业")))*VLOOKUP($AF357,角色间职业划分!$P:$AP,13,FALSE)/角色间职业划分!$AB$9,0)</f>
        <v>3132</v>
      </c>
      <c r="H357" s="26">
        <f t="shared" si="167"/>
        <v>0</v>
      </c>
      <c r="I357" s="26">
        <f t="shared" si="168"/>
        <v>0</v>
      </c>
      <c r="J357" s="26">
        <f t="shared" si="169"/>
        <v>0</v>
      </c>
      <c r="K357" s="26">
        <f t="shared" si="170"/>
        <v>0</v>
      </c>
      <c r="L357" s="26">
        <f t="shared" si="171"/>
        <v>0</v>
      </c>
      <c r="M357" s="26">
        <f t="shared" si="172"/>
        <v>0</v>
      </c>
      <c r="N357" s="26">
        <f t="shared" si="173"/>
        <v>7.5</v>
      </c>
      <c r="O357" s="26">
        <f t="shared" si="174"/>
        <v>5</v>
      </c>
      <c r="P357" s="26">
        <f t="shared" si="175"/>
        <v>0</v>
      </c>
      <c r="Q357" s="26">
        <f t="shared" si="176"/>
        <v>5</v>
      </c>
      <c r="R357" s="26">
        <f t="shared" si="177"/>
        <v>7.5</v>
      </c>
      <c r="S357" s="26">
        <f t="shared" si="178"/>
        <v>2.5</v>
      </c>
      <c r="T357" s="26">
        <f t="shared" si="179"/>
        <v>2.5</v>
      </c>
      <c r="U357" s="26">
        <f t="shared" si="180"/>
        <v>0</v>
      </c>
      <c r="V357" s="26">
        <f t="shared" si="181"/>
        <v>0</v>
      </c>
      <c r="W357" s="26">
        <f>VLOOKUP(AF357,角色间职业划分!L:M,2,FALSE)</f>
        <v>6</v>
      </c>
      <c r="X357" s="26">
        <f t="shared" si="182"/>
        <v>47</v>
      </c>
      <c r="Y357" s="26">
        <v>0</v>
      </c>
      <c r="Z357" s="26">
        <v>0</v>
      </c>
      <c r="AA357" s="26">
        <v>0</v>
      </c>
      <c r="AB357" s="26">
        <f t="shared" si="183"/>
        <v>12.5</v>
      </c>
      <c r="AC357" s="1">
        <f t="shared" si="164"/>
        <v>1364</v>
      </c>
      <c r="AD357" s="51"/>
      <c r="AE357" s="1"/>
      <c r="AF357">
        <f t="shared" si="184"/>
        <v>6</v>
      </c>
      <c r="AG357" s="26" t="str">
        <f>VLOOKUP(AF357,角色间职业划分!P:R,3,FALSE)</f>
        <v>幻术师</v>
      </c>
      <c r="AH357" s="26">
        <f t="shared" si="185"/>
        <v>47</v>
      </c>
    </row>
    <row r="358" spans="1:34" x14ac:dyDescent="0.15">
      <c r="A358" s="26">
        <v>354</v>
      </c>
      <c r="B358" s="26">
        <f t="shared" si="165"/>
        <v>0</v>
      </c>
      <c r="C358" s="26">
        <f>ROUND(IF($AG358="战士",VLOOKUP($AH358,$DV:$ER,DX$1,FALSE),IF($AG358="幻术师",VLOOKUP($AH358,$EU:$FQ,EW$1,FALSE),IF($AG358="刺客",VLOOKUP($AH358,$FU:$GQ,FW$1,FALSE),"无该职业")))/VLOOKUP(AF358,角色间职业划分!P:AP,20,FALSE),0)</f>
        <v>53</v>
      </c>
      <c r="D358" s="26">
        <f t="shared" si="166"/>
        <v>0</v>
      </c>
      <c r="E358" s="26">
        <f>ROUND(IF($AG358="战士",VLOOKUP($AH358,$DV:$ER,DZ$1,FALSE),IF($AG358="幻术师",VLOOKUP($AH358,$EU:$FQ,EY$1,FALSE),IF($AG358="刺客",VLOOKUP($AH358,$FU:$GQ,FY$1,FALSE),"无该职业")))*VLOOKUP($AF358,角色间职业划分!$P:$AP,26,FALSE)*VLOOKUP($AF358,角色间职业划分!$P:$AP,13,FALSE)/角色间职业划分!$AB$9,0)</f>
        <v>2881</v>
      </c>
      <c r="F358" s="26">
        <f>ROUND(IF($AG358="战士",VLOOKUP($AH358,$DV:$ER,EA$1,FALSE),IF($AG358="幻术师",VLOOKUP($AH358,$EU:$FQ,EZ$1,FALSE),IF($AG358="刺客",VLOOKUP($AH358,$FU:$GQ,FZ$1,FALSE),"无该职业")))*VLOOKUP($AF358,角色间职业划分!$P:$AP,8,FALSE)/角色间职业划分!$W$9,0)</f>
        <v>6005</v>
      </c>
      <c r="G358" s="26">
        <f>ROUND(IF($AG358="战士",VLOOKUP($AH358,$DV:$ER,EB$1,FALSE),IF($AG358="幻术师",VLOOKUP($AH358,$EU:$FQ,FA$1,FALSE),IF($AG358="刺客",VLOOKUP($AH358,$FU:$GQ,GA$1,FALSE),"无该职业")))*VLOOKUP($AF358,角色间职业划分!$P:$AP,13,FALSE)/角色间职业划分!$AB$9,0)</f>
        <v>3132</v>
      </c>
      <c r="H358" s="26">
        <f t="shared" si="167"/>
        <v>0</v>
      </c>
      <c r="I358" s="26">
        <f t="shared" si="168"/>
        <v>0</v>
      </c>
      <c r="J358" s="26">
        <f t="shared" si="169"/>
        <v>0</v>
      </c>
      <c r="K358" s="26">
        <f t="shared" si="170"/>
        <v>0</v>
      </c>
      <c r="L358" s="26">
        <f t="shared" si="171"/>
        <v>0</v>
      </c>
      <c r="M358" s="26">
        <f t="shared" si="172"/>
        <v>0</v>
      </c>
      <c r="N358" s="26">
        <f t="shared" si="173"/>
        <v>7.5</v>
      </c>
      <c r="O358" s="26">
        <f t="shared" si="174"/>
        <v>5</v>
      </c>
      <c r="P358" s="26">
        <f t="shared" si="175"/>
        <v>0</v>
      </c>
      <c r="Q358" s="26">
        <f t="shared" si="176"/>
        <v>5</v>
      </c>
      <c r="R358" s="26">
        <f t="shared" si="177"/>
        <v>7.5</v>
      </c>
      <c r="S358" s="26">
        <f t="shared" si="178"/>
        <v>2.5</v>
      </c>
      <c r="T358" s="26">
        <f t="shared" si="179"/>
        <v>2.5</v>
      </c>
      <c r="U358" s="26">
        <f t="shared" si="180"/>
        <v>0</v>
      </c>
      <c r="V358" s="26">
        <f t="shared" si="181"/>
        <v>0</v>
      </c>
      <c r="W358" s="26">
        <f>VLOOKUP(AF358,角色间职业划分!L:M,2,FALSE)</f>
        <v>6</v>
      </c>
      <c r="X358" s="26">
        <f t="shared" si="182"/>
        <v>48</v>
      </c>
      <c r="Y358" s="26">
        <v>0</v>
      </c>
      <c r="Z358" s="26">
        <v>0</v>
      </c>
      <c r="AA358" s="26">
        <v>0</v>
      </c>
      <c r="AB358" s="26">
        <f t="shared" si="183"/>
        <v>12.5</v>
      </c>
      <c r="AC358" s="1">
        <f t="shared" si="164"/>
        <v>1414</v>
      </c>
      <c r="AD358" s="51"/>
      <c r="AE358" s="1"/>
      <c r="AF358">
        <f t="shared" si="184"/>
        <v>6</v>
      </c>
      <c r="AG358" s="26" t="str">
        <f>VLOOKUP(AF358,角色间职业划分!P:R,3,FALSE)</f>
        <v>幻术师</v>
      </c>
      <c r="AH358" s="26">
        <f t="shared" si="185"/>
        <v>48</v>
      </c>
    </row>
    <row r="359" spans="1:34" x14ac:dyDescent="0.15">
      <c r="A359" s="26">
        <v>355</v>
      </c>
      <c r="B359" s="26">
        <f t="shared" si="165"/>
        <v>0</v>
      </c>
      <c r="C359" s="26">
        <f>ROUND(IF($AG359="战士",VLOOKUP($AH359,$DV:$ER,DX$1,FALSE),IF($AG359="幻术师",VLOOKUP($AH359,$EU:$FQ,EW$1,FALSE),IF($AG359="刺客",VLOOKUP($AH359,$FU:$GQ,FW$1,FALSE),"无该职业")))/VLOOKUP(AF359,角色间职业划分!P:AP,20,FALSE),0)</f>
        <v>53</v>
      </c>
      <c r="D359" s="26">
        <f t="shared" si="166"/>
        <v>0</v>
      </c>
      <c r="E359" s="26">
        <f>ROUND(IF($AG359="战士",VLOOKUP($AH359,$DV:$ER,DZ$1,FALSE),IF($AG359="幻术师",VLOOKUP($AH359,$EU:$FQ,EY$1,FALSE),IF($AG359="刺客",VLOOKUP($AH359,$FU:$GQ,FY$1,FALSE),"无该职业")))*VLOOKUP($AF359,角色间职业划分!$P:$AP,26,FALSE)*VLOOKUP($AF359,角色间职业划分!$P:$AP,13,FALSE)/角色间职业划分!$AB$9,0)</f>
        <v>2881</v>
      </c>
      <c r="F359" s="26">
        <f>ROUND(IF($AG359="战士",VLOOKUP($AH359,$DV:$ER,EA$1,FALSE),IF($AG359="幻术师",VLOOKUP($AH359,$EU:$FQ,EZ$1,FALSE),IF($AG359="刺客",VLOOKUP($AH359,$FU:$GQ,FZ$1,FALSE),"无该职业")))*VLOOKUP($AF359,角色间职业划分!$P:$AP,8,FALSE)/角色间职业划分!$W$9,0)</f>
        <v>6005</v>
      </c>
      <c r="G359" s="26">
        <f>ROUND(IF($AG359="战士",VLOOKUP($AH359,$DV:$ER,EB$1,FALSE),IF($AG359="幻术师",VLOOKUP($AH359,$EU:$FQ,FA$1,FALSE),IF($AG359="刺客",VLOOKUP($AH359,$FU:$GQ,GA$1,FALSE),"无该职业")))*VLOOKUP($AF359,角色间职业划分!$P:$AP,13,FALSE)/角色间职业划分!$AB$9,0)</f>
        <v>3633</v>
      </c>
      <c r="H359" s="26">
        <f t="shared" si="167"/>
        <v>0</v>
      </c>
      <c r="I359" s="26">
        <f t="shared" si="168"/>
        <v>0</v>
      </c>
      <c r="J359" s="26">
        <f t="shared" si="169"/>
        <v>0</v>
      </c>
      <c r="K359" s="26">
        <f t="shared" si="170"/>
        <v>0</v>
      </c>
      <c r="L359" s="26">
        <f t="shared" si="171"/>
        <v>0</v>
      </c>
      <c r="M359" s="26">
        <f t="shared" si="172"/>
        <v>0</v>
      </c>
      <c r="N359" s="26">
        <f t="shared" si="173"/>
        <v>7.5</v>
      </c>
      <c r="O359" s="26">
        <f t="shared" si="174"/>
        <v>5</v>
      </c>
      <c r="P359" s="26">
        <f t="shared" si="175"/>
        <v>0</v>
      </c>
      <c r="Q359" s="26">
        <f t="shared" si="176"/>
        <v>5</v>
      </c>
      <c r="R359" s="26">
        <f t="shared" si="177"/>
        <v>7.5</v>
      </c>
      <c r="S359" s="26">
        <f t="shared" si="178"/>
        <v>2.5</v>
      </c>
      <c r="T359" s="26">
        <f t="shared" si="179"/>
        <v>2.5</v>
      </c>
      <c r="U359" s="26">
        <f t="shared" si="180"/>
        <v>0</v>
      </c>
      <c r="V359" s="26">
        <f t="shared" si="181"/>
        <v>0</v>
      </c>
      <c r="W359" s="26">
        <f>VLOOKUP(AF359,角色间职业划分!L:M,2,FALSE)</f>
        <v>6</v>
      </c>
      <c r="X359" s="26">
        <f t="shared" si="182"/>
        <v>49</v>
      </c>
      <c r="Y359" s="26">
        <v>0</v>
      </c>
      <c r="Z359" s="26">
        <v>0</v>
      </c>
      <c r="AA359" s="26">
        <v>0</v>
      </c>
      <c r="AB359" s="26">
        <f t="shared" si="183"/>
        <v>12.5</v>
      </c>
      <c r="AC359" s="1">
        <f t="shared" si="164"/>
        <v>1465</v>
      </c>
      <c r="AD359" s="51"/>
      <c r="AE359" s="1"/>
      <c r="AF359">
        <f t="shared" si="184"/>
        <v>6</v>
      </c>
      <c r="AG359" s="26" t="str">
        <f>VLOOKUP(AF359,角色间职业划分!P:R,3,FALSE)</f>
        <v>幻术师</v>
      </c>
      <c r="AH359" s="26">
        <f t="shared" si="185"/>
        <v>49</v>
      </c>
    </row>
    <row r="360" spans="1:34" x14ac:dyDescent="0.15">
      <c r="A360" s="26">
        <v>356</v>
      </c>
      <c r="B360" s="26">
        <f t="shared" si="165"/>
        <v>0</v>
      </c>
      <c r="C360" s="26">
        <f>ROUND(IF($AG360="战士",VLOOKUP($AH360,$DV:$ER,DX$1,FALSE),IF($AG360="幻术师",VLOOKUP($AH360,$EU:$FQ,EW$1,FALSE),IF($AG360="刺客",VLOOKUP($AH360,$FU:$GQ,FW$1,FALSE),"无该职业")))/VLOOKUP(AF360,角色间职业划分!P:AP,20,FALSE),0)</f>
        <v>53</v>
      </c>
      <c r="D360" s="26">
        <f t="shared" si="166"/>
        <v>0</v>
      </c>
      <c r="E360" s="26">
        <f>ROUND(IF($AG360="战士",VLOOKUP($AH360,$DV:$ER,DZ$1,FALSE),IF($AG360="幻术师",VLOOKUP($AH360,$EU:$FQ,EY$1,FALSE),IF($AG360="刺客",VLOOKUP($AH360,$FU:$GQ,FY$1,FALSE),"无该职业")))*VLOOKUP($AF360,角色间职业划分!$P:$AP,26,FALSE)*VLOOKUP($AF360,角色间职业划分!$P:$AP,13,FALSE)/角色间职业划分!$AB$9,0)</f>
        <v>2881</v>
      </c>
      <c r="F360" s="26">
        <f>ROUND(IF($AG360="战士",VLOOKUP($AH360,$DV:$ER,EA$1,FALSE),IF($AG360="幻术师",VLOOKUP($AH360,$EU:$FQ,EZ$1,FALSE),IF($AG360="刺客",VLOOKUP($AH360,$FU:$GQ,FZ$1,FALSE),"无该职业")))*VLOOKUP($AF360,角色间职业划分!$P:$AP,8,FALSE)/角色间职业划分!$W$9,0)</f>
        <v>6005</v>
      </c>
      <c r="G360" s="26">
        <f>ROUND(IF($AG360="战士",VLOOKUP($AH360,$DV:$ER,EB$1,FALSE),IF($AG360="幻术师",VLOOKUP($AH360,$EU:$FQ,FA$1,FALSE),IF($AG360="刺客",VLOOKUP($AH360,$FU:$GQ,GA$1,FALSE),"无该职业")))*VLOOKUP($AF360,角色间职业划分!$P:$AP,13,FALSE)/角色间职业划分!$AB$9,0)</f>
        <v>3633</v>
      </c>
      <c r="H360" s="26">
        <f t="shared" si="167"/>
        <v>0</v>
      </c>
      <c r="I360" s="26">
        <f t="shared" si="168"/>
        <v>0</v>
      </c>
      <c r="J360" s="26">
        <f t="shared" si="169"/>
        <v>0</v>
      </c>
      <c r="K360" s="26">
        <f t="shared" si="170"/>
        <v>0</v>
      </c>
      <c r="L360" s="26">
        <f t="shared" si="171"/>
        <v>0</v>
      </c>
      <c r="M360" s="26">
        <f t="shared" si="172"/>
        <v>0</v>
      </c>
      <c r="N360" s="26">
        <f t="shared" si="173"/>
        <v>10</v>
      </c>
      <c r="O360" s="26">
        <f t="shared" si="174"/>
        <v>5</v>
      </c>
      <c r="P360" s="26">
        <f t="shared" si="175"/>
        <v>0</v>
      </c>
      <c r="Q360" s="26">
        <f t="shared" si="176"/>
        <v>5</v>
      </c>
      <c r="R360" s="26">
        <f t="shared" si="177"/>
        <v>7.5</v>
      </c>
      <c r="S360" s="26">
        <f t="shared" si="178"/>
        <v>2.5</v>
      </c>
      <c r="T360" s="26">
        <f t="shared" si="179"/>
        <v>2.5</v>
      </c>
      <c r="U360" s="26">
        <f t="shared" si="180"/>
        <v>0</v>
      </c>
      <c r="V360" s="26">
        <f t="shared" si="181"/>
        <v>0</v>
      </c>
      <c r="W360" s="26">
        <f>VLOOKUP(AF360,角色间职业划分!L:M,2,FALSE)</f>
        <v>6</v>
      </c>
      <c r="X360" s="26">
        <f t="shared" si="182"/>
        <v>50</v>
      </c>
      <c r="Y360" s="26">
        <v>0</v>
      </c>
      <c r="Z360" s="26">
        <v>0</v>
      </c>
      <c r="AA360" s="26">
        <v>0</v>
      </c>
      <c r="AB360" s="26">
        <f t="shared" si="183"/>
        <v>15</v>
      </c>
      <c r="AC360" s="1">
        <f t="shared" si="164"/>
        <v>1515</v>
      </c>
      <c r="AD360" s="51"/>
      <c r="AE360" s="1"/>
      <c r="AF360">
        <f t="shared" si="184"/>
        <v>6</v>
      </c>
      <c r="AG360" s="26" t="str">
        <f>VLOOKUP(AF360,角色间职业划分!P:R,3,FALSE)</f>
        <v>幻术师</v>
      </c>
      <c r="AH360" s="26">
        <f t="shared" si="185"/>
        <v>50</v>
      </c>
    </row>
    <row r="361" spans="1:34" x14ac:dyDescent="0.15">
      <c r="A361" s="26">
        <v>357</v>
      </c>
      <c r="B361" s="26">
        <f t="shared" si="165"/>
        <v>0</v>
      </c>
      <c r="C361" s="26">
        <f>ROUND(IF($AG361="战士",VLOOKUP($AH361,$DV:$ER,DX$1,FALSE),IF($AG361="幻术师",VLOOKUP($AH361,$EU:$FQ,EW$1,FALSE),IF($AG361="刺客",VLOOKUP($AH361,$FU:$GQ,FW$1,FALSE),"无该职业")))/VLOOKUP(AF361,角色间职业划分!P:AP,20,FALSE),0)</f>
        <v>53</v>
      </c>
      <c r="D361" s="26">
        <f t="shared" si="166"/>
        <v>0</v>
      </c>
      <c r="E361" s="26">
        <f>ROUND(IF($AG361="战士",VLOOKUP($AH361,$DV:$ER,DZ$1,FALSE),IF($AG361="幻术师",VLOOKUP($AH361,$EU:$FQ,EY$1,FALSE),IF($AG361="刺客",VLOOKUP($AH361,$FU:$GQ,FY$1,FALSE),"无该职业")))*VLOOKUP($AF361,角色间职业划分!$P:$AP,26,FALSE)*VLOOKUP($AF361,角色间职业划分!$P:$AP,13,FALSE)/角色间职业划分!$AB$9,0)</f>
        <v>2881</v>
      </c>
      <c r="F361" s="26">
        <f>ROUND(IF($AG361="战士",VLOOKUP($AH361,$DV:$ER,EA$1,FALSE),IF($AG361="幻术师",VLOOKUP($AH361,$EU:$FQ,EZ$1,FALSE),IF($AG361="刺客",VLOOKUP($AH361,$FU:$GQ,FZ$1,FALSE),"无该职业")))*VLOOKUP($AF361,角色间职业划分!$P:$AP,8,FALSE)/角色间职业划分!$W$9,0)</f>
        <v>6894</v>
      </c>
      <c r="G361" s="26">
        <f>ROUND(IF($AG361="战士",VLOOKUP($AH361,$DV:$ER,EB$1,FALSE),IF($AG361="幻术师",VLOOKUP($AH361,$EU:$FQ,FA$1,FALSE),IF($AG361="刺客",VLOOKUP($AH361,$FU:$GQ,GA$1,FALSE),"无该职业")))*VLOOKUP($AF361,角色间职业划分!$P:$AP,13,FALSE)/角色间职业划分!$AB$9,0)</f>
        <v>3633</v>
      </c>
      <c r="H361" s="26">
        <f t="shared" si="167"/>
        <v>0</v>
      </c>
      <c r="I361" s="26">
        <f t="shared" si="168"/>
        <v>0</v>
      </c>
      <c r="J361" s="26">
        <f t="shared" si="169"/>
        <v>0</v>
      </c>
      <c r="K361" s="26">
        <f t="shared" si="170"/>
        <v>0</v>
      </c>
      <c r="L361" s="26">
        <f t="shared" si="171"/>
        <v>0</v>
      </c>
      <c r="M361" s="26">
        <f t="shared" si="172"/>
        <v>0</v>
      </c>
      <c r="N361" s="26">
        <f t="shared" si="173"/>
        <v>10</v>
      </c>
      <c r="O361" s="26">
        <f t="shared" si="174"/>
        <v>5</v>
      </c>
      <c r="P361" s="26">
        <f t="shared" si="175"/>
        <v>0</v>
      </c>
      <c r="Q361" s="26">
        <f t="shared" si="176"/>
        <v>5</v>
      </c>
      <c r="R361" s="26">
        <f t="shared" si="177"/>
        <v>7.5</v>
      </c>
      <c r="S361" s="26">
        <f t="shared" si="178"/>
        <v>2.5</v>
      </c>
      <c r="T361" s="26">
        <f t="shared" si="179"/>
        <v>2.5</v>
      </c>
      <c r="U361" s="26">
        <f t="shared" si="180"/>
        <v>0</v>
      </c>
      <c r="V361" s="26">
        <f t="shared" si="181"/>
        <v>0</v>
      </c>
      <c r="W361" s="26">
        <f>VLOOKUP(AF361,角色间职业划分!L:M,2,FALSE)</f>
        <v>6</v>
      </c>
      <c r="X361" s="26">
        <f t="shared" si="182"/>
        <v>51</v>
      </c>
      <c r="Y361" s="26">
        <v>0</v>
      </c>
      <c r="Z361" s="26">
        <v>0</v>
      </c>
      <c r="AA361" s="26">
        <v>0</v>
      </c>
      <c r="AB361" s="26">
        <f t="shared" si="183"/>
        <v>15</v>
      </c>
      <c r="AC361" s="1">
        <f t="shared" si="164"/>
        <v>1566</v>
      </c>
      <c r="AD361" s="51"/>
      <c r="AE361" s="1"/>
      <c r="AF361">
        <f t="shared" si="184"/>
        <v>6</v>
      </c>
      <c r="AG361" s="26" t="str">
        <f>VLOOKUP(AF361,角色间职业划分!P:R,3,FALSE)</f>
        <v>幻术师</v>
      </c>
      <c r="AH361" s="26">
        <f t="shared" si="185"/>
        <v>51</v>
      </c>
    </row>
    <row r="362" spans="1:34" x14ac:dyDescent="0.15">
      <c r="A362" s="26">
        <v>358</v>
      </c>
      <c r="B362" s="26">
        <f t="shared" si="165"/>
        <v>0</v>
      </c>
      <c r="C362" s="26">
        <f>ROUND(IF($AG362="战士",VLOOKUP($AH362,$DV:$ER,DX$1,FALSE),IF($AG362="幻术师",VLOOKUP($AH362,$EU:$FQ,EW$1,FALSE),IF($AG362="刺客",VLOOKUP($AH362,$FU:$GQ,FW$1,FALSE),"无该职业")))/VLOOKUP(AF362,角色间职业划分!P:AP,20,FALSE),0)</f>
        <v>53</v>
      </c>
      <c r="D362" s="26">
        <f t="shared" si="166"/>
        <v>0</v>
      </c>
      <c r="E362" s="26">
        <f>ROUND(IF($AG362="战士",VLOOKUP($AH362,$DV:$ER,DZ$1,FALSE),IF($AG362="幻术师",VLOOKUP($AH362,$EU:$FQ,EY$1,FALSE),IF($AG362="刺客",VLOOKUP($AH362,$FU:$GQ,FY$1,FALSE),"无该职业")))*VLOOKUP($AF362,角色间职业划分!$P:$AP,26,FALSE)*VLOOKUP($AF362,角色间职业划分!$P:$AP,13,FALSE)/角色间职业划分!$AB$9,0)</f>
        <v>2881</v>
      </c>
      <c r="F362" s="26">
        <f>ROUND(IF($AG362="战士",VLOOKUP($AH362,$DV:$ER,EA$1,FALSE),IF($AG362="幻术师",VLOOKUP($AH362,$EU:$FQ,EZ$1,FALSE),IF($AG362="刺客",VLOOKUP($AH362,$FU:$GQ,FZ$1,FALSE),"无该职业")))*VLOOKUP($AF362,角色间职业划分!$P:$AP,8,FALSE)/角色间职业划分!$W$9,0)</f>
        <v>6894</v>
      </c>
      <c r="G362" s="26">
        <f>ROUND(IF($AG362="战士",VLOOKUP($AH362,$DV:$ER,EB$1,FALSE),IF($AG362="幻术师",VLOOKUP($AH362,$EU:$FQ,FA$1,FALSE),IF($AG362="刺客",VLOOKUP($AH362,$FU:$GQ,GA$1,FALSE),"无该职业")))*VLOOKUP($AF362,角色间职业划分!$P:$AP,13,FALSE)/角色间职业划分!$AB$9,0)</f>
        <v>3633</v>
      </c>
      <c r="H362" s="26">
        <f t="shared" si="167"/>
        <v>0</v>
      </c>
      <c r="I362" s="26">
        <f t="shared" si="168"/>
        <v>0</v>
      </c>
      <c r="J362" s="26">
        <f t="shared" si="169"/>
        <v>0</v>
      </c>
      <c r="K362" s="26">
        <f t="shared" si="170"/>
        <v>0</v>
      </c>
      <c r="L362" s="26">
        <f t="shared" si="171"/>
        <v>0</v>
      </c>
      <c r="M362" s="26">
        <f t="shared" si="172"/>
        <v>0</v>
      </c>
      <c r="N362" s="26">
        <f t="shared" si="173"/>
        <v>10</v>
      </c>
      <c r="O362" s="26">
        <f t="shared" si="174"/>
        <v>5</v>
      </c>
      <c r="P362" s="26">
        <f t="shared" si="175"/>
        <v>0</v>
      </c>
      <c r="Q362" s="26">
        <f t="shared" si="176"/>
        <v>5</v>
      </c>
      <c r="R362" s="26">
        <f t="shared" si="177"/>
        <v>7.5</v>
      </c>
      <c r="S362" s="26">
        <f t="shared" si="178"/>
        <v>5</v>
      </c>
      <c r="T362" s="26">
        <f t="shared" si="179"/>
        <v>2.5</v>
      </c>
      <c r="U362" s="26">
        <f t="shared" si="180"/>
        <v>0</v>
      </c>
      <c r="V362" s="26">
        <f t="shared" si="181"/>
        <v>0</v>
      </c>
      <c r="W362" s="26">
        <f>VLOOKUP(AF362,角色间职业划分!L:M,2,FALSE)</f>
        <v>6</v>
      </c>
      <c r="X362" s="26">
        <f t="shared" si="182"/>
        <v>52</v>
      </c>
      <c r="Y362" s="26">
        <v>0</v>
      </c>
      <c r="Z362" s="26">
        <v>0</v>
      </c>
      <c r="AA362" s="26">
        <v>0</v>
      </c>
      <c r="AB362" s="26">
        <f t="shared" si="183"/>
        <v>15</v>
      </c>
      <c r="AC362" s="1">
        <f t="shared" si="164"/>
        <v>1616</v>
      </c>
      <c r="AD362" s="51"/>
      <c r="AE362" s="1"/>
      <c r="AF362">
        <f t="shared" si="184"/>
        <v>6</v>
      </c>
      <c r="AG362" s="26" t="str">
        <f>VLOOKUP(AF362,角色间职业划分!P:R,3,FALSE)</f>
        <v>幻术师</v>
      </c>
      <c r="AH362" s="26">
        <f t="shared" si="185"/>
        <v>52</v>
      </c>
    </row>
    <row r="363" spans="1:34" x14ac:dyDescent="0.15">
      <c r="A363" s="26">
        <v>359</v>
      </c>
      <c r="B363" s="26">
        <f t="shared" si="165"/>
        <v>0</v>
      </c>
      <c r="C363" s="26">
        <f>ROUND(IF($AG363="战士",VLOOKUP($AH363,$DV:$ER,DX$1,FALSE),IF($AG363="幻术师",VLOOKUP($AH363,$EU:$FQ,EW$1,FALSE),IF($AG363="刺客",VLOOKUP($AH363,$FU:$GQ,FW$1,FALSE),"无该职业")))/VLOOKUP(AF363,角色间职业划分!P:AP,20,FALSE),0)</f>
        <v>53</v>
      </c>
      <c r="D363" s="26">
        <f t="shared" si="166"/>
        <v>0</v>
      </c>
      <c r="E363" s="26">
        <f>ROUND(IF($AG363="战士",VLOOKUP($AH363,$DV:$ER,DZ$1,FALSE),IF($AG363="幻术师",VLOOKUP($AH363,$EU:$FQ,EY$1,FALSE),IF($AG363="刺客",VLOOKUP($AH363,$FU:$GQ,FY$1,FALSE),"无该职业")))*VLOOKUP($AF363,角色间职业划分!$P:$AP,26,FALSE)*VLOOKUP($AF363,角色间职业划分!$P:$AP,13,FALSE)/角色间职业划分!$AB$9,0)</f>
        <v>2881</v>
      </c>
      <c r="F363" s="26">
        <f>ROUND(IF($AG363="战士",VLOOKUP($AH363,$DV:$ER,EA$1,FALSE),IF($AG363="幻术师",VLOOKUP($AH363,$EU:$FQ,EZ$1,FALSE),IF($AG363="刺客",VLOOKUP($AH363,$FU:$GQ,FZ$1,FALSE),"无该职业")))*VLOOKUP($AF363,角色间职业划分!$P:$AP,8,FALSE)/角色间职业划分!$W$9,0)</f>
        <v>6894</v>
      </c>
      <c r="G363" s="26">
        <f>ROUND(IF($AG363="战士",VLOOKUP($AH363,$DV:$ER,EB$1,FALSE),IF($AG363="幻术师",VLOOKUP($AH363,$EU:$FQ,FA$1,FALSE),IF($AG363="刺客",VLOOKUP($AH363,$FU:$GQ,GA$1,FALSE),"无该职业")))*VLOOKUP($AF363,角色间职业划分!$P:$AP,13,FALSE)/角色间职业划分!$AB$9,0)</f>
        <v>4134</v>
      </c>
      <c r="H363" s="26">
        <f t="shared" si="167"/>
        <v>0</v>
      </c>
      <c r="I363" s="26">
        <f t="shared" si="168"/>
        <v>0</v>
      </c>
      <c r="J363" s="26">
        <f t="shared" si="169"/>
        <v>0</v>
      </c>
      <c r="K363" s="26">
        <f t="shared" si="170"/>
        <v>0</v>
      </c>
      <c r="L363" s="26">
        <f t="shared" si="171"/>
        <v>0</v>
      </c>
      <c r="M363" s="26">
        <f t="shared" si="172"/>
        <v>0</v>
      </c>
      <c r="N363" s="26">
        <f t="shared" si="173"/>
        <v>10</v>
      </c>
      <c r="O363" s="26">
        <f t="shared" si="174"/>
        <v>5</v>
      </c>
      <c r="P363" s="26">
        <f t="shared" si="175"/>
        <v>0</v>
      </c>
      <c r="Q363" s="26">
        <f t="shared" si="176"/>
        <v>5</v>
      </c>
      <c r="R363" s="26">
        <f t="shared" si="177"/>
        <v>7.5</v>
      </c>
      <c r="S363" s="26">
        <f t="shared" si="178"/>
        <v>5</v>
      </c>
      <c r="T363" s="26">
        <f t="shared" si="179"/>
        <v>2.5</v>
      </c>
      <c r="U363" s="26">
        <f t="shared" si="180"/>
        <v>0</v>
      </c>
      <c r="V363" s="26">
        <f t="shared" si="181"/>
        <v>0</v>
      </c>
      <c r="W363" s="26">
        <f>VLOOKUP(AF363,角色间职业划分!L:M,2,FALSE)</f>
        <v>6</v>
      </c>
      <c r="X363" s="26">
        <f t="shared" si="182"/>
        <v>53</v>
      </c>
      <c r="Y363" s="26">
        <v>0</v>
      </c>
      <c r="Z363" s="26">
        <v>0</v>
      </c>
      <c r="AA363" s="26">
        <v>0</v>
      </c>
      <c r="AB363" s="26">
        <f t="shared" si="183"/>
        <v>15</v>
      </c>
      <c r="AC363" s="1">
        <f t="shared" si="164"/>
        <v>1667</v>
      </c>
      <c r="AD363" s="51"/>
      <c r="AE363" s="1"/>
      <c r="AF363">
        <f t="shared" si="184"/>
        <v>6</v>
      </c>
      <c r="AG363" s="26" t="str">
        <f>VLOOKUP(AF363,角色间职业划分!P:R,3,FALSE)</f>
        <v>幻术师</v>
      </c>
      <c r="AH363" s="26">
        <f t="shared" si="185"/>
        <v>53</v>
      </c>
    </row>
    <row r="364" spans="1:34" x14ac:dyDescent="0.15">
      <c r="A364" s="26">
        <v>360</v>
      </c>
      <c r="B364" s="26">
        <f t="shared" si="165"/>
        <v>0</v>
      </c>
      <c r="C364" s="26">
        <f>ROUND(IF($AG364="战士",VLOOKUP($AH364,$DV:$ER,DX$1,FALSE),IF($AG364="幻术师",VLOOKUP($AH364,$EU:$FQ,EW$1,FALSE),IF($AG364="刺客",VLOOKUP($AH364,$FU:$GQ,FW$1,FALSE),"无该职业")))/VLOOKUP(AF364,角色间职业划分!P:AP,20,FALSE),0)</f>
        <v>60</v>
      </c>
      <c r="D364" s="26">
        <f t="shared" si="166"/>
        <v>0</v>
      </c>
      <c r="E364" s="26">
        <f>ROUND(IF($AG364="战士",VLOOKUP($AH364,$DV:$ER,DZ$1,FALSE),IF($AG364="幻术师",VLOOKUP($AH364,$EU:$FQ,EY$1,FALSE),IF($AG364="刺客",VLOOKUP($AH364,$FU:$GQ,FY$1,FALSE),"无该职业")))*VLOOKUP($AF364,角色间职业划分!$P:$AP,26,FALSE)*VLOOKUP($AF364,角色间职业划分!$P:$AP,13,FALSE)/角色间职业划分!$AB$9,0)</f>
        <v>2881</v>
      </c>
      <c r="F364" s="26">
        <f>ROUND(IF($AG364="战士",VLOOKUP($AH364,$DV:$ER,EA$1,FALSE),IF($AG364="幻术师",VLOOKUP($AH364,$EU:$FQ,EZ$1,FALSE),IF($AG364="刺客",VLOOKUP($AH364,$FU:$GQ,FZ$1,FALSE),"无该职业")))*VLOOKUP($AF364,角色间职业划分!$P:$AP,8,FALSE)/角色间职业划分!$W$9,0)</f>
        <v>6894</v>
      </c>
      <c r="G364" s="26">
        <f>ROUND(IF($AG364="战士",VLOOKUP($AH364,$DV:$ER,EB$1,FALSE),IF($AG364="幻术师",VLOOKUP($AH364,$EU:$FQ,FA$1,FALSE),IF($AG364="刺客",VLOOKUP($AH364,$FU:$GQ,GA$1,FALSE),"无该职业")))*VLOOKUP($AF364,角色间职业划分!$P:$AP,13,FALSE)/角色间职业划分!$AB$9,0)</f>
        <v>4134</v>
      </c>
      <c r="H364" s="26">
        <f t="shared" si="167"/>
        <v>0</v>
      </c>
      <c r="I364" s="26">
        <f t="shared" si="168"/>
        <v>0</v>
      </c>
      <c r="J364" s="26">
        <f t="shared" si="169"/>
        <v>0</v>
      </c>
      <c r="K364" s="26">
        <f t="shared" si="170"/>
        <v>0</v>
      </c>
      <c r="L364" s="26">
        <f t="shared" si="171"/>
        <v>0</v>
      </c>
      <c r="M364" s="26">
        <f t="shared" si="172"/>
        <v>0</v>
      </c>
      <c r="N364" s="26">
        <f t="shared" si="173"/>
        <v>10</v>
      </c>
      <c r="O364" s="26">
        <f t="shared" si="174"/>
        <v>5</v>
      </c>
      <c r="P364" s="26">
        <f t="shared" si="175"/>
        <v>0</v>
      </c>
      <c r="Q364" s="26">
        <f t="shared" si="176"/>
        <v>5</v>
      </c>
      <c r="R364" s="26">
        <f t="shared" si="177"/>
        <v>7.5</v>
      </c>
      <c r="S364" s="26">
        <f t="shared" si="178"/>
        <v>5</v>
      </c>
      <c r="T364" s="26">
        <f t="shared" si="179"/>
        <v>2.5</v>
      </c>
      <c r="U364" s="26">
        <f t="shared" si="180"/>
        <v>0</v>
      </c>
      <c r="V364" s="26">
        <f t="shared" si="181"/>
        <v>0</v>
      </c>
      <c r="W364" s="26">
        <f>VLOOKUP(AF364,角色间职业划分!L:M,2,FALSE)</f>
        <v>6</v>
      </c>
      <c r="X364" s="26">
        <f t="shared" si="182"/>
        <v>54</v>
      </c>
      <c r="Y364" s="26">
        <v>0</v>
      </c>
      <c r="Z364" s="26">
        <v>0</v>
      </c>
      <c r="AA364" s="26">
        <v>0</v>
      </c>
      <c r="AB364" s="26">
        <f t="shared" si="183"/>
        <v>15</v>
      </c>
      <c r="AC364" s="1">
        <f t="shared" si="164"/>
        <v>1717</v>
      </c>
      <c r="AD364" s="51"/>
      <c r="AE364" s="1"/>
      <c r="AF364">
        <f t="shared" si="184"/>
        <v>6</v>
      </c>
      <c r="AG364" s="26" t="str">
        <f>VLOOKUP(AF364,角色间职业划分!P:R,3,FALSE)</f>
        <v>幻术师</v>
      </c>
      <c r="AH364" s="26">
        <f t="shared" si="185"/>
        <v>54</v>
      </c>
    </row>
    <row r="365" spans="1:34" x14ac:dyDescent="0.15">
      <c r="A365" s="26">
        <v>361</v>
      </c>
      <c r="B365" s="26">
        <f t="shared" si="165"/>
        <v>0</v>
      </c>
      <c r="C365" s="26">
        <f>ROUND(IF($AG365="战士",VLOOKUP($AH365,$DV:$ER,DX$1,FALSE),IF($AG365="幻术师",VLOOKUP($AH365,$EU:$FQ,EW$1,FALSE),IF($AG365="刺客",VLOOKUP($AH365,$FU:$GQ,FW$1,FALSE),"无该职业")))/VLOOKUP(AF365,角色间职业划分!P:AP,20,FALSE),0)</f>
        <v>60</v>
      </c>
      <c r="D365" s="26">
        <f t="shared" si="166"/>
        <v>0</v>
      </c>
      <c r="E365" s="26">
        <f>ROUND(IF($AG365="战士",VLOOKUP($AH365,$DV:$ER,DZ$1,FALSE),IF($AG365="幻术师",VLOOKUP($AH365,$EU:$FQ,EY$1,FALSE),IF($AG365="刺客",VLOOKUP($AH365,$FU:$GQ,FY$1,FALSE),"无该职业")))*VLOOKUP($AF365,角色间职业划分!$P:$AP,26,FALSE)*VLOOKUP($AF365,角色间职业划分!$P:$AP,13,FALSE)/角色间职业划分!$AB$9,0)</f>
        <v>2881</v>
      </c>
      <c r="F365" s="26">
        <f>ROUND(IF($AG365="战士",VLOOKUP($AH365,$DV:$ER,EA$1,FALSE),IF($AG365="幻术师",VLOOKUP($AH365,$EU:$FQ,EZ$1,FALSE),IF($AG365="刺客",VLOOKUP($AH365,$FU:$GQ,FZ$1,FALSE),"无该职业")))*VLOOKUP($AF365,角色间职业划分!$P:$AP,8,FALSE)/角色间职业划分!$W$9,0)</f>
        <v>7783</v>
      </c>
      <c r="G365" s="26">
        <f>ROUND(IF($AG365="战士",VLOOKUP($AH365,$DV:$ER,EB$1,FALSE),IF($AG365="幻术师",VLOOKUP($AH365,$EU:$FQ,FA$1,FALSE),IF($AG365="刺客",VLOOKUP($AH365,$FU:$GQ,GA$1,FALSE),"无该职业")))*VLOOKUP($AF365,角色间职业划分!$P:$AP,13,FALSE)/角色间职业划分!$AB$9,0)</f>
        <v>4134</v>
      </c>
      <c r="H365" s="26">
        <f t="shared" si="167"/>
        <v>0</v>
      </c>
      <c r="I365" s="26">
        <f t="shared" si="168"/>
        <v>0</v>
      </c>
      <c r="J365" s="26">
        <f t="shared" si="169"/>
        <v>0</v>
      </c>
      <c r="K365" s="26">
        <f t="shared" si="170"/>
        <v>0</v>
      </c>
      <c r="L365" s="26">
        <f t="shared" si="171"/>
        <v>0</v>
      </c>
      <c r="M365" s="26">
        <f t="shared" si="172"/>
        <v>0</v>
      </c>
      <c r="N365" s="26">
        <f t="shared" si="173"/>
        <v>10</v>
      </c>
      <c r="O365" s="26">
        <f t="shared" si="174"/>
        <v>5</v>
      </c>
      <c r="P365" s="26">
        <f t="shared" si="175"/>
        <v>0</v>
      </c>
      <c r="Q365" s="26">
        <f t="shared" si="176"/>
        <v>5</v>
      </c>
      <c r="R365" s="26">
        <f t="shared" si="177"/>
        <v>7.5</v>
      </c>
      <c r="S365" s="26">
        <f t="shared" si="178"/>
        <v>5</v>
      </c>
      <c r="T365" s="26">
        <f t="shared" si="179"/>
        <v>2.5</v>
      </c>
      <c r="U365" s="26">
        <f t="shared" si="180"/>
        <v>0</v>
      </c>
      <c r="V365" s="26">
        <f t="shared" si="181"/>
        <v>0</v>
      </c>
      <c r="W365" s="26">
        <f>VLOOKUP(AF365,角色间职业划分!L:M,2,FALSE)</f>
        <v>6</v>
      </c>
      <c r="X365" s="26">
        <f t="shared" si="182"/>
        <v>55</v>
      </c>
      <c r="Y365" s="26">
        <v>0</v>
      </c>
      <c r="Z365" s="26">
        <v>0</v>
      </c>
      <c r="AA365" s="26">
        <v>0</v>
      </c>
      <c r="AB365" s="26">
        <f t="shared" si="183"/>
        <v>15</v>
      </c>
      <c r="AC365" s="1">
        <f t="shared" si="164"/>
        <v>1768</v>
      </c>
      <c r="AD365" s="51"/>
      <c r="AE365" s="1"/>
      <c r="AF365">
        <f t="shared" si="184"/>
        <v>6</v>
      </c>
      <c r="AG365" s="26" t="str">
        <f>VLOOKUP(AF365,角色间职业划分!P:R,3,FALSE)</f>
        <v>幻术师</v>
      </c>
      <c r="AH365" s="26">
        <f t="shared" si="185"/>
        <v>55</v>
      </c>
    </row>
    <row r="366" spans="1:34" x14ac:dyDescent="0.15">
      <c r="A366" s="26">
        <v>362</v>
      </c>
      <c r="B366" s="26">
        <f t="shared" si="165"/>
        <v>0</v>
      </c>
      <c r="C366" s="26">
        <f>ROUND(IF($AG366="战士",VLOOKUP($AH366,$DV:$ER,DX$1,FALSE),IF($AG366="幻术师",VLOOKUP($AH366,$EU:$FQ,EW$1,FALSE),IF($AG366="刺客",VLOOKUP($AH366,$FU:$GQ,FW$1,FALSE),"无该职业")))/VLOOKUP(AF366,角色间职业划分!P:AP,20,FALSE),0)</f>
        <v>60</v>
      </c>
      <c r="D366" s="26">
        <f t="shared" si="166"/>
        <v>0</v>
      </c>
      <c r="E366" s="26">
        <f>ROUND(IF($AG366="战士",VLOOKUP($AH366,$DV:$ER,DZ$1,FALSE),IF($AG366="幻术师",VLOOKUP($AH366,$EU:$FQ,EY$1,FALSE),IF($AG366="刺客",VLOOKUP($AH366,$FU:$GQ,FY$1,FALSE),"无该职业")))*VLOOKUP($AF366,角色间职业划分!$P:$AP,26,FALSE)*VLOOKUP($AF366,角色间职业划分!$P:$AP,13,FALSE)/角色间职业划分!$AB$9,0)</f>
        <v>4509</v>
      </c>
      <c r="F366" s="26">
        <f>ROUND(IF($AG366="战士",VLOOKUP($AH366,$DV:$ER,EA$1,FALSE),IF($AG366="幻术师",VLOOKUP($AH366,$EU:$FQ,EZ$1,FALSE),IF($AG366="刺客",VLOOKUP($AH366,$FU:$GQ,FZ$1,FALSE),"无该职业")))*VLOOKUP($AF366,角色间职业划分!$P:$AP,8,FALSE)/角色间职业划分!$W$9,0)</f>
        <v>7783</v>
      </c>
      <c r="G366" s="26">
        <f>ROUND(IF($AG366="战士",VLOOKUP($AH366,$DV:$ER,EB$1,FALSE),IF($AG366="幻术师",VLOOKUP($AH366,$EU:$FQ,FA$1,FALSE),IF($AG366="刺客",VLOOKUP($AH366,$FU:$GQ,GA$1,FALSE),"无该职业")))*VLOOKUP($AF366,角色间职业划分!$P:$AP,13,FALSE)/角色间职业划分!$AB$9,0)</f>
        <v>4134</v>
      </c>
      <c r="H366" s="26">
        <f t="shared" si="167"/>
        <v>0</v>
      </c>
      <c r="I366" s="26">
        <f t="shared" si="168"/>
        <v>0</v>
      </c>
      <c r="J366" s="26">
        <f t="shared" si="169"/>
        <v>0</v>
      </c>
      <c r="K366" s="26">
        <f t="shared" si="170"/>
        <v>0</v>
      </c>
      <c r="L366" s="26">
        <f t="shared" si="171"/>
        <v>0</v>
      </c>
      <c r="M366" s="26">
        <f t="shared" si="172"/>
        <v>0</v>
      </c>
      <c r="N366" s="26">
        <f t="shared" si="173"/>
        <v>10</v>
      </c>
      <c r="O366" s="26">
        <f t="shared" si="174"/>
        <v>5</v>
      </c>
      <c r="P366" s="26">
        <f t="shared" si="175"/>
        <v>0</v>
      </c>
      <c r="Q366" s="26">
        <f t="shared" si="176"/>
        <v>5</v>
      </c>
      <c r="R366" s="26">
        <f t="shared" si="177"/>
        <v>7.5</v>
      </c>
      <c r="S366" s="26">
        <f t="shared" si="178"/>
        <v>5</v>
      </c>
      <c r="T366" s="26">
        <f t="shared" si="179"/>
        <v>2.5</v>
      </c>
      <c r="U366" s="26">
        <f t="shared" si="180"/>
        <v>0</v>
      </c>
      <c r="V366" s="26">
        <f t="shared" si="181"/>
        <v>0</v>
      </c>
      <c r="W366" s="26">
        <f>VLOOKUP(AF366,角色间职业划分!L:M,2,FALSE)</f>
        <v>6</v>
      </c>
      <c r="X366" s="26">
        <f t="shared" si="182"/>
        <v>56</v>
      </c>
      <c r="Y366" s="26">
        <v>0</v>
      </c>
      <c r="Z366" s="26">
        <v>0</v>
      </c>
      <c r="AA366" s="26">
        <v>0</v>
      </c>
      <c r="AB366" s="26">
        <f t="shared" si="183"/>
        <v>15</v>
      </c>
      <c r="AC366" s="1">
        <f t="shared" si="164"/>
        <v>1818</v>
      </c>
      <c r="AD366" s="51"/>
      <c r="AE366" s="1"/>
      <c r="AF366">
        <f t="shared" si="184"/>
        <v>6</v>
      </c>
      <c r="AG366" s="26" t="str">
        <f>VLOOKUP(AF366,角色间职业划分!P:R,3,FALSE)</f>
        <v>幻术师</v>
      </c>
      <c r="AH366" s="26">
        <f t="shared" si="185"/>
        <v>56</v>
      </c>
    </row>
    <row r="367" spans="1:34" x14ac:dyDescent="0.15">
      <c r="A367" s="26">
        <v>363</v>
      </c>
      <c r="B367" s="26">
        <f t="shared" si="165"/>
        <v>0</v>
      </c>
      <c r="C367" s="26">
        <f>ROUND(IF($AG367="战士",VLOOKUP($AH367,$DV:$ER,DX$1,FALSE),IF($AG367="幻术师",VLOOKUP($AH367,$EU:$FQ,EW$1,FALSE),IF($AG367="刺客",VLOOKUP($AH367,$FU:$GQ,FW$1,FALSE),"无该职业")))/VLOOKUP(AF367,角色间职业划分!P:AP,20,FALSE),0)</f>
        <v>60</v>
      </c>
      <c r="D367" s="26">
        <f t="shared" si="166"/>
        <v>0</v>
      </c>
      <c r="E367" s="26">
        <f>ROUND(IF($AG367="战士",VLOOKUP($AH367,$DV:$ER,DZ$1,FALSE),IF($AG367="幻术师",VLOOKUP($AH367,$EU:$FQ,EY$1,FALSE),IF($AG367="刺客",VLOOKUP($AH367,$FU:$GQ,FY$1,FALSE),"无该职业")))*VLOOKUP($AF367,角色间职业划分!$P:$AP,26,FALSE)*VLOOKUP($AF367,角色间职业划分!$P:$AP,13,FALSE)/角色间职业划分!$AB$9,0)</f>
        <v>4509</v>
      </c>
      <c r="F367" s="26">
        <f>ROUND(IF($AG367="战士",VLOOKUP($AH367,$DV:$ER,EA$1,FALSE),IF($AG367="幻术师",VLOOKUP($AH367,$EU:$FQ,EZ$1,FALSE),IF($AG367="刺客",VLOOKUP($AH367,$FU:$GQ,FZ$1,FALSE),"无该职业")))*VLOOKUP($AF367,角色间职业划分!$P:$AP,8,FALSE)/角色间职业划分!$W$9,0)</f>
        <v>7783</v>
      </c>
      <c r="G367" s="26">
        <f>ROUND(IF($AG367="战士",VLOOKUP($AH367,$DV:$ER,EB$1,FALSE),IF($AG367="幻术师",VLOOKUP($AH367,$EU:$FQ,FA$1,FALSE),IF($AG367="刺客",VLOOKUP($AH367,$FU:$GQ,GA$1,FALSE),"无该职业")))*VLOOKUP($AF367,角色间职业划分!$P:$AP,13,FALSE)/角色间职业划分!$AB$9,0)</f>
        <v>4635</v>
      </c>
      <c r="H367" s="26">
        <f t="shared" si="167"/>
        <v>0</v>
      </c>
      <c r="I367" s="26">
        <f t="shared" si="168"/>
        <v>0</v>
      </c>
      <c r="J367" s="26">
        <f t="shared" si="169"/>
        <v>0</v>
      </c>
      <c r="K367" s="26">
        <f t="shared" si="170"/>
        <v>0</v>
      </c>
      <c r="L367" s="26">
        <f t="shared" si="171"/>
        <v>0</v>
      </c>
      <c r="M367" s="26">
        <f t="shared" si="172"/>
        <v>0</v>
      </c>
      <c r="N367" s="26">
        <f t="shared" si="173"/>
        <v>10</v>
      </c>
      <c r="O367" s="26">
        <f t="shared" si="174"/>
        <v>5</v>
      </c>
      <c r="P367" s="26">
        <f t="shared" si="175"/>
        <v>0</v>
      </c>
      <c r="Q367" s="26">
        <f t="shared" si="176"/>
        <v>5</v>
      </c>
      <c r="R367" s="26">
        <f t="shared" si="177"/>
        <v>7.5</v>
      </c>
      <c r="S367" s="26">
        <f t="shared" si="178"/>
        <v>5</v>
      </c>
      <c r="T367" s="26">
        <f t="shared" si="179"/>
        <v>2.5</v>
      </c>
      <c r="U367" s="26">
        <f t="shared" si="180"/>
        <v>0</v>
      </c>
      <c r="V367" s="26">
        <f t="shared" si="181"/>
        <v>0</v>
      </c>
      <c r="W367" s="26">
        <f>VLOOKUP(AF367,角色间职业划分!L:M,2,FALSE)</f>
        <v>6</v>
      </c>
      <c r="X367" s="26">
        <f t="shared" si="182"/>
        <v>57</v>
      </c>
      <c r="Y367" s="26">
        <v>0</v>
      </c>
      <c r="Z367" s="26">
        <v>0</v>
      </c>
      <c r="AA367" s="26">
        <v>0</v>
      </c>
      <c r="AB367" s="26">
        <f t="shared" si="183"/>
        <v>15</v>
      </c>
      <c r="AC367" s="1">
        <f t="shared" si="164"/>
        <v>1869</v>
      </c>
      <c r="AD367" s="51"/>
      <c r="AE367" s="1"/>
      <c r="AF367">
        <f t="shared" si="184"/>
        <v>6</v>
      </c>
      <c r="AG367" s="26" t="str">
        <f>VLOOKUP(AF367,角色间职业划分!P:R,3,FALSE)</f>
        <v>幻术师</v>
      </c>
      <c r="AH367" s="26">
        <f t="shared" si="185"/>
        <v>57</v>
      </c>
    </row>
    <row r="368" spans="1:34" x14ac:dyDescent="0.15">
      <c r="A368" s="26">
        <v>364</v>
      </c>
      <c r="B368" s="26">
        <f t="shared" si="165"/>
        <v>0</v>
      </c>
      <c r="C368" s="26">
        <f>ROUND(IF($AG368="战士",VLOOKUP($AH368,$DV:$ER,DX$1,FALSE),IF($AG368="幻术师",VLOOKUP($AH368,$EU:$FQ,EW$1,FALSE),IF($AG368="刺客",VLOOKUP($AH368,$FU:$GQ,FW$1,FALSE),"无该职业")))/VLOOKUP(AF368,角色间职业划分!P:AP,20,FALSE),0)</f>
        <v>60</v>
      </c>
      <c r="D368" s="26">
        <f t="shared" si="166"/>
        <v>0</v>
      </c>
      <c r="E368" s="26">
        <f>ROUND(IF($AG368="战士",VLOOKUP($AH368,$DV:$ER,DZ$1,FALSE),IF($AG368="幻术师",VLOOKUP($AH368,$EU:$FQ,EY$1,FALSE),IF($AG368="刺客",VLOOKUP($AH368,$FU:$GQ,FY$1,FALSE),"无该职业")))*VLOOKUP($AF368,角色间职业划分!$P:$AP,26,FALSE)*VLOOKUP($AF368,角色间职业划分!$P:$AP,13,FALSE)/角色间职业划分!$AB$9,0)</f>
        <v>4509</v>
      </c>
      <c r="F368" s="26">
        <f>ROUND(IF($AG368="战士",VLOOKUP($AH368,$DV:$ER,EA$1,FALSE),IF($AG368="幻术师",VLOOKUP($AH368,$EU:$FQ,EZ$1,FALSE),IF($AG368="刺客",VLOOKUP($AH368,$FU:$GQ,FZ$1,FALSE),"无该职业")))*VLOOKUP($AF368,角色间职业划分!$P:$AP,8,FALSE)/角色间职业划分!$W$9,0)</f>
        <v>7783</v>
      </c>
      <c r="G368" s="26">
        <f>ROUND(IF($AG368="战士",VLOOKUP($AH368,$DV:$ER,EB$1,FALSE),IF($AG368="幻术师",VLOOKUP($AH368,$EU:$FQ,FA$1,FALSE),IF($AG368="刺客",VLOOKUP($AH368,$FU:$GQ,GA$1,FALSE),"无该职业")))*VLOOKUP($AF368,角色间职业划分!$P:$AP,13,FALSE)/角色间职业划分!$AB$9,0)</f>
        <v>4635</v>
      </c>
      <c r="H368" s="26">
        <f t="shared" si="167"/>
        <v>0</v>
      </c>
      <c r="I368" s="26">
        <f t="shared" si="168"/>
        <v>0</v>
      </c>
      <c r="J368" s="26">
        <f t="shared" si="169"/>
        <v>0</v>
      </c>
      <c r="K368" s="26">
        <f t="shared" si="170"/>
        <v>0</v>
      </c>
      <c r="L368" s="26">
        <f t="shared" si="171"/>
        <v>0</v>
      </c>
      <c r="M368" s="26">
        <f t="shared" si="172"/>
        <v>0</v>
      </c>
      <c r="N368" s="26">
        <f t="shared" si="173"/>
        <v>10</v>
      </c>
      <c r="O368" s="26">
        <f t="shared" si="174"/>
        <v>5</v>
      </c>
      <c r="P368" s="26">
        <f t="shared" si="175"/>
        <v>0</v>
      </c>
      <c r="Q368" s="26">
        <f t="shared" si="176"/>
        <v>5</v>
      </c>
      <c r="R368" s="26">
        <f t="shared" si="177"/>
        <v>7.5</v>
      </c>
      <c r="S368" s="26">
        <f t="shared" si="178"/>
        <v>5</v>
      </c>
      <c r="T368" s="26">
        <f t="shared" si="179"/>
        <v>5</v>
      </c>
      <c r="U368" s="26">
        <f t="shared" si="180"/>
        <v>0</v>
      </c>
      <c r="V368" s="26">
        <f t="shared" si="181"/>
        <v>0</v>
      </c>
      <c r="W368" s="26">
        <f>VLOOKUP(AF368,角色间职业划分!L:M,2,FALSE)</f>
        <v>6</v>
      </c>
      <c r="X368" s="26">
        <f t="shared" si="182"/>
        <v>58</v>
      </c>
      <c r="Y368" s="26">
        <v>0</v>
      </c>
      <c r="Z368" s="26">
        <v>0</v>
      </c>
      <c r="AA368" s="26">
        <v>0</v>
      </c>
      <c r="AB368" s="26">
        <f t="shared" si="183"/>
        <v>15</v>
      </c>
      <c r="AC368" s="1">
        <f t="shared" si="164"/>
        <v>1919</v>
      </c>
      <c r="AD368" s="51"/>
      <c r="AE368" s="1"/>
      <c r="AF368">
        <f t="shared" si="184"/>
        <v>6</v>
      </c>
      <c r="AG368" s="26" t="str">
        <f>VLOOKUP(AF368,角色间职业划分!P:R,3,FALSE)</f>
        <v>幻术师</v>
      </c>
      <c r="AH368" s="26">
        <f t="shared" si="185"/>
        <v>58</v>
      </c>
    </row>
    <row r="369" spans="1:34" x14ac:dyDescent="0.15">
      <c r="A369" s="26">
        <v>365</v>
      </c>
      <c r="B369" s="26">
        <f t="shared" si="165"/>
        <v>0</v>
      </c>
      <c r="C369" s="26">
        <f>ROUND(IF($AG369="战士",VLOOKUP($AH369,$DV:$ER,DX$1,FALSE),IF($AG369="幻术师",VLOOKUP($AH369,$EU:$FQ,EW$1,FALSE),IF($AG369="刺客",VLOOKUP($AH369,$FU:$GQ,FW$1,FALSE),"无该职业")))/VLOOKUP(AF369,角色间职业划分!P:AP,20,FALSE),0)</f>
        <v>60</v>
      </c>
      <c r="D369" s="26">
        <f t="shared" si="166"/>
        <v>0</v>
      </c>
      <c r="E369" s="26">
        <f>ROUND(IF($AG369="战士",VLOOKUP($AH369,$DV:$ER,DZ$1,FALSE),IF($AG369="幻术师",VLOOKUP($AH369,$EU:$FQ,EY$1,FALSE),IF($AG369="刺客",VLOOKUP($AH369,$FU:$GQ,FY$1,FALSE),"无该职业")))*VLOOKUP($AF369,角色间职业划分!$P:$AP,26,FALSE)*VLOOKUP($AF369,角色间职业划分!$P:$AP,13,FALSE)/角色间职业划分!$AB$9,0)</f>
        <v>4509</v>
      </c>
      <c r="F369" s="26">
        <f>ROUND(IF($AG369="战士",VLOOKUP($AH369,$DV:$ER,EA$1,FALSE),IF($AG369="幻术师",VLOOKUP($AH369,$EU:$FQ,EZ$1,FALSE),IF($AG369="刺客",VLOOKUP($AH369,$FU:$GQ,FZ$1,FALSE),"无该职业")))*VLOOKUP($AF369,角色间职业划分!$P:$AP,8,FALSE)/角色间职业划分!$W$9,0)</f>
        <v>8672</v>
      </c>
      <c r="G369" s="26">
        <f>ROUND(IF($AG369="战士",VLOOKUP($AH369,$DV:$ER,EB$1,FALSE),IF($AG369="幻术师",VLOOKUP($AH369,$EU:$FQ,FA$1,FALSE),IF($AG369="刺客",VLOOKUP($AH369,$FU:$GQ,GA$1,FALSE),"无该职业")))*VLOOKUP($AF369,角色间职业划分!$P:$AP,13,FALSE)/角色间职业划分!$AB$9,0)</f>
        <v>4635</v>
      </c>
      <c r="H369" s="26">
        <f t="shared" si="167"/>
        <v>0</v>
      </c>
      <c r="I369" s="26">
        <f t="shared" si="168"/>
        <v>0</v>
      </c>
      <c r="J369" s="26">
        <f t="shared" si="169"/>
        <v>0</v>
      </c>
      <c r="K369" s="26">
        <f t="shared" si="170"/>
        <v>0</v>
      </c>
      <c r="L369" s="26">
        <f t="shared" si="171"/>
        <v>0</v>
      </c>
      <c r="M369" s="26">
        <f t="shared" si="172"/>
        <v>0</v>
      </c>
      <c r="N369" s="26">
        <f t="shared" si="173"/>
        <v>10</v>
      </c>
      <c r="O369" s="26">
        <f t="shared" si="174"/>
        <v>5</v>
      </c>
      <c r="P369" s="26">
        <f t="shared" si="175"/>
        <v>0</v>
      </c>
      <c r="Q369" s="26">
        <f t="shared" si="176"/>
        <v>5</v>
      </c>
      <c r="R369" s="26">
        <f t="shared" si="177"/>
        <v>7.5</v>
      </c>
      <c r="S369" s="26">
        <f t="shared" si="178"/>
        <v>5</v>
      </c>
      <c r="T369" s="26">
        <f t="shared" si="179"/>
        <v>5</v>
      </c>
      <c r="U369" s="26">
        <f t="shared" si="180"/>
        <v>0</v>
      </c>
      <c r="V369" s="26">
        <f t="shared" si="181"/>
        <v>0</v>
      </c>
      <c r="W369" s="26">
        <f>VLOOKUP(AF369,角色间职业划分!L:M,2,FALSE)</f>
        <v>6</v>
      </c>
      <c r="X369" s="26">
        <f t="shared" si="182"/>
        <v>59</v>
      </c>
      <c r="Y369" s="26">
        <v>0</v>
      </c>
      <c r="Z369" s="26">
        <v>0</v>
      </c>
      <c r="AA369" s="26">
        <v>0</v>
      </c>
      <c r="AB369" s="26">
        <f t="shared" si="183"/>
        <v>15</v>
      </c>
      <c r="AC369" s="1">
        <f t="shared" si="164"/>
        <v>1970</v>
      </c>
      <c r="AD369" s="51"/>
      <c r="AE369" s="1"/>
      <c r="AF369">
        <f t="shared" si="184"/>
        <v>6</v>
      </c>
      <c r="AG369" s="26" t="str">
        <f>VLOOKUP(AF369,角色间职业划分!P:R,3,FALSE)</f>
        <v>幻术师</v>
      </c>
      <c r="AH369" s="26">
        <f t="shared" si="185"/>
        <v>59</v>
      </c>
    </row>
    <row r="370" spans="1:34" x14ac:dyDescent="0.15">
      <c r="A370" s="26">
        <v>366</v>
      </c>
      <c r="B370" s="26">
        <f t="shared" si="165"/>
        <v>0</v>
      </c>
      <c r="C370" s="26">
        <f>ROUND(IF($AG370="战士",VLOOKUP($AH370,$DV:$ER,DX$1,FALSE),IF($AG370="幻术师",VLOOKUP($AH370,$EU:$FQ,EW$1,FALSE),IF($AG370="刺客",VLOOKUP($AH370,$FU:$GQ,FW$1,FALSE),"无该职业")))/VLOOKUP(AF370,角色间职业划分!P:AP,20,FALSE),0)</f>
        <v>67</v>
      </c>
      <c r="D370" s="26">
        <f t="shared" si="166"/>
        <v>0</v>
      </c>
      <c r="E370" s="26">
        <f>ROUND(IF($AG370="战士",VLOOKUP($AH370,$DV:$ER,DZ$1,FALSE),IF($AG370="幻术师",VLOOKUP($AH370,$EU:$FQ,EY$1,FALSE),IF($AG370="刺客",VLOOKUP($AH370,$FU:$GQ,FY$1,FALSE),"无该职业")))*VLOOKUP($AF370,角色间职业划分!$P:$AP,26,FALSE)*VLOOKUP($AF370,角色间职业划分!$P:$AP,13,FALSE)/角色间职业划分!$AB$9,0)</f>
        <v>4509</v>
      </c>
      <c r="F370" s="26">
        <f>ROUND(IF($AG370="战士",VLOOKUP($AH370,$DV:$ER,EA$1,FALSE),IF($AG370="幻术师",VLOOKUP($AH370,$EU:$FQ,EZ$1,FALSE),IF($AG370="刺客",VLOOKUP($AH370,$FU:$GQ,FZ$1,FALSE),"无该职业")))*VLOOKUP($AF370,角色间职业划分!$P:$AP,8,FALSE)/角色间职业划分!$W$9,0)</f>
        <v>8672</v>
      </c>
      <c r="G370" s="26">
        <f>ROUND(IF($AG370="战士",VLOOKUP($AH370,$DV:$ER,EB$1,FALSE),IF($AG370="幻术师",VLOOKUP($AH370,$EU:$FQ,FA$1,FALSE),IF($AG370="刺客",VLOOKUP($AH370,$FU:$GQ,GA$1,FALSE),"无该职业")))*VLOOKUP($AF370,角色间职业划分!$P:$AP,13,FALSE)/角色间职业划分!$AB$9,0)</f>
        <v>4635</v>
      </c>
      <c r="H370" s="26">
        <f t="shared" si="167"/>
        <v>0</v>
      </c>
      <c r="I370" s="26">
        <f t="shared" si="168"/>
        <v>0</v>
      </c>
      <c r="J370" s="26">
        <f t="shared" si="169"/>
        <v>0</v>
      </c>
      <c r="K370" s="26">
        <f t="shared" si="170"/>
        <v>0</v>
      </c>
      <c r="L370" s="26">
        <f t="shared" si="171"/>
        <v>0</v>
      </c>
      <c r="M370" s="26">
        <f t="shared" si="172"/>
        <v>0</v>
      </c>
      <c r="N370" s="26">
        <f t="shared" si="173"/>
        <v>10</v>
      </c>
      <c r="O370" s="26">
        <f t="shared" si="174"/>
        <v>5</v>
      </c>
      <c r="P370" s="26">
        <f t="shared" si="175"/>
        <v>0</v>
      </c>
      <c r="Q370" s="26">
        <f t="shared" si="176"/>
        <v>5</v>
      </c>
      <c r="R370" s="26">
        <f t="shared" si="177"/>
        <v>7.5</v>
      </c>
      <c r="S370" s="26">
        <f t="shared" si="178"/>
        <v>5</v>
      </c>
      <c r="T370" s="26">
        <f t="shared" si="179"/>
        <v>5</v>
      </c>
      <c r="U370" s="26">
        <f t="shared" si="180"/>
        <v>0</v>
      </c>
      <c r="V370" s="26">
        <f t="shared" si="181"/>
        <v>0</v>
      </c>
      <c r="W370" s="26">
        <f>VLOOKUP(AF370,角色间职业划分!L:M,2,FALSE)</f>
        <v>6</v>
      </c>
      <c r="X370" s="26">
        <f t="shared" si="182"/>
        <v>60</v>
      </c>
      <c r="Y370" s="26">
        <v>0</v>
      </c>
      <c r="Z370" s="26">
        <v>0</v>
      </c>
      <c r="AA370" s="26">
        <v>0</v>
      </c>
      <c r="AB370" s="26">
        <f t="shared" si="183"/>
        <v>17.5</v>
      </c>
      <c r="AC370" s="1">
        <f t="shared" si="164"/>
        <v>2020</v>
      </c>
      <c r="AD370" s="51"/>
      <c r="AE370" s="1"/>
      <c r="AF370">
        <f t="shared" si="184"/>
        <v>6</v>
      </c>
      <c r="AG370" s="26" t="str">
        <f>VLOOKUP(AF370,角色间职业划分!P:R,3,FALSE)</f>
        <v>幻术师</v>
      </c>
      <c r="AH370" s="26">
        <f t="shared" si="185"/>
        <v>60</v>
      </c>
    </row>
    <row r="371" spans="1:34" x14ac:dyDescent="0.15">
      <c r="A371" s="26">
        <v>367</v>
      </c>
      <c r="B371" s="26">
        <f t="shared" si="165"/>
        <v>0</v>
      </c>
      <c r="C371" s="26">
        <f>ROUND(IF($AG371="战士",VLOOKUP($AH371,$DV:$ER,DX$1,FALSE),IF($AG371="幻术师",VLOOKUP($AH371,$EU:$FQ,EW$1,FALSE),IF($AG371="刺客",VLOOKUP($AH371,$FU:$GQ,FW$1,FALSE),"无该职业")))/VLOOKUP(AF371,角色间职业划分!P:AP,20,FALSE),0)</f>
        <v>0</v>
      </c>
      <c r="D371" s="26">
        <f t="shared" si="166"/>
        <v>0</v>
      </c>
      <c r="E371" s="26">
        <f>ROUND(IF($AG371="战士",VLOOKUP($AH371,$DV:$ER,DZ$1,FALSE),IF($AG371="幻术师",VLOOKUP($AH371,$EU:$FQ,EY$1,FALSE),IF($AG371="刺客",VLOOKUP($AH371,$FU:$GQ,FY$1,FALSE),"无该职业")))*VLOOKUP($AF371,角色间职业划分!$P:$AP,26,FALSE)*VLOOKUP($AF371,角色间职业划分!$P:$AP,13,FALSE)/角色间职业划分!$AB$9,0)</f>
        <v>0</v>
      </c>
      <c r="F371" s="26">
        <f>ROUND(IF($AG371="战士",VLOOKUP($AH371,$DV:$ER,EA$1,FALSE),IF($AG371="幻术师",VLOOKUP($AH371,$EU:$FQ,EZ$1,FALSE),IF($AG371="刺客",VLOOKUP($AH371,$FU:$GQ,FZ$1,FALSE),"无该职业")))*VLOOKUP($AF371,角色间职业划分!$P:$AP,8,FALSE)/角色间职业划分!$W$9,0)</f>
        <v>0</v>
      </c>
      <c r="G371" s="26">
        <f>ROUND(IF($AG371="战士",VLOOKUP($AH371,$DV:$ER,EB$1,FALSE),IF($AG371="幻术师",VLOOKUP($AH371,$EU:$FQ,FA$1,FALSE),IF($AG371="刺客",VLOOKUP($AH371,$FU:$GQ,GA$1,FALSE),"无该职业")))*VLOOKUP($AF371,角色间职业划分!$P:$AP,13,FALSE)/角色间职业划分!$AB$9,0)</f>
        <v>0</v>
      </c>
      <c r="H371" s="26">
        <f t="shared" si="167"/>
        <v>0</v>
      </c>
      <c r="I371" s="26">
        <f t="shared" si="168"/>
        <v>0</v>
      </c>
      <c r="J371" s="26">
        <f t="shared" si="169"/>
        <v>0</v>
      </c>
      <c r="K371" s="26">
        <f t="shared" si="170"/>
        <v>0</v>
      </c>
      <c r="L371" s="26">
        <f t="shared" si="171"/>
        <v>0</v>
      </c>
      <c r="M371" s="26">
        <f t="shared" si="172"/>
        <v>0</v>
      </c>
      <c r="N371" s="26">
        <f t="shared" si="173"/>
        <v>0</v>
      </c>
      <c r="O371" s="26">
        <f t="shared" si="174"/>
        <v>0</v>
      </c>
      <c r="P371" s="26">
        <f t="shared" si="175"/>
        <v>0</v>
      </c>
      <c r="Q371" s="26">
        <f t="shared" si="176"/>
        <v>0</v>
      </c>
      <c r="R371" s="26">
        <f t="shared" si="177"/>
        <v>0</v>
      </c>
      <c r="S371" s="26">
        <f t="shared" si="178"/>
        <v>0</v>
      </c>
      <c r="T371" s="26">
        <f t="shared" si="179"/>
        <v>0</v>
      </c>
      <c r="U371" s="26">
        <f t="shared" si="180"/>
        <v>0</v>
      </c>
      <c r="V371" s="26">
        <f t="shared" si="181"/>
        <v>0</v>
      </c>
      <c r="W371" s="26">
        <f>VLOOKUP(AF371,角色间职业划分!L:M,2,FALSE)</f>
        <v>7</v>
      </c>
      <c r="X371" s="26">
        <f t="shared" si="182"/>
        <v>0</v>
      </c>
      <c r="Y371" s="26">
        <v>0</v>
      </c>
      <c r="Z371" s="26">
        <v>0</v>
      </c>
      <c r="AA371" s="26">
        <v>0</v>
      </c>
      <c r="AB371" s="26">
        <f t="shared" si="183"/>
        <v>0</v>
      </c>
      <c r="AC371" s="1">
        <f t="shared" si="164"/>
        <v>0</v>
      </c>
      <c r="AD371" s="51"/>
      <c r="AE371" s="1"/>
      <c r="AF371">
        <f t="shared" si="184"/>
        <v>7</v>
      </c>
      <c r="AG371" s="26" t="str">
        <f>VLOOKUP(AF371,角色间职业划分!P:R,3,FALSE)</f>
        <v>战士</v>
      </c>
      <c r="AH371" s="26">
        <f t="shared" si="185"/>
        <v>0</v>
      </c>
    </row>
    <row r="372" spans="1:34" x14ac:dyDescent="0.15">
      <c r="A372" s="26">
        <v>368</v>
      </c>
      <c r="B372" s="26">
        <f t="shared" si="165"/>
        <v>0</v>
      </c>
      <c r="C372" s="26">
        <f>ROUND(IF($AG372="战士",VLOOKUP($AH372,$DV:$ER,DX$1,FALSE),IF($AG372="幻术师",VLOOKUP($AH372,$EU:$FQ,EW$1,FALSE),IF($AG372="刺客",VLOOKUP($AH372,$FU:$GQ,FW$1,FALSE),"无该职业")))/VLOOKUP(AF372,角色间职业划分!P:AP,20,FALSE),0)</f>
        <v>0</v>
      </c>
      <c r="D372" s="26">
        <f t="shared" si="166"/>
        <v>0</v>
      </c>
      <c r="E372" s="26">
        <f>ROUND(IF($AG372="战士",VLOOKUP($AH372,$DV:$ER,DZ$1,FALSE),IF($AG372="幻术师",VLOOKUP($AH372,$EU:$FQ,EY$1,FALSE),IF($AG372="刺客",VLOOKUP($AH372,$FU:$GQ,FY$1,FALSE),"无该职业")))*VLOOKUP($AF372,角色间职业划分!$P:$AP,26,FALSE)*VLOOKUP($AF372,角色间职业划分!$P:$AP,13,FALSE)/角色间职业划分!$AB$9,0)</f>
        <v>0</v>
      </c>
      <c r="F372" s="26">
        <f>ROUND(IF($AG372="战士",VLOOKUP($AH372,$DV:$ER,EA$1,FALSE),IF($AG372="幻术师",VLOOKUP($AH372,$EU:$FQ,EZ$1,FALSE),IF($AG372="刺客",VLOOKUP($AH372,$FU:$GQ,FZ$1,FALSE),"无该职业")))*VLOOKUP($AF372,角色间职业划分!$P:$AP,8,FALSE)/角色间职业划分!$W$9,0)</f>
        <v>271</v>
      </c>
      <c r="G372" s="26">
        <f>ROUND(IF($AG372="战士",VLOOKUP($AH372,$DV:$ER,EB$1,FALSE),IF($AG372="幻术师",VLOOKUP($AH372,$EU:$FQ,FA$1,FALSE),IF($AG372="刺客",VLOOKUP($AH372,$FU:$GQ,GA$1,FALSE),"无该职业")))*VLOOKUP($AF372,角色间职业划分!$P:$AP,13,FALSE)/角色间职业划分!$AB$9,0)</f>
        <v>0</v>
      </c>
      <c r="H372" s="26">
        <f t="shared" si="167"/>
        <v>0</v>
      </c>
      <c r="I372" s="26">
        <f t="shared" si="168"/>
        <v>0</v>
      </c>
      <c r="J372" s="26">
        <f t="shared" si="169"/>
        <v>0</v>
      </c>
      <c r="K372" s="26">
        <f t="shared" si="170"/>
        <v>0</v>
      </c>
      <c r="L372" s="26">
        <f t="shared" si="171"/>
        <v>0</v>
      </c>
      <c r="M372" s="26">
        <f t="shared" si="172"/>
        <v>0</v>
      </c>
      <c r="N372" s="26">
        <f t="shared" si="173"/>
        <v>0</v>
      </c>
      <c r="O372" s="26">
        <f t="shared" si="174"/>
        <v>0</v>
      </c>
      <c r="P372" s="26">
        <f t="shared" si="175"/>
        <v>0</v>
      </c>
      <c r="Q372" s="26">
        <f t="shared" si="176"/>
        <v>0</v>
      </c>
      <c r="R372" s="26">
        <f t="shared" si="177"/>
        <v>0</v>
      </c>
      <c r="S372" s="26">
        <f t="shared" si="178"/>
        <v>0</v>
      </c>
      <c r="T372" s="26">
        <f t="shared" si="179"/>
        <v>0</v>
      </c>
      <c r="U372" s="26">
        <f t="shared" si="180"/>
        <v>0</v>
      </c>
      <c r="V372" s="26">
        <f t="shared" si="181"/>
        <v>0</v>
      </c>
      <c r="W372" s="26">
        <f>VLOOKUP(AF372,角色间职业划分!L:M,2,FALSE)</f>
        <v>7</v>
      </c>
      <c r="X372" s="26">
        <f t="shared" si="182"/>
        <v>1</v>
      </c>
      <c r="Y372" s="26">
        <v>0</v>
      </c>
      <c r="Z372" s="26">
        <v>0</v>
      </c>
      <c r="AA372" s="26">
        <v>0</v>
      </c>
      <c r="AB372" s="26">
        <f t="shared" si="183"/>
        <v>0</v>
      </c>
      <c r="AC372" s="1">
        <f t="shared" si="164"/>
        <v>36</v>
      </c>
      <c r="AD372" s="51"/>
      <c r="AE372" s="1"/>
      <c r="AF372">
        <f t="shared" si="184"/>
        <v>7</v>
      </c>
      <c r="AG372" s="26" t="str">
        <f>VLOOKUP(AF372,角色间职业划分!P:R,3,FALSE)</f>
        <v>战士</v>
      </c>
      <c r="AH372" s="26">
        <f t="shared" si="185"/>
        <v>1</v>
      </c>
    </row>
    <row r="373" spans="1:34" x14ac:dyDescent="0.15">
      <c r="A373" s="26">
        <v>369</v>
      </c>
      <c r="B373" s="26">
        <f t="shared" si="165"/>
        <v>0</v>
      </c>
      <c r="C373" s="26">
        <f>ROUND(IF($AG373="战士",VLOOKUP($AH373,$DV:$ER,DX$1,FALSE),IF($AG373="幻术师",VLOOKUP($AH373,$EU:$FQ,EW$1,FALSE),IF($AG373="刺客",VLOOKUP($AH373,$FU:$GQ,FW$1,FALSE),"无该职业")))/VLOOKUP(AF373,角色间职业划分!P:AP,20,FALSE),0)</f>
        <v>0</v>
      </c>
      <c r="D373" s="26">
        <f t="shared" si="166"/>
        <v>0</v>
      </c>
      <c r="E373" s="26">
        <f>ROUND(IF($AG373="战士",VLOOKUP($AH373,$DV:$ER,DZ$1,FALSE),IF($AG373="幻术师",VLOOKUP($AH373,$EU:$FQ,EY$1,FALSE),IF($AG373="刺客",VLOOKUP($AH373,$FU:$GQ,FY$1,FALSE),"无该职业")))*VLOOKUP($AF373,角色间职业划分!$P:$AP,26,FALSE)*VLOOKUP($AF373,角色间职业划分!$P:$AP,13,FALSE)/角色间职业划分!$AB$9,0)</f>
        <v>0</v>
      </c>
      <c r="F373" s="26">
        <f>ROUND(IF($AG373="战士",VLOOKUP($AH373,$DV:$ER,EA$1,FALSE),IF($AG373="幻术师",VLOOKUP($AH373,$EU:$FQ,EZ$1,FALSE),IF($AG373="刺客",VLOOKUP($AH373,$FU:$GQ,FZ$1,FALSE),"无该职业")))*VLOOKUP($AF373,角色间职业划分!$P:$AP,8,FALSE)/角色间职业划分!$W$9,0)</f>
        <v>271</v>
      </c>
      <c r="G373" s="26">
        <f>ROUND(IF($AG373="战士",VLOOKUP($AH373,$DV:$ER,EB$1,FALSE),IF($AG373="幻术师",VLOOKUP($AH373,$EU:$FQ,FA$1,FALSE),IF($AG373="刺客",VLOOKUP($AH373,$FU:$GQ,GA$1,FALSE),"无该职业")))*VLOOKUP($AF373,角色间职业划分!$P:$AP,13,FALSE)/角色间职业划分!$AB$9,0)</f>
        <v>0</v>
      </c>
      <c r="H373" s="26">
        <f t="shared" si="167"/>
        <v>0</v>
      </c>
      <c r="I373" s="26">
        <f t="shared" si="168"/>
        <v>0</v>
      </c>
      <c r="J373" s="26">
        <f t="shared" si="169"/>
        <v>0</v>
      </c>
      <c r="K373" s="26">
        <f t="shared" si="170"/>
        <v>0</v>
      </c>
      <c r="L373" s="26">
        <f t="shared" si="171"/>
        <v>0</v>
      </c>
      <c r="M373" s="26">
        <f t="shared" si="172"/>
        <v>0</v>
      </c>
      <c r="N373" s="26">
        <f t="shared" si="173"/>
        <v>0</v>
      </c>
      <c r="O373" s="26">
        <f t="shared" si="174"/>
        <v>2.5</v>
      </c>
      <c r="P373" s="26">
        <f t="shared" si="175"/>
        <v>0</v>
      </c>
      <c r="Q373" s="26">
        <f t="shared" si="176"/>
        <v>0</v>
      </c>
      <c r="R373" s="26">
        <f t="shared" si="177"/>
        <v>0</v>
      </c>
      <c r="S373" s="26">
        <f t="shared" si="178"/>
        <v>0</v>
      </c>
      <c r="T373" s="26">
        <f t="shared" si="179"/>
        <v>0</v>
      </c>
      <c r="U373" s="26">
        <f t="shared" si="180"/>
        <v>0</v>
      </c>
      <c r="V373" s="26">
        <f t="shared" si="181"/>
        <v>0</v>
      </c>
      <c r="W373" s="26">
        <f>VLOOKUP(AF373,角色间职业划分!L:M,2,FALSE)</f>
        <v>7</v>
      </c>
      <c r="X373" s="26">
        <f t="shared" si="182"/>
        <v>2</v>
      </c>
      <c r="Y373" s="26">
        <v>0</v>
      </c>
      <c r="Z373" s="26">
        <v>0</v>
      </c>
      <c r="AA373" s="26">
        <v>0</v>
      </c>
      <c r="AB373" s="26">
        <f t="shared" si="183"/>
        <v>0</v>
      </c>
      <c r="AC373" s="1">
        <f t="shared" si="164"/>
        <v>36</v>
      </c>
      <c r="AD373" s="51"/>
      <c r="AE373" s="1"/>
      <c r="AF373">
        <f t="shared" si="184"/>
        <v>7</v>
      </c>
      <c r="AG373" s="26" t="str">
        <f>VLOOKUP(AF373,角色间职业划分!P:R,3,FALSE)</f>
        <v>战士</v>
      </c>
      <c r="AH373" s="26">
        <f t="shared" si="185"/>
        <v>2</v>
      </c>
    </row>
    <row r="374" spans="1:34" x14ac:dyDescent="0.15">
      <c r="A374" s="26">
        <v>370</v>
      </c>
      <c r="B374" s="26">
        <f t="shared" si="165"/>
        <v>0</v>
      </c>
      <c r="C374" s="26">
        <f>ROUND(IF($AG374="战士",VLOOKUP($AH374,$DV:$ER,DX$1,FALSE),IF($AG374="幻术师",VLOOKUP($AH374,$EU:$FQ,EW$1,FALSE),IF($AG374="刺客",VLOOKUP($AH374,$FU:$GQ,FW$1,FALSE),"无该职业")))/VLOOKUP(AF374,角色间职业划分!P:AP,20,FALSE),0)</f>
        <v>0</v>
      </c>
      <c r="D374" s="26">
        <f t="shared" si="166"/>
        <v>0</v>
      </c>
      <c r="E374" s="26">
        <f>ROUND(IF($AG374="战士",VLOOKUP($AH374,$DV:$ER,DZ$1,FALSE),IF($AG374="幻术师",VLOOKUP($AH374,$EU:$FQ,EY$1,FALSE),IF($AG374="刺客",VLOOKUP($AH374,$FU:$GQ,FY$1,FALSE),"无该职业")))*VLOOKUP($AF374,角色间职业划分!$P:$AP,26,FALSE)*VLOOKUP($AF374,角色间职业划分!$P:$AP,13,FALSE)/角色间职业划分!$AB$9,0)</f>
        <v>0</v>
      </c>
      <c r="F374" s="26">
        <f>ROUND(IF($AG374="战士",VLOOKUP($AH374,$DV:$ER,EA$1,FALSE),IF($AG374="幻术师",VLOOKUP($AH374,$EU:$FQ,EZ$1,FALSE),IF($AG374="刺客",VLOOKUP($AH374,$FU:$GQ,FZ$1,FALSE),"无该职业")))*VLOOKUP($AF374,角色间职业划分!$P:$AP,8,FALSE)/角色间职业划分!$W$9,0)</f>
        <v>271</v>
      </c>
      <c r="G374" s="26">
        <f>ROUND(IF($AG374="战士",VLOOKUP($AH374,$DV:$ER,EB$1,FALSE),IF($AG374="幻术师",VLOOKUP($AH374,$EU:$FQ,FA$1,FALSE),IF($AG374="刺客",VLOOKUP($AH374,$FU:$GQ,GA$1,FALSE),"无该职业")))*VLOOKUP($AF374,角色间职业划分!$P:$AP,13,FALSE)/角色间职业划分!$AB$9,0)</f>
        <v>59</v>
      </c>
      <c r="H374" s="26">
        <f t="shared" si="167"/>
        <v>0</v>
      </c>
      <c r="I374" s="26">
        <f t="shared" si="168"/>
        <v>0</v>
      </c>
      <c r="J374" s="26">
        <f t="shared" si="169"/>
        <v>0</v>
      </c>
      <c r="K374" s="26">
        <f t="shared" si="170"/>
        <v>0</v>
      </c>
      <c r="L374" s="26">
        <f t="shared" si="171"/>
        <v>0</v>
      </c>
      <c r="M374" s="26">
        <f t="shared" si="172"/>
        <v>0</v>
      </c>
      <c r="N374" s="26">
        <f t="shared" si="173"/>
        <v>0</v>
      </c>
      <c r="O374" s="26">
        <f t="shared" si="174"/>
        <v>2.5</v>
      </c>
      <c r="P374" s="26">
        <f t="shared" si="175"/>
        <v>0</v>
      </c>
      <c r="Q374" s="26">
        <f t="shared" si="176"/>
        <v>0</v>
      </c>
      <c r="R374" s="26">
        <f t="shared" si="177"/>
        <v>0</v>
      </c>
      <c r="S374" s="26">
        <f t="shared" si="178"/>
        <v>0</v>
      </c>
      <c r="T374" s="26">
        <f t="shared" si="179"/>
        <v>0</v>
      </c>
      <c r="U374" s="26">
        <f t="shared" si="180"/>
        <v>0</v>
      </c>
      <c r="V374" s="26">
        <f t="shared" si="181"/>
        <v>0</v>
      </c>
      <c r="W374" s="26">
        <f>VLOOKUP(AF374,角色间职业划分!L:M,2,FALSE)</f>
        <v>7</v>
      </c>
      <c r="X374" s="26">
        <f t="shared" si="182"/>
        <v>3</v>
      </c>
      <c r="Y374" s="26">
        <v>0</v>
      </c>
      <c r="Z374" s="26">
        <v>0</v>
      </c>
      <c r="AA374" s="26">
        <v>0</v>
      </c>
      <c r="AB374" s="26">
        <f t="shared" si="183"/>
        <v>0</v>
      </c>
      <c r="AC374" s="1">
        <f t="shared" si="164"/>
        <v>42</v>
      </c>
      <c r="AD374" s="51"/>
      <c r="AE374" s="1"/>
      <c r="AF374">
        <f t="shared" si="184"/>
        <v>7</v>
      </c>
      <c r="AG374" s="26" t="str">
        <f>VLOOKUP(AF374,角色间职业划分!P:R,3,FALSE)</f>
        <v>战士</v>
      </c>
      <c r="AH374" s="26">
        <f t="shared" si="185"/>
        <v>3</v>
      </c>
    </row>
    <row r="375" spans="1:34" x14ac:dyDescent="0.15">
      <c r="A375" s="26">
        <v>371</v>
      </c>
      <c r="B375" s="26">
        <f t="shared" si="165"/>
        <v>0</v>
      </c>
      <c r="C375" s="26">
        <f>ROUND(IF($AG375="战士",VLOOKUP($AH375,$DV:$ER,DX$1,FALSE),IF($AG375="幻术师",VLOOKUP($AH375,$EU:$FQ,EW$1,FALSE),IF($AG375="刺客",VLOOKUP($AH375,$FU:$GQ,FW$1,FALSE),"无该职业")))/VLOOKUP(AF375,角色间职业划分!P:AP,20,FALSE),0)</f>
        <v>0</v>
      </c>
      <c r="D375" s="26">
        <f t="shared" si="166"/>
        <v>0</v>
      </c>
      <c r="E375" s="26">
        <f>ROUND(IF($AG375="战士",VLOOKUP($AH375,$DV:$ER,DZ$1,FALSE),IF($AG375="幻术师",VLOOKUP($AH375,$EU:$FQ,EY$1,FALSE),IF($AG375="刺客",VLOOKUP($AH375,$FU:$GQ,FY$1,FALSE),"无该职业")))*VLOOKUP($AF375,角色间职业划分!$P:$AP,26,FALSE)*VLOOKUP($AF375,角色间职业划分!$P:$AP,13,FALSE)/角色间职业划分!$AB$9,0)</f>
        <v>0</v>
      </c>
      <c r="F375" s="26">
        <f>ROUND(IF($AG375="战士",VLOOKUP($AH375,$DV:$ER,EA$1,FALSE),IF($AG375="幻术师",VLOOKUP($AH375,$EU:$FQ,EZ$1,FALSE),IF($AG375="刺客",VLOOKUP($AH375,$FU:$GQ,FZ$1,FALSE),"无该职业")))*VLOOKUP($AF375,角色间职业划分!$P:$AP,8,FALSE)/角色间职业划分!$W$9,0)</f>
        <v>271</v>
      </c>
      <c r="G375" s="26">
        <f>ROUND(IF($AG375="战士",VLOOKUP($AH375,$DV:$ER,EB$1,FALSE),IF($AG375="幻术师",VLOOKUP($AH375,$EU:$FQ,FA$1,FALSE),IF($AG375="刺客",VLOOKUP($AH375,$FU:$GQ,GA$1,FALSE),"无该职业")))*VLOOKUP($AF375,角色间职业划分!$P:$AP,13,FALSE)/角色间职业划分!$AB$9,0)</f>
        <v>59</v>
      </c>
      <c r="H375" s="26">
        <f t="shared" si="167"/>
        <v>0</v>
      </c>
      <c r="I375" s="26">
        <f t="shared" si="168"/>
        <v>0</v>
      </c>
      <c r="J375" s="26">
        <f t="shared" si="169"/>
        <v>0</v>
      </c>
      <c r="K375" s="26">
        <f t="shared" si="170"/>
        <v>0</v>
      </c>
      <c r="L375" s="26">
        <f t="shared" si="171"/>
        <v>0</v>
      </c>
      <c r="M375" s="26">
        <f t="shared" si="172"/>
        <v>0</v>
      </c>
      <c r="N375" s="26">
        <f t="shared" si="173"/>
        <v>0</v>
      </c>
      <c r="O375" s="26">
        <f t="shared" si="174"/>
        <v>2.5</v>
      </c>
      <c r="P375" s="26">
        <f t="shared" si="175"/>
        <v>2.5</v>
      </c>
      <c r="Q375" s="26">
        <f t="shared" si="176"/>
        <v>0</v>
      </c>
      <c r="R375" s="26">
        <f t="shared" si="177"/>
        <v>0</v>
      </c>
      <c r="S375" s="26">
        <f t="shared" si="178"/>
        <v>0</v>
      </c>
      <c r="T375" s="26">
        <f t="shared" si="179"/>
        <v>0</v>
      </c>
      <c r="U375" s="26">
        <f t="shared" si="180"/>
        <v>0</v>
      </c>
      <c r="V375" s="26">
        <f t="shared" si="181"/>
        <v>0</v>
      </c>
      <c r="W375" s="26">
        <f>VLOOKUP(AF375,角色间职业划分!L:M,2,FALSE)</f>
        <v>7</v>
      </c>
      <c r="X375" s="26">
        <f t="shared" si="182"/>
        <v>4</v>
      </c>
      <c r="Y375" s="26">
        <v>0</v>
      </c>
      <c r="Z375" s="26">
        <v>0</v>
      </c>
      <c r="AA375" s="26">
        <v>0</v>
      </c>
      <c r="AB375" s="26">
        <f t="shared" si="183"/>
        <v>0</v>
      </c>
      <c r="AC375" s="1">
        <f t="shared" si="164"/>
        <v>62</v>
      </c>
      <c r="AD375" s="51"/>
      <c r="AE375" s="1"/>
      <c r="AF375">
        <f t="shared" si="184"/>
        <v>7</v>
      </c>
      <c r="AG375" s="26" t="str">
        <f>VLOOKUP(AF375,角色间职业划分!P:R,3,FALSE)</f>
        <v>战士</v>
      </c>
      <c r="AH375" s="26">
        <f t="shared" si="185"/>
        <v>4</v>
      </c>
    </row>
    <row r="376" spans="1:34" x14ac:dyDescent="0.15">
      <c r="A376" s="26">
        <v>372</v>
      </c>
      <c r="B376" s="26">
        <f t="shared" si="165"/>
        <v>0</v>
      </c>
      <c r="C376" s="26">
        <f>ROUND(IF($AG376="战士",VLOOKUP($AH376,$DV:$ER,DX$1,FALSE),IF($AG376="幻术师",VLOOKUP($AH376,$EU:$FQ,EW$1,FALSE),IF($AG376="刺客",VLOOKUP($AH376,$FU:$GQ,FW$1,FALSE),"无该职业")))/VLOOKUP(AF376,角色间职业划分!P:AP,20,FALSE),0)</f>
        <v>0</v>
      </c>
      <c r="D376" s="26">
        <f t="shared" si="166"/>
        <v>0</v>
      </c>
      <c r="E376" s="26">
        <f>ROUND(IF($AG376="战士",VLOOKUP($AH376,$DV:$ER,DZ$1,FALSE),IF($AG376="幻术师",VLOOKUP($AH376,$EU:$FQ,EY$1,FALSE),IF($AG376="刺客",VLOOKUP($AH376,$FU:$GQ,FY$1,FALSE),"无该职业")))*VLOOKUP($AF376,角色间职业划分!$P:$AP,26,FALSE)*VLOOKUP($AF376,角色间职业划分!$P:$AP,13,FALSE)/角色间职业划分!$AB$9,0)</f>
        <v>0</v>
      </c>
      <c r="F376" s="26">
        <f>ROUND(IF($AG376="战士",VLOOKUP($AH376,$DV:$ER,EA$1,FALSE),IF($AG376="幻术师",VLOOKUP($AH376,$EU:$FQ,EZ$1,FALSE),IF($AG376="刺客",VLOOKUP($AH376,$FU:$GQ,FZ$1,FALSE),"无该职业")))*VLOOKUP($AF376,角色间职业划分!$P:$AP,8,FALSE)/角色间职业划分!$W$9,0)</f>
        <v>615</v>
      </c>
      <c r="G376" s="26">
        <f>ROUND(IF($AG376="战士",VLOOKUP($AH376,$DV:$ER,EB$1,FALSE),IF($AG376="幻术师",VLOOKUP($AH376,$EU:$FQ,FA$1,FALSE),IF($AG376="刺客",VLOOKUP($AH376,$FU:$GQ,GA$1,FALSE),"无该职业")))*VLOOKUP($AF376,角色间职业划分!$P:$AP,13,FALSE)/角色间职业划分!$AB$9,0)</f>
        <v>59</v>
      </c>
      <c r="H376" s="26">
        <f t="shared" si="167"/>
        <v>0</v>
      </c>
      <c r="I376" s="26">
        <f t="shared" si="168"/>
        <v>0</v>
      </c>
      <c r="J376" s="26">
        <f t="shared" si="169"/>
        <v>0</v>
      </c>
      <c r="K376" s="26">
        <f t="shared" si="170"/>
        <v>0</v>
      </c>
      <c r="L376" s="26">
        <f t="shared" si="171"/>
        <v>0</v>
      </c>
      <c r="M376" s="26">
        <f t="shared" si="172"/>
        <v>0</v>
      </c>
      <c r="N376" s="26">
        <f t="shared" si="173"/>
        <v>0</v>
      </c>
      <c r="O376" s="26">
        <f t="shared" si="174"/>
        <v>2.5</v>
      </c>
      <c r="P376" s="26">
        <f t="shared" si="175"/>
        <v>2.5</v>
      </c>
      <c r="Q376" s="26">
        <f t="shared" si="176"/>
        <v>0</v>
      </c>
      <c r="R376" s="26">
        <f t="shared" si="177"/>
        <v>0</v>
      </c>
      <c r="S376" s="26">
        <f t="shared" si="178"/>
        <v>0</v>
      </c>
      <c r="T376" s="26">
        <f t="shared" si="179"/>
        <v>0</v>
      </c>
      <c r="U376" s="26">
        <f t="shared" si="180"/>
        <v>0</v>
      </c>
      <c r="V376" s="26">
        <f t="shared" si="181"/>
        <v>0</v>
      </c>
      <c r="W376" s="26">
        <f>VLOOKUP(AF376,角色间职业划分!L:M,2,FALSE)</f>
        <v>7</v>
      </c>
      <c r="X376" s="26">
        <f t="shared" si="182"/>
        <v>5</v>
      </c>
      <c r="Y376" s="26">
        <v>0</v>
      </c>
      <c r="Z376" s="26">
        <v>0</v>
      </c>
      <c r="AA376" s="26">
        <v>0</v>
      </c>
      <c r="AB376" s="26">
        <f t="shared" si="183"/>
        <v>0</v>
      </c>
      <c r="AC376" s="1">
        <f t="shared" si="164"/>
        <v>81</v>
      </c>
      <c r="AD376" s="51"/>
      <c r="AE376" s="1"/>
      <c r="AF376">
        <f t="shared" si="184"/>
        <v>7</v>
      </c>
      <c r="AG376" s="26" t="str">
        <f>VLOOKUP(AF376,角色间职业划分!P:R,3,FALSE)</f>
        <v>战士</v>
      </c>
      <c r="AH376" s="26">
        <f t="shared" si="185"/>
        <v>5</v>
      </c>
    </row>
    <row r="377" spans="1:34" x14ac:dyDescent="0.15">
      <c r="A377" s="26">
        <v>373</v>
      </c>
      <c r="B377" s="26">
        <f t="shared" si="165"/>
        <v>0</v>
      </c>
      <c r="C377" s="26">
        <f>ROUND(IF($AG377="战士",VLOOKUP($AH377,$DV:$ER,DX$1,FALSE),IF($AG377="幻术师",VLOOKUP($AH377,$EU:$FQ,EW$1,FALSE),IF($AG377="刺客",VLOOKUP($AH377,$FU:$GQ,FW$1,FALSE),"无该职业")))/VLOOKUP(AF377,角色间职业划分!P:AP,20,FALSE),0)</f>
        <v>0</v>
      </c>
      <c r="D377" s="26">
        <f t="shared" si="166"/>
        <v>0</v>
      </c>
      <c r="E377" s="26">
        <f>ROUND(IF($AG377="战士",VLOOKUP($AH377,$DV:$ER,DZ$1,FALSE),IF($AG377="幻术师",VLOOKUP($AH377,$EU:$FQ,EY$1,FALSE),IF($AG377="刺客",VLOOKUP($AH377,$FU:$GQ,FY$1,FALSE),"无该职业")))*VLOOKUP($AF377,角色间职业划分!$P:$AP,26,FALSE)*VLOOKUP($AF377,角色间职业划分!$P:$AP,13,FALSE)/角色间职业划分!$AB$9,0)</f>
        <v>0</v>
      </c>
      <c r="F377" s="26">
        <f>ROUND(IF($AG377="战士",VLOOKUP($AH377,$DV:$ER,EA$1,FALSE),IF($AG377="幻术师",VLOOKUP($AH377,$EU:$FQ,EZ$1,FALSE),IF($AG377="刺客",VLOOKUP($AH377,$FU:$GQ,FZ$1,FALSE),"无该职业")))*VLOOKUP($AF377,角色间职业划分!$P:$AP,8,FALSE)/角色间职业划分!$W$9,0)</f>
        <v>615</v>
      </c>
      <c r="G377" s="26">
        <f>ROUND(IF($AG377="战士",VLOOKUP($AH377,$DV:$ER,EB$1,FALSE),IF($AG377="幻术师",VLOOKUP($AH377,$EU:$FQ,FA$1,FALSE),IF($AG377="刺客",VLOOKUP($AH377,$FU:$GQ,GA$1,FALSE),"无该职业")))*VLOOKUP($AF377,角色间职业划分!$P:$AP,13,FALSE)/角色间职业划分!$AB$9,0)</f>
        <v>59</v>
      </c>
      <c r="H377" s="26">
        <f t="shared" si="167"/>
        <v>0</v>
      </c>
      <c r="I377" s="26">
        <f t="shared" si="168"/>
        <v>0</v>
      </c>
      <c r="J377" s="26">
        <f t="shared" si="169"/>
        <v>0</v>
      </c>
      <c r="K377" s="26">
        <f t="shared" si="170"/>
        <v>0</v>
      </c>
      <c r="L377" s="26">
        <f t="shared" si="171"/>
        <v>0</v>
      </c>
      <c r="M377" s="26">
        <f t="shared" si="172"/>
        <v>0</v>
      </c>
      <c r="N377" s="26">
        <f t="shared" si="173"/>
        <v>0</v>
      </c>
      <c r="O377" s="26">
        <f t="shared" si="174"/>
        <v>2.5</v>
      </c>
      <c r="P377" s="26">
        <f t="shared" si="175"/>
        <v>2.5</v>
      </c>
      <c r="Q377" s="26">
        <f t="shared" si="176"/>
        <v>2.5</v>
      </c>
      <c r="R377" s="26">
        <f t="shared" si="177"/>
        <v>0</v>
      </c>
      <c r="S377" s="26">
        <f t="shared" si="178"/>
        <v>0</v>
      </c>
      <c r="T377" s="26">
        <f t="shared" si="179"/>
        <v>0</v>
      </c>
      <c r="U377" s="26">
        <f t="shared" si="180"/>
        <v>0</v>
      </c>
      <c r="V377" s="26">
        <f t="shared" si="181"/>
        <v>0</v>
      </c>
      <c r="W377" s="26">
        <f>VLOOKUP(AF377,角色间职业划分!L:M,2,FALSE)</f>
        <v>7</v>
      </c>
      <c r="X377" s="26">
        <f t="shared" si="182"/>
        <v>6</v>
      </c>
      <c r="Y377" s="26">
        <v>0</v>
      </c>
      <c r="Z377" s="26">
        <v>0</v>
      </c>
      <c r="AA377" s="26">
        <v>0</v>
      </c>
      <c r="AB377" s="26">
        <f t="shared" si="183"/>
        <v>0</v>
      </c>
      <c r="AC377" s="1">
        <f t="shared" si="164"/>
        <v>101</v>
      </c>
      <c r="AD377" s="51"/>
      <c r="AE377" s="1"/>
      <c r="AF377">
        <f t="shared" si="184"/>
        <v>7</v>
      </c>
      <c r="AG377" s="26" t="str">
        <f>VLOOKUP(AF377,角色间职业划分!P:R,3,FALSE)</f>
        <v>战士</v>
      </c>
      <c r="AH377" s="26">
        <f t="shared" si="185"/>
        <v>6</v>
      </c>
    </row>
    <row r="378" spans="1:34" x14ac:dyDescent="0.15">
      <c r="A378" s="26">
        <v>374</v>
      </c>
      <c r="B378" s="26">
        <f t="shared" si="165"/>
        <v>0</v>
      </c>
      <c r="C378" s="26">
        <f>ROUND(IF($AG378="战士",VLOOKUP($AH378,$DV:$ER,DX$1,FALSE),IF($AG378="幻术师",VLOOKUP($AH378,$EU:$FQ,EW$1,FALSE),IF($AG378="刺客",VLOOKUP($AH378,$FU:$GQ,FW$1,FALSE),"无该职业")))/VLOOKUP(AF378,角色间职业划分!P:AP,20,FALSE),0)</f>
        <v>0</v>
      </c>
      <c r="D378" s="26">
        <f t="shared" si="166"/>
        <v>0</v>
      </c>
      <c r="E378" s="26">
        <f>ROUND(IF($AG378="战士",VLOOKUP($AH378,$DV:$ER,DZ$1,FALSE),IF($AG378="幻术师",VLOOKUP($AH378,$EU:$FQ,EY$1,FALSE),IF($AG378="刺客",VLOOKUP($AH378,$FU:$GQ,FY$1,FALSE),"无该职业")))*VLOOKUP($AF378,角色间职业划分!$P:$AP,26,FALSE)*VLOOKUP($AF378,角色间职业划分!$P:$AP,13,FALSE)/角色间职业划分!$AB$9,0)</f>
        <v>0</v>
      </c>
      <c r="F378" s="26">
        <f>ROUND(IF($AG378="战士",VLOOKUP($AH378,$DV:$ER,EA$1,FALSE),IF($AG378="幻术师",VLOOKUP($AH378,$EU:$FQ,EZ$1,FALSE),IF($AG378="刺客",VLOOKUP($AH378,$FU:$GQ,FZ$1,FALSE),"无该职业")))*VLOOKUP($AF378,角色间职业划分!$P:$AP,8,FALSE)/角色间职业划分!$W$9,0)</f>
        <v>615</v>
      </c>
      <c r="G378" s="26">
        <f>ROUND(IF($AG378="战士",VLOOKUP($AH378,$DV:$ER,EB$1,FALSE),IF($AG378="幻术师",VLOOKUP($AH378,$EU:$FQ,FA$1,FALSE),IF($AG378="刺客",VLOOKUP($AH378,$FU:$GQ,GA$1,FALSE),"无该职业")))*VLOOKUP($AF378,角色间职业划分!$P:$AP,13,FALSE)/角色间职业划分!$AB$9,0)</f>
        <v>198</v>
      </c>
      <c r="H378" s="26">
        <f t="shared" si="167"/>
        <v>0</v>
      </c>
      <c r="I378" s="26">
        <f t="shared" si="168"/>
        <v>0</v>
      </c>
      <c r="J378" s="26">
        <f t="shared" si="169"/>
        <v>0</v>
      </c>
      <c r="K378" s="26">
        <f t="shared" si="170"/>
        <v>0</v>
      </c>
      <c r="L378" s="26">
        <f t="shared" si="171"/>
        <v>0</v>
      </c>
      <c r="M378" s="26">
        <f t="shared" si="172"/>
        <v>0</v>
      </c>
      <c r="N378" s="26">
        <f t="shared" si="173"/>
        <v>0</v>
      </c>
      <c r="O378" s="26">
        <f t="shared" si="174"/>
        <v>2.5</v>
      </c>
      <c r="P378" s="26">
        <f t="shared" si="175"/>
        <v>2.5</v>
      </c>
      <c r="Q378" s="26">
        <f t="shared" si="176"/>
        <v>2.5</v>
      </c>
      <c r="R378" s="26">
        <f t="shared" si="177"/>
        <v>0</v>
      </c>
      <c r="S378" s="26">
        <f t="shared" si="178"/>
        <v>0</v>
      </c>
      <c r="T378" s="26">
        <f t="shared" si="179"/>
        <v>0</v>
      </c>
      <c r="U378" s="26">
        <f t="shared" si="180"/>
        <v>0</v>
      </c>
      <c r="V378" s="26">
        <f t="shared" si="181"/>
        <v>0</v>
      </c>
      <c r="W378" s="26">
        <f>VLOOKUP(AF378,角色间职业划分!L:M,2,FALSE)</f>
        <v>7</v>
      </c>
      <c r="X378" s="26">
        <f t="shared" si="182"/>
        <v>7</v>
      </c>
      <c r="Y378" s="26">
        <v>0</v>
      </c>
      <c r="Z378" s="26">
        <v>0</v>
      </c>
      <c r="AA378" s="26">
        <v>0</v>
      </c>
      <c r="AB378" s="26">
        <f t="shared" si="183"/>
        <v>0</v>
      </c>
      <c r="AC378" s="1">
        <f t="shared" si="164"/>
        <v>142</v>
      </c>
      <c r="AD378" s="51"/>
      <c r="AE378" s="1"/>
      <c r="AF378">
        <f t="shared" si="184"/>
        <v>7</v>
      </c>
      <c r="AG378" s="26" t="str">
        <f>VLOOKUP(AF378,角色间职业划分!P:R,3,FALSE)</f>
        <v>战士</v>
      </c>
      <c r="AH378" s="26">
        <f t="shared" si="185"/>
        <v>7</v>
      </c>
    </row>
    <row r="379" spans="1:34" x14ac:dyDescent="0.15">
      <c r="A379" s="26">
        <v>375</v>
      </c>
      <c r="B379" s="26">
        <f t="shared" si="165"/>
        <v>0</v>
      </c>
      <c r="C379" s="26">
        <f>ROUND(IF($AG379="战士",VLOOKUP($AH379,$DV:$ER,DX$1,FALSE),IF($AG379="幻术师",VLOOKUP($AH379,$EU:$FQ,EW$1,FALSE),IF($AG379="刺客",VLOOKUP($AH379,$FU:$GQ,FW$1,FALSE),"无该职业")))/VLOOKUP(AF379,角色间职业划分!P:AP,20,FALSE),0)</f>
        <v>0</v>
      </c>
      <c r="D379" s="26">
        <f t="shared" si="166"/>
        <v>0</v>
      </c>
      <c r="E379" s="26">
        <f>ROUND(IF($AG379="战士",VLOOKUP($AH379,$DV:$ER,DZ$1,FALSE),IF($AG379="幻术师",VLOOKUP($AH379,$EU:$FQ,EY$1,FALSE),IF($AG379="刺客",VLOOKUP($AH379,$FU:$GQ,FY$1,FALSE),"无该职业")))*VLOOKUP($AF379,角色间职业划分!$P:$AP,26,FALSE)*VLOOKUP($AF379,角色间职业划分!$P:$AP,13,FALSE)/角色间职业划分!$AB$9,0)</f>
        <v>102</v>
      </c>
      <c r="F379" s="26">
        <f>ROUND(IF($AG379="战士",VLOOKUP($AH379,$DV:$ER,EA$1,FALSE),IF($AG379="幻术师",VLOOKUP($AH379,$EU:$FQ,EZ$1,FALSE),IF($AG379="刺客",VLOOKUP($AH379,$FU:$GQ,FZ$1,FALSE),"无该职业")))*VLOOKUP($AF379,角色间职业划分!$P:$AP,8,FALSE)/角色间职业划分!$W$9,0)</f>
        <v>615</v>
      </c>
      <c r="G379" s="26">
        <f>ROUND(IF($AG379="战士",VLOOKUP($AH379,$DV:$ER,EB$1,FALSE),IF($AG379="幻术师",VLOOKUP($AH379,$EU:$FQ,FA$1,FALSE),IF($AG379="刺客",VLOOKUP($AH379,$FU:$GQ,GA$1,FALSE),"无该职业")))*VLOOKUP($AF379,角色间职业划分!$P:$AP,13,FALSE)/角色间职业划分!$AB$9,0)</f>
        <v>198</v>
      </c>
      <c r="H379" s="26">
        <f t="shared" si="167"/>
        <v>0</v>
      </c>
      <c r="I379" s="26">
        <f t="shared" si="168"/>
        <v>0</v>
      </c>
      <c r="J379" s="26">
        <f t="shared" si="169"/>
        <v>0</v>
      </c>
      <c r="K379" s="26">
        <f t="shared" si="170"/>
        <v>0</v>
      </c>
      <c r="L379" s="26">
        <f t="shared" si="171"/>
        <v>0</v>
      </c>
      <c r="M379" s="26">
        <f t="shared" si="172"/>
        <v>0</v>
      </c>
      <c r="N379" s="26">
        <f t="shared" si="173"/>
        <v>0</v>
      </c>
      <c r="O379" s="26">
        <f t="shared" si="174"/>
        <v>2.5</v>
      </c>
      <c r="P379" s="26">
        <f t="shared" si="175"/>
        <v>2.5</v>
      </c>
      <c r="Q379" s="26">
        <f t="shared" si="176"/>
        <v>2.5</v>
      </c>
      <c r="R379" s="26">
        <f t="shared" si="177"/>
        <v>0</v>
      </c>
      <c r="S379" s="26">
        <f t="shared" si="178"/>
        <v>0</v>
      </c>
      <c r="T379" s="26">
        <f t="shared" si="179"/>
        <v>0</v>
      </c>
      <c r="U379" s="26">
        <f t="shared" si="180"/>
        <v>0</v>
      </c>
      <c r="V379" s="26">
        <f t="shared" si="181"/>
        <v>0</v>
      </c>
      <c r="W379" s="26">
        <f>VLOOKUP(AF379,角色间职业划分!L:M,2,FALSE)</f>
        <v>7</v>
      </c>
      <c r="X379" s="26">
        <f t="shared" si="182"/>
        <v>8</v>
      </c>
      <c r="Y379" s="26">
        <v>0</v>
      </c>
      <c r="Z379" s="26">
        <v>0</v>
      </c>
      <c r="AA379" s="26">
        <v>0</v>
      </c>
      <c r="AB379" s="26">
        <f t="shared" si="183"/>
        <v>0</v>
      </c>
      <c r="AC379" s="1">
        <f t="shared" si="164"/>
        <v>184</v>
      </c>
      <c r="AD379" s="51"/>
      <c r="AE379" s="1"/>
      <c r="AF379">
        <f t="shared" si="184"/>
        <v>7</v>
      </c>
      <c r="AG379" s="26" t="str">
        <f>VLOOKUP(AF379,角色间职业划分!P:R,3,FALSE)</f>
        <v>战士</v>
      </c>
      <c r="AH379" s="26">
        <f t="shared" si="185"/>
        <v>8</v>
      </c>
    </row>
    <row r="380" spans="1:34" x14ac:dyDescent="0.15">
      <c r="A380" s="26">
        <v>376</v>
      </c>
      <c r="B380" s="26">
        <f t="shared" si="165"/>
        <v>0</v>
      </c>
      <c r="C380" s="26">
        <f>ROUND(IF($AG380="战士",VLOOKUP($AH380,$DV:$ER,DX$1,FALSE),IF($AG380="幻术师",VLOOKUP($AH380,$EU:$FQ,EW$1,FALSE),IF($AG380="刺客",VLOOKUP($AH380,$FU:$GQ,FW$1,FALSE),"无该职业")))/VLOOKUP(AF380,角色间职业划分!P:AP,20,FALSE),0)</f>
        <v>0</v>
      </c>
      <c r="D380" s="26">
        <f t="shared" si="166"/>
        <v>0</v>
      </c>
      <c r="E380" s="26">
        <f>ROUND(IF($AG380="战士",VLOOKUP($AH380,$DV:$ER,DZ$1,FALSE),IF($AG380="幻术师",VLOOKUP($AH380,$EU:$FQ,EY$1,FALSE),IF($AG380="刺客",VLOOKUP($AH380,$FU:$GQ,FY$1,FALSE),"无该职业")))*VLOOKUP($AF380,角色间职业划分!$P:$AP,26,FALSE)*VLOOKUP($AF380,角色间职业划分!$P:$AP,13,FALSE)/角色间职业划分!$AB$9,0)</f>
        <v>102</v>
      </c>
      <c r="F380" s="26">
        <f>ROUND(IF($AG380="战士",VLOOKUP($AH380,$DV:$ER,EA$1,FALSE),IF($AG380="幻术师",VLOOKUP($AH380,$EU:$FQ,EZ$1,FALSE),IF($AG380="刺客",VLOOKUP($AH380,$FU:$GQ,FZ$1,FALSE),"无该职业")))*VLOOKUP($AF380,角色间职业划分!$P:$AP,8,FALSE)/角色间职业划分!$W$9,0)</f>
        <v>1704</v>
      </c>
      <c r="G380" s="26">
        <f>ROUND(IF($AG380="战士",VLOOKUP($AH380,$DV:$ER,EB$1,FALSE),IF($AG380="幻术师",VLOOKUP($AH380,$EU:$FQ,FA$1,FALSE),IF($AG380="刺客",VLOOKUP($AH380,$FU:$GQ,GA$1,FALSE),"无该职业")))*VLOOKUP($AF380,角色间职业划分!$P:$AP,13,FALSE)/角色间职业划分!$AB$9,0)</f>
        <v>198</v>
      </c>
      <c r="H380" s="26">
        <f t="shared" si="167"/>
        <v>0</v>
      </c>
      <c r="I380" s="26">
        <f t="shared" si="168"/>
        <v>0</v>
      </c>
      <c r="J380" s="26">
        <f t="shared" si="169"/>
        <v>0</v>
      </c>
      <c r="K380" s="26">
        <f t="shared" si="170"/>
        <v>0</v>
      </c>
      <c r="L380" s="26">
        <f t="shared" si="171"/>
        <v>0</v>
      </c>
      <c r="M380" s="26">
        <f t="shared" si="172"/>
        <v>0</v>
      </c>
      <c r="N380" s="26">
        <f t="shared" si="173"/>
        <v>0</v>
      </c>
      <c r="O380" s="26">
        <f t="shared" si="174"/>
        <v>2.5</v>
      </c>
      <c r="P380" s="26">
        <f t="shared" si="175"/>
        <v>2.5</v>
      </c>
      <c r="Q380" s="26">
        <f t="shared" si="176"/>
        <v>2.5</v>
      </c>
      <c r="R380" s="26">
        <f t="shared" si="177"/>
        <v>0</v>
      </c>
      <c r="S380" s="26">
        <f t="shared" si="178"/>
        <v>0</v>
      </c>
      <c r="T380" s="26">
        <f t="shared" si="179"/>
        <v>0</v>
      </c>
      <c r="U380" s="26">
        <f t="shared" si="180"/>
        <v>0</v>
      </c>
      <c r="V380" s="26">
        <f t="shared" si="181"/>
        <v>0</v>
      </c>
      <c r="W380" s="26">
        <f>VLOOKUP(AF380,角色间职业划分!L:M,2,FALSE)</f>
        <v>7</v>
      </c>
      <c r="X380" s="26">
        <f t="shared" si="182"/>
        <v>9</v>
      </c>
      <c r="Y380" s="26">
        <v>0</v>
      </c>
      <c r="Z380" s="26">
        <v>0</v>
      </c>
      <c r="AA380" s="26">
        <v>0</v>
      </c>
      <c r="AB380" s="26">
        <f t="shared" si="183"/>
        <v>0</v>
      </c>
      <c r="AC380" s="1">
        <f t="shared" si="164"/>
        <v>226</v>
      </c>
      <c r="AD380" s="51"/>
      <c r="AE380" s="1"/>
      <c r="AF380">
        <f t="shared" si="184"/>
        <v>7</v>
      </c>
      <c r="AG380" s="26" t="str">
        <f>VLOOKUP(AF380,角色间职业划分!P:R,3,FALSE)</f>
        <v>战士</v>
      </c>
      <c r="AH380" s="26">
        <f t="shared" si="185"/>
        <v>9</v>
      </c>
    </row>
    <row r="381" spans="1:34" x14ac:dyDescent="0.15">
      <c r="A381" s="26">
        <v>377</v>
      </c>
      <c r="B381" s="26">
        <f t="shared" si="165"/>
        <v>0</v>
      </c>
      <c r="C381" s="26">
        <f>ROUND(IF($AG381="战士",VLOOKUP($AH381,$DV:$ER,DX$1,FALSE),IF($AG381="幻术师",VLOOKUP($AH381,$EU:$FQ,EW$1,FALSE),IF($AG381="刺客",VLOOKUP($AH381,$FU:$GQ,FW$1,FALSE),"无该职业")))/VLOOKUP(AF381,角色间职业划分!P:AP,20,FALSE),0)</f>
        <v>13</v>
      </c>
      <c r="D381" s="26">
        <f t="shared" si="166"/>
        <v>0</v>
      </c>
      <c r="E381" s="26">
        <f>ROUND(IF($AG381="战士",VLOOKUP($AH381,$DV:$ER,DZ$1,FALSE),IF($AG381="幻术师",VLOOKUP($AH381,$EU:$FQ,EY$1,FALSE),IF($AG381="刺客",VLOOKUP($AH381,$FU:$GQ,FY$1,FALSE),"无该职业")))*VLOOKUP($AF381,角色间职业划分!$P:$AP,26,FALSE)*VLOOKUP($AF381,角色间职业划分!$P:$AP,13,FALSE)/角色间职业划分!$AB$9,0)</f>
        <v>102</v>
      </c>
      <c r="F381" s="26">
        <f>ROUND(IF($AG381="战士",VLOOKUP($AH381,$DV:$ER,EA$1,FALSE),IF($AG381="幻术师",VLOOKUP($AH381,$EU:$FQ,EZ$1,FALSE),IF($AG381="刺客",VLOOKUP($AH381,$FU:$GQ,FZ$1,FALSE),"无该职业")))*VLOOKUP($AF381,角色间职业划分!$P:$AP,8,FALSE)/角色间职业划分!$W$9,0)</f>
        <v>1704</v>
      </c>
      <c r="G381" s="26">
        <f>ROUND(IF($AG381="战士",VLOOKUP($AH381,$DV:$ER,EB$1,FALSE),IF($AG381="幻术师",VLOOKUP($AH381,$EU:$FQ,FA$1,FALSE),IF($AG381="刺客",VLOOKUP($AH381,$FU:$GQ,GA$1,FALSE),"无该职业")))*VLOOKUP($AF381,角色间职业划分!$P:$AP,13,FALSE)/角色间职业划分!$AB$9,0)</f>
        <v>198</v>
      </c>
      <c r="H381" s="26">
        <f t="shared" si="167"/>
        <v>0</v>
      </c>
      <c r="I381" s="26">
        <f t="shared" si="168"/>
        <v>0</v>
      </c>
      <c r="J381" s="26">
        <f t="shared" si="169"/>
        <v>0</v>
      </c>
      <c r="K381" s="26">
        <f t="shared" si="170"/>
        <v>0</v>
      </c>
      <c r="L381" s="26">
        <f t="shared" si="171"/>
        <v>0</v>
      </c>
      <c r="M381" s="26">
        <f t="shared" si="172"/>
        <v>0</v>
      </c>
      <c r="N381" s="26">
        <f t="shared" si="173"/>
        <v>0</v>
      </c>
      <c r="O381" s="26">
        <f t="shared" si="174"/>
        <v>2.5</v>
      </c>
      <c r="P381" s="26">
        <f t="shared" si="175"/>
        <v>2.5</v>
      </c>
      <c r="Q381" s="26">
        <f t="shared" si="176"/>
        <v>2.5</v>
      </c>
      <c r="R381" s="26">
        <f t="shared" si="177"/>
        <v>0</v>
      </c>
      <c r="S381" s="26">
        <f t="shared" si="178"/>
        <v>0</v>
      </c>
      <c r="T381" s="26">
        <f t="shared" si="179"/>
        <v>0</v>
      </c>
      <c r="U381" s="26">
        <f t="shared" si="180"/>
        <v>0</v>
      </c>
      <c r="V381" s="26">
        <f t="shared" si="181"/>
        <v>0</v>
      </c>
      <c r="W381" s="26">
        <f>VLOOKUP(AF381,角色间职业划分!L:M,2,FALSE)</f>
        <v>7</v>
      </c>
      <c r="X381" s="26">
        <f t="shared" si="182"/>
        <v>10</v>
      </c>
      <c r="Y381" s="26">
        <v>0</v>
      </c>
      <c r="Z381" s="26">
        <v>0</v>
      </c>
      <c r="AA381" s="26">
        <v>0</v>
      </c>
      <c r="AB381" s="26">
        <f t="shared" si="183"/>
        <v>5</v>
      </c>
      <c r="AC381" s="1">
        <f t="shared" si="164"/>
        <v>270</v>
      </c>
      <c r="AD381" s="51"/>
      <c r="AE381" s="1"/>
      <c r="AF381">
        <f t="shared" si="184"/>
        <v>7</v>
      </c>
      <c r="AG381" s="26" t="str">
        <f>VLOOKUP(AF381,角色间职业划分!P:R,3,FALSE)</f>
        <v>战士</v>
      </c>
      <c r="AH381" s="26">
        <f t="shared" si="185"/>
        <v>10</v>
      </c>
    </row>
    <row r="382" spans="1:34" x14ac:dyDescent="0.15">
      <c r="A382" s="26">
        <v>378</v>
      </c>
      <c r="B382" s="26">
        <f t="shared" si="165"/>
        <v>0</v>
      </c>
      <c r="C382" s="26">
        <f>ROUND(IF($AG382="战士",VLOOKUP($AH382,$DV:$ER,DX$1,FALSE),IF($AG382="幻术师",VLOOKUP($AH382,$EU:$FQ,EW$1,FALSE),IF($AG382="刺客",VLOOKUP($AH382,$FU:$GQ,FW$1,FALSE),"无该职业")))/VLOOKUP(AF382,角色间职业划分!P:AP,20,FALSE),0)</f>
        <v>13</v>
      </c>
      <c r="D382" s="26">
        <f t="shared" si="166"/>
        <v>0</v>
      </c>
      <c r="E382" s="26">
        <f>ROUND(IF($AG382="战士",VLOOKUP($AH382,$DV:$ER,DZ$1,FALSE),IF($AG382="幻术师",VLOOKUP($AH382,$EU:$FQ,EY$1,FALSE),IF($AG382="刺客",VLOOKUP($AH382,$FU:$GQ,FY$1,FALSE),"无该职业")))*VLOOKUP($AF382,角色间职业划分!$P:$AP,26,FALSE)*VLOOKUP($AF382,角色间职业划分!$P:$AP,13,FALSE)/角色间职业划分!$AB$9,0)</f>
        <v>102</v>
      </c>
      <c r="F382" s="26">
        <f>ROUND(IF($AG382="战士",VLOOKUP($AH382,$DV:$ER,EA$1,FALSE),IF($AG382="幻术师",VLOOKUP($AH382,$EU:$FQ,EZ$1,FALSE),IF($AG382="刺客",VLOOKUP($AH382,$FU:$GQ,FZ$1,FALSE),"无该职业")))*VLOOKUP($AF382,角色间职业划分!$P:$AP,8,FALSE)/角色间职业划分!$W$9,0)</f>
        <v>1704</v>
      </c>
      <c r="G382" s="26">
        <f>ROUND(IF($AG382="战士",VLOOKUP($AH382,$DV:$ER,EB$1,FALSE),IF($AG382="幻术师",VLOOKUP($AH382,$EU:$FQ,FA$1,FALSE),IF($AG382="刺客",VLOOKUP($AH382,$FU:$GQ,GA$1,FALSE),"无该职业")))*VLOOKUP($AF382,角色间职业划分!$P:$AP,13,FALSE)/角色间职业划分!$AB$9,0)</f>
        <v>416</v>
      </c>
      <c r="H382" s="26">
        <f t="shared" si="167"/>
        <v>0</v>
      </c>
      <c r="I382" s="26">
        <f t="shared" si="168"/>
        <v>0</v>
      </c>
      <c r="J382" s="26">
        <f t="shared" si="169"/>
        <v>0</v>
      </c>
      <c r="K382" s="26">
        <f t="shared" si="170"/>
        <v>0</v>
      </c>
      <c r="L382" s="26">
        <f t="shared" si="171"/>
        <v>0</v>
      </c>
      <c r="M382" s="26">
        <f t="shared" si="172"/>
        <v>0</v>
      </c>
      <c r="N382" s="26">
        <f t="shared" si="173"/>
        <v>0</v>
      </c>
      <c r="O382" s="26">
        <f t="shared" si="174"/>
        <v>2.5</v>
      </c>
      <c r="P382" s="26">
        <f t="shared" si="175"/>
        <v>2.5</v>
      </c>
      <c r="Q382" s="26">
        <f t="shared" si="176"/>
        <v>2.5</v>
      </c>
      <c r="R382" s="26">
        <f t="shared" si="177"/>
        <v>0</v>
      </c>
      <c r="S382" s="26">
        <f t="shared" si="178"/>
        <v>0</v>
      </c>
      <c r="T382" s="26">
        <f t="shared" si="179"/>
        <v>0</v>
      </c>
      <c r="U382" s="26">
        <f t="shared" si="180"/>
        <v>0</v>
      </c>
      <c r="V382" s="26">
        <f t="shared" si="181"/>
        <v>0</v>
      </c>
      <c r="W382" s="26">
        <f>VLOOKUP(AF382,角色间职业划分!L:M,2,FALSE)</f>
        <v>7</v>
      </c>
      <c r="X382" s="26">
        <f t="shared" si="182"/>
        <v>11</v>
      </c>
      <c r="Y382" s="26">
        <v>0</v>
      </c>
      <c r="Z382" s="26">
        <v>0</v>
      </c>
      <c r="AA382" s="26">
        <v>0</v>
      </c>
      <c r="AB382" s="26">
        <f t="shared" si="183"/>
        <v>5</v>
      </c>
      <c r="AC382" s="1">
        <f t="shared" si="164"/>
        <v>300</v>
      </c>
      <c r="AD382" s="51"/>
      <c r="AE382" s="1"/>
      <c r="AF382">
        <f t="shared" si="184"/>
        <v>7</v>
      </c>
      <c r="AG382" s="26" t="str">
        <f>VLOOKUP(AF382,角色间职业划分!P:R,3,FALSE)</f>
        <v>战士</v>
      </c>
      <c r="AH382" s="26">
        <f t="shared" si="185"/>
        <v>11</v>
      </c>
    </row>
    <row r="383" spans="1:34" x14ac:dyDescent="0.15">
      <c r="A383" s="26">
        <v>379</v>
      </c>
      <c r="B383" s="26">
        <f t="shared" si="165"/>
        <v>0</v>
      </c>
      <c r="C383" s="26">
        <f>ROUND(IF($AG383="战士",VLOOKUP($AH383,$DV:$ER,DX$1,FALSE),IF($AG383="幻术师",VLOOKUP($AH383,$EU:$FQ,EW$1,FALSE),IF($AG383="刺客",VLOOKUP($AH383,$FU:$GQ,FW$1,FALSE),"无该职业")))/VLOOKUP(AF383,角色间职业划分!P:AP,20,FALSE),0)</f>
        <v>15</v>
      </c>
      <c r="D383" s="26">
        <f t="shared" si="166"/>
        <v>0</v>
      </c>
      <c r="E383" s="26">
        <f>ROUND(IF($AG383="战士",VLOOKUP($AH383,$DV:$ER,DZ$1,FALSE),IF($AG383="幻术师",VLOOKUP($AH383,$EU:$FQ,EY$1,FALSE),IF($AG383="刺客",VLOOKUP($AH383,$FU:$GQ,FY$1,FALSE),"无该职业")))*VLOOKUP($AF383,角色间职业划分!$P:$AP,26,FALSE)*VLOOKUP($AF383,角色间职业划分!$P:$AP,13,FALSE)/角色间职业划分!$AB$9,0)</f>
        <v>102</v>
      </c>
      <c r="F383" s="26">
        <f>ROUND(IF($AG383="战士",VLOOKUP($AH383,$DV:$ER,EA$1,FALSE),IF($AG383="幻术师",VLOOKUP($AH383,$EU:$FQ,EZ$1,FALSE),IF($AG383="刺客",VLOOKUP($AH383,$FU:$GQ,FZ$1,FALSE),"无该职业")))*VLOOKUP($AF383,角色间职业划分!$P:$AP,8,FALSE)/角色间职业划分!$W$9,0)</f>
        <v>1704</v>
      </c>
      <c r="G383" s="26">
        <f>ROUND(IF($AG383="战士",VLOOKUP($AH383,$DV:$ER,EB$1,FALSE),IF($AG383="幻术师",VLOOKUP($AH383,$EU:$FQ,FA$1,FALSE),IF($AG383="刺客",VLOOKUP($AH383,$FU:$GQ,GA$1,FALSE),"无该职业")))*VLOOKUP($AF383,角色间职业划分!$P:$AP,13,FALSE)/角色间职业划分!$AB$9,0)</f>
        <v>416</v>
      </c>
      <c r="H383" s="26">
        <f t="shared" si="167"/>
        <v>0</v>
      </c>
      <c r="I383" s="26">
        <f t="shared" si="168"/>
        <v>0</v>
      </c>
      <c r="J383" s="26">
        <f t="shared" si="169"/>
        <v>0</v>
      </c>
      <c r="K383" s="26">
        <f t="shared" si="170"/>
        <v>0</v>
      </c>
      <c r="L383" s="26">
        <f t="shared" si="171"/>
        <v>0</v>
      </c>
      <c r="M383" s="26">
        <f t="shared" si="172"/>
        <v>0</v>
      </c>
      <c r="N383" s="26">
        <f t="shared" si="173"/>
        <v>0</v>
      </c>
      <c r="O383" s="26">
        <f t="shared" si="174"/>
        <v>2.5</v>
      </c>
      <c r="P383" s="26">
        <f t="shared" si="175"/>
        <v>2.5</v>
      </c>
      <c r="Q383" s="26">
        <f t="shared" si="176"/>
        <v>2.5</v>
      </c>
      <c r="R383" s="26">
        <f t="shared" si="177"/>
        <v>0</v>
      </c>
      <c r="S383" s="26">
        <f t="shared" si="178"/>
        <v>0</v>
      </c>
      <c r="T383" s="26">
        <f t="shared" si="179"/>
        <v>0</v>
      </c>
      <c r="U383" s="26">
        <f t="shared" si="180"/>
        <v>0</v>
      </c>
      <c r="V383" s="26">
        <f t="shared" si="181"/>
        <v>0</v>
      </c>
      <c r="W383" s="26">
        <f>VLOOKUP(AF383,角色间职业划分!L:M,2,FALSE)</f>
        <v>7</v>
      </c>
      <c r="X383" s="26">
        <f t="shared" si="182"/>
        <v>12</v>
      </c>
      <c r="Y383" s="26">
        <v>0</v>
      </c>
      <c r="Z383" s="26">
        <v>0</v>
      </c>
      <c r="AA383" s="26">
        <v>0</v>
      </c>
      <c r="AB383" s="26">
        <f t="shared" si="183"/>
        <v>5</v>
      </c>
      <c r="AC383" s="1">
        <f t="shared" si="164"/>
        <v>330</v>
      </c>
      <c r="AD383" s="51"/>
      <c r="AE383" s="1"/>
      <c r="AF383">
        <f t="shared" si="184"/>
        <v>7</v>
      </c>
      <c r="AG383" s="26" t="str">
        <f>VLOOKUP(AF383,角色间职业划分!P:R,3,FALSE)</f>
        <v>战士</v>
      </c>
      <c r="AH383" s="26">
        <f t="shared" si="185"/>
        <v>12</v>
      </c>
    </row>
    <row r="384" spans="1:34" x14ac:dyDescent="0.15">
      <c r="A384" s="26">
        <v>380</v>
      </c>
      <c r="B384" s="26">
        <f t="shared" si="165"/>
        <v>0</v>
      </c>
      <c r="C384" s="26">
        <f>ROUND(IF($AG384="战士",VLOOKUP($AH384,$DV:$ER,DX$1,FALSE),IF($AG384="幻术师",VLOOKUP($AH384,$EU:$FQ,EW$1,FALSE),IF($AG384="刺客",VLOOKUP($AH384,$FU:$GQ,FW$1,FALSE),"无该职业")))/VLOOKUP(AF384,角色间职业划分!P:AP,20,FALSE),0)</f>
        <v>15</v>
      </c>
      <c r="D384" s="26">
        <f t="shared" si="166"/>
        <v>0</v>
      </c>
      <c r="E384" s="26">
        <f>ROUND(IF($AG384="战士",VLOOKUP($AH384,$DV:$ER,DZ$1,FALSE),IF($AG384="幻术师",VLOOKUP($AH384,$EU:$FQ,EY$1,FALSE),IF($AG384="刺客",VLOOKUP($AH384,$FU:$GQ,FY$1,FALSE),"无该职业")))*VLOOKUP($AF384,角色间职业划分!$P:$AP,26,FALSE)*VLOOKUP($AF384,角色间职业划分!$P:$AP,13,FALSE)/角色间职业划分!$AB$9,0)</f>
        <v>102</v>
      </c>
      <c r="F384" s="26">
        <f>ROUND(IF($AG384="战士",VLOOKUP($AH384,$DV:$ER,EA$1,FALSE),IF($AG384="幻术师",VLOOKUP($AH384,$EU:$FQ,EZ$1,FALSE),IF($AG384="刺客",VLOOKUP($AH384,$FU:$GQ,FZ$1,FALSE),"无该职业")))*VLOOKUP($AF384,角色间职业划分!$P:$AP,8,FALSE)/角色间职业划分!$W$9,0)</f>
        <v>2712</v>
      </c>
      <c r="G384" s="26">
        <f>ROUND(IF($AG384="战士",VLOOKUP($AH384,$DV:$ER,EB$1,FALSE),IF($AG384="幻术师",VLOOKUP($AH384,$EU:$FQ,FA$1,FALSE),IF($AG384="刺客",VLOOKUP($AH384,$FU:$GQ,GA$1,FALSE),"无该职业")))*VLOOKUP($AF384,角色间职业划分!$P:$AP,13,FALSE)/角色间职业划分!$AB$9,0)</f>
        <v>416</v>
      </c>
      <c r="H384" s="26">
        <f t="shared" si="167"/>
        <v>0</v>
      </c>
      <c r="I384" s="26">
        <f t="shared" si="168"/>
        <v>0</v>
      </c>
      <c r="J384" s="26">
        <f t="shared" si="169"/>
        <v>0</v>
      </c>
      <c r="K384" s="26">
        <f t="shared" si="170"/>
        <v>0</v>
      </c>
      <c r="L384" s="26">
        <f t="shared" si="171"/>
        <v>0</v>
      </c>
      <c r="M384" s="26">
        <f t="shared" si="172"/>
        <v>0</v>
      </c>
      <c r="N384" s="26">
        <f t="shared" si="173"/>
        <v>0</v>
      </c>
      <c r="O384" s="26">
        <f t="shared" si="174"/>
        <v>2.5</v>
      </c>
      <c r="P384" s="26">
        <f t="shared" si="175"/>
        <v>2.5</v>
      </c>
      <c r="Q384" s="26">
        <f t="shared" si="176"/>
        <v>2.5</v>
      </c>
      <c r="R384" s="26">
        <f t="shared" si="177"/>
        <v>0</v>
      </c>
      <c r="S384" s="26">
        <f t="shared" si="178"/>
        <v>0</v>
      </c>
      <c r="T384" s="26">
        <f t="shared" si="179"/>
        <v>0</v>
      </c>
      <c r="U384" s="26">
        <f t="shared" si="180"/>
        <v>0</v>
      </c>
      <c r="V384" s="26">
        <f t="shared" si="181"/>
        <v>0</v>
      </c>
      <c r="W384" s="26">
        <f>VLOOKUP(AF384,角色间职业划分!L:M,2,FALSE)</f>
        <v>7</v>
      </c>
      <c r="X384" s="26">
        <f t="shared" si="182"/>
        <v>13</v>
      </c>
      <c r="Y384" s="26">
        <v>0</v>
      </c>
      <c r="Z384" s="26">
        <v>0</v>
      </c>
      <c r="AA384" s="26">
        <v>0</v>
      </c>
      <c r="AB384" s="26">
        <f t="shared" si="183"/>
        <v>5</v>
      </c>
      <c r="AC384" s="1">
        <f t="shared" si="164"/>
        <v>360</v>
      </c>
      <c r="AD384" s="51"/>
      <c r="AE384" s="1"/>
      <c r="AF384">
        <f t="shared" si="184"/>
        <v>7</v>
      </c>
      <c r="AG384" s="26" t="str">
        <f>VLOOKUP(AF384,角色间职业划分!P:R,3,FALSE)</f>
        <v>战士</v>
      </c>
      <c r="AH384" s="26">
        <f t="shared" si="185"/>
        <v>13</v>
      </c>
    </row>
    <row r="385" spans="1:34" x14ac:dyDescent="0.15">
      <c r="A385" s="26">
        <v>381</v>
      </c>
      <c r="B385" s="26">
        <f t="shared" si="165"/>
        <v>0</v>
      </c>
      <c r="C385" s="26">
        <f>ROUND(IF($AG385="战士",VLOOKUP($AH385,$DV:$ER,DX$1,FALSE),IF($AG385="幻术师",VLOOKUP($AH385,$EU:$FQ,EW$1,FALSE),IF($AG385="刺客",VLOOKUP($AH385,$FU:$GQ,FW$1,FALSE),"无该职业")))/VLOOKUP(AF385,角色间职业划分!P:AP,20,FALSE),0)</f>
        <v>15</v>
      </c>
      <c r="D385" s="26">
        <f t="shared" si="166"/>
        <v>0</v>
      </c>
      <c r="E385" s="26">
        <f>ROUND(IF($AG385="战士",VLOOKUP($AH385,$DV:$ER,DZ$1,FALSE),IF($AG385="幻术师",VLOOKUP($AH385,$EU:$FQ,EY$1,FALSE),IF($AG385="刺客",VLOOKUP($AH385,$FU:$GQ,FY$1,FALSE),"无该职业")))*VLOOKUP($AF385,角色间职业划分!$P:$AP,26,FALSE)*VLOOKUP($AF385,角色间职业划分!$P:$AP,13,FALSE)/角色间职业划分!$AB$9,0)</f>
        <v>102</v>
      </c>
      <c r="F385" s="26">
        <f>ROUND(IF($AG385="战士",VLOOKUP($AH385,$DV:$ER,EA$1,FALSE),IF($AG385="幻术师",VLOOKUP($AH385,$EU:$FQ,EZ$1,FALSE),IF($AG385="刺客",VLOOKUP($AH385,$FU:$GQ,FZ$1,FALSE),"无该职业")))*VLOOKUP($AF385,角色间职业划分!$P:$AP,8,FALSE)/角色间职业划分!$W$9,0)</f>
        <v>2712</v>
      </c>
      <c r="G385" s="26">
        <f>ROUND(IF($AG385="战士",VLOOKUP($AH385,$DV:$ER,EB$1,FALSE),IF($AG385="幻术师",VLOOKUP($AH385,$EU:$FQ,FA$1,FALSE),IF($AG385="刺客",VLOOKUP($AH385,$FU:$GQ,GA$1,FALSE),"无该职业")))*VLOOKUP($AF385,角色间职业划分!$P:$AP,13,FALSE)/角色间职业划分!$AB$9,0)</f>
        <v>416</v>
      </c>
      <c r="H385" s="26">
        <f t="shared" si="167"/>
        <v>0</v>
      </c>
      <c r="I385" s="26">
        <f t="shared" si="168"/>
        <v>0</v>
      </c>
      <c r="J385" s="26">
        <f t="shared" si="169"/>
        <v>0</v>
      </c>
      <c r="K385" s="26">
        <f t="shared" si="170"/>
        <v>0</v>
      </c>
      <c r="L385" s="26">
        <f t="shared" si="171"/>
        <v>0</v>
      </c>
      <c r="M385" s="26">
        <f t="shared" si="172"/>
        <v>0</v>
      </c>
      <c r="N385" s="26">
        <f t="shared" si="173"/>
        <v>0</v>
      </c>
      <c r="O385" s="26">
        <f t="shared" si="174"/>
        <v>2.5</v>
      </c>
      <c r="P385" s="26">
        <f t="shared" si="175"/>
        <v>2.5</v>
      </c>
      <c r="Q385" s="26">
        <f t="shared" si="176"/>
        <v>2.5</v>
      </c>
      <c r="R385" s="26">
        <f t="shared" si="177"/>
        <v>0</v>
      </c>
      <c r="S385" s="26">
        <f t="shared" si="178"/>
        <v>2.5</v>
      </c>
      <c r="T385" s="26">
        <f t="shared" si="179"/>
        <v>0</v>
      </c>
      <c r="U385" s="26">
        <f t="shared" si="180"/>
        <v>0</v>
      </c>
      <c r="V385" s="26">
        <f t="shared" si="181"/>
        <v>0</v>
      </c>
      <c r="W385" s="26">
        <f>VLOOKUP(AF385,角色间职业划分!L:M,2,FALSE)</f>
        <v>7</v>
      </c>
      <c r="X385" s="26">
        <f t="shared" si="182"/>
        <v>14</v>
      </c>
      <c r="Y385" s="26">
        <v>0</v>
      </c>
      <c r="Z385" s="26">
        <v>0</v>
      </c>
      <c r="AA385" s="26">
        <v>0</v>
      </c>
      <c r="AB385" s="26">
        <f t="shared" si="183"/>
        <v>5</v>
      </c>
      <c r="AC385" s="1">
        <f t="shared" si="164"/>
        <v>390</v>
      </c>
      <c r="AD385" s="51"/>
      <c r="AE385" s="1"/>
      <c r="AF385">
        <f t="shared" si="184"/>
        <v>7</v>
      </c>
      <c r="AG385" s="26" t="str">
        <f>VLOOKUP(AF385,角色间职业划分!P:R,3,FALSE)</f>
        <v>战士</v>
      </c>
      <c r="AH385" s="26">
        <f t="shared" si="185"/>
        <v>14</v>
      </c>
    </row>
    <row r="386" spans="1:34" x14ac:dyDescent="0.15">
      <c r="A386" s="26">
        <v>382</v>
      </c>
      <c r="B386" s="26">
        <f t="shared" si="165"/>
        <v>0</v>
      </c>
      <c r="C386" s="26">
        <f>ROUND(IF($AG386="战士",VLOOKUP($AH386,$DV:$ER,DX$1,FALSE),IF($AG386="幻术师",VLOOKUP($AH386,$EU:$FQ,EW$1,FALSE),IF($AG386="刺客",VLOOKUP($AH386,$FU:$GQ,FW$1,FALSE),"无该职业")))/VLOOKUP(AF386,角色间职业划分!P:AP,20,FALSE),0)</f>
        <v>15</v>
      </c>
      <c r="D386" s="26">
        <f t="shared" si="166"/>
        <v>0</v>
      </c>
      <c r="E386" s="26">
        <f>ROUND(IF($AG386="战士",VLOOKUP($AH386,$DV:$ER,DZ$1,FALSE),IF($AG386="幻术师",VLOOKUP($AH386,$EU:$FQ,EY$1,FALSE),IF($AG386="刺客",VLOOKUP($AH386,$FU:$GQ,FY$1,FALSE),"无该职业")))*VLOOKUP($AF386,角色间职业划分!$P:$AP,26,FALSE)*VLOOKUP($AF386,角色间职业划分!$P:$AP,13,FALSE)/角色间职业划分!$AB$9,0)</f>
        <v>102</v>
      </c>
      <c r="F386" s="26">
        <f>ROUND(IF($AG386="战士",VLOOKUP($AH386,$DV:$ER,EA$1,FALSE),IF($AG386="幻术师",VLOOKUP($AH386,$EU:$FQ,EZ$1,FALSE),IF($AG386="刺客",VLOOKUP($AH386,$FU:$GQ,FZ$1,FALSE),"无该职业")))*VLOOKUP($AF386,角色间职业划分!$P:$AP,8,FALSE)/角色间职业划分!$W$9,0)</f>
        <v>2712</v>
      </c>
      <c r="G386" s="26">
        <f>ROUND(IF($AG386="战士",VLOOKUP($AH386,$DV:$ER,EB$1,FALSE),IF($AG386="幻术师",VLOOKUP($AH386,$EU:$FQ,FA$1,FALSE),IF($AG386="刺客",VLOOKUP($AH386,$FU:$GQ,GA$1,FALSE),"无该职业")))*VLOOKUP($AF386,角色间职业划分!$P:$AP,13,FALSE)/角色间职业划分!$AB$9,0)</f>
        <v>582</v>
      </c>
      <c r="H386" s="26">
        <f t="shared" si="167"/>
        <v>0</v>
      </c>
      <c r="I386" s="26">
        <f t="shared" si="168"/>
        <v>0</v>
      </c>
      <c r="J386" s="26">
        <f t="shared" si="169"/>
        <v>0</v>
      </c>
      <c r="K386" s="26">
        <f t="shared" si="170"/>
        <v>0</v>
      </c>
      <c r="L386" s="26">
        <f t="shared" si="171"/>
        <v>0</v>
      </c>
      <c r="M386" s="26">
        <f t="shared" si="172"/>
        <v>0</v>
      </c>
      <c r="N386" s="26">
        <f t="shared" si="173"/>
        <v>0</v>
      </c>
      <c r="O386" s="26">
        <f t="shared" si="174"/>
        <v>2.5</v>
      </c>
      <c r="P386" s="26">
        <f t="shared" si="175"/>
        <v>2.5</v>
      </c>
      <c r="Q386" s="26">
        <f t="shared" si="176"/>
        <v>2.5</v>
      </c>
      <c r="R386" s="26">
        <f t="shared" si="177"/>
        <v>0</v>
      </c>
      <c r="S386" s="26">
        <f t="shared" si="178"/>
        <v>2.5</v>
      </c>
      <c r="T386" s="26">
        <f t="shared" si="179"/>
        <v>0</v>
      </c>
      <c r="U386" s="26">
        <f t="shared" si="180"/>
        <v>0</v>
      </c>
      <c r="V386" s="26">
        <f t="shared" si="181"/>
        <v>0</v>
      </c>
      <c r="W386" s="26">
        <f>VLOOKUP(AF386,角色间职业划分!L:M,2,FALSE)</f>
        <v>7</v>
      </c>
      <c r="X386" s="26">
        <f t="shared" si="182"/>
        <v>15</v>
      </c>
      <c r="Y386" s="26">
        <v>0</v>
      </c>
      <c r="Z386" s="26">
        <v>0</v>
      </c>
      <c r="AA386" s="26">
        <v>0</v>
      </c>
      <c r="AB386" s="26">
        <f t="shared" si="183"/>
        <v>5</v>
      </c>
      <c r="AC386" s="1">
        <f t="shared" si="164"/>
        <v>420</v>
      </c>
      <c r="AD386" s="51"/>
      <c r="AE386" s="1"/>
      <c r="AF386">
        <f t="shared" si="184"/>
        <v>7</v>
      </c>
      <c r="AG386" s="26" t="str">
        <f>VLOOKUP(AF386,角色间职业划分!P:R,3,FALSE)</f>
        <v>战士</v>
      </c>
      <c r="AH386" s="26">
        <f t="shared" si="185"/>
        <v>15</v>
      </c>
    </row>
    <row r="387" spans="1:34" x14ac:dyDescent="0.15">
      <c r="A387" s="26">
        <v>383</v>
      </c>
      <c r="B387" s="26">
        <f t="shared" si="165"/>
        <v>0</v>
      </c>
      <c r="C387" s="26">
        <f>ROUND(IF($AG387="战士",VLOOKUP($AH387,$DV:$ER,DX$1,FALSE),IF($AG387="幻术师",VLOOKUP($AH387,$EU:$FQ,EW$1,FALSE),IF($AG387="刺客",VLOOKUP($AH387,$FU:$GQ,FW$1,FALSE),"无该职业")))/VLOOKUP(AF387,角色间职业划分!P:AP,20,FALSE),0)</f>
        <v>15</v>
      </c>
      <c r="D387" s="26">
        <f t="shared" si="166"/>
        <v>0</v>
      </c>
      <c r="E387" s="26">
        <f>ROUND(IF($AG387="战士",VLOOKUP($AH387,$DV:$ER,DZ$1,FALSE),IF($AG387="幻术师",VLOOKUP($AH387,$EU:$FQ,EY$1,FALSE),IF($AG387="刺客",VLOOKUP($AH387,$FU:$GQ,FY$1,FALSE),"无该职业")))*VLOOKUP($AF387,角色间职业划分!$P:$AP,26,FALSE)*VLOOKUP($AF387,角色间职业划分!$P:$AP,13,FALSE)/角色间职业划分!$AB$9,0)</f>
        <v>102</v>
      </c>
      <c r="F387" s="26">
        <f>ROUND(IF($AG387="战士",VLOOKUP($AH387,$DV:$ER,EA$1,FALSE),IF($AG387="幻术师",VLOOKUP($AH387,$EU:$FQ,EZ$1,FALSE),IF($AG387="刺客",VLOOKUP($AH387,$FU:$GQ,FZ$1,FALSE),"无该职业")))*VLOOKUP($AF387,角色间职业划分!$P:$AP,8,FALSE)/角色间职业划分!$W$9,0)</f>
        <v>2712</v>
      </c>
      <c r="G387" s="26">
        <f>ROUND(IF($AG387="战士",VLOOKUP($AH387,$DV:$ER,EB$1,FALSE),IF($AG387="幻术师",VLOOKUP($AH387,$EU:$FQ,FA$1,FALSE),IF($AG387="刺客",VLOOKUP($AH387,$FU:$GQ,GA$1,FALSE),"无该职业")))*VLOOKUP($AF387,角色间职业划分!$P:$AP,13,FALSE)/角色间职业划分!$AB$9,0)</f>
        <v>582</v>
      </c>
      <c r="H387" s="26">
        <f t="shared" si="167"/>
        <v>0</v>
      </c>
      <c r="I387" s="26">
        <f t="shared" si="168"/>
        <v>0</v>
      </c>
      <c r="J387" s="26">
        <f t="shared" si="169"/>
        <v>0</v>
      </c>
      <c r="K387" s="26">
        <f t="shared" si="170"/>
        <v>0</v>
      </c>
      <c r="L387" s="26">
        <f t="shared" si="171"/>
        <v>0</v>
      </c>
      <c r="M387" s="26">
        <f t="shared" si="172"/>
        <v>0</v>
      </c>
      <c r="N387" s="26">
        <f t="shared" si="173"/>
        <v>2.5</v>
      </c>
      <c r="O387" s="26">
        <f t="shared" si="174"/>
        <v>2.5</v>
      </c>
      <c r="P387" s="26">
        <f t="shared" si="175"/>
        <v>2.5</v>
      </c>
      <c r="Q387" s="26">
        <f t="shared" si="176"/>
        <v>2.5</v>
      </c>
      <c r="R387" s="26">
        <f t="shared" si="177"/>
        <v>0</v>
      </c>
      <c r="S387" s="26">
        <f t="shared" si="178"/>
        <v>2.5</v>
      </c>
      <c r="T387" s="26">
        <f t="shared" si="179"/>
        <v>0</v>
      </c>
      <c r="U387" s="26">
        <f t="shared" si="180"/>
        <v>0</v>
      </c>
      <c r="V387" s="26">
        <f t="shared" si="181"/>
        <v>0</v>
      </c>
      <c r="W387" s="26">
        <f>VLOOKUP(AF387,角色间职业划分!L:M,2,FALSE)</f>
        <v>7</v>
      </c>
      <c r="X387" s="26">
        <f t="shared" si="182"/>
        <v>16</v>
      </c>
      <c r="Y387" s="26">
        <v>0</v>
      </c>
      <c r="Z387" s="26">
        <v>0</v>
      </c>
      <c r="AA387" s="26">
        <v>0</v>
      </c>
      <c r="AB387" s="26">
        <f t="shared" si="183"/>
        <v>5</v>
      </c>
      <c r="AC387" s="1">
        <f t="shared" si="164"/>
        <v>450</v>
      </c>
      <c r="AD387" s="51"/>
      <c r="AE387" s="1"/>
      <c r="AF387">
        <f t="shared" si="184"/>
        <v>7</v>
      </c>
      <c r="AG387" s="26" t="str">
        <f>VLOOKUP(AF387,角色间职业划分!P:R,3,FALSE)</f>
        <v>战士</v>
      </c>
      <c r="AH387" s="26">
        <f t="shared" si="185"/>
        <v>16</v>
      </c>
    </row>
    <row r="388" spans="1:34" x14ac:dyDescent="0.15">
      <c r="A388" s="26">
        <v>384</v>
      </c>
      <c r="B388" s="26">
        <f t="shared" si="165"/>
        <v>0</v>
      </c>
      <c r="C388" s="26">
        <f>ROUND(IF($AG388="战士",VLOOKUP($AH388,$DV:$ER,DX$1,FALSE),IF($AG388="幻术师",VLOOKUP($AH388,$EU:$FQ,EW$1,FALSE),IF($AG388="刺客",VLOOKUP($AH388,$FU:$GQ,FW$1,FALSE),"无该职业")))/VLOOKUP(AF388,角色间职业划分!P:AP,20,FALSE),0)</f>
        <v>15</v>
      </c>
      <c r="D388" s="26">
        <f t="shared" si="166"/>
        <v>0</v>
      </c>
      <c r="E388" s="26">
        <f>ROUND(IF($AG388="战士",VLOOKUP($AH388,$DV:$ER,DZ$1,FALSE),IF($AG388="幻术师",VLOOKUP($AH388,$EU:$FQ,EY$1,FALSE),IF($AG388="刺客",VLOOKUP($AH388,$FU:$GQ,FY$1,FALSE),"无该职业")))*VLOOKUP($AF388,角色间职业划分!$P:$AP,26,FALSE)*VLOOKUP($AF388,角色间职业划分!$P:$AP,13,FALSE)/角色间职业划分!$AB$9,0)</f>
        <v>102</v>
      </c>
      <c r="F388" s="26">
        <f>ROUND(IF($AG388="战士",VLOOKUP($AH388,$DV:$ER,EA$1,FALSE),IF($AG388="幻术师",VLOOKUP($AH388,$EU:$FQ,EZ$1,FALSE),IF($AG388="刺客",VLOOKUP($AH388,$FU:$GQ,FZ$1,FALSE),"无该职业")))*VLOOKUP($AF388,角色间职业划分!$P:$AP,8,FALSE)/角色间职业划分!$W$9,0)</f>
        <v>3616</v>
      </c>
      <c r="G388" s="26">
        <f>ROUND(IF($AG388="战士",VLOOKUP($AH388,$DV:$ER,EB$1,FALSE),IF($AG388="幻术师",VLOOKUP($AH388,$EU:$FQ,FA$1,FALSE),IF($AG388="刺客",VLOOKUP($AH388,$FU:$GQ,GA$1,FALSE),"无该职业")))*VLOOKUP($AF388,角色间职业划分!$P:$AP,13,FALSE)/角色间职业划分!$AB$9,0)</f>
        <v>582</v>
      </c>
      <c r="H388" s="26">
        <f t="shared" si="167"/>
        <v>0</v>
      </c>
      <c r="I388" s="26">
        <f t="shared" si="168"/>
        <v>0</v>
      </c>
      <c r="J388" s="26">
        <f t="shared" si="169"/>
        <v>0</v>
      </c>
      <c r="K388" s="26">
        <f t="shared" si="170"/>
        <v>0</v>
      </c>
      <c r="L388" s="26">
        <f t="shared" si="171"/>
        <v>0</v>
      </c>
      <c r="M388" s="26">
        <f t="shared" si="172"/>
        <v>0</v>
      </c>
      <c r="N388" s="26">
        <f t="shared" si="173"/>
        <v>2.5</v>
      </c>
      <c r="O388" s="26">
        <f t="shared" si="174"/>
        <v>2.5</v>
      </c>
      <c r="P388" s="26">
        <f t="shared" si="175"/>
        <v>2.5</v>
      </c>
      <c r="Q388" s="26">
        <f t="shared" si="176"/>
        <v>2.5</v>
      </c>
      <c r="R388" s="26">
        <f t="shared" si="177"/>
        <v>0</v>
      </c>
      <c r="S388" s="26">
        <f t="shared" si="178"/>
        <v>2.5</v>
      </c>
      <c r="T388" s="26">
        <f t="shared" si="179"/>
        <v>0</v>
      </c>
      <c r="U388" s="26">
        <f t="shared" si="180"/>
        <v>0</v>
      </c>
      <c r="V388" s="26">
        <f t="shared" si="181"/>
        <v>0</v>
      </c>
      <c r="W388" s="26">
        <f>VLOOKUP(AF388,角色间职业划分!L:M,2,FALSE)</f>
        <v>7</v>
      </c>
      <c r="X388" s="26">
        <f t="shared" si="182"/>
        <v>17</v>
      </c>
      <c r="Y388" s="26">
        <v>0</v>
      </c>
      <c r="Z388" s="26">
        <v>0</v>
      </c>
      <c r="AA388" s="26">
        <v>0</v>
      </c>
      <c r="AB388" s="26">
        <f t="shared" si="183"/>
        <v>5</v>
      </c>
      <c r="AC388" s="1">
        <f t="shared" si="164"/>
        <v>480</v>
      </c>
      <c r="AD388" s="51"/>
      <c r="AE388" s="1"/>
      <c r="AF388">
        <f t="shared" si="184"/>
        <v>7</v>
      </c>
      <c r="AG388" s="26" t="str">
        <f>VLOOKUP(AF388,角色间职业划分!P:R,3,FALSE)</f>
        <v>战士</v>
      </c>
      <c r="AH388" s="26">
        <f t="shared" si="185"/>
        <v>17</v>
      </c>
    </row>
    <row r="389" spans="1:34" x14ac:dyDescent="0.15">
      <c r="A389" s="26">
        <v>385</v>
      </c>
      <c r="B389" s="26">
        <f t="shared" si="165"/>
        <v>0</v>
      </c>
      <c r="C389" s="26">
        <f>ROUND(IF($AG389="战士",VLOOKUP($AH389,$DV:$ER,DX$1,FALSE),IF($AG389="幻术师",VLOOKUP($AH389,$EU:$FQ,EW$1,FALSE),IF($AG389="刺客",VLOOKUP($AH389,$FU:$GQ,FW$1,FALSE),"无该职业")))/VLOOKUP(AF389,角色间职业划分!P:AP,20,FALSE),0)</f>
        <v>22</v>
      </c>
      <c r="D389" s="26">
        <f t="shared" si="166"/>
        <v>0</v>
      </c>
      <c r="E389" s="26">
        <f>ROUND(IF($AG389="战士",VLOOKUP($AH389,$DV:$ER,DZ$1,FALSE),IF($AG389="幻术师",VLOOKUP($AH389,$EU:$FQ,EY$1,FALSE),IF($AG389="刺客",VLOOKUP($AH389,$FU:$GQ,FY$1,FALSE),"无该职业")))*VLOOKUP($AF389,角色间职业划分!$P:$AP,26,FALSE)*VLOOKUP($AF389,角色间职业划分!$P:$AP,13,FALSE)/角色间职业划分!$AB$9,0)</f>
        <v>102</v>
      </c>
      <c r="F389" s="26">
        <f>ROUND(IF($AG389="战士",VLOOKUP($AH389,$DV:$ER,EA$1,FALSE),IF($AG389="幻术师",VLOOKUP($AH389,$EU:$FQ,EZ$1,FALSE),IF($AG389="刺客",VLOOKUP($AH389,$FU:$GQ,FZ$1,FALSE),"无该职业")))*VLOOKUP($AF389,角色间职业划分!$P:$AP,8,FALSE)/角色间职业划分!$W$9,0)</f>
        <v>3616</v>
      </c>
      <c r="G389" s="26">
        <f>ROUND(IF($AG389="战士",VLOOKUP($AH389,$DV:$ER,EB$1,FALSE),IF($AG389="幻术师",VLOOKUP($AH389,$EU:$FQ,FA$1,FALSE),IF($AG389="刺客",VLOOKUP($AH389,$FU:$GQ,GA$1,FALSE),"无该职业")))*VLOOKUP($AF389,角色间职业划分!$P:$AP,13,FALSE)/角色间职业划分!$AB$9,0)</f>
        <v>582</v>
      </c>
      <c r="H389" s="26">
        <f t="shared" si="167"/>
        <v>0</v>
      </c>
      <c r="I389" s="26">
        <f t="shared" si="168"/>
        <v>0</v>
      </c>
      <c r="J389" s="26">
        <f t="shared" si="169"/>
        <v>0</v>
      </c>
      <c r="K389" s="26">
        <f t="shared" si="170"/>
        <v>0</v>
      </c>
      <c r="L389" s="26">
        <f t="shared" si="171"/>
        <v>0</v>
      </c>
      <c r="M389" s="26">
        <f t="shared" si="172"/>
        <v>0</v>
      </c>
      <c r="N389" s="26">
        <f t="shared" si="173"/>
        <v>2.5</v>
      </c>
      <c r="O389" s="26">
        <f t="shared" si="174"/>
        <v>2.5</v>
      </c>
      <c r="P389" s="26">
        <f t="shared" si="175"/>
        <v>2.5</v>
      </c>
      <c r="Q389" s="26">
        <f t="shared" si="176"/>
        <v>2.5</v>
      </c>
      <c r="R389" s="26">
        <f t="shared" si="177"/>
        <v>0</v>
      </c>
      <c r="S389" s="26">
        <f t="shared" si="178"/>
        <v>2.5</v>
      </c>
      <c r="T389" s="26">
        <f t="shared" si="179"/>
        <v>0</v>
      </c>
      <c r="U389" s="26">
        <f t="shared" si="180"/>
        <v>0</v>
      </c>
      <c r="V389" s="26">
        <f t="shared" si="181"/>
        <v>0</v>
      </c>
      <c r="W389" s="26">
        <f>VLOOKUP(AF389,角色间职业划分!L:M,2,FALSE)</f>
        <v>7</v>
      </c>
      <c r="X389" s="26">
        <f t="shared" si="182"/>
        <v>18</v>
      </c>
      <c r="Y389" s="26">
        <v>0</v>
      </c>
      <c r="Z389" s="26">
        <v>0</v>
      </c>
      <c r="AA389" s="26">
        <v>0</v>
      </c>
      <c r="AB389" s="26">
        <f t="shared" si="183"/>
        <v>5</v>
      </c>
      <c r="AC389" s="1">
        <f t="shared" ref="AC389:AC452" si="186">INT(VLOOKUP(X389,AP:AR,3,FALSE)/$AF$2)</f>
        <v>510</v>
      </c>
      <c r="AD389" s="51"/>
      <c r="AE389" s="1"/>
      <c r="AF389">
        <f t="shared" si="184"/>
        <v>7</v>
      </c>
      <c r="AG389" s="26" t="str">
        <f>VLOOKUP(AF389,角色间职业划分!P:R,3,FALSE)</f>
        <v>战士</v>
      </c>
      <c r="AH389" s="26">
        <f t="shared" si="185"/>
        <v>18</v>
      </c>
    </row>
    <row r="390" spans="1:34" x14ac:dyDescent="0.15">
      <c r="A390" s="26">
        <v>386</v>
      </c>
      <c r="B390" s="26">
        <f t="shared" ref="B390:B453" si="187">IF($AG390="战士",VLOOKUP($AH390,$DV:$ER,DW$1,FALSE),IF($AG390="幻术师",VLOOKUP($AH390,$EU:$FQ,EV$1,FALSE),IF($AG390="刺客",VLOOKUP($AH390,$FU:$GQ,FV$1,FALSE),"无该职业")))</f>
        <v>0</v>
      </c>
      <c r="C390" s="26">
        <f>ROUND(IF($AG390="战士",VLOOKUP($AH390,$DV:$ER,DX$1,FALSE),IF($AG390="幻术师",VLOOKUP($AH390,$EU:$FQ,EW$1,FALSE),IF($AG390="刺客",VLOOKUP($AH390,$FU:$GQ,FW$1,FALSE),"无该职业")))/VLOOKUP(AF390,角色间职业划分!P:AP,20,FALSE),0)</f>
        <v>22</v>
      </c>
      <c r="D390" s="26">
        <f t="shared" ref="D390:D453" si="188">IF($AG390="战士",VLOOKUP($AH390,$DV:$ER,DY$1,FALSE),IF($AG390="幻术师",VLOOKUP($AH390,$EU:$FQ,EX$1,FALSE),IF($AG390="刺客",VLOOKUP($AH390,$FU:$GQ,FX$1,FALSE),"无该职业")))</f>
        <v>0</v>
      </c>
      <c r="E390" s="26">
        <f>ROUND(IF($AG390="战士",VLOOKUP($AH390,$DV:$ER,DZ$1,FALSE),IF($AG390="幻术师",VLOOKUP($AH390,$EU:$FQ,EY$1,FALSE),IF($AG390="刺客",VLOOKUP($AH390,$FU:$GQ,FY$1,FALSE),"无该职业")))*VLOOKUP($AF390,角色间职业划分!$P:$AP,26,FALSE)*VLOOKUP($AF390,角色间职业划分!$P:$AP,13,FALSE)/角色间职业划分!$AB$9,0)</f>
        <v>102</v>
      </c>
      <c r="F390" s="26">
        <f>ROUND(IF($AG390="战士",VLOOKUP($AH390,$DV:$ER,EA$1,FALSE),IF($AG390="幻术师",VLOOKUP($AH390,$EU:$FQ,EZ$1,FALSE),IF($AG390="刺客",VLOOKUP($AH390,$FU:$GQ,FZ$1,FALSE),"无该职业")))*VLOOKUP($AF390,角色间职业划分!$P:$AP,8,FALSE)/角色间职业划分!$W$9,0)</f>
        <v>3616</v>
      </c>
      <c r="G390" s="26">
        <f>ROUND(IF($AG390="战士",VLOOKUP($AH390,$DV:$ER,EB$1,FALSE),IF($AG390="幻术师",VLOOKUP($AH390,$EU:$FQ,FA$1,FALSE),IF($AG390="刺客",VLOOKUP($AH390,$FU:$GQ,GA$1,FALSE),"无该职业")))*VLOOKUP($AF390,角色间职业划分!$P:$AP,13,FALSE)/角色间职业划分!$AB$9,0)</f>
        <v>749</v>
      </c>
      <c r="H390" s="26">
        <f t="shared" ref="H390:H453" si="189">IF($AG390="战士",VLOOKUP($AH390,$DV:$ER,EC$1,FALSE),IF($AG390="幻术师",VLOOKUP($AH390,$EU:$FQ,FB$1,FALSE),IF($AG390="刺客",VLOOKUP($AH390,$FU:$GQ,GB$1,FALSE),"无该职业")))</f>
        <v>0</v>
      </c>
      <c r="I390" s="26">
        <f t="shared" ref="I390:I453" si="190">IF($AG390="战士",VLOOKUP($AH390,$DV:$ER,ED$1,FALSE),IF($AG390="幻术师",VLOOKUP($AH390,$EU:$FQ,FC$1,FALSE),IF($AG390="刺客",VLOOKUP($AH390,$FU:$GQ,GC$1,FALSE),"无该职业")))</f>
        <v>0</v>
      </c>
      <c r="J390" s="26">
        <f t="shared" ref="J390:J453" si="191">IF($AG390="战士",VLOOKUP($AH390,$DV:$ER,EE$1,FALSE),IF($AG390="幻术师",VLOOKUP($AH390,$EU:$FQ,FD$1,FALSE),IF($AG390="刺客",VLOOKUP($AH390,$FU:$GQ,GD$1,FALSE),"无该职业")))</f>
        <v>0</v>
      </c>
      <c r="K390" s="26">
        <f t="shared" ref="K390:K453" si="192">IF($AG390="战士",VLOOKUP($AH390,$DV:$ER,EF$1,FALSE),IF($AG390="幻术师",VLOOKUP($AH390,$EU:$FQ,FE$1,FALSE),IF($AG390="刺客",VLOOKUP($AH390,$FU:$GQ,GE$1,FALSE),"无该职业")))</f>
        <v>0</v>
      </c>
      <c r="L390" s="26">
        <f t="shared" ref="L390:L453" si="193">IF($AG390="战士",VLOOKUP($AH390,$DV:$ER,EG$1,FALSE),IF($AG390="幻术师",VLOOKUP($AH390,$EU:$FQ,FF$1,FALSE),IF($AG390="刺客",VLOOKUP($AH390,$FU:$GQ,GF$1,FALSE),"无该职业")))</f>
        <v>0</v>
      </c>
      <c r="M390" s="26">
        <f t="shared" ref="M390:M453" si="194">IF($AG390="战士",VLOOKUP($AH390,$DV:$ER,EH$1,FALSE),IF($AG390="幻术师",VLOOKUP($AH390,$EU:$FQ,FG$1,FALSE),IF($AG390="刺客",VLOOKUP($AH390,$FU:$GQ,GG$1,FALSE),"无该职业")))</f>
        <v>0</v>
      </c>
      <c r="N390" s="26">
        <f t="shared" ref="N390:N453" si="195">IF($AG390="战士",VLOOKUP($AH390,$DV:$ER,EI$1,FALSE),IF($AG390="幻术师",VLOOKUP($AH390,$EU:$FQ,FH$1,FALSE),IF($AG390="刺客",VLOOKUP($AH390,$FU:$GQ,GH$1,FALSE),"无该职业")))</f>
        <v>2.5</v>
      </c>
      <c r="O390" s="26">
        <f t="shared" ref="O390:O453" si="196">IF($AG390="战士",VLOOKUP($AH390,$DV:$ER,EJ$1,FALSE),IF($AG390="幻术师",VLOOKUP($AH390,$EU:$FQ,FI$1,FALSE),IF($AG390="刺客",VLOOKUP($AH390,$FU:$GQ,GI$1,FALSE),"无该职业")))</f>
        <v>2.5</v>
      </c>
      <c r="P390" s="26">
        <f t="shared" ref="P390:P453" si="197">IF($AG390="战士",VLOOKUP($AH390,$DV:$ER,EK$1,FALSE),IF($AG390="幻术师",VLOOKUP($AH390,$EU:$FQ,FJ$1,FALSE),IF($AG390="刺客",VLOOKUP($AH390,$FU:$GQ,GJ$1,FALSE),"无该职业")))</f>
        <v>2.5</v>
      </c>
      <c r="Q390" s="26">
        <f t="shared" ref="Q390:Q453" si="198">IF($AG390="战士",VLOOKUP($AH390,$DV:$ER,EL$1,FALSE),IF($AG390="幻术师",VLOOKUP($AH390,$EU:$FQ,FK$1,FALSE),IF($AG390="刺客",VLOOKUP($AH390,$FU:$GQ,GK$1,FALSE),"无该职业")))</f>
        <v>2.5</v>
      </c>
      <c r="R390" s="26">
        <f t="shared" ref="R390:R453" si="199">IF($AG390="战士",VLOOKUP($AH390,$DV:$ER,EM$1,FALSE),IF($AG390="幻术师",VLOOKUP($AH390,$EU:$FQ,FL$1,FALSE),IF($AG390="刺客",VLOOKUP($AH390,$FU:$GQ,GL$1,FALSE),"无该职业")))</f>
        <v>0</v>
      </c>
      <c r="S390" s="26">
        <f t="shared" ref="S390:S453" si="200">IF($AG390="战士",VLOOKUP($AH390,$DV:$ER,EN$1,FALSE),IF($AG390="幻术师",VLOOKUP($AH390,$EU:$FQ,FM$1,FALSE),IF($AG390="刺客",VLOOKUP($AH390,$FU:$GQ,GM$1,FALSE),"无该职业")))</f>
        <v>2.5</v>
      </c>
      <c r="T390" s="26">
        <f t="shared" ref="T390:T453" si="201">IF($AG390="战士",VLOOKUP($AH390,$DV:$ER,EO$1,FALSE),IF($AG390="幻术师",VLOOKUP($AH390,$EU:$FQ,FN$1,FALSE),IF($AG390="刺客",VLOOKUP($AH390,$FU:$GQ,GN$1,FALSE),"无该职业")))</f>
        <v>0</v>
      </c>
      <c r="U390" s="26">
        <f t="shared" ref="U390:U453" si="202">IF($AG390="战士",VLOOKUP($AH390,$DV:$ER,EP$1,FALSE),IF($AG390="幻术师",VLOOKUP($AH390,$EU:$FQ,FO$1,FALSE),IF($AG390="刺客",VLOOKUP($AH390,$FU:$GQ,GO$1,FALSE),"无该职业")))</f>
        <v>0</v>
      </c>
      <c r="V390" s="26">
        <f t="shared" ref="V390:V453" si="203">IF($AG390="战士",VLOOKUP($AH390,$DV:$ER,EQ$1,FALSE),IF($AG390="幻术师",VLOOKUP($AH390,$EU:$FQ,FP$1,FALSE),IF($AG390="刺客",VLOOKUP($AH390,$FU:$GQ,GP$1,FALSE),"无该职业")))</f>
        <v>0</v>
      </c>
      <c r="W390" s="26">
        <f>VLOOKUP(AF390,角色间职业划分!L:M,2,FALSE)</f>
        <v>7</v>
      </c>
      <c r="X390" s="26">
        <f t="shared" ref="X390:X453" si="204">AH390</f>
        <v>19</v>
      </c>
      <c r="Y390" s="26">
        <v>0</v>
      </c>
      <c r="Z390" s="26">
        <v>0</v>
      </c>
      <c r="AA390" s="26">
        <v>0</v>
      </c>
      <c r="AB390" s="26">
        <f t="shared" ref="AB390:AB453" si="205">VLOOKUP(X390,AP:AU,6,FALSE)</f>
        <v>5</v>
      </c>
      <c r="AC390" s="1">
        <f t="shared" si="186"/>
        <v>540</v>
      </c>
      <c r="AD390" s="51"/>
      <c r="AE390" s="1"/>
      <c r="AF390">
        <f t="shared" si="184"/>
        <v>7</v>
      </c>
      <c r="AG390" s="26" t="str">
        <f>VLOOKUP(AF390,角色间职业划分!P:R,3,FALSE)</f>
        <v>战士</v>
      </c>
      <c r="AH390" s="26">
        <f t="shared" si="185"/>
        <v>19</v>
      </c>
    </row>
    <row r="391" spans="1:34" x14ac:dyDescent="0.15">
      <c r="A391" s="26">
        <v>387</v>
      </c>
      <c r="B391" s="26">
        <f t="shared" si="187"/>
        <v>0</v>
      </c>
      <c r="C391" s="26">
        <f>ROUND(IF($AG391="战士",VLOOKUP($AH391,$DV:$ER,DX$1,FALSE),IF($AG391="幻术师",VLOOKUP($AH391,$EU:$FQ,EW$1,FALSE),IF($AG391="刺客",VLOOKUP($AH391,$FU:$GQ,FW$1,FALSE),"无该职业")))/VLOOKUP(AF391,角色间职业划分!P:AP,20,FALSE),0)</f>
        <v>22</v>
      </c>
      <c r="D391" s="26">
        <f t="shared" si="188"/>
        <v>0</v>
      </c>
      <c r="E391" s="26">
        <f>ROUND(IF($AG391="战士",VLOOKUP($AH391,$DV:$ER,DZ$1,FALSE),IF($AG391="幻术师",VLOOKUP($AH391,$EU:$FQ,EY$1,FALSE),IF($AG391="刺客",VLOOKUP($AH391,$FU:$GQ,FY$1,FALSE),"无该职业")))*VLOOKUP($AF391,角色间职业划分!$P:$AP,26,FALSE)*VLOOKUP($AF391,角色间职业划分!$P:$AP,13,FALSE)/角色间职业划分!$AB$9,0)</f>
        <v>311</v>
      </c>
      <c r="F391" s="26">
        <f>ROUND(IF($AG391="战士",VLOOKUP($AH391,$DV:$ER,EA$1,FALSE),IF($AG391="幻术师",VLOOKUP($AH391,$EU:$FQ,EZ$1,FALSE),IF($AG391="刺客",VLOOKUP($AH391,$FU:$GQ,FZ$1,FALSE),"无该职业")))*VLOOKUP($AF391,角色间职业划分!$P:$AP,8,FALSE)/角色间职业划分!$W$9,0)</f>
        <v>3616</v>
      </c>
      <c r="G391" s="26">
        <f>ROUND(IF($AG391="战士",VLOOKUP($AH391,$DV:$ER,EB$1,FALSE),IF($AG391="幻术师",VLOOKUP($AH391,$EU:$FQ,FA$1,FALSE),IF($AG391="刺客",VLOOKUP($AH391,$FU:$GQ,GA$1,FALSE),"无该职业")))*VLOOKUP($AF391,角色间职业划分!$P:$AP,13,FALSE)/角色间职业划分!$AB$9,0)</f>
        <v>749</v>
      </c>
      <c r="H391" s="26">
        <f t="shared" si="189"/>
        <v>0</v>
      </c>
      <c r="I391" s="26">
        <f t="shared" si="190"/>
        <v>0</v>
      </c>
      <c r="J391" s="26">
        <f t="shared" si="191"/>
        <v>0</v>
      </c>
      <c r="K391" s="26">
        <f t="shared" si="192"/>
        <v>0</v>
      </c>
      <c r="L391" s="26">
        <f t="shared" si="193"/>
        <v>0</v>
      </c>
      <c r="M391" s="26">
        <f t="shared" si="194"/>
        <v>0</v>
      </c>
      <c r="N391" s="26">
        <f t="shared" si="195"/>
        <v>2.5</v>
      </c>
      <c r="O391" s="26">
        <f t="shared" si="196"/>
        <v>2.5</v>
      </c>
      <c r="P391" s="26">
        <f t="shared" si="197"/>
        <v>2.5</v>
      </c>
      <c r="Q391" s="26">
        <f t="shared" si="198"/>
        <v>2.5</v>
      </c>
      <c r="R391" s="26">
        <f t="shared" si="199"/>
        <v>0</v>
      </c>
      <c r="S391" s="26">
        <f t="shared" si="200"/>
        <v>2.5</v>
      </c>
      <c r="T391" s="26">
        <f t="shared" si="201"/>
        <v>0</v>
      </c>
      <c r="U391" s="26">
        <f t="shared" si="202"/>
        <v>0</v>
      </c>
      <c r="V391" s="26">
        <f t="shared" si="203"/>
        <v>0</v>
      </c>
      <c r="W391" s="26">
        <f>VLOOKUP(AF391,角色间职业划分!L:M,2,FALSE)</f>
        <v>7</v>
      </c>
      <c r="X391" s="26">
        <f t="shared" si="204"/>
        <v>20</v>
      </c>
      <c r="Y391" s="26">
        <v>0</v>
      </c>
      <c r="Z391" s="26">
        <v>0</v>
      </c>
      <c r="AA391" s="26">
        <v>0</v>
      </c>
      <c r="AB391" s="26">
        <f t="shared" si="205"/>
        <v>7.5</v>
      </c>
      <c r="AC391" s="1">
        <f t="shared" si="186"/>
        <v>561</v>
      </c>
      <c r="AD391" s="51"/>
      <c r="AE391" s="1"/>
      <c r="AF391">
        <f t="shared" ref="AF391:AF454" si="206">IF(AH391=0,AF390+1,AF390)</f>
        <v>7</v>
      </c>
      <c r="AG391" s="26" t="str">
        <f>VLOOKUP(AF391,角色间职业划分!P:R,3,FALSE)</f>
        <v>战士</v>
      </c>
      <c r="AH391" s="26">
        <f t="shared" ref="AH391:AH454" si="207">IF(AH390=AH$2,0,AH390+1)</f>
        <v>20</v>
      </c>
    </row>
    <row r="392" spans="1:34" x14ac:dyDescent="0.15">
      <c r="A392" s="26">
        <v>388</v>
      </c>
      <c r="B392" s="26">
        <f t="shared" si="187"/>
        <v>0</v>
      </c>
      <c r="C392" s="26">
        <f>ROUND(IF($AG392="战士",VLOOKUP($AH392,$DV:$ER,DX$1,FALSE),IF($AG392="幻术师",VLOOKUP($AH392,$EU:$FQ,EW$1,FALSE),IF($AG392="刺客",VLOOKUP($AH392,$FU:$GQ,FW$1,FALSE),"无该职业")))/VLOOKUP(AF392,角色间职业划分!P:AP,20,FALSE),0)</f>
        <v>22</v>
      </c>
      <c r="D392" s="26">
        <f t="shared" si="188"/>
        <v>0</v>
      </c>
      <c r="E392" s="26">
        <f>ROUND(IF($AG392="战士",VLOOKUP($AH392,$DV:$ER,DZ$1,FALSE),IF($AG392="幻术师",VLOOKUP($AH392,$EU:$FQ,EY$1,FALSE),IF($AG392="刺客",VLOOKUP($AH392,$FU:$GQ,FY$1,FALSE),"无该职业")))*VLOOKUP($AF392,角色间职业划分!$P:$AP,26,FALSE)*VLOOKUP($AF392,角色间职业划分!$P:$AP,13,FALSE)/角色间职业划分!$AB$9,0)</f>
        <v>311</v>
      </c>
      <c r="F392" s="26">
        <f>ROUND(IF($AG392="战士",VLOOKUP($AH392,$DV:$ER,EA$1,FALSE),IF($AG392="幻术师",VLOOKUP($AH392,$EU:$FQ,EZ$1,FALSE),IF($AG392="刺客",VLOOKUP($AH392,$FU:$GQ,FZ$1,FALSE),"无该职业")))*VLOOKUP($AF392,角色间职业划分!$P:$AP,8,FALSE)/角色间职业划分!$W$9,0)</f>
        <v>4385</v>
      </c>
      <c r="G392" s="26">
        <f>ROUND(IF($AG392="战士",VLOOKUP($AH392,$DV:$ER,EB$1,FALSE),IF($AG392="幻术师",VLOOKUP($AH392,$EU:$FQ,FA$1,FALSE),IF($AG392="刺客",VLOOKUP($AH392,$FU:$GQ,GA$1,FALSE),"无该职业")))*VLOOKUP($AF392,角色间职业划分!$P:$AP,13,FALSE)/角色间职业划分!$AB$9,0)</f>
        <v>749</v>
      </c>
      <c r="H392" s="26">
        <f t="shared" si="189"/>
        <v>0</v>
      </c>
      <c r="I392" s="26">
        <f t="shared" si="190"/>
        <v>0</v>
      </c>
      <c r="J392" s="26">
        <f t="shared" si="191"/>
        <v>0</v>
      </c>
      <c r="K392" s="26">
        <f t="shared" si="192"/>
        <v>0</v>
      </c>
      <c r="L392" s="26">
        <f t="shared" si="193"/>
        <v>0</v>
      </c>
      <c r="M392" s="26">
        <f t="shared" si="194"/>
        <v>0</v>
      </c>
      <c r="N392" s="26">
        <f t="shared" si="195"/>
        <v>2.5</v>
      </c>
      <c r="O392" s="26">
        <f t="shared" si="196"/>
        <v>2.5</v>
      </c>
      <c r="P392" s="26">
        <f t="shared" si="197"/>
        <v>2.5</v>
      </c>
      <c r="Q392" s="26">
        <f t="shared" si="198"/>
        <v>2.5</v>
      </c>
      <c r="R392" s="26">
        <f t="shared" si="199"/>
        <v>0</v>
      </c>
      <c r="S392" s="26">
        <f t="shared" si="200"/>
        <v>2.5</v>
      </c>
      <c r="T392" s="26">
        <f t="shared" si="201"/>
        <v>0</v>
      </c>
      <c r="U392" s="26">
        <f t="shared" si="202"/>
        <v>0</v>
      </c>
      <c r="V392" s="26">
        <f t="shared" si="203"/>
        <v>0</v>
      </c>
      <c r="W392" s="26">
        <f>VLOOKUP(AF392,角色间职业划分!L:M,2,FALSE)</f>
        <v>7</v>
      </c>
      <c r="X392" s="26">
        <f t="shared" si="204"/>
        <v>21</v>
      </c>
      <c r="Y392" s="26">
        <v>0</v>
      </c>
      <c r="Z392" s="26">
        <v>0</v>
      </c>
      <c r="AA392" s="26">
        <v>0</v>
      </c>
      <c r="AB392" s="26">
        <f t="shared" si="205"/>
        <v>7.5</v>
      </c>
      <c r="AC392" s="1">
        <f t="shared" si="186"/>
        <v>582</v>
      </c>
      <c r="AD392" s="51"/>
      <c r="AE392" s="1"/>
      <c r="AF392">
        <f t="shared" si="206"/>
        <v>7</v>
      </c>
      <c r="AG392" s="26" t="str">
        <f>VLOOKUP(AF392,角色间职业划分!P:R,3,FALSE)</f>
        <v>战士</v>
      </c>
      <c r="AH392" s="26">
        <f t="shared" si="207"/>
        <v>21</v>
      </c>
    </row>
    <row r="393" spans="1:34" x14ac:dyDescent="0.15">
      <c r="A393" s="26">
        <v>389</v>
      </c>
      <c r="B393" s="26">
        <f t="shared" si="187"/>
        <v>0</v>
      </c>
      <c r="C393" s="26">
        <f>ROUND(IF($AG393="战士",VLOOKUP($AH393,$DV:$ER,DX$1,FALSE),IF($AG393="幻术师",VLOOKUP($AH393,$EU:$FQ,EW$1,FALSE),IF($AG393="刺客",VLOOKUP($AH393,$FU:$GQ,FW$1,FALSE),"无该职业")))/VLOOKUP(AF393,角色间职业划分!P:AP,20,FALSE),0)</f>
        <v>22</v>
      </c>
      <c r="D393" s="26">
        <f t="shared" si="188"/>
        <v>0</v>
      </c>
      <c r="E393" s="26">
        <f>ROUND(IF($AG393="战士",VLOOKUP($AH393,$DV:$ER,DZ$1,FALSE),IF($AG393="幻术师",VLOOKUP($AH393,$EU:$FQ,EY$1,FALSE),IF($AG393="刺客",VLOOKUP($AH393,$FU:$GQ,FY$1,FALSE),"无该职业")))*VLOOKUP($AF393,角色间职业划分!$P:$AP,26,FALSE)*VLOOKUP($AF393,角色间职业划分!$P:$AP,13,FALSE)/角色间职业划分!$AB$9,0)</f>
        <v>311</v>
      </c>
      <c r="F393" s="26">
        <f>ROUND(IF($AG393="战士",VLOOKUP($AH393,$DV:$ER,EA$1,FALSE),IF($AG393="幻术师",VLOOKUP($AH393,$EU:$FQ,EZ$1,FALSE),IF($AG393="刺客",VLOOKUP($AH393,$FU:$GQ,FZ$1,FALSE),"无该职业")))*VLOOKUP($AF393,角色间职业划分!$P:$AP,8,FALSE)/角色间职业划分!$W$9,0)</f>
        <v>4385</v>
      </c>
      <c r="G393" s="26">
        <f>ROUND(IF($AG393="战士",VLOOKUP($AH393,$DV:$ER,EB$1,FALSE),IF($AG393="幻术师",VLOOKUP($AH393,$EU:$FQ,FA$1,FALSE),IF($AG393="刺客",VLOOKUP($AH393,$FU:$GQ,GA$1,FALSE),"无该职业")))*VLOOKUP($AF393,角色间职业划分!$P:$AP,13,FALSE)/角色间职业划分!$AB$9,0)</f>
        <v>749</v>
      </c>
      <c r="H393" s="26">
        <f t="shared" si="189"/>
        <v>0</v>
      </c>
      <c r="I393" s="26">
        <f t="shared" si="190"/>
        <v>0</v>
      </c>
      <c r="J393" s="26">
        <f t="shared" si="191"/>
        <v>0</v>
      </c>
      <c r="K393" s="26">
        <f t="shared" si="192"/>
        <v>0</v>
      </c>
      <c r="L393" s="26">
        <f t="shared" si="193"/>
        <v>0</v>
      </c>
      <c r="M393" s="26">
        <f t="shared" si="194"/>
        <v>0</v>
      </c>
      <c r="N393" s="26">
        <f t="shared" si="195"/>
        <v>2.5</v>
      </c>
      <c r="O393" s="26">
        <f t="shared" si="196"/>
        <v>5</v>
      </c>
      <c r="P393" s="26">
        <f t="shared" si="197"/>
        <v>2.5</v>
      </c>
      <c r="Q393" s="26">
        <f t="shared" si="198"/>
        <v>2.5</v>
      </c>
      <c r="R393" s="26">
        <f t="shared" si="199"/>
        <v>0</v>
      </c>
      <c r="S393" s="26">
        <f t="shared" si="200"/>
        <v>2.5</v>
      </c>
      <c r="T393" s="26">
        <f t="shared" si="201"/>
        <v>0</v>
      </c>
      <c r="U393" s="26">
        <f t="shared" si="202"/>
        <v>0</v>
      </c>
      <c r="V393" s="26">
        <f t="shared" si="203"/>
        <v>0</v>
      </c>
      <c r="W393" s="26">
        <f>VLOOKUP(AF393,角色间职业划分!L:M,2,FALSE)</f>
        <v>7</v>
      </c>
      <c r="X393" s="26">
        <f t="shared" si="204"/>
        <v>22</v>
      </c>
      <c r="Y393" s="26">
        <v>0</v>
      </c>
      <c r="Z393" s="26">
        <v>0</v>
      </c>
      <c r="AA393" s="26">
        <v>0</v>
      </c>
      <c r="AB393" s="26">
        <f t="shared" si="205"/>
        <v>7.5</v>
      </c>
      <c r="AC393" s="1">
        <f t="shared" si="186"/>
        <v>603</v>
      </c>
      <c r="AD393" s="51"/>
      <c r="AE393" s="1"/>
      <c r="AF393">
        <f t="shared" si="206"/>
        <v>7</v>
      </c>
      <c r="AG393" s="26" t="str">
        <f>VLOOKUP(AF393,角色间职业划分!P:R,3,FALSE)</f>
        <v>战士</v>
      </c>
      <c r="AH393" s="26">
        <f t="shared" si="207"/>
        <v>22</v>
      </c>
    </row>
    <row r="394" spans="1:34" x14ac:dyDescent="0.15">
      <c r="A394" s="26">
        <v>390</v>
      </c>
      <c r="B394" s="26">
        <f t="shared" si="187"/>
        <v>0</v>
      </c>
      <c r="C394" s="26">
        <f>ROUND(IF($AG394="战士",VLOOKUP($AH394,$DV:$ER,DX$1,FALSE),IF($AG394="幻术师",VLOOKUP($AH394,$EU:$FQ,EW$1,FALSE),IF($AG394="刺客",VLOOKUP($AH394,$FU:$GQ,FW$1,FALSE),"无该职业")))/VLOOKUP(AF394,角色间职业划分!P:AP,20,FALSE),0)</f>
        <v>22</v>
      </c>
      <c r="D394" s="26">
        <f t="shared" si="188"/>
        <v>0</v>
      </c>
      <c r="E394" s="26">
        <f>ROUND(IF($AG394="战士",VLOOKUP($AH394,$DV:$ER,DZ$1,FALSE),IF($AG394="幻术师",VLOOKUP($AH394,$EU:$FQ,EY$1,FALSE),IF($AG394="刺客",VLOOKUP($AH394,$FU:$GQ,FY$1,FALSE),"无该职业")))*VLOOKUP($AF394,角色间职业划分!$P:$AP,26,FALSE)*VLOOKUP($AF394,角色间职业划分!$P:$AP,13,FALSE)/角色间职业划分!$AB$9,0)</f>
        <v>311</v>
      </c>
      <c r="F394" s="26">
        <f>ROUND(IF($AG394="战士",VLOOKUP($AH394,$DV:$ER,EA$1,FALSE),IF($AG394="幻术师",VLOOKUP($AH394,$EU:$FQ,EZ$1,FALSE),IF($AG394="刺客",VLOOKUP($AH394,$FU:$GQ,FZ$1,FALSE),"无该职业")))*VLOOKUP($AF394,角色间职业划分!$P:$AP,8,FALSE)/角色间职业划分!$W$9,0)</f>
        <v>4385</v>
      </c>
      <c r="G394" s="26">
        <f>ROUND(IF($AG394="战士",VLOOKUP($AH394,$DV:$ER,EB$1,FALSE),IF($AG394="幻术师",VLOOKUP($AH394,$EU:$FQ,FA$1,FALSE),IF($AG394="刺客",VLOOKUP($AH394,$FU:$GQ,GA$1,FALSE),"无该职业")))*VLOOKUP($AF394,角色间职业划分!$P:$AP,13,FALSE)/角色间职业划分!$AB$9,0)</f>
        <v>865</v>
      </c>
      <c r="H394" s="26">
        <f t="shared" si="189"/>
        <v>0</v>
      </c>
      <c r="I394" s="26">
        <f t="shared" si="190"/>
        <v>0</v>
      </c>
      <c r="J394" s="26">
        <f t="shared" si="191"/>
        <v>0</v>
      </c>
      <c r="K394" s="26">
        <f t="shared" si="192"/>
        <v>0</v>
      </c>
      <c r="L394" s="26">
        <f t="shared" si="193"/>
        <v>0</v>
      </c>
      <c r="M394" s="26">
        <f t="shared" si="194"/>
        <v>0</v>
      </c>
      <c r="N394" s="26">
        <f t="shared" si="195"/>
        <v>2.5</v>
      </c>
      <c r="O394" s="26">
        <f t="shared" si="196"/>
        <v>5</v>
      </c>
      <c r="P394" s="26">
        <f t="shared" si="197"/>
        <v>2.5</v>
      </c>
      <c r="Q394" s="26">
        <f t="shared" si="198"/>
        <v>2.5</v>
      </c>
      <c r="R394" s="26">
        <f t="shared" si="199"/>
        <v>0</v>
      </c>
      <c r="S394" s="26">
        <f t="shared" si="200"/>
        <v>2.5</v>
      </c>
      <c r="T394" s="26">
        <f t="shared" si="201"/>
        <v>0</v>
      </c>
      <c r="U394" s="26">
        <f t="shared" si="202"/>
        <v>0</v>
      </c>
      <c r="V394" s="26">
        <f t="shared" si="203"/>
        <v>0</v>
      </c>
      <c r="W394" s="26">
        <f>VLOOKUP(AF394,角色间职业划分!L:M,2,FALSE)</f>
        <v>7</v>
      </c>
      <c r="X394" s="26">
        <f t="shared" si="204"/>
        <v>23</v>
      </c>
      <c r="Y394" s="26">
        <v>0</v>
      </c>
      <c r="Z394" s="26">
        <v>0</v>
      </c>
      <c r="AA394" s="26">
        <v>0</v>
      </c>
      <c r="AB394" s="26">
        <f t="shared" si="205"/>
        <v>7.5</v>
      </c>
      <c r="AC394" s="1">
        <f t="shared" si="186"/>
        <v>624</v>
      </c>
      <c r="AD394" s="51"/>
      <c r="AE394" s="1"/>
      <c r="AF394">
        <f t="shared" si="206"/>
        <v>7</v>
      </c>
      <c r="AG394" s="26" t="str">
        <f>VLOOKUP(AF394,角色间职业划分!P:R,3,FALSE)</f>
        <v>战士</v>
      </c>
      <c r="AH394" s="26">
        <f t="shared" si="207"/>
        <v>23</v>
      </c>
    </row>
    <row r="395" spans="1:34" x14ac:dyDescent="0.15">
      <c r="A395" s="26">
        <v>391</v>
      </c>
      <c r="B395" s="26">
        <f t="shared" si="187"/>
        <v>0</v>
      </c>
      <c r="C395" s="26">
        <f>ROUND(IF($AG395="战士",VLOOKUP($AH395,$DV:$ER,DX$1,FALSE),IF($AG395="幻术师",VLOOKUP($AH395,$EU:$FQ,EW$1,FALSE),IF($AG395="刺客",VLOOKUP($AH395,$FU:$GQ,FW$1,FALSE),"无该职业")))/VLOOKUP(AF395,角色间职业划分!P:AP,20,FALSE),0)</f>
        <v>27</v>
      </c>
      <c r="D395" s="26">
        <f t="shared" si="188"/>
        <v>0</v>
      </c>
      <c r="E395" s="26">
        <f>ROUND(IF($AG395="战士",VLOOKUP($AH395,$DV:$ER,DZ$1,FALSE),IF($AG395="幻术师",VLOOKUP($AH395,$EU:$FQ,EY$1,FALSE),IF($AG395="刺客",VLOOKUP($AH395,$FU:$GQ,FY$1,FALSE),"无该职业")))*VLOOKUP($AF395,角色间职业划分!$P:$AP,26,FALSE)*VLOOKUP($AF395,角色间职业划分!$P:$AP,13,FALSE)/角色间职业划分!$AB$9,0)</f>
        <v>311</v>
      </c>
      <c r="F395" s="26">
        <f>ROUND(IF($AG395="战士",VLOOKUP($AH395,$DV:$ER,EA$1,FALSE),IF($AG395="幻术师",VLOOKUP($AH395,$EU:$FQ,EZ$1,FALSE),IF($AG395="刺客",VLOOKUP($AH395,$FU:$GQ,FZ$1,FALSE),"无该职业")))*VLOOKUP($AF395,角色间职业划分!$P:$AP,8,FALSE)/角色间职业划分!$W$9,0)</f>
        <v>4385</v>
      </c>
      <c r="G395" s="26">
        <f>ROUND(IF($AG395="战士",VLOOKUP($AH395,$DV:$ER,EB$1,FALSE),IF($AG395="幻术师",VLOOKUP($AH395,$EU:$FQ,FA$1,FALSE),IF($AG395="刺客",VLOOKUP($AH395,$FU:$GQ,GA$1,FALSE),"无该职业")))*VLOOKUP($AF395,角色间职业划分!$P:$AP,13,FALSE)/角色间职业划分!$AB$9,0)</f>
        <v>865</v>
      </c>
      <c r="H395" s="26">
        <f t="shared" si="189"/>
        <v>0</v>
      </c>
      <c r="I395" s="26">
        <f t="shared" si="190"/>
        <v>0</v>
      </c>
      <c r="J395" s="26">
        <f t="shared" si="191"/>
        <v>0</v>
      </c>
      <c r="K395" s="26">
        <f t="shared" si="192"/>
        <v>0</v>
      </c>
      <c r="L395" s="26">
        <f t="shared" si="193"/>
        <v>0</v>
      </c>
      <c r="M395" s="26">
        <f t="shared" si="194"/>
        <v>0</v>
      </c>
      <c r="N395" s="26">
        <f t="shared" si="195"/>
        <v>2.5</v>
      </c>
      <c r="O395" s="26">
        <f t="shared" si="196"/>
        <v>5</v>
      </c>
      <c r="P395" s="26">
        <f t="shared" si="197"/>
        <v>2.5</v>
      </c>
      <c r="Q395" s="26">
        <f t="shared" si="198"/>
        <v>2.5</v>
      </c>
      <c r="R395" s="26">
        <f t="shared" si="199"/>
        <v>0</v>
      </c>
      <c r="S395" s="26">
        <f t="shared" si="200"/>
        <v>2.5</v>
      </c>
      <c r="T395" s="26">
        <f t="shared" si="201"/>
        <v>0</v>
      </c>
      <c r="U395" s="26">
        <f t="shared" si="202"/>
        <v>0</v>
      </c>
      <c r="V395" s="26">
        <f t="shared" si="203"/>
        <v>0</v>
      </c>
      <c r="W395" s="26">
        <f>VLOOKUP(AF395,角色间职业划分!L:M,2,FALSE)</f>
        <v>7</v>
      </c>
      <c r="X395" s="26">
        <f t="shared" si="204"/>
        <v>24</v>
      </c>
      <c r="Y395" s="26">
        <v>0</v>
      </c>
      <c r="Z395" s="26">
        <v>0</v>
      </c>
      <c r="AA395" s="26">
        <v>0</v>
      </c>
      <c r="AB395" s="26">
        <f t="shared" si="205"/>
        <v>7.5</v>
      </c>
      <c r="AC395" s="1">
        <f t="shared" si="186"/>
        <v>645</v>
      </c>
      <c r="AD395" s="51"/>
      <c r="AE395" s="1"/>
      <c r="AF395">
        <f t="shared" si="206"/>
        <v>7</v>
      </c>
      <c r="AG395" s="26" t="str">
        <f>VLOOKUP(AF395,角色间职业划分!P:R,3,FALSE)</f>
        <v>战士</v>
      </c>
      <c r="AH395" s="26">
        <f t="shared" si="207"/>
        <v>24</v>
      </c>
    </row>
    <row r="396" spans="1:34" x14ac:dyDescent="0.15">
      <c r="A396" s="26">
        <v>392</v>
      </c>
      <c r="B396" s="26">
        <f t="shared" si="187"/>
        <v>0</v>
      </c>
      <c r="C396" s="26">
        <f>ROUND(IF($AG396="战士",VLOOKUP($AH396,$DV:$ER,DX$1,FALSE),IF($AG396="幻术师",VLOOKUP($AH396,$EU:$FQ,EW$1,FALSE),IF($AG396="刺客",VLOOKUP($AH396,$FU:$GQ,FW$1,FALSE),"无该职业")))/VLOOKUP(AF396,角色间职业划分!P:AP,20,FALSE),0)</f>
        <v>27</v>
      </c>
      <c r="D396" s="26">
        <f t="shared" si="188"/>
        <v>0</v>
      </c>
      <c r="E396" s="26">
        <f>ROUND(IF($AG396="战士",VLOOKUP($AH396,$DV:$ER,DZ$1,FALSE),IF($AG396="幻术师",VLOOKUP($AH396,$EU:$FQ,EY$1,FALSE),IF($AG396="刺客",VLOOKUP($AH396,$FU:$GQ,FY$1,FALSE),"无该职业")))*VLOOKUP($AF396,角色间职业划分!$P:$AP,26,FALSE)*VLOOKUP($AF396,角色间职业划分!$P:$AP,13,FALSE)/角色间职业划分!$AB$9,0)</f>
        <v>311</v>
      </c>
      <c r="F396" s="26">
        <f>ROUND(IF($AG396="战士",VLOOKUP($AH396,$DV:$ER,EA$1,FALSE),IF($AG396="幻术师",VLOOKUP($AH396,$EU:$FQ,EZ$1,FALSE),IF($AG396="刺客",VLOOKUP($AH396,$FU:$GQ,FZ$1,FALSE),"无该职业")))*VLOOKUP($AF396,角色间职业划分!$P:$AP,8,FALSE)/角色间职业划分!$W$9,0)</f>
        <v>5017</v>
      </c>
      <c r="G396" s="26">
        <f>ROUND(IF($AG396="战士",VLOOKUP($AH396,$DV:$ER,EB$1,FALSE),IF($AG396="幻术师",VLOOKUP($AH396,$EU:$FQ,FA$1,FALSE),IF($AG396="刺客",VLOOKUP($AH396,$FU:$GQ,GA$1,FALSE),"无该职业")))*VLOOKUP($AF396,角色间职业划分!$P:$AP,13,FALSE)/角色间职业划分!$AB$9,0)</f>
        <v>865</v>
      </c>
      <c r="H396" s="26">
        <f t="shared" si="189"/>
        <v>0</v>
      </c>
      <c r="I396" s="26">
        <f t="shared" si="190"/>
        <v>0</v>
      </c>
      <c r="J396" s="26">
        <f t="shared" si="191"/>
        <v>0</v>
      </c>
      <c r="K396" s="26">
        <f t="shared" si="192"/>
        <v>0</v>
      </c>
      <c r="L396" s="26">
        <f t="shared" si="193"/>
        <v>0</v>
      </c>
      <c r="M396" s="26">
        <f t="shared" si="194"/>
        <v>0</v>
      </c>
      <c r="N396" s="26">
        <f t="shared" si="195"/>
        <v>2.5</v>
      </c>
      <c r="O396" s="26">
        <f t="shared" si="196"/>
        <v>5</v>
      </c>
      <c r="P396" s="26">
        <f t="shared" si="197"/>
        <v>2.5</v>
      </c>
      <c r="Q396" s="26">
        <f t="shared" si="198"/>
        <v>2.5</v>
      </c>
      <c r="R396" s="26">
        <f t="shared" si="199"/>
        <v>0</v>
      </c>
      <c r="S396" s="26">
        <f t="shared" si="200"/>
        <v>2.5</v>
      </c>
      <c r="T396" s="26">
        <f t="shared" si="201"/>
        <v>0</v>
      </c>
      <c r="U396" s="26">
        <f t="shared" si="202"/>
        <v>0</v>
      </c>
      <c r="V396" s="26">
        <f t="shared" si="203"/>
        <v>0</v>
      </c>
      <c r="W396" s="26">
        <f>VLOOKUP(AF396,角色间职业划分!L:M,2,FALSE)</f>
        <v>7</v>
      </c>
      <c r="X396" s="26">
        <f t="shared" si="204"/>
        <v>25</v>
      </c>
      <c r="Y396" s="26">
        <v>0</v>
      </c>
      <c r="Z396" s="26">
        <v>0</v>
      </c>
      <c r="AA396" s="26">
        <v>0</v>
      </c>
      <c r="AB396" s="26">
        <f t="shared" si="205"/>
        <v>7.5</v>
      </c>
      <c r="AC396" s="1">
        <f t="shared" si="186"/>
        <v>666</v>
      </c>
      <c r="AD396" s="51"/>
      <c r="AE396" s="1"/>
      <c r="AF396">
        <f t="shared" si="206"/>
        <v>7</v>
      </c>
      <c r="AG396" s="26" t="str">
        <f>VLOOKUP(AF396,角色间职业划分!P:R,3,FALSE)</f>
        <v>战士</v>
      </c>
      <c r="AH396" s="26">
        <f t="shared" si="207"/>
        <v>25</v>
      </c>
    </row>
    <row r="397" spans="1:34" x14ac:dyDescent="0.15">
      <c r="A397" s="26">
        <v>393</v>
      </c>
      <c r="B397" s="26">
        <f t="shared" si="187"/>
        <v>0</v>
      </c>
      <c r="C397" s="26">
        <f>ROUND(IF($AG397="战士",VLOOKUP($AH397,$DV:$ER,DX$1,FALSE),IF($AG397="幻术师",VLOOKUP($AH397,$EU:$FQ,EW$1,FALSE),IF($AG397="刺客",VLOOKUP($AH397,$FU:$GQ,FW$1,FALSE),"无该职业")))/VLOOKUP(AF397,角色间职业划分!P:AP,20,FALSE),0)</f>
        <v>27</v>
      </c>
      <c r="D397" s="26">
        <f t="shared" si="188"/>
        <v>0</v>
      </c>
      <c r="E397" s="26">
        <f>ROUND(IF($AG397="战士",VLOOKUP($AH397,$DV:$ER,DZ$1,FALSE),IF($AG397="幻术师",VLOOKUP($AH397,$EU:$FQ,EY$1,FALSE),IF($AG397="刺客",VLOOKUP($AH397,$FU:$GQ,FY$1,FALSE),"无该职业")))*VLOOKUP($AF397,角色间职业划分!$P:$AP,26,FALSE)*VLOOKUP($AF397,角色间职业划分!$P:$AP,13,FALSE)/角色间职业划分!$AB$9,0)</f>
        <v>311</v>
      </c>
      <c r="F397" s="26">
        <f>ROUND(IF($AG397="战士",VLOOKUP($AH397,$DV:$ER,EA$1,FALSE),IF($AG397="幻术师",VLOOKUP($AH397,$EU:$FQ,EZ$1,FALSE),IF($AG397="刺客",VLOOKUP($AH397,$FU:$GQ,FZ$1,FALSE),"无该职业")))*VLOOKUP($AF397,角色间职业划分!$P:$AP,8,FALSE)/角色间职业划分!$W$9,0)</f>
        <v>5017</v>
      </c>
      <c r="G397" s="26">
        <f>ROUND(IF($AG397="战士",VLOOKUP($AH397,$DV:$ER,EB$1,FALSE),IF($AG397="幻术师",VLOOKUP($AH397,$EU:$FQ,FA$1,FALSE),IF($AG397="刺客",VLOOKUP($AH397,$FU:$GQ,GA$1,FALSE),"无该职业")))*VLOOKUP($AF397,角色间职业划分!$P:$AP,13,FALSE)/角色间职业划分!$AB$9,0)</f>
        <v>865</v>
      </c>
      <c r="H397" s="26">
        <f t="shared" si="189"/>
        <v>0</v>
      </c>
      <c r="I397" s="26">
        <f t="shared" si="190"/>
        <v>0</v>
      </c>
      <c r="J397" s="26">
        <f t="shared" si="191"/>
        <v>0</v>
      </c>
      <c r="K397" s="26">
        <f t="shared" si="192"/>
        <v>0</v>
      </c>
      <c r="L397" s="26">
        <f t="shared" si="193"/>
        <v>0</v>
      </c>
      <c r="M397" s="26">
        <f t="shared" si="194"/>
        <v>0</v>
      </c>
      <c r="N397" s="26">
        <f t="shared" si="195"/>
        <v>2.5</v>
      </c>
      <c r="O397" s="26">
        <f t="shared" si="196"/>
        <v>5</v>
      </c>
      <c r="P397" s="26">
        <f t="shared" si="197"/>
        <v>5</v>
      </c>
      <c r="Q397" s="26">
        <f t="shared" si="198"/>
        <v>2.5</v>
      </c>
      <c r="R397" s="26">
        <f t="shared" si="199"/>
        <v>0</v>
      </c>
      <c r="S397" s="26">
        <f t="shared" si="200"/>
        <v>2.5</v>
      </c>
      <c r="T397" s="26">
        <f t="shared" si="201"/>
        <v>0</v>
      </c>
      <c r="U397" s="26">
        <f t="shared" si="202"/>
        <v>0</v>
      </c>
      <c r="V397" s="26">
        <f t="shared" si="203"/>
        <v>0</v>
      </c>
      <c r="W397" s="26">
        <f>VLOOKUP(AF397,角色间职业划分!L:M,2,FALSE)</f>
        <v>7</v>
      </c>
      <c r="X397" s="26">
        <f t="shared" si="204"/>
        <v>26</v>
      </c>
      <c r="Y397" s="26">
        <v>0</v>
      </c>
      <c r="Z397" s="26">
        <v>0</v>
      </c>
      <c r="AA397" s="26">
        <v>0</v>
      </c>
      <c r="AB397" s="26">
        <f t="shared" si="205"/>
        <v>7.5</v>
      </c>
      <c r="AC397" s="1">
        <f t="shared" si="186"/>
        <v>687</v>
      </c>
      <c r="AD397" s="51"/>
      <c r="AE397" s="1"/>
      <c r="AF397">
        <f t="shared" si="206"/>
        <v>7</v>
      </c>
      <c r="AG397" s="26" t="str">
        <f>VLOOKUP(AF397,角色间职业划分!P:R,3,FALSE)</f>
        <v>战士</v>
      </c>
      <c r="AH397" s="26">
        <f t="shared" si="207"/>
        <v>26</v>
      </c>
    </row>
    <row r="398" spans="1:34" x14ac:dyDescent="0.15">
      <c r="A398" s="26">
        <v>394</v>
      </c>
      <c r="B398" s="26">
        <f t="shared" si="187"/>
        <v>0</v>
      </c>
      <c r="C398" s="26">
        <f>ROUND(IF($AG398="战士",VLOOKUP($AH398,$DV:$ER,DX$1,FALSE),IF($AG398="幻术师",VLOOKUP($AH398,$EU:$FQ,EW$1,FALSE),IF($AG398="刺客",VLOOKUP($AH398,$FU:$GQ,FW$1,FALSE),"无该职业")))/VLOOKUP(AF398,角色间职业划分!P:AP,20,FALSE),0)</f>
        <v>27</v>
      </c>
      <c r="D398" s="26">
        <f t="shared" si="188"/>
        <v>0</v>
      </c>
      <c r="E398" s="26">
        <f>ROUND(IF($AG398="战士",VLOOKUP($AH398,$DV:$ER,DZ$1,FALSE),IF($AG398="幻术师",VLOOKUP($AH398,$EU:$FQ,EY$1,FALSE),IF($AG398="刺客",VLOOKUP($AH398,$FU:$GQ,FY$1,FALSE),"无该职业")))*VLOOKUP($AF398,角色间职业划分!$P:$AP,26,FALSE)*VLOOKUP($AF398,角色间职业划分!$P:$AP,13,FALSE)/角色间职业划分!$AB$9,0)</f>
        <v>311</v>
      </c>
      <c r="F398" s="26">
        <f>ROUND(IF($AG398="战士",VLOOKUP($AH398,$DV:$ER,EA$1,FALSE),IF($AG398="幻术师",VLOOKUP($AH398,$EU:$FQ,EZ$1,FALSE),IF($AG398="刺客",VLOOKUP($AH398,$FU:$GQ,FZ$1,FALSE),"无该职业")))*VLOOKUP($AF398,角色间职业划分!$P:$AP,8,FALSE)/角色间职业划分!$W$9,0)</f>
        <v>5017</v>
      </c>
      <c r="G398" s="26">
        <f>ROUND(IF($AG398="战士",VLOOKUP($AH398,$DV:$ER,EB$1,FALSE),IF($AG398="幻术师",VLOOKUP($AH398,$EU:$FQ,FA$1,FALSE),IF($AG398="刺客",VLOOKUP($AH398,$FU:$GQ,GA$1,FALSE),"无该职业")))*VLOOKUP($AF398,角色间职业划分!$P:$AP,13,FALSE)/角色间职业划分!$AB$9,0)</f>
        <v>982</v>
      </c>
      <c r="H398" s="26">
        <f t="shared" si="189"/>
        <v>0</v>
      </c>
      <c r="I398" s="26">
        <f t="shared" si="190"/>
        <v>0</v>
      </c>
      <c r="J398" s="26">
        <f t="shared" si="191"/>
        <v>0</v>
      </c>
      <c r="K398" s="26">
        <f t="shared" si="192"/>
        <v>0</v>
      </c>
      <c r="L398" s="26">
        <f t="shared" si="193"/>
        <v>0</v>
      </c>
      <c r="M398" s="26">
        <f t="shared" si="194"/>
        <v>0</v>
      </c>
      <c r="N398" s="26">
        <f t="shared" si="195"/>
        <v>2.5</v>
      </c>
      <c r="O398" s="26">
        <f t="shared" si="196"/>
        <v>5</v>
      </c>
      <c r="P398" s="26">
        <f t="shared" si="197"/>
        <v>5</v>
      </c>
      <c r="Q398" s="26">
        <f t="shared" si="198"/>
        <v>2.5</v>
      </c>
      <c r="R398" s="26">
        <f t="shared" si="199"/>
        <v>0</v>
      </c>
      <c r="S398" s="26">
        <f t="shared" si="200"/>
        <v>2.5</v>
      </c>
      <c r="T398" s="26">
        <f t="shared" si="201"/>
        <v>0</v>
      </c>
      <c r="U398" s="26">
        <f t="shared" si="202"/>
        <v>0</v>
      </c>
      <c r="V398" s="26">
        <f t="shared" si="203"/>
        <v>0</v>
      </c>
      <c r="W398" s="26">
        <f>VLOOKUP(AF398,角色间职业划分!L:M,2,FALSE)</f>
        <v>7</v>
      </c>
      <c r="X398" s="26">
        <f t="shared" si="204"/>
        <v>27</v>
      </c>
      <c r="Y398" s="26">
        <v>0</v>
      </c>
      <c r="Z398" s="26">
        <v>0</v>
      </c>
      <c r="AA398" s="26">
        <v>0</v>
      </c>
      <c r="AB398" s="26">
        <f t="shared" si="205"/>
        <v>7.5</v>
      </c>
      <c r="AC398" s="1">
        <f t="shared" si="186"/>
        <v>708</v>
      </c>
      <c r="AD398" s="51"/>
      <c r="AE398" s="1"/>
      <c r="AF398">
        <f t="shared" si="206"/>
        <v>7</v>
      </c>
      <c r="AG398" s="26" t="str">
        <f>VLOOKUP(AF398,角色间职业划分!P:R,3,FALSE)</f>
        <v>战士</v>
      </c>
      <c r="AH398" s="26">
        <f t="shared" si="207"/>
        <v>27</v>
      </c>
    </row>
    <row r="399" spans="1:34" x14ac:dyDescent="0.15">
      <c r="A399" s="26">
        <v>395</v>
      </c>
      <c r="B399" s="26">
        <f t="shared" si="187"/>
        <v>0</v>
      </c>
      <c r="C399" s="26">
        <f>ROUND(IF($AG399="战士",VLOOKUP($AH399,$DV:$ER,DX$1,FALSE),IF($AG399="幻术师",VLOOKUP($AH399,$EU:$FQ,EW$1,FALSE),IF($AG399="刺客",VLOOKUP($AH399,$FU:$GQ,FW$1,FALSE),"无该职业")))/VLOOKUP(AF399,角色间职业划分!P:AP,20,FALSE),0)</f>
        <v>27</v>
      </c>
      <c r="D399" s="26">
        <f t="shared" si="188"/>
        <v>0</v>
      </c>
      <c r="E399" s="26">
        <f>ROUND(IF($AG399="战士",VLOOKUP($AH399,$DV:$ER,DZ$1,FALSE),IF($AG399="幻术师",VLOOKUP($AH399,$EU:$FQ,EY$1,FALSE),IF($AG399="刺客",VLOOKUP($AH399,$FU:$GQ,FY$1,FALSE),"无该职业")))*VLOOKUP($AF399,角色间职业划分!$P:$AP,26,FALSE)*VLOOKUP($AF399,角色间职业划分!$P:$AP,13,FALSE)/角色间职业划分!$AB$9,0)</f>
        <v>311</v>
      </c>
      <c r="F399" s="26">
        <f>ROUND(IF($AG399="战士",VLOOKUP($AH399,$DV:$ER,EA$1,FALSE),IF($AG399="幻术师",VLOOKUP($AH399,$EU:$FQ,EZ$1,FALSE),IF($AG399="刺客",VLOOKUP($AH399,$FU:$GQ,FZ$1,FALSE),"无该职业")))*VLOOKUP($AF399,角色间职业划分!$P:$AP,8,FALSE)/角色间职业划分!$W$9,0)</f>
        <v>5017</v>
      </c>
      <c r="G399" s="26">
        <f>ROUND(IF($AG399="战士",VLOOKUP($AH399,$DV:$ER,EB$1,FALSE),IF($AG399="幻术师",VLOOKUP($AH399,$EU:$FQ,FA$1,FALSE),IF($AG399="刺客",VLOOKUP($AH399,$FU:$GQ,GA$1,FALSE),"无该职业")))*VLOOKUP($AF399,角色间职业划分!$P:$AP,13,FALSE)/角色间职业划分!$AB$9,0)</f>
        <v>982</v>
      </c>
      <c r="H399" s="26">
        <f t="shared" si="189"/>
        <v>0</v>
      </c>
      <c r="I399" s="26">
        <f t="shared" si="190"/>
        <v>0</v>
      </c>
      <c r="J399" s="26">
        <f t="shared" si="191"/>
        <v>0</v>
      </c>
      <c r="K399" s="26">
        <f t="shared" si="192"/>
        <v>0</v>
      </c>
      <c r="L399" s="26">
        <f t="shared" si="193"/>
        <v>0</v>
      </c>
      <c r="M399" s="26">
        <f t="shared" si="194"/>
        <v>0</v>
      </c>
      <c r="N399" s="26">
        <f t="shared" si="195"/>
        <v>2.5</v>
      </c>
      <c r="O399" s="26">
        <f t="shared" si="196"/>
        <v>5</v>
      </c>
      <c r="P399" s="26">
        <f t="shared" si="197"/>
        <v>5</v>
      </c>
      <c r="Q399" s="26">
        <f t="shared" si="198"/>
        <v>2.5</v>
      </c>
      <c r="R399" s="26">
        <f t="shared" si="199"/>
        <v>0</v>
      </c>
      <c r="S399" s="26">
        <f t="shared" si="200"/>
        <v>2.5</v>
      </c>
      <c r="T399" s="26">
        <f t="shared" si="201"/>
        <v>2.5</v>
      </c>
      <c r="U399" s="26">
        <f t="shared" si="202"/>
        <v>0</v>
      </c>
      <c r="V399" s="26">
        <f t="shared" si="203"/>
        <v>0</v>
      </c>
      <c r="W399" s="26">
        <f>VLOOKUP(AF399,角色间职业划分!L:M,2,FALSE)</f>
        <v>7</v>
      </c>
      <c r="X399" s="26">
        <f t="shared" si="204"/>
        <v>28</v>
      </c>
      <c r="Y399" s="26">
        <v>0</v>
      </c>
      <c r="Z399" s="26">
        <v>0</v>
      </c>
      <c r="AA399" s="26">
        <v>0</v>
      </c>
      <c r="AB399" s="26">
        <f t="shared" si="205"/>
        <v>7.5</v>
      </c>
      <c r="AC399" s="1">
        <f t="shared" si="186"/>
        <v>729</v>
      </c>
      <c r="AD399" s="51"/>
      <c r="AE399" s="1"/>
      <c r="AF399">
        <f t="shared" si="206"/>
        <v>7</v>
      </c>
      <c r="AG399" s="26" t="str">
        <f>VLOOKUP(AF399,角色间职业划分!P:R,3,FALSE)</f>
        <v>战士</v>
      </c>
      <c r="AH399" s="26">
        <f t="shared" si="207"/>
        <v>28</v>
      </c>
    </row>
    <row r="400" spans="1:34" x14ac:dyDescent="0.15">
      <c r="A400" s="26">
        <v>396</v>
      </c>
      <c r="B400" s="26">
        <f t="shared" si="187"/>
        <v>0</v>
      </c>
      <c r="C400" s="26">
        <f>ROUND(IF($AG400="战士",VLOOKUP($AH400,$DV:$ER,DX$1,FALSE),IF($AG400="幻术师",VLOOKUP($AH400,$EU:$FQ,EW$1,FALSE),IF($AG400="刺客",VLOOKUP($AH400,$FU:$GQ,FW$1,FALSE),"无该职业")))/VLOOKUP(AF400,角色间职业划分!P:AP,20,FALSE),0)</f>
        <v>27</v>
      </c>
      <c r="D400" s="26">
        <f t="shared" si="188"/>
        <v>0</v>
      </c>
      <c r="E400" s="26">
        <f>ROUND(IF($AG400="战士",VLOOKUP($AH400,$DV:$ER,DZ$1,FALSE),IF($AG400="幻术师",VLOOKUP($AH400,$EU:$FQ,EY$1,FALSE),IF($AG400="刺客",VLOOKUP($AH400,$FU:$GQ,FY$1,FALSE),"无该职业")))*VLOOKUP($AF400,角色间职业划分!$P:$AP,26,FALSE)*VLOOKUP($AF400,角色间职业划分!$P:$AP,13,FALSE)/角色间职业划分!$AB$9,0)</f>
        <v>311</v>
      </c>
      <c r="F400" s="26">
        <f>ROUND(IF($AG400="战士",VLOOKUP($AH400,$DV:$ER,EA$1,FALSE),IF($AG400="幻术师",VLOOKUP($AH400,$EU:$FQ,EZ$1,FALSE),IF($AG400="刺客",VLOOKUP($AH400,$FU:$GQ,FZ$1,FALSE),"无该职业")))*VLOOKUP($AF400,角色间职业划分!$P:$AP,8,FALSE)/角色间职业划分!$W$9,0)</f>
        <v>5650</v>
      </c>
      <c r="G400" s="26">
        <f>ROUND(IF($AG400="战士",VLOOKUP($AH400,$DV:$ER,EB$1,FALSE),IF($AG400="幻术师",VLOOKUP($AH400,$EU:$FQ,FA$1,FALSE),IF($AG400="刺客",VLOOKUP($AH400,$FU:$GQ,GA$1,FALSE),"无该职业")))*VLOOKUP($AF400,角色间职业划分!$P:$AP,13,FALSE)/角色间职业划分!$AB$9,0)</f>
        <v>982</v>
      </c>
      <c r="H400" s="26">
        <f t="shared" si="189"/>
        <v>0</v>
      </c>
      <c r="I400" s="26">
        <f t="shared" si="190"/>
        <v>0</v>
      </c>
      <c r="J400" s="26">
        <f t="shared" si="191"/>
        <v>0</v>
      </c>
      <c r="K400" s="26">
        <f t="shared" si="192"/>
        <v>0</v>
      </c>
      <c r="L400" s="26">
        <f t="shared" si="193"/>
        <v>0</v>
      </c>
      <c r="M400" s="26">
        <f t="shared" si="194"/>
        <v>0</v>
      </c>
      <c r="N400" s="26">
        <f t="shared" si="195"/>
        <v>2.5</v>
      </c>
      <c r="O400" s="26">
        <f t="shared" si="196"/>
        <v>5</v>
      </c>
      <c r="P400" s="26">
        <f t="shared" si="197"/>
        <v>5</v>
      </c>
      <c r="Q400" s="26">
        <f t="shared" si="198"/>
        <v>2.5</v>
      </c>
      <c r="R400" s="26">
        <f t="shared" si="199"/>
        <v>0</v>
      </c>
      <c r="S400" s="26">
        <f t="shared" si="200"/>
        <v>2.5</v>
      </c>
      <c r="T400" s="26">
        <f t="shared" si="201"/>
        <v>2.5</v>
      </c>
      <c r="U400" s="26">
        <f t="shared" si="202"/>
        <v>0</v>
      </c>
      <c r="V400" s="26">
        <f t="shared" si="203"/>
        <v>0</v>
      </c>
      <c r="W400" s="26">
        <f>VLOOKUP(AF400,角色间职业划分!L:M,2,FALSE)</f>
        <v>7</v>
      </c>
      <c r="X400" s="26">
        <f t="shared" si="204"/>
        <v>29</v>
      </c>
      <c r="Y400" s="26">
        <v>0</v>
      </c>
      <c r="Z400" s="26">
        <v>0</v>
      </c>
      <c r="AA400" s="26">
        <v>0</v>
      </c>
      <c r="AB400" s="26">
        <f t="shared" si="205"/>
        <v>7.5</v>
      </c>
      <c r="AC400" s="1">
        <f t="shared" si="186"/>
        <v>750</v>
      </c>
      <c r="AD400" s="51"/>
      <c r="AE400" s="1"/>
      <c r="AF400">
        <f t="shared" si="206"/>
        <v>7</v>
      </c>
      <c r="AG400" s="26" t="str">
        <f>VLOOKUP(AF400,角色间职业划分!P:R,3,FALSE)</f>
        <v>战士</v>
      </c>
      <c r="AH400" s="26">
        <f t="shared" si="207"/>
        <v>29</v>
      </c>
    </row>
    <row r="401" spans="1:34" x14ac:dyDescent="0.15">
      <c r="A401" s="26">
        <v>397</v>
      </c>
      <c r="B401" s="26">
        <f t="shared" si="187"/>
        <v>0</v>
      </c>
      <c r="C401" s="26">
        <f>ROUND(IF($AG401="战士",VLOOKUP($AH401,$DV:$ER,DX$1,FALSE),IF($AG401="幻术师",VLOOKUP($AH401,$EU:$FQ,EW$1,FALSE),IF($AG401="刺客",VLOOKUP($AH401,$FU:$GQ,FW$1,FALSE),"无该职业")))/VLOOKUP(AF401,角色间职业划分!P:AP,20,FALSE),0)</f>
        <v>32</v>
      </c>
      <c r="D401" s="26">
        <f t="shared" si="188"/>
        <v>0</v>
      </c>
      <c r="E401" s="26">
        <f>ROUND(IF($AG401="战士",VLOOKUP($AH401,$DV:$ER,DZ$1,FALSE),IF($AG401="幻术师",VLOOKUP($AH401,$EU:$FQ,EY$1,FALSE),IF($AG401="刺客",VLOOKUP($AH401,$FU:$GQ,FY$1,FALSE),"无该职业")))*VLOOKUP($AF401,角色间职业划分!$P:$AP,26,FALSE)*VLOOKUP($AF401,角色间职业划分!$P:$AP,13,FALSE)/角色间职业划分!$AB$9,0)</f>
        <v>311</v>
      </c>
      <c r="F401" s="26">
        <f>ROUND(IF($AG401="战士",VLOOKUP($AH401,$DV:$ER,EA$1,FALSE),IF($AG401="幻术师",VLOOKUP($AH401,$EU:$FQ,EZ$1,FALSE),IF($AG401="刺客",VLOOKUP($AH401,$FU:$GQ,FZ$1,FALSE),"无该职业")))*VLOOKUP($AF401,角色间职业划分!$P:$AP,8,FALSE)/角色间职业划分!$W$9,0)</f>
        <v>5650</v>
      </c>
      <c r="G401" s="26">
        <f>ROUND(IF($AG401="战士",VLOOKUP($AH401,$DV:$ER,EB$1,FALSE),IF($AG401="幻术师",VLOOKUP($AH401,$EU:$FQ,FA$1,FALSE),IF($AG401="刺客",VLOOKUP($AH401,$FU:$GQ,GA$1,FALSE),"无该职业")))*VLOOKUP($AF401,角色间职业划分!$P:$AP,13,FALSE)/角色间职业划分!$AB$9,0)</f>
        <v>982</v>
      </c>
      <c r="H401" s="26">
        <f t="shared" si="189"/>
        <v>0</v>
      </c>
      <c r="I401" s="26">
        <f t="shared" si="190"/>
        <v>0</v>
      </c>
      <c r="J401" s="26">
        <f t="shared" si="191"/>
        <v>0</v>
      </c>
      <c r="K401" s="26">
        <f t="shared" si="192"/>
        <v>0</v>
      </c>
      <c r="L401" s="26">
        <f t="shared" si="193"/>
        <v>0</v>
      </c>
      <c r="M401" s="26">
        <f t="shared" si="194"/>
        <v>0</v>
      </c>
      <c r="N401" s="26">
        <f t="shared" si="195"/>
        <v>2.5</v>
      </c>
      <c r="O401" s="26">
        <f t="shared" si="196"/>
        <v>5</v>
      </c>
      <c r="P401" s="26">
        <f t="shared" si="197"/>
        <v>5</v>
      </c>
      <c r="Q401" s="26">
        <f t="shared" si="198"/>
        <v>2.5</v>
      </c>
      <c r="R401" s="26">
        <f t="shared" si="199"/>
        <v>0</v>
      </c>
      <c r="S401" s="26">
        <f t="shared" si="200"/>
        <v>2.5</v>
      </c>
      <c r="T401" s="26">
        <f t="shared" si="201"/>
        <v>2.5</v>
      </c>
      <c r="U401" s="26">
        <f t="shared" si="202"/>
        <v>0</v>
      </c>
      <c r="V401" s="26">
        <f t="shared" si="203"/>
        <v>0</v>
      </c>
      <c r="W401" s="26">
        <f>VLOOKUP(AF401,角色间职业划分!L:M,2,FALSE)</f>
        <v>7</v>
      </c>
      <c r="X401" s="26">
        <f t="shared" si="204"/>
        <v>30</v>
      </c>
      <c r="Y401" s="26">
        <v>0</v>
      </c>
      <c r="Z401" s="26">
        <v>0</v>
      </c>
      <c r="AA401" s="26">
        <v>0</v>
      </c>
      <c r="AB401" s="26">
        <f t="shared" si="205"/>
        <v>10</v>
      </c>
      <c r="AC401" s="1">
        <f t="shared" si="186"/>
        <v>771</v>
      </c>
      <c r="AD401" s="51"/>
      <c r="AE401" s="1"/>
      <c r="AF401">
        <f t="shared" si="206"/>
        <v>7</v>
      </c>
      <c r="AG401" s="26" t="str">
        <f>VLOOKUP(AF401,角色间职业划分!P:R,3,FALSE)</f>
        <v>战士</v>
      </c>
      <c r="AH401" s="26">
        <f t="shared" si="207"/>
        <v>30</v>
      </c>
    </row>
    <row r="402" spans="1:34" x14ac:dyDescent="0.15">
      <c r="A402" s="26">
        <v>398</v>
      </c>
      <c r="B402" s="26">
        <f t="shared" si="187"/>
        <v>0</v>
      </c>
      <c r="C402" s="26">
        <f>ROUND(IF($AG402="战士",VLOOKUP($AH402,$DV:$ER,DX$1,FALSE),IF($AG402="幻术师",VLOOKUP($AH402,$EU:$FQ,EW$1,FALSE),IF($AG402="刺客",VLOOKUP($AH402,$FU:$GQ,FW$1,FALSE),"无该职业")))/VLOOKUP(AF402,角色间职业划分!P:AP,20,FALSE),0)</f>
        <v>32</v>
      </c>
      <c r="D402" s="26">
        <f t="shared" si="188"/>
        <v>0</v>
      </c>
      <c r="E402" s="26">
        <f>ROUND(IF($AG402="战士",VLOOKUP($AH402,$DV:$ER,DZ$1,FALSE),IF($AG402="幻术师",VLOOKUP($AH402,$EU:$FQ,EY$1,FALSE),IF($AG402="刺客",VLOOKUP($AH402,$FU:$GQ,FY$1,FALSE),"无该职业")))*VLOOKUP($AF402,角色间职业划分!$P:$AP,26,FALSE)*VLOOKUP($AF402,角色间职业划分!$P:$AP,13,FALSE)/角色间职业划分!$AB$9,0)</f>
        <v>311</v>
      </c>
      <c r="F402" s="26">
        <f>ROUND(IF($AG402="战士",VLOOKUP($AH402,$DV:$ER,EA$1,FALSE),IF($AG402="幻术师",VLOOKUP($AH402,$EU:$FQ,EZ$1,FALSE),IF($AG402="刺客",VLOOKUP($AH402,$FU:$GQ,FZ$1,FALSE),"无该职业")))*VLOOKUP($AF402,角色间职业划分!$P:$AP,8,FALSE)/角色间职业划分!$W$9,0)</f>
        <v>5650</v>
      </c>
      <c r="G402" s="26">
        <f>ROUND(IF($AG402="战士",VLOOKUP($AH402,$DV:$ER,EB$1,FALSE),IF($AG402="幻术师",VLOOKUP($AH402,$EU:$FQ,FA$1,FALSE),IF($AG402="刺客",VLOOKUP($AH402,$FU:$GQ,GA$1,FALSE),"无该职业")))*VLOOKUP($AF402,角色间职业划分!$P:$AP,13,FALSE)/角色间职业划分!$AB$9,0)</f>
        <v>1098</v>
      </c>
      <c r="H402" s="26">
        <f t="shared" si="189"/>
        <v>0</v>
      </c>
      <c r="I402" s="26">
        <f t="shared" si="190"/>
        <v>0</v>
      </c>
      <c r="J402" s="26">
        <f t="shared" si="191"/>
        <v>0</v>
      </c>
      <c r="K402" s="26">
        <f t="shared" si="192"/>
        <v>0</v>
      </c>
      <c r="L402" s="26">
        <f t="shared" si="193"/>
        <v>0</v>
      </c>
      <c r="M402" s="26">
        <f t="shared" si="194"/>
        <v>0</v>
      </c>
      <c r="N402" s="26">
        <f t="shared" si="195"/>
        <v>2.5</v>
      </c>
      <c r="O402" s="26">
        <f t="shared" si="196"/>
        <v>5</v>
      </c>
      <c r="P402" s="26">
        <f t="shared" si="197"/>
        <v>5</v>
      </c>
      <c r="Q402" s="26">
        <f t="shared" si="198"/>
        <v>2.5</v>
      </c>
      <c r="R402" s="26">
        <f t="shared" si="199"/>
        <v>0</v>
      </c>
      <c r="S402" s="26">
        <f t="shared" si="200"/>
        <v>2.5</v>
      </c>
      <c r="T402" s="26">
        <f t="shared" si="201"/>
        <v>2.5</v>
      </c>
      <c r="U402" s="26">
        <f t="shared" si="202"/>
        <v>0</v>
      </c>
      <c r="V402" s="26">
        <f t="shared" si="203"/>
        <v>0</v>
      </c>
      <c r="W402" s="26">
        <f>VLOOKUP(AF402,角色间职业划分!L:M,2,FALSE)</f>
        <v>7</v>
      </c>
      <c r="X402" s="26">
        <f t="shared" si="204"/>
        <v>31</v>
      </c>
      <c r="Y402" s="26">
        <v>0</v>
      </c>
      <c r="Z402" s="26">
        <v>0</v>
      </c>
      <c r="AA402" s="26">
        <v>0</v>
      </c>
      <c r="AB402" s="26">
        <f t="shared" si="205"/>
        <v>10</v>
      </c>
      <c r="AC402" s="1">
        <f t="shared" si="186"/>
        <v>792</v>
      </c>
      <c r="AD402" s="51"/>
      <c r="AE402" s="1"/>
      <c r="AF402">
        <f t="shared" si="206"/>
        <v>7</v>
      </c>
      <c r="AG402" s="26" t="str">
        <f>VLOOKUP(AF402,角色间职业划分!P:R,3,FALSE)</f>
        <v>战士</v>
      </c>
      <c r="AH402" s="26">
        <f t="shared" si="207"/>
        <v>31</v>
      </c>
    </row>
    <row r="403" spans="1:34" x14ac:dyDescent="0.15">
      <c r="A403" s="26">
        <v>399</v>
      </c>
      <c r="B403" s="26">
        <f t="shared" si="187"/>
        <v>0</v>
      </c>
      <c r="C403" s="26">
        <f>ROUND(IF($AG403="战士",VLOOKUP($AH403,$DV:$ER,DX$1,FALSE),IF($AG403="幻术师",VLOOKUP($AH403,$EU:$FQ,EW$1,FALSE),IF($AG403="刺客",VLOOKUP($AH403,$FU:$GQ,FW$1,FALSE),"无该职业")))/VLOOKUP(AF403,角色间职业划分!P:AP,20,FALSE),0)</f>
        <v>32</v>
      </c>
      <c r="D403" s="26">
        <f t="shared" si="188"/>
        <v>0</v>
      </c>
      <c r="E403" s="26">
        <f>ROUND(IF($AG403="战士",VLOOKUP($AH403,$DV:$ER,DZ$1,FALSE),IF($AG403="幻术师",VLOOKUP($AH403,$EU:$FQ,EY$1,FALSE),IF($AG403="刺客",VLOOKUP($AH403,$FU:$GQ,FY$1,FALSE),"无该职业")))*VLOOKUP($AF403,角色间职业划分!$P:$AP,26,FALSE)*VLOOKUP($AF403,角色间职业划分!$P:$AP,13,FALSE)/角色间职业划分!$AB$9,0)</f>
        <v>451</v>
      </c>
      <c r="F403" s="26">
        <f>ROUND(IF($AG403="战士",VLOOKUP($AH403,$DV:$ER,EA$1,FALSE),IF($AG403="幻术师",VLOOKUP($AH403,$EU:$FQ,EZ$1,FALSE),IF($AG403="刺客",VLOOKUP($AH403,$FU:$GQ,FZ$1,FALSE),"无该职业")))*VLOOKUP($AF403,角色间职业划分!$P:$AP,8,FALSE)/角色间职业划分!$W$9,0)</f>
        <v>5650</v>
      </c>
      <c r="G403" s="26">
        <f>ROUND(IF($AG403="战士",VLOOKUP($AH403,$DV:$ER,EB$1,FALSE),IF($AG403="幻术师",VLOOKUP($AH403,$EU:$FQ,FA$1,FALSE),IF($AG403="刺客",VLOOKUP($AH403,$FU:$GQ,GA$1,FALSE),"无该职业")))*VLOOKUP($AF403,角色间职业划分!$P:$AP,13,FALSE)/角色间职业划分!$AB$9,0)</f>
        <v>1098</v>
      </c>
      <c r="H403" s="26">
        <f t="shared" si="189"/>
        <v>0</v>
      </c>
      <c r="I403" s="26">
        <f t="shared" si="190"/>
        <v>0</v>
      </c>
      <c r="J403" s="26">
        <f t="shared" si="191"/>
        <v>0</v>
      </c>
      <c r="K403" s="26">
        <f t="shared" si="192"/>
        <v>0</v>
      </c>
      <c r="L403" s="26">
        <f t="shared" si="193"/>
        <v>0</v>
      </c>
      <c r="M403" s="26">
        <f t="shared" si="194"/>
        <v>0</v>
      </c>
      <c r="N403" s="26">
        <f t="shared" si="195"/>
        <v>2.5</v>
      </c>
      <c r="O403" s="26">
        <f t="shared" si="196"/>
        <v>5</v>
      </c>
      <c r="P403" s="26">
        <f t="shared" si="197"/>
        <v>5</v>
      </c>
      <c r="Q403" s="26">
        <f t="shared" si="198"/>
        <v>2.5</v>
      </c>
      <c r="R403" s="26">
        <f t="shared" si="199"/>
        <v>0</v>
      </c>
      <c r="S403" s="26">
        <f t="shared" si="200"/>
        <v>2.5</v>
      </c>
      <c r="T403" s="26">
        <f t="shared" si="201"/>
        <v>2.5</v>
      </c>
      <c r="U403" s="26">
        <f t="shared" si="202"/>
        <v>0</v>
      </c>
      <c r="V403" s="26">
        <f t="shared" si="203"/>
        <v>0</v>
      </c>
      <c r="W403" s="26">
        <f>VLOOKUP(AF403,角色间职业划分!L:M,2,FALSE)</f>
        <v>7</v>
      </c>
      <c r="X403" s="26">
        <f t="shared" si="204"/>
        <v>32</v>
      </c>
      <c r="Y403" s="26">
        <v>0</v>
      </c>
      <c r="Z403" s="26">
        <v>0</v>
      </c>
      <c r="AA403" s="26">
        <v>0</v>
      </c>
      <c r="AB403" s="26">
        <f t="shared" si="205"/>
        <v>10</v>
      </c>
      <c r="AC403" s="1">
        <f t="shared" si="186"/>
        <v>813</v>
      </c>
      <c r="AD403" s="51"/>
      <c r="AE403" s="1"/>
      <c r="AF403">
        <f t="shared" si="206"/>
        <v>7</v>
      </c>
      <c r="AG403" s="26" t="str">
        <f>VLOOKUP(AF403,角色间职业划分!P:R,3,FALSE)</f>
        <v>战士</v>
      </c>
      <c r="AH403" s="26">
        <f t="shared" si="207"/>
        <v>32</v>
      </c>
    </row>
    <row r="404" spans="1:34" x14ac:dyDescent="0.15">
      <c r="A404" s="26">
        <v>400</v>
      </c>
      <c r="B404" s="26">
        <f t="shared" si="187"/>
        <v>0</v>
      </c>
      <c r="C404" s="26">
        <f>ROUND(IF($AG404="战士",VLOOKUP($AH404,$DV:$ER,DX$1,FALSE),IF($AG404="幻术师",VLOOKUP($AH404,$EU:$FQ,EW$1,FALSE),IF($AG404="刺客",VLOOKUP($AH404,$FU:$GQ,FW$1,FALSE),"无该职业")))/VLOOKUP(AF404,角色间职业划分!P:AP,20,FALSE),0)</f>
        <v>32</v>
      </c>
      <c r="D404" s="26">
        <f t="shared" si="188"/>
        <v>0</v>
      </c>
      <c r="E404" s="26">
        <f>ROUND(IF($AG404="战士",VLOOKUP($AH404,$DV:$ER,DZ$1,FALSE),IF($AG404="幻术师",VLOOKUP($AH404,$EU:$FQ,EY$1,FALSE),IF($AG404="刺客",VLOOKUP($AH404,$FU:$GQ,FY$1,FALSE),"无该职业")))*VLOOKUP($AF404,角色间职业划分!$P:$AP,26,FALSE)*VLOOKUP($AF404,角色间职业划分!$P:$AP,13,FALSE)/角色间职业划分!$AB$9,0)</f>
        <v>451</v>
      </c>
      <c r="F404" s="26">
        <f>ROUND(IF($AG404="战士",VLOOKUP($AH404,$DV:$ER,EA$1,FALSE),IF($AG404="幻术师",VLOOKUP($AH404,$EU:$FQ,EZ$1,FALSE),IF($AG404="刺客",VLOOKUP($AH404,$FU:$GQ,FZ$1,FALSE),"无该职业")))*VLOOKUP($AF404,角色间职业划分!$P:$AP,8,FALSE)/角色间职业划分!$W$9,0)</f>
        <v>6283</v>
      </c>
      <c r="G404" s="26">
        <f>ROUND(IF($AG404="战士",VLOOKUP($AH404,$DV:$ER,EB$1,FALSE),IF($AG404="幻术师",VLOOKUP($AH404,$EU:$FQ,FA$1,FALSE),IF($AG404="刺客",VLOOKUP($AH404,$FU:$GQ,GA$1,FALSE),"无该职业")))*VLOOKUP($AF404,角色间职业划分!$P:$AP,13,FALSE)/角色间职业划分!$AB$9,0)</f>
        <v>1098</v>
      </c>
      <c r="H404" s="26">
        <f t="shared" si="189"/>
        <v>0</v>
      </c>
      <c r="I404" s="26">
        <f t="shared" si="190"/>
        <v>0</v>
      </c>
      <c r="J404" s="26">
        <f t="shared" si="191"/>
        <v>0</v>
      </c>
      <c r="K404" s="26">
        <f t="shared" si="192"/>
        <v>0</v>
      </c>
      <c r="L404" s="26">
        <f t="shared" si="193"/>
        <v>0</v>
      </c>
      <c r="M404" s="26">
        <f t="shared" si="194"/>
        <v>0</v>
      </c>
      <c r="N404" s="26">
        <f t="shared" si="195"/>
        <v>2.5</v>
      </c>
      <c r="O404" s="26">
        <f t="shared" si="196"/>
        <v>5</v>
      </c>
      <c r="P404" s="26">
        <f t="shared" si="197"/>
        <v>5</v>
      </c>
      <c r="Q404" s="26">
        <f t="shared" si="198"/>
        <v>2.5</v>
      </c>
      <c r="R404" s="26">
        <f t="shared" si="199"/>
        <v>0</v>
      </c>
      <c r="S404" s="26">
        <f t="shared" si="200"/>
        <v>2.5</v>
      </c>
      <c r="T404" s="26">
        <f t="shared" si="201"/>
        <v>2.5</v>
      </c>
      <c r="U404" s="26">
        <f t="shared" si="202"/>
        <v>0</v>
      </c>
      <c r="V404" s="26">
        <f t="shared" si="203"/>
        <v>0</v>
      </c>
      <c r="W404" s="26">
        <f>VLOOKUP(AF404,角色间职业划分!L:M,2,FALSE)</f>
        <v>7</v>
      </c>
      <c r="X404" s="26">
        <f t="shared" si="204"/>
        <v>33</v>
      </c>
      <c r="Y404" s="26">
        <v>0</v>
      </c>
      <c r="Z404" s="26">
        <v>0</v>
      </c>
      <c r="AA404" s="26">
        <v>0</v>
      </c>
      <c r="AB404" s="26">
        <f t="shared" si="205"/>
        <v>10</v>
      </c>
      <c r="AC404" s="1">
        <f t="shared" si="186"/>
        <v>834</v>
      </c>
      <c r="AD404" s="51"/>
      <c r="AE404" s="1"/>
      <c r="AF404">
        <f t="shared" si="206"/>
        <v>7</v>
      </c>
      <c r="AG404" s="26" t="str">
        <f>VLOOKUP(AF404,角色间职业划分!P:R,3,FALSE)</f>
        <v>战士</v>
      </c>
      <c r="AH404" s="26">
        <f t="shared" si="207"/>
        <v>33</v>
      </c>
    </row>
    <row r="405" spans="1:34" x14ac:dyDescent="0.15">
      <c r="A405" s="26">
        <v>401</v>
      </c>
      <c r="B405" s="26">
        <f t="shared" si="187"/>
        <v>0</v>
      </c>
      <c r="C405" s="26">
        <f>ROUND(IF($AG405="战士",VLOOKUP($AH405,$DV:$ER,DX$1,FALSE),IF($AG405="幻术师",VLOOKUP($AH405,$EU:$FQ,EW$1,FALSE),IF($AG405="刺客",VLOOKUP($AH405,$FU:$GQ,FW$1,FALSE),"无该职业")))/VLOOKUP(AF405,角色间职业划分!P:AP,20,FALSE),0)</f>
        <v>32</v>
      </c>
      <c r="D405" s="26">
        <f t="shared" si="188"/>
        <v>0</v>
      </c>
      <c r="E405" s="26">
        <f>ROUND(IF($AG405="战士",VLOOKUP($AH405,$DV:$ER,DZ$1,FALSE),IF($AG405="幻术师",VLOOKUP($AH405,$EU:$FQ,EY$1,FALSE),IF($AG405="刺客",VLOOKUP($AH405,$FU:$GQ,FY$1,FALSE),"无该职业")))*VLOOKUP($AF405,角色间职业划分!$P:$AP,26,FALSE)*VLOOKUP($AF405,角色间职业划分!$P:$AP,13,FALSE)/角色间职业划分!$AB$9,0)</f>
        <v>451</v>
      </c>
      <c r="F405" s="26">
        <f>ROUND(IF($AG405="战士",VLOOKUP($AH405,$DV:$ER,EA$1,FALSE),IF($AG405="幻术师",VLOOKUP($AH405,$EU:$FQ,EZ$1,FALSE),IF($AG405="刺客",VLOOKUP($AH405,$FU:$GQ,FZ$1,FALSE),"无该职业")))*VLOOKUP($AF405,角色间职业划分!$P:$AP,8,FALSE)/角色间职业划分!$W$9,0)</f>
        <v>6283</v>
      </c>
      <c r="G405" s="26">
        <f>ROUND(IF($AG405="战士",VLOOKUP($AH405,$DV:$ER,EB$1,FALSE),IF($AG405="幻术师",VLOOKUP($AH405,$EU:$FQ,FA$1,FALSE),IF($AG405="刺客",VLOOKUP($AH405,$FU:$GQ,GA$1,FALSE),"无该职业")))*VLOOKUP($AF405,角色间职业划分!$P:$AP,13,FALSE)/角色间职业划分!$AB$9,0)</f>
        <v>1098</v>
      </c>
      <c r="H405" s="26">
        <f t="shared" si="189"/>
        <v>0</v>
      </c>
      <c r="I405" s="26">
        <f t="shared" si="190"/>
        <v>0</v>
      </c>
      <c r="J405" s="26">
        <f t="shared" si="191"/>
        <v>0</v>
      </c>
      <c r="K405" s="26">
        <f t="shared" si="192"/>
        <v>0</v>
      </c>
      <c r="L405" s="26">
        <f t="shared" si="193"/>
        <v>0</v>
      </c>
      <c r="M405" s="26">
        <f t="shared" si="194"/>
        <v>0</v>
      </c>
      <c r="N405" s="26">
        <f t="shared" si="195"/>
        <v>2.5</v>
      </c>
      <c r="O405" s="26">
        <f t="shared" si="196"/>
        <v>7.5</v>
      </c>
      <c r="P405" s="26">
        <f t="shared" si="197"/>
        <v>5</v>
      </c>
      <c r="Q405" s="26">
        <f t="shared" si="198"/>
        <v>2.5</v>
      </c>
      <c r="R405" s="26">
        <f t="shared" si="199"/>
        <v>0</v>
      </c>
      <c r="S405" s="26">
        <f t="shared" si="200"/>
        <v>2.5</v>
      </c>
      <c r="T405" s="26">
        <f t="shared" si="201"/>
        <v>2.5</v>
      </c>
      <c r="U405" s="26">
        <f t="shared" si="202"/>
        <v>0</v>
      </c>
      <c r="V405" s="26">
        <f t="shared" si="203"/>
        <v>0</v>
      </c>
      <c r="W405" s="26">
        <f>VLOOKUP(AF405,角色间职业划分!L:M,2,FALSE)</f>
        <v>7</v>
      </c>
      <c r="X405" s="26">
        <f t="shared" si="204"/>
        <v>34</v>
      </c>
      <c r="Y405" s="26">
        <v>0</v>
      </c>
      <c r="Z405" s="26">
        <v>0</v>
      </c>
      <c r="AA405" s="26">
        <v>0</v>
      </c>
      <c r="AB405" s="26">
        <f t="shared" si="205"/>
        <v>10</v>
      </c>
      <c r="AC405" s="1">
        <f t="shared" si="186"/>
        <v>855</v>
      </c>
      <c r="AD405" s="51"/>
      <c r="AE405" s="1"/>
      <c r="AF405">
        <f t="shared" si="206"/>
        <v>7</v>
      </c>
      <c r="AG405" s="26" t="str">
        <f>VLOOKUP(AF405,角色间职业划分!P:R,3,FALSE)</f>
        <v>战士</v>
      </c>
      <c r="AH405" s="26">
        <f t="shared" si="207"/>
        <v>34</v>
      </c>
    </row>
    <row r="406" spans="1:34" x14ac:dyDescent="0.15">
      <c r="A406" s="26">
        <v>402</v>
      </c>
      <c r="B406" s="26">
        <f t="shared" si="187"/>
        <v>0</v>
      </c>
      <c r="C406" s="26">
        <f>ROUND(IF($AG406="战士",VLOOKUP($AH406,$DV:$ER,DX$1,FALSE),IF($AG406="幻术师",VLOOKUP($AH406,$EU:$FQ,EW$1,FALSE),IF($AG406="刺客",VLOOKUP($AH406,$FU:$GQ,FW$1,FALSE),"无该职业")))/VLOOKUP(AF406,角色间职业划分!P:AP,20,FALSE),0)</f>
        <v>32</v>
      </c>
      <c r="D406" s="26">
        <f t="shared" si="188"/>
        <v>0</v>
      </c>
      <c r="E406" s="26">
        <f>ROUND(IF($AG406="战士",VLOOKUP($AH406,$DV:$ER,DZ$1,FALSE),IF($AG406="幻术师",VLOOKUP($AH406,$EU:$FQ,EY$1,FALSE),IF($AG406="刺客",VLOOKUP($AH406,$FU:$GQ,FY$1,FALSE),"无该职业")))*VLOOKUP($AF406,角色间职业划分!$P:$AP,26,FALSE)*VLOOKUP($AF406,角色间职业划分!$P:$AP,13,FALSE)/角色间职业划分!$AB$9,0)</f>
        <v>451</v>
      </c>
      <c r="F406" s="26">
        <f>ROUND(IF($AG406="战士",VLOOKUP($AH406,$DV:$ER,EA$1,FALSE),IF($AG406="幻术师",VLOOKUP($AH406,$EU:$FQ,EZ$1,FALSE),IF($AG406="刺客",VLOOKUP($AH406,$FU:$GQ,FZ$1,FALSE),"无该职业")))*VLOOKUP($AF406,角色间职业划分!$P:$AP,8,FALSE)/角色间职业划分!$W$9,0)</f>
        <v>6283</v>
      </c>
      <c r="G406" s="26">
        <f>ROUND(IF($AG406="战士",VLOOKUP($AH406,$DV:$ER,EB$1,FALSE),IF($AG406="幻术师",VLOOKUP($AH406,$EU:$FQ,FA$1,FALSE),IF($AG406="刺客",VLOOKUP($AH406,$FU:$GQ,GA$1,FALSE),"无该职业")))*VLOOKUP($AF406,角色间职业划分!$P:$AP,13,FALSE)/角色间职业划分!$AB$9,0)</f>
        <v>1215</v>
      </c>
      <c r="H406" s="26">
        <f t="shared" si="189"/>
        <v>0</v>
      </c>
      <c r="I406" s="26">
        <f t="shared" si="190"/>
        <v>0</v>
      </c>
      <c r="J406" s="26">
        <f t="shared" si="191"/>
        <v>0</v>
      </c>
      <c r="K406" s="26">
        <f t="shared" si="192"/>
        <v>0</v>
      </c>
      <c r="L406" s="26">
        <f t="shared" si="193"/>
        <v>0</v>
      </c>
      <c r="M406" s="26">
        <f t="shared" si="194"/>
        <v>0</v>
      </c>
      <c r="N406" s="26">
        <f t="shared" si="195"/>
        <v>2.5</v>
      </c>
      <c r="O406" s="26">
        <f t="shared" si="196"/>
        <v>7.5</v>
      </c>
      <c r="P406" s="26">
        <f t="shared" si="197"/>
        <v>5</v>
      </c>
      <c r="Q406" s="26">
        <f t="shared" si="198"/>
        <v>2.5</v>
      </c>
      <c r="R406" s="26">
        <f t="shared" si="199"/>
        <v>0</v>
      </c>
      <c r="S406" s="26">
        <f t="shared" si="200"/>
        <v>2.5</v>
      </c>
      <c r="T406" s="26">
        <f t="shared" si="201"/>
        <v>2.5</v>
      </c>
      <c r="U406" s="26">
        <f t="shared" si="202"/>
        <v>0</v>
      </c>
      <c r="V406" s="26">
        <f t="shared" si="203"/>
        <v>0</v>
      </c>
      <c r="W406" s="26">
        <f>VLOOKUP(AF406,角色间职业划分!L:M,2,FALSE)</f>
        <v>7</v>
      </c>
      <c r="X406" s="26">
        <f t="shared" si="204"/>
        <v>35</v>
      </c>
      <c r="Y406" s="26">
        <v>0</v>
      </c>
      <c r="Z406" s="26">
        <v>0</v>
      </c>
      <c r="AA406" s="26">
        <v>0</v>
      </c>
      <c r="AB406" s="26">
        <f t="shared" si="205"/>
        <v>10</v>
      </c>
      <c r="AC406" s="1">
        <f t="shared" si="186"/>
        <v>876</v>
      </c>
      <c r="AD406" s="51"/>
      <c r="AE406" s="1"/>
      <c r="AF406">
        <f t="shared" si="206"/>
        <v>7</v>
      </c>
      <c r="AG406" s="26" t="str">
        <f>VLOOKUP(AF406,角色间职业划分!P:R,3,FALSE)</f>
        <v>战士</v>
      </c>
      <c r="AH406" s="26">
        <f t="shared" si="207"/>
        <v>35</v>
      </c>
    </row>
    <row r="407" spans="1:34" x14ac:dyDescent="0.15">
      <c r="A407" s="26">
        <v>403</v>
      </c>
      <c r="B407" s="26">
        <f t="shared" si="187"/>
        <v>0</v>
      </c>
      <c r="C407" s="26">
        <f>ROUND(IF($AG407="战士",VLOOKUP($AH407,$DV:$ER,DX$1,FALSE),IF($AG407="幻术师",VLOOKUP($AH407,$EU:$FQ,EW$1,FALSE),IF($AG407="刺客",VLOOKUP($AH407,$FU:$GQ,FW$1,FALSE),"无该职业")))/VLOOKUP(AF407,角色间职业划分!P:AP,20,FALSE),0)</f>
        <v>37</v>
      </c>
      <c r="D407" s="26">
        <f t="shared" si="188"/>
        <v>0</v>
      </c>
      <c r="E407" s="26">
        <f>ROUND(IF($AG407="战士",VLOOKUP($AH407,$DV:$ER,DZ$1,FALSE),IF($AG407="幻术师",VLOOKUP($AH407,$EU:$FQ,EY$1,FALSE),IF($AG407="刺客",VLOOKUP($AH407,$FU:$GQ,FY$1,FALSE),"无该职业")))*VLOOKUP($AF407,角色间职业划分!$P:$AP,26,FALSE)*VLOOKUP($AF407,角色间职业划分!$P:$AP,13,FALSE)/角色间职业划分!$AB$9,0)</f>
        <v>451</v>
      </c>
      <c r="F407" s="26">
        <f>ROUND(IF($AG407="战士",VLOOKUP($AH407,$DV:$ER,EA$1,FALSE),IF($AG407="幻术师",VLOOKUP($AH407,$EU:$FQ,EZ$1,FALSE),IF($AG407="刺客",VLOOKUP($AH407,$FU:$GQ,FZ$1,FALSE),"无该职业")))*VLOOKUP($AF407,角色间职业划分!$P:$AP,8,FALSE)/角色间职业划分!$W$9,0)</f>
        <v>6283</v>
      </c>
      <c r="G407" s="26">
        <f>ROUND(IF($AG407="战士",VLOOKUP($AH407,$DV:$ER,EB$1,FALSE),IF($AG407="幻术师",VLOOKUP($AH407,$EU:$FQ,FA$1,FALSE),IF($AG407="刺客",VLOOKUP($AH407,$FU:$GQ,GA$1,FALSE),"无该职业")))*VLOOKUP($AF407,角色间职业划分!$P:$AP,13,FALSE)/角色间职业划分!$AB$9,0)</f>
        <v>1215</v>
      </c>
      <c r="H407" s="26">
        <f t="shared" si="189"/>
        <v>0</v>
      </c>
      <c r="I407" s="26">
        <f t="shared" si="190"/>
        <v>0</v>
      </c>
      <c r="J407" s="26">
        <f t="shared" si="191"/>
        <v>0</v>
      </c>
      <c r="K407" s="26">
        <f t="shared" si="192"/>
        <v>0</v>
      </c>
      <c r="L407" s="26">
        <f t="shared" si="193"/>
        <v>0</v>
      </c>
      <c r="M407" s="26">
        <f t="shared" si="194"/>
        <v>0</v>
      </c>
      <c r="N407" s="26">
        <f t="shared" si="195"/>
        <v>2.5</v>
      </c>
      <c r="O407" s="26">
        <f t="shared" si="196"/>
        <v>7.5</v>
      </c>
      <c r="P407" s="26">
        <f t="shared" si="197"/>
        <v>5</v>
      </c>
      <c r="Q407" s="26">
        <f t="shared" si="198"/>
        <v>2.5</v>
      </c>
      <c r="R407" s="26">
        <f t="shared" si="199"/>
        <v>0</v>
      </c>
      <c r="S407" s="26">
        <f t="shared" si="200"/>
        <v>2.5</v>
      </c>
      <c r="T407" s="26">
        <f t="shared" si="201"/>
        <v>2.5</v>
      </c>
      <c r="U407" s="26">
        <f t="shared" si="202"/>
        <v>0</v>
      </c>
      <c r="V407" s="26">
        <f t="shared" si="203"/>
        <v>0</v>
      </c>
      <c r="W407" s="26">
        <f>VLOOKUP(AF407,角色间职业划分!L:M,2,FALSE)</f>
        <v>7</v>
      </c>
      <c r="X407" s="26">
        <f t="shared" si="204"/>
        <v>36</v>
      </c>
      <c r="Y407" s="26">
        <v>0</v>
      </c>
      <c r="Z407" s="26">
        <v>0</v>
      </c>
      <c r="AA407" s="26">
        <v>0</v>
      </c>
      <c r="AB407" s="26">
        <f t="shared" si="205"/>
        <v>10</v>
      </c>
      <c r="AC407" s="1">
        <f t="shared" si="186"/>
        <v>897</v>
      </c>
      <c r="AD407" s="51"/>
      <c r="AE407" s="1"/>
      <c r="AF407">
        <f t="shared" si="206"/>
        <v>7</v>
      </c>
      <c r="AG407" s="26" t="str">
        <f>VLOOKUP(AF407,角色间职业划分!P:R,3,FALSE)</f>
        <v>战士</v>
      </c>
      <c r="AH407" s="26">
        <f t="shared" si="207"/>
        <v>36</v>
      </c>
    </row>
    <row r="408" spans="1:34" x14ac:dyDescent="0.15">
      <c r="A408" s="26">
        <v>404</v>
      </c>
      <c r="B408" s="26">
        <f t="shared" si="187"/>
        <v>0</v>
      </c>
      <c r="C408" s="26">
        <f>ROUND(IF($AG408="战士",VLOOKUP($AH408,$DV:$ER,DX$1,FALSE),IF($AG408="幻术师",VLOOKUP($AH408,$EU:$FQ,EW$1,FALSE),IF($AG408="刺客",VLOOKUP($AH408,$FU:$GQ,FW$1,FALSE),"无该职业")))/VLOOKUP(AF408,角色间职业划分!P:AP,20,FALSE),0)</f>
        <v>37</v>
      </c>
      <c r="D408" s="26">
        <f t="shared" si="188"/>
        <v>0</v>
      </c>
      <c r="E408" s="26">
        <f>ROUND(IF($AG408="战士",VLOOKUP($AH408,$DV:$ER,DZ$1,FALSE),IF($AG408="幻术师",VLOOKUP($AH408,$EU:$FQ,EY$1,FALSE),IF($AG408="刺客",VLOOKUP($AH408,$FU:$GQ,FY$1,FALSE),"无该职业")))*VLOOKUP($AF408,角色间职业划分!$P:$AP,26,FALSE)*VLOOKUP($AF408,角色间职业划分!$P:$AP,13,FALSE)/角色间职业划分!$AB$9,0)</f>
        <v>451</v>
      </c>
      <c r="F408" s="26">
        <f>ROUND(IF($AG408="战士",VLOOKUP($AH408,$DV:$ER,EA$1,FALSE),IF($AG408="幻术师",VLOOKUP($AH408,$EU:$FQ,EZ$1,FALSE),IF($AG408="刺客",VLOOKUP($AH408,$FU:$GQ,FZ$1,FALSE),"无该职业")))*VLOOKUP($AF408,角色间职业划分!$P:$AP,8,FALSE)/角色间职业划分!$W$9,0)</f>
        <v>6916</v>
      </c>
      <c r="G408" s="26">
        <f>ROUND(IF($AG408="战士",VLOOKUP($AH408,$DV:$ER,EB$1,FALSE),IF($AG408="幻术师",VLOOKUP($AH408,$EU:$FQ,FA$1,FALSE),IF($AG408="刺客",VLOOKUP($AH408,$FU:$GQ,GA$1,FALSE),"无该职业")))*VLOOKUP($AF408,角色间职业划分!$P:$AP,13,FALSE)/角色间职业划分!$AB$9,0)</f>
        <v>1215</v>
      </c>
      <c r="H408" s="26">
        <f t="shared" si="189"/>
        <v>0</v>
      </c>
      <c r="I408" s="26">
        <f t="shared" si="190"/>
        <v>0</v>
      </c>
      <c r="J408" s="26">
        <f t="shared" si="191"/>
        <v>0</v>
      </c>
      <c r="K408" s="26">
        <f t="shared" si="192"/>
        <v>0</v>
      </c>
      <c r="L408" s="26">
        <f t="shared" si="193"/>
        <v>0</v>
      </c>
      <c r="M408" s="26">
        <f t="shared" si="194"/>
        <v>0</v>
      </c>
      <c r="N408" s="26">
        <f t="shared" si="195"/>
        <v>2.5</v>
      </c>
      <c r="O408" s="26">
        <f t="shared" si="196"/>
        <v>7.5</v>
      </c>
      <c r="P408" s="26">
        <f t="shared" si="197"/>
        <v>5</v>
      </c>
      <c r="Q408" s="26">
        <f t="shared" si="198"/>
        <v>2.5</v>
      </c>
      <c r="R408" s="26">
        <f t="shared" si="199"/>
        <v>0</v>
      </c>
      <c r="S408" s="26">
        <f t="shared" si="200"/>
        <v>2.5</v>
      </c>
      <c r="T408" s="26">
        <f t="shared" si="201"/>
        <v>2.5</v>
      </c>
      <c r="U408" s="26">
        <f t="shared" si="202"/>
        <v>0</v>
      </c>
      <c r="V408" s="26">
        <f t="shared" si="203"/>
        <v>0</v>
      </c>
      <c r="W408" s="26">
        <f>VLOOKUP(AF408,角色间职业划分!L:M,2,FALSE)</f>
        <v>7</v>
      </c>
      <c r="X408" s="26">
        <f t="shared" si="204"/>
        <v>37</v>
      </c>
      <c r="Y408" s="26">
        <v>0</v>
      </c>
      <c r="Z408" s="26">
        <v>0</v>
      </c>
      <c r="AA408" s="26">
        <v>0</v>
      </c>
      <c r="AB408" s="26">
        <f t="shared" si="205"/>
        <v>10</v>
      </c>
      <c r="AC408" s="1">
        <f t="shared" si="186"/>
        <v>918</v>
      </c>
      <c r="AD408" s="51"/>
      <c r="AE408" s="1"/>
      <c r="AF408">
        <f t="shared" si="206"/>
        <v>7</v>
      </c>
      <c r="AG408" s="26" t="str">
        <f>VLOOKUP(AF408,角色间职业划分!P:R,3,FALSE)</f>
        <v>战士</v>
      </c>
      <c r="AH408" s="26">
        <f t="shared" si="207"/>
        <v>37</v>
      </c>
    </row>
    <row r="409" spans="1:34" x14ac:dyDescent="0.15">
      <c r="A409" s="26">
        <v>405</v>
      </c>
      <c r="B409" s="26">
        <f t="shared" si="187"/>
        <v>0</v>
      </c>
      <c r="C409" s="26">
        <f>ROUND(IF($AG409="战士",VLOOKUP($AH409,$DV:$ER,DX$1,FALSE),IF($AG409="幻术师",VLOOKUP($AH409,$EU:$FQ,EW$1,FALSE),IF($AG409="刺客",VLOOKUP($AH409,$FU:$GQ,FW$1,FALSE),"无该职业")))/VLOOKUP(AF409,角色间职业划分!P:AP,20,FALSE),0)</f>
        <v>37</v>
      </c>
      <c r="D409" s="26">
        <f t="shared" si="188"/>
        <v>0</v>
      </c>
      <c r="E409" s="26">
        <f>ROUND(IF($AG409="战士",VLOOKUP($AH409,$DV:$ER,DZ$1,FALSE),IF($AG409="幻术师",VLOOKUP($AH409,$EU:$FQ,EY$1,FALSE),IF($AG409="刺客",VLOOKUP($AH409,$FU:$GQ,FY$1,FALSE),"无该职业")))*VLOOKUP($AF409,角色间职业划分!$P:$AP,26,FALSE)*VLOOKUP($AF409,角色间职业划分!$P:$AP,13,FALSE)/角色间职业划分!$AB$9,0)</f>
        <v>451</v>
      </c>
      <c r="F409" s="26">
        <f>ROUND(IF($AG409="战士",VLOOKUP($AH409,$DV:$ER,EA$1,FALSE),IF($AG409="幻术师",VLOOKUP($AH409,$EU:$FQ,EZ$1,FALSE),IF($AG409="刺客",VLOOKUP($AH409,$FU:$GQ,FZ$1,FALSE),"无该职业")))*VLOOKUP($AF409,角色间职业划分!$P:$AP,8,FALSE)/角色间职业划分!$W$9,0)</f>
        <v>6916</v>
      </c>
      <c r="G409" s="26">
        <f>ROUND(IF($AG409="战士",VLOOKUP($AH409,$DV:$ER,EB$1,FALSE),IF($AG409="幻术师",VLOOKUP($AH409,$EU:$FQ,FA$1,FALSE),IF($AG409="刺客",VLOOKUP($AH409,$FU:$GQ,GA$1,FALSE),"无该职业")))*VLOOKUP($AF409,角色间职业划分!$P:$AP,13,FALSE)/角色间职业划分!$AB$9,0)</f>
        <v>1215</v>
      </c>
      <c r="H409" s="26">
        <f t="shared" si="189"/>
        <v>0</v>
      </c>
      <c r="I409" s="26">
        <f t="shared" si="190"/>
        <v>0</v>
      </c>
      <c r="J409" s="26">
        <f t="shared" si="191"/>
        <v>0</v>
      </c>
      <c r="K409" s="26">
        <f t="shared" si="192"/>
        <v>0</v>
      </c>
      <c r="L409" s="26">
        <f t="shared" si="193"/>
        <v>0</v>
      </c>
      <c r="M409" s="26">
        <f t="shared" si="194"/>
        <v>0</v>
      </c>
      <c r="N409" s="26">
        <f t="shared" si="195"/>
        <v>2.5</v>
      </c>
      <c r="O409" s="26">
        <f t="shared" si="196"/>
        <v>7.5</v>
      </c>
      <c r="P409" s="26">
        <f t="shared" si="197"/>
        <v>7.5</v>
      </c>
      <c r="Q409" s="26">
        <f t="shared" si="198"/>
        <v>2.5</v>
      </c>
      <c r="R409" s="26">
        <f t="shared" si="199"/>
        <v>0</v>
      </c>
      <c r="S409" s="26">
        <f t="shared" si="200"/>
        <v>2.5</v>
      </c>
      <c r="T409" s="26">
        <f t="shared" si="201"/>
        <v>2.5</v>
      </c>
      <c r="U409" s="26">
        <f t="shared" si="202"/>
        <v>0</v>
      </c>
      <c r="V409" s="26">
        <f t="shared" si="203"/>
        <v>0</v>
      </c>
      <c r="W409" s="26">
        <f>VLOOKUP(AF409,角色间职业划分!L:M,2,FALSE)</f>
        <v>7</v>
      </c>
      <c r="X409" s="26">
        <f t="shared" si="204"/>
        <v>38</v>
      </c>
      <c r="Y409" s="26">
        <v>0</v>
      </c>
      <c r="Z409" s="26">
        <v>0</v>
      </c>
      <c r="AA409" s="26">
        <v>0</v>
      </c>
      <c r="AB409" s="26">
        <f t="shared" si="205"/>
        <v>10</v>
      </c>
      <c r="AC409" s="1">
        <f t="shared" si="186"/>
        <v>939</v>
      </c>
      <c r="AD409" s="51"/>
      <c r="AE409" s="1"/>
      <c r="AF409">
        <f t="shared" si="206"/>
        <v>7</v>
      </c>
      <c r="AG409" s="26" t="str">
        <f>VLOOKUP(AF409,角色间职业划分!P:R,3,FALSE)</f>
        <v>战士</v>
      </c>
      <c r="AH409" s="26">
        <f t="shared" si="207"/>
        <v>38</v>
      </c>
    </row>
    <row r="410" spans="1:34" x14ac:dyDescent="0.15">
      <c r="A410" s="26">
        <v>406</v>
      </c>
      <c r="B410" s="26">
        <f t="shared" si="187"/>
        <v>0</v>
      </c>
      <c r="C410" s="26">
        <f>ROUND(IF($AG410="战士",VLOOKUP($AH410,$DV:$ER,DX$1,FALSE),IF($AG410="幻术师",VLOOKUP($AH410,$EU:$FQ,EW$1,FALSE),IF($AG410="刺客",VLOOKUP($AH410,$FU:$GQ,FW$1,FALSE),"无该职业")))/VLOOKUP(AF410,角色间职业划分!P:AP,20,FALSE),0)</f>
        <v>37</v>
      </c>
      <c r="D410" s="26">
        <f t="shared" si="188"/>
        <v>0</v>
      </c>
      <c r="E410" s="26">
        <f>ROUND(IF($AG410="战士",VLOOKUP($AH410,$DV:$ER,DZ$1,FALSE),IF($AG410="幻术师",VLOOKUP($AH410,$EU:$FQ,EY$1,FALSE),IF($AG410="刺客",VLOOKUP($AH410,$FU:$GQ,FY$1,FALSE),"无该职业")))*VLOOKUP($AF410,角色间职业划分!$P:$AP,26,FALSE)*VLOOKUP($AF410,角色间职业划分!$P:$AP,13,FALSE)/角色间职业划分!$AB$9,0)</f>
        <v>451</v>
      </c>
      <c r="F410" s="26">
        <f>ROUND(IF($AG410="战士",VLOOKUP($AH410,$DV:$ER,EA$1,FALSE),IF($AG410="幻术师",VLOOKUP($AH410,$EU:$FQ,EZ$1,FALSE),IF($AG410="刺客",VLOOKUP($AH410,$FU:$GQ,FZ$1,FALSE),"无该职业")))*VLOOKUP($AF410,角色间职业划分!$P:$AP,8,FALSE)/角色间职业划分!$W$9,0)</f>
        <v>6916</v>
      </c>
      <c r="G410" s="26">
        <f>ROUND(IF($AG410="战士",VLOOKUP($AH410,$DV:$ER,EB$1,FALSE),IF($AG410="幻术师",VLOOKUP($AH410,$EU:$FQ,FA$1,FALSE),IF($AG410="刺客",VLOOKUP($AH410,$FU:$GQ,GA$1,FALSE),"无该职业")))*VLOOKUP($AF410,角色间职业划分!$P:$AP,13,FALSE)/角色间职业划分!$AB$9,0)</f>
        <v>1331</v>
      </c>
      <c r="H410" s="26">
        <f t="shared" si="189"/>
        <v>0</v>
      </c>
      <c r="I410" s="26">
        <f t="shared" si="190"/>
        <v>0</v>
      </c>
      <c r="J410" s="26">
        <f t="shared" si="191"/>
        <v>0</v>
      </c>
      <c r="K410" s="26">
        <f t="shared" si="192"/>
        <v>0</v>
      </c>
      <c r="L410" s="26">
        <f t="shared" si="193"/>
        <v>0</v>
      </c>
      <c r="M410" s="26">
        <f t="shared" si="194"/>
        <v>0</v>
      </c>
      <c r="N410" s="26">
        <f t="shared" si="195"/>
        <v>2.5</v>
      </c>
      <c r="O410" s="26">
        <f t="shared" si="196"/>
        <v>7.5</v>
      </c>
      <c r="P410" s="26">
        <f t="shared" si="197"/>
        <v>7.5</v>
      </c>
      <c r="Q410" s="26">
        <f t="shared" si="198"/>
        <v>2.5</v>
      </c>
      <c r="R410" s="26">
        <f t="shared" si="199"/>
        <v>0</v>
      </c>
      <c r="S410" s="26">
        <f t="shared" si="200"/>
        <v>2.5</v>
      </c>
      <c r="T410" s="26">
        <f t="shared" si="201"/>
        <v>2.5</v>
      </c>
      <c r="U410" s="26">
        <f t="shared" si="202"/>
        <v>0</v>
      </c>
      <c r="V410" s="26">
        <f t="shared" si="203"/>
        <v>0</v>
      </c>
      <c r="W410" s="26">
        <f>VLOOKUP(AF410,角色间职业划分!L:M,2,FALSE)</f>
        <v>7</v>
      </c>
      <c r="X410" s="26">
        <f t="shared" si="204"/>
        <v>39</v>
      </c>
      <c r="Y410" s="26">
        <v>0</v>
      </c>
      <c r="Z410" s="26">
        <v>0</v>
      </c>
      <c r="AA410" s="26">
        <v>0</v>
      </c>
      <c r="AB410" s="26">
        <f t="shared" si="205"/>
        <v>10</v>
      </c>
      <c r="AC410" s="1">
        <f t="shared" si="186"/>
        <v>960</v>
      </c>
      <c r="AD410" s="51"/>
      <c r="AE410" s="1"/>
      <c r="AF410">
        <f t="shared" si="206"/>
        <v>7</v>
      </c>
      <c r="AG410" s="26" t="str">
        <f>VLOOKUP(AF410,角色间职业划分!P:R,3,FALSE)</f>
        <v>战士</v>
      </c>
      <c r="AH410" s="26">
        <f t="shared" si="207"/>
        <v>39</v>
      </c>
    </row>
    <row r="411" spans="1:34" x14ac:dyDescent="0.15">
      <c r="A411" s="26">
        <v>407</v>
      </c>
      <c r="B411" s="26">
        <f t="shared" si="187"/>
        <v>0</v>
      </c>
      <c r="C411" s="26">
        <f>ROUND(IF($AG411="战士",VLOOKUP($AH411,$DV:$ER,DX$1,FALSE),IF($AG411="幻术师",VLOOKUP($AH411,$EU:$FQ,EW$1,FALSE),IF($AG411="刺客",VLOOKUP($AH411,$FU:$GQ,FW$1,FALSE),"无该职业")))/VLOOKUP(AF411,角色间职业划分!P:AP,20,FALSE),0)</f>
        <v>37</v>
      </c>
      <c r="D411" s="26">
        <f t="shared" si="188"/>
        <v>0</v>
      </c>
      <c r="E411" s="26">
        <f>ROUND(IF($AG411="战士",VLOOKUP($AH411,$DV:$ER,DZ$1,FALSE),IF($AG411="幻术师",VLOOKUP($AH411,$EU:$FQ,EY$1,FALSE),IF($AG411="刺客",VLOOKUP($AH411,$FU:$GQ,FY$1,FALSE),"无该职业")))*VLOOKUP($AF411,角色间职业划分!$P:$AP,26,FALSE)*VLOOKUP($AF411,角色间职业划分!$P:$AP,13,FALSE)/角色间职业划分!$AB$9,0)</f>
        <v>451</v>
      </c>
      <c r="F411" s="26">
        <f>ROUND(IF($AG411="战士",VLOOKUP($AH411,$DV:$ER,EA$1,FALSE),IF($AG411="幻术师",VLOOKUP($AH411,$EU:$FQ,EZ$1,FALSE),IF($AG411="刺客",VLOOKUP($AH411,$FU:$GQ,FZ$1,FALSE),"无该职业")))*VLOOKUP($AF411,角色间职业划分!$P:$AP,8,FALSE)/角色间职业划分!$W$9,0)</f>
        <v>6916</v>
      </c>
      <c r="G411" s="26">
        <f>ROUND(IF($AG411="战士",VLOOKUP($AH411,$DV:$ER,EB$1,FALSE),IF($AG411="幻术师",VLOOKUP($AH411,$EU:$FQ,FA$1,FALSE),IF($AG411="刺客",VLOOKUP($AH411,$FU:$GQ,GA$1,FALSE),"无该职业")))*VLOOKUP($AF411,角色间职业划分!$P:$AP,13,FALSE)/角色间职业划分!$AB$9,0)</f>
        <v>1331</v>
      </c>
      <c r="H411" s="26">
        <f t="shared" si="189"/>
        <v>0</v>
      </c>
      <c r="I411" s="26">
        <f t="shared" si="190"/>
        <v>0</v>
      </c>
      <c r="J411" s="26">
        <f t="shared" si="191"/>
        <v>0</v>
      </c>
      <c r="K411" s="26">
        <f t="shared" si="192"/>
        <v>0</v>
      </c>
      <c r="L411" s="26">
        <f t="shared" si="193"/>
        <v>0</v>
      </c>
      <c r="M411" s="26">
        <f t="shared" si="194"/>
        <v>0</v>
      </c>
      <c r="N411" s="26">
        <f t="shared" si="195"/>
        <v>2.5</v>
      </c>
      <c r="O411" s="26">
        <f t="shared" si="196"/>
        <v>7.5</v>
      </c>
      <c r="P411" s="26">
        <f t="shared" si="197"/>
        <v>7.5</v>
      </c>
      <c r="Q411" s="26">
        <f t="shared" si="198"/>
        <v>5</v>
      </c>
      <c r="R411" s="26">
        <f t="shared" si="199"/>
        <v>0</v>
      </c>
      <c r="S411" s="26">
        <f t="shared" si="200"/>
        <v>2.5</v>
      </c>
      <c r="T411" s="26">
        <f t="shared" si="201"/>
        <v>2.5</v>
      </c>
      <c r="U411" s="26">
        <f t="shared" si="202"/>
        <v>0</v>
      </c>
      <c r="V411" s="26">
        <f t="shared" si="203"/>
        <v>0</v>
      </c>
      <c r="W411" s="26">
        <f>VLOOKUP(AF411,角色间职业划分!L:M,2,FALSE)</f>
        <v>7</v>
      </c>
      <c r="X411" s="26">
        <f t="shared" si="204"/>
        <v>40</v>
      </c>
      <c r="Y411" s="26">
        <v>0</v>
      </c>
      <c r="Z411" s="26">
        <v>0</v>
      </c>
      <c r="AA411" s="26">
        <v>0</v>
      </c>
      <c r="AB411" s="26">
        <f t="shared" si="205"/>
        <v>12.5</v>
      </c>
      <c r="AC411" s="1">
        <f t="shared" si="186"/>
        <v>1010</v>
      </c>
      <c r="AD411" s="51"/>
      <c r="AE411" s="1"/>
      <c r="AF411">
        <f t="shared" si="206"/>
        <v>7</v>
      </c>
      <c r="AG411" s="26" t="str">
        <f>VLOOKUP(AF411,角色间职业划分!P:R,3,FALSE)</f>
        <v>战士</v>
      </c>
      <c r="AH411" s="26">
        <f t="shared" si="207"/>
        <v>40</v>
      </c>
    </row>
    <row r="412" spans="1:34" x14ac:dyDescent="0.15">
      <c r="A412" s="26">
        <v>408</v>
      </c>
      <c r="B412" s="26">
        <f t="shared" si="187"/>
        <v>0</v>
      </c>
      <c r="C412" s="26">
        <f>ROUND(IF($AG412="战士",VLOOKUP($AH412,$DV:$ER,DX$1,FALSE),IF($AG412="幻术师",VLOOKUP($AH412,$EU:$FQ,EW$1,FALSE),IF($AG412="刺客",VLOOKUP($AH412,$FU:$GQ,FW$1,FALSE),"无该职业")))/VLOOKUP(AF412,角色间职业划分!P:AP,20,FALSE),0)</f>
        <v>37</v>
      </c>
      <c r="D412" s="26">
        <f t="shared" si="188"/>
        <v>0</v>
      </c>
      <c r="E412" s="26">
        <f>ROUND(IF($AG412="战士",VLOOKUP($AH412,$DV:$ER,DZ$1,FALSE),IF($AG412="幻术师",VLOOKUP($AH412,$EU:$FQ,EY$1,FALSE),IF($AG412="刺客",VLOOKUP($AH412,$FU:$GQ,FY$1,FALSE),"无该职业")))*VLOOKUP($AF412,角色间职业划分!$P:$AP,26,FALSE)*VLOOKUP($AF412,角色间职业划分!$P:$AP,13,FALSE)/角色间职业划分!$AB$9,0)</f>
        <v>451</v>
      </c>
      <c r="F412" s="26">
        <f>ROUND(IF($AG412="战士",VLOOKUP($AH412,$DV:$ER,EA$1,FALSE),IF($AG412="幻术师",VLOOKUP($AH412,$EU:$FQ,EZ$1,FALSE),IF($AG412="刺客",VLOOKUP($AH412,$FU:$GQ,FZ$1,FALSE),"无该职业")))*VLOOKUP($AF412,角色间职业划分!$P:$AP,8,FALSE)/角色间职业划分!$W$9,0)</f>
        <v>7993</v>
      </c>
      <c r="G412" s="26">
        <f>ROUND(IF($AG412="战士",VLOOKUP($AH412,$DV:$ER,EB$1,FALSE),IF($AG412="幻术师",VLOOKUP($AH412,$EU:$FQ,FA$1,FALSE),IF($AG412="刺客",VLOOKUP($AH412,$FU:$GQ,GA$1,FALSE),"无该职业")))*VLOOKUP($AF412,角色间职业划分!$P:$AP,13,FALSE)/角色间职业划分!$AB$9,0)</f>
        <v>1331</v>
      </c>
      <c r="H412" s="26">
        <f t="shared" si="189"/>
        <v>0</v>
      </c>
      <c r="I412" s="26">
        <f t="shared" si="190"/>
        <v>0</v>
      </c>
      <c r="J412" s="26">
        <f t="shared" si="191"/>
        <v>0</v>
      </c>
      <c r="K412" s="26">
        <f t="shared" si="192"/>
        <v>0</v>
      </c>
      <c r="L412" s="26">
        <f t="shared" si="193"/>
        <v>0</v>
      </c>
      <c r="M412" s="26">
        <f t="shared" si="194"/>
        <v>0</v>
      </c>
      <c r="N412" s="26">
        <f t="shared" si="195"/>
        <v>2.5</v>
      </c>
      <c r="O412" s="26">
        <f t="shared" si="196"/>
        <v>7.5</v>
      </c>
      <c r="P412" s="26">
        <f t="shared" si="197"/>
        <v>7.5</v>
      </c>
      <c r="Q412" s="26">
        <f t="shared" si="198"/>
        <v>5</v>
      </c>
      <c r="R412" s="26">
        <f t="shared" si="199"/>
        <v>0</v>
      </c>
      <c r="S412" s="26">
        <f t="shared" si="200"/>
        <v>2.5</v>
      </c>
      <c r="T412" s="26">
        <f t="shared" si="201"/>
        <v>2.5</v>
      </c>
      <c r="U412" s="26">
        <f t="shared" si="202"/>
        <v>0</v>
      </c>
      <c r="V412" s="26">
        <f t="shared" si="203"/>
        <v>0</v>
      </c>
      <c r="W412" s="26">
        <f>VLOOKUP(AF412,角色间职业划分!L:M,2,FALSE)</f>
        <v>7</v>
      </c>
      <c r="X412" s="26">
        <f t="shared" si="204"/>
        <v>41</v>
      </c>
      <c r="Y412" s="26">
        <v>0</v>
      </c>
      <c r="Z412" s="26">
        <v>0</v>
      </c>
      <c r="AA412" s="26">
        <v>0</v>
      </c>
      <c r="AB412" s="26">
        <f t="shared" si="205"/>
        <v>12.5</v>
      </c>
      <c r="AC412" s="1">
        <f t="shared" si="186"/>
        <v>1061</v>
      </c>
      <c r="AD412" s="51"/>
      <c r="AE412" s="1"/>
      <c r="AF412">
        <f t="shared" si="206"/>
        <v>7</v>
      </c>
      <c r="AG412" s="26" t="str">
        <f>VLOOKUP(AF412,角色间职业划分!P:R,3,FALSE)</f>
        <v>战士</v>
      </c>
      <c r="AH412" s="26">
        <f t="shared" si="207"/>
        <v>41</v>
      </c>
    </row>
    <row r="413" spans="1:34" x14ac:dyDescent="0.15">
      <c r="A413" s="26">
        <v>409</v>
      </c>
      <c r="B413" s="26">
        <f t="shared" si="187"/>
        <v>0</v>
      </c>
      <c r="C413" s="26">
        <f>ROUND(IF($AG413="战士",VLOOKUP($AH413,$DV:$ER,DX$1,FALSE),IF($AG413="幻术师",VLOOKUP($AH413,$EU:$FQ,EW$1,FALSE),IF($AG413="刺客",VLOOKUP($AH413,$FU:$GQ,FW$1,FALSE),"无该职业")))/VLOOKUP(AF413,角色间职业划分!P:AP,20,FALSE),0)</f>
        <v>42</v>
      </c>
      <c r="D413" s="26">
        <f t="shared" si="188"/>
        <v>0</v>
      </c>
      <c r="E413" s="26">
        <f>ROUND(IF($AG413="战士",VLOOKUP($AH413,$DV:$ER,DZ$1,FALSE),IF($AG413="幻术师",VLOOKUP($AH413,$EU:$FQ,EY$1,FALSE),IF($AG413="刺客",VLOOKUP($AH413,$FU:$GQ,FY$1,FALSE),"无该职业")))*VLOOKUP($AF413,角色间职业划分!$P:$AP,26,FALSE)*VLOOKUP($AF413,角色间职业划分!$P:$AP,13,FALSE)/角色间职业划分!$AB$9,0)</f>
        <v>451</v>
      </c>
      <c r="F413" s="26">
        <f>ROUND(IF($AG413="战士",VLOOKUP($AH413,$DV:$ER,EA$1,FALSE),IF($AG413="幻术师",VLOOKUP($AH413,$EU:$FQ,EZ$1,FALSE),IF($AG413="刺客",VLOOKUP($AH413,$FU:$GQ,FZ$1,FALSE),"无该职业")))*VLOOKUP($AF413,角色间职业划分!$P:$AP,8,FALSE)/角色间职业划分!$W$9,0)</f>
        <v>7993</v>
      </c>
      <c r="G413" s="26">
        <f>ROUND(IF($AG413="战士",VLOOKUP($AH413,$DV:$ER,EB$1,FALSE),IF($AG413="幻术师",VLOOKUP($AH413,$EU:$FQ,FA$1,FALSE),IF($AG413="刺客",VLOOKUP($AH413,$FU:$GQ,GA$1,FALSE),"无该职业")))*VLOOKUP($AF413,角色间职业划分!$P:$AP,13,FALSE)/角色间职业划分!$AB$9,0)</f>
        <v>1331</v>
      </c>
      <c r="H413" s="26">
        <f t="shared" si="189"/>
        <v>0</v>
      </c>
      <c r="I413" s="26">
        <f t="shared" si="190"/>
        <v>0</v>
      </c>
      <c r="J413" s="26">
        <f t="shared" si="191"/>
        <v>0</v>
      </c>
      <c r="K413" s="26">
        <f t="shared" si="192"/>
        <v>0</v>
      </c>
      <c r="L413" s="26">
        <f t="shared" si="193"/>
        <v>0</v>
      </c>
      <c r="M413" s="26">
        <f t="shared" si="194"/>
        <v>0</v>
      </c>
      <c r="N413" s="26">
        <f t="shared" si="195"/>
        <v>2.5</v>
      </c>
      <c r="O413" s="26">
        <f t="shared" si="196"/>
        <v>7.5</v>
      </c>
      <c r="P413" s="26">
        <f t="shared" si="197"/>
        <v>7.5</v>
      </c>
      <c r="Q413" s="26">
        <f t="shared" si="198"/>
        <v>5</v>
      </c>
      <c r="R413" s="26">
        <f t="shared" si="199"/>
        <v>0</v>
      </c>
      <c r="S413" s="26">
        <f t="shared" si="200"/>
        <v>2.5</v>
      </c>
      <c r="T413" s="26">
        <f t="shared" si="201"/>
        <v>2.5</v>
      </c>
      <c r="U413" s="26">
        <f t="shared" si="202"/>
        <v>0</v>
      </c>
      <c r="V413" s="26">
        <f t="shared" si="203"/>
        <v>0</v>
      </c>
      <c r="W413" s="26">
        <f>VLOOKUP(AF413,角色间职业划分!L:M,2,FALSE)</f>
        <v>7</v>
      </c>
      <c r="X413" s="26">
        <f t="shared" si="204"/>
        <v>42</v>
      </c>
      <c r="Y413" s="26">
        <v>0</v>
      </c>
      <c r="Z413" s="26">
        <v>0</v>
      </c>
      <c r="AA413" s="26">
        <v>0</v>
      </c>
      <c r="AB413" s="26">
        <f t="shared" si="205"/>
        <v>12.5</v>
      </c>
      <c r="AC413" s="1">
        <f t="shared" si="186"/>
        <v>1111</v>
      </c>
      <c r="AD413" s="51"/>
      <c r="AE413" s="1"/>
      <c r="AF413">
        <f t="shared" si="206"/>
        <v>7</v>
      </c>
      <c r="AG413" s="26" t="str">
        <f>VLOOKUP(AF413,角色间职业划分!P:R,3,FALSE)</f>
        <v>战士</v>
      </c>
      <c r="AH413" s="26">
        <f t="shared" si="207"/>
        <v>42</v>
      </c>
    </row>
    <row r="414" spans="1:34" x14ac:dyDescent="0.15">
      <c r="A414" s="26">
        <v>410</v>
      </c>
      <c r="B414" s="26">
        <f t="shared" si="187"/>
        <v>0</v>
      </c>
      <c r="C414" s="26">
        <f>ROUND(IF($AG414="战士",VLOOKUP($AH414,$DV:$ER,DX$1,FALSE),IF($AG414="幻术师",VLOOKUP($AH414,$EU:$FQ,EW$1,FALSE),IF($AG414="刺客",VLOOKUP($AH414,$FU:$GQ,FW$1,FALSE),"无该职业")))/VLOOKUP(AF414,角色间职业划分!P:AP,20,FALSE),0)</f>
        <v>42</v>
      </c>
      <c r="D414" s="26">
        <f t="shared" si="188"/>
        <v>0</v>
      </c>
      <c r="E414" s="26">
        <f>ROUND(IF($AG414="战士",VLOOKUP($AH414,$DV:$ER,DZ$1,FALSE),IF($AG414="幻术师",VLOOKUP($AH414,$EU:$FQ,EY$1,FALSE),IF($AG414="刺客",VLOOKUP($AH414,$FU:$GQ,FY$1,FALSE),"无该职业")))*VLOOKUP($AF414,角色间职业划分!$P:$AP,26,FALSE)*VLOOKUP($AF414,角色间职业划分!$P:$AP,13,FALSE)/角色间职业划分!$AB$9,0)</f>
        <v>645</v>
      </c>
      <c r="F414" s="26">
        <f>ROUND(IF($AG414="战士",VLOOKUP($AH414,$DV:$ER,EA$1,FALSE),IF($AG414="幻术师",VLOOKUP($AH414,$EU:$FQ,EZ$1,FALSE),IF($AG414="刺客",VLOOKUP($AH414,$FU:$GQ,FZ$1,FALSE),"无该职业")))*VLOOKUP($AF414,角色间职业划分!$P:$AP,8,FALSE)/角色间职业划分!$W$9,0)</f>
        <v>7993</v>
      </c>
      <c r="G414" s="26">
        <f>ROUND(IF($AG414="战士",VLOOKUP($AH414,$DV:$ER,EB$1,FALSE),IF($AG414="幻术师",VLOOKUP($AH414,$EU:$FQ,FA$1,FALSE),IF($AG414="刺客",VLOOKUP($AH414,$FU:$GQ,GA$1,FALSE),"无该职业")))*VLOOKUP($AF414,角色间职业划分!$P:$AP,13,FALSE)/角色间职业划分!$AB$9,0)</f>
        <v>1331</v>
      </c>
      <c r="H414" s="26">
        <f t="shared" si="189"/>
        <v>0</v>
      </c>
      <c r="I414" s="26">
        <f t="shared" si="190"/>
        <v>0</v>
      </c>
      <c r="J414" s="26">
        <f t="shared" si="191"/>
        <v>0</v>
      </c>
      <c r="K414" s="26">
        <f t="shared" si="192"/>
        <v>0</v>
      </c>
      <c r="L414" s="26">
        <f t="shared" si="193"/>
        <v>0</v>
      </c>
      <c r="M414" s="26">
        <f t="shared" si="194"/>
        <v>0</v>
      </c>
      <c r="N414" s="26">
        <f t="shared" si="195"/>
        <v>2.5</v>
      </c>
      <c r="O414" s="26">
        <f t="shared" si="196"/>
        <v>7.5</v>
      </c>
      <c r="P414" s="26">
        <f t="shared" si="197"/>
        <v>7.5</v>
      </c>
      <c r="Q414" s="26">
        <f t="shared" si="198"/>
        <v>5</v>
      </c>
      <c r="R414" s="26">
        <f t="shared" si="199"/>
        <v>0</v>
      </c>
      <c r="S414" s="26">
        <f t="shared" si="200"/>
        <v>2.5</v>
      </c>
      <c r="T414" s="26">
        <f t="shared" si="201"/>
        <v>2.5</v>
      </c>
      <c r="U414" s="26">
        <f t="shared" si="202"/>
        <v>0</v>
      </c>
      <c r="V414" s="26">
        <f t="shared" si="203"/>
        <v>0</v>
      </c>
      <c r="W414" s="26">
        <f>VLOOKUP(AF414,角色间职业划分!L:M,2,FALSE)</f>
        <v>7</v>
      </c>
      <c r="X414" s="26">
        <f t="shared" si="204"/>
        <v>43</v>
      </c>
      <c r="Y414" s="26">
        <v>0</v>
      </c>
      <c r="Z414" s="26">
        <v>0</v>
      </c>
      <c r="AA414" s="26">
        <v>0</v>
      </c>
      <c r="AB414" s="26">
        <f t="shared" si="205"/>
        <v>12.5</v>
      </c>
      <c r="AC414" s="1">
        <f t="shared" si="186"/>
        <v>1162</v>
      </c>
      <c r="AD414" s="51"/>
      <c r="AE414" s="1"/>
      <c r="AF414">
        <f t="shared" si="206"/>
        <v>7</v>
      </c>
      <c r="AG414" s="26" t="str">
        <f>VLOOKUP(AF414,角色间职业划分!P:R,3,FALSE)</f>
        <v>战士</v>
      </c>
      <c r="AH414" s="26">
        <f t="shared" si="207"/>
        <v>43</v>
      </c>
    </row>
    <row r="415" spans="1:34" x14ac:dyDescent="0.15">
      <c r="A415" s="26">
        <v>411</v>
      </c>
      <c r="B415" s="26">
        <f t="shared" si="187"/>
        <v>0</v>
      </c>
      <c r="C415" s="26">
        <f>ROUND(IF($AG415="战士",VLOOKUP($AH415,$DV:$ER,DX$1,FALSE),IF($AG415="幻术师",VLOOKUP($AH415,$EU:$FQ,EW$1,FALSE),IF($AG415="刺客",VLOOKUP($AH415,$FU:$GQ,FW$1,FALSE),"无该职业")))/VLOOKUP(AF415,角色间职业划分!P:AP,20,FALSE),0)</f>
        <v>42</v>
      </c>
      <c r="D415" s="26">
        <f t="shared" si="188"/>
        <v>0</v>
      </c>
      <c r="E415" s="26">
        <f>ROUND(IF($AG415="战士",VLOOKUP($AH415,$DV:$ER,DZ$1,FALSE),IF($AG415="幻术师",VLOOKUP($AH415,$EU:$FQ,EY$1,FALSE),IF($AG415="刺客",VLOOKUP($AH415,$FU:$GQ,FY$1,FALSE),"无该职业")))*VLOOKUP($AF415,角色间职业划分!$P:$AP,26,FALSE)*VLOOKUP($AF415,角色间职业划分!$P:$AP,13,FALSE)/角色间职业划分!$AB$9,0)</f>
        <v>645</v>
      </c>
      <c r="F415" s="26">
        <f>ROUND(IF($AG415="战士",VLOOKUP($AH415,$DV:$ER,EA$1,FALSE),IF($AG415="幻术师",VLOOKUP($AH415,$EU:$FQ,EZ$1,FALSE),IF($AG415="刺客",VLOOKUP($AH415,$FU:$GQ,FZ$1,FALSE),"无该职业")))*VLOOKUP($AF415,角色间职业划分!$P:$AP,8,FALSE)/角色间职业划分!$W$9,0)</f>
        <v>7993</v>
      </c>
      <c r="G415" s="26">
        <f>ROUND(IF($AG415="战士",VLOOKUP($AH415,$DV:$ER,EB$1,FALSE),IF($AG415="幻术师",VLOOKUP($AH415,$EU:$FQ,FA$1,FALSE),IF($AG415="刺客",VLOOKUP($AH415,$FU:$GQ,GA$1,FALSE),"无该职业")))*VLOOKUP($AF415,角色间职业划分!$P:$AP,13,FALSE)/角色间职业划分!$AB$9,0)</f>
        <v>1682</v>
      </c>
      <c r="H415" s="26">
        <f t="shared" si="189"/>
        <v>0</v>
      </c>
      <c r="I415" s="26">
        <f t="shared" si="190"/>
        <v>0</v>
      </c>
      <c r="J415" s="26">
        <f t="shared" si="191"/>
        <v>0</v>
      </c>
      <c r="K415" s="26">
        <f t="shared" si="192"/>
        <v>0</v>
      </c>
      <c r="L415" s="26">
        <f t="shared" si="193"/>
        <v>0</v>
      </c>
      <c r="M415" s="26">
        <f t="shared" si="194"/>
        <v>0</v>
      </c>
      <c r="N415" s="26">
        <f t="shared" si="195"/>
        <v>2.5</v>
      </c>
      <c r="O415" s="26">
        <f t="shared" si="196"/>
        <v>7.5</v>
      </c>
      <c r="P415" s="26">
        <f t="shared" si="197"/>
        <v>7.5</v>
      </c>
      <c r="Q415" s="26">
        <f t="shared" si="198"/>
        <v>5</v>
      </c>
      <c r="R415" s="26">
        <f t="shared" si="199"/>
        <v>0</v>
      </c>
      <c r="S415" s="26">
        <f t="shared" si="200"/>
        <v>2.5</v>
      </c>
      <c r="T415" s="26">
        <f t="shared" si="201"/>
        <v>2.5</v>
      </c>
      <c r="U415" s="26">
        <f t="shared" si="202"/>
        <v>0</v>
      </c>
      <c r="V415" s="26">
        <f t="shared" si="203"/>
        <v>0</v>
      </c>
      <c r="W415" s="26">
        <f>VLOOKUP(AF415,角色间职业划分!L:M,2,FALSE)</f>
        <v>7</v>
      </c>
      <c r="X415" s="26">
        <f t="shared" si="204"/>
        <v>44</v>
      </c>
      <c r="Y415" s="26">
        <v>0</v>
      </c>
      <c r="Z415" s="26">
        <v>0</v>
      </c>
      <c r="AA415" s="26">
        <v>0</v>
      </c>
      <c r="AB415" s="26">
        <f t="shared" si="205"/>
        <v>12.5</v>
      </c>
      <c r="AC415" s="1">
        <f t="shared" si="186"/>
        <v>1212</v>
      </c>
      <c r="AD415" s="51"/>
      <c r="AE415" s="1"/>
      <c r="AF415">
        <f t="shared" si="206"/>
        <v>7</v>
      </c>
      <c r="AG415" s="26" t="str">
        <f>VLOOKUP(AF415,角色间职业划分!P:R,3,FALSE)</f>
        <v>战士</v>
      </c>
      <c r="AH415" s="26">
        <f t="shared" si="207"/>
        <v>44</v>
      </c>
    </row>
    <row r="416" spans="1:34" x14ac:dyDescent="0.15">
      <c r="A416" s="26">
        <v>412</v>
      </c>
      <c r="B416" s="26">
        <f t="shared" si="187"/>
        <v>0</v>
      </c>
      <c r="C416" s="26">
        <f>ROUND(IF($AG416="战士",VLOOKUP($AH416,$DV:$ER,DX$1,FALSE),IF($AG416="幻术师",VLOOKUP($AH416,$EU:$FQ,EW$1,FALSE),IF($AG416="刺客",VLOOKUP($AH416,$FU:$GQ,FW$1,FALSE),"无该职业")))/VLOOKUP(AF416,角色间职业划分!P:AP,20,FALSE),0)</f>
        <v>42</v>
      </c>
      <c r="D416" s="26">
        <f t="shared" si="188"/>
        <v>0</v>
      </c>
      <c r="E416" s="26">
        <f>ROUND(IF($AG416="战士",VLOOKUP($AH416,$DV:$ER,DZ$1,FALSE),IF($AG416="幻术师",VLOOKUP($AH416,$EU:$FQ,EY$1,FALSE),IF($AG416="刺客",VLOOKUP($AH416,$FU:$GQ,FY$1,FALSE),"无该职业")))*VLOOKUP($AF416,角色间职业划分!$P:$AP,26,FALSE)*VLOOKUP($AF416,角色间职业划分!$P:$AP,13,FALSE)/角色间职业划分!$AB$9,0)</f>
        <v>645</v>
      </c>
      <c r="F416" s="26">
        <f>ROUND(IF($AG416="战士",VLOOKUP($AH416,$DV:$ER,EA$1,FALSE),IF($AG416="幻术师",VLOOKUP($AH416,$EU:$FQ,EZ$1,FALSE),IF($AG416="刺客",VLOOKUP($AH416,$FU:$GQ,FZ$1,FALSE),"无该职业")))*VLOOKUP($AF416,角色间职业划分!$P:$AP,8,FALSE)/角色间职业划分!$W$9,0)</f>
        <v>9515</v>
      </c>
      <c r="G416" s="26">
        <f>ROUND(IF($AG416="战士",VLOOKUP($AH416,$DV:$ER,EB$1,FALSE),IF($AG416="幻术师",VLOOKUP($AH416,$EU:$FQ,FA$1,FALSE),IF($AG416="刺客",VLOOKUP($AH416,$FU:$GQ,GA$1,FALSE),"无该职业")))*VLOOKUP($AF416,角色间职业划分!$P:$AP,13,FALSE)/角色间职业划分!$AB$9,0)</f>
        <v>1682</v>
      </c>
      <c r="H416" s="26">
        <f t="shared" si="189"/>
        <v>0</v>
      </c>
      <c r="I416" s="26">
        <f t="shared" si="190"/>
        <v>0</v>
      </c>
      <c r="J416" s="26">
        <f t="shared" si="191"/>
        <v>0</v>
      </c>
      <c r="K416" s="26">
        <f t="shared" si="192"/>
        <v>0</v>
      </c>
      <c r="L416" s="26">
        <f t="shared" si="193"/>
        <v>0</v>
      </c>
      <c r="M416" s="26">
        <f t="shared" si="194"/>
        <v>0</v>
      </c>
      <c r="N416" s="26">
        <f t="shared" si="195"/>
        <v>2.5</v>
      </c>
      <c r="O416" s="26">
        <f t="shared" si="196"/>
        <v>7.5</v>
      </c>
      <c r="P416" s="26">
        <f t="shared" si="197"/>
        <v>7.5</v>
      </c>
      <c r="Q416" s="26">
        <f t="shared" si="198"/>
        <v>5</v>
      </c>
      <c r="R416" s="26">
        <f t="shared" si="199"/>
        <v>0</v>
      </c>
      <c r="S416" s="26">
        <f t="shared" si="200"/>
        <v>2.5</v>
      </c>
      <c r="T416" s="26">
        <f t="shared" si="201"/>
        <v>2.5</v>
      </c>
      <c r="U416" s="26">
        <f t="shared" si="202"/>
        <v>0</v>
      </c>
      <c r="V416" s="26">
        <f t="shared" si="203"/>
        <v>0</v>
      </c>
      <c r="W416" s="26">
        <f>VLOOKUP(AF416,角色间职业划分!L:M,2,FALSE)</f>
        <v>7</v>
      </c>
      <c r="X416" s="26">
        <f t="shared" si="204"/>
        <v>45</v>
      </c>
      <c r="Y416" s="26">
        <v>0</v>
      </c>
      <c r="Z416" s="26">
        <v>0</v>
      </c>
      <c r="AA416" s="26">
        <v>0</v>
      </c>
      <c r="AB416" s="26">
        <f t="shared" si="205"/>
        <v>12.5</v>
      </c>
      <c r="AC416" s="1">
        <f t="shared" si="186"/>
        <v>1263</v>
      </c>
      <c r="AD416" s="51"/>
      <c r="AE416" s="1"/>
      <c r="AF416">
        <f t="shared" si="206"/>
        <v>7</v>
      </c>
      <c r="AG416" s="26" t="str">
        <f>VLOOKUP(AF416,角色间职业划分!P:R,3,FALSE)</f>
        <v>战士</v>
      </c>
      <c r="AH416" s="26">
        <f t="shared" si="207"/>
        <v>45</v>
      </c>
    </row>
    <row r="417" spans="1:34" x14ac:dyDescent="0.15">
      <c r="A417" s="26">
        <v>413</v>
      </c>
      <c r="B417" s="26">
        <f t="shared" si="187"/>
        <v>0</v>
      </c>
      <c r="C417" s="26">
        <f>ROUND(IF($AG417="战士",VLOOKUP($AH417,$DV:$ER,DX$1,FALSE),IF($AG417="幻术师",VLOOKUP($AH417,$EU:$FQ,EW$1,FALSE),IF($AG417="刺客",VLOOKUP($AH417,$FU:$GQ,FW$1,FALSE),"无该职业")))/VLOOKUP(AF417,角色间职业划分!P:AP,20,FALSE),0)</f>
        <v>42</v>
      </c>
      <c r="D417" s="26">
        <f t="shared" si="188"/>
        <v>0</v>
      </c>
      <c r="E417" s="26">
        <f>ROUND(IF($AG417="战士",VLOOKUP($AH417,$DV:$ER,DZ$1,FALSE),IF($AG417="幻术师",VLOOKUP($AH417,$EU:$FQ,EY$1,FALSE),IF($AG417="刺客",VLOOKUP($AH417,$FU:$GQ,FY$1,FALSE),"无该职业")))*VLOOKUP($AF417,角色间职业划分!$P:$AP,26,FALSE)*VLOOKUP($AF417,角色间职业划分!$P:$AP,13,FALSE)/角色间职业划分!$AB$9,0)</f>
        <v>645</v>
      </c>
      <c r="F417" s="26">
        <f>ROUND(IF($AG417="战士",VLOOKUP($AH417,$DV:$ER,EA$1,FALSE),IF($AG417="幻术师",VLOOKUP($AH417,$EU:$FQ,EZ$1,FALSE),IF($AG417="刺客",VLOOKUP($AH417,$FU:$GQ,FZ$1,FALSE),"无该职业")))*VLOOKUP($AF417,角色间职业划分!$P:$AP,8,FALSE)/角色间职业划分!$W$9,0)</f>
        <v>9515</v>
      </c>
      <c r="G417" s="26">
        <f>ROUND(IF($AG417="战士",VLOOKUP($AH417,$DV:$ER,EB$1,FALSE),IF($AG417="幻术师",VLOOKUP($AH417,$EU:$FQ,FA$1,FALSE),IF($AG417="刺客",VLOOKUP($AH417,$FU:$GQ,GA$1,FALSE),"无该职业")))*VLOOKUP($AF417,角色间职业划分!$P:$AP,13,FALSE)/角色间职业划分!$AB$9,0)</f>
        <v>1682</v>
      </c>
      <c r="H417" s="26">
        <f t="shared" si="189"/>
        <v>0</v>
      </c>
      <c r="I417" s="26">
        <f t="shared" si="190"/>
        <v>0</v>
      </c>
      <c r="J417" s="26">
        <f t="shared" si="191"/>
        <v>0</v>
      </c>
      <c r="K417" s="26">
        <f t="shared" si="192"/>
        <v>0</v>
      </c>
      <c r="L417" s="26">
        <f t="shared" si="193"/>
        <v>0</v>
      </c>
      <c r="M417" s="26">
        <f t="shared" si="194"/>
        <v>0</v>
      </c>
      <c r="N417" s="26">
        <f t="shared" si="195"/>
        <v>5</v>
      </c>
      <c r="O417" s="26">
        <f t="shared" si="196"/>
        <v>7.5</v>
      </c>
      <c r="P417" s="26">
        <f t="shared" si="197"/>
        <v>7.5</v>
      </c>
      <c r="Q417" s="26">
        <f t="shared" si="198"/>
        <v>5</v>
      </c>
      <c r="R417" s="26">
        <f t="shared" si="199"/>
        <v>0</v>
      </c>
      <c r="S417" s="26">
        <f t="shared" si="200"/>
        <v>2.5</v>
      </c>
      <c r="T417" s="26">
        <f t="shared" si="201"/>
        <v>2.5</v>
      </c>
      <c r="U417" s="26">
        <f t="shared" si="202"/>
        <v>0</v>
      </c>
      <c r="V417" s="26">
        <f t="shared" si="203"/>
        <v>0</v>
      </c>
      <c r="W417" s="26">
        <f>VLOOKUP(AF417,角色间职业划分!L:M,2,FALSE)</f>
        <v>7</v>
      </c>
      <c r="X417" s="26">
        <f t="shared" si="204"/>
        <v>46</v>
      </c>
      <c r="Y417" s="26">
        <v>0</v>
      </c>
      <c r="Z417" s="26">
        <v>0</v>
      </c>
      <c r="AA417" s="26">
        <v>0</v>
      </c>
      <c r="AB417" s="26">
        <f t="shared" si="205"/>
        <v>12.5</v>
      </c>
      <c r="AC417" s="1">
        <f t="shared" si="186"/>
        <v>1313</v>
      </c>
      <c r="AD417" s="51"/>
      <c r="AE417" s="1"/>
      <c r="AF417">
        <f t="shared" si="206"/>
        <v>7</v>
      </c>
      <c r="AG417" s="26" t="str">
        <f>VLOOKUP(AF417,角色间职业划分!P:R,3,FALSE)</f>
        <v>战士</v>
      </c>
      <c r="AH417" s="26">
        <f t="shared" si="207"/>
        <v>46</v>
      </c>
    </row>
    <row r="418" spans="1:34" x14ac:dyDescent="0.15">
      <c r="A418" s="26">
        <v>414</v>
      </c>
      <c r="B418" s="26">
        <f t="shared" si="187"/>
        <v>0</v>
      </c>
      <c r="C418" s="26">
        <f>ROUND(IF($AG418="战士",VLOOKUP($AH418,$DV:$ER,DX$1,FALSE),IF($AG418="幻术师",VLOOKUP($AH418,$EU:$FQ,EW$1,FALSE),IF($AG418="刺客",VLOOKUP($AH418,$FU:$GQ,FW$1,FALSE),"无该职业")))/VLOOKUP(AF418,角色间职业划分!P:AP,20,FALSE),0)</f>
        <v>42</v>
      </c>
      <c r="D418" s="26">
        <f t="shared" si="188"/>
        <v>0</v>
      </c>
      <c r="E418" s="26">
        <f>ROUND(IF($AG418="战士",VLOOKUP($AH418,$DV:$ER,DZ$1,FALSE),IF($AG418="幻术师",VLOOKUP($AH418,$EU:$FQ,EY$1,FALSE),IF($AG418="刺客",VLOOKUP($AH418,$FU:$GQ,FY$1,FALSE),"无该职业")))*VLOOKUP($AF418,角色间职业划分!$P:$AP,26,FALSE)*VLOOKUP($AF418,角色间职业划分!$P:$AP,13,FALSE)/角色间职业划分!$AB$9,0)</f>
        <v>645</v>
      </c>
      <c r="F418" s="26">
        <f>ROUND(IF($AG418="战士",VLOOKUP($AH418,$DV:$ER,EA$1,FALSE),IF($AG418="幻术师",VLOOKUP($AH418,$EU:$FQ,EZ$1,FALSE),IF($AG418="刺客",VLOOKUP($AH418,$FU:$GQ,FZ$1,FALSE),"无该职业")))*VLOOKUP($AF418,角色间职业划分!$P:$AP,8,FALSE)/角色间职业划分!$W$9,0)</f>
        <v>9515</v>
      </c>
      <c r="G418" s="26">
        <f>ROUND(IF($AG418="战士",VLOOKUP($AH418,$DV:$ER,EB$1,FALSE),IF($AG418="幻术师",VLOOKUP($AH418,$EU:$FQ,FA$1,FALSE),IF($AG418="刺客",VLOOKUP($AH418,$FU:$GQ,GA$1,FALSE),"无该职业")))*VLOOKUP($AF418,角色间职业划分!$P:$AP,13,FALSE)/角色间职业划分!$AB$9,0)</f>
        <v>1892</v>
      </c>
      <c r="H418" s="26">
        <f t="shared" si="189"/>
        <v>0</v>
      </c>
      <c r="I418" s="26">
        <f t="shared" si="190"/>
        <v>0</v>
      </c>
      <c r="J418" s="26">
        <f t="shared" si="191"/>
        <v>0</v>
      </c>
      <c r="K418" s="26">
        <f t="shared" si="192"/>
        <v>0</v>
      </c>
      <c r="L418" s="26">
        <f t="shared" si="193"/>
        <v>0</v>
      </c>
      <c r="M418" s="26">
        <f t="shared" si="194"/>
        <v>0</v>
      </c>
      <c r="N418" s="26">
        <f t="shared" si="195"/>
        <v>5</v>
      </c>
      <c r="O418" s="26">
        <f t="shared" si="196"/>
        <v>7.5</v>
      </c>
      <c r="P418" s="26">
        <f t="shared" si="197"/>
        <v>7.5</v>
      </c>
      <c r="Q418" s="26">
        <f t="shared" si="198"/>
        <v>5</v>
      </c>
      <c r="R418" s="26">
        <f t="shared" si="199"/>
        <v>0</v>
      </c>
      <c r="S418" s="26">
        <f t="shared" si="200"/>
        <v>2.5</v>
      </c>
      <c r="T418" s="26">
        <f t="shared" si="201"/>
        <v>2.5</v>
      </c>
      <c r="U418" s="26">
        <f t="shared" si="202"/>
        <v>0</v>
      </c>
      <c r="V418" s="26">
        <f t="shared" si="203"/>
        <v>0</v>
      </c>
      <c r="W418" s="26">
        <f>VLOOKUP(AF418,角色间职业划分!L:M,2,FALSE)</f>
        <v>7</v>
      </c>
      <c r="X418" s="26">
        <f t="shared" si="204"/>
        <v>47</v>
      </c>
      <c r="Y418" s="26">
        <v>0</v>
      </c>
      <c r="Z418" s="26">
        <v>0</v>
      </c>
      <c r="AA418" s="26">
        <v>0</v>
      </c>
      <c r="AB418" s="26">
        <f t="shared" si="205"/>
        <v>12.5</v>
      </c>
      <c r="AC418" s="1">
        <f t="shared" si="186"/>
        <v>1364</v>
      </c>
      <c r="AD418" s="51"/>
      <c r="AE418" s="1"/>
      <c r="AF418">
        <f t="shared" si="206"/>
        <v>7</v>
      </c>
      <c r="AG418" s="26" t="str">
        <f>VLOOKUP(AF418,角色间职业划分!P:R,3,FALSE)</f>
        <v>战士</v>
      </c>
      <c r="AH418" s="26">
        <f t="shared" si="207"/>
        <v>47</v>
      </c>
    </row>
    <row r="419" spans="1:34" x14ac:dyDescent="0.15">
      <c r="A419" s="26">
        <v>415</v>
      </c>
      <c r="B419" s="26">
        <f t="shared" si="187"/>
        <v>0</v>
      </c>
      <c r="C419" s="26">
        <f>ROUND(IF($AG419="战士",VLOOKUP($AH419,$DV:$ER,DX$1,FALSE),IF($AG419="幻术师",VLOOKUP($AH419,$EU:$FQ,EW$1,FALSE),IF($AG419="刺客",VLOOKUP($AH419,$FU:$GQ,FW$1,FALSE),"无该职业")))/VLOOKUP(AF419,角色间职业划分!P:AP,20,FALSE),0)</f>
        <v>48</v>
      </c>
      <c r="D419" s="26">
        <f t="shared" si="188"/>
        <v>0</v>
      </c>
      <c r="E419" s="26">
        <f>ROUND(IF($AG419="战士",VLOOKUP($AH419,$DV:$ER,DZ$1,FALSE),IF($AG419="幻术师",VLOOKUP($AH419,$EU:$FQ,EY$1,FALSE),IF($AG419="刺客",VLOOKUP($AH419,$FU:$GQ,FY$1,FALSE),"无该职业")))*VLOOKUP($AF419,角色间职业划分!$P:$AP,26,FALSE)*VLOOKUP($AF419,角色间职业划分!$P:$AP,13,FALSE)/角色间职业划分!$AB$9,0)</f>
        <v>645</v>
      </c>
      <c r="F419" s="26">
        <f>ROUND(IF($AG419="战士",VLOOKUP($AH419,$DV:$ER,EA$1,FALSE),IF($AG419="幻术师",VLOOKUP($AH419,$EU:$FQ,EZ$1,FALSE),IF($AG419="刺客",VLOOKUP($AH419,$FU:$GQ,FZ$1,FALSE),"无该职业")))*VLOOKUP($AF419,角色间职业划分!$P:$AP,8,FALSE)/角色间职业划分!$W$9,0)</f>
        <v>9515</v>
      </c>
      <c r="G419" s="26">
        <f>ROUND(IF($AG419="战士",VLOOKUP($AH419,$DV:$ER,EB$1,FALSE),IF($AG419="幻术师",VLOOKUP($AH419,$EU:$FQ,FA$1,FALSE),IF($AG419="刺客",VLOOKUP($AH419,$FU:$GQ,GA$1,FALSE),"无该职业")))*VLOOKUP($AF419,角色间职业划分!$P:$AP,13,FALSE)/角色间职业划分!$AB$9,0)</f>
        <v>1892</v>
      </c>
      <c r="H419" s="26">
        <f t="shared" si="189"/>
        <v>0</v>
      </c>
      <c r="I419" s="26">
        <f t="shared" si="190"/>
        <v>0</v>
      </c>
      <c r="J419" s="26">
        <f t="shared" si="191"/>
        <v>0</v>
      </c>
      <c r="K419" s="26">
        <f t="shared" si="192"/>
        <v>0</v>
      </c>
      <c r="L419" s="26">
        <f t="shared" si="193"/>
        <v>0</v>
      </c>
      <c r="M419" s="26">
        <f t="shared" si="194"/>
        <v>0</v>
      </c>
      <c r="N419" s="26">
        <f t="shared" si="195"/>
        <v>5</v>
      </c>
      <c r="O419" s="26">
        <f t="shared" si="196"/>
        <v>7.5</v>
      </c>
      <c r="P419" s="26">
        <f t="shared" si="197"/>
        <v>7.5</v>
      </c>
      <c r="Q419" s="26">
        <f t="shared" si="198"/>
        <v>5</v>
      </c>
      <c r="R419" s="26">
        <f t="shared" si="199"/>
        <v>0</v>
      </c>
      <c r="S419" s="26">
        <f t="shared" si="200"/>
        <v>2.5</v>
      </c>
      <c r="T419" s="26">
        <f t="shared" si="201"/>
        <v>2.5</v>
      </c>
      <c r="U419" s="26">
        <f t="shared" si="202"/>
        <v>0</v>
      </c>
      <c r="V419" s="26">
        <f t="shared" si="203"/>
        <v>0</v>
      </c>
      <c r="W419" s="26">
        <f>VLOOKUP(AF419,角色间职业划分!L:M,2,FALSE)</f>
        <v>7</v>
      </c>
      <c r="X419" s="26">
        <f t="shared" si="204"/>
        <v>48</v>
      </c>
      <c r="Y419" s="26">
        <v>0</v>
      </c>
      <c r="Z419" s="26">
        <v>0</v>
      </c>
      <c r="AA419" s="26">
        <v>0</v>
      </c>
      <c r="AB419" s="26">
        <f t="shared" si="205"/>
        <v>12.5</v>
      </c>
      <c r="AC419" s="1">
        <f t="shared" si="186"/>
        <v>1414</v>
      </c>
      <c r="AD419" s="51"/>
      <c r="AE419" s="1"/>
      <c r="AF419">
        <f t="shared" si="206"/>
        <v>7</v>
      </c>
      <c r="AG419" s="26" t="str">
        <f>VLOOKUP(AF419,角色间职业划分!P:R,3,FALSE)</f>
        <v>战士</v>
      </c>
      <c r="AH419" s="26">
        <f t="shared" si="207"/>
        <v>48</v>
      </c>
    </row>
    <row r="420" spans="1:34" x14ac:dyDescent="0.15">
      <c r="A420" s="26">
        <v>416</v>
      </c>
      <c r="B420" s="26">
        <f t="shared" si="187"/>
        <v>0</v>
      </c>
      <c r="C420" s="26">
        <f>ROUND(IF($AG420="战士",VLOOKUP($AH420,$DV:$ER,DX$1,FALSE),IF($AG420="幻术师",VLOOKUP($AH420,$EU:$FQ,EW$1,FALSE),IF($AG420="刺客",VLOOKUP($AH420,$FU:$GQ,FW$1,FALSE),"无该职业")))/VLOOKUP(AF420,角色间职业划分!P:AP,20,FALSE),0)</f>
        <v>48</v>
      </c>
      <c r="D420" s="26">
        <f t="shared" si="188"/>
        <v>0</v>
      </c>
      <c r="E420" s="26">
        <f>ROUND(IF($AG420="战士",VLOOKUP($AH420,$DV:$ER,DZ$1,FALSE),IF($AG420="幻术师",VLOOKUP($AH420,$EU:$FQ,EY$1,FALSE),IF($AG420="刺客",VLOOKUP($AH420,$FU:$GQ,FY$1,FALSE),"无该职业")))*VLOOKUP($AF420,角色间职业划分!$P:$AP,26,FALSE)*VLOOKUP($AF420,角色间职业划分!$P:$AP,13,FALSE)/角色间职业划分!$AB$9,0)</f>
        <v>645</v>
      </c>
      <c r="F420" s="26">
        <f>ROUND(IF($AG420="战士",VLOOKUP($AH420,$DV:$ER,EA$1,FALSE),IF($AG420="幻术师",VLOOKUP($AH420,$EU:$FQ,EZ$1,FALSE),IF($AG420="刺客",VLOOKUP($AH420,$FU:$GQ,FZ$1,FALSE),"无该职业")))*VLOOKUP($AF420,角色间职业划分!$P:$AP,8,FALSE)/角色间职业划分!$W$9,0)</f>
        <v>11037</v>
      </c>
      <c r="G420" s="26">
        <f>ROUND(IF($AG420="战士",VLOOKUP($AH420,$DV:$ER,EB$1,FALSE),IF($AG420="幻术师",VLOOKUP($AH420,$EU:$FQ,FA$1,FALSE),IF($AG420="刺客",VLOOKUP($AH420,$FU:$GQ,GA$1,FALSE),"无该职业")))*VLOOKUP($AF420,角色间职业划分!$P:$AP,13,FALSE)/角色间职业划分!$AB$9,0)</f>
        <v>1892</v>
      </c>
      <c r="H420" s="26">
        <f t="shared" si="189"/>
        <v>0</v>
      </c>
      <c r="I420" s="26">
        <f t="shared" si="190"/>
        <v>0</v>
      </c>
      <c r="J420" s="26">
        <f t="shared" si="191"/>
        <v>0</v>
      </c>
      <c r="K420" s="26">
        <f t="shared" si="192"/>
        <v>0</v>
      </c>
      <c r="L420" s="26">
        <f t="shared" si="193"/>
        <v>0</v>
      </c>
      <c r="M420" s="26">
        <f t="shared" si="194"/>
        <v>0</v>
      </c>
      <c r="N420" s="26">
        <f t="shared" si="195"/>
        <v>5</v>
      </c>
      <c r="O420" s="26">
        <f t="shared" si="196"/>
        <v>7.5</v>
      </c>
      <c r="P420" s="26">
        <f t="shared" si="197"/>
        <v>7.5</v>
      </c>
      <c r="Q420" s="26">
        <f t="shared" si="198"/>
        <v>5</v>
      </c>
      <c r="R420" s="26">
        <f t="shared" si="199"/>
        <v>0</v>
      </c>
      <c r="S420" s="26">
        <f t="shared" si="200"/>
        <v>2.5</v>
      </c>
      <c r="T420" s="26">
        <f t="shared" si="201"/>
        <v>2.5</v>
      </c>
      <c r="U420" s="26">
        <f t="shared" si="202"/>
        <v>0</v>
      </c>
      <c r="V420" s="26">
        <f t="shared" si="203"/>
        <v>0</v>
      </c>
      <c r="W420" s="26">
        <f>VLOOKUP(AF420,角色间职业划分!L:M,2,FALSE)</f>
        <v>7</v>
      </c>
      <c r="X420" s="26">
        <f t="shared" si="204"/>
        <v>49</v>
      </c>
      <c r="Y420" s="26">
        <v>0</v>
      </c>
      <c r="Z420" s="26">
        <v>0</v>
      </c>
      <c r="AA420" s="26">
        <v>0</v>
      </c>
      <c r="AB420" s="26">
        <f t="shared" si="205"/>
        <v>12.5</v>
      </c>
      <c r="AC420" s="1">
        <f t="shared" si="186"/>
        <v>1465</v>
      </c>
      <c r="AD420" s="51"/>
      <c r="AE420" s="1"/>
      <c r="AF420">
        <f t="shared" si="206"/>
        <v>7</v>
      </c>
      <c r="AG420" s="26" t="str">
        <f>VLOOKUP(AF420,角色间职业划分!P:R,3,FALSE)</f>
        <v>战士</v>
      </c>
      <c r="AH420" s="26">
        <f t="shared" si="207"/>
        <v>49</v>
      </c>
    </row>
    <row r="421" spans="1:34" x14ac:dyDescent="0.15">
      <c r="A421" s="26">
        <v>417</v>
      </c>
      <c r="B421" s="26">
        <f t="shared" si="187"/>
        <v>0</v>
      </c>
      <c r="C421" s="26">
        <f>ROUND(IF($AG421="战士",VLOOKUP($AH421,$DV:$ER,DX$1,FALSE),IF($AG421="幻术师",VLOOKUP($AH421,$EU:$FQ,EW$1,FALSE),IF($AG421="刺客",VLOOKUP($AH421,$FU:$GQ,FW$1,FALSE),"无该职业")))/VLOOKUP(AF421,角色间职业划分!P:AP,20,FALSE),0)</f>
        <v>48</v>
      </c>
      <c r="D421" s="26">
        <f t="shared" si="188"/>
        <v>0</v>
      </c>
      <c r="E421" s="26">
        <f>ROUND(IF($AG421="战士",VLOOKUP($AH421,$DV:$ER,DZ$1,FALSE),IF($AG421="幻术师",VLOOKUP($AH421,$EU:$FQ,EY$1,FALSE),IF($AG421="刺客",VLOOKUP($AH421,$FU:$GQ,FY$1,FALSE),"无该职业")))*VLOOKUP($AF421,角色间职业划分!$P:$AP,26,FALSE)*VLOOKUP($AF421,角色间职业划分!$P:$AP,13,FALSE)/角色间职业划分!$AB$9,0)</f>
        <v>645</v>
      </c>
      <c r="F421" s="26">
        <f>ROUND(IF($AG421="战士",VLOOKUP($AH421,$DV:$ER,EA$1,FALSE),IF($AG421="幻术师",VLOOKUP($AH421,$EU:$FQ,EZ$1,FALSE),IF($AG421="刺客",VLOOKUP($AH421,$FU:$GQ,FZ$1,FALSE),"无该职业")))*VLOOKUP($AF421,角色间职业划分!$P:$AP,8,FALSE)/角色间职业划分!$W$9,0)</f>
        <v>11037</v>
      </c>
      <c r="G421" s="26">
        <f>ROUND(IF($AG421="战士",VLOOKUP($AH421,$DV:$ER,EB$1,FALSE),IF($AG421="幻术师",VLOOKUP($AH421,$EU:$FQ,FA$1,FALSE),IF($AG421="刺客",VLOOKUP($AH421,$FU:$GQ,GA$1,FALSE),"无该职业")))*VLOOKUP($AF421,角色间职业划分!$P:$AP,13,FALSE)/角色间职业划分!$AB$9,0)</f>
        <v>1892</v>
      </c>
      <c r="H421" s="26">
        <f t="shared" si="189"/>
        <v>0</v>
      </c>
      <c r="I421" s="26">
        <f t="shared" si="190"/>
        <v>0</v>
      </c>
      <c r="J421" s="26">
        <f t="shared" si="191"/>
        <v>0</v>
      </c>
      <c r="K421" s="26">
        <f t="shared" si="192"/>
        <v>0</v>
      </c>
      <c r="L421" s="26">
        <f t="shared" si="193"/>
        <v>0</v>
      </c>
      <c r="M421" s="26">
        <f t="shared" si="194"/>
        <v>0</v>
      </c>
      <c r="N421" s="26">
        <f t="shared" si="195"/>
        <v>5</v>
      </c>
      <c r="O421" s="26">
        <f t="shared" si="196"/>
        <v>10</v>
      </c>
      <c r="P421" s="26">
        <f t="shared" si="197"/>
        <v>7.5</v>
      </c>
      <c r="Q421" s="26">
        <f t="shared" si="198"/>
        <v>5</v>
      </c>
      <c r="R421" s="26">
        <f t="shared" si="199"/>
        <v>0</v>
      </c>
      <c r="S421" s="26">
        <f t="shared" si="200"/>
        <v>2.5</v>
      </c>
      <c r="T421" s="26">
        <f t="shared" si="201"/>
        <v>2.5</v>
      </c>
      <c r="U421" s="26">
        <f t="shared" si="202"/>
        <v>0</v>
      </c>
      <c r="V421" s="26">
        <f t="shared" si="203"/>
        <v>0</v>
      </c>
      <c r="W421" s="26">
        <f>VLOOKUP(AF421,角色间职业划分!L:M,2,FALSE)</f>
        <v>7</v>
      </c>
      <c r="X421" s="26">
        <f t="shared" si="204"/>
        <v>50</v>
      </c>
      <c r="Y421" s="26">
        <v>0</v>
      </c>
      <c r="Z421" s="26">
        <v>0</v>
      </c>
      <c r="AA421" s="26">
        <v>0</v>
      </c>
      <c r="AB421" s="26">
        <f t="shared" si="205"/>
        <v>15</v>
      </c>
      <c r="AC421" s="1">
        <f t="shared" si="186"/>
        <v>1515</v>
      </c>
      <c r="AD421" s="51"/>
      <c r="AE421" s="1"/>
      <c r="AF421">
        <f t="shared" si="206"/>
        <v>7</v>
      </c>
      <c r="AG421" s="26" t="str">
        <f>VLOOKUP(AF421,角色间职业划分!P:R,3,FALSE)</f>
        <v>战士</v>
      </c>
      <c r="AH421" s="26">
        <f t="shared" si="207"/>
        <v>50</v>
      </c>
    </row>
    <row r="422" spans="1:34" x14ac:dyDescent="0.15">
      <c r="A422" s="26">
        <v>418</v>
      </c>
      <c r="B422" s="26">
        <f t="shared" si="187"/>
        <v>0</v>
      </c>
      <c r="C422" s="26">
        <f>ROUND(IF($AG422="战士",VLOOKUP($AH422,$DV:$ER,DX$1,FALSE),IF($AG422="幻术师",VLOOKUP($AH422,$EU:$FQ,EW$1,FALSE),IF($AG422="刺客",VLOOKUP($AH422,$FU:$GQ,FW$1,FALSE),"无该职业")))/VLOOKUP(AF422,角色间职业划分!P:AP,20,FALSE),0)</f>
        <v>48</v>
      </c>
      <c r="D422" s="26">
        <f t="shared" si="188"/>
        <v>0</v>
      </c>
      <c r="E422" s="26">
        <f>ROUND(IF($AG422="战士",VLOOKUP($AH422,$DV:$ER,DZ$1,FALSE),IF($AG422="幻术师",VLOOKUP($AH422,$EU:$FQ,EY$1,FALSE),IF($AG422="刺客",VLOOKUP($AH422,$FU:$GQ,FY$1,FALSE),"无该职业")))*VLOOKUP($AF422,角色间职业划分!$P:$AP,26,FALSE)*VLOOKUP($AF422,角色间职业划分!$P:$AP,13,FALSE)/角色间职业划分!$AB$9,0)</f>
        <v>645</v>
      </c>
      <c r="F422" s="26">
        <f>ROUND(IF($AG422="战士",VLOOKUP($AH422,$DV:$ER,EA$1,FALSE),IF($AG422="幻术师",VLOOKUP($AH422,$EU:$FQ,EZ$1,FALSE),IF($AG422="刺客",VLOOKUP($AH422,$FU:$GQ,FZ$1,FALSE),"无该职业")))*VLOOKUP($AF422,角色间职业划分!$P:$AP,8,FALSE)/角色间职业划分!$W$9,0)</f>
        <v>11037</v>
      </c>
      <c r="G422" s="26">
        <f>ROUND(IF($AG422="战士",VLOOKUP($AH422,$DV:$ER,EB$1,FALSE),IF($AG422="幻术师",VLOOKUP($AH422,$EU:$FQ,FA$1,FALSE),IF($AG422="刺客",VLOOKUP($AH422,$FU:$GQ,GA$1,FALSE),"无该职业")))*VLOOKUP($AF422,角色间职业划分!$P:$AP,13,FALSE)/角色间职业划分!$AB$9,0)</f>
        <v>2172</v>
      </c>
      <c r="H422" s="26">
        <f t="shared" si="189"/>
        <v>0</v>
      </c>
      <c r="I422" s="26">
        <f t="shared" si="190"/>
        <v>0</v>
      </c>
      <c r="J422" s="26">
        <f t="shared" si="191"/>
        <v>0</v>
      </c>
      <c r="K422" s="26">
        <f t="shared" si="192"/>
        <v>0</v>
      </c>
      <c r="L422" s="26">
        <f t="shared" si="193"/>
        <v>0</v>
      </c>
      <c r="M422" s="26">
        <f t="shared" si="194"/>
        <v>0</v>
      </c>
      <c r="N422" s="26">
        <f t="shared" si="195"/>
        <v>5</v>
      </c>
      <c r="O422" s="26">
        <f t="shared" si="196"/>
        <v>10</v>
      </c>
      <c r="P422" s="26">
        <f t="shared" si="197"/>
        <v>7.5</v>
      </c>
      <c r="Q422" s="26">
        <f t="shared" si="198"/>
        <v>5</v>
      </c>
      <c r="R422" s="26">
        <f t="shared" si="199"/>
        <v>0</v>
      </c>
      <c r="S422" s="26">
        <f t="shared" si="200"/>
        <v>2.5</v>
      </c>
      <c r="T422" s="26">
        <f t="shared" si="201"/>
        <v>2.5</v>
      </c>
      <c r="U422" s="26">
        <f t="shared" si="202"/>
        <v>0</v>
      </c>
      <c r="V422" s="26">
        <f t="shared" si="203"/>
        <v>0</v>
      </c>
      <c r="W422" s="26">
        <f>VLOOKUP(AF422,角色间职业划分!L:M,2,FALSE)</f>
        <v>7</v>
      </c>
      <c r="X422" s="26">
        <f t="shared" si="204"/>
        <v>51</v>
      </c>
      <c r="Y422" s="26">
        <v>0</v>
      </c>
      <c r="Z422" s="26">
        <v>0</v>
      </c>
      <c r="AA422" s="26">
        <v>0</v>
      </c>
      <c r="AB422" s="26">
        <f t="shared" si="205"/>
        <v>15</v>
      </c>
      <c r="AC422" s="1">
        <f t="shared" si="186"/>
        <v>1566</v>
      </c>
      <c r="AD422" s="51"/>
      <c r="AE422" s="1"/>
      <c r="AF422">
        <f t="shared" si="206"/>
        <v>7</v>
      </c>
      <c r="AG422" s="26" t="str">
        <f>VLOOKUP(AF422,角色间职业划分!P:R,3,FALSE)</f>
        <v>战士</v>
      </c>
      <c r="AH422" s="26">
        <f t="shared" si="207"/>
        <v>51</v>
      </c>
    </row>
    <row r="423" spans="1:34" x14ac:dyDescent="0.15">
      <c r="A423" s="26">
        <v>419</v>
      </c>
      <c r="B423" s="26">
        <f t="shared" si="187"/>
        <v>0</v>
      </c>
      <c r="C423" s="26">
        <f>ROUND(IF($AG423="战士",VLOOKUP($AH423,$DV:$ER,DX$1,FALSE),IF($AG423="幻术师",VLOOKUP($AH423,$EU:$FQ,EW$1,FALSE),IF($AG423="刺客",VLOOKUP($AH423,$FU:$GQ,FW$1,FALSE),"无该职业")))/VLOOKUP(AF423,角色间职业划分!P:AP,20,FALSE),0)</f>
        <v>48</v>
      </c>
      <c r="D423" s="26">
        <f t="shared" si="188"/>
        <v>0</v>
      </c>
      <c r="E423" s="26">
        <f>ROUND(IF($AG423="战士",VLOOKUP($AH423,$DV:$ER,DZ$1,FALSE),IF($AG423="幻术师",VLOOKUP($AH423,$EU:$FQ,EY$1,FALSE),IF($AG423="刺客",VLOOKUP($AH423,$FU:$GQ,FY$1,FALSE),"无该职业")))*VLOOKUP($AF423,角色间职业划分!$P:$AP,26,FALSE)*VLOOKUP($AF423,角色间职业划分!$P:$AP,13,FALSE)/角色间职业划分!$AB$9,0)</f>
        <v>645</v>
      </c>
      <c r="F423" s="26">
        <f>ROUND(IF($AG423="战士",VLOOKUP($AH423,$DV:$ER,EA$1,FALSE),IF($AG423="幻术师",VLOOKUP($AH423,$EU:$FQ,EZ$1,FALSE),IF($AG423="刺客",VLOOKUP($AH423,$FU:$GQ,FZ$1,FALSE),"无该职业")))*VLOOKUP($AF423,角色间职业划分!$P:$AP,8,FALSE)/角色间职业划分!$W$9,0)</f>
        <v>11037</v>
      </c>
      <c r="G423" s="26">
        <f>ROUND(IF($AG423="战士",VLOOKUP($AH423,$DV:$ER,EB$1,FALSE),IF($AG423="幻术师",VLOOKUP($AH423,$EU:$FQ,FA$1,FALSE),IF($AG423="刺客",VLOOKUP($AH423,$FU:$GQ,GA$1,FALSE),"无该职业")))*VLOOKUP($AF423,角色间职业划分!$P:$AP,13,FALSE)/角色间职业划分!$AB$9,0)</f>
        <v>2172</v>
      </c>
      <c r="H423" s="26">
        <f t="shared" si="189"/>
        <v>0</v>
      </c>
      <c r="I423" s="26">
        <f t="shared" si="190"/>
        <v>0</v>
      </c>
      <c r="J423" s="26">
        <f t="shared" si="191"/>
        <v>0</v>
      </c>
      <c r="K423" s="26">
        <f t="shared" si="192"/>
        <v>0</v>
      </c>
      <c r="L423" s="26">
        <f t="shared" si="193"/>
        <v>0</v>
      </c>
      <c r="M423" s="26">
        <f t="shared" si="194"/>
        <v>0</v>
      </c>
      <c r="N423" s="26">
        <f t="shared" si="195"/>
        <v>5</v>
      </c>
      <c r="O423" s="26">
        <f t="shared" si="196"/>
        <v>10</v>
      </c>
      <c r="P423" s="26">
        <f t="shared" si="197"/>
        <v>7.5</v>
      </c>
      <c r="Q423" s="26">
        <f t="shared" si="198"/>
        <v>5</v>
      </c>
      <c r="R423" s="26">
        <f t="shared" si="199"/>
        <v>0</v>
      </c>
      <c r="S423" s="26">
        <f t="shared" si="200"/>
        <v>5</v>
      </c>
      <c r="T423" s="26">
        <f t="shared" si="201"/>
        <v>2.5</v>
      </c>
      <c r="U423" s="26">
        <f t="shared" si="202"/>
        <v>0</v>
      </c>
      <c r="V423" s="26">
        <f t="shared" si="203"/>
        <v>0</v>
      </c>
      <c r="W423" s="26">
        <f>VLOOKUP(AF423,角色间职业划分!L:M,2,FALSE)</f>
        <v>7</v>
      </c>
      <c r="X423" s="26">
        <f t="shared" si="204"/>
        <v>52</v>
      </c>
      <c r="Y423" s="26">
        <v>0</v>
      </c>
      <c r="Z423" s="26">
        <v>0</v>
      </c>
      <c r="AA423" s="26">
        <v>0</v>
      </c>
      <c r="AB423" s="26">
        <f t="shared" si="205"/>
        <v>15</v>
      </c>
      <c r="AC423" s="1">
        <f t="shared" si="186"/>
        <v>1616</v>
      </c>
      <c r="AD423" s="51"/>
      <c r="AE423" s="1"/>
      <c r="AF423">
        <f t="shared" si="206"/>
        <v>7</v>
      </c>
      <c r="AG423" s="26" t="str">
        <f>VLOOKUP(AF423,角色间职业划分!P:R,3,FALSE)</f>
        <v>战士</v>
      </c>
      <c r="AH423" s="26">
        <f t="shared" si="207"/>
        <v>52</v>
      </c>
    </row>
    <row r="424" spans="1:34" x14ac:dyDescent="0.15">
      <c r="A424" s="26">
        <v>420</v>
      </c>
      <c r="B424" s="26">
        <f t="shared" si="187"/>
        <v>0</v>
      </c>
      <c r="C424" s="26">
        <f>ROUND(IF($AG424="战士",VLOOKUP($AH424,$DV:$ER,DX$1,FALSE),IF($AG424="幻术师",VLOOKUP($AH424,$EU:$FQ,EW$1,FALSE),IF($AG424="刺客",VLOOKUP($AH424,$FU:$GQ,FW$1,FALSE),"无该职业")))/VLOOKUP(AF424,角色间职业划分!P:AP,20,FALSE),0)</f>
        <v>48</v>
      </c>
      <c r="D424" s="26">
        <f t="shared" si="188"/>
        <v>0</v>
      </c>
      <c r="E424" s="26">
        <f>ROUND(IF($AG424="战士",VLOOKUP($AH424,$DV:$ER,DZ$1,FALSE),IF($AG424="幻术师",VLOOKUP($AH424,$EU:$FQ,EY$1,FALSE),IF($AG424="刺客",VLOOKUP($AH424,$FU:$GQ,FY$1,FALSE),"无该职业")))*VLOOKUP($AF424,角色间职业划分!$P:$AP,26,FALSE)*VLOOKUP($AF424,角色间职业划分!$P:$AP,13,FALSE)/角色间职业划分!$AB$9,0)</f>
        <v>645</v>
      </c>
      <c r="F424" s="26">
        <f>ROUND(IF($AG424="战士",VLOOKUP($AH424,$DV:$ER,EA$1,FALSE),IF($AG424="幻术师",VLOOKUP($AH424,$EU:$FQ,EZ$1,FALSE),IF($AG424="刺客",VLOOKUP($AH424,$FU:$GQ,FZ$1,FALSE),"无该职业")))*VLOOKUP($AF424,角色间职业划分!$P:$AP,8,FALSE)/角色间职业划分!$W$9,0)</f>
        <v>12559</v>
      </c>
      <c r="G424" s="26">
        <f>ROUND(IF($AG424="战士",VLOOKUP($AH424,$DV:$ER,EB$1,FALSE),IF($AG424="幻术师",VLOOKUP($AH424,$EU:$FQ,FA$1,FALSE),IF($AG424="刺客",VLOOKUP($AH424,$FU:$GQ,GA$1,FALSE),"无该职业")))*VLOOKUP($AF424,角色间职业划分!$P:$AP,13,FALSE)/角色间职业划分!$AB$9,0)</f>
        <v>2172</v>
      </c>
      <c r="H424" s="26">
        <f t="shared" si="189"/>
        <v>0</v>
      </c>
      <c r="I424" s="26">
        <f t="shared" si="190"/>
        <v>0</v>
      </c>
      <c r="J424" s="26">
        <f t="shared" si="191"/>
        <v>0</v>
      </c>
      <c r="K424" s="26">
        <f t="shared" si="192"/>
        <v>0</v>
      </c>
      <c r="L424" s="26">
        <f t="shared" si="193"/>
        <v>0</v>
      </c>
      <c r="M424" s="26">
        <f t="shared" si="194"/>
        <v>0</v>
      </c>
      <c r="N424" s="26">
        <f t="shared" si="195"/>
        <v>5</v>
      </c>
      <c r="O424" s="26">
        <f t="shared" si="196"/>
        <v>10</v>
      </c>
      <c r="P424" s="26">
        <f t="shared" si="197"/>
        <v>7.5</v>
      </c>
      <c r="Q424" s="26">
        <f t="shared" si="198"/>
        <v>5</v>
      </c>
      <c r="R424" s="26">
        <f t="shared" si="199"/>
        <v>0</v>
      </c>
      <c r="S424" s="26">
        <f t="shared" si="200"/>
        <v>5</v>
      </c>
      <c r="T424" s="26">
        <f t="shared" si="201"/>
        <v>2.5</v>
      </c>
      <c r="U424" s="26">
        <f t="shared" si="202"/>
        <v>0</v>
      </c>
      <c r="V424" s="26">
        <f t="shared" si="203"/>
        <v>0</v>
      </c>
      <c r="W424" s="26">
        <f>VLOOKUP(AF424,角色间职业划分!L:M,2,FALSE)</f>
        <v>7</v>
      </c>
      <c r="X424" s="26">
        <f t="shared" si="204"/>
        <v>53</v>
      </c>
      <c r="Y424" s="26">
        <v>0</v>
      </c>
      <c r="Z424" s="26">
        <v>0</v>
      </c>
      <c r="AA424" s="26">
        <v>0</v>
      </c>
      <c r="AB424" s="26">
        <f t="shared" si="205"/>
        <v>15</v>
      </c>
      <c r="AC424" s="1">
        <f t="shared" si="186"/>
        <v>1667</v>
      </c>
      <c r="AD424" s="51"/>
      <c r="AE424" s="1"/>
      <c r="AF424">
        <f t="shared" si="206"/>
        <v>7</v>
      </c>
      <c r="AG424" s="26" t="str">
        <f>VLOOKUP(AF424,角色间职业划分!P:R,3,FALSE)</f>
        <v>战士</v>
      </c>
      <c r="AH424" s="26">
        <f t="shared" si="207"/>
        <v>53</v>
      </c>
    </row>
    <row r="425" spans="1:34" x14ac:dyDescent="0.15">
      <c r="A425" s="26">
        <v>421</v>
      </c>
      <c r="B425" s="26">
        <f t="shared" si="187"/>
        <v>0</v>
      </c>
      <c r="C425" s="26">
        <f>ROUND(IF($AG425="战士",VLOOKUP($AH425,$DV:$ER,DX$1,FALSE),IF($AG425="幻术师",VLOOKUP($AH425,$EU:$FQ,EW$1,FALSE),IF($AG425="刺客",VLOOKUP($AH425,$FU:$GQ,FW$1,FALSE),"无该职业")))/VLOOKUP(AF425,角色间职业划分!P:AP,20,FALSE),0)</f>
        <v>54</v>
      </c>
      <c r="D425" s="26">
        <f t="shared" si="188"/>
        <v>0</v>
      </c>
      <c r="E425" s="26">
        <f>ROUND(IF($AG425="战士",VLOOKUP($AH425,$DV:$ER,DZ$1,FALSE),IF($AG425="幻术师",VLOOKUP($AH425,$EU:$FQ,EY$1,FALSE),IF($AG425="刺客",VLOOKUP($AH425,$FU:$GQ,FY$1,FALSE),"无该职业")))*VLOOKUP($AF425,角色间职业划分!$P:$AP,26,FALSE)*VLOOKUP($AF425,角色间职业划分!$P:$AP,13,FALSE)/角色间职业划分!$AB$9,0)</f>
        <v>645</v>
      </c>
      <c r="F425" s="26">
        <f>ROUND(IF($AG425="战士",VLOOKUP($AH425,$DV:$ER,EA$1,FALSE),IF($AG425="幻术师",VLOOKUP($AH425,$EU:$FQ,EZ$1,FALSE),IF($AG425="刺客",VLOOKUP($AH425,$FU:$GQ,FZ$1,FALSE),"无该职业")))*VLOOKUP($AF425,角色间职业划分!$P:$AP,8,FALSE)/角色间职业划分!$W$9,0)</f>
        <v>12559</v>
      </c>
      <c r="G425" s="26">
        <f>ROUND(IF($AG425="战士",VLOOKUP($AH425,$DV:$ER,EB$1,FALSE),IF($AG425="幻术师",VLOOKUP($AH425,$EU:$FQ,FA$1,FALSE),IF($AG425="刺客",VLOOKUP($AH425,$FU:$GQ,GA$1,FALSE),"无该职业")))*VLOOKUP($AF425,角色间职业划分!$P:$AP,13,FALSE)/角色间职业划分!$AB$9,0)</f>
        <v>2172</v>
      </c>
      <c r="H425" s="26">
        <f t="shared" si="189"/>
        <v>0</v>
      </c>
      <c r="I425" s="26">
        <f t="shared" si="190"/>
        <v>0</v>
      </c>
      <c r="J425" s="26">
        <f t="shared" si="191"/>
        <v>0</v>
      </c>
      <c r="K425" s="26">
        <f t="shared" si="192"/>
        <v>0</v>
      </c>
      <c r="L425" s="26">
        <f t="shared" si="193"/>
        <v>0</v>
      </c>
      <c r="M425" s="26">
        <f t="shared" si="194"/>
        <v>0</v>
      </c>
      <c r="N425" s="26">
        <f t="shared" si="195"/>
        <v>5</v>
      </c>
      <c r="O425" s="26">
        <f t="shared" si="196"/>
        <v>10</v>
      </c>
      <c r="P425" s="26">
        <f t="shared" si="197"/>
        <v>7.5</v>
      </c>
      <c r="Q425" s="26">
        <f t="shared" si="198"/>
        <v>5</v>
      </c>
      <c r="R425" s="26">
        <f t="shared" si="199"/>
        <v>0</v>
      </c>
      <c r="S425" s="26">
        <f t="shared" si="200"/>
        <v>5</v>
      </c>
      <c r="T425" s="26">
        <f t="shared" si="201"/>
        <v>2.5</v>
      </c>
      <c r="U425" s="26">
        <f t="shared" si="202"/>
        <v>0</v>
      </c>
      <c r="V425" s="26">
        <f t="shared" si="203"/>
        <v>0</v>
      </c>
      <c r="W425" s="26">
        <f>VLOOKUP(AF425,角色间职业划分!L:M,2,FALSE)</f>
        <v>7</v>
      </c>
      <c r="X425" s="26">
        <f t="shared" si="204"/>
        <v>54</v>
      </c>
      <c r="Y425" s="26">
        <v>0</v>
      </c>
      <c r="Z425" s="26">
        <v>0</v>
      </c>
      <c r="AA425" s="26">
        <v>0</v>
      </c>
      <c r="AB425" s="26">
        <f t="shared" si="205"/>
        <v>15</v>
      </c>
      <c r="AC425" s="1">
        <f t="shared" si="186"/>
        <v>1717</v>
      </c>
      <c r="AD425" s="51"/>
      <c r="AE425" s="1"/>
      <c r="AF425">
        <f t="shared" si="206"/>
        <v>7</v>
      </c>
      <c r="AG425" s="26" t="str">
        <f>VLOOKUP(AF425,角色间职业划分!P:R,3,FALSE)</f>
        <v>战士</v>
      </c>
      <c r="AH425" s="26">
        <f t="shared" si="207"/>
        <v>54</v>
      </c>
    </row>
    <row r="426" spans="1:34" x14ac:dyDescent="0.15">
      <c r="A426" s="26">
        <v>422</v>
      </c>
      <c r="B426" s="26">
        <f t="shared" si="187"/>
        <v>0</v>
      </c>
      <c r="C426" s="26">
        <f>ROUND(IF($AG426="战士",VLOOKUP($AH426,$DV:$ER,DX$1,FALSE),IF($AG426="幻术师",VLOOKUP($AH426,$EU:$FQ,EW$1,FALSE),IF($AG426="刺客",VLOOKUP($AH426,$FU:$GQ,FW$1,FALSE),"无该职业")))/VLOOKUP(AF426,角色间职业划分!P:AP,20,FALSE),0)</f>
        <v>54</v>
      </c>
      <c r="D426" s="26">
        <f t="shared" si="188"/>
        <v>0</v>
      </c>
      <c r="E426" s="26">
        <f>ROUND(IF($AG426="战士",VLOOKUP($AH426,$DV:$ER,DZ$1,FALSE),IF($AG426="幻术师",VLOOKUP($AH426,$EU:$FQ,EY$1,FALSE),IF($AG426="刺客",VLOOKUP($AH426,$FU:$GQ,FY$1,FALSE),"无该职业")))*VLOOKUP($AF426,角色间职业划分!$P:$AP,26,FALSE)*VLOOKUP($AF426,角色间职业划分!$P:$AP,13,FALSE)/角色间职业划分!$AB$9,0)</f>
        <v>645</v>
      </c>
      <c r="F426" s="26">
        <f>ROUND(IF($AG426="战士",VLOOKUP($AH426,$DV:$ER,EA$1,FALSE),IF($AG426="幻术师",VLOOKUP($AH426,$EU:$FQ,EZ$1,FALSE),IF($AG426="刺客",VLOOKUP($AH426,$FU:$GQ,FZ$1,FALSE),"无该职业")))*VLOOKUP($AF426,角色间职业划分!$P:$AP,8,FALSE)/角色间职业划分!$W$9,0)</f>
        <v>12559</v>
      </c>
      <c r="G426" s="26">
        <f>ROUND(IF($AG426="战士",VLOOKUP($AH426,$DV:$ER,EB$1,FALSE),IF($AG426="幻术师",VLOOKUP($AH426,$EU:$FQ,FA$1,FALSE),IF($AG426="刺客",VLOOKUP($AH426,$FU:$GQ,GA$1,FALSE),"无该职业")))*VLOOKUP($AF426,角色间职业划分!$P:$AP,13,FALSE)/角色间职业划分!$AB$9,0)</f>
        <v>2452</v>
      </c>
      <c r="H426" s="26">
        <f t="shared" si="189"/>
        <v>0</v>
      </c>
      <c r="I426" s="26">
        <f t="shared" si="190"/>
        <v>0</v>
      </c>
      <c r="J426" s="26">
        <f t="shared" si="191"/>
        <v>0</v>
      </c>
      <c r="K426" s="26">
        <f t="shared" si="192"/>
        <v>0</v>
      </c>
      <c r="L426" s="26">
        <f t="shared" si="193"/>
        <v>0</v>
      </c>
      <c r="M426" s="26">
        <f t="shared" si="194"/>
        <v>0</v>
      </c>
      <c r="N426" s="26">
        <f t="shared" si="195"/>
        <v>5</v>
      </c>
      <c r="O426" s="26">
        <f t="shared" si="196"/>
        <v>10</v>
      </c>
      <c r="P426" s="26">
        <f t="shared" si="197"/>
        <v>7.5</v>
      </c>
      <c r="Q426" s="26">
        <f t="shared" si="198"/>
        <v>5</v>
      </c>
      <c r="R426" s="26">
        <f t="shared" si="199"/>
        <v>0</v>
      </c>
      <c r="S426" s="26">
        <f t="shared" si="200"/>
        <v>5</v>
      </c>
      <c r="T426" s="26">
        <f t="shared" si="201"/>
        <v>2.5</v>
      </c>
      <c r="U426" s="26">
        <f t="shared" si="202"/>
        <v>0</v>
      </c>
      <c r="V426" s="26">
        <f t="shared" si="203"/>
        <v>0</v>
      </c>
      <c r="W426" s="26">
        <f>VLOOKUP(AF426,角色间职业划分!L:M,2,FALSE)</f>
        <v>7</v>
      </c>
      <c r="X426" s="26">
        <f t="shared" si="204"/>
        <v>55</v>
      </c>
      <c r="Y426" s="26">
        <v>0</v>
      </c>
      <c r="Z426" s="26">
        <v>0</v>
      </c>
      <c r="AA426" s="26">
        <v>0</v>
      </c>
      <c r="AB426" s="26">
        <f t="shared" si="205"/>
        <v>15</v>
      </c>
      <c r="AC426" s="1">
        <f t="shared" si="186"/>
        <v>1768</v>
      </c>
      <c r="AD426" s="51"/>
      <c r="AE426" s="1"/>
      <c r="AF426">
        <f t="shared" si="206"/>
        <v>7</v>
      </c>
      <c r="AG426" s="26" t="str">
        <f>VLOOKUP(AF426,角色间职业划分!P:R,3,FALSE)</f>
        <v>战士</v>
      </c>
      <c r="AH426" s="26">
        <f t="shared" si="207"/>
        <v>55</v>
      </c>
    </row>
    <row r="427" spans="1:34" x14ac:dyDescent="0.15">
      <c r="A427" s="26">
        <v>423</v>
      </c>
      <c r="B427" s="26">
        <f t="shared" si="187"/>
        <v>0</v>
      </c>
      <c r="C427" s="26">
        <f>ROUND(IF($AG427="战士",VLOOKUP($AH427,$DV:$ER,DX$1,FALSE),IF($AG427="幻术师",VLOOKUP($AH427,$EU:$FQ,EW$1,FALSE),IF($AG427="刺客",VLOOKUP($AH427,$FU:$GQ,FW$1,FALSE),"无该职业")))/VLOOKUP(AF427,角色间职业划分!P:AP,20,FALSE),0)</f>
        <v>54</v>
      </c>
      <c r="D427" s="26">
        <f t="shared" si="188"/>
        <v>0</v>
      </c>
      <c r="E427" s="26">
        <f>ROUND(IF($AG427="战士",VLOOKUP($AH427,$DV:$ER,DZ$1,FALSE),IF($AG427="幻术师",VLOOKUP($AH427,$EU:$FQ,EY$1,FALSE),IF($AG427="刺客",VLOOKUP($AH427,$FU:$GQ,FY$1,FALSE),"无该职业")))*VLOOKUP($AF427,角色间职业划分!$P:$AP,26,FALSE)*VLOOKUP($AF427,角色间职业划分!$P:$AP,13,FALSE)/角色间职业划分!$AB$9,0)</f>
        <v>1009</v>
      </c>
      <c r="F427" s="26">
        <f>ROUND(IF($AG427="战士",VLOOKUP($AH427,$DV:$ER,EA$1,FALSE),IF($AG427="幻术师",VLOOKUP($AH427,$EU:$FQ,EZ$1,FALSE),IF($AG427="刺客",VLOOKUP($AH427,$FU:$GQ,FZ$1,FALSE),"无该职业")))*VLOOKUP($AF427,角色间职业划分!$P:$AP,8,FALSE)/角色间职业划分!$W$9,0)</f>
        <v>12559</v>
      </c>
      <c r="G427" s="26">
        <f>ROUND(IF($AG427="战士",VLOOKUP($AH427,$DV:$ER,EB$1,FALSE),IF($AG427="幻术师",VLOOKUP($AH427,$EU:$FQ,FA$1,FALSE),IF($AG427="刺客",VLOOKUP($AH427,$FU:$GQ,GA$1,FALSE),"无该职业")))*VLOOKUP($AF427,角色间职业划分!$P:$AP,13,FALSE)/角色间职业划分!$AB$9,0)</f>
        <v>2452</v>
      </c>
      <c r="H427" s="26">
        <f t="shared" si="189"/>
        <v>0</v>
      </c>
      <c r="I427" s="26">
        <f t="shared" si="190"/>
        <v>0</v>
      </c>
      <c r="J427" s="26">
        <f t="shared" si="191"/>
        <v>0</v>
      </c>
      <c r="K427" s="26">
        <f t="shared" si="192"/>
        <v>0</v>
      </c>
      <c r="L427" s="26">
        <f t="shared" si="193"/>
        <v>0</v>
      </c>
      <c r="M427" s="26">
        <f t="shared" si="194"/>
        <v>0</v>
      </c>
      <c r="N427" s="26">
        <f t="shared" si="195"/>
        <v>5</v>
      </c>
      <c r="O427" s="26">
        <f t="shared" si="196"/>
        <v>10</v>
      </c>
      <c r="P427" s="26">
        <f t="shared" si="197"/>
        <v>7.5</v>
      </c>
      <c r="Q427" s="26">
        <f t="shared" si="198"/>
        <v>5</v>
      </c>
      <c r="R427" s="26">
        <f t="shared" si="199"/>
        <v>0</v>
      </c>
      <c r="S427" s="26">
        <f t="shared" si="200"/>
        <v>5</v>
      </c>
      <c r="T427" s="26">
        <f t="shared" si="201"/>
        <v>2.5</v>
      </c>
      <c r="U427" s="26">
        <f t="shared" si="202"/>
        <v>0</v>
      </c>
      <c r="V427" s="26">
        <f t="shared" si="203"/>
        <v>0</v>
      </c>
      <c r="W427" s="26">
        <f>VLOOKUP(AF427,角色间职业划分!L:M,2,FALSE)</f>
        <v>7</v>
      </c>
      <c r="X427" s="26">
        <f t="shared" si="204"/>
        <v>56</v>
      </c>
      <c r="Y427" s="26">
        <v>0</v>
      </c>
      <c r="Z427" s="26">
        <v>0</v>
      </c>
      <c r="AA427" s="26">
        <v>0</v>
      </c>
      <c r="AB427" s="26">
        <f t="shared" si="205"/>
        <v>15</v>
      </c>
      <c r="AC427" s="1">
        <f t="shared" si="186"/>
        <v>1818</v>
      </c>
      <c r="AD427" s="51"/>
      <c r="AE427" s="1"/>
      <c r="AF427">
        <f t="shared" si="206"/>
        <v>7</v>
      </c>
      <c r="AG427" s="26" t="str">
        <f>VLOOKUP(AF427,角色间职业划分!P:R,3,FALSE)</f>
        <v>战士</v>
      </c>
      <c r="AH427" s="26">
        <f t="shared" si="207"/>
        <v>56</v>
      </c>
    </row>
    <row r="428" spans="1:34" x14ac:dyDescent="0.15">
      <c r="A428" s="26">
        <v>424</v>
      </c>
      <c r="B428" s="26">
        <f t="shared" si="187"/>
        <v>0</v>
      </c>
      <c r="C428" s="26">
        <f>ROUND(IF($AG428="战士",VLOOKUP($AH428,$DV:$ER,DX$1,FALSE),IF($AG428="幻术师",VLOOKUP($AH428,$EU:$FQ,EW$1,FALSE),IF($AG428="刺客",VLOOKUP($AH428,$FU:$GQ,FW$1,FALSE),"无该职业")))/VLOOKUP(AF428,角色间职业划分!P:AP,20,FALSE),0)</f>
        <v>54</v>
      </c>
      <c r="D428" s="26">
        <f t="shared" si="188"/>
        <v>0</v>
      </c>
      <c r="E428" s="26">
        <f>ROUND(IF($AG428="战士",VLOOKUP($AH428,$DV:$ER,DZ$1,FALSE),IF($AG428="幻术师",VLOOKUP($AH428,$EU:$FQ,EY$1,FALSE),IF($AG428="刺客",VLOOKUP($AH428,$FU:$GQ,FY$1,FALSE),"无该职业")))*VLOOKUP($AF428,角色间职业划分!$P:$AP,26,FALSE)*VLOOKUP($AF428,角色间职业划分!$P:$AP,13,FALSE)/角色间职业划分!$AB$9,0)</f>
        <v>1009</v>
      </c>
      <c r="F428" s="26">
        <f>ROUND(IF($AG428="战士",VLOOKUP($AH428,$DV:$ER,EA$1,FALSE),IF($AG428="幻术师",VLOOKUP($AH428,$EU:$FQ,EZ$1,FALSE),IF($AG428="刺客",VLOOKUP($AH428,$FU:$GQ,FZ$1,FALSE),"无该职业")))*VLOOKUP($AF428,角色间职业划分!$P:$AP,8,FALSE)/角色间职业划分!$W$9,0)</f>
        <v>14081</v>
      </c>
      <c r="G428" s="26">
        <f>ROUND(IF($AG428="战士",VLOOKUP($AH428,$DV:$ER,EB$1,FALSE),IF($AG428="幻术师",VLOOKUP($AH428,$EU:$FQ,FA$1,FALSE),IF($AG428="刺客",VLOOKUP($AH428,$FU:$GQ,GA$1,FALSE),"无该职业")))*VLOOKUP($AF428,角色间职业划分!$P:$AP,13,FALSE)/角色间职业划分!$AB$9,0)</f>
        <v>2452</v>
      </c>
      <c r="H428" s="26">
        <f t="shared" si="189"/>
        <v>0</v>
      </c>
      <c r="I428" s="26">
        <f t="shared" si="190"/>
        <v>0</v>
      </c>
      <c r="J428" s="26">
        <f t="shared" si="191"/>
        <v>0</v>
      </c>
      <c r="K428" s="26">
        <f t="shared" si="192"/>
        <v>0</v>
      </c>
      <c r="L428" s="26">
        <f t="shared" si="193"/>
        <v>0</v>
      </c>
      <c r="M428" s="26">
        <f t="shared" si="194"/>
        <v>0</v>
      </c>
      <c r="N428" s="26">
        <f t="shared" si="195"/>
        <v>5</v>
      </c>
      <c r="O428" s="26">
        <f t="shared" si="196"/>
        <v>10</v>
      </c>
      <c r="P428" s="26">
        <f t="shared" si="197"/>
        <v>7.5</v>
      </c>
      <c r="Q428" s="26">
        <f t="shared" si="198"/>
        <v>5</v>
      </c>
      <c r="R428" s="26">
        <f t="shared" si="199"/>
        <v>0</v>
      </c>
      <c r="S428" s="26">
        <f t="shared" si="200"/>
        <v>5</v>
      </c>
      <c r="T428" s="26">
        <f t="shared" si="201"/>
        <v>2.5</v>
      </c>
      <c r="U428" s="26">
        <f t="shared" si="202"/>
        <v>0</v>
      </c>
      <c r="V428" s="26">
        <f t="shared" si="203"/>
        <v>0</v>
      </c>
      <c r="W428" s="26">
        <f>VLOOKUP(AF428,角色间职业划分!L:M,2,FALSE)</f>
        <v>7</v>
      </c>
      <c r="X428" s="26">
        <f t="shared" si="204"/>
        <v>57</v>
      </c>
      <c r="Y428" s="26">
        <v>0</v>
      </c>
      <c r="Z428" s="26">
        <v>0</v>
      </c>
      <c r="AA428" s="26">
        <v>0</v>
      </c>
      <c r="AB428" s="26">
        <f t="shared" si="205"/>
        <v>15</v>
      </c>
      <c r="AC428" s="1">
        <f t="shared" si="186"/>
        <v>1869</v>
      </c>
      <c r="AD428" s="51"/>
      <c r="AE428" s="1"/>
      <c r="AF428">
        <f t="shared" si="206"/>
        <v>7</v>
      </c>
      <c r="AG428" s="26" t="str">
        <f>VLOOKUP(AF428,角色间职业划分!P:R,3,FALSE)</f>
        <v>战士</v>
      </c>
      <c r="AH428" s="26">
        <f t="shared" si="207"/>
        <v>57</v>
      </c>
    </row>
    <row r="429" spans="1:34" x14ac:dyDescent="0.15">
      <c r="A429" s="26">
        <v>425</v>
      </c>
      <c r="B429" s="26">
        <f t="shared" si="187"/>
        <v>0</v>
      </c>
      <c r="C429" s="26">
        <f>ROUND(IF($AG429="战士",VLOOKUP($AH429,$DV:$ER,DX$1,FALSE),IF($AG429="幻术师",VLOOKUP($AH429,$EU:$FQ,EW$1,FALSE),IF($AG429="刺客",VLOOKUP($AH429,$FU:$GQ,FW$1,FALSE),"无该职业")))/VLOOKUP(AF429,角色间职业划分!P:AP,20,FALSE),0)</f>
        <v>54</v>
      </c>
      <c r="D429" s="26">
        <f t="shared" si="188"/>
        <v>0</v>
      </c>
      <c r="E429" s="26">
        <f>ROUND(IF($AG429="战士",VLOOKUP($AH429,$DV:$ER,DZ$1,FALSE),IF($AG429="幻术师",VLOOKUP($AH429,$EU:$FQ,EY$1,FALSE),IF($AG429="刺客",VLOOKUP($AH429,$FU:$GQ,FY$1,FALSE),"无该职业")))*VLOOKUP($AF429,角色间职业划分!$P:$AP,26,FALSE)*VLOOKUP($AF429,角色间职业划分!$P:$AP,13,FALSE)/角色间职业划分!$AB$9,0)</f>
        <v>1009</v>
      </c>
      <c r="F429" s="26">
        <f>ROUND(IF($AG429="战士",VLOOKUP($AH429,$DV:$ER,EA$1,FALSE),IF($AG429="幻术师",VLOOKUP($AH429,$EU:$FQ,EZ$1,FALSE),IF($AG429="刺客",VLOOKUP($AH429,$FU:$GQ,FZ$1,FALSE),"无该职业")))*VLOOKUP($AF429,角色间职业划分!$P:$AP,8,FALSE)/角色间职业划分!$W$9,0)</f>
        <v>14081</v>
      </c>
      <c r="G429" s="26">
        <f>ROUND(IF($AG429="战士",VLOOKUP($AH429,$DV:$ER,EB$1,FALSE),IF($AG429="幻术师",VLOOKUP($AH429,$EU:$FQ,FA$1,FALSE),IF($AG429="刺客",VLOOKUP($AH429,$FU:$GQ,GA$1,FALSE),"无该职业")))*VLOOKUP($AF429,角色间职业划分!$P:$AP,13,FALSE)/角色间职业划分!$AB$9,0)</f>
        <v>2452</v>
      </c>
      <c r="H429" s="26">
        <f t="shared" si="189"/>
        <v>0</v>
      </c>
      <c r="I429" s="26">
        <f t="shared" si="190"/>
        <v>0</v>
      </c>
      <c r="J429" s="26">
        <f t="shared" si="191"/>
        <v>0</v>
      </c>
      <c r="K429" s="26">
        <f t="shared" si="192"/>
        <v>0</v>
      </c>
      <c r="L429" s="26">
        <f t="shared" si="193"/>
        <v>0</v>
      </c>
      <c r="M429" s="26">
        <f t="shared" si="194"/>
        <v>0</v>
      </c>
      <c r="N429" s="26">
        <f t="shared" si="195"/>
        <v>5</v>
      </c>
      <c r="O429" s="26">
        <f t="shared" si="196"/>
        <v>10</v>
      </c>
      <c r="P429" s="26">
        <f t="shared" si="197"/>
        <v>7.5</v>
      </c>
      <c r="Q429" s="26">
        <f t="shared" si="198"/>
        <v>5</v>
      </c>
      <c r="R429" s="26">
        <f t="shared" si="199"/>
        <v>0</v>
      </c>
      <c r="S429" s="26">
        <f t="shared" si="200"/>
        <v>5</v>
      </c>
      <c r="T429" s="26">
        <f t="shared" si="201"/>
        <v>5</v>
      </c>
      <c r="U429" s="26">
        <f t="shared" si="202"/>
        <v>0</v>
      </c>
      <c r="V429" s="26">
        <f t="shared" si="203"/>
        <v>0</v>
      </c>
      <c r="W429" s="26">
        <f>VLOOKUP(AF429,角色间职业划分!L:M,2,FALSE)</f>
        <v>7</v>
      </c>
      <c r="X429" s="26">
        <f t="shared" si="204"/>
        <v>58</v>
      </c>
      <c r="Y429" s="26">
        <v>0</v>
      </c>
      <c r="Z429" s="26">
        <v>0</v>
      </c>
      <c r="AA429" s="26">
        <v>0</v>
      </c>
      <c r="AB429" s="26">
        <f t="shared" si="205"/>
        <v>15</v>
      </c>
      <c r="AC429" s="1">
        <f t="shared" si="186"/>
        <v>1919</v>
      </c>
      <c r="AD429" s="51"/>
      <c r="AE429" s="1"/>
      <c r="AF429">
        <f t="shared" si="206"/>
        <v>7</v>
      </c>
      <c r="AG429" s="26" t="str">
        <f>VLOOKUP(AF429,角色间职业划分!P:R,3,FALSE)</f>
        <v>战士</v>
      </c>
      <c r="AH429" s="26">
        <f t="shared" si="207"/>
        <v>58</v>
      </c>
    </row>
    <row r="430" spans="1:34" x14ac:dyDescent="0.15">
      <c r="A430" s="26">
        <v>426</v>
      </c>
      <c r="B430" s="26">
        <f t="shared" si="187"/>
        <v>0</v>
      </c>
      <c r="C430" s="26">
        <f>ROUND(IF($AG430="战士",VLOOKUP($AH430,$DV:$ER,DX$1,FALSE),IF($AG430="幻术师",VLOOKUP($AH430,$EU:$FQ,EW$1,FALSE),IF($AG430="刺客",VLOOKUP($AH430,$FU:$GQ,FW$1,FALSE),"无该职业")))/VLOOKUP(AF430,角色间职业划分!P:AP,20,FALSE),0)</f>
        <v>54</v>
      </c>
      <c r="D430" s="26">
        <f t="shared" si="188"/>
        <v>0</v>
      </c>
      <c r="E430" s="26">
        <f>ROUND(IF($AG430="战士",VLOOKUP($AH430,$DV:$ER,DZ$1,FALSE),IF($AG430="幻术师",VLOOKUP($AH430,$EU:$FQ,EY$1,FALSE),IF($AG430="刺客",VLOOKUP($AH430,$FU:$GQ,FY$1,FALSE),"无该职业")))*VLOOKUP($AF430,角色间职业划分!$P:$AP,26,FALSE)*VLOOKUP($AF430,角色间职业划分!$P:$AP,13,FALSE)/角色间职业划分!$AB$9,0)</f>
        <v>1009</v>
      </c>
      <c r="F430" s="26">
        <f>ROUND(IF($AG430="战士",VLOOKUP($AH430,$DV:$ER,EA$1,FALSE),IF($AG430="幻术师",VLOOKUP($AH430,$EU:$FQ,EZ$1,FALSE),IF($AG430="刺客",VLOOKUP($AH430,$FU:$GQ,FZ$1,FALSE),"无该职业")))*VLOOKUP($AF430,角色间职业划分!$P:$AP,8,FALSE)/角色间职业划分!$W$9,0)</f>
        <v>14081</v>
      </c>
      <c r="G430" s="26">
        <f>ROUND(IF($AG430="战士",VLOOKUP($AH430,$DV:$ER,EB$1,FALSE),IF($AG430="幻术师",VLOOKUP($AH430,$EU:$FQ,FA$1,FALSE),IF($AG430="刺客",VLOOKUP($AH430,$FU:$GQ,GA$1,FALSE),"无该职业")))*VLOOKUP($AF430,角色间职业划分!$P:$AP,13,FALSE)/角色间职业划分!$AB$9,0)</f>
        <v>2732</v>
      </c>
      <c r="H430" s="26">
        <f t="shared" si="189"/>
        <v>0</v>
      </c>
      <c r="I430" s="26">
        <f t="shared" si="190"/>
        <v>0</v>
      </c>
      <c r="J430" s="26">
        <f t="shared" si="191"/>
        <v>0</v>
      </c>
      <c r="K430" s="26">
        <f t="shared" si="192"/>
        <v>0</v>
      </c>
      <c r="L430" s="26">
        <f t="shared" si="193"/>
        <v>0</v>
      </c>
      <c r="M430" s="26">
        <f t="shared" si="194"/>
        <v>0</v>
      </c>
      <c r="N430" s="26">
        <f t="shared" si="195"/>
        <v>5</v>
      </c>
      <c r="O430" s="26">
        <f t="shared" si="196"/>
        <v>10</v>
      </c>
      <c r="P430" s="26">
        <f t="shared" si="197"/>
        <v>7.5</v>
      </c>
      <c r="Q430" s="26">
        <f t="shared" si="198"/>
        <v>5</v>
      </c>
      <c r="R430" s="26">
        <f t="shared" si="199"/>
        <v>0</v>
      </c>
      <c r="S430" s="26">
        <f t="shared" si="200"/>
        <v>5</v>
      </c>
      <c r="T430" s="26">
        <f t="shared" si="201"/>
        <v>5</v>
      </c>
      <c r="U430" s="26">
        <f t="shared" si="202"/>
        <v>0</v>
      </c>
      <c r="V430" s="26">
        <f t="shared" si="203"/>
        <v>0</v>
      </c>
      <c r="W430" s="26">
        <f>VLOOKUP(AF430,角色间职业划分!L:M,2,FALSE)</f>
        <v>7</v>
      </c>
      <c r="X430" s="26">
        <f t="shared" si="204"/>
        <v>59</v>
      </c>
      <c r="Y430" s="26">
        <v>0</v>
      </c>
      <c r="Z430" s="26">
        <v>0</v>
      </c>
      <c r="AA430" s="26">
        <v>0</v>
      </c>
      <c r="AB430" s="26">
        <f t="shared" si="205"/>
        <v>15</v>
      </c>
      <c r="AC430" s="1">
        <f t="shared" si="186"/>
        <v>1970</v>
      </c>
      <c r="AD430" s="51"/>
      <c r="AE430" s="1"/>
      <c r="AF430">
        <f t="shared" si="206"/>
        <v>7</v>
      </c>
      <c r="AG430" s="26" t="str">
        <f>VLOOKUP(AF430,角色间职业划分!P:R,3,FALSE)</f>
        <v>战士</v>
      </c>
      <c r="AH430" s="26">
        <f t="shared" si="207"/>
        <v>59</v>
      </c>
    </row>
    <row r="431" spans="1:34" x14ac:dyDescent="0.15">
      <c r="A431" s="26">
        <v>427</v>
      </c>
      <c r="B431" s="26">
        <f t="shared" si="187"/>
        <v>0</v>
      </c>
      <c r="C431" s="26">
        <f>ROUND(IF($AG431="战士",VLOOKUP($AH431,$DV:$ER,DX$1,FALSE),IF($AG431="幻术师",VLOOKUP($AH431,$EU:$FQ,EW$1,FALSE),IF($AG431="刺客",VLOOKUP($AH431,$FU:$GQ,FW$1,FALSE),"无该职业")))/VLOOKUP(AF431,角色间职业划分!P:AP,20,FALSE),0)</f>
        <v>60</v>
      </c>
      <c r="D431" s="26">
        <f t="shared" si="188"/>
        <v>0</v>
      </c>
      <c r="E431" s="26">
        <f>ROUND(IF($AG431="战士",VLOOKUP($AH431,$DV:$ER,DZ$1,FALSE),IF($AG431="幻术师",VLOOKUP($AH431,$EU:$FQ,EY$1,FALSE),IF($AG431="刺客",VLOOKUP($AH431,$FU:$GQ,FY$1,FALSE),"无该职业")))*VLOOKUP($AF431,角色间职业划分!$P:$AP,26,FALSE)*VLOOKUP($AF431,角色间职业划分!$P:$AP,13,FALSE)/角色间职业划分!$AB$9,0)</f>
        <v>1009</v>
      </c>
      <c r="F431" s="26">
        <f>ROUND(IF($AG431="战士",VLOOKUP($AH431,$DV:$ER,EA$1,FALSE),IF($AG431="幻术师",VLOOKUP($AH431,$EU:$FQ,EZ$1,FALSE),IF($AG431="刺客",VLOOKUP($AH431,$FU:$GQ,FZ$1,FALSE),"无该职业")))*VLOOKUP($AF431,角色间职业划分!$P:$AP,8,FALSE)/角色间职业划分!$W$9,0)</f>
        <v>14081</v>
      </c>
      <c r="G431" s="26">
        <f>ROUND(IF($AG431="战士",VLOOKUP($AH431,$DV:$ER,EB$1,FALSE),IF($AG431="幻术师",VLOOKUP($AH431,$EU:$FQ,FA$1,FALSE),IF($AG431="刺客",VLOOKUP($AH431,$FU:$GQ,GA$1,FALSE),"无该职业")))*VLOOKUP($AF431,角色间职业划分!$P:$AP,13,FALSE)/角色间职业划分!$AB$9,0)</f>
        <v>2732</v>
      </c>
      <c r="H431" s="26">
        <f t="shared" si="189"/>
        <v>0</v>
      </c>
      <c r="I431" s="26">
        <f t="shared" si="190"/>
        <v>0</v>
      </c>
      <c r="J431" s="26">
        <f t="shared" si="191"/>
        <v>0</v>
      </c>
      <c r="K431" s="26">
        <f t="shared" si="192"/>
        <v>0</v>
      </c>
      <c r="L431" s="26">
        <f t="shared" si="193"/>
        <v>0</v>
      </c>
      <c r="M431" s="26">
        <f t="shared" si="194"/>
        <v>0</v>
      </c>
      <c r="N431" s="26">
        <f t="shared" si="195"/>
        <v>5</v>
      </c>
      <c r="O431" s="26">
        <f t="shared" si="196"/>
        <v>10</v>
      </c>
      <c r="P431" s="26">
        <f t="shared" si="197"/>
        <v>7.5</v>
      </c>
      <c r="Q431" s="26">
        <f t="shared" si="198"/>
        <v>5</v>
      </c>
      <c r="R431" s="26">
        <f t="shared" si="199"/>
        <v>0</v>
      </c>
      <c r="S431" s="26">
        <f t="shared" si="200"/>
        <v>5</v>
      </c>
      <c r="T431" s="26">
        <f t="shared" si="201"/>
        <v>5</v>
      </c>
      <c r="U431" s="26">
        <f t="shared" si="202"/>
        <v>0</v>
      </c>
      <c r="V431" s="26">
        <f t="shared" si="203"/>
        <v>0</v>
      </c>
      <c r="W431" s="26">
        <f>VLOOKUP(AF431,角色间职业划分!L:M,2,FALSE)</f>
        <v>7</v>
      </c>
      <c r="X431" s="26">
        <f t="shared" si="204"/>
        <v>60</v>
      </c>
      <c r="Y431" s="26">
        <v>0</v>
      </c>
      <c r="Z431" s="26">
        <v>0</v>
      </c>
      <c r="AA431" s="26">
        <v>0</v>
      </c>
      <c r="AB431" s="26">
        <f t="shared" si="205"/>
        <v>17.5</v>
      </c>
      <c r="AC431" s="1">
        <f t="shared" si="186"/>
        <v>2020</v>
      </c>
      <c r="AD431" s="51"/>
      <c r="AE431" s="1"/>
      <c r="AF431">
        <f t="shared" si="206"/>
        <v>7</v>
      </c>
      <c r="AG431" s="26" t="str">
        <f>VLOOKUP(AF431,角色间职业划分!P:R,3,FALSE)</f>
        <v>战士</v>
      </c>
      <c r="AH431" s="26">
        <f t="shared" si="207"/>
        <v>60</v>
      </c>
    </row>
    <row r="432" spans="1:34" x14ac:dyDescent="0.15">
      <c r="A432" s="26">
        <v>428</v>
      </c>
      <c r="B432" s="26">
        <f t="shared" si="187"/>
        <v>0</v>
      </c>
      <c r="C432" s="26">
        <f>ROUND(IF($AG432="战士",VLOOKUP($AH432,$DV:$ER,DX$1,FALSE),IF($AG432="幻术师",VLOOKUP($AH432,$EU:$FQ,EW$1,FALSE),IF($AG432="刺客",VLOOKUP($AH432,$FU:$GQ,FW$1,FALSE),"无该职业")))/VLOOKUP(AF432,角色间职业划分!P:AP,20,FALSE),0)</f>
        <v>0</v>
      </c>
      <c r="D432" s="26">
        <f t="shared" si="188"/>
        <v>0</v>
      </c>
      <c r="E432" s="26">
        <f>ROUND(IF($AG432="战士",VLOOKUP($AH432,$DV:$ER,DZ$1,FALSE),IF($AG432="幻术师",VLOOKUP($AH432,$EU:$FQ,EY$1,FALSE),IF($AG432="刺客",VLOOKUP($AH432,$FU:$GQ,FY$1,FALSE),"无该职业")))*VLOOKUP($AF432,角色间职业划分!$P:$AP,26,FALSE)*VLOOKUP($AF432,角色间职业划分!$P:$AP,13,FALSE)/角色间职业划分!$AB$9,0)</f>
        <v>0</v>
      </c>
      <c r="F432" s="26">
        <f>ROUND(IF($AG432="战士",VLOOKUP($AH432,$DV:$ER,EA$1,FALSE),IF($AG432="幻术师",VLOOKUP($AH432,$EU:$FQ,EZ$1,FALSE),IF($AG432="刺客",VLOOKUP($AH432,$FU:$GQ,FZ$1,FALSE),"无该职业")))*VLOOKUP($AF432,角色间职业划分!$P:$AP,8,FALSE)/角色间职业划分!$W$9,0)</f>
        <v>0</v>
      </c>
      <c r="G432" s="26">
        <f>ROUND(IF($AG432="战士",VLOOKUP($AH432,$DV:$ER,EB$1,FALSE),IF($AG432="幻术师",VLOOKUP($AH432,$EU:$FQ,FA$1,FALSE),IF($AG432="刺客",VLOOKUP($AH432,$FU:$GQ,GA$1,FALSE),"无该职业")))*VLOOKUP($AF432,角色间职业划分!$P:$AP,13,FALSE)/角色间职业划分!$AB$9,0)</f>
        <v>0</v>
      </c>
      <c r="H432" s="26">
        <f t="shared" si="189"/>
        <v>0</v>
      </c>
      <c r="I432" s="26">
        <f t="shared" si="190"/>
        <v>0</v>
      </c>
      <c r="J432" s="26">
        <f t="shared" si="191"/>
        <v>0</v>
      </c>
      <c r="K432" s="26">
        <f t="shared" si="192"/>
        <v>0</v>
      </c>
      <c r="L432" s="26">
        <f t="shared" si="193"/>
        <v>0</v>
      </c>
      <c r="M432" s="26">
        <f t="shared" si="194"/>
        <v>0</v>
      </c>
      <c r="N432" s="26">
        <f t="shared" si="195"/>
        <v>0</v>
      </c>
      <c r="O432" s="26">
        <f t="shared" si="196"/>
        <v>0</v>
      </c>
      <c r="P432" s="26">
        <f t="shared" si="197"/>
        <v>0</v>
      </c>
      <c r="Q432" s="26">
        <f t="shared" si="198"/>
        <v>0</v>
      </c>
      <c r="R432" s="26">
        <f t="shared" si="199"/>
        <v>0</v>
      </c>
      <c r="S432" s="26">
        <f t="shared" si="200"/>
        <v>0</v>
      </c>
      <c r="T432" s="26">
        <f t="shared" si="201"/>
        <v>0</v>
      </c>
      <c r="U432" s="26">
        <f t="shared" si="202"/>
        <v>0</v>
      </c>
      <c r="V432" s="26">
        <f t="shared" si="203"/>
        <v>0</v>
      </c>
      <c r="W432" s="26">
        <f>VLOOKUP(AF432,角色间职业划分!L:M,2,FALSE)</f>
        <v>8</v>
      </c>
      <c r="X432" s="26">
        <f t="shared" si="204"/>
        <v>0</v>
      </c>
      <c r="Y432" s="26">
        <v>0</v>
      </c>
      <c r="Z432" s="26">
        <v>0</v>
      </c>
      <c r="AA432" s="26">
        <v>0</v>
      </c>
      <c r="AB432" s="26">
        <f t="shared" si="205"/>
        <v>0</v>
      </c>
      <c r="AC432" s="1">
        <f t="shared" si="186"/>
        <v>0</v>
      </c>
      <c r="AD432" s="51"/>
      <c r="AE432" s="1"/>
      <c r="AF432">
        <f t="shared" si="206"/>
        <v>8</v>
      </c>
      <c r="AG432" s="26" t="str">
        <f>VLOOKUP(AF432,角色间职业划分!P:R,3,FALSE)</f>
        <v>刺客</v>
      </c>
      <c r="AH432" s="26">
        <f t="shared" si="207"/>
        <v>0</v>
      </c>
    </row>
    <row r="433" spans="1:34" x14ac:dyDescent="0.15">
      <c r="A433" s="26">
        <v>429</v>
      </c>
      <c r="B433" s="26">
        <f t="shared" si="187"/>
        <v>0</v>
      </c>
      <c r="C433" s="26">
        <f>ROUND(IF($AG433="战士",VLOOKUP($AH433,$DV:$ER,DX$1,FALSE),IF($AG433="幻术师",VLOOKUP($AH433,$EU:$FQ,EW$1,FALSE),IF($AG433="刺客",VLOOKUP($AH433,$FU:$GQ,FW$1,FALSE),"无该职业")))/VLOOKUP(AF433,角色间职业划分!P:AP,20,FALSE),0)</f>
        <v>0</v>
      </c>
      <c r="D433" s="26">
        <f t="shared" si="188"/>
        <v>0</v>
      </c>
      <c r="E433" s="26">
        <f>ROUND(IF($AG433="战士",VLOOKUP($AH433,$DV:$ER,DZ$1,FALSE),IF($AG433="幻术师",VLOOKUP($AH433,$EU:$FQ,EY$1,FALSE),IF($AG433="刺客",VLOOKUP($AH433,$FU:$GQ,FY$1,FALSE),"无该职业")))*VLOOKUP($AF433,角色间职业划分!$P:$AP,26,FALSE)*VLOOKUP($AF433,角色间职业划分!$P:$AP,13,FALSE)/角色间职业划分!$AB$9,0)</f>
        <v>0</v>
      </c>
      <c r="F433" s="26">
        <f>ROUND(IF($AG433="战士",VLOOKUP($AH433,$DV:$ER,EA$1,FALSE),IF($AG433="幻术师",VLOOKUP($AH433,$EU:$FQ,EZ$1,FALSE),IF($AG433="刺客",VLOOKUP($AH433,$FU:$GQ,FZ$1,FALSE),"无该职业")))*VLOOKUP($AF433,角色间职业划分!$P:$AP,8,FALSE)/角色间职业划分!$W$9,0)</f>
        <v>0</v>
      </c>
      <c r="G433" s="26">
        <f>ROUND(IF($AG433="战士",VLOOKUP($AH433,$DV:$ER,EB$1,FALSE),IF($AG433="幻术师",VLOOKUP($AH433,$EU:$FQ,FA$1,FALSE),IF($AG433="刺客",VLOOKUP($AH433,$FU:$GQ,GA$1,FALSE),"无该职业")))*VLOOKUP($AF433,角色间职业划分!$P:$AP,13,FALSE)/角色间职业划分!$AB$9,0)</f>
        <v>140</v>
      </c>
      <c r="H433" s="26">
        <f t="shared" si="189"/>
        <v>0</v>
      </c>
      <c r="I433" s="26">
        <f t="shared" si="190"/>
        <v>0</v>
      </c>
      <c r="J433" s="26">
        <f t="shared" si="191"/>
        <v>0</v>
      </c>
      <c r="K433" s="26">
        <f t="shared" si="192"/>
        <v>0</v>
      </c>
      <c r="L433" s="26">
        <f t="shared" si="193"/>
        <v>0</v>
      </c>
      <c r="M433" s="26">
        <f t="shared" si="194"/>
        <v>0</v>
      </c>
      <c r="N433" s="26">
        <f t="shared" si="195"/>
        <v>0</v>
      </c>
      <c r="O433" s="26">
        <f t="shared" si="196"/>
        <v>0</v>
      </c>
      <c r="P433" s="26">
        <f t="shared" si="197"/>
        <v>0</v>
      </c>
      <c r="Q433" s="26">
        <f t="shared" si="198"/>
        <v>0</v>
      </c>
      <c r="R433" s="26">
        <f t="shared" si="199"/>
        <v>0</v>
      </c>
      <c r="S433" s="26">
        <f t="shared" si="200"/>
        <v>0</v>
      </c>
      <c r="T433" s="26">
        <f t="shared" si="201"/>
        <v>0</v>
      </c>
      <c r="U433" s="26">
        <f t="shared" si="202"/>
        <v>0</v>
      </c>
      <c r="V433" s="26">
        <f t="shared" si="203"/>
        <v>0</v>
      </c>
      <c r="W433" s="26">
        <f>VLOOKUP(AF433,角色间职业划分!L:M,2,FALSE)</f>
        <v>8</v>
      </c>
      <c r="X433" s="26">
        <f t="shared" si="204"/>
        <v>1</v>
      </c>
      <c r="Y433" s="26">
        <v>0</v>
      </c>
      <c r="Z433" s="26">
        <v>0</v>
      </c>
      <c r="AA433" s="26">
        <v>0</v>
      </c>
      <c r="AB433" s="26">
        <f t="shared" si="205"/>
        <v>0</v>
      </c>
      <c r="AC433" s="1">
        <f t="shared" si="186"/>
        <v>36</v>
      </c>
      <c r="AD433" s="51"/>
      <c r="AE433" s="1"/>
      <c r="AF433">
        <f t="shared" si="206"/>
        <v>8</v>
      </c>
      <c r="AG433" s="26" t="str">
        <f>VLOOKUP(AF433,角色间职业划分!P:R,3,FALSE)</f>
        <v>刺客</v>
      </c>
      <c r="AH433" s="26">
        <f t="shared" si="207"/>
        <v>1</v>
      </c>
    </row>
    <row r="434" spans="1:34" x14ac:dyDescent="0.15">
      <c r="A434" s="26">
        <v>430</v>
      </c>
      <c r="B434" s="26">
        <f t="shared" si="187"/>
        <v>0</v>
      </c>
      <c r="C434" s="26">
        <f>ROUND(IF($AG434="战士",VLOOKUP($AH434,$DV:$ER,DX$1,FALSE),IF($AG434="幻术师",VLOOKUP($AH434,$EU:$FQ,EW$1,FALSE),IF($AG434="刺客",VLOOKUP($AH434,$FU:$GQ,FW$1,FALSE),"无该职业")))/VLOOKUP(AF434,角色间职业划分!P:AP,20,FALSE),0)</f>
        <v>0</v>
      </c>
      <c r="D434" s="26">
        <f t="shared" si="188"/>
        <v>0</v>
      </c>
      <c r="E434" s="26">
        <f>ROUND(IF($AG434="战士",VLOOKUP($AH434,$DV:$ER,DZ$1,FALSE),IF($AG434="幻术师",VLOOKUP($AH434,$EU:$FQ,EY$1,FALSE),IF($AG434="刺客",VLOOKUP($AH434,$FU:$GQ,FY$1,FALSE),"无该职业")))*VLOOKUP($AF434,角色间职业划分!$P:$AP,26,FALSE)*VLOOKUP($AF434,角色间职业划分!$P:$AP,13,FALSE)/角色间职业划分!$AB$9,0)</f>
        <v>0</v>
      </c>
      <c r="F434" s="26">
        <f>ROUND(IF($AG434="战士",VLOOKUP($AH434,$DV:$ER,EA$1,FALSE),IF($AG434="幻术师",VLOOKUP($AH434,$EU:$FQ,EZ$1,FALSE),IF($AG434="刺客",VLOOKUP($AH434,$FU:$GQ,FZ$1,FALSE),"无该职业")))*VLOOKUP($AF434,角色间职业划分!$P:$AP,8,FALSE)/角色间职业划分!$W$9,0)</f>
        <v>0</v>
      </c>
      <c r="G434" s="26">
        <f>ROUND(IF($AG434="战士",VLOOKUP($AH434,$DV:$ER,EB$1,FALSE),IF($AG434="幻术师",VLOOKUP($AH434,$EU:$FQ,FA$1,FALSE),IF($AG434="刺客",VLOOKUP($AH434,$FU:$GQ,GA$1,FALSE),"无该职业")))*VLOOKUP($AF434,角色间职业划分!$P:$AP,13,FALSE)/角色间职业划分!$AB$9,0)</f>
        <v>140</v>
      </c>
      <c r="H434" s="26">
        <f t="shared" si="189"/>
        <v>0</v>
      </c>
      <c r="I434" s="26">
        <f t="shared" si="190"/>
        <v>0</v>
      </c>
      <c r="J434" s="26">
        <f t="shared" si="191"/>
        <v>0</v>
      </c>
      <c r="K434" s="26">
        <f t="shared" si="192"/>
        <v>0</v>
      </c>
      <c r="L434" s="26">
        <f t="shared" si="193"/>
        <v>0</v>
      </c>
      <c r="M434" s="26">
        <f t="shared" si="194"/>
        <v>0</v>
      </c>
      <c r="N434" s="26">
        <f t="shared" si="195"/>
        <v>0</v>
      </c>
      <c r="O434" s="26">
        <f t="shared" si="196"/>
        <v>0</v>
      </c>
      <c r="P434" s="26">
        <f t="shared" si="197"/>
        <v>0</v>
      </c>
      <c r="Q434" s="26">
        <f t="shared" si="198"/>
        <v>0</v>
      </c>
      <c r="R434" s="26">
        <f t="shared" si="199"/>
        <v>2.5</v>
      </c>
      <c r="S434" s="26">
        <f t="shared" si="200"/>
        <v>0</v>
      </c>
      <c r="T434" s="26">
        <f t="shared" si="201"/>
        <v>0</v>
      </c>
      <c r="U434" s="26">
        <f t="shared" si="202"/>
        <v>0</v>
      </c>
      <c r="V434" s="26">
        <f t="shared" si="203"/>
        <v>0</v>
      </c>
      <c r="W434" s="26">
        <f>VLOOKUP(AF434,角色间职业划分!L:M,2,FALSE)</f>
        <v>8</v>
      </c>
      <c r="X434" s="26">
        <f t="shared" si="204"/>
        <v>2</v>
      </c>
      <c r="Y434" s="26">
        <v>0</v>
      </c>
      <c r="Z434" s="26">
        <v>0</v>
      </c>
      <c r="AA434" s="26">
        <v>0</v>
      </c>
      <c r="AB434" s="26">
        <f t="shared" si="205"/>
        <v>0</v>
      </c>
      <c r="AC434" s="1">
        <f t="shared" si="186"/>
        <v>36</v>
      </c>
      <c r="AD434" s="51"/>
      <c r="AE434" s="1"/>
      <c r="AF434">
        <f t="shared" si="206"/>
        <v>8</v>
      </c>
      <c r="AG434" s="26" t="str">
        <f>VLOOKUP(AF434,角色间职业划分!P:R,3,FALSE)</f>
        <v>刺客</v>
      </c>
      <c r="AH434" s="26">
        <f t="shared" si="207"/>
        <v>2</v>
      </c>
    </row>
    <row r="435" spans="1:34" x14ac:dyDescent="0.15">
      <c r="A435" s="26">
        <v>431</v>
      </c>
      <c r="B435" s="26">
        <f t="shared" si="187"/>
        <v>0</v>
      </c>
      <c r="C435" s="26">
        <f>ROUND(IF($AG435="战士",VLOOKUP($AH435,$DV:$ER,DX$1,FALSE),IF($AG435="幻术师",VLOOKUP($AH435,$EU:$FQ,EW$1,FALSE),IF($AG435="刺客",VLOOKUP($AH435,$FU:$GQ,FW$1,FALSE),"无该职业")))/VLOOKUP(AF435,角色间职业划分!P:AP,20,FALSE),0)</f>
        <v>0</v>
      </c>
      <c r="D435" s="26">
        <f t="shared" si="188"/>
        <v>0</v>
      </c>
      <c r="E435" s="26">
        <f>ROUND(IF($AG435="战士",VLOOKUP($AH435,$DV:$ER,DZ$1,FALSE),IF($AG435="幻术师",VLOOKUP($AH435,$EU:$FQ,EY$1,FALSE),IF($AG435="刺客",VLOOKUP($AH435,$FU:$GQ,FY$1,FALSE),"无该职业")))*VLOOKUP($AF435,角色间职业划分!$P:$AP,26,FALSE)*VLOOKUP($AF435,角色间职业划分!$P:$AP,13,FALSE)/角色间职业划分!$AB$9,0)</f>
        <v>0</v>
      </c>
      <c r="F435" s="26">
        <f>ROUND(IF($AG435="战士",VLOOKUP($AH435,$DV:$ER,EA$1,FALSE),IF($AG435="幻术师",VLOOKUP($AH435,$EU:$FQ,EZ$1,FALSE),IF($AG435="刺客",VLOOKUP($AH435,$FU:$GQ,FZ$1,FALSE),"无该职业")))*VLOOKUP($AF435,角色间职业划分!$P:$AP,8,FALSE)/角色间职业划分!$W$9,0)</f>
        <v>170</v>
      </c>
      <c r="G435" s="26">
        <f>ROUND(IF($AG435="战士",VLOOKUP($AH435,$DV:$ER,EB$1,FALSE),IF($AG435="幻术师",VLOOKUP($AH435,$EU:$FQ,FA$1,FALSE),IF($AG435="刺客",VLOOKUP($AH435,$FU:$GQ,GA$1,FALSE),"无该职业")))*VLOOKUP($AF435,角色间职业划分!$P:$AP,13,FALSE)/角色间职业划分!$AB$9,0)</f>
        <v>140</v>
      </c>
      <c r="H435" s="26">
        <f t="shared" si="189"/>
        <v>0</v>
      </c>
      <c r="I435" s="26">
        <f t="shared" si="190"/>
        <v>0</v>
      </c>
      <c r="J435" s="26">
        <f t="shared" si="191"/>
        <v>0</v>
      </c>
      <c r="K435" s="26">
        <f t="shared" si="192"/>
        <v>0</v>
      </c>
      <c r="L435" s="26">
        <f t="shared" si="193"/>
        <v>0</v>
      </c>
      <c r="M435" s="26">
        <f t="shared" si="194"/>
        <v>0</v>
      </c>
      <c r="N435" s="26">
        <f t="shared" si="195"/>
        <v>0</v>
      </c>
      <c r="O435" s="26">
        <f t="shared" si="196"/>
        <v>0</v>
      </c>
      <c r="P435" s="26">
        <f t="shared" si="197"/>
        <v>0</v>
      </c>
      <c r="Q435" s="26">
        <f t="shared" si="198"/>
        <v>0</v>
      </c>
      <c r="R435" s="26">
        <f t="shared" si="199"/>
        <v>2.5</v>
      </c>
      <c r="S435" s="26">
        <f t="shared" si="200"/>
        <v>0</v>
      </c>
      <c r="T435" s="26">
        <f t="shared" si="201"/>
        <v>0</v>
      </c>
      <c r="U435" s="26">
        <f t="shared" si="202"/>
        <v>0</v>
      </c>
      <c r="V435" s="26">
        <f t="shared" si="203"/>
        <v>0</v>
      </c>
      <c r="W435" s="26">
        <f>VLOOKUP(AF435,角色间职业划分!L:M,2,FALSE)</f>
        <v>8</v>
      </c>
      <c r="X435" s="26">
        <f t="shared" si="204"/>
        <v>3</v>
      </c>
      <c r="Y435" s="26">
        <v>0</v>
      </c>
      <c r="Z435" s="26">
        <v>0</v>
      </c>
      <c r="AA435" s="26">
        <v>0</v>
      </c>
      <c r="AB435" s="26">
        <f t="shared" si="205"/>
        <v>0</v>
      </c>
      <c r="AC435" s="1">
        <f t="shared" si="186"/>
        <v>42</v>
      </c>
      <c r="AD435" s="51"/>
      <c r="AE435" s="1"/>
      <c r="AF435">
        <f t="shared" si="206"/>
        <v>8</v>
      </c>
      <c r="AG435" s="26" t="str">
        <f>VLOOKUP(AF435,角色间职业划分!P:R,3,FALSE)</f>
        <v>刺客</v>
      </c>
      <c r="AH435" s="26">
        <f t="shared" si="207"/>
        <v>3</v>
      </c>
    </row>
    <row r="436" spans="1:34" x14ac:dyDescent="0.15">
      <c r="A436" s="26">
        <v>432</v>
      </c>
      <c r="B436" s="26">
        <f t="shared" si="187"/>
        <v>0</v>
      </c>
      <c r="C436" s="26">
        <f>ROUND(IF($AG436="战士",VLOOKUP($AH436,$DV:$ER,DX$1,FALSE),IF($AG436="幻术师",VLOOKUP($AH436,$EU:$FQ,EW$1,FALSE),IF($AG436="刺客",VLOOKUP($AH436,$FU:$GQ,FW$1,FALSE),"无该职业")))/VLOOKUP(AF436,角色间职业划分!P:AP,20,FALSE),0)</f>
        <v>0</v>
      </c>
      <c r="D436" s="26">
        <f t="shared" si="188"/>
        <v>0</v>
      </c>
      <c r="E436" s="26">
        <f>ROUND(IF($AG436="战士",VLOOKUP($AH436,$DV:$ER,DZ$1,FALSE),IF($AG436="幻术师",VLOOKUP($AH436,$EU:$FQ,EY$1,FALSE),IF($AG436="刺客",VLOOKUP($AH436,$FU:$GQ,FY$1,FALSE),"无该职业")))*VLOOKUP($AF436,角色间职业划分!$P:$AP,26,FALSE)*VLOOKUP($AF436,角色间职业划分!$P:$AP,13,FALSE)/角色间职业划分!$AB$9,0)</f>
        <v>0</v>
      </c>
      <c r="F436" s="26">
        <f>ROUND(IF($AG436="战士",VLOOKUP($AH436,$DV:$ER,EA$1,FALSE),IF($AG436="幻术师",VLOOKUP($AH436,$EU:$FQ,EZ$1,FALSE),IF($AG436="刺客",VLOOKUP($AH436,$FU:$GQ,FZ$1,FALSE),"无该职业")))*VLOOKUP($AF436,角色间职业划分!$P:$AP,8,FALSE)/角色间职业划分!$W$9,0)</f>
        <v>170</v>
      </c>
      <c r="G436" s="26">
        <f>ROUND(IF($AG436="战士",VLOOKUP($AH436,$DV:$ER,EB$1,FALSE),IF($AG436="幻术师",VLOOKUP($AH436,$EU:$FQ,FA$1,FALSE),IF($AG436="刺客",VLOOKUP($AH436,$FU:$GQ,GA$1,FALSE),"无该职业")))*VLOOKUP($AF436,角色间职业划分!$P:$AP,13,FALSE)/角色间职业划分!$AB$9,0)</f>
        <v>140</v>
      </c>
      <c r="H436" s="26">
        <f t="shared" si="189"/>
        <v>0</v>
      </c>
      <c r="I436" s="26">
        <f t="shared" si="190"/>
        <v>0</v>
      </c>
      <c r="J436" s="26">
        <f t="shared" si="191"/>
        <v>0</v>
      </c>
      <c r="K436" s="26">
        <f t="shared" si="192"/>
        <v>0</v>
      </c>
      <c r="L436" s="26">
        <f t="shared" si="193"/>
        <v>0</v>
      </c>
      <c r="M436" s="26">
        <f t="shared" si="194"/>
        <v>0</v>
      </c>
      <c r="N436" s="26">
        <f t="shared" si="195"/>
        <v>2.5</v>
      </c>
      <c r="O436" s="26">
        <f t="shared" si="196"/>
        <v>0</v>
      </c>
      <c r="P436" s="26">
        <f t="shared" si="197"/>
        <v>0</v>
      </c>
      <c r="Q436" s="26">
        <f t="shared" si="198"/>
        <v>0</v>
      </c>
      <c r="R436" s="26">
        <f t="shared" si="199"/>
        <v>2.5</v>
      </c>
      <c r="S436" s="26">
        <f t="shared" si="200"/>
        <v>0</v>
      </c>
      <c r="T436" s="26">
        <f t="shared" si="201"/>
        <v>0</v>
      </c>
      <c r="U436" s="26">
        <f t="shared" si="202"/>
        <v>0</v>
      </c>
      <c r="V436" s="26">
        <f t="shared" si="203"/>
        <v>0</v>
      </c>
      <c r="W436" s="26">
        <f>VLOOKUP(AF436,角色间职业划分!L:M,2,FALSE)</f>
        <v>8</v>
      </c>
      <c r="X436" s="26">
        <f t="shared" si="204"/>
        <v>4</v>
      </c>
      <c r="Y436" s="26">
        <v>0</v>
      </c>
      <c r="Z436" s="26">
        <v>0</v>
      </c>
      <c r="AA436" s="26">
        <v>0</v>
      </c>
      <c r="AB436" s="26">
        <f t="shared" si="205"/>
        <v>0</v>
      </c>
      <c r="AC436" s="1">
        <f t="shared" si="186"/>
        <v>62</v>
      </c>
      <c r="AD436" s="51"/>
      <c r="AE436" s="1"/>
      <c r="AF436">
        <f t="shared" si="206"/>
        <v>8</v>
      </c>
      <c r="AG436" s="26" t="str">
        <f>VLOOKUP(AF436,角色间职业划分!P:R,3,FALSE)</f>
        <v>刺客</v>
      </c>
      <c r="AH436" s="26">
        <f t="shared" si="207"/>
        <v>4</v>
      </c>
    </row>
    <row r="437" spans="1:34" x14ac:dyDescent="0.15">
      <c r="A437" s="26">
        <v>433</v>
      </c>
      <c r="B437" s="26">
        <f t="shared" si="187"/>
        <v>0</v>
      </c>
      <c r="C437" s="26">
        <f>ROUND(IF($AG437="战士",VLOOKUP($AH437,$DV:$ER,DX$1,FALSE),IF($AG437="幻术师",VLOOKUP($AH437,$EU:$FQ,EW$1,FALSE),IF($AG437="刺客",VLOOKUP($AH437,$FU:$GQ,FW$1,FALSE),"无该职业")))/VLOOKUP(AF437,角色间职业划分!P:AP,20,FALSE),0)</f>
        <v>0</v>
      </c>
      <c r="D437" s="26">
        <f t="shared" si="188"/>
        <v>0</v>
      </c>
      <c r="E437" s="26">
        <f>ROUND(IF($AG437="战士",VLOOKUP($AH437,$DV:$ER,DZ$1,FALSE),IF($AG437="幻术师",VLOOKUP($AH437,$EU:$FQ,EY$1,FALSE),IF($AG437="刺客",VLOOKUP($AH437,$FU:$GQ,FY$1,FALSE),"无该职业")))*VLOOKUP($AF437,角色间职业划分!$P:$AP,26,FALSE)*VLOOKUP($AF437,角色间职业划分!$P:$AP,13,FALSE)/角色间职业划分!$AB$9,0)</f>
        <v>0</v>
      </c>
      <c r="F437" s="26">
        <f>ROUND(IF($AG437="战士",VLOOKUP($AH437,$DV:$ER,EA$1,FALSE),IF($AG437="幻术师",VLOOKUP($AH437,$EU:$FQ,EZ$1,FALSE),IF($AG437="刺客",VLOOKUP($AH437,$FU:$GQ,FZ$1,FALSE),"无该职业")))*VLOOKUP($AF437,角色间职业划分!$P:$AP,8,FALSE)/角色间职业划分!$W$9,0)</f>
        <v>170</v>
      </c>
      <c r="G437" s="26">
        <f>ROUND(IF($AG437="战士",VLOOKUP($AH437,$DV:$ER,EB$1,FALSE),IF($AG437="幻术师",VLOOKUP($AH437,$EU:$FQ,FA$1,FALSE),IF($AG437="刺客",VLOOKUP($AH437,$FU:$GQ,GA$1,FALSE),"无该职业")))*VLOOKUP($AF437,角色间职业划分!$P:$AP,13,FALSE)/角色间职业划分!$AB$9,0)</f>
        <v>317</v>
      </c>
      <c r="H437" s="26">
        <f t="shared" si="189"/>
        <v>0</v>
      </c>
      <c r="I437" s="26">
        <f t="shared" si="190"/>
        <v>0</v>
      </c>
      <c r="J437" s="26">
        <f t="shared" si="191"/>
        <v>0</v>
      </c>
      <c r="K437" s="26">
        <f t="shared" si="192"/>
        <v>0</v>
      </c>
      <c r="L437" s="26">
        <f t="shared" si="193"/>
        <v>0</v>
      </c>
      <c r="M437" s="26">
        <f t="shared" si="194"/>
        <v>0</v>
      </c>
      <c r="N437" s="26">
        <f t="shared" si="195"/>
        <v>2.5</v>
      </c>
      <c r="O437" s="26">
        <f t="shared" si="196"/>
        <v>0</v>
      </c>
      <c r="P437" s="26">
        <f t="shared" si="197"/>
        <v>0</v>
      </c>
      <c r="Q437" s="26">
        <f t="shared" si="198"/>
        <v>0</v>
      </c>
      <c r="R437" s="26">
        <f t="shared" si="199"/>
        <v>2.5</v>
      </c>
      <c r="S437" s="26">
        <f t="shared" si="200"/>
        <v>0</v>
      </c>
      <c r="T437" s="26">
        <f t="shared" si="201"/>
        <v>0</v>
      </c>
      <c r="U437" s="26">
        <f t="shared" si="202"/>
        <v>0</v>
      </c>
      <c r="V437" s="26">
        <f t="shared" si="203"/>
        <v>0</v>
      </c>
      <c r="W437" s="26">
        <f>VLOOKUP(AF437,角色间职业划分!L:M,2,FALSE)</f>
        <v>8</v>
      </c>
      <c r="X437" s="26">
        <f t="shared" si="204"/>
        <v>5</v>
      </c>
      <c r="Y437" s="26">
        <v>0</v>
      </c>
      <c r="Z437" s="26">
        <v>0</v>
      </c>
      <c r="AA437" s="26">
        <v>0</v>
      </c>
      <c r="AB437" s="26">
        <f t="shared" si="205"/>
        <v>0</v>
      </c>
      <c r="AC437" s="1">
        <f t="shared" si="186"/>
        <v>81</v>
      </c>
      <c r="AD437" s="51"/>
      <c r="AE437" s="1"/>
      <c r="AF437">
        <f t="shared" si="206"/>
        <v>8</v>
      </c>
      <c r="AG437" s="26" t="str">
        <f>VLOOKUP(AF437,角色间职业划分!P:R,3,FALSE)</f>
        <v>刺客</v>
      </c>
      <c r="AH437" s="26">
        <f t="shared" si="207"/>
        <v>5</v>
      </c>
    </row>
    <row r="438" spans="1:34" x14ac:dyDescent="0.15">
      <c r="A438" s="26">
        <v>434</v>
      </c>
      <c r="B438" s="26">
        <f t="shared" si="187"/>
        <v>0</v>
      </c>
      <c r="C438" s="26">
        <f>ROUND(IF($AG438="战士",VLOOKUP($AH438,$DV:$ER,DX$1,FALSE),IF($AG438="幻术师",VLOOKUP($AH438,$EU:$FQ,EW$1,FALSE),IF($AG438="刺客",VLOOKUP($AH438,$FU:$GQ,FW$1,FALSE),"无该职业")))/VLOOKUP(AF438,角色间职业划分!P:AP,20,FALSE),0)</f>
        <v>0</v>
      </c>
      <c r="D438" s="26">
        <f t="shared" si="188"/>
        <v>0</v>
      </c>
      <c r="E438" s="26">
        <f>ROUND(IF($AG438="战士",VLOOKUP($AH438,$DV:$ER,DZ$1,FALSE),IF($AG438="幻术师",VLOOKUP($AH438,$EU:$FQ,EY$1,FALSE),IF($AG438="刺客",VLOOKUP($AH438,$FU:$GQ,FY$1,FALSE),"无该职业")))*VLOOKUP($AF438,角色间职业划分!$P:$AP,26,FALSE)*VLOOKUP($AF438,角色间职业划分!$P:$AP,13,FALSE)/角色间职业划分!$AB$9,0)</f>
        <v>0</v>
      </c>
      <c r="F438" s="26">
        <f>ROUND(IF($AG438="战士",VLOOKUP($AH438,$DV:$ER,EA$1,FALSE),IF($AG438="幻术师",VLOOKUP($AH438,$EU:$FQ,EZ$1,FALSE),IF($AG438="刺客",VLOOKUP($AH438,$FU:$GQ,FZ$1,FALSE),"无该职业")))*VLOOKUP($AF438,角色间职业划分!$P:$AP,8,FALSE)/角色间职业划分!$W$9,0)</f>
        <v>170</v>
      </c>
      <c r="G438" s="26">
        <f>ROUND(IF($AG438="战士",VLOOKUP($AH438,$DV:$ER,EB$1,FALSE),IF($AG438="幻术师",VLOOKUP($AH438,$EU:$FQ,FA$1,FALSE),IF($AG438="刺客",VLOOKUP($AH438,$FU:$GQ,GA$1,FALSE),"无该职业")))*VLOOKUP($AF438,角色间职业划分!$P:$AP,13,FALSE)/角色间职业划分!$AB$9,0)</f>
        <v>317</v>
      </c>
      <c r="H438" s="26">
        <f t="shared" si="189"/>
        <v>0</v>
      </c>
      <c r="I438" s="26">
        <f t="shared" si="190"/>
        <v>0</v>
      </c>
      <c r="J438" s="26">
        <f t="shared" si="191"/>
        <v>0</v>
      </c>
      <c r="K438" s="26">
        <f t="shared" si="192"/>
        <v>0</v>
      </c>
      <c r="L438" s="26">
        <f t="shared" si="193"/>
        <v>0</v>
      </c>
      <c r="M438" s="26">
        <f t="shared" si="194"/>
        <v>0</v>
      </c>
      <c r="N438" s="26">
        <f t="shared" si="195"/>
        <v>2.5</v>
      </c>
      <c r="O438" s="26">
        <f t="shared" si="196"/>
        <v>0</v>
      </c>
      <c r="P438" s="26">
        <f t="shared" si="197"/>
        <v>0</v>
      </c>
      <c r="Q438" s="26">
        <f t="shared" si="198"/>
        <v>2.5</v>
      </c>
      <c r="R438" s="26">
        <f t="shared" si="199"/>
        <v>2.5</v>
      </c>
      <c r="S438" s="26">
        <f t="shared" si="200"/>
        <v>0</v>
      </c>
      <c r="T438" s="26">
        <f t="shared" si="201"/>
        <v>0</v>
      </c>
      <c r="U438" s="26">
        <f t="shared" si="202"/>
        <v>0</v>
      </c>
      <c r="V438" s="26">
        <f t="shared" si="203"/>
        <v>0</v>
      </c>
      <c r="W438" s="26">
        <f>VLOOKUP(AF438,角色间职业划分!L:M,2,FALSE)</f>
        <v>8</v>
      </c>
      <c r="X438" s="26">
        <f t="shared" si="204"/>
        <v>6</v>
      </c>
      <c r="Y438" s="26">
        <v>0</v>
      </c>
      <c r="Z438" s="26">
        <v>0</v>
      </c>
      <c r="AA438" s="26">
        <v>0</v>
      </c>
      <c r="AB438" s="26">
        <f t="shared" si="205"/>
        <v>0</v>
      </c>
      <c r="AC438" s="1">
        <f t="shared" si="186"/>
        <v>101</v>
      </c>
      <c r="AD438" s="51"/>
      <c r="AE438" s="1"/>
      <c r="AF438">
        <f t="shared" si="206"/>
        <v>8</v>
      </c>
      <c r="AG438" s="26" t="str">
        <f>VLOOKUP(AF438,角色间职业划分!P:R,3,FALSE)</f>
        <v>刺客</v>
      </c>
      <c r="AH438" s="26">
        <f t="shared" si="207"/>
        <v>6</v>
      </c>
    </row>
    <row r="439" spans="1:34" x14ac:dyDescent="0.15">
      <c r="A439" s="26">
        <v>435</v>
      </c>
      <c r="B439" s="26">
        <f t="shared" si="187"/>
        <v>0</v>
      </c>
      <c r="C439" s="26">
        <f>ROUND(IF($AG439="战士",VLOOKUP($AH439,$DV:$ER,DX$1,FALSE),IF($AG439="幻术师",VLOOKUP($AH439,$EU:$FQ,EW$1,FALSE),IF($AG439="刺客",VLOOKUP($AH439,$FU:$GQ,FW$1,FALSE),"无该职业")))/VLOOKUP(AF439,角色间职业划分!P:AP,20,FALSE),0)</f>
        <v>0</v>
      </c>
      <c r="D439" s="26">
        <f t="shared" si="188"/>
        <v>0</v>
      </c>
      <c r="E439" s="26">
        <f>ROUND(IF($AG439="战士",VLOOKUP($AH439,$DV:$ER,DZ$1,FALSE),IF($AG439="幻术师",VLOOKUP($AH439,$EU:$FQ,EY$1,FALSE),IF($AG439="刺客",VLOOKUP($AH439,$FU:$GQ,FY$1,FALSE),"无该职业")))*VLOOKUP($AF439,角色间职业划分!$P:$AP,26,FALSE)*VLOOKUP($AF439,角色间职业划分!$P:$AP,13,FALSE)/角色间职业划分!$AB$9,0)</f>
        <v>0</v>
      </c>
      <c r="F439" s="26">
        <f>ROUND(IF($AG439="战士",VLOOKUP($AH439,$DV:$ER,EA$1,FALSE),IF($AG439="幻术师",VLOOKUP($AH439,$EU:$FQ,EZ$1,FALSE),IF($AG439="刺客",VLOOKUP($AH439,$FU:$GQ,FZ$1,FALSE),"无该职业")))*VLOOKUP($AF439,角色间职业划分!$P:$AP,8,FALSE)/角色间职业划分!$W$9,0)</f>
        <v>570</v>
      </c>
      <c r="G439" s="26">
        <f>ROUND(IF($AG439="战士",VLOOKUP($AH439,$DV:$ER,EB$1,FALSE),IF($AG439="幻术师",VLOOKUP($AH439,$EU:$FQ,FA$1,FALSE),IF($AG439="刺客",VLOOKUP($AH439,$FU:$GQ,GA$1,FALSE),"无该职业")))*VLOOKUP($AF439,角色间职业划分!$P:$AP,13,FALSE)/角色间职业划分!$AB$9,0)</f>
        <v>317</v>
      </c>
      <c r="H439" s="26">
        <f t="shared" si="189"/>
        <v>0</v>
      </c>
      <c r="I439" s="26">
        <f t="shared" si="190"/>
        <v>0</v>
      </c>
      <c r="J439" s="26">
        <f t="shared" si="191"/>
        <v>0</v>
      </c>
      <c r="K439" s="26">
        <f t="shared" si="192"/>
        <v>0</v>
      </c>
      <c r="L439" s="26">
        <f t="shared" si="193"/>
        <v>0</v>
      </c>
      <c r="M439" s="26">
        <f t="shared" si="194"/>
        <v>0</v>
      </c>
      <c r="N439" s="26">
        <f t="shared" si="195"/>
        <v>2.5</v>
      </c>
      <c r="O439" s="26">
        <f t="shared" si="196"/>
        <v>0</v>
      </c>
      <c r="P439" s="26">
        <f t="shared" si="197"/>
        <v>0</v>
      </c>
      <c r="Q439" s="26">
        <f t="shared" si="198"/>
        <v>2.5</v>
      </c>
      <c r="R439" s="26">
        <f t="shared" si="199"/>
        <v>2.5</v>
      </c>
      <c r="S439" s="26">
        <f t="shared" si="200"/>
        <v>0</v>
      </c>
      <c r="T439" s="26">
        <f t="shared" si="201"/>
        <v>0</v>
      </c>
      <c r="U439" s="26">
        <f t="shared" si="202"/>
        <v>0</v>
      </c>
      <c r="V439" s="26">
        <f t="shared" si="203"/>
        <v>0</v>
      </c>
      <c r="W439" s="26">
        <f>VLOOKUP(AF439,角色间职业划分!L:M,2,FALSE)</f>
        <v>8</v>
      </c>
      <c r="X439" s="26">
        <f t="shared" si="204"/>
        <v>7</v>
      </c>
      <c r="Y439" s="26">
        <v>0</v>
      </c>
      <c r="Z439" s="26">
        <v>0</v>
      </c>
      <c r="AA439" s="26">
        <v>0</v>
      </c>
      <c r="AB439" s="26">
        <f t="shared" si="205"/>
        <v>0</v>
      </c>
      <c r="AC439" s="1">
        <f t="shared" si="186"/>
        <v>142</v>
      </c>
      <c r="AD439" s="51"/>
      <c r="AE439" s="1"/>
      <c r="AF439">
        <f t="shared" si="206"/>
        <v>8</v>
      </c>
      <c r="AG439" s="26" t="str">
        <f>VLOOKUP(AF439,角色间职业划分!P:R,3,FALSE)</f>
        <v>刺客</v>
      </c>
      <c r="AH439" s="26">
        <f t="shared" si="207"/>
        <v>7</v>
      </c>
    </row>
    <row r="440" spans="1:34" x14ac:dyDescent="0.15">
      <c r="A440" s="26">
        <v>436</v>
      </c>
      <c r="B440" s="26">
        <f t="shared" si="187"/>
        <v>0</v>
      </c>
      <c r="C440" s="26">
        <f>ROUND(IF($AG440="战士",VLOOKUP($AH440,$DV:$ER,DX$1,FALSE),IF($AG440="幻术师",VLOOKUP($AH440,$EU:$FQ,EW$1,FALSE),IF($AG440="刺客",VLOOKUP($AH440,$FU:$GQ,FW$1,FALSE),"无该职业")))/VLOOKUP(AF440,角色间职业划分!P:AP,20,FALSE),0)</f>
        <v>0</v>
      </c>
      <c r="D440" s="26">
        <f t="shared" si="188"/>
        <v>0</v>
      </c>
      <c r="E440" s="26">
        <f>ROUND(IF($AG440="战士",VLOOKUP($AH440,$DV:$ER,DZ$1,FALSE),IF($AG440="幻术师",VLOOKUP($AH440,$EU:$FQ,EY$1,FALSE),IF($AG440="刺客",VLOOKUP($AH440,$FU:$GQ,FY$1,FALSE),"无该职业")))*VLOOKUP($AF440,角色间职业划分!$P:$AP,26,FALSE)*VLOOKUP($AF440,角色间职业划分!$P:$AP,13,FALSE)/角色间职业划分!$AB$9,0)</f>
        <v>286</v>
      </c>
      <c r="F440" s="26">
        <f>ROUND(IF($AG440="战士",VLOOKUP($AH440,$DV:$ER,EA$1,FALSE),IF($AG440="幻术师",VLOOKUP($AH440,$EU:$FQ,EZ$1,FALSE),IF($AG440="刺客",VLOOKUP($AH440,$FU:$GQ,FZ$1,FALSE),"无该职业")))*VLOOKUP($AF440,角色间职业划分!$P:$AP,8,FALSE)/角色间职业划分!$W$9,0)</f>
        <v>570</v>
      </c>
      <c r="G440" s="26">
        <f>ROUND(IF($AG440="战士",VLOOKUP($AH440,$DV:$ER,EB$1,FALSE),IF($AG440="幻术师",VLOOKUP($AH440,$EU:$FQ,FA$1,FALSE),IF($AG440="刺客",VLOOKUP($AH440,$FU:$GQ,GA$1,FALSE),"无该职业")))*VLOOKUP($AF440,角色间职业划分!$P:$AP,13,FALSE)/角色间职业划分!$AB$9,0)</f>
        <v>317</v>
      </c>
      <c r="H440" s="26">
        <f t="shared" si="189"/>
        <v>0</v>
      </c>
      <c r="I440" s="26">
        <f t="shared" si="190"/>
        <v>0</v>
      </c>
      <c r="J440" s="26">
        <f t="shared" si="191"/>
        <v>0</v>
      </c>
      <c r="K440" s="26">
        <f t="shared" si="192"/>
        <v>0</v>
      </c>
      <c r="L440" s="26">
        <f t="shared" si="193"/>
        <v>0</v>
      </c>
      <c r="M440" s="26">
        <f t="shared" si="194"/>
        <v>0</v>
      </c>
      <c r="N440" s="26">
        <f t="shared" si="195"/>
        <v>2.5</v>
      </c>
      <c r="O440" s="26">
        <f t="shared" si="196"/>
        <v>0</v>
      </c>
      <c r="P440" s="26">
        <f t="shared" si="197"/>
        <v>0</v>
      </c>
      <c r="Q440" s="26">
        <f t="shared" si="198"/>
        <v>2.5</v>
      </c>
      <c r="R440" s="26">
        <f t="shared" si="199"/>
        <v>2.5</v>
      </c>
      <c r="S440" s="26">
        <f t="shared" si="200"/>
        <v>0</v>
      </c>
      <c r="T440" s="26">
        <f t="shared" si="201"/>
        <v>0</v>
      </c>
      <c r="U440" s="26">
        <f t="shared" si="202"/>
        <v>0</v>
      </c>
      <c r="V440" s="26">
        <f t="shared" si="203"/>
        <v>0</v>
      </c>
      <c r="W440" s="26">
        <f>VLOOKUP(AF440,角色间职业划分!L:M,2,FALSE)</f>
        <v>8</v>
      </c>
      <c r="X440" s="26">
        <f t="shared" si="204"/>
        <v>8</v>
      </c>
      <c r="Y440" s="26">
        <v>0</v>
      </c>
      <c r="Z440" s="26">
        <v>0</v>
      </c>
      <c r="AA440" s="26">
        <v>0</v>
      </c>
      <c r="AB440" s="26">
        <f t="shared" si="205"/>
        <v>0</v>
      </c>
      <c r="AC440" s="1">
        <f t="shared" si="186"/>
        <v>184</v>
      </c>
      <c r="AD440" s="51"/>
      <c r="AE440" s="1"/>
      <c r="AF440">
        <f t="shared" si="206"/>
        <v>8</v>
      </c>
      <c r="AG440" s="26" t="str">
        <f>VLOOKUP(AF440,角色间职业划分!P:R,3,FALSE)</f>
        <v>刺客</v>
      </c>
      <c r="AH440" s="26">
        <f t="shared" si="207"/>
        <v>8</v>
      </c>
    </row>
    <row r="441" spans="1:34" x14ac:dyDescent="0.15">
      <c r="A441" s="26">
        <v>437</v>
      </c>
      <c r="B441" s="26">
        <f t="shared" si="187"/>
        <v>0</v>
      </c>
      <c r="C441" s="26">
        <f>ROUND(IF($AG441="战士",VLOOKUP($AH441,$DV:$ER,DX$1,FALSE),IF($AG441="幻术师",VLOOKUP($AH441,$EU:$FQ,EW$1,FALSE),IF($AG441="刺客",VLOOKUP($AH441,$FU:$GQ,FW$1,FALSE),"无该职业")))/VLOOKUP(AF441,角色间职业划分!P:AP,20,FALSE),0)</f>
        <v>0</v>
      </c>
      <c r="D441" s="26">
        <f t="shared" si="188"/>
        <v>0</v>
      </c>
      <c r="E441" s="26">
        <f>ROUND(IF($AG441="战士",VLOOKUP($AH441,$DV:$ER,DZ$1,FALSE),IF($AG441="幻术师",VLOOKUP($AH441,$EU:$FQ,EY$1,FALSE),IF($AG441="刺客",VLOOKUP($AH441,$FU:$GQ,FY$1,FALSE),"无该职业")))*VLOOKUP($AF441,角色间职业划分!$P:$AP,26,FALSE)*VLOOKUP($AF441,角色间职业划分!$P:$AP,13,FALSE)/角色间职业划分!$AB$9,0)</f>
        <v>286</v>
      </c>
      <c r="F441" s="26">
        <f>ROUND(IF($AG441="战士",VLOOKUP($AH441,$DV:$ER,EA$1,FALSE),IF($AG441="幻术师",VLOOKUP($AH441,$EU:$FQ,EZ$1,FALSE),IF($AG441="刺客",VLOOKUP($AH441,$FU:$GQ,FZ$1,FALSE),"无该职业")))*VLOOKUP($AF441,角色间职业划分!$P:$AP,8,FALSE)/角色间职业划分!$W$9,0)</f>
        <v>570</v>
      </c>
      <c r="G441" s="26">
        <f>ROUND(IF($AG441="战士",VLOOKUP($AH441,$DV:$ER,EB$1,FALSE),IF($AG441="幻术师",VLOOKUP($AH441,$EU:$FQ,FA$1,FALSE),IF($AG441="刺客",VLOOKUP($AH441,$FU:$GQ,GA$1,FALSE),"无该职业")))*VLOOKUP($AF441,角色间职业划分!$P:$AP,13,FALSE)/角色间职业划分!$AB$9,0)</f>
        <v>878</v>
      </c>
      <c r="H441" s="26">
        <f t="shared" si="189"/>
        <v>0</v>
      </c>
      <c r="I441" s="26">
        <f t="shared" si="190"/>
        <v>0</v>
      </c>
      <c r="J441" s="26">
        <f t="shared" si="191"/>
        <v>0</v>
      </c>
      <c r="K441" s="26">
        <f t="shared" si="192"/>
        <v>0</v>
      </c>
      <c r="L441" s="26">
        <f t="shared" si="193"/>
        <v>0</v>
      </c>
      <c r="M441" s="26">
        <f t="shared" si="194"/>
        <v>0</v>
      </c>
      <c r="N441" s="26">
        <f t="shared" si="195"/>
        <v>2.5</v>
      </c>
      <c r="O441" s="26">
        <f t="shared" si="196"/>
        <v>0</v>
      </c>
      <c r="P441" s="26">
        <f t="shared" si="197"/>
        <v>0</v>
      </c>
      <c r="Q441" s="26">
        <f t="shared" si="198"/>
        <v>2.5</v>
      </c>
      <c r="R441" s="26">
        <f t="shared" si="199"/>
        <v>2.5</v>
      </c>
      <c r="S441" s="26">
        <f t="shared" si="200"/>
        <v>0</v>
      </c>
      <c r="T441" s="26">
        <f t="shared" si="201"/>
        <v>0</v>
      </c>
      <c r="U441" s="26">
        <f t="shared" si="202"/>
        <v>0</v>
      </c>
      <c r="V441" s="26">
        <f t="shared" si="203"/>
        <v>0</v>
      </c>
      <c r="W441" s="26">
        <f>VLOOKUP(AF441,角色间职业划分!L:M,2,FALSE)</f>
        <v>8</v>
      </c>
      <c r="X441" s="26">
        <f t="shared" si="204"/>
        <v>9</v>
      </c>
      <c r="Y441" s="26">
        <v>0</v>
      </c>
      <c r="Z441" s="26">
        <v>0</v>
      </c>
      <c r="AA441" s="26">
        <v>0</v>
      </c>
      <c r="AB441" s="26">
        <f t="shared" si="205"/>
        <v>0</v>
      </c>
      <c r="AC441" s="1">
        <f t="shared" si="186"/>
        <v>226</v>
      </c>
      <c r="AD441" s="51"/>
      <c r="AE441" s="1"/>
      <c r="AF441">
        <f t="shared" si="206"/>
        <v>8</v>
      </c>
      <c r="AG441" s="26" t="str">
        <f>VLOOKUP(AF441,角色间职业划分!P:R,3,FALSE)</f>
        <v>刺客</v>
      </c>
      <c r="AH441" s="26">
        <f t="shared" si="207"/>
        <v>9</v>
      </c>
    </row>
    <row r="442" spans="1:34" x14ac:dyDescent="0.15">
      <c r="A442" s="26">
        <v>438</v>
      </c>
      <c r="B442" s="26">
        <f t="shared" si="187"/>
        <v>0</v>
      </c>
      <c r="C442" s="26">
        <f>ROUND(IF($AG442="战士",VLOOKUP($AH442,$DV:$ER,DX$1,FALSE),IF($AG442="幻术师",VLOOKUP($AH442,$EU:$FQ,EW$1,FALSE),IF($AG442="刺客",VLOOKUP($AH442,$FU:$GQ,FW$1,FALSE),"无该职业")))/VLOOKUP(AF442,角色间职业划分!P:AP,20,FALSE),0)</f>
        <v>12</v>
      </c>
      <c r="D442" s="26">
        <f t="shared" si="188"/>
        <v>0</v>
      </c>
      <c r="E442" s="26">
        <f>ROUND(IF($AG442="战士",VLOOKUP($AH442,$DV:$ER,DZ$1,FALSE),IF($AG442="幻术师",VLOOKUP($AH442,$EU:$FQ,EY$1,FALSE),IF($AG442="刺客",VLOOKUP($AH442,$FU:$GQ,FY$1,FALSE),"无该职业")))*VLOOKUP($AF442,角色间职业划分!$P:$AP,26,FALSE)*VLOOKUP($AF442,角色间职业划分!$P:$AP,13,FALSE)/角色间职业划分!$AB$9,0)</f>
        <v>286</v>
      </c>
      <c r="F442" s="26">
        <f>ROUND(IF($AG442="战士",VLOOKUP($AH442,$DV:$ER,EA$1,FALSE),IF($AG442="幻术师",VLOOKUP($AH442,$EU:$FQ,EZ$1,FALSE),IF($AG442="刺客",VLOOKUP($AH442,$FU:$GQ,FZ$1,FALSE),"无该职业")))*VLOOKUP($AF442,角色间职业划分!$P:$AP,8,FALSE)/角色间职业划分!$W$9,0)</f>
        <v>570</v>
      </c>
      <c r="G442" s="26">
        <f>ROUND(IF($AG442="战士",VLOOKUP($AH442,$DV:$ER,EB$1,FALSE),IF($AG442="幻术师",VLOOKUP($AH442,$EU:$FQ,FA$1,FALSE),IF($AG442="刺客",VLOOKUP($AH442,$FU:$GQ,GA$1,FALSE),"无该职业")))*VLOOKUP($AF442,角色间职业划分!$P:$AP,13,FALSE)/角色间职业划分!$AB$9,0)</f>
        <v>878</v>
      </c>
      <c r="H442" s="26">
        <f t="shared" si="189"/>
        <v>0</v>
      </c>
      <c r="I442" s="26">
        <f t="shared" si="190"/>
        <v>0</v>
      </c>
      <c r="J442" s="26">
        <f t="shared" si="191"/>
        <v>0</v>
      </c>
      <c r="K442" s="26">
        <f t="shared" si="192"/>
        <v>0</v>
      </c>
      <c r="L442" s="26">
        <f t="shared" si="193"/>
        <v>0</v>
      </c>
      <c r="M442" s="26">
        <f t="shared" si="194"/>
        <v>0</v>
      </c>
      <c r="N442" s="26">
        <f t="shared" si="195"/>
        <v>2.5</v>
      </c>
      <c r="O442" s="26">
        <f t="shared" si="196"/>
        <v>0</v>
      </c>
      <c r="P442" s="26">
        <f t="shared" si="197"/>
        <v>0</v>
      </c>
      <c r="Q442" s="26">
        <f t="shared" si="198"/>
        <v>2.5</v>
      </c>
      <c r="R442" s="26">
        <f t="shared" si="199"/>
        <v>2.5</v>
      </c>
      <c r="S442" s="26">
        <f t="shared" si="200"/>
        <v>0</v>
      </c>
      <c r="T442" s="26">
        <f t="shared" si="201"/>
        <v>0</v>
      </c>
      <c r="U442" s="26">
        <f t="shared" si="202"/>
        <v>0</v>
      </c>
      <c r="V442" s="26">
        <f t="shared" si="203"/>
        <v>0</v>
      </c>
      <c r="W442" s="26">
        <f>VLOOKUP(AF442,角色间职业划分!L:M,2,FALSE)</f>
        <v>8</v>
      </c>
      <c r="X442" s="26">
        <f t="shared" si="204"/>
        <v>10</v>
      </c>
      <c r="Y442" s="26">
        <v>0</v>
      </c>
      <c r="Z442" s="26">
        <v>0</v>
      </c>
      <c r="AA442" s="26">
        <v>0</v>
      </c>
      <c r="AB442" s="26">
        <f t="shared" si="205"/>
        <v>5</v>
      </c>
      <c r="AC442" s="1">
        <f t="shared" si="186"/>
        <v>270</v>
      </c>
      <c r="AD442" s="51"/>
      <c r="AE442" s="1"/>
      <c r="AF442">
        <f t="shared" si="206"/>
        <v>8</v>
      </c>
      <c r="AG442" s="26" t="str">
        <f>VLOOKUP(AF442,角色间职业划分!P:R,3,FALSE)</f>
        <v>刺客</v>
      </c>
      <c r="AH442" s="26">
        <f t="shared" si="207"/>
        <v>10</v>
      </c>
    </row>
    <row r="443" spans="1:34" x14ac:dyDescent="0.15">
      <c r="A443" s="26">
        <v>439</v>
      </c>
      <c r="B443" s="26">
        <f t="shared" si="187"/>
        <v>0</v>
      </c>
      <c r="C443" s="26">
        <f>ROUND(IF($AG443="战士",VLOOKUP($AH443,$DV:$ER,DX$1,FALSE),IF($AG443="幻术师",VLOOKUP($AH443,$EU:$FQ,EW$1,FALSE),IF($AG443="刺客",VLOOKUP($AH443,$FU:$GQ,FW$1,FALSE),"无该职业")))/VLOOKUP(AF443,角色间职业划分!P:AP,20,FALSE),0)</f>
        <v>12</v>
      </c>
      <c r="D443" s="26">
        <f t="shared" si="188"/>
        <v>0</v>
      </c>
      <c r="E443" s="26">
        <f>ROUND(IF($AG443="战士",VLOOKUP($AH443,$DV:$ER,DZ$1,FALSE),IF($AG443="幻术师",VLOOKUP($AH443,$EU:$FQ,EY$1,FALSE),IF($AG443="刺客",VLOOKUP($AH443,$FU:$GQ,FY$1,FALSE),"无该职业")))*VLOOKUP($AF443,角色间职业划分!$P:$AP,26,FALSE)*VLOOKUP($AF443,角色间职业划分!$P:$AP,13,FALSE)/角色间职业划分!$AB$9,0)</f>
        <v>286</v>
      </c>
      <c r="F443" s="26">
        <f>ROUND(IF($AG443="战士",VLOOKUP($AH443,$DV:$ER,EA$1,FALSE),IF($AG443="幻术师",VLOOKUP($AH443,$EU:$FQ,EZ$1,FALSE),IF($AG443="刺客",VLOOKUP($AH443,$FU:$GQ,FZ$1,FALSE),"无该职业")))*VLOOKUP($AF443,角色间职业划分!$P:$AP,8,FALSE)/角色间职业划分!$W$9,0)</f>
        <v>1198</v>
      </c>
      <c r="G443" s="26">
        <f>ROUND(IF($AG443="战士",VLOOKUP($AH443,$DV:$ER,EB$1,FALSE),IF($AG443="幻术师",VLOOKUP($AH443,$EU:$FQ,FA$1,FALSE),IF($AG443="刺客",VLOOKUP($AH443,$FU:$GQ,GA$1,FALSE),"无该职业")))*VLOOKUP($AF443,角色间职业划分!$P:$AP,13,FALSE)/角色间职业划分!$AB$9,0)</f>
        <v>878</v>
      </c>
      <c r="H443" s="26">
        <f t="shared" si="189"/>
        <v>0</v>
      </c>
      <c r="I443" s="26">
        <f t="shared" si="190"/>
        <v>0</v>
      </c>
      <c r="J443" s="26">
        <f t="shared" si="191"/>
        <v>0</v>
      </c>
      <c r="K443" s="26">
        <f t="shared" si="192"/>
        <v>0</v>
      </c>
      <c r="L443" s="26">
        <f t="shared" si="193"/>
        <v>0</v>
      </c>
      <c r="M443" s="26">
        <f t="shared" si="194"/>
        <v>0</v>
      </c>
      <c r="N443" s="26">
        <f t="shared" si="195"/>
        <v>2.5</v>
      </c>
      <c r="O443" s="26">
        <f t="shared" si="196"/>
        <v>0</v>
      </c>
      <c r="P443" s="26">
        <f t="shared" si="197"/>
        <v>0</v>
      </c>
      <c r="Q443" s="26">
        <f t="shared" si="198"/>
        <v>2.5</v>
      </c>
      <c r="R443" s="26">
        <f t="shared" si="199"/>
        <v>2.5</v>
      </c>
      <c r="S443" s="26">
        <f t="shared" si="200"/>
        <v>0</v>
      </c>
      <c r="T443" s="26">
        <f t="shared" si="201"/>
        <v>0</v>
      </c>
      <c r="U443" s="26">
        <f t="shared" si="202"/>
        <v>0</v>
      </c>
      <c r="V443" s="26">
        <f t="shared" si="203"/>
        <v>0</v>
      </c>
      <c r="W443" s="26">
        <f>VLOOKUP(AF443,角色间职业划分!L:M,2,FALSE)</f>
        <v>8</v>
      </c>
      <c r="X443" s="26">
        <f t="shared" si="204"/>
        <v>11</v>
      </c>
      <c r="Y443" s="26">
        <v>0</v>
      </c>
      <c r="Z443" s="26">
        <v>0</v>
      </c>
      <c r="AA443" s="26">
        <v>0</v>
      </c>
      <c r="AB443" s="26">
        <f t="shared" si="205"/>
        <v>5</v>
      </c>
      <c r="AC443" s="1">
        <f t="shared" si="186"/>
        <v>300</v>
      </c>
      <c r="AD443" s="51"/>
      <c r="AE443" s="1"/>
      <c r="AF443">
        <f t="shared" si="206"/>
        <v>8</v>
      </c>
      <c r="AG443" s="26" t="str">
        <f>VLOOKUP(AF443,角色间职业划分!P:R,3,FALSE)</f>
        <v>刺客</v>
      </c>
      <c r="AH443" s="26">
        <f t="shared" si="207"/>
        <v>11</v>
      </c>
    </row>
    <row r="444" spans="1:34" x14ac:dyDescent="0.15">
      <c r="A444" s="26">
        <v>440</v>
      </c>
      <c r="B444" s="26">
        <f t="shared" si="187"/>
        <v>0</v>
      </c>
      <c r="C444" s="26">
        <f>ROUND(IF($AG444="战士",VLOOKUP($AH444,$DV:$ER,DX$1,FALSE),IF($AG444="幻术师",VLOOKUP($AH444,$EU:$FQ,EW$1,FALSE),IF($AG444="刺客",VLOOKUP($AH444,$FU:$GQ,FW$1,FALSE),"无该职业")))/VLOOKUP(AF444,角色间职业划分!P:AP,20,FALSE),0)</f>
        <v>14</v>
      </c>
      <c r="D444" s="26">
        <f t="shared" si="188"/>
        <v>0</v>
      </c>
      <c r="E444" s="26">
        <f>ROUND(IF($AG444="战士",VLOOKUP($AH444,$DV:$ER,DZ$1,FALSE),IF($AG444="幻术师",VLOOKUP($AH444,$EU:$FQ,EY$1,FALSE),IF($AG444="刺客",VLOOKUP($AH444,$FU:$GQ,FY$1,FALSE),"无该职业")))*VLOOKUP($AF444,角色间职业划分!$P:$AP,26,FALSE)*VLOOKUP($AF444,角色间职业划分!$P:$AP,13,FALSE)/角色间职业划分!$AB$9,0)</f>
        <v>286</v>
      </c>
      <c r="F444" s="26">
        <f>ROUND(IF($AG444="战士",VLOOKUP($AH444,$DV:$ER,EA$1,FALSE),IF($AG444="幻术师",VLOOKUP($AH444,$EU:$FQ,EZ$1,FALSE),IF($AG444="刺客",VLOOKUP($AH444,$FU:$GQ,FZ$1,FALSE),"无该职业")))*VLOOKUP($AF444,角色间职业划分!$P:$AP,8,FALSE)/角色间职业划分!$W$9,0)</f>
        <v>1198</v>
      </c>
      <c r="G444" s="26">
        <f>ROUND(IF($AG444="战士",VLOOKUP($AH444,$DV:$ER,EB$1,FALSE),IF($AG444="幻术师",VLOOKUP($AH444,$EU:$FQ,FA$1,FALSE),IF($AG444="刺客",VLOOKUP($AH444,$FU:$GQ,GA$1,FALSE),"无该职业")))*VLOOKUP($AF444,角色间职业划分!$P:$AP,13,FALSE)/角色间职业划分!$AB$9,0)</f>
        <v>878</v>
      </c>
      <c r="H444" s="26">
        <f t="shared" si="189"/>
        <v>0</v>
      </c>
      <c r="I444" s="26">
        <f t="shared" si="190"/>
        <v>0</v>
      </c>
      <c r="J444" s="26">
        <f t="shared" si="191"/>
        <v>0</v>
      </c>
      <c r="K444" s="26">
        <f t="shared" si="192"/>
        <v>0</v>
      </c>
      <c r="L444" s="26">
        <f t="shared" si="193"/>
        <v>0</v>
      </c>
      <c r="M444" s="26">
        <f t="shared" si="194"/>
        <v>0</v>
      </c>
      <c r="N444" s="26">
        <f t="shared" si="195"/>
        <v>2.5</v>
      </c>
      <c r="O444" s="26">
        <f t="shared" si="196"/>
        <v>0</v>
      </c>
      <c r="P444" s="26">
        <f t="shared" si="197"/>
        <v>0</v>
      </c>
      <c r="Q444" s="26">
        <f t="shared" si="198"/>
        <v>2.5</v>
      </c>
      <c r="R444" s="26">
        <f t="shared" si="199"/>
        <v>2.5</v>
      </c>
      <c r="S444" s="26">
        <f t="shared" si="200"/>
        <v>0</v>
      </c>
      <c r="T444" s="26">
        <f t="shared" si="201"/>
        <v>0</v>
      </c>
      <c r="U444" s="26">
        <f t="shared" si="202"/>
        <v>0</v>
      </c>
      <c r="V444" s="26">
        <f t="shared" si="203"/>
        <v>0</v>
      </c>
      <c r="W444" s="26">
        <f>VLOOKUP(AF444,角色间职业划分!L:M,2,FALSE)</f>
        <v>8</v>
      </c>
      <c r="X444" s="26">
        <f t="shared" si="204"/>
        <v>12</v>
      </c>
      <c r="Y444" s="26">
        <v>0</v>
      </c>
      <c r="Z444" s="26">
        <v>0</v>
      </c>
      <c r="AA444" s="26">
        <v>0</v>
      </c>
      <c r="AB444" s="26">
        <f t="shared" si="205"/>
        <v>5</v>
      </c>
      <c r="AC444" s="1">
        <f t="shared" si="186"/>
        <v>330</v>
      </c>
      <c r="AD444" s="51"/>
      <c r="AE444" s="1"/>
      <c r="AF444">
        <f t="shared" si="206"/>
        <v>8</v>
      </c>
      <c r="AG444" s="26" t="str">
        <f>VLOOKUP(AF444,角色间职业划分!P:R,3,FALSE)</f>
        <v>刺客</v>
      </c>
      <c r="AH444" s="26">
        <f t="shared" si="207"/>
        <v>12</v>
      </c>
    </row>
    <row r="445" spans="1:34" x14ac:dyDescent="0.15">
      <c r="A445" s="26">
        <v>441</v>
      </c>
      <c r="B445" s="26">
        <f t="shared" si="187"/>
        <v>0</v>
      </c>
      <c r="C445" s="26">
        <f>ROUND(IF($AG445="战士",VLOOKUP($AH445,$DV:$ER,DX$1,FALSE),IF($AG445="幻术师",VLOOKUP($AH445,$EU:$FQ,EW$1,FALSE),IF($AG445="刺客",VLOOKUP($AH445,$FU:$GQ,FW$1,FALSE),"无该职业")))/VLOOKUP(AF445,角色间职业划分!P:AP,20,FALSE),0)</f>
        <v>14</v>
      </c>
      <c r="D445" s="26">
        <f t="shared" si="188"/>
        <v>0</v>
      </c>
      <c r="E445" s="26">
        <f>ROUND(IF($AG445="战士",VLOOKUP($AH445,$DV:$ER,DZ$1,FALSE),IF($AG445="幻术师",VLOOKUP($AH445,$EU:$FQ,EY$1,FALSE),IF($AG445="刺客",VLOOKUP($AH445,$FU:$GQ,FY$1,FALSE),"无该职业")))*VLOOKUP($AF445,角色间职业划分!$P:$AP,26,FALSE)*VLOOKUP($AF445,角色间职业划分!$P:$AP,13,FALSE)/角色间职业划分!$AB$9,0)</f>
        <v>286</v>
      </c>
      <c r="F445" s="26">
        <f>ROUND(IF($AG445="战士",VLOOKUP($AH445,$DV:$ER,EA$1,FALSE),IF($AG445="幻术师",VLOOKUP($AH445,$EU:$FQ,EZ$1,FALSE),IF($AG445="刺客",VLOOKUP($AH445,$FU:$GQ,FZ$1,FALSE),"无该职业")))*VLOOKUP($AF445,角色间职业划分!$P:$AP,8,FALSE)/角色间职业划分!$W$9,0)</f>
        <v>1198</v>
      </c>
      <c r="G445" s="26">
        <f>ROUND(IF($AG445="战士",VLOOKUP($AH445,$DV:$ER,EB$1,FALSE),IF($AG445="幻术师",VLOOKUP($AH445,$EU:$FQ,FA$1,FALSE),IF($AG445="刺客",VLOOKUP($AH445,$FU:$GQ,GA$1,FALSE),"无该职业")))*VLOOKUP($AF445,角色间职业划分!$P:$AP,13,FALSE)/角色间职业划分!$AB$9,0)</f>
        <v>1397</v>
      </c>
      <c r="H445" s="26">
        <f t="shared" si="189"/>
        <v>0</v>
      </c>
      <c r="I445" s="26">
        <f t="shared" si="190"/>
        <v>0</v>
      </c>
      <c r="J445" s="26">
        <f t="shared" si="191"/>
        <v>0</v>
      </c>
      <c r="K445" s="26">
        <f t="shared" si="192"/>
        <v>0</v>
      </c>
      <c r="L445" s="26">
        <f t="shared" si="193"/>
        <v>0</v>
      </c>
      <c r="M445" s="26">
        <f t="shared" si="194"/>
        <v>0</v>
      </c>
      <c r="N445" s="26">
        <f t="shared" si="195"/>
        <v>2.5</v>
      </c>
      <c r="O445" s="26">
        <f t="shared" si="196"/>
        <v>0</v>
      </c>
      <c r="P445" s="26">
        <f t="shared" si="197"/>
        <v>0</v>
      </c>
      <c r="Q445" s="26">
        <f t="shared" si="198"/>
        <v>2.5</v>
      </c>
      <c r="R445" s="26">
        <f t="shared" si="199"/>
        <v>2.5</v>
      </c>
      <c r="S445" s="26">
        <f t="shared" si="200"/>
        <v>0</v>
      </c>
      <c r="T445" s="26">
        <f t="shared" si="201"/>
        <v>0</v>
      </c>
      <c r="U445" s="26">
        <f t="shared" si="202"/>
        <v>0</v>
      </c>
      <c r="V445" s="26">
        <f t="shared" si="203"/>
        <v>0</v>
      </c>
      <c r="W445" s="26">
        <f>VLOOKUP(AF445,角色间职业划分!L:M,2,FALSE)</f>
        <v>8</v>
      </c>
      <c r="X445" s="26">
        <f t="shared" si="204"/>
        <v>13</v>
      </c>
      <c r="Y445" s="26">
        <v>0</v>
      </c>
      <c r="Z445" s="26">
        <v>0</v>
      </c>
      <c r="AA445" s="26">
        <v>0</v>
      </c>
      <c r="AB445" s="26">
        <f t="shared" si="205"/>
        <v>5</v>
      </c>
      <c r="AC445" s="1">
        <f t="shared" si="186"/>
        <v>360</v>
      </c>
      <c r="AD445" s="51"/>
      <c r="AE445" s="1"/>
      <c r="AF445">
        <f t="shared" si="206"/>
        <v>8</v>
      </c>
      <c r="AG445" s="26" t="str">
        <f>VLOOKUP(AF445,角色间职业划分!P:R,3,FALSE)</f>
        <v>刺客</v>
      </c>
      <c r="AH445" s="26">
        <f t="shared" si="207"/>
        <v>13</v>
      </c>
    </row>
    <row r="446" spans="1:34" x14ac:dyDescent="0.15">
      <c r="A446" s="26">
        <v>442</v>
      </c>
      <c r="B446" s="26">
        <f t="shared" si="187"/>
        <v>0</v>
      </c>
      <c r="C446" s="26">
        <f>ROUND(IF($AG446="战士",VLOOKUP($AH446,$DV:$ER,DX$1,FALSE),IF($AG446="幻术师",VLOOKUP($AH446,$EU:$FQ,EW$1,FALSE),IF($AG446="刺客",VLOOKUP($AH446,$FU:$GQ,FW$1,FALSE),"无该职业")))/VLOOKUP(AF446,角色间职业划分!P:AP,20,FALSE),0)</f>
        <v>14</v>
      </c>
      <c r="D446" s="26">
        <f t="shared" si="188"/>
        <v>0</v>
      </c>
      <c r="E446" s="26">
        <f>ROUND(IF($AG446="战士",VLOOKUP($AH446,$DV:$ER,DZ$1,FALSE),IF($AG446="幻术师",VLOOKUP($AH446,$EU:$FQ,EY$1,FALSE),IF($AG446="刺客",VLOOKUP($AH446,$FU:$GQ,FY$1,FALSE),"无该职业")))*VLOOKUP($AF446,角色间职业划分!$P:$AP,26,FALSE)*VLOOKUP($AF446,角色间职业划分!$P:$AP,13,FALSE)/角色间职业划分!$AB$9,0)</f>
        <v>286</v>
      </c>
      <c r="F446" s="26">
        <f>ROUND(IF($AG446="战士",VLOOKUP($AH446,$DV:$ER,EA$1,FALSE),IF($AG446="幻术师",VLOOKUP($AH446,$EU:$FQ,EZ$1,FALSE),IF($AG446="刺客",VLOOKUP($AH446,$FU:$GQ,FZ$1,FALSE),"无该职业")))*VLOOKUP($AF446,角色间职业划分!$P:$AP,8,FALSE)/角色间职业划分!$W$9,0)</f>
        <v>1198</v>
      </c>
      <c r="G446" s="26">
        <f>ROUND(IF($AG446="战士",VLOOKUP($AH446,$DV:$ER,EB$1,FALSE),IF($AG446="幻术师",VLOOKUP($AH446,$EU:$FQ,FA$1,FALSE),IF($AG446="刺客",VLOOKUP($AH446,$FU:$GQ,GA$1,FALSE),"无该职业")))*VLOOKUP($AF446,角色间职业划分!$P:$AP,13,FALSE)/角色间职业划分!$AB$9,0)</f>
        <v>1397</v>
      </c>
      <c r="H446" s="26">
        <f t="shared" si="189"/>
        <v>0</v>
      </c>
      <c r="I446" s="26">
        <f t="shared" si="190"/>
        <v>0</v>
      </c>
      <c r="J446" s="26">
        <f t="shared" si="191"/>
        <v>0</v>
      </c>
      <c r="K446" s="26">
        <f t="shared" si="192"/>
        <v>0</v>
      </c>
      <c r="L446" s="26">
        <f t="shared" si="193"/>
        <v>0</v>
      </c>
      <c r="M446" s="26">
        <f t="shared" si="194"/>
        <v>0</v>
      </c>
      <c r="N446" s="26">
        <f t="shared" si="195"/>
        <v>2.5</v>
      </c>
      <c r="O446" s="26">
        <f t="shared" si="196"/>
        <v>0</v>
      </c>
      <c r="P446" s="26">
        <f t="shared" si="197"/>
        <v>0</v>
      </c>
      <c r="Q446" s="26">
        <f t="shared" si="198"/>
        <v>2.5</v>
      </c>
      <c r="R446" s="26">
        <f t="shared" si="199"/>
        <v>2.5</v>
      </c>
      <c r="S446" s="26">
        <f t="shared" si="200"/>
        <v>2.5</v>
      </c>
      <c r="T446" s="26">
        <f t="shared" si="201"/>
        <v>0</v>
      </c>
      <c r="U446" s="26">
        <f t="shared" si="202"/>
        <v>0</v>
      </c>
      <c r="V446" s="26">
        <f t="shared" si="203"/>
        <v>0</v>
      </c>
      <c r="W446" s="26">
        <f>VLOOKUP(AF446,角色间职业划分!L:M,2,FALSE)</f>
        <v>8</v>
      </c>
      <c r="X446" s="26">
        <f t="shared" si="204"/>
        <v>14</v>
      </c>
      <c r="Y446" s="26">
        <v>0</v>
      </c>
      <c r="Z446" s="26">
        <v>0</v>
      </c>
      <c r="AA446" s="26">
        <v>0</v>
      </c>
      <c r="AB446" s="26">
        <f t="shared" si="205"/>
        <v>5</v>
      </c>
      <c r="AC446" s="1">
        <f t="shared" si="186"/>
        <v>390</v>
      </c>
      <c r="AD446" s="51"/>
      <c r="AE446" s="1"/>
      <c r="AF446">
        <f t="shared" si="206"/>
        <v>8</v>
      </c>
      <c r="AG446" s="26" t="str">
        <f>VLOOKUP(AF446,角色间职业划分!P:R,3,FALSE)</f>
        <v>刺客</v>
      </c>
      <c r="AH446" s="26">
        <f t="shared" si="207"/>
        <v>14</v>
      </c>
    </row>
    <row r="447" spans="1:34" x14ac:dyDescent="0.15">
      <c r="A447" s="26">
        <v>443</v>
      </c>
      <c r="B447" s="26">
        <f t="shared" si="187"/>
        <v>0</v>
      </c>
      <c r="C447" s="26">
        <f>ROUND(IF($AG447="战士",VLOOKUP($AH447,$DV:$ER,DX$1,FALSE),IF($AG447="幻术师",VLOOKUP($AH447,$EU:$FQ,EW$1,FALSE),IF($AG447="刺客",VLOOKUP($AH447,$FU:$GQ,FW$1,FALSE),"无该职业")))/VLOOKUP(AF447,角色间职业划分!P:AP,20,FALSE),0)</f>
        <v>14</v>
      </c>
      <c r="D447" s="26">
        <f t="shared" si="188"/>
        <v>0</v>
      </c>
      <c r="E447" s="26">
        <f>ROUND(IF($AG447="战士",VLOOKUP($AH447,$DV:$ER,DZ$1,FALSE),IF($AG447="幻术师",VLOOKUP($AH447,$EU:$FQ,EY$1,FALSE),IF($AG447="刺客",VLOOKUP($AH447,$FU:$GQ,FY$1,FALSE),"无该职业")))*VLOOKUP($AF447,角色间职业划分!$P:$AP,26,FALSE)*VLOOKUP($AF447,角色间职业划分!$P:$AP,13,FALSE)/角色间职业划分!$AB$9,0)</f>
        <v>286</v>
      </c>
      <c r="F447" s="26">
        <f>ROUND(IF($AG447="战士",VLOOKUP($AH447,$DV:$ER,EA$1,FALSE),IF($AG447="幻术师",VLOOKUP($AH447,$EU:$FQ,EZ$1,FALSE),IF($AG447="刺客",VLOOKUP($AH447,$FU:$GQ,FZ$1,FALSE),"无该职业")))*VLOOKUP($AF447,角色间职业划分!$P:$AP,8,FALSE)/角色间职业划分!$W$9,0)</f>
        <v>1677</v>
      </c>
      <c r="G447" s="26">
        <f>ROUND(IF($AG447="战士",VLOOKUP($AH447,$DV:$ER,EB$1,FALSE),IF($AG447="幻术师",VLOOKUP($AH447,$EU:$FQ,FA$1,FALSE),IF($AG447="刺客",VLOOKUP($AH447,$FU:$GQ,GA$1,FALSE),"无该职业")))*VLOOKUP($AF447,角色间职业划分!$P:$AP,13,FALSE)/角色间职业划分!$AB$9,0)</f>
        <v>1397</v>
      </c>
      <c r="H447" s="26">
        <f t="shared" si="189"/>
        <v>0</v>
      </c>
      <c r="I447" s="26">
        <f t="shared" si="190"/>
        <v>0</v>
      </c>
      <c r="J447" s="26">
        <f t="shared" si="191"/>
        <v>0</v>
      </c>
      <c r="K447" s="26">
        <f t="shared" si="192"/>
        <v>0</v>
      </c>
      <c r="L447" s="26">
        <f t="shared" si="193"/>
        <v>0</v>
      </c>
      <c r="M447" s="26">
        <f t="shared" si="194"/>
        <v>0</v>
      </c>
      <c r="N447" s="26">
        <f t="shared" si="195"/>
        <v>2.5</v>
      </c>
      <c r="O447" s="26">
        <f t="shared" si="196"/>
        <v>0</v>
      </c>
      <c r="P447" s="26">
        <f t="shared" si="197"/>
        <v>0</v>
      </c>
      <c r="Q447" s="26">
        <f t="shared" si="198"/>
        <v>2.5</v>
      </c>
      <c r="R447" s="26">
        <f t="shared" si="199"/>
        <v>2.5</v>
      </c>
      <c r="S447" s="26">
        <f t="shared" si="200"/>
        <v>2.5</v>
      </c>
      <c r="T447" s="26">
        <f t="shared" si="201"/>
        <v>0</v>
      </c>
      <c r="U447" s="26">
        <f t="shared" si="202"/>
        <v>0</v>
      </c>
      <c r="V447" s="26">
        <f t="shared" si="203"/>
        <v>0</v>
      </c>
      <c r="W447" s="26">
        <f>VLOOKUP(AF447,角色间职业划分!L:M,2,FALSE)</f>
        <v>8</v>
      </c>
      <c r="X447" s="26">
        <f t="shared" si="204"/>
        <v>15</v>
      </c>
      <c r="Y447" s="26">
        <v>0</v>
      </c>
      <c r="Z447" s="26">
        <v>0</v>
      </c>
      <c r="AA447" s="26">
        <v>0</v>
      </c>
      <c r="AB447" s="26">
        <f t="shared" si="205"/>
        <v>5</v>
      </c>
      <c r="AC447" s="1">
        <f t="shared" si="186"/>
        <v>420</v>
      </c>
      <c r="AD447" s="51"/>
      <c r="AE447" s="1"/>
      <c r="AF447">
        <f t="shared" si="206"/>
        <v>8</v>
      </c>
      <c r="AG447" s="26" t="str">
        <f>VLOOKUP(AF447,角色间职业划分!P:R,3,FALSE)</f>
        <v>刺客</v>
      </c>
      <c r="AH447" s="26">
        <f t="shared" si="207"/>
        <v>15</v>
      </c>
    </row>
    <row r="448" spans="1:34" x14ac:dyDescent="0.15">
      <c r="A448" s="26">
        <v>444</v>
      </c>
      <c r="B448" s="26">
        <f t="shared" si="187"/>
        <v>0</v>
      </c>
      <c r="C448" s="26">
        <f>ROUND(IF($AG448="战士",VLOOKUP($AH448,$DV:$ER,DX$1,FALSE),IF($AG448="幻术师",VLOOKUP($AH448,$EU:$FQ,EW$1,FALSE),IF($AG448="刺客",VLOOKUP($AH448,$FU:$GQ,FW$1,FALSE),"无该职业")))/VLOOKUP(AF448,角色间职业划分!P:AP,20,FALSE),0)</f>
        <v>14</v>
      </c>
      <c r="D448" s="26">
        <f t="shared" si="188"/>
        <v>0</v>
      </c>
      <c r="E448" s="26">
        <f>ROUND(IF($AG448="战士",VLOOKUP($AH448,$DV:$ER,DZ$1,FALSE),IF($AG448="幻术师",VLOOKUP($AH448,$EU:$FQ,EY$1,FALSE),IF($AG448="刺客",VLOOKUP($AH448,$FU:$GQ,FY$1,FALSE),"无该职业")))*VLOOKUP($AF448,角色间职业划分!$P:$AP,26,FALSE)*VLOOKUP($AF448,角色间职业划分!$P:$AP,13,FALSE)/角色间职业划分!$AB$9,0)</f>
        <v>286</v>
      </c>
      <c r="F448" s="26">
        <f>ROUND(IF($AG448="战士",VLOOKUP($AH448,$DV:$ER,EA$1,FALSE),IF($AG448="幻术师",VLOOKUP($AH448,$EU:$FQ,EZ$1,FALSE),IF($AG448="刺客",VLOOKUP($AH448,$FU:$GQ,FZ$1,FALSE),"无该职业")))*VLOOKUP($AF448,角色间职业划分!$P:$AP,8,FALSE)/角色间职业划分!$W$9,0)</f>
        <v>1677</v>
      </c>
      <c r="G448" s="26">
        <f>ROUND(IF($AG448="战士",VLOOKUP($AH448,$DV:$ER,EB$1,FALSE),IF($AG448="幻术师",VLOOKUP($AH448,$EU:$FQ,FA$1,FALSE),IF($AG448="刺客",VLOOKUP($AH448,$FU:$GQ,GA$1,FALSE),"无该职业")))*VLOOKUP($AF448,角色间职业划分!$P:$AP,13,FALSE)/角色间职业划分!$AB$9,0)</f>
        <v>1397</v>
      </c>
      <c r="H448" s="26">
        <f t="shared" si="189"/>
        <v>0</v>
      </c>
      <c r="I448" s="26">
        <f t="shared" si="190"/>
        <v>0</v>
      </c>
      <c r="J448" s="26">
        <f t="shared" si="191"/>
        <v>0</v>
      </c>
      <c r="K448" s="26">
        <f t="shared" si="192"/>
        <v>0</v>
      </c>
      <c r="L448" s="26">
        <f t="shared" si="193"/>
        <v>0</v>
      </c>
      <c r="M448" s="26">
        <f t="shared" si="194"/>
        <v>0</v>
      </c>
      <c r="N448" s="26">
        <f t="shared" si="195"/>
        <v>2.5</v>
      </c>
      <c r="O448" s="26">
        <f t="shared" si="196"/>
        <v>2.5</v>
      </c>
      <c r="P448" s="26">
        <f t="shared" si="197"/>
        <v>0</v>
      </c>
      <c r="Q448" s="26">
        <f t="shared" si="198"/>
        <v>2.5</v>
      </c>
      <c r="R448" s="26">
        <f t="shared" si="199"/>
        <v>2.5</v>
      </c>
      <c r="S448" s="26">
        <f t="shared" si="200"/>
        <v>2.5</v>
      </c>
      <c r="T448" s="26">
        <f t="shared" si="201"/>
        <v>0</v>
      </c>
      <c r="U448" s="26">
        <f t="shared" si="202"/>
        <v>0</v>
      </c>
      <c r="V448" s="26">
        <f t="shared" si="203"/>
        <v>0</v>
      </c>
      <c r="W448" s="26">
        <f>VLOOKUP(AF448,角色间职业划分!L:M,2,FALSE)</f>
        <v>8</v>
      </c>
      <c r="X448" s="26">
        <f t="shared" si="204"/>
        <v>16</v>
      </c>
      <c r="Y448" s="26">
        <v>0</v>
      </c>
      <c r="Z448" s="26">
        <v>0</v>
      </c>
      <c r="AA448" s="26">
        <v>0</v>
      </c>
      <c r="AB448" s="26">
        <f t="shared" si="205"/>
        <v>5</v>
      </c>
      <c r="AC448" s="1">
        <f t="shared" si="186"/>
        <v>450</v>
      </c>
      <c r="AD448" s="51"/>
      <c r="AE448" s="1"/>
      <c r="AF448">
        <f t="shared" si="206"/>
        <v>8</v>
      </c>
      <c r="AG448" s="26" t="str">
        <f>VLOOKUP(AF448,角色间职业划分!P:R,3,FALSE)</f>
        <v>刺客</v>
      </c>
      <c r="AH448" s="26">
        <f t="shared" si="207"/>
        <v>16</v>
      </c>
    </row>
    <row r="449" spans="1:34" x14ac:dyDescent="0.15">
      <c r="A449" s="26">
        <v>445</v>
      </c>
      <c r="B449" s="26">
        <f t="shared" si="187"/>
        <v>0</v>
      </c>
      <c r="C449" s="26">
        <f>ROUND(IF($AG449="战士",VLOOKUP($AH449,$DV:$ER,DX$1,FALSE),IF($AG449="幻术师",VLOOKUP($AH449,$EU:$FQ,EW$1,FALSE),IF($AG449="刺客",VLOOKUP($AH449,$FU:$GQ,FW$1,FALSE),"无该职业")))/VLOOKUP(AF449,角色间职业划分!P:AP,20,FALSE),0)</f>
        <v>14</v>
      </c>
      <c r="D449" s="26">
        <f t="shared" si="188"/>
        <v>0</v>
      </c>
      <c r="E449" s="26">
        <f>ROUND(IF($AG449="战士",VLOOKUP($AH449,$DV:$ER,DZ$1,FALSE),IF($AG449="幻术师",VLOOKUP($AH449,$EU:$FQ,EY$1,FALSE),IF($AG449="刺客",VLOOKUP($AH449,$FU:$GQ,FY$1,FALSE),"无该职业")))*VLOOKUP($AF449,角色间职业划分!$P:$AP,26,FALSE)*VLOOKUP($AF449,角色间职业划分!$P:$AP,13,FALSE)/角色间职业划分!$AB$9,0)</f>
        <v>286</v>
      </c>
      <c r="F449" s="26">
        <f>ROUND(IF($AG449="战士",VLOOKUP($AH449,$DV:$ER,EA$1,FALSE),IF($AG449="幻术师",VLOOKUP($AH449,$EU:$FQ,EZ$1,FALSE),IF($AG449="刺客",VLOOKUP($AH449,$FU:$GQ,FZ$1,FALSE),"无该职业")))*VLOOKUP($AF449,角色间职业划分!$P:$AP,8,FALSE)/角色间职业划分!$W$9,0)</f>
        <v>1677</v>
      </c>
      <c r="G449" s="26">
        <f>ROUND(IF($AG449="战士",VLOOKUP($AH449,$DV:$ER,EB$1,FALSE),IF($AG449="幻术师",VLOOKUP($AH449,$EU:$FQ,FA$1,FALSE),IF($AG449="刺客",VLOOKUP($AH449,$FU:$GQ,GA$1,FALSE),"无该职业")))*VLOOKUP($AF449,角色间职业划分!$P:$AP,13,FALSE)/角色间职业划分!$AB$9,0)</f>
        <v>1863</v>
      </c>
      <c r="H449" s="26">
        <f t="shared" si="189"/>
        <v>0</v>
      </c>
      <c r="I449" s="26">
        <f t="shared" si="190"/>
        <v>0</v>
      </c>
      <c r="J449" s="26">
        <f t="shared" si="191"/>
        <v>0</v>
      </c>
      <c r="K449" s="26">
        <f t="shared" si="192"/>
        <v>0</v>
      </c>
      <c r="L449" s="26">
        <f t="shared" si="193"/>
        <v>0</v>
      </c>
      <c r="M449" s="26">
        <f t="shared" si="194"/>
        <v>0</v>
      </c>
      <c r="N449" s="26">
        <f t="shared" si="195"/>
        <v>2.5</v>
      </c>
      <c r="O449" s="26">
        <f t="shared" si="196"/>
        <v>2.5</v>
      </c>
      <c r="P449" s="26">
        <f t="shared" si="197"/>
        <v>0</v>
      </c>
      <c r="Q449" s="26">
        <f t="shared" si="198"/>
        <v>2.5</v>
      </c>
      <c r="R449" s="26">
        <f t="shared" si="199"/>
        <v>2.5</v>
      </c>
      <c r="S449" s="26">
        <f t="shared" si="200"/>
        <v>2.5</v>
      </c>
      <c r="T449" s="26">
        <f t="shared" si="201"/>
        <v>0</v>
      </c>
      <c r="U449" s="26">
        <f t="shared" si="202"/>
        <v>0</v>
      </c>
      <c r="V449" s="26">
        <f t="shared" si="203"/>
        <v>0</v>
      </c>
      <c r="W449" s="26">
        <f>VLOOKUP(AF449,角色间职业划分!L:M,2,FALSE)</f>
        <v>8</v>
      </c>
      <c r="X449" s="26">
        <f t="shared" si="204"/>
        <v>17</v>
      </c>
      <c r="Y449" s="26">
        <v>0</v>
      </c>
      <c r="Z449" s="26">
        <v>0</v>
      </c>
      <c r="AA449" s="26">
        <v>0</v>
      </c>
      <c r="AB449" s="26">
        <f t="shared" si="205"/>
        <v>5</v>
      </c>
      <c r="AC449" s="1">
        <f t="shared" si="186"/>
        <v>480</v>
      </c>
      <c r="AD449" s="51"/>
      <c r="AE449" s="1"/>
      <c r="AF449">
        <f t="shared" si="206"/>
        <v>8</v>
      </c>
      <c r="AG449" s="26" t="str">
        <f>VLOOKUP(AF449,角色间职业划分!P:R,3,FALSE)</f>
        <v>刺客</v>
      </c>
      <c r="AH449" s="26">
        <f t="shared" si="207"/>
        <v>17</v>
      </c>
    </row>
    <row r="450" spans="1:34" x14ac:dyDescent="0.15">
      <c r="A450" s="26">
        <v>446</v>
      </c>
      <c r="B450" s="26">
        <f t="shared" si="187"/>
        <v>0</v>
      </c>
      <c r="C450" s="26">
        <f>ROUND(IF($AG450="战士",VLOOKUP($AH450,$DV:$ER,DX$1,FALSE),IF($AG450="幻术师",VLOOKUP($AH450,$EU:$FQ,EW$1,FALSE),IF($AG450="刺客",VLOOKUP($AH450,$FU:$GQ,FW$1,FALSE),"无该职业")))/VLOOKUP(AF450,角色间职业划分!P:AP,20,FALSE),0)</f>
        <v>20</v>
      </c>
      <c r="D450" s="26">
        <f t="shared" si="188"/>
        <v>0</v>
      </c>
      <c r="E450" s="26">
        <f>ROUND(IF($AG450="战士",VLOOKUP($AH450,$DV:$ER,DZ$1,FALSE),IF($AG450="幻术师",VLOOKUP($AH450,$EU:$FQ,EY$1,FALSE),IF($AG450="刺客",VLOOKUP($AH450,$FU:$GQ,FY$1,FALSE),"无该职业")))*VLOOKUP($AF450,角色间职业划分!$P:$AP,26,FALSE)*VLOOKUP($AF450,角色间职业划分!$P:$AP,13,FALSE)/角色间职业划分!$AB$9,0)</f>
        <v>286</v>
      </c>
      <c r="F450" s="26">
        <f>ROUND(IF($AG450="战士",VLOOKUP($AH450,$DV:$ER,EA$1,FALSE),IF($AG450="幻术师",VLOOKUP($AH450,$EU:$FQ,EZ$1,FALSE),IF($AG450="刺客",VLOOKUP($AH450,$FU:$GQ,FZ$1,FALSE),"无该职业")))*VLOOKUP($AF450,角色间职业划分!$P:$AP,8,FALSE)/角色间职业划分!$W$9,0)</f>
        <v>1677</v>
      </c>
      <c r="G450" s="26">
        <f>ROUND(IF($AG450="战士",VLOOKUP($AH450,$DV:$ER,EB$1,FALSE),IF($AG450="幻术师",VLOOKUP($AH450,$EU:$FQ,FA$1,FALSE),IF($AG450="刺客",VLOOKUP($AH450,$FU:$GQ,GA$1,FALSE),"无该职业")))*VLOOKUP($AF450,角色间职业划分!$P:$AP,13,FALSE)/角色间职业划分!$AB$9,0)</f>
        <v>1863</v>
      </c>
      <c r="H450" s="26">
        <f t="shared" si="189"/>
        <v>0</v>
      </c>
      <c r="I450" s="26">
        <f t="shared" si="190"/>
        <v>0</v>
      </c>
      <c r="J450" s="26">
        <f t="shared" si="191"/>
        <v>0</v>
      </c>
      <c r="K450" s="26">
        <f t="shared" si="192"/>
        <v>0</v>
      </c>
      <c r="L450" s="26">
        <f t="shared" si="193"/>
        <v>0</v>
      </c>
      <c r="M450" s="26">
        <f t="shared" si="194"/>
        <v>0</v>
      </c>
      <c r="N450" s="26">
        <f t="shared" si="195"/>
        <v>2.5</v>
      </c>
      <c r="O450" s="26">
        <f t="shared" si="196"/>
        <v>2.5</v>
      </c>
      <c r="P450" s="26">
        <f t="shared" si="197"/>
        <v>0</v>
      </c>
      <c r="Q450" s="26">
        <f t="shared" si="198"/>
        <v>2.5</v>
      </c>
      <c r="R450" s="26">
        <f t="shared" si="199"/>
        <v>2.5</v>
      </c>
      <c r="S450" s="26">
        <f t="shared" si="200"/>
        <v>2.5</v>
      </c>
      <c r="T450" s="26">
        <f t="shared" si="201"/>
        <v>0</v>
      </c>
      <c r="U450" s="26">
        <f t="shared" si="202"/>
        <v>0</v>
      </c>
      <c r="V450" s="26">
        <f t="shared" si="203"/>
        <v>0</v>
      </c>
      <c r="W450" s="26">
        <f>VLOOKUP(AF450,角色间职业划分!L:M,2,FALSE)</f>
        <v>8</v>
      </c>
      <c r="X450" s="26">
        <f t="shared" si="204"/>
        <v>18</v>
      </c>
      <c r="Y450" s="26">
        <v>0</v>
      </c>
      <c r="Z450" s="26">
        <v>0</v>
      </c>
      <c r="AA450" s="26">
        <v>0</v>
      </c>
      <c r="AB450" s="26">
        <f t="shared" si="205"/>
        <v>5</v>
      </c>
      <c r="AC450" s="1">
        <f t="shared" si="186"/>
        <v>510</v>
      </c>
      <c r="AD450" s="51"/>
      <c r="AE450" s="1"/>
      <c r="AF450">
        <f t="shared" si="206"/>
        <v>8</v>
      </c>
      <c r="AG450" s="26" t="str">
        <f>VLOOKUP(AF450,角色间职业划分!P:R,3,FALSE)</f>
        <v>刺客</v>
      </c>
      <c r="AH450" s="26">
        <f t="shared" si="207"/>
        <v>18</v>
      </c>
    </row>
    <row r="451" spans="1:34" x14ac:dyDescent="0.15">
      <c r="A451" s="26">
        <v>447</v>
      </c>
      <c r="B451" s="26">
        <f t="shared" si="187"/>
        <v>0</v>
      </c>
      <c r="C451" s="26">
        <f>ROUND(IF($AG451="战士",VLOOKUP($AH451,$DV:$ER,DX$1,FALSE),IF($AG451="幻术师",VLOOKUP($AH451,$EU:$FQ,EW$1,FALSE),IF($AG451="刺客",VLOOKUP($AH451,$FU:$GQ,FW$1,FALSE),"无该职业")))/VLOOKUP(AF451,角色间职业划分!P:AP,20,FALSE),0)</f>
        <v>20</v>
      </c>
      <c r="D451" s="26">
        <f t="shared" si="188"/>
        <v>0</v>
      </c>
      <c r="E451" s="26">
        <f>ROUND(IF($AG451="战士",VLOOKUP($AH451,$DV:$ER,DZ$1,FALSE),IF($AG451="幻术师",VLOOKUP($AH451,$EU:$FQ,EY$1,FALSE),IF($AG451="刺客",VLOOKUP($AH451,$FU:$GQ,FY$1,FALSE),"无该职业")))*VLOOKUP($AF451,角色间职业划分!$P:$AP,26,FALSE)*VLOOKUP($AF451,角色间职业划分!$P:$AP,13,FALSE)/角色间职业划分!$AB$9,0)</f>
        <v>286</v>
      </c>
      <c r="F451" s="26">
        <f>ROUND(IF($AG451="战士",VLOOKUP($AH451,$DV:$ER,EA$1,FALSE),IF($AG451="幻术师",VLOOKUP($AH451,$EU:$FQ,EZ$1,FALSE),IF($AG451="刺客",VLOOKUP($AH451,$FU:$GQ,FZ$1,FALSE),"无该职业")))*VLOOKUP($AF451,角色间职业划分!$P:$AP,8,FALSE)/角色间职业划分!$W$9,0)</f>
        <v>2156</v>
      </c>
      <c r="G451" s="26">
        <f>ROUND(IF($AG451="战士",VLOOKUP($AH451,$DV:$ER,EB$1,FALSE),IF($AG451="幻术师",VLOOKUP($AH451,$EU:$FQ,FA$1,FALSE),IF($AG451="刺客",VLOOKUP($AH451,$FU:$GQ,GA$1,FALSE),"无该职业")))*VLOOKUP($AF451,角色间职业划分!$P:$AP,13,FALSE)/角色间职业划分!$AB$9,0)</f>
        <v>1863</v>
      </c>
      <c r="H451" s="26">
        <f t="shared" si="189"/>
        <v>0</v>
      </c>
      <c r="I451" s="26">
        <f t="shared" si="190"/>
        <v>0</v>
      </c>
      <c r="J451" s="26">
        <f t="shared" si="191"/>
        <v>0</v>
      </c>
      <c r="K451" s="26">
        <f t="shared" si="192"/>
        <v>0</v>
      </c>
      <c r="L451" s="26">
        <f t="shared" si="193"/>
        <v>0</v>
      </c>
      <c r="M451" s="26">
        <f t="shared" si="194"/>
        <v>0</v>
      </c>
      <c r="N451" s="26">
        <f t="shared" si="195"/>
        <v>2.5</v>
      </c>
      <c r="O451" s="26">
        <f t="shared" si="196"/>
        <v>2.5</v>
      </c>
      <c r="P451" s="26">
        <f t="shared" si="197"/>
        <v>0</v>
      </c>
      <c r="Q451" s="26">
        <f t="shared" si="198"/>
        <v>2.5</v>
      </c>
      <c r="R451" s="26">
        <f t="shared" si="199"/>
        <v>2.5</v>
      </c>
      <c r="S451" s="26">
        <f t="shared" si="200"/>
        <v>2.5</v>
      </c>
      <c r="T451" s="26">
        <f t="shared" si="201"/>
        <v>0</v>
      </c>
      <c r="U451" s="26">
        <f t="shared" si="202"/>
        <v>0</v>
      </c>
      <c r="V451" s="26">
        <f t="shared" si="203"/>
        <v>0</v>
      </c>
      <c r="W451" s="26">
        <f>VLOOKUP(AF451,角色间职业划分!L:M,2,FALSE)</f>
        <v>8</v>
      </c>
      <c r="X451" s="26">
        <f t="shared" si="204"/>
        <v>19</v>
      </c>
      <c r="Y451" s="26">
        <v>0</v>
      </c>
      <c r="Z451" s="26">
        <v>0</v>
      </c>
      <c r="AA451" s="26">
        <v>0</v>
      </c>
      <c r="AB451" s="26">
        <f t="shared" si="205"/>
        <v>5</v>
      </c>
      <c r="AC451" s="1">
        <f t="shared" si="186"/>
        <v>540</v>
      </c>
      <c r="AD451" s="51"/>
      <c r="AE451" s="1"/>
      <c r="AF451">
        <f t="shared" si="206"/>
        <v>8</v>
      </c>
      <c r="AG451" s="26" t="str">
        <f>VLOOKUP(AF451,角色间职业划分!P:R,3,FALSE)</f>
        <v>刺客</v>
      </c>
      <c r="AH451" s="26">
        <f t="shared" si="207"/>
        <v>19</v>
      </c>
    </row>
    <row r="452" spans="1:34" x14ac:dyDescent="0.15">
      <c r="A452" s="26">
        <v>448</v>
      </c>
      <c r="B452" s="26">
        <f t="shared" si="187"/>
        <v>0</v>
      </c>
      <c r="C452" s="26">
        <f>ROUND(IF($AG452="战士",VLOOKUP($AH452,$DV:$ER,DX$1,FALSE),IF($AG452="幻术师",VLOOKUP($AH452,$EU:$FQ,EW$1,FALSE),IF($AG452="刺客",VLOOKUP($AH452,$FU:$GQ,FW$1,FALSE),"无该职业")))/VLOOKUP(AF452,角色间职业划分!P:AP,20,FALSE),0)</f>
        <v>20</v>
      </c>
      <c r="D452" s="26">
        <f t="shared" si="188"/>
        <v>0</v>
      </c>
      <c r="E452" s="26">
        <f>ROUND(IF($AG452="战士",VLOOKUP($AH452,$DV:$ER,DZ$1,FALSE),IF($AG452="幻术师",VLOOKUP($AH452,$EU:$FQ,EY$1,FALSE),IF($AG452="刺客",VLOOKUP($AH452,$FU:$GQ,FY$1,FALSE),"无该职业")))*VLOOKUP($AF452,角色间职业划分!$P:$AP,26,FALSE)*VLOOKUP($AF452,角色间职业划分!$P:$AP,13,FALSE)/角色间职业划分!$AB$9,0)</f>
        <v>871</v>
      </c>
      <c r="F452" s="26">
        <f>ROUND(IF($AG452="战士",VLOOKUP($AH452,$DV:$ER,EA$1,FALSE),IF($AG452="幻术师",VLOOKUP($AH452,$EU:$FQ,EZ$1,FALSE),IF($AG452="刺客",VLOOKUP($AH452,$FU:$GQ,FZ$1,FALSE),"无该职业")))*VLOOKUP($AF452,角色间职业划分!$P:$AP,8,FALSE)/角色间职业划分!$W$9,0)</f>
        <v>2156</v>
      </c>
      <c r="G452" s="26">
        <f>ROUND(IF($AG452="战士",VLOOKUP($AH452,$DV:$ER,EB$1,FALSE),IF($AG452="幻术师",VLOOKUP($AH452,$EU:$FQ,FA$1,FALSE),IF($AG452="刺客",VLOOKUP($AH452,$FU:$GQ,GA$1,FALSE),"无该职业")))*VLOOKUP($AF452,角色间职业划分!$P:$AP,13,FALSE)/角色间职业划分!$AB$9,0)</f>
        <v>1863</v>
      </c>
      <c r="H452" s="26">
        <f t="shared" si="189"/>
        <v>0</v>
      </c>
      <c r="I452" s="26">
        <f t="shared" si="190"/>
        <v>0</v>
      </c>
      <c r="J452" s="26">
        <f t="shared" si="191"/>
        <v>0</v>
      </c>
      <c r="K452" s="26">
        <f t="shared" si="192"/>
        <v>0</v>
      </c>
      <c r="L452" s="26">
        <f t="shared" si="193"/>
        <v>0</v>
      </c>
      <c r="M452" s="26">
        <f t="shared" si="194"/>
        <v>0</v>
      </c>
      <c r="N452" s="26">
        <f t="shared" si="195"/>
        <v>2.5</v>
      </c>
      <c r="O452" s="26">
        <f t="shared" si="196"/>
        <v>2.5</v>
      </c>
      <c r="P452" s="26">
        <f t="shared" si="197"/>
        <v>0</v>
      </c>
      <c r="Q452" s="26">
        <f t="shared" si="198"/>
        <v>2.5</v>
      </c>
      <c r="R452" s="26">
        <f t="shared" si="199"/>
        <v>2.5</v>
      </c>
      <c r="S452" s="26">
        <f t="shared" si="200"/>
        <v>2.5</v>
      </c>
      <c r="T452" s="26">
        <f t="shared" si="201"/>
        <v>0</v>
      </c>
      <c r="U452" s="26">
        <f t="shared" si="202"/>
        <v>0</v>
      </c>
      <c r="V452" s="26">
        <f t="shared" si="203"/>
        <v>0</v>
      </c>
      <c r="W452" s="26">
        <f>VLOOKUP(AF452,角色间职业划分!L:M,2,FALSE)</f>
        <v>8</v>
      </c>
      <c r="X452" s="26">
        <f t="shared" si="204"/>
        <v>20</v>
      </c>
      <c r="Y452" s="26">
        <v>0</v>
      </c>
      <c r="Z452" s="26">
        <v>0</v>
      </c>
      <c r="AA452" s="26">
        <v>0</v>
      </c>
      <c r="AB452" s="26">
        <f t="shared" si="205"/>
        <v>7.5</v>
      </c>
      <c r="AC452" s="1">
        <f t="shared" si="186"/>
        <v>561</v>
      </c>
      <c r="AD452" s="51"/>
      <c r="AE452" s="1"/>
      <c r="AF452">
        <f t="shared" si="206"/>
        <v>8</v>
      </c>
      <c r="AG452" s="26" t="str">
        <f>VLOOKUP(AF452,角色间职业划分!P:R,3,FALSE)</f>
        <v>刺客</v>
      </c>
      <c r="AH452" s="26">
        <f t="shared" si="207"/>
        <v>20</v>
      </c>
    </row>
    <row r="453" spans="1:34" x14ac:dyDescent="0.15">
      <c r="A453" s="26">
        <v>449</v>
      </c>
      <c r="B453" s="26">
        <f t="shared" si="187"/>
        <v>0</v>
      </c>
      <c r="C453" s="26">
        <f>ROUND(IF($AG453="战士",VLOOKUP($AH453,$DV:$ER,DX$1,FALSE),IF($AG453="幻术师",VLOOKUP($AH453,$EU:$FQ,EW$1,FALSE),IF($AG453="刺客",VLOOKUP($AH453,$FU:$GQ,FW$1,FALSE),"无该职业")))/VLOOKUP(AF453,角色间职业划分!P:AP,20,FALSE),0)</f>
        <v>20</v>
      </c>
      <c r="D453" s="26">
        <f t="shared" si="188"/>
        <v>0</v>
      </c>
      <c r="E453" s="26">
        <f>ROUND(IF($AG453="战士",VLOOKUP($AH453,$DV:$ER,DZ$1,FALSE),IF($AG453="幻术师",VLOOKUP($AH453,$EU:$FQ,EY$1,FALSE),IF($AG453="刺客",VLOOKUP($AH453,$FU:$GQ,FY$1,FALSE),"无该职业")))*VLOOKUP($AF453,角色间职业划分!$P:$AP,26,FALSE)*VLOOKUP($AF453,角色间职业划分!$P:$AP,13,FALSE)/角色间职业划分!$AB$9,0)</f>
        <v>871</v>
      </c>
      <c r="F453" s="26">
        <f>ROUND(IF($AG453="战士",VLOOKUP($AH453,$DV:$ER,EA$1,FALSE),IF($AG453="幻术师",VLOOKUP($AH453,$EU:$FQ,EZ$1,FALSE),IF($AG453="刺客",VLOOKUP($AH453,$FU:$GQ,FZ$1,FALSE),"无该职业")))*VLOOKUP($AF453,角色间职业划分!$P:$AP,8,FALSE)/角色间职业划分!$W$9,0)</f>
        <v>2156</v>
      </c>
      <c r="G453" s="26">
        <f>ROUND(IF($AG453="战士",VLOOKUP($AH453,$DV:$ER,EB$1,FALSE),IF($AG453="幻术师",VLOOKUP($AH453,$EU:$FQ,FA$1,FALSE),IF($AG453="刺客",VLOOKUP($AH453,$FU:$GQ,GA$1,FALSE),"无该职业")))*VLOOKUP($AF453,角色间职业划分!$P:$AP,13,FALSE)/角色间职业划分!$AB$9,0)</f>
        <v>2259</v>
      </c>
      <c r="H453" s="26">
        <f t="shared" si="189"/>
        <v>0</v>
      </c>
      <c r="I453" s="26">
        <f t="shared" si="190"/>
        <v>0</v>
      </c>
      <c r="J453" s="26">
        <f t="shared" si="191"/>
        <v>0</v>
      </c>
      <c r="K453" s="26">
        <f t="shared" si="192"/>
        <v>0</v>
      </c>
      <c r="L453" s="26">
        <f t="shared" si="193"/>
        <v>0</v>
      </c>
      <c r="M453" s="26">
        <f t="shared" si="194"/>
        <v>0</v>
      </c>
      <c r="N453" s="26">
        <f t="shared" si="195"/>
        <v>2.5</v>
      </c>
      <c r="O453" s="26">
        <f t="shared" si="196"/>
        <v>2.5</v>
      </c>
      <c r="P453" s="26">
        <f t="shared" si="197"/>
        <v>0</v>
      </c>
      <c r="Q453" s="26">
        <f t="shared" si="198"/>
        <v>2.5</v>
      </c>
      <c r="R453" s="26">
        <f t="shared" si="199"/>
        <v>2.5</v>
      </c>
      <c r="S453" s="26">
        <f t="shared" si="200"/>
        <v>2.5</v>
      </c>
      <c r="T453" s="26">
        <f t="shared" si="201"/>
        <v>0</v>
      </c>
      <c r="U453" s="26">
        <f t="shared" si="202"/>
        <v>0</v>
      </c>
      <c r="V453" s="26">
        <f t="shared" si="203"/>
        <v>0</v>
      </c>
      <c r="W453" s="26">
        <f>VLOOKUP(AF453,角色间职业划分!L:M,2,FALSE)</f>
        <v>8</v>
      </c>
      <c r="X453" s="26">
        <f t="shared" si="204"/>
        <v>21</v>
      </c>
      <c r="Y453" s="26">
        <v>0</v>
      </c>
      <c r="Z453" s="26">
        <v>0</v>
      </c>
      <c r="AA453" s="26">
        <v>0</v>
      </c>
      <c r="AB453" s="26">
        <f t="shared" si="205"/>
        <v>7.5</v>
      </c>
      <c r="AC453" s="1">
        <f t="shared" ref="AC453:AC516" si="208">INT(VLOOKUP(X453,AP:AR,3,FALSE)/$AF$2)</f>
        <v>582</v>
      </c>
      <c r="AD453" s="51"/>
      <c r="AE453" s="1"/>
      <c r="AF453">
        <f t="shared" si="206"/>
        <v>8</v>
      </c>
      <c r="AG453" s="26" t="str">
        <f>VLOOKUP(AF453,角色间职业划分!P:R,3,FALSE)</f>
        <v>刺客</v>
      </c>
      <c r="AH453" s="26">
        <f t="shared" si="207"/>
        <v>21</v>
      </c>
    </row>
    <row r="454" spans="1:34" x14ac:dyDescent="0.15">
      <c r="A454" s="26">
        <v>450</v>
      </c>
      <c r="B454" s="26">
        <f t="shared" ref="B454:B517" si="209">IF($AG454="战士",VLOOKUP($AH454,$DV:$ER,DW$1,FALSE),IF($AG454="幻术师",VLOOKUP($AH454,$EU:$FQ,EV$1,FALSE),IF($AG454="刺客",VLOOKUP($AH454,$FU:$GQ,FV$1,FALSE),"无该职业")))</f>
        <v>0</v>
      </c>
      <c r="C454" s="26">
        <f>ROUND(IF($AG454="战士",VLOOKUP($AH454,$DV:$ER,DX$1,FALSE),IF($AG454="幻术师",VLOOKUP($AH454,$EU:$FQ,EW$1,FALSE),IF($AG454="刺客",VLOOKUP($AH454,$FU:$GQ,FW$1,FALSE),"无该职业")))/VLOOKUP(AF454,角色间职业划分!P:AP,20,FALSE),0)</f>
        <v>20</v>
      </c>
      <c r="D454" s="26">
        <f t="shared" ref="D454:D517" si="210">IF($AG454="战士",VLOOKUP($AH454,$DV:$ER,DY$1,FALSE),IF($AG454="幻术师",VLOOKUP($AH454,$EU:$FQ,EX$1,FALSE),IF($AG454="刺客",VLOOKUP($AH454,$FU:$GQ,FX$1,FALSE),"无该职业")))</f>
        <v>0</v>
      </c>
      <c r="E454" s="26">
        <f>ROUND(IF($AG454="战士",VLOOKUP($AH454,$DV:$ER,DZ$1,FALSE),IF($AG454="幻术师",VLOOKUP($AH454,$EU:$FQ,EY$1,FALSE),IF($AG454="刺客",VLOOKUP($AH454,$FU:$GQ,FY$1,FALSE),"无该职业")))*VLOOKUP($AF454,角色间职业划分!$P:$AP,26,FALSE)*VLOOKUP($AF454,角色间职业划分!$P:$AP,13,FALSE)/角色间职业划分!$AB$9,0)</f>
        <v>871</v>
      </c>
      <c r="F454" s="26">
        <f>ROUND(IF($AG454="战士",VLOOKUP($AH454,$DV:$ER,EA$1,FALSE),IF($AG454="幻术师",VLOOKUP($AH454,$EU:$FQ,EZ$1,FALSE),IF($AG454="刺客",VLOOKUP($AH454,$FU:$GQ,FZ$1,FALSE),"无该职业")))*VLOOKUP($AF454,角色间职业划分!$P:$AP,8,FALSE)/角色间职业划分!$W$9,0)</f>
        <v>2156</v>
      </c>
      <c r="G454" s="26">
        <f>ROUND(IF($AG454="战士",VLOOKUP($AH454,$DV:$ER,EB$1,FALSE),IF($AG454="幻术师",VLOOKUP($AH454,$EU:$FQ,FA$1,FALSE),IF($AG454="刺客",VLOOKUP($AH454,$FU:$GQ,GA$1,FALSE),"无该职业")))*VLOOKUP($AF454,角色间职业划分!$P:$AP,13,FALSE)/角色间职业划分!$AB$9,0)</f>
        <v>2259</v>
      </c>
      <c r="H454" s="26">
        <f t="shared" ref="H454:H517" si="211">IF($AG454="战士",VLOOKUP($AH454,$DV:$ER,EC$1,FALSE),IF($AG454="幻术师",VLOOKUP($AH454,$EU:$FQ,FB$1,FALSE),IF($AG454="刺客",VLOOKUP($AH454,$FU:$GQ,GB$1,FALSE),"无该职业")))</f>
        <v>0</v>
      </c>
      <c r="I454" s="26">
        <f t="shared" ref="I454:I517" si="212">IF($AG454="战士",VLOOKUP($AH454,$DV:$ER,ED$1,FALSE),IF($AG454="幻术师",VLOOKUP($AH454,$EU:$FQ,FC$1,FALSE),IF($AG454="刺客",VLOOKUP($AH454,$FU:$GQ,GC$1,FALSE),"无该职业")))</f>
        <v>0</v>
      </c>
      <c r="J454" s="26">
        <f t="shared" ref="J454:J517" si="213">IF($AG454="战士",VLOOKUP($AH454,$DV:$ER,EE$1,FALSE),IF($AG454="幻术师",VLOOKUP($AH454,$EU:$FQ,FD$1,FALSE),IF($AG454="刺客",VLOOKUP($AH454,$FU:$GQ,GD$1,FALSE),"无该职业")))</f>
        <v>0</v>
      </c>
      <c r="K454" s="26">
        <f t="shared" ref="K454:K517" si="214">IF($AG454="战士",VLOOKUP($AH454,$DV:$ER,EF$1,FALSE),IF($AG454="幻术师",VLOOKUP($AH454,$EU:$FQ,FE$1,FALSE),IF($AG454="刺客",VLOOKUP($AH454,$FU:$GQ,GE$1,FALSE),"无该职业")))</f>
        <v>0</v>
      </c>
      <c r="L454" s="26">
        <f t="shared" ref="L454:L517" si="215">IF($AG454="战士",VLOOKUP($AH454,$DV:$ER,EG$1,FALSE),IF($AG454="幻术师",VLOOKUP($AH454,$EU:$FQ,FF$1,FALSE),IF($AG454="刺客",VLOOKUP($AH454,$FU:$GQ,GF$1,FALSE),"无该职业")))</f>
        <v>0</v>
      </c>
      <c r="M454" s="26">
        <f t="shared" ref="M454:M517" si="216">IF($AG454="战士",VLOOKUP($AH454,$DV:$ER,EH$1,FALSE),IF($AG454="幻术师",VLOOKUP($AH454,$EU:$FQ,FG$1,FALSE),IF($AG454="刺客",VLOOKUP($AH454,$FU:$GQ,GG$1,FALSE),"无该职业")))</f>
        <v>0</v>
      </c>
      <c r="N454" s="26">
        <f t="shared" ref="N454:N517" si="217">IF($AG454="战士",VLOOKUP($AH454,$DV:$ER,EI$1,FALSE),IF($AG454="幻术师",VLOOKUP($AH454,$EU:$FQ,FH$1,FALSE),IF($AG454="刺客",VLOOKUP($AH454,$FU:$GQ,GH$1,FALSE),"无该职业")))</f>
        <v>2.5</v>
      </c>
      <c r="O454" s="26">
        <f t="shared" ref="O454:O517" si="218">IF($AG454="战士",VLOOKUP($AH454,$DV:$ER,EJ$1,FALSE),IF($AG454="幻术师",VLOOKUP($AH454,$EU:$FQ,FI$1,FALSE),IF($AG454="刺客",VLOOKUP($AH454,$FU:$GQ,GI$1,FALSE),"无该职业")))</f>
        <v>2.5</v>
      </c>
      <c r="P454" s="26">
        <f t="shared" ref="P454:P517" si="219">IF($AG454="战士",VLOOKUP($AH454,$DV:$ER,EK$1,FALSE),IF($AG454="幻术师",VLOOKUP($AH454,$EU:$FQ,FJ$1,FALSE),IF($AG454="刺客",VLOOKUP($AH454,$FU:$GQ,GJ$1,FALSE),"无该职业")))</f>
        <v>0</v>
      </c>
      <c r="Q454" s="26">
        <f t="shared" ref="Q454:Q517" si="220">IF($AG454="战士",VLOOKUP($AH454,$DV:$ER,EL$1,FALSE),IF($AG454="幻术师",VLOOKUP($AH454,$EU:$FQ,FK$1,FALSE),IF($AG454="刺客",VLOOKUP($AH454,$FU:$GQ,GK$1,FALSE),"无该职业")))</f>
        <v>2.5</v>
      </c>
      <c r="R454" s="26">
        <f t="shared" ref="R454:R517" si="221">IF($AG454="战士",VLOOKUP($AH454,$DV:$ER,EM$1,FALSE),IF($AG454="幻术师",VLOOKUP($AH454,$EU:$FQ,FL$1,FALSE),IF($AG454="刺客",VLOOKUP($AH454,$FU:$GQ,GL$1,FALSE),"无该职业")))</f>
        <v>5</v>
      </c>
      <c r="S454" s="26">
        <f t="shared" ref="S454:S517" si="222">IF($AG454="战士",VLOOKUP($AH454,$DV:$ER,EN$1,FALSE),IF($AG454="幻术师",VLOOKUP($AH454,$EU:$FQ,FM$1,FALSE),IF($AG454="刺客",VLOOKUP($AH454,$FU:$GQ,GM$1,FALSE),"无该职业")))</f>
        <v>2.5</v>
      </c>
      <c r="T454" s="26">
        <f t="shared" ref="T454:T517" si="223">IF($AG454="战士",VLOOKUP($AH454,$DV:$ER,EO$1,FALSE),IF($AG454="幻术师",VLOOKUP($AH454,$EU:$FQ,FN$1,FALSE),IF($AG454="刺客",VLOOKUP($AH454,$FU:$GQ,GN$1,FALSE),"无该职业")))</f>
        <v>0</v>
      </c>
      <c r="U454" s="26">
        <f t="shared" ref="U454:U517" si="224">IF($AG454="战士",VLOOKUP($AH454,$DV:$ER,EP$1,FALSE),IF($AG454="幻术师",VLOOKUP($AH454,$EU:$FQ,FO$1,FALSE),IF($AG454="刺客",VLOOKUP($AH454,$FU:$GQ,GO$1,FALSE),"无该职业")))</f>
        <v>0</v>
      </c>
      <c r="V454" s="26">
        <f t="shared" ref="V454:V517" si="225">IF($AG454="战士",VLOOKUP($AH454,$DV:$ER,EQ$1,FALSE),IF($AG454="幻术师",VLOOKUP($AH454,$EU:$FQ,FP$1,FALSE),IF($AG454="刺客",VLOOKUP($AH454,$FU:$GQ,GP$1,FALSE),"无该职业")))</f>
        <v>0</v>
      </c>
      <c r="W454" s="26">
        <f>VLOOKUP(AF454,角色间职业划分!L:M,2,FALSE)</f>
        <v>8</v>
      </c>
      <c r="X454" s="26">
        <f t="shared" ref="X454:X517" si="226">AH454</f>
        <v>22</v>
      </c>
      <c r="Y454" s="26">
        <v>0</v>
      </c>
      <c r="Z454" s="26">
        <v>0</v>
      </c>
      <c r="AA454" s="26">
        <v>0</v>
      </c>
      <c r="AB454" s="26">
        <f t="shared" ref="AB454:AB517" si="227">VLOOKUP(X454,AP:AU,6,FALSE)</f>
        <v>7.5</v>
      </c>
      <c r="AC454" s="1">
        <f t="shared" si="208"/>
        <v>603</v>
      </c>
      <c r="AD454" s="51"/>
      <c r="AE454" s="1"/>
      <c r="AF454">
        <f t="shared" si="206"/>
        <v>8</v>
      </c>
      <c r="AG454" s="26" t="str">
        <f>VLOOKUP(AF454,角色间职业划分!P:R,3,FALSE)</f>
        <v>刺客</v>
      </c>
      <c r="AH454" s="26">
        <f t="shared" si="207"/>
        <v>22</v>
      </c>
    </row>
    <row r="455" spans="1:34" x14ac:dyDescent="0.15">
      <c r="A455" s="26">
        <v>451</v>
      </c>
      <c r="B455" s="26">
        <f t="shared" si="209"/>
        <v>0</v>
      </c>
      <c r="C455" s="26">
        <f>ROUND(IF($AG455="战士",VLOOKUP($AH455,$DV:$ER,DX$1,FALSE),IF($AG455="幻术师",VLOOKUP($AH455,$EU:$FQ,EW$1,FALSE),IF($AG455="刺客",VLOOKUP($AH455,$FU:$GQ,FW$1,FALSE),"无该职业")))/VLOOKUP(AF455,角色间职业划分!P:AP,20,FALSE),0)</f>
        <v>20</v>
      </c>
      <c r="D455" s="26">
        <f t="shared" si="210"/>
        <v>0</v>
      </c>
      <c r="E455" s="26">
        <f>ROUND(IF($AG455="战士",VLOOKUP($AH455,$DV:$ER,DZ$1,FALSE),IF($AG455="幻术师",VLOOKUP($AH455,$EU:$FQ,EY$1,FALSE),IF($AG455="刺客",VLOOKUP($AH455,$FU:$GQ,FY$1,FALSE),"无该职业")))*VLOOKUP($AF455,角色间职业划分!$P:$AP,26,FALSE)*VLOOKUP($AF455,角色间职业划分!$P:$AP,13,FALSE)/角色间职业划分!$AB$9,0)</f>
        <v>871</v>
      </c>
      <c r="F455" s="26">
        <f>ROUND(IF($AG455="战士",VLOOKUP($AH455,$DV:$ER,EA$1,FALSE),IF($AG455="幻术师",VLOOKUP($AH455,$EU:$FQ,EZ$1,FALSE),IF($AG455="刺客",VLOOKUP($AH455,$FU:$GQ,FZ$1,FALSE),"无该职业")))*VLOOKUP($AF455,角色间职业划分!$P:$AP,8,FALSE)/角色间职业划分!$W$9,0)</f>
        <v>2492</v>
      </c>
      <c r="G455" s="26">
        <f>ROUND(IF($AG455="战士",VLOOKUP($AH455,$DV:$ER,EB$1,FALSE),IF($AG455="幻术师",VLOOKUP($AH455,$EU:$FQ,FA$1,FALSE),IF($AG455="刺客",VLOOKUP($AH455,$FU:$GQ,GA$1,FALSE),"无该职业")))*VLOOKUP($AF455,角色间职业划分!$P:$AP,13,FALSE)/角色间职业划分!$AB$9,0)</f>
        <v>2259</v>
      </c>
      <c r="H455" s="26">
        <f t="shared" si="211"/>
        <v>0</v>
      </c>
      <c r="I455" s="26">
        <f t="shared" si="212"/>
        <v>0</v>
      </c>
      <c r="J455" s="26">
        <f t="shared" si="213"/>
        <v>0</v>
      </c>
      <c r="K455" s="26">
        <f t="shared" si="214"/>
        <v>0</v>
      </c>
      <c r="L455" s="26">
        <f t="shared" si="215"/>
        <v>0</v>
      </c>
      <c r="M455" s="26">
        <f t="shared" si="216"/>
        <v>0</v>
      </c>
      <c r="N455" s="26">
        <f t="shared" si="217"/>
        <v>2.5</v>
      </c>
      <c r="O455" s="26">
        <f t="shared" si="218"/>
        <v>2.5</v>
      </c>
      <c r="P455" s="26">
        <f t="shared" si="219"/>
        <v>0</v>
      </c>
      <c r="Q455" s="26">
        <f t="shared" si="220"/>
        <v>2.5</v>
      </c>
      <c r="R455" s="26">
        <f t="shared" si="221"/>
        <v>5</v>
      </c>
      <c r="S455" s="26">
        <f t="shared" si="222"/>
        <v>2.5</v>
      </c>
      <c r="T455" s="26">
        <f t="shared" si="223"/>
        <v>0</v>
      </c>
      <c r="U455" s="26">
        <f t="shared" si="224"/>
        <v>0</v>
      </c>
      <c r="V455" s="26">
        <f t="shared" si="225"/>
        <v>0</v>
      </c>
      <c r="W455" s="26">
        <f>VLOOKUP(AF455,角色间职业划分!L:M,2,FALSE)</f>
        <v>8</v>
      </c>
      <c r="X455" s="26">
        <f t="shared" si="226"/>
        <v>23</v>
      </c>
      <c r="Y455" s="26">
        <v>0</v>
      </c>
      <c r="Z455" s="26">
        <v>0</v>
      </c>
      <c r="AA455" s="26">
        <v>0</v>
      </c>
      <c r="AB455" s="26">
        <f t="shared" si="227"/>
        <v>7.5</v>
      </c>
      <c r="AC455" s="1">
        <f t="shared" si="208"/>
        <v>624</v>
      </c>
      <c r="AD455" s="51"/>
      <c r="AE455" s="1"/>
      <c r="AF455">
        <f t="shared" ref="AF455:AF518" si="228">IF(AH455=0,AF454+1,AF454)</f>
        <v>8</v>
      </c>
      <c r="AG455" s="26" t="str">
        <f>VLOOKUP(AF455,角色间职业划分!P:R,3,FALSE)</f>
        <v>刺客</v>
      </c>
      <c r="AH455" s="26">
        <f t="shared" ref="AH455:AH518" si="229">IF(AH454=AH$2,0,AH454+1)</f>
        <v>23</v>
      </c>
    </row>
    <row r="456" spans="1:34" x14ac:dyDescent="0.15">
      <c r="A456" s="26">
        <v>452</v>
      </c>
      <c r="B456" s="26">
        <f t="shared" si="209"/>
        <v>0</v>
      </c>
      <c r="C456" s="26">
        <f>ROUND(IF($AG456="战士",VLOOKUP($AH456,$DV:$ER,DX$1,FALSE),IF($AG456="幻术师",VLOOKUP($AH456,$EU:$FQ,EW$1,FALSE),IF($AG456="刺客",VLOOKUP($AH456,$FU:$GQ,FW$1,FALSE),"无该职业")))/VLOOKUP(AF456,角色间职业划分!P:AP,20,FALSE),0)</f>
        <v>25</v>
      </c>
      <c r="D456" s="26">
        <f t="shared" si="210"/>
        <v>0</v>
      </c>
      <c r="E456" s="26">
        <f>ROUND(IF($AG456="战士",VLOOKUP($AH456,$DV:$ER,DZ$1,FALSE),IF($AG456="幻术师",VLOOKUP($AH456,$EU:$FQ,EY$1,FALSE),IF($AG456="刺客",VLOOKUP($AH456,$FU:$GQ,FY$1,FALSE),"无该职业")))*VLOOKUP($AF456,角色间职业划分!$P:$AP,26,FALSE)*VLOOKUP($AF456,角色间职业划分!$P:$AP,13,FALSE)/角色间职业划分!$AB$9,0)</f>
        <v>871</v>
      </c>
      <c r="F456" s="26">
        <f>ROUND(IF($AG456="战士",VLOOKUP($AH456,$DV:$ER,EA$1,FALSE),IF($AG456="幻术师",VLOOKUP($AH456,$EU:$FQ,EZ$1,FALSE),IF($AG456="刺客",VLOOKUP($AH456,$FU:$GQ,FZ$1,FALSE),"无该职业")))*VLOOKUP($AF456,角色间职业划分!$P:$AP,8,FALSE)/角色间职业划分!$W$9,0)</f>
        <v>2492</v>
      </c>
      <c r="G456" s="26">
        <f>ROUND(IF($AG456="战士",VLOOKUP($AH456,$DV:$ER,EB$1,FALSE),IF($AG456="幻术师",VLOOKUP($AH456,$EU:$FQ,FA$1,FALSE),IF($AG456="刺客",VLOOKUP($AH456,$FU:$GQ,GA$1,FALSE),"无该职业")))*VLOOKUP($AF456,角色间职业划分!$P:$AP,13,FALSE)/角色间职业划分!$AB$9,0)</f>
        <v>2259</v>
      </c>
      <c r="H456" s="26">
        <f t="shared" si="211"/>
        <v>0</v>
      </c>
      <c r="I456" s="26">
        <f t="shared" si="212"/>
        <v>0</v>
      </c>
      <c r="J456" s="26">
        <f t="shared" si="213"/>
        <v>0</v>
      </c>
      <c r="K456" s="26">
        <f t="shared" si="214"/>
        <v>0</v>
      </c>
      <c r="L456" s="26">
        <f t="shared" si="215"/>
        <v>0</v>
      </c>
      <c r="M456" s="26">
        <f t="shared" si="216"/>
        <v>0</v>
      </c>
      <c r="N456" s="26">
        <f t="shared" si="217"/>
        <v>2.5</v>
      </c>
      <c r="O456" s="26">
        <f t="shared" si="218"/>
        <v>2.5</v>
      </c>
      <c r="P456" s="26">
        <f t="shared" si="219"/>
        <v>0</v>
      </c>
      <c r="Q456" s="26">
        <f t="shared" si="220"/>
        <v>2.5</v>
      </c>
      <c r="R456" s="26">
        <f t="shared" si="221"/>
        <v>5</v>
      </c>
      <c r="S456" s="26">
        <f t="shared" si="222"/>
        <v>2.5</v>
      </c>
      <c r="T456" s="26">
        <f t="shared" si="223"/>
        <v>0</v>
      </c>
      <c r="U456" s="26">
        <f t="shared" si="224"/>
        <v>0</v>
      </c>
      <c r="V456" s="26">
        <f t="shared" si="225"/>
        <v>0</v>
      </c>
      <c r="W456" s="26">
        <f>VLOOKUP(AF456,角色间职业划分!L:M,2,FALSE)</f>
        <v>8</v>
      </c>
      <c r="X456" s="26">
        <f t="shared" si="226"/>
        <v>24</v>
      </c>
      <c r="Y456" s="26">
        <v>0</v>
      </c>
      <c r="Z456" s="26">
        <v>0</v>
      </c>
      <c r="AA456" s="26">
        <v>0</v>
      </c>
      <c r="AB456" s="26">
        <f t="shared" si="227"/>
        <v>7.5</v>
      </c>
      <c r="AC456" s="1">
        <f t="shared" si="208"/>
        <v>645</v>
      </c>
      <c r="AD456" s="51"/>
      <c r="AE456" s="1"/>
      <c r="AF456">
        <f t="shared" si="228"/>
        <v>8</v>
      </c>
      <c r="AG456" s="26" t="str">
        <f>VLOOKUP(AF456,角色间职业划分!P:R,3,FALSE)</f>
        <v>刺客</v>
      </c>
      <c r="AH456" s="26">
        <f t="shared" si="229"/>
        <v>24</v>
      </c>
    </row>
    <row r="457" spans="1:34" x14ac:dyDescent="0.15">
      <c r="A457" s="26">
        <v>453</v>
      </c>
      <c r="B457" s="26">
        <f t="shared" si="209"/>
        <v>0</v>
      </c>
      <c r="C457" s="26">
        <f>ROUND(IF($AG457="战士",VLOOKUP($AH457,$DV:$ER,DX$1,FALSE),IF($AG457="幻术师",VLOOKUP($AH457,$EU:$FQ,EW$1,FALSE),IF($AG457="刺客",VLOOKUP($AH457,$FU:$GQ,FW$1,FALSE),"无该职业")))/VLOOKUP(AF457,角色间职业划分!P:AP,20,FALSE),0)</f>
        <v>25</v>
      </c>
      <c r="D457" s="26">
        <f t="shared" si="210"/>
        <v>0</v>
      </c>
      <c r="E457" s="26">
        <f>ROUND(IF($AG457="战士",VLOOKUP($AH457,$DV:$ER,DZ$1,FALSE),IF($AG457="幻术师",VLOOKUP($AH457,$EU:$FQ,EY$1,FALSE),IF($AG457="刺客",VLOOKUP($AH457,$FU:$GQ,FY$1,FALSE),"无该职业")))*VLOOKUP($AF457,角色间职业划分!$P:$AP,26,FALSE)*VLOOKUP($AF457,角色间职业划分!$P:$AP,13,FALSE)/角色间职业划分!$AB$9,0)</f>
        <v>871</v>
      </c>
      <c r="F457" s="26">
        <f>ROUND(IF($AG457="战士",VLOOKUP($AH457,$DV:$ER,EA$1,FALSE),IF($AG457="幻术师",VLOOKUP($AH457,$EU:$FQ,EZ$1,FALSE),IF($AG457="刺客",VLOOKUP($AH457,$FU:$GQ,FZ$1,FALSE),"无该职业")))*VLOOKUP($AF457,角色间职业划分!$P:$AP,8,FALSE)/角色间职业划分!$W$9,0)</f>
        <v>2492</v>
      </c>
      <c r="G457" s="26">
        <f>ROUND(IF($AG457="战士",VLOOKUP($AH457,$DV:$ER,EB$1,FALSE),IF($AG457="幻术师",VLOOKUP($AH457,$EU:$FQ,FA$1,FALSE),IF($AG457="刺客",VLOOKUP($AH457,$FU:$GQ,GA$1,FALSE),"无该职业")))*VLOOKUP($AF457,角色间职业划分!$P:$AP,13,FALSE)/角色间职业划分!$AB$9,0)</f>
        <v>2585</v>
      </c>
      <c r="H457" s="26">
        <f t="shared" si="211"/>
        <v>0</v>
      </c>
      <c r="I457" s="26">
        <f t="shared" si="212"/>
        <v>0</v>
      </c>
      <c r="J457" s="26">
        <f t="shared" si="213"/>
        <v>0</v>
      </c>
      <c r="K457" s="26">
        <f t="shared" si="214"/>
        <v>0</v>
      </c>
      <c r="L457" s="26">
        <f t="shared" si="215"/>
        <v>0</v>
      </c>
      <c r="M457" s="26">
        <f t="shared" si="216"/>
        <v>0</v>
      </c>
      <c r="N457" s="26">
        <f t="shared" si="217"/>
        <v>2.5</v>
      </c>
      <c r="O457" s="26">
        <f t="shared" si="218"/>
        <v>2.5</v>
      </c>
      <c r="P457" s="26">
        <f t="shared" si="219"/>
        <v>0</v>
      </c>
      <c r="Q457" s="26">
        <f t="shared" si="220"/>
        <v>2.5</v>
      </c>
      <c r="R457" s="26">
        <f t="shared" si="221"/>
        <v>5</v>
      </c>
      <c r="S457" s="26">
        <f t="shared" si="222"/>
        <v>2.5</v>
      </c>
      <c r="T457" s="26">
        <f t="shared" si="223"/>
        <v>0</v>
      </c>
      <c r="U457" s="26">
        <f t="shared" si="224"/>
        <v>0</v>
      </c>
      <c r="V457" s="26">
        <f t="shared" si="225"/>
        <v>0</v>
      </c>
      <c r="W457" s="26">
        <f>VLOOKUP(AF457,角色间职业划分!L:M,2,FALSE)</f>
        <v>8</v>
      </c>
      <c r="X457" s="26">
        <f t="shared" si="226"/>
        <v>25</v>
      </c>
      <c r="Y457" s="26">
        <v>0</v>
      </c>
      <c r="Z457" s="26">
        <v>0</v>
      </c>
      <c r="AA457" s="26">
        <v>0</v>
      </c>
      <c r="AB457" s="26">
        <f t="shared" si="227"/>
        <v>7.5</v>
      </c>
      <c r="AC457" s="1">
        <f t="shared" si="208"/>
        <v>666</v>
      </c>
      <c r="AD457" s="51"/>
      <c r="AE457" s="1"/>
      <c r="AF457">
        <f t="shared" si="228"/>
        <v>8</v>
      </c>
      <c r="AG457" s="26" t="str">
        <f>VLOOKUP(AF457,角色间职业划分!P:R,3,FALSE)</f>
        <v>刺客</v>
      </c>
      <c r="AH457" s="26">
        <f t="shared" si="229"/>
        <v>25</v>
      </c>
    </row>
    <row r="458" spans="1:34" x14ac:dyDescent="0.15">
      <c r="A458" s="26">
        <v>454</v>
      </c>
      <c r="B458" s="26">
        <f t="shared" si="209"/>
        <v>0</v>
      </c>
      <c r="C458" s="26">
        <f>ROUND(IF($AG458="战士",VLOOKUP($AH458,$DV:$ER,DX$1,FALSE),IF($AG458="幻术师",VLOOKUP($AH458,$EU:$FQ,EW$1,FALSE),IF($AG458="刺客",VLOOKUP($AH458,$FU:$GQ,FW$1,FALSE),"无该职业")))/VLOOKUP(AF458,角色间职业划分!P:AP,20,FALSE),0)</f>
        <v>25</v>
      </c>
      <c r="D458" s="26">
        <f t="shared" si="210"/>
        <v>0</v>
      </c>
      <c r="E458" s="26">
        <f>ROUND(IF($AG458="战士",VLOOKUP($AH458,$DV:$ER,DZ$1,FALSE),IF($AG458="幻术师",VLOOKUP($AH458,$EU:$FQ,EY$1,FALSE),IF($AG458="刺客",VLOOKUP($AH458,$FU:$GQ,FY$1,FALSE),"无该职业")))*VLOOKUP($AF458,角色间职业划分!$P:$AP,26,FALSE)*VLOOKUP($AF458,角色间职业划分!$P:$AP,13,FALSE)/角色间职业划分!$AB$9,0)</f>
        <v>871</v>
      </c>
      <c r="F458" s="26">
        <f>ROUND(IF($AG458="战士",VLOOKUP($AH458,$DV:$ER,EA$1,FALSE),IF($AG458="幻术师",VLOOKUP($AH458,$EU:$FQ,EZ$1,FALSE),IF($AG458="刺客",VLOOKUP($AH458,$FU:$GQ,FZ$1,FALSE),"无该职业")))*VLOOKUP($AF458,角色间职业划分!$P:$AP,8,FALSE)/角色间职业划分!$W$9,0)</f>
        <v>2492</v>
      </c>
      <c r="G458" s="26">
        <f>ROUND(IF($AG458="战士",VLOOKUP($AH458,$DV:$ER,EB$1,FALSE),IF($AG458="幻术师",VLOOKUP($AH458,$EU:$FQ,FA$1,FALSE),IF($AG458="刺客",VLOOKUP($AH458,$FU:$GQ,GA$1,FALSE),"无该职业")))*VLOOKUP($AF458,角色间职业划分!$P:$AP,13,FALSE)/角色间职业划分!$AB$9,0)</f>
        <v>2585</v>
      </c>
      <c r="H458" s="26">
        <f t="shared" si="211"/>
        <v>0</v>
      </c>
      <c r="I458" s="26">
        <f t="shared" si="212"/>
        <v>0</v>
      </c>
      <c r="J458" s="26">
        <f t="shared" si="213"/>
        <v>0</v>
      </c>
      <c r="K458" s="26">
        <f t="shared" si="214"/>
        <v>0</v>
      </c>
      <c r="L458" s="26">
        <f t="shared" si="215"/>
        <v>0</v>
      </c>
      <c r="M458" s="26">
        <f t="shared" si="216"/>
        <v>0</v>
      </c>
      <c r="N458" s="26">
        <f t="shared" si="217"/>
        <v>5</v>
      </c>
      <c r="O458" s="26">
        <f t="shared" si="218"/>
        <v>2.5</v>
      </c>
      <c r="P458" s="26">
        <f t="shared" si="219"/>
        <v>0</v>
      </c>
      <c r="Q458" s="26">
        <f t="shared" si="220"/>
        <v>2.5</v>
      </c>
      <c r="R458" s="26">
        <f t="shared" si="221"/>
        <v>5</v>
      </c>
      <c r="S458" s="26">
        <f t="shared" si="222"/>
        <v>2.5</v>
      </c>
      <c r="T458" s="26">
        <f t="shared" si="223"/>
        <v>0</v>
      </c>
      <c r="U458" s="26">
        <f t="shared" si="224"/>
        <v>0</v>
      </c>
      <c r="V458" s="26">
        <f t="shared" si="225"/>
        <v>0</v>
      </c>
      <c r="W458" s="26">
        <f>VLOOKUP(AF458,角色间职业划分!L:M,2,FALSE)</f>
        <v>8</v>
      </c>
      <c r="X458" s="26">
        <f t="shared" si="226"/>
        <v>26</v>
      </c>
      <c r="Y458" s="26">
        <v>0</v>
      </c>
      <c r="Z458" s="26">
        <v>0</v>
      </c>
      <c r="AA458" s="26">
        <v>0</v>
      </c>
      <c r="AB458" s="26">
        <f t="shared" si="227"/>
        <v>7.5</v>
      </c>
      <c r="AC458" s="1">
        <f t="shared" si="208"/>
        <v>687</v>
      </c>
      <c r="AD458" s="51"/>
      <c r="AE458" s="1"/>
      <c r="AF458">
        <f t="shared" si="228"/>
        <v>8</v>
      </c>
      <c r="AG458" s="26" t="str">
        <f>VLOOKUP(AF458,角色间职业划分!P:R,3,FALSE)</f>
        <v>刺客</v>
      </c>
      <c r="AH458" s="26">
        <f t="shared" si="229"/>
        <v>26</v>
      </c>
    </row>
    <row r="459" spans="1:34" x14ac:dyDescent="0.15">
      <c r="A459" s="26">
        <v>455</v>
      </c>
      <c r="B459" s="26">
        <f t="shared" si="209"/>
        <v>0</v>
      </c>
      <c r="C459" s="26">
        <f>ROUND(IF($AG459="战士",VLOOKUP($AH459,$DV:$ER,DX$1,FALSE),IF($AG459="幻术师",VLOOKUP($AH459,$EU:$FQ,EW$1,FALSE),IF($AG459="刺客",VLOOKUP($AH459,$FU:$GQ,FW$1,FALSE),"无该职业")))/VLOOKUP(AF459,角色间职业划分!P:AP,20,FALSE),0)</f>
        <v>25</v>
      </c>
      <c r="D459" s="26">
        <f t="shared" si="210"/>
        <v>0</v>
      </c>
      <c r="E459" s="26">
        <f>ROUND(IF($AG459="战士",VLOOKUP($AH459,$DV:$ER,DZ$1,FALSE),IF($AG459="幻术师",VLOOKUP($AH459,$EU:$FQ,EY$1,FALSE),IF($AG459="刺客",VLOOKUP($AH459,$FU:$GQ,FY$1,FALSE),"无该职业")))*VLOOKUP($AF459,角色间职业划分!$P:$AP,26,FALSE)*VLOOKUP($AF459,角色间职业划分!$P:$AP,13,FALSE)/角色间职业划分!$AB$9,0)</f>
        <v>871</v>
      </c>
      <c r="F459" s="26">
        <f>ROUND(IF($AG459="战士",VLOOKUP($AH459,$DV:$ER,EA$1,FALSE),IF($AG459="幻术师",VLOOKUP($AH459,$EU:$FQ,EZ$1,FALSE),IF($AG459="刺客",VLOOKUP($AH459,$FU:$GQ,FZ$1,FALSE),"无该职业")))*VLOOKUP($AF459,角色间职业划分!$P:$AP,8,FALSE)/角色间职业划分!$W$9,0)</f>
        <v>2827</v>
      </c>
      <c r="G459" s="26">
        <f>ROUND(IF($AG459="战士",VLOOKUP($AH459,$DV:$ER,EB$1,FALSE),IF($AG459="幻术师",VLOOKUP($AH459,$EU:$FQ,FA$1,FALSE),IF($AG459="刺客",VLOOKUP($AH459,$FU:$GQ,GA$1,FALSE),"无该职业")))*VLOOKUP($AF459,角色间职业划分!$P:$AP,13,FALSE)/角色间职业划分!$AB$9,0)</f>
        <v>2585</v>
      </c>
      <c r="H459" s="26">
        <f t="shared" si="211"/>
        <v>0</v>
      </c>
      <c r="I459" s="26">
        <f t="shared" si="212"/>
        <v>0</v>
      </c>
      <c r="J459" s="26">
        <f t="shared" si="213"/>
        <v>0</v>
      </c>
      <c r="K459" s="26">
        <f t="shared" si="214"/>
        <v>0</v>
      </c>
      <c r="L459" s="26">
        <f t="shared" si="215"/>
        <v>0</v>
      </c>
      <c r="M459" s="26">
        <f t="shared" si="216"/>
        <v>0</v>
      </c>
      <c r="N459" s="26">
        <f t="shared" si="217"/>
        <v>5</v>
      </c>
      <c r="O459" s="26">
        <f t="shared" si="218"/>
        <v>2.5</v>
      </c>
      <c r="P459" s="26">
        <f t="shared" si="219"/>
        <v>0</v>
      </c>
      <c r="Q459" s="26">
        <f t="shared" si="220"/>
        <v>2.5</v>
      </c>
      <c r="R459" s="26">
        <f t="shared" si="221"/>
        <v>5</v>
      </c>
      <c r="S459" s="26">
        <f t="shared" si="222"/>
        <v>2.5</v>
      </c>
      <c r="T459" s="26">
        <f t="shared" si="223"/>
        <v>0</v>
      </c>
      <c r="U459" s="26">
        <f t="shared" si="224"/>
        <v>0</v>
      </c>
      <c r="V459" s="26">
        <f t="shared" si="225"/>
        <v>0</v>
      </c>
      <c r="W459" s="26">
        <f>VLOOKUP(AF459,角色间职业划分!L:M,2,FALSE)</f>
        <v>8</v>
      </c>
      <c r="X459" s="26">
        <f t="shared" si="226"/>
        <v>27</v>
      </c>
      <c r="Y459" s="26">
        <v>0</v>
      </c>
      <c r="Z459" s="26">
        <v>0</v>
      </c>
      <c r="AA459" s="26">
        <v>0</v>
      </c>
      <c r="AB459" s="26">
        <f t="shared" si="227"/>
        <v>7.5</v>
      </c>
      <c r="AC459" s="1">
        <f t="shared" si="208"/>
        <v>708</v>
      </c>
      <c r="AD459" s="51"/>
      <c r="AE459" s="1"/>
      <c r="AF459">
        <f t="shared" si="228"/>
        <v>8</v>
      </c>
      <c r="AG459" s="26" t="str">
        <f>VLOOKUP(AF459,角色间职业划分!P:R,3,FALSE)</f>
        <v>刺客</v>
      </c>
      <c r="AH459" s="26">
        <f t="shared" si="229"/>
        <v>27</v>
      </c>
    </row>
    <row r="460" spans="1:34" x14ac:dyDescent="0.15">
      <c r="A460" s="26">
        <v>456</v>
      </c>
      <c r="B460" s="26">
        <f t="shared" si="209"/>
        <v>0</v>
      </c>
      <c r="C460" s="26">
        <f>ROUND(IF($AG460="战士",VLOOKUP($AH460,$DV:$ER,DX$1,FALSE),IF($AG460="幻术师",VLOOKUP($AH460,$EU:$FQ,EW$1,FALSE),IF($AG460="刺客",VLOOKUP($AH460,$FU:$GQ,FW$1,FALSE),"无该职业")))/VLOOKUP(AF460,角色间职业划分!P:AP,20,FALSE),0)</f>
        <v>25</v>
      </c>
      <c r="D460" s="26">
        <f t="shared" si="210"/>
        <v>0</v>
      </c>
      <c r="E460" s="26">
        <f>ROUND(IF($AG460="战士",VLOOKUP($AH460,$DV:$ER,DZ$1,FALSE),IF($AG460="幻术师",VLOOKUP($AH460,$EU:$FQ,EY$1,FALSE),IF($AG460="刺客",VLOOKUP($AH460,$FU:$GQ,FY$1,FALSE),"无该职业")))*VLOOKUP($AF460,角色间职业划分!$P:$AP,26,FALSE)*VLOOKUP($AF460,角色间职业划分!$P:$AP,13,FALSE)/角色间职业划分!$AB$9,0)</f>
        <v>871</v>
      </c>
      <c r="F460" s="26">
        <f>ROUND(IF($AG460="战士",VLOOKUP($AH460,$DV:$ER,EA$1,FALSE),IF($AG460="幻术师",VLOOKUP($AH460,$EU:$FQ,EZ$1,FALSE),IF($AG460="刺客",VLOOKUP($AH460,$FU:$GQ,FZ$1,FALSE),"无该职业")))*VLOOKUP($AF460,角色间职业划分!$P:$AP,8,FALSE)/角色间职业划分!$W$9,0)</f>
        <v>2827</v>
      </c>
      <c r="G460" s="26">
        <f>ROUND(IF($AG460="战士",VLOOKUP($AH460,$DV:$ER,EB$1,FALSE),IF($AG460="幻术师",VLOOKUP($AH460,$EU:$FQ,FA$1,FALSE),IF($AG460="刺客",VLOOKUP($AH460,$FU:$GQ,GA$1,FALSE),"无该职业")))*VLOOKUP($AF460,角色间职业划分!$P:$AP,13,FALSE)/角色间职业划分!$AB$9,0)</f>
        <v>2585</v>
      </c>
      <c r="H460" s="26">
        <f t="shared" si="211"/>
        <v>0</v>
      </c>
      <c r="I460" s="26">
        <f t="shared" si="212"/>
        <v>0</v>
      </c>
      <c r="J460" s="26">
        <f t="shared" si="213"/>
        <v>0</v>
      </c>
      <c r="K460" s="26">
        <f t="shared" si="214"/>
        <v>0</v>
      </c>
      <c r="L460" s="26">
        <f t="shared" si="215"/>
        <v>0</v>
      </c>
      <c r="M460" s="26">
        <f t="shared" si="216"/>
        <v>0</v>
      </c>
      <c r="N460" s="26">
        <f t="shared" si="217"/>
        <v>5</v>
      </c>
      <c r="O460" s="26">
        <f t="shared" si="218"/>
        <v>2.5</v>
      </c>
      <c r="P460" s="26">
        <f t="shared" si="219"/>
        <v>0</v>
      </c>
      <c r="Q460" s="26">
        <f t="shared" si="220"/>
        <v>2.5</v>
      </c>
      <c r="R460" s="26">
        <f t="shared" si="221"/>
        <v>5</v>
      </c>
      <c r="S460" s="26">
        <f t="shared" si="222"/>
        <v>2.5</v>
      </c>
      <c r="T460" s="26">
        <f t="shared" si="223"/>
        <v>2.5</v>
      </c>
      <c r="U460" s="26">
        <f t="shared" si="224"/>
        <v>0</v>
      </c>
      <c r="V460" s="26">
        <f t="shared" si="225"/>
        <v>0</v>
      </c>
      <c r="W460" s="26">
        <f>VLOOKUP(AF460,角色间职业划分!L:M,2,FALSE)</f>
        <v>8</v>
      </c>
      <c r="X460" s="26">
        <f t="shared" si="226"/>
        <v>28</v>
      </c>
      <c r="Y460" s="26">
        <v>0</v>
      </c>
      <c r="Z460" s="26">
        <v>0</v>
      </c>
      <c r="AA460" s="26">
        <v>0</v>
      </c>
      <c r="AB460" s="26">
        <f t="shared" si="227"/>
        <v>7.5</v>
      </c>
      <c r="AC460" s="1">
        <f t="shared" si="208"/>
        <v>729</v>
      </c>
      <c r="AD460" s="51"/>
      <c r="AE460" s="1"/>
      <c r="AF460">
        <f t="shared" si="228"/>
        <v>8</v>
      </c>
      <c r="AG460" s="26" t="str">
        <f>VLOOKUP(AF460,角色间职业划分!P:R,3,FALSE)</f>
        <v>刺客</v>
      </c>
      <c r="AH460" s="26">
        <f t="shared" si="229"/>
        <v>28</v>
      </c>
    </row>
    <row r="461" spans="1:34" x14ac:dyDescent="0.15">
      <c r="A461" s="26">
        <v>457</v>
      </c>
      <c r="B461" s="26">
        <f t="shared" si="209"/>
        <v>0</v>
      </c>
      <c r="C461" s="26">
        <f>ROUND(IF($AG461="战士",VLOOKUP($AH461,$DV:$ER,DX$1,FALSE),IF($AG461="幻术师",VLOOKUP($AH461,$EU:$FQ,EW$1,FALSE),IF($AG461="刺客",VLOOKUP($AH461,$FU:$GQ,FW$1,FALSE),"无该职业")))/VLOOKUP(AF461,角色间职业划分!P:AP,20,FALSE),0)</f>
        <v>25</v>
      </c>
      <c r="D461" s="26">
        <f t="shared" si="210"/>
        <v>0</v>
      </c>
      <c r="E461" s="26">
        <f>ROUND(IF($AG461="战士",VLOOKUP($AH461,$DV:$ER,DZ$1,FALSE),IF($AG461="幻术师",VLOOKUP($AH461,$EU:$FQ,EY$1,FALSE),IF($AG461="刺客",VLOOKUP($AH461,$FU:$GQ,FY$1,FALSE),"无该职业")))*VLOOKUP($AF461,角色间职业划分!$P:$AP,26,FALSE)*VLOOKUP($AF461,角色间职业划分!$P:$AP,13,FALSE)/角色间职业划分!$AB$9,0)</f>
        <v>871</v>
      </c>
      <c r="F461" s="26">
        <f>ROUND(IF($AG461="战士",VLOOKUP($AH461,$DV:$ER,EA$1,FALSE),IF($AG461="幻术师",VLOOKUP($AH461,$EU:$FQ,EZ$1,FALSE),IF($AG461="刺客",VLOOKUP($AH461,$FU:$GQ,FZ$1,FALSE),"无该职业")))*VLOOKUP($AF461,角色间职业划分!$P:$AP,8,FALSE)/角色间职业划分!$W$9,0)</f>
        <v>2827</v>
      </c>
      <c r="G461" s="26">
        <f>ROUND(IF($AG461="战士",VLOOKUP($AH461,$DV:$ER,EB$1,FALSE),IF($AG461="幻术师",VLOOKUP($AH461,$EU:$FQ,FA$1,FALSE),IF($AG461="刺客",VLOOKUP($AH461,$FU:$GQ,GA$1,FALSE),"无该职业")))*VLOOKUP($AF461,角色间职业划分!$P:$AP,13,FALSE)/角色间职业划分!$AB$9,0)</f>
        <v>2911</v>
      </c>
      <c r="H461" s="26">
        <f t="shared" si="211"/>
        <v>0</v>
      </c>
      <c r="I461" s="26">
        <f t="shared" si="212"/>
        <v>0</v>
      </c>
      <c r="J461" s="26">
        <f t="shared" si="213"/>
        <v>0</v>
      </c>
      <c r="K461" s="26">
        <f t="shared" si="214"/>
        <v>0</v>
      </c>
      <c r="L461" s="26">
        <f t="shared" si="215"/>
        <v>0</v>
      </c>
      <c r="M461" s="26">
        <f t="shared" si="216"/>
        <v>0</v>
      </c>
      <c r="N461" s="26">
        <f t="shared" si="217"/>
        <v>5</v>
      </c>
      <c r="O461" s="26">
        <f t="shared" si="218"/>
        <v>2.5</v>
      </c>
      <c r="P461" s="26">
        <f t="shared" si="219"/>
        <v>0</v>
      </c>
      <c r="Q461" s="26">
        <f t="shared" si="220"/>
        <v>2.5</v>
      </c>
      <c r="R461" s="26">
        <f t="shared" si="221"/>
        <v>5</v>
      </c>
      <c r="S461" s="26">
        <f t="shared" si="222"/>
        <v>2.5</v>
      </c>
      <c r="T461" s="26">
        <f t="shared" si="223"/>
        <v>2.5</v>
      </c>
      <c r="U461" s="26">
        <f t="shared" si="224"/>
        <v>0</v>
      </c>
      <c r="V461" s="26">
        <f t="shared" si="225"/>
        <v>0</v>
      </c>
      <c r="W461" s="26">
        <f>VLOOKUP(AF461,角色间职业划分!L:M,2,FALSE)</f>
        <v>8</v>
      </c>
      <c r="X461" s="26">
        <f t="shared" si="226"/>
        <v>29</v>
      </c>
      <c r="Y461" s="26">
        <v>0</v>
      </c>
      <c r="Z461" s="26">
        <v>0</v>
      </c>
      <c r="AA461" s="26">
        <v>0</v>
      </c>
      <c r="AB461" s="26">
        <f t="shared" si="227"/>
        <v>7.5</v>
      </c>
      <c r="AC461" s="1">
        <f t="shared" si="208"/>
        <v>750</v>
      </c>
      <c r="AD461" s="51"/>
      <c r="AE461" s="1"/>
      <c r="AF461">
        <f t="shared" si="228"/>
        <v>8</v>
      </c>
      <c r="AG461" s="26" t="str">
        <f>VLOOKUP(AF461,角色间职业划分!P:R,3,FALSE)</f>
        <v>刺客</v>
      </c>
      <c r="AH461" s="26">
        <f t="shared" si="229"/>
        <v>29</v>
      </c>
    </row>
    <row r="462" spans="1:34" x14ac:dyDescent="0.15">
      <c r="A462" s="26">
        <v>458</v>
      </c>
      <c r="B462" s="26">
        <f t="shared" si="209"/>
        <v>0</v>
      </c>
      <c r="C462" s="26">
        <f>ROUND(IF($AG462="战士",VLOOKUP($AH462,$DV:$ER,DX$1,FALSE),IF($AG462="幻术师",VLOOKUP($AH462,$EU:$FQ,EW$1,FALSE),IF($AG462="刺客",VLOOKUP($AH462,$FU:$GQ,FW$1,FALSE),"无该职业")))/VLOOKUP(AF462,角色间职业划分!P:AP,20,FALSE),0)</f>
        <v>29</v>
      </c>
      <c r="D462" s="26">
        <f t="shared" si="210"/>
        <v>0</v>
      </c>
      <c r="E462" s="26">
        <f>ROUND(IF($AG462="战士",VLOOKUP($AH462,$DV:$ER,DZ$1,FALSE),IF($AG462="幻术师",VLOOKUP($AH462,$EU:$FQ,EY$1,FALSE),IF($AG462="刺客",VLOOKUP($AH462,$FU:$GQ,FY$1,FALSE),"无该职业")))*VLOOKUP($AF462,角色间职业划分!$P:$AP,26,FALSE)*VLOOKUP($AF462,角色间职业划分!$P:$AP,13,FALSE)/角色间职业划分!$AB$9,0)</f>
        <v>871</v>
      </c>
      <c r="F462" s="26">
        <f>ROUND(IF($AG462="战士",VLOOKUP($AH462,$DV:$ER,EA$1,FALSE),IF($AG462="幻术师",VLOOKUP($AH462,$EU:$FQ,EZ$1,FALSE),IF($AG462="刺客",VLOOKUP($AH462,$FU:$GQ,FZ$1,FALSE),"无该职业")))*VLOOKUP($AF462,角色间职业划分!$P:$AP,8,FALSE)/角色间职业划分!$W$9,0)</f>
        <v>2827</v>
      </c>
      <c r="G462" s="26">
        <f>ROUND(IF($AG462="战士",VLOOKUP($AH462,$DV:$ER,EB$1,FALSE),IF($AG462="幻术师",VLOOKUP($AH462,$EU:$FQ,FA$1,FALSE),IF($AG462="刺客",VLOOKUP($AH462,$FU:$GQ,GA$1,FALSE),"无该职业")))*VLOOKUP($AF462,角色间职业划分!$P:$AP,13,FALSE)/角色间职业划分!$AB$9,0)</f>
        <v>2911</v>
      </c>
      <c r="H462" s="26">
        <f t="shared" si="211"/>
        <v>0</v>
      </c>
      <c r="I462" s="26">
        <f t="shared" si="212"/>
        <v>0</v>
      </c>
      <c r="J462" s="26">
        <f t="shared" si="213"/>
        <v>0</v>
      </c>
      <c r="K462" s="26">
        <f t="shared" si="214"/>
        <v>0</v>
      </c>
      <c r="L462" s="26">
        <f t="shared" si="215"/>
        <v>0</v>
      </c>
      <c r="M462" s="26">
        <f t="shared" si="216"/>
        <v>0</v>
      </c>
      <c r="N462" s="26">
        <f t="shared" si="217"/>
        <v>5</v>
      </c>
      <c r="O462" s="26">
        <f t="shared" si="218"/>
        <v>2.5</v>
      </c>
      <c r="P462" s="26">
        <f t="shared" si="219"/>
        <v>0</v>
      </c>
      <c r="Q462" s="26">
        <f t="shared" si="220"/>
        <v>2.5</v>
      </c>
      <c r="R462" s="26">
        <f t="shared" si="221"/>
        <v>5</v>
      </c>
      <c r="S462" s="26">
        <f t="shared" si="222"/>
        <v>2.5</v>
      </c>
      <c r="T462" s="26">
        <f t="shared" si="223"/>
        <v>2.5</v>
      </c>
      <c r="U462" s="26">
        <f t="shared" si="224"/>
        <v>0</v>
      </c>
      <c r="V462" s="26">
        <f t="shared" si="225"/>
        <v>0</v>
      </c>
      <c r="W462" s="26">
        <f>VLOOKUP(AF462,角色间职业划分!L:M,2,FALSE)</f>
        <v>8</v>
      </c>
      <c r="X462" s="26">
        <f t="shared" si="226"/>
        <v>30</v>
      </c>
      <c r="Y462" s="26">
        <v>0</v>
      </c>
      <c r="Z462" s="26">
        <v>0</v>
      </c>
      <c r="AA462" s="26">
        <v>0</v>
      </c>
      <c r="AB462" s="26">
        <f t="shared" si="227"/>
        <v>10</v>
      </c>
      <c r="AC462" s="1">
        <f t="shared" si="208"/>
        <v>771</v>
      </c>
      <c r="AD462" s="51"/>
      <c r="AE462" s="1"/>
      <c r="AF462">
        <f t="shared" si="228"/>
        <v>8</v>
      </c>
      <c r="AG462" s="26" t="str">
        <f>VLOOKUP(AF462,角色间职业划分!P:R,3,FALSE)</f>
        <v>刺客</v>
      </c>
      <c r="AH462" s="26">
        <f t="shared" si="229"/>
        <v>30</v>
      </c>
    </row>
    <row r="463" spans="1:34" x14ac:dyDescent="0.15">
      <c r="A463" s="26">
        <v>459</v>
      </c>
      <c r="B463" s="26">
        <f t="shared" si="209"/>
        <v>0</v>
      </c>
      <c r="C463" s="26">
        <f>ROUND(IF($AG463="战士",VLOOKUP($AH463,$DV:$ER,DX$1,FALSE),IF($AG463="幻术师",VLOOKUP($AH463,$EU:$FQ,EW$1,FALSE),IF($AG463="刺客",VLOOKUP($AH463,$FU:$GQ,FW$1,FALSE),"无该职业")))/VLOOKUP(AF463,角色间职业划分!P:AP,20,FALSE),0)</f>
        <v>29</v>
      </c>
      <c r="D463" s="26">
        <f t="shared" si="210"/>
        <v>0</v>
      </c>
      <c r="E463" s="26">
        <f>ROUND(IF($AG463="战士",VLOOKUP($AH463,$DV:$ER,DZ$1,FALSE),IF($AG463="幻术师",VLOOKUP($AH463,$EU:$FQ,EY$1,FALSE),IF($AG463="刺客",VLOOKUP($AH463,$FU:$GQ,FY$1,FALSE),"无该职业")))*VLOOKUP($AF463,角色间职业划分!$P:$AP,26,FALSE)*VLOOKUP($AF463,角色间职业划分!$P:$AP,13,FALSE)/角色间职业划分!$AB$9,0)</f>
        <v>871</v>
      </c>
      <c r="F463" s="26">
        <f>ROUND(IF($AG463="战士",VLOOKUP($AH463,$DV:$ER,EA$1,FALSE),IF($AG463="幻术师",VLOOKUP($AH463,$EU:$FQ,EZ$1,FALSE),IF($AG463="刺客",VLOOKUP($AH463,$FU:$GQ,FZ$1,FALSE),"无该职业")))*VLOOKUP($AF463,角色间职业划分!$P:$AP,8,FALSE)/角色间职业划分!$W$9,0)</f>
        <v>3162</v>
      </c>
      <c r="G463" s="26">
        <f>ROUND(IF($AG463="战士",VLOOKUP($AH463,$DV:$ER,EB$1,FALSE),IF($AG463="幻术师",VLOOKUP($AH463,$EU:$FQ,FA$1,FALSE),IF($AG463="刺客",VLOOKUP($AH463,$FU:$GQ,GA$1,FALSE),"无该职业")))*VLOOKUP($AF463,角色间职业划分!$P:$AP,13,FALSE)/角色间职业划分!$AB$9,0)</f>
        <v>2911</v>
      </c>
      <c r="H463" s="26">
        <f t="shared" si="211"/>
        <v>0</v>
      </c>
      <c r="I463" s="26">
        <f t="shared" si="212"/>
        <v>0</v>
      </c>
      <c r="J463" s="26">
        <f t="shared" si="213"/>
        <v>0</v>
      </c>
      <c r="K463" s="26">
        <f t="shared" si="214"/>
        <v>0</v>
      </c>
      <c r="L463" s="26">
        <f t="shared" si="215"/>
        <v>0</v>
      </c>
      <c r="M463" s="26">
        <f t="shared" si="216"/>
        <v>0</v>
      </c>
      <c r="N463" s="26">
        <f t="shared" si="217"/>
        <v>5</v>
      </c>
      <c r="O463" s="26">
        <f t="shared" si="218"/>
        <v>2.5</v>
      </c>
      <c r="P463" s="26">
        <f t="shared" si="219"/>
        <v>0</v>
      </c>
      <c r="Q463" s="26">
        <f t="shared" si="220"/>
        <v>2.5</v>
      </c>
      <c r="R463" s="26">
        <f t="shared" si="221"/>
        <v>5</v>
      </c>
      <c r="S463" s="26">
        <f t="shared" si="222"/>
        <v>2.5</v>
      </c>
      <c r="T463" s="26">
        <f t="shared" si="223"/>
        <v>2.5</v>
      </c>
      <c r="U463" s="26">
        <f t="shared" si="224"/>
        <v>0</v>
      </c>
      <c r="V463" s="26">
        <f t="shared" si="225"/>
        <v>0</v>
      </c>
      <c r="W463" s="26">
        <f>VLOOKUP(AF463,角色间职业划分!L:M,2,FALSE)</f>
        <v>8</v>
      </c>
      <c r="X463" s="26">
        <f t="shared" si="226"/>
        <v>31</v>
      </c>
      <c r="Y463" s="26">
        <v>0</v>
      </c>
      <c r="Z463" s="26">
        <v>0</v>
      </c>
      <c r="AA463" s="26">
        <v>0</v>
      </c>
      <c r="AB463" s="26">
        <f t="shared" si="227"/>
        <v>10</v>
      </c>
      <c r="AC463" s="1">
        <f t="shared" si="208"/>
        <v>792</v>
      </c>
      <c r="AD463" s="51"/>
      <c r="AE463" s="1"/>
      <c r="AF463">
        <f t="shared" si="228"/>
        <v>8</v>
      </c>
      <c r="AG463" s="26" t="str">
        <f>VLOOKUP(AF463,角色间职业划分!P:R,3,FALSE)</f>
        <v>刺客</v>
      </c>
      <c r="AH463" s="26">
        <f t="shared" si="229"/>
        <v>31</v>
      </c>
    </row>
    <row r="464" spans="1:34" x14ac:dyDescent="0.15">
      <c r="A464" s="26">
        <v>460</v>
      </c>
      <c r="B464" s="26">
        <f t="shared" si="209"/>
        <v>0</v>
      </c>
      <c r="C464" s="26">
        <f>ROUND(IF($AG464="战士",VLOOKUP($AH464,$DV:$ER,DX$1,FALSE),IF($AG464="幻术师",VLOOKUP($AH464,$EU:$FQ,EW$1,FALSE),IF($AG464="刺客",VLOOKUP($AH464,$FU:$GQ,FW$1,FALSE),"无该职业")))/VLOOKUP(AF464,角色间职业划分!P:AP,20,FALSE),0)</f>
        <v>29</v>
      </c>
      <c r="D464" s="26">
        <f t="shared" si="210"/>
        <v>0</v>
      </c>
      <c r="E464" s="26">
        <f>ROUND(IF($AG464="战士",VLOOKUP($AH464,$DV:$ER,DZ$1,FALSE),IF($AG464="幻术师",VLOOKUP($AH464,$EU:$FQ,EY$1,FALSE),IF($AG464="刺客",VLOOKUP($AH464,$FU:$GQ,FY$1,FALSE),"无该职业")))*VLOOKUP($AF464,角色间职业划分!$P:$AP,26,FALSE)*VLOOKUP($AF464,角色间职业划分!$P:$AP,13,FALSE)/角色间职业划分!$AB$9,0)</f>
        <v>1262</v>
      </c>
      <c r="F464" s="26">
        <f>ROUND(IF($AG464="战士",VLOOKUP($AH464,$DV:$ER,EA$1,FALSE),IF($AG464="幻术师",VLOOKUP($AH464,$EU:$FQ,EZ$1,FALSE),IF($AG464="刺客",VLOOKUP($AH464,$FU:$GQ,FZ$1,FALSE),"无该职业")))*VLOOKUP($AF464,角色间职业划分!$P:$AP,8,FALSE)/角色间职业划分!$W$9,0)</f>
        <v>3162</v>
      </c>
      <c r="G464" s="26">
        <f>ROUND(IF($AG464="战士",VLOOKUP($AH464,$DV:$ER,EB$1,FALSE),IF($AG464="幻术师",VLOOKUP($AH464,$EU:$FQ,FA$1,FALSE),IF($AG464="刺客",VLOOKUP($AH464,$FU:$GQ,GA$1,FALSE),"无该职业")))*VLOOKUP($AF464,角色间职业划分!$P:$AP,13,FALSE)/角色间职业划分!$AB$9,0)</f>
        <v>2911</v>
      </c>
      <c r="H464" s="26">
        <f t="shared" si="211"/>
        <v>0</v>
      </c>
      <c r="I464" s="26">
        <f t="shared" si="212"/>
        <v>0</v>
      </c>
      <c r="J464" s="26">
        <f t="shared" si="213"/>
        <v>0</v>
      </c>
      <c r="K464" s="26">
        <f t="shared" si="214"/>
        <v>0</v>
      </c>
      <c r="L464" s="26">
        <f t="shared" si="215"/>
        <v>0</v>
      </c>
      <c r="M464" s="26">
        <f t="shared" si="216"/>
        <v>0</v>
      </c>
      <c r="N464" s="26">
        <f t="shared" si="217"/>
        <v>5</v>
      </c>
      <c r="O464" s="26">
        <f t="shared" si="218"/>
        <v>2.5</v>
      </c>
      <c r="P464" s="26">
        <f t="shared" si="219"/>
        <v>0</v>
      </c>
      <c r="Q464" s="26">
        <f t="shared" si="220"/>
        <v>2.5</v>
      </c>
      <c r="R464" s="26">
        <f t="shared" si="221"/>
        <v>5</v>
      </c>
      <c r="S464" s="26">
        <f t="shared" si="222"/>
        <v>2.5</v>
      </c>
      <c r="T464" s="26">
        <f t="shared" si="223"/>
        <v>2.5</v>
      </c>
      <c r="U464" s="26">
        <f t="shared" si="224"/>
        <v>0</v>
      </c>
      <c r="V464" s="26">
        <f t="shared" si="225"/>
        <v>0</v>
      </c>
      <c r="W464" s="26">
        <f>VLOOKUP(AF464,角色间职业划分!L:M,2,FALSE)</f>
        <v>8</v>
      </c>
      <c r="X464" s="26">
        <f t="shared" si="226"/>
        <v>32</v>
      </c>
      <c r="Y464" s="26">
        <v>0</v>
      </c>
      <c r="Z464" s="26">
        <v>0</v>
      </c>
      <c r="AA464" s="26">
        <v>0</v>
      </c>
      <c r="AB464" s="26">
        <f t="shared" si="227"/>
        <v>10</v>
      </c>
      <c r="AC464" s="1">
        <f t="shared" si="208"/>
        <v>813</v>
      </c>
      <c r="AD464" s="51"/>
      <c r="AE464" s="1"/>
      <c r="AF464">
        <f t="shared" si="228"/>
        <v>8</v>
      </c>
      <c r="AG464" s="26" t="str">
        <f>VLOOKUP(AF464,角色间职业划分!P:R,3,FALSE)</f>
        <v>刺客</v>
      </c>
      <c r="AH464" s="26">
        <f t="shared" si="229"/>
        <v>32</v>
      </c>
    </row>
    <row r="465" spans="1:34" x14ac:dyDescent="0.15">
      <c r="A465" s="26">
        <v>461</v>
      </c>
      <c r="B465" s="26">
        <f t="shared" si="209"/>
        <v>0</v>
      </c>
      <c r="C465" s="26">
        <f>ROUND(IF($AG465="战士",VLOOKUP($AH465,$DV:$ER,DX$1,FALSE),IF($AG465="幻术师",VLOOKUP($AH465,$EU:$FQ,EW$1,FALSE),IF($AG465="刺客",VLOOKUP($AH465,$FU:$GQ,FW$1,FALSE),"无该职业")))/VLOOKUP(AF465,角色间职业划分!P:AP,20,FALSE),0)</f>
        <v>29</v>
      </c>
      <c r="D465" s="26">
        <f t="shared" si="210"/>
        <v>0</v>
      </c>
      <c r="E465" s="26">
        <f>ROUND(IF($AG465="战士",VLOOKUP($AH465,$DV:$ER,DZ$1,FALSE),IF($AG465="幻术师",VLOOKUP($AH465,$EU:$FQ,EY$1,FALSE),IF($AG465="刺客",VLOOKUP($AH465,$FU:$GQ,FY$1,FALSE),"无该职业")))*VLOOKUP($AF465,角色间职业划分!$P:$AP,26,FALSE)*VLOOKUP($AF465,角色间职业划分!$P:$AP,13,FALSE)/角色间职业划分!$AB$9,0)</f>
        <v>1262</v>
      </c>
      <c r="F465" s="26">
        <f>ROUND(IF($AG465="战士",VLOOKUP($AH465,$DV:$ER,EA$1,FALSE),IF($AG465="幻术师",VLOOKUP($AH465,$EU:$FQ,EZ$1,FALSE),IF($AG465="刺客",VLOOKUP($AH465,$FU:$GQ,FZ$1,FALSE),"无该职业")))*VLOOKUP($AF465,角色间职业划分!$P:$AP,8,FALSE)/角色间职业划分!$W$9,0)</f>
        <v>3162</v>
      </c>
      <c r="G465" s="26">
        <f>ROUND(IF($AG465="战士",VLOOKUP($AH465,$DV:$ER,EB$1,FALSE),IF($AG465="幻术师",VLOOKUP($AH465,$EU:$FQ,FA$1,FALSE),IF($AG465="刺客",VLOOKUP($AH465,$FU:$GQ,GA$1,FALSE),"无该职业")))*VLOOKUP($AF465,角色间职业划分!$P:$AP,13,FALSE)/角色间职业划分!$AB$9,0)</f>
        <v>3236</v>
      </c>
      <c r="H465" s="26">
        <f t="shared" si="211"/>
        <v>0</v>
      </c>
      <c r="I465" s="26">
        <f t="shared" si="212"/>
        <v>0</v>
      </c>
      <c r="J465" s="26">
        <f t="shared" si="213"/>
        <v>0</v>
      </c>
      <c r="K465" s="26">
        <f t="shared" si="214"/>
        <v>0</v>
      </c>
      <c r="L465" s="26">
        <f t="shared" si="215"/>
        <v>0</v>
      </c>
      <c r="M465" s="26">
        <f t="shared" si="216"/>
        <v>0</v>
      </c>
      <c r="N465" s="26">
        <f t="shared" si="217"/>
        <v>5</v>
      </c>
      <c r="O465" s="26">
        <f t="shared" si="218"/>
        <v>2.5</v>
      </c>
      <c r="P465" s="26">
        <f t="shared" si="219"/>
        <v>0</v>
      </c>
      <c r="Q465" s="26">
        <f t="shared" si="220"/>
        <v>2.5</v>
      </c>
      <c r="R465" s="26">
        <f t="shared" si="221"/>
        <v>5</v>
      </c>
      <c r="S465" s="26">
        <f t="shared" si="222"/>
        <v>2.5</v>
      </c>
      <c r="T465" s="26">
        <f t="shared" si="223"/>
        <v>2.5</v>
      </c>
      <c r="U465" s="26">
        <f t="shared" si="224"/>
        <v>0</v>
      </c>
      <c r="V465" s="26">
        <f t="shared" si="225"/>
        <v>0</v>
      </c>
      <c r="W465" s="26">
        <f>VLOOKUP(AF465,角色间职业划分!L:M,2,FALSE)</f>
        <v>8</v>
      </c>
      <c r="X465" s="26">
        <f t="shared" si="226"/>
        <v>33</v>
      </c>
      <c r="Y465" s="26">
        <v>0</v>
      </c>
      <c r="Z465" s="26">
        <v>0</v>
      </c>
      <c r="AA465" s="26">
        <v>0</v>
      </c>
      <c r="AB465" s="26">
        <f t="shared" si="227"/>
        <v>10</v>
      </c>
      <c r="AC465" s="1">
        <f t="shared" si="208"/>
        <v>834</v>
      </c>
      <c r="AD465" s="51"/>
      <c r="AE465" s="1"/>
      <c r="AF465">
        <f t="shared" si="228"/>
        <v>8</v>
      </c>
      <c r="AG465" s="26" t="str">
        <f>VLOOKUP(AF465,角色间职业划分!P:R,3,FALSE)</f>
        <v>刺客</v>
      </c>
      <c r="AH465" s="26">
        <f t="shared" si="229"/>
        <v>33</v>
      </c>
    </row>
    <row r="466" spans="1:34" x14ac:dyDescent="0.15">
      <c r="A466" s="26">
        <v>462</v>
      </c>
      <c r="B466" s="26">
        <f t="shared" si="209"/>
        <v>0</v>
      </c>
      <c r="C466" s="26">
        <f>ROUND(IF($AG466="战士",VLOOKUP($AH466,$DV:$ER,DX$1,FALSE),IF($AG466="幻术师",VLOOKUP($AH466,$EU:$FQ,EW$1,FALSE),IF($AG466="刺客",VLOOKUP($AH466,$FU:$GQ,FW$1,FALSE),"无该职业")))/VLOOKUP(AF466,角色间职业划分!P:AP,20,FALSE),0)</f>
        <v>29</v>
      </c>
      <c r="D466" s="26">
        <f t="shared" si="210"/>
        <v>0</v>
      </c>
      <c r="E466" s="26">
        <f>ROUND(IF($AG466="战士",VLOOKUP($AH466,$DV:$ER,DZ$1,FALSE),IF($AG466="幻术师",VLOOKUP($AH466,$EU:$FQ,EY$1,FALSE),IF($AG466="刺客",VLOOKUP($AH466,$FU:$GQ,FY$1,FALSE),"无该职业")))*VLOOKUP($AF466,角色间职业划分!$P:$AP,26,FALSE)*VLOOKUP($AF466,角色间职业划分!$P:$AP,13,FALSE)/角色间职业划分!$AB$9,0)</f>
        <v>1262</v>
      </c>
      <c r="F466" s="26">
        <f>ROUND(IF($AG466="战士",VLOOKUP($AH466,$DV:$ER,EA$1,FALSE),IF($AG466="幻术师",VLOOKUP($AH466,$EU:$FQ,EZ$1,FALSE),IF($AG466="刺客",VLOOKUP($AH466,$FU:$GQ,FZ$1,FALSE),"无该职业")))*VLOOKUP($AF466,角色间职业划分!$P:$AP,8,FALSE)/角色间职业划分!$W$9,0)</f>
        <v>3162</v>
      </c>
      <c r="G466" s="26">
        <f>ROUND(IF($AG466="战士",VLOOKUP($AH466,$DV:$ER,EB$1,FALSE),IF($AG466="幻术师",VLOOKUP($AH466,$EU:$FQ,FA$1,FALSE),IF($AG466="刺客",VLOOKUP($AH466,$FU:$GQ,GA$1,FALSE),"无该职业")))*VLOOKUP($AF466,角色间职业划分!$P:$AP,13,FALSE)/角色间职业划分!$AB$9,0)</f>
        <v>3236</v>
      </c>
      <c r="H466" s="26">
        <f t="shared" si="211"/>
        <v>0</v>
      </c>
      <c r="I466" s="26">
        <f t="shared" si="212"/>
        <v>0</v>
      </c>
      <c r="J466" s="26">
        <f t="shared" si="213"/>
        <v>0</v>
      </c>
      <c r="K466" s="26">
        <f t="shared" si="214"/>
        <v>0</v>
      </c>
      <c r="L466" s="26">
        <f t="shared" si="215"/>
        <v>0</v>
      </c>
      <c r="M466" s="26">
        <f t="shared" si="216"/>
        <v>0</v>
      </c>
      <c r="N466" s="26">
        <f t="shared" si="217"/>
        <v>5</v>
      </c>
      <c r="O466" s="26">
        <f t="shared" si="218"/>
        <v>2.5</v>
      </c>
      <c r="P466" s="26">
        <f t="shared" si="219"/>
        <v>0</v>
      </c>
      <c r="Q466" s="26">
        <f t="shared" si="220"/>
        <v>2.5</v>
      </c>
      <c r="R466" s="26">
        <f t="shared" si="221"/>
        <v>7.5</v>
      </c>
      <c r="S466" s="26">
        <f t="shared" si="222"/>
        <v>2.5</v>
      </c>
      <c r="T466" s="26">
        <f t="shared" si="223"/>
        <v>2.5</v>
      </c>
      <c r="U466" s="26">
        <f t="shared" si="224"/>
        <v>0</v>
      </c>
      <c r="V466" s="26">
        <f t="shared" si="225"/>
        <v>0</v>
      </c>
      <c r="W466" s="26">
        <f>VLOOKUP(AF466,角色间职业划分!L:M,2,FALSE)</f>
        <v>8</v>
      </c>
      <c r="X466" s="26">
        <f t="shared" si="226"/>
        <v>34</v>
      </c>
      <c r="Y466" s="26">
        <v>0</v>
      </c>
      <c r="Z466" s="26">
        <v>0</v>
      </c>
      <c r="AA466" s="26">
        <v>0</v>
      </c>
      <c r="AB466" s="26">
        <f t="shared" si="227"/>
        <v>10</v>
      </c>
      <c r="AC466" s="1">
        <f t="shared" si="208"/>
        <v>855</v>
      </c>
      <c r="AD466" s="51"/>
      <c r="AE466" s="1"/>
      <c r="AF466">
        <f t="shared" si="228"/>
        <v>8</v>
      </c>
      <c r="AG466" s="26" t="str">
        <f>VLOOKUP(AF466,角色间职业划分!P:R,3,FALSE)</f>
        <v>刺客</v>
      </c>
      <c r="AH466" s="26">
        <f t="shared" si="229"/>
        <v>34</v>
      </c>
    </row>
    <row r="467" spans="1:34" x14ac:dyDescent="0.15">
      <c r="A467" s="26">
        <v>463</v>
      </c>
      <c r="B467" s="26">
        <f t="shared" si="209"/>
        <v>0</v>
      </c>
      <c r="C467" s="26">
        <f>ROUND(IF($AG467="战士",VLOOKUP($AH467,$DV:$ER,DX$1,FALSE),IF($AG467="幻术师",VLOOKUP($AH467,$EU:$FQ,EW$1,FALSE),IF($AG467="刺客",VLOOKUP($AH467,$FU:$GQ,FW$1,FALSE),"无该职业")))/VLOOKUP(AF467,角色间职业划分!P:AP,20,FALSE),0)</f>
        <v>29</v>
      </c>
      <c r="D467" s="26">
        <f t="shared" si="210"/>
        <v>0</v>
      </c>
      <c r="E467" s="26">
        <f>ROUND(IF($AG467="战士",VLOOKUP($AH467,$DV:$ER,DZ$1,FALSE),IF($AG467="幻术师",VLOOKUP($AH467,$EU:$FQ,EY$1,FALSE),IF($AG467="刺客",VLOOKUP($AH467,$FU:$GQ,FY$1,FALSE),"无该职业")))*VLOOKUP($AF467,角色间职业划分!$P:$AP,26,FALSE)*VLOOKUP($AF467,角色间职业划分!$P:$AP,13,FALSE)/角色间职业划分!$AB$9,0)</f>
        <v>1262</v>
      </c>
      <c r="F467" s="26">
        <f>ROUND(IF($AG467="战士",VLOOKUP($AH467,$DV:$ER,EA$1,FALSE),IF($AG467="幻术师",VLOOKUP($AH467,$EU:$FQ,EZ$1,FALSE),IF($AG467="刺客",VLOOKUP($AH467,$FU:$GQ,FZ$1,FALSE),"无该职业")))*VLOOKUP($AF467,角色间职业划分!$P:$AP,8,FALSE)/角色间职业划分!$W$9,0)</f>
        <v>3498</v>
      </c>
      <c r="G467" s="26">
        <f>ROUND(IF($AG467="战士",VLOOKUP($AH467,$DV:$ER,EB$1,FALSE),IF($AG467="幻术师",VLOOKUP($AH467,$EU:$FQ,FA$1,FALSE),IF($AG467="刺客",VLOOKUP($AH467,$FU:$GQ,GA$1,FALSE),"无该职业")))*VLOOKUP($AF467,角色间职业划分!$P:$AP,13,FALSE)/角色间职业划分!$AB$9,0)</f>
        <v>3236</v>
      </c>
      <c r="H467" s="26">
        <f t="shared" si="211"/>
        <v>0</v>
      </c>
      <c r="I467" s="26">
        <f t="shared" si="212"/>
        <v>0</v>
      </c>
      <c r="J467" s="26">
        <f t="shared" si="213"/>
        <v>0</v>
      </c>
      <c r="K467" s="26">
        <f t="shared" si="214"/>
        <v>0</v>
      </c>
      <c r="L467" s="26">
        <f t="shared" si="215"/>
        <v>0</v>
      </c>
      <c r="M467" s="26">
        <f t="shared" si="216"/>
        <v>0</v>
      </c>
      <c r="N467" s="26">
        <f t="shared" si="217"/>
        <v>5</v>
      </c>
      <c r="O467" s="26">
        <f t="shared" si="218"/>
        <v>2.5</v>
      </c>
      <c r="P467" s="26">
        <f t="shared" si="219"/>
        <v>0</v>
      </c>
      <c r="Q467" s="26">
        <f t="shared" si="220"/>
        <v>2.5</v>
      </c>
      <c r="R467" s="26">
        <f t="shared" si="221"/>
        <v>7.5</v>
      </c>
      <c r="S467" s="26">
        <f t="shared" si="222"/>
        <v>2.5</v>
      </c>
      <c r="T467" s="26">
        <f t="shared" si="223"/>
        <v>2.5</v>
      </c>
      <c r="U467" s="26">
        <f t="shared" si="224"/>
        <v>0</v>
      </c>
      <c r="V467" s="26">
        <f t="shared" si="225"/>
        <v>0</v>
      </c>
      <c r="W467" s="26">
        <f>VLOOKUP(AF467,角色间职业划分!L:M,2,FALSE)</f>
        <v>8</v>
      </c>
      <c r="X467" s="26">
        <f t="shared" si="226"/>
        <v>35</v>
      </c>
      <c r="Y467" s="26">
        <v>0</v>
      </c>
      <c r="Z467" s="26">
        <v>0</v>
      </c>
      <c r="AA467" s="26">
        <v>0</v>
      </c>
      <c r="AB467" s="26">
        <f t="shared" si="227"/>
        <v>10</v>
      </c>
      <c r="AC467" s="1">
        <f t="shared" si="208"/>
        <v>876</v>
      </c>
      <c r="AD467" s="51"/>
      <c r="AE467" s="1"/>
      <c r="AF467">
        <f t="shared" si="228"/>
        <v>8</v>
      </c>
      <c r="AG467" s="26" t="str">
        <f>VLOOKUP(AF467,角色间职业划分!P:R,3,FALSE)</f>
        <v>刺客</v>
      </c>
      <c r="AH467" s="26">
        <f t="shared" si="229"/>
        <v>35</v>
      </c>
    </row>
    <row r="468" spans="1:34" x14ac:dyDescent="0.15">
      <c r="A468" s="26">
        <v>464</v>
      </c>
      <c r="B468" s="26">
        <f t="shared" si="209"/>
        <v>0</v>
      </c>
      <c r="C468" s="26">
        <f>ROUND(IF($AG468="战士",VLOOKUP($AH468,$DV:$ER,DX$1,FALSE),IF($AG468="幻术师",VLOOKUP($AH468,$EU:$FQ,EW$1,FALSE),IF($AG468="刺客",VLOOKUP($AH468,$FU:$GQ,FW$1,FALSE),"无该职业")))/VLOOKUP(AF468,角色间职业划分!P:AP,20,FALSE),0)</f>
        <v>33</v>
      </c>
      <c r="D468" s="26">
        <f t="shared" si="210"/>
        <v>0</v>
      </c>
      <c r="E468" s="26">
        <f>ROUND(IF($AG468="战士",VLOOKUP($AH468,$DV:$ER,DZ$1,FALSE),IF($AG468="幻术师",VLOOKUP($AH468,$EU:$FQ,EY$1,FALSE),IF($AG468="刺客",VLOOKUP($AH468,$FU:$GQ,FY$1,FALSE),"无该职业")))*VLOOKUP($AF468,角色间职业划分!$P:$AP,26,FALSE)*VLOOKUP($AF468,角色间职业划分!$P:$AP,13,FALSE)/角色间职业划分!$AB$9,0)</f>
        <v>1262</v>
      </c>
      <c r="F468" s="26">
        <f>ROUND(IF($AG468="战士",VLOOKUP($AH468,$DV:$ER,EA$1,FALSE),IF($AG468="幻术师",VLOOKUP($AH468,$EU:$FQ,EZ$1,FALSE),IF($AG468="刺客",VLOOKUP($AH468,$FU:$GQ,FZ$1,FALSE),"无该职业")))*VLOOKUP($AF468,角色间职业划分!$P:$AP,8,FALSE)/角色间职业划分!$W$9,0)</f>
        <v>3498</v>
      </c>
      <c r="G468" s="26">
        <f>ROUND(IF($AG468="战士",VLOOKUP($AH468,$DV:$ER,EB$1,FALSE),IF($AG468="幻术师",VLOOKUP($AH468,$EU:$FQ,FA$1,FALSE),IF($AG468="刺客",VLOOKUP($AH468,$FU:$GQ,GA$1,FALSE),"无该职业")))*VLOOKUP($AF468,角色间职业划分!$P:$AP,13,FALSE)/角色间职业划分!$AB$9,0)</f>
        <v>3236</v>
      </c>
      <c r="H468" s="26">
        <f t="shared" si="211"/>
        <v>0</v>
      </c>
      <c r="I468" s="26">
        <f t="shared" si="212"/>
        <v>0</v>
      </c>
      <c r="J468" s="26">
        <f t="shared" si="213"/>
        <v>0</v>
      </c>
      <c r="K468" s="26">
        <f t="shared" si="214"/>
        <v>0</v>
      </c>
      <c r="L468" s="26">
        <f t="shared" si="215"/>
        <v>0</v>
      </c>
      <c r="M468" s="26">
        <f t="shared" si="216"/>
        <v>0</v>
      </c>
      <c r="N468" s="26">
        <f t="shared" si="217"/>
        <v>5</v>
      </c>
      <c r="O468" s="26">
        <f t="shared" si="218"/>
        <v>2.5</v>
      </c>
      <c r="P468" s="26">
        <f t="shared" si="219"/>
        <v>0</v>
      </c>
      <c r="Q468" s="26">
        <f t="shared" si="220"/>
        <v>2.5</v>
      </c>
      <c r="R468" s="26">
        <f t="shared" si="221"/>
        <v>7.5</v>
      </c>
      <c r="S468" s="26">
        <f t="shared" si="222"/>
        <v>2.5</v>
      </c>
      <c r="T468" s="26">
        <f t="shared" si="223"/>
        <v>2.5</v>
      </c>
      <c r="U468" s="26">
        <f t="shared" si="224"/>
        <v>0</v>
      </c>
      <c r="V468" s="26">
        <f t="shared" si="225"/>
        <v>0</v>
      </c>
      <c r="W468" s="26">
        <f>VLOOKUP(AF468,角色间职业划分!L:M,2,FALSE)</f>
        <v>8</v>
      </c>
      <c r="X468" s="26">
        <f t="shared" si="226"/>
        <v>36</v>
      </c>
      <c r="Y468" s="26">
        <v>0</v>
      </c>
      <c r="Z468" s="26">
        <v>0</v>
      </c>
      <c r="AA468" s="26">
        <v>0</v>
      </c>
      <c r="AB468" s="26">
        <f t="shared" si="227"/>
        <v>10</v>
      </c>
      <c r="AC468" s="1">
        <f t="shared" si="208"/>
        <v>897</v>
      </c>
      <c r="AD468" s="51"/>
      <c r="AE468" s="1"/>
      <c r="AF468">
        <f t="shared" si="228"/>
        <v>8</v>
      </c>
      <c r="AG468" s="26" t="str">
        <f>VLOOKUP(AF468,角色间职业划分!P:R,3,FALSE)</f>
        <v>刺客</v>
      </c>
      <c r="AH468" s="26">
        <f t="shared" si="229"/>
        <v>36</v>
      </c>
    </row>
    <row r="469" spans="1:34" x14ac:dyDescent="0.15">
      <c r="A469" s="26">
        <v>465</v>
      </c>
      <c r="B469" s="26">
        <f t="shared" si="209"/>
        <v>0</v>
      </c>
      <c r="C469" s="26">
        <f>ROUND(IF($AG469="战士",VLOOKUP($AH469,$DV:$ER,DX$1,FALSE),IF($AG469="幻术师",VLOOKUP($AH469,$EU:$FQ,EW$1,FALSE),IF($AG469="刺客",VLOOKUP($AH469,$FU:$GQ,FW$1,FALSE),"无该职业")))/VLOOKUP(AF469,角色间职业划分!P:AP,20,FALSE),0)</f>
        <v>33</v>
      </c>
      <c r="D469" s="26">
        <f t="shared" si="210"/>
        <v>0</v>
      </c>
      <c r="E469" s="26">
        <f>ROUND(IF($AG469="战士",VLOOKUP($AH469,$DV:$ER,DZ$1,FALSE),IF($AG469="幻术师",VLOOKUP($AH469,$EU:$FQ,EY$1,FALSE),IF($AG469="刺客",VLOOKUP($AH469,$FU:$GQ,FY$1,FALSE),"无该职业")))*VLOOKUP($AF469,角色间职业划分!$P:$AP,26,FALSE)*VLOOKUP($AF469,角色间职业划分!$P:$AP,13,FALSE)/角色间职业划分!$AB$9,0)</f>
        <v>1262</v>
      </c>
      <c r="F469" s="26">
        <f>ROUND(IF($AG469="战士",VLOOKUP($AH469,$DV:$ER,EA$1,FALSE),IF($AG469="幻术师",VLOOKUP($AH469,$EU:$FQ,EZ$1,FALSE),IF($AG469="刺客",VLOOKUP($AH469,$FU:$GQ,FZ$1,FALSE),"无该职业")))*VLOOKUP($AF469,角色间职业划分!$P:$AP,8,FALSE)/角色间职业划分!$W$9,0)</f>
        <v>3498</v>
      </c>
      <c r="G469" s="26">
        <f>ROUND(IF($AG469="战士",VLOOKUP($AH469,$DV:$ER,EB$1,FALSE),IF($AG469="幻术师",VLOOKUP($AH469,$EU:$FQ,FA$1,FALSE),IF($AG469="刺客",VLOOKUP($AH469,$FU:$GQ,GA$1,FALSE),"无该职业")))*VLOOKUP($AF469,角色间职业划分!$P:$AP,13,FALSE)/角色间职业划分!$AB$9,0)</f>
        <v>3562</v>
      </c>
      <c r="H469" s="26">
        <f t="shared" si="211"/>
        <v>0</v>
      </c>
      <c r="I469" s="26">
        <f t="shared" si="212"/>
        <v>0</v>
      </c>
      <c r="J469" s="26">
        <f t="shared" si="213"/>
        <v>0</v>
      </c>
      <c r="K469" s="26">
        <f t="shared" si="214"/>
        <v>0</v>
      </c>
      <c r="L469" s="26">
        <f t="shared" si="215"/>
        <v>0</v>
      </c>
      <c r="M469" s="26">
        <f t="shared" si="216"/>
        <v>0</v>
      </c>
      <c r="N469" s="26">
        <f t="shared" si="217"/>
        <v>5</v>
      </c>
      <c r="O469" s="26">
        <f t="shared" si="218"/>
        <v>2.5</v>
      </c>
      <c r="P469" s="26">
        <f t="shared" si="219"/>
        <v>0</v>
      </c>
      <c r="Q469" s="26">
        <f t="shared" si="220"/>
        <v>2.5</v>
      </c>
      <c r="R469" s="26">
        <f t="shared" si="221"/>
        <v>7.5</v>
      </c>
      <c r="S469" s="26">
        <f t="shared" si="222"/>
        <v>2.5</v>
      </c>
      <c r="T469" s="26">
        <f t="shared" si="223"/>
        <v>2.5</v>
      </c>
      <c r="U469" s="26">
        <f t="shared" si="224"/>
        <v>0</v>
      </c>
      <c r="V469" s="26">
        <f t="shared" si="225"/>
        <v>0</v>
      </c>
      <c r="W469" s="26">
        <f>VLOOKUP(AF469,角色间职业划分!L:M,2,FALSE)</f>
        <v>8</v>
      </c>
      <c r="X469" s="26">
        <f t="shared" si="226"/>
        <v>37</v>
      </c>
      <c r="Y469" s="26">
        <v>0</v>
      </c>
      <c r="Z469" s="26">
        <v>0</v>
      </c>
      <c r="AA469" s="26">
        <v>0</v>
      </c>
      <c r="AB469" s="26">
        <f t="shared" si="227"/>
        <v>10</v>
      </c>
      <c r="AC469" s="1">
        <f t="shared" si="208"/>
        <v>918</v>
      </c>
      <c r="AD469" s="51"/>
      <c r="AE469" s="1"/>
      <c r="AF469">
        <f t="shared" si="228"/>
        <v>8</v>
      </c>
      <c r="AG469" s="26" t="str">
        <f>VLOOKUP(AF469,角色间职业划分!P:R,3,FALSE)</f>
        <v>刺客</v>
      </c>
      <c r="AH469" s="26">
        <f t="shared" si="229"/>
        <v>37</v>
      </c>
    </row>
    <row r="470" spans="1:34" x14ac:dyDescent="0.15">
      <c r="A470" s="26">
        <v>466</v>
      </c>
      <c r="B470" s="26">
        <f t="shared" si="209"/>
        <v>0</v>
      </c>
      <c r="C470" s="26">
        <f>ROUND(IF($AG470="战士",VLOOKUP($AH470,$DV:$ER,DX$1,FALSE),IF($AG470="幻术师",VLOOKUP($AH470,$EU:$FQ,EW$1,FALSE),IF($AG470="刺客",VLOOKUP($AH470,$FU:$GQ,FW$1,FALSE),"无该职业")))/VLOOKUP(AF470,角色间职业划分!P:AP,20,FALSE),0)</f>
        <v>33</v>
      </c>
      <c r="D470" s="26">
        <f t="shared" si="210"/>
        <v>0</v>
      </c>
      <c r="E470" s="26">
        <f>ROUND(IF($AG470="战士",VLOOKUP($AH470,$DV:$ER,DZ$1,FALSE),IF($AG470="幻术师",VLOOKUP($AH470,$EU:$FQ,EY$1,FALSE),IF($AG470="刺客",VLOOKUP($AH470,$FU:$GQ,FY$1,FALSE),"无该职业")))*VLOOKUP($AF470,角色间职业划分!$P:$AP,26,FALSE)*VLOOKUP($AF470,角色间职业划分!$P:$AP,13,FALSE)/角色间职业划分!$AB$9,0)</f>
        <v>1262</v>
      </c>
      <c r="F470" s="26">
        <f>ROUND(IF($AG470="战士",VLOOKUP($AH470,$DV:$ER,EA$1,FALSE),IF($AG470="幻术师",VLOOKUP($AH470,$EU:$FQ,EZ$1,FALSE),IF($AG470="刺客",VLOOKUP($AH470,$FU:$GQ,FZ$1,FALSE),"无该职业")))*VLOOKUP($AF470,角色间职业划分!$P:$AP,8,FALSE)/角色间职业划分!$W$9,0)</f>
        <v>3498</v>
      </c>
      <c r="G470" s="26">
        <f>ROUND(IF($AG470="战士",VLOOKUP($AH470,$DV:$ER,EB$1,FALSE),IF($AG470="幻术师",VLOOKUP($AH470,$EU:$FQ,FA$1,FALSE),IF($AG470="刺客",VLOOKUP($AH470,$FU:$GQ,GA$1,FALSE),"无该职业")))*VLOOKUP($AF470,角色间职业划分!$P:$AP,13,FALSE)/角色间职业划分!$AB$9,0)</f>
        <v>3562</v>
      </c>
      <c r="H470" s="26">
        <f t="shared" si="211"/>
        <v>0</v>
      </c>
      <c r="I470" s="26">
        <f t="shared" si="212"/>
        <v>0</v>
      </c>
      <c r="J470" s="26">
        <f t="shared" si="213"/>
        <v>0</v>
      </c>
      <c r="K470" s="26">
        <f t="shared" si="214"/>
        <v>0</v>
      </c>
      <c r="L470" s="26">
        <f t="shared" si="215"/>
        <v>0</v>
      </c>
      <c r="M470" s="26">
        <f t="shared" si="216"/>
        <v>0</v>
      </c>
      <c r="N470" s="26">
        <f t="shared" si="217"/>
        <v>7.5</v>
      </c>
      <c r="O470" s="26">
        <f t="shared" si="218"/>
        <v>2.5</v>
      </c>
      <c r="P470" s="26">
        <f t="shared" si="219"/>
        <v>0</v>
      </c>
      <c r="Q470" s="26">
        <f t="shared" si="220"/>
        <v>2.5</v>
      </c>
      <c r="R470" s="26">
        <f t="shared" si="221"/>
        <v>7.5</v>
      </c>
      <c r="S470" s="26">
        <f t="shared" si="222"/>
        <v>2.5</v>
      </c>
      <c r="T470" s="26">
        <f t="shared" si="223"/>
        <v>2.5</v>
      </c>
      <c r="U470" s="26">
        <f t="shared" si="224"/>
        <v>0</v>
      </c>
      <c r="V470" s="26">
        <f t="shared" si="225"/>
        <v>0</v>
      </c>
      <c r="W470" s="26">
        <f>VLOOKUP(AF470,角色间职业划分!L:M,2,FALSE)</f>
        <v>8</v>
      </c>
      <c r="X470" s="26">
        <f t="shared" si="226"/>
        <v>38</v>
      </c>
      <c r="Y470" s="26">
        <v>0</v>
      </c>
      <c r="Z470" s="26">
        <v>0</v>
      </c>
      <c r="AA470" s="26">
        <v>0</v>
      </c>
      <c r="AB470" s="26">
        <f t="shared" si="227"/>
        <v>10</v>
      </c>
      <c r="AC470" s="1">
        <f t="shared" si="208"/>
        <v>939</v>
      </c>
      <c r="AD470" s="51"/>
      <c r="AE470" s="1"/>
      <c r="AF470">
        <f t="shared" si="228"/>
        <v>8</v>
      </c>
      <c r="AG470" s="26" t="str">
        <f>VLOOKUP(AF470,角色间职业划分!P:R,3,FALSE)</f>
        <v>刺客</v>
      </c>
      <c r="AH470" s="26">
        <f t="shared" si="229"/>
        <v>38</v>
      </c>
    </row>
    <row r="471" spans="1:34" x14ac:dyDescent="0.15">
      <c r="A471" s="26">
        <v>467</v>
      </c>
      <c r="B471" s="26">
        <f t="shared" si="209"/>
        <v>0</v>
      </c>
      <c r="C471" s="26">
        <f>ROUND(IF($AG471="战士",VLOOKUP($AH471,$DV:$ER,DX$1,FALSE),IF($AG471="幻术师",VLOOKUP($AH471,$EU:$FQ,EW$1,FALSE),IF($AG471="刺客",VLOOKUP($AH471,$FU:$GQ,FW$1,FALSE),"无该职业")))/VLOOKUP(AF471,角色间职业划分!P:AP,20,FALSE),0)</f>
        <v>33</v>
      </c>
      <c r="D471" s="26">
        <f t="shared" si="210"/>
        <v>0</v>
      </c>
      <c r="E471" s="26">
        <f>ROUND(IF($AG471="战士",VLOOKUP($AH471,$DV:$ER,DZ$1,FALSE),IF($AG471="幻术师",VLOOKUP($AH471,$EU:$FQ,EY$1,FALSE),IF($AG471="刺客",VLOOKUP($AH471,$FU:$GQ,FY$1,FALSE),"无该职业")))*VLOOKUP($AF471,角色间职业划分!$P:$AP,26,FALSE)*VLOOKUP($AF471,角色间职业划分!$P:$AP,13,FALSE)/角色间职业划分!$AB$9,0)</f>
        <v>1262</v>
      </c>
      <c r="F471" s="26">
        <f>ROUND(IF($AG471="战士",VLOOKUP($AH471,$DV:$ER,EA$1,FALSE),IF($AG471="幻术师",VLOOKUP($AH471,$EU:$FQ,EZ$1,FALSE),IF($AG471="刺客",VLOOKUP($AH471,$FU:$GQ,FZ$1,FALSE),"无该职业")))*VLOOKUP($AF471,角色间职业划分!$P:$AP,8,FALSE)/角色间职业划分!$W$9,0)</f>
        <v>3833</v>
      </c>
      <c r="G471" s="26">
        <f>ROUND(IF($AG471="战士",VLOOKUP($AH471,$DV:$ER,EB$1,FALSE),IF($AG471="幻术师",VLOOKUP($AH471,$EU:$FQ,FA$1,FALSE),IF($AG471="刺客",VLOOKUP($AH471,$FU:$GQ,GA$1,FALSE),"无该职业")))*VLOOKUP($AF471,角色间职业划分!$P:$AP,13,FALSE)/角色间职业划分!$AB$9,0)</f>
        <v>3562</v>
      </c>
      <c r="H471" s="26">
        <f t="shared" si="211"/>
        <v>0</v>
      </c>
      <c r="I471" s="26">
        <f t="shared" si="212"/>
        <v>0</v>
      </c>
      <c r="J471" s="26">
        <f t="shared" si="213"/>
        <v>0</v>
      </c>
      <c r="K471" s="26">
        <f t="shared" si="214"/>
        <v>0</v>
      </c>
      <c r="L471" s="26">
        <f t="shared" si="215"/>
        <v>0</v>
      </c>
      <c r="M471" s="26">
        <f t="shared" si="216"/>
        <v>0</v>
      </c>
      <c r="N471" s="26">
        <f t="shared" si="217"/>
        <v>7.5</v>
      </c>
      <c r="O471" s="26">
        <f t="shared" si="218"/>
        <v>2.5</v>
      </c>
      <c r="P471" s="26">
        <f t="shared" si="219"/>
        <v>0</v>
      </c>
      <c r="Q471" s="26">
        <f t="shared" si="220"/>
        <v>2.5</v>
      </c>
      <c r="R471" s="26">
        <f t="shared" si="221"/>
        <v>7.5</v>
      </c>
      <c r="S471" s="26">
        <f t="shared" si="222"/>
        <v>2.5</v>
      </c>
      <c r="T471" s="26">
        <f t="shared" si="223"/>
        <v>2.5</v>
      </c>
      <c r="U471" s="26">
        <f t="shared" si="224"/>
        <v>0</v>
      </c>
      <c r="V471" s="26">
        <f t="shared" si="225"/>
        <v>0</v>
      </c>
      <c r="W471" s="26">
        <f>VLOOKUP(AF471,角色间职业划分!L:M,2,FALSE)</f>
        <v>8</v>
      </c>
      <c r="X471" s="26">
        <f t="shared" si="226"/>
        <v>39</v>
      </c>
      <c r="Y471" s="26">
        <v>0</v>
      </c>
      <c r="Z471" s="26">
        <v>0</v>
      </c>
      <c r="AA471" s="26">
        <v>0</v>
      </c>
      <c r="AB471" s="26">
        <f t="shared" si="227"/>
        <v>10</v>
      </c>
      <c r="AC471" s="1">
        <f t="shared" si="208"/>
        <v>960</v>
      </c>
      <c r="AD471" s="51"/>
      <c r="AE471" s="1"/>
      <c r="AF471">
        <f t="shared" si="228"/>
        <v>8</v>
      </c>
      <c r="AG471" s="26" t="str">
        <f>VLOOKUP(AF471,角色间职业划分!P:R,3,FALSE)</f>
        <v>刺客</v>
      </c>
      <c r="AH471" s="26">
        <f t="shared" si="229"/>
        <v>39</v>
      </c>
    </row>
    <row r="472" spans="1:34" x14ac:dyDescent="0.15">
      <c r="A472" s="26">
        <v>468</v>
      </c>
      <c r="B472" s="26">
        <f t="shared" si="209"/>
        <v>0</v>
      </c>
      <c r="C472" s="26">
        <f>ROUND(IF($AG472="战士",VLOOKUP($AH472,$DV:$ER,DX$1,FALSE),IF($AG472="幻术师",VLOOKUP($AH472,$EU:$FQ,EW$1,FALSE),IF($AG472="刺客",VLOOKUP($AH472,$FU:$GQ,FW$1,FALSE),"无该职业")))/VLOOKUP(AF472,角色间职业划分!P:AP,20,FALSE),0)</f>
        <v>33</v>
      </c>
      <c r="D472" s="26">
        <f t="shared" si="210"/>
        <v>0</v>
      </c>
      <c r="E472" s="26">
        <f>ROUND(IF($AG472="战士",VLOOKUP($AH472,$DV:$ER,DZ$1,FALSE),IF($AG472="幻术师",VLOOKUP($AH472,$EU:$FQ,EY$1,FALSE),IF($AG472="刺客",VLOOKUP($AH472,$FU:$GQ,FY$1,FALSE),"无该职业")))*VLOOKUP($AF472,角色间职业划分!$P:$AP,26,FALSE)*VLOOKUP($AF472,角色间职业划分!$P:$AP,13,FALSE)/角色间职业划分!$AB$9,0)</f>
        <v>1262</v>
      </c>
      <c r="F472" s="26">
        <f>ROUND(IF($AG472="战士",VLOOKUP($AH472,$DV:$ER,EA$1,FALSE),IF($AG472="幻术师",VLOOKUP($AH472,$EU:$FQ,EZ$1,FALSE),IF($AG472="刺客",VLOOKUP($AH472,$FU:$GQ,FZ$1,FALSE),"无该职业")))*VLOOKUP($AF472,角色间职业划分!$P:$AP,8,FALSE)/角色间职业划分!$W$9,0)</f>
        <v>3833</v>
      </c>
      <c r="G472" s="26">
        <f>ROUND(IF($AG472="战士",VLOOKUP($AH472,$DV:$ER,EB$1,FALSE),IF($AG472="幻术师",VLOOKUP($AH472,$EU:$FQ,FA$1,FALSE),IF($AG472="刺客",VLOOKUP($AH472,$FU:$GQ,GA$1,FALSE),"无该职业")))*VLOOKUP($AF472,角色间职业划分!$P:$AP,13,FALSE)/角色间职业划分!$AB$9,0)</f>
        <v>3562</v>
      </c>
      <c r="H472" s="26">
        <f t="shared" si="211"/>
        <v>0</v>
      </c>
      <c r="I472" s="26">
        <f t="shared" si="212"/>
        <v>0</v>
      </c>
      <c r="J472" s="26">
        <f t="shared" si="213"/>
        <v>0</v>
      </c>
      <c r="K472" s="26">
        <f t="shared" si="214"/>
        <v>0</v>
      </c>
      <c r="L472" s="26">
        <f t="shared" si="215"/>
        <v>0</v>
      </c>
      <c r="M472" s="26">
        <f t="shared" si="216"/>
        <v>0</v>
      </c>
      <c r="N472" s="26">
        <f t="shared" si="217"/>
        <v>7.5</v>
      </c>
      <c r="O472" s="26">
        <f t="shared" si="218"/>
        <v>2.5</v>
      </c>
      <c r="P472" s="26">
        <f t="shared" si="219"/>
        <v>0</v>
      </c>
      <c r="Q472" s="26">
        <f t="shared" si="220"/>
        <v>5</v>
      </c>
      <c r="R472" s="26">
        <f t="shared" si="221"/>
        <v>7.5</v>
      </c>
      <c r="S472" s="26">
        <f t="shared" si="222"/>
        <v>2.5</v>
      </c>
      <c r="T472" s="26">
        <f t="shared" si="223"/>
        <v>2.5</v>
      </c>
      <c r="U472" s="26">
        <f t="shared" si="224"/>
        <v>0</v>
      </c>
      <c r="V472" s="26">
        <f t="shared" si="225"/>
        <v>0</v>
      </c>
      <c r="W472" s="26">
        <f>VLOOKUP(AF472,角色间职业划分!L:M,2,FALSE)</f>
        <v>8</v>
      </c>
      <c r="X472" s="26">
        <f t="shared" si="226"/>
        <v>40</v>
      </c>
      <c r="Y472" s="26">
        <v>0</v>
      </c>
      <c r="Z472" s="26">
        <v>0</v>
      </c>
      <c r="AA472" s="26">
        <v>0</v>
      </c>
      <c r="AB472" s="26">
        <f t="shared" si="227"/>
        <v>12.5</v>
      </c>
      <c r="AC472" s="1">
        <f t="shared" si="208"/>
        <v>1010</v>
      </c>
      <c r="AD472" s="51"/>
      <c r="AE472" s="1"/>
      <c r="AF472">
        <f t="shared" si="228"/>
        <v>8</v>
      </c>
      <c r="AG472" s="26" t="str">
        <f>VLOOKUP(AF472,角色间职业划分!P:R,3,FALSE)</f>
        <v>刺客</v>
      </c>
      <c r="AH472" s="26">
        <f t="shared" si="229"/>
        <v>40</v>
      </c>
    </row>
    <row r="473" spans="1:34" x14ac:dyDescent="0.15">
      <c r="A473" s="26">
        <v>469</v>
      </c>
      <c r="B473" s="26">
        <f t="shared" si="209"/>
        <v>0</v>
      </c>
      <c r="C473" s="26">
        <f>ROUND(IF($AG473="战士",VLOOKUP($AH473,$DV:$ER,DX$1,FALSE),IF($AG473="幻术师",VLOOKUP($AH473,$EU:$FQ,EW$1,FALSE),IF($AG473="刺客",VLOOKUP($AH473,$FU:$GQ,FW$1,FALSE),"无该职业")))/VLOOKUP(AF473,角色间职业划分!P:AP,20,FALSE),0)</f>
        <v>33</v>
      </c>
      <c r="D473" s="26">
        <f t="shared" si="210"/>
        <v>0</v>
      </c>
      <c r="E473" s="26">
        <f>ROUND(IF($AG473="战士",VLOOKUP($AH473,$DV:$ER,DZ$1,FALSE),IF($AG473="幻术师",VLOOKUP($AH473,$EU:$FQ,EY$1,FALSE),IF($AG473="刺客",VLOOKUP($AH473,$FU:$GQ,FY$1,FALSE),"无该职业")))*VLOOKUP($AF473,角色间职业划分!$P:$AP,26,FALSE)*VLOOKUP($AF473,角色间职业划分!$P:$AP,13,FALSE)/角色间职业划分!$AB$9,0)</f>
        <v>1262</v>
      </c>
      <c r="F473" s="26">
        <f>ROUND(IF($AG473="战士",VLOOKUP($AH473,$DV:$ER,EA$1,FALSE),IF($AG473="幻术师",VLOOKUP($AH473,$EU:$FQ,EZ$1,FALSE),IF($AG473="刺客",VLOOKUP($AH473,$FU:$GQ,FZ$1,FALSE),"无该职业")))*VLOOKUP($AF473,角色间职业划分!$P:$AP,8,FALSE)/角色间职业划分!$W$9,0)</f>
        <v>3833</v>
      </c>
      <c r="G473" s="26">
        <f>ROUND(IF($AG473="战士",VLOOKUP($AH473,$DV:$ER,EB$1,FALSE),IF($AG473="幻术师",VLOOKUP($AH473,$EU:$FQ,FA$1,FALSE),IF($AG473="刺客",VLOOKUP($AH473,$FU:$GQ,GA$1,FALSE),"无该职业")))*VLOOKUP($AF473,角色间职业划分!$P:$AP,13,FALSE)/角色间职业划分!$AB$9,0)</f>
        <v>4117</v>
      </c>
      <c r="H473" s="26">
        <f t="shared" si="211"/>
        <v>0</v>
      </c>
      <c r="I473" s="26">
        <f t="shared" si="212"/>
        <v>0</v>
      </c>
      <c r="J473" s="26">
        <f t="shared" si="213"/>
        <v>0</v>
      </c>
      <c r="K473" s="26">
        <f t="shared" si="214"/>
        <v>0</v>
      </c>
      <c r="L473" s="26">
        <f t="shared" si="215"/>
        <v>0</v>
      </c>
      <c r="M473" s="26">
        <f t="shared" si="216"/>
        <v>0</v>
      </c>
      <c r="N473" s="26">
        <f t="shared" si="217"/>
        <v>7.5</v>
      </c>
      <c r="O473" s="26">
        <f t="shared" si="218"/>
        <v>2.5</v>
      </c>
      <c r="P473" s="26">
        <f t="shared" si="219"/>
        <v>0</v>
      </c>
      <c r="Q473" s="26">
        <f t="shared" si="220"/>
        <v>5</v>
      </c>
      <c r="R473" s="26">
        <f t="shared" si="221"/>
        <v>7.5</v>
      </c>
      <c r="S473" s="26">
        <f t="shared" si="222"/>
        <v>2.5</v>
      </c>
      <c r="T473" s="26">
        <f t="shared" si="223"/>
        <v>2.5</v>
      </c>
      <c r="U473" s="26">
        <f t="shared" si="224"/>
        <v>0</v>
      </c>
      <c r="V473" s="26">
        <f t="shared" si="225"/>
        <v>0</v>
      </c>
      <c r="W473" s="26">
        <f>VLOOKUP(AF473,角色间职业划分!L:M,2,FALSE)</f>
        <v>8</v>
      </c>
      <c r="X473" s="26">
        <f t="shared" si="226"/>
        <v>41</v>
      </c>
      <c r="Y473" s="26">
        <v>0</v>
      </c>
      <c r="Z473" s="26">
        <v>0</v>
      </c>
      <c r="AA473" s="26">
        <v>0</v>
      </c>
      <c r="AB473" s="26">
        <f t="shared" si="227"/>
        <v>12.5</v>
      </c>
      <c r="AC473" s="1">
        <f t="shared" si="208"/>
        <v>1061</v>
      </c>
      <c r="AD473" s="51"/>
      <c r="AE473" s="1"/>
      <c r="AF473">
        <f t="shared" si="228"/>
        <v>8</v>
      </c>
      <c r="AG473" s="26" t="str">
        <f>VLOOKUP(AF473,角色间职业划分!P:R,3,FALSE)</f>
        <v>刺客</v>
      </c>
      <c r="AH473" s="26">
        <f t="shared" si="229"/>
        <v>41</v>
      </c>
    </row>
    <row r="474" spans="1:34" x14ac:dyDescent="0.15">
      <c r="A474" s="26">
        <v>470</v>
      </c>
      <c r="B474" s="26">
        <f t="shared" si="209"/>
        <v>0</v>
      </c>
      <c r="C474" s="26">
        <f>ROUND(IF($AG474="战士",VLOOKUP($AH474,$DV:$ER,DX$1,FALSE),IF($AG474="幻术师",VLOOKUP($AH474,$EU:$FQ,EW$1,FALSE),IF($AG474="刺客",VLOOKUP($AH474,$FU:$GQ,FW$1,FALSE),"无该职业")))/VLOOKUP(AF474,角色间职业划分!P:AP,20,FALSE),0)</f>
        <v>38</v>
      </c>
      <c r="D474" s="26">
        <f t="shared" si="210"/>
        <v>0</v>
      </c>
      <c r="E474" s="26">
        <f>ROUND(IF($AG474="战士",VLOOKUP($AH474,$DV:$ER,DZ$1,FALSE),IF($AG474="幻术师",VLOOKUP($AH474,$EU:$FQ,EY$1,FALSE),IF($AG474="刺客",VLOOKUP($AH474,$FU:$GQ,FY$1,FALSE),"无该职业")))*VLOOKUP($AF474,角色间职业划分!$P:$AP,26,FALSE)*VLOOKUP($AF474,角色间职业划分!$P:$AP,13,FALSE)/角色间职业划分!$AB$9,0)</f>
        <v>1262</v>
      </c>
      <c r="F474" s="26">
        <f>ROUND(IF($AG474="战士",VLOOKUP($AH474,$DV:$ER,EA$1,FALSE),IF($AG474="幻术师",VLOOKUP($AH474,$EU:$FQ,EZ$1,FALSE),IF($AG474="刺客",VLOOKUP($AH474,$FU:$GQ,FZ$1,FALSE),"无该职业")))*VLOOKUP($AF474,角色间职业划分!$P:$AP,8,FALSE)/角色间职业划分!$W$9,0)</f>
        <v>3833</v>
      </c>
      <c r="G474" s="26">
        <f>ROUND(IF($AG474="战士",VLOOKUP($AH474,$DV:$ER,EB$1,FALSE),IF($AG474="幻术师",VLOOKUP($AH474,$EU:$FQ,FA$1,FALSE),IF($AG474="刺客",VLOOKUP($AH474,$FU:$GQ,GA$1,FALSE),"无该职业")))*VLOOKUP($AF474,角色间职业划分!$P:$AP,13,FALSE)/角色间职业划分!$AB$9,0)</f>
        <v>4117</v>
      </c>
      <c r="H474" s="26">
        <f t="shared" si="211"/>
        <v>0</v>
      </c>
      <c r="I474" s="26">
        <f t="shared" si="212"/>
        <v>0</v>
      </c>
      <c r="J474" s="26">
        <f t="shared" si="213"/>
        <v>0</v>
      </c>
      <c r="K474" s="26">
        <f t="shared" si="214"/>
        <v>0</v>
      </c>
      <c r="L474" s="26">
        <f t="shared" si="215"/>
        <v>0</v>
      </c>
      <c r="M474" s="26">
        <f t="shared" si="216"/>
        <v>0</v>
      </c>
      <c r="N474" s="26">
        <f t="shared" si="217"/>
        <v>7.5</v>
      </c>
      <c r="O474" s="26">
        <f t="shared" si="218"/>
        <v>2.5</v>
      </c>
      <c r="P474" s="26">
        <f t="shared" si="219"/>
        <v>0</v>
      </c>
      <c r="Q474" s="26">
        <f t="shared" si="220"/>
        <v>5</v>
      </c>
      <c r="R474" s="26">
        <f t="shared" si="221"/>
        <v>7.5</v>
      </c>
      <c r="S474" s="26">
        <f t="shared" si="222"/>
        <v>2.5</v>
      </c>
      <c r="T474" s="26">
        <f t="shared" si="223"/>
        <v>2.5</v>
      </c>
      <c r="U474" s="26">
        <f t="shared" si="224"/>
        <v>0</v>
      </c>
      <c r="V474" s="26">
        <f t="shared" si="225"/>
        <v>0</v>
      </c>
      <c r="W474" s="26">
        <f>VLOOKUP(AF474,角色间职业划分!L:M,2,FALSE)</f>
        <v>8</v>
      </c>
      <c r="X474" s="26">
        <f t="shared" si="226"/>
        <v>42</v>
      </c>
      <c r="Y474" s="26">
        <v>0</v>
      </c>
      <c r="Z474" s="26">
        <v>0</v>
      </c>
      <c r="AA474" s="26">
        <v>0</v>
      </c>
      <c r="AB474" s="26">
        <f t="shared" si="227"/>
        <v>12.5</v>
      </c>
      <c r="AC474" s="1">
        <f t="shared" si="208"/>
        <v>1111</v>
      </c>
      <c r="AD474" s="51"/>
      <c r="AE474" s="1"/>
      <c r="AF474">
        <f t="shared" si="228"/>
        <v>8</v>
      </c>
      <c r="AG474" s="26" t="str">
        <f>VLOOKUP(AF474,角色间职业划分!P:R,3,FALSE)</f>
        <v>刺客</v>
      </c>
      <c r="AH474" s="26">
        <f t="shared" si="229"/>
        <v>42</v>
      </c>
    </row>
    <row r="475" spans="1:34" x14ac:dyDescent="0.15">
      <c r="A475" s="26">
        <v>471</v>
      </c>
      <c r="B475" s="26">
        <f t="shared" si="209"/>
        <v>0</v>
      </c>
      <c r="C475" s="26">
        <f>ROUND(IF($AG475="战士",VLOOKUP($AH475,$DV:$ER,DX$1,FALSE),IF($AG475="幻术师",VLOOKUP($AH475,$EU:$FQ,EW$1,FALSE),IF($AG475="刺客",VLOOKUP($AH475,$FU:$GQ,FW$1,FALSE),"无该职业")))/VLOOKUP(AF475,角色间职业划分!P:AP,20,FALSE),0)</f>
        <v>38</v>
      </c>
      <c r="D475" s="26">
        <f t="shared" si="210"/>
        <v>0</v>
      </c>
      <c r="E475" s="26">
        <f>ROUND(IF($AG475="战士",VLOOKUP($AH475,$DV:$ER,DZ$1,FALSE),IF($AG475="幻术师",VLOOKUP($AH475,$EU:$FQ,EY$1,FALSE),IF($AG475="刺客",VLOOKUP($AH475,$FU:$GQ,FY$1,FALSE),"无该职业")))*VLOOKUP($AF475,角色间职业划分!$P:$AP,26,FALSE)*VLOOKUP($AF475,角色间职业划分!$P:$AP,13,FALSE)/角色间职业划分!$AB$9,0)</f>
        <v>1804</v>
      </c>
      <c r="F475" s="26">
        <f>ROUND(IF($AG475="战士",VLOOKUP($AH475,$DV:$ER,EA$1,FALSE),IF($AG475="幻术师",VLOOKUP($AH475,$EU:$FQ,EZ$1,FALSE),IF($AG475="刺客",VLOOKUP($AH475,$FU:$GQ,FZ$1,FALSE),"无该职业")))*VLOOKUP($AF475,角色间职业划分!$P:$AP,8,FALSE)/角色间职业划分!$W$9,0)</f>
        <v>3833</v>
      </c>
      <c r="G475" s="26">
        <f>ROUND(IF($AG475="战士",VLOOKUP($AH475,$DV:$ER,EB$1,FALSE),IF($AG475="幻术师",VLOOKUP($AH475,$EU:$FQ,FA$1,FALSE),IF($AG475="刺客",VLOOKUP($AH475,$FU:$GQ,GA$1,FALSE),"无该职业")))*VLOOKUP($AF475,角色间职业划分!$P:$AP,13,FALSE)/角色间职业划分!$AB$9,0)</f>
        <v>4117</v>
      </c>
      <c r="H475" s="26">
        <f t="shared" si="211"/>
        <v>0</v>
      </c>
      <c r="I475" s="26">
        <f t="shared" si="212"/>
        <v>0</v>
      </c>
      <c r="J475" s="26">
        <f t="shared" si="213"/>
        <v>0</v>
      </c>
      <c r="K475" s="26">
        <f t="shared" si="214"/>
        <v>0</v>
      </c>
      <c r="L475" s="26">
        <f t="shared" si="215"/>
        <v>0</v>
      </c>
      <c r="M475" s="26">
        <f t="shared" si="216"/>
        <v>0</v>
      </c>
      <c r="N475" s="26">
        <f t="shared" si="217"/>
        <v>7.5</v>
      </c>
      <c r="O475" s="26">
        <f t="shared" si="218"/>
        <v>2.5</v>
      </c>
      <c r="P475" s="26">
        <f t="shared" si="219"/>
        <v>0</v>
      </c>
      <c r="Q475" s="26">
        <f t="shared" si="220"/>
        <v>5</v>
      </c>
      <c r="R475" s="26">
        <f t="shared" si="221"/>
        <v>7.5</v>
      </c>
      <c r="S475" s="26">
        <f t="shared" si="222"/>
        <v>2.5</v>
      </c>
      <c r="T475" s="26">
        <f t="shared" si="223"/>
        <v>2.5</v>
      </c>
      <c r="U475" s="26">
        <f t="shared" si="224"/>
        <v>0</v>
      </c>
      <c r="V475" s="26">
        <f t="shared" si="225"/>
        <v>0</v>
      </c>
      <c r="W475" s="26">
        <f>VLOOKUP(AF475,角色间职业划分!L:M,2,FALSE)</f>
        <v>8</v>
      </c>
      <c r="X475" s="26">
        <f t="shared" si="226"/>
        <v>43</v>
      </c>
      <c r="Y475" s="26">
        <v>0</v>
      </c>
      <c r="Z475" s="26">
        <v>0</v>
      </c>
      <c r="AA475" s="26">
        <v>0</v>
      </c>
      <c r="AB475" s="26">
        <f t="shared" si="227"/>
        <v>12.5</v>
      </c>
      <c r="AC475" s="1">
        <f t="shared" si="208"/>
        <v>1162</v>
      </c>
      <c r="AD475" s="51"/>
      <c r="AE475" s="1"/>
      <c r="AF475">
        <f t="shared" si="228"/>
        <v>8</v>
      </c>
      <c r="AG475" s="26" t="str">
        <f>VLOOKUP(AF475,角色间职业划分!P:R,3,FALSE)</f>
        <v>刺客</v>
      </c>
      <c r="AH475" s="26">
        <f t="shared" si="229"/>
        <v>43</v>
      </c>
    </row>
    <row r="476" spans="1:34" x14ac:dyDescent="0.15">
      <c r="A476" s="26">
        <v>472</v>
      </c>
      <c r="B476" s="26">
        <f t="shared" si="209"/>
        <v>0</v>
      </c>
      <c r="C476" s="26">
        <f>ROUND(IF($AG476="战士",VLOOKUP($AH476,$DV:$ER,DX$1,FALSE),IF($AG476="幻术师",VLOOKUP($AH476,$EU:$FQ,EW$1,FALSE),IF($AG476="刺客",VLOOKUP($AH476,$FU:$GQ,FW$1,FALSE),"无该职业")))/VLOOKUP(AF476,角色间职业划分!P:AP,20,FALSE),0)</f>
        <v>38</v>
      </c>
      <c r="D476" s="26">
        <f t="shared" si="210"/>
        <v>0</v>
      </c>
      <c r="E476" s="26">
        <f>ROUND(IF($AG476="战士",VLOOKUP($AH476,$DV:$ER,DZ$1,FALSE),IF($AG476="幻术师",VLOOKUP($AH476,$EU:$FQ,EY$1,FALSE),IF($AG476="刺客",VLOOKUP($AH476,$FU:$GQ,FY$1,FALSE),"无该职业")))*VLOOKUP($AF476,角色间职业划分!$P:$AP,26,FALSE)*VLOOKUP($AF476,角色间职业划分!$P:$AP,13,FALSE)/角色间职业划分!$AB$9,0)</f>
        <v>1804</v>
      </c>
      <c r="F476" s="26">
        <f>ROUND(IF($AG476="战士",VLOOKUP($AH476,$DV:$ER,EA$1,FALSE),IF($AG476="幻术师",VLOOKUP($AH476,$EU:$FQ,EZ$1,FALSE),IF($AG476="刺客",VLOOKUP($AH476,$FU:$GQ,FZ$1,FALSE),"无该职业")))*VLOOKUP($AF476,角色间职业划分!$P:$AP,8,FALSE)/角色间职业划分!$W$9,0)</f>
        <v>4841</v>
      </c>
      <c r="G476" s="26">
        <f>ROUND(IF($AG476="战士",VLOOKUP($AH476,$DV:$ER,EB$1,FALSE),IF($AG476="幻术师",VLOOKUP($AH476,$EU:$FQ,FA$1,FALSE),IF($AG476="刺客",VLOOKUP($AH476,$FU:$GQ,GA$1,FALSE),"无该职业")))*VLOOKUP($AF476,角色间职业划分!$P:$AP,13,FALSE)/角色间职业划分!$AB$9,0)</f>
        <v>4117</v>
      </c>
      <c r="H476" s="26">
        <f t="shared" si="211"/>
        <v>0</v>
      </c>
      <c r="I476" s="26">
        <f t="shared" si="212"/>
        <v>0</v>
      </c>
      <c r="J476" s="26">
        <f t="shared" si="213"/>
        <v>0</v>
      </c>
      <c r="K476" s="26">
        <f t="shared" si="214"/>
        <v>0</v>
      </c>
      <c r="L476" s="26">
        <f t="shared" si="215"/>
        <v>0</v>
      </c>
      <c r="M476" s="26">
        <f t="shared" si="216"/>
        <v>0</v>
      </c>
      <c r="N476" s="26">
        <f t="shared" si="217"/>
        <v>7.5</v>
      </c>
      <c r="O476" s="26">
        <f t="shared" si="218"/>
        <v>2.5</v>
      </c>
      <c r="P476" s="26">
        <f t="shared" si="219"/>
        <v>0</v>
      </c>
      <c r="Q476" s="26">
        <f t="shared" si="220"/>
        <v>5</v>
      </c>
      <c r="R476" s="26">
        <f t="shared" si="221"/>
        <v>7.5</v>
      </c>
      <c r="S476" s="26">
        <f t="shared" si="222"/>
        <v>2.5</v>
      </c>
      <c r="T476" s="26">
        <f t="shared" si="223"/>
        <v>2.5</v>
      </c>
      <c r="U476" s="26">
        <f t="shared" si="224"/>
        <v>0</v>
      </c>
      <c r="V476" s="26">
        <f t="shared" si="225"/>
        <v>0</v>
      </c>
      <c r="W476" s="26">
        <f>VLOOKUP(AF476,角色间职业划分!L:M,2,FALSE)</f>
        <v>8</v>
      </c>
      <c r="X476" s="26">
        <f t="shared" si="226"/>
        <v>44</v>
      </c>
      <c r="Y476" s="26">
        <v>0</v>
      </c>
      <c r="Z476" s="26">
        <v>0</v>
      </c>
      <c r="AA476" s="26">
        <v>0</v>
      </c>
      <c r="AB476" s="26">
        <f t="shared" si="227"/>
        <v>12.5</v>
      </c>
      <c r="AC476" s="1">
        <f t="shared" si="208"/>
        <v>1212</v>
      </c>
      <c r="AD476" s="51"/>
      <c r="AE476" s="1"/>
      <c r="AF476">
        <f t="shared" si="228"/>
        <v>8</v>
      </c>
      <c r="AG476" s="26" t="str">
        <f>VLOOKUP(AF476,角色间职业划分!P:R,3,FALSE)</f>
        <v>刺客</v>
      </c>
      <c r="AH476" s="26">
        <f t="shared" si="229"/>
        <v>44</v>
      </c>
    </row>
    <row r="477" spans="1:34" x14ac:dyDescent="0.15">
      <c r="A477" s="26">
        <v>473</v>
      </c>
      <c r="B477" s="26">
        <f t="shared" si="209"/>
        <v>0</v>
      </c>
      <c r="C477" s="26">
        <f>ROUND(IF($AG477="战士",VLOOKUP($AH477,$DV:$ER,DX$1,FALSE),IF($AG477="幻术师",VLOOKUP($AH477,$EU:$FQ,EW$1,FALSE),IF($AG477="刺客",VLOOKUP($AH477,$FU:$GQ,FW$1,FALSE),"无该职业")))/VLOOKUP(AF477,角色间职业划分!P:AP,20,FALSE),0)</f>
        <v>38</v>
      </c>
      <c r="D477" s="26">
        <f t="shared" si="210"/>
        <v>0</v>
      </c>
      <c r="E477" s="26">
        <f>ROUND(IF($AG477="战士",VLOOKUP($AH477,$DV:$ER,DZ$1,FALSE),IF($AG477="幻术师",VLOOKUP($AH477,$EU:$FQ,EY$1,FALSE),IF($AG477="刺客",VLOOKUP($AH477,$FU:$GQ,FY$1,FALSE),"无该职业")))*VLOOKUP($AF477,角色间职业划分!$P:$AP,26,FALSE)*VLOOKUP($AF477,角色间职业划分!$P:$AP,13,FALSE)/角色间职业划分!$AB$9,0)</f>
        <v>1804</v>
      </c>
      <c r="F477" s="26">
        <f>ROUND(IF($AG477="战士",VLOOKUP($AH477,$DV:$ER,EA$1,FALSE),IF($AG477="幻术师",VLOOKUP($AH477,$EU:$FQ,EZ$1,FALSE),IF($AG477="刺客",VLOOKUP($AH477,$FU:$GQ,FZ$1,FALSE),"无该职业")))*VLOOKUP($AF477,角色间职业划分!$P:$AP,8,FALSE)/角色间职业划分!$W$9,0)</f>
        <v>4841</v>
      </c>
      <c r="G477" s="26">
        <f>ROUND(IF($AG477="战士",VLOOKUP($AH477,$DV:$ER,EB$1,FALSE),IF($AG477="幻术师",VLOOKUP($AH477,$EU:$FQ,FA$1,FALSE),IF($AG477="刺客",VLOOKUP($AH477,$FU:$GQ,GA$1,FALSE),"无该职业")))*VLOOKUP($AF477,角色间职业划分!$P:$AP,13,FALSE)/角色间职业划分!$AB$9,0)</f>
        <v>4901</v>
      </c>
      <c r="H477" s="26">
        <f t="shared" si="211"/>
        <v>0</v>
      </c>
      <c r="I477" s="26">
        <f t="shared" si="212"/>
        <v>0</v>
      </c>
      <c r="J477" s="26">
        <f t="shared" si="213"/>
        <v>0</v>
      </c>
      <c r="K477" s="26">
        <f t="shared" si="214"/>
        <v>0</v>
      </c>
      <c r="L477" s="26">
        <f t="shared" si="215"/>
        <v>0</v>
      </c>
      <c r="M477" s="26">
        <f t="shared" si="216"/>
        <v>0</v>
      </c>
      <c r="N477" s="26">
        <f t="shared" si="217"/>
        <v>7.5</v>
      </c>
      <c r="O477" s="26">
        <f t="shared" si="218"/>
        <v>2.5</v>
      </c>
      <c r="P477" s="26">
        <f t="shared" si="219"/>
        <v>0</v>
      </c>
      <c r="Q477" s="26">
        <f t="shared" si="220"/>
        <v>5</v>
      </c>
      <c r="R477" s="26">
        <f t="shared" si="221"/>
        <v>7.5</v>
      </c>
      <c r="S477" s="26">
        <f t="shared" si="222"/>
        <v>2.5</v>
      </c>
      <c r="T477" s="26">
        <f t="shared" si="223"/>
        <v>2.5</v>
      </c>
      <c r="U477" s="26">
        <f t="shared" si="224"/>
        <v>0</v>
      </c>
      <c r="V477" s="26">
        <f t="shared" si="225"/>
        <v>0</v>
      </c>
      <c r="W477" s="26">
        <f>VLOOKUP(AF477,角色间职业划分!L:M,2,FALSE)</f>
        <v>8</v>
      </c>
      <c r="X477" s="26">
        <f t="shared" si="226"/>
        <v>45</v>
      </c>
      <c r="Y477" s="26">
        <v>0</v>
      </c>
      <c r="Z477" s="26">
        <v>0</v>
      </c>
      <c r="AA477" s="26">
        <v>0</v>
      </c>
      <c r="AB477" s="26">
        <f t="shared" si="227"/>
        <v>12.5</v>
      </c>
      <c r="AC477" s="1">
        <f t="shared" si="208"/>
        <v>1263</v>
      </c>
      <c r="AD477" s="51"/>
      <c r="AE477" s="1"/>
      <c r="AF477">
        <f t="shared" si="228"/>
        <v>8</v>
      </c>
      <c r="AG477" s="26" t="str">
        <f>VLOOKUP(AF477,角色间职业划分!P:R,3,FALSE)</f>
        <v>刺客</v>
      </c>
      <c r="AH477" s="26">
        <f t="shared" si="229"/>
        <v>45</v>
      </c>
    </row>
    <row r="478" spans="1:34" x14ac:dyDescent="0.15">
      <c r="A478" s="26">
        <v>474</v>
      </c>
      <c r="B478" s="26">
        <f t="shared" si="209"/>
        <v>0</v>
      </c>
      <c r="C478" s="26">
        <f>ROUND(IF($AG478="战士",VLOOKUP($AH478,$DV:$ER,DX$1,FALSE),IF($AG478="幻术师",VLOOKUP($AH478,$EU:$FQ,EW$1,FALSE),IF($AG478="刺客",VLOOKUP($AH478,$FU:$GQ,FW$1,FALSE),"无该职业")))/VLOOKUP(AF478,角色间职业划分!P:AP,20,FALSE),0)</f>
        <v>38</v>
      </c>
      <c r="D478" s="26">
        <f t="shared" si="210"/>
        <v>0</v>
      </c>
      <c r="E478" s="26">
        <f>ROUND(IF($AG478="战士",VLOOKUP($AH478,$DV:$ER,DZ$1,FALSE),IF($AG478="幻术师",VLOOKUP($AH478,$EU:$FQ,EY$1,FALSE),IF($AG478="刺客",VLOOKUP($AH478,$FU:$GQ,FY$1,FALSE),"无该职业")))*VLOOKUP($AF478,角色间职业划分!$P:$AP,26,FALSE)*VLOOKUP($AF478,角色间职业划分!$P:$AP,13,FALSE)/角色间职业划分!$AB$9,0)</f>
        <v>1804</v>
      </c>
      <c r="F478" s="26">
        <f>ROUND(IF($AG478="战士",VLOOKUP($AH478,$DV:$ER,EA$1,FALSE),IF($AG478="幻术师",VLOOKUP($AH478,$EU:$FQ,EZ$1,FALSE),IF($AG478="刺客",VLOOKUP($AH478,$FU:$GQ,FZ$1,FALSE),"无该职业")))*VLOOKUP($AF478,角色间职业划分!$P:$AP,8,FALSE)/角色间职业划分!$W$9,0)</f>
        <v>4841</v>
      </c>
      <c r="G478" s="26">
        <f>ROUND(IF($AG478="战士",VLOOKUP($AH478,$DV:$ER,EB$1,FALSE),IF($AG478="幻术师",VLOOKUP($AH478,$EU:$FQ,FA$1,FALSE),IF($AG478="刺客",VLOOKUP($AH478,$FU:$GQ,GA$1,FALSE),"无该职业")))*VLOOKUP($AF478,角色间职业划分!$P:$AP,13,FALSE)/角色间职业划分!$AB$9,0)</f>
        <v>4901</v>
      </c>
      <c r="H478" s="26">
        <f t="shared" si="211"/>
        <v>0</v>
      </c>
      <c r="I478" s="26">
        <f t="shared" si="212"/>
        <v>0</v>
      </c>
      <c r="J478" s="26">
        <f t="shared" si="213"/>
        <v>0</v>
      </c>
      <c r="K478" s="26">
        <f t="shared" si="214"/>
        <v>0</v>
      </c>
      <c r="L478" s="26">
        <f t="shared" si="215"/>
        <v>0</v>
      </c>
      <c r="M478" s="26">
        <f t="shared" si="216"/>
        <v>0</v>
      </c>
      <c r="N478" s="26">
        <f t="shared" si="217"/>
        <v>7.5</v>
      </c>
      <c r="O478" s="26">
        <f t="shared" si="218"/>
        <v>5</v>
      </c>
      <c r="P478" s="26">
        <f t="shared" si="219"/>
        <v>0</v>
      </c>
      <c r="Q478" s="26">
        <f t="shared" si="220"/>
        <v>5</v>
      </c>
      <c r="R478" s="26">
        <f t="shared" si="221"/>
        <v>7.5</v>
      </c>
      <c r="S478" s="26">
        <f t="shared" si="222"/>
        <v>2.5</v>
      </c>
      <c r="T478" s="26">
        <f t="shared" si="223"/>
        <v>2.5</v>
      </c>
      <c r="U478" s="26">
        <f t="shared" si="224"/>
        <v>0</v>
      </c>
      <c r="V478" s="26">
        <f t="shared" si="225"/>
        <v>0</v>
      </c>
      <c r="W478" s="26">
        <f>VLOOKUP(AF478,角色间职业划分!L:M,2,FALSE)</f>
        <v>8</v>
      </c>
      <c r="X478" s="26">
        <f t="shared" si="226"/>
        <v>46</v>
      </c>
      <c r="Y478" s="26">
        <v>0</v>
      </c>
      <c r="Z478" s="26">
        <v>0</v>
      </c>
      <c r="AA478" s="26">
        <v>0</v>
      </c>
      <c r="AB478" s="26">
        <f t="shared" si="227"/>
        <v>12.5</v>
      </c>
      <c r="AC478" s="1">
        <f t="shared" si="208"/>
        <v>1313</v>
      </c>
      <c r="AD478" s="51"/>
      <c r="AE478" s="1"/>
      <c r="AF478">
        <f t="shared" si="228"/>
        <v>8</v>
      </c>
      <c r="AG478" s="26" t="str">
        <f>VLOOKUP(AF478,角色间职业划分!P:R,3,FALSE)</f>
        <v>刺客</v>
      </c>
      <c r="AH478" s="26">
        <f t="shared" si="229"/>
        <v>46</v>
      </c>
    </row>
    <row r="479" spans="1:34" x14ac:dyDescent="0.15">
      <c r="A479" s="26">
        <v>475</v>
      </c>
      <c r="B479" s="26">
        <f t="shared" si="209"/>
        <v>0</v>
      </c>
      <c r="C479" s="26">
        <f>ROUND(IF($AG479="战士",VLOOKUP($AH479,$DV:$ER,DX$1,FALSE),IF($AG479="幻术师",VLOOKUP($AH479,$EU:$FQ,EW$1,FALSE),IF($AG479="刺客",VLOOKUP($AH479,$FU:$GQ,FW$1,FALSE),"无该职业")))/VLOOKUP(AF479,角色间职业划分!P:AP,20,FALSE),0)</f>
        <v>38</v>
      </c>
      <c r="D479" s="26">
        <f t="shared" si="210"/>
        <v>0</v>
      </c>
      <c r="E479" s="26">
        <f>ROUND(IF($AG479="战士",VLOOKUP($AH479,$DV:$ER,DZ$1,FALSE),IF($AG479="幻术师",VLOOKUP($AH479,$EU:$FQ,EY$1,FALSE),IF($AG479="刺客",VLOOKUP($AH479,$FU:$GQ,FY$1,FALSE),"无该职业")))*VLOOKUP($AF479,角色间职业划分!$P:$AP,26,FALSE)*VLOOKUP($AF479,角色间职业划分!$P:$AP,13,FALSE)/角色间职业划分!$AB$9,0)</f>
        <v>1804</v>
      </c>
      <c r="F479" s="26">
        <f>ROUND(IF($AG479="战士",VLOOKUP($AH479,$DV:$ER,EA$1,FALSE),IF($AG479="幻术师",VLOOKUP($AH479,$EU:$FQ,EZ$1,FALSE),IF($AG479="刺客",VLOOKUP($AH479,$FU:$GQ,FZ$1,FALSE),"无该职业")))*VLOOKUP($AF479,角色间职业划分!$P:$AP,8,FALSE)/角色间职业划分!$W$9,0)</f>
        <v>5446</v>
      </c>
      <c r="G479" s="26">
        <f>ROUND(IF($AG479="战士",VLOOKUP($AH479,$DV:$ER,EB$1,FALSE),IF($AG479="幻术师",VLOOKUP($AH479,$EU:$FQ,FA$1,FALSE),IF($AG479="刺客",VLOOKUP($AH479,$FU:$GQ,GA$1,FALSE),"无该职业")))*VLOOKUP($AF479,角色间职业划分!$P:$AP,13,FALSE)/角色间职业划分!$AB$9,0)</f>
        <v>4901</v>
      </c>
      <c r="H479" s="26">
        <f t="shared" si="211"/>
        <v>0</v>
      </c>
      <c r="I479" s="26">
        <f t="shared" si="212"/>
        <v>0</v>
      </c>
      <c r="J479" s="26">
        <f t="shared" si="213"/>
        <v>0</v>
      </c>
      <c r="K479" s="26">
        <f t="shared" si="214"/>
        <v>0</v>
      </c>
      <c r="L479" s="26">
        <f t="shared" si="215"/>
        <v>0</v>
      </c>
      <c r="M479" s="26">
        <f t="shared" si="216"/>
        <v>0</v>
      </c>
      <c r="N479" s="26">
        <f t="shared" si="217"/>
        <v>7.5</v>
      </c>
      <c r="O479" s="26">
        <f t="shared" si="218"/>
        <v>5</v>
      </c>
      <c r="P479" s="26">
        <f t="shared" si="219"/>
        <v>0</v>
      </c>
      <c r="Q479" s="26">
        <f t="shared" si="220"/>
        <v>5</v>
      </c>
      <c r="R479" s="26">
        <f t="shared" si="221"/>
        <v>7.5</v>
      </c>
      <c r="S479" s="26">
        <f t="shared" si="222"/>
        <v>2.5</v>
      </c>
      <c r="T479" s="26">
        <f t="shared" si="223"/>
        <v>2.5</v>
      </c>
      <c r="U479" s="26">
        <f t="shared" si="224"/>
        <v>0</v>
      </c>
      <c r="V479" s="26">
        <f t="shared" si="225"/>
        <v>0</v>
      </c>
      <c r="W479" s="26">
        <f>VLOOKUP(AF479,角色间职业划分!L:M,2,FALSE)</f>
        <v>8</v>
      </c>
      <c r="X479" s="26">
        <f t="shared" si="226"/>
        <v>47</v>
      </c>
      <c r="Y479" s="26">
        <v>0</v>
      </c>
      <c r="Z479" s="26">
        <v>0</v>
      </c>
      <c r="AA479" s="26">
        <v>0</v>
      </c>
      <c r="AB479" s="26">
        <f t="shared" si="227"/>
        <v>12.5</v>
      </c>
      <c r="AC479" s="1">
        <f t="shared" si="208"/>
        <v>1364</v>
      </c>
      <c r="AD479" s="51"/>
      <c r="AE479" s="1"/>
      <c r="AF479">
        <f t="shared" si="228"/>
        <v>8</v>
      </c>
      <c r="AG479" s="26" t="str">
        <f>VLOOKUP(AF479,角色间职业划分!P:R,3,FALSE)</f>
        <v>刺客</v>
      </c>
      <c r="AH479" s="26">
        <f t="shared" si="229"/>
        <v>47</v>
      </c>
    </row>
    <row r="480" spans="1:34" x14ac:dyDescent="0.15">
      <c r="A480" s="26">
        <v>476</v>
      </c>
      <c r="B480" s="26">
        <f t="shared" si="209"/>
        <v>0</v>
      </c>
      <c r="C480" s="26">
        <f>ROUND(IF($AG480="战士",VLOOKUP($AH480,$DV:$ER,DX$1,FALSE),IF($AG480="幻术师",VLOOKUP($AH480,$EU:$FQ,EW$1,FALSE),IF($AG480="刺客",VLOOKUP($AH480,$FU:$GQ,FW$1,FALSE),"无该职业")))/VLOOKUP(AF480,角色间职业划分!P:AP,20,FALSE),0)</f>
        <v>43</v>
      </c>
      <c r="D480" s="26">
        <f t="shared" si="210"/>
        <v>0</v>
      </c>
      <c r="E480" s="26">
        <f>ROUND(IF($AG480="战士",VLOOKUP($AH480,$DV:$ER,DZ$1,FALSE),IF($AG480="幻术师",VLOOKUP($AH480,$EU:$FQ,EY$1,FALSE),IF($AG480="刺客",VLOOKUP($AH480,$FU:$GQ,FY$1,FALSE),"无该职业")))*VLOOKUP($AF480,角色间职业划分!$P:$AP,26,FALSE)*VLOOKUP($AF480,角色间职业划分!$P:$AP,13,FALSE)/角色间职业划分!$AB$9,0)</f>
        <v>1804</v>
      </c>
      <c r="F480" s="26">
        <f>ROUND(IF($AG480="战士",VLOOKUP($AH480,$DV:$ER,EA$1,FALSE),IF($AG480="幻术师",VLOOKUP($AH480,$EU:$FQ,EZ$1,FALSE),IF($AG480="刺客",VLOOKUP($AH480,$FU:$GQ,FZ$1,FALSE),"无该职业")))*VLOOKUP($AF480,角色间职业划分!$P:$AP,8,FALSE)/角色间职业划分!$W$9,0)</f>
        <v>5446</v>
      </c>
      <c r="G480" s="26">
        <f>ROUND(IF($AG480="战士",VLOOKUP($AH480,$DV:$ER,EB$1,FALSE),IF($AG480="幻术师",VLOOKUP($AH480,$EU:$FQ,FA$1,FALSE),IF($AG480="刺客",VLOOKUP($AH480,$FU:$GQ,GA$1,FALSE),"无该职业")))*VLOOKUP($AF480,角色间职业划分!$P:$AP,13,FALSE)/角色间职业划分!$AB$9,0)</f>
        <v>4901</v>
      </c>
      <c r="H480" s="26">
        <f t="shared" si="211"/>
        <v>0</v>
      </c>
      <c r="I480" s="26">
        <f t="shared" si="212"/>
        <v>0</v>
      </c>
      <c r="J480" s="26">
        <f t="shared" si="213"/>
        <v>0</v>
      </c>
      <c r="K480" s="26">
        <f t="shared" si="214"/>
        <v>0</v>
      </c>
      <c r="L480" s="26">
        <f t="shared" si="215"/>
        <v>0</v>
      </c>
      <c r="M480" s="26">
        <f t="shared" si="216"/>
        <v>0</v>
      </c>
      <c r="N480" s="26">
        <f t="shared" si="217"/>
        <v>7.5</v>
      </c>
      <c r="O480" s="26">
        <f t="shared" si="218"/>
        <v>5</v>
      </c>
      <c r="P480" s="26">
        <f t="shared" si="219"/>
        <v>0</v>
      </c>
      <c r="Q480" s="26">
        <f t="shared" si="220"/>
        <v>5</v>
      </c>
      <c r="R480" s="26">
        <f t="shared" si="221"/>
        <v>7.5</v>
      </c>
      <c r="S480" s="26">
        <f t="shared" si="222"/>
        <v>2.5</v>
      </c>
      <c r="T480" s="26">
        <f t="shared" si="223"/>
        <v>2.5</v>
      </c>
      <c r="U480" s="26">
        <f t="shared" si="224"/>
        <v>0</v>
      </c>
      <c r="V480" s="26">
        <f t="shared" si="225"/>
        <v>0</v>
      </c>
      <c r="W480" s="26">
        <f>VLOOKUP(AF480,角色间职业划分!L:M,2,FALSE)</f>
        <v>8</v>
      </c>
      <c r="X480" s="26">
        <f t="shared" si="226"/>
        <v>48</v>
      </c>
      <c r="Y480" s="26">
        <v>0</v>
      </c>
      <c r="Z480" s="26">
        <v>0</v>
      </c>
      <c r="AA480" s="26">
        <v>0</v>
      </c>
      <c r="AB480" s="26">
        <f t="shared" si="227"/>
        <v>12.5</v>
      </c>
      <c r="AC480" s="1">
        <f t="shared" si="208"/>
        <v>1414</v>
      </c>
      <c r="AD480" s="51"/>
      <c r="AE480" s="1"/>
      <c r="AF480">
        <f t="shared" si="228"/>
        <v>8</v>
      </c>
      <c r="AG480" s="26" t="str">
        <f>VLOOKUP(AF480,角色间职业划分!P:R,3,FALSE)</f>
        <v>刺客</v>
      </c>
      <c r="AH480" s="26">
        <f t="shared" si="229"/>
        <v>48</v>
      </c>
    </row>
    <row r="481" spans="1:34" x14ac:dyDescent="0.15">
      <c r="A481" s="26">
        <v>477</v>
      </c>
      <c r="B481" s="26">
        <f t="shared" si="209"/>
        <v>0</v>
      </c>
      <c r="C481" s="26">
        <f>ROUND(IF($AG481="战士",VLOOKUP($AH481,$DV:$ER,DX$1,FALSE),IF($AG481="幻术师",VLOOKUP($AH481,$EU:$FQ,EW$1,FALSE),IF($AG481="刺客",VLOOKUP($AH481,$FU:$GQ,FW$1,FALSE),"无该职业")))/VLOOKUP(AF481,角色间职业划分!P:AP,20,FALSE),0)</f>
        <v>43</v>
      </c>
      <c r="D481" s="26">
        <f t="shared" si="210"/>
        <v>0</v>
      </c>
      <c r="E481" s="26">
        <f>ROUND(IF($AG481="战士",VLOOKUP($AH481,$DV:$ER,DZ$1,FALSE),IF($AG481="幻术师",VLOOKUP($AH481,$EU:$FQ,EY$1,FALSE),IF($AG481="刺客",VLOOKUP($AH481,$FU:$GQ,FY$1,FALSE),"无该职业")))*VLOOKUP($AF481,角色间职业划分!$P:$AP,26,FALSE)*VLOOKUP($AF481,角色间职业划分!$P:$AP,13,FALSE)/角色间职业划分!$AB$9,0)</f>
        <v>1804</v>
      </c>
      <c r="F481" s="26">
        <f>ROUND(IF($AG481="战士",VLOOKUP($AH481,$DV:$ER,EA$1,FALSE),IF($AG481="幻术师",VLOOKUP($AH481,$EU:$FQ,EZ$1,FALSE),IF($AG481="刺客",VLOOKUP($AH481,$FU:$GQ,FZ$1,FALSE),"无该职业")))*VLOOKUP($AF481,角色间职业划分!$P:$AP,8,FALSE)/角色间职业划分!$W$9,0)</f>
        <v>5446</v>
      </c>
      <c r="G481" s="26">
        <f>ROUND(IF($AG481="战士",VLOOKUP($AH481,$DV:$ER,EB$1,FALSE),IF($AG481="幻术师",VLOOKUP($AH481,$EU:$FQ,FA$1,FALSE),IF($AG481="刺客",VLOOKUP($AH481,$FU:$GQ,GA$1,FALSE),"无该职业")))*VLOOKUP($AF481,角色间职业划分!$P:$AP,13,FALSE)/角色间职业划分!$AB$9,0)</f>
        <v>5685</v>
      </c>
      <c r="H481" s="26">
        <f t="shared" si="211"/>
        <v>0</v>
      </c>
      <c r="I481" s="26">
        <f t="shared" si="212"/>
        <v>0</v>
      </c>
      <c r="J481" s="26">
        <f t="shared" si="213"/>
        <v>0</v>
      </c>
      <c r="K481" s="26">
        <f t="shared" si="214"/>
        <v>0</v>
      </c>
      <c r="L481" s="26">
        <f t="shared" si="215"/>
        <v>0</v>
      </c>
      <c r="M481" s="26">
        <f t="shared" si="216"/>
        <v>0</v>
      </c>
      <c r="N481" s="26">
        <f t="shared" si="217"/>
        <v>7.5</v>
      </c>
      <c r="O481" s="26">
        <f t="shared" si="218"/>
        <v>5</v>
      </c>
      <c r="P481" s="26">
        <f t="shared" si="219"/>
        <v>0</v>
      </c>
      <c r="Q481" s="26">
        <f t="shared" si="220"/>
        <v>5</v>
      </c>
      <c r="R481" s="26">
        <f t="shared" si="221"/>
        <v>7.5</v>
      </c>
      <c r="S481" s="26">
        <f t="shared" si="222"/>
        <v>2.5</v>
      </c>
      <c r="T481" s="26">
        <f t="shared" si="223"/>
        <v>2.5</v>
      </c>
      <c r="U481" s="26">
        <f t="shared" si="224"/>
        <v>0</v>
      </c>
      <c r="V481" s="26">
        <f t="shared" si="225"/>
        <v>0</v>
      </c>
      <c r="W481" s="26">
        <f>VLOOKUP(AF481,角色间职业划分!L:M,2,FALSE)</f>
        <v>8</v>
      </c>
      <c r="X481" s="26">
        <f t="shared" si="226"/>
        <v>49</v>
      </c>
      <c r="Y481" s="26">
        <v>0</v>
      </c>
      <c r="Z481" s="26">
        <v>0</v>
      </c>
      <c r="AA481" s="26">
        <v>0</v>
      </c>
      <c r="AB481" s="26">
        <f t="shared" si="227"/>
        <v>12.5</v>
      </c>
      <c r="AC481" s="1">
        <f t="shared" si="208"/>
        <v>1465</v>
      </c>
      <c r="AD481" s="51"/>
      <c r="AE481" s="1"/>
      <c r="AF481">
        <f t="shared" si="228"/>
        <v>8</v>
      </c>
      <c r="AG481" s="26" t="str">
        <f>VLOOKUP(AF481,角色间职业划分!P:R,3,FALSE)</f>
        <v>刺客</v>
      </c>
      <c r="AH481" s="26">
        <f t="shared" si="229"/>
        <v>49</v>
      </c>
    </row>
    <row r="482" spans="1:34" x14ac:dyDescent="0.15">
      <c r="A482" s="26">
        <v>478</v>
      </c>
      <c r="B482" s="26">
        <f t="shared" si="209"/>
        <v>0</v>
      </c>
      <c r="C482" s="26">
        <f>ROUND(IF($AG482="战士",VLOOKUP($AH482,$DV:$ER,DX$1,FALSE),IF($AG482="幻术师",VLOOKUP($AH482,$EU:$FQ,EW$1,FALSE),IF($AG482="刺客",VLOOKUP($AH482,$FU:$GQ,FW$1,FALSE),"无该职业")))/VLOOKUP(AF482,角色间职业划分!P:AP,20,FALSE),0)</f>
        <v>43</v>
      </c>
      <c r="D482" s="26">
        <f t="shared" si="210"/>
        <v>0</v>
      </c>
      <c r="E482" s="26">
        <f>ROUND(IF($AG482="战士",VLOOKUP($AH482,$DV:$ER,DZ$1,FALSE),IF($AG482="幻术师",VLOOKUP($AH482,$EU:$FQ,EY$1,FALSE),IF($AG482="刺客",VLOOKUP($AH482,$FU:$GQ,FY$1,FALSE),"无该职业")))*VLOOKUP($AF482,角色间职业划分!$P:$AP,26,FALSE)*VLOOKUP($AF482,角色间职业划分!$P:$AP,13,FALSE)/角色间职业划分!$AB$9,0)</f>
        <v>1804</v>
      </c>
      <c r="F482" s="26">
        <f>ROUND(IF($AG482="战士",VLOOKUP($AH482,$DV:$ER,EA$1,FALSE),IF($AG482="幻术师",VLOOKUP($AH482,$EU:$FQ,EZ$1,FALSE),IF($AG482="刺客",VLOOKUP($AH482,$FU:$GQ,FZ$1,FALSE),"无该职业")))*VLOOKUP($AF482,角色间职业划分!$P:$AP,8,FALSE)/角色间职业划分!$W$9,0)</f>
        <v>5446</v>
      </c>
      <c r="G482" s="26">
        <f>ROUND(IF($AG482="战士",VLOOKUP($AH482,$DV:$ER,EB$1,FALSE),IF($AG482="幻术师",VLOOKUP($AH482,$EU:$FQ,FA$1,FALSE),IF($AG482="刺客",VLOOKUP($AH482,$FU:$GQ,GA$1,FALSE),"无该职业")))*VLOOKUP($AF482,角色间职业划分!$P:$AP,13,FALSE)/角色间职业划分!$AB$9,0)</f>
        <v>5685</v>
      </c>
      <c r="H482" s="26">
        <f t="shared" si="211"/>
        <v>0</v>
      </c>
      <c r="I482" s="26">
        <f t="shared" si="212"/>
        <v>0</v>
      </c>
      <c r="J482" s="26">
        <f t="shared" si="213"/>
        <v>0</v>
      </c>
      <c r="K482" s="26">
        <f t="shared" si="214"/>
        <v>0</v>
      </c>
      <c r="L482" s="26">
        <f t="shared" si="215"/>
        <v>0</v>
      </c>
      <c r="M482" s="26">
        <f t="shared" si="216"/>
        <v>0</v>
      </c>
      <c r="N482" s="26">
        <f t="shared" si="217"/>
        <v>7.5</v>
      </c>
      <c r="O482" s="26">
        <f t="shared" si="218"/>
        <v>5</v>
      </c>
      <c r="P482" s="26">
        <f t="shared" si="219"/>
        <v>0</v>
      </c>
      <c r="Q482" s="26">
        <f t="shared" si="220"/>
        <v>5</v>
      </c>
      <c r="R482" s="26">
        <f t="shared" si="221"/>
        <v>10</v>
      </c>
      <c r="S482" s="26">
        <f t="shared" si="222"/>
        <v>2.5</v>
      </c>
      <c r="T482" s="26">
        <f t="shared" si="223"/>
        <v>2.5</v>
      </c>
      <c r="U482" s="26">
        <f t="shared" si="224"/>
        <v>0</v>
      </c>
      <c r="V482" s="26">
        <f t="shared" si="225"/>
        <v>0</v>
      </c>
      <c r="W482" s="26">
        <f>VLOOKUP(AF482,角色间职业划分!L:M,2,FALSE)</f>
        <v>8</v>
      </c>
      <c r="X482" s="26">
        <f t="shared" si="226"/>
        <v>50</v>
      </c>
      <c r="Y482" s="26">
        <v>0</v>
      </c>
      <c r="Z482" s="26">
        <v>0</v>
      </c>
      <c r="AA482" s="26">
        <v>0</v>
      </c>
      <c r="AB482" s="26">
        <f t="shared" si="227"/>
        <v>15</v>
      </c>
      <c r="AC482" s="1">
        <f t="shared" si="208"/>
        <v>1515</v>
      </c>
      <c r="AD482" s="51"/>
      <c r="AE482" s="1"/>
      <c r="AF482">
        <f t="shared" si="228"/>
        <v>8</v>
      </c>
      <c r="AG482" s="26" t="str">
        <f>VLOOKUP(AF482,角色间职业划分!P:R,3,FALSE)</f>
        <v>刺客</v>
      </c>
      <c r="AH482" s="26">
        <f t="shared" si="229"/>
        <v>50</v>
      </c>
    </row>
    <row r="483" spans="1:34" x14ac:dyDescent="0.15">
      <c r="A483" s="26">
        <v>479</v>
      </c>
      <c r="B483" s="26">
        <f t="shared" si="209"/>
        <v>0</v>
      </c>
      <c r="C483" s="26">
        <f>ROUND(IF($AG483="战士",VLOOKUP($AH483,$DV:$ER,DX$1,FALSE),IF($AG483="幻术师",VLOOKUP($AH483,$EU:$FQ,EW$1,FALSE),IF($AG483="刺客",VLOOKUP($AH483,$FU:$GQ,FW$1,FALSE),"无该职业")))/VLOOKUP(AF483,角色间职业划分!P:AP,20,FALSE),0)</f>
        <v>43</v>
      </c>
      <c r="D483" s="26">
        <f t="shared" si="210"/>
        <v>0</v>
      </c>
      <c r="E483" s="26">
        <f>ROUND(IF($AG483="战士",VLOOKUP($AH483,$DV:$ER,DZ$1,FALSE),IF($AG483="幻术师",VLOOKUP($AH483,$EU:$FQ,EY$1,FALSE),IF($AG483="刺客",VLOOKUP($AH483,$FU:$GQ,FY$1,FALSE),"无该职业")))*VLOOKUP($AF483,角色间职业划分!$P:$AP,26,FALSE)*VLOOKUP($AF483,角色间职业划分!$P:$AP,13,FALSE)/角色间职业划分!$AB$9,0)</f>
        <v>1804</v>
      </c>
      <c r="F483" s="26">
        <f>ROUND(IF($AG483="战士",VLOOKUP($AH483,$DV:$ER,EA$1,FALSE),IF($AG483="幻术师",VLOOKUP($AH483,$EU:$FQ,EZ$1,FALSE),IF($AG483="刺客",VLOOKUP($AH483,$FU:$GQ,FZ$1,FALSE),"无该职业")))*VLOOKUP($AF483,角色间职业划分!$P:$AP,8,FALSE)/角色间职业划分!$W$9,0)</f>
        <v>6253</v>
      </c>
      <c r="G483" s="26">
        <f>ROUND(IF($AG483="战士",VLOOKUP($AH483,$DV:$ER,EB$1,FALSE),IF($AG483="幻术师",VLOOKUP($AH483,$EU:$FQ,FA$1,FALSE),IF($AG483="刺客",VLOOKUP($AH483,$FU:$GQ,GA$1,FALSE),"无该职业")))*VLOOKUP($AF483,角色间职业划分!$P:$AP,13,FALSE)/角色间职业划分!$AB$9,0)</f>
        <v>5685</v>
      </c>
      <c r="H483" s="26">
        <f t="shared" si="211"/>
        <v>0</v>
      </c>
      <c r="I483" s="26">
        <f t="shared" si="212"/>
        <v>0</v>
      </c>
      <c r="J483" s="26">
        <f t="shared" si="213"/>
        <v>0</v>
      </c>
      <c r="K483" s="26">
        <f t="shared" si="214"/>
        <v>0</v>
      </c>
      <c r="L483" s="26">
        <f t="shared" si="215"/>
        <v>0</v>
      </c>
      <c r="M483" s="26">
        <f t="shared" si="216"/>
        <v>0</v>
      </c>
      <c r="N483" s="26">
        <f t="shared" si="217"/>
        <v>7.5</v>
      </c>
      <c r="O483" s="26">
        <f t="shared" si="218"/>
        <v>5</v>
      </c>
      <c r="P483" s="26">
        <f t="shared" si="219"/>
        <v>0</v>
      </c>
      <c r="Q483" s="26">
        <f t="shared" si="220"/>
        <v>5</v>
      </c>
      <c r="R483" s="26">
        <f t="shared" si="221"/>
        <v>10</v>
      </c>
      <c r="S483" s="26">
        <f t="shared" si="222"/>
        <v>2.5</v>
      </c>
      <c r="T483" s="26">
        <f t="shared" si="223"/>
        <v>2.5</v>
      </c>
      <c r="U483" s="26">
        <f t="shared" si="224"/>
        <v>0</v>
      </c>
      <c r="V483" s="26">
        <f t="shared" si="225"/>
        <v>0</v>
      </c>
      <c r="W483" s="26">
        <f>VLOOKUP(AF483,角色间职业划分!L:M,2,FALSE)</f>
        <v>8</v>
      </c>
      <c r="X483" s="26">
        <f t="shared" si="226"/>
        <v>51</v>
      </c>
      <c r="Y483" s="26">
        <v>0</v>
      </c>
      <c r="Z483" s="26">
        <v>0</v>
      </c>
      <c r="AA483" s="26">
        <v>0</v>
      </c>
      <c r="AB483" s="26">
        <f t="shared" si="227"/>
        <v>15</v>
      </c>
      <c r="AC483" s="1">
        <f t="shared" si="208"/>
        <v>1566</v>
      </c>
      <c r="AD483" s="51"/>
      <c r="AE483" s="1"/>
      <c r="AF483">
        <f t="shared" si="228"/>
        <v>8</v>
      </c>
      <c r="AG483" s="26" t="str">
        <f>VLOOKUP(AF483,角色间职业划分!P:R,3,FALSE)</f>
        <v>刺客</v>
      </c>
      <c r="AH483" s="26">
        <f t="shared" si="229"/>
        <v>51</v>
      </c>
    </row>
    <row r="484" spans="1:34" x14ac:dyDescent="0.15">
      <c r="A484" s="26">
        <v>480</v>
      </c>
      <c r="B484" s="26">
        <f t="shared" si="209"/>
        <v>0</v>
      </c>
      <c r="C484" s="26">
        <f>ROUND(IF($AG484="战士",VLOOKUP($AH484,$DV:$ER,DX$1,FALSE),IF($AG484="幻术师",VLOOKUP($AH484,$EU:$FQ,EW$1,FALSE),IF($AG484="刺客",VLOOKUP($AH484,$FU:$GQ,FW$1,FALSE),"无该职业")))/VLOOKUP(AF484,角色间职业划分!P:AP,20,FALSE),0)</f>
        <v>43</v>
      </c>
      <c r="D484" s="26">
        <f t="shared" si="210"/>
        <v>0</v>
      </c>
      <c r="E484" s="26">
        <f>ROUND(IF($AG484="战士",VLOOKUP($AH484,$DV:$ER,DZ$1,FALSE),IF($AG484="幻术师",VLOOKUP($AH484,$EU:$FQ,EY$1,FALSE),IF($AG484="刺客",VLOOKUP($AH484,$FU:$GQ,FY$1,FALSE),"无该职业")))*VLOOKUP($AF484,角色间职业划分!$P:$AP,26,FALSE)*VLOOKUP($AF484,角色间职业划分!$P:$AP,13,FALSE)/角色间职业划分!$AB$9,0)</f>
        <v>1804</v>
      </c>
      <c r="F484" s="26">
        <f>ROUND(IF($AG484="战士",VLOOKUP($AH484,$DV:$ER,EA$1,FALSE),IF($AG484="幻术师",VLOOKUP($AH484,$EU:$FQ,EZ$1,FALSE),IF($AG484="刺客",VLOOKUP($AH484,$FU:$GQ,FZ$1,FALSE),"无该职业")))*VLOOKUP($AF484,角色间职业划分!$P:$AP,8,FALSE)/角色间职业划分!$W$9,0)</f>
        <v>6253</v>
      </c>
      <c r="G484" s="26">
        <f>ROUND(IF($AG484="战士",VLOOKUP($AH484,$DV:$ER,EB$1,FALSE),IF($AG484="幻术师",VLOOKUP($AH484,$EU:$FQ,FA$1,FALSE),IF($AG484="刺客",VLOOKUP($AH484,$FU:$GQ,GA$1,FALSE),"无该职业")))*VLOOKUP($AF484,角色间职业划分!$P:$AP,13,FALSE)/角色间职业划分!$AB$9,0)</f>
        <v>5685</v>
      </c>
      <c r="H484" s="26">
        <f t="shared" si="211"/>
        <v>0</v>
      </c>
      <c r="I484" s="26">
        <f t="shared" si="212"/>
        <v>0</v>
      </c>
      <c r="J484" s="26">
        <f t="shared" si="213"/>
        <v>0</v>
      </c>
      <c r="K484" s="26">
        <f t="shared" si="214"/>
        <v>0</v>
      </c>
      <c r="L484" s="26">
        <f t="shared" si="215"/>
        <v>0</v>
      </c>
      <c r="M484" s="26">
        <f t="shared" si="216"/>
        <v>0</v>
      </c>
      <c r="N484" s="26">
        <f t="shared" si="217"/>
        <v>7.5</v>
      </c>
      <c r="O484" s="26">
        <f t="shared" si="218"/>
        <v>5</v>
      </c>
      <c r="P484" s="26">
        <f t="shared" si="219"/>
        <v>0</v>
      </c>
      <c r="Q484" s="26">
        <f t="shared" si="220"/>
        <v>5</v>
      </c>
      <c r="R484" s="26">
        <f t="shared" si="221"/>
        <v>10</v>
      </c>
      <c r="S484" s="26">
        <f t="shared" si="222"/>
        <v>5</v>
      </c>
      <c r="T484" s="26">
        <f t="shared" si="223"/>
        <v>2.5</v>
      </c>
      <c r="U484" s="26">
        <f t="shared" si="224"/>
        <v>0</v>
      </c>
      <c r="V484" s="26">
        <f t="shared" si="225"/>
        <v>0</v>
      </c>
      <c r="W484" s="26">
        <f>VLOOKUP(AF484,角色间职业划分!L:M,2,FALSE)</f>
        <v>8</v>
      </c>
      <c r="X484" s="26">
        <f t="shared" si="226"/>
        <v>52</v>
      </c>
      <c r="Y484" s="26">
        <v>0</v>
      </c>
      <c r="Z484" s="26">
        <v>0</v>
      </c>
      <c r="AA484" s="26">
        <v>0</v>
      </c>
      <c r="AB484" s="26">
        <f t="shared" si="227"/>
        <v>15</v>
      </c>
      <c r="AC484" s="1">
        <f t="shared" si="208"/>
        <v>1616</v>
      </c>
      <c r="AD484" s="51"/>
      <c r="AE484" s="1"/>
      <c r="AF484">
        <f t="shared" si="228"/>
        <v>8</v>
      </c>
      <c r="AG484" s="26" t="str">
        <f>VLOOKUP(AF484,角色间职业划分!P:R,3,FALSE)</f>
        <v>刺客</v>
      </c>
      <c r="AH484" s="26">
        <f t="shared" si="229"/>
        <v>52</v>
      </c>
    </row>
    <row r="485" spans="1:34" x14ac:dyDescent="0.15">
      <c r="A485" s="26">
        <v>481</v>
      </c>
      <c r="B485" s="26">
        <f t="shared" si="209"/>
        <v>0</v>
      </c>
      <c r="C485" s="26">
        <f>ROUND(IF($AG485="战士",VLOOKUP($AH485,$DV:$ER,DX$1,FALSE),IF($AG485="幻术师",VLOOKUP($AH485,$EU:$FQ,EW$1,FALSE),IF($AG485="刺客",VLOOKUP($AH485,$FU:$GQ,FW$1,FALSE),"无该职业")))/VLOOKUP(AF485,角色间职业划分!P:AP,20,FALSE),0)</f>
        <v>43</v>
      </c>
      <c r="D485" s="26">
        <f t="shared" si="210"/>
        <v>0</v>
      </c>
      <c r="E485" s="26">
        <f>ROUND(IF($AG485="战士",VLOOKUP($AH485,$DV:$ER,DZ$1,FALSE),IF($AG485="幻术师",VLOOKUP($AH485,$EU:$FQ,EY$1,FALSE),IF($AG485="刺客",VLOOKUP($AH485,$FU:$GQ,FY$1,FALSE),"无该职业")))*VLOOKUP($AF485,角色间职业划分!$P:$AP,26,FALSE)*VLOOKUP($AF485,角色间职业划分!$P:$AP,13,FALSE)/角色间职业划分!$AB$9,0)</f>
        <v>1804</v>
      </c>
      <c r="F485" s="26">
        <f>ROUND(IF($AG485="战士",VLOOKUP($AH485,$DV:$ER,EA$1,FALSE),IF($AG485="幻术师",VLOOKUP($AH485,$EU:$FQ,EZ$1,FALSE),IF($AG485="刺客",VLOOKUP($AH485,$FU:$GQ,FZ$1,FALSE),"无该职业")))*VLOOKUP($AF485,角色间职业划分!$P:$AP,8,FALSE)/角色间职业划分!$W$9,0)</f>
        <v>6253</v>
      </c>
      <c r="G485" s="26">
        <f>ROUND(IF($AG485="战士",VLOOKUP($AH485,$DV:$ER,EB$1,FALSE),IF($AG485="幻术师",VLOOKUP($AH485,$EU:$FQ,FA$1,FALSE),IF($AG485="刺客",VLOOKUP($AH485,$FU:$GQ,GA$1,FALSE),"无该职业")))*VLOOKUP($AF485,角色间职业划分!$P:$AP,13,FALSE)/角色间职业划分!$AB$9,0)</f>
        <v>6469</v>
      </c>
      <c r="H485" s="26">
        <f t="shared" si="211"/>
        <v>0</v>
      </c>
      <c r="I485" s="26">
        <f t="shared" si="212"/>
        <v>0</v>
      </c>
      <c r="J485" s="26">
        <f t="shared" si="213"/>
        <v>0</v>
      </c>
      <c r="K485" s="26">
        <f t="shared" si="214"/>
        <v>0</v>
      </c>
      <c r="L485" s="26">
        <f t="shared" si="215"/>
        <v>0</v>
      </c>
      <c r="M485" s="26">
        <f t="shared" si="216"/>
        <v>0</v>
      </c>
      <c r="N485" s="26">
        <f t="shared" si="217"/>
        <v>7.5</v>
      </c>
      <c r="O485" s="26">
        <f t="shared" si="218"/>
        <v>5</v>
      </c>
      <c r="P485" s="26">
        <f t="shared" si="219"/>
        <v>0</v>
      </c>
      <c r="Q485" s="26">
        <f t="shared" si="220"/>
        <v>5</v>
      </c>
      <c r="R485" s="26">
        <f t="shared" si="221"/>
        <v>10</v>
      </c>
      <c r="S485" s="26">
        <f t="shared" si="222"/>
        <v>5</v>
      </c>
      <c r="T485" s="26">
        <f t="shared" si="223"/>
        <v>2.5</v>
      </c>
      <c r="U485" s="26">
        <f t="shared" si="224"/>
        <v>0</v>
      </c>
      <c r="V485" s="26">
        <f t="shared" si="225"/>
        <v>0</v>
      </c>
      <c r="W485" s="26">
        <f>VLOOKUP(AF485,角色间职业划分!L:M,2,FALSE)</f>
        <v>8</v>
      </c>
      <c r="X485" s="26">
        <f t="shared" si="226"/>
        <v>53</v>
      </c>
      <c r="Y485" s="26">
        <v>0</v>
      </c>
      <c r="Z485" s="26">
        <v>0</v>
      </c>
      <c r="AA485" s="26">
        <v>0</v>
      </c>
      <c r="AB485" s="26">
        <f t="shared" si="227"/>
        <v>15</v>
      </c>
      <c r="AC485" s="1">
        <f t="shared" si="208"/>
        <v>1667</v>
      </c>
      <c r="AD485" s="51"/>
      <c r="AE485" s="1"/>
      <c r="AF485">
        <f t="shared" si="228"/>
        <v>8</v>
      </c>
      <c r="AG485" s="26" t="str">
        <f>VLOOKUP(AF485,角色间职业划分!P:R,3,FALSE)</f>
        <v>刺客</v>
      </c>
      <c r="AH485" s="26">
        <f t="shared" si="229"/>
        <v>53</v>
      </c>
    </row>
    <row r="486" spans="1:34" x14ac:dyDescent="0.15">
      <c r="A486" s="26">
        <v>482</v>
      </c>
      <c r="B486" s="26">
        <f t="shared" si="209"/>
        <v>0</v>
      </c>
      <c r="C486" s="26">
        <f>ROUND(IF($AG486="战士",VLOOKUP($AH486,$DV:$ER,DX$1,FALSE),IF($AG486="幻术师",VLOOKUP($AH486,$EU:$FQ,EW$1,FALSE),IF($AG486="刺客",VLOOKUP($AH486,$FU:$GQ,FW$1,FALSE),"无该职业")))/VLOOKUP(AF486,角色间职业划分!P:AP,20,FALSE),0)</f>
        <v>49</v>
      </c>
      <c r="D486" s="26">
        <f t="shared" si="210"/>
        <v>0</v>
      </c>
      <c r="E486" s="26">
        <f>ROUND(IF($AG486="战士",VLOOKUP($AH486,$DV:$ER,DZ$1,FALSE),IF($AG486="幻术师",VLOOKUP($AH486,$EU:$FQ,EY$1,FALSE),IF($AG486="刺客",VLOOKUP($AH486,$FU:$GQ,FY$1,FALSE),"无该职业")))*VLOOKUP($AF486,角色间职业划分!$P:$AP,26,FALSE)*VLOOKUP($AF486,角色间职业划分!$P:$AP,13,FALSE)/角色间职业划分!$AB$9,0)</f>
        <v>1804</v>
      </c>
      <c r="F486" s="26">
        <f>ROUND(IF($AG486="战士",VLOOKUP($AH486,$DV:$ER,EA$1,FALSE),IF($AG486="幻术师",VLOOKUP($AH486,$EU:$FQ,EZ$1,FALSE),IF($AG486="刺客",VLOOKUP($AH486,$FU:$GQ,FZ$1,FALSE),"无该职业")))*VLOOKUP($AF486,角色间职业划分!$P:$AP,8,FALSE)/角色间职业划分!$W$9,0)</f>
        <v>6253</v>
      </c>
      <c r="G486" s="26">
        <f>ROUND(IF($AG486="战士",VLOOKUP($AH486,$DV:$ER,EB$1,FALSE),IF($AG486="幻术师",VLOOKUP($AH486,$EU:$FQ,FA$1,FALSE),IF($AG486="刺客",VLOOKUP($AH486,$FU:$GQ,GA$1,FALSE),"无该职业")))*VLOOKUP($AF486,角色间职业划分!$P:$AP,13,FALSE)/角色间职业划分!$AB$9,0)</f>
        <v>6469</v>
      </c>
      <c r="H486" s="26">
        <f t="shared" si="211"/>
        <v>0</v>
      </c>
      <c r="I486" s="26">
        <f t="shared" si="212"/>
        <v>0</v>
      </c>
      <c r="J486" s="26">
        <f t="shared" si="213"/>
        <v>0</v>
      </c>
      <c r="K486" s="26">
        <f t="shared" si="214"/>
        <v>0</v>
      </c>
      <c r="L486" s="26">
        <f t="shared" si="215"/>
        <v>0</v>
      </c>
      <c r="M486" s="26">
        <f t="shared" si="216"/>
        <v>0</v>
      </c>
      <c r="N486" s="26">
        <f t="shared" si="217"/>
        <v>7.5</v>
      </c>
      <c r="O486" s="26">
        <f t="shared" si="218"/>
        <v>5</v>
      </c>
      <c r="P486" s="26">
        <f t="shared" si="219"/>
        <v>0</v>
      </c>
      <c r="Q486" s="26">
        <f t="shared" si="220"/>
        <v>5</v>
      </c>
      <c r="R486" s="26">
        <f t="shared" si="221"/>
        <v>10</v>
      </c>
      <c r="S486" s="26">
        <f t="shared" si="222"/>
        <v>5</v>
      </c>
      <c r="T486" s="26">
        <f t="shared" si="223"/>
        <v>2.5</v>
      </c>
      <c r="U486" s="26">
        <f t="shared" si="224"/>
        <v>0</v>
      </c>
      <c r="V486" s="26">
        <f t="shared" si="225"/>
        <v>0</v>
      </c>
      <c r="W486" s="26">
        <f>VLOOKUP(AF486,角色间职业划分!L:M,2,FALSE)</f>
        <v>8</v>
      </c>
      <c r="X486" s="26">
        <f t="shared" si="226"/>
        <v>54</v>
      </c>
      <c r="Y486" s="26">
        <v>0</v>
      </c>
      <c r="Z486" s="26">
        <v>0</v>
      </c>
      <c r="AA486" s="26">
        <v>0</v>
      </c>
      <c r="AB486" s="26">
        <f t="shared" si="227"/>
        <v>15</v>
      </c>
      <c r="AC486" s="1">
        <f t="shared" si="208"/>
        <v>1717</v>
      </c>
      <c r="AD486" s="51"/>
      <c r="AE486" s="1"/>
      <c r="AF486">
        <f t="shared" si="228"/>
        <v>8</v>
      </c>
      <c r="AG486" s="26" t="str">
        <f>VLOOKUP(AF486,角色间职业划分!P:R,3,FALSE)</f>
        <v>刺客</v>
      </c>
      <c r="AH486" s="26">
        <f t="shared" si="229"/>
        <v>54</v>
      </c>
    </row>
    <row r="487" spans="1:34" x14ac:dyDescent="0.15">
      <c r="A487" s="26">
        <v>483</v>
      </c>
      <c r="B487" s="26">
        <f t="shared" si="209"/>
        <v>0</v>
      </c>
      <c r="C487" s="26">
        <f>ROUND(IF($AG487="战士",VLOOKUP($AH487,$DV:$ER,DX$1,FALSE),IF($AG487="幻术师",VLOOKUP($AH487,$EU:$FQ,EW$1,FALSE),IF($AG487="刺客",VLOOKUP($AH487,$FU:$GQ,FW$1,FALSE),"无该职业")))/VLOOKUP(AF487,角色间职业划分!P:AP,20,FALSE),0)</f>
        <v>49</v>
      </c>
      <c r="D487" s="26">
        <f t="shared" si="210"/>
        <v>0</v>
      </c>
      <c r="E487" s="26">
        <f>ROUND(IF($AG487="战士",VLOOKUP($AH487,$DV:$ER,DZ$1,FALSE),IF($AG487="幻术师",VLOOKUP($AH487,$EU:$FQ,EY$1,FALSE),IF($AG487="刺客",VLOOKUP($AH487,$FU:$GQ,FY$1,FALSE),"无该职业")))*VLOOKUP($AF487,角色间职业划分!$P:$AP,26,FALSE)*VLOOKUP($AF487,角色间职业划分!$P:$AP,13,FALSE)/角色间职业划分!$AB$9,0)</f>
        <v>1804</v>
      </c>
      <c r="F487" s="26">
        <f>ROUND(IF($AG487="战士",VLOOKUP($AH487,$DV:$ER,EA$1,FALSE),IF($AG487="幻术师",VLOOKUP($AH487,$EU:$FQ,EZ$1,FALSE),IF($AG487="刺客",VLOOKUP($AH487,$FU:$GQ,FZ$1,FALSE),"无该职业")))*VLOOKUP($AF487,角色间职业划分!$P:$AP,8,FALSE)/角色间职业划分!$W$9,0)</f>
        <v>7059</v>
      </c>
      <c r="G487" s="26">
        <f>ROUND(IF($AG487="战士",VLOOKUP($AH487,$DV:$ER,EB$1,FALSE),IF($AG487="幻术师",VLOOKUP($AH487,$EU:$FQ,FA$1,FALSE),IF($AG487="刺客",VLOOKUP($AH487,$FU:$GQ,GA$1,FALSE),"无该职业")))*VLOOKUP($AF487,角色间职业划分!$P:$AP,13,FALSE)/角色间职业划分!$AB$9,0)</f>
        <v>6469</v>
      </c>
      <c r="H487" s="26">
        <f t="shared" si="211"/>
        <v>0</v>
      </c>
      <c r="I487" s="26">
        <f t="shared" si="212"/>
        <v>0</v>
      </c>
      <c r="J487" s="26">
        <f t="shared" si="213"/>
        <v>0</v>
      </c>
      <c r="K487" s="26">
        <f t="shared" si="214"/>
        <v>0</v>
      </c>
      <c r="L487" s="26">
        <f t="shared" si="215"/>
        <v>0</v>
      </c>
      <c r="M487" s="26">
        <f t="shared" si="216"/>
        <v>0</v>
      </c>
      <c r="N487" s="26">
        <f t="shared" si="217"/>
        <v>7.5</v>
      </c>
      <c r="O487" s="26">
        <f t="shared" si="218"/>
        <v>5</v>
      </c>
      <c r="P487" s="26">
        <f t="shared" si="219"/>
        <v>0</v>
      </c>
      <c r="Q487" s="26">
        <f t="shared" si="220"/>
        <v>5</v>
      </c>
      <c r="R487" s="26">
        <f t="shared" si="221"/>
        <v>10</v>
      </c>
      <c r="S487" s="26">
        <f t="shared" si="222"/>
        <v>5</v>
      </c>
      <c r="T487" s="26">
        <f t="shared" si="223"/>
        <v>2.5</v>
      </c>
      <c r="U487" s="26">
        <f t="shared" si="224"/>
        <v>0</v>
      </c>
      <c r="V487" s="26">
        <f t="shared" si="225"/>
        <v>0</v>
      </c>
      <c r="W487" s="26">
        <f>VLOOKUP(AF487,角色间职业划分!L:M,2,FALSE)</f>
        <v>8</v>
      </c>
      <c r="X487" s="26">
        <f t="shared" si="226"/>
        <v>55</v>
      </c>
      <c r="Y487" s="26">
        <v>0</v>
      </c>
      <c r="Z487" s="26">
        <v>0</v>
      </c>
      <c r="AA487" s="26">
        <v>0</v>
      </c>
      <c r="AB487" s="26">
        <f t="shared" si="227"/>
        <v>15</v>
      </c>
      <c r="AC487" s="1">
        <f t="shared" si="208"/>
        <v>1768</v>
      </c>
      <c r="AD487" s="51"/>
      <c r="AE487" s="1"/>
      <c r="AF487">
        <f t="shared" si="228"/>
        <v>8</v>
      </c>
      <c r="AG487" s="26" t="str">
        <f>VLOOKUP(AF487,角色间职业划分!P:R,3,FALSE)</f>
        <v>刺客</v>
      </c>
      <c r="AH487" s="26">
        <f t="shared" si="229"/>
        <v>55</v>
      </c>
    </row>
    <row r="488" spans="1:34" x14ac:dyDescent="0.15">
      <c r="A488" s="26">
        <v>484</v>
      </c>
      <c r="B488" s="26">
        <f t="shared" si="209"/>
        <v>0</v>
      </c>
      <c r="C488" s="26">
        <f>ROUND(IF($AG488="战士",VLOOKUP($AH488,$DV:$ER,DX$1,FALSE),IF($AG488="幻术师",VLOOKUP($AH488,$EU:$FQ,EW$1,FALSE),IF($AG488="刺客",VLOOKUP($AH488,$FU:$GQ,FW$1,FALSE),"无该职业")))/VLOOKUP(AF488,角色间职业划分!P:AP,20,FALSE),0)</f>
        <v>49</v>
      </c>
      <c r="D488" s="26">
        <f t="shared" si="210"/>
        <v>0</v>
      </c>
      <c r="E488" s="26">
        <f>ROUND(IF($AG488="战士",VLOOKUP($AH488,$DV:$ER,DZ$1,FALSE),IF($AG488="幻术师",VLOOKUP($AH488,$EU:$FQ,EY$1,FALSE),IF($AG488="刺客",VLOOKUP($AH488,$FU:$GQ,FY$1,FALSE),"无该职业")))*VLOOKUP($AF488,角色间职业划分!$P:$AP,26,FALSE)*VLOOKUP($AF488,角色间职业划分!$P:$AP,13,FALSE)/角色间职业划分!$AB$9,0)</f>
        <v>2823</v>
      </c>
      <c r="F488" s="26">
        <f>ROUND(IF($AG488="战士",VLOOKUP($AH488,$DV:$ER,EA$1,FALSE),IF($AG488="幻术师",VLOOKUP($AH488,$EU:$FQ,EZ$1,FALSE),IF($AG488="刺客",VLOOKUP($AH488,$FU:$GQ,FZ$1,FALSE),"无该职业")))*VLOOKUP($AF488,角色间职业划分!$P:$AP,8,FALSE)/角色间职业划分!$W$9,0)</f>
        <v>7059</v>
      </c>
      <c r="G488" s="26">
        <f>ROUND(IF($AG488="战士",VLOOKUP($AH488,$DV:$ER,EB$1,FALSE),IF($AG488="幻术师",VLOOKUP($AH488,$EU:$FQ,FA$1,FALSE),IF($AG488="刺客",VLOOKUP($AH488,$FU:$GQ,GA$1,FALSE),"无该职业")))*VLOOKUP($AF488,角色间职业划分!$P:$AP,13,FALSE)/角色间职业划分!$AB$9,0)</f>
        <v>6469</v>
      </c>
      <c r="H488" s="26">
        <f t="shared" si="211"/>
        <v>0</v>
      </c>
      <c r="I488" s="26">
        <f t="shared" si="212"/>
        <v>0</v>
      </c>
      <c r="J488" s="26">
        <f t="shared" si="213"/>
        <v>0</v>
      </c>
      <c r="K488" s="26">
        <f t="shared" si="214"/>
        <v>0</v>
      </c>
      <c r="L488" s="26">
        <f t="shared" si="215"/>
        <v>0</v>
      </c>
      <c r="M488" s="26">
        <f t="shared" si="216"/>
        <v>0</v>
      </c>
      <c r="N488" s="26">
        <f t="shared" si="217"/>
        <v>7.5</v>
      </c>
      <c r="O488" s="26">
        <f t="shared" si="218"/>
        <v>5</v>
      </c>
      <c r="P488" s="26">
        <f t="shared" si="219"/>
        <v>0</v>
      </c>
      <c r="Q488" s="26">
        <f t="shared" si="220"/>
        <v>5</v>
      </c>
      <c r="R488" s="26">
        <f t="shared" si="221"/>
        <v>10</v>
      </c>
      <c r="S488" s="26">
        <f t="shared" si="222"/>
        <v>5</v>
      </c>
      <c r="T488" s="26">
        <f t="shared" si="223"/>
        <v>2.5</v>
      </c>
      <c r="U488" s="26">
        <f t="shared" si="224"/>
        <v>0</v>
      </c>
      <c r="V488" s="26">
        <f t="shared" si="225"/>
        <v>0</v>
      </c>
      <c r="W488" s="26">
        <f>VLOOKUP(AF488,角色间职业划分!L:M,2,FALSE)</f>
        <v>8</v>
      </c>
      <c r="X488" s="26">
        <f t="shared" si="226"/>
        <v>56</v>
      </c>
      <c r="Y488" s="26">
        <v>0</v>
      </c>
      <c r="Z488" s="26">
        <v>0</v>
      </c>
      <c r="AA488" s="26">
        <v>0</v>
      </c>
      <c r="AB488" s="26">
        <f t="shared" si="227"/>
        <v>15</v>
      </c>
      <c r="AC488" s="1">
        <f t="shared" si="208"/>
        <v>1818</v>
      </c>
      <c r="AD488" s="51"/>
      <c r="AE488" s="1"/>
      <c r="AF488">
        <f t="shared" si="228"/>
        <v>8</v>
      </c>
      <c r="AG488" s="26" t="str">
        <f>VLOOKUP(AF488,角色间职业划分!P:R,3,FALSE)</f>
        <v>刺客</v>
      </c>
      <c r="AH488" s="26">
        <f t="shared" si="229"/>
        <v>56</v>
      </c>
    </row>
    <row r="489" spans="1:34" x14ac:dyDescent="0.15">
      <c r="A489" s="26">
        <v>485</v>
      </c>
      <c r="B489" s="26">
        <f t="shared" si="209"/>
        <v>0</v>
      </c>
      <c r="C489" s="26">
        <f>ROUND(IF($AG489="战士",VLOOKUP($AH489,$DV:$ER,DX$1,FALSE),IF($AG489="幻术师",VLOOKUP($AH489,$EU:$FQ,EW$1,FALSE),IF($AG489="刺客",VLOOKUP($AH489,$FU:$GQ,FW$1,FALSE),"无该职业")))/VLOOKUP(AF489,角色间职业划分!P:AP,20,FALSE),0)</f>
        <v>49</v>
      </c>
      <c r="D489" s="26">
        <f t="shared" si="210"/>
        <v>0</v>
      </c>
      <c r="E489" s="26">
        <f>ROUND(IF($AG489="战士",VLOOKUP($AH489,$DV:$ER,DZ$1,FALSE),IF($AG489="幻术师",VLOOKUP($AH489,$EU:$FQ,EY$1,FALSE),IF($AG489="刺客",VLOOKUP($AH489,$FU:$GQ,FY$1,FALSE),"无该职业")))*VLOOKUP($AF489,角色间职业划分!$P:$AP,26,FALSE)*VLOOKUP($AF489,角色间职业划分!$P:$AP,13,FALSE)/角色间职业划分!$AB$9,0)</f>
        <v>2823</v>
      </c>
      <c r="F489" s="26">
        <f>ROUND(IF($AG489="战士",VLOOKUP($AH489,$DV:$ER,EA$1,FALSE),IF($AG489="幻术师",VLOOKUP($AH489,$EU:$FQ,EZ$1,FALSE),IF($AG489="刺客",VLOOKUP($AH489,$FU:$GQ,FZ$1,FALSE),"无该职业")))*VLOOKUP($AF489,角色间职业划分!$P:$AP,8,FALSE)/角色间职业划分!$W$9,0)</f>
        <v>7059</v>
      </c>
      <c r="G489" s="26">
        <f>ROUND(IF($AG489="战士",VLOOKUP($AH489,$DV:$ER,EB$1,FALSE),IF($AG489="幻术师",VLOOKUP($AH489,$EU:$FQ,FA$1,FALSE),IF($AG489="刺客",VLOOKUP($AH489,$FU:$GQ,GA$1,FALSE),"无该职业")))*VLOOKUP($AF489,角色间职业划分!$P:$AP,13,FALSE)/角色间职业划分!$AB$9,0)</f>
        <v>7253</v>
      </c>
      <c r="H489" s="26">
        <f t="shared" si="211"/>
        <v>0</v>
      </c>
      <c r="I489" s="26">
        <f t="shared" si="212"/>
        <v>0</v>
      </c>
      <c r="J489" s="26">
        <f t="shared" si="213"/>
        <v>0</v>
      </c>
      <c r="K489" s="26">
        <f t="shared" si="214"/>
        <v>0</v>
      </c>
      <c r="L489" s="26">
        <f t="shared" si="215"/>
        <v>0</v>
      </c>
      <c r="M489" s="26">
        <f t="shared" si="216"/>
        <v>0</v>
      </c>
      <c r="N489" s="26">
        <f t="shared" si="217"/>
        <v>7.5</v>
      </c>
      <c r="O489" s="26">
        <f t="shared" si="218"/>
        <v>5</v>
      </c>
      <c r="P489" s="26">
        <f t="shared" si="219"/>
        <v>0</v>
      </c>
      <c r="Q489" s="26">
        <f t="shared" si="220"/>
        <v>5</v>
      </c>
      <c r="R489" s="26">
        <f t="shared" si="221"/>
        <v>10</v>
      </c>
      <c r="S489" s="26">
        <f t="shared" si="222"/>
        <v>5</v>
      </c>
      <c r="T489" s="26">
        <f t="shared" si="223"/>
        <v>2.5</v>
      </c>
      <c r="U489" s="26">
        <f t="shared" si="224"/>
        <v>0</v>
      </c>
      <c r="V489" s="26">
        <f t="shared" si="225"/>
        <v>0</v>
      </c>
      <c r="W489" s="26">
        <f>VLOOKUP(AF489,角色间职业划分!L:M,2,FALSE)</f>
        <v>8</v>
      </c>
      <c r="X489" s="26">
        <f t="shared" si="226"/>
        <v>57</v>
      </c>
      <c r="Y489" s="26">
        <v>0</v>
      </c>
      <c r="Z489" s="26">
        <v>0</v>
      </c>
      <c r="AA489" s="26">
        <v>0</v>
      </c>
      <c r="AB489" s="26">
        <f t="shared" si="227"/>
        <v>15</v>
      </c>
      <c r="AC489" s="1">
        <f t="shared" si="208"/>
        <v>1869</v>
      </c>
      <c r="AD489" s="51"/>
      <c r="AE489" s="1"/>
      <c r="AF489">
        <f t="shared" si="228"/>
        <v>8</v>
      </c>
      <c r="AG489" s="26" t="str">
        <f>VLOOKUP(AF489,角色间职业划分!P:R,3,FALSE)</f>
        <v>刺客</v>
      </c>
      <c r="AH489" s="26">
        <f t="shared" si="229"/>
        <v>57</v>
      </c>
    </row>
    <row r="490" spans="1:34" x14ac:dyDescent="0.15">
      <c r="A490" s="26">
        <v>486</v>
      </c>
      <c r="B490" s="26">
        <f t="shared" si="209"/>
        <v>0</v>
      </c>
      <c r="C490" s="26">
        <f>ROUND(IF($AG490="战士",VLOOKUP($AH490,$DV:$ER,DX$1,FALSE),IF($AG490="幻术师",VLOOKUP($AH490,$EU:$FQ,EW$1,FALSE),IF($AG490="刺客",VLOOKUP($AH490,$FU:$GQ,FW$1,FALSE),"无该职业")))/VLOOKUP(AF490,角色间职业划分!P:AP,20,FALSE),0)</f>
        <v>49</v>
      </c>
      <c r="D490" s="26">
        <f t="shared" si="210"/>
        <v>0</v>
      </c>
      <c r="E490" s="26">
        <f>ROUND(IF($AG490="战士",VLOOKUP($AH490,$DV:$ER,DZ$1,FALSE),IF($AG490="幻术师",VLOOKUP($AH490,$EU:$FQ,EY$1,FALSE),IF($AG490="刺客",VLOOKUP($AH490,$FU:$GQ,FY$1,FALSE),"无该职业")))*VLOOKUP($AF490,角色间职业划分!$P:$AP,26,FALSE)*VLOOKUP($AF490,角色间职业划分!$P:$AP,13,FALSE)/角色间职业划分!$AB$9,0)</f>
        <v>2823</v>
      </c>
      <c r="F490" s="26">
        <f>ROUND(IF($AG490="战士",VLOOKUP($AH490,$DV:$ER,EA$1,FALSE),IF($AG490="幻术师",VLOOKUP($AH490,$EU:$FQ,EZ$1,FALSE),IF($AG490="刺客",VLOOKUP($AH490,$FU:$GQ,FZ$1,FALSE),"无该职业")))*VLOOKUP($AF490,角色间职业划分!$P:$AP,8,FALSE)/角色间职业划分!$W$9,0)</f>
        <v>7059</v>
      </c>
      <c r="G490" s="26">
        <f>ROUND(IF($AG490="战士",VLOOKUP($AH490,$DV:$ER,EB$1,FALSE),IF($AG490="幻术师",VLOOKUP($AH490,$EU:$FQ,FA$1,FALSE),IF($AG490="刺客",VLOOKUP($AH490,$FU:$GQ,GA$1,FALSE),"无该职业")))*VLOOKUP($AF490,角色间职业划分!$P:$AP,13,FALSE)/角色间职业划分!$AB$9,0)</f>
        <v>7253</v>
      </c>
      <c r="H490" s="26">
        <f t="shared" si="211"/>
        <v>0</v>
      </c>
      <c r="I490" s="26">
        <f t="shared" si="212"/>
        <v>0</v>
      </c>
      <c r="J490" s="26">
        <f t="shared" si="213"/>
        <v>0</v>
      </c>
      <c r="K490" s="26">
        <f t="shared" si="214"/>
        <v>0</v>
      </c>
      <c r="L490" s="26">
        <f t="shared" si="215"/>
        <v>0</v>
      </c>
      <c r="M490" s="26">
        <f t="shared" si="216"/>
        <v>0</v>
      </c>
      <c r="N490" s="26">
        <f t="shared" si="217"/>
        <v>7.5</v>
      </c>
      <c r="O490" s="26">
        <f t="shared" si="218"/>
        <v>5</v>
      </c>
      <c r="P490" s="26">
        <f t="shared" si="219"/>
        <v>0</v>
      </c>
      <c r="Q490" s="26">
        <f t="shared" si="220"/>
        <v>5</v>
      </c>
      <c r="R490" s="26">
        <f t="shared" si="221"/>
        <v>10</v>
      </c>
      <c r="S490" s="26">
        <f t="shared" si="222"/>
        <v>5</v>
      </c>
      <c r="T490" s="26">
        <f t="shared" si="223"/>
        <v>5</v>
      </c>
      <c r="U490" s="26">
        <f t="shared" si="224"/>
        <v>0</v>
      </c>
      <c r="V490" s="26">
        <f t="shared" si="225"/>
        <v>0</v>
      </c>
      <c r="W490" s="26">
        <f>VLOOKUP(AF490,角色间职业划分!L:M,2,FALSE)</f>
        <v>8</v>
      </c>
      <c r="X490" s="26">
        <f t="shared" si="226"/>
        <v>58</v>
      </c>
      <c r="Y490" s="26">
        <v>0</v>
      </c>
      <c r="Z490" s="26">
        <v>0</v>
      </c>
      <c r="AA490" s="26">
        <v>0</v>
      </c>
      <c r="AB490" s="26">
        <f t="shared" si="227"/>
        <v>15</v>
      </c>
      <c r="AC490" s="1">
        <f t="shared" si="208"/>
        <v>1919</v>
      </c>
      <c r="AD490" s="51"/>
      <c r="AE490" s="1"/>
      <c r="AF490">
        <f t="shared" si="228"/>
        <v>8</v>
      </c>
      <c r="AG490" s="26" t="str">
        <f>VLOOKUP(AF490,角色间职业划分!P:R,3,FALSE)</f>
        <v>刺客</v>
      </c>
      <c r="AH490" s="26">
        <f t="shared" si="229"/>
        <v>58</v>
      </c>
    </row>
    <row r="491" spans="1:34" x14ac:dyDescent="0.15">
      <c r="A491" s="26">
        <v>487</v>
      </c>
      <c r="B491" s="26">
        <f t="shared" si="209"/>
        <v>0</v>
      </c>
      <c r="C491" s="26">
        <f>ROUND(IF($AG491="战士",VLOOKUP($AH491,$DV:$ER,DX$1,FALSE),IF($AG491="幻术师",VLOOKUP($AH491,$EU:$FQ,EW$1,FALSE),IF($AG491="刺客",VLOOKUP($AH491,$FU:$GQ,FW$1,FALSE),"无该职业")))/VLOOKUP(AF491,角色间职业划分!P:AP,20,FALSE),0)</f>
        <v>49</v>
      </c>
      <c r="D491" s="26">
        <f t="shared" si="210"/>
        <v>0</v>
      </c>
      <c r="E491" s="26">
        <f>ROUND(IF($AG491="战士",VLOOKUP($AH491,$DV:$ER,DZ$1,FALSE),IF($AG491="幻术师",VLOOKUP($AH491,$EU:$FQ,EY$1,FALSE),IF($AG491="刺客",VLOOKUP($AH491,$FU:$GQ,FY$1,FALSE),"无该职业")))*VLOOKUP($AF491,角色间职业划分!$P:$AP,26,FALSE)*VLOOKUP($AF491,角色间职业划分!$P:$AP,13,FALSE)/角色间职业划分!$AB$9,0)</f>
        <v>2823</v>
      </c>
      <c r="F491" s="26">
        <f>ROUND(IF($AG491="战士",VLOOKUP($AH491,$DV:$ER,EA$1,FALSE),IF($AG491="幻术师",VLOOKUP($AH491,$EU:$FQ,EZ$1,FALSE),IF($AG491="刺客",VLOOKUP($AH491,$FU:$GQ,FZ$1,FALSE),"无该职业")))*VLOOKUP($AF491,角色间职业划分!$P:$AP,8,FALSE)/角色间职业划分!$W$9,0)</f>
        <v>7866</v>
      </c>
      <c r="G491" s="26">
        <f>ROUND(IF($AG491="战士",VLOOKUP($AH491,$DV:$ER,EB$1,FALSE),IF($AG491="幻术师",VLOOKUP($AH491,$EU:$FQ,FA$1,FALSE),IF($AG491="刺客",VLOOKUP($AH491,$FU:$GQ,GA$1,FALSE),"无该职业")))*VLOOKUP($AF491,角色间职业划分!$P:$AP,13,FALSE)/角色间职业划分!$AB$9,0)</f>
        <v>7253</v>
      </c>
      <c r="H491" s="26">
        <f t="shared" si="211"/>
        <v>0</v>
      </c>
      <c r="I491" s="26">
        <f t="shared" si="212"/>
        <v>0</v>
      </c>
      <c r="J491" s="26">
        <f t="shared" si="213"/>
        <v>0</v>
      </c>
      <c r="K491" s="26">
        <f t="shared" si="214"/>
        <v>0</v>
      </c>
      <c r="L491" s="26">
        <f t="shared" si="215"/>
        <v>0</v>
      </c>
      <c r="M491" s="26">
        <f t="shared" si="216"/>
        <v>0</v>
      </c>
      <c r="N491" s="26">
        <f t="shared" si="217"/>
        <v>7.5</v>
      </c>
      <c r="O491" s="26">
        <f t="shared" si="218"/>
        <v>5</v>
      </c>
      <c r="P491" s="26">
        <f t="shared" si="219"/>
        <v>0</v>
      </c>
      <c r="Q491" s="26">
        <f t="shared" si="220"/>
        <v>5</v>
      </c>
      <c r="R491" s="26">
        <f t="shared" si="221"/>
        <v>10</v>
      </c>
      <c r="S491" s="26">
        <f t="shared" si="222"/>
        <v>5</v>
      </c>
      <c r="T491" s="26">
        <f t="shared" si="223"/>
        <v>5</v>
      </c>
      <c r="U491" s="26">
        <f t="shared" si="224"/>
        <v>0</v>
      </c>
      <c r="V491" s="26">
        <f t="shared" si="225"/>
        <v>0</v>
      </c>
      <c r="W491" s="26">
        <f>VLOOKUP(AF491,角色间职业划分!L:M,2,FALSE)</f>
        <v>8</v>
      </c>
      <c r="X491" s="26">
        <f t="shared" si="226"/>
        <v>59</v>
      </c>
      <c r="Y491" s="26">
        <v>0</v>
      </c>
      <c r="Z491" s="26">
        <v>0</v>
      </c>
      <c r="AA491" s="26">
        <v>0</v>
      </c>
      <c r="AB491" s="26">
        <f t="shared" si="227"/>
        <v>15</v>
      </c>
      <c r="AC491" s="1">
        <f t="shared" si="208"/>
        <v>1970</v>
      </c>
      <c r="AD491" s="51"/>
      <c r="AE491" s="1"/>
      <c r="AF491">
        <f t="shared" si="228"/>
        <v>8</v>
      </c>
      <c r="AG491" s="26" t="str">
        <f>VLOOKUP(AF491,角色间职业划分!P:R,3,FALSE)</f>
        <v>刺客</v>
      </c>
      <c r="AH491" s="26">
        <f t="shared" si="229"/>
        <v>59</v>
      </c>
    </row>
    <row r="492" spans="1:34" x14ac:dyDescent="0.15">
      <c r="A492" s="26">
        <v>488</v>
      </c>
      <c r="B492" s="26">
        <f t="shared" si="209"/>
        <v>0</v>
      </c>
      <c r="C492" s="26">
        <f>ROUND(IF($AG492="战士",VLOOKUP($AH492,$DV:$ER,DX$1,FALSE),IF($AG492="幻术师",VLOOKUP($AH492,$EU:$FQ,EW$1,FALSE),IF($AG492="刺客",VLOOKUP($AH492,$FU:$GQ,FW$1,FALSE),"无该职业")))/VLOOKUP(AF492,角色间职业划分!P:AP,20,FALSE),0)</f>
        <v>55</v>
      </c>
      <c r="D492" s="26">
        <f t="shared" si="210"/>
        <v>0</v>
      </c>
      <c r="E492" s="26">
        <f>ROUND(IF($AG492="战士",VLOOKUP($AH492,$DV:$ER,DZ$1,FALSE),IF($AG492="幻术师",VLOOKUP($AH492,$EU:$FQ,EY$1,FALSE),IF($AG492="刺客",VLOOKUP($AH492,$FU:$GQ,FY$1,FALSE),"无该职业")))*VLOOKUP($AF492,角色间职业划分!$P:$AP,26,FALSE)*VLOOKUP($AF492,角色间职业划分!$P:$AP,13,FALSE)/角色间职业划分!$AB$9,0)</f>
        <v>2823</v>
      </c>
      <c r="F492" s="26">
        <f>ROUND(IF($AG492="战士",VLOOKUP($AH492,$DV:$ER,EA$1,FALSE),IF($AG492="幻术师",VLOOKUP($AH492,$EU:$FQ,EZ$1,FALSE),IF($AG492="刺客",VLOOKUP($AH492,$FU:$GQ,FZ$1,FALSE),"无该职业")))*VLOOKUP($AF492,角色间职业划分!$P:$AP,8,FALSE)/角色间职业划分!$W$9,0)</f>
        <v>7866</v>
      </c>
      <c r="G492" s="26">
        <f>ROUND(IF($AG492="战士",VLOOKUP($AH492,$DV:$ER,EB$1,FALSE),IF($AG492="幻术师",VLOOKUP($AH492,$EU:$FQ,FA$1,FALSE),IF($AG492="刺客",VLOOKUP($AH492,$FU:$GQ,GA$1,FALSE),"无该职业")))*VLOOKUP($AF492,角色间职业划分!$P:$AP,13,FALSE)/角色间职业划分!$AB$9,0)</f>
        <v>7253</v>
      </c>
      <c r="H492" s="26">
        <f t="shared" si="211"/>
        <v>0</v>
      </c>
      <c r="I492" s="26">
        <f t="shared" si="212"/>
        <v>0</v>
      </c>
      <c r="J492" s="26">
        <f t="shared" si="213"/>
        <v>0</v>
      </c>
      <c r="K492" s="26">
        <f t="shared" si="214"/>
        <v>0</v>
      </c>
      <c r="L492" s="26">
        <f t="shared" si="215"/>
        <v>0</v>
      </c>
      <c r="M492" s="26">
        <f t="shared" si="216"/>
        <v>0</v>
      </c>
      <c r="N492" s="26">
        <f t="shared" si="217"/>
        <v>7.5</v>
      </c>
      <c r="O492" s="26">
        <f t="shared" si="218"/>
        <v>5</v>
      </c>
      <c r="P492" s="26">
        <f t="shared" si="219"/>
        <v>0</v>
      </c>
      <c r="Q492" s="26">
        <f t="shared" si="220"/>
        <v>5</v>
      </c>
      <c r="R492" s="26">
        <f t="shared" si="221"/>
        <v>10</v>
      </c>
      <c r="S492" s="26">
        <f t="shared" si="222"/>
        <v>5</v>
      </c>
      <c r="T492" s="26">
        <f t="shared" si="223"/>
        <v>5</v>
      </c>
      <c r="U492" s="26">
        <f t="shared" si="224"/>
        <v>0</v>
      </c>
      <c r="V492" s="26">
        <f t="shared" si="225"/>
        <v>0</v>
      </c>
      <c r="W492" s="26">
        <f>VLOOKUP(AF492,角色间职业划分!L:M,2,FALSE)</f>
        <v>8</v>
      </c>
      <c r="X492" s="26">
        <f t="shared" si="226"/>
        <v>60</v>
      </c>
      <c r="Y492" s="26">
        <v>0</v>
      </c>
      <c r="Z492" s="26">
        <v>0</v>
      </c>
      <c r="AA492" s="26">
        <v>0</v>
      </c>
      <c r="AB492" s="26">
        <f t="shared" si="227"/>
        <v>17.5</v>
      </c>
      <c r="AC492" s="1">
        <f t="shared" si="208"/>
        <v>2020</v>
      </c>
      <c r="AD492" s="51"/>
      <c r="AE492" s="1"/>
      <c r="AF492">
        <f t="shared" si="228"/>
        <v>8</v>
      </c>
      <c r="AG492" s="26" t="str">
        <f>VLOOKUP(AF492,角色间职业划分!P:R,3,FALSE)</f>
        <v>刺客</v>
      </c>
      <c r="AH492" s="26">
        <f t="shared" si="229"/>
        <v>60</v>
      </c>
    </row>
    <row r="493" spans="1:34" x14ac:dyDescent="0.15">
      <c r="A493" s="26">
        <v>489</v>
      </c>
      <c r="B493" s="26">
        <f t="shared" si="209"/>
        <v>0</v>
      </c>
      <c r="C493" s="26">
        <f>ROUND(IF($AG493="战士",VLOOKUP($AH493,$DV:$ER,DX$1,FALSE),IF($AG493="幻术师",VLOOKUP($AH493,$EU:$FQ,EW$1,FALSE),IF($AG493="刺客",VLOOKUP($AH493,$FU:$GQ,FW$1,FALSE),"无该职业")))/VLOOKUP(AF493,角色间职业划分!P:AP,20,FALSE),0)</f>
        <v>0</v>
      </c>
      <c r="D493" s="26">
        <f t="shared" si="210"/>
        <v>0</v>
      </c>
      <c r="E493" s="26">
        <f>ROUND(IF($AG493="战士",VLOOKUP($AH493,$DV:$ER,DZ$1,FALSE),IF($AG493="幻术师",VLOOKUP($AH493,$EU:$FQ,EY$1,FALSE),IF($AG493="刺客",VLOOKUP($AH493,$FU:$GQ,FY$1,FALSE),"无该职业")))*VLOOKUP($AF493,角色间职业划分!$P:$AP,26,FALSE)*VLOOKUP($AF493,角色间职业划分!$P:$AP,13,FALSE)/角色间职业划分!$AB$9,0)</f>
        <v>0</v>
      </c>
      <c r="F493" s="26">
        <f>ROUND(IF($AG493="战士",VLOOKUP($AH493,$DV:$ER,EA$1,FALSE),IF($AG493="幻术师",VLOOKUP($AH493,$EU:$FQ,EZ$1,FALSE),IF($AG493="刺客",VLOOKUP($AH493,$FU:$GQ,FZ$1,FALSE),"无该职业")))*VLOOKUP($AF493,角色间职业划分!$P:$AP,8,FALSE)/角色间职业划分!$W$9,0)</f>
        <v>0</v>
      </c>
      <c r="G493" s="26">
        <f>ROUND(IF($AG493="战士",VLOOKUP($AH493,$DV:$ER,EB$1,FALSE),IF($AG493="幻术师",VLOOKUP($AH493,$EU:$FQ,FA$1,FALSE),IF($AG493="刺客",VLOOKUP($AH493,$FU:$GQ,GA$1,FALSE),"无该职业")))*VLOOKUP($AF493,角色间职业划分!$P:$AP,13,FALSE)/角色间职业划分!$AB$9,0)</f>
        <v>0</v>
      </c>
      <c r="H493" s="26">
        <f t="shared" si="211"/>
        <v>0</v>
      </c>
      <c r="I493" s="26">
        <f t="shared" si="212"/>
        <v>0</v>
      </c>
      <c r="J493" s="26">
        <f t="shared" si="213"/>
        <v>0</v>
      </c>
      <c r="K493" s="26">
        <f t="shared" si="214"/>
        <v>0</v>
      </c>
      <c r="L493" s="26">
        <f t="shared" si="215"/>
        <v>0</v>
      </c>
      <c r="M493" s="26">
        <f t="shared" si="216"/>
        <v>0</v>
      </c>
      <c r="N493" s="26">
        <f t="shared" si="217"/>
        <v>0</v>
      </c>
      <c r="O493" s="26">
        <f t="shared" si="218"/>
        <v>0</v>
      </c>
      <c r="P493" s="26">
        <f t="shared" si="219"/>
        <v>0</v>
      </c>
      <c r="Q493" s="26">
        <f t="shared" si="220"/>
        <v>0</v>
      </c>
      <c r="R493" s="26">
        <f t="shared" si="221"/>
        <v>0</v>
      </c>
      <c r="S493" s="26">
        <f t="shared" si="222"/>
        <v>0</v>
      </c>
      <c r="T493" s="26">
        <f t="shared" si="223"/>
        <v>0</v>
      </c>
      <c r="U493" s="26">
        <f t="shared" si="224"/>
        <v>0</v>
      </c>
      <c r="V493" s="26">
        <f t="shared" si="225"/>
        <v>0</v>
      </c>
      <c r="W493" s="26">
        <f>VLOOKUP(AF493,角色间职业划分!L:M,2,FALSE)</f>
        <v>9</v>
      </c>
      <c r="X493" s="26">
        <f t="shared" si="226"/>
        <v>0</v>
      </c>
      <c r="Y493" s="26">
        <v>0</v>
      </c>
      <c r="Z493" s="26">
        <v>0</v>
      </c>
      <c r="AA493" s="26">
        <v>0</v>
      </c>
      <c r="AB493" s="26">
        <f t="shared" si="227"/>
        <v>0</v>
      </c>
      <c r="AC493" s="1">
        <f t="shared" si="208"/>
        <v>0</v>
      </c>
      <c r="AD493" s="51"/>
      <c r="AE493" s="1"/>
      <c r="AF493">
        <f t="shared" si="228"/>
        <v>9</v>
      </c>
      <c r="AG493" s="26" t="str">
        <f>VLOOKUP(AF493,角色间职业划分!P:R,3,FALSE)</f>
        <v>幻术师</v>
      </c>
      <c r="AH493" s="26">
        <f t="shared" si="229"/>
        <v>0</v>
      </c>
    </row>
    <row r="494" spans="1:34" x14ac:dyDescent="0.15">
      <c r="A494" s="26">
        <v>490</v>
      </c>
      <c r="B494" s="26">
        <f t="shared" si="209"/>
        <v>0</v>
      </c>
      <c r="C494" s="26">
        <f>ROUND(IF($AG494="战士",VLOOKUP($AH494,$DV:$ER,DX$1,FALSE),IF($AG494="幻术师",VLOOKUP($AH494,$EU:$FQ,EW$1,FALSE),IF($AG494="刺客",VLOOKUP($AH494,$FU:$GQ,FW$1,FALSE),"无该职业")))/VLOOKUP(AF494,角色间职业划分!P:AP,20,FALSE),0)</f>
        <v>0</v>
      </c>
      <c r="D494" s="26">
        <f t="shared" si="210"/>
        <v>0</v>
      </c>
      <c r="E494" s="26">
        <f>ROUND(IF($AG494="战士",VLOOKUP($AH494,$DV:$ER,DZ$1,FALSE),IF($AG494="幻术师",VLOOKUP($AH494,$EU:$FQ,EY$1,FALSE),IF($AG494="刺客",VLOOKUP($AH494,$FU:$GQ,FY$1,FALSE),"无该职业")))*VLOOKUP($AF494,角色间职业划分!$P:$AP,26,FALSE)*VLOOKUP($AF494,角色间职业划分!$P:$AP,13,FALSE)/角色间职业划分!$AB$9,0)</f>
        <v>0</v>
      </c>
      <c r="F494" s="26">
        <f>ROUND(IF($AG494="战士",VLOOKUP($AH494,$DV:$ER,EA$1,FALSE),IF($AG494="幻术师",VLOOKUP($AH494,$EU:$FQ,EZ$1,FALSE),IF($AG494="刺客",VLOOKUP($AH494,$FU:$GQ,FZ$1,FALSE),"无该职业")))*VLOOKUP($AF494,角色间职业划分!$P:$AP,8,FALSE)/角色间职业划分!$W$9,0)</f>
        <v>0</v>
      </c>
      <c r="G494" s="26">
        <f>ROUND(IF($AG494="战士",VLOOKUP($AH494,$DV:$ER,EB$1,FALSE),IF($AG494="幻术师",VLOOKUP($AH494,$EU:$FQ,FA$1,FALSE),IF($AG494="刺客",VLOOKUP($AH494,$FU:$GQ,GA$1,FALSE),"无该职业")))*VLOOKUP($AF494,角色间职业划分!$P:$AP,13,FALSE)/角色间职业划分!$AB$9,0)</f>
        <v>101</v>
      </c>
      <c r="H494" s="26">
        <f t="shared" si="211"/>
        <v>0</v>
      </c>
      <c r="I494" s="26">
        <f t="shared" si="212"/>
        <v>0</v>
      </c>
      <c r="J494" s="26">
        <f t="shared" si="213"/>
        <v>0</v>
      </c>
      <c r="K494" s="26">
        <f t="shared" si="214"/>
        <v>0</v>
      </c>
      <c r="L494" s="26">
        <f t="shared" si="215"/>
        <v>0</v>
      </c>
      <c r="M494" s="26">
        <f t="shared" si="216"/>
        <v>0</v>
      </c>
      <c r="N494" s="26">
        <f t="shared" si="217"/>
        <v>0</v>
      </c>
      <c r="O494" s="26">
        <f t="shared" si="218"/>
        <v>0</v>
      </c>
      <c r="P494" s="26">
        <f t="shared" si="219"/>
        <v>0</v>
      </c>
      <c r="Q494" s="26">
        <f t="shared" si="220"/>
        <v>0</v>
      </c>
      <c r="R494" s="26">
        <f t="shared" si="221"/>
        <v>0</v>
      </c>
      <c r="S494" s="26">
        <f t="shared" si="222"/>
        <v>0</v>
      </c>
      <c r="T494" s="26">
        <f t="shared" si="223"/>
        <v>0</v>
      </c>
      <c r="U494" s="26">
        <f t="shared" si="224"/>
        <v>0</v>
      </c>
      <c r="V494" s="26">
        <f t="shared" si="225"/>
        <v>0</v>
      </c>
      <c r="W494" s="26">
        <f>VLOOKUP(AF494,角色间职业划分!L:M,2,FALSE)</f>
        <v>9</v>
      </c>
      <c r="X494" s="26">
        <f t="shared" si="226"/>
        <v>1</v>
      </c>
      <c r="Y494" s="26">
        <v>0</v>
      </c>
      <c r="Z494" s="26">
        <v>0</v>
      </c>
      <c r="AA494" s="26">
        <v>0</v>
      </c>
      <c r="AB494" s="26">
        <f t="shared" si="227"/>
        <v>0</v>
      </c>
      <c r="AC494" s="1">
        <f t="shared" si="208"/>
        <v>36</v>
      </c>
      <c r="AD494" s="51"/>
      <c r="AE494" s="1"/>
      <c r="AF494">
        <f t="shared" si="228"/>
        <v>9</v>
      </c>
      <c r="AG494" s="26" t="str">
        <f>VLOOKUP(AF494,角色间职业划分!P:R,3,FALSE)</f>
        <v>幻术师</v>
      </c>
      <c r="AH494" s="26">
        <f t="shared" si="229"/>
        <v>1</v>
      </c>
    </row>
    <row r="495" spans="1:34" x14ac:dyDescent="0.15">
      <c r="A495" s="26">
        <v>491</v>
      </c>
      <c r="B495" s="26">
        <f t="shared" si="209"/>
        <v>0</v>
      </c>
      <c r="C495" s="26">
        <f>ROUND(IF($AG495="战士",VLOOKUP($AH495,$DV:$ER,DX$1,FALSE),IF($AG495="幻术师",VLOOKUP($AH495,$EU:$FQ,EW$1,FALSE),IF($AG495="刺客",VLOOKUP($AH495,$FU:$GQ,FW$1,FALSE),"无该职业")))/VLOOKUP(AF495,角色间职业划分!P:AP,20,FALSE),0)</f>
        <v>0</v>
      </c>
      <c r="D495" s="26">
        <f t="shared" si="210"/>
        <v>0</v>
      </c>
      <c r="E495" s="26">
        <f>ROUND(IF($AG495="战士",VLOOKUP($AH495,$DV:$ER,DZ$1,FALSE),IF($AG495="幻术师",VLOOKUP($AH495,$EU:$FQ,EY$1,FALSE),IF($AG495="刺客",VLOOKUP($AH495,$FU:$GQ,FY$1,FALSE),"无该职业")))*VLOOKUP($AF495,角色间职业划分!$P:$AP,26,FALSE)*VLOOKUP($AF495,角色间职业划分!$P:$AP,13,FALSE)/角色间职业划分!$AB$9,0)</f>
        <v>0</v>
      </c>
      <c r="F495" s="26">
        <f>ROUND(IF($AG495="战士",VLOOKUP($AH495,$DV:$ER,EA$1,FALSE),IF($AG495="幻术师",VLOOKUP($AH495,$EU:$FQ,EZ$1,FALSE),IF($AG495="刺客",VLOOKUP($AH495,$FU:$GQ,FZ$1,FALSE),"无该职业")))*VLOOKUP($AF495,角色间职业划分!$P:$AP,8,FALSE)/角色间职业划分!$W$9,0)</f>
        <v>0</v>
      </c>
      <c r="G495" s="26">
        <f>ROUND(IF($AG495="战士",VLOOKUP($AH495,$DV:$ER,EB$1,FALSE),IF($AG495="幻术师",VLOOKUP($AH495,$EU:$FQ,FA$1,FALSE),IF($AG495="刺客",VLOOKUP($AH495,$FU:$GQ,GA$1,FALSE),"无该职业")))*VLOOKUP($AF495,角色间职业划分!$P:$AP,13,FALSE)/角色间职业划分!$AB$9,0)</f>
        <v>101</v>
      </c>
      <c r="H495" s="26">
        <f t="shared" si="211"/>
        <v>0</v>
      </c>
      <c r="I495" s="26">
        <f t="shared" si="212"/>
        <v>0</v>
      </c>
      <c r="J495" s="26">
        <f t="shared" si="213"/>
        <v>0</v>
      </c>
      <c r="K495" s="26">
        <f t="shared" si="214"/>
        <v>0</v>
      </c>
      <c r="L495" s="26">
        <f t="shared" si="215"/>
        <v>0</v>
      </c>
      <c r="M495" s="26">
        <f t="shared" si="216"/>
        <v>0</v>
      </c>
      <c r="N495" s="26">
        <f t="shared" si="217"/>
        <v>2.5</v>
      </c>
      <c r="O495" s="26">
        <f t="shared" si="218"/>
        <v>0</v>
      </c>
      <c r="P495" s="26">
        <f t="shared" si="219"/>
        <v>0</v>
      </c>
      <c r="Q495" s="26">
        <f t="shared" si="220"/>
        <v>0</v>
      </c>
      <c r="R495" s="26">
        <f t="shared" si="221"/>
        <v>0</v>
      </c>
      <c r="S495" s="26">
        <f t="shared" si="222"/>
        <v>0</v>
      </c>
      <c r="T495" s="26">
        <f t="shared" si="223"/>
        <v>0</v>
      </c>
      <c r="U495" s="26">
        <f t="shared" si="224"/>
        <v>0</v>
      </c>
      <c r="V495" s="26">
        <f t="shared" si="225"/>
        <v>0</v>
      </c>
      <c r="W495" s="26">
        <f>VLOOKUP(AF495,角色间职业划分!L:M,2,FALSE)</f>
        <v>9</v>
      </c>
      <c r="X495" s="26">
        <f t="shared" si="226"/>
        <v>2</v>
      </c>
      <c r="Y495" s="26">
        <v>0</v>
      </c>
      <c r="Z495" s="26">
        <v>0</v>
      </c>
      <c r="AA495" s="26">
        <v>0</v>
      </c>
      <c r="AB495" s="26">
        <f t="shared" si="227"/>
        <v>0</v>
      </c>
      <c r="AC495" s="1">
        <f t="shared" si="208"/>
        <v>36</v>
      </c>
      <c r="AD495" s="51"/>
      <c r="AE495" s="1"/>
      <c r="AF495">
        <f t="shared" si="228"/>
        <v>9</v>
      </c>
      <c r="AG495" s="26" t="str">
        <f>VLOOKUP(AF495,角色间职业划分!P:R,3,FALSE)</f>
        <v>幻术师</v>
      </c>
      <c r="AH495" s="26">
        <f t="shared" si="229"/>
        <v>2</v>
      </c>
    </row>
    <row r="496" spans="1:34" x14ac:dyDescent="0.15">
      <c r="A496" s="26">
        <v>492</v>
      </c>
      <c r="B496" s="26">
        <f t="shared" si="209"/>
        <v>0</v>
      </c>
      <c r="C496" s="26">
        <f>ROUND(IF($AG496="战士",VLOOKUP($AH496,$DV:$ER,DX$1,FALSE),IF($AG496="幻术师",VLOOKUP($AH496,$EU:$FQ,EW$1,FALSE),IF($AG496="刺客",VLOOKUP($AH496,$FU:$GQ,FW$1,FALSE),"无该职业")))/VLOOKUP(AF496,角色间职业划分!P:AP,20,FALSE),0)</f>
        <v>0</v>
      </c>
      <c r="D496" s="26">
        <f t="shared" si="210"/>
        <v>0</v>
      </c>
      <c r="E496" s="26">
        <f>ROUND(IF($AG496="战士",VLOOKUP($AH496,$DV:$ER,DZ$1,FALSE),IF($AG496="幻术师",VLOOKUP($AH496,$EU:$FQ,EY$1,FALSE),IF($AG496="刺客",VLOOKUP($AH496,$FU:$GQ,FY$1,FALSE),"无该职业")))*VLOOKUP($AF496,角色间职业划分!$P:$AP,26,FALSE)*VLOOKUP($AF496,角色间职业划分!$P:$AP,13,FALSE)/角色间职业划分!$AB$9,0)</f>
        <v>0</v>
      </c>
      <c r="F496" s="26">
        <f>ROUND(IF($AG496="战士",VLOOKUP($AH496,$DV:$ER,EA$1,FALSE),IF($AG496="幻术师",VLOOKUP($AH496,$EU:$FQ,EZ$1,FALSE),IF($AG496="刺客",VLOOKUP($AH496,$FU:$GQ,FZ$1,FALSE),"无该职业")))*VLOOKUP($AF496,角色间职业划分!$P:$AP,8,FALSE)/角色间职业划分!$W$9,0)</f>
        <v>238</v>
      </c>
      <c r="G496" s="26">
        <f>ROUND(IF($AG496="战士",VLOOKUP($AH496,$DV:$ER,EB$1,FALSE),IF($AG496="幻术师",VLOOKUP($AH496,$EU:$FQ,FA$1,FALSE),IF($AG496="刺客",VLOOKUP($AH496,$FU:$GQ,GA$1,FALSE),"无该职业")))*VLOOKUP($AF496,角色间职业划分!$P:$AP,13,FALSE)/角色间职业划分!$AB$9,0)</f>
        <v>101</v>
      </c>
      <c r="H496" s="26">
        <f t="shared" si="211"/>
        <v>0</v>
      </c>
      <c r="I496" s="26">
        <f t="shared" si="212"/>
        <v>0</v>
      </c>
      <c r="J496" s="26">
        <f t="shared" si="213"/>
        <v>0</v>
      </c>
      <c r="K496" s="26">
        <f t="shared" si="214"/>
        <v>0</v>
      </c>
      <c r="L496" s="26">
        <f t="shared" si="215"/>
        <v>0</v>
      </c>
      <c r="M496" s="26">
        <f t="shared" si="216"/>
        <v>0</v>
      </c>
      <c r="N496" s="26">
        <f t="shared" si="217"/>
        <v>2.5</v>
      </c>
      <c r="O496" s="26">
        <f t="shared" si="218"/>
        <v>0</v>
      </c>
      <c r="P496" s="26">
        <f t="shared" si="219"/>
        <v>0</v>
      </c>
      <c r="Q496" s="26">
        <f t="shared" si="220"/>
        <v>0</v>
      </c>
      <c r="R496" s="26">
        <f t="shared" si="221"/>
        <v>0</v>
      </c>
      <c r="S496" s="26">
        <f t="shared" si="222"/>
        <v>0</v>
      </c>
      <c r="T496" s="26">
        <f t="shared" si="223"/>
        <v>0</v>
      </c>
      <c r="U496" s="26">
        <f t="shared" si="224"/>
        <v>0</v>
      </c>
      <c r="V496" s="26">
        <f t="shared" si="225"/>
        <v>0</v>
      </c>
      <c r="W496" s="26">
        <f>VLOOKUP(AF496,角色间职业划分!L:M,2,FALSE)</f>
        <v>9</v>
      </c>
      <c r="X496" s="26">
        <f t="shared" si="226"/>
        <v>3</v>
      </c>
      <c r="Y496" s="26">
        <v>0</v>
      </c>
      <c r="Z496" s="26">
        <v>0</v>
      </c>
      <c r="AA496" s="26">
        <v>0</v>
      </c>
      <c r="AB496" s="26">
        <f t="shared" si="227"/>
        <v>0</v>
      </c>
      <c r="AC496" s="1">
        <f t="shared" si="208"/>
        <v>42</v>
      </c>
      <c r="AD496" s="51"/>
      <c r="AE496" s="1"/>
      <c r="AF496">
        <f t="shared" si="228"/>
        <v>9</v>
      </c>
      <c r="AG496" s="26" t="str">
        <f>VLOOKUP(AF496,角色间职业划分!P:R,3,FALSE)</f>
        <v>幻术师</v>
      </c>
      <c r="AH496" s="26">
        <f t="shared" si="229"/>
        <v>3</v>
      </c>
    </row>
    <row r="497" spans="1:34" x14ac:dyDescent="0.15">
      <c r="A497" s="26">
        <v>493</v>
      </c>
      <c r="B497" s="26">
        <f t="shared" si="209"/>
        <v>0</v>
      </c>
      <c r="C497" s="26">
        <f>ROUND(IF($AG497="战士",VLOOKUP($AH497,$DV:$ER,DX$1,FALSE),IF($AG497="幻术师",VLOOKUP($AH497,$EU:$FQ,EW$1,FALSE),IF($AG497="刺客",VLOOKUP($AH497,$FU:$GQ,FW$1,FALSE),"无该职业")))/VLOOKUP(AF497,角色间职业划分!P:AP,20,FALSE),0)</f>
        <v>0</v>
      </c>
      <c r="D497" s="26">
        <f t="shared" si="210"/>
        <v>0</v>
      </c>
      <c r="E497" s="26">
        <f>ROUND(IF($AG497="战士",VLOOKUP($AH497,$DV:$ER,DZ$1,FALSE),IF($AG497="幻术师",VLOOKUP($AH497,$EU:$FQ,EY$1,FALSE),IF($AG497="刺客",VLOOKUP($AH497,$FU:$GQ,FY$1,FALSE),"无该职业")))*VLOOKUP($AF497,角色间职业划分!$P:$AP,26,FALSE)*VLOOKUP($AF497,角色间职业划分!$P:$AP,13,FALSE)/角色间职业划分!$AB$9,0)</f>
        <v>0</v>
      </c>
      <c r="F497" s="26">
        <f>ROUND(IF($AG497="战士",VLOOKUP($AH497,$DV:$ER,EA$1,FALSE),IF($AG497="幻术师",VLOOKUP($AH497,$EU:$FQ,EZ$1,FALSE),IF($AG497="刺客",VLOOKUP($AH497,$FU:$GQ,FZ$1,FALSE),"无该职业")))*VLOOKUP($AF497,角色间职业划分!$P:$AP,8,FALSE)/角色间职业划分!$W$9,0)</f>
        <v>238</v>
      </c>
      <c r="G497" s="26">
        <f>ROUND(IF($AG497="战士",VLOOKUP($AH497,$DV:$ER,EB$1,FALSE),IF($AG497="幻术师",VLOOKUP($AH497,$EU:$FQ,FA$1,FALSE),IF($AG497="刺客",VLOOKUP($AH497,$FU:$GQ,GA$1,FALSE),"无该职业")))*VLOOKUP($AF497,角色间职业划分!$P:$AP,13,FALSE)/角色间职业划分!$AB$9,0)</f>
        <v>101</v>
      </c>
      <c r="H497" s="26">
        <f t="shared" si="211"/>
        <v>0</v>
      </c>
      <c r="I497" s="26">
        <f t="shared" si="212"/>
        <v>0</v>
      </c>
      <c r="J497" s="26">
        <f t="shared" si="213"/>
        <v>0</v>
      </c>
      <c r="K497" s="26">
        <f t="shared" si="214"/>
        <v>0</v>
      </c>
      <c r="L497" s="26">
        <f t="shared" si="215"/>
        <v>0</v>
      </c>
      <c r="M497" s="26">
        <f t="shared" si="216"/>
        <v>0</v>
      </c>
      <c r="N497" s="26">
        <f t="shared" si="217"/>
        <v>2.5</v>
      </c>
      <c r="O497" s="26">
        <f t="shared" si="218"/>
        <v>0</v>
      </c>
      <c r="P497" s="26">
        <f t="shared" si="219"/>
        <v>0</v>
      </c>
      <c r="Q497" s="26">
        <f t="shared" si="220"/>
        <v>0</v>
      </c>
      <c r="R497" s="26">
        <f t="shared" si="221"/>
        <v>2.5</v>
      </c>
      <c r="S497" s="26">
        <f t="shared" si="222"/>
        <v>0</v>
      </c>
      <c r="T497" s="26">
        <f t="shared" si="223"/>
        <v>0</v>
      </c>
      <c r="U497" s="26">
        <f t="shared" si="224"/>
        <v>0</v>
      </c>
      <c r="V497" s="26">
        <f t="shared" si="225"/>
        <v>0</v>
      </c>
      <c r="W497" s="26">
        <f>VLOOKUP(AF497,角色间职业划分!L:M,2,FALSE)</f>
        <v>9</v>
      </c>
      <c r="X497" s="26">
        <f t="shared" si="226"/>
        <v>4</v>
      </c>
      <c r="Y497" s="26">
        <v>0</v>
      </c>
      <c r="Z497" s="26">
        <v>0</v>
      </c>
      <c r="AA497" s="26">
        <v>0</v>
      </c>
      <c r="AB497" s="26">
        <f t="shared" si="227"/>
        <v>0</v>
      </c>
      <c r="AC497" s="1">
        <f t="shared" si="208"/>
        <v>62</v>
      </c>
      <c r="AD497" s="51"/>
      <c r="AE497" s="1"/>
      <c r="AF497">
        <f t="shared" si="228"/>
        <v>9</v>
      </c>
      <c r="AG497" s="26" t="str">
        <f>VLOOKUP(AF497,角色间职业划分!P:R,3,FALSE)</f>
        <v>幻术师</v>
      </c>
      <c r="AH497" s="26">
        <f t="shared" si="229"/>
        <v>4</v>
      </c>
    </row>
    <row r="498" spans="1:34" x14ac:dyDescent="0.15">
      <c r="A498" s="26">
        <v>494</v>
      </c>
      <c r="B498" s="26">
        <f t="shared" si="209"/>
        <v>0</v>
      </c>
      <c r="C498" s="26">
        <f>ROUND(IF($AG498="战士",VLOOKUP($AH498,$DV:$ER,DX$1,FALSE),IF($AG498="幻术师",VLOOKUP($AH498,$EU:$FQ,EW$1,FALSE),IF($AG498="刺客",VLOOKUP($AH498,$FU:$GQ,FW$1,FALSE),"无该职业")))/VLOOKUP(AF498,角色间职业划分!P:AP,20,FALSE),0)</f>
        <v>0</v>
      </c>
      <c r="D498" s="26">
        <f t="shared" si="210"/>
        <v>0</v>
      </c>
      <c r="E498" s="26">
        <f>ROUND(IF($AG498="战士",VLOOKUP($AH498,$DV:$ER,DZ$1,FALSE),IF($AG498="幻术师",VLOOKUP($AH498,$EU:$FQ,EY$1,FALSE),IF($AG498="刺客",VLOOKUP($AH498,$FU:$GQ,FY$1,FALSE),"无该职业")))*VLOOKUP($AF498,角色间职业划分!$P:$AP,26,FALSE)*VLOOKUP($AF498,角色间职业划分!$P:$AP,13,FALSE)/角色间职业划分!$AB$9,0)</f>
        <v>0</v>
      </c>
      <c r="F498" s="26">
        <f>ROUND(IF($AG498="战士",VLOOKUP($AH498,$DV:$ER,EA$1,FALSE),IF($AG498="幻术师",VLOOKUP($AH498,$EU:$FQ,EZ$1,FALSE),IF($AG498="刺客",VLOOKUP($AH498,$FU:$GQ,FZ$1,FALSE),"无该职业")))*VLOOKUP($AF498,角色间职业划分!$P:$AP,8,FALSE)/角色间职业划分!$W$9,0)</f>
        <v>238</v>
      </c>
      <c r="G498" s="26">
        <f>ROUND(IF($AG498="战士",VLOOKUP($AH498,$DV:$ER,EB$1,FALSE),IF($AG498="幻术师",VLOOKUP($AH498,$EU:$FQ,FA$1,FALSE),IF($AG498="刺客",VLOOKUP($AH498,$FU:$GQ,GA$1,FALSE),"无该职业")))*VLOOKUP($AF498,角色间职业划分!$P:$AP,13,FALSE)/角色间职业划分!$AB$9,0)</f>
        <v>230</v>
      </c>
      <c r="H498" s="26">
        <f t="shared" si="211"/>
        <v>0</v>
      </c>
      <c r="I498" s="26">
        <f t="shared" si="212"/>
        <v>0</v>
      </c>
      <c r="J498" s="26">
        <f t="shared" si="213"/>
        <v>0</v>
      </c>
      <c r="K498" s="26">
        <f t="shared" si="214"/>
        <v>0</v>
      </c>
      <c r="L498" s="26">
        <f t="shared" si="215"/>
        <v>0</v>
      </c>
      <c r="M498" s="26">
        <f t="shared" si="216"/>
        <v>0</v>
      </c>
      <c r="N498" s="26">
        <f t="shared" si="217"/>
        <v>2.5</v>
      </c>
      <c r="O498" s="26">
        <f t="shared" si="218"/>
        <v>0</v>
      </c>
      <c r="P498" s="26">
        <f t="shared" si="219"/>
        <v>0</v>
      </c>
      <c r="Q498" s="26">
        <f t="shared" si="220"/>
        <v>0</v>
      </c>
      <c r="R498" s="26">
        <f t="shared" si="221"/>
        <v>2.5</v>
      </c>
      <c r="S498" s="26">
        <f t="shared" si="222"/>
        <v>0</v>
      </c>
      <c r="T498" s="26">
        <f t="shared" si="223"/>
        <v>0</v>
      </c>
      <c r="U498" s="26">
        <f t="shared" si="224"/>
        <v>0</v>
      </c>
      <c r="V498" s="26">
        <f t="shared" si="225"/>
        <v>0</v>
      </c>
      <c r="W498" s="26">
        <f>VLOOKUP(AF498,角色间职业划分!L:M,2,FALSE)</f>
        <v>9</v>
      </c>
      <c r="X498" s="26">
        <f t="shared" si="226"/>
        <v>5</v>
      </c>
      <c r="Y498" s="26">
        <v>0</v>
      </c>
      <c r="Z498" s="26">
        <v>0</v>
      </c>
      <c r="AA498" s="26">
        <v>0</v>
      </c>
      <c r="AB498" s="26">
        <f t="shared" si="227"/>
        <v>0</v>
      </c>
      <c r="AC498" s="1">
        <f t="shared" si="208"/>
        <v>81</v>
      </c>
      <c r="AD498" s="51"/>
      <c r="AE498" s="1"/>
      <c r="AF498">
        <f t="shared" si="228"/>
        <v>9</v>
      </c>
      <c r="AG498" s="26" t="str">
        <f>VLOOKUP(AF498,角色间职业划分!P:R,3,FALSE)</f>
        <v>幻术师</v>
      </c>
      <c r="AH498" s="26">
        <f t="shared" si="229"/>
        <v>5</v>
      </c>
    </row>
    <row r="499" spans="1:34" x14ac:dyDescent="0.15">
      <c r="A499" s="26">
        <v>495</v>
      </c>
      <c r="B499" s="26">
        <f t="shared" si="209"/>
        <v>0</v>
      </c>
      <c r="C499" s="26">
        <f>ROUND(IF($AG499="战士",VLOOKUP($AH499,$DV:$ER,DX$1,FALSE),IF($AG499="幻术师",VLOOKUP($AH499,$EU:$FQ,EW$1,FALSE),IF($AG499="刺客",VLOOKUP($AH499,$FU:$GQ,FW$1,FALSE),"无该职业")))/VLOOKUP(AF499,角色间职业划分!P:AP,20,FALSE),0)</f>
        <v>0</v>
      </c>
      <c r="D499" s="26">
        <f t="shared" si="210"/>
        <v>0</v>
      </c>
      <c r="E499" s="26">
        <f>ROUND(IF($AG499="战士",VLOOKUP($AH499,$DV:$ER,DZ$1,FALSE),IF($AG499="幻术师",VLOOKUP($AH499,$EU:$FQ,EY$1,FALSE),IF($AG499="刺客",VLOOKUP($AH499,$FU:$GQ,FY$1,FALSE),"无该职业")))*VLOOKUP($AF499,角色间职业划分!$P:$AP,26,FALSE)*VLOOKUP($AF499,角色间职业划分!$P:$AP,13,FALSE)/角色间职业划分!$AB$9,0)</f>
        <v>0</v>
      </c>
      <c r="F499" s="26">
        <f>ROUND(IF($AG499="战士",VLOOKUP($AH499,$DV:$ER,EA$1,FALSE),IF($AG499="幻术师",VLOOKUP($AH499,$EU:$FQ,EZ$1,FALSE),IF($AG499="刺客",VLOOKUP($AH499,$FU:$GQ,FZ$1,FALSE),"无该职业")))*VLOOKUP($AF499,角色间职业划分!$P:$AP,8,FALSE)/角色间职业划分!$W$9,0)</f>
        <v>238</v>
      </c>
      <c r="G499" s="26">
        <f>ROUND(IF($AG499="战士",VLOOKUP($AH499,$DV:$ER,EB$1,FALSE),IF($AG499="幻术师",VLOOKUP($AH499,$EU:$FQ,FA$1,FALSE),IF($AG499="刺客",VLOOKUP($AH499,$FU:$GQ,GA$1,FALSE),"无该职业")))*VLOOKUP($AF499,角色间职业划分!$P:$AP,13,FALSE)/角色间职业划分!$AB$9,0)</f>
        <v>230</v>
      </c>
      <c r="H499" s="26">
        <f t="shared" si="211"/>
        <v>0</v>
      </c>
      <c r="I499" s="26">
        <f t="shared" si="212"/>
        <v>0</v>
      </c>
      <c r="J499" s="26">
        <f t="shared" si="213"/>
        <v>0</v>
      </c>
      <c r="K499" s="26">
        <f t="shared" si="214"/>
        <v>0</v>
      </c>
      <c r="L499" s="26">
        <f t="shared" si="215"/>
        <v>0</v>
      </c>
      <c r="M499" s="26">
        <f t="shared" si="216"/>
        <v>0</v>
      </c>
      <c r="N499" s="26">
        <f t="shared" si="217"/>
        <v>2.5</v>
      </c>
      <c r="O499" s="26">
        <f t="shared" si="218"/>
        <v>0</v>
      </c>
      <c r="P499" s="26">
        <f t="shared" si="219"/>
        <v>0</v>
      </c>
      <c r="Q499" s="26">
        <f t="shared" si="220"/>
        <v>2.5</v>
      </c>
      <c r="R499" s="26">
        <f t="shared" si="221"/>
        <v>2.5</v>
      </c>
      <c r="S499" s="26">
        <f t="shared" si="222"/>
        <v>0</v>
      </c>
      <c r="T499" s="26">
        <f t="shared" si="223"/>
        <v>0</v>
      </c>
      <c r="U499" s="26">
        <f t="shared" si="224"/>
        <v>0</v>
      </c>
      <c r="V499" s="26">
        <f t="shared" si="225"/>
        <v>0</v>
      </c>
      <c r="W499" s="26">
        <f>VLOOKUP(AF499,角色间职业划分!L:M,2,FALSE)</f>
        <v>9</v>
      </c>
      <c r="X499" s="26">
        <f t="shared" si="226"/>
        <v>6</v>
      </c>
      <c r="Y499" s="26">
        <v>0</v>
      </c>
      <c r="Z499" s="26">
        <v>0</v>
      </c>
      <c r="AA499" s="26">
        <v>0</v>
      </c>
      <c r="AB499" s="26">
        <f t="shared" si="227"/>
        <v>0</v>
      </c>
      <c r="AC499" s="1">
        <f t="shared" si="208"/>
        <v>101</v>
      </c>
      <c r="AD499" s="51"/>
      <c r="AE499" s="1"/>
      <c r="AF499">
        <f t="shared" si="228"/>
        <v>9</v>
      </c>
      <c r="AG499" s="26" t="str">
        <f>VLOOKUP(AF499,角色间职业划分!P:R,3,FALSE)</f>
        <v>幻术师</v>
      </c>
      <c r="AH499" s="26">
        <f t="shared" si="229"/>
        <v>6</v>
      </c>
    </row>
    <row r="500" spans="1:34" x14ac:dyDescent="0.15">
      <c r="A500" s="26">
        <v>496</v>
      </c>
      <c r="B500" s="26">
        <f t="shared" si="209"/>
        <v>0</v>
      </c>
      <c r="C500" s="26">
        <f>ROUND(IF($AG500="战士",VLOOKUP($AH500,$DV:$ER,DX$1,FALSE),IF($AG500="幻术师",VLOOKUP($AH500,$EU:$FQ,EW$1,FALSE),IF($AG500="刺客",VLOOKUP($AH500,$FU:$GQ,FW$1,FALSE),"无该职业")))/VLOOKUP(AF500,角色间职业划分!P:AP,20,FALSE),0)</f>
        <v>0</v>
      </c>
      <c r="D500" s="26">
        <f t="shared" si="210"/>
        <v>0</v>
      </c>
      <c r="E500" s="26">
        <f>ROUND(IF($AG500="战士",VLOOKUP($AH500,$DV:$ER,DZ$1,FALSE),IF($AG500="幻术师",VLOOKUP($AH500,$EU:$FQ,EY$1,FALSE),IF($AG500="刺客",VLOOKUP($AH500,$FU:$GQ,FY$1,FALSE),"无该职业")))*VLOOKUP($AF500,角色间职业划分!$P:$AP,26,FALSE)*VLOOKUP($AF500,角色间职业划分!$P:$AP,13,FALSE)/角色间职业划分!$AB$9,0)</f>
        <v>0</v>
      </c>
      <c r="F500" s="26">
        <f>ROUND(IF($AG500="战士",VLOOKUP($AH500,$DV:$ER,EA$1,FALSE),IF($AG500="幻术师",VLOOKUP($AH500,$EU:$FQ,EZ$1,FALSE),IF($AG500="刺客",VLOOKUP($AH500,$FU:$GQ,FZ$1,FALSE),"无该职业")))*VLOOKUP($AF500,角色间职业划分!$P:$AP,8,FALSE)/角色间职业划分!$W$9,0)</f>
        <v>799</v>
      </c>
      <c r="G500" s="26">
        <f>ROUND(IF($AG500="战士",VLOOKUP($AH500,$DV:$ER,EB$1,FALSE),IF($AG500="幻术师",VLOOKUP($AH500,$EU:$FQ,FA$1,FALSE),IF($AG500="刺客",VLOOKUP($AH500,$FU:$GQ,GA$1,FALSE),"无该职业")))*VLOOKUP($AF500,角色间职业划分!$P:$AP,13,FALSE)/角色间职业划分!$AB$9,0)</f>
        <v>230</v>
      </c>
      <c r="H500" s="26">
        <f t="shared" si="211"/>
        <v>0</v>
      </c>
      <c r="I500" s="26">
        <f t="shared" si="212"/>
        <v>0</v>
      </c>
      <c r="J500" s="26">
        <f t="shared" si="213"/>
        <v>0</v>
      </c>
      <c r="K500" s="26">
        <f t="shared" si="214"/>
        <v>0</v>
      </c>
      <c r="L500" s="26">
        <f t="shared" si="215"/>
        <v>0</v>
      </c>
      <c r="M500" s="26">
        <f t="shared" si="216"/>
        <v>0</v>
      </c>
      <c r="N500" s="26">
        <f t="shared" si="217"/>
        <v>2.5</v>
      </c>
      <c r="O500" s="26">
        <f t="shared" si="218"/>
        <v>0</v>
      </c>
      <c r="P500" s="26">
        <f t="shared" si="219"/>
        <v>0</v>
      </c>
      <c r="Q500" s="26">
        <f t="shared" si="220"/>
        <v>2.5</v>
      </c>
      <c r="R500" s="26">
        <f t="shared" si="221"/>
        <v>2.5</v>
      </c>
      <c r="S500" s="26">
        <f t="shared" si="222"/>
        <v>0</v>
      </c>
      <c r="T500" s="26">
        <f t="shared" si="223"/>
        <v>0</v>
      </c>
      <c r="U500" s="26">
        <f t="shared" si="224"/>
        <v>0</v>
      </c>
      <c r="V500" s="26">
        <f t="shared" si="225"/>
        <v>0</v>
      </c>
      <c r="W500" s="26">
        <f>VLOOKUP(AF500,角色间职业划分!L:M,2,FALSE)</f>
        <v>9</v>
      </c>
      <c r="X500" s="26">
        <f t="shared" si="226"/>
        <v>7</v>
      </c>
      <c r="Y500" s="26">
        <v>0</v>
      </c>
      <c r="Z500" s="26">
        <v>0</v>
      </c>
      <c r="AA500" s="26">
        <v>0</v>
      </c>
      <c r="AB500" s="26">
        <f t="shared" si="227"/>
        <v>0</v>
      </c>
      <c r="AC500" s="1">
        <f t="shared" si="208"/>
        <v>142</v>
      </c>
      <c r="AD500" s="51"/>
      <c r="AE500" s="1"/>
      <c r="AF500">
        <f t="shared" si="228"/>
        <v>9</v>
      </c>
      <c r="AG500" s="26" t="str">
        <f>VLOOKUP(AF500,角色间职业划分!P:R,3,FALSE)</f>
        <v>幻术师</v>
      </c>
      <c r="AH500" s="26">
        <f t="shared" si="229"/>
        <v>7</v>
      </c>
    </row>
    <row r="501" spans="1:34" x14ac:dyDescent="0.15">
      <c r="A501" s="26">
        <v>497</v>
      </c>
      <c r="B501" s="26">
        <f t="shared" si="209"/>
        <v>0</v>
      </c>
      <c r="C501" s="26">
        <f>ROUND(IF($AG501="战士",VLOOKUP($AH501,$DV:$ER,DX$1,FALSE),IF($AG501="幻术师",VLOOKUP($AH501,$EU:$FQ,EW$1,FALSE),IF($AG501="刺客",VLOOKUP($AH501,$FU:$GQ,FW$1,FALSE),"无该职业")))/VLOOKUP(AF501,角色间职业划分!P:AP,20,FALSE),0)</f>
        <v>0</v>
      </c>
      <c r="D501" s="26">
        <f t="shared" si="210"/>
        <v>0</v>
      </c>
      <c r="E501" s="26">
        <f>ROUND(IF($AG501="战士",VLOOKUP($AH501,$DV:$ER,DZ$1,FALSE),IF($AG501="幻术师",VLOOKUP($AH501,$EU:$FQ,EY$1,FALSE),IF($AG501="刺客",VLOOKUP($AH501,$FU:$GQ,FY$1,FALSE),"无该职业")))*VLOOKUP($AF501,角色间职业划分!$P:$AP,26,FALSE)*VLOOKUP($AF501,角色间职业划分!$P:$AP,13,FALSE)/角色间职业划分!$AB$9,0)</f>
        <v>208</v>
      </c>
      <c r="F501" s="26">
        <f>ROUND(IF($AG501="战士",VLOOKUP($AH501,$DV:$ER,EA$1,FALSE),IF($AG501="幻术师",VLOOKUP($AH501,$EU:$FQ,EZ$1,FALSE),IF($AG501="刺客",VLOOKUP($AH501,$FU:$GQ,FZ$1,FALSE),"无该职业")))*VLOOKUP($AF501,角色间职业划分!$P:$AP,8,FALSE)/角色间职业划分!$W$9,0)</f>
        <v>799</v>
      </c>
      <c r="G501" s="26">
        <f>ROUND(IF($AG501="战士",VLOOKUP($AH501,$DV:$ER,EB$1,FALSE),IF($AG501="幻术师",VLOOKUP($AH501,$EU:$FQ,FA$1,FALSE),IF($AG501="刺客",VLOOKUP($AH501,$FU:$GQ,GA$1,FALSE),"无该职业")))*VLOOKUP($AF501,角色间职业划分!$P:$AP,13,FALSE)/角色间职业划分!$AB$9,0)</f>
        <v>230</v>
      </c>
      <c r="H501" s="26">
        <f t="shared" si="211"/>
        <v>0</v>
      </c>
      <c r="I501" s="26">
        <f t="shared" si="212"/>
        <v>0</v>
      </c>
      <c r="J501" s="26">
        <f t="shared" si="213"/>
        <v>0</v>
      </c>
      <c r="K501" s="26">
        <f t="shared" si="214"/>
        <v>0</v>
      </c>
      <c r="L501" s="26">
        <f t="shared" si="215"/>
        <v>0</v>
      </c>
      <c r="M501" s="26">
        <f t="shared" si="216"/>
        <v>0</v>
      </c>
      <c r="N501" s="26">
        <f t="shared" si="217"/>
        <v>2.5</v>
      </c>
      <c r="O501" s="26">
        <f t="shared" si="218"/>
        <v>0</v>
      </c>
      <c r="P501" s="26">
        <f t="shared" si="219"/>
        <v>0</v>
      </c>
      <c r="Q501" s="26">
        <f t="shared" si="220"/>
        <v>2.5</v>
      </c>
      <c r="R501" s="26">
        <f t="shared" si="221"/>
        <v>2.5</v>
      </c>
      <c r="S501" s="26">
        <f t="shared" si="222"/>
        <v>0</v>
      </c>
      <c r="T501" s="26">
        <f t="shared" si="223"/>
        <v>0</v>
      </c>
      <c r="U501" s="26">
        <f t="shared" si="224"/>
        <v>0</v>
      </c>
      <c r="V501" s="26">
        <f t="shared" si="225"/>
        <v>0</v>
      </c>
      <c r="W501" s="26">
        <f>VLOOKUP(AF501,角色间职业划分!L:M,2,FALSE)</f>
        <v>9</v>
      </c>
      <c r="X501" s="26">
        <f t="shared" si="226"/>
        <v>8</v>
      </c>
      <c r="Y501" s="26">
        <v>0</v>
      </c>
      <c r="Z501" s="26">
        <v>0</v>
      </c>
      <c r="AA501" s="26">
        <v>0</v>
      </c>
      <c r="AB501" s="26">
        <f t="shared" si="227"/>
        <v>0</v>
      </c>
      <c r="AC501" s="1">
        <f t="shared" si="208"/>
        <v>184</v>
      </c>
      <c r="AD501" s="51"/>
      <c r="AE501" s="1"/>
      <c r="AF501">
        <f t="shared" si="228"/>
        <v>9</v>
      </c>
      <c r="AG501" s="26" t="str">
        <f>VLOOKUP(AF501,角色间职业划分!P:R,3,FALSE)</f>
        <v>幻术师</v>
      </c>
      <c r="AH501" s="26">
        <f t="shared" si="229"/>
        <v>8</v>
      </c>
    </row>
    <row r="502" spans="1:34" x14ac:dyDescent="0.15">
      <c r="A502" s="26">
        <v>498</v>
      </c>
      <c r="B502" s="26">
        <f t="shared" si="209"/>
        <v>0</v>
      </c>
      <c r="C502" s="26">
        <f>ROUND(IF($AG502="战士",VLOOKUP($AH502,$DV:$ER,DX$1,FALSE),IF($AG502="幻术师",VLOOKUP($AH502,$EU:$FQ,EW$1,FALSE),IF($AG502="刺客",VLOOKUP($AH502,$FU:$GQ,FW$1,FALSE),"无该职业")))/VLOOKUP(AF502,角色间职业划分!P:AP,20,FALSE),0)</f>
        <v>0</v>
      </c>
      <c r="D502" s="26">
        <f t="shared" si="210"/>
        <v>0</v>
      </c>
      <c r="E502" s="26">
        <f>ROUND(IF($AG502="战士",VLOOKUP($AH502,$DV:$ER,DZ$1,FALSE),IF($AG502="幻术师",VLOOKUP($AH502,$EU:$FQ,EY$1,FALSE),IF($AG502="刺客",VLOOKUP($AH502,$FU:$GQ,FY$1,FALSE),"无该职业")))*VLOOKUP($AF502,角色间职业划分!$P:$AP,26,FALSE)*VLOOKUP($AF502,角色间职业划分!$P:$AP,13,FALSE)/角色间职业划分!$AB$9,0)</f>
        <v>208</v>
      </c>
      <c r="F502" s="26">
        <f>ROUND(IF($AG502="战士",VLOOKUP($AH502,$DV:$ER,EA$1,FALSE),IF($AG502="幻术师",VLOOKUP($AH502,$EU:$FQ,EZ$1,FALSE),IF($AG502="刺客",VLOOKUP($AH502,$FU:$GQ,FZ$1,FALSE),"无该职业")))*VLOOKUP($AF502,角色间职业划分!$P:$AP,8,FALSE)/角色间职业划分!$W$9,0)</f>
        <v>799</v>
      </c>
      <c r="G502" s="26">
        <f>ROUND(IF($AG502="战士",VLOOKUP($AH502,$DV:$ER,EB$1,FALSE),IF($AG502="幻术师",VLOOKUP($AH502,$EU:$FQ,FA$1,FALSE),IF($AG502="刺客",VLOOKUP($AH502,$FU:$GQ,GA$1,FALSE),"无该职业")))*VLOOKUP($AF502,角色间职业划分!$P:$AP,13,FALSE)/角色间职业划分!$AB$9,0)</f>
        <v>636</v>
      </c>
      <c r="H502" s="26">
        <f t="shared" si="211"/>
        <v>0</v>
      </c>
      <c r="I502" s="26">
        <f t="shared" si="212"/>
        <v>0</v>
      </c>
      <c r="J502" s="26">
        <f t="shared" si="213"/>
        <v>0</v>
      </c>
      <c r="K502" s="26">
        <f t="shared" si="214"/>
        <v>0</v>
      </c>
      <c r="L502" s="26">
        <f t="shared" si="215"/>
        <v>0</v>
      </c>
      <c r="M502" s="26">
        <f t="shared" si="216"/>
        <v>0</v>
      </c>
      <c r="N502" s="26">
        <f t="shared" si="217"/>
        <v>2.5</v>
      </c>
      <c r="O502" s="26">
        <f t="shared" si="218"/>
        <v>0</v>
      </c>
      <c r="P502" s="26">
        <f t="shared" si="219"/>
        <v>0</v>
      </c>
      <c r="Q502" s="26">
        <f t="shared" si="220"/>
        <v>2.5</v>
      </c>
      <c r="R502" s="26">
        <f t="shared" si="221"/>
        <v>2.5</v>
      </c>
      <c r="S502" s="26">
        <f t="shared" si="222"/>
        <v>0</v>
      </c>
      <c r="T502" s="26">
        <f t="shared" si="223"/>
        <v>0</v>
      </c>
      <c r="U502" s="26">
        <f t="shared" si="224"/>
        <v>0</v>
      </c>
      <c r="V502" s="26">
        <f t="shared" si="225"/>
        <v>0</v>
      </c>
      <c r="W502" s="26">
        <f>VLOOKUP(AF502,角色间职业划分!L:M,2,FALSE)</f>
        <v>9</v>
      </c>
      <c r="X502" s="26">
        <f t="shared" si="226"/>
        <v>9</v>
      </c>
      <c r="Y502" s="26">
        <v>0</v>
      </c>
      <c r="Z502" s="26">
        <v>0</v>
      </c>
      <c r="AA502" s="26">
        <v>0</v>
      </c>
      <c r="AB502" s="26">
        <f t="shared" si="227"/>
        <v>0</v>
      </c>
      <c r="AC502" s="1">
        <f t="shared" si="208"/>
        <v>226</v>
      </c>
      <c r="AD502" s="51"/>
      <c r="AE502" s="1"/>
      <c r="AF502">
        <f t="shared" si="228"/>
        <v>9</v>
      </c>
      <c r="AG502" s="26" t="str">
        <f>VLOOKUP(AF502,角色间职业划分!P:R,3,FALSE)</f>
        <v>幻术师</v>
      </c>
      <c r="AH502" s="26">
        <f t="shared" si="229"/>
        <v>9</v>
      </c>
    </row>
    <row r="503" spans="1:34" x14ac:dyDescent="0.15">
      <c r="A503" s="26">
        <v>499</v>
      </c>
      <c r="B503" s="26">
        <f t="shared" si="209"/>
        <v>0</v>
      </c>
      <c r="C503" s="26">
        <f>ROUND(IF($AG503="战士",VLOOKUP($AH503,$DV:$ER,DX$1,FALSE),IF($AG503="幻术师",VLOOKUP($AH503,$EU:$FQ,EW$1,FALSE),IF($AG503="刺客",VLOOKUP($AH503,$FU:$GQ,FW$1,FALSE),"无该职业")))/VLOOKUP(AF503,角色间职业划分!P:AP,20,FALSE),0)</f>
        <v>14</v>
      </c>
      <c r="D503" s="26">
        <f t="shared" si="210"/>
        <v>0</v>
      </c>
      <c r="E503" s="26">
        <f>ROUND(IF($AG503="战士",VLOOKUP($AH503,$DV:$ER,DZ$1,FALSE),IF($AG503="幻术师",VLOOKUP($AH503,$EU:$FQ,EY$1,FALSE),IF($AG503="刺客",VLOOKUP($AH503,$FU:$GQ,FY$1,FALSE),"无该职业")))*VLOOKUP($AF503,角色间职业划分!$P:$AP,26,FALSE)*VLOOKUP($AF503,角色间职业划分!$P:$AP,13,FALSE)/角色间职业划分!$AB$9,0)</f>
        <v>208</v>
      </c>
      <c r="F503" s="26">
        <f>ROUND(IF($AG503="战士",VLOOKUP($AH503,$DV:$ER,EA$1,FALSE),IF($AG503="幻术师",VLOOKUP($AH503,$EU:$FQ,EZ$1,FALSE),IF($AG503="刺客",VLOOKUP($AH503,$FU:$GQ,FZ$1,FALSE),"无该职业")))*VLOOKUP($AF503,角色间职业划分!$P:$AP,8,FALSE)/角色间职业划分!$W$9,0)</f>
        <v>799</v>
      </c>
      <c r="G503" s="26">
        <f>ROUND(IF($AG503="战士",VLOOKUP($AH503,$DV:$ER,EB$1,FALSE),IF($AG503="幻术师",VLOOKUP($AH503,$EU:$FQ,FA$1,FALSE),IF($AG503="刺客",VLOOKUP($AH503,$FU:$GQ,GA$1,FALSE),"无该职业")))*VLOOKUP($AF503,角色间职业划分!$P:$AP,13,FALSE)/角色间职业划分!$AB$9,0)</f>
        <v>636</v>
      </c>
      <c r="H503" s="26">
        <f t="shared" si="211"/>
        <v>0</v>
      </c>
      <c r="I503" s="26">
        <f t="shared" si="212"/>
        <v>0</v>
      </c>
      <c r="J503" s="26">
        <f t="shared" si="213"/>
        <v>0</v>
      </c>
      <c r="K503" s="26">
        <f t="shared" si="214"/>
        <v>0</v>
      </c>
      <c r="L503" s="26">
        <f t="shared" si="215"/>
        <v>0</v>
      </c>
      <c r="M503" s="26">
        <f t="shared" si="216"/>
        <v>0</v>
      </c>
      <c r="N503" s="26">
        <f t="shared" si="217"/>
        <v>2.5</v>
      </c>
      <c r="O503" s="26">
        <f t="shared" si="218"/>
        <v>0</v>
      </c>
      <c r="P503" s="26">
        <f t="shared" si="219"/>
        <v>0</v>
      </c>
      <c r="Q503" s="26">
        <f t="shared" si="220"/>
        <v>2.5</v>
      </c>
      <c r="R503" s="26">
        <f t="shared" si="221"/>
        <v>2.5</v>
      </c>
      <c r="S503" s="26">
        <f t="shared" si="222"/>
        <v>0</v>
      </c>
      <c r="T503" s="26">
        <f t="shared" si="223"/>
        <v>0</v>
      </c>
      <c r="U503" s="26">
        <f t="shared" si="224"/>
        <v>0</v>
      </c>
      <c r="V503" s="26">
        <f t="shared" si="225"/>
        <v>0</v>
      </c>
      <c r="W503" s="26">
        <f>VLOOKUP(AF503,角色间职业划分!L:M,2,FALSE)</f>
        <v>9</v>
      </c>
      <c r="X503" s="26">
        <f t="shared" si="226"/>
        <v>10</v>
      </c>
      <c r="Y503" s="26">
        <v>0</v>
      </c>
      <c r="Z503" s="26">
        <v>0</v>
      </c>
      <c r="AA503" s="26">
        <v>0</v>
      </c>
      <c r="AB503" s="26">
        <f t="shared" si="227"/>
        <v>5</v>
      </c>
      <c r="AC503" s="1">
        <f t="shared" si="208"/>
        <v>270</v>
      </c>
      <c r="AD503" s="51"/>
      <c r="AE503" s="1"/>
      <c r="AF503">
        <f t="shared" si="228"/>
        <v>9</v>
      </c>
      <c r="AG503" s="26" t="str">
        <f>VLOOKUP(AF503,角色间职业划分!P:R,3,FALSE)</f>
        <v>幻术师</v>
      </c>
      <c r="AH503" s="26">
        <f t="shared" si="229"/>
        <v>10</v>
      </c>
    </row>
    <row r="504" spans="1:34" x14ac:dyDescent="0.15">
      <c r="A504" s="26">
        <v>500</v>
      </c>
      <c r="B504" s="26">
        <f t="shared" si="209"/>
        <v>0</v>
      </c>
      <c r="C504" s="26">
        <f>ROUND(IF($AG504="战士",VLOOKUP($AH504,$DV:$ER,DX$1,FALSE),IF($AG504="幻术师",VLOOKUP($AH504,$EU:$FQ,EW$1,FALSE),IF($AG504="刺客",VLOOKUP($AH504,$FU:$GQ,FW$1,FALSE),"无该职业")))/VLOOKUP(AF504,角色间职业划分!P:AP,20,FALSE),0)</f>
        <v>14</v>
      </c>
      <c r="D504" s="26">
        <f t="shared" si="210"/>
        <v>0</v>
      </c>
      <c r="E504" s="26">
        <f>ROUND(IF($AG504="战士",VLOOKUP($AH504,$DV:$ER,DZ$1,FALSE),IF($AG504="幻术师",VLOOKUP($AH504,$EU:$FQ,EY$1,FALSE),IF($AG504="刺客",VLOOKUP($AH504,$FU:$GQ,FY$1,FALSE),"无该职业")))*VLOOKUP($AF504,角色间职业划分!$P:$AP,26,FALSE)*VLOOKUP($AF504,角色间职业划分!$P:$AP,13,FALSE)/角色间职业划分!$AB$9,0)</f>
        <v>208</v>
      </c>
      <c r="F504" s="26">
        <f>ROUND(IF($AG504="战士",VLOOKUP($AH504,$DV:$ER,EA$1,FALSE),IF($AG504="幻术师",VLOOKUP($AH504,$EU:$FQ,EZ$1,FALSE),IF($AG504="刺客",VLOOKUP($AH504,$FU:$GQ,FZ$1,FALSE),"无该职业")))*VLOOKUP($AF504,角色间职业划分!$P:$AP,8,FALSE)/角色间职业划分!$W$9,0)</f>
        <v>1677</v>
      </c>
      <c r="G504" s="26">
        <f>ROUND(IF($AG504="战士",VLOOKUP($AH504,$DV:$ER,EB$1,FALSE),IF($AG504="幻术师",VLOOKUP($AH504,$EU:$FQ,FA$1,FALSE),IF($AG504="刺客",VLOOKUP($AH504,$FU:$GQ,GA$1,FALSE),"无该职业")))*VLOOKUP($AF504,角色间职业划分!$P:$AP,13,FALSE)/角色间职业划分!$AB$9,0)</f>
        <v>636</v>
      </c>
      <c r="H504" s="26">
        <f t="shared" si="211"/>
        <v>0</v>
      </c>
      <c r="I504" s="26">
        <f t="shared" si="212"/>
        <v>0</v>
      </c>
      <c r="J504" s="26">
        <f t="shared" si="213"/>
        <v>0</v>
      </c>
      <c r="K504" s="26">
        <f t="shared" si="214"/>
        <v>0</v>
      </c>
      <c r="L504" s="26">
        <f t="shared" si="215"/>
        <v>0</v>
      </c>
      <c r="M504" s="26">
        <f t="shared" si="216"/>
        <v>0</v>
      </c>
      <c r="N504" s="26">
        <f t="shared" si="217"/>
        <v>2.5</v>
      </c>
      <c r="O504" s="26">
        <f t="shared" si="218"/>
        <v>0</v>
      </c>
      <c r="P504" s="26">
        <f t="shared" si="219"/>
        <v>0</v>
      </c>
      <c r="Q504" s="26">
        <f t="shared" si="220"/>
        <v>2.5</v>
      </c>
      <c r="R504" s="26">
        <f t="shared" si="221"/>
        <v>2.5</v>
      </c>
      <c r="S504" s="26">
        <f t="shared" si="222"/>
        <v>0</v>
      </c>
      <c r="T504" s="26">
        <f t="shared" si="223"/>
        <v>0</v>
      </c>
      <c r="U504" s="26">
        <f t="shared" si="224"/>
        <v>0</v>
      </c>
      <c r="V504" s="26">
        <f t="shared" si="225"/>
        <v>0</v>
      </c>
      <c r="W504" s="26">
        <f>VLOOKUP(AF504,角色间职业划分!L:M,2,FALSE)</f>
        <v>9</v>
      </c>
      <c r="X504" s="26">
        <f t="shared" si="226"/>
        <v>11</v>
      </c>
      <c r="Y504" s="26">
        <v>0</v>
      </c>
      <c r="Z504" s="26">
        <v>0</v>
      </c>
      <c r="AA504" s="26">
        <v>0</v>
      </c>
      <c r="AB504" s="26">
        <f t="shared" si="227"/>
        <v>5</v>
      </c>
      <c r="AC504" s="1">
        <f t="shared" si="208"/>
        <v>300</v>
      </c>
      <c r="AD504" s="51"/>
      <c r="AE504" s="1"/>
      <c r="AF504">
        <f t="shared" si="228"/>
        <v>9</v>
      </c>
      <c r="AG504" s="26" t="str">
        <f>VLOOKUP(AF504,角色间职业划分!P:R,3,FALSE)</f>
        <v>幻术师</v>
      </c>
      <c r="AH504" s="26">
        <f t="shared" si="229"/>
        <v>11</v>
      </c>
    </row>
    <row r="505" spans="1:34" x14ac:dyDescent="0.15">
      <c r="A505" s="26">
        <v>501</v>
      </c>
      <c r="B505" s="26">
        <f t="shared" si="209"/>
        <v>0</v>
      </c>
      <c r="C505" s="26">
        <f>ROUND(IF($AG505="战士",VLOOKUP($AH505,$DV:$ER,DX$1,FALSE),IF($AG505="幻术师",VLOOKUP($AH505,$EU:$FQ,EW$1,FALSE),IF($AG505="刺客",VLOOKUP($AH505,$FU:$GQ,FW$1,FALSE),"无该职业")))/VLOOKUP(AF505,角色间职业划分!P:AP,20,FALSE),0)</f>
        <v>17</v>
      </c>
      <c r="D505" s="26">
        <f t="shared" si="210"/>
        <v>0</v>
      </c>
      <c r="E505" s="26">
        <f>ROUND(IF($AG505="战士",VLOOKUP($AH505,$DV:$ER,DZ$1,FALSE),IF($AG505="幻术师",VLOOKUP($AH505,$EU:$FQ,EY$1,FALSE),IF($AG505="刺客",VLOOKUP($AH505,$FU:$GQ,FY$1,FALSE),"无该职业")))*VLOOKUP($AF505,角色间职业划分!$P:$AP,26,FALSE)*VLOOKUP($AF505,角色间职业划分!$P:$AP,13,FALSE)/角色间职业划分!$AB$9,0)</f>
        <v>208</v>
      </c>
      <c r="F505" s="26">
        <f>ROUND(IF($AG505="战士",VLOOKUP($AH505,$DV:$ER,EA$1,FALSE),IF($AG505="幻术师",VLOOKUP($AH505,$EU:$FQ,EZ$1,FALSE),IF($AG505="刺客",VLOOKUP($AH505,$FU:$GQ,FZ$1,FALSE),"无该职业")))*VLOOKUP($AF505,角色间职业划分!$P:$AP,8,FALSE)/角色间职业划分!$W$9,0)</f>
        <v>1677</v>
      </c>
      <c r="G505" s="26">
        <f>ROUND(IF($AG505="战士",VLOOKUP($AH505,$DV:$ER,EB$1,FALSE),IF($AG505="幻术师",VLOOKUP($AH505,$EU:$FQ,FA$1,FALSE),IF($AG505="刺客",VLOOKUP($AH505,$FU:$GQ,GA$1,FALSE),"无该职业")))*VLOOKUP($AF505,角色间职业划分!$P:$AP,13,FALSE)/角色间职业划分!$AB$9,0)</f>
        <v>636</v>
      </c>
      <c r="H505" s="26">
        <f t="shared" si="211"/>
        <v>0</v>
      </c>
      <c r="I505" s="26">
        <f t="shared" si="212"/>
        <v>0</v>
      </c>
      <c r="J505" s="26">
        <f t="shared" si="213"/>
        <v>0</v>
      </c>
      <c r="K505" s="26">
        <f t="shared" si="214"/>
        <v>0</v>
      </c>
      <c r="L505" s="26">
        <f t="shared" si="215"/>
        <v>0</v>
      </c>
      <c r="M505" s="26">
        <f t="shared" si="216"/>
        <v>0</v>
      </c>
      <c r="N505" s="26">
        <f t="shared" si="217"/>
        <v>2.5</v>
      </c>
      <c r="O505" s="26">
        <f t="shared" si="218"/>
        <v>0</v>
      </c>
      <c r="P505" s="26">
        <f t="shared" si="219"/>
        <v>0</v>
      </c>
      <c r="Q505" s="26">
        <f t="shared" si="220"/>
        <v>2.5</v>
      </c>
      <c r="R505" s="26">
        <f t="shared" si="221"/>
        <v>2.5</v>
      </c>
      <c r="S505" s="26">
        <f t="shared" si="222"/>
        <v>0</v>
      </c>
      <c r="T505" s="26">
        <f t="shared" si="223"/>
        <v>0</v>
      </c>
      <c r="U505" s="26">
        <f t="shared" si="224"/>
        <v>0</v>
      </c>
      <c r="V505" s="26">
        <f t="shared" si="225"/>
        <v>0</v>
      </c>
      <c r="W505" s="26">
        <f>VLOOKUP(AF505,角色间职业划分!L:M,2,FALSE)</f>
        <v>9</v>
      </c>
      <c r="X505" s="26">
        <f t="shared" si="226"/>
        <v>12</v>
      </c>
      <c r="Y505" s="26">
        <v>0</v>
      </c>
      <c r="Z505" s="26">
        <v>0</v>
      </c>
      <c r="AA505" s="26">
        <v>0</v>
      </c>
      <c r="AB505" s="26">
        <f t="shared" si="227"/>
        <v>5</v>
      </c>
      <c r="AC505" s="1">
        <f t="shared" si="208"/>
        <v>330</v>
      </c>
      <c r="AD505" s="51"/>
      <c r="AE505" s="1"/>
      <c r="AF505">
        <f t="shared" si="228"/>
        <v>9</v>
      </c>
      <c r="AG505" s="26" t="str">
        <f>VLOOKUP(AF505,角色间职业划分!P:R,3,FALSE)</f>
        <v>幻术师</v>
      </c>
      <c r="AH505" s="26">
        <f t="shared" si="229"/>
        <v>12</v>
      </c>
    </row>
    <row r="506" spans="1:34" x14ac:dyDescent="0.15">
      <c r="A506" s="26">
        <v>502</v>
      </c>
      <c r="B506" s="26">
        <f t="shared" si="209"/>
        <v>0</v>
      </c>
      <c r="C506" s="26">
        <f>ROUND(IF($AG506="战士",VLOOKUP($AH506,$DV:$ER,DX$1,FALSE),IF($AG506="幻术师",VLOOKUP($AH506,$EU:$FQ,EW$1,FALSE),IF($AG506="刺客",VLOOKUP($AH506,$FU:$GQ,FW$1,FALSE),"无该职业")))/VLOOKUP(AF506,角色间职业划分!P:AP,20,FALSE),0)</f>
        <v>17</v>
      </c>
      <c r="D506" s="26">
        <f t="shared" si="210"/>
        <v>0</v>
      </c>
      <c r="E506" s="26">
        <f>ROUND(IF($AG506="战士",VLOOKUP($AH506,$DV:$ER,DZ$1,FALSE),IF($AG506="幻术师",VLOOKUP($AH506,$EU:$FQ,EY$1,FALSE),IF($AG506="刺客",VLOOKUP($AH506,$FU:$GQ,FY$1,FALSE),"无该职业")))*VLOOKUP($AF506,角色间职业划分!$P:$AP,26,FALSE)*VLOOKUP($AF506,角色间职业划分!$P:$AP,13,FALSE)/角色间职业划分!$AB$9,0)</f>
        <v>208</v>
      </c>
      <c r="F506" s="26">
        <f>ROUND(IF($AG506="战士",VLOOKUP($AH506,$DV:$ER,EA$1,FALSE),IF($AG506="幻术师",VLOOKUP($AH506,$EU:$FQ,EZ$1,FALSE),IF($AG506="刺客",VLOOKUP($AH506,$FU:$GQ,FZ$1,FALSE),"无该职业")))*VLOOKUP($AF506,角色间职业划分!$P:$AP,8,FALSE)/角色间职业划分!$W$9,0)</f>
        <v>1677</v>
      </c>
      <c r="G506" s="26">
        <f>ROUND(IF($AG506="战士",VLOOKUP($AH506,$DV:$ER,EB$1,FALSE),IF($AG506="幻术师",VLOOKUP($AH506,$EU:$FQ,FA$1,FALSE),IF($AG506="刺客",VLOOKUP($AH506,$FU:$GQ,GA$1,FALSE),"无该职业")))*VLOOKUP($AF506,角色间职业划分!$P:$AP,13,FALSE)/角色间职业划分!$AB$9,0)</f>
        <v>1012</v>
      </c>
      <c r="H506" s="26">
        <f t="shared" si="211"/>
        <v>0</v>
      </c>
      <c r="I506" s="26">
        <f t="shared" si="212"/>
        <v>0</v>
      </c>
      <c r="J506" s="26">
        <f t="shared" si="213"/>
        <v>0</v>
      </c>
      <c r="K506" s="26">
        <f t="shared" si="214"/>
        <v>0</v>
      </c>
      <c r="L506" s="26">
        <f t="shared" si="215"/>
        <v>0</v>
      </c>
      <c r="M506" s="26">
        <f t="shared" si="216"/>
        <v>0</v>
      </c>
      <c r="N506" s="26">
        <f t="shared" si="217"/>
        <v>2.5</v>
      </c>
      <c r="O506" s="26">
        <f t="shared" si="218"/>
        <v>0</v>
      </c>
      <c r="P506" s="26">
        <f t="shared" si="219"/>
        <v>0</v>
      </c>
      <c r="Q506" s="26">
        <f t="shared" si="220"/>
        <v>2.5</v>
      </c>
      <c r="R506" s="26">
        <f t="shared" si="221"/>
        <v>2.5</v>
      </c>
      <c r="S506" s="26">
        <f t="shared" si="222"/>
        <v>0</v>
      </c>
      <c r="T506" s="26">
        <f t="shared" si="223"/>
        <v>0</v>
      </c>
      <c r="U506" s="26">
        <f t="shared" si="224"/>
        <v>0</v>
      </c>
      <c r="V506" s="26">
        <f t="shared" si="225"/>
        <v>0</v>
      </c>
      <c r="W506" s="26">
        <f>VLOOKUP(AF506,角色间职业划分!L:M,2,FALSE)</f>
        <v>9</v>
      </c>
      <c r="X506" s="26">
        <f t="shared" si="226"/>
        <v>13</v>
      </c>
      <c r="Y506" s="26">
        <v>0</v>
      </c>
      <c r="Z506" s="26">
        <v>0</v>
      </c>
      <c r="AA506" s="26">
        <v>0</v>
      </c>
      <c r="AB506" s="26">
        <f t="shared" si="227"/>
        <v>5</v>
      </c>
      <c r="AC506" s="1">
        <f t="shared" si="208"/>
        <v>360</v>
      </c>
      <c r="AD506" s="51"/>
      <c r="AE506" s="1"/>
      <c r="AF506">
        <f t="shared" si="228"/>
        <v>9</v>
      </c>
      <c r="AG506" s="26" t="str">
        <f>VLOOKUP(AF506,角色间职业划分!P:R,3,FALSE)</f>
        <v>幻术师</v>
      </c>
      <c r="AH506" s="26">
        <f t="shared" si="229"/>
        <v>13</v>
      </c>
    </row>
    <row r="507" spans="1:34" x14ac:dyDescent="0.15">
      <c r="A507" s="26">
        <v>503</v>
      </c>
      <c r="B507" s="26">
        <f t="shared" si="209"/>
        <v>0</v>
      </c>
      <c r="C507" s="26">
        <f>ROUND(IF($AG507="战士",VLOOKUP($AH507,$DV:$ER,DX$1,FALSE),IF($AG507="幻术师",VLOOKUP($AH507,$EU:$FQ,EW$1,FALSE),IF($AG507="刺客",VLOOKUP($AH507,$FU:$GQ,FW$1,FALSE),"无该职业")))/VLOOKUP(AF507,角色间职业划分!P:AP,20,FALSE),0)</f>
        <v>17</v>
      </c>
      <c r="D507" s="26">
        <f t="shared" si="210"/>
        <v>0</v>
      </c>
      <c r="E507" s="26">
        <f>ROUND(IF($AG507="战士",VLOOKUP($AH507,$DV:$ER,DZ$1,FALSE),IF($AG507="幻术师",VLOOKUP($AH507,$EU:$FQ,EY$1,FALSE),IF($AG507="刺客",VLOOKUP($AH507,$FU:$GQ,FY$1,FALSE),"无该职业")))*VLOOKUP($AF507,角色间职业划分!$P:$AP,26,FALSE)*VLOOKUP($AF507,角色间职业划分!$P:$AP,13,FALSE)/角色间职业划分!$AB$9,0)</f>
        <v>208</v>
      </c>
      <c r="F507" s="26">
        <f>ROUND(IF($AG507="战士",VLOOKUP($AH507,$DV:$ER,EA$1,FALSE),IF($AG507="幻术师",VLOOKUP($AH507,$EU:$FQ,EZ$1,FALSE),IF($AG507="刺客",VLOOKUP($AH507,$FU:$GQ,FZ$1,FALSE),"无该职业")))*VLOOKUP($AF507,角色间职业划分!$P:$AP,8,FALSE)/角色间职业划分!$W$9,0)</f>
        <v>1677</v>
      </c>
      <c r="G507" s="26">
        <f>ROUND(IF($AG507="战士",VLOOKUP($AH507,$DV:$ER,EB$1,FALSE),IF($AG507="幻术师",VLOOKUP($AH507,$EU:$FQ,FA$1,FALSE),IF($AG507="刺客",VLOOKUP($AH507,$FU:$GQ,GA$1,FALSE),"无该职业")))*VLOOKUP($AF507,角色间职业划分!$P:$AP,13,FALSE)/角色间职业划分!$AB$9,0)</f>
        <v>1012</v>
      </c>
      <c r="H507" s="26">
        <f t="shared" si="211"/>
        <v>0</v>
      </c>
      <c r="I507" s="26">
        <f t="shared" si="212"/>
        <v>0</v>
      </c>
      <c r="J507" s="26">
        <f t="shared" si="213"/>
        <v>0</v>
      </c>
      <c r="K507" s="26">
        <f t="shared" si="214"/>
        <v>0</v>
      </c>
      <c r="L507" s="26">
        <f t="shared" si="215"/>
        <v>0</v>
      </c>
      <c r="M507" s="26">
        <f t="shared" si="216"/>
        <v>0</v>
      </c>
      <c r="N507" s="26">
        <f t="shared" si="217"/>
        <v>2.5</v>
      </c>
      <c r="O507" s="26">
        <f t="shared" si="218"/>
        <v>0</v>
      </c>
      <c r="P507" s="26">
        <f t="shared" si="219"/>
        <v>0</v>
      </c>
      <c r="Q507" s="26">
        <f t="shared" si="220"/>
        <v>2.5</v>
      </c>
      <c r="R507" s="26">
        <f t="shared" si="221"/>
        <v>2.5</v>
      </c>
      <c r="S507" s="26">
        <f t="shared" si="222"/>
        <v>2.5</v>
      </c>
      <c r="T507" s="26">
        <f t="shared" si="223"/>
        <v>0</v>
      </c>
      <c r="U507" s="26">
        <f t="shared" si="224"/>
        <v>0</v>
      </c>
      <c r="V507" s="26">
        <f t="shared" si="225"/>
        <v>0</v>
      </c>
      <c r="W507" s="26">
        <f>VLOOKUP(AF507,角色间职业划分!L:M,2,FALSE)</f>
        <v>9</v>
      </c>
      <c r="X507" s="26">
        <f t="shared" si="226"/>
        <v>14</v>
      </c>
      <c r="Y507" s="26">
        <v>0</v>
      </c>
      <c r="Z507" s="26">
        <v>0</v>
      </c>
      <c r="AA507" s="26">
        <v>0</v>
      </c>
      <c r="AB507" s="26">
        <f t="shared" si="227"/>
        <v>5</v>
      </c>
      <c r="AC507" s="1">
        <f t="shared" si="208"/>
        <v>390</v>
      </c>
      <c r="AD507" s="51"/>
      <c r="AE507" s="1"/>
      <c r="AF507">
        <f t="shared" si="228"/>
        <v>9</v>
      </c>
      <c r="AG507" s="26" t="str">
        <f>VLOOKUP(AF507,角色间职业划分!P:R,3,FALSE)</f>
        <v>幻术师</v>
      </c>
      <c r="AH507" s="26">
        <f t="shared" si="229"/>
        <v>14</v>
      </c>
    </row>
    <row r="508" spans="1:34" x14ac:dyDescent="0.15">
      <c r="A508" s="26">
        <v>504</v>
      </c>
      <c r="B508" s="26">
        <f t="shared" si="209"/>
        <v>0</v>
      </c>
      <c r="C508" s="26">
        <f>ROUND(IF($AG508="战士",VLOOKUP($AH508,$DV:$ER,DX$1,FALSE),IF($AG508="幻术师",VLOOKUP($AH508,$EU:$FQ,EW$1,FALSE),IF($AG508="刺客",VLOOKUP($AH508,$FU:$GQ,FW$1,FALSE),"无该职业")))/VLOOKUP(AF508,角色间职业划分!P:AP,20,FALSE),0)</f>
        <v>17</v>
      </c>
      <c r="D508" s="26">
        <f t="shared" si="210"/>
        <v>0</v>
      </c>
      <c r="E508" s="26">
        <f>ROUND(IF($AG508="战士",VLOOKUP($AH508,$DV:$ER,DZ$1,FALSE),IF($AG508="幻术师",VLOOKUP($AH508,$EU:$FQ,EY$1,FALSE),IF($AG508="刺客",VLOOKUP($AH508,$FU:$GQ,FY$1,FALSE),"无该职业")))*VLOOKUP($AF508,角色间职业划分!$P:$AP,26,FALSE)*VLOOKUP($AF508,角色间职业划分!$P:$AP,13,FALSE)/角色间职业划分!$AB$9,0)</f>
        <v>208</v>
      </c>
      <c r="F508" s="26">
        <f>ROUND(IF($AG508="战士",VLOOKUP($AH508,$DV:$ER,EA$1,FALSE),IF($AG508="幻术师",VLOOKUP($AH508,$EU:$FQ,EZ$1,FALSE),IF($AG508="刺客",VLOOKUP($AH508,$FU:$GQ,FZ$1,FALSE),"无该职业")))*VLOOKUP($AF508,角色间职业划分!$P:$AP,8,FALSE)/角色间职业划分!$W$9,0)</f>
        <v>2348</v>
      </c>
      <c r="G508" s="26">
        <f>ROUND(IF($AG508="战士",VLOOKUP($AH508,$DV:$ER,EB$1,FALSE),IF($AG508="幻术师",VLOOKUP($AH508,$EU:$FQ,FA$1,FALSE),IF($AG508="刺客",VLOOKUP($AH508,$FU:$GQ,GA$1,FALSE),"无该职业")))*VLOOKUP($AF508,角色间职业划分!$P:$AP,13,FALSE)/角色间职业划分!$AB$9,0)</f>
        <v>1012</v>
      </c>
      <c r="H508" s="26">
        <f t="shared" si="211"/>
        <v>0</v>
      </c>
      <c r="I508" s="26">
        <f t="shared" si="212"/>
        <v>0</v>
      </c>
      <c r="J508" s="26">
        <f t="shared" si="213"/>
        <v>0</v>
      </c>
      <c r="K508" s="26">
        <f t="shared" si="214"/>
        <v>0</v>
      </c>
      <c r="L508" s="26">
        <f t="shared" si="215"/>
        <v>0</v>
      </c>
      <c r="M508" s="26">
        <f t="shared" si="216"/>
        <v>0</v>
      </c>
      <c r="N508" s="26">
        <f t="shared" si="217"/>
        <v>2.5</v>
      </c>
      <c r="O508" s="26">
        <f t="shared" si="218"/>
        <v>0</v>
      </c>
      <c r="P508" s="26">
        <f t="shared" si="219"/>
        <v>0</v>
      </c>
      <c r="Q508" s="26">
        <f t="shared" si="220"/>
        <v>2.5</v>
      </c>
      <c r="R508" s="26">
        <f t="shared" si="221"/>
        <v>2.5</v>
      </c>
      <c r="S508" s="26">
        <f t="shared" si="222"/>
        <v>2.5</v>
      </c>
      <c r="T508" s="26">
        <f t="shared" si="223"/>
        <v>0</v>
      </c>
      <c r="U508" s="26">
        <f t="shared" si="224"/>
        <v>0</v>
      </c>
      <c r="V508" s="26">
        <f t="shared" si="225"/>
        <v>0</v>
      </c>
      <c r="W508" s="26">
        <f>VLOOKUP(AF508,角色间职业划分!L:M,2,FALSE)</f>
        <v>9</v>
      </c>
      <c r="X508" s="26">
        <f t="shared" si="226"/>
        <v>15</v>
      </c>
      <c r="Y508" s="26">
        <v>0</v>
      </c>
      <c r="Z508" s="26">
        <v>0</v>
      </c>
      <c r="AA508" s="26">
        <v>0</v>
      </c>
      <c r="AB508" s="26">
        <f t="shared" si="227"/>
        <v>5</v>
      </c>
      <c r="AC508" s="1">
        <f t="shared" si="208"/>
        <v>420</v>
      </c>
      <c r="AD508" s="51"/>
      <c r="AE508" s="1"/>
      <c r="AF508">
        <f t="shared" si="228"/>
        <v>9</v>
      </c>
      <c r="AG508" s="26" t="str">
        <f>VLOOKUP(AF508,角色间职业划分!P:R,3,FALSE)</f>
        <v>幻术师</v>
      </c>
      <c r="AH508" s="26">
        <f t="shared" si="229"/>
        <v>15</v>
      </c>
    </row>
    <row r="509" spans="1:34" x14ac:dyDescent="0.15">
      <c r="A509" s="26">
        <v>505</v>
      </c>
      <c r="B509" s="26">
        <f t="shared" si="209"/>
        <v>0</v>
      </c>
      <c r="C509" s="26">
        <f>ROUND(IF($AG509="战士",VLOOKUP($AH509,$DV:$ER,DX$1,FALSE),IF($AG509="幻术师",VLOOKUP($AH509,$EU:$FQ,EW$1,FALSE),IF($AG509="刺客",VLOOKUP($AH509,$FU:$GQ,FW$1,FALSE),"无该职业")))/VLOOKUP(AF509,角色间职业划分!P:AP,20,FALSE),0)</f>
        <v>17</v>
      </c>
      <c r="D509" s="26">
        <f t="shared" si="210"/>
        <v>0</v>
      </c>
      <c r="E509" s="26">
        <f>ROUND(IF($AG509="战士",VLOOKUP($AH509,$DV:$ER,DZ$1,FALSE),IF($AG509="幻术师",VLOOKUP($AH509,$EU:$FQ,EY$1,FALSE),IF($AG509="刺客",VLOOKUP($AH509,$FU:$GQ,FY$1,FALSE),"无该职业")))*VLOOKUP($AF509,角色间职业划分!$P:$AP,26,FALSE)*VLOOKUP($AF509,角色间职业划分!$P:$AP,13,FALSE)/角色间职业划分!$AB$9,0)</f>
        <v>208</v>
      </c>
      <c r="F509" s="26">
        <f>ROUND(IF($AG509="战士",VLOOKUP($AH509,$DV:$ER,EA$1,FALSE),IF($AG509="幻术师",VLOOKUP($AH509,$EU:$FQ,EZ$1,FALSE),IF($AG509="刺客",VLOOKUP($AH509,$FU:$GQ,FZ$1,FALSE),"无该职业")))*VLOOKUP($AF509,角色间职业划分!$P:$AP,8,FALSE)/角色间职业划分!$W$9,0)</f>
        <v>2348</v>
      </c>
      <c r="G509" s="26">
        <f>ROUND(IF($AG509="战士",VLOOKUP($AH509,$DV:$ER,EB$1,FALSE),IF($AG509="幻术师",VLOOKUP($AH509,$EU:$FQ,FA$1,FALSE),IF($AG509="刺客",VLOOKUP($AH509,$FU:$GQ,GA$1,FALSE),"无该职业")))*VLOOKUP($AF509,角色间职业划分!$P:$AP,13,FALSE)/角色间职业划分!$AB$9,0)</f>
        <v>1012</v>
      </c>
      <c r="H509" s="26">
        <f t="shared" si="211"/>
        <v>0</v>
      </c>
      <c r="I509" s="26">
        <f t="shared" si="212"/>
        <v>0</v>
      </c>
      <c r="J509" s="26">
        <f t="shared" si="213"/>
        <v>0</v>
      </c>
      <c r="K509" s="26">
        <f t="shared" si="214"/>
        <v>0</v>
      </c>
      <c r="L509" s="26">
        <f t="shared" si="215"/>
        <v>0</v>
      </c>
      <c r="M509" s="26">
        <f t="shared" si="216"/>
        <v>0</v>
      </c>
      <c r="N509" s="26">
        <f t="shared" si="217"/>
        <v>2.5</v>
      </c>
      <c r="O509" s="26">
        <f t="shared" si="218"/>
        <v>2.5</v>
      </c>
      <c r="P509" s="26">
        <f t="shared" si="219"/>
        <v>0</v>
      </c>
      <c r="Q509" s="26">
        <f t="shared" si="220"/>
        <v>2.5</v>
      </c>
      <c r="R509" s="26">
        <f t="shared" si="221"/>
        <v>2.5</v>
      </c>
      <c r="S509" s="26">
        <f t="shared" si="222"/>
        <v>2.5</v>
      </c>
      <c r="T509" s="26">
        <f t="shared" si="223"/>
        <v>0</v>
      </c>
      <c r="U509" s="26">
        <f t="shared" si="224"/>
        <v>0</v>
      </c>
      <c r="V509" s="26">
        <f t="shared" si="225"/>
        <v>0</v>
      </c>
      <c r="W509" s="26">
        <f>VLOOKUP(AF509,角色间职业划分!L:M,2,FALSE)</f>
        <v>9</v>
      </c>
      <c r="X509" s="26">
        <f t="shared" si="226"/>
        <v>16</v>
      </c>
      <c r="Y509" s="26">
        <v>0</v>
      </c>
      <c r="Z509" s="26">
        <v>0</v>
      </c>
      <c r="AA509" s="26">
        <v>0</v>
      </c>
      <c r="AB509" s="26">
        <f t="shared" si="227"/>
        <v>5</v>
      </c>
      <c r="AC509" s="1">
        <f t="shared" si="208"/>
        <v>450</v>
      </c>
      <c r="AD509" s="51"/>
      <c r="AE509" s="1"/>
      <c r="AF509">
        <f t="shared" si="228"/>
        <v>9</v>
      </c>
      <c r="AG509" s="26" t="str">
        <f>VLOOKUP(AF509,角色间职业划分!P:R,3,FALSE)</f>
        <v>幻术师</v>
      </c>
      <c r="AH509" s="26">
        <f t="shared" si="229"/>
        <v>16</v>
      </c>
    </row>
    <row r="510" spans="1:34" x14ac:dyDescent="0.15">
      <c r="A510" s="26">
        <v>506</v>
      </c>
      <c r="B510" s="26">
        <f t="shared" si="209"/>
        <v>0</v>
      </c>
      <c r="C510" s="26">
        <f>ROUND(IF($AG510="战士",VLOOKUP($AH510,$DV:$ER,DX$1,FALSE),IF($AG510="幻术师",VLOOKUP($AH510,$EU:$FQ,EW$1,FALSE),IF($AG510="刺客",VLOOKUP($AH510,$FU:$GQ,FW$1,FALSE),"无该职业")))/VLOOKUP(AF510,角色间职业划分!P:AP,20,FALSE),0)</f>
        <v>17</v>
      </c>
      <c r="D510" s="26">
        <f t="shared" si="210"/>
        <v>0</v>
      </c>
      <c r="E510" s="26">
        <f>ROUND(IF($AG510="战士",VLOOKUP($AH510,$DV:$ER,DZ$1,FALSE),IF($AG510="幻术师",VLOOKUP($AH510,$EU:$FQ,EY$1,FALSE),IF($AG510="刺客",VLOOKUP($AH510,$FU:$GQ,FY$1,FALSE),"无该职业")))*VLOOKUP($AF510,角色间职业划分!$P:$AP,26,FALSE)*VLOOKUP($AF510,角色间职业划分!$P:$AP,13,FALSE)/角色间职业划分!$AB$9,0)</f>
        <v>208</v>
      </c>
      <c r="F510" s="26">
        <f>ROUND(IF($AG510="战士",VLOOKUP($AH510,$DV:$ER,EA$1,FALSE),IF($AG510="幻术师",VLOOKUP($AH510,$EU:$FQ,EZ$1,FALSE),IF($AG510="刺客",VLOOKUP($AH510,$FU:$GQ,FZ$1,FALSE),"无该职业")))*VLOOKUP($AF510,角色间职业划分!$P:$AP,8,FALSE)/角色间职业划分!$W$9,0)</f>
        <v>2348</v>
      </c>
      <c r="G510" s="26">
        <f>ROUND(IF($AG510="战士",VLOOKUP($AH510,$DV:$ER,EB$1,FALSE),IF($AG510="幻术师",VLOOKUP($AH510,$EU:$FQ,FA$1,FALSE),IF($AG510="刺客",VLOOKUP($AH510,$FU:$GQ,GA$1,FALSE),"无该职业")))*VLOOKUP($AF510,角色间职业划分!$P:$AP,13,FALSE)/角色间职业划分!$AB$9,0)</f>
        <v>1350</v>
      </c>
      <c r="H510" s="26">
        <f t="shared" si="211"/>
        <v>0</v>
      </c>
      <c r="I510" s="26">
        <f t="shared" si="212"/>
        <v>0</v>
      </c>
      <c r="J510" s="26">
        <f t="shared" si="213"/>
        <v>0</v>
      </c>
      <c r="K510" s="26">
        <f t="shared" si="214"/>
        <v>0</v>
      </c>
      <c r="L510" s="26">
        <f t="shared" si="215"/>
        <v>0</v>
      </c>
      <c r="M510" s="26">
        <f t="shared" si="216"/>
        <v>0</v>
      </c>
      <c r="N510" s="26">
        <f t="shared" si="217"/>
        <v>2.5</v>
      </c>
      <c r="O510" s="26">
        <f t="shared" si="218"/>
        <v>2.5</v>
      </c>
      <c r="P510" s="26">
        <f t="shared" si="219"/>
        <v>0</v>
      </c>
      <c r="Q510" s="26">
        <f t="shared" si="220"/>
        <v>2.5</v>
      </c>
      <c r="R510" s="26">
        <f t="shared" si="221"/>
        <v>2.5</v>
      </c>
      <c r="S510" s="26">
        <f t="shared" si="222"/>
        <v>2.5</v>
      </c>
      <c r="T510" s="26">
        <f t="shared" si="223"/>
        <v>0</v>
      </c>
      <c r="U510" s="26">
        <f t="shared" si="224"/>
        <v>0</v>
      </c>
      <c r="V510" s="26">
        <f t="shared" si="225"/>
        <v>0</v>
      </c>
      <c r="W510" s="26">
        <f>VLOOKUP(AF510,角色间职业划分!L:M,2,FALSE)</f>
        <v>9</v>
      </c>
      <c r="X510" s="26">
        <f t="shared" si="226"/>
        <v>17</v>
      </c>
      <c r="Y510" s="26">
        <v>0</v>
      </c>
      <c r="Z510" s="26">
        <v>0</v>
      </c>
      <c r="AA510" s="26">
        <v>0</v>
      </c>
      <c r="AB510" s="26">
        <f t="shared" si="227"/>
        <v>5</v>
      </c>
      <c r="AC510" s="1">
        <f t="shared" si="208"/>
        <v>480</v>
      </c>
      <c r="AD510" s="51"/>
      <c r="AE510" s="1"/>
      <c r="AF510">
        <f t="shared" si="228"/>
        <v>9</v>
      </c>
      <c r="AG510" s="26" t="str">
        <f>VLOOKUP(AF510,角色间职业划分!P:R,3,FALSE)</f>
        <v>幻术师</v>
      </c>
      <c r="AH510" s="26">
        <f t="shared" si="229"/>
        <v>17</v>
      </c>
    </row>
    <row r="511" spans="1:34" x14ac:dyDescent="0.15">
      <c r="A511" s="26">
        <v>507</v>
      </c>
      <c r="B511" s="26">
        <f t="shared" si="209"/>
        <v>0</v>
      </c>
      <c r="C511" s="26">
        <f>ROUND(IF($AG511="战士",VLOOKUP($AH511,$DV:$ER,DX$1,FALSE),IF($AG511="幻术师",VLOOKUP($AH511,$EU:$FQ,EW$1,FALSE),IF($AG511="刺客",VLOOKUP($AH511,$FU:$GQ,FW$1,FALSE),"无该职业")))/VLOOKUP(AF511,角色间职业划分!P:AP,20,FALSE),0)</f>
        <v>25</v>
      </c>
      <c r="D511" s="26">
        <f t="shared" si="210"/>
        <v>0</v>
      </c>
      <c r="E511" s="26">
        <f>ROUND(IF($AG511="战士",VLOOKUP($AH511,$DV:$ER,DZ$1,FALSE),IF($AG511="幻术师",VLOOKUP($AH511,$EU:$FQ,EY$1,FALSE),IF($AG511="刺客",VLOOKUP($AH511,$FU:$GQ,FY$1,FALSE),"无该职业")))*VLOOKUP($AF511,角色间职业划分!$P:$AP,26,FALSE)*VLOOKUP($AF511,角色间职业划分!$P:$AP,13,FALSE)/角色间职业划分!$AB$9,0)</f>
        <v>208</v>
      </c>
      <c r="F511" s="26">
        <f>ROUND(IF($AG511="战士",VLOOKUP($AH511,$DV:$ER,EA$1,FALSE),IF($AG511="幻术师",VLOOKUP($AH511,$EU:$FQ,EZ$1,FALSE),IF($AG511="刺客",VLOOKUP($AH511,$FU:$GQ,FZ$1,FALSE),"无该职业")))*VLOOKUP($AF511,角色间职业划分!$P:$AP,8,FALSE)/角色间职业划分!$W$9,0)</f>
        <v>2348</v>
      </c>
      <c r="G511" s="26">
        <f>ROUND(IF($AG511="战士",VLOOKUP($AH511,$DV:$ER,EB$1,FALSE),IF($AG511="幻术师",VLOOKUP($AH511,$EU:$FQ,FA$1,FALSE),IF($AG511="刺客",VLOOKUP($AH511,$FU:$GQ,GA$1,FALSE),"无该职业")))*VLOOKUP($AF511,角色间职业划分!$P:$AP,13,FALSE)/角色间职业划分!$AB$9,0)</f>
        <v>1350</v>
      </c>
      <c r="H511" s="26">
        <f t="shared" si="211"/>
        <v>0</v>
      </c>
      <c r="I511" s="26">
        <f t="shared" si="212"/>
        <v>0</v>
      </c>
      <c r="J511" s="26">
        <f t="shared" si="213"/>
        <v>0</v>
      </c>
      <c r="K511" s="26">
        <f t="shared" si="214"/>
        <v>0</v>
      </c>
      <c r="L511" s="26">
        <f t="shared" si="215"/>
        <v>0</v>
      </c>
      <c r="M511" s="26">
        <f t="shared" si="216"/>
        <v>0</v>
      </c>
      <c r="N511" s="26">
        <f t="shared" si="217"/>
        <v>2.5</v>
      </c>
      <c r="O511" s="26">
        <f t="shared" si="218"/>
        <v>2.5</v>
      </c>
      <c r="P511" s="26">
        <f t="shared" si="219"/>
        <v>0</v>
      </c>
      <c r="Q511" s="26">
        <f t="shared" si="220"/>
        <v>2.5</v>
      </c>
      <c r="R511" s="26">
        <f t="shared" si="221"/>
        <v>2.5</v>
      </c>
      <c r="S511" s="26">
        <f t="shared" si="222"/>
        <v>2.5</v>
      </c>
      <c r="T511" s="26">
        <f t="shared" si="223"/>
        <v>0</v>
      </c>
      <c r="U511" s="26">
        <f t="shared" si="224"/>
        <v>0</v>
      </c>
      <c r="V511" s="26">
        <f t="shared" si="225"/>
        <v>0</v>
      </c>
      <c r="W511" s="26">
        <f>VLOOKUP(AF511,角色间职业划分!L:M,2,FALSE)</f>
        <v>9</v>
      </c>
      <c r="X511" s="26">
        <f t="shared" si="226"/>
        <v>18</v>
      </c>
      <c r="Y511" s="26">
        <v>0</v>
      </c>
      <c r="Z511" s="26">
        <v>0</v>
      </c>
      <c r="AA511" s="26">
        <v>0</v>
      </c>
      <c r="AB511" s="26">
        <f t="shared" si="227"/>
        <v>5</v>
      </c>
      <c r="AC511" s="1">
        <f t="shared" si="208"/>
        <v>510</v>
      </c>
      <c r="AD511" s="51"/>
      <c r="AE511" s="1"/>
      <c r="AF511">
        <f t="shared" si="228"/>
        <v>9</v>
      </c>
      <c r="AG511" s="26" t="str">
        <f>VLOOKUP(AF511,角色间职业划分!P:R,3,FALSE)</f>
        <v>幻术师</v>
      </c>
      <c r="AH511" s="26">
        <f t="shared" si="229"/>
        <v>18</v>
      </c>
    </row>
    <row r="512" spans="1:34" x14ac:dyDescent="0.15">
      <c r="A512" s="26">
        <v>508</v>
      </c>
      <c r="B512" s="26">
        <f t="shared" si="209"/>
        <v>0</v>
      </c>
      <c r="C512" s="26">
        <f>ROUND(IF($AG512="战士",VLOOKUP($AH512,$DV:$ER,DX$1,FALSE),IF($AG512="幻术师",VLOOKUP($AH512,$EU:$FQ,EW$1,FALSE),IF($AG512="刺客",VLOOKUP($AH512,$FU:$GQ,FW$1,FALSE),"无该职业")))/VLOOKUP(AF512,角色间职业划分!P:AP,20,FALSE),0)</f>
        <v>25</v>
      </c>
      <c r="D512" s="26">
        <f t="shared" si="210"/>
        <v>0</v>
      </c>
      <c r="E512" s="26">
        <f>ROUND(IF($AG512="战士",VLOOKUP($AH512,$DV:$ER,DZ$1,FALSE),IF($AG512="幻术师",VLOOKUP($AH512,$EU:$FQ,EY$1,FALSE),IF($AG512="刺客",VLOOKUP($AH512,$FU:$GQ,FY$1,FALSE),"无该职业")))*VLOOKUP($AF512,角色间职业划分!$P:$AP,26,FALSE)*VLOOKUP($AF512,角色间职业划分!$P:$AP,13,FALSE)/角色间职业划分!$AB$9,0)</f>
        <v>208</v>
      </c>
      <c r="F512" s="26">
        <f>ROUND(IF($AG512="战士",VLOOKUP($AH512,$DV:$ER,EA$1,FALSE),IF($AG512="幻术师",VLOOKUP($AH512,$EU:$FQ,EZ$1,FALSE),IF($AG512="刺客",VLOOKUP($AH512,$FU:$GQ,FZ$1,FALSE),"无该职业")))*VLOOKUP($AF512,角色间职业划分!$P:$AP,8,FALSE)/角色间职业划分!$W$9,0)</f>
        <v>3019</v>
      </c>
      <c r="G512" s="26">
        <f>ROUND(IF($AG512="战士",VLOOKUP($AH512,$DV:$ER,EB$1,FALSE),IF($AG512="幻术师",VLOOKUP($AH512,$EU:$FQ,FA$1,FALSE),IF($AG512="刺客",VLOOKUP($AH512,$FU:$GQ,GA$1,FALSE),"无该职业")))*VLOOKUP($AF512,角色间职业划分!$P:$AP,13,FALSE)/角色间职业划分!$AB$9,0)</f>
        <v>1350</v>
      </c>
      <c r="H512" s="26">
        <f t="shared" si="211"/>
        <v>0</v>
      </c>
      <c r="I512" s="26">
        <f t="shared" si="212"/>
        <v>0</v>
      </c>
      <c r="J512" s="26">
        <f t="shared" si="213"/>
        <v>0</v>
      </c>
      <c r="K512" s="26">
        <f t="shared" si="214"/>
        <v>0</v>
      </c>
      <c r="L512" s="26">
        <f t="shared" si="215"/>
        <v>0</v>
      </c>
      <c r="M512" s="26">
        <f t="shared" si="216"/>
        <v>0</v>
      </c>
      <c r="N512" s="26">
        <f t="shared" si="217"/>
        <v>2.5</v>
      </c>
      <c r="O512" s="26">
        <f t="shared" si="218"/>
        <v>2.5</v>
      </c>
      <c r="P512" s="26">
        <f t="shared" si="219"/>
        <v>0</v>
      </c>
      <c r="Q512" s="26">
        <f t="shared" si="220"/>
        <v>2.5</v>
      </c>
      <c r="R512" s="26">
        <f t="shared" si="221"/>
        <v>2.5</v>
      </c>
      <c r="S512" s="26">
        <f t="shared" si="222"/>
        <v>2.5</v>
      </c>
      <c r="T512" s="26">
        <f t="shared" si="223"/>
        <v>0</v>
      </c>
      <c r="U512" s="26">
        <f t="shared" si="224"/>
        <v>0</v>
      </c>
      <c r="V512" s="26">
        <f t="shared" si="225"/>
        <v>0</v>
      </c>
      <c r="W512" s="26">
        <f>VLOOKUP(AF512,角色间职业划分!L:M,2,FALSE)</f>
        <v>9</v>
      </c>
      <c r="X512" s="26">
        <f t="shared" si="226"/>
        <v>19</v>
      </c>
      <c r="Y512" s="26">
        <v>0</v>
      </c>
      <c r="Z512" s="26">
        <v>0</v>
      </c>
      <c r="AA512" s="26">
        <v>0</v>
      </c>
      <c r="AB512" s="26">
        <f t="shared" si="227"/>
        <v>5</v>
      </c>
      <c r="AC512" s="1">
        <f t="shared" si="208"/>
        <v>540</v>
      </c>
      <c r="AD512" s="51"/>
      <c r="AE512" s="1"/>
      <c r="AF512">
        <f t="shared" si="228"/>
        <v>9</v>
      </c>
      <c r="AG512" s="26" t="str">
        <f>VLOOKUP(AF512,角色间职业划分!P:R,3,FALSE)</f>
        <v>幻术师</v>
      </c>
      <c r="AH512" s="26">
        <f t="shared" si="229"/>
        <v>19</v>
      </c>
    </row>
    <row r="513" spans="1:34" x14ac:dyDescent="0.15">
      <c r="A513" s="26">
        <v>509</v>
      </c>
      <c r="B513" s="26">
        <f t="shared" si="209"/>
        <v>0</v>
      </c>
      <c r="C513" s="26">
        <f>ROUND(IF($AG513="战士",VLOOKUP($AH513,$DV:$ER,DX$1,FALSE),IF($AG513="幻术师",VLOOKUP($AH513,$EU:$FQ,EW$1,FALSE),IF($AG513="刺客",VLOOKUP($AH513,$FU:$GQ,FW$1,FALSE),"无该职业")))/VLOOKUP(AF513,角色间职业划分!P:AP,20,FALSE),0)</f>
        <v>25</v>
      </c>
      <c r="D513" s="26">
        <f t="shared" si="210"/>
        <v>0</v>
      </c>
      <c r="E513" s="26">
        <f>ROUND(IF($AG513="战士",VLOOKUP($AH513,$DV:$ER,DZ$1,FALSE),IF($AG513="幻术师",VLOOKUP($AH513,$EU:$FQ,EY$1,FALSE),IF($AG513="刺客",VLOOKUP($AH513,$FU:$GQ,FY$1,FALSE),"无该职业")))*VLOOKUP($AF513,角色间职业划分!$P:$AP,26,FALSE)*VLOOKUP($AF513,角色间职业划分!$P:$AP,13,FALSE)/角色间职业划分!$AB$9,0)</f>
        <v>631</v>
      </c>
      <c r="F513" s="26">
        <f>ROUND(IF($AG513="战士",VLOOKUP($AH513,$DV:$ER,EA$1,FALSE),IF($AG513="幻术师",VLOOKUP($AH513,$EU:$FQ,EZ$1,FALSE),IF($AG513="刺客",VLOOKUP($AH513,$FU:$GQ,FZ$1,FALSE),"无该职业")))*VLOOKUP($AF513,角色间职业划分!$P:$AP,8,FALSE)/角色间职业划分!$W$9,0)</f>
        <v>3019</v>
      </c>
      <c r="G513" s="26">
        <f>ROUND(IF($AG513="战士",VLOOKUP($AH513,$DV:$ER,EB$1,FALSE),IF($AG513="幻术师",VLOOKUP($AH513,$EU:$FQ,FA$1,FALSE),IF($AG513="刺客",VLOOKUP($AH513,$FU:$GQ,GA$1,FALSE),"无该职业")))*VLOOKUP($AF513,角色间职业划分!$P:$AP,13,FALSE)/角色间职业划分!$AB$9,0)</f>
        <v>1350</v>
      </c>
      <c r="H513" s="26">
        <f t="shared" si="211"/>
        <v>0</v>
      </c>
      <c r="I513" s="26">
        <f t="shared" si="212"/>
        <v>0</v>
      </c>
      <c r="J513" s="26">
        <f t="shared" si="213"/>
        <v>0</v>
      </c>
      <c r="K513" s="26">
        <f t="shared" si="214"/>
        <v>0</v>
      </c>
      <c r="L513" s="26">
        <f t="shared" si="215"/>
        <v>0</v>
      </c>
      <c r="M513" s="26">
        <f t="shared" si="216"/>
        <v>0</v>
      </c>
      <c r="N513" s="26">
        <f t="shared" si="217"/>
        <v>2.5</v>
      </c>
      <c r="O513" s="26">
        <f t="shared" si="218"/>
        <v>2.5</v>
      </c>
      <c r="P513" s="26">
        <f t="shared" si="219"/>
        <v>0</v>
      </c>
      <c r="Q513" s="26">
        <f t="shared" si="220"/>
        <v>2.5</v>
      </c>
      <c r="R513" s="26">
        <f t="shared" si="221"/>
        <v>2.5</v>
      </c>
      <c r="S513" s="26">
        <f t="shared" si="222"/>
        <v>2.5</v>
      </c>
      <c r="T513" s="26">
        <f t="shared" si="223"/>
        <v>0</v>
      </c>
      <c r="U513" s="26">
        <f t="shared" si="224"/>
        <v>0</v>
      </c>
      <c r="V513" s="26">
        <f t="shared" si="225"/>
        <v>0</v>
      </c>
      <c r="W513" s="26">
        <f>VLOOKUP(AF513,角色间职业划分!L:M,2,FALSE)</f>
        <v>9</v>
      </c>
      <c r="X513" s="26">
        <f t="shared" si="226"/>
        <v>20</v>
      </c>
      <c r="Y513" s="26">
        <v>0</v>
      </c>
      <c r="Z513" s="26">
        <v>0</v>
      </c>
      <c r="AA513" s="26">
        <v>0</v>
      </c>
      <c r="AB513" s="26">
        <f t="shared" si="227"/>
        <v>7.5</v>
      </c>
      <c r="AC513" s="1">
        <f t="shared" si="208"/>
        <v>561</v>
      </c>
      <c r="AD513" s="51"/>
      <c r="AE513" s="1"/>
      <c r="AF513">
        <f t="shared" si="228"/>
        <v>9</v>
      </c>
      <c r="AG513" s="26" t="str">
        <f>VLOOKUP(AF513,角色间职业划分!P:R,3,FALSE)</f>
        <v>幻术师</v>
      </c>
      <c r="AH513" s="26">
        <f t="shared" si="229"/>
        <v>20</v>
      </c>
    </row>
    <row r="514" spans="1:34" x14ac:dyDescent="0.15">
      <c r="A514" s="26">
        <v>510</v>
      </c>
      <c r="B514" s="26">
        <f t="shared" si="209"/>
        <v>0</v>
      </c>
      <c r="C514" s="26">
        <f>ROUND(IF($AG514="战士",VLOOKUP($AH514,$DV:$ER,DX$1,FALSE),IF($AG514="幻术师",VLOOKUP($AH514,$EU:$FQ,EW$1,FALSE),IF($AG514="刺客",VLOOKUP($AH514,$FU:$GQ,FW$1,FALSE),"无该职业")))/VLOOKUP(AF514,角色间职业划分!P:AP,20,FALSE),0)</f>
        <v>25</v>
      </c>
      <c r="D514" s="26">
        <f t="shared" si="210"/>
        <v>0</v>
      </c>
      <c r="E514" s="26">
        <f>ROUND(IF($AG514="战士",VLOOKUP($AH514,$DV:$ER,DZ$1,FALSE),IF($AG514="幻术师",VLOOKUP($AH514,$EU:$FQ,EY$1,FALSE),IF($AG514="刺客",VLOOKUP($AH514,$FU:$GQ,FY$1,FALSE),"无该职业")))*VLOOKUP($AF514,角色间职业划分!$P:$AP,26,FALSE)*VLOOKUP($AF514,角色间职业划分!$P:$AP,13,FALSE)/角色间职业划分!$AB$9,0)</f>
        <v>631</v>
      </c>
      <c r="F514" s="26">
        <f>ROUND(IF($AG514="战士",VLOOKUP($AH514,$DV:$ER,EA$1,FALSE),IF($AG514="幻术师",VLOOKUP($AH514,$EU:$FQ,EZ$1,FALSE),IF($AG514="刺客",VLOOKUP($AH514,$FU:$GQ,FZ$1,FALSE),"无该职业")))*VLOOKUP($AF514,角色间职业划分!$P:$AP,8,FALSE)/角色间职业划分!$W$9,0)</f>
        <v>3019</v>
      </c>
      <c r="G514" s="26">
        <f>ROUND(IF($AG514="战士",VLOOKUP($AH514,$DV:$ER,EB$1,FALSE),IF($AG514="幻术师",VLOOKUP($AH514,$EU:$FQ,FA$1,FALSE),IF($AG514="刺客",VLOOKUP($AH514,$FU:$GQ,GA$1,FALSE),"无该职业")))*VLOOKUP($AF514,角色间职业划分!$P:$AP,13,FALSE)/角色间职业划分!$AB$9,0)</f>
        <v>1636</v>
      </c>
      <c r="H514" s="26">
        <f t="shared" si="211"/>
        <v>0</v>
      </c>
      <c r="I514" s="26">
        <f t="shared" si="212"/>
        <v>0</v>
      </c>
      <c r="J514" s="26">
        <f t="shared" si="213"/>
        <v>0</v>
      </c>
      <c r="K514" s="26">
        <f t="shared" si="214"/>
        <v>0</v>
      </c>
      <c r="L514" s="26">
        <f t="shared" si="215"/>
        <v>0</v>
      </c>
      <c r="M514" s="26">
        <f t="shared" si="216"/>
        <v>0</v>
      </c>
      <c r="N514" s="26">
        <f t="shared" si="217"/>
        <v>2.5</v>
      </c>
      <c r="O514" s="26">
        <f t="shared" si="218"/>
        <v>2.5</v>
      </c>
      <c r="P514" s="26">
        <f t="shared" si="219"/>
        <v>0</v>
      </c>
      <c r="Q514" s="26">
        <f t="shared" si="220"/>
        <v>2.5</v>
      </c>
      <c r="R514" s="26">
        <f t="shared" si="221"/>
        <v>2.5</v>
      </c>
      <c r="S514" s="26">
        <f t="shared" si="222"/>
        <v>2.5</v>
      </c>
      <c r="T514" s="26">
        <f t="shared" si="223"/>
        <v>0</v>
      </c>
      <c r="U514" s="26">
        <f t="shared" si="224"/>
        <v>0</v>
      </c>
      <c r="V514" s="26">
        <f t="shared" si="225"/>
        <v>0</v>
      </c>
      <c r="W514" s="26">
        <f>VLOOKUP(AF514,角色间职业划分!L:M,2,FALSE)</f>
        <v>9</v>
      </c>
      <c r="X514" s="26">
        <f t="shared" si="226"/>
        <v>21</v>
      </c>
      <c r="Y514" s="26">
        <v>0</v>
      </c>
      <c r="Z514" s="26">
        <v>0</v>
      </c>
      <c r="AA514" s="26">
        <v>0</v>
      </c>
      <c r="AB514" s="26">
        <f t="shared" si="227"/>
        <v>7.5</v>
      </c>
      <c r="AC514" s="1">
        <f t="shared" si="208"/>
        <v>582</v>
      </c>
      <c r="AD514" s="51"/>
      <c r="AE514" s="1"/>
      <c r="AF514">
        <f t="shared" si="228"/>
        <v>9</v>
      </c>
      <c r="AG514" s="26" t="str">
        <f>VLOOKUP(AF514,角色间职业划分!P:R,3,FALSE)</f>
        <v>幻术师</v>
      </c>
      <c r="AH514" s="26">
        <f t="shared" si="229"/>
        <v>21</v>
      </c>
    </row>
    <row r="515" spans="1:34" x14ac:dyDescent="0.15">
      <c r="A515" s="26">
        <v>511</v>
      </c>
      <c r="B515" s="26">
        <f t="shared" si="209"/>
        <v>0</v>
      </c>
      <c r="C515" s="26">
        <f>ROUND(IF($AG515="战士",VLOOKUP($AH515,$DV:$ER,DX$1,FALSE),IF($AG515="幻术师",VLOOKUP($AH515,$EU:$FQ,EW$1,FALSE),IF($AG515="刺客",VLOOKUP($AH515,$FU:$GQ,FW$1,FALSE),"无该职业")))/VLOOKUP(AF515,角色间职业划分!P:AP,20,FALSE),0)</f>
        <v>25</v>
      </c>
      <c r="D515" s="26">
        <f t="shared" si="210"/>
        <v>0</v>
      </c>
      <c r="E515" s="26">
        <f>ROUND(IF($AG515="战士",VLOOKUP($AH515,$DV:$ER,DZ$1,FALSE),IF($AG515="幻术师",VLOOKUP($AH515,$EU:$FQ,EY$1,FALSE),IF($AG515="刺客",VLOOKUP($AH515,$FU:$GQ,FY$1,FALSE),"无该职业")))*VLOOKUP($AF515,角色间职业划分!$P:$AP,26,FALSE)*VLOOKUP($AF515,角色间职业划分!$P:$AP,13,FALSE)/角色间职业划分!$AB$9,0)</f>
        <v>631</v>
      </c>
      <c r="F515" s="26">
        <f>ROUND(IF($AG515="战士",VLOOKUP($AH515,$DV:$ER,EA$1,FALSE),IF($AG515="幻术师",VLOOKUP($AH515,$EU:$FQ,EZ$1,FALSE),IF($AG515="刺客",VLOOKUP($AH515,$FU:$GQ,FZ$1,FALSE),"无该职业")))*VLOOKUP($AF515,角色间职业划分!$P:$AP,8,FALSE)/角色间职业划分!$W$9,0)</f>
        <v>3019</v>
      </c>
      <c r="G515" s="26">
        <f>ROUND(IF($AG515="战士",VLOOKUP($AH515,$DV:$ER,EB$1,FALSE),IF($AG515="幻术师",VLOOKUP($AH515,$EU:$FQ,FA$1,FALSE),IF($AG515="刺客",VLOOKUP($AH515,$FU:$GQ,GA$1,FALSE),"无该职业")))*VLOOKUP($AF515,角色间职业划分!$P:$AP,13,FALSE)/角色间职业划分!$AB$9,0)</f>
        <v>1636</v>
      </c>
      <c r="H515" s="26">
        <f t="shared" si="211"/>
        <v>0</v>
      </c>
      <c r="I515" s="26">
        <f t="shared" si="212"/>
        <v>0</v>
      </c>
      <c r="J515" s="26">
        <f t="shared" si="213"/>
        <v>0</v>
      </c>
      <c r="K515" s="26">
        <f t="shared" si="214"/>
        <v>0</v>
      </c>
      <c r="L515" s="26">
        <f t="shared" si="215"/>
        <v>0</v>
      </c>
      <c r="M515" s="26">
        <f t="shared" si="216"/>
        <v>0</v>
      </c>
      <c r="N515" s="26">
        <f t="shared" si="217"/>
        <v>5</v>
      </c>
      <c r="O515" s="26">
        <f t="shared" si="218"/>
        <v>2.5</v>
      </c>
      <c r="P515" s="26">
        <f t="shared" si="219"/>
        <v>0</v>
      </c>
      <c r="Q515" s="26">
        <f t="shared" si="220"/>
        <v>2.5</v>
      </c>
      <c r="R515" s="26">
        <f t="shared" si="221"/>
        <v>2.5</v>
      </c>
      <c r="S515" s="26">
        <f t="shared" si="222"/>
        <v>2.5</v>
      </c>
      <c r="T515" s="26">
        <f t="shared" si="223"/>
        <v>0</v>
      </c>
      <c r="U515" s="26">
        <f t="shared" si="224"/>
        <v>0</v>
      </c>
      <c r="V515" s="26">
        <f t="shared" si="225"/>
        <v>0</v>
      </c>
      <c r="W515" s="26">
        <f>VLOOKUP(AF515,角色间职业划分!L:M,2,FALSE)</f>
        <v>9</v>
      </c>
      <c r="X515" s="26">
        <f t="shared" si="226"/>
        <v>22</v>
      </c>
      <c r="Y515" s="26">
        <v>0</v>
      </c>
      <c r="Z515" s="26">
        <v>0</v>
      </c>
      <c r="AA515" s="26">
        <v>0</v>
      </c>
      <c r="AB515" s="26">
        <f t="shared" si="227"/>
        <v>7.5</v>
      </c>
      <c r="AC515" s="1">
        <f t="shared" si="208"/>
        <v>603</v>
      </c>
      <c r="AD515" s="51"/>
      <c r="AE515" s="1"/>
      <c r="AF515">
        <f t="shared" si="228"/>
        <v>9</v>
      </c>
      <c r="AG515" s="26" t="str">
        <f>VLOOKUP(AF515,角色间职业划分!P:R,3,FALSE)</f>
        <v>幻术师</v>
      </c>
      <c r="AH515" s="26">
        <f t="shared" si="229"/>
        <v>22</v>
      </c>
    </row>
    <row r="516" spans="1:34" x14ac:dyDescent="0.15">
      <c r="A516" s="26">
        <v>512</v>
      </c>
      <c r="B516" s="26">
        <f t="shared" si="209"/>
        <v>0</v>
      </c>
      <c r="C516" s="26">
        <f>ROUND(IF($AG516="战士",VLOOKUP($AH516,$DV:$ER,DX$1,FALSE),IF($AG516="幻术师",VLOOKUP($AH516,$EU:$FQ,EW$1,FALSE),IF($AG516="刺客",VLOOKUP($AH516,$FU:$GQ,FW$1,FALSE),"无该职业")))/VLOOKUP(AF516,角色间职业划分!P:AP,20,FALSE),0)</f>
        <v>25</v>
      </c>
      <c r="D516" s="26">
        <f t="shared" si="210"/>
        <v>0</v>
      </c>
      <c r="E516" s="26">
        <f>ROUND(IF($AG516="战士",VLOOKUP($AH516,$DV:$ER,DZ$1,FALSE),IF($AG516="幻术师",VLOOKUP($AH516,$EU:$FQ,EY$1,FALSE),IF($AG516="刺客",VLOOKUP($AH516,$FU:$GQ,FY$1,FALSE),"无该职业")))*VLOOKUP($AF516,角色间职业划分!$P:$AP,26,FALSE)*VLOOKUP($AF516,角色间职业划分!$P:$AP,13,FALSE)/角色间职业划分!$AB$9,0)</f>
        <v>631</v>
      </c>
      <c r="F516" s="26">
        <f>ROUND(IF($AG516="战士",VLOOKUP($AH516,$DV:$ER,EA$1,FALSE),IF($AG516="幻术师",VLOOKUP($AH516,$EU:$FQ,EZ$1,FALSE),IF($AG516="刺客",VLOOKUP($AH516,$FU:$GQ,FZ$1,FALSE),"无该职业")))*VLOOKUP($AF516,角色间职业划分!$P:$AP,8,FALSE)/角色间职业划分!$W$9,0)</f>
        <v>3489</v>
      </c>
      <c r="G516" s="26">
        <f>ROUND(IF($AG516="战士",VLOOKUP($AH516,$DV:$ER,EB$1,FALSE),IF($AG516="幻术师",VLOOKUP($AH516,$EU:$FQ,FA$1,FALSE),IF($AG516="刺客",VLOOKUP($AH516,$FU:$GQ,GA$1,FALSE),"无该职业")))*VLOOKUP($AF516,角色间职业划分!$P:$AP,13,FALSE)/角色间职业划分!$AB$9,0)</f>
        <v>1636</v>
      </c>
      <c r="H516" s="26">
        <f t="shared" si="211"/>
        <v>0</v>
      </c>
      <c r="I516" s="26">
        <f t="shared" si="212"/>
        <v>0</v>
      </c>
      <c r="J516" s="26">
        <f t="shared" si="213"/>
        <v>0</v>
      </c>
      <c r="K516" s="26">
        <f t="shared" si="214"/>
        <v>0</v>
      </c>
      <c r="L516" s="26">
        <f t="shared" si="215"/>
        <v>0</v>
      </c>
      <c r="M516" s="26">
        <f t="shared" si="216"/>
        <v>0</v>
      </c>
      <c r="N516" s="26">
        <f t="shared" si="217"/>
        <v>5</v>
      </c>
      <c r="O516" s="26">
        <f t="shared" si="218"/>
        <v>2.5</v>
      </c>
      <c r="P516" s="26">
        <f t="shared" si="219"/>
        <v>0</v>
      </c>
      <c r="Q516" s="26">
        <f t="shared" si="220"/>
        <v>2.5</v>
      </c>
      <c r="R516" s="26">
        <f t="shared" si="221"/>
        <v>2.5</v>
      </c>
      <c r="S516" s="26">
        <f t="shared" si="222"/>
        <v>2.5</v>
      </c>
      <c r="T516" s="26">
        <f t="shared" si="223"/>
        <v>0</v>
      </c>
      <c r="U516" s="26">
        <f t="shared" si="224"/>
        <v>0</v>
      </c>
      <c r="V516" s="26">
        <f t="shared" si="225"/>
        <v>0</v>
      </c>
      <c r="W516" s="26">
        <f>VLOOKUP(AF516,角色间职业划分!L:M,2,FALSE)</f>
        <v>9</v>
      </c>
      <c r="X516" s="26">
        <f t="shared" si="226"/>
        <v>23</v>
      </c>
      <c r="Y516" s="26">
        <v>0</v>
      </c>
      <c r="Z516" s="26">
        <v>0</v>
      </c>
      <c r="AA516" s="26">
        <v>0</v>
      </c>
      <c r="AB516" s="26">
        <f t="shared" si="227"/>
        <v>7.5</v>
      </c>
      <c r="AC516" s="1">
        <f t="shared" si="208"/>
        <v>624</v>
      </c>
      <c r="AD516" s="51"/>
      <c r="AE516" s="1"/>
      <c r="AF516">
        <f t="shared" si="228"/>
        <v>9</v>
      </c>
      <c r="AG516" s="26" t="str">
        <f>VLOOKUP(AF516,角色间职业划分!P:R,3,FALSE)</f>
        <v>幻术师</v>
      </c>
      <c r="AH516" s="26">
        <f t="shared" si="229"/>
        <v>23</v>
      </c>
    </row>
    <row r="517" spans="1:34" x14ac:dyDescent="0.15">
      <c r="A517" s="26">
        <v>513</v>
      </c>
      <c r="B517" s="26">
        <f t="shared" si="209"/>
        <v>0</v>
      </c>
      <c r="C517" s="26">
        <f>ROUND(IF($AG517="战士",VLOOKUP($AH517,$DV:$ER,DX$1,FALSE),IF($AG517="幻术师",VLOOKUP($AH517,$EU:$FQ,EW$1,FALSE),IF($AG517="刺客",VLOOKUP($AH517,$FU:$GQ,FW$1,FALSE),"无该职业")))/VLOOKUP(AF517,角色间职业划分!P:AP,20,FALSE),0)</f>
        <v>30</v>
      </c>
      <c r="D517" s="26">
        <f t="shared" si="210"/>
        <v>0</v>
      </c>
      <c r="E517" s="26">
        <f>ROUND(IF($AG517="战士",VLOOKUP($AH517,$DV:$ER,DZ$1,FALSE),IF($AG517="幻术师",VLOOKUP($AH517,$EU:$FQ,EY$1,FALSE),IF($AG517="刺客",VLOOKUP($AH517,$FU:$GQ,FY$1,FALSE),"无该职业")))*VLOOKUP($AF517,角色间职业划分!$P:$AP,26,FALSE)*VLOOKUP($AF517,角色间职业划分!$P:$AP,13,FALSE)/角色间职业划分!$AB$9,0)</f>
        <v>631</v>
      </c>
      <c r="F517" s="26">
        <f>ROUND(IF($AG517="战士",VLOOKUP($AH517,$DV:$ER,EA$1,FALSE),IF($AG517="幻术师",VLOOKUP($AH517,$EU:$FQ,EZ$1,FALSE),IF($AG517="刺客",VLOOKUP($AH517,$FU:$GQ,FZ$1,FALSE),"无该职业")))*VLOOKUP($AF517,角色间职业划分!$P:$AP,8,FALSE)/角色间职业划分!$W$9,0)</f>
        <v>3489</v>
      </c>
      <c r="G517" s="26">
        <f>ROUND(IF($AG517="战士",VLOOKUP($AH517,$DV:$ER,EB$1,FALSE),IF($AG517="幻术师",VLOOKUP($AH517,$EU:$FQ,FA$1,FALSE),IF($AG517="刺客",VLOOKUP($AH517,$FU:$GQ,GA$1,FALSE),"无该职业")))*VLOOKUP($AF517,角色间职业划分!$P:$AP,13,FALSE)/角色间职业划分!$AB$9,0)</f>
        <v>1636</v>
      </c>
      <c r="H517" s="26">
        <f t="shared" si="211"/>
        <v>0</v>
      </c>
      <c r="I517" s="26">
        <f t="shared" si="212"/>
        <v>0</v>
      </c>
      <c r="J517" s="26">
        <f t="shared" si="213"/>
        <v>0</v>
      </c>
      <c r="K517" s="26">
        <f t="shared" si="214"/>
        <v>0</v>
      </c>
      <c r="L517" s="26">
        <f t="shared" si="215"/>
        <v>0</v>
      </c>
      <c r="M517" s="26">
        <f t="shared" si="216"/>
        <v>0</v>
      </c>
      <c r="N517" s="26">
        <f t="shared" si="217"/>
        <v>5</v>
      </c>
      <c r="O517" s="26">
        <f t="shared" si="218"/>
        <v>2.5</v>
      </c>
      <c r="P517" s="26">
        <f t="shared" si="219"/>
        <v>0</v>
      </c>
      <c r="Q517" s="26">
        <f t="shared" si="220"/>
        <v>2.5</v>
      </c>
      <c r="R517" s="26">
        <f t="shared" si="221"/>
        <v>2.5</v>
      </c>
      <c r="S517" s="26">
        <f t="shared" si="222"/>
        <v>2.5</v>
      </c>
      <c r="T517" s="26">
        <f t="shared" si="223"/>
        <v>0</v>
      </c>
      <c r="U517" s="26">
        <f t="shared" si="224"/>
        <v>0</v>
      </c>
      <c r="V517" s="26">
        <f t="shared" si="225"/>
        <v>0</v>
      </c>
      <c r="W517" s="26">
        <f>VLOOKUP(AF517,角色间职业划分!L:M,2,FALSE)</f>
        <v>9</v>
      </c>
      <c r="X517" s="26">
        <f t="shared" si="226"/>
        <v>24</v>
      </c>
      <c r="Y517" s="26">
        <v>0</v>
      </c>
      <c r="Z517" s="26">
        <v>0</v>
      </c>
      <c r="AA517" s="26">
        <v>0</v>
      </c>
      <c r="AB517" s="26">
        <f t="shared" si="227"/>
        <v>7.5</v>
      </c>
      <c r="AC517" s="1">
        <f t="shared" ref="AC517:AC580" si="230">INT(VLOOKUP(X517,AP:AR,3,FALSE)/$AF$2)</f>
        <v>645</v>
      </c>
      <c r="AD517" s="51"/>
      <c r="AE517" s="1"/>
      <c r="AF517">
        <f t="shared" si="228"/>
        <v>9</v>
      </c>
      <c r="AG517" s="26" t="str">
        <f>VLOOKUP(AF517,角色间职业划分!P:R,3,FALSE)</f>
        <v>幻术师</v>
      </c>
      <c r="AH517" s="26">
        <f t="shared" si="229"/>
        <v>24</v>
      </c>
    </row>
    <row r="518" spans="1:34" x14ac:dyDescent="0.15">
      <c r="A518" s="26">
        <v>514</v>
      </c>
      <c r="B518" s="26">
        <f t="shared" ref="B518:B581" si="231">IF($AG518="战士",VLOOKUP($AH518,$DV:$ER,DW$1,FALSE),IF($AG518="幻术师",VLOOKUP($AH518,$EU:$FQ,EV$1,FALSE),IF($AG518="刺客",VLOOKUP($AH518,$FU:$GQ,FV$1,FALSE),"无该职业")))</f>
        <v>0</v>
      </c>
      <c r="C518" s="26">
        <f>ROUND(IF($AG518="战士",VLOOKUP($AH518,$DV:$ER,DX$1,FALSE),IF($AG518="幻术师",VLOOKUP($AH518,$EU:$FQ,EW$1,FALSE),IF($AG518="刺客",VLOOKUP($AH518,$FU:$GQ,FW$1,FALSE),"无该职业")))/VLOOKUP(AF518,角色间职业划分!P:AP,20,FALSE),0)</f>
        <v>30</v>
      </c>
      <c r="D518" s="26">
        <f t="shared" ref="D518:D581" si="232">IF($AG518="战士",VLOOKUP($AH518,$DV:$ER,DY$1,FALSE),IF($AG518="幻术师",VLOOKUP($AH518,$EU:$FQ,EX$1,FALSE),IF($AG518="刺客",VLOOKUP($AH518,$FU:$GQ,FX$1,FALSE),"无该职业")))</f>
        <v>0</v>
      </c>
      <c r="E518" s="26">
        <f>ROUND(IF($AG518="战士",VLOOKUP($AH518,$DV:$ER,DZ$1,FALSE),IF($AG518="幻术师",VLOOKUP($AH518,$EU:$FQ,EY$1,FALSE),IF($AG518="刺客",VLOOKUP($AH518,$FU:$GQ,FY$1,FALSE),"无该职业")))*VLOOKUP($AF518,角色间职业划分!$P:$AP,26,FALSE)*VLOOKUP($AF518,角色间职业划分!$P:$AP,13,FALSE)/角色间职业划分!$AB$9,0)</f>
        <v>631</v>
      </c>
      <c r="F518" s="26">
        <f>ROUND(IF($AG518="战士",VLOOKUP($AH518,$DV:$ER,EA$1,FALSE),IF($AG518="幻术师",VLOOKUP($AH518,$EU:$FQ,EZ$1,FALSE),IF($AG518="刺客",VLOOKUP($AH518,$FU:$GQ,FZ$1,FALSE),"无该职业")))*VLOOKUP($AF518,角色间职业划分!$P:$AP,8,FALSE)/角色间职业划分!$W$9,0)</f>
        <v>3489</v>
      </c>
      <c r="G518" s="26">
        <f>ROUND(IF($AG518="战士",VLOOKUP($AH518,$DV:$ER,EB$1,FALSE),IF($AG518="幻术师",VLOOKUP($AH518,$EU:$FQ,FA$1,FALSE),IF($AG518="刺客",VLOOKUP($AH518,$FU:$GQ,GA$1,FALSE),"无该职业")))*VLOOKUP($AF518,角色间职业划分!$P:$AP,13,FALSE)/角色间职业划分!$AB$9,0)</f>
        <v>1873</v>
      </c>
      <c r="H518" s="26">
        <f t="shared" ref="H518:H581" si="233">IF($AG518="战士",VLOOKUP($AH518,$DV:$ER,EC$1,FALSE),IF($AG518="幻术师",VLOOKUP($AH518,$EU:$FQ,FB$1,FALSE),IF($AG518="刺客",VLOOKUP($AH518,$FU:$GQ,GB$1,FALSE),"无该职业")))</f>
        <v>0</v>
      </c>
      <c r="I518" s="26">
        <f t="shared" ref="I518:I581" si="234">IF($AG518="战士",VLOOKUP($AH518,$DV:$ER,ED$1,FALSE),IF($AG518="幻术师",VLOOKUP($AH518,$EU:$FQ,FC$1,FALSE),IF($AG518="刺客",VLOOKUP($AH518,$FU:$GQ,GC$1,FALSE),"无该职业")))</f>
        <v>0</v>
      </c>
      <c r="J518" s="26">
        <f t="shared" ref="J518:J581" si="235">IF($AG518="战士",VLOOKUP($AH518,$DV:$ER,EE$1,FALSE),IF($AG518="幻术师",VLOOKUP($AH518,$EU:$FQ,FD$1,FALSE),IF($AG518="刺客",VLOOKUP($AH518,$FU:$GQ,GD$1,FALSE),"无该职业")))</f>
        <v>0</v>
      </c>
      <c r="K518" s="26">
        <f t="shared" ref="K518:K581" si="236">IF($AG518="战士",VLOOKUP($AH518,$DV:$ER,EF$1,FALSE),IF($AG518="幻术师",VLOOKUP($AH518,$EU:$FQ,FE$1,FALSE),IF($AG518="刺客",VLOOKUP($AH518,$FU:$GQ,GE$1,FALSE),"无该职业")))</f>
        <v>0</v>
      </c>
      <c r="L518" s="26">
        <f t="shared" ref="L518:L581" si="237">IF($AG518="战士",VLOOKUP($AH518,$DV:$ER,EG$1,FALSE),IF($AG518="幻术师",VLOOKUP($AH518,$EU:$FQ,FF$1,FALSE),IF($AG518="刺客",VLOOKUP($AH518,$FU:$GQ,GF$1,FALSE),"无该职业")))</f>
        <v>0</v>
      </c>
      <c r="M518" s="26">
        <f t="shared" ref="M518:M581" si="238">IF($AG518="战士",VLOOKUP($AH518,$DV:$ER,EH$1,FALSE),IF($AG518="幻术师",VLOOKUP($AH518,$EU:$FQ,FG$1,FALSE),IF($AG518="刺客",VLOOKUP($AH518,$FU:$GQ,GG$1,FALSE),"无该职业")))</f>
        <v>0</v>
      </c>
      <c r="N518" s="26">
        <f t="shared" ref="N518:N581" si="239">IF($AG518="战士",VLOOKUP($AH518,$DV:$ER,EI$1,FALSE),IF($AG518="幻术师",VLOOKUP($AH518,$EU:$FQ,FH$1,FALSE),IF($AG518="刺客",VLOOKUP($AH518,$FU:$GQ,GH$1,FALSE),"无该职业")))</f>
        <v>5</v>
      </c>
      <c r="O518" s="26">
        <f t="shared" ref="O518:O581" si="240">IF($AG518="战士",VLOOKUP($AH518,$DV:$ER,EJ$1,FALSE),IF($AG518="幻术师",VLOOKUP($AH518,$EU:$FQ,FI$1,FALSE),IF($AG518="刺客",VLOOKUP($AH518,$FU:$GQ,GI$1,FALSE),"无该职业")))</f>
        <v>2.5</v>
      </c>
      <c r="P518" s="26">
        <f t="shared" ref="P518:P581" si="241">IF($AG518="战士",VLOOKUP($AH518,$DV:$ER,EK$1,FALSE),IF($AG518="幻术师",VLOOKUP($AH518,$EU:$FQ,FJ$1,FALSE),IF($AG518="刺客",VLOOKUP($AH518,$FU:$GQ,GJ$1,FALSE),"无该职业")))</f>
        <v>0</v>
      </c>
      <c r="Q518" s="26">
        <f t="shared" ref="Q518:Q581" si="242">IF($AG518="战士",VLOOKUP($AH518,$DV:$ER,EL$1,FALSE),IF($AG518="幻术师",VLOOKUP($AH518,$EU:$FQ,FK$1,FALSE),IF($AG518="刺客",VLOOKUP($AH518,$FU:$GQ,GK$1,FALSE),"无该职业")))</f>
        <v>2.5</v>
      </c>
      <c r="R518" s="26">
        <f t="shared" ref="R518:R581" si="243">IF($AG518="战士",VLOOKUP($AH518,$DV:$ER,EM$1,FALSE),IF($AG518="幻术师",VLOOKUP($AH518,$EU:$FQ,FL$1,FALSE),IF($AG518="刺客",VLOOKUP($AH518,$FU:$GQ,GL$1,FALSE),"无该职业")))</f>
        <v>2.5</v>
      </c>
      <c r="S518" s="26">
        <f t="shared" ref="S518:S581" si="244">IF($AG518="战士",VLOOKUP($AH518,$DV:$ER,EN$1,FALSE),IF($AG518="幻术师",VLOOKUP($AH518,$EU:$FQ,FM$1,FALSE),IF($AG518="刺客",VLOOKUP($AH518,$FU:$GQ,GM$1,FALSE),"无该职业")))</f>
        <v>2.5</v>
      </c>
      <c r="T518" s="26">
        <f t="shared" ref="T518:T581" si="245">IF($AG518="战士",VLOOKUP($AH518,$DV:$ER,EO$1,FALSE),IF($AG518="幻术师",VLOOKUP($AH518,$EU:$FQ,FN$1,FALSE),IF($AG518="刺客",VLOOKUP($AH518,$FU:$GQ,GN$1,FALSE),"无该职业")))</f>
        <v>0</v>
      </c>
      <c r="U518" s="26">
        <f t="shared" ref="U518:U581" si="246">IF($AG518="战士",VLOOKUP($AH518,$DV:$ER,EP$1,FALSE),IF($AG518="幻术师",VLOOKUP($AH518,$EU:$FQ,FO$1,FALSE),IF($AG518="刺客",VLOOKUP($AH518,$FU:$GQ,GO$1,FALSE),"无该职业")))</f>
        <v>0</v>
      </c>
      <c r="V518" s="26">
        <f t="shared" ref="V518:V581" si="247">IF($AG518="战士",VLOOKUP($AH518,$DV:$ER,EQ$1,FALSE),IF($AG518="幻术师",VLOOKUP($AH518,$EU:$FQ,FP$1,FALSE),IF($AG518="刺客",VLOOKUP($AH518,$FU:$GQ,GP$1,FALSE),"无该职业")))</f>
        <v>0</v>
      </c>
      <c r="W518" s="26">
        <f>VLOOKUP(AF518,角色间职业划分!L:M,2,FALSE)</f>
        <v>9</v>
      </c>
      <c r="X518" s="26">
        <f t="shared" ref="X518:X581" si="248">AH518</f>
        <v>25</v>
      </c>
      <c r="Y518" s="26">
        <v>0</v>
      </c>
      <c r="Z518" s="26">
        <v>0</v>
      </c>
      <c r="AA518" s="26">
        <v>0</v>
      </c>
      <c r="AB518" s="26">
        <f t="shared" ref="AB518:AB581" si="249">VLOOKUP(X518,AP:AU,6,FALSE)</f>
        <v>7.5</v>
      </c>
      <c r="AC518" s="1">
        <f t="shared" si="230"/>
        <v>666</v>
      </c>
      <c r="AD518" s="51"/>
      <c r="AE518" s="1"/>
      <c r="AF518">
        <f t="shared" si="228"/>
        <v>9</v>
      </c>
      <c r="AG518" s="26" t="str">
        <f>VLOOKUP(AF518,角色间职业划分!P:R,3,FALSE)</f>
        <v>幻术师</v>
      </c>
      <c r="AH518" s="26">
        <f t="shared" si="229"/>
        <v>25</v>
      </c>
    </row>
    <row r="519" spans="1:34" x14ac:dyDescent="0.15">
      <c r="A519" s="26">
        <v>515</v>
      </c>
      <c r="B519" s="26">
        <f t="shared" si="231"/>
        <v>0</v>
      </c>
      <c r="C519" s="26">
        <f>ROUND(IF($AG519="战士",VLOOKUP($AH519,$DV:$ER,DX$1,FALSE),IF($AG519="幻术师",VLOOKUP($AH519,$EU:$FQ,EW$1,FALSE),IF($AG519="刺客",VLOOKUP($AH519,$FU:$GQ,FW$1,FALSE),"无该职业")))/VLOOKUP(AF519,角色间职业划分!P:AP,20,FALSE),0)</f>
        <v>30</v>
      </c>
      <c r="D519" s="26">
        <f t="shared" si="232"/>
        <v>0</v>
      </c>
      <c r="E519" s="26">
        <f>ROUND(IF($AG519="战士",VLOOKUP($AH519,$DV:$ER,DZ$1,FALSE),IF($AG519="幻术师",VLOOKUP($AH519,$EU:$FQ,EY$1,FALSE),IF($AG519="刺客",VLOOKUP($AH519,$FU:$GQ,FY$1,FALSE),"无该职业")))*VLOOKUP($AF519,角色间职业划分!$P:$AP,26,FALSE)*VLOOKUP($AF519,角色间职业划分!$P:$AP,13,FALSE)/角色间职业划分!$AB$9,0)</f>
        <v>631</v>
      </c>
      <c r="F519" s="26">
        <f>ROUND(IF($AG519="战士",VLOOKUP($AH519,$DV:$ER,EA$1,FALSE),IF($AG519="幻术师",VLOOKUP($AH519,$EU:$FQ,EZ$1,FALSE),IF($AG519="刺客",VLOOKUP($AH519,$FU:$GQ,FZ$1,FALSE),"无该职业")))*VLOOKUP($AF519,角色间职业划分!$P:$AP,8,FALSE)/角色间职业划分!$W$9,0)</f>
        <v>3489</v>
      </c>
      <c r="G519" s="26">
        <f>ROUND(IF($AG519="战士",VLOOKUP($AH519,$DV:$ER,EB$1,FALSE),IF($AG519="幻术师",VLOOKUP($AH519,$EU:$FQ,FA$1,FALSE),IF($AG519="刺客",VLOOKUP($AH519,$FU:$GQ,GA$1,FALSE),"无该职业")))*VLOOKUP($AF519,角色间职业划分!$P:$AP,13,FALSE)/角色间职业划分!$AB$9,0)</f>
        <v>1873</v>
      </c>
      <c r="H519" s="26">
        <f t="shared" si="233"/>
        <v>0</v>
      </c>
      <c r="I519" s="26">
        <f t="shared" si="234"/>
        <v>0</v>
      </c>
      <c r="J519" s="26">
        <f t="shared" si="235"/>
        <v>0</v>
      </c>
      <c r="K519" s="26">
        <f t="shared" si="236"/>
        <v>0</v>
      </c>
      <c r="L519" s="26">
        <f t="shared" si="237"/>
        <v>0</v>
      </c>
      <c r="M519" s="26">
        <f t="shared" si="238"/>
        <v>0</v>
      </c>
      <c r="N519" s="26">
        <f t="shared" si="239"/>
        <v>5</v>
      </c>
      <c r="O519" s="26">
        <f t="shared" si="240"/>
        <v>2.5</v>
      </c>
      <c r="P519" s="26">
        <f t="shared" si="241"/>
        <v>0</v>
      </c>
      <c r="Q519" s="26">
        <f t="shared" si="242"/>
        <v>2.5</v>
      </c>
      <c r="R519" s="26">
        <f t="shared" si="243"/>
        <v>5</v>
      </c>
      <c r="S519" s="26">
        <f t="shared" si="244"/>
        <v>2.5</v>
      </c>
      <c r="T519" s="26">
        <f t="shared" si="245"/>
        <v>0</v>
      </c>
      <c r="U519" s="26">
        <f t="shared" si="246"/>
        <v>0</v>
      </c>
      <c r="V519" s="26">
        <f t="shared" si="247"/>
        <v>0</v>
      </c>
      <c r="W519" s="26">
        <f>VLOOKUP(AF519,角色间职业划分!L:M,2,FALSE)</f>
        <v>9</v>
      </c>
      <c r="X519" s="26">
        <f t="shared" si="248"/>
        <v>26</v>
      </c>
      <c r="Y519" s="26">
        <v>0</v>
      </c>
      <c r="Z519" s="26">
        <v>0</v>
      </c>
      <c r="AA519" s="26">
        <v>0</v>
      </c>
      <c r="AB519" s="26">
        <f t="shared" si="249"/>
        <v>7.5</v>
      </c>
      <c r="AC519" s="1">
        <f t="shared" si="230"/>
        <v>687</v>
      </c>
      <c r="AD519" s="51"/>
      <c r="AE519" s="1"/>
      <c r="AF519">
        <f t="shared" ref="AF519:AF582" si="250">IF(AH519=0,AF518+1,AF518)</f>
        <v>9</v>
      </c>
      <c r="AG519" s="26" t="str">
        <f>VLOOKUP(AF519,角色间职业划分!P:R,3,FALSE)</f>
        <v>幻术师</v>
      </c>
      <c r="AH519" s="26">
        <f t="shared" ref="AH519:AH582" si="251">IF(AH518=AH$2,0,AH518+1)</f>
        <v>26</v>
      </c>
    </row>
    <row r="520" spans="1:34" x14ac:dyDescent="0.15">
      <c r="A520" s="26">
        <v>516</v>
      </c>
      <c r="B520" s="26">
        <f t="shared" si="231"/>
        <v>0</v>
      </c>
      <c r="C520" s="26">
        <f>ROUND(IF($AG520="战士",VLOOKUP($AH520,$DV:$ER,DX$1,FALSE),IF($AG520="幻术师",VLOOKUP($AH520,$EU:$FQ,EW$1,FALSE),IF($AG520="刺客",VLOOKUP($AH520,$FU:$GQ,FW$1,FALSE),"无该职业")))/VLOOKUP(AF520,角色间职业划分!P:AP,20,FALSE),0)</f>
        <v>30</v>
      </c>
      <c r="D520" s="26">
        <f t="shared" si="232"/>
        <v>0</v>
      </c>
      <c r="E520" s="26">
        <f>ROUND(IF($AG520="战士",VLOOKUP($AH520,$DV:$ER,DZ$1,FALSE),IF($AG520="幻术师",VLOOKUP($AH520,$EU:$FQ,EY$1,FALSE),IF($AG520="刺客",VLOOKUP($AH520,$FU:$GQ,FY$1,FALSE),"无该职业")))*VLOOKUP($AF520,角色间职业划分!$P:$AP,26,FALSE)*VLOOKUP($AF520,角色间职业划分!$P:$AP,13,FALSE)/角色间职业划分!$AB$9,0)</f>
        <v>631</v>
      </c>
      <c r="F520" s="26">
        <f>ROUND(IF($AG520="战士",VLOOKUP($AH520,$DV:$ER,EA$1,FALSE),IF($AG520="幻术师",VLOOKUP($AH520,$EU:$FQ,EZ$1,FALSE),IF($AG520="刺客",VLOOKUP($AH520,$FU:$GQ,FZ$1,FALSE),"无该职业")))*VLOOKUP($AF520,角色间职业划分!$P:$AP,8,FALSE)/角色间职业划分!$W$9,0)</f>
        <v>3958</v>
      </c>
      <c r="G520" s="26">
        <f>ROUND(IF($AG520="战士",VLOOKUP($AH520,$DV:$ER,EB$1,FALSE),IF($AG520="幻术师",VLOOKUP($AH520,$EU:$FQ,FA$1,FALSE),IF($AG520="刺客",VLOOKUP($AH520,$FU:$GQ,GA$1,FALSE),"无该职业")))*VLOOKUP($AF520,角色间职业划分!$P:$AP,13,FALSE)/角色间职业划分!$AB$9,0)</f>
        <v>1873</v>
      </c>
      <c r="H520" s="26">
        <f t="shared" si="233"/>
        <v>0</v>
      </c>
      <c r="I520" s="26">
        <f t="shared" si="234"/>
        <v>0</v>
      </c>
      <c r="J520" s="26">
        <f t="shared" si="235"/>
        <v>0</v>
      </c>
      <c r="K520" s="26">
        <f t="shared" si="236"/>
        <v>0</v>
      </c>
      <c r="L520" s="26">
        <f t="shared" si="237"/>
        <v>0</v>
      </c>
      <c r="M520" s="26">
        <f t="shared" si="238"/>
        <v>0</v>
      </c>
      <c r="N520" s="26">
        <f t="shared" si="239"/>
        <v>5</v>
      </c>
      <c r="O520" s="26">
        <f t="shared" si="240"/>
        <v>2.5</v>
      </c>
      <c r="P520" s="26">
        <f t="shared" si="241"/>
        <v>0</v>
      </c>
      <c r="Q520" s="26">
        <f t="shared" si="242"/>
        <v>2.5</v>
      </c>
      <c r="R520" s="26">
        <f t="shared" si="243"/>
        <v>5</v>
      </c>
      <c r="S520" s="26">
        <f t="shared" si="244"/>
        <v>2.5</v>
      </c>
      <c r="T520" s="26">
        <f t="shared" si="245"/>
        <v>0</v>
      </c>
      <c r="U520" s="26">
        <f t="shared" si="246"/>
        <v>0</v>
      </c>
      <c r="V520" s="26">
        <f t="shared" si="247"/>
        <v>0</v>
      </c>
      <c r="W520" s="26">
        <f>VLOOKUP(AF520,角色间职业划分!L:M,2,FALSE)</f>
        <v>9</v>
      </c>
      <c r="X520" s="26">
        <f t="shared" si="248"/>
        <v>27</v>
      </c>
      <c r="Y520" s="26">
        <v>0</v>
      </c>
      <c r="Z520" s="26">
        <v>0</v>
      </c>
      <c r="AA520" s="26">
        <v>0</v>
      </c>
      <c r="AB520" s="26">
        <f t="shared" si="249"/>
        <v>7.5</v>
      </c>
      <c r="AC520" s="1">
        <f t="shared" si="230"/>
        <v>708</v>
      </c>
      <c r="AD520" s="51"/>
      <c r="AE520" s="1"/>
      <c r="AF520">
        <f t="shared" si="250"/>
        <v>9</v>
      </c>
      <c r="AG520" s="26" t="str">
        <f>VLOOKUP(AF520,角色间职业划分!P:R,3,FALSE)</f>
        <v>幻术师</v>
      </c>
      <c r="AH520" s="26">
        <f t="shared" si="251"/>
        <v>27</v>
      </c>
    </row>
    <row r="521" spans="1:34" x14ac:dyDescent="0.15">
      <c r="A521" s="26">
        <v>517</v>
      </c>
      <c r="B521" s="26">
        <f t="shared" si="231"/>
        <v>0</v>
      </c>
      <c r="C521" s="26">
        <f>ROUND(IF($AG521="战士",VLOOKUP($AH521,$DV:$ER,DX$1,FALSE),IF($AG521="幻术师",VLOOKUP($AH521,$EU:$FQ,EW$1,FALSE),IF($AG521="刺客",VLOOKUP($AH521,$FU:$GQ,FW$1,FALSE),"无该职业")))/VLOOKUP(AF521,角色间职业划分!P:AP,20,FALSE),0)</f>
        <v>30</v>
      </c>
      <c r="D521" s="26">
        <f t="shared" si="232"/>
        <v>0</v>
      </c>
      <c r="E521" s="26">
        <f>ROUND(IF($AG521="战士",VLOOKUP($AH521,$DV:$ER,DZ$1,FALSE),IF($AG521="幻术师",VLOOKUP($AH521,$EU:$FQ,EY$1,FALSE),IF($AG521="刺客",VLOOKUP($AH521,$FU:$GQ,FY$1,FALSE),"无该职业")))*VLOOKUP($AF521,角色间职业划分!$P:$AP,26,FALSE)*VLOOKUP($AF521,角色间职业划分!$P:$AP,13,FALSE)/角色间职业划分!$AB$9,0)</f>
        <v>631</v>
      </c>
      <c r="F521" s="26">
        <f>ROUND(IF($AG521="战士",VLOOKUP($AH521,$DV:$ER,EA$1,FALSE),IF($AG521="幻术师",VLOOKUP($AH521,$EU:$FQ,EZ$1,FALSE),IF($AG521="刺客",VLOOKUP($AH521,$FU:$GQ,FZ$1,FALSE),"无该职业")))*VLOOKUP($AF521,角色间职业划分!$P:$AP,8,FALSE)/角色间职业划分!$W$9,0)</f>
        <v>3958</v>
      </c>
      <c r="G521" s="26">
        <f>ROUND(IF($AG521="战士",VLOOKUP($AH521,$DV:$ER,EB$1,FALSE),IF($AG521="幻术师",VLOOKUP($AH521,$EU:$FQ,FA$1,FALSE),IF($AG521="刺客",VLOOKUP($AH521,$FU:$GQ,GA$1,FALSE),"无该职业")))*VLOOKUP($AF521,角色间职业划分!$P:$AP,13,FALSE)/角色间职业划分!$AB$9,0)</f>
        <v>1873</v>
      </c>
      <c r="H521" s="26">
        <f t="shared" si="233"/>
        <v>0</v>
      </c>
      <c r="I521" s="26">
        <f t="shared" si="234"/>
        <v>0</v>
      </c>
      <c r="J521" s="26">
        <f t="shared" si="235"/>
        <v>0</v>
      </c>
      <c r="K521" s="26">
        <f t="shared" si="236"/>
        <v>0</v>
      </c>
      <c r="L521" s="26">
        <f t="shared" si="237"/>
        <v>0</v>
      </c>
      <c r="M521" s="26">
        <f t="shared" si="238"/>
        <v>0</v>
      </c>
      <c r="N521" s="26">
        <f t="shared" si="239"/>
        <v>5</v>
      </c>
      <c r="O521" s="26">
        <f t="shared" si="240"/>
        <v>2.5</v>
      </c>
      <c r="P521" s="26">
        <f t="shared" si="241"/>
        <v>0</v>
      </c>
      <c r="Q521" s="26">
        <f t="shared" si="242"/>
        <v>2.5</v>
      </c>
      <c r="R521" s="26">
        <f t="shared" si="243"/>
        <v>5</v>
      </c>
      <c r="S521" s="26">
        <f t="shared" si="244"/>
        <v>2.5</v>
      </c>
      <c r="T521" s="26">
        <f t="shared" si="245"/>
        <v>2.5</v>
      </c>
      <c r="U521" s="26">
        <f t="shared" si="246"/>
        <v>0</v>
      </c>
      <c r="V521" s="26">
        <f t="shared" si="247"/>
        <v>0</v>
      </c>
      <c r="W521" s="26">
        <f>VLOOKUP(AF521,角色间职业划分!L:M,2,FALSE)</f>
        <v>9</v>
      </c>
      <c r="X521" s="26">
        <f t="shared" si="248"/>
        <v>28</v>
      </c>
      <c r="Y521" s="26">
        <v>0</v>
      </c>
      <c r="Z521" s="26">
        <v>0</v>
      </c>
      <c r="AA521" s="26">
        <v>0</v>
      </c>
      <c r="AB521" s="26">
        <f t="shared" si="249"/>
        <v>7.5</v>
      </c>
      <c r="AC521" s="1">
        <f t="shared" si="230"/>
        <v>729</v>
      </c>
      <c r="AD521" s="51"/>
      <c r="AE521" s="1"/>
      <c r="AF521">
        <f t="shared" si="250"/>
        <v>9</v>
      </c>
      <c r="AG521" s="26" t="str">
        <f>VLOOKUP(AF521,角色间职业划分!P:R,3,FALSE)</f>
        <v>幻术师</v>
      </c>
      <c r="AH521" s="26">
        <f t="shared" si="251"/>
        <v>28</v>
      </c>
    </row>
    <row r="522" spans="1:34" x14ac:dyDescent="0.15">
      <c r="A522" s="26">
        <v>518</v>
      </c>
      <c r="B522" s="26">
        <f t="shared" si="231"/>
        <v>0</v>
      </c>
      <c r="C522" s="26">
        <f>ROUND(IF($AG522="战士",VLOOKUP($AH522,$DV:$ER,DX$1,FALSE),IF($AG522="幻术师",VLOOKUP($AH522,$EU:$FQ,EW$1,FALSE),IF($AG522="刺客",VLOOKUP($AH522,$FU:$GQ,FW$1,FALSE),"无该职业")))/VLOOKUP(AF522,角色间职业划分!P:AP,20,FALSE),0)</f>
        <v>30</v>
      </c>
      <c r="D522" s="26">
        <f t="shared" si="232"/>
        <v>0</v>
      </c>
      <c r="E522" s="26">
        <f>ROUND(IF($AG522="战士",VLOOKUP($AH522,$DV:$ER,DZ$1,FALSE),IF($AG522="幻术师",VLOOKUP($AH522,$EU:$FQ,EY$1,FALSE),IF($AG522="刺客",VLOOKUP($AH522,$FU:$GQ,FY$1,FALSE),"无该职业")))*VLOOKUP($AF522,角色间职业划分!$P:$AP,26,FALSE)*VLOOKUP($AF522,角色间职业划分!$P:$AP,13,FALSE)/角色间职业划分!$AB$9,0)</f>
        <v>631</v>
      </c>
      <c r="F522" s="26">
        <f>ROUND(IF($AG522="战士",VLOOKUP($AH522,$DV:$ER,EA$1,FALSE),IF($AG522="幻术师",VLOOKUP($AH522,$EU:$FQ,EZ$1,FALSE),IF($AG522="刺客",VLOOKUP($AH522,$FU:$GQ,FZ$1,FALSE),"无该职业")))*VLOOKUP($AF522,角色间职业划分!$P:$AP,8,FALSE)/角色间职业划分!$W$9,0)</f>
        <v>3958</v>
      </c>
      <c r="G522" s="26">
        <f>ROUND(IF($AG522="战士",VLOOKUP($AH522,$DV:$ER,EB$1,FALSE),IF($AG522="幻术师",VLOOKUP($AH522,$EU:$FQ,FA$1,FALSE),IF($AG522="刺客",VLOOKUP($AH522,$FU:$GQ,GA$1,FALSE),"无该职业")))*VLOOKUP($AF522,角色间职业划分!$P:$AP,13,FALSE)/角色间职业划分!$AB$9,0)</f>
        <v>2109</v>
      </c>
      <c r="H522" s="26">
        <f t="shared" si="233"/>
        <v>0</v>
      </c>
      <c r="I522" s="26">
        <f t="shared" si="234"/>
        <v>0</v>
      </c>
      <c r="J522" s="26">
        <f t="shared" si="235"/>
        <v>0</v>
      </c>
      <c r="K522" s="26">
        <f t="shared" si="236"/>
        <v>0</v>
      </c>
      <c r="L522" s="26">
        <f t="shared" si="237"/>
        <v>0</v>
      </c>
      <c r="M522" s="26">
        <f t="shared" si="238"/>
        <v>0</v>
      </c>
      <c r="N522" s="26">
        <f t="shared" si="239"/>
        <v>5</v>
      </c>
      <c r="O522" s="26">
        <f t="shared" si="240"/>
        <v>2.5</v>
      </c>
      <c r="P522" s="26">
        <f t="shared" si="241"/>
        <v>0</v>
      </c>
      <c r="Q522" s="26">
        <f t="shared" si="242"/>
        <v>2.5</v>
      </c>
      <c r="R522" s="26">
        <f t="shared" si="243"/>
        <v>5</v>
      </c>
      <c r="S522" s="26">
        <f t="shared" si="244"/>
        <v>2.5</v>
      </c>
      <c r="T522" s="26">
        <f t="shared" si="245"/>
        <v>2.5</v>
      </c>
      <c r="U522" s="26">
        <f t="shared" si="246"/>
        <v>0</v>
      </c>
      <c r="V522" s="26">
        <f t="shared" si="247"/>
        <v>0</v>
      </c>
      <c r="W522" s="26">
        <f>VLOOKUP(AF522,角色间职业划分!L:M,2,FALSE)</f>
        <v>9</v>
      </c>
      <c r="X522" s="26">
        <f t="shared" si="248"/>
        <v>29</v>
      </c>
      <c r="Y522" s="26">
        <v>0</v>
      </c>
      <c r="Z522" s="26">
        <v>0</v>
      </c>
      <c r="AA522" s="26">
        <v>0</v>
      </c>
      <c r="AB522" s="26">
        <f t="shared" si="249"/>
        <v>7.5</v>
      </c>
      <c r="AC522" s="1">
        <f t="shared" si="230"/>
        <v>750</v>
      </c>
      <c r="AD522" s="51"/>
      <c r="AE522" s="1"/>
      <c r="AF522">
        <f t="shared" si="250"/>
        <v>9</v>
      </c>
      <c r="AG522" s="26" t="str">
        <f>VLOOKUP(AF522,角色间职业划分!P:R,3,FALSE)</f>
        <v>幻术师</v>
      </c>
      <c r="AH522" s="26">
        <f t="shared" si="251"/>
        <v>29</v>
      </c>
    </row>
    <row r="523" spans="1:34" x14ac:dyDescent="0.15">
      <c r="A523" s="26">
        <v>519</v>
      </c>
      <c r="B523" s="26">
        <f t="shared" si="231"/>
        <v>0</v>
      </c>
      <c r="C523" s="26">
        <f>ROUND(IF($AG523="战士",VLOOKUP($AH523,$DV:$ER,DX$1,FALSE),IF($AG523="幻术师",VLOOKUP($AH523,$EU:$FQ,EW$1,FALSE),IF($AG523="刺客",VLOOKUP($AH523,$FU:$GQ,FW$1,FALSE),"无该职业")))/VLOOKUP(AF523,角色间职业划分!P:AP,20,FALSE),0)</f>
        <v>35</v>
      </c>
      <c r="D523" s="26">
        <f t="shared" si="232"/>
        <v>0</v>
      </c>
      <c r="E523" s="26">
        <f>ROUND(IF($AG523="战士",VLOOKUP($AH523,$DV:$ER,DZ$1,FALSE),IF($AG523="幻术师",VLOOKUP($AH523,$EU:$FQ,EY$1,FALSE),IF($AG523="刺客",VLOOKUP($AH523,$FU:$GQ,FY$1,FALSE),"无该职业")))*VLOOKUP($AF523,角色间职业划分!$P:$AP,26,FALSE)*VLOOKUP($AF523,角色间职业划分!$P:$AP,13,FALSE)/角色间职业划分!$AB$9,0)</f>
        <v>631</v>
      </c>
      <c r="F523" s="26">
        <f>ROUND(IF($AG523="战士",VLOOKUP($AH523,$DV:$ER,EA$1,FALSE),IF($AG523="幻术师",VLOOKUP($AH523,$EU:$FQ,EZ$1,FALSE),IF($AG523="刺客",VLOOKUP($AH523,$FU:$GQ,FZ$1,FALSE),"无该职业")))*VLOOKUP($AF523,角色间职业划分!$P:$AP,8,FALSE)/角色间职业划分!$W$9,0)</f>
        <v>3958</v>
      </c>
      <c r="G523" s="26">
        <f>ROUND(IF($AG523="战士",VLOOKUP($AH523,$DV:$ER,EB$1,FALSE),IF($AG523="幻术师",VLOOKUP($AH523,$EU:$FQ,FA$1,FALSE),IF($AG523="刺客",VLOOKUP($AH523,$FU:$GQ,GA$1,FALSE),"无该职业")))*VLOOKUP($AF523,角色间职业划分!$P:$AP,13,FALSE)/角色间职业划分!$AB$9,0)</f>
        <v>2109</v>
      </c>
      <c r="H523" s="26">
        <f t="shared" si="233"/>
        <v>0</v>
      </c>
      <c r="I523" s="26">
        <f t="shared" si="234"/>
        <v>0</v>
      </c>
      <c r="J523" s="26">
        <f t="shared" si="235"/>
        <v>0</v>
      </c>
      <c r="K523" s="26">
        <f t="shared" si="236"/>
        <v>0</v>
      </c>
      <c r="L523" s="26">
        <f t="shared" si="237"/>
        <v>0</v>
      </c>
      <c r="M523" s="26">
        <f t="shared" si="238"/>
        <v>0</v>
      </c>
      <c r="N523" s="26">
        <f t="shared" si="239"/>
        <v>5</v>
      </c>
      <c r="O523" s="26">
        <f t="shared" si="240"/>
        <v>2.5</v>
      </c>
      <c r="P523" s="26">
        <f t="shared" si="241"/>
        <v>0</v>
      </c>
      <c r="Q523" s="26">
        <f t="shared" si="242"/>
        <v>2.5</v>
      </c>
      <c r="R523" s="26">
        <f t="shared" si="243"/>
        <v>5</v>
      </c>
      <c r="S523" s="26">
        <f t="shared" si="244"/>
        <v>2.5</v>
      </c>
      <c r="T523" s="26">
        <f t="shared" si="245"/>
        <v>2.5</v>
      </c>
      <c r="U523" s="26">
        <f t="shared" si="246"/>
        <v>0</v>
      </c>
      <c r="V523" s="26">
        <f t="shared" si="247"/>
        <v>0</v>
      </c>
      <c r="W523" s="26">
        <f>VLOOKUP(AF523,角色间职业划分!L:M,2,FALSE)</f>
        <v>9</v>
      </c>
      <c r="X523" s="26">
        <f t="shared" si="248"/>
        <v>30</v>
      </c>
      <c r="Y523" s="26">
        <v>0</v>
      </c>
      <c r="Z523" s="26">
        <v>0</v>
      </c>
      <c r="AA523" s="26">
        <v>0</v>
      </c>
      <c r="AB523" s="26">
        <f t="shared" si="249"/>
        <v>10</v>
      </c>
      <c r="AC523" s="1">
        <f t="shared" si="230"/>
        <v>771</v>
      </c>
      <c r="AD523" s="51"/>
      <c r="AE523" s="1"/>
      <c r="AF523">
        <f t="shared" si="250"/>
        <v>9</v>
      </c>
      <c r="AG523" s="26" t="str">
        <f>VLOOKUP(AF523,角色间职业划分!P:R,3,FALSE)</f>
        <v>幻术师</v>
      </c>
      <c r="AH523" s="26">
        <f t="shared" si="251"/>
        <v>30</v>
      </c>
    </row>
    <row r="524" spans="1:34" x14ac:dyDescent="0.15">
      <c r="A524" s="26">
        <v>520</v>
      </c>
      <c r="B524" s="26">
        <f t="shared" si="231"/>
        <v>0</v>
      </c>
      <c r="C524" s="26">
        <f>ROUND(IF($AG524="战士",VLOOKUP($AH524,$DV:$ER,DX$1,FALSE),IF($AG524="幻术师",VLOOKUP($AH524,$EU:$FQ,EW$1,FALSE),IF($AG524="刺客",VLOOKUP($AH524,$FU:$GQ,FW$1,FALSE),"无该职业")))/VLOOKUP(AF524,角色间职业划分!P:AP,20,FALSE),0)</f>
        <v>35</v>
      </c>
      <c r="D524" s="26">
        <f t="shared" si="232"/>
        <v>0</v>
      </c>
      <c r="E524" s="26">
        <f>ROUND(IF($AG524="战士",VLOOKUP($AH524,$DV:$ER,DZ$1,FALSE),IF($AG524="幻术师",VLOOKUP($AH524,$EU:$FQ,EY$1,FALSE),IF($AG524="刺客",VLOOKUP($AH524,$FU:$GQ,FY$1,FALSE),"无该职业")))*VLOOKUP($AF524,角色间职业划分!$P:$AP,26,FALSE)*VLOOKUP($AF524,角色间职业划分!$P:$AP,13,FALSE)/角色间职业划分!$AB$9,0)</f>
        <v>631</v>
      </c>
      <c r="F524" s="26">
        <f>ROUND(IF($AG524="战士",VLOOKUP($AH524,$DV:$ER,EA$1,FALSE),IF($AG524="幻术师",VLOOKUP($AH524,$EU:$FQ,EZ$1,FALSE),IF($AG524="刺客",VLOOKUP($AH524,$FU:$GQ,FZ$1,FALSE),"无该职业")))*VLOOKUP($AF524,角色间职业划分!$P:$AP,8,FALSE)/角色间职业划分!$W$9,0)</f>
        <v>4428</v>
      </c>
      <c r="G524" s="26">
        <f>ROUND(IF($AG524="战士",VLOOKUP($AH524,$DV:$ER,EB$1,FALSE),IF($AG524="幻术师",VLOOKUP($AH524,$EU:$FQ,FA$1,FALSE),IF($AG524="刺客",VLOOKUP($AH524,$FU:$GQ,GA$1,FALSE),"无该职业")))*VLOOKUP($AF524,角色间职业划分!$P:$AP,13,FALSE)/角色间职业划分!$AB$9,0)</f>
        <v>2109</v>
      </c>
      <c r="H524" s="26">
        <f t="shared" si="233"/>
        <v>0</v>
      </c>
      <c r="I524" s="26">
        <f t="shared" si="234"/>
        <v>0</v>
      </c>
      <c r="J524" s="26">
        <f t="shared" si="235"/>
        <v>0</v>
      </c>
      <c r="K524" s="26">
        <f t="shared" si="236"/>
        <v>0</v>
      </c>
      <c r="L524" s="26">
        <f t="shared" si="237"/>
        <v>0</v>
      </c>
      <c r="M524" s="26">
        <f t="shared" si="238"/>
        <v>0</v>
      </c>
      <c r="N524" s="26">
        <f t="shared" si="239"/>
        <v>5</v>
      </c>
      <c r="O524" s="26">
        <f t="shared" si="240"/>
        <v>2.5</v>
      </c>
      <c r="P524" s="26">
        <f t="shared" si="241"/>
        <v>0</v>
      </c>
      <c r="Q524" s="26">
        <f t="shared" si="242"/>
        <v>2.5</v>
      </c>
      <c r="R524" s="26">
        <f t="shared" si="243"/>
        <v>5</v>
      </c>
      <c r="S524" s="26">
        <f t="shared" si="244"/>
        <v>2.5</v>
      </c>
      <c r="T524" s="26">
        <f t="shared" si="245"/>
        <v>2.5</v>
      </c>
      <c r="U524" s="26">
        <f t="shared" si="246"/>
        <v>0</v>
      </c>
      <c r="V524" s="26">
        <f t="shared" si="247"/>
        <v>0</v>
      </c>
      <c r="W524" s="26">
        <f>VLOOKUP(AF524,角色间职业划分!L:M,2,FALSE)</f>
        <v>9</v>
      </c>
      <c r="X524" s="26">
        <f t="shared" si="248"/>
        <v>31</v>
      </c>
      <c r="Y524" s="26">
        <v>0</v>
      </c>
      <c r="Z524" s="26">
        <v>0</v>
      </c>
      <c r="AA524" s="26">
        <v>0</v>
      </c>
      <c r="AB524" s="26">
        <f t="shared" si="249"/>
        <v>10</v>
      </c>
      <c r="AC524" s="1">
        <f t="shared" si="230"/>
        <v>792</v>
      </c>
      <c r="AD524" s="51"/>
      <c r="AE524" s="1"/>
      <c r="AF524">
        <f t="shared" si="250"/>
        <v>9</v>
      </c>
      <c r="AG524" s="26" t="str">
        <f>VLOOKUP(AF524,角色间职业划分!P:R,3,FALSE)</f>
        <v>幻术师</v>
      </c>
      <c r="AH524" s="26">
        <f t="shared" si="251"/>
        <v>31</v>
      </c>
    </row>
    <row r="525" spans="1:34" x14ac:dyDescent="0.15">
      <c r="A525" s="26">
        <v>521</v>
      </c>
      <c r="B525" s="26">
        <f t="shared" si="231"/>
        <v>0</v>
      </c>
      <c r="C525" s="26">
        <f>ROUND(IF($AG525="战士",VLOOKUP($AH525,$DV:$ER,DX$1,FALSE),IF($AG525="幻术师",VLOOKUP($AH525,$EU:$FQ,EW$1,FALSE),IF($AG525="刺客",VLOOKUP($AH525,$FU:$GQ,FW$1,FALSE),"无该职业")))/VLOOKUP(AF525,角色间职业划分!P:AP,20,FALSE),0)</f>
        <v>35</v>
      </c>
      <c r="D525" s="26">
        <f t="shared" si="232"/>
        <v>0</v>
      </c>
      <c r="E525" s="26">
        <f>ROUND(IF($AG525="战士",VLOOKUP($AH525,$DV:$ER,DZ$1,FALSE),IF($AG525="幻术师",VLOOKUP($AH525,$EU:$FQ,EY$1,FALSE),IF($AG525="刺客",VLOOKUP($AH525,$FU:$GQ,FY$1,FALSE),"无该职业")))*VLOOKUP($AF525,角色间职业划分!$P:$AP,26,FALSE)*VLOOKUP($AF525,角色间职业划分!$P:$AP,13,FALSE)/角色间职业划分!$AB$9,0)</f>
        <v>914</v>
      </c>
      <c r="F525" s="26">
        <f>ROUND(IF($AG525="战士",VLOOKUP($AH525,$DV:$ER,EA$1,FALSE),IF($AG525="幻术师",VLOOKUP($AH525,$EU:$FQ,EZ$1,FALSE),IF($AG525="刺客",VLOOKUP($AH525,$FU:$GQ,FZ$1,FALSE),"无该职业")))*VLOOKUP($AF525,角色间职业划分!$P:$AP,8,FALSE)/角色间职业划分!$W$9,0)</f>
        <v>4428</v>
      </c>
      <c r="G525" s="26">
        <f>ROUND(IF($AG525="战士",VLOOKUP($AH525,$DV:$ER,EB$1,FALSE),IF($AG525="幻术师",VLOOKUP($AH525,$EU:$FQ,FA$1,FALSE),IF($AG525="刺客",VLOOKUP($AH525,$FU:$GQ,GA$1,FALSE),"无该职业")))*VLOOKUP($AF525,角色间职业划分!$P:$AP,13,FALSE)/角色间职业划分!$AB$9,0)</f>
        <v>2109</v>
      </c>
      <c r="H525" s="26">
        <f t="shared" si="233"/>
        <v>0</v>
      </c>
      <c r="I525" s="26">
        <f t="shared" si="234"/>
        <v>0</v>
      </c>
      <c r="J525" s="26">
        <f t="shared" si="235"/>
        <v>0</v>
      </c>
      <c r="K525" s="26">
        <f t="shared" si="236"/>
        <v>0</v>
      </c>
      <c r="L525" s="26">
        <f t="shared" si="237"/>
        <v>0</v>
      </c>
      <c r="M525" s="26">
        <f t="shared" si="238"/>
        <v>0</v>
      </c>
      <c r="N525" s="26">
        <f t="shared" si="239"/>
        <v>5</v>
      </c>
      <c r="O525" s="26">
        <f t="shared" si="240"/>
        <v>2.5</v>
      </c>
      <c r="P525" s="26">
        <f t="shared" si="241"/>
        <v>0</v>
      </c>
      <c r="Q525" s="26">
        <f t="shared" si="242"/>
        <v>2.5</v>
      </c>
      <c r="R525" s="26">
        <f t="shared" si="243"/>
        <v>5</v>
      </c>
      <c r="S525" s="26">
        <f t="shared" si="244"/>
        <v>2.5</v>
      </c>
      <c r="T525" s="26">
        <f t="shared" si="245"/>
        <v>2.5</v>
      </c>
      <c r="U525" s="26">
        <f t="shared" si="246"/>
        <v>0</v>
      </c>
      <c r="V525" s="26">
        <f t="shared" si="247"/>
        <v>0</v>
      </c>
      <c r="W525" s="26">
        <f>VLOOKUP(AF525,角色间职业划分!L:M,2,FALSE)</f>
        <v>9</v>
      </c>
      <c r="X525" s="26">
        <f t="shared" si="248"/>
        <v>32</v>
      </c>
      <c r="Y525" s="26">
        <v>0</v>
      </c>
      <c r="Z525" s="26">
        <v>0</v>
      </c>
      <c r="AA525" s="26">
        <v>0</v>
      </c>
      <c r="AB525" s="26">
        <f t="shared" si="249"/>
        <v>10</v>
      </c>
      <c r="AC525" s="1">
        <f t="shared" si="230"/>
        <v>813</v>
      </c>
      <c r="AD525" s="51"/>
      <c r="AE525" s="1"/>
      <c r="AF525">
        <f t="shared" si="250"/>
        <v>9</v>
      </c>
      <c r="AG525" s="26" t="str">
        <f>VLOOKUP(AF525,角色间职业划分!P:R,3,FALSE)</f>
        <v>幻术师</v>
      </c>
      <c r="AH525" s="26">
        <f t="shared" si="251"/>
        <v>32</v>
      </c>
    </row>
    <row r="526" spans="1:34" x14ac:dyDescent="0.15">
      <c r="A526" s="26">
        <v>522</v>
      </c>
      <c r="B526" s="26">
        <f t="shared" si="231"/>
        <v>0</v>
      </c>
      <c r="C526" s="26">
        <f>ROUND(IF($AG526="战士",VLOOKUP($AH526,$DV:$ER,DX$1,FALSE),IF($AG526="幻术师",VLOOKUP($AH526,$EU:$FQ,EW$1,FALSE),IF($AG526="刺客",VLOOKUP($AH526,$FU:$GQ,FW$1,FALSE),"无该职业")))/VLOOKUP(AF526,角色间职业划分!P:AP,20,FALSE),0)</f>
        <v>35</v>
      </c>
      <c r="D526" s="26">
        <f t="shared" si="232"/>
        <v>0</v>
      </c>
      <c r="E526" s="26">
        <f>ROUND(IF($AG526="战士",VLOOKUP($AH526,$DV:$ER,DZ$1,FALSE),IF($AG526="幻术师",VLOOKUP($AH526,$EU:$FQ,EY$1,FALSE),IF($AG526="刺客",VLOOKUP($AH526,$FU:$GQ,FY$1,FALSE),"无该职业")))*VLOOKUP($AF526,角色间职业划分!$P:$AP,26,FALSE)*VLOOKUP($AF526,角色间职业划分!$P:$AP,13,FALSE)/角色间职业划分!$AB$9,0)</f>
        <v>914</v>
      </c>
      <c r="F526" s="26">
        <f>ROUND(IF($AG526="战士",VLOOKUP($AH526,$DV:$ER,EA$1,FALSE),IF($AG526="幻术师",VLOOKUP($AH526,$EU:$FQ,EZ$1,FALSE),IF($AG526="刺客",VLOOKUP($AH526,$FU:$GQ,FZ$1,FALSE),"无该职业")))*VLOOKUP($AF526,角色间职业划分!$P:$AP,8,FALSE)/角色间职业划分!$W$9,0)</f>
        <v>4428</v>
      </c>
      <c r="G526" s="26">
        <f>ROUND(IF($AG526="战士",VLOOKUP($AH526,$DV:$ER,EB$1,FALSE),IF($AG526="幻术师",VLOOKUP($AH526,$EU:$FQ,FA$1,FALSE),IF($AG526="刺客",VLOOKUP($AH526,$FU:$GQ,GA$1,FALSE),"无该职业")))*VLOOKUP($AF526,角色间职业划分!$P:$AP,13,FALSE)/角色间职业划分!$AB$9,0)</f>
        <v>2345</v>
      </c>
      <c r="H526" s="26">
        <f t="shared" si="233"/>
        <v>0</v>
      </c>
      <c r="I526" s="26">
        <f t="shared" si="234"/>
        <v>0</v>
      </c>
      <c r="J526" s="26">
        <f t="shared" si="235"/>
        <v>0</v>
      </c>
      <c r="K526" s="26">
        <f t="shared" si="236"/>
        <v>0</v>
      </c>
      <c r="L526" s="26">
        <f t="shared" si="237"/>
        <v>0</v>
      </c>
      <c r="M526" s="26">
        <f t="shared" si="238"/>
        <v>0</v>
      </c>
      <c r="N526" s="26">
        <f t="shared" si="239"/>
        <v>5</v>
      </c>
      <c r="O526" s="26">
        <f t="shared" si="240"/>
        <v>2.5</v>
      </c>
      <c r="P526" s="26">
        <f t="shared" si="241"/>
        <v>0</v>
      </c>
      <c r="Q526" s="26">
        <f t="shared" si="242"/>
        <v>2.5</v>
      </c>
      <c r="R526" s="26">
        <f t="shared" si="243"/>
        <v>5</v>
      </c>
      <c r="S526" s="26">
        <f t="shared" si="244"/>
        <v>2.5</v>
      </c>
      <c r="T526" s="26">
        <f t="shared" si="245"/>
        <v>2.5</v>
      </c>
      <c r="U526" s="26">
        <f t="shared" si="246"/>
        <v>0</v>
      </c>
      <c r="V526" s="26">
        <f t="shared" si="247"/>
        <v>0</v>
      </c>
      <c r="W526" s="26">
        <f>VLOOKUP(AF526,角色间职业划分!L:M,2,FALSE)</f>
        <v>9</v>
      </c>
      <c r="X526" s="26">
        <f t="shared" si="248"/>
        <v>33</v>
      </c>
      <c r="Y526" s="26">
        <v>0</v>
      </c>
      <c r="Z526" s="26">
        <v>0</v>
      </c>
      <c r="AA526" s="26">
        <v>0</v>
      </c>
      <c r="AB526" s="26">
        <f t="shared" si="249"/>
        <v>10</v>
      </c>
      <c r="AC526" s="1">
        <f t="shared" si="230"/>
        <v>834</v>
      </c>
      <c r="AD526" s="51"/>
      <c r="AE526" s="1"/>
      <c r="AF526">
        <f t="shared" si="250"/>
        <v>9</v>
      </c>
      <c r="AG526" s="26" t="str">
        <f>VLOOKUP(AF526,角色间职业划分!P:R,3,FALSE)</f>
        <v>幻术师</v>
      </c>
      <c r="AH526" s="26">
        <f t="shared" si="251"/>
        <v>33</v>
      </c>
    </row>
    <row r="527" spans="1:34" x14ac:dyDescent="0.15">
      <c r="A527" s="26">
        <v>523</v>
      </c>
      <c r="B527" s="26">
        <f t="shared" si="231"/>
        <v>0</v>
      </c>
      <c r="C527" s="26">
        <f>ROUND(IF($AG527="战士",VLOOKUP($AH527,$DV:$ER,DX$1,FALSE),IF($AG527="幻术师",VLOOKUP($AH527,$EU:$FQ,EW$1,FALSE),IF($AG527="刺客",VLOOKUP($AH527,$FU:$GQ,FW$1,FALSE),"无该职业")))/VLOOKUP(AF527,角色间职业划分!P:AP,20,FALSE),0)</f>
        <v>35</v>
      </c>
      <c r="D527" s="26">
        <f t="shared" si="232"/>
        <v>0</v>
      </c>
      <c r="E527" s="26">
        <f>ROUND(IF($AG527="战士",VLOOKUP($AH527,$DV:$ER,DZ$1,FALSE),IF($AG527="幻术师",VLOOKUP($AH527,$EU:$FQ,EY$1,FALSE),IF($AG527="刺客",VLOOKUP($AH527,$FU:$GQ,FY$1,FALSE),"无该职业")))*VLOOKUP($AF527,角色间职业划分!$P:$AP,26,FALSE)*VLOOKUP($AF527,角色间职业划分!$P:$AP,13,FALSE)/角色间职业划分!$AB$9,0)</f>
        <v>914</v>
      </c>
      <c r="F527" s="26">
        <f>ROUND(IF($AG527="战士",VLOOKUP($AH527,$DV:$ER,EA$1,FALSE),IF($AG527="幻术师",VLOOKUP($AH527,$EU:$FQ,EZ$1,FALSE),IF($AG527="刺客",VLOOKUP($AH527,$FU:$GQ,FZ$1,FALSE),"无该职业")))*VLOOKUP($AF527,角色间职业划分!$P:$AP,8,FALSE)/角色间职业划分!$W$9,0)</f>
        <v>4428</v>
      </c>
      <c r="G527" s="26">
        <f>ROUND(IF($AG527="战士",VLOOKUP($AH527,$DV:$ER,EB$1,FALSE),IF($AG527="幻术师",VLOOKUP($AH527,$EU:$FQ,FA$1,FALSE),IF($AG527="刺客",VLOOKUP($AH527,$FU:$GQ,GA$1,FALSE),"无该职业")))*VLOOKUP($AF527,角色间职业划分!$P:$AP,13,FALSE)/角色间职业划分!$AB$9,0)</f>
        <v>2345</v>
      </c>
      <c r="H527" s="26">
        <f t="shared" si="233"/>
        <v>0</v>
      </c>
      <c r="I527" s="26">
        <f t="shared" si="234"/>
        <v>0</v>
      </c>
      <c r="J527" s="26">
        <f t="shared" si="235"/>
        <v>0</v>
      </c>
      <c r="K527" s="26">
        <f t="shared" si="236"/>
        <v>0</v>
      </c>
      <c r="L527" s="26">
        <f t="shared" si="237"/>
        <v>0</v>
      </c>
      <c r="M527" s="26">
        <f t="shared" si="238"/>
        <v>0</v>
      </c>
      <c r="N527" s="26">
        <f t="shared" si="239"/>
        <v>7.5</v>
      </c>
      <c r="O527" s="26">
        <f t="shared" si="240"/>
        <v>2.5</v>
      </c>
      <c r="P527" s="26">
        <f t="shared" si="241"/>
        <v>0</v>
      </c>
      <c r="Q527" s="26">
        <f t="shared" si="242"/>
        <v>2.5</v>
      </c>
      <c r="R527" s="26">
        <f t="shared" si="243"/>
        <v>5</v>
      </c>
      <c r="S527" s="26">
        <f t="shared" si="244"/>
        <v>2.5</v>
      </c>
      <c r="T527" s="26">
        <f t="shared" si="245"/>
        <v>2.5</v>
      </c>
      <c r="U527" s="26">
        <f t="shared" si="246"/>
        <v>0</v>
      </c>
      <c r="V527" s="26">
        <f t="shared" si="247"/>
        <v>0</v>
      </c>
      <c r="W527" s="26">
        <f>VLOOKUP(AF527,角色间职业划分!L:M,2,FALSE)</f>
        <v>9</v>
      </c>
      <c r="X527" s="26">
        <f t="shared" si="248"/>
        <v>34</v>
      </c>
      <c r="Y527" s="26">
        <v>0</v>
      </c>
      <c r="Z527" s="26">
        <v>0</v>
      </c>
      <c r="AA527" s="26">
        <v>0</v>
      </c>
      <c r="AB527" s="26">
        <f t="shared" si="249"/>
        <v>10</v>
      </c>
      <c r="AC527" s="1">
        <f t="shared" si="230"/>
        <v>855</v>
      </c>
      <c r="AD527" s="51"/>
      <c r="AE527" s="1"/>
      <c r="AF527">
        <f t="shared" si="250"/>
        <v>9</v>
      </c>
      <c r="AG527" s="26" t="str">
        <f>VLOOKUP(AF527,角色间职业划分!P:R,3,FALSE)</f>
        <v>幻术师</v>
      </c>
      <c r="AH527" s="26">
        <f t="shared" si="251"/>
        <v>34</v>
      </c>
    </row>
    <row r="528" spans="1:34" x14ac:dyDescent="0.15">
      <c r="A528" s="26">
        <v>524</v>
      </c>
      <c r="B528" s="26">
        <f t="shared" si="231"/>
        <v>0</v>
      </c>
      <c r="C528" s="26">
        <f>ROUND(IF($AG528="战士",VLOOKUP($AH528,$DV:$ER,DX$1,FALSE),IF($AG528="幻术师",VLOOKUP($AH528,$EU:$FQ,EW$1,FALSE),IF($AG528="刺客",VLOOKUP($AH528,$FU:$GQ,FW$1,FALSE),"无该职业")))/VLOOKUP(AF528,角色间职业划分!P:AP,20,FALSE),0)</f>
        <v>35</v>
      </c>
      <c r="D528" s="26">
        <f t="shared" si="232"/>
        <v>0</v>
      </c>
      <c r="E528" s="26">
        <f>ROUND(IF($AG528="战士",VLOOKUP($AH528,$DV:$ER,DZ$1,FALSE),IF($AG528="幻术师",VLOOKUP($AH528,$EU:$FQ,EY$1,FALSE),IF($AG528="刺客",VLOOKUP($AH528,$FU:$GQ,FY$1,FALSE),"无该职业")))*VLOOKUP($AF528,角色间职业划分!$P:$AP,26,FALSE)*VLOOKUP($AF528,角色间职业划分!$P:$AP,13,FALSE)/角色间职业划分!$AB$9,0)</f>
        <v>914</v>
      </c>
      <c r="F528" s="26">
        <f>ROUND(IF($AG528="战士",VLOOKUP($AH528,$DV:$ER,EA$1,FALSE),IF($AG528="幻术师",VLOOKUP($AH528,$EU:$FQ,EZ$1,FALSE),IF($AG528="刺客",VLOOKUP($AH528,$FU:$GQ,FZ$1,FALSE),"无该职业")))*VLOOKUP($AF528,角色间职业划分!$P:$AP,8,FALSE)/角色间职业划分!$W$9,0)</f>
        <v>4897</v>
      </c>
      <c r="G528" s="26">
        <f>ROUND(IF($AG528="战士",VLOOKUP($AH528,$DV:$ER,EB$1,FALSE),IF($AG528="幻术师",VLOOKUP($AH528,$EU:$FQ,FA$1,FALSE),IF($AG528="刺客",VLOOKUP($AH528,$FU:$GQ,GA$1,FALSE),"无该职业")))*VLOOKUP($AF528,角色间职业划分!$P:$AP,13,FALSE)/角色间职业划分!$AB$9,0)</f>
        <v>2345</v>
      </c>
      <c r="H528" s="26">
        <f t="shared" si="233"/>
        <v>0</v>
      </c>
      <c r="I528" s="26">
        <f t="shared" si="234"/>
        <v>0</v>
      </c>
      <c r="J528" s="26">
        <f t="shared" si="235"/>
        <v>0</v>
      </c>
      <c r="K528" s="26">
        <f t="shared" si="236"/>
        <v>0</v>
      </c>
      <c r="L528" s="26">
        <f t="shared" si="237"/>
        <v>0</v>
      </c>
      <c r="M528" s="26">
        <f t="shared" si="238"/>
        <v>0</v>
      </c>
      <c r="N528" s="26">
        <f t="shared" si="239"/>
        <v>7.5</v>
      </c>
      <c r="O528" s="26">
        <f t="shared" si="240"/>
        <v>2.5</v>
      </c>
      <c r="P528" s="26">
        <f t="shared" si="241"/>
        <v>0</v>
      </c>
      <c r="Q528" s="26">
        <f t="shared" si="242"/>
        <v>2.5</v>
      </c>
      <c r="R528" s="26">
        <f t="shared" si="243"/>
        <v>5</v>
      </c>
      <c r="S528" s="26">
        <f t="shared" si="244"/>
        <v>2.5</v>
      </c>
      <c r="T528" s="26">
        <f t="shared" si="245"/>
        <v>2.5</v>
      </c>
      <c r="U528" s="26">
        <f t="shared" si="246"/>
        <v>0</v>
      </c>
      <c r="V528" s="26">
        <f t="shared" si="247"/>
        <v>0</v>
      </c>
      <c r="W528" s="26">
        <f>VLOOKUP(AF528,角色间职业划分!L:M,2,FALSE)</f>
        <v>9</v>
      </c>
      <c r="X528" s="26">
        <f t="shared" si="248"/>
        <v>35</v>
      </c>
      <c r="Y528" s="26">
        <v>0</v>
      </c>
      <c r="Z528" s="26">
        <v>0</v>
      </c>
      <c r="AA528" s="26">
        <v>0</v>
      </c>
      <c r="AB528" s="26">
        <f t="shared" si="249"/>
        <v>10</v>
      </c>
      <c r="AC528" s="1">
        <f t="shared" si="230"/>
        <v>876</v>
      </c>
      <c r="AD528" s="51"/>
      <c r="AE528" s="1"/>
      <c r="AF528">
        <f t="shared" si="250"/>
        <v>9</v>
      </c>
      <c r="AG528" s="26" t="str">
        <f>VLOOKUP(AF528,角色间职业划分!P:R,3,FALSE)</f>
        <v>幻术师</v>
      </c>
      <c r="AH528" s="26">
        <f t="shared" si="251"/>
        <v>35</v>
      </c>
    </row>
    <row r="529" spans="1:34" x14ac:dyDescent="0.15">
      <c r="A529" s="26">
        <v>525</v>
      </c>
      <c r="B529" s="26">
        <f t="shared" si="231"/>
        <v>0</v>
      </c>
      <c r="C529" s="26">
        <f>ROUND(IF($AG529="战士",VLOOKUP($AH529,$DV:$ER,DX$1,FALSE),IF($AG529="幻术师",VLOOKUP($AH529,$EU:$FQ,EW$1,FALSE),IF($AG529="刺客",VLOOKUP($AH529,$FU:$GQ,FW$1,FALSE),"无该职业")))/VLOOKUP(AF529,角色间职业划分!P:AP,20,FALSE),0)</f>
        <v>41</v>
      </c>
      <c r="D529" s="26">
        <f t="shared" si="232"/>
        <v>0</v>
      </c>
      <c r="E529" s="26">
        <f>ROUND(IF($AG529="战士",VLOOKUP($AH529,$DV:$ER,DZ$1,FALSE),IF($AG529="幻术师",VLOOKUP($AH529,$EU:$FQ,EY$1,FALSE),IF($AG529="刺客",VLOOKUP($AH529,$FU:$GQ,FY$1,FALSE),"无该职业")))*VLOOKUP($AF529,角色间职业划分!$P:$AP,26,FALSE)*VLOOKUP($AF529,角色间职业划分!$P:$AP,13,FALSE)/角色间职业划分!$AB$9,0)</f>
        <v>914</v>
      </c>
      <c r="F529" s="26">
        <f>ROUND(IF($AG529="战士",VLOOKUP($AH529,$DV:$ER,EA$1,FALSE),IF($AG529="幻术师",VLOOKUP($AH529,$EU:$FQ,EZ$1,FALSE),IF($AG529="刺客",VLOOKUP($AH529,$FU:$GQ,FZ$1,FALSE),"无该职业")))*VLOOKUP($AF529,角色间职业划分!$P:$AP,8,FALSE)/角色间职业划分!$W$9,0)</f>
        <v>4897</v>
      </c>
      <c r="G529" s="26">
        <f>ROUND(IF($AG529="战士",VLOOKUP($AH529,$DV:$ER,EB$1,FALSE),IF($AG529="幻术师",VLOOKUP($AH529,$EU:$FQ,FA$1,FALSE),IF($AG529="刺客",VLOOKUP($AH529,$FU:$GQ,GA$1,FALSE),"无该职业")))*VLOOKUP($AF529,角色间职业划分!$P:$AP,13,FALSE)/角色间职业划分!$AB$9,0)</f>
        <v>2345</v>
      </c>
      <c r="H529" s="26">
        <f t="shared" si="233"/>
        <v>0</v>
      </c>
      <c r="I529" s="26">
        <f t="shared" si="234"/>
        <v>0</v>
      </c>
      <c r="J529" s="26">
        <f t="shared" si="235"/>
        <v>0</v>
      </c>
      <c r="K529" s="26">
        <f t="shared" si="236"/>
        <v>0</v>
      </c>
      <c r="L529" s="26">
        <f t="shared" si="237"/>
        <v>0</v>
      </c>
      <c r="M529" s="26">
        <f t="shared" si="238"/>
        <v>0</v>
      </c>
      <c r="N529" s="26">
        <f t="shared" si="239"/>
        <v>7.5</v>
      </c>
      <c r="O529" s="26">
        <f t="shared" si="240"/>
        <v>2.5</v>
      </c>
      <c r="P529" s="26">
        <f t="shared" si="241"/>
        <v>0</v>
      </c>
      <c r="Q529" s="26">
        <f t="shared" si="242"/>
        <v>2.5</v>
      </c>
      <c r="R529" s="26">
        <f t="shared" si="243"/>
        <v>5</v>
      </c>
      <c r="S529" s="26">
        <f t="shared" si="244"/>
        <v>2.5</v>
      </c>
      <c r="T529" s="26">
        <f t="shared" si="245"/>
        <v>2.5</v>
      </c>
      <c r="U529" s="26">
        <f t="shared" si="246"/>
        <v>0</v>
      </c>
      <c r="V529" s="26">
        <f t="shared" si="247"/>
        <v>0</v>
      </c>
      <c r="W529" s="26">
        <f>VLOOKUP(AF529,角色间职业划分!L:M,2,FALSE)</f>
        <v>9</v>
      </c>
      <c r="X529" s="26">
        <f t="shared" si="248"/>
        <v>36</v>
      </c>
      <c r="Y529" s="26">
        <v>0</v>
      </c>
      <c r="Z529" s="26">
        <v>0</v>
      </c>
      <c r="AA529" s="26">
        <v>0</v>
      </c>
      <c r="AB529" s="26">
        <f t="shared" si="249"/>
        <v>10</v>
      </c>
      <c r="AC529" s="1">
        <f t="shared" si="230"/>
        <v>897</v>
      </c>
      <c r="AD529" s="51"/>
      <c r="AE529" s="1"/>
      <c r="AF529">
        <f t="shared" si="250"/>
        <v>9</v>
      </c>
      <c r="AG529" s="26" t="str">
        <f>VLOOKUP(AF529,角色间职业划分!P:R,3,FALSE)</f>
        <v>幻术师</v>
      </c>
      <c r="AH529" s="26">
        <f t="shared" si="251"/>
        <v>36</v>
      </c>
    </row>
    <row r="530" spans="1:34" x14ac:dyDescent="0.15">
      <c r="A530" s="26">
        <v>526</v>
      </c>
      <c r="B530" s="26">
        <f t="shared" si="231"/>
        <v>0</v>
      </c>
      <c r="C530" s="26">
        <f>ROUND(IF($AG530="战士",VLOOKUP($AH530,$DV:$ER,DX$1,FALSE),IF($AG530="幻术师",VLOOKUP($AH530,$EU:$FQ,EW$1,FALSE),IF($AG530="刺客",VLOOKUP($AH530,$FU:$GQ,FW$1,FALSE),"无该职业")))/VLOOKUP(AF530,角色间职业划分!P:AP,20,FALSE),0)</f>
        <v>41</v>
      </c>
      <c r="D530" s="26">
        <f t="shared" si="232"/>
        <v>0</v>
      </c>
      <c r="E530" s="26">
        <f>ROUND(IF($AG530="战士",VLOOKUP($AH530,$DV:$ER,DZ$1,FALSE),IF($AG530="幻术师",VLOOKUP($AH530,$EU:$FQ,EY$1,FALSE),IF($AG530="刺客",VLOOKUP($AH530,$FU:$GQ,FY$1,FALSE),"无该职业")))*VLOOKUP($AF530,角色间职业划分!$P:$AP,26,FALSE)*VLOOKUP($AF530,角色间职业划分!$P:$AP,13,FALSE)/角色间职业划分!$AB$9,0)</f>
        <v>914</v>
      </c>
      <c r="F530" s="26">
        <f>ROUND(IF($AG530="战士",VLOOKUP($AH530,$DV:$ER,EA$1,FALSE),IF($AG530="幻术师",VLOOKUP($AH530,$EU:$FQ,EZ$1,FALSE),IF($AG530="刺客",VLOOKUP($AH530,$FU:$GQ,FZ$1,FALSE),"无该职业")))*VLOOKUP($AF530,角色间职业划分!$P:$AP,8,FALSE)/角色间职业划分!$W$9,0)</f>
        <v>4897</v>
      </c>
      <c r="G530" s="26">
        <f>ROUND(IF($AG530="战士",VLOOKUP($AH530,$DV:$ER,EB$1,FALSE),IF($AG530="幻术师",VLOOKUP($AH530,$EU:$FQ,FA$1,FALSE),IF($AG530="刺客",VLOOKUP($AH530,$FU:$GQ,GA$1,FALSE),"无该职业")))*VLOOKUP($AF530,角色间职业划分!$P:$AP,13,FALSE)/角色间职业划分!$AB$9,0)</f>
        <v>2581</v>
      </c>
      <c r="H530" s="26">
        <f t="shared" si="233"/>
        <v>0</v>
      </c>
      <c r="I530" s="26">
        <f t="shared" si="234"/>
        <v>0</v>
      </c>
      <c r="J530" s="26">
        <f t="shared" si="235"/>
        <v>0</v>
      </c>
      <c r="K530" s="26">
        <f t="shared" si="236"/>
        <v>0</v>
      </c>
      <c r="L530" s="26">
        <f t="shared" si="237"/>
        <v>0</v>
      </c>
      <c r="M530" s="26">
        <f t="shared" si="238"/>
        <v>0</v>
      </c>
      <c r="N530" s="26">
        <f t="shared" si="239"/>
        <v>7.5</v>
      </c>
      <c r="O530" s="26">
        <f t="shared" si="240"/>
        <v>2.5</v>
      </c>
      <c r="P530" s="26">
        <f t="shared" si="241"/>
        <v>0</v>
      </c>
      <c r="Q530" s="26">
        <f t="shared" si="242"/>
        <v>2.5</v>
      </c>
      <c r="R530" s="26">
        <f t="shared" si="243"/>
        <v>5</v>
      </c>
      <c r="S530" s="26">
        <f t="shared" si="244"/>
        <v>2.5</v>
      </c>
      <c r="T530" s="26">
        <f t="shared" si="245"/>
        <v>2.5</v>
      </c>
      <c r="U530" s="26">
        <f t="shared" si="246"/>
        <v>0</v>
      </c>
      <c r="V530" s="26">
        <f t="shared" si="247"/>
        <v>0</v>
      </c>
      <c r="W530" s="26">
        <f>VLOOKUP(AF530,角色间职业划分!L:M,2,FALSE)</f>
        <v>9</v>
      </c>
      <c r="X530" s="26">
        <f t="shared" si="248"/>
        <v>37</v>
      </c>
      <c r="Y530" s="26">
        <v>0</v>
      </c>
      <c r="Z530" s="26">
        <v>0</v>
      </c>
      <c r="AA530" s="26">
        <v>0</v>
      </c>
      <c r="AB530" s="26">
        <f t="shared" si="249"/>
        <v>10</v>
      </c>
      <c r="AC530" s="1">
        <f t="shared" si="230"/>
        <v>918</v>
      </c>
      <c r="AD530" s="51"/>
      <c r="AE530" s="1"/>
      <c r="AF530">
        <f t="shared" si="250"/>
        <v>9</v>
      </c>
      <c r="AG530" s="26" t="str">
        <f>VLOOKUP(AF530,角色间职业划分!P:R,3,FALSE)</f>
        <v>幻术师</v>
      </c>
      <c r="AH530" s="26">
        <f t="shared" si="251"/>
        <v>37</v>
      </c>
    </row>
    <row r="531" spans="1:34" x14ac:dyDescent="0.15">
      <c r="A531" s="26">
        <v>527</v>
      </c>
      <c r="B531" s="26">
        <f t="shared" si="231"/>
        <v>0</v>
      </c>
      <c r="C531" s="26">
        <f>ROUND(IF($AG531="战士",VLOOKUP($AH531,$DV:$ER,DX$1,FALSE),IF($AG531="幻术师",VLOOKUP($AH531,$EU:$FQ,EW$1,FALSE),IF($AG531="刺客",VLOOKUP($AH531,$FU:$GQ,FW$1,FALSE),"无该职业")))/VLOOKUP(AF531,角色间职业划分!P:AP,20,FALSE),0)</f>
        <v>41</v>
      </c>
      <c r="D531" s="26">
        <f t="shared" si="232"/>
        <v>0</v>
      </c>
      <c r="E531" s="26">
        <f>ROUND(IF($AG531="战士",VLOOKUP($AH531,$DV:$ER,DZ$1,FALSE),IF($AG531="幻术师",VLOOKUP($AH531,$EU:$FQ,EY$1,FALSE),IF($AG531="刺客",VLOOKUP($AH531,$FU:$GQ,FY$1,FALSE),"无该职业")))*VLOOKUP($AF531,角色间职业划分!$P:$AP,26,FALSE)*VLOOKUP($AF531,角色间职业划分!$P:$AP,13,FALSE)/角色间职业划分!$AB$9,0)</f>
        <v>914</v>
      </c>
      <c r="F531" s="26">
        <f>ROUND(IF($AG531="战士",VLOOKUP($AH531,$DV:$ER,EA$1,FALSE),IF($AG531="幻术师",VLOOKUP($AH531,$EU:$FQ,EZ$1,FALSE),IF($AG531="刺客",VLOOKUP($AH531,$FU:$GQ,FZ$1,FALSE),"无该职业")))*VLOOKUP($AF531,角色间职业划分!$P:$AP,8,FALSE)/角色间职业划分!$W$9,0)</f>
        <v>4897</v>
      </c>
      <c r="G531" s="26">
        <f>ROUND(IF($AG531="战士",VLOOKUP($AH531,$DV:$ER,EB$1,FALSE),IF($AG531="幻术师",VLOOKUP($AH531,$EU:$FQ,FA$1,FALSE),IF($AG531="刺客",VLOOKUP($AH531,$FU:$GQ,GA$1,FALSE),"无该职业")))*VLOOKUP($AF531,角色间职业划分!$P:$AP,13,FALSE)/角色间职业划分!$AB$9,0)</f>
        <v>2581</v>
      </c>
      <c r="H531" s="26">
        <f t="shared" si="233"/>
        <v>0</v>
      </c>
      <c r="I531" s="26">
        <f t="shared" si="234"/>
        <v>0</v>
      </c>
      <c r="J531" s="26">
        <f t="shared" si="235"/>
        <v>0</v>
      </c>
      <c r="K531" s="26">
        <f t="shared" si="236"/>
        <v>0</v>
      </c>
      <c r="L531" s="26">
        <f t="shared" si="237"/>
        <v>0</v>
      </c>
      <c r="M531" s="26">
        <f t="shared" si="238"/>
        <v>0</v>
      </c>
      <c r="N531" s="26">
        <f t="shared" si="239"/>
        <v>7.5</v>
      </c>
      <c r="O531" s="26">
        <f t="shared" si="240"/>
        <v>2.5</v>
      </c>
      <c r="P531" s="26">
        <f t="shared" si="241"/>
        <v>0</v>
      </c>
      <c r="Q531" s="26">
        <f t="shared" si="242"/>
        <v>2.5</v>
      </c>
      <c r="R531" s="26">
        <f t="shared" si="243"/>
        <v>7.5</v>
      </c>
      <c r="S531" s="26">
        <f t="shared" si="244"/>
        <v>2.5</v>
      </c>
      <c r="T531" s="26">
        <f t="shared" si="245"/>
        <v>2.5</v>
      </c>
      <c r="U531" s="26">
        <f t="shared" si="246"/>
        <v>0</v>
      </c>
      <c r="V531" s="26">
        <f t="shared" si="247"/>
        <v>0</v>
      </c>
      <c r="W531" s="26">
        <f>VLOOKUP(AF531,角色间职业划分!L:M,2,FALSE)</f>
        <v>9</v>
      </c>
      <c r="X531" s="26">
        <f t="shared" si="248"/>
        <v>38</v>
      </c>
      <c r="Y531" s="26">
        <v>0</v>
      </c>
      <c r="Z531" s="26">
        <v>0</v>
      </c>
      <c r="AA531" s="26">
        <v>0</v>
      </c>
      <c r="AB531" s="26">
        <f t="shared" si="249"/>
        <v>10</v>
      </c>
      <c r="AC531" s="1">
        <f t="shared" si="230"/>
        <v>939</v>
      </c>
      <c r="AD531" s="51"/>
      <c r="AE531" s="1"/>
      <c r="AF531">
        <f t="shared" si="250"/>
        <v>9</v>
      </c>
      <c r="AG531" s="26" t="str">
        <f>VLOOKUP(AF531,角色间职业划分!P:R,3,FALSE)</f>
        <v>幻术师</v>
      </c>
      <c r="AH531" s="26">
        <f t="shared" si="251"/>
        <v>38</v>
      </c>
    </row>
    <row r="532" spans="1:34" x14ac:dyDescent="0.15">
      <c r="A532" s="26">
        <v>528</v>
      </c>
      <c r="B532" s="26">
        <f t="shared" si="231"/>
        <v>0</v>
      </c>
      <c r="C532" s="26">
        <f>ROUND(IF($AG532="战士",VLOOKUP($AH532,$DV:$ER,DX$1,FALSE),IF($AG532="幻术师",VLOOKUP($AH532,$EU:$FQ,EW$1,FALSE),IF($AG532="刺客",VLOOKUP($AH532,$FU:$GQ,FW$1,FALSE),"无该职业")))/VLOOKUP(AF532,角色间职业划分!P:AP,20,FALSE),0)</f>
        <v>41</v>
      </c>
      <c r="D532" s="26">
        <f t="shared" si="232"/>
        <v>0</v>
      </c>
      <c r="E532" s="26">
        <f>ROUND(IF($AG532="战士",VLOOKUP($AH532,$DV:$ER,DZ$1,FALSE),IF($AG532="幻术师",VLOOKUP($AH532,$EU:$FQ,EY$1,FALSE),IF($AG532="刺客",VLOOKUP($AH532,$FU:$GQ,FY$1,FALSE),"无该职业")))*VLOOKUP($AF532,角色间职业划分!$P:$AP,26,FALSE)*VLOOKUP($AF532,角色间职业划分!$P:$AP,13,FALSE)/角色间职业划分!$AB$9,0)</f>
        <v>914</v>
      </c>
      <c r="F532" s="26">
        <f>ROUND(IF($AG532="战士",VLOOKUP($AH532,$DV:$ER,EA$1,FALSE),IF($AG532="幻术师",VLOOKUP($AH532,$EU:$FQ,EZ$1,FALSE),IF($AG532="刺客",VLOOKUP($AH532,$FU:$GQ,FZ$1,FALSE),"无该职业")))*VLOOKUP($AF532,角色间职业划分!$P:$AP,8,FALSE)/角色间职业划分!$W$9,0)</f>
        <v>5367</v>
      </c>
      <c r="G532" s="26">
        <f>ROUND(IF($AG532="战士",VLOOKUP($AH532,$DV:$ER,EB$1,FALSE),IF($AG532="幻术师",VLOOKUP($AH532,$EU:$FQ,FA$1,FALSE),IF($AG532="刺客",VLOOKUP($AH532,$FU:$GQ,GA$1,FALSE),"无该职业")))*VLOOKUP($AF532,角色间职业划分!$P:$AP,13,FALSE)/角色间职业划分!$AB$9,0)</f>
        <v>2581</v>
      </c>
      <c r="H532" s="26">
        <f t="shared" si="233"/>
        <v>0</v>
      </c>
      <c r="I532" s="26">
        <f t="shared" si="234"/>
        <v>0</v>
      </c>
      <c r="J532" s="26">
        <f t="shared" si="235"/>
        <v>0</v>
      </c>
      <c r="K532" s="26">
        <f t="shared" si="236"/>
        <v>0</v>
      </c>
      <c r="L532" s="26">
        <f t="shared" si="237"/>
        <v>0</v>
      </c>
      <c r="M532" s="26">
        <f t="shared" si="238"/>
        <v>0</v>
      </c>
      <c r="N532" s="26">
        <f t="shared" si="239"/>
        <v>7.5</v>
      </c>
      <c r="O532" s="26">
        <f t="shared" si="240"/>
        <v>2.5</v>
      </c>
      <c r="P532" s="26">
        <f t="shared" si="241"/>
        <v>0</v>
      </c>
      <c r="Q532" s="26">
        <f t="shared" si="242"/>
        <v>2.5</v>
      </c>
      <c r="R532" s="26">
        <f t="shared" si="243"/>
        <v>7.5</v>
      </c>
      <c r="S532" s="26">
        <f t="shared" si="244"/>
        <v>2.5</v>
      </c>
      <c r="T532" s="26">
        <f t="shared" si="245"/>
        <v>2.5</v>
      </c>
      <c r="U532" s="26">
        <f t="shared" si="246"/>
        <v>0</v>
      </c>
      <c r="V532" s="26">
        <f t="shared" si="247"/>
        <v>0</v>
      </c>
      <c r="W532" s="26">
        <f>VLOOKUP(AF532,角色间职业划分!L:M,2,FALSE)</f>
        <v>9</v>
      </c>
      <c r="X532" s="26">
        <f t="shared" si="248"/>
        <v>39</v>
      </c>
      <c r="Y532" s="26">
        <v>0</v>
      </c>
      <c r="Z532" s="26">
        <v>0</v>
      </c>
      <c r="AA532" s="26">
        <v>0</v>
      </c>
      <c r="AB532" s="26">
        <f t="shared" si="249"/>
        <v>10</v>
      </c>
      <c r="AC532" s="1">
        <f t="shared" si="230"/>
        <v>960</v>
      </c>
      <c r="AD532" s="51"/>
      <c r="AE532" s="1"/>
      <c r="AF532">
        <f t="shared" si="250"/>
        <v>9</v>
      </c>
      <c r="AG532" s="26" t="str">
        <f>VLOOKUP(AF532,角色间职业划分!P:R,3,FALSE)</f>
        <v>幻术师</v>
      </c>
      <c r="AH532" s="26">
        <f t="shared" si="251"/>
        <v>39</v>
      </c>
    </row>
    <row r="533" spans="1:34" x14ac:dyDescent="0.15">
      <c r="A533" s="26">
        <v>529</v>
      </c>
      <c r="B533" s="26">
        <f t="shared" si="231"/>
        <v>0</v>
      </c>
      <c r="C533" s="26">
        <f>ROUND(IF($AG533="战士",VLOOKUP($AH533,$DV:$ER,DX$1,FALSE),IF($AG533="幻术师",VLOOKUP($AH533,$EU:$FQ,EW$1,FALSE),IF($AG533="刺客",VLOOKUP($AH533,$FU:$GQ,FW$1,FALSE),"无该职业")))/VLOOKUP(AF533,角色间职业划分!P:AP,20,FALSE),0)</f>
        <v>41</v>
      </c>
      <c r="D533" s="26">
        <f t="shared" si="232"/>
        <v>0</v>
      </c>
      <c r="E533" s="26">
        <f>ROUND(IF($AG533="战士",VLOOKUP($AH533,$DV:$ER,DZ$1,FALSE),IF($AG533="幻术师",VLOOKUP($AH533,$EU:$FQ,EY$1,FALSE),IF($AG533="刺客",VLOOKUP($AH533,$FU:$GQ,FY$1,FALSE),"无该职业")))*VLOOKUP($AF533,角色间职业划分!$P:$AP,26,FALSE)*VLOOKUP($AF533,角色间职业划分!$P:$AP,13,FALSE)/角色间职业划分!$AB$9,0)</f>
        <v>914</v>
      </c>
      <c r="F533" s="26">
        <f>ROUND(IF($AG533="战士",VLOOKUP($AH533,$DV:$ER,EA$1,FALSE),IF($AG533="幻术师",VLOOKUP($AH533,$EU:$FQ,EZ$1,FALSE),IF($AG533="刺客",VLOOKUP($AH533,$FU:$GQ,FZ$1,FALSE),"无该职业")))*VLOOKUP($AF533,角色间职业划分!$P:$AP,8,FALSE)/角色间职业划分!$W$9,0)</f>
        <v>5367</v>
      </c>
      <c r="G533" s="26">
        <f>ROUND(IF($AG533="战士",VLOOKUP($AH533,$DV:$ER,EB$1,FALSE),IF($AG533="幻术师",VLOOKUP($AH533,$EU:$FQ,FA$1,FALSE),IF($AG533="刺客",VLOOKUP($AH533,$FU:$GQ,GA$1,FALSE),"无该职业")))*VLOOKUP($AF533,角色间职业划分!$P:$AP,13,FALSE)/角色间职业划分!$AB$9,0)</f>
        <v>2581</v>
      </c>
      <c r="H533" s="26">
        <f t="shared" si="233"/>
        <v>0</v>
      </c>
      <c r="I533" s="26">
        <f t="shared" si="234"/>
        <v>0</v>
      </c>
      <c r="J533" s="26">
        <f t="shared" si="235"/>
        <v>0</v>
      </c>
      <c r="K533" s="26">
        <f t="shared" si="236"/>
        <v>0</v>
      </c>
      <c r="L533" s="26">
        <f t="shared" si="237"/>
        <v>0</v>
      </c>
      <c r="M533" s="26">
        <f t="shared" si="238"/>
        <v>0</v>
      </c>
      <c r="N533" s="26">
        <f t="shared" si="239"/>
        <v>7.5</v>
      </c>
      <c r="O533" s="26">
        <f t="shared" si="240"/>
        <v>2.5</v>
      </c>
      <c r="P533" s="26">
        <f t="shared" si="241"/>
        <v>0</v>
      </c>
      <c r="Q533" s="26">
        <f t="shared" si="242"/>
        <v>5</v>
      </c>
      <c r="R533" s="26">
        <f t="shared" si="243"/>
        <v>7.5</v>
      </c>
      <c r="S533" s="26">
        <f t="shared" si="244"/>
        <v>2.5</v>
      </c>
      <c r="T533" s="26">
        <f t="shared" si="245"/>
        <v>2.5</v>
      </c>
      <c r="U533" s="26">
        <f t="shared" si="246"/>
        <v>0</v>
      </c>
      <c r="V533" s="26">
        <f t="shared" si="247"/>
        <v>0</v>
      </c>
      <c r="W533" s="26">
        <f>VLOOKUP(AF533,角色间职业划分!L:M,2,FALSE)</f>
        <v>9</v>
      </c>
      <c r="X533" s="26">
        <f t="shared" si="248"/>
        <v>40</v>
      </c>
      <c r="Y533" s="26">
        <v>0</v>
      </c>
      <c r="Z533" s="26">
        <v>0</v>
      </c>
      <c r="AA533" s="26">
        <v>0</v>
      </c>
      <c r="AB533" s="26">
        <f t="shared" si="249"/>
        <v>12.5</v>
      </c>
      <c r="AC533" s="1">
        <f t="shared" si="230"/>
        <v>1010</v>
      </c>
      <c r="AD533" s="51"/>
      <c r="AE533" s="1"/>
      <c r="AF533">
        <f t="shared" si="250"/>
        <v>9</v>
      </c>
      <c r="AG533" s="26" t="str">
        <f>VLOOKUP(AF533,角色间职业划分!P:R,3,FALSE)</f>
        <v>幻术师</v>
      </c>
      <c r="AH533" s="26">
        <f t="shared" si="251"/>
        <v>40</v>
      </c>
    </row>
    <row r="534" spans="1:34" x14ac:dyDescent="0.15">
      <c r="A534" s="26">
        <v>530</v>
      </c>
      <c r="B534" s="26">
        <f t="shared" si="231"/>
        <v>0</v>
      </c>
      <c r="C534" s="26">
        <f>ROUND(IF($AG534="战士",VLOOKUP($AH534,$DV:$ER,DX$1,FALSE),IF($AG534="幻术师",VLOOKUP($AH534,$EU:$FQ,EW$1,FALSE),IF($AG534="刺客",VLOOKUP($AH534,$FU:$GQ,FW$1,FALSE),"无该职业")))/VLOOKUP(AF534,角色间职业划分!P:AP,20,FALSE),0)</f>
        <v>41</v>
      </c>
      <c r="D534" s="26">
        <f t="shared" si="232"/>
        <v>0</v>
      </c>
      <c r="E534" s="26">
        <f>ROUND(IF($AG534="战士",VLOOKUP($AH534,$DV:$ER,DZ$1,FALSE),IF($AG534="幻术师",VLOOKUP($AH534,$EU:$FQ,EY$1,FALSE),IF($AG534="刺客",VLOOKUP($AH534,$FU:$GQ,FY$1,FALSE),"无该职业")))*VLOOKUP($AF534,角色间职业划分!$P:$AP,26,FALSE)*VLOOKUP($AF534,角色间职业划分!$P:$AP,13,FALSE)/角色间职业划分!$AB$9,0)</f>
        <v>914</v>
      </c>
      <c r="F534" s="26">
        <f>ROUND(IF($AG534="战士",VLOOKUP($AH534,$DV:$ER,EA$1,FALSE),IF($AG534="幻术师",VLOOKUP($AH534,$EU:$FQ,EZ$1,FALSE),IF($AG534="刺客",VLOOKUP($AH534,$FU:$GQ,FZ$1,FALSE),"无该职业")))*VLOOKUP($AF534,角色间职业划分!$P:$AP,8,FALSE)/角色间职业划分!$W$9,0)</f>
        <v>5367</v>
      </c>
      <c r="G534" s="26">
        <f>ROUND(IF($AG534="战士",VLOOKUP($AH534,$DV:$ER,EB$1,FALSE),IF($AG534="幻术师",VLOOKUP($AH534,$EU:$FQ,FA$1,FALSE),IF($AG534="刺客",VLOOKUP($AH534,$FU:$GQ,GA$1,FALSE),"无该职业")))*VLOOKUP($AF534,角色间职业划分!$P:$AP,13,FALSE)/角色间职业划分!$AB$9,0)</f>
        <v>2983</v>
      </c>
      <c r="H534" s="26">
        <f t="shared" si="233"/>
        <v>0</v>
      </c>
      <c r="I534" s="26">
        <f t="shared" si="234"/>
        <v>0</v>
      </c>
      <c r="J534" s="26">
        <f t="shared" si="235"/>
        <v>0</v>
      </c>
      <c r="K534" s="26">
        <f t="shared" si="236"/>
        <v>0</v>
      </c>
      <c r="L534" s="26">
        <f t="shared" si="237"/>
        <v>0</v>
      </c>
      <c r="M534" s="26">
        <f t="shared" si="238"/>
        <v>0</v>
      </c>
      <c r="N534" s="26">
        <f t="shared" si="239"/>
        <v>7.5</v>
      </c>
      <c r="O534" s="26">
        <f t="shared" si="240"/>
        <v>2.5</v>
      </c>
      <c r="P534" s="26">
        <f t="shared" si="241"/>
        <v>0</v>
      </c>
      <c r="Q534" s="26">
        <f t="shared" si="242"/>
        <v>5</v>
      </c>
      <c r="R534" s="26">
        <f t="shared" si="243"/>
        <v>7.5</v>
      </c>
      <c r="S534" s="26">
        <f t="shared" si="244"/>
        <v>2.5</v>
      </c>
      <c r="T534" s="26">
        <f t="shared" si="245"/>
        <v>2.5</v>
      </c>
      <c r="U534" s="26">
        <f t="shared" si="246"/>
        <v>0</v>
      </c>
      <c r="V534" s="26">
        <f t="shared" si="247"/>
        <v>0</v>
      </c>
      <c r="W534" s="26">
        <f>VLOOKUP(AF534,角色间职业划分!L:M,2,FALSE)</f>
        <v>9</v>
      </c>
      <c r="X534" s="26">
        <f t="shared" si="248"/>
        <v>41</v>
      </c>
      <c r="Y534" s="26">
        <v>0</v>
      </c>
      <c r="Z534" s="26">
        <v>0</v>
      </c>
      <c r="AA534" s="26">
        <v>0</v>
      </c>
      <c r="AB534" s="26">
        <f t="shared" si="249"/>
        <v>12.5</v>
      </c>
      <c r="AC534" s="1">
        <f t="shared" si="230"/>
        <v>1061</v>
      </c>
      <c r="AD534" s="51"/>
      <c r="AE534" s="1"/>
      <c r="AF534">
        <f t="shared" si="250"/>
        <v>9</v>
      </c>
      <c r="AG534" s="26" t="str">
        <f>VLOOKUP(AF534,角色间职业划分!P:R,3,FALSE)</f>
        <v>幻术师</v>
      </c>
      <c r="AH534" s="26">
        <f t="shared" si="251"/>
        <v>41</v>
      </c>
    </row>
    <row r="535" spans="1:34" x14ac:dyDescent="0.15">
      <c r="A535" s="26">
        <v>531</v>
      </c>
      <c r="B535" s="26">
        <f t="shared" si="231"/>
        <v>0</v>
      </c>
      <c r="C535" s="26">
        <f>ROUND(IF($AG535="战士",VLOOKUP($AH535,$DV:$ER,DX$1,FALSE),IF($AG535="幻术师",VLOOKUP($AH535,$EU:$FQ,EW$1,FALSE),IF($AG535="刺客",VLOOKUP($AH535,$FU:$GQ,FW$1,FALSE),"无该职业")))/VLOOKUP(AF535,角色间职业划分!P:AP,20,FALSE),0)</f>
        <v>47</v>
      </c>
      <c r="D535" s="26">
        <f t="shared" si="232"/>
        <v>0</v>
      </c>
      <c r="E535" s="26">
        <f>ROUND(IF($AG535="战士",VLOOKUP($AH535,$DV:$ER,DZ$1,FALSE),IF($AG535="幻术师",VLOOKUP($AH535,$EU:$FQ,EY$1,FALSE),IF($AG535="刺客",VLOOKUP($AH535,$FU:$GQ,FY$1,FALSE),"无该职业")))*VLOOKUP($AF535,角色间职业划分!$P:$AP,26,FALSE)*VLOOKUP($AF535,角色间职业划分!$P:$AP,13,FALSE)/角色间职业划分!$AB$9,0)</f>
        <v>914</v>
      </c>
      <c r="F535" s="26">
        <f>ROUND(IF($AG535="战士",VLOOKUP($AH535,$DV:$ER,EA$1,FALSE),IF($AG535="幻术师",VLOOKUP($AH535,$EU:$FQ,EZ$1,FALSE),IF($AG535="刺客",VLOOKUP($AH535,$FU:$GQ,FZ$1,FALSE),"无该职业")))*VLOOKUP($AF535,角色间职业划分!$P:$AP,8,FALSE)/角色间职业划分!$W$9,0)</f>
        <v>5367</v>
      </c>
      <c r="G535" s="26">
        <f>ROUND(IF($AG535="战士",VLOOKUP($AH535,$DV:$ER,EB$1,FALSE),IF($AG535="幻术师",VLOOKUP($AH535,$EU:$FQ,FA$1,FALSE),IF($AG535="刺客",VLOOKUP($AH535,$FU:$GQ,GA$1,FALSE),"无该职业")))*VLOOKUP($AF535,角色间职业划分!$P:$AP,13,FALSE)/角色间职业划分!$AB$9,0)</f>
        <v>2983</v>
      </c>
      <c r="H535" s="26">
        <f t="shared" si="233"/>
        <v>0</v>
      </c>
      <c r="I535" s="26">
        <f t="shared" si="234"/>
        <v>0</v>
      </c>
      <c r="J535" s="26">
        <f t="shared" si="235"/>
        <v>0</v>
      </c>
      <c r="K535" s="26">
        <f t="shared" si="236"/>
        <v>0</v>
      </c>
      <c r="L535" s="26">
        <f t="shared" si="237"/>
        <v>0</v>
      </c>
      <c r="M535" s="26">
        <f t="shared" si="238"/>
        <v>0</v>
      </c>
      <c r="N535" s="26">
        <f t="shared" si="239"/>
        <v>7.5</v>
      </c>
      <c r="O535" s="26">
        <f t="shared" si="240"/>
        <v>2.5</v>
      </c>
      <c r="P535" s="26">
        <f t="shared" si="241"/>
        <v>0</v>
      </c>
      <c r="Q535" s="26">
        <f t="shared" si="242"/>
        <v>5</v>
      </c>
      <c r="R535" s="26">
        <f t="shared" si="243"/>
        <v>7.5</v>
      </c>
      <c r="S535" s="26">
        <f t="shared" si="244"/>
        <v>2.5</v>
      </c>
      <c r="T535" s="26">
        <f t="shared" si="245"/>
        <v>2.5</v>
      </c>
      <c r="U535" s="26">
        <f t="shared" si="246"/>
        <v>0</v>
      </c>
      <c r="V535" s="26">
        <f t="shared" si="247"/>
        <v>0</v>
      </c>
      <c r="W535" s="26">
        <f>VLOOKUP(AF535,角色间职业划分!L:M,2,FALSE)</f>
        <v>9</v>
      </c>
      <c r="X535" s="26">
        <f t="shared" si="248"/>
        <v>42</v>
      </c>
      <c r="Y535" s="26">
        <v>0</v>
      </c>
      <c r="Z535" s="26">
        <v>0</v>
      </c>
      <c r="AA535" s="26">
        <v>0</v>
      </c>
      <c r="AB535" s="26">
        <f t="shared" si="249"/>
        <v>12.5</v>
      </c>
      <c r="AC535" s="1">
        <f t="shared" si="230"/>
        <v>1111</v>
      </c>
      <c r="AD535" s="51"/>
      <c r="AE535" s="1"/>
      <c r="AF535">
        <f t="shared" si="250"/>
        <v>9</v>
      </c>
      <c r="AG535" s="26" t="str">
        <f>VLOOKUP(AF535,角色间职业划分!P:R,3,FALSE)</f>
        <v>幻术师</v>
      </c>
      <c r="AH535" s="26">
        <f t="shared" si="251"/>
        <v>42</v>
      </c>
    </row>
    <row r="536" spans="1:34" x14ac:dyDescent="0.15">
      <c r="A536" s="26">
        <v>532</v>
      </c>
      <c r="B536" s="26">
        <f t="shared" si="231"/>
        <v>0</v>
      </c>
      <c r="C536" s="26">
        <f>ROUND(IF($AG536="战士",VLOOKUP($AH536,$DV:$ER,DX$1,FALSE),IF($AG536="幻术师",VLOOKUP($AH536,$EU:$FQ,EW$1,FALSE),IF($AG536="刺客",VLOOKUP($AH536,$FU:$GQ,FW$1,FALSE),"无该职业")))/VLOOKUP(AF536,角色间职业划分!P:AP,20,FALSE),0)</f>
        <v>47</v>
      </c>
      <c r="D536" s="26">
        <f t="shared" si="232"/>
        <v>0</v>
      </c>
      <c r="E536" s="26">
        <f>ROUND(IF($AG536="战士",VLOOKUP($AH536,$DV:$ER,DZ$1,FALSE),IF($AG536="幻术师",VLOOKUP($AH536,$EU:$FQ,EY$1,FALSE),IF($AG536="刺客",VLOOKUP($AH536,$FU:$GQ,FY$1,FALSE),"无该职业")))*VLOOKUP($AF536,角色间职业划分!$P:$AP,26,FALSE)*VLOOKUP($AF536,角色间职业划分!$P:$AP,13,FALSE)/角色间职业划分!$AB$9,0)</f>
        <v>1307</v>
      </c>
      <c r="F536" s="26">
        <f>ROUND(IF($AG536="战士",VLOOKUP($AH536,$DV:$ER,EA$1,FALSE),IF($AG536="幻术师",VLOOKUP($AH536,$EU:$FQ,EZ$1,FALSE),IF($AG536="刺客",VLOOKUP($AH536,$FU:$GQ,FZ$1,FALSE),"无该职业")))*VLOOKUP($AF536,角色间职业划分!$P:$AP,8,FALSE)/角色间职业划分!$W$9,0)</f>
        <v>5367</v>
      </c>
      <c r="G536" s="26">
        <f>ROUND(IF($AG536="战士",VLOOKUP($AH536,$DV:$ER,EB$1,FALSE),IF($AG536="幻术师",VLOOKUP($AH536,$EU:$FQ,FA$1,FALSE),IF($AG536="刺客",VLOOKUP($AH536,$FU:$GQ,GA$1,FALSE),"无该职业")))*VLOOKUP($AF536,角色间职业划分!$P:$AP,13,FALSE)/角色间职业划分!$AB$9,0)</f>
        <v>2983</v>
      </c>
      <c r="H536" s="26">
        <f t="shared" si="233"/>
        <v>0</v>
      </c>
      <c r="I536" s="26">
        <f t="shared" si="234"/>
        <v>0</v>
      </c>
      <c r="J536" s="26">
        <f t="shared" si="235"/>
        <v>0</v>
      </c>
      <c r="K536" s="26">
        <f t="shared" si="236"/>
        <v>0</v>
      </c>
      <c r="L536" s="26">
        <f t="shared" si="237"/>
        <v>0</v>
      </c>
      <c r="M536" s="26">
        <f t="shared" si="238"/>
        <v>0</v>
      </c>
      <c r="N536" s="26">
        <f t="shared" si="239"/>
        <v>7.5</v>
      </c>
      <c r="O536" s="26">
        <f t="shared" si="240"/>
        <v>2.5</v>
      </c>
      <c r="P536" s="26">
        <f t="shared" si="241"/>
        <v>0</v>
      </c>
      <c r="Q536" s="26">
        <f t="shared" si="242"/>
        <v>5</v>
      </c>
      <c r="R536" s="26">
        <f t="shared" si="243"/>
        <v>7.5</v>
      </c>
      <c r="S536" s="26">
        <f t="shared" si="244"/>
        <v>2.5</v>
      </c>
      <c r="T536" s="26">
        <f t="shared" si="245"/>
        <v>2.5</v>
      </c>
      <c r="U536" s="26">
        <f t="shared" si="246"/>
        <v>0</v>
      </c>
      <c r="V536" s="26">
        <f t="shared" si="247"/>
        <v>0</v>
      </c>
      <c r="W536" s="26">
        <f>VLOOKUP(AF536,角色间职业划分!L:M,2,FALSE)</f>
        <v>9</v>
      </c>
      <c r="X536" s="26">
        <f t="shared" si="248"/>
        <v>43</v>
      </c>
      <c r="Y536" s="26">
        <v>0</v>
      </c>
      <c r="Z536" s="26">
        <v>0</v>
      </c>
      <c r="AA536" s="26">
        <v>0</v>
      </c>
      <c r="AB536" s="26">
        <f t="shared" si="249"/>
        <v>12.5</v>
      </c>
      <c r="AC536" s="1">
        <f t="shared" si="230"/>
        <v>1162</v>
      </c>
      <c r="AD536" s="51"/>
      <c r="AE536" s="1"/>
      <c r="AF536">
        <f t="shared" si="250"/>
        <v>9</v>
      </c>
      <c r="AG536" s="26" t="str">
        <f>VLOOKUP(AF536,角色间职业划分!P:R,3,FALSE)</f>
        <v>幻术师</v>
      </c>
      <c r="AH536" s="26">
        <f t="shared" si="251"/>
        <v>43</v>
      </c>
    </row>
    <row r="537" spans="1:34" x14ac:dyDescent="0.15">
      <c r="A537" s="26">
        <v>533</v>
      </c>
      <c r="B537" s="26">
        <f t="shared" si="231"/>
        <v>0</v>
      </c>
      <c r="C537" s="26">
        <f>ROUND(IF($AG537="战士",VLOOKUP($AH537,$DV:$ER,DX$1,FALSE),IF($AG537="幻术师",VLOOKUP($AH537,$EU:$FQ,EW$1,FALSE),IF($AG537="刺客",VLOOKUP($AH537,$FU:$GQ,FW$1,FALSE),"无该职业")))/VLOOKUP(AF537,角色间职业划分!P:AP,20,FALSE),0)</f>
        <v>47</v>
      </c>
      <c r="D537" s="26">
        <f t="shared" si="232"/>
        <v>0</v>
      </c>
      <c r="E537" s="26">
        <f>ROUND(IF($AG537="战士",VLOOKUP($AH537,$DV:$ER,DZ$1,FALSE),IF($AG537="幻术师",VLOOKUP($AH537,$EU:$FQ,EY$1,FALSE),IF($AG537="刺客",VLOOKUP($AH537,$FU:$GQ,FY$1,FALSE),"无该职业")))*VLOOKUP($AF537,角色间职业划分!$P:$AP,26,FALSE)*VLOOKUP($AF537,角色间职业划分!$P:$AP,13,FALSE)/角色间职业划分!$AB$9,0)</f>
        <v>1307</v>
      </c>
      <c r="F537" s="26">
        <f>ROUND(IF($AG537="战士",VLOOKUP($AH537,$DV:$ER,EA$1,FALSE),IF($AG537="幻术师",VLOOKUP($AH537,$EU:$FQ,EZ$1,FALSE),IF($AG537="刺客",VLOOKUP($AH537,$FU:$GQ,FZ$1,FALSE),"无该职业")))*VLOOKUP($AF537,角色间职业划分!$P:$AP,8,FALSE)/角色间职业划分!$W$9,0)</f>
        <v>6779</v>
      </c>
      <c r="G537" s="26">
        <f>ROUND(IF($AG537="战士",VLOOKUP($AH537,$DV:$ER,EB$1,FALSE),IF($AG537="幻术师",VLOOKUP($AH537,$EU:$FQ,FA$1,FALSE),IF($AG537="刺客",VLOOKUP($AH537,$FU:$GQ,GA$1,FALSE),"无该职业")))*VLOOKUP($AF537,角色间职业划分!$P:$AP,13,FALSE)/角色间职业划分!$AB$9,0)</f>
        <v>2983</v>
      </c>
      <c r="H537" s="26">
        <f t="shared" si="233"/>
        <v>0</v>
      </c>
      <c r="I537" s="26">
        <f t="shared" si="234"/>
        <v>0</v>
      </c>
      <c r="J537" s="26">
        <f t="shared" si="235"/>
        <v>0</v>
      </c>
      <c r="K537" s="26">
        <f t="shared" si="236"/>
        <v>0</v>
      </c>
      <c r="L537" s="26">
        <f t="shared" si="237"/>
        <v>0</v>
      </c>
      <c r="M537" s="26">
        <f t="shared" si="238"/>
        <v>0</v>
      </c>
      <c r="N537" s="26">
        <f t="shared" si="239"/>
        <v>7.5</v>
      </c>
      <c r="O537" s="26">
        <f t="shared" si="240"/>
        <v>2.5</v>
      </c>
      <c r="P537" s="26">
        <f t="shared" si="241"/>
        <v>0</v>
      </c>
      <c r="Q537" s="26">
        <f t="shared" si="242"/>
        <v>5</v>
      </c>
      <c r="R537" s="26">
        <f t="shared" si="243"/>
        <v>7.5</v>
      </c>
      <c r="S537" s="26">
        <f t="shared" si="244"/>
        <v>2.5</v>
      </c>
      <c r="T537" s="26">
        <f t="shared" si="245"/>
        <v>2.5</v>
      </c>
      <c r="U537" s="26">
        <f t="shared" si="246"/>
        <v>0</v>
      </c>
      <c r="V537" s="26">
        <f t="shared" si="247"/>
        <v>0</v>
      </c>
      <c r="W537" s="26">
        <f>VLOOKUP(AF537,角色间职业划分!L:M,2,FALSE)</f>
        <v>9</v>
      </c>
      <c r="X537" s="26">
        <f t="shared" si="248"/>
        <v>44</v>
      </c>
      <c r="Y537" s="26">
        <v>0</v>
      </c>
      <c r="Z537" s="26">
        <v>0</v>
      </c>
      <c r="AA537" s="26">
        <v>0</v>
      </c>
      <c r="AB537" s="26">
        <f t="shared" si="249"/>
        <v>12.5</v>
      </c>
      <c r="AC537" s="1">
        <f t="shared" si="230"/>
        <v>1212</v>
      </c>
      <c r="AD537" s="51"/>
      <c r="AE537" s="1"/>
      <c r="AF537">
        <f t="shared" si="250"/>
        <v>9</v>
      </c>
      <c r="AG537" s="26" t="str">
        <f>VLOOKUP(AF537,角色间职业划分!P:R,3,FALSE)</f>
        <v>幻术师</v>
      </c>
      <c r="AH537" s="26">
        <f t="shared" si="251"/>
        <v>44</v>
      </c>
    </row>
    <row r="538" spans="1:34" x14ac:dyDescent="0.15">
      <c r="A538" s="26">
        <v>534</v>
      </c>
      <c r="B538" s="26">
        <f t="shared" si="231"/>
        <v>0</v>
      </c>
      <c r="C538" s="26">
        <f>ROUND(IF($AG538="战士",VLOOKUP($AH538,$DV:$ER,DX$1,FALSE),IF($AG538="幻术师",VLOOKUP($AH538,$EU:$FQ,EW$1,FALSE),IF($AG538="刺客",VLOOKUP($AH538,$FU:$GQ,FW$1,FALSE),"无该职业")))/VLOOKUP(AF538,角色间职业划分!P:AP,20,FALSE),0)</f>
        <v>47</v>
      </c>
      <c r="D538" s="26">
        <f t="shared" si="232"/>
        <v>0</v>
      </c>
      <c r="E538" s="26">
        <f>ROUND(IF($AG538="战士",VLOOKUP($AH538,$DV:$ER,DZ$1,FALSE),IF($AG538="幻术师",VLOOKUP($AH538,$EU:$FQ,EY$1,FALSE),IF($AG538="刺客",VLOOKUP($AH538,$FU:$GQ,FY$1,FALSE),"无该职业")))*VLOOKUP($AF538,角色间职业划分!$P:$AP,26,FALSE)*VLOOKUP($AF538,角色间职业划分!$P:$AP,13,FALSE)/角色间职业划分!$AB$9,0)</f>
        <v>1307</v>
      </c>
      <c r="F538" s="26">
        <f>ROUND(IF($AG538="战士",VLOOKUP($AH538,$DV:$ER,EA$1,FALSE),IF($AG538="幻术师",VLOOKUP($AH538,$EU:$FQ,EZ$1,FALSE),IF($AG538="刺客",VLOOKUP($AH538,$FU:$GQ,FZ$1,FALSE),"无该职业")))*VLOOKUP($AF538,角色间职业划分!$P:$AP,8,FALSE)/角色间职业划分!$W$9,0)</f>
        <v>6779</v>
      </c>
      <c r="G538" s="26">
        <f>ROUND(IF($AG538="战士",VLOOKUP($AH538,$DV:$ER,EB$1,FALSE),IF($AG538="幻术师",VLOOKUP($AH538,$EU:$FQ,FA$1,FALSE),IF($AG538="刺客",VLOOKUP($AH538,$FU:$GQ,GA$1,FALSE),"无该职业")))*VLOOKUP($AF538,角色间职业划分!$P:$AP,13,FALSE)/角色间职业划分!$AB$9,0)</f>
        <v>3551</v>
      </c>
      <c r="H538" s="26">
        <f t="shared" si="233"/>
        <v>0</v>
      </c>
      <c r="I538" s="26">
        <f t="shared" si="234"/>
        <v>0</v>
      </c>
      <c r="J538" s="26">
        <f t="shared" si="235"/>
        <v>0</v>
      </c>
      <c r="K538" s="26">
        <f t="shared" si="236"/>
        <v>0</v>
      </c>
      <c r="L538" s="26">
        <f t="shared" si="237"/>
        <v>0</v>
      </c>
      <c r="M538" s="26">
        <f t="shared" si="238"/>
        <v>0</v>
      </c>
      <c r="N538" s="26">
        <f t="shared" si="239"/>
        <v>7.5</v>
      </c>
      <c r="O538" s="26">
        <f t="shared" si="240"/>
        <v>2.5</v>
      </c>
      <c r="P538" s="26">
        <f t="shared" si="241"/>
        <v>0</v>
      </c>
      <c r="Q538" s="26">
        <f t="shared" si="242"/>
        <v>5</v>
      </c>
      <c r="R538" s="26">
        <f t="shared" si="243"/>
        <v>7.5</v>
      </c>
      <c r="S538" s="26">
        <f t="shared" si="244"/>
        <v>2.5</v>
      </c>
      <c r="T538" s="26">
        <f t="shared" si="245"/>
        <v>2.5</v>
      </c>
      <c r="U538" s="26">
        <f t="shared" si="246"/>
        <v>0</v>
      </c>
      <c r="V538" s="26">
        <f t="shared" si="247"/>
        <v>0</v>
      </c>
      <c r="W538" s="26">
        <f>VLOOKUP(AF538,角色间职业划分!L:M,2,FALSE)</f>
        <v>9</v>
      </c>
      <c r="X538" s="26">
        <f t="shared" si="248"/>
        <v>45</v>
      </c>
      <c r="Y538" s="26">
        <v>0</v>
      </c>
      <c r="Z538" s="26">
        <v>0</v>
      </c>
      <c r="AA538" s="26">
        <v>0</v>
      </c>
      <c r="AB538" s="26">
        <f t="shared" si="249"/>
        <v>12.5</v>
      </c>
      <c r="AC538" s="1">
        <f t="shared" si="230"/>
        <v>1263</v>
      </c>
      <c r="AD538" s="51"/>
      <c r="AE538" s="1"/>
      <c r="AF538">
        <f t="shared" si="250"/>
        <v>9</v>
      </c>
      <c r="AG538" s="26" t="str">
        <f>VLOOKUP(AF538,角色间职业划分!P:R,3,FALSE)</f>
        <v>幻术师</v>
      </c>
      <c r="AH538" s="26">
        <f t="shared" si="251"/>
        <v>45</v>
      </c>
    </row>
    <row r="539" spans="1:34" x14ac:dyDescent="0.15">
      <c r="A539" s="26">
        <v>535</v>
      </c>
      <c r="B539" s="26">
        <f t="shared" si="231"/>
        <v>0</v>
      </c>
      <c r="C539" s="26">
        <f>ROUND(IF($AG539="战士",VLOOKUP($AH539,$DV:$ER,DX$1,FALSE),IF($AG539="幻术师",VLOOKUP($AH539,$EU:$FQ,EW$1,FALSE),IF($AG539="刺客",VLOOKUP($AH539,$FU:$GQ,FW$1,FALSE),"无该职业")))/VLOOKUP(AF539,角色间职业划分!P:AP,20,FALSE),0)</f>
        <v>47</v>
      </c>
      <c r="D539" s="26">
        <f t="shared" si="232"/>
        <v>0</v>
      </c>
      <c r="E539" s="26">
        <f>ROUND(IF($AG539="战士",VLOOKUP($AH539,$DV:$ER,DZ$1,FALSE),IF($AG539="幻术师",VLOOKUP($AH539,$EU:$FQ,EY$1,FALSE),IF($AG539="刺客",VLOOKUP($AH539,$FU:$GQ,FY$1,FALSE),"无该职业")))*VLOOKUP($AF539,角色间职业划分!$P:$AP,26,FALSE)*VLOOKUP($AF539,角色间职业划分!$P:$AP,13,FALSE)/角色间职业划分!$AB$9,0)</f>
        <v>1307</v>
      </c>
      <c r="F539" s="26">
        <f>ROUND(IF($AG539="战士",VLOOKUP($AH539,$DV:$ER,EA$1,FALSE),IF($AG539="幻术师",VLOOKUP($AH539,$EU:$FQ,EZ$1,FALSE),IF($AG539="刺客",VLOOKUP($AH539,$FU:$GQ,FZ$1,FALSE),"无该职业")))*VLOOKUP($AF539,角色间职业划分!$P:$AP,8,FALSE)/角色间职业划分!$W$9,0)</f>
        <v>6779</v>
      </c>
      <c r="G539" s="26">
        <f>ROUND(IF($AG539="战士",VLOOKUP($AH539,$DV:$ER,EB$1,FALSE),IF($AG539="幻术师",VLOOKUP($AH539,$EU:$FQ,FA$1,FALSE),IF($AG539="刺客",VLOOKUP($AH539,$FU:$GQ,GA$1,FALSE),"无该职业")))*VLOOKUP($AF539,角色间职业划分!$P:$AP,13,FALSE)/角色间职业划分!$AB$9,0)</f>
        <v>3551</v>
      </c>
      <c r="H539" s="26">
        <f t="shared" si="233"/>
        <v>0</v>
      </c>
      <c r="I539" s="26">
        <f t="shared" si="234"/>
        <v>0</v>
      </c>
      <c r="J539" s="26">
        <f t="shared" si="235"/>
        <v>0</v>
      </c>
      <c r="K539" s="26">
        <f t="shared" si="236"/>
        <v>0</v>
      </c>
      <c r="L539" s="26">
        <f t="shared" si="237"/>
        <v>0</v>
      </c>
      <c r="M539" s="26">
        <f t="shared" si="238"/>
        <v>0</v>
      </c>
      <c r="N539" s="26">
        <f t="shared" si="239"/>
        <v>7.5</v>
      </c>
      <c r="O539" s="26">
        <f t="shared" si="240"/>
        <v>5</v>
      </c>
      <c r="P539" s="26">
        <f t="shared" si="241"/>
        <v>0</v>
      </c>
      <c r="Q539" s="26">
        <f t="shared" si="242"/>
        <v>5</v>
      </c>
      <c r="R539" s="26">
        <f t="shared" si="243"/>
        <v>7.5</v>
      </c>
      <c r="S539" s="26">
        <f t="shared" si="244"/>
        <v>2.5</v>
      </c>
      <c r="T539" s="26">
        <f t="shared" si="245"/>
        <v>2.5</v>
      </c>
      <c r="U539" s="26">
        <f t="shared" si="246"/>
        <v>0</v>
      </c>
      <c r="V539" s="26">
        <f t="shared" si="247"/>
        <v>0</v>
      </c>
      <c r="W539" s="26">
        <f>VLOOKUP(AF539,角色间职业划分!L:M,2,FALSE)</f>
        <v>9</v>
      </c>
      <c r="X539" s="26">
        <f t="shared" si="248"/>
        <v>46</v>
      </c>
      <c r="Y539" s="26">
        <v>0</v>
      </c>
      <c r="Z539" s="26">
        <v>0</v>
      </c>
      <c r="AA539" s="26">
        <v>0</v>
      </c>
      <c r="AB539" s="26">
        <f t="shared" si="249"/>
        <v>12.5</v>
      </c>
      <c r="AC539" s="1">
        <f t="shared" si="230"/>
        <v>1313</v>
      </c>
      <c r="AD539" s="51"/>
      <c r="AE539" s="1"/>
      <c r="AF539">
        <f t="shared" si="250"/>
        <v>9</v>
      </c>
      <c r="AG539" s="26" t="str">
        <f>VLOOKUP(AF539,角色间职业划分!P:R,3,FALSE)</f>
        <v>幻术师</v>
      </c>
      <c r="AH539" s="26">
        <f t="shared" si="251"/>
        <v>46</v>
      </c>
    </row>
    <row r="540" spans="1:34" x14ac:dyDescent="0.15">
      <c r="A540" s="26">
        <v>536</v>
      </c>
      <c r="B540" s="26">
        <f t="shared" si="231"/>
        <v>0</v>
      </c>
      <c r="C540" s="26">
        <f>ROUND(IF($AG540="战士",VLOOKUP($AH540,$DV:$ER,DX$1,FALSE),IF($AG540="幻术师",VLOOKUP($AH540,$EU:$FQ,EW$1,FALSE),IF($AG540="刺客",VLOOKUP($AH540,$FU:$GQ,FW$1,FALSE),"无该职业")))/VLOOKUP(AF540,角色间职业划分!P:AP,20,FALSE),0)</f>
        <v>47</v>
      </c>
      <c r="D540" s="26">
        <f t="shared" si="232"/>
        <v>0</v>
      </c>
      <c r="E540" s="26">
        <f>ROUND(IF($AG540="战士",VLOOKUP($AH540,$DV:$ER,DZ$1,FALSE),IF($AG540="幻术师",VLOOKUP($AH540,$EU:$FQ,EY$1,FALSE),IF($AG540="刺客",VLOOKUP($AH540,$FU:$GQ,FY$1,FALSE),"无该职业")))*VLOOKUP($AF540,角色间职业划分!$P:$AP,26,FALSE)*VLOOKUP($AF540,角色间职业划分!$P:$AP,13,FALSE)/角色间职业划分!$AB$9,0)</f>
        <v>1307</v>
      </c>
      <c r="F540" s="26">
        <f>ROUND(IF($AG540="战士",VLOOKUP($AH540,$DV:$ER,EA$1,FALSE),IF($AG540="幻术师",VLOOKUP($AH540,$EU:$FQ,EZ$1,FALSE),IF($AG540="刺客",VLOOKUP($AH540,$FU:$GQ,FZ$1,FALSE),"无该职业")))*VLOOKUP($AF540,角色间职业划分!$P:$AP,8,FALSE)/角色间职业划分!$W$9,0)</f>
        <v>7626</v>
      </c>
      <c r="G540" s="26">
        <f>ROUND(IF($AG540="战士",VLOOKUP($AH540,$DV:$ER,EB$1,FALSE),IF($AG540="幻术师",VLOOKUP($AH540,$EU:$FQ,FA$1,FALSE),IF($AG540="刺客",VLOOKUP($AH540,$FU:$GQ,GA$1,FALSE),"无该职业")))*VLOOKUP($AF540,角色间职业划分!$P:$AP,13,FALSE)/角色间职业划分!$AB$9,0)</f>
        <v>3551</v>
      </c>
      <c r="H540" s="26">
        <f t="shared" si="233"/>
        <v>0</v>
      </c>
      <c r="I540" s="26">
        <f t="shared" si="234"/>
        <v>0</v>
      </c>
      <c r="J540" s="26">
        <f t="shared" si="235"/>
        <v>0</v>
      </c>
      <c r="K540" s="26">
        <f t="shared" si="236"/>
        <v>0</v>
      </c>
      <c r="L540" s="26">
        <f t="shared" si="237"/>
        <v>0</v>
      </c>
      <c r="M540" s="26">
        <f t="shared" si="238"/>
        <v>0</v>
      </c>
      <c r="N540" s="26">
        <f t="shared" si="239"/>
        <v>7.5</v>
      </c>
      <c r="O540" s="26">
        <f t="shared" si="240"/>
        <v>5</v>
      </c>
      <c r="P540" s="26">
        <f t="shared" si="241"/>
        <v>0</v>
      </c>
      <c r="Q540" s="26">
        <f t="shared" si="242"/>
        <v>5</v>
      </c>
      <c r="R540" s="26">
        <f t="shared" si="243"/>
        <v>7.5</v>
      </c>
      <c r="S540" s="26">
        <f t="shared" si="244"/>
        <v>2.5</v>
      </c>
      <c r="T540" s="26">
        <f t="shared" si="245"/>
        <v>2.5</v>
      </c>
      <c r="U540" s="26">
        <f t="shared" si="246"/>
        <v>0</v>
      </c>
      <c r="V540" s="26">
        <f t="shared" si="247"/>
        <v>0</v>
      </c>
      <c r="W540" s="26">
        <f>VLOOKUP(AF540,角色间职业划分!L:M,2,FALSE)</f>
        <v>9</v>
      </c>
      <c r="X540" s="26">
        <f t="shared" si="248"/>
        <v>47</v>
      </c>
      <c r="Y540" s="26">
        <v>0</v>
      </c>
      <c r="Z540" s="26">
        <v>0</v>
      </c>
      <c r="AA540" s="26">
        <v>0</v>
      </c>
      <c r="AB540" s="26">
        <f t="shared" si="249"/>
        <v>12.5</v>
      </c>
      <c r="AC540" s="1">
        <f t="shared" si="230"/>
        <v>1364</v>
      </c>
      <c r="AD540" s="51"/>
      <c r="AE540" s="1"/>
      <c r="AF540">
        <f t="shared" si="250"/>
        <v>9</v>
      </c>
      <c r="AG540" s="26" t="str">
        <f>VLOOKUP(AF540,角色间职业划分!P:R,3,FALSE)</f>
        <v>幻术师</v>
      </c>
      <c r="AH540" s="26">
        <f t="shared" si="251"/>
        <v>47</v>
      </c>
    </row>
    <row r="541" spans="1:34" x14ac:dyDescent="0.15">
      <c r="A541" s="26">
        <v>537</v>
      </c>
      <c r="B541" s="26">
        <f t="shared" si="231"/>
        <v>0</v>
      </c>
      <c r="C541" s="26">
        <f>ROUND(IF($AG541="战士",VLOOKUP($AH541,$DV:$ER,DX$1,FALSE),IF($AG541="幻术师",VLOOKUP($AH541,$EU:$FQ,EW$1,FALSE),IF($AG541="刺客",VLOOKUP($AH541,$FU:$GQ,FW$1,FALSE),"无该职业")))/VLOOKUP(AF541,角色间职业划分!P:AP,20,FALSE),0)</f>
        <v>53</v>
      </c>
      <c r="D541" s="26">
        <f t="shared" si="232"/>
        <v>0</v>
      </c>
      <c r="E541" s="26">
        <f>ROUND(IF($AG541="战士",VLOOKUP($AH541,$DV:$ER,DZ$1,FALSE),IF($AG541="幻术师",VLOOKUP($AH541,$EU:$FQ,EY$1,FALSE),IF($AG541="刺客",VLOOKUP($AH541,$FU:$GQ,FY$1,FALSE),"无该职业")))*VLOOKUP($AF541,角色间职业划分!$P:$AP,26,FALSE)*VLOOKUP($AF541,角色间职业划分!$P:$AP,13,FALSE)/角色间职业划分!$AB$9,0)</f>
        <v>1307</v>
      </c>
      <c r="F541" s="26">
        <f>ROUND(IF($AG541="战士",VLOOKUP($AH541,$DV:$ER,EA$1,FALSE),IF($AG541="幻术师",VLOOKUP($AH541,$EU:$FQ,EZ$1,FALSE),IF($AG541="刺客",VLOOKUP($AH541,$FU:$GQ,FZ$1,FALSE),"无该职业")))*VLOOKUP($AF541,角色间职业划分!$P:$AP,8,FALSE)/角色间职业划分!$W$9,0)</f>
        <v>7626</v>
      </c>
      <c r="G541" s="26">
        <f>ROUND(IF($AG541="战士",VLOOKUP($AH541,$DV:$ER,EB$1,FALSE),IF($AG541="幻术师",VLOOKUP($AH541,$EU:$FQ,FA$1,FALSE),IF($AG541="刺客",VLOOKUP($AH541,$FU:$GQ,GA$1,FALSE),"无该职业")))*VLOOKUP($AF541,角色间职业划分!$P:$AP,13,FALSE)/角色间职业划分!$AB$9,0)</f>
        <v>3551</v>
      </c>
      <c r="H541" s="26">
        <f t="shared" si="233"/>
        <v>0</v>
      </c>
      <c r="I541" s="26">
        <f t="shared" si="234"/>
        <v>0</v>
      </c>
      <c r="J541" s="26">
        <f t="shared" si="235"/>
        <v>0</v>
      </c>
      <c r="K541" s="26">
        <f t="shared" si="236"/>
        <v>0</v>
      </c>
      <c r="L541" s="26">
        <f t="shared" si="237"/>
        <v>0</v>
      </c>
      <c r="M541" s="26">
        <f t="shared" si="238"/>
        <v>0</v>
      </c>
      <c r="N541" s="26">
        <f t="shared" si="239"/>
        <v>7.5</v>
      </c>
      <c r="O541" s="26">
        <f t="shared" si="240"/>
        <v>5</v>
      </c>
      <c r="P541" s="26">
        <f t="shared" si="241"/>
        <v>0</v>
      </c>
      <c r="Q541" s="26">
        <f t="shared" si="242"/>
        <v>5</v>
      </c>
      <c r="R541" s="26">
        <f t="shared" si="243"/>
        <v>7.5</v>
      </c>
      <c r="S541" s="26">
        <f t="shared" si="244"/>
        <v>2.5</v>
      </c>
      <c r="T541" s="26">
        <f t="shared" si="245"/>
        <v>2.5</v>
      </c>
      <c r="U541" s="26">
        <f t="shared" si="246"/>
        <v>0</v>
      </c>
      <c r="V541" s="26">
        <f t="shared" si="247"/>
        <v>0</v>
      </c>
      <c r="W541" s="26">
        <f>VLOOKUP(AF541,角色间职业划分!L:M,2,FALSE)</f>
        <v>9</v>
      </c>
      <c r="X541" s="26">
        <f t="shared" si="248"/>
        <v>48</v>
      </c>
      <c r="Y541" s="26">
        <v>0</v>
      </c>
      <c r="Z541" s="26">
        <v>0</v>
      </c>
      <c r="AA541" s="26">
        <v>0</v>
      </c>
      <c r="AB541" s="26">
        <f t="shared" si="249"/>
        <v>12.5</v>
      </c>
      <c r="AC541" s="1">
        <f t="shared" si="230"/>
        <v>1414</v>
      </c>
      <c r="AD541" s="51"/>
      <c r="AE541" s="1"/>
      <c r="AF541">
        <f t="shared" si="250"/>
        <v>9</v>
      </c>
      <c r="AG541" s="26" t="str">
        <f>VLOOKUP(AF541,角色间职业划分!P:R,3,FALSE)</f>
        <v>幻术师</v>
      </c>
      <c r="AH541" s="26">
        <f t="shared" si="251"/>
        <v>48</v>
      </c>
    </row>
    <row r="542" spans="1:34" x14ac:dyDescent="0.15">
      <c r="A542" s="26">
        <v>538</v>
      </c>
      <c r="B542" s="26">
        <f t="shared" si="231"/>
        <v>0</v>
      </c>
      <c r="C542" s="26">
        <f>ROUND(IF($AG542="战士",VLOOKUP($AH542,$DV:$ER,DX$1,FALSE),IF($AG542="幻术师",VLOOKUP($AH542,$EU:$FQ,EW$1,FALSE),IF($AG542="刺客",VLOOKUP($AH542,$FU:$GQ,FW$1,FALSE),"无该职业")))/VLOOKUP(AF542,角色间职业划分!P:AP,20,FALSE),0)</f>
        <v>53</v>
      </c>
      <c r="D542" s="26">
        <f t="shared" si="232"/>
        <v>0</v>
      </c>
      <c r="E542" s="26">
        <f>ROUND(IF($AG542="战士",VLOOKUP($AH542,$DV:$ER,DZ$1,FALSE),IF($AG542="幻术师",VLOOKUP($AH542,$EU:$FQ,EY$1,FALSE),IF($AG542="刺客",VLOOKUP($AH542,$FU:$GQ,FY$1,FALSE),"无该职业")))*VLOOKUP($AF542,角色间职业划分!$P:$AP,26,FALSE)*VLOOKUP($AF542,角色间职业划分!$P:$AP,13,FALSE)/角色间职业划分!$AB$9,0)</f>
        <v>1307</v>
      </c>
      <c r="F542" s="26">
        <f>ROUND(IF($AG542="战士",VLOOKUP($AH542,$DV:$ER,EA$1,FALSE),IF($AG542="幻术师",VLOOKUP($AH542,$EU:$FQ,EZ$1,FALSE),IF($AG542="刺客",VLOOKUP($AH542,$FU:$GQ,FZ$1,FALSE),"无该职业")))*VLOOKUP($AF542,角色间职业划分!$P:$AP,8,FALSE)/角色间职业划分!$W$9,0)</f>
        <v>7626</v>
      </c>
      <c r="G542" s="26">
        <f>ROUND(IF($AG542="战士",VLOOKUP($AH542,$DV:$ER,EB$1,FALSE),IF($AG542="幻术师",VLOOKUP($AH542,$EU:$FQ,FA$1,FALSE),IF($AG542="刺客",VLOOKUP($AH542,$FU:$GQ,GA$1,FALSE),"无该职业")))*VLOOKUP($AF542,角色间职业划分!$P:$AP,13,FALSE)/角色间职业划分!$AB$9,0)</f>
        <v>4119</v>
      </c>
      <c r="H542" s="26">
        <f t="shared" si="233"/>
        <v>0</v>
      </c>
      <c r="I542" s="26">
        <f t="shared" si="234"/>
        <v>0</v>
      </c>
      <c r="J542" s="26">
        <f t="shared" si="235"/>
        <v>0</v>
      </c>
      <c r="K542" s="26">
        <f t="shared" si="236"/>
        <v>0</v>
      </c>
      <c r="L542" s="26">
        <f t="shared" si="237"/>
        <v>0</v>
      </c>
      <c r="M542" s="26">
        <f t="shared" si="238"/>
        <v>0</v>
      </c>
      <c r="N542" s="26">
        <f t="shared" si="239"/>
        <v>7.5</v>
      </c>
      <c r="O542" s="26">
        <f t="shared" si="240"/>
        <v>5</v>
      </c>
      <c r="P542" s="26">
        <f t="shared" si="241"/>
        <v>0</v>
      </c>
      <c r="Q542" s="26">
        <f t="shared" si="242"/>
        <v>5</v>
      </c>
      <c r="R542" s="26">
        <f t="shared" si="243"/>
        <v>7.5</v>
      </c>
      <c r="S542" s="26">
        <f t="shared" si="244"/>
        <v>2.5</v>
      </c>
      <c r="T542" s="26">
        <f t="shared" si="245"/>
        <v>2.5</v>
      </c>
      <c r="U542" s="26">
        <f t="shared" si="246"/>
        <v>0</v>
      </c>
      <c r="V542" s="26">
        <f t="shared" si="247"/>
        <v>0</v>
      </c>
      <c r="W542" s="26">
        <f>VLOOKUP(AF542,角色间职业划分!L:M,2,FALSE)</f>
        <v>9</v>
      </c>
      <c r="X542" s="26">
        <f t="shared" si="248"/>
        <v>49</v>
      </c>
      <c r="Y542" s="26">
        <v>0</v>
      </c>
      <c r="Z542" s="26">
        <v>0</v>
      </c>
      <c r="AA542" s="26">
        <v>0</v>
      </c>
      <c r="AB542" s="26">
        <f t="shared" si="249"/>
        <v>12.5</v>
      </c>
      <c r="AC542" s="1">
        <f t="shared" si="230"/>
        <v>1465</v>
      </c>
      <c r="AD542" s="51"/>
      <c r="AE542" s="1"/>
      <c r="AF542">
        <f t="shared" si="250"/>
        <v>9</v>
      </c>
      <c r="AG542" s="26" t="str">
        <f>VLOOKUP(AF542,角色间职业划分!P:R,3,FALSE)</f>
        <v>幻术师</v>
      </c>
      <c r="AH542" s="26">
        <f t="shared" si="251"/>
        <v>49</v>
      </c>
    </row>
    <row r="543" spans="1:34" x14ac:dyDescent="0.15">
      <c r="A543" s="26">
        <v>539</v>
      </c>
      <c r="B543" s="26">
        <f t="shared" si="231"/>
        <v>0</v>
      </c>
      <c r="C543" s="26">
        <f>ROUND(IF($AG543="战士",VLOOKUP($AH543,$DV:$ER,DX$1,FALSE),IF($AG543="幻术师",VLOOKUP($AH543,$EU:$FQ,EW$1,FALSE),IF($AG543="刺客",VLOOKUP($AH543,$FU:$GQ,FW$1,FALSE),"无该职业")))/VLOOKUP(AF543,角色间职业划分!P:AP,20,FALSE),0)</f>
        <v>53</v>
      </c>
      <c r="D543" s="26">
        <f t="shared" si="232"/>
        <v>0</v>
      </c>
      <c r="E543" s="26">
        <f>ROUND(IF($AG543="战士",VLOOKUP($AH543,$DV:$ER,DZ$1,FALSE),IF($AG543="幻术师",VLOOKUP($AH543,$EU:$FQ,EY$1,FALSE),IF($AG543="刺客",VLOOKUP($AH543,$FU:$GQ,FY$1,FALSE),"无该职业")))*VLOOKUP($AF543,角色间职业划分!$P:$AP,26,FALSE)*VLOOKUP($AF543,角色间职业划分!$P:$AP,13,FALSE)/角色间职业划分!$AB$9,0)</f>
        <v>1307</v>
      </c>
      <c r="F543" s="26">
        <f>ROUND(IF($AG543="战士",VLOOKUP($AH543,$DV:$ER,EA$1,FALSE),IF($AG543="幻术师",VLOOKUP($AH543,$EU:$FQ,EZ$1,FALSE),IF($AG543="刺客",VLOOKUP($AH543,$FU:$GQ,FZ$1,FALSE),"无该职业")))*VLOOKUP($AF543,角色间职业划分!$P:$AP,8,FALSE)/角色间职业划分!$W$9,0)</f>
        <v>7626</v>
      </c>
      <c r="G543" s="26">
        <f>ROUND(IF($AG543="战士",VLOOKUP($AH543,$DV:$ER,EB$1,FALSE),IF($AG543="幻术师",VLOOKUP($AH543,$EU:$FQ,FA$1,FALSE),IF($AG543="刺客",VLOOKUP($AH543,$FU:$GQ,GA$1,FALSE),"无该职业")))*VLOOKUP($AF543,角色间职业划分!$P:$AP,13,FALSE)/角色间职业划分!$AB$9,0)</f>
        <v>4119</v>
      </c>
      <c r="H543" s="26">
        <f t="shared" si="233"/>
        <v>0</v>
      </c>
      <c r="I543" s="26">
        <f t="shared" si="234"/>
        <v>0</v>
      </c>
      <c r="J543" s="26">
        <f t="shared" si="235"/>
        <v>0</v>
      </c>
      <c r="K543" s="26">
        <f t="shared" si="236"/>
        <v>0</v>
      </c>
      <c r="L543" s="26">
        <f t="shared" si="237"/>
        <v>0</v>
      </c>
      <c r="M543" s="26">
        <f t="shared" si="238"/>
        <v>0</v>
      </c>
      <c r="N543" s="26">
        <f t="shared" si="239"/>
        <v>10</v>
      </c>
      <c r="O543" s="26">
        <f t="shared" si="240"/>
        <v>5</v>
      </c>
      <c r="P543" s="26">
        <f t="shared" si="241"/>
        <v>0</v>
      </c>
      <c r="Q543" s="26">
        <f t="shared" si="242"/>
        <v>5</v>
      </c>
      <c r="R543" s="26">
        <f t="shared" si="243"/>
        <v>7.5</v>
      </c>
      <c r="S543" s="26">
        <f t="shared" si="244"/>
        <v>2.5</v>
      </c>
      <c r="T543" s="26">
        <f t="shared" si="245"/>
        <v>2.5</v>
      </c>
      <c r="U543" s="26">
        <f t="shared" si="246"/>
        <v>0</v>
      </c>
      <c r="V543" s="26">
        <f t="shared" si="247"/>
        <v>0</v>
      </c>
      <c r="W543" s="26">
        <f>VLOOKUP(AF543,角色间职业划分!L:M,2,FALSE)</f>
        <v>9</v>
      </c>
      <c r="X543" s="26">
        <f t="shared" si="248"/>
        <v>50</v>
      </c>
      <c r="Y543" s="26">
        <v>0</v>
      </c>
      <c r="Z543" s="26">
        <v>0</v>
      </c>
      <c r="AA543" s="26">
        <v>0</v>
      </c>
      <c r="AB543" s="26">
        <f t="shared" si="249"/>
        <v>15</v>
      </c>
      <c r="AC543" s="1">
        <f t="shared" si="230"/>
        <v>1515</v>
      </c>
      <c r="AD543" s="51"/>
      <c r="AE543" s="1"/>
      <c r="AF543">
        <f t="shared" si="250"/>
        <v>9</v>
      </c>
      <c r="AG543" s="26" t="str">
        <f>VLOOKUP(AF543,角色间职业划分!P:R,3,FALSE)</f>
        <v>幻术师</v>
      </c>
      <c r="AH543" s="26">
        <f t="shared" si="251"/>
        <v>50</v>
      </c>
    </row>
    <row r="544" spans="1:34" x14ac:dyDescent="0.15">
      <c r="A544" s="26">
        <v>540</v>
      </c>
      <c r="B544" s="26">
        <f t="shared" si="231"/>
        <v>0</v>
      </c>
      <c r="C544" s="26">
        <f>ROUND(IF($AG544="战士",VLOOKUP($AH544,$DV:$ER,DX$1,FALSE),IF($AG544="幻术师",VLOOKUP($AH544,$EU:$FQ,EW$1,FALSE),IF($AG544="刺客",VLOOKUP($AH544,$FU:$GQ,FW$1,FALSE),"无该职业")))/VLOOKUP(AF544,角色间职业划分!P:AP,20,FALSE),0)</f>
        <v>53</v>
      </c>
      <c r="D544" s="26">
        <f t="shared" si="232"/>
        <v>0</v>
      </c>
      <c r="E544" s="26">
        <f>ROUND(IF($AG544="战士",VLOOKUP($AH544,$DV:$ER,DZ$1,FALSE),IF($AG544="幻术师",VLOOKUP($AH544,$EU:$FQ,EY$1,FALSE),IF($AG544="刺客",VLOOKUP($AH544,$FU:$GQ,FY$1,FALSE),"无该职业")))*VLOOKUP($AF544,角色间职业划分!$P:$AP,26,FALSE)*VLOOKUP($AF544,角色间职业划分!$P:$AP,13,FALSE)/角色间职业划分!$AB$9,0)</f>
        <v>1307</v>
      </c>
      <c r="F544" s="26">
        <f>ROUND(IF($AG544="战士",VLOOKUP($AH544,$DV:$ER,EA$1,FALSE),IF($AG544="幻术师",VLOOKUP($AH544,$EU:$FQ,EZ$1,FALSE),IF($AG544="刺客",VLOOKUP($AH544,$FU:$GQ,FZ$1,FALSE),"无该职业")))*VLOOKUP($AF544,角色间职业划分!$P:$AP,8,FALSE)/角色间职业划分!$W$9,0)</f>
        <v>8755</v>
      </c>
      <c r="G544" s="26">
        <f>ROUND(IF($AG544="战士",VLOOKUP($AH544,$DV:$ER,EB$1,FALSE),IF($AG544="幻术师",VLOOKUP($AH544,$EU:$FQ,FA$1,FALSE),IF($AG544="刺客",VLOOKUP($AH544,$FU:$GQ,GA$1,FALSE),"无该职业")))*VLOOKUP($AF544,角色间职业划分!$P:$AP,13,FALSE)/角色间职业划分!$AB$9,0)</f>
        <v>4119</v>
      </c>
      <c r="H544" s="26">
        <f t="shared" si="233"/>
        <v>0</v>
      </c>
      <c r="I544" s="26">
        <f t="shared" si="234"/>
        <v>0</v>
      </c>
      <c r="J544" s="26">
        <f t="shared" si="235"/>
        <v>0</v>
      </c>
      <c r="K544" s="26">
        <f t="shared" si="236"/>
        <v>0</v>
      </c>
      <c r="L544" s="26">
        <f t="shared" si="237"/>
        <v>0</v>
      </c>
      <c r="M544" s="26">
        <f t="shared" si="238"/>
        <v>0</v>
      </c>
      <c r="N544" s="26">
        <f t="shared" si="239"/>
        <v>10</v>
      </c>
      <c r="O544" s="26">
        <f t="shared" si="240"/>
        <v>5</v>
      </c>
      <c r="P544" s="26">
        <f t="shared" si="241"/>
        <v>0</v>
      </c>
      <c r="Q544" s="26">
        <f t="shared" si="242"/>
        <v>5</v>
      </c>
      <c r="R544" s="26">
        <f t="shared" si="243"/>
        <v>7.5</v>
      </c>
      <c r="S544" s="26">
        <f t="shared" si="244"/>
        <v>2.5</v>
      </c>
      <c r="T544" s="26">
        <f t="shared" si="245"/>
        <v>2.5</v>
      </c>
      <c r="U544" s="26">
        <f t="shared" si="246"/>
        <v>0</v>
      </c>
      <c r="V544" s="26">
        <f t="shared" si="247"/>
        <v>0</v>
      </c>
      <c r="W544" s="26">
        <f>VLOOKUP(AF544,角色间职业划分!L:M,2,FALSE)</f>
        <v>9</v>
      </c>
      <c r="X544" s="26">
        <f t="shared" si="248"/>
        <v>51</v>
      </c>
      <c r="Y544" s="26">
        <v>0</v>
      </c>
      <c r="Z544" s="26">
        <v>0</v>
      </c>
      <c r="AA544" s="26">
        <v>0</v>
      </c>
      <c r="AB544" s="26">
        <f t="shared" si="249"/>
        <v>15</v>
      </c>
      <c r="AC544" s="1">
        <f t="shared" si="230"/>
        <v>1566</v>
      </c>
      <c r="AD544" s="51"/>
      <c r="AE544" s="1"/>
      <c r="AF544">
        <f t="shared" si="250"/>
        <v>9</v>
      </c>
      <c r="AG544" s="26" t="str">
        <f>VLOOKUP(AF544,角色间职业划分!P:R,3,FALSE)</f>
        <v>幻术师</v>
      </c>
      <c r="AH544" s="26">
        <f t="shared" si="251"/>
        <v>51</v>
      </c>
    </row>
    <row r="545" spans="1:34" x14ac:dyDescent="0.15">
      <c r="A545" s="26">
        <v>541</v>
      </c>
      <c r="B545" s="26">
        <f t="shared" si="231"/>
        <v>0</v>
      </c>
      <c r="C545" s="26">
        <f>ROUND(IF($AG545="战士",VLOOKUP($AH545,$DV:$ER,DX$1,FALSE),IF($AG545="幻术师",VLOOKUP($AH545,$EU:$FQ,EW$1,FALSE),IF($AG545="刺客",VLOOKUP($AH545,$FU:$GQ,FW$1,FALSE),"无该职业")))/VLOOKUP(AF545,角色间职业划分!P:AP,20,FALSE),0)</f>
        <v>53</v>
      </c>
      <c r="D545" s="26">
        <f t="shared" si="232"/>
        <v>0</v>
      </c>
      <c r="E545" s="26">
        <f>ROUND(IF($AG545="战士",VLOOKUP($AH545,$DV:$ER,DZ$1,FALSE),IF($AG545="幻术师",VLOOKUP($AH545,$EU:$FQ,EY$1,FALSE),IF($AG545="刺客",VLOOKUP($AH545,$FU:$GQ,FY$1,FALSE),"无该职业")))*VLOOKUP($AF545,角色间职业划分!$P:$AP,26,FALSE)*VLOOKUP($AF545,角色间职业划分!$P:$AP,13,FALSE)/角色间职业划分!$AB$9,0)</f>
        <v>1307</v>
      </c>
      <c r="F545" s="26">
        <f>ROUND(IF($AG545="战士",VLOOKUP($AH545,$DV:$ER,EA$1,FALSE),IF($AG545="幻术师",VLOOKUP($AH545,$EU:$FQ,EZ$1,FALSE),IF($AG545="刺客",VLOOKUP($AH545,$FU:$GQ,FZ$1,FALSE),"无该职业")))*VLOOKUP($AF545,角色间职业划分!$P:$AP,8,FALSE)/角色间职业划分!$W$9,0)</f>
        <v>8755</v>
      </c>
      <c r="G545" s="26">
        <f>ROUND(IF($AG545="战士",VLOOKUP($AH545,$DV:$ER,EB$1,FALSE),IF($AG545="幻术师",VLOOKUP($AH545,$EU:$FQ,FA$1,FALSE),IF($AG545="刺客",VLOOKUP($AH545,$FU:$GQ,GA$1,FALSE),"无该职业")))*VLOOKUP($AF545,角色间职业划分!$P:$AP,13,FALSE)/角色间职业划分!$AB$9,0)</f>
        <v>4119</v>
      </c>
      <c r="H545" s="26">
        <f t="shared" si="233"/>
        <v>0</v>
      </c>
      <c r="I545" s="26">
        <f t="shared" si="234"/>
        <v>0</v>
      </c>
      <c r="J545" s="26">
        <f t="shared" si="235"/>
        <v>0</v>
      </c>
      <c r="K545" s="26">
        <f t="shared" si="236"/>
        <v>0</v>
      </c>
      <c r="L545" s="26">
        <f t="shared" si="237"/>
        <v>0</v>
      </c>
      <c r="M545" s="26">
        <f t="shared" si="238"/>
        <v>0</v>
      </c>
      <c r="N545" s="26">
        <f t="shared" si="239"/>
        <v>10</v>
      </c>
      <c r="O545" s="26">
        <f t="shared" si="240"/>
        <v>5</v>
      </c>
      <c r="P545" s="26">
        <f t="shared" si="241"/>
        <v>0</v>
      </c>
      <c r="Q545" s="26">
        <f t="shared" si="242"/>
        <v>5</v>
      </c>
      <c r="R545" s="26">
        <f t="shared" si="243"/>
        <v>7.5</v>
      </c>
      <c r="S545" s="26">
        <f t="shared" si="244"/>
        <v>5</v>
      </c>
      <c r="T545" s="26">
        <f t="shared" si="245"/>
        <v>2.5</v>
      </c>
      <c r="U545" s="26">
        <f t="shared" si="246"/>
        <v>0</v>
      </c>
      <c r="V545" s="26">
        <f t="shared" si="247"/>
        <v>0</v>
      </c>
      <c r="W545" s="26">
        <f>VLOOKUP(AF545,角色间职业划分!L:M,2,FALSE)</f>
        <v>9</v>
      </c>
      <c r="X545" s="26">
        <f t="shared" si="248"/>
        <v>52</v>
      </c>
      <c r="Y545" s="26">
        <v>0</v>
      </c>
      <c r="Z545" s="26">
        <v>0</v>
      </c>
      <c r="AA545" s="26">
        <v>0</v>
      </c>
      <c r="AB545" s="26">
        <f t="shared" si="249"/>
        <v>15</v>
      </c>
      <c r="AC545" s="1">
        <f t="shared" si="230"/>
        <v>1616</v>
      </c>
      <c r="AD545" s="51"/>
      <c r="AE545" s="1"/>
      <c r="AF545">
        <f t="shared" si="250"/>
        <v>9</v>
      </c>
      <c r="AG545" s="26" t="str">
        <f>VLOOKUP(AF545,角色间职业划分!P:R,3,FALSE)</f>
        <v>幻术师</v>
      </c>
      <c r="AH545" s="26">
        <f t="shared" si="251"/>
        <v>52</v>
      </c>
    </row>
    <row r="546" spans="1:34" x14ac:dyDescent="0.15">
      <c r="A546" s="26">
        <v>542</v>
      </c>
      <c r="B546" s="26">
        <f t="shared" si="231"/>
        <v>0</v>
      </c>
      <c r="C546" s="26">
        <f>ROUND(IF($AG546="战士",VLOOKUP($AH546,$DV:$ER,DX$1,FALSE),IF($AG546="幻术师",VLOOKUP($AH546,$EU:$FQ,EW$1,FALSE),IF($AG546="刺客",VLOOKUP($AH546,$FU:$GQ,FW$1,FALSE),"无该职业")))/VLOOKUP(AF546,角色间职业划分!P:AP,20,FALSE),0)</f>
        <v>53</v>
      </c>
      <c r="D546" s="26">
        <f t="shared" si="232"/>
        <v>0</v>
      </c>
      <c r="E546" s="26">
        <f>ROUND(IF($AG546="战士",VLOOKUP($AH546,$DV:$ER,DZ$1,FALSE),IF($AG546="幻术师",VLOOKUP($AH546,$EU:$FQ,EY$1,FALSE),IF($AG546="刺客",VLOOKUP($AH546,$FU:$GQ,FY$1,FALSE),"无该职业")))*VLOOKUP($AF546,角色间职业划分!$P:$AP,26,FALSE)*VLOOKUP($AF546,角色间职业划分!$P:$AP,13,FALSE)/角色间职业划分!$AB$9,0)</f>
        <v>1307</v>
      </c>
      <c r="F546" s="26">
        <f>ROUND(IF($AG546="战士",VLOOKUP($AH546,$DV:$ER,EA$1,FALSE),IF($AG546="幻术师",VLOOKUP($AH546,$EU:$FQ,EZ$1,FALSE),IF($AG546="刺客",VLOOKUP($AH546,$FU:$GQ,FZ$1,FALSE),"无该职业")))*VLOOKUP($AF546,角色间职业划分!$P:$AP,8,FALSE)/角色间职业划分!$W$9,0)</f>
        <v>8755</v>
      </c>
      <c r="G546" s="26">
        <f>ROUND(IF($AG546="战士",VLOOKUP($AH546,$DV:$ER,EB$1,FALSE),IF($AG546="幻术师",VLOOKUP($AH546,$EU:$FQ,FA$1,FALSE),IF($AG546="刺客",VLOOKUP($AH546,$FU:$GQ,GA$1,FALSE),"无该职业")))*VLOOKUP($AF546,角色间职业划分!$P:$AP,13,FALSE)/角色间职业划分!$AB$9,0)</f>
        <v>4687</v>
      </c>
      <c r="H546" s="26">
        <f t="shared" si="233"/>
        <v>0</v>
      </c>
      <c r="I546" s="26">
        <f t="shared" si="234"/>
        <v>0</v>
      </c>
      <c r="J546" s="26">
        <f t="shared" si="235"/>
        <v>0</v>
      </c>
      <c r="K546" s="26">
        <f t="shared" si="236"/>
        <v>0</v>
      </c>
      <c r="L546" s="26">
        <f t="shared" si="237"/>
        <v>0</v>
      </c>
      <c r="M546" s="26">
        <f t="shared" si="238"/>
        <v>0</v>
      </c>
      <c r="N546" s="26">
        <f t="shared" si="239"/>
        <v>10</v>
      </c>
      <c r="O546" s="26">
        <f t="shared" si="240"/>
        <v>5</v>
      </c>
      <c r="P546" s="26">
        <f t="shared" si="241"/>
        <v>0</v>
      </c>
      <c r="Q546" s="26">
        <f t="shared" si="242"/>
        <v>5</v>
      </c>
      <c r="R546" s="26">
        <f t="shared" si="243"/>
        <v>7.5</v>
      </c>
      <c r="S546" s="26">
        <f t="shared" si="244"/>
        <v>5</v>
      </c>
      <c r="T546" s="26">
        <f t="shared" si="245"/>
        <v>2.5</v>
      </c>
      <c r="U546" s="26">
        <f t="shared" si="246"/>
        <v>0</v>
      </c>
      <c r="V546" s="26">
        <f t="shared" si="247"/>
        <v>0</v>
      </c>
      <c r="W546" s="26">
        <f>VLOOKUP(AF546,角色间职业划分!L:M,2,FALSE)</f>
        <v>9</v>
      </c>
      <c r="X546" s="26">
        <f t="shared" si="248"/>
        <v>53</v>
      </c>
      <c r="Y546" s="26">
        <v>0</v>
      </c>
      <c r="Z546" s="26">
        <v>0</v>
      </c>
      <c r="AA546" s="26">
        <v>0</v>
      </c>
      <c r="AB546" s="26">
        <f t="shared" si="249"/>
        <v>15</v>
      </c>
      <c r="AC546" s="1">
        <f t="shared" si="230"/>
        <v>1667</v>
      </c>
      <c r="AD546" s="51"/>
      <c r="AE546" s="1"/>
      <c r="AF546">
        <f t="shared" si="250"/>
        <v>9</v>
      </c>
      <c r="AG546" s="26" t="str">
        <f>VLOOKUP(AF546,角色间职业划分!P:R,3,FALSE)</f>
        <v>幻术师</v>
      </c>
      <c r="AH546" s="26">
        <f t="shared" si="251"/>
        <v>53</v>
      </c>
    </row>
    <row r="547" spans="1:34" x14ac:dyDescent="0.15">
      <c r="A547" s="26">
        <v>543</v>
      </c>
      <c r="B547" s="26">
        <f t="shared" si="231"/>
        <v>0</v>
      </c>
      <c r="C547" s="26">
        <f>ROUND(IF($AG547="战士",VLOOKUP($AH547,$DV:$ER,DX$1,FALSE),IF($AG547="幻术师",VLOOKUP($AH547,$EU:$FQ,EW$1,FALSE),IF($AG547="刺客",VLOOKUP($AH547,$FU:$GQ,FW$1,FALSE),"无该职业")))/VLOOKUP(AF547,角色间职业划分!P:AP,20,FALSE),0)</f>
        <v>60</v>
      </c>
      <c r="D547" s="26">
        <f t="shared" si="232"/>
        <v>0</v>
      </c>
      <c r="E547" s="26">
        <f>ROUND(IF($AG547="战士",VLOOKUP($AH547,$DV:$ER,DZ$1,FALSE),IF($AG547="幻术师",VLOOKUP($AH547,$EU:$FQ,EY$1,FALSE),IF($AG547="刺客",VLOOKUP($AH547,$FU:$GQ,FY$1,FALSE),"无该职业")))*VLOOKUP($AF547,角色间职业划分!$P:$AP,26,FALSE)*VLOOKUP($AF547,角色间职业划分!$P:$AP,13,FALSE)/角色间职业划分!$AB$9,0)</f>
        <v>1307</v>
      </c>
      <c r="F547" s="26">
        <f>ROUND(IF($AG547="战士",VLOOKUP($AH547,$DV:$ER,EA$1,FALSE),IF($AG547="幻术师",VLOOKUP($AH547,$EU:$FQ,EZ$1,FALSE),IF($AG547="刺客",VLOOKUP($AH547,$FU:$GQ,FZ$1,FALSE),"无该职业")))*VLOOKUP($AF547,角色间职业划分!$P:$AP,8,FALSE)/角色间职业划分!$W$9,0)</f>
        <v>8755</v>
      </c>
      <c r="G547" s="26">
        <f>ROUND(IF($AG547="战士",VLOOKUP($AH547,$DV:$ER,EB$1,FALSE),IF($AG547="幻术师",VLOOKUP($AH547,$EU:$FQ,FA$1,FALSE),IF($AG547="刺客",VLOOKUP($AH547,$FU:$GQ,GA$1,FALSE),"无该职业")))*VLOOKUP($AF547,角色间职业划分!$P:$AP,13,FALSE)/角色间职业划分!$AB$9,0)</f>
        <v>4687</v>
      </c>
      <c r="H547" s="26">
        <f t="shared" si="233"/>
        <v>0</v>
      </c>
      <c r="I547" s="26">
        <f t="shared" si="234"/>
        <v>0</v>
      </c>
      <c r="J547" s="26">
        <f t="shared" si="235"/>
        <v>0</v>
      </c>
      <c r="K547" s="26">
        <f t="shared" si="236"/>
        <v>0</v>
      </c>
      <c r="L547" s="26">
        <f t="shared" si="237"/>
        <v>0</v>
      </c>
      <c r="M547" s="26">
        <f t="shared" si="238"/>
        <v>0</v>
      </c>
      <c r="N547" s="26">
        <f t="shared" si="239"/>
        <v>10</v>
      </c>
      <c r="O547" s="26">
        <f t="shared" si="240"/>
        <v>5</v>
      </c>
      <c r="P547" s="26">
        <f t="shared" si="241"/>
        <v>0</v>
      </c>
      <c r="Q547" s="26">
        <f t="shared" si="242"/>
        <v>5</v>
      </c>
      <c r="R547" s="26">
        <f t="shared" si="243"/>
        <v>7.5</v>
      </c>
      <c r="S547" s="26">
        <f t="shared" si="244"/>
        <v>5</v>
      </c>
      <c r="T547" s="26">
        <f t="shared" si="245"/>
        <v>2.5</v>
      </c>
      <c r="U547" s="26">
        <f t="shared" si="246"/>
        <v>0</v>
      </c>
      <c r="V547" s="26">
        <f t="shared" si="247"/>
        <v>0</v>
      </c>
      <c r="W547" s="26">
        <f>VLOOKUP(AF547,角色间职业划分!L:M,2,FALSE)</f>
        <v>9</v>
      </c>
      <c r="X547" s="26">
        <f t="shared" si="248"/>
        <v>54</v>
      </c>
      <c r="Y547" s="26">
        <v>0</v>
      </c>
      <c r="Z547" s="26">
        <v>0</v>
      </c>
      <c r="AA547" s="26">
        <v>0</v>
      </c>
      <c r="AB547" s="26">
        <f t="shared" si="249"/>
        <v>15</v>
      </c>
      <c r="AC547" s="1">
        <f t="shared" si="230"/>
        <v>1717</v>
      </c>
      <c r="AD547" s="51"/>
      <c r="AE547" s="1"/>
      <c r="AF547">
        <f t="shared" si="250"/>
        <v>9</v>
      </c>
      <c r="AG547" s="26" t="str">
        <f>VLOOKUP(AF547,角色间职业划分!P:R,3,FALSE)</f>
        <v>幻术师</v>
      </c>
      <c r="AH547" s="26">
        <f t="shared" si="251"/>
        <v>54</v>
      </c>
    </row>
    <row r="548" spans="1:34" x14ac:dyDescent="0.15">
      <c r="A548" s="26">
        <v>544</v>
      </c>
      <c r="B548" s="26">
        <f t="shared" si="231"/>
        <v>0</v>
      </c>
      <c r="C548" s="26">
        <f>ROUND(IF($AG548="战士",VLOOKUP($AH548,$DV:$ER,DX$1,FALSE),IF($AG548="幻术师",VLOOKUP($AH548,$EU:$FQ,EW$1,FALSE),IF($AG548="刺客",VLOOKUP($AH548,$FU:$GQ,FW$1,FALSE),"无该职业")))/VLOOKUP(AF548,角色间职业划分!P:AP,20,FALSE),0)</f>
        <v>60</v>
      </c>
      <c r="D548" s="26">
        <f t="shared" si="232"/>
        <v>0</v>
      </c>
      <c r="E548" s="26">
        <f>ROUND(IF($AG548="战士",VLOOKUP($AH548,$DV:$ER,DZ$1,FALSE),IF($AG548="幻术师",VLOOKUP($AH548,$EU:$FQ,EY$1,FALSE),IF($AG548="刺客",VLOOKUP($AH548,$FU:$GQ,FY$1,FALSE),"无该职业")))*VLOOKUP($AF548,角色间职业划分!$P:$AP,26,FALSE)*VLOOKUP($AF548,角色间职业划分!$P:$AP,13,FALSE)/角色间职业划分!$AB$9,0)</f>
        <v>1307</v>
      </c>
      <c r="F548" s="26">
        <f>ROUND(IF($AG548="战士",VLOOKUP($AH548,$DV:$ER,EA$1,FALSE),IF($AG548="幻术师",VLOOKUP($AH548,$EU:$FQ,EZ$1,FALSE),IF($AG548="刺客",VLOOKUP($AH548,$FU:$GQ,FZ$1,FALSE),"无该职业")))*VLOOKUP($AF548,角色间职业划分!$P:$AP,8,FALSE)/角色间职业划分!$W$9,0)</f>
        <v>9884</v>
      </c>
      <c r="G548" s="26">
        <f>ROUND(IF($AG548="战士",VLOOKUP($AH548,$DV:$ER,EB$1,FALSE),IF($AG548="幻术师",VLOOKUP($AH548,$EU:$FQ,FA$1,FALSE),IF($AG548="刺客",VLOOKUP($AH548,$FU:$GQ,GA$1,FALSE),"无该职业")))*VLOOKUP($AF548,角色间职业划分!$P:$AP,13,FALSE)/角色间职业划分!$AB$9,0)</f>
        <v>4687</v>
      </c>
      <c r="H548" s="26">
        <f t="shared" si="233"/>
        <v>0</v>
      </c>
      <c r="I548" s="26">
        <f t="shared" si="234"/>
        <v>0</v>
      </c>
      <c r="J548" s="26">
        <f t="shared" si="235"/>
        <v>0</v>
      </c>
      <c r="K548" s="26">
        <f t="shared" si="236"/>
        <v>0</v>
      </c>
      <c r="L548" s="26">
        <f t="shared" si="237"/>
        <v>0</v>
      </c>
      <c r="M548" s="26">
        <f t="shared" si="238"/>
        <v>0</v>
      </c>
      <c r="N548" s="26">
        <f t="shared" si="239"/>
        <v>10</v>
      </c>
      <c r="O548" s="26">
        <f t="shared" si="240"/>
        <v>5</v>
      </c>
      <c r="P548" s="26">
        <f t="shared" si="241"/>
        <v>0</v>
      </c>
      <c r="Q548" s="26">
        <f t="shared" si="242"/>
        <v>5</v>
      </c>
      <c r="R548" s="26">
        <f t="shared" si="243"/>
        <v>7.5</v>
      </c>
      <c r="S548" s="26">
        <f t="shared" si="244"/>
        <v>5</v>
      </c>
      <c r="T548" s="26">
        <f t="shared" si="245"/>
        <v>2.5</v>
      </c>
      <c r="U548" s="26">
        <f t="shared" si="246"/>
        <v>0</v>
      </c>
      <c r="V548" s="26">
        <f t="shared" si="247"/>
        <v>0</v>
      </c>
      <c r="W548" s="26">
        <f>VLOOKUP(AF548,角色间职业划分!L:M,2,FALSE)</f>
        <v>9</v>
      </c>
      <c r="X548" s="26">
        <f t="shared" si="248"/>
        <v>55</v>
      </c>
      <c r="Y548" s="26">
        <v>0</v>
      </c>
      <c r="Z548" s="26">
        <v>0</v>
      </c>
      <c r="AA548" s="26">
        <v>0</v>
      </c>
      <c r="AB548" s="26">
        <f t="shared" si="249"/>
        <v>15</v>
      </c>
      <c r="AC548" s="1">
        <f t="shared" si="230"/>
        <v>1768</v>
      </c>
      <c r="AD548" s="51"/>
      <c r="AE548" s="1"/>
      <c r="AF548">
        <f t="shared" si="250"/>
        <v>9</v>
      </c>
      <c r="AG548" s="26" t="str">
        <f>VLOOKUP(AF548,角色间职业划分!P:R,3,FALSE)</f>
        <v>幻术师</v>
      </c>
      <c r="AH548" s="26">
        <f t="shared" si="251"/>
        <v>55</v>
      </c>
    </row>
    <row r="549" spans="1:34" x14ac:dyDescent="0.15">
      <c r="A549" s="26">
        <v>545</v>
      </c>
      <c r="B549" s="26">
        <f t="shared" si="231"/>
        <v>0</v>
      </c>
      <c r="C549" s="26">
        <f>ROUND(IF($AG549="战士",VLOOKUP($AH549,$DV:$ER,DX$1,FALSE),IF($AG549="幻术师",VLOOKUP($AH549,$EU:$FQ,EW$1,FALSE),IF($AG549="刺客",VLOOKUP($AH549,$FU:$GQ,FW$1,FALSE),"无该职业")))/VLOOKUP(AF549,角色间职业划分!P:AP,20,FALSE),0)</f>
        <v>60</v>
      </c>
      <c r="D549" s="26">
        <f t="shared" si="232"/>
        <v>0</v>
      </c>
      <c r="E549" s="26">
        <f>ROUND(IF($AG549="战士",VLOOKUP($AH549,$DV:$ER,DZ$1,FALSE),IF($AG549="幻术师",VLOOKUP($AH549,$EU:$FQ,EY$1,FALSE),IF($AG549="刺客",VLOOKUP($AH549,$FU:$GQ,FY$1,FALSE),"无该职业")))*VLOOKUP($AF549,角色间职业划分!$P:$AP,26,FALSE)*VLOOKUP($AF549,角色间职业划分!$P:$AP,13,FALSE)/角色间职业划分!$AB$9,0)</f>
        <v>2045</v>
      </c>
      <c r="F549" s="26">
        <f>ROUND(IF($AG549="战士",VLOOKUP($AH549,$DV:$ER,EA$1,FALSE),IF($AG549="幻术师",VLOOKUP($AH549,$EU:$FQ,EZ$1,FALSE),IF($AG549="刺客",VLOOKUP($AH549,$FU:$GQ,FZ$1,FALSE),"无该职业")))*VLOOKUP($AF549,角色间职业划分!$P:$AP,8,FALSE)/角色间职业划分!$W$9,0)</f>
        <v>9884</v>
      </c>
      <c r="G549" s="26">
        <f>ROUND(IF($AG549="战士",VLOOKUP($AH549,$DV:$ER,EB$1,FALSE),IF($AG549="幻术师",VLOOKUP($AH549,$EU:$FQ,FA$1,FALSE),IF($AG549="刺客",VLOOKUP($AH549,$FU:$GQ,GA$1,FALSE),"无该职业")))*VLOOKUP($AF549,角色间职业划分!$P:$AP,13,FALSE)/角色间职业划分!$AB$9,0)</f>
        <v>4687</v>
      </c>
      <c r="H549" s="26">
        <f t="shared" si="233"/>
        <v>0</v>
      </c>
      <c r="I549" s="26">
        <f t="shared" si="234"/>
        <v>0</v>
      </c>
      <c r="J549" s="26">
        <f t="shared" si="235"/>
        <v>0</v>
      </c>
      <c r="K549" s="26">
        <f t="shared" si="236"/>
        <v>0</v>
      </c>
      <c r="L549" s="26">
        <f t="shared" si="237"/>
        <v>0</v>
      </c>
      <c r="M549" s="26">
        <f t="shared" si="238"/>
        <v>0</v>
      </c>
      <c r="N549" s="26">
        <f t="shared" si="239"/>
        <v>10</v>
      </c>
      <c r="O549" s="26">
        <f t="shared" si="240"/>
        <v>5</v>
      </c>
      <c r="P549" s="26">
        <f t="shared" si="241"/>
        <v>0</v>
      </c>
      <c r="Q549" s="26">
        <f t="shared" si="242"/>
        <v>5</v>
      </c>
      <c r="R549" s="26">
        <f t="shared" si="243"/>
        <v>7.5</v>
      </c>
      <c r="S549" s="26">
        <f t="shared" si="244"/>
        <v>5</v>
      </c>
      <c r="T549" s="26">
        <f t="shared" si="245"/>
        <v>2.5</v>
      </c>
      <c r="U549" s="26">
        <f t="shared" si="246"/>
        <v>0</v>
      </c>
      <c r="V549" s="26">
        <f t="shared" si="247"/>
        <v>0</v>
      </c>
      <c r="W549" s="26">
        <f>VLOOKUP(AF549,角色间职业划分!L:M,2,FALSE)</f>
        <v>9</v>
      </c>
      <c r="X549" s="26">
        <f t="shared" si="248"/>
        <v>56</v>
      </c>
      <c r="Y549" s="26">
        <v>0</v>
      </c>
      <c r="Z549" s="26">
        <v>0</v>
      </c>
      <c r="AA549" s="26">
        <v>0</v>
      </c>
      <c r="AB549" s="26">
        <f t="shared" si="249"/>
        <v>15</v>
      </c>
      <c r="AC549" s="1">
        <f t="shared" si="230"/>
        <v>1818</v>
      </c>
      <c r="AD549" s="51"/>
      <c r="AE549" s="1"/>
      <c r="AF549">
        <f t="shared" si="250"/>
        <v>9</v>
      </c>
      <c r="AG549" s="26" t="str">
        <f>VLOOKUP(AF549,角色间职业划分!P:R,3,FALSE)</f>
        <v>幻术师</v>
      </c>
      <c r="AH549" s="26">
        <f t="shared" si="251"/>
        <v>56</v>
      </c>
    </row>
    <row r="550" spans="1:34" x14ac:dyDescent="0.15">
      <c r="A550" s="26">
        <v>546</v>
      </c>
      <c r="B550" s="26">
        <f t="shared" si="231"/>
        <v>0</v>
      </c>
      <c r="C550" s="26">
        <f>ROUND(IF($AG550="战士",VLOOKUP($AH550,$DV:$ER,DX$1,FALSE),IF($AG550="幻术师",VLOOKUP($AH550,$EU:$FQ,EW$1,FALSE),IF($AG550="刺客",VLOOKUP($AH550,$FU:$GQ,FW$1,FALSE),"无该职业")))/VLOOKUP(AF550,角色间职业划分!P:AP,20,FALSE),0)</f>
        <v>60</v>
      </c>
      <c r="D550" s="26">
        <f t="shared" si="232"/>
        <v>0</v>
      </c>
      <c r="E550" s="26">
        <f>ROUND(IF($AG550="战士",VLOOKUP($AH550,$DV:$ER,DZ$1,FALSE),IF($AG550="幻术师",VLOOKUP($AH550,$EU:$FQ,EY$1,FALSE),IF($AG550="刺客",VLOOKUP($AH550,$FU:$GQ,FY$1,FALSE),"无该职业")))*VLOOKUP($AF550,角色间职业划分!$P:$AP,26,FALSE)*VLOOKUP($AF550,角色间职业划分!$P:$AP,13,FALSE)/角色间职业划分!$AB$9,0)</f>
        <v>2045</v>
      </c>
      <c r="F550" s="26">
        <f>ROUND(IF($AG550="战士",VLOOKUP($AH550,$DV:$ER,EA$1,FALSE),IF($AG550="幻术师",VLOOKUP($AH550,$EU:$FQ,EZ$1,FALSE),IF($AG550="刺客",VLOOKUP($AH550,$FU:$GQ,FZ$1,FALSE),"无该职业")))*VLOOKUP($AF550,角色间职业划分!$P:$AP,8,FALSE)/角色间职业划分!$W$9,0)</f>
        <v>9884</v>
      </c>
      <c r="G550" s="26">
        <f>ROUND(IF($AG550="战士",VLOOKUP($AH550,$DV:$ER,EB$1,FALSE),IF($AG550="幻术师",VLOOKUP($AH550,$EU:$FQ,FA$1,FALSE),IF($AG550="刺客",VLOOKUP($AH550,$FU:$GQ,GA$1,FALSE),"无该职业")))*VLOOKUP($AF550,角色间职业划分!$P:$AP,13,FALSE)/角色间职业划分!$AB$9,0)</f>
        <v>5255</v>
      </c>
      <c r="H550" s="26">
        <f t="shared" si="233"/>
        <v>0</v>
      </c>
      <c r="I550" s="26">
        <f t="shared" si="234"/>
        <v>0</v>
      </c>
      <c r="J550" s="26">
        <f t="shared" si="235"/>
        <v>0</v>
      </c>
      <c r="K550" s="26">
        <f t="shared" si="236"/>
        <v>0</v>
      </c>
      <c r="L550" s="26">
        <f t="shared" si="237"/>
        <v>0</v>
      </c>
      <c r="M550" s="26">
        <f t="shared" si="238"/>
        <v>0</v>
      </c>
      <c r="N550" s="26">
        <f t="shared" si="239"/>
        <v>10</v>
      </c>
      <c r="O550" s="26">
        <f t="shared" si="240"/>
        <v>5</v>
      </c>
      <c r="P550" s="26">
        <f t="shared" si="241"/>
        <v>0</v>
      </c>
      <c r="Q550" s="26">
        <f t="shared" si="242"/>
        <v>5</v>
      </c>
      <c r="R550" s="26">
        <f t="shared" si="243"/>
        <v>7.5</v>
      </c>
      <c r="S550" s="26">
        <f t="shared" si="244"/>
        <v>5</v>
      </c>
      <c r="T550" s="26">
        <f t="shared" si="245"/>
        <v>2.5</v>
      </c>
      <c r="U550" s="26">
        <f t="shared" si="246"/>
        <v>0</v>
      </c>
      <c r="V550" s="26">
        <f t="shared" si="247"/>
        <v>0</v>
      </c>
      <c r="W550" s="26">
        <f>VLOOKUP(AF550,角色间职业划分!L:M,2,FALSE)</f>
        <v>9</v>
      </c>
      <c r="X550" s="26">
        <f t="shared" si="248"/>
        <v>57</v>
      </c>
      <c r="Y550" s="26">
        <v>0</v>
      </c>
      <c r="Z550" s="26">
        <v>0</v>
      </c>
      <c r="AA550" s="26">
        <v>0</v>
      </c>
      <c r="AB550" s="26">
        <f t="shared" si="249"/>
        <v>15</v>
      </c>
      <c r="AC550" s="1">
        <f t="shared" si="230"/>
        <v>1869</v>
      </c>
      <c r="AD550" s="51"/>
      <c r="AE550" s="1"/>
      <c r="AF550">
        <f t="shared" si="250"/>
        <v>9</v>
      </c>
      <c r="AG550" s="26" t="str">
        <f>VLOOKUP(AF550,角色间职业划分!P:R,3,FALSE)</f>
        <v>幻术师</v>
      </c>
      <c r="AH550" s="26">
        <f t="shared" si="251"/>
        <v>57</v>
      </c>
    </row>
    <row r="551" spans="1:34" x14ac:dyDescent="0.15">
      <c r="A551" s="26">
        <v>547</v>
      </c>
      <c r="B551" s="26">
        <f t="shared" si="231"/>
        <v>0</v>
      </c>
      <c r="C551" s="26">
        <f>ROUND(IF($AG551="战士",VLOOKUP($AH551,$DV:$ER,DX$1,FALSE),IF($AG551="幻术师",VLOOKUP($AH551,$EU:$FQ,EW$1,FALSE),IF($AG551="刺客",VLOOKUP($AH551,$FU:$GQ,FW$1,FALSE),"无该职业")))/VLOOKUP(AF551,角色间职业划分!P:AP,20,FALSE),0)</f>
        <v>60</v>
      </c>
      <c r="D551" s="26">
        <f t="shared" si="232"/>
        <v>0</v>
      </c>
      <c r="E551" s="26">
        <f>ROUND(IF($AG551="战士",VLOOKUP($AH551,$DV:$ER,DZ$1,FALSE),IF($AG551="幻术师",VLOOKUP($AH551,$EU:$FQ,EY$1,FALSE),IF($AG551="刺客",VLOOKUP($AH551,$FU:$GQ,FY$1,FALSE),"无该职业")))*VLOOKUP($AF551,角色间职业划分!$P:$AP,26,FALSE)*VLOOKUP($AF551,角色间职业划分!$P:$AP,13,FALSE)/角色间职业划分!$AB$9,0)</f>
        <v>2045</v>
      </c>
      <c r="F551" s="26">
        <f>ROUND(IF($AG551="战士",VLOOKUP($AH551,$DV:$ER,EA$1,FALSE),IF($AG551="幻术师",VLOOKUP($AH551,$EU:$FQ,EZ$1,FALSE),IF($AG551="刺客",VLOOKUP($AH551,$FU:$GQ,FZ$1,FALSE),"无该职业")))*VLOOKUP($AF551,角色间职业划分!$P:$AP,8,FALSE)/角色间职业划分!$W$9,0)</f>
        <v>9884</v>
      </c>
      <c r="G551" s="26">
        <f>ROUND(IF($AG551="战士",VLOOKUP($AH551,$DV:$ER,EB$1,FALSE),IF($AG551="幻术师",VLOOKUP($AH551,$EU:$FQ,FA$1,FALSE),IF($AG551="刺客",VLOOKUP($AH551,$FU:$GQ,GA$1,FALSE),"无该职业")))*VLOOKUP($AF551,角色间职业划分!$P:$AP,13,FALSE)/角色间职业划分!$AB$9,0)</f>
        <v>5255</v>
      </c>
      <c r="H551" s="26">
        <f t="shared" si="233"/>
        <v>0</v>
      </c>
      <c r="I551" s="26">
        <f t="shared" si="234"/>
        <v>0</v>
      </c>
      <c r="J551" s="26">
        <f t="shared" si="235"/>
        <v>0</v>
      </c>
      <c r="K551" s="26">
        <f t="shared" si="236"/>
        <v>0</v>
      </c>
      <c r="L551" s="26">
        <f t="shared" si="237"/>
        <v>0</v>
      </c>
      <c r="M551" s="26">
        <f t="shared" si="238"/>
        <v>0</v>
      </c>
      <c r="N551" s="26">
        <f t="shared" si="239"/>
        <v>10</v>
      </c>
      <c r="O551" s="26">
        <f t="shared" si="240"/>
        <v>5</v>
      </c>
      <c r="P551" s="26">
        <f t="shared" si="241"/>
        <v>0</v>
      </c>
      <c r="Q551" s="26">
        <f t="shared" si="242"/>
        <v>5</v>
      </c>
      <c r="R551" s="26">
        <f t="shared" si="243"/>
        <v>7.5</v>
      </c>
      <c r="S551" s="26">
        <f t="shared" si="244"/>
        <v>5</v>
      </c>
      <c r="T551" s="26">
        <f t="shared" si="245"/>
        <v>5</v>
      </c>
      <c r="U551" s="26">
        <f t="shared" si="246"/>
        <v>0</v>
      </c>
      <c r="V551" s="26">
        <f t="shared" si="247"/>
        <v>0</v>
      </c>
      <c r="W551" s="26">
        <f>VLOOKUP(AF551,角色间职业划分!L:M,2,FALSE)</f>
        <v>9</v>
      </c>
      <c r="X551" s="26">
        <f t="shared" si="248"/>
        <v>58</v>
      </c>
      <c r="Y551" s="26">
        <v>0</v>
      </c>
      <c r="Z551" s="26">
        <v>0</v>
      </c>
      <c r="AA551" s="26">
        <v>0</v>
      </c>
      <c r="AB551" s="26">
        <f t="shared" si="249"/>
        <v>15</v>
      </c>
      <c r="AC551" s="1">
        <f t="shared" si="230"/>
        <v>1919</v>
      </c>
      <c r="AD551" s="51"/>
      <c r="AE551" s="1"/>
      <c r="AF551">
        <f t="shared" si="250"/>
        <v>9</v>
      </c>
      <c r="AG551" s="26" t="str">
        <f>VLOOKUP(AF551,角色间职业划分!P:R,3,FALSE)</f>
        <v>幻术师</v>
      </c>
      <c r="AH551" s="26">
        <f t="shared" si="251"/>
        <v>58</v>
      </c>
    </row>
    <row r="552" spans="1:34" x14ac:dyDescent="0.15">
      <c r="A552" s="26">
        <v>548</v>
      </c>
      <c r="B552" s="26">
        <f t="shared" si="231"/>
        <v>0</v>
      </c>
      <c r="C552" s="26">
        <f>ROUND(IF($AG552="战士",VLOOKUP($AH552,$DV:$ER,DX$1,FALSE),IF($AG552="幻术师",VLOOKUP($AH552,$EU:$FQ,EW$1,FALSE),IF($AG552="刺客",VLOOKUP($AH552,$FU:$GQ,FW$1,FALSE),"无该职业")))/VLOOKUP(AF552,角色间职业划分!P:AP,20,FALSE),0)</f>
        <v>60</v>
      </c>
      <c r="D552" s="26">
        <f t="shared" si="232"/>
        <v>0</v>
      </c>
      <c r="E552" s="26">
        <f>ROUND(IF($AG552="战士",VLOOKUP($AH552,$DV:$ER,DZ$1,FALSE),IF($AG552="幻术师",VLOOKUP($AH552,$EU:$FQ,EY$1,FALSE),IF($AG552="刺客",VLOOKUP($AH552,$FU:$GQ,FY$1,FALSE),"无该职业")))*VLOOKUP($AF552,角色间职业划分!$P:$AP,26,FALSE)*VLOOKUP($AF552,角色间职业划分!$P:$AP,13,FALSE)/角色间职业划分!$AB$9,0)</f>
        <v>2045</v>
      </c>
      <c r="F552" s="26">
        <f>ROUND(IF($AG552="战士",VLOOKUP($AH552,$DV:$ER,EA$1,FALSE),IF($AG552="幻术师",VLOOKUP($AH552,$EU:$FQ,EZ$1,FALSE),IF($AG552="刺客",VLOOKUP($AH552,$FU:$GQ,FZ$1,FALSE),"无该职业")))*VLOOKUP($AF552,角色间职业划分!$P:$AP,8,FALSE)/角色间职业划分!$W$9,0)</f>
        <v>11014</v>
      </c>
      <c r="G552" s="26">
        <f>ROUND(IF($AG552="战士",VLOOKUP($AH552,$DV:$ER,EB$1,FALSE),IF($AG552="幻术师",VLOOKUP($AH552,$EU:$FQ,FA$1,FALSE),IF($AG552="刺客",VLOOKUP($AH552,$FU:$GQ,GA$1,FALSE),"无该职业")))*VLOOKUP($AF552,角色间职业划分!$P:$AP,13,FALSE)/角色间职业划分!$AB$9,0)</f>
        <v>5255</v>
      </c>
      <c r="H552" s="26">
        <f t="shared" si="233"/>
        <v>0</v>
      </c>
      <c r="I552" s="26">
        <f t="shared" si="234"/>
        <v>0</v>
      </c>
      <c r="J552" s="26">
        <f t="shared" si="235"/>
        <v>0</v>
      </c>
      <c r="K552" s="26">
        <f t="shared" si="236"/>
        <v>0</v>
      </c>
      <c r="L552" s="26">
        <f t="shared" si="237"/>
        <v>0</v>
      </c>
      <c r="M552" s="26">
        <f t="shared" si="238"/>
        <v>0</v>
      </c>
      <c r="N552" s="26">
        <f t="shared" si="239"/>
        <v>10</v>
      </c>
      <c r="O552" s="26">
        <f t="shared" si="240"/>
        <v>5</v>
      </c>
      <c r="P552" s="26">
        <f t="shared" si="241"/>
        <v>0</v>
      </c>
      <c r="Q552" s="26">
        <f t="shared" si="242"/>
        <v>5</v>
      </c>
      <c r="R552" s="26">
        <f t="shared" si="243"/>
        <v>7.5</v>
      </c>
      <c r="S552" s="26">
        <f t="shared" si="244"/>
        <v>5</v>
      </c>
      <c r="T552" s="26">
        <f t="shared" si="245"/>
        <v>5</v>
      </c>
      <c r="U552" s="26">
        <f t="shared" si="246"/>
        <v>0</v>
      </c>
      <c r="V552" s="26">
        <f t="shared" si="247"/>
        <v>0</v>
      </c>
      <c r="W552" s="26">
        <f>VLOOKUP(AF552,角色间职业划分!L:M,2,FALSE)</f>
        <v>9</v>
      </c>
      <c r="X552" s="26">
        <f t="shared" si="248"/>
        <v>59</v>
      </c>
      <c r="Y552" s="26">
        <v>0</v>
      </c>
      <c r="Z552" s="26">
        <v>0</v>
      </c>
      <c r="AA552" s="26">
        <v>0</v>
      </c>
      <c r="AB552" s="26">
        <f t="shared" si="249"/>
        <v>15</v>
      </c>
      <c r="AC552" s="1">
        <f t="shared" si="230"/>
        <v>1970</v>
      </c>
      <c r="AD552" s="51"/>
      <c r="AE552" s="1"/>
      <c r="AF552">
        <f t="shared" si="250"/>
        <v>9</v>
      </c>
      <c r="AG552" s="26" t="str">
        <f>VLOOKUP(AF552,角色间职业划分!P:R,3,FALSE)</f>
        <v>幻术师</v>
      </c>
      <c r="AH552" s="26">
        <f t="shared" si="251"/>
        <v>59</v>
      </c>
    </row>
    <row r="553" spans="1:34" x14ac:dyDescent="0.15">
      <c r="A553" s="26">
        <v>549</v>
      </c>
      <c r="B553" s="26">
        <f t="shared" si="231"/>
        <v>0</v>
      </c>
      <c r="C553" s="26">
        <f>ROUND(IF($AG553="战士",VLOOKUP($AH553,$DV:$ER,DX$1,FALSE),IF($AG553="幻术师",VLOOKUP($AH553,$EU:$FQ,EW$1,FALSE),IF($AG553="刺客",VLOOKUP($AH553,$FU:$GQ,FW$1,FALSE),"无该职业")))/VLOOKUP(AF553,角色间职业划分!P:AP,20,FALSE),0)</f>
        <v>67</v>
      </c>
      <c r="D553" s="26">
        <f t="shared" si="232"/>
        <v>0</v>
      </c>
      <c r="E553" s="26">
        <f>ROUND(IF($AG553="战士",VLOOKUP($AH553,$DV:$ER,DZ$1,FALSE),IF($AG553="幻术师",VLOOKUP($AH553,$EU:$FQ,EY$1,FALSE),IF($AG553="刺客",VLOOKUP($AH553,$FU:$GQ,FY$1,FALSE),"无该职业")))*VLOOKUP($AF553,角色间职业划分!$P:$AP,26,FALSE)*VLOOKUP($AF553,角色间职业划分!$P:$AP,13,FALSE)/角色间职业划分!$AB$9,0)</f>
        <v>2045</v>
      </c>
      <c r="F553" s="26">
        <f>ROUND(IF($AG553="战士",VLOOKUP($AH553,$DV:$ER,EA$1,FALSE),IF($AG553="幻术师",VLOOKUP($AH553,$EU:$FQ,EZ$1,FALSE),IF($AG553="刺客",VLOOKUP($AH553,$FU:$GQ,FZ$1,FALSE),"无该职业")))*VLOOKUP($AF553,角色间职业划分!$P:$AP,8,FALSE)/角色间职业划分!$W$9,0)</f>
        <v>11014</v>
      </c>
      <c r="G553" s="26">
        <f>ROUND(IF($AG553="战士",VLOOKUP($AH553,$DV:$ER,EB$1,FALSE),IF($AG553="幻术师",VLOOKUP($AH553,$EU:$FQ,FA$1,FALSE),IF($AG553="刺客",VLOOKUP($AH553,$FU:$GQ,GA$1,FALSE),"无该职业")))*VLOOKUP($AF553,角色间职业划分!$P:$AP,13,FALSE)/角色间职业划分!$AB$9,0)</f>
        <v>5255</v>
      </c>
      <c r="H553" s="26">
        <f t="shared" si="233"/>
        <v>0</v>
      </c>
      <c r="I553" s="26">
        <f t="shared" si="234"/>
        <v>0</v>
      </c>
      <c r="J553" s="26">
        <f t="shared" si="235"/>
        <v>0</v>
      </c>
      <c r="K553" s="26">
        <f t="shared" si="236"/>
        <v>0</v>
      </c>
      <c r="L553" s="26">
        <f t="shared" si="237"/>
        <v>0</v>
      </c>
      <c r="M553" s="26">
        <f t="shared" si="238"/>
        <v>0</v>
      </c>
      <c r="N553" s="26">
        <f t="shared" si="239"/>
        <v>10</v>
      </c>
      <c r="O553" s="26">
        <f t="shared" si="240"/>
        <v>5</v>
      </c>
      <c r="P553" s="26">
        <f t="shared" si="241"/>
        <v>0</v>
      </c>
      <c r="Q553" s="26">
        <f t="shared" si="242"/>
        <v>5</v>
      </c>
      <c r="R553" s="26">
        <f t="shared" si="243"/>
        <v>7.5</v>
      </c>
      <c r="S553" s="26">
        <f t="shared" si="244"/>
        <v>5</v>
      </c>
      <c r="T553" s="26">
        <f t="shared" si="245"/>
        <v>5</v>
      </c>
      <c r="U553" s="26">
        <f t="shared" si="246"/>
        <v>0</v>
      </c>
      <c r="V553" s="26">
        <f t="shared" si="247"/>
        <v>0</v>
      </c>
      <c r="W553" s="26">
        <f>VLOOKUP(AF553,角色间职业划分!L:M,2,FALSE)</f>
        <v>9</v>
      </c>
      <c r="X553" s="26">
        <f t="shared" si="248"/>
        <v>60</v>
      </c>
      <c r="Y553" s="26">
        <v>0</v>
      </c>
      <c r="Z553" s="26">
        <v>0</v>
      </c>
      <c r="AA553" s="26">
        <v>0</v>
      </c>
      <c r="AB553" s="26">
        <f t="shared" si="249"/>
        <v>17.5</v>
      </c>
      <c r="AC553" s="1">
        <f t="shared" si="230"/>
        <v>2020</v>
      </c>
      <c r="AD553" s="51"/>
      <c r="AE553" s="1"/>
      <c r="AF553">
        <f t="shared" si="250"/>
        <v>9</v>
      </c>
      <c r="AG553" s="26" t="str">
        <f>VLOOKUP(AF553,角色间职业划分!P:R,3,FALSE)</f>
        <v>幻术师</v>
      </c>
      <c r="AH553" s="26">
        <f t="shared" si="251"/>
        <v>60</v>
      </c>
    </row>
    <row r="554" spans="1:34" x14ac:dyDescent="0.15">
      <c r="A554" s="26">
        <v>550</v>
      </c>
      <c r="B554" s="26">
        <f t="shared" si="231"/>
        <v>0</v>
      </c>
      <c r="C554" s="26">
        <f>ROUND(IF($AG554="战士",VLOOKUP($AH554,$DV:$ER,DX$1,FALSE),IF($AG554="幻术师",VLOOKUP($AH554,$EU:$FQ,EW$1,FALSE),IF($AG554="刺客",VLOOKUP($AH554,$FU:$GQ,FW$1,FALSE),"无该职业")))/VLOOKUP(AF554,角色间职业划分!P:AP,20,FALSE),0)</f>
        <v>0</v>
      </c>
      <c r="D554" s="26">
        <f t="shared" si="232"/>
        <v>0</v>
      </c>
      <c r="E554" s="26">
        <f>ROUND(IF($AG554="战士",VLOOKUP($AH554,$DV:$ER,DZ$1,FALSE),IF($AG554="幻术师",VLOOKUP($AH554,$EU:$FQ,EY$1,FALSE),IF($AG554="刺客",VLOOKUP($AH554,$FU:$GQ,FY$1,FALSE),"无该职业")))*VLOOKUP($AF554,角色间职业划分!$P:$AP,26,FALSE)*VLOOKUP($AF554,角色间职业划分!$P:$AP,13,FALSE)/角色间职业划分!$AB$9,0)</f>
        <v>0</v>
      </c>
      <c r="F554" s="26">
        <f>ROUND(IF($AG554="战士",VLOOKUP($AH554,$DV:$ER,EA$1,FALSE),IF($AG554="幻术师",VLOOKUP($AH554,$EU:$FQ,EZ$1,FALSE),IF($AG554="刺客",VLOOKUP($AH554,$FU:$GQ,FZ$1,FALSE),"无该职业")))*VLOOKUP($AF554,角色间职业划分!$P:$AP,8,FALSE)/角色间职业划分!$W$9,0)</f>
        <v>0</v>
      </c>
      <c r="G554" s="26">
        <f>ROUND(IF($AG554="战士",VLOOKUP($AH554,$DV:$ER,EB$1,FALSE),IF($AG554="幻术师",VLOOKUP($AH554,$EU:$FQ,FA$1,FALSE),IF($AG554="刺客",VLOOKUP($AH554,$FU:$GQ,GA$1,FALSE),"无该职业")))*VLOOKUP($AF554,角色间职业划分!$P:$AP,13,FALSE)/角色间职业划分!$AB$9,0)</f>
        <v>0</v>
      </c>
      <c r="H554" s="26">
        <f t="shared" si="233"/>
        <v>0</v>
      </c>
      <c r="I554" s="26">
        <f t="shared" si="234"/>
        <v>0</v>
      </c>
      <c r="J554" s="26">
        <f t="shared" si="235"/>
        <v>0</v>
      </c>
      <c r="K554" s="26">
        <f t="shared" si="236"/>
        <v>0</v>
      </c>
      <c r="L554" s="26">
        <f t="shared" si="237"/>
        <v>0</v>
      </c>
      <c r="M554" s="26">
        <f t="shared" si="238"/>
        <v>0</v>
      </c>
      <c r="N554" s="26">
        <f t="shared" si="239"/>
        <v>0</v>
      </c>
      <c r="O554" s="26">
        <f t="shared" si="240"/>
        <v>0</v>
      </c>
      <c r="P554" s="26">
        <f t="shared" si="241"/>
        <v>0</v>
      </c>
      <c r="Q554" s="26">
        <f t="shared" si="242"/>
        <v>0</v>
      </c>
      <c r="R554" s="26">
        <f t="shared" si="243"/>
        <v>0</v>
      </c>
      <c r="S554" s="26">
        <f t="shared" si="244"/>
        <v>0</v>
      </c>
      <c r="T554" s="26">
        <f t="shared" si="245"/>
        <v>0</v>
      </c>
      <c r="U554" s="26">
        <f t="shared" si="246"/>
        <v>0</v>
      </c>
      <c r="V554" s="26">
        <f t="shared" si="247"/>
        <v>0</v>
      </c>
      <c r="W554" s="26">
        <f>VLOOKUP(AF554,角色间职业划分!L:M,2,FALSE)</f>
        <v>10</v>
      </c>
      <c r="X554" s="26">
        <f t="shared" si="248"/>
        <v>0</v>
      </c>
      <c r="Y554" s="26">
        <v>0</v>
      </c>
      <c r="Z554" s="26">
        <v>0</v>
      </c>
      <c r="AA554" s="26">
        <v>0</v>
      </c>
      <c r="AB554" s="26">
        <f t="shared" si="249"/>
        <v>0</v>
      </c>
      <c r="AC554" s="1">
        <f t="shared" si="230"/>
        <v>0</v>
      </c>
      <c r="AD554" s="51"/>
      <c r="AE554" s="1"/>
      <c r="AF554">
        <f t="shared" si="250"/>
        <v>10</v>
      </c>
      <c r="AG554" s="26" t="str">
        <f>VLOOKUP(AF554,角色间职业划分!P:R,3,FALSE)</f>
        <v>幻术师</v>
      </c>
      <c r="AH554" s="26">
        <f t="shared" si="251"/>
        <v>0</v>
      </c>
    </row>
    <row r="555" spans="1:34" x14ac:dyDescent="0.15">
      <c r="A555" s="26">
        <v>551</v>
      </c>
      <c r="B555" s="26">
        <f t="shared" si="231"/>
        <v>0</v>
      </c>
      <c r="C555" s="26">
        <f>ROUND(IF($AG555="战士",VLOOKUP($AH555,$DV:$ER,DX$1,FALSE),IF($AG555="幻术师",VLOOKUP($AH555,$EU:$FQ,EW$1,FALSE),IF($AG555="刺客",VLOOKUP($AH555,$FU:$GQ,FW$1,FALSE),"无该职业")))/VLOOKUP(AF555,角色间职业划分!P:AP,20,FALSE),0)</f>
        <v>0</v>
      </c>
      <c r="D555" s="26">
        <f t="shared" si="232"/>
        <v>0</v>
      </c>
      <c r="E555" s="26">
        <f>ROUND(IF($AG555="战士",VLOOKUP($AH555,$DV:$ER,DZ$1,FALSE),IF($AG555="幻术师",VLOOKUP($AH555,$EU:$FQ,EY$1,FALSE),IF($AG555="刺客",VLOOKUP($AH555,$FU:$GQ,FY$1,FALSE),"无该职业")))*VLOOKUP($AF555,角色间职业划分!$P:$AP,26,FALSE)*VLOOKUP($AF555,角色间职业划分!$P:$AP,13,FALSE)/角色间职业划分!$AB$9,0)</f>
        <v>0</v>
      </c>
      <c r="F555" s="26">
        <f>ROUND(IF($AG555="战士",VLOOKUP($AH555,$DV:$ER,EA$1,FALSE),IF($AG555="幻术师",VLOOKUP($AH555,$EU:$FQ,EZ$1,FALSE),IF($AG555="刺客",VLOOKUP($AH555,$FU:$GQ,FZ$1,FALSE),"无该职业")))*VLOOKUP($AF555,角色间职业划分!$P:$AP,8,FALSE)/角色间职业划分!$W$9,0)</f>
        <v>0</v>
      </c>
      <c r="G555" s="26">
        <f>ROUND(IF($AG555="战士",VLOOKUP($AH555,$DV:$ER,EB$1,FALSE),IF($AG555="幻术师",VLOOKUP($AH555,$EU:$FQ,FA$1,FALSE),IF($AG555="刺客",VLOOKUP($AH555,$FU:$GQ,GA$1,FALSE),"无该职业")))*VLOOKUP($AF555,角色间职业划分!$P:$AP,13,FALSE)/角色间职业划分!$AB$9,0)</f>
        <v>103</v>
      </c>
      <c r="H555" s="26">
        <f t="shared" si="233"/>
        <v>0</v>
      </c>
      <c r="I555" s="26">
        <f t="shared" si="234"/>
        <v>0</v>
      </c>
      <c r="J555" s="26">
        <f t="shared" si="235"/>
        <v>0</v>
      </c>
      <c r="K555" s="26">
        <f t="shared" si="236"/>
        <v>0</v>
      </c>
      <c r="L555" s="26">
        <f t="shared" si="237"/>
        <v>0</v>
      </c>
      <c r="M555" s="26">
        <f t="shared" si="238"/>
        <v>0</v>
      </c>
      <c r="N555" s="26">
        <f t="shared" si="239"/>
        <v>0</v>
      </c>
      <c r="O555" s="26">
        <f t="shared" si="240"/>
        <v>0</v>
      </c>
      <c r="P555" s="26">
        <f t="shared" si="241"/>
        <v>0</v>
      </c>
      <c r="Q555" s="26">
        <f t="shared" si="242"/>
        <v>0</v>
      </c>
      <c r="R555" s="26">
        <f t="shared" si="243"/>
        <v>0</v>
      </c>
      <c r="S555" s="26">
        <f t="shared" si="244"/>
        <v>0</v>
      </c>
      <c r="T555" s="26">
        <f t="shared" si="245"/>
        <v>0</v>
      </c>
      <c r="U555" s="26">
        <f t="shared" si="246"/>
        <v>0</v>
      </c>
      <c r="V555" s="26">
        <f t="shared" si="247"/>
        <v>0</v>
      </c>
      <c r="W555" s="26">
        <f>VLOOKUP(AF555,角色间职业划分!L:M,2,FALSE)</f>
        <v>10</v>
      </c>
      <c r="X555" s="26">
        <f t="shared" si="248"/>
        <v>1</v>
      </c>
      <c r="Y555" s="26">
        <v>0</v>
      </c>
      <c r="Z555" s="26">
        <v>0</v>
      </c>
      <c r="AA555" s="26">
        <v>0</v>
      </c>
      <c r="AB555" s="26">
        <f t="shared" si="249"/>
        <v>0</v>
      </c>
      <c r="AC555" s="1">
        <f t="shared" si="230"/>
        <v>36</v>
      </c>
      <c r="AD555" s="51"/>
      <c r="AE555" s="1"/>
      <c r="AF555">
        <f t="shared" si="250"/>
        <v>10</v>
      </c>
      <c r="AG555" s="26" t="str">
        <f>VLOOKUP(AF555,角色间职业划分!P:R,3,FALSE)</f>
        <v>幻术师</v>
      </c>
      <c r="AH555" s="26">
        <f t="shared" si="251"/>
        <v>1</v>
      </c>
    </row>
    <row r="556" spans="1:34" x14ac:dyDescent="0.15">
      <c r="A556" s="26">
        <v>552</v>
      </c>
      <c r="B556" s="26">
        <f t="shared" si="231"/>
        <v>0</v>
      </c>
      <c r="C556" s="26">
        <f>ROUND(IF($AG556="战士",VLOOKUP($AH556,$DV:$ER,DX$1,FALSE),IF($AG556="幻术师",VLOOKUP($AH556,$EU:$FQ,EW$1,FALSE),IF($AG556="刺客",VLOOKUP($AH556,$FU:$GQ,FW$1,FALSE),"无该职业")))/VLOOKUP(AF556,角色间职业划分!P:AP,20,FALSE),0)</f>
        <v>0</v>
      </c>
      <c r="D556" s="26">
        <f t="shared" si="232"/>
        <v>0</v>
      </c>
      <c r="E556" s="26">
        <f>ROUND(IF($AG556="战士",VLOOKUP($AH556,$DV:$ER,DZ$1,FALSE),IF($AG556="幻术师",VLOOKUP($AH556,$EU:$FQ,EY$1,FALSE),IF($AG556="刺客",VLOOKUP($AH556,$FU:$GQ,FY$1,FALSE),"无该职业")))*VLOOKUP($AF556,角色间职业划分!$P:$AP,26,FALSE)*VLOOKUP($AF556,角色间职业划分!$P:$AP,13,FALSE)/角色间职业划分!$AB$9,0)</f>
        <v>0</v>
      </c>
      <c r="F556" s="26">
        <f>ROUND(IF($AG556="战士",VLOOKUP($AH556,$DV:$ER,EA$1,FALSE),IF($AG556="幻术师",VLOOKUP($AH556,$EU:$FQ,EZ$1,FALSE),IF($AG556="刺客",VLOOKUP($AH556,$FU:$GQ,FZ$1,FALSE),"无该职业")))*VLOOKUP($AF556,角色间职业划分!$P:$AP,8,FALSE)/角色间职业划分!$W$9,0)</f>
        <v>0</v>
      </c>
      <c r="G556" s="26">
        <f>ROUND(IF($AG556="战士",VLOOKUP($AH556,$DV:$ER,EB$1,FALSE),IF($AG556="幻术师",VLOOKUP($AH556,$EU:$FQ,FA$1,FALSE),IF($AG556="刺客",VLOOKUP($AH556,$FU:$GQ,GA$1,FALSE),"无该职业")))*VLOOKUP($AF556,角色间职业划分!$P:$AP,13,FALSE)/角色间职业划分!$AB$9,0)</f>
        <v>103</v>
      </c>
      <c r="H556" s="26">
        <f t="shared" si="233"/>
        <v>0</v>
      </c>
      <c r="I556" s="26">
        <f t="shared" si="234"/>
        <v>0</v>
      </c>
      <c r="J556" s="26">
        <f t="shared" si="235"/>
        <v>0</v>
      </c>
      <c r="K556" s="26">
        <f t="shared" si="236"/>
        <v>0</v>
      </c>
      <c r="L556" s="26">
        <f t="shared" si="237"/>
        <v>0</v>
      </c>
      <c r="M556" s="26">
        <f t="shared" si="238"/>
        <v>0</v>
      </c>
      <c r="N556" s="26">
        <f t="shared" si="239"/>
        <v>2.5</v>
      </c>
      <c r="O556" s="26">
        <f t="shared" si="240"/>
        <v>0</v>
      </c>
      <c r="P556" s="26">
        <f t="shared" si="241"/>
        <v>0</v>
      </c>
      <c r="Q556" s="26">
        <f t="shared" si="242"/>
        <v>0</v>
      </c>
      <c r="R556" s="26">
        <f t="shared" si="243"/>
        <v>0</v>
      </c>
      <c r="S556" s="26">
        <f t="shared" si="244"/>
        <v>0</v>
      </c>
      <c r="T556" s="26">
        <f t="shared" si="245"/>
        <v>0</v>
      </c>
      <c r="U556" s="26">
        <f t="shared" si="246"/>
        <v>0</v>
      </c>
      <c r="V556" s="26">
        <f t="shared" si="247"/>
        <v>0</v>
      </c>
      <c r="W556" s="26">
        <f>VLOOKUP(AF556,角色间职业划分!L:M,2,FALSE)</f>
        <v>10</v>
      </c>
      <c r="X556" s="26">
        <f t="shared" si="248"/>
        <v>2</v>
      </c>
      <c r="Y556" s="26">
        <v>0</v>
      </c>
      <c r="Z556" s="26">
        <v>0</v>
      </c>
      <c r="AA556" s="26">
        <v>0</v>
      </c>
      <c r="AB556" s="26">
        <f t="shared" si="249"/>
        <v>0</v>
      </c>
      <c r="AC556" s="1">
        <f t="shared" si="230"/>
        <v>36</v>
      </c>
      <c r="AD556" s="51"/>
      <c r="AE556" s="1"/>
      <c r="AF556">
        <f t="shared" si="250"/>
        <v>10</v>
      </c>
      <c r="AG556" s="26" t="str">
        <f>VLOOKUP(AF556,角色间职业划分!P:R,3,FALSE)</f>
        <v>幻术师</v>
      </c>
      <c r="AH556" s="26">
        <f t="shared" si="251"/>
        <v>2</v>
      </c>
    </row>
    <row r="557" spans="1:34" x14ac:dyDescent="0.15">
      <c r="A557" s="26">
        <v>553</v>
      </c>
      <c r="B557" s="26">
        <f t="shared" si="231"/>
        <v>0</v>
      </c>
      <c r="C557" s="26">
        <f>ROUND(IF($AG557="战士",VLOOKUP($AH557,$DV:$ER,DX$1,FALSE),IF($AG557="幻术师",VLOOKUP($AH557,$EU:$FQ,EW$1,FALSE),IF($AG557="刺客",VLOOKUP($AH557,$FU:$GQ,FW$1,FALSE),"无该职业")))/VLOOKUP(AF557,角色间职业划分!P:AP,20,FALSE),0)</f>
        <v>0</v>
      </c>
      <c r="D557" s="26">
        <f t="shared" si="232"/>
        <v>0</v>
      </c>
      <c r="E557" s="26">
        <f>ROUND(IF($AG557="战士",VLOOKUP($AH557,$DV:$ER,DZ$1,FALSE),IF($AG557="幻术师",VLOOKUP($AH557,$EU:$FQ,EY$1,FALSE),IF($AG557="刺客",VLOOKUP($AH557,$FU:$GQ,FY$1,FALSE),"无该职业")))*VLOOKUP($AF557,角色间职业划分!$P:$AP,26,FALSE)*VLOOKUP($AF557,角色间职业划分!$P:$AP,13,FALSE)/角色间职业划分!$AB$9,0)</f>
        <v>0</v>
      </c>
      <c r="F557" s="26">
        <f>ROUND(IF($AG557="战士",VLOOKUP($AH557,$DV:$ER,EA$1,FALSE),IF($AG557="幻术师",VLOOKUP($AH557,$EU:$FQ,EZ$1,FALSE),IF($AG557="刺客",VLOOKUP($AH557,$FU:$GQ,FZ$1,FALSE),"无该职业")))*VLOOKUP($AF557,角色间职业划分!$P:$AP,8,FALSE)/角色间职业划分!$W$9,0)</f>
        <v>217</v>
      </c>
      <c r="G557" s="26">
        <f>ROUND(IF($AG557="战士",VLOOKUP($AH557,$DV:$ER,EB$1,FALSE),IF($AG557="幻术师",VLOOKUP($AH557,$EU:$FQ,FA$1,FALSE),IF($AG557="刺客",VLOOKUP($AH557,$FU:$GQ,GA$1,FALSE),"无该职业")))*VLOOKUP($AF557,角色间职业划分!$P:$AP,13,FALSE)/角色间职业划分!$AB$9,0)</f>
        <v>103</v>
      </c>
      <c r="H557" s="26">
        <f t="shared" si="233"/>
        <v>0</v>
      </c>
      <c r="I557" s="26">
        <f t="shared" si="234"/>
        <v>0</v>
      </c>
      <c r="J557" s="26">
        <f t="shared" si="235"/>
        <v>0</v>
      </c>
      <c r="K557" s="26">
        <f t="shared" si="236"/>
        <v>0</v>
      </c>
      <c r="L557" s="26">
        <f t="shared" si="237"/>
        <v>0</v>
      </c>
      <c r="M557" s="26">
        <f t="shared" si="238"/>
        <v>0</v>
      </c>
      <c r="N557" s="26">
        <f t="shared" si="239"/>
        <v>2.5</v>
      </c>
      <c r="O557" s="26">
        <f t="shared" si="240"/>
        <v>0</v>
      </c>
      <c r="P557" s="26">
        <f t="shared" si="241"/>
        <v>0</v>
      </c>
      <c r="Q557" s="26">
        <f t="shared" si="242"/>
        <v>0</v>
      </c>
      <c r="R557" s="26">
        <f t="shared" si="243"/>
        <v>0</v>
      </c>
      <c r="S557" s="26">
        <f t="shared" si="244"/>
        <v>0</v>
      </c>
      <c r="T557" s="26">
        <f t="shared" si="245"/>
        <v>0</v>
      </c>
      <c r="U557" s="26">
        <f t="shared" si="246"/>
        <v>0</v>
      </c>
      <c r="V557" s="26">
        <f t="shared" si="247"/>
        <v>0</v>
      </c>
      <c r="W557" s="26">
        <f>VLOOKUP(AF557,角色间职业划分!L:M,2,FALSE)</f>
        <v>10</v>
      </c>
      <c r="X557" s="26">
        <f t="shared" si="248"/>
        <v>3</v>
      </c>
      <c r="Y557" s="26">
        <v>0</v>
      </c>
      <c r="Z557" s="26">
        <v>0</v>
      </c>
      <c r="AA557" s="26">
        <v>0</v>
      </c>
      <c r="AB557" s="26">
        <f t="shared" si="249"/>
        <v>0</v>
      </c>
      <c r="AC557" s="1">
        <f t="shared" si="230"/>
        <v>42</v>
      </c>
      <c r="AD557" s="51"/>
      <c r="AE557" s="1"/>
      <c r="AF557">
        <f t="shared" si="250"/>
        <v>10</v>
      </c>
      <c r="AG557" s="26" t="str">
        <f>VLOOKUP(AF557,角色间职业划分!P:R,3,FALSE)</f>
        <v>幻术师</v>
      </c>
      <c r="AH557" s="26">
        <f t="shared" si="251"/>
        <v>3</v>
      </c>
    </row>
    <row r="558" spans="1:34" x14ac:dyDescent="0.15">
      <c r="A558" s="26">
        <v>554</v>
      </c>
      <c r="B558" s="26">
        <f t="shared" si="231"/>
        <v>0</v>
      </c>
      <c r="C558" s="26">
        <f>ROUND(IF($AG558="战士",VLOOKUP($AH558,$DV:$ER,DX$1,FALSE),IF($AG558="幻术师",VLOOKUP($AH558,$EU:$FQ,EW$1,FALSE),IF($AG558="刺客",VLOOKUP($AH558,$FU:$GQ,FW$1,FALSE),"无该职业")))/VLOOKUP(AF558,角色间职业划分!P:AP,20,FALSE),0)</f>
        <v>0</v>
      </c>
      <c r="D558" s="26">
        <f t="shared" si="232"/>
        <v>0</v>
      </c>
      <c r="E558" s="26">
        <f>ROUND(IF($AG558="战士",VLOOKUP($AH558,$DV:$ER,DZ$1,FALSE),IF($AG558="幻术师",VLOOKUP($AH558,$EU:$FQ,EY$1,FALSE),IF($AG558="刺客",VLOOKUP($AH558,$FU:$GQ,FY$1,FALSE),"无该职业")))*VLOOKUP($AF558,角色间职业划分!$P:$AP,26,FALSE)*VLOOKUP($AF558,角色间职业划分!$P:$AP,13,FALSE)/角色间职业划分!$AB$9,0)</f>
        <v>0</v>
      </c>
      <c r="F558" s="26">
        <f>ROUND(IF($AG558="战士",VLOOKUP($AH558,$DV:$ER,EA$1,FALSE),IF($AG558="幻术师",VLOOKUP($AH558,$EU:$FQ,EZ$1,FALSE),IF($AG558="刺客",VLOOKUP($AH558,$FU:$GQ,FZ$1,FALSE),"无该职业")))*VLOOKUP($AF558,角色间职业划分!$P:$AP,8,FALSE)/角色间职业划分!$W$9,0)</f>
        <v>217</v>
      </c>
      <c r="G558" s="26">
        <f>ROUND(IF($AG558="战士",VLOOKUP($AH558,$DV:$ER,EB$1,FALSE),IF($AG558="幻术师",VLOOKUP($AH558,$EU:$FQ,FA$1,FALSE),IF($AG558="刺客",VLOOKUP($AH558,$FU:$GQ,GA$1,FALSE),"无该职业")))*VLOOKUP($AF558,角色间职业划分!$P:$AP,13,FALSE)/角色间职业划分!$AB$9,0)</f>
        <v>103</v>
      </c>
      <c r="H558" s="26">
        <f t="shared" si="233"/>
        <v>0</v>
      </c>
      <c r="I558" s="26">
        <f t="shared" si="234"/>
        <v>0</v>
      </c>
      <c r="J558" s="26">
        <f t="shared" si="235"/>
        <v>0</v>
      </c>
      <c r="K558" s="26">
        <f t="shared" si="236"/>
        <v>0</v>
      </c>
      <c r="L558" s="26">
        <f t="shared" si="237"/>
        <v>0</v>
      </c>
      <c r="M558" s="26">
        <f t="shared" si="238"/>
        <v>0</v>
      </c>
      <c r="N558" s="26">
        <f t="shared" si="239"/>
        <v>2.5</v>
      </c>
      <c r="O558" s="26">
        <f t="shared" si="240"/>
        <v>0</v>
      </c>
      <c r="P558" s="26">
        <f t="shared" si="241"/>
        <v>0</v>
      </c>
      <c r="Q558" s="26">
        <f t="shared" si="242"/>
        <v>0</v>
      </c>
      <c r="R558" s="26">
        <f t="shared" si="243"/>
        <v>2.5</v>
      </c>
      <c r="S558" s="26">
        <f t="shared" si="244"/>
        <v>0</v>
      </c>
      <c r="T558" s="26">
        <f t="shared" si="245"/>
        <v>0</v>
      </c>
      <c r="U558" s="26">
        <f t="shared" si="246"/>
        <v>0</v>
      </c>
      <c r="V558" s="26">
        <f t="shared" si="247"/>
        <v>0</v>
      </c>
      <c r="W558" s="26">
        <f>VLOOKUP(AF558,角色间职业划分!L:M,2,FALSE)</f>
        <v>10</v>
      </c>
      <c r="X558" s="26">
        <f t="shared" si="248"/>
        <v>4</v>
      </c>
      <c r="Y558" s="26">
        <v>0</v>
      </c>
      <c r="Z558" s="26">
        <v>0</v>
      </c>
      <c r="AA558" s="26">
        <v>0</v>
      </c>
      <c r="AB558" s="26">
        <f t="shared" si="249"/>
        <v>0</v>
      </c>
      <c r="AC558" s="1">
        <f t="shared" si="230"/>
        <v>62</v>
      </c>
      <c r="AD558" s="51"/>
      <c r="AE558" s="1"/>
      <c r="AF558">
        <f t="shared" si="250"/>
        <v>10</v>
      </c>
      <c r="AG558" s="26" t="str">
        <f>VLOOKUP(AF558,角色间职业划分!P:R,3,FALSE)</f>
        <v>幻术师</v>
      </c>
      <c r="AH558" s="26">
        <f t="shared" si="251"/>
        <v>4</v>
      </c>
    </row>
    <row r="559" spans="1:34" x14ac:dyDescent="0.15">
      <c r="A559" s="26">
        <v>555</v>
      </c>
      <c r="B559" s="26">
        <f t="shared" si="231"/>
        <v>0</v>
      </c>
      <c r="C559" s="26">
        <f>ROUND(IF($AG559="战士",VLOOKUP($AH559,$DV:$ER,DX$1,FALSE),IF($AG559="幻术师",VLOOKUP($AH559,$EU:$FQ,EW$1,FALSE),IF($AG559="刺客",VLOOKUP($AH559,$FU:$GQ,FW$1,FALSE),"无该职业")))/VLOOKUP(AF559,角色间职业划分!P:AP,20,FALSE),0)</f>
        <v>0</v>
      </c>
      <c r="D559" s="26">
        <f t="shared" si="232"/>
        <v>0</v>
      </c>
      <c r="E559" s="26">
        <f>ROUND(IF($AG559="战士",VLOOKUP($AH559,$DV:$ER,DZ$1,FALSE),IF($AG559="幻术师",VLOOKUP($AH559,$EU:$FQ,EY$1,FALSE),IF($AG559="刺客",VLOOKUP($AH559,$FU:$GQ,FY$1,FALSE),"无该职业")))*VLOOKUP($AF559,角色间职业划分!$P:$AP,26,FALSE)*VLOOKUP($AF559,角色间职业划分!$P:$AP,13,FALSE)/角色间职业划分!$AB$9,0)</f>
        <v>0</v>
      </c>
      <c r="F559" s="26">
        <f>ROUND(IF($AG559="战士",VLOOKUP($AH559,$DV:$ER,EA$1,FALSE),IF($AG559="幻术师",VLOOKUP($AH559,$EU:$FQ,EZ$1,FALSE),IF($AG559="刺客",VLOOKUP($AH559,$FU:$GQ,FZ$1,FALSE),"无该职业")))*VLOOKUP($AF559,角色间职业划分!$P:$AP,8,FALSE)/角色间职业划分!$W$9,0)</f>
        <v>217</v>
      </c>
      <c r="G559" s="26">
        <f>ROUND(IF($AG559="战士",VLOOKUP($AH559,$DV:$ER,EB$1,FALSE),IF($AG559="幻术师",VLOOKUP($AH559,$EU:$FQ,FA$1,FALSE),IF($AG559="刺客",VLOOKUP($AH559,$FU:$GQ,GA$1,FALSE),"无该职业")))*VLOOKUP($AF559,角色间职业划分!$P:$AP,13,FALSE)/角色间职业划分!$AB$9,0)</f>
        <v>234</v>
      </c>
      <c r="H559" s="26">
        <f t="shared" si="233"/>
        <v>0</v>
      </c>
      <c r="I559" s="26">
        <f t="shared" si="234"/>
        <v>0</v>
      </c>
      <c r="J559" s="26">
        <f t="shared" si="235"/>
        <v>0</v>
      </c>
      <c r="K559" s="26">
        <f t="shared" si="236"/>
        <v>0</v>
      </c>
      <c r="L559" s="26">
        <f t="shared" si="237"/>
        <v>0</v>
      </c>
      <c r="M559" s="26">
        <f t="shared" si="238"/>
        <v>0</v>
      </c>
      <c r="N559" s="26">
        <f t="shared" si="239"/>
        <v>2.5</v>
      </c>
      <c r="O559" s="26">
        <f t="shared" si="240"/>
        <v>0</v>
      </c>
      <c r="P559" s="26">
        <f t="shared" si="241"/>
        <v>0</v>
      </c>
      <c r="Q559" s="26">
        <f t="shared" si="242"/>
        <v>0</v>
      </c>
      <c r="R559" s="26">
        <f t="shared" si="243"/>
        <v>2.5</v>
      </c>
      <c r="S559" s="26">
        <f t="shared" si="244"/>
        <v>0</v>
      </c>
      <c r="T559" s="26">
        <f t="shared" si="245"/>
        <v>0</v>
      </c>
      <c r="U559" s="26">
        <f t="shared" si="246"/>
        <v>0</v>
      </c>
      <c r="V559" s="26">
        <f t="shared" si="247"/>
        <v>0</v>
      </c>
      <c r="W559" s="26">
        <f>VLOOKUP(AF559,角色间职业划分!L:M,2,FALSE)</f>
        <v>10</v>
      </c>
      <c r="X559" s="26">
        <f t="shared" si="248"/>
        <v>5</v>
      </c>
      <c r="Y559" s="26">
        <v>0</v>
      </c>
      <c r="Z559" s="26">
        <v>0</v>
      </c>
      <c r="AA559" s="26">
        <v>0</v>
      </c>
      <c r="AB559" s="26">
        <f t="shared" si="249"/>
        <v>0</v>
      </c>
      <c r="AC559" s="1">
        <f t="shared" si="230"/>
        <v>81</v>
      </c>
      <c r="AD559" s="51"/>
      <c r="AE559" s="1"/>
      <c r="AF559">
        <f t="shared" si="250"/>
        <v>10</v>
      </c>
      <c r="AG559" s="26" t="str">
        <f>VLOOKUP(AF559,角色间职业划分!P:R,3,FALSE)</f>
        <v>幻术师</v>
      </c>
      <c r="AH559" s="26">
        <f t="shared" si="251"/>
        <v>5</v>
      </c>
    </row>
    <row r="560" spans="1:34" x14ac:dyDescent="0.15">
      <c r="A560" s="26">
        <v>556</v>
      </c>
      <c r="B560" s="26">
        <f t="shared" si="231"/>
        <v>0</v>
      </c>
      <c r="C560" s="26">
        <f>ROUND(IF($AG560="战士",VLOOKUP($AH560,$DV:$ER,DX$1,FALSE),IF($AG560="幻术师",VLOOKUP($AH560,$EU:$FQ,EW$1,FALSE),IF($AG560="刺客",VLOOKUP($AH560,$FU:$GQ,FW$1,FALSE),"无该职业")))/VLOOKUP(AF560,角色间职业划分!P:AP,20,FALSE),0)</f>
        <v>0</v>
      </c>
      <c r="D560" s="26">
        <f t="shared" si="232"/>
        <v>0</v>
      </c>
      <c r="E560" s="26">
        <f>ROUND(IF($AG560="战士",VLOOKUP($AH560,$DV:$ER,DZ$1,FALSE),IF($AG560="幻术师",VLOOKUP($AH560,$EU:$FQ,EY$1,FALSE),IF($AG560="刺客",VLOOKUP($AH560,$FU:$GQ,FY$1,FALSE),"无该职业")))*VLOOKUP($AF560,角色间职业划分!$P:$AP,26,FALSE)*VLOOKUP($AF560,角色间职业划分!$P:$AP,13,FALSE)/角色间职业划分!$AB$9,0)</f>
        <v>0</v>
      </c>
      <c r="F560" s="26">
        <f>ROUND(IF($AG560="战士",VLOOKUP($AH560,$DV:$ER,EA$1,FALSE),IF($AG560="幻术师",VLOOKUP($AH560,$EU:$FQ,EZ$1,FALSE),IF($AG560="刺客",VLOOKUP($AH560,$FU:$GQ,FZ$1,FALSE),"无该职业")))*VLOOKUP($AF560,角色间职业划分!$P:$AP,8,FALSE)/角色间职业划分!$W$9,0)</f>
        <v>217</v>
      </c>
      <c r="G560" s="26">
        <f>ROUND(IF($AG560="战士",VLOOKUP($AH560,$DV:$ER,EB$1,FALSE),IF($AG560="幻术师",VLOOKUP($AH560,$EU:$FQ,FA$1,FALSE),IF($AG560="刺客",VLOOKUP($AH560,$FU:$GQ,GA$1,FALSE),"无该职业")))*VLOOKUP($AF560,角色间职业划分!$P:$AP,13,FALSE)/角色间职业划分!$AB$9,0)</f>
        <v>234</v>
      </c>
      <c r="H560" s="26">
        <f t="shared" si="233"/>
        <v>0</v>
      </c>
      <c r="I560" s="26">
        <f t="shared" si="234"/>
        <v>0</v>
      </c>
      <c r="J560" s="26">
        <f t="shared" si="235"/>
        <v>0</v>
      </c>
      <c r="K560" s="26">
        <f t="shared" si="236"/>
        <v>0</v>
      </c>
      <c r="L560" s="26">
        <f t="shared" si="237"/>
        <v>0</v>
      </c>
      <c r="M560" s="26">
        <f t="shared" si="238"/>
        <v>0</v>
      </c>
      <c r="N560" s="26">
        <f t="shared" si="239"/>
        <v>2.5</v>
      </c>
      <c r="O560" s="26">
        <f t="shared" si="240"/>
        <v>0</v>
      </c>
      <c r="P560" s="26">
        <f t="shared" si="241"/>
        <v>0</v>
      </c>
      <c r="Q560" s="26">
        <f t="shared" si="242"/>
        <v>2.5</v>
      </c>
      <c r="R560" s="26">
        <f t="shared" si="243"/>
        <v>2.5</v>
      </c>
      <c r="S560" s="26">
        <f t="shared" si="244"/>
        <v>0</v>
      </c>
      <c r="T560" s="26">
        <f t="shared" si="245"/>
        <v>0</v>
      </c>
      <c r="U560" s="26">
        <f t="shared" si="246"/>
        <v>0</v>
      </c>
      <c r="V560" s="26">
        <f t="shared" si="247"/>
        <v>0</v>
      </c>
      <c r="W560" s="26">
        <f>VLOOKUP(AF560,角色间职业划分!L:M,2,FALSE)</f>
        <v>10</v>
      </c>
      <c r="X560" s="26">
        <f t="shared" si="248"/>
        <v>6</v>
      </c>
      <c r="Y560" s="26">
        <v>0</v>
      </c>
      <c r="Z560" s="26">
        <v>0</v>
      </c>
      <c r="AA560" s="26">
        <v>0</v>
      </c>
      <c r="AB560" s="26">
        <f t="shared" si="249"/>
        <v>0</v>
      </c>
      <c r="AC560" s="1">
        <f t="shared" si="230"/>
        <v>101</v>
      </c>
      <c r="AD560" s="51"/>
      <c r="AE560" s="1"/>
      <c r="AF560">
        <f t="shared" si="250"/>
        <v>10</v>
      </c>
      <c r="AG560" s="26" t="str">
        <f>VLOOKUP(AF560,角色间职业划分!P:R,3,FALSE)</f>
        <v>幻术师</v>
      </c>
      <c r="AH560" s="26">
        <f t="shared" si="251"/>
        <v>6</v>
      </c>
    </row>
    <row r="561" spans="1:34" x14ac:dyDescent="0.15">
      <c r="A561" s="26">
        <v>557</v>
      </c>
      <c r="B561" s="26">
        <f t="shared" si="231"/>
        <v>0</v>
      </c>
      <c r="C561" s="26">
        <f>ROUND(IF($AG561="战士",VLOOKUP($AH561,$DV:$ER,DX$1,FALSE),IF($AG561="幻术师",VLOOKUP($AH561,$EU:$FQ,EW$1,FALSE),IF($AG561="刺客",VLOOKUP($AH561,$FU:$GQ,FW$1,FALSE),"无该职业")))/VLOOKUP(AF561,角色间职业划分!P:AP,20,FALSE),0)</f>
        <v>0</v>
      </c>
      <c r="D561" s="26">
        <f t="shared" si="232"/>
        <v>0</v>
      </c>
      <c r="E561" s="26">
        <f>ROUND(IF($AG561="战士",VLOOKUP($AH561,$DV:$ER,DZ$1,FALSE),IF($AG561="幻术师",VLOOKUP($AH561,$EU:$FQ,EY$1,FALSE),IF($AG561="刺客",VLOOKUP($AH561,$FU:$GQ,FY$1,FALSE),"无该职业")))*VLOOKUP($AF561,角色间职业划分!$P:$AP,26,FALSE)*VLOOKUP($AF561,角色间职业划分!$P:$AP,13,FALSE)/角色间职业划分!$AB$9,0)</f>
        <v>0</v>
      </c>
      <c r="F561" s="26">
        <f>ROUND(IF($AG561="战士",VLOOKUP($AH561,$DV:$ER,EA$1,FALSE),IF($AG561="幻术师",VLOOKUP($AH561,$EU:$FQ,EZ$1,FALSE),IF($AG561="刺客",VLOOKUP($AH561,$FU:$GQ,FZ$1,FALSE),"无该职业")))*VLOOKUP($AF561,角色间职业划分!$P:$AP,8,FALSE)/角色间职业划分!$W$9,0)</f>
        <v>728</v>
      </c>
      <c r="G561" s="26">
        <f>ROUND(IF($AG561="战士",VLOOKUP($AH561,$DV:$ER,EB$1,FALSE),IF($AG561="幻术师",VLOOKUP($AH561,$EU:$FQ,FA$1,FALSE),IF($AG561="刺客",VLOOKUP($AH561,$FU:$GQ,GA$1,FALSE),"无该职业")))*VLOOKUP($AF561,角色间职业划分!$P:$AP,13,FALSE)/角色间职业划分!$AB$9,0)</f>
        <v>234</v>
      </c>
      <c r="H561" s="26">
        <f t="shared" si="233"/>
        <v>0</v>
      </c>
      <c r="I561" s="26">
        <f t="shared" si="234"/>
        <v>0</v>
      </c>
      <c r="J561" s="26">
        <f t="shared" si="235"/>
        <v>0</v>
      </c>
      <c r="K561" s="26">
        <f t="shared" si="236"/>
        <v>0</v>
      </c>
      <c r="L561" s="26">
        <f t="shared" si="237"/>
        <v>0</v>
      </c>
      <c r="M561" s="26">
        <f t="shared" si="238"/>
        <v>0</v>
      </c>
      <c r="N561" s="26">
        <f t="shared" si="239"/>
        <v>2.5</v>
      </c>
      <c r="O561" s="26">
        <f t="shared" si="240"/>
        <v>0</v>
      </c>
      <c r="P561" s="26">
        <f t="shared" si="241"/>
        <v>0</v>
      </c>
      <c r="Q561" s="26">
        <f t="shared" si="242"/>
        <v>2.5</v>
      </c>
      <c r="R561" s="26">
        <f t="shared" si="243"/>
        <v>2.5</v>
      </c>
      <c r="S561" s="26">
        <f t="shared" si="244"/>
        <v>0</v>
      </c>
      <c r="T561" s="26">
        <f t="shared" si="245"/>
        <v>0</v>
      </c>
      <c r="U561" s="26">
        <f t="shared" si="246"/>
        <v>0</v>
      </c>
      <c r="V561" s="26">
        <f t="shared" si="247"/>
        <v>0</v>
      </c>
      <c r="W561" s="26">
        <f>VLOOKUP(AF561,角色间职业划分!L:M,2,FALSE)</f>
        <v>10</v>
      </c>
      <c r="X561" s="26">
        <f t="shared" si="248"/>
        <v>7</v>
      </c>
      <c r="Y561" s="26">
        <v>0</v>
      </c>
      <c r="Z561" s="26">
        <v>0</v>
      </c>
      <c r="AA561" s="26">
        <v>0</v>
      </c>
      <c r="AB561" s="26">
        <f t="shared" si="249"/>
        <v>0</v>
      </c>
      <c r="AC561" s="1">
        <f t="shared" si="230"/>
        <v>142</v>
      </c>
      <c r="AD561" s="51"/>
      <c r="AE561" s="1"/>
      <c r="AF561">
        <f t="shared" si="250"/>
        <v>10</v>
      </c>
      <c r="AG561" s="26" t="str">
        <f>VLOOKUP(AF561,角色间职业划分!P:R,3,FALSE)</f>
        <v>幻术师</v>
      </c>
      <c r="AH561" s="26">
        <f t="shared" si="251"/>
        <v>7</v>
      </c>
    </row>
    <row r="562" spans="1:34" x14ac:dyDescent="0.15">
      <c r="A562" s="26">
        <v>558</v>
      </c>
      <c r="B562" s="26">
        <f t="shared" si="231"/>
        <v>0</v>
      </c>
      <c r="C562" s="26">
        <f>ROUND(IF($AG562="战士",VLOOKUP($AH562,$DV:$ER,DX$1,FALSE),IF($AG562="幻术师",VLOOKUP($AH562,$EU:$FQ,EW$1,FALSE),IF($AG562="刺客",VLOOKUP($AH562,$FU:$GQ,FW$1,FALSE),"无该职业")))/VLOOKUP(AF562,角色间职业划分!P:AP,20,FALSE),0)</f>
        <v>0</v>
      </c>
      <c r="D562" s="26">
        <f t="shared" si="232"/>
        <v>0</v>
      </c>
      <c r="E562" s="26">
        <f>ROUND(IF($AG562="战士",VLOOKUP($AH562,$DV:$ER,DZ$1,FALSE),IF($AG562="幻术师",VLOOKUP($AH562,$EU:$FQ,EY$1,FALSE),IF($AG562="刺客",VLOOKUP($AH562,$FU:$GQ,FY$1,FALSE),"无该职业")))*VLOOKUP($AF562,角色间职业划分!$P:$AP,26,FALSE)*VLOOKUP($AF562,角色间职业划分!$P:$AP,13,FALSE)/角色间职业划分!$AB$9,0)</f>
        <v>211</v>
      </c>
      <c r="F562" s="26">
        <f>ROUND(IF($AG562="战士",VLOOKUP($AH562,$DV:$ER,EA$1,FALSE),IF($AG562="幻术师",VLOOKUP($AH562,$EU:$FQ,EZ$1,FALSE),IF($AG562="刺客",VLOOKUP($AH562,$FU:$GQ,FZ$1,FALSE),"无该职业")))*VLOOKUP($AF562,角色间职业划分!$P:$AP,8,FALSE)/角色间职业划分!$W$9,0)</f>
        <v>728</v>
      </c>
      <c r="G562" s="26">
        <f>ROUND(IF($AG562="战士",VLOOKUP($AH562,$DV:$ER,EB$1,FALSE),IF($AG562="幻术师",VLOOKUP($AH562,$EU:$FQ,FA$1,FALSE),IF($AG562="刺客",VLOOKUP($AH562,$FU:$GQ,GA$1,FALSE),"无该职业")))*VLOOKUP($AF562,角色间职业划分!$P:$AP,13,FALSE)/角色间职业划分!$AB$9,0)</f>
        <v>234</v>
      </c>
      <c r="H562" s="26">
        <f t="shared" si="233"/>
        <v>0</v>
      </c>
      <c r="I562" s="26">
        <f t="shared" si="234"/>
        <v>0</v>
      </c>
      <c r="J562" s="26">
        <f t="shared" si="235"/>
        <v>0</v>
      </c>
      <c r="K562" s="26">
        <f t="shared" si="236"/>
        <v>0</v>
      </c>
      <c r="L562" s="26">
        <f t="shared" si="237"/>
        <v>0</v>
      </c>
      <c r="M562" s="26">
        <f t="shared" si="238"/>
        <v>0</v>
      </c>
      <c r="N562" s="26">
        <f t="shared" si="239"/>
        <v>2.5</v>
      </c>
      <c r="O562" s="26">
        <f t="shared" si="240"/>
        <v>0</v>
      </c>
      <c r="P562" s="26">
        <f t="shared" si="241"/>
        <v>0</v>
      </c>
      <c r="Q562" s="26">
        <f t="shared" si="242"/>
        <v>2.5</v>
      </c>
      <c r="R562" s="26">
        <f t="shared" si="243"/>
        <v>2.5</v>
      </c>
      <c r="S562" s="26">
        <f t="shared" si="244"/>
        <v>0</v>
      </c>
      <c r="T562" s="26">
        <f t="shared" si="245"/>
        <v>0</v>
      </c>
      <c r="U562" s="26">
        <f t="shared" si="246"/>
        <v>0</v>
      </c>
      <c r="V562" s="26">
        <f t="shared" si="247"/>
        <v>0</v>
      </c>
      <c r="W562" s="26">
        <f>VLOOKUP(AF562,角色间职业划分!L:M,2,FALSE)</f>
        <v>10</v>
      </c>
      <c r="X562" s="26">
        <f t="shared" si="248"/>
        <v>8</v>
      </c>
      <c r="Y562" s="26">
        <v>0</v>
      </c>
      <c r="Z562" s="26">
        <v>0</v>
      </c>
      <c r="AA562" s="26">
        <v>0</v>
      </c>
      <c r="AB562" s="26">
        <f t="shared" si="249"/>
        <v>0</v>
      </c>
      <c r="AC562" s="1">
        <f t="shared" si="230"/>
        <v>184</v>
      </c>
      <c r="AD562" s="51"/>
      <c r="AE562" s="1"/>
      <c r="AF562">
        <f t="shared" si="250"/>
        <v>10</v>
      </c>
      <c r="AG562" s="26" t="str">
        <f>VLOOKUP(AF562,角色间职业划分!P:R,3,FALSE)</f>
        <v>幻术师</v>
      </c>
      <c r="AH562" s="26">
        <f t="shared" si="251"/>
        <v>8</v>
      </c>
    </row>
    <row r="563" spans="1:34" x14ac:dyDescent="0.15">
      <c r="A563" s="26">
        <v>559</v>
      </c>
      <c r="B563" s="26">
        <f t="shared" si="231"/>
        <v>0</v>
      </c>
      <c r="C563" s="26">
        <f>ROUND(IF($AG563="战士",VLOOKUP($AH563,$DV:$ER,DX$1,FALSE),IF($AG563="幻术师",VLOOKUP($AH563,$EU:$FQ,EW$1,FALSE),IF($AG563="刺客",VLOOKUP($AH563,$FU:$GQ,FW$1,FALSE),"无该职业")))/VLOOKUP(AF563,角色间职业划分!P:AP,20,FALSE),0)</f>
        <v>0</v>
      </c>
      <c r="D563" s="26">
        <f t="shared" si="232"/>
        <v>0</v>
      </c>
      <c r="E563" s="26">
        <f>ROUND(IF($AG563="战士",VLOOKUP($AH563,$DV:$ER,DZ$1,FALSE),IF($AG563="幻术师",VLOOKUP($AH563,$EU:$FQ,EY$1,FALSE),IF($AG563="刺客",VLOOKUP($AH563,$FU:$GQ,FY$1,FALSE),"无该职业")))*VLOOKUP($AF563,角色间职业划分!$P:$AP,26,FALSE)*VLOOKUP($AF563,角色间职业划分!$P:$AP,13,FALSE)/角色间职业划分!$AB$9,0)</f>
        <v>211</v>
      </c>
      <c r="F563" s="26">
        <f>ROUND(IF($AG563="战士",VLOOKUP($AH563,$DV:$ER,EA$1,FALSE),IF($AG563="幻术师",VLOOKUP($AH563,$EU:$FQ,EZ$1,FALSE),IF($AG563="刺客",VLOOKUP($AH563,$FU:$GQ,FZ$1,FALSE),"无该职业")))*VLOOKUP($AF563,角色间职业划分!$P:$AP,8,FALSE)/角色间职业划分!$W$9,0)</f>
        <v>728</v>
      </c>
      <c r="G563" s="26">
        <f>ROUND(IF($AG563="战士",VLOOKUP($AH563,$DV:$ER,EB$1,FALSE),IF($AG563="幻术师",VLOOKUP($AH563,$EU:$FQ,FA$1,FALSE),IF($AG563="刺客",VLOOKUP($AH563,$FU:$GQ,GA$1,FALSE),"无该职业")))*VLOOKUP($AF563,角色间职业划分!$P:$AP,13,FALSE)/角色间职业划分!$AB$9,0)</f>
        <v>648</v>
      </c>
      <c r="H563" s="26">
        <f t="shared" si="233"/>
        <v>0</v>
      </c>
      <c r="I563" s="26">
        <f t="shared" si="234"/>
        <v>0</v>
      </c>
      <c r="J563" s="26">
        <f t="shared" si="235"/>
        <v>0</v>
      </c>
      <c r="K563" s="26">
        <f t="shared" si="236"/>
        <v>0</v>
      </c>
      <c r="L563" s="26">
        <f t="shared" si="237"/>
        <v>0</v>
      </c>
      <c r="M563" s="26">
        <f t="shared" si="238"/>
        <v>0</v>
      </c>
      <c r="N563" s="26">
        <f t="shared" si="239"/>
        <v>2.5</v>
      </c>
      <c r="O563" s="26">
        <f t="shared" si="240"/>
        <v>0</v>
      </c>
      <c r="P563" s="26">
        <f t="shared" si="241"/>
        <v>0</v>
      </c>
      <c r="Q563" s="26">
        <f t="shared" si="242"/>
        <v>2.5</v>
      </c>
      <c r="R563" s="26">
        <f t="shared" si="243"/>
        <v>2.5</v>
      </c>
      <c r="S563" s="26">
        <f t="shared" si="244"/>
        <v>0</v>
      </c>
      <c r="T563" s="26">
        <f t="shared" si="245"/>
        <v>0</v>
      </c>
      <c r="U563" s="26">
        <f t="shared" si="246"/>
        <v>0</v>
      </c>
      <c r="V563" s="26">
        <f t="shared" si="247"/>
        <v>0</v>
      </c>
      <c r="W563" s="26">
        <f>VLOOKUP(AF563,角色间职业划分!L:M,2,FALSE)</f>
        <v>10</v>
      </c>
      <c r="X563" s="26">
        <f t="shared" si="248"/>
        <v>9</v>
      </c>
      <c r="Y563" s="26">
        <v>0</v>
      </c>
      <c r="Z563" s="26">
        <v>0</v>
      </c>
      <c r="AA563" s="26">
        <v>0</v>
      </c>
      <c r="AB563" s="26">
        <f t="shared" si="249"/>
        <v>0</v>
      </c>
      <c r="AC563" s="1">
        <f t="shared" si="230"/>
        <v>226</v>
      </c>
      <c r="AD563" s="51"/>
      <c r="AE563" s="1"/>
      <c r="AF563">
        <f t="shared" si="250"/>
        <v>10</v>
      </c>
      <c r="AG563" s="26" t="str">
        <f>VLOOKUP(AF563,角色间职业划分!P:R,3,FALSE)</f>
        <v>幻术师</v>
      </c>
      <c r="AH563" s="26">
        <f t="shared" si="251"/>
        <v>9</v>
      </c>
    </row>
    <row r="564" spans="1:34" x14ac:dyDescent="0.15">
      <c r="A564" s="26">
        <v>560</v>
      </c>
      <c r="B564" s="26">
        <f t="shared" si="231"/>
        <v>0</v>
      </c>
      <c r="C564" s="26">
        <f>ROUND(IF($AG564="战士",VLOOKUP($AH564,$DV:$ER,DX$1,FALSE),IF($AG564="幻术师",VLOOKUP($AH564,$EU:$FQ,EW$1,FALSE),IF($AG564="刺客",VLOOKUP($AH564,$FU:$GQ,FW$1,FALSE),"无该职业")))/VLOOKUP(AF564,角色间职业划分!P:AP,20,FALSE),0)</f>
        <v>14</v>
      </c>
      <c r="D564" s="26">
        <f t="shared" si="232"/>
        <v>0</v>
      </c>
      <c r="E564" s="26">
        <f>ROUND(IF($AG564="战士",VLOOKUP($AH564,$DV:$ER,DZ$1,FALSE),IF($AG564="幻术师",VLOOKUP($AH564,$EU:$FQ,EY$1,FALSE),IF($AG564="刺客",VLOOKUP($AH564,$FU:$GQ,FY$1,FALSE),"无该职业")))*VLOOKUP($AF564,角色间职业划分!$P:$AP,26,FALSE)*VLOOKUP($AF564,角色间职业划分!$P:$AP,13,FALSE)/角色间职业划分!$AB$9,0)</f>
        <v>211</v>
      </c>
      <c r="F564" s="26">
        <f>ROUND(IF($AG564="战士",VLOOKUP($AH564,$DV:$ER,EA$1,FALSE),IF($AG564="幻术师",VLOOKUP($AH564,$EU:$FQ,EZ$1,FALSE),IF($AG564="刺客",VLOOKUP($AH564,$FU:$GQ,FZ$1,FALSE),"无该职业")))*VLOOKUP($AF564,角色间职业划分!$P:$AP,8,FALSE)/角色间职业划分!$W$9,0)</f>
        <v>728</v>
      </c>
      <c r="G564" s="26">
        <f>ROUND(IF($AG564="战士",VLOOKUP($AH564,$DV:$ER,EB$1,FALSE),IF($AG564="幻术师",VLOOKUP($AH564,$EU:$FQ,FA$1,FALSE),IF($AG564="刺客",VLOOKUP($AH564,$FU:$GQ,GA$1,FALSE),"无该职业")))*VLOOKUP($AF564,角色间职业划分!$P:$AP,13,FALSE)/角色间职业划分!$AB$9,0)</f>
        <v>648</v>
      </c>
      <c r="H564" s="26">
        <f t="shared" si="233"/>
        <v>0</v>
      </c>
      <c r="I564" s="26">
        <f t="shared" si="234"/>
        <v>0</v>
      </c>
      <c r="J564" s="26">
        <f t="shared" si="235"/>
        <v>0</v>
      </c>
      <c r="K564" s="26">
        <f t="shared" si="236"/>
        <v>0</v>
      </c>
      <c r="L564" s="26">
        <f t="shared" si="237"/>
        <v>0</v>
      </c>
      <c r="M564" s="26">
        <f t="shared" si="238"/>
        <v>0</v>
      </c>
      <c r="N564" s="26">
        <f t="shared" si="239"/>
        <v>2.5</v>
      </c>
      <c r="O564" s="26">
        <f t="shared" si="240"/>
        <v>0</v>
      </c>
      <c r="P564" s="26">
        <f t="shared" si="241"/>
        <v>0</v>
      </c>
      <c r="Q564" s="26">
        <f t="shared" si="242"/>
        <v>2.5</v>
      </c>
      <c r="R564" s="26">
        <f t="shared" si="243"/>
        <v>2.5</v>
      </c>
      <c r="S564" s="26">
        <f t="shared" si="244"/>
        <v>0</v>
      </c>
      <c r="T564" s="26">
        <f t="shared" si="245"/>
        <v>0</v>
      </c>
      <c r="U564" s="26">
        <f t="shared" si="246"/>
        <v>0</v>
      </c>
      <c r="V564" s="26">
        <f t="shared" si="247"/>
        <v>0</v>
      </c>
      <c r="W564" s="26">
        <f>VLOOKUP(AF564,角色间职业划分!L:M,2,FALSE)</f>
        <v>10</v>
      </c>
      <c r="X564" s="26">
        <f t="shared" si="248"/>
        <v>10</v>
      </c>
      <c r="Y564" s="26">
        <v>0</v>
      </c>
      <c r="Z564" s="26">
        <v>0</v>
      </c>
      <c r="AA564" s="26">
        <v>0</v>
      </c>
      <c r="AB564" s="26">
        <f t="shared" si="249"/>
        <v>5</v>
      </c>
      <c r="AC564" s="1">
        <f t="shared" si="230"/>
        <v>270</v>
      </c>
      <c r="AD564" s="51"/>
      <c r="AE564" s="1"/>
      <c r="AF564">
        <f t="shared" si="250"/>
        <v>10</v>
      </c>
      <c r="AG564" s="26" t="str">
        <f>VLOOKUP(AF564,角色间职业划分!P:R,3,FALSE)</f>
        <v>幻术师</v>
      </c>
      <c r="AH564" s="26">
        <f t="shared" si="251"/>
        <v>10</v>
      </c>
    </row>
    <row r="565" spans="1:34" x14ac:dyDescent="0.15">
      <c r="A565" s="26">
        <v>561</v>
      </c>
      <c r="B565" s="26">
        <f t="shared" si="231"/>
        <v>0</v>
      </c>
      <c r="C565" s="26">
        <f>ROUND(IF($AG565="战士",VLOOKUP($AH565,$DV:$ER,DX$1,FALSE),IF($AG565="幻术师",VLOOKUP($AH565,$EU:$FQ,EW$1,FALSE),IF($AG565="刺客",VLOOKUP($AH565,$FU:$GQ,FW$1,FALSE),"无该职业")))/VLOOKUP(AF565,角色间职业划分!P:AP,20,FALSE),0)</f>
        <v>14</v>
      </c>
      <c r="D565" s="26">
        <f t="shared" si="232"/>
        <v>0</v>
      </c>
      <c r="E565" s="26">
        <f>ROUND(IF($AG565="战士",VLOOKUP($AH565,$DV:$ER,DZ$1,FALSE),IF($AG565="幻术师",VLOOKUP($AH565,$EU:$FQ,EY$1,FALSE),IF($AG565="刺客",VLOOKUP($AH565,$FU:$GQ,FY$1,FALSE),"无该职业")))*VLOOKUP($AF565,角色间职业划分!$P:$AP,26,FALSE)*VLOOKUP($AF565,角色间职业划分!$P:$AP,13,FALSE)/角色间职业划分!$AB$9,0)</f>
        <v>211</v>
      </c>
      <c r="F565" s="26">
        <f>ROUND(IF($AG565="战士",VLOOKUP($AH565,$DV:$ER,EA$1,FALSE),IF($AG565="幻术师",VLOOKUP($AH565,$EU:$FQ,EZ$1,FALSE),IF($AG565="刺客",VLOOKUP($AH565,$FU:$GQ,FZ$1,FALSE),"无该职业")))*VLOOKUP($AF565,角色间职业划分!$P:$AP,8,FALSE)/角色间职业划分!$W$9,0)</f>
        <v>1529</v>
      </c>
      <c r="G565" s="26">
        <f>ROUND(IF($AG565="战士",VLOOKUP($AH565,$DV:$ER,EB$1,FALSE),IF($AG565="幻术师",VLOOKUP($AH565,$EU:$FQ,FA$1,FALSE),IF($AG565="刺客",VLOOKUP($AH565,$FU:$GQ,GA$1,FALSE),"无该职业")))*VLOOKUP($AF565,角色间职业划分!$P:$AP,13,FALSE)/角色间职业划分!$AB$9,0)</f>
        <v>648</v>
      </c>
      <c r="H565" s="26">
        <f t="shared" si="233"/>
        <v>0</v>
      </c>
      <c r="I565" s="26">
        <f t="shared" si="234"/>
        <v>0</v>
      </c>
      <c r="J565" s="26">
        <f t="shared" si="235"/>
        <v>0</v>
      </c>
      <c r="K565" s="26">
        <f t="shared" si="236"/>
        <v>0</v>
      </c>
      <c r="L565" s="26">
        <f t="shared" si="237"/>
        <v>0</v>
      </c>
      <c r="M565" s="26">
        <f t="shared" si="238"/>
        <v>0</v>
      </c>
      <c r="N565" s="26">
        <f t="shared" si="239"/>
        <v>2.5</v>
      </c>
      <c r="O565" s="26">
        <f t="shared" si="240"/>
        <v>0</v>
      </c>
      <c r="P565" s="26">
        <f t="shared" si="241"/>
        <v>0</v>
      </c>
      <c r="Q565" s="26">
        <f t="shared" si="242"/>
        <v>2.5</v>
      </c>
      <c r="R565" s="26">
        <f t="shared" si="243"/>
        <v>2.5</v>
      </c>
      <c r="S565" s="26">
        <f t="shared" si="244"/>
        <v>0</v>
      </c>
      <c r="T565" s="26">
        <f t="shared" si="245"/>
        <v>0</v>
      </c>
      <c r="U565" s="26">
        <f t="shared" si="246"/>
        <v>0</v>
      </c>
      <c r="V565" s="26">
        <f t="shared" si="247"/>
        <v>0</v>
      </c>
      <c r="W565" s="26">
        <f>VLOOKUP(AF565,角色间职业划分!L:M,2,FALSE)</f>
        <v>10</v>
      </c>
      <c r="X565" s="26">
        <f t="shared" si="248"/>
        <v>11</v>
      </c>
      <c r="Y565" s="26">
        <v>0</v>
      </c>
      <c r="Z565" s="26">
        <v>0</v>
      </c>
      <c r="AA565" s="26">
        <v>0</v>
      </c>
      <c r="AB565" s="26">
        <f t="shared" si="249"/>
        <v>5</v>
      </c>
      <c r="AC565" s="1">
        <f t="shared" si="230"/>
        <v>300</v>
      </c>
      <c r="AD565" s="51"/>
      <c r="AE565" s="1"/>
      <c r="AF565">
        <f t="shared" si="250"/>
        <v>10</v>
      </c>
      <c r="AG565" s="26" t="str">
        <f>VLOOKUP(AF565,角色间职业划分!P:R,3,FALSE)</f>
        <v>幻术师</v>
      </c>
      <c r="AH565" s="26">
        <f t="shared" si="251"/>
        <v>11</v>
      </c>
    </row>
    <row r="566" spans="1:34" x14ac:dyDescent="0.15">
      <c r="A566" s="26">
        <v>562</v>
      </c>
      <c r="B566" s="26">
        <f t="shared" si="231"/>
        <v>0</v>
      </c>
      <c r="C566" s="26">
        <f>ROUND(IF($AG566="战士",VLOOKUP($AH566,$DV:$ER,DX$1,FALSE),IF($AG566="幻术师",VLOOKUP($AH566,$EU:$FQ,EW$1,FALSE),IF($AG566="刺客",VLOOKUP($AH566,$FU:$GQ,FW$1,FALSE),"无该职业")))/VLOOKUP(AF566,角色间职业划分!P:AP,20,FALSE),0)</f>
        <v>17</v>
      </c>
      <c r="D566" s="26">
        <f t="shared" si="232"/>
        <v>0</v>
      </c>
      <c r="E566" s="26">
        <f>ROUND(IF($AG566="战士",VLOOKUP($AH566,$DV:$ER,DZ$1,FALSE),IF($AG566="幻术师",VLOOKUP($AH566,$EU:$FQ,EY$1,FALSE),IF($AG566="刺客",VLOOKUP($AH566,$FU:$GQ,FY$1,FALSE),"无该职业")))*VLOOKUP($AF566,角色间职业划分!$P:$AP,26,FALSE)*VLOOKUP($AF566,角色间职业划分!$P:$AP,13,FALSE)/角色间职业划分!$AB$9,0)</f>
        <v>211</v>
      </c>
      <c r="F566" s="26">
        <f>ROUND(IF($AG566="战士",VLOOKUP($AH566,$DV:$ER,EA$1,FALSE),IF($AG566="幻术师",VLOOKUP($AH566,$EU:$FQ,EZ$1,FALSE),IF($AG566="刺客",VLOOKUP($AH566,$FU:$GQ,FZ$1,FALSE),"无该职业")))*VLOOKUP($AF566,角色间职业划分!$P:$AP,8,FALSE)/角色间职业划分!$W$9,0)</f>
        <v>1529</v>
      </c>
      <c r="G566" s="26">
        <f>ROUND(IF($AG566="战士",VLOOKUP($AH566,$DV:$ER,EB$1,FALSE),IF($AG566="幻术师",VLOOKUP($AH566,$EU:$FQ,FA$1,FALSE),IF($AG566="刺客",VLOOKUP($AH566,$FU:$GQ,GA$1,FALSE),"无该职业")))*VLOOKUP($AF566,角色间职业划分!$P:$AP,13,FALSE)/角色间职业划分!$AB$9,0)</f>
        <v>648</v>
      </c>
      <c r="H566" s="26">
        <f t="shared" si="233"/>
        <v>0</v>
      </c>
      <c r="I566" s="26">
        <f t="shared" si="234"/>
        <v>0</v>
      </c>
      <c r="J566" s="26">
        <f t="shared" si="235"/>
        <v>0</v>
      </c>
      <c r="K566" s="26">
        <f t="shared" si="236"/>
        <v>0</v>
      </c>
      <c r="L566" s="26">
        <f t="shared" si="237"/>
        <v>0</v>
      </c>
      <c r="M566" s="26">
        <f t="shared" si="238"/>
        <v>0</v>
      </c>
      <c r="N566" s="26">
        <f t="shared" si="239"/>
        <v>2.5</v>
      </c>
      <c r="O566" s="26">
        <f t="shared" si="240"/>
        <v>0</v>
      </c>
      <c r="P566" s="26">
        <f t="shared" si="241"/>
        <v>0</v>
      </c>
      <c r="Q566" s="26">
        <f t="shared" si="242"/>
        <v>2.5</v>
      </c>
      <c r="R566" s="26">
        <f t="shared" si="243"/>
        <v>2.5</v>
      </c>
      <c r="S566" s="26">
        <f t="shared" si="244"/>
        <v>0</v>
      </c>
      <c r="T566" s="26">
        <f t="shared" si="245"/>
        <v>0</v>
      </c>
      <c r="U566" s="26">
        <f t="shared" si="246"/>
        <v>0</v>
      </c>
      <c r="V566" s="26">
        <f t="shared" si="247"/>
        <v>0</v>
      </c>
      <c r="W566" s="26">
        <f>VLOOKUP(AF566,角色间职业划分!L:M,2,FALSE)</f>
        <v>10</v>
      </c>
      <c r="X566" s="26">
        <f t="shared" si="248"/>
        <v>12</v>
      </c>
      <c r="Y566" s="26">
        <v>0</v>
      </c>
      <c r="Z566" s="26">
        <v>0</v>
      </c>
      <c r="AA566" s="26">
        <v>0</v>
      </c>
      <c r="AB566" s="26">
        <f t="shared" si="249"/>
        <v>5</v>
      </c>
      <c r="AC566" s="1">
        <f t="shared" si="230"/>
        <v>330</v>
      </c>
      <c r="AD566" s="51"/>
      <c r="AE566" s="1"/>
      <c r="AF566">
        <f t="shared" si="250"/>
        <v>10</v>
      </c>
      <c r="AG566" s="26" t="str">
        <f>VLOOKUP(AF566,角色间职业划分!P:R,3,FALSE)</f>
        <v>幻术师</v>
      </c>
      <c r="AH566" s="26">
        <f t="shared" si="251"/>
        <v>12</v>
      </c>
    </row>
    <row r="567" spans="1:34" x14ac:dyDescent="0.15">
      <c r="A567" s="26">
        <v>563</v>
      </c>
      <c r="B567" s="26">
        <f t="shared" si="231"/>
        <v>0</v>
      </c>
      <c r="C567" s="26">
        <f>ROUND(IF($AG567="战士",VLOOKUP($AH567,$DV:$ER,DX$1,FALSE),IF($AG567="幻术师",VLOOKUP($AH567,$EU:$FQ,EW$1,FALSE),IF($AG567="刺客",VLOOKUP($AH567,$FU:$GQ,FW$1,FALSE),"无该职业")))/VLOOKUP(AF567,角色间职业划分!P:AP,20,FALSE),0)</f>
        <v>17</v>
      </c>
      <c r="D567" s="26">
        <f t="shared" si="232"/>
        <v>0</v>
      </c>
      <c r="E567" s="26">
        <f>ROUND(IF($AG567="战士",VLOOKUP($AH567,$DV:$ER,DZ$1,FALSE),IF($AG567="幻术师",VLOOKUP($AH567,$EU:$FQ,EY$1,FALSE),IF($AG567="刺客",VLOOKUP($AH567,$FU:$GQ,FY$1,FALSE),"无该职业")))*VLOOKUP($AF567,角色间职业划分!$P:$AP,26,FALSE)*VLOOKUP($AF567,角色间职业划分!$P:$AP,13,FALSE)/角色间职业划分!$AB$9,0)</f>
        <v>211</v>
      </c>
      <c r="F567" s="26">
        <f>ROUND(IF($AG567="战士",VLOOKUP($AH567,$DV:$ER,EA$1,FALSE),IF($AG567="幻术师",VLOOKUP($AH567,$EU:$FQ,EZ$1,FALSE),IF($AG567="刺客",VLOOKUP($AH567,$FU:$GQ,FZ$1,FALSE),"无该职业")))*VLOOKUP($AF567,角色间职业划分!$P:$AP,8,FALSE)/角色间职业划分!$W$9,0)</f>
        <v>1529</v>
      </c>
      <c r="G567" s="26">
        <f>ROUND(IF($AG567="战士",VLOOKUP($AH567,$DV:$ER,EB$1,FALSE),IF($AG567="幻术师",VLOOKUP($AH567,$EU:$FQ,FA$1,FALSE),IF($AG567="刺客",VLOOKUP($AH567,$FU:$GQ,GA$1,FALSE),"无该职业")))*VLOOKUP($AF567,角色间职业划分!$P:$AP,13,FALSE)/角色间职业划分!$AB$9,0)</f>
        <v>1031</v>
      </c>
      <c r="H567" s="26">
        <f t="shared" si="233"/>
        <v>0</v>
      </c>
      <c r="I567" s="26">
        <f t="shared" si="234"/>
        <v>0</v>
      </c>
      <c r="J567" s="26">
        <f t="shared" si="235"/>
        <v>0</v>
      </c>
      <c r="K567" s="26">
        <f t="shared" si="236"/>
        <v>0</v>
      </c>
      <c r="L567" s="26">
        <f t="shared" si="237"/>
        <v>0</v>
      </c>
      <c r="M567" s="26">
        <f t="shared" si="238"/>
        <v>0</v>
      </c>
      <c r="N567" s="26">
        <f t="shared" si="239"/>
        <v>2.5</v>
      </c>
      <c r="O567" s="26">
        <f t="shared" si="240"/>
        <v>0</v>
      </c>
      <c r="P567" s="26">
        <f t="shared" si="241"/>
        <v>0</v>
      </c>
      <c r="Q567" s="26">
        <f t="shared" si="242"/>
        <v>2.5</v>
      </c>
      <c r="R567" s="26">
        <f t="shared" si="243"/>
        <v>2.5</v>
      </c>
      <c r="S567" s="26">
        <f t="shared" si="244"/>
        <v>0</v>
      </c>
      <c r="T567" s="26">
        <f t="shared" si="245"/>
        <v>0</v>
      </c>
      <c r="U567" s="26">
        <f t="shared" si="246"/>
        <v>0</v>
      </c>
      <c r="V567" s="26">
        <f t="shared" si="247"/>
        <v>0</v>
      </c>
      <c r="W567" s="26">
        <f>VLOOKUP(AF567,角色间职业划分!L:M,2,FALSE)</f>
        <v>10</v>
      </c>
      <c r="X567" s="26">
        <f t="shared" si="248"/>
        <v>13</v>
      </c>
      <c r="Y567" s="26">
        <v>0</v>
      </c>
      <c r="Z567" s="26">
        <v>0</v>
      </c>
      <c r="AA567" s="26">
        <v>0</v>
      </c>
      <c r="AB567" s="26">
        <f t="shared" si="249"/>
        <v>5</v>
      </c>
      <c r="AC567" s="1">
        <f t="shared" si="230"/>
        <v>360</v>
      </c>
      <c r="AD567" s="51"/>
      <c r="AE567" s="1"/>
      <c r="AF567">
        <f t="shared" si="250"/>
        <v>10</v>
      </c>
      <c r="AG567" s="26" t="str">
        <f>VLOOKUP(AF567,角色间职业划分!P:R,3,FALSE)</f>
        <v>幻术师</v>
      </c>
      <c r="AH567" s="26">
        <f t="shared" si="251"/>
        <v>13</v>
      </c>
    </row>
    <row r="568" spans="1:34" x14ac:dyDescent="0.15">
      <c r="A568" s="26">
        <v>564</v>
      </c>
      <c r="B568" s="26">
        <f t="shared" si="231"/>
        <v>0</v>
      </c>
      <c r="C568" s="26">
        <f>ROUND(IF($AG568="战士",VLOOKUP($AH568,$DV:$ER,DX$1,FALSE),IF($AG568="幻术师",VLOOKUP($AH568,$EU:$FQ,EW$1,FALSE),IF($AG568="刺客",VLOOKUP($AH568,$FU:$GQ,FW$1,FALSE),"无该职业")))/VLOOKUP(AF568,角色间职业划分!P:AP,20,FALSE),0)</f>
        <v>17</v>
      </c>
      <c r="D568" s="26">
        <f t="shared" si="232"/>
        <v>0</v>
      </c>
      <c r="E568" s="26">
        <f>ROUND(IF($AG568="战士",VLOOKUP($AH568,$DV:$ER,DZ$1,FALSE),IF($AG568="幻术师",VLOOKUP($AH568,$EU:$FQ,EY$1,FALSE),IF($AG568="刺客",VLOOKUP($AH568,$FU:$GQ,FY$1,FALSE),"无该职业")))*VLOOKUP($AF568,角色间职业划分!$P:$AP,26,FALSE)*VLOOKUP($AF568,角色间职业划分!$P:$AP,13,FALSE)/角色间职业划分!$AB$9,0)</f>
        <v>211</v>
      </c>
      <c r="F568" s="26">
        <f>ROUND(IF($AG568="战士",VLOOKUP($AH568,$DV:$ER,EA$1,FALSE),IF($AG568="幻术师",VLOOKUP($AH568,$EU:$FQ,EZ$1,FALSE),IF($AG568="刺客",VLOOKUP($AH568,$FU:$GQ,FZ$1,FALSE),"无该职业")))*VLOOKUP($AF568,角色间职业划分!$P:$AP,8,FALSE)/角色间职业划分!$W$9,0)</f>
        <v>1529</v>
      </c>
      <c r="G568" s="26">
        <f>ROUND(IF($AG568="战士",VLOOKUP($AH568,$DV:$ER,EB$1,FALSE),IF($AG568="幻术师",VLOOKUP($AH568,$EU:$FQ,FA$1,FALSE),IF($AG568="刺客",VLOOKUP($AH568,$FU:$GQ,GA$1,FALSE),"无该职业")))*VLOOKUP($AF568,角色间职业划分!$P:$AP,13,FALSE)/角色间职业划分!$AB$9,0)</f>
        <v>1031</v>
      </c>
      <c r="H568" s="26">
        <f t="shared" si="233"/>
        <v>0</v>
      </c>
      <c r="I568" s="26">
        <f t="shared" si="234"/>
        <v>0</v>
      </c>
      <c r="J568" s="26">
        <f t="shared" si="235"/>
        <v>0</v>
      </c>
      <c r="K568" s="26">
        <f t="shared" si="236"/>
        <v>0</v>
      </c>
      <c r="L568" s="26">
        <f t="shared" si="237"/>
        <v>0</v>
      </c>
      <c r="M568" s="26">
        <f t="shared" si="238"/>
        <v>0</v>
      </c>
      <c r="N568" s="26">
        <f t="shared" si="239"/>
        <v>2.5</v>
      </c>
      <c r="O568" s="26">
        <f t="shared" si="240"/>
        <v>0</v>
      </c>
      <c r="P568" s="26">
        <f t="shared" si="241"/>
        <v>0</v>
      </c>
      <c r="Q568" s="26">
        <f t="shared" si="242"/>
        <v>2.5</v>
      </c>
      <c r="R568" s="26">
        <f t="shared" si="243"/>
        <v>2.5</v>
      </c>
      <c r="S568" s="26">
        <f t="shared" si="244"/>
        <v>2.5</v>
      </c>
      <c r="T568" s="26">
        <f t="shared" si="245"/>
        <v>0</v>
      </c>
      <c r="U568" s="26">
        <f t="shared" si="246"/>
        <v>0</v>
      </c>
      <c r="V568" s="26">
        <f t="shared" si="247"/>
        <v>0</v>
      </c>
      <c r="W568" s="26">
        <f>VLOOKUP(AF568,角色间职业划分!L:M,2,FALSE)</f>
        <v>10</v>
      </c>
      <c r="X568" s="26">
        <f t="shared" si="248"/>
        <v>14</v>
      </c>
      <c r="Y568" s="26">
        <v>0</v>
      </c>
      <c r="Z568" s="26">
        <v>0</v>
      </c>
      <c r="AA568" s="26">
        <v>0</v>
      </c>
      <c r="AB568" s="26">
        <f t="shared" si="249"/>
        <v>5</v>
      </c>
      <c r="AC568" s="1">
        <f t="shared" si="230"/>
        <v>390</v>
      </c>
      <c r="AD568" s="51"/>
      <c r="AE568" s="1"/>
      <c r="AF568">
        <f t="shared" si="250"/>
        <v>10</v>
      </c>
      <c r="AG568" s="26" t="str">
        <f>VLOOKUP(AF568,角色间职业划分!P:R,3,FALSE)</f>
        <v>幻术师</v>
      </c>
      <c r="AH568" s="26">
        <f t="shared" si="251"/>
        <v>14</v>
      </c>
    </row>
    <row r="569" spans="1:34" x14ac:dyDescent="0.15">
      <c r="A569" s="26">
        <v>565</v>
      </c>
      <c r="B569" s="26">
        <f t="shared" si="231"/>
        <v>0</v>
      </c>
      <c r="C569" s="26">
        <f>ROUND(IF($AG569="战士",VLOOKUP($AH569,$DV:$ER,DX$1,FALSE),IF($AG569="幻术师",VLOOKUP($AH569,$EU:$FQ,EW$1,FALSE),IF($AG569="刺客",VLOOKUP($AH569,$FU:$GQ,FW$1,FALSE),"无该职业")))/VLOOKUP(AF569,角色间职业划分!P:AP,20,FALSE),0)</f>
        <v>17</v>
      </c>
      <c r="D569" s="26">
        <f t="shared" si="232"/>
        <v>0</v>
      </c>
      <c r="E569" s="26">
        <f>ROUND(IF($AG569="战士",VLOOKUP($AH569,$DV:$ER,DZ$1,FALSE),IF($AG569="幻术师",VLOOKUP($AH569,$EU:$FQ,EY$1,FALSE),IF($AG569="刺客",VLOOKUP($AH569,$FU:$GQ,FY$1,FALSE),"无该职业")))*VLOOKUP($AF569,角色间职业划分!$P:$AP,26,FALSE)*VLOOKUP($AF569,角色间职业划分!$P:$AP,13,FALSE)/角色间职业划分!$AB$9,0)</f>
        <v>211</v>
      </c>
      <c r="F569" s="26">
        <f>ROUND(IF($AG569="战士",VLOOKUP($AH569,$DV:$ER,EA$1,FALSE),IF($AG569="幻术师",VLOOKUP($AH569,$EU:$FQ,EZ$1,FALSE),IF($AG569="刺客",VLOOKUP($AH569,$FU:$GQ,FZ$1,FALSE),"无该职业")))*VLOOKUP($AF569,角色间职业划分!$P:$AP,8,FALSE)/角色间职业划分!$W$9,0)</f>
        <v>2140</v>
      </c>
      <c r="G569" s="26">
        <f>ROUND(IF($AG569="战士",VLOOKUP($AH569,$DV:$ER,EB$1,FALSE),IF($AG569="幻术师",VLOOKUP($AH569,$EU:$FQ,FA$1,FALSE),IF($AG569="刺客",VLOOKUP($AH569,$FU:$GQ,GA$1,FALSE),"无该职业")))*VLOOKUP($AF569,角色间职业划分!$P:$AP,13,FALSE)/角色间职业划分!$AB$9,0)</f>
        <v>1031</v>
      </c>
      <c r="H569" s="26">
        <f t="shared" si="233"/>
        <v>0</v>
      </c>
      <c r="I569" s="26">
        <f t="shared" si="234"/>
        <v>0</v>
      </c>
      <c r="J569" s="26">
        <f t="shared" si="235"/>
        <v>0</v>
      </c>
      <c r="K569" s="26">
        <f t="shared" si="236"/>
        <v>0</v>
      </c>
      <c r="L569" s="26">
        <f t="shared" si="237"/>
        <v>0</v>
      </c>
      <c r="M569" s="26">
        <f t="shared" si="238"/>
        <v>0</v>
      </c>
      <c r="N569" s="26">
        <f t="shared" si="239"/>
        <v>2.5</v>
      </c>
      <c r="O569" s="26">
        <f t="shared" si="240"/>
        <v>0</v>
      </c>
      <c r="P569" s="26">
        <f t="shared" si="241"/>
        <v>0</v>
      </c>
      <c r="Q569" s="26">
        <f t="shared" si="242"/>
        <v>2.5</v>
      </c>
      <c r="R569" s="26">
        <f t="shared" si="243"/>
        <v>2.5</v>
      </c>
      <c r="S569" s="26">
        <f t="shared" si="244"/>
        <v>2.5</v>
      </c>
      <c r="T569" s="26">
        <f t="shared" si="245"/>
        <v>0</v>
      </c>
      <c r="U569" s="26">
        <f t="shared" si="246"/>
        <v>0</v>
      </c>
      <c r="V569" s="26">
        <f t="shared" si="247"/>
        <v>0</v>
      </c>
      <c r="W569" s="26">
        <f>VLOOKUP(AF569,角色间职业划分!L:M,2,FALSE)</f>
        <v>10</v>
      </c>
      <c r="X569" s="26">
        <f t="shared" si="248"/>
        <v>15</v>
      </c>
      <c r="Y569" s="26">
        <v>0</v>
      </c>
      <c r="Z569" s="26">
        <v>0</v>
      </c>
      <c r="AA569" s="26">
        <v>0</v>
      </c>
      <c r="AB569" s="26">
        <f t="shared" si="249"/>
        <v>5</v>
      </c>
      <c r="AC569" s="1">
        <f t="shared" si="230"/>
        <v>420</v>
      </c>
      <c r="AD569" s="51"/>
      <c r="AE569" s="1"/>
      <c r="AF569">
        <f t="shared" si="250"/>
        <v>10</v>
      </c>
      <c r="AG569" s="26" t="str">
        <f>VLOOKUP(AF569,角色间职业划分!P:R,3,FALSE)</f>
        <v>幻术师</v>
      </c>
      <c r="AH569" s="26">
        <f t="shared" si="251"/>
        <v>15</v>
      </c>
    </row>
    <row r="570" spans="1:34" x14ac:dyDescent="0.15">
      <c r="A570" s="26">
        <v>566</v>
      </c>
      <c r="B570" s="26">
        <f t="shared" si="231"/>
        <v>0</v>
      </c>
      <c r="C570" s="26">
        <f>ROUND(IF($AG570="战士",VLOOKUP($AH570,$DV:$ER,DX$1,FALSE),IF($AG570="幻术师",VLOOKUP($AH570,$EU:$FQ,EW$1,FALSE),IF($AG570="刺客",VLOOKUP($AH570,$FU:$GQ,FW$1,FALSE),"无该职业")))/VLOOKUP(AF570,角色间职业划分!P:AP,20,FALSE),0)</f>
        <v>17</v>
      </c>
      <c r="D570" s="26">
        <f t="shared" si="232"/>
        <v>0</v>
      </c>
      <c r="E570" s="26">
        <f>ROUND(IF($AG570="战士",VLOOKUP($AH570,$DV:$ER,DZ$1,FALSE),IF($AG570="幻术师",VLOOKUP($AH570,$EU:$FQ,EY$1,FALSE),IF($AG570="刺客",VLOOKUP($AH570,$FU:$GQ,FY$1,FALSE),"无该职业")))*VLOOKUP($AF570,角色间职业划分!$P:$AP,26,FALSE)*VLOOKUP($AF570,角色间职业划分!$P:$AP,13,FALSE)/角色间职业划分!$AB$9,0)</f>
        <v>211</v>
      </c>
      <c r="F570" s="26">
        <f>ROUND(IF($AG570="战士",VLOOKUP($AH570,$DV:$ER,EA$1,FALSE),IF($AG570="幻术师",VLOOKUP($AH570,$EU:$FQ,EZ$1,FALSE),IF($AG570="刺客",VLOOKUP($AH570,$FU:$GQ,FZ$1,FALSE),"无该职业")))*VLOOKUP($AF570,角色间职业划分!$P:$AP,8,FALSE)/角色间职业划分!$W$9,0)</f>
        <v>2140</v>
      </c>
      <c r="G570" s="26">
        <f>ROUND(IF($AG570="战士",VLOOKUP($AH570,$DV:$ER,EB$1,FALSE),IF($AG570="幻术师",VLOOKUP($AH570,$EU:$FQ,FA$1,FALSE),IF($AG570="刺客",VLOOKUP($AH570,$FU:$GQ,GA$1,FALSE),"无该职业")))*VLOOKUP($AF570,角色间职业划分!$P:$AP,13,FALSE)/角色间职业划分!$AB$9,0)</f>
        <v>1031</v>
      </c>
      <c r="H570" s="26">
        <f t="shared" si="233"/>
        <v>0</v>
      </c>
      <c r="I570" s="26">
        <f t="shared" si="234"/>
        <v>0</v>
      </c>
      <c r="J570" s="26">
        <f t="shared" si="235"/>
        <v>0</v>
      </c>
      <c r="K570" s="26">
        <f t="shared" si="236"/>
        <v>0</v>
      </c>
      <c r="L570" s="26">
        <f t="shared" si="237"/>
        <v>0</v>
      </c>
      <c r="M570" s="26">
        <f t="shared" si="238"/>
        <v>0</v>
      </c>
      <c r="N570" s="26">
        <f t="shared" si="239"/>
        <v>2.5</v>
      </c>
      <c r="O570" s="26">
        <f t="shared" si="240"/>
        <v>2.5</v>
      </c>
      <c r="P570" s="26">
        <f t="shared" si="241"/>
        <v>0</v>
      </c>
      <c r="Q570" s="26">
        <f t="shared" si="242"/>
        <v>2.5</v>
      </c>
      <c r="R570" s="26">
        <f t="shared" si="243"/>
        <v>2.5</v>
      </c>
      <c r="S570" s="26">
        <f t="shared" si="244"/>
        <v>2.5</v>
      </c>
      <c r="T570" s="26">
        <f t="shared" si="245"/>
        <v>0</v>
      </c>
      <c r="U570" s="26">
        <f t="shared" si="246"/>
        <v>0</v>
      </c>
      <c r="V570" s="26">
        <f t="shared" si="247"/>
        <v>0</v>
      </c>
      <c r="W570" s="26">
        <f>VLOOKUP(AF570,角色间职业划分!L:M,2,FALSE)</f>
        <v>10</v>
      </c>
      <c r="X570" s="26">
        <f t="shared" si="248"/>
        <v>16</v>
      </c>
      <c r="Y570" s="26">
        <v>0</v>
      </c>
      <c r="Z570" s="26">
        <v>0</v>
      </c>
      <c r="AA570" s="26">
        <v>0</v>
      </c>
      <c r="AB570" s="26">
        <f t="shared" si="249"/>
        <v>5</v>
      </c>
      <c r="AC570" s="1">
        <f t="shared" si="230"/>
        <v>450</v>
      </c>
      <c r="AD570" s="51"/>
      <c r="AE570" s="1"/>
      <c r="AF570">
        <f t="shared" si="250"/>
        <v>10</v>
      </c>
      <c r="AG570" s="26" t="str">
        <f>VLOOKUP(AF570,角色间职业划分!P:R,3,FALSE)</f>
        <v>幻术师</v>
      </c>
      <c r="AH570" s="26">
        <f t="shared" si="251"/>
        <v>16</v>
      </c>
    </row>
    <row r="571" spans="1:34" x14ac:dyDescent="0.15">
      <c r="A571" s="26">
        <v>567</v>
      </c>
      <c r="B571" s="26">
        <f t="shared" si="231"/>
        <v>0</v>
      </c>
      <c r="C571" s="26">
        <f>ROUND(IF($AG571="战士",VLOOKUP($AH571,$DV:$ER,DX$1,FALSE),IF($AG571="幻术师",VLOOKUP($AH571,$EU:$FQ,EW$1,FALSE),IF($AG571="刺客",VLOOKUP($AH571,$FU:$GQ,FW$1,FALSE),"无该职业")))/VLOOKUP(AF571,角色间职业划分!P:AP,20,FALSE),0)</f>
        <v>17</v>
      </c>
      <c r="D571" s="26">
        <f t="shared" si="232"/>
        <v>0</v>
      </c>
      <c r="E571" s="26">
        <f>ROUND(IF($AG571="战士",VLOOKUP($AH571,$DV:$ER,DZ$1,FALSE),IF($AG571="幻术师",VLOOKUP($AH571,$EU:$FQ,EY$1,FALSE),IF($AG571="刺客",VLOOKUP($AH571,$FU:$GQ,FY$1,FALSE),"无该职业")))*VLOOKUP($AF571,角色间职业划分!$P:$AP,26,FALSE)*VLOOKUP($AF571,角色间职业划分!$P:$AP,13,FALSE)/角色间职业划分!$AB$9,0)</f>
        <v>211</v>
      </c>
      <c r="F571" s="26">
        <f>ROUND(IF($AG571="战士",VLOOKUP($AH571,$DV:$ER,EA$1,FALSE),IF($AG571="幻术师",VLOOKUP($AH571,$EU:$FQ,EZ$1,FALSE),IF($AG571="刺客",VLOOKUP($AH571,$FU:$GQ,FZ$1,FALSE),"无该职业")))*VLOOKUP($AF571,角色间职业划分!$P:$AP,8,FALSE)/角色间职业划分!$W$9,0)</f>
        <v>2140</v>
      </c>
      <c r="G571" s="26">
        <f>ROUND(IF($AG571="战士",VLOOKUP($AH571,$DV:$ER,EB$1,FALSE),IF($AG571="幻术师",VLOOKUP($AH571,$EU:$FQ,FA$1,FALSE),IF($AG571="刺客",VLOOKUP($AH571,$FU:$GQ,GA$1,FALSE),"无该职业")))*VLOOKUP($AF571,角色间职业划分!$P:$AP,13,FALSE)/角色间职业划分!$AB$9,0)</f>
        <v>1375</v>
      </c>
      <c r="H571" s="26">
        <f t="shared" si="233"/>
        <v>0</v>
      </c>
      <c r="I571" s="26">
        <f t="shared" si="234"/>
        <v>0</v>
      </c>
      <c r="J571" s="26">
        <f t="shared" si="235"/>
        <v>0</v>
      </c>
      <c r="K571" s="26">
        <f t="shared" si="236"/>
        <v>0</v>
      </c>
      <c r="L571" s="26">
        <f t="shared" si="237"/>
        <v>0</v>
      </c>
      <c r="M571" s="26">
        <f t="shared" si="238"/>
        <v>0</v>
      </c>
      <c r="N571" s="26">
        <f t="shared" si="239"/>
        <v>2.5</v>
      </c>
      <c r="O571" s="26">
        <f t="shared" si="240"/>
        <v>2.5</v>
      </c>
      <c r="P571" s="26">
        <f t="shared" si="241"/>
        <v>0</v>
      </c>
      <c r="Q571" s="26">
        <f t="shared" si="242"/>
        <v>2.5</v>
      </c>
      <c r="R571" s="26">
        <f t="shared" si="243"/>
        <v>2.5</v>
      </c>
      <c r="S571" s="26">
        <f t="shared" si="244"/>
        <v>2.5</v>
      </c>
      <c r="T571" s="26">
        <f t="shared" si="245"/>
        <v>0</v>
      </c>
      <c r="U571" s="26">
        <f t="shared" si="246"/>
        <v>0</v>
      </c>
      <c r="V571" s="26">
        <f t="shared" si="247"/>
        <v>0</v>
      </c>
      <c r="W571" s="26">
        <f>VLOOKUP(AF571,角色间职业划分!L:M,2,FALSE)</f>
        <v>10</v>
      </c>
      <c r="X571" s="26">
        <f t="shared" si="248"/>
        <v>17</v>
      </c>
      <c r="Y571" s="26">
        <v>0</v>
      </c>
      <c r="Z571" s="26">
        <v>0</v>
      </c>
      <c r="AA571" s="26">
        <v>0</v>
      </c>
      <c r="AB571" s="26">
        <f t="shared" si="249"/>
        <v>5</v>
      </c>
      <c r="AC571" s="1">
        <f t="shared" si="230"/>
        <v>480</v>
      </c>
      <c r="AD571" s="51"/>
      <c r="AE571" s="1"/>
      <c r="AF571">
        <f t="shared" si="250"/>
        <v>10</v>
      </c>
      <c r="AG571" s="26" t="str">
        <f>VLOOKUP(AF571,角色间职业划分!P:R,3,FALSE)</f>
        <v>幻术师</v>
      </c>
      <c r="AH571" s="26">
        <f t="shared" si="251"/>
        <v>17</v>
      </c>
    </row>
    <row r="572" spans="1:34" x14ac:dyDescent="0.15">
      <c r="A572" s="26">
        <v>568</v>
      </c>
      <c r="B572" s="26">
        <f t="shared" si="231"/>
        <v>0</v>
      </c>
      <c r="C572" s="26">
        <f>ROUND(IF($AG572="战士",VLOOKUP($AH572,$DV:$ER,DX$1,FALSE),IF($AG572="幻术师",VLOOKUP($AH572,$EU:$FQ,EW$1,FALSE),IF($AG572="刺客",VLOOKUP($AH572,$FU:$GQ,FW$1,FALSE),"无该职业")))/VLOOKUP(AF572,角色间职业划分!P:AP,20,FALSE),0)</f>
        <v>25</v>
      </c>
      <c r="D572" s="26">
        <f t="shared" si="232"/>
        <v>0</v>
      </c>
      <c r="E572" s="26">
        <f>ROUND(IF($AG572="战士",VLOOKUP($AH572,$DV:$ER,DZ$1,FALSE),IF($AG572="幻术师",VLOOKUP($AH572,$EU:$FQ,EY$1,FALSE),IF($AG572="刺客",VLOOKUP($AH572,$FU:$GQ,FY$1,FALSE),"无该职业")))*VLOOKUP($AF572,角色间职业划分!$P:$AP,26,FALSE)*VLOOKUP($AF572,角色间职业划分!$P:$AP,13,FALSE)/角色间职业划分!$AB$9,0)</f>
        <v>211</v>
      </c>
      <c r="F572" s="26">
        <f>ROUND(IF($AG572="战士",VLOOKUP($AH572,$DV:$ER,EA$1,FALSE),IF($AG572="幻术师",VLOOKUP($AH572,$EU:$FQ,EZ$1,FALSE),IF($AG572="刺客",VLOOKUP($AH572,$FU:$GQ,FZ$1,FALSE),"无该职业")))*VLOOKUP($AF572,角色间职业划分!$P:$AP,8,FALSE)/角色间职业划分!$W$9,0)</f>
        <v>2140</v>
      </c>
      <c r="G572" s="26">
        <f>ROUND(IF($AG572="战士",VLOOKUP($AH572,$DV:$ER,EB$1,FALSE),IF($AG572="幻术师",VLOOKUP($AH572,$EU:$FQ,FA$1,FALSE),IF($AG572="刺客",VLOOKUP($AH572,$FU:$GQ,GA$1,FALSE),"无该职业")))*VLOOKUP($AF572,角色间职业划分!$P:$AP,13,FALSE)/角色间职业划分!$AB$9,0)</f>
        <v>1375</v>
      </c>
      <c r="H572" s="26">
        <f t="shared" si="233"/>
        <v>0</v>
      </c>
      <c r="I572" s="26">
        <f t="shared" si="234"/>
        <v>0</v>
      </c>
      <c r="J572" s="26">
        <f t="shared" si="235"/>
        <v>0</v>
      </c>
      <c r="K572" s="26">
        <f t="shared" si="236"/>
        <v>0</v>
      </c>
      <c r="L572" s="26">
        <f t="shared" si="237"/>
        <v>0</v>
      </c>
      <c r="M572" s="26">
        <f t="shared" si="238"/>
        <v>0</v>
      </c>
      <c r="N572" s="26">
        <f t="shared" si="239"/>
        <v>2.5</v>
      </c>
      <c r="O572" s="26">
        <f t="shared" si="240"/>
        <v>2.5</v>
      </c>
      <c r="P572" s="26">
        <f t="shared" si="241"/>
        <v>0</v>
      </c>
      <c r="Q572" s="26">
        <f t="shared" si="242"/>
        <v>2.5</v>
      </c>
      <c r="R572" s="26">
        <f t="shared" si="243"/>
        <v>2.5</v>
      </c>
      <c r="S572" s="26">
        <f t="shared" si="244"/>
        <v>2.5</v>
      </c>
      <c r="T572" s="26">
        <f t="shared" si="245"/>
        <v>0</v>
      </c>
      <c r="U572" s="26">
        <f t="shared" si="246"/>
        <v>0</v>
      </c>
      <c r="V572" s="26">
        <f t="shared" si="247"/>
        <v>0</v>
      </c>
      <c r="W572" s="26">
        <f>VLOOKUP(AF572,角色间职业划分!L:M,2,FALSE)</f>
        <v>10</v>
      </c>
      <c r="X572" s="26">
        <f t="shared" si="248"/>
        <v>18</v>
      </c>
      <c r="Y572" s="26">
        <v>0</v>
      </c>
      <c r="Z572" s="26">
        <v>0</v>
      </c>
      <c r="AA572" s="26">
        <v>0</v>
      </c>
      <c r="AB572" s="26">
        <f t="shared" si="249"/>
        <v>5</v>
      </c>
      <c r="AC572" s="1">
        <f t="shared" si="230"/>
        <v>510</v>
      </c>
      <c r="AD572" s="51"/>
      <c r="AE572" s="1"/>
      <c r="AF572">
        <f t="shared" si="250"/>
        <v>10</v>
      </c>
      <c r="AG572" s="26" t="str">
        <f>VLOOKUP(AF572,角色间职业划分!P:R,3,FALSE)</f>
        <v>幻术师</v>
      </c>
      <c r="AH572" s="26">
        <f t="shared" si="251"/>
        <v>18</v>
      </c>
    </row>
    <row r="573" spans="1:34" x14ac:dyDescent="0.15">
      <c r="A573" s="26">
        <v>569</v>
      </c>
      <c r="B573" s="26">
        <f t="shared" si="231"/>
        <v>0</v>
      </c>
      <c r="C573" s="26">
        <f>ROUND(IF($AG573="战士",VLOOKUP($AH573,$DV:$ER,DX$1,FALSE),IF($AG573="幻术师",VLOOKUP($AH573,$EU:$FQ,EW$1,FALSE),IF($AG573="刺客",VLOOKUP($AH573,$FU:$GQ,FW$1,FALSE),"无该职业")))/VLOOKUP(AF573,角色间职业划分!P:AP,20,FALSE),0)</f>
        <v>25</v>
      </c>
      <c r="D573" s="26">
        <f t="shared" si="232"/>
        <v>0</v>
      </c>
      <c r="E573" s="26">
        <f>ROUND(IF($AG573="战士",VLOOKUP($AH573,$DV:$ER,DZ$1,FALSE),IF($AG573="幻术师",VLOOKUP($AH573,$EU:$FQ,EY$1,FALSE),IF($AG573="刺客",VLOOKUP($AH573,$FU:$GQ,FY$1,FALSE),"无该职业")))*VLOOKUP($AF573,角色间职业划分!$P:$AP,26,FALSE)*VLOOKUP($AF573,角色间职业划分!$P:$AP,13,FALSE)/角色间职业划分!$AB$9,0)</f>
        <v>211</v>
      </c>
      <c r="F573" s="26">
        <f>ROUND(IF($AG573="战士",VLOOKUP($AH573,$DV:$ER,EA$1,FALSE),IF($AG573="幻术师",VLOOKUP($AH573,$EU:$FQ,EZ$1,FALSE),IF($AG573="刺客",VLOOKUP($AH573,$FU:$GQ,FZ$1,FALSE),"无该职业")))*VLOOKUP($AF573,角色间职业划分!$P:$AP,8,FALSE)/角色间职业划分!$W$9,0)</f>
        <v>2752</v>
      </c>
      <c r="G573" s="26">
        <f>ROUND(IF($AG573="战士",VLOOKUP($AH573,$DV:$ER,EB$1,FALSE),IF($AG573="幻术师",VLOOKUP($AH573,$EU:$FQ,FA$1,FALSE),IF($AG573="刺客",VLOOKUP($AH573,$FU:$GQ,GA$1,FALSE),"无该职业")))*VLOOKUP($AF573,角色间职业划分!$P:$AP,13,FALSE)/角色间职业划分!$AB$9,0)</f>
        <v>1375</v>
      </c>
      <c r="H573" s="26">
        <f t="shared" si="233"/>
        <v>0</v>
      </c>
      <c r="I573" s="26">
        <f t="shared" si="234"/>
        <v>0</v>
      </c>
      <c r="J573" s="26">
        <f t="shared" si="235"/>
        <v>0</v>
      </c>
      <c r="K573" s="26">
        <f t="shared" si="236"/>
        <v>0</v>
      </c>
      <c r="L573" s="26">
        <f t="shared" si="237"/>
        <v>0</v>
      </c>
      <c r="M573" s="26">
        <f t="shared" si="238"/>
        <v>0</v>
      </c>
      <c r="N573" s="26">
        <f t="shared" si="239"/>
        <v>2.5</v>
      </c>
      <c r="O573" s="26">
        <f t="shared" si="240"/>
        <v>2.5</v>
      </c>
      <c r="P573" s="26">
        <f t="shared" si="241"/>
        <v>0</v>
      </c>
      <c r="Q573" s="26">
        <f t="shared" si="242"/>
        <v>2.5</v>
      </c>
      <c r="R573" s="26">
        <f t="shared" si="243"/>
        <v>2.5</v>
      </c>
      <c r="S573" s="26">
        <f t="shared" si="244"/>
        <v>2.5</v>
      </c>
      <c r="T573" s="26">
        <f t="shared" si="245"/>
        <v>0</v>
      </c>
      <c r="U573" s="26">
        <f t="shared" si="246"/>
        <v>0</v>
      </c>
      <c r="V573" s="26">
        <f t="shared" si="247"/>
        <v>0</v>
      </c>
      <c r="W573" s="26">
        <f>VLOOKUP(AF573,角色间职业划分!L:M,2,FALSE)</f>
        <v>10</v>
      </c>
      <c r="X573" s="26">
        <f t="shared" si="248"/>
        <v>19</v>
      </c>
      <c r="Y573" s="26">
        <v>0</v>
      </c>
      <c r="Z573" s="26">
        <v>0</v>
      </c>
      <c r="AA573" s="26">
        <v>0</v>
      </c>
      <c r="AB573" s="26">
        <f t="shared" si="249"/>
        <v>5</v>
      </c>
      <c r="AC573" s="1">
        <f t="shared" si="230"/>
        <v>540</v>
      </c>
      <c r="AD573" s="51"/>
      <c r="AE573" s="1"/>
      <c r="AF573">
        <f t="shared" si="250"/>
        <v>10</v>
      </c>
      <c r="AG573" s="26" t="str">
        <f>VLOOKUP(AF573,角色间职业划分!P:R,3,FALSE)</f>
        <v>幻术师</v>
      </c>
      <c r="AH573" s="26">
        <f t="shared" si="251"/>
        <v>19</v>
      </c>
    </row>
    <row r="574" spans="1:34" x14ac:dyDescent="0.15">
      <c r="A574" s="26">
        <v>570</v>
      </c>
      <c r="B574" s="26">
        <f t="shared" si="231"/>
        <v>0</v>
      </c>
      <c r="C574" s="26">
        <f>ROUND(IF($AG574="战士",VLOOKUP($AH574,$DV:$ER,DX$1,FALSE),IF($AG574="幻术师",VLOOKUP($AH574,$EU:$FQ,EW$1,FALSE),IF($AG574="刺客",VLOOKUP($AH574,$FU:$GQ,FW$1,FALSE),"无该职业")))/VLOOKUP(AF574,角色间职业划分!P:AP,20,FALSE),0)</f>
        <v>25</v>
      </c>
      <c r="D574" s="26">
        <f t="shared" si="232"/>
        <v>0</v>
      </c>
      <c r="E574" s="26">
        <f>ROUND(IF($AG574="战士",VLOOKUP($AH574,$DV:$ER,DZ$1,FALSE),IF($AG574="幻术师",VLOOKUP($AH574,$EU:$FQ,EY$1,FALSE),IF($AG574="刺客",VLOOKUP($AH574,$FU:$GQ,FY$1,FALSE),"无该职业")))*VLOOKUP($AF574,角色间职业划分!$P:$AP,26,FALSE)*VLOOKUP($AF574,角色间职业划分!$P:$AP,13,FALSE)/角色间职业划分!$AB$9,0)</f>
        <v>643</v>
      </c>
      <c r="F574" s="26">
        <f>ROUND(IF($AG574="战士",VLOOKUP($AH574,$DV:$ER,EA$1,FALSE),IF($AG574="幻术师",VLOOKUP($AH574,$EU:$FQ,EZ$1,FALSE),IF($AG574="刺客",VLOOKUP($AH574,$FU:$GQ,FZ$1,FALSE),"无该职业")))*VLOOKUP($AF574,角色间职业划分!$P:$AP,8,FALSE)/角色间职业划分!$W$9,0)</f>
        <v>2752</v>
      </c>
      <c r="G574" s="26">
        <f>ROUND(IF($AG574="战士",VLOOKUP($AH574,$DV:$ER,EB$1,FALSE),IF($AG574="幻术师",VLOOKUP($AH574,$EU:$FQ,FA$1,FALSE),IF($AG574="刺客",VLOOKUP($AH574,$FU:$GQ,GA$1,FALSE),"无该职业")))*VLOOKUP($AF574,角色间职业划分!$P:$AP,13,FALSE)/角色间职业划分!$AB$9,0)</f>
        <v>1375</v>
      </c>
      <c r="H574" s="26">
        <f t="shared" si="233"/>
        <v>0</v>
      </c>
      <c r="I574" s="26">
        <f t="shared" si="234"/>
        <v>0</v>
      </c>
      <c r="J574" s="26">
        <f t="shared" si="235"/>
        <v>0</v>
      </c>
      <c r="K574" s="26">
        <f t="shared" si="236"/>
        <v>0</v>
      </c>
      <c r="L574" s="26">
        <f t="shared" si="237"/>
        <v>0</v>
      </c>
      <c r="M574" s="26">
        <f t="shared" si="238"/>
        <v>0</v>
      </c>
      <c r="N574" s="26">
        <f t="shared" si="239"/>
        <v>2.5</v>
      </c>
      <c r="O574" s="26">
        <f t="shared" si="240"/>
        <v>2.5</v>
      </c>
      <c r="P574" s="26">
        <f t="shared" si="241"/>
        <v>0</v>
      </c>
      <c r="Q574" s="26">
        <f t="shared" si="242"/>
        <v>2.5</v>
      </c>
      <c r="R574" s="26">
        <f t="shared" si="243"/>
        <v>2.5</v>
      </c>
      <c r="S574" s="26">
        <f t="shared" si="244"/>
        <v>2.5</v>
      </c>
      <c r="T574" s="26">
        <f t="shared" si="245"/>
        <v>0</v>
      </c>
      <c r="U574" s="26">
        <f t="shared" si="246"/>
        <v>0</v>
      </c>
      <c r="V574" s="26">
        <f t="shared" si="247"/>
        <v>0</v>
      </c>
      <c r="W574" s="26">
        <f>VLOOKUP(AF574,角色间职业划分!L:M,2,FALSE)</f>
        <v>10</v>
      </c>
      <c r="X574" s="26">
        <f t="shared" si="248"/>
        <v>20</v>
      </c>
      <c r="Y574" s="26">
        <v>0</v>
      </c>
      <c r="Z574" s="26">
        <v>0</v>
      </c>
      <c r="AA574" s="26">
        <v>0</v>
      </c>
      <c r="AB574" s="26">
        <f t="shared" si="249"/>
        <v>7.5</v>
      </c>
      <c r="AC574" s="1">
        <f t="shared" si="230"/>
        <v>561</v>
      </c>
      <c r="AD574" s="51"/>
      <c r="AE574" s="1"/>
      <c r="AF574">
        <f t="shared" si="250"/>
        <v>10</v>
      </c>
      <c r="AG574" s="26" t="str">
        <f>VLOOKUP(AF574,角色间职业划分!P:R,3,FALSE)</f>
        <v>幻术师</v>
      </c>
      <c r="AH574" s="26">
        <f t="shared" si="251"/>
        <v>20</v>
      </c>
    </row>
    <row r="575" spans="1:34" x14ac:dyDescent="0.15">
      <c r="A575" s="26">
        <v>571</v>
      </c>
      <c r="B575" s="26">
        <f t="shared" si="231"/>
        <v>0</v>
      </c>
      <c r="C575" s="26">
        <f>ROUND(IF($AG575="战士",VLOOKUP($AH575,$DV:$ER,DX$1,FALSE),IF($AG575="幻术师",VLOOKUP($AH575,$EU:$FQ,EW$1,FALSE),IF($AG575="刺客",VLOOKUP($AH575,$FU:$GQ,FW$1,FALSE),"无该职业")))/VLOOKUP(AF575,角色间职业划分!P:AP,20,FALSE),0)</f>
        <v>25</v>
      </c>
      <c r="D575" s="26">
        <f t="shared" si="232"/>
        <v>0</v>
      </c>
      <c r="E575" s="26">
        <f>ROUND(IF($AG575="战士",VLOOKUP($AH575,$DV:$ER,DZ$1,FALSE),IF($AG575="幻术师",VLOOKUP($AH575,$EU:$FQ,EY$1,FALSE),IF($AG575="刺客",VLOOKUP($AH575,$FU:$GQ,FY$1,FALSE),"无该职业")))*VLOOKUP($AF575,角色间职业划分!$P:$AP,26,FALSE)*VLOOKUP($AF575,角色间职业划分!$P:$AP,13,FALSE)/角色间职业划分!$AB$9,0)</f>
        <v>643</v>
      </c>
      <c r="F575" s="26">
        <f>ROUND(IF($AG575="战士",VLOOKUP($AH575,$DV:$ER,EA$1,FALSE),IF($AG575="幻术师",VLOOKUP($AH575,$EU:$FQ,EZ$1,FALSE),IF($AG575="刺客",VLOOKUP($AH575,$FU:$GQ,FZ$1,FALSE),"无该职业")))*VLOOKUP($AF575,角色间职业划分!$P:$AP,8,FALSE)/角色间职业划分!$W$9,0)</f>
        <v>2752</v>
      </c>
      <c r="G575" s="26">
        <f>ROUND(IF($AG575="战士",VLOOKUP($AH575,$DV:$ER,EB$1,FALSE),IF($AG575="幻术师",VLOOKUP($AH575,$EU:$FQ,FA$1,FALSE),IF($AG575="刺客",VLOOKUP($AH575,$FU:$GQ,GA$1,FALSE),"无该职业")))*VLOOKUP($AF575,角色间职业划分!$P:$AP,13,FALSE)/角色间职业划分!$AB$9,0)</f>
        <v>1667</v>
      </c>
      <c r="H575" s="26">
        <f t="shared" si="233"/>
        <v>0</v>
      </c>
      <c r="I575" s="26">
        <f t="shared" si="234"/>
        <v>0</v>
      </c>
      <c r="J575" s="26">
        <f t="shared" si="235"/>
        <v>0</v>
      </c>
      <c r="K575" s="26">
        <f t="shared" si="236"/>
        <v>0</v>
      </c>
      <c r="L575" s="26">
        <f t="shared" si="237"/>
        <v>0</v>
      </c>
      <c r="M575" s="26">
        <f t="shared" si="238"/>
        <v>0</v>
      </c>
      <c r="N575" s="26">
        <f t="shared" si="239"/>
        <v>2.5</v>
      </c>
      <c r="O575" s="26">
        <f t="shared" si="240"/>
        <v>2.5</v>
      </c>
      <c r="P575" s="26">
        <f t="shared" si="241"/>
        <v>0</v>
      </c>
      <c r="Q575" s="26">
        <f t="shared" si="242"/>
        <v>2.5</v>
      </c>
      <c r="R575" s="26">
        <f t="shared" si="243"/>
        <v>2.5</v>
      </c>
      <c r="S575" s="26">
        <f t="shared" si="244"/>
        <v>2.5</v>
      </c>
      <c r="T575" s="26">
        <f t="shared" si="245"/>
        <v>0</v>
      </c>
      <c r="U575" s="26">
        <f t="shared" si="246"/>
        <v>0</v>
      </c>
      <c r="V575" s="26">
        <f t="shared" si="247"/>
        <v>0</v>
      </c>
      <c r="W575" s="26">
        <f>VLOOKUP(AF575,角色间职业划分!L:M,2,FALSE)</f>
        <v>10</v>
      </c>
      <c r="X575" s="26">
        <f t="shared" si="248"/>
        <v>21</v>
      </c>
      <c r="Y575" s="26">
        <v>0</v>
      </c>
      <c r="Z575" s="26">
        <v>0</v>
      </c>
      <c r="AA575" s="26">
        <v>0</v>
      </c>
      <c r="AB575" s="26">
        <f t="shared" si="249"/>
        <v>7.5</v>
      </c>
      <c r="AC575" s="1">
        <f t="shared" si="230"/>
        <v>582</v>
      </c>
      <c r="AD575" s="51"/>
      <c r="AE575" s="1"/>
      <c r="AF575">
        <f t="shared" si="250"/>
        <v>10</v>
      </c>
      <c r="AG575" s="26" t="str">
        <f>VLOOKUP(AF575,角色间职业划分!P:R,3,FALSE)</f>
        <v>幻术师</v>
      </c>
      <c r="AH575" s="26">
        <f t="shared" si="251"/>
        <v>21</v>
      </c>
    </row>
    <row r="576" spans="1:34" x14ac:dyDescent="0.15">
      <c r="A576" s="26">
        <v>572</v>
      </c>
      <c r="B576" s="26">
        <f t="shared" si="231"/>
        <v>0</v>
      </c>
      <c r="C576" s="26">
        <f>ROUND(IF($AG576="战士",VLOOKUP($AH576,$DV:$ER,DX$1,FALSE),IF($AG576="幻术师",VLOOKUP($AH576,$EU:$FQ,EW$1,FALSE),IF($AG576="刺客",VLOOKUP($AH576,$FU:$GQ,FW$1,FALSE),"无该职业")))/VLOOKUP(AF576,角色间职业划分!P:AP,20,FALSE),0)</f>
        <v>25</v>
      </c>
      <c r="D576" s="26">
        <f t="shared" si="232"/>
        <v>0</v>
      </c>
      <c r="E576" s="26">
        <f>ROUND(IF($AG576="战士",VLOOKUP($AH576,$DV:$ER,DZ$1,FALSE),IF($AG576="幻术师",VLOOKUP($AH576,$EU:$FQ,EY$1,FALSE),IF($AG576="刺客",VLOOKUP($AH576,$FU:$GQ,FY$1,FALSE),"无该职业")))*VLOOKUP($AF576,角色间职业划分!$P:$AP,26,FALSE)*VLOOKUP($AF576,角色间职业划分!$P:$AP,13,FALSE)/角色间职业划分!$AB$9,0)</f>
        <v>643</v>
      </c>
      <c r="F576" s="26">
        <f>ROUND(IF($AG576="战士",VLOOKUP($AH576,$DV:$ER,EA$1,FALSE),IF($AG576="幻术师",VLOOKUP($AH576,$EU:$FQ,EZ$1,FALSE),IF($AG576="刺客",VLOOKUP($AH576,$FU:$GQ,FZ$1,FALSE),"无该职业")))*VLOOKUP($AF576,角色间职业划分!$P:$AP,8,FALSE)/角色间职业划分!$W$9,0)</f>
        <v>2752</v>
      </c>
      <c r="G576" s="26">
        <f>ROUND(IF($AG576="战士",VLOOKUP($AH576,$DV:$ER,EB$1,FALSE),IF($AG576="幻术师",VLOOKUP($AH576,$EU:$FQ,FA$1,FALSE),IF($AG576="刺客",VLOOKUP($AH576,$FU:$GQ,GA$1,FALSE),"无该职业")))*VLOOKUP($AF576,角色间职业划分!$P:$AP,13,FALSE)/角色间职业划分!$AB$9,0)</f>
        <v>1667</v>
      </c>
      <c r="H576" s="26">
        <f t="shared" si="233"/>
        <v>0</v>
      </c>
      <c r="I576" s="26">
        <f t="shared" si="234"/>
        <v>0</v>
      </c>
      <c r="J576" s="26">
        <f t="shared" si="235"/>
        <v>0</v>
      </c>
      <c r="K576" s="26">
        <f t="shared" si="236"/>
        <v>0</v>
      </c>
      <c r="L576" s="26">
        <f t="shared" si="237"/>
        <v>0</v>
      </c>
      <c r="M576" s="26">
        <f t="shared" si="238"/>
        <v>0</v>
      </c>
      <c r="N576" s="26">
        <f t="shared" si="239"/>
        <v>5</v>
      </c>
      <c r="O576" s="26">
        <f t="shared" si="240"/>
        <v>2.5</v>
      </c>
      <c r="P576" s="26">
        <f t="shared" si="241"/>
        <v>0</v>
      </c>
      <c r="Q576" s="26">
        <f t="shared" si="242"/>
        <v>2.5</v>
      </c>
      <c r="R576" s="26">
        <f t="shared" si="243"/>
        <v>2.5</v>
      </c>
      <c r="S576" s="26">
        <f t="shared" si="244"/>
        <v>2.5</v>
      </c>
      <c r="T576" s="26">
        <f t="shared" si="245"/>
        <v>0</v>
      </c>
      <c r="U576" s="26">
        <f t="shared" si="246"/>
        <v>0</v>
      </c>
      <c r="V576" s="26">
        <f t="shared" si="247"/>
        <v>0</v>
      </c>
      <c r="W576" s="26">
        <f>VLOOKUP(AF576,角色间职业划分!L:M,2,FALSE)</f>
        <v>10</v>
      </c>
      <c r="X576" s="26">
        <f t="shared" si="248"/>
        <v>22</v>
      </c>
      <c r="Y576" s="26">
        <v>0</v>
      </c>
      <c r="Z576" s="26">
        <v>0</v>
      </c>
      <c r="AA576" s="26">
        <v>0</v>
      </c>
      <c r="AB576" s="26">
        <f t="shared" si="249"/>
        <v>7.5</v>
      </c>
      <c r="AC576" s="1">
        <f t="shared" si="230"/>
        <v>603</v>
      </c>
      <c r="AD576" s="51"/>
      <c r="AE576" s="1"/>
      <c r="AF576">
        <f t="shared" si="250"/>
        <v>10</v>
      </c>
      <c r="AG576" s="26" t="str">
        <f>VLOOKUP(AF576,角色间职业划分!P:R,3,FALSE)</f>
        <v>幻术师</v>
      </c>
      <c r="AH576" s="26">
        <f t="shared" si="251"/>
        <v>22</v>
      </c>
    </row>
    <row r="577" spans="1:34" x14ac:dyDescent="0.15">
      <c r="A577" s="26">
        <v>573</v>
      </c>
      <c r="B577" s="26">
        <f t="shared" si="231"/>
        <v>0</v>
      </c>
      <c r="C577" s="26">
        <f>ROUND(IF($AG577="战士",VLOOKUP($AH577,$DV:$ER,DX$1,FALSE),IF($AG577="幻术师",VLOOKUP($AH577,$EU:$FQ,EW$1,FALSE),IF($AG577="刺客",VLOOKUP($AH577,$FU:$GQ,FW$1,FALSE),"无该职业")))/VLOOKUP(AF577,角色间职业划分!P:AP,20,FALSE),0)</f>
        <v>25</v>
      </c>
      <c r="D577" s="26">
        <f t="shared" si="232"/>
        <v>0</v>
      </c>
      <c r="E577" s="26">
        <f>ROUND(IF($AG577="战士",VLOOKUP($AH577,$DV:$ER,DZ$1,FALSE),IF($AG577="幻术师",VLOOKUP($AH577,$EU:$FQ,EY$1,FALSE),IF($AG577="刺客",VLOOKUP($AH577,$FU:$GQ,FY$1,FALSE),"无该职业")))*VLOOKUP($AF577,角色间职业划分!$P:$AP,26,FALSE)*VLOOKUP($AF577,角色间职业划分!$P:$AP,13,FALSE)/角色间职业划分!$AB$9,0)</f>
        <v>643</v>
      </c>
      <c r="F577" s="26">
        <f>ROUND(IF($AG577="战士",VLOOKUP($AH577,$DV:$ER,EA$1,FALSE),IF($AG577="幻术师",VLOOKUP($AH577,$EU:$FQ,EZ$1,FALSE),IF($AG577="刺客",VLOOKUP($AH577,$FU:$GQ,FZ$1,FALSE),"无该职业")))*VLOOKUP($AF577,角色间职业划分!$P:$AP,8,FALSE)/角色间职业划分!$W$9,0)</f>
        <v>3180</v>
      </c>
      <c r="G577" s="26">
        <f>ROUND(IF($AG577="战士",VLOOKUP($AH577,$DV:$ER,EB$1,FALSE),IF($AG577="幻术师",VLOOKUP($AH577,$EU:$FQ,FA$1,FALSE),IF($AG577="刺客",VLOOKUP($AH577,$FU:$GQ,GA$1,FALSE),"无该职业")))*VLOOKUP($AF577,角色间职业划分!$P:$AP,13,FALSE)/角色间职业划分!$AB$9,0)</f>
        <v>1667</v>
      </c>
      <c r="H577" s="26">
        <f t="shared" si="233"/>
        <v>0</v>
      </c>
      <c r="I577" s="26">
        <f t="shared" si="234"/>
        <v>0</v>
      </c>
      <c r="J577" s="26">
        <f t="shared" si="235"/>
        <v>0</v>
      </c>
      <c r="K577" s="26">
        <f t="shared" si="236"/>
        <v>0</v>
      </c>
      <c r="L577" s="26">
        <f t="shared" si="237"/>
        <v>0</v>
      </c>
      <c r="M577" s="26">
        <f t="shared" si="238"/>
        <v>0</v>
      </c>
      <c r="N577" s="26">
        <f t="shared" si="239"/>
        <v>5</v>
      </c>
      <c r="O577" s="26">
        <f t="shared" si="240"/>
        <v>2.5</v>
      </c>
      <c r="P577" s="26">
        <f t="shared" si="241"/>
        <v>0</v>
      </c>
      <c r="Q577" s="26">
        <f t="shared" si="242"/>
        <v>2.5</v>
      </c>
      <c r="R577" s="26">
        <f t="shared" si="243"/>
        <v>2.5</v>
      </c>
      <c r="S577" s="26">
        <f t="shared" si="244"/>
        <v>2.5</v>
      </c>
      <c r="T577" s="26">
        <f t="shared" si="245"/>
        <v>0</v>
      </c>
      <c r="U577" s="26">
        <f t="shared" si="246"/>
        <v>0</v>
      </c>
      <c r="V577" s="26">
        <f t="shared" si="247"/>
        <v>0</v>
      </c>
      <c r="W577" s="26">
        <f>VLOOKUP(AF577,角色间职业划分!L:M,2,FALSE)</f>
        <v>10</v>
      </c>
      <c r="X577" s="26">
        <f t="shared" si="248"/>
        <v>23</v>
      </c>
      <c r="Y577" s="26">
        <v>0</v>
      </c>
      <c r="Z577" s="26">
        <v>0</v>
      </c>
      <c r="AA577" s="26">
        <v>0</v>
      </c>
      <c r="AB577" s="26">
        <f t="shared" si="249"/>
        <v>7.5</v>
      </c>
      <c r="AC577" s="1">
        <f t="shared" si="230"/>
        <v>624</v>
      </c>
      <c r="AD577" s="51"/>
      <c r="AE577" s="1"/>
      <c r="AF577">
        <f t="shared" si="250"/>
        <v>10</v>
      </c>
      <c r="AG577" s="26" t="str">
        <f>VLOOKUP(AF577,角色间职业划分!P:R,3,FALSE)</f>
        <v>幻术师</v>
      </c>
      <c r="AH577" s="26">
        <f t="shared" si="251"/>
        <v>23</v>
      </c>
    </row>
    <row r="578" spans="1:34" x14ac:dyDescent="0.15">
      <c r="A578" s="26">
        <v>574</v>
      </c>
      <c r="B578" s="26">
        <f t="shared" si="231"/>
        <v>0</v>
      </c>
      <c r="C578" s="26">
        <f>ROUND(IF($AG578="战士",VLOOKUP($AH578,$DV:$ER,DX$1,FALSE),IF($AG578="幻术师",VLOOKUP($AH578,$EU:$FQ,EW$1,FALSE),IF($AG578="刺客",VLOOKUP($AH578,$FU:$GQ,FW$1,FALSE),"无该职业")))/VLOOKUP(AF578,角色间职业划分!P:AP,20,FALSE),0)</f>
        <v>30</v>
      </c>
      <c r="D578" s="26">
        <f t="shared" si="232"/>
        <v>0</v>
      </c>
      <c r="E578" s="26">
        <f>ROUND(IF($AG578="战士",VLOOKUP($AH578,$DV:$ER,DZ$1,FALSE),IF($AG578="幻术师",VLOOKUP($AH578,$EU:$FQ,EY$1,FALSE),IF($AG578="刺客",VLOOKUP($AH578,$FU:$GQ,FY$1,FALSE),"无该职业")))*VLOOKUP($AF578,角色间职业划分!$P:$AP,26,FALSE)*VLOOKUP($AF578,角色间职业划分!$P:$AP,13,FALSE)/角色间职业划分!$AB$9,0)</f>
        <v>643</v>
      </c>
      <c r="F578" s="26">
        <f>ROUND(IF($AG578="战士",VLOOKUP($AH578,$DV:$ER,EA$1,FALSE),IF($AG578="幻术师",VLOOKUP($AH578,$EU:$FQ,EZ$1,FALSE),IF($AG578="刺客",VLOOKUP($AH578,$FU:$GQ,FZ$1,FALSE),"无该职业")))*VLOOKUP($AF578,角色间职业划分!$P:$AP,8,FALSE)/角色间职业划分!$W$9,0)</f>
        <v>3180</v>
      </c>
      <c r="G578" s="26">
        <f>ROUND(IF($AG578="战士",VLOOKUP($AH578,$DV:$ER,EB$1,FALSE),IF($AG578="幻术师",VLOOKUP($AH578,$EU:$FQ,FA$1,FALSE),IF($AG578="刺客",VLOOKUP($AH578,$FU:$GQ,GA$1,FALSE),"无该职业")))*VLOOKUP($AF578,角色间职业划分!$P:$AP,13,FALSE)/角色间职业划分!$AB$9,0)</f>
        <v>1667</v>
      </c>
      <c r="H578" s="26">
        <f t="shared" si="233"/>
        <v>0</v>
      </c>
      <c r="I578" s="26">
        <f t="shared" si="234"/>
        <v>0</v>
      </c>
      <c r="J578" s="26">
        <f t="shared" si="235"/>
        <v>0</v>
      </c>
      <c r="K578" s="26">
        <f t="shared" si="236"/>
        <v>0</v>
      </c>
      <c r="L578" s="26">
        <f t="shared" si="237"/>
        <v>0</v>
      </c>
      <c r="M578" s="26">
        <f t="shared" si="238"/>
        <v>0</v>
      </c>
      <c r="N578" s="26">
        <f t="shared" si="239"/>
        <v>5</v>
      </c>
      <c r="O578" s="26">
        <f t="shared" si="240"/>
        <v>2.5</v>
      </c>
      <c r="P578" s="26">
        <f t="shared" si="241"/>
        <v>0</v>
      </c>
      <c r="Q578" s="26">
        <f t="shared" si="242"/>
        <v>2.5</v>
      </c>
      <c r="R578" s="26">
        <f t="shared" si="243"/>
        <v>2.5</v>
      </c>
      <c r="S578" s="26">
        <f t="shared" si="244"/>
        <v>2.5</v>
      </c>
      <c r="T578" s="26">
        <f t="shared" si="245"/>
        <v>0</v>
      </c>
      <c r="U578" s="26">
        <f t="shared" si="246"/>
        <v>0</v>
      </c>
      <c r="V578" s="26">
        <f t="shared" si="247"/>
        <v>0</v>
      </c>
      <c r="W578" s="26">
        <f>VLOOKUP(AF578,角色间职业划分!L:M,2,FALSE)</f>
        <v>10</v>
      </c>
      <c r="X578" s="26">
        <f t="shared" si="248"/>
        <v>24</v>
      </c>
      <c r="Y578" s="26">
        <v>0</v>
      </c>
      <c r="Z578" s="26">
        <v>0</v>
      </c>
      <c r="AA578" s="26">
        <v>0</v>
      </c>
      <c r="AB578" s="26">
        <f t="shared" si="249"/>
        <v>7.5</v>
      </c>
      <c r="AC578" s="1">
        <f t="shared" si="230"/>
        <v>645</v>
      </c>
      <c r="AD578" s="51"/>
      <c r="AE578" s="1"/>
      <c r="AF578">
        <f t="shared" si="250"/>
        <v>10</v>
      </c>
      <c r="AG578" s="26" t="str">
        <f>VLOOKUP(AF578,角色间职业划分!P:R,3,FALSE)</f>
        <v>幻术师</v>
      </c>
      <c r="AH578" s="26">
        <f t="shared" si="251"/>
        <v>24</v>
      </c>
    </row>
    <row r="579" spans="1:34" x14ac:dyDescent="0.15">
      <c r="A579" s="26">
        <v>575</v>
      </c>
      <c r="B579" s="26">
        <f t="shared" si="231"/>
        <v>0</v>
      </c>
      <c r="C579" s="26">
        <f>ROUND(IF($AG579="战士",VLOOKUP($AH579,$DV:$ER,DX$1,FALSE),IF($AG579="幻术师",VLOOKUP($AH579,$EU:$FQ,EW$1,FALSE),IF($AG579="刺客",VLOOKUP($AH579,$FU:$GQ,FW$1,FALSE),"无该职业")))/VLOOKUP(AF579,角色间职业划分!P:AP,20,FALSE),0)</f>
        <v>30</v>
      </c>
      <c r="D579" s="26">
        <f t="shared" si="232"/>
        <v>0</v>
      </c>
      <c r="E579" s="26">
        <f>ROUND(IF($AG579="战士",VLOOKUP($AH579,$DV:$ER,DZ$1,FALSE),IF($AG579="幻术师",VLOOKUP($AH579,$EU:$FQ,EY$1,FALSE),IF($AG579="刺客",VLOOKUP($AH579,$FU:$GQ,FY$1,FALSE),"无该职业")))*VLOOKUP($AF579,角色间职业划分!$P:$AP,26,FALSE)*VLOOKUP($AF579,角色间职业划分!$P:$AP,13,FALSE)/角色间职业划分!$AB$9,0)</f>
        <v>643</v>
      </c>
      <c r="F579" s="26">
        <f>ROUND(IF($AG579="战士",VLOOKUP($AH579,$DV:$ER,EA$1,FALSE),IF($AG579="幻术师",VLOOKUP($AH579,$EU:$FQ,EZ$1,FALSE),IF($AG579="刺客",VLOOKUP($AH579,$FU:$GQ,FZ$1,FALSE),"无该职业")))*VLOOKUP($AF579,角色间职业划分!$P:$AP,8,FALSE)/角色间职业划分!$W$9,0)</f>
        <v>3180</v>
      </c>
      <c r="G579" s="26">
        <f>ROUND(IF($AG579="战士",VLOOKUP($AH579,$DV:$ER,EB$1,FALSE),IF($AG579="幻术师",VLOOKUP($AH579,$EU:$FQ,FA$1,FALSE),IF($AG579="刺客",VLOOKUP($AH579,$FU:$GQ,GA$1,FALSE),"无该职业")))*VLOOKUP($AF579,角色间职业划分!$P:$AP,13,FALSE)/角色间职业划分!$AB$9,0)</f>
        <v>1908</v>
      </c>
      <c r="H579" s="26">
        <f t="shared" si="233"/>
        <v>0</v>
      </c>
      <c r="I579" s="26">
        <f t="shared" si="234"/>
        <v>0</v>
      </c>
      <c r="J579" s="26">
        <f t="shared" si="235"/>
        <v>0</v>
      </c>
      <c r="K579" s="26">
        <f t="shared" si="236"/>
        <v>0</v>
      </c>
      <c r="L579" s="26">
        <f t="shared" si="237"/>
        <v>0</v>
      </c>
      <c r="M579" s="26">
        <f t="shared" si="238"/>
        <v>0</v>
      </c>
      <c r="N579" s="26">
        <f t="shared" si="239"/>
        <v>5</v>
      </c>
      <c r="O579" s="26">
        <f t="shared" si="240"/>
        <v>2.5</v>
      </c>
      <c r="P579" s="26">
        <f t="shared" si="241"/>
        <v>0</v>
      </c>
      <c r="Q579" s="26">
        <f t="shared" si="242"/>
        <v>2.5</v>
      </c>
      <c r="R579" s="26">
        <f t="shared" si="243"/>
        <v>2.5</v>
      </c>
      <c r="S579" s="26">
        <f t="shared" si="244"/>
        <v>2.5</v>
      </c>
      <c r="T579" s="26">
        <f t="shared" si="245"/>
        <v>0</v>
      </c>
      <c r="U579" s="26">
        <f t="shared" si="246"/>
        <v>0</v>
      </c>
      <c r="V579" s="26">
        <f t="shared" si="247"/>
        <v>0</v>
      </c>
      <c r="W579" s="26">
        <f>VLOOKUP(AF579,角色间职业划分!L:M,2,FALSE)</f>
        <v>10</v>
      </c>
      <c r="X579" s="26">
        <f t="shared" si="248"/>
        <v>25</v>
      </c>
      <c r="Y579" s="26">
        <v>0</v>
      </c>
      <c r="Z579" s="26">
        <v>0</v>
      </c>
      <c r="AA579" s="26">
        <v>0</v>
      </c>
      <c r="AB579" s="26">
        <f t="shared" si="249"/>
        <v>7.5</v>
      </c>
      <c r="AC579" s="1">
        <f t="shared" si="230"/>
        <v>666</v>
      </c>
      <c r="AD579" s="51"/>
      <c r="AE579" s="1"/>
      <c r="AF579">
        <f t="shared" si="250"/>
        <v>10</v>
      </c>
      <c r="AG579" s="26" t="str">
        <f>VLOOKUP(AF579,角色间职业划分!P:R,3,FALSE)</f>
        <v>幻术师</v>
      </c>
      <c r="AH579" s="26">
        <f t="shared" si="251"/>
        <v>25</v>
      </c>
    </row>
    <row r="580" spans="1:34" x14ac:dyDescent="0.15">
      <c r="A580" s="26">
        <v>576</v>
      </c>
      <c r="B580" s="26">
        <f t="shared" si="231"/>
        <v>0</v>
      </c>
      <c r="C580" s="26">
        <f>ROUND(IF($AG580="战士",VLOOKUP($AH580,$DV:$ER,DX$1,FALSE),IF($AG580="幻术师",VLOOKUP($AH580,$EU:$FQ,EW$1,FALSE),IF($AG580="刺客",VLOOKUP($AH580,$FU:$GQ,FW$1,FALSE),"无该职业")))/VLOOKUP(AF580,角色间职业划分!P:AP,20,FALSE),0)</f>
        <v>30</v>
      </c>
      <c r="D580" s="26">
        <f t="shared" si="232"/>
        <v>0</v>
      </c>
      <c r="E580" s="26">
        <f>ROUND(IF($AG580="战士",VLOOKUP($AH580,$DV:$ER,DZ$1,FALSE),IF($AG580="幻术师",VLOOKUP($AH580,$EU:$FQ,EY$1,FALSE),IF($AG580="刺客",VLOOKUP($AH580,$FU:$GQ,FY$1,FALSE),"无该职业")))*VLOOKUP($AF580,角色间职业划分!$P:$AP,26,FALSE)*VLOOKUP($AF580,角色间职业划分!$P:$AP,13,FALSE)/角色间职业划分!$AB$9,0)</f>
        <v>643</v>
      </c>
      <c r="F580" s="26">
        <f>ROUND(IF($AG580="战士",VLOOKUP($AH580,$DV:$ER,EA$1,FALSE),IF($AG580="幻术师",VLOOKUP($AH580,$EU:$FQ,EZ$1,FALSE),IF($AG580="刺客",VLOOKUP($AH580,$FU:$GQ,FZ$1,FALSE),"无该职业")))*VLOOKUP($AF580,角色间职业划分!$P:$AP,8,FALSE)/角色间职业划分!$W$9,0)</f>
        <v>3180</v>
      </c>
      <c r="G580" s="26">
        <f>ROUND(IF($AG580="战士",VLOOKUP($AH580,$DV:$ER,EB$1,FALSE),IF($AG580="幻术师",VLOOKUP($AH580,$EU:$FQ,FA$1,FALSE),IF($AG580="刺客",VLOOKUP($AH580,$FU:$GQ,GA$1,FALSE),"无该职业")))*VLOOKUP($AF580,角色间职业划分!$P:$AP,13,FALSE)/角色间职业划分!$AB$9,0)</f>
        <v>1908</v>
      </c>
      <c r="H580" s="26">
        <f t="shared" si="233"/>
        <v>0</v>
      </c>
      <c r="I580" s="26">
        <f t="shared" si="234"/>
        <v>0</v>
      </c>
      <c r="J580" s="26">
        <f t="shared" si="235"/>
        <v>0</v>
      </c>
      <c r="K580" s="26">
        <f t="shared" si="236"/>
        <v>0</v>
      </c>
      <c r="L580" s="26">
        <f t="shared" si="237"/>
        <v>0</v>
      </c>
      <c r="M580" s="26">
        <f t="shared" si="238"/>
        <v>0</v>
      </c>
      <c r="N580" s="26">
        <f t="shared" si="239"/>
        <v>5</v>
      </c>
      <c r="O580" s="26">
        <f t="shared" si="240"/>
        <v>2.5</v>
      </c>
      <c r="P580" s="26">
        <f t="shared" si="241"/>
        <v>0</v>
      </c>
      <c r="Q580" s="26">
        <f t="shared" si="242"/>
        <v>2.5</v>
      </c>
      <c r="R580" s="26">
        <f t="shared" si="243"/>
        <v>5</v>
      </c>
      <c r="S580" s="26">
        <f t="shared" si="244"/>
        <v>2.5</v>
      </c>
      <c r="T580" s="26">
        <f t="shared" si="245"/>
        <v>0</v>
      </c>
      <c r="U580" s="26">
        <f t="shared" si="246"/>
        <v>0</v>
      </c>
      <c r="V580" s="26">
        <f t="shared" si="247"/>
        <v>0</v>
      </c>
      <c r="W580" s="26">
        <f>VLOOKUP(AF580,角色间职业划分!L:M,2,FALSE)</f>
        <v>10</v>
      </c>
      <c r="X580" s="26">
        <f t="shared" si="248"/>
        <v>26</v>
      </c>
      <c r="Y580" s="26">
        <v>0</v>
      </c>
      <c r="Z580" s="26">
        <v>0</v>
      </c>
      <c r="AA580" s="26">
        <v>0</v>
      </c>
      <c r="AB580" s="26">
        <f t="shared" si="249"/>
        <v>7.5</v>
      </c>
      <c r="AC580" s="1">
        <f t="shared" si="230"/>
        <v>687</v>
      </c>
      <c r="AD580" s="51"/>
      <c r="AE580" s="1"/>
      <c r="AF580">
        <f t="shared" si="250"/>
        <v>10</v>
      </c>
      <c r="AG580" s="26" t="str">
        <f>VLOOKUP(AF580,角色间职业划分!P:R,3,FALSE)</f>
        <v>幻术师</v>
      </c>
      <c r="AH580" s="26">
        <f t="shared" si="251"/>
        <v>26</v>
      </c>
    </row>
    <row r="581" spans="1:34" x14ac:dyDescent="0.15">
      <c r="A581" s="26">
        <v>577</v>
      </c>
      <c r="B581" s="26">
        <f t="shared" si="231"/>
        <v>0</v>
      </c>
      <c r="C581" s="26">
        <f>ROUND(IF($AG581="战士",VLOOKUP($AH581,$DV:$ER,DX$1,FALSE),IF($AG581="幻术师",VLOOKUP($AH581,$EU:$FQ,EW$1,FALSE),IF($AG581="刺客",VLOOKUP($AH581,$FU:$GQ,FW$1,FALSE),"无该职业")))/VLOOKUP(AF581,角色间职业划分!P:AP,20,FALSE),0)</f>
        <v>30</v>
      </c>
      <c r="D581" s="26">
        <f t="shared" si="232"/>
        <v>0</v>
      </c>
      <c r="E581" s="26">
        <f>ROUND(IF($AG581="战士",VLOOKUP($AH581,$DV:$ER,DZ$1,FALSE),IF($AG581="幻术师",VLOOKUP($AH581,$EU:$FQ,EY$1,FALSE),IF($AG581="刺客",VLOOKUP($AH581,$FU:$GQ,FY$1,FALSE),"无该职业")))*VLOOKUP($AF581,角色间职业划分!$P:$AP,26,FALSE)*VLOOKUP($AF581,角色间职业划分!$P:$AP,13,FALSE)/角色间职业划分!$AB$9,0)</f>
        <v>643</v>
      </c>
      <c r="F581" s="26">
        <f>ROUND(IF($AG581="战士",VLOOKUP($AH581,$DV:$ER,EA$1,FALSE),IF($AG581="幻术师",VLOOKUP($AH581,$EU:$FQ,EZ$1,FALSE),IF($AG581="刺客",VLOOKUP($AH581,$FU:$GQ,FZ$1,FALSE),"无该职业")))*VLOOKUP($AF581,角色间职业划分!$P:$AP,8,FALSE)/角色间职业划分!$W$9,0)</f>
        <v>3608</v>
      </c>
      <c r="G581" s="26">
        <f>ROUND(IF($AG581="战士",VLOOKUP($AH581,$DV:$ER,EB$1,FALSE),IF($AG581="幻术师",VLOOKUP($AH581,$EU:$FQ,FA$1,FALSE),IF($AG581="刺客",VLOOKUP($AH581,$FU:$GQ,GA$1,FALSE),"无该职业")))*VLOOKUP($AF581,角色间职业划分!$P:$AP,13,FALSE)/角色间职业划分!$AB$9,0)</f>
        <v>1908</v>
      </c>
      <c r="H581" s="26">
        <f t="shared" si="233"/>
        <v>0</v>
      </c>
      <c r="I581" s="26">
        <f t="shared" si="234"/>
        <v>0</v>
      </c>
      <c r="J581" s="26">
        <f t="shared" si="235"/>
        <v>0</v>
      </c>
      <c r="K581" s="26">
        <f t="shared" si="236"/>
        <v>0</v>
      </c>
      <c r="L581" s="26">
        <f t="shared" si="237"/>
        <v>0</v>
      </c>
      <c r="M581" s="26">
        <f t="shared" si="238"/>
        <v>0</v>
      </c>
      <c r="N581" s="26">
        <f t="shared" si="239"/>
        <v>5</v>
      </c>
      <c r="O581" s="26">
        <f t="shared" si="240"/>
        <v>2.5</v>
      </c>
      <c r="P581" s="26">
        <f t="shared" si="241"/>
        <v>0</v>
      </c>
      <c r="Q581" s="26">
        <f t="shared" si="242"/>
        <v>2.5</v>
      </c>
      <c r="R581" s="26">
        <f t="shared" si="243"/>
        <v>5</v>
      </c>
      <c r="S581" s="26">
        <f t="shared" si="244"/>
        <v>2.5</v>
      </c>
      <c r="T581" s="26">
        <f t="shared" si="245"/>
        <v>0</v>
      </c>
      <c r="U581" s="26">
        <f t="shared" si="246"/>
        <v>0</v>
      </c>
      <c r="V581" s="26">
        <f t="shared" si="247"/>
        <v>0</v>
      </c>
      <c r="W581" s="26">
        <f>VLOOKUP(AF581,角色间职业划分!L:M,2,FALSE)</f>
        <v>10</v>
      </c>
      <c r="X581" s="26">
        <f t="shared" si="248"/>
        <v>27</v>
      </c>
      <c r="Y581" s="26">
        <v>0</v>
      </c>
      <c r="Z581" s="26">
        <v>0</v>
      </c>
      <c r="AA581" s="26">
        <v>0</v>
      </c>
      <c r="AB581" s="26">
        <f t="shared" si="249"/>
        <v>7.5</v>
      </c>
      <c r="AC581" s="1">
        <f t="shared" ref="AC581:AC644" si="252">INT(VLOOKUP(X581,AP:AR,3,FALSE)/$AF$2)</f>
        <v>708</v>
      </c>
      <c r="AD581" s="51"/>
      <c r="AE581" s="1"/>
      <c r="AF581">
        <f t="shared" si="250"/>
        <v>10</v>
      </c>
      <c r="AG581" s="26" t="str">
        <f>VLOOKUP(AF581,角色间职业划分!P:R,3,FALSE)</f>
        <v>幻术师</v>
      </c>
      <c r="AH581" s="26">
        <f t="shared" si="251"/>
        <v>27</v>
      </c>
    </row>
    <row r="582" spans="1:34" x14ac:dyDescent="0.15">
      <c r="A582" s="26">
        <v>578</v>
      </c>
      <c r="B582" s="26">
        <f t="shared" ref="B582:B645" si="253">IF($AG582="战士",VLOOKUP($AH582,$DV:$ER,DW$1,FALSE),IF($AG582="幻术师",VLOOKUP($AH582,$EU:$FQ,EV$1,FALSE),IF($AG582="刺客",VLOOKUP($AH582,$FU:$GQ,FV$1,FALSE),"无该职业")))</f>
        <v>0</v>
      </c>
      <c r="C582" s="26">
        <f>ROUND(IF($AG582="战士",VLOOKUP($AH582,$DV:$ER,DX$1,FALSE),IF($AG582="幻术师",VLOOKUP($AH582,$EU:$FQ,EW$1,FALSE),IF($AG582="刺客",VLOOKUP($AH582,$FU:$GQ,FW$1,FALSE),"无该职业")))/VLOOKUP(AF582,角色间职业划分!P:AP,20,FALSE),0)</f>
        <v>30</v>
      </c>
      <c r="D582" s="26">
        <f t="shared" ref="D582:D645" si="254">IF($AG582="战士",VLOOKUP($AH582,$DV:$ER,DY$1,FALSE),IF($AG582="幻术师",VLOOKUP($AH582,$EU:$FQ,EX$1,FALSE),IF($AG582="刺客",VLOOKUP($AH582,$FU:$GQ,FX$1,FALSE),"无该职业")))</f>
        <v>0</v>
      </c>
      <c r="E582" s="26">
        <f>ROUND(IF($AG582="战士",VLOOKUP($AH582,$DV:$ER,DZ$1,FALSE),IF($AG582="幻术师",VLOOKUP($AH582,$EU:$FQ,EY$1,FALSE),IF($AG582="刺客",VLOOKUP($AH582,$FU:$GQ,FY$1,FALSE),"无该职业")))*VLOOKUP($AF582,角色间职业划分!$P:$AP,26,FALSE)*VLOOKUP($AF582,角色间职业划分!$P:$AP,13,FALSE)/角色间职业划分!$AB$9,0)</f>
        <v>643</v>
      </c>
      <c r="F582" s="26">
        <f>ROUND(IF($AG582="战士",VLOOKUP($AH582,$DV:$ER,EA$1,FALSE),IF($AG582="幻术师",VLOOKUP($AH582,$EU:$FQ,EZ$1,FALSE),IF($AG582="刺客",VLOOKUP($AH582,$FU:$GQ,FZ$1,FALSE),"无该职业")))*VLOOKUP($AF582,角色间职业划分!$P:$AP,8,FALSE)/角色间职业划分!$W$9,0)</f>
        <v>3608</v>
      </c>
      <c r="G582" s="26">
        <f>ROUND(IF($AG582="战士",VLOOKUP($AH582,$DV:$ER,EB$1,FALSE),IF($AG582="幻术师",VLOOKUP($AH582,$EU:$FQ,FA$1,FALSE),IF($AG582="刺客",VLOOKUP($AH582,$FU:$GQ,GA$1,FALSE),"无该职业")))*VLOOKUP($AF582,角色间职业划分!$P:$AP,13,FALSE)/角色间职业划分!$AB$9,0)</f>
        <v>1908</v>
      </c>
      <c r="H582" s="26">
        <f t="shared" ref="H582:H645" si="255">IF($AG582="战士",VLOOKUP($AH582,$DV:$ER,EC$1,FALSE),IF($AG582="幻术师",VLOOKUP($AH582,$EU:$FQ,FB$1,FALSE),IF($AG582="刺客",VLOOKUP($AH582,$FU:$GQ,GB$1,FALSE),"无该职业")))</f>
        <v>0</v>
      </c>
      <c r="I582" s="26">
        <f t="shared" ref="I582:I645" si="256">IF($AG582="战士",VLOOKUP($AH582,$DV:$ER,ED$1,FALSE),IF($AG582="幻术师",VLOOKUP($AH582,$EU:$FQ,FC$1,FALSE),IF($AG582="刺客",VLOOKUP($AH582,$FU:$GQ,GC$1,FALSE),"无该职业")))</f>
        <v>0</v>
      </c>
      <c r="J582" s="26">
        <f t="shared" ref="J582:J645" si="257">IF($AG582="战士",VLOOKUP($AH582,$DV:$ER,EE$1,FALSE),IF($AG582="幻术师",VLOOKUP($AH582,$EU:$FQ,FD$1,FALSE),IF($AG582="刺客",VLOOKUP($AH582,$FU:$GQ,GD$1,FALSE),"无该职业")))</f>
        <v>0</v>
      </c>
      <c r="K582" s="26">
        <f t="shared" ref="K582:K645" si="258">IF($AG582="战士",VLOOKUP($AH582,$DV:$ER,EF$1,FALSE),IF($AG582="幻术师",VLOOKUP($AH582,$EU:$FQ,FE$1,FALSE),IF($AG582="刺客",VLOOKUP($AH582,$FU:$GQ,GE$1,FALSE),"无该职业")))</f>
        <v>0</v>
      </c>
      <c r="L582" s="26">
        <f t="shared" ref="L582:L645" si="259">IF($AG582="战士",VLOOKUP($AH582,$DV:$ER,EG$1,FALSE),IF($AG582="幻术师",VLOOKUP($AH582,$EU:$FQ,FF$1,FALSE),IF($AG582="刺客",VLOOKUP($AH582,$FU:$GQ,GF$1,FALSE),"无该职业")))</f>
        <v>0</v>
      </c>
      <c r="M582" s="26">
        <f t="shared" ref="M582:M645" si="260">IF($AG582="战士",VLOOKUP($AH582,$DV:$ER,EH$1,FALSE),IF($AG582="幻术师",VLOOKUP($AH582,$EU:$FQ,FG$1,FALSE),IF($AG582="刺客",VLOOKUP($AH582,$FU:$GQ,GG$1,FALSE),"无该职业")))</f>
        <v>0</v>
      </c>
      <c r="N582" s="26">
        <f t="shared" ref="N582:N645" si="261">IF($AG582="战士",VLOOKUP($AH582,$DV:$ER,EI$1,FALSE),IF($AG582="幻术师",VLOOKUP($AH582,$EU:$FQ,FH$1,FALSE),IF($AG582="刺客",VLOOKUP($AH582,$FU:$GQ,GH$1,FALSE),"无该职业")))</f>
        <v>5</v>
      </c>
      <c r="O582" s="26">
        <f t="shared" ref="O582:O645" si="262">IF($AG582="战士",VLOOKUP($AH582,$DV:$ER,EJ$1,FALSE),IF($AG582="幻术师",VLOOKUP($AH582,$EU:$FQ,FI$1,FALSE),IF($AG582="刺客",VLOOKUP($AH582,$FU:$GQ,GI$1,FALSE),"无该职业")))</f>
        <v>2.5</v>
      </c>
      <c r="P582" s="26">
        <f t="shared" ref="P582:P645" si="263">IF($AG582="战士",VLOOKUP($AH582,$DV:$ER,EK$1,FALSE),IF($AG582="幻术师",VLOOKUP($AH582,$EU:$FQ,FJ$1,FALSE),IF($AG582="刺客",VLOOKUP($AH582,$FU:$GQ,GJ$1,FALSE),"无该职业")))</f>
        <v>0</v>
      </c>
      <c r="Q582" s="26">
        <f t="shared" ref="Q582:Q645" si="264">IF($AG582="战士",VLOOKUP($AH582,$DV:$ER,EL$1,FALSE),IF($AG582="幻术师",VLOOKUP($AH582,$EU:$FQ,FK$1,FALSE),IF($AG582="刺客",VLOOKUP($AH582,$FU:$GQ,GK$1,FALSE),"无该职业")))</f>
        <v>2.5</v>
      </c>
      <c r="R582" s="26">
        <f t="shared" ref="R582:R645" si="265">IF($AG582="战士",VLOOKUP($AH582,$DV:$ER,EM$1,FALSE),IF($AG582="幻术师",VLOOKUP($AH582,$EU:$FQ,FL$1,FALSE),IF($AG582="刺客",VLOOKUP($AH582,$FU:$GQ,GL$1,FALSE),"无该职业")))</f>
        <v>5</v>
      </c>
      <c r="S582" s="26">
        <f t="shared" ref="S582:S645" si="266">IF($AG582="战士",VLOOKUP($AH582,$DV:$ER,EN$1,FALSE),IF($AG582="幻术师",VLOOKUP($AH582,$EU:$FQ,FM$1,FALSE),IF($AG582="刺客",VLOOKUP($AH582,$FU:$GQ,GM$1,FALSE),"无该职业")))</f>
        <v>2.5</v>
      </c>
      <c r="T582" s="26">
        <f t="shared" ref="T582:T645" si="267">IF($AG582="战士",VLOOKUP($AH582,$DV:$ER,EO$1,FALSE),IF($AG582="幻术师",VLOOKUP($AH582,$EU:$FQ,FN$1,FALSE),IF($AG582="刺客",VLOOKUP($AH582,$FU:$GQ,GN$1,FALSE),"无该职业")))</f>
        <v>2.5</v>
      </c>
      <c r="U582" s="26">
        <f t="shared" ref="U582:U645" si="268">IF($AG582="战士",VLOOKUP($AH582,$DV:$ER,EP$1,FALSE),IF($AG582="幻术师",VLOOKUP($AH582,$EU:$FQ,FO$1,FALSE),IF($AG582="刺客",VLOOKUP($AH582,$FU:$GQ,GO$1,FALSE),"无该职业")))</f>
        <v>0</v>
      </c>
      <c r="V582" s="26">
        <f t="shared" ref="V582:V645" si="269">IF($AG582="战士",VLOOKUP($AH582,$DV:$ER,EQ$1,FALSE),IF($AG582="幻术师",VLOOKUP($AH582,$EU:$FQ,FP$1,FALSE),IF($AG582="刺客",VLOOKUP($AH582,$FU:$GQ,GP$1,FALSE),"无该职业")))</f>
        <v>0</v>
      </c>
      <c r="W582" s="26">
        <f>VLOOKUP(AF582,角色间职业划分!L:M,2,FALSE)</f>
        <v>10</v>
      </c>
      <c r="X582" s="26">
        <f t="shared" ref="X582:X645" si="270">AH582</f>
        <v>28</v>
      </c>
      <c r="Y582" s="26">
        <v>0</v>
      </c>
      <c r="Z582" s="26">
        <v>0</v>
      </c>
      <c r="AA582" s="26">
        <v>0</v>
      </c>
      <c r="AB582" s="26">
        <f t="shared" ref="AB582:AB645" si="271">VLOOKUP(X582,AP:AU,6,FALSE)</f>
        <v>7.5</v>
      </c>
      <c r="AC582" s="1">
        <f t="shared" si="252"/>
        <v>729</v>
      </c>
      <c r="AD582" s="51"/>
      <c r="AE582" s="1"/>
      <c r="AF582">
        <f t="shared" si="250"/>
        <v>10</v>
      </c>
      <c r="AG582" s="26" t="str">
        <f>VLOOKUP(AF582,角色间职业划分!P:R,3,FALSE)</f>
        <v>幻术师</v>
      </c>
      <c r="AH582" s="26">
        <f t="shared" si="251"/>
        <v>28</v>
      </c>
    </row>
    <row r="583" spans="1:34" x14ac:dyDescent="0.15">
      <c r="A583" s="26">
        <v>579</v>
      </c>
      <c r="B583" s="26">
        <f t="shared" si="253"/>
        <v>0</v>
      </c>
      <c r="C583" s="26">
        <f>ROUND(IF($AG583="战士",VLOOKUP($AH583,$DV:$ER,DX$1,FALSE),IF($AG583="幻术师",VLOOKUP($AH583,$EU:$FQ,EW$1,FALSE),IF($AG583="刺客",VLOOKUP($AH583,$FU:$GQ,FW$1,FALSE),"无该职业")))/VLOOKUP(AF583,角色间职业划分!P:AP,20,FALSE),0)</f>
        <v>30</v>
      </c>
      <c r="D583" s="26">
        <f t="shared" si="254"/>
        <v>0</v>
      </c>
      <c r="E583" s="26">
        <f>ROUND(IF($AG583="战士",VLOOKUP($AH583,$DV:$ER,DZ$1,FALSE),IF($AG583="幻术师",VLOOKUP($AH583,$EU:$FQ,EY$1,FALSE),IF($AG583="刺客",VLOOKUP($AH583,$FU:$GQ,FY$1,FALSE),"无该职业")))*VLOOKUP($AF583,角色间职业划分!$P:$AP,26,FALSE)*VLOOKUP($AF583,角色间职业划分!$P:$AP,13,FALSE)/角色间职业划分!$AB$9,0)</f>
        <v>643</v>
      </c>
      <c r="F583" s="26">
        <f>ROUND(IF($AG583="战士",VLOOKUP($AH583,$DV:$ER,EA$1,FALSE),IF($AG583="幻术师",VLOOKUP($AH583,$EU:$FQ,EZ$1,FALSE),IF($AG583="刺客",VLOOKUP($AH583,$FU:$GQ,FZ$1,FALSE),"无该职业")))*VLOOKUP($AF583,角色间职业划分!$P:$AP,8,FALSE)/角色间职业划分!$W$9,0)</f>
        <v>3608</v>
      </c>
      <c r="G583" s="26">
        <f>ROUND(IF($AG583="战士",VLOOKUP($AH583,$DV:$ER,EB$1,FALSE),IF($AG583="幻术师",VLOOKUP($AH583,$EU:$FQ,FA$1,FALSE),IF($AG583="刺客",VLOOKUP($AH583,$FU:$GQ,GA$1,FALSE),"无该职业")))*VLOOKUP($AF583,角色间职业划分!$P:$AP,13,FALSE)/角色间职业划分!$AB$9,0)</f>
        <v>2148</v>
      </c>
      <c r="H583" s="26">
        <f t="shared" si="255"/>
        <v>0</v>
      </c>
      <c r="I583" s="26">
        <f t="shared" si="256"/>
        <v>0</v>
      </c>
      <c r="J583" s="26">
        <f t="shared" si="257"/>
        <v>0</v>
      </c>
      <c r="K583" s="26">
        <f t="shared" si="258"/>
        <v>0</v>
      </c>
      <c r="L583" s="26">
        <f t="shared" si="259"/>
        <v>0</v>
      </c>
      <c r="M583" s="26">
        <f t="shared" si="260"/>
        <v>0</v>
      </c>
      <c r="N583" s="26">
        <f t="shared" si="261"/>
        <v>5</v>
      </c>
      <c r="O583" s="26">
        <f t="shared" si="262"/>
        <v>2.5</v>
      </c>
      <c r="P583" s="26">
        <f t="shared" si="263"/>
        <v>0</v>
      </c>
      <c r="Q583" s="26">
        <f t="shared" si="264"/>
        <v>2.5</v>
      </c>
      <c r="R583" s="26">
        <f t="shared" si="265"/>
        <v>5</v>
      </c>
      <c r="S583" s="26">
        <f t="shared" si="266"/>
        <v>2.5</v>
      </c>
      <c r="T583" s="26">
        <f t="shared" si="267"/>
        <v>2.5</v>
      </c>
      <c r="U583" s="26">
        <f t="shared" si="268"/>
        <v>0</v>
      </c>
      <c r="V583" s="26">
        <f t="shared" si="269"/>
        <v>0</v>
      </c>
      <c r="W583" s="26">
        <f>VLOOKUP(AF583,角色间职业划分!L:M,2,FALSE)</f>
        <v>10</v>
      </c>
      <c r="X583" s="26">
        <f t="shared" si="270"/>
        <v>29</v>
      </c>
      <c r="Y583" s="26">
        <v>0</v>
      </c>
      <c r="Z583" s="26">
        <v>0</v>
      </c>
      <c r="AA583" s="26">
        <v>0</v>
      </c>
      <c r="AB583" s="26">
        <f t="shared" si="271"/>
        <v>7.5</v>
      </c>
      <c r="AC583" s="1">
        <f t="shared" si="252"/>
        <v>750</v>
      </c>
      <c r="AD583" s="51"/>
      <c r="AE583" s="1"/>
      <c r="AF583">
        <f t="shared" ref="AF583:AF646" si="272">IF(AH583=0,AF582+1,AF582)</f>
        <v>10</v>
      </c>
      <c r="AG583" s="26" t="str">
        <f>VLOOKUP(AF583,角色间职业划分!P:R,3,FALSE)</f>
        <v>幻术师</v>
      </c>
      <c r="AH583" s="26">
        <f t="shared" ref="AH583:AH646" si="273">IF(AH582=AH$2,0,AH582+1)</f>
        <v>29</v>
      </c>
    </row>
    <row r="584" spans="1:34" x14ac:dyDescent="0.15">
      <c r="A584" s="26">
        <v>580</v>
      </c>
      <c r="B584" s="26">
        <f t="shared" si="253"/>
        <v>0</v>
      </c>
      <c r="C584" s="26">
        <f>ROUND(IF($AG584="战士",VLOOKUP($AH584,$DV:$ER,DX$1,FALSE),IF($AG584="幻术师",VLOOKUP($AH584,$EU:$FQ,EW$1,FALSE),IF($AG584="刺客",VLOOKUP($AH584,$FU:$GQ,FW$1,FALSE),"无该职业")))/VLOOKUP(AF584,角色间职业划分!P:AP,20,FALSE),0)</f>
        <v>35</v>
      </c>
      <c r="D584" s="26">
        <f t="shared" si="254"/>
        <v>0</v>
      </c>
      <c r="E584" s="26">
        <f>ROUND(IF($AG584="战士",VLOOKUP($AH584,$DV:$ER,DZ$1,FALSE),IF($AG584="幻术师",VLOOKUP($AH584,$EU:$FQ,EY$1,FALSE),IF($AG584="刺客",VLOOKUP($AH584,$FU:$GQ,FY$1,FALSE),"无该职业")))*VLOOKUP($AF584,角色间职业划分!$P:$AP,26,FALSE)*VLOOKUP($AF584,角色间职业划分!$P:$AP,13,FALSE)/角色间职业划分!$AB$9,0)</f>
        <v>643</v>
      </c>
      <c r="F584" s="26">
        <f>ROUND(IF($AG584="战士",VLOOKUP($AH584,$DV:$ER,EA$1,FALSE),IF($AG584="幻术师",VLOOKUP($AH584,$EU:$FQ,EZ$1,FALSE),IF($AG584="刺客",VLOOKUP($AH584,$FU:$GQ,FZ$1,FALSE),"无该职业")))*VLOOKUP($AF584,角色间职业划分!$P:$AP,8,FALSE)/角色间职业划分!$W$9,0)</f>
        <v>3608</v>
      </c>
      <c r="G584" s="26">
        <f>ROUND(IF($AG584="战士",VLOOKUP($AH584,$DV:$ER,EB$1,FALSE),IF($AG584="幻术师",VLOOKUP($AH584,$EU:$FQ,FA$1,FALSE),IF($AG584="刺客",VLOOKUP($AH584,$FU:$GQ,GA$1,FALSE),"无该职业")))*VLOOKUP($AF584,角色间职业划分!$P:$AP,13,FALSE)/角色间职业划分!$AB$9,0)</f>
        <v>2148</v>
      </c>
      <c r="H584" s="26">
        <f t="shared" si="255"/>
        <v>0</v>
      </c>
      <c r="I584" s="26">
        <f t="shared" si="256"/>
        <v>0</v>
      </c>
      <c r="J584" s="26">
        <f t="shared" si="257"/>
        <v>0</v>
      </c>
      <c r="K584" s="26">
        <f t="shared" si="258"/>
        <v>0</v>
      </c>
      <c r="L584" s="26">
        <f t="shared" si="259"/>
        <v>0</v>
      </c>
      <c r="M584" s="26">
        <f t="shared" si="260"/>
        <v>0</v>
      </c>
      <c r="N584" s="26">
        <f t="shared" si="261"/>
        <v>5</v>
      </c>
      <c r="O584" s="26">
        <f t="shared" si="262"/>
        <v>2.5</v>
      </c>
      <c r="P584" s="26">
        <f t="shared" si="263"/>
        <v>0</v>
      </c>
      <c r="Q584" s="26">
        <f t="shared" si="264"/>
        <v>2.5</v>
      </c>
      <c r="R584" s="26">
        <f t="shared" si="265"/>
        <v>5</v>
      </c>
      <c r="S584" s="26">
        <f t="shared" si="266"/>
        <v>2.5</v>
      </c>
      <c r="T584" s="26">
        <f t="shared" si="267"/>
        <v>2.5</v>
      </c>
      <c r="U584" s="26">
        <f t="shared" si="268"/>
        <v>0</v>
      </c>
      <c r="V584" s="26">
        <f t="shared" si="269"/>
        <v>0</v>
      </c>
      <c r="W584" s="26">
        <f>VLOOKUP(AF584,角色间职业划分!L:M,2,FALSE)</f>
        <v>10</v>
      </c>
      <c r="X584" s="26">
        <f t="shared" si="270"/>
        <v>30</v>
      </c>
      <c r="Y584" s="26">
        <v>0</v>
      </c>
      <c r="Z584" s="26">
        <v>0</v>
      </c>
      <c r="AA584" s="26">
        <v>0</v>
      </c>
      <c r="AB584" s="26">
        <f t="shared" si="271"/>
        <v>10</v>
      </c>
      <c r="AC584" s="1">
        <f t="shared" si="252"/>
        <v>771</v>
      </c>
      <c r="AD584" s="51"/>
      <c r="AE584" s="1"/>
      <c r="AF584">
        <f t="shared" si="272"/>
        <v>10</v>
      </c>
      <c r="AG584" s="26" t="str">
        <f>VLOOKUP(AF584,角色间职业划分!P:R,3,FALSE)</f>
        <v>幻术师</v>
      </c>
      <c r="AH584" s="26">
        <f t="shared" si="273"/>
        <v>30</v>
      </c>
    </row>
    <row r="585" spans="1:34" x14ac:dyDescent="0.15">
      <c r="A585" s="26">
        <v>581</v>
      </c>
      <c r="B585" s="26">
        <f t="shared" si="253"/>
        <v>0</v>
      </c>
      <c r="C585" s="26">
        <f>ROUND(IF($AG585="战士",VLOOKUP($AH585,$DV:$ER,DX$1,FALSE),IF($AG585="幻术师",VLOOKUP($AH585,$EU:$FQ,EW$1,FALSE),IF($AG585="刺客",VLOOKUP($AH585,$FU:$GQ,FW$1,FALSE),"无该职业")))/VLOOKUP(AF585,角色间职业划分!P:AP,20,FALSE),0)</f>
        <v>35</v>
      </c>
      <c r="D585" s="26">
        <f t="shared" si="254"/>
        <v>0</v>
      </c>
      <c r="E585" s="26">
        <f>ROUND(IF($AG585="战士",VLOOKUP($AH585,$DV:$ER,DZ$1,FALSE),IF($AG585="幻术师",VLOOKUP($AH585,$EU:$FQ,EY$1,FALSE),IF($AG585="刺客",VLOOKUP($AH585,$FU:$GQ,FY$1,FALSE),"无该职业")))*VLOOKUP($AF585,角色间职业划分!$P:$AP,26,FALSE)*VLOOKUP($AF585,角色间职业划分!$P:$AP,13,FALSE)/角色间职业划分!$AB$9,0)</f>
        <v>643</v>
      </c>
      <c r="F585" s="26">
        <f>ROUND(IF($AG585="战士",VLOOKUP($AH585,$DV:$ER,EA$1,FALSE),IF($AG585="幻术师",VLOOKUP($AH585,$EU:$FQ,EZ$1,FALSE),IF($AG585="刺客",VLOOKUP($AH585,$FU:$GQ,FZ$1,FALSE),"无该职业")))*VLOOKUP($AF585,角色间职业划分!$P:$AP,8,FALSE)/角色间职业划分!$W$9,0)</f>
        <v>4036</v>
      </c>
      <c r="G585" s="26">
        <f>ROUND(IF($AG585="战士",VLOOKUP($AH585,$DV:$ER,EB$1,FALSE),IF($AG585="幻术师",VLOOKUP($AH585,$EU:$FQ,FA$1,FALSE),IF($AG585="刺客",VLOOKUP($AH585,$FU:$GQ,GA$1,FALSE),"无该职业")))*VLOOKUP($AF585,角色间职业划分!$P:$AP,13,FALSE)/角色间职业划分!$AB$9,0)</f>
        <v>2148</v>
      </c>
      <c r="H585" s="26">
        <f t="shared" si="255"/>
        <v>0</v>
      </c>
      <c r="I585" s="26">
        <f t="shared" si="256"/>
        <v>0</v>
      </c>
      <c r="J585" s="26">
        <f t="shared" si="257"/>
        <v>0</v>
      </c>
      <c r="K585" s="26">
        <f t="shared" si="258"/>
        <v>0</v>
      </c>
      <c r="L585" s="26">
        <f t="shared" si="259"/>
        <v>0</v>
      </c>
      <c r="M585" s="26">
        <f t="shared" si="260"/>
        <v>0</v>
      </c>
      <c r="N585" s="26">
        <f t="shared" si="261"/>
        <v>5</v>
      </c>
      <c r="O585" s="26">
        <f t="shared" si="262"/>
        <v>2.5</v>
      </c>
      <c r="P585" s="26">
        <f t="shared" si="263"/>
        <v>0</v>
      </c>
      <c r="Q585" s="26">
        <f t="shared" si="264"/>
        <v>2.5</v>
      </c>
      <c r="R585" s="26">
        <f t="shared" si="265"/>
        <v>5</v>
      </c>
      <c r="S585" s="26">
        <f t="shared" si="266"/>
        <v>2.5</v>
      </c>
      <c r="T585" s="26">
        <f t="shared" si="267"/>
        <v>2.5</v>
      </c>
      <c r="U585" s="26">
        <f t="shared" si="268"/>
        <v>0</v>
      </c>
      <c r="V585" s="26">
        <f t="shared" si="269"/>
        <v>0</v>
      </c>
      <c r="W585" s="26">
        <f>VLOOKUP(AF585,角色间职业划分!L:M,2,FALSE)</f>
        <v>10</v>
      </c>
      <c r="X585" s="26">
        <f t="shared" si="270"/>
        <v>31</v>
      </c>
      <c r="Y585" s="26">
        <v>0</v>
      </c>
      <c r="Z585" s="26">
        <v>0</v>
      </c>
      <c r="AA585" s="26">
        <v>0</v>
      </c>
      <c r="AB585" s="26">
        <f t="shared" si="271"/>
        <v>10</v>
      </c>
      <c r="AC585" s="1">
        <f t="shared" si="252"/>
        <v>792</v>
      </c>
      <c r="AD585" s="51"/>
      <c r="AE585" s="1"/>
      <c r="AF585">
        <f t="shared" si="272"/>
        <v>10</v>
      </c>
      <c r="AG585" s="26" t="str">
        <f>VLOOKUP(AF585,角色间职业划分!P:R,3,FALSE)</f>
        <v>幻术师</v>
      </c>
      <c r="AH585" s="26">
        <f t="shared" si="273"/>
        <v>31</v>
      </c>
    </row>
    <row r="586" spans="1:34" x14ac:dyDescent="0.15">
      <c r="A586" s="26">
        <v>582</v>
      </c>
      <c r="B586" s="26">
        <f t="shared" si="253"/>
        <v>0</v>
      </c>
      <c r="C586" s="26">
        <f>ROUND(IF($AG586="战士",VLOOKUP($AH586,$DV:$ER,DX$1,FALSE),IF($AG586="幻术师",VLOOKUP($AH586,$EU:$FQ,EW$1,FALSE),IF($AG586="刺客",VLOOKUP($AH586,$FU:$GQ,FW$1,FALSE),"无该职业")))/VLOOKUP(AF586,角色间职业划分!P:AP,20,FALSE),0)</f>
        <v>35</v>
      </c>
      <c r="D586" s="26">
        <f t="shared" si="254"/>
        <v>0</v>
      </c>
      <c r="E586" s="26">
        <f>ROUND(IF($AG586="战士",VLOOKUP($AH586,$DV:$ER,DZ$1,FALSE),IF($AG586="幻术师",VLOOKUP($AH586,$EU:$FQ,EY$1,FALSE),IF($AG586="刺客",VLOOKUP($AH586,$FU:$GQ,FY$1,FALSE),"无该职业")))*VLOOKUP($AF586,角色间职业划分!$P:$AP,26,FALSE)*VLOOKUP($AF586,角色间职业划分!$P:$AP,13,FALSE)/角色间职业划分!$AB$9,0)</f>
        <v>931</v>
      </c>
      <c r="F586" s="26">
        <f>ROUND(IF($AG586="战士",VLOOKUP($AH586,$DV:$ER,EA$1,FALSE),IF($AG586="幻术师",VLOOKUP($AH586,$EU:$FQ,EZ$1,FALSE),IF($AG586="刺客",VLOOKUP($AH586,$FU:$GQ,FZ$1,FALSE),"无该职业")))*VLOOKUP($AF586,角色间职业划分!$P:$AP,8,FALSE)/角色间职业划分!$W$9,0)</f>
        <v>4036</v>
      </c>
      <c r="G586" s="26">
        <f>ROUND(IF($AG586="战士",VLOOKUP($AH586,$DV:$ER,EB$1,FALSE),IF($AG586="幻术师",VLOOKUP($AH586,$EU:$FQ,FA$1,FALSE),IF($AG586="刺客",VLOOKUP($AH586,$FU:$GQ,GA$1,FALSE),"无该职业")))*VLOOKUP($AF586,角色间职业划分!$P:$AP,13,FALSE)/角色间职业划分!$AB$9,0)</f>
        <v>2148</v>
      </c>
      <c r="H586" s="26">
        <f t="shared" si="255"/>
        <v>0</v>
      </c>
      <c r="I586" s="26">
        <f t="shared" si="256"/>
        <v>0</v>
      </c>
      <c r="J586" s="26">
        <f t="shared" si="257"/>
        <v>0</v>
      </c>
      <c r="K586" s="26">
        <f t="shared" si="258"/>
        <v>0</v>
      </c>
      <c r="L586" s="26">
        <f t="shared" si="259"/>
        <v>0</v>
      </c>
      <c r="M586" s="26">
        <f t="shared" si="260"/>
        <v>0</v>
      </c>
      <c r="N586" s="26">
        <f t="shared" si="261"/>
        <v>5</v>
      </c>
      <c r="O586" s="26">
        <f t="shared" si="262"/>
        <v>2.5</v>
      </c>
      <c r="P586" s="26">
        <f t="shared" si="263"/>
        <v>0</v>
      </c>
      <c r="Q586" s="26">
        <f t="shared" si="264"/>
        <v>2.5</v>
      </c>
      <c r="R586" s="26">
        <f t="shared" si="265"/>
        <v>5</v>
      </c>
      <c r="S586" s="26">
        <f t="shared" si="266"/>
        <v>2.5</v>
      </c>
      <c r="T586" s="26">
        <f t="shared" si="267"/>
        <v>2.5</v>
      </c>
      <c r="U586" s="26">
        <f t="shared" si="268"/>
        <v>0</v>
      </c>
      <c r="V586" s="26">
        <f t="shared" si="269"/>
        <v>0</v>
      </c>
      <c r="W586" s="26">
        <f>VLOOKUP(AF586,角色间职业划分!L:M,2,FALSE)</f>
        <v>10</v>
      </c>
      <c r="X586" s="26">
        <f t="shared" si="270"/>
        <v>32</v>
      </c>
      <c r="Y586" s="26">
        <v>0</v>
      </c>
      <c r="Z586" s="26">
        <v>0</v>
      </c>
      <c r="AA586" s="26">
        <v>0</v>
      </c>
      <c r="AB586" s="26">
        <f t="shared" si="271"/>
        <v>10</v>
      </c>
      <c r="AC586" s="1">
        <f t="shared" si="252"/>
        <v>813</v>
      </c>
      <c r="AD586" s="51"/>
      <c r="AE586" s="1"/>
      <c r="AF586">
        <f t="shared" si="272"/>
        <v>10</v>
      </c>
      <c r="AG586" s="26" t="str">
        <f>VLOOKUP(AF586,角色间职业划分!P:R,3,FALSE)</f>
        <v>幻术师</v>
      </c>
      <c r="AH586" s="26">
        <f t="shared" si="273"/>
        <v>32</v>
      </c>
    </row>
    <row r="587" spans="1:34" x14ac:dyDescent="0.15">
      <c r="A587" s="26">
        <v>583</v>
      </c>
      <c r="B587" s="26">
        <f t="shared" si="253"/>
        <v>0</v>
      </c>
      <c r="C587" s="26">
        <f>ROUND(IF($AG587="战士",VLOOKUP($AH587,$DV:$ER,DX$1,FALSE),IF($AG587="幻术师",VLOOKUP($AH587,$EU:$FQ,EW$1,FALSE),IF($AG587="刺客",VLOOKUP($AH587,$FU:$GQ,FW$1,FALSE),"无该职业")))/VLOOKUP(AF587,角色间职业划分!P:AP,20,FALSE),0)</f>
        <v>35</v>
      </c>
      <c r="D587" s="26">
        <f t="shared" si="254"/>
        <v>0</v>
      </c>
      <c r="E587" s="26">
        <f>ROUND(IF($AG587="战士",VLOOKUP($AH587,$DV:$ER,DZ$1,FALSE),IF($AG587="幻术师",VLOOKUP($AH587,$EU:$FQ,EY$1,FALSE),IF($AG587="刺客",VLOOKUP($AH587,$FU:$GQ,FY$1,FALSE),"无该职业")))*VLOOKUP($AF587,角色间职业划分!$P:$AP,26,FALSE)*VLOOKUP($AF587,角色间职业划分!$P:$AP,13,FALSE)/角色间职业划分!$AB$9,0)</f>
        <v>931</v>
      </c>
      <c r="F587" s="26">
        <f>ROUND(IF($AG587="战士",VLOOKUP($AH587,$DV:$ER,EA$1,FALSE),IF($AG587="幻术师",VLOOKUP($AH587,$EU:$FQ,EZ$1,FALSE),IF($AG587="刺客",VLOOKUP($AH587,$FU:$GQ,FZ$1,FALSE),"无该职业")))*VLOOKUP($AF587,角色间职业划分!$P:$AP,8,FALSE)/角色间职业划分!$W$9,0)</f>
        <v>4036</v>
      </c>
      <c r="G587" s="26">
        <f>ROUND(IF($AG587="战士",VLOOKUP($AH587,$DV:$ER,EB$1,FALSE),IF($AG587="幻术师",VLOOKUP($AH587,$EU:$FQ,FA$1,FALSE),IF($AG587="刺客",VLOOKUP($AH587,$FU:$GQ,GA$1,FALSE),"无该职业")))*VLOOKUP($AF587,角色间职业划分!$P:$AP,13,FALSE)/角色间职业划分!$AB$9,0)</f>
        <v>2389</v>
      </c>
      <c r="H587" s="26">
        <f t="shared" si="255"/>
        <v>0</v>
      </c>
      <c r="I587" s="26">
        <f t="shared" si="256"/>
        <v>0</v>
      </c>
      <c r="J587" s="26">
        <f t="shared" si="257"/>
        <v>0</v>
      </c>
      <c r="K587" s="26">
        <f t="shared" si="258"/>
        <v>0</v>
      </c>
      <c r="L587" s="26">
        <f t="shared" si="259"/>
        <v>0</v>
      </c>
      <c r="M587" s="26">
        <f t="shared" si="260"/>
        <v>0</v>
      </c>
      <c r="N587" s="26">
        <f t="shared" si="261"/>
        <v>5</v>
      </c>
      <c r="O587" s="26">
        <f t="shared" si="262"/>
        <v>2.5</v>
      </c>
      <c r="P587" s="26">
        <f t="shared" si="263"/>
        <v>0</v>
      </c>
      <c r="Q587" s="26">
        <f t="shared" si="264"/>
        <v>2.5</v>
      </c>
      <c r="R587" s="26">
        <f t="shared" si="265"/>
        <v>5</v>
      </c>
      <c r="S587" s="26">
        <f t="shared" si="266"/>
        <v>2.5</v>
      </c>
      <c r="T587" s="26">
        <f t="shared" si="267"/>
        <v>2.5</v>
      </c>
      <c r="U587" s="26">
        <f t="shared" si="268"/>
        <v>0</v>
      </c>
      <c r="V587" s="26">
        <f t="shared" si="269"/>
        <v>0</v>
      </c>
      <c r="W587" s="26">
        <f>VLOOKUP(AF587,角色间职业划分!L:M,2,FALSE)</f>
        <v>10</v>
      </c>
      <c r="X587" s="26">
        <f t="shared" si="270"/>
        <v>33</v>
      </c>
      <c r="Y587" s="26">
        <v>0</v>
      </c>
      <c r="Z587" s="26">
        <v>0</v>
      </c>
      <c r="AA587" s="26">
        <v>0</v>
      </c>
      <c r="AB587" s="26">
        <f t="shared" si="271"/>
        <v>10</v>
      </c>
      <c r="AC587" s="1">
        <f t="shared" si="252"/>
        <v>834</v>
      </c>
      <c r="AD587" s="51"/>
      <c r="AE587" s="1"/>
      <c r="AF587">
        <f t="shared" si="272"/>
        <v>10</v>
      </c>
      <c r="AG587" s="26" t="str">
        <f>VLOOKUP(AF587,角色间职业划分!P:R,3,FALSE)</f>
        <v>幻术师</v>
      </c>
      <c r="AH587" s="26">
        <f t="shared" si="273"/>
        <v>33</v>
      </c>
    </row>
    <row r="588" spans="1:34" x14ac:dyDescent="0.15">
      <c r="A588" s="26">
        <v>584</v>
      </c>
      <c r="B588" s="26">
        <f t="shared" si="253"/>
        <v>0</v>
      </c>
      <c r="C588" s="26">
        <f>ROUND(IF($AG588="战士",VLOOKUP($AH588,$DV:$ER,DX$1,FALSE),IF($AG588="幻术师",VLOOKUP($AH588,$EU:$FQ,EW$1,FALSE),IF($AG588="刺客",VLOOKUP($AH588,$FU:$GQ,FW$1,FALSE),"无该职业")))/VLOOKUP(AF588,角色间职业划分!P:AP,20,FALSE),0)</f>
        <v>35</v>
      </c>
      <c r="D588" s="26">
        <f t="shared" si="254"/>
        <v>0</v>
      </c>
      <c r="E588" s="26">
        <f>ROUND(IF($AG588="战士",VLOOKUP($AH588,$DV:$ER,DZ$1,FALSE),IF($AG588="幻术师",VLOOKUP($AH588,$EU:$FQ,EY$1,FALSE),IF($AG588="刺客",VLOOKUP($AH588,$FU:$GQ,FY$1,FALSE),"无该职业")))*VLOOKUP($AF588,角色间职业划分!$P:$AP,26,FALSE)*VLOOKUP($AF588,角色间职业划分!$P:$AP,13,FALSE)/角色间职业划分!$AB$9,0)</f>
        <v>931</v>
      </c>
      <c r="F588" s="26">
        <f>ROUND(IF($AG588="战士",VLOOKUP($AH588,$DV:$ER,EA$1,FALSE),IF($AG588="幻术师",VLOOKUP($AH588,$EU:$FQ,EZ$1,FALSE),IF($AG588="刺客",VLOOKUP($AH588,$FU:$GQ,FZ$1,FALSE),"无该职业")))*VLOOKUP($AF588,角色间职业划分!$P:$AP,8,FALSE)/角色间职业划分!$W$9,0)</f>
        <v>4036</v>
      </c>
      <c r="G588" s="26">
        <f>ROUND(IF($AG588="战士",VLOOKUP($AH588,$DV:$ER,EB$1,FALSE),IF($AG588="幻术师",VLOOKUP($AH588,$EU:$FQ,FA$1,FALSE),IF($AG588="刺客",VLOOKUP($AH588,$FU:$GQ,GA$1,FALSE),"无该职业")))*VLOOKUP($AF588,角色间职业划分!$P:$AP,13,FALSE)/角色间职业划分!$AB$9,0)</f>
        <v>2389</v>
      </c>
      <c r="H588" s="26">
        <f t="shared" si="255"/>
        <v>0</v>
      </c>
      <c r="I588" s="26">
        <f t="shared" si="256"/>
        <v>0</v>
      </c>
      <c r="J588" s="26">
        <f t="shared" si="257"/>
        <v>0</v>
      </c>
      <c r="K588" s="26">
        <f t="shared" si="258"/>
        <v>0</v>
      </c>
      <c r="L588" s="26">
        <f t="shared" si="259"/>
        <v>0</v>
      </c>
      <c r="M588" s="26">
        <f t="shared" si="260"/>
        <v>0</v>
      </c>
      <c r="N588" s="26">
        <f t="shared" si="261"/>
        <v>7.5</v>
      </c>
      <c r="O588" s="26">
        <f t="shared" si="262"/>
        <v>2.5</v>
      </c>
      <c r="P588" s="26">
        <f t="shared" si="263"/>
        <v>0</v>
      </c>
      <c r="Q588" s="26">
        <f t="shared" si="264"/>
        <v>2.5</v>
      </c>
      <c r="R588" s="26">
        <f t="shared" si="265"/>
        <v>5</v>
      </c>
      <c r="S588" s="26">
        <f t="shared" si="266"/>
        <v>2.5</v>
      </c>
      <c r="T588" s="26">
        <f t="shared" si="267"/>
        <v>2.5</v>
      </c>
      <c r="U588" s="26">
        <f t="shared" si="268"/>
        <v>0</v>
      </c>
      <c r="V588" s="26">
        <f t="shared" si="269"/>
        <v>0</v>
      </c>
      <c r="W588" s="26">
        <f>VLOOKUP(AF588,角色间职业划分!L:M,2,FALSE)</f>
        <v>10</v>
      </c>
      <c r="X588" s="26">
        <f t="shared" si="270"/>
        <v>34</v>
      </c>
      <c r="Y588" s="26">
        <v>0</v>
      </c>
      <c r="Z588" s="26">
        <v>0</v>
      </c>
      <c r="AA588" s="26">
        <v>0</v>
      </c>
      <c r="AB588" s="26">
        <f t="shared" si="271"/>
        <v>10</v>
      </c>
      <c r="AC588" s="1">
        <f t="shared" si="252"/>
        <v>855</v>
      </c>
      <c r="AD588" s="51"/>
      <c r="AE588" s="1"/>
      <c r="AF588">
        <f t="shared" si="272"/>
        <v>10</v>
      </c>
      <c r="AG588" s="26" t="str">
        <f>VLOOKUP(AF588,角色间职业划分!P:R,3,FALSE)</f>
        <v>幻术师</v>
      </c>
      <c r="AH588" s="26">
        <f t="shared" si="273"/>
        <v>34</v>
      </c>
    </row>
    <row r="589" spans="1:34" x14ac:dyDescent="0.15">
      <c r="A589" s="26">
        <v>585</v>
      </c>
      <c r="B589" s="26">
        <f t="shared" si="253"/>
        <v>0</v>
      </c>
      <c r="C589" s="26">
        <f>ROUND(IF($AG589="战士",VLOOKUP($AH589,$DV:$ER,DX$1,FALSE),IF($AG589="幻术师",VLOOKUP($AH589,$EU:$FQ,EW$1,FALSE),IF($AG589="刺客",VLOOKUP($AH589,$FU:$GQ,FW$1,FALSE),"无该职业")))/VLOOKUP(AF589,角色间职业划分!P:AP,20,FALSE),0)</f>
        <v>35</v>
      </c>
      <c r="D589" s="26">
        <f t="shared" si="254"/>
        <v>0</v>
      </c>
      <c r="E589" s="26">
        <f>ROUND(IF($AG589="战士",VLOOKUP($AH589,$DV:$ER,DZ$1,FALSE),IF($AG589="幻术师",VLOOKUP($AH589,$EU:$FQ,EY$1,FALSE),IF($AG589="刺客",VLOOKUP($AH589,$FU:$GQ,FY$1,FALSE),"无该职业")))*VLOOKUP($AF589,角色间职业划分!$P:$AP,26,FALSE)*VLOOKUP($AF589,角色间职业划分!$P:$AP,13,FALSE)/角色间职业划分!$AB$9,0)</f>
        <v>931</v>
      </c>
      <c r="F589" s="26">
        <f>ROUND(IF($AG589="战士",VLOOKUP($AH589,$DV:$ER,EA$1,FALSE),IF($AG589="幻术师",VLOOKUP($AH589,$EU:$FQ,EZ$1,FALSE),IF($AG589="刺客",VLOOKUP($AH589,$FU:$GQ,FZ$1,FALSE),"无该职业")))*VLOOKUP($AF589,角色间职业划分!$P:$AP,8,FALSE)/角色间职业划分!$W$9,0)</f>
        <v>4464</v>
      </c>
      <c r="G589" s="26">
        <f>ROUND(IF($AG589="战士",VLOOKUP($AH589,$DV:$ER,EB$1,FALSE),IF($AG589="幻术师",VLOOKUP($AH589,$EU:$FQ,FA$1,FALSE),IF($AG589="刺客",VLOOKUP($AH589,$FU:$GQ,GA$1,FALSE),"无该职业")))*VLOOKUP($AF589,角色间职业划分!$P:$AP,13,FALSE)/角色间职业划分!$AB$9,0)</f>
        <v>2389</v>
      </c>
      <c r="H589" s="26">
        <f t="shared" si="255"/>
        <v>0</v>
      </c>
      <c r="I589" s="26">
        <f t="shared" si="256"/>
        <v>0</v>
      </c>
      <c r="J589" s="26">
        <f t="shared" si="257"/>
        <v>0</v>
      </c>
      <c r="K589" s="26">
        <f t="shared" si="258"/>
        <v>0</v>
      </c>
      <c r="L589" s="26">
        <f t="shared" si="259"/>
        <v>0</v>
      </c>
      <c r="M589" s="26">
        <f t="shared" si="260"/>
        <v>0</v>
      </c>
      <c r="N589" s="26">
        <f t="shared" si="261"/>
        <v>7.5</v>
      </c>
      <c r="O589" s="26">
        <f t="shared" si="262"/>
        <v>2.5</v>
      </c>
      <c r="P589" s="26">
        <f t="shared" si="263"/>
        <v>0</v>
      </c>
      <c r="Q589" s="26">
        <f t="shared" si="264"/>
        <v>2.5</v>
      </c>
      <c r="R589" s="26">
        <f t="shared" si="265"/>
        <v>5</v>
      </c>
      <c r="S589" s="26">
        <f t="shared" si="266"/>
        <v>2.5</v>
      </c>
      <c r="T589" s="26">
        <f t="shared" si="267"/>
        <v>2.5</v>
      </c>
      <c r="U589" s="26">
        <f t="shared" si="268"/>
        <v>0</v>
      </c>
      <c r="V589" s="26">
        <f t="shared" si="269"/>
        <v>0</v>
      </c>
      <c r="W589" s="26">
        <f>VLOOKUP(AF589,角色间职业划分!L:M,2,FALSE)</f>
        <v>10</v>
      </c>
      <c r="X589" s="26">
        <f t="shared" si="270"/>
        <v>35</v>
      </c>
      <c r="Y589" s="26">
        <v>0</v>
      </c>
      <c r="Z589" s="26">
        <v>0</v>
      </c>
      <c r="AA589" s="26">
        <v>0</v>
      </c>
      <c r="AB589" s="26">
        <f t="shared" si="271"/>
        <v>10</v>
      </c>
      <c r="AC589" s="1">
        <f t="shared" si="252"/>
        <v>876</v>
      </c>
      <c r="AD589" s="51"/>
      <c r="AE589" s="1"/>
      <c r="AF589">
        <f t="shared" si="272"/>
        <v>10</v>
      </c>
      <c r="AG589" s="26" t="str">
        <f>VLOOKUP(AF589,角色间职业划分!P:R,3,FALSE)</f>
        <v>幻术师</v>
      </c>
      <c r="AH589" s="26">
        <f t="shared" si="273"/>
        <v>35</v>
      </c>
    </row>
    <row r="590" spans="1:34" x14ac:dyDescent="0.15">
      <c r="A590" s="26">
        <v>586</v>
      </c>
      <c r="B590" s="26">
        <f t="shared" si="253"/>
        <v>0</v>
      </c>
      <c r="C590" s="26">
        <f>ROUND(IF($AG590="战士",VLOOKUP($AH590,$DV:$ER,DX$1,FALSE),IF($AG590="幻术师",VLOOKUP($AH590,$EU:$FQ,EW$1,FALSE),IF($AG590="刺客",VLOOKUP($AH590,$FU:$GQ,FW$1,FALSE),"无该职业")))/VLOOKUP(AF590,角色间职业划分!P:AP,20,FALSE),0)</f>
        <v>41</v>
      </c>
      <c r="D590" s="26">
        <f t="shared" si="254"/>
        <v>0</v>
      </c>
      <c r="E590" s="26">
        <f>ROUND(IF($AG590="战士",VLOOKUP($AH590,$DV:$ER,DZ$1,FALSE),IF($AG590="幻术师",VLOOKUP($AH590,$EU:$FQ,EY$1,FALSE),IF($AG590="刺客",VLOOKUP($AH590,$FU:$GQ,FY$1,FALSE),"无该职业")))*VLOOKUP($AF590,角色间职业划分!$P:$AP,26,FALSE)*VLOOKUP($AF590,角色间职业划分!$P:$AP,13,FALSE)/角色间职业划分!$AB$9,0)</f>
        <v>931</v>
      </c>
      <c r="F590" s="26">
        <f>ROUND(IF($AG590="战士",VLOOKUP($AH590,$DV:$ER,EA$1,FALSE),IF($AG590="幻术师",VLOOKUP($AH590,$EU:$FQ,EZ$1,FALSE),IF($AG590="刺客",VLOOKUP($AH590,$FU:$GQ,FZ$1,FALSE),"无该职业")))*VLOOKUP($AF590,角色间职业划分!$P:$AP,8,FALSE)/角色间职业划分!$W$9,0)</f>
        <v>4464</v>
      </c>
      <c r="G590" s="26">
        <f>ROUND(IF($AG590="战士",VLOOKUP($AH590,$DV:$ER,EB$1,FALSE),IF($AG590="幻术师",VLOOKUP($AH590,$EU:$FQ,FA$1,FALSE),IF($AG590="刺客",VLOOKUP($AH590,$FU:$GQ,GA$1,FALSE),"无该职业")))*VLOOKUP($AF590,角色间职业划分!$P:$AP,13,FALSE)/角色间职业划分!$AB$9,0)</f>
        <v>2389</v>
      </c>
      <c r="H590" s="26">
        <f t="shared" si="255"/>
        <v>0</v>
      </c>
      <c r="I590" s="26">
        <f t="shared" si="256"/>
        <v>0</v>
      </c>
      <c r="J590" s="26">
        <f t="shared" si="257"/>
        <v>0</v>
      </c>
      <c r="K590" s="26">
        <f t="shared" si="258"/>
        <v>0</v>
      </c>
      <c r="L590" s="26">
        <f t="shared" si="259"/>
        <v>0</v>
      </c>
      <c r="M590" s="26">
        <f t="shared" si="260"/>
        <v>0</v>
      </c>
      <c r="N590" s="26">
        <f t="shared" si="261"/>
        <v>7.5</v>
      </c>
      <c r="O590" s="26">
        <f t="shared" si="262"/>
        <v>2.5</v>
      </c>
      <c r="P590" s="26">
        <f t="shared" si="263"/>
        <v>0</v>
      </c>
      <c r="Q590" s="26">
        <f t="shared" si="264"/>
        <v>2.5</v>
      </c>
      <c r="R590" s="26">
        <f t="shared" si="265"/>
        <v>5</v>
      </c>
      <c r="S590" s="26">
        <f t="shared" si="266"/>
        <v>2.5</v>
      </c>
      <c r="T590" s="26">
        <f t="shared" si="267"/>
        <v>2.5</v>
      </c>
      <c r="U590" s="26">
        <f t="shared" si="268"/>
        <v>0</v>
      </c>
      <c r="V590" s="26">
        <f t="shared" si="269"/>
        <v>0</v>
      </c>
      <c r="W590" s="26">
        <f>VLOOKUP(AF590,角色间职业划分!L:M,2,FALSE)</f>
        <v>10</v>
      </c>
      <c r="X590" s="26">
        <f t="shared" si="270"/>
        <v>36</v>
      </c>
      <c r="Y590" s="26">
        <v>0</v>
      </c>
      <c r="Z590" s="26">
        <v>0</v>
      </c>
      <c r="AA590" s="26">
        <v>0</v>
      </c>
      <c r="AB590" s="26">
        <f t="shared" si="271"/>
        <v>10</v>
      </c>
      <c r="AC590" s="1">
        <f t="shared" si="252"/>
        <v>897</v>
      </c>
      <c r="AD590" s="51"/>
      <c r="AE590" s="1"/>
      <c r="AF590">
        <f t="shared" si="272"/>
        <v>10</v>
      </c>
      <c r="AG590" s="26" t="str">
        <f>VLOOKUP(AF590,角色间职业划分!P:R,3,FALSE)</f>
        <v>幻术师</v>
      </c>
      <c r="AH590" s="26">
        <f t="shared" si="273"/>
        <v>36</v>
      </c>
    </row>
    <row r="591" spans="1:34" x14ac:dyDescent="0.15">
      <c r="A591" s="26">
        <v>587</v>
      </c>
      <c r="B591" s="26">
        <f t="shared" si="253"/>
        <v>0</v>
      </c>
      <c r="C591" s="26">
        <f>ROUND(IF($AG591="战士",VLOOKUP($AH591,$DV:$ER,DX$1,FALSE),IF($AG591="幻术师",VLOOKUP($AH591,$EU:$FQ,EW$1,FALSE),IF($AG591="刺客",VLOOKUP($AH591,$FU:$GQ,FW$1,FALSE),"无该职业")))/VLOOKUP(AF591,角色间职业划分!P:AP,20,FALSE),0)</f>
        <v>41</v>
      </c>
      <c r="D591" s="26">
        <f t="shared" si="254"/>
        <v>0</v>
      </c>
      <c r="E591" s="26">
        <f>ROUND(IF($AG591="战士",VLOOKUP($AH591,$DV:$ER,DZ$1,FALSE),IF($AG591="幻术师",VLOOKUP($AH591,$EU:$FQ,EY$1,FALSE),IF($AG591="刺客",VLOOKUP($AH591,$FU:$GQ,FY$1,FALSE),"无该职业")))*VLOOKUP($AF591,角色间职业划分!$P:$AP,26,FALSE)*VLOOKUP($AF591,角色间职业划分!$P:$AP,13,FALSE)/角色间职业划分!$AB$9,0)</f>
        <v>931</v>
      </c>
      <c r="F591" s="26">
        <f>ROUND(IF($AG591="战士",VLOOKUP($AH591,$DV:$ER,EA$1,FALSE),IF($AG591="幻术师",VLOOKUP($AH591,$EU:$FQ,EZ$1,FALSE),IF($AG591="刺客",VLOOKUP($AH591,$FU:$GQ,FZ$1,FALSE),"无该职业")))*VLOOKUP($AF591,角色间职业划分!$P:$AP,8,FALSE)/角色间职业划分!$W$9,0)</f>
        <v>4464</v>
      </c>
      <c r="G591" s="26">
        <f>ROUND(IF($AG591="战士",VLOOKUP($AH591,$DV:$ER,EB$1,FALSE),IF($AG591="幻术师",VLOOKUP($AH591,$EU:$FQ,FA$1,FALSE),IF($AG591="刺客",VLOOKUP($AH591,$FU:$GQ,GA$1,FALSE),"无该职业")))*VLOOKUP($AF591,角色间职业划分!$P:$AP,13,FALSE)/角色间职业划分!$AB$9,0)</f>
        <v>2629</v>
      </c>
      <c r="H591" s="26">
        <f t="shared" si="255"/>
        <v>0</v>
      </c>
      <c r="I591" s="26">
        <f t="shared" si="256"/>
        <v>0</v>
      </c>
      <c r="J591" s="26">
        <f t="shared" si="257"/>
        <v>0</v>
      </c>
      <c r="K591" s="26">
        <f t="shared" si="258"/>
        <v>0</v>
      </c>
      <c r="L591" s="26">
        <f t="shared" si="259"/>
        <v>0</v>
      </c>
      <c r="M591" s="26">
        <f t="shared" si="260"/>
        <v>0</v>
      </c>
      <c r="N591" s="26">
        <f t="shared" si="261"/>
        <v>7.5</v>
      </c>
      <c r="O591" s="26">
        <f t="shared" si="262"/>
        <v>2.5</v>
      </c>
      <c r="P591" s="26">
        <f t="shared" si="263"/>
        <v>0</v>
      </c>
      <c r="Q591" s="26">
        <f t="shared" si="264"/>
        <v>2.5</v>
      </c>
      <c r="R591" s="26">
        <f t="shared" si="265"/>
        <v>5</v>
      </c>
      <c r="S591" s="26">
        <f t="shared" si="266"/>
        <v>2.5</v>
      </c>
      <c r="T591" s="26">
        <f t="shared" si="267"/>
        <v>2.5</v>
      </c>
      <c r="U591" s="26">
        <f t="shared" si="268"/>
        <v>0</v>
      </c>
      <c r="V591" s="26">
        <f t="shared" si="269"/>
        <v>0</v>
      </c>
      <c r="W591" s="26">
        <f>VLOOKUP(AF591,角色间职业划分!L:M,2,FALSE)</f>
        <v>10</v>
      </c>
      <c r="X591" s="26">
        <f t="shared" si="270"/>
        <v>37</v>
      </c>
      <c r="Y591" s="26">
        <v>0</v>
      </c>
      <c r="Z591" s="26">
        <v>0</v>
      </c>
      <c r="AA591" s="26">
        <v>0</v>
      </c>
      <c r="AB591" s="26">
        <f t="shared" si="271"/>
        <v>10</v>
      </c>
      <c r="AC591" s="1">
        <f t="shared" si="252"/>
        <v>918</v>
      </c>
      <c r="AD591" s="51"/>
      <c r="AE591" s="1"/>
      <c r="AF591">
        <f t="shared" si="272"/>
        <v>10</v>
      </c>
      <c r="AG591" s="26" t="str">
        <f>VLOOKUP(AF591,角色间职业划分!P:R,3,FALSE)</f>
        <v>幻术师</v>
      </c>
      <c r="AH591" s="26">
        <f t="shared" si="273"/>
        <v>37</v>
      </c>
    </row>
    <row r="592" spans="1:34" x14ac:dyDescent="0.15">
      <c r="A592" s="26">
        <v>588</v>
      </c>
      <c r="B592" s="26">
        <f t="shared" si="253"/>
        <v>0</v>
      </c>
      <c r="C592" s="26">
        <f>ROUND(IF($AG592="战士",VLOOKUP($AH592,$DV:$ER,DX$1,FALSE),IF($AG592="幻术师",VLOOKUP($AH592,$EU:$FQ,EW$1,FALSE),IF($AG592="刺客",VLOOKUP($AH592,$FU:$GQ,FW$1,FALSE),"无该职业")))/VLOOKUP(AF592,角色间职业划分!P:AP,20,FALSE),0)</f>
        <v>41</v>
      </c>
      <c r="D592" s="26">
        <f t="shared" si="254"/>
        <v>0</v>
      </c>
      <c r="E592" s="26">
        <f>ROUND(IF($AG592="战士",VLOOKUP($AH592,$DV:$ER,DZ$1,FALSE),IF($AG592="幻术师",VLOOKUP($AH592,$EU:$FQ,EY$1,FALSE),IF($AG592="刺客",VLOOKUP($AH592,$FU:$GQ,FY$1,FALSE),"无该职业")))*VLOOKUP($AF592,角色间职业划分!$P:$AP,26,FALSE)*VLOOKUP($AF592,角色间职业划分!$P:$AP,13,FALSE)/角色间职业划分!$AB$9,0)</f>
        <v>931</v>
      </c>
      <c r="F592" s="26">
        <f>ROUND(IF($AG592="战士",VLOOKUP($AH592,$DV:$ER,EA$1,FALSE),IF($AG592="幻术师",VLOOKUP($AH592,$EU:$FQ,EZ$1,FALSE),IF($AG592="刺客",VLOOKUP($AH592,$FU:$GQ,FZ$1,FALSE),"无该职业")))*VLOOKUP($AF592,角色间职业划分!$P:$AP,8,FALSE)/角色间职业划分!$W$9,0)</f>
        <v>4464</v>
      </c>
      <c r="G592" s="26">
        <f>ROUND(IF($AG592="战士",VLOOKUP($AH592,$DV:$ER,EB$1,FALSE),IF($AG592="幻术师",VLOOKUP($AH592,$EU:$FQ,FA$1,FALSE),IF($AG592="刺客",VLOOKUP($AH592,$FU:$GQ,GA$1,FALSE),"无该职业")))*VLOOKUP($AF592,角色间职业划分!$P:$AP,13,FALSE)/角色间职业划分!$AB$9,0)</f>
        <v>2629</v>
      </c>
      <c r="H592" s="26">
        <f t="shared" si="255"/>
        <v>0</v>
      </c>
      <c r="I592" s="26">
        <f t="shared" si="256"/>
        <v>0</v>
      </c>
      <c r="J592" s="26">
        <f t="shared" si="257"/>
        <v>0</v>
      </c>
      <c r="K592" s="26">
        <f t="shared" si="258"/>
        <v>0</v>
      </c>
      <c r="L592" s="26">
        <f t="shared" si="259"/>
        <v>0</v>
      </c>
      <c r="M592" s="26">
        <f t="shared" si="260"/>
        <v>0</v>
      </c>
      <c r="N592" s="26">
        <f t="shared" si="261"/>
        <v>7.5</v>
      </c>
      <c r="O592" s="26">
        <f t="shared" si="262"/>
        <v>2.5</v>
      </c>
      <c r="P592" s="26">
        <f t="shared" si="263"/>
        <v>0</v>
      </c>
      <c r="Q592" s="26">
        <f t="shared" si="264"/>
        <v>2.5</v>
      </c>
      <c r="R592" s="26">
        <f t="shared" si="265"/>
        <v>7.5</v>
      </c>
      <c r="S592" s="26">
        <f t="shared" si="266"/>
        <v>2.5</v>
      </c>
      <c r="T592" s="26">
        <f t="shared" si="267"/>
        <v>2.5</v>
      </c>
      <c r="U592" s="26">
        <f t="shared" si="268"/>
        <v>0</v>
      </c>
      <c r="V592" s="26">
        <f t="shared" si="269"/>
        <v>0</v>
      </c>
      <c r="W592" s="26">
        <f>VLOOKUP(AF592,角色间职业划分!L:M,2,FALSE)</f>
        <v>10</v>
      </c>
      <c r="X592" s="26">
        <f t="shared" si="270"/>
        <v>38</v>
      </c>
      <c r="Y592" s="26">
        <v>0</v>
      </c>
      <c r="Z592" s="26">
        <v>0</v>
      </c>
      <c r="AA592" s="26">
        <v>0</v>
      </c>
      <c r="AB592" s="26">
        <f t="shared" si="271"/>
        <v>10</v>
      </c>
      <c r="AC592" s="1">
        <f t="shared" si="252"/>
        <v>939</v>
      </c>
      <c r="AD592" s="51"/>
      <c r="AE592" s="1"/>
      <c r="AF592">
        <f t="shared" si="272"/>
        <v>10</v>
      </c>
      <c r="AG592" s="26" t="str">
        <f>VLOOKUP(AF592,角色间职业划分!P:R,3,FALSE)</f>
        <v>幻术师</v>
      </c>
      <c r="AH592" s="26">
        <f t="shared" si="273"/>
        <v>38</v>
      </c>
    </row>
    <row r="593" spans="1:34" x14ac:dyDescent="0.15">
      <c r="A593" s="26">
        <v>589</v>
      </c>
      <c r="B593" s="26">
        <f t="shared" si="253"/>
        <v>0</v>
      </c>
      <c r="C593" s="26">
        <f>ROUND(IF($AG593="战士",VLOOKUP($AH593,$DV:$ER,DX$1,FALSE),IF($AG593="幻术师",VLOOKUP($AH593,$EU:$FQ,EW$1,FALSE),IF($AG593="刺客",VLOOKUP($AH593,$FU:$GQ,FW$1,FALSE),"无该职业")))/VLOOKUP(AF593,角色间职业划分!P:AP,20,FALSE),0)</f>
        <v>41</v>
      </c>
      <c r="D593" s="26">
        <f t="shared" si="254"/>
        <v>0</v>
      </c>
      <c r="E593" s="26">
        <f>ROUND(IF($AG593="战士",VLOOKUP($AH593,$DV:$ER,DZ$1,FALSE),IF($AG593="幻术师",VLOOKUP($AH593,$EU:$FQ,EY$1,FALSE),IF($AG593="刺客",VLOOKUP($AH593,$FU:$GQ,FY$1,FALSE),"无该职业")))*VLOOKUP($AF593,角色间职业划分!$P:$AP,26,FALSE)*VLOOKUP($AF593,角色间职业划分!$P:$AP,13,FALSE)/角色间职业划分!$AB$9,0)</f>
        <v>931</v>
      </c>
      <c r="F593" s="26">
        <f>ROUND(IF($AG593="战士",VLOOKUP($AH593,$DV:$ER,EA$1,FALSE),IF($AG593="幻术师",VLOOKUP($AH593,$EU:$FQ,EZ$1,FALSE),IF($AG593="刺客",VLOOKUP($AH593,$FU:$GQ,FZ$1,FALSE),"无该职业")))*VLOOKUP($AF593,角色间职业划分!$P:$AP,8,FALSE)/角色间职业划分!$W$9,0)</f>
        <v>4892</v>
      </c>
      <c r="G593" s="26">
        <f>ROUND(IF($AG593="战士",VLOOKUP($AH593,$DV:$ER,EB$1,FALSE),IF($AG593="幻术师",VLOOKUP($AH593,$EU:$FQ,FA$1,FALSE),IF($AG593="刺客",VLOOKUP($AH593,$FU:$GQ,GA$1,FALSE),"无该职业")))*VLOOKUP($AF593,角色间职业划分!$P:$AP,13,FALSE)/角色间职业划分!$AB$9,0)</f>
        <v>2629</v>
      </c>
      <c r="H593" s="26">
        <f t="shared" si="255"/>
        <v>0</v>
      </c>
      <c r="I593" s="26">
        <f t="shared" si="256"/>
        <v>0</v>
      </c>
      <c r="J593" s="26">
        <f t="shared" si="257"/>
        <v>0</v>
      </c>
      <c r="K593" s="26">
        <f t="shared" si="258"/>
        <v>0</v>
      </c>
      <c r="L593" s="26">
        <f t="shared" si="259"/>
        <v>0</v>
      </c>
      <c r="M593" s="26">
        <f t="shared" si="260"/>
        <v>0</v>
      </c>
      <c r="N593" s="26">
        <f t="shared" si="261"/>
        <v>7.5</v>
      </c>
      <c r="O593" s="26">
        <f t="shared" si="262"/>
        <v>2.5</v>
      </c>
      <c r="P593" s="26">
        <f t="shared" si="263"/>
        <v>0</v>
      </c>
      <c r="Q593" s="26">
        <f t="shared" si="264"/>
        <v>2.5</v>
      </c>
      <c r="R593" s="26">
        <f t="shared" si="265"/>
        <v>7.5</v>
      </c>
      <c r="S593" s="26">
        <f t="shared" si="266"/>
        <v>2.5</v>
      </c>
      <c r="T593" s="26">
        <f t="shared" si="267"/>
        <v>2.5</v>
      </c>
      <c r="U593" s="26">
        <f t="shared" si="268"/>
        <v>0</v>
      </c>
      <c r="V593" s="26">
        <f t="shared" si="269"/>
        <v>0</v>
      </c>
      <c r="W593" s="26">
        <f>VLOOKUP(AF593,角色间职业划分!L:M,2,FALSE)</f>
        <v>10</v>
      </c>
      <c r="X593" s="26">
        <f t="shared" si="270"/>
        <v>39</v>
      </c>
      <c r="Y593" s="26">
        <v>0</v>
      </c>
      <c r="Z593" s="26">
        <v>0</v>
      </c>
      <c r="AA593" s="26">
        <v>0</v>
      </c>
      <c r="AB593" s="26">
        <f t="shared" si="271"/>
        <v>10</v>
      </c>
      <c r="AC593" s="1">
        <f t="shared" si="252"/>
        <v>960</v>
      </c>
      <c r="AD593" s="51"/>
      <c r="AE593" s="1"/>
      <c r="AF593">
        <f t="shared" si="272"/>
        <v>10</v>
      </c>
      <c r="AG593" s="26" t="str">
        <f>VLOOKUP(AF593,角色间职业划分!P:R,3,FALSE)</f>
        <v>幻术师</v>
      </c>
      <c r="AH593" s="26">
        <f t="shared" si="273"/>
        <v>39</v>
      </c>
    </row>
    <row r="594" spans="1:34" x14ac:dyDescent="0.15">
      <c r="A594" s="26">
        <v>590</v>
      </c>
      <c r="B594" s="26">
        <f t="shared" si="253"/>
        <v>0</v>
      </c>
      <c r="C594" s="26">
        <f>ROUND(IF($AG594="战士",VLOOKUP($AH594,$DV:$ER,DX$1,FALSE),IF($AG594="幻术师",VLOOKUP($AH594,$EU:$FQ,EW$1,FALSE),IF($AG594="刺客",VLOOKUP($AH594,$FU:$GQ,FW$1,FALSE),"无该职业")))/VLOOKUP(AF594,角色间职业划分!P:AP,20,FALSE),0)</f>
        <v>41</v>
      </c>
      <c r="D594" s="26">
        <f t="shared" si="254"/>
        <v>0</v>
      </c>
      <c r="E594" s="26">
        <f>ROUND(IF($AG594="战士",VLOOKUP($AH594,$DV:$ER,DZ$1,FALSE),IF($AG594="幻术师",VLOOKUP($AH594,$EU:$FQ,EY$1,FALSE),IF($AG594="刺客",VLOOKUP($AH594,$FU:$GQ,FY$1,FALSE),"无该职业")))*VLOOKUP($AF594,角色间职业划分!$P:$AP,26,FALSE)*VLOOKUP($AF594,角色间职业划分!$P:$AP,13,FALSE)/角色间职业划分!$AB$9,0)</f>
        <v>931</v>
      </c>
      <c r="F594" s="26">
        <f>ROUND(IF($AG594="战士",VLOOKUP($AH594,$DV:$ER,EA$1,FALSE),IF($AG594="幻术师",VLOOKUP($AH594,$EU:$FQ,EZ$1,FALSE),IF($AG594="刺客",VLOOKUP($AH594,$FU:$GQ,FZ$1,FALSE),"无该职业")))*VLOOKUP($AF594,角色间职业划分!$P:$AP,8,FALSE)/角色间职业划分!$W$9,0)</f>
        <v>4892</v>
      </c>
      <c r="G594" s="26">
        <f>ROUND(IF($AG594="战士",VLOOKUP($AH594,$DV:$ER,EB$1,FALSE),IF($AG594="幻术师",VLOOKUP($AH594,$EU:$FQ,FA$1,FALSE),IF($AG594="刺客",VLOOKUP($AH594,$FU:$GQ,GA$1,FALSE),"无该职业")))*VLOOKUP($AF594,角色间职业划分!$P:$AP,13,FALSE)/角色间职业划分!$AB$9,0)</f>
        <v>2629</v>
      </c>
      <c r="H594" s="26">
        <f t="shared" si="255"/>
        <v>0</v>
      </c>
      <c r="I594" s="26">
        <f t="shared" si="256"/>
        <v>0</v>
      </c>
      <c r="J594" s="26">
        <f t="shared" si="257"/>
        <v>0</v>
      </c>
      <c r="K594" s="26">
        <f t="shared" si="258"/>
        <v>0</v>
      </c>
      <c r="L594" s="26">
        <f t="shared" si="259"/>
        <v>0</v>
      </c>
      <c r="M594" s="26">
        <f t="shared" si="260"/>
        <v>0</v>
      </c>
      <c r="N594" s="26">
        <f t="shared" si="261"/>
        <v>7.5</v>
      </c>
      <c r="O594" s="26">
        <f t="shared" si="262"/>
        <v>2.5</v>
      </c>
      <c r="P594" s="26">
        <f t="shared" si="263"/>
        <v>0</v>
      </c>
      <c r="Q594" s="26">
        <f t="shared" si="264"/>
        <v>5</v>
      </c>
      <c r="R594" s="26">
        <f t="shared" si="265"/>
        <v>7.5</v>
      </c>
      <c r="S594" s="26">
        <f t="shared" si="266"/>
        <v>2.5</v>
      </c>
      <c r="T594" s="26">
        <f t="shared" si="267"/>
        <v>2.5</v>
      </c>
      <c r="U594" s="26">
        <f t="shared" si="268"/>
        <v>0</v>
      </c>
      <c r="V594" s="26">
        <f t="shared" si="269"/>
        <v>0</v>
      </c>
      <c r="W594" s="26">
        <f>VLOOKUP(AF594,角色间职业划分!L:M,2,FALSE)</f>
        <v>10</v>
      </c>
      <c r="X594" s="26">
        <f t="shared" si="270"/>
        <v>40</v>
      </c>
      <c r="Y594" s="26">
        <v>0</v>
      </c>
      <c r="Z594" s="26">
        <v>0</v>
      </c>
      <c r="AA594" s="26">
        <v>0</v>
      </c>
      <c r="AB594" s="26">
        <f t="shared" si="271"/>
        <v>12.5</v>
      </c>
      <c r="AC594" s="1">
        <f t="shared" si="252"/>
        <v>1010</v>
      </c>
      <c r="AD594" s="51"/>
      <c r="AE594" s="1"/>
      <c r="AF594">
        <f t="shared" si="272"/>
        <v>10</v>
      </c>
      <c r="AG594" s="26" t="str">
        <f>VLOOKUP(AF594,角色间职业划分!P:R,3,FALSE)</f>
        <v>幻术师</v>
      </c>
      <c r="AH594" s="26">
        <f t="shared" si="273"/>
        <v>40</v>
      </c>
    </row>
    <row r="595" spans="1:34" x14ac:dyDescent="0.15">
      <c r="A595" s="26">
        <v>591</v>
      </c>
      <c r="B595" s="26">
        <f t="shared" si="253"/>
        <v>0</v>
      </c>
      <c r="C595" s="26">
        <f>ROUND(IF($AG595="战士",VLOOKUP($AH595,$DV:$ER,DX$1,FALSE),IF($AG595="幻术师",VLOOKUP($AH595,$EU:$FQ,EW$1,FALSE),IF($AG595="刺客",VLOOKUP($AH595,$FU:$GQ,FW$1,FALSE),"无该职业")))/VLOOKUP(AF595,角色间职业划分!P:AP,20,FALSE),0)</f>
        <v>41</v>
      </c>
      <c r="D595" s="26">
        <f t="shared" si="254"/>
        <v>0</v>
      </c>
      <c r="E595" s="26">
        <f>ROUND(IF($AG595="战士",VLOOKUP($AH595,$DV:$ER,DZ$1,FALSE),IF($AG595="幻术师",VLOOKUP($AH595,$EU:$FQ,EY$1,FALSE),IF($AG595="刺客",VLOOKUP($AH595,$FU:$GQ,FY$1,FALSE),"无该职业")))*VLOOKUP($AF595,角色间职业划分!$P:$AP,26,FALSE)*VLOOKUP($AF595,角色间职业划分!$P:$AP,13,FALSE)/角色间职业划分!$AB$9,0)</f>
        <v>931</v>
      </c>
      <c r="F595" s="26">
        <f>ROUND(IF($AG595="战士",VLOOKUP($AH595,$DV:$ER,EA$1,FALSE),IF($AG595="幻术师",VLOOKUP($AH595,$EU:$FQ,EZ$1,FALSE),IF($AG595="刺客",VLOOKUP($AH595,$FU:$GQ,FZ$1,FALSE),"无该职业")))*VLOOKUP($AF595,角色间职业划分!$P:$AP,8,FALSE)/角色间职业划分!$W$9,0)</f>
        <v>4892</v>
      </c>
      <c r="G595" s="26">
        <f>ROUND(IF($AG595="战士",VLOOKUP($AH595,$DV:$ER,EB$1,FALSE),IF($AG595="幻术师",VLOOKUP($AH595,$EU:$FQ,FA$1,FALSE),IF($AG595="刺客",VLOOKUP($AH595,$FU:$GQ,GA$1,FALSE),"无该职业")))*VLOOKUP($AF595,角色间职业划分!$P:$AP,13,FALSE)/角色间职业划分!$AB$9,0)</f>
        <v>3039</v>
      </c>
      <c r="H595" s="26">
        <f t="shared" si="255"/>
        <v>0</v>
      </c>
      <c r="I595" s="26">
        <f t="shared" si="256"/>
        <v>0</v>
      </c>
      <c r="J595" s="26">
        <f t="shared" si="257"/>
        <v>0</v>
      </c>
      <c r="K595" s="26">
        <f t="shared" si="258"/>
        <v>0</v>
      </c>
      <c r="L595" s="26">
        <f t="shared" si="259"/>
        <v>0</v>
      </c>
      <c r="M595" s="26">
        <f t="shared" si="260"/>
        <v>0</v>
      </c>
      <c r="N595" s="26">
        <f t="shared" si="261"/>
        <v>7.5</v>
      </c>
      <c r="O595" s="26">
        <f t="shared" si="262"/>
        <v>2.5</v>
      </c>
      <c r="P595" s="26">
        <f t="shared" si="263"/>
        <v>0</v>
      </c>
      <c r="Q595" s="26">
        <f t="shared" si="264"/>
        <v>5</v>
      </c>
      <c r="R595" s="26">
        <f t="shared" si="265"/>
        <v>7.5</v>
      </c>
      <c r="S595" s="26">
        <f t="shared" si="266"/>
        <v>2.5</v>
      </c>
      <c r="T595" s="26">
        <f t="shared" si="267"/>
        <v>2.5</v>
      </c>
      <c r="U595" s="26">
        <f t="shared" si="268"/>
        <v>0</v>
      </c>
      <c r="V595" s="26">
        <f t="shared" si="269"/>
        <v>0</v>
      </c>
      <c r="W595" s="26">
        <f>VLOOKUP(AF595,角色间职业划分!L:M,2,FALSE)</f>
        <v>10</v>
      </c>
      <c r="X595" s="26">
        <f t="shared" si="270"/>
        <v>41</v>
      </c>
      <c r="Y595" s="26">
        <v>0</v>
      </c>
      <c r="Z595" s="26">
        <v>0</v>
      </c>
      <c r="AA595" s="26">
        <v>0</v>
      </c>
      <c r="AB595" s="26">
        <f t="shared" si="271"/>
        <v>12.5</v>
      </c>
      <c r="AC595" s="1">
        <f t="shared" si="252"/>
        <v>1061</v>
      </c>
      <c r="AD595" s="51"/>
      <c r="AE595" s="1"/>
      <c r="AF595">
        <f t="shared" si="272"/>
        <v>10</v>
      </c>
      <c r="AG595" s="26" t="str">
        <f>VLOOKUP(AF595,角色间职业划分!P:R,3,FALSE)</f>
        <v>幻术师</v>
      </c>
      <c r="AH595" s="26">
        <f t="shared" si="273"/>
        <v>41</v>
      </c>
    </row>
    <row r="596" spans="1:34" x14ac:dyDescent="0.15">
      <c r="A596" s="26">
        <v>592</v>
      </c>
      <c r="B596" s="26">
        <f t="shared" si="253"/>
        <v>0</v>
      </c>
      <c r="C596" s="26">
        <f>ROUND(IF($AG596="战士",VLOOKUP($AH596,$DV:$ER,DX$1,FALSE),IF($AG596="幻术师",VLOOKUP($AH596,$EU:$FQ,EW$1,FALSE),IF($AG596="刺客",VLOOKUP($AH596,$FU:$GQ,FW$1,FALSE),"无该职业")))/VLOOKUP(AF596,角色间职业划分!P:AP,20,FALSE),0)</f>
        <v>47</v>
      </c>
      <c r="D596" s="26">
        <f t="shared" si="254"/>
        <v>0</v>
      </c>
      <c r="E596" s="26">
        <f>ROUND(IF($AG596="战士",VLOOKUP($AH596,$DV:$ER,DZ$1,FALSE),IF($AG596="幻术师",VLOOKUP($AH596,$EU:$FQ,EY$1,FALSE),IF($AG596="刺客",VLOOKUP($AH596,$FU:$GQ,FY$1,FALSE),"无该职业")))*VLOOKUP($AF596,角色间职业划分!$P:$AP,26,FALSE)*VLOOKUP($AF596,角色间职业划分!$P:$AP,13,FALSE)/角色间职业划分!$AB$9,0)</f>
        <v>931</v>
      </c>
      <c r="F596" s="26">
        <f>ROUND(IF($AG596="战士",VLOOKUP($AH596,$DV:$ER,EA$1,FALSE),IF($AG596="幻术师",VLOOKUP($AH596,$EU:$FQ,EZ$1,FALSE),IF($AG596="刺客",VLOOKUP($AH596,$FU:$GQ,FZ$1,FALSE),"无该职业")))*VLOOKUP($AF596,角色间职业划分!$P:$AP,8,FALSE)/角色间职业划分!$W$9,0)</f>
        <v>4892</v>
      </c>
      <c r="G596" s="26">
        <f>ROUND(IF($AG596="战士",VLOOKUP($AH596,$DV:$ER,EB$1,FALSE),IF($AG596="幻术师",VLOOKUP($AH596,$EU:$FQ,FA$1,FALSE),IF($AG596="刺客",VLOOKUP($AH596,$FU:$GQ,GA$1,FALSE),"无该职业")))*VLOOKUP($AF596,角色间职业划分!$P:$AP,13,FALSE)/角色间职业划分!$AB$9,0)</f>
        <v>3039</v>
      </c>
      <c r="H596" s="26">
        <f t="shared" si="255"/>
        <v>0</v>
      </c>
      <c r="I596" s="26">
        <f t="shared" si="256"/>
        <v>0</v>
      </c>
      <c r="J596" s="26">
        <f t="shared" si="257"/>
        <v>0</v>
      </c>
      <c r="K596" s="26">
        <f t="shared" si="258"/>
        <v>0</v>
      </c>
      <c r="L596" s="26">
        <f t="shared" si="259"/>
        <v>0</v>
      </c>
      <c r="M596" s="26">
        <f t="shared" si="260"/>
        <v>0</v>
      </c>
      <c r="N596" s="26">
        <f t="shared" si="261"/>
        <v>7.5</v>
      </c>
      <c r="O596" s="26">
        <f t="shared" si="262"/>
        <v>2.5</v>
      </c>
      <c r="P596" s="26">
        <f t="shared" si="263"/>
        <v>0</v>
      </c>
      <c r="Q596" s="26">
        <f t="shared" si="264"/>
        <v>5</v>
      </c>
      <c r="R596" s="26">
        <f t="shared" si="265"/>
        <v>7.5</v>
      </c>
      <c r="S596" s="26">
        <f t="shared" si="266"/>
        <v>2.5</v>
      </c>
      <c r="T596" s="26">
        <f t="shared" si="267"/>
        <v>2.5</v>
      </c>
      <c r="U596" s="26">
        <f t="shared" si="268"/>
        <v>0</v>
      </c>
      <c r="V596" s="26">
        <f t="shared" si="269"/>
        <v>0</v>
      </c>
      <c r="W596" s="26">
        <f>VLOOKUP(AF596,角色间职业划分!L:M,2,FALSE)</f>
        <v>10</v>
      </c>
      <c r="X596" s="26">
        <f t="shared" si="270"/>
        <v>42</v>
      </c>
      <c r="Y596" s="26">
        <v>0</v>
      </c>
      <c r="Z596" s="26">
        <v>0</v>
      </c>
      <c r="AA596" s="26">
        <v>0</v>
      </c>
      <c r="AB596" s="26">
        <f t="shared" si="271"/>
        <v>12.5</v>
      </c>
      <c r="AC596" s="1">
        <f t="shared" si="252"/>
        <v>1111</v>
      </c>
      <c r="AD596" s="51"/>
      <c r="AE596" s="1"/>
      <c r="AF596">
        <f t="shared" si="272"/>
        <v>10</v>
      </c>
      <c r="AG596" s="26" t="str">
        <f>VLOOKUP(AF596,角色间职业划分!P:R,3,FALSE)</f>
        <v>幻术师</v>
      </c>
      <c r="AH596" s="26">
        <f t="shared" si="273"/>
        <v>42</v>
      </c>
    </row>
    <row r="597" spans="1:34" x14ac:dyDescent="0.15">
      <c r="A597" s="26">
        <v>593</v>
      </c>
      <c r="B597" s="26">
        <f t="shared" si="253"/>
        <v>0</v>
      </c>
      <c r="C597" s="26">
        <f>ROUND(IF($AG597="战士",VLOOKUP($AH597,$DV:$ER,DX$1,FALSE),IF($AG597="幻术师",VLOOKUP($AH597,$EU:$FQ,EW$1,FALSE),IF($AG597="刺客",VLOOKUP($AH597,$FU:$GQ,FW$1,FALSE),"无该职业")))/VLOOKUP(AF597,角色间职业划分!P:AP,20,FALSE),0)</f>
        <v>47</v>
      </c>
      <c r="D597" s="26">
        <f t="shared" si="254"/>
        <v>0</v>
      </c>
      <c r="E597" s="26">
        <f>ROUND(IF($AG597="战士",VLOOKUP($AH597,$DV:$ER,DZ$1,FALSE),IF($AG597="幻术师",VLOOKUP($AH597,$EU:$FQ,EY$1,FALSE),IF($AG597="刺客",VLOOKUP($AH597,$FU:$GQ,FY$1,FALSE),"无该职业")))*VLOOKUP($AF597,角色间职业划分!$P:$AP,26,FALSE)*VLOOKUP($AF597,角色间职业划分!$P:$AP,13,FALSE)/角色间职业划分!$AB$9,0)</f>
        <v>1331</v>
      </c>
      <c r="F597" s="26">
        <f>ROUND(IF($AG597="战士",VLOOKUP($AH597,$DV:$ER,EA$1,FALSE),IF($AG597="幻术师",VLOOKUP($AH597,$EU:$FQ,EZ$1,FALSE),IF($AG597="刺客",VLOOKUP($AH597,$FU:$GQ,FZ$1,FALSE),"无该职业")))*VLOOKUP($AF597,角色间职业划分!$P:$AP,8,FALSE)/角色间职业划分!$W$9,0)</f>
        <v>4892</v>
      </c>
      <c r="G597" s="26">
        <f>ROUND(IF($AG597="战士",VLOOKUP($AH597,$DV:$ER,EB$1,FALSE),IF($AG597="幻术师",VLOOKUP($AH597,$EU:$FQ,FA$1,FALSE),IF($AG597="刺客",VLOOKUP($AH597,$FU:$GQ,GA$1,FALSE),"无该职业")))*VLOOKUP($AF597,角色间职业划分!$P:$AP,13,FALSE)/角色间职业划分!$AB$9,0)</f>
        <v>3039</v>
      </c>
      <c r="H597" s="26">
        <f t="shared" si="255"/>
        <v>0</v>
      </c>
      <c r="I597" s="26">
        <f t="shared" si="256"/>
        <v>0</v>
      </c>
      <c r="J597" s="26">
        <f t="shared" si="257"/>
        <v>0</v>
      </c>
      <c r="K597" s="26">
        <f t="shared" si="258"/>
        <v>0</v>
      </c>
      <c r="L597" s="26">
        <f t="shared" si="259"/>
        <v>0</v>
      </c>
      <c r="M597" s="26">
        <f t="shared" si="260"/>
        <v>0</v>
      </c>
      <c r="N597" s="26">
        <f t="shared" si="261"/>
        <v>7.5</v>
      </c>
      <c r="O597" s="26">
        <f t="shared" si="262"/>
        <v>2.5</v>
      </c>
      <c r="P597" s="26">
        <f t="shared" si="263"/>
        <v>0</v>
      </c>
      <c r="Q597" s="26">
        <f t="shared" si="264"/>
        <v>5</v>
      </c>
      <c r="R597" s="26">
        <f t="shared" si="265"/>
        <v>7.5</v>
      </c>
      <c r="S597" s="26">
        <f t="shared" si="266"/>
        <v>2.5</v>
      </c>
      <c r="T597" s="26">
        <f t="shared" si="267"/>
        <v>2.5</v>
      </c>
      <c r="U597" s="26">
        <f t="shared" si="268"/>
        <v>0</v>
      </c>
      <c r="V597" s="26">
        <f t="shared" si="269"/>
        <v>0</v>
      </c>
      <c r="W597" s="26">
        <f>VLOOKUP(AF597,角色间职业划分!L:M,2,FALSE)</f>
        <v>10</v>
      </c>
      <c r="X597" s="26">
        <f t="shared" si="270"/>
        <v>43</v>
      </c>
      <c r="Y597" s="26">
        <v>0</v>
      </c>
      <c r="Z597" s="26">
        <v>0</v>
      </c>
      <c r="AA597" s="26">
        <v>0</v>
      </c>
      <c r="AB597" s="26">
        <f t="shared" si="271"/>
        <v>12.5</v>
      </c>
      <c r="AC597" s="1">
        <f t="shared" si="252"/>
        <v>1162</v>
      </c>
      <c r="AD597" s="51"/>
      <c r="AE597" s="1"/>
      <c r="AF597">
        <f t="shared" si="272"/>
        <v>10</v>
      </c>
      <c r="AG597" s="26" t="str">
        <f>VLOOKUP(AF597,角色间职业划分!P:R,3,FALSE)</f>
        <v>幻术师</v>
      </c>
      <c r="AH597" s="26">
        <f t="shared" si="273"/>
        <v>43</v>
      </c>
    </row>
    <row r="598" spans="1:34" x14ac:dyDescent="0.15">
      <c r="A598" s="26">
        <v>594</v>
      </c>
      <c r="B598" s="26">
        <f t="shared" si="253"/>
        <v>0</v>
      </c>
      <c r="C598" s="26">
        <f>ROUND(IF($AG598="战士",VLOOKUP($AH598,$DV:$ER,DX$1,FALSE),IF($AG598="幻术师",VLOOKUP($AH598,$EU:$FQ,EW$1,FALSE),IF($AG598="刺客",VLOOKUP($AH598,$FU:$GQ,FW$1,FALSE),"无该职业")))/VLOOKUP(AF598,角色间职业划分!P:AP,20,FALSE),0)</f>
        <v>47</v>
      </c>
      <c r="D598" s="26">
        <f t="shared" si="254"/>
        <v>0</v>
      </c>
      <c r="E598" s="26">
        <f>ROUND(IF($AG598="战士",VLOOKUP($AH598,$DV:$ER,DZ$1,FALSE),IF($AG598="幻术师",VLOOKUP($AH598,$EU:$FQ,EY$1,FALSE),IF($AG598="刺客",VLOOKUP($AH598,$FU:$GQ,FY$1,FALSE),"无该职业")))*VLOOKUP($AF598,角色间职业划分!$P:$AP,26,FALSE)*VLOOKUP($AF598,角色间职业划分!$P:$AP,13,FALSE)/角色间职业划分!$AB$9,0)</f>
        <v>1331</v>
      </c>
      <c r="F598" s="26">
        <f>ROUND(IF($AG598="战士",VLOOKUP($AH598,$DV:$ER,EA$1,FALSE),IF($AG598="幻术师",VLOOKUP($AH598,$EU:$FQ,EZ$1,FALSE),IF($AG598="刺客",VLOOKUP($AH598,$FU:$GQ,FZ$1,FALSE),"无该职业")))*VLOOKUP($AF598,角色间职业划分!$P:$AP,8,FALSE)/角色间职业划分!$W$9,0)</f>
        <v>6179</v>
      </c>
      <c r="G598" s="26">
        <f>ROUND(IF($AG598="战士",VLOOKUP($AH598,$DV:$ER,EB$1,FALSE),IF($AG598="幻术师",VLOOKUP($AH598,$EU:$FQ,FA$1,FALSE),IF($AG598="刺客",VLOOKUP($AH598,$FU:$GQ,GA$1,FALSE),"无该职业")))*VLOOKUP($AF598,角色间职业划分!$P:$AP,13,FALSE)/角色间职业划分!$AB$9,0)</f>
        <v>3039</v>
      </c>
      <c r="H598" s="26">
        <f t="shared" si="255"/>
        <v>0</v>
      </c>
      <c r="I598" s="26">
        <f t="shared" si="256"/>
        <v>0</v>
      </c>
      <c r="J598" s="26">
        <f t="shared" si="257"/>
        <v>0</v>
      </c>
      <c r="K598" s="26">
        <f t="shared" si="258"/>
        <v>0</v>
      </c>
      <c r="L598" s="26">
        <f t="shared" si="259"/>
        <v>0</v>
      </c>
      <c r="M598" s="26">
        <f t="shared" si="260"/>
        <v>0</v>
      </c>
      <c r="N598" s="26">
        <f t="shared" si="261"/>
        <v>7.5</v>
      </c>
      <c r="O598" s="26">
        <f t="shared" si="262"/>
        <v>2.5</v>
      </c>
      <c r="P598" s="26">
        <f t="shared" si="263"/>
        <v>0</v>
      </c>
      <c r="Q598" s="26">
        <f t="shared" si="264"/>
        <v>5</v>
      </c>
      <c r="R598" s="26">
        <f t="shared" si="265"/>
        <v>7.5</v>
      </c>
      <c r="S598" s="26">
        <f t="shared" si="266"/>
        <v>2.5</v>
      </c>
      <c r="T598" s="26">
        <f t="shared" si="267"/>
        <v>2.5</v>
      </c>
      <c r="U598" s="26">
        <f t="shared" si="268"/>
        <v>0</v>
      </c>
      <c r="V598" s="26">
        <f t="shared" si="269"/>
        <v>0</v>
      </c>
      <c r="W598" s="26">
        <f>VLOOKUP(AF598,角色间职业划分!L:M,2,FALSE)</f>
        <v>10</v>
      </c>
      <c r="X598" s="26">
        <f t="shared" si="270"/>
        <v>44</v>
      </c>
      <c r="Y598" s="26">
        <v>0</v>
      </c>
      <c r="Z598" s="26">
        <v>0</v>
      </c>
      <c r="AA598" s="26">
        <v>0</v>
      </c>
      <c r="AB598" s="26">
        <f t="shared" si="271"/>
        <v>12.5</v>
      </c>
      <c r="AC598" s="1">
        <f t="shared" si="252"/>
        <v>1212</v>
      </c>
      <c r="AD598" s="51"/>
      <c r="AE598" s="1"/>
      <c r="AF598">
        <f t="shared" si="272"/>
        <v>10</v>
      </c>
      <c r="AG598" s="26" t="str">
        <f>VLOOKUP(AF598,角色间职业划分!P:R,3,FALSE)</f>
        <v>幻术师</v>
      </c>
      <c r="AH598" s="26">
        <f t="shared" si="273"/>
        <v>44</v>
      </c>
    </row>
    <row r="599" spans="1:34" x14ac:dyDescent="0.15">
      <c r="A599" s="26">
        <v>595</v>
      </c>
      <c r="B599" s="26">
        <f t="shared" si="253"/>
        <v>0</v>
      </c>
      <c r="C599" s="26">
        <f>ROUND(IF($AG599="战士",VLOOKUP($AH599,$DV:$ER,DX$1,FALSE),IF($AG599="幻术师",VLOOKUP($AH599,$EU:$FQ,EW$1,FALSE),IF($AG599="刺客",VLOOKUP($AH599,$FU:$GQ,FW$1,FALSE),"无该职业")))/VLOOKUP(AF599,角色间职业划分!P:AP,20,FALSE),0)</f>
        <v>47</v>
      </c>
      <c r="D599" s="26">
        <f t="shared" si="254"/>
        <v>0</v>
      </c>
      <c r="E599" s="26">
        <f>ROUND(IF($AG599="战士",VLOOKUP($AH599,$DV:$ER,DZ$1,FALSE),IF($AG599="幻术师",VLOOKUP($AH599,$EU:$FQ,EY$1,FALSE),IF($AG599="刺客",VLOOKUP($AH599,$FU:$GQ,FY$1,FALSE),"无该职业")))*VLOOKUP($AF599,角色间职业划分!$P:$AP,26,FALSE)*VLOOKUP($AF599,角色间职业划分!$P:$AP,13,FALSE)/角色间职业划分!$AB$9,0)</f>
        <v>1331</v>
      </c>
      <c r="F599" s="26">
        <f>ROUND(IF($AG599="战士",VLOOKUP($AH599,$DV:$ER,EA$1,FALSE),IF($AG599="幻术师",VLOOKUP($AH599,$EU:$FQ,EZ$1,FALSE),IF($AG599="刺客",VLOOKUP($AH599,$FU:$GQ,FZ$1,FALSE),"无该职业")))*VLOOKUP($AF599,角色间职业划分!$P:$AP,8,FALSE)/角色间职业划分!$W$9,0)</f>
        <v>6179</v>
      </c>
      <c r="G599" s="26">
        <f>ROUND(IF($AG599="战士",VLOOKUP($AH599,$DV:$ER,EB$1,FALSE),IF($AG599="幻术师",VLOOKUP($AH599,$EU:$FQ,FA$1,FALSE),IF($AG599="刺客",VLOOKUP($AH599,$FU:$GQ,GA$1,FALSE),"无该职业")))*VLOOKUP($AF599,角色间职业划分!$P:$AP,13,FALSE)/角色间职业划分!$AB$9,0)</f>
        <v>3618</v>
      </c>
      <c r="H599" s="26">
        <f t="shared" si="255"/>
        <v>0</v>
      </c>
      <c r="I599" s="26">
        <f t="shared" si="256"/>
        <v>0</v>
      </c>
      <c r="J599" s="26">
        <f t="shared" si="257"/>
        <v>0</v>
      </c>
      <c r="K599" s="26">
        <f t="shared" si="258"/>
        <v>0</v>
      </c>
      <c r="L599" s="26">
        <f t="shared" si="259"/>
        <v>0</v>
      </c>
      <c r="M599" s="26">
        <f t="shared" si="260"/>
        <v>0</v>
      </c>
      <c r="N599" s="26">
        <f t="shared" si="261"/>
        <v>7.5</v>
      </c>
      <c r="O599" s="26">
        <f t="shared" si="262"/>
        <v>2.5</v>
      </c>
      <c r="P599" s="26">
        <f t="shared" si="263"/>
        <v>0</v>
      </c>
      <c r="Q599" s="26">
        <f t="shared" si="264"/>
        <v>5</v>
      </c>
      <c r="R599" s="26">
        <f t="shared" si="265"/>
        <v>7.5</v>
      </c>
      <c r="S599" s="26">
        <f t="shared" si="266"/>
        <v>2.5</v>
      </c>
      <c r="T599" s="26">
        <f t="shared" si="267"/>
        <v>2.5</v>
      </c>
      <c r="U599" s="26">
        <f t="shared" si="268"/>
        <v>0</v>
      </c>
      <c r="V599" s="26">
        <f t="shared" si="269"/>
        <v>0</v>
      </c>
      <c r="W599" s="26">
        <f>VLOOKUP(AF599,角色间职业划分!L:M,2,FALSE)</f>
        <v>10</v>
      </c>
      <c r="X599" s="26">
        <f t="shared" si="270"/>
        <v>45</v>
      </c>
      <c r="Y599" s="26">
        <v>0</v>
      </c>
      <c r="Z599" s="26">
        <v>0</v>
      </c>
      <c r="AA599" s="26">
        <v>0</v>
      </c>
      <c r="AB599" s="26">
        <f t="shared" si="271"/>
        <v>12.5</v>
      </c>
      <c r="AC599" s="1">
        <f t="shared" si="252"/>
        <v>1263</v>
      </c>
      <c r="AD599" s="51"/>
      <c r="AE599" s="1"/>
      <c r="AF599">
        <f t="shared" si="272"/>
        <v>10</v>
      </c>
      <c r="AG599" s="26" t="str">
        <f>VLOOKUP(AF599,角色间职业划分!P:R,3,FALSE)</f>
        <v>幻术师</v>
      </c>
      <c r="AH599" s="26">
        <f t="shared" si="273"/>
        <v>45</v>
      </c>
    </row>
    <row r="600" spans="1:34" x14ac:dyDescent="0.15">
      <c r="A600" s="26">
        <v>596</v>
      </c>
      <c r="B600" s="26">
        <f t="shared" si="253"/>
        <v>0</v>
      </c>
      <c r="C600" s="26">
        <f>ROUND(IF($AG600="战士",VLOOKUP($AH600,$DV:$ER,DX$1,FALSE),IF($AG600="幻术师",VLOOKUP($AH600,$EU:$FQ,EW$1,FALSE),IF($AG600="刺客",VLOOKUP($AH600,$FU:$GQ,FW$1,FALSE),"无该职业")))/VLOOKUP(AF600,角色间职业划分!P:AP,20,FALSE),0)</f>
        <v>47</v>
      </c>
      <c r="D600" s="26">
        <f t="shared" si="254"/>
        <v>0</v>
      </c>
      <c r="E600" s="26">
        <f>ROUND(IF($AG600="战士",VLOOKUP($AH600,$DV:$ER,DZ$1,FALSE),IF($AG600="幻术师",VLOOKUP($AH600,$EU:$FQ,EY$1,FALSE),IF($AG600="刺客",VLOOKUP($AH600,$FU:$GQ,FY$1,FALSE),"无该职业")))*VLOOKUP($AF600,角色间职业划分!$P:$AP,26,FALSE)*VLOOKUP($AF600,角色间职业划分!$P:$AP,13,FALSE)/角色间职业划分!$AB$9,0)</f>
        <v>1331</v>
      </c>
      <c r="F600" s="26">
        <f>ROUND(IF($AG600="战士",VLOOKUP($AH600,$DV:$ER,EA$1,FALSE),IF($AG600="幻术师",VLOOKUP($AH600,$EU:$FQ,EZ$1,FALSE),IF($AG600="刺客",VLOOKUP($AH600,$FU:$GQ,FZ$1,FALSE),"无该职业")))*VLOOKUP($AF600,角色间职业划分!$P:$AP,8,FALSE)/角色间职业划分!$W$9,0)</f>
        <v>6179</v>
      </c>
      <c r="G600" s="26">
        <f>ROUND(IF($AG600="战士",VLOOKUP($AH600,$DV:$ER,EB$1,FALSE),IF($AG600="幻术师",VLOOKUP($AH600,$EU:$FQ,FA$1,FALSE),IF($AG600="刺客",VLOOKUP($AH600,$FU:$GQ,GA$1,FALSE),"无该职业")))*VLOOKUP($AF600,角色间职业划分!$P:$AP,13,FALSE)/角色间职业划分!$AB$9,0)</f>
        <v>3618</v>
      </c>
      <c r="H600" s="26">
        <f t="shared" si="255"/>
        <v>0</v>
      </c>
      <c r="I600" s="26">
        <f t="shared" si="256"/>
        <v>0</v>
      </c>
      <c r="J600" s="26">
        <f t="shared" si="257"/>
        <v>0</v>
      </c>
      <c r="K600" s="26">
        <f t="shared" si="258"/>
        <v>0</v>
      </c>
      <c r="L600" s="26">
        <f t="shared" si="259"/>
        <v>0</v>
      </c>
      <c r="M600" s="26">
        <f t="shared" si="260"/>
        <v>0</v>
      </c>
      <c r="N600" s="26">
        <f t="shared" si="261"/>
        <v>7.5</v>
      </c>
      <c r="O600" s="26">
        <f t="shared" si="262"/>
        <v>5</v>
      </c>
      <c r="P600" s="26">
        <f t="shared" si="263"/>
        <v>0</v>
      </c>
      <c r="Q600" s="26">
        <f t="shared" si="264"/>
        <v>5</v>
      </c>
      <c r="R600" s="26">
        <f t="shared" si="265"/>
        <v>7.5</v>
      </c>
      <c r="S600" s="26">
        <f t="shared" si="266"/>
        <v>2.5</v>
      </c>
      <c r="T600" s="26">
        <f t="shared" si="267"/>
        <v>2.5</v>
      </c>
      <c r="U600" s="26">
        <f t="shared" si="268"/>
        <v>0</v>
      </c>
      <c r="V600" s="26">
        <f t="shared" si="269"/>
        <v>0</v>
      </c>
      <c r="W600" s="26">
        <f>VLOOKUP(AF600,角色间职业划分!L:M,2,FALSE)</f>
        <v>10</v>
      </c>
      <c r="X600" s="26">
        <f t="shared" si="270"/>
        <v>46</v>
      </c>
      <c r="Y600" s="26">
        <v>0</v>
      </c>
      <c r="Z600" s="26">
        <v>0</v>
      </c>
      <c r="AA600" s="26">
        <v>0</v>
      </c>
      <c r="AB600" s="26">
        <f t="shared" si="271"/>
        <v>12.5</v>
      </c>
      <c r="AC600" s="1">
        <f t="shared" si="252"/>
        <v>1313</v>
      </c>
      <c r="AD600" s="51"/>
      <c r="AE600" s="1"/>
      <c r="AF600">
        <f t="shared" si="272"/>
        <v>10</v>
      </c>
      <c r="AG600" s="26" t="str">
        <f>VLOOKUP(AF600,角色间职业划分!P:R,3,FALSE)</f>
        <v>幻术师</v>
      </c>
      <c r="AH600" s="26">
        <f t="shared" si="273"/>
        <v>46</v>
      </c>
    </row>
    <row r="601" spans="1:34" x14ac:dyDescent="0.15">
      <c r="A601" s="26">
        <v>597</v>
      </c>
      <c r="B601" s="26">
        <f t="shared" si="253"/>
        <v>0</v>
      </c>
      <c r="C601" s="26">
        <f>ROUND(IF($AG601="战士",VLOOKUP($AH601,$DV:$ER,DX$1,FALSE),IF($AG601="幻术师",VLOOKUP($AH601,$EU:$FQ,EW$1,FALSE),IF($AG601="刺客",VLOOKUP($AH601,$FU:$GQ,FW$1,FALSE),"无该职业")))/VLOOKUP(AF601,角色间职业划分!P:AP,20,FALSE),0)</f>
        <v>47</v>
      </c>
      <c r="D601" s="26">
        <f t="shared" si="254"/>
        <v>0</v>
      </c>
      <c r="E601" s="26">
        <f>ROUND(IF($AG601="战士",VLOOKUP($AH601,$DV:$ER,DZ$1,FALSE),IF($AG601="幻术师",VLOOKUP($AH601,$EU:$FQ,EY$1,FALSE),IF($AG601="刺客",VLOOKUP($AH601,$FU:$GQ,FY$1,FALSE),"无该职业")))*VLOOKUP($AF601,角色间职业划分!$P:$AP,26,FALSE)*VLOOKUP($AF601,角色间职业划分!$P:$AP,13,FALSE)/角色间职业划分!$AB$9,0)</f>
        <v>1331</v>
      </c>
      <c r="F601" s="26">
        <f>ROUND(IF($AG601="战士",VLOOKUP($AH601,$DV:$ER,EA$1,FALSE),IF($AG601="幻术师",VLOOKUP($AH601,$EU:$FQ,EZ$1,FALSE),IF($AG601="刺客",VLOOKUP($AH601,$FU:$GQ,FZ$1,FALSE),"无该职业")))*VLOOKUP($AF601,角色间职业划分!$P:$AP,8,FALSE)/角色间职业划分!$W$9,0)</f>
        <v>6951</v>
      </c>
      <c r="G601" s="26">
        <f>ROUND(IF($AG601="战士",VLOOKUP($AH601,$DV:$ER,EB$1,FALSE),IF($AG601="幻术师",VLOOKUP($AH601,$EU:$FQ,FA$1,FALSE),IF($AG601="刺客",VLOOKUP($AH601,$FU:$GQ,GA$1,FALSE),"无该职业")))*VLOOKUP($AF601,角色间职业划分!$P:$AP,13,FALSE)/角色间职业划分!$AB$9,0)</f>
        <v>3618</v>
      </c>
      <c r="H601" s="26">
        <f t="shared" si="255"/>
        <v>0</v>
      </c>
      <c r="I601" s="26">
        <f t="shared" si="256"/>
        <v>0</v>
      </c>
      <c r="J601" s="26">
        <f t="shared" si="257"/>
        <v>0</v>
      </c>
      <c r="K601" s="26">
        <f t="shared" si="258"/>
        <v>0</v>
      </c>
      <c r="L601" s="26">
        <f t="shared" si="259"/>
        <v>0</v>
      </c>
      <c r="M601" s="26">
        <f t="shared" si="260"/>
        <v>0</v>
      </c>
      <c r="N601" s="26">
        <f t="shared" si="261"/>
        <v>7.5</v>
      </c>
      <c r="O601" s="26">
        <f t="shared" si="262"/>
        <v>5</v>
      </c>
      <c r="P601" s="26">
        <f t="shared" si="263"/>
        <v>0</v>
      </c>
      <c r="Q601" s="26">
        <f t="shared" si="264"/>
        <v>5</v>
      </c>
      <c r="R601" s="26">
        <f t="shared" si="265"/>
        <v>7.5</v>
      </c>
      <c r="S601" s="26">
        <f t="shared" si="266"/>
        <v>2.5</v>
      </c>
      <c r="T601" s="26">
        <f t="shared" si="267"/>
        <v>2.5</v>
      </c>
      <c r="U601" s="26">
        <f t="shared" si="268"/>
        <v>0</v>
      </c>
      <c r="V601" s="26">
        <f t="shared" si="269"/>
        <v>0</v>
      </c>
      <c r="W601" s="26">
        <f>VLOOKUP(AF601,角色间职业划分!L:M,2,FALSE)</f>
        <v>10</v>
      </c>
      <c r="X601" s="26">
        <f t="shared" si="270"/>
        <v>47</v>
      </c>
      <c r="Y601" s="26">
        <v>0</v>
      </c>
      <c r="Z601" s="26">
        <v>0</v>
      </c>
      <c r="AA601" s="26">
        <v>0</v>
      </c>
      <c r="AB601" s="26">
        <f t="shared" si="271"/>
        <v>12.5</v>
      </c>
      <c r="AC601" s="1">
        <f t="shared" si="252"/>
        <v>1364</v>
      </c>
      <c r="AD601" s="51"/>
      <c r="AE601" s="1"/>
      <c r="AF601">
        <f t="shared" si="272"/>
        <v>10</v>
      </c>
      <c r="AG601" s="26" t="str">
        <f>VLOOKUP(AF601,角色间职业划分!P:R,3,FALSE)</f>
        <v>幻术师</v>
      </c>
      <c r="AH601" s="26">
        <f t="shared" si="273"/>
        <v>47</v>
      </c>
    </row>
    <row r="602" spans="1:34" x14ac:dyDescent="0.15">
      <c r="A602" s="26">
        <v>598</v>
      </c>
      <c r="B602" s="26">
        <f t="shared" si="253"/>
        <v>0</v>
      </c>
      <c r="C602" s="26">
        <f>ROUND(IF($AG602="战士",VLOOKUP($AH602,$DV:$ER,DX$1,FALSE),IF($AG602="幻术师",VLOOKUP($AH602,$EU:$FQ,EW$1,FALSE),IF($AG602="刺客",VLOOKUP($AH602,$FU:$GQ,FW$1,FALSE),"无该职业")))/VLOOKUP(AF602,角色间职业划分!P:AP,20,FALSE),0)</f>
        <v>53</v>
      </c>
      <c r="D602" s="26">
        <f t="shared" si="254"/>
        <v>0</v>
      </c>
      <c r="E602" s="26">
        <f>ROUND(IF($AG602="战士",VLOOKUP($AH602,$DV:$ER,DZ$1,FALSE),IF($AG602="幻术师",VLOOKUP($AH602,$EU:$FQ,EY$1,FALSE),IF($AG602="刺客",VLOOKUP($AH602,$FU:$GQ,FY$1,FALSE),"无该职业")))*VLOOKUP($AF602,角色间职业划分!$P:$AP,26,FALSE)*VLOOKUP($AF602,角色间职业划分!$P:$AP,13,FALSE)/角色间职业划分!$AB$9,0)</f>
        <v>1331</v>
      </c>
      <c r="F602" s="26">
        <f>ROUND(IF($AG602="战士",VLOOKUP($AH602,$DV:$ER,EA$1,FALSE),IF($AG602="幻术师",VLOOKUP($AH602,$EU:$FQ,EZ$1,FALSE),IF($AG602="刺客",VLOOKUP($AH602,$FU:$GQ,FZ$1,FALSE),"无该职业")))*VLOOKUP($AF602,角色间职业划分!$P:$AP,8,FALSE)/角色间职业划分!$W$9,0)</f>
        <v>6951</v>
      </c>
      <c r="G602" s="26">
        <f>ROUND(IF($AG602="战士",VLOOKUP($AH602,$DV:$ER,EB$1,FALSE),IF($AG602="幻术师",VLOOKUP($AH602,$EU:$FQ,FA$1,FALSE),IF($AG602="刺客",VLOOKUP($AH602,$FU:$GQ,GA$1,FALSE),"无该职业")))*VLOOKUP($AF602,角色间职业划分!$P:$AP,13,FALSE)/角色间职业划分!$AB$9,0)</f>
        <v>3618</v>
      </c>
      <c r="H602" s="26">
        <f t="shared" si="255"/>
        <v>0</v>
      </c>
      <c r="I602" s="26">
        <f t="shared" si="256"/>
        <v>0</v>
      </c>
      <c r="J602" s="26">
        <f t="shared" si="257"/>
        <v>0</v>
      </c>
      <c r="K602" s="26">
        <f t="shared" si="258"/>
        <v>0</v>
      </c>
      <c r="L602" s="26">
        <f t="shared" si="259"/>
        <v>0</v>
      </c>
      <c r="M602" s="26">
        <f t="shared" si="260"/>
        <v>0</v>
      </c>
      <c r="N602" s="26">
        <f t="shared" si="261"/>
        <v>7.5</v>
      </c>
      <c r="O602" s="26">
        <f t="shared" si="262"/>
        <v>5</v>
      </c>
      <c r="P602" s="26">
        <f t="shared" si="263"/>
        <v>0</v>
      </c>
      <c r="Q602" s="26">
        <f t="shared" si="264"/>
        <v>5</v>
      </c>
      <c r="R602" s="26">
        <f t="shared" si="265"/>
        <v>7.5</v>
      </c>
      <c r="S602" s="26">
        <f t="shared" si="266"/>
        <v>2.5</v>
      </c>
      <c r="T602" s="26">
        <f t="shared" si="267"/>
        <v>2.5</v>
      </c>
      <c r="U602" s="26">
        <f t="shared" si="268"/>
        <v>0</v>
      </c>
      <c r="V602" s="26">
        <f t="shared" si="269"/>
        <v>0</v>
      </c>
      <c r="W602" s="26">
        <f>VLOOKUP(AF602,角色间职业划分!L:M,2,FALSE)</f>
        <v>10</v>
      </c>
      <c r="X602" s="26">
        <f t="shared" si="270"/>
        <v>48</v>
      </c>
      <c r="Y602" s="26">
        <v>0</v>
      </c>
      <c r="Z602" s="26">
        <v>0</v>
      </c>
      <c r="AA602" s="26">
        <v>0</v>
      </c>
      <c r="AB602" s="26">
        <f t="shared" si="271"/>
        <v>12.5</v>
      </c>
      <c r="AC602" s="1">
        <f t="shared" si="252"/>
        <v>1414</v>
      </c>
      <c r="AD602" s="51"/>
      <c r="AE602" s="1"/>
      <c r="AF602">
        <f t="shared" si="272"/>
        <v>10</v>
      </c>
      <c r="AG602" s="26" t="str">
        <f>VLOOKUP(AF602,角色间职业划分!P:R,3,FALSE)</f>
        <v>幻术师</v>
      </c>
      <c r="AH602" s="26">
        <f t="shared" si="273"/>
        <v>48</v>
      </c>
    </row>
    <row r="603" spans="1:34" x14ac:dyDescent="0.15">
      <c r="A603" s="26">
        <v>599</v>
      </c>
      <c r="B603" s="26">
        <f t="shared" si="253"/>
        <v>0</v>
      </c>
      <c r="C603" s="26">
        <f>ROUND(IF($AG603="战士",VLOOKUP($AH603,$DV:$ER,DX$1,FALSE),IF($AG603="幻术师",VLOOKUP($AH603,$EU:$FQ,EW$1,FALSE),IF($AG603="刺客",VLOOKUP($AH603,$FU:$GQ,FW$1,FALSE),"无该职业")))/VLOOKUP(AF603,角色间职业划分!P:AP,20,FALSE),0)</f>
        <v>53</v>
      </c>
      <c r="D603" s="26">
        <f t="shared" si="254"/>
        <v>0</v>
      </c>
      <c r="E603" s="26">
        <f>ROUND(IF($AG603="战士",VLOOKUP($AH603,$DV:$ER,DZ$1,FALSE),IF($AG603="幻术师",VLOOKUP($AH603,$EU:$FQ,EY$1,FALSE),IF($AG603="刺客",VLOOKUP($AH603,$FU:$GQ,FY$1,FALSE),"无该职业")))*VLOOKUP($AF603,角色间职业划分!$P:$AP,26,FALSE)*VLOOKUP($AF603,角色间职业划分!$P:$AP,13,FALSE)/角色间职业划分!$AB$9,0)</f>
        <v>1331</v>
      </c>
      <c r="F603" s="26">
        <f>ROUND(IF($AG603="战士",VLOOKUP($AH603,$DV:$ER,EA$1,FALSE),IF($AG603="幻术师",VLOOKUP($AH603,$EU:$FQ,EZ$1,FALSE),IF($AG603="刺客",VLOOKUP($AH603,$FU:$GQ,FZ$1,FALSE),"无该职业")))*VLOOKUP($AF603,角色间职业划分!$P:$AP,8,FALSE)/角色间职业划分!$W$9,0)</f>
        <v>6951</v>
      </c>
      <c r="G603" s="26">
        <f>ROUND(IF($AG603="战士",VLOOKUP($AH603,$DV:$ER,EB$1,FALSE),IF($AG603="幻术师",VLOOKUP($AH603,$EU:$FQ,FA$1,FALSE),IF($AG603="刺客",VLOOKUP($AH603,$FU:$GQ,GA$1,FALSE),"无该职业")))*VLOOKUP($AF603,角色间职业划分!$P:$AP,13,FALSE)/角色间职业划分!$AB$9,0)</f>
        <v>4196</v>
      </c>
      <c r="H603" s="26">
        <f t="shared" si="255"/>
        <v>0</v>
      </c>
      <c r="I603" s="26">
        <f t="shared" si="256"/>
        <v>0</v>
      </c>
      <c r="J603" s="26">
        <f t="shared" si="257"/>
        <v>0</v>
      </c>
      <c r="K603" s="26">
        <f t="shared" si="258"/>
        <v>0</v>
      </c>
      <c r="L603" s="26">
        <f t="shared" si="259"/>
        <v>0</v>
      </c>
      <c r="M603" s="26">
        <f t="shared" si="260"/>
        <v>0</v>
      </c>
      <c r="N603" s="26">
        <f t="shared" si="261"/>
        <v>7.5</v>
      </c>
      <c r="O603" s="26">
        <f t="shared" si="262"/>
        <v>5</v>
      </c>
      <c r="P603" s="26">
        <f t="shared" si="263"/>
        <v>0</v>
      </c>
      <c r="Q603" s="26">
        <f t="shared" si="264"/>
        <v>5</v>
      </c>
      <c r="R603" s="26">
        <f t="shared" si="265"/>
        <v>7.5</v>
      </c>
      <c r="S603" s="26">
        <f t="shared" si="266"/>
        <v>2.5</v>
      </c>
      <c r="T603" s="26">
        <f t="shared" si="267"/>
        <v>2.5</v>
      </c>
      <c r="U603" s="26">
        <f t="shared" si="268"/>
        <v>0</v>
      </c>
      <c r="V603" s="26">
        <f t="shared" si="269"/>
        <v>0</v>
      </c>
      <c r="W603" s="26">
        <f>VLOOKUP(AF603,角色间职业划分!L:M,2,FALSE)</f>
        <v>10</v>
      </c>
      <c r="X603" s="26">
        <f t="shared" si="270"/>
        <v>49</v>
      </c>
      <c r="Y603" s="26">
        <v>0</v>
      </c>
      <c r="Z603" s="26">
        <v>0</v>
      </c>
      <c r="AA603" s="26">
        <v>0</v>
      </c>
      <c r="AB603" s="26">
        <f t="shared" si="271"/>
        <v>12.5</v>
      </c>
      <c r="AC603" s="1">
        <f t="shared" si="252"/>
        <v>1465</v>
      </c>
      <c r="AD603" s="51"/>
      <c r="AE603" s="1"/>
      <c r="AF603">
        <f t="shared" si="272"/>
        <v>10</v>
      </c>
      <c r="AG603" s="26" t="str">
        <f>VLOOKUP(AF603,角色间职业划分!P:R,3,FALSE)</f>
        <v>幻术师</v>
      </c>
      <c r="AH603" s="26">
        <f t="shared" si="273"/>
        <v>49</v>
      </c>
    </row>
    <row r="604" spans="1:34" x14ac:dyDescent="0.15">
      <c r="A604" s="26">
        <v>600</v>
      </c>
      <c r="B604" s="26">
        <f t="shared" si="253"/>
        <v>0</v>
      </c>
      <c r="C604" s="26">
        <f>ROUND(IF($AG604="战士",VLOOKUP($AH604,$DV:$ER,DX$1,FALSE),IF($AG604="幻术师",VLOOKUP($AH604,$EU:$FQ,EW$1,FALSE),IF($AG604="刺客",VLOOKUP($AH604,$FU:$GQ,FW$1,FALSE),"无该职业")))/VLOOKUP(AF604,角色间职业划分!P:AP,20,FALSE),0)</f>
        <v>53</v>
      </c>
      <c r="D604" s="26">
        <f t="shared" si="254"/>
        <v>0</v>
      </c>
      <c r="E604" s="26">
        <f>ROUND(IF($AG604="战士",VLOOKUP($AH604,$DV:$ER,DZ$1,FALSE),IF($AG604="幻术师",VLOOKUP($AH604,$EU:$FQ,EY$1,FALSE),IF($AG604="刺客",VLOOKUP($AH604,$FU:$GQ,FY$1,FALSE),"无该职业")))*VLOOKUP($AF604,角色间职业划分!$P:$AP,26,FALSE)*VLOOKUP($AF604,角色间职业划分!$P:$AP,13,FALSE)/角色间职业划分!$AB$9,0)</f>
        <v>1331</v>
      </c>
      <c r="F604" s="26">
        <f>ROUND(IF($AG604="战士",VLOOKUP($AH604,$DV:$ER,EA$1,FALSE),IF($AG604="幻术师",VLOOKUP($AH604,$EU:$FQ,EZ$1,FALSE),IF($AG604="刺客",VLOOKUP($AH604,$FU:$GQ,FZ$1,FALSE),"无该职业")))*VLOOKUP($AF604,角色间职业划分!$P:$AP,8,FALSE)/角色间职业划分!$W$9,0)</f>
        <v>6951</v>
      </c>
      <c r="G604" s="26">
        <f>ROUND(IF($AG604="战士",VLOOKUP($AH604,$DV:$ER,EB$1,FALSE),IF($AG604="幻术师",VLOOKUP($AH604,$EU:$FQ,FA$1,FALSE),IF($AG604="刺客",VLOOKUP($AH604,$FU:$GQ,GA$1,FALSE),"无该职业")))*VLOOKUP($AF604,角色间职业划分!$P:$AP,13,FALSE)/角色间职业划分!$AB$9,0)</f>
        <v>4196</v>
      </c>
      <c r="H604" s="26">
        <f t="shared" si="255"/>
        <v>0</v>
      </c>
      <c r="I604" s="26">
        <f t="shared" si="256"/>
        <v>0</v>
      </c>
      <c r="J604" s="26">
        <f t="shared" si="257"/>
        <v>0</v>
      </c>
      <c r="K604" s="26">
        <f t="shared" si="258"/>
        <v>0</v>
      </c>
      <c r="L604" s="26">
        <f t="shared" si="259"/>
        <v>0</v>
      </c>
      <c r="M604" s="26">
        <f t="shared" si="260"/>
        <v>0</v>
      </c>
      <c r="N604" s="26">
        <f t="shared" si="261"/>
        <v>10</v>
      </c>
      <c r="O604" s="26">
        <f t="shared" si="262"/>
        <v>5</v>
      </c>
      <c r="P604" s="26">
        <f t="shared" si="263"/>
        <v>0</v>
      </c>
      <c r="Q604" s="26">
        <f t="shared" si="264"/>
        <v>5</v>
      </c>
      <c r="R604" s="26">
        <f t="shared" si="265"/>
        <v>7.5</v>
      </c>
      <c r="S604" s="26">
        <f t="shared" si="266"/>
        <v>2.5</v>
      </c>
      <c r="T604" s="26">
        <f t="shared" si="267"/>
        <v>2.5</v>
      </c>
      <c r="U604" s="26">
        <f t="shared" si="268"/>
        <v>0</v>
      </c>
      <c r="V604" s="26">
        <f t="shared" si="269"/>
        <v>0</v>
      </c>
      <c r="W604" s="26">
        <f>VLOOKUP(AF604,角色间职业划分!L:M,2,FALSE)</f>
        <v>10</v>
      </c>
      <c r="X604" s="26">
        <f t="shared" si="270"/>
        <v>50</v>
      </c>
      <c r="Y604" s="26">
        <v>0</v>
      </c>
      <c r="Z604" s="26">
        <v>0</v>
      </c>
      <c r="AA604" s="26">
        <v>0</v>
      </c>
      <c r="AB604" s="26">
        <f t="shared" si="271"/>
        <v>15</v>
      </c>
      <c r="AC604" s="1">
        <f t="shared" si="252"/>
        <v>1515</v>
      </c>
      <c r="AD604" s="51"/>
      <c r="AE604" s="1"/>
      <c r="AF604">
        <f t="shared" si="272"/>
        <v>10</v>
      </c>
      <c r="AG604" s="26" t="str">
        <f>VLOOKUP(AF604,角色间职业划分!P:R,3,FALSE)</f>
        <v>幻术师</v>
      </c>
      <c r="AH604" s="26">
        <f t="shared" si="273"/>
        <v>50</v>
      </c>
    </row>
    <row r="605" spans="1:34" x14ac:dyDescent="0.15">
      <c r="A605" s="26">
        <v>601</v>
      </c>
      <c r="B605" s="26">
        <f t="shared" si="253"/>
        <v>0</v>
      </c>
      <c r="C605" s="26">
        <f>ROUND(IF($AG605="战士",VLOOKUP($AH605,$DV:$ER,DX$1,FALSE),IF($AG605="幻术师",VLOOKUP($AH605,$EU:$FQ,EW$1,FALSE),IF($AG605="刺客",VLOOKUP($AH605,$FU:$GQ,FW$1,FALSE),"无该职业")))/VLOOKUP(AF605,角色间职业划分!P:AP,20,FALSE),0)</f>
        <v>53</v>
      </c>
      <c r="D605" s="26">
        <f t="shared" si="254"/>
        <v>0</v>
      </c>
      <c r="E605" s="26">
        <f>ROUND(IF($AG605="战士",VLOOKUP($AH605,$DV:$ER,DZ$1,FALSE),IF($AG605="幻术师",VLOOKUP($AH605,$EU:$FQ,EY$1,FALSE),IF($AG605="刺客",VLOOKUP($AH605,$FU:$GQ,FY$1,FALSE),"无该职业")))*VLOOKUP($AF605,角色间职业划分!$P:$AP,26,FALSE)*VLOOKUP($AF605,角色间职业划分!$P:$AP,13,FALSE)/角色间职业划分!$AB$9,0)</f>
        <v>1331</v>
      </c>
      <c r="F605" s="26">
        <f>ROUND(IF($AG605="战士",VLOOKUP($AH605,$DV:$ER,EA$1,FALSE),IF($AG605="幻术师",VLOOKUP($AH605,$EU:$FQ,EZ$1,FALSE),IF($AG605="刺客",VLOOKUP($AH605,$FU:$GQ,FZ$1,FALSE),"无该职业")))*VLOOKUP($AF605,角色间职业划分!$P:$AP,8,FALSE)/角色间职业划分!$W$9,0)</f>
        <v>7980</v>
      </c>
      <c r="G605" s="26">
        <f>ROUND(IF($AG605="战士",VLOOKUP($AH605,$DV:$ER,EB$1,FALSE),IF($AG605="幻术师",VLOOKUP($AH605,$EU:$FQ,FA$1,FALSE),IF($AG605="刺客",VLOOKUP($AH605,$FU:$GQ,GA$1,FALSE),"无该职业")))*VLOOKUP($AF605,角色间职业划分!$P:$AP,13,FALSE)/角色间职业划分!$AB$9,0)</f>
        <v>4196</v>
      </c>
      <c r="H605" s="26">
        <f t="shared" si="255"/>
        <v>0</v>
      </c>
      <c r="I605" s="26">
        <f t="shared" si="256"/>
        <v>0</v>
      </c>
      <c r="J605" s="26">
        <f t="shared" si="257"/>
        <v>0</v>
      </c>
      <c r="K605" s="26">
        <f t="shared" si="258"/>
        <v>0</v>
      </c>
      <c r="L605" s="26">
        <f t="shared" si="259"/>
        <v>0</v>
      </c>
      <c r="M605" s="26">
        <f t="shared" si="260"/>
        <v>0</v>
      </c>
      <c r="N605" s="26">
        <f t="shared" si="261"/>
        <v>10</v>
      </c>
      <c r="O605" s="26">
        <f t="shared" si="262"/>
        <v>5</v>
      </c>
      <c r="P605" s="26">
        <f t="shared" si="263"/>
        <v>0</v>
      </c>
      <c r="Q605" s="26">
        <f t="shared" si="264"/>
        <v>5</v>
      </c>
      <c r="R605" s="26">
        <f t="shared" si="265"/>
        <v>7.5</v>
      </c>
      <c r="S605" s="26">
        <f t="shared" si="266"/>
        <v>2.5</v>
      </c>
      <c r="T605" s="26">
        <f t="shared" si="267"/>
        <v>2.5</v>
      </c>
      <c r="U605" s="26">
        <f t="shared" si="268"/>
        <v>0</v>
      </c>
      <c r="V605" s="26">
        <f t="shared" si="269"/>
        <v>0</v>
      </c>
      <c r="W605" s="26">
        <f>VLOOKUP(AF605,角色间职业划分!L:M,2,FALSE)</f>
        <v>10</v>
      </c>
      <c r="X605" s="26">
        <f t="shared" si="270"/>
        <v>51</v>
      </c>
      <c r="Y605" s="26">
        <v>0</v>
      </c>
      <c r="Z605" s="26">
        <v>0</v>
      </c>
      <c r="AA605" s="26">
        <v>0</v>
      </c>
      <c r="AB605" s="26">
        <f t="shared" si="271"/>
        <v>15</v>
      </c>
      <c r="AC605" s="1">
        <f t="shared" si="252"/>
        <v>1566</v>
      </c>
      <c r="AD605" s="51"/>
      <c r="AE605" s="1"/>
      <c r="AF605">
        <f t="shared" si="272"/>
        <v>10</v>
      </c>
      <c r="AG605" s="26" t="str">
        <f>VLOOKUP(AF605,角色间职业划分!P:R,3,FALSE)</f>
        <v>幻术师</v>
      </c>
      <c r="AH605" s="26">
        <f t="shared" si="273"/>
        <v>51</v>
      </c>
    </row>
    <row r="606" spans="1:34" x14ac:dyDescent="0.15">
      <c r="A606" s="26">
        <v>602</v>
      </c>
      <c r="B606" s="26">
        <f t="shared" si="253"/>
        <v>0</v>
      </c>
      <c r="C606" s="26">
        <f>ROUND(IF($AG606="战士",VLOOKUP($AH606,$DV:$ER,DX$1,FALSE),IF($AG606="幻术师",VLOOKUP($AH606,$EU:$FQ,EW$1,FALSE),IF($AG606="刺客",VLOOKUP($AH606,$FU:$GQ,FW$1,FALSE),"无该职业")))/VLOOKUP(AF606,角色间职业划分!P:AP,20,FALSE),0)</f>
        <v>53</v>
      </c>
      <c r="D606" s="26">
        <f t="shared" si="254"/>
        <v>0</v>
      </c>
      <c r="E606" s="26">
        <f>ROUND(IF($AG606="战士",VLOOKUP($AH606,$DV:$ER,DZ$1,FALSE),IF($AG606="幻术师",VLOOKUP($AH606,$EU:$FQ,EY$1,FALSE),IF($AG606="刺客",VLOOKUP($AH606,$FU:$GQ,FY$1,FALSE),"无该职业")))*VLOOKUP($AF606,角色间职业划分!$P:$AP,26,FALSE)*VLOOKUP($AF606,角色间职业划分!$P:$AP,13,FALSE)/角色间职业划分!$AB$9,0)</f>
        <v>1331</v>
      </c>
      <c r="F606" s="26">
        <f>ROUND(IF($AG606="战士",VLOOKUP($AH606,$DV:$ER,EA$1,FALSE),IF($AG606="幻术师",VLOOKUP($AH606,$EU:$FQ,EZ$1,FALSE),IF($AG606="刺客",VLOOKUP($AH606,$FU:$GQ,FZ$1,FALSE),"无该职业")))*VLOOKUP($AF606,角色间职业划分!$P:$AP,8,FALSE)/角色间职业划分!$W$9,0)</f>
        <v>7980</v>
      </c>
      <c r="G606" s="26">
        <f>ROUND(IF($AG606="战士",VLOOKUP($AH606,$DV:$ER,EB$1,FALSE),IF($AG606="幻术师",VLOOKUP($AH606,$EU:$FQ,FA$1,FALSE),IF($AG606="刺客",VLOOKUP($AH606,$FU:$GQ,GA$1,FALSE),"无该职业")))*VLOOKUP($AF606,角色间职业划分!$P:$AP,13,FALSE)/角色间职业划分!$AB$9,0)</f>
        <v>4196</v>
      </c>
      <c r="H606" s="26">
        <f t="shared" si="255"/>
        <v>0</v>
      </c>
      <c r="I606" s="26">
        <f t="shared" si="256"/>
        <v>0</v>
      </c>
      <c r="J606" s="26">
        <f t="shared" si="257"/>
        <v>0</v>
      </c>
      <c r="K606" s="26">
        <f t="shared" si="258"/>
        <v>0</v>
      </c>
      <c r="L606" s="26">
        <f t="shared" si="259"/>
        <v>0</v>
      </c>
      <c r="M606" s="26">
        <f t="shared" si="260"/>
        <v>0</v>
      </c>
      <c r="N606" s="26">
        <f t="shared" si="261"/>
        <v>10</v>
      </c>
      <c r="O606" s="26">
        <f t="shared" si="262"/>
        <v>5</v>
      </c>
      <c r="P606" s="26">
        <f t="shared" si="263"/>
        <v>0</v>
      </c>
      <c r="Q606" s="26">
        <f t="shared" si="264"/>
        <v>5</v>
      </c>
      <c r="R606" s="26">
        <f t="shared" si="265"/>
        <v>7.5</v>
      </c>
      <c r="S606" s="26">
        <f t="shared" si="266"/>
        <v>5</v>
      </c>
      <c r="T606" s="26">
        <f t="shared" si="267"/>
        <v>2.5</v>
      </c>
      <c r="U606" s="26">
        <f t="shared" si="268"/>
        <v>0</v>
      </c>
      <c r="V606" s="26">
        <f t="shared" si="269"/>
        <v>0</v>
      </c>
      <c r="W606" s="26">
        <f>VLOOKUP(AF606,角色间职业划分!L:M,2,FALSE)</f>
        <v>10</v>
      </c>
      <c r="X606" s="26">
        <f t="shared" si="270"/>
        <v>52</v>
      </c>
      <c r="Y606" s="26">
        <v>0</v>
      </c>
      <c r="Z606" s="26">
        <v>0</v>
      </c>
      <c r="AA606" s="26">
        <v>0</v>
      </c>
      <c r="AB606" s="26">
        <f t="shared" si="271"/>
        <v>15</v>
      </c>
      <c r="AC606" s="1">
        <f t="shared" si="252"/>
        <v>1616</v>
      </c>
      <c r="AD606" s="51"/>
      <c r="AE606" s="1"/>
      <c r="AF606">
        <f t="shared" si="272"/>
        <v>10</v>
      </c>
      <c r="AG606" s="26" t="str">
        <f>VLOOKUP(AF606,角色间职业划分!P:R,3,FALSE)</f>
        <v>幻术师</v>
      </c>
      <c r="AH606" s="26">
        <f t="shared" si="273"/>
        <v>52</v>
      </c>
    </row>
    <row r="607" spans="1:34" x14ac:dyDescent="0.15">
      <c r="A607" s="26">
        <v>603</v>
      </c>
      <c r="B607" s="26">
        <f t="shared" si="253"/>
        <v>0</v>
      </c>
      <c r="C607" s="26">
        <f>ROUND(IF($AG607="战士",VLOOKUP($AH607,$DV:$ER,DX$1,FALSE),IF($AG607="幻术师",VLOOKUP($AH607,$EU:$FQ,EW$1,FALSE),IF($AG607="刺客",VLOOKUP($AH607,$FU:$GQ,FW$1,FALSE),"无该职业")))/VLOOKUP(AF607,角色间职业划分!P:AP,20,FALSE),0)</f>
        <v>53</v>
      </c>
      <c r="D607" s="26">
        <f t="shared" si="254"/>
        <v>0</v>
      </c>
      <c r="E607" s="26">
        <f>ROUND(IF($AG607="战士",VLOOKUP($AH607,$DV:$ER,DZ$1,FALSE),IF($AG607="幻术师",VLOOKUP($AH607,$EU:$FQ,EY$1,FALSE),IF($AG607="刺客",VLOOKUP($AH607,$FU:$GQ,FY$1,FALSE),"无该职业")))*VLOOKUP($AF607,角色间职业划分!$P:$AP,26,FALSE)*VLOOKUP($AF607,角色间职业划分!$P:$AP,13,FALSE)/角色间职业划分!$AB$9,0)</f>
        <v>1331</v>
      </c>
      <c r="F607" s="26">
        <f>ROUND(IF($AG607="战士",VLOOKUP($AH607,$DV:$ER,EA$1,FALSE),IF($AG607="幻术师",VLOOKUP($AH607,$EU:$FQ,EZ$1,FALSE),IF($AG607="刺客",VLOOKUP($AH607,$FU:$GQ,FZ$1,FALSE),"无该职业")))*VLOOKUP($AF607,角色间职业划分!$P:$AP,8,FALSE)/角色间职业划分!$W$9,0)</f>
        <v>7980</v>
      </c>
      <c r="G607" s="26">
        <f>ROUND(IF($AG607="战士",VLOOKUP($AH607,$DV:$ER,EB$1,FALSE),IF($AG607="幻术师",VLOOKUP($AH607,$EU:$FQ,FA$1,FALSE),IF($AG607="刺客",VLOOKUP($AH607,$FU:$GQ,GA$1,FALSE),"无该职业")))*VLOOKUP($AF607,角色间职业划分!$P:$AP,13,FALSE)/角色间职业划分!$AB$9,0)</f>
        <v>4775</v>
      </c>
      <c r="H607" s="26">
        <f t="shared" si="255"/>
        <v>0</v>
      </c>
      <c r="I607" s="26">
        <f t="shared" si="256"/>
        <v>0</v>
      </c>
      <c r="J607" s="26">
        <f t="shared" si="257"/>
        <v>0</v>
      </c>
      <c r="K607" s="26">
        <f t="shared" si="258"/>
        <v>0</v>
      </c>
      <c r="L607" s="26">
        <f t="shared" si="259"/>
        <v>0</v>
      </c>
      <c r="M607" s="26">
        <f t="shared" si="260"/>
        <v>0</v>
      </c>
      <c r="N607" s="26">
        <f t="shared" si="261"/>
        <v>10</v>
      </c>
      <c r="O607" s="26">
        <f t="shared" si="262"/>
        <v>5</v>
      </c>
      <c r="P607" s="26">
        <f t="shared" si="263"/>
        <v>0</v>
      </c>
      <c r="Q607" s="26">
        <f t="shared" si="264"/>
        <v>5</v>
      </c>
      <c r="R607" s="26">
        <f t="shared" si="265"/>
        <v>7.5</v>
      </c>
      <c r="S607" s="26">
        <f t="shared" si="266"/>
        <v>5</v>
      </c>
      <c r="T607" s="26">
        <f t="shared" si="267"/>
        <v>2.5</v>
      </c>
      <c r="U607" s="26">
        <f t="shared" si="268"/>
        <v>0</v>
      </c>
      <c r="V607" s="26">
        <f t="shared" si="269"/>
        <v>0</v>
      </c>
      <c r="W607" s="26">
        <f>VLOOKUP(AF607,角色间职业划分!L:M,2,FALSE)</f>
        <v>10</v>
      </c>
      <c r="X607" s="26">
        <f t="shared" si="270"/>
        <v>53</v>
      </c>
      <c r="Y607" s="26">
        <v>0</v>
      </c>
      <c r="Z607" s="26">
        <v>0</v>
      </c>
      <c r="AA607" s="26">
        <v>0</v>
      </c>
      <c r="AB607" s="26">
        <f t="shared" si="271"/>
        <v>15</v>
      </c>
      <c r="AC607" s="1">
        <f t="shared" si="252"/>
        <v>1667</v>
      </c>
      <c r="AD607" s="51"/>
      <c r="AE607" s="1"/>
      <c r="AF607">
        <f t="shared" si="272"/>
        <v>10</v>
      </c>
      <c r="AG607" s="26" t="str">
        <f>VLOOKUP(AF607,角色间职业划分!P:R,3,FALSE)</f>
        <v>幻术师</v>
      </c>
      <c r="AH607" s="26">
        <f t="shared" si="273"/>
        <v>53</v>
      </c>
    </row>
    <row r="608" spans="1:34" x14ac:dyDescent="0.15">
      <c r="A608" s="26">
        <v>604</v>
      </c>
      <c r="B608" s="26">
        <f t="shared" si="253"/>
        <v>0</v>
      </c>
      <c r="C608" s="26">
        <f>ROUND(IF($AG608="战士",VLOOKUP($AH608,$DV:$ER,DX$1,FALSE),IF($AG608="幻术师",VLOOKUP($AH608,$EU:$FQ,EW$1,FALSE),IF($AG608="刺客",VLOOKUP($AH608,$FU:$GQ,FW$1,FALSE),"无该职业")))/VLOOKUP(AF608,角色间职业划分!P:AP,20,FALSE),0)</f>
        <v>60</v>
      </c>
      <c r="D608" s="26">
        <f t="shared" si="254"/>
        <v>0</v>
      </c>
      <c r="E608" s="26">
        <f>ROUND(IF($AG608="战士",VLOOKUP($AH608,$DV:$ER,DZ$1,FALSE),IF($AG608="幻术师",VLOOKUP($AH608,$EU:$FQ,EY$1,FALSE),IF($AG608="刺客",VLOOKUP($AH608,$FU:$GQ,FY$1,FALSE),"无该职业")))*VLOOKUP($AF608,角色间职业划分!$P:$AP,26,FALSE)*VLOOKUP($AF608,角色间职业划分!$P:$AP,13,FALSE)/角色间职业划分!$AB$9,0)</f>
        <v>1331</v>
      </c>
      <c r="F608" s="26">
        <f>ROUND(IF($AG608="战士",VLOOKUP($AH608,$DV:$ER,EA$1,FALSE),IF($AG608="幻术师",VLOOKUP($AH608,$EU:$FQ,EZ$1,FALSE),IF($AG608="刺客",VLOOKUP($AH608,$FU:$GQ,FZ$1,FALSE),"无该职业")))*VLOOKUP($AF608,角色间职业划分!$P:$AP,8,FALSE)/角色间职业划分!$W$9,0)</f>
        <v>7980</v>
      </c>
      <c r="G608" s="26">
        <f>ROUND(IF($AG608="战士",VLOOKUP($AH608,$DV:$ER,EB$1,FALSE),IF($AG608="幻术师",VLOOKUP($AH608,$EU:$FQ,FA$1,FALSE),IF($AG608="刺客",VLOOKUP($AH608,$FU:$GQ,GA$1,FALSE),"无该职业")))*VLOOKUP($AF608,角色间职业划分!$P:$AP,13,FALSE)/角色间职业划分!$AB$9,0)</f>
        <v>4775</v>
      </c>
      <c r="H608" s="26">
        <f t="shared" si="255"/>
        <v>0</v>
      </c>
      <c r="I608" s="26">
        <f t="shared" si="256"/>
        <v>0</v>
      </c>
      <c r="J608" s="26">
        <f t="shared" si="257"/>
        <v>0</v>
      </c>
      <c r="K608" s="26">
        <f t="shared" si="258"/>
        <v>0</v>
      </c>
      <c r="L608" s="26">
        <f t="shared" si="259"/>
        <v>0</v>
      </c>
      <c r="M608" s="26">
        <f t="shared" si="260"/>
        <v>0</v>
      </c>
      <c r="N608" s="26">
        <f t="shared" si="261"/>
        <v>10</v>
      </c>
      <c r="O608" s="26">
        <f t="shared" si="262"/>
        <v>5</v>
      </c>
      <c r="P608" s="26">
        <f t="shared" si="263"/>
        <v>0</v>
      </c>
      <c r="Q608" s="26">
        <f t="shared" si="264"/>
        <v>5</v>
      </c>
      <c r="R608" s="26">
        <f t="shared" si="265"/>
        <v>7.5</v>
      </c>
      <c r="S608" s="26">
        <f t="shared" si="266"/>
        <v>5</v>
      </c>
      <c r="T608" s="26">
        <f t="shared" si="267"/>
        <v>2.5</v>
      </c>
      <c r="U608" s="26">
        <f t="shared" si="268"/>
        <v>0</v>
      </c>
      <c r="V608" s="26">
        <f t="shared" si="269"/>
        <v>0</v>
      </c>
      <c r="W608" s="26">
        <f>VLOOKUP(AF608,角色间职业划分!L:M,2,FALSE)</f>
        <v>10</v>
      </c>
      <c r="X608" s="26">
        <f t="shared" si="270"/>
        <v>54</v>
      </c>
      <c r="Y608" s="26">
        <v>0</v>
      </c>
      <c r="Z608" s="26">
        <v>0</v>
      </c>
      <c r="AA608" s="26">
        <v>0</v>
      </c>
      <c r="AB608" s="26">
        <f t="shared" si="271"/>
        <v>15</v>
      </c>
      <c r="AC608" s="1">
        <f t="shared" si="252"/>
        <v>1717</v>
      </c>
      <c r="AD608" s="51"/>
      <c r="AE608" s="1"/>
      <c r="AF608">
        <f t="shared" si="272"/>
        <v>10</v>
      </c>
      <c r="AG608" s="26" t="str">
        <f>VLOOKUP(AF608,角色间职业划分!P:R,3,FALSE)</f>
        <v>幻术师</v>
      </c>
      <c r="AH608" s="26">
        <f t="shared" si="273"/>
        <v>54</v>
      </c>
    </row>
    <row r="609" spans="1:34" x14ac:dyDescent="0.15">
      <c r="A609" s="26">
        <v>605</v>
      </c>
      <c r="B609" s="26">
        <f t="shared" si="253"/>
        <v>0</v>
      </c>
      <c r="C609" s="26">
        <f>ROUND(IF($AG609="战士",VLOOKUP($AH609,$DV:$ER,DX$1,FALSE),IF($AG609="幻术师",VLOOKUP($AH609,$EU:$FQ,EW$1,FALSE),IF($AG609="刺客",VLOOKUP($AH609,$FU:$GQ,FW$1,FALSE),"无该职业")))/VLOOKUP(AF609,角色间职业划分!P:AP,20,FALSE),0)</f>
        <v>60</v>
      </c>
      <c r="D609" s="26">
        <f t="shared" si="254"/>
        <v>0</v>
      </c>
      <c r="E609" s="26">
        <f>ROUND(IF($AG609="战士",VLOOKUP($AH609,$DV:$ER,DZ$1,FALSE),IF($AG609="幻术师",VLOOKUP($AH609,$EU:$FQ,EY$1,FALSE),IF($AG609="刺客",VLOOKUP($AH609,$FU:$GQ,FY$1,FALSE),"无该职业")))*VLOOKUP($AF609,角色间职业划分!$P:$AP,26,FALSE)*VLOOKUP($AF609,角色间职业划分!$P:$AP,13,FALSE)/角色间职业划分!$AB$9,0)</f>
        <v>1331</v>
      </c>
      <c r="F609" s="26">
        <f>ROUND(IF($AG609="战士",VLOOKUP($AH609,$DV:$ER,EA$1,FALSE),IF($AG609="幻术师",VLOOKUP($AH609,$EU:$FQ,EZ$1,FALSE),IF($AG609="刺客",VLOOKUP($AH609,$FU:$GQ,FZ$1,FALSE),"无该职业")))*VLOOKUP($AF609,角色间职业划分!$P:$AP,8,FALSE)/角色间职业划分!$W$9,0)</f>
        <v>9010</v>
      </c>
      <c r="G609" s="26">
        <f>ROUND(IF($AG609="战士",VLOOKUP($AH609,$DV:$ER,EB$1,FALSE),IF($AG609="幻术师",VLOOKUP($AH609,$EU:$FQ,FA$1,FALSE),IF($AG609="刺客",VLOOKUP($AH609,$FU:$GQ,GA$1,FALSE),"无该职业")))*VLOOKUP($AF609,角色间职业划分!$P:$AP,13,FALSE)/角色间职业划分!$AB$9,0)</f>
        <v>4775</v>
      </c>
      <c r="H609" s="26">
        <f t="shared" si="255"/>
        <v>0</v>
      </c>
      <c r="I609" s="26">
        <f t="shared" si="256"/>
        <v>0</v>
      </c>
      <c r="J609" s="26">
        <f t="shared" si="257"/>
        <v>0</v>
      </c>
      <c r="K609" s="26">
        <f t="shared" si="258"/>
        <v>0</v>
      </c>
      <c r="L609" s="26">
        <f t="shared" si="259"/>
        <v>0</v>
      </c>
      <c r="M609" s="26">
        <f t="shared" si="260"/>
        <v>0</v>
      </c>
      <c r="N609" s="26">
        <f t="shared" si="261"/>
        <v>10</v>
      </c>
      <c r="O609" s="26">
        <f t="shared" si="262"/>
        <v>5</v>
      </c>
      <c r="P609" s="26">
        <f t="shared" si="263"/>
        <v>0</v>
      </c>
      <c r="Q609" s="26">
        <f t="shared" si="264"/>
        <v>5</v>
      </c>
      <c r="R609" s="26">
        <f t="shared" si="265"/>
        <v>7.5</v>
      </c>
      <c r="S609" s="26">
        <f t="shared" si="266"/>
        <v>5</v>
      </c>
      <c r="T609" s="26">
        <f t="shared" si="267"/>
        <v>2.5</v>
      </c>
      <c r="U609" s="26">
        <f t="shared" si="268"/>
        <v>0</v>
      </c>
      <c r="V609" s="26">
        <f t="shared" si="269"/>
        <v>0</v>
      </c>
      <c r="W609" s="26">
        <f>VLOOKUP(AF609,角色间职业划分!L:M,2,FALSE)</f>
        <v>10</v>
      </c>
      <c r="X609" s="26">
        <f t="shared" si="270"/>
        <v>55</v>
      </c>
      <c r="Y609" s="26">
        <v>0</v>
      </c>
      <c r="Z609" s="26">
        <v>0</v>
      </c>
      <c r="AA609" s="26">
        <v>0</v>
      </c>
      <c r="AB609" s="26">
        <f t="shared" si="271"/>
        <v>15</v>
      </c>
      <c r="AC609" s="1">
        <f t="shared" si="252"/>
        <v>1768</v>
      </c>
      <c r="AD609" s="51"/>
      <c r="AE609" s="1"/>
      <c r="AF609">
        <f t="shared" si="272"/>
        <v>10</v>
      </c>
      <c r="AG609" s="26" t="str">
        <f>VLOOKUP(AF609,角色间职业划分!P:R,3,FALSE)</f>
        <v>幻术师</v>
      </c>
      <c r="AH609" s="26">
        <f t="shared" si="273"/>
        <v>55</v>
      </c>
    </row>
    <row r="610" spans="1:34" x14ac:dyDescent="0.15">
      <c r="A610" s="26">
        <v>606</v>
      </c>
      <c r="B610" s="26">
        <f t="shared" si="253"/>
        <v>0</v>
      </c>
      <c r="C610" s="26">
        <f>ROUND(IF($AG610="战士",VLOOKUP($AH610,$DV:$ER,DX$1,FALSE),IF($AG610="幻术师",VLOOKUP($AH610,$EU:$FQ,EW$1,FALSE),IF($AG610="刺客",VLOOKUP($AH610,$FU:$GQ,FW$1,FALSE),"无该职业")))/VLOOKUP(AF610,角色间职业划分!P:AP,20,FALSE),0)</f>
        <v>60</v>
      </c>
      <c r="D610" s="26">
        <f t="shared" si="254"/>
        <v>0</v>
      </c>
      <c r="E610" s="26">
        <f>ROUND(IF($AG610="战士",VLOOKUP($AH610,$DV:$ER,DZ$1,FALSE),IF($AG610="幻术师",VLOOKUP($AH610,$EU:$FQ,EY$1,FALSE),IF($AG610="刺客",VLOOKUP($AH610,$FU:$GQ,FY$1,FALSE),"无该职业")))*VLOOKUP($AF610,角色间职业划分!$P:$AP,26,FALSE)*VLOOKUP($AF610,角色间职业划分!$P:$AP,13,FALSE)/角色间职业划分!$AB$9,0)</f>
        <v>2083</v>
      </c>
      <c r="F610" s="26">
        <f>ROUND(IF($AG610="战士",VLOOKUP($AH610,$DV:$ER,EA$1,FALSE),IF($AG610="幻术师",VLOOKUP($AH610,$EU:$FQ,EZ$1,FALSE),IF($AG610="刺客",VLOOKUP($AH610,$FU:$GQ,FZ$1,FALSE),"无该职业")))*VLOOKUP($AF610,角色间职业划分!$P:$AP,8,FALSE)/角色间职业划分!$W$9,0)</f>
        <v>9010</v>
      </c>
      <c r="G610" s="26">
        <f>ROUND(IF($AG610="战士",VLOOKUP($AH610,$DV:$ER,EB$1,FALSE),IF($AG610="幻术师",VLOOKUP($AH610,$EU:$FQ,FA$1,FALSE),IF($AG610="刺客",VLOOKUP($AH610,$FU:$GQ,GA$1,FALSE),"无该职业")))*VLOOKUP($AF610,角色间职业划分!$P:$AP,13,FALSE)/角色间职业划分!$AB$9,0)</f>
        <v>4775</v>
      </c>
      <c r="H610" s="26">
        <f t="shared" si="255"/>
        <v>0</v>
      </c>
      <c r="I610" s="26">
        <f t="shared" si="256"/>
        <v>0</v>
      </c>
      <c r="J610" s="26">
        <f t="shared" si="257"/>
        <v>0</v>
      </c>
      <c r="K610" s="26">
        <f t="shared" si="258"/>
        <v>0</v>
      </c>
      <c r="L610" s="26">
        <f t="shared" si="259"/>
        <v>0</v>
      </c>
      <c r="M610" s="26">
        <f t="shared" si="260"/>
        <v>0</v>
      </c>
      <c r="N610" s="26">
        <f t="shared" si="261"/>
        <v>10</v>
      </c>
      <c r="O610" s="26">
        <f t="shared" si="262"/>
        <v>5</v>
      </c>
      <c r="P610" s="26">
        <f t="shared" si="263"/>
        <v>0</v>
      </c>
      <c r="Q610" s="26">
        <f t="shared" si="264"/>
        <v>5</v>
      </c>
      <c r="R610" s="26">
        <f t="shared" si="265"/>
        <v>7.5</v>
      </c>
      <c r="S610" s="26">
        <f t="shared" si="266"/>
        <v>5</v>
      </c>
      <c r="T610" s="26">
        <f t="shared" si="267"/>
        <v>2.5</v>
      </c>
      <c r="U610" s="26">
        <f t="shared" si="268"/>
        <v>0</v>
      </c>
      <c r="V610" s="26">
        <f t="shared" si="269"/>
        <v>0</v>
      </c>
      <c r="W610" s="26">
        <f>VLOOKUP(AF610,角色间职业划分!L:M,2,FALSE)</f>
        <v>10</v>
      </c>
      <c r="X610" s="26">
        <f t="shared" si="270"/>
        <v>56</v>
      </c>
      <c r="Y610" s="26">
        <v>0</v>
      </c>
      <c r="Z610" s="26">
        <v>0</v>
      </c>
      <c r="AA610" s="26">
        <v>0</v>
      </c>
      <c r="AB610" s="26">
        <f t="shared" si="271"/>
        <v>15</v>
      </c>
      <c r="AC610" s="1">
        <f t="shared" si="252"/>
        <v>1818</v>
      </c>
      <c r="AD610" s="51"/>
      <c r="AE610" s="1"/>
      <c r="AF610">
        <f t="shared" si="272"/>
        <v>10</v>
      </c>
      <c r="AG610" s="26" t="str">
        <f>VLOOKUP(AF610,角色间职业划分!P:R,3,FALSE)</f>
        <v>幻术师</v>
      </c>
      <c r="AH610" s="26">
        <f t="shared" si="273"/>
        <v>56</v>
      </c>
    </row>
    <row r="611" spans="1:34" x14ac:dyDescent="0.15">
      <c r="A611" s="26">
        <v>607</v>
      </c>
      <c r="B611" s="26">
        <f t="shared" si="253"/>
        <v>0</v>
      </c>
      <c r="C611" s="26">
        <f>ROUND(IF($AG611="战士",VLOOKUP($AH611,$DV:$ER,DX$1,FALSE),IF($AG611="幻术师",VLOOKUP($AH611,$EU:$FQ,EW$1,FALSE),IF($AG611="刺客",VLOOKUP($AH611,$FU:$GQ,FW$1,FALSE),"无该职业")))/VLOOKUP(AF611,角色间职业划分!P:AP,20,FALSE),0)</f>
        <v>60</v>
      </c>
      <c r="D611" s="26">
        <f t="shared" si="254"/>
        <v>0</v>
      </c>
      <c r="E611" s="26">
        <f>ROUND(IF($AG611="战士",VLOOKUP($AH611,$DV:$ER,DZ$1,FALSE),IF($AG611="幻术师",VLOOKUP($AH611,$EU:$FQ,EY$1,FALSE),IF($AG611="刺客",VLOOKUP($AH611,$FU:$GQ,FY$1,FALSE),"无该职业")))*VLOOKUP($AF611,角色间职业划分!$P:$AP,26,FALSE)*VLOOKUP($AF611,角色间职业划分!$P:$AP,13,FALSE)/角色间职业划分!$AB$9,0)</f>
        <v>2083</v>
      </c>
      <c r="F611" s="26">
        <f>ROUND(IF($AG611="战士",VLOOKUP($AH611,$DV:$ER,EA$1,FALSE),IF($AG611="幻术师",VLOOKUP($AH611,$EU:$FQ,EZ$1,FALSE),IF($AG611="刺客",VLOOKUP($AH611,$FU:$GQ,FZ$1,FALSE),"无该职业")))*VLOOKUP($AF611,角色间职业划分!$P:$AP,8,FALSE)/角色间职业划分!$W$9,0)</f>
        <v>9010</v>
      </c>
      <c r="G611" s="26">
        <f>ROUND(IF($AG611="战士",VLOOKUP($AH611,$DV:$ER,EB$1,FALSE),IF($AG611="幻术师",VLOOKUP($AH611,$EU:$FQ,FA$1,FALSE),IF($AG611="刺客",VLOOKUP($AH611,$FU:$GQ,GA$1,FALSE),"无该职业")))*VLOOKUP($AF611,角色间职业划分!$P:$AP,13,FALSE)/角色间职业划分!$AB$9,0)</f>
        <v>5353</v>
      </c>
      <c r="H611" s="26">
        <f t="shared" si="255"/>
        <v>0</v>
      </c>
      <c r="I611" s="26">
        <f t="shared" si="256"/>
        <v>0</v>
      </c>
      <c r="J611" s="26">
        <f t="shared" si="257"/>
        <v>0</v>
      </c>
      <c r="K611" s="26">
        <f t="shared" si="258"/>
        <v>0</v>
      </c>
      <c r="L611" s="26">
        <f t="shared" si="259"/>
        <v>0</v>
      </c>
      <c r="M611" s="26">
        <f t="shared" si="260"/>
        <v>0</v>
      </c>
      <c r="N611" s="26">
        <f t="shared" si="261"/>
        <v>10</v>
      </c>
      <c r="O611" s="26">
        <f t="shared" si="262"/>
        <v>5</v>
      </c>
      <c r="P611" s="26">
        <f t="shared" si="263"/>
        <v>0</v>
      </c>
      <c r="Q611" s="26">
        <f t="shared" si="264"/>
        <v>5</v>
      </c>
      <c r="R611" s="26">
        <f t="shared" si="265"/>
        <v>7.5</v>
      </c>
      <c r="S611" s="26">
        <f t="shared" si="266"/>
        <v>5</v>
      </c>
      <c r="T611" s="26">
        <f t="shared" si="267"/>
        <v>2.5</v>
      </c>
      <c r="U611" s="26">
        <f t="shared" si="268"/>
        <v>0</v>
      </c>
      <c r="V611" s="26">
        <f t="shared" si="269"/>
        <v>0</v>
      </c>
      <c r="W611" s="26">
        <f>VLOOKUP(AF611,角色间职业划分!L:M,2,FALSE)</f>
        <v>10</v>
      </c>
      <c r="X611" s="26">
        <f t="shared" si="270"/>
        <v>57</v>
      </c>
      <c r="Y611" s="26">
        <v>0</v>
      </c>
      <c r="Z611" s="26">
        <v>0</v>
      </c>
      <c r="AA611" s="26">
        <v>0</v>
      </c>
      <c r="AB611" s="26">
        <f t="shared" si="271"/>
        <v>15</v>
      </c>
      <c r="AC611" s="1">
        <f t="shared" si="252"/>
        <v>1869</v>
      </c>
      <c r="AD611" s="51"/>
      <c r="AE611" s="1"/>
      <c r="AF611">
        <f t="shared" si="272"/>
        <v>10</v>
      </c>
      <c r="AG611" s="26" t="str">
        <f>VLOOKUP(AF611,角色间职业划分!P:R,3,FALSE)</f>
        <v>幻术师</v>
      </c>
      <c r="AH611" s="26">
        <f t="shared" si="273"/>
        <v>57</v>
      </c>
    </row>
    <row r="612" spans="1:34" x14ac:dyDescent="0.15">
      <c r="A612" s="26">
        <v>608</v>
      </c>
      <c r="B612" s="26">
        <f t="shared" si="253"/>
        <v>0</v>
      </c>
      <c r="C612" s="26">
        <f>ROUND(IF($AG612="战士",VLOOKUP($AH612,$DV:$ER,DX$1,FALSE),IF($AG612="幻术师",VLOOKUP($AH612,$EU:$FQ,EW$1,FALSE),IF($AG612="刺客",VLOOKUP($AH612,$FU:$GQ,FW$1,FALSE),"无该职业")))/VLOOKUP(AF612,角色间职业划分!P:AP,20,FALSE),0)</f>
        <v>60</v>
      </c>
      <c r="D612" s="26">
        <f t="shared" si="254"/>
        <v>0</v>
      </c>
      <c r="E612" s="26">
        <f>ROUND(IF($AG612="战士",VLOOKUP($AH612,$DV:$ER,DZ$1,FALSE),IF($AG612="幻术师",VLOOKUP($AH612,$EU:$FQ,EY$1,FALSE),IF($AG612="刺客",VLOOKUP($AH612,$FU:$GQ,FY$1,FALSE),"无该职业")))*VLOOKUP($AF612,角色间职业划分!$P:$AP,26,FALSE)*VLOOKUP($AF612,角色间职业划分!$P:$AP,13,FALSE)/角色间职业划分!$AB$9,0)</f>
        <v>2083</v>
      </c>
      <c r="F612" s="26">
        <f>ROUND(IF($AG612="战士",VLOOKUP($AH612,$DV:$ER,EA$1,FALSE),IF($AG612="幻术师",VLOOKUP($AH612,$EU:$FQ,EZ$1,FALSE),IF($AG612="刺客",VLOOKUP($AH612,$FU:$GQ,FZ$1,FALSE),"无该职业")))*VLOOKUP($AF612,角色间职业划分!$P:$AP,8,FALSE)/角色间职业划分!$W$9,0)</f>
        <v>9010</v>
      </c>
      <c r="G612" s="26">
        <f>ROUND(IF($AG612="战士",VLOOKUP($AH612,$DV:$ER,EB$1,FALSE),IF($AG612="幻术师",VLOOKUP($AH612,$EU:$FQ,FA$1,FALSE),IF($AG612="刺客",VLOOKUP($AH612,$FU:$GQ,GA$1,FALSE),"无该职业")))*VLOOKUP($AF612,角色间职业划分!$P:$AP,13,FALSE)/角色间职业划分!$AB$9,0)</f>
        <v>5353</v>
      </c>
      <c r="H612" s="26">
        <f t="shared" si="255"/>
        <v>0</v>
      </c>
      <c r="I612" s="26">
        <f t="shared" si="256"/>
        <v>0</v>
      </c>
      <c r="J612" s="26">
        <f t="shared" si="257"/>
        <v>0</v>
      </c>
      <c r="K612" s="26">
        <f t="shared" si="258"/>
        <v>0</v>
      </c>
      <c r="L612" s="26">
        <f t="shared" si="259"/>
        <v>0</v>
      </c>
      <c r="M612" s="26">
        <f t="shared" si="260"/>
        <v>0</v>
      </c>
      <c r="N612" s="26">
        <f t="shared" si="261"/>
        <v>10</v>
      </c>
      <c r="O612" s="26">
        <f t="shared" si="262"/>
        <v>5</v>
      </c>
      <c r="P612" s="26">
        <f t="shared" si="263"/>
        <v>0</v>
      </c>
      <c r="Q612" s="26">
        <f t="shared" si="264"/>
        <v>5</v>
      </c>
      <c r="R612" s="26">
        <f t="shared" si="265"/>
        <v>7.5</v>
      </c>
      <c r="S612" s="26">
        <f t="shared" si="266"/>
        <v>5</v>
      </c>
      <c r="T612" s="26">
        <f t="shared" si="267"/>
        <v>5</v>
      </c>
      <c r="U612" s="26">
        <f t="shared" si="268"/>
        <v>0</v>
      </c>
      <c r="V612" s="26">
        <f t="shared" si="269"/>
        <v>0</v>
      </c>
      <c r="W612" s="26">
        <f>VLOOKUP(AF612,角色间职业划分!L:M,2,FALSE)</f>
        <v>10</v>
      </c>
      <c r="X612" s="26">
        <f t="shared" si="270"/>
        <v>58</v>
      </c>
      <c r="Y612" s="26">
        <v>0</v>
      </c>
      <c r="Z612" s="26">
        <v>0</v>
      </c>
      <c r="AA612" s="26">
        <v>0</v>
      </c>
      <c r="AB612" s="26">
        <f t="shared" si="271"/>
        <v>15</v>
      </c>
      <c r="AC612" s="1">
        <f t="shared" si="252"/>
        <v>1919</v>
      </c>
      <c r="AD612" s="51"/>
      <c r="AE612" s="1"/>
      <c r="AF612">
        <f t="shared" si="272"/>
        <v>10</v>
      </c>
      <c r="AG612" s="26" t="str">
        <f>VLOOKUP(AF612,角色间职业划分!P:R,3,FALSE)</f>
        <v>幻术师</v>
      </c>
      <c r="AH612" s="26">
        <f t="shared" si="273"/>
        <v>58</v>
      </c>
    </row>
    <row r="613" spans="1:34" x14ac:dyDescent="0.15">
      <c r="A613" s="26">
        <v>609</v>
      </c>
      <c r="B613" s="26">
        <f t="shared" si="253"/>
        <v>0</v>
      </c>
      <c r="C613" s="26">
        <f>ROUND(IF($AG613="战士",VLOOKUP($AH613,$DV:$ER,DX$1,FALSE),IF($AG613="幻术师",VLOOKUP($AH613,$EU:$FQ,EW$1,FALSE),IF($AG613="刺客",VLOOKUP($AH613,$FU:$GQ,FW$1,FALSE),"无该职业")))/VLOOKUP(AF613,角色间职业划分!P:AP,20,FALSE),0)</f>
        <v>60</v>
      </c>
      <c r="D613" s="26">
        <f t="shared" si="254"/>
        <v>0</v>
      </c>
      <c r="E613" s="26">
        <f>ROUND(IF($AG613="战士",VLOOKUP($AH613,$DV:$ER,DZ$1,FALSE),IF($AG613="幻术师",VLOOKUP($AH613,$EU:$FQ,EY$1,FALSE),IF($AG613="刺客",VLOOKUP($AH613,$FU:$GQ,FY$1,FALSE),"无该职业")))*VLOOKUP($AF613,角色间职业划分!$P:$AP,26,FALSE)*VLOOKUP($AF613,角色间职业划分!$P:$AP,13,FALSE)/角色间职业划分!$AB$9,0)</f>
        <v>2083</v>
      </c>
      <c r="F613" s="26">
        <f>ROUND(IF($AG613="战士",VLOOKUP($AH613,$DV:$ER,EA$1,FALSE),IF($AG613="幻术师",VLOOKUP($AH613,$EU:$FQ,EZ$1,FALSE),IF($AG613="刺客",VLOOKUP($AH613,$FU:$GQ,FZ$1,FALSE),"无该职业")))*VLOOKUP($AF613,角色间职业划分!$P:$AP,8,FALSE)/角色间职业划分!$W$9,0)</f>
        <v>10039</v>
      </c>
      <c r="G613" s="26">
        <f>ROUND(IF($AG613="战士",VLOOKUP($AH613,$DV:$ER,EB$1,FALSE),IF($AG613="幻术师",VLOOKUP($AH613,$EU:$FQ,FA$1,FALSE),IF($AG613="刺客",VLOOKUP($AH613,$FU:$GQ,GA$1,FALSE),"无该职业")))*VLOOKUP($AF613,角色间职业划分!$P:$AP,13,FALSE)/角色间职业划分!$AB$9,0)</f>
        <v>5353</v>
      </c>
      <c r="H613" s="26">
        <f t="shared" si="255"/>
        <v>0</v>
      </c>
      <c r="I613" s="26">
        <f t="shared" si="256"/>
        <v>0</v>
      </c>
      <c r="J613" s="26">
        <f t="shared" si="257"/>
        <v>0</v>
      </c>
      <c r="K613" s="26">
        <f t="shared" si="258"/>
        <v>0</v>
      </c>
      <c r="L613" s="26">
        <f t="shared" si="259"/>
        <v>0</v>
      </c>
      <c r="M613" s="26">
        <f t="shared" si="260"/>
        <v>0</v>
      </c>
      <c r="N613" s="26">
        <f t="shared" si="261"/>
        <v>10</v>
      </c>
      <c r="O613" s="26">
        <f t="shared" si="262"/>
        <v>5</v>
      </c>
      <c r="P613" s="26">
        <f t="shared" si="263"/>
        <v>0</v>
      </c>
      <c r="Q613" s="26">
        <f t="shared" si="264"/>
        <v>5</v>
      </c>
      <c r="R613" s="26">
        <f t="shared" si="265"/>
        <v>7.5</v>
      </c>
      <c r="S613" s="26">
        <f t="shared" si="266"/>
        <v>5</v>
      </c>
      <c r="T613" s="26">
        <f t="shared" si="267"/>
        <v>5</v>
      </c>
      <c r="U613" s="26">
        <f t="shared" si="268"/>
        <v>0</v>
      </c>
      <c r="V613" s="26">
        <f t="shared" si="269"/>
        <v>0</v>
      </c>
      <c r="W613" s="26">
        <f>VLOOKUP(AF613,角色间职业划分!L:M,2,FALSE)</f>
        <v>10</v>
      </c>
      <c r="X613" s="26">
        <f t="shared" si="270"/>
        <v>59</v>
      </c>
      <c r="Y613" s="26">
        <v>0</v>
      </c>
      <c r="Z613" s="26">
        <v>0</v>
      </c>
      <c r="AA613" s="26">
        <v>0</v>
      </c>
      <c r="AB613" s="26">
        <f t="shared" si="271"/>
        <v>15</v>
      </c>
      <c r="AC613" s="1">
        <f t="shared" si="252"/>
        <v>1970</v>
      </c>
      <c r="AD613" s="51"/>
      <c r="AE613" s="1"/>
      <c r="AF613">
        <f t="shared" si="272"/>
        <v>10</v>
      </c>
      <c r="AG613" s="26" t="str">
        <f>VLOOKUP(AF613,角色间职业划分!P:R,3,FALSE)</f>
        <v>幻术师</v>
      </c>
      <c r="AH613" s="26">
        <f t="shared" si="273"/>
        <v>59</v>
      </c>
    </row>
    <row r="614" spans="1:34" x14ac:dyDescent="0.15">
      <c r="A614" s="26">
        <v>610</v>
      </c>
      <c r="B614" s="26">
        <f t="shared" si="253"/>
        <v>0</v>
      </c>
      <c r="C614" s="26">
        <f>ROUND(IF($AG614="战士",VLOOKUP($AH614,$DV:$ER,DX$1,FALSE),IF($AG614="幻术师",VLOOKUP($AH614,$EU:$FQ,EW$1,FALSE),IF($AG614="刺客",VLOOKUP($AH614,$FU:$GQ,FW$1,FALSE),"无该职业")))/VLOOKUP(AF614,角色间职业划分!P:AP,20,FALSE),0)</f>
        <v>67</v>
      </c>
      <c r="D614" s="26">
        <f t="shared" si="254"/>
        <v>0</v>
      </c>
      <c r="E614" s="26">
        <f>ROUND(IF($AG614="战士",VLOOKUP($AH614,$DV:$ER,DZ$1,FALSE),IF($AG614="幻术师",VLOOKUP($AH614,$EU:$FQ,EY$1,FALSE),IF($AG614="刺客",VLOOKUP($AH614,$FU:$GQ,FY$1,FALSE),"无该职业")))*VLOOKUP($AF614,角色间职业划分!$P:$AP,26,FALSE)*VLOOKUP($AF614,角色间职业划分!$P:$AP,13,FALSE)/角色间职业划分!$AB$9,0)</f>
        <v>2083</v>
      </c>
      <c r="F614" s="26">
        <f>ROUND(IF($AG614="战士",VLOOKUP($AH614,$DV:$ER,EA$1,FALSE),IF($AG614="幻术师",VLOOKUP($AH614,$EU:$FQ,EZ$1,FALSE),IF($AG614="刺客",VLOOKUP($AH614,$FU:$GQ,FZ$1,FALSE),"无该职业")))*VLOOKUP($AF614,角色间职业划分!$P:$AP,8,FALSE)/角色间职业划分!$W$9,0)</f>
        <v>10039</v>
      </c>
      <c r="G614" s="26">
        <f>ROUND(IF($AG614="战士",VLOOKUP($AH614,$DV:$ER,EB$1,FALSE),IF($AG614="幻术师",VLOOKUP($AH614,$EU:$FQ,FA$1,FALSE),IF($AG614="刺客",VLOOKUP($AH614,$FU:$GQ,GA$1,FALSE),"无该职业")))*VLOOKUP($AF614,角色间职业划分!$P:$AP,13,FALSE)/角色间职业划分!$AB$9,0)</f>
        <v>5353</v>
      </c>
      <c r="H614" s="26">
        <f t="shared" si="255"/>
        <v>0</v>
      </c>
      <c r="I614" s="26">
        <f t="shared" si="256"/>
        <v>0</v>
      </c>
      <c r="J614" s="26">
        <f t="shared" si="257"/>
        <v>0</v>
      </c>
      <c r="K614" s="26">
        <f t="shared" si="258"/>
        <v>0</v>
      </c>
      <c r="L614" s="26">
        <f t="shared" si="259"/>
        <v>0</v>
      </c>
      <c r="M614" s="26">
        <f t="shared" si="260"/>
        <v>0</v>
      </c>
      <c r="N614" s="26">
        <f t="shared" si="261"/>
        <v>10</v>
      </c>
      <c r="O614" s="26">
        <f t="shared" si="262"/>
        <v>5</v>
      </c>
      <c r="P614" s="26">
        <f t="shared" si="263"/>
        <v>0</v>
      </c>
      <c r="Q614" s="26">
        <f t="shared" si="264"/>
        <v>5</v>
      </c>
      <c r="R614" s="26">
        <f t="shared" si="265"/>
        <v>7.5</v>
      </c>
      <c r="S614" s="26">
        <f t="shared" si="266"/>
        <v>5</v>
      </c>
      <c r="T614" s="26">
        <f t="shared" si="267"/>
        <v>5</v>
      </c>
      <c r="U614" s="26">
        <f t="shared" si="268"/>
        <v>0</v>
      </c>
      <c r="V614" s="26">
        <f t="shared" si="269"/>
        <v>0</v>
      </c>
      <c r="W614" s="26">
        <f>VLOOKUP(AF614,角色间职业划分!L:M,2,FALSE)</f>
        <v>10</v>
      </c>
      <c r="X614" s="26">
        <f t="shared" si="270"/>
        <v>60</v>
      </c>
      <c r="Y614" s="26">
        <v>0</v>
      </c>
      <c r="Z614" s="26">
        <v>0</v>
      </c>
      <c r="AA614" s="26">
        <v>0</v>
      </c>
      <c r="AB614" s="26">
        <f t="shared" si="271"/>
        <v>17.5</v>
      </c>
      <c r="AC614" s="1">
        <f t="shared" si="252"/>
        <v>2020</v>
      </c>
      <c r="AD614" s="51"/>
      <c r="AE614" s="1"/>
      <c r="AF614">
        <f t="shared" si="272"/>
        <v>10</v>
      </c>
      <c r="AG614" s="26" t="str">
        <f>VLOOKUP(AF614,角色间职业划分!P:R,3,FALSE)</f>
        <v>幻术师</v>
      </c>
      <c r="AH614" s="26">
        <f t="shared" si="273"/>
        <v>60</v>
      </c>
    </row>
    <row r="615" spans="1:34" x14ac:dyDescent="0.15">
      <c r="A615" s="26">
        <v>611</v>
      </c>
      <c r="B615" s="26">
        <f t="shared" si="253"/>
        <v>0</v>
      </c>
      <c r="C615" s="26">
        <f>ROUND(IF($AG615="战士",VLOOKUP($AH615,$DV:$ER,DX$1,FALSE),IF($AG615="幻术师",VLOOKUP($AH615,$EU:$FQ,EW$1,FALSE),IF($AG615="刺客",VLOOKUP($AH615,$FU:$GQ,FW$1,FALSE),"无该职业")))/VLOOKUP(AF615,角色间职业划分!P:AP,20,FALSE),0)</f>
        <v>0</v>
      </c>
      <c r="D615" s="26">
        <f t="shared" si="254"/>
        <v>0</v>
      </c>
      <c r="E615" s="26">
        <f>ROUND(IF($AG615="战士",VLOOKUP($AH615,$DV:$ER,DZ$1,FALSE),IF($AG615="幻术师",VLOOKUP($AH615,$EU:$FQ,EY$1,FALSE),IF($AG615="刺客",VLOOKUP($AH615,$FU:$GQ,FY$1,FALSE),"无该职业")))*VLOOKUP($AF615,角色间职业划分!$P:$AP,26,FALSE)*VLOOKUP($AF615,角色间职业划分!$P:$AP,13,FALSE)/角色间职业划分!$AB$9,0)</f>
        <v>0</v>
      </c>
      <c r="F615" s="26">
        <f>ROUND(IF($AG615="战士",VLOOKUP($AH615,$DV:$ER,EA$1,FALSE),IF($AG615="幻术师",VLOOKUP($AH615,$EU:$FQ,EZ$1,FALSE),IF($AG615="刺客",VLOOKUP($AH615,$FU:$GQ,FZ$1,FALSE),"无该职业")))*VLOOKUP($AF615,角色间职业划分!$P:$AP,8,FALSE)/角色间职业划分!$W$9,0)</f>
        <v>0</v>
      </c>
      <c r="G615" s="26">
        <f>ROUND(IF($AG615="战士",VLOOKUP($AH615,$DV:$ER,EB$1,FALSE),IF($AG615="幻术师",VLOOKUP($AH615,$EU:$FQ,FA$1,FALSE),IF($AG615="刺客",VLOOKUP($AH615,$FU:$GQ,GA$1,FALSE),"无该职业")))*VLOOKUP($AF615,角色间职业划分!$P:$AP,13,FALSE)/角色间职业划分!$AB$9,0)</f>
        <v>0</v>
      </c>
      <c r="H615" s="26">
        <f t="shared" si="255"/>
        <v>0</v>
      </c>
      <c r="I615" s="26">
        <f t="shared" si="256"/>
        <v>0</v>
      </c>
      <c r="J615" s="26">
        <f t="shared" si="257"/>
        <v>0</v>
      </c>
      <c r="K615" s="26">
        <f t="shared" si="258"/>
        <v>0</v>
      </c>
      <c r="L615" s="26">
        <f t="shared" si="259"/>
        <v>0</v>
      </c>
      <c r="M615" s="26">
        <f t="shared" si="260"/>
        <v>0</v>
      </c>
      <c r="N615" s="26">
        <f t="shared" si="261"/>
        <v>0</v>
      </c>
      <c r="O615" s="26">
        <f t="shared" si="262"/>
        <v>0</v>
      </c>
      <c r="P615" s="26">
        <f t="shared" si="263"/>
        <v>0</v>
      </c>
      <c r="Q615" s="26">
        <f t="shared" si="264"/>
        <v>0</v>
      </c>
      <c r="R615" s="26">
        <f t="shared" si="265"/>
        <v>0</v>
      </c>
      <c r="S615" s="26">
        <f t="shared" si="266"/>
        <v>0</v>
      </c>
      <c r="T615" s="26">
        <f t="shared" si="267"/>
        <v>0</v>
      </c>
      <c r="U615" s="26">
        <f t="shared" si="268"/>
        <v>0</v>
      </c>
      <c r="V615" s="26">
        <f t="shared" si="269"/>
        <v>0</v>
      </c>
      <c r="W615" s="26">
        <f>VLOOKUP(AF615,角色间职业划分!L:M,2,FALSE)</f>
        <v>11</v>
      </c>
      <c r="X615" s="26">
        <f t="shared" si="270"/>
        <v>0</v>
      </c>
      <c r="Y615" s="26">
        <v>0</v>
      </c>
      <c r="Z615" s="26">
        <v>0</v>
      </c>
      <c r="AA615" s="26">
        <v>0</v>
      </c>
      <c r="AB615" s="26">
        <f t="shared" si="271"/>
        <v>0</v>
      </c>
      <c r="AC615" s="1">
        <f t="shared" si="252"/>
        <v>0</v>
      </c>
      <c r="AD615" s="51"/>
      <c r="AE615" s="1"/>
      <c r="AF615">
        <f t="shared" si="272"/>
        <v>11</v>
      </c>
      <c r="AG615" s="26" t="str">
        <f>VLOOKUP(AF615,角色间职业划分!P:R,3,FALSE)</f>
        <v>战士</v>
      </c>
      <c r="AH615" s="26">
        <f t="shared" si="273"/>
        <v>0</v>
      </c>
    </row>
    <row r="616" spans="1:34" x14ac:dyDescent="0.15">
      <c r="A616" s="26">
        <v>612</v>
      </c>
      <c r="B616" s="26">
        <f t="shared" si="253"/>
        <v>0</v>
      </c>
      <c r="C616" s="26">
        <f>ROUND(IF($AG616="战士",VLOOKUP($AH616,$DV:$ER,DX$1,FALSE),IF($AG616="幻术师",VLOOKUP($AH616,$EU:$FQ,EW$1,FALSE),IF($AG616="刺客",VLOOKUP($AH616,$FU:$GQ,FW$1,FALSE),"无该职业")))/VLOOKUP(AF616,角色间职业划分!P:AP,20,FALSE),0)</f>
        <v>0</v>
      </c>
      <c r="D616" s="26">
        <f t="shared" si="254"/>
        <v>0</v>
      </c>
      <c r="E616" s="26">
        <f>ROUND(IF($AG616="战士",VLOOKUP($AH616,$DV:$ER,DZ$1,FALSE),IF($AG616="幻术师",VLOOKUP($AH616,$EU:$FQ,EY$1,FALSE),IF($AG616="刺客",VLOOKUP($AH616,$FU:$GQ,FY$1,FALSE),"无该职业")))*VLOOKUP($AF616,角色间职业划分!$P:$AP,26,FALSE)*VLOOKUP($AF616,角色间职业划分!$P:$AP,13,FALSE)/角色间职业划分!$AB$9,0)</f>
        <v>0</v>
      </c>
      <c r="F616" s="26">
        <f>ROUND(IF($AG616="战士",VLOOKUP($AH616,$DV:$ER,EA$1,FALSE),IF($AG616="幻术师",VLOOKUP($AH616,$EU:$FQ,EZ$1,FALSE),IF($AG616="刺客",VLOOKUP($AH616,$FU:$GQ,FZ$1,FALSE),"无该职业")))*VLOOKUP($AF616,角色间职业划分!$P:$AP,8,FALSE)/角色间职业划分!$W$9,0)</f>
        <v>286</v>
      </c>
      <c r="G616" s="26">
        <f>ROUND(IF($AG616="战士",VLOOKUP($AH616,$DV:$ER,EB$1,FALSE),IF($AG616="幻术师",VLOOKUP($AH616,$EU:$FQ,FA$1,FALSE),IF($AG616="刺客",VLOOKUP($AH616,$FU:$GQ,GA$1,FALSE),"无该职业")))*VLOOKUP($AF616,角色间职业划分!$P:$AP,13,FALSE)/角色间职业划分!$AB$9,0)</f>
        <v>0</v>
      </c>
      <c r="H616" s="26">
        <f t="shared" si="255"/>
        <v>0</v>
      </c>
      <c r="I616" s="26">
        <f t="shared" si="256"/>
        <v>0</v>
      </c>
      <c r="J616" s="26">
        <f t="shared" si="257"/>
        <v>0</v>
      </c>
      <c r="K616" s="26">
        <f t="shared" si="258"/>
        <v>0</v>
      </c>
      <c r="L616" s="26">
        <f t="shared" si="259"/>
        <v>0</v>
      </c>
      <c r="M616" s="26">
        <f t="shared" si="260"/>
        <v>0</v>
      </c>
      <c r="N616" s="26">
        <f t="shared" si="261"/>
        <v>0</v>
      </c>
      <c r="O616" s="26">
        <f t="shared" si="262"/>
        <v>0</v>
      </c>
      <c r="P616" s="26">
        <f t="shared" si="263"/>
        <v>0</v>
      </c>
      <c r="Q616" s="26">
        <f t="shared" si="264"/>
        <v>0</v>
      </c>
      <c r="R616" s="26">
        <f t="shared" si="265"/>
        <v>0</v>
      </c>
      <c r="S616" s="26">
        <f t="shared" si="266"/>
        <v>0</v>
      </c>
      <c r="T616" s="26">
        <f t="shared" si="267"/>
        <v>0</v>
      </c>
      <c r="U616" s="26">
        <f t="shared" si="268"/>
        <v>0</v>
      </c>
      <c r="V616" s="26">
        <f t="shared" si="269"/>
        <v>0</v>
      </c>
      <c r="W616" s="26">
        <f>VLOOKUP(AF616,角色间职业划分!L:M,2,FALSE)</f>
        <v>11</v>
      </c>
      <c r="X616" s="26">
        <f t="shared" si="270"/>
        <v>1</v>
      </c>
      <c r="Y616" s="26">
        <v>0</v>
      </c>
      <c r="Z616" s="26">
        <v>0</v>
      </c>
      <c r="AA616" s="26">
        <v>0</v>
      </c>
      <c r="AB616" s="26">
        <f t="shared" si="271"/>
        <v>0</v>
      </c>
      <c r="AC616" s="1">
        <f t="shared" si="252"/>
        <v>36</v>
      </c>
      <c r="AD616" s="51"/>
      <c r="AE616" s="1"/>
      <c r="AF616">
        <f t="shared" si="272"/>
        <v>11</v>
      </c>
      <c r="AG616" s="26" t="str">
        <f>VLOOKUP(AF616,角色间职业划分!P:R,3,FALSE)</f>
        <v>战士</v>
      </c>
      <c r="AH616" s="26">
        <f t="shared" si="273"/>
        <v>1</v>
      </c>
    </row>
    <row r="617" spans="1:34" x14ac:dyDescent="0.15">
      <c r="A617" s="26">
        <v>613</v>
      </c>
      <c r="B617" s="26">
        <f t="shared" si="253"/>
        <v>0</v>
      </c>
      <c r="C617" s="26">
        <f>ROUND(IF($AG617="战士",VLOOKUP($AH617,$DV:$ER,DX$1,FALSE),IF($AG617="幻术师",VLOOKUP($AH617,$EU:$FQ,EW$1,FALSE),IF($AG617="刺客",VLOOKUP($AH617,$FU:$GQ,FW$1,FALSE),"无该职业")))/VLOOKUP(AF617,角色间职业划分!P:AP,20,FALSE),0)</f>
        <v>0</v>
      </c>
      <c r="D617" s="26">
        <f t="shared" si="254"/>
        <v>0</v>
      </c>
      <c r="E617" s="26">
        <f>ROUND(IF($AG617="战士",VLOOKUP($AH617,$DV:$ER,DZ$1,FALSE),IF($AG617="幻术师",VLOOKUP($AH617,$EU:$FQ,EY$1,FALSE),IF($AG617="刺客",VLOOKUP($AH617,$FU:$GQ,FY$1,FALSE),"无该职业")))*VLOOKUP($AF617,角色间职业划分!$P:$AP,26,FALSE)*VLOOKUP($AF617,角色间职业划分!$P:$AP,13,FALSE)/角色间职业划分!$AB$9,0)</f>
        <v>0</v>
      </c>
      <c r="F617" s="26">
        <f>ROUND(IF($AG617="战士",VLOOKUP($AH617,$DV:$ER,EA$1,FALSE),IF($AG617="幻术师",VLOOKUP($AH617,$EU:$FQ,EZ$1,FALSE),IF($AG617="刺客",VLOOKUP($AH617,$FU:$GQ,FZ$1,FALSE),"无该职业")))*VLOOKUP($AF617,角色间职业划分!$P:$AP,8,FALSE)/角色间职业划分!$W$9,0)</f>
        <v>286</v>
      </c>
      <c r="G617" s="26">
        <f>ROUND(IF($AG617="战士",VLOOKUP($AH617,$DV:$ER,EB$1,FALSE),IF($AG617="幻术师",VLOOKUP($AH617,$EU:$FQ,FA$1,FALSE),IF($AG617="刺客",VLOOKUP($AH617,$FU:$GQ,GA$1,FALSE),"无该职业")))*VLOOKUP($AF617,角色间职业划分!$P:$AP,13,FALSE)/角色间职业划分!$AB$9,0)</f>
        <v>0</v>
      </c>
      <c r="H617" s="26">
        <f t="shared" si="255"/>
        <v>0</v>
      </c>
      <c r="I617" s="26">
        <f t="shared" si="256"/>
        <v>0</v>
      </c>
      <c r="J617" s="26">
        <f t="shared" si="257"/>
        <v>0</v>
      </c>
      <c r="K617" s="26">
        <f t="shared" si="258"/>
        <v>0</v>
      </c>
      <c r="L617" s="26">
        <f t="shared" si="259"/>
        <v>0</v>
      </c>
      <c r="M617" s="26">
        <f t="shared" si="260"/>
        <v>0</v>
      </c>
      <c r="N617" s="26">
        <f t="shared" si="261"/>
        <v>0</v>
      </c>
      <c r="O617" s="26">
        <f t="shared" si="262"/>
        <v>2.5</v>
      </c>
      <c r="P617" s="26">
        <f t="shared" si="263"/>
        <v>0</v>
      </c>
      <c r="Q617" s="26">
        <f t="shared" si="264"/>
        <v>0</v>
      </c>
      <c r="R617" s="26">
        <f t="shared" si="265"/>
        <v>0</v>
      </c>
      <c r="S617" s="26">
        <f t="shared" si="266"/>
        <v>0</v>
      </c>
      <c r="T617" s="26">
        <f t="shared" si="267"/>
        <v>0</v>
      </c>
      <c r="U617" s="26">
        <f t="shared" si="268"/>
        <v>0</v>
      </c>
      <c r="V617" s="26">
        <f t="shared" si="269"/>
        <v>0</v>
      </c>
      <c r="W617" s="26">
        <f>VLOOKUP(AF617,角色间职业划分!L:M,2,FALSE)</f>
        <v>11</v>
      </c>
      <c r="X617" s="26">
        <f t="shared" si="270"/>
        <v>2</v>
      </c>
      <c r="Y617" s="26">
        <v>0</v>
      </c>
      <c r="Z617" s="26">
        <v>0</v>
      </c>
      <c r="AA617" s="26">
        <v>0</v>
      </c>
      <c r="AB617" s="26">
        <f t="shared" si="271"/>
        <v>0</v>
      </c>
      <c r="AC617" s="1">
        <f t="shared" si="252"/>
        <v>36</v>
      </c>
      <c r="AD617" s="51"/>
      <c r="AE617" s="1"/>
      <c r="AF617">
        <f t="shared" si="272"/>
        <v>11</v>
      </c>
      <c r="AG617" s="26" t="str">
        <f>VLOOKUP(AF617,角色间职业划分!P:R,3,FALSE)</f>
        <v>战士</v>
      </c>
      <c r="AH617" s="26">
        <f t="shared" si="273"/>
        <v>2</v>
      </c>
    </row>
    <row r="618" spans="1:34" x14ac:dyDescent="0.15">
      <c r="A618" s="26">
        <v>614</v>
      </c>
      <c r="B618" s="26">
        <f t="shared" si="253"/>
        <v>0</v>
      </c>
      <c r="C618" s="26">
        <f>ROUND(IF($AG618="战士",VLOOKUP($AH618,$DV:$ER,DX$1,FALSE),IF($AG618="幻术师",VLOOKUP($AH618,$EU:$FQ,EW$1,FALSE),IF($AG618="刺客",VLOOKUP($AH618,$FU:$GQ,FW$1,FALSE),"无该职业")))/VLOOKUP(AF618,角色间职业划分!P:AP,20,FALSE),0)</f>
        <v>0</v>
      </c>
      <c r="D618" s="26">
        <f t="shared" si="254"/>
        <v>0</v>
      </c>
      <c r="E618" s="26">
        <f>ROUND(IF($AG618="战士",VLOOKUP($AH618,$DV:$ER,DZ$1,FALSE),IF($AG618="幻术师",VLOOKUP($AH618,$EU:$FQ,EY$1,FALSE),IF($AG618="刺客",VLOOKUP($AH618,$FU:$GQ,FY$1,FALSE),"无该职业")))*VLOOKUP($AF618,角色间职业划分!$P:$AP,26,FALSE)*VLOOKUP($AF618,角色间职业划分!$P:$AP,13,FALSE)/角色间职业划分!$AB$9,0)</f>
        <v>0</v>
      </c>
      <c r="F618" s="26">
        <f>ROUND(IF($AG618="战士",VLOOKUP($AH618,$DV:$ER,EA$1,FALSE),IF($AG618="幻术师",VLOOKUP($AH618,$EU:$FQ,EZ$1,FALSE),IF($AG618="刺客",VLOOKUP($AH618,$FU:$GQ,FZ$1,FALSE),"无该职业")))*VLOOKUP($AF618,角色间职业划分!$P:$AP,8,FALSE)/角色间职业划分!$W$9,0)</f>
        <v>286</v>
      </c>
      <c r="G618" s="26">
        <f>ROUND(IF($AG618="战士",VLOOKUP($AH618,$DV:$ER,EB$1,FALSE),IF($AG618="幻术师",VLOOKUP($AH618,$EU:$FQ,FA$1,FALSE),IF($AG618="刺客",VLOOKUP($AH618,$FU:$GQ,GA$1,FALSE),"无该职业")))*VLOOKUP($AF618,角色间职业划分!$P:$AP,13,FALSE)/角色间职业划分!$AB$9,0)</f>
        <v>75</v>
      </c>
      <c r="H618" s="26">
        <f t="shared" si="255"/>
        <v>0</v>
      </c>
      <c r="I618" s="26">
        <f t="shared" si="256"/>
        <v>0</v>
      </c>
      <c r="J618" s="26">
        <f t="shared" si="257"/>
        <v>0</v>
      </c>
      <c r="K618" s="26">
        <f t="shared" si="258"/>
        <v>0</v>
      </c>
      <c r="L618" s="26">
        <f t="shared" si="259"/>
        <v>0</v>
      </c>
      <c r="M618" s="26">
        <f t="shared" si="260"/>
        <v>0</v>
      </c>
      <c r="N618" s="26">
        <f t="shared" si="261"/>
        <v>0</v>
      </c>
      <c r="O618" s="26">
        <f t="shared" si="262"/>
        <v>2.5</v>
      </c>
      <c r="P618" s="26">
        <f t="shared" si="263"/>
        <v>0</v>
      </c>
      <c r="Q618" s="26">
        <f t="shared" si="264"/>
        <v>0</v>
      </c>
      <c r="R618" s="26">
        <f t="shared" si="265"/>
        <v>0</v>
      </c>
      <c r="S618" s="26">
        <f t="shared" si="266"/>
        <v>0</v>
      </c>
      <c r="T618" s="26">
        <f t="shared" si="267"/>
        <v>0</v>
      </c>
      <c r="U618" s="26">
        <f t="shared" si="268"/>
        <v>0</v>
      </c>
      <c r="V618" s="26">
        <f t="shared" si="269"/>
        <v>0</v>
      </c>
      <c r="W618" s="26">
        <f>VLOOKUP(AF618,角色间职业划分!L:M,2,FALSE)</f>
        <v>11</v>
      </c>
      <c r="X618" s="26">
        <f t="shared" si="270"/>
        <v>3</v>
      </c>
      <c r="Y618" s="26">
        <v>0</v>
      </c>
      <c r="Z618" s="26">
        <v>0</v>
      </c>
      <c r="AA618" s="26">
        <v>0</v>
      </c>
      <c r="AB618" s="26">
        <f t="shared" si="271"/>
        <v>0</v>
      </c>
      <c r="AC618" s="1">
        <f t="shared" si="252"/>
        <v>42</v>
      </c>
      <c r="AD618" s="51"/>
      <c r="AE618" s="1"/>
      <c r="AF618">
        <f t="shared" si="272"/>
        <v>11</v>
      </c>
      <c r="AG618" s="26" t="str">
        <f>VLOOKUP(AF618,角色间职业划分!P:R,3,FALSE)</f>
        <v>战士</v>
      </c>
      <c r="AH618" s="26">
        <f t="shared" si="273"/>
        <v>3</v>
      </c>
    </row>
    <row r="619" spans="1:34" x14ac:dyDescent="0.15">
      <c r="A619" s="26">
        <v>615</v>
      </c>
      <c r="B619" s="26">
        <f t="shared" si="253"/>
        <v>0</v>
      </c>
      <c r="C619" s="26">
        <f>ROUND(IF($AG619="战士",VLOOKUP($AH619,$DV:$ER,DX$1,FALSE),IF($AG619="幻术师",VLOOKUP($AH619,$EU:$FQ,EW$1,FALSE),IF($AG619="刺客",VLOOKUP($AH619,$FU:$GQ,FW$1,FALSE),"无该职业")))/VLOOKUP(AF619,角色间职业划分!P:AP,20,FALSE),0)</f>
        <v>0</v>
      </c>
      <c r="D619" s="26">
        <f t="shared" si="254"/>
        <v>0</v>
      </c>
      <c r="E619" s="26">
        <f>ROUND(IF($AG619="战士",VLOOKUP($AH619,$DV:$ER,DZ$1,FALSE),IF($AG619="幻术师",VLOOKUP($AH619,$EU:$FQ,EY$1,FALSE),IF($AG619="刺客",VLOOKUP($AH619,$FU:$GQ,FY$1,FALSE),"无该职业")))*VLOOKUP($AF619,角色间职业划分!$P:$AP,26,FALSE)*VLOOKUP($AF619,角色间职业划分!$P:$AP,13,FALSE)/角色间职业划分!$AB$9,0)</f>
        <v>0</v>
      </c>
      <c r="F619" s="26">
        <f>ROUND(IF($AG619="战士",VLOOKUP($AH619,$DV:$ER,EA$1,FALSE),IF($AG619="幻术师",VLOOKUP($AH619,$EU:$FQ,EZ$1,FALSE),IF($AG619="刺客",VLOOKUP($AH619,$FU:$GQ,FZ$1,FALSE),"无该职业")))*VLOOKUP($AF619,角色间职业划分!$P:$AP,8,FALSE)/角色间职业划分!$W$9,0)</f>
        <v>286</v>
      </c>
      <c r="G619" s="26">
        <f>ROUND(IF($AG619="战士",VLOOKUP($AH619,$DV:$ER,EB$1,FALSE),IF($AG619="幻术师",VLOOKUP($AH619,$EU:$FQ,FA$1,FALSE),IF($AG619="刺客",VLOOKUP($AH619,$FU:$GQ,GA$1,FALSE),"无该职业")))*VLOOKUP($AF619,角色间职业划分!$P:$AP,13,FALSE)/角色间职业划分!$AB$9,0)</f>
        <v>75</v>
      </c>
      <c r="H619" s="26">
        <f t="shared" si="255"/>
        <v>0</v>
      </c>
      <c r="I619" s="26">
        <f t="shared" si="256"/>
        <v>0</v>
      </c>
      <c r="J619" s="26">
        <f t="shared" si="257"/>
        <v>0</v>
      </c>
      <c r="K619" s="26">
        <f t="shared" si="258"/>
        <v>0</v>
      </c>
      <c r="L619" s="26">
        <f t="shared" si="259"/>
        <v>0</v>
      </c>
      <c r="M619" s="26">
        <f t="shared" si="260"/>
        <v>0</v>
      </c>
      <c r="N619" s="26">
        <f t="shared" si="261"/>
        <v>0</v>
      </c>
      <c r="O619" s="26">
        <f t="shared" si="262"/>
        <v>2.5</v>
      </c>
      <c r="P619" s="26">
        <f t="shared" si="263"/>
        <v>2.5</v>
      </c>
      <c r="Q619" s="26">
        <f t="shared" si="264"/>
        <v>0</v>
      </c>
      <c r="R619" s="26">
        <f t="shared" si="265"/>
        <v>0</v>
      </c>
      <c r="S619" s="26">
        <f t="shared" si="266"/>
        <v>0</v>
      </c>
      <c r="T619" s="26">
        <f t="shared" si="267"/>
        <v>0</v>
      </c>
      <c r="U619" s="26">
        <f t="shared" si="268"/>
        <v>0</v>
      </c>
      <c r="V619" s="26">
        <f t="shared" si="269"/>
        <v>0</v>
      </c>
      <c r="W619" s="26">
        <f>VLOOKUP(AF619,角色间职业划分!L:M,2,FALSE)</f>
        <v>11</v>
      </c>
      <c r="X619" s="26">
        <f t="shared" si="270"/>
        <v>4</v>
      </c>
      <c r="Y619" s="26">
        <v>0</v>
      </c>
      <c r="Z619" s="26">
        <v>0</v>
      </c>
      <c r="AA619" s="26">
        <v>0</v>
      </c>
      <c r="AB619" s="26">
        <f t="shared" si="271"/>
        <v>0</v>
      </c>
      <c r="AC619" s="1">
        <f t="shared" si="252"/>
        <v>62</v>
      </c>
      <c r="AD619" s="51"/>
      <c r="AE619" s="1"/>
      <c r="AF619">
        <f t="shared" si="272"/>
        <v>11</v>
      </c>
      <c r="AG619" s="26" t="str">
        <f>VLOOKUP(AF619,角色间职业划分!P:R,3,FALSE)</f>
        <v>战士</v>
      </c>
      <c r="AH619" s="26">
        <f t="shared" si="273"/>
        <v>4</v>
      </c>
    </row>
    <row r="620" spans="1:34" x14ac:dyDescent="0.15">
      <c r="A620" s="26">
        <v>616</v>
      </c>
      <c r="B620" s="26">
        <f t="shared" si="253"/>
        <v>0</v>
      </c>
      <c r="C620" s="26">
        <f>ROUND(IF($AG620="战士",VLOOKUP($AH620,$DV:$ER,DX$1,FALSE),IF($AG620="幻术师",VLOOKUP($AH620,$EU:$FQ,EW$1,FALSE),IF($AG620="刺客",VLOOKUP($AH620,$FU:$GQ,FW$1,FALSE),"无该职业")))/VLOOKUP(AF620,角色间职业划分!P:AP,20,FALSE),0)</f>
        <v>0</v>
      </c>
      <c r="D620" s="26">
        <f t="shared" si="254"/>
        <v>0</v>
      </c>
      <c r="E620" s="26">
        <f>ROUND(IF($AG620="战士",VLOOKUP($AH620,$DV:$ER,DZ$1,FALSE),IF($AG620="幻术师",VLOOKUP($AH620,$EU:$FQ,EY$1,FALSE),IF($AG620="刺客",VLOOKUP($AH620,$FU:$GQ,FY$1,FALSE),"无该职业")))*VLOOKUP($AF620,角色间职业划分!$P:$AP,26,FALSE)*VLOOKUP($AF620,角色间职业划分!$P:$AP,13,FALSE)/角色间职业划分!$AB$9,0)</f>
        <v>0</v>
      </c>
      <c r="F620" s="26">
        <f>ROUND(IF($AG620="战士",VLOOKUP($AH620,$DV:$ER,EA$1,FALSE),IF($AG620="幻术师",VLOOKUP($AH620,$EU:$FQ,EZ$1,FALSE),IF($AG620="刺客",VLOOKUP($AH620,$FU:$GQ,FZ$1,FALSE),"无该职业")))*VLOOKUP($AF620,角色间职业划分!$P:$AP,8,FALSE)/角色间职业划分!$W$9,0)</f>
        <v>649</v>
      </c>
      <c r="G620" s="26">
        <f>ROUND(IF($AG620="战士",VLOOKUP($AH620,$DV:$ER,EB$1,FALSE),IF($AG620="幻术师",VLOOKUP($AH620,$EU:$FQ,FA$1,FALSE),IF($AG620="刺客",VLOOKUP($AH620,$FU:$GQ,GA$1,FALSE),"无该职业")))*VLOOKUP($AF620,角色间职业划分!$P:$AP,13,FALSE)/角色间职业划分!$AB$9,0)</f>
        <v>75</v>
      </c>
      <c r="H620" s="26">
        <f t="shared" si="255"/>
        <v>0</v>
      </c>
      <c r="I620" s="26">
        <f t="shared" si="256"/>
        <v>0</v>
      </c>
      <c r="J620" s="26">
        <f t="shared" si="257"/>
        <v>0</v>
      </c>
      <c r="K620" s="26">
        <f t="shared" si="258"/>
        <v>0</v>
      </c>
      <c r="L620" s="26">
        <f t="shared" si="259"/>
        <v>0</v>
      </c>
      <c r="M620" s="26">
        <f t="shared" si="260"/>
        <v>0</v>
      </c>
      <c r="N620" s="26">
        <f t="shared" si="261"/>
        <v>0</v>
      </c>
      <c r="O620" s="26">
        <f t="shared" si="262"/>
        <v>2.5</v>
      </c>
      <c r="P620" s="26">
        <f t="shared" si="263"/>
        <v>2.5</v>
      </c>
      <c r="Q620" s="26">
        <f t="shared" si="264"/>
        <v>0</v>
      </c>
      <c r="R620" s="26">
        <f t="shared" si="265"/>
        <v>0</v>
      </c>
      <c r="S620" s="26">
        <f t="shared" si="266"/>
        <v>0</v>
      </c>
      <c r="T620" s="26">
        <f t="shared" si="267"/>
        <v>0</v>
      </c>
      <c r="U620" s="26">
        <f t="shared" si="268"/>
        <v>0</v>
      </c>
      <c r="V620" s="26">
        <f t="shared" si="269"/>
        <v>0</v>
      </c>
      <c r="W620" s="26">
        <f>VLOOKUP(AF620,角色间职业划分!L:M,2,FALSE)</f>
        <v>11</v>
      </c>
      <c r="X620" s="26">
        <f t="shared" si="270"/>
        <v>5</v>
      </c>
      <c r="Y620" s="26">
        <v>0</v>
      </c>
      <c r="Z620" s="26">
        <v>0</v>
      </c>
      <c r="AA620" s="26">
        <v>0</v>
      </c>
      <c r="AB620" s="26">
        <f t="shared" si="271"/>
        <v>0</v>
      </c>
      <c r="AC620" s="1">
        <f t="shared" si="252"/>
        <v>81</v>
      </c>
      <c r="AD620" s="51"/>
      <c r="AE620" s="1"/>
      <c r="AF620">
        <f t="shared" si="272"/>
        <v>11</v>
      </c>
      <c r="AG620" s="26" t="str">
        <f>VLOOKUP(AF620,角色间职业划分!P:R,3,FALSE)</f>
        <v>战士</v>
      </c>
      <c r="AH620" s="26">
        <f t="shared" si="273"/>
        <v>5</v>
      </c>
    </row>
    <row r="621" spans="1:34" x14ac:dyDescent="0.15">
      <c r="A621" s="26">
        <v>617</v>
      </c>
      <c r="B621" s="26">
        <f t="shared" si="253"/>
        <v>0</v>
      </c>
      <c r="C621" s="26">
        <f>ROUND(IF($AG621="战士",VLOOKUP($AH621,$DV:$ER,DX$1,FALSE),IF($AG621="幻术师",VLOOKUP($AH621,$EU:$FQ,EW$1,FALSE),IF($AG621="刺客",VLOOKUP($AH621,$FU:$GQ,FW$1,FALSE),"无该职业")))/VLOOKUP(AF621,角色间职业划分!P:AP,20,FALSE),0)</f>
        <v>0</v>
      </c>
      <c r="D621" s="26">
        <f t="shared" si="254"/>
        <v>0</v>
      </c>
      <c r="E621" s="26">
        <f>ROUND(IF($AG621="战士",VLOOKUP($AH621,$DV:$ER,DZ$1,FALSE),IF($AG621="幻术师",VLOOKUP($AH621,$EU:$FQ,EY$1,FALSE),IF($AG621="刺客",VLOOKUP($AH621,$FU:$GQ,FY$1,FALSE),"无该职业")))*VLOOKUP($AF621,角色间职业划分!$P:$AP,26,FALSE)*VLOOKUP($AF621,角色间职业划分!$P:$AP,13,FALSE)/角色间职业划分!$AB$9,0)</f>
        <v>0</v>
      </c>
      <c r="F621" s="26">
        <f>ROUND(IF($AG621="战士",VLOOKUP($AH621,$DV:$ER,EA$1,FALSE),IF($AG621="幻术师",VLOOKUP($AH621,$EU:$FQ,EZ$1,FALSE),IF($AG621="刺客",VLOOKUP($AH621,$FU:$GQ,FZ$1,FALSE),"无该职业")))*VLOOKUP($AF621,角色间职业划分!$P:$AP,8,FALSE)/角色间职业划分!$W$9,0)</f>
        <v>649</v>
      </c>
      <c r="G621" s="26">
        <f>ROUND(IF($AG621="战士",VLOOKUP($AH621,$DV:$ER,EB$1,FALSE),IF($AG621="幻术师",VLOOKUP($AH621,$EU:$FQ,FA$1,FALSE),IF($AG621="刺客",VLOOKUP($AH621,$FU:$GQ,GA$1,FALSE),"无该职业")))*VLOOKUP($AF621,角色间职业划分!$P:$AP,13,FALSE)/角色间职业划分!$AB$9,0)</f>
        <v>75</v>
      </c>
      <c r="H621" s="26">
        <f t="shared" si="255"/>
        <v>0</v>
      </c>
      <c r="I621" s="26">
        <f t="shared" si="256"/>
        <v>0</v>
      </c>
      <c r="J621" s="26">
        <f t="shared" si="257"/>
        <v>0</v>
      </c>
      <c r="K621" s="26">
        <f t="shared" si="258"/>
        <v>0</v>
      </c>
      <c r="L621" s="26">
        <f t="shared" si="259"/>
        <v>0</v>
      </c>
      <c r="M621" s="26">
        <f t="shared" si="260"/>
        <v>0</v>
      </c>
      <c r="N621" s="26">
        <f t="shared" si="261"/>
        <v>0</v>
      </c>
      <c r="O621" s="26">
        <f t="shared" si="262"/>
        <v>2.5</v>
      </c>
      <c r="P621" s="26">
        <f t="shared" si="263"/>
        <v>2.5</v>
      </c>
      <c r="Q621" s="26">
        <f t="shared" si="264"/>
        <v>2.5</v>
      </c>
      <c r="R621" s="26">
        <f t="shared" si="265"/>
        <v>0</v>
      </c>
      <c r="S621" s="26">
        <f t="shared" si="266"/>
        <v>0</v>
      </c>
      <c r="T621" s="26">
        <f t="shared" si="267"/>
        <v>0</v>
      </c>
      <c r="U621" s="26">
        <f t="shared" si="268"/>
        <v>0</v>
      </c>
      <c r="V621" s="26">
        <f t="shared" si="269"/>
        <v>0</v>
      </c>
      <c r="W621" s="26">
        <f>VLOOKUP(AF621,角色间职业划分!L:M,2,FALSE)</f>
        <v>11</v>
      </c>
      <c r="X621" s="26">
        <f t="shared" si="270"/>
        <v>6</v>
      </c>
      <c r="Y621" s="26">
        <v>0</v>
      </c>
      <c r="Z621" s="26">
        <v>0</v>
      </c>
      <c r="AA621" s="26">
        <v>0</v>
      </c>
      <c r="AB621" s="26">
        <f t="shared" si="271"/>
        <v>0</v>
      </c>
      <c r="AC621" s="1">
        <f t="shared" si="252"/>
        <v>101</v>
      </c>
      <c r="AD621" s="51"/>
      <c r="AE621" s="1"/>
      <c r="AF621">
        <f t="shared" si="272"/>
        <v>11</v>
      </c>
      <c r="AG621" s="26" t="str">
        <f>VLOOKUP(AF621,角色间职业划分!P:R,3,FALSE)</f>
        <v>战士</v>
      </c>
      <c r="AH621" s="26">
        <f t="shared" si="273"/>
        <v>6</v>
      </c>
    </row>
    <row r="622" spans="1:34" x14ac:dyDescent="0.15">
      <c r="A622" s="26">
        <v>618</v>
      </c>
      <c r="B622" s="26">
        <f t="shared" si="253"/>
        <v>0</v>
      </c>
      <c r="C622" s="26">
        <f>ROUND(IF($AG622="战士",VLOOKUP($AH622,$DV:$ER,DX$1,FALSE),IF($AG622="幻术师",VLOOKUP($AH622,$EU:$FQ,EW$1,FALSE),IF($AG622="刺客",VLOOKUP($AH622,$FU:$GQ,FW$1,FALSE),"无该职业")))/VLOOKUP(AF622,角色间职业划分!P:AP,20,FALSE),0)</f>
        <v>0</v>
      </c>
      <c r="D622" s="26">
        <f t="shared" si="254"/>
        <v>0</v>
      </c>
      <c r="E622" s="26">
        <f>ROUND(IF($AG622="战士",VLOOKUP($AH622,$DV:$ER,DZ$1,FALSE),IF($AG622="幻术师",VLOOKUP($AH622,$EU:$FQ,EY$1,FALSE),IF($AG622="刺客",VLOOKUP($AH622,$FU:$GQ,FY$1,FALSE),"无该职业")))*VLOOKUP($AF622,角色间职业划分!$P:$AP,26,FALSE)*VLOOKUP($AF622,角色间职业划分!$P:$AP,13,FALSE)/角色间职业划分!$AB$9,0)</f>
        <v>0</v>
      </c>
      <c r="F622" s="26">
        <f>ROUND(IF($AG622="战士",VLOOKUP($AH622,$DV:$ER,EA$1,FALSE),IF($AG622="幻术师",VLOOKUP($AH622,$EU:$FQ,EZ$1,FALSE),IF($AG622="刺客",VLOOKUP($AH622,$FU:$GQ,FZ$1,FALSE),"无该职业")))*VLOOKUP($AF622,角色间职业划分!$P:$AP,8,FALSE)/角色间职业划分!$W$9,0)</f>
        <v>649</v>
      </c>
      <c r="G622" s="26">
        <f>ROUND(IF($AG622="战士",VLOOKUP($AH622,$DV:$ER,EB$1,FALSE),IF($AG622="幻术师",VLOOKUP($AH622,$EU:$FQ,FA$1,FALSE),IF($AG622="刺客",VLOOKUP($AH622,$FU:$GQ,GA$1,FALSE),"无该职业")))*VLOOKUP($AF622,角色间职业划分!$P:$AP,13,FALSE)/角色间职业划分!$AB$9,0)</f>
        <v>250</v>
      </c>
      <c r="H622" s="26">
        <f t="shared" si="255"/>
        <v>0</v>
      </c>
      <c r="I622" s="26">
        <f t="shared" si="256"/>
        <v>0</v>
      </c>
      <c r="J622" s="26">
        <f t="shared" si="257"/>
        <v>0</v>
      </c>
      <c r="K622" s="26">
        <f t="shared" si="258"/>
        <v>0</v>
      </c>
      <c r="L622" s="26">
        <f t="shared" si="259"/>
        <v>0</v>
      </c>
      <c r="M622" s="26">
        <f t="shared" si="260"/>
        <v>0</v>
      </c>
      <c r="N622" s="26">
        <f t="shared" si="261"/>
        <v>0</v>
      </c>
      <c r="O622" s="26">
        <f t="shared" si="262"/>
        <v>2.5</v>
      </c>
      <c r="P622" s="26">
        <f t="shared" si="263"/>
        <v>2.5</v>
      </c>
      <c r="Q622" s="26">
        <f t="shared" si="264"/>
        <v>2.5</v>
      </c>
      <c r="R622" s="26">
        <f t="shared" si="265"/>
        <v>0</v>
      </c>
      <c r="S622" s="26">
        <f t="shared" si="266"/>
        <v>0</v>
      </c>
      <c r="T622" s="26">
        <f t="shared" si="267"/>
        <v>0</v>
      </c>
      <c r="U622" s="26">
        <f t="shared" si="268"/>
        <v>0</v>
      </c>
      <c r="V622" s="26">
        <f t="shared" si="269"/>
        <v>0</v>
      </c>
      <c r="W622" s="26">
        <f>VLOOKUP(AF622,角色间职业划分!L:M,2,FALSE)</f>
        <v>11</v>
      </c>
      <c r="X622" s="26">
        <f t="shared" si="270"/>
        <v>7</v>
      </c>
      <c r="Y622" s="26">
        <v>0</v>
      </c>
      <c r="Z622" s="26">
        <v>0</v>
      </c>
      <c r="AA622" s="26">
        <v>0</v>
      </c>
      <c r="AB622" s="26">
        <f t="shared" si="271"/>
        <v>0</v>
      </c>
      <c r="AC622" s="1">
        <f t="shared" si="252"/>
        <v>142</v>
      </c>
      <c r="AD622" s="51"/>
      <c r="AE622" s="1"/>
      <c r="AF622">
        <f t="shared" si="272"/>
        <v>11</v>
      </c>
      <c r="AG622" s="26" t="str">
        <f>VLOOKUP(AF622,角色间职业划分!P:R,3,FALSE)</f>
        <v>战士</v>
      </c>
      <c r="AH622" s="26">
        <f t="shared" si="273"/>
        <v>7</v>
      </c>
    </row>
    <row r="623" spans="1:34" x14ac:dyDescent="0.15">
      <c r="A623" s="26">
        <v>619</v>
      </c>
      <c r="B623" s="26">
        <f t="shared" si="253"/>
        <v>0</v>
      </c>
      <c r="C623" s="26">
        <f>ROUND(IF($AG623="战士",VLOOKUP($AH623,$DV:$ER,DX$1,FALSE),IF($AG623="幻术师",VLOOKUP($AH623,$EU:$FQ,EW$1,FALSE),IF($AG623="刺客",VLOOKUP($AH623,$FU:$GQ,FW$1,FALSE),"无该职业")))/VLOOKUP(AF623,角色间职业划分!P:AP,20,FALSE),0)</f>
        <v>0</v>
      </c>
      <c r="D623" s="26">
        <f t="shared" si="254"/>
        <v>0</v>
      </c>
      <c r="E623" s="26">
        <f>ROUND(IF($AG623="战士",VLOOKUP($AH623,$DV:$ER,DZ$1,FALSE),IF($AG623="幻术师",VLOOKUP($AH623,$EU:$FQ,EY$1,FALSE),IF($AG623="刺客",VLOOKUP($AH623,$FU:$GQ,FY$1,FALSE),"无该职业")))*VLOOKUP($AF623,角色间职业划分!$P:$AP,26,FALSE)*VLOOKUP($AF623,角色间职业划分!$P:$AP,13,FALSE)/角色间职业划分!$AB$9,0)</f>
        <v>129</v>
      </c>
      <c r="F623" s="26">
        <f>ROUND(IF($AG623="战士",VLOOKUP($AH623,$DV:$ER,EA$1,FALSE),IF($AG623="幻术师",VLOOKUP($AH623,$EU:$FQ,EZ$1,FALSE),IF($AG623="刺客",VLOOKUP($AH623,$FU:$GQ,FZ$1,FALSE),"无该职业")))*VLOOKUP($AF623,角色间职业划分!$P:$AP,8,FALSE)/角色间职业划分!$W$9,0)</f>
        <v>649</v>
      </c>
      <c r="G623" s="26">
        <f>ROUND(IF($AG623="战士",VLOOKUP($AH623,$DV:$ER,EB$1,FALSE),IF($AG623="幻术师",VLOOKUP($AH623,$EU:$FQ,FA$1,FALSE),IF($AG623="刺客",VLOOKUP($AH623,$FU:$GQ,GA$1,FALSE),"无该职业")))*VLOOKUP($AF623,角色间职业划分!$P:$AP,13,FALSE)/角色间职业划分!$AB$9,0)</f>
        <v>250</v>
      </c>
      <c r="H623" s="26">
        <f t="shared" si="255"/>
        <v>0</v>
      </c>
      <c r="I623" s="26">
        <f t="shared" si="256"/>
        <v>0</v>
      </c>
      <c r="J623" s="26">
        <f t="shared" si="257"/>
        <v>0</v>
      </c>
      <c r="K623" s="26">
        <f t="shared" si="258"/>
        <v>0</v>
      </c>
      <c r="L623" s="26">
        <f t="shared" si="259"/>
        <v>0</v>
      </c>
      <c r="M623" s="26">
        <f t="shared" si="260"/>
        <v>0</v>
      </c>
      <c r="N623" s="26">
        <f t="shared" si="261"/>
        <v>0</v>
      </c>
      <c r="O623" s="26">
        <f t="shared" si="262"/>
        <v>2.5</v>
      </c>
      <c r="P623" s="26">
        <f t="shared" si="263"/>
        <v>2.5</v>
      </c>
      <c r="Q623" s="26">
        <f t="shared" si="264"/>
        <v>2.5</v>
      </c>
      <c r="R623" s="26">
        <f t="shared" si="265"/>
        <v>0</v>
      </c>
      <c r="S623" s="26">
        <f t="shared" si="266"/>
        <v>0</v>
      </c>
      <c r="T623" s="26">
        <f t="shared" si="267"/>
        <v>0</v>
      </c>
      <c r="U623" s="26">
        <f t="shared" si="268"/>
        <v>0</v>
      </c>
      <c r="V623" s="26">
        <f t="shared" si="269"/>
        <v>0</v>
      </c>
      <c r="W623" s="26">
        <f>VLOOKUP(AF623,角色间职业划分!L:M,2,FALSE)</f>
        <v>11</v>
      </c>
      <c r="X623" s="26">
        <f t="shared" si="270"/>
        <v>8</v>
      </c>
      <c r="Y623" s="26">
        <v>0</v>
      </c>
      <c r="Z623" s="26">
        <v>0</v>
      </c>
      <c r="AA623" s="26">
        <v>0</v>
      </c>
      <c r="AB623" s="26">
        <f t="shared" si="271"/>
        <v>0</v>
      </c>
      <c r="AC623" s="1">
        <f t="shared" si="252"/>
        <v>184</v>
      </c>
      <c r="AD623" s="51"/>
      <c r="AE623" s="1"/>
      <c r="AF623">
        <f t="shared" si="272"/>
        <v>11</v>
      </c>
      <c r="AG623" s="26" t="str">
        <f>VLOOKUP(AF623,角色间职业划分!P:R,3,FALSE)</f>
        <v>战士</v>
      </c>
      <c r="AH623" s="26">
        <f t="shared" si="273"/>
        <v>8</v>
      </c>
    </row>
    <row r="624" spans="1:34" x14ac:dyDescent="0.15">
      <c r="A624" s="26">
        <v>620</v>
      </c>
      <c r="B624" s="26">
        <f t="shared" si="253"/>
        <v>0</v>
      </c>
      <c r="C624" s="26">
        <f>ROUND(IF($AG624="战士",VLOOKUP($AH624,$DV:$ER,DX$1,FALSE),IF($AG624="幻术师",VLOOKUP($AH624,$EU:$FQ,EW$1,FALSE),IF($AG624="刺客",VLOOKUP($AH624,$FU:$GQ,FW$1,FALSE),"无该职业")))/VLOOKUP(AF624,角色间职业划分!P:AP,20,FALSE),0)</f>
        <v>0</v>
      </c>
      <c r="D624" s="26">
        <f t="shared" si="254"/>
        <v>0</v>
      </c>
      <c r="E624" s="26">
        <f>ROUND(IF($AG624="战士",VLOOKUP($AH624,$DV:$ER,DZ$1,FALSE),IF($AG624="幻术师",VLOOKUP($AH624,$EU:$FQ,EY$1,FALSE),IF($AG624="刺客",VLOOKUP($AH624,$FU:$GQ,FY$1,FALSE),"无该职业")))*VLOOKUP($AF624,角色间职业划分!$P:$AP,26,FALSE)*VLOOKUP($AF624,角色间职业划分!$P:$AP,13,FALSE)/角色间职业划分!$AB$9,0)</f>
        <v>129</v>
      </c>
      <c r="F624" s="26">
        <f>ROUND(IF($AG624="战士",VLOOKUP($AH624,$DV:$ER,EA$1,FALSE),IF($AG624="幻术师",VLOOKUP($AH624,$EU:$FQ,EZ$1,FALSE),IF($AG624="刺客",VLOOKUP($AH624,$FU:$GQ,FZ$1,FALSE),"无该职业")))*VLOOKUP($AF624,角色间职业划分!$P:$AP,8,FALSE)/角色间职业划分!$W$9,0)</f>
        <v>1796</v>
      </c>
      <c r="G624" s="26">
        <f>ROUND(IF($AG624="战士",VLOOKUP($AH624,$DV:$ER,EB$1,FALSE),IF($AG624="幻术师",VLOOKUP($AH624,$EU:$FQ,FA$1,FALSE),IF($AG624="刺客",VLOOKUP($AH624,$FU:$GQ,GA$1,FALSE),"无该职业")))*VLOOKUP($AF624,角色间职业划分!$P:$AP,13,FALSE)/角色间职业划分!$AB$9,0)</f>
        <v>250</v>
      </c>
      <c r="H624" s="26">
        <f t="shared" si="255"/>
        <v>0</v>
      </c>
      <c r="I624" s="26">
        <f t="shared" si="256"/>
        <v>0</v>
      </c>
      <c r="J624" s="26">
        <f t="shared" si="257"/>
        <v>0</v>
      </c>
      <c r="K624" s="26">
        <f t="shared" si="258"/>
        <v>0</v>
      </c>
      <c r="L624" s="26">
        <f t="shared" si="259"/>
        <v>0</v>
      </c>
      <c r="M624" s="26">
        <f t="shared" si="260"/>
        <v>0</v>
      </c>
      <c r="N624" s="26">
        <f t="shared" si="261"/>
        <v>0</v>
      </c>
      <c r="O624" s="26">
        <f t="shared" si="262"/>
        <v>2.5</v>
      </c>
      <c r="P624" s="26">
        <f t="shared" si="263"/>
        <v>2.5</v>
      </c>
      <c r="Q624" s="26">
        <f t="shared" si="264"/>
        <v>2.5</v>
      </c>
      <c r="R624" s="26">
        <f t="shared" si="265"/>
        <v>0</v>
      </c>
      <c r="S624" s="26">
        <f t="shared" si="266"/>
        <v>0</v>
      </c>
      <c r="T624" s="26">
        <f t="shared" si="267"/>
        <v>0</v>
      </c>
      <c r="U624" s="26">
        <f t="shared" si="268"/>
        <v>0</v>
      </c>
      <c r="V624" s="26">
        <f t="shared" si="269"/>
        <v>0</v>
      </c>
      <c r="W624" s="26">
        <f>VLOOKUP(AF624,角色间职业划分!L:M,2,FALSE)</f>
        <v>11</v>
      </c>
      <c r="X624" s="26">
        <f t="shared" si="270"/>
        <v>9</v>
      </c>
      <c r="Y624" s="26">
        <v>0</v>
      </c>
      <c r="Z624" s="26">
        <v>0</v>
      </c>
      <c r="AA624" s="26">
        <v>0</v>
      </c>
      <c r="AB624" s="26">
        <f t="shared" si="271"/>
        <v>0</v>
      </c>
      <c r="AC624" s="1">
        <f t="shared" si="252"/>
        <v>226</v>
      </c>
      <c r="AD624" s="51"/>
      <c r="AE624" s="1"/>
      <c r="AF624">
        <f t="shared" si="272"/>
        <v>11</v>
      </c>
      <c r="AG624" s="26" t="str">
        <f>VLOOKUP(AF624,角色间职业划分!P:R,3,FALSE)</f>
        <v>战士</v>
      </c>
      <c r="AH624" s="26">
        <f t="shared" si="273"/>
        <v>9</v>
      </c>
    </row>
    <row r="625" spans="1:34" x14ac:dyDescent="0.15">
      <c r="A625" s="26">
        <v>621</v>
      </c>
      <c r="B625" s="26">
        <f t="shared" si="253"/>
        <v>0</v>
      </c>
      <c r="C625" s="26">
        <f>ROUND(IF($AG625="战士",VLOOKUP($AH625,$DV:$ER,DX$1,FALSE),IF($AG625="幻术师",VLOOKUP($AH625,$EU:$FQ,EW$1,FALSE),IF($AG625="刺客",VLOOKUP($AH625,$FU:$GQ,FW$1,FALSE),"无该职业")))/VLOOKUP(AF625,角色间职业划分!P:AP,20,FALSE),0)</f>
        <v>13</v>
      </c>
      <c r="D625" s="26">
        <f t="shared" si="254"/>
        <v>0</v>
      </c>
      <c r="E625" s="26">
        <f>ROUND(IF($AG625="战士",VLOOKUP($AH625,$DV:$ER,DZ$1,FALSE),IF($AG625="幻术师",VLOOKUP($AH625,$EU:$FQ,EY$1,FALSE),IF($AG625="刺客",VLOOKUP($AH625,$FU:$GQ,FY$1,FALSE),"无该职业")))*VLOOKUP($AF625,角色间职业划分!$P:$AP,26,FALSE)*VLOOKUP($AF625,角色间职业划分!$P:$AP,13,FALSE)/角色间职业划分!$AB$9,0)</f>
        <v>129</v>
      </c>
      <c r="F625" s="26">
        <f>ROUND(IF($AG625="战士",VLOOKUP($AH625,$DV:$ER,EA$1,FALSE),IF($AG625="幻术师",VLOOKUP($AH625,$EU:$FQ,EZ$1,FALSE),IF($AG625="刺客",VLOOKUP($AH625,$FU:$GQ,FZ$1,FALSE),"无该职业")))*VLOOKUP($AF625,角色间职业划分!$P:$AP,8,FALSE)/角色间职业划分!$W$9,0)</f>
        <v>1796</v>
      </c>
      <c r="G625" s="26">
        <f>ROUND(IF($AG625="战士",VLOOKUP($AH625,$DV:$ER,EB$1,FALSE),IF($AG625="幻术师",VLOOKUP($AH625,$EU:$FQ,FA$1,FALSE),IF($AG625="刺客",VLOOKUP($AH625,$FU:$GQ,GA$1,FALSE),"无该职业")))*VLOOKUP($AF625,角色间职业划分!$P:$AP,13,FALSE)/角色间职业划分!$AB$9,0)</f>
        <v>250</v>
      </c>
      <c r="H625" s="26">
        <f t="shared" si="255"/>
        <v>0</v>
      </c>
      <c r="I625" s="26">
        <f t="shared" si="256"/>
        <v>0</v>
      </c>
      <c r="J625" s="26">
        <f t="shared" si="257"/>
        <v>0</v>
      </c>
      <c r="K625" s="26">
        <f t="shared" si="258"/>
        <v>0</v>
      </c>
      <c r="L625" s="26">
        <f t="shared" si="259"/>
        <v>0</v>
      </c>
      <c r="M625" s="26">
        <f t="shared" si="260"/>
        <v>0</v>
      </c>
      <c r="N625" s="26">
        <f t="shared" si="261"/>
        <v>0</v>
      </c>
      <c r="O625" s="26">
        <f t="shared" si="262"/>
        <v>2.5</v>
      </c>
      <c r="P625" s="26">
        <f t="shared" si="263"/>
        <v>2.5</v>
      </c>
      <c r="Q625" s="26">
        <f t="shared" si="264"/>
        <v>2.5</v>
      </c>
      <c r="R625" s="26">
        <f t="shared" si="265"/>
        <v>0</v>
      </c>
      <c r="S625" s="26">
        <f t="shared" si="266"/>
        <v>0</v>
      </c>
      <c r="T625" s="26">
        <f t="shared" si="267"/>
        <v>0</v>
      </c>
      <c r="U625" s="26">
        <f t="shared" si="268"/>
        <v>0</v>
      </c>
      <c r="V625" s="26">
        <f t="shared" si="269"/>
        <v>0</v>
      </c>
      <c r="W625" s="26">
        <f>VLOOKUP(AF625,角色间职业划分!L:M,2,FALSE)</f>
        <v>11</v>
      </c>
      <c r="X625" s="26">
        <f t="shared" si="270"/>
        <v>10</v>
      </c>
      <c r="Y625" s="26">
        <v>0</v>
      </c>
      <c r="Z625" s="26">
        <v>0</v>
      </c>
      <c r="AA625" s="26">
        <v>0</v>
      </c>
      <c r="AB625" s="26">
        <f t="shared" si="271"/>
        <v>5</v>
      </c>
      <c r="AC625" s="1">
        <f t="shared" si="252"/>
        <v>270</v>
      </c>
      <c r="AD625" s="51"/>
      <c r="AE625" s="1"/>
      <c r="AF625">
        <f t="shared" si="272"/>
        <v>11</v>
      </c>
      <c r="AG625" s="26" t="str">
        <f>VLOOKUP(AF625,角色间职业划分!P:R,3,FALSE)</f>
        <v>战士</v>
      </c>
      <c r="AH625" s="26">
        <f t="shared" si="273"/>
        <v>10</v>
      </c>
    </row>
    <row r="626" spans="1:34" x14ac:dyDescent="0.15">
      <c r="A626" s="26">
        <v>622</v>
      </c>
      <c r="B626" s="26">
        <f t="shared" si="253"/>
        <v>0</v>
      </c>
      <c r="C626" s="26">
        <f>ROUND(IF($AG626="战士",VLOOKUP($AH626,$DV:$ER,DX$1,FALSE),IF($AG626="幻术师",VLOOKUP($AH626,$EU:$FQ,EW$1,FALSE),IF($AG626="刺客",VLOOKUP($AH626,$FU:$GQ,FW$1,FALSE),"无该职业")))/VLOOKUP(AF626,角色间职业划分!P:AP,20,FALSE),0)</f>
        <v>13</v>
      </c>
      <c r="D626" s="26">
        <f t="shared" si="254"/>
        <v>0</v>
      </c>
      <c r="E626" s="26">
        <f>ROUND(IF($AG626="战士",VLOOKUP($AH626,$DV:$ER,DZ$1,FALSE),IF($AG626="幻术师",VLOOKUP($AH626,$EU:$FQ,EY$1,FALSE),IF($AG626="刺客",VLOOKUP($AH626,$FU:$GQ,FY$1,FALSE),"无该职业")))*VLOOKUP($AF626,角色间职业划分!$P:$AP,26,FALSE)*VLOOKUP($AF626,角色间职业划分!$P:$AP,13,FALSE)/角色间职业划分!$AB$9,0)</f>
        <v>129</v>
      </c>
      <c r="F626" s="26">
        <f>ROUND(IF($AG626="战士",VLOOKUP($AH626,$DV:$ER,EA$1,FALSE),IF($AG626="幻术师",VLOOKUP($AH626,$EU:$FQ,EZ$1,FALSE),IF($AG626="刺客",VLOOKUP($AH626,$FU:$GQ,FZ$1,FALSE),"无该职业")))*VLOOKUP($AF626,角色间职业划分!$P:$AP,8,FALSE)/角色间职业划分!$W$9,0)</f>
        <v>1796</v>
      </c>
      <c r="G626" s="26">
        <f>ROUND(IF($AG626="战士",VLOOKUP($AH626,$DV:$ER,EB$1,FALSE),IF($AG626="幻术师",VLOOKUP($AH626,$EU:$FQ,FA$1,FALSE),IF($AG626="刺客",VLOOKUP($AH626,$FU:$GQ,GA$1,FALSE),"无该职业")))*VLOOKUP($AF626,角色间职业划分!$P:$AP,13,FALSE)/角色间职业划分!$AB$9,0)</f>
        <v>526</v>
      </c>
      <c r="H626" s="26">
        <f t="shared" si="255"/>
        <v>0</v>
      </c>
      <c r="I626" s="26">
        <f t="shared" si="256"/>
        <v>0</v>
      </c>
      <c r="J626" s="26">
        <f t="shared" si="257"/>
        <v>0</v>
      </c>
      <c r="K626" s="26">
        <f t="shared" si="258"/>
        <v>0</v>
      </c>
      <c r="L626" s="26">
        <f t="shared" si="259"/>
        <v>0</v>
      </c>
      <c r="M626" s="26">
        <f t="shared" si="260"/>
        <v>0</v>
      </c>
      <c r="N626" s="26">
        <f t="shared" si="261"/>
        <v>0</v>
      </c>
      <c r="O626" s="26">
        <f t="shared" si="262"/>
        <v>2.5</v>
      </c>
      <c r="P626" s="26">
        <f t="shared" si="263"/>
        <v>2.5</v>
      </c>
      <c r="Q626" s="26">
        <f t="shared" si="264"/>
        <v>2.5</v>
      </c>
      <c r="R626" s="26">
        <f t="shared" si="265"/>
        <v>0</v>
      </c>
      <c r="S626" s="26">
        <f t="shared" si="266"/>
        <v>0</v>
      </c>
      <c r="T626" s="26">
        <f t="shared" si="267"/>
        <v>0</v>
      </c>
      <c r="U626" s="26">
        <f t="shared" si="268"/>
        <v>0</v>
      </c>
      <c r="V626" s="26">
        <f t="shared" si="269"/>
        <v>0</v>
      </c>
      <c r="W626" s="26">
        <f>VLOOKUP(AF626,角色间职业划分!L:M,2,FALSE)</f>
        <v>11</v>
      </c>
      <c r="X626" s="26">
        <f t="shared" si="270"/>
        <v>11</v>
      </c>
      <c r="Y626" s="26">
        <v>0</v>
      </c>
      <c r="Z626" s="26">
        <v>0</v>
      </c>
      <c r="AA626" s="26">
        <v>0</v>
      </c>
      <c r="AB626" s="26">
        <f t="shared" si="271"/>
        <v>5</v>
      </c>
      <c r="AC626" s="1">
        <f t="shared" si="252"/>
        <v>300</v>
      </c>
      <c r="AD626" s="51"/>
      <c r="AE626" s="1"/>
      <c r="AF626">
        <f t="shared" si="272"/>
        <v>11</v>
      </c>
      <c r="AG626" s="26" t="str">
        <f>VLOOKUP(AF626,角色间职业划分!P:R,3,FALSE)</f>
        <v>战士</v>
      </c>
      <c r="AH626" s="26">
        <f t="shared" si="273"/>
        <v>11</v>
      </c>
    </row>
    <row r="627" spans="1:34" x14ac:dyDescent="0.15">
      <c r="A627" s="26">
        <v>623</v>
      </c>
      <c r="B627" s="26">
        <f t="shared" si="253"/>
        <v>0</v>
      </c>
      <c r="C627" s="26">
        <f>ROUND(IF($AG627="战士",VLOOKUP($AH627,$DV:$ER,DX$1,FALSE),IF($AG627="幻术师",VLOOKUP($AH627,$EU:$FQ,EW$1,FALSE),IF($AG627="刺客",VLOOKUP($AH627,$FU:$GQ,FW$1,FALSE),"无该职业")))/VLOOKUP(AF627,角色间职业划分!P:AP,20,FALSE),0)</f>
        <v>15</v>
      </c>
      <c r="D627" s="26">
        <f t="shared" si="254"/>
        <v>0</v>
      </c>
      <c r="E627" s="26">
        <f>ROUND(IF($AG627="战士",VLOOKUP($AH627,$DV:$ER,DZ$1,FALSE),IF($AG627="幻术师",VLOOKUP($AH627,$EU:$FQ,EY$1,FALSE),IF($AG627="刺客",VLOOKUP($AH627,$FU:$GQ,FY$1,FALSE),"无该职业")))*VLOOKUP($AF627,角色间职业划分!$P:$AP,26,FALSE)*VLOOKUP($AF627,角色间职业划分!$P:$AP,13,FALSE)/角色间职业划分!$AB$9,0)</f>
        <v>129</v>
      </c>
      <c r="F627" s="26">
        <f>ROUND(IF($AG627="战士",VLOOKUP($AH627,$DV:$ER,EA$1,FALSE),IF($AG627="幻术师",VLOOKUP($AH627,$EU:$FQ,EZ$1,FALSE),IF($AG627="刺客",VLOOKUP($AH627,$FU:$GQ,FZ$1,FALSE),"无该职业")))*VLOOKUP($AF627,角色间职业划分!$P:$AP,8,FALSE)/角色间职业划分!$W$9,0)</f>
        <v>1796</v>
      </c>
      <c r="G627" s="26">
        <f>ROUND(IF($AG627="战士",VLOOKUP($AH627,$DV:$ER,EB$1,FALSE),IF($AG627="幻术师",VLOOKUP($AH627,$EU:$FQ,FA$1,FALSE),IF($AG627="刺客",VLOOKUP($AH627,$FU:$GQ,GA$1,FALSE),"无该职业")))*VLOOKUP($AF627,角色间职业划分!$P:$AP,13,FALSE)/角色间职业划分!$AB$9,0)</f>
        <v>526</v>
      </c>
      <c r="H627" s="26">
        <f t="shared" si="255"/>
        <v>0</v>
      </c>
      <c r="I627" s="26">
        <f t="shared" si="256"/>
        <v>0</v>
      </c>
      <c r="J627" s="26">
        <f t="shared" si="257"/>
        <v>0</v>
      </c>
      <c r="K627" s="26">
        <f t="shared" si="258"/>
        <v>0</v>
      </c>
      <c r="L627" s="26">
        <f t="shared" si="259"/>
        <v>0</v>
      </c>
      <c r="M627" s="26">
        <f t="shared" si="260"/>
        <v>0</v>
      </c>
      <c r="N627" s="26">
        <f t="shared" si="261"/>
        <v>0</v>
      </c>
      <c r="O627" s="26">
        <f t="shared" si="262"/>
        <v>2.5</v>
      </c>
      <c r="P627" s="26">
        <f t="shared" si="263"/>
        <v>2.5</v>
      </c>
      <c r="Q627" s="26">
        <f t="shared" si="264"/>
        <v>2.5</v>
      </c>
      <c r="R627" s="26">
        <f t="shared" si="265"/>
        <v>0</v>
      </c>
      <c r="S627" s="26">
        <f t="shared" si="266"/>
        <v>0</v>
      </c>
      <c r="T627" s="26">
        <f t="shared" si="267"/>
        <v>0</v>
      </c>
      <c r="U627" s="26">
        <f t="shared" si="268"/>
        <v>0</v>
      </c>
      <c r="V627" s="26">
        <f t="shared" si="269"/>
        <v>0</v>
      </c>
      <c r="W627" s="26">
        <f>VLOOKUP(AF627,角色间职业划分!L:M,2,FALSE)</f>
        <v>11</v>
      </c>
      <c r="X627" s="26">
        <f t="shared" si="270"/>
        <v>12</v>
      </c>
      <c r="Y627" s="26">
        <v>0</v>
      </c>
      <c r="Z627" s="26">
        <v>0</v>
      </c>
      <c r="AA627" s="26">
        <v>0</v>
      </c>
      <c r="AB627" s="26">
        <f t="shared" si="271"/>
        <v>5</v>
      </c>
      <c r="AC627" s="1">
        <f t="shared" si="252"/>
        <v>330</v>
      </c>
      <c r="AD627" s="51"/>
      <c r="AE627" s="1"/>
      <c r="AF627">
        <f t="shared" si="272"/>
        <v>11</v>
      </c>
      <c r="AG627" s="26" t="str">
        <f>VLOOKUP(AF627,角色间职业划分!P:R,3,FALSE)</f>
        <v>战士</v>
      </c>
      <c r="AH627" s="26">
        <f t="shared" si="273"/>
        <v>12</v>
      </c>
    </row>
    <row r="628" spans="1:34" x14ac:dyDescent="0.15">
      <c r="A628" s="26">
        <v>624</v>
      </c>
      <c r="B628" s="26">
        <f t="shared" si="253"/>
        <v>0</v>
      </c>
      <c r="C628" s="26">
        <f>ROUND(IF($AG628="战士",VLOOKUP($AH628,$DV:$ER,DX$1,FALSE),IF($AG628="幻术师",VLOOKUP($AH628,$EU:$FQ,EW$1,FALSE),IF($AG628="刺客",VLOOKUP($AH628,$FU:$GQ,FW$1,FALSE),"无该职业")))/VLOOKUP(AF628,角色间职业划分!P:AP,20,FALSE),0)</f>
        <v>15</v>
      </c>
      <c r="D628" s="26">
        <f t="shared" si="254"/>
        <v>0</v>
      </c>
      <c r="E628" s="26">
        <f>ROUND(IF($AG628="战士",VLOOKUP($AH628,$DV:$ER,DZ$1,FALSE),IF($AG628="幻术师",VLOOKUP($AH628,$EU:$FQ,EY$1,FALSE),IF($AG628="刺客",VLOOKUP($AH628,$FU:$GQ,FY$1,FALSE),"无该职业")))*VLOOKUP($AF628,角色间职业划分!$P:$AP,26,FALSE)*VLOOKUP($AF628,角色间职业划分!$P:$AP,13,FALSE)/角色间职业划分!$AB$9,0)</f>
        <v>129</v>
      </c>
      <c r="F628" s="26">
        <f>ROUND(IF($AG628="战士",VLOOKUP($AH628,$DV:$ER,EA$1,FALSE),IF($AG628="幻术师",VLOOKUP($AH628,$EU:$FQ,EZ$1,FALSE),IF($AG628="刺客",VLOOKUP($AH628,$FU:$GQ,FZ$1,FALSE),"无该职业")))*VLOOKUP($AF628,角色间职业划分!$P:$AP,8,FALSE)/角色间职业划分!$W$9,0)</f>
        <v>2860</v>
      </c>
      <c r="G628" s="26">
        <f>ROUND(IF($AG628="战士",VLOOKUP($AH628,$DV:$ER,EB$1,FALSE),IF($AG628="幻术师",VLOOKUP($AH628,$EU:$FQ,FA$1,FALSE),IF($AG628="刺客",VLOOKUP($AH628,$FU:$GQ,GA$1,FALSE),"无该职业")))*VLOOKUP($AF628,角色间职业划分!$P:$AP,13,FALSE)/角色间职业划分!$AB$9,0)</f>
        <v>526</v>
      </c>
      <c r="H628" s="26">
        <f t="shared" si="255"/>
        <v>0</v>
      </c>
      <c r="I628" s="26">
        <f t="shared" si="256"/>
        <v>0</v>
      </c>
      <c r="J628" s="26">
        <f t="shared" si="257"/>
        <v>0</v>
      </c>
      <c r="K628" s="26">
        <f t="shared" si="258"/>
        <v>0</v>
      </c>
      <c r="L628" s="26">
        <f t="shared" si="259"/>
        <v>0</v>
      </c>
      <c r="M628" s="26">
        <f t="shared" si="260"/>
        <v>0</v>
      </c>
      <c r="N628" s="26">
        <f t="shared" si="261"/>
        <v>0</v>
      </c>
      <c r="O628" s="26">
        <f t="shared" si="262"/>
        <v>2.5</v>
      </c>
      <c r="P628" s="26">
        <f t="shared" si="263"/>
        <v>2.5</v>
      </c>
      <c r="Q628" s="26">
        <f t="shared" si="264"/>
        <v>2.5</v>
      </c>
      <c r="R628" s="26">
        <f t="shared" si="265"/>
        <v>0</v>
      </c>
      <c r="S628" s="26">
        <f t="shared" si="266"/>
        <v>0</v>
      </c>
      <c r="T628" s="26">
        <f t="shared" si="267"/>
        <v>0</v>
      </c>
      <c r="U628" s="26">
        <f t="shared" si="268"/>
        <v>0</v>
      </c>
      <c r="V628" s="26">
        <f t="shared" si="269"/>
        <v>0</v>
      </c>
      <c r="W628" s="26">
        <f>VLOOKUP(AF628,角色间职业划分!L:M,2,FALSE)</f>
        <v>11</v>
      </c>
      <c r="X628" s="26">
        <f t="shared" si="270"/>
        <v>13</v>
      </c>
      <c r="Y628" s="26">
        <v>0</v>
      </c>
      <c r="Z628" s="26">
        <v>0</v>
      </c>
      <c r="AA628" s="26">
        <v>0</v>
      </c>
      <c r="AB628" s="26">
        <f t="shared" si="271"/>
        <v>5</v>
      </c>
      <c r="AC628" s="1">
        <f t="shared" si="252"/>
        <v>360</v>
      </c>
      <c r="AD628" s="51"/>
      <c r="AE628" s="1"/>
      <c r="AF628">
        <f t="shared" si="272"/>
        <v>11</v>
      </c>
      <c r="AG628" s="26" t="str">
        <f>VLOOKUP(AF628,角色间职业划分!P:R,3,FALSE)</f>
        <v>战士</v>
      </c>
      <c r="AH628" s="26">
        <f t="shared" si="273"/>
        <v>13</v>
      </c>
    </row>
    <row r="629" spans="1:34" x14ac:dyDescent="0.15">
      <c r="A629" s="26">
        <v>625</v>
      </c>
      <c r="B629" s="26">
        <f t="shared" si="253"/>
        <v>0</v>
      </c>
      <c r="C629" s="26">
        <f>ROUND(IF($AG629="战士",VLOOKUP($AH629,$DV:$ER,DX$1,FALSE),IF($AG629="幻术师",VLOOKUP($AH629,$EU:$FQ,EW$1,FALSE),IF($AG629="刺客",VLOOKUP($AH629,$FU:$GQ,FW$1,FALSE),"无该职业")))/VLOOKUP(AF629,角色间职业划分!P:AP,20,FALSE),0)</f>
        <v>15</v>
      </c>
      <c r="D629" s="26">
        <f t="shared" si="254"/>
        <v>0</v>
      </c>
      <c r="E629" s="26">
        <f>ROUND(IF($AG629="战士",VLOOKUP($AH629,$DV:$ER,DZ$1,FALSE),IF($AG629="幻术师",VLOOKUP($AH629,$EU:$FQ,EY$1,FALSE),IF($AG629="刺客",VLOOKUP($AH629,$FU:$GQ,FY$1,FALSE),"无该职业")))*VLOOKUP($AF629,角色间职业划分!$P:$AP,26,FALSE)*VLOOKUP($AF629,角色间职业划分!$P:$AP,13,FALSE)/角色间职业划分!$AB$9,0)</f>
        <v>129</v>
      </c>
      <c r="F629" s="26">
        <f>ROUND(IF($AG629="战士",VLOOKUP($AH629,$DV:$ER,EA$1,FALSE),IF($AG629="幻术师",VLOOKUP($AH629,$EU:$FQ,EZ$1,FALSE),IF($AG629="刺客",VLOOKUP($AH629,$FU:$GQ,FZ$1,FALSE),"无该职业")))*VLOOKUP($AF629,角色间职业划分!$P:$AP,8,FALSE)/角色间职业划分!$W$9,0)</f>
        <v>2860</v>
      </c>
      <c r="G629" s="26">
        <f>ROUND(IF($AG629="战士",VLOOKUP($AH629,$DV:$ER,EB$1,FALSE),IF($AG629="幻术师",VLOOKUP($AH629,$EU:$FQ,FA$1,FALSE),IF($AG629="刺客",VLOOKUP($AH629,$FU:$GQ,GA$1,FALSE),"无该职业")))*VLOOKUP($AF629,角色间职业划分!$P:$AP,13,FALSE)/角色间职业划分!$AB$9,0)</f>
        <v>526</v>
      </c>
      <c r="H629" s="26">
        <f t="shared" si="255"/>
        <v>0</v>
      </c>
      <c r="I629" s="26">
        <f t="shared" si="256"/>
        <v>0</v>
      </c>
      <c r="J629" s="26">
        <f t="shared" si="257"/>
        <v>0</v>
      </c>
      <c r="K629" s="26">
        <f t="shared" si="258"/>
        <v>0</v>
      </c>
      <c r="L629" s="26">
        <f t="shared" si="259"/>
        <v>0</v>
      </c>
      <c r="M629" s="26">
        <f t="shared" si="260"/>
        <v>0</v>
      </c>
      <c r="N629" s="26">
        <f t="shared" si="261"/>
        <v>0</v>
      </c>
      <c r="O629" s="26">
        <f t="shared" si="262"/>
        <v>2.5</v>
      </c>
      <c r="P629" s="26">
        <f t="shared" si="263"/>
        <v>2.5</v>
      </c>
      <c r="Q629" s="26">
        <f t="shared" si="264"/>
        <v>2.5</v>
      </c>
      <c r="R629" s="26">
        <f t="shared" si="265"/>
        <v>0</v>
      </c>
      <c r="S629" s="26">
        <f t="shared" si="266"/>
        <v>2.5</v>
      </c>
      <c r="T629" s="26">
        <f t="shared" si="267"/>
        <v>0</v>
      </c>
      <c r="U629" s="26">
        <f t="shared" si="268"/>
        <v>0</v>
      </c>
      <c r="V629" s="26">
        <f t="shared" si="269"/>
        <v>0</v>
      </c>
      <c r="W629" s="26">
        <f>VLOOKUP(AF629,角色间职业划分!L:M,2,FALSE)</f>
        <v>11</v>
      </c>
      <c r="X629" s="26">
        <f t="shared" si="270"/>
        <v>14</v>
      </c>
      <c r="Y629" s="26">
        <v>0</v>
      </c>
      <c r="Z629" s="26">
        <v>0</v>
      </c>
      <c r="AA629" s="26">
        <v>0</v>
      </c>
      <c r="AB629" s="26">
        <f t="shared" si="271"/>
        <v>5</v>
      </c>
      <c r="AC629" s="1">
        <f t="shared" si="252"/>
        <v>390</v>
      </c>
      <c r="AD629" s="51"/>
      <c r="AE629" s="1"/>
      <c r="AF629">
        <f t="shared" si="272"/>
        <v>11</v>
      </c>
      <c r="AG629" s="26" t="str">
        <f>VLOOKUP(AF629,角色间职业划分!P:R,3,FALSE)</f>
        <v>战士</v>
      </c>
      <c r="AH629" s="26">
        <f t="shared" si="273"/>
        <v>14</v>
      </c>
    </row>
    <row r="630" spans="1:34" x14ac:dyDescent="0.15">
      <c r="A630" s="26">
        <v>626</v>
      </c>
      <c r="B630" s="26">
        <f t="shared" si="253"/>
        <v>0</v>
      </c>
      <c r="C630" s="26">
        <f>ROUND(IF($AG630="战士",VLOOKUP($AH630,$DV:$ER,DX$1,FALSE),IF($AG630="幻术师",VLOOKUP($AH630,$EU:$FQ,EW$1,FALSE),IF($AG630="刺客",VLOOKUP($AH630,$FU:$GQ,FW$1,FALSE),"无该职业")))/VLOOKUP(AF630,角色间职业划分!P:AP,20,FALSE),0)</f>
        <v>15</v>
      </c>
      <c r="D630" s="26">
        <f t="shared" si="254"/>
        <v>0</v>
      </c>
      <c r="E630" s="26">
        <f>ROUND(IF($AG630="战士",VLOOKUP($AH630,$DV:$ER,DZ$1,FALSE),IF($AG630="幻术师",VLOOKUP($AH630,$EU:$FQ,EY$1,FALSE),IF($AG630="刺客",VLOOKUP($AH630,$FU:$GQ,FY$1,FALSE),"无该职业")))*VLOOKUP($AF630,角色间职业划分!$P:$AP,26,FALSE)*VLOOKUP($AF630,角色间职业划分!$P:$AP,13,FALSE)/角色间职业划分!$AB$9,0)</f>
        <v>129</v>
      </c>
      <c r="F630" s="26">
        <f>ROUND(IF($AG630="战士",VLOOKUP($AH630,$DV:$ER,EA$1,FALSE),IF($AG630="幻术师",VLOOKUP($AH630,$EU:$FQ,EZ$1,FALSE),IF($AG630="刺客",VLOOKUP($AH630,$FU:$GQ,FZ$1,FALSE),"无该职业")))*VLOOKUP($AF630,角色间职业划分!$P:$AP,8,FALSE)/角色间职业划分!$W$9,0)</f>
        <v>2860</v>
      </c>
      <c r="G630" s="26">
        <f>ROUND(IF($AG630="战士",VLOOKUP($AH630,$DV:$ER,EB$1,FALSE),IF($AG630="幻术师",VLOOKUP($AH630,$EU:$FQ,FA$1,FALSE),IF($AG630="刺客",VLOOKUP($AH630,$FU:$GQ,GA$1,FALSE),"无该职业")))*VLOOKUP($AF630,角色间职业划分!$P:$AP,13,FALSE)/角色间职业划分!$AB$9,0)</f>
        <v>736</v>
      </c>
      <c r="H630" s="26">
        <f t="shared" si="255"/>
        <v>0</v>
      </c>
      <c r="I630" s="26">
        <f t="shared" si="256"/>
        <v>0</v>
      </c>
      <c r="J630" s="26">
        <f t="shared" si="257"/>
        <v>0</v>
      </c>
      <c r="K630" s="26">
        <f t="shared" si="258"/>
        <v>0</v>
      </c>
      <c r="L630" s="26">
        <f t="shared" si="259"/>
        <v>0</v>
      </c>
      <c r="M630" s="26">
        <f t="shared" si="260"/>
        <v>0</v>
      </c>
      <c r="N630" s="26">
        <f t="shared" si="261"/>
        <v>0</v>
      </c>
      <c r="O630" s="26">
        <f t="shared" si="262"/>
        <v>2.5</v>
      </c>
      <c r="P630" s="26">
        <f t="shared" si="263"/>
        <v>2.5</v>
      </c>
      <c r="Q630" s="26">
        <f t="shared" si="264"/>
        <v>2.5</v>
      </c>
      <c r="R630" s="26">
        <f t="shared" si="265"/>
        <v>0</v>
      </c>
      <c r="S630" s="26">
        <f t="shared" si="266"/>
        <v>2.5</v>
      </c>
      <c r="T630" s="26">
        <f t="shared" si="267"/>
        <v>0</v>
      </c>
      <c r="U630" s="26">
        <f t="shared" si="268"/>
        <v>0</v>
      </c>
      <c r="V630" s="26">
        <f t="shared" si="269"/>
        <v>0</v>
      </c>
      <c r="W630" s="26">
        <f>VLOOKUP(AF630,角色间职业划分!L:M,2,FALSE)</f>
        <v>11</v>
      </c>
      <c r="X630" s="26">
        <f t="shared" si="270"/>
        <v>15</v>
      </c>
      <c r="Y630" s="26">
        <v>0</v>
      </c>
      <c r="Z630" s="26">
        <v>0</v>
      </c>
      <c r="AA630" s="26">
        <v>0</v>
      </c>
      <c r="AB630" s="26">
        <f t="shared" si="271"/>
        <v>5</v>
      </c>
      <c r="AC630" s="1">
        <f t="shared" si="252"/>
        <v>420</v>
      </c>
      <c r="AD630" s="51"/>
      <c r="AE630" s="1"/>
      <c r="AF630">
        <f t="shared" si="272"/>
        <v>11</v>
      </c>
      <c r="AG630" s="26" t="str">
        <f>VLOOKUP(AF630,角色间职业划分!P:R,3,FALSE)</f>
        <v>战士</v>
      </c>
      <c r="AH630" s="26">
        <f t="shared" si="273"/>
        <v>15</v>
      </c>
    </row>
    <row r="631" spans="1:34" x14ac:dyDescent="0.15">
      <c r="A631" s="26">
        <v>627</v>
      </c>
      <c r="B631" s="26">
        <f t="shared" si="253"/>
        <v>0</v>
      </c>
      <c r="C631" s="26">
        <f>ROUND(IF($AG631="战士",VLOOKUP($AH631,$DV:$ER,DX$1,FALSE),IF($AG631="幻术师",VLOOKUP($AH631,$EU:$FQ,EW$1,FALSE),IF($AG631="刺客",VLOOKUP($AH631,$FU:$GQ,FW$1,FALSE),"无该职业")))/VLOOKUP(AF631,角色间职业划分!P:AP,20,FALSE),0)</f>
        <v>15</v>
      </c>
      <c r="D631" s="26">
        <f t="shared" si="254"/>
        <v>0</v>
      </c>
      <c r="E631" s="26">
        <f>ROUND(IF($AG631="战士",VLOOKUP($AH631,$DV:$ER,DZ$1,FALSE),IF($AG631="幻术师",VLOOKUP($AH631,$EU:$FQ,EY$1,FALSE),IF($AG631="刺客",VLOOKUP($AH631,$FU:$GQ,FY$1,FALSE),"无该职业")))*VLOOKUP($AF631,角色间职业划分!$P:$AP,26,FALSE)*VLOOKUP($AF631,角色间职业划分!$P:$AP,13,FALSE)/角色间职业划分!$AB$9,0)</f>
        <v>129</v>
      </c>
      <c r="F631" s="26">
        <f>ROUND(IF($AG631="战士",VLOOKUP($AH631,$DV:$ER,EA$1,FALSE),IF($AG631="幻术师",VLOOKUP($AH631,$EU:$FQ,EZ$1,FALSE),IF($AG631="刺客",VLOOKUP($AH631,$FU:$GQ,FZ$1,FALSE),"无该职业")))*VLOOKUP($AF631,角色间职业划分!$P:$AP,8,FALSE)/角色间职业划分!$W$9,0)</f>
        <v>2860</v>
      </c>
      <c r="G631" s="26">
        <f>ROUND(IF($AG631="战士",VLOOKUP($AH631,$DV:$ER,EB$1,FALSE),IF($AG631="幻术师",VLOOKUP($AH631,$EU:$FQ,FA$1,FALSE),IF($AG631="刺客",VLOOKUP($AH631,$FU:$GQ,GA$1,FALSE),"无该职业")))*VLOOKUP($AF631,角色间职业划分!$P:$AP,13,FALSE)/角色间职业划分!$AB$9,0)</f>
        <v>736</v>
      </c>
      <c r="H631" s="26">
        <f t="shared" si="255"/>
        <v>0</v>
      </c>
      <c r="I631" s="26">
        <f t="shared" si="256"/>
        <v>0</v>
      </c>
      <c r="J631" s="26">
        <f t="shared" si="257"/>
        <v>0</v>
      </c>
      <c r="K631" s="26">
        <f t="shared" si="258"/>
        <v>0</v>
      </c>
      <c r="L631" s="26">
        <f t="shared" si="259"/>
        <v>0</v>
      </c>
      <c r="M631" s="26">
        <f t="shared" si="260"/>
        <v>0</v>
      </c>
      <c r="N631" s="26">
        <f t="shared" si="261"/>
        <v>2.5</v>
      </c>
      <c r="O631" s="26">
        <f t="shared" si="262"/>
        <v>2.5</v>
      </c>
      <c r="P631" s="26">
        <f t="shared" si="263"/>
        <v>2.5</v>
      </c>
      <c r="Q631" s="26">
        <f t="shared" si="264"/>
        <v>2.5</v>
      </c>
      <c r="R631" s="26">
        <f t="shared" si="265"/>
        <v>0</v>
      </c>
      <c r="S631" s="26">
        <f t="shared" si="266"/>
        <v>2.5</v>
      </c>
      <c r="T631" s="26">
        <f t="shared" si="267"/>
        <v>0</v>
      </c>
      <c r="U631" s="26">
        <f t="shared" si="268"/>
        <v>0</v>
      </c>
      <c r="V631" s="26">
        <f t="shared" si="269"/>
        <v>0</v>
      </c>
      <c r="W631" s="26">
        <f>VLOOKUP(AF631,角色间职业划分!L:M,2,FALSE)</f>
        <v>11</v>
      </c>
      <c r="X631" s="26">
        <f t="shared" si="270"/>
        <v>16</v>
      </c>
      <c r="Y631" s="26">
        <v>0</v>
      </c>
      <c r="Z631" s="26">
        <v>0</v>
      </c>
      <c r="AA631" s="26">
        <v>0</v>
      </c>
      <c r="AB631" s="26">
        <f t="shared" si="271"/>
        <v>5</v>
      </c>
      <c r="AC631" s="1">
        <f t="shared" si="252"/>
        <v>450</v>
      </c>
      <c r="AD631" s="51"/>
      <c r="AE631" s="1"/>
      <c r="AF631">
        <f t="shared" si="272"/>
        <v>11</v>
      </c>
      <c r="AG631" s="26" t="str">
        <f>VLOOKUP(AF631,角色间职业划分!P:R,3,FALSE)</f>
        <v>战士</v>
      </c>
      <c r="AH631" s="26">
        <f t="shared" si="273"/>
        <v>16</v>
      </c>
    </row>
    <row r="632" spans="1:34" x14ac:dyDescent="0.15">
      <c r="A632" s="26">
        <v>628</v>
      </c>
      <c r="B632" s="26">
        <f t="shared" si="253"/>
        <v>0</v>
      </c>
      <c r="C632" s="26">
        <f>ROUND(IF($AG632="战士",VLOOKUP($AH632,$DV:$ER,DX$1,FALSE),IF($AG632="幻术师",VLOOKUP($AH632,$EU:$FQ,EW$1,FALSE),IF($AG632="刺客",VLOOKUP($AH632,$FU:$GQ,FW$1,FALSE),"无该职业")))/VLOOKUP(AF632,角色间职业划分!P:AP,20,FALSE),0)</f>
        <v>15</v>
      </c>
      <c r="D632" s="26">
        <f t="shared" si="254"/>
        <v>0</v>
      </c>
      <c r="E632" s="26">
        <f>ROUND(IF($AG632="战士",VLOOKUP($AH632,$DV:$ER,DZ$1,FALSE),IF($AG632="幻术师",VLOOKUP($AH632,$EU:$FQ,EY$1,FALSE),IF($AG632="刺客",VLOOKUP($AH632,$FU:$GQ,FY$1,FALSE),"无该职业")))*VLOOKUP($AF632,角色间职业划分!$P:$AP,26,FALSE)*VLOOKUP($AF632,角色间职业划分!$P:$AP,13,FALSE)/角色间职业划分!$AB$9,0)</f>
        <v>129</v>
      </c>
      <c r="F632" s="26">
        <f>ROUND(IF($AG632="战士",VLOOKUP($AH632,$DV:$ER,EA$1,FALSE),IF($AG632="幻术师",VLOOKUP($AH632,$EU:$FQ,EZ$1,FALSE),IF($AG632="刺客",VLOOKUP($AH632,$FU:$GQ,FZ$1,FALSE),"无该职业")))*VLOOKUP($AF632,角色间职业划分!$P:$AP,8,FALSE)/角色间职业划分!$W$9,0)</f>
        <v>3813</v>
      </c>
      <c r="G632" s="26">
        <f>ROUND(IF($AG632="战士",VLOOKUP($AH632,$DV:$ER,EB$1,FALSE),IF($AG632="幻术师",VLOOKUP($AH632,$EU:$FQ,FA$1,FALSE),IF($AG632="刺客",VLOOKUP($AH632,$FU:$GQ,GA$1,FALSE),"无该职业")))*VLOOKUP($AF632,角色间职业划分!$P:$AP,13,FALSE)/角色间职业划分!$AB$9,0)</f>
        <v>736</v>
      </c>
      <c r="H632" s="26">
        <f t="shared" si="255"/>
        <v>0</v>
      </c>
      <c r="I632" s="26">
        <f t="shared" si="256"/>
        <v>0</v>
      </c>
      <c r="J632" s="26">
        <f t="shared" si="257"/>
        <v>0</v>
      </c>
      <c r="K632" s="26">
        <f t="shared" si="258"/>
        <v>0</v>
      </c>
      <c r="L632" s="26">
        <f t="shared" si="259"/>
        <v>0</v>
      </c>
      <c r="M632" s="26">
        <f t="shared" si="260"/>
        <v>0</v>
      </c>
      <c r="N632" s="26">
        <f t="shared" si="261"/>
        <v>2.5</v>
      </c>
      <c r="O632" s="26">
        <f t="shared" si="262"/>
        <v>2.5</v>
      </c>
      <c r="P632" s="26">
        <f t="shared" si="263"/>
        <v>2.5</v>
      </c>
      <c r="Q632" s="26">
        <f t="shared" si="264"/>
        <v>2.5</v>
      </c>
      <c r="R632" s="26">
        <f t="shared" si="265"/>
        <v>0</v>
      </c>
      <c r="S632" s="26">
        <f t="shared" si="266"/>
        <v>2.5</v>
      </c>
      <c r="T632" s="26">
        <f t="shared" si="267"/>
        <v>0</v>
      </c>
      <c r="U632" s="26">
        <f t="shared" si="268"/>
        <v>0</v>
      </c>
      <c r="V632" s="26">
        <f t="shared" si="269"/>
        <v>0</v>
      </c>
      <c r="W632" s="26">
        <f>VLOOKUP(AF632,角色间职业划分!L:M,2,FALSE)</f>
        <v>11</v>
      </c>
      <c r="X632" s="26">
        <f t="shared" si="270"/>
        <v>17</v>
      </c>
      <c r="Y632" s="26">
        <v>0</v>
      </c>
      <c r="Z632" s="26">
        <v>0</v>
      </c>
      <c r="AA632" s="26">
        <v>0</v>
      </c>
      <c r="AB632" s="26">
        <f t="shared" si="271"/>
        <v>5</v>
      </c>
      <c r="AC632" s="1">
        <f t="shared" si="252"/>
        <v>480</v>
      </c>
      <c r="AD632" s="51"/>
      <c r="AE632" s="1"/>
      <c r="AF632">
        <f t="shared" si="272"/>
        <v>11</v>
      </c>
      <c r="AG632" s="26" t="str">
        <f>VLOOKUP(AF632,角色间职业划分!P:R,3,FALSE)</f>
        <v>战士</v>
      </c>
      <c r="AH632" s="26">
        <f t="shared" si="273"/>
        <v>17</v>
      </c>
    </row>
    <row r="633" spans="1:34" x14ac:dyDescent="0.15">
      <c r="A633" s="26">
        <v>629</v>
      </c>
      <c r="B633" s="26">
        <f t="shared" si="253"/>
        <v>0</v>
      </c>
      <c r="C633" s="26">
        <f>ROUND(IF($AG633="战士",VLOOKUP($AH633,$DV:$ER,DX$1,FALSE),IF($AG633="幻术师",VLOOKUP($AH633,$EU:$FQ,EW$1,FALSE),IF($AG633="刺客",VLOOKUP($AH633,$FU:$GQ,FW$1,FALSE),"无该职业")))/VLOOKUP(AF633,角色间职业划分!P:AP,20,FALSE),0)</f>
        <v>22</v>
      </c>
      <c r="D633" s="26">
        <f t="shared" si="254"/>
        <v>0</v>
      </c>
      <c r="E633" s="26">
        <f>ROUND(IF($AG633="战士",VLOOKUP($AH633,$DV:$ER,DZ$1,FALSE),IF($AG633="幻术师",VLOOKUP($AH633,$EU:$FQ,EY$1,FALSE),IF($AG633="刺客",VLOOKUP($AH633,$FU:$GQ,FY$1,FALSE),"无该职业")))*VLOOKUP($AF633,角色间职业划分!$P:$AP,26,FALSE)*VLOOKUP($AF633,角色间职业划分!$P:$AP,13,FALSE)/角色间职业划分!$AB$9,0)</f>
        <v>129</v>
      </c>
      <c r="F633" s="26">
        <f>ROUND(IF($AG633="战士",VLOOKUP($AH633,$DV:$ER,EA$1,FALSE),IF($AG633="幻术师",VLOOKUP($AH633,$EU:$FQ,EZ$1,FALSE),IF($AG633="刺客",VLOOKUP($AH633,$FU:$GQ,FZ$1,FALSE),"无该职业")))*VLOOKUP($AF633,角色间职业划分!$P:$AP,8,FALSE)/角色间职业划分!$W$9,0)</f>
        <v>3813</v>
      </c>
      <c r="G633" s="26">
        <f>ROUND(IF($AG633="战士",VLOOKUP($AH633,$DV:$ER,EB$1,FALSE),IF($AG633="幻术师",VLOOKUP($AH633,$EU:$FQ,FA$1,FALSE),IF($AG633="刺客",VLOOKUP($AH633,$FU:$GQ,GA$1,FALSE),"无该职业")))*VLOOKUP($AF633,角色间职业划分!$P:$AP,13,FALSE)/角色间职业划分!$AB$9,0)</f>
        <v>736</v>
      </c>
      <c r="H633" s="26">
        <f t="shared" si="255"/>
        <v>0</v>
      </c>
      <c r="I633" s="26">
        <f t="shared" si="256"/>
        <v>0</v>
      </c>
      <c r="J633" s="26">
        <f t="shared" si="257"/>
        <v>0</v>
      </c>
      <c r="K633" s="26">
        <f t="shared" si="258"/>
        <v>0</v>
      </c>
      <c r="L633" s="26">
        <f t="shared" si="259"/>
        <v>0</v>
      </c>
      <c r="M633" s="26">
        <f t="shared" si="260"/>
        <v>0</v>
      </c>
      <c r="N633" s="26">
        <f t="shared" si="261"/>
        <v>2.5</v>
      </c>
      <c r="O633" s="26">
        <f t="shared" si="262"/>
        <v>2.5</v>
      </c>
      <c r="P633" s="26">
        <f t="shared" si="263"/>
        <v>2.5</v>
      </c>
      <c r="Q633" s="26">
        <f t="shared" si="264"/>
        <v>2.5</v>
      </c>
      <c r="R633" s="26">
        <f t="shared" si="265"/>
        <v>0</v>
      </c>
      <c r="S633" s="26">
        <f t="shared" si="266"/>
        <v>2.5</v>
      </c>
      <c r="T633" s="26">
        <f t="shared" si="267"/>
        <v>0</v>
      </c>
      <c r="U633" s="26">
        <f t="shared" si="268"/>
        <v>0</v>
      </c>
      <c r="V633" s="26">
        <f t="shared" si="269"/>
        <v>0</v>
      </c>
      <c r="W633" s="26">
        <f>VLOOKUP(AF633,角色间职业划分!L:M,2,FALSE)</f>
        <v>11</v>
      </c>
      <c r="X633" s="26">
        <f t="shared" si="270"/>
        <v>18</v>
      </c>
      <c r="Y633" s="26">
        <v>0</v>
      </c>
      <c r="Z633" s="26">
        <v>0</v>
      </c>
      <c r="AA633" s="26">
        <v>0</v>
      </c>
      <c r="AB633" s="26">
        <f t="shared" si="271"/>
        <v>5</v>
      </c>
      <c r="AC633" s="1">
        <f t="shared" si="252"/>
        <v>510</v>
      </c>
      <c r="AD633" s="51"/>
      <c r="AE633" s="1"/>
      <c r="AF633">
        <f t="shared" si="272"/>
        <v>11</v>
      </c>
      <c r="AG633" s="26" t="str">
        <f>VLOOKUP(AF633,角色间职业划分!P:R,3,FALSE)</f>
        <v>战士</v>
      </c>
      <c r="AH633" s="26">
        <f t="shared" si="273"/>
        <v>18</v>
      </c>
    </row>
    <row r="634" spans="1:34" x14ac:dyDescent="0.15">
      <c r="A634" s="26">
        <v>630</v>
      </c>
      <c r="B634" s="26">
        <f t="shared" si="253"/>
        <v>0</v>
      </c>
      <c r="C634" s="26">
        <f>ROUND(IF($AG634="战士",VLOOKUP($AH634,$DV:$ER,DX$1,FALSE),IF($AG634="幻术师",VLOOKUP($AH634,$EU:$FQ,EW$1,FALSE),IF($AG634="刺客",VLOOKUP($AH634,$FU:$GQ,FW$1,FALSE),"无该职业")))/VLOOKUP(AF634,角色间职业划分!P:AP,20,FALSE),0)</f>
        <v>22</v>
      </c>
      <c r="D634" s="26">
        <f t="shared" si="254"/>
        <v>0</v>
      </c>
      <c r="E634" s="26">
        <f>ROUND(IF($AG634="战士",VLOOKUP($AH634,$DV:$ER,DZ$1,FALSE),IF($AG634="幻术师",VLOOKUP($AH634,$EU:$FQ,EY$1,FALSE),IF($AG634="刺客",VLOOKUP($AH634,$FU:$GQ,FY$1,FALSE),"无该职业")))*VLOOKUP($AF634,角色间职业划分!$P:$AP,26,FALSE)*VLOOKUP($AF634,角色间职业划分!$P:$AP,13,FALSE)/角色间职业划分!$AB$9,0)</f>
        <v>129</v>
      </c>
      <c r="F634" s="26">
        <f>ROUND(IF($AG634="战士",VLOOKUP($AH634,$DV:$ER,EA$1,FALSE),IF($AG634="幻术师",VLOOKUP($AH634,$EU:$FQ,EZ$1,FALSE),IF($AG634="刺客",VLOOKUP($AH634,$FU:$GQ,FZ$1,FALSE),"无该职业")))*VLOOKUP($AF634,角色间职业划分!$P:$AP,8,FALSE)/角色间职业划分!$W$9,0)</f>
        <v>3813</v>
      </c>
      <c r="G634" s="26">
        <f>ROUND(IF($AG634="战士",VLOOKUP($AH634,$DV:$ER,EB$1,FALSE),IF($AG634="幻术师",VLOOKUP($AH634,$EU:$FQ,FA$1,FALSE),IF($AG634="刺客",VLOOKUP($AH634,$FU:$GQ,GA$1,FALSE),"无该职业")))*VLOOKUP($AF634,角色间职业划分!$P:$AP,13,FALSE)/角色间职业划分!$AB$9,0)</f>
        <v>946</v>
      </c>
      <c r="H634" s="26">
        <f t="shared" si="255"/>
        <v>0</v>
      </c>
      <c r="I634" s="26">
        <f t="shared" si="256"/>
        <v>0</v>
      </c>
      <c r="J634" s="26">
        <f t="shared" si="257"/>
        <v>0</v>
      </c>
      <c r="K634" s="26">
        <f t="shared" si="258"/>
        <v>0</v>
      </c>
      <c r="L634" s="26">
        <f t="shared" si="259"/>
        <v>0</v>
      </c>
      <c r="M634" s="26">
        <f t="shared" si="260"/>
        <v>0</v>
      </c>
      <c r="N634" s="26">
        <f t="shared" si="261"/>
        <v>2.5</v>
      </c>
      <c r="O634" s="26">
        <f t="shared" si="262"/>
        <v>2.5</v>
      </c>
      <c r="P634" s="26">
        <f t="shared" si="263"/>
        <v>2.5</v>
      </c>
      <c r="Q634" s="26">
        <f t="shared" si="264"/>
        <v>2.5</v>
      </c>
      <c r="R634" s="26">
        <f t="shared" si="265"/>
        <v>0</v>
      </c>
      <c r="S634" s="26">
        <f t="shared" si="266"/>
        <v>2.5</v>
      </c>
      <c r="T634" s="26">
        <f t="shared" si="267"/>
        <v>0</v>
      </c>
      <c r="U634" s="26">
        <f t="shared" si="268"/>
        <v>0</v>
      </c>
      <c r="V634" s="26">
        <f t="shared" si="269"/>
        <v>0</v>
      </c>
      <c r="W634" s="26">
        <f>VLOOKUP(AF634,角色间职业划分!L:M,2,FALSE)</f>
        <v>11</v>
      </c>
      <c r="X634" s="26">
        <f t="shared" si="270"/>
        <v>19</v>
      </c>
      <c r="Y634" s="26">
        <v>0</v>
      </c>
      <c r="Z634" s="26">
        <v>0</v>
      </c>
      <c r="AA634" s="26">
        <v>0</v>
      </c>
      <c r="AB634" s="26">
        <f t="shared" si="271"/>
        <v>5</v>
      </c>
      <c r="AC634" s="1">
        <f t="shared" si="252"/>
        <v>540</v>
      </c>
      <c r="AD634" s="51"/>
      <c r="AE634" s="1"/>
      <c r="AF634">
        <f t="shared" si="272"/>
        <v>11</v>
      </c>
      <c r="AG634" s="26" t="str">
        <f>VLOOKUP(AF634,角色间职业划分!P:R,3,FALSE)</f>
        <v>战士</v>
      </c>
      <c r="AH634" s="26">
        <f t="shared" si="273"/>
        <v>19</v>
      </c>
    </row>
    <row r="635" spans="1:34" x14ac:dyDescent="0.15">
      <c r="A635" s="26">
        <v>631</v>
      </c>
      <c r="B635" s="26">
        <f t="shared" si="253"/>
        <v>0</v>
      </c>
      <c r="C635" s="26">
        <f>ROUND(IF($AG635="战士",VLOOKUP($AH635,$DV:$ER,DX$1,FALSE),IF($AG635="幻术师",VLOOKUP($AH635,$EU:$FQ,EW$1,FALSE),IF($AG635="刺客",VLOOKUP($AH635,$FU:$GQ,FW$1,FALSE),"无该职业")))/VLOOKUP(AF635,角色间职业划分!P:AP,20,FALSE),0)</f>
        <v>22</v>
      </c>
      <c r="D635" s="26">
        <f t="shared" si="254"/>
        <v>0</v>
      </c>
      <c r="E635" s="26">
        <f>ROUND(IF($AG635="战士",VLOOKUP($AH635,$DV:$ER,DZ$1,FALSE),IF($AG635="幻术师",VLOOKUP($AH635,$EU:$FQ,EY$1,FALSE),IF($AG635="刺客",VLOOKUP($AH635,$FU:$GQ,FY$1,FALSE),"无该职业")))*VLOOKUP($AF635,角色间职业划分!$P:$AP,26,FALSE)*VLOOKUP($AF635,角色间职业划分!$P:$AP,13,FALSE)/角色间职业划分!$AB$9,0)</f>
        <v>393</v>
      </c>
      <c r="F635" s="26">
        <f>ROUND(IF($AG635="战士",VLOOKUP($AH635,$DV:$ER,EA$1,FALSE),IF($AG635="幻术师",VLOOKUP($AH635,$EU:$FQ,EZ$1,FALSE),IF($AG635="刺客",VLOOKUP($AH635,$FU:$GQ,FZ$1,FALSE),"无该职业")))*VLOOKUP($AF635,角色间职业划分!$P:$AP,8,FALSE)/角色间职业划分!$W$9,0)</f>
        <v>3813</v>
      </c>
      <c r="G635" s="26">
        <f>ROUND(IF($AG635="战士",VLOOKUP($AH635,$DV:$ER,EB$1,FALSE),IF($AG635="幻术师",VLOOKUP($AH635,$EU:$FQ,FA$1,FALSE),IF($AG635="刺客",VLOOKUP($AH635,$FU:$GQ,GA$1,FALSE),"无该职业")))*VLOOKUP($AF635,角色间职业划分!$P:$AP,13,FALSE)/角色间职业划分!$AB$9,0)</f>
        <v>946</v>
      </c>
      <c r="H635" s="26">
        <f t="shared" si="255"/>
        <v>0</v>
      </c>
      <c r="I635" s="26">
        <f t="shared" si="256"/>
        <v>0</v>
      </c>
      <c r="J635" s="26">
        <f t="shared" si="257"/>
        <v>0</v>
      </c>
      <c r="K635" s="26">
        <f t="shared" si="258"/>
        <v>0</v>
      </c>
      <c r="L635" s="26">
        <f t="shared" si="259"/>
        <v>0</v>
      </c>
      <c r="M635" s="26">
        <f t="shared" si="260"/>
        <v>0</v>
      </c>
      <c r="N635" s="26">
        <f t="shared" si="261"/>
        <v>2.5</v>
      </c>
      <c r="O635" s="26">
        <f t="shared" si="262"/>
        <v>2.5</v>
      </c>
      <c r="P635" s="26">
        <f t="shared" si="263"/>
        <v>2.5</v>
      </c>
      <c r="Q635" s="26">
        <f t="shared" si="264"/>
        <v>2.5</v>
      </c>
      <c r="R635" s="26">
        <f t="shared" si="265"/>
        <v>0</v>
      </c>
      <c r="S635" s="26">
        <f t="shared" si="266"/>
        <v>2.5</v>
      </c>
      <c r="T635" s="26">
        <f t="shared" si="267"/>
        <v>0</v>
      </c>
      <c r="U635" s="26">
        <f t="shared" si="268"/>
        <v>0</v>
      </c>
      <c r="V635" s="26">
        <f t="shared" si="269"/>
        <v>0</v>
      </c>
      <c r="W635" s="26">
        <f>VLOOKUP(AF635,角色间职业划分!L:M,2,FALSE)</f>
        <v>11</v>
      </c>
      <c r="X635" s="26">
        <f t="shared" si="270"/>
        <v>20</v>
      </c>
      <c r="Y635" s="26">
        <v>0</v>
      </c>
      <c r="Z635" s="26">
        <v>0</v>
      </c>
      <c r="AA635" s="26">
        <v>0</v>
      </c>
      <c r="AB635" s="26">
        <f t="shared" si="271"/>
        <v>7.5</v>
      </c>
      <c r="AC635" s="1">
        <f t="shared" si="252"/>
        <v>561</v>
      </c>
      <c r="AD635" s="51"/>
      <c r="AE635" s="1"/>
      <c r="AF635">
        <f t="shared" si="272"/>
        <v>11</v>
      </c>
      <c r="AG635" s="26" t="str">
        <f>VLOOKUP(AF635,角色间职业划分!P:R,3,FALSE)</f>
        <v>战士</v>
      </c>
      <c r="AH635" s="26">
        <f t="shared" si="273"/>
        <v>20</v>
      </c>
    </row>
    <row r="636" spans="1:34" x14ac:dyDescent="0.15">
      <c r="A636" s="26">
        <v>632</v>
      </c>
      <c r="B636" s="26">
        <f t="shared" si="253"/>
        <v>0</v>
      </c>
      <c r="C636" s="26">
        <f>ROUND(IF($AG636="战士",VLOOKUP($AH636,$DV:$ER,DX$1,FALSE),IF($AG636="幻术师",VLOOKUP($AH636,$EU:$FQ,EW$1,FALSE),IF($AG636="刺客",VLOOKUP($AH636,$FU:$GQ,FW$1,FALSE),"无该职业")))/VLOOKUP(AF636,角色间职业划分!P:AP,20,FALSE),0)</f>
        <v>22</v>
      </c>
      <c r="D636" s="26">
        <f t="shared" si="254"/>
        <v>0</v>
      </c>
      <c r="E636" s="26">
        <f>ROUND(IF($AG636="战士",VLOOKUP($AH636,$DV:$ER,DZ$1,FALSE),IF($AG636="幻术师",VLOOKUP($AH636,$EU:$FQ,EY$1,FALSE),IF($AG636="刺客",VLOOKUP($AH636,$FU:$GQ,FY$1,FALSE),"无该职业")))*VLOOKUP($AF636,角色间职业划分!$P:$AP,26,FALSE)*VLOOKUP($AF636,角色间职业划分!$P:$AP,13,FALSE)/角色间职业划分!$AB$9,0)</f>
        <v>393</v>
      </c>
      <c r="F636" s="26">
        <f>ROUND(IF($AG636="战士",VLOOKUP($AH636,$DV:$ER,EA$1,FALSE),IF($AG636="幻术师",VLOOKUP($AH636,$EU:$FQ,EZ$1,FALSE),IF($AG636="刺客",VLOOKUP($AH636,$FU:$GQ,FZ$1,FALSE),"无该职业")))*VLOOKUP($AF636,角色间职业划分!$P:$AP,8,FALSE)/角色间职业划分!$W$9,0)</f>
        <v>4624</v>
      </c>
      <c r="G636" s="26">
        <f>ROUND(IF($AG636="战士",VLOOKUP($AH636,$DV:$ER,EB$1,FALSE),IF($AG636="幻术师",VLOOKUP($AH636,$EU:$FQ,FA$1,FALSE),IF($AG636="刺客",VLOOKUP($AH636,$FU:$GQ,GA$1,FALSE),"无该职业")))*VLOOKUP($AF636,角色间职业划分!$P:$AP,13,FALSE)/角色间职业划分!$AB$9,0)</f>
        <v>946</v>
      </c>
      <c r="H636" s="26">
        <f t="shared" si="255"/>
        <v>0</v>
      </c>
      <c r="I636" s="26">
        <f t="shared" si="256"/>
        <v>0</v>
      </c>
      <c r="J636" s="26">
        <f t="shared" si="257"/>
        <v>0</v>
      </c>
      <c r="K636" s="26">
        <f t="shared" si="258"/>
        <v>0</v>
      </c>
      <c r="L636" s="26">
        <f t="shared" si="259"/>
        <v>0</v>
      </c>
      <c r="M636" s="26">
        <f t="shared" si="260"/>
        <v>0</v>
      </c>
      <c r="N636" s="26">
        <f t="shared" si="261"/>
        <v>2.5</v>
      </c>
      <c r="O636" s="26">
        <f t="shared" si="262"/>
        <v>2.5</v>
      </c>
      <c r="P636" s="26">
        <f t="shared" si="263"/>
        <v>2.5</v>
      </c>
      <c r="Q636" s="26">
        <f t="shared" si="264"/>
        <v>2.5</v>
      </c>
      <c r="R636" s="26">
        <f t="shared" si="265"/>
        <v>0</v>
      </c>
      <c r="S636" s="26">
        <f t="shared" si="266"/>
        <v>2.5</v>
      </c>
      <c r="T636" s="26">
        <f t="shared" si="267"/>
        <v>0</v>
      </c>
      <c r="U636" s="26">
        <f t="shared" si="268"/>
        <v>0</v>
      </c>
      <c r="V636" s="26">
        <f t="shared" si="269"/>
        <v>0</v>
      </c>
      <c r="W636" s="26">
        <f>VLOOKUP(AF636,角色间职业划分!L:M,2,FALSE)</f>
        <v>11</v>
      </c>
      <c r="X636" s="26">
        <f t="shared" si="270"/>
        <v>21</v>
      </c>
      <c r="Y636" s="26">
        <v>0</v>
      </c>
      <c r="Z636" s="26">
        <v>0</v>
      </c>
      <c r="AA636" s="26">
        <v>0</v>
      </c>
      <c r="AB636" s="26">
        <f t="shared" si="271"/>
        <v>7.5</v>
      </c>
      <c r="AC636" s="1">
        <f t="shared" si="252"/>
        <v>582</v>
      </c>
      <c r="AD636" s="51"/>
      <c r="AE636" s="1"/>
      <c r="AF636">
        <f t="shared" si="272"/>
        <v>11</v>
      </c>
      <c r="AG636" s="26" t="str">
        <f>VLOOKUP(AF636,角色间职业划分!P:R,3,FALSE)</f>
        <v>战士</v>
      </c>
      <c r="AH636" s="26">
        <f t="shared" si="273"/>
        <v>21</v>
      </c>
    </row>
    <row r="637" spans="1:34" x14ac:dyDescent="0.15">
      <c r="A637" s="26">
        <v>633</v>
      </c>
      <c r="B637" s="26">
        <f t="shared" si="253"/>
        <v>0</v>
      </c>
      <c r="C637" s="26">
        <f>ROUND(IF($AG637="战士",VLOOKUP($AH637,$DV:$ER,DX$1,FALSE),IF($AG637="幻术师",VLOOKUP($AH637,$EU:$FQ,EW$1,FALSE),IF($AG637="刺客",VLOOKUP($AH637,$FU:$GQ,FW$1,FALSE),"无该职业")))/VLOOKUP(AF637,角色间职业划分!P:AP,20,FALSE),0)</f>
        <v>22</v>
      </c>
      <c r="D637" s="26">
        <f t="shared" si="254"/>
        <v>0</v>
      </c>
      <c r="E637" s="26">
        <f>ROUND(IF($AG637="战士",VLOOKUP($AH637,$DV:$ER,DZ$1,FALSE),IF($AG637="幻术师",VLOOKUP($AH637,$EU:$FQ,EY$1,FALSE),IF($AG637="刺客",VLOOKUP($AH637,$FU:$GQ,FY$1,FALSE),"无该职业")))*VLOOKUP($AF637,角色间职业划分!$P:$AP,26,FALSE)*VLOOKUP($AF637,角色间职业划分!$P:$AP,13,FALSE)/角色间职业划分!$AB$9,0)</f>
        <v>393</v>
      </c>
      <c r="F637" s="26">
        <f>ROUND(IF($AG637="战士",VLOOKUP($AH637,$DV:$ER,EA$1,FALSE),IF($AG637="幻术师",VLOOKUP($AH637,$EU:$FQ,EZ$1,FALSE),IF($AG637="刺客",VLOOKUP($AH637,$FU:$GQ,FZ$1,FALSE),"无该职业")))*VLOOKUP($AF637,角色间职业划分!$P:$AP,8,FALSE)/角色间职业划分!$W$9,0)</f>
        <v>4624</v>
      </c>
      <c r="G637" s="26">
        <f>ROUND(IF($AG637="战士",VLOOKUP($AH637,$DV:$ER,EB$1,FALSE),IF($AG637="幻术师",VLOOKUP($AH637,$EU:$FQ,FA$1,FALSE),IF($AG637="刺客",VLOOKUP($AH637,$FU:$GQ,GA$1,FALSE),"无该职业")))*VLOOKUP($AF637,角色间职业划分!$P:$AP,13,FALSE)/角色间职业划分!$AB$9,0)</f>
        <v>946</v>
      </c>
      <c r="H637" s="26">
        <f t="shared" si="255"/>
        <v>0</v>
      </c>
      <c r="I637" s="26">
        <f t="shared" si="256"/>
        <v>0</v>
      </c>
      <c r="J637" s="26">
        <f t="shared" si="257"/>
        <v>0</v>
      </c>
      <c r="K637" s="26">
        <f t="shared" si="258"/>
        <v>0</v>
      </c>
      <c r="L637" s="26">
        <f t="shared" si="259"/>
        <v>0</v>
      </c>
      <c r="M637" s="26">
        <f t="shared" si="260"/>
        <v>0</v>
      </c>
      <c r="N637" s="26">
        <f t="shared" si="261"/>
        <v>2.5</v>
      </c>
      <c r="O637" s="26">
        <f t="shared" si="262"/>
        <v>5</v>
      </c>
      <c r="P637" s="26">
        <f t="shared" si="263"/>
        <v>2.5</v>
      </c>
      <c r="Q637" s="26">
        <f t="shared" si="264"/>
        <v>2.5</v>
      </c>
      <c r="R637" s="26">
        <f t="shared" si="265"/>
        <v>0</v>
      </c>
      <c r="S637" s="26">
        <f t="shared" si="266"/>
        <v>2.5</v>
      </c>
      <c r="T637" s="26">
        <f t="shared" si="267"/>
        <v>0</v>
      </c>
      <c r="U637" s="26">
        <f t="shared" si="268"/>
        <v>0</v>
      </c>
      <c r="V637" s="26">
        <f t="shared" si="269"/>
        <v>0</v>
      </c>
      <c r="W637" s="26">
        <f>VLOOKUP(AF637,角色间职业划分!L:M,2,FALSE)</f>
        <v>11</v>
      </c>
      <c r="X637" s="26">
        <f t="shared" si="270"/>
        <v>22</v>
      </c>
      <c r="Y637" s="26">
        <v>0</v>
      </c>
      <c r="Z637" s="26">
        <v>0</v>
      </c>
      <c r="AA637" s="26">
        <v>0</v>
      </c>
      <c r="AB637" s="26">
        <f t="shared" si="271"/>
        <v>7.5</v>
      </c>
      <c r="AC637" s="1">
        <f t="shared" si="252"/>
        <v>603</v>
      </c>
      <c r="AD637" s="51"/>
      <c r="AE637" s="1"/>
      <c r="AF637">
        <f t="shared" si="272"/>
        <v>11</v>
      </c>
      <c r="AG637" s="26" t="str">
        <f>VLOOKUP(AF637,角色间职业划分!P:R,3,FALSE)</f>
        <v>战士</v>
      </c>
      <c r="AH637" s="26">
        <f t="shared" si="273"/>
        <v>22</v>
      </c>
    </row>
    <row r="638" spans="1:34" x14ac:dyDescent="0.15">
      <c r="A638" s="26">
        <v>634</v>
      </c>
      <c r="B638" s="26">
        <f t="shared" si="253"/>
        <v>0</v>
      </c>
      <c r="C638" s="26">
        <f>ROUND(IF($AG638="战士",VLOOKUP($AH638,$DV:$ER,DX$1,FALSE),IF($AG638="幻术师",VLOOKUP($AH638,$EU:$FQ,EW$1,FALSE),IF($AG638="刺客",VLOOKUP($AH638,$FU:$GQ,FW$1,FALSE),"无该职业")))/VLOOKUP(AF638,角色间职业划分!P:AP,20,FALSE),0)</f>
        <v>22</v>
      </c>
      <c r="D638" s="26">
        <f t="shared" si="254"/>
        <v>0</v>
      </c>
      <c r="E638" s="26">
        <f>ROUND(IF($AG638="战士",VLOOKUP($AH638,$DV:$ER,DZ$1,FALSE),IF($AG638="幻术师",VLOOKUP($AH638,$EU:$FQ,EY$1,FALSE),IF($AG638="刺客",VLOOKUP($AH638,$FU:$GQ,FY$1,FALSE),"无该职业")))*VLOOKUP($AF638,角色间职业划分!$P:$AP,26,FALSE)*VLOOKUP($AF638,角色间职业划分!$P:$AP,13,FALSE)/角色间职业划分!$AB$9,0)</f>
        <v>393</v>
      </c>
      <c r="F638" s="26">
        <f>ROUND(IF($AG638="战士",VLOOKUP($AH638,$DV:$ER,EA$1,FALSE),IF($AG638="幻术师",VLOOKUP($AH638,$EU:$FQ,EZ$1,FALSE),IF($AG638="刺客",VLOOKUP($AH638,$FU:$GQ,FZ$1,FALSE),"无该职业")))*VLOOKUP($AF638,角色间职业划分!$P:$AP,8,FALSE)/角色间职业划分!$W$9,0)</f>
        <v>4624</v>
      </c>
      <c r="G638" s="26">
        <f>ROUND(IF($AG638="战士",VLOOKUP($AH638,$DV:$ER,EB$1,FALSE),IF($AG638="幻术师",VLOOKUP($AH638,$EU:$FQ,FA$1,FALSE),IF($AG638="刺客",VLOOKUP($AH638,$FU:$GQ,GA$1,FALSE),"无该职业")))*VLOOKUP($AF638,角色间职业划分!$P:$AP,13,FALSE)/角色间职业划分!$AB$9,0)</f>
        <v>1094</v>
      </c>
      <c r="H638" s="26">
        <f t="shared" si="255"/>
        <v>0</v>
      </c>
      <c r="I638" s="26">
        <f t="shared" si="256"/>
        <v>0</v>
      </c>
      <c r="J638" s="26">
        <f t="shared" si="257"/>
        <v>0</v>
      </c>
      <c r="K638" s="26">
        <f t="shared" si="258"/>
        <v>0</v>
      </c>
      <c r="L638" s="26">
        <f t="shared" si="259"/>
        <v>0</v>
      </c>
      <c r="M638" s="26">
        <f t="shared" si="260"/>
        <v>0</v>
      </c>
      <c r="N638" s="26">
        <f t="shared" si="261"/>
        <v>2.5</v>
      </c>
      <c r="O638" s="26">
        <f t="shared" si="262"/>
        <v>5</v>
      </c>
      <c r="P638" s="26">
        <f t="shared" si="263"/>
        <v>2.5</v>
      </c>
      <c r="Q638" s="26">
        <f t="shared" si="264"/>
        <v>2.5</v>
      </c>
      <c r="R638" s="26">
        <f t="shared" si="265"/>
        <v>0</v>
      </c>
      <c r="S638" s="26">
        <f t="shared" si="266"/>
        <v>2.5</v>
      </c>
      <c r="T638" s="26">
        <f t="shared" si="267"/>
        <v>0</v>
      </c>
      <c r="U638" s="26">
        <f t="shared" si="268"/>
        <v>0</v>
      </c>
      <c r="V638" s="26">
        <f t="shared" si="269"/>
        <v>0</v>
      </c>
      <c r="W638" s="26">
        <f>VLOOKUP(AF638,角色间职业划分!L:M,2,FALSE)</f>
        <v>11</v>
      </c>
      <c r="X638" s="26">
        <f t="shared" si="270"/>
        <v>23</v>
      </c>
      <c r="Y638" s="26">
        <v>0</v>
      </c>
      <c r="Z638" s="26">
        <v>0</v>
      </c>
      <c r="AA638" s="26">
        <v>0</v>
      </c>
      <c r="AB638" s="26">
        <f t="shared" si="271"/>
        <v>7.5</v>
      </c>
      <c r="AC638" s="1">
        <f t="shared" si="252"/>
        <v>624</v>
      </c>
      <c r="AD638" s="51"/>
      <c r="AE638" s="1"/>
      <c r="AF638">
        <f t="shared" si="272"/>
        <v>11</v>
      </c>
      <c r="AG638" s="26" t="str">
        <f>VLOOKUP(AF638,角色间职业划分!P:R,3,FALSE)</f>
        <v>战士</v>
      </c>
      <c r="AH638" s="26">
        <f t="shared" si="273"/>
        <v>23</v>
      </c>
    </row>
    <row r="639" spans="1:34" x14ac:dyDescent="0.15">
      <c r="A639" s="26">
        <v>635</v>
      </c>
      <c r="B639" s="26">
        <f t="shared" si="253"/>
        <v>0</v>
      </c>
      <c r="C639" s="26">
        <f>ROUND(IF($AG639="战士",VLOOKUP($AH639,$DV:$ER,DX$1,FALSE),IF($AG639="幻术师",VLOOKUP($AH639,$EU:$FQ,EW$1,FALSE),IF($AG639="刺客",VLOOKUP($AH639,$FU:$GQ,FW$1,FALSE),"无该职业")))/VLOOKUP(AF639,角色间职业划分!P:AP,20,FALSE),0)</f>
        <v>27</v>
      </c>
      <c r="D639" s="26">
        <f t="shared" si="254"/>
        <v>0</v>
      </c>
      <c r="E639" s="26">
        <f>ROUND(IF($AG639="战士",VLOOKUP($AH639,$DV:$ER,DZ$1,FALSE),IF($AG639="幻术师",VLOOKUP($AH639,$EU:$FQ,EY$1,FALSE),IF($AG639="刺客",VLOOKUP($AH639,$FU:$GQ,FY$1,FALSE),"无该职业")))*VLOOKUP($AF639,角色间职业划分!$P:$AP,26,FALSE)*VLOOKUP($AF639,角色间职业划分!$P:$AP,13,FALSE)/角色间职业划分!$AB$9,0)</f>
        <v>393</v>
      </c>
      <c r="F639" s="26">
        <f>ROUND(IF($AG639="战士",VLOOKUP($AH639,$DV:$ER,EA$1,FALSE),IF($AG639="幻术师",VLOOKUP($AH639,$EU:$FQ,EZ$1,FALSE),IF($AG639="刺客",VLOOKUP($AH639,$FU:$GQ,FZ$1,FALSE),"无该职业")))*VLOOKUP($AF639,角色间职业划分!$P:$AP,8,FALSE)/角色间职业划分!$W$9,0)</f>
        <v>4624</v>
      </c>
      <c r="G639" s="26">
        <f>ROUND(IF($AG639="战士",VLOOKUP($AH639,$DV:$ER,EB$1,FALSE),IF($AG639="幻术师",VLOOKUP($AH639,$EU:$FQ,FA$1,FALSE),IF($AG639="刺客",VLOOKUP($AH639,$FU:$GQ,GA$1,FALSE),"无该职业")))*VLOOKUP($AF639,角色间职业划分!$P:$AP,13,FALSE)/角色间职业划分!$AB$9,0)</f>
        <v>1094</v>
      </c>
      <c r="H639" s="26">
        <f t="shared" si="255"/>
        <v>0</v>
      </c>
      <c r="I639" s="26">
        <f t="shared" si="256"/>
        <v>0</v>
      </c>
      <c r="J639" s="26">
        <f t="shared" si="257"/>
        <v>0</v>
      </c>
      <c r="K639" s="26">
        <f t="shared" si="258"/>
        <v>0</v>
      </c>
      <c r="L639" s="26">
        <f t="shared" si="259"/>
        <v>0</v>
      </c>
      <c r="M639" s="26">
        <f t="shared" si="260"/>
        <v>0</v>
      </c>
      <c r="N639" s="26">
        <f t="shared" si="261"/>
        <v>2.5</v>
      </c>
      <c r="O639" s="26">
        <f t="shared" si="262"/>
        <v>5</v>
      </c>
      <c r="P639" s="26">
        <f t="shared" si="263"/>
        <v>2.5</v>
      </c>
      <c r="Q639" s="26">
        <f t="shared" si="264"/>
        <v>2.5</v>
      </c>
      <c r="R639" s="26">
        <f t="shared" si="265"/>
        <v>0</v>
      </c>
      <c r="S639" s="26">
        <f t="shared" si="266"/>
        <v>2.5</v>
      </c>
      <c r="T639" s="26">
        <f t="shared" si="267"/>
        <v>0</v>
      </c>
      <c r="U639" s="26">
        <f t="shared" si="268"/>
        <v>0</v>
      </c>
      <c r="V639" s="26">
        <f t="shared" si="269"/>
        <v>0</v>
      </c>
      <c r="W639" s="26">
        <f>VLOOKUP(AF639,角色间职业划分!L:M,2,FALSE)</f>
        <v>11</v>
      </c>
      <c r="X639" s="26">
        <f t="shared" si="270"/>
        <v>24</v>
      </c>
      <c r="Y639" s="26">
        <v>0</v>
      </c>
      <c r="Z639" s="26">
        <v>0</v>
      </c>
      <c r="AA639" s="26">
        <v>0</v>
      </c>
      <c r="AB639" s="26">
        <f t="shared" si="271"/>
        <v>7.5</v>
      </c>
      <c r="AC639" s="1">
        <f t="shared" si="252"/>
        <v>645</v>
      </c>
      <c r="AD639" s="51"/>
      <c r="AE639" s="1"/>
      <c r="AF639">
        <f t="shared" si="272"/>
        <v>11</v>
      </c>
      <c r="AG639" s="26" t="str">
        <f>VLOOKUP(AF639,角色间职业划分!P:R,3,FALSE)</f>
        <v>战士</v>
      </c>
      <c r="AH639" s="26">
        <f t="shared" si="273"/>
        <v>24</v>
      </c>
    </row>
    <row r="640" spans="1:34" x14ac:dyDescent="0.15">
      <c r="A640" s="26">
        <v>636</v>
      </c>
      <c r="B640" s="26">
        <f t="shared" si="253"/>
        <v>0</v>
      </c>
      <c r="C640" s="26">
        <f>ROUND(IF($AG640="战士",VLOOKUP($AH640,$DV:$ER,DX$1,FALSE),IF($AG640="幻术师",VLOOKUP($AH640,$EU:$FQ,EW$1,FALSE),IF($AG640="刺客",VLOOKUP($AH640,$FU:$GQ,FW$1,FALSE),"无该职业")))/VLOOKUP(AF640,角色间职业划分!P:AP,20,FALSE),0)</f>
        <v>27</v>
      </c>
      <c r="D640" s="26">
        <f t="shared" si="254"/>
        <v>0</v>
      </c>
      <c r="E640" s="26">
        <f>ROUND(IF($AG640="战士",VLOOKUP($AH640,$DV:$ER,DZ$1,FALSE),IF($AG640="幻术师",VLOOKUP($AH640,$EU:$FQ,EY$1,FALSE),IF($AG640="刺客",VLOOKUP($AH640,$FU:$GQ,FY$1,FALSE),"无该职业")))*VLOOKUP($AF640,角色间职业划分!$P:$AP,26,FALSE)*VLOOKUP($AF640,角色间职业划分!$P:$AP,13,FALSE)/角色间职业划分!$AB$9,0)</f>
        <v>393</v>
      </c>
      <c r="F640" s="26">
        <f>ROUND(IF($AG640="战士",VLOOKUP($AH640,$DV:$ER,EA$1,FALSE),IF($AG640="幻术师",VLOOKUP($AH640,$EU:$FQ,EZ$1,FALSE),IF($AG640="刺客",VLOOKUP($AH640,$FU:$GQ,FZ$1,FALSE),"无该职业")))*VLOOKUP($AF640,角色间职业划分!$P:$AP,8,FALSE)/角色间职业划分!$W$9,0)</f>
        <v>5291</v>
      </c>
      <c r="G640" s="26">
        <f>ROUND(IF($AG640="战士",VLOOKUP($AH640,$DV:$ER,EB$1,FALSE),IF($AG640="幻术师",VLOOKUP($AH640,$EU:$FQ,FA$1,FALSE),IF($AG640="刺客",VLOOKUP($AH640,$FU:$GQ,GA$1,FALSE),"无该职业")))*VLOOKUP($AF640,角色间职业划分!$P:$AP,13,FALSE)/角色间职业划分!$AB$9,0)</f>
        <v>1094</v>
      </c>
      <c r="H640" s="26">
        <f t="shared" si="255"/>
        <v>0</v>
      </c>
      <c r="I640" s="26">
        <f t="shared" si="256"/>
        <v>0</v>
      </c>
      <c r="J640" s="26">
        <f t="shared" si="257"/>
        <v>0</v>
      </c>
      <c r="K640" s="26">
        <f t="shared" si="258"/>
        <v>0</v>
      </c>
      <c r="L640" s="26">
        <f t="shared" si="259"/>
        <v>0</v>
      </c>
      <c r="M640" s="26">
        <f t="shared" si="260"/>
        <v>0</v>
      </c>
      <c r="N640" s="26">
        <f t="shared" si="261"/>
        <v>2.5</v>
      </c>
      <c r="O640" s="26">
        <f t="shared" si="262"/>
        <v>5</v>
      </c>
      <c r="P640" s="26">
        <f t="shared" si="263"/>
        <v>2.5</v>
      </c>
      <c r="Q640" s="26">
        <f t="shared" si="264"/>
        <v>2.5</v>
      </c>
      <c r="R640" s="26">
        <f t="shared" si="265"/>
        <v>0</v>
      </c>
      <c r="S640" s="26">
        <f t="shared" si="266"/>
        <v>2.5</v>
      </c>
      <c r="T640" s="26">
        <f t="shared" si="267"/>
        <v>0</v>
      </c>
      <c r="U640" s="26">
        <f t="shared" si="268"/>
        <v>0</v>
      </c>
      <c r="V640" s="26">
        <f t="shared" si="269"/>
        <v>0</v>
      </c>
      <c r="W640" s="26">
        <f>VLOOKUP(AF640,角色间职业划分!L:M,2,FALSE)</f>
        <v>11</v>
      </c>
      <c r="X640" s="26">
        <f t="shared" si="270"/>
        <v>25</v>
      </c>
      <c r="Y640" s="26">
        <v>0</v>
      </c>
      <c r="Z640" s="26">
        <v>0</v>
      </c>
      <c r="AA640" s="26">
        <v>0</v>
      </c>
      <c r="AB640" s="26">
        <f t="shared" si="271"/>
        <v>7.5</v>
      </c>
      <c r="AC640" s="1">
        <f t="shared" si="252"/>
        <v>666</v>
      </c>
      <c r="AD640" s="51"/>
      <c r="AE640" s="1"/>
      <c r="AF640">
        <f t="shared" si="272"/>
        <v>11</v>
      </c>
      <c r="AG640" s="26" t="str">
        <f>VLOOKUP(AF640,角色间职业划分!P:R,3,FALSE)</f>
        <v>战士</v>
      </c>
      <c r="AH640" s="26">
        <f t="shared" si="273"/>
        <v>25</v>
      </c>
    </row>
    <row r="641" spans="1:34" x14ac:dyDescent="0.15">
      <c r="A641" s="26">
        <v>637</v>
      </c>
      <c r="B641" s="26">
        <f t="shared" si="253"/>
        <v>0</v>
      </c>
      <c r="C641" s="26">
        <f>ROUND(IF($AG641="战士",VLOOKUP($AH641,$DV:$ER,DX$1,FALSE),IF($AG641="幻术师",VLOOKUP($AH641,$EU:$FQ,EW$1,FALSE),IF($AG641="刺客",VLOOKUP($AH641,$FU:$GQ,FW$1,FALSE),"无该职业")))/VLOOKUP(AF641,角色间职业划分!P:AP,20,FALSE),0)</f>
        <v>27</v>
      </c>
      <c r="D641" s="26">
        <f t="shared" si="254"/>
        <v>0</v>
      </c>
      <c r="E641" s="26">
        <f>ROUND(IF($AG641="战士",VLOOKUP($AH641,$DV:$ER,DZ$1,FALSE),IF($AG641="幻术师",VLOOKUP($AH641,$EU:$FQ,EY$1,FALSE),IF($AG641="刺客",VLOOKUP($AH641,$FU:$GQ,FY$1,FALSE),"无该职业")))*VLOOKUP($AF641,角色间职业划分!$P:$AP,26,FALSE)*VLOOKUP($AF641,角色间职业划分!$P:$AP,13,FALSE)/角色间职业划分!$AB$9,0)</f>
        <v>393</v>
      </c>
      <c r="F641" s="26">
        <f>ROUND(IF($AG641="战士",VLOOKUP($AH641,$DV:$ER,EA$1,FALSE),IF($AG641="幻术师",VLOOKUP($AH641,$EU:$FQ,EZ$1,FALSE),IF($AG641="刺客",VLOOKUP($AH641,$FU:$GQ,FZ$1,FALSE),"无该职业")))*VLOOKUP($AF641,角色间职业划分!$P:$AP,8,FALSE)/角色间职业划分!$W$9,0)</f>
        <v>5291</v>
      </c>
      <c r="G641" s="26">
        <f>ROUND(IF($AG641="战士",VLOOKUP($AH641,$DV:$ER,EB$1,FALSE),IF($AG641="幻术师",VLOOKUP($AH641,$EU:$FQ,FA$1,FALSE),IF($AG641="刺客",VLOOKUP($AH641,$FU:$GQ,GA$1,FALSE),"无该职业")))*VLOOKUP($AF641,角色间职业划分!$P:$AP,13,FALSE)/角色间职业划分!$AB$9,0)</f>
        <v>1094</v>
      </c>
      <c r="H641" s="26">
        <f t="shared" si="255"/>
        <v>0</v>
      </c>
      <c r="I641" s="26">
        <f t="shared" si="256"/>
        <v>0</v>
      </c>
      <c r="J641" s="26">
        <f t="shared" si="257"/>
        <v>0</v>
      </c>
      <c r="K641" s="26">
        <f t="shared" si="258"/>
        <v>0</v>
      </c>
      <c r="L641" s="26">
        <f t="shared" si="259"/>
        <v>0</v>
      </c>
      <c r="M641" s="26">
        <f t="shared" si="260"/>
        <v>0</v>
      </c>
      <c r="N641" s="26">
        <f t="shared" si="261"/>
        <v>2.5</v>
      </c>
      <c r="O641" s="26">
        <f t="shared" si="262"/>
        <v>5</v>
      </c>
      <c r="P641" s="26">
        <f t="shared" si="263"/>
        <v>5</v>
      </c>
      <c r="Q641" s="26">
        <f t="shared" si="264"/>
        <v>2.5</v>
      </c>
      <c r="R641" s="26">
        <f t="shared" si="265"/>
        <v>0</v>
      </c>
      <c r="S641" s="26">
        <f t="shared" si="266"/>
        <v>2.5</v>
      </c>
      <c r="T641" s="26">
        <f t="shared" si="267"/>
        <v>0</v>
      </c>
      <c r="U641" s="26">
        <f t="shared" si="268"/>
        <v>0</v>
      </c>
      <c r="V641" s="26">
        <f t="shared" si="269"/>
        <v>0</v>
      </c>
      <c r="W641" s="26">
        <f>VLOOKUP(AF641,角色间职业划分!L:M,2,FALSE)</f>
        <v>11</v>
      </c>
      <c r="X641" s="26">
        <f t="shared" si="270"/>
        <v>26</v>
      </c>
      <c r="Y641" s="26">
        <v>0</v>
      </c>
      <c r="Z641" s="26">
        <v>0</v>
      </c>
      <c r="AA641" s="26">
        <v>0</v>
      </c>
      <c r="AB641" s="26">
        <f t="shared" si="271"/>
        <v>7.5</v>
      </c>
      <c r="AC641" s="1">
        <f t="shared" si="252"/>
        <v>687</v>
      </c>
      <c r="AD641" s="51"/>
      <c r="AE641" s="1"/>
      <c r="AF641">
        <f t="shared" si="272"/>
        <v>11</v>
      </c>
      <c r="AG641" s="26" t="str">
        <f>VLOOKUP(AF641,角色间职业划分!P:R,3,FALSE)</f>
        <v>战士</v>
      </c>
      <c r="AH641" s="26">
        <f t="shared" si="273"/>
        <v>26</v>
      </c>
    </row>
    <row r="642" spans="1:34" x14ac:dyDescent="0.15">
      <c r="A642" s="26">
        <v>638</v>
      </c>
      <c r="B642" s="26">
        <f t="shared" si="253"/>
        <v>0</v>
      </c>
      <c r="C642" s="26">
        <f>ROUND(IF($AG642="战士",VLOOKUP($AH642,$DV:$ER,DX$1,FALSE),IF($AG642="幻术师",VLOOKUP($AH642,$EU:$FQ,EW$1,FALSE),IF($AG642="刺客",VLOOKUP($AH642,$FU:$GQ,FW$1,FALSE),"无该职业")))/VLOOKUP(AF642,角色间职业划分!P:AP,20,FALSE),0)</f>
        <v>27</v>
      </c>
      <c r="D642" s="26">
        <f t="shared" si="254"/>
        <v>0</v>
      </c>
      <c r="E642" s="26">
        <f>ROUND(IF($AG642="战士",VLOOKUP($AH642,$DV:$ER,DZ$1,FALSE),IF($AG642="幻术师",VLOOKUP($AH642,$EU:$FQ,EY$1,FALSE),IF($AG642="刺客",VLOOKUP($AH642,$FU:$GQ,FY$1,FALSE),"无该职业")))*VLOOKUP($AF642,角色间职业划分!$P:$AP,26,FALSE)*VLOOKUP($AF642,角色间职业划分!$P:$AP,13,FALSE)/角色间职业划分!$AB$9,0)</f>
        <v>393</v>
      </c>
      <c r="F642" s="26">
        <f>ROUND(IF($AG642="战士",VLOOKUP($AH642,$DV:$ER,EA$1,FALSE),IF($AG642="幻术师",VLOOKUP($AH642,$EU:$FQ,EZ$1,FALSE),IF($AG642="刺客",VLOOKUP($AH642,$FU:$GQ,FZ$1,FALSE),"无该职业")))*VLOOKUP($AF642,角色间职业划分!$P:$AP,8,FALSE)/角色间职业划分!$W$9,0)</f>
        <v>5291</v>
      </c>
      <c r="G642" s="26">
        <f>ROUND(IF($AG642="战士",VLOOKUP($AH642,$DV:$ER,EB$1,FALSE),IF($AG642="幻术师",VLOOKUP($AH642,$EU:$FQ,FA$1,FALSE),IF($AG642="刺客",VLOOKUP($AH642,$FU:$GQ,GA$1,FALSE),"无该职业")))*VLOOKUP($AF642,角色间职业划分!$P:$AP,13,FALSE)/角色间职业划分!$AB$9,0)</f>
        <v>1241</v>
      </c>
      <c r="H642" s="26">
        <f t="shared" si="255"/>
        <v>0</v>
      </c>
      <c r="I642" s="26">
        <f t="shared" si="256"/>
        <v>0</v>
      </c>
      <c r="J642" s="26">
        <f t="shared" si="257"/>
        <v>0</v>
      </c>
      <c r="K642" s="26">
        <f t="shared" si="258"/>
        <v>0</v>
      </c>
      <c r="L642" s="26">
        <f t="shared" si="259"/>
        <v>0</v>
      </c>
      <c r="M642" s="26">
        <f t="shared" si="260"/>
        <v>0</v>
      </c>
      <c r="N642" s="26">
        <f t="shared" si="261"/>
        <v>2.5</v>
      </c>
      <c r="O642" s="26">
        <f t="shared" si="262"/>
        <v>5</v>
      </c>
      <c r="P642" s="26">
        <f t="shared" si="263"/>
        <v>5</v>
      </c>
      <c r="Q642" s="26">
        <f t="shared" si="264"/>
        <v>2.5</v>
      </c>
      <c r="R642" s="26">
        <f t="shared" si="265"/>
        <v>0</v>
      </c>
      <c r="S642" s="26">
        <f t="shared" si="266"/>
        <v>2.5</v>
      </c>
      <c r="T642" s="26">
        <f t="shared" si="267"/>
        <v>0</v>
      </c>
      <c r="U642" s="26">
        <f t="shared" si="268"/>
        <v>0</v>
      </c>
      <c r="V642" s="26">
        <f t="shared" si="269"/>
        <v>0</v>
      </c>
      <c r="W642" s="26">
        <f>VLOOKUP(AF642,角色间职业划分!L:M,2,FALSE)</f>
        <v>11</v>
      </c>
      <c r="X642" s="26">
        <f t="shared" si="270"/>
        <v>27</v>
      </c>
      <c r="Y642" s="26">
        <v>0</v>
      </c>
      <c r="Z642" s="26">
        <v>0</v>
      </c>
      <c r="AA642" s="26">
        <v>0</v>
      </c>
      <c r="AB642" s="26">
        <f t="shared" si="271"/>
        <v>7.5</v>
      </c>
      <c r="AC642" s="1">
        <f t="shared" si="252"/>
        <v>708</v>
      </c>
      <c r="AD642" s="51"/>
      <c r="AE642" s="1"/>
      <c r="AF642">
        <f t="shared" si="272"/>
        <v>11</v>
      </c>
      <c r="AG642" s="26" t="str">
        <f>VLOOKUP(AF642,角色间职业划分!P:R,3,FALSE)</f>
        <v>战士</v>
      </c>
      <c r="AH642" s="26">
        <f t="shared" si="273"/>
        <v>27</v>
      </c>
    </row>
    <row r="643" spans="1:34" x14ac:dyDescent="0.15">
      <c r="A643" s="26">
        <v>639</v>
      </c>
      <c r="B643" s="26">
        <f t="shared" si="253"/>
        <v>0</v>
      </c>
      <c r="C643" s="26">
        <f>ROUND(IF($AG643="战士",VLOOKUP($AH643,$DV:$ER,DX$1,FALSE),IF($AG643="幻术师",VLOOKUP($AH643,$EU:$FQ,EW$1,FALSE),IF($AG643="刺客",VLOOKUP($AH643,$FU:$GQ,FW$1,FALSE),"无该职业")))/VLOOKUP(AF643,角色间职业划分!P:AP,20,FALSE),0)</f>
        <v>27</v>
      </c>
      <c r="D643" s="26">
        <f t="shared" si="254"/>
        <v>0</v>
      </c>
      <c r="E643" s="26">
        <f>ROUND(IF($AG643="战士",VLOOKUP($AH643,$DV:$ER,DZ$1,FALSE),IF($AG643="幻术师",VLOOKUP($AH643,$EU:$FQ,EY$1,FALSE),IF($AG643="刺客",VLOOKUP($AH643,$FU:$GQ,FY$1,FALSE),"无该职业")))*VLOOKUP($AF643,角色间职业划分!$P:$AP,26,FALSE)*VLOOKUP($AF643,角色间职业划分!$P:$AP,13,FALSE)/角色间职业划分!$AB$9,0)</f>
        <v>393</v>
      </c>
      <c r="F643" s="26">
        <f>ROUND(IF($AG643="战士",VLOOKUP($AH643,$DV:$ER,EA$1,FALSE),IF($AG643="幻术师",VLOOKUP($AH643,$EU:$FQ,EZ$1,FALSE),IF($AG643="刺客",VLOOKUP($AH643,$FU:$GQ,FZ$1,FALSE),"无该职业")))*VLOOKUP($AF643,角色间职业划分!$P:$AP,8,FALSE)/角色间职业划分!$W$9,0)</f>
        <v>5291</v>
      </c>
      <c r="G643" s="26">
        <f>ROUND(IF($AG643="战士",VLOOKUP($AH643,$DV:$ER,EB$1,FALSE),IF($AG643="幻术师",VLOOKUP($AH643,$EU:$FQ,FA$1,FALSE),IF($AG643="刺客",VLOOKUP($AH643,$FU:$GQ,GA$1,FALSE),"无该职业")))*VLOOKUP($AF643,角色间职业划分!$P:$AP,13,FALSE)/角色间职业划分!$AB$9,0)</f>
        <v>1241</v>
      </c>
      <c r="H643" s="26">
        <f t="shared" si="255"/>
        <v>0</v>
      </c>
      <c r="I643" s="26">
        <f t="shared" si="256"/>
        <v>0</v>
      </c>
      <c r="J643" s="26">
        <f t="shared" si="257"/>
        <v>0</v>
      </c>
      <c r="K643" s="26">
        <f t="shared" si="258"/>
        <v>0</v>
      </c>
      <c r="L643" s="26">
        <f t="shared" si="259"/>
        <v>0</v>
      </c>
      <c r="M643" s="26">
        <f t="shared" si="260"/>
        <v>0</v>
      </c>
      <c r="N643" s="26">
        <f t="shared" si="261"/>
        <v>2.5</v>
      </c>
      <c r="O643" s="26">
        <f t="shared" si="262"/>
        <v>5</v>
      </c>
      <c r="P643" s="26">
        <f t="shared" si="263"/>
        <v>5</v>
      </c>
      <c r="Q643" s="26">
        <f t="shared" si="264"/>
        <v>2.5</v>
      </c>
      <c r="R643" s="26">
        <f t="shared" si="265"/>
        <v>0</v>
      </c>
      <c r="S643" s="26">
        <f t="shared" si="266"/>
        <v>2.5</v>
      </c>
      <c r="T643" s="26">
        <f t="shared" si="267"/>
        <v>2.5</v>
      </c>
      <c r="U643" s="26">
        <f t="shared" si="268"/>
        <v>0</v>
      </c>
      <c r="V643" s="26">
        <f t="shared" si="269"/>
        <v>0</v>
      </c>
      <c r="W643" s="26">
        <f>VLOOKUP(AF643,角色间职业划分!L:M,2,FALSE)</f>
        <v>11</v>
      </c>
      <c r="X643" s="26">
        <f t="shared" si="270"/>
        <v>28</v>
      </c>
      <c r="Y643" s="26">
        <v>0</v>
      </c>
      <c r="Z643" s="26">
        <v>0</v>
      </c>
      <c r="AA643" s="26">
        <v>0</v>
      </c>
      <c r="AB643" s="26">
        <f t="shared" si="271"/>
        <v>7.5</v>
      </c>
      <c r="AC643" s="1">
        <f t="shared" si="252"/>
        <v>729</v>
      </c>
      <c r="AD643" s="51"/>
      <c r="AE643" s="1"/>
      <c r="AF643">
        <f t="shared" si="272"/>
        <v>11</v>
      </c>
      <c r="AG643" s="26" t="str">
        <f>VLOOKUP(AF643,角色间职业划分!P:R,3,FALSE)</f>
        <v>战士</v>
      </c>
      <c r="AH643" s="26">
        <f t="shared" si="273"/>
        <v>28</v>
      </c>
    </row>
    <row r="644" spans="1:34" x14ac:dyDescent="0.15">
      <c r="A644" s="26">
        <v>640</v>
      </c>
      <c r="B644" s="26">
        <f t="shared" si="253"/>
        <v>0</v>
      </c>
      <c r="C644" s="26">
        <f>ROUND(IF($AG644="战士",VLOOKUP($AH644,$DV:$ER,DX$1,FALSE),IF($AG644="幻术师",VLOOKUP($AH644,$EU:$FQ,EW$1,FALSE),IF($AG644="刺客",VLOOKUP($AH644,$FU:$GQ,FW$1,FALSE),"无该职业")))/VLOOKUP(AF644,角色间职业划分!P:AP,20,FALSE),0)</f>
        <v>27</v>
      </c>
      <c r="D644" s="26">
        <f t="shared" si="254"/>
        <v>0</v>
      </c>
      <c r="E644" s="26">
        <f>ROUND(IF($AG644="战士",VLOOKUP($AH644,$DV:$ER,DZ$1,FALSE),IF($AG644="幻术师",VLOOKUP($AH644,$EU:$FQ,EY$1,FALSE),IF($AG644="刺客",VLOOKUP($AH644,$FU:$GQ,FY$1,FALSE),"无该职业")))*VLOOKUP($AF644,角色间职业划分!$P:$AP,26,FALSE)*VLOOKUP($AF644,角色间职业划分!$P:$AP,13,FALSE)/角色间职业划分!$AB$9,0)</f>
        <v>393</v>
      </c>
      <c r="F644" s="26">
        <f>ROUND(IF($AG644="战士",VLOOKUP($AH644,$DV:$ER,EA$1,FALSE),IF($AG644="幻术师",VLOOKUP($AH644,$EU:$FQ,EZ$1,FALSE),IF($AG644="刺客",VLOOKUP($AH644,$FU:$GQ,FZ$1,FALSE),"无该职业")))*VLOOKUP($AF644,角色间职业划分!$P:$AP,8,FALSE)/角色间职业划分!$W$9,0)</f>
        <v>5958</v>
      </c>
      <c r="G644" s="26">
        <f>ROUND(IF($AG644="战士",VLOOKUP($AH644,$DV:$ER,EB$1,FALSE),IF($AG644="幻术师",VLOOKUP($AH644,$EU:$FQ,FA$1,FALSE),IF($AG644="刺客",VLOOKUP($AH644,$FU:$GQ,GA$1,FALSE),"无该职业")))*VLOOKUP($AF644,角色间职业划分!$P:$AP,13,FALSE)/角色间职业划分!$AB$9,0)</f>
        <v>1241</v>
      </c>
      <c r="H644" s="26">
        <f t="shared" si="255"/>
        <v>0</v>
      </c>
      <c r="I644" s="26">
        <f t="shared" si="256"/>
        <v>0</v>
      </c>
      <c r="J644" s="26">
        <f t="shared" si="257"/>
        <v>0</v>
      </c>
      <c r="K644" s="26">
        <f t="shared" si="258"/>
        <v>0</v>
      </c>
      <c r="L644" s="26">
        <f t="shared" si="259"/>
        <v>0</v>
      </c>
      <c r="M644" s="26">
        <f t="shared" si="260"/>
        <v>0</v>
      </c>
      <c r="N644" s="26">
        <f t="shared" si="261"/>
        <v>2.5</v>
      </c>
      <c r="O644" s="26">
        <f t="shared" si="262"/>
        <v>5</v>
      </c>
      <c r="P644" s="26">
        <f t="shared" si="263"/>
        <v>5</v>
      </c>
      <c r="Q644" s="26">
        <f t="shared" si="264"/>
        <v>2.5</v>
      </c>
      <c r="R644" s="26">
        <f t="shared" si="265"/>
        <v>0</v>
      </c>
      <c r="S644" s="26">
        <f t="shared" si="266"/>
        <v>2.5</v>
      </c>
      <c r="T644" s="26">
        <f t="shared" si="267"/>
        <v>2.5</v>
      </c>
      <c r="U644" s="26">
        <f t="shared" si="268"/>
        <v>0</v>
      </c>
      <c r="V644" s="26">
        <f t="shared" si="269"/>
        <v>0</v>
      </c>
      <c r="W644" s="26">
        <f>VLOOKUP(AF644,角色间职业划分!L:M,2,FALSE)</f>
        <v>11</v>
      </c>
      <c r="X644" s="26">
        <f t="shared" si="270"/>
        <v>29</v>
      </c>
      <c r="Y644" s="26">
        <v>0</v>
      </c>
      <c r="Z644" s="26">
        <v>0</v>
      </c>
      <c r="AA644" s="26">
        <v>0</v>
      </c>
      <c r="AB644" s="26">
        <f t="shared" si="271"/>
        <v>7.5</v>
      </c>
      <c r="AC644" s="1">
        <f t="shared" si="252"/>
        <v>750</v>
      </c>
      <c r="AD644" s="51"/>
      <c r="AE644" s="1"/>
      <c r="AF644">
        <f t="shared" si="272"/>
        <v>11</v>
      </c>
      <c r="AG644" s="26" t="str">
        <f>VLOOKUP(AF644,角色间职业划分!P:R,3,FALSE)</f>
        <v>战士</v>
      </c>
      <c r="AH644" s="26">
        <f t="shared" si="273"/>
        <v>29</v>
      </c>
    </row>
    <row r="645" spans="1:34" x14ac:dyDescent="0.15">
      <c r="A645" s="26">
        <v>641</v>
      </c>
      <c r="B645" s="26">
        <f t="shared" si="253"/>
        <v>0</v>
      </c>
      <c r="C645" s="26">
        <f>ROUND(IF($AG645="战士",VLOOKUP($AH645,$DV:$ER,DX$1,FALSE),IF($AG645="幻术师",VLOOKUP($AH645,$EU:$FQ,EW$1,FALSE),IF($AG645="刺客",VLOOKUP($AH645,$FU:$GQ,FW$1,FALSE),"无该职业")))/VLOOKUP(AF645,角色间职业划分!P:AP,20,FALSE),0)</f>
        <v>32</v>
      </c>
      <c r="D645" s="26">
        <f t="shared" si="254"/>
        <v>0</v>
      </c>
      <c r="E645" s="26">
        <f>ROUND(IF($AG645="战士",VLOOKUP($AH645,$DV:$ER,DZ$1,FALSE),IF($AG645="幻术师",VLOOKUP($AH645,$EU:$FQ,EY$1,FALSE),IF($AG645="刺客",VLOOKUP($AH645,$FU:$GQ,FY$1,FALSE),"无该职业")))*VLOOKUP($AF645,角色间职业划分!$P:$AP,26,FALSE)*VLOOKUP($AF645,角色间职业划分!$P:$AP,13,FALSE)/角色间职业划分!$AB$9,0)</f>
        <v>393</v>
      </c>
      <c r="F645" s="26">
        <f>ROUND(IF($AG645="战士",VLOOKUP($AH645,$DV:$ER,EA$1,FALSE),IF($AG645="幻术师",VLOOKUP($AH645,$EU:$FQ,EZ$1,FALSE),IF($AG645="刺客",VLOOKUP($AH645,$FU:$GQ,FZ$1,FALSE),"无该职业")))*VLOOKUP($AF645,角色间职业划分!$P:$AP,8,FALSE)/角色间职业划分!$W$9,0)</f>
        <v>5958</v>
      </c>
      <c r="G645" s="26">
        <f>ROUND(IF($AG645="战士",VLOOKUP($AH645,$DV:$ER,EB$1,FALSE),IF($AG645="幻术师",VLOOKUP($AH645,$EU:$FQ,FA$1,FALSE),IF($AG645="刺客",VLOOKUP($AH645,$FU:$GQ,GA$1,FALSE),"无该职业")))*VLOOKUP($AF645,角色间职业划分!$P:$AP,13,FALSE)/角色间职业划分!$AB$9,0)</f>
        <v>1241</v>
      </c>
      <c r="H645" s="26">
        <f t="shared" si="255"/>
        <v>0</v>
      </c>
      <c r="I645" s="26">
        <f t="shared" si="256"/>
        <v>0</v>
      </c>
      <c r="J645" s="26">
        <f t="shared" si="257"/>
        <v>0</v>
      </c>
      <c r="K645" s="26">
        <f t="shared" si="258"/>
        <v>0</v>
      </c>
      <c r="L645" s="26">
        <f t="shared" si="259"/>
        <v>0</v>
      </c>
      <c r="M645" s="26">
        <f t="shared" si="260"/>
        <v>0</v>
      </c>
      <c r="N645" s="26">
        <f t="shared" si="261"/>
        <v>2.5</v>
      </c>
      <c r="O645" s="26">
        <f t="shared" si="262"/>
        <v>5</v>
      </c>
      <c r="P645" s="26">
        <f t="shared" si="263"/>
        <v>5</v>
      </c>
      <c r="Q645" s="26">
        <f t="shared" si="264"/>
        <v>2.5</v>
      </c>
      <c r="R645" s="26">
        <f t="shared" si="265"/>
        <v>0</v>
      </c>
      <c r="S645" s="26">
        <f t="shared" si="266"/>
        <v>2.5</v>
      </c>
      <c r="T645" s="26">
        <f t="shared" si="267"/>
        <v>2.5</v>
      </c>
      <c r="U645" s="26">
        <f t="shared" si="268"/>
        <v>0</v>
      </c>
      <c r="V645" s="26">
        <f t="shared" si="269"/>
        <v>0</v>
      </c>
      <c r="W645" s="26">
        <f>VLOOKUP(AF645,角色间职业划分!L:M,2,FALSE)</f>
        <v>11</v>
      </c>
      <c r="X645" s="26">
        <f t="shared" si="270"/>
        <v>30</v>
      </c>
      <c r="Y645" s="26">
        <v>0</v>
      </c>
      <c r="Z645" s="26">
        <v>0</v>
      </c>
      <c r="AA645" s="26">
        <v>0</v>
      </c>
      <c r="AB645" s="26">
        <f t="shared" si="271"/>
        <v>10</v>
      </c>
      <c r="AC645" s="1">
        <f t="shared" ref="AC645:AC708" si="274">INT(VLOOKUP(X645,AP:AR,3,FALSE)/$AF$2)</f>
        <v>771</v>
      </c>
      <c r="AD645" s="51"/>
      <c r="AE645" s="1"/>
      <c r="AF645">
        <f t="shared" si="272"/>
        <v>11</v>
      </c>
      <c r="AG645" s="26" t="str">
        <f>VLOOKUP(AF645,角色间职业划分!P:R,3,FALSE)</f>
        <v>战士</v>
      </c>
      <c r="AH645" s="26">
        <f t="shared" si="273"/>
        <v>30</v>
      </c>
    </row>
    <row r="646" spans="1:34" x14ac:dyDescent="0.15">
      <c r="A646" s="26">
        <v>642</v>
      </c>
      <c r="B646" s="26">
        <f t="shared" ref="B646:B709" si="275">IF($AG646="战士",VLOOKUP($AH646,$DV:$ER,DW$1,FALSE),IF($AG646="幻术师",VLOOKUP($AH646,$EU:$FQ,EV$1,FALSE),IF($AG646="刺客",VLOOKUP($AH646,$FU:$GQ,FV$1,FALSE),"无该职业")))</f>
        <v>0</v>
      </c>
      <c r="C646" s="26">
        <f>ROUND(IF($AG646="战士",VLOOKUP($AH646,$DV:$ER,DX$1,FALSE),IF($AG646="幻术师",VLOOKUP($AH646,$EU:$FQ,EW$1,FALSE),IF($AG646="刺客",VLOOKUP($AH646,$FU:$GQ,FW$1,FALSE),"无该职业")))/VLOOKUP(AF646,角色间职业划分!P:AP,20,FALSE),0)</f>
        <v>32</v>
      </c>
      <c r="D646" s="26">
        <f t="shared" ref="D646:D709" si="276">IF($AG646="战士",VLOOKUP($AH646,$DV:$ER,DY$1,FALSE),IF($AG646="幻术师",VLOOKUP($AH646,$EU:$FQ,EX$1,FALSE),IF($AG646="刺客",VLOOKUP($AH646,$FU:$GQ,FX$1,FALSE),"无该职业")))</f>
        <v>0</v>
      </c>
      <c r="E646" s="26">
        <f>ROUND(IF($AG646="战士",VLOOKUP($AH646,$DV:$ER,DZ$1,FALSE),IF($AG646="幻术师",VLOOKUP($AH646,$EU:$FQ,EY$1,FALSE),IF($AG646="刺客",VLOOKUP($AH646,$FU:$GQ,FY$1,FALSE),"无该职业")))*VLOOKUP($AF646,角色间职业划分!$P:$AP,26,FALSE)*VLOOKUP($AF646,角色间职业划分!$P:$AP,13,FALSE)/角色间职业划分!$AB$9,0)</f>
        <v>393</v>
      </c>
      <c r="F646" s="26">
        <f>ROUND(IF($AG646="战士",VLOOKUP($AH646,$DV:$ER,EA$1,FALSE),IF($AG646="幻术师",VLOOKUP($AH646,$EU:$FQ,EZ$1,FALSE),IF($AG646="刺客",VLOOKUP($AH646,$FU:$GQ,FZ$1,FALSE),"无该职业")))*VLOOKUP($AF646,角色间职业划分!$P:$AP,8,FALSE)/角色间职业划分!$W$9,0)</f>
        <v>5958</v>
      </c>
      <c r="G646" s="26">
        <f>ROUND(IF($AG646="战士",VLOOKUP($AH646,$DV:$ER,EB$1,FALSE),IF($AG646="幻术师",VLOOKUP($AH646,$EU:$FQ,FA$1,FALSE),IF($AG646="刺客",VLOOKUP($AH646,$FU:$GQ,GA$1,FALSE),"无该职业")))*VLOOKUP($AF646,角色间职业划分!$P:$AP,13,FALSE)/角色间职业划分!$AB$9,0)</f>
        <v>1388</v>
      </c>
      <c r="H646" s="26">
        <f t="shared" ref="H646:H709" si="277">IF($AG646="战士",VLOOKUP($AH646,$DV:$ER,EC$1,FALSE),IF($AG646="幻术师",VLOOKUP($AH646,$EU:$FQ,FB$1,FALSE),IF($AG646="刺客",VLOOKUP($AH646,$FU:$GQ,GB$1,FALSE),"无该职业")))</f>
        <v>0</v>
      </c>
      <c r="I646" s="26">
        <f t="shared" ref="I646:I709" si="278">IF($AG646="战士",VLOOKUP($AH646,$DV:$ER,ED$1,FALSE),IF($AG646="幻术师",VLOOKUP($AH646,$EU:$FQ,FC$1,FALSE),IF($AG646="刺客",VLOOKUP($AH646,$FU:$GQ,GC$1,FALSE),"无该职业")))</f>
        <v>0</v>
      </c>
      <c r="J646" s="26">
        <f t="shared" ref="J646:J709" si="279">IF($AG646="战士",VLOOKUP($AH646,$DV:$ER,EE$1,FALSE),IF($AG646="幻术师",VLOOKUP($AH646,$EU:$FQ,FD$1,FALSE),IF($AG646="刺客",VLOOKUP($AH646,$FU:$GQ,GD$1,FALSE),"无该职业")))</f>
        <v>0</v>
      </c>
      <c r="K646" s="26">
        <f t="shared" ref="K646:K709" si="280">IF($AG646="战士",VLOOKUP($AH646,$DV:$ER,EF$1,FALSE),IF($AG646="幻术师",VLOOKUP($AH646,$EU:$FQ,FE$1,FALSE),IF($AG646="刺客",VLOOKUP($AH646,$FU:$GQ,GE$1,FALSE),"无该职业")))</f>
        <v>0</v>
      </c>
      <c r="L646" s="26">
        <f t="shared" ref="L646:L709" si="281">IF($AG646="战士",VLOOKUP($AH646,$DV:$ER,EG$1,FALSE),IF($AG646="幻术师",VLOOKUP($AH646,$EU:$FQ,FF$1,FALSE),IF($AG646="刺客",VLOOKUP($AH646,$FU:$GQ,GF$1,FALSE),"无该职业")))</f>
        <v>0</v>
      </c>
      <c r="M646" s="26">
        <f t="shared" ref="M646:M709" si="282">IF($AG646="战士",VLOOKUP($AH646,$DV:$ER,EH$1,FALSE),IF($AG646="幻术师",VLOOKUP($AH646,$EU:$FQ,FG$1,FALSE),IF($AG646="刺客",VLOOKUP($AH646,$FU:$GQ,GG$1,FALSE),"无该职业")))</f>
        <v>0</v>
      </c>
      <c r="N646" s="26">
        <f t="shared" ref="N646:N709" si="283">IF($AG646="战士",VLOOKUP($AH646,$DV:$ER,EI$1,FALSE),IF($AG646="幻术师",VLOOKUP($AH646,$EU:$FQ,FH$1,FALSE),IF($AG646="刺客",VLOOKUP($AH646,$FU:$GQ,GH$1,FALSE),"无该职业")))</f>
        <v>2.5</v>
      </c>
      <c r="O646" s="26">
        <f t="shared" ref="O646:O709" si="284">IF($AG646="战士",VLOOKUP($AH646,$DV:$ER,EJ$1,FALSE),IF($AG646="幻术师",VLOOKUP($AH646,$EU:$FQ,FI$1,FALSE),IF($AG646="刺客",VLOOKUP($AH646,$FU:$GQ,GI$1,FALSE),"无该职业")))</f>
        <v>5</v>
      </c>
      <c r="P646" s="26">
        <f t="shared" ref="P646:P709" si="285">IF($AG646="战士",VLOOKUP($AH646,$DV:$ER,EK$1,FALSE),IF($AG646="幻术师",VLOOKUP($AH646,$EU:$FQ,FJ$1,FALSE),IF($AG646="刺客",VLOOKUP($AH646,$FU:$GQ,GJ$1,FALSE),"无该职业")))</f>
        <v>5</v>
      </c>
      <c r="Q646" s="26">
        <f t="shared" ref="Q646:Q709" si="286">IF($AG646="战士",VLOOKUP($AH646,$DV:$ER,EL$1,FALSE),IF($AG646="幻术师",VLOOKUP($AH646,$EU:$FQ,FK$1,FALSE),IF($AG646="刺客",VLOOKUP($AH646,$FU:$GQ,GK$1,FALSE),"无该职业")))</f>
        <v>2.5</v>
      </c>
      <c r="R646" s="26">
        <f t="shared" ref="R646:R709" si="287">IF($AG646="战士",VLOOKUP($AH646,$DV:$ER,EM$1,FALSE),IF($AG646="幻术师",VLOOKUP($AH646,$EU:$FQ,FL$1,FALSE),IF($AG646="刺客",VLOOKUP($AH646,$FU:$GQ,GL$1,FALSE),"无该职业")))</f>
        <v>0</v>
      </c>
      <c r="S646" s="26">
        <f t="shared" ref="S646:S709" si="288">IF($AG646="战士",VLOOKUP($AH646,$DV:$ER,EN$1,FALSE),IF($AG646="幻术师",VLOOKUP($AH646,$EU:$FQ,FM$1,FALSE),IF($AG646="刺客",VLOOKUP($AH646,$FU:$GQ,GM$1,FALSE),"无该职业")))</f>
        <v>2.5</v>
      </c>
      <c r="T646" s="26">
        <f t="shared" ref="T646:T709" si="289">IF($AG646="战士",VLOOKUP($AH646,$DV:$ER,EO$1,FALSE),IF($AG646="幻术师",VLOOKUP($AH646,$EU:$FQ,FN$1,FALSE),IF($AG646="刺客",VLOOKUP($AH646,$FU:$GQ,GN$1,FALSE),"无该职业")))</f>
        <v>2.5</v>
      </c>
      <c r="U646" s="26">
        <f t="shared" ref="U646:U709" si="290">IF($AG646="战士",VLOOKUP($AH646,$DV:$ER,EP$1,FALSE),IF($AG646="幻术师",VLOOKUP($AH646,$EU:$FQ,FO$1,FALSE),IF($AG646="刺客",VLOOKUP($AH646,$FU:$GQ,GO$1,FALSE),"无该职业")))</f>
        <v>0</v>
      </c>
      <c r="V646" s="26">
        <f t="shared" ref="V646:V709" si="291">IF($AG646="战士",VLOOKUP($AH646,$DV:$ER,EQ$1,FALSE),IF($AG646="幻术师",VLOOKUP($AH646,$EU:$FQ,FP$1,FALSE),IF($AG646="刺客",VLOOKUP($AH646,$FU:$GQ,GP$1,FALSE),"无该职业")))</f>
        <v>0</v>
      </c>
      <c r="W646" s="26">
        <f>VLOOKUP(AF646,角色间职业划分!L:M,2,FALSE)</f>
        <v>11</v>
      </c>
      <c r="X646" s="26">
        <f t="shared" ref="X646:X709" si="292">AH646</f>
        <v>31</v>
      </c>
      <c r="Y646" s="26">
        <v>0</v>
      </c>
      <c r="Z646" s="26">
        <v>0</v>
      </c>
      <c r="AA646" s="26">
        <v>0</v>
      </c>
      <c r="AB646" s="26">
        <f t="shared" ref="AB646:AB709" si="293">VLOOKUP(X646,AP:AU,6,FALSE)</f>
        <v>10</v>
      </c>
      <c r="AC646" s="1">
        <f t="shared" si="274"/>
        <v>792</v>
      </c>
      <c r="AD646" s="51"/>
      <c r="AE646" s="1"/>
      <c r="AF646">
        <f t="shared" si="272"/>
        <v>11</v>
      </c>
      <c r="AG646" s="26" t="str">
        <f>VLOOKUP(AF646,角色间职业划分!P:R,3,FALSE)</f>
        <v>战士</v>
      </c>
      <c r="AH646" s="26">
        <f t="shared" si="273"/>
        <v>31</v>
      </c>
    </row>
    <row r="647" spans="1:34" x14ac:dyDescent="0.15">
      <c r="A647" s="26">
        <v>643</v>
      </c>
      <c r="B647" s="26">
        <f t="shared" si="275"/>
        <v>0</v>
      </c>
      <c r="C647" s="26">
        <f>ROUND(IF($AG647="战士",VLOOKUP($AH647,$DV:$ER,DX$1,FALSE),IF($AG647="幻术师",VLOOKUP($AH647,$EU:$FQ,EW$1,FALSE),IF($AG647="刺客",VLOOKUP($AH647,$FU:$GQ,FW$1,FALSE),"无该职业")))/VLOOKUP(AF647,角色间职业划分!P:AP,20,FALSE),0)</f>
        <v>32</v>
      </c>
      <c r="D647" s="26">
        <f t="shared" si="276"/>
        <v>0</v>
      </c>
      <c r="E647" s="26">
        <f>ROUND(IF($AG647="战士",VLOOKUP($AH647,$DV:$ER,DZ$1,FALSE),IF($AG647="幻术师",VLOOKUP($AH647,$EU:$FQ,EY$1,FALSE),IF($AG647="刺客",VLOOKUP($AH647,$FU:$GQ,FY$1,FALSE),"无该职业")))*VLOOKUP($AF647,角色间职业划分!$P:$AP,26,FALSE)*VLOOKUP($AF647,角色间职业划分!$P:$AP,13,FALSE)/角色间职业划分!$AB$9,0)</f>
        <v>570</v>
      </c>
      <c r="F647" s="26">
        <f>ROUND(IF($AG647="战士",VLOOKUP($AH647,$DV:$ER,EA$1,FALSE),IF($AG647="幻术师",VLOOKUP($AH647,$EU:$FQ,EZ$1,FALSE),IF($AG647="刺客",VLOOKUP($AH647,$FU:$GQ,FZ$1,FALSE),"无该职业")))*VLOOKUP($AF647,角色间职业划分!$P:$AP,8,FALSE)/角色间职业划分!$W$9,0)</f>
        <v>5958</v>
      </c>
      <c r="G647" s="26">
        <f>ROUND(IF($AG647="战士",VLOOKUP($AH647,$DV:$ER,EB$1,FALSE),IF($AG647="幻术师",VLOOKUP($AH647,$EU:$FQ,FA$1,FALSE),IF($AG647="刺客",VLOOKUP($AH647,$FU:$GQ,GA$1,FALSE),"无该职业")))*VLOOKUP($AF647,角色间职业划分!$P:$AP,13,FALSE)/角色间职业划分!$AB$9,0)</f>
        <v>1388</v>
      </c>
      <c r="H647" s="26">
        <f t="shared" si="277"/>
        <v>0</v>
      </c>
      <c r="I647" s="26">
        <f t="shared" si="278"/>
        <v>0</v>
      </c>
      <c r="J647" s="26">
        <f t="shared" si="279"/>
        <v>0</v>
      </c>
      <c r="K647" s="26">
        <f t="shared" si="280"/>
        <v>0</v>
      </c>
      <c r="L647" s="26">
        <f t="shared" si="281"/>
        <v>0</v>
      </c>
      <c r="M647" s="26">
        <f t="shared" si="282"/>
        <v>0</v>
      </c>
      <c r="N647" s="26">
        <f t="shared" si="283"/>
        <v>2.5</v>
      </c>
      <c r="O647" s="26">
        <f t="shared" si="284"/>
        <v>5</v>
      </c>
      <c r="P647" s="26">
        <f t="shared" si="285"/>
        <v>5</v>
      </c>
      <c r="Q647" s="26">
        <f t="shared" si="286"/>
        <v>2.5</v>
      </c>
      <c r="R647" s="26">
        <f t="shared" si="287"/>
        <v>0</v>
      </c>
      <c r="S647" s="26">
        <f t="shared" si="288"/>
        <v>2.5</v>
      </c>
      <c r="T647" s="26">
        <f t="shared" si="289"/>
        <v>2.5</v>
      </c>
      <c r="U647" s="26">
        <f t="shared" si="290"/>
        <v>0</v>
      </c>
      <c r="V647" s="26">
        <f t="shared" si="291"/>
        <v>0</v>
      </c>
      <c r="W647" s="26">
        <f>VLOOKUP(AF647,角色间职业划分!L:M,2,FALSE)</f>
        <v>11</v>
      </c>
      <c r="X647" s="26">
        <f t="shared" si="292"/>
        <v>32</v>
      </c>
      <c r="Y647" s="26">
        <v>0</v>
      </c>
      <c r="Z647" s="26">
        <v>0</v>
      </c>
      <c r="AA647" s="26">
        <v>0</v>
      </c>
      <c r="AB647" s="26">
        <f t="shared" si="293"/>
        <v>10</v>
      </c>
      <c r="AC647" s="1">
        <f t="shared" si="274"/>
        <v>813</v>
      </c>
      <c r="AD647" s="51"/>
      <c r="AE647" s="1"/>
      <c r="AF647">
        <f t="shared" ref="AF647:AF710" si="294">IF(AH647=0,AF646+1,AF646)</f>
        <v>11</v>
      </c>
      <c r="AG647" s="26" t="str">
        <f>VLOOKUP(AF647,角色间职业划分!P:R,3,FALSE)</f>
        <v>战士</v>
      </c>
      <c r="AH647" s="26">
        <f t="shared" ref="AH647:AH710" si="295">IF(AH646=AH$2,0,AH646+1)</f>
        <v>32</v>
      </c>
    </row>
    <row r="648" spans="1:34" x14ac:dyDescent="0.15">
      <c r="A648" s="26">
        <v>644</v>
      </c>
      <c r="B648" s="26">
        <f t="shared" si="275"/>
        <v>0</v>
      </c>
      <c r="C648" s="26">
        <f>ROUND(IF($AG648="战士",VLOOKUP($AH648,$DV:$ER,DX$1,FALSE),IF($AG648="幻术师",VLOOKUP($AH648,$EU:$FQ,EW$1,FALSE),IF($AG648="刺客",VLOOKUP($AH648,$FU:$GQ,FW$1,FALSE),"无该职业")))/VLOOKUP(AF648,角色间职业划分!P:AP,20,FALSE),0)</f>
        <v>32</v>
      </c>
      <c r="D648" s="26">
        <f t="shared" si="276"/>
        <v>0</v>
      </c>
      <c r="E648" s="26">
        <f>ROUND(IF($AG648="战士",VLOOKUP($AH648,$DV:$ER,DZ$1,FALSE),IF($AG648="幻术师",VLOOKUP($AH648,$EU:$FQ,EY$1,FALSE),IF($AG648="刺客",VLOOKUP($AH648,$FU:$GQ,FY$1,FALSE),"无该职业")))*VLOOKUP($AF648,角色间职业划分!$P:$AP,26,FALSE)*VLOOKUP($AF648,角色间职业划分!$P:$AP,13,FALSE)/角色间职业划分!$AB$9,0)</f>
        <v>570</v>
      </c>
      <c r="F648" s="26">
        <f>ROUND(IF($AG648="战士",VLOOKUP($AH648,$DV:$ER,EA$1,FALSE),IF($AG648="幻术师",VLOOKUP($AH648,$EU:$FQ,EZ$1,FALSE),IF($AG648="刺客",VLOOKUP($AH648,$FU:$GQ,FZ$1,FALSE),"无该职业")))*VLOOKUP($AF648,角色间职业划分!$P:$AP,8,FALSE)/角色间职业划分!$W$9,0)</f>
        <v>6626</v>
      </c>
      <c r="G648" s="26">
        <f>ROUND(IF($AG648="战士",VLOOKUP($AH648,$DV:$ER,EB$1,FALSE),IF($AG648="幻术师",VLOOKUP($AH648,$EU:$FQ,FA$1,FALSE),IF($AG648="刺客",VLOOKUP($AH648,$FU:$GQ,GA$1,FALSE),"无该职业")))*VLOOKUP($AF648,角色间职业划分!$P:$AP,13,FALSE)/角色间职业划分!$AB$9,0)</f>
        <v>1388</v>
      </c>
      <c r="H648" s="26">
        <f t="shared" si="277"/>
        <v>0</v>
      </c>
      <c r="I648" s="26">
        <f t="shared" si="278"/>
        <v>0</v>
      </c>
      <c r="J648" s="26">
        <f t="shared" si="279"/>
        <v>0</v>
      </c>
      <c r="K648" s="26">
        <f t="shared" si="280"/>
        <v>0</v>
      </c>
      <c r="L648" s="26">
        <f t="shared" si="281"/>
        <v>0</v>
      </c>
      <c r="M648" s="26">
        <f t="shared" si="282"/>
        <v>0</v>
      </c>
      <c r="N648" s="26">
        <f t="shared" si="283"/>
        <v>2.5</v>
      </c>
      <c r="O648" s="26">
        <f t="shared" si="284"/>
        <v>5</v>
      </c>
      <c r="P648" s="26">
        <f t="shared" si="285"/>
        <v>5</v>
      </c>
      <c r="Q648" s="26">
        <f t="shared" si="286"/>
        <v>2.5</v>
      </c>
      <c r="R648" s="26">
        <f t="shared" si="287"/>
        <v>0</v>
      </c>
      <c r="S648" s="26">
        <f t="shared" si="288"/>
        <v>2.5</v>
      </c>
      <c r="T648" s="26">
        <f t="shared" si="289"/>
        <v>2.5</v>
      </c>
      <c r="U648" s="26">
        <f t="shared" si="290"/>
        <v>0</v>
      </c>
      <c r="V648" s="26">
        <f t="shared" si="291"/>
        <v>0</v>
      </c>
      <c r="W648" s="26">
        <f>VLOOKUP(AF648,角色间职业划分!L:M,2,FALSE)</f>
        <v>11</v>
      </c>
      <c r="X648" s="26">
        <f t="shared" si="292"/>
        <v>33</v>
      </c>
      <c r="Y648" s="26">
        <v>0</v>
      </c>
      <c r="Z648" s="26">
        <v>0</v>
      </c>
      <c r="AA648" s="26">
        <v>0</v>
      </c>
      <c r="AB648" s="26">
        <f t="shared" si="293"/>
        <v>10</v>
      </c>
      <c r="AC648" s="1">
        <f t="shared" si="274"/>
        <v>834</v>
      </c>
      <c r="AD648" s="51"/>
      <c r="AE648" s="1"/>
      <c r="AF648">
        <f t="shared" si="294"/>
        <v>11</v>
      </c>
      <c r="AG648" s="26" t="str">
        <f>VLOOKUP(AF648,角色间职业划分!P:R,3,FALSE)</f>
        <v>战士</v>
      </c>
      <c r="AH648" s="26">
        <f t="shared" si="295"/>
        <v>33</v>
      </c>
    </row>
    <row r="649" spans="1:34" x14ac:dyDescent="0.15">
      <c r="A649" s="26">
        <v>645</v>
      </c>
      <c r="B649" s="26">
        <f t="shared" si="275"/>
        <v>0</v>
      </c>
      <c r="C649" s="26">
        <f>ROUND(IF($AG649="战士",VLOOKUP($AH649,$DV:$ER,DX$1,FALSE),IF($AG649="幻术师",VLOOKUP($AH649,$EU:$FQ,EW$1,FALSE),IF($AG649="刺客",VLOOKUP($AH649,$FU:$GQ,FW$1,FALSE),"无该职业")))/VLOOKUP(AF649,角色间职业划分!P:AP,20,FALSE),0)</f>
        <v>32</v>
      </c>
      <c r="D649" s="26">
        <f t="shared" si="276"/>
        <v>0</v>
      </c>
      <c r="E649" s="26">
        <f>ROUND(IF($AG649="战士",VLOOKUP($AH649,$DV:$ER,DZ$1,FALSE),IF($AG649="幻术师",VLOOKUP($AH649,$EU:$FQ,EY$1,FALSE),IF($AG649="刺客",VLOOKUP($AH649,$FU:$GQ,FY$1,FALSE),"无该职业")))*VLOOKUP($AF649,角色间职业划分!$P:$AP,26,FALSE)*VLOOKUP($AF649,角色间职业划分!$P:$AP,13,FALSE)/角色间职业划分!$AB$9,0)</f>
        <v>570</v>
      </c>
      <c r="F649" s="26">
        <f>ROUND(IF($AG649="战士",VLOOKUP($AH649,$DV:$ER,EA$1,FALSE),IF($AG649="幻术师",VLOOKUP($AH649,$EU:$FQ,EZ$1,FALSE),IF($AG649="刺客",VLOOKUP($AH649,$FU:$GQ,FZ$1,FALSE),"无该职业")))*VLOOKUP($AF649,角色间职业划分!$P:$AP,8,FALSE)/角色间职业划分!$W$9,0)</f>
        <v>6626</v>
      </c>
      <c r="G649" s="26">
        <f>ROUND(IF($AG649="战士",VLOOKUP($AH649,$DV:$ER,EB$1,FALSE),IF($AG649="幻术师",VLOOKUP($AH649,$EU:$FQ,FA$1,FALSE),IF($AG649="刺客",VLOOKUP($AH649,$FU:$GQ,GA$1,FALSE),"无该职业")))*VLOOKUP($AF649,角色间职业划分!$P:$AP,13,FALSE)/角色间职业划分!$AB$9,0)</f>
        <v>1388</v>
      </c>
      <c r="H649" s="26">
        <f t="shared" si="277"/>
        <v>0</v>
      </c>
      <c r="I649" s="26">
        <f t="shared" si="278"/>
        <v>0</v>
      </c>
      <c r="J649" s="26">
        <f t="shared" si="279"/>
        <v>0</v>
      </c>
      <c r="K649" s="26">
        <f t="shared" si="280"/>
        <v>0</v>
      </c>
      <c r="L649" s="26">
        <f t="shared" si="281"/>
        <v>0</v>
      </c>
      <c r="M649" s="26">
        <f t="shared" si="282"/>
        <v>0</v>
      </c>
      <c r="N649" s="26">
        <f t="shared" si="283"/>
        <v>2.5</v>
      </c>
      <c r="O649" s="26">
        <f t="shared" si="284"/>
        <v>7.5</v>
      </c>
      <c r="P649" s="26">
        <f t="shared" si="285"/>
        <v>5</v>
      </c>
      <c r="Q649" s="26">
        <f t="shared" si="286"/>
        <v>2.5</v>
      </c>
      <c r="R649" s="26">
        <f t="shared" si="287"/>
        <v>0</v>
      </c>
      <c r="S649" s="26">
        <f t="shared" si="288"/>
        <v>2.5</v>
      </c>
      <c r="T649" s="26">
        <f t="shared" si="289"/>
        <v>2.5</v>
      </c>
      <c r="U649" s="26">
        <f t="shared" si="290"/>
        <v>0</v>
      </c>
      <c r="V649" s="26">
        <f t="shared" si="291"/>
        <v>0</v>
      </c>
      <c r="W649" s="26">
        <f>VLOOKUP(AF649,角色间职业划分!L:M,2,FALSE)</f>
        <v>11</v>
      </c>
      <c r="X649" s="26">
        <f t="shared" si="292"/>
        <v>34</v>
      </c>
      <c r="Y649" s="26">
        <v>0</v>
      </c>
      <c r="Z649" s="26">
        <v>0</v>
      </c>
      <c r="AA649" s="26">
        <v>0</v>
      </c>
      <c r="AB649" s="26">
        <f t="shared" si="293"/>
        <v>10</v>
      </c>
      <c r="AC649" s="1">
        <f t="shared" si="274"/>
        <v>855</v>
      </c>
      <c r="AD649" s="51"/>
      <c r="AE649" s="1"/>
      <c r="AF649">
        <f t="shared" si="294"/>
        <v>11</v>
      </c>
      <c r="AG649" s="26" t="str">
        <f>VLOOKUP(AF649,角色间职业划分!P:R,3,FALSE)</f>
        <v>战士</v>
      </c>
      <c r="AH649" s="26">
        <f t="shared" si="295"/>
        <v>34</v>
      </c>
    </row>
    <row r="650" spans="1:34" x14ac:dyDescent="0.15">
      <c r="A650" s="26">
        <v>646</v>
      </c>
      <c r="B650" s="26">
        <f t="shared" si="275"/>
        <v>0</v>
      </c>
      <c r="C650" s="26">
        <f>ROUND(IF($AG650="战士",VLOOKUP($AH650,$DV:$ER,DX$1,FALSE),IF($AG650="幻术师",VLOOKUP($AH650,$EU:$FQ,EW$1,FALSE),IF($AG650="刺客",VLOOKUP($AH650,$FU:$GQ,FW$1,FALSE),"无该职业")))/VLOOKUP(AF650,角色间职业划分!P:AP,20,FALSE),0)</f>
        <v>32</v>
      </c>
      <c r="D650" s="26">
        <f t="shared" si="276"/>
        <v>0</v>
      </c>
      <c r="E650" s="26">
        <f>ROUND(IF($AG650="战士",VLOOKUP($AH650,$DV:$ER,DZ$1,FALSE),IF($AG650="幻术师",VLOOKUP($AH650,$EU:$FQ,EY$1,FALSE),IF($AG650="刺客",VLOOKUP($AH650,$FU:$GQ,FY$1,FALSE),"无该职业")))*VLOOKUP($AF650,角色间职业划分!$P:$AP,26,FALSE)*VLOOKUP($AF650,角色间职业划分!$P:$AP,13,FALSE)/角色间职业划分!$AB$9,0)</f>
        <v>570</v>
      </c>
      <c r="F650" s="26">
        <f>ROUND(IF($AG650="战士",VLOOKUP($AH650,$DV:$ER,EA$1,FALSE),IF($AG650="幻术师",VLOOKUP($AH650,$EU:$FQ,EZ$1,FALSE),IF($AG650="刺客",VLOOKUP($AH650,$FU:$GQ,FZ$1,FALSE),"无该职业")))*VLOOKUP($AF650,角色间职业划分!$P:$AP,8,FALSE)/角色间职业划分!$W$9,0)</f>
        <v>6626</v>
      </c>
      <c r="G650" s="26">
        <f>ROUND(IF($AG650="战士",VLOOKUP($AH650,$DV:$ER,EB$1,FALSE),IF($AG650="幻术师",VLOOKUP($AH650,$EU:$FQ,FA$1,FALSE),IF($AG650="刺客",VLOOKUP($AH650,$FU:$GQ,GA$1,FALSE),"无该职业")))*VLOOKUP($AF650,角色间职业划分!$P:$AP,13,FALSE)/角色间职业划分!$AB$9,0)</f>
        <v>1535</v>
      </c>
      <c r="H650" s="26">
        <f t="shared" si="277"/>
        <v>0</v>
      </c>
      <c r="I650" s="26">
        <f t="shared" si="278"/>
        <v>0</v>
      </c>
      <c r="J650" s="26">
        <f t="shared" si="279"/>
        <v>0</v>
      </c>
      <c r="K650" s="26">
        <f t="shared" si="280"/>
        <v>0</v>
      </c>
      <c r="L650" s="26">
        <f t="shared" si="281"/>
        <v>0</v>
      </c>
      <c r="M650" s="26">
        <f t="shared" si="282"/>
        <v>0</v>
      </c>
      <c r="N650" s="26">
        <f t="shared" si="283"/>
        <v>2.5</v>
      </c>
      <c r="O650" s="26">
        <f t="shared" si="284"/>
        <v>7.5</v>
      </c>
      <c r="P650" s="26">
        <f t="shared" si="285"/>
        <v>5</v>
      </c>
      <c r="Q650" s="26">
        <f t="shared" si="286"/>
        <v>2.5</v>
      </c>
      <c r="R650" s="26">
        <f t="shared" si="287"/>
        <v>0</v>
      </c>
      <c r="S650" s="26">
        <f t="shared" si="288"/>
        <v>2.5</v>
      </c>
      <c r="T650" s="26">
        <f t="shared" si="289"/>
        <v>2.5</v>
      </c>
      <c r="U650" s="26">
        <f t="shared" si="290"/>
        <v>0</v>
      </c>
      <c r="V650" s="26">
        <f t="shared" si="291"/>
        <v>0</v>
      </c>
      <c r="W650" s="26">
        <f>VLOOKUP(AF650,角色间职业划分!L:M,2,FALSE)</f>
        <v>11</v>
      </c>
      <c r="X650" s="26">
        <f t="shared" si="292"/>
        <v>35</v>
      </c>
      <c r="Y650" s="26">
        <v>0</v>
      </c>
      <c r="Z650" s="26">
        <v>0</v>
      </c>
      <c r="AA650" s="26">
        <v>0</v>
      </c>
      <c r="AB650" s="26">
        <f t="shared" si="293"/>
        <v>10</v>
      </c>
      <c r="AC650" s="1">
        <f t="shared" si="274"/>
        <v>876</v>
      </c>
      <c r="AD650" s="51"/>
      <c r="AE650" s="1"/>
      <c r="AF650">
        <f t="shared" si="294"/>
        <v>11</v>
      </c>
      <c r="AG650" s="26" t="str">
        <f>VLOOKUP(AF650,角色间职业划分!P:R,3,FALSE)</f>
        <v>战士</v>
      </c>
      <c r="AH650" s="26">
        <f t="shared" si="295"/>
        <v>35</v>
      </c>
    </row>
    <row r="651" spans="1:34" x14ac:dyDescent="0.15">
      <c r="A651" s="26">
        <v>647</v>
      </c>
      <c r="B651" s="26">
        <f t="shared" si="275"/>
        <v>0</v>
      </c>
      <c r="C651" s="26">
        <f>ROUND(IF($AG651="战士",VLOOKUP($AH651,$DV:$ER,DX$1,FALSE),IF($AG651="幻术师",VLOOKUP($AH651,$EU:$FQ,EW$1,FALSE),IF($AG651="刺客",VLOOKUP($AH651,$FU:$GQ,FW$1,FALSE),"无该职业")))/VLOOKUP(AF651,角色间职业划分!P:AP,20,FALSE),0)</f>
        <v>37</v>
      </c>
      <c r="D651" s="26">
        <f t="shared" si="276"/>
        <v>0</v>
      </c>
      <c r="E651" s="26">
        <f>ROUND(IF($AG651="战士",VLOOKUP($AH651,$DV:$ER,DZ$1,FALSE),IF($AG651="幻术师",VLOOKUP($AH651,$EU:$FQ,EY$1,FALSE),IF($AG651="刺客",VLOOKUP($AH651,$FU:$GQ,FY$1,FALSE),"无该职业")))*VLOOKUP($AF651,角色间职业划分!$P:$AP,26,FALSE)*VLOOKUP($AF651,角色间职业划分!$P:$AP,13,FALSE)/角色间职业划分!$AB$9,0)</f>
        <v>570</v>
      </c>
      <c r="F651" s="26">
        <f>ROUND(IF($AG651="战士",VLOOKUP($AH651,$DV:$ER,EA$1,FALSE),IF($AG651="幻术师",VLOOKUP($AH651,$EU:$FQ,EZ$1,FALSE),IF($AG651="刺客",VLOOKUP($AH651,$FU:$GQ,FZ$1,FALSE),"无该职业")))*VLOOKUP($AF651,角色间职业划分!$P:$AP,8,FALSE)/角色间职业划分!$W$9,0)</f>
        <v>6626</v>
      </c>
      <c r="G651" s="26">
        <f>ROUND(IF($AG651="战士",VLOOKUP($AH651,$DV:$ER,EB$1,FALSE),IF($AG651="幻术师",VLOOKUP($AH651,$EU:$FQ,FA$1,FALSE),IF($AG651="刺客",VLOOKUP($AH651,$FU:$GQ,GA$1,FALSE),"无该职业")))*VLOOKUP($AF651,角色间职业划分!$P:$AP,13,FALSE)/角色间职业划分!$AB$9,0)</f>
        <v>1535</v>
      </c>
      <c r="H651" s="26">
        <f t="shared" si="277"/>
        <v>0</v>
      </c>
      <c r="I651" s="26">
        <f t="shared" si="278"/>
        <v>0</v>
      </c>
      <c r="J651" s="26">
        <f t="shared" si="279"/>
        <v>0</v>
      </c>
      <c r="K651" s="26">
        <f t="shared" si="280"/>
        <v>0</v>
      </c>
      <c r="L651" s="26">
        <f t="shared" si="281"/>
        <v>0</v>
      </c>
      <c r="M651" s="26">
        <f t="shared" si="282"/>
        <v>0</v>
      </c>
      <c r="N651" s="26">
        <f t="shared" si="283"/>
        <v>2.5</v>
      </c>
      <c r="O651" s="26">
        <f t="shared" si="284"/>
        <v>7.5</v>
      </c>
      <c r="P651" s="26">
        <f t="shared" si="285"/>
        <v>5</v>
      </c>
      <c r="Q651" s="26">
        <f t="shared" si="286"/>
        <v>2.5</v>
      </c>
      <c r="R651" s="26">
        <f t="shared" si="287"/>
        <v>0</v>
      </c>
      <c r="S651" s="26">
        <f t="shared" si="288"/>
        <v>2.5</v>
      </c>
      <c r="T651" s="26">
        <f t="shared" si="289"/>
        <v>2.5</v>
      </c>
      <c r="U651" s="26">
        <f t="shared" si="290"/>
        <v>0</v>
      </c>
      <c r="V651" s="26">
        <f t="shared" si="291"/>
        <v>0</v>
      </c>
      <c r="W651" s="26">
        <f>VLOOKUP(AF651,角色间职业划分!L:M,2,FALSE)</f>
        <v>11</v>
      </c>
      <c r="X651" s="26">
        <f t="shared" si="292"/>
        <v>36</v>
      </c>
      <c r="Y651" s="26">
        <v>0</v>
      </c>
      <c r="Z651" s="26">
        <v>0</v>
      </c>
      <c r="AA651" s="26">
        <v>0</v>
      </c>
      <c r="AB651" s="26">
        <f t="shared" si="293"/>
        <v>10</v>
      </c>
      <c r="AC651" s="1">
        <f t="shared" si="274"/>
        <v>897</v>
      </c>
      <c r="AD651" s="51"/>
      <c r="AE651" s="1"/>
      <c r="AF651">
        <f t="shared" si="294"/>
        <v>11</v>
      </c>
      <c r="AG651" s="26" t="str">
        <f>VLOOKUP(AF651,角色间职业划分!P:R,3,FALSE)</f>
        <v>战士</v>
      </c>
      <c r="AH651" s="26">
        <f t="shared" si="295"/>
        <v>36</v>
      </c>
    </row>
    <row r="652" spans="1:34" x14ac:dyDescent="0.15">
      <c r="A652" s="26">
        <v>648</v>
      </c>
      <c r="B652" s="26">
        <f t="shared" si="275"/>
        <v>0</v>
      </c>
      <c r="C652" s="26">
        <f>ROUND(IF($AG652="战士",VLOOKUP($AH652,$DV:$ER,DX$1,FALSE),IF($AG652="幻术师",VLOOKUP($AH652,$EU:$FQ,EW$1,FALSE),IF($AG652="刺客",VLOOKUP($AH652,$FU:$GQ,FW$1,FALSE),"无该职业")))/VLOOKUP(AF652,角色间职业划分!P:AP,20,FALSE),0)</f>
        <v>37</v>
      </c>
      <c r="D652" s="26">
        <f t="shared" si="276"/>
        <v>0</v>
      </c>
      <c r="E652" s="26">
        <f>ROUND(IF($AG652="战士",VLOOKUP($AH652,$DV:$ER,DZ$1,FALSE),IF($AG652="幻术师",VLOOKUP($AH652,$EU:$FQ,EY$1,FALSE),IF($AG652="刺客",VLOOKUP($AH652,$FU:$GQ,FY$1,FALSE),"无该职业")))*VLOOKUP($AF652,角色间职业划分!$P:$AP,26,FALSE)*VLOOKUP($AF652,角色间职业划分!$P:$AP,13,FALSE)/角色间职业划分!$AB$9,0)</f>
        <v>570</v>
      </c>
      <c r="F652" s="26">
        <f>ROUND(IF($AG652="战士",VLOOKUP($AH652,$DV:$ER,EA$1,FALSE),IF($AG652="幻术师",VLOOKUP($AH652,$EU:$FQ,EZ$1,FALSE),IF($AG652="刺客",VLOOKUP($AH652,$FU:$GQ,FZ$1,FALSE),"无该职业")))*VLOOKUP($AF652,角色间职业划分!$P:$AP,8,FALSE)/角色间职业划分!$W$9,0)</f>
        <v>7293</v>
      </c>
      <c r="G652" s="26">
        <f>ROUND(IF($AG652="战士",VLOOKUP($AH652,$DV:$ER,EB$1,FALSE),IF($AG652="幻术师",VLOOKUP($AH652,$EU:$FQ,FA$1,FALSE),IF($AG652="刺客",VLOOKUP($AH652,$FU:$GQ,GA$1,FALSE),"无该职业")))*VLOOKUP($AF652,角色间职业划分!$P:$AP,13,FALSE)/角色间职业划分!$AB$9,0)</f>
        <v>1535</v>
      </c>
      <c r="H652" s="26">
        <f t="shared" si="277"/>
        <v>0</v>
      </c>
      <c r="I652" s="26">
        <f t="shared" si="278"/>
        <v>0</v>
      </c>
      <c r="J652" s="26">
        <f t="shared" si="279"/>
        <v>0</v>
      </c>
      <c r="K652" s="26">
        <f t="shared" si="280"/>
        <v>0</v>
      </c>
      <c r="L652" s="26">
        <f t="shared" si="281"/>
        <v>0</v>
      </c>
      <c r="M652" s="26">
        <f t="shared" si="282"/>
        <v>0</v>
      </c>
      <c r="N652" s="26">
        <f t="shared" si="283"/>
        <v>2.5</v>
      </c>
      <c r="O652" s="26">
        <f t="shared" si="284"/>
        <v>7.5</v>
      </c>
      <c r="P652" s="26">
        <f t="shared" si="285"/>
        <v>5</v>
      </c>
      <c r="Q652" s="26">
        <f t="shared" si="286"/>
        <v>2.5</v>
      </c>
      <c r="R652" s="26">
        <f t="shared" si="287"/>
        <v>0</v>
      </c>
      <c r="S652" s="26">
        <f t="shared" si="288"/>
        <v>2.5</v>
      </c>
      <c r="T652" s="26">
        <f t="shared" si="289"/>
        <v>2.5</v>
      </c>
      <c r="U652" s="26">
        <f t="shared" si="290"/>
        <v>0</v>
      </c>
      <c r="V652" s="26">
        <f t="shared" si="291"/>
        <v>0</v>
      </c>
      <c r="W652" s="26">
        <f>VLOOKUP(AF652,角色间职业划分!L:M,2,FALSE)</f>
        <v>11</v>
      </c>
      <c r="X652" s="26">
        <f t="shared" si="292"/>
        <v>37</v>
      </c>
      <c r="Y652" s="26">
        <v>0</v>
      </c>
      <c r="Z652" s="26">
        <v>0</v>
      </c>
      <c r="AA652" s="26">
        <v>0</v>
      </c>
      <c r="AB652" s="26">
        <f t="shared" si="293"/>
        <v>10</v>
      </c>
      <c r="AC652" s="1">
        <f t="shared" si="274"/>
        <v>918</v>
      </c>
      <c r="AD652" s="51"/>
      <c r="AE652" s="1"/>
      <c r="AF652">
        <f t="shared" si="294"/>
        <v>11</v>
      </c>
      <c r="AG652" s="26" t="str">
        <f>VLOOKUP(AF652,角色间职业划分!P:R,3,FALSE)</f>
        <v>战士</v>
      </c>
      <c r="AH652" s="26">
        <f t="shared" si="295"/>
        <v>37</v>
      </c>
    </row>
    <row r="653" spans="1:34" x14ac:dyDescent="0.15">
      <c r="A653" s="26">
        <v>649</v>
      </c>
      <c r="B653" s="26">
        <f t="shared" si="275"/>
        <v>0</v>
      </c>
      <c r="C653" s="26">
        <f>ROUND(IF($AG653="战士",VLOOKUP($AH653,$DV:$ER,DX$1,FALSE),IF($AG653="幻术师",VLOOKUP($AH653,$EU:$FQ,EW$1,FALSE),IF($AG653="刺客",VLOOKUP($AH653,$FU:$GQ,FW$1,FALSE),"无该职业")))/VLOOKUP(AF653,角色间职业划分!P:AP,20,FALSE),0)</f>
        <v>37</v>
      </c>
      <c r="D653" s="26">
        <f t="shared" si="276"/>
        <v>0</v>
      </c>
      <c r="E653" s="26">
        <f>ROUND(IF($AG653="战士",VLOOKUP($AH653,$DV:$ER,DZ$1,FALSE),IF($AG653="幻术师",VLOOKUP($AH653,$EU:$FQ,EY$1,FALSE),IF($AG653="刺客",VLOOKUP($AH653,$FU:$GQ,FY$1,FALSE),"无该职业")))*VLOOKUP($AF653,角色间职业划分!$P:$AP,26,FALSE)*VLOOKUP($AF653,角色间职业划分!$P:$AP,13,FALSE)/角色间职业划分!$AB$9,0)</f>
        <v>570</v>
      </c>
      <c r="F653" s="26">
        <f>ROUND(IF($AG653="战士",VLOOKUP($AH653,$DV:$ER,EA$1,FALSE),IF($AG653="幻术师",VLOOKUP($AH653,$EU:$FQ,EZ$1,FALSE),IF($AG653="刺客",VLOOKUP($AH653,$FU:$GQ,FZ$1,FALSE),"无该职业")))*VLOOKUP($AF653,角色间职业划分!$P:$AP,8,FALSE)/角色间职业划分!$W$9,0)</f>
        <v>7293</v>
      </c>
      <c r="G653" s="26">
        <f>ROUND(IF($AG653="战士",VLOOKUP($AH653,$DV:$ER,EB$1,FALSE),IF($AG653="幻术师",VLOOKUP($AH653,$EU:$FQ,FA$1,FALSE),IF($AG653="刺客",VLOOKUP($AH653,$FU:$GQ,GA$1,FALSE),"无该职业")))*VLOOKUP($AF653,角色间职业划分!$P:$AP,13,FALSE)/角色间职业划分!$AB$9,0)</f>
        <v>1535</v>
      </c>
      <c r="H653" s="26">
        <f t="shared" si="277"/>
        <v>0</v>
      </c>
      <c r="I653" s="26">
        <f t="shared" si="278"/>
        <v>0</v>
      </c>
      <c r="J653" s="26">
        <f t="shared" si="279"/>
        <v>0</v>
      </c>
      <c r="K653" s="26">
        <f t="shared" si="280"/>
        <v>0</v>
      </c>
      <c r="L653" s="26">
        <f t="shared" si="281"/>
        <v>0</v>
      </c>
      <c r="M653" s="26">
        <f t="shared" si="282"/>
        <v>0</v>
      </c>
      <c r="N653" s="26">
        <f t="shared" si="283"/>
        <v>2.5</v>
      </c>
      <c r="O653" s="26">
        <f t="shared" si="284"/>
        <v>7.5</v>
      </c>
      <c r="P653" s="26">
        <f t="shared" si="285"/>
        <v>7.5</v>
      </c>
      <c r="Q653" s="26">
        <f t="shared" si="286"/>
        <v>2.5</v>
      </c>
      <c r="R653" s="26">
        <f t="shared" si="287"/>
        <v>0</v>
      </c>
      <c r="S653" s="26">
        <f t="shared" si="288"/>
        <v>2.5</v>
      </c>
      <c r="T653" s="26">
        <f t="shared" si="289"/>
        <v>2.5</v>
      </c>
      <c r="U653" s="26">
        <f t="shared" si="290"/>
        <v>0</v>
      </c>
      <c r="V653" s="26">
        <f t="shared" si="291"/>
        <v>0</v>
      </c>
      <c r="W653" s="26">
        <f>VLOOKUP(AF653,角色间职业划分!L:M,2,FALSE)</f>
        <v>11</v>
      </c>
      <c r="X653" s="26">
        <f t="shared" si="292"/>
        <v>38</v>
      </c>
      <c r="Y653" s="26">
        <v>0</v>
      </c>
      <c r="Z653" s="26">
        <v>0</v>
      </c>
      <c r="AA653" s="26">
        <v>0</v>
      </c>
      <c r="AB653" s="26">
        <f t="shared" si="293"/>
        <v>10</v>
      </c>
      <c r="AC653" s="1">
        <f t="shared" si="274"/>
        <v>939</v>
      </c>
      <c r="AD653" s="51"/>
      <c r="AE653" s="1"/>
      <c r="AF653">
        <f t="shared" si="294"/>
        <v>11</v>
      </c>
      <c r="AG653" s="26" t="str">
        <f>VLOOKUP(AF653,角色间职业划分!P:R,3,FALSE)</f>
        <v>战士</v>
      </c>
      <c r="AH653" s="26">
        <f t="shared" si="295"/>
        <v>38</v>
      </c>
    </row>
    <row r="654" spans="1:34" x14ac:dyDescent="0.15">
      <c r="A654" s="26">
        <v>650</v>
      </c>
      <c r="B654" s="26">
        <f t="shared" si="275"/>
        <v>0</v>
      </c>
      <c r="C654" s="26">
        <f>ROUND(IF($AG654="战士",VLOOKUP($AH654,$DV:$ER,DX$1,FALSE),IF($AG654="幻术师",VLOOKUP($AH654,$EU:$FQ,EW$1,FALSE),IF($AG654="刺客",VLOOKUP($AH654,$FU:$GQ,FW$1,FALSE),"无该职业")))/VLOOKUP(AF654,角色间职业划分!P:AP,20,FALSE),0)</f>
        <v>37</v>
      </c>
      <c r="D654" s="26">
        <f t="shared" si="276"/>
        <v>0</v>
      </c>
      <c r="E654" s="26">
        <f>ROUND(IF($AG654="战士",VLOOKUP($AH654,$DV:$ER,DZ$1,FALSE),IF($AG654="幻术师",VLOOKUP($AH654,$EU:$FQ,EY$1,FALSE),IF($AG654="刺客",VLOOKUP($AH654,$FU:$GQ,FY$1,FALSE),"无该职业")))*VLOOKUP($AF654,角色间职业划分!$P:$AP,26,FALSE)*VLOOKUP($AF654,角色间职业划分!$P:$AP,13,FALSE)/角色间职业划分!$AB$9,0)</f>
        <v>570</v>
      </c>
      <c r="F654" s="26">
        <f>ROUND(IF($AG654="战士",VLOOKUP($AH654,$DV:$ER,EA$1,FALSE),IF($AG654="幻术师",VLOOKUP($AH654,$EU:$FQ,EZ$1,FALSE),IF($AG654="刺客",VLOOKUP($AH654,$FU:$GQ,FZ$1,FALSE),"无该职业")))*VLOOKUP($AF654,角色间职业划分!$P:$AP,8,FALSE)/角色间职业划分!$W$9,0)</f>
        <v>7293</v>
      </c>
      <c r="G654" s="26">
        <f>ROUND(IF($AG654="战士",VLOOKUP($AH654,$DV:$ER,EB$1,FALSE),IF($AG654="幻术师",VLOOKUP($AH654,$EU:$FQ,FA$1,FALSE),IF($AG654="刺客",VLOOKUP($AH654,$FU:$GQ,GA$1,FALSE),"无该职业")))*VLOOKUP($AF654,角色间职业划分!$P:$AP,13,FALSE)/角色间职业划分!$AB$9,0)</f>
        <v>1682</v>
      </c>
      <c r="H654" s="26">
        <f t="shared" si="277"/>
        <v>0</v>
      </c>
      <c r="I654" s="26">
        <f t="shared" si="278"/>
        <v>0</v>
      </c>
      <c r="J654" s="26">
        <f t="shared" si="279"/>
        <v>0</v>
      </c>
      <c r="K654" s="26">
        <f t="shared" si="280"/>
        <v>0</v>
      </c>
      <c r="L654" s="26">
        <f t="shared" si="281"/>
        <v>0</v>
      </c>
      <c r="M654" s="26">
        <f t="shared" si="282"/>
        <v>0</v>
      </c>
      <c r="N654" s="26">
        <f t="shared" si="283"/>
        <v>2.5</v>
      </c>
      <c r="O654" s="26">
        <f t="shared" si="284"/>
        <v>7.5</v>
      </c>
      <c r="P654" s="26">
        <f t="shared" si="285"/>
        <v>7.5</v>
      </c>
      <c r="Q654" s="26">
        <f t="shared" si="286"/>
        <v>2.5</v>
      </c>
      <c r="R654" s="26">
        <f t="shared" si="287"/>
        <v>0</v>
      </c>
      <c r="S654" s="26">
        <f t="shared" si="288"/>
        <v>2.5</v>
      </c>
      <c r="T654" s="26">
        <f t="shared" si="289"/>
        <v>2.5</v>
      </c>
      <c r="U654" s="26">
        <f t="shared" si="290"/>
        <v>0</v>
      </c>
      <c r="V654" s="26">
        <f t="shared" si="291"/>
        <v>0</v>
      </c>
      <c r="W654" s="26">
        <f>VLOOKUP(AF654,角色间职业划分!L:M,2,FALSE)</f>
        <v>11</v>
      </c>
      <c r="X654" s="26">
        <f t="shared" si="292"/>
        <v>39</v>
      </c>
      <c r="Y654" s="26">
        <v>0</v>
      </c>
      <c r="Z654" s="26">
        <v>0</v>
      </c>
      <c r="AA654" s="26">
        <v>0</v>
      </c>
      <c r="AB654" s="26">
        <f t="shared" si="293"/>
        <v>10</v>
      </c>
      <c r="AC654" s="1">
        <f t="shared" si="274"/>
        <v>960</v>
      </c>
      <c r="AD654" s="51"/>
      <c r="AE654" s="1"/>
      <c r="AF654">
        <f t="shared" si="294"/>
        <v>11</v>
      </c>
      <c r="AG654" s="26" t="str">
        <f>VLOOKUP(AF654,角色间职业划分!P:R,3,FALSE)</f>
        <v>战士</v>
      </c>
      <c r="AH654" s="26">
        <f t="shared" si="295"/>
        <v>39</v>
      </c>
    </row>
    <row r="655" spans="1:34" x14ac:dyDescent="0.15">
      <c r="A655" s="26">
        <v>651</v>
      </c>
      <c r="B655" s="26">
        <f t="shared" si="275"/>
        <v>0</v>
      </c>
      <c r="C655" s="26">
        <f>ROUND(IF($AG655="战士",VLOOKUP($AH655,$DV:$ER,DX$1,FALSE),IF($AG655="幻术师",VLOOKUP($AH655,$EU:$FQ,EW$1,FALSE),IF($AG655="刺客",VLOOKUP($AH655,$FU:$GQ,FW$1,FALSE),"无该职业")))/VLOOKUP(AF655,角色间职业划分!P:AP,20,FALSE),0)</f>
        <v>37</v>
      </c>
      <c r="D655" s="26">
        <f t="shared" si="276"/>
        <v>0</v>
      </c>
      <c r="E655" s="26">
        <f>ROUND(IF($AG655="战士",VLOOKUP($AH655,$DV:$ER,DZ$1,FALSE),IF($AG655="幻术师",VLOOKUP($AH655,$EU:$FQ,EY$1,FALSE),IF($AG655="刺客",VLOOKUP($AH655,$FU:$GQ,FY$1,FALSE),"无该职业")))*VLOOKUP($AF655,角色间职业划分!$P:$AP,26,FALSE)*VLOOKUP($AF655,角色间职业划分!$P:$AP,13,FALSE)/角色间职业划分!$AB$9,0)</f>
        <v>570</v>
      </c>
      <c r="F655" s="26">
        <f>ROUND(IF($AG655="战士",VLOOKUP($AH655,$DV:$ER,EA$1,FALSE),IF($AG655="幻术师",VLOOKUP($AH655,$EU:$FQ,EZ$1,FALSE),IF($AG655="刺客",VLOOKUP($AH655,$FU:$GQ,FZ$1,FALSE),"无该职业")))*VLOOKUP($AF655,角色间职业划分!$P:$AP,8,FALSE)/角色间职业划分!$W$9,0)</f>
        <v>7293</v>
      </c>
      <c r="G655" s="26">
        <f>ROUND(IF($AG655="战士",VLOOKUP($AH655,$DV:$ER,EB$1,FALSE),IF($AG655="幻术师",VLOOKUP($AH655,$EU:$FQ,FA$1,FALSE),IF($AG655="刺客",VLOOKUP($AH655,$FU:$GQ,GA$1,FALSE),"无该职业")))*VLOOKUP($AF655,角色间职业划分!$P:$AP,13,FALSE)/角色间职业划分!$AB$9,0)</f>
        <v>1682</v>
      </c>
      <c r="H655" s="26">
        <f t="shared" si="277"/>
        <v>0</v>
      </c>
      <c r="I655" s="26">
        <f t="shared" si="278"/>
        <v>0</v>
      </c>
      <c r="J655" s="26">
        <f t="shared" si="279"/>
        <v>0</v>
      </c>
      <c r="K655" s="26">
        <f t="shared" si="280"/>
        <v>0</v>
      </c>
      <c r="L655" s="26">
        <f t="shared" si="281"/>
        <v>0</v>
      </c>
      <c r="M655" s="26">
        <f t="shared" si="282"/>
        <v>0</v>
      </c>
      <c r="N655" s="26">
        <f t="shared" si="283"/>
        <v>2.5</v>
      </c>
      <c r="O655" s="26">
        <f t="shared" si="284"/>
        <v>7.5</v>
      </c>
      <c r="P655" s="26">
        <f t="shared" si="285"/>
        <v>7.5</v>
      </c>
      <c r="Q655" s="26">
        <f t="shared" si="286"/>
        <v>5</v>
      </c>
      <c r="R655" s="26">
        <f t="shared" si="287"/>
        <v>0</v>
      </c>
      <c r="S655" s="26">
        <f t="shared" si="288"/>
        <v>2.5</v>
      </c>
      <c r="T655" s="26">
        <f t="shared" si="289"/>
        <v>2.5</v>
      </c>
      <c r="U655" s="26">
        <f t="shared" si="290"/>
        <v>0</v>
      </c>
      <c r="V655" s="26">
        <f t="shared" si="291"/>
        <v>0</v>
      </c>
      <c r="W655" s="26">
        <f>VLOOKUP(AF655,角色间职业划分!L:M,2,FALSE)</f>
        <v>11</v>
      </c>
      <c r="X655" s="26">
        <f t="shared" si="292"/>
        <v>40</v>
      </c>
      <c r="Y655" s="26">
        <v>0</v>
      </c>
      <c r="Z655" s="26">
        <v>0</v>
      </c>
      <c r="AA655" s="26">
        <v>0</v>
      </c>
      <c r="AB655" s="26">
        <f t="shared" si="293"/>
        <v>12.5</v>
      </c>
      <c r="AC655" s="1">
        <f t="shared" si="274"/>
        <v>1010</v>
      </c>
      <c r="AD655" s="51"/>
      <c r="AE655" s="1"/>
      <c r="AF655">
        <f t="shared" si="294"/>
        <v>11</v>
      </c>
      <c r="AG655" s="26" t="str">
        <f>VLOOKUP(AF655,角色间职业划分!P:R,3,FALSE)</f>
        <v>战士</v>
      </c>
      <c r="AH655" s="26">
        <f t="shared" si="295"/>
        <v>40</v>
      </c>
    </row>
    <row r="656" spans="1:34" x14ac:dyDescent="0.15">
      <c r="A656" s="26">
        <v>652</v>
      </c>
      <c r="B656" s="26">
        <f t="shared" si="275"/>
        <v>0</v>
      </c>
      <c r="C656" s="26">
        <f>ROUND(IF($AG656="战士",VLOOKUP($AH656,$DV:$ER,DX$1,FALSE),IF($AG656="幻术师",VLOOKUP($AH656,$EU:$FQ,EW$1,FALSE),IF($AG656="刺客",VLOOKUP($AH656,$FU:$GQ,FW$1,FALSE),"无该职业")))/VLOOKUP(AF656,角色间职业划分!P:AP,20,FALSE),0)</f>
        <v>37</v>
      </c>
      <c r="D656" s="26">
        <f t="shared" si="276"/>
        <v>0</v>
      </c>
      <c r="E656" s="26">
        <f>ROUND(IF($AG656="战士",VLOOKUP($AH656,$DV:$ER,DZ$1,FALSE),IF($AG656="幻术师",VLOOKUP($AH656,$EU:$FQ,EY$1,FALSE),IF($AG656="刺客",VLOOKUP($AH656,$FU:$GQ,FY$1,FALSE),"无该职业")))*VLOOKUP($AF656,角色间职业划分!$P:$AP,26,FALSE)*VLOOKUP($AF656,角色间职业划分!$P:$AP,13,FALSE)/角色间职业划分!$AB$9,0)</f>
        <v>570</v>
      </c>
      <c r="F656" s="26">
        <f>ROUND(IF($AG656="战士",VLOOKUP($AH656,$DV:$ER,EA$1,FALSE),IF($AG656="幻术师",VLOOKUP($AH656,$EU:$FQ,EZ$1,FALSE),IF($AG656="刺客",VLOOKUP($AH656,$FU:$GQ,FZ$1,FALSE),"无该职业")))*VLOOKUP($AF656,角色间职业划分!$P:$AP,8,FALSE)/角色间职业划分!$W$9,0)</f>
        <v>8429</v>
      </c>
      <c r="G656" s="26">
        <f>ROUND(IF($AG656="战士",VLOOKUP($AH656,$DV:$ER,EB$1,FALSE),IF($AG656="幻术师",VLOOKUP($AH656,$EU:$FQ,FA$1,FALSE),IF($AG656="刺客",VLOOKUP($AH656,$FU:$GQ,GA$1,FALSE),"无该职业")))*VLOOKUP($AF656,角色间职业划分!$P:$AP,13,FALSE)/角色间职业划分!$AB$9,0)</f>
        <v>1682</v>
      </c>
      <c r="H656" s="26">
        <f t="shared" si="277"/>
        <v>0</v>
      </c>
      <c r="I656" s="26">
        <f t="shared" si="278"/>
        <v>0</v>
      </c>
      <c r="J656" s="26">
        <f t="shared" si="279"/>
        <v>0</v>
      </c>
      <c r="K656" s="26">
        <f t="shared" si="280"/>
        <v>0</v>
      </c>
      <c r="L656" s="26">
        <f t="shared" si="281"/>
        <v>0</v>
      </c>
      <c r="M656" s="26">
        <f t="shared" si="282"/>
        <v>0</v>
      </c>
      <c r="N656" s="26">
        <f t="shared" si="283"/>
        <v>2.5</v>
      </c>
      <c r="O656" s="26">
        <f t="shared" si="284"/>
        <v>7.5</v>
      </c>
      <c r="P656" s="26">
        <f t="shared" si="285"/>
        <v>7.5</v>
      </c>
      <c r="Q656" s="26">
        <f t="shared" si="286"/>
        <v>5</v>
      </c>
      <c r="R656" s="26">
        <f t="shared" si="287"/>
        <v>0</v>
      </c>
      <c r="S656" s="26">
        <f t="shared" si="288"/>
        <v>2.5</v>
      </c>
      <c r="T656" s="26">
        <f t="shared" si="289"/>
        <v>2.5</v>
      </c>
      <c r="U656" s="26">
        <f t="shared" si="290"/>
        <v>0</v>
      </c>
      <c r="V656" s="26">
        <f t="shared" si="291"/>
        <v>0</v>
      </c>
      <c r="W656" s="26">
        <f>VLOOKUP(AF656,角色间职业划分!L:M,2,FALSE)</f>
        <v>11</v>
      </c>
      <c r="X656" s="26">
        <f t="shared" si="292"/>
        <v>41</v>
      </c>
      <c r="Y656" s="26">
        <v>0</v>
      </c>
      <c r="Z656" s="26">
        <v>0</v>
      </c>
      <c r="AA656" s="26">
        <v>0</v>
      </c>
      <c r="AB656" s="26">
        <f t="shared" si="293"/>
        <v>12.5</v>
      </c>
      <c r="AC656" s="1">
        <f t="shared" si="274"/>
        <v>1061</v>
      </c>
      <c r="AD656" s="51"/>
      <c r="AE656" s="1"/>
      <c r="AF656">
        <f t="shared" si="294"/>
        <v>11</v>
      </c>
      <c r="AG656" s="26" t="str">
        <f>VLOOKUP(AF656,角色间职业划分!P:R,3,FALSE)</f>
        <v>战士</v>
      </c>
      <c r="AH656" s="26">
        <f t="shared" si="295"/>
        <v>41</v>
      </c>
    </row>
    <row r="657" spans="1:34" x14ac:dyDescent="0.15">
      <c r="A657" s="26">
        <v>653</v>
      </c>
      <c r="B657" s="26">
        <f t="shared" si="275"/>
        <v>0</v>
      </c>
      <c r="C657" s="26">
        <f>ROUND(IF($AG657="战士",VLOOKUP($AH657,$DV:$ER,DX$1,FALSE),IF($AG657="幻术师",VLOOKUP($AH657,$EU:$FQ,EW$1,FALSE),IF($AG657="刺客",VLOOKUP($AH657,$FU:$GQ,FW$1,FALSE),"无该职业")))/VLOOKUP(AF657,角色间职业划分!P:AP,20,FALSE),0)</f>
        <v>42</v>
      </c>
      <c r="D657" s="26">
        <f t="shared" si="276"/>
        <v>0</v>
      </c>
      <c r="E657" s="26">
        <f>ROUND(IF($AG657="战士",VLOOKUP($AH657,$DV:$ER,DZ$1,FALSE),IF($AG657="幻术师",VLOOKUP($AH657,$EU:$FQ,EY$1,FALSE),IF($AG657="刺客",VLOOKUP($AH657,$FU:$GQ,FY$1,FALSE),"无该职业")))*VLOOKUP($AF657,角色间职业划分!$P:$AP,26,FALSE)*VLOOKUP($AF657,角色间职业划分!$P:$AP,13,FALSE)/角色间职业划分!$AB$9,0)</f>
        <v>570</v>
      </c>
      <c r="F657" s="26">
        <f>ROUND(IF($AG657="战士",VLOOKUP($AH657,$DV:$ER,EA$1,FALSE),IF($AG657="幻术师",VLOOKUP($AH657,$EU:$FQ,EZ$1,FALSE),IF($AG657="刺客",VLOOKUP($AH657,$FU:$GQ,FZ$1,FALSE),"无该职业")))*VLOOKUP($AF657,角色间职业划分!$P:$AP,8,FALSE)/角色间职业划分!$W$9,0)</f>
        <v>8429</v>
      </c>
      <c r="G657" s="26">
        <f>ROUND(IF($AG657="战士",VLOOKUP($AH657,$DV:$ER,EB$1,FALSE),IF($AG657="幻术师",VLOOKUP($AH657,$EU:$FQ,FA$1,FALSE),IF($AG657="刺客",VLOOKUP($AH657,$FU:$GQ,GA$1,FALSE),"无该职业")))*VLOOKUP($AF657,角色间职业划分!$P:$AP,13,FALSE)/角色间职业划分!$AB$9,0)</f>
        <v>1682</v>
      </c>
      <c r="H657" s="26">
        <f t="shared" si="277"/>
        <v>0</v>
      </c>
      <c r="I657" s="26">
        <f t="shared" si="278"/>
        <v>0</v>
      </c>
      <c r="J657" s="26">
        <f t="shared" si="279"/>
        <v>0</v>
      </c>
      <c r="K657" s="26">
        <f t="shared" si="280"/>
        <v>0</v>
      </c>
      <c r="L657" s="26">
        <f t="shared" si="281"/>
        <v>0</v>
      </c>
      <c r="M657" s="26">
        <f t="shared" si="282"/>
        <v>0</v>
      </c>
      <c r="N657" s="26">
        <f t="shared" si="283"/>
        <v>2.5</v>
      </c>
      <c r="O657" s="26">
        <f t="shared" si="284"/>
        <v>7.5</v>
      </c>
      <c r="P657" s="26">
        <f t="shared" si="285"/>
        <v>7.5</v>
      </c>
      <c r="Q657" s="26">
        <f t="shared" si="286"/>
        <v>5</v>
      </c>
      <c r="R657" s="26">
        <f t="shared" si="287"/>
        <v>0</v>
      </c>
      <c r="S657" s="26">
        <f t="shared" si="288"/>
        <v>2.5</v>
      </c>
      <c r="T657" s="26">
        <f t="shared" si="289"/>
        <v>2.5</v>
      </c>
      <c r="U657" s="26">
        <f t="shared" si="290"/>
        <v>0</v>
      </c>
      <c r="V657" s="26">
        <f t="shared" si="291"/>
        <v>0</v>
      </c>
      <c r="W657" s="26">
        <f>VLOOKUP(AF657,角色间职业划分!L:M,2,FALSE)</f>
        <v>11</v>
      </c>
      <c r="X657" s="26">
        <f t="shared" si="292"/>
        <v>42</v>
      </c>
      <c r="Y657" s="26">
        <v>0</v>
      </c>
      <c r="Z657" s="26">
        <v>0</v>
      </c>
      <c r="AA657" s="26">
        <v>0</v>
      </c>
      <c r="AB657" s="26">
        <f t="shared" si="293"/>
        <v>12.5</v>
      </c>
      <c r="AC657" s="1">
        <f t="shared" si="274"/>
        <v>1111</v>
      </c>
      <c r="AD657" s="51"/>
      <c r="AE657" s="1"/>
      <c r="AF657">
        <f t="shared" si="294"/>
        <v>11</v>
      </c>
      <c r="AG657" s="26" t="str">
        <f>VLOOKUP(AF657,角色间职业划分!P:R,3,FALSE)</f>
        <v>战士</v>
      </c>
      <c r="AH657" s="26">
        <f t="shared" si="295"/>
        <v>42</v>
      </c>
    </row>
    <row r="658" spans="1:34" x14ac:dyDescent="0.15">
      <c r="A658" s="26">
        <v>654</v>
      </c>
      <c r="B658" s="26">
        <f t="shared" si="275"/>
        <v>0</v>
      </c>
      <c r="C658" s="26">
        <f>ROUND(IF($AG658="战士",VLOOKUP($AH658,$DV:$ER,DX$1,FALSE),IF($AG658="幻术师",VLOOKUP($AH658,$EU:$FQ,EW$1,FALSE),IF($AG658="刺客",VLOOKUP($AH658,$FU:$GQ,FW$1,FALSE),"无该职业")))/VLOOKUP(AF658,角色间职业划分!P:AP,20,FALSE),0)</f>
        <v>42</v>
      </c>
      <c r="D658" s="26">
        <f t="shared" si="276"/>
        <v>0</v>
      </c>
      <c r="E658" s="26">
        <f>ROUND(IF($AG658="战士",VLOOKUP($AH658,$DV:$ER,DZ$1,FALSE),IF($AG658="幻术师",VLOOKUP($AH658,$EU:$FQ,EY$1,FALSE),IF($AG658="刺客",VLOOKUP($AH658,$FU:$GQ,FY$1,FALSE),"无该职业")))*VLOOKUP($AF658,角色间职业划分!$P:$AP,26,FALSE)*VLOOKUP($AF658,角色间职业划分!$P:$AP,13,FALSE)/角色间职业划分!$AB$9,0)</f>
        <v>815</v>
      </c>
      <c r="F658" s="26">
        <f>ROUND(IF($AG658="战士",VLOOKUP($AH658,$DV:$ER,EA$1,FALSE),IF($AG658="幻术师",VLOOKUP($AH658,$EU:$FQ,EZ$1,FALSE),IF($AG658="刺客",VLOOKUP($AH658,$FU:$GQ,FZ$1,FALSE),"无该职业")))*VLOOKUP($AF658,角色间职业划分!$P:$AP,8,FALSE)/角色间职业划分!$W$9,0)</f>
        <v>8429</v>
      </c>
      <c r="G658" s="26">
        <f>ROUND(IF($AG658="战士",VLOOKUP($AH658,$DV:$ER,EB$1,FALSE),IF($AG658="幻术师",VLOOKUP($AH658,$EU:$FQ,FA$1,FALSE),IF($AG658="刺客",VLOOKUP($AH658,$FU:$GQ,GA$1,FALSE),"无该职业")))*VLOOKUP($AF658,角色间职业划分!$P:$AP,13,FALSE)/角色间职业划分!$AB$9,0)</f>
        <v>1682</v>
      </c>
      <c r="H658" s="26">
        <f t="shared" si="277"/>
        <v>0</v>
      </c>
      <c r="I658" s="26">
        <f t="shared" si="278"/>
        <v>0</v>
      </c>
      <c r="J658" s="26">
        <f t="shared" si="279"/>
        <v>0</v>
      </c>
      <c r="K658" s="26">
        <f t="shared" si="280"/>
        <v>0</v>
      </c>
      <c r="L658" s="26">
        <f t="shared" si="281"/>
        <v>0</v>
      </c>
      <c r="M658" s="26">
        <f t="shared" si="282"/>
        <v>0</v>
      </c>
      <c r="N658" s="26">
        <f t="shared" si="283"/>
        <v>2.5</v>
      </c>
      <c r="O658" s="26">
        <f t="shared" si="284"/>
        <v>7.5</v>
      </c>
      <c r="P658" s="26">
        <f t="shared" si="285"/>
        <v>7.5</v>
      </c>
      <c r="Q658" s="26">
        <f t="shared" si="286"/>
        <v>5</v>
      </c>
      <c r="R658" s="26">
        <f t="shared" si="287"/>
        <v>0</v>
      </c>
      <c r="S658" s="26">
        <f t="shared" si="288"/>
        <v>2.5</v>
      </c>
      <c r="T658" s="26">
        <f t="shared" si="289"/>
        <v>2.5</v>
      </c>
      <c r="U658" s="26">
        <f t="shared" si="290"/>
        <v>0</v>
      </c>
      <c r="V658" s="26">
        <f t="shared" si="291"/>
        <v>0</v>
      </c>
      <c r="W658" s="26">
        <f>VLOOKUP(AF658,角色间职业划分!L:M,2,FALSE)</f>
        <v>11</v>
      </c>
      <c r="X658" s="26">
        <f t="shared" si="292"/>
        <v>43</v>
      </c>
      <c r="Y658" s="26">
        <v>0</v>
      </c>
      <c r="Z658" s="26">
        <v>0</v>
      </c>
      <c r="AA658" s="26">
        <v>0</v>
      </c>
      <c r="AB658" s="26">
        <f t="shared" si="293"/>
        <v>12.5</v>
      </c>
      <c r="AC658" s="1">
        <f t="shared" si="274"/>
        <v>1162</v>
      </c>
      <c r="AD658" s="51"/>
      <c r="AE658" s="1"/>
      <c r="AF658">
        <f t="shared" si="294"/>
        <v>11</v>
      </c>
      <c r="AG658" s="26" t="str">
        <f>VLOOKUP(AF658,角色间职业划分!P:R,3,FALSE)</f>
        <v>战士</v>
      </c>
      <c r="AH658" s="26">
        <f t="shared" si="295"/>
        <v>43</v>
      </c>
    </row>
    <row r="659" spans="1:34" x14ac:dyDescent="0.15">
      <c r="A659" s="26">
        <v>655</v>
      </c>
      <c r="B659" s="26">
        <f t="shared" si="275"/>
        <v>0</v>
      </c>
      <c r="C659" s="26">
        <f>ROUND(IF($AG659="战士",VLOOKUP($AH659,$DV:$ER,DX$1,FALSE),IF($AG659="幻术师",VLOOKUP($AH659,$EU:$FQ,EW$1,FALSE),IF($AG659="刺客",VLOOKUP($AH659,$FU:$GQ,FW$1,FALSE),"无该职业")))/VLOOKUP(AF659,角色间职业划分!P:AP,20,FALSE),0)</f>
        <v>42</v>
      </c>
      <c r="D659" s="26">
        <f t="shared" si="276"/>
        <v>0</v>
      </c>
      <c r="E659" s="26">
        <f>ROUND(IF($AG659="战士",VLOOKUP($AH659,$DV:$ER,DZ$1,FALSE),IF($AG659="幻术师",VLOOKUP($AH659,$EU:$FQ,EY$1,FALSE),IF($AG659="刺客",VLOOKUP($AH659,$FU:$GQ,FY$1,FALSE),"无该职业")))*VLOOKUP($AF659,角色间职业划分!$P:$AP,26,FALSE)*VLOOKUP($AF659,角色间职业划分!$P:$AP,13,FALSE)/角色间职业划分!$AB$9,0)</f>
        <v>815</v>
      </c>
      <c r="F659" s="26">
        <f>ROUND(IF($AG659="战士",VLOOKUP($AH659,$DV:$ER,EA$1,FALSE),IF($AG659="幻术师",VLOOKUP($AH659,$EU:$FQ,EZ$1,FALSE),IF($AG659="刺客",VLOOKUP($AH659,$FU:$GQ,FZ$1,FALSE),"无该职业")))*VLOOKUP($AF659,角色间职业划分!$P:$AP,8,FALSE)/角色间职业划分!$W$9,0)</f>
        <v>8429</v>
      </c>
      <c r="G659" s="26">
        <f>ROUND(IF($AG659="战士",VLOOKUP($AH659,$DV:$ER,EB$1,FALSE),IF($AG659="幻术师",VLOOKUP($AH659,$EU:$FQ,FA$1,FALSE),IF($AG659="刺客",VLOOKUP($AH659,$FU:$GQ,GA$1,FALSE),"无该职业")))*VLOOKUP($AF659,角色间职业划分!$P:$AP,13,FALSE)/角色间职业划分!$AB$9,0)</f>
        <v>2125</v>
      </c>
      <c r="H659" s="26">
        <f t="shared" si="277"/>
        <v>0</v>
      </c>
      <c r="I659" s="26">
        <f t="shared" si="278"/>
        <v>0</v>
      </c>
      <c r="J659" s="26">
        <f t="shared" si="279"/>
        <v>0</v>
      </c>
      <c r="K659" s="26">
        <f t="shared" si="280"/>
        <v>0</v>
      </c>
      <c r="L659" s="26">
        <f t="shared" si="281"/>
        <v>0</v>
      </c>
      <c r="M659" s="26">
        <f t="shared" si="282"/>
        <v>0</v>
      </c>
      <c r="N659" s="26">
        <f t="shared" si="283"/>
        <v>2.5</v>
      </c>
      <c r="O659" s="26">
        <f t="shared" si="284"/>
        <v>7.5</v>
      </c>
      <c r="P659" s="26">
        <f t="shared" si="285"/>
        <v>7.5</v>
      </c>
      <c r="Q659" s="26">
        <f t="shared" si="286"/>
        <v>5</v>
      </c>
      <c r="R659" s="26">
        <f t="shared" si="287"/>
        <v>0</v>
      </c>
      <c r="S659" s="26">
        <f t="shared" si="288"/>
        <v>2.5</v>
      </c>
      <c r="T659" s="26">
        <f t="shared" si="289"/>
        <v>2.5</v>
      </c>
      <c r="U659" s="26">
        <f t="shared" si="290"/>
        <v>0</v>
      </c>
      <c r="V659" s="26">
        <f t="shared" si="291"/>
        <v>0</v>
      </c>
      <c r="W659" s="26">
        <f>VLOOKUP(AF659,角色间职业划分!L:M,2,FALSE)</f>
        <v>11</v>
      </c>
      <c r="X659" s="26">
        <f t="shared" si="292"/>
        <v>44</v>
      </c>
      <c r="Y659" s="26">
        <v>0</v>
      </c>
      <c r="Z659" s="26">
        <v>0</v>
      </c>
      <c r="AA659" s="26">
        <v>0</v>
      </c>
      <c r="AB659" s="26">
        <f t="shared" si="293"/>
        <v>12.5</v>
      </c>
      <c r="AC659" s="1">
        <f t="shared" si="274"/>
        <v>1212</v>
      </c>
      <c r="AD659" s="51"/>
      <c r="AE659" s="1"/>
      <c r="AF659">
        <f t="shared" si="294"/>
        <v>11</v>
      </c>
      <c r="AG659" s="26" t="str">
        <f>VLOOKUP(AF659,角色间职业划分!P:R,3,FALSE)</f>
        <v>战士</v>
      </c>
      <c r="AH659" s="26">
        <f t="shared" si="295"/>
        <v>44</v>
      </c>
    </row>
    <row r="660" spans="1:34" x14ac:dyDescent="0.15">
      <c r="A660" s="26">
        <v>656</v>
      </c>
      <c r="B660" s="26">
        <f t="shared" si="275"/>
        <v>0</v>
      </c>
      <c r="C660" s="26">
        <f>ROUND(IF($AG660="战士",VLOOKUP($AH660,$DV:$ER,DX$1,FALSE),IF($AG660="幻术师",VLOOKUP($AH660,$EU:$FQ,EW$1,FALSE),IF($AG660="刺客",VLOOKUP($AH660,$FU:$GQ,FW$1,FALSE),"无该职业")))/VLOOKUP(AF660,角色间职业划分!P:AP,20,FALSE),0)</f>
        <v>42</v>
      </c>
      <c r="D660" s="26">
        <f t="shared" si="276"/>
        <v>0</v>
      </c>
      <c r="E660" s="26">
        <f>ROUND(IF($AG660="战士",VLOOKUP($AH660,$DV:$ER,DZ$1,FALSE),IF($AG660="幻术师",VLOOKUP($AH660,$EU:$FQ,EY$1,FALSE),IF($AG660="刺客",VLOOKUP($AH660,$FU:$GQ,FY$1,FALSE),"无该职业")))*VLOOKUP($AF660,角色间职业划分!$P:$AP,26,FALSE)*VLOOKUP($AF660,角色间职业划分!$P:$AP,13,FALSE)/角色间职业划分!$AB$9,0)</f>
        <v>815</v>
      </c>
      <c r="F660" s="26">
        <f>ROUND(IF($AG660="战士",VLOOKUP($AH660,$DV:$ER,EA$1,FALSE),IF($AG660="幻术师",VLOOKUP($AH660,$EU:$FQ,EZ$1,FALSE),IF($AG660="刺客",VLOOKUP($AH660,$FU:$GQ,FZ$1,FALSE),"无该职业")))*VLOOKUP($AF660,角色间职业划分!$P:$AP,8,FALSE)/角色间职业划分!$W$9,0)</f>
        <v>10034</v>
      </c>
      <c r="G660" s="26">
        <f>ROUND(IF($AG660="战士",VLOOKUP($AH660,$DV:$ER,EB$1,FALSE),IF($AG660="幻术师",VLOOKUP($AH660,$EU:$FQ,FA$1,FALSE),IF($AG660="刺客",VLOOKUP($AH660,$FU:$GQ,GA$1,FALSE),"无该职业")))*VLOOKUP($AF660,角色间职业划分!$P:$AP,13,FALSE)/角色间职业划分!$AB$9,0)</f>
        <v>2125</v>
      </c>
      <c r="H660" s="26">
        <f t="shared" si="277"/>
        <v>0</v>
      </c>
      <c r="I660" s="26">
        <f t="shared" si="278"/>
        <v>0</v>
      </c>
      <c r="J660" s="26">
        <f t="shared" si="279"/>
        <v>0</v>
      </c>
      <c r="K660" s="26">
        <f t="shared" si="280"/>
        <v>0</v>
      </c>
      <c r="L660" s="26">
        <f t="shared" si="281"/>
        <v>0</v>
      </c>
      <c r="M660" s="26">
        <f t="shared" si="282"/>
        <v>0</v>
      </c>
      <c r="N660" s="26">
        <f t="shared" si="283"/>
        <v>2.5</v>
      </c>
      <c r="O660" s="26">
        <f t="shared" si="284"/>
        <v>7.5</v>
      </c>
      <c r="P660" s="26">
        <f t="shared" si="285"/>
        <v>7.5</v>
      </c>
      <c r="Q660" s="26">
        <f t="shared" si="286"/>
        <v>5</v>
      </c>
      <c r="R660" s="26">
        <f t="shared" si="287"/>
        <v>0</v>
      </c>
      <c r="S660" s="26">
        <f t="shared" si="288"/>
        <v>2.5</v>
      </c>
      <c r="T660" s="26">
        <f t="shared" si="289"/>
        <v>2.5</v>
      </c>
      <c r="U660" s="26">
        <f t="shared" si="290"/>
        <v>0</v>
      </c>
      <c r="V660" s="26">
        <f t="shared" si="291"/>
        <v>0</v>
      </c>
      <c r="W660" s="26">
        <f>VLOOKUP(AF660,角色间职业划分!L:M,2,FALSE)</f>
        <v>11</v>
      </c>
      <c r="X660" s="26">
        <f t="shared" si="292"/>
        <v>45</v>
      </c>
      <c r="Y660" s="26">
        <v>0</v>
      </c>
      <c r="Z660" s="26">
        <v>0</v>
      </c>
      <c r="AA660" s="26">
        <v>0</v>
      </c>
      <c r="AB660" s="26">
        <f t="shared" si="293"/>
        <v>12.5</v>
      </c>
      <c r="AC660" s="1">
        <f t="shared" si="274"/>
        <v>1263</v>
      </c>
      <c r="AD660" s="51"/>
      <c r="AE660" s="1"/>
      <c r="AF660">
        <f t="shared" si="294"/>
        <v>11</v>
      </c>
      <c r="AG660" s="26" t="str">
        <f>VLOOKUP(AF660,角色间职业划分!P:R,3,FALSE)</f>
        <v>战士</v>
      </c>
      <c r="AH660" s="26">
        <f t="shared" si="295"/>
        <v>45</v>
      </c>
    </row>
    <row r="661" spans="1:34" x14ac:dyDescent="0.15">
      <c r="A661" s="26">
        <v>657</v>
      </c>
      <c r="B661" s="26">
        <f t="shared" si="275"/>
        <v>0</v>
      </c>
      <c r="C661" s="26">
        <f>ROUND(IF($AG661="战士",VLOOKUP($AH661,$DV:$ER,DX$1,FALSE),IF($AG661="幻术师",VLOOKUP($AH661,$EU:$FQ,EW$1,FALSE),IF($AG661="刺客",VLOOKUP($AH661,$FU:$GQ,FW$1,FALSE),"无该职业")))/VLOOKUP(AF661,角色间职业划分!P:AP,20,FALSE),0)</f>
        <v>42</v>
      </c>
      <c r="D661" s="26">
        <f t="shared" si="276"/>
        <v>0</v>
      </c>
      <c r="E661" s="26">
        <f>ROUND(IF($AG661="战士",VLOOKUP($AH661,$DV:$ER,DZ$1,FALSE),IF($AG661="幻术师",VLOOKUP($AH661,$EU:$FQ,EY$1,FALSE),IF($AG661="刺客",VLOOKUP($AH661,$FU:$GQ,FY$1,FALSE),"无该职业")))*VLOOKUP($AF661,角色间职业划分!$P:$AP,26,FALSE)*VLOOKUP($AF661,角色间职业划分!$P:$AP,13,FALSE)/角色间职业划分!$AB$9,0)</f>
        <v>815</v>
      </c>
      <c r="F661" s="26">
        <f>ROUND(IF($AG661="战士",VLOOKUP($AH661,$DV:$ER,EA$1,FALSE),IF($AG661="幻术师",VLOOKUP($AH661,$EU:$FQ,EZ$1,FALSE),IF($AG661="刺客",VLOOKUP($AH661,$FU:$GQ,FZ$1,FALSE),"无该职业")))*VLOOKUP($AF661,角色间职业划分!$P:$AP,8,FALSE)/角色间职业划分!$W$9,0)</f>
        <v>10034</v>
      </c>
      <c r="G661" s="26">
        <f>ROUND(IF($AG661="战士",VLOOKUP($AH661,$DV:$ER,EB$1,FALSE),IF($AG661="幻术师",VLOOKUP($AH661,$EU:$FQ,FA$1,FALSE),IF($AG661="刺客",VLOOKUP($AH661,$FU:$GQ,GA$1,FALSE),"无该职业")))*VLOOKUP($AF661,角色间职业划分!$P:$AP,13,FALSE)/角色间职业划分!$AB$9,0)</f>
        <v>2125</v>
      </c>
      <c r="H661" s="26">
        <f t="shared" si="277"/>
        <v>0</v>
      </c>
      <c r="I661" s="26">
        <f t="shared" si="278"/>
        <v>0</v>
      </c>
      <c r="J661" s="26">
        <f t="shared" si="279"/>
        <v>0</v>
      </c>
      <c r="K661" s="26">
        <f t="shared" si="280"/>
        <v>0</v>
      </c>
      <c r="L661" s="26">
        <f t="shared" si="281"/>
        <v>0</v>
      </c>
      <c r="M661" s="26">
        <f t="shared" si="282"/>
        <v>0</v>
      </c>
      <c r="N661" s="26">
        <f t="shared" si="283"/>
        <v>5</v>
      </c>
      <c r="O661" s="26">
        <f t="shared" si="284"/>
        <v>7.5</v>
      </c>
      <c r="P661" s="26">
        <f t="shared" si="285"/>
        <v>7.5</v>
      </c>
      <c r="Q661" s="26">
        <f t="shared" si="286"/>
        <v>5</v>
      </c>
      <c r="R661" s="26">
        <f t="shared" si="287"/>
        <v>0</v>
      </c>
      <c r="S661" s="26">
        <f t="shared" si="288"/>
        <v>2.5</v>
      </c>
      <c r="T661" s="26">
        <f t="shared" si="289"/>
        <v>2.5</v>
      </c>
      <c r="U661" s="26">
        <f t="shared" si="290"/>
        <v>0</v>
      </c>
      <c r="V661" s="26">
        <f t="shared" si="291"/>
        <v>0</v>
      </c>
      <c r="W661" s="26">
        <f>VLOOKUP(AF661,角色间职业划分!L:M,2,FALSE)</f>
        <v>11</v>
      </c>
      <c r="X661" s="26">
        <f t="shared" si="292"/>
        <v>46</v>
      </c>
      <c r="Y661" s="26">
        <v>0</v>
      </c>
      <c r="Z661" s="26">
        <v>0</v>
      </c>
      <c r="AA661" s="26">
        <v>0</v>
      </c>
      <c r="AB661" s="26">
        <f t="shared" si="293"/>
        <v>12.5</v>
      </c>
      <c r="AC661" s="1">
        <f t="shared" si="274"/>
        <v>1313</v>
      </c>
      <c r="AD661" s="51"/>
      <c r="AE661" s="1"/>
      <c r="AF661">
        <f t="shared" si="294"/>
        <v>11</v>
      </c>
      <c r="AG661" s="26" t="str">
        <f>VLOOKUP(AF661,角色间职业划分!P:R,3,FALSE)</f>
        <v>战士</v>
      </c>
      <c r="AH661" s="26">
        <f t="shared" si="295"/>
        <v>46</v>
      </c>
    </row>
    <row r="662" spans="1:34" x14ac:dyDescent="0.15">
      <c r="A662" s="26">
        <v>658</v>
      </c>
      <c r="B662" s="26">
        <f t="shared" si="275"/>
        <v>0</v>
      </c>
      <c r="C662" s="26">
        <f>ROUND(IF($AG662="战士",VLOOKUP($AH662,$DV:$ER,DX$1,FALSE),IF($AG662="幻术师",VLOOKUP($AH662,$EU:$FQ,EW$1,FALSE),IF($AG662="刺客",VLOOKUP($AH662,$FU:$GQ,FW$1,FALSE),"无该职业")))/VLOOKUP(AF662,角色间职业划分!P:AP,20,FALSE),0)</f>
        <v>42</v>
      </c>
      <c r="D662" s="26">
        <f t="shared" si="276"/>
        <v>0</v>
      </c>
      <c r="E662" s="26">
        <f>ROUND(IF($AG662="战士",VLOOKUP($AH662,$DV:$ER,DZ$1,FALSE),IF($AG662="幻术师",VLOOKUP($AH662,$EU:$FQ,EY$1,FALSE),IF($AG662="刺客",VLOOKUP($AH662,$FU:$GQ,FY$1,FALSE),"无该职业")))*VLOOKUP($AF662,角色间职业划分!$P:$AP,26,FALSE)*VLOOKUP($AF662,角色间职业划分!$P:$AP,13,FALSE)/角色间职业划分!$AB$9,0)</f>
        <v>815</v>
      </c>
      <c r="F662" s="26">
        <f>ROUND(IF($AG662="战士",VLOOKUP($AH662,$DV:$ER,EA$1,FALSE),IF($AG662="幻术师",VLOOKUP($AH662,$EU:$FQ,EZ$1,FALSE),IF($AG662="刺客",VLOOKUP($AH662,$FU:$GQ,FZ$1,FALSE),"无该职业")))*VLOOKUP($AF662,角色间职业划分!$P:$AP,8,FALSE)/角色间职业划分!$W$9,0)</f>
        <v>10034</v>
      </c>
      <c r="G662" s="26">
        <f>ROUND(IF($AG662="战士",VLOOKUP($AH662,$DV:$ER,EB$1,FALSE),IF($AG662="幻术师",VLOOKUP($AH662,$EU:$FQ,FA$1,FALSE),IF($AG662="刺客",VLOOKUP($AH662,$FU:$GQ,GA$1,FALSE),"无该职业")))*VLOOKUP($AF662,角色间职业划分!$P:$AP,13,FALSE)/角色间职业划分!$AB$9,0)</f>
        <v>2390</v>
      </c>
      <c r="H662" s="26">
        <f t="shared" si="277"/>
        <v>0</v>
      </c>
      <c r="I662" s="26">
        <f t="shared" si="278"/>
        <v>0</v>
      </c>
      <c r="J662" s="26">
        <f t="shared" si="279"/>
        <v>0</v>
      </c>
      <c r="K662" s="26">
        <f t="shared" si="280"/>
        <v>0</v>
      </c>
      <c r="L662" s="26">
        <f t="shared" si="281"/>
        <v>0</v>
      </c>
      <c r="M662" s="26">
        <f t="shared" si="282"/>
        <v>0</v>
      </c>
      <c r="N662" s="26">
        <f t="shared" si="283"/>
        <v>5</v>
      </c>
      <c r="O662" s="26">
        <f t="shared" si="284"/>
        <v>7.5</v>
      </c>
      <c r="P662" s="26">
        <f t="shared" si="285"/>
        <v>7.5</v>
      </c>
      <c r="Q662" s="26">
        <f t="shared" si="286"/>
        <v>5</v>
      </c>
      <c r="R662" s="26">
        <f t="shared" si="287"/>
        <v>0</v>
      </c>
      <c r="S662" s="26">
        <f t="shared" si="288"/>
        <v>2.5</v>
      </c>
      <c r="T662" s="26">
        <f t="shared" si="289"/>
        <v>2.5</v>
      </c>
      <c r="U662" s="26">
        <f t="shared" si="290"/>
        <v>0</v>
      </c>
      <c r="V662" s="26">
        <f t="shared" si="291"/>
        <v>0</v>
      </c>
      <c r="W662" s="26">
        <f>VLOOKUP(AF662,角色间职业划分!L:M,2,FALSE)</f>
        <v>11</v>
      </c>
      <c r="X662" s="26">
        <f t="shared" si="292"/>
        <v>47</v>
      </c>
      <c r="Y662" s="26">
        <v>0</v>
      </c>
      <c r="Z662" s="26">
        <v>0</v>
      </c>
      <c r="AA662" s="26">
        <v>0</v>
      </c>
      <c r="AB662" s="26">
        <f t="shared" si="293"/>
        <v>12.5</v>
      </c>
      <c r="AC662" s="1">
        <f t="shared" si="274"/>
        <v>1364</v>
      </c>
      <c r="AD662" s="51"/>
      <c r="AE662" s="1"/>
      <c r="AF662">
        <f t="shared" si="294"/>
        <v>11</v>
      </c>
      <c r="AG662" s="26" t="str">
        <f>VLOOKUP(AF662,角色间职业划分!P:R,3,FALSE)</f>
        <v>战士</v>
      </c>
      <c r="AH662" s="26">
        <f t="shared" si="295"/>
        <v>47</v>
      </c>
    </row>
    <row r="663" spans="1:34" x14ac:dyDescent="0.15">
      <c r="A663" s="26">
        <v>659</v>
      </c>
      <c r="B663" s="26">
        <f t="shared" si="275"/>
        <v>0</v>
      </c>
      <c r="C663" s="26">
        <f>ROUND(IF($AG663="战士",VLOOKUP($AH663,$DV:$ER,DX$1,FALSE),IF($AG663="幻术师",VLOOKUP($AH663,$EU:$FQ,EW$1,FALSE),IF($AG663="刺客",VLOOKUP($AH663,$FU:$GQ,FW$1,FALSE),"无该职业")))/VLOOKUP(AF663,角色间职业划分!P:AP,20,FALSE),0)</f>
        <v>48</v>
      </c>
      <c r="D663" s="26">
        <f t="shared" si="276"/>
        <v>0</v>
      </c>
      <c r="E663" s="26">
        <f>ROUND(IF($AG663="战士",VLOOKUP($AH663,$DV:$ER,DZ$1,FALSE),IF($AG663="幻术师",VLOOKUP($AH663,$EU:$FQ,EY$1,FALSE),IF($AG663="刺客",VLOOKUP($AH663,$FU:$GQ,FY$1,FALSE),"无该职业")))*VLOOKUP($AF663,角色间职业划分!$P:$AP,26,FALSE)*VLOOKUP($AF663,角色间职业划分!$P:$AP,13,FALSE)/角色间职业划分!$AB$9,0)</f>
        <v>815</v>
      </c>
      <c r="F663" s="26">
        <f>ROUND(IF($AG663="战士",VLOOKUP($AH663,$DV:$ER,EA$1,FALSE),IF($AG663="幻术师",VLOOKUP($AH663,$EU:$FQ,EZ$1,FALSE),IF($AG663="刺客",VLOOKUP($AH663,$FU:$GQ,FZ$1,FALSE),"无该职业")))*VLOOKUP($AF663,角色间职业划分!$P:$AP,8,FALSE)/角色间职业划分!$W$9,0)</f>
        <v>10034</v>
      </c>
      <c r="G663" s="26">
        <f>ROUND(IF($AG663="战士",VLOOKUP($AH663,$DV:$ER,EB$1,FALSE),IF($AG663="幻术师",VLOOKUP($AH663,$EU:$FQ,FA$1,FALSE),IF($AG663="刺客",VLOOKUP($AH663,$FU:$GQ,GA$1,FALSE),"无该职业")))*VLOOKUP($AF663,角色间职业划分!$P:$AP,13,FALSE)/角色间职业划分!$AB$9,0)</f>
        <v>2390</v>
      </c>
      <c r="H663" s="26">
        <f t="shared" si="277"/>
        <v>0</v>
      </c>
      <c r="I663" s="26">
        <f t="shared" si="278"/>
        <v>0</v>
      </c>
      <c r="J663" s="26">
        <f t="shared" si="279"/>
        <v>0</v>
      </c>
      <c r="K663" s="26">
        <f t="shared" si="280"/>
        <v>0</v>
      </c>
      <c r="L663" s="26">
        <f t="shared" si="281"/>
        <v>0</v>
      </c>
      <c r="M663" s="26">
        <f t="shared" si="282"/>
        <v>0</v>
      </c>
      <c r="N663" s="26">
        <f t="shared" si="283"/>
        <v>5</v>
      </c>
      <c r="O663" s="26">
        <f t="shared" si="284"/>
        <v>7.5</v>
      </c>
      <c r="P663" s="26">
        <f t="shared" si="285"/>
        <v>7.5</v>
      </c>
      <c r="Q663" s="26">
        <f t="shared" si="286"/>
        <v>5</v>
      </c>
      <c r="R663" s="26">
        <f t="shared" si="287"/>
        <v>0</v>
      </c>
      <c r="S663" s="26">
        <f t="shared" si="288"/>
        <v>2.5</v>
      </c>
      <c r="T663" s="26">
        <f t="shared" si="289"/>
        <v>2.5</v>
      </c>
      <c r="U663" s="26">
        <f t="shared" si="290"/>
        <v>0</v>
      </c>
      <c r="V663" s="26">
        <f t="shared" si="291"/>
        <v>0</v>
      </c>
      <c r="W663" s="26">
        <f>VLOOKUP(AF663,角色间职业划分!L:M,2,FALSE)</f>
        <v>11</v>
      </c>
      <c r="X663" s="26">
        <f t="shared" si="292"/>
        <v>48</v>
      </c>
      <c r="Y663" s="26">
        <v>0</v>
      </c>
      <c r="Z663" s="26">
        <v>0</v>
      </c>
      <c r="AA663" s="26">
        <v>0</v>
      </c>
      <c r="AB663" s="26">
        <f t="shared" si="293"/>
        <v>12.5</v>
      </c>
      <c r="AC663" s="1">
        <f t="shared" si="274"/>
        <v>1414</v>
      </c>
      <c r="AD663" s="51"/>
      <c r="AE663" s="1"/>
      <c r="AF663">
        <f t="shared" si="294"/>
        <v>11</v>
      </c>
      <c r="AG663" s="26" t="str">
        <f>VLOOKUP(AF663,角色间职业划分!P:R,3,FALSE)</f>
        <v>战士</v>
      </c>
      <c r="AH663" s="26">
        <f t="shared" si="295"/>
        <v>48</v>
      </c>
    </row>
    <row r="664" spans="1:34" x14ac:dyDescent="0.15">
      <c r="A664" s="26">
        <v>660</v>
      </c>
      <c r="B664" s="26">
        <f t="shared" si="275"/>
        <v>0</v>
      </c>
      <c r="C664" s="26">
        <f>ROUND(IF($AG664="战士",VLOOKUP($AH664,$DV:$ER,DX$1,FALSE),IF($AG664="幻术师",VLOOKUP($AH664,$EU:$FQ,EW$1,FALSE),IF($AG664="刺客",VLOOKUP($AH664,$FU:$GQ,FW$1,FALSE),"无该职业")))/VLOOKUP(AF664,角色间职业划分!P:AP,20,FALSE),0)</f>
        <v>48</v>
      </c>
      <c r="D664" s="26">
        <f t="shared" si="276"/>
        <v>0</v>
      </c>
      <c r="E664" s="26">
        <f>ROUND(IF($AG664="战士",VLOOKUP($AH664,$DV:$ER,DZ$1,FALSE),IF($AG664="幻术师",VLOOKUP($AH664,$EU:$FQ,EY$1,FALSE),IF($AG664="刺客",VLOOKUP($AH664,$FU:$GQ,FY$1,FALSE),"无该职业")))*VLOOKUP($AF664,角色间职业划分!$P:$AP,26,FALSE)*VLOOKUP($AF664,角色间职业划分!$P:$AP,13,FALSE)/角色间职业划分!$AB$9,0)</f>
        <v>815</v>
      </c>
      <c r="F664" s="26">
        <f>ROUND(IF($AG664="战士",VLOOKUP($AH664,$DV:$ER,EA$1,FALSE),IF($AG664="幻术师",VLOOKUP($AH664,$EU:$FQ,EZ$1,FALSE),IF($AG664="刺客",VLOOKUP($AH664,$FU:$GQ,FZ$1,FALSE),"无该职业")))*VLOOKUP($AF664,角色间职业划分!$P:$AP,8,FALSE)/角色间职业划分!$W$9,0)</f>
        <v>11638</v>
      </c>
      <c r="G664" s="26">
        <f>ROUND(IF($AG664="战士",VLOOKUP($AH664,$DV:$ER,EB$1,FALSE),IF($AG664="幻术师",VLOOKUP($AH664,$EU:$FQ,FA$1,FALSE),IF($AG664="刺客",VLOOKUP($AH664,$FU:$GQ,GA$1,FALSE),"无该职业")))*VLOOKUP($AF664,角色间职业划分!$P:$AP,13,FALSE)/角色间职业划分!$AB$9,0)</f>
        <v>2390</v>
      </c>
      <c r="H664" s="26">
        <f t="shared" si="277"/>
        <v>0</v>
      </c>
      <c r="I664" s="26">
        <f t="shared" si="278"/>
        <v>0</v>
      </c>
      <c r="J664" s="26">
        <f t="shared" si="279"/>
        <v>0</v>
      </c>
      <c r="K664" s="26">
        <f t="shared" si="280"/>
        <v>0</v>
      </c>
      <c r="L664" s="26">
        <f t="shared" si="281"/>
        <v>0</v>
      </c>
      <c r="M664" s="26">
        <f t="shared" si="282"/>
        <v>0</v>
      </c>
      <c r="N664" s="26">
        <f t="shared" si="283"/>
        <v>5</v>
      </c>
      <c r="O664" s="26">
        <f t="shared" si="284"/>
        <v>7.5</v>
      </c>
      <c r="P664" s="26">
        <f t="shared" si="285"/>
        <v>7.5</v>
      </c>
      <c r="Q664" s="26">
        <f t="shared" si="286"/>
        <v>5</v>
      </c>
      <c r="R664" s="26">
        <f t="shared" si="287"/>
        <v>0</v>
      </c>
      <c r="S664" s="26">
        <f t="shared" si="288"/>
        <v>2.5</v>
      </c>
      <c r="T664" s="26">
        <f t="shared" si="289"/>
        <v>2.5</v>
      </c>
      <c r="U664" s="26">
        <f t="shared" si="290"/>
        <v>0</v>
      </c>
      <c r="V664" s="26">
        <f t="shared" si="291"/>
        <v>0</v>
      </c>
      <c r="W664" s="26">
        <f>VLOOKUP(AF664,角色间职业划分!L:M,2,FALSE)</f>
        <v>11</v>
      </c>
      <c r="X664" s="26">
        <f t="shared" si="292"/>
        <v>49</v>
      </c>
      <c r="Y664" s="26">
        <v>0</v>
      </c>
      <c r="Z664" s="26">
        <v>0</v>
      </c>
      <c r="AA664" s="26">
        <v>0</v>
      </c>
      <c r="AB664" s="26">
        <f t="shared" si="293"/>
        <v>12.5</v>
      </c>
      <c r="AC664" s="1">
        <f t="shared" si="274"/>
        <v>1465</v>
      </c>
      <c r="AD664" s="51"/>
      <c r="AE664" s="1"/>
      <c r="AF664">
        <f t="shared" si="294"/>
        <v>11</v>
      </c>
      <c r="AG664" s="26" t="str">
        <f>VLOOKUP(AF664,角色间职业划分!P:R,3,FALSE)</f>
        <v>战士</v>
      </c>
      <c r="AH664" s="26">
        <f t="shared" si="295"/>
        <v>49</v>
      </c>
    </row>
    <row r="665" spans="1:34" x14ac:dyDescent="0.15">
      <c r="A665" s="26">
        <v>661</v>
      </c>
      <c r="B665" s="26">
        <f t="shared" si="275"/>
        <v>0</v>
      </c>
      <c r="C665" s="26">
        <f>ROUND(IF($AG665="战士",VLOOKUP($AH665,$DV:$ER,DX$1,FALSE),IF($AG665="幻术师",VLOOKUP($AH665,$EU:$FQ,EW$1,FALSE),IF($AG665="刺客",VLOOKUP($AH665,$FU:$GQ,FW$1,FALSE),"无该职业")))/VLOOKUP(AF665,角色间职业划分!P:AP,20,FALSE),0)</f>
        <v>48</v>
      </c>
      <c r="D665" s="26">
        <f t="shared" si="276"/>
        <v>0</v>
      </c>
      <c r="E665" s="26">
        <f>ROUND(IF($AG665="战士",VLOOKUP($AH665,$DV:$ER,DZ$1,FALSE),IF($AG665="幻术师",VLOOKUP($AH665,$EU:$FQ,EY$1,FALSE),IF($AG665="刺客",VLOOKUP($AH665,$FU:$GQ,FY$1,FALSE),"无该职业")))*VLOOKUP($AF665,角色间职业划分!$P:$AP,26,FALSE)*VLOOKUP($AF665,角色间职业划分!$P:$AP,13,FALSE)/角色间职业划分!$AB$9,0)</f>
        <v>815</v>
      </c>
      <c r="F665" s="26">
        <f>ROUND(IF($AG665="战士",VLOOKUP($AH665,$DV:$ER,EA$1,FALSE),IF($AG665="幻术师",VLOOKUP($AH665,$EU:$FQ,EZ$1,FALSE),IF($AG665="刺客",VLOOKUP($AH665,$FU:$GQ,FZ$1,FALSE),"无该职业")))*VLOOKUP($AF665,角色间职业划分!$P:$AP,8,FALSE)/角色间职业划分!$W$9,0)</f>
        <v>11638</v>
      </c>
      <c r="G665" s="26">
        <f>ROUND(IF($AG665="战士",VLOOKUP($AH665,$DV:$ER,EB$1,FALSE),IF($AG665="幻术师",VLOOKUP($AH665,$EU:$FQ,FA$1,FALSE),IF($AG665="刺客",VLOOKUP($AH665,$FU:$GQ,GA$1,FALSE),"无该职业")))*VLOOKUP($AF665,角色间职业划分!$P:$AP,13,FALSE)/角色间职业划分!$AB$9,0)</f>
        <v>2390</v>
      </c>
      <c r="H665" s="26">
        <f t="shared" si="277"/>
        <v>0</v>
      </c>
      <c r="I665" s="26">
        <f t="shared" si="278"/>
        <v>0</v>
      </c>
      <c r="J665" s="26">
        <f t="shared" si="279"/>
        <v>0</v>
      </c>
      <c r="K665" s="26">
        <f t="shared" si="280"/>
        <v>0</v>
      </c>
      <c r="L665" s="26">
        <f t="shared" si="281"/>
        <v>0</v>
      </c>
      <c r="M665" s="26">
        <f t="shared" si="282"/>
        <v>0</v>
      </c>
      <c r="N665" s="26">
        <f t="shared" si="283"/>
        <v>5</v>
      </c>
      <c r="O665" s="26">
        <f t="shared" si="284"/>
        <v>10</v>
      </c>
      <c r="P665" s="26">
        <f t="shared" si="285"/>
        <v>7.5</v>
      </c>
      <c r="Q665" s="26">
        <f t="shared" si="286"/>
        <v>5</v>
      </c>
      <c r="R665" s="26">
        <f t="shared" si="287"/>
        <v>0</v>
      </c>
      <c r="S665" s="26">
        <f t="shared" si="288"/>
        <v>2.5</v>
      </c>
      <c r="T665" s="26">
        <f t="shared" si="289"/>
        <v>2.5</v>
      </c>
      <c r="U665" s="26">
        <f t="shared" si="290"/>
        <v>0</v>
      </c>
      <c r="V665" s="26">
        <f t="shared" si="291"/>
        <v>0</v>
      </c>
      <c r="W665" s="26">
        <f>VLOOKUP(AF665,角色间职业划分!L:M,2,FALSE)</f>
        <v>11</v>
      </c>
      <c r="X665" s="26">
        <f t="shared" si="292"/>
        <v>50</v>
      </c>
      <c r="Y665" s="26">
        <v>0</v>
      </c>
      <c r="Z665" s="26">
        <v>0</v>
      </c>
      <c r="AA665" s="26">
        <v>0</v>
      </c>
      <c r="AB665" s="26">
        <f t="shared" si="293"/>
        <v>15</v>
      </c>
      <c r="AC665" s="1">
        <f t="shared" si="274"/>
        <v>1515</v>
      </c>
      <c r="AD665" s="51"/>
      <c r="AE665" s="1"/>
      <c r="AF665">
        <f t="shared" si="294"/>
        <v>11</v>
      </c>
      <c r="AG665" s="26" t="str">
        <f>VLOOKUP(AF665,角色间职业划分!P:R,3,FALSE)</f>
        <v>战士</v>
      </c>
      <c r="AH665" s="26">
        <f t="shared" si="295"/>
        <v>50</v>
      </c>
    </row>
    <row r="666" spans="1:34" x14ac:dyDescent="0.15">
      <c r="A666" s="26">
        <v>662</v>
      </c>
      <c r="B666" s="26">
        <f t="shared" si="275"/>
        <v>0</v>
      </c>
      <c r="C666" s="26">
        <f>ROUND(IF($AG666="战士",VLOOKUP($AH666,$DV:$ER,DX$1,FALSE),IF($AG666="幻术师",VLOOKUP($AH666,$EU:$FQ,EW$1,FALSE),IF($AG666="刺客",VLOOKUP($AH666,$FU:$GQ,FW$1,FALSE),"无该职业")))/VLOOKUP(AF666,角色间职业划分!P:AP,20,FALSE),0)</f>
        <v>48</v>
      </c>
      <c r="D666" s="26">
        <f t="shared" si="276"/>
        <v>0</v>
      </c>
      <c r="E666" s="26">
        <f>ROUND(IF($AG666="战士",VLOOKUP($AH666,$DV:$ER,DZ$1,FALSE),IF($AG666="幻术师",VLOOKUP($AH666,$EU:$FQ,EY$1,FALSE),IF($AG666="刺客",VLOOKUP($AH666,$FU:$GQ,FY$1,FALSE),"无该职业")))*VLOOKUP($AF666,角色间职业划分!$P:$AP,26,FALSE)*VLOOKUP($AF666,角色间职业划分!$P:$AP,13,FALSE)/角色间职业划分!$AB$9,0)</f>
        <v>815</v>
      </c>
      <c r="F666" s="26">
        <f>ROUND(IF($AG666="战士",VLOOKUP($AH666,$DV:$ER,EA$1,FALSE),IF($AG666="幻术师",VLOOKUP($AH666,$EU:$FQ,EZ$1,FALSE),IF($AG666="刺客",VLOOKUP($AH666,$FU:$GQ,FZ$1,FALSE),"无该职业")))*VLOOKUP($AF666,角色间职业划分!$P:$AP,8,FALSE)/角色间职业划分!$W$9,0)</f>
        <v>11638</v>
      </c>
      <c r="G666" s="26">
        <f>ROUND(IF($AG666="战士",VLOOKUP($AH666,$DV:$ER,EB$1,FALSE),IF($AG666="幻术师",VLOOKUP($AH666,$EU:$FQ,FA$1,FALSE),IF($AG666="刺客",VLOOKUP($AH666,$FU:$GQ,GA$1,FALSE),"无该职业")))*VLOOKUP($AF666,角色间职业划分!$P:$AP,13,FALSE)/角色间职业划分!$AB$9,0)</f>
        <v>2745</v>
      </c>
      <c r="H666" s="26">
        <f t="shared" si="277"/>
        <v>0</v>
      </c>
      <c r="I666" s="26">
        <f t="shared" si="278"/>
        <v>0</v>
      </c>
      <c r="J666" s="26">
        <f t="shared" si="279"/>
        <v>0</v>
      </c>
      <c r="K666" s="26">
        <f t="shared" si="280"/>
        <v>0</v>
      </c>
      <c r="L666" s="26">
        <f t="shared" si="281"/>
        <v>0</v>
      </c>
      <c r="M666" s="26">
        <f t="shared" si="282"/>
        <v>0</v>
      </c>
      <c r="N666" s="26">
        <f t="shared" si="283"/>
        <v>5</v>
      </c>
      <c r="O666" s="26">
        <f t="shared" si="284"/>
        <v>10</v>
      </c>
      <c r="P666" s="26">
        <f t="shared" si="285"/>
        <v>7.5</v>
      </c>
      <c r="Q666" s="26">
        <f t="shared" si="286"/>
        <v>5</v>
      </c>
      <c r="R666" s="26">
        <f t="shared" si="287"/>
        <v>0</v>
      </c>
      <c r="S666" s="26">
        <f t="shared" si="288"/>
        <v>2.5</v>
      </c>
      <c r="T666" s="26">
        <f t="shared" si="289"/>
        <v>2.5</v>
      </c>
      <c r="U666" s="26">
        <f t="shared" si="290"/>
        <v>0</v>
      </c>
      <c r="V666" s="26">
        <f t="shared" si="291"/>
        <v>0</v>
      </c>
      <c r="W666" s="26">
        <f>VLOOKUP(AF666,角色间职业划分!L:M,2,FALSE)</f>
        <v>11</v>
      </c>
      <c r="X666" s="26">
        <f t="shared" si="292"/>
        <v>51</v>
      </c>
      <c r="Y666" s="26">
        <v>0</v>
      </c>
      <c r="Z666" s="26">
        <v>0</v>
      </c>
      <c r="AA666" s="26">
        <v>0</v>
      </c>
      <c r="AB666" s="26">
        <f t="shared" si="293"/>
        <v>15</v>
      </c>
      <c r="AC666" s="1">
        <f t="shared" si="274"/>
        <v>1566</v>
      </c>
      <c r="AD666" s="51"/>
      <c r="AE666" s="1"/>
      <c r="AF666">
        <f t="shared" si="294"/>
        <v>11</v>
      </c>
      <c r="AG666" s="26" t="str">
        <f>VLOOKUP(AF666,角色间职业划分!P:R,3,FALSE)</f>
        <v>战士</v>
      </c>
      <c r="AH666" s="26">
        <f t="shared" si="295"/>
        <v>51</v>
      </c>
    </row>
    <row r="667" spans="1:34" x14ac:dyDescent="0.15">
      <c r="A667" s="26">
        <v>663</v>
      </c>
      <c r="B667" s="26">
        <f t="shared" si="275"/>
        <v>0</v>
      </c>
      <c r="C667" s="26">
        <f>ROUND(IF($AG667="战士",VLOOKUP($AH667,$DV:$ER,DX$1,FALSE),IF($AG667="幻术师",VLOOKUP($AH667,$EU:$FQ,EW$1,FALSE),IF($AG667="刺客",VLOOKUP($AH667,$FU:$GQ,FW$1,FALSE),"无该职业")))/VLOOKUP(AF667,角色间职业划分!P:AP,20,FALSE),0)</f>
        <v>48</v>
      </c>
      <c r="D667" s="26">
        <f t="shared" si="276"/>
        <v>0</v>
      </c>
      <c r="E667" s="26">
        <f>ROUND(IF($AG667="战士",VLOOKUP($AH667,$DV:$ER,DZ$1,FALSE),IF($AG667="幻术师",VLOOKUP($AH667,$EU:$FQ,EY$1,FALSE),IF($AG667="刺客",VLOOKUP($AH667,$FU:$GQ,FY$1,FALSE),"无该职业")))*VLOOKUP($AF667,角色间职业划分!$P:$AP,26,FALSE)*VLOOKUP($AF667,角色间职业划分!$P:$AP,13,FALSE)/角色间职业划分!$AB$9,0)</f>
        <v>815</v>
      </c>
      <c r="F667" s="26">
        <f>ROUND(IF($AG667="战士",VLOOKUP($AH667,$DV:$ER,EA$1,FALSE),IF($AG667="幻术师",VLOOKUP($AH667,$EU:$FQ,EZ$1,FALSE),IF($AG667="刺客",VLOOKUP($AH667,$FU:$GQ,FZ$1,FALSE),"无该职业")))*VLOOKUP($AF667,角色间职业划分!$P:$AP,8,FALSE)/角色间职业划分!$W$9,0)</f>
        <v>11638</v>
      </c>
      <c r="G667" s="26">
        <f>ROUND(IF($AG667="战士",VLOOKUP($AH667,$DV:$ER,EB$1,FALSE),IF($AG667="幻术师",VLOOKUP($AH667,$EU:$FQ,FA$1,FALSE),IF($AG667="刺客",VLOOKUP($AH667,$FU:$GQ,GA$1,FALSE),"无该职业")))*VLOOKUP($AF667,角色间职业划分!$P:$AP,13,FALSE)/角色间职业划分!$AB$9,0)</f>
        <v>2745</v>
      </c>
      <c r="H667" s="26">
        <f t="shared" si="277"/>
        <v>0</v>
      </c>
      <c r="I667" s="26">
        <f t="shared" si="278"/>
        <v>0</v>
      </c>
      <c r="J667" s="26">
        <f t="shared" si="279"/>
        <v>0</v>
      </c>
      <c r="K667" s="26">
        <f t="shared" si="280"/>
        <v>0</v>
      </c>
      <c r="L667" s="26">
        <f t="shared" si="281"/>
        <v>0</v>
      </c>
      <c r="M667" s="26">
        <f t="shared" si="282"/>
        <v>0</v>
      </c>
      <c r="N667" s="26">
        <f t="shared" si="283"/>
        <v>5</v>
      </c>
      <c r="O667" s="26">
        <f t="shared" si="284"/>
        <v>10</v>
      </c>
      <c r="P667" s="26">
        <f t="shared" si="285"/>
        <v>7.5</v>
      </c>
      <c r="Q667" s="26">
        <f t="shared" si="286"/>
        <v>5</v>
      </c>
      <c r="R667" s="26">
        <f t="shared" si="287"/>
        <v>0</v>
      </c>
      <c r="S667" s="26">
        <f t="shared" si="288"/>
        <v>5</v>
      </c>
      <c r="T667" s="26">
        <f t="shared" si="289"/>
        <v>2.5</v>
      </c>
      <c r="U667" s="26">
        <f t="shared" si="290"/>
        <v>0</v>
      </c>
      <c r="V667" s="26">
        <f t="shared" si="291"/>
        <v>0</v>
      </c>
      <c r="W667" s="26">
        <f>VLOOKUP(AF667,角色间职业划分!L:M,2,FALSE)</f>
        <v>11</v>
      </c>
      <c r="X667" s="26">
        <f t="shared" si="292"/>
        <v>52</v>
      </c>
      <c r="Y667" s="26">
        <v>0</v>
      </c>
      <c r="Z667" s="26">
        <v>0</v>
      </c>
      <c r="AA667" s="26">
        <v>0</v>
      </c>
      <c r="AB667" s="26">
        <f t="shared" si="293"/>
        <v>15</v>
      </c>
      <c r="AC667" s="1">
        <f t="shared" si="274"/>
        <v>1616</v>
      </c>
      <c r="AD667" s="51"/>
      <c r="AE667" s="1"/>
      <c r="AF667">
        <f t="shared" si="294"/>
        <v>11</v>
      </c>
      <c r="AG667" s="26" t="str">
        <f>VLOOKUP(AF667,角色间职业划分!P:R,3,FALSE)</f>
        <v>战士</v>
      </c>
      <c r="AH667" s="26">
        <f t="shared" si="295"/>
        <v>52</v>
      </c>
    </row>
    <row r="668" spans="1:34" x14ac:dyDescent="0.15">
      <c r="A668" s="26">
        <v>664</v>
      </c>
      <c r="B668" s="26">
        <f t="shared" si="275"/>
        <v>0</v>
      </c>
      <c r="C668" s="26">
        <f>ROUND(IF($AG668="战士",VLOOKUP($AH668,$DV:$ER,DX$1,FALSE),IF($AG668="幻术师",VLOOKUP($AH668,$EU:$FQ,EW$1,FALSE),IF($AG668="刺客",VLOOKUP($AH668,$FU:$GQ,FW$1,FALSE),"无该职业")))/VLOOKUP(AF668,角色间职业划分!P:AP,20,FALSE),0)</f>
        <v>48</v>
      </c>
      <c r="D668" s="26">
        <f t="shared" si="276"/>
        <v>0</v>
      </c>
      <c r="E668" s="26">
        <f>ROUND(IF($AG668="战士",VLOOKUP($AH668,$DV:$ER,DZ$1,FALSE),IF($AG668="幻术师",VLOOKUP($AH668,$EU:$FQ,EY$1,FALSE),IF($AG668="刺客",VLOOKUP($AH668,$FU:$GQ,FY$1,FALSE),"无该职业")))*VLOOKUP($AF668,角色间职业划分!$P:$AP,26,FALSE)*VLOOKUP($AF668,角色间职业划分!$P:$AP,13,FALSE)/角色间职业划分!$AB$9,0)</f>
        <v>815</v>
      </c>
      <c r="F668" s="26">
        <f>ROUND(IF($AG668="战士",VLOOKUP($AH668,$DV:$ER,EA$1,FALSE),IF($AG668="幻术师",VLOOKUP($AH668,$EU:$FQ,EZ$1,FALSE),IF($AG668="刺客",VLOOKUP($AH668,$FU:$GQ,FZ$1,FALSE),"无该职业")))*VLOOKUP($AF668,角色间职业划分!$P:$AP,8,FALSE)/角色间职业划分!$W$9,0)</f>
        <v>13243</v>
      </c>
      <c r="G668" s="26">
        <f>ROUND(IF($AG668="战士",VLOOKUP($AH668,$DV:$ER,EB$1,FALSE),IF($AG668="幻术师",VLOOKUP($AH668,$EU:$FQ,FA$1,FALSE),IF($AG668="刺客",VLOOKUP($AH668,$FU:$GQ,GA$1,FALSE),"无该职业")))*VLOOKUP($AF668,角色间职业划分!$P:$AP,13,FALSE)/角色间职业划分!$AB$9,0)</f>
        <v>2745</v>
      </c>
      <c r="H668" s="26">
        <f t="shared" si="277"/>
        <v>0</v>
      </c>
      <c r="I668" s="26">
        <f t="shared" si="278"/>
        <v>0</v>
      </c>
      <c r="J668" s="26">
        <f t="shared" si="279"/>
        <v>0</v>
      </c>
      <c r="K668" s="26">
        <f t="shared" si="280"/>
        <v>0</v>
      </c>
      <c r="L668" s="26">
        <f t="shared" si="281"/>
        <v>0</v>
      </c>
      <c r="M668" s="26">
        <f t="shared" si="282"/>
        <v>0</v>
      </c>
      <c r="N668" s="26">
        <f t="shared" si="283"/>
        <v>5</v>
      </c>
      <c r="O668" s="26">
        <f t="shared" si="284"/>
        <v>10</v>
      </c>
      <c r="P668" s="26">
        <f t="shared" si="285"/>
        <v>7.5</v>
      </c>
      <c r="Q668" s="26">
        <f t="shared" si="286"/>
        <v>5</v>
      </c>
      <c r="R668" s="26">
        <f t="shared" si="287"/>
        <v>0</v>
      </c>
      <c r="S668" s="26">
        <f t="shared" si="288"/>
        <v>5</v>
      </c>
      <c r="T668" s="26">
        <f t="shared" si="289"/>
        <v>2.5</v>
      </c>
      <c r="U668" s="26">
        <f t="shared" si="290"/>
        <v>0</v>
      </c>
      <c r="V668" s="26">
        <f t="shared" si="291"/>
        <v>0</v>
      </c>
      <c r="W668" s="26">
        <f>VLOOKUP(AF668,角色间职业划分!L:M,2,FALSE)</f>
        <v>11</v>
      </c>
      <c r="X668" s="26">
        <f t="shared" si="292"/>
        <v>53</v>
      </c>
      <c r="Y668" s="26">
        <v>0</v>
      </c>
      <c r="Z668" s="26">
        <v>0</v>
      </c>
      <c r="AA668" s="26">
        <v>0</v>
      </c>
      <c r="AB668" s="26">
        <f t="shared" si="293"/>
        <v>15</v>
      </c>
      <c r="AC668" s="1">
        <f t="shared" si="274"/>
        <v>1667</v>
      </c>
      <c r="AD668" s="51"/>
      <c r="AE668" s="1"/>
      <c r="AF668">
        <f t="shared" si="294"/>
        <v>11</v>
      </c>
      <c r="AG668" s="26" t="str">
        <f>VLOOKUP(AF668,角色间职业划分!P:R,3,FALSE)</f>
        <v>战士</v>
      </c>
      <c r="AH668" s="26">
        <f t="shared" si="295"/>
        <v>53</v>
      </c>
    </row>
    <row r="669" spans="1:34" x14ac:dyDescent="0.15">
      <c r="A669" s="26">
        <v>665</v>
      </c>
      <c r="B669" s="26">
        <f t="shared" si="275"/>
        <v>0</v>
      </c>
      <c r="C669" s="26">
        <f>ROUND(IF($AG669="战士",VLOOKUP($AH669,$DV:$ER,DX$1,FALSE),IF($AG669="幻术师",VLOOKUP($AH669,$EU:$FQ,EW$1,FALSE),IF($AG669="刺客",VLOOKUP($AH669,$FU:$GQ,FW$1,FALSE),"无该职业")))/VLOOKUP(AF669,角色间职业划分!P:AP,20,FALSE),0)</f>
        <v>54</v>
      </c>
      <c r="D669" s="26">
        <f t="shared" si="276"/>
        <v>0</v>
      </c>
      <c r="E669" s="26">
        <f>ROUND(IF($AG669="战士",VLOOKUP($AH669,$DV:$ER,DZ$1,FALSE),IF($AG669="幻术师",VLOOKUP($AH669,$EU:$FQ,EY$1,FALSE),IF($AG669="刺客",VLOOKUP($AH669,$FU:$GQ,FY$1,FALSE),"无该职业")))*VLOOKUP($AF669,角色间职业划分!$P:$AP,26,FALSE)*VLOOKUP($AF669,角色间职业划分!$P:$AP,13,FALSE)/角色间职业划分!$AB$9,0)</f>
        <v>815</v>
      </c>
      <c r="F669" s="26">
        <f>ROUND(IF($AG669="战士",VLOOKUP($AH669,$DV:$ER,EA$1,FALSE),IF($AG669="幻术师",VLOOKUP($AH669,$EU:$FQ,EZ$1,FALSE),IF($AG669="刺客",VLOOKUP($AH669,$FU:$GQ,FZ$1,FALSE),"无该职业")))*VLOOKUP($AF669,角色间职业划分!$P:$AP,8,FALSE)/角色间职业划分!$W$9,0)</f>
        <v>13243</v>
      </c>
      <c r="G669" s="26">
        <f>ROUND(IF($AG669="战士",VLOOKUP($AH669,$DV:$ER,EB$1,FALSE),IF($AG669="幻术师",VLOOKUP($AH669,$EU:$FQ,FA$1,FALSE),IF($AG669="刺客",VLOOKUP($AH669,$FU:$GQ,GA$1,FALSE),"无该职业")))*VLOOKUP($AF669,角色间职业划分!$P:$AP,13,FALSE)/角色间职业划分!$AB$9,0)</f>
        <v>2745</v>
      </c>
      <c r="H669" s="26">
        <f t="shared" si="277"/>
        <v>0</v>
      </c>
      <c r="I669" s="26">
        <f t="shared" si="278"/>
        <v>0</v>
      </c>
      <c r="J669" s="26">
        <f t="shared" si="279"/>
        <v>0</v>
      </c>
      <c r="K669" s="26">
        <f t="shared" si="280"/>
        <v>0</v>
      </c>
      <c r="L669" s="26">
        <f t="shared" si="281"/>
        <v>0</v>
      </c>
      <c r="M669" s="26">
        <f t="shared" si="282"/>
        <v>0</v>
      </c>
      <c r="N669" s="26">
        <f t="shared" si="283"/>
        <v>5</v>
      </c>
      <c r="O669" s="26">
        <f t="shared" si="284"/>
        <v>10</v>
      </c>
      <c r="P669" s="26">
        <f t="shared" si="285"/>
        <v>7.5</v>
      </c>
      <c r="Q669" s="26">
        <f t="shared" si="286"/>
        <v>5</v>
      </c>
      <c r="R669" s="26">
        <f t="shared" si="287"/>
        <v>0</v>
      </c>
      <c r="S669" s="26">
        <f t="shared" si="288"/>
        <v>5</v>
      </c>
      <c r="T669" s="26">
        <f t="shared" si="289"/>
        <v>2.5</v>
      </c>
      <c r="U669" s="26">
        <f t="shared" si="290"/>
        <v>0</v>
      </c>
      <c r="V669" s="26">
        <f t="shared" si="291"/>
        <v>0</v>
      </c>
      <c r="W669" s="26">
        <f>VLOOKUP(AF669,角色间职业划分!L:M,2,FALSE)</f>
        <v>11</v>
      </c>
      <c r="X669" s="26">
        <f t="shared" si="292"/>
        <v>54</v>
      </c>
      <c r="Y669" s="26">
        <v>0</v>
      </c>
      <c r="Z669" s="26">
        <v>0</v>
      </c>
      <c r="AA669" s="26">
        <v>0</v>
      </c>
      <c r="AB669" s="26">
        <f t="shared" si="293"/>
        <v>15</v>
      </c>
      <c r="AC669" s="1">
        <f t="shared" si="274"/>
        <v>1717</v>
      </c>
      <c r="AD669" s="51"/>
      <c r="AE669" s="1"/>
      <c r="AF669">
        <f t="shared" si="294"/>
        <v>11</v>
      </c>
      <c r="AG669" s="26" t="str">
        <f>VLOOKUP(AF669,角色间职业划分!P:R,3,FALSE)</f>
        <v>战士</v>
      </c>
      <c r="AH669" s="26">
        <f t="shared" si="295"/>
        <v>54</v>
      </c>
    </row>
    <row r="670" spans="1:34" x14ac:dyDescent="0.15">
      <c r="A670" s="26">
        <v>666</v>
      </c>
      <c r="B670" s="26">
        <f t="shared" si="275"/>
        <v>0</v>
      </c>
      <c r="C670" s="26">
        <f>ROUND(IF($AG670="战士",VLOOKUP($AH670,$DV:$ER,DX$1,FALSE),IF($AG670="幻术师",VLOOKUP($AH670,$EU:$FQ,EW$1,FALSE),IF($AG670="刺客",VLOOKUP($AH670,$FU:$GQ,FW$1,FALSE),"无该职业")))/VLOOKUP(AF670,角色间职业划分!P:AP,20,FALSE),0)</f>
        <v>54</v>
      </c>
      <c r="D670" s="26">
        <f t="shared" si="276"/>
        <v>0</v>
      </c>
      <c r="E670" s="26">
        <f>ROUND(IF($AG670="战士",VLOOKUP($AH670,$DV:$ER,DZ$1,FALSE),IF($AG670="幻术师",VLOOKUP($AH670,$EU:$FQ,EY$1,FALSE),IF($AG670="刺客",VLOOKUP($AH670,$FU:$GQ,FY$1,FALSE),"无该职业")))*VLOOKUP($AF670,角色间职业划分!$P:$AP,26,FALSE)*VLOOKUP($AF670,角色间职业划分!$P:$AP,13,FALSE)/角色间职业划分!$AB$9,0)</f>
        <v>815</v>
      </c>
      <c r="F670" s="26">
        <f>ROUND(IF($AG670="战士",VLOOKUP($AH670,$DV:$ER,EA$1,FALSE),IF($AG670="幻术师",VLOOKUP($AH670,$EU:$FQ,EZ$1,FALSE),IF($AG670="刺客",VLOOKUP($AH670,$FU:$GQ,FZ$1,FALSE),"无该职业")))*VLOOKUP($AF670,角色间职业划分!$P:$AP,8,FALSE)/角色间职业划分!$W$9,0)</f>
        <v>13243</v>
      </c>
      <c r="G670" s="26">
        <f>ROUND(IF($AG670="战士",VLOOKUP($AH670,$DV:$ER,EB$1,FALSE),IF($AG670="幻术师",VLOOKUP($AH670,$EU:$FQ,FA$1,FALSE),IF($AG670="刺客",VLOOKUP($AH670,$FU:$GQ,GA$1,FALSE),"无该职业")))*VLOOKUP($AF670,角色间职业划分!$P:$AP,13,FALSE)/角色间职业划分!$AB$9,0)</f>
        <v>3099</v>
      </c>
      <c r="H670" s="26">
        <f t="shared" si="277"/>
        <v>0</v>
      </c>
      <c r="I670" s="26">
        <f t="shared" si="278"/>
        <v>0</v>
      </c>
      <c r="J670" s="26">
        <f t="shared" si="279"/>
        <v>0</v>
      </c>
      <c r="K670" s="26">
        <f t="shared" si="280"/>
        <v>0</v>
      </c>
      <c r="L670" s="26">
        <f t="shared" si="281"/>
        <v>0</v>
      </c>
      <c r="M670" s="26">
        <f t="shared" si="282"/>
        <v>0</v>
      </c>
      <c r="N670" s="26">
        <f t="shared" si="283"/>
        <v>5</v>
      </c>
      <c r="O670" s="26">
        <f t="shared" si="284"/>
        <v>10</v>
      </c>
      <c r="P670" s="26">
        <f t="shared" si="285"/>
        <v>7.5</v>
      </c>
      <c r="Q670" s="26">
        <f t="shared" si="286"/>
        <v>5</v>
      </c>
      <c r="R670" s="26">
        <f t="shared" si="287"/>
        <v>0</v>
      </c>
      <c r="S670" s="26">
        <f t="shared" si="288"/>
        <v>5</v>
      </c>
      <c r="T670" s="26">
        <f t="shared" si="289"/>
        <v>2.5</v>
      </c>
      <c r="U670" s="26">
        <f t="shared" si="290"/>
        <v>0</v>
      </c>
      <c r="V670" s="26">
        <f t="shared" si="291"/>
        <v>0</v>
      </c>
      <c r="W670" s="26">
        <f>VLOOKUP(AF670,角色间职业划分!L:M,2,FALSE)</f>
        <v>11</v>
      </c>
      <c r="X670" s="26">
        <f t="shared" si="292"/>
        <v>55</v>
      </c>
      <c r="Y670" s="26">
        <v>0</v>
      </c>
      <c r="Z670" s="26">
        <v>0</v>
      </c>
      <c r="AA670" s="26">
        <v>0</v>
      </c>
      <c r="AB670" s="26">
        <f t="shared" si="293"/>
        <v>15</v>
      </c>
      <c r="AC670" s="1">
        <f t="shared" si="274"/>
        <v>1768</v>
      </c>
      <c r="AD670" s="51"/>
      <c r="AE670" s="1"/>
      <c r="AF670">
        <f t="shared" si="294"/>
        <v>11</v>
      </c>
      <c r="AG670" s="26" t="str">
        <f>VLOOKUP(AF670,角色间职业划分!P:R,3,FALSE)</f>
        <v>战士</v>
      </c>
      <c r="AH670" s="26">
        <f t="shared" si="295"/>
        <v>55</v>
      </c>
    </row>
    <row r="671" spans="1:34" x14ac:dyDescent="0.15">
      <c r="A671" s="26">
        <v>667</v>
      </c>
      <c r="B671" s="26">
        <f t="shared" si="275"/>
        <v>0</v>
      </c>
      <c r="C671" s="26">
        <f>ROUND(IF($AG671="战士",VLOOKUP($AH671,$DV:$ER,DX$1,FALSE),IF($AG671="幻术师",VLOOKUP($AH671,$EU:$FQ,EW$1,FALSE),IF($AG671="刺客",VLOOKUP($AH671,$FU:$GQ,FW$1,FALSE),"无该职业")))/VLOOKUP(AF671,角色间职业划分!P:AP,20,FALSE),0)</f>
        <v>54</v>
      </c>
      <c r="D671" s="26">
        <f t="shared" si="276"/>
        <v>0</v>
      </c>
      <c r="E671" s="26">
        <f>ROUND(IF($AG671="战士",VLOOKUP($AH671,$DV:$ER,DZ$1,FALSE),IF($AG671="幻术师",VLOOKUP($AH671,$EU:$FQ,EY$1,FALSE),IF($AG671="刺客",VLOOKUP($AH671,$FU:$GQ,FY$1,FALSE),"无该职业")))*VLOOKUP($AF671,角色间职业划分!$P:$AP,26,FALSE)*VLOOKUP($AF671,角色间职业划分!$P:$AP,13,FALSE)/角色间职业划分!$AB$9,0)</f>
        <v>1275</v>
      </c>
      <c r="F671" s="26">
        <f>ROUND(IF($AG671="战士",VLOOKUP($AH671,$DV:$ER,EA$1,FALSE),IF($AG671="幻术师",VLOOKUP($AH671,$EU:$FQ,EZ$1,FALSE),IF($AG671="刺客",VLOOKUP($AH671,$FU:$GQ,FZ$1,FALSE),"无该职业")))*VLOOKUP($AF671,角色间职业划分!$P:$AP,8,FALSE)/角色间职业划分!$W$9,0)</f>
        <v>13243</v>
      </c>
      <c r="G671" s="26">
        <f>ROUND(IF($AG671="战士",VLOOKUP($AH671,$DV:$ER,EB$1,FALSE),IF($AG671="幻术师",VLOOKUP($AH671,$EU:$FQ,FA$1,FALSE),IF($AG671="刺客",VLOOKUP($AH671,$FU:$GQ,GA$1,FALSE),"无该职业")))*VLOOKUP($AF671,角色间职业划分!$P:$AP,13,FALSE)/角色间职业划分!$AB$9,0)</f>
        <v>3099</v>
      </c>
      <c r="H671" s="26">
        <f t="shared" si="277"/>
        <v>0</v>
      </c>
      <c r="I671" s="26">
        <f t="shared" si="278"/>
        <v>0</v>
      </c>
      <c r="J671" s="26">
        <f t="shared" si="279"/>
        <v>0</v>
      </c>
      <c r="K671" s="26">
        <f t="shared" si="280"/>
        <v>0</v>
      </c>
      <c r="L671" s="26">
        <f t="shared" si="281"/>
        <v>0</v>
      </c>
      <c r="M671" s="26">
        <f t="shared" si="282"/>
        <v>0</v>
      </c>
      <c r="N671" s="26">
        <f t="shared" si="283"/>
        <v>5</v>
      </c>
      <c r="O671" s="26">
        <f t="shared" si="284"/>
        <v>10</v>
      </c>
      <c r="P671" s="26">
        <f t="shared" si="285"/>
        <v>7.5</v>
      </c>
      <c r="Q671" s="26">
        <f t="shared" si="286"/>
        <v>5</v>
      </c>
      <c r="R671" s="26">
        <f t="shared" si="287"/>
        <v>0</v>
      </c>
      <c r="S671" s="26">
        <f t="shared" si="288"/>
        <v>5</v>
      </c>
      <c r="T671" s="26">
        <f t="shared" si="289"/>
        <v>2.5</v>
      </c>
      <c r="U671" s="26">
        <f t="shared" si="290"/>
        <v>0</v>
      </c>
      <c r="V671" s="26">
        <f t="shared" si="291"/>
        <v>0</v>
      </c>
      <c r="W671" s="26">
        <f>VLOOKUP(AF671,角色间职业划分!L:M,2,FALSE)</f>
        <v>11</v>
      </c>
      <c r="X671" s="26">
        <f t="shared" si="292"/>
        <v>56</v>
      </c>
      <c r="Y671" s="26">
        <v>0</v>
      </c>
      <c r="Z671" s="26">
        <v>0</v>
      </c>
      <c r="AA671" s="26">
        <v>0</v>
      </c>
      <c r="AB671" s="26">
        <f t="shared" si="293"/>
        <v>15</v>
      </c>
      <c r="AC671" s="1">
        <f t="shared" si="274"/>
        <v>1818</v>
      </c>
      <c r="AD671" s="51"/>
      <c r="AE671" s="1"/>
      <c r="AF671">
        <f t="shared" si="294"/>
        <v>11</v>
      </c>
      <c r="AG671" s="26" t="str">
        <f>VLOOKUP(AF671,角色间职业划分!P:R,3,FALSE)</f>
        <v>战士</v>
      </c>
      <c r="AH671" s="26">
        <f t="shared" si="295"/>
        <v>56</v>
      </c>
    </row>
    <row r="672" spans="1:34" x14ac:dyDescent="0.15">
      <c r="A672" s="26">
        <v>668</v>
      </c>
      <c r="B672" s="26">
        <f t="shared" si="275"/>
        <v>0</v>
      </c>
      <c r="C672" s="26">
        <f>ROUND(IF($AG672="战士",VLOOKUP($AH672,$DV:$ER,DX$1,FALSE),IF($AG672="幻术师",VLOOKUP($AH672,$EU:$FQ,EW$1,FALSE),IF($AG672="刺客",VLOOKUP($AH672,$FU:$GQ,FW$1,FALSE),"无该职业")))/VLOOKUP(AF672,角色间职业划分!P:AP,20,FALSE),0)</f>
        <v>54</v>
      </c>
      <c r="D672" s="26">
        <f t="shared" si="276"/>
        <v>0</v>
      </c>
      <c r="E672" s="26">
        <f>ROUND(IF($AG672="战士",VLOOKUP($AH672,$DV:$ER,DZ$1,FALSE),IF($AG672="幻术师",VLOOKUP($AH672,$EU:$FQ,EY$1,FALSE),IF($AG672="刺客",VLOOKUP($AH672,$FU:$GQ,FY$1,FALSE),"无该职业")))*VLOOKUP($AF672,角色间职业划分!$P:$AP,26,FALSE)*VLOOKUP($AF672,角色间职业划分!$P:$AP,13,FALSE)/角色间职业划分!$AB$9,0)</f>
        <v>1275</v>
      </c>
      <c r="F672" s="26">
        <f>ROUND(IF($AG672="战士",VLOOKUP($AH672,$DV:$ER,EA$1,FALSE),IF($AG672="幻术师",VLOOKUP($AH672,$EU:$FQ,EZ$1,FALSE),IF($AG672="刺客",VLOOKUP($AH672,$FU:$GQ,FZ$1,FALSE),"无该职业")))*VLOOKUP($AF672,角色间职业划分!$P:$AP,8,FALSE)/角色间职业划分!$W$9,0)</f>
        <v>14848</v>
      </c>
      <c r="G672" s="26">
        <f>ROUND(IF($AG672="战士",VLOOKUP($AH672,$DV:$ER,EB$1,FALSE),IF($AG672="幻术师",VLOOKUP($AH672,$EU:$FQ,FA$1,FALSE),IF($AG672="刺客",VLOOKUP($AH672,$FU:$GQ,GA$1,FALSE),"无该职业")))*VLOOKUP($AF672,角色间职业划分!$P:$AP,13,FALSE)/角色间职业划分!$AB$9,0)</f>
        <v>3099</v>
      </c>
      <c r="H672" s="26">
        <f t="shared" si="277"/>
        <v>0</v>
      </c>
      <c r="I672" s="26">
        <f t="shared" si="278"/>
        <v>0</v>
      </c>
      <c r="J672" s="26">
        <f t="shared" si="279"/>
        <v>0</v>
      </c>
      <c r="K672" s="26">
        <f t="shared" si="280"/>
        <v>0</v>
      </c>
      <c r="L672" s="26">
        <f t="shared" si="281"/>
        <v>0</v>
      </c>
      <c r="M672" s="26">
        <f t="shared" si="282"/>
        <v>0</v>
      </c>
      <c r="N672" s="26">
        <f t="shared" si="283"/>
        <v>5</v>
      </c>
      <c r="O672" s="26">
        <f t="shared" si="284"/>
        <v>10</v>
      </c>
      <c r="P672" s="26">
        <f t="shared" si="285"/>
        <v>7.5</v>
      </c>
      <c r="Q672" s="26">
        <f t="shared" si="286"/>
        <v>5</v>
      </c>
      <c r="R672" s="26">
        <f t="shared" si="287"/>
        <v>0</v>
      </c>
      <c r="S672" s="26">
        <f t="shared" si="288"/>
        <v>5</v>
      </c>
      <c r="T672" s="26">
        <f t="shared" si="289"/>
        <v>2.5</v>
      </c>
      <c r="U672" s="26">
        <f t="shared" si="290"/>
        <v>0</v>
      </c>
      <c r="V672" s="26">
        <f t="shared" si="291"/>
        <v>0</v>
      </c>
      <c r="W672" s="26">
        <f>VLOOKUP(AF672,角色间职业划分!L:M,2,FALSE)</f>
        <v>11</v>
      </c>
      <c r="X672" s="26">
        <f t="shared" si="292"/>
        <v>57</v>
      </c>
      <c r="Y672" s="26">
        <v>0</v>
      </c>
      <c r="Z672" s="26">
        <v>0</v>
      </c>
      <c r="AA672" s="26">
        <v>0</v>
      </c>
      <c r="AB672" s="26">
        <f t="shared" si="293"/>
        <v>15</v>
      </c>
      <c r="AC672" s="1">
        <f t="shared" si="274"/>
        <v>1869</v>
      </c>
      <c r="AD672" s="51"/>
      <c r="AE672" s="1"/>
      <c r="AF672">
        <f t="shared" si="294"/>
        <v>11</v>
      </c>
      <c r="AG672" s="26" t="str">
        <f>VLOOKUP(AF672,角色间职业划分!P:R,3,FALSE)</f>
        <v>战士</v>
      </c>
      <c r="AH672" s="26">
        <f t="shared" si="295"/>
        <v>57</v>
      </c>
    </row>
    <row r="673" spans="1:34" x14ac:dyDescent="0.15">
      <c r="A673" s="26">
        <v>669</v>
      </c>
      <c r="B673" s="26">
        <f t="shared" si="275"/>
        <v>0</v>
      </c>
      <c r="C673" s="26">
        <f>ROUND(IF($AG673="战士",VLOOKUP($AH673,$DV:$ER,DX$1,FALSE),IF($AG673="幻术师",VLOOKUP($AH673,$EU:$FQ,EW$1,FALSE),IF($AG673="刺客",VLOOKUP($AH673,$FU:$GQ,FW$1,FALSE),"无该职业")))/VLOOKUP(AF673,角色间职业划分!P:AP,20,FALSE),0)</f>
        <v>54</v>
      </c>
      <c r="D673" s="26">
        <f t="shared" si="276"/>
        <v>0</v>
      </c>
      <c r="E673" s="26">
        <f>ROUND(IF($AG673="战士",VLOOKUP($AH673,$DV:$ER,DZ$1,FALSE),IF($AG673="幻术师",VLOOKUP($AH673,$EU:$FQ,EY$1,FALSE),IF($AG673="刺客",VLOOKUP($AH673,$FU:$GQ,FY$1,FALSE),"无该职业")))*VLOOKUP($AF673,角色间职业划分!$P:$AP,26,FALSE)*VLOOKUP($AF673,角色间职业划分!$P:$AP,13,FALSE)/角色间职业划分!$AB$9,0)</f>
        <v>1275</v>
      </c>
      <c r="F673" s="26">
        <f>ROUND(IF($AG673="战士",VLOOKUP($AH673,$DV:$ER,EA$1,FALSE),IF($AG673="幻术师",VLOOKUP($AH673,$EU:$FQ,EZ$1,FALSE),IF($AG673="刺客",VLOOKUP($AH673,$FU:$GQ,FZ$1,FALSE),"无该职业")))*VLOOKUP($AF673,角色间职业划分!$P:$AP,8,FALSE)/角色间职业划分!$W$9,0)</f>
        <v>14848</v>
      </c>
      <c r="G673" s="26">
        <f>ROUND(IF($AG673="战士",VLOOKUP($AH673,$DV:$ER,EB$1,FALSE),IF($AG673="幻术师",VLOOKUP($AH673,$EU:$FQ,FA$1,FALSE),IF($AG673="刺客",VLOOKUP($AH673,$FU:$GQ,GA$1,FALSE),"无该职业")))*VLOOKUP($AF673,角色间职业划分!$P:$AP,13,FALSE)/角色间职业划分!$AB$9,0)</f>
        <v>3099</v>
      </c>
      <c r="H673" s="26">
        <f t="shared" si="277"/>
        <v>0</v>
      </c>
      <c r="I673" s="26">
        <f t="shared" si="278"/>
        <v>0</v>
      </c>
      <c r="J673" s="26">
        <f t="shared" si="279"/>
        <v>0</v>
      </c>
      <c r="K673" s="26">
        <f t="shared" si="280"/>
        <v>0</v>
      </c>
      <c r="L673" s="26">
        <f t="shared" si="281"/>
        <v>0</v>
      </c>
      <c r="M673" s="26">
        <f t="shared" si="282"/>
        <v>0</v>
      </c>
      <c r="N673" s="26">
        <f t="shared" si="283"/>
        <v>5</v>
      </c>
      <c r="O673" s="26">
        <f t="shared" si="284"/>
        <v>10</v>
      </c>
      <c r="P673" s="26">
        <f t="shared" si="285"/>
        <v>7.5</v>
      </c>
      <c r="Q673" s="26">
        <f t="shared" si="286"/>
        <v>5</v>
      </c>
      <c r="R673" s="26">
        <f t="shared" si="287"/>
        <v>0</v>
      </c>
      <c r="S673" s="26">
        <f t="shared" si="288"/>
        <v>5</v>
      </c>
      <c r="T673" s="26">
        <f t="shared" si="289"/>
        <v>5</v>
      </c>
      <c r="U673" s="26">
        <f t="shared" si="290"/>
        <v>0</v>
      </c>
      <c r="V673" s="26">
        <f t="shared" si="291"/>
        <v>0</v>
      </c>
      <c r="W673" s="26">
        <f>VLOOKUP(AF673,角色间职业划分!L:M,2,FALSE)</f>
        <v>11</v>
      </c>
      <c r="X673" s="26">
        <f t="shared" si="292"/>
        <v>58</v>
      </c>
      <c r="Y673" s="26">
        <v>0</v>
      </c>
      <c r="Z673" s="26">
        <v>0</v>
      </c>
      <c r="AA673" s="26">
        <v>0</v>
      </c>
      <c r="AB673" s="26">
        <f t="shared" si="293"/>
        <v>15</v>
      </c>
      <c r="AC673" s="1">
        <f t="shared" si="274"/>
        <v>1919</v>
      </c>
      <c r="AD673" s="51"/>
      <c r="AE673" s="1"/>
      <c r="AF673">
        <f t="shared" si="294"/>
        <v>11</v>
      </c>
      <c r="AG673" s="26" t="str">
        <f>VLOOKUP(AF673,角色间职业划分!P:R,3,FALSE)</f>
        <v>战士</v>
      </c>
      <c r="AH673" s="26">
        <f t="shared" si="295"/>
        <v>58</v>
      </c>
    </row>
    <row r="674" spans="1:34" x14ac:dyDescent="0.15">
      <c r="A674" s="26">
        <v>670</v>
      </c>
      <c r="B674" s="26">
        <f t="shared" si="275"/>
        <v>0</v>
      </c>
      <c r="C674" s="26">
        <f>ROUND(IF($AG674="战士",VLOOKUP($AH674,$DV:$ER,DX$1,FALSE),IF($AG674="幻术师",VLOOKUP($AH674,$EU:$FQ,EW$1,FALSE),IF($AG674="刺客",VLOOKUP($AH674,$FU:$GQ,FW$1,FALSE),"无该职业")))/VLOOKUP(AF674,角色间职业划分!P:AP,20,FALSE),0)</f>
        <v>54</v>
      </c>
      <c r="D674" s="26">
        <f t="shared" si="276"/>
        <v>0</v>
      </c>
      <c r="E674" s="26">
        <f>ROUND(IF($AG674="战士",VLOOKUP($AH674,$DV:$ER,DZ$1,FALSE),IF($AG674="幻术师",VLOOKUP($AH674,$EU:$FQ,EY$1,FALSE),IF($AG674="刺客",VLOOKUP($AH674,$FU:$GQ,FY$1,FALSE),"无该职业")))*VLOOKUP($AF674,角色间职业划分!$P:$AP,26,FALSE)*VLOOKUP($AF674,角色间职业划分!$P:$AP,13,FALSE)/角色间职业划分!$AB$9,0)</f>
        <v>1275</v>
      </c>
      <c r="F674" s="26">
        <f>ROUND(IF($AG674="战士",VLOOKUP($AH674,$DV:$ER,EA$1,FALSE),IF($AG674="幻术师",VLOOKUP($AH674,$EU:$FQ,EZ$1,FALSE),IF($AG674="刺客",VLOOKUP($AH674,$FU:$GQ,FZ$1,FALSE),"无该职业")))*VLOOKUP($AF674,角色间职业划分!$P:$AP,8,FALSE)/角色间职业划分!$W$9,0)</f>
        <v>14848</v>
      </c>
      <c r="G674" s="26">
        <f>ROUND(IF($AG674="战士",VLOOKUP($AH674,$DV:$ER,EB$1,FALSE),IF($AG674="幻术师",VLOOKUP($AH674,$EU:$FQ,FA$1,FALSE),IF($AG674="刺客",VLOOKUP($AH674,$FU:$GQ,GA$1,FALSE),"无该职业")))*VLOOKUP($AF674,角色间职业划分!$P:$AP,13,FALSE)/角色间职业划分!$AB$9,0)</f>
        <v>3453</v>
      </c>
      <c r="H674" s="26">
        <f t="shared" si="277"/>
        <v>0</v>
      </c>
      <c r="I674" s="26">
        <f t="shared" si="278"/>
        <v>0</v>
      </c>
      <c r="J674" s="26">
        <f t="shared" si="279"/>
        <v>0</v>
      </c>
      <c r="K674" s="26">
        <f t="shared" si="280"/>
        <v>0</v>
      </c>
      <c r="L674" s="26">
        <f t="shared" si="281"/>
        <v>0</v>
      </c>
      <c r="M674" s="26">
        <f t="shared" si="282"/>
        <v>0</v>
      </c>
      <c r="N674" s="26">
        <f t="shared" si="283"/>
        <v>5</v>
      </c>
      <c r="O674" s="26">
        <f t="shared" si="284"/>
        <v>10</v>
      </c>
      <c r="P674" s="26">
        <f t="shared" si="285"/>
        <v>7.5</v>
      </c>
      <c r="Q674" s="26">
        <f t="shared" si="286"/>
        <v>5</v>
      </c>
      <c r="R674" s="26">
        <f t="shared" si="287"/>
        <v>0</v>
      </c>
      <c r="S674" s="26">
        <f t="shared" si="288"/>
        <v>5</v>
      </c>
      <c r="T674" s="26">
        <f t="shared" si="289"/>
        <v>5</v>
      </c>
      <c r="U674" s="26">
        <f t="shared" si="290"/>
        <v>0</v>
      </c>
      <c r="V674" s="26">
        <f t="shared" si="291"/>
        <v>0</v>
      </c>
      <c r="W674" s="26">
        <f>VLOOKUP(AF674,角色间职业划分!L:M,2,FALSE)</f>
        <v>11</v>
      </c>
      <c r="X674" s="26">
        <f t="shared" si="292"/>
        <v>59</v>
      </c>
      <c r="Y674" s="26">
        <v>0</v>
      </c>
      <c r="Z674" s="26">
        <v>0</v>
      </c>
      <c r="AA674" s="26">
        <v>0</v>
      </c>
      <c r="AB674" s="26">
        <f t="shared" si="293"/>
        <v>15</v>
      </c>
      <c r="AC674" s="1">
        <f t="shared" si="274"/>
        <v>1970</v>
      </c>
      <c r="AD674" s="51"/>
      <c r="AE674" s="1"/>
      <c r="AF674">
        <f t="shared" si="294"/>
        <v>11</v>
      </c>
      <c r="AG674" s="26" t="str">
        <f>VLOOKUP(AF674,角色间职业划分!P:R,3,FALSE)</f>
        <v>战士</v>
      </c>
      <c r="AH674" s="26">
        <f t="shared" si="295"/>
        <v>59</v>
      </c>
    </row>
    <row r="675" spans="1:34" x14ac:dyDescent="0.15">
      <c r="A675" s="26">
        <v>671</v>
      </c>
      <c r="B675" s="26">
        <f t="shared" si="275"/>
        <v>0</v>
      </c>
      <c r="C675" s="26">
        <f>ROUND(IF($AG675="战士",VLOOKUP($AH675,$DV:$ER,DX$1,FALSE),IF($AG675="幻术师",VLOOKUP($AH675,$EU:$FQ,EW$1,FALSE),IF($AG675="刺客",VLOOKUP($AH675,$FU:$GQ,FW$1,FALSE),"无该职业")))/VLOOKUP(AF675,角色间职业划分!P:AP,20,FALSE),0)</f>
        <v>60</v>
      </c>
      <c r="D675" s="26">
        <f t="shared" si="276"/>
        <v>0</v>
      </c>
      <c r="E675" s="26">
        <f>ROUND(IF($AG675="战士",VLOOKUP($AH675,$DV:$ER,DZ$1,FALSE),IF($AG675="幻术师",VLOOKUP($AH675,$EU:$FQ,EY$1,FALSE),IF($AG675="刺客",VLOOKUP($AH675,$FU:$GQ,FY$1,FALSE),"无该职业")))*VLOOKUP($AF675,角色间职业划分!$P:$AP,26,FALSE)*VLOOKUP($AF675,角色间职业划分!$P:$AP,13,FALSE)/角色间职业划分!$AB$9,0)</f>
        <v>1275</v>
      </c>
      <c r="F675" s="26">
        <f>ROUND(IF($AG675="战士",VLOOKUP($AH675,$DV:$ER,EA$1,FALSE),IF($AG675="幻术师",VLOOKUP($AH675,$EU:$FQ,EZ$1,FALSE),IF($AG675="刺客",VLOOKUP($AH675,$FU:$GQ,FZ$1,FALSE),"无该职业")))*VLOOKUP($AF675,角色间职业划分!$P:$AP,8,FALSE)/角色间职业划分!$W$9,0)</f>
        <v>14848</v>
      </c>
      <c r="G675" s="26">
        <f>ROUND(IF($AG675="战士",VLOOKUP($AH675,$DV:$ER,EB$1,FALSE),IF($AG675="幻术师",VLOOKUP($AH675,$EU:$FQ,FA$1,FALSE),IF($AG675="刺客",VLOOKUP($AH675,$FU:$GQ,GA$1,FALSE),"无该职业")))*VLOOKUP($AF675,角色间职业划分!$P:$AP,13,FALSE)/角色间职业划分!$AB$9,0)</f>
        <v>3453</v>
      </c>
      <c r="H675" s="26">
        <f t="shared" si="277"/>
        <v>0</v>
      </c>
      <c r="I675" s="26">
        <f t="shared" si="278"/>
        <v>0</v>
      </c>
      <c r="J675" s="26">
        <f t="shared" si="279"/>
        <v>0</v>
      </c>
      <c r="K675" s="26">
        <f t="shared" si="280"/>
        <v>0</v>
      </c>
      <c r="L675" s="26">
        <f t="shared" si="281"/>
        <v>0</v>
      </c>
      <c r="M675" s="26">
        <f t="shared" si="282"/>
        <v>0</v>
      </c>
      <c r="N675" s="26">
        <f t="shared" si="283"/>
        <v>5</v>
      </c>
      <c r="O675" s="26">
        <f t="shared" si="284"/>
        <v>10</v>
      </c>
      <c r="P675" s="26">
        <f t="shared" si="285"/>
        <v>7.5</v>
      </c>
      <c r="Q675" s="26">
        <f t="shared" si="286"/>
        <v>5</v>
      </c>
      <c r="R675" s="26">
        <f t="shared" si="287"/>
        <v>0</v>
      </c>
      <c r="S675" s="26">
        <f t="shared" si="288"/>
        <v>5</v>
      </c>
      <c r="T675" s="26">
        <f t="shared" si="289"/>
        <v>5</v>
      </c>
      <c r="U675" s="26">
        <f t="shared" si="290"/>
        <v>0</v>
      </c>
      <c r="V675" s="26">
        <f t="shared" si="291"/>
        <v>0</v>
      </c>
      <c r="W675" s="26">
        <f>VLOOKUP(AF675,角色间职业划分!L:M,2,FALSE)</f>
        <v>11</v>
      </c>
      <c r="X675" s="26">
        <f t="shared" si="292"/>
        <v>60</v>
      </c>
      <c r="Y675" s="26">
        <v>0</v>
      </c>
      <c r="Z675" s="26">
        <v>0</v>
      </c>
      <c r="AA675" s="26">
        <v>0</v>
      </c>
      <c r="AB675" s="26">
        <f t="shared" si="293"/>
        <v>17.5</v>
      </c>
      <c r="AC675" s="1">
        <f t="shared" si="274"/>
        <v>2020</v>
      </c>
      <c r="AD675" s="51"/>
      <c r="AE675" s="1"/>
      <c r="AF675">
        <f t="shared" si="294"/>
        <v>11</v>
      </c>
      <c r="AG675" s="26" t="str">
        <f>VLOOKUP(AF675,角色间职业划分!P:R,3,FALSE)</f>
        <v>战士</v>
      </c>
      <c r="AH675" s="26">
        <f t="shared" si="295"/>
        <v>60</v>
      </c>
    </row>
    <row r="676" spans="1:34" x14ac:dyDescent="0.15">
      <c r="A676" s="26">
        <v>672</v>
      </c>
      <c r="B676" s="26">
        <f t="shared" si="275"/>
        <v>0</v>
      </c>
      <c r="C676" s="26">
        <f>ROUND(IF($AG676="战士",VLOOKUP($AH676,$DV:$ER,DX$1,FALSE),IF($AG676="幻术师",VLOOKUP($AH676,$EU:$FQ,EW$1,FALSE),IF($AG676="刺客",VLOOKUP($AH676,$FU:$GQ,FW$1,FALSE),"无该职业")))/VLOOKUP(AF676,角色间职业划分!P:AP,20,FALSE),0)</f>
        <v>0</v>
      </c>
      <c r="D676" s="26">
        <f t="shared" si="276"/>
        <v>0</v>
      </c>
      <c r="E676" s="26">
        <f>ROUND(IF($AG676="战士",VLOOKUP($AH676,$DV:$ER,DZ$1,FALSE),IF($AG676="幻术师",VLOOKUP($AH676,$EU:$FQ,EY$1,FALSE),IF($AG676="刺客",VLOOKUP($AH676,$FU:$GQ,FY$1,FALSE),"无该职业")))*VLOOKUP($AF676,角色间职业划分!$P:$AP,26,FALSE)*VLOOKUP($AF676,角色间职业划分!$P:$AP,13,FALSE)/角色间职业划分!$AB$9,0)</f>
        <v>0</v>
      </c>
      <c r="F676" s="26">
        <f>ROUND(IF($AG676="战士",VLOOKUP($AH676,$DV:$ER,EA$1,FALSE),IF($AG676="幻术师",VLOOKUP($AH676,$EU:$FQ,EZ$1,FALSE),IF($AG676="刺客",VLOOKUP($AH676,$FU:$GQ,FZ$1,FALSE),"无该职业")))*VLOOKUP($AF676,角色间职业划分!$P:$AP,8,FALSE)/角色间职业划分!$W$9,0)</f>
        <v>0</v>
      </c>
      <c r="G676" s="26">
        <f>ROUND(IF($AG676="战士",VLOOKUP($AH676,$DV:$ER,EB$1,FALSE),IF($AG676="幻术师",VLOOKUP($AH676,$EU:$FQ,FA$1,FALSE),IF($AG676="刺客",VLOOKUP($AH676,$FU:$GQ,GA$1,FALSE),"无该职业")))*VLOOKUP($AF676,角色间职业划分!$P:$AP,13,FALSE)/角色间职业划分!$AB$9,0)</f>
        <v>0</v>
      </c>
      <c r="H676" s="26">
        <f t="shared" si="277"/>
        <v>0</v>
      </c>
      <c r="I676" s="26">
        <f t="shared" si="278"/>
        <v>0</v>
      </c>
      <c r="J676" s="26">
        <f t="shared" si="279"/>
        <v>0</v>
      </c>
      <c r="K676" s="26">
        <f t="shared" si="280"/>
        <v>0</v>
      </c>
      <c r="L676" s="26">
        <f t="shared" si="281"/>
        <v>0</v>
      </c>
      <c r="M676" s="26">
        <f t="shared" si="282"/>
        <v>0</v>
      </c>
      <c r="N676" s="26">
        <f t="shared" si="283"/>
        <v>0</v>
      </c>
      <c r="O676" s="26">
        <f t="shared" si="284"/>
        <v>0</v>
      </c>
      <c r="P676" s="26">
        <f t="shared" si="285"/>
        <v>0</v>
      </c>
      <c r="Q676" s="26">
        <f t="shared" si="286"/>
        <v>0</v>
      </c>
      <c r="R676" s="26">
        <f t="shared" si="287"/>
        <v>0</v>
      </c>
      <c r="S676" s="26">
        <f t="shared" si="288"/>
        <v>0</v>
      </c>
      <c r="T676" s="26">
        <f t="shared" si="289"/>
        <v>0</v>
      </c>
      <c r="U676" s="26">
        <f t="shared" si="290"/>
        <v>0</v>
      </c>
      <c r="V676" s="26">
        <f t="shared" si="291"/>
        <v>0</v>
      </c>
      <c r="W676" s="26">
        <f>VLOOKUP(AF676,角色间职业划分!L:M,2,FALSE)</f>
        <v>12</v>
      </c>
      <c r="X676" s="26">
        <f t="shared" si="292"/>
        <v>0</v>
      </c>
      <c r="Y676" s="26">
        <v>0</v>
      </c>
      <c r="Z676" s="26">
        <v>0</v>
      </c>
      <c r="AA676" s="26">
        <v>0</v>
      </c>
      <c r="AB676" s="26">
        <f t="shared" si="293"/>
        <v>0</v>
      </c>
      <c r="AC676" s="1">
        <f t="shared" si="274"/>
        <v>0</v>
      </c>
      <c r="AD676" s="51"/>
      <c r="AE676" s="1"/>
      <c r="AF676">
        <f t="shared" si="294"/>
        <v>12</v>
      </c>
      <c r="AG676" s="26" t="str">
        <f>VLOOKUP(AF676,角色间职业划分!P:R,3,FALSE)</f>
        <v>刺客</v>
      </c>
      <c r="AH676" s="26">
        <f t="shared" si="295"/>
        <v>0</v>
      </c>
    </row>
    <row r="677" spans="1:34" x14ac:dyDescent="0.15">
      <c r="A677" s="26">
        <v>673</v>
      </c>
      <c r="B677" s="26">
        <f t="shared" si="275"/>
        <v>0</v>
      </c>
      <c r="C677" s="26">
        <f>ROUND(IF($AG677="战士",VLOOKUP($AH677,$DV:$ER,DX$1,FALSE),IF($AG677="幻术师",VLOOKUP($AH677,$EU:$FQ,EW$1,FALSE),IF($AG677="刺客",VLOOKUP($AH677,$FU:$GQ,FW$1,FALSE),"无该职业")))/VLOOKUP(AF677,角色间职业划分!P:AP,20,FALSE),0)</f>
        <v>0</v>
      </c>
      <c r="D677" s="26">
        <f t="shared" si="276"/>
        <v>0</v>
      </c>
      <c r="E677" s="26">
        <f>ROUND(IF($AG677="战士",VLOOKUP($AH677,$DV:$ER,DZ$1,FALSE),IF($AG677="幻术师",VLOOKUP($AH677,$EU:$FQ,EY$1,FALSE),IF($AG677="刺客",VLOOKUP($AH677,$FU:$GQ,FY$1,FALSE),"无该职业")))*VLOOKUP($AF677,角色间职业划分!$P:$AP,26,FALSE)*VLOOKUP($AF677,角色间职业划分!$P:$AP,13,FALSE)/角色间职业划分!$AB$9,0)</f>
        <v>0</v>
      </c>
      <c r="F677" s="26">
        <f>ROUND(IF($AG677="战士",VLOOKUP($AH677,$DV:$ER,EA$1,FALSE),IF($AG677="幻术师",VLOOKUP($AH677,$EU:$FQ,EZ$1,FALSE),IF($AG677="刺客",VLOOKUP($AH677,$FU:$GQ,FZ$1,FALSE),"无该职业")))*VLOOKUP($AF677,角色间职业划分!$P:$AP,8,FALSE)/角色间职业划分!$W$9,0)</f>
        <v>0</v>
      </c>
      <c r="G677" s="26">
        <f>ROUND(IF($AG677="战士",VLOOKUP($AH677,$DV:$ER,EB$1,FALSE),IF($AG677="幻术师",VLOOKUP($AH677,$EU:$FQ,FA$1,FALSE),IF($AG677="刺客",VLOOKUP($AH677,$FU:$GQ,GA$1,FALSE),"无该职业")))*VLOOKUP($AF677,角色间职业划分!$P:$AP,13,FALSE)/角色间职业划分!$AB$9,0)</f>
        <v>140</v>
      </c>
      <c r="H677" s="26">
        <f t="shared" si="277"/>
        <v>0</v>
      </c>
      <c r="I677" s="26">
        <f t="shared" si="278"/>
        <v>0</v>
      </c>
      <c r="J677" s="26">
        <f t="shared" si="279"/>
        <v>0</v>
      </c>
      <c r="K677" s="26">
        <f t="shared" si="280"/>
        <v>0</v>
      </c>
      <c r="L677" s="26">
        <f t="shared" si="281"/>
        <v>0</v>
      </c>
      <c r="M677" s="26">
        <f t="shared" si="282"/>
        <v>0</v>
      </c>
      <c r="N677" s="26">
        <f t="shared" si="283"/>
        <v>0</v>
      </c>
      <c r="O677" s="26">
        <f t="shared" si="284"/>
        <v>0</v>
      </c>
      <c r="P677" s="26">
        <f t="shared" si="285"/>
        <v>0</v>
      </c>
      <c r="Q677" s="26">
        <f t="shared" si="286"/>
        <v>0</v>
      </c>
      <c r="R677" s="26">
        <f t="shared" si="287"/>
        <v>0</v>
      </c>
      <c r="S677" s="26">
        <f t="shared" si="288"/>
        <v>0</v>
      </c>
      <c r="T677" s="26">
        <f t="shared" si="289"/>
        <v>0</v>
      </c>
      <c r="U677" s="26">
        <f t="shared" si="290"/>
        <v>0</v>
      </c>
      <c r="V677" s="26">
        <f t="shared" si="291"/>
        <v>0</v>
      </c>
      <c r="W677" s="26">
        <f>VLOOKUP(AF677,角色间职业划分!L:M,2,FALSE)</f>
        <v>12</v>
      </c>
      <c r="X677" s="26">
        <f t="shared" si="292"/>
        <v>1</v>
      </c>
      <c r="Y677" s="26">
        <v>0</v>
      </c>
      <c r="Z677" s="26">
        <v>0</v>
      </c>
      <c r="AA677" s="26">
        <v>0</v>
      </c>
      <c r="AB677" s="26">
        <f t="shared" si="293"/>
        <v>0</v>
      </c>
      <c r="AC677" s="1">
        <f t="shared" si="274"/>
        <v>36</v>
      </c>
      <c r="AD677" s="51"/>
      <c r="AE677" s="1"/>
      <c r="AF677">
        <f t="shared" si="294"/>
        <v>12</v>
      </c>
      <c r="AG677" s="26" t="str">
        <f>VLOOKUP(AF677,角色间职业划分!P:R,3,FALSE)</f>
        <v>刺客</v>
      </c>
      <c r="AH677" s="26">
        <f t="shared" si="295"/>
        <v>1</v>
      </c>
    </row>
    <row r="678" spans="1:34" x14ac:dyDescent="0.15">
      <c r="A678" s="26">
        <v>674</v>
      </c>
      <c r="B678" s="26">
        <f t="shared" si="275"/>
        <v>0</v>
      </c>
      <c r="C678" s="26">
        <f>ROUND(IF($AG678="战士",VLOOKUP($AH678,$DV:$ER,DX$1,FALSE),IF($AG678="幻术师",VLOOKUP($AH678,$EU:$FQ,EW$1,FALSE),IF($AG678="刺客",VLOOKUP($AH678,$FU:$GQ,FW$1,FALSE),"无该职业")))/VLOOKUP(AF678,角色间职业划分!P:AP,20,FALSE),0)</f>
        <v>0</v>
      </c>
      <c r="D678" s="26">
        <f t="shared" si="276"/>
        <v>0</v>
      </c>
      <c r="E678" s="26">
        <f>ROUND(IF($AG678="战士",VLOOKUP($AH678,$DV:$ER,DZ$1,FALSE),IF($AG678="幻术师",VLOOKUP($AH678,$EU:$FQ,EY$1,FALSE),IF($AG678="刺客",VLOOKUP($AH678,$FU:$GQ,FY$1,FALSE),"无该职业")))*VLOOKUP($AF678,角色间职业划分!$P:$AP,26,FALSE)*VLOOKUP($AF678,角色间职业划分!$P:$AP,13,FALSE)/角色间职业划分!$AB$9,0)</f>
        <v>0</v>
      </c>
      <c r="F678" s="26">
        <f>ROUND(IF($AG678="战士",VLOOKUP($AH678,$DV:$ER,EA$1,FALSE),IF($AG678="幻术师",VLOOKUP($AH678,$EU:$FQ,EZ$1,FALSE),IF($AG678="刺客",VLOOKUP($AH678,$FU:$GQ,FZ$1,FALSE),"无该职业")))*VLOOKUP($AF678,角色间职业划分!$P:$AP,8,FALSE)/角色间职业划分!$W$9,0)</f>
        <v>0</v>
      </c>
      <c r="G678" s="26">
        <f>ROUND(IF($AG678="战士",VLOOKUP($AH678,$DV:$ER,EB$1,FALSE),IF($AG678="幻术师",VLOOKUP($AH678,$EU:$FQ,FA$1,FALSE),IF($AG678="刺客",VLOOKUP($AH678,$FU:$GQ,GA$1,FALSE),"无该职业")))*VLOOKUP($AF678,角色间职业划分!$P:$AP,13,FALSE)/角色间职业划分!$AB$9,0)</f>
        <v>140</v>
      </c>
      <c r="H678" s="26">
        <f t="shared" si="277"/>
        <v>0</v>
      </c>
      <c r="I678" s="26">
        <f t="shared" si="278"/>
        <v>0</v>
      </c>
      <c r="J678" s="26">
        <f t="shared" si="279"/>
        <v>0</v>
      </c>
      <c r="K678" s="26">
        <f t="shared" si="280"/>
        <v>0</v>
      </c>
      <c r="L678" s="26">
        <f t="shared" si="281"/>
        <v>0</v>
      </c>
      <c r="M678" s="26">
        <f t="shared" si="282"/>
        <v>0</v>
      </c>
      <c r="N678" s="26">
        <f t="shared" si="283"/>
        <v>0</v>
      </c>
      <c r="O678" s="26">
        <f t="shared" si="284"/>
        <v>0</v>
      </c>
      <c r="P678" s="26">
        <f t="shared" si="285"/>
        <v>0</v>
      </c>
      <c r="Q678" s="26">
        <f t="shared" si="286"/>
        <v>0</v>
      </c>
      <c r="R678" s="26">
        <f t="shared" si="287"/>
        <v>2.5</v>
      </c>
      <c r="S678" s="26">
        <f t="shared" si="288"/>
        <v>0</v>
      </c>
      <c r="T678" s="26">
        <f t="shared" si="289"/>
        <v>0</v>
      </c>
      <c r="U678" s="26">
        <f t="shared" si="290"/>
        <v>0</v>
      </c>
      <c r="V678" s="26">
        <f t="shared" si="291"/>
        <v>0</v>
      </c>
      <c r="W678" s="26">
        <f>VLOOKUP(AF678,角色间职业划分!L:M,2,FALSE)</f>
        <v>12</v>
      </c>
      <c r="X678" s="26">
        <f t="shared" si="292"/>
        <v>2</v>
      </c>
      <c r="Y678" s="26">
        <v>0</v>
      </c>
      <c r="Z678" s="26">
        <v>0</v>
      </c>
      <c r="AA678" s="26">
        <v>0</v>
      </c>
      <c r="AB678" s="26">
        <f t="shared" si="293"/>
        <v>0</v>
      </c>
      <c r="AC678" s="1">
        <f t="shared" si="274"/>
        <v>36</v>
      </c>
      <c r="AD678" s="51"/>
      <c r="AE678" s="1"/>
      <c r="AF678">
        <f t="shared" si="294"/>
        <v>12</v>
      </c>
      <c r="AG678" s="26" t="str">
        <f>VLOOKUP(AF678,角色间职业划分!P:R,3,FALSE)</f>
        <v>刺客</v>
      </c>
      <c r="AH678" s="26">
        <f t="shared" si="295"/>
        <v>2</v>
      </c>
    </row>
    <row r="679" spans="1:34" x14ac:dyDescent="0.15">
      <c r="A679" s="26">
        <v>675</v>
      </c>
      <c r="B679" s="26">
        <f t="shared" si="275"/>
        <v>0</v>
      </c>
      <c r="C679" s="26">
        <f>ROUND(IF($AG679="战士",VLOOKUP($AH679,$DV:$ER,DX$1,FALSE),IF($AG679="幻术师",VLOOKUP($AH679,$EU:$FQ,EW$1,FALSE),IF($AG679="刺客",VLOOKUP($AH679,$FU:$GQ,FW$1,FALSE),"无该职业")))/VLOOKUP(AF679,角色间职业划分!P:AP,20,FALSE),0)</f>
        <v>0</v>
      </c>
      <c r="D679" s="26">
        <f t="shared" si="276"/>
        <v>0</v>
      </c>
      <c r="E679" s="26">
        <f>ROUND(IF($AG679="战士",VLOOKUP($AH679,$DV:$ER,DZ$1,FALSE),IF($AG679="幻术师",VLOOKUP($AH679,$EU:$FQ,EY$1,FALSE),IF($AG679="刺客",VLOOKUP($AH679,$FU:$GQ,FY$1,FALSE),"无该职业")))*VLOOKUP($AF679,角色间职业划分!$P:$AP,26,FALSE)*VLOOKUP($AF679,角色间职业划分!$P:$AP,13,FALSE)/角色间职业划分!$AB$9,0)</f>
        <v>0</v>
      </c>
      <c r="F679" s="26">
        <f>ROUND(IF($AG679="战士",VLOOKUP($AH679,$DV:$ER,EA$1,FALSE),IF($AG679="幻术师",VLOOKUP($AH679,$EU:$FQ,EZ$1,FALSE),IF($AG679="刺客",VLOOKUP($AH679,$FU:$GQ,FZ$1,FALSE),"无该职业")))*VLOOKUP($AF679,角色间职业划分!$P:$AP,8,FALSE)/角色间职业划分!$W$9,0)</f>
        <v>162</v>
      </c>
      <c r="G679" s="26">
        <f>ROUND(IF($AG679="战士",VLOOKUP($AH679,$DV:$ER,EB$1,FALSE),IF($AG679="幻术师",VLOOKUP($AH679,$EU:$FQ,FA$1,FALSE),IF($AG679="刺客",VLOOKUP($AH679,$FU:$GQ,GA$1,FALSE),"无该职业")))*VLOOKUP($AF679,角色间职业划分!$P:$AP,13,FALSE)/角色间职业划分!$AB$9,0)</f>
        <v>140</v>
      </c>
      <c r="H679" s="26">
        <f t="shared" si="277"/>
        <v>0</v>
      </c>
      <c r="I679" s="26">
        <f t="shared" si="278"/>
        <v>0</v>
      </c>
      <c r="J679" s="26">
        <f t="shared" si="279"/>
        <v>0</v>
      </c>
      <c r="K679" s="26">
        <f t="shared" si="280"/>
        <v>0</v>
      </c>
      <c r="L679" s="26">
        <f t="shared" si="281"/>
        <v>0</v>
      </c>
      <c r="M679" s="26">
        <f t="shared" si="282"/>
        <v>0</v>
      </c>
      <c r="N679" s="26">
        <f t="shared" si="283"/>
        <v>0</v>
      </c>
      <c r="O679" s="26">
        <f t="shared" si="284"/>
        <v>0</v>
      </c>
      <c r="P679" s="26">
        <f t="shared" si="285"/>
        <v>0</v>
      </c>
      <c r="Q679" s="26">
        <f t="shared" si="286"/>
        <v>0</v>
      </c>
      <c r="R679" s="26">
        <f t="shared" si="287"/>
        <v>2.5</v>
      </c>
      <c r="S679" s="26">
        <f t="shared" si="288"/>
        <v>0</v>
      </c>
      <c r="T679" s="26">
        <f t="shared" si="289"/>
        <v>0</v>
      </c>
      <c r="U679" s="26">
        <f t="shared" si="290"/>
        <v>0</v>
      </c>
      <c r="V679" s="26">
        <f t="shared" si="291"/>
        <v>0</v>
      </c>
      <c r="W679" s="26">
        <f>VLOOKUP(AF679,角色间职业划分!L:M,2,FALSE)</f>
        <v>12</v>
      </c>
      <c r="X679" s="26">
        <f t="shared" si="292"/>
        <v>3</v>
      </c>
      <c r="Y679" s="26">
        <v>0</v>
      </c>
      <c r="Z679" s="26">
        <v>0</v>
      </c>
      <c r="AA679" s="26">
        <v>0</v>
      </c>
      <c r="AB679" s="26">
        <f t="shared" si="293"/>
        <v>0</v>
      </c>
      <c r="AC679" s="1">
        <f t="shared" si="274"/>
        <v>42</v>
      </c>
      <c r="AD679" s="51"/>
      <c r="AE679" s="1"/>
      <c r="AF679">
        <f t="shared" si="294"/>
        <v>12</v>
      </c>
      <c r="AG679" s="26" t="str">
        <f>VLOOKUP(AF679,角色间职业划分!P:R,3,FALSE)</f>
        <v>刺客</v>
      </c>
      <c r="AH679" s="26">
        <f t="shared" si="295"/>
        <v>3</v>
      </c>
    </row>
    <row r="680" spans="1:34" x14ac:dyDescent="0.15">
      <c r="A680" s="26">
        <v>676</v>
      </c>
      <c r="B680" s="26">
        <f t="shared" si="275"/>
        <v>0</v>
      </c>
      <c r="C680" s="26">
        <f>ROUND(IF($AG680="战士",VLOOKUP($AH680,$DV:$ER,DX$1,FALSE),IF($AG680="幻术师",VLOOKUP($AH680,$EU:$FQ,EW$1,FALSE),IF($AG680="刺客",VLOOKUP($AH680,$FU:$GQ,FW$1,FALSE),"无该职业")))/VLOOKUP(AF680,角色间职业划分!P:AP,20,FALSE),0)</f>
        <v>0</v>
      </c>
      <c r="D680" s="26">
        <f t="shared" si="276"/>
        <v>0</v>
      </c>
      <c r="E680" s="26">
        <f>ROUND(IF($AG680="战士",VLOOKUP($AH680,$DV:$ER,DZ$1,FALSE),IF($AG680="幻术师",VLOOKUP($AH680,$EU:$FQ,EY$1,FALSE),IF($AG680="刺客",VLOOKUP($AH680,$FU:$GQ,FY$1,FALSE),"无该职业")))*VLOOKUP($AF680,角色间职业划分!$P:$AP,26,FALSE)*VLOOKUP($AF680,角色间职业划分!$P:$AP,13,FALSE)/角色间职业划分!$AB$9,0)</f>
        <v>0</v>
      </c>
      <c r="F680" s="26">
        <f>ROUND(IF($AG680="战士",VLOOKUP($AH680,$DV:$ER,EA$1,FALSE),IF($AG680="幻术师",VLOOKUP($AH680,$EU:$FQ,EZ$1,FALSE),IF($AG680="刺客",VLOOKUP($AH680,$FU:$GQ,FZ$1,FALSE),"无该职业")))*VLOOKUP($AF680,角色间职业划分!$P:$AP,8,FALSE)/角色间职业划分!$W$9,0)</f>
        <v>162</v>
      </c>
      <c r="G680" s="26">
        <f>ROUND(IF($AG680="战士",VLOOKUP($AH680,$DV:$ER,EB$1,FALSE),IF($AG680="幻术师",VLOOKUP($AH680,$EU:$FQ,FA$1,FALSE),IF($AG680="刺客",VLOOKUP($AH680,$FU:$GQ,GA$1,FALSE),"无该职业")))*VLOOKUP($AF680,角色间职业划分!$P:$AP,13,FALSE)/角色间职业划分!$AB$9,0)</f>
        <v>140</v>
      </c>
      <c r="H680" s="26">
        <f t="shared" si="277"/>
        <v>0</v>
      </c>
      <c r="I680" s="26">
        <f t="shared" si="278"/>
        <v>0</v>
      </c>
      <c r="J680" s="26">
        <f t="shared" si="279"/>
        <v>0</v>
      </c>
      <c r="K680" s="26">
        <f t="shared" si="280"/>
        <v>0</v>
      </c>
      <c r="L680" s="26">
        <f t="shared" si="281"/>
        <v>0</v>
      </c>
      <c r="M680" s="26">
        <f t="shared" si="282"/>
        <v>0</v>
      </c>
      <c r="N680" s="26">
        <f t="shared" si="283"/>
        <v>2.5</v>
      </c>
      <c r="O680" s="26">
        <f t="shared" si="284"/>
        <v>0</v>
      </c>
      <c r="P680" s="26">
        <f t="shared" si="285"/>
        <v>0</v>
      </c>
      <c r="Q680" s="26">
        <f t="shared" si="286"/>
        <v>0</v>
      </c>
      <c r="R680" s="26">
        <f t="shared" si="287"/>
        <v>2.5</v>
      </c>
      <c r="S680" s="26">
        <f t="shared" si="288"/>
        <v>0</v>
      </c>
      <c r="T680" s="26">
        <f t="shared" si="289"/>
        <v>0</v>
      </c>
      <c r="U680" s="26">
        <f t="shared" si="290"/>
        <v>0</v>
      </c>
      <c r="V680" s="26">
        <f t="shared" si="291"/>
        <v>0</v>
      </c>
      <c r="W680" s="26">
        <f>VLOOKUP(AF680,角色间职业划分!L:M,2,FALSE)</f>
        <v>12</v>
      </c>
      <c r="X680" s="26">
        <f t="shared" si="292"/>
        <v>4</v>
      </c>
      <c r="Y680" s="26">
        <v>0</v>
      </c>
      <c r="Z680" s="26">
        <v>0</v>
      </c>
      <c r="AA680" s="26">
        <v>0</v>
      </c>
      <c r="AB680" s="26">
        <f t="shared" si="293"/>
        <v>0</v>
      </c>
      <c r="AC680" s="1">
        <f t="shared" si="274"/>
        <v>62</v>
      </c>
      <c r="AD680" s="51"/>
      <c r="AE680" s="1"/>
      <c r="AF680">
        <f t="shared" si="294"/>
        <v>12</v>
      </c>
      <c r="AG680" s="26" t="str">
        <f>VLOOKUP(AF680,角色间职业划分!P:R,3,FALSE)</f>
        <v>刺客</v>
      </c>
      <c r="AH680" s="26">
        <f t="shared" si="295"/>
        <v>4</v>
      </c>
    </row>
    <row r="681" spans="1:34" x14ac:dyDescent="0.15">
      <c r="A681" s="26">
        <v>677</v>
      </c>
      <c r="B681" s="26">
        <f t="shared" si="275"/>
        <v>0</v>
      </c>
      <c r="C681" s="26">
        <f>ROUND(IF($AG681="战士",VLOOKUP($AH681,$DV:$ER,DX$1,FALSE),IF($AG681="幻术师",VLOOKUP($AH681,$EU:$FQ,EW$1,FALSE),IF($AG681="刺客",VLOOKUP($AH681,$FU:$GQ,FW$1,FALSE),"无该职业")))/VLOOKUP(AF681,角色间职业划分!P:AP,20,FALSE),0)</f>
        <v>0</v>
      </c>
      <c r="D681" s="26">
        <f t="shared" si="276"/>
        <v>0</v>
      </c>
      <c r="E681" s="26">
        <f>ROUND(IF($AG681="战士",VLOOKUP($AH681,$DV:$ER,DZ$1,FALSE),IF($AG681="幻术师",VLOOKUP($AH681,$EU:$FQ,EY$1,FALSE),IF($AG681="刺客",VLOOKUP($AH681,$FU:$GQ,FY$1,FALSE),"无该职业")))*VLOOKUP($AF681,角色间职业划分!$P:$AP,26,FALSE)*VLOOKUP($AF681,角色间职业划分!$P:$AP,13,FALSE)/角色间职业划分!$AB$9,0)</f>
        <v>0</v>
      </c>
      <c r="F681" s="26">
        <f>ROUND(IF($AG681="战士",VLOOKUP($AH681,$DV:$ER,EA$1,FALSE),IF($AG681="幻术师",VLOOKUP($AH681,$EU:$FQ,EZ$1,FALSE),IF($AG681="刺客",VLOOKUP($AH681,$FU:$GQ,FZ$1,FALSE),"无该职业")))*VLOOKUP($AF681,角色间职业划分!$P:$AP,8,FALSE)/角色间职业划分!$W$9,0)</f>
        <v>162</v>
      </c>
      <c r="G681" s="26">
        <f>ROUND(IF($AG681="战士",VLOOKUP($AH681,$DV:$ER,EB$1,FALSE),IF($AG681="幻术师",VLOOKUP($AH681,$EU:$FQ,FA$1,FALSE),IF($AG681="刺客",VLOOKUP($AH681,$FU:$GQ,GA$1,FALSE),"无该职业")))*VLOOKUP($AF681,角色间职业划分!$P:$AP,13,FALSE)/角色间职业划分!$AB$9,0)</f>
        <v>318</v>
      </c>
      <c r="H681" s="26">
        <f t="shared" si="277"/>
        <v>0</v>
      </c>
      <c r="I681" s="26">
        <f t="shared" si="278"/>
        <v>0</v>
      </c>
      <c r="J681" s="26">
        <f t="shared" si="279"/>
        <v>0</v>
      </c>
      <c r="K681" s="26">
        <f t="shared" si="280"/>
        <v>0</v>
      </c>
      <c r="L681" s="26">
        <f t="shared" si="281"/>
        <v>0</v>
      </c>
      <c r="M681" s="26">
        <f t="shared" si="282"/>
        <v>0</v>
      </c>
      <c r="N681" s="26">
        <f t="shared" si="283"/>
        <v>2.5</v>
      </c>
      <c r="O681" s="26">
        <f t="shared" si="284"/>
        <v>0</v>
      </c>
      <c r="P681" s="26">
        <f t="shared" si="285"/>
        <v>0</v>
      </c>
      <c r="Q681" s="26">
        <f t="shared" si="286"/>
        <v>0</v>
      </c>
      <c r="R681" s="26">
        <f t="shared" si="287"/>
        <v>2.5</v>
      </c>
      <c r="S681" s="26">
        <f t="shared" si="288"/>
        <v>0</v>
      </c>
      <c r="T681" s="26">
        <f t="shared" si="289"/>
        <v>0</v>
      </c>
      <c r="U681" s="26">
        <f t="shared" si="290"/>
        <v>0</v>
      </c>
      <c r="V681" s="26">
        <f t="shared" si="291"/>
        <v>0</v>
      </c>
      <c r="W681" s="26">
        <f>VLOOKUP(AF681,角色间职业划分!L:M,2,FALSE)</f>
        <v>12</v>
      </c>
      <c r="X681" s="26">
        <f t="shared" si="292"/>
        <v>5</v>
      </c>
      <c r="Y681" s="26">
        <v>0</v>
      </c>
      <c r="Z681" s="26">
        <v>0</v>
      </c>
      <c r="AA681" s="26">
        <v>0</v>
      </c>
      <c r="AB681" s="26">
        <f t="shared" si="293"/>
        <v>0</v>
      </c>
      <c r="AC681" s="1">
        <f t="shared" si="274"/>
        <v>81</v>
      </c>
      <c r="AD681" s="51"/>
      <c r="AE681" s="1"/>
      <c r="AF681">
        <f t="shared" si="294"/>
        <v>12</v>
      </c>
      <c r="AG681" s="26" t="str">
        <f>VLOOKUP(AF681,角色间职业划分!P:R,3,FALSE)</f>
        <v>刺客</v>
      </c>
      <c r="AH681" s="26">
        <f t="shared" si="295"/>
        <v>5</v>
      </c>
    </row>
    <row r="682" spans="1:34" x14ac:dyDescent="0.15">
      <c r="A682" s="26">
        <v>678</v>
      </c>
      <c r="B682" s="26">
        <f t="shared" si="275"/>
        <v>0</v>
      </c>
      <c r="C682" s="26">
        <f>ROUND(IF($AG682="战士",VLOOKUP($AH682,$DV:$ER,DX$1,FALSE),IF($AG682="幻术师",VLOOKUP($AH682,$EU:$FQ,EW$1,FALSE),IF($AG682="刺客",VLOOKUP($AH682,$FU:$GQ,FW$1,FALSE),"无该职业")))/VLOOKUP(AF682,角色间职业划分!P:AP,20,FALSE),0)</f>
        <v>0</v>
      </c>
      <c r="D682" s="26">
        <f t="shared" si="276"/>
        <v>0</v>
      </c>
      <c r="E682" s="26">
        <f>ROUND(IF($AG682="战士",VLOOKUP($AH682,$DV:$ER,DZ$1,FALSE),IF($AG682="幻术师",VLOOKUP($AH682,$EU:$FQ,EY$1,FALSE),IF($AG682="刺客",VLOOKUP($AH682,$FU:$GQ,FY$1,FALSE),"无该职业")))*VLOOKUP($AF682,角色间职业划分!$P:$AP,26,FALSE)*VLOOKUP($AF682,角色间职业划分!$P:$AP,13,FALSE)/角色间职业划分!$AB$9,0)</f>
        <v>0</v>
      </c>
      <c r="F682" s="26">
        <f>ROUND(IF($AG682="战士",VLOOKUP($AH682,$DV:$ER,EA$1,FALSE),IF($AG682="幻术师",VLOOKUP($AH682,$EU:$FQ,EZ$1,FALSE),IF($AG682="刺客",VLOOKUP($AH682,$FU:$GQ,FZ$1,FALSE),"无该职业")))*VLOOKUP($AF682,角色间职业划分!$P:$AP,8,FALSE)/角色间职业划分!$W$9,0)</f>
        <v>162</v>
      </c>
      <c r="G682" s="26">
        <f>ROUND(IF($AG682="战士",VLOOKUP($AH682,$DV:$ER,EB$1,FALSE),IF($AG682="幻术师",VLOOKUP($AH682,$EU:$FQ,FA$1,FALSE),IF($AG682="刺客",VLOOKUP($AH682,$FU:$GQ,GA$1,FALSE),"无该职业")))*VLOOKUP($AF682,角色间职业划分!$P:$AP,13,FALSE)/角色间职业划分!$AB$9,0)</f>
        <v>318</v>
      </c>
      <c r="H682" s="26">
        <f t="shared" si="277"/>
        <v>0</v>
      </c>
      <c r="I682" s="26">
        <f t="shared" si="278"/>
        <v>0</v>
      </c>
      <c r="J682" s="26">
        <f t="shared" si="279"/>
        <v>0</v>
      </c>
      <c r="K682" s="26">
        <f t="shared" si="280"/>
        <v>0</v>
      </c>
      <c r="L682" s="26">
        <f t="shared" si="281"/>
        <v>0</v>
      </c>
      <c r="M682" s="26">
        <f t="shared" si="282"/>
        <v>0</v>
      </c>
      <c r="N682" s="26">
        <f t="shared" si="283"/>
        <v>2.5</v>
      </c>
      <c r="O682" s="26">
        <f t="shared" si="284"/>
        <v>0</v>
      </c>
      <c r="P682" s="26">
        <f t="shared" si="285"/>
        <v>0</v>
      </c>
      <c r="Q682" s="26">
        <f t="shared" si="286"/>
        <v>2.5</v>
      </c>
      <c r="R682" s="26">
        <f t="shared" si="287"/>
        <v>2.5</v>
      </c>
      <c r="S682" s="26">
        <f t="shared" si="288"/>
        <v>0</v>
      </c>
      <c r="T682" s="26">
        <f t="shared" si="289"/>
        <v>0</v>
      </c>
      <c r="U682" s="26">
        <f t="shared" si="290"/>
        <v>0</v>
      </c>
      <c r="V682" s="26">
        <f t="shared" si="291"/>
        <v>0</v>
      </c>
      <c r="W682" s="26">
        <f>VLOOKUP(AF682,角色间职业划分!L:M,2,FALSE)</f>
        <v>12</v>
      </c>
      <c r="X682" s="26">
        <f t="shared" si="292"/>
        <v>6</v>
      </c>
      <c r="Y682" s="26">
        <v>0</v>
      </c>
      <c r="Z682" s="26">
        <v>0</v>
      </c>
      <c r="AA682" s="26">
        <v>0</v>
      </c>
      <c r="AB682" s="26">
        <f t="shared" si="293"/>
        <v>0</v>
      </c>
      <c r="AC682" s="1">
        <f t="shared" si="274"/>
        <v>101</v>
      </c>
      <c r="AD682" s="51"/>
      <c r="AE682" s="1"/>
      <c r="AF682">
        <f t="shared" si="294"/>
        <v>12</v>
      </c>
      <c r="AG682" s="26" t="str">
        <f>VLOOKUP(AF682,角色间职业划分!P:R,3,FALSE)</f>
        <v>刺客</v>
      </c>
      <c r="AH682" s="26">
        <f t="shared" si="295"/>
        <v>6</v>
      </c>
    </row>
    <row r="683" spans="1:34" x14ac:dyDescent="0.15">
      <c r="A683" s="26">
        <v>679</v>
      </c>
      <c r="B683" s="26">
        <f t="shared" si="275"/>
        <v>0</v>
      </c>
      <c r="C683" s="26">
        <f>ROUND(IF($AG683="战士",VLOOKUP($AH683,$DV:$ER,DX$1,FALSE),IF($AG683="幻术师",VLOOKUP($AH683,$EU:$FQ,EW$1,FALSE),IF($AG683="刺客",VLOOKUP($AH683,$FU:$GQ,FW$1,FALSE),"无该职业")))/VLOOKUP(AF683,角色间职业划分!P:AP,20,FALSE),0)</f>
        <v>0</v>
      </c>
      <c r="D683" s="26">
        <f t="shared" si="276"/>
        <v>0</v>
      </c>
      <c r="E683" s="26">
        <f>ROUND(IF($AG683="战士",VLOOKUP($AH683,$DV:$ER,DZ$1,FALSE),IF($AG683="幻术师",VLOOKUP($AH683,$EU:$FQ,EY$1,FALSE),IF($AG683="刺客",VLOOKUP($AH683,$FU:$GQ,FY$1,FALSE),"无该职业")))*VLOOKUP($AF683,角色间职业划分!$P:$AP,26,FALSE)*VLOOKUP($AF683,角色间职业划分!$P:$AP,13,FALSE)/角色间职业划分!$AB$9,0)</f>
        <v>0</v>
      </c>
      <c r="F683" s="26">
        <f>ROUND(IF($AG683="战士",VLOOKUP($AH683,$DV:$ER,EA$1,FALSE),IF($AG683="幻术师",VLOOKUP($AH683,$EU:$FQ,EZ$1,FALSE),IF($AG683="刺客",VLOOKUP($AH683,$FU:$GQ,FZ$1,FALSE),"无该职业")))*VLOOKUP($AF683,角色间职业划分!$P:$AP,8,FALSE)/角色间职业划分!$W$9,0)</f>
        <v>544</v>
      </c>
      <c r="G683" s="26">
        <f>ROUND(IF($AG683="战士",VLOOKUP($AH683,$DV:$ER,EB$1,FALSE),IF($AG683="幻术师",VLOOKUP($AH683,$EU:$FQ,FA$1,FALSE),IF($AG683="刺客",VLOOKUP($AH683,$FU:$GQ,GA$1,FALSE),"无该职业")))*VLOOKUP($AF683,角色间职业划分!$P:$AP,13,FALSE)/角色间职业划分!$AB$9,0)</f>
        <v>318</v>
      </c>
      <c r="H683" s="26">
        <f t="shared" si="277"/>
        <v>0</v>
      </c>
      <c r="I683" s="26">
        <f t="shared" si="278"/>
        <v>0</v>
      </c>
      <c r="J683" s="26">
        <f t="shared" si="279"/>
        <v>0</v>
      </c>
      <c r="K683" s="26">
        <f t="shared" si="280"/>
        <v>0</v>
      </c>
      <c r="L683" s="26">
        <f t="shared" si="281"/>
        <v>0</v>
      </c>
      <c r="M683" s="26">
        <f t="shared" si="282"/>
        <v>0</v>
      </c>
      <c r="N683" s="26">
        <f t="shared" si="283"/>
        <v>2.5</v>
      </c>
      <c r="O683" s="26">
        <f t="shared" si="284"/>
        <v>0</v>
      </c>
      <c r="P683" s="26">
        <f t="shared" si="285"/>
        <v>0</v>
      </c>
      <c r="Q683" s="26">
        <f t="shared" si="286"/>
        <v>2.5</v>
      </c>
      <c r="R683" s="26">
        <f t="shared" si="287"/>
        <v>2.5</v>
      </c>
      <c r="S683" s="26">
        <f t="shared" si="288"/>
        <v>0</v>
      </c>
      <c r="T683" s="26">
        <f t="shared" si="289"/>
        <v>0</v>
      </c>
      <c r="U683" s="26">
        <f t="shared" si="290"/>
        <v>0</v>
      </c>
      <c r="V683" s="26">
        <f t="shared" si="291"/>
        <v>0</v>
      </c>
      <c r="W683" s="26">
        <f>VLOOKUP(AF683,角色间职业划分!L:M,2,FALSE)</f>
        <v>12</v>
      </c>
      <c r="X683" s="26">
        <f t="shared" si="292"/>
        <v>7</v>
      </c>
      <c r="Y683" s="26">
        <v>0</v>
      </c>
      <c r="Z683" s="26">
        <v>0</v>
      </c>
      <c r="AA683" s="26">
        <v>0</v>
      </c>
      <c r="AB683" s="26">
        <f t="shared" si="293"/>
        <v>0</v>
      </c>
      <c r="AC683" s="1">
        <f t="shared" si="274"/>
        <v>142</v>
      </c>
      <c r="AD683" s="51"/>
      <c r="AE683" s="1"/>
      <c r="AF683">
        <f t="shared" si="294"/>
        <v>12</v>
      </c>
      <c r="AG683" s="26" t="str">
        <f>VLOOKUP(AF683,角色间职业划分!P:R,3,FALSE)</f>
        <v>刺客</v>
      </c>
      <c r="AH683" s="26">
        <f t="shared" si="295"/>
        <v>7</v>
      </c>
    </row>
    <row r="684" spans="1:34" x14ac:dyDescent="0.15">
      <c r="A684" s="26">
        <v>680</v>
      </c>
      <c r="B684" s="26">
        <f t="shared" si="275"/>
        <v>0</v>
      </c>
      <c r="C684" s="26">
        <f>ROUND(IF($AG684="战士",VLOOKUP($AH684,$DV:$ER,DX$1,FALSE),IF($AG684="幻术师",VLOOKUP($AH684,$EU:$FQ,EW$1,FALSE),IF($AG684="刺客",VLOOKUP($AH684,$FU:$GQ,FW$1,FALSE),"无该职业")))/VLOOKUP(AF684,角色间职业划分!P:AP,20,FALSE),0)</f>
        <v>0</v>
      </c>
      <c r="D684" s="26">
        <f t="shared" si="276"/>
        <v>0</v>
      </c>
      <c r="E684" s="26">
        <f>ROUND(IF($AG684="战士",VLOOKUP($AH684,$DV:$ER,DZ$1,FALSE),IF($AG684="幻术师",VLOOKUP($AH684,$EU:$FQ,EY$1,FALSE),IF($AG684="刺客",VLOOKUP($AH684,$FU:$GQ,FY$1,FALSE),"无该职业")))*VLOOKUP($AF684,角色间职业划分!$P:$AP,26,FALSE)*VLOOKUP($AF684,角色间职业划分!$P:$AP,13,FALSE)/角色间职业划分!$AB$9,0)</f>
        <v>287</v>
      </c>
      <c r="F684" s="26">
        <f>ROUND(IF($AG684="战士",VLOOKUP($AH684,$DV:$ER,EA$1,FALSE),IF($AG684="幻术师",VLOOKUP($AH684,$EU:$FQ,EZ$1,FALSE),IF($AG684="刺客",VLOOKUP($AH684,$FU:$GQ,FZ$1,FALSE),"无该职业")))*VLOOKUP($AF684,角色间职业划分!$P:$AP,8,FALSE)/角色间职业划分!$W$9,0)</f>
        <v>544</v>
      </c>
      <c r="G684" s="26">
        <f>ROUND(IF($AG684="战士",VLOOKUP($AH684,$DV:$ER,EB$1,FALSE),IF($AG684="幻术师",VLOOKUP($AH684,$EU:$FQ,FA$1,FALSE),IF($AG684="刺客",VLOOKUP($AH684,$FU:$GQ,GA$1,FALSE),"无该职业")))*VLOOKUP($AF684,角色间职业划分!$P:$AP,13,FALSE)/角色间职业划分!$AB$9,0)</f>
        <v>318</v>
      </c>
      <c r="H684" s="26">
        <f t="shared" si="277"/>
        <v>0</v>
      </c>
      <c r="I684" s="26">
        <f t="shared" si="278"/>
        <v>0</v>
      </c>
      <c r="J684" s="26">
        <f t="shared" si="279"/>
        <v>0</v>
      </c>
      <c r="K684" s="26">
        <f t="shared" si="280"/>
        <v>0</v>
      </c>
      <c r="L684" s="26">
        <f t="shared" si="281"/>
        <v>0</v>
      </c>
      <c r="M684" s="26">
        <f t="shared" si="282"/>
        <v>0</v>
      </c>
      <c r="N684" s="26">
        <f t="shared" si="283"/>
        <v>2.5</v>
      </c>
      <c r="O684" s="26">
        <f t="shared" si="284"/>
        <v>0</v>
      </c>
      <c r="P684" s="26">
        <f t="shared" si="285"/>
        <v>0</v>
      </c>
      <c r="Q684" s="26">
        <f t="shared" si="286"/>
        <v>2.5</v>
      </c>
      <c r="R684" s="26">
        <f t="shared" si="287"/>
        <v>2.5</v>
      </c>
      <c r="S684" s="26">
        <f t="shared" si="288"/>
        <v>0</v>
      </c>
      <c r="T684" s="26">
        <f t="shared" si="289"/>
        <v>0</v>
      </c>
      <c r="U684" s="26">
        <f t="shared" si="290"/>
        <v>0</v>
      </c>
      <c r="V684" s="26">
        <f t="shared" si="291"/>
        <v>0</v>
      </c>
      <c r="W684" s="26">
        <f>VLOOKUP(AF684,角色间职业划分!L:M,2,FALSE)</f>
        <v>12</v>
      </c>
      <c r="X684" s="26">
        <f t="shared" si="292"/>
        <v>8</v>
      </c>
      <c r="Y684" s="26">
        <v>0</v>
      </c>
      <c r="Z684" s="26">
        <v>0</v>
      </c>
      <c r="AA684" s="26">
        <v>0</v>
      </c>
      <c r="AB684" s="26">
        <f t="shared" si="293"/>
        <v>0</v>
      </c>
      <c r="AC684" s="1">
        <f t="shared" si="274"/>
        <v>184</v>
      </c>
      <c r="AD684" s="51"/>
      <c r="AE684" s="1"/>
      <c r="AF684">
        <f t="shared" si="294"/>
        <v>12</v>
      </c>
      <c r="AG684" s="26" t="str">
        <f>VLOOKUP(AF684,角色间职业划分!P:R,3,FALSE)</f>
        <v>刺客</v>
      </c>
      <c r="AH684" s="26">
        <f t="shared" si="295"/>
        <v>8</v>
      </c>
    </row>
    <row r="685" spans="1:34" x14ac:dyDescent="0.15">
      <c r="A685" s="26">
        <v>681</v>
      </c>
      <c r="B685" s="26">
        <f t="shared" si="275"/>
        <v>0</v>
      </c>
      <c r="C685" s="26">
        <f>ROUND(IF($AG685="战士",VLOOKUP($AH685,$DV:$ER,DX$1,FALSE),IF($AG685="幻术师",VLOOKUP($AH685,$EU:$FQ,EW$1,FALSE),IF($AG685="刺客",VLOOKUP($AH685,$FU:$GQ,FW$1,FALSE),"无该职业")))/VLOOKUP(AF685,角色间职业划分!P:AP,20,FALSE),0)</f>
        <v>0</v>
      </c>
      <c r="D685" s="26">
        <f t="shared" si="276"/>
        <v>0</v>
      </c>
      <c r="E685" s="26">
        <f>ROUND(IF($AG685="战士",VLOOKUP($AH685,$DV:$ER,DZ$1,FALSE),IF($AG685="幻术师",VLOOKUP($AH685,$EU:$FQ,EY$1,FALSE),IF($AG685="刺客",VLOOKUP($AH685,$FU:$GQ,FY$1,FALSE),"无该职业")))*VLOOKUP($AF685,角色间职业划分!$P:$AP,26,FALSE)*VLOOKUP($AF685,角色间职业划分!$P:$AP,13,FALSE)/角色间职业划分!$AB$9,0)</f>
        <v>287</v>
      </c>
      <c r="F685" s="26">
        <f>ROUND(IF($AG685="战士",VLOOKUP($AH685,$DV:$ER,EA$1,FALSE),IF($AG685="幻术师",VLOOKUP($AH685,$EU:$FQ,EZ$1,FALSE),IF($AG685="刺客",VLOOKUP($AH685,$FU:$GQ,FZ$1,FALSE),"无该职业")))*VLOOKUP($AF685,角色间职业划分!$P:$AP,8,FALSE)/角色间职业划分!$W$9,0)</f>
        <v>544</v>
      </c>
      <c r="G685" s="26">
        <f>ROUND(IF($AG685="战士",VLOOKUP($AH685,$DV:$ER,EB$1,FALSE),IF($AG685="幻术师",VLOOKUP($AH685,$EU:$FQ,FA$1,FALSE),IF($AG685="刺客",VLOOKUP($AH685,$FU:$GQ,GA$1,FALSE),"无该职业")))*VLOOKUP($AF685,角色间职业划分!$P:$AP,13,FALSE)/角色间职业划分!$AB$9,0)</f>
        <v>880</v>
      </c>
      <c r="H685" s="26">
        <f t="shared" si="277"/>
        <v>0</v>
      </c>
      <c r="I685" s="26">
        <f t="shared" si="278"/>
        <v>0</v>
      </c>
      <c r="J685" s="26">
        <f t="shared" si="279"/>
        <v>0</v>
      </c>
      <c r="K685" s="26">
        <f t="shared" si="280"/>
        <v>0</v>
      </c>
      <c r="L685" s="26">
        <f t="shared" si="281"/>
        <v>0</v>
      </c>
      <c r="M685" s="26">
        <f t="shared" si="282"/>
        <v>0</v>
      </c>
      <c r="N685" s="26">
        <f t="shared" si="283"/>
        <v>2.5</v>
      </c>
      <c r="O685" s="26">
        <f t="shared" si="284"/>
        <v>0</v>
      </c>
      <c r="P685" s="26">
        <f t="shared" si="285"/>
        <v>0</v>
      </c>
      <c r="Q685" s="26">
        <f t="shared" si="286"/>
        <v>2.5</v>
      </c>
      <c r="R685" s="26">
        <f t="shared" si="287"/>
        <v>2.5</v>
      </c>
      <c r="S685" s="26">
        <f t="shared" si="288"/>
        <v>0</v>
      </c>
      <c r="T685" s="26">
        <f t="shared" si="289"/>
        <v>0</v>
      </c>
      <c r="U685" s="26">
        <f t="shared" si="290"/>
        <v>0</v>
      </c>
      <c r="V685" s="26">
        <f t="shared" si="291"/>
        <v>0</v>
      </c>
      <c r="W685" s="26">
        <f>VLOOKUP(AF685,角色间职业划分!L:M,2,FALSE)</f>
        <v>12</v>
      </c>
      <c r="X685" s="26">
        <f t="shared" si="292"/>
        <v>9</v>
      </c>
      <c r="Y685" s="26">
        <v>0</v>
      </c>
      <c r="Z685" s="26">
        <v>0</v>
      </c>
      <c r="AA685" s="26">
        <v>0</v>
      </c>
      <c r="AB685" s="26">
        <f t="shared" si="293"/>
        <v>0</v>
      </c>
      <c r="AC685" s="1">
        <f t="shared" si="274"/>
        <v>226</v>
      </c>
      <c r="AD685" s="51"/>
      <c r="AE685" s="1"/>
      <c r="AF685">
        <f t="shared" si="294"/>
        <v>12</v>
      </c>
      <c r="AG685" s="26" t="str">
        <f>VLOOKUP(AF685,角色间职业划分!P:R,3,FALSE)</f>
        <v>刺客</v>
      </c>
      <c r="AH685" s="26">
        <f t="shared" si="295"/>
        <v>9</v>
      </c>
    </row>
    <row r="686" spans="1:34" x14ac:dyDescent="0.15">
      <c r="A686" s="26">
        <v>682</v>
      </c>
      <c r="B686" s="26">
        <f t="shared" si="275"/>
        <v>0</v>
      </c>
      <c r="C686" s="26">
        <f>ROUND(IF($AG686="战士",VLOOKUP($AH686,$DV:$ER,DX$1,FALSE),IF($AG686="幻术师",VLOOKUP($AH686,$EU:$FQ,EW$1,FALSE),IF($AG686="刺客",VLOOKUP($AH686,$FU:$GQ,FW$1,FALSE),"无该职业")))/VLOOKUP(AF686,角色间职业划分!P:AP,20,FALSE),0)</f>
        <v>12</v>
      </c>
      <c r="D686" s="26">
        <f t="shared" si="276"/>
        <v>0</v>
      </c>
      <c r="E686" s="26">
        <f>ROUND(IF($AG686="战士",VLOOKUP($AH686,$DV:$ER,DZ$1,FALSE),IF($AG686="幻术师",VLOOKUP($AH686,$EU:$FQ,EY$1,FALSE),IF($AG686="刺客",VLOOKUP($AH686,$FU:$GQ,FY$1,FALSE),"无该职业")))*VLOOKUP($AF686,角色间职业划分!$P:$AP,26,FALSE)*VLOOKUP($AF686,角色间职业划分!$P:$AP,13,FALSE)/角色间职业划分!$AB$9,0)</f>
        <v>287</v>
      </c>
      <c r="F686" s="26">
        <f>ROUND(IF($AG686="战士",VLOOKUP($AH686,$DV:$ER,EA$1,FALSE),IF($AG686="幻术师",VLOOKUP($AH686,$EU:$FQ,EZ$1,FALSE),IF($AG686="刺客",VLOOKUP($AH686,$FU:$GQ,FZ$1,FALSE),"无该职业")))*VLOOKUP($AF686,角色间职业划分!$P:$AP,8,FALSE)/角色间职业划分!$W$9,0)</f>
        <v>544</v>
      </c>
      <c r="G686" s="26">
        <f>ROUND(IF($AG686="战士",VLOOKUP($AH686,$DV:$ER,EB$1,FALSE),IF($AG686="幻术师",VLOOKUP($AH686,$EU:$FQ,FA$1,FALSE),IF($AG686="刺客",VLOOKUP($AH686,$FU:$GQ,GA$1,FALSE),"无该职业")))*VLOOKUP($AF686,角色间职业划分!$P:$AP,13,FALSE)/角色间职业划分!$AB$9,0)</f>
        <v>880</v>
      </c>
      <c r="H686" s="26">
        <f t="shared" si="277"/>
        <v>0</v>
      </c>
      <c r="I686" s="26">
        <f t="shared" si="278"/>
        <v>0</v>
      </c>
      <c r="J686" s="26">
        <f t="shared" si="279"/>
        <v>0</v>
      </c>
      <c r="K686" s="26">
        <f t="shared" si="280"/>
        <v>0</v>
      </c>
      <c r="L686" s="26">
        <f t="shared" si="281"/>
        <v>0</v>
      </c>
      <c r="M686" s="26">
        <f t="shared" si="282"/>
        <v>0</v>
      </c>
      <c r="N686" s="26">
        <f t="shared" si="283"/>
        <v>2.5</v>
      </c>
      <c r="O686" s="26">
        <f t="shared" si="284"/>
        <v>0</v>
      </c>
      <c r="P686" s="26">
        <f t="shared" si="285"/>
        <v>0</v>
      </c>
      <c r="Q686" s="26">
        <f t="shared" si="286"/>
        <v>2.5</v>
      </c>
      <c r="R686" s="26">
        <f t="shared" si="287"/>
        <v>2.5</v>
      </c>
      <c r="S686" s="26">
        <f t="shared" si="288"/>
        <v>0</v>
      </c>
      <c r="T686" s="26">
        <f t="shared" si="289"/>
        <v>0</v>
      </c>
      <c r="U686" s="26">
        <f t="shared" si="290"/>
        <v>0</v>
      </c>
      <c r="V686" s="26">
        <f t="shared" si="291"/>
        <v>0</v>
      </c>
      <c r="W686" s="26">
        <f>VLOOKUP(AF686,角色间职业划分!L:M,2,FALSE)</f>
        <v>12</v>
      </c>
      <c r="X686" s="26">
        <f t="shared" si="292"/>
        <v>10</v>
      </c>
      <c r="Y686" s="26">
        <v>0</v>
      </c>
      <c r="Z686" s="26">
        <v>0</v>
      </c>
      <c r="AA686" s="26">
        <v>0</v>
      </c>
      <c r="AB686" s="26">
        <f t="shared" si="293"/>
        <v>5</v>
      </c>
      <c r="AC686" s="1">
        <f t="shared" si="274"/>
        <v>270</v>
      </c>
      <c r="AD686" s="51"/>
      <c r="AE686" s="1"/>
      <c r="AF686">
        <f t="shared" si="294"/>
        <v>12</v>
      </c>
      <c r="AG686" s="26" t="str">
        <f>VLOOKUP(AF686,角色间职业划分!P:R,3,FALSE)</f>
        <v>刺客</v>
      </c>
      <c r="AH686" s="26">
        <f t="shared" si="295"/>
        <v>10</v>
      </c>
    </row>
    <row r="687" spans="1:34" x14ac:dyDescent="0.15">
      <c r="A687" s="26">
        <v>683</v>
      </c>
      <c r="B687" s="26">
        <f t="shared" si="275"/>
        <v>0</v>
      </c>
      <c r="C687" s="26">
        <f>ROUND(IF($AG687="战士",VLOOKUP($AH687,$DV:$ER,DX$1,FALSE),IF($AG687="幻术师",VLOOKUP($AH687,$EU:$FQ,EW$1,FALSE),IF($AG687="刺客",VLOOKUP($AH687,$FU:$GQ,FW$1,FALSE),"无该职业")))/VLOOKUP(AF687,角色间职业划分!P:AP,20,FALSE),0)</f>
        <v>12</v>
      </c>
      <c r="D687" s="26">
        <f t="shared" si="276"/>
        <v>0</v>
      </c>
      <c r="E687" s="26">
        <f>ROUND(IF($AG687="战士",VLOOKUP($AH687,$DV:$ER,DZ$1,FALSE),IF($AG687="幻术师",VLOOKUP($AH687,$EU:$FQ,EY$1,FALSE),IF($AG687="刺客",VLOOKUP($AH687,$FU:$GQ,FY$1,FALSE),"无该职业")))*VLOOKUP($AF687,角色间职业划分!$P:$AP,26,FALSE)*VLOOKUP($AF687,角色间职业划分!$P:$AP,13,FALSE)/角色间职业划分!$AB$9,0)</f>
        <v>287</v>
      </c>
      <c r="F687" s="26">
        <f>ROUND(IF($AG687="战士",VLOOKUP($AH687,$DV:$ER,EA$1,FALSE),IF($AG687="幻术师",VLOOKUP($AH687,$EU:$FQ,EZ$1,FALSE),IF($AG687="刺客",VLOOKUP($AH687,$FU:$GQ,FZ$1,FALSE),"无该职业")))*VLOOKUP($AF687,角色间职业划分!$P:$AP,8,FALSE)/角色间职业划分!$W$9,0)</f>
        <v>1143</v>
      </c>
      <c r="G687" s="26">
        <f>ROUND(IF($AG687="战士",VLOOKUP($AH687,$DV:$ER,EB$1,FALSE),IF($AG687="幻术师",VLOOKUP($AH687,$EU:$FQ,FA$1,FALSE),IF($AG687="刺客",VLOOKUP($AH687,$FU:$GQ,GA$1,FALSE),"无该职业")))*VLOOKUP($AF687,角色间职业划分!$P:$AP,13,FALSE)/角色间职业划分!$AB$9,0)</f>
        <v>880</v>
      </c>
      <c r="H687" s="26">
        <f t="shared" si="277"/>
        <v>0</v>
      </c>
      <c r="I687" s="26">
        <f t="shared" si="278"/>
        <v>0</v>
      </c>
      <c r="J687" s="26">
        <f t="shared" si="279"/>
        <v>0</v>
      </c>
      <c r="K687" s="26">
        <f t="shared" si="280"/>
        <v>0</v>
      </c>
      <c r="L687" s="26">
        <f t="shared" si="281"/>
        <v>0</v>
      </c>
      <c r="M687" s="26">
        <f t="shared" si="282"/>
        <v>0</v>
      </c>
      <c r="N687" s="26">
        <f t="shared" si="283"/>
        <v>2.5</v>
      </c>
      <c r="O687" s="26">
        <f t="shared" si="284"/>
        <v>0</v>
      </c>
      <c r="P687" s="26">
        <f t="shared" si="285"/>
        <v>0</v>
      </c>
      <c r="Q687" s="26">
        <f t="shared" si="286"/>
        <v>2.5</v>
      </c>
      <c r="R687" s="26">
        <f t="shared" si="287"/>
        <v>2.5</v>
      </c>
      <c r="S687" s="26">
        <f t="shared" si="288"/>
        <v>0</v>
      </c>
      <c r="T687" s="26">
        <f t="shared" si="289"/>
        <v>0</v>
      </c>
      <c r="U687" s="26">
        <f t="shared" si="290"/>
        <v>0</v>
      </c>
      <c r="V687" s="26">
        <f t="shared" si="291"/>
        <v>0</v>
      </c>
      <c r="W687" s="26">
        <f>VLOOKUP(AF687,角色间职业划分!L:M,2,FALSE)</f>
        <v>12</v>
      </c>
      <c r="X687" s="26">
        <f t="shared" si="292"/>
        <v>11</v>
      </c>
      <c r="Y687" s="26">
        <v>0</v>
      </c>
      <c r="Z687" s="26">
        <v>0</v>
      </c>
      <c r="AA687" s="26">
        <v>0</v>
      </c>
      <c r="AB687" s="26">
        <f t="shared" si="293"/>
        <v>5</v>
      </c>
      <c r="AC687" s="1">
        <f t="shared" si="274"/>
        <v>300</v>
      </c>
      <c r="AD687" s="51"/>
      <c r="AE687" s="1"/>
      <c r="AF687">
        <f t="shared" si="294"/>
        <v>12</v>
      </c>
      <c r="AG687" s="26" t="str">
        <f>VLOOKUP(AF687,角色间职业划分!P:R,3,FALSE)</f>
        <v>刺客</v>
      </c>
      <c r="AH687" s="26">
        <f t="shared" si="295"/>
        <v>11</v>
      </c>
    </row>
    <row r="688" spans="1:34" x14ac:dyDescent="0.15">
      <c r="A688" s="26">
        <v>684</v>
      </c>
      <c r="B688" s="26">
        <f t="shared" si="275"/>
        <v>0</v>
      </c>
      <c r="C688" s="26">
        <f>ROUND(IF($AG688="战士",VLOOKUP($AH688,$DV:$ER,DX$1,FALSE),IF($AG688="幻术师",VLOOKUP($AH688,$EU:$FQ,EW$1,FALSE),IF($AG688="刺客",VLOOKUP($AH688,$FU:$GQ,FW$1,FALSE),"无该职业")))/VLOOKUP(AF688,角色间职业划分!P:AP,20,FALSE),0)</f>
        <v>14</v>
      </c>
      <c r="D688" s="26">
        <f t="shared" si="276"/>
        <v>0</v>
      </c>
      <c r="E688" s="26">
        <f>ROUND(IF($AG688="战士",VLOOKUP($AH688,$DV:$ER,DZ$1,FALSE),IF($AG688="幻术师",VLOOKUP($AH688,$EU:$FQ,EY$1,FALSE),IF($AG688="刺客",VLOOKUP($AH688,$FU:$GQ,FY$1,FALSE),"无该职业")))*VLOOKUP($AF688,角色间职业划分!$P:$AP,26,FALSE)*VLOOKUP($AF688,角色间职业划分!$P:$AP,13,FALSE)/角色间职业划分!$AB$9,0)</f>
        <v>287</v>
      </c>
      <c r="F688" s="26">
        <f>ROUND(IF($AG688="战士",VLOOKUP($AH688,$DV:$ER,EA$1,FALSE),IF($AG688="幻术师",VLOOKUP($AH688,$EU:$FQ,EZ$1,FALSE),IF($AG688="刺客",VLOOKUP($AH688,$FU:$GQ,FZ$1,FALSE),"无该职业")))*VLOOKUP($AF688,角色间职业划分!$P:$AP,8,FALSE)/角色间职业划分!$W$9,0)</f>
        <v>1143</v>
      </c>
      <c r="G688" s="26">
        <f>ROUND(IF($AG688="战士",VLOOKUP($AH688,$DV:$ER,EB$1,FALSE),IF($AG688="幻术师",VLOOKUP($AH688,$EU:$FQ,FA$1,FALSE),IF($AG688="刺客",VLOOKUP($AH688,$FU:$GQ,GA$1,FALSE),"无该职业")))*VLOOKUP($AF688,角色间职业划分!$P:$AP,13,FALSE)/角色间职业划分!$AB$9,0)</f>
        <v>880</v>
      </c>
      <c r="H688" s="26">
        <f t="shared" si="277"/>
        <v>0</v>
      </c>
      <c r="I688" s="26">
        <f t="shared" si="278"/>
        <v>0</v>
      </c>
      <c r="J688" s="26">
        <f t="shared" si="279"/>
        <v>0</v>
      </c>
      <c r="K688" s="26">
        <f t="shared" si="280"/>
        <v>0</v>
      </c>
      <c r="L688" s="26">
        <f t="shared" si="281"/>
        <v>0</v>
      </c>
      <c r="M688" s="26">
        <f t="shared" si="282"/>
        <v>0</v>
      </c>
      <c r="N688" s="26">
        <f t="shared" si="283"/>
        <v>2.5</v>
      </c>
      <c r="O688" s="26">
        <f t="shared" si="284"/>
        <v>0</v>
      </c>
      <c r="P688" s="26">
        <f t="shared" si="285"/>
        <v>0</v>
      </c>
      <c r="Q688" s="26">
        <f t="shared" si="286"/>
        <v>2.5</v>
      </c>
      <c r="R688" s="26">
        <f t="shared" si="287"/>
        <v>2.5</v>
      </c>
      <c r="S688" s="26">
        <f t="shared" si="288"/>
        <v>0</v>
      </c>
      <c r="T688" s="26">
        <f t="shared" si="289"/>
        <v>0</v>
      </c>
      <c r="U688" s="26">
        <f t="shared" si="290"/>
        <v>0</v>
      </c>
      <c r="V688" s="26">
        <f t="shared" si="291"/>
        <v>0</v>
      </c>
      <c r="W688" s="26">
        <f>VLOOKUP(AF688,角色间职业划分!L:M,2,FALSE)</f>
        <v>12</v>
      </c>
      <c r="X688" s="26">
        <f t="shared" si="292"/>
        <v>12</v>
      </c>
      <c r="Y688" s="26">
        <v>0</v>
      </c>
      <c r="Z688" s="26">
        <v>0</v>
      </c>
      <c r="AA688" s="26">
        <v>0</v>
      </c>
      <c r="AB688" s="26">
        <f t="shared" si="293"/>
        <v>5</v>
      </c>
      <c r="AC688" s="1">
        <f t="shared" si="274"/>
        <v>330</v>
      </c>
      <c r="AD688" s="51"/>
      <c r="AE688" s="1"/>
      <c r="AF688">
        <f t="shared" si="294"/>
        <v>12</v>
      </c>
      <c r="AG688" s="26" t="str">
        <f>VLOOKUP(AF688,角色间职业划分!P:R,3,FALSE)</f>
        <v>刺客</v>
      </c>
      <c r="AH688" s="26">
        <f t="shared" si="295"/>
        <v>12</v>
      </c>
    </row>
    <row r="689" spans="1:34" x14ac:dyDescent="0.15">
      <c r="A689" s="26">
        <v>685</v>
      </c>
      <c r="B689" s="26">
        <f t="shared" si="275"/>
        <v>0</v>
      </c>
      <c r="C689" s="26">
        <f>ROUND(IF($AG689="战士",VLOOKUP($AH689,$DV:$ER,DX$1,FALSE),IF($AG689="幻术师",VLOOKUP($AH689,$EU:$FQ,EW$1,FALSE),IF($AG689="刺客",VLOOKUP($AH689,$FU:$GQ,FW$1,FALSE),"无该职业")))/VLOOKUP(AF689,角色间职业划分!P:AP,20,FALSE),0)</f>
        <v>14</v>
      </c>
      <c r="D689" s="26">
        <f t="shared" si="276"/>
        <v>0</v>
      </c>
      <c r="E689" s="26">
        <f>ROUND(IF($AG689="战士",VLOOKUP($AH689,$DV:$ER,DZ$1,FALSE),IF($AG689="幻术师",VLOOKUP($AH689,$EU:$FQ,EY$1,FALSE),IF($AG689="刺客",VLOOKUP($AH689,$FU:$GQ,FY$1,FALSE),"无该职业")))*VLOOKUP($AF689,角色间职业划分!$P:$AP,26,FALSE)*VLOOKUP($AF689,角色间职业划分!$P:$AP,13,FALSE)/角色间职业划分!$AB$9,0)</f>
        <v>287</v>
      </c>
      <c r="F689" s="26">
        <f>ROUND(IF($AG689="战士",VLOOKUP($AH689,$DV:$ER,EA$1,FALSE),IF($AG689="幻术师",VLOOKUP($AH689,$EU:$FQ,EZ$1,FALSE),IF($AG689="刺客",VLOOKUP($AH689,$FU:$GQ,FZ$1,FALSE),"无该职业")))*VLOOKUP($AF689,角色间职业划分!$P:$AP,8,FALSE)/角色间职业划分!$W$9,0)</f>
        <v>1143</v>
      </c>
      <c r="G689" s="26">
        <f>ROUND(IF($AG689="战士",VLOOKUP($AH689,$DV:$ER,EB$1,FALSE),IF($AG689="幻术师",VLOOKUP($AH689,$EU:$FQ,FA$1,FALSE),IF($AG689="刺客",VLOOKUP($AH689,$FU:$GQ,GA$1,FALSE),"无该职业")))*VLOOKUP($AF689,角色间职业划分!$P:$AP,13,FALSE)/角色间职业划分!$AB$9,0)</f>
        <v>1400</v>
      </c>
      <c r="H689" s="26">
        <f t="shared" si="277"/>
        <v>0</v>
      </c>
      <c r="I689" s="26">
        <f t="shared" si="278"/>
        <v>0</v>
      </c>
      <c r="J689" s="26">
        <f t="shared" si="279"/>
        <v>0</v>
      </c>
      <c r="K689" s="26">
        <f t="shared" si="280"/>
        <v>0</v>
      </c>
      <c r="L689" s="26">
        <f t="shared" si="281"/>
        <v>0</v>
      </c>
      <c r="M689" s="26">
        <f t="shared" si="282"/>
        <v>0</v>
      </c>
      <c r="N689" s="26">
        <f t="shared" si="283"/>
        <v>2.5</v>
      </c>
      <c r="O689" s="26">
        <f t="shared" si="284"/>
        <v>0</v>
      </c>
      <c r="P689" s="26">
        <f t="shared" si="285"/>
        <v>0</v>
      </c>
      <c r="Q689" s="26">
        <f t="shared" si="286"/>
        <v>2.5</v>
      </c>
      <c r="R689" s="26">
        <f t="shared" si="287"/>
        <v>2.5</v>
      </c>
      <c r="S689" s="26">
        <f t="shared" si="288"/>
        <v>0</v>
      </c>
      <c r="T689" s="26">
        <f t="shared" si="289"/>
        <v>0</v>
      </c>
      <c r="U689" s="26">
        <f t="shared" si="290"/>
        <v>0</v>
      </c>
      <c r="V689" s="26">
        <f t="shared" si="291"/>
        <v>0</v>
      </c>
      <c r="W689" s="26">
        <f>VLOOKUP(AF689,角色间职业划分!L:M,2,FALSE)</f>
        <v>12</v>
      </c>
      <c r="X689" s="26">
        <f t="shared" si="292"/>
        <v>13</v>
      </c>
      <c r="Y689" s="26">
        <v>0</v>
      </c>
      <c r="Z689" s="26">
        <v>0</v>
      </c>
      <c r="AA689" s="26">
        <v>0</v>
      </c>
      <c r="AB689" s="26">
        <f t="shared" si="293"/>
        <v>5</v>
      </c>
      <c r="AC689" s="1">
        <f t="shared" si="274"/>
        <v>360</v>
      </c>
      <c r="AD689" s="51"/>
      <c r="AE689" s="1"/>
      <c r="AF689">
        <f t="shared" si="294"/>
        <v>12</v>
      </c>
      <c r="AG689" s="26" t="str">
        <f>VLOOKUP(AF689,角色间职业划分!P:R,3,FALSE)</f>
        <v>刺客</v>
      </c>
      <c r="AH689" s="26">
        <f t="shared" si="295"/>
        <v>13</v>
      </c>
    </row>
    <row r="690" spans="1:34" x14ac:dyDescent="0.15">
      <c r="A690" s="26">
        <v>686</v>
      </c>
      <c r="B690" s="26">
        <f t="shared" si="275"/>
        <v>0</v>
      </c>
      <c r="C690" s="26">
        <f>ROUND(IF($AG690="战士",VLOOKUP($AH690,$DV:$ER,DX$1,FALSE),IF($AG690="幻术师",VLOOKUP($AH690,$EU:$FQ,EW$1,FALSE),IF($AG690="刺客",VLOOKUP($AH690,$FU:$GQ,FW$1,FALSE),"无该职业")))/VLOOKUP(AF690,角色间职业划分!P:AP,20,FALSE),0)</f>
        <v>14</v>
      </c>
      <c r="D690" s="26">
        <f t="shared" si="276"/>
        <v>0</v>
      </c>
      <c r="E690" s="26">
        <f>ROUND(IF($AG690="战士",VLOOKUP($AH690,$DV:$ER,DZ$1,FALSE),IF($AG690="幻术师",VLOOKUP($AH690,$EU:$FQ,EY$1,FALSE),IF($AG690="刺客",VLOOKUP($AH690,$FU:$GQ,FY$1,FALSE),"无该职业")))*VLOOKUP($AF690,角色间职业划分!$P:$AP,26,FALSE)*VLOOKUP($AF690,角色间职业划分!$P:$AP,13,FALSE)/角色间职业划分!$AB$9,0)</f>
        <v>287</v>
      </c>
      <c r="F690" s="26">
        <f>ROUND(IF($AG690="战士",VLOOKUP($AH690,$DV:$ER,EA$1,FALSE),IF($AG690="幻术师",VLOOKUP($AH690,$EU:$FQ,EZ$1,FALSE),IF($AG690="刺客",VLOOKUP($AH690,$FU:$GQ,FZ$1,FALSE),"无该职业")))*VLOOKUP($AF690,角色间职业划分!$P:$AP,8,FALSE)/角色间职业划分!$W$9,0)</f>
        <v>1143</v>
      </c>
      <c r="G690" s="26">
        <f>ROUND(IF($AG690="战士",VLOOKUP($AH690,$DV:$ER,EB$1,FALSE),IF($AG690="幻术师",VLOOKUP($AH690,$EU:$FQ,FA$1,FALSE),IF($AG690="刺客",VLOOKUP($AH690,$FU:$GQ,GA$1,FALSE),"无该职业")))*VLOOKUP($AF690,角色间职业划分!$P:$AP,13,FALSE)/角色间职业划分!$AB$9,0)</f>
        <v>1400</v>
      </c>
      <c r="H690" s="26">
        <f t="shared" si="277"/>
        <v>0</v>
      </c>
      <c r="I690" s="26">
        <f t="shared" si="278"/>
        <v>0</v>
      </c>
      <c r="J690" s="26">
        <f t="shared" si="279"/>
        <v>0</v>
      </c>
      <c r="K690" s="26">
        <f t="shared" si="280"/>
        <v>0</v>
      </c>
      <c r="L690" s="26">
        <f t="shared" si="281"/>
        <v>0</v>
      </c>
      <c r="M690" s="26">
        <f t="shared" si="282"/>
        <v>0</v>
      </c>
      <c r="N690" s="26">
        <f t="shared" si="283"/>
        <v>2.5</v>
      </c>
      <c r="O690" s="26">
        <f t="shared" si="284"/>
        <v>0</v>
      </c>
      <c r="P690" s="26">
        <f t="shared" si="285"/>
        <v>0</v>
      </c>
      <c r="Q690" s="26">
        <f t="shared" si="286"/>
        <v>2.5</v>
      </c>
      <c r="R690" s="26">
        <f t="shared" si="287"/>
        <v>2.5</v>
      </c>
      <c r="S690" s="26">
        <f t="shared" si="288"/>
        <v>2.5</v>
      </c>
      <c r="T690" s="26">
        <f t="shared" si="289"/>
        <v>0</v>
      </c>
      <c r="U690" s="26">
        <f t="shared" si="290"/>
        <v>0</v>
      </c>
      <c r="V690" s="26">
        <f t="shared" si="291"/>
        <v>0</v>
      </c>
      <c r="W690" s="26">
        <f>VLOOKUP(AF690,角色间职业划分!L:M,2,FALSE)</f>
        <v>12</v>
      </c>
      <c r="X690" s="26">
        <f t="shared" si="292"/>
        <v>14</v>
      </c>
      <c r="Y690" s="26">
        <v>0</v>
      </c>
      <c r="Z690" s="26">
        <v>0</v>
      </c>
      <c r="AA690" s="26">
        <v>0</v>
      </c>
      <c r="AB690" s="26">
        <f t="shared" si="293"/>
        <v>5</v>
      </c>
      <c r="AC690" s="1">
        <f t="shared" si="274"/>
        <v>390</v>
      </c>
      <c r="AD690" s="51"/>
      <c r="AE690" s="1"/>
      <c r="AF690">
        <f t="shared" si="294"/>
        <v>12</v>
      </c>
      <c r="AG690" s="26" t="str">
        <f>VLOOKUP(AF690,角色间职业划分!P:R,3,FALSE)</f>
        <v>刺客</v>
      </c>
      <c r="AH690" s="26">
        <f t="shared" si="295"/>
        <v>14</v>
      </c>
    </row>
    <row r="691" spans="1:34" x14ac:dyDescent="0.15">
      <c r="A691" s="26">
        <v>687</v>
      </c>
      <c r="B691" s="26">
        <f t="shared" si="275"/>
        <v>0</v>
      </c>
      <c r="C691" s="26">
        <f>ROUND(IF($AG691="战士",VLOOKUP($AH691,$DV:$ER,DX$1,FALSE),IF($AG691="幻术师",VLOOKUP($AH691,$EU:$FQ,EW$1,FALSE),IF($AG691="刺客",VLOOKUP($AH691,$FU:$GQ,FW$1,FALSE),"无该职业")))/VLOOKUP(AF691,角色间职业划分!P:AP,20,FALSE),0)</f>
        <v>14</v>
      </c>
      <c r="D691" s="26">
        <f t="shared" si="276"/>
        <v>0</v>
      </c>
      <c r="E691" s="26">
        <f>ROUND(IF($AG691="战士",VLOOKUP($AH691,$DV:$ER,DZ$1,FALSE),IF($AG691="幻术师",VLOOKUP($AH691,$EU:$FQ,EY$1,FALSE),IF($AG691="刺客",VLOOKUP($AH691,$FU:$GQ,FY$1,FALSE),"无该职业")))*VLOOKUP($AF691,角色间职业划分!$P:$AP,26,FALSE)*VLOOKUP($AF691,角色间职业划分!$P:$AP,13,FALSE)/角色间职业划分!$AB$9,0)</f>
        <v>287</v>
      </c>
      <c r="F691" s="26">
        <f>ROUND(IF($AG691="战士",VLOOKUP($AH691,$DV:$ER,EA$1,FALSE),IF($AG691="幻术师",VLOOKUP($AH691,$EU:$FQ,EZ$1,FALSE),IF($AG691="刺客",VLOOKUP($AH691,$FU:$GQ,FZ$1,FALSE),"无该职业")))*VLOOKUP($AF691,角色间职业划分!$P:$AP,8,FALSE)/角色间职业划分!$W$9,0)</f>
        <v>1600</v>
      </c>
      <c r="G691" s="26">
        <f>ROUND(IF($AG691="战士",VLOOKUP($AH691,$DV:$ER,EB$1,FALSE),IF($AG691="幻术师",VLOOKUP($AH691,$EU:$FQ,FA$1,FALSE),IF($AG691="刺客",VLOOKUP($AH691,$FU:$GQ,GA$1,FALSE),"无该职业")))*VLOOKUP($AF691,角色间职业划分!$P:$AP,13,FALSE)/角色间职业划分!$AB$9,0)</f>
        <v>1400</v>
      </c>
      <c r="H691" s="26">
        <f t="shared" si="277"/>
        <v>0</v>
      </c>
      <c r="I691" s="26">
        <f t="shared" si="278"/>
        <v>0</v>
      </c>
      <c r="J691" s="26">
        <f t="shared" si="279"/>
        <v>0</v>
      </c>
      <c r="K691" s="26">
        <f t="shared" si="280"/>
        <v>0</v>
      </c>
      <c r="L691" s="26">
        <f t="shared" si="281"/>
        <v>0</v>
      </c>
      <c r="M691" s="26">
        <f t="shared" si="282"/>
        <v>0</v>
      </c>
      <c r="N691" s="26">
        <f t="shared" si="283"/>
        <v>2.5</v>
      </c>
      <c r="O691" s="26">
        <f t="shared" si="284"/>
        <v>0</v>
      </c>
      <c r="P691" s="26">
        <f t="shared" si="285"/>
        <v>0</v>
      </c>
      <c r="Q691" s="26">
        <f t="shared" si="286"/>
        <v>2.5</v>
      </c>
      <c r="R691" s="26">
        <f t="shared" si="287"/>
        <v>2.5</v>
      </c>
      <c r="S691" s="26">
        <f t="shared" si="288"/>
        <v>2.5</v>
      </c>
      <c r="T691" s="26">
        <f t="shared" si="289"/>
        <v>0</v>
      </c>
      <c r="U691" s="26">
        <f t="shared" si="290"/>
        <v>0</v>
      </c>
      <c r="V691" s="26">
        <f t="shared" si="291"/>
        <v>0</v>
      </c>
      <c r="W691" s="26">
        <f>VLOOKUP(AF691,角色间职业划分!L:M,2,FALSE)</f>
        <v>12</v>
      </c>
      <c r="X691" s="26">
        <f t="shared" si="292"/>
        <v>15</v>
      </c>
      <c r="Y691" s="26">
        <v>0</v>
      </c>
      <c r="Z691" s="26">
        <v>0</v>
      </c>
      <c r="AA691" s="26">
        <v>0</v>
      </c>
      <c r="AB691" s="26">
        <f t="shared" si="293"/>
        <v>5</v>
      </c>
      <c r="AC691" s="1">
        <f t="shared" si="274"/>
        <v>420</v>
      </c>
      <c r="AD691" s="51"/>
      <c r="AE691" s="1"/>
      <c r="AF691">
        <f t="shared" si="294"/>
        <v>12</v>
      </c>
      <c r="AG691" s="26" t="str">
        <f>VLOOKUP(AF691,角色间职业划分!P:R,3,FALSE)</f>
        <v>刺客</v>
      </c>
      <c r="AH691" s="26">
        <f t="shared" si="295"/>
        <v>15</v>
      </c>
    </row>
    <row r="692" spans="1:34" x14ac:dyDescent="0.15">
      <c r="A692" s="26">
        <v>688</v>
      </c>
      <c r="B692" s="26">
        <f t="shared" si="275"/>
        <v>0</v>
      </c>
      <c r="C692" s="26">
        <f>ROUND(IF($AG692="战士",VLOOKUP($AH692,$DV:$ER,DX$1,FALSE),IF($AG692="幻术师",VLOOKUP($AH692,$EU:$FQ,EW$1,FALSE),IF($AG692="刺客",VLOOKUP($AH692,$FU:$GQ,FW$1,FALSE),"无该职业")))/VLOOKUP(AF692,角色间职业划分!P:AP,20,FALSE),0)</f>
        <v>14</v>
      </c>
      <c r="D692" s="26">
        <f t="shared" si="276"/>
        <v>0</v>
      </c>
      <c r="E692" s="26">
        <f>ROUND(IF($AG692="战士",VLOOKUP($AH692,$DV:$ER,DZ$1,FALSE),IF($AG692="幻术师",VLOOKUP($AH692,$EU:$FQ,EY$1,FALSE),IF($AG692="刺客",VLOOKUP($AH692,$FU:$GQ,FY$1,FALSE),"无该职业")))*VLOOKUP($AF692,角色间职业划分!$P:$AP,26,FALSE)*VLOOKUP($AF692,角色间职业划分!$P:$AP,13,FALSE)/角色间职业划分!$AB$9,0)</f>
        <v>287</v>
      </c>
      <c r="F692" s="26">
        <f>ROUND(IF($AG692="战士",VLOOKUP($AH692,$DV:$ER,EA$1,FALSE),IF($AG692="幻术师",VLOOKUP($AH692,$EU:$FQ,EZ$1,FALSE),IF($AG692="刺客",VLOOKUP($AH692,$FU:$GQ,FZ$1,FALSE),"无该职业")))*VLOOKUP($AF692,角色间职业划分!$P:$AP,8,FALSE)/角色间职业划分!$W$9,0)</f>
        <v>1600</v>
      </c>
      <c r="G692" s="26">
        <f>ROUND(IF($AG692="战士",VLOOKUP($AH692,$DV:$ER,EB$1,FALSE),IF($AG692="幻术师",VLOOKUP($AH692,$EU:$FQ,FA$1,FALSE),IF($AG692="刺客",VLOOKUP($AH692,$FU:$GQ,GA$1,FALSE),"无该职业")))*VLOOKUP($AF692,角色间职业划分!$P:$AP,13,FALSE)/角色间职业划分!$AB$9,0)</f>
        <v>1400</v>
      </c>
      <c r="H692" s="26">
        <f t="shared" si="277"/>
        <v>0</v>
      </c>
      <c r="I692" s="26">
        <f t="shared" si="278"/>
        <v>0</v>
      </c>
      <c r="J692" s="26">
        <f t="shared" si="279"/>
        <v>0</v>
      </c>
      <c r="K692" s="26">
        <f t="shared" si="280"/>
        <v>0</v>
      </c>
      <c r="L692" s="26">
        <f t="shared" si="281"/>
        <v>0</v>
      </c>
      <c r="M692" s="26">
        <f t="shared" si="282"/>
        <v>0</v>
      </c>
      <c r="N692" s="26">
        <f t="shared" si="283"/>
        <v>2.5</v>
      </c>
      <c r="O692" s="26">
        <f t="shared" si="284"/>
        <v>2.5</v>
      </c>
      <c r="P692" s="26">
        <f t="shared" si="285"/>
        <v>0</v>
      </c>
      <c r="Q692" s="26">
        <f t="shared" si="286"/>
        <v>2.5</v>
      </c>
      <c r="R692" s="26">
        <f t="shared" si="287"/>
        <v>2.5</v>
      </c>
      <c r="S692" s="26">
        <f t="shared" si="288"/>
        <v>2.5</v>
      </c>
      <c r="T692" s="26">
        <f t="shared" si="289"/>
        <v>0</v>
      </c>
      <c r="U692" s="26">
        <f t="shared" si="290"/>
        <v>0</v>
      </c>
      <c r="V692" s="26">
        <f t="shared" si="291"/>
        <v>0</v>
      </c>
      <c r="W692" s="26">
        <f>VLOOKUP(AF692,角色间职业划分!L:M,2,FALSE)</f>
        <v>12</v>
      </c>
      <c r="X692" s="26">
        <f t="shared" si="292"/>
        <v>16</v>
      </c>
      <c r="Y692" s="26">
        <v>0</v>
      </c>
      <c r="Z692" s="26">
        <v>0</v>
      </c>
      <c r="AA692" s="26">
        <v>0</v>
      </c>
      <c r="AB692" s="26">
        <f t="shared" si="293"/>
        <v>5</v>
      </c>
      <c r="AC692" s="1">
        <f t="shared" si="274"/>
        <v>450</v>
      </c>
      <c r="AD692" s="51"/>
      <c r="AE692" s="1"/>
      <c r="AF692">
        <f t="shared" si="294"/>
        <v>12</v>
      </c>
      <c r="AG692" s="26" t="str">
        <f>VLOOKUP(AF692,角色间职业划分!P:R,3,FALSE)</f>
        <v>刺客</v>
      </c>
      <c r="AH692" s="26">
        <f t="shared" si="295"/>
        <v>16</v>
      </c>
    </row>
    <row r="693" spans="1:34" x14ac:dyDescent="0.15">
      <c r="A693" s="26">
        <v>689</v>
      </c>
      <c r="B693" s="26">
        <f t="shared" si="275"/>
        <v>0</v>
      </c>
      <c r="C693" s="26">
        <f>ROUND(IF($AG693="战士",VLOOKUP($AH693,$DV:$ER,DX$1,FALSE),IF($AG693="幻术师",VLOOKUP($AH693,$EU:$FQ,EW$1,FALSE),IF($AG693="刺客",VLOOKUP($AH693,$FU:$GQ,FW$1,FALSE),"无该职业")))/VLOOKUP(AF693,角色间职业划分!P:AP,20,FALSE),0)</f>
        <v>14</v>
      </c>
      <c r="D693" s="26">
        <f t="shared" si="276"/>
        <v>0</v>
      </c>
      <c r="E693" s="26">
        <f>ROUND(IF($AG693="战士",VLOOKUP($AH693,$DV:$ER,DZ$1,FALSE),IF($AG693="幻术师",VLOOKUP($AH693,$EU:$FQ,EY$1,FALSE),IF($AG693="刺客",VLOOKUP($AH693,$FU:$GQ,FY$1,FALSE),"无该职业")))*VLOOKUP($AF693,角色间职业划分!$P:$AP,26,FALSE)*VLOOKUP($AF693,角色间职业划分!$P:$AP,13,FALSE)/角色间职业划分!$AB$9,0)</f>
        <v>287</v>
      </c>
      <c r="F693" s="26">
        <f>ROUND(IF($AG693="战士",VLOOKUP($AH693,$DV:$ER,EA$1,FALSE),IF($AG693="幻术师",VLOOKUP($AH693,$EU:$FQ,EZ$1,FALSE),IF($AG693="刺客",VLOOKUP($AH693,$FU:$GQ,FZ$1,FALSE),"无该职业")))*VLOOKUP($AF693,角色间职业划分!$P:$AP,8,FALSE)/角色间职业划分!$W$9,0)</f>
        <v>1600</v>
      </c>
      <c r="G693" s="26">
        <f>ROUND(IF($AG693="战士",VLOOKUP($AH693,$DV:$ER,EB$1,FALSE),IF($AG693="幻术师",VLOOKUP($AH693,$EU:$FQ,FA$1,FALSE),IF($AG693="刺客",VLOOKUP($AH693,$FU:$GQ,GA$1,FALSE),"无该职业")))*VLOOKUP($AF693,角色间职业划分!$P:$AP,13,FALSE)/角色间职业划分!$AB$9,0)</f>
        <v>1867</v>
      </c>
      <c r="H693" s="26">
        <f t="shared" si="277"/>
        <v>0</v>
      </c>
      <c r="I693" s="26">
        <f t="shared" si="278"/>
        <v>0</v>
      </c>
      <c r="J693" s="26">
        <f t="shared" si="279"/>
        <v>0</v>
      </c>
      <c r="K693" s="26">
        <f t="shared" si="280"/>
        <v>0</v>
      </c>
      <c r="L693" s="26">
        <f t="shared" si="281"/>
        <v>0</v>
      </c>
      <c r="M693" s="26">
        <f t="shared" si="282"/>
        <v>0</v>
      </c>
      <c r="N693" s="26">
        <f t="shared" si="283"/>
        <v>2.5</v>
      </c>
      <c r="O693" s="26">
        <f t="shared" si="284"/>
        <v>2.5</v>
      </c>
      <c r="P693" s="26">
        <f t="shared" si="285"/>
        <v>0</v>
      </c>
      <c r="Q693" s="26">
        <f t="shared" si="286"/>
        <v>2.5</v>
      </c>
      <c r="R693" s="26">
        <f t="shared" si="287"/>
        <v>2.5</v>
      </c>
      <c r="S693" s="26">
        <f t="shared" si="288"/>
        <v>2.5</v>
      </c>
      <c r="T693" s="26">
        <f t="shared" si="289"/>
        <v>0</v>
      </c>
      <c r="U693" s="26">
        <f t="shared" si="290"/>
        <v>0</v>
      </c>
      <c r="V693" s="26">
        <f t="shared" si="291"/>
        <v>0</v>
      </c>
      <c r="W693" s="26">
        <f>VLOOKUP(AF693,角色间职业划分!L:M,2,FALSE)</f>
        <v>12</v>
      </c>
      <c r="X693" s="26">
        <f t="shared" si="292"/>
        <v>17</v>
      </c>
      <c r="Y693" s="26">
        <v>0</v>
      </c>
      <c r="Z693" s="26">
        <v>0</v>
      </c>
      <c r="AA693" s="26">
        <v>0</v>
      </c>
      <c r="AB693" s="26">
        <f t="shared" si="293"/>
        <v>5</v>
      </c>
      <c r="AC693" s="1">
        <f t="shared" si="274"/>
        <v>480</v>
      </c>
      <c r="AD693" s="51"/>
      <c r="AE693" s="1"/>
      <c r="AF693">
        <f t="shared" si="294"/>
        <v>12</v>
      </c>
      <c r="AG693" s="26" t="str">
        <f>VLOOKUP(AF693,角色间职业划分!P:R,3,FALSE)</f>
        <v>刺客</v>
      </c>
      <c r="AH693" s="26">
        <f t="shared" si="295"/>
        <v>17</v>
      </c>
    </row>
    <row r="694" spans="1:34" x14ac:dyDescent="0.15">
      <c r="A694" s="26">
        <v>690</v>
      </c>
      <c r="B694" s="26">
        <f t="shared" si="275"/>
        <v>0</v>
      </c>
      <c r="C694" s="26">
        <f>ROUND(IF($AG694="战士",VLOOKUP($AH694,$DV:$ER,DX$1,FALSE),IF($AG694="幻术师",VLOOKUP($AH694,$EU:$FQ,EW$1,FALSE),IF($AG694="刺客",VLOOKUP($AH694,$FU:$GQ,FW$1,FALSE),"无该职业")))/VLOOKUP(AF694,角色间职业划分!P:AP,20,FALSE),0)</f>
        <v>20</v>
      </c>
      <c r="D694" s="26">
        <f t="shared" si="276"/>
        <v>0</v>
      </c>
      <c r="E694" s="26">
        <f>ROUND(IF($AG694="战士",VLOOKUP($AH694,$DV:$ER,DZ$1,FALSE),IF($AG694="幻术师",VLOOKUP($AH694,$EU:$FQ,EY$1,FALSE),IF($AG694="刺客",VLOOKUP($AH694,$FU:$GQ,FY$1,FALSE),"无该职业")))*VLOOKUP($AF694,角色间职业划分!$P:$AP,26,FALSE)*VLOOKUP($AF694,角色间职业划分!$P:$AP,13,FALSE)/角色间职业划分!$AB$9,0)</f>
        <v>287</v>
      </c>
      <c r="F694" s="26">
        <f>ROUND(IF($AG694="战士",VLOOKUP($AH694,$DV:$ER,EA$1,FALSE),IF($AG694="幻术师",VLOOKUP($AH694,$EU:$FQ,EZ$1,FALSE),IF($AG694="刺客",VLOOKUP($AH694,$FU:$GQ,FZ$1,FALSE),"无该职业")))*VLOOKUP($AF694,角色间职业划分!$P:$AP,8,FALSE)/角色间职业划分!$W$9,0)</f>
        <v>1600</v>
      </c>
      <c r="G694" s="26">
        <f>ROUND(IF($AG694="战士",VLOOKUP($AH694,$DV:$ER,EB$1,FALSE),IF($AG694="幻术师",VLOOKUP($AH694,$EU:$FQ,FA$1,FALSE),IF($AG694="刺客",VLOOKUP($AH694,$FU:$GQ,GA$1,FALSE),"无该职业")))*VLOOKUP($AF694,角色间职业划分!$P:$AP,13,FALSE)/角色间职业划分!$AB$9,0)</f>
        <v>1867</v>
      </c>
      <c r="H694" s="26">
        <f t="shared" si="277"/>
        <v>0</v>
      </c>
      <c r="I694" s="26">
        <f t="shared" si="278"/>
        <v>0</v>
      </c>
      <c r="J694" s="26">
        <f t="shared" si="279"/>
        <v>0</v>
      </c>
      <c r="K694" s="26">
        <f t="shared" si="280"/>
        <v>0</v>
      </c>
      <c r="L694" s="26">
        <f t="shared" si="281"/>
        <v>0</v>
      </c>
      <c r="M694" s="26">
        <f t="shared" si="282"/>
        <v>0</v>
      </c>
      <c r="N694" s="26">
        <f t="shared" si="283"/>
        <v>2.5</v>
      </c>
      <c r="O694" s="26">
        <f t="shared" si="284"/>
        <v>2.5</v>
      </c>
      <c r="P694" s="26">
        <f t="shared" si="285"/>
        <v>0</v>
      </c>
      <c r="Q694" s="26">
        <f t="shared" si="286"/>
        <v>2.5</v>
      </c>
      <c r="R694" s="26">
        <f t="shared" si="287"/>
        <v>2.5</v>
      </c>
      <c r="S694" s="26">
        <f t="shared" si="288"/>
        <v>2.5</v>
      </c>
      <c r="T694" s="26">
        <f t="shared" si="289"/>
        <v>0</v>
      </c>
      <c r="U694" s="26">
        <f t="shared" si="290"/>
        <v>0</v>
      </c>
      <c r="V694" s="26">
        <f t="shared" si="291"/>
        <v>0</v>
      </c>
      <c r="W694" s="26">
        <f>VLOOKUP(AF694,角色间职业划分!L:M,2,FALSE)</f>
        <v>12</v>
      </c>
      <c r="X694" s="26">
        <f t="shared" si="292"/>
        <v>18</v>
      </c>
      <c r="Y694" s="26">
        <v>0</v>
      </c>
      <c r="Z694" s="26">
        <v>0</v>
      </c>
      <c r="AA694" s="26">
        <v>0</v>
      </c>
      <c r="AB694" s="26">
        <f t="shared" si="293"/>
        <v>5</v>
      </c>
      <c r="AC694" s="1">
        <f t="shared" si="274"/>
        <v>510</v>
      </c>
      <c r="AD694" s="51"/>
      <c r="AE694" s="1"/>
      <c r="AF694">
        <f t="shared" si="294"/>
        <v>12</v>
      </c>
      <c r="AG694" s="26" t="str">
        <f>VLOOKUP(AF694,角色间职业划分!P:R,3,FALSE)</f>
        <v>刺客</v>
      </c>
      <c r="AH694" s="26">
        <f t="shared" si="295"/>
        <v>18</v>
      </c>
    </row>
    <row r="695" spans="1:34" x14ac:dyDescent="0.15">
      <c r="A695" s="26">
        <v>691</v>
      </c>
      <c r="B695" s="26">
        <f t="shared" si="275"/>
        <v>0</v>
      </c>
      <c r="C695" s="26">
        <f>ROUND(IF($AG695="战士",VLOOKUP($AH695,$DV:$ER,DX$1,FALSE),IF($AG695="幻术师",VLOOKUP($AH695,$EU:$FQ,EW$1,FALSE),IF($AG695="刺客",VLOOKUP($AH695,$FU:$GQ,FW$1,FALSE),"无该职业")))/VLOOKUP(AF695,角色间职业划分!P:AP,20,FALSE),0)</f>
        <v>20</v>
      </c>
      <c r="D695" s="26">
        <f t="shared" si="276"/>
        <v>0</v>
      </c>
      <c r="E695" s="26">
        <f>ROUND(IF($AG695="战士",VLOOKUP($AH695,$DV:$ER,DZ$1,FALSE),IF($AG695="幻术师",VLOOKUP($AH695,$EU:$FQ,EY$1,FALSE),IF($AG695="刺客",VLOOKUP($AH695,$FU:$GQ,FY$1,FALSE),"无该职业")))*VLOOKUP($AF695,角色间职业划分!$P:$AP,26,FALSE)*VLOOKUP($AF695,角色间职业划分!$P:$AP,13,FALSE)/角色间职业划分!$AB$9,0)</f>
        <v>287</v>
      </c>
      <c r="F695" s="26">
        <f>ROUND(IF($AG695="战士",VLOOKUP($AH695,$DV:$ER,EA$1,FALSE),IF($AG695="幻术师",VLOOKUP($AH695,$EU:$FQ,EZ$1,FALSE),IF($AG695="刺客",VLOOKUP($AH695,$FU:$GQ,FZ$1,FALSE),"无该职业")))*VLOOKUP($AF695,角色间职业划分!$P:$AP,8,FALSE)/角色间职业划分!$W$9,0)</f>
        <v>2058</v>
      </c>
      <c r="G695" s="26">
        <f>ROUND(IF($AG695="战士",VLOOKUP($AH695,$DV:$ER,EB$1,FALSE),IF($AG695="幻术师",VLOOKUP($AH695,$EU:$FQ,FA$1,FALSE),IF($AG695="刺客",VLOOKUP($AH695,$FU:$GQ,GA$1,FALSE),"无该职业")))*VLOOKUP($AF695,角色间职业划分!$P:$AP,13,FALSE)/角色间职业划分!$AB$9,0)</f>
        <v>1867</v>
      </c>
      <c r="H695" s="26">
        <f t="shared" si="277"/>
        <v>0</v>
      </c>
      <c r="I695" s="26">
        <f t="shared" si="278"/>
        <v>0</v>
      </c>
      <c r="J695" s="26">
        <f t="shared" si="279"/>
        <v>0</v>
      </c>
      <c r="K695" s="26">
        <f t="shared" si="280"/>
        <v>0</v>
      </c>
      <c r="L695" s="26">
        <f t="shared" si="281"/>
        <v>0</v>
      </c>
      <c r="M695" s="26">
        <f t="shared" si="282"/>
        <v>0</v>
      </c>
      <c r="N695" s="26">
        <f t="shared" si="283"/>
        <v>2.5</v>
      </c>
      <c r="O695" s="26">
        <f t="shared" si="284"/>
        <v>2.5</v>
      </c>
      <c r="P695" s="26">
        <f t="shared" si="285"/>
        <v>0</v>
      </c>
      <c r="Q695" s="26">
        <f t="shared" si="286"/>
        <v>2.5</v>
      </c>
      <c r="R695" s="26">
        <f t="shared" si="287"/>
        <v>2.5</v>
      </c>
      <c r="S695" s="26">
        <f t="shared" si="288"/>
        <v>2.5</v>
      </c>
      <c r="T695" s="26">
        <f t="shared" si="289"/>
        <v>0</v>
      </c>
      <c r="U695" s="26">
        <f t="shared" si="290"/>
        <v>0</v>
      </c>
      <c r="V695" s="26">
        <f t="shared" si="291"/>
        <v>0</v>
      </c>
      <c r="W695" s="26">
        <f>VLOOKUP(AF695,角色间职业划分!L:M,2,FALSE)</f>
        <v>12</v>
      </c>
      <c r="X695" s="26">
        <f t="shared" si="292"/>
        <v>19</v>
      </c>
      <c r="Y695" s="26">
        <v>0</v>
      </c>
      <c r="Z695" s="26">
        <v>0</v>
      </c>
      <c r="AA695" s="26">
        <v>0</v>
      </c>
      <c r="AB695" s="26">
        <f t="shared" si="293"/>
        <v>5</v>
      </c>
      <c r="AC695" s="1">
        <f t="shared" si="274"/>
        <v>540</v>
      </c>
      <c r="AD695" s="51"/>
      <c r="AE695" s="1"/>
      <c r="AF695">
        <f t="shared" si="294"/>
        <v>12</v>
      </c>
      <c r="AG695" s="26" t="str">
        <f>VLOOKUP(AF695,角色间职业划分!P:R,3,FALSE)</f>
        <v>刺客</v>
      </c>
      <c r="AH695" s="26">
        <f t="shared" si="295"/>
        <v>19</v>
      </c>
    </row>
    <row r="696" spans="1:34" x14ac:dyDescent="0.15">
      <c r="A696" s="26">
        <v>692</v>
      </c>
      <c r="B696" s="26">
        <f t="shared" si="275"/>
        <v>0</v>
      </c>
      <c r="C696" s="26">
        <f>ROUND(IF($AG696="战士",VLOOKUP($AH696,$DV:$ER,DX$1,FALSE),IF($AG696="幻术师",VLOOKUP($AH696,$EU:$FQ,EW$1,FALSE),IF($AG696="刺客",VLOOKUP($AH696,$FU:$GQ,FW$1,FALSE),"无该职业")))/VLOOKUP(AF696,角色间职业划分!P:AP,20,FALSE),0)</f>
        <v>20</v>
      </c>
      <c r="D696" s="26">
        <f t="shared" si="276"/>
        <v>0</v>
      </c>
      <c r="E696" s="26">
        <f>ROUND(IF($AG696="战士",VLOOKUP($AH696,$DV:$ER,DZ$1,FALSE),IF($AG696="幻术师",VLOOKUP($AH696,$EU:$FQ,EY$1,FALSE),IF($AG696="刺客",VLOOKUP($AH696,$FU:$GQ,FY$1,FALSE),"无该职业")))*VLOOKUP($AF696,角色间职业划分!$P:$AP,26,FALSE)*VLOOKUP($AF696,角色间职业划分!$P:$AP,13,FALSE)/角色间职业划分!$AB$9,0)</f>
        <v>873</v>
      </c>
      <c r="F696" s="26">
        <f>ROUND(IF($AG696="战士",VLOOKUP($AH696,$DV:$ER,EA$1,FALSE),IF($AG696="幻术师",VLOOKUP($AH696,$EU:$FQ,EZ$1,FALSE),IF($AG696="刺客",VLOOKUP($AH696,$FU:$GQ,FZ$1,FALSE),"无该职业")))*VLOOKUP($AF696,角色间职业划分!$P:$AP,8,FALSE)/角色间职业划分!$W$9,0)</f>
        <v>2058</v>
      </c>
      <c r="G696" s="26">
        <f>ROUND(IF($AG696="战士",VLOOKUP($AH696,$DV:$ER,EB$1,FALSE),IF($AG696="幻术师",VLOOKUP($AH696,$EU:$FQ,FA$1,FALSE),IF($AG696="刺客",VLOOKUP($AH696,$FU:$GQ,GA$1,FALSE),"无该职业")))*VLOOKUP($AF696,角色间职业划分!$P:$AP,13,FALSE)/角色间职业划分!$AB$9,0)</f>
        <v>1867</v>
      </c>
      <c r="H696" s="26">
        <f t="shared" si="277"/>
        <v>0</v>
      </c>
      <c r="I696" s="26">
        <f t="shared" si="278"/>
        <v>0</v>
      </c>
      <c r="J696" s="26">
        <f t="shared" si="279"/>
        <v>0</v>
      </c>
      <c r="K696" s="26">
        <f t="shared" si="280"/>
        <v>0</v>
      </c>
      <c r="L696" s="26">
        <f t="shared" si="281"/>
        <v>0</v>
      </c>
      <c r="M696" s="26">
        <f t="shared" si="282"/>
        <v>0</v>
      </c>
      <c r="N696" s="26">
        <f t="shared" si="283"/>
        <v>2.5</v>
      </c>
      <c r="O696" s="26">
        <f t="shared" si="284"/>
        <v>2.5</v>
      </c>
      <c r="P696" s="26">
        <f t="shared" si="285"/>
        <v>0</v>
      </c>
      <c r="Q696" s="26">
        <f t="shared" si="286"/>
        <v>2.5</v>
      </c>
      <c r="R696" s="26">
        <f t="shared" si="287"/>
        <v>2.5</v>
      </c>
      <c r="S696" s="26">
        <f t="shared" si="288"/>
        <v>2.5</v>
      </c>
      <c r="T696" s="26">
        <f t="shared" si="289"/>
        <v>0</v>
      </c>
      <c r="U696" s="26">
        <f t="shared" si="290"/>
        <v>0</v>
      </c>
      <c r="V696" s="26">
        <f t="shared" si="291"/>
        <v>0</v>
      </c>
      <c r="W696" s="26">
        <f>VLOOKUP(AF696,角色间职业划分!L:M,2,FALSE)</f>
        <v>12</v>
      </c>
      <c r="X696" s="26">
        <f t="shared" si="292"/>
        <v>20</v>
      </c>
      <c r="Y696" s="26">
        <v>0</v>
      </c>
      <c r="Z696" s="26">
        <v>0</v>
      </c>
      <c r="AA696" s="26">
        <v>0</v>
      </c>
      <c r="AB696" s="26">
        <f t="shared" si="293"/>
        <v>7.5</v>
      </c>
      <c r="AC696" s="1">
        <f t="shared" si="274"/>
        <v>561</v>
      </c>
      <c r="AD696" s="51"/>
      <c r="AE696" s="1"/>
      <c r="AF696">
        <f t="shared" si="294"/>
        <v>12</v>
      </c>
      <c r="AG696" s="26" t="str">
        <f>VLOOKUP(AF696,角色间职业划分!P:R,3,FALSE)</f>
        <v>刺客</v>
      </c>
      <c r="AH696" s="26">
        <f t="shared" si="295"/>
        <v>20</v>
      </c>
    </row>
    <row r="697" spans="1:34" x14ac:dyDescent="0.15">
      <c r="A697" s="26">
        <v>693</v>
      </c>
      <c r="B697" s="26">
        <f t="shared" si="275"/>
        <v>0</v>
      </c>
      <c r="C697" s="26">
        <f>ROUND(IF($AG697="战士",VLOOKUP($AH697,$DV:$ER,DX$1,FALSE),IF($AG697="幻术师",VLOOKUP($AH697,$EU:$FQ,EW$1,FALSE),IF($AG697="刺客",VLOOKUP($AH697,$FU:$GQ,FW$1,FALSE),"无该职业")))/VLOOKUP(AF697,角色间职业划分!P:AP,20,FALSE),0)</f>
        <v>20</v>
      </c>
      <c r="D697" s="26">
        <f t="shared" si="276"/>
        <v>0</v>
      </c>
      <c r="E697" s="26">
        <f>ROUND(IF($AG697="战士",VLOOKUP($AH697,$DV:$ER,DZ$1,FALSE),IF($AG697="幻术师",VLOOKUP($AH697,$EU:$FQ,EY$1,FALSE),IF($AG697="刺客",VLOOKUP($AH697,$FU:$GQ,FY$1,FALSE),"无该职业")))*VLOOKUP($AF697,角色间职业划分!$P:$AP,26,FALSE)*VLOOKUP($AF697,角色间职业划分!$P:$AP,13,FALSE)/角色间职业划分!$AB$9,0)</f>
        <v>873</v>
      </c>
      <c r="F697" s="26">
        <f>ROUND(IF($AG697="战士",VLOOKUP($AH697,$DV:$ER,EA$1,FALSE),IF($AG697="幻术师",VLOOKUP($AH697,$EU:$FQ,EZ$1,FALSE),IF($AG697="刺客",VLOOKUP($AH697,$FU:$GQ,FZ$1,FALSE),"无该职业")))*VLOOKUP($AF697,角色间职业划分!$P:$AP,8,FALSE)/角色间职业划分!$W$9,0)</f>
        <v>2058</v>
      </c>
      <c r="G697" s="26">
        <f>ROUND(IF($AG697="战士",VLOOKUP($AH697,$DV:$ER,EB$1,FALSE),IF($AG697="幻术师",VLOOKUP($AH697,$EU:$FQ,FA$1,FALSE),IF($AG697="刺客",VLOOKUP($AH697,$FU:$GQ,GA$1,FALSE),"无该职业")))*VLOOKUP($AF697,角色间职业划分!$P:$AP,13,FALSE)/角色间职业划分!$AB$9,0)</f>
        <v>2264</v>
      </c>
      <c r="H697" s="26">
        <f t="shared" si="277"/>
        <v>0</v>
      </c>
      <c r="I697" s="26">
        <f t="shared" si="278"/>
        <v>0</v>
      </c>
      <c r="J697" s="26">
        <f t="shared" si="279"/>
        <v>0</v>
      </c>
      <c r="K697" s="26">
        <f t="shared" si="280"/>
        <v>0</v>
      </c>
      <c r="L697" s="26">
        <f t="shared" si="281"/>
        <v>0</v>
      </c>
      <c r="M697" s="26">
        <f t="shared" si="282"/>
        <v>0</v>
      </c>
      <c r="N697" s="26">
        <f t="shared" si="283"/>
        <v>2.5</v>
      </c>
      <c r="O697" s="26">
        <f t="shared" si="284"/>
        <v>2.5</v>
      </c>
      <c r="P697" s="26">
        <f t="shared" si="285"/>
        <v>0</v>
      </c>
      <c r="Q697" s="26">
        <f t="shared" si="286"/>
        <v>2.5</v>
      </c>
      <c r="R697" s="26">
        <f t="shared" si="287"/>
        <v>2.5</v>
      </c>
      <c r="S697" s="26">
        <f t="shared" si="288"/>
        <v>2.5</v>
      </c>
      <c r="T697" s="26">
        <f t="shared" si="289"/>
        <v>0</v>
      </c>
      <c r="U697" s="26">
        <f t="shared" si="290"/>
        <v>0</v>
      </c>
      <c r="V697" s="26">
        <f t="shared" si="291"/>
        <v>0</v>
      </c>
      <c r="W697" s="26">
        <f>VLOOKUP(AF697,角色间职业划分!L:M,2,FALSE)</f>
        <v>12</v>
      </c>
      <c r="X697" s="26">
        <f t="shared" si="292"/>
        <v>21</v>
      </c>
      <c r="Y697" s="26">
        <v>0</v>
      </c>
      <c r="Z697" s="26">
        <v>0</v>
      </c>
      <c r="AA697" s="26">
        <v>0</v>
      </c>
      <c r="AB697" s="26">
        <f t="shared" si="293"/>
        <v>7.5</v>
      </c>
      <c r="AC697" s="1">
        <f t="shared" si="274"/>
        <v>582</v>
      </c>
      <c r="AD697" s="51"/>
      <c r="AE697" s="1"/>
      <c r="AF697">
        <f t="shared" si="294"/>
        <v>12</v>
      </c>
      <c r="AG697" s="26" t="str">
        <f>VLOOKUP(AF697,角色间职业划分!P:R,3,FALSE)</f>
        <v>刺客</v>
      </c>
      <c r="AH697" s="26">
        <f t="shared" si="295"/>
        <v>21</v>
      </c>
    </row>
    <row r="698" spans="1:34" x14ac:dyDescent="0.15">
      <c r="A698" s="26">
        <v>694</v>
      </c>
      <c r="B698" s="26">
        <f t="shared" si="275"/>
        <v>0</v>
      </c>
      <c r="C698" s="26">
        <f>ROUND(IF($AG698="战士",VLOOKUP($AH698,$DV:$ER,DX$1,FALSE),IF($AG698="幻术师",VLOOKUP($AH698,$EU:$FQ,EW$1,FALSE),IF($AG698="刺客",VLOOKUP($AH698,$FU:$GQ,FW$1,FALSE),"无该职业")))/VLOOKUP(AF698,角色间职业划分!P:AP,20,FALSE),0)</f>
        <v>20</v>
      </c>
      <c r="D698" s="26">
        <f t="shared" si="276"/>
        <v>0</v>
      </c>
      <c r="E698" s="26">
        <f>ROUND(IF($AG698="战士",VLOOKUP($AH698,$DV:$ER,DZ$1,FALSE),IF($AG698="幻术师",VLOOKUP($AH698,$EU:$FQ,EY$1,FALSE),IF($AG698="刺客",VLOOKUP($AH698,$FU:$GQ,FY$1,FALSE),"无该职业")))*VLOOKUP($AF698,角色间职业划分!$P:$AP,26,FALSE)*VLOOKUP($AF698,角色间职业划分!$P:$AP,13,FALSE)/角色间职业划分!$AB$9,0)</f>
        <v>873</v>
      </c>
      <c r="F698" s="26">
        <f>ROUND(IF($AG698="战士",VLOOKUP($AH698,$DV:$ER,EA$1,FALSE),IF($AG698="幻术师",VLOOKUP($AH698,$EU:$FQ,EZ$1,FALSE),IF($AG698="刺客",VLOOKUP($AH698,$FU:$GQ,FZ$1,FALSE),"无该职业")))*VLOOKUP($AF698,角色间职业划分!$P:$AP,8,FALSE)/角色间职业划分!$W$9,0)</f>
        <v>2058</v>
      </c>
      <c r="G698" s="26">
        <f>ROUND(IF($AG698="战士",VLOOKUP($AH698,$DV:$ER,EB$1,FALSE),IF($AG698="幻术师",VLOOKUP($AH698,$EU:$FQ,FA$1,FALSE),IF($AG698="刺客",VLOOKUP($AH698,$FU:$GQ,GA$1,FALSE),"无该职业")))*VLOOKUP($AF698,角色间职业划分!$P:$AP,13,FALSE)/角色间职业划分!$AB$9,0)</f>
        <v>2264</v>
      </c>
      <c r="H698" s="26">
        <f t="shared" si="277"/>
        <v>0</v>
      </c>
      <c r="I698" s="26">
        <f t="shared" si="278"/>
        <v>0</v>
      </c>
      <c r="J698" s="26">
        <f t="shared" si="279"/>
        <v>0</v>
      </c>
      <c r="K698" s="26">
        <f t="shared" si="280"/>
        <v>0</v>
      </c>
      <c r="L698" s="26">
        <f t="shared" si="281"/>
        <v>0</v>
      </c>
      <c r="M698" s="26">
        <f t="shared" si="282"/>
        <v>0</v>
      </c>
      <c r="N698" s="26">
        <f t="shared" si="283"/>
        <v>2.5</v>
      </c>
      <c r="O698" s="26">
        <f t="shared" si="284"/>
        <v>2.5</v>
      </c>
      <c r="P698" s="26">
        <f t="shared" si="285"/>
        <v>0</v>
      </c>
      <c r="Q698" s="26">
        <f t="shared" si="286"/>
        <v>2.5</v>
      </c>
      <c r="R698" s="26">
        <f t="shared" si="287"/>
        <v>5</v>
      </c>
      <c r="S698" s="26">
        <f t="shared" si="288"/>
        <v>2.5</v>
      </c>
      <c r="T698" s="26">
        <f t="shared" si="289"/>
        <v>0</v>
      </c>
      <c r="U698" s="26">
        <f t="shared" si="290"/>
        <v>0</v>
      </c>
      <c r="V698" s="26">
        <f t="shared" si="291"/>
        <v>0</v>
      </c>
      <c r="W698" s="26">
        <f>VLOOKUP(AF698,角色间职业划分!L:M,2,FALSE)</f>
        <v>12</v>
      </c>
      <c r="X698" s="26">
        <f t="shared" si="292"/>
        <v>22</v>
      </c>
      <c r="Y698" s="26">
        <v>0</v>
      </c>
      <c r="Z698" s="26">
        <v>0</v>
      </c>
      <c r="AA698" s="26">
        <v>0</v>
      </c>
      <c r="AB698" s="26">
        <f t="shared" si="293"/>
        <v>7.5</v>
      </c>
      <c r="AC698" s="1">
        <f t="shared" si="274"/>
        <v>603</v>
      </c>
      <c r="AD698" s="51"/>
      <c r="AE698" s="1"/>
      <c r="AF698">
        <f t="shared" si="294"/>
        <v>12</v>
      </c>
      <c r="AG698" s="26" t="str">
        <f>VLOOKUP(AF698,角色间职业划分!P:R,3,FALSE)</f>
        <v>刺客</v>
      </c>
      <c r="AH698" s="26">
        <f t="shared" si="295"/>
        <v>22</v>
      </c>
    </row>
    <row r="699" spans="1:34" x14ac:dyDescent="0.15">
      <c r="A699" s="26">
        <v>695</v>
      </c>
      <c r="B699" s="26">
        <f t="shared" si="275"/>
        <v>0</v>
      </c>
      <c r="C699" s="26">
        <f>ROUND(IF($AG699="战士",VLOOKUP($AH699,$DV:$ER,DX$1,FALSE),IF($AG699="幻术师",VLOOKUP($AH699,$EU:$FQ,EW$1,FALSE),IF($AG699="刺客",VLOOKUP($AH699,$FU:$GQ,FW$1,FALSE),"无该职业")))/VLOOKUP(AF699,角色间职业划分!P:AP,20,FALSE),0)</f>
        <v>20</v>
      </c>
      <c r="D699" s="26">
        <f t="shared" si="276"/>
        <v>0</v>
      </c>
      <c r="E699" s="26">
        <f>ROUND(IF($AG699="战士",VLOOKUP($AH699,$DV:$ER,DZ$1,FALSE),IF($AG699="幻术师",VLOOKUP($AH699,$EU:$FQ,EY$1,FALSE),IF($AG699="刺客",VLOOKUP($AH699,$FU:$GQ,FY$1,FALSE),"无该职业")))*VLOOKUP($AF699,角色间职业划分!$P:$AP,26,FALSE)*VLOOKUP($AF699,角色间职业划分!$P:$AP,13,FALSE)/角色间职业划分!$AB$9,0)</f>
        <v>873</v>
      </c>
      <c r="F699" s="26">
        <f>ROUND(IF($AG699="战士",VLOOKUP($AH699,$DV:$ER,EA$1,FALSE),IF($AG699="幻术师",VLOOKUP($AH699,$EU:$FQ,EZ$1,FALSE),IF($AG699="刺客",VLOOKUP($AH699,$FU:$GQ,FZ$1,FALSE),"无该职业")))*VLOOKUP($AF699,角色间职业划分!$P:$AP,8,FALSE)/角色间职业划分!$W$9,0)</f>
        <v>2378</v>
      </c>
      <c r="G699" s="26">
        <f>ROUND(IF($AG699="战士",VLOOKUP($AH699,$DV:$ER,EB$1,FALSE),IF($AG699="幻术师",VLOOKUP($AH699,$EU:$FQ,FA$1,FALSE),IF($AG699="刺客",VLOOKUP($AH699,$FU:$GQ,GA$1,FALSE),"无该职业")))*VLOOKUP($AF699,角色间职业划分!$P:$AP,13,FALSE)/角色间职业划分!$AB$9,0)</f>
        <v>2264</v>
      </c>
      <c r="H699" s="26">
        <f t="shared" si="277"/>
        <v>0</v>
      </c>
      <c r="I699" s="26">
        <f t="shared" si="278"/>
        <v>0</v>
      </c>
      <c r="J699" s="26">
        <f t="shared" si="279"/>
        <v>0</v>
      </c>
      <c r="K699" s="26">
        <f t="shared" si="280"/>
        <v>0</v>
      </c>
      <c r="L699" s="26">
        <f t="shared" si="281"/>
        <v>0</v>
      </c>
      <c r="M699" s="26">
        <f t="shared" si="282"/>
        <v>0</v>
      </c>
      <c r="N699" s="26">
        <f t="shared" si="283"/>
        <v>2.5</v>
      </c>
      <c r="O699" s="26">
        <f t="shared" si="284"/>
        <v>2.5</v>
      </c>
      <c r="P699" s="26">
        <f t="shared" si="285"/>
        <v>0</v>
      </c>
      <c r="Q699" s="26">
        <f t="shared" si="286"/>
        <v>2.5</v>
      </c>
      <c r="R699" s="26">
        <f t="shared" si="287"/>
        <v>5</v>
      </c>
      <c r="S699" s="26">
        <f t="shared" si="288"/>
        <v>2.5</v>
      </c>
      <c r="T699" s="26">
        <f t="shared" si="289"/>
        <v>0</v>
      </c>
      <c r="U699" s="26">
        <f t="shared" si="290"/>
        <v>0</v>
      </c>
      <c r="V699" s="26">
        <f t="shared" si="291"/>
        <v>0</v>
      </c>
      <c r="W699" s="26">
        <f>VLOOKUP(AF699,角色间职业划分!L:M,2,FALSE)</f>
        <v>12</v>
      </c>
      <c r="X699" s="26">
        <f t="shared" si="292"/>
        <v>23</v>
      </c>
      <c r="Y699" s="26">
        <v>0</v>
      </c>
      <c r="Z699" s="26">
        <v>0</v>
      </c>
      <c r="AA699" s="26">
        <v>0</v>
      </c>
      <c r="AB699" s="26">
        <f t="shared" si="293"/>
        <v>7.5</v>
      </c>
      <c r="AC699" s="1">
        <f t="shared" si="274"/>
        <v>624</v>
      </c>
      <c r="AD699" s="51"/>
      <c r="AE699" s="1"/>
      <c r="AF699">
        <f t="shared" si="294"/>
        <v>12</v>
      </c>
      <c r="AG699" s="26" t="str">
        <f>VLOOKUP(AF699,角色间职业划分!P:R,3,FALSE)</f>
        <v>刺客</v>
      </c>
      <c r="AH699" s="26">
        <f t="shared" si="295"/>
        <v>23</v>
      </c>
    </row>
    <row r="700" spans="1:34" x14ac:dyDescent="0.15">
      <c r="A700" s="26">
        <v>696</v>
      </c>
      <c r="B700" s="26">
        <f t="shared" si="275"/>
        <v>0</v>
      </c>
      <c r="C700" s="26">
        <f>ROUND(IF($AG700="战士",VLOOKUP($AH700,$DV:$ER,DX$1,FALSE),IF($AG700="幻术师",VLOOKUP($AH700,$EU:$FQ,EW$1,FALSE),IF($AG700="刺客",VLOOKUP($AH700,$FU:$GQ,FW$1,FALSE),"无该职业")))/VLOOKUP(AF700,角色间职业划分!P:AP,20,FALSE),0)</f>
        <v>25</v>
      </c>
      <c r="D700" s="26">
        <f t="shared" si="276"/>
        <v>0</v>
      </c>
      <c r="E700" s="26">
        <f>ROUND(IF($AG700="战士",VLOOKUP($AH700,$DV:$ER,DZ$1,FALSE),IF($AG700="幻术师",VLOOKUP($AH700,$EU:$FQ,EY$1,FALSE),IF($AG700="刺客",VLOOKUP($AH700,$FU:$GQ,FY$1,FALSE),"无该职业")))*VLOOKUP($AF700,角色间职业划分!$P:$AP,26,FALSE)*VLOOKUP($AF700,角色间职业划分!$P:$AP,13,FALSE)/角色间职业划分!$AB$9,0)</f>
        <v>873</v>
      </c>
      <c r="F700" s="26">
        <f>ROUND(IF($AG700="战士",VLOOKUP($AH700,$DV:$ER,EA$1,FALSE),IF($AG700="幻术师",VLOOKUP($AH700,$EU:$FQ,EZ$1,FALSE),IF($AG700="刺客",VLOOKUP($AH700,$FU:$GQ,FZ$1,FALSE),"无该职业")))*VLOOKUP($AF700,角色间职业划分!$P:$AP,8,FALSE)/角色间职业划分!$W$9,0)</f>
        <v>2378</v>
      </c>
      <c r="G700" s="26">
        <f>ROUND(IF($AG700="战士",VLOOKUP($AH700,$DV:$ER,EB$1,FALSE),IF($AG700="幻术师",VLOOKUP($AH700,$EU:$FQ,FA$1,FALSE),IF($AG700="刺客",VLOOKUP($AH700,$FU:$GQ,GA$1,FALSE),"无该职业")))*VLOOKUP($AF700,角色间职业划分!$P:$AP,13,FALSE)/角色间职业划分!$AB$9,0)</f>
        <v>2264</v>
      </c>
      <c r="H700" s="26">
        <f t="shared" si="277"/>
        <v>0</v>
      </c>
      <c r="I700" s="26">
        <f t="shared" si="278"/>
        <v>0</v>
      </c>
      <c r="J700" s="26">
        <f t="shared" si="279"/>
        <v>0</v>
      </c>
      <c r="K700" s="26">
        <f t="shared" si="280"/>
        <v>0</v>
      </c>
      <c r="L700" s="26">
        <f t="shared" si="281"/>
        <v>0</v>
      </c>
      <c r="M700" s="26">
        <f t="shared" si="282"/>
        <v>0</v>
      </c>
      <c r="N700" s="26">
        <f t="shared" si="283"/>
        <v>2.5</v>
      </c>
      <c r="O700" s="26">
        <f t="shared" si="284"/>
        <v>2.5</v>
      </c>
      <c r="P700" s="26">
        <f t="shared" si="285"/>
        <v>0</v>
      </c>
      <c r="Q700" s="26">
        <f t="shared" si="286"/>
        <v>2.5</v>
      </c>
      <c r="R700" s="26">
        <f t="shared" si="287"/>
        <v>5</v>
      </c>
      <c r="S700" s="26">
        <f t="shared" si="288"/>
        <v>2.5</v>
      </c>
      <c r="T700" s="26">
        <f t="shared" si="289"/>
        <v>0</v>
      </c>
      <c r="U700" s="26">
        <f t="shared" si="290"/>
        <v>0</v>
      </c>
      <c r="V700" s="26">
        <f t="shared" si="291"/>
        <v>0</v>
      </c>
      <c r="W700" s="26">
        <f>VLOOKUP(AF700,角色间职业划分!L:M,2,FALSE)</f>
        <v>12</v>
      </c>
      <c r="X700" s="26">
        <f t="shared" si="292"/>
        <v>24</v>
      </c>
      <c r="Y700" s="26">
        <v>0</v>
      </c>
      <c r="Z700" s="26">
        <v>0</v>
      </c>
      <c r="AA700" s="26">
        <v>0</v>
      </c>
      <c r="AB700" s="26">
        <f t="shared" si="293"/>
        <v>7.5</v>
      </c>
      <c r="AC700" s="1">
        <f t="shared" si="274"/>
        <v>645</v>
      </c>
      <c r="AD700" s="51"/>
      <c r="AE700" s="1"/>
      <c r="AF700">
        <f t="shared" si="294"/>
        <v>12</v>
      </c>
      <c r="AG700" s="26" t="str">
        <f>VLOOKUP(AF700,角色间职业划分!P:R,3,FALSE)</f>
        <v>刺客</v>
      </c>
      <c r="AH700" s="26">
        <f t="shared" si="295"/>
        <v>24</v>
      </c>
    </row>
    <row r="701" spans="1:34" x14ac:dyDescent="0.15">
      <c r="A701" s="26">
        <v>697</v>
      </c>
      <c r="B701" s="26">
        <f t="shared" si="275"/>
        <v>0</v>
      </c>
      <c r="C701" s="26">
        <f>ROUND(IF($AG701="战士",VLOOKUP($AH701,$DV:$ER,DX$1,FALSE),IF($AG701="幻术师",VLOOKUP($AH701,$EU:$FQ,EW$1,FALSE),IF($AG701="刺客",VLOOKUP($AH701,$FU:$GQ,FW$1,FALSE),"无该职业")))/VLOOKUP(AF701,角色间职业划分!P:AP,20,FALSE),0)</f>
        <v>25</v>
      </c>
      <c r="D701" s="26">
        <f t="shared" si="276"/>
        <v>0</v>
      </c>
      <c r="E701" s="26">
        <f>ROUND(IF($AG701="战士",VLOOKUP($AH701,$DV:$ER,DZ$1,FALSE),IF($AG701="幻术师",VLOOKUP($AH701,$EU:$FQ,EY$1,FALSE),IF($AG701="刺客",VLOOKUP($AH701,$FU:$GQ,FY$1,FALSE),"无该职业")))*VLOOKUP($AF701,角色间职业划分!$P:$AP,26,FALSE)*VLOOKUP($AF701,角色间职业划分!$P:$AP,13,FALSE)/角色间职业划分!$AB$9,0)</f>
        <v>873</v>
      </c>
      <c r="F701" s="26">
        <f>ROUND(IF($AG701="战士",VLOOKUP($AH701,$DV:$ER,EA$1,FALSE),IF($AG701="幻术师",VLOOKUP($AH701,$EU:$FQ,EZ$1,FALSE),IF($AG701="刺客",VLOOKUP($AH701,$FU:$GQ,FZ$1,FALSE),"无该职业")))*VLOOKUP($AF701,角色间职业划分!$P:$AP,8,FALSE)/角色间职业划分!$W$9,0)</f>
        <v>2378</v>
      </c>
      <c r="G701" s="26">
        <f>ROUND(IF($AG701="战士",VLOOKUP($AH701,$DV:$ER,EB$1,FALSE),IF($AG701="幻术师",VLOOKUP($AH701,$EU:$FQ,FA$1,FALSE),IF($AG701="刺客",VLOOKUP($AH701,$FU:$GQ,GA$1,FALSE),"无该职业")))*VLOOKUP($AF701,角色间职业划分!$P:$AP,13,FALSE)/角色间职业划分!$AB$9,0)</f>
        <v>2590</v>
      </c>
      <c r="H701" s="26">
        <f t="shared" si="277"/>
        <v>0</v>
      </c>
      <c r="I701" s="26">
        <f t="shared" si="278"/>
        <v>0</v>
      </c>
      <c r="J701" s="26">
        <f t="shared" si="279"/>
        <v>0</v>
      </c>
      <c r="K701" s="26">
        <f t="shared" si="280"/>
        <v>0</v>
      </c>
      <c r="L701" s="26">
        <f t="shared" si="281"/>
        <v>0</v>
      </c>
      <c r="M701" s="26">
        <f t="shared" si="282"/>
        <v>0</v>
      </c>
      <c r="N701" s="26">
        <f t="shared" si="283"/>
        <v>2.5</v>
      </c>
      <c r="O701" s="26">
        <f t="shared" si="284"/>
        <v>2.5</v>
      </c>
      <c r="P701" s="26">
        <f t="shared" si="285"/>
        <v>0</v>
      </c>
      <c r="Q701" s="26">
        <f t="shared" si="286"/>
        <v>2.5</v>
      </c>
      <c r="R701" s="26">
        <f t="shared" si="287"/>
        <v>5</v>
      </c>
      <c r="S701" s="26">
        <f t="shared" si="288"/>
        <v>2.5</v>
      </c>
      <c r="T701" s="26">
        <f t="shared" si="289"/>
        <v>0</v>
      </c>
      <c r="U701" s="26">
        <f t="shared" si="290"/>
        <v>0</v>
      </c>
      <c r="V701" s="26">
        <f t="shared" si="291"/>
        <v>0</v>
      </c>
      <c r="W701" s="26">
        <f>VLOOKUP(AF701,角色间职业划分!L:M,2,FALSE)</f>
        <v>12</v>
      </c>
      <c r="X701" s="26">
        <f t="shared" si="292"/>
        <v>25</v>
      </c>
      <c r="Y701" s="26">
        <v>0</v>
      </c>
      <c r="Z701" s="26">
        <v>0</v>
      </c>
      <c r="AA701" s="26">
        <v>0</v>
      </c>
      <c r="AB701" s="26">
        <f t="shared" si="293"/>
        <v>7.5</v>
      </c>
      <c r="AC701" s="1">
        <f t="shared" si="274"/>
        <v>666</v>
      </c>
      <c r="AD701" s="51"/>
      <c r="AE701" s="1"/>
      <c r="AF701">
        <f t="shared" si="294"/>
        <v>12</v>
      </c>
      <c r="AG701" s="26" t="str">
        <f>VLOOKUP(AF701,角色间职业划分!P:R,3,FALSE)</f>
        <v>刺客</v>
      </c>
      <c r="AH701" s="26">
        <f t="shared" si="295"/>
        <v>25</v>
      </c>
    </row>
    <row r="702" spans="1:34" x14ac:dyDescent="0.15">
      <c r="A702" s="26">
        <v>698</v>
      </c>
      <c r="B702" s="26">
        <f t="shared" si="275"/>
        <v>0</v>
      </c>
      <c r="C702" s="26">
        <f>ROUND(IF($AG702="战士",VLOOKUP($AH702,$DV:$ER,DX$1,FALSE),IF($AG702="幻术师",VLOOKUP($AH702,$EU:$FQ,EW$1,FALSE),IF($AG702="刺客",VLOOKUP($AH702,$FU:$GQ,FW$1,FALSE),"无该职业")))/VLOOKUP(AF702,角色间职业划分!P:AP,20,FALSE),0)</f>
        <v>25</v>
      </c>
      <c r="D702" s="26">
        <f t="shared" si="276"/>
        <v>0</v>
      </c>
      <c r="E702" s="26">
        <f>ROUND(IF($AG702="战士",VLOOKUP($AH702,$DV:$ER,DZ$1,FALSE),IF($AG702="幻术师",VLOOKUP($AH702,$EU:$FQ,EY$1,FALSE),IF($AG702="刺客",VLOOKUP($AH702,$FU:$GQ,FY$1,FALSE),"无该职业")))*VLOOKUP($AF702,角色间职业划分!$P:$AP,26,FALSE)*VLOOKUP($AF702,角色间职业划分!$P:$AP,13,FALSE)/角色间职业划分!$AB$9,0)</f>
        <v>873</v>
      </c>
      <c r="F702" s="26">
        <f>ROUND(IF($AG702="战士",VLOOKUP($AH702,$DV:$ER,EA$1,FALSE),IF($AG702="幻术师",VLOOKUP($AH702,$EU:$FQ,EZ$1,FALSE),IF($AG702="刺客",VLOOKUP($AH702,$FU:$GQ,FZ$1,FALSE),"无该职业")))*VLOOKUP($AF702,角色间职业划分!$P:$AP,8,FALSE)/角色间职业划分!$W$9,0)</f>
        <v>2378</v>
      </c>
      <c r="G702" s="26">
        <f>ROUND(IF($AG702="战士",VLOOKUP($AH702,$DV:$ER,EB$1,FALSE),IF($AG702="幻术师",VLOOKUP($AH702,$EU:$FQ,FA$1,FALSE),IF($AG702="刺客",VLOOKUP($AH702,$FU:$GQ,GA$1,FALSE),"无该职业")))*VLOOKUP($AF702,角色间职业划分!$P:$AP,13,FALSE)/角色间职业划分!$AB$9,0)</f>
        <v>2590</v>
      </c>
      <c r="H702" s="26">
        <f t="shared" si="277"/>
        <v>0</v>
      </c>
      <c r="I702" s="26">
        <f t="shared" si="278"/>
        <v>0</v>
      </c>
      <c r="J702" s="26">
        <f t="shared" si="279"/>
        <v>0</v>
      </c>
      <c r="K702" s="26">
        <f t="shared" si="280"/>
        <v>0</v>
      </c>
      <c r="L702" s="26">
        <f t="shared" si="281"/>
        <v>0</v>
      </c>
      <c r="M702" s="26">
        <f t="shared" si="282"/>
        <v>0</v>
      </c>
      <c r="N702" s="26">
        <f t="shared" si="283"/>
        <v>5</v>
      </c>
      <c r="O702" s="26">
        <f t="shared" si="284"/>
        <v>2.5</v>
      </c>
      <c r="P702" s="26">
        <f t="shared" si="285"/>
        <v>0</v>
      </c>
      <c r="Q702" s="26">
        <f t="shared" si="286"/>
        <v>2.5</v>
      </c>
      <c r="R702" s="26">
        <f t="shared" si="287"/>
        <v>5</v>
      </c>
      <c r="S702" s="26">
        <f t="shared" si="288"/>
        <v>2.5</v>
      </c>
      <c r="T702" s="26">
        <f t="shared" si="289"/>
        <v>0</v>
      </c>
      <c r="U702" s="26">
        <f t="shared" si="290"/>
        <v>0</v>
      </c>
      <c r="V702" s="26">
        <f t="shared" si="291"/>
        <v>0</v>
      </c>
      <c r="W702" s="26">
        <f>VLOOKUP(AF702,角色间职业划分!L:M,2,FALSE)</f>
        <v>12</v>
      </c>
      <c r="X702" s="26">
        <f t="shared" si="292"/>
        <v>26</v>
      </c>
      <c r="Y702" s="26">
        <v>0</v>
      </c>
      <c r="Z702" s="26">
        <v>0</v>
      </c>
      <c r="AA702" s="26">
        <v>0</v>
      </c>
      <c r="AB702" s="26">
        <f t="shared" si="293"/>
        <v>7.5</v>
      </c>
      <c r="AC702" s="1">
        <f t="shared" si="274"/>
        <v>687</v>
      </c>
      <c r="AD702" s="51"/>
      <c r="AE702" s="1"/>
      <c r="AF702">
        <f t="shared" si="294"/>
        <v>12</v>
      </c>
      <c r="AG702" s="26" t="str">
        <f>VLOOKUP(AF702,角色间职业划分!P:R,3,FALSE)</f>
        <v>刺客</v>
      </c>
      <c r="AH702" s="26">
        <f t="shared" si="295"/>
        <v>26</v>
      </c>
    </row>
    <row r="703" spans="1:34" x14ac:dyDescent="0.15">
      <c r="A703" s="26">
        <v>699</v>
      </c>
      <c r="B703" s="26">
        <f t="shared" si="275"/>
        <v>0</v>
      </c>
      <c r="C703" s="26">
        <f>ROUND(IF($AG703="战士",VLOOKUP($AH703,$DV:$ER,DX$1,FALSE),IF($AG703="幻术师",VLOOKUP($AH703,$EU:$FQ,EW$1,FALSE),IF($AG703="刺客",VLOOKUP($AH703,$FU:$GQ,FW$1,FALSE),"无该职业")))/VLOOKUP(AF703,角色间职业划分!P:AP,20,FALSE),0)</f>
        <v>25</v>
      </c>
      <c r="D703" s="26">
        <f t="shared" si="276"/>
        <v>0</v>
      </c>
      <c r="E703" s="26">
        <f>ROUND(IF($AG703="战士",VLOOKUP($AH703,$DV:$ER,DZ$1,FALSE),IF($AG703="幻术师",VLOOKUP($AH703,$EU:$FQ,EY$1,FALSE),IF($AG703="刺客",VLOOKUP($AH703,$FU:$GQ,FY$1,FALSE),"无该职业")))*VLOOKUP($AF703,角色间职业划分!$P:$AP,26,FALSE)*VLOOKUP($AF703,角色间职业划分!$P:$AP,13,FALSE)/角色间职业划分!$AB$9,0)</f>
        <v>873</v>
      </c>
      <c r="F703" s="26">
        <f>ROUND(IF($AG703="战士",VLOOKUP($AH703,$DV:$ER,EA$1,FALSE),IF($AG703="幻术师",VLOOKUP($AH703,$EU:$FQ,EZ$1,FALSE),IF($AG703="刺客",VLOOKUP($AH703,$FU:$GQ,FZ$1,FALSE),"无该职业")))*VLOOKUP($AF703,角色间职业划分!$P:$AP,8,FALSE)/角色间职业划分!$W$9,0)</f>
        <v>2698</v>
      </c>
      <c r="G703" s="26">
        <f>ROUND(IF($AG703="战士",VLOOKUP($AH703,$DV:$ER,EB$1,FALSE),IF($AG703="幻术师",VLOOKUP($AH703,$EU:$FQ,FA$1,FALSE),IF($AG703="刺客",VLOOKUP($AH703,$FU:$GQ,GA$1,FALSE),"无该职业")))*VLOOKUP($AF703,角色间职业划分!$P:$AP,13,FALSE)/角色间职业划分!$AB$9,0)</f>
        <v>2590</v>
      </c>
      <c r="H703" s="26">
        <f t="shared" si="277"/>
        <v>0</v>
      </c>
      <c r="I703" s="26">
        <f t="shared" si="278"/>
        <v>0</v>
      </c>
      <c r="J703" s="26">
        <f t="shared" si="279"/>
        <v>0</v>
      </c>
      <c r="K703" s="26">
        <f t="shared" si="280"/>
        <v>0</v>
      </c>
      <c r="L703" s="26">
        <f t="shared" si="281"/>
        <v>0</v>
      </c>
      <c r="M703" s="26">
        <f t="shared" si="282"/>
        <v>0</v>
      </c>
      <c r="N703" s="26">
        <f t="shared" si="283"/>
        <v>5</v>
      </c>
      <c r="O703" s="26">
        <f t="shared" si="284"/>
        <v>2.5</v>
      </c>
      <c r="P703" s="26">
        <f t="shared" si="285"/>
        <v>0</v>
      </c>
      <c r="Q703" s="26">
        <f t="shared" si="286"/>
        <v>2.5</v>
      </c>
      <c r="R703" s="26">
        <f t="shared" si="287"/>
        <v>5</v>
      </c>
      <c r="S703" s="26">
        <f t="shared" si="288"/>
        <v>2.5</v>
      </c>
      <c r="T703" s="26">
        <f t="shared" si="289"/>
        <v>0</v>
      </c>
      <c r="U703" s="26">
        <f t="shared" si="290"/>
        <v>0</v>
      </c>
      <c r="V703" s="26">
        <f t="shared" si="291"/>
        <v>0</v>
      </c>
      <c r="W703" s="26">
        <f>VLOOKUP(AF703,角色间职业划分!L:M,2,FALSE)</f>
        <v>12</v>
      </c>
      <c r="X703" s="26">
        <f t="shared" si="292"/>
        <v>27</v>
      </c>
      <c r="Y703" s="26">
        <v>0</v>
      </c>
      <c r="Z703" s="26">
        <v>0</v>
      </c>
      <c r="AA703" s="26">
        <v>0</v>
      </c>
      <c r="AB703" s="26">
        <f t="shared" si="293"/>
        <v>7.5</v>
      </c>
      <c r="AC703" s="1">
        <f t="shared" si="274"/>
        <v>708</v>
      </c>
      <c r="AD703" s="51"/>
      <c r="AE703" s="1"/>
      <c r="AF703">
        <f t="shared" si="294"/>
        <v>12</v>
      </c>
      <c r="AG703" s="26" t="str">
        <f>VLOOKUP(AF703,角色间职业划分!P:R,3,FALSE)</f>
        <v>刺客</v>
      </c>
      <c r="AH703" s="26">
        <f t="shared" si="295"/>
        <v>27</v>
      </c>
    </row>
    <row r="704" spans="1:34" x14ac:dyDescent="0.15">
      <c r="A704" s="26">
        <v>700</v>
      </c>
      <c r="B704" s="26">
        <f t="shared" si="275"/>
        <v>0</v>
      </c>
      <c r="C704" s="26">
        <f>ROUND(IF($AG704="战士",VLOOKUP($AH704,$DV:$ER,DX$1,FALSE),IF($AG704="幻术师",VLOOKUP($AH704,$EU:$FQ,EW$1,FALSE),IF($AG704="刺客",VLOOKUP($AH704,$FU:$GQ,FW$1,FALSE),"无该职业")))/VLOOKUP(AF704,角色间职业划分!P:AP,20,FALSE),0)</f>
        <v>25</v>
      </c>
      <c r="D704" s="26">
        <f t="shared" si="276"/>
        <v>0</v>
      </c>
      <c r="E704" s="26">
        <f>ROUND(IF($AG704="战士",VLOOKUP($AH704,$DV:$ER,DZ$1,FALSE),IF($AG704="幻术师",VLOOKUP($AH704,$EU:$FQ,EY$1,FALSE),IF($AG704="刺客",VLOOKUP($AH704,$FU:$GQ,FY$1,FALSE),"无该职业")))*VLOOKUP($AF704,角色间职业划分!$P:$AP,26,FALSE)*VLOOKUP($AF704,角色间职业划分!$P:$AP,13,FALSE)/角色间职业划分!$AB$9,0)</f>
        <v>873</v>
      </c>
      <c r="F704" s="26">
        <f>ROUND(IF($AG704="战士",VLOOKUP($AH704,$DV:$ER,EA$1,FALSE),IF($AG704="幻术师",VLOOKUP($AH704,$EU:$FQ,EZ$1,FALSE),IF($AG704="刺客",VLOOKUP($AH704,$FU:$GQ,FZ$1,FALSE),"无该职业")))*VLOOKUP($AF704,角色间职业划分!$P:$AP,8,FALSE)/角色间职业划分!$W$9,0)</f>
        <v>2698</v>
      </c>
      <c r="G704" s="26">
        <f>ROUND(IF($AG704="战士",VLOOKUP($AH704,$DV:$ER,EB$1,FALSE),IF($AG704="幻术师",VLOOKUP($AH704,$EU:$FQ,FA$1,FALSE),IF($AG704="刺客",VLOOKUP($AH704,$FU:$GQ,GA$1,FALSE),"无该职业")))*VLOOKUP($AF704,角色间职业划分!$P:$AP,13,FALSE)/角色间职业划分!$AB$9,0)</f>
        <v>2590</v>
      </c>
      <c r="H704" s="26">
        <f t="shared" si="277"/>
        <v>0</v>
      </c>
      <c r="I704" s="26">
        <f t="shared" si="278"/>
        <v>0</v>
      </c>
      <c r="J704" s="26">
        <f t="shared" si="279"/>
        <v>0</v>
      </c>
      <c r="K704" s="26">
        <f t="shared" si="280"/>
        <v>0</v>
      </c>
      <c r="L704" s="26">
        <f t="shared" si="281"/>
        <v>0</v>
      </c>
      <c r="M704" s="26">
        <f t="shared" si="282"/>
        <v>0</v>
      </c>
      <c r="N704" s="26">
        <f t="shared" si="283"/>
        <v>5</v>
      </c>
      <c r="O704" s="26">
        <f t="shared" si="284"/>
        <v>2.5</v>
      </c>
      <c r="P704" s="26">
        <f t="shared" si="285"/>
        <v>0</v>
      </c>
      <c r="Q704" s="26">
        <f t="shared" si="286"/>
        <v>2.5</v>
      </c>
      <c r="R704" s="26">
        <f t="shared" si="287"/>
        <v>5</v>
      </c>
      <c r="S704" s="26">
        <f t="shared" si="288"/>
        <v>2.5</v>
      </c>
      <c r="T704" s="26">
        <f t="shared" si="289"/>
        <v>2.5</v>
      </c>
      <c r="U704" s="26">
        <f t="shared" si="290"/>
        <v>0</v>
      </c>
      <c r="V704" s="26">
        <f t="shared" si="291"/>
        <v>0</v>
      </c>
      <c r="W704" s="26">
        <f>VLOOKUP(AF704,角色间职业划分!L:M,2,FALSE)</f>
        <v>12</v>
      </c>
      <c r="X704" s="26">
        <f t="shared" si="292"/>
        <v>28</v>
      </c>
      <c r="Y704" s="26">
        <v>0</v>
      </c>
      <c r="Z704" s="26">
        <v>0</v>
      </c>
      <c r="AA704" s="26">
        <v>0</v>
      </c>
      <c r="AB704" s="26">
        <f t="shared" si="293"/>
        <v>7.5</v>
      </c>
      <c r="AC704" s="1">
        <f t="shared" si="274"/>
        <v>729</v>
      </c>
      <c r="AD704" s="51"/>
      <c r="AE704" s="1"/>
      <c r="AF704">
        <f t="shared" si="294"/>
        <v>12</v>
      </c>
      <c r="AG704" s="26" t="str">
        <f>VLOOKUP(AF704,角色间职业划分!P:R,3,FALSE)</f>
        <v>刺客</v>
      </c>
      <c r="AH704" s="26">
        <f t="shared" si="295"/>
        <v>28</v>
      </c>
    </row>
    <row r="705" spans="1:34" x14ac:dyDescent="0.15">
      <c r="A705" s="26">
        <v>701</v>
      </c>
      <c r="B705" s="26">
        <f t="shared" si="275"/>
        <v>0</v>
      </c>
      <c r="C705" s="26">
        <f>ROUND(IF($AG705="战士",VLOOKUP($AH705,$DV:$ER,DX$1,FALSE),IF($AG705="幻术师",VLOOKUP($AH705,$EU:$FQ,EW$1,FALSE),IF($AG705="刺客",VLOOKUP($AH705,$FU:$GQ,FW$1,FALSE),"无该职业")))/VLOOKUP(AF705,角色间职业划分!P:AP,20,FALSE),0)</f>
        <v>25</v>
      </c>
      <c r="D705" s="26">
        <f t="shared" si="276"/>
        <v>0</v>
      </c>
      <c r="E705" s="26">
        <f>ROUND(IF($AG705="战士",VLOOKUP($AH705,$DV:$ER,DZ$1,FALSE),IF($AG705="幻术师",VLOOKUP($AH705,$EU:$FQ,EY$1,FALSE),IF($AG705="刺客",VLOOKUP($AH705,$FU:$GQ,FY$1,FALSE),"无该职业")))*VLOOKUP($AF705,角色间职业划分!$P:$AP,26,FALSE)*VLOOKUP($AF705,角色间职业划分!$P:$AP,13,FALSE)/角色间职业划分!$AB$9,0)</f>
        <v>873</v>
      </c>
      <c r="F705" s="26">
        <f>ROUND(IF($AG705="战士",VLOOKUP($AH705,$DV:$ER,EA$1,FALSE),IF($AG705="幻术师",VLOOKUP($AH705,$EU:$FQ,EZ$1,FALSE),IF($AG705="刺客",VLOOKUP($AH705,$FU:$GQ,FZ$1,FALSE),"无该职业")))*VLOOKUP($AF705,角色间职业划分!$P:$AP,8,FALSE)/角色间职业划分!$W$9,0)</f>
        <v>2698</v>
      </c>
      <c r="G705" s="26">
        <f>ROUND(IF($AG705="战士",VLOOKUP($AH705,$DV:$ER,EB$1,FALSE),IF($AG705="幻术师",VLOOKUP($AH705,$EU:$FQ,FA$1,FALSE),IF($AG705="刺客",VLOOKUP($AH705,$FU:$GQ,GA$1,FALSE),"无该职业")))*VLOOKUP($AF705,角色间职业划分!$P:$AP,13,FALSE)/角色间职业划分!$AB$9,0)</f>
        <v>2917</v>
      </c>
      <c r="H705" s="26">
        <f t="shared" si="277"/>
        <v>0</v>
      </c>
      <c r="I705" s="26">
        <f t="shared" si="278"/>
        <v>0</v>
      </c>
      <c r="J705" s="26">
        <f t="shared" si="279"/>
        <v>0</v>
      </c>
      <c r="K705" s="26">
        <f t="shared" si="280"/>
        <v>0</v>
      </c>
      <c r="L705" s="26">
        <f t="shared" si="281"/>
        <v>0</v>
      </c>
      <c r="M705" s="26">
        <f t="shared" si="282"/>
        <v>0</v>
      </c>
      <c r="N705" s="26">
        <f t="shared" si="283"/>
        <v>5</v>
      </c>
      <c r="O705" s="26">
        <f t="shared" si="284"/>
        <v>2.5</v>
      </c>
      <c r="P705" s="26">
        <f t="shared" si="285"/>
        <v>0</v>
      </c>
      <c r="Q705" s="26">
        <f t="shared" si="286"/>
        <v>2.5</v>
      </c>
      <c r="R705" s="26">
        <f t="shared" si="287"/>
        <v>5</v>
      </c>
      <c r="S705" s="26">
        <f t="shared" si="288"/>
        <v>2.5</v>
      </c>
      <c r="T705" s="26">
        <f t="shared" si="289"/>
        <v>2.5</v>
      </c>
      <c r="U705" s="26">
        <f t="shared" si="290"/>
        <v>0</v>
      </c>
      <c r="V705" s="26">
        <f t="shared" si="291"/>
        <v>0</v>
      </c>
      <c r="W705" s="26">
        <f>VLOOKUP(AF705,角色间职业划分!L:M,2,FALSE)</f>
        <v>12</v>
      </c>
      <c r="X705" s="26">
        <f t="shared" si="292"/>
        <v>29</v>
      </c>
      <c r="Y705" s="26">
        <v>0</v>
      </c>
      <c r="Z705" s="26">
        <v>0</v>
      </c>
      <c r="AA705" s="26">
        <v>0</v>
      </c>
      <c r="AB705" s="26">
        <f t="shared" si="293"/>
        <v>7.5</v>
      </c>
      <c r="AC705" s="1">
        <f t="shared" si="274"/>
        <v>750</v>
      </c>
      <c r="AD705" s="51"/>
      <c r="AE705" s="1"/>
      <c r="AF705">
        <f t="shared" si="294"/>
        <v>12</v>
      </c>
      <c r="AG705" s="26" t="str">
        <f>VLOOKUP(AF705,角色间职业划分!P:R,3,FALSE)</f>
        <v>刺客</v>
      </c>
      <c r="AH705" s="26">
        <f t="shared" si="295"/>
        <v>29</v>
      </c>
    </row>
    <row r="706" spans="1:34" x14ac:dyDescent="0.15">
      <c r="A706" s="26">
        <v>702</v>
      </c>
      <c r="B706" s="26">
        <f t="shared" si="275"/>
        <v>0</v>
      </c>
      <c r="C706" s="26">
        <f>ROUND(IF($AG706="战士",VLOOKUP($AH706,$DV:$ER,DX$1,FALSE),IF($AG706="幻术师",VLOOKUP($AH706,$EU:$FQ,EW$1,FALSE),IF($AG706="刺客",VLOOKUP($AH706,$FU:$GQ,FW$1,FALSE),"无该职业")))/VLOOKUP(AF706,角色间职业划分!P:AP,20,FALSE),0)</f>
        <v>29</v>
      </c>
      <c r="D706" s="26">
        <f t="shared" si="276"/>
        <v>0</v>
      </c>
      <c r="E706" s="26">
        <f>ROUND(IF($AG706="战士",VLOOKUP($AH706,$DV:$ER,DZ$1,FALSE),IF($AG706="幻术师",VLOOKUP($AH706,$EU:$FQ,EY$1,FALSE),IF($AG706="刺客",VLOOKUP($AH706,$FU:$GQ,FY$1,FALSE),"无该职业")))*VLOOKUP($AF706,角色间职业划分!$P:$AP,26,FALSE)*VLOOKUP($AF706,角色间职业划分!$P:$AP,13,FALSE)/角色间职业划分!$AB$9,0)</f>
        <v>873</v>
      </c>
      <c r="F706" s="26">
        <f>ROUND(IF($AG706="战士",VLOOKUP($AH706,$DV:$ER,EA$1,FALSE),IF($AG706="幻术师",VLOOKUP($AH706,$EU:$FQ,EZ$1,FALSE),IF($AG706="刺客",VLOOKUP($AH706,$FU:$GQ,FZ$1,FALSE),"无该职业")))*VLOOKUP($AF706,角色间职业划分!$P:$AP,8,FALSE)/角色间职业划分!$W$9,0)</f>
        <v>2698</v>
      </c>
      <c r="G706" s="26">
        <f>ROUND(IF($AG706="战士",VLOOKUP($AH706,$DV:$ER,EB$1,FALSE),IF($AG706="幻术师",VLOOKUP($AH706,$EU:$FQ,FA$1,FALSE),IF($AG706="刺客",VLOOKUP($AH706,$FU:$GQ,GA$1,FALSE),"无该职业")))*VLOOKUP($AF706,角色间职业划分!$P:$AP,13,FALSE)/角色间职业划分!$AB$9,0)</f>
        <v>2917</v>
      </c>
      <c r="H706" s="26">
        <f t="shared" si="277"/>
        <v>0</v>
      </c>
      <c r="I706" s="26">
        <f t="shared" si="278"/>
        <v>0</v>
      </c>
      <c r="J706" s="26">
        <f t="shared" si="279"/>
        <v>0</v>
      </c>
      <c r="K706" s="26">
        <f t="shared" si="280"/>
        <v>0</v>
      </c>
      <c r="L706" s="26">
        <f t="shared" si="281"/>
        <v>0</v>
      </c>
      <c r="M706" s="26">
        <f t="shared" si="282"/>
        <v>0</v>
      </c>
      <c r="N706" s="26">
        <f t="shared" si="283"/>
        <v>5</v>
      </c>
      <c r="O706" s="26">
        <f t="shared" si="284"/>
        <v>2.5</v>
      </c>
      <c r="P706" s="26">
        <f t="shared" si="285"/>
        <v>0</v>
      </c>
      <c r="Q706" s="26">
        <f t="shared" si="286"/>
        <v>2.5</v>
      </c>
      <c r="R706" s="26">
        <f t="shared" si="287"/>
        <v>5</v>
      </c>
      <c r="S706" s="26">
        <f t="shared" si="288"/>
        <v>2.5</v>
      </c>
      <c r="T706" s="26">
        <f t="shared" si="289"/>
        <v>2.5</v>
      </c>
      <c r="U706" s="26">
        <f t="shared" si="290"/>
        <v>0</v>
      </c>
      <c r="V706" s="26">
        <f t="shared" si="291"/>
        <v>0</v>
      </c>
      <c r="W706" s="26">
        <f>VLOOKUP(AF706,角色间职业划分!L:M,2,FALSE)</f>
        <v>12</v>
      </c>
      <c r="X706" s="26">
        <f t="shared" si="292"/>
        <v>30</v>
      </c>
      <c r="Y706" s="26">
        <v>0</v>
      </c>
      <c r="Z706" s="26">
        <v>0</v>
      </c>
      <c r="AA706" s="26">
        <v>0</v>
      </c>
      <c r="AB706" s="26">
        <f t="shared" si="293"/>
        <v>10</v>
      </c>
      <c r="AC706" s="1">
        <f t="shared" si="274"/>
        <v>771</v>
      </c>
      <c r="AD706" s="51"/>
      <c r="AE706" s="1"/>
      <c r="AF706">
        <f t="shared" si="294"/>
        <v>12</v>
      </c>
      <c r="AG706" s="26" t="str">
        <f>VLOOKUP(AF706,角色间职业划分!P:R,3,FALSE)</f>
        <v>刺客</v>
      </c>
      <c r="AH706" s="26">
        <f t="shared" si="295"/>
        <v>30</v>
      </c>
    </row>
    <row r="707" spans="1:34" x14ac:dyDescent="0.15">
      <c r="A707" s="26">
        <v>703</v>
      </c>
      <c r="B707" s="26">
        <f t="shared" si="275"/>
        <v>0</v>
      </c>
      <c r="C707" s="26">
        <f>ROUND(IF($AG707="战士",VLOOKUP($AH707,$DV:$ER,DX$1,FALSE),IF($AG707="幻术师",VLOOKUP($AH707,$EU:$FQ,EW$1,FALSE),IF($AG707="刺客",VLOOKUP($AH707,$FU:$GQ,FW$1,FALSE),"无该职业")))/VLOOKUP(AF707,角色间职业划分!P:AP,20,FALSE),0)</f>
        <v>29</v>
      </c>
      <c r="D707" s="26">
        <f t="shared" si="276"/>
        <v>0</v>
      </c>
      <c r="E707" s="26">
        <f>ROUND(IF($AG707="战士",VLOOKUP($AH707,$DV:$ER,DZ$1,FALSE),IF($AG707="幻术师",VLOOKUP($AH707,$EU:$FQ,EY$1,FALSE),IF($AG707="刺客",VLOOKUP($AH707,$FU:$GQ,FY$1,FALSE),"无该职业")))*VLOOKUP($AF707,角色间职业划分!$P:$AP,26,FALSE)*VLOOKUP($AF707,角色间职业划分!$P:$AP,13,FALSE)/角色间职业划分!$AB$9,0)</f>
        <v>873</v>
      </c>
      <c r="F707" s="26">
        <f>ROUND(IF($AG707="战士",VLOOKUP($AH707,$DV:$ER,EA$1,FALSE),IF($AG707="幻术师",VLOOKUP($AH707,$EU:$FQ,EZ$1,FALSE),IF($AG707="刺客",VLOOKUP($AH707,$FU:$GQ,FZ$1,FALSE),"无该职业")))*VLOOKUP($AF707,角色间职业划分!$P:$AP,8,FALSE)/角色间职业划分!$W$9,0)</f>
        <v>3018</v>
      </c>
      <c r="G707" s="26">
        <f>ROUND(IF($AG707="战士",VLOOKUP($AH707,$DV:$ER,EB$1,FALSE),IF($AG707="幻术师",VLOOKUP($AH707,$EU:$FQ,FA$1,FALSE),IF($AG707="刺客",VLOOKUP($AH707,$FU:$GQ,GA$1,FALSE),"无该职业")))*VLOOKUP($AF707,角色间职业划分!$P:$AP,13,FALSE)/角色间职业划分!$AB$9,0)</f>
        <v>2917</v>
      </c>
      <c r="H707" s="26">
        <f t="shared" si="277"/>
        <v>0</v>
      </c>
      <c r="I707" s="26">
        <f t="shared" si="278"/>
        <v>0</v>
      </c>
      <c r="J707" s="26">
        <f t="shared" si="279"/>
        <v>0</v>
      </c>
      <c r="K707" s="26">
        <f t="shared" si="280"/>
        <v>0</v>
      </c>
      <c r="L707" s="26">
        <f t="shared" si="281"/>
        <v>0</v>
      </c>
      <c r="M707" s="26">
        <f t="shared" si="282"/>
        <v>0</v>
      </c>
      <c r="N707" s="26">
        <f t="shared" si="283"/>
        <v>5</v>
      </c>
      <c r="O707" s="26">
        <f t="shared" si="284"/>
        <v>2.5</v>
      </c>
      <c r="P707" s="26">
        <f t="shared" si="285"/>
        <v>0</v>
      </c>
      <c r="Q707" s="26">
        <f t="shared" si="286"/>
        <v>2.5</v>
      </c>
      <c r="R707" s="26">
        <f t="shared" si="287"/>
        <v>5</v>
      </c>
      <c r="S707" s="26">
        <f t="shared" si="288"/>
        <v>2.5</v>
      </c>
      <c r="T707" s="26">
        <f t="shared" si="289"/>
        <v>2.5</v>
      </c>
      <c r="U707" s="26">
        <f t="shared" si="290"/>
        <v>0</v>
      </c>
      <c r="V707" s="26">
        <f t="shared" si="291"/>
        <v>0</v>
      </c>
      <c r="W707" s="26">
        <f>VLOOKUP(AF707,角色间职业划分!L:M,2,FALSE)</f>
        <v>12</v>
      </c>
      <c r="X707" s="26">
        <f t="shared" si="292"/>
        <v>31</v>
      </c>
      <c r="Y707" s="26">
        <v>0</v>
      </c>
      <c r="Z707" s="26">
        <v>0</v>
      </c>
      <c r="AA707" s="26">
        <v>0</v>
      </c>
      <c r="AB707" s="26">
        <f t="shared" si="293"/>
        <v>10</v>
      </c>
      <c r="AC707" s="1">
        <f t="shared" si="274"/>
        <v>792</v>
      </c>
      <c r="AD707" s="51"/>
      <c r="AE707" s="1"/>
      <c r="AF707">
        <f t="shared" si="294"/>
        <v>12</v>
      </c>
      <c r="AG707" s="26" t="str">
        <f>VLOOKUP(AF707,角色间职业划分!P:R,3,FALSE)</f>
        <v>刺客</v>
      </c>
      <c r="AH707" s="26">
        <f t="shared" si="295"/>
        <v>31</v>
      </c>
    </row>
    <row r="708" spans="1:34" x14ac:dyDescent="0.15">
      <c r="A708" s="26">
        <v>704</v>
      </c>
      <c r="B708" s="26">
        <f t="shared" si="275"/>
        <v>0</v>
      </c>
      <c r="C708" s="26">
        <f>ROUND(IF($AG708="战士",VLOOKUP($AH708,$DV:$ER,DX$1,FALSE),IF($AG708="幻术师",VLOOKUP($AH708,$EU:$FQ,EW$1,FALSE),IF($AG708="刺客",VLOOKUP($AH708,$FU:$GQ,FW$1,FALSE),"无该职业")))/VLOOKUP(AF708,角色间职业划分!P:AP,20,FALSE),0)</f>
        <v>29</v>
      </c>
      <c r="D708" s="26">
        <f t="shared" si="276"/>
        <v>0</v>
      </c>
      <c r="E708" s="26">
        <f>ROUND(IF($AG708="战士",VLOOKUP($AH708,$DV:$ER,DZ$1,FALSE),IF($AG708="幻术师",VLOOKUP($AH708,$EU:$FQ,EY$1,FALSE),IF($AG708="刺客",VLOOKUP($AH708,$FU:$GQ,FY$1,FALSE),"无该职业")))*VLOOKUP($AF708,角色间职业划分!$P:$AP,26,FALSE)*VLOOKUP($AF708,角色间职业划分!$P:$AP,13,FALSE)/角色间职业划分!$AB$9,0)</f>
        <v>1265</v>
      </c>
      <c r="F708" s="26">
        <f>ROUND(IF($AG708="战士",VLOOKUP($AH708,$DV:$ER,EA$1,FALSE),IF($AG708="幻术师",VLOOKUP($AH708,$EU:$FQ,EZ$1,FALSE),IF($AG708="刺客",VLOOKUP($AH708,$FU:$GQ,FZ$1,FALSE),"无该职业")))*VLOOKUP($AF708,角色间职业划分!$P:$AP,8,FALSE)/角色间职业划分!$W$9,0)</f>
        <v>3018</v>
      </c>
      <c r="G708" s="26">
        <f>ROUND(IF($AG708="战士",VLOOKUP($AH708,$DV:$ER,EB$1,FALSE),IF($AG708="幻术师",VLOOKUP($AH708,$EU:$FQ,FA$1,FALSE),IF($AG708="刺客",VLOOKUP($AH708,$FU:$GQ,GA$1,FALSE),"无该职业")))*VLOOKUP($AF708,角色间职业划分!$P:$AP,13,FALSE)/角色间职业划分!$AB$9,0)</f>
        <v>2917</v>
      </c>
      <c r="H708" s="26">
        <f t="shared" si="277"/>
        <v>0</v>
      </c>
      <c r="I708" s="26">
        <f t="shared" si="278"/>
        <v>0</v>
      </c>
      <c r="J708" s="26">
        <f t="shared" si="279"/>
        <v>0</v>
      </c>
      <c r="K708" s="26">
        <f t="shared" si="280"/>
        <v>0</v>
      </c>
      <c r="L708" s="26">
        <f t="shared" si="281"/>
        <v>0</v>
      </c>
      <c r="M708" s="26">
        <f t="shared" si="282"/>
        <v>0</v>
      </c>
      <c r="N708" s="26">
        <f t="shared" si="283"/>
        <v>5</v>
      </c>
      <c r="O708" s="26">
        <f t="shared" si="284"/>
        <v>2.5</v>
      </c>
      <c r="P708" s="26">
        <f t="shared" si="285"/>
        <v>0</v>
      </c>
      <c r="Q708" s="26">
        <f t="shared" si="286"/>
        <v>2.5</v>
      </c>
      <c r="R708" s="26">
        <f t="shared" si="287"/>
        <v>5</v>
      </c>
      <c r="S708" s="26">
        <f t="shared" si="288"/>
        <v>2.5</v>
      </c>
      <c r="T708" s="26">
        <f t="shared" si="289"/>
        <v>2.5</v>
      </c>
      <c r="U708" s="26">
        <f t="shared" si="290"/>
        <v>0</v>
      </c>
      <c r="V708" s="26">
        <f t="shared" si="291"/>
        <v>0</v>
      </c>
      <c r="W708" s="26">
        <f>VLOOKUP(AF708,角色间职业划分!L:M,2,FALSE)</f>
        <v>12</v>
      </c>
      <c r="X708" s="26">
        <f t="shared" si="292"/>
        <v>32</v>
      </c>
      <c r="Y708" s="26">
        <v>0</v>
      </c>
      <c r="Z708" s="26">
        <v>0</v>
      </c>
      <c r="AA708" s="26">
        <v>0</v>
      </c>
      <c r="AB708" s="26">
        <f t="shared" si="293"/>
        <v>10</v>
      </c>
      <c r="AC708" s="1">
        <f t="shared" si="274"/>
        <v>813</v>
      </c>
      <c r="AD708" s="51"/>
      <c r="AE708" s="1"/>
      <c r="AF708">
        <f t="shared" si="294"/>
        <v>12</v>
      </c>
      <c r="AG708" s="26" t="str">
        <f>VLOOKUP(AF708,角色间职业划分!P:R,3,FALSE)</f>
        <v>刺客</v>
      </c>
      <c r="AH708" s="26">
        <f t="shared" si="295"/>
        <v>32</v>
      </c>
    </row>
    <row r="709" spans="1:34" x14ac:dyDescent="0.15">
      <c r="A709" s="26">
        <v>705</v>
      </c>
      <c r="B709" s="26">
        <f t="shared" si="275"/>
        <v>0</v>
      </c>
      <c r="C709" s="26">
        <f>ROUND(IF($AG709="战士",VLOOKUP($AH709,$DV:$ER,DX$1,FALSE),IF($AG709="幻术师",VLOOKUP($AH709,$EU:$FQ,EW$1,FALSE),IF($AG709="刺客",VLOOKUP($AH709,$FU:$GQ,FW$1,FALSE),"无该职业")))/VLOOKUP(AF709,角色间职业划分!P:AP,20,FALSE),0)</f>
        <v>29</v>
      </c>
      <c r="D709" s="26">
        <f t="shared" si="276"/>
        <v>0</v>
      </c>
      <c r="E709" s="26">
        <f>ROUND(IF($AG709="战士",VLOOKUP($AH709,$DV:$ER,DZ$1,FALSE),IF($AG709="幻术师",VLOOKUP($AH709,$EU:$FQ,EY$1,FALSE),IF($AG709="刺客",VLOOKUP($AH709,$FU:$GQ,FY$1,FALSE),"无该职业")))*VLOOKUP($AF709,角色间职业划分!$P:$AP,26,FALSE)*VLOOKUP($AF709,角色间职业划分!$P:$AP,13,FALSE)/角色间职业划分!$AB$9,0)</f>
        <v>1265</v>
      </c>
      <c r="F709" s="26">
        <f>ROUND(IF($AG709="战士",VLOOKUP($AH709,$DV:$ER,EA$1,FALSE),IF($AG709="幻术师",VLOOKUP($AH709,$EU:$FQ,EZ$1,FALSE),IF($AG709="刺客",VLOOKUP($AH709,$FU:$GQ,FZ$1,FALSE),"无该职业")))*VLOOKUP($AF709,角色间职业划分!$P:$AP,8,FALSE)/角色间职业划分!$W$9,0)</f>
        <v>3018</v>
      </c>
      <c r="G709" s="26">
        <f>ROUND(IF($AG709="战士",VLOOKUP($AH709,$DV:$ER,EB$1,FALSE),IF($AG709="幻术师",VLOOKUP($AH709,$EU:$FQ,FA$1,FALSE),IF($AG709="刺客",VLOOKUP($AH709,$FU:$GQ,GA$1,FALSE),"无该职业")))*VLOOKUP($AF709,角色间职业划分!$P:$AP,13,FALSE)/角色间职业划分!$AB$9,0)</f>
        <v>3244</v>
      </c>
      <c r="H709" s="26">
        <f t="shared" si="277"/>
        <v>0</v>
      </c>
      <c r="I709" s="26">
        <f t="shared" si="278"/>
        <v>0</v>
      </c>
      <c r="J709" s="26">
        <f t="shared" si="279"/>
        <v>0</v>
      </c>
      <c r="K709" s="26">
        <f t="shared" si="280"/>
        <v>0</v>
      </c>
      <c r="L709" s="26">
        <f t="shared" si="281"/>
        <v>0</v>
      </c>
      <c r="M709" s="26">
        <f t="shared" si="282"/>
        <v>0</v>
      </c>
      <c r="N709" s="26">
        <f t="shared" si="283"/>
        <v>5</v>
      </c>
      <c r="O709" s="26">
        <f t="shared" si="284"/>
        <v>2.5</v>
      </c>
      <c r="P709" s="26">
        <f t="shared" si="285"/>
        <v>0</v>
      </c>
      <c r="Q709" s="26">
        <f t="shared" si="286"/>
        <v>2.5</v>
      </c>
      <c r="R709" s="26">
        <f t="shared" si="287"/>
        <v>5</v>
      </c>
      <c r="S709" s="26">
        <f t="shared" si="288"/>
        <v>2.5</v>
      </c>
      <c r="T709" s="26">
        <f t="shared" si="289"/>
        <v>2.5</v>
      </c>
      <c r="U709" s="26">
        <f t="shared" si="290"/>
        <v>0</v>
      </c>
      <c r="V709" s="26">
        <f t="shared" si="291"/>
        <v>0</v>
      </c>
      <c r="W709" s="26">
        <f>VLOOKUP(AF709,角色间职业划分!L:M,2,FALSE)</f>
        <v>12</v>
      </c>
      <c r="X709" s="26">
        <f t="shared" si="292"/>
        <v>33</v>
      </c>
      <c r="Y709" s="26">
        <v>0</v>
      </c>
      <c r="Z709" s="26">
        <v>0</v>
      </c>
      <c r="AA709" s="26">
        <v>0</v>
      </c>
      <c r="AB709" s="26">
        <f t="shared" si="293"/>
        <v>10</v>
      </c>
      <c r="AC709" s="1">
        <f t="shared" ref="AC709:AC772" si="296">INT(VLOOKUP(X709,AP:AR,3,FALSE)/$AF$2)</f>
        <v>834</v>
      </c>
      <c r="AD709" s="51"/>
      <c r="AE709" s="1"/>
      <c r="AF709">
        <f t="shared" si="294"/>
        <v>12</v>
      </c>
      <c r="AG709" s="26" t="str">
        <f>VLOOKUP(AF709,角色间职业划分!P:R,3,FALSE)</f>
        <v>刺客</v>
      </c>
      <c r="AH709" s="26">
        <f t="shared" si="295"/>
        <v>33</v>
      </c>
    </row>
    <row r="710" spans="1:34" x14ac:dyDescent="0.15">
      <c r="A710" s="26">
        <v>706</v>
      </c>
      <c r="B710" s="26">
        <f t="shared" ref="B710:B773" si="297">IF($AG710="战士",VLOOKUP($AH710,$DV:$ER,DW$1,FALSE),IF($AG710="幻术师",VLOOKUP($AH710,$EU:$FQ,EV$1,FALSE),IF($AG710="刺客",VLOOKUP($AH710,$FU:$GQ,FV$1,FALSE),"无该职业")))</f>
        <v>0</v>
      </c>
      <c r="C710" s="26">
        <f>ROUND(IF($AG710="战士",VLOOKUP($AH710,$DV:$ER,DX$1,FALSE),IF($AG710="幻术师",VLOOKUP($AH710,$EU:$FQ,EW$1,FALSE),IF($AG710="刺客",VLOOKUP($AH710,$FU:$GQ,FW$1,FALSE),"无该职业")))/VLOOKUP(AF710,角色间职业划分!P:AP,20,FALSE),0)</f>
        <v>29</v>
      </c>
      <c r="D710" s="26">
        <f t="shared" ref="D710:D773" si="298">IF($AG710="战士",VLOOKUP($AH710,$DV:$ER,DY$1,FALSE),IF($AG710="幻术师",VLOOKUP($AH710,$EU:$FQ,EX$1,FALSE),IF($AG710="刺客",VLOOKUP($AH710,$FU:$GQ,FX$1,FALSE),"无该职业")))</f>
        <v>0</v>
      </c>
      <c r="E710" s="26">
        <f>ROUND(IF($AG710="战士",VLOOKUP($AH710,$DV:$ER,DZ$1,FALSE),IF($AG710="幻术师",VLOOKUP($AH710,$EU:$FQ,EY$1,FALSE),IF($AG710="刺客",VLOOKUP($AH710,$FU:$GQ,FY$1,FALSE),"无该职业")))*VLOOKUP($AF710,角色间职业划分!$P:$AP,26,FALSE)*VLOOKUP($AF710,角色间职业划分!$P:$AP,13,FALSE)/角色间职业划分!$AB$9,0)</f>
        <v>1265</v>
      </c>
      <c r="F710" s="26">
        <f>ROUND(IF($AG710="战士",VLOOKUP($AH710,$DV:$ER,EA$1,FALSE),IF($AG710="幻术师",VLOOKUP($AH710,$EU:$FQ,EZ$1,FALSE),IF($AG710="刺客",VLOOKUP($AH710,$FU:$GQ,FZ$1,FALSE),"无该职业")))*VLOOKUP($AF710,角色间职业划分!$P:$AP,8,FALSE)/角色间职业划分!$W$9,0)</f>
        <v>3018</v>
      </c>
      <c r="G710" s="26">
        <f>ROUND(IF($AG710="战士",VLOOKUP($AH710,$DV:$ER,EB$1,FALSE),IF($AG710="幻术师",VLOOKUP($AH710,$EU:$FQ,FA$1,FALSE),IF($AG710="刺客",VLOOKUP($AH710,$FU:$GQ,GA$1,FALSE),"无该职业")))*VLOOKUP($AF710,角色间职业划分!$P:$AP,13,FALSE)/角色间职业划分!$AB$9,0)</f>
        <v>3244</v>
      </c>
      <c r="H710" s="26">
        <f t="shared" ref="H710:H773" si="299">IF($AG710="战士",VLOOKUP($AH710,$DV:$ER,EC$1,FALSE),IF($AG710="幻术师",VLOOKUP($AH710,$EU:$FQ,FB$1,FALSE),IF($AG710="刺客",VLOOKUP($AH710,$FU:$GQ,GB$1,FALSE),"无该职业")))</f>
        <v>0</v>
      </c>
      <c r="I710" s="26">
        <f t="shared" ref="I710:I773" si="300">IF($AG710="战士",VLOOKUP($AH710,$DV:$ER,ED$1,FALSE),IF($AG710="幻术师",VLOOKUP($AH710,$EU:$FQ,FC$1,FALSE),IF($AG710="刺客",VLOOKUP($AH710,$FU:$GQ,GC$1,FALSE),"无该职业")))</f>
        <v>0</v>
      </c>
      <c r="J710" s="26">
        <f t="shared" ref="J710:J773" si="301">IF($AG710="战士",VLOOKUP($AH710,$DV:$ER,EE$1,FALSE),IF($AG710="幻术师",VLOOKUP($AH710,$EU:$FQ,FD$1,FALSE),IF($AG710="刺客",VLOOKUP($AH710,$FU:$GQ,GD$1,FALSE),"无该职业")))</f>
        <v>0</v>
      </c>
      <c r="K710" s="26">
        <f t="shared" ref="K710:K773" si="302">IF($AG710="战士",VLOOKUP($AH710,$DV:$ER,EF$1,FALSE),IF($AG710="幻术师",VLOOKUP($AH710,$EU:$FQ,FE$1,FALSE),IF($AG710="刺客",VLOOKUP($AH710,$FU:$GQ,GE$1,FALSE),"无该职业")))</f>
        <v>0</v>
      </c>
      <c r="L710" s="26">
        <f t="shared" ref="L710:L773" si="303">IF($AG710="战士",VLOOKUP($AH710,$DV:$ER,EG$1,FALSE),IF($AG710="幻术师",VLOOKUP($AH710,$EU:$FQ,FF$1,FALSE),IF($AG710="刺客",VLOOKUP($AH710,$FU:$GQ,GF$1,FALSE),"无该职业")))</f>
        <v>0</v>
      </c>
      <c r="M710" s="26">
        <f t="shared" ref="M710:M773" si="304">IF($AG710="战士",VLOOKUP($AH710,$DV:$ER,EH$1,FALSE),IF($AG710="幻术师",VLOOKUP($AH710,$EU:$FQ,FG$1,FALSE),IF($AG710="刺客",VLOOKUP($AH710,$FU:$GQ,GG$1,FALSE),"无该职业")))</f>
        <v>0</v>
      </c>
      <c r="N710" s="26">
        <f t="shared" ref="N710:N773" si="305">IF($AG710="战士",VLOOKUP($AH710,$DV:$ER,EI$1,FALSE),IF($AG710="幻术师",VLOOKUP($AH710,$EU:$FQ,FH$1,FALSE),IF($AG710="刺客",VLOOKUP($AH710,$FU:$GQ,GH$1,FALSE),"无该职业")))</f>
        <v>5</v>
      </c>
      <c r="O710" s="26">
        <f t="shared" ref="O710:O773" si="306">IF($AG710="战士",VLOOKUP($AH710,$DV:$ER,EJ$1,FALSE),IF($AG710="幻术师",VLOOKUP($AH710,$EU:$FQ,FI$1,FALSE),IF($AG710="刺客",VLOOKUP($AH710,$FU:$GQ,GI$1,FALSE),"无该职业")))</f>
        <v>2.5</v>
      </c>
      <c r="P710" s="26">
        <f t="shared" ref="P710:P773" si="307">IF($AG710="战士",VLOOKUP($AH710,$DV:$ER,EK$1,FALSE),IF($AG710="幻术师",VLOOKUP($AH710,$EU:$FQ,FJ$1,FALSE),IF($AG710="刺客",VLOOKUP($AH710,$FU:$GQ,GJ$1,FALSE),"无该职业")))</f>
        <v>0</v>
      </c>
      <c r="Q710" s="26">
        <f t="shared" ref="Q710:Q773" si="308">IF($AG710="战士",VLOOKUP($AH710,$DV:$ER,EL$1,FALSE),IF($AG710="幻术师",VLOOKUP($AH710,$EU:$FQ,FK$1,FALSE),IF($AG710="刺客",VLOOKUP($AH710,$FU:$GQ,GK$1,FALSE),"无该职业")))</f>
        <v>2.5</v>
      </c>
      <c r="R710" s="26">
        <f t="shared" ref="R710:R773" si="309">IF($AG710="战士",VLOOKUP($AH710,$DV:$ER,EM$1,FALSE),IF($AG710="幻术师",VLOOKUP($AH710,$EU:$FQ,FL$1,FALSE),IF($AG710="刺客",VLOOKUP($AH710,$FU:$GQ,GL$1,FALSE),"无该职业")))</f>
        <v>7.5</v>
      </c>
      <c r="S710" s="26">
        <f t="shared" ref="S710:S773" si="310">IF($AG710="战士",VLOOKUP($AH710,$DV:$ER,EN$1,FALSE),IF($AG710="幻术师",VLOOKUP($AH710,$EU:$FQ,FM$1,FALSE),IF($AG710="刺客",VLOOKUP($AH710,$FU:$GQ,GM$1,FALSE),"无该职业")))</f>
        <v>2.5</v>
      </c>
      <c r="T710" s="26">
        <f t="shared" ref="T710:T773" si="311">IF($AG710="战士",VLOOKUP($AH710,$DV:$ER,EO$1,FALSE),IF($AG710="幻术师",VLOOKUP($AH710,$EU:$FQ,FN$1,FALSE),IF($AG710="刺客",VLOOKUP($AH710,$FU:$GQ,GN$1,FALSE),"无该职业")))</f>
        <v>2.5</v>
      </c>
      <c r="U710" s="26">
        <f t="shared" ref="U710:U773" si="312">IF($AG710="战士",VLOOKUP($AH710,$DV:$ER,EP$1,FALSE),IF($AG710="幻术师",VLOOKUP($AH710,$EU:$FQ,FO$1,FALSE),IF($AG710="刺客",VLOOKUP($AH710,$FU:$GQ,GO$1,FALSE),"无该职业")))</f>
        <v>0</v>
      </c>
      <c r="V710" s="26">
        <f t="shared" ref="V710:V773" si="313">IF($AG710="战士",VLOOKUP($AH710,$DV:$ER,EQ$1,FALSE),IF($AG710="幻术师",VLOOKUP($AH710,$EU:$FQ,FP$1,FALSE),IF($AG710="刺客",VLOOKUP($AH710,$FU:$GQ,GP$1,FALSE),"无该职业")))</f>
        <v>0</v>
      </c>
      <c r="W710" s="26">
        <f>VLOOKUP(AF710,角色间职业划分!L:M,2,FALSE)</f>
        <v>12</v>
      </c>
      <c r="X710" s="26">
        <f t="shared" ref="X710:X773" si="314">AH710</f>
        <v>34</v>
      </c>
      <c r="Y710" s="26">
        <v>0</v>
      </c>
      <c r="Z710" s="26">
        <v>0</v>
      </c>
      <c r="AA710" s="26">
        <v>0</v>
      </c>
      <c r="AB710" s="26">
        <f t="shared" ref="AB710:AB773" si="315">VLOOKUP(X710,AP:AU,6,FALSE)</f>
        <v>10</v>
      </c>
      <c r="AC710" s="1">
        <f t="shared" si="296"/>
        <v>855</v>
      </c>
      <c r="AD710" s="51"/>
      <c r="AE710" s="1"/>
      <c r="AF710">
        <f t="shared" si="294"/>
        <v>12</v>
      </c>
      <c r="AG710" s="26" t="str">
        <f>VLOOKUP(AF710,角色间职业划分!P:R,3,FALSE)</f>
        <v>刺客</v>
      </c>
      <c r="AH710" s="26">
        <f t="shared" si="295"/>
        <v>34</v>
      </c>
    </row>
    <row r="711" spans="1:34" x14ac:dyDescent="0.15">
      <c r="A711" s="26">
        <v>707</v>
      </c>
      <c r="B711" s="26">
        <f t="shared" si="297"/>
        <v>0</v>
      </c>
      <c r="C711" s="26">
        <f>ROUND(IF($AG711="战士",VLOOKUP($AH711,$DV:$ER,DX$1,FALSE),IF($AG711="幻术师",VLOOKUP($AH711,$EU:$FQ,EW$1,FALSE),IF($AG711="刺客",VLOOKUP($AH711,$FU:$GQ,FW$1,FALSE),"无该职业")))/VLOOKUP(AF711,角色间职业划分!P:AP,20,FALSE),0)</f>
        <v>29</v>
      </c>
      <c r="D711" s="26">
        <f t="shared" si="298"/>
        <v>0</v>
      </c>
      <c r="E711" s="26">
        <f>ROUND(IF($AG711="战士",VLOOKUP($AH711,$DV:$ER,DZ$1,FALSE),IF($AG711="幻术师",VLOOKUP($AH711,$EU:$FQ,EY$1,FALSE),IF($AG711="刺客",VLOOKUP($AH711,$FU:$GQ,FY$1,FALSE),"无该职业")))*VLOOKUP($AF711,角色间职业划分!$P:$AP,26,FALSE)*VLOOKUP($AF711,角色间职业划分!$P:$AP,13,FALSE)/角色间职业划分!$AB$9,0)</f>
        <v>1265</v>
      </c>
      <c r="F711" s="26">
        <f>ROUND(IF($AG711="战士",VLOOKUP($AH711,$DV:$ER,EA$1,FALSE),IF($AG711="幻术师",VLOOKUP($AH711,$EU:$FQ,EZ$1,FALSE),IF($AG711="刺客",VLOOKUP($AH711,$FU:$GQ,FZ$1,FALSE),"无该职业")))*VLOOKUP($AF711,角色间职业划分!$P:$AP,8,FALSE)/角色间职业划分!$W$9,0)</f>
        <v>3338</v>
      </c>
      <c r="G711" s="26">
        <f>ROUND(IF($AG711="战士",VLOOKUP($AH711,$DV:$ER,EB$1,FALSE),IF($AG711="幻术师",VLOOKUP($AH711,$EU:$FQ,FA$1,FALSE),IF($AG711="刺客",VLOOKUP($AH711,$FU:$GQ,GA$1,FALSE),"无该职业")))*VLOOKUP($AF711,角色间职业划分!$P:$AP,13,FALSE)/角色间职业划分!$AB$9,0)</f>
        <v>3244</v>
      </c>
      <c r="H711" s="26">
        <f t="shared" si="299"/>
        <v>0</v>
      </c>
      <c r="I711" s="26">
        <f t="shared" si="300"/>
        <v>0</v>
      </c>
      <c r="J711" s="26">
        <f t="shared" si="301"/>
        <v>0</v>
      </c>
      <c r="K711" s="26">
        <f t="shared" si="302"/>
        <v>0</v>
      </c>
      <c r="L711" s="26">
        <f t="shared" si="303"/>
        <v>0</v>
      </c>
      <c r="M711" s="26">
        <f t="shared" si="304"/>
        <v>0</v>
      </c>
      <c r="N711" s="26">
        <f t="shared" si="305"/>
        <v>5</v>
      </c>
      <c r="O711" s="26">
        <f t="shared" si="306"/>
        <v>2.5</v>
      </c>
      <c r="P711" s="26">
        <f t="shared" si="307"/>
        <v>0</v>
      </c>
      <c r="Q711" s="26">
        <f t="shared" si="308"/>
        <v>2.5</v>
      </c>
      <c r="R711" s="26">
        <f t="shared" si="309"/>
        <v>7.5</v>
      </c>
      <c r="S711" s="26">
        <f t="shared" si="310"/>
        <v>2.5</v>
      </c>
      <c r="T711" s="26">
        <f t="shared" si="311"/>
        <v>2.5</v>
      </c>
      <c r="U711" s="26">
        <f t="shared" si="312"/>
        <v>0</v>
      </c>
      <c r="V711" s="26">
        <f t="shared" si="313"/>
        <v>0</v>
      </c>
      <c r="W711" s="26">
        <f>VLOOKUP(AF711,角色间职业划分!L:M,2,FALSE)</f>
        <v>12</v>
      </c>
      <c r="X711" s="26">
        <f t="shared" si="314"/>
        <v>35</v>
      </c>
      <c r="Y711" s="26">
        <v>0</v>
      </c>
      <c r="Z711" s="26">
        <v>0</v>
      </c>
      <c r="AA711" s="26">
        <v>0</v>
      </c>
      <c r="AB711" s="26">
        <f t="shared" si="315"/>
        <v>10</v>
      </c>
      <c r="AC711" s="1">
        <f t="shared" si="296"/>
        <v>876</v>
      </c>
      <c r="AD711" s="51"/>
      <c r="AE711" s="1"/>
      <c r="AF711">
        <f t="shared" ref="AF711:AF774" si="316">IF(AH711=0,AF710+1,AF710)</f>
        <v>12</v>
      </c>
      <c r="AG711" s="26" t="str">
        <f>VLOOKUP(AF711,角色间职业划分!P:R,3,FALSE)</f>
        <v>刺客</v>
      </c>
      <c r="AH711" s="26">
        <f t="shared" ref="AH711:AH774" si="317">IF(AH710=AH$2,0,AH710+1)</f>
        <v>35</v>
      </c>
    </row>
    <row r="712" spans="1:34" x14ac:dyDescent="0.15">
      <c r="A712" s="26">
        <v>708</v>
      </c>
      <c r="B712" s="26">
        <f t="shared" si="297"/>
        <v>0</v>
      </c>
      <c r="C712" s="26">
        <f>ROUND(IF($AG712="战士",VLOOKUP($AH712,$DV:$ER,DX$1,FALSE),IF($AG712="幻术师",VLOOKUP($AH712,$EU:$FQ,EW$1,FALSE),IF($AG712="刺客",VLOOKUP($AH712,$FU:$GQ,FW$1,FALSE),"无该职业")))/VLOOKUP(AF712,角色间职业划分!P:AP,20,FALSE),0)</f>
        <v>33</v>
      </c>
      <c r="D712" s="26">
        <f t="shared" si="298"/>
        <v>0</v>
      </c>
      <c r="E712" s="26">
        <f>ROUND(IF($AG712="战士",VLOOKUP($AH712,$DV:$ER,DZ$1,FALSE),IF($AG712="幻术师",VLOOKUP($AH712,$EU:$FQ,EY$1,FALSE),IF($AG712="刺客",VLOOKUP($AH712,$FU:$GQ,FY$1,FALSE),"无该职业")))*VLOOKUP($AF712,角色间职业划分!$P:$AP,26,FALSE)*VLOOKUP($AF712,角色间职业划分!$P:$AP,13,FALSE)/角色间职业划分!$AB$9,0)</f>
        <v>1265</v>
      </c>
      <c r="F712" s="26">
        <f>ROUND(IF($AG712="战士",VLOOKUP($AH712,$DV:$ER,EA$1,FALSE),IF($AG712="幻术师",VLOOKUP($AH712,$EU:$FQ,EZ$1,FALSE),IF($AG712="刺客",VLOOKUP($AH712,$FU:$GQ,FZ$1,FALSE),"无该职业")))*VLOOKUP($AF712,角色间职业划分!$P:$AP,8,FALSE)/角色间职业划分!$W$9,0)</f>
        <v>3338</v>
      </c>
      <c r="G712" s="26">
        <f>ROUND(IF($AG712="战士",VLOOKUP($AH712,$DV:$ER,EB$1,FALSE),IF($AG712="幻术师",VLOOKUP($AH712,$EU:$FQ,FA$1,FALSE),IF($AG712="刺客",VLOOKUP($AH712,$FU:$GQ,GA$1,FALSE),"无该职业")))*VLOOKUP($AF712,角色间职业划分!$P:$AP,13,FALSE)/角色间职业划分!$AB$9,0)</f>
        <v>3244</v>
      </c>
      <c r="H712" s="26">
        <f t="shared" si="299"/>
        <v>0</v>
      </c>
      <c r="I712" s="26">
        <f t="shared" si="300"/>
        <v>0</v>
      </c>
      <c r="J712" s="26">
        <f t="shared" si="301"/>
        <v>0</v>
      </c>
      <c r="K712" s="26">
        <f t="shared" si="302"/>
        <v>0</v>
      </c>
      <c r="L712" s="26">
        <f t="shared" si="303"/>
        <v>0</v>
      </c>
      <c r="M712" s="26">
        <f t="shared" si="304"/>
        <v>0</v>
      </c>
      <c r="N712" s="26">
        <f t="shared" si="305"/>
        <v>5</v>
      </c>
      <c r="O712" s="26">
        <f t="shared" si="306"/>
        <v>2.5</v>
      </c>
      <c r="P712" s="26">
        <f t="shared" si="307"/>
        <v>0</v>
      </c>
      <c r="Q712" s="26">
        <f t="shared" si="308"/>
        <v>2.5</v>
      </c>
      <c r="R712" s="26">
        <f t="shared" si="309"/>
        <v>7.5</v>
      </c>
      <c r="S712" s="26">
        <f t="shared" si="310"/>
        <v>2.5</v>
      </c>
      <c r="T712" s="26">
        <f t="shared" si="311"/>
        <v>2.5</v>
      </c>
      <c r="U712" s="26">
        <f t="shared" si="312"/>
        <v>0</v>
      </c>
      <c r="V712" s="26">
        <f t="shared" si="313"/>
        <v>0</v>
      </c>
      <c r="W712" s="26">
        <f>VLOOKUP(AF712,角色间职业划分!L:M,2,FALSE)</f>
        <v>12</v>
      </c>
      <c r="X712" s="26">
        <f t="shared" si="314"/>
        <v>36</v>
      </c>
      <c r="Y712" s="26">
        <v>0</v>
      </c>
      <c r="Z712" s="26">
        <v>0</v>
      </c>
      <c r="AA712" s="26">
        <v>0</v>
      </c>
      <c r="AB712" s="26">
        <f t="shared" si="315"/>
        <v>10</v>
      </c>
      <c r="AC712" s="1">
        <f t="shared" si="296"/>
        <v>897</v>
      </c>
      <c r="AD712" s="51"/>
      <c r="AE712" s="1"/>
      <c r="AF712">
        <f t="shared" si="316"/>
        <v>12</v>
      </c>
      <c r="AG712" s="26" t="str">
        <f>VLOOKUP(AF712,角色间职业划分!P:R,3,FALSE)</f>
        <v>刺客</v>
      </c>
      <c r="AH712" s="26">
        <f t="shared" si="317"/>
        <v>36</v>
      </c>
    </row>
    <row r="713" spans="1:34" x14ac:dyDescent="0.15">
      <c r="A713" s="26">
        <v>709</v>
      </c>
      <c r="B713" s="26">
        <f t="shared" si="297"/>
        <v>0</v>
      </c>
      <c r="C713" s="26">
        <f>ROUND(IF($AG713="战士",VLOOKUP($AH713,$DV:$ER,DX$1,FALSE),IF($AG713="幻术师",VLOOKUP($AH713,$EU:$FQ,EW$1,FALSE),IF($AG713="刺客",VLOOKUP($AH713,$FU:$GQ,FW$1,FALSE),"无该职业")))/VLOOKUP(AF713,角色间职业划分!P:AP,20,FALSE),0)</f>
        <v>33</v>
      </c>
      <c r="D713" s="26">
        <f t="shared" si="298"/>
        <v>0</v>
      </c>
      <c r="E713" s="26">
        <f>ROUND(IF($AG713="战士",VLOOKUP($AH713,$DV:$ER,DZ$1,FALSE),IF($AG713="幻术师",VLOOKUP($AH713,$EU:$FQ,EY$1,FALSE),IF($AG713="刺客",VLOOKUP($AH713,$FU:$GQ,FY$1,FALSE),"无该职业")))*VLOOKUP($AF713,角色间职业划分!$P:$AP,26,FALSE)*VLOOKUP($AF713,角色间职业划分!$P:$AP,13,FALSE)/角色间职业划分!$AB$9,0)</f>
        <v>1265</v>
      </c>
      <c r="F713" s="26">
        <f>ROUND(IF($AG713="战士",VLOOKUP($AH713,$DV:$ER,EA$1,FALSE),IF($AG713="幻术师",VLOOKUP($AH713,$EU:$FQ,EZ$1,FALSE),IF($AG713="刺客",VLOOKUP($AH713,$FU:$GQ,FZ$1,FALSE),"无该职业")))*VLOOKUP($AF713,角色间职业划分!$P:$AP,8,FALSE)/角色间职业划分!$W$9,0)</f>
        <v>3338</v>
      </c>
      <c r="G713" s="26">
        <f>ROUND(IF($AG713="战士",VLOOKUP($AH713,$DV:$ER,EB$1,FALSE),IF($AG713="幻术师",VLOOKUP($AH713,$EU:$FQ,FA$1,FALSE),IF($AG713="刺客",VLOOKUP($AH713,$FU:$GQ,GA$1,FALSE),"无该职业")))*VLOOKUP($AF713,角色间职业划分!$P:$AP,13,FALSE)/角色间职业划分!$AB$9,0)</f>
        <v>3571</v>
      </c>
      <c r="H713" s="26">
        <f t="shared" si="299"/>
        <v>0</v>
      </c>
      <c r="I713" s="26">
        <f t="shared" si="300"/>
        <v>0</v>
      </c>
      <c r="J713" s="26">
        <f t="shared" si="301"/>
        <v>0</v>
      </c>
      <c r="K713" s="26">
        <f t="shared" si="302"/>
        <v>0</v>
      </c>
      <c r="L713" s="26">
        <f t="shared" si="303"/>
        <v>0</v>
      </c>
      <c r="M713" s="26">
        <f t="shared" si="304"/>
        <v>0</v>
      </c>
      <c r="N713" s="26">
        <f t="shared" si="305"/>
        <v>5</v>
      </c>
      <c r="O713" s="26">
        <f t="shared" si="306"/>
        <v>2.5</v>
      </c>
      <c r="P713" s="26">
        <f t="shared" si="307"/>
        <v>0</v>
      </c>
      <c r="Q713" s="26">
        <f t="shared" si="308"/>
        <v>2.5</v>
      </c>
      <c r="R713" s="26">
        <f t="shared" si="309"/>
        <v>7.5</v>
      </c>
      <c r="S713" s="26">
        <f t="shared" si="310"/>
        <v>2.5</v>
      </c>
      <c r="T713" s="26">
        <f t="shared" si="311"/>
        <v>2.5</v>
      </c>
      <c r="U713" s="26">
        <f t="shared" si="312"/>
        <v>0</v>
      </c>
      <c r="V713" s="26">
        <f t="shared" si="313"/>
        <v>0</v>
      </c>
      <c r="W713" s="26">
        <f>VLOOKUP(AF713,角色间职业划分!L:M,2,FALSE)</f>
        <v>12</v>
      </c>
      <c r="X713" s="26">
        <f t="shared" si="314"/>
        <v>37</v>
      </c>
      <c r="Y713" s="26">
        <v>0</v>
      </c>
      <c r="Z713" s="26">
        <v>0</v>
      </c>
      <c r="AA713" s="26">
        <v>0</v>
      </c>
      <c r="AB713" s="26">
        <f t="shared" si="315"/>
        <v>10</v>
      </c>
      <c r="AC713" s="1">
        <f t="shared" si="296"/>
        <v>918</v>
      </c>
      <c r="AD713" s="51"/>
      <c r="AE713" s="1"/>
      <c r="AF713">
        <f t="shared" si="316"/>
        <v>12</v>
      </c>
      <c r="AG713" s="26" t="str">
        <f>VLOOKUP(AF713,角色间职业划分!P:R,3,FALSE)</f>
        <v>刺客</v>
      </c>
      <c r="AH713" s="26">
        <f t="shared" si="317"/>
        <v>37</v>
      </c>
    </row>
    <row r="714" spans="1:34" x14ac:dyDescent="0.15">
      <c r="A714" s="26">
        <v>710</v>
      </c>
      <c r="B714" s="26">
        <f t="shared" si="297"/>
        <v>0</v>
      </c>
      <c r="C714" s="26">
        <f>ROUND(IF($AG714="战士",VLOOKUP($AH714,$DV:$ER,DX$1,FALSE),IF($AG714="幻术师",VLOOKUP($AH714,$EU:$FQ,EW$1,FALSE),IF($AG714="刺客",VLOOKUP($AH714,$FU:$GQ,FW$1,FALSE),"无该职业")))/VLOOKUP(AF714,角色间职业划分!P:AP,20,FALSE),0)</f>
        <v>33</v>
      </c>
      <c r="D714" s="26">
        <f t="shared" si="298"/>
        <v>0</v>
      </c>
      <c r="E714" s="26">
        <f>ROUND(IF($AG714="战士",VLOOKUP($AH714,$DV:$ER,DZ$1,FALSE),IF($AG714="幻术师",VLOOKUP($AH714,$EU:$FQ,EY$1,FALSE),IF($AG714="刺客",VLOOKUP($AH714,$FU:$GQ,FY$1,FALSE),"无该职业")))*VLOOKUP($AF714,角色间职业划分!$P:$AP,26,FALSE)*VLOOKUP($AF714,角色间职业划分!$P:$AP,13,FALSE)/角色间职业划分!$AB$9,0)</f>
        <v>1265</v>
      </c>
      <c r="F714" s="26">
        <f>ROUND(IF($AG714="战士",VLOOKUP($AH714,$DV:$ER,EA$1,FALSE),IF($AG714="幻术师",VLOOKUP($AH714,$EU:$FQ,EZ$1,FALSE),IF($AG714="刺客",VLOOKUP($AH714,$FU:$GQ,FZ$1,FALSE),"无该职业")))*VLOOKUP($AF714,角色间职业划分!$P:$AP,8,FALSE)/角色间职业划分!$W$9,0)</f>
        <v>3338</v>
      </c>
      <c r="G714" s="26">
        <f>ROUND(IF($AG714="战士",VLOOKUP($AH714,$DV:$ER,EB$1,FALSE),IF($AG714="幻术师",VLOOKUP($AH714,$EU:$FQ,FA$1,FALSE),IF($AG714="刺客",VLOOKUP($AH714,$FU:$GQ,GA$1,FALSE),"无该职业")))*VLOOKUP($AF714,角色间职业划分!$P:$AP,13,FALSE)/角色间职业划分!$AB$9,0)</f>
        <v>3571</v>
      </c>
      <c r="H714" s="26">
        <f t="shared" si="299"/>
        <v>0</v>
      </c>
      <c r="I714" s="26">
        <f t="shared" si="300"/>
        <v>0</v>
      </c>
      <c r="J714" s="26">
        <f t="shared" si="301"/>
        <v>0</v>
      </c>
      <c r="K714" s="26">
        <f t="shared" si="302"/>
        <v>0</v>
      </c>
      <c r="L714" s="26">
        <f t="shared" si="303"/>
        <v>0</v>
      </c>
      <c r="M714" s="26">
        <f t="shared" si="304"/>
        <v>0</v>
      </c>
      <c r="N714" s="26">
        <f t="shared" si="305"/>
        <v>7.5</v>
      </c>
      <c r="O714" s="26">
        <f t="shared" si="306"/>
        <v>2.5</v>
      </c>
      <c r="P714" s="26">
        <f t="shared" si="307"/>
        <v>0</v>
      </c>
      <c r="Q714" s="26">
        <f t="shared" si="308"/>
        <v>2.5</v>
      </c>
      <c r="R714" s="26">
        <f t="shared" si="309"/>
        <v>7.5</v>
      </c>
      <c r="S714" s="26">
        <f t="shared" si="310"/>
        <v>2.5</v>
      </c>
      <c r="T714" s="26">
        <f t="shared" si="311"/>
        <v>2.5</v>
      </c>
      <c r="U714" s="26">
        <f t="shared" si="312"/>
        <v>0</v>
      </c>
      <c r="V714" s="26">
        <f t="shared" si="313"/>
        <v>0</v>
      </c>
      <c r="W714" s="26">
        <f>VLOOKUP(AF714,角色间职业划分!L:M,2,FALSE)</f>
        <v>12</v>
      </c>
      <c r="X714" s="26">
        <f t="shared" si="314"/>
        <v>38</v>
      </c>
      <c r="Y714" s="26">
        <v>0</v>
      </c>
      <c r="Z714" s="26">
        <v>0</v>
      </c>
      <c r="AA714" s="26">
        <v>0</v>
      </c>
      <c r="AB714" s="26">
        <f t="shared" si="315"/>
        <v>10</v>
      </c>
      <c r="AC714" s="1">
        <f t="shared" si="296"/>
        <v>939</v>
      </c>
      <c r="AD714" s="51"/>
      <c r="AE714" s="1"/>
      <c r="AF714">
        <f t="shared" si="316"/>
        <v>12</v>
      </c>
      <c r="AG714" s="26" t="str">
        <f>VLOOKUP(AF714,角色间职业划分!P:R,3,FALSE)</f>
        <v>刺客</v>
      </c>
      <c r="AH714" s="26">
        <f t="shared" si="317"/>
        <v>38</v>
      </c>
    </row>
    <row r="715" spans="1:34" x14ac:dyDescent="0.15">
      <c r="A715" s="26">
        <v>711</v>
      </c>
      <c r="B715" s="26">
        <f t="shared" si="297"/>
        <v>0</v>
      </c>
      <c r="C715" s="26">
        <f>ROUND(IF($AG715="战士",VLOOKUP($AH715,$DV:$ER,DX$1,FALSE),IF($AG715="幻术师",VLOOKUP($AH715,$EU:$FQ,EW$1,FALSE),IF($AG715="刺客",VLOOKUP($AH715,$FU:$GQ,FW$1,FALSE),"无该职业")))/VLOOKUP(AF715,角色间职业划分!P:AP,20,FALSE),0)</f>
        <v>33</v>
      </c>
      <c r="D715" s="26">
        <f t="shared" si="298"/>
        <v>0</v>
      </c>
      <c r="E715" s="26">
        <f>ROUND(IF($AG715="战士",VLOOKUP($AH715,$DV:$ER,DZ$1,FALSE),IF($AG715="幻术师",VLOOKUP($AH715,$EU:$FQ,EY$1,FALSE),IF($AG715="刺客",VLOOKUP($AH715,$FU:$GQ,FY$1,FALSE),"无该职业")))*VLOOKUP($AF715,角色间职业划分!$P:$AP,26,FALSE)*VLOOKUP($AF715,角色间职业划分!$P:$AP,13,FALSE)/角色间职业划分!$AB$9,0)</f>
        <v>1265</v>
      </c>
      <c r="F715" s="26">
        <f>ROUND(IF($AG715="战士",VLOOKUP($AH715,$DV:$ER,EA$1,FALSE),IF($AG715="幻术师",VLOOKUP($AH715,$EU:$FQ,EZ$1,FALSE),IF($AG715="刺客",VLOOKUP($AH715,$FU:$GQ,FZ$1,FALSE),"无该职业")))*VLOOKUP($AF715,角色间职业划分!$P:$AP,8,FALSE)/角色间职业划分!$W$9,0)</f>
        <v>3658</v>
      </c>
      <c r="G715" s="26">
        <f>ROUND(IF($AG715="战士",VLOOKUP($AH715,$DV:$ER,EB$1,FALSE),IF($AG715="幻术师",VLOOKUP($AH715,$EU:$FQ,FA$1,FALSE),IF($AG715="刺客",VLOOKUP($AH715,$FU:$GQ,GA$1,FALSE),"无该职业")))*VLOOKUP($AF715,角色间职业划分!$P:$AP,13,FALSE)/角色间职业划分!$AB$9,0)</f>
        <v>3571</v>
      </c>
      <c r="H715" s="26">
        <f t="shared" si="299"/>
        <v>0</v>
      </c>
      <c r="I715" s="26">
        <f t="shared" si="300"/>
        <v>0</v>
      </c>
      <c r="J715" s="26">
        <f t="shared" si="301"/>
        <v>0</v>
      </c>
      <c r="K715" s="26">
        <f t="shared" si="302"/>
        <v>0</v>
      </c>
      <c r="L715" s="26">
        <f t="shared" si="303"/>
        <v>0</v>
      </c>
      <c r="M715" s="26">
        <f t="shared" si="304"/>
        <v>0</v>
      </c>
      <c r="N715" s="26">
        <f t="shared" si="305"/>
        <v>7.5</v>
      </c>
      <c r="O715" s="26">
        <f t="shared" si="306"/>
        <v>2.5</v>
      </c>
      <c r="P715" s="26">
        <f t="shared" si="307"/>
        <v>0</v>
      </c>
      <c r="Q715" s="26">
        <f t="shared" si="308"/>
        <v>2.5</v>
      </c>
      <c r="R715" s="26">
        <f t="shared" si="309"/>
        <v>7.5</v>
      </c>
      <c r="S715" s="26">
        <f t="shared" si="310"/>
        <v>2.5</v>
      </c>
      <c r="T715" s="26">
        <f t="shared" si="311"/>
        <v>2.5</v>
      </c>
      <c r="U715" s="26">
        <f t="shared" si="312"/>
        <v>0</v>
      </c>
      <c r="V715" s="26">
        <f t="shared" si="313"/>
        <v>0</v>
      </c>
      <c r="W715" s="26">
        <f>VLOOKUP(AF715,角色间职业划分!L:M,2,FALSE)</f>
        <v>12</v>
      </c>
      <c r="X715" s="26">
        <f t="shared" si="314"/>
        <v>39</v>
      </c>
      <c r="Y715" s="26">
        <v>0</v>
      </c>
      <c r="Z715" s="26">
        <v>0</v>
      </c>
      <c r="AA715" s="26">
        <v>0</v>
      </c>
      <c r="AB715" s="26">
        <f t="shared" si="315"/>
        <v>10</v>
      </c>
      <c r="AC715" s="1">
        <f t="shared" si="296"/>
        <v>960</v>
      </c>
      <c r="AD715" s="51"/>
      <c r="AE715" s="1"/>
      <c r="AF715">
        <f t="shared" si="316"/>
        <v>12</v>
      </c>
      <c r="AG715" s="26" t="str">
        <f>VLOOKUP(AF715,角色间职业划分!P:R,3,FALSE)</f>
        <v>刺客</v>
      </c>
      <c r="AH715" s="26">
        <f t="shared" si="317"/>
        <v>39</v>
      </c>
    </row>
    <row r="716" spans="1:34" x14ac:dyDescent="0.15">
      <c r="A716" s="26">
        <v>712</v>
      </c>
      <c r="B716" s="26">
        <f t="shared" si="297"/>
        <v>0</v>
      </c>
      <c r="C716" s="26">
        <f>ROUND(IF($AG716="战士",VLOOKUP($AH716,$DV:$ER,DX$1,FALSE),IF($AG716="幻术师",VLOOKUP($AH716,$EU:$FQ,EW$1,FALSE),IF($AG716="刺客",VLOOKUP($AH716,$FU:$GQ,FW$1,FALSE),"无该职业")))/VLOOKUP(AF716,角色间职业划分!P:AP,20,FALSE),0)</f>
        <v>33</v>
      </c>
      <c r="D716" s="26">
        <f t="shared" si="298"/>
        <v>0</v>
      </c>
      <c r="E716" s="26">
        <f>ROUND(IF($AG716="战士",VLOOKUP($AH716,$DV:$ER,DZ$1,FALSE),IF($AG716="幻术师",VLOOKUP($AH716,$EU:$FQ,EY$1,FALSE),IF($AG716="刺客",VLOOKUP($AH716,$FU:$GQ,FY$1,FALSE),"无该职业")))*VLOOKUP($AF716,角色间职业划分!$P:$AP,26,FALSE)*VLOOKUP($AF716,角色间职业划分!$P:$AP,13,FALSE)/角色间职业划分!$AB$9,0)</f>
        <v>1265</v>
      </c>
      <c r="F716" s="26">
        <f>ROUND(IF($AG716="战士",VLOOKUP($AH716,$DV:$ER,EA$1,FALSE),IF($AG716="幻术师",VLOOKUP($AH716,$EU:$FQ,EZ$1,FALSE),IF($AG716="刺客",VLOOKUP($AH716,$FU:$GQ,FZ$1,FALSE),"无该职业")))*VLOOKUP($AF716,角色间职业划分!$P:$AP,8,FALSE)/角色间职业划分!$W$9,0)</f>
        <v>3658</v>
      </c>
      <c r="G716" s="26">
        <f>ROUND(IF($AG716="战士",VLOOKUP($AH716,$DV:$ER,EB$1,FALSE),IF($AG716="幻术师",VLOOKUP($AH716,$EU:$FQ,FA$1,FALSE),IF($AG716="刺客",VLOOKUP($AH716,$FU:$GQ,GA$1,FALSE),"无该职业")))*VLOOKUP($AF716,角色间职业划分!$P:$AP,13,FALSE)/角色间职业划分!$AB$9,0)</f>
        <v>3571</v>
      </c>
      <c r="H716" s="26">
        <f t="shared" si="299"/>
        <v>0</v>
      </c>
      <c r="I716" s="26">
        <f t="shared" si="300"/>
        <v>0</v>
      </c>
      <c r="J716" s="26">
        <f t="shared" si="301"/>
        <v>0</v>
      </c>
      <c r="K716" s="26">
        <f t="shared" si="302"/>
        <v>0</v>
      </c>
      <c r="L716" s="26">
        <f t="shared" si="303"/>
        <v>0</v>
      </c>
      <c r="M716" s="26">
        <f t="shared" si="304"/>
        <v>0</v>
      </c>
      <c r="N716" s="26">
        <f t="shared" si="305"/>
        <v>7.5</v>
      </c>
      <c r="O716" s="26">
        <f t="shared" si="306"/>
        <v>2.5</v>
      </c>
      <c r="P716" s="26">
        <f t="shared" si="307"/>
        <v>0</v>
      </c>
      <c r="Q716" s="26">
        <f t="shared" si="308"/>
        <v>5</v>
      </c>
      <c r="R716" s="26">
        <f t="shared" si="309"/>
        <v>7.5</v>
      </c>
      <c r="S716" s="26">
        <f t="shared" si="310"/>
        <v>2.5</v>
      </c>
      <c r="T716" s="26">
        <f t="shared" si="311"/>
        <v>2.5</v>
      </c>
      <c r="U716" s="26">
        <f t="shared" si="312"/>
        <v>0</v>
      </c>
      <c r="V716" s="26">
        <f t="shared" si="313"/>
        <v>0</v>
      </c>
      <c r="W716" s="26">
        <f>VLOOKUP(AF716,角色间职业划分!L:M,2,FALSE)</f>
        <v>12</v>
      </c>
      <c r="X716" s="26">
        <f t="shared" si="314"/>
        <v>40</v>
      </c>
      <c r="Y716" s="26">
        <v>0</v>
      </c>
      <c r="Z716" s="26">
        <v>0</v>
      </c>
      <c r="AA716" s="26">
        <v>0</v>
      </c>
      <c r="AB716" s="26">
        <f t="shared" si="315"/>
        <v>12.5</v>
      </c>
      <c r="AC716" s="1">
        <f t="shared" si="296"/>
        <v>1010</v>
      </c>
      <c r="AD716" s="51"/>
      <c r="AE716" s="1"/>
      <c r="AF716">
        <f t="shared" si="316"/>
        <v>12</v>
      </c>
      <c r="AG716" s="26" t="str">
        <f>VLOOKUP(AF716,角色间职业划分!P:R,3,FALSE)</f>
        <v>刺客</v>
      </c>
      <c r="AH716" s="26">
        <f t="shared" si="317"/>
        <v>40</v>
      </c>
    </row>
    <row r="717" spans="1:34" x14ac:dyDescent="0.15">
      <c r="A717" s="26">
        <v>713</v>
      </c>
      <c r="B717" s="26">
        <f t="shared" si="297"/>
        <v>0</v>
      </c>
      <c r="C717" s="26">
        <f>ROUND(IF($AG717="战士",VLOOKUP($AH717,$DV:$ER,DX$1,FALSE),IF($AG717="幻术师",VLOOKUP($AH717,$EU:$FQ,EW$1,FALSE),IF($AG717="刺客",VLOOKUP($AH717,$FU:$GQ,FW$1,FALSE),"无该职业")))/VLOOKUP(AF717,角色间职业划分!P:AP,20,FALSE),0)</f>
        <v>33</v>
      </c>
      <c r="D717" s="26">
        <f t="shared" si="298"/>
        <v>0</v>
      </c>
      <c r="E717" s="26">
        <f>ROUND(IF($AG717="战士",VLOOKUP($AH717,$DV:$ER,DZ$1,FALSE),IF($AG717="幻术师",VLOOKUP($AH717,$EU:$FQ,EY$1,FALSE),IF($AG717="刺客",VLOOKUP($AH717,$FU:$GQ,FY$1,FALSE),"无该职业")))*VLOOKUP($AF717,角色间职业划分!$P:$AP,26,FALSE)*VLOOKUP($AF717,角色间职业划分!$P:$AP,13,FALSE)/角色间职业划分!$AB$9,0)</f>
        <v>1265</v>
      </c>
      <c r="F717" s="26">
        <f>ROUND(IF($AG717="战士",VLOOKUP($AH717,$DV:$ER,EA$1,FALSE),IF($AG717="幻术师",VLOOKUP($AH717,$EU:$FQ,EZ$1,FALSE),IF($AG717="刺客",VLOOKUP($AH717,$FU:$GQ,FZ$1,FALSE),"无该职业")))*VLOOKUP($AF717,角色间职业划分!$P:$AP,8,FALSE)/角色间职业划分!$W$9,0)</f>
        <v>3658</v>
      </c>
      <c r="G717" s="26">
        <f>ROUND(IF($AG717="战士",VLOOKUP($AH717,$DV:$ER,EB$1,FALSE),IF($AG717="幻术师",VLOOKUP($AH717,$EU:$FQ,FA$1,FALSE),IF($AG717="刺客",VLOOKUP($AH717,$FU:$GQ,GA$1,FALSE),"无该职业")))*VLOOKUP($AF717,角色间职业划分!$P:$AP,13,FALSE)/角色间职业划分!$AB$9,0)</f>
        <v>4127</v>
      </c>
      <c r="H717" s="26">
        <f t="shared" si="299"/>
        <v>0</v>
      </c>
      <c r="I717" s="26">
        <f t="shared" si="300"/>
        <v>0</v>
      </c>
      <c r="J717" s="26">
        <f t="shared" si="301"/>
        <v>0</v>
      </c>
      <c r="K717" s="26">
        <f t="shared" si="302"/>
        <v>0</v>
      </c>
      <c r="L717" s="26">
        <f t="shared" si="303"/>
        <v>0</v>
      </c>
      <c r="M717" s="26">
        <f t="shared" si="304"/>
        <v>0</v>
      </c>
      <c r="N717" s="26">
        <f t="shared" si="305"/>
        <v>7.5</v>
      </c>
      <c r="O717" s="26">
        <f t="shared" si="306"/>
        <v>2.5</v>
      </c>
      <c r="P717" s="26">
        <f t="shared" si="307"/>
        <v>0</v>
      </c>
      <c r="Q717" s="26">
        <f t="shared" si="308"/>
        <v>5</v>
      </c>
      <c r="R717" s="26">
        <f t="shared" si="309"/>
        <v>7.5</v>
      </c>
      <c r="S717" s="26">
        <f t="shared" si="310"/>
        <v>2.5</v>
      </c>
      <c r="T717" s="26">
        <f t="shared" si="311"/>
        <v>2.5</v>
      </c>
      <c r="U717" s="26">
        <f t="shared" si="312"/>
        <v>0</v>
      </c>
      <c r="V717" s="26">
        <f t="shared" si="313"/>
        <v>0</v>
      </c>
      <c r="W717" s="26">
        <f>VLOOKUP(AF717,角色间职业划分!L:M,2,FALSE)</f>
        <v>12</v>
      </c>
      <c r="X717" s="26">
        <f t="shared" si="314"/>
        <v>41</v>
      </c>
      <c r="Y717" s="26">
        <v>0</v>
      </c>
      <c r="Z717" s="26">
        <v>0</v>
      </c>
      <c r="AA717" s="26">
        <v>0</v>
      </c>
      <c r="AB717" s="26">
        <f t="shared" si="315"/>
        <v>12.5</v>
      </c>
      <c r="AC717" s="1">
        <f t="shared" si="296"/>
        <v>1061</v>
      </c>
      <c r="AD717" s="51"/>
      <c r="AE717" s="1"/>
      <c r="AF717">
        <f t="shared" si="316"/>
        <v>12</v>
      </c>
      <c r="AG717" s="26" t="str">
        <f>VLOOKUP(AF717,角色间职业划分!P:R,3,FALSE)</f>
        <v>刺客</v>
      </c>
      <c r="AH717" s="26">
        <f t="shared" si="317"/>
        <v>41</v>
      </c>
    </row>
    <row r="718" spans="1:34" x14ac:dyDescent="0.15">
      <c r="A718" s="26">
        <v>714</v>
      </c>
      <c r="B718" s="26">
        <f t="shared" si="297"/>
        <v>0</v>
      </c>
      <c r="C718" s="26">
        <f>ROUND(IF($AG718="战士",VLOOKUP($AH718,$DV:$ER,DX$1,FALSE),IF($AG718="幻术师",VLOOKUP($AH718,$EU:$FQ,EW$1,FALSE),IF($AG718="刺客",VLOOKUP($AH718,$FU:$GQ,FW$1,FALSE),"无该职业")))/VLOOKUP(AF718,角色间职业划分!P:AP,20,FALSE),0)</f>
        <v>38</v>
      </c>
      <c r="D718" s="26">
        <f t="shared" si="298"/>
        <v>0</v>
      </c>
      <c r="E718" s="26">
        <f>ROUND(IF($AG718="战士",VLOOKUP($AH718,$DV:$ER,DZ$1,FALSE),IF($AG718="幻术师",VLOOKUP($AH718,$EU:$FQ,EY$1,FALSE),IF($AG718="刺客",VLOOKUP($AH718,$FU:$GQ,FY$1,FALSE),"无该职业")))*VLOOKUP($AF718,角色间职业划分!$P:$AP,26,FALSE)*VLOOKUP($AF718,角色间职业划分!$P:$AP,13,FALSE)/角色间职业划分!$AB$9,0)</f>
        <v>1265</v>
      </c>
      <c r="F718" s="26">
        <f>ROUND(IF($AG718="战士",VLOOKUP($AH718,$DV:$ER,EA$1,FALSE),IF($AG718="幻术师",VLOOKUP($AH718,$EU:$FQ,EZ$1,FALSE),IF($AG718="刺客",VLOOKUP($AH718,$FU:$GQ,FZ$1,FALSE),"无该职业")))*VLOOKUP($AF718,角色间职业划分!$P:$AP,8,FALSE)/角色间职业划分!$W$9,0)</f>
        <v>3658</v>
      </c>
      <c r="G718" s="26">
        <f>ROUND(IF($AG718="战士",VLOOKUP($AH718,$DV:$ER,EB$1,FALSE),IF($AG718="幻术师",VLOOKUP($AH718,$EU:$FQ,FA$1,FALSE),IF($AG718="刺客",VLOOKUP($AH718,$FU:$GQ,GA$1,FALSE),"无该职业")))*VLOOKUP($AF718,角色间职业划分!$P:$AP,13,FALSE)/角色间职业划分!$AB$9,0)</f>
        <v>4127</v>
      </c>
      <c r="H718" s="26">
        <f t="shared" si="299"/>
        <v>0</v>
      </c>
      <c r="I718" s="26">
        <f t="shared" si="300"/>
        <v>0</v>
      </c>
      <c r="J718" s="26">
        <f t="shared" si="301"/>
        <v>0</v>
      </c>
      <c r="K718" s="26">
        <f t="shared" si="302"/>
        <v>0</v>
      </c>
      <c r="L718" s="26">
        <f t="shared" si="303"/>
        <v>0</v>
      </c>
      <c r="M718" s="26">
        <f t="shared" si="304"/>
        <v>0</v>
      </c>
      <c r="N718" s="26">
        <f t="shared" si="305"/>
        <v>7.5</v>
      </c>
      <c r="O718" s="26">
        <f t="shared" si="306"/>
        <v>2.5</v>
      </c>
      <c r="P718" s="26">
        <f t="shared" si="307"/>
        <v>0</v>
      </c>
      <c r="Q718" s="26">
        <f t="shared" si="308"/>
        <v>5</v>
      </c>
      <c r="R718" s="26">
        <f t="shared" si="309"/>
        <v>7.5</v>
      </c>
      <c r="S718" s="26">
        <f t="shared" si="310"/>
        <v>2.5</v>
      </c>
      <c r="T718" s="26">
        <f t="shared" si="311"/>
        <v>2.5</v>
      </c>
      <c r="U718" s="26">
        <f t="shared" si="312"/>
        <v>0</v>
      </c>
      <c r="V718" s="26">
        <f t="shared" si="313"/>
        <v>0</v>
      </c>
      <c r="W718" s="26">
        <f>VLOOKUP(AF718,角色间职业划分!L:M,2,FALSE)</f>
        <v>12</v>
      </c>
      <c r="X718" s="26">
        <f t="shared" si="314"/>
        <v>42</v>
      </c>
      <c r="Y718" s="26">
        <v>0</v>
      </c>
      <c r="Z718" s="26">
        <v>0</v>
      </c>
      <c r="AA718" s="26">
        <v>0</v>
      </c>
      <c r="AB718" s="26">
        <f t="shared" si="315"/>
        <v>12.5</v>
      </c>
      <c r="AC718" s="1">
        <f t="shared" si="296"/>
        <v>1111</v>
      </c>
      <c r="AD718" s="51"/>
      <c r="AE718" s="1"/>
      <c r="AF718">
        <f t="shared" si="316"/>
        <v>12</v>
      </c>
      <c r="AG718" s="26" t="str">
        <f>VLOOKUP(AF718,角色间职业划分!P:R,3,FALSE)</f>
        <v>刺客</v>
      </c>
      <c r="AH718" s="26">
        <f t="shared" si="317"/>
        <v>42</v>
      </c>
    </row>
    <row r="719" spans="1:34" x14ac:dyDescent="0.15">
      <c r="A719" s="26">
        <v>715</v>
      </c>
      <c r="B719" s="26">
        <f t="shared" si="297"/>
        <v>0</v>
      </c>
      <c r="C719" s="26">
        <f>ROUND(IF($AG719="战士",VLOOKUP($AH719,$DV:$ER,DX$1,FALSE),IF($AG719="幻术师",VLOOKUP($AH719,$EU:$FQ,EW$1,FALSE),IF($AG719="刺客",VLOOKUP($AH719,$FU:$GQ,FW$1,FALSE),"无该职业")))/VLOOKUP(AF719,角色间职业划分!P:AP,20,FALSE),0)</f>
        <v>38</v>
      </c>
      <c r="D719" s="26">
        <f t="shared" si="298"/>
        <v>0</v>
      </c>
      <c r="E719" s="26">
        <f>ROUND(IF($AG719="战士",VLOOKUP($AH719,$DV:$ER,DZ$1,FALSE),IF($AG719="幻术师",VLOOKUP($AH719,$EU:$FQ,EY$1,FALSE),IF($AG719="刺客",VLOOKUP($AH719,$FU:$GQ,FY$1,FALSE),"无该职业")))*VLOOKUP($AF719,角色间职业划分!$P:$AP,26,FALSE)*VLOOKUP($AF719,角色间职业划分!$P:$AP,13,FALSE)/角色间职业划分!$AB$9,0)</f>
        <v>1808</v>
      </c>
      <c r="F719" s="26">
        <f>ROUND(IF($AG719="战士",VLOOKUP($AH719,$DV:$ER,EA$1,FALSE),IF($AG719="幻术师",VLOOKUP($AH719,$EU:$FQ,EZ$1,FALSE),IF($AG719="刺客",VLOOKUP($AH719,$FU:$GQ,FZ$1,FALSE),"无该职业")))*VLOOKUP($AF719,角色间职业划分!$P:$AP,8,FALSE)/角色间职业划分!$W$9,0)</f>
        <v>3658</v>
      </c>
      <c r="G719" s="26">
        <f>ROUND(IF($AG719="战士",VLOOKUP($AH719,$DV:$ER,EB$1,FALSE),IF($AG719="幻术师",VLOOKUP($AH719,$EU:$FQ,FA$1,FALSE),IF($AG719="刺客",VLOOKUP($AH719,$FU:$GQ,GA$1,FALSE),"无该职业")))*VLOOKUP($AF719,角色间职业划分!$P:$AP,13,FALSE)/角色间职业划分!$AB$9,0)</f>
        <v>4127</v>
      </c>
      <c r="H719" s="26">
        <f t="shared" si="299"/>
        <v>0</v>
      </c>
      <c r="I719" s="26">
        <f t="shared" si="300"/>
        <v>0</v>
      </c>
      <c r="J719" s="26">
        <f t="shared" si="301"/>
        <v>0</v>
      </c>
      <c r="K719" s="26">
        <f t="shared" si="302"/>
        <v>0</v>
      </c>
      <c r="L719" s="26">
        <f t="shared" si="303"/>
        <v>0</v>
      </c>
      <c r="M719" s="26">
        <f t="shared" si="304"/>
        <v>0</v>
      </c>
      <c r="N719" s="26">
        <f t="shared" si="305"/>
        <v>7.5</v>
      </c>
      <c r="O719" s="26">
        <f t="shared" si="306"/>
        <v>2.5</v>
      </c>
      <c r="P719" s="26">
        <f t="shared" si="307"/>
        <v>0</v>
      </c>
      <c r="Q719" s="26">
        <f t="shared" si="308"/>
        <v>5</v>
      </c>
      <c r="R719" s="26">
        <f t="shared" si="309"/>
        <v>7.5</v>
      </c>
      <c r="S719" s="26">
        <f t="shared" si="310"/>
        <v>2.5</v>
      </c>
      <c r="T719" s="26">
        <f t="shared" si="311"/>
        <v>2.5</v>
      </c>
      <c r="U719" s="26">
        <f t="shared" si="312"/>
        <v>0</v>
      </c>
      <c r="V719" s="26">
        <f t="shared" si="313"/>
        <v>0</v>
      </c>
      <c r="W719" s="26">
        <f>VLOOKUP(AF719,角色间职业划分!L:M,2,FALSE)</f>
        <v>12</v>
      </c>
      <c r="X719" s="26">
        <f t="shared" si="314"/>
        <v>43</v>
      </c>
      <c r="Y719" s="26">
        <v>0</v>
      </c>
      <c r="Z719" s="26">
        <v>0</v>
      </c>
      <c r="AA719" s="26">
        <v>0</v>
      </c>
      <c r="AB719" s="26">
        <f t="shared" si="315"/>
        <v>12.5</v>
      </c>
      <c r="AC719" s="1">
        <f t="shared" si="296"/>
        <v>1162</v>
      </c>
      <c r="AD719" s="51"/>
      <c r="AE719" s="1"/>
      <c r="AF719">
        <f t="shared" si="316"/>
        <v>12</v>
      </c>
      <c r="AG719" s="26" t="str">
        <f>VLOOKUP(AF719,角色间职业划分!P:R,3,FALSE)</f>
        <v>刺客</v>
      </c>
      <c r="AH719" s="26">
        <f t="shared" si="317"/>
        <v>43</v>
      </c>
    </row>
    <row r="720" spans="1:34" x14ac:dyDescent="0.15">
      <c r="A720" s="26">
        <v>716</v>
      </c>
      <c r="B720" s="26">
        <f t="shared" si="297"/>
        <v>0</v>
      </c>
      <c r="C720" s="26">
        <f>ROUND(IF($AG720="战士",VLOOKUP($AH720,$DV:$ER,DX$1,FALSE),IF($AG720="幻术师",VLOOKUP($AH720,$EU:$FQ,EW$1,FALSE),IF($AG720="刺客",VLOOKUP($AH720,$FU:$GQ,FW$1,FALSE),"无该职业")))/VLOOKUP(AF720,角色间职业划分!P:AP,20,FALSE),0)</f>
        <v>38</v>
      </c>
      <c r="D720" s="26">
        <f t="shared" si="298"/>
        <v>0</v>
      </c>
      <c r="E720" s="26">
        <f>ROUND(IF($AG720="战士",VLOOKUP($AH720,$DV:$ER,DZ$1,FALSE),IF($AG720="幻术师",VLOOKUP($AH720,$EU:$FQ,EY$1,FALSE),IF($AG720="刺客",VLOOKUP($AH720,$FU:$GQ,FY$1,FALSE),"无该职业")))*VLOOKUP($AF720,角色间职业划分!$P:$AP,26,FALSE)*VLOOKUP($AF720,角色间职业划分!$P:$AP,13,FALSE)/角色间职业划分!$AB$9,0)</f>
        <v>1808</v>
      </c>
      <c r="F720" s="26">
        <f>ROUND(IF($AG720="战士",VLOOKUP($AH720,$DV:$ER,EA$1,FALSE),IF($AG720="幻术师",VLOOKUP($AH720,$EU:$FQ,EZ$1,FALSE),IF($AG720="刺客",VLOOKUP($AH720,$FU:$GQ,FZ$1,FALSE),"无该职业")))*VLOOKUP($AF720,角色间职业划分!$P:$AP,8,FALSE)/角色间职业划分!$W$9,0)</f>
        <v>4620</v>
      </c>
      <c r="G720" s="26">
        <f>ROUND(IF($AG720="战士",VLOOKUP($AH720,$DV:$ER,EB$1,FALSE),IF($AG720="幻术师",VLOOKUP($AH720,$EU:$FQ,FA$1,FALSE),IF($AG720="刺客",VLOOKUP($AH720,$FU:$GQ,GA$1,FALSE),"无该职业")))*VLOOKUP($AF720,角色间职业划分!$P:$AP,13,FALSE)/角色间职业划分!$AB$9,0)</f>
        <v>4127</v>
      </c>
      <c r="H720" s="26">
        <f t="shared" si="299"/>
        <v>0</v>
      </c>
      <c r="I720" s="26">
        <f t="shared" si="300"/>
        <v>0</v>
      </c>
      <c r="J720" s="26">
        <f t="shared" si="301"/>
        <v>0</v>
      </c>
      <c r="K720" s="26">
        <f t="shared" si="302"/>
        <v>0</v>
      </c>
      <c r="L720" s="26">
        <f t="shared" si="303"/>
        <v>0</v>
      </c>
      <c r="M720" s="26">
        <f t="shared" si="304"/>
        <v>0</v>
      </c>
      <c r="N720" s="26">
        <f t="shared" si="305"/>
        <v>7.5</v>
      </c>
      <c r="O720" s="26">
        <f t="shared" si="306"/>
        <v>2.5</v>
      </c>
      <c r="P720" s="26">
        <f t="shared" si="307"/>
        <v>0</v>
      </c>
      <c r="Q720" s="26">
        <f t="shared" si="308"/>
        <v>5</v>
      </c>
      <c r="R720" s="26">
        <f t="shared" si="309"/>
        <v>7.5</v>
      </c>
      <c r="S720" s="26">
        <f t="shared" si="310"/>
        <v>2.5</v>
      </c>
      <c r="T720" s="26">
        <f t="shared" si="311"/>
        <v>2.5</v>
      </c>
      <c r="U720" s="26">
        <f t="shared" si="312"/>
        <v>0</v>
      </c>
      <c r="V720" s="26">
        <f t="shared" si="313"/>
        <v>0</v>
      </c>
      <c r="W720" s="26">
        <f>VLOOKUP(AF720,角色间职业划分!L:M,2,FALSE)</f>
        <v>12</v>
      </c>
      <c r="X720" s="26">
        <f t="shared" si="314"/>
        <v>44</v>
      </c>
      <c r="Y720" s="26">
        <v>0</v>
      </c>
      <c r="Z720" s="26">
        <v>0</v>
      </c>
      <c r="AA720" s="26">
        <v>0</v>
      </c>
      <c r="AB720" s="26">
        <f t="shared" si="315"/>
        <v>12.5</v>
      </c>
      <c r="AC720" s="1">
        <f t="shared" si="296"/>
        <v>1212</v>
      </c>
      <c r="AD720" s="51"/>
      <c r="AE720" s="1"/>
      <c r="AF720">
        <f t="shared" si="316"/>
        <v>12</v>
      </c>
      <c r="AG720" s="26" t="str">
        <f>VLOOKUP(AF720,角色间职业划分!P:R,3,FALSE)</f>
        <v>刺客</v>
      </c>
      <c r="AH720" s="26">
        <f t="shared" si="317"/>
        <v>44</v>
      </c>
    </row>
    <row r="721" spans="1:34" x14ac:dyDescent="0.15">
      <c r="A721" s="26">
        <v>717</v>
      </c>
      <c r="B721" s="26">
        <f t="shared" si="297"/>
        <v>0</v>
      </c>
      <c r="C721" s="26">
        <f>ROUND(IF($AG721="战士",VLOOKUP($AH721,$DV:$ER,DX$1,FALSE),IF($AG721="幻术师",VLOOKUP($AH721,$EU:$FQ,EW$1,FALSE),IF($AG721="刺客",VLOOKUP($AH721,$FU:$GQ,FW$1,FALSE),"无该职业")))/VLOOKUP(AF721,角色间职业划分!P:AP,20,FALSE),0)</f>
        <v>38</v>
      </c>
      <c r="D721" s="26">
        <f t="shared" si="298"/>
        <v>0</v>
      </c>
      <c r="E721" s="26">
        <f>ROUND(IF($AG721="战士",VLOOKUP($AH721,$DV:$ER,DZ$1,FALSE),IF($AG721="幻术师",VLOOKUP($AH721,$EU:$FQ,EY$1,FALSE),IF($AG721="刺客",VLOOKUP($AH721,$FU:$GQ,FY$1,FALSE),"无该职业")))*VLOOKUP($AF721,角色间职业划分!$P:$AP,26,FALSE)*VLOOKUP($AF721,角色间职业划分!$P:$AP,13,FALSE)/角色间职业划分!$AB$9,0)</f>
        <v>1808</v>
      </c>
      <c r="F721" s="26">
        <f>ROUND(IF($AG721="战士",VLOOKUP($AH721,$DV:$ER,EA$1,FALSE),IF($AG721="幻术师",VLOOKUP($AH721,$EU:$FQ,EZ$1,FALSE),IF($AG721="刺客",VLOOKUP($AH721,$FU:$GQ,FZ$1,FALSE),"无该职业")))*VLOOKUP($AF721,角色间职业划分!$P:$AP,8,FALSE)/角色间职业划分!$W$9,0)</f>
        <v>4620</v>
      </c>
      <c r="G721" s="26">
        <f>ROUND(IF($AG721="战士",VLOOKUP($AH721,$DV:$ER,EB$1,FALSE),IF($AG721="幻术师",VLOOKUP($AH721,$EU:$FQ,FA$1,FALSE),IF($AG721="刺客",VLOOKUP($AH721,$FU:$GQ,GA$1,FALSE),"无该职业")))*VLOOKUP($AF721,角色间职业划分!$P:$AP,13,FALSE)/角色间职业划分!$AB$9,0)</f>
        <v>4913</v>
      </c>
      <c r="H721" s="26">
        <f t="shared" si="299"/>
        <v>0</v>
      </c>
      <c r="I721" s="26">
        <f t="shared" si="300"/>
        <v>0</v>
      </c>
      <c r="J721" s="26">
        <f t="shared" si="301"/>
        <v>0</v>
      </c>
      <c r="K721" s="26">
        <f t="shared" si="302"/>
        <v>0</v>
      </c>
      <c r="L721" s="26">
        <f t="shared" si="303"/>
        <v>0</v>
      </c>
      <c r="M721" s="26">
        <f t="shared" si="304"/>
        <v>0</v>
      </c>
      <c r="N721" s="26">
        <f t="shared" si="305"/>
        <v>7.5</v>
      </c>
      <c r="O721" s="26">
        <f t="shared" si="306"/>
        <v>2.5</v>
      </c>
      <c r="P721" s="26">
        <f t="shared" si="307"/>
        <v>0</v>
      </c>
      <c r="Q721" s="26">
        <f t="shared" si="308"/>
        <v>5</v>
      </c>
      <c r="R721" s="26">
        <f t="shared" si="309"/>
        <v>7.5</v>
      </c>
      <c r="S721" s="26">
        <f t="shared" si="310"/>
        <v>2.5</v>
      </c>
      <c r="T721" s="26">
        <f t="shared" si="311"/>
        <v>2.5</v>
      </c>
      <c r="U721" s="26">
        <f t="shared" si="312"/>
        <v>0</v>
      </c>
      <c r="V721" s="26">
        <f t="shared" si="313"/>
        <v>0</v>
      </c>
      <c r="W721" s="26">
        <f>VLOOKUP(AF721,角色间职业划分!L:M,2,FALSE)</f>
        <v>12</v>
      </c>
      <c r="X721" s="26">
        <f t="shared" si="314"/>
        <v>45</v>
      </c>
      <c r="Y721" s="26">
        <v>0</v>
      </c>
      <c r="Z721" s="26">
        <v>0</v>
      </c>
      <c r="AA721" s="26">
        <v>0</v>
      </c>
      <c r="AB721" s="26">
        <f t="shared" si="315"/>
        <v>12.5</v>
      </c>
      <c r="AC721" s="1">
        <f t="shared" si="296"/>
        <v>1263</v>
      </c>
      <c r="AD721" s="51"/>
      <c r="AE721" s="1"/>
      <c r="AF721">
        <f t="shared" si="316"/>
        <v>12</v>
      </c>
      <c r="AG721" s="26" t="str">
        <f>VLOOKUP(AF721,角色间职业划分!P:R,3,FALSE)</f>
        <v>刺客</v>
      </c>
      <c r="AH721" s="26">
        <f t="shared" si="317"/>
        <v>45</v>
      </c>
    </row>
    <row r="722" spans="1:34" x14ac:dyDescent="0.15">
      <c r="A722" s="26">
        <v>718</v>
      </c>
      <c r="B722" s="26">
        <f t="shared" si="297"/>
        <v>0</v>
      </c>
      <c r="C722" s="26">
        <f>ROUND(IF($AG722="战士",VLOOKUP($AH722,$DV:$ER,DX$1,FALSE),IF($AG722="幻术师",VLOOKUP($AH722,$EU:$FQ,EW$1,FALSE),IF($AG722="刺客",VLOOKUP($AH722,$FU:$GQ,FW$1,FALSE),"无该职业")))/VLOOKUP(AF722,角色间职业划分!P:AP,20,FALSE),0)</f>
        <v>38</v>
      </c>
      <c r="D722" s="26">
        <f t="shared" si="298"/>
        <v>0</v>
      </c>
      <c r="E722" s="26">
        <f>ROUND(IF($AG722="战士",VLOOKUP($AH722,$DV:$ER,DZ$1,FALSE),IF($AG722="幻术师",VLOOKUP($AH722,$EU:$FQ,EY$1,FALSE),IF($AG722="刺客",VLOOKUP($AH722,$FU:$GQ,FY$1,FALSE),"无该职业")))*VLOOKUP($AF722,角色间职业划分!$P:$AP,26,FALSE)*VLOOKUP($AF722,角色间职业划分!$P:$AP,13,FALSE)/角色间职业划分!$AB$9,0)</f>
        <v>1808</v>
      </c>
      <c r="F722" s="26">
        <f>ROUND(IF($AG722="战士",VLOOKUP($AH722,$DV:$ER,EA$1,FALSE),IF($AG722="幻术师",VLOOKUP($AH722,$EU:$FQ,EZ$1,FALSE),IF($AG722="刺客",VLOOKUP($AH722,$FU:$GQ,FZ$1,FALSE),"无该职业")))*VLOOKUP($AF722,角色间职业划分!$P:$AP,8,FALSE)/角色间职业划分!$W$9,0)</f>
        <v>4620</v>
      </c>
      <c r="G722" s="26">
        <f>ROUND(IF($AG722="战士",VLOOKUP($AH722,$DV:$ER,EB$1,FALSE),IF($AG722="幻术师",VLOOKUP($AH722,$EU:$FQ,FA$1,FALSE),IF($AG722="刺客",VLOOKUP($AH722,$FU:$GQ,GA$1,FALSE),"无该职业")))*VLOOKUP($AF722,角色间职业划分!$P:$AP,13,FALSE)/角色间职业划分!$AB$9,0)</f>
        <v>4913</v>
      </c>
      <c r="H722" s="26">
        <f t="shared" si="299"/>
        <v>0</v>
      </c>
      <c r="I722" s="26">
        <f t="shared" si="300"/>
        <v>0</v>
      </c>
      <c r="J722" s="26">
        <f t="shared" si="301"/>
        <v>0</v>
      </c>
      <c r="K722" s="26">
        <f t="shared" si="302"/>
        <v>0</v>
      </c>
      <c r="L722" s="26">
        <f t="shared" si="303"/>
        <v>0</v>
      </c>
      <c r="M722" s="26">
        <f t="shared" si="304"/>
        <v>0</v>
      </c>
      <c r="N722" s="26">
        <f t="shared" si="305"/>
        <v>7.5</v>
      </c>
      <c r="O722" s="26">
        <f t="shared" si="306"/>
        <v>5</v>
      </c>
      <c r="P722" s="26">
        <f t="shared" si="307"/>
        <v>0</v>
      </c>
      <c r="Q722" s="26">
        <f t="shared" si="308"/>
        <v>5</v>
      </c>
      <c r="R722" s="26">
        <f t="shared" si="309"/>
        <v>7.5</v>
      </c>
      <c r="S722" s="26">
        <f t="shared" si="310"/>
        <v>2.5</v>
      </c>
      <c r="T722" s="26">
        <f t="shared" si="311"/>
        <v>2.5</v>
      </c>
      <c r="U722" s="26">
        <f t="shared" si="312"/>
        <v>0</v>
      </c>
      <c r="V722" s="26">
        <f t="shared" si="313"/>
        <v>0</v>
      </c>
      <c r="W722" s="26">
        <f>VLOOKUP(AF722,角色间职业划分!L:M,2,FALSE)</f>
        <v>12</v>
      </c>
      <c r="X722" s="26">
        <f t="shared" si="314"/>
        <v>46</v>
      </c>
      <c r="Y722" s="26">
        <v>0</v>
      </c>
      <c r="Z722" s="26">
        <v>0</v>
      </c>
      <c r="AA722" s="26">
        <v>0</v>
      </c>
      <c r="AB722" s="26">
        <f t="shared" si="315"/>
        <v>12.5</v>
      </c>
      <c r="AC722" s="1">
        <f t="shared" si="296"/>
        <v>1313</v>
      </c>
      <c r="AD722" s="51"/>
      <c r="AE722" s="1"/>
      <c r="AF722">
        <f t="shared" si="316"/>
        <v>12</v>
      </c>
      <c r="AG722" s="26" t="str">
        <f>VLOOKUP(AF722,角色间职业划分!P:R,3,FALSE)</f>
        <v>刺客</v>
      </c>
      <c r="AH722" s="26">
        <f t="shared" si="317"/>
        <v>46</v>
      </c>
    </row>
    <row r="723" spans="1:34" x14ac:dyDescent="0.15">
      <c r="A723" s="26">
        <v>719</v>
      </c>
      <c r="B723" s="26">
        <f t="shared" si="297"/>
        <v>0</v>
      </c>
      <c r="C723" s="26">
        <f>ROUND(IF($AG723="战士",VLOOKUP($AH723,$DV:$ER,DX$1,FALSE),IF($AG723="幻术师",VLOOKUP($AH723,$EU:$FQ,EW$1,FALSE),IF($AG723="刺客",VLOOKUP($AH723,$FU:$GQ,FW$1,FALSE),"无该职业")))/VLOOKUP(AF723,角色间职业划分!P:AP,20,FALSE),0)</f>
        <v>38</v>
      </c>
      <c r="D723" s="26">
        <f t="shared" si="298"/>
        <v>0</v>
      </c>
      <c r="E723" s="26">
        <f>ROUND(IF($AG723="战士",VLOOKUP($AH723,$DV:$ER,DZ$1,FALSE),IF($AG723="幻术师",VLOOKUP($AH723,$EU:$FQ,EY$1,FALSE),IF($AG723="刺客",VLOOKUP($AH723,$FU:$GQ,FY$1,FALSE),"无该职业")))*VLOOKUP($AF723,角色间职业划分!$P:$AP,26,FALSE)*VLOOKUP($AF723,角色间职业划分!$P:$AP,13,FALSE)/角色间职业划分!$AB$9,0)</f>
        <v>1808</v>
      </c>
      <c r="F723" s="26">
        <f>ROUND(IF($AG723="战士",VLOOKUP($AH723,$DV:$ER,EA$1,FALSE),IF($AG723="幻术师",VLOOKUP($AH723,$EU:$FQ,EZ$1,FALSE),IF($AG723="刺客",VLOOKUP($AH723,$FU:$GQ,FZ$1,FALSE),"无该职业")))*VLOOKUP($AF723,角色间职业划分!$P:$AP,8,FALSE)/角色间职业划分!$W$9,0)</f>
        <v>5197</v>
      </c>
      <c r="G723" s="26">
        <f>ROUND(IF($AG723="战士",VLOOKUP($AH723,$DV:$ER,EB$1,FALSE),IF($AG723="幻术师",VLOOKUP($AH723,$EU:$FQ,FA$1,FALSE),IF($AG723="刺客",VLOOKUP($AH723,$FU:$GQ,GA$1,FALSE),"无该职业")))*VLOOKUP($AF723,角色间职业划分!$P:$AP,13,FALSE)/角色间职业划分!$AB$9,0)</f>
        <v>4913</v>
      </c>
      <c r="H723" s="26">
        <f t="shared" si="299"/>
        <v>0</v>
      </c>
      <c r="I723" s="26">
        <f t="shared" si="300"/>
        <v>0</v>
      </c>
      <c r="J723" s="26">
        <f t="shared" si="301"/>
        <v>0</v>
      </c>
      <c r="K723" s="26">
        <f t="shared" si="302"/>
        <v>0</v>
      </c>
      <c r="L723" s="26">
        <f t="shared" si="303"/>
        <v>0</v>
      </c>
      <c r="M723" s="26">
        <f t="shared" si="304"/>
        <v>0</v>
      </c>
      <c r="N723" s="26">
        <f t="shared" si="305"/>
        <v>7.5</v>
      </c>
      <c r="O723" s="26">
        <f t="shared" si="306"/>
        <v>5</v>
      </c>
      <c r="P723" s="26">
        <f t="shared" si="307"/>
        <v>0</v>
      </c>
      <c r="Q723" s="26">
        <f t="shared" si="308"/>
        <v>5</v>
      </c>
      <c r="R723" s="26">
        <f t="shared" si="309"/>
        <v>7.5</v>
      </c>
      <c r="S723" s="26">
        <f t="shared" si="310"/>
        <v>2.5</v>
      </c>
      <c r="T723" s="26">
        <f t="shared" si="311"/>
        <v>2.5</v>
      </c>
      <c r="U723" s="26">
        <f t="shared" si="312"/>
        <v>0</v>
      </c>
      <c r="V723" s="26">
        <f t="shared" si="313"/>
        <v>0</v>
      </c>
      <c r="W723" s="26">
        <f>VLOOKUP(AF723,角色间职业划分!L:M,2,FALSE)</f>
        <v>12</v>
      </c>
      <c r="X723" s="26">
        <f t="shared" si="314"/>
        <v>47</v>
      </c>
      <c r="Y723" s="26">
        <v>0</v>
      </c>
      <c r="Z723" s="26">
        <v>0</v>
      </c>
      <c r="AA723" s="26">
        <v>0</v>
      </c>
      <c r="AB723" s="26">
        <f t="shared" si="315"/>
        <v>12.5</v>
      </c>
      <c r="AC723" s="1">
        <f t="shared" si="296"/>
        <v>1364</v>
      </c>
      <c r="AD723" s="51"/>
      <c r="AE723" s="1"/>
      <c r="AF723">
        <f t="shared" si="316"/>
        <v>12</v>
      </c>
      <c r="AG723" s="26" t="str">
        <f>VLOOKUP(AF723,角色间职业划分!P:R,3,FALSE)</f>
        <v>刺客</v>
      </c>
      <c r="AH723" s="26">
        <f t="shared" si="317"/>
        <v>47</v>
      </c>
    </row>
    <row r="724" spans="1:34" x14ac:dyDescent="0.15">
      <c r="A724" s="26">
        <v>720</v>
      </c>
      <c r="B724" s="26">
        <f t="shared" si="297"/>
        <v>0</v>
      </c>
      <c r="C724" s="26">
        <f>ROUND(IF($AG724="战士",VLOOKUP($AH724,$DV:$ER,DX$1,FALSE),IF($AG724="幻术师",VLOOKUP($AH724,$EU:$FQ,EW$1,FALSE),IF($AG724="刺客",VLOOKUP($AH724,$FU:$GQ,FW$1,FALSE),"无该职业")))/VLOOKUP(AF724,角色间职业划分!P:AP,20,FALSE),0)</f>
        <v>43</v>
      </c>
      <c r="D724" s="26">
        <f t="shared" si="298"/>
        <v>0</v>
      </c>
      <c r="E724" s="26">
        <f>ROUND(IF($AG724="战士",VLOOKUP($AH724,$DV:$ER,DZ$1,FALSE),IF($AG724="幻术师",VLOOKUP($AH724,$EU:$FQ,EY$1,FALSE),IF($AG724="刺客",VLOOKUP($AH724,$FU:$GQ,FY$1,FALSE),"无该职业")))*VLOOKUP($AF724,角色间职业划分!$P:$AP,26,FALSE)*VLOOKUP($AF724,角色间职业划分!$P:$AP,13,FALSE)/角色间职业划分!$AB$9,0)</f>
        <v>1808</v>
      </c>
      <c r="F724" s="26">
        <f>ROUND(IF($AG724="战士",VLOOKUP($AH724,$DV:$ER,EA$1,FALSE),IF($AG724="幻术师",VLOOKUP($AH724,$EU:$FQ,EZ$1,FALSE),IF($AG724="刺客",VLOOKUP($AH724,$FU:$GQ,FZ$1,FALSE),"无该职业")))*VLOOKUP($AF724,角色间职业划分!$P:$AP,8,FALSE)/角色间职业划分!$W$9,0)</f>
        <v>5197</v>
      </c>
      <c r="G724" s="26">
        <f>ROUND(IF($AG724="战士",VLOOKUP($AH724,$DV:$ER,EB$1,FALSE),IF($AG724="幻术师",VLOOKUP($AH724,$EU:$FQ,FA$1,FALSE),IF($AG724="刺客",VLOOKUP($AH724,$FU:$GQ,GA$1,FALSE),"无该职业")))*VLOOKUP($AF724,角色间职业划分!$P:$AP,13,FALSE)/角色间职业划分!$AB$9,0)</f>
        <v>4913</v>
      </c>
      <c r="H724" s="26">
        <f t="shared" si="299"/>
        <v>0</v>
      </c>
      <c r="I724" s="26">
        <f t="shared" si="300"/>
        <v>0</v>
      </c>
      <c r="J724" s="26">
        <f t="shared" si="301"/>
        <v>0</v>
      </c>
      <c r="K724" s="26">
        <f t="shared" si="302"/>
        <v>0</v>
      </c>
      <c r="L724" s="26">
        <f t="shared" si="303"/>
        <v>0</v>
      </c>
      <c r="M724" s="26">
        <f t="shared" si="304"/>
        <v>0</v>
      </c>
      <c r="N724" s="26">
        <f t="shared" si="305"/>
        <v>7.5</v>
      </c>
      <c r="O724" s="26">
        <f t="shared" si="306"/>
        <v>5</v>
      </c>
      <c r="P724" s="26">
        <f t="shared" si="307"/>
        <v>0</v>
      </c>
      <c r="Q724" s="26">
        <f t="shared" si="308"/>
        <v>5</v>
      </c>
      <c r="R724" s="26">
        <f t="shared" si="309"/>
        <v>7.5</v>
      </c>
      <c r="S724" s="26">
        <f t="shared" si="310"/>
        <v>2.5</v>
      </c>
      <c r="T724" s="26">
        <f t="shared" si="311"/>
        <v>2.5</v>
      </c>
      <c r="U724" s="26">
        <f t="shared" si="312"/>
        <v>0</v>
      </c>
      <c r="V724" s="26">
        <f t="shared" si="313"/>
        <v>0</v>
      </c>
      <c r="W724" s="26">
        <f>VLOOKUP(AF724,角色间职业划分!L:M,2,FALSE)</f>
        <v>12</v>
      </c>
      <c r="X724" s="26">
        <f t="shared" si="314"/>
        <v>48</v>
      </c>
      <c r="Y724" s="26">
        <v>0</v>
      </c>
      <c r="Z724" s="26">
        <v>0</v>
      </c>
      <c r="AA724" s="26">
        <v>0</v>
      </c>
      <c r="AB724" s="26">
        <f t="shared" si="315"/>
        <v>12.5</v>
      </c>
      <c r="AC724" s="1">
        <f t="shared" si="296"/>
        <v>1414</v>
      </c>
      <c r="AD724" s="51"/>
      <c r="AE724" s="1"/>
      <c r="AF724">
        <f t="shared" si="316"/>
        <v>12</v>
      </c>
      <c r="AG724" s="26" t="str">
        <f>VLOOKUP(AF724,角色间职业划分!P:R,3,FALSE)</f>
        <v>刺客</v>
      </c>
      <c r="AH724" s="26">
        <f t="shared" si="317"/>
        <v>48</v>
      </c>
    </row>
    <row r="725" spans="1:34" x14ac:dyDescent="0.15">
      <c r="A725" s="26">
        <v>721</v>
      </c>
      <c r="B725" s="26">
        <f t="shared" si="297"/>
        <v>0</v>
      </c>
      <c r="C725" s="26">
        <f>ROUND(IF($AG725="战士",VLOOKUP($AH725,$DV:$ER,DX$1,FALSE),IF($AG725="幻术师",VLOOKUP($AH725,$EU:$FQ,EW$1,FALSE),IF($AG725="刺客",VLOOKUP($AH725,$FU:$GQ,FW$1,FALSE),"无该职业")))/VLOOKUP(AF725,角色间职业划分!P:AP,20,FALSE),0)</f>
        <v>43</v>
      </c>
      <c r="D725" s="26">
        <f t="shared" si="298"/>
        <v>0</v>
      </c>
      <c r="E725" s="26">
        <f>ROUND(IF($AG725="战士",VLOOKUP($AH725,$DV:$ER,DZ$1,FALSE),IF($AG725="幻术师",VLOOKUP($AH725,$EU:$FQ,EY$1,FALSE),IF($AG725="刺客",VLOOKUP($AH725,$FU:$GQ,FY$1,FALSE),"无该职业")))*VLOOKUP($AF725,角色间职业划分!$P:$AP,26,FALSE)*VLOOKUP($AF725,角色间职业划分!$P:$AP,13,FALSE)/角色间职业划分!$AB$9,0)</f>
        <v>1808</v>
      </c>
      <c r="F725" s="26">
        <f>ROUND(IF($AG725="战士",VLOOKUP($AH725,$DV:$ER,EA$1,FALSE),IF($AG725="幻术师",VLOOKUP($AH725,$EU:$FQ,EZ$1,FALSE),IF($AG725="刺客",VLOOKUP($AH725,$FU:$GQ,FZ$1,FALSE),"无该职业")))*VLOOKUP($AF725,角色间职业划分!$P:$AP,8,FALSE)/角色间职业划分!$W$9,0)</f>
        <v>5197</v>
      </c>
      <c r="G725" s="26">
        <f>ROUND(IF($AG725="战士",VLOOKUP($AH725,$DV:$ER,EB$1,FALSE),IF($AG725="幻术师",VLOOKUP($AH725,$EU:$FQ,FA$1,FALSE),IF($AG725="刺客",VLOOKUP($AH725,$FU:$GQ,GA$1,FALSE),"无该职业")))*VLOOKUP($AF725,角色间职业划分!$P:$AP,13,FALSE)/角色间职业划分!$AB$9,0)</f>
        <v>5698</v>
      </c>
      <c r="H725" s="26">
        <f t="shared" si="299"/>
        <v>0</v>
      </c>
      <c r="I725" s="26">
        <f t="shared" si="300"/>
        <v>0</v>
      </c>
      <c r="J725" s="26">
        <f t="shared" si="301"/>
        <v>0</v>
      </c>
      <c r="K725" s="26">
        <f t="shared" si="302"/>
        <v>0</v>
      </c>
      <c r="L725" s="26">
        <f t="shared" si="303"/>
        <v>0</v>
      </c>
      <c r="M725" s="26">
        <f t="shared" si="304"/>
        <v>0</v>
      </c>
      <c r="N725" s="26">
        <f t="shared" si="305"/>
        <v>7.5</v>
      </c>
      <c r="O725" s="26">
        <f t="shared" si="306"/>
        <v>5</v>
      </c>
      <c r="P725" s="26">
        <f t="shared" si="307"/>
        <v>0</v>
      </c>
      <c r="Q725" s="26">
        <f t="shared" si="308"/>
        <v>5</v>
      </c>
      <c r="R725" s="26">
        <f t="shared" si="309"/>
        <v>7.5</v>
      </c>
      <c r="S725" s="26">
        <f t="shared" si="310"/>
        <v>2.5</v>
      </c>
      <c r="T725" s="26">
        <f t="shared" si="311"/>
        <v>2.5</v>
      </c>
      <c r="U725" s="26">
        <f t="shared" si="312"/>
        <v>0</v>
      </c>
      <c r="V725" s="26">
        <f t="shared" si="313"/>
        <v>0</v>
      </c>
      <c r="W725" s="26">
        <f>VLOOKUP(AF725,角色间职业划分!L:M,2,FALSE)</f>
        <v>12</v>
      </c>
      <c r="X725" s="26">
        <f t="shared" si="314"/>
        <v>49</v>
      </c>
      <c r="Y725" s="26">
        <v>0</v>
      </c>
      <c r="Z725" s="26">
        <v>0</v>
      </c>
      <c r="AA725" s="26">
        <v>0</v>
      </c>
      <c r="AB725" s="26">
        <f t="shared" si="315"/>
        <v>12.5</v>
      </c>
      <c r="AC725" s="1">
        <f t="shared" si="296"/>
        <v>1465</v>
      </c>
      <c r="AD725" s="51"/>
      <c r="AE725" s="1"/>
      <c r="AF725">
        <f t="shared" si="316"/>
        <v>12</v>
      </c>
      <c r="AG725" s="26" t="str">
        <f>VLOOKUP(AF725,角色间职业划分!P:R,3,FALSE)</f>
        <v>刺客</v>
      </c>
      <c r="AH725" s="26">
        <f t="shared" si="317"/>
        <v>49</v>
      </c>
    </row>
    <row r="726" spans="1:34" x14ac:dyDescent="0.15">
      <c r="A726" s="26">
        <v>722</v>
      </c>
      <c r="B726" s="26">
        <f t="shared" si="297"/>
        <v>0</v>
      </c>
      <c r="C726" s="26">
        <f>ROUND(IF($AG726="战士",VLOOKUP($AH726,$DV:$ER,DX$1,FALSE),IF($AG726="幻术师",VLOOKUP($AH726,$EU:$FQ,EW$1,FALSE),IF($AG726="刺客",VLOOKUP($AH726,$FU:$GQ,FW$1,FALSE),"无该职业")))/VLOOKUP(AF726,角色间职业划分!P:AP,20,FALSE),0)</f>
        <v>43</v>
      </c>
      <c r="D726" s="26">
        <f t="shared" si="298"/>
        <v>0</v>
      </c>
      <c r="E726" s="26">
        <f>ROUND(IF($AG726="战士",VLOOKUP($AH726,$DV:$ER,DZ$1,FALSE),IF($AG726="幻术师",VLOOKUP($AH726,$EU:$FQ,EY$1,FALSE),IF($AG726="刺客",VLOOKUP($AH726,$FU:$GQ,FY$1,FALSE),"无该职业")))*VLOOKUP($AF726,角色间职业划分!$P:$AP,26,FALSE)*VLOOKUP($AF726,角色间职业划分!$P:$AP,13,FALSE)/角色间职业划分!$AB$9,0)</f>
        <v>1808</v>
      </c>
      <c r="F726" s="26">
        <f>ROUND(IF($AG726="战士",VLOOKUP($AH726,$DV:$ER,EA$1,FALSE),IF($AG726="幻术师",VLOOKUP($AH726,$EU:$FQ,EZ$1,FALSE),IF($AG726="刺客",VLOOKUP($AH726,$FU:$GQ,FZ$1,FALSE),"无该职业")))*VLOOKUP($AF726,角色间职业划分!$P:$AP,8,FALSE)/角色间职业划分!$W$9,0)</f>
        <v>5197</v>
      </c>
      <c r="G726" s="26">
        <f>ROUND(IF($AG726="战士",VLOOKUP($AH726,$DV:$ER,EB$1,FALSE),IF($AG726="幻术师",VLOOKUP($AH726,$EU:$FQ,FA$1,FALSE),IF($AG726="刺客",VLOOKUP($AH726,$FU:$GQ,GA$1,FALSE),"无该职业")))*VLOOKUP($AF726,角色间职业划分!$P:$AP,13,FALSE)/角色间职业划分!$AB$9,0)</f>
        <v>5698</v>
      </c>
      <c r="H726" s="26">
        <f t="shared" si="299"/>
        <v>0</v>
      </c>
      <c r="I726" s="26">
        <f t="shared" si="300"/>
        <v>0</v>
      </c>
      <c r="J726" s="26">
        <f t="shared" si="301"/>
        <v>0</v>
      </c>
      <c r="K726" s="26">
        <f t="shared" si="302"/>
        <v>0</v>
      </c>
      <c r="L726" s="26">
        <f t="shared" si="303"/>
        <v>0</v>
      </c>
      <c r="M726" s="26">
        <f t="shared" si="304"/>
        <v>0</v>
      </c>
      <c r="N726" s="26">
        <f t="shared" si="305"/>
        <v>7.5</v>
      </c>
      <c r="O726" s="26">
        <f t="shared" si="306"/>
        <v>5</v>
      </c>
      <c r="P726" s="26">
        <f t="shared" si="307"/>
        <v>0</v>
      </c>
      <c r="Q726" s="26">
        <f t="shared" si="308"/>
        <v>5</v>
      </c>
      <c r="R726" s="26">
        <f t="shared" si="309"/>
        <v>10</v>
      </c>
      <c r="S726" s="26">
        <f t="shared" si="310"/>
        <v>2.5</v>
      </c>
      <c r="T726" s="26">
        <f t="shared" si="311"/>
        <v>2.5</v>
      </c>
      <c r="U726" s="26">
        <f t="shared" si="312"/>
        <v>0</v>
      </c>
      <c r="V726" s="26">
        <f t="shared" si="313"/>
        <v>0</v>
      </c>
      <c r="W726" s="26">
        <f>VLOOKUP(AF726,角色间职业划分!L:M,2,FALSE)</f>
        <v>12</v>
      </c>
      <c r="X726" s="26">
        <f t="shared" si="314"/>
        <v>50</v>
      </c>
      <c r="Y726" s="26">
        <v>0</v>
      </c>
      <c r="Z726" s="26">
        <v>0</v>
      </c>
      <c r="AA726" s="26">
        <v>0</v>
      </c>
      <c r="AB726" s="26">
        <f t="shared" si="315"/>
        <v>15</v>
      </c>
      <c r="AC726" s="1">
        <f t="shared" si="296"/>
        <v>1515</v>
      </c>
      <c r="AD726" s="51"/>
      <c r="AE726" s="1"/>
      <c r="AF726">
        <f t="shared" si="316"/>
        <v>12</v>
      </c>
      <c r="AG726" s="26" t="str">
        <f>VLOOKUP(AF726,角色间职业划分!P:R,3,FALSE)</f>
        <v>刺客</v>
      </c>
      <c r="AH726" s="26">
        <f t="shared" si="317"/>
        <v>50</v>
      </c>
    </row>
    <row r="727" spans="1:34" x14ac:dyDescent="0.15">
      <c r="A727" s="26">
        <v>723</v>
      </c>
      <c r="B727" s="26">
        <f t="shared" si="297"/>
        <v>0</v>
      </c>
      <c r="C727" s="26">
        <f>ROUND(IF($AG727="战士",VLOOKUP($AH727,$DV:$ER,DX$1,FALSE),IF($AG727="幻术师",VLOOKUP($AH727,$EU:$FQ,EW$1,FALSE),IF($AG727="刺客",VLOOKUP($AH727,$FU:$GQ,FW$1,FALSE),"无该职业")))/VLOOKUP(AF727,角色间职业划分!P:AP,20,FALSE),0)</f>
        <v>43</v>
      </c>
      <c r="D727" s="26">
        <f t="shared" si="298"/>
        <v>0</v>
      </c>
      <c r="E727" s="26">
        <f>ROUND(IF($AG727="战士",VLOOKUP($AH727,$DV:$ER,DZ$1,FALSE),IF($AG727="幻术师",VLOOKUP($AH727,$EU:$FQ,EY$1,FALSE),IF($AG727="刺客",VLOOKUP($AH727,$FU:$GQ,FY$1,FALSE),"无该职业")))*VLOOKUP($AF727,角色间职业划分!$P:$AP,26,FALSE)*VLOOKUP($AF727,角色间职业划分!$P:$AP,13,FALSE)/角色间职业划分!$AB$9,0)</f>
        <v>1808</v>
      </c>
      <c r="F727" s="26">
        <f>ROUND(IF($AG727="战士",VLOOKUP($AH727,$DV:$ER,EA$1,FALSE),IF($AG727="幻术师",VLOOKUP($AH727,$EU:$FQ,EZ$1,FALSE),IF($AG727="刺客",VLOOKUP($AH727,$FU:$GQ,FZ$1,FALSE),"无该职业")))*VLOOKUP($AF727,角色间职业划分!$P:$AP,8,FALSE)/角色间职业划分!$W$9,0)</f>
        <v>5967</v>
      </c>
      <c r="G727" s="26">
        <f>ROUND(IF($AG727="战士",VLOOKUP($AH727,$DV:$ER,EB$1,FALSE),IF($AG727="幻术师",VLOOKUP($AH727,$EU:$FQ,FA$1,FALSE),IF($AG727="刺客",VLOOKUP($AH727,$FU:$GQ,GA$1,FALSE),"无该职业")))*VLOOKUP($AF727,角色间职业划分!$P:$AP,13,FALSE)/角色间职业划分!$AB$9,0)</f>
        <v>5698</v>
      </c>
      <c r="H727" s="26">
        <f t="shared" si="299"/>
        <v>0</v>
      </c>
      <c r="I727" s="26">
        <f t="shared" si="300"/>
        <v>0</v>
      </c>
      <c r="J727" s="26">
        <f t="shared" si="301"/>
        <v>0</v>
      </c>
      <c r="K727" s="26">
        <f t="shared" si="302"/>
        <v>0</v>
      </c>
      <c r="L727" s="26">
        <f t="shared" si="303"/>
        <v>0</v>
      </c>
      <c r="M727" s="26">
        <f t="shared" si="304"/>
        <v>0</v>
      </c>
      <c r="N727" s="26">
        <f t="shared" si="305"/>
        <v>7.5</v>
      </c>
      <c r="O727" s="26">
        <f t="shared" si="306"/>
        <v>5</v>
      </c>
      <c r="P727" s="26">
        <f t="shared" si="307"/>
        <v>0</v>
      </c>
      <c r="Q727" s="26">
        <f t="shared" si="308"/>
        <v>5</v>
      </c>
      <c r="R727" s="26">
        <f t="shared" si="309"/>
        <v>10</v>
      </c>
      <c r="S727" s="26">
        <f t="shared" si="310"/>
        <v>2.5</v>
      </c>
      <c r="T727" s="26">
        <f t="shared" si="311"/>
        <v>2.5</v>
      </c>
      <c r="U727" s="26">
        <f t="shared" si="312"/>
        <v>0</v>
      </c>
      <c r="V727" s="26">
        <f t="shared" si="313"/>
        <v>0</v>
      </c>
      <c r="W727" s="26">
        <f>VLOOKUP(AF727,角色间职业划分!L:M,2,FALSE)</f>
        <v>12</v>
      </c>
      <c r="X727" s="26">
        <f t="shared" si="314"/>
        <v>51</v>
      </c>
      <c r="Y727" s="26">
        <v>0</v>
      </c>
      <c r="Z727" s="26">
        <v>0</v>
      </c>
      <c r="AA727" s="26">
        <v>0</v>
      </c>
      <c r="AB727" s="26">
        <f t="shared" si="315"/>
        <v>15</v>
      </c>
      <c r="AC727" s="1">
        <f t="shared" si="296"/>
        <v>1566</v>
      </c>
      <c r="AD727" s="51"/>
      <c r="AE727" s="1"/>
      <c r="AF727">
        <f t="shared" si="316"/>
        <v>12</v>
      </c>
      <c r="AG727" s="26" t="str">
        <f>VLOOKUP(AF727,角色间职业划分!P:R,3,FALSE)</f>
        <v>刺客</v>
      </c>
      <c r="AH727" s="26">
        <f t="shared" si="317"/>
        <v>51</v>
      </c>
    </row>
    <row r="728" spans="1:34" x14ac:dyDescent="0.15">
      <c r="A728" s="26">
        <v>724</v>
      </c>
      <c r="B728" s="26">
        <f t="shared" si="297"/>
        <v>0</v>
      </c>
      <c r="C728" s="26">
        <f>ROUND(IF($AG728="战士",VLOOKUP($AH728,$DV:$ER,DX$1,FALSE),IF($AG728="幻术师",VLOOKUP($AH728,$EU:$FQ,EW$1,FALSE),IF($AG728="刺客",VLOOKUP($AH728,$FU:$GQ,FW$1,FALSE),"无该职业")))/VLOOKUP(AF728,角色间职业划分!P:AP,20,FALSE),0)</f>
        <v>43</v>
      </c>
      <c r="D728" s="26">
        <f t="shared" si="298"/>
        <v>0</v>
      </c>
      <c r="E728" s="26">
        <f>ROUND(IF($AG728="战士",VLOOKUP($AH728,$DV:$ER,DZ$1,FALSE),IF($AG728="幻术师",VLOOKUP($AH728,$EU:$FQ,EY$1,FALSE),IF($AG728="刺客",VLOOKUP($AH728,$FU:$GQ,FY$1,FALSE),"无该职业")))*VLOOKUP($AF728,角色间职业划分!$P:$AP,26,FALSE)*VLOOKUP($AF728,角色间职业划分!$P:$AP,13,FALSE)/角色间职业划分!$AB$9,0)</f>
        <v>1808</v>
      </c>
      <c r="F728" s="26">
        <f>ROUND(IF($AG728="战士",VLOOKUP($AH728,$DV:$ER,EA$1,FALSE),IF($AG728="幻术师",VLOOKUP($AH728,$EU:$FQ,EZ$1,FALSE),IF($AG728="刺客",VLOOKUP($AH728,$FU:$GQ,FZ$1,FALSE),"无该职业")))*VLOOKUP($AF728,角色间职业划分!$P:$AP,8,FALSE)/角色间职业划分!$W$9,0)</f>
        <v>5967</v>
      </c>
      <c r="G728" s="26">
        <f>ROUND(IF($AG728="战士",VLOOKUP($AH728,$DV:$ER,EB$1,FALSE),IF($AG728="幻术师",VLOOKUP($AH728,$EU:$FQ,FA$1,FALSE),IF($AG728="刺客",VLOOKUP($AH728,$FU:$GQ,GA$1,FALSE),"无该职业")))*VLOOKUP($AF728,角色间职业划分!$P:$AP,13,FALSE)/角色间职业划分!$AB$9,0)</f>
        <v>5698</v>
      </c>
      <c r="H728" s="26">
        <f t="shared" si="299"/>
        <v>0</v>
      </c>
      <c r="I728" s="26">
        <f t="shared" si="300"/>
        <v>0</v>
      </c>
      <c r="J728" s="26">
        <f t="shared" si="301"/>
        <v>0</v>
      </c>
      <c r="K728" s="26">
        <f t="shared" si="302"/>
        <v>0</v>
      </c>
      <c r="L728" s="26">
        <f t="shared" si="303"/>
        <v>0</v>
      </c>
      <c r="M728" s="26">
        <f t="shared" si="304"/>
        <v>0</v>
      </c>
      <c r="N728" s="26">
        <f t="shared" si="305"/>
        <v>7.5</v>
      </c>
      <c r="O728" s="26">
        <f t="shared" si="306"/>
        <v>5</v>
      </c>
      <c r="P728" s="26">
        <f t="shared" si="307"/>
        <v>0</v>
      </c>
      <c r="Q728" s="26">
        <f t="shared" si="308"/>
        <v>5</v>
      </c>
      <c r="R728" s="26">
        <f t="shared" si="309"/>
        <v>10</v>
      </c>
      <c r="S728" s="26">
        <f t="shared" si="310"/>
        <v>5</v>
      </c>
      <c r="T728" s="26">
        <f t="shared" si="311"/>
        <v>2.5</v>
      </c>
      <c r="U728" s="26">
        <f t="shared" si="312"/>
        <v>0</v>
      </c>
      <c r="V728" s="26">
        <f t="shared" si="313"/>
        <v>0</v>
      </c>
      <c r="W728" s="26">
        <f>VLOOKUP(AF728,角色间职业划分!L:M,2,FALSE)</f>
        <v>12</v>
      </c>
      <c r="X728" s="26">
        <f t="shared" si="314"/>
        <v>52</v>
      </c>
      <c r="Y728" s="26">
        <v>0</v>
      </c>
      <c r="Z728" s="26">
        <v>0</v>
      </c>
      <c r="AA728" s="26">
        <v>0</v>
      </c>
      <c r="AB728" s="26">
        <f t="shared" si="315"/>
        <v>15</v>
      </c>
      <c r="AC728" s="1">
        <f t="shared" si="296"/>
        <v>1616</v>
      </c>
      <c r="AD728" s="51"/>
      <c r="AE728" s="1"/>
      <c r="AF728">
        <f t="shared" si="316"/>
        <v>12</v>
      </c>
      <c r="AG728" s="26" t="str">
        <f>VLOOKUP(AF728,角色间职业划分!P:R,3,FALSE)</f>
        <v>刺客</v>
      </c>
      <c r="AH728" s="26">
        <f t="shared" si="317"/>
        <v>52</v>
      </c>
    </row>
    <row r="729" spans="1:34" x14ac:dyDescent="0.15">
      <c r="A729" s="26">
        <v>725</v>
      </c>
      <c r="B729" s="26">
        <f t="shared" si="297"/>
        <v>0</v>
      </c>
      <c r="C729" s="26">
        <f>ROUND(IF($AG729="战士",VLOOKUP($AH729,$DV:$ER,DX$1,FALSE),IF($AG729="幻术师",VLOOKUP($AH729,$EU:$FQ,EW$1,FALSE),IF($AG729="刺客",VLOOKUP($AH729,$FU:$GQ,FW$1,FALSE),"无该职业")))/VLOOKUP(AF729,角色间职业划分!P:AP,20,FALSE),0)</f>
        <v>43</v>
      </c>
      <c r="D729" s="26">
        <f t="shared" si="298"/>
        <v>0</v>
      </c>
      <c r="E729" s="26">
        <f>ROUND(IF($AG729="战士",VLOOKUP($AH729,$DV:$ER,DZ$1,FALSE),IF($AG729="幻术师",VLOOKUP($AH729,$EU:$FQ,EY$1,FALSE),IF($AG729="刺客",VLOOKUP($AH729,$FU:$GQ,FY$1,FALSE),"无该职业")))*VLOOKUP($AF729,角色间职业划分!$P:$AP,26,FALSE)*VLOOKUP($AF729,角色间职业划分!$P:$AP,13,FALSE)/角色间职业划分!$AB$9,0)</f>
        <v>1808</v>
      </c>
      <c r="F729" s="26">
        <f>ROUND(IF($AG729="战士",VLOOKUP($AH729,$DV:$ER,EA$1,FALSE),IF($AG729="幻术师",VLOOKUP($AH729,$EU:$FQ,EZ$1,FALSE),IF($AG729="刺客",VLOOKUP($AH729,$FU:$GQ,FZ$1,FALSE),"无该职业")))*VLOOKUP($AF729,角色间职业划分!$P:$AP,8,FALSE)/角色间职业划分!$W$9,0)</f>
        <v>5967</v>
      </c>
      <c r="G729" s="26">
        <f>ROUND(IF($AG729="战士",VLOOKUP($AH729,$DV:$ER,EB$1,FALSE),IF($AG729="幻术师",VLOOKUP($AH729,$EU:$FQ,FA$1,FALSE),IF($AG729="刺客",VLOOKUP($AH729,$FU:$GQ,GA$1,FALSE),"无该职业")))*VLOOKUP($AF729,角色间职业划分!$P:$AP,13,FALSE)/角色间职业划分!$AB$9,0)</f>
        <v>6484</v>
      </c>
      <c r="H729" s="26">
        <f t="shared" si="299"/>
        <v>0</v>
      </c>
      <c r="I729" s="26">
        <f t="shared" si="300"/>
        <v>0</v>
      </c>
      <c r="J729" s="26">
        <f t="shared" si="301"/>
        <v>0</v>
      </c>
      <c r="K729" s="26">
        <f t="shared" si="302"/>
        <v>0</v>
      </c>
      <c r="L729" s="26">
        <f t="shared" si="303"/>
        <v>0</v>
      </c>
      <c r="M729" s="26">
        <f t="shared" si="304"/>
        <v>0</v>
      </c>
      <c r="N729" s="26">
        <f t="shared" si="305"/>
        <v>7.5</v>
      </c>
      <c r="O729" s="26">
        <f t="shared" si="306"/>
        <v>5</v>
      </c>
      <c r="P729" s="26">
        <f t="shared" si="307"/>
        <v>0</v>
      </c>
      <c r="Q729" s="26">
        <f t="shared" si="308"/>
        <v>5</v>
      </c>
      <c r="R729" s="26">
        <f t="shared" si="309"/>
        <v>10</v>
      </c>
      <c r="S729" s="26">
        <f t="shared" si="310"/>
        <v>5</v>
      </c>
      <c r="T729" s="26">
        <f t="shared" si="311"/>
        <v>2.5</v>
      </c>
      <c r="U729" s="26">
        <f t="shared" si="312"/>
        <v>0</v>
      </c>
      <c r="V729" s="26">
        <f t="shared" si="313"/>
        <v>0</v>
      </c>
      <c r="W729" s="26">
        <f>VLOOKUP(AF729,角色间职业划分!L:M,2,FALSE)</f>
        <v>12</v>
      </c>
      <c r="X729" s="26">
        <f t="shared" si="314"/>
        <v>53</v>
      </c>
      <c r="Y729" s="26">
        <v>0</v>
      </c>
      <c r="Z729" s="26">
        <v>0</v>
      </c>
      <c r="AA729" s="26">
        <v>0</v>
      </c>
      <c r="AB729" s="26">
        <f t="shared" si="315"/>
        <v>15</v>
      </c>
      <c r="AC729" s="1">
        <f t="shared" si="296"/>
        <v>1667</v>
      </c>
      <c r="AD729" s="51"/>
      <c r="AE729" s="1"/>
      <c r="AF729">
        <f t="shared" si="316"/>
        <v>12</v>
      </c>
      <c r="AG729" s="26" t="str">
        <f>VLOOKUP(AF729,角色间职业划分!P:R,3,FALSE)</f>
        <v>刺客</v>
      </c>
      <c r="AH729" s="26">
        <f t="shared" si="317"/>
        <v>53</v>
      </c>
    </row>
    <row r="730" spans="1:34" x14ac:dyDescent="0.15">
      <c r="A730" s="26">
        <v>726</v>
      </c>
      <c r="B730" s="26">
        <f t="shared" si="297"/>
        <v>0</v>
      </c>
      <c r="C730" s="26">
        <f>ROUND(IF($AG730="战士",VLOOKUP($AH730,$DV:$ER,DX$1,FALSE),IF($AG730="幻术师",VLOOKUP($AH730,$EU:$FQ,EW$1,FALSE),IF($AG730="刺客",VLOOKUP($AH730,$FU:$GQ,FW$1,FALSE),"无该职业")))/VLOOKUP(AF730,角色间职业划分!P:AP,20,FALSE),0)</f>
        <v>49</v>
      </c>
      <c r="D730" s="26">
        <f t="shared" si="298"/>
        <v>0</v>
      </c>
      <c r="E730" s="26">
        <f>ROUND(IF($AG730="战士",VLOOKUP($AH730,$DV:$ER,DZ$1,FALSE),IF($AG730="幻术师",VLOOKUP($AH730,$EU:$FQ,EY$1,FALSE),IF($AG730="刺客",VLOOKUP($AH730,$FU:$GQ,FY$1,FALSE),"无该职业")))*VLOOKUP($AF730,角色间职业划分!$P:$AP,26,FALSE)*VLOOKUP($AF730,角色间职业划分!$P:$AP,13,FALSE)/角色间职业划分!$AB$9,0)</f>
        <v>1808</v>
      </c>
      <c r="F730" s="26">
        <f>ROUND(IF($AG730="战士",VLOOKUP($AH730,$DV:$ER,EA$1,FALSE),IF($AG730="幻术师",VLOOKUP($AH730,$EU:$FQ,EZ$1,FALSE),IF($AG730="刺客",VLOOKUP($AH730,$FU:$GQ,FZ$1,FALSE),"无该职业")))*VLOOKUP($AF730,角色间职业划分!$P:$AP,8,FALSE)/角色间职业划分!$W$9,0)</f>
        <v>5967</v>
      </c>
      <c r="G730" s="26">
        <f>ROUND(IF($AG730="战士",VLOOKUP($AH730,$DV:$ER,EB$1,FALSE),IF($AG730="幻术师",VLOOKUP($AH730,$EU:$FQ,FA$1,FALSE),IF($AG730="刺客",VLOOKUP($AH730,$FU:$GQ,GA$1,FALSE),"无该职业")))*VLOOKUP($AF730,角色间职业划分!$P:$AP,13,FALSE)/角色间职业划分!$AB$9,0)</f>
        <v>6484</v>
      </c>
      <c r="H730" s="26">
        <f t="shared" si="299"/>
        <v>0</v>
      </c>
      <c r="I730" s="26">
        <f t="shared" si="300"/>
        <v>0</v>
      </c>
      <c r="J730" s="26">
        <f t="shared" si="301"/>
        <v>0</v>
      </c>
      <c r="K730" s="26">
        <f t="shared" si="302"/>
        <v>0</v>
      </c>
      <c r="L730" s="26">
        <f t="shared" si="303"/>
        <v>0</v>
      </c>
      <c r="M730" s="26">
        <f t="shared" si="304"/>
        <v>0</v>
      </c>
      <c r="N730" s="26">
        <f t="shared" si="305"/>
        <v>7.5</v>
      </c>
      <c r="O730" s="26">
        <f t="shared" si="306"/>
        <v>5</v>
      </c>
      <c r="P730" s="26">
        <f t="shared" si="307"/>
        <v>0</v>
      </c>
      <c r="Q730" s="26">
        <f t="shared" si="308"/>
        <v>5</v>
      </c>
      <c r="R730" s="26">
        <f t="shared" si="309"/>
        <v>10</v>
      </c>
      <c r="S730" s="26">
        <f t="shared" si="310"/>
        <v>5</v>
      </c>
      <c r="T730" s="26">
        <f t="shared" si="311"/>
        <v>2.5</v>
      </c>
      <c r="U730" s="26">
        <f t="shared" si="312"/>
        <v>0</v>
      </c>
      <c r="V730" s="26">
        <f t="shared" si="313"/>
        <v>0</v>
      </c>
      <c r="W730" s="26">
        <f>VLOOKUP(AF730,角色间职业划分!L:M,2,FALSE)</f>
        <v>12</v>
      </c>
      <c r="X730" s="26">
        <f t="shared" si="314"/>
        <v>54</v>
      </c>
      <c r="Y730" s="26">
        <v>0</v>
      </c>
      <c r="Z730" s="26">
        <v>0</v>
      </c>
      <c r="AA730" s="26">
        <v>0</v>
      </c>
      <c r="AB730" s="26">
        <f t="shared" si="315"/>
        <v>15</v>
      </c>
      <c r="AC730" s="1">
        <f t="shared" si="296"/>
        <v>1717</v>
      </c>
      <c r="AD730" s="51"/>
      <c r="AE730" s="1"/>
      <c r="AF730">
        <f t="shared" si="316"/>
        <v>12</v>
      </c>
      <c r="AG730" s="26" t="str">
        <f>VLOOKUP(AF730,角色间职业划分!P:R,3,FALSE)</f>
        <v>刺客</v>
      </c>
      <c r="AH730" s="26">
        <f t="shared" si="317"/>
        <v>54</v>
      </c>
    </row>
    <row r="731" spans="1:34" x14ac:dyDescent="0.15">
      <c r="A731" s="26">
        <v>727</v>
      </c>
      <c r="B731" s="26">
        <f t="shared" si="297"/>
        <v>0</v>
      </c>
      <c r="C731" s="26">
        <f>ROUND(IF($AG731="战士",VLOOKUP($AH731,$DV:$ER,DX$1,FALSE),IF($AG731="幻术师",VLOOKUP($AH731,$EU:$FQ,EW$1,FALSE),IF($AG731="刺客",VLOOKUP($AH731,$FU:$GQ,FW$1,FALSE),"无该职业")))/VLOOKUP(AF731,角色间职业划分!P:AP,20,FALSE),0)</f>
        <v>49</v>
      </c>
      <c r="D731" s="26">
        <f t="shared" si="298"/>
        <v>0</v>
      </c>
      <c r="E731" s="26">
        <f>ROUND(IF($AG731="战士",VLOOKUP($AH731,$DV:$ER,DZ$1,FALSE),IF($AG731="幻术师",VLOOKUP($AH731,$EU:$FQ,EY$1,FALSE),IF($AG731="刺客",VLOOKUP($AH731,$FU:$GQ,FY$1,FALSE),"无该职业")))*VLOOKUP($AF731,角色间职业划分!$P:$AP,26,FALSE)*VLOOKUP($AF731,角色间职业划分!$P:$AP,13,FALSE)/角色间职业划分!$AB$9,0)</f>
        <v>1808</v>
      </c>
      <c r="F731" s="26">
        <f>ROUND(IF($AG731="战士",VLOOKUP($AH731,$DV:$ER,EA$1,FALSE),IF($AG731="幻术师",VLOOKUP($AH731,$EU:$FQ,EZ$1,FALSE),IF($AG731="刺客",VLOOKUP($AH731,$FU:$GQ,FZ$1,FALSE),"无该职业")))*VLOOKUP($AF731,角色间职业划分!$P:$AP,8,FALSE)/角色间职业划分!$W$9,0)</f>
        <v>6737</v>
      </c>
      <c r="G731" s="26">
        <f>ROUND(IF($AG731="战士",VLOOKUP($AH731,$DV:$ER,EB$1,FALSE),IF($AG731="幻术师",VLOOKUP($AH731,$EU:$FQ,FA$1,FALSE),IF($AG731="刺客",VLOOKUP($AH731,$FU:$GQ,GA$1,FALSE),"无该职业")))*VLOOKUP($AF731,角色间职业划分!$P:$AP,13,FALSE)/角色间职业划分!$AB$9,0)</f>
        <v>6484</v>
      </c>
      <c r="H731" s="26">
        <f t="shared" si="299"/>
        <v>0</v>
      </c>
      <c r="I731" s="26">
        <f t="shared" si="300"/>
        <v>0</v>
      </c>
      <c r="J731" s="26">
        <f t="shared" si="301"/>
        <v>0</v>
      </c>
      <c r="K731" s="26">
        <f t="shared" si="302"/>
        <v>0</v>
      </c>
      <c r="L731" s="26">
        <f t="shared" si="303"/>
        <v>0</v>
      </c>
      <c r="M731" s="26">
        <f t="shared" si="304"/>
        <v>0</v>
      </c>
      <c r="N731" s="26">
        <f t="shared" si="305"/>
        <v>7.5</v>
      </c>
      <c r="O731" s="26">
        <f t="shared" si="306"/>
        <v>5</v>
      </c>
      <c r="P731" s="26">
        <f t="shared" si="307"/>
        <v>0</v>
      </c>
      <c r="Q731" s="26">
        <f t="shared" si="308"/>
        <v>5</v>
      </c>
      <c r="R731" s="26">
        <f t="shared" si="309"/>
        <v>10</v>
      </c>
      <c r="S731" s="26">
        <f t="shared" si="310"/>
        <v>5</v>
      </c>
      <c r="T731" s="26">
        <f t="shared" si="311"/>
        <v>2.5</v>
      </c>
      <c r="U731" s="26">
        <f t="shared" si="312"/>
        <v>0</v>
      </c>
      <c r="V731" s="26">
        <f t="shared" si="313"/>
        <v>0</v>
      </c>
      <c r="W731" s="26">
        <f>VLOOKUP(AF731,角色间职业划分!L:M,2,FALSE)</f>
        <v>12</v>
      </c>
      <c r="X731" s="26">
        <f t="shared" si="314"/>
        <v>55</v>
      </c>
      <c r="Y731" s="26">
        <v>0</v>
      </c>
      <c r="Z731" s="26">
        <v>0</v>
      </c>
      <c r="AA731" s="26">
        <v>0</v>
      </c>
      <c r="AB731" s="26">
        <f t="shared" si="315"/>
        <v>15</v>
      </c>
      <c r="AC731" s="1">
        <f t="shared" si="296"/>
        <v>1768</v>
      </c>
      <c r="AD731" s="51"/>
      <c r="AE731" s="1"/>
      <c r="AF731">
        <f t="shared" si="316"/>
        <v>12</v>
      </c>
      <c r="AG731" s="26" t="str">
        <f>VLOOKUP(AF731,角色间职业划分!P:R,3,FALSE)</f>
        <v>刺客</v>
      </c>
      <c r="AH731" s="26">
        <f t="shared" si="317"/>
        <v>55</v>
      </c>
    </row>
    <row r="732" spans="1:34" x14ac:dyDescent="0.15">
      <c r="A732" s="26">
        <v>728</v>
      </c>
      <c r="B732" s="26">
        <f t="shared" si="297"/>
        <v>0</v>
      </c>
      <c r="C732" s="26">
        <f>ROUND(IF($AG732="战士",VLOOKUP($AH732,$DV:$ER,DX$1,FALSE),IF($AG732="幻术师",VLOOKUP($AH732,$EU:$FQ,EW$1,FALSE),IF($AG732="刺客",VLOOKUP($AH732,$FU:$GQ,FW$1,FALSE),"无该职业")))/VLOOKUP(AF732,角色间职业划分!P:AP,20,FALSE),0)</f>
        <v>49</v>
      </c>
      <c r="D732" s="26">
        <f t="shared" si="298"/>
        <v>0</v>
      </c>
      <c r="E732" s="26">
        <f>ROUND(IF($AG732="战士",VLOOKUP($AH732,$DV:$ER,DZ$1,FALSE),IF($AG732="幻术师",VLOOKUP($AH732,$EU:$FQ,EY$1,FALSE),IF($AG732="刺客",VLOOKUP($AH732,$FU:$GQ,FY$1,FALSE),"无该职业")))*VLOOKUP($AF732,角色间职业划分!$P:$AP,26,FALSE)*VLOOKUP($AF732,角色间职业划分!$P:$AP,13,FALSE)/角色间职业划分!$AB$9,0)</f>
        <v>2829</v>
      </c>
      <c r="F732" s="26">
        <f>ROUND(IF($AG732="战士",VLOOKUP($AH732,$DV:$ER,EA$1,FALSE),IF($AG732="幻术师",VLOOKUP($AH732,$EU:$FQ,EZ$1,FALSE),IF($AG732="刺客",VLOOKUP($AH732,$FU:$GQ,FZ$1,FALSE),"无该职业")))*VLOOKUP($AF732,角色间职业划分!$P:$AP,8,FALSE)/角色间职业划分!$W$9,0)</f>
        <v>6737</v>
      </c>
      <c r="G732" s="26">
        <f>ROUND(IF($AG732="战士",VLOOKUP($AH732,$DV:$ER,EB$1,FALSE),IF($AG732="幻术师",VLOOKUP($AH732,$EU:$FQ,FA$1,FALSE),IF($AG732="刺客",VLOOKUP($AH732,$FU:$GQ,GA$1,FALSE),"无该职业")))*VLOOKUP($AF732,角色间职业划分!$P:$AP,13,FALSE)/角色间职业划分!$AB$9,0)</f>
        <v>6484</v>
      </c>
      <c r="H732" s="26">
        <f t="shared" si="299"/>
        <v>0</v>
      </c>
      <c r="I732" s="26">
        <f t="shared" si="300"/>
        <v>0</v>
      </c>
      <c r="J732" s="26">
        <f t="shared" si="301"/>
        <v>0</v>
      </c>
      <c r="K732" s="26">
        <f t="shared" si="302"/>
        <v>0</v>
      </c>
      <c r="L732" s="26">
        <f t="shared" si="303"/>
        <v>0</v>
      </c>
      <c r="M732" s="26">
        <f t="shared" si="304"/>
        <v>0</v>
      </c>
      <c r="N732" s="26">
        <f t="shared" si="305"/>
        <v>7.5</v>
      </c>
      <c r="O732" s="26">
        <f t="shared" si="306"/>
        <v>5</v>
      </c>
      <c r="P732" s="26">
        <f t="shared" si="307"/>
        <v>0</v>
      </c>
      <c r="Q732" s="26">
        <f t="shared" si="308"/>
        <v>5</v>
      </c>
      <c r="R732" s="26">
        <f t="shared" si="309"/>
        <v>10</v>
      </c>
      <c r="S732" s="26">
        <f t="shared" si="310"/>
        <v>5</v>
      </c>
      <c r="T732" s="26">
        <f t="shared" si="311"/>
        <v>2.5</v>
      </c>
      <c r="U732" s="26">
        <f t="shared" si="312"/>
        <v>0</v>
      </c>
      <c r="V732" s="26">
        <f t="shared" si="313"/>
        <v>0</v>
      </c>
      <c r="W732" s="26">
        <f>VLOOKUP(AF732,角色间职业划分!L:M,2,FALSE)</f>
        <v>12</v>
      </c>
      <c r="X732" s="26">
        <f t="shared" si="314"/>
        <v>56</v>
      </c>
      <c r="Y732" s="26">
        <v>0</v>
      </c>
      <c r="Z732" s="26">
        <v>0</v>
      </c>
      <c r="AA732" s="26">
        <v>0</v>
      </c>
      <c r="AB732" s="26">
        <f t="shared" si="315"/>
        <v>15</v>
      </c>
      <c r="AC732" s="1">
        <f t="shared" si="296"/>
        <v>1818</v>
      </c>
      <c r="AD732" s="51"/>
      <c r="AE732" s="1"/>
      <c r="AF732">
        <f t="shared" si="316"/>
        <v>12</v>
      </c>
      <c r="AG732" s="26" t="str">
        <f>VLOOKUP(AF732,角色间职业划分!P:R,3,FALSE)</f>
        <v>刺客</v>
      </c>
      <c r="AH732" s="26">
        <f t="shared" si="317"/>
        <v>56</v>
      </c>
    </row>
    <row r="733" spans="1:34" x14ac:dyDescent="0.15">
      <c r="A733" s="26">
        <v>729</v>
      </c>
      <c r="B733" s="26">
        <f t="shared" si="297"/>
        <v>0</v>
      </c>
      <c r="C733" s="26">
        <f>ROUND(IF($AG733="战士",VLOOKUP($AH733,$DV:$ER,DX$1,FALSE),IF($AG733="幻术师",VLOOKUP($AH733,$EU:$FQ,EW$1,FALSE),IF($AG733="刺客",VLOOKUP($AH733,$FU:$GQ,FW$1,FALSE),"无该职业")))/VLOOKUP(AF733,角色间职业划分!P:AP,20,FALSE),0)</f>
        <v>49</v>
      </c>
      <c r="D733" s="26">
        <f t="shared" si="298"/>
        <v>0</v>
      </c>
      <c r="E733" s="26">
        <f>ROUND(IF($AG733="战士",VLOOKUP($AH733,$DV:$ER,DZ$1,FALSE),IF($AG733="幻术师",VLOOKUP($AH733,$EU:$FQ,EY$1,FALSE),IF($AG733="刺客",VLOOKUP($AH733,$FU:$GQ,FY$1,FALSE),"无该职业")))*VLOOKUP($AF733,角色间职业划分!$P:$AP,26,FALSE)*VLOOKUP($AF733,角色间职业划分!$P:$AP,13,FALSE)/角色间职业划分!$AB$9,0)</f>
        <v>2829</v>
      </c>
      <c r="F733" s="26">
        <f>ROUND(IF($AG733="战士",VLOOKUP($AH733,$DV:$ER,EA$1,FALSE),IF($AG733="幻术师",VLOOKUP($AH733,$EU:$FQ,EZ$1,FALSE),IF($AG733="刺客",VLOOKUP($AH733,$FU:$GQ,FZ$1,FALSE),"无该职业")))*VLOOKUP($AF733,角色间职业划分!$P:$AP,8,FALSE)/角色间职业划分!$W$9,0)</f>
        <v>6737</v>
      </c>
      <c r="G733" s="26">
        <f>ROUND(IF($AG733="战士",VLOOKUP($AH733,$DV:$ER,EB$1,FALSE),IF($AG733="幻术师",VLOOKUP($AH733,$EU:$FQ,FA$1,FALSE),IF($AG733="刺客",VLOOKUP($AH733,$FU:$GQ,GA$1,FALSE),"无该职业")))*VLOOKUP($AF733,角色间职业划分!$P:$AP,13,FALSE)/角色间职业划分!$AB$9,0)</f>
        <v>7270</v>
      </c>
      <c r="H733" s="26">
        <f t="shared" si="299"/>
        <v>0</v>
      </c>
      <c r="I733" s="26">
        <f t="shared" si="300"/>
        <v>0</v>
      </c>
      <c r="J733" s="26">
        <f t="shared" si="301"/>
        <v>0</v>
      </c>
      <c r="K733" s="26">
        <f t="shared" si="302"/>
        <v>0</v>
      </c>
      <c r="L733" s="26">
        <f t="shared" si="303"/>
        <v>0</v>
      </c>
      <c r="M733" s="26">
        <f t="shared" si="304"/>
        <v>0</v>
      </c>
      <c r="N733" s="26">
        <f t="shared" si="305"/>
        <v>7.5</v>
      </c>
      <c r="O733" s="26">
        <f t="shared" si="306"/>
        <v>5</v>
      </c>
      <c r="P733" s="26">
        <f t="shared" si="307"/>
        <v>0</v>
      </c>
      <c r="Q733" s="26">
        <f t="shared" si="308"/>
        <v>5</v>
      </c>
      <c r="R733" s="26">
        <f t="shared" si="309"/>
        <v>10</v>
      </c>
      <c r="S733" s="26">
        <f t="shared" si="310"/>
        <v>5</v>
      </c>
      <c r="T733" s="26">
        <f t="shared" si="311"/>
        <v>2.5</v>
      </c>
      <c r="U733" s="26">
        <f t="shared" si="312"/>
        <v>0</v>
      </c>
      <c r="V733" s="26">
        <f t="shared" si="313"/>
        <v>0</v>
      </c>
      <c r="W733" s="26">
        <f>VLOOKUP(AF733,角色间职业划分!L:M,2,FALSE)</f>
        <v>12</v>
      </c>
      <c r="X733" s="26">
        <f t="shared" si="314"/>
        <v>57</v>
      </c>
      <c r="Y733" s="26">
        <v>0</v>
      </c>
      <c r="Z733" s="26">
        <v>0</v>
      </c>
      <c r="AA733" s="26">
        <v>0</v>
      </c>
      <c r="AB733" s="26">
        <f t="shared" si="315"/>
        <v>15</v>
      </c>
      <c r="AC733" s="1">
        <f t="shared" si="296"/>
        <v>1869</v>
      </c>
      <c r="AD733" s="51"/>
      <c r="AE733" s="1"/>
      <c r="AF733">
        <f t="shared" si="316"/>
        <v>12</v>
      </c>
      <c r="AG733" s="26" t="str">
        <f>VLOOKUP(AF733,角色间职业划分!P:R,3,FALSE)</f>
        <v>刺客</v>
      </c>
      <c r="AH733" s="26">
        <f t="shared" si="317"/>
        <v>57</v>
      </c>
    </row>
    <row r="734" spans="1:34" x14ac:dyDescent="0.15">
      <c r="A734" s="26">
        <v>730</v>
      </c>
      <c r="B734" s="26">
        <f t="shared" si="297"/>
        <v>0</v>
      </c>
      <c r="C734" s="26">
        <f>ROUND(IF($AG734="战士",VLOOKUP($AH734,$DV:$ER,DX$1,FALSE),IF($AG734="幻术师",VLOOKUP($AH734,$EU:$FQ,EW$1,FALSE),IF($AG734="刺客",VLOOKUP($AH734,$FU:$GQ,FW$1,FALSE),"无该职业")))/VLOOKUP(AF734,角色间职业划分!P:AP,20,FALSE),0)</f>
        <v>49</v>
      </c>
      <c r="D734" s="26">
        <f t="shared" si="298"/>
        <v>0</v>
      </c>
      <c r="E734" s="26">
        <f>ROUND(IF($AG734="战士",VLOOKUP($AH734,$DV:$ER,DZ$1,FALSE),IF($AG734="幻术师",VLOOKUP($AH734,$EU:$FQ,EY$1,FALSE),IF($AG734="刺客",VLOOKUP($AH734,$FU:$GQ,FY$1,FALSE),"无该职业")))*VLOOKUP($AF734,角色间职业划分!$P:$AP,26,FALSE)*VLOOKUP($AF734,角色间职业划分!$P:$AP,13,FALSE)/角色间职业划分!$AB$9,0)</f>
        <v>2829</v>
      </c>
      <c r="F734" s="26">
        <f>ROUND(IF($AG734="战士",VLOOKUP($AH734,$DV:$ER,EA$1,FALSE),IF($AG734="幻术师",VLOOKUP($AH734,$EU:$FQ,EZ$1,FALSE),IF($AG734="刺客",VLOOKUP($AH734,$FU:$GQ,FZ$1,FALSE),"无该职业")))*VLOOKUP($AF734,角色间职业划分!$P:$AP,8,FALSE)/角色间职业划分!$W$9,0)</f>
        <v>6737</v>
      </c>
      <c r="G734" s="26">
        <f>ROUND(IF($AG734="战士",VLOOKUP($AH734,$DV:$ER,EB$1,FALSE),IF($AG734="幻术师",VLOOKUP($AH734,$EU:$FQ,FA$1,FALSE),IF($AG734="刺客",VLOOKUP($AH734,$FU:$GQ,GA$1,FALSE),"无该职业")))*VLOOKUP($AF734,角色间职业划分!$P:$AP,13,FALSE)/角色间职业划分!$AB$9,0)</f>
        <v>7270</v>
      </c>
      <c r="H734" s="26">
        <f t="shared" si="299"/>
        <v>0</v>
      </c>
      <c r="I734" s="26">
        <f t="shared" si="300"/>
        <v>0</v>
      </c>
      <c r="J734" s="26">
        <f t="shared" si="301"/>
        <v>0</v>
      </c>
      <c r="K734" s="26">
        <f t="shared" si="302"/>
        <v>0</v>
      </c>
      <c r="L734" s="26">
        <f t="shared" si="303"/>
        <v>0</v>
      </c>
      <c r="M734" s="26">
        <f t="shared" si="304"/>
        <v>0</v>
      </c>
      <c r="N734" s="26">
        <f t="shared" si="305"/>
        <v>7.5</v>
      </c>
      <c r="O734" s="26">
        <f t="shared" si="306"/>
        <v>5</v>
      </c>
      <c r="P734" s="26">
        <f t="shared" si="307"/>
        <v>0</v>
      </c>
      <c r="Q734" s="26">
        <f t="shared" si="308"/>
        <v>5</v>
      </c>
      <c r="R734" s="26">
        <f t="shared" si="309"/>
        <v>10</v>
      </c>
      <c r="S734" s="26">
        <f t="shared" si="310"/>
        <v>5</v>
      </c>
      <c r="T734" s="26">
        <f t="shared" si="311"/>
        <v>5</v>
      </c>
      <c r="U734" s="26">
        <f t="shared" si="312"/>
        <v>0</v>
      </c>
      <c r="V734" s="26">
        <f t="shared" si="313"/>
        <v>0</v>
      </c>
      <c r="W734" s="26">
        <f>VLOOKUP(AF734,角色间职业划分!L:M,2,FALSE)</f>
        <v>12</v>
      </c>
      <c r="X734" s="26">
        <f t="shared" si="314"/>
        <v>58</v>
      </c>
      <c r="Y734" s="26">
        <v>0</v>
      </c>
      <c r="Z734" s="26">
        <v>0</v>
      </c>
      <c r="AA734" s="26">
        <v>0</v>
      </c>
      <c r="AB734" s="26">
        <f t="shared" si="315"/>
        <v>15</v>
      </c>
      <c r="AC734" s="1">
        <f t="shared" si="296"/>
        <v>1919</v>
      </c>
      <c r="AD734" s="51"/>
      <c r="AE734" s="1"/>
      <c r="AF734">
        <f t="shared" si="316"/>
        <v>12</v>
      </c>
      <c r="AG734" s="26" t="str">
        <f>VLOOKUP(AF734,角色间职业划分!P:R,3,FALSE)</f>
        <v>刺客</v>
      </c>
      <c r="AH734" s="26">
        <f t="shared" si="317"/>
        <v>58</v>
      </c>
    </row>
    <row r="735" spans="1:34" x14ac:dyDescent="0.15">
      <c r="A735" s="26">
        <v>731</v>
      </c>
      <c r="B735" s="26">
        <f t="shared" si="297"/>
        <v>0</v>
      </c>
      <c r="C735" s="26">
        <f>ROUND(IF($AG735="战士",VLOOKUP($AH735,$DV:$ER,DX$1,FALSE),IF($AG735="幻术师",VLOOKUP($AH735,$EU:$FQ,EW$1,FALSE),IF($AG735="刺客",VLOOKUP($AH735,$FU:$GQ,FW$1,FALSE),"无该职业")))/VLOOKUP(AF735,角色间职业划分!P:AP,20,FALSE),0)</f>
        <v>49</v>
      </c>
      <c r="D735" s="26">
        <f t="shared" si="298"/>
        <v>0</v>
      </c>
      <c r="E735" s="26">
        <f>ROUND(IF($AG735="战士",VLOOKUP($AH735,$DV:$ER,DZ$1,FALSE),IF($AG735="幻术师",VLOOKUP($AH735,$EU:$FQ,EY$1,FALSE),IF($AG735="刺客",VLOOKUP($AH735,$FU:$GQ,FY$1,FALSE),"无该职业")))*VLOOKUP($AF735,角色间职业划分!$P:$AP,26,FALSE)*VLOOKUP($AF735,角色间职业划分!$P:$AP,13,FALSE)/角色间职业划分!$AB$9,0)</f>
        <v>2829</v>
      </c>
      <c r="F735" s="26">
        <f>ROUND(IF($AG735="战士",VLOOKUP($AH735,$DV:$ER,EA$1,FALSE),IF($AG735="幻术师",VLOOKUP($AH735,$EU:$FQ,EZ$1,FALSE),IF($AG735="刺客",VLOOKUP($AH735,$FU:$GQ,FZ$1,FALSE),"无该职业")))*VLOOKUP($AF735,角色间职业划分!$P:$AP,8,FALSE)/角色间职业划分!$W$9,0)</f>
        <v>7506</v>
      </c>
      <c r="G735" s="26">
        <f>ROUND(IF($AG735="战士",VLOOKUP($AH735,$DV:$ER,EB$1,FALSE),IF($AG735="幻术师",VLOOKUP($AH735,$EU:$FQ,FA$1,FALSE),IF($AG735="刺客",VLOOKUP($AH735,$FU:$GQ,GA$1,FALSE),"无该职业")))*VLOOKUP($AF735,角色间职业划分!$P:$AP,13,FALSE)/角色间职业划分!$AB$9,0)</f>
        <v>7270</v>
      </c>
      <c r="H735" s="26">
        <f t="shared" si="299"/>
        <v>0</v>
      </c>
      <c r="I735" s="26">
        <f t="shared" si="300"/>
        <v>0</v>
      </c>
      <c r="J735" s="26">
        <f t="shared" si="301"/>
        <v>0</v>
      </c>
      <c r="K735" s="26">
        <f t="shared" si="302"/>
        <v>0</v>
      </c>
      <c r="L735" s="26">
        <f t="shared" si="303"/>
        <v>0</v>
      </c>
      <c r="M735" s="26">
        <f t="shared" si="304"/>
        <v>0</v>
      </c>
      <c r="N735" s="26">
        <f t="shared" si="305"/>
        <v>7.5</v>
      </c>
      <c r="O735" s="26">
        <f t="shared" si="306"/>
        <v>5</v>
      </c>
      <c r="P735" s="26">
        <f t="shared" si="307"/>
        <v>0</v>
      </c>
      <c r="Q735" s="26">
        <f t="shared" si="308"/>
        <v>5</v>
      </c>
      <c r="R735" s="26">
        <f t="shared" si="309"/>
        <v>10</v>
      </c>
      <c r="S735" s="26">
        <f t="shared" si="310"/>
        <v>5</v>
      </c>
      <c r="T735" s="26">
        <f t="shared" si="311"/>
        <v>5</v>
      </c>
      <c r="U735" s="26">
        <f t="shared" si="312"/>
        <v>0</v>
      </c>
      <c r="V735" s="26">
        <f t="shared" si="313"/>
        <v>0</v>
      </c>
      <c r="W735" s="26">
        <f>VLOOKUP(AF735,角色间职业划分!L:M,2,FALSE)</f>
        <v>12</v>
      </c>
      <c r="X735" s="26">
        <f t="shared" si="314"/>
        <v>59</v>
      </c>
      <c r="Y735" s="26">
        <v>0</v>
      </c>
      <c r="Z735" s="26">
        <v>0</v>
      </c>
      <c r="AA735" s="26">
        <v>0</v>
      </c>
      <c r="AB735" s="26">
        <f t="shared" si="315"/>
        <v>15</v>
      </c>
      <c r="AC735" s="1">
        <f t="shared" si="296"/>
        <v>1970</v>
      </c>
      <c r="AD735" s="51"/>
      <c r="AE735" s="1"/>
      <c r="AF735">
        <f t="shared" si="316"/>
        <v>12</v>
      </c>
      <c r="AG735" s="26" t="str">
        <f>VLOOKUP(AF735,角色间职业划分!P:R,3,FALSE)</f>
        <v>刺客</v>
      </c>
      <c r="AH735" s="26">
        <f t="shared" si="317"/>
        <v>59</v>
      </c>
    </row>
    <row r="736" spans="1:34" x14ac:dyDescent="0.15">
      <c r="A736" s="26">
        <v>732</v>
      </c>
      <c r="B736" s="26">
        <f t="shared" si="297"/>
        <v>0</v>
      </c>
      <c r="C736" s="26">
        <f>ROUND(IF($AG736="战士",VLOOKUP($AH736,$DV:$ER,DX$1,FALSE),IF($AG736="幻术师",VLOOKUP($AH736,$EU:$FQ,EW$1,FALSE),IF($AG736="刺客",VLOOKUP($AH736,$FU:$GQ,FW$1,FALSE),"无该职业")))/VLOOKUP(AF736,角色间职业划分!P:AP,20,FALSE),0)</f>
        <v>55</v>
      </c>
      <c r="D736" s="26">
        <f t="shared" si="298"/>
        <v>0</v>
      </c>
      <c r="E736" s="26">
        <f>ROUND(IF($AG736="战士",VLOOKUP($AH736,$DV:$ER,DZ$1,FALSE),IF($AG736="幻术师",VLOOKUP($AH736,$EU:$FQ,EY$1,FALSE),IF($AG736="刺客",VLOOKUP($AH736,$FU:$GQ,FY$1,FALSE),"无该职业")))*VLOOKUP($AF736,角色间职业划分!$P:$AP,26,FALSE)*VLOOKUP($AF736,角色间职业划分!$P:$AP,13,FALSE)/角色间职业划分!$AB$9,0)</f>
        <v>2829</v>
      </c>
      <c r="F736" s="26">
        <f>ROUND(IF($AG736="战士",VLOOKUP($AH736,$DV:$ER,EA$1,FALSE),IF($AG736="幻术师",VLOOKUP($AH736,$EU:$FQ,EZ$1,FALSE),IF($AG736="刺客",VLOOKUP($AH736,$FU:$GQ,FZ$1,FALSE),"无该职业")))*VLOOKUP($AF736,角色间职业划分!$P:$AP,8,FALSE)/角色间职业划分!$W$9,0)</f>
        <v>7506</v>
      </c>
      <c r="G736" s="26">
        <f>ROUND(IF($AG736="战士",VLOOKUP($AH736,$DV:$ER,EB$1,FALSE),IF($AG736="幻术师",VLOOKUP($AH736,$EU:$FQ,FA$1,FALSE),IF($AG736="刺客",VLOOKUP($AH736,$FU:$GQ,GA$1,FALSE),"无该职业")))*VLOOKUP($AF736,角色间职业划分!$P:$AP,13,FALSE)/角色间职业划分!$AB$9,0)</f>
        <v>7270</v>
      </c>
      <c r="H736" s="26">
        <f t="shared" si="299"/>
        <v>0</v>
      </c>
      <c r="I736" s="26">
        <f t="shared" si="300"/>
        <v>0</v>
      </c>
      <c r="J736" s="26">
        <f t="shared" si="301"/>
        <v>0</v>
      </c>
      <c r="K736" s="26">
        <f t="shared" si="302"/>
        <v>0</v>
      </c>
      <c r="L736" s="26">
        <f t="shared" si="303"/>
        <v>0</v>
      </c>
      <c r="M736" s="26">
        <f t="shared" si="304"/>
        <v>0</v>
      </c>
      <c r="N736" s="26">
        <f t="shared" si="305"/>
        <v>7.5</v>
      </c>
      <c r="O736" s="26">
        <f t="shared" si="306"/>
        <v>5</v>
      </c>
      <c r="P736" s="26">
        <f t="shared" si="307"/>
        <v>0</v>
      </c>
      <c r="Q736" s="26">
        <f t="shared" si="308"/>
        <v>5</v>
      </c>
      <c r="R736" s="26">
        <f t="shared" si="309"/>
        <v>10</v>
      </c>
      <c r="S736" s="26">
        <f t="shared" si="310"/>
        <v>5</v>
      </c>
      <c r="T736" s="26">
        <f t="shared" si="311"/>
        <v>5</v>
      </c>
      <c r="U736" s="26">
        <f t="shared" si="312"/>
        <v>0</v>
      </c>
      <c r="V736" s="26">
        <f t="shared" si="313"/>
        <v>0</v>
      </c>
      <c r="W736" s="26">
        <f>VLOOKUP(AF736,角色间职业划分!L:M,2,FALSE)</f>
        <v>12</v>
      </c>
      <c r="X736" s="26">
        <f t="shared" si="314"/>
        <v>60</v>
      </c>
      <c r="Y736" s="26">
        <v>0</v>
      </c>
      <c r="Z736" s="26">
        <v>0</v>
      </c>
      <c r="AA736" s="26">
        <v>0</v>
      </c>
      <c r="AB736" s="26">
        <f t="shared" si="315"/>
        <v>17.5</v>
      </c>
      <c r="AC736" s="1">
        <f t="shared" si="296"/>
        <v>2020</v>
      </c>
      <c r="AD736" s="51"/>
      <c r="AE736" s="1"/>
      <c r="AF736">
        <f t="shared" si="316"/>
        <v>12</v>
      </c>
      <c r="AG736" s="26" t="str">
        <f>VLOOKUP(AF736,角色间职业划分!P:R,3,FALSE)</f>
        <v>刺客</v>
      </c>
      <c r="AH736" s="26">
        <f t="shared" si="317"/>
        <v>60</v>
      </c>
    </row>
    <row r="737" spans="1:34" x14ac:dyDescent="0.15">
      <c r="A737" s="26">
        <v>733</v>
      </c>
      <c r="B737" s="26">
        <f t="shared" si="297"/>
        <v>0</v>
      </c>
      <c r="C737" s="26">
        <f>ROUND(IF($AG737="战士",VLOOKUP($AH737,$DV:$ER,DX$1,FALSE),IF($AG737="幻术师",VLOOKUP($AH737,$EU:$FQ,EW$1,FALSE),IF($AG737="刺客",VLOOKUP($AH737,$FU:$GQ,FW$1,FALSE),"无该职业")))/VLOOKUP(AF737,角色间职业划分!P:AP,20,FALSE),0)</f>
        <v>0</v>
      </c>
      <c r="D737" s="26">
        <f t="shared" si="298"/>
        <v>0</v>
      </c>
      <c r="E737" s="26">
        <f>ROUND(IF($AG737="战士",VLOOKUP($AH737,$DV:$ER,DZ$1,FALSE),IF($AG737="幻术师",VLOOKUP($AH737,$EU:$FQ,EY$1,FALSE),IF($AG737="刺客",VLOOKUP($AH737,$FU:$GQ,FY$1,FALSE),"无该职业")))*VLOOKUP($AF737,角色间职业划分!$P:$AP,26,FALSE)*VLOOKUP($AF737,角色间职业划分!$P:$AP,13,FALSE)/角色间职业划分!$AB$9,0)</f>
        <v>0</v>
      </c>
      <c r="F737" s="26">
        <f>ROUND(IF($AG737="战士",VLOOKUP($AH737,$DV:$ER,EA$1,FALSE),IF($AG737="幻术师",VLOOKUP($AH737,$EU:$FQ,EZ$1,FALSE),IF($AG737="刺客",VLOOKUP($AH737,$FU:$GQ,FZ$1,FALSE),"无该职业")))*VLOOKUP($AF737,角色间职业划分!$P:$AP,8,FALSE)/角色间职业划分!$W$9,0)</f>
        <v>0</v>
      </c>
      <c r="G737" s="26">
        <f>ROUND(IF($AG737="战士",VLOOKUP($AH737,$DV:$ER,EB$1,FALSE),IF($AG737="幻术师",VLOOKUP($AH737,$EU:$FQ,FA$1,FALSE),IF($AG737="刺客",VLOOKUP($AH737,$FU:$GQ,GA$1,FALSE),"无该职业")))*VLOOKUP($AF737,角色间职业划分!$P:$AP,13,FALSE)/角色间职业划分!$AB$9,0)</f>
        <v>0</v>
      </c>
      <c r="H737" s="26">
        <f t="shared" si="299"/>
        <v>0</v>
      </c>
      <c r="I737" s="26">
        <f t="shared" si="300"/>
        <v>0</v>
      </c>
      <c r="J737" s="26">
        <f t="shared" si="301"/>
        <v>0</v>
      </c>
      <c r="K737" s="26">
        <f t="shared" si="302"/>
        <v>0</v>
      </c>
      <c r="L737" s="26">
        <f t="shared" si="303"/>
        <v>0</v>
      </c>
      <c r="M737" s="26">
        <f t="shared" si="304"/>
        <v>0</v>
      </c>
      <c r="N737" s="26">
        <f t="shared" si="305"/>
        <v>0</v>
      </c>
      <c r="O737" s="26">
        <f t="shared" si="306"/>
        <v>0</v>
      </c>
      <c r="P737" s="26">
        <f t="shared" si="307"/>
        <v>0</v>
      </c>
      <c r="Q737" s="26">
        <f t="shared" si="308"/>
        <v>0</v>
      </c>
      <c r="R737" s="26">
        <f t="shared" si="309"/>
        <v>0</v>
      </c>
      <c r="S737" s="26">
        <f t="shared" si="310"/>
        <v>0</v>
      </c>
      <c r="T737" s="26">
        <f t="shared" si="311"/>
        <v>0</v>
      </c>
      <c r="U737" s="26">
        <f t="shared" si="312"/>
        <v>0</v>
      </c>
      <c r="V737" s="26">
        <f t="shared" si="313"/>
        <v>0</v>
      </c>
      <c r="W737" s="26">
        <f>VLOOKUP(AF737,角色间职业划分!L:M,2,FALSE)</f>
        <v>13</v>
      </c>
      <c r="X737" s="26">
        <f t="shared" si="314"/>
        <v>0</v>
      </c>
      <c r="Y737" s="26">
        <v>0</v>
      </c>
      <c r="Z737" s="26">
        <v>0</v>
      </c>
      <c r="AA737" s="26">
        <v>0</v>
      </c>
      <c r="AB737" s="26">
        <f t="shared" si="315"/>
        <v>0</v>
      </c>
      <c r="AC737" s="1">
        <f t="shared" si="296"/>
        <v>0</v>
      </c>
      <c r="AD737" s="51"/>
      <c r="AE737" s="1"/>
      <c r="AF737">
        <f t="shared" si="316"/>
        <v>13</v>
      </c>
      <c r="AG737" s="26" t="str">
        <f>VLOOKUP(AF737,角色间职业划分!P:R,3,FALSE)</f>
        <v>幻术师</v>
      </c>
      <c r="AH737" s="26">
        <f t="shared" si="317"/>
        <v>0</v>
      </c>
    </row>
    <row r="738" spans="1:34" x14ac:dyDescent="0.15">
      <c r="A738" s="26">
        <v>734</v>
      </c>
      <c r="B738" s="26">
        <f t="shared" si="297"/>
        <v>0</v>
      </c>
      <c r="C738" s="26">
        <f>ROUND(IF($AG738="战士",VLOOKUP($AH738,$DV:$ER,DX$1,FALSE),IF($AG738="幻术师",VLOOKUP($AH738,$EU:$FQ,EW$1,FALSE),IF($AG738="刺客",VLOOKUP($AH738,$FU:$GQ,FW$1,FALSE),"无该职业")))/VLOOKUP(AF738,角色间职业划分!P:AP,20,FALSE),0)</f>
        <v>0</v>
      </c>
      <c r="D738" s="26">
        <f t="shared" si="298"/>
        <v>0</v>
      </c>
      <c r="E738" s="26">
        <f>ROUND(IF($AG738="战士",VLOOKUP($AH738,$DV:$ER,DZ$1,FALSE),IF($AG738="幻术师",VLOOKUP($AH738,$EU:$FQ,EY$1,FALSE),IF($AG738="刺客",VLOOKUP($AH738,$FU:$GQ,FY$1,FALSE),"无该职业")))*VLOOKUP($AF738,角色间职业划分!$P:$AP,26,FALSE)*VLOOKUP($AF738,角色间职业划分!$P:$AP,13,FALSE)/角色间职业划分!$AB$9,0)</f>
        <v>0</v>
      </c>
      <c r="F738" s="26">
        <f>ROUND(IF($AG738="战士",VLOOKUP($AH738,$DV:$ER,EA$1,FALSE),IF($AG738="幻术师",VLOOKUP($AH738,$EU:$FQ,EZ$1,FALSE),IF($AG738="刺客",VLOOKUP($AH738,$FU:$GQ,FZ$1,FALSE),"无该职业")))*VLOOKUP($AF738,角色间职业划分!$P:$AP,8,FALSE)/角色间职业划分!$W$9,0)</f>
        <v>0</v>
      </c>
      <c r="G738" s="26">
        <f>ROUND(IF($AG738="战士",VLOOKUP($AH738,$DV:$ER,EB$1,FALSE),IF($AG738="幻术师",VLOOKUP($AH738,$EU:$FQ,FA$1,FALSE),IF($AG738="刺客",VLOOKUP($AH738,$FU:$GQ,GA$1,FALSE),"无该职业")))*VLOOKUP($AF738,角色间职业划分!$P:$AP,13,FALSE)/角色间职业划分!$AB$9,0)</f>
        <v>138</v>
      </c>
      <c r="H738" s="26">
        <f t="shared" si="299"/>
        <v>0</v>
      </c>
      <c r="I738" s="26">
        <f t="shared" si="300"/>
        <v>0</v>
      </c>
      <c r="J738" s="26">
        <f t="shared" si="301"/>
        <v>0</v>
      </c>
      <c r="K738" s="26">
        <f t="shared" si="302"/>
        <v>0</v>
      </c>
      <c r="L738" s="26">
        <f t="shared" si="303"/>
        <v>0</v>
      </c>
      <c r="M738" s="26">
        <f t="shared" si="304"/>
        <v>0</v>
      </c>
      <c r="N738" s="26">
        <f t="shared" si="305"/>
        <v>0</v>
      </c>
      <c r="O738" s="26">
        <f t="shared" si="306"/>
        <v>0</v>
      </c>
      <c r="P738" s="26">
        <f t="shared" si="307"/>
        <v>0</v>
      </c>
      <c r="Q738" s="26">
        <f t="shared" si="308"/>
        <v>0</v>
      </c>
      <c r="R738" s="26">
        <f t="shared" si="309"/>
        <v>0</v>
      </c>
      <c r="S738" s="26">
        <f t="shared" si="310"/>
        <v>0</v>
      </c>
      <c r="T738" s="26">
        <f t="shared" si="311"/>
        <v>0</v>
      </c>
      <c r="U738" s="26">
        <f t="shared" si="312"/>
        <v>0</v>
      </c>
      <c r="V738" s="26">
        <f t="shared" si="313"/>
        <v>0</v>
      </c>
      <c r="W738" s="26">
        <f>VLOOKUP(AF738,角色间职业划分!L:M,2,FALSE)</f>
        <v>13</v>
      </c>
      <c r="X738" s="26">
        <f t="shared" si="314"/>
        <v>1</v>
      </c>
      <c r="Y738" s="26">
        <v>0</v>
      </c>
      <c r="Z738" s="26">
        <v>0</v>
      </c>
      <c r="AA738" s="26">
        <v>0</v>
      </c>
      <c r="AB738" s="26">
        <f t="shared" si="315"/>
        <v>0</v>
      </c>
      <c r="AC738" s="1">
        <f t="shared" si="296"/>
        <v>36</v>
      </c>
      <c r="AD738" s="51"/>
      <c r="AE738" s="1"/>
      <c r="AF738">
        <f t="shared" si="316"/>
        <v>13</v>
      </c>
      <c r="AG738" s="26" t="str">
        <f>VLOOKUP(AF738,角色间职业划分!P:R,3,FALSE)</f>
        <v>幻术师</v>
      </c>
      <c r="AH738" s="26">
        <f t="shared" si="317"/>
        <v>1</v>
      </c>
    </row>
    <row r="739" spans="1:34" x14ac:dyDescent="0.15">
      <c r="A739" s="26">
        <v>735</v>
      </c>
      <c r="B739" s="26">
        <f t="shared" si="297"/>
        <v>0</v>
      </c>
      <c r="C739" s="26">
        <f>ROUND(IF($AG739="战士",VLOOKUP($AH739,$DV:$ER,DX$1,FALSE),IF($AG739="幻术师",VLOOKUP($AH739,$EU:$FQ,EW$1,FALSE),IF($AG739="刺客",VLOOKUP($AH739,$FU:$GQ,FW$1,FALSE),"无该职业")))/VLOOKUP(AF739,角色间职业划分!P:AP,20,FALSE),0)</f>
        <v>0</v>
      </c>
      <c r="D739" s="26">
        <f t="shared" si="298"/>
        <v>0</v>
      </c>
      <c r="E739" s="26">
        <f>ROUND(IF($AG739="战士",VLOOKUP($AH739,$DV:$ER,DZ$1,FALSE),IF($AG739="幻术师",VLOOKUP($AH739,$EU:$FQ,EY$1,FALSE),IF($AG739="刺客",VLOOKUP($AH739,$FU:$GQ,FY$1,FALSE),"无该职业")))*VLOOKUP($AF739,角色间职业划分!$P:$AP,26,FALSE)*VLOOKUP($AF739,角色间职业划分!$P:$AP,13,FALSE)/角色间职业划分!$AB$9,0)</f>
        <v>0</v>
      </c>
      <c r="F739" s="26">
        <f>ROUND(IF($AG739="战士",VLOOKUP($AH739,$DV:$ER,EA$1,FALSE),IF($AG739="幻术师",VLOOKUP($AH739,$EU:$FQ,EZ$1,FALSE),IF($AG739="刺客",VLOOKUP($AH739,$FU:$GQ,FZ$1,FALSE),"无该职业")))*VLOOKUP($AF739,角色间职业划分!$P:$AP,8,FALSE)/角色间职业划分!$W$9,0)</f>
        <v>0</v>
      </c>
      <c r="G739" s="26">
        <f>ROUND(IF($AG739="战士",VLOOKUP($AH739,$DV:$ER,EB$1,FALSE),IF($AG739="幻术师",VLOOKUP($AH739,$EU:$FQ,FA$1,FALSE),IF($AG739="刺客",VLOOKUP($AH739,$FU:$GQ,GA$1,FALSE),"无该职业")))*VLOOKUP($AF739,角色间职业划分!$P:$AP,13,FALSE)/角色间职业划分!$AB$9,0)</f>
        <v>138</v>
      </c>
      <c r="H739" s="26">
        <f t="shared" si="299"/>
        <v>0</v>
      </c>
      <c r="I739" s="26">
        <f t="shared" si="300"/>
        <v>0</v>
      </c>
      <c r="J739" s="26">
        <f t="shared" si="301"/>
        <v>0</v>
      </c>
      <c r="K739" s="26">
        <f t="shared" si="302"/>
        <v>0</v>
      </c>
      <c r="L739" s="26">
        <f t="shared" si="303"/>
        <v>0</v>
      </c>
      <c r="M739" s="26">
        <f t="shared" si="304"/>
        <v>0</v>
      </c>
      <c r="N739" s="26">
        <f t="shared" si="305"/>
        <v>2.5</v>
      </c>
      <c r="O739" s="26">
        <f t="shared" si="306"/>
        <v>0</v>
      </c>
      <c r="P739" s="26">
        <f t="shared" si="307"/>
        <v>0</v>
      </c>
      <c r="Q739" s="26">
        <f t="shared" si="308"/>
        <v>0</v>
      </c>
      <c r="R739" s="26">
        <f t="shared" si="309"/>
        <v>0</v>
      </c>
      <c r="S739" s="26">
        <f t="shared" si="310"/>
        <v>0</v>
      </c>
      <c r="T739" s="26">
        <f t="shared" si="311"/>
        <v>0</v>
      </c>
      <c r="U739" s="26">
        <f t="shared" si="312"/>
        <v>0</v>
      </c>
      <c r="V739" s="26">
        <f t="shared" si="313"/>
        <v>0</v>
      </c>
      <c r="W739" s="26">
        <f>VLOOKUP(AF739,角色间职业划分!L:M,2,FALSE)</f>
        <v>13</v>
      </c>
      <c r="X739" s="26">
        <f t="shared" si="314"/>
        <v>2</v>
      </c>
      <c r="Y739" s="26">
        <v>0</v>
      </c>
      <c r="Z739" s="26">
        <v>0</v>
      </c>
      <c r="AA739" s="26">
        <v>0</v>
      </c>
      <c r="AB739" s="26">
        <f t="shared" si="315"/>
        <v>0</v>
      </c>
      <c r="AC739" s="1">
        <f t="shared" si="296"/>
        <v>36</v>
      </c>
      <c r="AD739" s="51"/>
      <c r="AE739" s="1"/>
      <c r="AF739">
        <f t="shared" si="316"/>
        <v>13</v>
      </c>
      <c r="AG739" s="26" t="str">
        <f>VLOOKUP(AF739,角色间职业划分!P:R,3,FALSE)</f>
        <v>幻术师</v>
      </c>
      <c r="AH739" s="26">
        <f t="shared" si="317"/>
        <v>2</v>
      </c>
    </row>
    <row r="740" spans="1:34" x14ac:dyDescent="0.15">
      <c r="A740" s="26">
        <v>736</v>
      </c>
      <c r="B740" s="26">
        <f t="shared" si="297"/>
        <v>0</v>
      </c>
      <c r="C740" s="26">
        <f>ROUND(IF($AG740="战士",VLOOKUP($AH740,$DV:$ER,DX$1,FALSE),IF($AG740="幻术师",VLOOKUP($AH740,$EU:$FQ,EW$1,FALSE),IF($AG740="刺客",VLOOKUP($AH740,$FU:$GQ,FW$1,FALSE),"无该职业")))/VLOOKUP(AF740,角色间职业划分!P:AP,20,FALSE),0)</f>
        <v>0</v>
      </c>
      <c r="D740" s="26">
        <f t="shared" si="298"/>
        <v>0</v>
      </c>
      <c r="E740" s="26">
        <f>ROUND(IF($AG740="战士",VLOOKUP($AH740,$DV:$ER,DZ$1,FALSE),IF($AG740="幻术师",VLOOKUP($AH740,$EU:$FQ,EY$1,FALSE),IF($AG740="刺客",VLOOKUP($AH740,$FU:$GQ,FY$1,FALSE),"无该职业")))*VLOOKUP($AF740,角色间职业划分!$P:$AP,26,FALSE)*VLOOKUP($AF740,角色间职业划分!$P:$AP,13,FALSE)/角色间职业划分!$AB$9,0)</f>
        <v>0</v>
      </c>
      <c r="F740" s="26">
        <f>ROUND(IF($AG740="战士",VLOOKUP($AH740,$DV:$ER,EA$1,FALSE),IF($AG740="幻术师",VLOOKUP($AH740,$EU:$FQ,EZ$1,FALSE),IF($AG740="刺客",VLOOKUP($AH740,$FU:$GQ,FZ$1,FALSE),"无该职业")))*VLOOKUP($AF740,角色间职业划分!$P:$AP,8,FALSE)/角色间职业划分!$W$9,0)</f>
        <v>234</v>
      </c>
      <c r="G740" s="26">
        <f>ROUND(IF($AG740="战士",VLOOKUP($AH740,$DV:$ER,EB$1,FALSE),IF($AG740="幻术师",VLOOKUP($AH740,$EU:$FQ,FA$1,FALSE),IF($AG740="刺客",VLOOKUP($AH740,$FU:$GQ,GA$1,FALSE),"无该职业")))*VLOOKUP($AF740,角色间职业划分!$P:$AP,13,FALSE)/角色间职业划分!$AB$9,0)</f>
        <v>138</v>
      </c>
      <c r="H740" s="26">
        <f t="shared" si="299"/>
        <v>0</v>
      </c>
      <c r="I740" s="26">
        <f t="shared" si="300"/>
        <v>0</v>
      </c>
      <c r="J740" s="26">
        <f t="shared" si="301"/>
        <v>0</v>
      </c>
      <c r="K740" s="26">
        <f t="shared" si="302"/>
        <v>0</v>
      </c>
      <c r="L740" s="26">
        <f t="shared" si="303"/>
        <v>0</v>
      </c>
      <c r="M740" s="26">
        <f t="shared" si="304"/>
        <v>0</v>
      </c>
      <c r="N740" s="26">
        <f t="shared" si="305"/>
        <v>2.5</v>
      </c>
      <c r="O740" s="26">
        <f t="shared" si="306"/>
        <v>0</v>
      </c>
      <c r="P740" s="26">
        <f t="shared" si="307"/>
        <v>0</v>
      </c>
      <c r="Q740" s="26">
        <f t="shared" si="308"/>
        <v>0</v>
      </c>
      <c r="R740" s="26">
        <f t="shared" si="309"/>
        <v>0</v>
      </c>
      <c r="S740" s="26">
        <f t="shared" si="310"/>
        <v>0</v>
      </c>
      <c r="T740" s="26">
        <f t="shared" si="311"/>
        <v>0</v>
      </c>
      <c r="U740" s="26">
        <f t="shared" si="312"/>
        <v>0</v>
      </c>
      <c r="V740" s="26">
        <f t="shared" si="313"/>
        <v>0</v>
      </c>
      <c r="W740" s="26">
        <f>VLOOKUP(AF740,角色间职业划分!L:M,2,FALSE)</f>
        <v>13</v>
      </c>
      <c r="X740" s="26">
        <f t="shared" si="314"/>
        <v>3</v>
      </c>
      <c r="Y740" s="26">
        <v>0</v>
      </c>
      <c r="Z740" s="26">
        <v>0</v>
      </c>
      <c r="AA740" s="26">
        <v>0</v>
      </c>
      <c r="AB740" s="26">
        <f t="shared" si="315"/>
        <v>0</v>
      </c>
      <c r="AC740" s="1">
        <f t="shared" si="296"/>
        <v>42</v>
      </c>
      <c r="AD740" s="51"/>
      <c r="AE740" s="1"/>
      <c r="AF740">
        <f t="shared" si="316"/>
        <v>13</v>
      </c>
      <c r="AG740" s="26" t="str">
        <f>VLOOKUP(AF740,角色间职业划分!P:R,3,FALSE)</f>
        <v>幻术师</v>
      </c>
      <c r="AH740" s="26">
        <f t="shared" si="317"/>
        <v>3</v>
      </c>
    </row>
    <row r="741" spans="1:34" x14ac:dyDescent="0.15">
      <c r="A741" s="26">
        <v>737</v>
      </c>
      <c r="B741" s="26">
        <f t="shared" si="297"/>
        <v>0</v>
      </c>
      <c r="C741" s="26">
        <f>ROUND(IF($AG741="战士",VLOOKUP($AH741,$DV:$ER,DX$1,FALSE),IF($AG741="幻术师",VLOOKUP($AH741,$EU:$FQ,EW$1,FALSE),IF($AG741="刺客",VLOOKUP($AH741,$FU:$GQ,FW$1,FALSE),"无该职业")))/VLOOKUP(AF741,角色间职业划分!P:AP,20,FALSE),0)</f>
        <v>0</v>
      </c>
      <c r="D741" s="26">
        <f t="shared" si="298"/>
        <v>0</v>
      </c>
      <c r="E741" s="26">
        <f>ROUND(IF($AG741="战士",VLOOKUP($AH741,$DV:$ER,DZ$1,FALSE),IF($AG741="幻术师",VLOOKUP($AH741,$EU:$FQ,EY$1,FALSE),IF($AG741="刺客",VLOOKUP($AH741,$FU:$GQ,FY$1,FALSE),"无该职业")))*VLOOKUP($AF741,角色间职业划分!$P:$AP,26,FALSE)*VLOOKUP($AF741,角色间职业划分!$P:$AP,13,FALSE)/角色间职业划分!$AB$9,0)</f>
        <v>0</v>
      </c>
      <c r="F741" s="26">
        <f>ROUND(IF($AG741="战士",VLOOKUP($AH741,$DV:$ER,EA$1,FALSE),IF($AG741="幻术师",VLOOKUP($AH741,$EU:$FQ,EZ$1,FALSE),IF($AG741="刺客",VLOOKUP($AH741,$FU:$GQ,FZ$1,FALSE),"无该职业")))*VLOOKUP($AF741,角色间职业划分!$P:$AP,8,FALSE)/角色间职业划分!$W$9,0)</f>
        <v>234</v>
      </c>
      <c r="G741" s="26">
        <f>ROUND(IF($AG741="战士",VLOOKUP($AH741,$DV:$ER,EB$1,FALSE),IF($AG741="幻术师",VLOOKUP($AH741,$EU:$FQ,FA$1,FALSE),IF($AG741="刺客",VLOOKUP($AH741,$FU:$GQ,GA$1,FALSE),"无该职业")))*VLOOKUP($AF741,角色间职业划分!$P:$AP,13,FALSE)/角色间职业划分!$AB$9,0)</f>
        <v>138</v>
      </c>
      <c r="H741" s="26">
        <f t="shared" si="299"/>
        <v>0</v>
      </c>
      <c r="I741" s="26">
        <f t="shared" si="300"/>
        <v>0</v>
      </c>
      <c r="J741" s="26">
        <f t="shared" si="301"/>
        <v>0</v>
      </c>
      <c r="K741" s="26">
        <f t="shared" si="302"/>
        <v>0</v>
      </c>
      <c r="L741" s="26">
        <f t="shared" si="303"/>
        <v>0</v>
      </c>
      <c r="M741" s="26">
        <f t="shared" si="304"/>
        <v>0</v>
      </c>
      <c r="N741" s="26">
        <f t="shared" si="305"/>
        <v>2.5</v>
      </c>
      <c r="O741" s="26">
        <f t="shared" si="306"/>
        <v>0</v>
      </c>
      <c r="P741" s="26">
        <f t="shared" si="307"/>
        <v>0</v>
      </c>
      <c r="Q741" s="26">
        <f t="shared" si="308"/>
        <v>0</v>
      </c>
      <c r="R741" s="26">
        <f t="shared" si="309"/>
        <v>2.5</v>
      </c>
      <c r="S741" s="26">
        <f t="shared" si="310"/>
        <v>0</v>
      </c>
      <c r="T741" s="26">
        <f t="shared" si="311"/>
        <v>0</v>
      </c>
      <c r="U741" s="26">
        <f t="shared" si="312"/>
        <v>0</v>
      </c>
      <c r="V741" s="26">
        <f t="shared" si="313"/>
        <v>0</v>
      </c>
      <c r="W741" s="26">
        <f>VLOOKUP(AF741,角色间职业划分!L:M,2,FALSE)</f>
        <v>13</v>
      </c>
      <c r="X741" s="26">
        <f t="shared" si="314"/>
        <v>4</v>
      </c>
      <c r="Y741" s="26">
        <v>0</v>
      </c>
      <c r="Z741" s="26">
        <v>0</v>
      </c>
      <c r="AA741" s="26">
        <v>0</v>
      </c>
      <c r="AB741" s="26">
        <f t="shared" si="315"/>
        <v>0</v>
      </c>
      <c r="AC741" s="1">
        <f t="shared" si="296"/>
        <v>62</v>
      </c>
      <c r="AD741" s="51"/>
      <c r="AE741" s="1"/>
      <c r="AF741">
        <f t="shared" si="316"/>
        <v>13</v>
      </c>
      <c r="AG741" s="26" t="str">
        <f>VLOOKUP(AF741,角色间职业划分!P:R,3,FALSE)</f>
        <v>幻术师</v>
      </c>
      <c r="AH741" s="26">
        <f t="shared" si="317"/>
        <v>4</v>
      </c>
    </row>
    <row r="742" spans="1:34" x14ac:dyDescent="0.15">
      <c r="A742" s="26">
        <v>738</v>
      </c>
      <c r="B742" s="26">
        <f t="shared" si="297"/>
        <v>0</v>
      </c>
      <c r="C742" s="26">
        <f>ROUND(IF($AG742="战士",VLOOKUP($AH742,$DV:$ER,DX$1,FALSE),IF($AG742="幻术师",VLOOKUP($AH742,$EU:$FQ,EW$1,FALSE),IF($AG742="刺客",VLOOKUP($AH742,$FU:$GQ,FW$1,FALSE),"无该职业")))/VLOOKUP(AF742,角色间职业划分!P:AP,20,FALSE),0)</f>
        <v>0</v>
      </c>
      <c r="D742" s="26">
        <f t="shared" si="298"/>
        <v>0</v>
      </c>
      <c r="E742" s="26">
        <f>ROUND(IF($AG742="战士",VLOOKUP($AH742,$DV:$ER,DZ$1,FALSE),IF($AG742="幻术师",VLOOKUP($AH742,$EU:$FQ,EY$1,FALSE),IF($AG742="刺客",VLOOKUP($AH742,$FU:$GQ,FY$1,FALSE),"无该职业")))*VLOOKUP($AF742,角色间职业划分!$P:$AP,26,FALSE)*VLOOKUP($AF742,角色间职业划分!$P:$AP,13,FALSE)/角色间职业划分!$AB$9,0)</f>
        <v>0</v>
      </c>
      <c r="F742" s="26">
        <f>ROUND(IF($AG742="战士",VLOOKUP($AH742,$DV:$ER,EA$1,FALSE),IF($AG742="幻术师",VLOOKUP($AH742,$EU:$FQ,EZ$1,FALSE),IF($AG742="刺客",VLOOKUP($AH742,$FU:$GQ,FZ$1,FALSE),"无该职业")))*VLOOKUP($AF742,角色间职业划分!$P:$AP,8,FALSE)/角色间职业划分!$W$9,0)</f>
        <v>234</v>
      </c>
      <c r="G742" s="26">
        <f>ROUND(IF($AG742="战士",VLOOKUP($AH742,$DV:$ER,EB$1,FALSE),IF($AG742="幻术师",VLOOKUP($AH742,$EU:$FQ,FA$1,FALSE),IF($AG742="刺客",VLOOKUP($AH742,$FU:$GQ,GA$1,FALSE),"无该职业")))*VLOOKUP($AF742,角色间职业划分!$P:$AP,13,FALSE)/角色间职业划分!$AB$9,0)</f>
        <v>313</v>
      </c>
      <c r="H742" s="26">
        <f t="shared" si="299"/>
        <v>0</v>
      </c>
      <c r="I742" s="26">
        <f t="shared" si="300"/>
        <v>0</v>
      </c>
      <c r="J742" s="26">
        <f t="shared" si="301"/>
        <v>0</v>
      </c>
      <c r="K742" s="26">
        <f t="shared" si="302"/>
        <v>0</v>
      </c>
      <c r="L742" s="26">
        <f t="shared" si="303"/>
        <v>0</v>
      </c>
      <c r="M742" s="26">
        <f t="shared" si="304"/>
        <v>0</v>
      </c>
      <c r="N742" s="26">
        <f t="shared" si="305"/>
        <v>2.5</v>
      </c>
      <c r="O742" s="26">
        <f t="shared" si="306"/>
        <v>0</v>
      </c>
      <c r="P742" s="26">
        <f t="shared" si="307"/>
        <v>0</v>
      </c>
      <c r="Q742" s="26">
        <f t="shared" si="308"/>
        <v>0</v>
      </c>
      <c r="R742" s="26">
        <f t="shared" si="309"/>
        <v>2.5</v>
      </c>
      <c r="S742" s="26">
        <f t="shared" si="310"/>
        <v>0</v>
      </c>
      <c r="T742" s="26">
        <f t="shared" si="311"/>
        <v>0</v>
      </c>
      <c r="U742" s="26">
        <f t="shared" si="312"/>
        <v>0</v>
      </c>
      <c r="V742" s="26">
        <f t="shared" si="313"/>
        <v>0</v>
      </c>
      <c r="W742" s="26">
        <f>VLOOKUP(AF742,角色间职业划分!L:M,2,FALSE)</f>
        <v>13</v>
      </c>
      <c r="X742" s="26">
        <f t="shared" si="314"/>
        <v>5</v>
      </c>
      <c r="Y742" s="26">
        <v>0</v>
      </c>
      <c r="Z742" s="26">
        <v>0</v>
      </c>
      <c r="AA742" s="26">
        <v>0</v>
      </c>
      <c r="AB742" s="26">
        <f t="shared" si="315"/>
        <v>0</v>
      </c>
      <c r="AC742" s="1">
        <f t="shared" si="296"/>
        <v>81</v>
      </c>
      <c r="AD742" s="51"/>
      <c r="AE742" s="1"/>
      <c r="AF742">
        <f t="shared" si="316"/>
        <v>13</v>
      </c>
      <c r="AG742" s="26" t="str">
        <f>VLOOKUP(AF742,角色间职业划分!P:R,3,FALSE)</f>
        <v>幻术师</v>
      </c>
      <c r="AH742" s="26">
        <f t="shared" si="317"/>
        <v>5</v>
      </c>
    </row>
    <row r="743" spans="1:34" x14ac:dyDescent="0.15">
      <c r="A743" s="26">
        <v>739</v>
      </c>
      <c r="B743" s="26">
        <f t="shared" si="297"/>
        <v>0</v>
      </c>
      <c r="C743" s="26">
        <f>ROUND(IF($AG743="战士",VLOOKUP($AH743,$DV:$ER,DX$1,FALSE),IF($AG743="幻术师",VLOOKUP($AH743,$EU:$FQ,EW$1,FALSE),IF($AG743="刺客",VLOOKUP($AH743,$FU:$GQ,FW$1,FALSE),"无该职业")))/VLOOKUP(AF743,角色间职业划分!P:AP,20,FALSE),0)</f>
        <v>0</v>
      </c>
      <c r="D743" s="26">
        <f t="shared" si="298"/>
        <v>0</v>
      </c>
      <c r="E743" s="26">
        <f>ROUND(IF($AG743="战士",VLOOKUP($AH743,$DV:$ER,DZ$1,FALSE),IF($AG743="幻术师",VLOOKUP($AH743,$EU:$FQ,EY$1,FALSE),IF($AG743="刺客",VLOOKUP($AH743,$FU:$GQ,FY$1,FALSE),"无该职业")))*VLOOKUP($AF743,角色间职业划分!$P:$AP,26,FALSE)*VLOOKUP($AF743,角色间职业划分!$P:$AP,13,FALSE)/角色间职业划分!$AB$9,0)</f>
        <v>0</v>
      </c>
      <c r="F743" s="26">
        <f>ROUND(IF($AG743="战士",VLOOKUP($AH743,$DV:$ER,EA$1,FALSE),IF($AG743="幻术师",VLOOKUP($AH743,$EU:$FQ,EZ$1,FALSE),IF($AG743="刺客",VLOOKUP($AH743,$FU:$GQ,FZ$1,FALSE),"无该职业")))*VLOOKUP($AF743,角色间职业划分!$P:$AP,8,FALSE)/角色间职业划分!$W$9,0)</f>
        <v>234</v>
      </c>
      <c r="G743" s="26">
        <f>ROUND(IF($AG743="战士",VLOOKUP($AH743,$DV:$ER,EB$1,FALSE),IF($AG743="幻术师",VLOOKUP($AH743,$EU:$FQ,FA$1,FALSE),IF($AG743="刺客",VLOOKUP($AH743,$FU:$GQ,GA$1,FALSE),"无该职业")))*VLOOKUP($AF743,角色间职业划分!$P:$AP,13,FALSE)/角色间职业划分!$AB$9,0)</f>
        <v>313</v>
      </c>
      <c r="H743" s="26">
        <f t="shared" si="299"/>
        <v>0</v>
      </c>
      <c r="I743" s="26">
        <f t="shared" si="300"/>
        <v>0</v>
      </c>
      <c r="J743" s="26">
        <f t="shared" si="301"/>
        <v>0</v>
      </c>
      <c r="K743" s="26">
        <f t="shared" si="302"/>
        <v>0</v>
      </c>
      <c r="L743" s="26">
        <f t="shared" si="303"/>
        <v>0</v>
      </c>
      <c r="M743" s="26">
        <f t="shared" si="304"/>
        <v>0</v>
      </c>
      <c r="N743" s="26">
        <f t="shared" si="305"/>
        <v>2.5</v>
      </c>
      <c r="O743" s="26">
        <f t="shared" si="306"/>
        <v>0</v>
      </c>
      <c r="P743" s="26">
        <f t="shared" si="307"/>
        <v>0</v>
      </c>
      <c r="Q743" s="26">
        <f t="shared" si="308"/>
        <v>2.5</v>
      </c>
      <c r="R743" s="26">
        <f t="shared" si="309"/>
        <v>2.5</v>
      </c>
      <c r="S743" s="26">
        <f t="shared" si="310"/>
        <v>0</v>
      </c>
      <c r="T743" s="26">
        <f t="shared" si="311"/>
        <v>0</v>
      </c>
      <c r="U743" s="26">
        <f t="shared" si="312"/>
        <v>0</v>
      </c>
      <c r="V743" s="26">
        <f t="shared" si="313"/>
        <v>0</v>
      </c>
      <c r="W743" s="26">
        <f>VLOOKUP(AF743,角色间职业划分!L:M,2,FALSE)</f>
        <v>13</v>
      </c>
      <c r="X743" s="26">
        <f t="shared" si="314"/>
        <v>6</v>
      </c>
      <c r="Y743" s="26">
        <v>0</v>
      </c>
      <c r="Z743" s="26">
        <v>0</v>
      </c>
      <c r="AA743" s="26">
        <v>0</v>
      </c>
      <c r="AB743" s="26">
        <f t="shared" si="315"/>
        <v>0</v>
      </c>
      <c r="AC743" s="1">
        <f t="shared" si="296"/>
        <v>101</v>
      </c>
      <c r="AD743" s="51"/>
      <c r="AE743" s="1"/>
      <c r="AF743">
        <f t="shared" si="316"/>
        <v>13</v>
      </c>
      <c r="AG743" s="26" t="str">
        <f>VLOOKUP(AF743,角色间职业划分!P:R,3,FALSE)</f>
        <v>幻术师</v>
      </c>
      <c r="AH743" s="26">
        <f t="shared" si="317"/>
        <v>6</v>
      </c>
    </row>
    <row r="744" spans="1:34" x14ac:dyDescent="0.15">
      <c r="A744" s="26">
        <v>740</v>
      </c>
      <c r="B744" s="26">
        <f t="shared" si="297"/>
        <v>0</v>
      </c>
      <c r="C744" s="26">
        <f>ROUND(IF($AG744="战士",VLOOKUP($AH744,$DV:$ER,DX$1,FALSE),IF($AG744="幻术师",VLOOKUP($AH744,$EU:$FQ,EW$1,FALSE),IF($AG744="刺客",VLOOKUP($AH744,$FU:$GQ,FW$1,FALSE),"无该职业")))/VLOOKUP(AF744,角色间职业划分!P:AP,20,FALSE),0)</f>
        <v>0</v>
      </c>
      <c r="D744" s="26">
        <f t="shared" si="298"/>
        <v>0</v>
      </c>
      <c r="E744" s="26">
        <f>ROUND(IF($AG744="战士",VLOOKUP($AH744,$DV:$ER,DZ$1,FALSE),IF($AG744="幻术师",VLOOKUP($AH744,$EU:$FQ,EY$1,FALSE),IF($AG744="刺客",VLOOKUP($AH744,$FU:$GQ,FY$1,FALSE),"无该职业")))*VLOOKUP($AF744,角色间职业划分!$P:$AP,26,FALSE)*VLOOKUP($AF744,角色间职业划分!$P:$AP,13,FALSE)/角色间职业划分!$AB$9,0)</f>
        <v>0</v>
      </c>
      <c r="F744" s="26">
        <f>ROUND(IF($AG744="战士",VLOOKUP($AH744,$DV:$ER,EA$1,FALSE),IF($AG744="幻术师",VLOOKUP($AH744,$EU:$FQ,EZ$1,FALSE),IF($AG744="刺客",VLOOKUP($AH744,$FU:$GQ,FZ$1,FALSE),"无该职业")))*VLOOKUP($AF744,角色间职业划分!$P:$AP,8,FALSE)/角色间职业划分!$W$9,0)</f>
        <v>787</v>
      </c>
      <c r="G744" s="26">
        <f>ROUND(IF($AG744="战士",VLOOKUP($AH744,$DV:$ER,EB$1,FALSE),IF($AG744="幻术师",VLOOKUP($AH744,$EU:$FQ,FA$1,FALSE),IF($AG744="刺客",VLOOKUP($AH744,$FU:$GQ,GA$1,FALSE),"无该职业")))*VLOOKUP($AF744,角色间职业划分!$P:$AP,13,FALSE)/角色间职业划分!$AB$9,0)</f>
        <v>313</v>
      </c>
      <c r="H744" s="26">
        <f t="shared" si="299"/>
        <v>0</v>
      </c>
      <c r="I744" s="26">
        <f t="shared" si="300"/>
        <v>0</v>
      </c>
      <c r="J744" s="26">
        <f t="shared" si="301"/>
        <v>0</v>
      </c>
      <c r="K744" s="26">
        <f t="shared" si="302"/>
        <v>0</v>
      </c>
      <c r="L744" s="26">
        <f t="shared" si="303"/>
        <v>0</v>
      </c>
      <c r="M744" s="26">
        <f t="shared" si="304"/>
        <v>0</v>
      </c>
      <c r="N744" s="26">
        <f t="shared" si="305"/>
        <v>2.5</v>
      </c>
      <c r="O744" s="26">
        <f t="shared" si="306"/>
        <v>0</v>
      </c>
      <c r="P744" s="26">
        <f t="shared" si="307"/>
        <v>0</v>
      </c>
      <c r="Q744" s="26">
        <f t="shared" si="308"/>
        <v>2.5</v>
      </c>
      <c r="R744" s="26">
        <f t="shared" si="309"/>
        <v>2.5</v>
      </c>
      <c r="S744" s="26">
        <f t="shared" si="310"/>
        <v>0</v>
      </c>
      <c r="T744" s="26">
        <f t="shared" si="311"/>
        <v>0</v>
      </c>
      <c r="U744" s="26">
        <f t="shared" si="312"/>
        <v>0</v>
      </c>
      <c r="V744" s="26">
        <f t="shared" si="313"/>
        <v>0</v>
      </c>
      <c r="W744" s="26">
        <f>VLOOKUP(AF744,角色间职业划分!L:M,2,FALSE)</f>
        <v>13</v>
      </c>
      <c r="X744" s="26">
        <f t="shared" si="314"/>
        <v>7</v>
      </c>
      <c r="Y744" s="26">
        <v>0</v>
      </c>
      <c r="Z744" s="26">
        <v>0</v>
      </c>
      <c r="AA744" s="26">
        <v>0</v>
      </c>
      <c r="AB744" s="26">
        <f t="shared" si="315"/>
        <v>0</v>
      </c>
      <c r="AC744" s="1">
        <f t="shared" si="296"/>
        <v>142</v>
      </c>
      <c r="AD744" s="51"/>
      <c r="AE744" s="1"/>
      <c r="AF744">
        <f t="shared" si="316"/>
        <v>13</v>
      </c>
      <c r="AG744" s="26" t="str">
        <f>VLOOKUP(AF744,角色间职业划分!P:R,3,FALSE)</f>
        <v>幻术师</v>
      </c>
      <c r="AH744" s="26">
        <f t="shared" si="317"/>
        <v>7</v>
      </c>
    </row>
    <row r="745" spans="1:34" x14ac:dyDescent="0.15">
      <c r="A745" s="26">
        <v>741</v>
      </c>
      <c r="B745" s="26">
        <f t="shared" si="297"/>
        <v>0</v>
      </c>
      <c r="C745" s="26">
        <f>ROUND(IF($AG745="战士",VLOOKUP($AH745,$DV:$ER,DX$1,FALSE),IF($AG745="幻术师",VLOOKUP($AH745,$EU:$FQ,EW$1,FALSE),IF($AG745="刺客",VLOOKUP($AH745,$FU:$GQ,FW$1,FALSE),"无该职业")))/VLOOKUP(AF745,角色间职业划分!P:AP,20,FALSE),0)</f>
        <v>0</v>
      </c>
      <c r="D745" s="26">
        <f t="shared" si="298"/>
        <v>0</v>
      </c>
      <c r="E745" s="26">
        <f>ROUND(IF($AG745="战士",VLOOKUP($AH745,$DV:$ER,DZ$1,FALSE),IF($AG745="幻术师",VLOOKUP($AH745,$EU:$FQ,EY$1,FALSE),IF($AG745="刺客",VLOOKUP($AH745,$FU:$GQ,FY$1,FALSE),"无该职业")))*VLOOKUP($AF745,角色间职业划分!$P:$AP,26,FALSE)*VLOOKUP($AF745,角色间职业划分!$P:$AP,13,FALSE)/角色间职业划分!$AB$9,0)</f>
        <v>283</v>
      </c>
      <c r="F745" s="26">
        <f>ROUND(IF($AG745="战士",VLOOKUP($AH745,$DV:$ER,EA$1,FALSE),IF($AG745="幻术师",VLOOKUP($AH745,$EU:$FQ,EZ$1,FALSE),IF($AG745="刺客",VLOOKUP($AH745,$FU:$GQ,FZ$1,FALSE),"无该职业")))*VLOOKUP($AF745,角色间职业划分!$P:$AP,8,FALSE)/角色间职业划分!$W$9,0)</f>
        <v>787</v>
      </c>
      <c r="G745" s="26">
        <f>ROUND(IF($AG745="战士",VLOOKUP($AH745,$DV:$ER,EB$1,FALSE),IF($AG745="幻术师",VLOOKUP($AH745,$EU:$FQ,FA$1,FALSE),IF($AG745="刺客",VLOOKUP($AH745,$FU:$GQ,GA$1,FALSE),"无该职业")))*VLOOKUP($AF745,角色间职业划分!$P:$AP,13,FALSE)/角色间职业划分!$AB$9,0)</f>
        <v>313</v>
      </c>
      <c r="H745" s="26">
        <f t="shared" si="299"/>
        <v>0</v>
      </c>
      <c r="I745" s="26">
        <f t="shared" si="300"/>
        <v>0</v>
      </c>
      <c r="J745" s="26">
        <f t="shared" si="301"/>
        <v>0</v>
      </c>
      <c r="K745" s="26">
        <f t="shared" si="302"/>
        <v>0</v>
      </c>
      <c r="L745" s="26">
        <f t="shared" si="303"/>
        <v>0</v>
      </c>
      <c r="M745" s="26">
        <f t="shared" si="304"/>
        <v>0</v>
      </c>
      <c r="N745" s="26">
        <f t="shared" si="305"/>
        <v>2.5</v>
      </c>
      <c r="O745" s="26">
        <f t="shared" si="306"/>
        <v>0</v>
      </c>
      <c r="P745" s="26">
        <f t="shared" si="307"/>
        <v>0</v>
      </c>
      <c r="Q745" s="26">
        <f t="shared" si="308"/>
        <v>2.5</v>
      </c>
      <c r="R745" s="26">
        <f t="shared" si="309"/>
        <v>2.5</v>
      </c>
      <c r="S745" s="26">
        <f t="shared" si="310"/>
        <v>0</v>
      </c>
      <c r="T745" s="26">
        <f t="shared" si="311"/>
        <v>0</v>
      </c>
      <c r="U745" s="26">
        <f t="shared" si="312"/>
        <v>0</v>
      </c>
      <c r="V745" s="26">
        <f t="shared" si="313"/>
        <v>0</v>
      </c>
      <c r="W745" s="26">
        <f>VLOOKUP(AF745,角色间职业划分!L:M,2,FALSE)</f>
        <v>13</v>
      </c>
      <c r="X745" s="26">
        <f t="shared" si="314"/>
        <v>8</v>
      </c>
      <c r="Y745" s="26">
        <v>0</v>
      </c>
      <c r="Z745" s="26">
        <v>0</v>
      </c>
      <c r="AA745" s="26">
        <v>0</v>
      </c>
      <c r="AB745" s="26">
        <f t="shared" si="315"/>
        <v>0</v>
      </c>
      <c r="AC745" s="1">
        <f t="shared" si="296"/>
        <v>184</v>
      </c>
      <c r="AD745" s="51"/>
      <c r="AE745" s="1"/>
      <c r="AF745">
        <f t="shared" si="316"/>
        <v>13</v>
      </c>
      <c r="AG745" s="26" t="str">
        <f>VLOOKUP(AF745,角色间职业划分!P:R,3,FALSE)</f>
        <v>幻术师</v>
      </c>
      <c r="AH745" s="26">
        <f t="shared" si="317"/>
        <v>8</v>
      </c>
    </row>
    <row r="746" spans="1:34" x14ac:dyDescent="0.15">
      <c r="A746" s="26">
        <v>742</v>
      </c>
      <c r="B746" s="26">
        <f t="shared" si="297"/>
        <v>0</v>
      </c>
      <c r="C746" s="26">
        <f>ROUND(IF($AG746="战士",VLOOKUP($AH746,$DV:$ER,DX$1,FALSE),IF($AG746="幻术师",VLOOKUP($AH746,$EU:$FQ,EW$1,FALSE),IF($AG746="刺客",VLOOKUP($AH746,$FU:$GQ,FW$1,FALSE),"无该职业")))/VLOOKUP(AF746,角色间职业划分!P:AP,20,FALSE),0)</f>
        <v>0</v>
      </c>
      <c r="D746" s="26">
        <f t="shared" si="298"/>
        <v>0</v>
      </c>
      <c r="E746" s="26">
        <f>ROUND(IF($AG746="战士",VLOOKUP($AH746,$DV:$ER,DZ$1,FALSE),IF($AG746="幻术师",VLOOKUP($AH746,$EU:$FQ,EY$1,FALSE),IF($AG746="刺客",VLOOKUP($AH746,$FU:$GQ,FY$1,FALSE),"无该职业")))*VLOOKUP($AF746,角色间职业划分!$P:$AP,26,FALSE)*VLOOKUP($AF746,角色间职业划分!$P:$AP,13,FALSE)/角色间职业划分!$AB$9,0)</f>
        <v>283</v>
      </c>
      <c r="F746" s="26">
        <f>ROUND(IF($AG746="战士",VLOOKUP($AH746,$DV:$ER,EA$1,FALSE),IF($AG746="幻术师",VLOOKUP($AH746,$EU:$FQ,EZ$1,FALSE),IF($AG746="刺客",VLOOKUP($AH746,$FU:$GQ,FZ$1,FALSE),"无该职业")))*VLOOKUP($AF746,角色间职业划分!$P:$AP,8,FALSE)/角色间职业划分!$W$9,0)</f>
        <v>787</v>
      </c>
      <c r="G746" s="26">
        <f>ROUND(IF($AG746="战士",VLOOKUP($AH746,$DV:$ER,EB$1,FALSE),IF($AG746="幻术师",VLOOKUP($AH746,$EU:$FQ,FA$1,FALSE),IF($AG746="刺客",VLOOKUP($AH746,$FU:$GQ,GA$1,FALSE),"无该职业")))*VLOOKUP($AF746,角色间职业划分!$P:$AP,13,FALSE)/角色间职业划分!$AB$9,0)</f>
        <v>866</v>
      </c>
      <c r="H746" s="26">
        <f t="shared" si="299"/>
        <v>0</v>
      </c>
      <c r="I746" s="26">
        <f t="shared" si="300"/>
        <v>0</v>
      </c>
      <c r="J746" s="26">
        <f t="shared" si="301"/>
        <v>0</v>
      </c>
      <c r="K746" s="26">
        <f t="shared" si="302"/>
        <v>0</v>
      </c>
      <c r="L746" s="26">
        <f t="shared" si="303"/>
        <v>0</v>
      </c>
      <c r="M746" s="26">
        <f t="shared" si="304"/>
        <v>0</v>
      </c>
      <c r="N746" s="26">
        <f t="shared" si="305"/>
        <v>2.5</v>
      </c>
      <c r="O746" s="26">
        <f t="shared" si="306"/>
        <v>0</v>
      </c>
      <c r="P746" s="26">
        <f t="shared" si="307"/>
        <v>0</v>
      </c>
      <c r="Q746" s="26">
        <f t="shared" si="308"/>
        <v>2.5</v>
      </c>
      <c r="R746" s="26">
        <f t="shared" si="309"/>
        <v>2.5</v>
      </c>
      <c r="S746" s="26">
        <f t="shared" si="310"/>
        <v>0</v>
      </c>
      <c r="T746" s="26">
        <f t="shared" si="311"/>
        <v>0</v>
      </c>
      <c r="U746" s="26">
        <f t="shared" si="312"/>
        <v>0</v>
      </c>
      <c r="V746" s="26">
        <f t="shared" si="313"/>
        <v>0</v>
      </c>
      <c r="W746" s="26">
        <f>VLOOKUP(AF746,角色间职业划分!L:M,2,FALSE)</f>
        <v>13</v>
      </c>
      <c r="X746" s="26">
        <f t="shared" si="314"/>
        <v>9</v>
      </c>
      <c r="Y746" s="26">
        <v>0</v>
      </c>
      <c r="Z746" s="26">
        <v>0</v>
      </c>
      <c r="AA746" s="26">
        <v>0</v>
      </c>
      <c r="AB746" s="26">
        <f t="shared" si="315"/>
        <v>0</v>
      </c>
      <c r="AC746" s="1">
        <f t="shared" si="296"/>
        <v>226</v>
      </c>
      <c r="AD746" s="51"/>
      <c r="AE746" s="1"/>
      <c r="AF746">
        <f t="shared" si="316"/>
        <v>13</v>
      </c>
      <c r="AG746" s="26" t="str">
        <f>VLOOKUP(AF746,角色间职业划分!P:R,3,FALSE)</f>
        <v>幻术师</v>
      </c>
      <c r="AH746" s="26">
        <f t="shared" si="317"/>
        <v>9</v>
      </c>
    </row>
    <row r="747" spans="1:34" x14ac:dyDescent="0.15">
      <c r="A747" s="26">
        <v>743</v>
      </c>
      <c r="B747" s="26">
        <f t="shared" si="297"/>
        <v>0</v>
      </c>
      <c r="C747" s="26">
        <f>ROUND(IF($AG747="战士",VLOOKUP($AH747,$DV:$ER,DX$1,FALSE),IF($AG747="幻术师",VLOOKUP($AH747,$EU:$FQ,EW$1,FALSE),IF($AG747="刺客",VLOOKUP($AH747,$FU:$GQ,FW$1,FALSE),"无该职业")))/VLOOKUP(AF747,角色间职业划分!P:AP,20,FALSE),0)</f>
        <v>14</v>
      </c>
      <c r="D747" s="26">
        <f t="shared" si="298"/>
        <v>0</v>
      </c>
      <c r="E747" s="26">
        <f>ROUND(IF($AG747="战士",VLOOKUP($AH747,$DV:$ER,DZ$1,FALSE),IF($AG747="幻术师",VLOOKUP($AH747,$EU:$FQ,EY$1,FALSE),IF($AG747="刺客",VLOOKUP($AH747,$FU:$GQ,FY$1,FALSE),"无该职业")))*VLOOKUP($AF747,角色间职业划分!$P:$AP,26,FALSE)*VLOOKUP($AF747,角色间职业划分!$P:$AP,13,FALSE)/角色间职业划分!$AB$9,0)</f>
        <v>283</v>
      </c>
      <c r="F747" s="26">
        <f>ROUND(IF($AG747="战士",VLOOKUP($AH747,$DV:$ER,EA$1,FALSE),IF($AG747="幻术师",VLOOKUP($AH747,$EU:$FQ,EZ$1,FALSE),IF($AG747="刺客",VLOOKUP($AH747,$FU:$GQ,FZ$1,FALSE),"无该职业")))*VLOOKUP($AF747,角色间职业划分!$P:$AP,8,FALSE)/角色间职业划分!$W$9,0)</f>
        <v>787</v>
      </c>
      <c r="G747" s="26">
        <f>ROUND(IF($AG747="战士",VLOOKUP($AH747,$DV:$ER,EB$1,FALSE),IF($AG747="幻术师",VLOOKUP($AH747,$EU:$FQ,FA$1,FALSE),IF($AG747="刺客",VLOOKUP($AH747,$FU:$GQ,GA$1,FALSE),"无该职业")))*VLOOKUP($AF747,角色间职业划分!$P:$AP,13,FALSE)/角色间职业划分!$AB$9,0)</f>
        <v>866</v>
      </c>
      <c r="H747" s="26">
        <f t="shared" si="299"/>
        <v>0</v>
      </c>
      <c r="I747" s="26">
        <f t="shared" si="300"/>
        <v>0</v>
      </c>
      <c r="J747" s="26">
        <f t="shared" si="301"/>
        <v>0</v>
      </c>
      <c r="K747" s="26">
        <f t="shared" si="302"/>
        <v>0</v>
      </c>
      <c r="L747" s="26">
        <f t="shared" si="303"/>
        <v>0</v>
      </c>
      <c r="M747" s="26">
        <f t="shared" si="304"/>
        <v>0</v>
      </c>
      <c r="N747" s="26">
        <f t="shared" si="305"/>
        <v>2.5</v>
      </c>
      <c r="O747" s="26">
        <f t="shared" si="306"/>
        <v>0</v>
      </c>
      <c r="P747" s="26">
        <f t="shared" si="307"/>
        <v>0</v>
      </c>
      <c r="Q747" s="26">
        <f t="shared" si="308"/>
        <v>2.5</v>
      </c>
      <c r="R747" s="26">
        <f t="shared" si="309"/>
        <v>2.5</v>
      </c>
      <c r="S747" s="26">
        <f t="shared" si="310"/>
        <v>0</v>
      </c>
      <c r="T747" s="26">
        <f t="shared" si="311"/>
        <v>0</v>
      </c>
      <c r="U747" s="26">
        <f t="shared" si="312"/>
        <v>0</v>
      </c>
      <c r="V747" s="26">
        <f t="shared" si="313"/>
        <v>0</v>
      </c>
      <c r="W747" s="26">
        <f>VLOOKUP(AF747,角色间职业划分!L:M,2,FALSE)</f>
        <v>13</v>
      </c>
      <c r="X747" s="26">
        <f t="shared" si="314"/>
        <v>10</v>
      </c>
      <c r="Y747" s="26">
        <v>0</v>
      </c>
      <c r="Z747" s="26">
        <v>0</v>
      </c>
      <c r="AA747" s="26">
        <v>0</v>
      </c>
      <c r="AB747" s="26">
        <f t="shared" si="315"/>
        <v>5</v>
      </c>
      <c r="AC747" s="1">
        <f t="shared" si="296"/>
        <v>270</v>
      </c>
      <c r="AD747" s="51"/>
      <c r="AE747" s="1"/>
      <c r="AF747">
        <f t="shared" si="316"/>
        <v>13</v>
      </c>
      <c r="AG747" s="26" t="str">
        <f>VLOOKUP(AF747,角色间职业划分!P:R,3,FALSE)</f>
        <v>幻术师</v>
      </c>
      <c r="AH747" s="26">
        <f t="shared" si="317"/>
        <v>10</v>
      </c>
    </row>
    <row r="748" spans="1:34" x14ac:dyDescent="0.15">
      <c r="A748" s="26">
        <v>744</v>
      </c>
      <c r="B748" s="26">
        <f t="shared" si="297"/>
        <v>0</v>
      </c>
      <c r="C748" s="26">
        <f>ROUND(IF($AG748="战士",VLOOKUP($AH748,$DV:$ER,DX$1,FALSE),IF($AG748="幻术师",VLOOKUP($AH748,$EU:$FQ,EW$1,FALSE),IF($AG748="刺客",VLOOKUP($AH748,$FU:$GQ,FW$1,FALSE),"无该职业")))/VLOOKUP(AF748,角色间职业划分!P:AP,20,FALSE),0)</f>
        <v>14</v>
      </c>
      <c r="D748" s="26">
        <f t="shared" si="298"/>
        <v>0</v>
      </c>
      <c r="E748" s="26">
        <f>ROUND(IF($AG748="战士",VLOOKUP($AH748,$DV:$ER,DZ$1,FALSE),IF($AG748="幻术师",VLOOKUP($AH748,$EU:$FQ,EY$1,FALSE),IF($AG748="刺客",VLOOKUP($AH748,$FU:$GQ,FY$1,FALSE),"无该职业")))*VLOOKUP($AF748,角色间职业划分!$P:$AP,26,FALSE)*VLOOKUP($AF748,角色间职业划分!$P:$AP,13,FALSE)/角色间职业划分!$AB$9,0)</f>
        <v>283</v>
      </c>
      <c r="F748" s="26">
        <f>ROUND(IF($AG748="战士",VLOOKUP($AH748,$DV:$ER,EA$1,FALSE),IF($AG748="幻术师",VLOOKUP($AH748,$EU:$FQ,EZ$1,FALSE),IF($AG748="刺客",VLOOKUP($AH748,$FU:$GQ,FZ$1,FALSE),"无该职业")))*VLOOKUP($AF748,角色间职业划分!$P:$AP,8,FALSE)/角色间职业划分!$W$9,0)</f>
        <v>1652</v>
      </c>
      <c r="G748" s="26">
        <f>ROUND(IF($AG748="战士",VLOOKUP($AH748,$DV:$ER,EB$1,FALSE),IF($AG748="幻术师",VLOOKUP($AH748,$EU:$FQ,FA$1,FALSE),IF($AG748="刺客",VLOOKUP($AH748,$FU:$GQ,GA$1,FALSE),"无该职业")))*VLOOKUP($AF748,角色间职业划分!$P:$AP,13,FALSE)/角色间职业划分!$AB$9,0)</f>
        <v>866</v>
      </c>
      <c r="H748" s="26">
        <f t="shared" si="299"/>
        <v>0</v>
      </c>
      <c r="I748" s="26">
        <f t="shared" si="300"/>
        <v>0</v>
      </c>
      <c r="J748" s="26">
        <f t="shared" si="301"/>
        <v>0</v>
      </c>
      <c r="K748" s="26">
        <f t="shared" si="302"/>
        <v>0</v>
      </c>
      <c r="L748" s="26">
        <f t="shared" si="303"/>
        <v>0</v>
      </c>
      <c r="M748" s="26">
        <f t="shared" si="304"/>
        <v>0</v>
      </c>
      <c r="N748" s="26">
        <f t="shared" si="305"/>
        <v>2.5</v>
      </c>
      <c r="O748" s="26">
        <f t="shared" si="306"/>
        <v>0</v>
      </c>
      <c r="P748" s="26">
        <f t="shared" si="307"/>
        <v>0</v>
      </c>
      <c r="Q748" s="26">
        <f t="shared" si="308"/>
        <v>2.5</v>
      </c>
      <c r="R748" s="26">
        <f t="shared" si="309"/>
        <v>2.5</v>
      </c>
      <c r="S748" s="26">
        <f t="shared" si="310"/>
        <v>0</v>
      </c>
      <c r="T748" s="26">
        <f t="shared" si="311"/>
        <v>0</v>
      </c>
      <c r="U748" s="26">
        <f t="shared" si="312"/>
        <v>0</v>
      </c>
      <c r="V748" s="26">
        <f t="shared" si="313"/>
        <v>0</v>
      </c>
      <c r="W748" s="26">
        <f>VLOOKUP(AF748,角色间职业划分!L:M,2,FALSE)</f>
        <v>13</v>
      </c>
      <c r="X748" s="26">
        <f t="shared" si="314"/>
        <v>11</v>
      </c>
      <c r="Y748" s="26">
        <v>0</v>
      </c>
      <c r="Z748" s="26">
        <v>0</v>
      </c>
      <c r="AA748" s="26">
        <v>0</v>
      </c>
      <c r="AB748" s="26">
        <f t="shared" si="315"/>
        <v>5</v>
      </c>
      <c r="AC748" s="1">
        <f t="shared" si="296"/>
        <v>300</v>
      </c>
      <c r="AD748" s="51"/>
      <c r="AE748" s="1"/>
      <c r="AF748">
        <f t="shared" si="316"/>
        <v>13</v>
      </c>
      <c r="AG748" s="26" t="str">
        <f>VLOOKUP(AF748,角色间职业划分!P:R,3,FALSE)</f>
        <v>幻术师</v>
      </c>
      <c r="AH748" s="26">
        <f t="shared" si="317"/>
        <v>11</v>
      </c>
    </row>
    <row r="749" spans="1:34" x14ac:dyDescent="0.15">
      <c r="A749" s="26">
        <v>745</v>
      </c>
      <c r="B749" s="26">
        <f t="shared" si="297"/>
        <v>0</v>
      </c>
      <c r="C749" s="26">
        <f>ROUND(IF($AG749="战士",VLOOKUP($AH749,$DV:$ER,DX$1,FALSE),IF($AG749="幻术师",VLOOKUP($AH749,$EU:$FQ,EW$1,FALSE),IF($AG749="刺客",VLOOKUP($AH749,$FU:$GQ,FW$1,FALSE),"无该职业")))/VLOOKUP(AF749,角色间职业划分!P:AP,20,FALSE),0)</f>
        <v>17</v>
      </c>
      <c r="D749" s="26">
        <f t="shared" si="298"/>
        <v>0</v>
      </c>
      <c r="E749" s="26">
        <f>ROUND(IF($AG749="战士",VLOOKUP($AH749,$DV:$ER,DZ$1,FALSE),IF($AG749="幻术师",VLOOKUP($AH749,$EU:$FQ,EY$1,FALSE),IF($AG749="刺客",VLOOKUP($AH749,$FU:$GQ,FY$1,FALSE),"无该职业")))*VLOOKUP($AF749,角色间职业划分!$P:$AP,26,FALSE)*VLOOKUP($AF749,角色间职业划分!$P:$AP,13,FALSE)/角色间职业划分!$AB$9,0)</f>
        <v>283</v>
      </c>
      <c r="F749" s="26">
        <f>ROUND(IF($AG749="战士",VLOOKUP($AH749,$DV:$ER,EA$1,FALSE),IF($AG749="幻术师",VLOOKUP($AH749,$EU:$FQ,EZ$1,FALSE),IF($AG749="刺客",VLOOKUP($AH749,$FU:$GQ,FZ$1,FALSE),"无该职业")))*VLOOKUP($AF749,角色间职业划分!$P:$AP,8,FALSE)/角色间职业划分!$W$9,0)</f>
        <v>1652</v>
      </c>
      <c r="G749" s="26">
        <f>ROUND(IF($AG749="战士",VLOOKUP($AH749,$DV:$ER,EB$1,FALSE),IF($AG749="幻术师",VLOOKUP($AH749,$EU:$FQ,FA$1,FALSE),IF($AG749="刺客",VLOOKUP($AH749,$FU:$GQ,GA$1,FALSE),"无该职业")))*VLOOKUP($AF749,角色间职业划分!$P:$AP,13,FALSE)/角色间职业划分!$AB$9,0)</f>
        <v>866</v>
      </c>
      <c r="H749" s="26">
        <f t="shared" si="299"/>
        <v>0</v>
      </c>
      <c r="I749" s="26">
        <f t="shared" si="300"/>
        <v>0</v>
      </c>
      <c r="J749" s="26">
        <f t="shared" si="301"/>
        <v>0</v>
      </c>
      <c r="K749" s="26">
        <f t="shared" si="302"/>
        <v>0</v>
      </c>
      <c r="L749" s="26">
        <f t="shared" si="303"/>
        <v>0</v>
      </c>
      <c r="M749" s="26">
        <f t="shared" si="304"/>
        <v>0</v>
      </c>
      <c r="N749" s="26">
        <f t="shared" si="305"/>
        <v>2.5</v>
      </c>
      <c r="O749" s="26">
        <f t="shared" si="306"/>
        <v>0</v>
      </c>
      <c r="P749" s="26">
        <f t="shared" si="307"/>
        <v>0</v>
      </c>
      <c r="Q749" s="26">
        <f t="shared" si="308"/>
        <v>2.5</v>
      </c>
      <c r="R749" s="26">
        <f t="shared" si="309"/>
        <v>2.5</v>
      </c>
      <c r="S749" s="26">
        <f t="shared" si="310"/>
        <v>0</v>
      </c>
      <c r="T749" s="26">
        <f t="shared" si="311"/>
        <v>0</v>
      </c>
      <c r="U749" s="26">
        <f t="shared" si="312"/>
        <v>0</v>
      </c>
      <c r="V749" s="26">
        <f t="shared" si="313"/>
        <v>0</v>
      </c>
      <c r="W749" s="26">
        <f>VLOOKUP(AF749,角色间职业划分!L:M,2,FALSE)</f>
        <v>13</v>
      </c>
      <c r="X749" s="26">
        <f t="shared" si="314"/>
        <v>12</v>
      </c>
      <c r="Y749" s="26">
        <v>0</v>
      </c>
      <c r="Z749" s="26">
        <v>0</v>
      </c>
      <c r="AA749" s="26">
        <v>0</v>
      </c>
      <c r="AB749" s="26">
        <f t="shared" si="315"/>
        <v>5</v>
      </c>
      <c r="AC749" s="1">
        <f t="shared" si="296"/>
        <v>330</v>
      </c>
      <c r="AD749" s="51"/>
      <c r="AE749" s="1"/>
      <c r="AF749">
        <f t="shared" si="316"/>
        <v>13</v>
      </c>
      <c r="AG749" s="26" t="str">
        <f>VLOOKUP(AF749,角色间职业划分!P:R,3,FALSE)</f>
        <v>幻术师</v>
      </c>
      <c r="AH749" s="26">
        <f t="shared" si="317"/>
        <v>12</v>
      </c>
    </row>
    <row r="750" spans="1:34" x14ac:dyDescent="0.15">
      <c r="A750" s="26">
        <v>746</v>
      </c>
      <c r="B750" s="26">
        <f t="shared" si="297"/>
        <v>0</v>
      </c>
      <c r="C750" s="26">
        <f>ROUND(IF($AG750="战士",VLOOKUP($AH750,$DV:$ER,DX$1,FALSE),IF($AG750="幻术师",VLOOKUP($AH750,$EU:$FQ,EW$1,FALSE),IF($AG750="刺客",VLOOKUP($AH750,$FU:$GQ,FW$1,FALSE),"无该职业")))/VLOOKUP(AF750,角色间职业划分!P:AP,20,FALSE),0)</f>
        <v>17</v>
      </c>
      <c r="D750" s="26">
        <f t="shared" si="298"/>
        <v>0</v>
      </c>
      <c r="E750" s="26">
        <f>ROUND(IF($AG750="战士",VLOOKUP($AH750,$DV:$ER,DZ$1,FALSE),IF($AG750="幻术师",VLOOKUP($AH750,$EU:$FQ,EY$1,FALSE),IF($AG750="刺客",VLOOKUP($AH750,$FU:$GQ,FY$1,FALSE),"无该职业")))*VLOOKUP($AF750,角色间职业划分!$P:$AP,26,FALSE)*VLOOKUP($AF750,角色间职业划分!$P:$AP,13,FALSE)/角色间职业划分!$AB$9,0)</f>
        <v>283</v>
      </c>
      <c r="F750" s="26">
        <f>ROUND(IF($AG750="战士",VLOOKUP($AH750,$DV:$ER,EA$1,FALSE),IF($AG750="幻术师",VLOOKUP($AH750,$EU:$FQ,EZ$1,FALSE),IF($AG750="刺客",VLOOKUP($AH750,$FU:$GQ,FZ$1,FALSE),"无该职业")))*VLOOKUP($AF750,角色间职业划分!$P:$AP,8,FALSE)/角色间职业划分!$W$9,0)</f>
        <v>1652</v>
      </c>
      <c r="G750" s="26">
        <f>ROUND(IF($AG750="战士",VLOOKUP($AH750,$DV:$ER,EB$1,FALSE),IF($AG750="幻术师",VLOOKUP($AH750,$EU:$FQ,FA$1,FALSE),IF($AG750="刺客",VLOOKUP($AH750,$FU:$GQ,GA$1,FALSE),"无该职业")))*VLOOKUP($AF750,角色间职业划分!$P:$AP,13,FALSE)/角色间职业划分!$AB$9,0)</f>
        <v>1379</v>
      </c>
      <c r="H750" s="26">
        <f t="shared" si="299"/>
        <v>0</v>
      </c>
      <c r="I750" s="26">
        <f t="shared" si="300"/>
        <v>0</v>
      </c>
      <c r="J750" s="26">
        <f t="shared" si="301"/>
        <v>0</v>
      </c>
      <c r="K750" s="26">
        <f t="shared" si="302"/>
        <v>0</v>
      </c>
      <c r="L750" s="26">
        <f t="shared" si="303"/>
        <v>0</v>
      </c>
      <c r="M750" s="26">
        <f t="shared" si="304"/>
        <v>0</v>
      </c>
      <c r="N750" s="26">
        <f t="shared" si="305"/>
        <v>2.5</v>
      </c>
      <c r="O750" s="26">
        <f t="shared" si="306"/>
        <v>0</v>
      </c>
      <c r="P750" s="26">
        <f t="shared" si="307"/>
        <v>0</v>
      </c>
      <c r="Q750" s="26">
        <f t="shared" si="308"/>
        <v>2.5</v>
      </c>
      <c r="R750" s="26">
        <f t="shared" si="309"/>
        <v>2.5</v>
      </c>
      <c r="S750" s="26">
        <f t="shared" si="310"/>
        <v>0</v>
      </c>
      <c r="T750" s="26">
        <f t="shared" si="311"/>
        <v>0</v>
      </c>
      <c r="U750" s="26">
        <f t="shared" si="312"/>
        <v>0</v>
      </c>
      <c r="V750" s="26">
        <f t="shared" si="313"/>
        <v>0</v>
      </c>
      <c r="W750" s="26">
        <f>VLOOKUP(AF750,角色间职业划分!L:M,2,FALSE)</f>
        <v>13</v>
      </c>
      <c r="X750" s="26">
        <f t="shared" si="314"/>
        <v>13</v>
      </c>
      <c r="Y750" s="26">
        <v>0</v>
      </c>
      <c r="Z750" s="26">
        <v>0</v>
      </c>
      <c r="AA750" s="26">
        <v>0</v>
      </c>
      <c r="AB750" s="26">
        <f t="shared" si="315"/>
        <v>5</v>
      </c>
      <c r="AC750" s="1">
        <f t="shared" si="296"/>
        <v>360</v>
      </c>
      <c r="AD750" s="51"/>
      <c r="AE750" s="1"/>
      <c r="AF750">
        <f t="shared" si="316"/>
        <v>13</v>
      </c>
      <c r="AG750" s="26" t="str">
        <f>VLOOKUP(AF750,角色间职业划分!P:R,3,FALSE)</f>
        <v>幻术师</v>
      </c>
      <c r="AH750" s="26">
        <f t="shared" si="317"/>
        <v>13</v>
      </c>
    </row>
    <row r="751" spans="1:34" x14ac:dyDescent="0.15">
      <c r="A751" s="26">
        <v>747</v>
      </c>
      <c r="B751" s="26">
        <f t="shared" si="297"/>
        <v>0</v>
      </c>
      <c r="C751" s="26">
        <f>ROUND(IF($AG751="战士",VLOOKUP($AH751,$DV:$ER,DX$1,FALSE),IF($AG751="幻术师",VLOOKUP($AH751,$EU:$FQ,EW$1,FALSE),IF($AG751="刺客",VLOOKUP($AH751,$FU:$GQ,FW$1,FALSE),"无该职业")))/VLOOKUP(AF751,角色间职业划分!P:AP,20,FALSE),0)</f>
        <v>17</v>
      </c>
      <c r="D751" s="26">
        <f t="shared" si="298"/>
        <v>0</v>
      </c>
      <c r="E751" s="26">
        <f>ROUND(IF($AG751="战士",VLOOKUP($AH751,$DV:$ER,DZ$1,FALSE),IF($AG751="幻术师",VLOOKUP($AH751,$EU:$FQ,EY$1,FALSE),IF($AG751="刺客",VLOOKUP($AH751,$FU:$GQ,FY$1,FALSE),"无该职业")))*VLOOKUP($AF751,角色间职业划分!$P:$AP,26,FALSE)*VLOOKUP($AF751,角色间职业划分!$P:$AP,13,FALSE)/角色间职业划分!$AB$9,0)</f>
        <v>283</v>
      </c>
      <c r="F751" s="26">
        <f>ROUND(IF($AG751="战士",VLOOKUP($AH751,$DV:$ER,EA$1,FALSE),IF($AG751="幻术师",VLOOKUP($AH751,$EU:$FQ,EZ$1,FALSE),IF($AG751="刺客",VLOOKUP($AH751,$FU:$GQ,FZ$1,FALSE),"无该职业")))*VLOOKUP($AF751,角色间职业划分!$P:$AP,8,FALSE)/角色间职业划分!$W$9,0)</f>
        <v>1652</v>
      </c>
      <c r="G751" s="26">
        <f>ROUND(IF($AG751="战士",VLOOKUP($AH751,$DV:$ER,EB$1,FALSE),IF($AG751="幻术师",VLOOKUP($AH751,$EU:$FQ,FA$1,FALSE),IF($AG751="刺客",VLOOKUP($AH751,$FU:$GQ,GA$1,FALSE),"无该职业")))*VLOOKUP($AF751,角色间职业划分!$P:$AP,13,FALSE)/角色间职业划分!$AB$9,0)</f>
        <v>1379</v>
      </c>
      <c r="H751" s="26">
        <f t="shared" si="299"/>
        <v>0</v>
      </c>
      <c r="I751" s="26">
        <f t="shared" si="300"/>
        <v>0</v>
      </c>
      <c r="J751" s="26">
        <f t="shared" si="301"/>
        <v>0</v>
      </c>
      <c r="K751" s="26">
        <f t="shared" si="302"/>
        <v>0</v>
      </c>
      <c r="L751" s="26">
        <f t="shared" si="303"/>
        <v>0</v>
      </c>
      <c r="M751" s="26">
        <f t="shared" si="304"/>
        <v>0</v>
      </c>
      <c r="N751" s="26">
        <f t="shared" si="305"/>
        <v>2.5</v>
      </c>
      <c r="O751" s="26">
        <f t="shared" si="306"/>
        <v>0</v>
      </c>
      <c r="P751" s="26">
        <f t="shared" si="307"/>
        <v>0</v>
      </c>
      <c r="Q751" s="26">
        <f t="shared" si="308"/>
        <v>2.5</v>
      </c>
      <c r="R751" s="26">
        <f t="shared" si="309"/>
        <v>2.5</v>
      </c>
      <c r="S751" s="26">
        <f t="shared" si="310"/>
        <v>2.5</v>
      </c>
      <c r="T751" s="26">
        <f t="shared" si="311"/>
        <v>0</v>
      </c>
      <c r="U751" s="26">
        <f t="shared" si="312"/>
        <v>0</v>
      </c>
      <c r="V751" s="26">
        <f t="shared" si="313"/>
        <v>0</v>
      </c>
      <c r="W751" s="26">
        <f>VLOOKUP(AF751,角色间职业划分!L:M,2,FALSE)</f>
        <v>13</v>
      </c>
      <c r="X751" s="26">
        <f t="shared" si="314"/>
        <v>14</v>
      </c>
      <c r="Y751" s="26">
        <v>0</v>
      </c>
      <c r="Z751" s="26">
        <v>0</v>
      </c>
      <c r="AA751" s="26">
        <v>0</v>
      </c>
      <c r="AB751" s="26">
        <f t="shared" si="315"/>
        <v>5</v>
      </c>
      <c r="AC751" s="1">
        <f t="shared" si="296"/>
        <v>390</v>
      </c>
      <c r="AD751" s="51"/>
      <c r="AE751" s="1"/>
      <c r="AF751">
        <f t="shared" si="316"/>
        <v>13</v>
      </c>
      <c r="AG751" s="26" t="str">
        <f>VLOOKUP(AF751,角色间职业划分!P:R,3,FALSE)</f>
        <v>幻术师</v>
      </c>
      <c r="AH751" s="26">
        <f t="shared" si="317"/>
        <v>14</v>
      </c>
    </row>
    <row r="752" spans="1:34" x14ac:dyDescent="0.15">
      <c r="A752" s="26">
        <v>748</v>
      </c>
      <c r="B752" s="26">
        <f t="shared" si="297"/>
        <v>0</v>
      </c>
      <c r="C752" s="26">
        <f>ROUND(IF($AG752="战士",VLOOKUP($AH752,$DV:$ER,DX$1,FALSE),IF($AG752="幻术师",VLOOKUP($AH752,$EU:$FQ,EW$1,FALSE),IF($AG752="刺客",VLOOKUP($AH752,$FU:$GQ,FW$1,FALSE),"无该职业")))/VLOOKUP(AF752,角色间职业划分!P:AP,20,FALSE),0)</f>
        <v>17</v>
      </c>
      <c r="D752" s="26">
        <f t="shared" si="298"/>
        <v>0</v>
      </c>
      <c r="E752" s="26">
        <f>ROUND(IF($AG752="战士",VLOOKUP($AH752,$DV:$ER,DZ$1,FALSE),IF($AG752="幻术师",VLOOKUP($AH752,$EU:$FQ,EY$1,FALSE),IF($AG752="刺客",VLOOKUP($AH752,$FU:$GQ,FY$1,FALSE),"无该职业")))*VLOOKUP($AF752,角色间职业划分!$P:$AP,26,FALSE)*VLOOKUP($AF752,角色间职业划分!$P:$AP,13,FALSE)/角色间职业划分!$AB$9,0)</f>
        <v>283</v>
      </c>
      <c r="F752" s="26">
        <f>ROUND(IF($AG752="战士",VLOOKUP($AH752,$DV:$ER,EA$1,FALSE),IF($AG752="幻术师",VLOOKUP($AH752,$EU:$FQ,EZ$1,FALSE),IF($AG752="刺客",VLOOKUP($AH752,$FU:$GQ,FZ$1,FALSE),"无该职业")))*VLOOKUP($AF752,角色间职业划分!$P:$AP,8,FALSE)/角色间职业划分!$W$9,0)</f>
        <v>2313</v>
      </c>
      <c r="G752" s="26">
        <f>ROUND(IF($AG752="战士",VLOOKUP($AH752,$DV:$ER,EB$1,FALSE),IF($AG752="幻术师",VLOOKUP($AH752,$EU:$FQ,FA$1,FALSE),IF($AG752="刺客",VLOOKUP($AH752,$FU:$GQ,GA$1,FALSE),"无该职业")))*VLOOKUP($AF752,角色间职业划分!$P:$AP,13,FALSE)/角色间职业划分!$AB$9,0)</f>
        <v>1379</v>
      </c>
      <c r="H752" s="26">
        <f t="shared" si="299"/>
        <v>0</v>
      </c>
      <c r="I752" s="26">
        <f t="shared" si="300"/>
        <v>0</v>
      </c>
      <c r="J752" s="26">
        <f t="shared" si="301"/>
        <v>0</v>
      </c>
      <c r="K752" s="26">
        <f t="shared" si="302"/>
        <v>0</v>
      </c>
      <c r="L752" s="26">
        <f t="shared" si="303"/>
        <v>0</v>
      </c>
      <c r="M752" s="26">
        <f t="shared" si="304"/>
        <v>0</v>
      </c>
      <c r="N752" s="26">
        <f t="shared" si="305"/>
        <v>2.5</v>
      </c>
      <c r="O752" s="26">
        <f t="shared" si="306"/>
        <v>0</v>
      </c>
      <c r="P752" s="26">
        <f t="shared" si="307"/>
        <v>0</v>
      </c>
      <c r="Q752" s="26">
        <f t="shared" si="308"/>
        <v>2.5</v>
      </c>
      <c r="R752" s="26">
        <f t="shared" si="309"/>
        <v>2.5</v>
      </c>
      <c r="S752" s="26">
        <f t="shared" si="310"/>
        <v>2.5</v>
      </c>
      <c r="T752" s="26">
        <f t="shared" si="311"/>
        <v>0</v>
      </c>
      <c r="U752" s="26">
        <f t="shared" si="312"/>
        <v>0</v>
      </c>
      <c r="V752" s="26">
        <f t="shared" si="313"/>
        <v>0</v>
      </c>
      <c r="W752" s="26">
        <f>VLOOKUP(AF752,角色间职业划分!L:M,2,FALSE)</f>
        <v>13</v>
      </c>
      <c r="X752" s="26">
        <f t="shared" si="314"/>
        <v>15</v>
      </c>
      <c r="Y752" s="26">
        <v>0</v>
      </c>
      <c r="Z752" s="26">
        <v>0</v>
      </c>
      <c r="AA752" s="26">
        <v>0</v>
      </c>
      <c r="AB752" s="26">
        <f t="shared" si="315"/>
        <v>5</v>
      </c>
      <c r="AC752" s="1">
        <f t="shared" si="296"/>
        <v>420</v>
      </c>
      <c r="AD752" s="51"/>
      <c r="AE752" s="1"/>
      <c r="AF752">
        <f t="shared" si="316"/>
        <v>13</v>
      </c>
      <c r="AG752" s="26" t="str">
        <f>VLOOKUP(AF752,角色间职业划分!P:R,3,FALSE)</f>
        <v>幻术师</v>
      </c>
      <c r="AH752" s="26">
        <f t="shared" si="317"/>
        <v>15</v>
      </c>
    </row>
    <row r="753" spans="1:34" x14ac:dyDescent="0.15">
      <c r="A753" s="26">
        <v>749</v>
      </c>
      <c r="B753" s="26">
        <f t="shared" si="297"/>
        <v>0</v>
      </c>
      <c r="C753" s="26">
        <f>ROUND(IF($AG753="战士",VLOOKUP($AH753,$DV:$ER,DX$1,FALSE),IF($AG753="幻术师",VLOOKUP($AH753,$EU:$FQ,EW$1,FALSE),IF($AG753="刺客",VLOOKUP($AH753,$FU:$GQ,FW$1,FALSE),"无该职业")))/VLOOKUP(AF753,角色间职业划分!P:AP,20,FALSE),0)</f>
        <v>17</v>
      </c>
      <c r="D753" s="26">
        <f t="shared" si="298"/>
        <v>0</v>
      </c>
      <c r="E753" s="26">
        <f>ROUND(IF($AG753="战士",VLOOKUP($AH753,$DV:$ER,DZ$1,FALSE),IF($AG753="幻术师",VLOOKUP($AH753,$EU:$FQ,EY$1,FALSE),IF($AG753="刺客",VLOOKUP($AH753,$FU:$GQ,FY$1,FALSE),"无该职业")))*VLOOKUP($AF753,角色间职业划分!$P:$AP,26,FALSE)*VLOOKUP($AF753,角色间职业划分!$P:$AP,13,FALSE)/角色间职业划分!$AB$9,0)</f>
        <v>283</v>
      </c>
      <c r="F753" s="26">
        <f>ROUND(IF($AG753="战士",VLOOKUP($AH753,$DV:$ER,EA$1,FALSE),IF($AG753="幻术师",VLOOKUP($AH753,$EU:$FQ,EZ$1,FALSE),IF($AG753="刺客",VLOOKUP($AH753,$FU:$GQ,FZ$1,FALSE),"无该职业")))*VLOOKUP($AF753,角色间职业划分!$P:$AP,8,FALSE)/角色间职业划分!$W$9,0)</f>
        <v>2313</v>
      </c>
      <c r="G753" s="26">
        <f>ROUND(IF($AG753="战士",VLOOKUP($AH753,$DV:$ER,EB$1,FALSE),IF($AG753="幻术师",VLOOKUP($AH753,$EU:$FQ,FA$1,FALSE),IF($AG753="刺客",VLOOKUP($AH753,$FU:$GQ,GA$1,FALSE),"无该职业")))*VLOOKUP($AF753,角色间职业划分!$P:$AP,13,FALSE)/角色间职业划分!$AB$9,0)</f>
        <v>1379</v>
      </c>
      <c r="H753" s="26">
        <f t="shared" si="299"/>
        <v>0</v>
      </c>
      <c r="I753" s="26">
        <f t="shared" si="300"/>
        <v>0</v>
      </c>
      <c r="J753" s="26">
        <f t="shared" si="301"/>
        <v>0</v>
      </c>
      <c r="K753" s="26">
        <f t="shared" si="302"/>
        <v>0</v>
      </c>
      <c r="L753" s="26">
        <f t="shared" si="303"/>
        <v>0</v>
      </c>
      <c r="M753" s="26">
        <f t="shared" si="304"/>
        <v>0</v>
      </c>
      <c r="N753" s="26">
        <f t="shared" si="305"/>
        <v>2.5</v>
      </c>
      <c r="O753" s="26">
        <f t="shared" si="306"/>
        <v>2.5</v>
      </c>
      <c r="P753" s="26">
        <f t="shared" si="307"/>
        <v>0</v>
      </c>
      <c r="Q753" s="26">
        <f t="shared" si="308"/>
        <v>2.5</v>
      </c>
      <c r="R753" s="26">
        <f t="shared" si="309"/>
        <v>2.5</v>
      </c>
      <c r="S753" s="26">
        <f t="shared" si="310"/>
        <v>2.5</v>
      </c>
      <c r="T753" s="26">
        <f t="shared" si="311"/>
        <v>0</v>
      </c>
      <c r="U753" s="26">
        <f t="shared" si="312"/>
        <v>0</v>
      </c>
      <c r="V753" s="26">
        <f t="shared" si="313"/>
        <v>0</v>
      </c>
      <c r="W753" s="26">
        <f>VLOOKUP(AF753,角色间职业划分!L:M,2,FALSE)</f>
        <v>13</v>
      </c>
      <c r="X753" s="26">
        <f t="shared" si="314"/>
        <v>16</v>
      </c>
      <c r="Y753" s="26">
        <v>0</v>
      </c>
      <c r="Z753" s="26">
        <v>0</v>
      </c>
      <c r="AA753" s="26">
        <v>0</v>
      </c>
      <c r="AB753" s="26">
        <f t="shared" si="315"/>
        <v>5</v>
      </c>
      <c r="AC753" s="1">
        <f t="shared" si="296"/>
        <v>450</v>
      </c>
      <c r="AD753" s="51"/>
      <c r="AE753" s="1"/>
      <c r="AF753">
        <f t="shared" si="316"/>
        <v>13</v>
      </c>
      <c r="AG753" s="26" t="str">
        <f>VLOOKUP(AF753,角色间职业划分!P:R,3,FALSE)</f>
        <v>幻术师</v>
      </c>
      <c r="AH753" s="26">
        <f t="shared" si="317"/>
        <v>16</v>
      </c>
    </row>
    <row r="754" spans="1:34" x14ac:dyDescent="0.15">
      <c r="A754" s="26">
        <v>750</v>
      </c>
      <c r="B754" s="26">
        <f t="shared" si="297"/>
        <v>0</v>
      </c>
      <c r="C754" s="26">
        <f>ROUND(IF($AG754="战士",VLOOKUP($AH754,$DV:$ER,DX$1,FALSE),IF($AG754="幻术师",VLOOKUP($AH754,$EU:$FQ,EW$1,FALSE),IF($AG754="刺客",VLOOKUP($AH754,$FU:$GQ,FW$1,FALSE),"无该职业")))/VLOOKUP(AF754,角色间职业划分!P:AP,20,FALSE),0)</f>
        <v>17</v>
      </c>
      <c r="D754" s="26">
        <f t="shared" si="298"/>
        <v>0</v>
      </c>
      <c r="E754" s="26">
        <f>ROUND(IF($AG754="战士",VLOOKUP($AH754,$DV:$ER,DZ$1,FALSE),IF($AG754="幻术师",VLOOKUP($AH754,$EU:$FQ,EY$1,FALSE),IF($AG754="刺客",VLOOKUP($AH754,$FU:$GQ,FY$1,FALSE),"无该职业")))*VLOOKUP($AF754,角色间职业划分!$P:$AP,26,FALSE)*VLOOKUP($AF754,角色间职业划分!$P:$AP,13,FALSE)/角色间职业划分!$AB$9,0)</f>
        <v>283</v>
      </c>
      <c r="F754" s="26">
        <f>ROUND(IF($AG754="战士",VLOOKUP($AH754,$DV:$ER,EA$1,FALSE),IF($AG754="幻术师",VLOOKUP($AH754,$EU:$FQ,EZ$1,FALSE),IF($AG754="刺客",VLOOKUP($AH754,$FU:$GQ,FZ$1,FALSE),"无该职业")))*VLOOKUP($AF754,角色间职业划分!$P:$AP,8,FALSE)/角色间职业划分!$W$9,0)</f>
        <v>2313</v>
      </c>
      <c r="G754" s="26">
        <f>ROUND(IF($AG754="战士",VLOOKUP($AH754,$DV:$ER,EB$1,FALSE),IF($AG754="幻术师",VLOOKUP($AH754,$EU:$FQ,FA$1,FALSE),IF($AG754="刺客",VLOOKUP($AH754,$FU:$GQ,GA$1,FALSE),"无该职业")))*VLOOKUP($AF754,角色间职业划分!$P:$AP,13,FALSE)/角色间职业划分!$AB$9,0)</f>
        <v>1839</v>
      </c>
      <c r="H754" s="26">
        <f t="shared" si="299"/>
        <v>0</v>
      </c>
      <c r="I754" s="26">
        <f t="shared" si="300"/>
        <v>0</v>
      </c>
      <c r="J754" s="26">
        <f t="shared" si="301"/>
        <v>0</v>
      </c>
      <c r="K754" s="26">
        <f t="shared" si="302"/>
        <v>0</v>
      </c>
      <c r="L754" s="26">
        <f t="shared" si="303"/>
        <v>0</v>
      </c>
      <c r="M754" s="26">
        <f t="shared" si="304"/>
        <v>0</v>
      </c>
      <c r="N754" s="26">
        <f t="shared" si="305"/>
        <v>2.5</v>
      </c>
      <c r="O754" s="26">
        <f t="shared" si="306"/>
        <v>2.5</v>
      </c>
      <c r="P754" s="26">
        <f t="shared" si="307"/>
        <v>0</v>
      </c>
      <c r="Q754" s="26">
        <f t="shared" si="308"/>
        <v>2.5</v>
      </c>
      <c r="R754" s="26">
        <f t="shared" si="309"/>
        <v>2.5</v>
      </c>
      <c r="S754" s="26">
        <f t="shared" si="310"/>
        <v>2.5</v>
      </c>
      <c r="T754" s="26">
        <f t="shared" si="311"/>
        <v>0</v>
      </c>
      <c r="U754" s="26">
        <f t="shared" si="312"/>
        <v>0</v>
      </c>
      <c r="V754" s="26">
        <f t="shared" si="313"/>
        <v>0</v>
      </c>
      <c r="W754" s="26">
        <f>VLOOKUP(AF754,角色间职业划分!L:M,2,FALSE)</f>
        <v>13</v>
      </c>
      <c r="X754" s="26">
        <f t="shared" si="314"/>
        <v>17</v>
      </c>
      <c r="Y754" s="26">
        <v>0</v>
      </c>
      <c r="Z754" s="26">
        <v>0</v>
      </c>
      <c r="AA754" s="26">
        <v>0</v>
      </c>
      <c r="AB754" s="26">
        <f t="shared" si="315"/>
        <v>5</v>
      </c>
      <c r="AC754" s="1">
        <f t="shared" si="296"/>
        <v>480</v>
      </c>
      <c r="AD754" s="51"/>
      <c r="AE754" s="1"/>
      <c r="AF754">
        <f t="shared" si="316"/>
        <v>13</v>
      </c>
      <c r="AG754" s="26" t="str">
        <f>VLOOKUP(AF754,角色间职业划分!P:R,3,FALSE)</f>
        <v>幻术师</v>
      </c>
      <c r="AH754" s="26">
        <f t="shared" si="317"/>
        <v>17</v>
      </c>
    </row>
    <row r="755" spans="1:34" x14ac:dyDescent="0.15">
      <c r="A755" s="26">
        <v>751</v>
      </c>
      <c r="B755" s="26">
        <f t="shared" si="297"/>
        <v>0</v>
      </c>
      <c r="C755" s="26">
        <f>ROUND(IF($AG755="战士",VLOOKUP($AH755,$DV:$ER,DX$1,FALSE),IF($AG755="幻术师",VLOOKUP($AH755,$EU:$FQ,EW$1,FALSE),IF($AG755="刺客",VLOOKUP($AH755,$FU:$GQ,FW$1,FALSE),"无该职业")))/VLOOKUP(AF755,角色间职业划分!P:AP,20,FALSE),0)</f>
        <v>25</v>
      </c>
      <c r="D755" s="26">
        <f t="shared" si="298"/>
        <v>0</v>
      </c>
      <c r="E755" s="26">
        <f>ROUND(IF($AG755="战士",VLOOKUP($AH755,$DV:$ER,DZ$1,FALSE),IF($AG755="幻术师",VLOOKUP($AH755,$EU:$FQ,EY$1,FALSE),IF($AG755="刺客",VLOOKUP($AH755,$FU:$GQ,FY$1,FALSE),"无该职业")))*VLOOKUP($AF755,角色间职业划分!$P:$AP,26,FALSE)*VLOOKUP($AF755,角色间职业划分!$P:$AP,13,FALSE)/角色间职业划分!$AB$9,0)</f>
        <v>283</v>
      </c>
      <c r="F755" s="26">
        <f>ROUND(IF($AG755="战士",VLOOKUP($AH755,$DV:$ER,EA$1,FALSE),IF($AG755="幻术师",VLOOKUP($AH755,$EU:$FQ,EZ$1,FALSE),IF($AG755="刺客",VLOOKUP($AH755,$FU:$GQ,FZ$1,FALSE),"无该职业")))*VLOOKUP($AF755,角色间职业划分!$P:$AP,8,FALSE)/角色间职业划分!$W$9,0)</f>
        <v>2313</v>
      </c>
      <c r="G755" s="26">
        <f>ROUND(IF($AG755="战士",VLOOKUP($AH755,$DV:$ER,EB$1,FALSE),IF($AG755="幻术师",VLOOKUP($AH755,$EU:$FQ,FA$1,FALSE),IF($AG755="刺客",VLOOKUP($AH755,$FU:$GQ,GA$1,FALSE),"无该职业")))*VLOOKUP($AF755,角色间职业划分!$P:$AP,13,FALSE)/角色间职业划分!$AB$9,0)</f>
        <v>1839</v>
      </c>
      <c r="H755" s="26">
        <f t="shared" si="299"/>
        <v>0</v>
      </c>
      <c r="I755" s="26">
        <f t="shared" si="300"/>
        <v>0</v>
      </c>
      <c r="J755" s="26">
        <f t="shared" si="301"/>
        <v>0</v>
      </c>
      <c r="K755" s="26">
        <f t="shared" si="302"/>
        <v>0</v>
      </c>
      <c r="L755" s="26">
        <f t="shared" si="303"/>
        <v>0</v>
      </c>
      <c r="M755" s="26">
        <f t="shared" si="304"/>
        <v>0</v>
      </c>
      <c r="N755" s="26">
        <f t="shared" si="305"/>
        <v>2.5</v>
      </c>
      <c r="O755" s="26">
        <f t="shared" si="306"/>
        <v>2.5</v>
      </c>
      <c r="P755" s="26">
        <f t="shared" si="307"/>
        <v>0</v>
      </c>
      <c r="Q755" s="26">
        <f t="shared" si="308"/>
        <v>2.5</v>
      </c>
      <c r="R755" s="26">
        <f t="shared" si="309"/>
        <v>2.5</v>
      </c>
      <c r="S755" s="26">
        <f t="shared" si="310"/>
        <v>2.5</v>
      </c>
      <c r="T755" s="26">
        <f t="shared" si="311"/>
        <v>0</v>
      </c>
      <c r="U755" s="26">
        <f t="shared" si="312"/>
        <v>0</v>
      </c>
      <c r="V755" s="26">
        <f t="shared" si="313"/>
        <v>0</v>
      </c>
      <c r="W755" s="26">
        <f>VLOOKUP(AF755,角色间职业划分!L:M,2,FALSE)</f>
        <v>13</v>
      </c>
      <c r="X755" s="26">
        <f t="shared" si="314"/>
        <v>18</v>
      </c>
      <c r="Y755" s="26">
        <v>0</v>
      </c>
      <c r="Z755" s="26">
        <v>0</v>
      </c>
      <c r="AA755" s="26">
        <v>0</v>
      </c>
      <c r="AB755" s="26">
        <f t="shared" si="315"/>
        <v>5</v>
      </c>
      <c r="AC755" s="1">
        <f t="shared" si="296"/>
        <v>510</v>
      </c>
      <c r="AD755" s="51"/>
      <c r="AE755" s="1"/>
      <c r="AF755">
        <f t="shared" si="316"/>
        <v>13</v>
      </c>
      <c r="AG755" s="26" t="str">
        <f>VLOOKUP(AF755,角色间职业划分!P:R,3,FALSE)</f>
        <v>幻术师</v>
      </c>
      <c r="AH755" s="26">
        <f t="shared" si="317"/>
        <v>18</v>
      </c>
    </row>
    <row r="756" spans="1:34" x14ac:dyDescent="0.15">
      <c r="A756" s="26">
        <v>752</v>
      </c>
      <c r="B756" s="26">
        <f t="shared" si="297"/>
        <v>0</v>
      </c>
      <c r="C756" s="26">
        <f>ROUND(IF($AG756="战士",VLOOKUP($AH756,$DV:$ER,DX$1,FALSE),IF($AG756="幻术师",VLOOKUP($AH756,$EU:$FQ,EW$1,FALSE),IF($AG756="刺客",VLOOKUP($AH756,$FU:$GQ,FW$1,FALSE),"无该职业")))/VLOOKUP(AF756,角色间职业划分!P:AP,20,FALSE),0)</f>
        <v>25</v>
      </c>
      <c r="D756" s="26">
        <f t="shared" si="298"/>
        <v>0</v>
      </c>
      <c r="E756" s="26">
        <f>ROUND(IF($AG756="战士",VLOOKUP($AH756,$DV:$ER,DZ$1,FALSE),IF($AG756="幻术师",VLOOKUP($AH756,$EU:$FQ,EY$1,FALSE),IF($AG756="刺客",VLOOKUP($AH756,$FU:$GQ,FY$1,FALSE),"无该职业")))*VLOOKUP($AF756,角色间职业划分!$P:$AP,26,FALSE)*VLOOKUP($AF756,角色间职业划分!$P:$AP,13,FALSE)/角色间职业划分!$AB$9,0)</f>
        <v>283</v>
      </c>
      <c r="F756" s="26">
        <f>ROUND(IF($AG756="战士",VLOOKUP($AH756,$DV:$ER,EA$1,FALSE),IF($AG756="幻术师",VLOOKUP($AH756,$EU:$FQ,EZ$1,FALSE),IF($AG756="刺客",VLOOKUP($AH756,$FU:$GQ,FZ$1,FALSE),"无该职业")))*VLOOKUP($AF756,角色间职业划分!$P:$AP,8,FALSE)/角色间职业划分!$W$9,0)</f>
        <v>2973</v>
      </c>
      <c r="G756" s="26">
        <f>ROUND(IF($AG756="战士",VLOOKUP($AH756,$DV:$ER,EB$1,FALSE),IF($AG756="幻术师",VLOOKUP($AH756,$EU:$FQ,FA$1,FALSE),IF($AG756="刺客",VLOOKUP($AH756,$FU:$GQ,GA$1,FALSE),"无该职业")))*VLOOKUP($AF756,角色间职业划分!$P:$AP,13,FALSE)/角色间职业划分!$AB$9,0)</f>
        <v>1839</v>
      </c>
      <c r="H756" s="26">
        <f t="shared" si="299"/>
        <v>0</v>
      </c>
      <c r="I756" s="26">
        <f t="shared" si="300"/>
        <v>0</v>
      </c>
      <c r="J756" s="26">
        <f t="shared" si="301"/>
        <v>0</v>
      </c>
      <c r="K756" s="26">
        <f t="shared" si="302"/>
        <v>0</v>
      </c>
      <c r="L756" s="26">
        <f t="shared" si="303"/>
        <v>0</v>
      </c>
      <c r="M756" s="26">
        <f t="shared" si="304"/>
        <v>0</v>
      </c>
      <c r="N756" s="26">
        <f t="shared" si="305"/>
        <v>2.5</v>
      </c>
      <c r="O756" s="26">
        <f t="shared" si="306"/>
        <v>2.5</v>
      </c>
      <c r="P756" s="26">
        <f t="shared" si="307"/>
        <v>0</v>
      </c>
      <c r="Q756" s="26">
        <f t="shared" si="308"/>
        <v>2.5</v>
      </c>
      <c r="R756" s="26">
        <f t="shared" si="309"/>
        <v>2.5</v>
      </c>
      <c r="S756" s="26">
        <f t="shared" si="310"/>
        <v>2.5</v>
      </c>
      <c r="T756" s="26">
        <f t="shared" si="311"/>
        <v>0</v>
      </c>
      <c r="U756" s="26">
        <f t="shared" si="312"/>
        <v>0</v>
      </c>
      <c r="V756" s="26">
        <f t="shared" si="313"/>
        <v>0</v>
      </c>
      <c r="W756" s="26">
        <f>VLOOKUP(AF756,角色间职业划分!L:M,2,FALSE)</f>
        <v>13</v>
      </c>
      <c r="X756" s="26">
        <f t="shared" si="314"/>
        <v>19</v>
      </c>
      <c r="Y756" s="26">
        <v>0</v>
      </c>
      <c r="Z756" s="26">
        <v>0</v>
      </c>
      <c r="AA756" s="26">
        <v>0</v>
      </c>
      <c r="AB756" s="26">
        <f t="shared" si="315"/>
        <v>5</v>
      </c>
      <c r="AC756" s="1">
        <f t="shared" si="296"/>
        <v>540</v>
      </c>
      <c r="AD756" s="51"/>
      <c r="AE756" s="1"/>
      <c r="AF756">
        <f t="shared" si="316"/>
        <v>13</v>
      </c>
      <c r="AG756" s="26" t="str">
        <f>VLOOKUP(AF756,角色间职业划分!P:R,3,FALSE)</f>
        <v>幻术师</v>
      </c>
      <c r="AH756" s="26">
        <f t="shared" si="317"/>
        <v>19</v>
      </c>
    </row>
    <row r="757" spans="1:34" x14ac:dyDescent="0.15">
      <c r="A757" s="26">
        <v>753</v>
      </c>
      <c r="B757" s="26">
        <f t="shared" si="297"/>
        <v>0</v>
      </c>
      <c r="C757" s="26">
        <f>ROUND(IF($AG757="战士",VLOOKUP($AH757,$DV:$ER,DX$1,FALSE),IF($AG757="幻术师",VLOOKUP($AH757,$EU:$FQ,EW$1,FALSE),IF($AG757="刺客",VLOOKUP($AH757,$FU:$GQ,FW$1,FALSE),"无该职业")))/VLOOKUP(AF757,角色间职业划分!P:AP,20,FALSE),0)</f>
        <v>25</v>
      </c>
      <c r="D757" s="26">
        <f t="shared" si="298"/>
        <v>0</v>
      </c>
      <c r="E757" s="26">
        <f>ROUND(IF($AG757="战士",VLOOKUP($AH757,$DV:$ER,DZ$1,FALSE),IF($AG757="幻术师",VLOOKUP($AH757,$EU:$FQ,EY$1,FALSE),IF($AG757="刺客",VLOOKUP($AH757,$FU:$GQ,FY$1,FALSE),"无该职业")))*VLOOKUP($AF757,角色间职业划分!$P:$AP,26,FALSE)*VLOOKUP($AF757,角色间职业划分!$P:$AP,13,FALSE)/角色间职业划分!$AB$9,0)</f>
        <v>860</v>
      </c>
      <c r="F757" s="26">
        <f>ROUND(IF($AG757="战士",VLOOKUP($AH757,$DV:$ER,EA$1,FALSE),IF($AG757="幻术师",VLOOKUP($AH757,$EU:$FQ,EZ$1,FALSE),IF($AG757="刺客",VLOOKUP($AH757,$FU:$GQ,FZ$1,FALSE),"无该职业")))*VLOOKUP($AF757,角色间职业划分!$P:$AP,8,FALSE)/角色间职业划分!$W$9,0)</f>
        <v>2973</v>
      </c>
      <c r="G757" s="26">
        <f>ROUND(IF($AG757="战士",VLOOKUP($AH757,$DV:$ER,EB$1,FALSE),IF($AG757="幻术师",VLOOKUP($AH757,$EU:$FQ,FA$1,FALSE),IF($AG757="刺客",VLOOKUP($AH757,$FU:$GQ,GA$1,FALSE),"无该职业")))*VLOOKUP($AF757,角色间职业划分!$P:$AP,13,FALSE)/角色间职业划分!$AB$9,0)</f>
        <v>1839</v>
      </c>
      <c r="H757" s="26">
        <f t="shared" si="299"/>
        <v>0</v>
      </c>
      <c r="I757" s="26">
        <f t="shared" si="300"/>
        <v>0</v>
      </c>
      <c r="J757" s="26">
        <f t="shared" si="301"/>
        <v>0</v>
      </c>
      <c r="K757" s="26">
        <f t="shared" si="302"/>
        <v>0</v>
      </c>
      <c r="L757" s="26">
        <f t="shared" si="303"/>
        <v>0</v>
      </c>
      <c r="M757" s="26">
        <f t="shared" si="304"/>
        <v>0</v>
      </c>
      <c r="N757" s="26">
        <f t="shared" si="305"/>
        <v>2.5</v>
      </c>
      <c r="O757" s="26">
        <f t="shared" si="306"/>
        <v>2.5</v>
      </c>
      <c r="P757" s="26">
        <f t="shared" si="307"/>
        <v>0</v>
      </c>
      <c r="Q757" s="26">
        <f t="shared" si="308"/>
        <v>2.5</v>
      </c>
      <c r="R757" s="26">
        <f t="shared" si="309"/>
        <v>2.5</v>
      </c>
      <c r="S757" s="26">
        <f t="shared" si="310"/>
        <v>2.5</v>
      </c>
      <c r="T757" s="26">
        <f t="shared" si="311"/>
        <v>0</v>
      </c>
      <c r="U757" s="26">
        <f t="shared" si="312"/>
        <v>0</v>
      </c>
      <c r="V757" s="26">
        <f t="shared" si="313"/>
        <v>0</v>
      </c>
      <c r="W757" s="26">
        <f>VLOOKUP(AF757,角色间职业划分!L:M,2,FALSE)</f>
        <v>13</v>
      </c>
      <c r="X757" s="26">
        <f t="shared" si="314"/>
        <v>20</v>
      </c>
      <c r="Y757" s="26">
        <v>0</v>
      </c>
      <c r="Z757" s="26">
        <v>0</v>
      </c>
      <c r="AA757" s="26">
        <v>0</v>
      </c>
      <c r="AB757" s="26">
        <f t="shared" si="315"/>
        <v>7.5</v>
      </c>
      <c r="AC757" s="1">
        <f t="shared" si="296"/>
        <v>561</v>
      </c>
      <c r="AD757" s="51"/>
      <c r="AE757" s="1"/>
      <c r="AF757">
        <f t="shared" si="316"/>
        <v>13</v>
      </c>
      <c r="AG757" s="26" t="str">
        <f>VLOOKUP(AF757,角色间职业划分!P:R,3,FALSE)</f>
        <v>幻术师</v>
      </c>
      <c r="AH757" s="26">
        <f t="shared" si="317"/>
        <v>20</v>
      </c>
    </row>
    <row r="758" spans="1:34" x14ac:dyDescent="0.15">
      <c r="A758" s="26">
        <v>754</v>
      </c>
      <c r="B758" s="26">
        <f t="shared" si="297"/>
        <v>0</v>
      </c>
      <c r="C758" s="26">
        <f>ROUND(IF($AG758="战士",VLOOKUP($AH758,$DV:$ER,DX$1,FALSE),IF($AG758="幻术师",VLOOKUP($AH758,$EU:$FQ,EW$1,FALSE),IF($AG758="刺客",VLOOKUP($AH758,$FU:$GQ,FW$1,FALSE),"无该职业")))/VLOOKUP(AF758,角色间职业划分!P:AP,20,FALSE),0)</f>
        <v>25</v>
      </c>
      <c r="D758" s="26">
        <f t="shared" si="298"/>
        <v>0</v>
      </c>
      <c r="E758" s="26">
        <f>ROUND(IF($AG758="战士",VLOOKUP($AH758,$DV:$ER,DZ$1,FALSE),IF($AG758="幻术师",VLOOKUP($AH758,$EU:$FQ,EY$1,FALSE),IF($AG758="刺客",VLOOKUP($AH758,$FU:$GQ,FY$1,FALSE),"无该职业")))*VLOOKUP($AF758,角色间职业划分!$P:$AP,26,FALSE)*VLOOKUP($AF758,角色间职业划分!$P:$AP,13,FALSE)/角色间职业划分!$AB$9,0)</f>
        <v>860</v>
      </c>
      <c r="F758" s="26">
        <f>ROUND(IF($AG758="战士",VLOOKUP($AH758,$DV:$ER,EA$1,FALSE),IF($AG758="幻术师",VLOOKUP($AH758,$EU:$FQ,EZ$1,FALSE),IF($AG758="刺客",VLOOKUP($AH758,$FU:$GQ,FZ$1,FALSE),"无该职业")))*VLOOKUP($AF758,角色间职业划分!$P:$AP,8,FALSE)/角色间职业划分!$W$9,0)</f>
        <v>2973</v>
      </c>
      <c r="G758" s="26">
        <f>ROUND(IF($AG758="战士",VLOOKUP($AH758,$DV:$ER,EB$1,FALSE),IF($AG758="幻术师",VLOOKUP($AH758,$EU:$FQ,FA$1,FALSE),IF($AG758="刺客",VLOOKUP($AH758,$FU:$GQ,GA$1,FALSE),"无该职业")))*VLOOKUP($AF758,角色间职业划分!$P:$AP,13,FALSE)/角色间职业划分!$AB$9,0)</f>
        <v>2229</v>
      </c>
      <c r="H758" s="26">
        <f t="shared" si="299"/>
        <v>0</v>
      </c>
      <c r="I758" s="26">
        <f t="shared" si="300"/>
        <v>0</v>
      </c>
      <c r="J758" s="26">
        <f t="shared" si="301"/>
        <v>0</v>
      </c>
      <c r="K758" s="26">
        <f t="shared" si="302"/>
        <v>0</v>
      </c>
      <c r="L758" s="26">
        <f t="shared" si="303"/>
        <v>0</v>
      </c>
      <c r="M758" s="26">
        <f t="shared" si="304"/>
        <v>0</v>
      </c>
      <c r="N758" s="26">
        <f t="shared" si="305"/>
        <v>2.5</v>
      </c>
      <c r="O758" s="26">
        <f t="shared" si="306"/>
        <v>2.5</v>
      </c>
      <c r="P758" s="26">
        <f t="shared" si="307"/>
        <v>0</v>
      </c>
      <c r="Q758" s="26">
        <f t="shared" si="308"/>
        <v>2.5</v>
      </c>
      <c r="R758" s="26">
        <f t="shared" si="309"/>
        <v>2.5</v>
      </c>
      <c r="S758" s="26">
        <f t="shared" si="310"/>
        <v>2.5</v>
      </c>
      <c r="T758" s="26">
        <f t="shared" si="311"/>
        <v>0</v>
      </c>
      <c r="U758" s="26">
        <f t="shared" si="312"/>
        <v>0</v>
      </c>
      <c r="V758" s="26">
        <f t="shared" si="313"/>
        <v>0</v>
      </c>
      <c r="W758" s="26">
        <f>VLOOKUP(AF758,角色间职业划分!L:M,2,FALSE)</f>
        <v>13</v>
      </c>
      <c r="X758" s="26">
        <f t="shared" si="314"/>
        <v>21</v>
      </c>
      <c r="Y758" s="26">
        <v>0</v>
      </c>
      <c r="Z758" s="26">
        <v>0</v>
      </c>
      <c r="AA758" s="26">
        <v>0</v>
      </c>
      <c r="AB758" s="26">
        <f t="shared" si="315"/>
        <v>7.5</v>
      </c>
      <c r="AC758" s="1">
        <f t="shared" si="296"/>
        <v>582</v>
      </c>
      <c r="AD758" s="51"/>
      <c r="AE758" s="1"/>
      <c r="AF758">
        <f t="shared" si="316"/>
        <v>13</v>
      </c>
      <c r="AG758" s="26" t="str">
        <f>VLOOKUP(AF758,角色间职业划分!P:R,3,FALSE)</f>
        <v>幻术师</v>
      </c>
      <c r="AH758" s="26">
        <f t="shared" si="317"/>
        <v>21</v>
      </c>
    </row>
    <row r="759" spans="1:34" x14ac:dyDescent="0.15">
      <c r="A759" s="26">
        <v>755</v>
      </c>
      <c r="B759" s="26">
        <f t="shared" si="297"/>
        <v>0</v>
      </c>
      <c r="C759" s="26">
        <f>ROUND(IF($AG759="战士",VLOOKUP($AH759,$DV:$ER,DX$1,FALSE),IF($AG759="幻术师",VLOOKUP($AH759,$EU:$FQ,EW$1,FALSE),IF($AG759="刺客",VLOOKUP($AH759,$FU:$GQ,FW$1,FALSE),"无该职业")))/VLOOKUP(AF759,角色间职业划分!P:AP,20,FALSE),0)</f>
        <v>25</v>
      </c>
      <c r="D759" s="26">
        <f t="shared" si="298"/>
        <v>0</v>
      </c>
      <c r="E759" s="26">
        <f>ROUND(IF($AG759="战士",VLOOKUP($AH759,$DV:$ER,DZ$1,FALSE),IF($AG759="幻术师",VLOOKUP($AH759,$EU:$FQ,EY$1,FALSE),IF($AG759="刺客",VLOOKUP($AH759,$FU:$GQ,FY$1,FALSE),"无该职业")))*VLOOKUP($AF759,角色间职业划分!$P:$AP,26,FALSE)*VLOOKUP($AF759,角色间职业划分!$P:$AP,13,FALSE)/角色间职业划分!$AB$9,0)</f>
        <v>860</v>
      </c>
      <c r="F759" s="26">
        <f>ROUND(IF($AG759="战士",VLOOKUP($AH759,$DV:$ER,EA$1,FALSE),IF($AG759="幻术师",VLOOKUP($AH759,$EU:$FQ,EZ$1,FALSE),IF($AG759="刺客",VLOOKUP($AH759,$FU:$GQ,FZ$1,FALSE),"无该职业")))*VLOOKUP($AF759,角色间职业划分!$P:$AP,8,FALSE)/角色间职业划分!$W$9,0)</f>
        <v>2973</v>
      </c>
      <c r="G759" s="26">
        <f>ROUND(IF($AG759="战士",VLOOKUP($AH759,$DV:$ER,EB$1,FALSE),IF($AG759="幻术师",VLOOKUP($AH759,$EU:$FQ,FA$1,FALSE),IF($AG759="刺客",VLOOKUP($AH759,$FU:$GQ,GA$1,FALSE),"无该职业")))*VLOOKUP($AF759,角色间职业划分!$P:$AP,13,FALSE)/角色间职业划分!$AB$9,0)</f>
        <v>2229</v>
      </c>
      <c r="H759" s="26">
        <f t="shared" si="299"/>
        <v>0</v>
      </c>
      <c r="I759" s="26">
        <f t="shared" si="300"/>
        <v>0</v>
      </c>
      <c r="J759" s="26">
        <f t="shared" si="301"/>
        <v>0</v>
      </c>
      <c r="K759" s="26">
        <f t="shared" si="302"/>
        <v>0</v>
      </c>
      <c r="L759" s="26">
        <f t="shared" si="303"/>
        <v>0</v>
      </c>
      <c r="M759" s="26">
        <f t="shared" si="304"/>
        <v>0</v>
      </c>
      <c r="N759" s="26">
        <f t="shared" si="305"/>
        <v>5</v>
      </c>
      <c r="O759" s="26">
        <f t="shared" si="306"/>
        <v>2.5</v>
      </c>
      <c r="P759" s="26">
        <f t="shared" si="307"/>
        <v>0</v>
      </c>
      <c r="Q759" s="26">
        <f t="shared" si="308"/>
        <v>2.5</v>
      </c>
      <c r="R759" s="26">
        <f t="shared" si="309"/>
        <v>2.5</v>
      </c>
      <c r="S759" s="26">
        <f t="shared" si="310"/>
        <v>2.5</v>
      </c>
      <c r="T759" s="26">
        <f t="shared" si="311"/>
        <v>0</v>
      </c>
      <c r="U759" s="26">
        <f t="shared" si="312"/>
        <v>0</v>
      </c>
      <c r="V759" s="26">
        <f t="shared" si="313"/>
        <v>0</v>
      </c>
      <c r="W759" s="26">
        <f>VLOOKUP(AF759,角色间职业划分!L:M,2,FALSE)</f>
        <v>13</v>
      </c>
      <c r="X759" s="26">
        <f t="shared" si="314"/>
        <v>22</v>
      </c>
      <c r="Y759" s="26">
        <v>0</v>
      </c>
      <c r="Z759" s="26">
        <v>0</v>
      </c>
      <c r="AA759" s="26">
        <v>0</v>
      </c>
      <c r="AB759" s="26">
        <f t="shared" si="315"/>
        <v>7.5</v>
      </c>
      <c r="AC759" s="1">
        <f t="shared" si="296"/>
        <v>603</v>
      </c>
      <c r="AD759" s="51"/>
      <c r="AE759" s="1"/>
      <c r="AF759">
        <f t="shared" si="316"/>
        <v>13</v>
      </c>
      <c r="AG759" s="26" t="str">
        <f>VLOOKUP(AF759,角色间职业划分!P:R,3,FALSE)</f>
        <v>幻术师</v>
      </c>
      <c r="AH759" s="26">
        <f t="shared" si="317"/>
        <v>22</v>
      </c>
    </row>
    <row r="760" spans="1:34" x14ac:dyDescent="0.15">
      <c r="A760" s="26">
        <v>756</v>
      </c>
      <c r="B760" s="26">
        <f t="shared" si="297"/>
        <v>0</v>
      </c>
      <c r="C760" s="26">
        <f>ROUND(IF($AG760="战士",VLOOKUP($AH760,$DV:$ER,DX$1,FALSE),IF($AG760="幻术师",VLOOKUP($AH760,$EU:$FQ,EW$1,FALSE),IF($AG760="刺客",VLOOKUP($AH760,$FU:$GQ,FW$1,FALSE),"无该职业")))/VLOOKUP(AF760,角色间职业划分!P:AP,20,FALSE),0)</f>
        <v>25</v>
      </c>
      <c r="D760" s="26">
        <f t="shared" si="298"/>
        <v>0</v>
      </c>
      <c r="E760" s="26">
        <f>ROUND(IF($AG760="战士",VLOOKUP($AH760,$DV:$ER,DZ$1,FALSE),IF($AG760="幻术师",VLOOKUP($AH760,$EU:$FQ,EY$1,FALSE),IF($AG760="刺客",VLOOKUP($AH760,$FU:$GQ,FY$1,FALSE),"无该职业")))*VLOOKUP($AF760,角色间职业划分!$P:$AP,26,FALSE)*VLOOKUP($AF760,角色间职业划分!$P:$AP,13,FALSE)/角色间职业划分!$AB$9,0)</f>
        <v>860</v>
      </c>
      <c r="F760" s="26">
        <f>ROUND(IF($AG760="战士",VLOOKUP($AH760,$DV:$ER,EA$1,FALSE),IF($AG760="幻术师",VLOOKUP($AH760,$EU:$FQ,EZ$1,FALSE),IF($AG760="刺客",VLOOKUP($AH760,$FU:$GQ,FZ$1,FALSE),"无该职业")))*VLOOKUP($AF760,角色间职业划分!$P:$AP,8,FALSE)/角色间职业划分!$W$9,0)</f>
        <v>3436</v>
      </c>
      <c r="G760" s="26">
        <f>ROUND(IF($AG760="战士",VLOOKUP($AH760,$DV:$ER,EB$1,FALSE),IF($AG760="幻术师",VLOOKUP($AH760,$EU:$FQ,FA$1,FALSE),IF($AG760="刺客",VLOOKUP($AH760,$FU:$GQ,GA$1,FALSE),"无该职业")))*VLOOKUP($AF760,角色间职业划分!$P:$AP,13,FALSE)/角色间职业划分!$AB$9,0)</f>
        <v>2229</v>
      </c>
      <c r="H760" s="26">
        <f t="shared" si="299"/>
        <v>0</v>
      </c>
      <c r="I760" s="26">
        <f t="shared" si="300"/>
        <v>0</v>
      </c>
      <c r="J760" s="26">
        <f t="shared" si="301"/>
        <v>0</v>
      </c>
      <c r="K760" s="26">
        <f t="shared" si="302"/>
        <v>0</v>
      </c>
      <c r="L760" s="26">
        <f t="shared" si="303"/>
        <v>0</v>
      </c>
      <c r="M760" s="26">
        <f t="shared" si="304"/>
        <v>0</v>
      </c>
      <c r="N760" s="26">
        <f t="shared" si="305"/>
        <v>5</v>
      </c>
      <c r="O760" s="26">
        <f t="shared" si="306"/>
        <v>2.5</v>
      </c>
      <c r="P760" s="26">
        <f t="shared" si="307"/>
        <v>0</v>
      </c>
      <c r="Q760" s="26">
        <f t="shared" si="308"/>
        <v>2.5</v>
      </c>
      <c r="R760" s="26">
        <f t="shared" si="309"/>
        <v>2.5</v>
      </c>
      <c r="S760" s="26">
        <f t="shared" si="310"/>
        <v>2.5</v>
      </c>
      <c r="T760" s="26">
        <f t="shared" si="311"/>
        <v>0</v>
      </c>
      <c r="U760" s="26">
        <f t="shared" si="312"/>
        <v>0</v>
      </c>
      <c r="V760" s="26">
        <f t="shared" si="313"/>
        <v>0</v>
      </c>
      <c r="W760" s="26">
        <f>VLOOKUP(AF760,角色间职业划分!L:M,2,FALSE)</f>
        <v>13</v>
      </c>
      <c r="X760" s="26">
        <f t="shared" si="314"/>
        <v>23</v>
      </c>
      <c r="Y760" s="26">
        <v>0</v>
      </c>
      <c r="Z760" s="26">
        <v>0</v>
      </c>
      <c r="AA760" s="26">
        <v>0</v>
      </c>
      <c r="AB760" s="26">
        <f t="shared" si="315"/>
        <v>7.5</v>
      </c>
      <c r="AC760" s="1">
        <f t="shared" si="296"/>
        <v>624</v>
      </c>
      <c r="AD760" s="51"/>
      <c r="AE760" s="1"/>
      <c r="AF760">
        <f t="shared" si="316"/>
        <v>13</v>
      </c>
      <c r="AG760" s="26" t="str">
        <f>VLOOKUP(AF760,角色间职业划分!P:R,3,FALSE)</f>
        <v>幻术师</v>
      </c>
      <c r="AH760" s="26">
        <f t="shared" si="317"/>
        <v>23</v>
      </c>
    </row>
    <row r="761" spans="1:34" x14ac:dyDescent="0.15">
      <c r="A761" s="26">
        <v>757</v>
      </c>
      <c r="B761" s="26">
        <f t="shared" si="297"/>
        <v>0</v>
      </c>
      <c r="C761" s="26">
        <f>ROUND(IF($AG761="战士",VLOOKUP($AH761,$DV:$ER,DX$1,FALSE),IF($AG761="幻术师",VLOOKUP($AH761,$EU:$FQ,EW$1,FALSE),IF($AG761="刺客",VLOOKUP($AH761,$FU:$GQ,FW$1,FALSE),"无该职业")))/VLOOKUP(AF761,角色间职业划分!P:AP,20,FALSE),0)</f>
        <v>30</v>
      </c>
      <c r="D761" s="26">
        <f t="shared" si="298"/>
        <v>0</v>
      </c>
      <c r="E761" s="26">
        <f>ROUND(IF($AG761="战士",VLOOKUP($AH761,$DV:$ER,DZ$1,FALSE),IF($AG761="幻术师",VLOOKUP($AH761,$EU:$FQ,EY$1,FALSE),IF($AG761="刺客",VLOOKUP($AH761,$FU:$GQ,FY$1,FALSE),"无该职业")))*VLOOKUP($AF761,角色间职业划分!$P:$AP,26,FALSE)*VLOOKUP($AF761,角色间职业划分!$P:$AP,13,FALSE)/角色间职业划分!$AB$9,0)</f>
        <v>860</v>
      </c>
      <c r="F761" s="26">
        <f>ROUND(IF($AG761="战士",VLOOKUP($AH761,$DV:$ER,EA$1,FALSE),IF($AG761="幻术师",VLOOKUP($AH761,$EU:$FQ,EZ$1,FALSE),IF($AG761="刺客",VLOOKUP($AH761,$FU:$GQ,FZ$1,FALSE),"无该职业")))*VLOOKUP($AF761,角色间职业划分!$P:$AP,8,FALSE)/角色间职业划分!$W$9,0)</f>
        <v>3436</v>
      </c>
      <c r="G761" s="26">
        <f>ROUND(IF($AG761="战士",VLOOKUP($AH761,$DV:$ER,EB$1,FALSE),IF($AG761="幻术师",VLOOKUP($AH761,$EU:$FQ,FA$1,FALSE),IF($AG761="刺客",VLOOKUP($AH761,$FU:$GQ,GA$1,FALSE),"无该职业")))*VLOOKUP($AF761,角色间职业划分!$P:$AP,13,FALSE)/角色间职业划分!$AB$9,0)</f>
        <v>2229</v>
      </c>
      <c r="H761" s="26">
        <f t="shared" si="299"/>
        <v>0</v>
      </c>
      <c r="I761" s="26">
        <f t="shared" si="300"/>
        <v>0</v>
      </c>
      <c r="J761" s="26">
        <f t="shared" si="301"/>
        <v>0</v>
      </c>
      <c r="K761" s="26">
        <f t="shared" si="302"/>
        <v>0</v>
      </c>
      <c r="L761" s="26">
        <f t="shared" si="303"/>
        <v>0</v>
      </c>
      <c r="M761" s="26">
        <f t="shared" si="304"/>
        <v>0</v>
      </c>
      <c r="N761" s="26">
        <f t="shared" si="305"/>
        <v>5</v>
      </c>
      <c r="O761" s="26">
        <f t="shared" si="306"/>
        <v>2.5</v>
      </c>
      <c r="P761" s="26">
        <f t="shared" si="307"/>
        <v>0</v>
      </c>
      <c r="Q761" s="26">
        <f t="shared" si="308"/>
        <v>2.5</v>
      </c>
      <c r="R761" s="26">
        <f t="shared" si="309"/>
        <v>2.5</v>
      </c>
      <c r="S761" s="26">
        <f t="shared" si="310"/>
        <v>2.5</v>
      </c>
      <c r="T761" s="26">
        <f t="shared" si="311"/>
        <v>0</v>
      </c>
      <c r="U761" s="26">
        <f t="shared" si="312"/>
        <v>0</v>
      </c>
      <c r="V761" s="26">
        <f t="shared" si="313"/>
        <v>0</v>
      </c>
      <c r="W761" s="26">
        <f>VLOOKUP(AF761,角色间职业划分!L:M,2,FALSE)</f>
        <v>13</v>
      </c>
      <c r="X761" s="26">
        <f t="shared" si="314"/>
        <v>24</v>
      </c>
      <c r="Y761" s="26">
        <v>0</v>
      </c>
      <c r="Z761" s="26">
        <v>0</v>
      </c>
      <c r="AA761" s="26">
        <v>0</v>
      </c>
      <c r="AB761" s="26">
        <f t="shared" si="315"/>
        <v>7.5</v>
      </c>
      <c r="AC761" s="1">
        <f t="shared" si="296"/>
        <v>645</v>
      </c>
      <c r="AD761" s="51"/>
      <c r="AE761" s="1"/>
      <c r="AF761">
        <f t="shared" si="316"/>
        <v>13</v>
      </c>
      <c r="AG761" s="26" t="str">
        <f>VLOOKUP(AF761,角色间职业划分!P:R,3,FALSE)</f>
        <v>幻术师</v>
      </c>
      <c r="AH761" s="26">
        <f t="shared" si="317"/>
        <v>24</v>
      </c>
    </row>
    <row r="762" spans="1:34" x14ac:dyDescent="0.15">
      <c r="A762" s="26">
        <v>758</v>
      </c>
      <c r="B762" s="26">
        <f t="shared" si="297"/>
        <v>0</v>
      </c>
      <c r="C762" s="26">
        <f>ROUND(IF($AG762="战士",VLOOKUP($AH762,$DV:$ER,DX$1,FALSE),IF($AG762="幻术师",VLOOKUP($AH762,$EU:$FQ,EW$1,FALSE),IF($AG762="刺客",VLOOKUP($AH762,$FU:$GQ,FW$1,FALSE),"无该职业")))/VLOOKUP(AF762,角色间职业划分!P:AP,20,FALSE),0)</f>
        <v>30</v>
      </c>
      <c r="D762" s="26">
        <f t="shared" si="298"/>
        <v>0</v>
      </c>
      <c r="E762" s="26">
        <f>ROUND(IF($AG762="战士",VLOOKUP($AH762,$DV:$ER,DZ$1,FALSE),IF($AG762="幻术师",VLOOKUP($AH762,$EU:$FQ,EY$1,FALSE),IF($AG762="刺客",VLOOKUP($AH762,$FU:$GQ,FY$1,FALSE),"无该职业")))*VLOOKUP($AF762,角色间职业划分!$P:$AP,26,FALSE)*VLOOKUP($AF762,角色间职业划分!$P:$AP,13,FALSE)/角色间职业划分!$AB$9,0)</f>
        <v>860</v>
      </c>
      <c r="F762" s="26">
        <f>ROUND(IF($AG762="战士",VLOOKUP($AH762,$DV:$ER,EA$1,FALSE),IF($AG762="幻术师",VLOOKUP($AH762,$EU:$FQ,EZ$1,FALSE),IF($AG762="刺客",VLOOKUP($AH762,$FU:$GQ,FZ$1,FALSE),"无该职业")))*VLOOKUP($AF762,角色间职业划分!$P:$AP,8,FALSE)/角色间职业划分!$W$9,0)</f>
        <v>3436</v>
      </c>
      <c r="G762" s="26">
        <f>ROUND(IF($AG762="战士",VLOOKUP($AH762,$DV:$ER,EB$1,FALSE),IF($AG762="幻术师",VLOOKUP($AH762,$EU:$FQ,FA$1,FALSE),IF($AG762="刺客",VLOOKUP($AH762,$FU:$GQ,GA$1,FALSE),"无该职业")))*VLOOKUP($AF762,角色间职业划分!$P:$AP,13,FALSE)/角色间职业划分!$AB$9,0)</f>
        <v>2551</v>
      </c>
      <c r="H762" s="26">
        <f t="shared" si="299"/>
        <v>0</v>
      </c>
      <c r="I762" s="26">
        <f t="shared" si="300"/>
        <v>0</v>
      </c>
      <c r="J762" s="26">
        <f t="shared" si="301"/>
        <v>0</v>
      </c>
      <c r="K762" s="26">
        <f t="shared" si="302"/>
        <v>0</v>
      </c>
      <c r="L762" s="26">
        <f t="shared" si="303"/>
        <v>0</v>
      </c>
      <c r="M762" s="26">
        <f t="shared" si="304"/>
        <v>0</v>
      </c>
      <c r="N762" s="26">
        <f t="shared" si="305"/>
        <v>5</v>
      </c>
      <c r="O762" s="26">
        <f t="shared" si="306"/>
        <v>2.5</v>
      </c>
      <c r="P762" s="26">
        <f t="shared" si="307"/>
        <v>0</v>
      </c>
      <c r="Q762" s="26">
        <f t="shared" si="308"/>
        <v>2.5</v>
      </c>
      <c r="R762" s="26">
        <f t="shared" si="309"/>
        <v>2.5</v>
      </c>
      <c r="S762" s="26">
        <f t="shared" si="310"/>
        <v>2.5</v>
      </c>
      <c r="T762" s="26">
        <f t="shared" si="311"/>
        <v>0</v>
      </c>
      <c r="U762" s="26">
        <f t="shared" si="312"/>
        <v>0</v>
      </c>
      <c r="V762" s="26">
        <f t="shared" si="313"/>
        <v>0</v>
      </c>
      <c r="W762" s="26">
        <f>VLOOKUP(AF762,角色间职业划分!L:M,2,FALSE)</f>
        <v>13</v>
      </c>
      <c r="X762" s="26">
        <f t="shared" si="314"/>
        <v>25</v>
      </c>
      <c r="Y762" s="26">
        <v>0</v>
      </c>
      <c r="Z762" s="26">
        <v>0</v>
      </c>
      <c r="AA762" s="26">
        <v>0</v>
      </c>
      <c r="AB762" s="26">
        <f t="shared" si="315"/>
        <v>7.5</v>
      </c>
      <c r="AC762" s="1">
        <f t="shared" si="296"/>
        <v>666</v>
      </c>
      <c r="AD762" s="51"/>
      <c r="AE762" s="1"/>
      <c r="AF762">
        <f t="shared" si="316"/>
        <v>13</v>
      </c>
      <c r="AG762" s="26" t="str">
        <f>VLOOKUP(AF762,角色间职业划分!P:R,3,FALSE)</f>
        <v>幻术师</v>
      </c>
      <c r="AH762" s="26">
        <f t="shared" si="317"/>
        <v>25</v>
      </c>
    </row>
    <row r="763" spans="1:34" x14ac:dyDescent="0.15">
      <c r="A763" s="26">
        <v>759</v>
      </c>
      <c r="B763" s="26">
        <f t="shared" si="297"/>
        <v>0</v>
      </c>
      <c r="C763" s="26">
        <f>ROUND(IF($AG763="战士",VLOOKUP($AH763,$DV:$ER,DX$1,FALSE),IF($AG763="幻术师",VLOOKUP($AH763,$EU:$FQ,EW$1,FALSE),IF($AG763="刺客",VLOOKUP($AH763,$FU:$GQ,FW$1,FALSE),"无该职业")))/VLOOKUP(AF763,角色间职业划分!P:AP,20,FALSE),0)</f>
        <v>30</v>
      </c>
      <c r="D763" s="26">
        <f t="shared" si="298"/>
        <v>0</v>
      </c>
      <c r="E763" s="26">
        <f>ROUND(IF($AG763="战士",VLOOKUP($AH763,$DV:$ER,DZ$1,FALSE),IF($AG763="幻术师",VLOOKUP($AH763,$EU:$FQ,EY$1,FALSE),IF($AG763="刺客",VLOOKUP($AH763,$FU:$GQ,FY$1,FALSE),"无该职业")))*VLOOKUP($AF763,角色间职业划分!$P:$AP,26,FALSE)*VLOOKUP($AF763,角色间职业划分!$P:$AP,13,FALSE)/角色间职业划分!$AB$9,0)</f>
        <v>860</v>
      </c>
      <c r="F763" s="26">
        <f>ROUND(IF($AG763="战士",VLOOKUP($AH763,$DV:$ER,EA$1,FALSE),IF($AG763="幻术师",VLOOKUP($AH763,$EU:$FQ,EZ$1,FALSE),IF($AG763="刺客",VLOOKUP($AH763,$FU:$GQ,FZ$1,FALSE),"无该职业")))*VLOOKUP($AF763,角色间职业划分!$P:$AP,8,FALSE)/角色间职业划分!$W$9,0)</f>
        <v>3436</v>
      </c>
      <c r="G763" s="26">
        <f>ROUND(IF($AG763="战士",VLOOKUP($AH763,$DV:$ER,EB$1,FALSE),IF($AG763="幻术师",VLOOKUP($AH763,$EU:$FQ,FA$1,FALSE),IF($AG763="刺客",VLOOKUP($AH763,$FU:$GQ,GA$1,FALSE),"无该职业")))*VLOOKUP($AF763,角色间职业划分!$P:$AP,13,FALSE)/角色间职业划分!$AB$9,0)</f>
        <v>2551</v>
      </c>
      <c r="H763" s="26">
        <f t="shared" si="299"/>
        <v>0</v>
      </c>
      <c r="I763" s="26">
        <f t="shared" si="300"/>
        <v>0</v>
      </c>
      <c r="J763" s="26">
        <f t="shared" si="301"/>
        <v>0</v>
      </c>
      <c r="K763" s="26">
        <f t="shared" si="302"/>
        <v>0</v>
      </c>
      <c r="L763" s="26">
        <f t="shared" si="303"/>
        <v>0</v>
      </c>
      <c r="M763" s="26">
        <f t="shared" si="304"/>
        <v>0</v>
      </c>
      <c r="N763" s="26">
        <f t="shared" si="305"/>
        <v>5</v>
      </c>
      <c r="O763" s="26">
        <f t="shared" si="306"/>
        <v>2.5</v>
      </c>
      <c r="P763" s="26">
        <f t="shared" si="307"/>
        <v>0</v>
      </c>
      <c r="Q763" s="26">
        <f t="shared" si="308"/>
        <v>2.5</v>
      </c>
      <c r="R763" s="26">
        <f t="shared" si="309"/>
        <v>5</v>
      </c>
      <c r="S763" s="26">
        <f t="shared" si="310"/>
        <v>2.5</v>
      </c>
      <c r="T763" s="26">
        <f t="shared" si="311"/>
        <v>0</v>
      </c>
      <c r="U763" s="26">
        <f t="shared" si="312"/>
        <v>0</v>
      </c>
      <c r="V763" s="26">
        <f t="shared" si="313"/>
        <v>0</v>
      </c>
      <c r="W763" s="26">
        <f>VLOOKUP(AF763,角色间职业划分!L:M,2,FALSE)</f>
        <v>13</v>
      </c>
      <c r="X763" s="26">
        <f t="shared" si="314"/>
        <v>26</v>
      </c>
      <c r="Y763" s="26">
        <v>0</v>
      </c>
      <c r="Z763" s="26">
        <v>0</v>
      </c>
      <c r="AA763" s="26">
        <v>0</v>
      </c>
      <c r="AB763" s="26">
        <f t="shared" si="315"/>
        <v>7.5</v>
      </c>
      <c r="AC763" s="1">
        <f t="shared" si="296"/>
        <v>687</v>
      </c>
      <c r="AD763" s="51"/>
      <c r="AE763" s="1"/>
      <c r="AF763">
        <f t="shared" si="316"/>
        <v>13</v>
      </c>
      <c r="AG763" s="26" t="str">
        <f>VLOOKUP(AF763,角色间职业划分!P:R,3,FALSE)</f>
        <v>幻术师</v>
      </c>
      <c r="AH763" s="26">
        <f t="shared" si="317"/>
        <v>26</v>
      </c>
    </row>
    <row r="764" spans="1:34" x14ac:dyDescent="0.15">
      <c r="A764" s="26">
        <v>760</v>
      </c>
      <c r="B764" s="26">
        <f t="shared" si="297"/>
        <v>0</v>
      </c>
      <c r="C764" s="26">
        <f>ROUND(IF($AG764="战士",VLOOKUP($AH764,$DV:$ER,DX$1,FALSE),IF($AG764="幻术师",VLOOKUP($AH764,$EU:$FQ,EW$1,FALSE),IF($AG764="刺客",VLOOKUP($AH764,$FU:$GQ,FW$1,FALSE),"无该职业")))/VLOOKUP(AF764,角色间职业划分!P:AP,20,FALSE),0)</f>
        <v>30</v>
      </c>
      <c r="D764" s="26">
        <f t="shared" si="298"/>
        <v>0</v>
      </c>
      <c r="E764" s="26">
        <f>ROUND(IF($AG764="战士",VLOOKUP($AH764,$DV:$ER,DZ$1,FALSE),IF($AG764="幻术师",VLOOKUP($AH764,$EU:$FQ,EY$1,FALSE),IF($AG764="刺客",VLOOKUP($AH764,$FU:$GQ,FY$1,FALSE),"无该职业")))*VLOOKUP($AF764,角色间职业划分!$P:$AP,26,FALSE)*VLOOKUP($AF764,角色间职业划分!$P:$AP,13,FALSE)/角色间职业划分!$AB$9,0)</f>
        <v>860</v>
      </c>
      <c r="F764" s="26">
        <f>ROUND(IF($AG764="战士",VLOOKUP($AH764,$DV:$ER,EA$1,FALSE),IF($AG764="幻术师",VLOOKUP($AH764,$EU:$FQ,EZ$1,FALSE),IF($AG764="刺客",VLOOKUP($AH764,$FU:$GQ,FZ$1,FALSE),"无该职业")))*VLOOKUP($AF764,角色间职业划分!$P:$AP,8,FALSE)/角色间职业划分!$W$9,0)</f>
        <v>3898</v>
      </c>
      <c r="G764" s="26">
        <f>ROUND(IF($AG764="战士",VLOOKUP($AH764,$DV:$ER,EB$1,FALSE),IF($AG764="幻术师",VLOOKUP($AH764,$EU:$FQ,FA$1,FALSE),IF($AG764="刺客",VLOOKUP($AH764,$FU:$GQ,GA$1,FALSE),"无该职业")))*VLOOKUP($AF764,角色间职业划分!$P:$AP,13,FALSE)/角色间职业划分!$AB$9,0)</f>
        <v>2551</v>
      </c>
      <c r="H764" s="26">
        <f t="shared" si="299"/>
        <v>0</v>
      </c>
      <c r="I764" s="26">
        <f t="shared" si="300"/>
        <v>0</v>
      </c>
      <c r="J764" s="26">
        <f t="shared" si="301"/>
        <v>0</v>
      </c>
      <c r="K764" s="26">
        <f t="shared" si="302"/>
        <v>0</v>
      </c>
      <c r="L764" s="26">
        <f t="shared" si="303"/>
        <v>0</v>
      </c>
      <c r="M764" s="26">
        <f t="shared" si="304"/>
        <v>0</v>
      </c>
      <c r="N764" s="26">
        <f t="shared" si="305"/>
        <v>5</v>
      </c>
      <c r="O764" s="26">
        <f t="shared" si="306"/>
        <v>2.5</v>
      </c>
      <c r="P764" s="26">
        <f t="shared" si="307"/>
        <v>0</v>
      </c>
      <c r="Q764" s="26">
        <f t="shared" si="308"/>
        <v>2.5</v>
      </c>
      <c r="R764" s="26">
        <f t="shared" si="309"/>
        <v>5</v>
      </c>
      <c r="S764" s="26">
        <f t="shared" si="310"/>
        <v>2.5</v>
      </c>
      <c r="T764" s="26">
        <f t="shared" si="311"/>
        <v>0</v>
      </c>
      <c r="U764" s="26">
        <f t="shared" si="312"/>
        <v>0</v>
      </c>
      <c r="V764" s="26">
        <f t="shared" si="313"/>
        <v>0</v>
      </c>
      <c r="W764" s="26">
        <f>VLOOKUP(AF764,角色间职业划分!L:M,2,FALSE)</f>
        <v>13</v>
      </c>
      <c r="X764" s="26">
        <f t="shared" si="314"/>
        <v>27</v>
      </c>
      <c r="Y764" s="26">
        <v>0</v>
      </c>
      <c r="Z764" s="26">
        <v>0</v>
      </c>
      <c r="AA764" s="26">
        <v>0</v>
      </c>
      <c r="AB764" s="26">
        <f t="shared" si="315"/>
        <v>7.5</v>
      </c>
      <c r="AC764" s="1">
        <f t="shared" si="296"/>
        <v>708</v>
      </c>
      <c r="AD764" s="51"/>
      <c r="AE764" s="1"/>
      <c r="AF764">
        <f t="shared" si="316"/>
        <v>13</v>
      </c>
      <c r="AG764" s="26" t="str">
        <f>VLOOKUP(AF764,角色间职业划分!P:R,3,FALSE)</f>
        <v>幻术师</v>
      </c>
      <c r="AH764" s="26">
        <f t="shared" si="317"/>
        <v>27</v>
      </c>
    </row>
    <row r="765" spans="1:34" x14ac:dyDescent="0.15">
      <c r="A765" s="26">
        <v>761</v>
      </c>
      <c r="B765" s="26">
        <f t="shared" si="297"/>
        <v>0</v>
      </c>
      <c r="C765" s="26">
        <f>ROUND(IF($AG765="战士",VLOOKUP($AH765,$DV:$ER,DX$1,FALSE),IF($AG765="幻术师",VLOOKUP($AH765,$EU:$FQ,EW$1,FALSE),IF($AG765="刺客",VLOOKUP($AH765,$FU:$GQ,FW$1,FALSE),"无该职业")))/VLOOKUP(AF765,角色间职业划分!P:AP,20,FALSE),0)</f>
        <v>30</v>
      </c>
      <c r="D765" s="26">
        <f t="shared" si="298"/>
        <v>0</v>
      </c>
      <c r="E765" s="26">
        <f>ROUND(IF($AG765="战士",VLOOKUP($AH765,$DV:$ER,DZ$1,FALSE),IF($AG765="幻术师",VLOOKUP($AH765,$EU:$FQ,EY$1,FALSE),IF($AG765="刺客",VLOOKUP($AH765,$FU:$GQ,FY$1,FALSE),"无该职业")))*VLOOKUP($AF765,角色间职业划分!$P:$AP,26,FALSE)*VLOOKUP($AF765,角色间职业划分!$P:$AP,13,FALSE)/角色间职业划分!$AB$9,0)</f>
        <v>860</v>
      </c>
      <c r="F765" s="26">
        <f>ROUND(IF($AG765="战士",VLOOKUP($AH765,$DV:$ER,EA$1,FALSE),IF($AG765="幻术师",VLOOKUP($AH765,$EU:$FQ,EZ$1,FALSE),IF($AG765="刺客",VLOOKUP($AH765,$FU:$GQ,FZ$1,FALSE),"无该职业")))*VLOOKUP($AF765,角色间职业划分!$P:$AP,8,FALSE)/角色间职业划分!$W$9,0)</f>
        <v>3898</v>
      </c>
      <c r="G765" s="26">
        <f>ROUND(IF($AG765="战士",VLOOKUP($AH765,$DV:$ER,EB$1,FALSE),IF($AG765="幻术师",VLOOKUP($AH765,$EU:$FQ,FA$1,FALSE),IF($AG765="刺客",VLOOKUP($AH765,$FU:$GQ,GA$1,FALSE),"无该职业")))*VLOOKUP($AF765,角色间职业划分!$P:$AP,13,FALSE)/角色间职业划分!$AB$9,0)</f>
        <v>2551</v>
      </c>
      <c r="H765" s="26">
        <f t="shared" si="299"/>
        <v>0</v>
      </c>
      <c r="I765" s="26">
        <f t="shared" si="300"/>
        <v>0</v>
      </c>
      <c r="J765" s="26">
        <f t="shared" si="301"/>
        <v>0</v>
      </c>
      <c r="K765" s="26">
        <f t="shared" si="302"/>
        <v>0</v>
      </c>
      <c r="L765" s="26">
        <f t="shared" si="303"/>
        <v>0</v>
      </c>
      <c r="M765" s="26">
        <f t="shared" si="304"/>
        <v>0</v>
      </c>
      <c r="N765" s="26">
        <f t="shared" si="305"/>
        <v>5</v>
      </c>
      <c r="O765" s="26">
        <f t="shared" si="306"/>
        <v>2.5</v>
      </c>
      <c r="P765" s="26">
        <f t="shared" si="307"/>
        <v>0</v>
      </c>
      <c r="Q765" s="26">
        <f t="shared" si="308"/>
        <v>2.5</v>
      </c>
      <c r="R765" s="26">
        <f t="shared" si="309"/>
        <v>5</v>
      </c>
      <c r="S765" s="26">
        <f t="shared" si="310"/>
        <v>2.5</v>
      </c>
      <c r="T765" s="26">
        <f t="shared" si="311"/>
        <v>2.5</v>
      </c>
      <c r="U765" s="26">
        <f t="shared" si="312"/>
        <v>0</v>
      </c>
      <c r="V765" s="26">
        <f t="shared" si="313"/>
        <v>0</v>
      </c>
      <c r="W765" s="26">
        <f>VLOOKUP(AF765,角色间职业划分!L:M,2,FALSE)</f>
        <v>13</v>
      </c>
      <c r="X765" s="26">
        <f t="shared" si="314"/>
        <v>28</v>
      </c>
      <c r="Y765" s="26">
        <v>0</v>
      </c>
      <c r="Z765" s="26">
        <v>0</v>
      </c>
      <c r="AA765" s="26">
        <v>0</v>
      </c>
      <c r="AB765" s="26">
        <f t="shared" si="315"/>
        <v>7.5</v>
      </c>
      <c r="AC765" s="1">
        <f t="shared" si="296"/>
        <v>729</v>
      </c>
      <c r="AD765" s="51"/>
      <c r="AE765" s="1"/>
      <c r="AF765">
        <f t="shared" si="316"/>
        <v>13</v>
      </c>
      <c r="AG765" s="26" t="str">
        <f>VLOOKUP(AF765,角色间职业划分!P:R,3,FALSE)</f>
        <v>幻术师</v>
      </c>
      <c r="AH765" s="26">
        <f t="shared" si="317"/>
        <v>28</v>
      </c>
    </row>
    <row r="766" spans="1:34" x14ac:dyDescent="0.15">
      <c r="A766" s="26">
        <v>762</v>
      </c>
      <c r="B766" s="26">
        <f t="shared" si="297"/>
        <v>0</v>
      </c>
      <c r="C766" s="26">
        <f>ROUND(IF($AG766="战士",VLOOKUP($AH766,$DV:$ER,DX$1,FALSE),IF($AG766="幻术师",VLOOKUP($AH766,$EU:$FQ,EW$1,FALSE),IF($AG766="刺客",VLOOKUP($AH766,$FU:$GQ,FW$1,FALSE),"无该职业")))/VLOOKUP(AF766,角色间职业划分!P:AP,20,FALSE),0)</f>
        <v>30</v>
      </c>
      <c r="D766" s="26">
        <f t="shared" si="298"/>
        <v>0</v>
      </c>
      <c r="E766" s="26">
        <f>ROUND(IF($AG766="战士",VLOOKUP($AH766,$DV:$ER,DZ$1,FALSE),IF($AG766="幻术师",VLOOKUP($AH766,$EU:$FQ,EY$1,FALSE),IF($AG766="刺客",VLOOKUP($AH766,$FU:$GQ,FY$1,FALSE),"无该职业")))*VLOOKUP($AF766,角色间职业划分!$P:$AP,26,FALSE)*VLOOKUP($AF766,角色间职业划分!$P:$AP,13,FALSE)/角色间职业划分!$AB$9,0)</f>
        <v>860</v>
      </c>
      <c r="F766" s="26">
        <f>ROUND(IF($AG766="战士",VLOOKUP($AH766,$DV:$ER,EA$1,FALSE),IF($AG766="幻术师",VLOOKUP($AH766,$EU:$FQ,EZ$1,FALSE),IF($AG766="刺客",VLOOKUP($AH766,$FU:$GQ,FZ$1,FALSE),"无该职业")))*VLOOKUP($AF766,角色间职业划分!$P:$AP,8,FALSE)/角色间职业划分!$W$9,0)</f>
        <v>3898</v>
      </c>
      <c r="G766" s="26">
        <f>ROUND(IF($AG766="战士",VLOOKUP($AH766,$DV:$ER,EB$1,FALSE),IF($AG766="幻术师",VLOOKUP($AH766,$EU:$FQ,FA$1,FALSE),IF($AG766="刺客",VLOOKUP($AH766,$FU:$GQ,GA$1,FALSE),"无该职业")))*VLOOKUP($AF766,角色间职业划分!$P:$AP,13,FALSE)/角色间职业划分!$AB$9,0)</f>
        <v>2873</v>
      </c>
      <c r="H766" s="26">
        <f t="shared" si="299"/>
        <v>0</v>
      </c>
      <c r="I766" s="26">
        <f t="shared" si="300"/>
        <v>0</v>
      </c>
      <c r="J766" s="26">
        <f t="shared" si="301"/>
        <v>0</v>
      </c>
      <c r="K766" s="26">
        <f t="shared" si="302"/>
        <v>0</v>
      </c>
      <c r="L766" s="26">
        <f t="shared" si="303"/>
        <v>0</v>
      </c>
      <c r="M766" s="26">
        <f t="shared" si="304"/>
        <v>0</v>
      </c>
      <c r="N766" s="26">
        <f t="shared" si="305"/>
        <v>5</v>
      </c>
      <c r="O766" s="26">
        <f t="shared" si="306"/>
        <v>2.5</v>
      </c>
      <c r="P766" s="26">
        <f t="shared" si="307"/>
        <v>0</v>
      </c>
      <c r="Q766" s="26">
        <f t="shared" si="308"/>
        <v>2.5</v>
      </c>
      <c r="R766" s="26">
        <f t="shared" si="309"/>
        <v>5</v>
      </c>
      <c r="S766" s="26">
        <f t="shared" si="310"/>
        <v>2.5</v>
      </c>
      <c r="T766" s="26">
        <f t="shared" si="311"/>
        <v>2.5</v>
      </c>
      <c r="U766" s="26">
        <f t="shared" si="312"/>
        <v>0</v>
      </c>
      <c r="V766" s="26">
        <f t="shared" si="313"/>
        <v>0</v>
      </c>
      <c r="W766" s="26">
        <f>VLOOKUP(AF766,角色间职业划分!L:M,2,FALSE)</f>
        <v>13</v>
      </c>
      <c r="X766" s="26">
        <f t="shared" si="314"/>
        <v>29</v>
      </c>
      <c r="Y766" s="26">
        <v>0</v>
      </c>
      <c r="Z766" s="26">
        <v>0</v>
      </c>
      <c r="AA766" s="26">
        <v>0</v>
      </c>
      <c r="AB766" s="26">
        <f t="shared" si="315"/>
        <v>7.5</v>
      </c>
      <c r="AC766" s="1">
        <f t="shared" si="296"/>
        <v>750</v>
      </c>
      <c r="AD766" s="51"/>
      <c r="AE766" s="1"/>
      <c r="AF766">
        <f t="shared" si="316"/>
        <v>13</v>
      </c>
      <c r="AG766" s="26" t="str">
        <f>VLOOKUP(AF766,角色间职业划分!P:R,3,FALSE)</f>
        <v>幻术师</v>
      </c>
      <c r="AH766" s="26">
        <f t="shared" si="317"/>
        <v>29</v>
      </c>
    </row>
    <row r="767" spans="1:34" x14ac:dyDescent="0.15">
      <c r="A767" s="26">
        <v>763</v>
      </c>
      <c r="B767" s="26">
        <f t="shared" si="297"/>
        <v>0</v>
      </c>
      <c r="C767" s="26">
        <f>ROUND(IF($AG767="战士",VLOOKUP($AH767,$DV:$ER,DX$1,FALSE),IF($AG767="幻术师",VLOOKUP($AH767,$EU:$FQ,EW$1,FALSE),IF($AG767="刺客",VLOOKUP($AH767,$FU:$GQ,FW$1,FALSE),"无该职业")))/VLOOKUP(AF767,角色间职业划分!P:AP,20,FALSE),0)</f>
        <v>35</v>
      </c>
      <c r="D767" s="26">
        <f t="shared" si="298"/>
        <v>0</v>
      </c>
      <c r="E767" s="26">
        <f>ROUND(IF($AG767="战士",VLOOKUP($AH767,$DV:$ER,DZ$1,FALSE),IF($AG767="幻术师",VLOOKUP($AH767,$EU:$FQ,EY$1,FALSE),IF($AG767="刺客",VLOOKUP($AH767,$FU:$GQ,FY$1,FALSE),"无该职业")))*VLOOKUP($AF767,角色间职业划分!$P:$AP,26,FALSE)*VLOOKUP($AF767,角色间职业划分!$P:$AP,13,FALSE)/角色间职业划分!$AB$9,0)</f>
        <v>860</v>
      </c>
      <c r="F767" s="26">
        <f>ROUND(IF($AG767="战士",VLOOKUP($AH767,$DV:$ER,EA$1,FALSE),IF($AG767="幻术师",VLOOKUP($AH767,$EU:$FQ,EZ$1,FALSE),IF($AG767="刺客",VLOOKUP($AH767,$FU:$GQ,FZ$1,FALSE),"无该职业")))*VLOOKUP($AF767,角色间职业划分!$P:$AP,8,FALSE)/角色间职业划分!$W$9,0)</f>
        <v>3898</v>
      </c>
      <c r="G767" s="26">
        <f>ROUND(IF($AG767="战士",VLOOKUP($AH767,$DV:$ER,EB$1,FALSE),IF($AG767="幻术师",VLOOKUP($AH767,$EU:$FQ,FA$1,FALSE),IF($AG767="刺客",VLOOKUP($AH767,$FU:$GQ,GA$1,FALSE),"无该职业")))*VLOOKUP($AF767,角色间职业划分!$P:$AP,13,FALSE)/角色间职业划分!$AB$9,0)</f>
        <v>2873</v>
      </c>
      <c r="H767" s="26">
        <f t="shared" si="299"/>
        <v>0</v>
      </c>
      <c r="I767" s="26">
        <f t="shared" si="300"/>
        <v>0</v>
      </c>
      <c r="J767" s="26">
        <f t="shared" si="301"/>
        <v>0</v>
      </c>
      <c r="K767" s="26">
        <f t="shared" si="302"/>
        <v>0</v>
      </c>
      <c r="L767" s="26">
        <f t="shared" si="303"/>
        <v>0</v>
      </c>
      <c r="M767" s="26">
        <f t="shared" si="304"/>
        <v>0</v>
      </c>
      <c r="N767" s="26">
        <f t="shared" si="305"/>
        <v>5</v>
      </c>
      <c r="O767" s="26">
        <f t="shared" si="306"/>
        <v>2.5</v>
      </c>
      <c r="P767" s="26">
        <f t="shared" si="307"/>
        <v>0</v>
      </c>
      <c r="Q767" s="26">
        <f t="shared" si="308"/>
        <v>2.5</v>
      </c>
      <c r="R767" s="26">
        <f t="shared" si="309"/>
        <v>5</v>
      </c>
      <c r="S767" s="26">
        <f t="shared" si="310"/>
        <v>2.5</v>
      </c>
      <c r="T767" s="26">
        <f t="shared" si="311"/>
        <v>2.5</v>
      </c>
      <c r="U767" s="26">
        <f t="shared" si="312"/>
        <v>0</v>
      </c>
      <c r="V767" s="26">
        <f t="shared" si="313"/>
        <v>0</v>
      </c>
      <c r="W767" s="26">
        <f>VLOOKUP(AF767,角色间职业划分!L:M,2,FALSE)</f>
        <v>13</v>
      </c>
      <c r="X767" s="26">
        <f t="shared" si="314"/>
        <v>30</v>
      </c>
      <c r="Y767" s="26">
        <v>0</v>
      </c>
      <c r="Z767" s="26">
        <v>0</v>
      </c>
      <c r="AA767" s="26">
        <v>0</v>
      </c>
      <c r="AB767" s="26">
        <f t="shared" si="315"/>
        <v>10</v>
      </c>
      <c r="AC767" s="1">
        <f t="shared" si="296"/>
        <v>771</v>
      </c>
      <c r="AD767" s="51"/>
      <c r="AE767" s="1"/>
      <c r="AF767">
        <f t="shared" si="316"/>
        <v>13</v>
      </c>
      <c r="AG767" s="26" t="str">
        <f>VLOOKUP(AF767,角色间职业划分!P:R,3,FALSE)</f>
        <v>幻术师</v>
      </c>
      <c r="AH767" s="26">
        <f t="shared" si="317"/>
        <v>30</v>
      </c>
    </row>
    <row r="768" spans="1:34" x14ac:dyDescent="0.15">
      <c r="A768" s="26">
        <v>764</v>
      </c>
      <c r="B768" s="26">
        <f t="shared" si="297"/>
        <v>0</v>
      </c>
      <c r="C768" s="26">
        <f>ROUND(IF($AG768="战士",VLOOKUP($AH768,$DV:$ER,DX$1,FALSE),IF($AG768="幻术师",VLOOKUP($AH768,$EU:$FQ,EW$1,FALSE),IF($AG768="刺客",VLOOKUP($AH768,$FU:$GQ,FW$1,FALSE),"无该职业")))/VLOOKUP(AF768,角色间职业划分!P:AP,20,FALSE),0)</f>
        <v>35</v>
      </c>
      <c r="D768" s="26">
        <f t="shared" si="298"/>
        <v>0</v>
      </c>
      <c r="E768" s="26">
        <f>ROUND(IF($AG768="战士",VLOOKUP($AH768,$DV:$ER,DZ$1,FALSE),IF($AG768="幻术师",VLOOKUP($AH768,$EU:$FQ,EY$1,FALSE),IF($AG768="刺客",VLOOKUP($AH768,$FU:$GQ,FY$1,FALSE),"无该职业")))*VLOOKUP($AF768,角色间职业划分!$P:$AP,26,FALSE)*VLOOKUP($AF768,角色间职业划分!$P:$AP,13,FALSE)/角色间职业划分!$AB$9,0)</f>
        <v>860</v>
      </c>
      <c r="F768" s="26">
        <f>ROUND(IF($AG768="战士",VLOOKUP($AH768,$DV:$ER,EA$1,FALSE),IF($AG768="幻术师",VLOOKUP($AH768,$EU:$FQ,EZ$1,FALSE),IF($AG768="刺客",VLOOKUP($AH768,$FU:$GQ,FZ$1,FALSE),"无该职业")))*VLOOKUP($AF768,角色间职业划分!$P:$AP,8,FALSE)/角色间职业划分!$W$9,0)</f>
        <v>4361</v>
      </c>
      <c r="G768" s="26">
        <f>ROUND(IF($AG768="战士",VLOOKUP($AH768,$DV:$ER,EB$1,FALSE),IF($AG768="幻术师",VLOOKUP($AH768,$EU:$FQ,FA$1,FALSE),IF($AG768="刺客",VLOOKUP($AH768,$FU:$GQ,GA$1,FALSE),"无该职业")))*VLOOKUP($AF768,角色间职业划分!$P:$AP,13,FALSE)/角色间职业划分!$AB$9,0)</f>
        <v>2873</v>
      </c>
      <c r="H768" s="26">
        <f t="shared" si="299"/>
        <v>0</v>
      </c>
      <c r="I768" s="26">
        <f t="shared" si="300"/>
        <v>0</v>
      </c>
      <c r="J768" s="26">
        <f t="shared" si="301"/>
        <v>0</v>
      </c>
      <c r="K768" s="26">
        <f t="shared" si="302"/>
        <v>0</v>
      </c>
      <c r="L768" s="26">
        <f t="shared" si="303"/>
        <v>0</v>
      </c>
      <c r="M768" s="26">
        <f t="shared" si="304"/>
        <v>0</v>
      </c>
      <c r="N768" s="26">
        <f t="shared" si="305"/>
        <v>5</v>
      </c>
      <c r="O768" s="26">
        <f t="shared" si="306"/>
        <v>2.5</v>
      </c>
      <c r="P768" s="26">
        <f t="shared" si="307"/>
        <v>0</v>
      </c>
      <c r="Q768" s="26">
        <f t="shared" si="308"/>
        <v>2.5</v>
      </c>
      <c r="R768" s="26">
        <f t="shared" si="309"/>
        <v>5</v>
      </c>
      <c r="S768" s="26">
        <f t="shared" si="310"/>
        <v>2.5</v>
      </c>
      <c r="T768" s="26">
        <f t="shared" si="311"/>
        <v>2.5</v>
      </c>
      <c r="U768" s="26">
        <f t="shared" si="312"/>
        <v>0</v>
      </c>
      <c r="V768" s="26">
        <f t="shared" si="313"/>
        <v>0</v>
      </c>
      <c r="W768" s="26">
        <f>VLOOKUP(AF768,角色间职业划分!L:M,2,FALSE)</f>
        <v>13</v>
      </c>
      <c r="X768" s="26">
        <f t="shared" si="314"/>
        <v>31</v>
      </c>
      <c r="Y768" s="26">
        <v>0</v>
      </c>
      <c r="Z768" s="26">
        <v>0</v>
      </c>
      <c r="AA768" s="26">
        <v>0</v>
      </c>
      <c r="AB768" s="26">
        <f t="shared" si="315"/>
        <v>10</v>
      </c>
      <c r="AC768" s="1">
        <f t="shared" si="296"/>
        <v>792</v>
      </c>
      <c r="AD768" s="51"/>
      <c r="AE768" s="1"/>
      <c r="AF768">
        <f t="shared" si="316"/>
        <v>13</v>
      </c>
      <c r="AG768" s="26" t="str">
        <f>VLOOKUP(AF768,角色间职业划分!P:R,3,FALSE)</f>
        <v>幻术师</v>
      </c>
      <c r="AH768" s="26">
        <f t="shared" si="317"/>
        <v>31</v>
      </c>
    </row>
    <row r="769" spans="1:34" x14ac:dyDescent="0.15">
      <c r="A769" s="26">
        <v>765</v>
      </c>
      <c r="B769" s="26">
        <f t="shared" si="297"/>
        <v>0</v>
      </c>
      <c r="C769" s="26">
        <f>ROUND(IF($AG769="战士",VLOOKUP($AH769,$DV:$ER,DX$1,FALSE),IF($AG769="幻术师",VLOOKUP($AH769,$EU:$FQ,EW$1,FALSE),IF($AG769="刺客",VLOOKUP($AH769,$FU:$GQ,FW$1,FALSE),"无该职业")))/VLOOKUP(AF769,角色间职业划分!P:AP,20,FALSE),0)</f>
        <v>35</v>
      </c>
      <c r="D769" s="26">
        <f t="shared" si="298"/>
        <v>0</v>
      </c>
      <c r="E769" s="26">
        <f>ROUND(IF($AG769="战士",VLOOKUP($AH769,$DV:$ER,DZ$1,FALSE),IF($AG769="幻术师",VLOOKUP($AH769,$EU:$FQ,EY$1,FALSE),IF($AG769="刺客",VLOOKUP($AH769,$FU:$GQ,FY$1,FALSE),"无该职业")))*VLOOKUP($AF769,角色间职业划分!$P:$AP,26,FALSE)*VLOOKUP($AF769,角色间职业划分!$P:$AP,13,FALSE)/角色间职业划分!$AB$9,0)</f>
        <v>1246</v>
      </c>
      <c r="F769" s="26">
        <f>ROUND(IF($AG769="战士",VLOOKUP($AH769,$DV:$ER,EA$1,FALSE),IF($AG769="幻术师",VLOOKUP($AH769,$EU:$FQ,EZ$1,FALSE),IF($AG769="刺客",VLOOKUP($AH769,$FU:$GQ,FZ$1,FALSE),"无该职业")))*VLOOKUP($AF769,角色间职业划分!$P:$AP,8,FALSE)/角色间职业划分!$W$9,0)</f>
        <v>4361</v>
      </c>
      <c r="G769" s="26">
        <f>ROUND(IF($AG769="战士",VLOOKUP($AH769,$DV:$ER,EB$1,FALSE),IF($AG769="幻术师",VLOOKUP($AH769,$EU:$FQ,FA$1,FALSE),IF($AG769="刺客",VLOOKUP($AH769,$FU:$GQ,GA$1,FALSE),"无该职业")))*VLOOKUP($AF769,角色间职业划分!$P:$AP,13,FALSE)/角色间职业划分!$AB$9,0)</f>
        <v>2873</v>
      </c>
      <c r="H769" s="26">
        <f t="shared" si="299"/>
        <v>0</v>
      </c>
      <c r="I769" s="26">
        <f t="shared" si="300"/>
        <v>0</v>
      </c>
      <c r="J769" s="26">
        <f t="shared" si="301"/>
        <v>0</v>
      </c>
      <c r="K769" s="26">
        <f t="shared" si="302"/>
        <v>0</v>
      </c>
      <c r="L769" s="26">
        <f t="shared" si="303"/>
        <v>0</v>
      </c>
      <c r="M769" s="26">
        <f t="shared" si="304"/>
        <v>0</v>
      </c>
      <c r="N769" s="26">
        <f t="shared" si="305"/>
        <v>5</v>
      </c>
      <c r="O769" s="26">
        <f t="shared" si="306"/>
        <v>2.5</v>
      </c>
      <c r="P769" s="26">
        <f t="shared" si="307"/>
        <v>0</v>
      </c>
      <c r="Q769" s="26">
        <f t="shared" si="308"/>
        <v>2.5</v>
      </c>
      <c r="R769" s="26">
        <f t="shared" si="309"/>
        <v>5</v>
      </c>
      <c r="S769" s="26">
        <f t="shared" si="310"/>
        <v>2.5</v>
      </c>
      <c r="T769" s="26">
        <f t="shared" si="311"/>
        <v>2.5</v>
      </c>
      <c r="U769" s="26">
        <f t="shared" si="312"/>
        <v>0</v>
      </c>
      <c r="V769" s="26">
        <f t="shared" si="313"/>
        <v>0</v>
      </c>
      <c r="W769" s="26">
        <f>VLOOKUP(AF769,角色间职业划分!L:M,2,FALSE)</f>
        <v>13</v>
      </c>
      <c r="X769" s="26">
        <f t="shared" si="314"/>
        <v>32</v>
      </c>
      <c r="Y769" s="26">
        <v>0</v>
      </c>
      <c r="Z769" s="26">
        <v>0</v>
      </c>
      <c r="AA769" s="26">
        <v>0</v>
      </c>
      <c r="AB769" s="26">
        <f t="shared" si="315"/>
        <v>10</v>
      </c>
      <c r="AC769" s="1">
        <f t="shared" si="296"/>
        <v>813</v>
      </c>
      <c r="AD769" s="51"/>
      <c r="AE769" s="1"/>
      <c r="AF769">
        <f t="shared" si="316"/>
        <v>13</v>
      </c>
      <c r="AG769" s="26" t="str">
        <f>VLOOKUP(AF769,角色间职业划分!P:R,3,FALSE)</f>
        <v>幻术师</v>
      </c>
      <c r="AH769" s="26">
        <f t="shared" si="317"/>
        <v>32</v>
      </c>
    </row>
    <row r="770" spans="1:34" x14ac:dyDescent="0.15">
      <c r="A770" s="26">
        <v>766</v>
      </c>
      <c r="B770" s="26">
        <f t="shared" si="297"/>
        <v>0</v>
      </c>
      <c r="C770" s="26">
        <f>ROUND(IF($AG770="战士",VLOOKUP($AH770,$DV:$ER,DX$1,FALSE),IF($AG770="幻术师",VLOOKUP($AH770,$EU:$FQ,EW$1,FALSE),IF($AG770="刺客",VLOOKUP($AH770,$FU:$GQ,FW$1,FALSE),"无该职业")))/VLOOKUP(AF770,角色间职业划分!P:AP,20,FALSE),0)</f>
        <v>35</v>
      </c>
      <c r="D770" s="26">
        <f t="shared" si="298"/>
        <v>0</v>
      </c>
      <c r="E770" s="26">
        <f>ROUND(IF($AG770="战士",VLOOKUP($AH770,$DV:$ER,DZ$1,FALSE),IF($AG770="幻术师",VLOOKUP($AH770,$EU:$FQ,EY$1,FALSE),IF($AG770="刺客",VLOOKUP($AH770,$FU:$GQ,FY$1,FALSE),"无该职业")))*VLOOKUP($AF770,角色间职业划分!$P:$AP,26,FALSE)*VLOOKUP($AF770,角色间职业划分!$P:$AP,13,FALSE)/角色间职业划分!$AB$9,0)</f>
        <v>1246</v>
      </c>
      <c r="F770" s="26">
        <f>ROUND(IF($AG770="战士",VLOOKUP($AH770,$DV:$ER,EA$1,FALSE),IF($AG770="幻术师",VLOOKUP($AH770,$EU:$FQ,EZ$1,FALSE),IF($AG770="刺客",VLOOKUP($AH770,$FU:$GQ,FZ$1,FALSE),"无该职业")))*VLOOKUP($AF770,角色间职业划分!$P:$AP,8,FALSE)/角色间职业划分!$W$9,0)</f>
        <v>4361</v>
      </c>
      <c r="G770" s="26">
        <f>ROUND(IF($AG770="战士",VLOOKUP($AH770,$DV:$ER,EB$1,FALSE),IF($AG770="幻术师",VLOOKUP($AH770,$EU:$FQ,FA$1,FALSE),IF($AG770="刺客",VLOOKUP($AH770,$FU:$GQ,GA$1,FALSE),"无该职业")))*VLOOKUP($AF770,角色间职业划分!$P:$AP,13,FALSE)/角色间职业划分!$AB$9,0)</f>
        <v>3194</v>
      </c>
      <c r="H770" s="26">
        <f t="shared" si="299"/>
        <v>0</v>
      </c>
      <c r="I770" s="26">
        <f t="shared" si="300"/>
        <v>0</v>
      </c>
      <c r="J770" s="26">
        <f t="shared" si="301"/>
        <v>0</v>
      </c>
      <c r="K770" s="26">
        <f t="shared" si="302"/>
        <v>0</v>
      </c>
      <c r="L770" s="26">
        <f t="shared" si="303"/>
        <v>0</v>
      </c>
      <c r="M770" s="26">
        <f t="shared" si="304"/>
        <v>0</v>
      </c>
      <c r="N770" s="26">
        <f t="shared" si="305"/>
        <v>5</v>
      </c>
      <c r="O770" s="26">
        <f t="shared" si="306"/>
        <v>2.5</v>
      </c>
      <c r="P770" s="26">
        <f t="shared" si="307"/>
        <v>0</v>
      </c>
      <c r="Q770" s="26">
        <f t="shared" si="308"/>
        <v>2.5</v>
      </c>
      <c r="R770" s="26">
        <f t="shared" si="309"/>
        <v>5</v>
      </c>
      <c r="S770" s="26">
        <f t="shared" si="310"/>
        <v>2.5</v>
      </c>
      <c r="T770" s="26">
        <f t="shared" si="311"/>
        <v>2.5</v>
      </c>
      <c r="U770" s="26">
        <f t="shared" si="312"/>
        <v>0</v>
      </c>
      <c r="V770" s="26">
        <f t="shared" si="313"/>
        <v>0</v>
      </c>
      <c r="W770" s="26">
        <f>VLOOKUP(AF770,角色间职业划分!L:M,2,FALSE)</f>
        <v>13</v>
      </c>
      <c r="X770" s="26">
        <f t="shared" si="314"/>
        <v>33</v>
      </c>
      <c r="Y770" s="26">
        <v>0</v>
      </c>
      <c r="Z770" s="26">
        <v>0</v>
      </c>
      <c r="AA770" s="26">
        <v>0</v>
      </c>
      <c r="AB770" s="26">
        <f t="shared" si="315"/>
        <v>10</v>
      </c>
      <c r="AC770" s="1">
        <f t="shared" si="296"/>
        <v>834</v>
      </c>
      <c r="AD770" s="51"/>
      <c r="AE770" s="1"/>
      <c r="AF770">
        <f t="shared" si="316"/>
        <v>13</v>
      </c>
      <c r="AG770" s="26" t="str">
        <f>VLOOKUP(AF770,角色间职业划分!P:R,3,FALSE)</f>
        <v>幻术师</v>
      </c>
      <c r="AH770" s="26">
        <f t="shared" si="317"/>
        <v>33</v>
      </c>
    </row>
    <row r="771" spans="1:34" x14ac:dyDescent="0.15">
      <c r="A771" s="26">
        <v>767</v>
      </c>
      <c r="B771" s="26">
        <f t="shared" si="297"/>
        <v>0</v>
      </c>
      <c r="C771" s="26">
        <f>ROUND(IF($AG771="战士",VLOOKUP($AH771,$DV:$ER,DX$1,FALSE),IF($AG771="幻术师",VLOOKUP($AH771,$EU:$FQ,EW$1,FALSE),IF($AG771="刺客",VLOOKUP($AH771,$FU:$GQ,FW$1,FALSE),"无该职业")))/VLOOKUP(AF771,角色间职业划分!P:AP,20,FALSE),0)</f>
        <v>35</v>
      </c>
      <c r="D771" s="26">
        <f t="shared" si="298"/>
        <v>0</v>
      </c>
      <c r="E771" s="26">
        <f>ROUND(IF($AG771="战士",VLOOKUP($AH771,$DV:$ER,DZ$1,FALSE),IF($AG771="幻术师",VLOOKUP($AH771,$EU:$FQ,EY$1,FALSE),IF($AG771="刺客",VLOOKUP($AH771,$FU:$GQ,FY$1,FALSE),"无该职业")))*VLOOKUP($AF771,角色间职业划分!$P:$AP,26,FALSE)*VLOOKUP($AF771,角色间职业划分!$P:$AP,13,FALSE)/角色间职业划分!$AB$9,0)</f>
        <v>1246</v>
      </c>
      <c r="F771" s="26">
        <f>ROUND(IF($AG771="战士",VLOOKUP($AH771,$DV:$ER,EA$1,FALSE),IF($AG771="幻术师",VLOOKUP($AH771,$EU:$FQ,EZ$1,FALSE),IF($AG771="刺客",VLOOKUP($AH771,$FU:$GQ,FZ$1,FALSE),"无该职业")))*VLOOKUP($AF771,角色间职业划分!$P:$AP,8,FALSE)/角色间职业划分!$W$9,0)</f>
        <v>4361</v>
      </c>
      <c r="G771" s="26">
        <f>ROUND(IF($AG771="战士",VLOOKUP($AH771,$DV:$ER,EB$1,FALSE),IF($AG771="幻术师",VLOOKUP($AH771,$EU:$FQ,FA$1,FALSE),IF($AG771="刺客",VLOOKUP($AH771,$FU:$GQ,GA$1,FALSE),"无该职业")))*VLOOKUP($AF771,角色间职业划分!$P:$AP,13,FALSE)/角色间职业划分!$AB$9,0)</f>
        <v>3194</v>
      </c>
      <c r="H771" s="26">
        <f t="shared" si="299"/>
        <v>0</v>
      </c>
      <c r="I771" s="26">
        <f t="shared" si="300"/>
        <v>0</v>
      </c>
      <c r="J771" s="26">
        <f t="shared" si="301"/>
        <v>0</v>
      </c>
      <c r="K771" s="26">
        <f t="shared" si="302"/>
        <v>0</v>
      </c>
      <c r="L771" s="26">
        <f t="shared" si="303"/>
        <v>0</v>
      </c>
      <c r="M771" s="26">
        <f t="shared" si="304"/>
        <v>0</v>
      </c>
      <c r="N771" s="26">
        <f t="shared" si="305"/>
        <v>7.5</v>
      </c>
      <c r="O771" s="26">
        <f t="shared" si="306"/>
        <v>2.5</v>
      </c>
      <c r="P771" s="26">
        <f t="shared" si="307"/>
        <v>0</v>
      </c>
      <c r="Q771" s="26">
        <f t="shared" si="308"/>
        <v>2.5</v>
      </c>
      <c r="R771" s="26">
        <f t="shared" si="309"/>
        <v>5</v>
      </c>
      <c r="S771" s="26">
        <f t="shared" si="310"/>
        <v>2.5</v>
      </c>
      <c r="T771" s="26">
        <f t="shared" si="311"/>
        <v>2.5</v>
      </c>
      <c r="U771" s="26">
        <f t="shared" si="312"/>
        <v>0</v>
      </c>
      <c r="V771" s="26">
        <f t="shared" si="313"/>
        <v>0</v>
      </c>
      <c r="W771" s="26">
        <f>VLOOKUP(AF771,角色间职业划分!L:M,2,FALSE)</f>
        <v>13</v>
      </c>
      <c r="X771" s="26">
        <f t="shared" si="314"/>
        <v>34</v>
      </c>
      <c r="Y771" s="26">
        <v>0</v>
      </c>
      <c r="Z771" s="26">
        <v>0</v>
      </c>
      <c r="AA771" s="26">
        <v>0</v>
      </c>
      <c r="AB771" s="26">
        <f t="shared" si="315"/>
        <v>10</v>
      </c>
      <c r="AC771" s="1">
        <f t="shared" si="296"/>
        <v>855</v>
      </c>
      <c r="AD771" s="51"/>
      <c r="AE771" s="1"/>
      <c r="AF771">
        <f t="shared" si="316"/>
        <v>13</v>
      </c>
      <c r="AG771" s="26" t="str">
        <f>VLOOKUP(AF771,角色间职业划分!P:R,3,FALSE)</f>
        <v>幻术师</v>
      </c>
      <c r="AH771" s="26">
        <f t="shared" si="317"/>
        <v>34</v>
      </c>
    </row>
    <row r="772" spans="1:34" x14ac:dyDescent="0.15">
      <c r="A772" s="26">
        <v>768</v>
      </c>
      <c r="B772" s="26">
        <f t="shared" si="297"/>
        <v>0</v>
      </c>
      <c r="C772" s="26">
        <f>ROUND(IF($AG772="战士",VLOOKUP($AH772,$DV:$ER,DX$1,FALSE),IF($AG772="幻术师",VLOOKUP($AH772,$EU:$FQ,EW$1,FALSE),IF($AG772="刺客",VLOOKUP($AH772,$FU:$GQ,FW$1,FALSE),"无该职业")))/VLOOKUP(AF772,角色间职业划分!P:AP,20,FALSE),0)</f>
        <v>35</v>
      </c>
      <c r="D772" s="26">
        <f t="shared" si="298"/>
        <v>0</v>
      </c>
      <c r="E772" s="26">
        <f>ROUND(IF($AG772="战士",VLOOKUP($AH772,$DV:$ER,DZ$1,FALSE),IF($AG772="幻术师",VLOOKUP($AH772,$EU:$FQ,EY$1,FALSE),IF($AG772="刺客",VLOOKUP($AH772,$FU:$GQ,FY$1,FALSE),"无该职业")))*VLOOKUP($AF772,角色间职业划分!$P:$AP,26,FALSE)*VLOOKUP($AF772,角色间职业划分!$P:$AP,13,FALSE)/角色间职业划分!$AB$9,0)</f>
        <v>1246</v>
      </c>
      <c r="F772" s="26">
        <f>ROUND(IF($AG772="战士",VLOOKUP($AH772,$DV:$ER,EA$1,FALSE),IF($AG772="幻术师",VLOOKUP($AH772,$EU:$FQ,EZ$1,FALSE),IF($AG772="刺客",VLOOKUP($AH772,$FU:$GQ,FZ$1,FALSE),"无该职业")))*VLOOKUP($AF772,角色间职业划分!$P:$AP,8,FALSE)/角色间职业划分!$W$9,0)</f>
        <v>4823</v>
      </c>
      <c r="G772" s="26">
        <f>ROUND(IF($AG772="战士",VLOOKUP($AH772,$DV:$ER,EB$1,FALSE),IF($AG772="幻术师",VLOOKUP($AH772,$EU:$FQ,FA$1,FALSE),IF($AG772="刺客",VLOOKUP($AH772,$FU:$GQ,GA$1,FALSE),"无该职业")))*VLOOKUP($AF772,角色间职业划分!$P:$AP,13,FALSE)/角色间职业划分!$AB$9,0)</f>
        <v>3194</v>
      </c>
      <c r="H772" s="26">
        <f t="shared" si="299"/>
        <v>0</v>
      </c>
      <c r="I772" s="26">
        <f t="shared" si="300"/>
        <v>0</v>
      </c>
      <c r="J772" s="26">
        <f t="shared" si="301"/>
        <v>0</v>
      </c>
      <c r="K772" s="26">
        <f t="shared" si="302"/>
        <v>0</v>
      </c>
      <c r="L772" s="26">
        <f t="shared" si="303"/>
        <v>0</v>
      </c>
      <c r="M772" s="26">
        <f t="shared" si="304"/>
        <v>0</v>
      </c>
      <c r="N772" s="26">
        <f t="shared" si="305"/>
        <v>7.5</v>
      </c>
      <c r="O772" s="26">
        <f t="shared" si="306"/>
        <v>2.5</v>
      </c>
      <c r="P772" s="26">
        <f t="shared" si="307"/>
        <v>0</v>
      </c>
      <c r="Q772" s="26">
        <f t="shared" si="308"/>
        <v>2.5</v>
      </c>
      <c r="R772" s="26">
        <f t="shared" si="309"/>
        <v>5</v>
      </c>
      <c r="S772" s="26">
        <f t="shared" si="310"/>
        <v>2.5</v>
      </c>
      <c r="T772" s="26">
        <f t="shared" si="311"/>
        <v>2.5</v>
      </c>
      <c r="U772" s="26">
        <f t="shared" si="312"/>
        <v>0</v>
      </c>
      <c r="V772" s="26">
        <f t="shared" si="313"/>
        <v>0</v>
      </c>
      <c r="W772" s="26">
        <f>VLOOKUP(AF772,角色间职业划分!L:M,2,FALSE)</f>
        <v>13</v>
      </c>
      <c r="X772" s="26">
        <f t="shared" si="314"/>
        <v>35</v>
      </c>
      <c r="Y772" s="26">
        <v>0</v>
      </c>
      <c r="Z772" s="26">
        <v>0</v>
      </c>
      <c r="AA772" s="26">
        <v>0</v>
      </c>
      <c r="AB772" s="26">
        <f t="shared" si="315"/>
        <v>10</v>
      </c>
      <c r="AC772" s="1">
        <f t="shared" si="296"/>
        <v>876</v>
      </c>
      <c r="AD772" s="51"/>
      <c r="AE772" s="1"/>
      <c r="AF772">
        <f t="shared" si="316"/>
        <v>13</v>
      </c>
      <c r="AG772" s="26" t="str">
        <f>VLOOKUP(AF772,角色间职业划分!P:R,3,FALSE)</f>
        <v>幻术师</v>
      </c>
      <c r="AH772" s="26">
        <f t="shared" si="317"/>
        <v>35</v>
      </c>
    </row>
    <row r="773" spans="1:34" x14ac:dyDescent="0.15">
      <c r="A773" s="26">
        <v>769</v>
      </c>
      <c r="B773" s="26">
        <f t="shared" si="297"/>
        <v>0</v>
      </c>
      <c r="C773" s="26">
        <f>ROUND(IF($AG773="战士",VLOOKUP($AH773,$DV:$ER,DX$1,FALSE),IF($AG773="幻术师",VLOOKUP($AH773,$EU:$FQ,EW$1,FALSE),IF($AG773="刺客",VLOOKUP($AH773,$FU:$GQ,FW$1,FALSE),"无该职业")))/VLOOKUP(AF773,角色间职业划分!P:AP,20,FALSE),0)</f>
        <v>41</v>
      </c>
      <c r="D773" s="26">
        <f t="shared" si="298"/>
        <v>0</v>
      </c>
      <c r="E773" s="26">
        <f>ROUND(IF($AG773="战士",VLOOKUP($AH773,$DV:$ER,DZ$1,FALSE),IF($AG773="幻术师",VLOOKUP($AH773,$EU:$FQ,EY$1,FALSE),IF($AG773="刺客",VLOOKUP($AH773,$FU:$GQ,FY$1,FALSE),"无该职业")))*VLOOKUP($AF773,角色间职业划分!$P:$AP,26,FALSE)*VLOOKUP($AF773,角色间职业划分!$P:$AP,13,FALSE)/角色间职业划分!$AB$9,0)</f>
        <v>1246</v>
      </c>
      <c r="F773" s="26">
        <f>ROUND(IF($AG773="战士",VLOOKUP($AH773,$DV:$ER,EA$1,FALSE),IF($AG773="幻术师",VLOOKUP($AH773,$EU:$FQ,EZ$1,FALSE),IF($AG773="刺客",VLOOKUP($AH773,$FU:$GQ,FZ$1,FALSE),"无该职业")))*VLOOKUP($AF773,角色间职业划分!$P:$AP,8,FALSE)/角色间职业划分!$W$9,0)</f>
        <v>4823</v>
      </c>
      <c r="G773" s="26">
        <f>ROUND(IF($AG773="战士",VLOOKUP($AH773,$DV:$ER,EB$1,FALSE),IF($AG773="幻术师",VLOOKUP($AH773,$EU:$FQ,FA$1,FALSE),IF($AG773="刺客",VLOOKUP($AH773,$FU:$GQ,GA$1,FALSE),"无该职业")))*VLOOKUP($AF773,角色间职业划分!$P:$AP,13,FALSE)/角色间职业划分!$AB$9,0)</f>
        <v>3194</v>
      </c>
      <c r="H773" s="26">
        <f t="shared" si="299"/>
        <v>0</v>
      </c>
      <c r="I773" s="26">
        <f t="shared" si="300"/>
        <v>0</v>
      </c>
      <c r="J773" s="26">
        <f t="shared" si="301"/>
        <v>0</v>
      </c>
      <c r="K773" s="26">
        <f t="shared" si="302"/>
        <v>0</v>
      </c>
      <c r="L773" s="26">
        <f t="shared" si="303"/>
        <v>0</v>
      </c>
      <c r="M773" s="26">
        <f t="shared" si="304"/>
        <v>0</v>
      </c>
      <c r="N773" s="26">
        <f t="shared" si="305"/>
        <v>7.5</v>
      </c>
      <c r="O773" s="26">
        <f t="shared" si="306"/>
        <v>2.5</v>
      </c>
      <c r="P773" s="26">
        <f t="shared" si="307"/>
        <v>0</v>
      </c>
      <c r="Q773" s="26">
        <f t="shared" si="308"/>
        <v>2.5</v>
      </c>
      <c r="R773" s="26">
        <f t="shared" si="309"/>
        <v>5</v>
      </c>
      <c r="S773" s="26">
        <f t="shared" si="310"/>
        <v>2.5</v>
      </c>
      <c r="T773" s="26">
        <f t="shared" si="311"/>
        <v>2.5</v>
      </c>
      <c r="U773" s="26">
        <f t="shared" si="312"/>
        <v>0</v>
      </c>
      <c r="V773" s="26">
        <f t="shared" si="313"/>
        <v>0</v>
      </c>
      <c r="W773" s="26">
        <f>VLOOKUP(AF773,角色间职业划分!L:M,2,FALSE)</f>
        <v>13</v>
      </c>
      <c r="X773" s="26">
        <f t="shared" si="314"/>
        <v>36</v>
      </c>
      <c r="Y773" s="26">
        <v>0</v>
      </c>
      <c r="Z773" s="26">
        <v>0</v>
      </c>
      <c r="AA773" s="26">
        <v>0</v>
      </c>
      <c r="AB773" s="26">
        <f t="shared" si="315"/>
        <v>10</v>
      </c>
      <c r="AC773" s="1">
        <f t="shared" ref="AC773:AC836" si="318">INT(VLOOKUP(X773,AP:AR,3,FALSE)/$AF$2)</f>
        <v>897</v>
      </c>
      <c r="AD773" s="51"/>
      <c r="AE773" s="1"/>
      <c r="AF773">
        <f t="shared" si="316"/>
        <v>13</v>
      </c>
      <c r="AG773" s="26" t="str">
        <f>VLOOKUP(AF773,角色间职业划分!P:R,3,FALSE)</f>
        <v>幻术师</v>
      </c>
      <c r="AH773" s="26">
        <f t="shared" si="317"/>
        <v>36</v>
      </c>
    </row>
    <row r="774" spans="1:34" x14ac:dyDescent="0.15">
      <c r="A774" s="26">
        <v>770</v>
      </c>
      <c r="B774" s="26">
        <f t="shared" ref="B774:B837" si="319">IF($AG774="战士",VLOOKUP($AH774,$DV:$ER,DW$1,FALSE),IF($AG774="幻术师",VLOOKUP($AH774,$EU:$FQ,EV$1,FALSE),IF($AG774="刺客",VLOOKUP($AH774,$FU:$GQ,FV$1,FALSE),"无该职业")))</f>
        <v>0</v>
      </c>
      <c r="C774" s="26">
        <f>ROUND(IF($AG774="战士",VLOOKUP($AH774,$DV:$ER,DX$1,FALSE),IF($AG774="幻术师",VLOOKUP($AH774,$EU:$FQ,EW$1,FALSE),IF($AG774="刺客",VLOOKUP($AH774,$FU:$GQ,FW$1,FALSE),"无该职业")))/VLOOKUP(AF774,角色间职业划分!P:AP,20,FALSE),0)</f>
        <v>41</v>
      </c>
      <c r="D774" s="26">
        <f t="shared" ref="D774:D837" si="320">IF($AG774="战士",VLOOKUP($AH774,$DV:$ER,DY$1,FALSE),IF($AG774="幻术师",VLOOKUP($AH774,$EU:$FQ,EX$1,FALSE),IF($AG774="刺客",VLOOKUP($AH774,$FU:$GQ,FX$1,FALSE),"无该职业")))</f>
        <v>0</v>
      </c>
      <c r="E774" s="26">
        <f>ROUND(IF($AG774="战士",VLOOKUP($AH774,$DV:$ER,DZ$1,FALSE),IF($AG774="幻术师",VLOOKUP($AH774,$EU:$FQ,EY$1,FALSE),IF($AG774="刺客",VLOOKUP($AH774,$FU:$GQ,FY$1,FALSE),"无该职业")))*VLOOKUP($AF774,角色间职业划分!$P:$AP,26,FALSE)*VLOOKUP($AF774,角色间职业划分!$P:$AP,13,FALSE)/角色间职业划分!$AB$9,0)</f>
        <v>1246</v>
      </c>
      <c r="F774" s="26">
        <f>ROUND(IF($AG774="战士",VLOOKUP($AH774,$DV:$ER,EA$1,FALSE),IF($AG774="幻术师",VLOOKUP($AH774,$EU:$FQ,EZ$1,FALSE),IF($AG774="刺客",VLOOKUP($AH774,$FU:$GQ,FZ$1,FALSE),"无该职业")))*VLOOKUP($AF774,角色间职业划分!$P:$AP,8,FALSE)/角色间职业划分!$W$9,0)</f>
        <v>4823</v>
      </c>
      <c r="G774" s="26">
        <f>ROUND(IF($AG774="战士",VLOOKUP($AH774,$DV:$ER,EB$1,FALSE),IF($AG774="幻术师",VLOOKUP($AH774,$EU:$FQ,FA$1,FALSE),IF($AG774="刺客",VLOOKUP($AH774,$FU:$GQ,GA$1,FALSE),"无该职业")))*VLOOKUP($AF774,角色间职业划分!$P:$AP,13,FALSE)/角色间职业划分!$AB$9,0)</f>
        <v>3516</v>
      </c>
      <c r="H774" s="26">
        <f t="shared" ref="H774:H837" si="321">IF($AG774="战士",VLOOKUP($AH774,$DV:$ER,EC$1,FALSE),IF($AG774="幻术师",VLOOKUP($AH774,$EU:$FQ,FB$1,FALSE),IF($AG774="刺客",VLOOKUP($AH774,$FU:$GQ,GB$1,FALSE),"无该职业")))</f>
        <v>0</v>
      </c>
      <c r="I774" s="26">
        <f t="shared" ref="I774:I837" si="322">IF($AG774="战士",VLOOKUP($AH774,$DV:$ER,ED$1,FALSE),IF($AG774="幻术师",VLOOKUP($AH774,$EU:$FQ,FC$1,FALSE),IF($AG774="刺客",VLOOKUP($AH774,$FU:$GQ,GC$1,FALSE),"无该职业")))</f>
        <v>0</v>
      </c>
      <c r="J774" s="26">
        <f t="shared" ref="J774:J837" si="323">IF($AG774="战士",VLOOKUP($AH774,$DV:$ER,EE$1,FALSE),IF($AG774="幻术师",VLOOKUP($AH774,$EU:$FQ,FD$1,FALSE),IF($AG774="刺客",VLOOKUP($AH774,$FU:$GQ,GD$1,FALSE),"无该职业")))</f>
        <v>0</v>
      </c>
      <c r="K774" s="26">
        <f t="shared" ref="K774:K837" si="324">IF($AG774="战士",VLOOKUP($AH774,$DV:$ER,EF$1,FALSE),IF($AG774="幻术师",VLOOKUP($AH774,$EU:$FQ,FE$1,FALSE),IF($AG774="刺客",VLOOKUP($AH774,$FU:$GQ,GE$1,FALSE),"无该职业")))</f>
        <v>0</v>
      </c>
      <c r="L774" s="26">
        <f t="shared" ref="L774:L837" si="325">IF($AG774="战士",VLOOKUP($AH774,$DV:$ER,EG$1,FALSE),IF($AG774="幻术师",VLOOKUP($AH774,$EU:$FQ,FF$1,FALSE),IF($AG774="刺客",VLOOKUP($AH774,$FU:$GQ,GF$1,FALSE),"无该职业")))</f>
        <v>0</v>
      </c>
      <c r="M774" s="26">
        <f t="shared" ref="M774:M837" si="326">IF($AG774="战士",VLOOKUP($AH774,$DV:$ER,EH$1,FALSE),IF($AG774="幻术师",VLOOKUP($AH774,$EU:$FQ,FG$1,FALSE),IF($AG774="刺客",VLOOKUP($AH774,$FU:$GQ,GG$1,FALSE),"无该职业")))</f>
        <v>0</v>
      </c>
      <c r="N774" s="26">
        <f t="shared" ref="N774:N837" si="327">IF($AG774="战士",VLOOKUP($AH774,$DV:$ER,EI$1,FALSE),IF($AG774="幻术师",VLOOKUP($AH774,$EU:$FQ,FH$1,FALSE),IF($AG774="刺客",VLOOKUP($AH774,$FU:$GQ,GH$1,FALSE),"无该职业")))</f>
        <v>7.5</v>
      </c>
      <c r="O774" s="26">
        <f t="shared" ref="O774:O837" si="328">IF($AG774="战士",VLOOKUP($AH774,$DV:$ER,EJ$1,FALSE),IF($AG774="幻术师",VLOOKUP($AH774,$EU:$FQ,FI$1,FALSE),IF($AG774="刺客",VLOOKUP($AH774,$FU:$GQ,GI$1,FALSE),"无该职业")))</f>
        <v>2.5</v>
      </c>
      <c r="P774" s="26">
        <f t="shared" ref="P774:P837" si="329">IF($AG774="战士",VLOOKUP($AH774,$DV:$ER,EK$1,FALSE),IF($AG774="幻术师",VLOOKUP($AH774,$EU:$FQ,FJ$1,FALSE),IF($AG774="刺客",VLOOKUP($AH774,$FU:$GQ,GJ$1,FALSE),"无该职业")))</f>
        <v>0</v>
      </c>
      <c r="Q774" s="26">
        <f t="shared" ref="Q774:Q837" si="330">IF($AG774="战士",VLOOKUP($AH774,$DV:$ER,EL$1,FALSE),IF($AG774="幻术师",VLOOKUP($AH774,$EU:$FQ,FK$1,FALSE),IF($AG774="刺客",VLOOKUP($AH774,$FU:$GQ,GK$1,FALSE),"无该职业")))</f>
        <v>2.5</v>
      </c>
      <c r="R774" s="26">
        <f t="shared" ref="R774:R837" si="331">IF($AG774="战士",VLOOKUP($AH774,$DV:$ER,EM$1,FALSE),IF($AG774="幻术师",VLOOKUP($AH774,$EU:$FQ,FL$1,FALSE),IF($AG774="刺客",VLOOKUP($AH774,$FU:$GQ,GL$1,FALSE),"无该职业")))</f>
        <v>5</v>
      </c>
      <c r="S774" s="26">
        <f t="shared" ref="S774:S837" si="332">IF($AG774="战士",VLOOKUP($AH774,$DV:$ER,EN$1,FALSE),IF($AG774="幻术师",VLOOKUP($AH774,$EU:$FQ,FM$1,FALSE),IF($AG774="刺客",VLOOKUP($AH774,$FU:$GQ,GM$1,FALSE),"无该职业")))</f>
        <v>2.5</v>
      </c>
      <c r="T774" s="26">
        <f t="shared" ref="T774:T837" si="333">IF($AG774="战士",VLOOKUP($AH774,$DV:$ER,EO$1,FALSE),IF($AG774="幻术师",VLOOKUP($AH774,$EU:$FQ,FN$1,FALSE),IF($AG774="刺客",VLOOKUP($AH774,$FU:$GQ,GN$1,FALSE),"无该职业")))</f>
        <v>2.5</v>
      </c>
      <c r="U774" s="26">
        <f t="shared" ref="U774:U837" si="334">IF($AG774="战士",VLOOKUP($AH774,$DV:$ER,EP$1,FALSE),IF($AG774="幻术师",VLOOKUP($AH774,$EU:$FQ,FO$1,FALSE),IF($AG774="刺客",VLOOKUP($AH774,$FU:$GQ,GO$1,FALSE),"无该职业")))</f>
        <v>0</v>
      </c>
      <c r="V774" s="26">
        <f t="shared" ref="V774:V837" si="335">IF($AG774="战士",VLOOKUP($AH774,$DV:$ER,EQ$1,FALSE),IF($AG774="幻术师",VLOOKUP($AH774,$EU:$FQ,FP$1,FALSE),IF($AG774="刺客",VLOOKUP($AH774,$FU:$GQ,GP$1,FALSE),"无该职业")))</f>
        <v>0</v>
      </c>
      <c r="W774" s="26">
        <f>VLOOKUP(AF774,角色间职业划分!L:M,2,FALSE)</f>
        <v>13</v>
      </c>
      <c r="X774" s="26">
        <f t="shared" ref="X774:X837" si="336">AH774</f>
        <v>37</v>
      </c>
      <c r="Y774" s="26">
        <v>0</v>
      </c>
      <c r="Z774" s="26">
        <v>0</v>
      </c>
      <c r="AA774" s="26">
        <v>0</v>
      </c>
      <c r="AB774" s="26">
        <f t="shared" ref="AB774:AB837" si="337">VLOOKUP(X774,AP:AU,6,FALSE)</f>
        <v>10</v>
      </c>
      <c r="AC774" s="1">
        <f t="shared" si="318"/>
        <v>918</v>
      </c>
      <c r="AD774" s="51"/>
      <c r="AE774" s="1"/>
      <c r="AF774">
        <f t="shared" si="316"/>
        <v>13</v>
      </c>
      <c r="AG774" s="26" t="str">
        <f>VLOOKUP(AF774,角色间职业划分!P:R,3,FALSE)</f>
        <v>幻术师</v>
      </c>
      <c r="AH774" s="26">
        <f t="shared" si="317"/>
        <v>37</v>
      </c>
    </row>
    <row r="775" spans="1:34" x14ac:dyDescent="0.15">
      <c r="A775" s="26">
        <v>771</v>
      </c>
      <c r="B775" s="26">
        <f t="shared" si="319"/>
        <v>0</v>
      </c>
      <c r="C775" s="26">
        <f>ROUND(IF($AG775="战士",VLOOKUP($AH775,$DV:$ER,DX$1,FALSE),IF($AG775="幻术师",VLOOKUP($AH775,$EU:$FQ,EW$1,FALSE),IF($AG775="刺客",VLOOKUP($AH775,$FU:$GQ,FW$1,FALSE),"无该职业")))/VLOOKUP(AF775,角色间职业划分!P:AP,20,FALSE),0)</f>
        <v>41</v>
      </c>
      <c r="D775" s="26">
        <f t="shared" si="320"/>
        <v>0</v>
      </c>
      <c r="E775" s="26">
        <f>ROUND(IF($AG775="战士",VLOOKUP($AH775,$DV:$ER,DZ$1,FALSE),IF($AG775="幻术师",VLOOKUP($AH775,$EU:$FQ,EY$1,FALSE),IF($AG775="刺客",VLOOKUP($AH775,$FU:$GQ,FY$1,FALSE),"无该职业")))*VLOOKUP($AF775,角色间职业划分!$P:$AP,26,FALSE)*VLOOKUP($AF775,角色间职业划分!$P:$AP,13,FALSE)/角色间职业划分!$AB$9,0)</f>
        <v>1246</v>
      </c>
      <c r="F775" s="26">
        <f>ROUND(IF($AG775="战士",VLOOKUP($AH775,$DV:$ER,EA$1,FALSE),IF($AG775="幻术师",VLOOKUP($AH775,$EU:$FQ,EZ$1,FALSE),IF($AG775="刺客",VLOOKUP($AH775,$FU:$GQ,FZ$1,FALSE),"无该职业")))*VLOOKUP($AF775,角色间职业划分!$P:$AP,8,FALSE)/角色间职业划分!$W$9,0)</f>
        <v>4823</v>
      </c>
      <c r="G775" s="26">
        <f>ROUND(IF($AG775="战士",VLOOKUP($AH775,$DV:$ER,EB$1,FALSE),IF($AG775="幻术师",VLOOKUP($AH775,$EU:$FQ,FA$1,FALSE),IF($AG775="刺客",VLOOKUP($AH775,$FU:$GQ,GA$1,FALSE),"无该职业")))*VLOOKUP($AF775,角色间职业划分!$P:$AP,13,FALSE)/角色间职业划分!$AB$9,0)</f>
        <v>3516</v>
      </c>
      <c r="H775" s="26">
        <f t="shared" si="321"/>
        <v>0</v>
      </c>
      <c r="I775" s="26">
        <f t="shared" si="322"/>
        <v>0</v>
      </c>
      <c r="J775" s="26">
        <f t="shared" si="323"/>
        <v>0</v>
      </c>
      <c r="K775" s="26">
        <f t="shared" si="324"/>
        <v>0</v>
      </c>
      <c r="L775" s="26">
        <f t="shared" si="325"/>
        <v>0</v>
      </c>
      <c r="M775" s="26">
        <f t="shared" si="326"/>
        <v>0</v>
      </c>
      <c r="N775" s="26">
        <f t="shared" si="327"/>
        <v>7.5</v>
      </c>
      <c r="O775" s="26">
        <f t="shared" si="328"/>
        <v>2.5</v>
      </c>
      <c r="P775" s="26">
        <f t="shared" si="329"/>
        <v>0</v>
      </c>
      <c r="Q775" s="26">
        <f t="shared" si="330"/>
        <v>2.5</v>
      </c>
      <c r="R775" s="26">
        <f t="shared" si="331"/>
        <v>7.5</v>
      </c>
      <c r="S775" s="26">
        <f t="shared" si="332"/>
        <v>2.5</v>
      </c>
      <c r="T775" s="26">
        <f t="shared" si="333"/>
        <v>2.5</v>
      </c>
      <c r="U775" s="26">
        <f t="shared" si="334"/>
        <v>0</v>
      </c>
      <c r="V775" s="26">
        <f t="shared" si="335"/>
        <v>0</v>
      </c>
      <c r="W775" s="26">
        <f>VLOOKUP(AF775,角色间职业划分!L:M,2,FALSE)</f>
        <v>13</v>
      </c>
      <c r="X775" s="26">
        <f t="shared" si="336"/>
        <v>38</v>
      </c>
      <c r="Y775" s="26">
        <v>0</v>
      </c>
      <c r="Z775" s="26">
        <v>0</v>
      </c>
      <c r="AA775" s="26">
        <v>0</v>
      </c>
      <c r="AB775" s="26">
        <f t="shared" si="337"/>
        <v>10</v>
      </c>
      <c r="AC775" s="1">
        <f t="shared" si="318"/>
        <v>939</v>
      </c>
      <c r="AD775" s="51"/>
      <c r="AE775" s="1"/>
      <c r="AF775">
        <f t="shared" ref="AF775:AF838" si="338">IF(AH775=0,AF774+1,AF774)</f>
        <v>13</v>
      </c>
      <c r="AG775" s="26" t="str">
        <f>VLOOKUP(AF775,角色间职业划分!P:R,3,FALSE)</f>
        <v>幻术师</v>
      </c>
      <c r="AH775" s="26">
        <f t="shared" ref="AH775:AH838" si="339">IF(AH774=AH$2,0,AH774+1)</f>
        <v>38</v>
      </c>
    </row>
    <row r="776" spans="1:34" x14ac:dyDescent="0.15">
      <c r="A776" s="26">
        <v>772</v>
      </c>
      <c r="B776" s="26">
        <f t="shared" si="319"/>
        <v>0</v>
      </c>
      <c r="C776" s="26">
        <f>ROUND(IF($AG776="战士",VLOOKUP($AH776,$DV:$ER,DX$1,FALSE),IF($AG776="幻术师",VLOOKUP($AH776,$EU:$FQ,EW$1,FALSE),IF($AG776="刺客",VLOOKUP($AH776,$FU:$GQ,FW$1,FALSE),"无该职业")))/VLOOKUP(AF776,角色间职业划分!P:AP,20,FALSE),0)</f>
        <v>41</v>
      </c>
      <c r="D776" s="26">
        <f t="shared" si="320"/>
        <v>0</v>
      </c>
      <c r="E776" s="26">
        <f>ROUND(IF($AG776="战士",VLOOKUP($AH776,$DV:$ER,DZ$1,FALSE),IF($AG776="幻术师",VLOOKUP($AH776,$EU:$FQ,EY$1,FALSE),IF($AG776="刺客",VLOOKUP($AH776,$FU:$GQ,FY$1,FALSE),"无该职业")))*VLOOKUP($AF776,角色间职业划分!$P:$AP,26,FALSE)*VLOOKUP($AF776,角色间职业划分!$P:$AP,13,FALSE)/角色间职业划分!$AB$9,0)</f>
        <v>1246</v>
      </c>
      <c r="F776" s="26">
        <f>ROUND(IF($AG776="战士",VLOOKUP($AH776,$DV:$ER,EA$1,FALSE),IF($AG776="幻术师",VLOOKUP($AH776,$EU:$FQ,EZ$1,FALSE),IF($AG776="刺客",VLOOKUP($AH776,$FU:$GQ,FZ$1,FALSE),"无该职业")))*VLOOKUP($AF776,角色间职业划分!$P:$AP,8,FALSE)/角色间职业划分!$W$9,0)</f>
        <v>5286</v>
      </c>
      <c r="G776" s="26">
        <f>ROUND(IF($AG776="战士",VLOOKUP($AH776,$DV:$ER,EB$1,FALSE),IF($AG776="幻术师",VLOOKUP($AH776,$EU:$FQ,FA$1,FALSE),IF($AG776="刺客",VLOOKUP($AH776,$FU:$GQ,GA$1,FALSE),"无该职业")))*VLOOKUP($AF776,角色间职业划分!$P:$AP,13,FALSE)/角色间职业划分!$AB$9,0)</f>
        <v>3516</v>
      </c>
      <c r="H776" s="26">
        <f t="shared" si="321"/>
        <v>0</v>
      </c>
      <c r="I776" s="26">
        <f t="shared" si="322"/>
        <v>0</v>
      </c>
      <c r="J776" s="26">
        <f t="shared" si="323"/>
        <v>0</v>
      </c>
      <c r="K776" s="26">
        <f t="shared" si="324"/>
        <v>0</v>
      </c>
      <c r="L776" s="26">
        <f t="shared" si="325"/>
        <v>0</v>
      </c>
      <c r="M776" s="26">
        <f t="shared" si="326"/>
        <v>0</v>
      </c>
      <c r="N776" s="26">
        <f t="shared" si="327"/>
        <v>7.5</v>
      </c>
      <c r="O776" s="26">
        <f t="shared" si="328"/>
        <v>2.5</v>
      </c>
      <c r="P776" s="26">
        <f t="shared" si="329"/>
        <v>0</v>
      </c>
      <c r="Q776" s="26">
        <f t="shared" si="330"/>
        <v>2.5</v>
      </c>
      <c r="R776" s="26">
        <f t="shared" si="331"/>
        <v>7.5</v>
      </c>
      <c r="S776" s="26">
        <f t="shared" si="332"/>
        <v>2.5</v>
      </c>
      <c r="T776" s="26">
        <f t="shared" si="333"/>
        <v>2.5</v>
      </c>
      <c r="U776" s="26">
        <f t="shared" si="334"/>
        <v>0</v>
      </c>
      <c r="V776" s="26">
        <f t="shared" si="335"/>
        <v>0</v>
      </c>
      <c r="W776" s="26">
        <f>VLOOKUP(AF776,角色间职业划分!L:M,2,FALSE)</f>
        <v>13</v>
      </c>
      <c r="X776" s="26">
        <f t="shared" si="336"/>
        <v>39</v>
      </c>
      <c r="Y776" s="26">
        <v>0</v>
      </c>
      <c r="Z776" s="26">
        <v>0</v>
      </c>
      <c r="AA776" s="26">
        <v>0</v>
      </c>
      <c r="AB776" s="26">
        <f t="shared" si="337"/>
        <v>10</v>
      </c>
      <c r="AC776" s="1">
        <f t="shared" si="318"/>
        <v>960</v>
      </c>
      <c r="AD776" s="51"/>
      <c r="AE776" s="1"/>
      <c r="AF776">
        <f t="shared" si="338"/>
        <v>13</v>
      </c>
      <c r="AG776" s="26" t="str">
        <f>VLOOKUP(AF776,角色间职业划分!P:R,3,FALSE)</f>
        <v>幻术师</v>
      </c>
      <c r="AH776" s="26">
        <f t="shared" si="339"/>
        <v>39</v>
      </c>
    </row>
    <row r="777" spans="1:34" x14ac:dyDescent="0.15">
      <c r="A777" s="26">
        <v>773</v>
      </c>
      <c r="B777" s="26">
        <f t="shared" si="319"/>
        <v>0</v>
      </c>
      <c r="C777" s="26">
        <f>ROUND(IF($AG777="战士",VLOOKUP($AH777,$DV:$ER,DX$1,FALSE),IF($AG777="幻术师",VLOOKUP($AH777,$EU:$FQ,EW$1,FALSE),IF($AG777="刺客",VLOOKUP($AH777,$FU:$GQ,FW$1,FALSE),"无该职业")))/VLOOKUP(AF777,角色间职业划分!P:AP,20,FALSE),0)</f>
        <v>41</v>
      </c>
      <c r="D777" s="26">
        <f t="shared" si="320"/>
        <v>0</v>
      </c>
      <c r="E777" s="26">
        <f>ROUND(IF($AG777="战士",VLOOKUP($AH777,$DV:$ER,DZ$1,FALSE),IF($AG777="幻术师",VLOOKUP($AH777,$EU:$FQ,EY$1,FALSE),IF($AG777="刺客",VLOOKUP($AH777,$FU:$GQ,FY$1,FALSE),"无该职业")))*VLOOKUP($AF777,角色间职业划分!$P:$AP,26,FALSE)*VLOOKUP($AF777,角色间职业划分!$P:$AP,13,FALSE)/角色间职业划分!$AB$9,0)</f>
        <v>1246</v>
      </c>
      <c r="F777" s="26">
        <f>ROUND(IF($AG777="战士",VLOOKUP($AH777,$DV:$ER,EA$1,FALSE),IF($AG777="幻术师",VLOOKUP($AH777,$EU:$FQ,EZ$1,FALSE),IF($AG777="刺客",VLOOKUP($AH777,$FU:$GQ,FZ$1,FALSE),"无该职业")))*VLOOKUP($AF777,角色间职业划分!$P:$AP,8,FALSE)/角色间职业划分!$W$9,0)</f>
        <v>5286</v>
      </c>
      <c r="G777" s="26">
        <f>ROUND(IF($AG777="战士",VLOOKUP($AH777,$DV:$ER,EB$1,FALSE),IF($AG777="幻术师",VLOOKUP($AH777,$EU:$FQ,FA$1,FALSE),IF($AG777="刺客",VLOOKUP($AH777,$FU:$GQ,GA$1,FALSE),"无该职业")))*VLOOKUP($AF777,角色间职业划分!$P:$AP,13,FALSE)/角色间职业划分!$AB$9,0)</f>
        <v>3516</v>
      </c>
      <c r="H777" s="26">
        <f t="shared" si="321"/>
        <v>0</v>
      </c>
      <c r="I777" s="26">
        <f t="shared" si="322"/>
        <v>0</v>
      </c>
      <c r="J777" s="26">
        <f t="shared" si="323"/>
        <v>0</v>
      </c>
      <c r="K777" s="26">
        <f t="shared" si="324"/>
        <v>0</v>
      </c>
      <c r="L777" s="26">
        <f t="shared" si="325"/>
        <v>0</v>
      </c>
      <c r="M777" s="26">
        <f t="shared" si="326"/>
        <v>0</v>
      </c>
      <c r="N777" s="26">
        <f t="shared" si="327"/>
        <v>7.5</v>
      </c>
      <c r="O777" s="26">
        <f t="shared" si="328"/>
        <v>2.5</v>
      </c>
      <c r="P777" s="26">
        <f t="shared" si="329"/>
        <v>0</v>
      </c>
      <c r="Q777" s="26">
        <f t="shared" si="330"/>
        <v>5</v>
      </c>
      <c r="R777" s="26">
        <f t="shared" si="331"/>
        <v>7.5</v>
      </c>
      <c r="S777" s="26">
        <f t="shared" si="332"/>
        <v>2.5</v>
      </c>
      <c r="T777" s="26">
        <f t="shared" si="333"/>
        <v>2.5</v>
      </c>
      <c r="U777" s="26">
        <f t="shared" si="334"/>
        <v>0</v>
      </c>
      <c r="V777" s="26">
        <f t="shared" si="335"/>
        <v>0</v>
      </c>
      <c r="W777" s="26">
        <f>VLOOKUP(AF777,角色间职业划分!L:M,2,FALSE)</f>
        <v>13</v>
      </c>
      <c r="X777" s="26">
        <f t="shared" si="336"/>
        <v>40</v>
      </c>
      <c r="Y777" s="26">
        <v>0</v>
      </c>
      <c r="Z777" s="26">
        <v>0</v>
      </c>
      <c r="AA777" s="26">
        <v>0</v>
      </c>
      <c r="AB777" s="26">
        <f t="shared" si="337"/>
        <v>12.5</v>
      </c>
      <c r="AC777" s="1">
        <f t="shared" si="318"/>
        <v>1010</v>
      </c>
      <c r="AD777" s="51"/>
      <c r="AE777" s="1"/>
      <c r="AF777">
        <f t="shared" si="338"/>
        <v>13</v>
      </c>
      <c r="AG777" s="26" t="str">
        <f>VLOOKUP(AF777,角色间职业划分!P:R,3,FALSE)</f>
        <v>幻术师</v>
      </c>
      <c r="AH777" s="26">
        <f t="shared" si="339"/>
        <v>40</v>
      </c>
    </row>
    <row r="778" spans="1:34" x14ac:dyDescent="0.15">
      <c r="A778" s="26">
        <v>774</v>
      </c>
      <c r="B778" s="26">
        <f t="shared" si="319"/>
        <v>0</v>
      </c>
      <c r="C778" s="26">
        <f>ROUND(IF($AG778="战士",VLOOKUP($AH778,$DV:$ER,DX$1,FALSE),IF($AG778="幻术师",VLOOKUP($AH778,$EU:$FQ,EW$1,FALSE),IF($AG778="刺客",VLOOKUP($AH778,$FU:$GQ,FW$1,FALSE),"无该职业")))/VLOOKUP(AF778,角色间职业划分!P:AP,20,FALSE),0)</f>
        <v>41</v>
      </c>
      <c r="D778" s="26">
        <f t="shared" si="320"/>
        <v>0</v>
      </c>
      <c r="E778" s="26">
        <f>ROUND(IF($AG778="战士",VLOOKUP($AH778,$DV:$ER,DZ$1,FALSE),IF($AG778="幻术师",VLOOKUP($AH778,$EU:$FQ,EY$1,FALSE),IF($AG778="刺客",VLOOKUP($AH778,$FU:$GQ,FY$1,FALSE),"无该职业")))*VLOOKUP($AF778,角色间职业划分!$P:$AP,26,FALSE)*VLOOKUP($AF778,角色间职业划分!$P:$AP,13,FALSE)/角色间职业划分!$AB$9,0)</f>
        <v>1246</v>
      </c>
      <c r="F778" s="26">
        <f>ROUND(IF($AG778="战士",VLOOKUP($AH778,$DV:$ER,EA$1,FALSE),IF($AG778="幻术师",VLOOKUP($AH778,$EU:$FQ,EZ$1,FALSE),IF($AG778="刺客",VLOOKUP($AH778,$FU:$GQ,FZ$1,FALSE),"无该职业")))*VLOOKUP($AF778,角色间职业划分!$P:$AP,8,FALSE)/角色间职业划分!$W$9,0)</f>
        <v>5286</v>
      </c>
      <c r="G778" s="26">
        <f>ROUND(IF($AG778="战士",VLOOKUP($AH778,$DV:$ER,EB$1,FALSE),IF($AG778="幻术师",VLOOKUP($AH778,$EU:$FQ,FA$1,FALSE),IF($AG778="刺客",VLOOKUP($AH778,$FU:$GQ,GA$1,FALSE),"无该职业")))*VLOOKUP($AF778,角色间职业划分!$P:$AP,13,FALSE)/角色间职业划分!$AB$9,0)</f>
        <v>4064</v>
      </c>
      <c r="H778" s="26">
        <f t="shared" si="321"/>
        <v>0</v>
      </c>
      <c r="I778" s="26">
        <f t="shared" si="322"/>
        <v>0</v>
      </c>
      <c r="J778" s="26">
        <f t="shared" si="323"/>
        <v>0</v>
      </c>
      <c r="K778" s="26">
        <f t="shared" si="324"/>
        <v>0</v>
      </c>
      <c r="L778" s="26">
        <f t="shared" si="325"/>
        <v>0</v>
      </c>
      <c r="M778" s="26">
        <f t="shared" si="326"/>
        <v>0</v>
      </c>
      <c r="N778" s="26">
        <f t="shared" si="327"/>
        <v>7.5</v>
      </c>
      <c r="O778" s="26">
        <f t="shared" si="328"/>
        <v>2.5</v>
      </c>
      <c r="P778" s="26">
        <f t="shared" si="329"/>
        <v>0</v>
      </c>
      <c r="Q778" s="26">
        <f t="shared" si="330"/>
        <v>5</v>
      </c>
      <c r="R778" s="26">
        <f t="shared" si="331"/>
        <v>7.5</v>
      </c>
      <c r="S778" s="26">
        <f t="shared" si="332"/>
        <v>2.5</v>
      </c>
      <c r="T778" s="26">
        <f t="shared" si="333"/>
        <v>2.5</v>
      </c>
      <c r="U778" s="26">
        <f t="shared" si="334"/>
        <v>0</v>
      </c>
      <c r="V778" s="26">
        <f t="shared" si="335"/>
        <v>0</v>
      </c>
      <c r="W778" s="26">
        <f>VLOOKUP(AF778,角色间职业划分!L:M,2,FALSE)</f>
        <v>13</v>
      </c>
      <c r="X778" s="26">
        <f t="shared" si="336"/>
        <v>41</v>
      </c>
      <c r="Y778" s="26">
        <v>0</v>
      </c>
      <c r="Z778" s="26">
        <v>0</v>
      </c>
      <c r="AA778" s="26">
        <v>0</v>
      </c>
      <c r="AB778" s="26">
        <f t="shared" si="337"/>
        <v>12.5</v>
      </c>
      <c r="AC778" s="1">
        <f t="shared" si="318"/>
        <v>1061</v>
      </c>
      <c r="AD778" s="51"/>
      <c r="AE778" s="1"/>
      <c r="AF778">
        <f t="shared" si="338"/>
        <v>13</v>
      </c>
      <c r="AG778" s="26" t="str">
        <f>VLOOKUP(AF778,角色间职业划分!P:R,3,FALSE)</f>
        <v>幻术师</v>
      </c>
      <c r="AH778" s="26">
        <f t="shared" si="339"/>
        <v>41</v>
      </c>
    </row>
    <row r="779" spans="1:34" x14ac:dyDescent="0.15">
      <c r="A779" s="26">
        <v>775</v>
      </c>
      <c r="B779" s="26">
        <f t="shared" si="319"/>
        <v>0</v>
      </c>
      <c r="C779" s="26">
        <f>ROUND(IF($AG779="战士",VLOOKUP($AH779,$DV:$ER,DX$1,FALSE),IF($AG779="幻术师",VLOOKUP($AH779,$EU:$FQ,EW$1,FALSE),IF($AG779="刺客",VLOOKUP($AH779,$FU:$GQ,FW$1,FALSE),"无该职业")))/VLOOKUP(AF779,角色间职业划分!P:AP,20,FALSE),0)</f>
        <v>47</v>
      </c>
      <c r="D779" s="26">
        <f t="shared" si="320"/>
        <v>0</v>
      </c>
      <c r="E779" s="26">
        <f>ROUND(IF($AG779="战士",VLOOKUP($AH779,$DV:$ER,DZ$1,FALSE),IF($AG779="幻术师",VLOOKUP($AH779,$EU:$FQ,EY$1,FALSE),IF($AG779="刺客",VLOOKUP($AH779,$FU:$GQ,FY$1,FALSE),"无该职业")))*VLOOKUP($AF779,角色间职业划分!$P:$AP,26,FALSE)*VLOOKUP($AF779,角色间职业划分!$P:$AP,13,FALSE)/角色间职业划分!$AB$9,0)</f>
        <v>1246</v>
      </c>
      <c r="F779" s="26">
        <f>ROUND(IF($AG779="战士",VLOOKUP($AH779,$DV:$ER,EA$1,FALSE),IF($AG779="幻术师",VLOOKUP($AH779,$EU:$FQ,EZ$1,FALSE),IF($AG779="刺客",VLOOKUP($AH779,$FU:$GQ,FZ$1,FALSE),"无该职业")))*VLOOKUP($AF779,角色间职业划分!$P:$AP,8,FALSE)/角色间职业划分!$W$9,0)</f>
        <v>5286</v>
      </c>
      <c r="G779" s="26">
        <f>ROUND(IF($AG779="战士",VLOOKUP($AH779,$DV:$ER,EB$1,FALSE),IF($AG779="幻术师",VLOOKUP($AH779,$EU:$FQ,FA$1,FALSE),IF($AG779="刺客",VLOOKUP($AH779,$FU:$GQ,GA$1,FALSE),"无该职业")))*VLOOKUP($AF779,角色间职业划分!$P:$AP,13,FALSE)/角色间职业划分!$AB$9,0)</f>
        <v>4064</v>
      </c>
      <c r="H779" s="26">
        <f t="shared" si="321"/>
        <v>0</v>
      </c>
      <c r="I779" s="26">
        <f t="shared" si="322"/>
        <v>0</v>
      </c>
      <c r="J779" s="26">
        <f t="shared" si="323"/>
        <v>0</v>
      </c>
      <c r="K779" s="26">
        <f t="shared" si="324"/>
        <v>0</v>
      </c>
      <c r="L779" s="26">
        <f t="shared" si="325"/>
        <v>0</v>
      </c>
      <c r="M779" s="26">
        <f t="shared" si="326"/>
        <v>0</v>
      </c>
      <c r="N779" s="26">
        <f t="shared" si="327"/>
        <v>7.5</v>
      </c>
      <c r="O779" s="26">
        <f t="shared" si="328"/>
        <v>2.5</v>
      </c>
      <c r="P779" s="26">
        <f t="shared" si="329"/>
        <v>0</v>
      </c>
      <c r="Q779" s="26">
        <f t="shared" si="330"/>
        <v>5</v>
      </c>
      <c r="R779" s="26">
        <f t="shared" si="331"/>
        <v>7.5</v>
      </c>
      <c r="S779" s="26">
        <f t="shared" si="332"/>
        <v>2.5</v>
      </c>
      <c r="T779" s="26">
        <f t="shared" si="333"/>
        <v>2.5</v>
      </c>
      <c r="U779" s="26">
        <f t="shared" si="334"/>
        <v>0</v>
      </c>
      <c r="V779" s="26">
        <f t="shared" si="335"/>
        <v>0</v>
      </c>
      <c r="W779" s="26">
        <f>VLOOKUP(AF779,角色间职业划分!L:M,2,FALSE)</f>
        <v>13</v>
      </c>
      <c r="X779" s="26">
        <f t="shared" si="336"/>
        <v>42</v>
      </c>
      <c r="Y779" s="26">
        <v>0</v>
      </c>
      <c r="Z779" s="26">
        <v>0</v>
      </c>
      <c r="AA779" s="26">
        <v>0</v>
      </c>
      <c r="AB779" s="26">
        <f t="shared" si="337"/>
        <v>12.5</v>
      </c>
      <c r="AC779" s="1">
        <f t="shared" si="318"/>
        <v>1111</v>
      </c>
      <c r="AD779" s="51"/>
      <c r="AE779" s="1"/>
      <c r="AF779">
        <f t="shared" si="338"/>
        <v>13</v>
      </c>
      <c r="AG779" s="26" t="str">
        <f>VLOOKUP(AF779,角色间职业划分!P:R,3,FALSE)</f>
        <v>幻术师</v>
      </c>
      <c r="AH779" s="26">
        <f t="shared" si="339"/>
        <v>42</v>
      </c>
    </row>
    <row r="780" spans="1:34" x14ac:dyDescent="0.15">
      <c r="A780" s="26">
        <v>776</v>
      </c>
      <c r="B780" s="26">
        <f t="shared" si="319"/>
        <v>0</v>
      </c>
      <c r="C780" s="26">
        <f>ROUND(IF($AG780="战士",VLOOKUP($AH780,$DV:$ER,DX$1,FALSE),IF($AG780="幻术师",VLOOKUP($AH780,$EU:$FQ,EW$1,FALSE),IF($AG780="刺客",VLOOKUP($AH780,$FU:$GQ,FW$1,FALSE),"无该职业")))/VLOOKUP(AF780,角色间职业划分!P:AP,20,FALSE),0)</f>
        <v>47</v>
      </c>
      <c r="D780" s="26">
        <f t="shared" si="320"/>
        <v>0</v>
      </c>
      <c r="E780" s="26">
        <f>ROUND(IF($AG780="战士",VLOOKUP($AH780,$DV:$ER,DZ$1,FALSE),IF($AG780="幻术师",VLOOKUP($AH780,$EU:$FQ,EY$1,FALSE),IF($AG780="刺客",VLOOKUP($AH780,$FU:$GQ,FY$1,FALSE),"无该职业")))*VLOOKUP($AF780,角色间职业划分!$P:$AP,26,FALSE)*VLOOKUP($AF780,角色间职业划分!$P:$AP,13,FALSE)/角色间职业划分!$AB$9,0)</f>
        <v>1780</v>
      </c>
      <c r="F780" s="26">
        <f>ROUND(IF($AG780="战士",VLOOKUP($AH780,$DV:$ER,EA$1,FALSE),IF($AG780="幻术师",VLOOKUP($AH780,$EU:$FQ,EZ$1,FALSE),IF($AG780="刺客",VLOOKUP($AH780,$FU:$GQ,FZ$1,FALSE),"无该职业")))*VLOOKUP($AF780,角色间职业划分!$P:$AP,8,FALSE)/角色间职业划分!$W$9,0)</f>
        <v>5286</v>
      </c>
      <c r="G780" s="26">
        <f>ROUND(IF($AG780="战士",VLOOKUP($AH780,$DV:$ER,EB$1,FALSE),IF($AG780="幻术师",VLOOKUP($AH780,$EU:$FQ,FA$1,FALSE),IF($AG780="刺客",VLOOKUP($AH780,$FU:$GQ,GA$1,FALSE),"无该职业")))*VLOOKUP($AF780,角色间职业划分!$P:$AP,13,FALSE)/角色间职业划分!$AB$9,0)</f>
        <v>4064</v>
      </c>
      <c r="H780" s="26">
        <f t="shared" si="321"/>
        <v>0</v>
      </c>
      <c r="I780" s="26">
        <f t="shared" si="322"/>
        <v>0</v>
      </c>
      <c r="J780" s="26">
        <f t="shared" si="323"/>
        <v>0</v>
      </c>
      <c r="K780" s="26">
        <f t="shared" si="324"/>
        <v>0</v>
      </c>
      <c r="L780" s="26">
        <f t="shared" si="325"/>
        <v>0</v>
      </c>
      <c r="M780" s="26">
        <f t="shared" si="326"/>
        <v>0</v>
      </c>
      <c r="N780" s="26">
        <f t="shared" si="327"/>
        <v>7.5</v>
      </c>
      <c r="O780" s="26">
        <f t="shared" si="328"/>
        <v>2.5</v>
      </c>
      <c r="P780" s="26">
        <f t="shared" si="329"/>
        <v>0</v>
      </c>
      <c r="Q780" s="26">
        <f t="shared" si="330"/>
        <v>5</v>
      </c>
      <c r="R780" s="26">
        <f t="shared" si="331"/>
        <v>7.5</v>
      </c>
      <c r="S780" s="26">
        <f t="shared" si="332"/>
        <v>2.5</v>
      </c>
      <c r="T780" s="26">
        <f t="shared" si="333"/>
        <v>2.5</v>
      </c>
      <c r="U780" s="26">
        <f t="shared" si="334"/>
        <v>0</v>
      </c>
      <c r="V780" s="26">
        <f t="shared" si="335"/>
        <v>0</v>
      </c>
      <c r="W780" s="26">
        <f>VLOOKUP(AF780,角色间职业划分!L:M,2,FALSE)</f>
        <v>13</v>
      </c>
      <c r="X780" s="26">
        <f t="shared" si="336"/>
        <v>43</v>
      </c>
      <c r="Y780" s="26">
        <v>0</v>
      </c>
      <c r="Z780" s="26">
        <v>0</v>
      </c>
      <c r="AA780" s="26">
        <v>0</v>
      </c>
      <c r="AB780" s="26">
        <f t="shared" si="337"/>
        <v>12.5</v>
      </c>
      <c r="AC780" s="1">
        <f t="shared" si="318"/>
        <v>1162</v>
      </c>
      <c r="AD780" s="51"/>
      <c r="AE780" s="1"/>
      <c r="AF780">
        <f t="shared" si="338"/>
        <v>13</v>
      </c>
      <c r="AG780" s="26" t="str">
        <f>VLOOKUP(AF780,角色间职业划分!P:R,3,FALSE)</f>
        <v>幻术师</v>
      </c>
      <c r="AH780" s="26">
        <f t="shared" si="339"/>
        <v>43</v>
      </c>
    </row>
    <row r="781" spans="1:34" x14ac:dyDescent="0.15">
      <c r="A781" s="26">
        <v>777</v>
      </c>
      <c r="B781" s="26">
        <f t="shared" si="319"/>
        <v>0</v>
      </c>
      <c r="C781" s="26">
        <f>ROUND(IF($AG781="战士",VLOOKUP($AH781,$DV:$ER,DX$1,FALSE),IF($AG781="幻术师",VLOOKUP($AH781,$EU:$FQ,EW$1,FALSE),IF($AG781="刺客",VLOOKUP($AH781,$FU:$GQ,FW$1,FALSE),"无该职业")))/VLOOKUP(AF781,角色间职业划分!P:AP,20,FALSE),0)</f>
        <v>47</v>
      </c>
      <c r="D781" s="26">
        <f t="shared" si="320"/>
        <v>0</v>
      </c>
      <c r="E781" s="26">
        <f>ROUND(IF($AG781="战士",VLOOKUP($AH781,$DV:$ER,DZ$1,FALSE),IF($AG781="幻术师",VLOOKUP($AH781,$EU:$FQ,EY$1,FALSE),IF($AG781="刺客",VLOOKUP($AH781,$FU:$GQ,FY$1,FALSE),"无该职业")))*VLOOKUP($AF781,角色间职业划分!$P:$AP,26,FALSE)*VLOOKUP($AF781,角色间职业划分!$P:$AP,13,FALSE)/角色间职业划分!$AB$9,0)</f>
        <v>1780</v>
      </c>
      <c r="F781" s="26">
        <f>ROUND(IF($AG781="战士",VLOOKUP($AH781,$DV:$ER,EA$1,FALSE),IF($AG781="幻术师",VLOOKUP($AH781,$EU:$FQ,EZ$1,FALSE),IF($AG781="刺客",VLOOKUP($AH781,$FU:$GQ,FZ$1,FALSE),"无该职业")))*VLOOKUP($AF781,角色间职业划分!$P:$AP,8,FALSE)/角色间职业划分!$W$9,0)</f>
        <v>6676</v>
      </c>
      <c r="G781" s="26">
        <f>ROUND(IF($AG781="战士",VLOOKUP($AH781,$DV:$ER,EB$1,FALSE),IF($AG781="幻术师",VLOOKUP($AH781,$EU:$FQ,FA$1,FALSE),IF($AG781="刺客",VLOOKUP($AH781,$FU:$GQ,GA$1,FALSE),"无该职业")))*VLOOKUP($AF781,角色间职业划分!$P:$AP,13,FALSE)/角色间职业划分!$AB$9,0)</f>
        <v>4064</v>
      </c>
      <c r="H781" s="26">
        <f t="shared" si="321"/>
        <v>0</v>
      </c>
      <c r="I781" s="26">
        <f t="shared" si="322"/>
        <v>0</v>
      </c>
      <c r="J781" s="26">
        <f t="shared" si="323"/>
        <v>0</v>
      </c>
      <c r="K781" s="26">
        <f t="shared" si="324"/>
        <v>0</v>
      </c>
      <c r="L781" s="26">
        <f t="shared" si="325"/>
        <v>0</v>
      </c>
      <c r="M781" s="26">
        <f t="shared" si="326"/>
        <v>0</v>
      </c>
      <c r="N781" s="26">
        <f t="shared" si="327"/>
        <v>7.5</v>
      </c>
      <c r="O781" s="26">
        <f t="shared" si="328"/>
        <v>2.5</v>
      </c>
      <c r="P781" s="26">
        <f t="shared" si="329"/>
        <v>0</v>
      </c>
      <c r="Q781" s="26">
        <f t="shared" si="330"/>
        <v>5</v>
      </c>
      <c r="R781" s="26">
        <f t="shared" si="331"/>
        <v>7.5</v>
      </c>
      <c r="S781" s="26">
        <f t="shared" si="332"/>
        <v>2.5</v>
      </c>
      <c r="T781" s="26">
        <f t="shared" si="333"/>
        <v>2.5</v>
      </c>
      <c r="U781" s="26">
        <f t="shared" si="334"/>
        <v>0</v>
      </c>
      <c r="V781" s="26">
        <f t="shared" si="335"/>
        <v>0</v>
      </c>
      <c r="W781" s="26">
        <f>VLOOKUP(AF781,角色间职业划分!L:M,2,FALSE)</f>
        <v>13</v>
      </c>
      <c r="X781" s="26">
        <f t="shared" si="336"/>
        <v>44</v>
      </c>
      <c r="Y781" s="26">
        <v>0</v>
      </c>
      <c r="Z781" s="26">
        <v>0</v>
      </c>
      <c r="AA781" s="26">
        <v>0</v>
      </c>
      <c r="AB781" s="26">
        <f t="shared" si="337"/>
        <v>12.5</v>
      </c>
      <c r="AC781" s="1">
        <f t="shared" si="318"/>
        <v>1212</v>
      </c>
      <c r="AD781" s="51"/>
      <c r="AE781" s="1"/>
      <c r="AF781">
        <f t="shared" si="338"/>
        <v>13</v>
      </c>
      <c r="AG781" s="26" t="str">
        <f>VLOOKUP(AF781,角色间职业划分!P:R,3,FALSE)</f>
        <v>幻术师</v>
      </c>
      <c r="AH781" s="26">
        <f t="shared" si="339"/>
        <v>44</v>
      </c>
    </row>
    <row r="782" spans="1:34" x14ac:dyDescent="0.15">
      <c r="A782" s="26">
        <v>778</v>
      </c>
      <c r="B782" s="26">
        <f t="shared" si="319"/>
        <v>0</v>
      </c>
      <c r="C782" s="26">
        <f>ROUND(IF($AG782="战士",VLOOKUP($AH782,$DV:$ER,DX$1,FALSE),IF($AG782="幻术师",VLOOKUP($AH782,$EU:$FQ,EW$1,FALSE),IF($AG782="刺客",VLOOKUP($AH782,$FU:$GQ,FW$1,FALSE),"无该职业")))/VLOOKUP(AF782,角色间职业划分!P:AP,20,FALSE),0)</f>
        <v>47</v>
      </c>
      <c r="D782" s="26">
        <f t="shared" si="320"/>
        <v>0</v>
      </c>
      <c r="E782" s="26">
        <f>ROUND(IF($AG782="战士",VLOOKUP($AH782,$DV:$ER,DZ$1,FALSE),IF($AG782="幻术师",VLOOKUP($AH782,$EU:$FQ,EY$1,FALSE),IF($AG782="刺客",VLOOKUP($AH782,$FU:$GQ,FY$1,FALSE),"无该职业")))*VLOOKUP($AF782,角色间职业划分!$P:$AP,26,FALSE)*VLOOKUP($AF782,角色间职业划分!$P:$AP,13,FALSE)/角色间职业划分!$AB$9,0)</f>
        <v>1780</v>
      </c>
      <c r="F782" s="26">
        <f>ROUND(IF($AG782="战士",VLOOKUP($AH782,$DV:$ER,EA$1,FALSE),IF($AG782="幻术师",VLOOKUP($AH782,$EU:$FQ,EZ$1,FALSE),IF($AG782="刺客",VLOOKUP($AH782,$FU:$GQ,FZ$1,FALSE),"无该职业")))*VLOOKUP($AF782,角色间职业划分!$P:$AP,8,FALSE)/角色间职业划分!$W$9,0)</f>
        <v>6676</v>
      </c>
      <c r="G782" s="26">
        <f>ROUND(IF($AG782="战士",VLOOKUP($AH782,$DV:$ER,EB$1,FALSE),IF($AG782="幻术师",VLOOKUP($AH782,$EU:$FQ,FA$1,FALSE),IF($AG782="刺客",VLOOKUP($AH782,$FU:$GQ,GA$1,FALSE),"无该职业")))*VLOOKUP($AF782,角色间职业划分!$P:$AP,13,FALSE)/角色间职业划分!$AB$9,0)</f>
        <v>4838</v>
      </c>
      <c r="H782" s="26">
        <f t="shared" si="321"/>
        <v>0</v>
      </c>
      <c r="I782" s="26">
        <f t="shared" si="322"/>
        <v>0</v>
      </c>
      <c r="J782" s="26">
        <f t="shared" si="323"/>
        <v>0</v>
      </c>
      <c r="K782" s="26">
        <f t="shared" si="324"/>
        <v>0</v>
      </c>
      <c r="L782" s="26">
        <f t="shared" si="325"/>
        <v>0</v>
      </c>
      <c r="M782" s="26">
        <f t="shared" si="326"/>
        <v>0</v>
      </c>
      <c r="N782" s="26">
        <f t="shared" si="327"/>
        <v>7.5</v>
      </c>
      <c r="O782" s="26">
        <f t="shared" si="328"/>
        <v>2.5</v>
      </c>
      <c r="P782" s="26">
        <f t="shared" si="329"/>
        <v>0</v>
      </c>
      <c r="Q782" s="26">
        <f t="shared" si="330"/>
        <v>5</v>
      </c>
      <c r="R782" s="26">
        <f t="shared" si="331"/>
        <v>7.5</v>
      </c>
      <c r="S782" s="26">
        <f t="shared" si="332"/>
        <v>2.5</v>
      </c>
      <c r="T782" s="26">
        <f t="shared" si="333"/>
        <v>2.5</v>
      </c>
      <c r="U782" s="26">
        <f t="shared" si="334"/>
        <v>0</v>
      </c>
      <c r="V782" s="26">
        <f t="shared" si="335"/>
        <v>0</v>
      </c>
      <c r="W782" s="26">
        <f>VLOOKUP(AF782,角色间职业划分!L:M,2,FALSE)</f>
        <v>13</v>
      </c>
      <c r="X782" s="26">
        <f t="shared" si="336"/>
        <v>45</v>
      </c>
      <c r="Y782" s="26">
        <v>0</v>
      </c>
      <c r="Z782" s="26">
        <v>0</v>
      </c>
      <c r="AA782" s="26">
        <v>0</v>
      </c>
      <c r="AB782" s="26">
        <f t="shared" si="337"/>
        <v>12.5</v>
      </c>
      <c r="AC782" s="1">
        <f t="shared" si="318"/>
        <v>1263</v>
      </c>
      <c r="AD782" s="51"/>
      <c r="AE782" s="1"/>
      <c r="AF782">
        <f t="shared" si="338"/>
        <v>13</v>
      </c>
      <c r="AG782" s="26" t="str">
        <f>VLOOKUP(AF782,角色间职业划分!P:R,3,FALSE)</f>
        <v>幻术师</v>
      </c>
      <c r="AH782" s="26">
        <f t="shared" si="339"/>
        <v>45</v>
      </c>
    </row>
    <row r="783" spans="1:34" x14ac:dyDescent="0.15">
      <c r="A783" s="26">
        <v>779</v>
      </c>
      <c r="B783" s="26">
        <f t="shared" si="319"/>
        <v>0</v>
      </c>
      <c r="C783" s="26">
        <f>ROUND(IF($AG783="战士",VLOOKUP($AH783,$DV:$ER,DX$1,FALSE),IF($AG783="幻术师",VLOOKUP($AH783,$EU:$FQ,EW$1,FALSE),IF($AG783="刺客",VLOOKUP($AH783,$FU:$GQ,FW$1,FALSE),"无该职业")))/VLOOKUP(AF783,角色间职业划分!P:AP,20,FALSE),0)</f>
        <v>47</v>
      </c>
      <c r="D783" s="26">
        <f t="shared" si="320"/>
        <v>0</v>
      </c>
      <c r="E783" s="26">
        <f>ROUND(IF($AG783="战士",VLOOKUP($AH783,$DV:$ER,DZ$1,FALSE),IF($AG783="幻术师",VLOOKUP($AH783,$EU:$FQ,EY$1,FALSE),IF($AG783="刺客",VLOOKUP($AH783,$FU:$GQ,FY$1,FALSE),"无该职业")))*VLOOKUP($AF783,角色间职业划分!$P:$AP,26,FALSE)*VLOOKUP($AF783,角色间职业划分!$P:$AP,13,FALSE)/角色间职业划分!$AB$9,0)</f>
        <v>1780</v>
      </c>
      <c r="F783" s="26">
        <f>ROUND(IF($AG783="战士",VLOOKUP($AH783,$DV:$ER,EA$1,FALSE),IF($AG783="幻术师",VLOOKUP($AH783,$EU:$FQ,EZ$1,FALSE),IF($AG783="刺客",VLOOKUP($AH783,$FU:$GQ,FZ$1,FALSE),"无该职业")))*VLOOKUP($AF783,角色间职业划分!$P:$AP,8,FALSE)/角色间职业划分!$W$9,0)</f>
        <v>6676</v>
      </c>
      <c r="G783" s="26">
        <f>ROUND(IF($AG783="战士",VLOOKUP($AH783,$DV:$ER,EB$1,FALSE),IF($AG783="幻术师",VLOOKUP($AH783,$EU:$FQ,FA$1,FALSE),IF($AG783="刺客",VLOOKUP($AH783,$FU:$GQ,GA$1,FALSE),"无该职业")))*VLOOKUP($AF783,角色间职业划分!$P:$AP,13,FALSE)/角色间职业划分!$AB$9,0)</f>
        <v>4838</v>
      </c>
      <c r="H783" s="26">
        <f t="shared" si="321"/>
        <v>0</v>
      </c>
      <c r="I783" s="26">
        <f t="shared" si="322"/>
        <v>0</v>
      </c>
      <c r="J783" s="26">
        <f t="shared" si="323"/>
        <v>0</v>
      </c>
      <c r="K783" s="26">
        <f t="shared" si="324"/>
        <v>0</v>
      </c>
      <c r="L783" s="26">
        <f t="shared" si="325"/>
        <v>0</v>
      </c>
      <c r="M783" s="26">
        <f t="shared" si="326"/>
        <v>0</v>
      </c>
      <c r="N783" s="26">
        <f t="shared" si="327"/>
        <v>7.5</v>
      </c>
      <c r="O783" s="26">
        <f t="shared" si="328"/>
        <v>5</v>
      </c>
      <c r="P783" s="26">
        <f t="shared" si="329"/>
        <v>0</v>
      </c>
      <c r="Q783" s="26">
        <f t="shared" si="330"/>
        <v>5</v>
      </c>
      <c r="R783" s="26">
        <f t="shared" si="331"/>
        <v>7.5</v>
      </c>
      <c r="S783" s="26">
        <f t="shared" si="332"/>
        <v>2.5</v>
      </c>
      <c r="T783" s="26">
        <f t="shared" si="333"/>
        <v>2.5</v>
      </c>
      <c r="U783" s="26">
        <f t="shared" si="334"/>
        <v>0</v>
      </c>
      <c r="V783" s="26">
        <f t="shared" si="335"/>
        <v>0</v>
      </c>
      <c r="W783" s="26">
        <f>VLOOKUP(AF783,角色间职业划分!L:M,2,FALSE)</f>
        <v>13</v>
      </c>
      <c r="X783" s="26">
        <f t="shared" si="336"/>
        <v>46</v>
      </c>
      <c r="Y783" s="26">
        <v>0</v>
      </c>
      <c r="Z783" s="26">
        <v>0</v>
      </c>
      <c r="AA783" s="26">
        <v>0</v>
      </c>
      <c r="AB783" s="26">
        <f t="shared" si="337"/>
        <v>12.5</v>
      </c>
      <c r="AC783" s="1">
        <f t="shared" si="318"/>
        <v>1313</v>
      </c>
      <c r="AD783" s="51"/>
      <c r="AE783" s="1"/>
      <c r="AF783">
        <f t="shared" si="338"/>
        <v>13</v>
      </c>
      <c r="AG783" s="26" t="str">
        <f>VLOOKUP(AF783,角色间职业划分!P:R,3,FALSE)</f>
        <v>幻术师</v>
      </c>
      <c r="AH783" s="26">
        <f t="shared" si="339"/>
        <v>46</v>
      </c>
    </row>
    <row r="784" spans="1:34" x14ac:dyDescent="0.15">
      <c r="A784" s="26">
        <v>780</v>
      </c>
      <c r="B784" s="26">
        <f t="shared" si="319"/>
        <v>0</v>
      </c>
      <c r="C784" s="26">
        <f>ROUND(IF($AG784="战士",VLOOKUP($AH784,$DV:$ER,DX$1,FALSE),IF($AG784="幻术师",VLOOKUP($AH784,$EU:$FQ,EW$1,FALSE),IF($AG784="刺客",VLOOKUP($AH784,$FU:$GQ,FW$1,FALSE),"无该职业")))/VLOOKUP(AF784,角色间职业划分!P:AP,20,FALSE),0)</f>
        <v>47</v>
      </c>
      <c r="D784" s="26">
        <f t="shared" si="320"/>
        <v>0</v>
      </c>
      <c r="E784" s="26">
        <f>ROUND(IF($AG784="战士",VLOOKUP($AH784,$DV:$ER,DZ$1,FALSE),IF($AG784="幻术师",VLOOKUP($AH784,$EU:$FQ,EY$1,FALSE),IF($AG784="刺客",VLOOKUP($AH784,$FU:$GQ,FY$1,FALSE),"无该职业")))*VLOOKUP($AF784,角色间职业划分!$P:$AP,26,FALSE)*VLOOKUP($AF784,角色间职业划分!$P:$AP,13,FALSE)/角色间职业划分!$AB$9,0)</f>
        <v>1780</v>
      </c>
      <c r="F784" s="26">
        <f>ROUND(IF($AG784="战士",VLOOKUP($AH784,$DV:$ER,EA$1,FALSE),IF($AG784="幻术师",VLOOKUP($AH784,$EU:$FQ,EZ$1,FALSE),IF($AG784="刺客",VLOOKUP($AH784,$FU:$GQ,FZ$1,FALSE),"无该职业")))*VLOOKUP($AF784,角色间职业划分!$P:$AP,8,FALSE)/角色间职业划分!$W$9,0)</f>
        <v>7510</v>
      </c>
      <c r="G784" s="26">
        <f>ROUND(IF($AG784="战士",VLOOKUP($AH784,$DV:$ER,EB$1,FALSE),IF($AG784="幻术师",VLOOKUP($AH784,$EU:$FQ,FA$1,FALSE),IF($AG784="刺客",VLOOKUP($AH784,$FU:$GQ,GA$1,FALSE),"无该职业")))*VLOOKUP($AF784,角色间职业划分!$P:$AP,13,FALSE)/角色间职业划分!$AB$9,0)</f>
        <v>4838</v>
      </c>
      <c r="H784" s="26">
        <f t="shared" si="321"/>
        <v>0</v>
      </c>
      <c r="I784" s="26">
        <f t="shared" si="322"/>
        <v>0</v>
      </c>
      <c r="J784" s="26">
        <f t="shared" si="323"/>
        <v>0</v>
      </c>
      <c r="K784" s="26">
        <f t="shared" si="324"/>
        <v>0</v>
      </c>
      <c r="L784" s="26">
        <f t="shared" si="325"/>
        <v>0</v>
      </c>
      <c r="M784" s="26">
        <f t="shared" si="326"/>
        <v>0</v>
      </c>
      <c r="N784" s="26">
        <f t="shared" si="327"/>
        <v>7.5</v>
      </c>
      <c r="O784" s="26">
        <f t="shared" si="328"/>
        <v>5</v>
      </c>
      <c r="P784" s="26">
        <f t="shared" si="329"/>
        <v>0</v>
      </c>
      <c r="Q784" s="26">
        <f t="shared" si="330"/>
        <v>5</v>
      </c>
      <c r="R784" s="26">
        <f t="shared" si="331"/>
        <v>7.5</v>
      </c>
      <c r="S784" s="26">
        <f t="shared" si="332"/>
        <v>2.5</v>
      </c>
      <c r="T784" s="26">
        <f t="shared" si="333"/>
        <v>2.5</v>
      </c>
      <c r="U784" s="26">
        <f t="shared" si="334"/>
        <v>0</v>
      </c>
      <c r="V784" s="26">
        <f t="shared" si="335"/>
        <v>0</v>
      </c>
      <c r="W784" s="26">
        <f>VLOOKUP(AF784,角色间职业划分!L:M,2,FALSE)</f>
        <v>13</v>
      </c>
      <c r="X784" s="26">
        <f t="shared" si="336"/>
        <v>47</v>
      </c>
      <c r="Y784" s="26">
        <v>0</v>
      </c>
      <c r="Z784" s="26">
        <v>0</v>
      </c>
      <c r="AA784" s="26">
        <v>0</v>
      </c>
      <c r="AB784" s="26">
        <f t="shared" si="337"/>
        <v>12.5</v>
      </c>
      <c r="AC784" s="1">
        <f t="shared" si="318"/>
        <v>1364</v>
      </c>
      <c r="AD784" s="51"/>
      <c r="AE784" s="1"/>
      <c r="AF784">
        <f t="shared" si="338"/>
        <v>13</v>
      </c>
      <c r="AG784" s="26" t="str">
        <f>VLOOKUP(AF784,角色间职业划分!P:R,3,FALSE)</f>
        <v>幻术师</v>
      </c>
      <c r="AH784" s="26">
        <f t="shared" si="339"/>
        <v>47</v>
      </c>
    </row>
    <row r="785" spans="1:34" x14ac:dyDescent="0.15">
      <c r="A785" s="26">
        <v>781</v>
      </c>
      <c r="B785" s="26">
        <f t="shared" si="319"/>
        <v>0</v>
      </c>
      <c r="C785" s="26">
        <f>ROUND(IF($AG785="战士",VLOOKUP($AH785,$DV:$ER,DX$1,FALSE),IF($AG785="幻术师",VLOOKUP($AH785,$EU:$FQ,EW$1,FALSE),IF($AG785="刺客",VLOOKUP($AH785,$FU:$GQ,FW$1,FALSE),"无该职业")))/VLOOKUP(AF785,角色间职业划分!P:AP,20,FALSE),0)</f>
        <v>53</v>
      </c>
      <c r="D785" s="26">
        <f t="shared" si="320"/>
        <v>0</v>
      </c>
      <c r="E785" s="26">
        <f>ROUND(IF($AG785="战士",VLOOKUP($AH785,$DV:$ER,DZ$1,FALSE),IF($AG785="幻术师",VLOOKUP($AH785,$EU:$FQ,EY$1,FALSE),IF($AG785="刺客",VLOOKUP($AH785,$FU:$GQ,FY$1,FALSE),"无该职业")))*VLOOKUP($AF785,角色间职业划分!$P:$AP,26,FALSE)*VLOOKUP($AF785,角色间职业划分!$P:$AP,13,FALSE)/角色间职业划分!$AB$9,0)</f>
        <v>1780</v>
      </c>
      <c r="F785" s="26">
        <f>ROUND(IF($AG785="战士",VLOOKUP($AH785,$DV:$ER,EA$1,FALSE),IF($AG785="幻术师",VLOOKUP($AH785,$EU:$FQ,EZ$1,FALSE),IF($AG785="刺客",VLOOKUP($AH785,$FU:$GQ,FZ$1,FALSE),"无该职业")))*VLOOKUP($AF785,角色间职业划分!$P:$AP,8,FALSE)/角色间职业划分!$W$9,0)</f>
        <v>7510</v>
      </c>
      <c r="G785" s="26">
        <f>ROUND(IF($AG785="战士",VLOOKUP($AH785,$DV:$ER,EB$1,FALSE),IF($AG785="幻术师",VLOOKUP($AH785,$EU:$FQ,FA$1,FALSE),IF($AG785="刺客",VLOOKUP($AH785,$FU:$GQ,GA$1,FALSE),"无该职业")))*VLOOKUP($AF785,角色间职业划分!$P:$AP,13,FALSE)/角色间职业划分!$AB$9,0)</f>
        <v>4838</v>
      </c>
      <c r="H785" s="26">
        <f t="shared" si="321"/>
        <v>0</v>
      </c>
      <c r="I785" s="26">
        <f t="shared" si="322"/>
        <v>0</v>
      </c>
      <c r="J785" s="26">
        <f t="shared" si="323"/>
        <v>0</v>
      </c>
      <c r="K785" s="26">
        <f t="shared" si="324"/>
        <v>0</v>
      </c>
      <c r="L785" s="26">
        <f t="shared" si="325"/>
        <v>0</v>
      </c>
      <c r="M785" s="26">
        <f t="shared" si="326"/>
        <v>0</v>
      </c>
      <c r="N785" s="26">
        <f t="shared" si="327"/>
        <v>7.5</v>
      </c>
      <c r="O785" s="26">
        <f t="shared" si="328"/>
        <v>5</v>
      </c>
      <c r="P785" s="26">
        <f t="shared" si="329"/>
        <v>0</v>
      </c>
      <c r="Q785" s="26">
        <f t="shared" si="330"/>
        <v>5</v>
      </c>
      <c r="R785" s="26">
        <f t="shared" si="331"/>
        <v>7.5</v>
      </c>
      <c r="S785" s="26">
        <f t="shared" si="332"/>
        <v>2.5</v>
      </c>
      <c r="T785" s="26">
        <f t="shared" si="333"/>
        <v>2.5</v>
      </c>
      <c r="U785" s="26">
        <f t="shared" si="334"/>
        <v>0</v>
      </c>
      <c r="V785" s="26">
        <f t="shared" si="335"/>
        <v>0</v>
      </c>
      <c r="W785" s="26">
        <f>VLOOKUP(AF785,角色间职业划分!L:M,2,FALSE)</f>
        <v>13</v>
      </c>
      <c r="X785" s="26">
        <f t="shared" si="336"/>
        <v>48</v>
      </c>
      <c r="Y785" s="26">
        <v>0</v>
      </c>
      <c r="Z785" s="26">
        <v>0</v>
      </c>
      <c r="AA785" s="26">
        <v>0</v>
      </c>
      <c r="AB785" s="26">
        <f t="shared" si="337"/>
        <v>12.5</v>
      </c>
      <c r="AC785" s="1">
        <f t="shared" si="318"/>
        <v>1414</v>
      </c>
      <c r="AD785" s="51"/>
      <c r="AE785" s="1"/>
      <c r="AF785">
        <f t="shared" si="338"/>
        <v>13</v>
      </c>
      <c r="AG785" s="26" t="str">
        <f>VLOOKUP(AF785,角色间职业划分!P:R,3,FALSE)</f>
        <v>幻术师</v>
      </c>
      <c r="AH785" s="26">
        <f t="shared" si="339"/>
        <v>48</v>
      </c>
    </row>
    <row r="786" spans="1:34" x14ac:dyDescent="0.15">
      <c r="A786" s="26">
        <v>782</v>
      </c>
      <c r="B786" s="26">
        <f t="shared" si="319"/>
        <v>0</v>
      </c>
      <c r="C786" s="26">
        <f>ROUND(IF($AG786="战士",VLOOKUP($AH786,$DV:$ER,DX$1,FALSE),IF($AG786="幻术师",VLOOKUP($AH786,$EU:$FQ,EW$1,FALSE),IF($AG786="刺客",VLOOKUP($AH786,$FU:$GQ,FW$1,FALSE),"无该职业")))/VLOOKUP(AF786,角色间职业划分!P:AP,20,FALSE),0)</f>
        <v>53</v>
      </c>
      <c r="D786" s="26">
        <f t="shared" si="320"/>
        <v>0</v>
      </c>
      <c r="E786" s="26">
        <f>ROUND(IF($AG786="战士",VLOOKUP($AH786,$DV:$ER,DZ$1,FALSE),IF($AG786="幻术师",VLOOKUP($AH786,$EU:$FQ,EY$1,FALSE),IF($AG786="刺客",VLOOKUP($AH786,$FU:$GQ,FY$1,FALSE),"无该职业")))*VLOOKUP($AF786,角色间职业划分!$P:$AP,26,FALSE)*VLOOKUP($AF786,角色间职业划分!$P:$AP,13,FALSE)/角色间职业划分!$AB$9,0)</f>
        <v>1780</v>
      </c>
      <c r="F786" s="26">
        <f>ROUND(IF($AG786="战士",VLOOKUP($AH786,$DV:$ER,EA$1,FALSE),IF($AG786="幻术师",VLOOKUP($AH786,$EU:$FQ,EZ$1,FALSE),IF($AG786="刺客",VLOOKUP($AH786,$FU:$GQ,FZ$1,FALSE),"无该职业")))*VLOOKUP($AF786,角色间职业划分!$P:$AP,8,FALSE)/角色间职业划分!$W$9,0)</f>
        <v>7510</v>
      </c>
      <c r="G786" s="26">
        <f>ROUND(IF($AG786="战士",VLOOKUP($AH786,$DV:$ER,EB$1,FALSE),IF($AG786="幻术师",VLOOKUP($AH786,$EU:$FQ,FA$1,FALSE),IF($AG786="刺客",VLOOKUP($AH786,$FU:$GQ,GA$1,FALSE),"无该职业")))*VLOOKUP($AF786,角色间职业划分!$P:$AP,13,FALSE)/角色间职业划分!$AB$9,0)</f>
        <v>5611</v>
      </c>
      <c r="H786" s="26">
        <f t="shared" si="321"/>
        <v>0</v>
      </c>
      <c r="I786" s="26">
        <f t="shared" si="322"/>
        <v>0</v>
      </c>
      <c r="J786" s="26">
        <f t="shared" si="323"/>
        <v>0</v>
      </c>
      <c r="K786" s="26">
        <f t="shared" si="324"/>
        <v>0</v>
      </c>
      <c r="L786" s="26">
        <f t="shared" si="325"/>
        <v>0</v>
      </c>
      <c r="M786" s="26">
        <f t="shared" si="326"/>
        <v>0</v>
      </c>
      <c r="N786" s="26">
        <f t="shared" si="327"/>
        <v>7.5</v>
      </c>
      <c r="O786" s="26">
        <f t="shared" si="328"/>
        <v>5</v>
      </c>
      <c r="P786" s="26">
        <f t="shared" si="329"/>
        <v>0</v>
      </c>
      <c r="Q786" s="26">
        <f t="shared" si="330"/>
        <v>5</v>
      </c>
      <c r="R786" s="26">
        <f t="shared" si="331"/>
        <v>7.5</v>
      </c>
      <c r="S786" s="26">
        <f t="shared" si="332"/>
        <v>2.5</v>
      </c>
      <c r="T786" s="26">
        <f t="shared" si="333"/>
        <v>2.5</v>
      </c>
      <c r="U786" s="26">
        <f t="shared" si="334"/>
        <v>0</v>
      </c>
      <c r="V786" s="26">
        <f t="shared" si="335"/>
        <v>0</v>
      </c>
      <c r="W786" s="26">
        <f>VLOOKUP(AF786,角色间职业划分!L:M,2,FALSE)</f>
        <v>13</v>
      </c>
      <c r="X786" s="26">
        <f t="shared" si="336"/>
        <v>49</v>
      </c>
      <c r="Y786" s="26">
        <v>0</v>
      </c>
      <c r="Z786" s="26">
        <v>0</v>
      </c>
      <c r="AA786" s="26">
        <v>0</v>
      </c>
      <c r="AB786" s="26">
        <f t="shared" si="337"/>
        <v>12.5</v>
      </c>
      <c r="AC786" s="1">
        <f t="shared" si="318"/>
        <v>1465</v>
      </c>
      <c r="AD786" s="51"/>
      <c r="AE786" s="1"/>
      <c r="AF786">
        <f t="shared" si="338"/>
        <v>13</v>
      </c>
      <c r="AG786" s="26" t="str">
        <f>VLOOKUP(AF786,角色间职业划分!P:R,3,FALSE)</f>
        <v>幻术师</v>
      </c>
      <c r="AH786" s="26">
        <f t="shared" si="339"/>
        <v>49</v>
      </c>
    </row>
    <row r="787" spans="1:34" x14ac:dyDescent="0.15">
      <c r="A787" s="26">
        <v>783</v>
      </c>
      <c r="B787" s="26">
        <f t="shared" si="319"/>
        <v>0</v>
      </c>
      <c r="C787" s="26">
        <f>ROUND(IF($AG787="战士",VLOOKUP($AH787,$DV:$ER,DX$1,FALSE),IF($AG787="幻术师",VLOOKUP($AH787,$EU:$FQ,EW$1,FALSE),IF($AG787="刺客",VLOOKUP($AH787,$FU:$GQ,FW$1,FALSE),"无该职业")))/VLOOKUP(AF787,角色间职业划分!P:AP,20,FALSE),0)</f>
        <v>53</v>
      </c>
      <c r="D787" s="26">
        <f t="shared" si="320"/>
        <v>0</v>
      </c>
      <c r="E787" s="26">
        <f>ROUND(IF($AG787="战士",VLOOKUP($AH787,$DV:$ER,DZ$1,FALSE),IF($AG787="幻术师",VLOOKUP($AH787,$EU:$FQ,EY$1,FALSE),IF($AG787="刺客",VLOOKUP($AH787,$FU:$GQ,FY$1,FALSE),"无该职业")))*VLOOKUP($AF787,角色间职业划分!$P:$AP,26,FALSE)*VLOOKUP($AF787,角色间职业划分!$P:$AP,13,FALSE)/角色间职业划分!$AB$9,0)</f>
        <v>1780</v>
      </c>
      <c r="F787" s="26">
        <f>ROUND(IF($AG787="战士",VLOOKUP($AH787,$DV:$ER,EA$1,FALSE),IF($AG787="幻术师",VLOOKUP($AH787,$EU:$FQ,EZ$1,FALSE),IF($AG787="刺客",VLOOKUP($AH787,$FU:$GQ,FZ$1,FALSE),"无该职业")))*VLOOKUP($AF787,角色间职业划分!$P:$AP,8,FALSE)/角色间职业划分!$W$9,0)</f>
        <v>7510</v>
      </c>
      <c r="G787" s="26">
        <f>ROUND(IF($AG787="战士",VLOOKUP($AH787,$DV:$ER,EB$1,FALSE),IF($AG787="幻术师",VLOOKUP($AH787,$EU:$FQ,FA$1,FALSE),IF($AG787="刺客",VLOOKUP($AH787,$FU:$GQ,GA$1,FALSE),"无该职业")))*VLOOKUP($AF787,角色间职业划分!$P:$AP,13,FALSE)/角色间职业划分!$AB$9,0)</f>
        <v>5611</v>
      </c>
      <c r="H787" s="26">
        <f t="shared" si="321"/>
        <v>0</v>
      </c>
      <c r="I787" s="26">
        <f t="shared" si="322"/>
        <v>0</v>
      </c>
      <c r="J787" s="26">
        <f t="shared" si="323"/>
        <v>0</v>
      </c>
      <c r="K787" s="26">
        <f t="shared" si="324"/>
        <v>0</v>
      </c>
      <c r="L787" s="26">
        <f t="shared" si="325"/>
        <v>0</v>
      </c>
      <c r="M787" s="26">
        <f t="shared" si="326"/>
        <v>0</v>
      </c>
      <c r="N787" s="26">
        <f t="shared" si="327"/>
        <v>10</v>
      </c>
      <c r="O787" s="26">
        <f t="shared" si="328"/>
        <v>5</v>
      </c>
      <c r="P787" s="26">
        <f t="shared" si="329"/>
        <v>0</v>
      </c>
      <c r="Q787" s="26">
        <f t="shared" si="330"/>
        <v>5</v>
      </c>
      <c r="R787" s="26">
        <f t="shared" si="331"/>
        <v>7.5</v>
      </c>
      <c r="S787" s="26">
        <f t="shared" si="332"/>
        <v>2.5</v>
      </c>
      <c r="T787" s="26">
        <f t="shared" si="333"/>
        <v>2.5</v>
      </c>
      <c r="U787" s="26">
        <f t="shared" si="334"/>
        <v>0</v>
      </c>
      <c r="V787" s="26">
        <f t="shared" si="335"/>
        <v>0</v>
      </c>
      <c r="W787" s="26">
        <f>VLOOKUP(AF787,角色间职业划分!L:M,2,FALSE)</f>
        <v>13</v>
      </c>
      <c r="X787" s="26">
        <f t="shared" si="336"/>
        <v>50</v>
      </c>
      <c r="Y787" s="26">
        <v>0</v>
      </c>
      <c r="Z787" s="26">
        <v>0</v>
      </c>
      <c r="AA787" s="26">
        <v>0</v>
      </c>
      <c r="AB787" s="26">
        <f t="shared" si="337"/>
        <v>15</v>
      </c>
      <c r="AC787" s="1">
        <f t="shared" si="318"/>
        <v>1515</v>
      </c>
      <c r="AD787" s="51"/>
      <c r="AE787" s="1"/>
      <c r="AF787">
        <f t="shared" si="338"/>
        <v>13</v>
      </c>
      <c r="AG787" s="26" t="str">
        <f>VLOOKUP(AF787,角色间职业划分!P:R,3,FALSE)</f>
        <v>幻术师</v>
      </c>
      <c r="AH787" s="26">
        <f t="shared" si="339"/>
        <v>50</v>
      </c>
    </row>
    <row r="788" spans="1:34" x14ac:dyDescent="0.15">
      <c r="A788" s="26">
        <v>784</v>
      </c>
      <c r="B788" s="26">
        <f t="shared" si="319"/>
        <v>0</v>
      </c>
      <c r="C788" s="26">
        <f>ROUND(IF($AG788="战士",VLOOKUP($AH788,$DV:$ER,DX$1,FALSE),IF($AG788="幻术师",VLOOKUP($AH788,$EU:$FQ,EW$1,FALSE),IF($AG788="刺客",VLOOKUP($AH788,$FU:$GQ,FW$1,FALSE),"无该职业")))/VLOOKUP(AF788,角色间职业划分!P:AP,20,FALSE),0)</f>
        <v>53</v>
      </c>
      <c r="D788" s="26">
        <f t="shared" si="320"/>
        <v>0</v>
      </c>
      <c r="E788" s="26">
        <f>ROUND(IF($AG788="战士",VLOOKUP($AH788,$DV:$ER,DZ$1,FALSE),IF($AG788="幻术师",VLOOKUP($AH788,$EU:$FQ,EY$1,FALSE),IF($AG788="刺客",VLOOKUP($AH788,$FU:$GQ,FY$1,FALSE),"无该职业")))*VLOOKUP($AF788,角色间职业划分!$P:$AP,26,FALSE)*VLOOKUP($AF788,角色间职业划分!$P:$AP,13,FALSE)/角色间职业划分!$AB$9,0)</f>
        <v>1780</v>
      </c>
      <c r="F788" s="26">
        <f>ROUND(IF($AG788="战士",VLOOKUP($AH788,$DV:$ER,EA$1,FALSE),IF($AG788="幻术师",VLOOKUP($AH788,$EU:$FQ,EZ$1,FALSE),IF($AG788="刺客",VLOOKUP($AH788,$FU:$GQ,FZ$1,FALSE),"无该职业")))*VLOOKUP($AF788,角色间职业划分!$P:$AP,8,FALSE)/角色间职业划分!$W$9,0)</f>
        <v>8623</v>
      </c>
      <c r="G788" s="26">
        <f>ROUND(IF($AG788="战士",VLOOKUP($AH788,$DV:$ER,EB$1,FALSE),IF($AG788="幻术师",VLOOKUP($AH788,$EU:$FQ,FA$1,FALSE),IF($AG788="刺客",VLOOKUP($AH788,$FU:$GQ,GA$1,FALSE),"无该职业")))*VLOOKUP($AF788,角色间职业划分!$P:$AP,13,FALSE)/角色间职业划分!$AB$9,0)</f>
        <v>5611</v>
      </c>
      <c r="H788" s="26">
        <f t="shared" si="321"/>
        <v>0</v>
      </c>
      <c r="I788" s="26">
        <f t="shared" si="322"/>
        <v>0</v>
      </c>
      <c r="J788" s="26">
        <f t="shared" si="323"/>
        <v>0</v>
      </c>
      <c r="K788" s="26">
        <f t="shared" si="324"/>
        <v>0</v>
      </c>
      <c r="L788" s="26">
        <f t="shared" si="325"/>
        <v>0</v>
      </c>
      <c r="M788" s="26">
        <f t="shared" si="326"/>
        <v>0</v>
      </c>
      <c r="N788" s="26">
        <f t="shared" si="327"/>
        <v>10</v>
      </c>
      <c r="O788" s="26">
        <f t="shared" si="328"/>
        <v>5</v>
      </c>
      <c r="P788" s="26">
        <f t="shared" si="329"/>
        <v>0</v>
      </c>
      <c r="Q788" s="26">
        <f t="shared" si="330"/>
        <v>5</v>
      </c>
      <c r="R788" s="26">
        <f t="shared" si="331"/>
        <v>7.5</v>
      </c>
      <c r="S788" s="26">
        <f t="shared" si="332"/>
        <v>2.5</v>
      </c>
      <c r="T788" s="26">
        <f t="shared" si="333"/>
        <v>2.5</v>
      </c>
      <c r="U788" s="26">
        <f t="shared" si="334"/>
        <v>0</v>
      </c>
      <c r="V788" s="26">
        <f t="shared" si="335"/>
        <v>0</v>
      </c>
      <c r="W788" s="26">
        <f>VLOOKUP(AF788,角色间职业划分!L:M,2,FALSE)</f>
        <v>13</v>
      </c>
      <c r="X788" s="26">
        <f t="shared" si="336"/>
        <v>51</v>
      </c>
      <c r="Y788" s="26">
        <v>0</v>
      </c>
      <c r="Z788" s="26">
        <v>0</v>
      </c>
      <c r="AA788" s="26">
        <v>0</v>
      </c>
      <c r="AB788" s="26">
        <f t="shared" si="337"/>
        <v>15</v>
      </c>
      <c r="AC788" s="1">
        <f t="shared" si="318"/>
        <v>1566</v>
      </c>
      <c r="AD788" s="51"/>
      <c r="AE788" s="1"/>
      <c r="AF788">
        <f t="shared" si="338"/>
        <v>13</v>
      </c>
      <c r="AG788" s="26" t="str">
        <f>VLOOKUP(AF788,角色间职业划分!P:R,3,FALSE)</f>
        <v>幻术师</v>
      </c>
      <c r="AH788" s="26">
        <f t="shared" si="339"/>
        <v>51</v>
      </c>
    </row>
    <row r="789" spans="1:34" x14ac:dyDescent="0.15">
      <c r="A789" s="26">
        <v>785</v>
      </c>
      <c r="B789" s="26">
        <f t="shared" si="319"/>
        <v>0</v>
      </c>
      <c r="C789" s="26">
        <f>ROUND(IF($AG789="战士",VLOOKUP($AH789,$DV:$ER,DX$1,FALSE),IF($AG789="幻术师",VLOOKUP($AH789,$EU:$FQ,EW$1,FALSE),IF($AG789="刺客",VLOOKUP($AH789,$FU:$GQ,FW$1,FALSE),"无该职业")))/VLOOKUP(AF789,角色间职业划分!P:AP,20,FALSE),0)</f>
        <v>53</v>
      </c>
      <c r="D789" s="26">
        <f t="shared" si="320"/>
        <v>0</v>
      </c>
      <c r="E789" s="26">
        <f>ROUND(IF($AG789="战士",VLOOKUP($AH789,$DV:$ER,DZ$1,FALSE),IF($AG789="幻术师",VLOOKUP($AH789,$EU:$FQ,EY$1,FALSE),IF($AG789="刺客",VLOOKUP($AH789,$FU:$GQ,FY$1,FALSE),"无该职业")))*VLOOKUP($AF789,角色间职业划分!$P:$AP,26,FALSE)*VLOOKUP($AF789,角色间职业划分!$P:$AP,13,FALSE)/角色间职业划分!$AB$9,0)</f>
        <v>1780</v>
      </c>
      <c r="F789" s="26">
        <f>ROUND(IF($AG789="战士",VLOOKUP($AH789,$DV:$ER,EA$1,FALSE),IF($AG789="幻术师",VLOOKUP($AH789,$EU:$FQ,EZ$1,FALSE),IF($AG789="刺客",VLOOKUP($AH789,$FU:$GQ,FZ$1,FALSE),"无该职业")))*VLOOKUP($AF789,角色间职业划分!$P:$AP,8,FALSE)/角色间职业划分!$W$9,0)</f>
        <v>8623</v>
      </c>
      <c r="G789" s="26">
        <f>ROUND(IF($AG789="战士",VLOOKUP($AH789,$DV:$ER,EB$1,FALSE),IF($AG789="幻术师",VLOOKUP($AH789,$EU:$FQ,FA$1,FALSE),IF($AG789="刺客",VLOOKUP($AH789,$FU:$GQ,GA$1,FALSE),"无该职业")))*VLOOKUP($AF789,角色间职业划分!$P:$AP,13,FALSE)/角色间职业划分!$AB$9,0)</f>
        <v>5611</v>
      </c>
      <c r="H789" s="26">
        <f t="shared" si="321"/>
        <v>0</v>
      </c>
      <c r="I789" s="26">
        <f t="shared" si="322"/>
        <v>0</v>
      </c>
      <c r="J789" s="26">
        <f t="shared" si="323"/>
        <v>0</v>
      </c>
      <c r="K789" s="26">
        <f t="shared" si="324"/>
        <v>0</v>
      </c>
      <c r="L789" s="26">
        <f t="shared" si="325"/>
        <v>0</v>
      </c>
      <c r="M789" s="26">
        <f t="shared" si="326"/>
        <v>0</v>
      </c>
      <c r="N789" s="26">
        <f t="shared" si="327"/>
        <v>10</v>
      </c>
      <c r="O789" s="26">
        <f t="shared" si="328"/>
        <v>5</v>
      </c>
      <c r="P789" s="26">
        <f t="shared" si="329"/>
        <v>0</v>
      </c>
      <c r="Q789" s="26">
        <f t="shared" si="330"/>
        <v>5</v>
      </c>
      <c r="R789" s="26">
        <f t="shared" si="331"/>
        <v>7.5</v>
      </c>
      <c r="S789" s="26">
        <f t="shared" si="332"/>
        <v>5</v>
      </c>
      <c r="T789" s="26">
        <f t="shared" si="333"/>
        <v>2.5</v>
      </c>
      <c r="U789" s="26">
        <f t="shared" si="334"/>
        <v>0</v>
      </c>
      <c r="V789" s="26">
        <f t="shared" si="335"/>
        <v>0</v>
      </c>
      <c r="W789" s="26">
        <f>VLOOKUP(AF789,角色间职业划分!L:M,2,FALSE)</f>
        <v>13</v>
      </c>
      <c r="X789" s="26">
        <f t="shared" si="336"/>
        <v>52</v>
      </c>
      <c r="Y789" s="26">
        <v>0</v>
      </c>
      <c r="Z789" s="26">
        <v>0</v>
      </c>
      <c r="AA789" s="26">
        <v>0</v>
      </c>
      <c r="AB789" s="26">
        <f t="shared" si="337"/>
        <v>15</v>
      </c>
      <c r="AC789" s="1">
        <f t="shared" si="318"/>
        <v>1616</v>
      </c>
      <c r="AD789" s="51"/>
      <c r="AE789" s="1"/>
      <c r="AF789">
        <f t="shared" si="338"/>
        <v>13</v>
      </c>
      <c r="AG789" s="26" t="str">
        <f>VLOOKUP(AF789,角色间职业划分!P:R,3,FALSE)</f>
        <v>幻术师</v>
      </c>
      <c r="AH789" s="26">
        <f t="shared" si="339"/>
        <v>52</v>
      </c>
    </row>
    <row r="790" spans="1:34" x14ac:dyDescent="0.15">
      <c r="A790" s="26">
        <v>786</v>
      </c>
      <c r="B790" s="26">
        <f t="shared" si="319"/>
        <v>0</v>
      </c>
      <c r="C790" s="26">
        <f>ROUND(IF($AG790="战士",VLOOKUP($AH790,$DV:$ER,DX$1,FALSE),IF($AG790="幻术师",VLOOKUP($AH790,$EU:$FQ,EW$1,FALSE),IF($AG790="刺客",VLOOKUP($AH790,$FU:$GQ,FW$1,FALSE),"无该职业")))/VLOOKUP(AF790,角色间职业划分!P:AP,20,FALSE),0)</f>
        <v>53</v>
      </c>
      <c r="D790" s="26">
        <f t="shared" si="320"/>
        <v>0</v>
      </c>
      <c r="E790" s="26">
        <f>ROUND(IF($AG790="战士",VLOOKUP($AH790,$DV:$ER,DZ$1,FALSE),IF($AG790="幻术师",VLOOKUP($AH790,$EU:$FQ,EY$1,FALSE),IF($AG790="刺客",VLOOKUP($AH790,$FU:$GQ,FY$1,FALSE),"无该职业")))*VLOOKUP($AF790,角色间职业划分!$P:$AP,26,FALSE)*VLOOKUP($AF790,角色间职业划分!$P:$AP,13,FALSE)/角色间职业划分!$AB$9,0)</f>
        <v>1780</v>
      </c>
      <c r="F790" s="26">
        <f>ROUND(IF($AG790="战士",VLOOKUP($AH790,$DV:$ER,EA$1,FALSE),IF($AG790="幻术师",VLOOKUP($AH790,$EU:$FQ,EZ$1,FALSE),IF($AG790="刺客",VLOOKUP($AH790,$FU:$GQ,FZ$1,FALSE),"无该职业")))*VLOOKUP($AF790,角色间职业划分!$P:$AP,8,FALSE)/角色间职业划分!$W$9,0)</f>
        <v>8623</v>
      </c>
      <c r="G790" s="26">
        <f>ROUND(IF($AG790="战士",VLOOKUP($AH790,$DV:$ER,EB$1,FALSE),IF($AG790="幻术师",VLOOKUP($AH790,$EU:$FQ,FA$1,FALSE),IF($AG790="刺客",VLOOKUP($AH790,$FU:$GQ,GA$1,FALSE),"无该职业")))*VLOOKUP($AF790,角色间职业划分!$P:$AP,13,FALSE)/角色间职业划分!$AB$9,0)</f>
        <v>6385</v>
      </c>
      <c r="H790" s="26">
        <f t="shared" si="321"/>
        <v>0</v>
      </c>
      <c r="I790" s="26">
        <f t="shared" si="322"/>
        <v>0</v>
      </c>
      <c r="J790" s="26">
        <f t="shared" si="323"/>
        <v>0</v>
      </c>
      <c r="K790" s="26">
        <f t="shared" si="324"/>
        <v>0</v>
      </c>
      <c r="L790" s="26">
        <f t="shared" si="325"/>
        <v>0</v>
      </c>
      <c r="M790" s="26">
        <f t="shared" si="326"/>
        <v>0</v>
      </c>
      <c r="N790" s="26">
        <f t="shared" si="327"/>
        <v>10</v>
      </c>
      <c r="O790" s="26">
        <f t="shared" si="328"/>
        <v>5</v>
      </c>
      <c r="P790" s="26">
        <f t="shared" si="329"/>
        <v>0</v>
      </c>
      <c r="Q790" s="26">
        <f t="shared" si="330"/>
        <v>5</v>
      </c>
      <c r="R790" s="26">
        <f t="shared" si="331"/>
        <v>7.5</v>
      </c>
      <c r="S790" s="26">
        <f t="shared" si="332"/>
        <v>5</v>
      </c>
      <c r="T790" s="26">
        <f t="shared" si="333"/>
        <v>2.5</v>
      </c>
      <c r="U790" s="26">
        <f t="shared" si="334"/>
        <v>0</v>
      </c>
      <c r="V790" s="26">
        <f t="shared" si="335"/>
        <v>0</v>
      </c>
      <c r="W790" s="26">
        <f>VLOOKUP(AF790,角色间职业划分!L:M,2,FALSE)</f>
        <v>13</v>
      </c>
      <c r="X790" s="26">
        <f t="shared" si="336"/>
        <v>53</v>
      </c>
      <c r="Y790" s="26">
        <v>0</v>
      </c>
      <c r="Z790" s="26">
        <v>0</v>
      </c>
      <c r="AA790" s="26">
        <v>0</v>
      </c>
      <c r="AB790" s="26">
        <f t="shared" si="337"/>
        <v>15</v>
      </c>
      <c r="AC790" s="1">
        <f t="shared" si="318"/>
        <v>1667</v>
      </c>
      <c r="AD790" s="51"/>
      <c r="AE790" s="1"/>
      <c r="AF790">
        <f t="shared" si="338"/>
        <v>13</v>
      </c>
      <c r="AG790" s="26" t="str">
        <f>VLOOKUP(AF790,角色间职业划分!P:R,3,FALSE)</f>
        <v>幻术师</v>
      </c>
      <c r="AH790" s="26">
        <f t="shared" si="339"/>
        <v>53</v>
      </c>
    </row>
    <row r="791" spans="1:34" x14ac:dyDescent="0.15">
      <c r="A791" s="26">
        <v>787</v>
      </c>
      <c r="B791" s="26">
        <f t="shared" si="319"/>
        <v>0</v>
      </c>
      <c r="C791" s="26">
        <f>ROUND(IF($AG791="战士",VLOOKUP($AH791,$DV:$ER,DX$1,FALSE),IF($AG791="幻术师",VLOOKUP($AH791,$EU:$FQ,EW$1,FALSE),IF($AG791="刺客",VLOOKUP($AH791,$FU:$GQ,FW$1,FALSE),"无该职业")))/VLOOKUP(AF791,角色间职业划分!P:AP,20,FALSE),0)</f>
        <v>60</v>
      </c>
      <c r="D791" s="26">
        <f t="shared" si="320"/>
        <v>0</v>
      </c>
      <c r="E791" s="26">
        <f>ROUND(IF($AG791="战士",VLOOKUP($AH791,$DV:$ER,DZ$1,FALSE),IF($AG791="幻术师",VLOOKUP($AH791,$EU:$FQ,EY$1,FALSE),IF($AG791="刺客",VLOOKUP($AH791,$FU:$GQ,FY$1,FALSE),"无该职业")))*VLOOKUP($AF791,角色间职业划分!$P:$AP,26,FALSE)*VLOOKUP($AF791,角色间职业划分!$P:$AP,13,FALSE)/角色间职业划分!$AB$9,0)</f>
        <v>1780</v>
      </c>
      <c r="F791" s="26">
        <f>ROUND(IF($AG791="战士",VLOOKUP($AH791,$DV:$ER,EA$1,FALSE),IF($AG791="幻术师",VLOOKUP($AH791,$EU:$FQ,EZ$1,FALSE),IF($AG791="刺客",VLOOKUP($AH791,$FU:$GQ,FZ$1,FALSE),"无该职业")))*VLOOKUP($AF791,角色间职业划分!$P:$AP,8,FALSE)/角色间职业划分!$W$9,0)</f>
        <v>8623</v>
      </c>
      <c r="G791" s="26">
        <f>ROUND(IF($AG791="战士",VLOOKUP($AH791,$DV:$ER,EB$1,FALSE),IF($AG791="幻术师",VLOOKUP($AH791,$EU:$FQ,FA$1,FALSE),IF($AG791="刺客",VLOOKUP($AH791,$FU:$GQ,GA$1,FALSE),"无该职业")))*VLOOKUP($AF791,角色间职业划分!$P:$AP,13,FALSE)/角色间职业划分!$AB$9,0)</f>
        <v>6385</v>
      </c>
      <c r="H791" s="26">
        <f t="shared" si="321"/>
        <v>0</v>
      </c>
      <c r="I791" s="26">
        <f t="shared" si="322"/>
        <v>0</v>
      </c>
      <c r="J791" s="26">
        <f t="shared" si="323"/>
        <v>0</v>
      </c>
      <c r="K791" s="26">
        <f t="shared" si="324"/>
        <v>0</v>
      </c>
      <c r="L791" s="26">
        <f t="shared" si="325"/>
        <v>0</v>
      </c>
      <c r="M791" s="26">
        <f t="shared" si="326"/>
        <v>0</v>
      </c>
      <c r="N791" s="26">
        <f t="shared" si="327"/>
        <v>10</v>
      </c>
      <c r="O791" s="26">
        <f t="shared" si="328"/>
        <v>5</v>
      </c>
      <c r="P791" s="26">
        <f t="shared" si="329"/>
        <v>0</v>
      </c>
      <c r="Q791" s="26">
        <f t="shared" si="330"/>
        <v>5</v>
      </c>
      <c r="R791" s="26">
        <f t="shared" si="331"/>
        <v>7.5</v>
      </c>
      <c r="S791" s="26">
        <f t="shared" si="332"/>
        <v>5</v>
      </c>
      <c r="T791" s="26">
        <f t="shared" si="333"/>
        <v>2.5</v>
      </c>
      <c r="U791" s="26">
        <f t="shared" si="334"/>
        <v>0</v>
      </c>
      <c r="V791" s="26">
        <f t="shared" si="335"/>
        <v>0</v>
      </c>
      <c r="W791" s="26">
        <f>VLOOKUP(AF791,角色间职业划分!L:M,2,FALSE)</f>
        <v>13</v>
      </c>
      <c r="X791" s="26">
        <f t="shared" si="336"/>
        <v>54</v>
      </c>
      <c r="Y791" s="26">
        <v>0</v>
      </c>
      <c r="Z791" s="26">
        <v>0</v>
      </c>
      <c r="AA791" s="26">
        <v>0</v>
      </c>
      <c r="AB791" s="26">
        <f t="shared" si="337"/>
        <v>15</v>
      </c>
      <c r="AC791" s="1">
        <f t="shared" si="318"/>
        <v>1717</v>
      </c>
      <c r="AD791" s="51"/>
      <c r="AE791" s="1"/>
      <c r="AF791">
        <f t="shared" si="338"/>
        <v>13</v>
      </c>
      <c r="AG791" s="26" t="str">
        <f>VLOOKUP(AF791,角色间职业划分!P:R,3,FALSE)</f>
        <v>幻术师</v>
      </c>
      <c r="AH791" s="26">
        <f t="shared" si="339"/>
        <v>54</v>
      </c>
    </row>
    <row r="792" spans="1:34" x14ac:dyDescent="0.15">
      <c r="A792" s="26">
        <v>788</v>
      </c>
      <c r="B792" s="26">
        <f t="shared" si="319"/>
        <v>0</v>
      </c>
      <c r="C792" s="26">
        <f>ROUND(IF($AG792="战士",VLOOKUP($AH792,$DV:$ER,DX$1,FALSE),IF($AG792="幻术师",VLOOKUP($AH792,$EU:$FQ,EW$1,FALSE),IF($AG792="刺客",VLOOKUP($AH792,$FU:$GQ,FW$1,FALSE),"无该职业")))/VLOOKUP(AF792,角色间职业划分!P:AP,20,FALSE),0)</f>
        <v>60</v>
      </c>
      <c r="D792" s="26">
        <f t="shared" si="320"/>
        <v>0</v>
      </c>
      <c r="E792" s="26">
        <f>ROUND(IF($AG792="战士",VLOOKUP($AH792,$DV:$ER,DZ$1,FALSE),IF($AG792="幻术师",VLOOKUP($AH792,$EU:$FQ,EY$1,FALSE),IF($AG792="刺客",VLOOKUP($AH792,$FU:$GQ,FY$1,FALSE),"无该职业")))*VLOOKUP($AF792,角色间职业划分!$P:$AP,26,FALSE)*VLOOKUP($AF792,角色间职业划分!$P:$AP,13,FALSE)/角色间职业划分!$AB$9,0)</f>
        <v>1780</v>
      </c>
      <c r="F792" s="26">
        <f>ROUND(IF($AG792="战士",VLOOKUP($AH792,$DV:$ER,EA$1,FALSE),IF($AG792="幻术师",VLOOKUP($AH792,$EU:$FQ,EZ$1,FALSE),IF($AG792="刺客",VLOOKUP($AH792,$FU:$GQ,FZ$1,FALSE),"无该职业")))*VLOOKUP($AF792,角色间职业划分!$P:$AP,8,FALSE)/角色间职业划分!$W$9,0)</f>
        <v>9735</v>
      </c>
      <c r="G792" s="26">
        <f>ROUND(IF($AG792="战士",VLOOKUP($AH792,$DV:$ER,EB$1,FALSE),IF($AG792="幻术师",VLOOKUP($AH792,$EU:$FQ,FA$1,FALSE),IF($AG792="刺客",VLOOKUP($AH792,$FU:$GQ,GA$1,FALSE),"无该职业")))*VLOOKUP($AF792,角色间职业划分!$P:$AP,13,FALSE)/角色间职业划分!$AB$9,0)</f>
        <v>6385</v>
      </c>
      <c r="H792" s="26">
        <f t="shared" si="321"/>
        <v>0</v>
      </c>
      <c r="I792" s="26">
        <f t="shared" si="322"/>
        <v>0</v>
      </c>
      <c r="J792" s="26">
        <f t="shared" si="323"/>
        <v>0</v>
      </c>
      <c r="K792" s="26">
        <f t="shared" si="324"/>
        <v>0</v>
      </c>
      <c r="L792" s="26">
        <f t="shared" si="325"/>
        <v>0</v>
      </c>
      <c r="M792" s="26">
        <f t="shared" si="326"/>
        <v>0</v>
      </c>
      <c r="N792" s="26">
        <f t="shared" si="327"/>
        <v>10</v>
      </c>
      <c r="O792" s="26">
        <f t="shared" si="328"/>
        <v>5</v>
      </c>
      <c r="P792" s="26">
        <f t="shared" si="329"/>
        <v>0</v>
      </c>
      <c r="Q792" s="26">
        <f t="shared" si="330"/>
        <v>5</v>
      </c>
      <c r="R792" s="26">
        <f t="shared" si="331"/>
        <v>7.5</v>
      </c>
      <c r="S792" s="26">
        <f t="shared" si="332"/>
        <v>5</v>
      </c>
      <c r="T792" s="26">
        <f t="shared" si="333"/>
        <v>2.5</v>
      </c>
      <c r="U792" s="26">
        <f t="shared" si="334"/>
        <v>0</v>
      </c>
      <c r="V792" s="26">
        <f t="shared" si="335"/>
        <v>0</v>
      </c>
      <c r="W792" s="26">
        <f>VLOOKUP(AF792,角色间职业划分!L:M,2,FALSE)</f>
        <v>13</v>
      </c>
      <c r="X792" s="26">
        <f t="shared" si="336"/>
        <v>55</v>
      </c>
      <c r="Y792" s="26">
        <v>0</v>
      </c>
      <c r="Z792" s="26">
        <v>0</v>
      </c>
      <c r="AA792" s="26">
        <v>0</v>
      </c>
      <c r="AB792" s="26">
        <f t="shared" si="337"/>
        <v>15</v>
      </c>
      <c r="AC792" s="1">
        <f t="shared" si="318"/>
        <v>1768</v>
      </c>
      <c r="AD792" s="51"/>
      <c r="AE792" s="1"/>
      <c r="AF792">
        <f t="shared" si="338"/>
        <v>13</v>
      </c>
      <c r="AG792" s="26" t="str">
        <f>VLOOKUP(AF792,角色间职业划分!P:R,3,FALSE)</f>
        <v>幻术师</v>
      </c>
      <c r="AH792" s="26">
        <f t="shared" si="339"/>
        <v>55</v>
      </c>
    </row>
    <row r="793" spans="1:34" x14ac:dyDescent="0.15">
      <c r="A793" s="26">
        <v>789</v>
      </c>
      <c r="B793" s="26">
        <f t="shared" si="319"/>
        <v>0</v>
      </c>
      <c r="C793" s="26">
        <f>ROUND(IF($AG793="战士",VLOOKUP($AH793,$DV:$ER,DX$1,FALSE),IF($AG793="幻术师",VLOOKUP($AH793,$EU:$FQ,EW$1,FALSE),IF($AG793="刺客",VLOOKUP($AH793,$FU:$GQ,FW$1,FALSE),"无该职业")))/VLOOKUP(AF793,角色间职业划分!P:AP,20,FALSE),0)</f>
        <v>60</v>
      </c>
      <c r="D793" s="26">
        <f t="shared" si="320"/>
        <v>0</v>
      </c>
      <c r="E793" s="26">
        <f>ROUND(IF($AG793="战士",VLOOKUP($AH793,$DV:$ER,DZ$1,FALSE),IF($AG793="幻术师",VLOOKUP($AH793,$EU:$FQ,EY$1,FALSE),IF($AG793="刺客",VLOOKUP($AH793,$FU:$GQ,FY$1,FALSE),"无该职业")))*VLOOKUP($AF793,角色间职业划分!$P:$AP,26,FALSE)*VLOOKUP($AF793,角色间职业划分!$P:$AP,13,FALSE)/角色间职业划分!$AB$9,0)</f>
        <v>2786</v>
      </c>
      <c r="F793" s="26">
        <f>ROUND(IF($AG793="战士",VLOOKUP($AH793,$DV:$ER,EA$1,FALSE),IF($AG793="幻术师",VLOOKUP($AH793,$EU:$FQ,EZ$1,FALSE),IF($AG793="刺客",VLOOKUP($AH793,$FU:$GQ,FZ$1,FALSE),"无该职业")))*VLOOKUP($AF793,角色间职业划分!$P:$AP,8,FALSE)/角色间职业划分!$W$9,0)</f>
        <v>9735</v>
      </c>
      <c r="G793" s="26">
        <f>ROUND(IF($AG793="战士",VLOOKUP($AH793,$DV:$ER,EB$1,FALSE),IF($AG793="幻术师",VLOOKUP($AH793,$EU:$FQ,FA$1,FALSE),IF($AG793="刺客",VLOOKUP($AH793,$FU:$GQ,GA$1,FALSE),"无该职业")))*VLOOKUP($AF793,角色间职业划分!$P:$AP,13,FALSE)/角色间职业划分!$AB$9,0)</f>
        <v>6385</v>
      </c>
      <c r="H793" s="26">
        <f t="shared" si="321"/>
        <v>0</v>
      </c>
      <c r="I793" s="26">
        <f t="shared" si="322"/>
        <v>0</v>
      </c>
      <c r="J793" s="26">
        <f t="shared" si="323"/>
        <v>0</v>
      </c>
      <c r="K793" s="26">
        <f t="shared" si="324"/>
        <v>0</v>
      </c>
      <c r="L793" s="26">
        <f t="shared" si="325"/>
        <v>0</v>
      </c>
      <c r="M793" s="26">
        <f t="shared" si="326"/>
        <v>0</v>
      </c>
      <c r="N793" s="26">
        <f t="shared" si="327"/>
        <v>10</v>
      </c>
      <c r="O793" s="26">
        <f t="shared" si="328"/>
        <v>5</v>
      </c>
      <c r="P793" s="26">
        <f t="shared" si="329"/>
        <v>0</v>
      </c>
      <c r="Q793" s="26">
        <f t="shared" si="330"/>
        <v>5</v>
      </c>
      <c r="R793" s="26">
        <f t="shared" si="331"/>
        <v>7.5</v>
      </c>
      <c r="S793" s="26">
        <f t="shared" si="332"/>
        <v>5</v>
      </c>
      <c r="T793" s="26">
        <f t="shared" si="333"/>
        <v>2.5</v>
      </c>
      <c r="U793" s="26">
        <f t="shared" si="334"/>
        <v>0</v>
      </c>
      <c r="V793" s="26">
        <f t="shared" si="335"/>
        <v>0</v>
      </c>
      <c r="W793" s="26">
        <f>VLOOKUP(AF793,角色间职业划分!L:M,2,FALSE)</f>
        <v>13</v>
      </c>
      <c r="X793" s="26">
        <f t="shared" si="336"/>
        <v>56</v>
      </c>
      <c r="Y793" s="26">
        <v>0</v>
      </c>
      <c r="Z793" s="26">
        <v>0</v>
      </c>
      <c r="AA793" s="26">
        <v>0</v>
      </c>
      <c r="AB793" s="26">
        <f t="shared" si="337"/>
        <v>15</v>
      </c>
      <c r="AC793" s="1">
        <f t="shared" si="318"/>
        <v>1818</v>
      </c>
      <c r="AD793" s="51"/>
      <c r="AE793" s="1"/>
      <c r="AF793">
        <f t="shared" si="338"/>
        <v>13</v>
      </c>
      <c r="AG793" s="26" t="str">
        <f>VLOOKUP(AF793,角色间职业划分!P:R,3,FALSE)</f>
        <v>幻术师</v>
      </c>
      <c r="AH793" s="26">
        <f t="shared" si="339"/>
        <v>56</v>
      </c>
    </row>
    <row r="794" spans="1:34" x14ac:dyDescent="0.15">
      <c r="A794" s="26">
        <v>790</v>
      </c>
      <c r="B794" s="26">
        <f t="shared" si="319"/>
        <v>0</v>
      </c>
      <c r="C794" s="26">
        <f>ROUND(IF($AG794="战士",VLOOKUP($AH794,$DV:$ER,DX$1,FALSE),IF($AG794="幻术师",VLOOKUP($AH794,$EU:$FQ,EW$1,FALSE),IF($AG794="刺客",VLOOKUP($AH794,$FU:$GQ,FW$1,FALSE),"无该职业")))/VLOOKUP(AF794,角色间职业划分!P:AP,20,FALSE),0)</f>
        <v>60</v>
      </c>
      <c r="D794" s="26">
        <f t="shared" si="320"/>
        <v>0</v>
      </c>
      <c r="E794" s="26">
        <f>ROUND(IF($AG794="战士",VLOOKUP($AH794,$DV:$ER,DZ$1,FALSE),IF($AG794="幻术师",VLOOKUP($AH794,$EU:$FQ,EY$1,FALSE),IF($AG794="刺客",VLOOKUP($AH794,$FU:$GQ,FY$1,FALSE),"无该职业")))*VLOOKUP($AF794,角色间职业划分!$P:$AP,26,FALSE)*VLOOKUP($AF794,角色间职业划分!$P:$AP,13,FALSE)/角色间职业划分!$AB$9,0)</f>
        <v>2786</v>
      </c>
      <c r="F794" s="26">
        <f>ROUND(IF($AG794="战士",VLOOKUP($AH794,$DV:$ER,EA$1,FALSE),IF($AG794="幻术师",VLOOKUP($AH794,$EU:$FQ,EZ$1,FALSE),IF($AG794="刺客",VLOOKUP($AH794,$FU:$GQ,FZ$1,FALSE),"无该职业")))*VLOOKUP($AF794,角色间职业划分!$P:$AP,8,FALSE)/角色间职业划分!$W$9,0)</f>
        <v>9735</v>
      </c>
      <c r="G794" s="26">
        <f>ROUND(IF($AG794="战士",VLOOKUP($AH794,$DV:$ER,EB$1,FALSE),IF($AG794="幻术师",VLOOKUP($AH794,$EU:$FQ,FA$1,FALSE),IF($AG794="刺客",VLOOKUP($AH794,$FU:$GQ,GA$1,FALSE),"无该职业")))*VLOOKUP($AF794,角色间职业划分!$P:$AP,13,FALSE)/角色间职业划分!$AB$9,0)</f>
        <v>7159</v>
      </c>
      <c r="H794" s="26">
        <f t="shared" si="321"/>
        <v>0</v>
      </c>
      <c r="I794" s="26">
        <f t="shared" si="322"/>
        <v>0</v>
      </c>
      <c r="J794" s="26">
        <f t="shared" si="323"/>
        <v>0</v>
      </c>
      <c r="K794" s="26">
        <f t="shared" si="324"/>
        <v>0</v>
      </c>
      <c r="L794" s="26">
        <f t="shared" si="325"/>
        <v>0</v>
      </c>
      <c r="M794" s="26">
        <f t="shared" si="326"/>
        <v>0</v>
      </c>
      <c r="N794" s="26">
        <f t="shared" si="327"/>
        <v>10</v>
      </c>
      <c r="O794" s="26">
        <f t="shared" si="328"/>
        <v>5</v>
      </c>
      <c r="P794" s="26">
        <f t="shared" si="329"/>
        <v>0</v>
      </c>
      <c r="Q794" s="26">
        <f t="shared" si="330"/>
        <v>5</v>
      </c>
      <c r="R794" s="26">
        <f t="shared" si="331"/>
        <v>7.5</v>
      </c>
      <c r="S794" s="26">
        <f t="shared" si="332"/>
        <v>5</v>
      </c>
      <c r="T794" s="26">
        <f t="shared" si="333"/>
        <v>2.5</v>
      </c>
      <c r="U794" s="26">
        <f t="shared" si="334"/>
        <v>0</v>
      </c>
      <c r="V794" s="26">
        <f t="shared" si="335"/>
        <v>0</v>
      </c>
      <c r="W794" s="26">
        <f>VLOOKUP(AF794,角色间职业划分!L:M,2,FALSE)</f>
        <v>13</v>
      </c>
      <c r="X794" s="26">
        <f t="shared" si="336"/>
        <v>57</v>
      </c>
      <c r="Y794" s="26">
        <v>0</v>
      </c>
      <c r="Z794" s="26">
        <v>0</v>
      </c>
      <c r="AA794" s="26">
        <v>0</v>
      </c>
      <c r="AB794" s="26">
        <f t="shared" si="337"/>
        <v>15</v>
      </c>
      <c r="AC794" s="1">
        <f t="shared" si="318"/>
        <v>1869</v>
      </c>
      <c r="AD794" s="51"/>
      <c r="AE794" s="1"/>
      <c r="AF794">
        <f t="shared" si="338"/>
        <v>13</v>
      </c>
      <c r="AG794" s="26" t="str">
        <f>VLOOKUP(AF794,角色间职业划分!P:R,3,FALSE)</f>
        <v>幻术师</v>
      </c>
      <c r="AH794" s="26">
        <f t="shared" si="339"/>
        <v>57</v>
      </c>
    </row>
    <row r="795" spans="1:34" x14ac:dyDescent="0.15">
      <c r="A795" s="26">
        <v>791</v>
      </c>
      <c r="B795" s="26">
        <f t="shared" si="319"/>
        <v>0</v>
      </c>
      <c r="C795" s="26">
        <f>ROUND(IF($AG795="战士",VLOOKUP($AH795,$DV:$ER,DX$1,FALSE),IF($AG795="幻术师",VLOOKUP($AH795,$EU:$FQ,EW$1,FALSE),IF($AG795="刺客",VLOOKUP($AH795,$FU:$GQ,FW$1,FALSE),"无该职业")))/VLOOKUP(AF795,角色间职业划分!P:AP,20,FALSE),0)</f>
        <v>60</v>
      </c>
      <c r="D795" s="26">
        <f t="shared" si="320"/>
        <v>0</v>
      </c>
      <c r="E795" s="26">
        <f>ROUND(IF($AG795="战士",VLOOKUP($AH795,$DV:$ER,DZ$1,FALSE),IF($AG795="幻术师",VLOOKUP($AH795,$EU:$FQ,EY$1,FALSE),IF($AG795="刺客",VLOOKUP($AH795,$FU:$GQ,FY$1,FALSE),"无该职业")))*VLOOKUP($AF795,角色间职业划分!$P:$AP,26,FALSE)*VLOOKUP($AF795,角色间职业划分!$P:$AP,13,FALSE)/角色间职业划分!$AB$9,0)</f>
        <v>2786</v>
      </c>
      <c r="F795" s="26">
        <f>ROUND(IF($AG795="战士",VLOOKUP($AH795,$DV:$ER,EA$1,FALSE),IF($AG795="幻术师",VLOOKUP($AH795,$EU:$FQ,EZ$1,FALSE),IF($AG795="刺客",VLOOKUP($AH795,$FU:$GQ,FZ$1,FALSE),"无该职业")))*VLOOKUP($AF795,角色间职业划分!$P:$AP,8,FALSE)/角色间职业划分!$W$9,0)</f>
        <v>9735</v>
      </c>
      <c r="G795" s="26">
        <f>ROUND(IF($AG795="战士",VLOOKUP($AH795,$DV:$ER,EB$1,FALSE),IF($AG795="幻术师",VLOOKUP($AH795,$EU:$FQ,FA$1,FALSE),IF($AG795="刺客",VLOOKUP($AH795,$FU:$GQ,GA$1,FALSE),"无该职业")))*VLOOKUP($AF795,角色间职业划分!$P:$AP,13,FALSE)/角色间职业划分!$AB$9,0)</f>
        <v>7159</v>
      </c>
      <c r="H795" s="26">
        <f t="shared" si="321"/>
        <v>0</v>
      </c>
      <c r="I795" s="26">
        <f t="shared" si="322"/>
        <v>0</v>
      </c>
      <c r="J795" s="26">
        <f t="shared" si="323"/>
        <v>0</v>
      </c>
      <c r="K795" s="26">
        <f t="shared" si="324"/>
        <v>0</v>
      </c>
      <c r="L795" s="26">
        <f t="shared" si="325"/>
        <v>0</v>
      </c>
      <c r="M795" s="26">
        <f t="shared" si="326"/>
        <v>0</v>
      </c>
      <c r="N795" s="26">
        <f t="shared" si="327"/>
        <v>10</v>
      </c>
      <c r="O795" s="26">
        <f t="shared" si="328"/>
        <v>5</v>
      </c>
      <c r="P795" s="26">
        <f t="shared" si="329"/>
        <v>0</v>
      </c>
      <c r="Q795" s="26">
        <f t="shared" si="330"/>
        <v>5</v>
      </c>
      <c r="R795" s="26">
        <f t="shared" si="331"/>
        <v>7.5</v>
      </c>
      <c r="S795" s="26">
        <f t="shared" si="332"/>
        <v>5</v>
      </c>
      <c r="T795" s="26">
        <f t="shared" si="333"/>
        <v>5</v>
      </c>
      <c r="U795" s="26">
        <f t="shared" si="334"/>
        <v>0</v>
      </c>
      <c r="V795" s="26">
        <f t="shared" si="335"/>
        <v>0</v>
      </c>
      <c r="W795" s="26">
        <f>VLOOKUP(AF795,角色间职业划分!L:M,2,FALSE)</f>
        <v>13</v>
      </c>
      <c r="X795" s="26">
        <f t="shared" si="336"/>
        <v>58</v>
      </c>
      <c r="Y795" s="26">
        <v>0</v>
      </c>
      <c r="Z795" s="26">
        <v>0</v>
      </c>
      <c r="AA795" s="26">
        <v>0</v>
      </c>
      <c r="AB795" s="26">
        <f t="shared" si="337"/>
        <v>15</v>
      </c>
      <c r="AC795" s="1">
        <f t="shared" si="318"/>
        <v>1919</v>
      </c>
      <c r="AD795" s="51"/>
      <c r="AE795" s="1"/>
      <c r="AF795">
        <f t="shared" si="338"/>
        <v>13</v>
      </c>
      <c r="AG795" s="26" t="str">
        <f>VLOOKUP(AF795,角色间职业划分!P:R,3,FALSE)</f>
        <v>幻术师</v>
      </c>
      <c r="AH795" s="26">
        <f t="shared" si="339"/>
        <v>58</v>
      </c>
    </row>
    <row r="796" spans="1:34" x14ac:dyDescent="0.15">
      <c r="A796" s="26">
        <v>792</v>
      </c>
      <c r="B796" s="26">
        <f t="shared" si="319"/>
        <v>0</v>
      </c>
      <c r="C796" s="26">
        <f>ROUND(IF($AG796="战士",VLOOKUP($AH796,$DV:$ER,DX$1,FALSE),IF($AG796="幻术师",VLOOKUP($AH796,$EU:$FQ,EW$1,FALSE),IF($AG796="刺客",VLOOKUP($AH796,$FU:$GQ,FW$1,FALSE),"无该职业")))/VLOOKUP(AF796,角色间职业划分!P:AP,20,FALSE),0)</f>
        <v>60</v>
      </c>
      <c r="D796" s="26">
        <f t="shared" si="320"/>
        <v>0</v>
      </c>
      <c r="E796" s="26">
        <f>ROUND(IF($AG796="战士",VLOOKUP($AH796,$DV:$ER,DZ$1,FALSE),IF($AG796="幻术师",VLOOKUP($AH796,$EU:$FQ,EY$1,FALSE),IF($AG796="刺客",VLOOKUP($AH796,$FU:$GQ,FY$1,FALSE),"无该职业")))*VLOOKUP($AF796,角色间职业划分!$P:$AP,26,FALSE)*VLOOKUP($AF796,角色间职业划分!$P:$AP,13,FALSE)/角色间职业划分!$AB$9,0)</f>
        <v>2786</v>
      </c>
      <c r="F796" s="26">
        <f>ROUND(IF($AG796="战士",VLOOKUP($AH796,$DV:$ER,EA$1,FALSE),IF($AG796="幻术师",VLOOKUP($AH796,$EU:$FQ,EZ$1,FALSE),IF($AG796="刺客",VLOOKUP($AH796,$FU:$GQ,FZ$1,FALSE),"无该职业")))*VLOOKUP($AF796,角色间职业划分!$P:$AP,8,FALSE)/角色间职业划分!$W$9,0)</f>
        <v>10847</v>
      </c>
      <c r="G796" s="26">
        <f>ROUND(IF($AG796="战士",VLOOKUP($AH796,$DV:$ER,EB$1,FALSE),IF($AG796="幻术师",VLOOKUP($AH796,$EU:$FQ,FA$1,FALSE),IF($AG796="刺客",VLOOKUP($AH796,$FU:$GQ,GA$1,FALSE),"无该职业")))*VLOOKUP($AF796,角色间职业划分!$P:$AP,13,FALSE)/角色间职业划分!$AB$9,0)</f>
        <v>7159</v>
      </c>
      <c r="H796" s="26">
        <f t="shared" si="321"/>
        <v>0</v>
      </c>
      <c r="I796" s="26">
        <f t="shared" si="322"/>
        <v>0</v>
      </c>
      <c r="J796" s="26">
        <f t="shared" si="323"/>
        <v>0</v>
      </c>
      <c r="K796" s="26">
        <f t="shared" si="324"/>
        <v>0</v>
      </c>
      <c r="L796" s="26">
        <f t="shared" si="325"/>
        <v>0</v>
      </c>
      <c r="M796" s="26">
        <f t="shared" si="326"/>
        <v>0</v>
      </c>
      <c r="N796" s="26">
        <f t="shared" si="327"/>
        <v>10</v>
      </c>
      <c r="O796" s="26">
        <f t="shared" si="328"/>
        <v>5</v>
      </c>
      <c r="P796" s="26">
        <f t="shared" si="329"/>
        <v>0</v>
      </c>
      <c r="Q796" s="26">
        <f t="shared" si="330"/>
        <v>5</v>
      </c>
      <c r="R796" s="26">
        <f t="shared" si="331"/>
        <v>7.5</v>
      </c>
      <c r="S796" s="26">
        <f t="shared" si="332"/>
        <v>5</v>
      </c>
      <c r="T796" s="26">
        <f t="shared" si="333"/>
        <v>5</v>
      </c>
      <c r="U796" s="26">
        <f t="shared" si="334"/>
        <v>0</v>
      </c>
      <c r="V796" s="26">
        <f t="shared" si="335"/>
        <v>0</v>
      </c>
      <c r="W796" s="26">
        <f>VLOOKUP(AF796,角色间职业划分!L:M,2,FALSE)</f>
        <v>13</v>
      </c>
      <c r="X796" s="26">
        <f t="shared" si="336"/>
        <v>59</v>
      </c>
      <c r="Y796" s="26">
        <v>0</v>
      </c>
      <c r="Z796" s="26">
        <v>0</v>
      </c>
      <c r="AA796" s="26">
        <v>0</v>
      </c>
      <c r="AB796" s="26">
        <f t="shared" si="337"/>
        <v>15</v>
      </c>
      <c r="AC796" s="1">
        <f t="shared" si="318"/>
        <v>1970</v>
      </c>
      <c r="AD796" s="51"/>
      <c r="AE796" s="1"/>
      <c r="AF796">
        <f t="shared" si="338"/>
        <v>13</v>
      </c>
      <c r="AG796" s="26" t="str">
        <f>VLOOKUP(AF796,角色间职业划分!P:R,3,FALSE)</f>
        <v>幻术师</v>
      </c>
      <c r="AH796" s="26">
        <f t="shared" si="339"/>
        <v>59</v>
      </c>
    </row>
    <row r="797" spans="1:34" x14ac:dyDescent="0.15">
      <c r="A797" s="26">
        <v>793</v>
      </c>
      <c r="B797" s="26">
        <f t="shared" si="319"/>
        <v>0</v>
      </c>
      <c r="C797" s="26">
        <f>ROUND(IF($AG797="战士",VLOOKUP($AH797,$DV:$ER,DX$1,FALSE),IF($AG797="幻术师",VLOOKUP($AH797,$EU:$FQ,EW$1,FALSE),IF($AG797="刺客",VLOOKUP($AH797,$FU:$GQ,FW$1,FALSE),"无该职业")))/VLOOKUP(AF797,角色间职业划分!P:AP,20,FALSE),0)</f>
        <v>67</v>
      </c>
      <c r="D797" s="26">
        <f t="shared" si="320"/>
        <v>0</v>
      </c>
      <c r="E797" s="26">
        <f>ROUND(IF($AG797="战士",VLOOKUP($AH797,$DV:$ER,DZ$1,FALSE),IF($AG797="幻术师",VLOOKUP($AH797,$EU:$FQ,EY$1,FALSE),IF($AG797="刺客",VLOOKUP($AH797,$FU:$GQ,FY$1,FALSE),"无该职业")))*VLOOKUP($AF797,角色间职业划分!$P:$AP,26,FALSE)*VLOOKUP($AF797,角色间职业划分!$P:$AP,13,FALSE)/角色间职业划分!$AB$9,0)</f>
        <v>2786</v>
      </c>
      <c r="F797" s="26">
        <f>ROUND(IF($AG797="战士",VLOOKUP($AH797,$DV:$ER,EA$1,FALSE),IF($AG797="幻术师",VLOOKUP($AH797,$EU:$FQ,EZ$1,FALSE),IF($AG797="刺客",VLOOKUP($AH797,$FU:$GQ,FZ$1,FALSE),"无该职业")))*VLOOKUP($AF797,角色间职业划分!$P:$AP,8,FALSE)/角色间职业划分!$W$9,0)</f>
        <v>10847</v>
      </c>
      <c r="G797" s="26">
        <f>ROUND(IF($AG797="战士",VLOOKUP($AH797,$DV:$ER,EB$1,FALSE),IF($AG797="幻术师",VLOOKUP($AH797,$EU:$FQ,FA$1,FALSE),IF($AG797="刺客",VLOOKUP($AH797,$FU:$GQ,GA$1,FALSE),"无该职业")))*VLOOKUP($AF797,角色间职业划分!$P:$AP,13,FALSE)/角色间职业划分!$AB$9,0)</f>
        <v>7159</v>
      </c>
      <c r="H797" s="26">
        <f t="shared" si="321"/>
        <v>0</v>
      </c>
      <c r="I797" s="26">
        <f t="shared" si="322"/>
        <v>0</v>
      </c>
      <c r="J797" s="26">
        <f t="shared" si="323"/>
        <v>0</v>
      </c>
      <c r="K797" s="26">
        <f t="shared" si="324"/>
        <v>0</v>
      </c>
      <c r="L797" s="26">
        <f t="shared" si="325"/>
        <v>0</v>
      </c>
      <c r="M797" s="26">
        <f t="shared" si="326"/>
        <v>0</v>
      </c>
      <c r="N797" s="26">
        <f t="shared" si="327"/>
        <v>10</v>
      </c>
      <c r="O797" s="26">
        <f t="shared" si="328"/>
        <v>5</v>
      </c>
      <c r="P797" s="26">
        <f t="shared" si="329"/>
        <v>0</v>
      </c>
      <c r="Q797" s="26">
        <f t="shared" si="330"/>
        <v>5</v>
      </c>
      <c r="R797" s="26">
        <f t="shared" si="331"/>
        <v>7.5</v>
      </c>
      <c r="S797" s="26">
        <f t="shared" si="332"/>
        <v>5</v>
      </c>
      <c r="T797" s="26">
        <f t="shared" si="333"/>
        <v>5</v>
      </c>
      <c r="U797" s="26">
        <f t="shared" si="334"/>
        <v>0</v>
      </c>
      <c r="V797" s="26">
        <f t="shared" si="335"/>
        <v>0</v>
      </c>
      <c r="W797" s="26">
        <f>VLOOKUP(AF797,角色间职业划分!L:M,2,FALSE)</f>
        <v>13</v>
      </c>
      <c r="X797" s="26">
        <f t="shared" si="336"/>
        <v>60</v>
      </c>
      <c r="Y797" s="26">
        <v>0</v>
      </c>
      <c r="Z797" s="26">
        <v>0</v>
      </c>
      <c r="AA797" s="26">
        <v>0</v>
      </c>
      <c r="AB797" s="26">
        <f t="shared" si="337"/>
        <v>17.5</v>
      </c>
      <c r="AC797" s="1">
        <f t="shared" si="318"/>
        <v>2020</v>
      </c>
      <c r="AD797" s="51"/>
      <c r="AE797" s="1"/>
      <c r="AF797">
        <f t="shared" si="338"/>
        <v>13</v>
      </c>
      <c r="AG797" s="26" t="str">
        <f>VLOOKUP(AF797,角色间职业划分!P:R,3,FALSE)</f>
        <v>幻术师</v>
      </c>
      <c r="AH797" s="26">
        <f t="shared" si="339"/>
        <v>60</v>
      </c>
    </row>
    <row r="798" spans="1:34" x14ac:dyDescent="0.15">
      <c r="A798" s="26">
        <v>794</v>
      </c>
      <c r="B798" s="26">
        <f t="shared" si="319"/>
        <v>0</v>
      </c>
      <c r="C798" s="26">
        <f>ROUND(IF($AG798="战士",VLOOKUP($AH798,$DV:$ER,DX$1,FALSE),IF($AG798="幻术师",VLOOKUP($AH798,$EU:$FQ,EW$1,FALSE),IF($AG798="刺客",VLOOKUP($AH798,$FU:$GQ,FW$1,FALSE),"无该职业")))/VLOOKUP(AF798,角色间职业划分!P:AP,20,FALSE),0)</f>
        <v>0</v>
      </c>
      <c r="D798" s="26">
        <f t="shared" si="320"/>
        <v>0</v>
      </c>
      <c r="E798" s="26">
        <f>ROUND(IF($AG798="战士",VLOOKUP($AH798,$DV:$ER,DZ$1,FALSE),IF($AG798="幻术师",VLOOKUP($AH798,$EU:$FQ,EY$1,FALSE),IF($AG798="刺客",VLOOKUP($AH798,$FU:$GQ,FY$1,FALSE),"无该职业")))*VLOOKUP($AF798,角色间职业划分!$P:$AP,26,FALSE)*VLOOKUP($AF798,角色间职业划分!$P:$AP,13,FALSE)/角色间职业划分!$AB$9,0)</f>
        <v>0</v>
      </c>
      <c r="F798" s="26">
        <f>ROUND(IF($AG798="战士",VLOOKUP($AH798,$DV:$ER,EA$1,FALSE),IF($AG798="幻术师",VLOOKUP($AH798,$EU:$FQ,EZ$1,FALSE),IF($AG798="刺客",VLOOKUP($AH798,$FU:$GQ,FZ$1,FALSE),"无该职业")))*VLOOKUP($AF798,角色间职业划分!$P:$AP,8,FALSE)/角色间职业划分!$W$9,0)</f>
        <v>0</v>
      </c>
      <c r="G798" s="26">
        <f>ROUND(IF($AG798="战士",VLOOKUP($AH798,$DV:$ER,EB$1,FALSE),IF($AG798="幻术师",VLOOKUP($AH798,$EU:$FQ,FA$1,FALSE),IF($AG798="刺客",VLOOKUP($AH798,$FU:$GQ,GA$1,FALSE),"无该职业")))*VLOOKUP($AF798,角色间职业划分!$P:$AP,13,FALSE)/角色间职业划分!$AB$9,0)</f>
        <v>0</v>
      </c>
      <c r="H798" s="26">
        <f t="shared" si="321"/>
        <v>0</v>
      </c>
      <c r="I798" s="26">
        <f t="shared" si="322"/>
        <v>0</v>
      </c>
      <c r="J798" s="26">
        <f t="shared" si="323"/>
        <v>0</v>
      </c>
      <c r="K798" s="26">
        <f t="shared" si="324"/>
        <v>0</v>
      </c>
      <c r="L798" s="26">
        <f t="shared" si="325"/>
        <v>0</v>
      </c>
      <c r="M798" s="26">
        <f t="shared" si="326"/>
        <v>0</v>
      </c>
      <c r="N798" s="26">
        <f t="shared" si="327"/>
        <v>0</v>
      </c>
      <c r="O798" s="26">
        <f t="shared" si="328"/>
        <v>0</v>
      </c>
      <c r="P798" s="26">
        <f t="shared" si="329"/>
        <v>0</v>
      </c>
      <c r="Q798" s="26">
        <f t="shared" si="330"/>
        <v>0</v>
      </c>
      <c r="R798" s="26">
        <f t="shared" si="331"/>
        <v>0</v>
      </c>
      <c r="S798" s="26">
        <f t="shared" si="332"/>
        <v>0</v>
      </c>
      <c r="T798" s="26">
        <f t="shared" si="333"/>
        <v>0</v>
      </c>
      <c r="U798" s="26">
        <f t="shared" si="334"/>
        <v>0</v>
      </c>
      <c r="V798" s="26">
        <f t="shared" si="335"/>
        <v>0</v>
      </c>
      <c r="W798" s="26">
        <f>VLOOKUP(AF798,角色间职业划分!L:M,2,FALSE)</f>
        <v>14</v>
      </c>
      <c r="X798" s="26">
        <f t="shared" si="336"/>
        <v>0</v>
      </c>
      <c r="Y798" s="26">
        <v>0</v>
      </c>
      <c r="Z798" s="26">
        <v>0</v>
      </c>
      <c r="AA798" s="26">
        <v>0</v>
      </c>
      <c r="AB798" s="26">
        <f t="shared" si="337"/>
        <v>0</v>
      </c>
      <c r="AC798" s="1">
        <f t="shared" si="318"/>
        <v>0</v>
      </c>
      <c r="AD798" s="51"/>
      <c r="AE798" s="1"/>
      <c r="AF798">
        <f t="shared" si="338"/>
        <v>14</v>
      </c>
      <c r="AG798" s="26" t="str">
        <f>VLOOKUP(AF798,角色间职业划分!P:R,3,FALSE)</f>
        <v>战士</v>
      </c>
      <c r="AH798" s="26">
        <f t="shared" si="339"/>
        <v>0</v>
      </c>
    </row>
    <row r="799" spans="1:34" x14ac:dyDescent="0.15">
      <c r="A799" s="26">
        <v>795</v>
      </c>
      <c r="B799" s="26">
        <f t="shared" si="319"/>
        <v>0</v>
      </c>
      <c r="C799" s="26">
        <f>ROUND(IF($AG799="战士",VLOOKUP($AH799,$DV:$ER,DX$1,FALSE),IF($AG799="幻术师",VLOOKUP($AH799,$EU:$FQ,EW$1,FALSE),IF($AG799="刺客",VLOOKUP($AH799,$FU:$GQ,FW$1,FALSE),"无该职业")))/VLOOKUP(AF799,角色间职业划分!P:AP,20,FALSE),0)</f>
        <v>0</v>
      </c>
      <c r="D799" s="26">
        <f t="shared" si="320"/>
        <v>0</v>
      </c>
      <c r="E799" s="26">
        <f>ROUND(IF($AG799="战士",VLOOKUP($AH799,$DV:$ER,DZ$1,FALSE),IF($AG799="幻术师",VLOOKUP($AH799,$EU:$FQ,EY$1,FALSE),IF($AG799="刺客",VLOOKUP($AH799,$FU:$GQ,FY$1,FALSE),"无该职业")))*VLOOKUP($AF799,角色间职业划分!$P:$AP,26,FALSE)*VLOOKUP($AF799,角色间职业划分!$P:$AP,13,FALSE)/角色间职业划分!$AB$9,0)</f>
        <v>0</v>
      </c>
      <c r="F799" s="26">
        <f>ROUND(IF($AG799="战士",VLOOKUP($AH799,$DV:$ER,EA$1,FALSE),IF($AG799="幻术师",VLOOKUP($AH799,$EU:$FQ,EZ$1,FALSE),IF($AG799="刺客",VLOOKUP($AH799,$FU:$GQ,FZ$1,FALSE),"无该职业")))*VLOOKUP($AF799,角色间职业划分!$P:$AP,8,FALSE)/角色间职业划分!$W$9,0)</f>
        <v>311</v>
      </c>
      <c r="G799" s="26">
        <f>ROUND(IF($AG799="战士",VLOOKUP($AH799,$DV:$ER,EB$1,FALSE),IF($AG799="幻术师",VLOOKUP($AH799,$EU:$FQ,FA$1,FALSE),IF($AG799="刺客",VLOOKUP($AH799,$FU:$GQ,GA$1,FALSE),"无该职业")))*VLOOKUP($AF799,角色间职业划分!$P:$AP,13,FALSE)/角色间职业划分!$AB$9,0)</f>
        <v>0</v>
      </c>
      <c r="H799" s="26">
        <f t="shared" si="321"/>
        <v>0</v>
      </c>
      <c r="I799" s="26">
        <f t="shared" si="322"/>
        <v>0</v>
      </c>
      <c r="J799" s="26">
        <f t="shared" si="323"/>
        <v>0</v>
      </c>
      <c r="K799" s="26">
        <f t="shared" si="324"/>
        <v>0</v>
      </c>
      <c r="L799" s="26">
        <f t="shared" si="325"/>
        <v>0</v>
      </c>
      <c r="M799" s="26">
        <f t="shared" si="326"/>
        <v>0</v>
      </c>
      <c r="N799" s="26">
        <f t="shared" si="327"/>
        <v>0</v>
      </c>
      <c r="O799" s="26">
        <f t="shared" si="328"/>
        <v>0</v>
      </c>
      <c r="P799" s="26">
        <f t="shared" si="329"/>
        <v>0</v>
      </c>
      <c r="Q799" s="26">
        <f t="shared" si="330"/>
        <v>0</v>
      </c>
      <c r="R799" s="26">
        <f t="shared" si="331"/>
        <v>0</v>
      </c>
      <c r="S799" s="26">
        <f t="shared" si="332"/>
        <v>0</v>
      </c>
      <c r="T799" s="26">
        <f t="shared" si="333"/>
        <v>0</v>
      </c>
      <c r="U799" s="26">
        <f t="shared" si="334"/>
        <v>0</v>
      </c>
      <c r="V799" s="26">
        <f t="shared" si="335"/>
        <v>0</v>
      </c>
      <c r="W799" s="26">
        <f>VLOOKUP(AF799,角色间职业划分!L:M,2,FALSE)</f>
        <v>14</v>
      </c>
      <c r="X799" s="26">
        <f t="shared" si="336"/>
        <v>1</v>
      </c>
      <c r="Y799" s="26">
        <v>0</v>
      </c>
      <c r="Z799" s="26">
        <v>0</v>
      </c>
      <c r="AA799" s="26">
        <v>0</v>
      </c>
      <c r="AB799" s="26">
        <f t="shared" si="337"/>
        <v>0</v>
      </c>
      <c r="AC799" s="1">
        <f t="shared" si="318"/>
        <v>36</v>
      </c>
      <c r="AD799" s="51"/>
      <c r="AE799" s="1"/>
      <c r="AF799">
        <f t="shared" si="338"/>
        <v>14</v>
      </c>
      <c r="AG799" s="26" t="str">
        <f>VLOOKUP(AF799,角色间职业划分!P:R,3,FALSE)</f>
        <v>战士</v>
      </c>
      <c r="AH799" s="26">
        <f t="shared" si="339"/>
        <v>1</v>
      </c>
    </row>
    <row r="800" spans="1:34" x14ac:dyDescent="0.15">
      <c r="A800" s="26">
        <v>796</v>
      </c>
      <c r="B800" s="26">
        <f t="shared" si="319"/>
        <v>0</v>
      </c>
      <c r="C800" s="26">
        <f>ROUND(IF($AG800="战士",VLOOKUP($AH800,$DV:$ER,DX$1,FALSE),IF($AG800="幻术师",VLOOKUP($AH800,$EU:$FQ,EW$1,FALSE),IF($AG800="刺客",VLOOKUP($AH800,$FU:$GQ,FW$1,FALSE),"无该职业")))/VLOOKUP(AF800,角色间职业划分!P:AP,20,FALSE),0)</f>
        <v>0</v>
      </c>
      <c r="D800" s="26">
        <f t="shared" si="320"/>
        <v>0</v>
      </c>
      <c r="E800" s="26">
        <f>ROUND(IF($AG800="战士",VLOOKUP($AH800,$DV:$ER,DZ$1,FALSE),IF($AG800="幻术师",VLOOKUP($AH800,$EU:$FQ,EY$1,FALSE),IF($AG800="刺客",VLOOKUP($AH800,$FU:$GQ,FY$1,FALSE),"无该职业")))*VLOOKUP($AF800,角色间职业划分!$P:$AP,26,FALSE)*VLOOKUP($AF800,角色间职业划分!$P:$AP,13,FALSE)/角色间职业划分!$AB$9,0)</f>
        <v>0</v>
      </c>
      <c r="F800" s="26">
        <f>ROUND(IF($AG800="战士",VLOOKUP($AH800,$DV:$ER,EA$1,FALSE),IF($AG800="幻术师",VLOOKUP($AH800,$EU:$FQ,EZ$1,FALSE),IF($AG800="刺客",VLOOKUP($AH800,$FU:$GQ,FZ$1,FALSE),"无该职业")))*VLOOKUP($AF800,角色间职业划分!$P:$AP,8,FALSE)/角色间职业划分!$W$9,0)</f>
        <v>311</v>
      </c>
      <c r="G800" s="26">
        <f>ROUND(IF($AG800="战士",VLOOKUP($AH800,$DV:$ER,EB$1,FALSE),IF($AG800="幻术师",VLOOKUP($AH800,$EU:$FQ,FA$1,FALSE),IF($AG800="刺客",VLOOKUP($AH800,$FU:$GQ,GA$1,FALSE),"无该职业")))*VLOOKUP($AF800,角色间职业划分!$P:$AP,13,FALSE)/角色间职业划分!$AB$9,0)</f>
        <v>0</v>
      </c>
      <c r="H800" s="26">
        <f t="shared" si="321"/>
        <v>0</v>
      </c>
      <c r="I800" s="26">
        <f t="shared" si="322"/>
        <v>0</v>
      </c>
      <c r="J800" s="26">
        <f t="shared" si="323"/>
        <v>0</v>
      </c>
      <c r="K800" s="26">
        <f t="shared" si="324"/>
        <v>0</v>
      </c>
      <c r="L800" s="26">
        <f t="shared" si="325"/>
        <v>0</v>
      </c>
      <c r="M800" s="26">
        <f t="shared" si="326"/>
        <v>0</v>
      </c>
      <c r="N800" s="26">
        <f t="shared" si="327"/>
        <v>0</v>
      </c>
      <c r="O800" s="26">
        <f t="shared" si="328"/>
        <v>2.5</v>
      </c>
      <c r="P800" s="26">
        <f t="shared" si="329"/>
        <v>0</v>
      </c>
      <c r="Q800" s="26">
        <f t="shared" si="330"/>
        <v>0</v>
      </c>
      <c r="R800" s="26">
        <f t="shared" si="331"/>
        <v>0</v>
      </c>
      <c r="S800" s="26">
        <f t="shared" si="332"/>
        <v>0</v>
      </c>
      <c r="T800" s="26">
        <f t="shared" si="333"/>
        <v>0</v>
      </c>
      <c r="U800" s="26">
        <f t="shared" si="334"/>
        <v>0</v>
      </c>
      <c r="V800" s="26">
        <f t="shared" si="335"/>
        <v>0</v>
      </c>
      <c r="W800" s="26">
        <f>VLOOKUP(AF800,角色间职业划分!L:M,2,FALSE)</f>
        <v>14</v>
      </c>
      <c r="X800" s="26">
        <f t="shared" si="336"/>
        <v>2</v>
      </c>
      <c r="Y800" s="26">
        <v>0</v>
      </c>
      <c r="Z800" s="26">
        <v>0</v>
      </c>
      <c r="AA800" s="26">
        <v>0</v>
      </c>
      <c r="AB800" s="26">
        <f t="shared" si="337"/>
        <v>0</v>
      </c>
      <c r="AC800" s="1">
        <f t="shared" si="318"/>
        <v>36</v>
      </c>
      <c r="AD800" s="51"/>
      <c r="AE800" s="1"/>
      <c r="AF800">
        <f t="shared" si="338"/>
        <v>14</v>
      </c>
      <c r="AG800" s="26" t="str">
        <f>VLOOKUP(AF800,角色间职业划分!P:R,3,FALSE)</f>
        <v>战士</v>
      </c>
      <c r="AH800" s="26">
        <f t="shared" si="339"/>
        <v>2</v>
      </c>
    </row>
    <row r="801" spans="1:34" x14ac:dyDescent="0.15">
      <c r="A801" s="26">
        <v>797</v>
      </c>
      <c r="B801" s="26">
        <f t="shared" si="319"/>
        <v>0</v>
      </c>
      <c r="C801" s="26">
        <f>ROUND(IF($AG801="战士",VLOOKUP($AH801,$DV:$ER,DX$1,FALSE),IF($AG801="幻术师",VLOOKUP($AH801,$EU:$FQ,EW$1,FALSE),IF($AG801="刺客",VLOOKUP($AH801,$FU:$GQ,FW$1,FALSE),"无该职业")))/VLOOKUP(AF801,角色间职业划分!P:AP,20,FALSE),0)</f>
        <v>0</v>
      </c>
      <c r="D801" s="26">
        <f t="shared" si="320"/>
        <v>0</v>
      </c>
      <c r="E801" s="26">
        <f>ROUND(IF($AG801="战士",VLOOKUP($AH801,$DV:$ER,DZ$1,FALSE),IF($AG801="幻术师",VLOOKUP($AH801,$EU:$FQ,EY$1,FALSE),IF($AG801="刺客",VLOOKUP($AH801,$FU:$GQ,FY$1,FALSE),"无该职业")))*VLOOKUP($AF801,角色间职业划分!$P:$AP,26,FALSE)*VLOOKUP($AF801,角色间职业划分!$P:$AP,13,FALSE)/角色间职业划分!$AB$9,0)</f>
        <v>0</v>
      </c>
      <c r="F801" s="26">
        <f>ROUND(IF($AG801="战士",VLOOKUP($AH801,$DV:$ER,EA$1,FALSE),IF($AG801="幻术师",VLOOKUP($AH801,$EU:$FQ,EZ$1,FALSE),IF($AG801="刺客",VLOOKUP($AH801,$FU:$GQ,FZ$1,FALSE),"无该职业")))*VLOOKUP($AF801,角色间职业划分!$P:$AP,8,FALSE)/角色间职业划分!$W$9,0)</f>
        <v>311</v>
      </c>
      <c r="G801" s="26">
        <f>ROUND(IF($AG801="战士",VLOOKUP($AH801,$DV:$ER,EB$1,FALSE),IF($AG801="幻术师",VLOOKUP($AH801,$EU:$FQ,FA$1,FALSE),IF($AG801="刺客",VLOOKUP($AH801,$FU:$GQ,GA$1,FALSE),"无该职业")))*VLOOKUP($AF801,角色间职业划分!$P:$AP,13,FALSE)/角色间职业划分!$AB$9,0)</f>
        <v>87</v>
      </c>
      <c r="H801" s="26">
        <f t="shared" si="321"/>
        <v>0</v>
      </c>
      <c r="I801" s="26">
        <f t="shared" si="322"/>
        <v>0</v>
      </c>
      <c r="J801" s="26">
        <f t="shared" si="323"/>
        <v>0</v>
      </c>
      <c r="K801" s="26">
        <f t="shared" si="324"/>
        <v>0</v>
      </c>
      <c r="L801" s="26">
        <f t="shared" si="325"/>
        <v>0</v>
      </c>
      <c r="M801" s="26">
        <f t="shared" si="326"/>
        <v>0</v>
      </c>
      <c r="N801" s="26">
        <f t="shared" si="327"/>
        <v>0</v>
      </c>
      <c r="O801" s="26">
        <f t="shared" si="328"/>
        <v>2.5</v>
      </c>
      <c r="P801" s="26">
        <f t="shared" si="329"/>
        <v>0</v>
      </c>
      <c r="Q801" s="26">
        <f t="shared" si="330"/>
        <v>0</v>
      </c>
      <c r="R801" s="26">
        <f t="shared" si="331"/>
        <v>0</v>
      </c>
      <c r="S801" s="26">
        <f t="shared" si="332"/>
        <v>0</v>
      </c>
      <c r="T801" s="26">
        <f t="shared" si="333"/>
        <v>0</v>
      </c>
      <c r="U801" s="26">
        <f t="shared" si="334"/>
        <v>0</v>
      </c>
      <c r="V801" s="26">
        <f t="shared" si="335"/>
        <v>0</v>
      </c>
      <c r="W801" s="26">
        <f>VLOOKUP(AF801,角色间职业划分!L:M,2,FALSE)</f>
        <v>14</v>
      </c>
      <c r="X801" s="26">
        <f t="shared" si="336"/>
        <v>3</v>
      </c>
      <c r="Y801" s="26">
        <v>0</v>
      </c>
      <c r="Z801" s="26">
        <v>0</v>
      </c>
      <c r="AA801" s="26">
        <v>0</v>
      </c>
      <c r="AB801" s="26">
        <f t="shared" si="337"/>
        <v>0</v>
      </c>
      <c r="AC801" s="1">
        <f t="shared" si="318"/>
        <v>42</v>
      </c>
      <c r="AD801" s="51"/>
      <c r="AE801" s="1"/>
      <c r="AF801">
        <f t="shared" si="338"/>
        <v>14</v>
      </c>
      <c r="AG801" s="26" t="str">
        <f>VLOOKUP(AF801,角色间职业划分!P:R,3,FALSE)</f>
        <v>战士</v>
      </c>
      <c r="AH801" s="26">
        <f t="shared" si="339"/>
        <v>3</v>
      </c>
    </row>
    <row r="802" spans="1:34" x14ac:dyDescent="0.15">
      <c r="A802" s="26">
        <v>798</v>
      </c>
      <c r="B802" s="26">
        <f t="shared" si="319"/>
        <v>0</v>
      </c>
      <c r="C802" s="26">
        <f>ROUND(IF($AG802="战士",VLOOKUP($AH802,$DV:$ER,DX$1,FALSE),IF($AG802="幻术师",VLOOKUP($AH802,$EU:$FQ,EW$1,FALSE),IF($AG802="刺客",VLOOKUP($AH802,$FU:$GQ,FW$1,FALSE),"无该职业")))/VLOOKUP(AF802,角色间职业划分!P:AP,20,FALSE),0)</f>
        <v>0</v>
      </c>
      <c r="D802" s="26">
        <f t="shared" si="320"/>
        <v>0</v>
      </c>
      <c r="E802" s="26">
        <f>ROUND(IF($AG802="战士",VLOOKUP($AH802,$DV:$ER,DZ$1,FALSE),IF($AG802="幻术师",VLOOKUP($AH802,$EU:$FQ,EY$1,FALSE),IF($AG802="刺客",VLOOKUP($AH802,$FU:$GQ,FY$1,FALSE),"无该职业")))*VLOOKUP($AF802,角色间职业划分!$P:$AP,26,FALSE)*VLOOKUP($AF802,角色间职业划分!$P:$AP,13,FALSE)/角色间职业划分!$AB$9,0)</f>
        <v>0</v>
      </c>
      <c r="F802" s="26">
        <f>ROUND(IF($AG802="战士",VLOOKUP($AH802,$DV:$ER,EA$1,FALSE),IF($AG802="幻术师",VLOOKUP($AH802,$EU:$FQ,EZ$1,FALSE),IF($AG802="刺客",VLOOKUP($AH802,$FU:$GQ,FZ$1,FALSE),"无该职业")))*VLOOKUP($AF802,角色间职业划分!$P:$AP,8,FALSE)/角色间职业划分!$W$9,0)</f>
        <v>311</v>
      </c>
      <c r="G802" s="26">
        <f>ROUND(IF($AG802="战士",VLOOKUP($AH802,$DV:$ER,EB$1,FALSE),IF($AG802="幻术师",VLOOKUP($AH802,$EU:$FQ,FA$1,FALSE),IF($AG802="刺客",VLOOKUP($AH802,$FU:$GQ,GA$1,FALSE),"无该职业")))*VLOOKUP($AF802,角色间职业划分!$P:$AP,13,FALSE)/角色间职业划分!$AB$9,0)</f>
        <v>87</v>
      </c>
      <c r="H802" s="26">
        <f t="shared" si="321"/>
        <v>0</v>
      </c>
      <c r="I802" s="26">
        <f t="shared" si="322"/>
        <v>0</v>
      </c>
      <c r="J802" s="26">
        <f t="shared" si="323"/>
        <v>0</v>
      </c>
      <c r="K802" s="26">
        <f t="shared" si="324"/>
        <v>0</v>
      </c>
      <c r="L802" s="26">
        <f t="shared" si="325"/>
        <v>0</v>
      </c>
      <c r="M802" s="26">
        <f t="shared" si="326"/>
        <v>0</v>
      </c>
      <c r="N802" s="26">
        <f t="shared" si="327"/>
        <v>0</v>
      </c>
      <c r="O802" s="26">
        <f t="shared" si="328"/>
        <v>2.5</v>
      </c>
      <c r="P802" s="26">
        <f t="shared" si="329"/>
        <v>2.5</v>
      </c>
      <c r="Q802" s="26">
        <f t="shared" si="330"/>
        <v>0</v>
      </c>
      <c r="R802" s="26">
        <f t="shared" si="331"/>
        <v>0</v>
      </c>
      <c r="S802" s="26">
        <f t="shared" si="332"/>
        <v>0</v>
      </c>
      <c r="T802" s="26">
        <f t="shared" si="333"/>
        <v>0</v>
      </c>
      <c r="U802" s="26">
        <f t="shared" si="334"/>
        <v>0</v>
      </c>
      <c r="V802" s="26">
        <f t="shared" si="335"/>
        <v>0</v>
      </c>
      <c r="W802" s="26">
        <f>VLOOKUP(AF802,角色间职业划分!L:M,2,FALSE)</f>
        <v>14</v>
      </c>
      <c r="X802" s="26">
        <f t="shared" si="336"/>
        <v>4</v>
      </c>
      <c r="Y802" s="26">
        <v>0</v>
      </c>
      <c r="Z802" s="26">
        <v>0</v>
      </c>
      <c r="AA802" s="26">
        <v>0</v>
      </c>
      <c r="AB802" s="26">
        <f t="shared" si="337"/>
        <v>0</v>
      </c>
      <c r="AC802" s="1">
        <f t="shared" si="318"/>
        <v>62</v>
      </c>
      <c r="AD802" s="51"/>
      <c r="AE802" s="1"/>
      <c r="AF802">
        <f t="shared" si="338"/>
        <v>14</v>
      </c>
      <c r="AG802" s="26" t="str">
        <f>VLOOKUP(AF802,角色间职业划分!P:R,3,FALSE)</f>
        <v>战士</v>
      </c>
      <c r="AH802" s="26">
        <f t="shared" si="339"/>
        <v>4</v>
      </c>
    </row>
    <row r="803" spans="1:34" x14ac:dyDescent="0.15">
      <c r="A803" s="26">
        <v>799</v>
      </c>
      <c r="B803" s="26">
        <f t="shared" si="319"/>
        <v>0</v>
      </c>
      <c r="C803" s="26">
        <f>ROUND(IF($AG803="战士",VLOOKUP($AH803,$DV:$ER,DX$1,FALSE),IF($AG803="幻术师",VLOOKUP($AH803,$EU:$FQ,EW$1,FALSE),IF($AG803="刺客",VLOOKUP($AH803,$FU:$GQ,FW$1,FALSE),"无该职业")))/VLOOKUP(AF803,角色间职业划分!P:AP,20,FALSE),0)</f>
        <v>0</v>
      </c>
      <c r="D803" s="26">
        <f t="shared" si="320"/>
        <v>0</v>
      </c>
      <c r="E803" s="26">
        <f>ROUND(IF($AG803="战士",VLOOKUP($AH803,$DV:$ER,DZ$1,FALSE),IF($AG803="幻术师",VLOOKUP($AH803,$EU:$FQ,EY$1,FALSE),IF($AG803="刺客",VLOOKUP($AH803,$FU:$GQ,FY$1,FALSE),"无该职业")))*VLOOKUP($AF803,角色间职业划分!$P:$AP,26,FALSE)*VLOOKUP($AF803,角色间职业划分!$P:$AP,13,FALSE)/角色间职业划分!$AB$9,0)</f>
        <v>0</v>
      </c>
      <c r="F803" s="26">
        <f>ROUND(IF($AG803="战士",VLOOKUP($AH803,$DV:$ER,EA$1,FALSE),IF($AG803="幻术师",VLOOKUP($AH803,$EU:$FQ,EZ$1,FALSE),IF($AG803="刺客",VLOOKUP($AH803,$FU:$GQ,FZ$1,FALSE),"无该职业")))*VLOOKUP($AF803,角色间职业划分!$P:$AP,8,FALSE)/角色间职业划分!$W$9,0)</f>
        <v>705</v>
      </c>
      <c r="G803" s="26">
        <f>ROUND(IF($AG803="战士",VLOOKUP($AH803,$DV:$ER,EB$1,FALSE),IF($AG803="幻术师",VLOOKUP($AH803,$EU:$FQ,FA$1,FALSE),IF($AG803="刺客",VLOOKUP($AH803,$FU:$GQ,GA$1,FALSE),"无该职业")))*VLOOKUP($AF803,角色间职业划分!$P:$AP,13,FALSE)/角色间职业划分!$AB$9,0)</f>
        <v>87</v>
      </c>
      <c r="H803" s="26">
        <f t="shared" si="321"/>
        <v>0</v>
      </c>
      <c r="I803" s="26">
        <f t="shared" si="322"/>
        <v>0</v>
      </c>
      <c r="J803" s="26">
        <f t="shared" si="323"/>
        <v>0</v>
      </c>
      <c r="K803" s="26">
        <f t="shared" si="324"/>
        <v>0</v>
      </c>
      <c r="L803" s="26">
        <f t="shared" si="325"/>
        <v>0</v>
      </c>
      <c r="M803" s="26">
        <f t="shared" si="326"/>
        <v>0</v>
      </c>
      <c r="N803" s="26">
        <f t="shared" si="327"/>
        <v>0</v>
      </c>
      <c r="O803" s="26">
        <f t="shared" si="328"/>
        <v>2.5</v>
      </c>
      <c r="P803" s="26">
        <f t="shared" si="329"/>
        <v>2.5</v>
      </c>
      <c r="Q803" s="26">
        <f t="shared" si="330"/>
        <v>0</v>
      </c>
      <c r="R803" s="26">
        <f t="shared" si="331"/>
        <v>0</v>
      </c>
      <c r="S803" s="26">
        <f t="shared" si="332"/>
        <v>0</v>
      </c>
      <c r="T803" s="26">
        <f t="shared" si="333"/>
        <v>0</v>
      </c>
      <c r="U803" s="26">
        <f t="shared" si="334"/>
        <v>0</v>
      </c>
      <c r="V803" s="26">
        <f t="shared" si="335"/>
        <v>0</v>
      </c>
      <c r="W803" s="26">
        <f>VLOOKUP(AF803,角色间职业划分!L:M,2,FALSE)</f>
        <v>14</v>
      </c>
      <c r="X803" s="26">
        <f t="shared" si="336"/>
        <v>5</v>
      </c>
      <c r="Y803" s="26">
        <v>0</v>
      </c>
      <c r="Z803" s="26">
        <v>0</v>
      </c>
      <c r="AA803" s="26">
        <v>0</v>
      </c>
      <c r="AB803" s="26">
        <f t="shared" si="337"/>
        <v>0</v>
      </c>
      <c r="AC803" s="1">
        <f t="shared" si="318"/>
        <v>81</v>
      </c>
      <c r="AD803" s="51"/>
      <c r="AE803" s="1"/>
      <c r="AF803">
        <f t="shared" si="338"/>
        <v>14</v>
      </c>
      <c r="AG803" s="26" t="str">
        <f>VLOOKUP(AF803,角色间职业划分!P:R,3,FALSE)</f>
        <v>战士</v>
      </c>
      <c r="AH803" s="26">
        <f t="shared" si="339"/>
        <v>5</v>
      </c>
    </row>
    <row r="804" spans="1:34" x14ac:dyDescent="0.15">
      <c r="A804" s="26">
        <v>800</v>
      </c>
      <c r="B804" s="26">
        <f t="shared" si="319"/>
        <v>0</v>
      </c>
      <c r="C804" s="26">
        <f>ROUND(IF($AG804="战士",VLOOKUP($AH804,$DV:$ER,DX$1,FALSE),IF($AG804="幻术师",VLOOKUP($AH804,$EU:$FQ,EW$1,FALSE),IF($AG804="刺客",VLOOKUP($AH804,$FU:$GQ,FW$1,FALSE),"无该职业")))/VLOOKUP(AF804,角色间职业划分!P:AP,20,FALSE),0)</f>
        <v>0</v>
      </c>
      <c r="D804" s="26">
        <f t="shared" si="320"/>
        <v>0</v>
      </c>
      <c r="E804" s="26">
        <f>ROUND(IF($AG804="战士",VLOOKUP($AH804,$DV:$ER,DZ$1,FALSE),IF($AG804="幻术师",VLOOKUP($AH804,$EU:$FQ,EY$1,FALSE),IF($AG804="刺客",VLOOKUP($AH804,$FU:$GQ,FY$1,FALSE),"无该职业")))*VLOOKUP($AF804,角色间职业划分!$P:$AP,26,FALSE)*VLOOKUP($AF804,角色间职业划分!$P:$AP,13,FALSE)/角色间职业划分!$AB$9,0)</f>
        <v>0</v>
      </c>
      <c r="F804" s="26">
        <f>ROUND(IF($AG804="战士",VLOOKUP($AH804,$DV:$ER,EA$1,FALSE),IF($AG804="幻术师",VLOOKUP($AH804,$EU:$FQ,EZ$1,FALSE),IF($AG804="刺客",VLOOKUP($AH804,$FU:$GQ,FZ$1,FALSE),"无该职业")))*VLOOKUP($AF804,角色间职业划分!$P:$AP,8,FALSE)/角色间职业划分!$W$9,0)</f>
        <v>705</v>
      </c>
      <c r="G804" s="26">
        <f>ROUND(IF($AG804="战士",VLOOKUP($AH804,$DV:$ER,EB$1,FALSE),IF($AG804="幻术师",VLOOKUP($AH804,$EU:$FQ,FA$1,FALSE),IF($AG804="刺客",VLOOKUP($AH804,$FU:$GQ,GA$1,FALSE),"无该职业")))*VLOOKUP($AF804,角色间职业划分!$P:$AP,13,FALSE)/角色间职业划分!$AB$9,0)</f>
        <v>87</v>
      </c>
      <c r="H804" s="26">
        <f t="shared" si="321"/>
        <v>0</v>
      </c>
      <c r="I804" s="26">
        <f t="shared" si="322"/>
        <v>0</v>
      </c>
      <c r="J804" s="26">
        <f t="shared" si="323"/>
        <v>0</v>
      </c>
      <c r="K804" s="26">
        <f t="shared" si="324"/>
        <v>0</v>
      </c>
      <c r="L804" s="26">
        <f t="shared" si="325"/>
        <v>0</v>
      </c>
      <c r="M804" s="26">
        <f t="shared" si="326"/>
        <v>0</v>
      </c>
      <c r="N804" s="26">
        <f t="shared" si="327"/>
        <v>0</v>
      </c>
      <c r="O804" s="26">
        <f t="shared" si="328"/>
        <v>2.5</v>
      </c>
      <c r="P804" s="26">
        <f t="shared" si="329"/>
        <v>2.5</v>
      </c>
      <c r="Q804" s="26">
        <f t="shared" si="330"/>
        <v>2.5</v>
      </c>
      <c r="R804" s="26">
        <f t="shared" si="331"/>
        <v>0</v>
      </c>
      <c r="S804" s="26">
        <f t="shared" si="332"/>
        <v>0</v>
      </c>
      <c r="T804" s="26">
        <f t="shared" si="333"/>
        <v>0</v>
      </c>
      <c r="U804" s="26">
        <f t="shared" si="334"/>
        <v>0</v>
      </c>
      <c r="V804" s="26">
        <f t="shared" si="335"/>
        <v>0</v>
      </c>
      <c r="W804" s="26">
        <f>VLOOKUP(AF804,角色间职业划分!L:M,2,FALSE)</f>
        <v>14</v>
      </c>
      <c r="X804" s="26">
        <f t="shared" si="336"/>
        <v>6</v>
      </c>
      <c r="Y804" s="26">
        <v>0</v>
      </c>
      <c r="Z804" s="26">
        <v>0</v>
      </c>
      <c r="AA804" s="26">
        <v>0</v>
      </c>
      <c r="AB804" s="26">
        <f t="shared" si="337"/>
        <v>0</v>
      </c>
      <c r="AC804" s="1">
        <f t="shared" si="318"/>
        <v>101</v>
      </c>
      <c r="AD804" s="51"/>
      <c r="AE804" s="1"/>
      <c r="AF804">
        <f t="shared" si="338"/>
        <v>14</v>
      </c>
      <c r="AG804" s="26" t="str">
        <f>VLOOKUP(AF804,角色间职业划分!P:R,3,FALSE)</f>
        <v>战士</v>
      </c>
      <c r="AH804" s="26">
        <f t="shared" si="339"/>
        <v>6</v>
      </c>
    </row>
    <row r="805" spans="1:34" x14ac:dyDescent="0.15">
      <c r="A805" s="26">
        <v>801</v>
      </c>
      <c r="B805" s="26">
        <f t="shared" si="319"/>
        <v>0</v>
      </c>
      <c r="C805" s="26">
        <f>ROUND(IF($AG805="战士",VLOOKUP($AH805,$DV:$ER,DX$1,FALSE),IF($AG805="幻术师",VLOOKUP($AH805,$EU:$FQ,EW$1,FALSE),IF($AG805="刺客",VLOOKUP($AH805,$FU:$GQ,FW$1,FALSE),"无该职业")))/VLOOKUP(AF805,角色间职业划分!P:AP,20,FALSE),0)</f>
        <v>0</v>
      </c>
      <c r="D805" s="26">
        <f t="shared" si="320"/>
        <v>0</v>
      </c>
      <c r="E805" s="26">
        <f>ROUND(IF($AG805="战士",VLOOKUP($AH805,$DV:$ER,DZ$1,FALSE),IF($AG805="幻术师",VLOOKUP($AH805,$EU:$FQ,EY$1,FALSE),IF($AG805="刺客",VLOOKUP($AH805,$FU:$GQ,FY$1,FALSE),"无该职业")))*VLOOKUP($AF805,角色间职业划分!$P:$AP,26,FALSE)*VLOOKUP($AF805,角色间职业划分!$P:$AP,13,FALSE)/角色间职业划分!$AB$9,0)</f>
        <v>0</v>
      </c>
      <c r="F805" s="26">
        <f>ROUND(IF($AG805="战士",VLOOKUP($AH805,$DV:$ER,EA$1,FALSE),IF($AG805="幻术师",VLOOKUP($AH805,$EU:$FQ,EZ$1,FALSE),IF($AG805="刺客",VLOOKUP($AH805,$FU:$GQ,FZ$1,FALSE),"无该职业")))*VLOOKUP($AF805,角色间职业划分!$P:$AP,8,FALSE)/角色间职业划分!$W$9,0)</f>
        <v>705</v>
      </c>
      <c r="G805" s="26">
        <f>ROUND(IF($AG805="战士",VLOOKUP($AH805,$DV:$ER,EB$1,FALSE),IF($AG805="幻术师",VLOOKUP($AH805,$EU:$FQ,FA$1,FALSE),IF($AG805="刺客",VLOOKUP($AH805,$FU:$GQ,GA$1,FALSE),"无该职业")))*VLOOKUP($AF805,角色间职业划分!$P:$AP,13,FALSE)/角色间职业划分!$AB$9,0)</f>
        <v>293</v>
      </c>
      <c r="H805" s="26">
        <f t="shared" si="321"/>
        <v>0</v>
      </c>
      <c r="I805" s="26">
        <f t="shared" si="322"/>
        <v>0</v>
      </c>
      <c r="J805" s="26">
        <f t="shared" si="323"/>
        <v>0</v>
      </c>
      <c r="K805" s="26">
        <f t="shared" si="324"/>
        <v>0</v>
      </c>
      <c r="L805" s="26">
        <f t="shared" si="325"/>
        <v>0</v>
      </c>
      <c r="M805" s="26">
        <f t="shared" si="326"/>
        <v>0</v>
      </c>
      <c r="N805" s="26">
        <f t="shared" si="327"/>
        <v>0</v>
      </c>
      <c r="O805" s="26">
        <f t="shared" si="328"/>
        <v>2.5</v>
      </c>
      <c r="P805" s="26">
        <f t="shared" si="329"/>
        <v>2.5</v>
      </c>
      <c r="Q805" s="26">
        <f t="shared" si="330"/>
        <v>2.5</v>
      </c>
      <c r="R805" s="26">
        <f t="shared" si="331"/>
        <v>0</v>
      </c>
      <c r="S805" s="26">
        <f t="shared" si="332"/>
        <v>0</v>
      </c>
      <c r="T805" s="26">
        <f t="shared" si="333"/>
        <v>0</v>
      </c>
      <c r="U805" s="26">
        <f t="shared" si="334"/>
        <v>0</v>
      </c>
      <c r="V805" s="26">
        <f t="shared" si="335"/>
        <v>0</v>
      </c>
      <c r="W805" s="26">
        <f>VLOOKUP(AF805,角色间职业划分!L:M,2,FALSE)</f>
        <v>14</v>
      </c>
      <c r="X805" s="26">
        <f t="shared" si="336"/>
        <v>7</v>
      </c>
      <c r="Y805" s="26">
        <v>0</v>
      </c>
      <c r="Z805" s="26">
        <v>0</v>
      </c>
      <c r="AA805" s="26">
        <v>0</v>
      </c>
      <c r="AB805" s="26">
        <f t="shared" si="337"/>
        <v>0</v>
      </c>
      <c r="AC805" s="1">
        <f t="shared" si="318"/>
        <v>142</v>
      </c>
      <c r="AD805" s="51"/>
      <c r="AE805" s="1"/>
      <c r="AF805">
        <f t="shared" si="338"/>
        <v>14</v>
      </c>
      <c r="AG805" s="26" t="str">
        <f>VLOOKUP(AF805,角色间职业划分!P:R,3,FALSE)</f>
        <v>战士</v>
      </c>
      <c r="AH805" s="26">
        <f t="shared" si="339"/>
        <v>7</v>
      </c>
    </row>
    <row r="806" spans="1:34" x14ac:dyDescent="0.15">
      <c r="A806" s="26">
        <v>802</v>
      </c>
      <c r="B806" s="26">
        <f t="shared" si="319"/>
        <v>0</v>
      </c>
      <c r="C806" s="26">
        <f>ROUND(IF($AG806="战士",VLOOKUP($AH806,$DV:$ER,DX$1,FALSE),IF($AG806="幻术师",VLOOKUP($AH806,$EU:$FQ,EW$1,FALSE),IF($AG806="刺客",VLOOKUP($AH806,$FU:$GQ,FW$1,FALSE),"无该职业")))/VLOOKUP(AF806,角色间职业划分!P:AP,20,FALSE),0)</f>
        <v>0</v>
      </c>
      <c r="D806" s="26">
        <f t="shared" si="320"/>
        <v>0</v>
      </c>
      <c r="E806" s="26">
        <f>ROUND(IF($AG806="战士",VLOOKUP($AH806,$DV:$ER,DZ$1,FALSE),IF($AG806="幻术师",VLOOKUP($AH806,$EU:$FQ,EY$1,FALSE),IF($AG806="刺客",VLOOKUP($AH806,$FU:$GQ,FY$1,FALSE),"无该职业")))*VLOOKUP($AF806,角色间职业划分!$P:$AP,26,FALSE)*VLOOKUP($AF806,角色间职业划分!$P:$AP,13,FALSE)/角色间职业划分!$AB$9,0)</f>
        <v>152</v>
      </c>
      <c r="F806" s="26">
        <f>ROUND(IF($AG806="战士",VLOOKUP($AH806,$DV:$ER,EA$1,FALSE),IF($AG806="幻术师",VLOOKUP($AH806,$EU:$FQ,EZ$1,FALSE),IF($AG806="刺客",VLOOKUP($AH806,$FU:$GQ,FZ$1,FALSE),"无该职业")))*VLOOKUP($AF806,角色间职业划分!$P:$AP,8,FALSE)/角色间职业划分!$W$9,0)</f>
        <v>705</v>
      </c>
      <c r="G806" s="26">
        <f>ROUND(IF($AG806="战士",VLOOKUP($AH806,$DV:$ER,EB$1,FALSE),IF($AG806="幻术师",VLOOKUP($AH806,$EU:$FQ,FA$1,FALSE),IF($AG806="刺客",VLOOKUP($AH806,$FU:$GQ,GA$1,FALSE),"无该职业")))*VLOOKUP($AF806,角色间职业划分!$P:$AP,13,FALSE)/角色间职业划分!$AB$9,0)</f>
        <v>293</v>
      </c>
      <c r="H806" s="26">
        <f t="shared" si="321"/>
        <v>0</v>
      </c>
      <c r="I806" s="26">
        <f t="shared" si="322"/>
        <v>0</v>
      </c>
      <c r="J806" s="26">
        <f t="shared" si="323"/>
        <v>0</v>
      </c>
      <c r="K806" s="26">
        <f t="shared" si="324"/>
        <v>0</v>
      </c>
      <c r="L806" s="26">
        <f t="shared" si="325"/>
        <v>0</v>
      </c>
      <c r="M806" s="26">
        <f t="shared" si="326"/>
        <v>0</v>
      </c>
      <c r="N806" s="26">
        <f t="shared" si="327"/>
        <v>0</v>
      </c>
      <c r="O806" s="26">
        <f t="shared" si="328"/>
        <v>2.5</v>
      </c>
      <c r="P806" s="26">
        <f t="shared" si="329"/>
        <v>2.5</v>
      </c>
      <c r="Q806" s="26">
        <f t="shared" si="330"/>
        <v>2.5</v>
      </c>
      <c r="R806" s="26">
        <f t="shared" si="331"/>
        <v>0</v>
      </c>
      <c r="S806" s="26">
        <f t="shared" si="332"/>
        <v>0</v>
      </c>
      <c r="T806" s="26">
        <f t="shared" si="333"/>
        <v>0</v>
      </c>
      <c r="U806" s="26">
        <f t="shared" si="334"/>
        <v>0</v>
      </c>
      <c r="V806" s="26">
        <f t="shared" si="335"/>
        <v>0</v>
      </c>
      <c r="W806" s="26">
        <f>VLOOKUP(AF806,角色间职业划分!L:M,2,FALSE)</f>
        <v>14</v>
      </c>
      <c r="X806" s="26">
        <f t="shared" si="336"/>
        <v>8</v>
      </c>
      <c r="Y806" s="26">
        <v>0</v>
      </c>
      <c r="Z806" s="26">
        <v>0</v>
      </c>
      <c r="AA806" s="26">
        <v>0</v>
      </c>
      <c r="AB806" s="26">
        <f t="shared" si="337"/>
        <v>0</v>
      </c>
      <c r="AC806" s="1">
        <f t="shared" si="318"/>
        <v>184</v>
      </c>
      <c r="AD806" s="51"/>
      <c r="AE806" s="1"/>
      <c r="AF806">
        <f t="shared" si="338"/>
        <v>14</v>
      </c>
      <c r="AG806" s="26" t="str">
        <f>VLOOKUP(AF806,角色间职业划分!P:R,3,FALSE)</f>
        <v>战士</v>
      </c>
      <c r="AH806" s="26">
        <f t="shared" si="339"/>
        <v>8</v>
      </c>
    </row>
    <row r="807" spans="1:34" x14ac:dyDescent="0.15">
      <c r="A807" s="26">
        <v>803</v>
      </c>
      <c r="B807" s="26">
        <f t="shared" si="319"/>
        <v>0</v>
      </c>
      <c r="C807" s="26">
        <f>ROUND(IF($AG807="战士",VLOOKUP($AH807,$DV:$ER,DX$1,FALSE),IF($AG807="幻术师",VLOOKUP($AH807,$EU:$FQ,EW$1,FALSE),IF($AG807="刺客",VLOOKUP($AH807,$FU:$GQ,FW$1,FALSE),"无该职业")))/VLOOKUP(AF807,角色间职业划分!P:AP,20,FALSE),0)</f>
        <v>0</v>
      </c>
      <c r="D807" s="26">
        <f t="shared" si="320"/>
        <v>0</v>
      </c>
      <c r="E807" s="26">
        <f>ROUND(IF($AG807="战士",VLOOKUP($AH807,$DV:$ER,DZ$1,FALSE),IF($AG807="幻术师",VLOOKUP($AH807,$EU:$FQ,EY$1,FALSE),IF($AG807="刺客",VLOOKUP($AH807,$FU:$GQ,FY$1,FALSE),"无该职业")))*VLOOKUP($AF807,角色间职业划分!$P:$AP,26,FALSE)*VLOOKUP($AF807,角色间职业划分!$P:$AP,13,FALSE)/角色间职业划分!$AB$9,0)</f>
        <v>152</v>
      </c>
      <c r="F807" s="26">
        <f>ROUND(IF($AG807="战士",VLOOKUP($AH807,$DV:$ER,EA$1,FALSE),IF($AG807="幻术师",VLOOKUP($AH807,$EU:$FQ,EZ$1,FALSE),IF($AG807="刺客",VLOOKUP($AH807,$FU:$GQ,FZ$1,FALSE),"无该职业")))*VLOOKUP($AF807,角色间职业划分!$P:$AP,8,FALSE)/角色间职业划分!$W$9,0)</f>
        <v>1952</v>
      </c>
      <c r="G807" s="26">
        <f>ROUND(IF($AG807="战士",VLOOKUP($AH807,$DV:$ER,EB$1,FALSE),IF($AG807="幻术师",VLOOKUP($AH807,$EU:$FQ,FA$1,FALSE),IF($AG807="刺客",VLOOKUP($AH807,$FU:$GQ,GA$1,FALSE),"无该职业")))*VLOOKUP($AF807,角色间职业划分!$P:$AP,13,FALSE)/角色间职业划分!$AB$9,0)</f>
        <v>293</v>
      </c>
      <c r="H807" s="26">
        <f t="shared" si="321"/>
        <v>0</v>
      </c>
      <c r="I807" s="26">
        <f t="shared" si="322"/>
        <v>0</v>
      </c>
      <c r="J807" s="26">
        <f t="shared" si="323"/>
        <v>0</v>
      </c>
      <c r="K807" s="26">
        <f t="shared" si="324"/>
        <v>0</v>
      </c>
      <c r="L807" s="26">
        <f t="shared" si="325"/>
        <v>0</v>
      </c>
      <c r="M807" s="26">
        <f t="shared" si="326"/>
        <v>0</v>
      </c>
      <c r="N807" s="26">
        <f t="shared" si="327"/>
        <v>0</v>
      </c>
      <c r="O807" s="26">
        <f t="shared" si="328"/>
        <v>2.5</v>
      </c>
      <c r="P807" s="26">
        <f t="shared" si="329"/>
        <v>2.5</v>
      </c>
      <c r="Q807" s="26">
        <f t="shared" si="330"/>
        <v>2.5</v>
      </c>
      <c r="R807" s="26">
        <f t="shared" si="331"/>
        <v>0</v>
      </c>
      <c r="S807" s="26">
        <f t="shared" si="332"/>
        <v>0</v>
      </c>
      <c r="T807" s="26">
        <f t="shared" si="333"/>
        <v>0</v>
      </c>
      <c r="U807" s="26">
        <f t="shared" si="334"/>
        <v>0</v>
      </c>
      <c r="V807" s="26">
        <f t="shared" si="335"/>
        <v>0</v>
      </c>
      <c r="W807" s="26">
        <f>VLOOKUP(AF807,角色间职业划分!L:M,2,FALSE)</f>
        <v>14</v>
      </c>
      <c r="X807" s="26">
        <f t="shared" si="336"/>
        <v>9</v>
      </c>
      <c r="Y807" s="26">
        <v>0</v>
      </c>
      <c r="Z807" s="26">
        <v>0</v>
      </c>
      <c r="AA807" s="26">
        <v>0</v>
      </c>
      <c r="AB807" s="26">
        <f t="shared" si="337"/>
        <v>0</v>
      </c>
      <c r="AC807" s="1">
        <f t="shared" si="318"/>
        <v>226</v>
      </c>
      <c r="AD807" s="51"/>
      <c r="AE807" s="1"/>
      <c r="AF807">
        <f t="shared" si="338"/>
        <v>14</v>
      </c>
      <c r="AG807" s="26" t="str">
        <f>VLOOKUP(AF807,角色间职业划分!P:R,3,FALSE)</f>
        <v>战士</v>
      </c>
      <c r="AH807" s="26">
        <f t="shared" si="339"/>
        <v>9</v>
      </c>
    </row>
    <row r="808" spans="1:34" x14ac:dyDescent="0.15">
      <c r="A808" s="26">
        <v>804</v>
      </c>
      <c r="B808" s="26">
        <f t="shared" si="319"/>
        <v>0</v>
      </c>
      <c r="C808" s="26">
        <f>ROUND(IF($AG808="战士",VLOOKUP($AH808,$DV:$ER,DX$1,FALSE),IF($AG808="幻术师",VLOOKUP($AH808,$EU:$FQ,EW$1,FALSE),IF($AG808="刺客",VLOOKUP($AH808,$FU:$GQ,FW$1,FALSE),"无该职业")))/VLOOKUP(AF808,角色间职业划分!P:AP,20,FALSE),0)</f>
        <v>13</v>
      </c>
      <c r="D808" s="26">
        <f t="shared" si="320"/>
        <v>0</v>
      </c>
      <c r="E808" s="26">
        <f>ROUND(IF($AG808="战士",VLOOKUP($AH808,$DV:$ER,DZ$1,FALSE),IF($AG808="幻术师",VLOOKUP($AH808,$EU:$FQ,EY$1,FALSE),IF($AG808="刺客",VLOOKUP($AH808,$FU:$GQ,FY$1,FALSE),"无该职业")))*VLOOKUP($AF808,角色间职业划分!$P:$AP,26,FALSE)*VLOOKUP($AF808,角色间职业划分!$P:$AP,13,FALSE)/角色间职业划分!$AB$9,0)</f>
        <v>152</v>
      </c>
      <c r="F808" s="26">
        <f>ROUND(IF($AG808="战士",VLOOKUP($AH808,$DV:$ER,EA$1,FALSE),IF($AG808="幻术师",VLOOKUP($AH808,$EU:$FQ,EZ$1,FALSE),IF($AG808="刺客",VLOOKUP($AH808,$FU:$GQ,FZ$1,FALSE),"无该职业")))*VLOOKUP($AF808,角色间职业划分!$P:$AP,8,FALSE)/角色间职业划分!$W$9,0)</f>
        <v>1952</v>
      </c>
      <c r="G808" s="26">
        <f>ROUND(IF($AG808="战士",VLOOKUP($AH808,$DV:$ER,EB$1,FALSE),IF($AG808="幻术师",VLOOKUP($AH808,$EU:$FQ,FA$1,FALSE),IF($AG808="刺客",VLOOKUP($AH808,$FU:$GQ,GA$1,FALSE),"无该职业")))*VLOOKUP($AF808,角色间职业划分!$P:$AP,13,FALSE)/角色间职业划分!$AB$9,0)</f>
        <v>293</v>
      </c>
      <c r="H808" s="26">
        <f t="shared" si="321"/>
        <v>0</v>
      </c>
      <c r="I808" s="26">
        <f t="shared" si="322"/>
        <v>0</v>
      </c>
      <c r="J808" s="26">
        <f t="shared" si="323"/>
        <v>0</v>
      </c>
      <c r="K808" s="26">
        <f t="shared" si="324"/>
        <v>0</v>
      </c>
      <c r="L808" s="26">
        <f t="shared" si="325"/>
        <v>0</v>
      </c>
      <c r="M808" s="26">
        <f t="shared" si="326"/>
        <v>0</v>
      </c>
      <c r="N808" s="26">
        <f t="shared" si="327"/>
        <v>0</v>
      </c>
      <c r="O808" s="26">
        <f t="shared" si="328"/>
        <v>2.5</v>
      </c>
      <c r="P808" s="26">
        <f t="shared" si="329"/>
        <v>2.5</v>
      </c>
      <c r="Q808" s="26">
        <f t="shared" si="330"/>
        <v>2.5</v>
      </c>
      <c r="R808" s="26">
        <f t="shared" si="331"/>
        <v>0</v>
      </c>
      <c r="S808" s="26">
        <f t="shared" si="332"/>
        <v>0</v>
      </c>
      <c r="T808" s="26">
        <f t="shared" si="333"/>
        <v>0</v>
      </c>
      <c r="U808" s="26">
        <f t="shared" si="334"/>
        <v>0</v>
      </c>
      <c r="V808" s="26">
        <f t="shared" si="335"/>
        <v>0</v>
      </c>
      <c r="W808" s="26">
        <f>VLOOKUP(AF808,角色间职业划分!L:M,2,FALSE)</f>
        <v>14</v>
      </c>
      <c r="X808" s="26">
        <f t="shared" si="336"/>
        <v>10</v>
      </c>
      <c r="Y808" s="26">
        <v>0</v>
      </c>
      <c r="Z808" s="26">
        <v>0</v>
      </c>
      <c r="AA808" s="26">
        <v>0</v>
      </c>
      <c r="AB808" s="26">
        <f t="shared" si="337"/>
        <v>5</v>
      </c>
      <c r="AC808" s="1">
        <f t="shared" si="318"/>
        <v>270</v>
      </c>
      <c r="AD808" s="51"/>
      <c r="AE808" s="1"/>
      <c r="AF808">
        <f t="shared" si="338"/>
        <v>14</v>
      </c>
      <c r="AG808" s="26" t="str">
        <f>VLOOKUP(AF808,角色间职业划分!P:R,3,FALSE)</f>
        <v>战士</v>
      </c>
      <c r="AH808" s="26">
        <f t="shared" si="339"/>
        <v>10</v>
      </c>
    </row>
    <row r="809" spans="1:34" x14ac:dyDescent="0.15">
      <c r="A809" s="26">
        <v>805</v>
      </c>
      <c r="B809" s="26">
        <f t="shared" si="319"/>
        <v>0</v>
      </c>
      <c r="C809" s="26">
        <f>ROUND(IF($AG809="战士",VLOOKUP($AH809,$DV:$ER,DX$1,FALSE),IF($AG809="幻术师",VLOOKUP($AH809,$EU:$FQ,EW$1,FALSE),IF($AG809="刺客",VLOOKUP($AH809,$FU:$GQ,FW$1,FALSE),"无该职业")))/VLOOKUP(AF809,角色间职业划分!P:AP,20,FALSE),0)</f>
        <v>13</v>
      </c>
      <c r="D809" s="26">
        <f t="shared" si="320"/>
        <v>0</v>
      </c>
      <c r="E809" s="26">
        <f>ROUND(IF($AG809="战士",VLOOKUP($AH809,$DV:$ER,DZ$1,FALSE),IF($AG809="幻术师",VLOOKUP($AH809,$EU:$FQ,EY$1,FALSE),IF($AG809="刺客",VLOOKUP($AH809,$FU:$GQ,FY$1,FALSE),"无该职业")))*VLOOKUP($AF809,角色间职业划分!$P:$AP,26,FALSE)*VLOOKUP($AF809,角色间职业划分!$P:$AP,13,FALSE)/角色间职业划分!$AB$9,0)</f>
        <v>152</v>
      </c>
      <c r="F809" s="26">
        <f>ROUND(IF($AG809="战士",VLOOKUP($AH809,$DV:$ER,EA$1,FALSE),IF($AG809="幻术师",VLOOKUP($AH809,$EU:$FQ,EZ$1,FALSE),IF($AG809="刺客",VLOOKUP($AH809,$FU:$GQ,FZ$1,FALSE),"无该职业")))*VLOOKUP($AF809,角色间职业划分!$P:$AP,8,FALSE)/角色间职业划分!$W$9,0)</f>
        <v>1952</v>
      </c>
      <c r="G809" s="26">
        <f>ROUND(IF($AG809="战士",VLOOKUP($AH809,$DV:$ER,EB$1,FALSE),IF($AG809="幻术师",VLOOKUP($AH809,$EU:$FQ,FA$1,FALSE),IF($AG809="刺客",VLOOKUP($AH809,$FU:$GQ,GA$1,FALSE),"无该职业")))*VLOOKUP($AF809,角色间职业划分!$P:$AP,13,FALSE)/角色间职业划分!$AB$9,0)</f>
        <v>616</v>
      </c>
      <c r="H809" s="26">
        <f t="shared" si="321"/>
        <v>0</v>
      </c>
      <c r="I809" s="26">
        <f t="shared" si="322"/>
        <v>0</v>
      </c>
      <c r="J809" s="26">
        <f t="shared" si="323"/>
        <v>0</v>
      </c>
      <c r="K809" s="26">
        <f t="shared" si="324"/>
        <v>0</v>
      </c>
      <c r="L809" s="26">
        <f t="shared" si="325"/>
        <v>0</v>
      </c>
      <c r="M809" s="26">
        <f t="shared" si="326"/>
        <v>0</v>
      </c>
      <c r="N809" s="26">
        <f t="shared" si="327"/>
        <v>0</v>
      </c>
      <c r="O809" s="26">
        <f t="shared" si="328"/>
        <v>2.5</v>
      </c>
      <c r="P809" s="26">
        <f t="shared" si="329"/>
        <v>2.5</v>
      </c>
      <c r="Q809" s="26">
        <f t="shared" si="330"/>
        <v>2.5</v>
      </c>
      <c r="R809" s="26">
        <f t="shared" si="331"/>
        <v>0</v>
      </c>
      <c r="S809" s="26">
        <f t="shared" si="332"/>
        <v>0</v>
      </c>
      <c r="T809" s="26">
        <f t="shared" si="333"/>
        <v>0</v>
      </c>
      <c r="U809" s="26">
        <f t="shared" si="334"/>
        <v>0</v>
      </c>
      <c r="V809" s="26">
        <f t="shared" si="335"/>
        <v>0</v>
      </c>
      <c r="W809" s="26">
        <f>VLOOKUP(AF809,角色间职业划分!L:M,2,FALSE)</f>
        <v>14</v>
      </c>
      <c r="X809" s="26">
        <f t="shared" si="336"/>
        <v>11</v>
      </c>
      <c r="Y809" s="26">
        <v>0</v>
      </c>
      <c r="Z809" s="26">
        <v>0</v>
      </c>
      <c r="AA809" s="26">
        <v>0</v>
      </c>
      <c r="AB809" s="26">
        <f t="shared" si="337"/>
        <v>5</v>
      </c>
      <c r="AC809" s="1">
        <f t="shared" si="318"/>
        <v>300</v>
      </c>
      <c r="AD809" s="51"/>
      <c r="AE809" s="1"/>
      <c r="AF809">
        <f t="shared" si="338"/>
        <v>14</v>
      </c>
      <c r="AG809" s="26" t="str">
        <f>VLOOKUP(AF809,角色间职业划分!P:R,3,FALSE)</f>
        <v>战士</v>
      </c>
      <c r="AH809" s="26">
        <f t="shared" si="339"/>
        <v>11</v>
      </c>
    </row>
    <row r="810" spans="1:34" x14ac:dyDescent="0.15">
      <c r="A810" s="26">
        <v>806</v>
      </c>
      <c r="B810" s="26">
        <f t="shared" si="319"/>
        <v>0</v>
      </c>
      <c r="C810" s="26">
        <f>ROUND(IF($AG810="战士",VLOOKUP($AH810,$DV:$ER,DX$1,FALSE),IF($AG810="幻术师",VLOOKUP($AH810,$EU:$FQ,EW$1,FALSE),IF($AG810="刺客",VLOOKUP($AH810,$FU:$GQ,FW$1,FALSE),"无该职业")))/VLOOKUP(AF810,角色间职业划分!P:AP,20,FALSE),0)</f>
        <v>15</v>
      </c>
      <c r="D810" s="26">
        <f t="shared" si="320"/>
        <v>0</v>
      </c>
      <c r="E810" s="26">
        <f>ROUND(IF($AG810="战士",VLOOKUP($AH810,$DV:$ER,DZ$1,FALSE),IF($AG810="幻术师",VLOOKUP($AH810,$EU:$FQ,EY$1,FALSE),IF($AG810="刺客",VLOOKUP($AH810,$FU:$GQ,FY$1,FALSE),"无该职业")))*VLOOKUP($AF810,角色间职业划分!$P:$AP,26,FALSE)*VLOOKUP($AF810,角色间职业划分!$P:$AP,13,FALSE)/角色间职业划分!$AB$9,0)</f>
        <v>152</v>
      </c>
      <c r="F810" s="26">
        <f>ROUND(IF($AG810="战士",VLOOKUP($AH810,$DV:$ER,EA$1,FALSE),IF($AG810="幻术师",VLOOKUP($AH810,$EU:$FQ,EZ$1,FALSE),IF($AG810="刺客",VLOOKUP($AH810,$FU:$GQ,FZ$1,FALSE),"无该职业")))*VLOOKUP($AF810,角色间职业划分!$P:$AP,8,FALSE)/角色间职业划分!$W$9,0)</f>
        <v>1952</v>
      </c>
      <c r="G810" s="26">
        <f>ROUND(IF($AG810="战士",VLOOKUP($AH810,$DV:$ER,EB$1,FALSE),IF($AG810="幻术师",VLOOKUP($AH810,$EU:$FQ,FA$1,FALSE),IF($AG810="刺客",VLOOKUP($AH810,$FU:$GQ,GA$1,FALSE),"无该职业")))*VLOOKUP($AF810,角色间职业划分!$P:$AP,13,FALSE)/角色间职业划分!$AB$9,0)</f>
        <v>616</v>
      </c>
      <c r="H810" s="26">
        <f t="shared" si="321"/>
        <v>0</v>
      </c>
      <c r="I810" s="26">
        <f t="shared" si="322"/>
        <v>0</v>
      </c>
      <c r="J810" s="26">
        <f t="shared" si="323"/>
        <v>0</v>
      </c>
      <c r="K810" s="26">
        <f t="shared" si="324"/>
        <v>0</v>
      </c>
      <c r="L810" s="26">
        <f t="shared" si="325"/>
        <v>0</v>
      </c>
      <c r="M810" s="26">
        <f t="shared" si="326"/>
        <v>0</v>
      </c>
      <c r="N810" s="26">
        <f t="shared" si="327"/>
        <v>0</v>
      </c>
      <c r="O810" s="26">
        <f t="shared" si="328"/>
        <v>2.5</v>
      </c>
      <c r="P810" s="26">
        <f t="shared" si="329"/>
        <v>2.5</v>
      </c>
      <c r="Q810" s="26">
        <f t="shared" si="330"/>
        <v>2.5</v>
      </c>
      <c r="R810" s="26">
        <f t="shared" si="331"/>
        <v>0</v>
      </c>
      <c r="S810" s="26">
        <f t="shared" si="332"/>
        <v>0</v>
      </c>
      <c r="T810" s="26">
        <f t="shared" si="333"/>
        <v>0</v>
      </c>
      <c r="U810" s="26">
        <f t="shared" si="334"/>
        <v>0</v>
      </c>
      <c r="V810" s="26">
        <f t="shared" si="335"/>
        <v>0</v>
      </c>
      <c r="W810" s="26">
        <f>VLOOKUP(AF810,角色间职业划分!L:M,2,FALSE)</f>
        <v>14</v>
      </c>
      <c r="X810" s="26">
        <f t="shared" si="336"/>
        <v>12</v>
      </c>
      <c r="Y810" s="26">
        <v>0</v>
      </c>
      <c r="Z810" s="26">
        <v>0</v>
      </c>
      <c r="AA810" s="26">
        <v>0</v>
      </c>
      <c r="AB810" s="26">
        <f t="shared" si="337"/>
        <v>5</v>
      </c>
      <c r="AC810" s="1">
        <f t="shared" si="318"/>
        <v>330</v>
      </c>
      <c r="AD810" s="51"/>
      <c r="AE810" s="1"/>
      <c r="AF810">
        <f t="shared" si="338"/>
        <v>14</v>
      </c>
      <c r="AG810" s="26" t="str">
        <f>VLOOKUP(AF810,角色间职业划分!P:R,3,FALSE)</f>
        <v>战士</v>
      </c>
      <c r="AH810" s="26">
        <f t="shared" si="339"/>
        <v>12</v>
      </c>
    </row>
    <row r="811" spans="1:34" x14ac:dyDescent="0.15">
      <c r="A811" s="26">
        <v>807</v>
      </c>
      <c r="B811" s="26">
        <f t="shared" si="319"/>
        <v>0</v>
      </c>
      <c r="C811" s="26">
        <f>ROUND(IF($AG811="战士",VLOOKUP($AH811,$DV:$ER,DX$1,FALSE),IF($AG811="幻术师",VLOOKUP($AH811,$EU:$FQ,EW$1,FALSE),IF($AG811="刺客",VLOOKUP($AH811,$FU:$GQ,FW$1,FALSE),"无该职业")))/VLOOKUP(AF811,角色间职业划分!P:AP,20,FALSE),0)</f>
        <v>15</v>
      </c>
      <c r="D811" s="26">
        <f t="shared" si="320"/>
        <v>0</v>
      </c>
      <c r="E811" s="26">
        <f>ROUND(IF($AG811="战士",VLOOKUP($AH811,$DV:$ER,DZ$1,FALSE),IF($AG811="幻术师",VLOOKUP($AH811,$EU:$FQ,EY$1,FALSE),IF($AG811="刺客",VLOOKUP($AH811,$FU:$GQ,FY$1,FALSE),"无该职业")))*VLOOKUP($AF811,角色间职业划分!$P:$AP,26,FALSE)*VLOOKUP($AF811,角色间职业划分!$P:$AP,13,FALSE)/角色间职业划分!$AB$9,0)</f>
        <v>152</v>
      </c>
      <c r="F811" s="26">
        <f>ROUND(IF($AG811="战士",VLOOKUP($AH811,$DV:$ER,EA$1,FALSE),IF($AG811="幻术师",VLOOKUP($AH811,$EU:$FQ,EZ$1,FALSE),IF($AG811="刺客",VLOOKUP($AH811,$FU:$GQ,FZ$1,FALSE),"无该职业")))*VLOOKUP($AF811,角色间职业划分!$P:$AP,8,FALSE)/角色间职业划分!$W$9,0)</f>
        <v>3108</v>
      </c>
      <c r="G811" s="26">
        <f>ROUND(IF($AG811="战士",VLOOKUP($AH811,$DV:$ER,EB$1,FALSE),IF($AG811="幻术师",VLOOKUP($AH811,$EU:$FQ,FA$1,FALSE),IF($AG811="刺客",VLOOKUP($AH811,$FU:$GQ,GA$1,FALSE),"无该职业")))*VLOOKUP($AF811,角色间职业划分!$P:$AP,13,FALSE)/角色间职业划分!$AB$9,0)</f>
        <v>616</v>
      </c>
      <c r="H811" s="26">
        <f t="shared" si="321"/>
        <v>0</v>
      </c>
      <c r="I811" s="26">
        <f t="shared" si="322"/>
        <v>0</v>
      </c>
      <c r="J811" s="26">
        <f t="shared" si="323"/>
        <v>0</v>
      </c>
      <c r="K811" s="26">
        <f t="shared" si="324"/>
        <v>0</v>
      </c>
      <c r="L811" s="26">
        <f t="shared" si="325"/>
        <v>0</v>
      </c>
      <c r="M811" s="26">
        <f t="shared" si="326"/>
        <v>0</v>
      </c>
      <c r="N811" s="26">
        <f t="shared" si="327"/>
        <v>0</v>
      </c>
      <c r="O811" s="26">
        <f t="shared" si="328"/>
        <v>2.5</v>
      </c>
      <c r="P811" s="26">
        <f t="shared" si="329"/>
        <v>2.5</v>
      </c>
      <c r="Q811" s="26">
        <f t="shared" si="330"/>
        <v>2.5</v>
      </c>
      <c r="R811" s="26">
        <f t="shared" si="331"/>
        <v>0</v>
      </c>
      <c r="S811" s="26">
        <f t="shared" si="332"/>
        <v>0</v>
      </c>
      <c r="T811" s="26">
        <f t="shared" si="333"/>
        <v>0</v>
      </c>
      <c r="U811" s="26">
        <f t="shared" si="334"/>
        <v>0</v>
      </c>
      <c r="V811" s="26">
        <f t="shared" si="335"/>
        <v>0</v>
      </c>
      <c r="W811" s="26">
        <f>VLOOKUP(AF811,角色间职业划分!L:M,2,FALSE)</f>
        <v>14</v>
      </c>
      <c r="X811" s="26">
        <f t="shared" si="336"/>
        <v>13</v>
      </c>
      <c r="Y811" s="26">
        <v>0</v>
      </c>
      <c r="Z811" s="26">
        <v>0</v>
      </c>
      <c r="AA811" s="26">
        <v>0</v>
      </c>
      <c r="AB811" s="26">
        <f t="shared" si="337"/>
        <v>5</v>
      </c>
      <c r="AC811" s="1">
        <f t="shared" si="318"/>
        <v>360</v>
      </c>
      <c r="AD811" s="51"/>
      <c r="AE811" s="1"/>
      <c r="AF811">
        <f t="shared" si="338"/>
        <v>14</v>
      </c>
      <c r="AG811" s="26" t="str">
        <f>VLOOKUP(AF811,角色间职业划分!P:R,3,FALSE)</f>
        <v>战士</v>
      </c>
      <c r="AH811" s="26">
        <f t="shared" si="339"/>
        <v>13</v>
      </c>
    </row>
    <row r="812" spans="1:34" x14ac:dyDescent="0.15">
      <c r="A812" s="26">
        <v>808</v>
      </c>
      <c r="B812" s="26">
        <f t="shared" si="319"/>
        <v>0</v>
      </c>
      <c r="C812" s="26">
        <f>ROUND(IF($AG812="战士",VLOOKUP($AH812,$DV:$ER,DX$1,FALSE),IF($AG812="幻术师",VLOOKUP($AH812,$EU:$FQ,EW$1,FALSE),IF($AG812="刺客",VLOOKUP($AH812,$FU:$GQ,FW$1,FALSE),"无该职业")))/VLOOKUP(AF812,角色间职业划分!P:AP,20,FALSE),0)</f>
        <v>15</v>
      </c>
      <c r="D812" s="26">
        <f t="shared" si="320"/>
        <v>0</v>
      </c>
      <c r="E812" s="26">
        <f>ROUND(IF($AG812="战士",VLOOKUP($AH812,$DV:$ER,DZ$1,FALSE),IF($AG812="幻术师",VLOOKUP($AH812,$EU:$FQ,EY$1,FALSE),IF($AG812="刺客",VLOOKUP($AH812,$FU:$GQ,FY$1,FALSE),"无该职业")))*VLOOKUP($AF812,角色间职业划分!$P:$AP,26,FALSE)*VLOOKUP($AF812,角色间职业划分!$P:$AP,13,FALSE)/角色间职业划分!$AB$9,0)</f>
        <v>152</v>
      </c>
      <c r="F812" s="26">
        <f>ROUND(IF($AG812="战士",VLOOKUP($AH812,$DV:$ER,EA$1,FALSE),IF($AG812="幻术师",VLOOKUP($AH812,$EU:$FQ,EZ$1,FALSE),IF($AG812="刺客",VLOOKUP($AH812,$FU:$GQ,FZ$1,FALSE),"无该职业")))*VLOOKUP($AF812,角色间职业划分!$P:$AP,8,FALSE)/角色间职业划分!$W$9,0)</f>
        <v>3108</v>
      </c>
      <c r="G812" s="26">
        <f>ROUND(IF($AG812="战士",VLOOKUP($AH812,$DV:$ER,EB$1,FALSE),IF($AG812="幻术师",VLOOKUP($AH812,$EU:$FQ,FA$1,FALSE),IF($AG812="刺客",VLOOKUP($AH812,$FU:$GQ,GA$1,FALSE),"无该职业")))*VLOOKUP($AF812,角色间职业划分!$P:$AP,13,FALSE)/角色间职业划分!$AB$9,0)</f>
        <v>616</v>
      </c>
      <c r="H812" s="26">
        <f t="shared" si="321"/>
        <v>0</v>
      </c>
      <c r="I812" s="26">
        <f t="shared" si="322"/>
        <v>0</v>
      </c>
      <c r="J812" s="26">
        <f t="shared" si="323"/>
        <v>0</v>
      </c>
      <c r="K812" s="26">
        <f t="shared" si="324"/>
        <v>0</v>
      </c>
      <c r="L812" s="26">
        <f t="shared" si="325"/>
        <v>0</v>
      </c>
      <c r="M812" s="26">
        <f t="shared" si="326"/>
        <v>0</v>
      </c>
      <c r="N812" s="26">
        <f t="shared" si="327"/>
        <v>0</v>
      </c>
      <c r="O812" s="26">
        <f t="shared" si="328"/>
        <v>2.5</v>
      </c>
      <c r="P812" s="26">
        <f t="shared" si="329"/>
        <v>2.5</v>
      </c>
      <c r="Q812" s="26">
        <f t="shared" si="330"/>
        <v>2.5</v>
      </c>
      <c r="R812" s="26">
        <f t="shared" si="331"/>
        <v>0</v>
      </c>
      <c r="S812" s="26">
        <f t="shared" si="332"/>
        <v>2.5</v>
      </c>
      <c r="T812" s="26">
        <f t="shared" si="333"/>
        <v>0</v>
      </c>
      <c r="U812" s="26">
        <f t="shared" si="334"/>
        <v>0</v>
      </c>
      <c r="V812" s="26">
        <f t="shared" si="335"/>
        <v>0</v>
      </c>
      <c r="W812" s="26">
        <f>VLOOKUP(AF812,角色间职业划分!L:M,2,FALSE)</f>
        <v>14</v>
      </c>
      <c r="X812" s="26">
        <f t="shared" si="336"/>
        <v>14</v>
      </c>
      <c r="Y812" s="26">
        <v>0</v>
      </c>
      <c r="Z812" s="26">
        <v>0</v>
      </c>
      <c r="AA812" s="26">
        <v>0</v>
      </c>
      <c r="AB812" s="26">
        <f t="shared" si="337"/>
        <v>5</v>
      </c>
      <c r="AC812" s="1">
        <f t="shared" si="318"/>
        <v>390</v>
      </c>
      <c r="AD812" s="51"/>
      <c r="AE812" s="1"/>
      <c r="AF812">
        <f t="shared" si="338"/>
        <v>14</v>
      </c>
      <c r="AG812" s="26" t="str">
        <f>VLOOKUP(AF812,角色间职业划分!P:R,3,FALSE)</f>
        <v>战士</v>
      </c>
      <c r="AH812" s="26">
        <f t="shared" si="339"/>
        <v>14</v>
      </c>
    </row>
    <row r="813" spans="1:34" x14ac:dyDescent="0.15">
      <c r="A813" s="26">
        <v>809</v>
      </c>
      <c r="B813" s="26">
        <f t="shared" si="319"/>
        <v>0</v>
      </c>
      <c r="C813" s="26">
        <f>ROUND(IF($AG813="战士",VLOOKUP($AH813,$DV:$ER,DX$1,FALSE),IF($AG813="幻术师",VLOOKUP($AH813,$EU:$FQ,EW$1,FALSE),IF($AG813="刺客",VLOOKUP($AH813,$FU:$GQ,FW$1,FALSE),"无该职业")))/VLOOKUP(AF813,角色间职业划分!P:AP,20,FALSE),0)</f>
        <v>15</v>
      </c>
      <c r="D813" s="26">
        <f t="shared" si="320"/>
        <v>0</v>
      </c>
      <c r="E813" s="26">
        <f>ROUND(IF($AG813="战士",VLOOKUP($AH813,$DV:$ER,DZ$1,FALSE),IF($AG813="幻术师",VLOOKUP($AH813,$EU:$FQ,EY$1,FALSE),IF($AG813="刺客",VLOOKUP($AH813,$FU:$GQ,FY$1,FALSE),"无该职业")))*VLOOKUP($AF813,角色间职业划分!$P:$AP,26,FALSE)*VLOOKUP($AF813,角色间职业划分!$P:$AP,13,FALSE)/角色间职业划分!$AB$9,0)</f>
        <v>152</v>
      </c>
      <c r="F813" s="26">
        <f>ROUND(IF($AG813="战士",VLOOKUP($AH813,$DV:$ER,EA$1,FALSE),IF($AG813="幻术师",VLOOKUP($AH813,$EU:$FQ,EZ$1,FALSE),IF($AG813="刺客",VLOOKUP($AH813,$FU:$GQ,FZ$1,FALSE),"无该职业")))*VLOOKUP($AF813,角色间职业划分!$P:$AP,8,FALSE)/角色间职业划分!$W$9,0)</f>
        <v>3108</v>
      </c>
      <c r="G813" s="26">
        <f>ROUND(IF($AG813="战士",VLOOKUP($AH813,$DV:$ER,EB$1,FALSE),IF($AG813="幻术师",VLOOKUP($AH813,$EU:$FQ,FA$1,FALSE),IF($AG813="刺客",VLOOKUP($AH813,$FU:$GQ,GA$1,FALSE),"无该职业")))*VLOOKUP($AF813,角色间职业划分!$P:$AP,13,FALSE)/角色间职业划分!$AB$9,0)</f>
        <v>862</v>
      </c>
      <c r="H813" s="26">
        <f t="shared" si="321"/>
        <v>0</v>
      </c>
      <c r="I813" s="26">
        <f t="shared" si="322"/>
        <v>0</v>
      </c>
      <c r="J813" s="26">
        <f t="shared" si="323"/>
        <v>0</v>
      </c>
      <c r="K813" s="26">
        <f t="shared" si="324"/>
        <v>0</v>
      </c>
      <c r="L813" s="26">
        <f t="shared" si="325"/>
        <v>0</v>
      </c>
      <c r="M813" s="26">
        <f t="shared" si="326"/>
        <v>0</v>
      </c>
      <c r="N813" s="26">
        <f t="shared" si="327"/>
        <v>0</v>
      </c>
      <c r="O813" s="26">
        <f t="shared" si="328"/>
        <v>2.5</v>
      </c>
      <c r="P813" s="26">
        <f t="shared" si="329"/>
        <v>2.5</v>
      </c>
      <c r="Q813" s="26">
        <f t="shared" si="330"/>
        <v>2.5</v>
      </c>
      <c r="R813" s="26">
        <f t="shared" si="331"/>
        <v>0</v>
      </c>
      <c r="S813" s="26">
        <f t="shared" si="332"/>
        <v>2.5</v>
      </c>
      <c r="T813" s="26">
        <f t="shared" si="333"/>
        <v>0</v>
      </c>
      <c r="U813" s="26">
        <f t="shared" si="334"/>
        <v>0</v>
      </c>
      <c r="V813" s="26">
        <f t="shared" si="335"/>
        <v>0</v>
      </c>
      <c r="W813" s="26">
        <f>VLOOKUP(AF813,角色间职业划分!L:M,2,FALSE)</f>
        <v>14</v>
      </c>
      <c r="X813" s="26">
        <f t="shared" si="336"/>
        <v>15</v>
      </c>
      <c r="Y813" s="26">
        <v>0</v>
      </c>
      <c r="Z813" s="26">
        <v>0</v>
      </c>
      <c r="AA813" s="26">
        <v>0</v>
      </c>
      <c r="AB813" s="26">
        <f t="shared" si="337"/>
        <v>5</v>
      </c>
      <c r="AC813" s="1">
        <f t="shared" si="318"/>
        <v>420</v>
      </c>
      <c r="AD813" s="51"/>
      <c r="AE813" s="1"/>
      <c r="AF813">
        <f t="shared" si="338"/>
        <v>14</v>
      </c>
      <c r="AG813" s="26" t="str">
        <f>VLOOKUP(AF813,角色间职业划分!P:R,3,FALSE)</f>
        <v>战士</v>
      </c>
      <c r="AH813" s="26">
        <f t="shared" si="339"/>
        <v>15</v>
      </c>
    </row>
    <row r="814" spans="1:34" x14ac:dyDescent="0.15">
      <c r="A814" s="26">
        <v>810</v>
      </c>
      <c r="B814" s="26">
        <f t="shared" si="319"/>
        <v>0</v>
      </c>
      <c r="C814" s="26">
        <f>ROUND(IF($AG814="战士",VLOOKUP($AH814,$DV:$ER,DX$1,FALSE),IF($AG814="幻术师",VLOOKUP($AH814,$EU:$FQ,EW$1,FALSE),IF($AG814="刺客",VLOOKUP($AH814,$FU:$GQ,FW$1,FALSE),"无该职业")))/VLOOKUP(AF814,角色间职业划分!P:AP,20,FALSE),0)</f>
        <v>15</v>
      </c>
      <c r="D814" s="26">
        <f t="shared" si="320"/>
        <v>0</v>
      </c>
      <c r="E814" s="26">
        <f>ROUND(IF($AG814="战士",VLOOKUP($AH814,$DV:$ER,DZ$1,FALSE),IF($AG814="幻术师",VLOOKUP($AH814,$EU:$FQ,EY$1,FALSE),IF($AG814="刺客",VLOOKUP($AH814,$FU:$GQ,FY$1,FALSE),"无该职业")))*VLOOKUP($AF814,角色间职业划分!$P:$AP,26,FALSE)*VLOOKUP($AF814,角色间职业划分!$P:$AP,13,FALSE)/角色间职业划分!$AB$9,0)</f>
        <v>152</v>
      </c>
      <c r="F814" s="26">
        <f>ROUND(IF($AG814="战士",VLOOKUP($AH814,$DV:$ER,EA$1,FALSE),IF($AG814="幻术师",VLOOKUP($AH814,$EU:$FQ,EZ$1,FALSE),IF($AG814="刺客",VLOOKUP($AH814,$FU:$GQ,FZ$1,FALSE),"无该职业")))*VLOOKUP($AF814,角色间职业划分!$P:$AP,8,FALSE)/角色间职业划分!$W$9,0)</f>
        <v>3108</v>
      </c>
      <c r="G814" s="26">
        <f>ROUND(IF($AG814="战士",VLOOKUP($AH814,$DV:$ER,EB$1,FALSE),IF($AG814="幻术师",VLOOKUP($AH814,$EU:$FQ,FA$1,FALSE),IF($AG814="刺客",VLOOKUP($AH814,$FU:$GQ,GA$1,FALSE),"无该职业")))*VLOOKUP($AF814,角色间职业划分!$P:$AP,13,FALSE)/角色间职业划分!$AB$9,0)</f>
        <v>862</v>
      </c>
      <c r="H814" s="26">
        <f t="shared" si="321"/>
        <v>0</v>
      </c>
      <c r="I814" s="26">
        <f t="shared" si="322"/>
        <v>0</v>
      </c>
      <c r="J814" s="26">
        <f t="shared" si="323"/>
        <v>0</v>
      </c>
      <c r="K814" s="26">
        <f t="shared" si="324"/>
        <v>0</v>
      </c>
      <c r="L814" s="26">
        <f t="shared" si="325"/>
        <v>0</v>
      </c>
      <c r="M814" s="26">
        <f t="shared" si="326"/>
        <v>0</v>
      </c>
      <c r="N814" s="26">
        <f t="shared" si="327"/>
        <v>2.5</v>
      </c>
      <c r="O814" s="26">
        <f t="shared" si="328"/>
        <v>2.5</v>
      </c>
      <c r="P814" s="26">
        <f t="shared" si="329"/>
        <v>2.5</v>
      </c>
      <c r="Q814" s="26">
        <f t="shared" si="330"/>
        <v>2.5</v>
      </c>
      <c r="R814" s="26">
        <f t="shared" si="331"/>
        <v>0</v>
      </c>
      <c r="S814" s="26">
        <f t="shared" si="332"/>
        <v>2.5</v>
      </c>
      <c r="T814" s="26">
        <f t="shared" si="333"/>
        <v>0</v>
      </c>
      <c r="U814" s="26">
        <f t="shared" si="334"/>
        <v>0</v>
      </c>
      <c r="V814" s="26">
        <f t="shared" si="335"/>
        <v>0</v>
      </c>
      <c r="W814" s="26">
        <f>VLOOKUP(AF814,角色间职业划分!L:M,2,FALSE)</f>
        <v>14</v>
      </c>
      <c r="X814" s="26">
        <f t="shared" si="336"/>
        <v>16</v>
      </c>
      <c r="Y814" s="26">
        <v>0</v>
      </c>
      <c r="Z814" s="26">
        <v>0</v>
      </c>
      <c r="AA814" s="26">
        <v>0</v>
      </c>
      <c r="AB814" s="26">
        <f t="shared" si="337"/>
        <v>5</v>
      </c>
      <c r="AC814" s="1">
        <f t="shared" si="318"/>
        <v>450</v>
      </c>
      <c r="AD814" s="51"/>
      <c r="AE814" s="1"/>
      <c r="AF814">
        <f t="shared" si="338"/>
        <v>14</v>
      </c>
      <c r="AG814" s="26" t="str">
        <f>VLOOKUP(AF814,角色间职业划分!P:R,3,FALSE)</f>
        <v>战士</v>
      </c>
      <c r="AH814" s="26">
        <f t="shared" si="339"/>
        <v>16</v>
      </c>
    </row>
    <row r="815" spans="1:34" x14ac:dyDescent="0.15">
      <c r="A815" s="26">
        <v>811</v>
      </c>
      <c r="B815" s="26">
        <f t="shared" si="319"/>
        <v>0</v>
      </c>
      <c r="C815" s="26">
        <f>ROUND(IF($AG815="战士",VLOOKUP($AH815,$DV:$ER,DX$1,FALSE),IF($AG815="幻术师",VLOOKUP($AH815,$EU:$FQ,EW$1,FALSE),IF($AG815="刺客",VLOOKUP($AH815,$FU:$GQ,FW$1,FALSE),"无该职业")))/VLOOKUP(AF815,角色间职业划分!P:AP,20,FALSE),0)</f>
        <v>15</v>
      </c>
      <c r="D815" s="26">
        <f t="shared" si="320"/>
        <v>0</v>
      </c>
      <c r="E815" s="26">
        <f>ROUND(IF($AG815="战士",VLOOKUP($AH815,$DV:$ER,DZ$1,FALSE),IF($AG815="幻术师",VLOOKUP($AH815,$EU:$FQ,EY$1,FALSE),IF($AG815="刺客",VLOOKUP($AH815,$FU:$GQ,FY$1,FALSE),"无该职业")))*VLOOKUP($AF815,角色间职业划分!$P:$AP,26,FALSE)*VLOOKUP($AF815,角色间职业划分!$P:$AP,13,FALSE)/角色间职业划分!$AB$9,0)</f>
        <v>152</v>
      </c>
      <c r="F815" s="26">
        <f>ROUND(IF($AG815="战士",VLOOKUP($AH815,$DV:$ER,EA$1,FALSE),IF($AG815="幻术师",VLOOKUP($AH815,$EU:$FQ,EZ$1,FALSE),IF($AG815="刺客",VLOOKUP($AH815,$FU:$GQ,FZ$1,FALSE),"无该职业")))*VLOOKUP($AF815,角色间职业划分!$P:$AP,8,FALSE)/角色间职业划分!$W$9,0)</f>
        <v>4144</v>
      </c>
      <c r="G815" s="26">
        <f>ROUND(IF($AG815="战士",VLOOKUP($AH815,$DV:$ER,EB$1,FALSE),IF($AG815="幻术师",VLOOKUP($AH815,$EU:$FQ,FA$1,FALSE),IF($AG815="刺客",VLOOKUP($AH815,$FU:$GQ,GA$1,FALSE),"无该职业")))*VLOOKUP($AF815,角色间职业划分!$P:$AP,13,FALSE)/角色间职业划分!$AB$9,0)</f>
        <v>862</v>
      </c>
      <c r="H815" s="26">
        <f t="shared" si="321"/>
        <v>0</v>
      </c>
      <c r="I815" s="26">
        <f t="shared" si="322"/>
        <v>0</v>
      </c>
      <c r="J815" s="26">
        <f t="shared" si="323"/>
        <v>0</v>
      </c>
      <c r="K815" s="26">
        <f t="shared" si="324"/>
        <v>0</v>
      </c>
      <c r="L815" s="26">
        <f t="shared" si="325"/>
        <v>0</v>
      </c>
      <c r="M815" s="26">
        <f t="shared" si="326"/>
        <v>0</v>
      </c>
      <c r="N815" s="26">
        <f t="shared" si="327"/>
        <v>2.5</v>
      </c>
      <c r="O815" s="26">
        <f t="shared" si="328"/>
        <v>2.5</v>
      </c>
      <c r="P815" s="26">
        <f t="shared" si="329"/>
        <v>2.5</v>
      </c>
      <c r="Q815" s="26">
        <f t="shared" si="330"/>
        <v>2.5</v>
      </c>
      <c r="R815" s="26">
        <f t="shared" si="331"/>
        <v>0</v>
      </c>
      <c r="S815" s="26">
        <f t="shared" si="332"/>
        <v>2.5</v>
      </c>
      <c r="T815" s="26">
        <f t="shared" si="333"/>
        <v>0</v>
      </c>
      <c r="U815" s="26">
        <f t="shared" si="334"/>
        <v>0</v>
      </c>
      <c r="V815" s="26">
        <f t="shared" si="335"/>
        <v>0</v>
      </c>
      <c r="W815" s="26">
        <f>VLOOKUP(AF815,角色间职业划分!L:M,2,FALSE)</f>
        <v>14</v>
      </c>
      <c r="X815" s="26">
        <f t="shared" si="336"/>
        <v>17</v>
      </c>
      <c r="Y815" s="26">
        <v>0</v>
      </c>
      <c r="Z815" s="26">
        <v>0</v>
      </c>
      <c r="AA815" s="26">
        <v>0</v>
      </c>
      <c r="AB815" s="26">
        <f t="shared" si="337"/>
        <v>5</v>
      </c>
      <c r="AC815" s="1">
        <f t="shared" si="318"/>
        <v>480</v>
      </c>
      <c r="AD815" s="51"/>
      <c r="AE815" s="1"/>
      <c r="AF815">
        <f t="shared" si="338"/>
        <v>14</v>
      </c>
      <c r="AG815" s="26" t="str">
        <f>VLOOKUP(AF815,角色间职业划分!P:R,3,FALSE)</f>
        <v>战士</v>
      </c>
      <c r="AH815" s="26">
        <f t="shared" si="339"/>
        <v>17</v>
      </c>
    </row>
    <row r="816" spans="1:34" x14ac:dyDescent="0.15">
      <c r="A816" s="26">
        <v>812</v>
      </c>
      <c r="B816" s="26">
        <f t="shared" si="319"/>
        <v>0</v>
      </c>
      <c r="C816" s="26">
        <f>ROUND(IF($AG816="战士",VLOOKUP($AH816,$DV:$ER,DX$1,FALSE),IF($AG816="幻术师",VLOOKUP($AH816,$EU:$FQ,EW$1,FALSE),IF($AG816="刺客",VLOOKUP($AH816,$FU:$GQ,FW$1,FALSE),"无该职业")))/VLOOKUP(AF816,角色间职业划分!P:AP,20,FALSE),0)</f>
        <v>22</v>
      </c>
      <c r="D816" s="26">
        <f t="shared" si="320"/>
        <v>0</v>
      </c>
      <c r="E816" s="26">
        <f>ROUND(IF($AG816="战士",VLOOKUP($AH816,$DV:$ER,DZ$1,FALSE),IF($AG816="幻术师",VLOOKUP($AH816,$EU:$FQ,EY$1,FALSE),IF($AG816="刺客",VLOOKUP($AH816,$FU:$GQ,FY$1,FALSE),"无该职业")))*VLOOKUP($AF816,角色间职业划分!$P:$AP,26,FALSE)*VLOOKUP($AF816,角色间职业划分!$P:$AP,13,FALSE)/角色间职业划分!$AB$9,0)</f>
        <v>152</v>
      </c>
      <c r="F816" s="26">
        <f>ROUND(IF($AG816="战士",VLOOKUP($AH816,$DV:$ER,EA$1,FALSE),IF($AG816="幻术师",VLOOKUP($AH816,$EU:$FQ,EZ$1,FALSE),IF($AG816="刺客",VLOOKUP($AH816,$FU:$GQ,FZ$1,FALSE),"无该职业")))*VLOOKUP($AF816,角色间职业划分!$P:$AP,8,FALSE)/角色间职业划分!$W$9,0)</f>
        <v>4144</v>
      </c>
      <c r="G816" s="26">
        <f>ROUND(IF($AG816="战士",VLOOKUP($AH816,$DV:$ER,EB$1,FALSE),IF($AG816="幻术师",VLOOKUP($AH816,$EU:$FQ,FA$1,FALSE),IF($AG816="刺客",VLOOKUP($AH816,$FU:$GQ,GA$1,FALSE),"无该职业")))*VLOOKUP($AF816,角色间职业划分!$P:$AP,13,FALSE)/角色间职业划分!$AB$9,0)</f>
        <v>862</v>
      </c>
      <c r="H816" s="26">
        <f t="shared" si="321"/>
        <v>0</v>
      </c>
      <c r="I816" s="26">
        <f t="shared" si="322"/>
        <v>0</v>
      </c>
      <c r="J816" s="26">
        <f t="shared" si="323"/>
        <v>0</v>
      </c>
      <c r="K816" s="26">
        <f t="shared" si="324"/>
        <v>0</v>
      </c>
      <c r="L816" s="26">
        <f t="shared" si="325"/>
        <v>0</v>
      </c>
      <c r="M816" s="26">
        <f t="shared" si="326"/>
        <v>0</v>
      </c>
      <c r="N816" s="26">
        <f t="shared" si="327"/>
        <v>2.5</v>
      </c>
      <c r="O816" s="26">
        <f t="shared" si="328"/>
        <v>2.5</v>
      </c>
      <c r="P816" s="26">
        <f t="shared" si="329"/>
        <v>2.5</v>
      </c>
      <c r="Q816" s="26">
        <f t="shared" si="330"/>
        <v>2.5</v>
      </c>
      <c r="R816" s="26">
        <f t="shared" si="331"/>
        <v>0</v>
      </c>
      <c r="S816" s="26">
        <f t="shared" si="332"/>
        <v>2.5</v>
      </c>
      <c r="T816" s="26">
        <f t="shared" si="333"/>
        <v>0</v>
      </c>
      <c r="U816" s="26">
        <f t="shared" si="334"/>
        <v>0</v>
      </c>
      <c r="V816" s="26">
        <f t="shared" si="335"/>
        <v>0</v>
      </c>
      <c r="W816" s="26">
        <f>VLOOKUP(AF816,角色间职业划分!L:M,2,FALSE)</f>
        <v>14</v>
      </c>
      <c r="X816" s="26">
        <f t="shared" si="336"/>
        <v>18</v>
      </c>
      <c r="Y816" s="26">
        <v>0</v>
      </c>
      <c r="Z816" s="26">
        <v>0</v>
      </c>
      <c r="AA816" s="26">
        <v>0</v>
      </c>
      <c r="AB816" s="26">
        <f t="shared" si="337"/>
        <v>5</v>
      </c>
      <c r="AC816" s="1">
        <f t="shared" si="318"/>
        <v>510</v>
      </c>
      <c r="AD816" s="51"/>
      <c r="AE816" s="1"/>
      <c r="AF816">
        <f t="shared" si="338"/>
        <v>14</v>
      </c>
      <c r="AG816" s="26" t="str">
        <f>VLOOKUP(AF816,角色间职业划分!P:R,3,FALSE)</f>
        <v>战士</v>
      </c>
      <c r="AH816" s="26">
        <f t="shared" si="339"/>
        <v>18</v>
      </c>
    </row>
    <row r="817" spans="1:34" x14ac:dyDescent="0.15">
      <c r="A817" s="26">
        <v>813</v>
      </c>
      <c r="B817" s="26">
        <f t="shared" si="319"/>
        <v>0</v>
      </c>
      <c r="C817" s="26">
        <f>ROUND(IF($AG817="战士",VLOOKUP($AH817,$DV:$ER,DX$1,FALSE),IF($AG817="幻术师",VLOOKUP($AH817,$EU:$FQ,EW$1,FALSE),IF($AG817="刺客",VLOOKUP($AH817,$FU:$GQ,FW$1,FALSE),"无该职业")))/VLOOKUP(AF817,角色间职业划分!P:AP,20,FALSE),0)</f>
        <v>22</v>
      </c>
      <c r="D817" s="26">
        <f t="shared" si="320"/>
        <v>0</v>
      </c>
      <c r="E817" s="26">
        <f>ROUND(IF($AG817="战士",VLOOKUP($AH817,$DV:$ER,DZ$1,FALSE),IF($AG817="幻术师",VLOOKUP($AH817,$EU:$FQ,EY$1,FALSE),IF($AG817="刺客",VLOOKUP($AH817,$FU:$GQ,FY$1,FALSE),"无该职业")))*VLOOKUP($AF817,角色间职业划分!$P:$AP,26,FALSE)*VLOOKUP($AF817,角色间职业划分!$P:$AP,13,FALSE)/角色间职业划分!$AB$9,0)</f>
        <v>152</v>
      </c>
      <c r="F817" s="26">
        <f>ROUND(IF($AG817="战士",VLOOKUP($AH817,$DV:$ER,EA$1,FALSE),IF($AG817="幻术师",VLOOKUP($AH817,$EU:$FQ,EZ$1,FALSE),IF($AG817="刺客",VLOOKUP($AH817,$FU:$GQ,FZ$1,FALSE),"无该职业")))*VLOOKUP($AF817,角色间职业划分!$P:$AP,8,FALSE)/角色间职业划分!$W$9,0)</f>
        <v>4144</v>
      </c>
      <c r="G817" s="26">
        <f>ROUND(IF($AG817="战士",VLOOKUP($AH817,$DV:$ER,EB$1,FALSE),IF($AG817="幻术师",VLOOKUP($AH817,$EU:$FQ,FA$1,FALSE),IF($AG817="刺客",VLOOKUP($AH817,$FU:$GQ,GA$1,FALSE),"无该职业")))*VLOOKUP($AF817,角色间职业划分!$P:$AP,13,FALSE)/角色间职业划分!$AB$9,0)</f>
        <v>1109</v>
      </c>
      <c r="H817" s="26">
        <f t="shared" si="321"/>
        <v>0</v>
      </c>
      <c r="I817" s="26">
        <f t="shared" si="322"/>
        <v>0</v>
      </c>
      <c r="J817" s="26">
        <f t="shared" si="323"/>
        <v>0</v>
      </c>
      <c r="K817" s="26">
        <f t="shared" si="324"/>
        <v>0</v>
      </c>
      <c r="L817" s="26">
        <f t="shared" si="325"/>
        <v>0</v>
      </c>
      <c r="M817" s="26">
        <f t="shared" si="326"/>
        <v>0</v>
      </c>
      <c r="N817" s="26">
        <f t="shared" si="327"/>
        <v>2.5</v>
      </c>
      <c r="O817" s="26">
        <f t="shared" si="328"/>
        <v>2.5</v>
      </c>
      <c r="P817" s="26">
        <f t="shared" si="329"/>
        <v>2.5</v>
      </c>
      <c r="Q817" s="26">
        <f t="shared" si="330"/>
        <v>2.5</v>
      </c>
      <c r="R817" s="26">
        <f t="shared" si="331"/>
        <v>0</v>
      </c>
      <c r="S817" s="26">
        <f t="shared" si="332"/>
        <v>2.5</v>
      </c>
      <c r="T817" s="26">
        <f t="shared" si="333"/>
        <v>0</v>
      </c>
      <c r="U817" s="26">
        <f t="shared" si="334"/>
        <v>0</v>
      </c>
      <c r="V817" s="26">
        <f t="shared" si="335"/>
        <v>0</v>
      </c>
      <c r="W817" s="26">
        <f>VLOOKUP(AF817,角色间职业划分!L:M,2,FALSE)</f>
        <v>14</v>
      </c>
      <c r="X817" s="26">
        <f t="shared" si="336"/>
        <v>19</v>
      </c>
      <c r="Y817" s="26">
        <v>0</v>
      </c>
      <c r="Z817" s="26">
        <v>0</v>
      </c>
      <c r="AA817" s="26">
        <v>0</v>
      </c>
      <c r="AB817" s="26">
        <f t="shared" si="337"/>
        <v>5</v>
      </c>
      <c r="AC817" s="1">
        <f t="shared" si="318"/>
        <v>540</v>
      </c>
      <c r="AD817" s="51"/>
      <c r="AE817" s="1"/>
      <c r="AF817">
        <f t="shared" si="338"/>
        <v>14</v>
      </c>
      <c r="AG817" s="26" t="str">
        <f>VLOOKUP(AF817,角色间职业划分!P:R,3,FALSE)</f>
        <v>战士</v>
      </c>
      <c r="AH817" s="26">
        <f t="shared" si="339"/>
        <v>19</v>
      </c>
    </row>
    <row r="818" spans="1:34" x14ac:dyDescent="0.15">
      <c r="A818" s="26">
        <v>814</v>
      </c>
      <c r="B818" s="26">
        <f t="shared" si="319"/>
        <v>0</v>
      </c>
      <c r="C818" s="26">
        <f>ROUND(IF($AG818="战士",VLOOKUP($AH818,$DV:$ER,DX$1,FALSE),IF($AG818="幻术师",VLOOKUP($AH818,$EU:$FQ,EW$1,FALSE),IF($AG818="刺客",VLOOKUP($AH818,$FU:$GQ,FW$1,FALSE),"无该职业")))/VLOOKUP(AF818,角色间职业划分!P:AP,20,FALSE),0)</f>
        <v>22</v>
      </c>
      <c r="D818" s="26">
        <f t="shared" si="320"/>
        <v>0</v>
      </c>
      <c r="E818" s="26">
        <f>ROUND(IF($AG818="战士",VLOOKUP($AH818,$DV:$ER,DZ$1,FALSE),IF($AG818="幻术师",VLOOKUP($AH818,$EU:$FQ,EY$1,FALSE),IF($AG818="刺客",VLOOKUP($AH818,$FU:$GQ,FY$1,FALSE),"无该职业")))*VLOOKUP($AF818,角色间职业划分!$P:$AP,26,FALSE)*VLOOKUP($AF818,角色间职业划分!$P:$AP,13,FALSE)/角色间职业划分!$AB$9,0)</f>
        <v>461</v>
      </c>
      <c r="F818" s="26">
        <f>ROUND(IF($AG818="战士",VLOOKUP($AH818,$DV:$ER,EA$1,FALSE),IF($AG818="幻术师",VLOOKUP($AH818,$EU:$FQ,EZ$1,FALSE),IF($AG818="刺客",VLOOKUP($AH818,$FU:$GQ,FZ$1,FALSE),"无该职业")))*VLOOKUP($AF818,角色间职业划分!$P:$AP,8,FALSE)/角色间职业划分!$W$9,0)</f>
        <v>4144</v>
      </c>
      <c r="G818" s="26">
        <f>ROUND(IF($AG818="战士",VLOOKUP($AH818,$DV:$ER,EB$1,FALSE),IF($AG818="幻术师",VLOOKUP($AH818,$EU:$FQ,FA$1,FALSE),IF($AG818="刺客",VLOOKUP($AH818,$FU:$GQ,GA$1,FALSE),"无该职业")))*VLOOKUP($AF818,角色间职业划分!$P:$AP,13,FALSE)/角色间职业划分!$AB$9,0)</f>
        <v>1109</v>
      </c>
      <c r="H818" s="26">
        <f t="shared" si="321"/>
        <v>0</v>
      </c>
      <c r="I818" s="26">
        <f t="shared" si="322"/>
        <v>0</v>
      </c>
      <c r="J818" s="26">
        <f t="shared" si="323"/>
        <v>0</v>
      </c>
      <c r="K818" s="26">
        <f t="shared" si="324"/>
        <v>0</v>
      </c>
      <c r="L818" s="26">
        <f t="shared" si="325"/>
        <v>0</v>
      </c>
      <c r="M818" s="26">
        <f t="shared" si="326"/>
        <v>0</v>
      </c>
      <c r="N818" s="26">
        <f t="shared" si="327"/>
        <v>2.5</v>
      </c>
      <c r="O818" s="26">
        <f t="shared" si="328"/>
        <v>2.5</v>
      </c>
      <c r="P818" s="26">
        <f t="shared" si="329"/>
        <v>2.5</v>
      </c>
      <c r="Q818" s="26">
        <f t="shared" si="330"/>
        <v>2.5</v>
      </c>
      <c r="R818" s="26">
        <f t="shared" si="331"/>
        <v>0</v>
      </c>
      <c r="S818" s="26">
        <f t="shared" si="332"/>
        <v>2.5</v>
      </c>
      <c r="T818" s="26">
        <f t="shared" si="333"/>
        <v>0</v>
      </c>
      <c r="U818" s="26">
        <f t="shared" si="334"/>
        <v>0</v>
      </c>
      <c r="V818" s="26">
        <f t="shared" si="335"/>
        <v>0</v>
      </c>
      <c r="W818" s="26">
        <f>VLOOKUP(AF818,角色间职业划分!L:M,2,FALSE)</f>
        <v>14</v>
      </c>
      <c r="X818" s="26">
        <f t="shared" si="336"/>
        <v>20</v>
      </c>
      <c r="Y818" s="26">
        <v>0</v>
      </c>
      <c r="Z818" s="26">
        <v>0</v>
      </c>
      <c r="AA818" s="26">
        <v>0</v>
      </c>
      <c r="AB818" s="26">
        <f t="shared" si="337"/>
        <v>7.5</v>
      </c>
      <c r="AC818" s="1">
        <f t="shared" si="318"/>
        <v>561</v>
      </c>
      <c r="AD818" s="51"/>
      <c r="AE818" s="1"/>
      <c r="AF818">
        <f t="shared" si="338"/>
        <v>14</v>
      </c>
      <c r="AG818" s="26" t="str">
        <f>VLOOKUP(AF818,角色间职业划分!P:R,3,FALSE)</f>
        <v>战士</v>
      </c>
      <c r="AH818" s="26">
        <f t="shared" si="339"/>
        <v>20</v>
      </c>
    </row>
    <row r="819" spans="1:34" x14ac:dyDescent="0.15">
      <c r="A819" s="26">
        <v>815</v>
      </c>
      <c r="B819" s="26">
        <f t="shared" si="319"/>
        <v>0</v>
      </c>
      <c r="C819" s="26">
        <f>ROUND(IF($AG819="战士",VLOOKUP($AH819,$DV:$ER,DX$1,FALSE),IF($AG819="幻术师",VLOOKUP($AH819,$EU:$FQ,EW$1,FALSE),IF($AG819="刺客",VLOOKUP($AH819,$FU:$GQ,FW$1,FALSE),"无该职业")))/VLOOKUP(AF819,角色间职业划分!P:AP,20,FALSE),0)</f>
        <v>22</v>
      </c>
      <c r="D819" s="26">
        <f t="shared" si="320"/>
        <v>0</v>
      </c>
      <c r="E819" s="26">
        <f>ROUND(IF($AG819="战士",VLOOKUP($AH819,$DV:$ER,DZ$1,FALSE),IF($AG819="幻术师",VLOOKUP($AH819,$EU:$FQ,EY$1,FALSE),IF($AG819="刺客",VLOOKUP($AH819,$FU:$GQ,FY$1,FALSE),"无该职业")))*VLOOKUP($AF819,角色间职业划分!$P:$AP,26,FALSE)*VLOOKUP($AF819,角色间职业划分!$P:$AP,13,FALSE)/角色间职业划分!$AB$9,0)</f>
        <v>461</v>
      </c>
      <c r="F819" s="26">
        <f>ROUND(IF($AG819="战士",VLOOKUP($AH819,$DV:$ER,EA$1,FALSE),IF($AG819="幻术师",VLOOKUP($AH819,$EU:$FQ,EZ$1,FALSE),IF($AG819="刺客",VLOOKUP($AH819,$FU:$GQ,FZ$1,FALSE),"无该职业")))*VLOOKUP($AF819,角色间职业划分!$P:$AP,8,FALSE)/角色间职业划分!$W$9,0)</f>
        <v>5025</v>
      </c>
      <c r="G819" s="26">
        <f>ROUND(IF($AG819="战士",VLOOKUP($AH819,$DV:$ER,EB$1,FALSE),IF($AG819="幻术师",VLOOKUP($AH819,$EU:$FQ,FA$1,FALSE),IF($AG819="刺客",VLOOKUP($AH819,$FU:$GQ,GA$1,FALSE),"无该职业")))*VLOOKUP($AF819,角色间职业划分!$P:$AP,13,FALSE)/角色间职业划分!$AB$9,0)</f>
        <v>1109</v>
      </c>
      <c r="H819" s="26">
        <f t="shared" si="321"/>
        <v>0</v>
      </c>
      <c r="I819" s="26">
        <f t="shared" si="322"/>
        <v>0</v>
      </c>
      <c r="J819" s="26">
        <f t="shared" si="323"/>
        <v>0</v>
      </c>
      <c r="K819" s="26">
        <f t="shared" si="324"/>
        <v>0</v>
      </c>
      <c r="L819" s="26">
        <f t="shared" si="325"/>
        <v>0</v>
      </c>
      <c r="M819" s="26">
        <f t="shared" si="326"/>
        <v>0</v>
      </c>
      <c r="N819" s="26">
        <f t="shared" si="327"/>
        <v>2.5</v>
      </c>
      <c r="O819" s="26">
        <f t="shared" si="328"/>
        <v>2.5</v>
      </c>
      <c r="P819" s="26">
        <f t="shared" si="329"/>
        <v>2.5</v>
      </c>
      <c r="Q819" s="26">
        <f t="shared" si="330"/>
        <v>2.5</v>
      </c>
      <c r="R819" s="26">
        <f t="shared" si="331"/>
        <v>0</v>
      </c>
      <c r="S819" s="26">
        <f t="shared" si="332"/>
        <v>2.5</v>
      </c>
      <c r="T819" s="26">
        <f t="shared" si="333"/>
        <v>0</v>
      </c>
      <c r="U819" s="26">
        <f t="shared" si="334"/>
        <v>0</v>
      </c>
      <c r="V819" s="26">
        <f t="shared" si="335"/>
        <v>0</v>
      </c>
      <c r="W819" s="26">
        <f>VLOOKUP(AF819,角色间职业划分!L:M,2,FALSE)</f>
        <v>14</v>
      </c>
      <c r="X819" s="26">
        <f t="shared" si="336"/>
        <v>21</v>
      </c>
      <c r="Y819" s="26">
        <v>0</v>
      </c>
      <c r="Z819" s="26">
        <v>0</v>
      </c>
      <c r="AA819" s="26">
        <v>0</v>
      </c>
      <c r="AB819" s="26">
        <f t="shared" si="337"/>
        <v>7.5</v>
      </c>
      <c r="AC819" s="1">
        <f t="shared" si="318"/>
        <v>582</v>
      </c>
      <c r="AD819" s="51"/>
      <c r="AE819" s="1"/>
      <c r="AF819">
        <f t="shared" si="338"/>
        <v>14</v>
      </c>
      <c r="AG819" s="26" t="str">
        <f>VLOOKUP(AF819,角色间职业划分!P:R,3,FALSE)</f>
        <v>战士</v>
      </c>
      <c r="AH819" s="26">
        <f t="shared" si="339"/>
        <v>21</v>
      </c>
    </row>
    <row r="820" spans="1:34" x14ac:dyDescent="0.15">
      <c r="A820" s="26">
        <v>816</v>
      </c>
      <c r="B820" s="26">
        <f t="shared" si="319"/>
        <v>0</v>
      </c>
      <c r="C820" s="26">
        <f>ROUND(IF($AG820="战士",VLOOKUP($AH820,$DV:$ER,DX$1,FALSE),IF($AG820="幻术师",VLOOKUP($AH820,$EU:$FQ,EW$1,FALSE),IF($AG820="刺客",VLOOKUP($AH820,$FU:$GQ,FW$1,FALSE),"无该职业")))/VLOOKUP(AF820,角色间职业划分!P:AP,20,FALSE),0)</f>
        <v>22</v>
      </c>
      <c r="D820" s="26">
        <f t="shared" si="320"/>
        <v>0</v>
      </c>
      <c r="E820" s="26">
        <f>ROUND(IF($AG820="战士",VLOOKUP($AH820,$DV:$ER,DZ$1,FALSE),IF($AG820="幻术师",VLOOKUP($AH820,$EU:$FQ,EY$1,FALSE),IF($AG820="刺客",VLOOKUP($AH820,$FU:$GQ,FY$1,FALSE),"无该职业")))*VLOOKUP($AF820,角色间职业划分!$P:$AP,26,FALSE)*VLOOKUP($AF820,角色间职业划分!$P:$AP,13,FALSE)/角色间职业划分!$AB$9,0)</f>
        <v>461</v>
      </c>
      <c r="F820" s="26">
        <f>ROUND(IF($AG820="战士",VLOOKUP($AH820,$DV:$ER,EA$1,FALSE),IF($AG820="幻术师",VLOOKUP($AH820,$EU:$FQ,EZ$1,FALSE),IF($AG820="刺客",VLOOKUP($AH820,$FU:$GQ,FZ$1,FALSE),"无该职业")))*VLOOKUP($AF820,角色间职业划分!$P:$AP,8,FALSE)/角色间职业划分!$W$9,0)</f>
        <v>5025</v>
      </c>
      <c r="G820" s="26">
        <f>ROUND(IF($AG820="战士",VLOOKUP($AH820,$DV:$ER,EB$1,FALSE),IF($AG820="幻术师",VLOOKUP($AH820,$EU:$FQ,FA$1,FALSE),IF($AG820="刺客",VLOOKUP($AH820,$FU:$GQ,GA$1,FALSE),"无该职业")))*VLOOKUP($AF820,角色间职业划分!$P:$AP,13,FALSE)/角色间职业划分!$AB$9,0)</f>
        <v>1109</v>
      </c>
      <c r="H820" s="26">
        <f t="shared" si="321"/>
        <v>0</v>
      </c>
      <c r="I820" s="26">
        <f t="shared" si="322"/>
        <v>0</v>
      </c>
      <c r="J820" s="26">
        <f t="shared" si="323"/>
        <v>0</v>
      </c>
      <c r="K820" s="26">
        <f t="shared" si="324"/>
        <v>0</v>
      </c>
      <c r="L820" s="26">
        <f t="shared" si="325"/>
        <v>0</v>
      </c>
      <c r="M820" s="26">
        <f t="shared" si="326"/>
        <v>0</v>
      </c>
      <c r="N820" s="26">
        <f t="shared" si="327"/>
        <v>2.5</v>
      </c>
      <c r="O820" s="26">
        <f t="shared" si="328"/>
        <v>5</v>
      </c>
      <c r="P820" s="26">
        <f t="shared" si="329"/>
        <v>2.5</v>
      </c>
      <c r="Q820" s="26">
        <f t="shared" si="330"/>
        <v>2.5</v>
      </c>
      <c r="R820" s="26">
        <f t="shared" si="331"/>
        <v>0</v>
      </c>
      <c r="S820" s="26">
        <f t="shared" si="332"/>
        <v>2.5</v>
      </c>
      <c r="T820" s="26">
        <f t="shared" si="333"/>
        <v>0</v>
      </c>
      <c r="U820" s="26">
        <f t="shared" si="334"/>
        <v>0</v>
      </c>
      <c r="V820" s="26">
        <f t="shared" si="335"/>
        <v>0</v>
      </c>
      <c r="W820" s="26">
        <f>VLOOKUP(AF820,角色间职业划分!L:M,2,FALSE)</f>
        <v>14</v>
      </c>
      <c r="X820" s="26">
        <f t="shared" si="336"/>
        <v>22</v>
      </c>
      <c r="Y820" s="26">
        <v>0</v>
      </c>
      <c r="Z820" s="26">
        <v>0</v>
      </c>
      <c r="AA820" s="26">
        <v>0</v>
      </c>
      <c r="AB820" s="26">
        <f t="shared" si="337"/>
        <v>7.5</v>
      </c>
      <c r="AC820" s="1">
        <f t="shared" si="318"/>
        <v>603</v>
      </c>
      <c r="AD820" s="51"/>
      <c r="AE820" s="1"/>
      <c r="AF820">
        <f t="shared" si="338"/>
        <v>14</v>
      </c>
      <c r="AG820" s="26" t="str">
        <f>VLOOKUP(AF820,角色间职业划分!P:R,3,FALSE)</f>
        <v>战士</v>
      </c>
      <c r="AH820" s="26">
        <f t="shared" si="339"/>
        <v>22</v>
      </c>
    </row>
    <row r="821" spans="1:34" x14ac:dyDescent="0.15">
      <c r="A821" s="26">
        <v>817</v>
      </c>
      <c r="B821" s="26">
        <f t="shared" si="319"/>
        <v>0</v>
      </c>
      <c r="C821" s="26">
        <f>ROUND(IF($AG821="战士",VLOOKUP($AH821,$DV:$ER,DX$1,FALSE),IF($AG821="幻术师",VLOOKUP($AH821,$EU:$FQ,EW$1,FALSE),IF($AG821="刺客",VLOOKUP($AH821,$FU:$GQ,FW$1,FALSE),"无该职业")))/VLOOKUP(AF821,角色间职业划分!P:AP,20,FALSE),0)</f>
        <v>22</v>
      </c>
      <c r="D821" s="26">
        <f t="shared" si="320"/>
        <v>0</v>
      </c>
      <c r="E821" s="26">
        <f>ROUND(IF($AG821="战士",VLOOKUP($AH821,$DV:$ER,DZ$1,FALSE),IF($AG821="幻术师",VLOOKUP($AH821,$EU:$FQ,EY$1,FALSE),IF($AG821="刺客",VLOOKUP($AH821,$FU:$GQ,FY$1,FALSE),"无该职业")))*VLOOKUP($AF821,角色间职业划分!$P:$AP,26,FALSE)*VLOOKUP($AF821,角色间职业划分!$P:$AP,13,FALSE)/角色间职业划分!$AB$9,0)</f>
        <v>461</v>
      </c>
      <c r="F821" s="26">
        <f>ROUND(IF($AG821="战士",VLOOKUP($AH821,$DV:$ER,EA$1,FALSE),IF($AG821="幻术师",VLOOKUP($AH821,$EU:$FQ,EZ$1,FALSE),IF($AG821="刺客",VLOOKUP($AH821,$FU:$GQ,FZ$1,FALSE),"无该职业")))*VLOOKUP($AF821,角色间职业划分!$P:$AP,8,FALSE)/角色间职业划分!$W$9,0)</f>
        <v>5025</v>
      </c>
      <c r="G821" s="26">
        <f>ROUND(IF($AG821="战士",VLOOKUP($AH821,$DV:$ER,EB$1,FALSE),IF($AG821="幻术师",VLOOKUP($AH821,$EU:$FQ,FA$1,FALSE),IF($AG821="刺客",VLOOKUP($AH821,$FU:$GQ,GA$1,FALSE),"无该职业")))*VLOOKUP($AF821,角色间职业划分!$P:$AP,13,FALSE)/角色间职业划分!$AB$9,0)</f>
        <v>1281</v>
      </c>
      <c r="H821" s="26">
        <f t="shared" si="321"/>
        <v>0</v>
      </c>
      <c r="I821" s="26">
        <f t="shared" si="322"/>
        <v>0</v>
      </c>
      <c r="J821" s="26">
        <f t="shared" si="323"/>
        <v>0</v>
      </c>
      <c r="K821" s="26">
        <f t="shared" si="324"/>
        <v>0</v>
      </c>
      <c r="L821" s="26">
        <f t="shared" si="325"/>
        <v>0</v>
      </c>
      <c r="M821" s="26">
        <f t="shared" si="326"/>
        <v>0</v>
      </c>
      <c r="N821" s="26">
        <f t="shared" si="327"/>
        <v>2.5</v>
      </c>
      <c r="O821" s="26">
        <f t="shared" si="328"/>
        <v>5</v>
      </c>
      <c r="P821" s="26">
        <f t="shared" si="329"/>
        <v>2.5</v>
      </c>
      <c r="Q821" s="26">
        <f t="shared" si="330"/>
        <v>2.5</v>
      </c>
      <c r="R821" s="26">
        <f t="shared" si="331"/>
        <v>0</v>
      </c>
      <c r="S821" s="26">
        <f t="shared" si="332"/>
        <v>2.5</v>
      </c>
      <c r="T821" s="26">
        <f t="shared" si="333"/>
        <v>0</v>
      </c>
      <c r="U821" s="26">
        <f t="shared" si="334"/>
        <v>0</v>
      </c>
      <c r="V821" s="26">
        <f t="shared" si="335"/>
        <v>0</v>
      </c>
      <c r="W821" s="26">
        <f>VLOOKUP(AF821,角色间职业划分!L:M,2,FALSE)</f>
        <v>14</v>
      </c>
      <c r="X821" s="26">
        <f t="shared" si="336"/>
        <v>23</v>
      </c>
      <c r="Y821" s="26">
        <v>0</v>
      </c>
      <c r="Z821" s="26">
        <v>0</v>
      </c>
      <c r="AA821" s="26">
        <v>0</v>
      </c>
      <c r="AB821" s="26">
        <f t="shared" si="337"/>
        <v>7.5</v>
      </c>
      <c r="AC821" s="1">
        <f t="shared" si="318"/>
        <v>624</v>
      </c>
      <c r="AD821" s="51"/>
      <c r="AE821" s="1"/>
      <c r="AF821">
        <f t="shared" si="338"/>
        <v>14</v>
      </c>
      <c r="AG821" s="26" t="str">
        <f>VLOOKUP(AF821,角色间职业划分!P:R,3,FALSE)</f>
        <v>战士</v>
      </c>
      <c r="AH821" s="26">
        <f t="shared" si="339"/>
        <v>23</v>
      </c>
    </row>
    <row r="822" spans="1:34" x14ac:dyDescent="0.15">
      <c r="A822" s="26">
        <v>818</v>
      </c>
      <c r="B822" s="26">
        <f t="shared" si="319"/>
        <v>0</v>
      </c>
      <c r="C822" s="26">
        <f>ROUND(IF($AG822="战士",VLOOKUP($AH822,$DV:$ER,DX$1,FALSE),IF($AG822="幻术师",VLOOKUP($AH822,$EU:$FQ,EW$1,FALSE),IF($AG822="刺客",VLOOKUP($AH822,$FU:$GQ,FW$1,FALSE),"无该职业")))/VLOOKUP(AF822,角色间职业划分!P:AP,20,FALSE),0)</f>
        <v>27</v>
      </c>
      <c r="D822" s="26">
        <f t="shared" si="320"/>
        <v>0</v>
      </c>
      <c r="E822" s="26">
        <f>ROUND(IF($AG822="战士",VLOOKUP($AH822,$DV:$ER,DZ$1,FALSE),IF($AG822="幻术师",VLOOKUP($AH822,$EU:$FQ,EY$1,FALSE),IF($AG822="刺客",VLOOKUP($AH822,$FU:$GQ,FY$1,FALSE),"无该职业")))*VLOOKUP($AF822,角色间职业划分!$P:$AP,26,FALSE)*VLOOKUP($AF822,角色间职业划分!$P:$AP,13,FALSE)/角色间职业划分!$AB$9,0)</f>
        <v>461</v>
      </c>
      <c r="F822" s="26">
        <f>ROUND(IF($AG822="战士",VLOOKUP($AH822,$DV:$ER,EA$1,FALSE),IF($AG822="幻术师",VLOOKUP($AH822,$EU:$FQ,EZ$1,FALSE),IF($AG822="刺客",VLOOKUP($AH822,$FU:$GQ,FZ$1,FALSE),"无该职业")))*VLOOKUP($AF822,角色间职业划分!$P:$AP,8,FALSE)/角色间职业划分!$W$9,0)</f>
        <v>5025</v>
      </c>
      <c r="G822" s="26">
        <f>ROUND(IF($AG822="战士",VLOOKUP($AH822,$DV:$ER,EB$1,FALSE),IF($AG822="幻术师",VLOOKUP($AH822,$EU:$FQ,FA$1,FALSE),IF($AG822="刺客",VLOOKUP($AH822,$FU:$GQ,GA$1,FALSE),"无该职业")))*VLOOKUP($AF822,角色间职业划分!$P:$AP,13,FALSE)/角色间职业划分!$AB$9,0)</f>
        <v>1281</v>
      </c>
      <c r="H822" s="26">
        <f t="shared" si="321"/>
        <v>0</v>
      </c>
      <c r="I822" s="26">
        <f t="shared" si="322"/>
        <v>0</v>
      </c>
      <c r="J822" s="26">
        <f t="shared" si="323"/>
        <v>0</v>
      </c>
      <c r="K822" s="26">
        <f t="shared" si="324"/>
        <v>0</v>
      </c>
      <c r="L822" s="26">
        <f t="shared" si="325"/>
        <v>0</v>
      </c>
      <c r="M822" s="26">
        <f t="shared" si="326"/>
        <v>0</v>
      </c>
      <c r="N822" s="26">
        <f t="shared" si="327"/>
        <v>2.5</v>
      </c>
      <c r="O822" s="26">
        <f t="shared" si="328"/>
        <v>5</v>
      </c>
      <c r="P822" s="26">
        <f t="shared" si="329"/>
        <v>2.5</v>
      </c>
      <c r="Q822" s="26">
        <f t="shared" si="330"/>
        <v>2.5</v>
      </c>
      <c r="R822" s="26">
        <f t="shared" si="331"/>
        <v>0</v>
      </c>
      <c r="S822" s="26">
        <f t="shared" si="332"/>
        <v>2.5</v>
      </c>
      <c r="T822" s="26">
        <f t="shared" si="333"/>
        <v>0</v>
      </c>
      <c r="U822" s="26">
        <f t="shared" si="334"/>
        <v>0</v>
      </c>
      <c r="V822" s="26">
        <f t="shared" si="335"/>
        <v>0</v>
      </c>
      <c r="W822" s="26">
        <f>VLOOKUP(AF822,角色间职业划分!L:M,2,FALSE)</f>
        <v>14</v>
      </c>
      <c r="X822" s="26">
        <f t="shared" si="336"/>
        <v>24</v>
      </c>
      <c r="Y822" s="26">
        <v>0</v>
      </c>
      <c r="Z822" s="26">
        <v>0</v>
      </c>
      <c r="AA822" s="26">
        <v>0</v>
      </c>
      <c r="AB822" s="26">
        <f t="shared" si="337"/>
        <v>7.5</v>
      </c>
      <c r="AC822" s="1">
        <f t="shared" si="318"/>
        <v>645</v>
      </c>
      <c r="AD822" s="51"/>
      <c r="AE822" s="1"/>
      <c r="AF822">
        <f t="shared" si="338"/>
        <v>14</v>
      </c>
      <c r="AG822" s="26" t="str">
        <f>VLOOKUP(AF822,角色间职业划分!P:R,3,FALSE)</f>
        <v>战士</v>
      </c>
      <c r="AH822" s="26">
        <f t="shared" si="339"/>
        <v>24</v>
      </c>
    </row>
    <row r="823" spans="1:34" x14ac:dyDescent="0.15">
      <c r="A823" s="26">
        <v>819</v>
      </c>
      <c r="B823" s="26">
        <f t="shared" si="319"/>
        <v>0</v>
      </c>
      <c r="C823" s="26">
        <f>ROUND(IF($AG823="战士",VLOOKUP($AH823,$DV:$ER,DX$1,FALSE),IF($AG823="幻术师",VLOOKUP($AH823,$EU:$FQ,EW$1,FALSE),IF($AG823="刺客",VLOOKUP($AH823,$FU:$GQ,FW$1,FALSE),"无该职业")))/VLOOKUP(AF823,角色间职业划分!P:AP,20,FALSE),0)</f>
        <v>27</v>
      </c>
      <c r="D823" s="26">
        <f t="shared" si="320"/>
        <v>0</v>
      </c>
      <c r="E823" s="26">
        <f>ROUND(IF($AG823="战士",VLOOKUP($AH823,$DV:$ER,DZ$1,FALSE),IF($AG823="幻术师",VLOOKUP($AH823,$EU:$FQ,EY$1,FALSE),IF($AG823="刺客",VLOOKUP($AH823,$FU:$GQ,FY$1,FALSE),"无该职业")))*VLOOKUP($AF823,角色间职业划分!$P:$AP,26,FALSE)*VLOOKUP($AF823,角色间职业划分!$P:$AP,13,FALSE)/角色间职业划分!$AB$9,0)</f>
        <v>461</v>
      </c>
      <c r="F823" s="26">
        <f>ROUND(IF($AG823="战士",VLOOKUP($AH823,$DV:$ER,EA$1,FALSE),IF($AG823="幻术师",VLOOKUP($AH823,$EU:$FQ,EZ$1,FALSE),IF($AG823="刺客",VLOOKUP($AH823,$FU:$GQ,FZ$1,FALSE),"无该职业")))*VLOOKUP($AF823,角色间职业划分!$P:$AP,8,FALSE)/角色间职业划分!$W$9,0)</f>
        <v>5750</v>
      </c>
      <c r="G823" s="26">
        <f>ROUND(IF($AG823="战士",VLOOKUP($AH823,$DV:$ER,EB$1,FALSE),IF($AG823="幻术师",VLOOKUP($AH823,$EU:$FQ,FA$1,FALSE),IF($AG823="刺客",VLOOKUP($AH823,$FU:$GQ,GA$1,FALSE),"无该职业")))*VLOOKUP($AF823,角色间职业划分!$P:$AP,13,FALSE)/角色间职业划分!$AB$9,0)</f>
        <v>1281</v>
      </c>
      <c r="H823" s="26">
        <f t="shared" si="321"/>
        <v>0</v>
      </c>
      <c r="I823" s="26">
        <f t="shared" si="322"/>
        <v>0</v>
      </c>
      <c r="J823" s="26">
        <f t="shared" si="323"/>
        <v>0</v>
      </c>
      <c r="K823" s="26">
        <f t="shared" si="324"/>
        <v>0</v>
      </c>
      <c r="L823" s="26">
        <f t="shared" si="325"/>
        <v>0</v>
      </c>
      <c r="M823" s="26">
        <f t="shared" si="326"/>
        <v>0</v>
      </c>
      <c r="N823" s="26">
        <f t="shared" si="327"/>
        <v>2.5</v>
      </c>
      <c r="O823" s="26">
        <f t="shared" si="328"/>
        <v>5</v>
      </c>
      <c r="P823" s="26">
        <f t="shared" si="329"/>
        <v>2.5</v>
      </c>
      <c r="Q823" s="26">
        <f t="shared" si="330"/>
        <v>2.5</v>
      </c>
      <c r="R823" s="26">
        <f t="shared" si="331"/>
        <v>0</v>
      </c>
      <c r="S823" s="26">
        <f t="shared" si="332"/>
        <v>2.5</v>
      </c>
      <c r="T823" s="26">
        <f t="shared" si="333"/>
        <v>0</v>
      </c>
      <c r="U823" s="26">
        <f t="shared" si="334"/>
        <v>0</v>
      </c>
      <c r="V823" s="26">
        <f t="shared" si="335"/>
        <v>0</v>
      </c>
      <c r="W823" s="26">
        <f>VLOOKUP(AF823,角色间职业划分!L:M,2,FALSE)</f>
        <v>14</v>
      </c>
      <c r="X823" s="26">
        <f t="shared" si="336"/>
        <v>25</v>
      </c>
      <c r="Y823" s="26">
        <v>0</v>
      </c>
      <c r="Z823" s="26">
        <v>0</v>
      </c>
      <c r="AA823" s="26">
        <v>0</v>
      </c>
      <c r="AB823" s="26">
        <f t="shared" si="337"/>
        <v>7.5</v>
      </c>
      <c r="AC823" s="1">
        <f t="shared" si="318"/>
        <v>666</v>
      </c>
      <c r="AD823" s="51"/>
      <c r="AE823" s="1"/>
      <c r="AF823">
        <f t="shared" si="338"/>
        <v>14</v>
      </c>
      <c r="AG823" s="26" t="str">
        <f>VLOOKUP(AF823,角色间职业划分!P:R,3,FALSE)</f>
        <v>战士</v>
      </c>
      <c r="AH823" s="26">
        <f t="shared" si="339"/>
        <v>25</v>
      </c>
    </row>
    <row r="824" spans="1:34" x14ac:dyDescent="0.15">
      <c r="A824" s="26">
        <v>820</v>
      </c>
      <c r="B824" s="26">
        <f t="shared" si="319"/>
        <v>0</v>
      </c>
      <c r="C824" s="26">
        <f>ROUND(IF($AG824="战士",VLOOKUP($AH824,$DV:$ER,DX$1,FALSE),IF($AG824="幻术师",VLOOKUP($AH824,$EU:$FQ,EW$1,FALSE),IF($AG824="刺客",VLOOKUP($AH824,$FU:$GQ,FW$1,FALSE),"无该职业")))/VLOOKUP(AF824,角色间职业划分!P:AP,20,FALSE),0)</f>
        <v>27</v>
      </c>
      <c r="D824" s="26">
        <f t="shared" si="320"/>
        <v>0</v>
      </c>
      <c r="E824" s="26">
        <f>ROUND(IF($AG824="战士",VLOOKUP($AH824,$DV:$ER,DZ$1,FALSE),IF($AG824="幻术师",VLOOKUP($AH824,$EU:$FQ,EY$1,FALSE),IF($AG824="刺客",VLOOKUP($AH824,$FU:$GQ,FY$1,FALSE),"无该职业")))*VLOOKUP($AF824,角色间职业划分!$P:$AP,26,FALSE)*VLOOKUP($AF824,角色间职业划分!$P:$AP,13,FALSE)/角色间职业划分!$AB$9,0)</f>
        <v>461</v>
      </c>
      <c r="F824" s="26">
        <f>ROUND(IF($AG824="战士",VLOOKUP($AH824,$DV:$ER,EA$1,FALSE),IF($AG824="幻术师",VLOOKUP($AH824,$EU:$FQ,EZ$1,FALSE),IF($AG824="刺客",VLOOKUP($AH824,$FU:$GQ,FZ$1,FALSE),"无该职业")))*VLOOKUP($AF824,角色间职业划分!$P:$AP,8,FALSE)/角色间职业划分!$W$9,0)</f>
        <v>5750</v>
      </c>
      <c r="G824" s="26">
        <f>ROUND(IF($AG824="战士",VLOOKUP($AH824,$DV:$ER,EB$1,FALSE),IF($AG824="幻术师",VLOOKUP($AH824,$EU:$FQ,FA$1,FALSE),IF($AG824="刺客",VLOOKUP($AH824,$FU:$GQ,GA$1,FALSE),"无该职业")))*VLOOKUP($AF824,角色间职业划分!$P:$AP,13,FALSE)/角色间职业划分!$AB$9,0)</f>
        <v>1281</v>
      </c>
      <c r="H824" s="26">
        <f t="shared" si="321"/>
        <v>0</v>
      </c>
      <c r="I824" s="26">
        <f t="shared" si="322"/>
        <v>0</v>
      </c>
      <c r="J824" s="26">
        <f t="shared" si="323"/>
        <v>0</v>
      </c>
      <c r="K824" s="26">
        <f t="shared" si="324"/>
        <v>0</v>
      </c>
      <c r="L824" s="26">
        <f t="shared" si="325"/>
        <v>0</v>
      </c>
      <c r="M824" s="26">
        <f t="shared" si="326"/>
        <v>0</v>
      </c>
      <c r="N824" s="26">
        <f t="shared" si="327"/>
        <v>2.5</v>
      </c>
      <c r="O824" s="26">
        <f t="shared" si="328"/>
        <v>5</v>
      </c>
      <c r="P824" s="26">
        <f t="shared" si="329"/>
        <v>5</v>
      </c>
      <c r="Q824" s="26">
        <f t="shared" si="330"/>
        <v>2.5</v>
      </c>
      <c r="R824" s="26">
        <f t="shared" si="331"/>
        <v>0</v>
      </c>
      <c r="S824" s="26">
        <f t="shared" si="332"/>
        <v>2.5</v>
      </c>
      <c r="T824" s="26">
        <f t="shared" si="333"/>
        <v>0</v>
      </c>
      <c r="U824" s="26">
        <f t="shared" si="334"/>
        <v>0</v>
      </c>
      <c r="V824" s="26">
        <f t="shared" si="335"/>
        <v>0</v>
      </c>
      <c r="W824" s="26">
        <f>VLOOKUP(AF824,角色间职业划分!L:M,2,FALSE)</f>
        <v>14</v>
      </c>
      <c r="X824" s="26">
        <f t="shared" si="336"/>
        <v>26</v>
      </c>
      <c r="Y824" s="26">
        <v>0</v>
      </c>
      <c r="Z824" s="26">
        <v>0</v>
      </c>
      <c r="AA824" s="26">
        <v>0</v>
      </c>
      <c r="AB824" s="26">
        <f t="shared" si="337"/>
        <v>7.5</v>
      </c>
      <c r="AC824" s="1">
        <f t="shared" si="318"/>
        <v>687</v>
      </c>
      <c r="AD824" s="51"/>
      <c r="AE824" s="1"/>
      <c r="AF824">
        <f t="shared" si="338"/>
        <v>14</v>
      </c>
      <c r="AG824" s="26" t="str">
        <f>VLOOKUP(AF824,角色间职业划分!P:R,3,FALSE)</f>
        <v>战士</v>
      </c>
      <c r="AH824" s="26">
        <f t="shared" si="339"/>
        <v>26</v>
      </c>
    </row>
    <row r="825" spans="1:34" x14ac:dyDescent="0.15">
      <c r="A825" s="26">
        <v>821</v>
      </c>
      <c r="B825" s="26">
        <f t="shared" si="319"/>
        <v>0</v>
      </c>
      <c r="C825" s="26">
        <f>ROUND(IF($AG825="战士",VLOOKUP($AH825,$DV:$ER,DX$1,FALSE),IF($AG825="幻术师",VLOOKUP($AH825,$EU:$FQ,EW$1,FALSE),IF($AG825="刺客",VLOOKUP($AH825,$FU:$GQ,FW$1,FALSE),"无该职业")))/VLOOKUP(AF825,角色间职业划分!P:AP,20,FALSE),0)</f>
        <v>27</v>
      </c>
      <c r="D825" s="26">
        <f t="shared" si="320"/>
        <v>0</v>
      </c>
      <c r="E825" s="26">
        <f>ROUND(IF($AG825="战士",VLOOKUP($AH825,$DV:$ER,DZ$1,FALSE),IF($AG825="幻术师",VLOOKUP($AH825,$EU:$FQ,EY$1,FALSE),IF($AG825="刺客",VLOOKUP($AH825,$FU:$GQ,FY$1,FALSE),"无该职业")))*VLOOKUP($AF825,角色间职业划分!$P:$AP,26,FALSE)*VLOOKUP($AF825,角色间职业划分!$P:$AP,13,FALSE)/角色间职业划分!$AB$9,0)</f>
        <v>461</v>
      </c>
      <c r="F825" s="26">
        <f>ROUND(IF($AG825="战士",VLOOKUP($AH825,$DV:$ER,EA$1,FALSE),IF($AG825="幻术师",VLOOKUP($AH825,$EU:$FQ,EZ$1,FALSE),IF($AG825="刺客",VLOOKUP($AH825,$FU:$GQ,FZ$1,FALSE),"无该职业")))*VLOOKUP($AF825,角色间职业划分!$P:$AP,8,FALSE)/角色间职业划分!$W$9,0)</f>
        <v>5750</v>
      </c>
      <c r="G825" s="26">
        <f>ROUND(IF($AG825="战士",VLOOKUP($AH825,$DV:$ER,EB$1,FALSE),IF($AG825="幻术师",VLOOKUP($AH825,$EU:$FQ,FA$1,FALSE),IF($AG825="刺客",VLOOKUP($AH825,$FU:$GQ,GA$1,FALSE),"无该职业")))*VLOOKUP($AF825,角色间职业划分!$P:$AP,13,FALSE)/角色间职业划分!$AB$9,0)</f>
        <v>1454</v>
      </c>
      <c r="H825" s="26">
        <f t="shared" si="321"/>
        <v>0</v>
      </c>
      <c r="I825" s="26">
        <f t="shared" si="322"/>
        <v>0</v>
      </c>
      <c r="J825" s="26">
        <f t="shared" si="323"/>
        <v>0</v>
      </c>
      <c r="K825" s="26">
        <f t="shared" si="324"/>
        <v>0</v>
      </c>
      <c r="L825" s="26">
        <f t="shared" si="325"/>
        <v>0</v>
      </c>
      <c r="M825" s="26">
        <f t="shared" si="326"/>
        <v>0</v>
      </c>
      <c r="N825" s="26">
        <f t="shared" si="327"/>
        <v>2.5</v>
      </c>
      <c r="O825" s="26">
        <f t="shared" si="328"/>
        <v>5</v>
      </c>
      <c r="P825" s="26">
        <f t="shared" si="329"/>
        <v>5</v>
      </c>
      <c r="Q825" s="26">
        <f t="shared" si="330"/>
        <v>2.5</v>
      </c>
      <c r="R825" s="26">
        <f t="shared" si="331"/>
        <v>0</v>
      </c>
      <c r="S825" s="26">
        <f t="shared" si="332"/>
        <v>2.5</v>
      </c>
      <c r="T825" s="26">
        <f t="shared" si="333"/>
        <v>0</v>
      </c>
      <c r="U825" s="26">
        <f t="shared" si="334"/>
        <v>0</v>
      </c>
      <c r="V825" s="26">
        <f t="shared" si="335"/>
        <v>0</v>
      </c>
      <c r="W825" s="26">
        <f>VLOOKUP(AF825,角色间职业划分!L:M,2,FALSE)</f>
        <v>14</v>
      </c>
      <c r="X825" s="26">
        <f t="shared" si="336"/>
        <v>27</v>
      </c>
      <c r="Y825" s="26">
        <v>0</v>
      </c>
      <c r="Z825" s="26">
        <v>0</v>
      </c>
      <c r="AA825" s="26">
        <v>0</v>
      </c>
      <c r="AB825" s="26">
        <f t="shared" si="337"/>
        <v>7.5</v>
      </c>
      <c r="AC825" s="1">
        <f t="shared" si="318"/>
        <v>708</v>
      </c>
      <c r="AD825" s="51"/>
      <c r="AE825" s="1"/>
      <c r="AF825">
        <f t="shared" si="338"/>
        <v>14</v>
      </c>
      <c r="AG825" s="26" t="str">
        <f>VLOOKUP(AF825,角色间职业划分!P:R,3,FALSE)</f>
        <v>战士</v>
      </c>
      <c r="AH825" s="26">
        <f t="shared" si="339"/>
        <v>27</v>
      </c>
    </row>
    <row r="826" spans="1:34" x14ac:dyDescent="0.15">
      <c r="A826" s="26">
        <v>822</v>
      </c>
      <c r="B826" s="26">
        <f t="shared" si="319"/>
        <v>0</v>
      </c>
      <c r="C826" s="26">
        <f>ROUND(IF($AG826="战士",VLOOKUP($AH826,$DV:$ER,DX$1,FALSE),IF($AG826="幻术师",VLOOKUP($AH826,$EU:$FQ,EW$1,FALSE),IF($AG826="刺客",VLOOKUP($AH826,$FU:$GQ,FW$1,FALSE),"无该职业")))/VLOOKUP(AF826,角色间职业划分!P:AP,20,FALSE),0)</f>
        <v>27</v>
      </c>
      <c r="D826" s="26">
        <f t="shared" si="320"/>
        <v>0</v>
      </c>
      <c r="E826" s="26">
        <f>ROUND(IF($AG826="战士",VLOOKUP($AH826,$DV:$ER,DZ$1,FALSE),IF($AG826="幻术师",VLOOKUP($AH826,$EU:$FQ,EY$1,FALSE),IF($AG826="刺客",VLOOKUP($AH826,$FU:$GQ,FY$1,FALSE),"无该职业")))*VLOOKUP($AF826,角色间职业划分!$P:$AP,26,FALSE)*VLOOKUP($AF826,角色间职业划分!$P:$AP,13,FALSE)/角色间职业划分!$AB$9,0)</f>
        <v>461</v>
      </c>
      <c r="F826" s="26">
        <f>ROUND(IF($AG826="战士",VLOOKUP($AH826,$DV:$ER,EA$1,FALSE),IF($AG826="幻术师",VLOOKUP($AH826,$EU:$FQ,EZ$1,FALSE),IF($AG826="刺客",VLOOKUP($AH826,$FU:$GQ,FZ$1,FALSE),"无该职业")))*VLOOKUP($AF826,角色间职业划分!$P:$AP,8,FALSE)/角色间职业划分!$W$9,0)</f>
        <v>5750</v>
      </c>
      <c r="G826" s="26">
        <f>ROUND(IF($AG826="战士",VLOOKUP($AH826,$DV:$ER,EB$1,FALSE),IF($AG826="幻术师",VLOOKUP($AH826,$EU:$FQ,FA$1,FALSE),IF($AG826="刺客",VLOOKUP($AH826,$FU:$GQ,GA$1,FALSE),"无该职业")))*VLOOKUP($AF826,角色间职业划分!$P:$AP,13,FALSE)/角色间职业划分!$AB$9,0)</f>
        <v>1454</v>
      </c>
      <c r="H826" s="26">
        <f t="shared" si="321"/>
        <v>0</v>
      </c>
      <c r="I826" s="26">
        <f t="shared" si="322"/>
        <v>0</v>
      </c>
      <c r="J826" s="26">
        <f t="shared" si="323"/>
        <v>0</v>
      </c>
      <c r="K826" s="26">
        <f t="shared" si="324"/>
        <v>0</v>
      </c>
      <c r="L826" s="26">
        <f t="shared" si="325"/>
        <v>0</v>
      </c>
      <c r="M826" s="26">
        <f t="shared" si="326"/>
        <v>0</v>
      </c>
      <c r="N826" s="26">
        <f t="shared" si="327"/>
        <v>2.5</v>
      </c>
      <c r="O826" s="26">
        <f t="shared" si="328"/>
        <v>5</v>
      </c>
      <c r="P826" s="26">
        <f t="shared" si="329"/>
        <v>5</v>
      </c>
      <c r="Q826" s="26">
        <f t="shared" si="330"/>
        <v>2.5</v>
      </c>
      <c r="R826" s="26">
        <f t="shared" si="331"/>
        <v>0</v>
      </c>
      <c r="S826" s="26">
        <f t="shared" si="332"/>
        <v>2.5</v>
      </c>
      <c r="T826" s="26">
        <f t="shared" si="333"/>
        <v>2.5</v>
      </c>
      <c r="U826" s="26">
        <f t="shared" si="334"/>
        <v>0</v>
      </c>
      <c r="V826" s="26">
        <f t="shared" si="335"/>
        <v>0</v>
      </c>
      <c r="W826" s="26">
        <f>VLOOKUP(AF826,角色间职业划分!L:M,2,FALSE)</f>
        <v>14</v>
      </c>
      <c r="X826" s="26">
        <f t="shared" si="336"/>
        <v>28</v>
      </c>
      <c r="Y826" s="26">
        <v>0</v>
      </c>
      <c r="Z826" s="26">
        <v>0</v>
      </c>
      <c r="AA826" s="26">
        <v>0</v>
      </c>
      <c r="AB826" s="26">
        <f t="shared" si="337"/>
        <v>7.5</v>
      </c>
      <c r="AC826" s="1">
        <f t="shared" si="318"/>
        <v>729</v>
      </c>
      <c r="AD826" s="51"/>
      <c r="AE826" s="1"/>
      <c r="AF826">
        <f t="shared" si="338"/>
        <v>14</v>
      </c>
      <c r="AG826" s="26" t="str">
        <f>VLOOKUP(AF826,角色间职业划分!P:R,3,FALSE)</f>
        <v>战士</v>
      </c>
      <c r="AH826" s="26">
        <f t="shared" si="339"/>
        <v>28</v>
      </c>
    </row>
    <row r="827" spans="1:34" x14ac:dyDescent="0.15">
      <c r="A827" s="26">
        <v>823</v>
      </c>
      <c r="B827" s="26">
        <f t="shared" si="319"/>
        <v>0</v>
      </c>
      <c r="C827" s="26">
        <f>ROUND(IF($AG827="战士",VLOOKUP($AH827,$DV:$ER,DX$1,FALSE),IF($AG827="幻术师",VLOOKUP($AH827,$EU:$FQ,EW$1,FALSE),IF($AG827="刺客",VLOOKUP($AH827,$FU:$GQ,FW$1,FALSE),"无该职业")))/VLOOKUP(AF827,角色间职业划分!P:AP,20,FALSE),0)</f>
        <v>27</v>
      </c>
      <c r="D827" s="26">
        <f t="shared" si="320"/>
        <v>0</v>
      </c>
      <c r="E827" s="26">
        <f>ROUND(IF($AG827="战士",VLOOKUP($AH827,$DV:$ER,DZ$1,FALSE),IF($AG827="幻术师",VLOOKUP($AH827,$EU:$FQ,EY$1,FALSE),IF($AG827="刺客",VLOOKUP($AH827,$FU:$GQ,FY$1,FALSE),"无该职业")))*VLOOKUP($AF827,角色间职业划分!$P:$AP,26,FALSE)*VLOOKUP($AF827,角色间职业划分!$P:$AP,13,FALSE)/角色间职业划分!$AB$9,0)</f>
        <v>461</v>
      </c>
      <c r="F827" s="26">
        <f>ROUND(IF($AG827="战士",VLOOKUP($AH827,$DV:$ER,EA$1,FALSE),IF($AG827="幻术师",VLOOKUP($AH827,$EU:$FQ,EZ$1,FALSE),IF($AG827="刺客",VLOOKUP($AH827,$FU:$GQ,FZ$1,FALSE),"无该职业")))*VLOOKUP($AF827,角色间职业划分!$P:$AP,8,FALSE)/角色间职业划分!$W$9,0)</f>
        <v>6476</v>
      </c>
      <c r="G827" s="26">
        <f>ROUND(IF($AG827="战士",VLOOKUP($AH827,$DV:$ER,EB$1,FALSE),IF($AG827="幻术师",VLOOKUP($AH827,$EU:$FQ,FA$1,FALSE),IF($AG827="刺客",VLOOKUP($AH827,$FU:$GQ,GA$1,FALSE),"无该职业")))*VLOOKUP($AF827,角色间职业划分!$P:$AP,13,FALSE)/角色间职业划分!$AB$9,0)</f>
        <v>1454</v>
      </c>
      <c r="H827" s="26">
        <f t="shared" si="321"/>
        <v>0</v>
      </c>
      <c r="I827" s="26">
        <f t="shared" si="322"/>
        <v>0</v>
      </c>
      <c r="J827" s="26">
        <f t="shared" si="323"/>
        <v>0</v>
      </c>
      <c r="K827" s="26">
        <f t="shared" si="324"/>
        <v>0</v>
      </c>
      <c r="L827" s="26">
        <f t="shared" si="325"/>
        <v>0</v>
      </c>
      <c r="M827" s="26">
        <f t="shared" si="326"/>
        <v>0</v>
      </c>
      <c r="N827" s="26">
        <f t="shared" si="327"/>
        <v>2.5</v>
      </c>
      <c r="O827" s="26">
        <f t="shared" si="328"/>
        <v>5</v>
      </c>
      <c r="P827" s="26">
        <f t="shared" si="329"/>
        <v>5</v>
      </c>
      <c r="Q827" s="26">
        <f t="shared" si="330"/>
        <v>2.5</v>
      </c>
      <c r="R827" s="26">
        <f t="shared" si="331"/>
        <v>0</v>
      </c>
      <c r="S827" s="26">
        <f t="shared" si="332"/>
        <v>2.5</v>
      </c>
      <c r="T827" s="26">
        <f t="shared" si="333"/>
        <v>2.5</v>
      </c>
      <c r="U827" s="26">
        <f t="shared" si="334"/>
        <v>0</v>
      </c>
      <c r="V827" s="26">
        <f t="shared" si="335"/>
        <v>0</v>
      </c>
      <c r="W827" s="26">
        <f>VLOOKUP(AF827,角色间职业划分!L:M,2,FALSE)</f>
        <v>14</v>
      </c>
      <c r="X827" s="26">
        <f t="shared" si="336"/>
        <v>29</v>
      </c>
      <c r="Y827" s="26">
        <v>0</v>
      </c>
      <c r="Z827" s="26">
        <v>0</v>
      </c>
      <c r="AA827" s="26">
        <v>0</v>
      </c>
      <c r="AB827" s="26">
        <f t="shared" si="337"/>
        <v>7.5</v>
      </c>
      <c r="AC827" s="1">
        <f t="shared" si="318"/>
        <v>750</v>
      </c>
      <c r="AD827" s="51"/>
      <c r="AE827" s="1"/>
      <c r="AF827">
        <f t="shared" si="338"/>
        <v>14</v>
      </c>
      <c r="AG827" s="26" t="str">
        <f>VLOOKUP(AF827,角色间职业划分!P:R,3,FALSE)</f>
        <v>战士</v>
      </c>
      <c r="AH827" s="26">
        <f t="shared" si="339"/>
        <v>29</v>
      </c>
    </row>
    <row r="828" spans="1:34" x14ac:dyDescent="0.15">
      <c r="A828" s="26">
        <v>824</v>
      </c>
      <c r="B828" s="26">
        <f t="shared" si="319"/>
        <v>0</v>
      </c>
      <c r="C828" s="26">
        <f>ROUND(IF($AG828="战士",VLOOKUP($AH828,$DV:$ER,DX$1,FALSE),IF($AG828="幻术师",VLOOKUP($AH828,$EU:$FQ,EW$1,FALSE),IF($AG828="刺客",VLOOKUP($AH828,$FU:$GQ,FW$1,FALSE),"无该职业")))/VLOOKUP(AF828,角色间职业划分!P:AP,20,FALSE),0)</f>
        <v>32</v>
      </c>
      <c r="D828" s="26">
        <f t="shared" si="320"/>
        <v>0</v>
      </c>
      <c r="E828" s="26">
        <f>ROUND(IF($AG828="战士",VLOOKUP($AH828,$DV:$ER,DZ$1,FALSE),IF($AG828="幻术师",VLOOKUP($AH828,$EU:$FQ,EY$1,FALSE),IF($AG828="刺客",VLOOKUP($AH828,$FU:$GQ,FY$1,FALSE),"无该职业")))*VLOOKUP($AF828,角色间职业划分!$P:$AP,26,FALSE)*VLOOKUP($AF828,角色间职业划分!$P:$AP,13,FALSE)/角色间职业划分!$AB$9,0)</f>
        <v>461</v>
      </c>
      <c r="F828" s="26">
        <f>ROUND(IF($AG828="战士",VLOOKUP($AH828,$DV:$ER,EA$1,FALSE),IF($AG828="幻术师",VLOOKUP($AH828,$EU:$FQ,EZ$1,FALSE),IF($AG828="刺客",VLOOKUP($AH828,$FU:$GQ,FZ$1,FALSE),"无该职业")))*VLOOKUP($AF828,角色间职业划分!$P:$AP,8,FALSE)/角色间职业划分!$W$9,0)</f>
        <v>6476</v>
      </c>
      <c r="G828" s="26">
        <f>ROUND(IF($AG828="战士",VLOOKUP($AH828,$DV:$ER,EB$1,FALSE),IF($AG828="幻术师",VLOOKUP($AH828,$EU:$FQ,FA$1,FALSE),IF($AG828="刺客",VLOOKUP($AH828,$FU:$GQ,GA$1,FALSE),"无该职业")))*VLOOKUP($AF828,角色间职业划分!$P:$AP,13,FALSE)/角色间职业划分!$AB$9,0)</f>
        <v>1454</v>
      </c>
      <c r="H828" s="26">
        <f t="shared" si="321"/>
        <v>0</v>
      </c>
      <c r="I828" s="26">
        <f t="shared" si="322"/>
        <v>0</v>
      </c>
      <c r="J828" s="26">
        <f t="shared" si="323"/>
        <v>0</v>
      </c>
      <c r="K828" s="26">
        <f t="shared" si="324"/>
        <v>0</v>
      </c>
      <c r="L828" s="26">
        <f t="shared" si="325"/>
        <v>0</v>
      </c>
      <c r="M828" s="26">
        <f t="shared" si="326"/>
        <v>0</v>
      </c>
      <c r="N828" s="26">
        <f t="shared" si="327"/>
        <v>2.5</v>
      </c>
      <c r="O828" s="26">
        <f t="shared" si="328"/>
        <v>5</v>
      </c>
      <c r="P828" s="26">
        <f t="shared" si="329"/>
        <v>5</v>
      </c>
      <c r="Q828" s="26">
        <f t="shared" si="330"/>
        <v>2.5</v>
      </c>
      <c r="R828" s="26">
        <f t="shared" si="331"/>
        <v>0</v>
      </c>
      <c r="S828" s="26">
        <f t="shared" si="332"/>
        <v>2.5</v>
      </c>
      <c r="T828" s="26">
        <f t="shared" si="333"/>
        <v>2.5</v>
      </c>
      <c r="U828" s="26">
        <f t="shared" si="334"/>
        <v>0</v>
      </c>
      <c r="V828" s="26">
        <f t="shared" si="335"/>
        <v>0</v>
      </c>
      <c r="W828" s="26">
        <f>VLOOKUP(AF828,角色间职业划分!L:M,2,FALSE)</f>
        <v>14</v>
      </c>
      <c r="X828" s="26">
        <f t="shared" si="336"/>
        <v>30</v>
      </c>
      <c r="Y828" s="26">
        <v>0</v>
      </c>
      <c r="Z828" s="26">
        <v>0</v>
      </c>
      <c r="AA828" s="26">
        <v>0</v>
      </c>
      <c r="AB828" s="26">
        <f t="shared" si="337"/>
        <v>10</v>
      </c>
      <c r="AC828" s="1">
        <f t="shared" si="318"/>
        <v>771</v>
      </c>
      <c r="AD828" s="51"/>
      <c r="AE828" s="1"/>
      <c r="AF828">
        <f t="shared" si="338"/>
        <v>14</v>
      </c>
      <c r="AG828" s="26" t="str">
        <f>VLOOKUP(AF828,角色间职业划分!P:R,3,FALSE)</f>
        <v>战士</v>
      </c>
      <c r="AH828" s="26">
        <f t="shared" si="339"/>
        <v>30</v>
      </c>
    </row>
    <row r="829" spans="1:34" x14ac:dyDescent="0.15">
      <c r="A829" s="26">
        <v>825</v>
      </c>
      <c r="B829" s="26">
        <f t="shared" si="319"/>
        <v>0</v>
      </c>
      <c r="C829" s="26">
        <f>ROUND(IF($AG829="战士",VLOOKUP($AH829,$DV:$ER,DX$1,FALSE),IF($AG829="幻术师",VLOOKUP($AH829,$EU:$FQ,EW$1,FALSE),IF($AG829="刺客",VLOOKUP($AH829,$FU:$GQ,FW$1,FALSE),"无该职业")))/VLOOKUP(AF829,角色间职业划分!P:AP,20,FALSE),0)</f>
        <v>32</v>
      </c>
      <c r="D829" s="26">
        <f t="shared" si="320"/>
        <v>0</v>
      </c>
      <c r="E829" s="26">
        <f>ROUND(IF($AG829="战士",VLOOKUP($AH829,$DV:$ER,DZ$1,FALSE),IF($AG829="幻术师",VLOOKUP($AH829,$EU:$FQ,EY$1,FALSE),IF($AG829="刺客",VLOOKUP($AH829,$FU:$GQ,FY$1,FALSE),"无该职业")))*VLOOKUP($AF829,角色间职业划分!$P:$AP,26,FALSE)*VLOOKUP($AF829,角色间职业划分!$P:$AP,13,FALSE)/角色间职业划分!$AB$9,0)</f>
        <v>461</v>
      </c>
      <c r="F829" s="26">
        <f>ROUND(IF($AG829="战士",VLOOKUP($AH829,$DV:$ER,EA$1,FALSE),IF($AG829="幻术师",VLOOKUP($AH829,$EU:$FQ,EZ$1,FALSE),IF($AG829="刺客",VLOOKUP($AH829,$FU:$GQ,FZ$1,FALSE),"无该职业")))*VLOOKUP($AF829,角色间职业划分!$P:$AP,8,FALSE)/角色间职业划分!$W$9,0)</f>
        <v>6476</v>
      </c>
      <c r="G829" s="26">
        <f>ROUND(IF($AG829="战士",VLOOKUP($AH829,$DV:$ER,EB$1,FALSE),IF($AG829="幻术师",VLOOKUP($AH829,$EU:$FQ,FA$1,FALSE),IF($AG829="刺客",VLOOKUP($AH829,$FU:$GQ,GA$1,FALSE),"无该职业")))*VLOOKUP($AF829,角色间职业划分!$P:$AP,13,FALSE)/角色间职业划分!$AB$9,0)</f>
        <v>1626</v>
      </c>
      <c r="H829" s="26">
        <f t="shared" si="321"/>
        <v>0</v>
      </c>
      <c r="I829" s="26">
        <f t="shared" si="322"/>
        <v>0</v>
      </c>
      <c r="J829" s="26">
        <f t="shared" si="323"/>
        <v>0</v>
      </c>
      <c r="K829" s="26">
        <f t="shared" si="324"/>
        <v>0</v>
      </c>
      <c r="L829" s="26">
        <f t="shared" si="325"/>
        <v>0</v>
      </c>
      <c r="M829" s="26">
        <f t="shared" si="326"/>
        <v>0</v>
      </c>
      <c r="N829" s="26">
        <f t="shared" si="327"/>
        <v>2.5</v>
      </c>
      <c r="O829" s="26">
        <f t="shared" si="328"/>
        <v>5</v>
      </c>
      <c r="P829" s="26">
        <f t="shared" si="329"/>
        <v>5</v>
      </c>
      <c r="Q829" s="26">
        <f t="shared" si="330"/>
        <v>2.5</v>
      </c>
      <c r="R829" s="26">
        <f t="shared" si="331"/>
        <v>0</v>
      </c>
      <c r="S829" s="26">
        <f t="shared" si="332"/>
        <v>2.5</v>
      </c>
      <c r="T829" s="26">
        <f t="shared" si="333"/>
        <v>2.5</v>
      </c>
      <c r="U829" s="26">
        <f t="shared" si="334"/>
        <v>0</v>
      </c>
      <c r="V829" s="26">
        <f t="shared" si="335"/>
        <v>0</v>
      </c>
      <c r="W829" s="26">
        <f>VLOOKUP(AF829,角色间职业划分!L:M,2,FALSE)</f>
        <v>14</v>
      </c>
      <c r="X829" s="26">
        <f t="shared" si="336"/>
        <v>31</v>
      </c>
      <c r="Y829" s="26">
        <v>0</v>
      </c>
      <c r="Z829" s="26">
        <v>0</v>
      </c>
      <c r="AA829" s="26">
        <v>0</v>
      </c>
      <c r="AB829" s="26">
        <f t="shared" si="337"/>
        <v>10</v>
      </c>
      <c r="AC829" s="1">
        <f t="shared" si="318"/>
        <v>792</v>
      </c>
      <c r="AD829" s="51"/>
      <c r="AE829" s="1"/>
      <c r="AF829">
        <f t="shared" si="338"/>
        <v>14</v>
      </c>
      <c r="AG829" s="26" t="str">
        <f>VLOOKUP(AF829,角色间职业划分!P:R,3,FALSE)</f>
        <v>战士</v>
      </c>
      <c r="AH829" s="26">
        <f t="shared" si="339"/>
        <v>31</v>
      </c>
    </row>
    <row r="830" spans="1:34" x14ac:dyDescent="0.15">
      <c r="A830" s="26">
        <v>826</v>
      </c>
      <c r="B830" s="26">
        <f t="shared" si="319"/>
        <v>0</v>
      </c>
      <c r="C830" s="26">
        <f>ROUND(IF($AG830="战士",VLOOKUP($AH830,$DV:$ER,DX$1,FALSE),IF($AG830="幻术师",VLOOKUP($AH830,$EU:$FQ,EW$1,FALSE),IF($AG830="刺客",VLOOKUP($AH830,$FU:$GQ,FW$1,FALSE),"无该职业")))/VLOOKUP(AF830,角色间职业划分!P:AP,20,FALSE),0)</f>
        <v>32</v>
      </c>
      <c r="D830" s="26">
        <f t="shared" si="320"/>
        <v>0</v>
      </c>
      <c r="E830" s="26">
        <f>ROUND(IF($AG830="战士",VLOOKUP($AH830,$DV:$ER,DZ$1,FALSE),IF($AG830="幻术师",VLOOKUP($AH830,$EU:$FQ,EY$1,FALSE),IF($AG830="刺客",VLOOKUP($AH830,$FU:$GQ,FY$1,FALSE),"无该职业")))*VLOOKUP($AF830,角色间职业划分!$P:$AP,26,FALSE)*VLOOKUP($AF830,角色间职业划分!$P:$AP,13,FALSE)/角色间职业划分!$AB$9,0)</f>
        <v>668</v>
      </c>
      <c r="F830" s="26">
        <f>ROUND(IF($AG830="战士",VLOOKUP($AH830,$DV:$ER,EA$1,FALSE),IF($AG830="幻术师",VLOOKUP($AH830,$EU:$FQ,EZ$1,FALSE),IF($AG830="刺客",VLOOKUP($AH830,$FU:$GQ,FZ$1,FALSE),"无该职业")))*VLOOKUP($AF830,角色间职业划分!$P:$AP,8,FALSE)/角色间职业划分!$W$9,0)</f>
        <v>6476</v>
      </c>
      <c r="G830" s="26">
        <f>ROUND(IF($AG830="战士",VLOOKUP($AH830,$DV:$ER,EB$1,FALSE),IF($AG830="幻术师",VLOOKUP($AH830,$EU:$FQ,FA$1,FALSE),IF($AG830="刺客",VLOOKUP($AH830,$FU:$GQ,GA$1,FALSE),"无该职业")))*VLOOKUP($AF830,角色间职业划分!$P:$AP,13,FALSE)/角色间职业划分!$AB$9,0)</f>
        <v>1626</v>
      </c>
      <c r="H830" s="26">
        <f t="shared" si="321"/>
        <v>0</v>
      </c>
      <c r="I830" s="26">
        <f t="shared" si="322"/>
        <v>0</v>
      </c>
      <c r="J830" s="26">
        <f t="shared" si="323"/>
        <v>0</v>
      </c>
      <c r="K830" s="26">
        <f t="shared" si="324"/>
        <v>0</v>
      </c>
      <c r="L830" s="26">
        <f t="shared" si="325"/>
        <v>0</v>
      </c>
      <c r="M830" s="26">
        <f t="shared" si="326"/>
        <v>0</v>
      </c>
      <c r="N830" s="26">
        <f t="shared" si="327"/>
        <v>2.5</v>
      </c>
      <c r="O830" s="26">
        <f t="shared" si="328"/>
        <v>5</v>
      </c>
      <c r="P830" s="26">
        <f t="shared" si="329"/>
        <v>5</v>
      </c>
      <c r="Q830" s="26">
        <f t="shared" si="330"/>
        <v>2.5</v>
      </c>
      <c r="R830" s="26">
        <f t="shared" si="331"/>
        <v>0</v>
      </c>
      <c r="S830" s="26">
        <f t="shared" si="332"/>
        <v>2.5</v>
      </c>
      <c r="T830" s="26">
        <f t="shared" si="333"/>
        <v>2.5</v>
      </c>
      <c r="U830" s="26">
        <f t="shared" si="334"/>
        <v>0</v>
      </c>
      <c r="V830" s="26">
        <f t="shared" si="335"/>
        <v>0</v>
      </c>
      <c r="W830" s="26">
        <f>VLOOKUP(AF830,角色间职业划分!L:M,2,FALSE)</f>
        <v>14</v>
      </c>
      <c r="X830" s="26">
        <f t="shared" si="336"/>
        <v>32</v>
      </c>
      <c r="Y830" s="26">
        <v>0</v>
      </c>
      <c r="Z830" s="26">
        <v>0</v>
      </c>
      <c r="AA830" s="26">
        <v>0</v>
      </c>
      <c r="AB830" s="26">
        <f t="shared" si="337"/>
        <v>10</v>
      </c>
      <c r="AC830" s="1">
        <f t="shared" si="318"/>
        <v>813</v>
      </c>
      <c r="AD830" s="51"/>
      <c r="AE830" s="1"/>
      <c r="AF830">
        <f t="shared" si="338"/>
        <v>14</v>
      </c>
      <c r="AG830" s="26" t="str">
        <f>VLOOKUP(AF830,角色间职业划分!P:R,3,FALSE)</f>
        <v>战士</v>
      </c>
      <c r="AH830" s="26">
        <f t="shared" si="339"/>
        <v>32</v>
      </c>
    </row>
    <row r="831" spans="1:34" x14ac:dyDescent="0.15">
      <c r="A831" s="26">
        <v>827</v>
      </c>
      <c r="B831" s="26">
        <f t="shared" si="319"/>
        <v>0</v>
      </c>
      <c r="C831" s="26">
        <f>ROUND(IF($AG831="战士",VLOOKUP($AH831,$DV:$ER,DX$1,FALSE),IF($AG831="幻术师",VLOOKUP($AH831,$EU:$FQ,EW$1,FALSE),IF($AG831="刺客",VLOOKUP($AH831,$FU:$GQ,FW$1,FALSE),"无该职业")))/VLOOKUP(AF831,角色间职业划分!P:AP,20,FALSE),0)</f>
        <v>32</v>
      </c>
      <c r="D831" s="26">
        <f t="shared" si="320"/>
        <v>0</v>
      </c>
      <c r="E831" s="26">
        <f>ROUND(IF($AG831="战士",VLOOKUP($AH831,$DV:$ER,DZ$1,FALSE),IF($AG831="幻术师",VLOOKUP($AH831,$EU:$FQ,EY$1,FALSE),IF($AG831="刺客",VLOOKUP($AH831,$FU:$GQ,FY$1,FALSE),"无该职业")))*VLOOKUP($AF831,角色间职业划分!$P:$AP,26,FALSE)*VLOOKUP($AF831,角色间职业划分!$P:$AP,13,FALSE)/角色间职业划分!$AB$9,0)</f>
        <v>668</v>
      </c>
      <c r="F831" s="26">
        <f>ROUND(IF($AG831="战士",VLOOKUP($AH831,$DV:$ER,EA$1,FALSE),IF($AG831="幻术师",VLOOKUP($AH831,$EU:$FQ,EZ$1,FALSE),IF($AG831="刺客",VLOOKUP($AH831,$FU:$GQ,FZ$1,FALSE),"无该职业")))*VLOOKUP($AF831,角色间职业划分!$P:$AP,8,FALSE)/角色间职业划分!$W$9,0)</f>
        <v>7201</v>
      </c>
      <c r="G831" s="26">
        <f>ROUND(IF($AG831="战士",VLOOKUP($AH831,$DV:$ER,EB$1,FALSE),IF($AG831="幻术师",VLOOKUP($AH831,$EU:$FQ,FA$1,FALSE),IF($AG831="刺客",VLOOKUP($AH831,$FU:$GQ,GA$1,FALSE),"无该职业")))*VLOOKUP($AF831,角色间职业划分!$P:$AP,13,FALSE)/角色间职业划分!$AB$9,0)</f>
        <v>1626</v>
      </c>
      <c r="H831" s="26">
        <f t="shared" si="321"/>
        <v>0</v>
      </c>
      <c r="I831" s="26">
        <f t="shared" si="322"/>
        <v>0</v>
      </c>
      <c r="J831" s="26">
        <f t="shared" si="323"/>
        <v>0</v>
      </c>
      <c r="K831" s="26">
        <f t="shared" si="324"/>
        <v>0</v>
      </c>
      <c r="L831" s="26">
        <f t="shared" si="325"/>
        <v>0</v>
      </c>
      <c r="M831" s="26">
        <f t="shared" si="326"/>
        <v>0</v>
      </c>
      <c r="N831" s="26">
        <f t="shared" si="327"/>
        <v>2.5</v>
      </c>
      <c r="O831" s="26">
        <f t="shared" si="328"/>
        <v>5</v>
      </c>
      <c r="P831" s="26">
        <f t="shared" si="329"/>
        <v>5</v>
      </c>
      <c r="Q831" s="26">
        <f t="shared" si="330"/>
        <v>2.5</v>
      </c>
      <c r="R831" s="26">
        <f t="shared" si="331"/>
        <v>0</v>
      </c>
      <c r="S831" s="26">
        <f t="shared" si="332"/>
        <v>2.5</v>
      </c>
      <c r="T831" s="26">
        <f t="shared" si="333"/>
        <v>2.5</v>
      </c>
      <c r="U831" s="26">
        <f t="shared" si="334"/>
        <v>0</v>
      </c>
      <c r="V831" s="26">
        <f t="shared" si="335"/>
        <v>0</v>
      </c>
      <c r="W831" s="26">
        <f>VLOOKUP(AF831,角色间职业划分!L:M,2,FALSE)</f>
        <v>14</v>
      </c>
      <c r="X831" s="26">
        <f t="shared" si="336"/>
        <v>33</v>
      </c>
      <c r="Y831" s="26">
        <v>0</v>
      </c>
      <c r="Z831" s="26">
        <v>0</v>
      </c>
      <c r="AA831" s="26">
        <v>0</v>
      </c>
      <c r="AB831" s="26">
        <f t="shared" si="337"/>
        <v>10</v>
      </c>
      <c r="AC831" s="1">
        <f t="shared" si="318"/>
        <v>834</v>
      </c>
      <c r="AD831" s="51"/>
      <c r="AE831" s="1"/>
      <c r="AF831">
        <f t="shared" si="338"/>
        <v>14</v>
      </c>
      <c r="AG831" s="26" t="str">
        <f>VLOOKUP(AF831,角色间职业划分!P:R,3,FALSE)</f>
        <v>战士</v>
      </c>
      <c r="AH831" s="26">
        <f t="shared" si="339"/>
        <v>33</v>
      </c>
    </row>
    <row r="832" spans="1:34" x14ac:dyDescent="0.15">
      <c r="A832" s="26">
        <v>828</v>
      </c>
      <c r="B832" s="26">
        <f t="shared" si="319"/>
        <v>0</v>
      </c>
      <c r="C832" s="26">
        <f>ROUND(IF($AG832="战士",VLOOKUP($AH832,$DV:$ER,DX$1,FALSE),IF($AG832="幻术师",VLOOKUP($AH832,$EU:$FQ,EW$1,FALSE),IF($AG832="刺客",VLOOKUP($AH832,$FU:$GQ,FW$1,FALSE),"无该职业")))/VLOOKUP(AF832,角色间职业划分!P:AP,20,FALSE),0)</f>
        <v>32</v>
      </c>
      <c r="D832" s="26">
        <f t="shared" si="320"/>
        <v>0</v>
      </c>
      <c r="E832" s="26">
        <f>ROUND(IF($AG832="战士",VLOOKUP($AH832,$DV:$ER,DZ$1,FALSE),IF($AG832="幻术师",VLOOKUP($AH832,$EU:$FQ,EY$1,FALSE),IF($AG832="刺客",VLOOKUP($AH832,$FU:$GQ,FY$1,FALSE),"无该职业")))*VLOOKUP($AF832,角色间职业划分!$P:$AP,26,FALSE)*VLOOKUP($AF832,角色间职业划分!$P:$AP,13,FALSE)/角色间职业划分!$AB$9,0)</f>
        <v>668</v>
      </c>
      <c r="F832" s="26">
        <f>ROUND(IF($AG832="战士",VLOOKUP($AH832,$DV:$ER,EA$1,FALSE),IF($AG832="幻术师",VLOOKUP($AH832,$EU:$FQ,EZ$1,FALSE),IF($AG832="刺客",VLOOKUP($AH832,$FU:$GQ,FZ$1,FALSE),"无该职业")))*VLOOKUP($AF832,角色间职业划分!$P:$AP,8,FALSE)/角色间职业划分!$W$9,0)</f>
        <v>7201</v>
      </c>
      <c r="G832" s="26">
        <f>ROUND(IF($AG832="战士",VLOOKUP($AH832,$DV:$ER,EB$1,FALSE),IF($AG832="幻术师",VLOOKUP($AH832,$EU:$FQ,FA$1,FALSE),IF($AG832="刺客",VLOOKUP($AH832,$FU:$GQ,GA$1,FALSE),"无该职业")))*VLOOKUP($AF832,角色间职业划分!$P:$AP,13,FALSE)/角色间职业划分!$AB$9,0)</f>
        <v>1626</v>
      </c>
      <c r="H832" s="26">
        <f t="shared" si="321"/>
        <v>0</v>
      </c>
      <c r="I832" s="26">
        <f t="shared" si="322"/>
        <v>0</v>
      </c>
      <c r="J832" s="26">
        <f t="shared" si="323"/>
        <v>0</v>
      </c>
      <c r="K832" s="26">
        <f t="shared" si="324"/>
        <v>0</v>
      </c>
      <c r="L832" s="26">
        <f t="shared" si="325"/>
        <v>0</v>
      </c>
      <c r="M832" s="26">
        <f t="shared" si="326"/>
        <v>0</v>
      </c>
      <c r="N832" s="26">
        <f t="shared" si="327"/>
        <v>2.5</v>
      </c>
      <c r="O832" s="26">
        <f t="shared" si="328"/>
        <v>7.5</v>
      </c>
      <c r="P832" s="26">
        <f t="shared" si="329"/>
        <v>5</v>
      </c>
      <c r="Q832" s="26">
        <f t="shared" si="330"/>
        <v>2.5</v>
      </c>
      <c r="R832" s="26">
        <f t="shared" si="331"/>
        <v>0</v>
      </c>
      <c r="S832" s="26">
        <f t="shared" si="332"/>
        <v>2.5</v>
      </c>
      <c r="T832" s="26">
        <f t="shared" si="333"/>
        <v>2.5</v>
      </c>
      <c r="U832" s="26">
        <f t="shared" si="334"/>
        <v>0</v>
      </c>
      <c r="V832" s="26">
        <f t="shared" si="335"/>
        <v>0</v>
      </c>
      <c r="W832" s="26">
        <f>VLOOKUP(AF832,角色间职业划分!L:M,2,FALSE)</f>
        <v>14</v>
      </c>
      <c r="X832" s="26">
        <f t="shared" si="336"/>
        <v>34</v>
      </c>
      <c r="Y832" s="26">
        <v>0</v>
      </c>
      <c r="Z832" s="26">
        <v>0</v>
      </c>
      <c r="AA832" s="26">
        <v>0</v>
      </c>
      <c r="AB832" s="26">
        <f t="shared" si="337"/>
        <v>10</v>
      </c>
      <c r="AC832" s="1">
        <f t="shared" si="318"/>
        <v>855</v>
      </c>
      <c r="AD832" s="51"/>
      <c r="AE832" s="1"/>
      <c r="AF832">
        <f t="shared" si="338"/>
        <v>14</v>
      </c>
      <c r="AG832" s="26" t="str">
        <f>VLOOKUP(AF832,角色间职业划分!P:R,3,FALSE)</f>
        <v>战士</v>
      </c>
      <c r="AH832" s="26">
        <f t="shared" si="339"/>
        <v>34</v>
      </c>
    </row>
    <row r="833" spans="1:34" x14ac:dyDescent="0.15">
      <c r="A833" s="26">
        <v>829</v>
      </c>
      <c r="B833" s="26">
        <f t="shared" si="319"/>
        <v>0</v>
      </c>
      <c r="C833" s="26">
        <f>ROUND(IF($AG833="战士",VLOOKUP($AH833,$DV:$ER,DX$1,FALSE),IF($AG833="幻术师",VLOOKUP($AH833,$EU:$FQ,EW$1,FALSE),IF($AG833="刺客",VLOOKUP($AH833,$FU:$GQ,FW$1,FALSE),"无该职业")))/VLOOKUP(AF833,角色间职业划分!P:AP,20,FALSE),0)</f>
        <v>32</v>
      </c>
      <c r="D833" s="26">
        <f t="shared" si="320"/>
        <v>0</v>
      </c>
      <c r="E833" s="26">
        <f>ROUND(IF($AG833="战士",VLOOKUP($AH833,$DV:$ER,DZ$1,FALSE),IF($AG833="幻术师",VLOOKUP($AH833,$EU:$FQ,EY$1,FALSE),IF($AG833="刺客",VLOOKUP($AH833,$FU:$GQ,FY$1,FALSE),"无该职业")))*VLOOKUP($AF833,角色间职业划分!$P:$AP,26,FALSE)*VLOOKUP($AF833,角色间职业划分!$P:$AP,13,FALSE)/角色间职业划分!$AB$9,0)</f>
        <v>668</v>
      </c>
      <c r="F833" s="26">
        <f>ROUND(IF($AG833="战士",VLOOKUP($AH833,$DV:$ER,EA$1,FALSE),IF($AG833="幻术师",VLOOKUP($AH833,$EU:$FQ,EZ$1,FALSE),IF($AG833="刺客",VLOOKUP($AH833,$FU:$GQ,FZ$1,FALSE),"无该职业")))*VLOOKUP($AF833,角色间职业划分!$P:$AP,8,FALSE)/角色间职业划分!$W$9,0)</f>
        <v>7201</v>
      </c>
      <c r="G833" s="26">
        <f>ROUND(IF($AG833="战士",VLOOKUP($AH833,$DV:$ER,EB$1,FALSE),IF($AG833="幻术师",VLOOKUP($AH833,$EU:$FQ,FA$1,FALSE),IF($AG833="刺客",VLOOKUP($AH833,$FU:$GQ,GA$1,FALSE),"无该职业")))*VLOOKUP($AF833,角色间职业划分!$P:$AP,13,FALSE)/角色间职业划分!$AB$9,0)</f>
        <v>1799</v>
      </c>
      <c r="H833" s="26">
        <f t="shared" si="321"/>
        <v>0</v>
      </c>
      <c r="I833" s="26">
        <f t="shared" si="322"/>
        <v>0</v>
      </c>
      <c r="J833" s="26">
        <f t="shared" si="323"/>
        <v>0</v>
      </c>
      <c r="K833" s="26">
        <f t="shared" si="324"/>
        <v>0</v>
      </c>
      <c r="L833" s="26">
        <f t="shared" si="325"/>
        <v>0</v>
      </c>
      <c r="M833" s="26">
        <f t="shared" si="326"/>
        <v>0</v>
      </c>
      <c r="N833" s="26">
        <f t="shared" si="327"/>
        <v>2.5</v>
      </c>
      <c r="O833" s="26">
        <f t="shared" si="328"/>
        <v>7.5</v>
      </c>
      <c r="P833" s="26">
        <f t="shared" si="329"/>
        <v>5</v>
      </c>
      <c r="Q833" s="26">
        <f t="shared" si="330"/>
        <v>2.5</v>
      </c>
      <c r="R833" s="26">
        <f t="shared" si="331"/>
        <v>0</v>
      </c>
      <c r="S833" s="26">
        <f t="shared" si="332"/>
        <v>2.5</v>
      </c>
      <c r="T833" s="26">
        <f t="shared" si="333"/>
        <v>2.5</v>
      </c>
      <c r="U833" s="26">
        <f t="shared" si="334"/>
        <v>0</v>
      </c>
      <c r="V833" s="26">
        <f t="shared" si="335"/>
        <v>0</v>
      </c>
      <c r="W833" s="26">
        <f>VLOOKUP(AF833,角色间职业划分!L:M,2,FALSE)</f>
        <v>14</v>
      </c>
      <c r="X833" s="26">
        <f t="shared" si="336"/>
        <v>35</v>
      </c>
      <c r="Y833" s="26">
        <v>0</v>
      </c>
      <c r="Z833" s="26">
        <v>0</v>
      </c>
      <c r="AA833" s="26">
        <v>0</v>
      </c>
      <c r="AB833" s="26">
        <f t="shared" si="337"/>
        <v>10</v>
      </c>
      <c r="AC833" s="1">
        <f t="shared" si="318"/>
        <v>876</v>
      </c>
      <c r="AD833" s="51"/>
      <c r="AE833" s="1"/>
      <c r="AF833">
        <f t="shared" si="338"/>
        <v>14</v>
      </c>
      <c r="AG833" s="26" t="str">
        <f>VLOOKUP(AF833,角色间职业划分!P:R,3,FALSE)</f>
        <v>战士</v>
      </c>
      <c r="AH833" s="26">
        <f t="shared" si="339"/>
        <v>35</v>
      </c>
    </row>
    <row r="834" spans="1:34" x14ac:dyDescent="0.15">
      <c r="A834" s="26">
        <v>830</v>
      </c>
      <c r="B834" s="26">
        <f t="shared" si="319"/>
        <v>0</v>
      </c>
      <c r="C834" s="26">
        <f>ROUND(IF($AG834="战士",VLOOKUP($AH834,$DV:$ER,DX$1,FALSE),IF($AG834="幻术师",VLOOKUP($AH834,$EU:$FQ,EW$1,FALSE),IF($AG834="刺客",VLOOKUP($AH834,$FU:$GQ,FW$1,FALSE),"无该职业")))/VLOOKUP(AF834,角色间职业划分!P:AP,20,FALSE),0)</f>
        <v>37</v>
      </c>
      <c r="D834" s="26">
        <f t="shared" si="320"/>
        <v>0</v>
      </c>
      <c r="E834" s="26">
        <f>ROUND(IF($AG834="战士",VLOOKUP($AH834,$DV:$ER,DZ$1,FALSE),IF($AG834="幻术师",VLOOKUP($AH834,$EU:$FQ,EY$1,FALSE),IF($AG834="刺客",VLOOKUP($AH834,$FU:$GQ,FY$1,FALSE),"无该职业")))*VLOOKUP($AF834,角色间职业划分!$P:$AP,26,FALSE)*VLOOKUP($AF834,角色间职业划分!$P:$AP,13,FALSE)/角色间职业划分!$AB$9,0)</f>
        <v>668</v>
      </c>
      <c r="F834" s="26">
        <f>ROUND(IF($AG834="战士",VLOOKUP($AH834,$DV:$ER,EA$1,FALSE),IF($AG834="幻术师",VLOOKUP($AH834,$EU:$FQ,EZ$1,FALSE),IF($AG834="刺客",VLOOKUP($AH834,$FU:$GQ,FZ$1,FALSE),"无该职业")))*VLOOKUP($AF834,角色间职业划分!$P:$AP,8,FALSE)/角色间职业划分!$W$9,0)</f>
        <v>7201</v>
      </c>
      <c r="G834" s="26">
        <f>ROUND(IF($AG834="战士",VLOOKUP($AH834,$DV:$ER,EB$1,FALSE),IF($AG834="幻术师",VLOOKUP($AH834,$EU:$FQ,FA$1,FALSE),IF($AG834="刺客",VLOOKUP($AH834,$FU:$GQ,GA$1,FALSE),"无该职业")))*VLOOKUP($AF834,角色间职业划分!$P:$AP,13,FALSE)/角色间职业划分!$AB$9,0)</f>
        <v>1799</v>
      </c>
      <c r="H834" s="26">
        <f t="shared" si="321"/>
        <v>0</v>
      </c>
      <c r="I834" s="26">
        <f t="shared" si="322"/>
        <v>0</v>
      </c>
      <c r="J834" s="26">
        <f t="shared" si="323"/>
        <v>0</v>
      </c>
      <c r="K834" s="26">
        <f t="shared" si="324"/>
        <v>0</v>
      </c>
      <c r="L834" s="26">
        <f t="shared" si="325"/>
        <v>0</v>
      </c>
      <c r="M834" s="26">
        <f t="shared" si="326"/>
        <v>0</v>
      </c>
      <c r="N834" s="26">
        <f t="shared" si="327"/>
        <v>2.5</v>
      </c>
      <c r="O834" s="26">
        <f t="shared" si="328"/>
        <v>7.5</v>
      </c>
      <c r="P834" s="26">
        <f t="shared" si="329"/>
        <v>5</v>
      </c>
      <c r="Q834" s="26">
        <f t="shared" si="330"/>
        <v>2.5</v>
      </c>
      <c r="R834" s="26">
        <f t="shared" si="331"/>
        <v>0</v>
      </c>
      <c r="S834" s="26">
        <f t="shared" si="332"/>
        <v>2.5</v>
      </c>
      <c r="T834" s="26">
        <f t="shared" si="333"/>
        <v>2.5</v>
      </c>
      <c r="U834" s="26">
        <f t="shared" si="334"/>
        <v>0</v>
      </c>
      <c r="V834" s="26">
        <f t="shared" si="335"/>
        <v>0</v>
      </c>
      <c r="W834" s="26">
        <f>VLOOKUP(AF834,角色间职业划分!L:M,2,FALSE)</f>
        <v>14</v>
      </c>
      <c r="X834" s="26">
        <f t="shared" si="336"/>
        <v>36</v>
      </c>
      <c r="Y834" s="26">
        <v>0</v>
      </c>
      <c r="Z834" s="26">
        <v>0</v>
      </c>
      <c r="AA834" s="26">
        <v>0</v>
      </c>
      <c r="AB834" s="26">
        <f t="shared" si="337"/>
        <v>10</v>
      </c>
      <c r="AC834" s="1">
        <f t="shared" si="318"/>
        <v>897</v>
      </c>
      <c r="AD834" s="51"/>
      <c r="AE834" s="1"/>
      <c r="AF834">
        <f t="shared" si="338"/>
        <v>14</v>
      </c>
      <c r="AG834" s="26" t="str">
        <f>VLOOKUP(AF834,角色间职业划分!P:R,3,FALSE)</f>
        <v>战士</v>
      </c>
      <c r="AH834" s="26">
        <f t="shared" si="339"/>
        <v>36</v>
      </c>
    </row>
    <row r="835" spans="1:34" x14ac:dyDescent="0.15">
      <c r="A835" s="26">
        <v>831</v>
      </c>
      <c r="B835" s="26">
        <f t="shared" si="319"/>
        <v>0</v>
      </c>
      <c r="C835" s="26">
        <f>ROUND(IF($AG835="战士",VLOOKUP($AH835,$DV:$ER,DX$1,FALSE),IF($AG835="幻术师",VLOOKUP($AH835,$EU:$FQ,EW$1,FALSE),IF($AG835="刺客",VLOOKUP($AH835,$FU:$GQ,FW$1,FALSE),"无该职业")))/VLOOKUP(AF835,角色间职业划分!P:AP,20,FALSE),0)</f>
        <v>37</v>
      </c>
      <c r="D835" s="26">
        <f t="shared" si="320"/>
        <v>0</v>
      </c>
      <c r="E835" s="26">
        <f>ROUND(IF($AG835="战士",VLOOKUP($AH835,$DV:$ER,DZ$1,FALSE),IF($AG835="幻术师",VLOOKUP($AH835,$EU:$FQ,EY$1,FALSE),IF($AG835="刺客",VLOOKUP($AH835,$FU:$GQ,FY$1,FALSE),"无该职业")))*VLOOKUP($AF835,角色间职业划分!$P:$AP,26,FALSE)*VLOOKUP($AF835,角色间职业划分!$P:$AP,13,FALSE)/角色间职业划分!$AB$9,0)</f>
        <v>668</v>
      </c>
      <c r="F835" s="26">
        <f>ROUND(IF($AG835="战士",VLOOKUP($AH835,$DV:$ER,EA$1,FALSE),IF($AG835="幻术师",VLOOKUP($AH835,$EU:$FQ,EZ$1,FALSE),IF($AG835="刺客",VLOOKUP($AH835,$FU:$GQ,FZ$1,FALSE),"无该职业")))*VLOOKUP($AF835,角色间职业划分!$P:$AP,8,FALSE)/角色间职业划分!$W$9,0)</f>
        <v>7926</v>
      </c>
      <c r="G835" s="26">
        <f>ROUND(IF($AG835="战士",VLOOKUP($AH835,$DV:$ER,EB$1,FALSE),IF($AG835="幻术师",VLOOKUP($AH835,$EU:$FQ,FA$1,FALSE),IF($AG835="刺客",VLOOKUP($AH835,$FU:$GQ,GA$1,FALSE),"无该职业")))*VLOOKUP($AF835,角色间职业划分!$P:$AP,13,FALSE)/角色间职业划分!$AB$9,0)</f>
        <v>1799</v>
      </c>
      <c r="H835" s="26">
        <f t="shared" si="321"/>
        <v>0</v>
      </c>
      <c r="I835" s="26">
        <f t="shared" si="322"/>
        <v>0</v>
      </c>
      <c r="J835" s="26">
        <f t="shared" si="323"/>
        <v>0</v>
      </c>
      <c r="K835" s="26">
        <f t="shared" si="324"/>
        <v>0</v>
      </c>
      <c r="L835" s="26">
        <f t="shared" si="325"/>
        <v>0</v>
      </c>
      <c r="M835" s="26">
        <f t="shared" si="326"/>
        <v>0</v>
      </c>
      <c r="N835" s="26">
        <f t="shared" si="327"/>
        <v>2.5</v>
      </c>
      <c r="O835" s="26">
        <f t="shared" si="328"/>
        <v>7.5</v>
      </c>
      <c r="P835" s="26">
        <f t="shared" si="329"/>
        <v>5</v>
      </c>
      <c r="Q835" s="26">
        <f t="shared" si="330"/>
        <v>2.5</v>
      </c>
      <c r="R835" s="26">
        <f t="shared" si="331"/>
        <v>0</v>
      </c>
      <c r="S835" s="26">
        <f t="shared" si="332"/>
        <v>2.5</v>
      </c>
      <c r="T835" s="26">
        <f t="shared" si="333"/>
        <v>2.5</v>
      </c>
      <c r="U835" s="26">
        <f t="shared" si="334"/>
        <v>0</v>
      </c>
      <c r="V835" s="26">
        <f t="shared" si="335"/>
        <v>0</v>
      </c>
      <c r="W835" s="26">
        <f>VLOOKUP(AF835,角色间职业划分!L:M,2,FALSE)</f>
        <v>14</v>
      </c>
      <c r="X835" s="26">
        <f t="shared" si="336"/>
        <v>37</v>
      </c>
      <c r="Y835" s="26">
        <v>0</v>
      </c>
      <c r="Z835" s="26">
        <v>0</v>
      </c>
      <c r="AA835" s="26">
        <v>0</v>
      </c>
      <c r="AB835" s="26">
        <f t="shared" si="337"/>
        <v>10</v>
      </c>
      <c r="AC835" s="1">
        <f t="shared" si="318"/>
        <v>918</v>
      </c>
      <c r="AD835" s="51"/>
      <c r="AE835" s="1"/>
      <c r="AF835">
        <f t="shared" si="338"/>
        <v>14</v>
      </c>
      <c r="AG835" s="26" t="str">
        <f>VLOOKUP(AF835,角色间职业划分!P:R,3,FALSE)</f>
        <v>战士</v>
      </c>
      <c r="AH835" s="26">
        <f t="shared" si="339"/>
        <v>37</v>
      </c>
    </row>
    <row r="836" spans="1:34" x14ac:dyDescent="0.15">
      <c r="A836" s="26">
        <v>832</v>
      </c>
      <c r="B836" s="26">
        <f t="shared" si="319"/>
        <v>0</v>
      </c>
      <c r="C836" s="26">
        <f>ROUND(IF($AG836="战士",VLOOKUP($AH836,$DV:$ER,DX$1,FALSE),IF($AG836="幻术师",VLOOKUP($AH836,$EU:$FQ,EW$1,FALSE),IF($AG836="刺客",VLOOKUP($AH836,$FU:$GQ,FW$1,FALSE),"无该职业")))/VLOOKUP(AF836,角色间职业划分!P:AP,20,FALSE),0)</f>
        <v>37</v>
      </c>
      <c r="D836" s="26">
        <f t="shared" si="320"/>
        <v>0</v>
      </c>
      <c r="E836" s="26">
        <f>ROUND(IF($AG836="战士",VLOOKUP($AH836,$DV:$ER,DZ$1,FALSE),IF($AG836="幻术师",VLOOKUP($AH836,$EU:$FQ,EY$1,FALSE),IF($AG836="刺客",VLOOKUP($AH836,$FU:$GQ,FY$1,FALSE),"无该职业")))*VLOOKUP($AF836,角色间职业划分!$P:$AP,26,FALSE)*VLOOKUP($AF836,角色间职业划分!$P:$AP,13,FALSE)/角色间职业划分!$AB$9,0)</f>
        <v>668</v>
      </c>
      <c r="F836" s="26">
        <f>ROUND(IF($AG836="战士",VLOOKUP($AH836,$DV:$ER,EA$1,FALSE),IF($AG836="幻术师",VLOOKUP($AH836,$EU:$FQ,EZ$1,FALSE),IF($AG836="刺客",VLOOKUP($AH836,$FU:$GQ,FZ$1,FALSE),"无该职业")))*VLOOKUP($AF836,角色间职业划分!$P:$AP,8,FALSE)/角色间职业划分!$W$9,0)</f>
        <v>7926</v>
      </c>
      <c r="G836" s="26">
        <f>ROUND(IF($AG836="战士",VLOOKUP($AH836,$DV:$ER,EB$1,FALSE),IF($AG836="幻术师",VLOOKUP($AH836,$EU:$FQ,FA$1,FALSE),IF($AG836="刺客",VLOOKUP($AH836,$FU:$GQ,GA$1,FALSE),"无该职业")))*VLOOKUP($AF836,角色间职业划分!$P:$AP,13,FALSE)/角色间职业划分!$AB$9,0)</f>
        <v>1799</v>
      </c>
      <c r="H836" s="26">
        <f t="shared" si="321"/>
        <v>0</v>
      </c>
      <c r="I836" s="26">
        <f t="shared" si="322"/>
        <v>0</v>
      </c>
      <c r="J836" s="26">
        <f t="shared" si="323"/>
        <v>0</v>
      </c>
      <c r="K836" s="26">
        <f t="shared" si="324"/>
        <v>0</v>
      </c>
      <c r="L836" s="26">
        <f t="shared" si="325"/>
        <v>0</v>
      </c>
      <c r="M836" s="26">
        <f t="shared" si="326"/>
        <v>0</v>
      </c>
      <c r="N836" s="26">
        <f t="shared" si="327"/>
        <v>2.5</v>
      </c>
      <c r="O836" s="26">
        <f t="shared" si="328"/>
        <v>7.5</v>
      </c>
      <c r="P836" s="26">
        <f t="shared" si="329"/>
        <v>7.5</v>
      </c>
      <c r="Q836" s="26">
        <f t="shared" si="330"/>
        <v>2.5</v>
      </c>
      <c r="R836" s="26">
        <f t="shared" si="331"/>
        <v>0</v>
      </c>
      <c r="S836" s="26">
        <f t="shared" si="332"/>
        <v>2.5</v>
      </c>
      <c r="T836" s="26">
        <f t="shared" si="333"/>
        <v>2.5</v>
      </c>
      <c r="U836" s="26">
        <f t="shared" si="334"/>
        <v>0</v>
      </c>
      <c r="V836" s="26">
        <f t="shared" si="335"/>
        <v>0</v>
      </c>
      <c r="W836" s="26">
        <f>VLOOKUP(AF836,角色间职业划分!L:M,2,FALSE)</f>
        <v>14</v>
      </c>
      <c r="X836" s="26">
        <f t="shared" si="336"/>
        <v>38</v>
      </c>
      <c r="Y836" s="26">
        <v>0</v>
      </c>
      <c r="Z836" s="26">
        <v>0</v>
      </c>
      <c r="AA836" s="26">
        <v>0</v>
      </c>
      <c r="AB836" s="26">
        <f t="shared" si="337"/>
        <v>10</v>
      </c>
      <c r="AC836" s="1">
        <f t="shared" si="318"/>
        <v>939</v>
      </c>
      <c r="AD836" s="51"/>
      <c r="AE836" s="1"/>
      <c r="AF836">
        <f t="shared" si="338"/>
        <v>14</v>
      </c>
      <c r="AG836" s="26" t="str">
        <f>VLOOKUP(AF836,角色间职业划分!P:R,3,FALSE)</f>
        <v>战士</v>
      </c>
      <c r="AH836" s="26">
        <f t="shared" si="339"/>
        <v>38</v>
      </c>
    </row>
    <row r="837" spans="1:34" x14ac:dyDescent="0.15">
      <c r="A837" s="26">
        <v>833</v>
      </c>
      <c r="B837" s="26">
        <f t="shared" si="319"/>
        <v>0</v>
      </c>
      <c r="C837" s="26">
        <f>ROUND(IF($AG837="战士",VLOOKUP($AH837,$DV:$ER,DX$1,FALSE),IF($AG837="幻术师",VLOOKUP($AH837,$EU:$FQ,EW$1,FALSE),IF($AG837="刺客",VLOOKUP($AH837,$FU:$GQ,FW$1,FALSE),"无该职业")))/VLOOKUP(AF837,角色间职业划分!P:AP,20,FALSE),0)</f>
        <v>37</v>
      </c>
      <c r="D837" s="26">
        <f t="shared" si="320"/>
        <v>0</v>
      </c>
      <c r="E837" s="26">
        <f>ROUND(IF($AG837="战士",VLOOKUP($AH837,$DV:$ER,DZ$1,FALSE),IF($AG837="幻术师",VLOOKUP($AH837,$EU:$FQ,EY$1,FALSE),IF($AG837="刺客",VLOOKUP($AH837,$FU:$GQ,FY$1,FALSE),"无该职业")))*VLOOKUP($AF837,角色间职业划分!$P:$AP,26,FALSE)*VLOOKUP($AF837,角色间职业划分!$P:$AP,13,FALSE)/角色间职业划分!$AB$9,0)</f>
        <v>668</v>
      </c>
      <c r="F837" s="26">
        <f>ROUND(IF($AG837="战士",VLOOKUP($AH837,$DV:$ER,EA$1,FALSE),IF($AG837="幻术师",VLOOKUP($AH837,$EU:$FQ,EZ$1,FALSE),IF($AG837="刺客",VLOOKUP($AH837,$FU:$GQ,FZ$1,FALSE),"无该职业")))*VLOOKUP($AF837,角色间职业划分!$P:$AP,8,FALSE)/角色间职业划分!$W$9,0)</f>
        <v>7926</v>
      </c>
      <c r="G837" s="26">
        <f>ROUND(IF($AG837="战士",VLOOKUP($AH837,$DV:$ER,EB$1,FALSE),IF($AG837="幻术师",VLOOKUP($AH837,$EU:$FQ,FA$1,FALSE),IF($AG837="刺客",VLOOKUP($AH837,$FU:$GQ,GA$1,FALSE),"无该职业")))*VLOOKUP($AF837,角色间职业划分!$P:$AP,13,FALSE)/角色间职业划分!$AB$9,0)</f>
        <v>1971</v>
      </c>
      <c r="H837" s="26">
        <f t="shared" si="321"/>
        <v>0</v>
      </c>
      <c r="I837" s="26">
        <f t="shared" si="322"/>
        <v>0</v>
      </c>
      <c r="J837" s="26">
        <f t="shared" si="323"/>
        <v>0</v>
      </c>
      <c r="K837" s="26">
        <f t="shared" si="324"/>
        <v>0</v>
      </c>
      <c r="L837" s="26">
        <f t="shared" si="325"/>
        <v>0</v>
      </c>
      <c r="M837" s="26">
        <f t="shared" si="326"/>
        <v>0</v>
      </c>
      <c r="N837" s="26">
        <f t="shared" si="327"/>
        <v>2.5</v>
      </c>
      <c r="O837" s="26">
        <f t="shared" si="328"/>
        <v>7.5</v>
      </c>
      <c r="P837" s="26">
        <f t="shared" si="329"/>
        <v>7.5</v>
      </c>
      <c r="Q837" s="26">
        <f t="shared" si="330"/>
        <v>2.5</v>
      </c>
      <c r="R837" s="26">
        <f t="shared" si="331"/>
        <v>0</v>
      </c>
      <c r="S837" s="26">
        <f t="shared" si="332"/>
        <v>2.5</v>
      </c>
      <c r="T837" s="26">
        <f t="shared" si="333"/>
        <v>2.5</v>
      </c>
      <c r="U837" s="26">
        <f t="shared" si="334"/>
        <v>0</v>
      </c>
      <c r="V837" s="26">
        <f t="shared" si="335"/>
        <v>0</v>
      </c>
      <c r="W837" s="26">
        <f>VLOOKUP(AF837,角色间职业划分!L:M,2,FALSE)</f>
        <v>14</v>
      </c>
      <c r="X837" s="26">
        <f t="shared" si="336"/>
        <v>39</v>
      </c>
      <c r="Y837" s="26">
        <v>0</v>
      </c>
      <c r="Z837" s="26">
        <v>0</v>
      </c>
      <c r="AA837" s="26">
        <v>0</v>
      </c>
      <c r="AB837" s="26">
        <f t="shared" si="337"/>
        <v>10</v>
      </c>
      <c r="AC837" s="1">
        <f t="shared" ref="AC837:AC900" si="340">INT(VLOOKUP(X837,AP:AR,3,FALSE)/$AF$2)</f>
        <v>960</v>
      </c>
      <c r="AD837" s="51"/>
      <c r="AE837" s="1"/>
      <c r="AF837">
        <f t="shared" si="338"/>
        <v>14</v>
      </c>
      <c r="AG837" s="26" t="str">
        <f>VLOOKUP(AF837,角色间职业划分!P:R,3,FALSE)</f>
        <v>战士</v>
      </c>
      <c r="AH837" s="26">
        <f t="shared" si="339"/>
        <v>39</v>
      </c>
    </row>
    <row r="838" spans="1:34" x14ac:dyDescent="0.15">
      <c r="A838" s="26">
        <v>834</v>
      </c>
      <c r="B838" s="26">
        <f t="shared" ref="B838:B901" si="341">IF($AG838="战士",VLOOKUP($AH838,$DV:$ER,DW$1,FALSE),IF($AG838="幻术师",VLOOKUP($AH838,$EU:$FQ,EV$1,FALSE),IF($AG838="刺客",VLOOKUP($AH838,$FU:$GQ,FV$1,FALSE),"无该职业")))</f>
        <v>0</v>
      </c>
      <c r="C838" s="26">
        <f>ROUND(IF($AG838="战士",VLOOKUP($AH838,$DV:$ER,DX$1,FALSE),IF($AG838="幻术师",VLOOKUP($AH838,$EU:$FQ,EW$1,FALSE),IF($AG838="刺客",VLOOKUP($AH838,$FU:$GQ,FW$1,FALSE),"无该职业")))/VLOOKUP(AF838,角色间职业划分!P:AP,20,FALSE),0)</f>
        <v>37</v>
      </c>
      <c r="D838" s="26">
        <f t="shared" ref="D838:D901" si="342">IF($AG838="战士",VLOOKUP($AH838,$DV:$ER,DY$1,FALSE),IF($AG838="幻术师",VLOOKUP($AH838,$EU:$FQ,EX$1,FALSE),IF($AG838="刺客",VLOOKUP($AH838,$FU:$GQ,FX$1,FALSE),"无该职业")))</f>
        <v>0</v>
      </c>
      <c r="E838" s="26">
        <f>ROUND(IF($AG838="战士",VLOOKUP($AH838,$DV:$ER,DZ$1,FALSE),IF($AG838="幻术师",VLOOKUP($AH838,$EU:$FQ,EY$1,FALSE),IF($AG838="刺客",VLOOKUP($AH838,$FU:$GQ,FY$1,FALSE),"无该职业")))*VLOOKUP($AF838,角色间职业划分!$P:$AP,26,FALSE)*VLOOKUP($AF838,角色间职业划分!$P:$AP,13,FALSE)/角色间职业划分!$AB$9,0)</f>
        <v>668</v>
      </c>
      <c r="F838" s="26">
        <f>ROUND(IF($AG838="战士",VLOOKUP($AH838,$DV:$ER,EA$1,FALSE),IF($AG838="幻术师",VLOOKUP($AH838,$EU:$FQ,EZ$1,FALSE),IF($AG838="刺客",VLOOKUP($AH838,$FU:$GQ,FZ$1,FALSE),"无该职业")))*VLOOKUP($AF838,角色间职业划分!$P:$AP,8,FALSE)/角色间职业划分!$W$9,0)</f>
        <v>7926</v>
      </c>
      <c r="G838" s="26">
        <f>ROUND(IF($AG838="战士",VLOOKUP($AH838,$DV:$ER,EB$1,FALSE),IF($AG838="幻术师",VLOOKUP($AH838,$EU:$FQ,FA$1,FALSE),IF($AG838="刺客",VLOOKUP($AH838,$FU:$GQ,GA$1,FALSE),"无该职业")))*VLOOKUP($AF838,角色间职业划分!$P:$AP,13,FALSE)/角色间职业划分!$AB$9,0)</f>
        <v>1971</v>
      </c>
      <c r="H838" s="26">
        <f t="shared" ref="H838:H901" si="343">IF($AG838="战士",VLOOKUP($AH838,$DV:$ER,EC$1,FALSE),IF($AG838="幻术师",VLOOKUP($AH838,$EU:$FQ,FB$1,FALSE),IF($AG838="刺客",VLOOKUP($AH838,$FU:$GQ,GB$1,FALSE),"无该职业")))</f>
        <v>0</v>
      </c>
      <c r="I838" s="26">
        <f t="shared" ref="I838:I901" si="344">IF($AG838="战士",VLOOKUP($AH838,$DV:$ER,ED$1,FALSE),IF($AG838="幻术师",VLOOKUP($AH838,$EU:$FQ,FC$1,FALSE),IF($AG838="刺客",VLOOKUP($AH838,$FU:$GQ,GC$1,FALSE),"无该职业")))</f>
        <v>0</v>
      </c>
      <c r="J838" s="26">
        <f t="shared" ref="J838:J901" si="345">IF($AG838="战士",VLOOKUP($AH838,$DV:$ER,EE$1,FALSE),IF($AG838="幻术师",VLOOKUP($AH838,$EU:$FQ,FD$1,FALSE),IF($AG838="刺客",VLOOKUP($AH838,$FU:$GQ,GD$1,FALSE),"无该职业")))</f>
        <v>0</v>
      </c>
      <c r="K838" s="26">
        <f t="shared" ref="K838:K901" si="346">IF($AG838="战士",VLOOKUP($AH838,$DV:$ER,EF$1,FALSE),IF($AG838="幻术师",VLOOKUP($AH838,$EU:$FQ,FE$1,FALSE),IF($AG838="刺客",VLOOKUP($AH838,$FU:$GQ,GE$1,FALSE),"无该职业")))</f>
        <v>0</v>
      </c>
      <c r="L838" s="26">
        <f t="shared" ref="L838:L901" si="347">IF($AG838="战士",VLOOKUP($AH838,$DV:$ER,EG$1,FALSE),IF($AG838="幻术师",VLOOKUP($AH838,$EU:$FQ,FF$1,FALSE),IF($AG838="刺客",VLOOKUP($AH838,$FU:$GQ,GF$1,FALSE),"无该职业")))</f>
        <v>0</v>
      </c>
      <c r="M838" s="26">
        <f t="shared" ref="M838:M901" si="348">IF($AG838="战士",VLOOKUP($AH838,$DV:$ER,EH$1,FALSE),IF($AG838="幻术师",VLOOKUP($AH838,$EU:$FQ,FG$1,FALSE),IF($AG838="刺客",VLOOKUP($AH838,$FU:$GQ,GG$1,FALSE),"无该职业")))</f>
        <v>0</v>
      </c>
      <c r="N838" s="26">
        <f t="shared" ref="N838:N901" si="349">IF($AG838="战士",VLOOKUP($AH838,$DV:$ER,EI$1,FALSE),IF($AG838="幻术师",VLOOKUP($AH838,$EU:$FQ,FH$1,FALSE),IF($AG838="刺客",VLOOKUP($AH838,$FU:$GQ,GH$1,FALSE),"无该职业")))</f>
        <v>2.5</v>
      </c>
      <c r="O838" s="26">
        <f t="shared" ref="O838:O901" si="350">IF($AG838="战士",VLOOKUP($AH838,$DV:$ER,EJ$1,FALSE),IF($AG838="幻术师",VLOOKUP($AH838,$EU:$FQ,FI$1,FALSE),IF($AG838="刺客",VLOOKUP($AH838,$FU:$GQ,GI$1,FALSE),"无该职业")))</f>
        <v>7.5</v>
      </c>
      <c r="P838" s="26">
        <f t="shared" ref="P838:P901" si="351">IF($AG838="战士",VLOOKUP($AH838,$DV:$ER,EK$1,FALSE),IF($AG838="幻术师",VLOOKUP($AH838,$EU:$FQ,FJ$1,FALSE),IF($AG838="刺客",VLOOKUP($AH838,$FU:$GQ,GJ$1,FALSE),"无该职业")))</f>
        <v>7.5</v>
      </c>
      <c r="Q838" s="26">
        <f t="shared" ref="Q838:Q901" si="352">IF($AG838="战士",VLOOKUP($AH838,$DV:$ER,EL$1,FALSE),IF($AG838="幻术师",VLOOKUP($AH838,$EU:$FQ,FK$1,FALSE),IF($AG838="刺客",VLOOKUP($AH838,$FU:$GQ,GK$1,FALSE),"无该职业")))</f>
        <v>5</v>
      </c>
      <c r="R838" s="26">
        <f t="shared" ref="R838:R901" si="353">IF($AG838="战士",VLOOKUP($AH838,$DV:$ER,EM$1,FALSE),IF($AG838="幻术师",VLOOKUP($AH838,$EU:$FQ,FL$1,FALSE),IF($AG838="刺客",VLOOKUP($AH838,$FU:$GQ,GL$1,FALSE),"无该职业")))</f>
        <v>0</v>
      </c>
      <c r="S838" s="26">
        <f t="shared" ref="S838:S901" si="354">IF($AG838="战士",VLOOKUP($AH838,$DV:$ER,EN$1,FALSE),IF($AG838="幻术师",VLOOKUP($AH838,$EU:$FQ,FM$1,FALSE),IF($AG838="刺客",VLOOKUP($AH838,$FU:$GQ,GM$1,FALSE),"无该职业")))</f>
        <v>2.5</v>
      </c>
      <c r="T838" s="26">
        <f t="shared" ref="T838:T901" si="355">IF($AG838="战士",VLOOKUP($AH838,$DV:$ER,EO$1,FALSE),IF($AG838="幻术师",VLOOKUP($AH838,$EU:$FQ,FN$1,FALSE),IF($AG838="刺客",VLOOKUP($AH838,$FU:$GQ,GN$1,FALSE),"无该职业")))</f>
        <v>2.5</v>
      </c>
      <c r="U838" s="26">
        <f t="shared" ref="U838:U901" si="356">IF($AG838="战士",VLOOKUP($AH838,$DV:$ER,EP$1,FALSE),IF($AG838="幻术师",VLOOKUP($AH838,$EU:$FQ,FO$1,FALSE),IF($AG838="刺客",VLOOKUP($AH838,$FU:$GQ,GO$1,FALSE),"无该职业")))</f>
        <v>0</v>
      </c>
      <c r="V838" s="26">
        <f t="shared" ref="V838:V901" si="357">IF($AG838="战士",VLOOKUP($AH838,$DV:$ER,EQ$1,FALSE),IF($AG838="幻术师",VLOOKUP($AH838,$EU:$FQ,FP$1,FALSE),IF($AG838="刺客",VLOOKUP($AH838,$FU:$GQ,GP$1,FALSE),"无该职业")))</f>
        <v>0</v>
      </c>
      <c r="W838" s="26">
        <f>VLOOKUP(AF838,角色间职业划分!L:M,2,FALSE)</f>
        <v>14</v>
      </c>
      <c r="X838" s="26">
        <f t="shared" ref="X838:X901" si="358">AH838</f>
        <v>40</v>
      </c>
      <c r="Y838" s="26">
        <v>0</v>
      </c>
      <c r="Z838" s="26">
        <v>0</v>
      </c>
      <c r="AA838" s="26">
        <v>0</v>
      </c>
      <c r="AB838" s="26">
        <f t="shared" ref="AB838:AB901" si="359">VLOOKUP(X838,AP:AU,6,FALSE)</f>
        <v>12.5</v>
      </c>
      <c r="AC838" s="1">
        <f t="shared" si="340"/>
        <v>1010</v>
      </c>
      <c r="AD838" s="51"/>
      <c r="AE838" s="1"/>
      <c r="AF838">
        <f t="shared" si="338"/>
        <v>14</v>
      </c>
      <c r="AG838" s="26" t="str">
        <f>VLOOKUP(AF838,角色间职业划分!P:R,3,FALSE)</f>
        <v>战士</v>
      </c>
      <c r="AH838" s="26">
        <f t="shared" si="339"/>
        <v>40</v>
      </c>
    </row>
    <row r="839" spans="1:34" x14ac:dyDescent="0.15">
      <c r="A839" s="26">
        <v>835</v>
      </c>
      <c r="B839" s="26">
        <f t="shared" si="341"/>
        <v>0</v>
      </c>
      <c r="C839" s="26">
        <f>ROUND(IF($AG839="战士",VLOOKUP($AH839,$DV:$ER,DX$1,FALSE),IF($AG839="幻术师",VLOOKUP($AH839,$EU:$FQ,EW$1,FALSE),IF($AG839="刺客",VLOOKUP($AH839,$FU:$GQ,FW$1,FALSE),"无该职业")))/VLOOKUP(AF839,角色间职业划分!P:AP,20,FALSE),0)</f>
        <v>37</v>
      </c>
      <c r="D839" s="26">
        <f t="shared" si="342"/>
        <v>0</v>
      </c>
      <c r="E839" s="26">
        <f>ROUND(IF($AG839="战士",VLOOKUP($AH839,$DV:$ER,DZ$1,FALSE),IF($AG839="幻术师",VLOOKUP($AH839,$EU:$FQ,EY$1,FALSE),IF($AG839="刺客",VLOOKUP($AH839,$FU:$GQ,FY$1,FALSE),"无该职业")))*VLOOKUP($AF839,角色间职业划分!$P:$AP,26,FALSE)*VLOOKUP($AF839,角色间职业划分!$P:$AP,13,FALSE)/角色间职业划分!$AB$9,0)</f>
        <v>668</v>
      </c>
      <c r="F839" s="26">
        <f>ROUND(IF($AG839="战士",VLOOKUP($AH839,$DV:$ER,EA$1,FALSE),IF($AG839="幻术师",VLOOKUP($AH839,$EU:$FQ,EZ$1,FALSE),IF($AG839="刺客",VLOOKUP($AH839,$FU:$GQ,FZ$1,FALSE),"无该职业")))*VLOOKUP($AF839,角色间职业划分!$P:$AP,8,FALSE)/角色间职业划分!$W$9,0)</f>
        <v>9161</v>
      </c>
      <c r="G839" s="26">
        <f>ROUND(IF($AG839="战士",VLOOKUP($AH839,$DV:$ER,EB$1,FALSE),IF($AG839="幻术师",VLOOKUP($AH839,$EU:$FQ,FA$1,FALSE),IF($AG839="刺客",VLOOKUP($AH839,$FU:$GQ,GA$1,FALSE),"无该职业")))*VLOOKUP($AF839,角色间职业划分!$P:$AP,13,FALSE)/角色间职业划分!$AB$9,0)</f>
        <v>1971</v>
      </c>
      <c r="H839" s="26">
        <f t="shared" si="343"/>
        <v>0</v>
      </c>
      <c r="I839" s="26">
        <f t="shared" si="344"/>
        <v>0</v>
      </c>
      <c r="J839" s="26">
        <f t="shared" si="345"/>
        <v>0</v>
      </c>
      <c r="K839" s="26">
        <f t="shared" si="346"/>
        <v>0</v>
      </c>
      <c r="L839" s="26">
        <f t="shared" si="347"/>
        <v>0</v>
      </c>
      <c r="M839" s="26">
        <f t="shared" si="348"/>
        <v>0</v>
      </c>
      <c r="N839" s="26">
        <f t="shared" si="349"/>
        <v>2.5</v>
      </c>
      <c r="O839" s="26">
        <f t="shared" si="350"/>
        <v>7.5</v>
      </c>
      <c r="P839" s="26">
        <f t="shared" si="351"/>
        <v>7.5</v>
      </c>
      <c r="Q839" s="26">
        <f t="shared" si="352"/>
        <v>5</v>
      </c>
      <c r="R839" s="26">
        <f t="shared" si="353"/>
        <v>0</v>
      </c>
      <c r="S839" s="26">
        <f t="shared" si="354"/>
        <v>2.5</v>
      </c>
      <c r="T839" s="26">
        <f t="shared" si="355"/>
        <v>2.5</v>
      </c>
      <c r="U839" s="26">
        <f t="shared" si="356"/>
        <v>0</v>
      </c>
      <c r="V839" s="26">
        <f t="shared" si="357"/>
        <v>0</v>
      </c>
      <c r="W839" s="26">
        <f>VLOOKUP(AF839,角色间职业划分!L:M,2,FALSE)</f>
        <v>14</v>
      </c>
      <c r="X839" s="26">
        <f t="shared" si="358"/>
        <v>41</v>
      </c>
      <c r="Y839" s="26">
        <v>0</v>
      </c>
      <c r="Z839" s="26">
        <v>0</v>
      </c>
      <c r="AA839" s="26">
        <v>0</v>
      </c>
      <c r="AB839" s="26">
        <f t="shared" si="359"/>
        <v>12.5</v>
      </c>
      <c r="AC839" s="1">
        <f t="shared" si="340"/>
        <v>1061</v>
      </c>
      <c r="AD839" s="51"/>
      <c r="AE839" s="1"/>
      <c r="AF839">
        <f t="shared" ref="AF839:AF902" si="360">IF(AH839=0,AF838+1,AF838)</f>
        <v>14</v>
      </c>
      <c r="AG839" s="26" t="str">
        <f>VLOOKUP(AF839,角色间职业划分!P:R,3,FALSE)</f>
        <v>战士</v>
      </c>
      <c r="AH839" s="26">
        <f t="shared" ref="AH839:AH902" si="361">IF(AH838=AH$2,0,AH838+1)</f>
        <v>41</v>
      </c>
    </row>
    <row r="840" spans="1:34" x14ac:dyDescent="0.15">
      <c r="A840" s="26">
        <v>836</v>
      </c>
      <c r="B840" s="26">
        <f t="shared" si="341"/>
        <v>0</v>
      </c>
      <c r="C840" s="26">
        <f>ROUND(IF($AG840="战士",VLOOKUP($AH840,$DV:$ER,DX$1,FALSE),IF($AG840="幻术师",VLOOKUP($AH840,$EU:$FQ,EW$1,FALSE),IF($AG840="刺客",VLOOKUP($AH840,$FU:$GQ,FW$1,FALSE),"无该职业")))/VLOOKUP(AF840,角色间职业划分!P:AP,20,FALSE),0)</f>
        <v>42</v>
      </c>
      <c r="D840" s="26">
        <f t="shared" si="342"/>
        <v>0</v>
      </c>
      <c r="E840" s="26">
        <f>ROUND(IF($AG840="战士",VLOOKUP($AH840,$DV:$ER,DZ$1,FALSE),IF($AG840="幻术师",VLOOKUP($AH840,$EU:$FQ,EY$1,FALSE),IF($AG840="刺客",VLOOKUP($AH840,$FU:$GQ,FY$1,FALSE),"无该职业")))*VLOOKUP($AF840,角色间职业划分!$P:$AP,26,FALSE)*VLOOKUP($AF840,角色间职业划分!$P:$AP,13,FALSE)/角色间职业划分!$AB$9,0)</f>
        <v>668</v>
      </c>
      <c r="F840" s="26">
        <f>ROUND(IF($AG840="战士",VLOOKUP($AH840,$DV:$ER,EA$1,FALSE),IF($AG840="幻术师",VLOOKUP($AH840,$EU:$FQ,EZ$1,FALSE),IF($AG840="刺客",VLOOKUP($AH840,$FU:$GQ,FZ$1,FALSE),"无该职业")))*VLOOKUP($AF840,角色间职业划分!$P:$AP,8,FALSE)/角色间职业划分!$W$9,0)</f>
        <v>9161</v>
      </c>
      <c r="G840" s="26">
        <f>ROUND(IF($AG840="战士",VLOOKUP($AH840,$DV:$ER,EB$1,FALSE),IF($AG840="幻术师",VLOOKUP($AH840,$EU:$FQ,FA$1,FALSE),IF($AG840="刺客",VLOOKUP($AH840,$FU:$GQ,GA$1,FALSE),"无该职业")))*VLOOKUP($AF840,角色间职业划分!$P:$AP,13,FALSE)/角色间职业划分!$AB$9,0)</f>
        <v>1971</v>
      </c>
      <c r="H840" s="26">
        <f t="shared" si="343"/>
        <v>0</v>
      </c>
      <c r="I840" s="26">
        <f t="shared" si="344"/>
        <v>0</v>
      </c>
      <c r="J840" s="26">
        <f t="shared" si="345"/>
        <v>0</v>
      </c>
      <c r="K840" s="26">
        <f t="shared" si="346"/>
        <v>0</v>
      </c>
      <c r="L840" s="26">
        <f t="shared" si="347"/>
        <v>0</v>
      </c>
      <c r="M840" s="26">
        <f t="shared" si="348"/>
        <v>0</v>
      </c>
      <c r="N840" s="26">
        <f t="shared" si="349"/>
        <v>2.5</v>
      </c>
      <c r="O840" s="26">
        <f t="shared" si="350"/>
        <v>7.5</v>
      </c>
      <c r="P840" s="26">
        <f t="shared" si="351"/>
        <v>7.5</v>
      </c>
      <c r="Q840" s="26">
        <f t="shared" si="352"/>
        <v>5</v>
      </c>
      <c r="R840" s="26">
        <f t="shared" si="353"/>
        <v>0</v>
      </c>
      <c r="S840" s="26">
        <f t="shared" si="354"/>
        <v>2.5</v>
      </c>
      <c r="T840" s="26">
        <f t="shared" si="355"/>
        <v>2.5</v>
      </c>
      <c r="U840" s="26">
        <f t="shared" si="356"/>
        <v>0</v>
      </c>
      <c r="V840" s="26">
        <f t="shared" si="357"/>
        <v>0</v>
      </c>
      <c r="W840" s="26">
        <f>VLOOKUP(AF840,角色间职业划分!L:M,2,FALSE)</f>
        <v>14</v>
      </c>
      <c r="X840" s="26">
        <f t="shared" si="358"/>
        <v>42</v>
      </c>
      <c r="Y840" s="26">
        <v>0</v>
      </c>
      <c r="Z840" s="26">
        <v>0</v>
      </c>
      <c r="AA840" s="26">
        <v>0</v>
      </c>
      <c r="AB840" s="26">
        <f t="shared" si="359"/>
        <v>12.5</v>
      </c>
      <c r="AC840" s="1">
        <f t="shared" si="340"/>
        <v>1111</v>
      </c>
      <c r="AD840" s="51"/>
      <c r="AE840" s="1"/>
      <c r="AF840">
        <f t="shared" si="360"/>
        <v>14</v>
      </c>
      <c r="AG840" s="26" t="str">
        <f>VLOOKUP(AF840,角色间职业划分!P:R,3,FALSE)</f>
        <v>战士</v>
      </c>
      <c r="AH840" s="26">
        <f t="shared" si="361"/>
        <v>42</v>
      </c>
    </row>
    <row r="841" spans="1:34" x14ac:dyDescent="0.15">
      <c r="A841" s="26">
        <v>837</v>
      </c>
      <c r="B841" s="26">
        <f t="shared" si="341"/>
        <v>0</v>
      </c>
      <c r="C841" s="26">
        <f>ROUND(IF($AG841="战士",VLOOKUP($AH841,$DV:$ER,DX$1,FALSE),IF($AG841="幻术师",VLOOKUP($AH841,$EU:$FQ,EW$1,FALSE),IF($AG841="刺客",VLOOKUP($AH841,$FU:$GQ,FW$1,FALSE),"无该职业")))/VLOOKUP(AF841,角色间职业划分!P:AP,20,FALSE),0)</f>
        <v>42</v>
      </c>
      <c r="D841" s="26">
        <f t="shared" si="342"/>
        <v>0</v>
      </c>
      <c r="E841" s="26">
        <f>ROUND(IF($AG841="战士",VLOOKUP($AH841,$DV:$ER,DZ$1,FALSE),IF($AG841="幻术师",VLOOKUP($AH841,$EU:$FQ,EY$1,FALSE),IF($AG841="刺客",VLOOKUP($AH841,$FU:$GQ,FY$1,FALSE),"无该职业")))*VLOOKUP($AF841,角色间职业划分!$P:$AP,26,FALSE)*VLOOKUP($AF841,角色间职业划分!$P:$AP,13,FALSE)/角色间职业划分!$AB$9,0)</f>
        <v>954</v>
      </c>
      <c r="F841" s="26">
        <f>ROUND(IF($AG841="战士",VLOOKUP($AH841,$DV:$ER,EA$1,FALSE),IF($AG841="幻术师",VLOOKUP($AH841,$EU:$FQ,EZ$1,FALSE),IF($AG841="刺客",VLOOKUP($AH841,$FU:$GQ,FZ$1,FALSE),"无该职业")))*VLOOKUP($AF841,角色间职业划分!$P:$AP,8,FALSE)/角色间职业划分!$W$9,0)</f>
        <v>9161</v>
      </c>
      <c r="G841" s="26">
        <f>ROUND(IF($AG841="战士",VLOOKUP($AH841,$DV:$ER,EB$1,FALSE),IF($AG841="幻术师",VLOOKUP($AH841,$EU:$FQ,FA$1,FALSE),IF($AG841="刺客",VLOOKUP($AH841,$FU:$GQ,GA$1,FALSE),"无该职业")))*VLOOKUP($AF841,角色间职业划分!$P:$AP,13,FALSE)/角色间职业划分!$AB$9,0)</f>
        <v>1971</v>
      </c>
      <c r="H841" s="26">
        <f t="shared" si="343"/>
        <v>0</v>
      </c>
      <c r="I841" s="26">
        <f t="shared" si="344"/>
        <v>0</v>
      </c>
      <c r="J841" s="26">
        <f t="shared" si="345"/>
        <v>0</v>
      </c>
      <c r="K841" s="26">
        <f t="shared" si="346"/>
        <v>0</v>
      </c>
      <c r="L841" s="26">
        <f t="shared" si="347"/>
        <v>0</v>
      </c>
      <c r="M841" s="26">
        <f t="shared" si="348"/>
        <v>0</v>
      </c>
      <c r="N841" s="26">
        <f t="shared" si="349"/>
        <v>2.5</v>
      </c>
      <c r="O841" s="26">
        <f t="shared" si="350"/>
        <v>7.5</v>
      </c>
      <c r="P841" s="26">
        <f t="shared" si="351"/>
        <v>7.5</v>
      </c>
      <c r="Q841" s="26">
        <f t="shared" si="352"/>
        <v>5</v>
      </c>
      <c r="R841" s="26">
        <f t="shared" si="353"/>
        <v>0</v>
      </c>
      <c r="S841" s="26">
        <f t="shared" si="354"/>
        <v>2.5</v>
      </c>
      <c r="T841" s="26">
        <f t="shared" si="355"/>
        <v>2.5</v>
      </c>
      <c r="U841" s="26">
        <f t="shared" si="356"/>
        <v>0</v>
      </c>
      <c r="V841" s="26">
        <f t="shared" si="357"/>
        <v>0</v>
      </c>
      <c r="W841" s="26">
        <f>VLOOKUP(AF841,角色间职业划分!L:M,2,FALSE)</f>
        <v>14</v>
      </c>
      <c r="X841" s="26">
        <f t="shared" si="358"/>
        <v>43</v>
      </c>
      <c r="Y841" s="26">
        <v>0</v>
      </c>
      <c r="Z841" s="26">
        <v>0</v>
      </c>
      <c r="AA841" s="26">
        <v>0</v>
      </c>
      <c r="AB841" s="26">
        <f t="shared" si="359"/>
        <v>12.5</v>
      </c>
      <c r="AC841" s="1">
        <f t="shared" si="340"/>
        <v>1162</v>
      </c>
      <c r="AD841" s="51"/>
      <c r="AE841" s="1"/>
      <c r="AF841">
        <f t="shared" si="360"/>
        <v>14</v>
      </c>
      <c r="AG841" s="26" t="str">
        <f>VLOOKUP(AF841,角色间职业划分!P:R,3,FALSE)</f>
        <v>战士</v>
      </c>
      <c r="AH841" s="26">
        <f t="shared" si="361"/>
        <v>43</v>
      </c>
    </row>
    <row r="842" spans="1:34" x14ac:dyDescent="0.15">
      <c r="A842" s="26">
        <v>838</v>
      </c>
      <c r="B842" s="26">
        <f t="shared" si="341"/>
        <v>0</v>
      </c>
      <c r="C842" s="26">
        <f>ROUND(IF($AG842="战士",VLOOKUP($AH842,$DV:$ER,DX$1,FALSE),IF($AG842="幻术师",VLOOKUP($AH842,$EU:$FQ,EW$1,FALSE),IF($AG842="刺客",VLOOKUP($AH842,$FU:$GQ,FW$1,FALSE),"无该职业")))/VLOOKUP(AF842,角色间职业划分!P:AP,20,FALSE),0)</f>
        <v>42</v>
      </c>
      <c r="D842" s="26">
        <f t="shared" si="342"/>
        <v>0</v>
      </c>
      <c r="E842" s="26">
        <f>ROUND(IF($AG842="战士",VLOOKUP($AH842,$DV:$ER,DZ$1,FALSE),IF($AG842="幻术师",VLOOKUP($AH842,$EU:$FQ,EY$1,FALSE),IF($AG842="刺客",VLOOKUP($AH842,$FU:$GQ,FY$1,FALSE),"无该职业")))*VLOOKUP($AF842,角色间职业划分!$P:$AP,26,FALSE)*VLOOKUP($AF842,角色间职业划分!$P:$AP,13,FALSE)/角色间职业划分!$AB$9,0)</f>
        <v>954</v>
      </c>
      <c r="F842" s="26">
        <f>ROUND(IF($AG842="战士",VLOOKUP($AH842,$DV:$ER,EA$1,FALSE),IF($AG842="幻术师",VLOOKUP($AH842,$EU:$FQ,EZ$1,FALSE),IF($AG842="刺客",VLOOKUP($AH842,$FU:$GQ,FZ$1,FALSE),"无该职业")))*VLOOKUP($AF842,角色间职业划分!$P:$AP,8,FALSE)/角色间职业划分!$W$9,0)</f>
        <v>9161</v>
      </c>
      <c r="G842" s="26">
        <f>ROUND(IF($AG842="战士",VLOOKUP($AH842,$DV:$ER,EB$1,FALSE),IF($AG842="幻术师",VLOOKUP($AH842,$EU:$FQ,FA$1,FALSE),IF($AG842="刺客",VLOOKUP($AH842,$FU:$GQ,GA$1,FALSE),"无该职业")))*VLOOKUP($AF842,角色间职业划分!$P:$AP,13,FALSE)/角色间职业划分!$AB$9,0)</f>
        <v>2490</v>
      </c>
      <c r="H842" s="26">
        <f t="shared" si="343"/>
        <v>0</v>
      </c>
      <c r="I842" s="26">
        <f t="shared" si="344"/>
        <v>0</v>
      </c>
      <c r="J842" s="26">
        <f t="shared" si="345"/>
        <v>0</v>
      </c>
      <c r="K842" s="26">
        <f t="shared" si="346"/>
        <v>0</v>
      </c>
      <c r="L842" s="26">
        <f t="shared" si="347"/>
        <v>0</v>
      </c>
      <c r="M842" s="26">
        <f t="shared" si="348"/>
        <v>0</v>
      </c>
      <c r="N842" s="26">
        <f t="shared" si="349"/>
        <v>2.5</v>
      </c>
      <c r="O842" s="26">
        <f t="shared" si="350"/>
        <v>7.5</v>
      </c>
      <c r="P842" s="26">
        <f t="shared" si="351"/>
        <v>7.5</v>
      </c>
      <c r="Q842" s="26">
        <f t="shared" si="352"/>
        <v>5</v>
      </c>
      <c r="R842" s="26">
        <f t="shared" si="353"/>
        <v>0</v>
      </c>
      <c r="S842" s="26">
        <f t="shared" si="354"/>
        <v>2.5</v>
      </c>
      <c r="T842" s="26">
        <f t="shared" si="355"/>
        <v>2.5</v>
      </c>
      <c r="U842" s="26">
        <f t="shared" si="356"/>
        <v>0</v>
      </c>
      <c r="V842" s="26">
        <f t="shared" si="357"/>
        <v>0</v>
      </c>
      <c r="W842" s="26">
        <f>VLOOKUP(AF842,角色间职业划分!L:M,2,FALSE)</f>
        <v>14</v>
      </c>
      <c r="X842" s="26">
        <f t="shared" si="358"/>
        <v>44</v>
      </c>
      <c r="Y842" s="26">
        <v>0</v>
      </c>
      <c r="Z842" s="26">
        <v>0</v>
      </c>
      <c r="AA842" s="26">
        <v>0</v>
      </c>
      <c r="AB842" s="26">
        <f t="shared" si="359"/>
        <v>12.5</v>
      </c>
      <c r="AC842" s="1">
        <f t="shared" si="340"/>
        <v>1212</v>
      </c>
      <c r="AD842" s="51"/>
      <c r="AE842" s="1"/>
      <c r="AF842">
        <f t="shared" si="360"/>
        <v>14</v>
      </c>
      <c r="AG842" s="26" t="str">
        <f>VLOOKUP(AF842,角色间职业划分!P:R,3,FALSE)</f>
        <v>战士</v>
      </c>
      <c r="AH842" s="26">
        <f t="shared" si="361"/>
        <v>44</v>
      </c>
    </row>
    <row r="843" spans="1:34" x14ac:dyDescent="0.15">
      <c r="A843" s="26">
        <v>839</v>
      </c>
      <c r="B843" s="26">
        <f t="shared" si="341"/>
        <v>0</v>
      </c>
      <c r="C843" s="26">
        <f>ROUND(IF($AG843="战士",VLOOKUP($AH843,$DV:$ER,DX$1,FALSE),IF($AG843="幻术师",VLOOKUP($AH843,$EU:$FQ,EW$1,FALSE),IF($AG843="刺客",VLOOKUP($AH843,$FU:$GQ,FW$1,FALSE),"无该职业")))/VLOOKUP(AF843,角色间职业划分!P:AP,20,FALSE),0)</f>
        <v>42</v>
      </c>
      <c r="D843" s="26">
        <f t="shared" si="342"/>
        <v>0</v>
      </c>
      <c r="E843" s="26">
        <f>ROUND(IF($AG843="战士",VLOOKUP($AH843,$DV:$ER,DZ$1,FALSE),IF($AG843="幻术师",VLOOKUP($AH843,$EU:$FQ,EY$1,FALSE),IF($AG843="刺客",VLOOKUP($AH843,$FU:$GQ,FY$1,FALSE),"无该职业")))*VLOOKUP($AF843,角色间职业划分!$P:$AP,26,FALSE)*VLOOKUP($AF843,角色间职业划分!$P:$AP,13,FALSE)/角色间职业划分!$AB$9,0)</f>
        <v>954</v>
      </c>
      <c r="F843" s="26">
        <f>ROUND(IF($AG843="战士",VLOOKUP($AH843,$DV:$ER,EA$1,FALSE),IF($AG843="幻术师",VLOOKUP($AH843,$EU:$FQ,EZ$1,FALSE),IF($AG843="刺客",VLOOKUP($AH843,$FU:$GQ,FZ$1,FALSE),"无该职业")))*VLOOKUP($AF843,角色间职业划分!$P:$AP,8,FALSE)/角色间职业划分!$W$9,0)</f>
        <v>10905</v>
      </c>
      <c r="G843" s="26">
        <f>ROUND(IF($AG843="战士",VLOOKUP($AH843,$DV:$ER,EB$1,FALSE),IF($AG843="幻术师",VLOOKUP($AH843,$EU:$FQ,FA$1,FALSE),IF($AG843="刺客",VLOOKUP($AH843,$FU:$GQ,GA$1,FALSE),"无该职业")))*VLOOKUP($AF843,角色间职业划分!$P:$AP,13,FALSE)/角色间职业划分!$AB$9,0)</f>
        <v>2490</v>
      </c>
      <c r="H843" s="26">
        <f t="shared" si="343"/>
        <v>0</v>
      </c>
      <c r="I843" s="26">
        <f t="shared" si="344"/>
        <v>0</v>
      </c>
      <c r="J843" s="26">
        <f t="shared" si="345"/>
        <v>0</v>
      </c>
      <c r="K843" s="26">
        <f t="shared" si="346"/>
        <v>0</v>
      </c>
      <c r="L843" s="26">
        <f t="shared" si="347"/>
        <v>0</v>
      </c>
      <c r="M843" s="26">
        <f t="shared" si="348"/>
        <v>0</v>
      </c>
      <c r="N843" s="26">
        <f t="shared" si="349"/>
        <v>2.5</v>
      </c>
      <c r="O843" s="26">
        <f t="shared" si="350"/>
        <v>7.5</v>
      </c>
      <c r="P843" s="26">
        <f t="shared" si="351"/>
        <v>7.5</v>
      </c>
      <c r="Q843" s="26">
        <f t="shared" si="352"/>
        <v>5</v>
      </c>
      <c r="R843" s="26">
        <f t="shared" si="353"/>
        <v>0</v>
      </c>
      <c r="S843" s="26">
        <f t="shared" si="354"/>
        <v>2.5</v>
      </c>
      <c r="T843" s="26">
        <f t="shared" si="355"/>
        <v>2.5</v>
      </c>
      <c r="U843" s="26">
        <f t="shared" si="356"/>
        <v>0</v>
      </c>
      <c r="V843" s="26">
        <f t="shared" si="357"/>
        <v>0</v>
      </c>
      <c r="W843" s="26">
        <f>VLOOKUP(AF843,角色间职业划分!L:M,2,FALSE)</f>
        <v>14</v>
      </c>
      <c r="X843" s="26">
        <f t="shared" si="358"/>
        <v>45</v>
      </c>
      <c r="Y843" s="26">
        <v>0</v>
      </c>
      <c r="Z843" s="26">
        <v>0</v>
      </c>
      <c r="AA843" s="26">
        <v>0</v>
      </c>
      <c r="AB843" s="26">
        <f t="shared" si="359"/>
        <v>12.5</v>
      </c>
      <c r="AC843" s="1">
        <f t="shared" si="340"/>
        <v>1263</v>
      </c>
      <c r="AD843" s="51"/>
      <c r="AE843" s="1"/>
      <c r="AF843">
        <f t="shared" si="360"/>
        <v>14</v>
      </c>
      <c r="AG843" s="26" t="str">
        <f>VLOOKUP(AF843,角色间职业划分!P:R,3,FALSE)</f>
        <v>战士</v>
      </c>
      <c r="AH843" s="26">
        <f t="shared" si="361"/>
        <v>45</v>
      </c>
    </row>
    <row r="844" spans="1:34" x14ac:dyDescent="0.15">
      <c r="A844" s="26">
        <v>840</v>
      </c>
      <c r="B844" s="26">
        <f t="shared" si="341"/>
        <v>0</v>
      </c>
      <c r="C844" s="26">
        <f>ROUND(IF($AG844="战士",VLOOKUP($AH844,$DV:$ER,DX$1,FALSE),IF($AG844="幻术师",VLOOKUP($AH844,$EU:$FQ,EW$1,FALSE),IF($AG844="刺客",VLOOKUP($AH844,$FU:$GQ,FW$1,FALSE),"无该职业")))/VLOOKUP(AF844,角色间职业划分!P:AP,20,FALSE),0)</f>
        <v>42</v>
      </c>
      <c r="D844" s="26">
        <f t="shared" si="342"/>
        <v>0</v>
      </c>
      <c r="E844" s="26">
        <f>ROUND(IF($AG844="战士",VLOOKUP($AH844,$DV:$ER,DZ$1,FALSE),IF($AG844="幻术师",VLOOKUP($AH844,$EU:$FQ,EY$1,FALSE),IF($AG844="刺客",VLOOKUP($AH844,$FU:$GQ,FY$1,FALSE),"无该职业")))*VLOOKUP($AF844,角色间职业划分!$P:$AP,26,FALSE)*VLOOKUP($AF844,角色间职业划分!$P:$AP,13,FALSE)/角色间职业划分!$AB$9,0)</f>
        <v>954</v>
      </c>
      <c r="F844" s="26">
        <f>ROUND(IF($AG844="战士",VLOOKUP($AH844,$DV:$ER,EA$1,FALSE),IF($AG844="幻术师",VLOOKUP($AH844,$EU:$FQ,EZ$1,FALSE),IF($AG844="刺客",VLOOKUP($AH844,$FU:$GQ,FZ$1,FALSE),"无该职业")))*VLOOKUP($AF844,角色间职业划分!$P:$AP,8,FALSE)/角色间职业划分!$W$9,0)</f>
        <v>10905</v>
      </c>
      <c r="G844" s="26">
        <f>ROUND(IF($AG844="战士",VLOOKUP($AH844,$DV:$ER,EB$1,FALSE),IF($AG844="幻术师",VLOOKUP($AH844,$EU:$FQ,FA$1,FALSE),IF($AG844="刺客",VLOOKUP($AH844,$FU:$GQ,GA$1,FALSE),"无该职业")))*VLOOKUP($AF844,角色间职业划分!$P:$AP,13,FALSE)/角色间职业划分!$AB$9,0)</f>
        <v>2490</v>
      </c>
      <c r="H844" s="26">
        <f t="shared" si="343"/>
        <v>0</v>
      </c>
      <c r="I844" s="26">
        <f t="shared" si="344"/>
        <v>0</v>
      </c>
      <c r="J844" s="26">
        <f t="shared" si="345"/>
        <v>0</v>
      </c>
      <c r="K844" s="26">
        <f t="shared" si="346"/>
        <v>0</v>
      </c>
      <c r="L844" s="26">
        <f t="shared" si="347"/>
        <v>0</v>
      </c>
      <c r="M844" s="26">
        <f t="shared" si="348"/>
        <v>0</v>
      </c>
      <c r="N844" s="26">
        <f t="shared" si="349"/>
        <v>5</v>
      </c>
      <c r="O844" s="26">
        <f t="shared" si="350"/>
        <v>7.5</v>
      </c>
      <c r="P844" s="26">
        <f t="shared" si="351"/>
        <v>7.5</v>
      </c>
      <c r="Q844" s="26">
        <f t="shared" si="352"/>
        <v>5</v>
      </c>
      <c r="R844" s="26">
        <f t="shared" si="353"/>
        <v>0</v>
      </c>
      <c r="S844" s="26">
        <f t="shared" si="354"/>
        <v>2.5</v>
      </c>
      <c r="T844" s="26">
        <f t="shared" si="355"/>
        <v>2.5</v>
      </c>
      <c r="U844" s="26">
        <f t="shared" si="356"/>
        <v>0</v>
      </c>
      <c r="V844" s="26">
        <f t="shared" si="357"/>
        <v>0</v>
      </c>
      <c r="W844" s="26">
        <f>VLOOKUP(AF844,角色间职业划分!L:M,2,FALSE)</f>
        <v>14</v>
      </c>
      <c r="X844" s="26">
        <f t="shared" si="358"/>
        <v>46</v>
      </c>
      <c r="Y844" s="26">
        <v>0</v>
      </c>
      <c r="Z844" s="26">
        <v>0</v>
      </c>
      <c r="AA844" s="26">
        <v>0</v>
      </c>
      <c r="AB844" s="26">
        <f t="shared" si="359"/>
        <v>12.5</v>
      </c>
      <c r="AC844" s="1">
        <f t="shared" si="340"/>
        <v>1313</v>
      </c>
      <c r="AD844" s="51"/>
      <c r="AE844" s="1"/>
      <c r="AF844">
        <f t="shared" si="360"/>
        <v>14</v>
      </c>
      <c r="AG844" s="26" t="str">
        <f>VLOOKUP(AF844,角色间职业划分!P:R,3,FALSE)</f>
        <v>战士</v>
      </c>
      <c r="AH844" s="26">
        <f t="shared" si="361"/>
        <v>46</v>
      </c>
    </row>
    <row r="845" spans="1:34" x14ac:dyDescent="0.15">
      <c r="A845" s="26">
        <v>841</v>
      </c>
      <c r="B845" s="26">
        <f t="shared" si="341"/>
        <v>0</v>
      </c>
      <c r="C845" s="26">
        <f>ROUND(IF($AG845="战士",VLOOKUP($AH845,$DV:$ER,DX$1,FALSE),IF($AG845="幻术师",VLOOKUP($AH845,$EU:$FQ,EW$1,FALSE),IF($AG845="刺客",VLOOKUP($AH845,$FU:$GQ,FW$1,FALSE),"无该职业")))/VLOOKUP(AF845,角色间职业划分!P:AP,20,FALSE),0)</f>
        <v>42</v>
      </c>
      <c r="D845" s="26">
        <f t="shared" si="342"/>
        <v>0</v>
      </c>
      <c r="E845" s="26">
        <f>ROUND(IF($AG845="战士",VLOOKUP($AH845,$DV:$ER,DZ$1,FALSE),IF($AG845="幻术师",VLOOKUP($AH845,$EU:$FQ,EY$1,FALSE),IF($AG845="刺客",VLOOKUP($AH845,$FU:$GQ,FY$1,FALSE),"无该职业")))*VLOOKUP($AF845,角色间职业划分!$P:$AP,26,FALSE)*VLOOKUP($AF845,角色间职业划分!$P:$AP,13,FALSE)/角色间职业划分!$AB$9,0)</f>
        <v>954</v>
      </c>
      <c r="F845" s="26">
        <f>ROUND(IF($AG845="战士",VLOOKUP($AH845,$DV:$ER,EA$1,FALSE),IF($AG845="幻术师",VLOOKUP($AH845,$EU:$FQ,EZ$1,FALSE),IF($AG845="刺客",VLOOKUP($AH845,$FU:$GQ,FZ$1,FALSE),"无该职业")))*VLOOKUP($AF845,角色间职业划分!$P:$AP,8,FALSE)/角色间职业划分!$W$9,0)</f>
        <v>10905</v>
      </c>
      <c r="G845" s="26">
        <f>ROUND(IF($AG845="战士",VLOOKUP($AH845,$DV:$ER,EB$1,FALSE),IF($AG845="幻术师",VLOOKUP($AH845,$EU:$FQ,FA$1,FALSE),IF($AG845="刺客",VLOOKUP($AH845,$FU:$GQ,GA$1,FALSE),"无该职业")))*VLOOKUP($AF845,角色间职业划分!$P:$AP,13,FALSE)/角色间职业划分!$AB$9,0)</f>
        <v>2801</v>
      </c>
      <c r="H845" s="26">
        <f t="shared" si="343"/>
        <v>0</v>
      </c>
      <c r="I845" s="26">
        <f t="shared" si="344"/>
        <v>0</v>
      </c>
      <c r="J845" s="26">
        <f t="shared" si="345"/>
        <v>0</v>
      </c>
      <c r="K845" s="26">
        <f t="shared" si="346"/>
        <v>0</v>
      </c>
      <c r="L845" s="26">
        <f t="shared" si="347"/>
        <v>0</v>
      </c>
      <c r="M845" s="26">
        <f t="shared" si="348"/>
        <v>0</v>
      </c>
      <c r="N845" s="26">
        <f t="shared" si="349"/>
        <v>5</v>
      </c>
      <c r="O845" s="26">
        <f t="shared" si="350"/>
        <v>7.5</v>
      </c>
      <c r="P845" s="26">
        <f t="shared" si="351"/>
        <v>7.5</v>
      </c>
      <c r="Q845" s="26">
        <f t="shared" si="352"/>
        <v>5</v>
      </c>
      <c r="R845" s="26">
        <f t="shared" si="353"/>
        <v>0</v>
      </c>
      <c r="S845" s="26">
        <f t="shared" si="354"/>
        <v>2.5</v>
      </c>
      <c r="T845" s="26">
        <f t="shared" si="355"/>
        <v>2.5</v>
      </c>
      <c r="U845" s="26">
        <f t="shared" si="356"/>
        <v>0</v>
      </c>
      <c r="V845" s="26">
        <f t="shared" si="357"/>
        <v>0</v>
      </c>
      <c r="W845" s="26">
        <f>VLOOKUP(AF845,角色间职业划分!L:M,2,FALSE)</f>
        <v>14</v>
      </c>
      <c r="X845" s="26">
        <f t="shared" si="358"/>
        <v>47</v>
      </c>
      <c r="Y845" s="26">
        <v>0</v>
      </c>
      <c r="Z845" s="26">
        <v>0</v>
      </c>
      <c r="AA845" s="26">
        <v>0</v>
      </c>
      <c r="AB845" s="26">
        <f t="shared" si="359"/>
        <v>12.5</v>
      </c>
      <c r="AC845" s="1">
        <f t="shared" si="340"/>
        <v>1364</v>
      </c>
      <c r="AD845" s="51"/>
      <c r="AE845" s="1"/>
      <c r="AF845">
        <f t="shared" si="360"/>
        <v>14</v>
      </c>
      <c r="AG845" s="26" t="str">
        <f>VLOOKUP(AF845,角色间职业划分!P:R,3,FALSE)</f>
        <v>战士</v>
      </c>
      <c r="AH845" s="26">
        <f t="shared" si="361"/>
        <v>47</v>
      </c>
    </row>
    <row r="846" spans="1:34" x14ac:dyDescent="0.15">
      <c r="A846" s="26">
        <v>842</v>
      </c>
      <c r="B846" s="26">
        <f t="shared" si="341"/>
        <v>0</v>
      </c>
      <c r="C846" s="26">
        <f>ROUND(IF($AG846="战士",VLOOKUP($AH846,$DV:$ER,DX$1,FALSE),IF($AG846="幻术师",VLOOKUP($AH846,$EU:$FQ,EW$1,FALSE),IF($AG846="刺客",VLOOKUP($AH846,$FU:$GQ,FW$1,FALSE),"无该职业")))/VLOOKUP(AF846,角色间职业划分!P:AP,20,FALSE),0)</f>
        <v>48</v>
      </c>
      <c r="D846" s="26">
        <f t="shared" si="342"/>
        <v>0</v>
      </c>
      <c r="E846" s="26">
        <f>ROUND(IF($AG846="战士",VLOOKUP($AH846,$DV:$ER,DZ$1,FALSE),IF($AG846="幻术师",VLOOKUP($AH846,$EU:$FQ,EY$1,FALSE),IF($AG846="刺客",VLOOKUP($AH846,$FU:$GQ,FY$1,FALSE),"无该职业")))*VLOOKUP($AF846,角色间职业划分!$P:$AP,26,FALSE)*VLOOKUP($AF846,角色间职业划分!$P:$AP,13,FALSE)/角色间职业划分!$AB$9,0)</f>
        <v>954</v>
      </c>
      <c r="F846" s="26">
        <f>ROUND(IF($AG846="战士",VLOOKUP($AH846,$DV:$ER,EA$1,FALSE),IF($AG846="幻术师",VLOOKUP($AH846,$EU:$FQ,EZ$1,FALSE),IF($AG846="刺客",VLOOKUP($AH846,$FU:$GQ,FZ$1,FALSE),"无该职业")))*VLOOKUP($AF846,角色间职业划分!$P:$AP,8,FALSE)/角色间职业划分!$W$9,0)</f>
        <v>10905</v>
      </c>
      <c r="G846" s="26">
        <f>ROUND(IF($AG846="战士",VLOOKUP($AH846,$DV:$ER,EB$1,FALSE),IF($AG846="幻术师",VLOOKUP($AH846,$EU:$FQ,FA$1,FALSE),IF($AG846="刺客",VLOOKUP($AH846,$FU:$GQ,GA$1,FALSE),"无该职业")))*VLOOKUP($AF846,角色间职业划分!$P:$AP,13,FALSE)/角色间职业划分!$AB$9,0)</f>
        <v>2801</v>
      </c>
      <c r="H846" s="26">
        <f t="shared" si="343"/>
        <v>0</v>
      </c>
      <c r="I846" s="26">
        <f t="shared" si="344"/>
        <v>0</v>
      </c>
      <c r="J846" s="26">
        <f t="shared" si="345"/>
        <v>0</v>
      </c>
      <c r="K846" s="26">
        <f t="shared" si="346"/>
        <v>0</v>
      </c>
      <c r="L846" s="26">
        <f t="shared" si="347"/>
        <v>0</v>
      </c>
      <c r="M846" s="26">
        <f t="shared" si="348"/>
        <v>0</v>
      </c>
      <c r="N846" s="26">
        <f t="shared" si="349"/>
        <v>5</v>
      </c>
      <c r="O846" s="26">
        <f t="shared" si="350"/>
        <v>7.5</v>
      </c>
      <c r="P846" s="26">
        <f t="shared" si="351"/>
        <v>7.5</v>
      </c>
      <c r="Q846" s="26">
        <f t="shared" si="352"/>
        <v>5</v>
      </c>
      <c r="R846" s="26">
        <f t="shared" si="353"/>
        <v>0</v>
      </c>
      <c r="S846" s="26">
        <f t="shared" si="354"/>
        <v>2.5</v>
      </c>
      <c r="T846" s="26">
        <f t="shared" si="355"/>
        <v>2.5</v>
      </c>
      <c r="U846" s="26">
        <f t="shared" si="356"/>
        <v>0</v>
      </c>
      <c r="V846" s="26">
        <f t="shared" si="357"/>
        <v>0</v>
      </c>
      <c r="W846" s="26">
        <f>VLOOKUP(AF846,角色间职业划分!L:M,2,FALSE)</f>
        <v>14</v>
      </c>
      <c r="X846" s="26">
        <f t="shared" si="358"/>
        <v>48</v>
      </c>
      <c r="Y846" s="26">
        <v>0</v>
      </c>
      <c r="Z846" s="26">
        <v>0</v>
      </c>
      <c r="AA846" s="26">
        <v>0</v>
      </c>
      <c r="AB846" s="26">
        <f t="shared" si="359"/>
        <v>12.5</v>
      </c>
      <c r="AC846" s="1">
        <f t="shared" si="340"/>
        <v>1414</v>
      </c>
      <c r="AD846" s="51"/>
      <c r="AE846" s="1"/>
      <c r="AF846">
        <f t="shared" si="360"/>
        <v>14</v>
      </c>
      <c r="AG846" s="26" t="str">
        <f>VLOOKUP(AF846,角色间职业划分!P:R,3,FALSE)</f>
        <v>战士</v>
      </c>
      <c r="AH846" s="26">
        <f t="shared" si="361"/>
        <v>48</v>
      </c>
    </row>
    <row r="847" spans="1:34" x14ac:dyDescent="0.15">
      <c r="A847" s="26">
        <v>843</v>
      </c>
      <c r="B847" s="26">
        <f t="shared" si="341"/>
        <v>0</v>
      </c>
      <c r="C847" s="26">
        <f>ROUND(IF($AG847="战士",VLOOKUP($AH847,$DV:$ER,DX$1,FALSE),IF($AG847="幻术师",VLOOKUP($AH847,$EU:$FQ,EW$1,FALSE),IF($AG847="刺客",VLOOKUP($AH847,$FU:$GQ,FW$1,FALSE),"无该职业")))/VLOOKUP(AF847,角色间职业划分!P:AP,20,FALSE),0)</f>
        <v>48</v>
      </c>
      <c r="D847" s="26">
        <f t="shared" si="342"/>
        <v>0</v>
      </c>
      <c r="E847" s="26">
        <f>ROUND(IF($AG847="战士",VLOOKUP($AH847,$DV:$ER,DZ$1,FALSE),IF($AG847="幻术师",VLOOKUP($AH847,$EU:$FQ,EY$1,FALSE),IF($AG847="刺客",VLOOKUP($AH847,$FU:$GQ,FY$1,FALSE),"无该职业")))*VLOOKUP($AF847,角色间职业划分!$P:$AP,26,FALSE)*VLOOKUP($AF847,角色间职业划分!$P:$AP,13,FALSE)/角色间职业划分!$AB$9,0)</f>
        <v>954</v>
      </c>
      <c r="F847" s="26">
        <f>ROUND(IF($AG847="战士",VLOOKUP($AH847,$DV:$ER,EA$1,FALSE),IF($AG847="幻术师",VLOOKUP($AH847,$EU:$FQ,EZ$1,FALSE),IF($AG847="刺客",VLOOKUP($AH847,$FU:$GQ,FZ$1,FALSE),"无该职业")))*VLOOKUP($AF847,角色间职业划分!$P:$AP,8,FALSE)/角色间职业划分!$W$9,0)</f>
        <v>12649</v>
      </c>
      <c r="G847" s="26">
        <f>ROUND(IF($AG847="战士",VLOOKUP($AH847,$DV:$ER,EB$1,FALSE),IF($AG847="幻术师",VLOOKUP($AH847,$EU:$FQ,FA$1,FALSE),IF($AG847="刺客",VLOOKUP($AH847,$FU:$GQ,GA$1,FALSE),"无该职业")))*VLOOKUP($AF847,角色间职业划分!$P:$AP,13,FALSE)/角色间职业划分!$AB$9,0)</f>
        <v>2801</v>
      </c>
      <c r="H847" s="26">
        <f t="shared" si="343"/>
        <v>0</v>
      </c>
      <c r="I847" s="26">
        <f t="shared" si="344"/>
        <v>0</v>
      </c>
      <c r="J847" s="26">
        <f t="shared" si="345"/>
        <v>0</v>
      </c>
      <c r="K847" s="26">
        <f t="shared" si="346"/>
        <v>0</v>
      </c>
      <c r="L847" s="26">
        <f t="shared" si="347"/>
        <v>0</v>
      </c>
      <c r="M847" s="26">
        <f t="shared" si="348"/>
        <v>0</v>
      </c>
      <c r="N847" s="26">
        <f t="shared" si="349"/>
        <v>5</v>
      </c>
      <c r="O847" s="26">
        <f t="shared" si="350"/>
        <v>7.5</v>
      </c>
      <c r="P847" s="26">
        <f t="shared" si="351"/>
        <v>7.5</v>
      </c>
      <c r="Q847" s="26">
        <f t="shared" si="352"/>
        <v>5</v>
      </c>
      <c r="R847" s="26">
        <f t="shared" si="353"/>
        <v>0</v>
      </c>
      <c r="S847" s="26">
        <f t="shared" si="354"/>
        <v>2.5</v>
      </c>
      <c r="T847" s="26">
        <f t="shared" si="355"/>
        <v>2.5</v>
      </c>
      <c r="U847" s="26">
        <f t="shared" si="356"/>
        <v>0</v>
      </c>
      <c r="V847" s="26">
        <f t="shared" si="357"/>
        <v>0</v>
      </c>
      <c r="W847" s="26">
        <f>VLOOKUP(AF847,角色间职业划分!L:M,2,FALSE)</f>
        <v>14</v>
      </c>
      <c r="X847" s="26">
        <f t="shared" si="358"/>
        <v>49</v>
      </c>
      <c r="Y847" s="26">
        <v>0</v>
      </c>
      <c r="Z847" s="26">
        <v>0</v>
      </c>
      <c r="AA847" s="26">
        <v>0</v>
      </c>
      <c r="AB847" s="26">
        <f t="shared" si="359"/>
        <v>12.5</v>
      </c>
      <c r="AC847" s="1">
        <f t="shared" si="340"/>
        <v>1465</v>
      </c>
      <c r="AD847" s="51"/>
      <c r="AE847" s="1"/>
      <c r="AF847">
        <f t="shared" si="360"/>
        <v>14</v>
      </c>
      <c r="AG847" s="26" t="str">
        <f>VLOOKUP(AF847,角色间职业划分!P:R,3,FALSE)</f>
        <v>战士</v>
      </c>
      <c r="AH847" s="26">
        <f t="shared" si="361"/>
        <v>49</v>
      </c>
    </row>
    <row r="848" spans="1:34" x14ac:dyDescent="0.15">
      <c r="A848" s="26">
        <v>844</v>
      </c>
      <c r="B848" s="26">
        <f t="shared" si="341"/>
        <v>0</v>
      </c>
      <c r="C848" s="26">
        <f>ROUND(IF($AG848="战士",VLOOKUP($AH848,$DV:$ER,DX$1,FALSE),IF($AG848="幻术师",VLOOKUP($AH848,$EU:$FQ,EW$1,FALSE),IF($AG848="刺客",VLOOKUP($AH848,$FU:$GQ,FW$1,FALSE),"无该职业")))/VLOOKUP(AF848,角色间职业划分!P:AP,20,FALSE),0)</f>
        <v>48</v>
      </c>
      <c r="D848" s="26">
        <f t="shared" si="342"/>
        <v>0</v>
      </c>
      <c r="E848" s="26">
        <f>ROUND(IF($AG848="战士",VLOOKUP($AH848,$DV:$ER,DZ$1,FALSE),IF($AG848="幻术师",VLOOKUP($AH848,$EU:$FQ,EY$1,FALSE),IF($AG848="刺客",VLOOKUP($AH848,$FU:$GQ,FY$1,FALSE),"无该职业")))*VLOOKUP($AF848,角色间职业划分!$P:$AP,26,FALSE)*VLOOKUP($AF848,角色间职业划分!$P:$AP,13,FALSE)/角色间职业划分!$AB$9,0)</f>
        <v>954</v>
      </c>
      <c r="F848" s="26">
        <f>ROUND(IF($AG848="战士",VLOOKUP($AH848,$DV:$ER,EA$1,FALSE),IF($AG848="幻术师",VLOOKUP($AH848,$EU:$FQ,EZ$1,FALSE),IF($AG848="刺客",VLOOKUP($AH848,$FU:$GQ,FZ$1,FALSE),"无该职业")))*VLOOKUP($AF848,角色间职业划分!$P:$AP,8,FALSE)/角色间职业划分!$W$9,0)</f>
        <v>12649</v>
      </c>
      <c r="G848" s="26">
        <f>ROUND(IF($AG848="战士",VLOOKUP($AH848,$DV:$ER,EB$1,FALSE),IF($AG848="幻术师",VLOOKUP($AH848,$EU:$FQ,FA$1,FALSE),IF($AG848="刺客",VLOOKUP($AH848,$FU:$GQ,GA$1,FALSE),"无该职业")))*VLOOKUP($AF848,角色间职业划分!$P:$AP,13,FALSE)/角色间职业划分!$AB$9,0)</f>
        <v>2801</v>
      </c>
      <c r="H848" s="26">
        <f t="shared" si="343"/>
        <v>0</v>
      </c>
      <c r="I848" s="26">
        <f t="shared" si="344"/>
        <v>0</v>
      </c>
      <c r="J848" s="26">
        <f t="shared" si="345"/>
        <v>0</v>
      </c>
      <c r="K848" s="26">
        <f t="shared" si="346"/>
        <v>0</v>
      </c>
      <c r="L848" s="26">
        <f t="shared" si="347"/>
        <v>0</v>
      </c>
      <c r="M848" s="26">
        <f t="shared" si="348"/>
        <v>0</v>
      </c>
      <c r="N848" s="26">
        <f t="shared" si="349"/>
        <v>5</v>
      </c>
      <c r="O848" s="26">
        <f t="shared" si="350"/>
        <v>10</v>
      </c>
      <c r="P848" s="26">
        <f t="shared" si="351"/>
        <v>7.5</v>
      </c>
      <c r="Q848" s="26">
        <f t="shared" si="352"/>
        <v>5</v>
      </c>
      <c r="R848" s="26">
        <f t="shared" si="353"/>
        <v>0</v>
      </c>
      <c r="S848" s="26">
        <f t="shared" si="354"/>
        <v>2.5</v>
      </c>
      <c r="T848" s="26">
        <f t="shared" si="355"/>
        <v>2.5</v>
      </c>
      <c r="U848" s="26">
        <f t="shared" si="356"/>
        <v>0</v>
      </c>
      <c r="V848" s="26">
        <f t="shared" si="357"/>
        <v>0</v>
      </c>
      <c r="W848" s="26">
        <f>VLOOKUP(AF848,角色间职业划分!L:M,2,FALSE)</f>
        <v>14</v>
      </c>
      <c r="X848" s="26">
        <f t="shared" si="358"/>
        <v>50</v>
      </c>
      <c r="Y848" s="26">
        <v>0</v>
      </c>
      <c r="Z848" s="26">
        <v>0</v>
      </c>
      <c r="AA848" s="26">
        <v>0</v>
      </c>
      <c r="AB848" s="26">
        <f t="shared" si="359"/>
        <v>15</v>
      </c>
      <c r="AC848" s="1">
        <f t="shared" si="340"/>
        <v>1515</v>
      </c>
      <c r="AD848" s="51"/>
      <c r="AE848" s="1"/>
      <c r="AF848">
        <f t="shared" si="360"/>
        <v>14</v>
      </c>
      <c r="AG848" s="26" t="str">
        <f>VLOOKUP(AF848,角色间职业划分!P:R,3,FALSE)</f>
        <v>战士</v>
      </c>
      <c r="AH848" s="26">
        <f t="shared" si="361"/>
        <v>50</v>
      </c>
    </row>
    <row r="849" spans="1:34" x14ac:dyDescent="0.15">
      <c r="A849" s="26">
        <v>845</v>
      </c>
      <c r="B849" s="26">
        <f t="shared" si="341"/>
        <v>0</v>
      </c>
      <c r="C849" s="26">
        <f>ROUND(IF($AG849="战士",VLOOKUP($AH849,$DV:$ER,DX$1,FALSE),IF($AG849="幻术师",VLOOKUP($AH849,$EU:$FQ,EW$1,FALSE),IF($AG849="刺客",VLOOKUP($AH849,$FU:$GQ,FW$1,FALSE),"无该职业")))/VLOOKUP(AF849,角色间职业划分!P:AP,20,FALSE),0)</f>
        <v>48</v>
      </c>
      <c r="D849" s="26">
        <f t="shared" si="342"/>
        <v>0</v>
      </c>
      <c r="E849" s="26">
        <f>ROUND(IF($AG849="战士",VLOOKUP($AH849,$DV:$ER,DZ$1,FALSE),IF($AG849="幻术师",VLOOKUP($AH849,$EU:$FQ,EY$1,FALSE),IF($AG849="刺客",VLOOKUP($AH849,$FU:$GQ,FY$1,FALSE),"无该职业")))*VLOOKUP($AF849,角色间职业划分!$P:$AP,26,FALSE)*VLOOKUP($AF849,角色间职业划分!$P:$AP,13,FALSE)/角色间职业划分!$AB$9,0)</f>
        <v>954</v>
      </c>
      <c r="F849" s="26">
        <f>ROUND(IF($AG849="战士",VLOOKUP($AH849,$DV:$ER,EA$1,FALSE),IF($AG849="幻术师",VLOOKUP($AH849,$EU:$FQ,EZ$1,FALSE),IF($AG849="刺客",VLOOKUP($AH849,$FU:$GQ,FZ$1,FALSE),"无该职业")))*VLOOKUP($AF849,角色间职业划分!$P:$AP,8,FALSE)/角色间职业划分!$W$9,0)</f>
        <v>12649</v>
      </c>
      <c r="G849" s="26">
        <f>ROUND(IF($AG849="战士",VLOOKUP($AH849,$DV:$ER,EB$1,FALSE),IF($AG849="幻术师",VLOOKUP($AH849,$EU:$FQ,FA$1,FALSE),IF($AG849="刺客",VLOOKUP($AH849,$FU:$GQ,GA$1,FALSE),"无该职业")))*VLOOKUP($AF849,角色间职业划分!$P:$AP,13,FALSE)/角色间职业划分!$AB$9,0)</f>
        <v>3215</v>
      </c>
      <c r="H849" s="26">
        <f t="shared" si="343"/>
        <v>0</v>
      </c>
      <c r="I849" s="26">
        <f t="shared" si="344"/>
        <v>0</v>
      </c>
      <c r="J849" s="26">
        <f t="shared" si="345"/>
        <v>0</v>
      </c>
      <c r="K849" s="26">
        <f t="shared" si="346"/>
        <v>0</v>
      </c>
      <c r="L849" s="26">
        <f t="shared" si="347"/>
        <v>0</v>
      </c>
      <c r="M849" s="26">
        <f t="shared" si="348"/>
        <v>0</v>
      </c>
      <c r="N849" s="26">
        <f t="shared" si="349"/>
        <v>5</v>
      </c>
      <c r="O849" s="26">
        <f t="shared" si="350"/>
        <v>10</v>
      </c>
      <c r="P849" s="26">
        <f t="shared" si="351"/>
        <v>7.5</v>
      </c>
      <c r="Q849" s="26">
        <f t="shared" si="352"/>
        <v>5</v>
      </c>
      <c r="R849" s="26">
        <f t="shared" si="353"/>
        <v>0</v>
      </c>
      <c r="S849" s="26">
        <f t="shared" si="354"/>
        <v>2.5</v>
      </c>
      <c r="T849" s="26">
        <f t="shared" si="355"/>
        <v>2.5</v>
      </c>
      <c r="U849" s="26">
        <f t="shared" si="356"/>
        <v>0</v>
      </c>
      <c r="V849" s="26">
        <f t="shared" si="357"/>
        <v>0</v>
      </c>
      <c r="W849" s="26">
        <f>VLOOKUP(AF849,角色间职业划分!L:M,2,FALSE)</f>
        <v>14</v>
      </c>
      <c r="X849" s="26">
        <f t="shared" si="358"/>
        <v>51</v>
      </c>
      <c r="Y849" s="26">
        <v>0</v>
      </c>
      <c r="Z849" s="26">
        <v>0</v>
      </c>
      <c r="AA849" s="26">
        <v>0</v>
      </c>
      <c r="AB849" s="26">
        <f t="shared" si="359"/>
        <v>15</v>
      </c>
      <c r="AC849" s="1">
        <f t="shared" si="340"/>
        <v>1566</v>
      </c>
      <c r="AD849" s="51"/>
      <c r="AE849" s="1"/>
      <c r="AF849">
        <f t="shared" si="360"/>
        <v>14</v>
      </c>
      <c r="AG849" s="26" t="str">
        <f>VLOOKUP(AF849,角色间职业划分!P:R,3,FALSE)</f>
        <v>战士</v>
      </c>
      <c r="AH849" s="26">
        <f t="shared" si="361"/>
        <v>51</v>
      </c>
    </row>
    <row r="850" spans="1:34" x14ac:dyDescent="0.15">
      <c r="A850" s="26">
        <v>846</v>
      </c>
      <c r="B850" s="26">
        <f t="shared" si="341"/>
        <v>0</v>
      </c>
      <c r="C850" s="26">
        <f>ROUND(IF($AG850="战士",VLOOKUP($AH850,$DV:$ER,DX$1,FALSE),IF($AG850="幻术师",VLOOKUP($AH850,$EU:$FQ,EW$1,FALSE),IF($AG850="刺客",VLOOKUP($AH850,$FU:$GQ,FW$1,FALSE),"无该职业")))/VLOOKUP(AF850,角色间职业划分!P:AP,20,FALSE),0)</f>
        <v>48</v>
      </c>
      <c r="D850" s="26">
        <f t="shared" si="342"/>
        <v>0</v>
      </c>
      <c r="E850" s="26">
        <f>ROUND(IF($AG850="战士",VLOOKUP($AH850,$DV:$ER,DZ$1,FALSE),IF($AG850="幻术师",VLOOKUP($AH850,$EU:$FQ,EY$1,FALSE),IF($AG850="刺客",VLOOKUP($AH850,$FU:$GQ,FY$1,FALSE),"无该职业")))*VLOOKUP($AF850,角色间职业划分!$P:$AP,26,FALSE)*VLOOKUP($AF850,角色间职业划分!$P:$AP,13,FALSE)/角色间职业划分!$AB$9,0)</f>
        <v>954</v>
      </c>
      <c r="F850" s="26">
        <f>ROUND(IF($AG850="战士",VLOOKUP($AH850,$DV:$ER,EA$1,FALSE),IF($AG850="幻术师",VLOOKUP($AH850,$EU:$FQ,EZ$1,FALSE),IF($AG850="刺客",VLOOKUP($AH850,$FU:$GQ,FZ$1,FALSE),"无该职业")))*VLOOKUP($AF850,角色间职业划分!$P:$AP,8,FALSE)/角色间职业划分!$W$9,0)</f>
        <v>12649</v>
      </c>
      <c r="G850" s="26">
        <f>ROUND(IF($AG850="战士",VLOOKUP($AH850,$DV:$ER,EB$1,FALSE),IF($AG850="幻术师",VLOOKUP($AH850,$EU:$FQ,FA$1,FALSE),IF($AG850="刺客",VLOOKUP($AH850,$FU:$GQ,GA$1,FALSE),"无该职业")))*VLOOKUP($AF850,角色间职业划分!$P:$AP,13,FALSE)/角色间职业划分!$AB$9,0)</f>
        <v>3215</v>
      </c>
      <c r="H850" s="26">
        <f t="shared" si="343"/>
        <v>0</v>
      </c>
      <c r="I850" s="26">
        <f t="shared" si="344"/>
        <v>0</v>
      </c>
      <c r="J850" s="26">
        <f t="shared" si="345"/>
        <v>0</v>
      </c>
      <c r="K850" s="26">
        <f t="shared" si="346"/>
        <v>0</v>
      </c>
      <c r="L850" s="26">
        <f t="shared" si="347"/>
        <v>0</v>
      </c>
      <c r="M850" s="26">
        <f t="shared" si="348"/>
        <v>0</v>
      </c>
      <c r="N850" s="26">
        <f t="shared" si="349"/>
        <v>5</v>
      </c>
      <c r="O850" s="26">
        <f t="shared" si="350"/>
        <v>10</v>
      </c>
      <c r="P850" s="26">
        <f t="shared" si="351"/>
        <v>7.5</v>
      </c>
      <c r="Q850" s="26">
        <f t="shared" si="352"/>
        <v>5</v>
      </c>
      <c r="R850" s="26">
        <f t="shared" si="353"/>
        <v>0</v>
      </c>
      <c r="S850" s="26">
        <f t="shared" si="354"/>
        <v>5</v>
      </c>
      <c r="T850" s="26">
        <f t="shared" si="355"/>
        <v>2.5</v>
      </c>
      <c r="U850" s="26">
        <f t="shared" si="356"/>
        <v>0</v>
      </c>
      <c r="V850" s="26">
        <f t="shared" si="357"/>
        <v>0</v>
      </c>
      <c r="W850" s="26">
        <f>VLOOKUP(AF850,角色间职业划分!L:M,2,FALSE)</f>
        <v>14</v>
      </c>
      <c r="X850" s="26">
        <f t="shared" si="358"/>
        <v>52</v>
      </c>
      <c r="Y850" s="26">
        <v>0</v>
      </c>
      <c r="Z850" s="26">
        <v>0</v>
      </c>
      <c r="AA850" s="26">
        <v>0</v>
      </c>
      <c r="AB850" s="26">
        <f t="shared" si="359"/>
        <v>15</v>
      </c>
      <c r="AC850" s="1">
        <f t="shared" si="340"/>
        <v>1616</v>
      </c>
      <c r="AD850" s="51"/>
      <c r="AE850" s="1"/>
      <c r="AF850">
        <f t="shared" si="360"/>
        <v>14</v>
      </c>
      <c r="AG850" s="26" t="str">
        <f>VLOOKUP(AF850,角色间职业划分!P:R,3,FALSE)</f>
        <v>战士</v>
      </c>
      <c r="AH850" s="26">
        <f t="shared" si="361"/>
        <v>52</v>
      </c>
    </row>
    <row r="851" spans="1:34" x14ac:dyDescent="0.15">
      <c r="A851" s="26">
        <v>847</v>
      </c>
      <c r="B851" s="26">
        <f t="shared" si="341"/>
        <v>0</v>
      </c>
      <c r="C851" s="26">
        <f>ROUND(IF($AG851="战士",VLOOKUP($AH851,$DV:$ER,DX$1,FALSE),IF($AG851="幻术师",VLOOKUP($AH851,$EU:$FQ,EW$1,FALSE),IF($AG851="刺客",VLOOKUP($AH851,$FU:$GQ,FW$1,FALSE),"无该职业")))/VLOOKUP(AF851,角色间职业划分!P:AP,20,FALSE),0)</f>
        <v>48</v>
      </c>
      <c r="D851" s="26">
        <f t="shared" si="342"/>
        <v>0</v>
      </c>
      <c r="E851" s="26">
        <f>ROUND(IF($AG851="战士",VLOOKUP($AH851,$DV:$ER,DZ$1,FALSE),IF($AG851="幻术师",VLOOKUP($AH851,$EU:$FQ,EY$1,FALSE),IF($AG851="刺客",VLOOKUP($AH851,$FU:$GQ,FY$1,FALSE),"无该职业")))*VLOOKUP($AF851,角色间职业划分!$P:$AP,26,FALSE)*VLOOKUP($AF851,角色间职业划分!$P:$AP,13,FALSE)/角色间职业划分!$AB$9,0)</f>
        <v>954</v>
      </c>
      <c r="F851" s="26">
        <f>ROUND(IF($AG851="战士",VLOOKUP($AH851,$DV:$ER,EA$1,FALSE),IF($AG851="幻术师",VLOOKUP($AH851,$EU:$FQ,EZ$1,FALSE),IF($AG851="刺客",VLOOKUP($AH851,$FU:$GQ,FZ$1,FALSE),"无该职业")))*VLOOKUP($AF851,角色间职业划分!$P:$AP,8,FALSE)/角色间职业划分!$W$9,0)</f>
        <v>14393</v>
      </c>
      <c r="G851" s="26">
        <f>ROUND(IF($AG851="战士",VLOOKUP($AH851,$DV:$ER,EB$1,FALSE),IF($AG851="幻术师",VLOOKUP($AH851,$EU:$FQ,FA$1,FALSE),IF($AG851="刺客",VLOOKUP($AH851,$FU:$GQ,GA$1,FALSE),"无该职业")))*VLOOKUP($AF851,角色间职业划分!$P:$AP,13,FALSE)/角色间职业划分!$AB$9,0)</f>
        <v>3215</v>
      </c>
      <c r="H851" s="26">
        <f t="shared" si="343"/>
        <v>0</v>
      </c>
      <c r="I851" s="26">
        <f t="shared" si="344"/>
        <v>0</v>
      </c>
      <c r="J851" s="26">
        <f t="shared" si="345"/>
        <v>0</v>
      </c>
      <c r="K851" s="26">
        <f t="shared" si="346"/>
        <v>0</v>
      </c>
      <c r="L851" s="26">
        <f t="shared" si="347"/>
        <v>0</v>
      </c>
      <c r="M851" s="26">
        <f t="shared" si="348"/>
        <v>0</v>
      </c>
      <c r="N851" s="26">
        <f t="shared" si="349"/>
        <v>5</v>
      </c>
      <c r="O851" s="26">
        <f t="shared" si="350"/>
        <v>10</v>
      </c>
      <c r="P851" s="26">
        <f t="shared" si="351"/>
        <v>7.5</v>
      </c>
      <c r="Q851" s="26">
        <f t="shared" si="352"/>
        <v>5</v>
      </c>
      <c r="R851" s="26">
        <f t="shared" si="353"/>
        <v>0</v>
      </c>
      <c r="S851" s="26">
        <f t="shared" si="354"/>
        <v>5</v>
      </c>
      <c r="T851" s="26">
        <f t="shared" si="355"/>
        <v>2.5</v>
      </c>
      <c r="U851" s="26">
        <f t="shared" si="356"/>
        <v>0</v>
      </c>
      <c r="V851" s="26">
        <f t="shared" si="357"/>
        <v>0</v>
      </c>
      <c r="W851" s="26">
        <f>VLOOKUP(AF851,角色间职业划分!L:M,2,FALSE)</f>
        <v>14</v>
      </c>
      <c r="X851" s="26">
        <f t="shared" si="358"/>
        <v>53</v>
      </c>
      <c r="Y851" s="26">
        <v>0</v>
      </c>
      <c r="Z851" s="26">
        <v>0</v>
      </c>
      <c r="AA851" s="26">
        <v>0</v>
      </c>
      <c r="AB851" s="26">
        <f t="shared" si="359"/>
        <v>15</v>
      </c>
      <c r="AC851" s="1">
        <f t="shared" si="340"/>
        <v>1667</v>
      </c>
      <c r="AD851" s="51"/>
      <c r="AE851" s="1"/>
      <c r="AF851">
        <f t="shared" si="360"/>
        <v>14</v>
      </c>
      <c r="AG851" s="26" t="str">
        <f>VLOOKUP(AF851,角色间职业划分!P:R,3,FALSE)</f>
        <v>战士</v>
      </c>
      <c r="AH851" s="26">
        <f t="shared" si="361"/>
        <v>53</v>
      </c>
    </row>
    <row r="852" spans="1:34" x14ac:dyDescent="0.15">
      <c r="A852" s="26">
        <v>848</v>
      </c>
      <c r="B852" s="26">
        <f t="shared" si="341"/>
        <v>0</v>
      </c>
      <c r="C852" s="26">
        <f>ROUND(IF($AG852="战士",VLOOKUP($AH852,$DV:$ER,DX$1,FALSE),IF($AG852="幻术师",VLOOKUP($AH852,$EU:$FQ,EW$1,FALSE),IF($AG852="刺客",VLOOKUP($AH852,$FU:$GQ,FW$1,FALSE),"无该职业")))/VLOOKUP(AF852,角色间职业划分!P:AP,20,FALSE),0)</f>
        <v>54</v>
      </c>
      <c r="D852" s="26">
        <f t="shared" si="342"/>
        <v>0</v>
      </c>
      <c r="E852" s="26">
        <f>ROUND(IF($AG852="战士",VLOOKUP($AH852,$DV:$ER,DZ$1,FALSE),IF($AG852="幻术师",VLOOKUP($AH852,$EU:$FQ,EY$1,FALSE),IF($AG852="刺客",VLOOKUP($AH852,$FU:$GQ,FY$1,FALSE),"无该职业")))*VLOOKUP($AF852,角色间职业划分!$P:$AP,26,FALSE)*VLOOKUP($AF852,角色间职业划分!$P:$AP,13,FALSE)/角色间职业划分!$AB$9,0)</f>
        <v>954</v>
      </c>
      <c r="F852" s="26">
        <f>ROUND(IF($AG852="战士",VLOOKUP($AH852,$DV:$ER,EA$1,FALSE),IF($AG852="幻术师",VLOOKUP($AH852,$EU:$FQ,EZ$1,FALSE),IF($AG852="刺客",VLOOKUP($AH852,$FU:$GQ,FZ$1,FALSE),"无该职业")))*VLOOKUP($AF852,角色间职业划分!$P:$AP,8,FALSE)/角色间职业划分!$W$9,0)</f>
        <v>14393</v>
      </c>
      <c r="G852" s="26">
        <f>ROUND(IF($AG852="战士",VLOOKUP($AH852,$DV:$ER,EB$1,FALSE),IF($AG852="幻术师",VLOOKUP($AH852,$EU:$FQ,FA$1,FALSE),IF($AG852="刺客",VLOOKUP($AH852,$FU:$GQ,GA$1,FALSE),"无该职业")))*VLOOKUP($AF852,角色间职业划分!$P:$AP,13,FALSE)/角色间职业划分!$AB$9,0)</f>
        <v>3215</v>
      </c>
      <c r="H852" s="26">
        <f t="shared" si="343"/>
        <v>0</v>
      </c>
      <c r="I852" s="26">
        <f t="shared" si="344"/>
        <v>0</v>
      </c>
      <c r="J852" s="26">
        <f t="shared" si="345"/>
        <v>0</v>
      </c>
      <c r="K852" s="26">
        <f t="shared" si="346"/>
        <v>0</v>
      </c>
      <c r="L852" s="26">
        <f t="shared" si="347"/>
        <v>0</v>
      </c>
      <c r="M852" s="26">
        <f t="shared" si="348"/>
        <v>0</v>
      </c>
      <c r="N852" s="26">
        <f t="shared" si="349"/>
        <v>5</v>
      </c>
      <c r="O852" s="26">
        <f t="shared" si="350"/>
        <v>10</v>
      </c>
      <c r="P852" s="26">
        <f t="shared" si="351"/>
        <v>7.5</v>
      </c>
      <c r="Q852" s="26">
        <f t="shared" si="352"/>
        <v>5</v>
      </c>
      <c r="R852" s="26">
        <f t="shared" si="353"/>
        <v>0</v>
      </c>
      <c r="S852" s="26">
        <f t="shared" si="354"/>
        <v>5</v>
      </c>
      <c r="T852" s="26">
        <f t="shared" si="355"/>
        <v>2.5</v>
      </c>
      <c r="U852" s="26">
        <f t="shared" si="356"/>
        <v>0</v>
      </c>
      <c r="V852" s="26">
        <f t="shared" si="357"/>
        <v>0</v>
      </c>
      <c r="W852" s="26">
        <f>VLOOKUP(AF852,角色间职业划分!L:M,2,FALSE)</f>
        <v>14</v>
      </c>
      <c r="X852" s="26">
        <f t="shared" si="358"/>
        <v>54</v>
      </c>
      <c r="Y852" s="26">
        <v>0</v>
      </c>
      <c r="Z852" s="26">
        <v>0</v>
      </c>
      <c r="AA852" s="26">
        <v>0</v>
      </c>
      <c r="AB852" s="26">
        <f t="shared" si="359"/>
        <v>15</v>
      </c>
      <c r="AC852" s="1">
        <f t="shared" si="340"/>
        <v>1717</v>
      </c>
      <c r="AD852" s="51"/>
      <c r="AE852" s="1"/>
      <c r="AF852">
        <f t="shared" si="360"/>
        <v>14</v>
      </c>
      <c r="AG852" s="26" t="str">
        <f>VLOOKUP(AF852,角色间职业划分!P:R,3,FALSE)</f>
        <v>战士</v>
      </c>
      <c r="AH852" s="26">
        <f t="shared" si="361"/>
        <v>54</v>
      </c>
    </row>
    <row r="853" spans="1:34" x14ac:dyDescent="0.15">
      <c r="A853" s="26">
        <v>849</v>
      </c>
      <c r="B853" s="26">
        <f t="shared" si="341"/>
        <v>0</v>
      </c>
      <c r="C853" s="26">
        <f>ROUND(IF($AG853="战士",VLOOKUP($AH853,$DV:$ER,DX$1,FALSE),IF($AG853="幻术师",VLOOKUP($AH853,$EU:$FQ,EW$1,FALSE),IF($AG853="刺客",VLOOKUP($AH853,$FU:$GQ,FW$1,FALSE),"无该职业")))/VLOOKUP(AF853,角色间职业划分!P:AP,20,FALSE),0)</f>
        <v>54</v>
      </c>
      <c r="D853" s="26">
        <f t="shared" si="342"/>
        <v>0</v>
      </c>
      <c r="E853" s="26">
        <f>ROUND(IF($AG853="战士",VLOOKUP($AH853,$DV:$ER,DZ$1,FALSE),IF($AG853="幻术师",VLOOKUP($AH853,$EU:$FQ,EY$1,FALSE),IF($AG853="刺客",VLOOKUP($AH853,$FU:$GQ,FY$1,FALSE),"无该职业")))*VLOOKUP($AF853,角色间职业划分!$P:$AP,26,FALSE)*VLOOKUP($AF853,角色间职业划分!$P:$AP,13,FALSE)/角色间职业划分!$AB$9,0)</f>
        <v>954</v>
      </c>
      <c r="F853" s="26">
        <f>ROUND(IF($AG853="战士",VLOOKUP($AH853,$DV:$ER,EA$1,FALSE),IF($AG853="幻术师",VLOOKUP($AH853,$EU:$FQ,EZ$1,FALSE),IF($AG853="刺客",VLOOKUP($AH853,$FU:$GQ,FZ$1,FALSE),"无该职业")))*VLOOKUP($AF853,角色间职业划分!$P:$AP,8,FALSE)/角色间职业划分!$W$9,0)</f>
        <v>14393</v>
      </c>
      <c r="G853" s="26">
        <f>ROUND(IF($AG853="战士",VLOOKUP($AH853,$DV:$ER,EB$1,FALSE),IF($AG853="幻术师",VLOOKUP($AH853,$EU:$FQ,FA$1,FALSE),IF($AG853="刺客",VLOOKUP($AH853,$FU:$GQ,GA$1,FALSE),"无该职业")))*VLOOKUP($AF853,角色间职业划分!$P:$AP,13,FALSE)/角色间职业划分!$AB$9,0)</f>
        <v>3630</v>
      </c>
      <c r="H853" s="26">
        <f t="shared" si="343"/>
        <v>0</v>
      </c>
      <c r="I853" s="26">
        <f t="shared" si="344"/>
        <v>0</v>
      </c>
      <c r="J853" s="26">
        <f t="shared" si="345"/>
        <v>0</v>
      </c>
      <c r="K853" s="26">
        <f t="shared" si="346"/>
        <v>0</v>
      </c>
      <c r="L853" s="26">
        <f t="shared" si="347"/>
        <v>0</v>
      </c>
      <c r="M853" s="26">
        <f t="shared" si="348"/>
        <v>0</v>
      </c>
      <c r="N853" s="26">
        <f t="shared" si="349"/>
        <v>5</v>
      </c>
      <c r="O853" s="26">
        <f t="shared" si="350"/>
        <v>10</v>
      </c>
      <c r="P853" s="26">
        <f t="shared" si="351"/>
        <v>7.5</v>
      </c>
      <c r="Q853" s="26">
        <f t="shared" si="352"/>
        <v>5</v>
      </c>
      <c r="R853" s="26">
        <f t="shared" si="353"/>
        <v>0</v>
      </c>
      <c r="S853" s="26">
        <f t="shared" si="354"/>
        <v>5</v>
      </c>
      <c r="T853" s="26">
        <f t="shared" si="355"/>
        <v>2.5</v>
      </c>
      <c r="U853" s="26">
        <f t="shared" si="356"/>
        <v>0</v>
      </c>
      <c r="V853" s="26">
        <f t="shared" si="357"/>
        <v>0</v>
      </c>
      <c r="W853" s="26">
        <f>VLOOKUP(AF853,角色间职业划分!L:M,2,FALSE)</f>
        <v>14</v>
      </c>
      <c r="X853" s="26">
        <f t="shared" si="358"/>
        <v>55</v>
      </c>
      <c r="Y853" s="26">
        <v>0</v>
      </c>
      <c r="Z853" s="26">
        <v>0</v>
      </c>
      <c r="AA853" s="26">
        <v>0</v>
      </c>
      <c r="AB853" s="26">
        <f t="shared" si="359"/>
        <v>15</v>
      </c>
      <c r="AC853" s="1">
        <f t="shared" si="340"/>
        <v>1768</v>
      </c>
      <c r="AD853" s="51"/>
      <c r="AE853" s="1"/>
      <c r="AF853">
        <f t="shared" si="360"/>
        <v>14</v>
      </c>
      <c r="AG853" s="26" t="str">
        <f>VLOOKUP(AF853,角色间职业划分!P:R,3,FALSE)</f>
        <v>战士</v>
      </c>
      <c r="AH853" s="26">
        <f t="shared" si="361"/>
        <v>55</v>
      </c>
    </row>
    <row r="854" spans="1:34" x14ac:dyDescent="0.15">
      <c r="A854" s="26">
        <v>850</v>
      </c>
      <c r="B854" s="26">
        <f t="shared" si="341"/>
        <v>0</v>
      </c>
      <c r="C854" s="26">
        <f>ROUND(IF($AG854="战士",VLOOKUP($AH854,$DV:$ER,DX$1,FALSE),IF($AG854="幻术师",VLOOKUP($AH854,$EU:$FQ,EW$1,FALSE),IF($AG854="刺客",VLOOKUP($AH854,$FU:$GQ,FW$1,FALSE),"无该职业")))/VLOOKUP(AF854,角色间职业划分!P:AP,20,FALSE),0)</f>
        <v>54</v>
      </c>
      <c r="D854" s="26">
        <f t="shared" si="342"/>
        <v>0</v>
      </c>
      <c r="E854" s="26">
        <f>ROUND(IF($AG854="战士",VLOOKUP($AH854,$DV:$ER,DZ$1,FALSE),IF($AG854="幻术师",VLOOKUP($AH854,$EU:$FQ,EY$1,FALSE),IF($AG854="刺客",VLOOKUP($AH854,$FU:$GQ,FY$1,FALSE),"无该职业")))*VLOOKUP($AF854,角色间职业划分!$P:$AP,26,FALSE)*VLOOKUP($AF854,角色间职业划分!$P:$AP,13,FALSE)/角色间职业划分!$AB$9,0)</f>
        <v>1493</v>
      </c>
      <c r="F854" s="26">
        <f>ROUND(IF($AG854="战士",VLOOKUP($AH854,$DV:$ER,EA$1,FALSE),IF($AG854="幻术师",VLOOKUP($AH854,$EU:$FQ,EZ$1,FALSE),IF($AG854="刺客",VLOOKUP($AH854,$FU:$GQ,FZ$1,FALSE),"无该职业")))*VLOOKUP($AF854,角色间职业划分!$P:$AP,8,FALSE)/角色间职业划分!$W$9,0)</f>
        <v>14393</v>
      </c>
      <c r="G854" s="26">
        <f>ROUND(IF($AG854="战士",VLOOKUP($AH854,$DV:$ER,EB$1,FALSE),IF($AG854="幻术师",VLOOKUP($AH854,$EU:$FQ,FA$1,FALSE),IF($AG854="刺客",VLOOKUP($AH854,$FU:$GQ,GA$1,FALSE),"无该职业")))*VLOOKUP($AF854,角色间职业划分!$P:$AP,13,FALSE)/角色间职业划分!$AB$9,0)</f>
        <v>3630</v>
      </c>
      <c r="H854" s="26">
        <f t="shared" si="343"/>
        <v>0</v>
      </c>
      <c r="I854" s="26">
        <f t="shared" si="344"/>
        <v>0</v>
      </c>
      <c r="J854" s="26">
        <f t="shared" si="345"/>
        <v>0</v>
      </c>
      <c r="K854" s="26">
        <f t="shared" si="346"/>
        <v>0</v>
      </c>
      <c r="L854" s="26">
        <f t="shared" si="347"/>
        <v>0</v>
      </c>
      <c r="M854" s="26">
        <f t="shared" si="348"/>
        <v>0</v>
      </c>
      <c r="N854" s="26">
        <f t="shared" si="349"/>
        <v>5</v>
      </c>
      <c r="O854" s="26">
        <f t="shared" si="350"/>
        <v>10</v>
      </c>
      <c r="P854" s="26">
        <f t="shared" si="351"/>
        <v>7.5</v>
      </c>
      <c r="Q854" s="26">
        <f t="shared" si="352"/>
        <v>5</v>
      </c>
      <c r="R854" s="26">
        <f t="shared" si="353"/>
        <v>0</v>
      </c>
      <c r="S854" s="26">
        <f t="shared" si="354"/>
        <v>5</v>
      </c>
      <c r="T854" s="26">
        <f t="shared" si="355"/>
        <v>2.5</v>
      </c>
      <c r="U854" s="26">
        <f t="shared" si="356"/>
        <v>0</v>
      </c>
      <c r="V854" s="26">
        <f t="shared" si="357"/>
        <v>0</v>
      </c>
      <c r="W854" s="26">
        <f>VLOOKUP(AF854,角色间职业划分!L:M,2,FALSE)</f>
        <v>14</v>
      </c>
      <c r="X854" s="26">
        <f t="shared" si="358"/>
        <v>56</v>
      </c>
      <c r="Y854" s="26">
        <v>0</v>
      </c>
      <c r="Z854" s="26">
        <v>0</v>
      </c>
      <c r="AA854" s="26">
        <v>0</v>
      </c>
      <c r="AB854" s="26">
        <f t="shared" si="359"/>
        <v>15</v>
      </c>
      <c r="AC854" s="1">
        <f t="shared" si="340"/>
        <v>1818</v>
      </c>
      <c r="AD854" s="51"/>
      <c r="AE854" s="1"/>
      <c r="AF854">
        <f t="shared" si="360"/>
        <v>14</v>
      </c>
      <c r="AG854" s="26" t="str">
        <f>VLOOKUP(AF854,角色间职业划分!P:R,3,FALSE)</f>
        <v>战士</v>
      </c>
      <c r="AH854" s="26">
        <f t="shared" si="361"/>
        <v>56</v>
      </c>
    </row>
    <row r="855" spans="1:34" x14ac:dyDescent="0.15">
      <c r="A855" s="26">
        <v>851</v>
      </c>
      <c r="B855" s="26">
        <f t="shared" si="341"/>
        <v>0</v>
      </c>
      <c r="C855" s="26">
        <f>ROUND(IF($AG855="战士",VLOOKUP($AH855,$DV:$ER,DX$1,FALSE),IF($AG855="幻术师",VLOOKUP($AH855,$EU:$FQ,EW$1,FALSE),IF($AG855="刺客",VLOOKUP($AH855,$FU:$GQ,FW$1,FALSE),"无该职业")))/VLOOKUP(AF855,角色间职业划分!P:AP,20,FALSE),0)</f>
        <v>54</v>
      </c>
      <c r="D855" s="26">
        <f t="shared" si="342"/>
        <v>0</v>
      </c>
      <c r="E855" s="26">
        <f>ROUND(IF($AG855="战士",VLOOKUP($AH855,$DV:$ER,DZ$1,FALSE),IF($AG855="幻术师",VLOOKUP($AH855,$EU:$FQ,EY$1,FALSE),IF($AG855="刺客",VLOOKUP($AH855,$FU:$GQ,FY$1,FALSE),"无该职业")))*VLOOKUP($AF855,角色间职业划分!$P:$AP,26,FALSE)*VLOOKUP($AF855,角色间职业划分!$P:$AP,13,FALSE)/角色间职业划分!$AB$9,0)</f>
        <v>1493</v>
      </c>
      <c r="F855" s="26">
        <f>ROUND(IF($AG855="战士",VLOOKUP($AH855,$DV:$ER,EA$1,FALSE),IF($AG855="幻术师",VLOOKUP($AH855,$EU:$FQ,EZ$1,FALSE),IF($AG855="刺客",VLOOKUP($AH855,$FU:$GQ,FZ$1,FALSE),"无该职业")))*VLOOKUP($AF855,角色间职业划分!$P:$AP,8,FALSE)/角色间职业划分!$W$9,0)</f>
        <v>16137</v>
      </c>
      <c r="G855" s="26">
        <f>ROUND(IF($AG855="战士",VLOOKUP($AH855,$DV:$ER,EB$1,FALSE),IF($AG855="幻术师",VLOOKUP($AH855,$EU:$FQ,FA$1,FALSE),IF($AG855="刺客",VLOOKUP($AH855,$FU:$GQ,GA$1,FALSE),"无该职业")))*VLOOKUP($AF855,角色间职业划分!$P:$AP,13,FALSE)/角色间职业划分!$AB$9,0)</f>
        <v>3630</v>
      </c>
      <c r="H855" s="26">
        <f t="shared" si="343"/>
        <v>0</v>
      </c>
      <c r="I855" s="26">
        <f t="shared" si="344"/>
        <v>0</v>
      </c>
      <c r="J855" s="26">
        <f t="shared" si="345"/>
        <v>0</v>
      </c>
      <c r="K855" s="26">
        <f t="shared" si="346"/>
        <v>0</v>
      </c>
      <c r="L855" s="26">
        <f t="shared" si="347"/>
        <v>0</v>
      </c>
      <c r="M855" s="26">
        <f t="shared" si="348"/>
        <v>0</v>
      </c>
      <c r="N855" s="26">
        <f t="shared" si="349"/>
        <v>5</v>
      </c>
      <c r="O855" s="26">
        <f t="shared" si="350"/>
        <v>10</v>
      </c>
      <c r="P855" s="26">
        <f t="shared" si="351"/>
        <v>7.5</v>
      </c>
      <c r="Q855" s="26">
        <f t="shared" si="352"/>
        <v>5</v>
      </c>
      <c r="R855" s="26">
        <f t="shared" si="353"/>
        <v>0</v>
      </c>
      <c r="S855" s="26">
        <f t="shared" si="354"/>
        <v>5</v>
      </c>
      <c r="T855" s="26">
        <f t="shared" si="355"/>
        <v>2.5</v>
      </c>
      <c r="U855" s="26">
        <f t="shared" si="356"/>
        <v>0</v>
      </c>
      <c r="V855" s="26">
        <f t="shared" si="357"/>
        <v>0</v>
      </c>
      <c r="W855" s="26">
        <f>VLOOKUP(AF855,角色间职业划分!L:M,2,FALSE)</f>
        <v>14</v>
      </c>
      <c r="X855" s="26">
        <f t="shared" si="358"/>
        <v>57</v>
      </c>
      <c r="Y855" s="26">
        <v>0</v>
      </c>
      <c r="Z855" s="26">
        <v>0</v>
      </c>
      <c r="AA855" s="26">
        <v>0</v>
      </c>
      <c r="AB855" s="26">
        <f t="shared" si="359"/>
        <v>15</v>
      </c>
      <c r="AC855" s="1">
        <f t="shared" si="340"/>
        <v>1869</v>
      </c>
      <c r="AD855" s="51"/>
      <c r="AE855" s="1"/>
      <c r="AF855">
        <f t="shared" si="360"/>
        <v>14</v>
      </c>
      <c r="AG855" s="26" t="str">
        <f>VLOOKUP(AF855,角色间职业划分!P:R,3,FALSE)</f>
        <v>战士</v>
      </c>
      <c r="AH855" s="26">
        <f t="shared" si="361"/>
        <v>57</v>
      </c>
    </row>
    <row r="856" spans="1:34" x14ac:dyDescent="0.15">
      <c r="A856" s="26">
        <v>852</v>
      </c>
      <c r="B856" s="26">
        <f t="shared" si="341"/>
        <v>0</v>
      </c>
      <c r="C856" s="26">
        <f>ROUND(IF($AG856="战士",VLOOKUP($AH856,$DV:$ER,DX$1,FALSE),IF($AG856="幻术师",VLOOKUP($AH856,$EU:$FQ,EW$1,FALSE),IF($AG856="刺客",VLOOKUP($AH856,$FU:$GQ,FW$1,FALSE),"无该职业")))/VLOOKUP(AF856,角色间职业划分!P:AP,20,FALSE),0)</f>
        <v>54</v>
      </c>
      <c r="D856" s="26">
        <f t="shared" si="342"/>
        <v>0</v>
      </c>
      <c r="E856" s="26">
        <f>ROUND(IF($AG856="战士",VLOOKUP($AH856,$DV:$ER,DZ$1,FALSE),IF($AG856="幻术师",VLOOKUP($AH856,$EU:$FQ,EY$1,FALSE),IF($AG856="刺客",VLOOKUP($AH856,$FU:$GQ,FY$1,FALSE),"无该职业")))*VLOOKUP($AF856,角色间职业划分!$P:$AP,26,FALSE)*VLOOKUP($AF856,角色间职业划分!$P:$AP,13,FALSE)/角色间职业划分!$AB$9,0)</f>
        <v>1493</v>
      </c>
      <c r="F856" s="26">
        <f>ROUND(IF($AG856="战士",VLOOKUP($AH856,$DV:$ER,EA$1,FALSE),IF($AG856="幻术师",VLOOKUP($AH856,$EU:$FQ,EZ$1,FALSE),IF($AG856="刺客",VLOOKUP($AH856,$FU:$GQ,FZ$1,FALSE),"无该职业")))*VLOOKUP($AF856,角色间职业划分!$P:$AP,8,FALSE)/角色间职业划分!$W$9,0)</f>
        <v>16137</v>
      </c>
      <c r="G856" s="26">
        <f>ROUND(IF($AG856="战士",VLOOKUP($AH856,$DV:$ER,EB$1,FALSE),IF($AG856="幻术师",VLOOKUP($AH856,$EU:$FQ,FA$1,FALSE),IF($AG856="刺客",VLOOKUP($AH856,$FU:$GQ,GA$1,FALSE),"无该职业")))*VLOOKUP($AF856,角色间职业划分!$P:$AP,13,FALSE)/角色间职业划分!$AB$9,0)</f>
        <v>3630</v>
      </c>
      <c r="H856" s="26">
        <f t="shared" si="343"/>
        <v>0</v>
      </c>
      <c r="I856" s="26">
        <f t="shared" si="344"/>
        <v>0</v>
      </c>
      <c r="J856" s="26">
        <f t="shared" si="345"/>
        <v>0</v>
      </c>
      <c r="K856" s="26">
        <f t="shared" si="346"/>
        <v>0</v>
      </c>
      <c r="L856" s="26">
        <f t="shared" si="347"/>
        <v>0</v>
      </c>
      <c r="M856" s="26">
        <f t="shared" si="348"/>
        <v>0</v>
      </c>
      <c r="N856" s="26">
        <f t="shared" si="349"/>
        <v>5</v>
      </c>
      <c r="O856" s="26">
        <f t="shared" si="350"/>
        <v>10</v>
      </c>
      <c r="P856" s="26">
        <f t="shared" si="351"/>
        <v>7.5</v>
      </c>
      <c r="Q856" s="26">
        <f t="shared" si="352"/>
        <v>5</v>
      </c>
      <c r="R856" s="26">
        <f t="shared" si="353"/>
        <v>0</v>
      </c>
      <c r="S856" s="26">
        <f t="shared" si="354"/>
        <v>5</v>
      </c>
      <c r="T856" s="26">
        <f t="shared" si="355"/>
        <v>5</v>
      </c>
      <c r="U856" s="26">
        <f t="shared" si="356"/>
        <v>0</v>
      </c>
      <c r="V856" s="26">
        <f t="shared" si="357"/>
        <v>0</v>
      </c>
      <c r="W856" s="26">
        <f>VLOOKUP(AF856,角色间职业划分!L:M,2,FALSE)</f>
        <v>14</v>
      </c>
      <c r="X856" s="26">
        <f t="shared" si="358"/>
        <v>58</v>
      </c>
      <c r="Y856" s="26">
        <v>0</v>
      </c>
      <c r="Z856" s="26">
        <v>0</v>
      </c>
      <c r="AA856" s="26">
        <v>0</v>
      </c>
      <c r="AB856" s="26">
        <f t="shared" si="359"/>
        <v>15</v>
      </c>
      <c r="AC856" s="1">
        <f t="shared" si="340"/>
        <v>1919</v>
      </c>
      <c r="AD856" s="51"/>
      <c r="AE856" s="1"/>
      <c r="AF856">
        <f t="shared" si="360"/>
        <v>14</v>
      </c>
      <c r="AG856" s="26" t="str">
        <f>VLOOKUP(AF856,角色间职业划分!P:R,3,FALSE)</f>
        <v>战士</v>
      </c>
      <c r="AH856" s="26">
        <f t="shared" si="361"/>
        <v>58</v>
      </c>
    </row>
    <row r="857" spans="1:34" x14ac:dyDescent="0.15">
      <c r="A857" s="26">
        <v>853</v>
      </c>
      <c r="B857" s="26">
        <f t="shared" si="341"/>
        <v>0</v>
      </c>
      <c r="C857" s="26">
        <f>ROUND(IF($AG857="战士",VLOOKUP($AH857,$DV:$ER,DX$1,FALSE),IF($AG857="幻术师",VLOOKUP($AH857,$EU:$FQ,EW$1,FALSE),IF($AG857="刺客",VLOOKUP($AH857,$FU:$GQ,FW$1,FALSE),"无该职业")))/VLOOKUP(AF857,角色间职业划分!P:AP,20,FALSE),0)</f>
        <v>54</v>
      </c>
      <c r="D857" s="26">
        <f t="shared" si="342"/>
        <v>0</v>
      </c>
      <c r="E857" s="26">
        <f>ROUND(IF($AG857="战士",VLOOKUP($AH857,$DV:$ER,DZ$1,FALSE),IF($AG857="幻术师",VLOOKUP($AH857,$EU:$FQ,EY$1,FALSE),IF($AG857="刺客",VLOOKUP($AH857,$FU:$GQ,FY$1,FALSE),"无该职业")))*VLOOKUP($AF857,角色间职业划分!$P:$AP,26,FALSE)*VLOOKUP($AF857,角色间职业划分!$P:$AP,13,FALSE)/角色间职业划分!$AB$9,0)</f>
        <v>1493</v>
      </c>
      <c r="F857" s="26">
        <f>ROUND(IF($AG857="战士",VLOOKUP($AH857,$DV:$ER,EA$1,FALSE),IF($AG857="幻术师",VLOOKUP($AH857,$EU:$FQ,EZ$1,FALSE),IF($AG857="刺客",VLOOKUP($AH857,$FU:$GQ,FZ$1,FALSE),"无该职业")))*VLOOKUP($AF857,角色间职业划分!$P:$AP,8,FALSE)/角色间职业划分!$W$9,0)</f>
        <v>16137</v>
      </c>
      <c r="G857" s="26">
        <f>ROUND(IF($AG857="战士",VLOOKUP($AH857,$DV:$ER,EB$1,FALSE),IF($AG857="幻术师",VLOOKUP($AH857,$EU:$FQ,FA$1,FALSE),IF($AG857="刺客",VLOOKUP($AH857,$FU:$GQ,GA$1,FALSE),"无该职业")))*VLOOKUP($AF857,角色间职业划分!$P:$AP,13,FALSE)/角色间职业划分!$AB$9,0)</f>
        <v>4045</v>
      </c>
      <c r="H857" s="26">
        <f t="shared" si="343"/>
        <v>0</v>
      </c>
      <c r="I857" s="26">
        <f t="shared" si="344"/>
        <v>0</v>
      </c>
      <c r="J857" s="26">
        <f t="shared" si="345"/>
        <v>0</v>
      </c>
      <c r="K857" s="26">
        <f t="shared" si="346"/>
        <v>0</v>
      </c>
      <c r="L857" s="26">
        <f t="shared" si="347"/>
        <v>0</v>
      </c>
      <c r="M857" s="26">
        <f t="shared" si="348"/>
        <v>0</v>
      </c>
      <c r="N857" s="26">
        <f t="shared" si="349"/>
        <v>5</v>
      </c>
      <c r="O857" s="26">
        <f t="shared" si="350"/>
        <v>10</v>
      </c>
      <c r="P857" s="26">
        <f t="shared" si="351"/>
        <v>7.5</v>
      </c>
      <c r="Q857" s="26">
        <f t="shared" si="352"/>
        <v>5</v>
      </c>
      <c r="R857" s="26">
        <f t="shared" si="353"/>
        <v>0</v>
      </c>
      <c r="S857" s="26">
        <f t="shared" si="354"/>
        <v>5</v>
      </c>
      <c r="T857" s="26">
        <f t="shared" si="355"/>
        <v>5</v>
      </c>
      <c r="U857" s="26">
        <f t="shared" si="356"/>
        <v>0</v>
      </c>
      <c r="V857" s="26">
        <f t="shared" si="357"/>
        <v>0</v>
      </c>
      <c r="W857" s="26">
        <f>VLOOKUP(AF857,角色间职业划分!L:M,2,FALSE)</f>
        <v>14</v>
      </c>
      <c r="X857" s="26">
        <f t="shared" si="358"/>
        <v>59</v>
      </c>
      <c r="Y857" s="26">
        <v>0</v>
      </c>
      <c r="Z857" s="26">
        <v>0</v>
      </c>
      <c r="AA857" s="26">
        <v>0</v>
      </c>
      <c r="AB857" s="26">
        <f t="shared" si="359"/>
        <v>15</v>
      </c>
      <c r="AC857" s="1">
        <f t="shared" si="340"/>
        <v>1970</v>
      </c>
      <c r="AD857" s="51"/>
      <c r="AE857" s="1"/>
      <c r="AF857">
        <f t="shared" si="360"/>
        <v>14</v>
      </c>
      <c r="AG857" s="26" t="str">
        <f>VLOOKUP(AF857,角色间职业划分!P:R,3,FALSE)</f>
        <v>战士</v>
      </c>
      <c r="AH857" s="26">
        <f t="shared" si="361"/>
        <v>59</v>
      </c>
    </row>
    <row r="858" spans="1:34" x14ac:dyDescent="0.15">
      <c r="A858" s="26">
        <v>854</v>
      </c>
      <c r="B858" s="26">
        <f t="shared" si="341"/>
        <v>0</v>
      </c>
      <c r="C858" s="26">
        <f>ROUND(IF($AG858="战士",VLOOKUP($AH858,$DV:$ER,DX$1,FALSE),IF($AG858="幻术师",VLOOKUP($AH858,$EU:$FQ,EW$1,FALSE),IF($AG858="刺客",VLOOKUP($AH858,$FU:$GQ,FW$1,FALSE),"无该职业")))/VLOOKUP(AF858,角色间职业划分!P:AP,20,FALSE),0)</f>
        <v>60</v>
      </c>
      <c r="D858" s="26">
        <f t="shared" si="342"/>
        <v>0</v>
      </c>
      <c r="E858" s="26">
        <f>ROUND(IF($AG858="战士",VLOOKUP($AH858,$DV:$ER,DZ$1,FALSE),IF($AG858="幻术师",VLOOKUP($AH858,$EU:$FQ,EY$1,FALSE),IF($AG858="刺客",VLOOKUP($AH858,$FU:$GQ,FY$1,FALSE),"无该职业")))*VLOOKUP($AF858,角色间职业划分!$P:$AP,26,FALSE)*VLOOKUP($AF858,角色间职业划分!$P:$AP,13,FALSE)/角色间职业划分!$AB$9,0)</f>
        <v>1493</v>
      </c>
      <c r="F858" s="26">
        <f>ROUND(IF($AG858="战士",VLOOKUP($AH858,$DV:$ER,EA$1,FALSE),IF($AG858="幻术师",VLOOKUP($AH858,$EU:$FQ,EZ$1,FALSE),IF($AG858="刺客",VLOOKUP($AH858,$FU:$GQ,FZ$1,FALSE),"无该职业")))*VLOOKUP($AF858,角色间职业划分!$P:$AP,8,FALSE)/角色间职业划分!$W$9,0)</f>
        <v>16137</v>
      </c>
      <c r="G858" s="26">
        <f>ROUND(IF($AG858="战士",VLOOKUP($AH858,$DV:$ER,EB$1,FALSE),IF($AG858="幻术师",VLOOKUP($AH858,$EU:$FQ,FA$1,FALSE),IF($AG858="刺客",VLOOKUP($AH858,$FU:$GQ,GA$1,FALSE),"无该职业")))*VLOOKUP($AF858,角色间职业划分!$P:$AP,13,FALSE)/角色间职业划分!$AB$9,0)</f>
        <v>4045</v>
      </c>
      <c r="H858" s="26">
        <f t="shared" si="343"/>
        <v>0</v>
      </c>
      <c r="I858" s="26">
        <f t="shared" si="344"/>
        <v>0</v>
      </c>
      <c r="J858" s="26">
        <f t="shared" si="345"/>
        <v>0</v>
      </c>
      <c r="K858" s="26">
        <f t="shared" si="346"/>
        <v>0</v>
      </c>
      <c r="L858" s="26">
        <f t="shared" si="347"/>
        <v>0</v>
      </c>
      <c r="M858" s="26">
        <f t="shared" si="348"/>
        <v>0</v>
      </c>
      <c r="N858" s="26">
        <f t="shared" si="349"/>
        <v>5</v>
      </c>
      <c r="O858" s="26">
        <f t="shared" si="350"/>
        <v>10</v>
      </c>
      <c r="P858" s="26">
        <f t="shared" si="351"/>
        <v>7.5</v>
      </c>
      <c r="Q858" s="26">
        <f t="shared" si="352"/>
        <v>5</v>
      </c>
      <c r="R858" s="26">
        <f t="shared" si="353"/>
        <v>0</v>
      </c>
      <c r="S858" s="26">
        <f t="shared" si="354"/>
        <v>5</v>
      </c>
      <c r="T858" s="26">
        <f t="shared" si="355"/>
        <v>5</v>
      </c>
      <c r="U858" s="26">
        <f t="shared" si="356"/>
        <v>0</v>
      </c>
      <c r="V858" s="26">
        <f t="shared" si="357"/>
        <v>0</v>
      </c>
      <c r="W858" s="26">
        <f>VLOOKUP(AF858,角色间职业划分!L:M,2,FALSE)</f>
        <v>14</v>
      </c>
      <c r="X858" s="26">
        <f t="shared" si="358"/>
        <v>60</v>
      </c>
      <c r="Y858" s="26">
        <v>0</v>
      </c>
      <c r="Z858" s="26">
        <v>0</v>
      </c>
      <c r="AA858" s="26">
        <v>0</v>
      </c>
      <c r="AB858" s="26">
        <f t="shared" si="359"/>
        <v>17.5</v>
      </c>
      <c r="AC858" s="1">
        <f t="shared" si="340"/>
        <v>2020</v>
      </c>
      <c r="AD858" s="51"/>
      <c r="AE858" s="1"/>
      <c r="AF858">
        <f t="shared" si="360"/>
        <v>14</v>
      </c>
      <c r="AG858" s="26" t="str">
        <f>VLOOKUP(AF858,角色间职业划分!P:R,3,FALSE)</f>
        <v>战士</v>
      </c>
      <c r="AH858" s="26">
        <f t="shared" si="361"/>
        <v>60</v>
      </c>
    </row>
    <row r="859" spans="1:34" x14ac:dyDescent="0.15">
      <c r="A859" s="26">
        <v>855</v>
      </c>
      <c r="B859" s="26">
        <f t="shared" si="341"/>
        <v>0</v>
      </c>
      <c r="C859" s="26">
        <f>ROUND(IF($AG859="战士",VLOOKUP($AH859,$DV:$ER,DX$1,FALSE),IF($AG859="幻术师",VLOOKUP($AH859,$EU:$FQ,EW$1,FALSE),IF($AG859="刺客",VLOOKUP($AH859,$FU:$GQ,FW$1,FALSE),"无该职业")))/VLOOKUP(AF859,角色间职业划分!P:AP,20,FALSE),0)</f>
        <v>0</v>
      </c>
      <c r="D859" s="26">
        <f t="shared" si="342"/>
        <v>0</v>
      </c>
      <c r="E859" s="26">
        <f>ROUND(IF($AG859="战士",VLOOKUP($AH859,$DV:$ER,DZ$1,FALSE),IF($AG859="幻术师",VLOOKUP($AH859,$EU:$FQ,EY$1,FALSE),IF($AG859="刺客",VLOOKUP($AH859,$FU:$GQ,FY$1,FALSE),"无该职业")))*VLOOKUP($AF859,角色间职业划分!$P:$AP,26,FALSE)*VLOOKUP($AF859,角色间职业划分!$P:$AP,13,FALSE)/角色间职业划分!$AB$9,0)</f>
        <v>0</v>
      </c>
      <c r="F859" s="26">
        <f>ROUND(IF($AG859="战士",VLOOKUP($AH859,$DV:$ER,EA$1,FALSE),IF($AG859="幻术师",VLOOKUP($AH859,$EU:$FQ,EZ$1,FALSE),IF($AG859="刺客",VLOOKUP($AH859,$FU:$GQ,FZ$1,FALSE),"无该职业")))*VLOOKUP($AF859,角色间职业划分!$P:$AP,8,FALSE)/角色间职业划分!$W$9,0)</f>
        <v>0</v>
      </c>
      <c r="G859" s="26">
        <f>ROUND(IF($AG859="战士",VLOOKUP($AH859,$DV:$ER,EB$1,FALSE),IF($AG859="幻术师",VLOOKUP($AH859,$EU:$FQ,FA$1,FALSE),IF($AG859="刺客",VLOOKUP($AH859,$FU:$GQ,GA$1,FALSE),"无该职业")))*VLOOKUP($AF859,角色间职业划分!$P:$AP,13,FALSE)/角色间职业划分!$AB$9,0)</f>
        <v>0</v>
      </c>
      <c r="H859" s="26">
        <f t="shared" si="343"/>
        <v>0</v>
      </c>
      <c r="I859" s="26">
        <f t="shared" si="344"/>
        <v>0</v>
      </c>
      <c r="J859" s="26">
        <f t="shared" si="345"/>
        <v>0</v>
      </c>
      <c r="K859" s="26">
        <f t="shared" si="346"/>
        <v>0</v>
      </c>
      <c r="L859" s="26">
        <f t="shared" si="347"/>
        <v>0</v>
      </c>
      <c r="M859" s="26">
        <f t="shared" si="348"/>
        <v>0</v>
      </c>
      <c r="N859" s="26">
        <f t="shared" si="349"/>
        <v>0</v>
      </c>
      <c r="O859" s="26">
        <f t="shared" si="350"/>
        <v>0</v>
      </c>
      <c r="P859" s="26">
        <f t="shared" si="351"/>
        <v>0</v>
      </c>
      <c r="Q859" s="26">
        <f t="shared" si="352"/>
        <v>0</v>
      </c>
      <c r="R859" s="26">
        <f t="shared" si="353"/>
        <v>0</v>
      </c>
      <c r="S859" s="26">
        <f t="shared" si="354"/>
        <v>0</v>
      </c>
      <c r="T859" s="26">
        <f t="shared" si="355"/>
        <v>0</v>
      </c>
      <c r="U859" s="26">
        <f t="shared" si="356"/>
        <v>0</v>
      </c>
      <c r="V859" s="26">
        <f t="shared" si="357"/>
        <v>0</v>
      </c>
      <c r="W859" s="26">
        <f>VLOOKUP(AF859,角色间职业划分!L:M,2,FALSE)</f>
        <v>17</v>
      </c>
      <c r="X859" s="26">
        <f t="shared" si="358"/>
        <v>0</v>
      </c>
      <c r="Y859" s="26">
        <v>0</v>
      </c>
      <c r="Z859" s="26">
        <v>0</v>
      </c>
      <c r="AA859" s="26">
        <v>0</v>
      </c>
      <c r="AB859" s="26">
        <f t="shared" si="359"/>
        <v>0</v>
      </c>
      <c r="AC859" s="1">
        <f t="shared" si="340"/>
        <v>0</v>
      </c>
      <c r="AD859" s="51"/>
      <c r="AE859" s="1"/>
      <c r="AF859">
        <f t="shared" si="360"/>
        <v>15</v>
      </c>
      <c r="AG859" s="26" t="str">
        <f>VLOOKUP(AF859,角色间职业划分!P:R,3,FALSE)</f>
        <v>幻术师</v>
      </c>
      <c r="AH859" s="26">
        <f t="shared" si="361"/>
        <v>0</v>
      </c>
    </row>
    <row r="860" spans="1:34" x14ac:dyDescent="0.15">
      <c r="A860" s="26">
        <v>856</v>
      </c>
      <c r="B860" s="26">
        <f t="shared" si="341"/>
        <v>0</v>
      </c>
      <c r="C860" s="26">
        <f>ROUND(IF($AG860="战士",VLOOKUP($AH860,$DV:$ER,DX$1,FALSE),IF($AG860="幻术师",VLOOKUP($AH860,$EU:$FQ,EW$1,FALSE),IF($AG860="刺客",VLOOKUP($AH860,$FU:$GQ,FW$1,FALSE),"无该职业")))/VLOOKUP(AF860,角色间职业划分!P:AP,20,FALSE),0)</f>
        <v>0</v>
      </c>
      <c r="D860" s="26">
        <f t="shared" si="342"/>
        <v>0</v>
      </c>
      <c r="E860" s="26">
        <f>ROUND(IF($AG860="战士",VLOOKUP($AH860,$DV:$ER,DZ$1,FALSE),IF($AG860="幻术师",VLOOKUP($AH860,$EU:$FQ,EY$1,FALSE),IF($AG860="刺客",VLOOKUP($AH860,$FU:$GQ,FY$1,FALSE),"无该职业")))*VLOOKUP($AF860,角色间职业划分!$P:$AP,26,FALSE)*VLOOKUP($AF860,角色间职业划分!$P:$AP,13,FALSE)/角色间职业划分!$AB$9,0)</f>
        <v>0</v>
      </c>
      <c r="F860" s="26">
        <f>ROUND(IF($AG860="战士",VLOOKUP($AH860,$DV:$ER,EA$1,FALSE),IF($AG860="幻术师",VLOOKUP($AH860,$EU:$FQ,EZ$1,FALSE),IF($AG860="刺客",VLOOKUP($AH860,$FU:$GQ,FZ$1,FALSE),"无该职业")))*VLOOKUP($AF860,角色间职业划分!$P:$AP,8,FALSE)/角色间职业划分!$W$9,0)</f>
        <v>0</v>
      </c>
      <c r="G860" s="26">
        <f>ROUND(IF($AG860="战士",VLOOKUP($AH860,$DV:$ER,EB$1,FALSE),IF($AG860="幻术师",VLOOKUP($AH860,$EU:$FQ,FA$1,FALSE),IF($AG860="刺客",VLOOKUP($AH860,$FU:$GQ,GA$1,FALSE),"无该职业")))*VLOOKUP($AF860,角色间职业划分!$P:$AP,13,FALSE)/角色间职业划分!$AB$9,0)</f>
        <v>133</v>
      </c>
      <c r="H860" s="26">
        <f t="shared" si="343"/>
        <v>0</v>
      </c>
      <c r="I860" s="26">
        <f t="shared" si="344"/>
        <v>0</v>
      </c>
      <c r="J860" s="26">
        <f t="shared" si="345"/>
        <v>0</v>
      </c>
      <c r="K860" s="26">
        <f t="shared" si="346"/>
        <v>0</v>
      </c>
      <c r="L860" s="26">
        <f t="shared" si="347"/>
        <v>0</v>
      </c>
      <c r="M860" s="26">
        <f t="shared" si="348"/>
        <v>0</v>
      </c>
      <c r="N860" s="26">
        <f t="shared" si="349"/>
        <v>0</v>
      </c>
      <c r="O860" s="26">
        <f t="shared" si="350"/>
        <v>0</v>
      </c>
      <c r="P860" s="26">
        <f t="shared" si="351"/>
        <v>0</v>
      </c>
      <c r="Q860" s="26">
        <f t="shared" si="352"/>
        <v>0</v>
      </c>
      <c r="R860" s="26">
        <f t="shared" si="353"/>
        <v>0</v>
      </c>
      <c r="S860" s="26">
        <f t="shared" si="354"/>
        <v>0</v>
      </c>
      <c r="T860" s="26">
        <f t="shared" si="355"/>
        <v>0</v>
      </c>
      <c r="U860" s="26">
        <f t="shared" si="356"/>
        <v>0</v>
      </c>
      <c r="V860" s="26">
        <f t="shared" si="357"/>
        <v>0</v>
      </c>
      <c r="W860" s="26">
        <f>VLOOKUP(AF860,角色间职业划分!L:M,2,FALSE)</f>
        <v>17</v>
      </c>
      <c r="X860" s="26">
        <f t="shared" si="358"/>
        <v>1</v>
      </c>
      <c r="Y860" s="26">
        <v>0</v>
      </c>
      <c r="Z860" s="26">
        <v>0</v>
      </c>
      <c r="AA860" s="26">
        <v>0</v>
      </c>
      <c r="AB860" s="26">
        <f t="shared" si="359"/>
        <v>0</v>
      </c>
      <c r="AC860" s="1">
        <f t="shared" si="340"/>
        <v>36</v>
      </c>
      <c r="AD860" s="51"/>
      <c r="AE860" s="1"/>
      <c r="AF860">
        <f t="shared" si="360"/>
        <v>15</v>
      </c>
      <c r="AG860" s="26" t="str">
        <f>VLOOKUP(AF860,角色间职业划分!P:R,3,FALSE)</f>
        <v>幻术师</v>
      </c>
      <c r="AH860" s="26">
        <f t="shared" si="361"/>
        <v>1</v>
      </c>
    </row>
    <row r="861" spans="1:34" x14ac:dyDescent="0.15">
      <c r="A861" s="26">
        <v>857</v>
      </c>
      <c r="B861" s="26">
        <f t="shared" si="341"/>
        <v>0</v>
      </c>
      <c r="C861" s="26">
        <f>ROUND(IF($AG861="战士",VLOOKUP($AH861,$DV:$ER,DX$1,FALSE),IF($AG861="幻术师",VLOOKUP($AH861,$EU:$FQ,EW$1,FALSE),IF($AG861="刺客",VLOOKUP($AH861,$FU:$GQ,FW$1,FALSE),"无该职业")))/VLOOKUP(AF861,角色间职业划分!P:AP,20,FALSE),0)</f>
        <v>0</v>
      </c>
      <c r="D861" s="26">
        <f t="shared" si="342"/>
        <v>0</v>
      </c>
      <c r="E861" s="26">
        <f>ROUND(IF($AG861="战士",VLOOKUP($AH861,$DV:$ER,DZ$1,FALSE),IF($AG861="幻术师",VLOOKUP($AH861,$EU:$FQ,EY$1,FALSE),IF($AG861="刺客",VLOOKUP($AH861,$FU:$GQ,FY$1,FALSE),"无该职业")))*VLOOKUP($AF861,角色间职业划分!$P:$AP,26,FALSE)*VLOOKUP($AF861,角色间职业划分!$P:$AP,13,FALSE)/角色间职业划分!$AB$9,0)</f>
        <v>0</v>
      </c>
      <c r="F861" s="26">
        <f>ROUND(IF($AG861="战士",VLOOKUP($AH861,$DV:$ER,EA$1,FALSE),IF($AG861="幻术师",VLOOKUP($AH861,$EU:$FQ,EZ$1,FALSE),IF($AG861="刺客",VLOOKUP($AH861,$FU:$GQ,FZ$1,FALSE),"无该职业")))*VLOOKUP($AF861,角色间职业划分!$P:$AP,8,FALSE)/角色间职业划分!$W$9,0)</f>
        <v>0</v>
      </c>
      <c r="G861" s="26">
        <f>ROUND(IF($AG861="战士",VLOOKUP($AH861,$DV:$ER,EB$1,FALSE),IF($AG861="幻术师",VLOOKUP($AH861,$EU:$FQ,FA$1,FALSE),IF($AG861="刺客",VLOOKUP($AH861,$FU:$GQ,GA$1,FALSE),"无该职业")))*VLOOKUP($AF861,角色间职业划分!$P:$AP,13,FALSE)/角色间职业划分!$AB$9,0)</f>
        <v>133</v>
      </c>
      <c r="H861" s="26">
        <f t="shared" si="343"/>
        <v>0</v>
      </c>
      <c r="I861" s="26">
        <f t="shared" si="344"/>
        <v>0</v>
      </c>
      <c r="J861" s="26">
        <f t="shared" si="345"/>
        <v>0</v>
      </c>
      <c r="K861" s="26">
        <f t="shared" si="346"/>
        <v>0</v>
      </c>
      <c r="L861" s="26">
        <f t="shared" si="347"/>
        <v>0</v>
      </c>
      <c r="M861" s="26">
        <f t="shared" si="348"/>
        <v>0</v>
      </c>
      <c r="N861" s="26">
        <f t="shared" si="349"/>
        <v>2.5</v>
      </c>
      <c r="O861" s="26">
        <f t="shared" si="350"/>
        <v>0</v>
      </c>
      <c r="P861" s="26">
        <f t="shared" si="351"/>
        <v>0</v>
      </c>
      <c r="Q861" s="26">
        <f t="shared" si="352"/>
        <v>0</v>
      </c>
      <c r="R861" s="26">
        <f t="shared" si="353"/>
        <v>0</v>
      </c>
      <c r="S861" s="26">
        <f t="shared" si="354"/>
        <v>0</v>
      </c>
      <c r="T861" s="26">
        <f t="shared" si="355"/>
        <v>0</v>
      </c>
      <c r="U861" s="26">
        <f t="shared" si="356"/>
        <v>0</v>
      </c>
      <c r="V861" s="26">
        <f t="shared" si="357"/>
        <v>0</v>
      </c>
      <c r="W861" s="26">
        <f>VLOOKUP(AF861,角色间职业划分!L:M,2,FALSE)</f>
        <v>17</v>
      </c>
      <c r="X861" s="26">
        <f t="shared" si="358"/>
        <v>2</v>
      </c>
      <c r="Y861" s="26">
        <v>0</v>
      </c>
      <c r="Z861" s="26">
        <v>0</v>
      </c>
      <c r="AA861" s="26">
        <v>0</v>
      </c>
      <c r="AB861" s="26">
        <f t="shared" si="359"/>
        <v>0</v>
      </c>
      <c r="AC861" s="1">
        <f t="shared" si="340"/>
        <v>36</v>
      </c>
      <c r="AD861" s="51"/>
      <c r="AE861" s="1"/>
      <c r="AF861">
        <f t="shared" si="360"/>
        <v>15</v>
      </c>
      <c r="AG861" s="26" t="str">
        <f>VLOOKUP(AF861,角色间职业划分!P:R,3,FALSE)</f>
        <v>幻术师</v>
      </c>
      <c r="AH861" s="26">
        <f t="shared" si="361"/>
        <v>2</v>
      </c>
    </row>
    <row r="862" spans="1:34" x14ac:dyDescent="0.15">
      <c r="A862" s="26">
        <v>858</v>
      </c>
      <c r="B862" s="26">
        <f t="shared" si="341"/>
        <v>0</v>
      </c>
      <c r="C862" s="26">
        <f>ROUND(IF($AG862="战士",VLOOKUP($AH862,$DV:$ER,DX$1,FALSE),IF($AG862="幻术师",VLOOKUP($AH862,$EU:$FQ,EW$1,FALSE),IF($AG862="刺客",VLOOKUP($AH862,$FU:$GQ,FW$1,FALSE),"无该职业")))/VLOOKUP(AF862,角色间职业划分!P:AP,20,FALSE),0)</f>
        <v>0</v>
      </c>
      <c r="D862" s="26">
        <f t="shared" si="342"/>
        <v>0</v>
      </c>
      <c r="E862" s="26">
        <f>ROUND(IF($AG862="战士",VLOOKUP($AH862,$DV:$ER,DZ$1,FALSE),IF($AG862="幻术师",VLOOKUP($AH862,$EU:$FQ,EY$1,FALSE),IF($AG862="刺客",VLOOKUP($AH862,$FU:$GQ,FY$1,FALSE),"无该职业")))*VLOOKUP($AF862,角色间职业划分!$P:$AP,26,FALSE)*VLOOKUP($AF862,角色间职业划分!$P:$AP,13,FALSE)/角色间职业划分!$AB$9,0)</f>
        <v>0</v>
      </c>
      <c r="F862" s="26">
        <f>ROUND(IF($AG862="战士",VLOOKUP($AH862,$DV:$ER,EA$1,FALSE),IF($AG862="幻术师",VLOOKUP($AH862,$EU:$FQ,EZ$1,FALSE),IF($AG862="刺客",VLOOKUP($AH862,$FU:$GQ,FZ$1,FALSE),"无该职业")))*VLOOKUP($AF862,角色间职业划分!$P:$AP,8,FALSE)/角色间职业划分!$W$9,0)</f>
        <v>232</v>
      </c>
      <c r="G862" s="26">
        <f>ROUND(IF($AG862="战士",VLOOKUP($AH862,$DV:$ER,EB$1,FALSE),IF($AG862="幻术师",VLOOKUP($AH862,$EU:$FQ,FA$1,FALSE),IF($AG862="刺客",VLOOKUP($AH862,$FU:$GQ,GA$1,FALSE),"无该职业")))*VLOOKUP($AF862,角色间职业划分!$P:$AP,13,FALSE)/角色间职业划分!$AB$9,0)</f>
        <v>133</v>
      </c>
      <c r="H862" s="26">
        <f t="shared" si="343"/>
        <v>0</v>
      </c>
      <c r="I862" s="26">
        <f t="shared" si="344"/>
        <v>0</v>
      </c>
      <c r="J862" s="26">
        <f t="shared" si="345"/>
        <v>0</v>
      </c>
      <c r="K862" s="26">
        <f t="shared" si="346"/>
        <v>0</v>
      </c>
      <c r="L862" s="26">
        <f t="shared" si="347"/>
        <v>0</v>
      </c>
      <c r="M862" s="26">
        <f t="shared" si="348"/>
        <v>0</v>
      </c>
      <c r="N862" s="26">
        <f t="shared" si="349"/>
        <v>2.5</v>
      </c>
      <c r="O862" s="26">
        <f t="shared" si="350"/>
        <v>0</v>
      </c>
      <c r="P862" s="26">
        <f t="shared" si="351"/>
        <v>0</v>
      </c>
      <c r="Q862" s="26">
        <f t="shared" si="352"/>
        <v>0</v>
      </c>
      <c r="R862" s="26">
        <f t="shared" si="353"/>
        <v>0</v>
      </c>
      <c r="S862" s="26">
        <f t="shared" si="354"/>
        <v>0</v>
      </c>
      <c r="T862" s="26">
        <f t="shared" si="355"/>
        <v>0</v>
      </c>
      <c r="U862" s="26">
        <f t="shared" si="356"/>
        <v>0</v>
      </c>
      <c r="V862" s="26">
        <f t="shared" si="357"/>
        <v>0</v>
      </c>
      <c r="W862" s="26">
        <f>VLOOKUP(AF862,角色间职业划分!L:M,2,FALSE)</f>
        <v>17</v>
      </c>
      <c r="X862" s="26">
        <f t="shared" si="358"/>
        <v>3</v>
      </c>
      <c r="Y862" s="26">
        <v>0</v>
      </c>
      <c r="Z862" s="26">
        <v>0</v>
      </c>
      <c r="AA862" s="26">
        <v>0</v>
      </c>
      <c r="AB862" s="26">
        <f t="shared" si="359"/>
        <v>0</v>
      </c>
      <c r="AC862" s="1">
        <f t="shared" si="340"/>
        <v>42</v>
      </c>
      <c r="AD862" s="51"/>
      <c r="AE862" s="1"/>
      <c r="AF862">
        <f t="shared" si="360"/>
        <v>15</v>
      </c>
      <c r="AG862" s="26" t="str">
        <f>VLOOKUP(AF862,角色间职业划分!P:R,3,FALSE)</f>
        <v>幻术师</v>
      </c>
      <c r="AH862" s="26">
        <f t="shared" si="361"/>
        <v>3</v>
      </c>
    </row>
    <row r="863" spans="1:34" x14ac:dyDescent="0.15">
      <c r="A863" s="26">
        <v>859</v>
      </c>
      <c r="B863" s="26">
        <f t="shared" si="341"/>
        <v>0</v>
      </c>
      <c r="C863" s="26">
        <f>ROUND(IF($AG863="战士",VLOOKUP($AH863,$DV:$ER,DX$1,FALSE),IF($AG863="幻术师",VLOOKUP($AH863,$EU:$FQ,EW$1,FALSE),IF($AG863="刺客",VLOOKUP($AH863,$FU:$GQ,FW$1,FALSE),"无该职业")))/VLOOKUP(AF863,角色间职业划分!P:AP,20,FALSE),0)</f>
        <v>0</v>
      </c>
      <c r="D863" s="26">
        <f t="shared" si="342"/>
        <v>0</v>
      </c>
      <c r="E863" s="26">
        <f>ROUND(IF($AG863="战士",VLOOKUP($AH863,$DV:$ER,DZ$1,FALSE),IF($AG863="幻术师",VLOOKUP($AH863,$EU:$FQ,EY$1,FALSE),IF($AG863="刺客",VLOOKUP($AH863,$FU:$GQ,FY$1,FALSE),"无该职业")))*VLOOKUP($AF863,角色间职业划分!$P:$AP,26,FALSE)*VLOOKUP($AF863,角色间职业划分!$P:$AP,13,FALSE)/角色间职业划分!$AB$9,0)</f>
        <v>0</v>
      </c>
      <c r="F863" s="26">
        <f>ROUND(IF($AG863="战士",VLOOKUP($AH863,$DV:$ER,EA$1,FALSE),IF($AG863="幻术师",VLOOKUP($AH863,$EU:$FQ,EZ$1,FALSE),IF($AG863="刺客",VLOOKUP($AH863,$FU:$GQ,FZ$1,FALSE),"无该职业")))*VLOOKUP($AF863,角色间职业划分!$P:$AP,8,FALSE)/角色间职业划分!$W$9,0)</f>
        <v>232</v>
      </c>
      <c r="G863" s="26">
        <f>ROUND(IF($AG863="战士",VLOOKUP($AH863,$DV:$ER,EB$1,FALSE),IF($AG863="幻术师",VLOOKUP($AH863,$EU:$FQ,FA$1,FALSE),IF($AG863="刺客",VLOOKUP($AH863,$FU:$GQ,GA$1,FALSE),"无该职业")))*VLOOKUP($AF863,角色间职业划分!$P:$AP,13,FALSE)/角色间职业划分!$AB$9,0)</f>
        <v>133</v>
      </c>
      <c r="H863" s="26">
        <f t="shared" si="343"/>
        <v>0</v>
      </c>
      <c r="I863" s="26">
        <f t="shared" si="344"/>
        <v>0</v>
      </c>
      <c r="J863" s="26">
        <f t="shared" si="345"/>
        <v>0</v>
      </c>
      <c r="K863" s="26">
        <f t="shared" si="346"/>
        <v>0</v>
      </c>
      <c r="L863" s="26">
        <f t="shared" si="347"/>
        <v>0</v>
      </c>
      <c r="M863" s="26">
        <f t="shared" si="348"/>
        <v>0</v>
      </c>
      <c r="N863" s="26">
        <f t="shared" si="349"/>
        <v>2.5</v>
      </c>
      <c r="O863" s="26">
        <f t="shared" si="350"/>
        <v>0</v>
      </c>
      <c r="P863" s="26">
        <f t="shared" si="351"/>
        <v>0</v>
      </c>
      <c r="Q863" s="26">
        <f t="shared" si="352"/>
        <v>0</v>
      </c>
      <c r="R863" s="26">
        <f t="shared" si="353"/>
        <v>2.5</v>
      </c>
      <c r="S863" s="26">
        <f t="shared" si="354"/>
        <v>0</v>
      </c>
      <c r="T863" s="26">
        <f t="shared" si="355"/>
        <v>0</v>
      </c>
      <c r="U863" s="26">
        <f t="shared" si="356"/>
        <v>0</v>
      </c>
      <c r="V863" s="26">
        <f t="shared" si="357"/>
        <v>0</v>
      </c>
      <c r="W863" s="26">
        <f>VLOOKUP(AF863,角色间职业划分!L:M,2,FALSE)</f>
        <v>17</v>
      </c>
      <c r="X863" s="26">
        <f t="shared" si="358"/>
        <v>4</v>
      </c>
      <c r="Y863" s="26">
        <v>0</v>
      </c>
      <c r="Z863" s="26">
        <v>0</v>
      </c>
      <c r="AA863" s="26">
        <v>0</v>
      </c>
      <c r="AB863" s="26">
        <f t="shared" si="359"/>
        <v>0</v>
      </c>
      <c r="AC863" s="1">
        <f t="shared" si="340"/>
        <v>62</v>
      </c>
      <c r="AD863" s="51"/>
      <c r="AE863" s="1"/>
      <c r="AF863">
        <f t="shared" si="360"/>
        <v>15</v>
      </c>
      <c r="AG863" s="26" t="str">
        <f>VLOOKUP(AF863,角色间职业划分!P:R,3,FALSE)</f>
        <v>幻术师</v>
      </c>
      <c r="AH863" s="26">
        <f t="shared" si="361"/>
        <v>4</v>
      </c>
    </row>
    <row r="864" spans="1:34" x14ac:dyDescent="0.15">
      <c r="A864" s="26">
        <v>860</v>
      </c>
      <c r="B864" s="26">
        <f t="shared" si="341"/>
        <v>0</v>
      </c>
      <c r="C864" s="26">
        <f>ROUND(IF($AG864="战士",VLOOKUP($AH864,$DV:$ER,DX$1,FALSE),IF($AG864="幻术师",VLOOKUP($AH864,$EU:$FQ,EW$1,FALSE),IF($AG864="刺客",VLOOKUP($AH864,$FU:$GQ,FW$1,FALSE),"无该职业")))/VLOOKUP(AF864,角色间职业划分!P:AP,20,FALSE),0)</f>
        <v>0</v>
      </c>
      <c r="D864" s="26">
        <f t="shared" si="342"/>
        <v>0</v>
      </c>
      <c r="E864" s="26">
        <f>ROUND(IF($AG864="战士",VLOOKUP($AH864,$DV:$ER,DZ$1,FALSE),IF($AG864="幻术师",VLOOKUP($AH864,$EU:$FQ,EY$1,FALSE),IF($AG864="刺客",VLOOKUP($AH864,$FU:$GQ,FY$1,FALSE),"无该职业")))*VLOOKUP($AF864,角色间职业划分!$P:$AP,26,FALSE)*VLOOKUP($AF864,角色间职业划分!$P:$AP,13,FALSE)/角色间职业划分!$AB$9,0)</f>
        <v>0</v>
      </c>
      <c r="F864" s="26">
        <f>ROUND(IF($AG864="战士",VLOOKUP($AH864,$DV:$ER,EA$1,FALSE),IF($AG864="幻术师",VLOOKUP($AH864,$EU:$FQ,EZ$1,FALSE),IF($AG864="刺客",VLOOKUP($AH864,$FU:$GQ,FZ$1,FALSE),"无该职业")))*VLOOKUP($AF864,角色间职业划分!$P:$AP,8,FALSE)/角色间职业划分!$W$9,0)</f>
        <v>232</v>
      </c>
      <c r="G864" s="26">
        <f>ROUND(IF($AG864="战士",VLOOKUP($AH864,$DV:$ER,EB$1,FALSE),IF($AG864="幻术师",VLOOKUP($AH864,$EU:$FQ,FA$1,FALSE),IF($AG864="刺客",VLOOKUP($AH864,$FU:$GQ,GA$1,FALSE),"无该职业")))*VLOOKUP($AF864,角色间职业划分!$P:$AP,13,FALSE)/角色间职业划分!$AB$9,0)</f>
        <v>302</v>
      </c>
      <c r="H864" s="26">
        <f t="shared" si="343"/>
        <v>0</v>
      </c>
      <c r="I864" s="26">
        <f t="shared" si="344"/>
        <v>0</v>
      </c>
      <c r="J864" s="26">
        <f t="shared" si="345"/>
        <v>0</v>
      </c>
      <c r="K864" s="26">
        <f t="shared" si="346"/>
        <v>0</v>
      </c>
      <c r="L864" s="26">
        <f t="shared" si="347"/>
        <v>0</v>
      </c>
      <c r="M864" s="26">
        <f t="shared" si="348"/>
        <v>0</v>
      </c>
      <c r="N864" s="26">
        <f t="shared" si="349"/>
        <v>2.5</v>
      </c>
      <c r="O864" s="26">
        <f t="shared" si="350"/>
        <v>0</v>
      </c>
      <c r="P864" s="26">
        <f t="shared" si="351"/>
        <v>0</v>
      </c>
      <c r="Q864" s="26">
        <f t="shared" si="352"/>
        <v>0</v>
      </c>
      <c r="R864" s="26">
        <f t="shared" si="353"/>
        <v>2.5</v>
      </c>
      <c r="S864" s="26">
        <f t="shared" si="354"/>
        <v>0</v>
      </c>
      <c r="T864" s="26">
        <f t="shared" si="355"/>
        <v>0</v>
      </c>
      <c r="U864" s="26">
        <f t="shared" si="356"/>
        <v>0</v>
      </c>
      <c r="V864" s="26">
        <f t="shared" si="357"/>
        <v>0</v>
      </c>
      <c r="W864" s="26">
        <f>VLOOKUP(AF864,角色间职业划分!L:M,2,FALSE)</f>
        <v>17</v>
      </c>
      <c r="X864" s="26">
        <f t="shared" si="358"/>
        <v>5</v>
      </c>
      <c r="Y864" s="26">
        <v>0</v>
      </c>
      <c r="Z864" s="26">
        <v>0</v>
      </c>
      <c r="AA864" s="26">
        <v>0</v>
      </c>
      <c r="AB864" s="26">
        <f t="shared" si="359"/>
        <v>0</v>
      </c>
      <c r="AC864" s="1">
        <f t="shared" si="340"/>
        <v>81</v>
      </c>
      <c r="AD864" s="51"/>
      <c r="AE864" s="1"/>
      <c r="AF864">
        <f t="shared" si="360"/>
        <v>15</v>
      </c>
      <c r="AG864" s="26" t="str">
        <f>VLOOKUP(AF864,角色间职业划分!P:R,3,FALSE)</f>
        <v>幻术师</v>
      </c>
      <c r="AH864" s="26">
        <f t="shared" si="361"/>
        <v>5</v>
      </c>
    </row>
    <row r="865" spans="1:34" x14ac:dyDescent="0.15">
      <c r="A865" s="26">
        <v>861</v>
      </c>
      <c r="B865" s="26">
        <f t="shared" si="341"/>
        <v>0</v>
      </c>
      <c r="C865" s="26">
        <f>ROUND(IF($AG865="战士",VLOOKUP($AH865,$DV:$ER,DX$1,FALSE),IF($AG865="幻术师",VLOOKUP($AH865,$EU:$FQ,EW$1,FALSE),IF($AG865="刺客",VLOOKUP($AH865,$FU:$GQ,FW$1,FALSE),"无该职业")))/VLOOKUP(AF865,角色间职业划分!P:AP,20,FALSE),0)</f>
        <v>0</v>
      </c>
      <c r="D865" s="26">
        <f t="shared" si="342"/>
        <v>0</v>
      </c>
      <c r="E865" s="26">
        <f>ROUND(IF($AG865="战士",VLOOKUP($AH865,$DV:$ER,DZ$1,FALSE),IF($AG865="幻术师",VLOOKUP($AH865,$EU:$FQ,EY$1,FALSE),IF($AG865="刺客",VLOOKUP($AH865,$FU:$GQ,FY$1,FALSE),"无该职业")))*VLOOKUP($AF865,角色间职业划分!$P:$AP,26,FALSE)*VLOOKUP($AF865,角色间职业划分!$P:$AP,13,FALSE)/角色间职业划分!$AB$9,0)</f>
        <v>0</v>
      </c>
      <c r="F865" s="26">
        <f>ROUND(IF($AG865="战士",VLOOKUP($AH865,$DV:$ER,EA$1,FALSE),IF($AG865="幻术师",VLOOKUP($AH865,$EU:$FQ,EZ$1,FALSE),IF($AG865="刺客",VLOOKUP($AH865,$FU:$GQ,FZ$1,FALSE),"无该职业")))*VLOOKUP($AF865,角色间职业划分!$P:$AP,8,FALSE)/角色间职业划分!$W$9,0)</f>
        <v>232</v>
      </c>
      <c r="G865" s="26">
        <f>ROUND(IF($AG865="战士",VLOOKUP($AH865,$DV:$ER,EB$1,FALSE),IF($AG865="幻术师",VLOOKUP($AH865,$EU:$FQ,FA$1,FALSE),IF($AG865="刺客",VLOOKUP($AH865,$FU:$GQ,GA$1,FALSE),"无该职业")))*VLOOKUP($AF865,角色间职业划分!$P:$AP,13,FALSE)/角色间职业划分!$AB$9,0)</f>
        <v>302</v>
      </c>
      <c r="H865" s="26">
        <f t="shared" si="343"/>
        <v>0</v>
      </c>
      <c r="I865" s="26">
        <f t="shared" si="344"/>
        <v>0</v>
      </c>
      <c r="J865" s="26">
        <f t="shared" si="345"/>
        <v>0</v>
      </c>
      <c r="K865" s="26">
        <f t="shared" si="346"/>
        <v>0</v>
      </c>
      <c r="L865" s="26">
        <f t="shared" si="347"/>
        <v>0</v>
      </c>
      <c r="M865" s="26">
        <f t="shared" si="348"/>
        <v>0</v>
      </c>
      <c r="N865" s="26">
        <f t="shared" si="349"/>
        <v>2.5</v>
      </c>
      <c r="O865" s="26">
        <f t="shared" si="350"/>
        <v>0</v>
      </c>
      <c r="P865" s="26">
        <f t="shared" si="351"/>
        <v>0</v>
      </c>
      <c r="Q865" s="26">
        <f t="shared" si="352"/>
        <v>2.5</v>
      </c>
      <c r="R865" s="26">
        <f t="shared" si="353"/>
        <v>2.5</v>
      </c>
      <c r="S865" s="26">
        <f t="shared" si="354"/>
        <v>0</v>
      </c>
      <c r="T865" s="26">
        <f t="shared" si="355"/>
        <v>0</v>
      </c>
      <c r="U865" s="26">
        <f t="shared" si="356"/>
        <v>0</v>
      </c>
      <c r="V865" s="26">
        <f t="shared" si="357"/>
        <v>0</v>
      </c>
      <c r="W865" s="26">
        <f>VLOOKUP(AF865,角色间职业划分!L:M,2,FALSE)</f>
        <v>17</v>
      </c>
      <c r="X865" s="26">
        <f t="shared" si="358"/>
        <v>6</v>
      </c>
      <c r="Y865" s="26">
        <v>0</v>
      </c>
      <c r="Z865" s="26">
        <v>0</v>
      </c>
      <c r="AA865" s="26">
        <v>0</v>
      </c>
      <c r="AB865" s="26">
        <f t="shared" si="359"/>
        <v>0</v>
      </c>
      <c r="AC865" s="1">
        <f t="shared" si="340"/>
        <v>101</v>
      </c>
      <c r="AD865" s="51"/>
      <c r="AE865" s="1"/>
      <c r="AF865">
        <f t="shared" si="360"/>
        <v>15</v>
      </c>
      <c r="AG865" s="26" t="str">
        <f>VLOOKUP(AF865,角色间职业划分!P:R,3,FALSE)</f>
        <v>幻术师</v>
      </c>
      <c r="AH865" s="26">
        <f t="shared" si="361"/>
        <v>6</v>
      </c>
    </row>
    <row r="866" spans="1:34" x14ac:dyDescent="0.15">
      <c r="A866" s="26">
        <v>862</v>
      </c>
      <c r="B866" s="26">
        <f t="shared" si="341"/>
        <v>0</v>
      </c>
      <c r="C866" s="26">
        <f>ROUND(IF($AG866="战士",VLOOKUP($AH866,$DV:$ER,DX$1,FALSE),IF($AG866="幻术师",VLOOKUP($AH866,$EU:$FQ,EW$1,FALSE),IF($AG866="刺客",VLOOKUP($AH866,$FU:$GQ,FW$1,FALSE),"无该职业")))/VLOOKUP(AF866,角色间职业划分!P:AP,20,FALSE),0)</f>
        <v>0</v>
      </c>
      <c r="D866" s="26">
        <f t="shared" si="342"/>
        <v>0</v>
      </c>
      <c r="E866" s="26">
        <f>ROUND(IF($AG866="战士",VLOOKUP($AH866,$DV:$ER,DZ$1,FALSE),IF($AG866="幻术师",VLOOKUP($AH866,$EU:$FQ,EY$1,FALSE),IF($AG866="刺客",VLOOKUP($AH866,$FU:$GQ,FY$1,FALSE),"无该职业")))*VLOOKUP($AF866,角色间职业划分!$P:$AP,26,FALSE)*VLOOKUP($AF866,角色间职业划分!$P:$AP,13,FALSE)/角色间职业划分!$AB$9,0)</f>
        <v>0</v>
      </c>
      <c r="F866" s="26">
        <f>ROUND(IF($AG866="战士",VLOOKUP($AH866,$DV:$ER,EA$1,FALSE),IF($AG866="幻术师",VLOOKUP($AH866,$EU:$FQ,EZ$1,FALSE),IF($AG866="刺客",VLOOKUP($AH866,$FU:$GQ,FZ$1,FALSE),"无该职业")))*VLOOKUP($AF866,角色间职业划分!$P:$AP,8,FALSE)/角色间职业划分!$W$9,0)</f>
        <v>780</v>
      </c>
      <c r="G866" s="26">
        <f>ROUND(IF($AG866="战士",VLOOKUP($AH866,$DV:$ER,EB$1,FALSE),IF($AG866="幻术师",VLOOKUP($AH866,$EU:$FQ,FA$1,FALSE),IF($AG866="刺客",VLOOKUP($AH866,$FU:$GQ,GA$1,FALSE),"无该职业")))*VLOOKUP($AF866,角色间职业划分!$P:$AP,13,FALSE)/角色间职业划分!$AB$9,0)</f>
        <v>302</v>
      </c>
      <c r="H866" s="26">
        <f t="shared" si="343"/>
        <v>0</v>
      </c>
      <c r="I866" s="26">
        <f t="shared" si="344"/>
        <v>0</v>
      </c>
      <c r="J866" s="26">
        <f t="shared" si="345"/>
        <v>0</v>
      </c>
      <c r="K866" s="26">
        <f t="shared" si="346"/>
        <v>0</v>
      </c>
      <c r="L866" s="26">
        <f t="shared" si="347"/>
        <v>0</v>
      </c>
      <c r="M866" s="26">
        <f t="shared" si="348"/>
        <v>0</v>
      </c>
      <c r="N866" s="26">
        <f t="shared" si="349"/>
        <v>2.5</v>
      </c>
      <c r="O866" s="26">
        <f t="shared" si="350"/>
        <v>0</v>
      </c>
      <c r="P866" s="26">
        <f t="shared" si="351"/>
        <v>0</v>
      </c>
      <c r="Q866" s="26">
        <f t="shared" si="352"/>
        <v>2.5</v>
      </c>
      <c r="R866" s="26">
        <f t="shared" si="353"/>
        <v>2.5</v>
      </c>
      <c r="S866" s="26">
        <f t="shared" si="354"/>
        <v>0</v>
      </c>
      <c r="T866" s="26">
        <f t="shared" si="355"/>
        <v>0</v>
      </c>
      <c r="U866" s="26">
        <f t="shared" si="356"/>
        <v>0</v>
      </c>
      <c r="V866" s="26">
        <f t="shared" si="357"/>
        <v>0</v>
      </c>
      <c r="W866" s="26">
        <f>VLOOKUP(AF866,角色间职业划分!L:M,2,FALSE)</f>
        <v>17</v>
      </c>
      <c r="X866" s="26">
        <f t="shared" si="358"/>
        <v>7</v>
      </c>
      <c r="Y866" s="26">
        <v>0</v>
      </c>
      <c r="Z866" s="26">
        <v>0</v>
      </c>
      <c r="AA866" s="26">
        <v>0</v>
      </c>
      <c r="AB866" s="26">
        <f t="shared" si="359"/>
        <v>0</v>
      </c>
      <c r="AC866" s="1">
        <f t="shared" si="340"/>
        <v>142</v>
      </c>
      <c r="AD866" s="51"/>
      <c r="AE866" s="1"/>
      <c r="AF866">
        <f t="shared" si="360"/>
        <v>15</v>
      </c>
      <c r="AG866" s="26" t="str">
        <f>VLOOKUP(AF866,角色间职业划分!P:R,3,FALSE)</f>
        <v>幻术师</v>
      </c>
      <c r="AH866" s="26">
        <f t="shared" si="361"/>
        <v>7</v>
      </c>
    </row>
    <row r="867" spans="1:34" x14ac:dyDescent="0.15">
      <c r="A867" s="26">
        <v>863</v>
      </c>
      <c r="B867" s="26">
        <f t="shared" si="341"/>
        <v>0</v>
      </c>
      <c r="C867" s="26">
        <f>ROUND(IF($AG867="战士",VLOOKUP($AH867,$DV:$ER,DX$1,FALSE),IF($AG867="幻术师",VLOOKUP($AH867,$EU:$FQ,EW$1,FALSE),IF($AG867="刺客",VLOOKUP($AH867,$FU:$GQ,FW$1,FALSE),"无该职业")))/VLOOKUP(AF867,角色间职业划分!P:AP,20,FALSE),0)</f>
        <v>0</v>
      </c>
      <c r="D867" s="26">
        <f t="shared" si="342"/>
        <v>0</v>
      </c>
      <c r="E867" s="26">
        <f>ROUND(IF($AG867="战士",VLOOKUP($AH867,$DV:$ER,DZ$1,FALSE),IF($AG867="幻术师",VLOOKUP($AH867,$EU:$FQ,EY$1,FALSE),IF($AG867="刺客",VLOOKUP($AH867,$FU:$GQ,FY$1,FALSE),"无该职业")))*VLOOKUP($AF867,角色间职业划分!$P:$AP,26,FALSE)*VLOOKUP($AF867,角色间职业划分!$P:$AP,13,FALSE)/角色间职业划分!$AB$9,0)</f>
        <v>273</v>
      </c>
      <c r="F867" s="26">
        <f>ROUND(IF($AG867="战士",VLOOKUP($AH867,$DV:$ER,EA$1,FALSE),IF($AG867="幻术师",VLOOKUP($AH867,$EU:$FQ,EZ$1,FALSE),IF($AG867="刺客",VLOOKUP($AH867,$FU:$GQ,FZ$1,FALSE),"无该职业")))*VLOOKUP($AF867,角色间职业划分!$P:$AP,8,FALSE)/角色间职业划分!$W$9,0)</f>
        <v>780</v>
      </c>
      <c r="G867" s="26">
        <f>ROUND(IF($AG867="战士",VLOOKUP($AH867,$DV:$ER,EB$1,FALSE),IF($AG867="幻术师",VLOOKUP($AH867,$EU:$FQ,FA$1,FALSE),IF($AG867="刺客",VLOOKUP($AH867,$FU:$GQ,GA$1,FALSE),"无该职业")))*VLOOKUP($AF867,角色间职业划分!$P:$AP,13,FALSE)/角色间职业划分!$AB$9,0)</f>
        <v>302</v>
      </c>
      <c r="H867" s="26">
        <f t="shared" si="343"/>
        <v>0</v>
      </c>
      <c r="I867" s="26">
        <f t="shared" si="344"/>
        <v>0</v>
      </c>
      <c r="J867" s="26">
        <f t="shared" si="345"/>
        <v>0</v>
      </c>
      <c r="K867" s="26">
        <f t="shared" si="346"/>
        <v>0</v>
      </c>
      <c r="L867" s="26">
        <f t="shared" si="347"/>
        <v>0</v>
      </c>
      <c r="M867" s="26">
        <f t="shared" si="348"/>
        <v>0</v>
      </c>
      <c r="N867" s="26">
        <f t="shared" si="349"/>
        <v>2.5</v>
      </c>
      <c r="O867" s="26">
        <f t="shared" si="350"/>
        <v>0</v>
      </c>
      <c r="P867" s="26">
        <f t="shared" si="351"/>
        <v>0</v>
      </c>
      <c r="Q867" s="26">
        <f t="shared" si="352"/>
        <v>2.5</v>
      </c>
      <c r="R867" s="26">
        <f t="shared" si="353"/>
        <v>2.5</v>
      </c>
      <c r="S867" s="26">
        <f t="shared" si="354"/>
        <v>0</v>
      </c>
      <c r="T867" s="26">
        <f t="shared" si="355"/>
        <v>0</v>
      </c>
      <c r="U867" s="26">
        <f t="shared" si="356"/>
        <v>0</v>
      </c>
      <c r="V867" s="26">
        <f t="shared" si="357"/>
        <v>0</v>
      </c>
      <c r="W867" s="26">
        <f>VLOOKUP(AF867,角色间职业划分!L:M,2,FALSE)</f>
        <v>17</v>
      </c>
      <c r="X867" s="26">
        <f t="shared" si="358"/>
        <v>8</v>
      </c>
      <c r="Y867" s="26">
        <v>0</v>
      </c>
      <c r="Z867" s="26">
        <v>0</v>
      </c>
      <c r="AA867" s="26">
        <v>0</v>
      </c>
      <c r="AB867" s="26">
        <f t="shared" si="359"/>
        <v>0</v>
      </c>
      <c r="AC867" s="1">
        <f t="shared" si="340"/>
        <v>184</v>
      </c>
      <c r="AD867" s="51"/>
      <c r="AE867" s="1"/>
      <c r="AF867">
        <f t="shared" si="360"/>
        <v>15</v>
      </c>
      <c r="AG867" s="26" t="str">
        <f>VLOOKUP(AF867,角色间职业划分!P:R,3,FALSE)</f>
        <v>幻术师</v>
      </c>
      <c r="AH867" s="26">
        <f t="shared" si="361"/>
        <v>8</v>
      </c>
    </row>
    <row r="868" spans="1:34" x14ac:dyDescent="0.15">
      <c r="A868" s="26">
        <v>864</v>
      </c>
      <c r="B868" s="26">
        <f t="shared" si="341"/>
        <v>0</v>
      </c>
      <c r="C868" s="26">
        <f>ROUND(IF($AG868="战士",VLOOKUP($AH868,$DV:$ER,DX$1,FALSE),IF($AG868="幻术师",VLOOKUP($AH868,$EU:$FQ,EW$1,FALSE),IF($AG868="刺客",VLOOKUP($AH868,$FU:$GQ,FW$1,FALSE),"无该职业")))/VLOOKUP(AF868,角色间职业划分!P:AP,20,FALSE),0)</f>
        <v>0</v>
      </c>
      <c r="D868" s="26">
        <f t="shared" si="342"/>
        <v>0</v>
      </c>
      <c r="E868" s="26">
        <f>ROUND(IF($AG868="战士",VLOOKUP($AH868,$DV:$ER,DZ$1,FALSE),IF($AG868="幻术师",VLOOKUP($AH868,$EU:$FQ,EY$1,FALSE),IF($AG868="刺客",VLOOKUP($AH868,$FU:$GQ,FY$1,FALSE),"无该职业")))*VLOOKUP($AF868,角色间职业划分!$P:$AP,26,FALSE)*VLOOKUP($AF868,角色间职业划分!$P:$AP,13,FALSE)/角色间职业划分!$AB$9,0)</f>
        <v>273</v>
      </c>
      <c r="F868" s="26">
        <f>ROUND(IF($AG868="战士",VLOOKUP($AH868,$DV:$ER,EA$1,FALSE),IF($AG868="幻术师",VLOOKUP($AH868,$EU:$FQ,EZ$1,FALSE),IF($AG868="刺客",VLOOKUP($AH868,$FU:$GQ,FZ$1,FALSE),"无该职业")))*VLOOKUP($AF868,角色间职业划分!$P:$AP,8,FALSE)/角色间职业划分!$W$9,0)</f>
        <v>780</v>
      </c>
      <c r="G868" s="26">
        <f>ROUND(IF($AG868="战士",VLOOKUP($AH868,$DV:$ER,EB$1,FALSE),IF($AG868="幻术师",VLOOKUP($AH868,$EU:$FQ,FA$1,FALSE),IF($AG868="刺客",VLOOKUP($AH868,$FU:$GQ,GA$1,FALSE),"无该职业")))*VLOOKUP($AF868,角色间职业划分!$P:$AP,13,FALSE)/角色间职业划分!$AB$9,0)</f>
        <v>835</v>
      </c>
      <c r="H868" s="26">
        <f t="shared" si="343"/>
        <v>0</v>
      </c>
      <c r="I868" s="26">
        <f t="shared" si="344"/>
        <v>0</v>
      </c>
      <c r="J868" s="26">
        <f t="shared" si="345"/>
        <v>0</v>
      </c>
      <c r="K868" s="26">
        <f t="shared" si="346"/>
        <v>0</v>
      </c>
      <c r="L868" s="26">
        <f t="shared" si="347"/>
        <v>0</v>
      </c>
      <c r="M868" s="26">
        <f t="shared" si="348"/>
        <v>0</v>
      </c>
      <c r="N868" s="26">
        <f t="shared" si="349"/>
        <v>2.5</v>
      </c>
      <c r="O868" s="26">
        <f t="shared" si="350"/>
        <v>0</v>
      </c>
      <c r="P868" s="26">
        <f t="shared" si="351"/>
        <v>0</v>
      </c>
      <c r="Q868" s="26">
        <f t="shared" si="352"/>
        <v>2.5</v>
      </c>
      <c r="R868" s="26">
        <f t="shared" si="353"/>
        <v>2.5</v>
      </c>
      <c r="S868" s="26">
        <f t="shared" si="354"/>
        <v>0</v>
      </c>
      <c r="T868" s="26">
        <f t="shared" si="355"/>
        <v>0</v>
      </c>
      <c r="U868" s="26">
        <f t="shared" si="356"/>
        <v>0</v>
      </c>
      <c r="V868" s="26">
        <f t="shared" si="357"/>
        <v>0</v>
      </c>
      <c r="W868" s="26">
        <f>VLOOKUP(AF868,角色间职业划分!L:M,2,FALSE)</f>
        <v>17</v>
      </c>
      <c r="X868" s="26">
        <f t="shared" si="358"/>
        <v>9</v>
      </c>
      <c r="Y868" s="26">
        <v>0</v>
      </c>
      <c r="Z868" s="26">
        <v>0</v>
      </c>
      <c r="AA868" s="26">
        <v>0</v>
      </c>
      <c r="AB868" s="26">
        <f t="shared" si="359"/>
        <v>0</v>
      </c>
      <c r="AC868" s="1">
        <f t="shared" si="340"/>
        <v>226</v>
      </c>
      <c r="AD868" s="51"/>
      <c r="AE868" s="1"/>
      <c r="AF868">
        <f t="shared" si="360"/>
        <v>15</v>
      </c>
      <c r="AG868" s="26" t="str">
        <f>VLOOKUP(AF868,角色间职业划分!P:R,3,FALSE)</f>
        <v>幻术师</v>
      </c>
      <c r="AH868" s="26">
        <f t="shared" si="361"/>
        <v>9</v>
      </c>
    </row>
    <row r="869" spans="1:34" x14ac:dyDescent="0.15">
      <c r="A869" s="26">
        <v>865</v>
      </c>
      <c r="B869" s="26">
        <f t="shared" si="341"/>
        <v>0</v>
      </c>
      <c r="C869" s="26">
        <f>ROUND(IF($AG869="战士",VLOOKUP($AH869,$DV:$ER,DX$1,FALSE),IF($AG869="幻术师",VLOOKUP($AH869,$EU:$FQ,EW$1,FALSE),IF($AG869="刺客",VLOOKUP($AH869,$FU:$GQ,FW$1,FALSE),"无该职业")))/VLOOKUP(AF869,角色间职业划分!P:AP,20,FALSE),0)</f>
        <v>14</v>
      </c>
      <c r="D869" s="26">
        <f t="shared" si="342"/>
        <v>0</v>
      </c>
      <c r="E869" s="26">
        <f>ROUND(IF($AG869="战士",VLOOKUP($AH869,$DV:$ER,DZ$1,FALSE),IF($AG869="幻术师",VLOOKUP($AH869,$EU:$FQ,EY$1,FALSE),IF($AG869="刺客",VLOOKUP($AH869,$FU:$GQ,FY$1,FALSE),"无该职业")))*VLOOKUP($AF869,角色间职业划分!$P:$AP,26,FALSE)*VLOOKUP($AF869,角色间职业划分!$P:$AP,13,FALSE)/角色间职业划分!$AB$9,0)</f>
        <v>273</v>
      </c>
      <c r="F869" s="26">
        <f>ROUND(IF($AG869="战士",VLOOKUP($AH869,$DV:$ER,EA$1,FALSE),IF($AG869="幻术师",VLOOKUP($AH869,$EU:$FQ,EZ$1,FALSE),IF($AG869="刺客",VLOOKUP($AH869,$FU:$GQ,FZ$1,FALSE),"无该职业")))*VLOOKUP($AF869,角色间职业划分!$P:$AP,8,FALSE)/角色间职业划分!$W$9,0)</f>
        <v>780</v>
      </c>
      <c r="G869" s="26">
        <f>ROUND(IF($AG869="战士",VLOOKUP($AH869,$DV:$ER,EB$1,FALSE),IF($AG869="幻术师",VLOOKUP($AH869,$EU:$FQ,FA$1,FALSE),IF($AG869="刺客",VLOOKUP($AH869,$FU:$GQ,GA$1,FALSE),"无该职业")))*VLOOKUP($AF869,角色间职业划分!$P:$AP,13,FALSE)/角色间职业划分!$AB$9,0)</f>
        <v>835</v>
      </c>
      <c r="H869" s="26">
        <f t="shared" si="343"/>
        <v>0</v>
      </c>
      <c r="I869" s="26">
        <f t="shared" si="344"/>
        <v>0</v>
      </c>
      <c r="J869" s="26">
        <f t="shared" si="345"/>
        <v>0</v>
      </c>
      <c r="K869" s="26">
        <f t="shared" si="346"/>
        <v>0</v>
      </c>
      <c r="L869" s="26">
        <f t="shared" si="347"/>
        <v>0</v>
      </c>
      <c r="M869" s="26">
        <f t="shared" si="348"/>
        <v>0</v>
      </c>
      <c r="N869" s="26">
        <f t="shared" si="349"/>
        <v>2.5</v>
      </c>
      <c r="O869" s="26">
        <f t="shared" si="350"/>
        <v>0</v>
      </c>
      <c r="P869" s="26">
        <f t="shared" si="351"/>
        <v>0</v>
      </c>
      <c r="Q869" s="26">
        <f t="shared" si="352"/>
        <v>2.5</v>
      </c>
      <c r="R869" s="26">
        <f t="shared" si="353"/>
        <v>2.5</v>
      </c>
      <c r="S869" s="26">
        <f t="shared" si="354"/>
        <v>0</v>
      </c>
      <c r="T869" s="26">
        <f t="shared" si="355"/>
        <v>0</v>
      </c>
      <c r="U869" s="26">
        <f t="shared" si="356"/>
        <v>0</v>
      </c>
      <c r="V869" s="26">
        <f t="shared" si="357"/>
        <v>0</v>
      </c>
      <c r="W869" s="26">
        <f>VLOOKUP(AF869,角色间职业划分!L:M,2,FALSE)</f>
        <v>17</v>
      </c>
      <c r="X869" s="26">
        <f t="shared" si="358"/>
        <v>10</v>
      </c>
      <c r="Y869" s="26">
        <v>0</v>
      </c>
      <c r="Z869" s="26">
        <v>0</v>
      </c>
      <c r="AA869" s="26">
        <v>0</v>
      </c>
      <c r="AB869" s="26">
        <f t="shared" si="359"/>
        <v>5</v>
      </c>
      <c r="AC869" s="1">
        <f t="shared" si="340"/>
        <v>270</v>
      </c>
      <c r="AD869" s="51"/>
      <c r="AE869" s="1"/>
      <c r="AF869">
        <f t="shared" si="360"/>
        <v>15</v>
      </c>
      <c r="AG869" s="26" t="str">
        <f>VLOOKUP(AF869,角色间职业划分!P:R,3,FALSE)</f>
        <v>幻术师</v>
      </c>
      <c r="AH869" s="26">
        <f t="shared" si="361"/>
        <v>10</v>
      </c>
    </row>
    <row r="870" spans="1:34" x14ac:dyDescent="0.15">
      <c r="A870" s="26">
        <v>866</v>
      </c>
      <c r="B870" s="26">
        <f t="shared" si="341"/>
        <v>0</v>
      </c>
      <c r="C870" s="26">
        <f>ROUND(IF($AG870="战士",VLOOKUP($AH870,$DV:$ER,DX$1,FALSE),IF($AG870="幻术师",VLOOKUP($AH870,$EU:$FQ,EW$1,FALSE),IF($AG870="刺客",VLOOKUP($AH870,$FU:$GQ,FW$1,FALSE),"无该职业")))/VLOOKUP(AF870,角色间职业划分!P:AP,20,FALSE),0)</f>
        <v>14</v>
      </c>
      <c r="D870" s="26">
        <f t="shared" si="342"/>
        <v>0</v>
      </c>
      <c r="E870" s="26">
        <f>ROUND(IF($AG870="战士",VLOOKUP($AH870,$DV:$ER,DZ$1,FALSE),IF($AG870="幻术师",VLOOKUP($AH870,$EU:$FQ,EY$1,FALSE),IF($AG870="刺客",VLOOKUP($AH870,$FU:$GQ,FY$1,FALSE),"无该职业")))*VLOOKUP($AF870,角色间职业划分!$P:$AP,26,FALSE)*VLOOKUP($AF870,角色间职业划分!$P:$AP,13,FALSE)/角色间职业划分!$AB$9,0)</f>
        <v>273</v>
      </c>
      <c r="F870" s="26">
        <f>ROUND(IF($AG870="战士",VLOOKUP($AH870,$DV:$ER,EA$1,FALSE),IF($AG870="幻术师",VLOOKUP($AH870,$EU:$FQ,EZ$1,FALSE),IF($AG870="刺客",VLOOKUP($AH870,$FU:$GQ,FZ$1,FALSE),"无该职业")))*VLOOKUP($AF870,角色间职业划分!$P:$AP,8,FALSE)/角色间职业划分!$W$9,0)</f>
        <v>1639</v>
      </c>
      <c r="G870" s="26">
        <f>ROUND(IF($AG870="战士",VLOOKUP($AH870,$DV:$ER,EB$1,FALSE),IF($AG870="幻术师",VLOOKUP($AH870,$EU:$FQ,FA$1,FALSE),IF($AG870="刺客",VLOOKUP($AH870,$FU:$GQ,GA$1,FALSE),"无该职业")))*VLOOKUP($AF870,角色间职业划分!$P:$AP,13,FALSE)/角色间职业划分!$AB$9,0)</f>
        <v>835</v>
      </c>
      <c r="H870" s="26">
        <f t="shared" si="343"/>
        <v>0</v>
      </c>
      <c r="I870" s="26">
        <f t="shared" si="344"/>
        <v>0</v>
      </c>
      <c r="J870" s="26">
        <f t="shared" si="345"/>
        <v>0</v>
      </c>
      <c r="K870" s="26">
        <f t="shared" si="346"/>
        <v>0</v>
      </c>
      <c r="L870" s="26">
        <f t="shared" si="347"/>
        <v>0</v>
      </c>
      <c r="M870" s="26">
        <f t="shared" si="348"/>
        <v>0</v>
      </c>
      <c r="N870" s="26">
        <f t="shared" si="349"/>
        <v>2.5</v>
      </c>
      <c r="O870" s="26">
        <f t="shared" si="350"/>
        <v>0</v>
      </c>
      <c r="P870" s="26">
        <f t="shared" si="351"/>
        <v>0</v>
      </c>
      <c r="Q870" s="26">
        <f t="shared" si="352"/>
        <v>2.5</v>
      </c>
      <c r="R870" s="26">
        <f t="shared" si="353"/>
        <v>2.5</v>
      </c>
      <c r="S870" s="26">
        <f t="shared" si="354"/>
        <v>0</v>
      </c>
      <c r="T870" s="26">
        <f t="shared" si="355"/>
        <v>0</v>
      </c>
      <c r="U870" s="26">
        <f t="shared" si="356"/>
        <v>0</v>
      </c>
      <c r="V870" s="26">
        <f t="shared" si="357"/>
        <v>0</v>
      </c>
      <c r="W870" s="26">
        <f>VLOOKUP(AF870,角色间职业划分!L:M,2,FALSE)</f>
        <v>17</v>
      </c>
      <c r="X870" s="26">
        <f t="shared" si="358"/>
        <v>11</v>
      </c>
      <c r="Y870" s="26">
        <v>0</v>
      </c>
      <c r="Z870" s="26">
        <v>0</v>
      </c>
      <c r="AA870" s="26">
        <v>0</v>
      </c>
      <c r="AB870" s="26">
        <f t="shared" si="359"/>
        <v>5</v>
      </c>
      <c r="AC870" s="1">
        <f t="shared" si="340"/>
        <v>300</v>
      </c>
      <c r="AD870" s="51"/>
      <c r="AE870" s="1"/>
      <c r="AF870">
        <f t="shared" si="360"/>
        <v>15</v>
      </c>
      <c r="AG870" s="26" t="str">
        <f>VLOOKUP(AF870,角色间职业划分!P:R,3,FALSE)</f>
        <v>幻术师</v>
      </c>
      <c r="AH870" s="26">
        <f t="shared" si="361"/>
        <v>11</v>
      </c>
    </row>
    <row r="871" spans="1:34" x14ac:dyDescent="0.15">
      <c r="A871" s="26">
        <v>867</v>
      </c>
      <c r="B871" s="26">
        <f t="shared" si="341"/>
        <v>0</v>
      </c>
      <c r="C871" s="26">
        <f>ROUND(IF($AG871="战士",VLOOKUP($AH871,$DV:$ER,DX$1,FALSE),IF($AG871="幻术师",VLOOKUP($AH871,$EU:$FQ,EW$1,FALSE),IF($AG871="刺客",VLOOKUP($AH871,$FU:$GQ,FW$1,FALSE),"无该职业")))/VLOOKUP(AF871,角色间职业划分!P:AP,20,FALSE),0)</f>
        <v>17</v>
      </c>
      <c r="D871" s="26">
        <f t="shared" si="342"/>
        <v>0</v>
      </c>
      <c r="E871" s="26">
        <f>ROUND(IF($AG871="战士",VLOOKUP($AH871,$DV:$ER,DZ$1,FALSE),IF($AG871="幻术师",VLOOKUP($AH871,$EU:$FQ,EY$1,FALSE),IF($AG871="刺客",VLOOKUP($AH871,$FU:$GQ,FY$1,FALSE),"无该职业")))*VLOOKUP($AF871,角色间职业划分!$P:$AP,26,FALSE)*VLOOKUP($AF871,角色间职业划分!$P:$AP,13,FALSE)/角色间职业划分!$AB$9,0)</f>
        <v>273</v>
      </c>
      <c r="F871" s="26">
        <f>ROUND(IF($AG871="战士",VLOOKUP($AH871,$DV:$ER,EA$1,FALSE),IF($AG871="幻术师",VLOOKUP($AH871,$EU:$FQ,EZ$1,FALSE),IF($AG871="刺客",VLOOKUP($AH871,$FU:$GQ,FZ$1,FALSE),"无该职业")))*VLOOKUP($AF871,角色间职业划分!$P:$AP,8,FALSE)/角色间职业划分!$W$9,0)</f>
        <v>1639</v>
      </c>
      <c r="G871" s="26">
        <f>ROUND(IF($AG871="战士",VLOOKUP($AH871,$DV:$ER,EB$1,FALSE),IF($AG871="幻术师",VLOOKUP($AH871,$EU:$FQ,FA$1,FALSE),IF($AG871="刺客",VLOOKUP($AH871,$FU:$GQ,GA$1,FALSE),"无该职业")))*VLOOKUP($AF871,角色间职业划分!$P:$AP,13,FALSE)/角色间职业划分!$AB$9,0)</f>
        <v>835</v>
      </c>
      <c r="H871" s="26">
        <f t="shared" si="343"/>
        <v>0</v>
      </c>
      <c r="I871" s="26">
        <f t="shared" si="344"/>
        <v>0</v>
      </c>
      <c r="J871" s="26">
        <f t="shared" si="345"/>
        <v>0</v>
      </c>
      <c r="K871" s="26">
        <f t="shared" si="346"/>
        <v>0</v>
      </c>
      <c r="L871" s="26">
        <f t="shared" si="347"/>
        <v>0</v>
      </c>
      <c r="M871" s="26">
        <f t="shared" si="348"/>
        <v>0</v>
      </c>
      <c r="N871" s="26">
        <f t="shared" si="349"/>
        <v>2.5</v>
      </c>
      <c r="O871" s="26">
        <f t="shared" si="350"/>
        <v>0</v>
      </c>
      <c r="P871" s="26">
        <f t="shared" si="351"/>
        <v>0</v>
      </c>
      <c r="Q871" s="26">
        <f t="shared" si="352"/>
        <v>2.5</v>
      </c>
      <c r="R871" s="26">
        <f t="shared" si="353"/>
        <v>2.5</v>
      </c>
      <c r="S871" s="26">
        <f t="shared" si="354"/>
        <v>0</v>
      </c>
      <c r="T871" s="26">
        <f t="shared" si="355"/>
        <v>0</v>
      </c>
      <c r="U871" s="26">
        <f t="shared" si="356"/>
        <v>0</v>
      </c>
      <c r="V871" s="26">
        <f t="shared" si="357"/>
        <v>0</v>
      </c>
      <c r="W871" s="26">
        <f>VLOOKUP(AF871,角色间职业划分!L:M,2,FALSE)</f>
        <v>17</v>
      </c>
      <c r="X871" s="26">
        <f t="shared" si="358"/>
        <v>12</v>
      </c>
      <c r="Y871" s="26">
        <v>0</v>
      </c>
      <c r="Z871" s="26">
        <v>0</v>
      </c>
      <c r="AA871" s="26">
        <v>0</v>
      </c>
      <c r="AB871" s="26">
        <f t="shared" si="359"/>
        <v>5</v>
      </c>
      <c r="AC871" s="1">
        <f t="shared" si="340"/>
        <v>330</v>
      </c>
      <c r="AD871" s="51"/>
      <c r="AE871" s="1"/>
      <c r="AF871">
        <f t="shared" si="360"/>
        <v>15</v>
      </c>
      <c r="AG871" s="26" t="str">
        <f>VLOOKUP(AF871,角色间职业划分!P:R,3,FALSE)</f>
        <v>幻术师</v>
      </c>
      <c r="AH871" s="26">
        <f t="shared" si="361"/>
        <v>12</v>
      </c>
    </row>
    <row r="872" spans="1:34" x14ac:dyDescent="0.15">
      <c r="A872" s="26">
        <v>868</v>
      </c>
      <c r="B872" s="26">
        <f t="shared" si="341"/>
        <v>0</v>
      </c>
      <c r="C872" s="26">
        <f>ROUND(IF($AG872="战士",VLOOKUP($AH872,$DV:$ER,DX$1,FALSE),IF($AG872="幻术师",VLOOKUP($AH872,$EU:$FQ,EW$1,FALSE),IF($AG872="刺客",VLOOKUP($AH872,$FU:$GQ,FW$1,FALSE),"无该职业")))/VLOOKUP(AF872,角色间职业划分!P:AP,20,FALSE),0)</f>
        <v>17</v>
      </c>
      <c r="D872" s="26">
        <f t="shared" si="342"/>
        <v>0</v>
      </c>
      <c r="E872" s="26">
        <f>ROUND(IF($AG872="战士",VLOOKUP($AH872,$DV:$ER,DZ$1,FALSE),IF($AG872="幻术师",VLOOKUP($AH872,$EU:$FQ,EY$1,FALSE),IF($AG872="刺客",VLOOKUP($AH872,$FU:$GQ,FY$1,FALSE),"无该职业")))*VLOOKUP($AF872,角色间职业划分!$P:$AP,26,FALSE)*VLOOKUP($AF872,角色间职业划分!$P:$AP,13,FALSE)/角色间职业划分!$AB$9,0)</f>
        <v>273</v>
      </c>
      <c r="F872" s="26">
        <f>ROUND(IF($AG872="战士",VLOOKUP($AH872,$DV:$ER,EA$1,FALSE),IF($AG872="幻术师",VLOOKUP($AH872,$EU:$FQ,EZ$1,FALSE),IF($AG872="刺客",VLOOKUP($AH872,$FU:$GQ,FZ$1,FALSE),"无该职业")))*VLOOKUP($AF872,角色间职业划分!$P:$AP,8,FALSE)/角色间职业划分!$W$9,0)</f>
        <v>1639</v>
      </c>
      <c r="G872" s="26">
        <f>ROUND(IF($AG872="战士",VLOOKUP($AH872,$DV:$ER,EB$1,FALSE),IF($AG872="幻术师",VLOOKUP($AH872,$EU:$FQ,FA$1,FALSE),IF($AG872="刺客",VLOOKUP($AH872,$FU:$GQ,GA$1,FALSE),"无该职业")))*VLOOKUP($AF872,角色间职业划分!$P:$AP,13,FALSE)/角色间职业划分!$AB$9,0)</f>
        <v>1330</v>
      </c>
      <c r="H872" s="26">
        <f t="shared" si="343"/>
        <v>0</v>
      </c>
      <c r="I872" s="26">
        <f t="shared" si="344"/>
        <v>0</v>
      </c>
      <c r="J872" s="26">
        <f t="shared" si="345"/>
        <v>0</v>
      </c>
      <c r="K872" s="26">
        <f t="shared" si="346"/>
        <v>0</v>
      </c>
      <c r="L872" s="26">
        <f t="shared" si="347"/>
        <v>0</v>
      </c>
      <c r="M872" s="26">
        <f t="shared" si="348"/>
        <v>0</v>
      </c>
      <c r="N872" s="26">
        <f t="shared" si="349"/>
        <v>2.5</v>
      </c>
      <c r="O872" s="26">
        <f t="shared" si="350"/>
        <v>0</v>
      </c>
      <c r="P872" s="26">
        <f t="shared" si="351"/>
        <v>0</v>
      </c>
      <c r="Q872" s="26">
        <f t="shared" si="352"/>
        <v>2.5</v>
      </c>
      <c r="R872" s="26">
        <f t="shared" si="353"/>
        <v>2.5</v>
      </c>
      <c r="S872" s="26">
        <f t="shared" si="354"/>
        <v>0</v>
      </c>
      <c r="T872" s="26">
        <f t="shared" si="355"/>
        <v>0</v>
      </c>
      <c r="U872" s="26">
        <f t="shared" si="356"/>
        <v>0</v>
      </c>
      <c r="V872" s="26">
        <f t="shared" si="357"/>
        <v>0</v>
      </c>
      <c r="W872" s="26">
        <f>VLOOKUP(AF872,角色间职业划分!L:M,2,FALSE)</f>
        <v>17</v>
      </c>
      <c r="X872" s="26">
        <f t="shared" si="358"/>
        <v>13</v>
      </c>
      <c r="Y872" s="26">
        <v>0</v>
      </c>
      <c r="Z872" s="26">
        <v>0</v>
      </c>
      <c r="AA872" s="26">
        <v>0</v>
      </c>
      <c r="AB872" s="26">
        <f t="shared" si="359"/>
        <v>5</v>
      </c>
      <c r="AC872" s="1">
        <f t="shared" si="340"/>
        <v>360</v>
      </c>
      <c r="AD872" s="51"/>
      <c r="AE872" s="1"/>
      <c r="AF872">
        <f t="shared" si="360"/>
        <v>15</v>
      </c>
      <c r="AG872" s="26" t="str">
        <f>VLOOKUP(AF872,角色间职业划分!P:R,3,FALSE)</f>
        <v>幻术师</v>
      </c>
      <c r="AH872" s="26">
        <f t="shared" si="361"/>
        <v>13</v>
      </c>
    </row>
    <row r="873" spans="1:34" x14ac:dyDescent="0.15">
      <c r="A873" s="26">
        <v>869</v>
      </c>
      <c r="B873" s="26">
        <f t="shared" si="341"/>
        <v>0</v>
      </c>
      <c r="C873" s="26">
        <f>ROUND(IF($AG873="战士",VLOOKUP($AH873,$DV:$ER,DX$1,FALSE),IF($AG873="幻术师",VLOOKUP($AH873,$EU:$FQ,EW$1,FALSE),IF($AG873="刺客",VLOOKUP($AH873,$FU:$GQ,FW$1,FALSE),"无该职业")))/VLOOKUP(AF873,角色间职业划分!P:AP,20,FALSE),0)</f>
        <v>17</v>
      </c>
      <c r="D873" s="26">
        <f t="shared" si="342"/>
        <v>0</v>
      </c>
      <c r="E873" s="26">
        <f>ROUND(IF($AG873="战士",VLOOKUP($AH873,$DV:$ER,DZ$1,FALSE),IF($AG873="幻术师",VLOOKUP($AH873,$EU:$FQ,EY$1,FALSE),IF($AG873="刺客",VLOOKUP($AH873,$FU:$GQ,FY$1,FALSE),"无该职业")))*VLOOKUP($AF873,角色间职业划分!$P:$AP,26,FALSE)*VLOOKUP($AF873,角色间职业划分!$P:$AP,13,FALSE)/角色间职业划分!$AB$9,0)</f>
        <v>273</v>
      </c>
      <c r="F873" s="26">
        <f>ROUND(IF($AG873="战士",VLOOKUP($AH873,$DV:$ER,EA$1,FALSE),IF($AG873="幻术师",VLOOKUP($AH873,$EU:$FQ,EZ$1,FALSE),IF($AG873="刺客",VLOOKUP($AH873,$FU:$GQ,FZ$1,FALSE),"无该职业")))*VLOOKUP($AF873,角色间职业划分!$P:$AP,8,FALSE)/角色间职业划分!$W$9,0)</f>
        <v>1639</v>
      </c>
      <c r="G873" s="26">
        <f>ROUND(IF($AG873="战士",VLOOKUP($AH873,$DV:$ER,EB$1,FALSE),IF($AG873="幻术师",VLOOKUP($AH873,$EU:$FQ,FA$1,FALSE),IF($AG873="刺客",VLOOKUP($AH873,$FU:$GQ,GA$1,FALSE),"无该职业")))*VLOOKUP($AF873,角色间职业划分!$P:$AP,13,FALSE)/角色间职业划分!$AB$9,0)</f>
        <v>1330</v>
      </c>
      <c r="H873" s="26">
        <f t="shared" si="343"/>
        <v>0</v>
      </c>
      <c r="I873" s="26">
        <f t="shared" si="344"/>
        <v>0</v>
      </c>
      <c r="J873" s="26">
        <f t="shared" si="345"/>
        <v>0</v>
      </c>
      <c r="K873" s="26">
        <f t="shared" si="346"/>
        <v>0</v>
      </c>
      <c r="L873" s="26">
        <f t="shared" si="347"/>
        <v>0</v>
      </c>
      <c r="M873" s="26">
        <f t="shared" si="348"/>
        <v>0</v>
      </c>
      <c r="N873" s="26">
        <f t="shared" si="349"/>
        <v>2.5</v>
      </c>
      <c r="O873" s="26">
        <f t="shared" si="350"/>
        <v>0</v>
      </c>
      <c r="P873" s="26">
        <f t="shared" si="351"/>
        <v>0</v>
      </c>
      <c r="Q873" s="26">
        <f t="shared" si="352"/>
        <v>2.5</v>
      </c>
      <c r="R873" s="26">
        <f t="shared" si="353"/>
        <v>2.5</v>
      </c>
      <c r="S873" s="26">
        <f t="shared" si="354"/>
        <v>2.5</v>
      </c>
      <c r="T873" s="26">
        <f t="shared" si="355"/>
        <v>0</v>
      </c>
      <c r="U873" s="26">
        <f t="shared" si="356"/>
        <v>0</v>
      </c>
      <c r="V873" s="26">
        <f t="shared" si="357"/>
        <v>0</v>
      </c>
      <c r="W873" s="26">
        <f>VLOOKUP(AF873,角色间职业划分!L:M,2,FALSE)</f>
        <v>17</v>
      </c>
      <c r="X873" s="26">
        <f t="shared" si="358"/>
        <v>14</v>
      </c>
      <c r="Y873" s="26">
        <v>0</v>
      </c>
      <c r="Z873" s="26">
        <v>0</v>
      </c>
      <c r="AA873" s="26">
        <v>0</v>
      </c>
      <c r="AB873" s="26">
        <f t="shared" si="359"/>
        <v>5</v>
      </c>
      <c r="AC873" s="1">
        <f t="shared" si="340"/>
        <v>390</v>
      </c>
      <c r="AD873" s="51"/>
      <c r="AE873" s="1"/>
      <c r="AF873">
        <f t="shared" si="360"/>
        <v>15</v>
      </c>
      <c r="AG873" s="26" t="str">
        <f>VLOOKUP(AF873,角色间职业划分!P:R,3,FALSE)</f>
        <v>幻术师</v>
      </c>
      <c r="AH873" s="26">
        <f t="shared" si="361"/>
        <v>14</v>
      </c>
    </row>
    <row r="874" spans="1:34" x14ac:dyDescent="0.15">
      <c r="A874" s="26">
        <v>870</v>
      </c>
      <c r="B874" s="26">
        <f t="shared" si="341"/>
        <v>0</v>
      </c>
      <c r="C874" s="26">
        <f>ROUND(IF($AG874="战士",VLOOKUP($AH874,$DV:$ER,DX$1,FALSE),IF($AG874="幻术师",VLOOKUP($AH874,$EU:$FQ,EW$1,FALSE),IF($AG874="刺客",VLOOKUP($AH874,$FU:$GQ,FW$1,FALSE),"无该职业")))/VLOOKUP(AF874,角色间职业划分!P:AP,20,FALSE),0)</f>
        <v>17</v>
      </c>
      <c r="D874" s="26">
        <f t="shared" si="342"/>
        <v>0</v>
      </c>
      <c r="E874" s="26">
        <f>ROUND(IF($AG874="战士",VLOOKUP($AH874,$DV:$ER,DZ$1,FALSE),IF($AG874="幻术师",VLOOKUP($AH874,$EU:$FQ,EY$1,FALSE),IF($AG874="刺客",VLOOKUP($AH874,$FU:$GQ,FY$1,FALSE),"无该职业")))*VLOOKUP($AF874,角色间职业划分!$P:$AP,26,FALSE)*VLOOKUP($AF874,角色间职业划分!$P:$AP,13,FALSE)/角色间职业划分!$AB$9,0)</f>
        <v>273</v>
      </c>
      <c r="F874" s="26">
        <f>ROUND(IF($AG874="战士",VLOOKUP($AH874,$DV:$ER,EA$1,FALSE),IF($AG874="幻术师",VLOOKUP($AH874,$EU:$FQ,EZ$1,FALSE),IF($AG874="刺客",VLOOKUP($AH874,$FU:$GQ,FZ$1,FALSE),"无该职业")))*VLOOKUP($AF874,角色间职业划分!$P:$AP,8,FALSE)/角色间职业划分!$W$9,0)</f>
        <v>2294</v>
      </c>
      <c r="G874" s="26">
        <f>ROUND(IF($AG874="战士",VLOOKUP($AH874,$DV:$ER,EB$1,FALSE),IF($AG874="幻术师",VLOOKUP($AH874,$EU:$FQ,FA$1,FALSE),IF($AG874="刺客",VLOOKUP($AH874,$FU:$GQ,GA$1,FALSE),"无该职业")))*VLOOKUP($AF874,角色间职业划分!$P:$AP,13,FALSE)/角色间职业划分!$AB$9,0)</f>
        <v>1330</v>
      </c>
      <c r="H874" s="26">
        <f t="shared" si="343"/>
        <v>0</v>
      </c>
      <c r="I874" s="26">
        <f t="shared" si="344"/>
        <v>0</v>
      </c>
      <c r="J874" s="26">
        <f t="shared" si="345"/>
        <v>0</v>
      </c>
      <c r="K874" s="26">
        <f t="shared" si="346"/>
        <v>0</v>
      </c>
      <c r="L874" s="26">
        <f t="shared" si="347"/>
        <v>0</v>
      </c>
      <c r="M874" s="26">
        <f t="shared" si="348"/>
        <v>0</v>
      </c>
      <c r="N874" s="26">
        <f t="shared" si="349"/>
        <v>2.5</v>
      </c>
      <c r="O874" s="26">
        <f t="shared" si="350"/>
        <v>0</v>
      </c>
      <c r="P874" s="26">
        <f t="shared" si="351"/>
        <v>0</v>
      </c>
      <c r="Q874" s="26">
        <f t="shared" si="352"/>
        <v>2.5</v>
      </c>
      <c r="R874" s="26">
        <f t="shared" si="353"/>
        <v>2.5</v>
      </c>
      <c r="S874" s="26">
        <f t="shared" si="354"/>
        <v>2.5</v>
      </c>
      <c r="T874" s="26">
        <f t="shared" si="355"/>
        <v>0</v>
      </c>
      <c r="U874" s="26">
        <f t="shared" si="356"/>
        <v>0</v>
      </c>
      <c r="V874" s="26">
        <f t="shared" si="357"/>
        <v>0</v>
      </c>
      <c r="W874" s="26">
        <f>VLOOKUP(AF874,角色间职业划分!L:M,2,FALSE)</f>
        <v>17</v>
      </c>
      <c r="X874" s="26">
        <f t="shared" si="358"/>
        <v>15</v>
      </c>
      <c r="Y874" s="26">
        <v>0</v>
      </c>
      <c r="Z874" s="26">
        <v>0</v>
      </c>
      <c r="AA874" s="26">
        <v>0</v>
      </c>
      <c r="AB874" s="26">
        <f t="shared" si="359"/>
        <v>5</v>
      </c>
      <c r="AC874" s="1">
        <f t="shared" si="340"/>
        <v>420</v>
      </c>
      <c r="AD874" s="51"/>
      <c r="AE874" s="1"/>
      <c r="AF874">
        <f t="shared" si="360"/>
        <v>15</v>
      </c>
      <c r="AG874" s="26" t="str">
        <f>VLOOKUP(AF874,角色间职业划分!P:R,3,FALSE)</f>
        <v>幻术师</v>
      </c>
      <c r="AH874" s="26">
        <f t="shared" si="361"/>
        <v>15</v>
      </c>
    </row>
    <row r="875" spans="1:34" x14ac:dyDescent="0.15">
      <c r="A875" s="26">
        <v>871</v>
      </c>
      <c r="B875" s="26">
        <f t="shared" si="341"/>
        <v>0</v>
      </c>
      <c r="C875" s="26">
        <f>ROUND(IF($AG875="战士",VLOOKUP($AH875,$DV:$ER,DX$1,FALSE),IF($AG875="幻术师",VLOOKUP($AH875,$EU:$FQ,EW$1,FALSE),IF($AG875="刺客",VLOOKUP($AH875,$FU:$GQ,FW$1,FALSE),"无该职业")))/VLOOKUP(AF875,角色间职业划分!P:AP,20,FALSE),0)</f>
        <v>17</v>
      </c>
      <c r="D875" s="26">
        <f t="shared" si="342"/>
        <v>0</v>
      </c>
      <c r="E875" s="26">
        <f>ROUND(IF($AG875="战士",VLOOKUP($AH875,$DV:$ER,DZ$1,FALSE),IF($AG875="幻术师",VLOOKUP($AH875,$EU:$FQ,EY$1,FALSE),IF($AG875="刺客",VLOOKUP($AH875,$FU:$GQ,FY$1,FALSE),"无该职业")))*VLOOKUP($AF875,角色间职业划分!$P:$AP,26,FALSE)*VLOOKUP($AF875,角色间职业划分!$P:$AP,13,FALSE)/角色间职业划分!$AB$9,0)</f>
        <v>273</v>
      </c>
      <c r="F875" s="26">
        <f>ROUND(IF($AG875="战士",VLOOKUP($AH875,$DV:$ER,EA$1,FALSE),IF($AG875="幻术师",VLOOKUP($AH875,$EU:$FQ,EZ$1,FALSE),IF($AG875="刺客",VLOOKUP($AH875,$FU:$GQ,FZ$1,FALSE),"无该职业")))*VLOOKUP($AF875,角色间职业划分!$P:$AP,8,FALSE)/角色间职业划分!$W$9,0)</f>
        <v>2294</v>
      </c>
      <c r="G875" s="26">
        <f>ROUND(IF($AG875="战士",VLOOKUP($AH875,$DV:$ER,EB$1,FALSE),IF($AG875="幻术师",VLOOKUP($AH875,$EU:$FQ,FA$1,FALSE),IF($AG875="刺客",VLOOKUP($AH875,$FU:$GQ,GA$1,FALSE),"无该职业")))*VLOOKUP($AF875,角色间职业划分!$P:$AP,13,FALSE)/角色间职业划分!$AB$9,0)</f>
        <v>1330</v>
      </c>
      <c r="H875" s="26">
        <f t="shared" si="343"/>
        <v>0</v>
      </c>
      <c r="I875" s="26">
        <f t="shared" si="344"/>
        <v>0</v>
      </c>
      <c r="J875" s="26">
        <f t="shared" si="345"/>
        <v>0</v>
      </c>
      <c r="K875" s="26">
        <f t="shared" si="346"/>
        <v>0</v>
      </c>
      <c r="L875" s="26">
        <f t="shared" si="347"/>
        <v>0</v>
      </c>
      <c r="M875" s="26">
        <f t="shared" si="348"/>
        <v>0</v>
      </c>
      <c r="N875" s="26">
        <f t="shared" si="349"/>
        <v>2.5</v>
      </c>
      <c r="O875" s="26">
        <f t="shared" si="350"/>
        <v>2.5</v>
      </c>
      <c r="P875" s="26">
        <f t="shared" si="351"/>
        <v>0</v>
      </c>
      <c r="Q875" s="26">
        <f t="shared" si="352"/>
        <v>2.5</v>
      </c>
      <c r="R875" s="26">
        <f t="shared" si="353"/>
        <v>2.5</v>
      </c>
      <c r="S875" s="26">
        <f t="shared" si="354"/>
        <v>2.5</v>
      </c>
      <c r="T875" s="26">
        <f t="shared" si="355"/>
        <v>0</v>
      </c>
      <c r="U875" s="26">
        <f t="shared" si="356"/>
        <v>0</v>
      </c>
      <c r="V875" s="26">
        <f t="shared" si="357"/>
        <v>0</v>
      </c>
      <c r="W875" s="26">
        <f>VLOOKUP(AF875,角色间职业划分!L:M,2,FALSE)</f>
        <v>17</v>
      </c>
      <c r="X875" s="26">
        <f t="shared" si="358"/>
        <v>16</v>
      </c>
      <c r="Y875" s="26">
        <v>0</v>
      </c>
      <c r="Z875" s="26">
        <v>0</v>
      </c>
      <c r="AA875" s="26">
        <v>0</v>
      </c>
      <c r="AB875" s="26">
        <f t="shared" si="359"/>
        <v>5</v>
      </c>
      <c r="AC875" s="1">
        <f t="shared" si="340"/>
        <v>450</v>
      </c>
      <c r="AD875" s="51"/>
      <c r="AE875" s="1"/>
      <c r="AF875">
        <f t="shared" si="360"/>
        <v>15</v>
      </c>
      <c r="AG875" s="26" t="str">
        <f>VLOOKUP(AF875,角色间职业划分!P:R,3,FALSE)</f>
        <v>幻术师</v>
      </c>
      <c r="AH875" s="26">
        <f t="shared" si="361"/>
        <v>16</v>
      </c>
    </row>
    <row r="876" spans="1:34" x14ac:dyDescent="0.15">
      <c r="A876" s="26">
        <v>872</v>
      </c>
      <c r="B876" s="26">
        <f t="shared" si="341"/>
        <v>0</v>
      </c>
      <c r="C876" s="26">
        <f>ROUND(IF($AG876="战士",VLOOKUP($AH876,$DV:$ER,DX$1,FALSE),IF($AG876="幻术师",VLOOKUP($AH876,$EU:$FQ,EW$1,FALSE),IF($AG876="刺客",VLOOKUP($AH876,$FU:$GQ,FW$1,FALSE),"无该职业")))/VLOOKUP(AF876,角色间职业划分!P:AP,20,FALSE),0)</f>
        <v>17</v>
      </c>
      <c r="D876" s="26">
        <f t="shared" si="342"/>
        <v>0</v>
      </c>
      <c r="E876" s="26">
        <f>ROUND(IF($AG876="战士",VLOOKUP($AH876,$DV:$ER,DZ$1,FALSE),IF($AG876="幻术师",VLOOKUP($AH876,$EU:$FQ,EY$1,FALSE),IF($AG876="刺客",VLOOKUP($AH876,$FU:$GQ,FY$1,FALSE),"无该职业")))*VLOOKUP($AF876,角色间职业划分!$P:$AP,26,FALSE)*VLOOKUP($AF876,角色间职业划分!$P:$AP,13,FALSE)/角色间职业划分!$AB$9,0)</f>
        <v>273</v>
      </c>
      <c r="F876" s="26">
        <f>ROUND(IF($AG876="战士",VLOOKUP($AH876,$DV:$ER,EA$1,FALSE),IF($AG876="幻术师",VLOOKUP($AH876,$EU:$FQ,EZ$1,FALSE),IF($AG876="刺客",VLOOKUP($AH876,$FU:$GQ,FZ$1,FALSE),"无该职业")))*VLOOKUP($AF876,角色间职业划分!$P:$AP,8,FALSE)/角色间职业划分!$W$9,0)</f>
        <v>2294</v>
      </c>
      <c r="G876" s="26">
        <f>ROUND(IF($AG876="战士",VLOOKUP($AH876,$DV:$ER,EB$1,FALSE),IF($AG876="幻术师",VLOOKUP($AH876,$EU:$FQ,FA$1,FALSE),IF($AG876="刺客",VLOOKUP($AH876,$FU:$GQ,GA$1,FALSE),"无该职业")))*VLOOKUP($AF876,角色间职业划分!$P:$AP,13,FALSE)/角色间职业划分!$AB$9,0)</f>
        <v>1773</v>
      </c>
      <c r="H876" s="26">
        <f t="shared" si="343"/>
        <v>0</v>
      </c>
      <c r="I876" s="26">
        <f t="shared" si="344"/>
        <v>0</v>
      </c>
      <c r="J876" s="26">
        <f t="shared" si="345"/>
        <v>0</v>
      </c>
      <c r="K876" s="26">
        <f t="shared" si="346"/>
        <v>0</v>
      </c>
      <c r="L876" s="26">
        <f t="shared" si="347"/>
        <v>0</v>
      </c>
      <c r="M876" s="26">
        <f t="shared" si="348"/>
        <v>0</v>
      </c>
      <c r="N876" s="26">
        <f t="shared" si="349"/>
        <v>2.5</v>
      </c>
      <c r="O876" s="26">
        <f t="shared" si="350"/>
        <v>2.5</v>
      </c>
      <c r="P876" s="26">
        <f t="shared" si="351"/>
        <v>0</v>
      </c>
      <c r="Q876" s="26">
        <f t="shared" si="352"/>
        <v>2.5</v>
      </c>
      <c r="R876" s="26">
        <f t="shared" si="353"/>
        <v>2.5</v>
      </c>
      <c r="S876" s="26">
        <f t="shared" si="354"/>
        <v>2.5</v>
      </c>
      <c r="T876" s="26">
        <f t="shared" si="355"/>
        <v>0</v>
      </c>
      <c r="U876" s="26">
        <f t="shared" si="356"/>
        <v>0</v>
      </c>
      <c r="V876" s="26">
        <f t="shared" si="357"/>
        <v>0</v>
      </c>
      <c r="W876" s="26">
        <f>VLOOKUP(AF876,角色间职业划分!L:M,2,FALSE)</f>
        <v>17</v>
      </c>
      <c r="X876" s="26">
        <f t="shared" si="358"/>
        <v>17</v>
      </c>
      <c r="Y876" s="26">
        <v>0</v>
      </c>
      <c r="Z876" s="26">
        <v>0</v>
      </c>
      <c r="AA876" s="26">
        <v>0</v>
      </c>
      <c r="AB876" s="26">
        <f t="shared" si="359"/>
        <v>5</v>
      </c>
      <c r="AC876" s="1">
        <f t="shared" si="340"/>
        <v>480</v>
      </c>
      <c r="AD876" s="51"/>
      <c r="AE876" s="1"/>
      <c r="AF876">
        <f t="shared" si="360"/>
        <v>15</v>
      </c>
      <c r="AG876" s="26" t="str">
        <f>VLOOKUP(AF876,角色间职业划分!P:R,3,FALSE)</f>
        <v>幻术师</v>
      </c>
      <c r="AH876" s="26">
        <f t="shared" si="361"/>
        <v>17</v>
      </c>
    </row>
    <row r="877" spans="1:34" x14ac:dyDescent="0.15">
      <c r="A877" s="26">
        <v>873</v>
      </c>
      <c r="B877" s="26">
        <f t="shared" si="341"/>
        <v>0</v>
      </c>
      <c r="C877" s="26">
        <f>ROUND(IF($AG877="战士",VLOOKUP($AH877,$DV:$ER,DX$1,FALSE),IF($AG877="幻术师",VLOOKUP($AH877,$EU:$FQ,EW$1,FALSE),IF($AG877="刺客",VLOOKUP($AH877,$FU:$GQ,FW$1,FALSE),"无该职业")))/VLOOKUP(AF877,角色间职业划分!P:AP,20,FALSE),0)</f>
        <v>25</v>
      </c>
      <c r="D877" s="26">
        <f t="shared" si="342"/>
        <v>0</v>
      </c>
      <c r="E877" s="26">
        <f>ROUND(IF($AG877="战士",VLOOKUP($AH877,$DV:$ER,DZ$1,FALSE),IF($AG877="幻术师",VLOOKUP($AH877,$EU:$FQ,EY$1,FALSE),IF($AG877="刺客",VLOOKUP($AH877,$FU:$GQ,FY$1,FALSE),"无该职业")))*VLOOKUP($AF877,角色间职业划分!$P:$AP,26,FALSE)*VLOOKUP($AF877,角色间职业划分!$P:$AP,13,FALSE)/角色间职业划分!$AB$9,0)</f>
        <v>273</v>
      </c>
      <c r="F877" s="26">
        <f>ROUND(IF($AG877="战士",VLOOKUP($AH877,$DV:$ER,EA$1,FALSE),IF($AG877="幻术师",VLOOKUP($AH877,$EU:$FQ,EZ$1,FALSE),IF($AG877="刺客",VLOOKUP($AH877,$FU:$GQ,FZ$1,FALSE),"无该职业")))*VLOOKUP($AF877,角色间职业划分!$P:$AP,8,FALSE)/角色间职业划分!$W$9,0)</f>
        <v>2294</v>
      </c>
      <c r="G877" s="26">
        <f>ROUND(IF($AG877="战士",VLOOKUP($AH877,$DV:$ER,EB$1,FALSE),IF($AG877="幻术师",VLOOKUP($AH877,$EU:$FQ,FA$1,FALSE),IF($AG877="刺客",VLOOKUP($AH877,$FU:$GQ,GA$1,FALSE),"无该职业")))*VLOOKUP($AF877,角色间职业划分!$P:$AP,13,FALSE)/角色间职业划分!$AB$9,0)</f>
        <v>1773</v>
      </c>
      <c r="H877" s="26">
        <f t="shared" si="343"/>
        <v>0</v>
      </c>
      <c r="I877" s="26">
        <f t="shared" si="344"/>
        <v>0</v>
      </c>
      <c r="J877" s="26">
        <f t="shared" si="345"/>
        <v>0</v>
      </c>
      <c r="K877" s="26">
        <f t="shared" si="346"/>
        <v>0</v>
      </c>
      <c r="L877" s="26">
        <f t="shared" si="347"/>
        <v>0</v>
      </c>
      <c r="M877" s="26">
        <f t="shared" si="348"/>
        <v>0</v>
      </c>
      <c r="N877" s="26">
        <f t="shared" si="349"/>
        <v>2.5</v>
      </c>
      <c r="O877" s="26">
        <f t="shared" si="350"/>
        <v>2.5</v>
      </c>
      <c r="P877" s="26">
        <f t="shared" si="351"/>
        <v>0</v>
      </c>
      <c r="Q877" s="26">
        <f t="shared" si="352"/>
        <v>2.5</v>
      </c>
      <c r="R877" s="26">
        <f t="shared" si="353"/>
        <v>2.5</v>
      </c>
      <c r="S877" s="26">
        <f t="shared" si="354"/>
        <v>2.5</v>
      </c>
      <c r="T877" s="26">
        <f t="shared" si="355"/>
        <v>0</v>
      </c>
      <c r="U877" s="26">
        <f t="shared" si="356"/>
        <v>0</v>
      </c>
      <c r="V877" s="26">
        <f t="shared" si="357"/>
        <v>0</v>
      </c>
      <c r="W877" s="26">
        <f>VLOOKUP(AF877,角色间职业划分!L:M,2,FALSE)</f>
        <v>17</v>
      </c>
      <c r="X877" s="26">
        <f t="shared" si="358"/>
        <v>18</v>
      </c>
      <c r="Y877" s="26">
        <v>0</v>
      </c>
      <c r="Z877" s="26">
        <v>0</v>
      </c>
      <c r="AA877" s="26">
        <v>0</v>
      </c>
      <c r="AB877" s="26">
        <f t="shared" si="359"/>
        <v>5</v>
      </c>
      <c r="AC877" s="1">
        <f t="shared" si="340"/>
        <v>510</v>
      </c>
      <c r="AD877" s="51"/>
      <c r="AE877" s="1"/>
      <c r="AF877">
        <f t="shared" si="360"/>
        <v>15</v>
      </c>
      <c r="AG877" s="26" t="str">
        <f>VLOOKUP(AF877,角色间职业划分!P:R,3,FALSE)</f>
        <v>幻术师</v>
      </c>
      <c r="AH877" s="26">
        <f t="shared" si="361"/>
        <v>18</v>
      </c>
    </row>
    <row r="878" spans="1:34" x14ac:dyDescent="0.15">
      <c r="A878" s="26">
        <v>874</v>
      </c>
      <c r="B878" s="26">
        <f t="shared" si="341"/>
        <v>0</v>
      </c>
      <c r="C878" s="26">
        <f>ROUND(IF($AG878="战士",VLOOKUP($AH878,$DV:$ER,DX$1,FALSE),IF($AG878="幻术师",VLOOKUP($AH878,$EU:$FQ,EW$1,FALSE),IF($AG878="刺客",VLOOKUP($AH878,$FU:$GQ,FW$1,FALSE),"无该职业")))/VLOOKUP(AF878,角色间职业划分!P:AP,20,FALSE),0)</f>
        <v>25</v>
      </c>
      <c r="D878" s="26">
        <f t="shared" si="342"/>
        <v>0</v>
      </c>
      <c r="E878" s="26">
        <f>ROUND(IF($AG878="战士",VLOOKUP($AH878,$DV:$ER,DZ$1,FALSE),IF($AG878="幻术师",VLOOKUP($AH878,$EU:$FQ,EY$1,FALSE),IF($AG878="刺客",VLOOKUP($AH878,$FU:$GQ,FY$1,FALSE),"无该职业")))*VLOOKUP($AF878,角色间职业划分!$P:$AP,26,FALSE)*VLOOKUP($AF878,角色间职业划分!$P:$AP,13,FALSE)/角色间职业划分!$AB$9,0)</f>
        <v>273</v>
      </c>
      <c r="F878" s="26">
        <f>ROUND(IF($AG878="战士",VLOOKUP($AH878,$DV:$ER,EA$1,FALSE),IF($AG878="幻术师",VLOOKUP($AH878,$EU:$FQ,EZ$1,FALSE),IF($AG878="刺客",VLOOKUP($AH878,$FU:$GQ,FZ$1,FALSE),"无该职业")))*VLOOKUP($AF878,角色间职业划分!$P:$AP,8,FALSE)/角色间职业划分!$W$9,0)</f>
        <v>2949</v>
      </c>
      <c r="G878" s="26">
        <f>ROUND(IF($AG878="战士",VLOOKUP($AH878,$DV:$ER,EB$1,FALSE),IF($AG878="幻术师",VLOOKUP($AH878,$EU:$FQ,FA$1,FALSE),IF($AG878="刺客",VLOOKUP($AH878,$FU:$GQ,GA$1,FALSE),"无该职业")))*VLOOKUP($AF878,角色间职业划分!$P:$AP,13,FALSE)/角色间职业划分!$AB$9,0)</f>
        <v>1773</v>
      </c>
      <c r="H878" s="26">
        <f t="shared" si="343"/>
        <v>0</v>
      </c>
      <c r="I878" s="26">
        <f t="shared" si="344"/>
        <v>0</v>
      </c>
      <c r="J878" s="26">
        <f t="shared" si="345"/>
        <v>0</v>
      </c>
      <c r="K878" s="26">
        <f t="shared" si="346"/>
        <v>0</v>
      </c>
      <c r="L878" s="26">
        <f t="shared" si="347"/>
        <v>0</v>
      </c>
      <c r="M878" s="26">
        <f t="shared" si="348"/>
        <v>0</v>
      </c>
      <c r="N878" s="26">
        <f t="shared" si="349"/>
        <v>2.5</v>
      </c>
      <c r="O878" s="26">
        <f t="shared" si="350"/>
        <v>2.5</v>
      </c>
      <c r="P878" s="26">
        <f t="shared" si="351"/>
        <v>0</v>
      </c>
      <c r="Q878" s="26">
        <f t="shared" si="352"/>
        <v>2.5</v>
      </c>
      <c r="R878" s="26">
        <f t="shared" si="353"/>
        <v>2.5</v>
      </c>
      <c r="S878" s="26">
        <f t="shared" si="354"/>
        <v>2.5</v>
      </c>
      <c r="T878" s="26">
        <f t="shared" si="355"/>
        <v>0</v>
      </c>
      <c r="U878" s="26">
        <f t="shared" si="356"/>
        <v>0</v>
      </c>
      <c r="V878" s="26">
        <f t="shared" si="357"/>
        <v>0</v>
      </c>
      <c r="W878" s="26">
        <f>VLOOKUP(AF878,角色间职业划分!L:M,2,FALSE)</f>
        <v>17</v>
      </c>
      <c r="X878" s="26">
        <f t="shared" si="358"/>
        <v>19</v>
      </c>
      <c r="Y878" s="26">
        <v>0</v>
      </c>
      <c r="Z878" s="26">
        <v>0</v>
      </c>
      <c r="AA878" s="26">
        <v>0</v>
      </c>
      <c r="AB878" s="26">
        <f t="shared" si="359"/>
        <v>5</v>
      </c>
      <c r="AC878" s="1">
        <f t="shared" si="340"/>
        <v>540</v>
      </c>
      <c r="AD878" s="51"/>
      <c r="AE878" s="1"/>
      <c r="AF878">
        <f t="shared" si="360"/>
        <v>15</v>
      </c>
      <c r="AG878" s="26" t="str">
        <f>VLOOKUP(AF878,角色间职业划分!P:R,3,FALSE)</f>
        <v>幻术师</v>
      </c>
      <c r="AH878" s="26">
        <f t="shared" si="361"/>
        <v>19</v>
      </c>
    </row>
    <row r="879" spans="1:34" x14ac:dyDescent="0.15">
      <c r="A879" s="26">
        <v>875</v>
      </c>
      <c r="B879" s="26">
        <f t="shared" si="341"/>
        <v>0</v>
      </c>
      <c r="C879" s="26">
        <f>ROUND(IF($AG879="战士",VLOOKUP($AH879,$DV:$ER,DX$1,FALSE),IF($AG879="幻术师",VLOOKUP($AH879,$EU:$FQ,EW$1,FALSE),IF($AG879="刺客",VLOOKUP($AH879,$FU:$GQ,FW$1,FALSE),"无该职业")))/VLOOKUP(AF879,角色间职业划分!P:AP,20,FALSE),0)</f>
        <v>25</v>
      </c>
      <c r="D879" s="26">
        <f t="shared" si="342"/>
        <v>0</v>
      </c>
      <c r="E879" s="26">
        <f>ROUND(IF($AG879="战士",VLOOKUP($AH879,$DV:$ER,DZ$1,FALSE),IF($AG879="幻术师",VLOOKUP($AH879,$EU:$FQ,EY$1,FALSE),IF($AG879="刺客",VLOOKUP($AH879,$FU:$GQ,FY$1,FALSE),"无该职业")))*VLOOKUP($AF879,角色间职业划分!$P:$AP,26,FALSE)*VLOOKUP($AF879,角色间职业划分!$P:$AP,13,FALSE)/角色间职业划分!$AB$9,0)</f>
        <v>829</v>
      </c>
      <c r="F879" s="26">
        <f>ROUND(IF($AG879="战士",VLOOKUP($AH879,$DV:$ER,EA$1,FALSE),IF($AG879="幻术师",VLOOKUP($AH879,$EU:$FQ,EZ$1,FALSE),IF($AG879="刺客",VLOOKUP($AH879,$FU:$GQ,FZ$1,FALSE),"无该职业")))*VLOOKUP($AF879,角色间职业划分!$P:$AP,8,FALSE)/角色间职业划分!$W$9,0)</f>
        <v>2949</v>
      </c>
      <c r="G879" s="26">
        <f>ROUND(IF($AG879="战士",VLOOKUP($AH879,$DV:$ER,EB$1,FALSE),IF($AG879="幻术师",VLOOKUP($AH879,$EU:$FQ,FA$1,FALSE),IF($AG879="刺客",VLOOKUP($AH879,$FU:$GQ,GA$1,FALSE),"无该职业")))*VLOOKUP($AF879,角色间职业划分!$P:$AP,13,FALSE)/角色间职业划分!$AB$9,0)</f>
        <v>1773</v>
      </c>
      <c r="H879" s="26">
        <f t="shared" si="343"/>
        <v>0</v>
      </c>
      <c r="I879" s="26">
        <f t="shared" si="344"/>
        <v>0</v>
      </c>
      <c r="J879" s="26">
        <f t="shared" si="345"/>
        <v>0</v>
      </c>
      <c r="K879" s="26">
        <f t="shared" si="346"/>
        <v>0</v>
      </c>
      <c r="L879" s="26">
        <f t="shared" si="347"/>
        <v>0</v>
      </c>
      <c r="M879" s="26">
        <f t="shared" si="348"/>
        <v>0</v>
      </c>
      <c r="N879" s="26">
        <f t="shared" si="349"/>
        <v>2.5</v>
      </c>
      <c r="O879" s="26">
        <f t="shared" si="350"/>
        <v>2.5</v>
      </c>
      <c r="P879" s="26">
        <f t="shared" si="351"/>
        <v>0</v>
      </c>
      <c r="Q879" s="26">
        <f t="shared" si="352"/>
        <v>2.5</v>
      </c>
      <c r="R879" s="26">
        <f t="shared" si="353"/>
        <v>2.5</v>
      </c>
      <c r="S879" s="26">
        <f t="shared" si="354"/>
        <v>2.5</v>
      </c>
      <c r="T879" s="26">
        <f t="shared" si="355"/>
        <v>0</v>
      </c>
      <c r="U879" s="26">
        <f t="shared" si="356"/>
        <v>0</v>
      </c>
      <c r="V879" s="26">
        <f t="shared" si="357"/>
        <v>0</v>
      </c>
      <c r="W879" s="26">
        <f>VLOOKUP(AF879,角色间职业划分!L:M,2,FALSE)</f>
        <v>17</v>
      </c>
      <c r="X879" s="26">
        <f t="shared" si="358"/>
        <v>20</v>
      </c>
      <c r="Y879" s="26">
        <v>0</v>
      </c>
      <c r="Z879" s="26">
        <v>0</v>
      </c>
      <c r="AA879" s="26">
        <v>0</v>
      </c>
      <c r="AB879" s="26">
        <f t="shared" si="359"/>
        <v>7.5</v>
      </c>
      <c r="AC879" s="1">
        <f t="shared" si="340"/>
        <v>561</v>
      </c>
      <c r="AD879" s="51"/>
      <c r="AE879" s="1"/>
      <c r="AF879">
        <f t="shared" si="360"/>
        <v>15</v>
      </c>
      <c r="AG879" s="26" t="str">
        <f>VLOOKUP(AF879,角色间职业划分!P:R,3,FALSE)</f>
        <v>幻术师</v>
      </c>
      <c r="AH879" s="26">
        <f t="shared" si="361"/>
        <v>20</v>
      </c>
    </row>
    <row r="880" spans="1:34" x14ac:dyDescent="0.15">
      <c r="A880" s="26">
        <v>876</v>
      </c>
      <c r="B880" s="26">
        <f t="shared" si="341"/>
        <v>0</v>
      </c>
      <c r="C880" s="26">
        <f>ROUND(IF($AG880="战士",VLOOKUP($AH880,$DV:$ER,DX$1,FALSE),IF($AG880="幻术师",VLOOKUP($AH880,$EU:$FQ,EW$1,FALSE),IF($AG880="刺客",VLOOKUP($AH880,$FU:$GQ,FW$1,FALSE),"无该职业")))/VLOOKUP(AF880,角色间职业划分!P:AP,20,FALSE),0)</f>
        <v>25</v>
      </c>
      <c r="D880" s="26">
        <f t="shared" si="342"/>
        <v>0</v>
      </c>
      <c r="E880" s="26">
        <f>ROUND(IF($AG880="战士",VLOOKUP($AH880,$DV:$ER,DZ$1,FALSE),IF($AG880="幻术师",VLOOKUP($AH880,$EU:$FQ,EY$1,FALSE),IF($AG880="刺客",VLOOKUP($AH880,$FU:$GQ,FY$1,FALSE),"无该职业")))*VLOOKUP($AF880,角色间职业划分!$P:$AP,26,FALSE)*VLOOKUP($AF880,角色间职业划分!$P:$AP,13,FALSE)/角色间职业划分!$AB$9,0)</f>
        <v>829</v>
      </c>
      <c r="F880" s="26">
        <f>ROUND(IF($AG880="战士",VLOOKUP($AH880,$DV:$ER,EA$1,FALSE),IF($AG880="幻术师",VLOOKUP($AH880,$EU:$FQ,EZ$1,FALSE),IF($AG880="刺客",VLOOKUP($AH880,$FU:$GQ,FZ$1,FALSE),"无该职业")))*VLOOKUP($AF880,角色间职业划分!$P:$AP,8,FALSE)/角色间职业划分!$W$9,0)</f>
        <v>2949</v>
      </c>
      <c r="G880" s="26">
        <f>ROUND(IF($AG880="战士",VLOOKUP($AH880,$DV:$ER,EB$1,FALSE),IF($AG880="幻术师",VLOOKUP($AH880,$EU:$FQ,FA$1,FALSE),IF($AG880="刺客",VLOOKUP($AH880,$FU:$GQ,GA$1,FALSE),"无该职业")))*VLOOKUP($AF880,角色间职业划分!$P:$AP,13,FALSE)/角色间职业划分!$AB$9,0)</f>
        <v>2150</v>
      </c>
      <c r="H880" s="26">
        <f t="shared" si="343"/>
        <v>0</v>
      </c>
      <c r="I880" s="26">
        <f t="shared" si="344"/>
        <v>0</v>
      </c>
      <c r="J880" s="26">
        <f t="shared" si="345"/>
        <v>0</v>
      </c>
      <c r="K880" s="26">
        <f t="shared" si="346"/>
        <v>0</v>
      </c>
      <c r="L880" s="26">
        <f t="shared" si="347"/>
        <v>0</v>
      </c>
      <c r="M880" s="26">
        <f t="shared" si="348"/>
        <v>0</v>
      </c>
      <c r="N880" s="26">
        <f t="shared" si="349"/>
        <v>2.5</v>
      </c>
      <c r="O880" s="26">
        <f t="shared" si="350"/>
        <v>2.5</v>
      </c>
      <c r="P880" s="26">
        <f t="shared" si="351"/>
        <v>0</v>
      </c>
      <c r="Q880" s="26">
        <f t="shared" si="352"/>
        <v>2.5</v>
      </c>
      <c r="R880" s="26">
        <f t="shared" si="353"/>
        <v>2.5</v>
      </c>
      <c r="S880" s="26">
        <f t="shared" si="354"/>
        <v>2.5</v>
      </c>
      <c r="T880" s="26">
        <f t="shared" si="355"/>
        <v>0</v>
      </c>
      <c r="U880" s="26">
        <f t="shared" si="356"/>
        <v>0</v>
      </c>
      <c r="V880" s="26">
        <f t="shared" si="357"/>
        <v>0</v>
      </c>
      <c r="W880" s="26">
        <f>VLOOKUP(AF880,角色间职业划分!L:M,2,FALSE)</f>
        <v>17</v>
      </c>
      <c r="X880" s="26">
        <f t="shared" si="358"/>
        <v>21</v>
      </c>
      <c r="Y880" s="26">
        <v>0</v>
      </c>
      <c r="Z880" s="26">
        <v>0</v>
      </c>
      <c r="AA880" s="26">
        <v>0</v>
      </c>
      <c r="AB880" s="26">
        <f t="shared" si="359"/>
        <v>7.5</v>
      </c>
      <c r="AC880" s="1">
        <f t="shared" si="340"/>
        <v>582</v>
      </c>
      <c r="AD880" s="51"/>
      <c r="AE880" s="1"/>
      <c r="AF880">
        <f t="shared" si="360"/>
        <v>15</v>
      </c>
      <c r="AG880" s="26" t="str">
        <f>VLOOKUP(AF880,角色间职业划分!P:R,3,FALSE)</f>
        <v>幻术师</v>
      </c>
      <c r="AH880" s="26">
        <f t="shared" si="361"/>
        <v>21</v>
      </c>
    </row>
    <row r="881" spans="1:34" x14ac:dyDescent="0.15">
      <c r="A881" s="26">
        <v>877</v>
      </c>
      <c r="B881" s="26">
        <f t="shared" si="341"/>
        <v>0</v>
      </c>
      <c r="C881" s="26">
        <f>ROUND(IF($AG881="战士",VLOOKUP($AH881,$DV:$ER,DX$1,FALSE),IF($AG881="幻术师",VLOOKUP($AH881,$EU:$FQ,EW$1,FALSE),IF($AG881="刺客",VLOOKUP($AH881,$FU:$GQ,FW$1,FALSE),"无该职业")))/VLOOKUP(AF881,角色间职业划分!P:AP,20,FALSE),0)</f>
        <v>25</v>
      </c>
      <c r="D881" s="26">
        <f t="shared" si="342"/>
        <v>0</v>
      </c>
      <c r="E881" s="26">
        <f>ROUND(IF($AG881="战士",VLOOKUP($AH881,$DV:$ER,DZ$1,FALSE),IF($AG881="幻术师",VLOOKUP($AH881,$EU:$FQ,EY$1,FALSE),IF($AG881="刺客",VLOOKUP($AH881,$FU:$GQ,FY$1,FALSE),"无该职业")))*VLOOKUP($AF881,角色间职业划分!$P:$AP,26,FALSE)*VLOOKUP($AF881,角色间职业划分!$P:$AP,13,FALSE)/角色间职业划分!$AB$9,0)</f>
        <v>829</v>
      </c>
      <c r="F881" s="26">
        <f>ROUND(IF($AG881="战士",VLOOKUP($AH881,$DV:$ER,EA$1,FALSE),IF($AG881="幻术师",VLOOKUP($AH881,$EU:$FQ,EZ$1,FALSE),IF($AG881="刺客",VLOOKUP($AH881,$FU:$GQ,FZ$1,FALSE),"无该职业")))*VLOOKUP($AF881,角色间职业划分!$P:$AP,8,FALSE)/角色间职业划分!$W$9,0)</f>
        <v>2949</v>
      </c>
      <c r="G881" s="26">
        <f>ROUND(IF($AG881="战士",VLOOKUP($AH881,$DV:$ER,EB$1,FALSE),IF($AG881="幻术师",VLOOKUP($AH881,$EU:$FQ,FA$1,FALSE),IF($AG881="刺客",VLOOKUP($AH881,$FU:$GQ,GA$1,FALSE),"无该职业")))*VLOOKUP($AF881,角色间职业划分!$P:$AP,13,FALSE)/角色间职业划分!$AB$9,0)</f>
        <v>2150</v>
      </c>
      <c r="H881" s="26">
        <f t="shared" si="343"/>
        <v>0</v>
      </c>
      <c r="I881" s="26">
        <f t="shared" si="344"/>
        <v>0</v>
      </c>
      <c r="J881" s="26">
        <f t="shared" si="345"/>
        <v>0</v>
      </c>
      <c r="K881" s="26">
        <f t="shared" si="346"/>
        <v>0</v>
      </c>
      <c r="L881" s="26">
        <f t="shared" si="347"/>
        <v>0</v>
      </c>
      <c r="M881" s="26">
        <f t="shared" si="348"/>
        <v>0</v>
      </c>
      <c r="N881" s="26">
        <f t="shared" si="349"/>
        <v>5</v>
      </c>
      <c r="O881" s="26">
        <f t="shared" si="350"/>
        <v>2.5</v>
      </c>
      <c r="P881" s="26">
        <f t="shared" si="351"/>
        <v>0</v>
      </c>
      <c r="Q881" s="26">
        <f t="shared" si="352"/>
        <v>2.5</v>
      </c>
      <c r="R881" s="26">
        <f t="shared" si="353"/>
        <v>2.5</v>
      </c>
      <c r="S881" s="26">
        <f t="shared" si="354"/>
        <v>2.5</v>
      </c>
      <c r="T881" s="26">
        <f t="shared" si="355"/>
        <v>0</v>
      </c>
      <c r="U881" s="26">
        <f t="shared" si="356"/>
        <v>0</v>
      </c>
      <c r="V881" s="26">
        <f t="shared" si="357"/>
        <v>0</v>
      </c>
      <c r="W881" s="26">
        <f>VLOOKUP(AF881,角色间职业划分!L:M,2,FALSE)</f>
        <v>17</v>
      </c>
      <c r="X881" s="26">
        <f t="shared" si="358"/>
        <v>22</v>
      </c>
      <c r="Y881" s="26">
        <v>0</v>
      </c>
      <c r="Z881" s="26">
        <v>0</v>
      </c>
      <c r="AA881" s="26">
        <v>0</v>
      </c>
      <c r="AB881" s="26">
        <f t="shared" si="359"/>
        <v>7.5</v>
      </c>
      <c r="AC881" s="1">
        <f t="shared" si="340"/>
        <v>603</v>
      </c>
      <c r="AD881" s="51"/>
      <c r="AE881" s="1"/>
      <c r="AF881">
        <f t="shared" si="360"/>
        <v>15</v>
      </c>
      <c r="AG881" s="26" t="str">
        <f>VLOOKUP(AF881,角色间职业划分!P:R,3,FALSE)</f>
        <v>幻术师</v>
      </c>
      <c r="AH881" s="26">
        <f t="shared" si="361"/>
        <v>22</v>
      </c>
    </row>
    <row r="882" spans="1:34" x14ac:dyDescent="0.15">
      <c r="A882" s="26">
        <v>878</v>
      </c>
      <c r="B882" s="26">
        <f t="shared" si="341"/>
        <v>0</v>
      </c>
      <c r="C882" s="26">
        <f>ROUND(IF($AG882="战士",VLOOKUP($AH882,$DV:$ER,DX$1,FALSE),IF($AG882="幻术师",VLOOKUP($AH882,$EU:$FQ,EW$1,FALSE),IF($AG882="刺客",VLOOKUP($AH882,$FU:$GQ,FW$1,FALSE),"无该职业")))/VLOOKUP(AF882,角色间职业划分!P:AP,20,FALSE),0)</f>
        <v>25</v>
      </c>
      <c r="D882" s="26">
        <f t="shared" si="342"/>
        <v>0</v>
      </c>
      <c r="E882" s="26">
        <f>ROUND(IF($AG882="战士",VLOOKUP($AH882,$DV:$ER,DZ$1,FALSE),IF($AG882="幻术师",VLOOKUP($AH882,$EU:$FQ,EY$1,FALSE),IF($AG882="刺客",VLOOKUP($AH882,$FU:$GQ,FY$1,FALSE),"无该职业")))*VLOOKUP($AF882,角色间职业划分!$P:$AP,26,FALSE)*VLOOKUP($AF882,角色间职业划分!$P:$AP,13,FALSE)/角色间职业划分!$AB$9,0)</f>
        <v>829</v>
      </c>
      <c r="F882" s="26">
        <f>ROUND(IF($AG882="战士",VLOOKUP($AH882,$DV:$ER,EA$1,FALSE),IF($AG882="幻术师",VLOOKUP($AH882,$EU:$FQ,EZ$1,FALSE),IF($AG882="刺客",VLOOKUP($AH882,$FU:$GQ,FZ$1,FALSE),"无该职业")))*VLOOKUP($AF882,角色间职业划分!$P:$AP,8,FALSE)/角色间职业划分!$W$9,0)</f>
        <v>3408</v>
      </c>
      <c r="G882" s="26">
        <f>ROUND(IF($AG882="战士",VLOOKUP($AH882,$DV:$ER,EB$1,FALSE),IF($AG882="幻术师",VLOOKUP($AH882,$EU:$FQ,FA$1,FALSE),IF($AG882="刺客",VLOOKUP($AH882,$FU:$GQ,GA$1,FALSE),"无该职业")))*VLOOKUP($AF882,角色间职业划分!$P:$AP,13,FALSE)/角色间职业划分!$AB$9,0)</f>
        <v>2150</v>
      </c>
      <c r="H882" s="26">
        <f t="shared" si="343"/>
        <v>0</v>
      </c>
      <c r="I882" s="26">
        <f t="shared" si="344"/>
        <v>0</v>
      </c>
      <c r="J882" s="26">
        <f t="shared" si="345"/>
        <v>0</v>
      </c>
      <c r="K882" s="26">
        <f t="shared" si="346"/>
        <v>0</v>
      </c>
      <c r="L882" s="26">
        <f t="shared" si="347"/>
        <v>0</v>
      </c>
      <c r="M882" s="26">
        <f t="shared" si="348"/>
        <v>0</v>
      </c>
      <c r="N882" s="26">
        <f t="shared" si="349"/>
        <v>5</v>
      </c>
      <c r="O882" s="26">
        <f t="shared" si="350"/>
        <v>2.5</v>
      </c>
      <c r="P882" s="26">
        <f t="shared" si="351"/>
        <v>0</v>
      </c>
      <c r="Q882" s="26">
        <f t="shared" si="352"/>
        <v>2.5</v>
      </c>
      <c r="R882" s="26">
        <f t="shared" si="353"/>
        <v>2.5</v>
      </c>
      <c r="S882" s="26">
        <f t="shared" si="354"/>
        <v>2.5</v>
      </c>
      <c r="T882" s="26">
        <f t="shared" si="355"/>
        <v>0</v>
      </c>
      <c r="U882" s="26">
        <f t="shared" si="356"/>
        <v>0</v>
      </c>
      <c r="V882" s="26">
        <f t="shared" si="357"/>
        <v>0</v>
      </c>
      <c r="W882" s="26">
        <f>VLOOKUP(AF882,角色间职业划分!L:M,2,FALSE)</f>
        <v>17</v>
      </c>
      <c r="X882" s="26">
        <f t="shared" si="358"/>
        <v>23</v>
      </c>
      <c r="Y882" s="26">
        <v>0</v>
      </c>
      <c r="Z882" s="26">
        <v>0</v>
      </c>
      <c r="AA882" s="26">
        <v>0</v>
      </c>
      <c r="AB882" s="26">
        <f t="shared" si="359"/>
        <v>7.5</v>
      </c>
      <c r="AC882" s="1">
        <f t="shared" si="340"/>
        <v>624</v>
      </c>
      <c r="AD882" s="51"/>
      <c r="AE882" s="1"/>
      <c r="AF882">
        <f t="shared" si="360"/>
        <v>15</v>
      </c>
      <c r="AG882" s="26" t="str">
        <f>VLOOKUP(AF882,角色间职业划分!P:R,3,FALSE)</f>
        <v>幻术师</v>
      </c>
      <c r="AH882" s="26">
        <f t="shared" si="361"/>
        <v>23</v>
      </c>
    </row>
    <row r="883" spans="1:34" x14ac:dyDescent="0.15">
      <c r="A883" s="26">
        <v>879</v>
      </c>
      <c r="B883" s="26">
        <f t="shared" si="341"/>
        <v>0</v>
      </c>
      <c r="C883" s="26">
        <f>ROUND(IF($AG883="战士",VLOOKUP($AH883,$DV:$ER,DX$1,FALSE),IF($AG883="幻术师",VLOOKUP($AH883,$EU:$FQ,EW$1,FALSE),IF($AG883="刺客",VLOOKUP($AH883,$FU:$GQ,FW$1,FALSE),"无该职业")))/VLOOKUP(AF883,角色间职业划分!P:AP,20,FALSE),0)</f>
        <v>30</v>
      </c>
      <c r="D883" s="26">
        <f t="shared" si="342"/>
        <v>0</v>
      </c>
      <c r="E883" s="26">
        <f>ROUND(IF($AG883="战士",VLOOKUP($AH883,$DV:$ER,DZ$1,FALSE),IF($AG883="幻术师",VLOOKUP($AH883,$EU:$FQ,EY$1,FALSE),IF($AG883="刺客",VLOOKUP($AH883,$FU:$GQ,FY$1,FALSE),"无该职业")))*VLOOKUP($AF883,角色间职业划分!$P:$AP,26,FALSE)*VLOOKUP($AF883,角色间职业划分!$P:$AP,13,FALSE)/角色间职业划分!$AB$9,0)</f>
        <v>829</v>
      </c>
      <c r="F883" s="26">
        <f>ROUND(IF($AG883="战士",VLOOKUP($AH883,$DV:$ER,EA$1,FALSE),IF($AG883="幻术师",VLOOKUP($AH883,$EU:$FQ,EZ$1,FALSE),IF($AG883="刺客",VLOOKUP($AH883,$FU:$GQ,FZ$1,FALSE),"无该职业")))*VLOOKUP($AF883,角色间职业划分!$P:$AP,8,FALSE)/角色间职业划分!$W$9,0)</f>
        <v>3408</v>
      </c>
      <c r="G883" s="26">
        <f>ROUND(IF($AG883="战士",VLOOKUP($AH883,$DV:$ER,EB$1,FALSE),IF($AG883="幻术师",VLOOKUP($AH883,$EU:$FQ,FA$1,FALSE),IF($AG883="刺客",VLOOKUP($AH883,$FU:$GQ,GA$1,FALSE),"无该职业")))*VLOOKUP($AF883,角色间职业划分!$P:$AP,13,FALSE)/角色间职业划分!$AB$9,0)</f>
        <v>2150</v>
      </c>
      <c r="H883" s="26">
        <f t="shared" si="343"/>
        <v>0</v>
      </c>
      <c r="I883" s="26">
        <f t="shared" si="344"/>
        <v>0</v>
      </c>
      <c r="J883" s="26">
        <f t="shared" si="345"/>
        <v>0</v>
      </c>
      <c r="K883" s="26">
        <f t="shared" si="346"/>
        <v>0</v>
      </c>
      <c r="L883" s="26">
        <f t="shared" si="347"/>
        <v>0</v>
      </c>
      <c r="M883" s="26">
        <f t="shared" si="348"/>
        <v>0</v>
      </c>
      <c r="N883" s="26">
        <f t="shared" si="349"/>
        <v>5</v>
      </c>
      <c r="O883" s="26">
        <f t="shared" si="350"/>
        <v>2.5</v>
      </c>
      <c r="P883" s="26">
        <f t="shared" si="351"/>
        <v>0</v>
      </c>
      <c r="Q883" s="26">
        <f t="shared" si="352"/>
        <v>2.5</v>
      </c>
      <c r="R883" s="26">
        <f t="shared" si="353"/>
        <v>2.5</v>
      </c>
      <c r="S883" s="26">
        <f t="shared" si="354"/>
        <v>2.5</v>
      </c>
      <c r="T883" s="26">
        <f t="shared" si="355"/>
        <v>0</v>
      </c>
      <c r="U883" s="26">
        <f t="shared" si="356"/>
        <v>0</v>
      </c>
      <c r="V883" s="26">
        <f t="shared" si="357"/>
        <v>0</v>
      </c>
      <c r="W883" s="26">
        <f>VLOOKUP(AF883,角色间职业划分!L:M,2,FALSE)</f>
        <v>17</v>
      </c>
      <c r="X883" s="26">
        <f t="shared" si="358"/>
        <v>24</v>
      </c>
      <c r="Y883" s="26">
        <v>0</v>
      </c>
      <c r="Z883" s="26">
        <v>0</v>
      </c>
      <c r="AA883" s="26">
        <v>0</v>
      </c>
      <c r="AB883" s="26">
        <f t="shared" si="359"/>
        <v>7.5</v>
      </c>
      <c r="AC883" s="1">
        <f t="shared" si="340"/>
        <v>645</v>
      </c>
      <c r="AD883" s="51"/>
      <c r="AE883" s="1"/>
      <c r="AF883">
        <f t="shared" si="360"/>
        <v>15</v>
      </c>
      <c r="AG883" s="26" t="str">
        <f>VLOOKUP(AF883,角色间职业划分!P:R,3,FALSE)</f>
        <v>幻术师</v>
      </c>
      <c r="AH883" s="26">
        <f t="shared" si="361"/>
        <v>24</v>
      </c>
    </row>
    <row r="884" spans="1:34" x14ac:dyDescent="0.15">
      <c r="A884" s="26">
        <v>880</v>
      </c>
      <c r="B884" s="26">
        <f t="shared" si="341"/>
        <v>0</v>
      </c>
      <c r="C884" s="26">
        <f>ROUND(IF($AG884="战士",VLOOKUP($AH884,$DV:$ER,DX$1,FALSE),IF($AG884="幻术师",VLOOKUP($AH884,$EU:$FQ,EW$1,FALSE),IF($AG884="刺客",VLOOKUP($AH884,$FU:$GQ,FW$1,FALSE),"无该职业")))/VLOOKUP(AF884,角色间职业划分!P:AP,20,FALSE),0)</f>
        <v>30</v>
      </c>
      <c r="D884" s="26">
        <f t="shared" si="342"/>
        <v>0</v>
      </c>
      <c r="E884" s="26">
        <f>ROUND(IF($AG884="战士",VLOOKUP($AH884,$DV:$ER,DZ$1,FALSE),IF($AG884="幻术师",VLOOKUP($AH884,$EU:$FQ,EY$1,FALSE),IF($AG884="刺客",VLOOKUP($AH884,$FU:$GQ,FY$1,FALSE),"无该职业")))*VLOOKUP($AF884,角色间职业划分!$P:$AP,26,FALSE)*VLOOKUP($AF884,角色间职业划分!$P:$AP,13,FALSE)/角色间职业划分!$AB$9,0)</f>
        <v>829</v>
      </c>
      <c r="F884" s="26">
        <f>ROUND(IF($AG884="战士",VLOOKUP($AH884,$DV:$ER,EA$1,FALSE),IF($AG884="幻术师",VLOOKUP($AH884,$EU:$FQ,EZ$1,FALSE),IF($AG884="刺客",VLOOKUP($AH884,$FU:$GQ,FZ$1,FALSE),"无该职业")))*VLOOKUP($AF884,角色间职业划分!$P:$AP,8,FALSE)/角色间职业划分!$W$9,0)</f>
        <v>3408</v>
      </c>
      <c r="G884" s="26">
        <f>ROUND(IF($AG884="战士",VLOOKUP($AH884,$DV:$ER,EB$1,FALSE),IF($AG884="幻术师",VLOOKUP($AH884,$EU:$FQ,FA$1,FALSE),IF($AG884="刺客",VLOOKUP($AH884,$FU:$GQ,GA$1,FALSE),"无该职业")))*VLOOKUP($AF884,角色间职业划分!$P:$AP,13,FALSE)/角色间职业划分!$AB$9,0)</f>
        <v>2460</v>
      </c>
      <c r="H884" s="26">
        <f t="shared" si="343"/>
        <v>0</v>
      </c>
      <c r="I884" s="26">
        <f t="shared" si="344"/>
        <v>0</v>
      </c>
      <c r="J884" s="26">
        <f t="shared" si="345"/>
        <v>0</v>
      </c>
      <c r="K884" s="26">
        <f t="shared" si="346"/>
        <v>0</v>
      </c>
      <c r="L884" s="26">
        <f t="shared" si="347"/>
        <v>0</v>
      </c>
      <c r="M884" s="26">
        <f t="shared" si="348"/>
        <v>0</v>
      </c>
      <c r="N884" s="26">
        <f t="shared" si="349"/>
        <v>5</v>
      </c>
      <c r="O884" s="26">
        <f t="shared" si="350"/>
        <v>2.5</v>
      </c>
      <c r="P884" s="26">
        <f t="shared" si="351"/>
        <v>0</v>
      </c>
      <c r="Q884" s="26">
        <f t="shared" si="352"/>
        <v>2.5</v>
      </c>
      <c r="R884" s="26">
        <f t="shared" si="353"/>
        <v>2.5</v>
      </c>
      <c r="S884" s="26">
        <f t="shared" si="354"/>
        <v>2.5</v>
      </c>
      <c r="T884" s="26">
        <f t="shared" si="355"/>
        <v>0</v>
      </c>
      <c r="U884" s="26">
        <f t="shared" si="356"/>
        <v>0</v>
      </c>
      <c r="V884" s="26">
        <f t="shared" si="357"/>
        <v>0</v>
      </c>
      <c r="W884" s="26">
        <f>VLOOKUP(AF884,角色间职业划分!L:M,2,FALSE)</f>
        <v>17</v>
      </c>
      <c r="X884" s="26">
        <f t="shared" si="358"/>
        <v>25</v>
      </c>
      <c r="Y884" s="26">
        <v>0</v>
      </c>
      <c r="Z884" s="26">
        <v>0</v>
      </c>
      <c r="AA884" s="26">
        <v>0</v>
      </c>
      <c r="AB884" s="26">
        <f t="shared" si="359"/>
        <v>7.5</v>
      </c>
      <c r="AC884" s="1">
        <f t="shared" si="340"/>
        <v>666</v>
      </c>
      <c r="AD884" s="51"/>
      <c r="AE884" s="1"/>
      <c r="AF884">
        <f t="shared" si="360"/>
        <v>15</v>
      </c>
      <c r="AG884" s="26" t="str">
        <f>VLOOKUP(AF884,角色间职业划分!P:R,3,FALSE)</f>
        <v>幻术师</v>
      </c>
      <c r="AH884" s="26">
        <f t="shared" si="361"/>
        <v>25</v>
      </c>
    </row>
    <row r="885" spans="1:34" x14ac:dyDescent="0.15">
      <c r="A885" s="26">
        <v>881</v>
      </c>
      <c r="B885" s="26">
        <f t="shared" si="341"/>
        <v>0</v>
      </c>
      <c r="C885" s="26">
        <f>ROUND(IF($AG885="战士",VLOOKUP($AH885,$DV:$ER,DX$1,FALSE),IF($AG885="幻术师",VLOOKUP($AH885,$EU:$FQ,EW$1,FALSE),IF($AG885="刺客",VLOOKUP($AH885,$FU:$GQ,FW$1,FALSE),"无该职业")))/VLOOKUP(AF885,角色间职业划分!P:AP,20,FALSE),0)</f>
        <v>30</v>
      </c>
      <c r="D885" s="26">
        <f t="shared" si="342"/>
        <v>0</v>
      </c>
      <c r="E885" s="26">
        <f>ROUND(IF($AG885="战士",VLOOKUP($AH885,$DV:$ER,DZ$1,FALSE),IF($AG885="幻术师",VLOOKUP($AH885,$EU:$FQ,EY$1,FALSE),IF($AG885="刺客",VLOOKUP($AH885,$FU:$GQ,FY$1,FALSE),"无该职业")))*VLOOKUP($AF885,角色间职业划分!$P:$AP,26,FALSE)*VLOOKUP($AF885,角色间职业划分!$P:$AP,13,FALSE)/角色间职业划分!$AB$9,0)</f>
        <v>829</v>
      </c>
      <c r="F885" s="26">
        <f>ROUND(IF($AG885="战士",VLOOKUP($AH885,$DV:$ER,EA$1,FALSE),IF($AG885="幻术师",VLOOKUP($AH885,$EU:$FQ,EZ$1,FALSE),IF($AG885="刺客",VLOOKUP($AH885,$FU:$GQ,FZ$1,FALSE),"无该职业")))*VLOOKUP($AF885,角色间职业划分!$P:$AP,8,FALSE)/角色间职业划分!$W$9,0)</f>
        <v>3408</v>
      </c>
      <c r="G885" s="26">
        <f>ROUND(IF($AG885="战士",VLOOKUP($AH885,$DV:$ER,EB$1,FALSE),IF($AG885="幻术师",VLOOKUP($AH885,$EU:$FQ,FA$1,FALSE),IF($AG885="刺客",VLOOKUP($AH885,$FU:$GQ,GA$1,FALSE),"无该职业")))*VLOOKUP($AF885,角色间职业划分!$P:$AP,13,FALSE)/角色间职业划分!$AB$9,0)</f>
        <v>2460</v>
      </c>
      <c r="H885" s="26">
        <f t="shared" si="343"/>
        <v>0</v>
      </c>
      <c r="I885" s="26">
        <f t="shared" si="344"/>
        <v>0</v>
      </c>
      <c r="J885" s="26">
        <f t="shared" si="345"/>
        <v>0</v>
      </c>
      <c r="K885" s="26">
        <f t="shared" si="346"/>
        <v>0</v>
      </c>
      <c r="L885" s="26">
        <f t="shared" si="347"/>
        <v>0</v>
      </c>
      <c r="M885" s="26">
        <f t="shared" si="348"/>
        <v>0</v>
      </c>
      <c r="N885" s="26">
        <f t="shared" si="349"/>
        <v>5</v>
      </c>
      <c r="O885" s="26">
        <f t="shared" si="350"/>
        <v>2.5</v>
      </c>
      <c r="P885" s="26">
        <f t="shared" si="351"/>
        <v>0</v>
      </c>
      <c r="Q885" s="26">
        <f t="shared" si="352"/>
        <v>2.5</v>
      </c>
      <c r="R885" s="26">
        <f t="shared" si="353"/>
        <v>5</v>
      </c>
      <c r="S885" s="26">
        <f t="shared" si="354"/>
        <v>2.5</v>
      </c>
      <c r="T885" s="26">
        <f t="shared" si="355"/>
        <v>0</v>
      </c>
      <c r="U885" s="26">
        <f t="shared" si="356"/>
        <v>0</v>
      </c>
      <c r="V885" s="26">
        <f t="shared" si="357"/>
        <v>0</v>
      </c>
      <c r="W885" s="26">
        <f>VLOOKUP(AF885,角色间职业划分!L:M,2,FALSE)</f>
        <v>17</v>
      </c>
      <c r="X885" s="26">
        <f t="shared" si="358"/>
        <v>26</v>
      </c>
      <c r="Y885" s="26">
        <v>0</v>
      </c>
      <c r="Z885" s="26">
        <v>0</v>
      </c>
      <c r="AA885" s="26">
        <v>0</v>
      </c>
      <c r="AB885" s="26">
        <f t="shared" si="359"/>
        <v>7.5</v>
      </c>
      <c r="AC885" s="1">
        <f t="shared" si="340"/>
        <v>687</v>
      </c>
      <c r="AD885" s="51"/>
      <c r="AE885" s="1"/>
      <c r="AF885">
        <f t="shared" si="360"/>
        <v>15</v>
      </c>
      <c r="AG885" s="26" t="str">
        <f>VLOOKUP(AF885,角色间职业划分!P:R,3,FALSE)</f>
        <v>幻术师</v>
      </c>
      <c r="AH885" s="26">
        <f t="shared" si="361"/>
        <v>26</v>
      </c>
    </row>
    <row r="886" spans="1:34" x14ac:dyDescent="0.15">
      <c r="A886" s="26">
        <v>882</v>
      </c>
      <c r="B886" s="26">
        <f t="shared" si="341"/>
        <v>0</v>
      </c>
      <c r="C886" s="26">
        <f>ROUND(IF($AG886="战士",VLOOKUP($AH886,$DV:$ER,DX$1,FALSE),IF($AG886="幻术师",VLOOKUP($AH886,$EU:$FQ,EW$1,FALSE),IF($AG886="刺客",VLOOKUP($AH886,$FU:$GQ,FW$1,FALSE),"无该职业")))/VLOOKUP(AF886,角色间职业划分!P:AP,20,FALSE),0)</f>
        <v>30</v>
      </c>
      <c r="D886" s="26">
        <f t="shared" si="342"/>
        <v>0</v>
      </c>
      <c r="E886" s="26">
        <f>ROUND(IF($AG886="战士",VLOOKUP($AH886,$DV:$ER,DZ$1,FALSE),IF($AG886="幻术师",VLOOKUP($AH886,$EU:$FQ,EY$1,FALSE),IF($AG886="刺客",VLOOKUP($AH886,$FU:$GQ,FY$1,FALSE),"无该职业")))*VLOOKUP($AF886,角色间职业划分!$P:$AP,26,FALSE)*VLOOKUP($AF886,角色间职业划分!$P:$AP,13,FALSE)/角色间职业划分!$AB$9,0)</f>
        <v>829</v>
      </c>
      <c r="F886" s="26">
        <f>ROUND(IF($AG886="战士",VLOOKUP($AH886,$DV:$ER,EA$1,FALSE),IF($AG886="幻术师",VLOOKUP($AH886,$EU:$FQ,EZ$1,FALSE),IF($AG886="刺客",VLOOKUP($AH886,$FU:$GQ,FZ$1,FALSE),"无该职业")))*VLOOKUP($AF886,角色间职业划分!$P:$AP,8,FALSE)/角色间职业划分!$W$9,0)</f>
        <v>3867</v>
      </c>
      <c r="G886" s="26">
        <f>ROUND(IF($AG886="战士",VLOOKUP($AH886,$DV:$ER,EB$1,FALSE),IF($AG886="幻术师",VLOOKUP($AH886,$EU:$FQ,FA$1,FALSE),IF($AG886="刺客",VLOOKUP($AH886,$FU:$GQ,GA$1,FALSE),"无该职业")))*VLOOKUP($AF886,角色间职业划分!$P:$AP,13,FALSE)/角色间职业划分!$AB$9,0)</f>
        <v>2460</v>
      </c>
      <c r="H886" s="26">
        <f t="shared" si="343"/>
        <v>0</v>
      </c>
      <c r="I886" s="26">
        <f t="shared" si="344"/>
        <v>0</v>
      </c>
      <c r="J886" s="26">
        <f t="shared" si="345"/>
        <v>0</v>
      </c>
      <c r="K886" s="26">
        <f t="shared" si="346"/>
        <v>0</v>
      </c>
      <c r="L886" s="26">
        <f t="shared" si="347"/>
        <v>0</v>
      </c>
      <c r="M886" s="26">
        <f t="shared" si="348"/>
        <v>0</v>
      </c>
      <c r="N886" s="26">
        <f t="shared" si="349"/>
        <v>5</v>
      </c>
      <c r="O886" s="26">
        <f t="shared" si="350"/>
        <v>2.5</v>
      </c>
      <c r="P886" s="26">
        <f t="shared" si="351"/>
        <v>0</v>
      </c>
      <c r="Q886" s="26">
        <f t="shared" si="352"/>
        <v>2.5</v>
      </c>
      <c r="R886" s="26">
        <f t="shared" si="353"/>
        <v>5</v>
      </c>
      <c r="S886" s="26">
        <f t="shared" si="354"/>
        <v>2.5</v>
      </c>
      <c r="T886" s="26">
        <f t="shared" si="355"/>
        <v>0</v>
      </c>
      <c r="U886" s="26">
        <f t="shared" si="356"/>
        <v>0</v>
      </c>
      <c r="V886" s="26">
        <f t="shared" si="357"/>
        <v>0</v>
      </c>
      <c r="W886" s="26">
        <f>VLOOKUP(AF886,角色间职业划分!L:M,2,FALSE)</f>
        <v>17</v>
      </c>
      <c r="X886" s="26">
        <f t="shared" si="358"/>
        <v>27</v>
      </c>
      <c r="Y886" s="26">
        <v>0</v>
      </c>
      <c r="Z886" s="26">
        <v>0</v>
      </c>
      <c r="AA886" s="26">
        <v>0</v>
      </c>
      <c r="AB886" s="26">
        <f t="shared" si="359"/>
        <v>7.5</v>
      </c>
      <c r="AC886" s="1">
        <f t="shared" si="340"/>
        <v>708</v>
      </c>
      <c r="AD886" s="51"/>
      <c r="AE886" s="1"/>
      <c r="AF886">
        <f t="shared" si="360"/>
        <v>15</v>
      </c>
      <c r="AG886" s="26" t="str">
        <f>VLOOKUP(AF886,角色间职业划分!P:R,3,FALSE)</f>
        <v>幻术师</v>
      </c>
      <c r="AH886" s="26">
        <f t="shared" si="361"/>
        <v>27</v>
      </c>
    </row>
    <row r="887" spans="1:34" x14ac:dyDescent="0.15">
      <c r="A887" s="26">
        <v>883</v>
      </c>
      <c r="B887" s="26">
        <f t="shared" si="341"/>
        <v>0</v>
      </c>
      <c r="C887" s="26">
        <f>ROUND(IF($AG887="战士",VLOOKUP($AH887,$DV:$ER,DX$1,FALSE),IF($AG887="幻术师",VLOOKUP($AH887,$EU:$FQ,EW$1,FALSE),IF($AG887="刺客",VLOOKUP($AH887,$FU:$GQ,FW$1,FALSE),"无该职业")))/VLOOKUP(AF887,角色间职业划分!P:AP,20,FALSE),0)</f>
        <v>30</v>
      </c>
      <c r="D887" s="26">
        <f t="shared" si="342"/>
        <v>0</v>
      </c>
      <c r="E887" s="26">
        <f>ROUND(IF($AG887="战士",VLOOKUP($AH887,$DV:$ER,DZ$1,FALSE),IF($AG887="幻术师",VLOOKUP($AH887,$EU:$FQ,EY$1,FALSE),IF($AG887="刺客",VLOOKUP($AH887,$FU:$GQ,FY$1,FALSE),"无该职业")))*VLOOKUP($AF887,角色间职业划分!$P:$AP,26,FALSE)*VLOOKUP($AF887,角色间职业划分!$P:$AP,13,FALSE)/角色间职业划分!$AB$9,0)</f>
        <v>829</v>
      </c>
      <c r="F887" s="26">
        <f>ROUND(IF($AG887="战士",VLOOKUP($AH887,$DV:$ER,EA$1,FALSE),IF($AG887="幻术师",VLOOKUP($AH887,$EU:$FQ,EZ$1,FALSE),IF($AG887="刺客",VLOOKUP($AH887,$FU:$GQ,FZ$1,FALSE),"无该职业")))*VLOOKUP($AF887,角色间职业划分!$P:$AP,8,FALSE)/角色间职业划分!$W$9,0)</f>
        <v>3867</v>
      </c>
      <c r="G887" s="26">
        <f>ROUND(IF($AG887="战士",VLOOKUP($AH887,$DV:$ER,EB$1,FALSE),IF($AG887="幻术师",VLOOKUP($AH887,$EU:$FQ,FA$1,FALSE),IF($AG887="刺客",VLOOKUP($AH887,$FU:$GQ,GA$1,FALSE),"无该职业")))*VLOOKUP($AF887,角色间职业划分!$P:$AP,13,FALSE)/角色间职业划分!$AB$9,0)</f>
        <v>2460</v>
      </c>
      <c r="H887" s="26">
        <f t="shared" si="343"/>
        <v>0</v>
      </c>
      <c r="I887" s="26">
        <f t="shared" si="344"/>
        <v>0</v>
      </c>
      <c r="J887" s="26">
        <f t="shared" si="345"/>
        <v>0</v>
      </c>
      <c r="K887" s="26">
        <f t="shared" si="346"/>
        <v>0</v>
      </c>
      <c r="L887" s="26">
        <f t="shared" si="347"/>
        <v>0</v>
      </c>
      <c r="M887" s="26">
        <f t="shared" si="348"/>
        <v>0</v>
      </c>
      <c r="N887" s="26">
        <f t="shared" si="349"/>
        <v>5</v>
      </c>
      <c r="O887" s="26">
        <f t="shared" si="350"/>
        <v>2.5</v>
      </c>
      <c r="P887" s="26">
        <f t="shared" si="351"/>
        <v>0</v>
      </c>
      <c r="Q887" s="26">
        <f t="shared" si="352"/>
        <v>2.5</v>
      </c>
      <c r="R887" s="26">
        <f t="shared" si="353"/>
        <v>5</v>
      </c>
      <c r="S887" s="26">
        <f t="shared" si="354"/>
        <v>2.5</v>
      </c>
      <c r="T887" s="26">
        <f t="shared" si="355"/>
        <v>2.5</v>
      </c>
      <c r="U887" s="26">
        <f t="shared" si="356"/>
        <v>0</v>
      </c>
      <c r="V887" s="26">
        <f t="shared" si="357"/>
        <v>0</v>
      </c>
      <c r="W887" s="26">
        <f>VLOOKUP(AF887,角色间职业划分!L:M,2,FALSE)</f>
        <v>17</v>
      </c>
      <c r="X887" s="26">
        <f t="shared" si="358"/>
        <v>28</v>
      </c>
      <c r="Y887" s="26">
        <v>0</v>
      </c>
      <c r="Z887" s="26">
        <v>0</v>
      </c>
      <c r="AA887" s="26">
        <v>0</v>
      </c>
      <c r="AB887" s="26">
        <f t="shared" si="359"/>
        <v>7.5</v>
      </c>
      <c r="AC887" s="1">
        <f t="shared" si="340"/>
        <v>729</v>
      </c>
      <c r="AD887" s="51"/>
      <c r="AE887" s="1"/>
      <c r="AF887">
        <f t="shared" si="360"/>
        <v>15</v>
      </c>
      <c r="AG887" s="26" t="str">
        <f>VLOOKUP(AF887,角色间职业划分!P:R,3,FALSE)</f>
        <v>幻术师</v>
      </c>
      <c r="AH887" s="26">
        <f t="shared" si="361"/>
        <v>28</v>
      </c>
    </row>
    <row r="888" spans="1:34" x14ac:dyDescent="0.15">
      <c r="A888" s="26">
        <v>884</v>
      </c>
      <c r="B888" s="26">
        <f t="shared" si="341"/>
        <v>0</v>
      </c>
      <c r="C888" s="26">
        <f>ROUND(IF($AG888="战士",VLOOKUP($AH888,$DV:$ER,DX$1,FALSE),IF($AG888="幻术师",VLOOKUP($AH888,$EU:$FQ,EW$1,FALSE),IF($AG888="刺客",VLOOKUP($AH888,$FU:$GQ,FW$1,FALSE),"无该职业")))/VLOOKUP(AF888,角色间职业划分!P:AP,20,FALSE),0)</f>
        <v>30</v>
      </c>
      <c r="D888" s="26">
        <f t="shared" si="342"/>
        <v>0</v>
      </c>
      <c r="E888" s="26">
        <f>ROUND(IF($AG888="战士",VLOOKUP($AH888,$DV:$ER,DZ$1,FALSE),IF($AG888="幻术师",VLOOKUP($AH888,$EU:$FQ,EY$1,FALSE),IF($AG888="刺客",VLOOKUP($AH888,$FU:$GQ,FY$1,FALSE),"无该职业")))*VLOOKUP($AF888,角色间职业划分!$P:$AP,26,FALSE)*VLOOKUP($AF888,角色间职业划分!$P:$AP,13,FALSE)/角色间职业划分!$AB$9,0)</f>
        <v>829</v>
      </c>
      <c r="F888" s="26">
        <f>ROUND(IF($AG888="战士",VLOOKUP($AH888,$DV:$ER,EA$1,FALSE),IF($AG888="幻术师",VLOOKUP($AH888,$EU:$FQ,EZ$1,FALSE),IF($AG888="刺客",VLOOKUP($AH888,$FU:$GQ,FZ$1,FALSE),"无该职业")))*VLOOKUP($AF888,角色间职业划分!$P:$AP,8,FALSE)/角色间职业划分!$W$9,0)</f>
        <v>3867</v>
      </c>
      <c r="G888" s="26">
        <f>ROUND(IF($AG888="战士",VLOOKUP($AH888,$DV:$ER,EB$1,FALSE),IF($AG888="幻术师",VLOOKUP($AH888,$EU:$FQ,FA$1,FALSE),IF($AG888="刺客",VLOOKUP($AH888,$FU:$GQ,GA$1,FALSE),"无该职业")))*VLOOKUP($AF888,角色间职业划分!$P:$AP,13,FALSE)/角色间职业划分!$AB$9,0)</f>
        <v>2770</v>
      </c>
      <c r="H888" s="26">
        <f t="shared" si="343"/>
        <v>0</v>
      </c>
      <c r="I888" s="26">
        <f t="shared" si="344"/>
        <v>0</v>
      </c>
      <c r="J888" s="26">
        <f t="shared" si="345"/>
        <v>0</v>
      </c>
      <c r="K888" s="26">
        <f t="shared" si="346"/>
        <v>0</v>
      </c>
      <c r="L888" s="26">
        <f t="shared" si="347"/>
        <v>0</v>
      </c>
      <c r="M888" s="26">
        <f t="shared" si="348"/>
        <v>0</v>
      </c>
      <c r="N888" s="26">
        <f t="shared" si="349"/>
        <v>5</v>
      </c>
      <c r="O888" s="26">
        <f t="shared" si="350"/>
        <v>2.5</v>
      </c>
      <c r="P888" s="26">
        <f t="shared" si="351"/>
        <v>0</v>
      </c>
      <c r="Q888" s="26">
        <f t="shared" si="352"/>
        <v>2.5</v>
      </c>
      <c r="R888" s="26">
        <f t="shared" si="353"/>
        <v>5</v>
      </c>
      <c r="S888" s="26">
        <f t="shared" si="354"/>
        <v>2.5</v>
      </c>
      <c r="T888" s="26">
        <f t="shared" si="355"/>
        <v>2.5</v>
      </c>
      <c r="U888" s="26">
        <f t="shared" si="356"/>
        <v>0</v>
      </c>
      <c r="V888" s="26">
        <f t="shared" si="357"/>
        <v>0</v>
      </c>
      <c r="W888" s="26">
        <f>VLOOKUP(AF888,角色间职业划分!L:M,2,FALSE)</f>
        <v>17</v>
      </c>
      <c r="X888" s="26">
        <f t="shared" si="358"/>
        <v>29</v>
      </c>
      <c r="Y888" s="26">
        <v>0</v>
      </c>
      <c r="Z888" s="26">
        <v>0</v>
      </c>
      <c r="AA888" s="26">
        <v>0</v>
      </c>
      <c r="AB888" s="26">
        <f t="shared" si="359"/>
        <v>7.5</v>
      </c>
      <c r="AC888" s="1">
        <f t="shared" si="340"/>
        <v>750</v>
      </c>
      <c r="AD888" s="51"/>
      <c r="AE888" s="1"/>
      <c r="AF888">
        <f t="shared" si="360"/>
        <v>15</v>
      </c>
      <c r="AG888" s="26" t="str">
        <f>VLOOKUP(AF888,角色间职业划分!P:R,3,FALSE)</f>
        <v>幻术师</v>
      </c>
      <c r="AH888" s="26">
        <f t="shared" si="361"/>
        <v>29</v>
      </c>
    </row>
    <row r="889" spans="1:34" x14ac:dyDescent="0.15">
      <c r="A889" s="26">
        <v>885</v>
      </c>
      <c r="B889" s="26">
        <f t="shared" si="341"/>
        <v>0</v>
      </c>
      <c r="C889" s="26">
        <f>ROUND(IF($AG889="战士",VLOOKUP($AH889,$DV:$ER,DX$1,FALSE),IF($AG889="幻术师",VLOOKUP($AH889,$EU:$FQ,EW$1,FALSE),IF($AG889="刺客",VLOOKUP($AH889,$FU:$GQ,FW$1,FALSE),"无该职业")))/VLOOKUP(AF889,角色间职业划分!P:AP,20,FALSE),0)</f>
        <v>35</v>
      </c>
      <c r="D889" s="26">
        <f t="shared" si="342"/>
        <v>0</v>
      </c>
      <c r="E889" s="26">
        <f>ROUND(IF($AG889="战士",VLOOKUP($AH889,$DV:$ER,DZ$1,FALSE),IF($AG889="幻术师",VLOOKUP($AH889,$EU:$FQ,EY$1,FALSE),IF($AG889="刺客",VLOOKUP($AH889,$FU:$GQ,FY$1,FALSE),"无该职业")))*VLOOKUP($AF889,角色间职业划分!$P:$AP,26,FALSE)*VLOOKUP($AF889,角色间职业划分!$P:$AP,13,FALSE)/角色间职业划分!$AB$9,0)</f>
        <v>829</v>
      </c>
      <c r="F889" s="26">
        <f>ROUND(IF($AG889="战士",VLOOKUP($AH889,$DV:$ER,EA$1,FALSE),IF($AG889="幻术师",VLOOKUP($AH889,$EU:$FQ,EZ$1,FALSE),IF($AG889="刺客",VLOOKUP($AH889,$FU:$GQ,FZ$1,FALSE),"无该职业")))*VLOOKUP($AF889,角色间职业划分!$P:$AP,8,FALSE)/角色间职业划分!$W$9,0)</f>
        <v>3867</v>
      </c>
      <c r="G889" s="26">
        <f>ROUND(IF($AG889="战士",VLOOKUP($AH889,$DV:$ER,EB$1,FALSE),IF($AG889="幻术师",VLOOKUP($AH889,$EU:$FQ,FA$1,FALSE),IF($AG889="刺客",VLOOKUP($AH889,$FU:$GQ,GA$1,FALSE),"无该职业")))*VLOOKUP($AF889,角色间职业划分!$P:$AP,13,FALSE)/角色间职业划分!$AB$9,0)</f>
        <v>2770</v>
      </c>
      <c r="H889" s="26">
        <f t="shared" si="343"/>
        <v>0</v>
      </c>
      <c r="I889" s="26">
        <f t="shared" si="344"/>
        <v>0</v>
      </c>
      <c r="J889" s="26">
        <f t="shared" si="345"/>
        <v>0</v>
      </c>
      <c r="K889" s="26">
        <f t="shared" si="346"/>
        <v>0</v>
      </c>
      <c r="L889" s="26">
        <f t="shared" si="347"/>
        <v>0</v>
      </c>
      <c r="M889" s="26">
        <f t="shared" si="348"/>
        <v>0</v>
      </c>
      <c r="N889" s="26">
        <f t="shared" si="349"/>
        <v>5</v>
      </c>
      <c r="O889" s="26">
        <f t="shared" si="350"/>
        <v>2.5</v>
      </c>
      <c r="P889" s="26">
        <f t="shared" si="351"/>
        <v>0</v>
      </c>
      <c r="Q889" s="26">
        <f t="shared" si="352"/>
        <v>2.5</v>
      </c>
      <c r="R889" s="26">
        <f t="shared" si="353"/>
        <v>5</v>
      </c>
      <c r="S889" s="26">
        <f t="shared" si="354"/>
        <v>2.5</v>
      </c>
      <c r="T889" s="26">
        <f t="shared" si="355"/>
        <v>2.5</v>
      </c>
      <c r="U889" s="26">
        <f t="shared" si="356"/>
        <v>0</v>
      </c>
      <c r="V889" s="26">
        <f t="shared" si="357"/>
        <v>0</v>
      </c>
      <c r="W889" s="26">
        <f>VLOOKUP(AF889,角色间职业划分!L:M,2,FALSE)</f>
        <v>17</v>
      </c>
      <c r="X889" s="26">
        <f t="shared" si="358"/>
        <v>30</v>
      </c>
      <c r="Y889" s="26">
        <v>0</v>
      </c>
      <c r="Z889" s="26">
        <v>0</v>
      </c>
      <c r="AA889" s="26">
        <v>0</v>
      </c>
      <c r="AB889" s="26">
        <f t="shared" si="359"/>
        <v>10</v>
      </c>
      <c r="AC889" s="1">
        <f t="shared" si="340"/>
        <v>771</v>
      </c>
      <c r="AD889" s="51"/>
      <c r="AE889" s="1"/>
      <c r="AF889">
        <f t="shared" si="360"/>
        <v>15</v>
      </c>
      <c r="AG889" s="26" t="str">
        <f>VLOOKUP(AF889,角色间职业划分!P:R,3,FALSE)</f>
        <v>幻术师</v>
      </c>
      <c r="AH889" s="26">
        <f t="shared" si="361"/>
        <v>30</v>
      </c>
    </row>
    <row r="890" spans="1:34" x14ac:dyDescent="0.15">
      <c r="A890" s="26">
        <v>886</v>
      </c>
      <c r="B890" s="26">
        <f t="shared" si="341"/>
        <v>0</v>
      </c>
      <c r="C890" s="26">
        <f>ROUND(IF($AG890="战士",VLOOKUP($AH890,$DV:$ER,DX$1,FALSE),IF($AG890="幻术师",VLOOKUP($AH890,$EU:$FQ,EW$1,FALSE),IF($AG890="刺客",VLOOKUP($AH890,$FU:$GQ,FW$1,FALSE),"无该职业")))/VLOOKUP(AF890,角色间职业划分!P:AP,20,FALSE),0)</f>
        <v>35</v>
      </c>
      <c r="D890" s="26">
        <f t="shared" si="342"/>
        <v>0</v>
      </c>
      <c r="E890" s="26">
        <f>ROUND(IF($AG890="战士",VLOOKUP($AH890,$DV:$ER,DZ$1,FALSE),IF($AG890="幻术师",VLOOKUP($AH890,$EU:$FQ,EY$1,FALSE),IF($AG890="刺客",VLOOKUP($AH890,$FU:$GQ,FY$1,FALSE),"无该职业")))*VLOOKUP($AF890,角色间职业划分!$P:$AP,26,FALSE)*VLOOKUP($AF890,角色间职业划分!$P:$AP,13,FALSE)/角色间职业划分!$AB$9,0)</f>
        <v>829</v>
      </c>
      <c r="F890" s="26">
        <f>ROUND(IF($AG890="战士",VLOOKUP($AH890,$DV:$ER,EA$1,FALSE),IF($AG890="幻术师",VLOOKUP($AH890,$EU:$FQ,EZ$1,FALSE),IF($AG890="刺客",VLOOKUP($AH890,$FU:$GQ,FZ$1,FALSE),"无该职业")))*VLOOKUP($AF890,角色间职业划分!$P:$AP,8,FALSE)/角色间职业划分!$W$9,0)</f>
        <v>4326</v>
      </c>
      <c r="G890" s="26">
        <f>ROUND(IF($AG890="战士",VLOOKUP($AH890,$DV:$ER,EB$1,FALSE),IF($AG890="幻术师",VLOOKUP($AH890,$EU:$FQ,FA$1,FALSE),IF($AG890="刺客",VLOOKUP($AH890,$FU:$GQ,GA$1,FALSE),"无该职业")))*VLOOKUP($AF890,角色间职业划分!$P:$AP,13,FALSE)/角色间职业划分!$AB$9,0)</f>
        <v>2770</v>
      </c>
      <c r="H890" s="26">
        <f t="shared" si="343"/>
        <v>0</v>
      </c>
      <c r="I890" s="26">
        <f t="shared" si="344"/>
        <v>0</v>
      </c>
      <c r="J890" s="26">
        <f t="shared" si="345"/>
        <v>0</v>
      </c>
      <c r="K890" s="26">
        <f t="shared" si="346"/>
        <v>0</v>
      </c>
      <c r="L890" s="26">
        <f t="shared" si="347"/>
        <v>0</v>
      </c>
      <c r="M890" s="26">
        <f t="shared" si="348"/>
        <v>0</v>
      </c>
      <c r="N890" s="26">
        <f t="shared" si="349"/>
        <v>5</v>
      </c>
      <c r="O890" s="26">
        <f t="shared" si="350"/>
        <v>2.5</v>
      </c>
      <c r="P890" s="26">
        <f t="shared" si="351"/>
        <v>0</v>
      </c>
      <c r="Q890" s="26">
        <f t="shared" si="352"/>
        <v>2.5</v>
      </c>
      <c r="R890" s="26">
        <f t="shared" si="353"/>
        <v>5</v>
      </c>
      <c r="S890" s="26">
        <f t="shared" si="354"/>
        <v>2.5</v>
      </c>
      <c r="T890" s="26">
        <f t="shared" si="355"/>
        <v>2.5</v>
      </c>
      <c r="U890" s="26">
        <f t="shared" si="356"/>
        <v>0</v>
      </c>
      <c r="V890" s="26">
        <f t="shared" si="357"/>
        <v>0</v>
      </c>
      <c r="W890" s="26">
        <f>VLOOKUP(AF890,角色间职业划分!L:M,2,FALSE)</f>
        <v>17</v>
      </c>
      <c r="X890" s="26">
        <f t="shared" si="358"/>
        <v>31</v>
      </c>
      <c r="Y890" s="26">
        <v>0</v>
      </c>
      <c r="Z890" s="26">
        <v>0</v>
      </c>
      <c r="AA890" s="26">
        <v>0</v>
      </c>
      <c r="AB890" s="26">
        <f t="shared" si="359"/>
        <v>10</v>
      </c>
      <c r="AC890" s="1">
        <f t="shared" si="340"/>
        <v>792</v>
      </c>
      <c r="AD890" s="51"/>
      <c r="AE890" s="1"/>
      <c r="AF890">
        <f t="shared" si="360"/>
        <v>15</v>
      </c>
      <c r="AG890" s="26" t="str">
        <f>VLOOKUP(AF890,角色间职业划分!P:R,3,FALSE)</f>
        <v>幻术师</v>
      </c>
      <c r="AH890" s="26">
        <f t="shared" si="361"/>
        <v>31</v>
      </c>
    </row>
    <row r="891" spans="1:34" x14ac:dyDescent="0.15">
      <c r="A891" s="26">
        <v>887</v>
      </c>
      <c r="B891" s="26">
        <f t="shared" si="341"/>
        <v>0</v>
      </c>
      <c r="C891" s="26">
        <f>ROUND(IF($AG891="战士",VLOOKUP($AH891,$DV:$ER,DX$1,FALSE),IF($AG891="幻术师",VLOOKUP($AH891,$EU:$FQ,EW$1,FALSE),IF($AG891="刺客",VLOOKUP($AH891,$FU:$GQ,FW$1,FALSE),"无该职业")))/VLOOKUP(AF891,角色间职业划分!P:AP,20,FALSE),0)</f>
        <v>35</v>
      </c>
      <c r="D891" s="26">
        <f t="shared" si="342"/>
        <v>0</v>
      </c>
      <c r="E891" s="26">
        <f>ROUND(IF($AG891="战士",VLOOKUP($AH891,$DV:$ER,DZ$1,FALSE),IF($AG891="幻术师",VLOOKUP($AH891,$EU:$FQ,EY$1,FALSE),IF($AG891="刺客",VLOOKUP($AH891,$FU:$GQ,FY$1,FALSE),"无该职业")))*VLOOKUP($AF891,角色间职业划分!$P:$AP,26,FALSE)*VLOOKUP($AF891,角色间职业划分!$P:$AP,13,FALSE)/角色间职业划分!$AB$9,0)</f>
        <v>1201</v>
      </c>
      <c r="F891" s="26">
        <f>ROUND(IF($AG891="战士",VLOOKUP($AH891,$DV:$ER,EA$1,FALSE),IF($AG891="幻术师",VLOOKUP($AH891,$EU:$FQ,EZ$1,FALSE),IF($AG891="刺客",VLOOKUP($AH891,$FU:$GQ,FZ$1,FALSE),"无该职业")))*VLOOKUP($AF891,角色间职业划分!$P:$AP,8,FALSE)/角色间职业划分!$W$9,0)</f>
        <v>4326</v>
      </c>
      <c r="G891" s="26">
        <f>ROUND(IF($AG891="战士",VLOOKUP($AH891,$DV:$ER,EB$1,FALSE),IF($AG891="幻术师",VLOOKUP($AH891,$EU:$FQ,FA$1,FALSE),IF($AG891="刺客",VLOOKUP($AH891,$FU:$GQ,GA$1,FALSE),"无该职业")))*VLOOKUP($AF891,角色间职业划分!$P:$AP,13,FALSE)/角色间职业划分!$AB$9,0)</f>
        <v>2770</v>
      </c>
      <c r="H891" s="26">
        <f t="shared" si="343"/>
        <v>0</v>
      </c>
      <c r="I891" s="26">
        <f t="shared" si="344"/>
        <v>0</v>
      </c>
      <c r="J891" s="26">
        <f t="shared" si="345"/>
        <v>0</v>
      </c>
      <c r="K891" s="26">
        <f t="shared" si="346"/>
        <v>0</v>
      </c>
      <c r="L891" s="26">
        <f t="shared" si="347"/>
        <v>0</v>
      </c>
      <c r="M891" s="26">
        <f t="shared" si="348"/>
        <v>0</v>
      </c>
      <c r="N891" s="26">
        <f t="shared" si="349"/>
        <v>5</v>
      </c>
      <c r="O891" s="26">
        <f t="shared" si="350"/>
        <v>2.5</v>
      </c>
      <c r="P891" s="26">
        <f t="shared" si="351"/>
        <v>0</v>
      </c>
      <c r="Q891" s="26">
        <f t="shared" si="352"/>
        <v>2.5</v>
      </c>
      <c r="R891" s="26">
        <f t="shared" si="353"/>
        <v>5</v>
      </c>
      <c r="S891" s="26">
        <f t="shared" si="354"/>
        <v>2.5</v>
      </c>
      <c r="T891" s="26">
        <f t="shared" si="355"/>
        <v>2.5</v>
      </c>
      <c r="U891" s="26">
        <f t="shared" si="356"/>
        <v>0</v>
      </c>
      <c r="V891" s="26">
        <f t="shared" si="357"/>
        <v>0</v>
      </c>
      <c r="W891" s="26">
        <f>VLOOKUP(AF891,角色间职业划分!L:M,2,FALSE)</f>
        <v>17</v>
      </c>
      <c r="X891" s="26">
        <f t="shared" si="358"/>
        <v>32</v>
      </c>
      <c r="Y891" s="26">
        <v>0</v>
      </c>
      <c r="Z891" s="26">
        <v>0</v>
      </c>
      <c r="AA891" s="26">
        <v>0</v>
      </c>
      <c r="AB891" s="26">
        <f t="shared" si="359"/>
        <v>10</v>
      </c>
      <c r="AC891" s="1">
        <f t="shared" si="340"/>
        <v>813</v>
      </c>
      <c r="AD891" s="51"/>
      <c r="AE891" s="1"/>
      <c r="AF891">
        <f t="shared" si="360"/>
        <v>15</v>
      </c>
      <c r="AG891" s="26" t="str">
        <f>VLOOKUP(AF891,角色间职业划分!P:R,3,FALSE)</f>
        <v>幻术师</v>
      </c>
      <c r="AH891" s="26">
        <f t="shared" si="361"/>
        <v>32</v>
      </c>
    </row>
    <row r="892" spans="1:34" x14ac:dyDescent="0.15">
      <c r="A892" s="26">
        <v>888</v>
      </c>
      <c r="B892" s="26">
        <f t="shared" si="341"/>
        <v>0</v>
      </c>
      <c r="C892" s="26">
        <f>ROUND(IF($AG892="战士",VLOOKUP($AH892,$DV:$ER,DX$1,FALSE),IF($AG892="幻术师",VLOOKUP($AH892,$EU:$FQ,EW$1,FALSE),IF($AG892="刺客",VLOOKUP($AH892,$FU:$GQ,FW$1,FALSE),"无该职业")))/VLOOKUP(AF892,角色间职业划分!P:AP,20,FALSE),0)</f>
        <v>35</v>
      </c>
      <c r="D892" s="26">
        <f t="shared" si="342"/>
        <v>0</v>
      </c>
      <c r="E892" s="26">
        <f>ROUND(IF($AG892="战士",VLOOKUP($AH892,$DV:$ER,DZ$1,FALSE),IF($AG892="幻术师",VLOOKUP($AH892,$EU:$FQ,EY$1,FALSE),IF($AG892="刺客",VLOOKUP($AH892,$FU:$GQ,FY$1,FALSE),"无该职业")))*VLOOKUP($AF892,角色间职业划分!$P:$AP,26,FALSE)*VLOOKUP($AF892,角色间职业划分!$P:$AP,13,FALSE)/角色间职业划分!$AB$9,0)</f>
        <v>1201</v>
      </c>
      <c r="F892" s="26">
        <f>ROUND(IF($AG892="战士",VLOOKUP($AH892,$DV:$ER,EA$1,FALSE),IF($AG892="幻术师",VLOOKUP($AH892,$EU:$FQ,EZ$1,FALSE),IF($AG892="刺客",VLOOKUP($AH892,$FU:$GQ,FZ$1,FALSE),"无该职业")))*VLOOKUP($AF892,角色间职业划分!$P:$AP,8,FALSE)/角色间职业划分!$W$9,0)</f>
        <v>4326</v>
      </c>
      <c r="G892" s="26">
        <f>ROUND(IF($AG892="战士",VLOOKUP($AH892,$DV:$ER,EB$1,FALSE),IF($AG892="幻术师",VLOOKUP($AH892,$EU:$FQ,FA$1,FALSE),IF($AG892="刺客",VLOOKUP($AH892,$FU:$GQ,GA$1,FALSE),"无该职业")))*VLOOKUP($AF892,角色间职业划分!$P:$AP,13,FALSE)/角色间职业划分!$AB$9,0)</f>
        <v>3080</v>
      </c>
      <c r="H892" s="26">
        <f t="shared" si="343"/>
        <v>0</v>
      </c>
      <c r="I892" s="26">
        <f t="shared" si="344"/>
        <v>0</v>
      </c>
      <c r="J892" s="26">
        <f t="shared" si="345"/>
        <v>0</v>
      </c>
      <c r="K892" s="26">
        <f t="shared" si="346"/>
        <v>0</v>
      </c>
      <c r="L892" s="26">
        <f t="shared" si="347"/>
        <v>0</v>
      </c>
      <c r="M892" s="26">
        <f t="shared" si="348"/>
        <v>0</v>
      </c>
      <c r="N892" s="26">
        <f t="shared" si="349"/>
        <v>5</v>
      </c>
      <c r="O892" s="26">
        <f t="shared" si="350"/>
        <v>2.5</v>
      </c>
      <c r="P892" s="26">
        <f t="shared" si="351"/>
        <v>0</v>
      </c>
      <c r="Q892" s="26">
        <f t="shared" si="352"/>
        <v>2.5</v>
      </c>
      <c r="R892" s="26">
        <f t="shared" si="353"/>
        <v>5</v>
      </c>
      <c r="S892" s="26">
        <f t="shared" si="354"/>
        <v>2.5</v>
      </c>
      <c r="T892" s="26">
        <f t="shared" si="355"/>
        <v>2.5</v>
      </c>
      <c r="U892" s="26">
        <f t="shared" si="356"/>
        <v>0</v>
      </c>
      <c r="V892" s="26">
        <f t="shared" si="357"/>
        <v>0</v>
      </c>
      <c r="W892" s="26">
        <f>VLOOKUP(AF892,角色间职业划分!L:M,2,FALSE)</f>
        <v>17</v>
      </c>
      <c r="X892" s="26">
        <f t="shared" si="358"/>
        <v>33</v>
      </c>
      <c r="Y892" s="26">
        <v>0</v>
      </c>
      <c r="Z892" s="26">
        <v>0</v>
      </c>
      <c r="AA892" s="26">
        <v>0</v>
      </c>
      <c r="AB892" s="26">
        <f t="shared" si="359"/>
        <v>10</v>
      </c>
      <c r="AC892" s="1">
        <f t="shared" si="340"/>
        <v>834</v>
      </c>
      <c r="AD892" s="51"/>
      <c r="AE892" s="1"/>
      <c r="AF892">
        <f t="shared" si="360"/>
        <v>15</v>
      </c>
      <c r="AG892" s="26" t="str">
        <f>VLOOKUP(AF892,角色间职业划分!P:R,3,FALSE)</f>
        <v>幻术师</v>
      </c>
      <c r="AH892" s="26">
        <f t="shared" si="361"/>
        <v>33</v>
      </c>
    </row>
    <row r="893" spans="1:34" x14ac:dyDescent="0.15">
      <c r="A893" s="26">
        <v>889</v>
      </c>
      <c r="B893" s="26">
        <f t="shared" si="341"/>
        <v>0</v>
      </c>
      <c r="C893" s="26">
        <f>ROUND(IF($AG893="战士",VLOOKUP($AH893,$DV:$ER,DX$1,FALSE),IF($AG893="幻术师",VLOOKUP($AH893,$EU:$FQ,EW$1,FALSE),IF($AG893="刺客",VLOOKUP($AH893,$FU:$GQ,FW$1,FALSE),"无该职业")))/VLOOKUP(AF893,角色间职业划分!P:AP,20,FALSE),0)</f>
        <v>35</v>
      </c>
      <c r="D893" s="26">
        <f t="shared" si="342"/>
        <v>0</v>
      </c>
      <c r="E893" s="26">
        <f>ROUND(IF($AG893="战士",VLOOKUP($AH893,$DV:$ER,DZ$1,FALSE),IF($AG893="幻术师",VLOOKUP($AH893,$EU:$FQ,EY$1,FALSE),IF($AG893="刺客",VLOOKUP($AH893,$FU:$GQ,FY$1,FALSE),"无该职业")))*VLOOKUP($AF893,角色间职业划分!$P:$AP,26,FALSE)*VLOOKUP($AF893,角色间职业划分!$P:$AP,13,FALSE)/角色间职业划分!$AB$9,0)</f>
        <v>1201</v>
      </c>
      <c r="F893" s="26">
        <f>ROUND(IF($AG893="战士",VLOOKUP($AH893,$DV:$ER,EA$1,FALSE),IF($AG893="幻术师",VLOOKUP($AH893,$EU:$FQ,EZ$1,FALSE),IF($AG893="刺客",VLOOKUP($AH893,$FU:$GQ,FZ$1,FALSE),"无该职业")))*VLOOKUP($AF893,角色间职业划分!$P:$AP,8,FALSE)/角色间职业划分!$W$9,0)</f>
        <v>4326</v>
      </c>
      <c r="G893" s="26">
        <f>ROUND(IF($AG893="战士",VLOOKUP($AH893,$DV:$ER,EB$1,FALSE),IF($AG893="幻术师",VLOOKUP($AH893,$EU:$FQ,FA$1,FALSE),IF($AG893="刺客",VLOOKUP($AH893,$FU:$GQ,GA$1,FALSE),"无该职业")))*VLOOKUP($AF893,角色间职业划分!$P:$AP,13,FALSE)/角色间职业划分!$AB$9,0)</f>
        <v>3080</v>
      </c>
      <c r="H893" s="26">
        <f t="shared" si="343"/>
        <v>0</v>
      </c>
      <c r="I893" s="26">
        <f t="shared" si="344"/>
        <v>0</v>
      </c>
      <c r="J893" s="26">
        <f t="shared" si="345"/>
        <v>0</v>
      </c>
      <c r="K893" s="26">
        <f t="shared" si="346"/>
        <v>0</v>
      </c>
      <c r="L893" s="26">
        <f t="shared" si="347"/>
        <v>0</v>
      </c>
      <c r="M893" s="26">
        <f t="shared" si="348"/>
        <v>0</v>
      </c>
      <c r="N893" s="26">
        <f t="shared" si="349"/>
        <v>7.5</v>
      </c>
      <c r="O893" s="26">
        <f t="shared" si="350"/>
        <v>2.5</v>
      </c>
      <c r="P893" s="26">
        <f t="shared" si="351"/>
        <v>0</v>
      </c>
      <c r="Q893" s="26">
        <f t="shared" si="352"/>
        <v>2.5</v>
      </c>
      <c r="R893" s="26">
        <f t="shared" si="353"/>
        <v>5</v>
      </c>
      <c r="S893" s="26">
        <f t="shared" si="354"/>
        <v>2.5</v>
      </c>
      <c r="T893" s="26">
        <f t="shared" si="355"/>
        <v>2.5</v>
      </c>
      <c r="U893" s="26">
        <f t="shared" si="356"/>
        <v>0</v>
      </c>
      <c r="V893" s="26">
        <f t="shared" si="357"/>
        <v>0</v>
      </c>
      <c r="W893" s="26">
        <f>VLOOKUP(AF893,角色间职业划分!L:M,2,FALSE)</f>
        <v>17</v>
      </c>
      <c r="X893" s="26">
        <f t="shared" si="358"/>
        <v>34</v>
      </c>
      <c r="Y893" s="26">
        <v>0</v>
      </c>
      <c r="Z893" s="26">
        <v>0</v>
      </c>
      <c r="AA893" s="26">
        <v>0</v>
      </c>
      <c r="AB893" s="26">
        <f t="shared" si="359"/>
        <v>10</v>
      </c>
      <c r="AC893" s="1">
        <f t="shared" si="340"/>
        <v>855</v>
      </c>
      <c r="AD893" s="51"/>
      <c r="AE893" s="1"/>
      <c r="AF893">
        <f t="shared" si="360"/>
        <v>15</v>
      </c>
      <c r="AG893" s="26" t="str">
        <f>VLOOKUP(AF893,角色间职业划分!P:R,3,FALSE)</f>
        <v>幻术师</v>
      </c>
      <c r="AH893" s="26">
        <f t="shared" si="361"/>
        <v>34</v>
      </c>
    </row>
    <row r="894" spans="1:34" x14ac:dyDescent="0.15">
      <c r="A894" s="26">
        <v>890</v>
      </c>
      <c r="B894" s="26">
        <f t="shared" si="341"/>
        <v>0</v>
      </c>
      <c r="C894" s="26">
        <f>ROUND(IF($AG894="战士",VLOOKUP($AH894,$DV:$ER,DX$1,FALSE),IF($AG894="幻术师",VLOOKUP($AH894,$EU:$FQ,EW$1,FALSE),IF($AG894="刺客",VLOOKUP($AH894,$FU:$GQ,FW$1,FALSE),"无该职业")))/VLOOKUP(AF894,角色间职业划分!P:AP,20,FALSE),0)</f>
        <v>35</v>
      </c>
      <c r="D894" s="26">
        <f t="shared" si="342"/>
        <v>0</v>
      </c>
      <c r="E894" s="26">
        <f>ROUND(IF($AG894="战士",VLOOKUP($AH894,$DV:$ER,DZ$1,FALSE),IF($AG894="幻术师",VLOOKUP($AH894,$EU:$FQ,EY$1,FALSE),IF($AG894="刺客",VLOOKUP($AH894,$FU:$GQ,FY$1,FALSE),"无该职业")))*VLOOKUP($AF894,角色间职业划分!$P:$AP,26,FALSE)*VLOOKUP($AF894,角色间职业划分!$P:$AP,13,FALSE)/角色间职业划分!$AB$9,0)</f>
        <v>1201</v>
      </c>
      <c r="F894" s="26">
        <f>ROUND(IF($AG894="战士",VLOOKUP($AH894,$DV:$ER,EA$1,FALSE),IF($AG894="幻术师",VLOOKUP($AH894,$EU:$FQ,EZ$1,FALSE),IF($AG894="刺客",VLOOKUP($AH894,$FU:$GQ,FZ$1,FALSE),"无该职业")))*VLOOKUP($AF894,角色间职业划分!$P:$AP,8,FALSE)/角色间职业划分!$W$9,0)</f>
        <v>4785</v>
      </c>
      <c r="G894" s="26">
        <f>ROUND(IF($AG894="战士",VLOOKUP($AH894,$DV:$ER,EB$1,FALSE),IF($AG894="幻术师",VLOOKUP($AH894,$EU:$FQ,FA$1,FALSE),IF($AG894="刺客",VLOOKUP($AH894,$FU:$GQ,GA$1,FALSE),"无该职业")))*VLOOKUP($AF894,角色间职业划分!$P:$AP,13,FALSE)/角色间职业划分!$AB$9,0)</f>
        <v>3080</v>
      </c>
      <c r="H894" s="26">
        <f t="shared" si="343"/>
        <v>0</v>
      </c>
      <c r="I894" s="26">
        <f t="shared" si="344"/>
        <v>0</v>
      </c>
      <c r="J894" s="26">
        <f t="shared" si="345"/>
        <v>0</v>
      </c>
      <c r="K894" s="26">
        <f t="shared" si="346"/>
        <v>0</v>
      </c>
      <c r="L894" s="26">
        <f t="shared" si="347"/>
        <v>0</v>
      </c>
      <c r="M894" s="26">
        <f t="shared" si="348"/>
        <v>0</v>
      </c>
      <c r="N894" s="26">
        <f t="shared" si="349"/>
        <v>7.5</v>
      </c>
      <c r="O894" s="26">
        <f t="shared" si="350"/>
        <v>2.5</v>
      </c>
      <c r="P894" s="26">
        <f t="shared" si="351"/>
        <v>0</v>
      </c>
      <c r="Q894" s="26">
        <f t="shared" si="352"/>
        <v>2.5</v>
      </c>
      <c r="R894" s="26">
        <f t="shared" si="353"/>
        <v>5</v>
      </c>
      <c r="S894" s="26">
        <f t="shared" si="354"/>
        <v>2.5</v>
      </c>
      <c r="T894" s="26">
        <f t="shared" si="355"/>
        <v>2.5</v>
      </c>
      <c r="U894" s="26">
        <f t="shared" si="356"/>
        <v>0</v>
      </c>
      <c r="V894" s="26">
        <f t="shared" si="357"/>
        <v>0</v>
      </c>
      <c r="W894" s="26">
        <f>VLOOKUP(AF894,角色间职业划分!L:M,2,FALSE)</f>
        <v>17</v>
      </c>
      <c r="X894" s="26">
        <f t="shared" si="358"/>
        <v>35</v>
      </c>
      <c r="Y894" s="26">
        <v>0</v>
      </c>
      <c r="Z894" s="26">
        <v>0</v>
      </c>
      <c r="AA894" s="26">
        <v>0</v>
      </c>
      <c r="AB894" s="26">
        <f t="shared" si="359"/>
        <v>10</v>
      </c>
      <c r="AC894" s="1">
        <f t="shared" si="340"/>
        <v>876</v>
      </c>
      <c r="AD894" s="51"/>
      <c r="AE894" s="1"/>
      <c r="AF894">
        <f t="shared" si="360"/>
        <v>15</v>
      </c>
      <c r="AG894" s="26" t="str">
        <f>VLOOKUP(AF894,角色间职业划分!P:R,3,FALSE)</f>
        <v>幻术师</v>
      </c>
      <c r="AH894" s="26">
        <f t="shared" si="361"/>
        <v>35</v>
      </c>
    </row>
    <row r="895" spans="1:34" x14ac:dyDescent="0.15">
      <c r="A895" s="26">
        <v>891</v>
      </c>
      <c r="B895" s="26">
        <f t="shared" si="341"/>
        <v>0</v>
      </c>
      <c r="C895" s="26">
        <f>ROUND(IF($AG895="战士",VLOOKUP($AH895,$DV:$ER,DX$1,FALSE),IF($AG895="幻术师",VLOOKUP($AH895,$EU:$FQ,EW$1,FALSE),IF($AG895="刺客",VLOOKUP($AH895,$FU:$GQ,FW$1,FALSE),"无该职业")))/VLOOKUP(AF895,角色间职业划分!P:AP,20,FALSE),0)</f>
        <v>41</v>
      </c>
      <c r="D895" s="26">
        <f t="shared" si="342"/>
        <v>0</v>
      </c>
      <c r="E895" s="26">
        <f>ROUND(IF($AG895="战士",VLOOKUP($AH895,$DV:$ER,DZ$1,FALSE),IF($AG895="幻术师",VLOOKUP($AH895,$EU:$FQ,EY$1,FALSE),IF($AG895="刺客",VLOOKUP($AH895,$FU:$GQ,FY$1,FALSE),"无该职业")))*VLOOKUP($AF895,角色间职业划分!$P:$AP,26,FALSE)*VLOOKUP($AF895,角色间职业划分!$P:$AP,13,FALSE)/角色间职业划分!$AB$9,0)</f>
        <v>1201</v>
      </c>
      <c r="F895" s="26">
        <f>ROUND(IF($AG895="战士",VLOOKUP($AH895,$DV:$ER,EA$1,FALSE),IF($AG895="幻术师",VLOOKUP($AH895,$EU:$FQ,EZ$1,FALSE),IF($AG895="刺客",VLOOKUP($AH895,$FU:$GQ,FZ$1,FALSE),"无该职业")))*VLOOKUP($AF895,角色间职业划分!$P:$AP,8,FALSE)/角色间职业划分!$W$9,0)</f>
        <v>4785</v>
      </c>
      <c r="G895" s="26">
        <f>ROUND(IF($AG895="战士",VLOOKUP($AH895,$DV:$ER,EB$1,FALSE),IF($AG895="幻术师",VLOOKUP($AH895,$EU:$FQ,FA$1,FALSE),IF($AG895="刺客",VLOOKUP($AH895,$FU:$GQ,GA$1,FALSE),"无该职业")))*VLOOKUP($AF895,角色间职业划分!$P:$AP,13,FALSE)/角色间职业划分!$AB$9,0)</f>
        <v>3080</v>
      </c>
      <c r="H895" s="26">
        <f t="shared" si="343"/>
        <v>0</v>
      </c>
      <c r="I895" s="26">
        <f t="shared" si="344"/>
        <v>0</v>
      </c>
      <c r="J895" s="26">
        <f t="shared" si="345"/>
        <v>0</v>
      </c>
      <c r="K895" s="26">
        <f t="shared" si="346"/>
        <v>0</v>
      </c>
      <c r="L895" s="26">
        <f t="shared" si="347"/>
        <v>0</v>
      </c>
      <c r="M895" s="26">
        <f t="shared" si="348"/>
        <v>0</v>
      </c>
      <c r="N895" s="26">
        <f t="shared" si="349"/>
        <v>7.5</v>
      </c>
      <c r="O895" s="26">
        <f t="shared" si="350"/>
        <v>2.5</v>
      </c>
      <c r="P895" s="26">
        <f t="shared" si="351"/>
        <v>0</v>
      </c>
      <c r="Q895" s="26">
        <f t="shared" si="352"/>
        <v>2.5</v>
      </c>
      <c r="R895" s="26">
        <f t="shared" si="353"/>
        <v>5</v>
      </c>
      <c r="S895" s="26">
        <f t="shared" si="354"/>
        <v>2.5</v>
      </c>
      <c r="T895" s="26">
        <f t="shared" si="355"/>
        <v>2.5</v>
      </c>
      <c r="U895" s="26">
        <f t="shared" si="356"/>
        <v>0</v>
      </c>
      <c r="V895" s="26">
        <f t="shared" si="357"/>
        <v>0</v>
      </c>
      <c r="W895" s="26">
        <f>VLOOKUP(AF895,角色间职业划分!L:M,2,FALSE)</f>
        <v>17</v>
      </c>
      <c r="X895" s="26">
        <f t="shared" si="358"/>
        <v>36</v>
      </c>
      <c r="Y895" s="26">
        <v>0</v>
      </c>
      <c r="Z895" s="26">
        <v>0</v>
      </c>
      <c r="AA895" s="26">
        <v>0</v>
      </c>
      <c r="AB895" s="26">
        <f t="shared" si="359"/>
        <v>10</v>
      </c>
      <c r="AC895" s="1">
        <f t="shared" si="340"/>
        <v>897</v>
      </c>
      <c r="AD895" s="51"/>
      <c r="AE895" s="1"/>
      <c r="AF895">
        <f t="shared" si="360"/>
        <v>15</v>
      </c>
      <c r="AG895" s="26" t="str">
        <f>VLOOKUP(AF895,角色间职业划分!P:R,3,FALSE)</f>
        <v>幻术师</v>
      </c>
      <c r="AH895" s="26">
        <f t="shared" si="361"/>
        <v>36</v>
      </c>
    </row>
    <row r="896" spans="1:34" x14ac:dyDescent="0.15">
      <c r="A896" s="26">
        <v>892</v>
      </c>
      <c r="B896" s="26">
        <f t="shared" si="341"/>
        <v>0</v>
      </c>
      <c r="C896" s="26">
        <f>ROUND(IF($AG896="战士",VLOOKUP($AH896,$DV:$ER,DX$1,FALSE),IF($AG896="幻术师",VLOOKUP($AH896,$EU:$FQ,EW$1,FALSE),IF($AG896="刺客",VLOOKUP($AH896,$FU:$GQ,FW$1,FALSE),"无该职业")))/VLOOKUP(AF896,角色间职业划分!P:AP,20,FALSE),0)</f>
        <v>41</v>
      </c>
      <c r="D896" s="26">
        <f t="shared" si="342"/>
        <v>0</v>
      </c>
      <c r="E896" s="26">
        <f>ROUND(IF($AG896="战士",VLOOKUP($AH896,$DV:$ER,DZ$1,FALSE),IF($AG896="幻术师",VLOOKUP($AH896,$EU:$FQ,EY$1,FALSE),IF($AG896="刺客",VLOOKUP($AH896,$FU:$GQ,FY$1,FALSE),"无该职业")))*VLOOKUP($AF896,角色间职业划分!$P:$AP,26,FALSE)*VLOOKUP($AF896,角色间职业划分!$P:$AP,13,FALSE)/角色间职业划分!$AB$9,0)</f>
        <v>1201</v>
      </c>
      <c r="F896" s="26">
        <f>ROUND(IF($AG896="战士",VLOOKUP($AH896,$DV:$ER,EA$1,FALSE),IF($AG896="幻术师",VLOOKUP($AH896,$EU:$FQ,EZ$1,FALSE),IF($AG896="刺客",VLOOKUP($AH896,$FU:$GQ,FZ$1,FALSE),"无该职业")))*VLOOKUP($AF896,角色间职业划分!$P:$AP,8,FALSE)/角色间职业划分!$W$9,0)</f>
        <v>4785</v>
      </c>
      <c r="G896" s="26">
        <f>ROUND(IF($AG896="战士",VLOOKUP($AH896,$DV:$ER,EB$1,FALSE),IF($AG896="幻术师",VLOOKUP($AH896,$EU:$FQ,FA$1,FALSE),IF($AG896="刺客",VLOOKUP($AH896,$FU:$GQ,GA$1,FALSE),"无该职业")))*VLOOKUP($AF896,角色间职业划分!$P:$AP,13,FALSE)/角色间职业划分!$AB$9,0)</f>
        <v>3391</v>
      </c>
      <c r="H896" s="26">
        <f t="shared" si="343"/>
        <v>0</v>
      </c>
      <c r="I896" s="26">
        <f t="shared" si="344"/>
        <v>0</v>
      </c>
      <c r="J896" s="26">
        <f t="shared" si="345"/>
        <v>0</v>
      </c>
      <c r="K896" s="26">
        <f t="shared" si="346"/>
        <v>0</v>
      </c>
      <c r="L896" s="26">
        <f t="shared" si="347"/>
        <v>0</v>
      </c>
      <c r="M896" s="26">
        <f t="shared" si="348"/>
        <v>0</v>
      </c>
      <c r="N896" s="26">
        <f t="shared" si="349"/>
        <v>7.5</v>
      </c>
      <c r="O896" s="26">
        <f t="shared" si="350"/>
        <v>2.5</v>
      </c>
      <c r="P896" s="26">
        <f t="shared" si="351"/>
        <v>0</v>
      </c>
      <c r="Q896" s="26">
        <f t="shared" si="352"/>
        <v>2.5</v>
      </c>
      <c r="R896" s="26">
        <f t="shared" si="353"/>
        <v>5</v>
      </c>
      <c r="S896" s="26">
        <f t="shared" si="354"/>
        <v>2.5</v>
      </c>
      <c r="T896" s="26">
        <f t="shared" si="355"/>
        <v>2.5</v>
      </c>
      <c r="U896" s="26">
        <f t="shared" si="356"/>
        <v>0</v>
      </c>
      <c r="V896" s="26">
        <f t="shared" si="357"/>
        <v>0</v>
      </c>
      <c r="W896" s="26">
        <f>VLOOKUP(AF896,角色间职业划分!L:M,2,FALSE)</f>
        <v>17</v>
      </c>
      <c r="X896" s="26">
        <f t="shared" si="358"/>
        <v>37</v>
      </c>
      <c r="Y896" s="26">
        <v>0</v>
      </c>
      <c r="Z896" s="26">
        <v>0</v>
      </c>
      <c r="AA896" s="26">
        <v>0</v>
      </c>
      <c r="AB896" s="26">
        <f t="shared" si="359"/>
        <v>10</v>
      </c>
      <c r="AC896" s="1">
        <f t="shared" si="340"/>
        <v>918</v>
      </c>
      <c r="AD896" s="51"/>
      <c r="AE896" s="1"/>
      <c r="AF896">
        <f t="shared" si="360"/>
        <v>15</v>
      </c>
      <c r="AG896" s="26" t="str">
        <f>VLOOKUP(AF896,角色间职业划分!P:R,3,FALSE)</f>
        <v>幻术师</v>
      </c>
      <c r="AH896" s="26">
        <f t="shared" si="361"/>
        <v>37</v>
      </c>
    </row>
    <row r="897" spans="1:34" x14ac:dyDescent="0.15">
      <c r="A897" s="26">
        <v>893</v>
      </c>
      <c r="B897" s="26">
        <f t="shared" si="341"/>
        <v>0</v>
      </c>
      <c r="C897" s="26">
        <f>ROUND(IF($AG897="战士",VLOOKUP($AH897,$DV:$ER,DX$1,FALSE),IF($AG897="幻术师",VLOOKUP($AH897,$EU:$FQ,EW$1,FALSE),IF($AG897="刺客",VLOOKUP($AH897,$FU:$GQ,FW$1,FALSE),"无该职业")))/VLOOKUP(AF897,角色间职业划分!P:AP,20,FALSE),0)</f>
        <v>41</v>
      </c>
      <c r="D897" s="26">
        <f t="shared" si="342"/>
        <v>0</v>
      </c>
      <c r="E897" s="26">
        <f>ROUND(IF($AG897="战士",VLOOKUP($AH897,$DV:$ER,DZ$1,FALSE),IF($AG897="幻术师",VLOOKUP($AH897,$EU:$FQ,EY$1,FALSE),IF($AG897="刺客",VLOOKUP($AH897,$FU:$GQ,FY$1,FALSE),"无该职业")))*VLOOKUP($AF897,角色间职业划分!$P:$AP,26,FALSE)*VLOOKUP($AF897,角色间职业划分!$P:$AP,13,FALSE)/角色间职业划分!$AB$9,0)</f>
        <v>1201</v>
      </c>
      <c r="F897" s="26">
        <f>ROUND(IF($AG897="战士",VLOOKUP($AH897,$DV:$ER,EA$1,FALSE),IF($AG897="幻术师",VLOOKUP($AH897,$EU:$FQ,EZ$1,FALSE),IF($AG897="刺客",VLOOKUP($AH897,$FU:$GQ,FZ$1,FALSE),"无该职业")))*VLOOKUP($AF897,角色间职业划分!$P:$AP,8,FALSE)/角色间职业划分!$W$9,0)</f>
        <v>4785</v>
      </c>
      <c r="G897" s="26">
        <f>ROUND(IF($AG897="战士",VLOOKUP($AH897,$DV:$ER,EB$1,FALSE),IF($AG897="幻术师",VLOOKUP($AH897,$EU:$FQ,FA$1,FALSE),IF($AG897="刺客",VLOOKUP($AH897,$FU:$GQ,GA$1,FALSE),"无该职业")))*VLOOKUP($AF897,角色间职业划分!$P:$AP,13,FALSE)/角色间职业划分!$AB$9,0)</f>
        <v>3391</v>
      </c>
      <c r="H897" s="26">
        <f t="shared" si="343"/>
        <v>0</v>
      </c>
      <c r="I897" s="26">
        <f t="shared" si="344"/>
        <v>0</v>
      </c>
      <c r="J897" s="26">
        <f t="shared" si="345"/>
        <v>0</v>
      </c>
      <c r="K897" s="26">
        <f t="shared" si="346"/>
        <v>0</v>
      </c>
      <c r="L897" s="26">
        <f t="shared" si="347"/>
        <v>0</v>
      </c>
      <c r="M897" s="26">
        <f t="shared" si="348"/>
        <v>0</v>
      </c>
      <c r="N897" s="26">
        <f t="shared" si="349"/>
        <v>7.5</v>
      </c>
      <c r="O897" s="26">
        <f t="shared" si="350"/>
        <v>2.5</v>
      </c>
      <c r="P897" s="26">
        <f t="shared" si="351"/>
        <v>0</v>
      </c>
      <c r="Q897" s="26">
        <f t="shared" si="352"/>
        <v>2.5</v>
      </c>
      <c r="R897" s="26">
        <f t="shared" si="353"/>
        <v>7.5</v>
      </c>
      <c r="S897" s="26">
        <f t="shared" si="354"/>
        <v>2.5</v>
      </c>
      <c r="T897" s="26">
        <f t="shared" si="355"/>
        <v>2.5</v>
      </c>
      <c r="U897" s="26">
        <f t="shared" si="356"/>
        <v>0</v>
      </c>
      <c r="V897" s="26">
        <f t="shared" si="357"/>
        <v>0</v>
      </c>
      <c r="W897" s="26">
        <f>VLOOKUP(AF897,角色间职业划分!L:M,2,FALSE)</f>
        <v>17</v>
      </c>
      <c r="X897" s="26">
        <f t="shared" si="358"/>
        <v>38</v>
      </c>
      <c r="Y897" s="26">
        <v>0</v>
      </c>
      <c r="Z897" s="26">
        <v>0</v>
      </c>
      <c r="AA897" s="26">
        <v>0</v>
      </c>
      <c r="AB897" s="26">
        <f t="shared" si="359"/>
        <v>10</v>
      </c>
      <c r="AC897" s="1">
        <f t="shared" si="340"/>
        <v>939</v>
      </c>
      <c r="AD897" s="51"/>
      <c r="AE897" s="1"/>
      <c r="AF897">
        <f t="shared" si="360"/>
        <v>15</v>
      </c>
      <c r="AG897" s="26" t="str">
        <f>VLOOKUP(AF897,角色间职业划分!P:R,3,FALSE)</f>
        <v>幻术师</v>
      </c>
      <c r="AH897" s="26">
        <f t="shared" si="361"/>
        <v>38</v>
      </c>
    </row>
    <row r="898" spans="1:34" x14ac:dyDescent="0.15">
      <c r="A898" s="26">
        <v>894</v>
      </c>
      <c r="B898" s="26">
        <f t="shared" si="341"/>
        <v>0</v>
      </c>
      <c r="C898" s="26">
        <f>ROUND(IF($AG898="战士",VLOOKUP($AH898,$DV:$ER,DX$1,FALSE),IF($AG898="幻术师",VLOOKUP($AH898,$EU:$FQ,EW$1,FALSE),IF($AG898="刺客",VLOOKUP($AH898,$FU:$GQ,FW$1,FALSE),"无该职业")))/VLOOKUP(AF898,角色间职业划分!P:AP,20,FALSE),0)</f>
        <v>41</v>
      </c>
      <c r="D898" s="26">
        <f t="shared" si="342"/>
        <v>0</v>
      </c>
      <c r="E898" s="26">
        <f>ROUND(IF($AG898="战士",VLOOKUP($AH898,$DV:$ER,DZ$1,FALSE),IF($AG898="幻术师",VLOOKUP($AH898,$EU:$FQ,EY$1,FALSE),IF($AG898="刺客",VLOOKUP($AH898,$FU:$GQ,FY$1,FALSE),"无该职业")))*VLOOKUP($AF898,角色间职业划分!$P:$AP,26,FALSE)*VLOOKUP($AF898,角色间职业划分!$P:$AP,13,FALSE)/角色间职业划分!$AB$9,0)</f>
        <v>1201</v>
      </c>
      <c r="F898" s="26">
        <f>ROUND(IF($AG898="战士",VLOOKUP($AH898,$DV:$ER,EA$1,FALSE),IF($AG898="幻术师",VLOOKUP($AH898,$EU:$FQ,EZ$1,FALSE),IF($AG898="刺客",VLOOKUP($AH898,$FU:$GQ,FZ$1,FALSE),"无该职业")))*VLOOKUP($AF898,角色间职业划分!$P:$AP,8,FALSE)/角色间职业划分!$W$9,0)</f>
        <v>5243</v>
      </c>
      <c r="G898" s="26">
        <f>ROUND(IF($AG898="战士",VLOOKUP($AH898,$DV:$ER,EB$1,FALSE),IF($AG898="幻术师",VLOOKUP($AH898,$EU:$FQ,FA$1,FALSE),IF($AG898="刺客",VLOOKUP($AH898,$FU:$GQ,GA$1,FALSE),"无该职业")))*VLOOKUP($AF898,角色间职业划分!$P:$AP,13,FALSE)/角色间职业划分!$AB$9,0)</f>
        <v>3391</v>
      </c>
      <c r="H898" s="26">
        <f t="shared" si="343"/>
        <v>0</v>
      </c>
      <c r="I898" s="26">
        <f t="shared" si="344"/>
        <v>0</v>
      </c>
      <c r="J898" s="26">
        <f t="shared" si="345"/>
        <v>0</v>
      </c>
      <c r="K898" s="26">
        <f t="shared" si="346"/>
        <v>0</v>
      </c>
      <c r="L898" s="26">
        <f t="shared" si="347"/>
        <v>0</v>
      </c>
      <c r="M898" s="26">
        <f t="shared" si="348"/>
        <v>0</v>
      </c>
      <c r="N898" s="26">
        <f t="shared" si="349"/>
        <v>7.5</v>
      </c>
      <c r="O898" s="26">
        <f t="shared" si="350"/>
        <v>2.5</v>
      </c>
      <c r="P898" s="26">
        <f t="shared" si="351"/>
        <v>0</v>
      </c>
      <c r="Q898" s="26">
        <f t="shared" si="352"/>
        <v>2.5</v>
      </c>
      <c r="R898" s="26">
        <f t="shared" si="353"/>
        <v>7.5</v>
      </c>
      <c r="S898" s="26">
        <f t="shared" si="354"/>
        <v>2.5</v>
      </c>
      <c r="T898" s="26">
        <f t="shared" si="355"/>
        <v>2.5</v>
      </c>
      <c r="U898" s="26">
        <f t="shared" si="356"/>
        <v>0</v>
      </c>
      <c r="V898" s="26">
        <f t="shared" si="357"/>
        <v>0</v>
      </c>
      <c r="W898" s="26">
        <f>VLOOKUP(AF898,角色间职业划分!L:M,2,FALSE)</f>
        <v>17</v>
      </c>
      <c r="X898" s="26">
        <f t="shared" si="358"/>
        <v>39</v>
      </c>
      <c r="Y898" s="26">
        <v>0</v>
      </c>
      <c r="Z898" s="26">
        <v>0</v>
      </c>
      <c r="AA898" s="26">
        <v>0</v>
      </c>
      <c r="AB898" s="26">
        <f t="shared" si="359"/>
        <v>10</v>
      </c>
      <c r="AC898" s="1">
        <f t="shared" si="340"/>
        <v>960</v>
      </c>
      <c r="AD898" s="51"/>
      <c r="AE898" s="1"/>
      <c r="AF898">
        <f t="shared" si="360"/>
        <v>15</v>
      </c>
      <c r="AG898" s="26" t="str">
        <f>VLOOKUP(AF898,角色间职业划分!P:R,3,FALSE)</f>
        <v>幻术师</v>
      </c>
      <c r="AH898" s="26">
        <f t="shared" si="361"/>
        <v>39</v>
      </c>
    </row>
    <row r="899" spans="1:34" x14ac:dyDescent="0.15">
      <c r="A899" s="26">
        <v>895</v>
      </c>
      <c r="B899" s="26">
        <f t="shared" si="341"/>
        <v>0</v>
      </c>
      <c r="C899" s="26">
        <f>ROUND(IF($AG899="战士",VLOOKUP($AH899,$DV:$ER,DX$1,FALSE),IF($AG899="幻术师",VLOOKUP($AH899,$EU:$FQ,EW$1,FALSE),IF($AG899="刺客",VLOOKUP($AH899,$FU:$GQ,FW$1,FALSE),"无该职业")))/VLOOKUP(AF899,角色间职业划分!P:AP,20,FALSE),0)</f>
        <v>41</v>
      </c>
      <c r="D899" s="26">
        <f t="shared" si="342"/>
        <v>0</v>
      </c>
      <c r="E899" s="26">
        <f>ROUND(IF($AG899="战士",VLOOKUP($AH899,$DV:$ER,DZ$1,FALSE),IF($AG899="幻术师",VLOOKUP($AH899,$EU:$FQ,EY$1,FALSE),IF($AG899="刺客",VLOOKUP($AH899,$FU:$GQ,FY$1,FALSE),"无该职业")))*VLOOKUP($AF899,角色间职业划分!$P:$AP,26,FALSE)*VLOOKUP($AF899,角色间职业划分!$P:$AP,13,FALSE)/角色间职业划分!$AB$9,0)</f>
        <v>1201</v>
      </c>
      <c r="F899" s="26">
        <f>ROUND(IF($AG899="战士",VLOOKUP($AH899,$DV:$ER,EA$1,FALSE),IF($AG899="幻术师",VLOOKUP($AH899,$EU:$FQ,EZ$1,FALSE),IF($AG899="刺客",VLOOKUP($AH899,$FU:$GQ,FZ$1,FALSE),"无该职业")))*VLOOKUP($AF899,角色间职业划分!$P:$AP,8,FALSE)/角色间职业划分!$W$9,0)</f>
        <v>5243</v>
      </c>
      <c r="G899" s="26">
        <f>ROUND(IF($AG899="战士",VLOOKUP($AH899,$DV:$ER,EB$1,FALSE),IF($AG899="幻术师",VLOOKUP($AH899,$EU:$FQ,FA$1,FALSE),IF($AG899="刺客",VLOOKUP($AH899,$FU:$GQ,GA$1,FALSE),"无该职业")))*VLOOKUP($AF899,角色间职业划分!$P:$AP,13,FALSE)/角色间职业划分!$AB$9,0)</f>
        <v>3391</v>
      </c>
      <c r="H899" s="26">
        <f t="shared" si="343"/>
        <v>0</v>
      </c>
      <c r="I899" s="26">
        <f t="shared" si="344"/>
        <v>0</v>
      </c>
      <c r="J899" s="26">
        <f t="shared" si="345"/>
        <v>0</v>
      </c>
      <c r="K899" s="26">
        <f t="shared" si="346"/>
        <v>0</v>
      </c>
      <c r="L899" s="26">
        <f t="shared" si="347"/>
        <v>0</v>
      </c>
      <c r="M899" s="26">
        <f t="shared" si="348"/>
        <v>0</v>
      </c>
      <c r="N899" s="26">
        <f t="shared" si="349"/>
        <v>7.5</v>
      </c>
      <c r="O899" s="26">
        <f t="shared" si="350"/>
        <v>2.5</v>
      </c>
      <c r="P899" s="26">
        <f t="shared" si="351"/>
        <v>0</v>
      </c>
      <c r="Q899" s="26">
        <f t="shared" si="352"/>
        <v>5</v>
      </c>
      <c r="R899" s="26">
        <f t="shared" si="353"/>
        <v>7.5</v>
      </c>
      <c r="S899" s="26">
        <f t="shared" si="354"/>
        <v>2.5</v>
      </c>
      <c r="T899" s="26">
        <f t="shared" si="355"/>
        <v>2.5</v>
      </c>
      <c r="U899" s="26">
        <f t="shared" si="356"/>
        <v>0</v>
      </c>
      <c r="V899" s="26">
        <f t="shared" si="357"/>
        <v>0</v>
      </c>
      <c r="W899" s="26">
        <f>VLOOKUP(AF899,角色间职业划分!L:M,2,FALSE)</f>
        <v>17</v>
      </c>
      <c r="X899" s="26">
        <f t="shared" si="358"/>
        <v>40</v>
      </c>
      <c r="Y899" s="26">
        <v>0</v>
      </c>
      <c r="Z899" s="26">
        <v>0</v>
      </c>
      <c r="AA899" s="26">
        <v>0</v>
      </c>
      <c r="AB899" s="26">
        <f t="shared" si="359"/>
        <v>12.5</v>
      </c>
      <c r="AC899" s="1">
        <f t="shared" si="340"/>
        <v>1010</v>
      </c>
      <c r="AD899" s="51"/>
      <c r="AE899" s="1"/>
      <c r="AF899">
        <f t="shared" si="360"/>
        <v>15</v>
      </c>
      <c r="AG899" s="26" t="str">
        <f>VLOOKUP(AF899,角色间职业划分!P:R,3,FALSE)</f>
        <v>幻术师</v>
      </c>
      <c r="AH899" s="26">
        <f t="shared" si="361"/>
        <v>40</v>
      </c>
    </row>
    <row r="900" spans="1:34" x14ac:dyDescent="0.15">
      <c r="A900" s="26">
        <v>896</v>
      </c>
      <c r="B900" s="26">
        <f t="shared" si="341"/>
        <v>0</v>
      </c>
      <c r="C900" s="26">
        <f>ROUND(IF($AG900="战士",VLOOKUP($AH900,$DV:$ER,DX$1,FALSE),IF($AG900="幻术师",VLOOKUP($AH900,$EU:$FQ,EW$1,FALSE),IF($AG900="刺客",VLOOKUP($AH900,$FU:$GQ,FW$1,FALSE),"无该职业")))/VLOOKUP(AF900,角色间职业划分!P:AP,20,FALSE),0)</f>
        <v>41</v>
      </c>
      <c r="D900" s="26">
        <f t="shared" si="342"/>
        <v>0</v>
      </c>
      <c r="E900" s="26">
        <f>ROUND(IF($AG900="战士",VLOOKUP($AH900,$DV:$ER,DZ$1,FALSE),IF($AG900="幻术师",VLOOKUP($AH900,$EU:$FQ,EY$1,FALSE),IF($AG900="刺客",VLOOKUP($AH900,$FU:$GQ,FY$1,FALSE),"无该职业")))*VLOOKUP($AF900,角色间职业划分!$P:$AP,26,FALSE)*VLOOKUP($AF900,角色间职业划分!$P:$AP,13,FALSE)/角色间职业划分!$AB$9,0)</f>
        <v>1201</v>
      </c>
      <c r="F900" s="26">
        <f>ROUND(IF($AG900="战士",VLOOKUP($AH900,$DV:$ER,EA$1,FALSE),IF($AG900="幻术师",VLOOKUP($AH900,$EU:$FQ,EZ$1,FALSE),IF($AG900="刺客",VLOOKUP($AH900,$FU:$GQ,FZ$1,FALSE),"无该职业")))*VLOOKUP($AF900,角色间职业划分!$P:$AP,8,FALSE)/角色间职业划分!$W$9,0)</f>
        <v>5243</v>
      </c>
      <c r="G900" s="26">
        <f>ROUND(IF($AG900="战士",VLOOKUP($AH900,$DV:$ER,EB$1,FALSE),IF($AG900="幻术师",VLOOKUP($AH900,$EU:$FQ,FA$1,FALSE),IF($AG900="刺客",VLOOKUP($AH900,$FU:$GQ,GA$1,FALSE),"无该职业")))*VLOOKUP($AF900,角色间职业划分!$P:$AP,13,FALSE)/角色间职业划分!$AB$9,0)</f>
        <v>3919</v>
      </c>
      <c r="H900" s="26">
        <f t="shared" si="343"/>
        <v>0</v>
      </c>
      <c r="I900" s="26">
        <f t="shared" si="344"/>
        <v>0</v>
      </c>
      <c r="J900" s="26">
        <f t="shared" si="345"/>
        <v>0</v>
      </c>
      <c r="K900" s="26">
        <f t="shared" si="346"/>
        <v>0</v>
      </c>
      <c r="L900" s="26">
        <f t="shared" si="347"/>
        <v>0</v>
      </c>
      <c r="M900" s="26">
        <f t="shared" si="348"/>
        <v>0</v>
      </c>
      <c r="N900" s="26">
        <f t="shared" si="349"/>
        <v>7.5</v>
      </c>
      <c r="O900" s="26">
        <f t="shared" si="350"/>
        <v>2.5</v>
      </c>
      <c r="P900" s="26">
        <f t="shared" si="351"/>
        <v>0</v>
      </c>
      <c r="Q900" s="26">
        <f t="shared" si="352"/>
        <v>5</v>
      </c>
      <c r="R900" s="26">
        <f t="shared" si="353"/>
        <v>7.5</v>
      </c>
      <c r="S900" s="26">
        <f t="shared" si="354"/>
        <v>2.5</v>
      </c>
      <c r="T900" s="26">
        <f t="shared" si="355"/>
        <v>2.5</v>
      </c>
      <c r="U900" s="26">
        <f t="shared" si="356"/>
        <v>0</v>
      </c>
      <c r="V900" s="26">
        <f t="shared" si="357"/>
        <v>0</v>
      </c>
      <c r="W900" s="26">
        <f>VLOOKUP(AF900,角色间职业划分!L:M,2,FALSE)</f>
        <v>17</v>
      </c>
      <c r="X900" s="26">
        <f t="shared" si="358"/>
        <v>41</v>
      </c>
      <c r="Y900" s="26">
        <v>0</v>
      </c>
      <c r="Z900" s="26">
        <v>0</v>
      </c>
      <c r="AA900" s="26">
        <v>0</v>
      </c>
      <c r="AB900" s="26">
        <f t="shared" si="359"/>
        <v>12.5</v>
      </c>
      <c r="AC900" s="1">
        <f t="shared" si="340"/>
        <v>1061</v>
      </c>
      <c r="AD900" s="51"/>
      <c r="AE900" s="1"/>
      <c r="AF900">
        <f t="shared" si="360"/>
        <v>15</v>
      </c>
      <c r="AG900" s="26" t="str">
        <f>VLOOKUP(AF900,角色间职业划分!P:R,3,FALSE)</f>
        <v>幻术师</v>
      </c>
      <c r="AH900" s="26">
        <f t="shared" si="361"/>
        <v>41</v>
      </c>
    </row>
    <row r="901" spans="1:34" x14ac:dyDescent="0.15">
      <c r="A901" s="26">
        <v>897</v>
      </c>
      <c r="B901" s="26">
        <f t="shared" si="341"/>
        <v>0</v>
      </c>
      <c r="C901" s="26">
        <f>ROUND(IF($AG901="战士",VLOOKUP($AH901,$DV:$ER,DX$1,FALSE),IF($AG901="幻术师",VLOOKUP($AH901,$EU:$FQ,EW$1,FALSE),IF($AG901="刺客",VLOOKUP($AH901,$FU:$GQ,FW$1,FALSE),"无该职业")))/VLOOKUP(AF901,角色间职业划分!P:AP,20,FALSE),0)</f>
        <v>47</v>
      </c>
      <c r="D901" s="26">
        <f t="shared" si="342"/>
        <v>0</v>
      </c>
      <c r="E901" s="26">
        <f>ROUND(IF($AG901="战士",VLOOKUP($AH901,$DV:$ER,DZ$1,FALSE),IF($AG901="幻术师",VLOOKUP($AH901,$EU:$FQ,EY$1,FALSE),IF($AG901="刺客",VLOOKUP($AH901,$FU:$GQ,FY$1,FALSE),"无该职业")))*VLOOKUP($AF901,角色间职业划分!$P:$AP,26,FALSE)*VLOOKUP($AF901,角色间职业划分!$P:$AP,13,FALSE)/角色间职业划分!$AB$9,0)</f>
        <v>1201</v>
      </c>
      <c r="F901" s="26">
        <f>ROUND(IF($AG901="战士",VLOOKUP($AH901,$DV:$ER,EA$1,FALSE),IF($AG901="幻术师",VLOOKUP($AH901,$EU:$FQ,EZ$1,FALSE),IF($AG901="刺客",VLOOKUP($AH901,$FU:$GQ,FZ$1,FALSE),"无该职业")))*VLOOKUP($AF901,角色间职业划分!$P:$AP,8,FALSE)/角色间职业划分!$W$9,0)</f>
        <v>5243</v>
      </c>
      <c r="G901" s="26">
        <f>ROUND(IF($AG901="战士",VLOOKUP($AH901,$DV:$ER,EB$1,FALSE),IF($AG901="幻术师",VLOOKUP($AH901,$EU:$FQ,FA$1,FALSE),IF($AG901="刺客",VLOOKUP($AH901,$FU:$GQ,GA$1,FALSE),"无该职业")))*VLOOKUP($AF901,角色间职业划分!$P:$AP,13,FALSE)/角色间职业划分!$AB$9,0)</f>
        <v>3919</v>
      </c>
      <c r="H901" s="26">
        <f t="shared" si="343"/>
        <v>0</v>
      </c>
      <c r="I901" s="26">
        <f t="shared" si="344"/>
        <v>0</v>
      </c>
      <c r="J901" s="26">
        <f t="shared" si="345"/>
        <v>0</v>
      </c>
      <c r="K901" s="26">
        <f t="shared" si="346"/>
        <v>0</v>
      </c>
      <c r="L901" s="26">
        <f t="shared" si="347"/>
        <v>0</v>
      </c>
      <c r="M901" s="26">
        <f t="shared" si="348"/>
        <v>0</v>
      </c>
      <c r="N901" s="26">
        <f t="shared" si="349"/>
        <v>7.5</v>
      </c>
      <c r="O901" s="26">
        <f t="shared" si="350"/>
        <v>2.5</v>
      </c>
      <c r="P901" s="26">
        <f t="shared" si="351"/>
        <v>0</v>
      </c>
      <c r="Q901" s="26">
        <f t="shared" si="352"/>
        <v>5</v>
      </c>
      <c r="R901" s="26">
        <f t="shared" si="353"/>
        <v>7.5</v>
      </c>
      <c r="S901" s="26">
        <f t="shared" si="354"/>
        <v>2.5</v>
      </c>
      <c r="T901" s="26">
        <f t="shared" si="355"/>
        <v>2.5</v>
      </c>
      <c r="U901" s="26">
        <f t="shared" si="356"/>
        <v>0</v>
      </c>
      <c r="V901" s="26">
        <f t="shared" si="357"/>
        <v>0</v>
      </c>
      <c r="W901" s="26">
        <f>VLOOKUP(AF901,角色间职业划分!L:M,2,FALSE)</f>
        <v>17</v>
      </c>
      <c r="X901" s="26">
        <f t="shared" si="358"/>
        <v>42</v>
      </c>
      <c r="Y901" s="26">
        <v>0</v>
      </c>
      <c r="Z901" s="26">
        <v>0</v>
      </c>
      <c r="AA901" s="26">
        <v>0</v>
      </c>
      <c r="AB901" s="26">
        <f t="shared" si="359"/>
        <v>12.5</v>
      </c>
      <c r="AC901" s="1">
        <f t="shared" ref="AC901:AC964" si="362">INT(VLOOKUP(X901,AP:AR,3,FALSE)/$AF$2)</f>
        <v>1111</v>
      </c>
      <c r="AD901" s="51"/>
      <c r="AE901" s="1"/>
      <c r="AF901">
        <f t="shared" si="360"/>
        <v>15</v>
      </c>
      <c r="AG901" s="26" t="str">
        <f>VLOOKUP(AF901,角色间职业划分!P:R,3,FALSE)</f>
        <v>幻术师</v>
      </c>
      <c r="AH901" s="26">
        <f t="shared" si="361"/>
        <v>42</v>
      </c>
    </row>
    <row r="902" spans="1:34" x14ac:dyDescent="0.15">
      <c r="A902" s="26">
        <v>898</v>
      </c>
      <c r="B902" s="26">
        <f t="shared" ref="B902:B965" si="363">IF($AG902="战士",VLOOKUP($AH902,$DV:$ER,DW$1,FALSE),IF($AG902="幻术师",VLOOKUP($AH902,$EU:$FQ,EV$1,FALSE),IF($AG902="刺客",VLOOKUP($AH902,$FU:$GQ,FV$1,FALSE),"无该职业")))</f>
        <v>0</v>
      </c>
      <c r="C902" s="26">
        <f>ROUND(IF($AG902="战士",VLOOKUP($AH902,$DV:$ER,DX$1,FALSE),IF($AG902="幻术师",VLOOKUP($AH902,$EU:$FQ,EW$1,FALSE),IF($AG902="刺客",VLOOKUP($AH902,$FU:$GQ,FW$1,FALSE),"无该职业")))/VLOOKUP(AF902,角色间职业划分!P:AP,20,FALSE),0)</f>
        <v>47</v>
      </c>
      <c r="D902" s="26">
        <f t="shared" ref="D902:D965" si="364">IF($AG902="战士",VLOOKUP($AH902,$DV:$ER,DY$1,FALSE),IF($AG902="幻术师",VLOOKUP($AH902,$EU:$FQ,EX$1,FALSE),IF($AG902="刺客",VLOOKUP($AH902,$FU:$GQ,FX$1,FALSE),"无该职业")))</f>
        <v>0</v>
      </c>
      <c r="E902" s="26">
        <f>ROUND(IF($AG902="战士",VLOOKUP($AH902,$DV:$ER,DZ$1,FALSE),IF($AG902="幻术师",VLOOKUP($AH902,$EU:$FQ,EY$1,FALSE),IF($AG902="刺客",VLOOKUP($AH902,$FU:$GQ,FY$1,FALSE),"无该职业")))*VLOOKUP($AF902,角色间职业划分!$P:$AP,26,FALSE)*VLOOKUP($AF902,角色间职业划分!$P:$AP,13,FALSE)/角色间职业划分!$AB$9,0)</f>
        <v>1717</v>
      </c>
      <c r="F902" s="26">
        <f>ROUND(IF($AG902="战士",VLOOKUP($AH902,$DV:$ER,EA$1,FALSE),IF($AG902="幻术师",VLOOKUP($AH902,$EU:$FQ,EZ$1,FALSE),IF($AG902="刺客",VLOOKUP($AH902,$FU:$GQ,FZ$1,FALSE),"无该职业")))*VLOOKUP($AF902,角色间职业划分!$P:$AP,8,FALSE)/角色间职业划分!$W$9,0)</f>
        <v>5243</v>
      </c>
      <c r="G902" s="26">
        <f>ROUND(IF($AG902="战士",VLOOKUP($AH902,$DV:$ER,EB$1,FALSE),IF($AG902="幻术师",VLOOKUP($AH902,$EU:$FQ,FA$1,FALSE),IF($AG902="刺客",VLOOKUP($AH902,$FU:$GQ,GA$1,FALSE),"无该职业")))*VLOOKUP($AF902,角色间职业划分!$P:$AP,13,FALSE)/角色间职业划分!$AB$9,0)</f>
        <v>3919</v>
      </c>
      <c r="H902" s="26">
        <f t="shared" ref="H902:H965" si="365">IF($AG902="战士",VLOOKUP($AH902,$DV:$ER,EC$1,FALSE),IF($AG902="幻术师",VLOOKUP($AH902,$EU:$FQ,FB$1,FALSE),IF($AG902="刺客",VLOOKUP($AH902,$FU:$GQ,GB$1,FALSE),"无该职业")))</f>
        <v>0</v>
      </c>
      <c r="I902" s="26">
        <f t="shared" ref="I902:I965" si="366">IF($AG902="战士",VLOOKUP($AH902,$DV:$ER,ED$1,FALSE),IF($AG902="幻术师",VLOOKUP($AH902,$EU:$FQ,FC$1,FALSE),IF($AG902="刺客",VLOOKUP($AH902,$FU:$GQ,GC$1,FALSE),"无该职业")))</f>
        <v>0</v>
      </c>
      <c r="J902" s="26">
        <f t="shared" ref="J902:J965" si="367">IF($AG902="战士",VLOOKUP($AH902,$DV:$ER,EE$1,FALSE),IF($AG902="幻术师",VLOOKUP($AH902,$EU:$FQ,FD$1,FALSE),IF($AG902="刺客",VLOOKUP($AH902,$FU:$GQ,GD$1,FALSE),"无该职业")))</f>
        <v>0</v>
      </c>
      <c r="K902" s="26">
        <f t="shared" ref="K902:K965" si="368">IF($AG902="战士",VLOOKUP($AH902,$DV:$ER,EF$1,FALSE),IF($AG902="幻术师",VLOOKUP($AH902,$EU:$FQ,FE$1,FALSE),IF($AG902="刺客",VLOOKUP($AH902,$FU:$GQ,GE$1,FALSE),"无该职业")))</f>
        <v>0</v>
      </c>
      <c r="L902" s="26">
        <f t="shared" ref="L902:L965" si="369">IF($AG902="战士",VLOOKUP($AH902,$DV:$ER,EG$1,FALSE),IF($AG902="幻术师",VLOOKUP($AH902,$EU:$FQ,FF$1,FALSE),IF($AG902="刺客",VLOOKUP($AH902,$FU:$GQ,GF$1,FALSE),"无该职业")))</f>
        <v>0</v>
      </c>
      <c r="M902" s="26">
        <f t="shared" ref="M902:M965" si="370">IF($AG902="战士",VLOOKUP($AH902,$DV:$ER,EH$1,FALSE),IF($AG902="幻术师",VLOOKUP($AH902,$EU:$FQ,FG$1,FALSE),IF($AG902="刺客",VLOOKUP($AH902,$FU:$GQ,GG$1,FALSE),"无该职业")))</f>
        <v>0</v>
      </c>
      <c r="N902" s="26">
        <f t="shared" ref="N902:N965" si="371">IF($AG902="战士",VLOOKUP($AH902,$DV:$ER,EI$1,FALSE),IF($AG902="幻术师",VLOOKUP($AH902,$EU:$FQ,FH$1,FALSE),IF($AG902="刺客",VLOOKUP($AH902,$FU:$GQ,GH$1,FALSE),"无该职业")))</f>
        <v>7.5</v>
      </c>
      <c r="O902" s="26">
        <f t="shared" ref="O902:O965" si="372">IF($AG902="战士",VLOOKUP($AH902,$DV:$ER,EJ$1,FALSE),IF($AG902="幻术师",VLOOKUP($AH902,$EU:$FQ,FI$1,FALSE),IF($AG902="刺客",VLOOKUP($AH902,$FU:$GQ,GI$1,FALSE),"无该职业")))</f>
        <v>2.5</v>
      </c>
      <c r="P902" s="26">
        <f t="shared" ref="P902:P965" si="373">IF($AG902="战士",VLOOKUP($AH902,$DV:$ER,EK$1,FALSE),IF($AG902="幻术师",VLOOKUP($AH902,$EU:$FQ,FJ$1,FALSE),IF($AG902="刺客",VLOOKUP($AH902,$FU:$GQ,GJ$1,FALSE),"无该职业")))</f>
        <v>0</v>
      </c>
      <c r="Q902" s="26">
        <f t="shared" ref="Q902:Q965" si="374">IF($AG902="战士",VLOOKUP($AH902,$DV:$ER,EL$1,FALSE),IF($AG902="幻术师",VLOOKUP($AH902,$EU:$FQ,FK$1,FALSE),IF($AG902="刺客",VLOOKUP($AH902,$FU:$GQ,GK$1,FALSE),"无该职业")))</f>
        <v>5</v>
      </c>
      <c r="R902" s="26">
        <f t="shared" ref="R902:R965" si="375">IF($AG902="战士",VLOOKUP($AH902,$DV:$ER,EM$1,FALSE),IF($AG902="幻术师",VLOOKUP($AH902,$EU:$FQ,FL$1,FALSE),IF($AG902="刺客",VLOOKUP($AH902,$FU:$GQ,GL$1,FALSE),"无该职业")))</f>
        <v>7.5</v>
      </c>
      <c r="S902" s="26">
        <f t="shared" ref="S902:S965" si="376">IF($AG902="战士",VLOOKUP($AH902,$DV:$ER,EN$1,FALSE),IF($AG902="幻术师",VLOOKUP($AH902,$EU:$FQ,FM$1,FALSE),IF($AG902="刺客",VLOOKUP($AH902,$FU:$GQ,GM$1,FALSE),"无该职业")))</f>
        <v>2.5</v>
      </c>
      <c r="T902" s="26">
        <f t="shared" ref="T902:T965" si="377">IF($AG902="战士",VLOOKUP($AH902,$DV:$ER,EO$1,FALSE),IF($AG902="幻术师",VLOOKUP($AH902,$EU:$FQ,FN$1,FALSE),IF($AG902="刺客",VLOOKUP($AH902,$FU:$GQ,GN$1,FALSE),"无该职业")))</f>
        <v>2.5</v>
      </c>
      <c r="U902" s="26">
        <f t="shared" ref="U902:U965" si="378">IF($AG902="战士",VLOOKUP($AH902,$DV:$ER,EP$1,FALSE),IF($AG902="幻术师",VLOOKUP($AH902,$EU:$FQ,FO$1,FALSE),IF($AG902="刺客",VLOOKUP($AH902,$FU:$GQ,GO$1,FALSE),"无该职业")))</f>
        <v>0</v>
      </c>
      <c r="V902" s="26">
        <f t="shared" ref="V902:V965" si="379">IF($AG902="战士",VLOOKUP($AH902,$DV:$ER,EQ$1,FALSE),IF($AG902="幻术师",VLOOKUP($AH902,$EU:$FQ,FP$1,FALSE),IF($AG902="刺客",VLOOKUP($AH902,$FU:$GQ,GP$1,FALSE),"无该职业")))</f>
        <v>0</v>
      </c>
      <c r="W902" s="26">
        <f>VLOOKUP(AF902,角色间职业划分!L:M,2,FALSE)</f>
        <v>17</v>
      </c>
      <c r="X902" s="26">
        <f t="shared" ref="X902:X965" si="380">AH902</f>
        <v>43</v>
      </c>
      <c r="Y902" s="26">
        <v>0</v>
      </c>
      <c r="Z902" s="26">
        <v>0</v>
      </c>
      <c r="AA902" s="26">
        <v>0</v>
      </c>
      <c r="AB902" s="26">
        <f t="shared" ref="AB902:AB965" si="381">VLOOKUP(X902,AP:AU,6,FALSE)</f>
        <v>12.5</v>
      </c>
      <c r="AC902" s="1">
        <f t="shared" si="362"/>
        <v>1162</v>
      </c>
      <c r="AD902" s="51"/>
      <c r="AE902" s="1"/>
      <c r="AF902">
        <f t="shared" si="360"/>
        <v>15</v>
      </c>
      <c r="AG902" s="26" t="str">
        <f>VLOOKUP(AF902,角色间职业划分!P:R,3,FALSE)</f>
        <v>幻术师</v>
      </c>
      <c r="AH902" s="26">
        <f t="shared" si="361"/>
        <v>43</v>
      </c>
    </row>
    <row r="903" spans="1:34" x14ac:dyDescent="0.15">
      <c r="A903" s="26">
        <v>899</v>
      </c>
      <c r="B903" s="26">
        <f t="shared" si="363"/>
        <v>0</v>
      </c>
      <c r="C903" s="26">
        <f>ROUND(IF($AG903="战士",VLOOKUP($AH903,$DV:$ER,DX$1,FALSE),IF($AG903="幻术师",VLOOKUP($AH903,$EU:$FQ,EW$1,FALSE),IF($AG903="刺客",VLOOKUP($AH903,$FU:$GQ,FW$1,FALSE),"无该职业")))/VLOOKUP(AF903,角色间职业划分!P:AP,20,FALSE),0)</f>
        <v>47</v>
      </c>
      <c r="D903" s="26">
        <f t="shared" si="364"/>
        <v>0</v>
      </c>
      <c r="E903" s="26">
        <f>ROUND(IF($AG903="战士",VLOOKUP($AH903,$DV:$ER,DZ$1,FALSE),IF($AG903="幻术师",VLOOKUP($AH903,$EU:$FQ,EY$1,FALSE),IF($AG903="刺客",VLOOKUP($AH903,$FU:$GQ,FY$1,FALSE),"无该职业")))*VLOOKUP($AF903,角色间职业划分!$P:$AP,26,FALSE)*VLOOKUP($AF903,角色间职业划分!$P:$AP,13,FALSE)/角色间职业划分!$AB$9,0)</f>
        <v>1717</v>
      </c>
      <c r="F903" s="26">
        <f>ROUND(IF($AG903="战士",VLOOKUP($AH903,$DV:$ER,EA$1,FALSE),IF($AG903="幻术师",VLOOKUP($AH903,$EU:$FQ,EZ$1,FALSE),IF($AG903="刺客",VLOOKUP($AH903,$FU:$GQ,FZ$1,FALSE),"无该职业")))*VLOOKUP($AF903,角色间职业划分!$P:$AP,8,FALSE)/角色间职业划分!$W$9,0)</f>
        <v>6623</v>
      </c>
      <c r="G903" s="26">
        <f>ROUND(IF($AG903="战士",VLOOKUP($AH903,$DV:$ER,EB$1,FALSE),IF($AG903="幻术师",VLOOKUP($AH903,$EU:$FQ,FA$1,FALSE),IF($AG903="刺客",VLOOKUP($AH903,$FU:$GQ,GA$1,FALSE),"无该职业")))*VLOOKUP($AF903,角色间职业划分!$P:$AP,13,FALSE)/角色间职业划分!$AB$9,0)</f>
        <v>3919</v>
      </c>
      <c r="H903" s="26">
        <f t="shared" si="365"/>
        <v>0</v>
      </c>
      <c r="I903" s="26">
        <f t="shared" si="366"/>
        <v>0</v>
      </c>
      <c r="J903" s="26">
        <f t="shared" si="367"/>
        <v>0</v>
      </c>
      <c r="K903" s="26">
        <f t="shared" si="368"/>
        <v>0</v>
      </c>
      <c r="L903" s="26">
        <f t="shared" si="369"/>
        <v>0</v>
      </c>
      <c r="M903" s="26">
        <f t="shared" si="370"/>
        <v>0</v>
      </c>
      <c r="N903" s="26">
        <f t="shared" si="371"/>
        <v>7.5</v>
      </c>
      <c r="O903" s="26">
        <f t="shared" si="372"/>
        <v>2.5</v>
      </c>
      <c r="P903" s="26">
        <f t="shared" si="373"/>
        <v>0</v>
      </c>
      <c r="Q903" s="26">
        <f t="shared" si="374"/>
        <v>5</v>
      </c>
      <c r="R903" s="26">
        <f t="shared" si="375"/>
        <v>7.5</v>
      </c>
      <c r="S903" s="26">
        <f t="shared" si="376"/>
        <v>2.5</v>
      </c>
      <c r="T903" s="26">
        <f t="shared" si="377"/>
        <v>2.5</v>
      </c>
      <c r="U903" s="26">
        <f t="shared" si="378"/>
        <v>0</v>
      </c>
      <c r="V903" s="26">
        <f t="shared" si="379"/>
        <v>0</v>
      </c>
      <c r="W903" s="26">
        <f>VLOOKUP(AF903,角色间职业划分!L:M,2,FALSE)</f>
        <v>17</v>
      </c>
      <c r="X903" s="26">
        <f t="shared" si="380"/>
        <v>44</v>
      </c>
      <c r="Y903" s="26">
        <v>0</v>
      </c>
      <c r="Z903" s="26">
        <v>0</v>
      </c>
      <c r="AA903" s="26">
        <v>0</v>
      </c>
      <c r="AB903" s="26">
        <f t="shared" si="381"/>
        <v>12.5</v>
      </c>
      <c r="AC903" s="1">
        <f t="shared" si="362"/>
        <v>1212</v>
      </c>
      <c r="AD903" s="51"/>
      <c r="AE903" s="1"/>
      <c r="AF903">
        <f t="shared" ref="AF903:AF966" si="382">IF(AH903=0,AF902+1,AF902)</f>
        <v>15</v>
      </c>
      <c r="AG903" s="26" t="str">
        <f>VLOOKUP(AF903,角色间职业划分!P:R,3,FALSE)</f>
        <v>幻术师</v>
      </c>
      <c r="AH903" s="26">
        <f t="shared" ref="AH903:AH966" si="383">IF(AH902=AH$2,0,AH902+1)</f>
        <v>44</v>
      </c>
    </row>
    <row r="904" spans="1:34" x14ac:dyDescent="0.15">
      <c r="A904" s="26">
        <v>900</v>
      </c>
      <c r="B904" s="26">
        <f t="shared" si="363"/>
        <v>0</v>
      </c>
      <c r="C904" s="26">
        <f>ROUND(IF($AG904="战士",VLOOKUP($AH904,$DV:$ER,DX$1,FALSE),IF($AG904="幻术师",VLOOKUP($AH904,$EU:$FQ,EW$1,FALSE),IF($AG904="刺客",VLOOKUP($AH904,$FU:$GQ,FW$1,FALSE),"无该职业")))/VLOOKUP(AF904,角色间职业划分!P:AP,20,FALSE),0)</f>
        <v>47</v>
      </c>
      <c r="D904" s="26">
        <f t="shared" si="364"/>
        <v>0</v>
      </c>
      <c r="E904" s="26">
        <f>ROUND(IF($AG904="战士",VLOOKUP($AH904,$DV:$ER,DZ$1,FALSE),IF($AG904="幻术师",VLOOKUP($AH904,$EU:$FQ,EY$1,FALSE),IF($AG904="刺客",VLOOKUP($AH904,$FU:$GQ,FY$1,FALSE),"无该职业")))*VLOOKUP($AF904,角色间职业划分!$P:$AP,26,FALSE)*VLOOKUP($AF904,角色间职业划分!$P:$AP,13,FALSE)/角色间职业划分!$AB$9,0)</f>
        <v>1717</v>
      </c>
      <c r="F904" s="26">
        <f>ROUND(IF($AG904="战士",VLOOKUP($AH904,$DV:$ER,EA$1,FALSE),IF($AG904="幻术师",VLOOKUP($AH904,$EU:$FQ,EZ$1,FALSE),IF($AG904="刺客",VLOOKUP($AH904,$FU:$GQ,FZ$1,FALSE),"无该职业")))*VLOOKUP($AF904,角色间职业划分!$P:$AP,8,FALSE)/角色间职业划分!$W$9,0)</f>
        <v>6623</v>
      </c>
      <c r="G904" s="26">
        <f>ROUND(IF($AG904="战士",VLOOKUP($AH904,$DV:$ER,EB$1,FALSE),IF($AG904="幻术师",VLOOKUP($AH904,$EU:$FQ,FA$1,FALSE),IF($AG904="刺客",VLOOKUP($AH904,$FU:$GQ,GA$1,FALSE),"无该职业")))*VLOOKUP($AF904,角色间职业划分!$P:$AP,13,FALSE)/角色间职业划分!$AB$9,0)</f>
        <v>4665</v>
      </c>
      <c r="H904" s="26">
        <f t="shared" si="365"/>
        <v>0</v>
      </c>
      <c r="I904" s="26">
        <f t="shared" si="366"/>
        <v>0</v>
      </c>
      <c r="J904" s="26">
        <f t="shared" si="367"/>
        <v>0</v>
      </c>
      <c r="K904" s="26">
        <f t="shared" si="368"/>
        <v>0</v>
      </c>
      <c r="L904" s="26">
        <f t="shared" si="369"/>
        <v>0</v>
      </c>
      <c r="M904" s="26">
        <f t="shared" si="370"/>
        <v>0</v>
      </c>
      <c r="N904" s="26">
        <f t="shared" si="371"/>
        <v>7.5</v>
      </c>
      <c r="O904" s="26">
        <f t="shared" si="372"/>
        <v>2.5</v>
      </c>
      <c r="P904" s="26">
        <f t="shared" si="373"/>
        <v>0</v>
      </c>
      <c r="Q904" s="26">
        <f t="shared" si="374"/>
        <v>5</v>
      </c>
      <c r="R904" s="26">
        <f t="shared" si="375"/>
        <v>7.5</v>
      </c>
      <c r="S904" s="26">
        <f t="shared" si="376"/>
        <v>2.5</v>
      </c>
      <c r="T904" s="26">
        <f t="shared" si="377"/>
        <v>2.5</v>
      </c>
      <c r="U904" s="26">
        <f t="shared" si="378"/>
        <v>0</v>
      </c>
      <c r="V904" s="26">
        <f t="shared" si="379"/>
        <v>0</v>
      </c>
      <c r="W904" s="26">
        <f>VLOOKUP(AF904,角色间职业划分!L:M,2,FALSE)</f>
        <v>17</v>
      </c>
      <c r="X904" s="26">
        <f t="shared" si="380"/>
        <v>45</v>
      </c>
      <c r="Y904" s="26">
        <v>0</v>
      </c>
      <c r="Z904" s="26">
        <v>0</v>
      </c>
      <c r="AA904" s="26">
        <v>0</v>
      </c>
      <c r="AB904" s="26">
        <f t="shared" si="381"/>
        <v>12.5</v>
      </c>
      <c r="AC904" s="1">
        <f t="shared" si="362"/>
        <v>1263</v>
      </c>
      <c r="AD904" s="51"/>
      <c r="AE904" s="1"/>
      <c r="AF904">
        <f t="shared" si="382"/>
        <v>15</v>
      </c>
      <c r="AG904" s="26" t="str">
        <f>VLOOKUP(AF904,角色间职业划分!P:R,3,FALSE)</f>
        <v>幻术师</v>
      </c>
      <c r="AH904" s="26">
        <f t="shared" si="383"/>
        <v>45</v>
      </c>
    </row>
    <row r="905" spans="1:34" x14ac:dyDescent="0.15">
      <c r="A905" s="26">
        <v>901</v>
      </c>
      <c r="B905" s="26">
        <f t="shared" si="363"/>
        <v>0</v>
      </c>
      <c r="C905" s="26">
        <f>ROUND(IF($AG905="战士",VLOOKUP($AH905,$DV:$ER,DX$1,FALSE),IF($AG905="幻术师",VLOOKUP($AH905,$EU:$FQ,EW$1,FALSE),IF($AG905="刺客",VLOOKUP($AH905,$FU:$GQ,FW$1,FALSE),"无该职业")))/VLOOKUP(AF905,角色间职业划分!P:AP,20,FALSE),0)</f>
        <v>47</v>
      </c>
      <c r="D905" s="26">
        <f t="shared" si="364"/>
        <v>0</v>
      </c>
      <c r="E905" s="26">
        <f>ROUND(IF($AG905="战士",VLOOKUP($AH905,$DV:$ER,DZ$1,FALSE),IF($AG905="幻术师",VLOOKUP($AH905,$EU:$FQ,EY$1,FALSE),IF($AG905="刺客",VLOOKUP($AH905,$FU:$GQ,FY$1,FALSE),"无该职业")))*VLOOKUP($AF905,角色间职业划分!$P:$AP,26,FALSE)*VLOOKUP($AF905,角色间职业划分!$P:$AP,13,FALSE)/角色间职业划分!$AB$9,0)</f>
        <v>1717</v>
      </c>
      <c r="F905" s="26">
        <f>ROUND(IF($AG905="战士",VLOOKUP($AH905,$DV:$ER,EA$1,FALSE),IF($AG905="幻术师",VLOOKUP($AH905,$EU:$FQ,EZ$1,FALSE),IF($AG905="刺客",VLOOKUP($AH905,$FU:$GQ,FZ$1,FALSE),"无该职业")))*VLOOKUP($AF905,角色间职业划分!$P:$AP,8,FALSE)/角色间职业划分!$W$9,0)</f>
        <v>6623</v>
      </c>
      <c r="G905" s="26">
        <f>ROUND(IF($AG905="战士",VLOOKUP($AH905,$DV:$ER,EB$1,FALSE),IF($AG905="幻术师",VLOOKUP($AH905,$EU:$FQ,FA$1,FALSE),IF($AG905="刺客",VLOOKUP($AH905,$FU:$GQ,GA$1,FALSE),"无该职业")))*VLOOKUP($AF905,角色间职业划分!$P:$AP,13,FALSE)/角色间职业划分!$AB$9,0)</f>
        <v>4665</v>
      </c>
      <c r="H905" s="26">
        <f t="shared" si="365"/>
        <v>0</v>
      </c>
      <c r="I905" s="26">
        <f t="shared" si="366"/>
        <v>0</v>
      </c>
      <c r="J905" s="26">
        <f t="shared" si="367"/>
        <v>0</v>
      </c>
      <c r="K905" s="26">
        <f t="shared" si="368"/>
        <v>0</v>
      </c>
      <c r="L905" s="26">
        <f t="shared" si="369"/>
        <v>0</v>
      </c>
      <c r="M905" s="26">
        <f t="shared" si="370"/>
        <v>0</v>
      </c>
      <c r="N905" s="26">
        <f t="shared" si="371"/>
        <v>7.5</v>
      </c>
      <c r="O905" s="26">
        <f t="shared" si="372"/>
        <v>5</v>
      </c>
      <c r="P905" s="26">
        <f t="shared" si="373"/>
        <v>0</v>
      </c>
      <c r="Q905" s="26">
        <f t="shared" si="374"/>
        <v>5</v>
      </c>
      <c r="R905" s="26">
        <f t="shared" si="375"/>
        <v>7.5</v>
      </c>
      <c r="S905" s="26">
        <f t="shared" si="376"/>
        <v>2.5</v>
      </c>
      <c r="T905" s="26">
        <f t="shared" si="377"/>
        <v>2.5</v>
      </c>
      <c r="U905" s="26">
        <f t="shared" si="378"/>
        <v>0</v>
      </c>
      <c r="V905" s="26">
        <f t="shared" si="379"/>
        <v>0</v>
      </c>
      <c r="W905" s="26">
        <f>VLOOKUP(AF905,角色间职业划分!L:M,2,FALSE)</f>
        <v>17</v>
      </c>
      <c r="X905" s="26">
        <f t="shared" si="380"/>
        <v>46</v>
      </c>
      <c r="Y905" s="26">
        <v>0</v>
      </c>
      <c r="Z905" s="26">
        <v>0</v>
      </c>
      <c r="AA905" s="26">
        <v>0</v>
      </c>
      <c r="AB905" s="26">
        <f t="shared" si="381"/>
        <v>12.5</v>
      </c>
      <c r="AC905" s="1">
        <f t="shared" si="362"/>
        <v>1313</v>
      </c>
      <c r="AD905" s="51"/>
      <c r="AE905" s="1"/>
      <c r="AF905">
        <f t="shared" si="382"/>
        <v>15</v>
      </c>
      <c r="AG905" s="26" t="str">
        <f>VLOOKUP(AF905,角色间职业划分!P:R,3,FALSE)</f>
        <v>幻术师</v>
      </c>
      <c r="AH905" s="26">
        <f t="shared" si="383"/>
        <v>46</v>
      </c>
    </row>
    <row r="906" spans="1:34" x14ac:dyDescent="0.15">
      <c r="A906" s="26">
        <v>902</v>
      </c>
      <c r="B906" s="26">
        <f t="shared" si="363"/>
        <v>0</v>
      </c>
      <c r="C906" s="26">
        <f>ROUND(IF($AG906="战士",VLOOKUP($AH906,$DV:$ER,DX$1,FALSE),IF($AG906="幻术师",VLOOKUP($AH906,$EU:$FQ,EW$1,FALSE),IF($AG906="刺客",VLOOKUP($AH906,$FU:$GQ,FW$1,FALSE),"无该职业")))/VLOOKUP(AF906,角色间职业划分!P:AP,20,FALSE),0)</f>
        <v>47</v>
      </c>
      <c r="D906" s="26">
        <f t="shared" si="364"/>
        <v>0</v>
      </c>
      <c r="E906" s="26">
        <f>ROUND(IF($AG906="战士",VLOOKUP($AH906,$DV:$ER,DZ$1,FALSE),IF($AG906="幻术师",VLOOKUP($AH906,$EU:$FQ,EY$1,FALSE),IF($AG906="刺客",VLOOKUP($AH906,$FU:$GQ,FY$1,FALSE),"无该职业")))*VLOOKUP($AF906,角色间职业划分!$P:$AP,26,FALSE)*VLOOKUP($AF906,角色间职业划分!$P:$AP,13,FALSE)/角色间职业划分!$AB$9,0)</f>
        <v>1717</v>
      </c>
      <c r="F906" s="26">
        <f>ROUND(IF($AG906="战士",VLOOKUP($AH906,$DV:$ER,EA$1,FALSE),IF($AG906="幻术师",VLOOKUP($AH906,$EU:$FQ,EZ$1,FALSE),IF($AG906="刺客",VLOOKUP($AH906,$FU:$GQ,FZ$1,FALSE),"无该职业")))*VLOOKUP($AF906,角色间职业划分!$P:$AP,8,FALSE)/角色间职业划分!$W$9,0)</f>
        <v>7450</v>
      </c>
      <c r="G906" s="26">
        <f>ROUND(IF($AG906="战士",VLOOKUP($AH906,$DV:$ER,EB$1,FALSE),IF($AG906="幻术师",VLOOKUP($AH906,$EU:$FQ,FA$1,FALSE),IF($AG906="刺客",VLOOKUP($AH906,$FU:$GQ,GA$1,FALSE),"无该职业")))*VLOOKUP($AF906,角色间职业划分!$P:$AP,13,FALSE)/角色间职业划分!$AB$9,0)</f>
        <v>4665</v>
      </c>
      <c r="H906" s="26">
        <f t="shared" si="365"/>
        <v>0</v>
      </c>
      <c r="I906" s="26">
        <f t="shared" si="366"/>
        <v>0</v>
      </c>
      <c r="J906" s="26">
        <f t="shared" si="367"/>
        <v>0</v>
      </c>
      <c r="K906" s="26">
        <f t="shared" si="368"/>
        <v>0</v>
      </c>
      <c r="L906" s="26">
        <f t="shared" si="369"/>
        <v>0</v>
      </c>
      <c r="M906" s="26">
        <f t="shared" si="370"/>
        <v>0</v>
      </c>
      <c r="N906" s="26">
        <f t="shared" si="371"/>
        <v>7.5</v>
      </c>
      <c r="O906" s="26">
        <f t="shared" si="372"/>
        <v>5</v>
      </c>
      <c r="P906" s="26">
        <f t="shared" si="373"/>
        <v>0</v>
      </c>
      <c r="Q906" s="26">
        <f t="shared" si="374"/>
        <v>5</v>
      </c>
      <c r="R906" s="26">
        <f t="shared" si="375"/>
        <v>7.5</v>
      </c>
      <c r="S906" s="26">
        <f t="shared" si="376"/>
        <v>2.5</v>
      </c>
      <c r="T906" s="26">
        <f t="shared" si="377"/>
        <v>2.5</v>
      </c>
      <c r="U906" s="26">
        <f t="shared" si="378"/>
        <v>0</v>
      </c>
      <c r="V906" s="26">
        <f t="shared" si="379"/>
        <v>0</v>
      </c>
      <c r="W906" s="26">
        <f>VLOOKUP(AF906,角色间职业划分!L:M,2,FALSE)</f>
        <v>17</v>
      </c>
      <c r="X906" s="26">
        <f t="shared" si="380"/>
        <v>47</v>
      </c>
      <c r="Y906" s="26">
        <v>0</v>
      </c>
      <c r="Z906" s="26">
        <v>0</v>
      </c>
      <c r="AA906" s="26">
        <v>0</v>
      </c>
      <c r="AB906" s="26">
        <f t="shared" si="381"/>
        <v>12.5</v>
      </c>
      <c r="AC906" s="1">
        <f t="shared" si="362"/>
        <v>1364</v>
      </c>
      <c r="AD906" s="51"/>
      <c r="AE906" s="1"/>
      <c r="AF906">
        <f t="shared" si="382"/>
        <v>15</v>
      </c>
      <c r="AG906" s="26" t="str">
        <f>VLOOKUP(AF906,角色间职业划分!P:R,3,FALSE)</f>
        <v>幻术师</v>
      </c>
      <c r="AH906" s="26">
        <f t="shared" si="383"/>
        <v>47</v>
      </c>
    </row>
    <row r="907" spans="1:34" x14ac:dyDescent="0.15">
      <c r="A907" s="26">
        <v>903</v>
      </c>
      <c r="B907" s="26">
        <f t="shared" si="363"/>
        <v>0</v>
      </c>
      <c r="C907" s="26">
        <f>ROUND(IF($AG907="战士",VLOOKUP($AH907,$DV:$ER,DX$1,FALSE),IF($AG907="幻术师",VLOOKUP($AH907,$EU:$FQ,EW$1,FALSE),IF($AG907="刺客",VLOOKUP($AH907,$FU:$GQ,FW$1,FALSE),"无该职业")))/VLOOKUP(AF907,角色间职业划分!P:AP,20,FALSE),0)</f>
        <v>53</v>
      </c>
      <c r="D907" s="26">
        <f t="shared" si="364"/>
        <v>0</v>
      </c>
      <c r="E907" s="26">
        <f>ROUND(IF($AG907="战士",VLOOKUP($AH907,$DV:$ER,DZ$1,FALSE),IF($AG907="幻术师",VLOOKUP($AH907,$EU:$FQ,EY$1,FALSE),IF($AG907="刺客",VLOOKUP($AH907,$FU:$GQ,FY$1,FALSE),"无该职业")))*VLOOKUP($AF907,角色间职业划分!$P:$AP,26,FALSE)*VLOOKUP($AF907,角色间职业划分!$P:$AP,13,FALSE)/角色间职业划分!$AB$9,0)</f>
        <v>1717</v>
      </c>
      <c r="F907" s="26">
        <f>ROUND(IF($AG907="战士",VLOOKUP($AH907,$DV:$ER,EA$1,FALSE),IF($AG907="幻术师",VLOOKUP($AH907,$EU:$FQ,EZ$1,FALSE),IF($AG907="刺客",VLOOKUP($AH907,$FU:$GQ,FZ$1,FALSE),"无该职业")))*VLOOKUP($AF907,角色间职业划分!$P:$AP,8,FALSE)/角色间职业划分!$W$9,0)</f>
        <v>7450</v>
      </c>
      <c r="G907" s="26">
        <f>ROUND(IF($AG907="战士",VLOOKUP($AH907,$DV:$ER,EB$1,FALSE),IF($AG907="幻术师",VLOOKUP($AH907,$EU:$FQ,FA$1,FALSE),IF($AG907="刺客",VLOOKUP($AH907,$FU:$GQ,GA$1,FALSE),"无该职业")))*VLOOKUP($AF907,角色间职业划分!$P:$AP,13,FALSE)/角色间职业划分!$AB$9,0)</f>
        <v>4665</v>
      </c>
      <c r="H907" s="26">
        <f t="shared" si="365"/>
        <v>0</v>
      </c>
      <c r="I907" s="26">
        <f t="shared" si="366"/>
        <v>0</v>
      </c>
      <c r="J907" s="26">
        <f t="shared" si="367"/>
        <v>0</v>
      </c>
      <c r="K907" s="26">
        <f t="shared" si="368"/>
        <v>0</v>
      </c>
      <c r="L907" s="26">
        <f t="shared" si="369"/>
        <v>0</v>
      </c>
      <c r="M907" s="26">
        <f t="shared" si="370"/>
        <v>0</v>
      </c>
      <c r="N907" s="26">
        <f t="shared" si="371"/>
        <v>7.5</v>
      </c>
      <c r="O907" s="26">
        <f t="shared" si="372"/>
        <v>5</v>
      </c>
      <c r="P907" s="26">
        <f t="shared" si="373"/>
        <v>0</v>
      </c>
      <c r="Q907" s="26">
        <f t="shared" si="374"/>
        <v>5</v>
      </c>
      <c r="R907" s="26">
        <f t="shared" si="375"/>
        <v>7.5</v>
      </c>
      <c r="S907" s="26">
        <f t="shared" si="376"/>
        <v>2.5</v>
      </c>
      <c r="T907" s="26">
        <f t="shared" si="377"/>
        <v>2.5</v>
      </c>
      <c r="U907" s="26">
        <f t="shared" si="378"/>
        <v>0</v>
      </c>
      <c r="V907" s="26">
        <f t="shared" si="379"/>
        <v>0</v>
      </c>
      <c r="W907" s="26">
        <f>VLOOKUP(AF907,角色间职业划分!L:M,2,FALSE)</f>
        <v>17</v>
      </c>
      <c r="X907" s="26">
        <f t="shared" si="380"/>
        <v>48</v>
      </c>
      <c r="Y907" s="26">
        <v>0</v>
      </c>
      <c r="Z907" s="26">
        <v>0</v>
      </c>
      <c r="AA907" s="26">
        <v>0</v>
      </c>
      <c r="AB907" s="26">
        <f t="shared" si="381"/>
        <v>12.5</v>
      </c>
      <c r="AC907" s="1">
        <f t="shared" si="362"/>
        <v>1414</v>
      </c>
      <c r="AD907" s="51"/>
      <c r="AE907" s="1"/>
      <c r="AF907">
        <f t="shared" si="382"/>
        <v>15</v>
      </c>
      <c r="AG907" s="26" t="str">
        <f>VLOOKUP(AF907,角色间职业划分!P:R,3,FALSE)</f>
        <v>幻术师</v>
      </c>
      <c r="AH907" s="26">
        <f t="shared" si="383"/>
        <v>48</v>
      </c>
    </row>
    <row r="908" spans="1:34" x14ac:dyDescent="0.15">
      <c r="A908" s="26">
        <v>904</v>
      </c>
      <c r="B908" s="26">
        <f t="shared" si="363"/>
        <v>0</v>
      </c>
      <c r="C908" s="26">
        <f>ROUND(IF($AG908="战士",VLOOKUP($AH908,$DV:$ER,DX$1,FALSE),IF($AG908="幻术师",VLOOKUP($AH908,$EU:$FQ,EW$1,FALSE),IF($AG908="刺客",VLOOKUP($AH908,$FU:$GQ,FW$1,FALSE),"无该职业")))/VLOOKUP(AF908,角色间职业划分!P:AP,20,FALSE),0)</f>
        <v>53</v>
      </c>
      <c r="D908" s="26">
        <f t="shared" si="364"/>
        <v>0</v>
      </c>
      <c r="E908" s="26">
        <f>ROUND(IF($AG908="战士",VLOOKUP($AH908,$DV:$ER,DZ$1,FALSE),IF($AG908="幻术师",VLOOKUP($AH908,$EU:$FQ,EY$1,FALSE),IF($AG908="刺客",VLOOKUP($AH908,$FU:$GQ,FY$1,FALSE),"无该职业")))*VLOOKUP($AF908,角色间职业划分!$P:$AP,26,FALSE)*VLOOKUP($AF908,角色间职业划分!$P:$AP,13,FALSE)/角色间职业划分!$AB$9,0)</f>
        <v>1717</v>
      </c>
      <c r="F908" s="26">
        <f>ROUND(IF($AG908="战士",VLOOKUP($AH908,$DV:$ER,EA$1,FALSE),IF($AG908="幻术师",VLOOKUP($AH908,$EU:$FQ,EZ$1,FALSE),IF($AG908="刺客",VLOOKUP($AH908,$FU:$GQ,FZ$1,FALSE),"无该职业")))*VLOOKUP($AF908,角色间职业划分!$P:$AP,8,FALSE)/角色间职业划分!$W$9,0)</f>
        <v>7450</v>
      </c>
      <c r="G908" s="26">
        <f>ROUND(IF($AG908="战士",VLOOKUP($AH908,$DV:$ER,EB$1,FALSE),IF($AG908="幻术师",VLOOKUP($AH908,$EU:$FQ,FA$1,FALSE),IF($AG908="刺客",VLOOKUP($AH908,$FU:$GQ,GA$1,FALSE),"无该职业")))*VLOOKUP($AF908,角色间职业划分!$P:$AP,13,FALSE)/角色间职业划分!$AB$9,0)</f>
        <v>5411</v>
      </c>
      <c r="H908" s="26">
        <f t="shared" si="365"/>
        <v>0</v>
      </c>
      <c r="I908" s="26">
        <f t="shared" si="366"/>
        <v>0</v>
      </c>
      <c r="J908" s="26">
        <f t="shared" si="367"/>
        <v>0</v>
      </c>
      <c r="K908" s="26">
        <f t="shared" si="368"/>
        <v>0</v>
      </c>
      <c r="L908" s="26">
        <f t="shared" si="369"/>
        <v>0</v>
      </c>
      <c r="M908" s="26">
        <f t="shared" si="370"/>
        <v>0</v>
      </c>
      <c r="N908" s="26">
        <f t="shared" si="371"/>
        <v>7.5</v>
      </c>
      <c r="O908" s="26">
        <f t="shared" si="372"/>
        <v>5</v>
      </c>
      <c r="P908" s="26">
        <f t="shared" si="373"/>
        <v>0</v>
      </c>
      <c r="Q908" s="26">
        <f t="shared" si="374"/>
        <v>5</v>
      </c>
      <c r="R908" s="26">
        <f t="shared" si="375"/>
        <v>7.5</v>
      </c>
      <c r="S908" s="26">
        <f t="shared" si="376"/>
        <v>2.5</v>
      </c>
      <c r="T908" s="26">
        <f t="shared" si="377"/>
        <v>2.5</v>
      </c>
      <c r="U908" s="26">
        <f t="shared" si="378"/>
        <v>0</v>
      </c>
      <c r="V908" s="26">
        <f t="shared" si="379"/>
        <v>0</v>
      </c>
      <c r="W908" s="26">
        <f>VLOOKUP(AF908,角色间职业划分!L:M,2,FALSE)</f>
        <v>17</v>
      </c>
      <c r="X908" s="26">
        <f t="shared" si="380"/>
        <v>49</v>
      </c>
      <c r="Y908" s="26">
        <v>0</v>
      </c>
      <c r="Z908" s="26">
        <v>0</v>
      </c>
      <c r="AA908" s="26">
        <v>0</v>
      </c>
      <c r="AB908" s="26">
        <f t="shared" si="381"/>
        <v>12.5</v>
      </c>
      <c r="AC908" s="1">
        <f t="shared" si="362"/>
        <v>1465</v>
      </c>
      <c r="AD908" s="51"/>
      <c r="AE908" s="1"/>
      <c r="AF908">
        <f t="shared" si="382"/>
        <v>15</v>
      </c>
      <c r="AG908" s="26" t="str">
        <f>VLOOKUP(AF908,角色间职业划分!P:R,3,FALSE)</f>
        <v>幻术师</v>
      </c>
      <c r="AH908" s="26">
        <f t="shared" si="383"/>
        <v>49</v>
      </c>
    </row>
    <row r="909" spans="1:34" x14ac:dyDescent="0.15">
      <c r="A909" s="26">
        <v>905</v>
      </c>
      <c r="B909" s="26">
        <f t="shared" si="363"/>
        <v>0</v>
      </c>
      <c r="C909" s="26">
        <f>ROUND(IF($AG909="战士",VLOOKUP($AH909,$DV:$ER,DX$1,FALSE),IF($AG909="幻术师",VLOOKUP($AH909,$EU:$FQ,EW$1,FALSE),IF($AG909="刺客",VLOOKUP($AH909,$FU:$GQ,FW$1,FALSE),"无该职业")))/VLOOKUP(AF909,角色间职业划分!P:AP,20,FALSE),0)</f>
        <v>53</v>
      </c>
      <c r="D909" s="26">
        <f t="shared" si="364"/>
        <v>0</v>
      </c>
      <c r="E909" s="26">
        <f>ROUND(IF($AG909="战士",VLOOKUP($AH909,$DV:$ER,DZ$1,FALSE),IF($AG909="幻术师",VLOOKUP($AH909,$EU:$FQ,EY$1,FALSE),IF($AG909="刺客",VLOOKUP($AH909,$FU:$GQ,FY$1,FALSE),"无该职业")))*VLOOKUP($AF909,角色间职业划分!$P:$AP,26,FALSE)*VLOOKUP($AF909,角色间职业划分!$P:$AP,13,FALSE)/角色间职业划分!$AB$9,0)</f>
        <v>1717</v>
      </c>
      <c r="F909" s="26">
        <f>ROUND(IF($AG909="战士",VLOOKUP($AH909,$DV:$ER,EA$1,FALSE),IF($AG909="幻术师",VLOOKUP($AH909,$EU:$FQ,EZ$1,FALSE),IF($AG909="刺客",VLOOKUP($AH909,$FU:$GQ,FZ$1,FALSE),"无该职业")))*VLOOKUP($AF909,角色间职业划分!$P:$AP,8,FALSE)/角色间职业划分!$W$9,0)</f>
        <v>7450</v>
      </c>
      <c r="G909" s="26">
        <f>ROUND(IF($AG909="战士",VLOOKUP($AH909,$DV:$ER,EB$1,FALSE),IF($AG909="幻术师",VLOOKUP($AH909,$EU:$FQ,FA$1,FALSE),IF($AG909="刺客",VLOOKUP($AH909,$FU:$GQ,GA$1,FALSE),"无该职业")))*VLOOKUP($AF909,角色间职业划分!$P:$AP,13,FALSE)/角色间职业划分!$AB$9,0)</f>
        <v>5411</v>
      </c>
      <c r="H909" s="26">
        <f t="shared" si="365"/>
        <v>0</v>
      </c>
      <c r="I909" s="26">
        <f t="shared" si="366"/>
        <v>0</v>
      </c>
      <c r="J909" s="26">
        <f t="shared" si="367"/>
        <v>0</v>
      </c>
      <c r="K909" s="26">
        <f t="shared" si="368"/>
        <v>0</v>
      </c>
      <c r="L909" s="26">
        <f t="shared" si="369"/>
        <v>0</v>
      </c>
      <c r="M909" s="26">
        <f t="shared" si="370"/>
        <v>0</v>
      </c>
      <c r="N909" s="26">
        <f t="shared" si="371"/>
        <v>10</v>
      </c>
      <c r="O909" s="26">
        <f t="shared" si="372"/>
        <v>5</v>
      </c>
      <c r="P909" s="26">
        <f t="shared" si="373"/>
        <v>0</v>
      </c>
      <c r="Q909" s="26">
        <f t="shared" si="374"/>
        <v>5</v>
      </c>
      <c r="R909" s="26">
        <f t="shared" si="375"/>
        <v>7.5</v>
      </c>
      <c r="S909" s="26">
        <f t="shared" si="376"/>
        <v>2.5</v>
      </c>
      <c r="T909" s="26">
        <f t="shared" si="377"/>
        <v>2.5</v>
      </c>
      <c r="U909" s="26">
        <f t="shared" si="378"/>
        <v>0</v>
      </c>
      <c r="V909" s="26">
        <f t="shared" si="379"/>
        <v>0</v>
      </c>
      <c r="W909" s="26">
        <f>VLOOKUP(AF909,角色间职业划分!L:M,2,FALSE)</f>
        <v>17</v>
      </c>
      <c r="X909" s="26">
        <f t="shared" si="380"/>
        <v>50</v>
      </c>
      <c r="Y909" s="26">
        <v>0</v>
      </c>
      <c r="Z909" s="26">
        <v>0</v>
      </c>
      <c r="AA909" s="26">
        <v>0</v>
      </c>
      <c r="AB909" s="26">
        <f t="shared" si="381"/>
        <v>15</v>
      </c>
      <c r="AC909" s="1">
        <f t="shared" si="362"/>
        <v>1515</v>
      </c>
      <c r="AD909" s="51"/>
      <c r="AE909" s="1"/>
      <c r="AF909">
        <f t="shared" si="382"/>
        <v>15</v>
      </c>
      <c r="AG909" s="26" t="str">
        <f>VLOOKUP(AF909,角色间职业划分!P:R,3,FALSE)</f>
        <v>幻术师</v>
      </c>
      <c r="AH909" s="26">
        <f t="shared" si="383"/>
        <v>50</v>
      </c>
    </row>
    <row r="910" spans="1:34" x14ac:dyDescent="0.15">
      <c r="A910" s="26">
        <v>906</v>
      </c>
      <c r="B910" s="26">
        <f t="shared" si="363"/>
        <v>0</v>
      </c>
      <c r="C910" s="26">
        <f>ROUND(IF($AG910="战士",VLOOKUP($AH910,$DV:$ER,DX$1,FALSE),IF($AG910="幻术师",VLOOKUP($AH910,$EU:$FQ,EW$1,FALSE),IF($AG910="刺客",VLOOKUP($AH910,$FU:$GQ,FW$1,FALSE),"无该职业")))/VLOOKUP(AF910,角色间职业划分!P:AP,20,FALSE),0)</f>
        <v>53</v>
      </c>
      <c r="D910" s="26">
        <f t="shared" si="364"/>
        <v>0</v>
      </c>
      <c r="E910" s="26">
        <f>ROUND(IF($AG910="战士",VLOOKUP($AH910,$DV:$ER,DZ$1,FALSE),IF($AG910="幻术师",VLOOKUP($AH910,$EU:$FQ,EY$1,FALSE),IF($AG910="刺客",VLOOKUP($AH910,$FU:$GQ,FY$1,FALSE),"无该职业")))*VLOOKUP($AF910,角色间职业划分!$P:$AP,26,FALSE)*VLOOKUP($AF910,角色间职业划分!$P:$AP,13,FALSE)/角色间职业划分!$AB$9,0)</f>
        <v>1717</v>
      </c>
      <c r="F910" s="26">
        <f>ROUND(IF($AG910="战士",VLOOKUP($AH910,$DV:$ER,EA$1,FALSE),IF($AG910="幻术师",VLOOKUP($AH910,$EU:$FQ,EZ$1,FALSE),IF($AG910="刺客",VLOOKUP($AH910,$FU:$GQ,FZ$1,FALSE),"无该职业")))*VLOOKUP($AF910,角色间职业划分!$P:$AP,8,FALSE)/角色间职业划分!$W$9,0)</f>
        <v>8553</v>
      </c>
      <c r="G910" s="26">
        <f>ROUND(IF($AG910="战士",VLOOKUP($AH910,$DV:$ER,EB$1,FALSE),IF($AG910="幻术师",VLOOKUP($AH910,$EU:$FQ,FA$1,FALSE),IF($AG910="刺客",VLOOKUP($AH910,$FU:$GQ,GA$1,FALSE),"无该职业")))*VLOOKUP($AF910,角色间职业划分!$P:$AP,13,FALSE)/角色间职业划分!$AB$9,0)</f>
        <v>5411</v>
      </c>
      <c r="H910" s="26">
        <f t="shared" si="365"/>
        <v>0</v>
      </c>
      <c r="I910" s="26">
        <f t="shared" si="366"/>
        <v>0</v>
      </c>
      <c r="J910" s="26">
        <f t="shared" si="367"/>
        <v>0</v>
      </c>
      <c r="K910" s="26">
        <f t="shared" si="368"/>
        <v>0</v>
      </c>
      <c r="L910" s="26">
        <f t="shared" si="369"/>
        <v>0</v>
      </c>
      <c r="M910" s="26">
        <f t="shared" si="370"/>
        <v>0</v>
      </c>
      <c r="N910" s="26">
        <f t="shared" si="371"/>
        <v>10</v>
      </c>
      <c r="O910" s="26">
        <f t="shared" si="372"/>
        <v>5</v>
      </c>
      <c r="P910" s="26">
        <f t="shared" si="373"/>
        <v>0</v>
      </c>
      <c r="Q910" s="26">
        <f t="shared" si="374"/>
        <v>5</v>
      </c>
      <c r="R910" s="26">
        <f t="shared" si="375"/>
        <v>7.5</v>
      </c>
      <c r="S910" s="26">
        <f t="shared" si="376"/>
        <v>2.5</v>
      </c>
      <c r="T910" s="26">
        <f t="shared" si="377"/>
        <v>2.5</v>
      </c>
      <c r="U910" s="26">
        <f t="shared" si="378"/>
        <v>0</v>
      </c>
      <c r="V910" s="26">
        <f t="shared" si="379"/>
        <v>0</v>
      </c>
      <c r="W910" s="26">
        <f>VLOOKUP(AF910,角色间职业划分!L:M,2,FALSE)</f>
        <v>17</v>
      </c>
      <c r="X910" s="26">
        <f t="shared" si="380"/>
        <v>51</v>
      </c>
      <c r="Y910" s="26">
        <v>0</v>
      </c>
      <c r="Z910" s="26">
        <v>0</v>
      </c>
      <c r="AA910" s="26">
        <v>0</v>
      </c>
      <c r="AB910" s="26">
        <f t="shared" si="381"/>
        <v>15</v>
      </c>
      <c r="AC910" s="1">
        <f t="shared" si="362"/>
        <v>1566</v>
      </c>
      <c r="AD910" s="51"/>
      <c r="AE910" s="1"/>
      <c r="AF910">
        <f t="shared" si="382"/>
        <v>15</v>
      </c>
      <c r="AG910" s="26" t="str">
        <f>VLOOKUP(AF910,角色间职业划分!P:R,3,FALSE)</f>
        <v>幻术师</v>
      </c>
      <c r="AH910" s="26">
        <f t="shared" si="383"/>
        <v>51</v>
      </c>
    </row>
    <row r="911" spans="1:34" x14ac:dyDescent="0.15">
      <c r="A911" s="26">
        <v>907</v>
      </c>
      <c r="B911" s="26">
        <f t="shared" si="363"/>
        <v>0</v>
      </c>
      <c r="C911" s="26">
        <f>ROUND(IF($AG911="战士",VLOOKUP($AH911,$DV:$ER,DX$1,FALSE),IF($AG911="幻术师",VLOOKUP($AH911,$EU:$FQ,EW$1,FALSE),IF($AG911="刺客",VLOOKUP($AH911,$FU:$GQ,FW$1,FALSE),"无该职业")))/VLOOKUP(AF911,角色间职业划分!P:AP,20,FALSE),0)</f>
        <v>53</v>
      </c>
      <c r="D911" s="26">
        <f t="shared" si="364"/>
        <v>0</v>
      </c>
      <c r="E911" s="26">
        <f>ROUND(IF($AG911="战士",VLOOKUP($AH911,$DV:$ER,DZ$1,FALSE),IF($AG911="幻术师",VLOOKUP($AH911,$EU:$FQ,EY$1,FALSE),IF($AG911="刺客",VLOOKUP($AH911,$FU:$GQ,FY$1,FALSE),"无该职业")))*VLOOKUP($AF911,角色间职业划分!$P:$AP,26,FALSE)*VLOOKUP($AF911,角色间职业划分!$P:$AP,13,FALSE)/角色间职业划分!$AB$9,0)</f>
        <v>1717</v>
      </c>
      <c r="F911" s="26">
        <f>ROUND(IF($AG911="战士",VLOOKUP($AH911,$DV:$ER,EA$1,FALSE),IF($AG911="幻术师",VLOOKUP($AH911,$EU:$FQ,EZ$1,FALSE),IF($AG911="刺客",VLOOKUP($AH911,$FU:$GQ,FZ$1,FALSE),"无该职业")))*VLOOKUP($AF911,角色间职业划分!$P:$AP,8,FALSE)/角色间职业划分!$W$9,0)</f>
        <v>8553</v>
      </c>
      <c r="G911" s="26">
        <f>ROUND(IF($AG911="战士",VLOOKUP($AH911,$DV:$ER,EB$1,FALSE),IF($AG911="幻术师",VLOOKUP($AH911,$EU:$FQ,FA$1,FALSE),IF($AG911="刺客",VLOOKUP($AH911,$FU:$GQ,GA$1,FALSE),"无该职业")))*VLOOKUP($AF911,角色间职业划分!$P:$AP,13,FALSE)/角色间职业划分!$AB$9,0)</f>
        <v>5411</v>
      </c>
      <c r="H911" s="26">
        <f t="shared" si="365"/>
        <v>0</v>
      </c>
      <c r="I911" s="26">
        <f t="shared" si="366"/>
        <v>0</v>
      </c>
      <c r="J911" s="26">
        <f t="shared" si="367"/>
        <v>0</v>
      </c>
      <c r="K911" s="26">
        <f t="shared" si="368"/>
        <v>0</v>
      </c>
      <c r="L911" s="26">
        <f t="shared" si="369"/>
        <v>0</v>
      </c>
      <c r="M911" s="26">
        <f t="shared" si="370"/>
        <v>0</v>
      </c>
      <c r="N911" s="26">
        <f t="shared" si="371"/>
        <v>10</v>
      </c>
      <c r="O911" s="26">
        <f t="shared" si="372"/>
        <v>5</v>
      </c>
      <c r="P911" s="26">
        <f t="shared" si="373"/>
        <v>0</v>
      </c>
      <c r="Q911" s="26">
        <f t="shared" si="374"/>
        <v>5</v>
      </c>
      <c r="R911" s="26">
        <f t="shared" si="375"/>
        <v>7.5</v>
      </c>
      <c r="S911" s="26">
        <f t="shared" si="376"/>
        <v>5</v>
      </c>
      <c r="T911" s="26">
        <f t="shared" si="377"/>
        <v>2.5</v>
      </c>
      <c r="U911" s="26">
        <f t="shared" si="378"/>
        <v>0</v>
      </c>
      <c r="V911" s="26">
        <f t="shared" si="379"/>
        <v>0</v>
      </c>
      <c r="W911" s="26">
        <f>VLOOKUP(AF911,角色间职业划分!L:M,2,FALSE)</f>
        <v>17</v>
      </c>
      <c r="X911" s="26">
        <f t="shared" si="380"/>
        <v>52</v>
      </c>
      <c r="Y911" s="26">
        <v>0</v>
      </c>
      <c r="Z911" s="26">
        <v>0</v>
      </c>
      <c r="AA911" s="26">
        <v>0</v>
      </c>
      <c r="AB911" s="26">
        <f t="shared" si="381"/>
        <v>15</v>
      </c>
      <c r="AC911" s="1">
        <f t="shared" si="362"/>
        <v>1616</v>
      </c>
      <c r="AD911" s="51"/>
      <c r="AE911" s="1"/>
      <c r="AF911">
        <f t="shared" si="382"/>
        <v>15</v>
      </c>
      <c r="AG911" s="26" t="str">
        <f>VLOOKUP(AF911,角色间职业划分!P:R,3,FALSE)</f>
        <v>幻术师</v>
      </c>
      <c r="AH911" s="26">
        <f t="shared" si="383"/>
        <v>52</v>
      </c>
    </row>
    <row r="912" spans="1:34" x14ac:dyDescent="0.15">
      <c r="A912" s="26">
        <v>908</v>
      </c>
      <c r="B912" s="26">
        <f t="shared" si="363"/>
        <v>0</v>
      </c>
      <c r="C912" s="26">
        <f>ROUND(IF($AG912="战士",VLOOKUP($AH912,$DV:$ER,DX$1,FALSE),IF($AG912="幻术师",VLOOKUP($AH912,$EU:$FQ,EW$1,FALSE),IF($AG912="刺客",VLOOKUP($AH912,$FU:$GQ,FW$1,FALSE),"无该职业")))/VLOOKUP(AF912,角色间职业划分!P:AP,20,FALSE),0)</f>
        <v>53</v>
      </c>
      <c r="D912" s="26">
        <f t="shared" si="364"/>
        <v>0</v>
      </c>
      <c r="E912" s="26">
        <f>ROUND(IF($AG912="战士",VLOOKUP($AH912,$DV:$ER,DZ$1,FALSE),IF($AG912="幻术师",VLOOKUP($AH912,$EU:$FQ,EY$1,FALSE),IF($AG912="刺客",VLOOKUP($AH912,$FU:$GQ,FY$1,FALSE),"无该职业")))*VLOOKUP($AF912,角色间职业划分!$P:$AP,26,FALSE)*VLOOKUP($AF912,角色间职业划分!$P:$AP,13,FALSE)/角色间职业划分!$AB$9,0)</f>
        <v>1717</v>
      </c>
      <c r="F912" s="26">
        <f>ROUND(IF($AG912="战士",VLOOKUP($AH912,$DV:$ER,EA$1,FALSE),IF($AG912="幻术师",VLOOKUP($AH912,$EU:$FQ,EZ$1,FALSE),IF($AG912="刺客",VLOOKUP($AH912,$FU:$GQ,FZ$1,FALSE),"无该职业")))*VLOOKUP($AF912,角色间职业划分!$P:$AP,8,FALSE)/角色间职业划分!$W$9,0)</f>
        <v>8553</v>
      </c>
      <c r="G912" s="26">
        <f>ROUND(IF($AG912="战士",VLOOKUP($AH912,$DV:$ER,EB$1,FALSE),IF($AG912="幻术师",VLOOKUP($AH912,$EU:$FQ,FA$1,FALSE),IF($AG912="刺客",VLOOKUP($AH912,$FU:$GQ,GA$1,FALSE),"无该职业")))*VLOOKUP($AF912,角色间职业划分!$P:$AP,13,FALSE)/角色间职业划分!$AB$9,0)</f>
        <v>6157</v>
      </c>
      <c r="H912" s="26">
        <f t="shared" si="365"/>
        <v>0</v>
      </c>
      <c r="I912" s="26">
        <f t="shared" si="366"/>
        <v>0</v>
      </c>
      <c r="J912" s="26">
        <f t="shared" si="367"/>
        <v>0</v>
      </c>
      <c r="K912" s="26">
        <f t="shared" si="368"/>
        <v>0</v>
      </c>
      <c r="L912" s="26">
        <f t="shared" si="369"/>
        <v>0</v>
      </c>
      <c r="M912" s="26">
        <f t="shared" si="370"/>
        <v>0</v>
      </c>
      <c r="N912" s="26">
        <f t="shared" si="371"/>
        <v>10</v>
      </c>
      <c r="O912" s="26">
        <f t="shared" si="372"/>
        <v>5</v>
      </c>
      <c r="P912" s="26">
        <f t="shared" si="373"/>
        <v>0</v>
      </c>
      <c r="Q912" s="26">
        <f t="shared" si="374"/>
        <v>5</v>
      </c>
      <c r="R912" s="26">
        <f t="shared" si="375"/>
        <v>7.5</v>
      </c>
      <c r="S912" s="26">
        <f t="shared" si="376"/>
        <v>5</v>
      </c>
      <c r="T912" s="26">
        <f t="shared" si="377"/>
        <v>2.5</v>
      </c>
      <c r="U912" s="26">
        <f t="shared" si="378"/>
        <v>0</v>
      </c>
      <c r="V912" s="26">
        <f t="shared" si="379"/>
        <v>0</v>
      </c>
      <c r="W912" s="26">
        <f>VLOOKUP(AF912,角色间职业划分!L:M,2,FALSE)</f>
        <v>17</v>
      </c>
      <c r="X912" s="26">
        <f t="shared" si="380"/>
        <v>53</v>
      </c>
      <c r="Y912" s="26">
        <v>0</v>
      </c>
      <c r="Z912" s="26">
        <v>0</v>
      </c>
      <c r="AA912" s="26">
        <v>0</v>
      </c>
      <c r="AB912" s="26">
        <f t="shared" si="381"/>
        <v>15</v>
      </c>
      <c r="AC912" s="1">
        <f t="shared" si="362"/>
        <v>1667</v>
      </c>
      <c r="AD912" s="51"/>
      <c r="AE912" s="1"/>
      <c r="AF912">
        <f t="shared" si="382"/>
        <v>15</v>
      </c>
      <c r="AG912" s="26" t="str">
        <f>VLOOKUP(AF912,角色间职业划分!P:R,3,FALSE)</f>
        <v>幻术师</v>
      </c>
      <c r="AH912" s="26">
        <f t="shared" si="383"/>
        <v>53</v>
      </c>
    </row>
    <row r="913" spans="1:34" x14ac:dyDescent="0.15">
      <c r="A913" s="26">
        <v>909</v>
      </c>
      <c r="B913" s="26">
        <f t="shared" si="363"/>
        <v>0</v>
      </c>
      <c r="C913" s="26">
        <f>ROUND(IF($AG913="战士",VLOOKUP($AH913,$DV:$ER,DX$1,FALSE),IF($AG913="幻术师",VLOOKUP($AH913,$EU:$FQ,EW$1,FALSE),IF($AG913="刺客",VLOOKUP($AH913,$FU:$GQ,FW$1,FALSE),"无该职业")))/VLOOKUP(AF913,角色间职业划分!P:AP,20,FALSE),0)</f>
        <v>60</v>
      </c>
      <c r="D913" s="26">
        <f t="shared" si="364"/>
        <v>0</v>
      </c>
      <c r="E913" s="26">
        <f>ROUND(IF($AG913="战士",VLOOKUP($AH913,$DV:$ER,DZ$1,FALSE),IF($AG913="幻术师",VLOOKUP($AH913,$EU:$FQ,EY$1,FALSE),IF($AG913="刺客",VLOOKUP($AH913,$FU:$GQ,FY$1,FALSE),"无该职业")))*VLOOKUP($AF913,角色间职业划分!$P:$AP,26,FALSE)*VLOOKUP($AF913,角色间职业划分!$P:$AP,13,FALSE)/角色间职业划分!$AB$9,0)</f>
        <v>1717</v>
      </c>
      <c r="F913" s="26">
        <f>ROUND(IF($AG913="战士",VLOOKUP($AH913,$DV:$ER,EA$1,FALSE),IF($AG913="幻术师",VLOOKUP($AH913,$EU:$FQ,EZ$1,FALSE),IF($AG913="刺客",VLOOKUP($AH913,$FU:$GQ,FZ$1,FALSE),"无该职业")))*VLOOKUP($AF913,角色间职业划分!$P:$AP,8,FALSE)/角色间职业划分!$W$9,0)</f>
        <v>8553</v>
      </c>
      <c r="G913" s="26">
        <f>ROUND(IF($AG913="战士",VLOOKUP($AH913,$DV:$ER,EB$1,FALSE),IF($AG913="幻术师",VLOOKUP($AH913,$EU:$FQ,FA$1,FALSE),IF($AG913="刺客",VLOOKUP($AH913,$FU:$GQ,GA$1,FALSE),"无该职业")))*VLOOKUP($AF913,角色间职业划分!$P:$AP,13,FALSE)/角色间职业划分!$AB$9,0)</f>
        <v>6157</v>
      </c>
      <c r="H913" s="26">
        <f t="shared" si="365"/>
        <v>0</v>
      </c>
      <c r="I913" s="26">
        <f t="shared" si="366"/>
        <v>0</v>
      </c>
      <c r="J913" s="26">
        <f t="shared" si="367"/>
        <v>0</v>
      </c>
      <c r="K913" s="26">
        <f t="shared" si="368"/>
        <v>0</v>
      </c>
      <c r="L913" s="26">
        <f t="shared" si="369"/>
        <v>0</v>
      </c>
      <c r="M913" s="26">
        <f t="shared" si="370"/>
        <v>0</v>
      </c>
      <c r="N913" s="26">
        <f t="shared" si="371"/>
        <v>10</v>
      </c>
      <c r="O913" s="26">
        <f t="shared" si="372"/>
        <v>5</v>
      </c>
      <c r="P913" s="26">
        <f t="shared" si="373"/>
        <v>0</v>
      </c>
      <c r="Q913" s="26">
        <f t="shared" si="374"/>
        <v>5</v>
      </c>
      <c r="R913" s="26">
        <f t="shared" si="375"/>
        <v>7.5</v>
      </c>
      <c r="S913" s="26">
        <f t="shared" si="376"/>
        <v>5</v>
      </c>
      <c r="T913" s="26">
        <f t="shared" si="377"/>
        <v>2.5</v>
      </c>
      <c r="U913" s="26">
        <f t="shared" si="378"/>
        <v>0</v>
      </c>
      <c r="V913" s="26">
        <f t="shared" si="379"/>
        <v>0</v>
      </c>
      <c r="W913" s="26">
        <f>VLOOKUP(AF913,角色间职业划分!L:M,2,FALSE)</f>
        <v>17</v>
      </c>
      <c r="X913" s="26">
        <f t="shared" si="380"/>
        <v>54</v>
      </c>
      <c r="Y913" s="26">
        <v>0</v>
      </c>
      <c r="Z913" s="26">
        <v>0</v>
      </c>
      <c r="AA913" s="26">
        <v>0</v>
      </c>
      <c r="AB913" s="26">
        <f t="shared" si="381"/>
        <v>15</v>
      </c>
      <c r="AC913" s="1">
        <f t="shared" si="362"/>
        <v>1717</v>
      </c>
      <c r="AD913" s="51"/>
      <c r="AE913" s="1"/>
      <c r="AF913">
        <f t="shared" si="382"/>
        <v>15</v>
      </c>
      <c r="AG913" s="26" t="str">
        <f>VLOOKUP(AF913,角色间职业划分!P:R,3,FALSE)</f>
        <v>幻术师</v>
      </c>
      <c r="AH913" s="26">
        <f t="shared" si="383"/>
        <v>54</v>
      </c>
    </row>
    <row r="914" spans="1:34" x14ac:dyDescent="0.15">
      <c r="A914" s="26">
        <v>910</v>
      </c>
      <c r="B914" s="26">
        <f t="shared" si="363"/>
        <v>0</v>
      </c>
      <c r="C914" s="26">
        <f>ROUND(IF($AG914="战士",VLOOKUP($AH914,$DV:$ER,DX$1,FALSE),IF($AG914="幻术师",VLOOKUP($AH914,$EU:$FQ,EW$1,FALSE),IF($AG914="刺客",VLOOKUP($AH914,$FU:$GQ,FW$1,FALSE),"无该职业")))/VLOOKUP(AF914,角色间职业划分!P:AP,20,FALSE),0)</f>
        <v>60</v>
      </c>
      <c r="D914" s="26">
        <f t="shared" si="364"/>
        <v>0</v>
      </c>
      <c r="E914" s="26">
        <f>ROUND(IF($AG914="战士",VLOOKUP($AH914,$DV:$ER,DZ$1,FALSE),IF($AG914="幻术师",VLOOKUP($AH914,$EU:$FQ,EY$1,FALSE),IF($AG914="刺客",VLOOKUP($AH914,$FU:$GQ,FY$1,FALSE),"无该职业")))*VLOOKUP($AF914,角色间职业划分!$P:$AP,26,FALSE)*VLOOKUP($AF914,角色间职业划分!$P:$AP,13,FALSE)/角色间职业划分!$AB$9,0)</f>
        <v>1717</v>
      </c>
      <c r="F914" s="26">
        <f>ROUND(IF($AG914="战士",VLOOKUP($AH914,$DV:$ER,EA$1,FALSE),IF($AG914="幻术师",VLOOKUP($AH914,$EU:$FQ,EZ$1,FALSE),IF($AG914="刺客",VLOOKUP($AH914,$FU:$GQ,FZ$1,FALSE),"无该职业")))*VLOOKUP($AF914,角色间职业划分!$P:$AP,8,FALSE)/角色间职业划分!$W$9,0)</f>
        <v>9657</v>
      </c>
      <c r="G914" s="26">
        <f>ROUND(IF($AG914="战士",VLOOKUP($AH914,$DV:$ER,EB$1,FALSE),IF($AG914="幻术师",VLOOKUP($AH914,$EU:$FQ,FA$1,FALSE),IF($AG914="刺客",VLOOKUP($AH914,$FU:$GQ,GA$1,FALSE),"无该职业")))*VLOOKUP($AF914,角色间职业划分!$P:$AP,13,FALSE)/角色间职业划分!$AB$9,0)</f>
        <v>6157</v>
      </c>
      <c r="H914" s="26">
        <f t="shared" si="365"/>
        <v>0</v>
      </c>
      <c r="I914" s="26">
        <f t="shared" si="366"/>
        <v>0</v>
      </c>
      <c r="J914" s="26">
        <f t="shared" si="367"/>
        <v>0</v>
      </c>
      <c r="K914" s="26">
        <f t="shared" si="368"/>
        <v>0</v>
      </c>
      <c r="L914" s="26">
        <f t="shared" si="369"/>
        <v>0</v>
      </c>
      <c r="M914" s="26">
        <f t="shared" si="370"/>
        <v>0</v>
      </c>
      <c r="N914" s="26">
        <f t="shared" si="371"/>
        <v>10</v>
      </c>
      <c r="O914" s="26">
        <f t="shared" si="372"/>
        <v>5</v>
      </c>
      <c r="P914" s="26">
        <f t="shared" si="373"/>
        <v>0</v>
      </c>
      <c r="Q914" s="26">
        <f t="shared" si="374"/>
        <v>5</v>
      </c>
      <c r="R914" s="26">
        <f t="shared" si="375"/>
        <v>7.5</v>
      </c>
      <c r="S914" s="26">
        <f t="shared" si="376"/>
        <v>5</v>
      </c>
      <c r="T914" s="26">
        <f t="shared" si="377"/>
        <v>2.5</v>
      </c>
      <c r="U914" s="26">
        <f t="shared" si="378"/>
        <v>0</v>
      </c>
      <c r="V914" s="26">
        <f t="shared" si="379"/>
        <v>0</v>
      </c>
      <c r="W914" s="26">
        <f>VLOOKUP(AF914,角色间职业划分!L:M,2,FALSE)</f>
        <v>17</v>
      </c>
      <c r="X914" s="26">
        <f t="shared" si="380"/>
        <v>55</v>
      </c>
      <c r="Y914" s="26">
        <v>0</v>
      </c>
      <c r="Z914" s="26">
        <v>0</v>
      </c>
      <c r="AA914" s="26">
        <v>0</v>
      </c>
      <c r="AB914" s="26">
        <f t="shared" si="381"/>
        <v>15</v>
      </c>
      <c r="AC914" s="1">
        <f t="shared" si="362"/>
        <v>1768</v>
      </c>
      <c r="AD914" s="51"/>
      <c r="AE914" s="1"/>
      <c r="AF914">
        <f t="shared" si="382"/>
        <v>15</v>
      </c>
      <c r="AG914" s="26" t="str">
        <f>VLOOKUP(AF914,角色间职业划分!P:R,3,FALSE)</f>
        <v>幻术师</v>
      </c>
      <c r="AH914" s="26">
        <f t="shared" si="383"/>
        <v>55</v>
      </c>
    </row>
    <row r="915" spans="1:34" x14ac:dyDescent="0.15">
      <c r="A915" s="26">
        <v>911</v>
      </c>
      <c r="B915" s="26">
        <f t="shared" si="363"/>
        <v>0</v>
      </c>
      <c r="C915" s="26">
        <f>ROUND(IF($AG915="战士",VLOOKUP($AH915,$DV:$ER,DX$1,FALSE),IF($AG915="幻术师",VLOOKUP($AH915,$EU:$FQ,EW$1,FALSE),IF($AG915="刺客",VLOOKUP($AH915,$FU:$GQ,FW$1,FALSE),"无该职业")))/VLOOKUP(AF915,角色间职业划分!P:AP,20,FALSE),0)</f>
        <v>60</v>
      </c>
      <c r="D915" s="26">
        <f t="shared" si="364"/>
        <v>0</v>
      </c>
      <c r="E915" s="26">
        <f>ROUND(IF($AG915="战士",VLOOKUP($AH915,$DV:$ER,DZ$1,FALSE),IF($AG915="幻术师",VLOOKUP($AH915,$EU:$FQ,EY$1,FALSE),IF($AG915="刺客",VLOOKUP($AH915,$FU:$GQ,FY$1,FALSE),"无该职业")))*VLOOKUP($AF915,角色间职业划分!$P:$AP,26,FALSE)*VLOOKUP($AF915,角色间职业划分!$P:$AP,13,FALSE)/角色间职业划分!$AB$9,0)</f>
        <v>2687</v>
      </c>
      <c r="F915" s="26">
        <f>ROUND(IF($AG915="战士",VLOOKUP($AH915,$DV:$ER,EA$1,FALSE),IF($AG915="幻术师",VLOOKUP($AH915,$EU:$FQ,EZ$1,FALSE),IF($AG915="刺客",VLOOKUP($AH915,$FU:$GQ,FZ$1,FALSE),"无该职业")))*VLOOKUP($AF915,角色间职业划分!$P:$AP,8,FALSE)/角色间职业划分!$W$9,0)</f>
        <v>9657</v>
      </c>
      <c r="G915" s="26">
        <f>ROUND(IF($AG915="战士",VLOOKUP($AH915,$DV:$ER,EB$1,FALSE),IF($AG915="幻术师",VLOOKUP($AH915,$EU:$FQ,FA$1,FALSE),IF($AG915="刺客",VLOOKUP($AH915,$FU:$GQ,GA$1,FALSE),"无该职业")))*VLOOKUP($AF915,角色间职业划分!$P:$AP,13,FALSE)/角色间职业划分!$AB$9,0)</f>
        <v>6157</v>
      </c>
      <c r="H915" s="26">
        <f t="shared" si="365"/>
        <v>0</v>
      </c>
      <c r="I915" s="26">
        <f t="shared" si="366"/>
        <v>0</v>
      </c>
      <c r="J915" s="26">
        <f t="shared" si="367"/>
        <v>0</v>
      </c>
      <c r="K915" s="26">
        <f t="shared" si="368"/>
        <v>0</v>
      </c>
      <c r="L915" s="26">
        <f t="shared" si="369"/>
        <v>0</v>
      </c>
      <c r="M915" s="26">
        <f t="shared" si="370"/>
        <v>0</v>
      </c>
      <c r="N915" s="26">
        <f t="shared" si="371"/>
        <v>10</v>
      </c>
      <c r="O915" s="26">
        <f t="shared" si="372"/>
        <v>5</v>
      </c>
      <c r="P915" s="26">
        <f t="shared" si="373"/>
        <v>0</v>
      </c>
      <c r="Q915" s="26">
        <f t="shared" si="374"/>
        <v>5</v>
      </c>
      <c r="R915" s="26">
        <f t="shared" si="375"/>
        <v>7.5</v>
      </c>
      <c r="S915" s="26">
        <f t="shared" si="376"/>
        <v>5</v>
      </c>
      <c r="T915" s="26">
        <f t="shared" si="377"/>
        <v>2.5</v>
      </c>
      <c r="U915" s="26">
        <f t="shared" si="378"/>
        <v>0</v>
      </c>
      <c r="V915" s="26">
        <f t="shared" si="379"/>
        <v>0</v>
      </c>
      <c r="W915" s="26">
        <f>VLOOKUP(AF915,角色间职业划分!L:M,2,FALSE)</f>
        <v>17</v>
      </c>
      <c r="X915" s="26">
        <f t="shared" si="380"/>
        <v>56</v>
      </c>
      <c r="Y915" s="26">
        <v>0</v>
      </c>
      <c r="Z915" s="26">
        <v>0</v>
      </c>
      <c r="AA915" s="26">
        <v>0</v>
      </c>
      <c r="AB915" s="26">
        <f t="shared" si="381"/>
        <v>15</v>
      </c>
      <c r="AC915" s="1">
        <f t="shared" si="362"/>
        <v>1818</v>
      </c>
      <c r="AD915" s="51"/>
      <c r="AE915" s="1"/>
      <c r="AF915">
        <f t="shared" si="382"/>
        <v>15</v>
      </c>
      <c r="AG915" s="26" t="str">
        <f>VLOOKUP(AF915,角色间职业划分!P:R,3,FALSE)</f>
        <v>幻术师</v>
      </c>
      <c r="AH915" s="26">
        <f t="shared" si="383"/>
        <v>56</v>
      </c>
    </row>
    <row r="916" spans="1:34" x14ac:dyDescent="0.15">
      <c r="A916" s="26">
        <v>912</v>
      </c>
      <c r="B916" s="26">
        <f t="shared" si="363"/>
        <v>0</v>
      </c>
      <c r="C916" s="26">
        <f>ROUND(IF($AG916="战士",VLOOKUP($AH916,$DV:$ER,DX$1,FALSE),IF($AG916="幻术师",VLOOKUP($AH916,$EU:$FQ,EW$1,FALSE),IF($AG916="刺客",VLOOKUP($AH916,$FU:$GQ,FW$1,FALSE),"无该职业")))/VLOOKUP(AF916,角色间职业划分!P:AP,20,FALSE),0)</f>
        <v>60</v>
      </c>
      <c r="D916" s="26">
        <f t="shared" si="364"/>
        <v>0</v>
      </c>
      <c r="E916" s="26">
        <f>ROUND(IF($AG916="战士",VLOOKUP($AH916,$DV:$ER,DZ$1,FALSE),IF($AG916="幻术师",VLOOKUP($AH916,$EU:$FQ,EY$1,FALSE),IF($AG916="刺客",VLOOKUP($AH916,$FU:$GQ,FY$1,FALSE),"无该职业")))*VLOOKUP($AF916,角色间职业划分!$P:$AP,26,FALSE)*VLOOKUP($AF916,角色间职业划分!$P:$AP,13,FALSE)/角色间职业划分!$AB$9,0)</f>
        <v>2687</v>
      </c>
      <c r="F916" s="26">
        <f>ROUND(IF($AG916="战士",VLOOKUP($AH916,$DV:$ER,EA$1,FALSE),IF($AG916="幻术师",VLOOKUP($AH916,$EU:$FQ,EZ$1,FALSE),IF($AG916="刺客",VLOOKUP($AH916,$FU:$GQ,FZ$1,FALSE),"无该职业")))*VLOOKUP($AF916,角色间职业划分!$P:$AP,8,FALSE)/角色间职业划分!$W$9,0)</f>
        <v>9657</v>
      </c>
      <c r="G916" s="26">
        <f>ROUND(IF($AG916="战士",VLOOKUP($AH916,$DV:$ER,EB$1,FALSE),IF($AG916="幻术师",VLOOKUP($AH916,$EU:$FQ,FA$1,FALSE),IF($AG916="刺客",VLOOKUP($AH916,$FU:$GQ,GA$1,FALSE),"无该职业")))*VLOOKUP($AF916,角色间职业划分!$P:$AP,13,FALSE)/角色间职业划分!$AB$9,0)</f>
        <v>6903</v>
      </c>
      <c r="H916" s="26">
        <f t="shared" si="365"/>
        <v>0</v>
      </c>
      <c r="I916" s="26">
        <f t="shared" si="366"/>
        <v>0</v>
      </c>
      <c r="J916" s="26">
        <f t="shared" si="367"/>
        <v>0</v>
      </c>
      <c r="K916" s="26">
        <f t="shared" si="368"/>
        <v>0</v>
      </c>
      <c r="L916" s="26">
        <f t="shared" si="369"/>
        <v>0</v>
      </c>
      <c r="M916" s="26">
        <f t="shared" si="370"/>
        <v>0</v>
      </c>
      <c r="N916" s="26">
        <f t="shared" si="371"/>
        <v>10</v>
      </c>
      <c r="O916" s="26">
        <f t="shared" si="372"/>
        <v>5</v>
      </c>
      <c r="P916" s="26">
        <f t="shared" si="373"/>
        <v>0</v>
      </c>
      <c r="Q916" s="26">
        <f t="shared" si="374"/>
        <v>5</v>
      </c>
      <c r="R916" s="26">
        <f t="shared" si="375"/>
        <v>7.5</v>
      </c>
      <c r="S916" s="26">
        <f t="shared" si="376"/>
        <v>5</v>
      </c>
      <c r="T916" s="26">
        <f t="shared" si="377"/>
        <v>2.5</v>
      </c>
      <c r="U916" s="26">
        <f t="shared" si="378"/>
        <v>0</v>
      </c>
      <c r="V916" s="26">
        <f t="shared" si="379"/>
        <v>0</v>
      </c>
      <c r="W916" s="26">
        <f>VLOOKUP(AF916,角色间职业划分!L:M,2,FALSE)</f>
        <v>17</v>
      </c>
      <c r="X916" s="26">
        <f t="shared" si="380"/>
        <v>57</v>
      </c>
      <c r="Y916" s="26">
        <v>0</v>
      </c>
      <c r="Z916" s="26">
        <v>0</v>
      </c>
      <c r="AA916" s="26">
        <v>0</v>
      </c>
      <c r="AB916" s="26">
        <f t="shared" si="381"/>
        <v>15</v>
      </c>
      <c r="AC916" s="1">
        <f t="shared" si="362"/>
        <v>1869</v>
      </c>
      <c r="AD916" s="51"/>
      <c r="AE916" s="1"/>
      <c r="AF916">
        <f t="shared" si="382"/>
        <v>15</v>
      </c>
      <c r="AG916" s="26" t="str">
        <f>VLOOKUP(AF916,角色间职业划分!P:R,3,FALSE)</f>
        <v>幻术师</v>
      </c>
      <c r="AH916" s="26">
        <f t="shared" si="383"/>
        <v>57</v>
      </c>
    </row>
    <row r="917" spans="1:34" x14ac:dyDescent="0.15">
      <c r="A917" s="26">
        <v>913</v>
      </c>
      <c r="B917" s="26">
        <f t="shared" si="363"/>
        <v>0</v>
      </c>
      <c r="C917" s="26">
        <f>ROUND(IF($AG917="战士",VLOOKUP($AH917,$DV:$ER,DX$1,FALSE),IF($AG917="幻术师",VLOOKUP($AH917,$EU:$FQ,EW$1,FALSE),IF($AG917="刺客",VLOOKUP($AH917,$FU:$GQ,FW$1,FALSE),"无该职业")))/VLOOKUP(AF917,角色间职业划分!P:AP,20,FALSE),0)</f>
        <v>60</v>
      </c>
      <c r="D917" s="26">
        <f t="shared" si="364"/>
        <v>0</v>
      </c>
      <c r="E917" s="26">
        <f>ROUND(IF($AG917="战士",VLOOKUP($AH917,$DV:$ER,DZ$1,FALSE),IF($AG917="幻术师",VLOOKUP($AH917,$EU:$FQ,EY$1,FALSE),IF($AG917="刺客",VLOOKUP($AH917,$FU:$GQ,FY$1,FALSE),"无该职业")))*VLOOKUP($AF917,角色间职业划分!$P:$AP,26,FALSE)*VLOOKUP($AF917,角色间职业划分!$P:$AP,13,FALSE)/角色间职业划分!$AB$9,0)</f>
        <v>2687</v>
      </c>
      <c r="F917" s="26">
        <f>ROUND(IF($AG917="战士",VLOOKUP($AH917,$DV:$ER,EA$1,FALSE),IF($AG917="幻术师",VLOOKUP($AH917,$EU:$FQ,EZ$1,FALSE),IF($AG917="刺客",VLOOKUP($AH917,$FU:$GQ,FZ$1,FALSE),"无该职业")))*VLOOKUP($AF917,角色间职业划分!$P:$AP,8,FALSE)/角色间职业划分!$W$9,0)</f>
        <v>9657</v>
      </c>
      <c r="G917" s="26">
        <f>ROUND(IF($AG917="战士",VLOOKUP($AH917,$DV:$ER,EB$1,FALSE),IF($AG917="幻术师",VLOOKUP($AH917,$EU:$FQ,FA$1,FALSE),IF($AG917="刺客",VLOOKUP($AH917,$FU:$GQ,GA$1,FALSE),"无该职业")))*VLOOKUP($AF917,角色间职业划分!$P:$AP,13,FALSE)/角色间职业划分!$AB$9,0)</f>
        <v>6903</v>
      </c>
      <c r="H917" s="26">
        <f t="shared" si="365"/>
        <v>0</v>
      </c>
      <c r="I917" s="26">
        <f t="shared" si="366"/>
        <v>0</v>
      </c>
      <c r="J917" s="26">
        <f t="shared" si="367"/>
        <v>0</v>
      </c>
      <c r="K917" s="26">
        <f t="shared" si="368"/>
        <v>0</v>
      </c>
      <c r="L917" s="26">
        <f t="shared" si="369"/>
        <v>0</v>
      </c>
      <c r="M917" s="26">
        <f t="shared" si="370"/>
        <v>0</v>
      </c>
      <c r="N917" s="26">
        <f t="shared" si="371"/>
        <v>10</v>
      </c>
      <c r="O917" s="26">
        <f t="shared" si="372"/>
        <v>5</v>
      </c>
      <c r="P917" s="26">
        <f t="shared" si="373"/>
        <v>0</v>
      </c>
      <c r="Q917" s="26">
        <f t="shared" si="374"/>
        <v>5</v>
      </c>
      <c r="R917" s="26">
        <f t="shared" si="375"/>
        <v>7.5</v>
      </c>
      <c r="S917" s="26">
        <f t="shared" si="376"/>
        <v>5</v>
      </c>
      <c r="T917" s="26">
        <f t="shared" si="377"/>
        <v>5</v>
      </c>
      <c r="U917" s="26">
        <f t="shared" si="378"/>
        <v>0</v>
      </c>
      <c r="V917" s="26">
        <f t="shared" si="379"/>
        <v>0</v>
      </c>
      <c r="W917" s="26">
        <f>VLOOKUP(AF917,角色间职业划分!L:M,2,FALSE)</f>
        <v>17</v>
      </c>
      <c r="X917" s="26">
        <f t="shared" si="380"/>
        <v>58</v>
      </c>
      <c r="Y917" s="26">
        <v>0</v>
      </c>
      <c r="Z917" s="26">
        <v>0</v>
      </c>
      <c r="AA917" s="26">
        <v>0</v>
      </c>
      <c r="AB917" s="26">
        <f t="shared" si="381"/>
        <v>15</v>
      </c>
      <c r="AC917" s="1">
        <f t="shared" si="362"/>
        <v>1919</v>
      </c>
      <c r="AD917" s="51"/>
      <c r="AE917" s="1"/>
      <c r="AF917">
        <f t="shared" si="382"/>
        <v>15</v>
      </c>
      <c r="AG917" s="26" t="str">
        <f>VLOOKUP(AF917,角色间职业划分!P:R,3,FALSE)</f>
        <v>幻术师</v>
      </c>
      <c r="AH917" s="26">
        <f t="shared" si="383"/>
        <v>58</v>
      </c>
    </row>
    <row r="918" spans="1:34" x14ac:dyDescent="0.15">
      <c r="A918" s="26">
        <v>914</v>
      </c>
      <c r="B918" s="26">
        <f t="shared" si="363"/>
        <v>0</v>
      </c>
      <c r="C918" s="26">
        <f>ROUND(IF($AG918="战士",VLOOKUP($AH918,$DV:$ER,DX$1,FALSE),IF($AG918="幻术师",VLOOKUP($AH918,$EU:$FQ,EW$1,FALSE),IF($AG918="刺客",VLOOKUP($AH918,$FU:$GQ,FW$1,FALSE),"无该职业")))/VLOOKUP(AF918,角色间职业划分!P:AP,20,FALSE),0)</f>
        <v>60</v>
      </c>
      <c r="D918" s="26">
        <f t="shared" si="364"/>
        <v>0</v>
      </c>
      <c r="E918" s="26">
        <f>ROUND(IF($AG918="战士",VLOOKUP($AH918,$DV:$ER,DZ$1,FALSE),IF($AG918="幻术师",VLOOKUP($AH918,$EU:$FQ,EY$1,FALSE),IF($AG918="刺客",VLOOKUP($AH918,$FU:$GQ,FY$1,FALSE),"无该职业")))*VLOOKUP($AF918,角色间职业划分!$P:$AP,26,FALSE)*VLOOKUP($AF918,角色间职业划分!$P:$AP,13,FALSE)/角色间职业划分!$AB$9,0)</f>
        <v>2687</v>
      </c>
      <c r="F918" s="26">
        <f>ROUND(IF($AG918="战士",VLOOKUP($AH918,$DV:$ER,EA$1,FALSE),IF($AG918="幻术师",VLOOKUP($AH918,$EU:$FQ,EZ$1,FALSE),IF($AG918="刺客",VLOOKUP($AH918,$FU:$GQ,FZ$1,FALSE),"无该职业")))*VLOOKUP($AF918,角色间职业划分!$P:$AP,8,FALSE)/角色间职业划分!$W$9,0)</f>
        <v>10760</v>
      </c>
      <c r="G918" s="26">
        <f>ROUND(IF($AG918="战士",VLOOKUP($AH918,$DV:$ER,EB$1,FALSE),IF($AG918="幻术师",VLOOKUP($AH918,$EU:$FQ,FA$1,FALSE),IF($AG918="刺客",VLOOKUP($AH918,$FU:$GQ,GA$1,FALSE),"无该职业")))*VLOOKUP($AF918,角色间职业划分!$P:$AP,13,FALSE)/角色间职业划分!$AB$9,0)</f>
        <v>6903</v>
      </c>
      <c r="H918" s="26">
        <f t="shared" si="365"/>
        <v>0</v>
      </c>
      <c r="I918" s="26">
        <f t="shared" si="366"/>
        <v>0</v>
      </c>
      <c r="J918" s="26">
        <f t="shared" si="367"/>
        <v>0</v>
      </c>
      <c r="K918" s="26">
        <f t="shared" si="368"/>
        <v>0</v>
      </c>
      <c r="L918" s="26">
        <f t="shared" si="369"/>
        <v>0</v>
      </c>
      <c r="M918" s="26">
        <f t="shared" si="370"/>
        <v>0</v>
      </c>
      <c r="N918" s="26">
        <f t="shared" si="371"/>
        <v>10</v>
      </c>
      <c r="O918" s="26">
        <f t="shared" si="372"/>
        <v>5</v>
      </c>
      <c r="P918" s="26">
        <f t="shared" si="373"/>
        <v>0</v>
      </c>
      <c r="Q918" s="26">
        <f t="shared" si="374"/>
        <v>5</v>
      </c>
      <c r="R918" s="26">
        <f t="shared" si="375"/>
        <v>7.5</v>
      </c>
      <c r="S918" s="26">
        <f t="shared" si="376"/>
        <v>5</v>
      </c>
      <c r="T918" s="26">
        <f t="shared" si="377"/>
        <v>5</v>
      </c>
      <c r="U918" s="26">
        <f t="shared" si="378"/>
        <v>0</v>
      </c>
      <c r="V918" s="26">
        <f t="shared" si="379"/>
        <v>0</v>
      </c>
      <c r="W918" s="26">
        <f>VLOOKUP(AF918,角色间职业划分!L:M,2,FALSE)</f>
        <v>17</v>
      </c>
      <c r="X918" s="26">
        <f t="shared" si="380"/>
        <v>59</v>
      </c>
      <c r="Y918" s="26">
        <v>0</v>
      </c>
      <c r="Z918" s="26">
        <v>0</v>
      </c>
      <c r="AA918" s="26">
        <v>0</v>
      </c>
      <c r="AB918" s="26">
        <f t="shared" si="381"/>
        <v>15</v>
      </c>
      <c r="AC918" s="1">
        <f t="shared" si="362"/>
        <v>1970</v>
      </c>
      <c r="AD918" s="51"/>
      <c r="AE918" s="1"/>
      <c r="AF918">
        <f t="shared" si="382"/>
        <v>15</v>
      </c>
      <c r="AG918" s="26" t="str">
        <f>VLOOKUP(AF918,角色间职业划分!P:R,3,FALSE)</f>
        <v>幻术师</v>
      </c>
      <c r="AH918" s="26">
        <f t="shared" si="383"/>
        <v>59</v>
      </c>
    </row>
    <row r="919" spans="1:34" x14ac:dyDescent="0.15">
      <c r="A919" s="26">
        <v>915</v>
      </c>
      <c r="B919" s="26">
        <f t="shared" si="363"/>
        <v>0</v>
      </c>
      <c r="C919" s="26">
        <f>ROUND(IF($AG919="战士",VLOOKUP($AH919,$DV:$ER,DX$1,FALSE),IF($AG919="幻术师",VLOOKUP($AH919,$EU:$FQ,EW$1,FALSE),IF($AG919="刺客",VLOOKUP($AH919,$FU:$GQ,FW$1,FALSE),"无该职业")))/VLOOKUP(AF919,角色间职业划分!P:AP,20,FALSE),0)</f>
        <v>67</v>
      </c>
      <c r="D919" s="26">
        <f t="shared" si="364"/>
        <v>0</v>
      </c>
      <c r="E919" s="26">
        <f>ROUND(IF($AG919="战士",VLOOKUP($AH919,$DV:$ER,DZ$1,FALSE),IF($AG919="幻术师",VLOOKUP($AH919,$EU:$FQ,EY$1,FALSE),IF($AG919="刺客",VLOOKUP($AH919,$FU:$GQ,FY$1,FALSE),"无该职业")))*VLOOKUP($AF919,角色间职业划分!$P:$AP,26,FALSE)*VLOOKUP($AF919,角色间职业划分!$P:$AP,13,FALSE)/角色间职业划分!$AB$9,0)</f>
        <v>2687</v>
      </c>
      <c r="F919" s="26">
        <f>ROUND(IF($AG919="战士",VLOOKUP($AH919,$DV:$ER,EA$1,FALSE),IF($AG919="幻术师",VLOOKUP($AH919,$EU:$FQ,EZ$1,FALSE),IF($AG919="刺客",VLOOKUP($AH919,$FU:$GQ,FZ$1,FALSE),"无该职业")))*VLOOKUP($AF919,角色间职业划分!$P:$AP,8,FALSE)/角色间职业划分!$W$9,0)</f>
        <v>10760</v>
      </c>
      <c r="G919" s="26">
        <f>ROUND(IF($AG919="战士",VLOOKUP($AH919,$DV:$ER,EB$1,FALSE),IF($AG919="幻术师",VLOOKUP($AH919,$EU:$FQ,FA$1,FALSE),IF($AG919="刺客",VLOOKUP($AH919,$FU:$GQ,GA$1,FALSE),"无该职业")))*VLOOKUP($AF919,角色间职业划分!$P:$AP,13,FALSE)/角色间职业划分!$AB$9,0)</f>
        <v>6903</v>
      </c>
      <c r="H919" s="26">
        <f t="shared" si="365"/>
        <v>0</v>
      </c>
      <c r="I919" s="26">
        <f t="shared" si="366"/>
        <v>0</v>
      </c>
      <c r="J919" s="26">
        <f t="shared" si="367"/>
        <v>0</v>
      </c>
      <c r="K919" s="26">
        <f t="shared" si="368"/>
        <v>0</v>
      </c>
      <c r="L919" s="26">
        <f t="shared" si="369"/>
        <v>0</v>
      </c>
      <c r="M919" s="26">
        <f t="shared" si="370"/>
        <v>0</v>
      </c>
      <c r="N919" s="26">
        <f t="shared" si="371"/>
        <v>10</v>
      </c>
      <c r="O919" s="26">
        <f t="shared" si="372"/>
        <v>5</v>
      </c>
      <c r="P919" s="26">
        <f t="shared" si="373"/>
        <v>0</v>
      </c>
      <c r="Q919" s="26">
        <f t="shared" si="374"/>
        <v>5</v>
      </c>
      <c r="R919" s="26">
        <f t="shared" si="375"/>
        <v>7.5</v>
      </c>
      <c r="S919" s="26">
        <f t="shared" si="376"/>
        <v>5</v>
      </c>
      <c r="T919" s="26">
        <f t="shared" si="377"/>
        <v>5</v>
      </c>
      <c r="U919" s="26">
        <f t="shared" si="378"/>
        <v>0</v>
      </c>
      <c r="V919" s="26">
        <f t="shared" si="379"/>
        <v>0</v>
      </c>
      <c r="W919" s="26">
        <f>VLOOKUP(AF919,角色间职业划分!L:M,2,FALSE)</f>
        <v>17</v>
      </c>
      <c r="X919" s="26">
        <f t="shared" si="380"/>
        <v>60</v>
      </c>
      <c r="Y919" s="26">
        <v>0</v>
      </c>
      <c r="Z919" s="26">
        <v>0</v>
      </c>
      <c r="AA919" s="26">
        <v>0</v>
      </c>
      <c r="AB919" s="26">
        <f t="shared" si="381"/>
        <v>17.5</v>
      </c>
      <c r="AC919" s="1">
        <f t="shared" si="362"/>
        <v>2020</v>
      </c>
      <c r="AD919" s="51"/>
      <c r="AE919" s="1"/>
      <c r="AF919">
        <f t="shared" si="382"/>
        <v>15</v>
      </c>
      <c r="AG919" s="26" t="str">
        <f>VLOOKUP(AF919,角色间职业划分!P:R,3,FALSE)</f>
        <v>幻术师</v>
      </c>
      <c r="AH919" s="26">
        <f t="shared" si="383"/>
        <v>60</v>
      </c>
    </row>
    <row r="920" spans="1:34" x14ac:dyDescent="0.15">
      <c r="A920" s="26">
        <v>916</v>
      </c>
      <c r="B920" s="26">
        <f t="shared" si="363"/>
        <v>0</v>
      </c>
      <c r="C920" s="26">
        <f>ROUND(IF($AG920="战士",VLOOKUP($AH920,$DV:$ER,DX$1,FALSE),IF($AG920="幻术师",VLOOKUP($AH920,$EU:$FQ,EW$1,FALSE),IF($AG920="刺客",VLOOKUP($AH920,$FU:$GQ,FW$1,FALSE),"无该职业")))/VLOOKUP(AF920,角色间职业划分!P:AP,20,FALSE),0)</f>
        <v>0</v>
      </c>
      <c r="D920" s="26">
        <f t="shared" si="364"/>
        <v>0</v>
      </c>
      <c r="E920" s="26">
        <f>ROUND(IF($AG920="战士",VLOOKUP($AH920,$DV:$ER,DZ$1,FALSE),IF($AG920="幻术师",VLOOKUP($AH920,$EU:$FQ,EY$1,FALSE),IF($AG920="刺客",VLOOKUP($AH920,$FU:$GQ,FY$1,FALSE),"无该职业")))*VLOOKUP($AF920,角色间职业划分!$P:$AP,26,FALSE)*VLOOKUP($AF920,角色间职业划分!$P:$AP,13,FALSE)/角色间职业划分!$AB$9,0)</f>
        <v>0</v>
      </c>
      <c r="F920" s="26">
        <f>ROUND(IF($AG920="战士",VLOOKUP($AH920,$DV:$ER,EA$1,FALSE),IF($AG920="幻术师",VLOOKUP($AH920,$EU:$FQ,EZ$1,FALSE),IF($AG920="刺客",VLOOKUP($AH920,$FU:$GQ,FZ$1,FALSE),"无该职业")))*VLOOKUP($AF920,角色间职业划分!$P:$AP,8,FALSE)/角色间职业划分!$W$9,0)</f>
        <v>0</v>
      </c>
      <c r="G920" s="26">
        <f>ROUND(IF($AG920="战士",VLOOKUP($AH920,$DV:$ER,EB$1,FALSE),IF($AG920="幻术师",VLOOKUP($AH920,$EU:$FQ,FA$1,FALSE),IF($AG920="刺客",VLOOKUP($AH920,$FU:$GQ,GA$1,FALSE),"无该职业")))*VLOOKUP($AF920,角色间职业划分!$P:$AP,13,FALSE)/角色间职业划分!$AB$9,0)</f>
        <v>0</v>
      </c>
      <c r="H920" s="26">
        <f t="shared" si="365"/>
        <v>0</v>
      </c>
      <c r="I920" s="26">
        <f t="shared" si="366"/>
        <v>0</v>
      </c>
      <c r="J920" s="26">
        <f t="shared" si="367"/>
        <v>0</v>
      </c>
      <c r="K920" s="26">
        <f t="shared" si="368"/>
        <v>0</v>
      </c>
      <c r="L920" s="26">
        <f t="shared" si="369"/>
        <v>0</v>
      </c>
      <c r="M920" s="26">
        <f t="shared" si="370"/>
        <v>0</v>
      </c>
      <c r="N920" s="26">
        <f t="shared" si="371"/>
        <v>0</v>
      </c>
      <c r="O920" s="26">
        <f t="shared" si="372"/>
        <v>0</v>
      </c>
      <c r="P920" s="26">
        <f t="shared" si="373"/>
        <v>0</v>
      </c>
      <c r="Q920" s="26">
        <f t="shared" si="374"/>
        <v>0</v>
      </c>
      <c r="R920" s="26">
        <f t="shared" si="375"/>
        <v>0</v>
      </c>
      <c r="S920" s="26">
        <f t="shared" si="376"/>
        <v>0</v>
      </c>
      <c r="T920" s="26">
        <f t="shared" si="377"/>
        <v>0</v>
      </c>
      <c r="U920" s="26">
        <f t="shared" si="378"/>
        <v>0</v>
      </c>
      <c r="V920" s="26">
        <f t="shared" si="379"/>
        <v>0</v>
      </c>
      <c r="W920" s="26">
        <f>VLOOKUP(AF920,角色间职业划分!L:M,2,FALSE)</f>
        <v>38</v>
      </c>
      <c r="X920" s="26">
        <f t="shared" si="380"/>
        <v>0</v>
      </c>
      <c r="Y920" s="26">
        <v>0</v>
      </c>
      <c r="Z920" s="26">
        <v>0</v>
      </c>
      <c r="AA920" s="26">
        <v>0</v>
      </c>
      <c r="AB920" s="26">
        <f t="shared" si="381"/>
        <v>0</v>
      </c>
      <c r="AC920" s="1">
        <f t="shared" si="362"/>
        <v>0</v>
      </c>
      <c r="AD920" s="51"/>
      <c r="AE920" s="1"/>
      <c r="AF920">
        <f t="shared" si="382"/>
        <v>16</v>
      </c>
      <c r="AG920" s="26" t="str">
        <f>VLOOKUP(AF920,角色间职业划分!P:R,3,FALSE)</f>
        <v>战士</v>
      </c>
      <c r="AH920" s="26">
        <f t="shared" si="383"/>
        <v>0</v>
      </c>
    </row>
    <row r="921" spans="1:34" x14ac:dyDescent="0.15">
      <c r="A921" s="26">
        <v>917</v>
      </c>
      <c r="B921" s="26">
        <f t="shared" si="363"/>
        <v>0</v>
      </c>
      <c r="C921" s="26">
        <f>ROUND(IF($AG921="战士",VLOOKUP($AH921,$DV:$ER,DX$1,FALSE),IF($AG921="幻术师",VLOOKUP($AH921,$EU:$FQ,EW$1,FALSE),IF($AG921="刺客",VLOOKUP($AH921,$FU:$GQ,FW$1,FALSE),"无该职业")))/VLOOKUP(AF921,角色间职业划分!P:AP,20,FALSE),0)</f>
        <v>0</v>
      </c>
      <c r="D921" s="26">
        <f t="shared" si="364"/>
        <v>0</v>
      </c>
      <c r="E921" s="26">
        <f>ROUND(IF($AG921="战士",VLOOKUP($AH921,$DV:$ER,DZ$1,FALSE),IF($AG921="幻术师",VLOOKUP($AH921,$EU:$FQ,EY$1,FALSE),IF($AG921="刺客",VLOOKUP($AH921,$FU:$GQ,FY$1,FALSE),"无该职业")))*VLOOKUP($AF921,角色间职业划分!$P:$AP,26,FALSE)*VLOOKUP($AF921,角色间职业划分!$P:$AP,13,FALSE)/角色间职业划分!$AB$9,0)</f>
        <v>0</v>
      </c>
      <c r="F921" s="26">
        <f>ROUND(IF($AG921="战士",VLOOKUP($AH921,$DV:$ER,EA$1,FALSE),IF($AG921="幻术师",VLOOKUP($AH921,$EU:$FQ,EZ$1,FALSE),IF($AG921="刺客",VLOOKUP($AH921,$FU:$GQ,FZ$1,FALSE),"无该职业")))*VLOOKUP($AF921,角色间职业划分!$P:$AP,8,FALSE)/角色间职业划分!$W$9,0)</f>
        <v>339</v>
      </c>
      <c r="G921" s="26">
        <f>ROUND(IF($AG921="战士",VLOOKUP($AH921,$DV:$ER,EB$1,FALSE),IF($AG921="幻术师",VLOOKUP($AH921,$EU:$FQ,FA$1,FALSE),IF($AG921="刺客",VLOOKUP($AH921,$FU:$GQ,GA$1,FALSE),"无该职业")))*VLOOKUP($AF921,角色间职业划分!$P:$AP,13,FALSE)/角色间职业划分!$AB$9,0)</f>
        <v>0</v>
      </c>
      <c r="H921" s="26">
        <f t="shared" si="365"/>
        <v>0</v>
      </c>
      <c r="I921" s="26">
        <f t="shared" si="366"/>
        <v>0</v>
      </c>
      <c r="J921" s="26">
        <f t="shared" si="367"/>
        <v>0</v>
      </c>
      <c r="K921" s="26">
        <f t="shared" si="368"/>
        <v>0</v>
      </c>
      <c r="L921" s="26">
        <f t="shared" si="369"/>
        <v>0</v>
      </c>
      <c r="M921" s="26">
        <f t="shared" si="370"/>
        <v>0</v>
      </c>
      <c r="N921" s="26">
        <f t="shared" si="371"/>
        <v>0</v>
      </c>
      <c r="O921" s="26">
        <f t="shared" si="372"/>
        <v>0</v>
      </c>
      <c r="P921" s="26">
        <f t="shared" si="373"/>
        <v>0</v>
      </c>
      <c r="Q921" s="26">
        <f t="shared" si="374"/>
        <v>0</v>
      </c>
      <c r="R921" s="26">
        <f t="shared" si="375"/>
        <v>0</v>
      </c>
      <c r="S921" s="26">
        <f t="shared" si="376"/>
        <v>0</v>
      </c>
      <c r="T921" s="26">
        <f t="shared" si="377"/>
        <v>0</v>
      </c>
      <c r="U921" s="26">
        <f t="shared" si="378"/>
        <v>0</v>
      </c>
      <c r="V921" s="26">
        <f t="shared" si="379"/>
        <v>0</v>
      </c>
      <c r="W921" s="26">
        <f>VLOOKUP(AF921,角色间职业划分!L:M,2,FALSE)</f>
        <v>38</v>
      </c>
      <c r="X921" s="26">
        <f t="shared" si="380"/>
        <v>1</v>
      </c>
      <c r="Y921" s="26">
        <v>0</v>
      </c>
      <c r="Z921" s="26">
        <v>0</v>
      </c>
      <c r="AA921" s="26">
        <v>0</v>
      </c>
      <c r="AB921" s="26">
        <f t="shared" si="381"/>
        <v>0</v>
      </c>
      <c r="AC921" s="1">
        <f t="shared" si="362"/>
        <v>36</v>
      </c>
      <c r="AD921" s="51"/>
      <c r="AE921" s="1"/>
      <c r="AF921">
        <f t="shared" si="382"/>
        <v>16</v>
      </c>
      <c r="AG921" s="26" t="str">
        <f>VLOOKUP(AF921,角色间职业划分!P:R,3,FALSE)</f>
        <v>战士</v>
      </c>
      <c r="AH921" s="26">
        <f t="shared" si="383"/>
        <v>1</v>
      </c>
    </row>
    <row r="922" spans="1:34" x14ac:dyDescent="0.15">
      <c r="A922" s="26">
        <v>918</v>
      </c>
      <c r="B922" s="26">
        <f t="shared" si="363"/>
        <v>0</v>
      </c>
      <c r="C922" s="26">
        <f>ROUND(IF($AG922="战士",VLOOKUP($AH922,$DV:$ER,DX$1,FALSE),IF($AG922="幻术师",VLOOKUP($AH922,$EU:$FQ,EW$1,FALSE),IF($AG922="刺客",VLOOKUP($AH922,$FU:$GQ,FW$1,FALSE),"无该职业")))/VLOOKUP(AF922,角色间职业划分!P:AP,20,FALSE),0)</f>
        <v>0</v>
      </c>
      <c r="D922" s="26">
        <f t="shared" si="364"/>
        <v>0</v>
      </c>
      <c r="E922" s="26">
        <f>ROUND(IF($AG922="战士",VLOOKUP($AH922,$DV:$ER,DZ$1,FALSE),IF($AG922="幻术师",VLOOKUP($AH922,$EU:$FQ,EY$1,FALSE),IF($AG922="刺客",VLOOKUP($AH922,$FU:$GQ,FY$1,FALSE),"无该职业")))*VLOOKUP($AF922,角色间职业划分!$P:$AP,26,FALSE)*VLOOKUP($AF922,角色间职业划分!$P:$AP,13,FALSE)/角色间职业划分!$AB$9,0)</f>
        <v>0</v>
      </c>
      <c r="F922" s="26">
        <f>ROUND(IF($AG922="战士",VLOOKUP($AH922,$DV:$ER,EA$1,FALSE),IF($AG922="幻术师",VLOOKUP($AH922,$EU:$FQ,EZ$1,FALSE),IF($AG922="刺客",VLOOKUP($AH922,$FU:$GQ,FZ$1,FALSE),"无该职业")))*VLOOKUP($AF922,角色间职业划分!$P:$AP,8,FALSE)/角色间职业划分!$W$9,0)</f>
        <v>339</v>
      </c>
      <c r="G922" s="26">
        <f>ROUND(IF($AG922="战士",VLOOKUP($AH922,$DV:$ER,EB$1,FALSE),IF($AG922="幻术师",VLOOKUP($AH922,$EU:$FQ,FA$1,FALSE),IF($AG922="刺客",VLOOKUP($AH922,$FU:$GQ,GA$1,FALSE),"无该职业")))*VLOOKUP($AF922,角色间职业划分!$P:$AP,13,FALSE)/角色间职业划分!$AB$9,0)</f>
        <v>0</v>
      </c>
      <c r="H922" s="26">
        <f t="shared" si="365"/>
        <v>0</v>
      </c>
      <c r="I922" s="26">
        <f t="shared" si="366"/>
        <v>0</v>
      </c>
      <c r="J922" s="26">
        <f t="shared" si="367"/>
        <v>0</v>
      </c>
      <c r="K922" s="26">
        <f t="shared" si="368"/>
        <v>0</v>
      </c>
      <c r="L922" s="26">
        <f t="shared" si="369"/>
        <v>0</v>
      </c>
      <c r="M922" s="26">
        <f t="shared" si="370"/>
        <v>0</v>
      </c>
      <c r="N922" s="26">
        <f t="shared" si="371"/>
        <v>0</v>
      </c>
      <c r="O922" s="26">
        <f t="shared" si="372"/>
        <v>2.5</v>
      </c>
      <c r="P922" s="26">
        <f t="shared" si="373"/>
        <v>0</v>
      </c>
      <c r="Q922" s="26">
        <f t="shared" si="374"/>
        <v>0</v>
      </c>
      <c r="R922" s="26">
        <f t="shared" si="375"/>
        <v>0</v>
      </c>
      <c r="S922" s="26">
        <f t="shared" si="376"/>
        <v>0</v>
      </c>
      <c r="T922" s="26">
        <f t="shared" si="377"/>
        <v>0</v>
      </c>
      <c r="U922" s="26">
        <f t="shared" si="378"/>
        <v>0</v>
      </c>
      <c r="V922" s="26">
        <f t="shared" si="379"/>
        <v>0</v>
      </c>
      <c r="W922" s="26">
        <f>VLOOKUP(AF922,角色间职业划分!L:M,2,FALSE)</f>
        <v>38</v>
      </c>
      <c r="X922" s="26">
        <f t="shared" si="380"/>
        <v>2</v>
      </c>
      <c r="Y922" s="26">
        <v>0</v>
      </c>
      <c r="Z922" s="26">
        <v>0</v>
      </c>
      <c r="AA922" s="26">
        <v>0</v>
      </c>
      <c r="AB922" s="26">
        <f t="shared" si="381"/>
        <v>0</v>
      </c>
      <c r="AC922" s="1">
        <f t="shared" si="362"/>
        <v>36</v>
      </c>
      <c r="AD922" s="51"/>
      <c r="AE922" s="1"/>
      <c r="AF922">
        <f t="shared" si="382"/>
        <v>16</v>
      </c>
      <c r="AG922" s="26" t="str">
        <f>VLOOKUP(AF922,角色间职业划分!P:R,3,FALSE)</f>
        <v>战士</v>
      </c>
      <c r="AH922" s="26">
        <f t="shared" si="383"/>
        <v>2</v>
      </c>
    </row>
    <row r="923" spans="1:34" x14ac:dyDescent="0.15">
      <c r="A923" s="26">
        <v>919</v>
      </c>
      <c r="B923" s="26">
        <f t="shared" si="363"/>
        <v>0</v>
      </c>
      <c r="C923" s="26">
        <f>ROUND(IF($AG923="战士",VLOOKUP($AH923,$DV:$ER,DX$1,FALSE),IF($AG923="幻术师",VLOOKUP($AH923,$EU:$FQ,EW$1,FALSE),IF($AG923="刺客",VLOOKUP($AH923,$FU:$GQ,FW$1,FALSE),"无该职业")))/VLOOKUP(AF923,角色间职业划分!P:AP,20,FALSE),0)</f>
        <v>0</v>
      </c>
      <c r="D923" s="26">
        <f t="shared" si="364"/>
        <v>0</v>
      </c>
      <c r="E923" s="26">
        <f>ROUND(IF($AG923="战士",VLOOKUP($AH923,$DV:$ER,DZ$1,FALSE),IF($AG923="幻术师",VLOOKUP($AH923,$EU:$FQ,EY$1,FALSE),IF($AG923="刺客",VLOOKUP($AH923,$FU:$GQ,FY$1,FALSE),"无该职业")))*VLOOKUP($AF923,角色间职业划分!$P:$AP,26,FALSE)*VLOOKUP($AF923,角色间职业划分!$P:$AP,13,FALSE)/角色间职业划分!$AB$9,0)</f>
        <v>0</v>
      </c>
      <c r="F923" s="26">
        <f>ROUND(IF($AG923="战士",VLOOKUP($AH923,$DV:$ER,EA$1,FALSE),IF($AG923="幻术师",VLOOKUP($AH923,$EU:$FQ,EZ$1,FALSE),IF($AG923="刺客",VLOOKUP($AH923,$FU:$GQ,FZ$1,FALSE),"无该职业")))*VLOOKUP($AF923,角色间职业划分!$P:$AP,8,FALSE)/角色间职业划分!$W$9,0)</f>
        <v>339</v>
      </c>
      <c r="G923" s="26">
        <f>ROUND(IF($AG923="战士",VLOOKUP($AH923,$DV:$ER,EB$1,FALSE),IF($AG923="幻术师",VLOOKUP($AH923,$EU:$FQ,FA$1,FALSE),IF($AG923="刺客",VLOOKUP($AH923,$FU:$GQ,GA$1,FALSE),"无该职业")))*VLOOKUP($AF923,角色间职业划分!$P:$AP,13,FALSE)/角色间职业划分!$AB$9,0)</f>
        <v>83</v>
      </c>
      <c r="H923" s="26">
        <f t="shared" si="365"/>
        <v>0</v>
      </c>
      <c r="I923" s="26">
        <f t="shared" si="366"/>
        <v>0</v>
      </c>
      <c r="J923" s="26">
        <f t="shared" si="367"/>
        <v>0</v>
      </c>
      <c r="K923" s="26">
        <f t="shared" si="368"/>
        <v>0</v>
      </c>
      <c r="L923" s="26">
        <f t="shared" si="369"/>
        <v>0</v>
      </c>
      <c r="M923" s="26">
        <f t="shared" si="370"/>
        <v>0</v>
      </c>
      <c r="N923" s="26">
        <f t="shared" si="371"/>
        <v>0</v>
      </c>
      <c r="O923" s="26">
        <f t="shared" si="372"/>
        <v>2.5</v>
      </c>
      <c r="P923" s="26">
        <f t="shared" si="373"/>
        <v>0</v>
      </c>
      <c r="Q923" s="26">
        <f t="shared" si="374"/>
        <v>0</v>
      </c>
      <c r="R923" s="26">
        <f t="shared" si="375"/>
        <v>0</v>
      </c>
      <c r="S923" s="26">
        <f t="shared" si="376"/>
        <v>0</v>
      </c>
      <c r="T923" s="26">
        <f t="shared" si="377"/>
        <v>0</v>
      </c>
      <c r="U923" s="26">
        <f t="shared" si="378"/>
        <v>0</v>
      </c>
      <c r="V923" s="26">
        <f t="shared" si="379"/>
        <v>0</v>
      </c>
      <c r="W923" s="26">
        <f>VLOOKUP(AF923,角色间职业划分!L:M,2,FALSE)</f>
        <v>38</v>
      </c>
      <c r="X923" s="26">
        <f t="shared" si="380"/>
        <v>3</v>
      </c>
      <c r="Y923" s="26">
        <v>0</v>
      </c>
      <c r="Z923" s="26">
        <v>0</v>
      </c>
      <c r="AA923" s="26">
        <v>0</v>
      </c>
      <c r="AB923" s="26">
        <f t="shared" si="381"/>
        <v>0</v>
      </c>
      <c r="AC923" s="1">
        <f t="shared" si="362"/>
        <v>42</v>
      </c>
      <c r="AD923" s="51"/>
      <c r="AE923" s="1"/>
      <c r="AF923">
        <f t="shared" si="382"/>
        <v>16</v>
      </c>
      <c r="AG923" s="26" t="str">
        <f>VLOOKUP(AF923,角色间职业划分!P:R,3,FALSE)</f>
        <v>战士</v>
      </c>
      <c r="AH923" s="26">
        <f t="shared" si="383"/>
        <v>3</v>
      </c>
    </row>
    <row r="924" spans="1:34" x14ac:dyDescent="0.15">
      <c r="A924" s="26">
        <v>920</v>
      </c>
      <c r="B924" s="26">
        <f t="shared" si="363"/>
        <v>0</v>
      </c>
      <c r="C924" s="26">
        <f>ROUND(IF($AG924="战士",VLOOKUP($AH924,$DV:$ER,DX$1,FALSE),IF($AG924="幻术师",VLOOKUP($AH924,$EU:$FQ,EW$1,FALSE),IF($AG924="刺客",VLOOKUP($AH924,$FU:$GQ,FW$1,FALSE),"无该职业")))/VLOOKUP(AF924,角色间职业划分!P:AP,20,FALSE),0)</f>
        <v>0</v>
      </c>
      <c r="D924" s="26">
        <f t="shared" si="364"/>
        <v>0</v>
      </c>
      <c r="E924" s="26">
        <f>ROUND(IF($AG924="战士",VLOOKUP($AH924,$DV:$ER,DZ$1,FALSE),IF($AG924="幻术师",VLOOKUP($AH924,$EU:$FQ,EY$1,FALSE),IF($AG924="刺客",VLOOKUP($AH924,$FU:$GQ,FY$1,FALSE),"无该职业")))*VLOOKUP($AF924,角色间职业划分!$P:$AP,26,FALSE)*VLOOKUP($AF924,角色间职业划分!$P:$AP,13,FALSE)/角色间职业划分!$AB$9,0)</f>
        <v>0</v>
      </c>
      <c r="F924" s="26">
        <f>ROUND(IF($AG924="战士",VLOOKUP($AH924,$DV:$ER,EA$1,FALSE),IF($AG924="幻术师",VLOOKUP($AH924,$EU:$FQ,EZ$1,FALSE),IF($AG924="刺客",VLOOKUP($AH924,$FU:$GQ,FZ$1,FALSE),"无该职业")))*VLOOKUP($AF924,角色间职业划分!$P:$AP,8,FALSE)/角色间职业划分!$W$9,0)</f>
        <v>339</v>
      </c>
      <c r="G924" s="26">
        <f>ROUND(IF($AG924="战士",VLOOKUP($AH924,$DV:$ER,EB$1,FALSE),IF($AG924="幻术师",VLOOKUP($AH924,$EU:$FQ,FA$1,FALSE),IF($AG924="刺客",VLOOKUP($AH924,$FU:$GQ,GA$1,FALSE),"无该职业")))*VLOOKUP($AF924,角色间职业划分!$P:$AP,13,FALSE)/角色间职业划分!$AB$9,0)</f>
        <v>83</v>
      </c>
      <c r="H924" s="26">
        <f t="shared" si="365"/>
        <v>0</v>
      </c>
      <c r="I924" s="26">
        <f t="shared" si="366"/>
        <v>0</v>
      </c>
      <c r="J924" s="26">
        <f t="shared" si="367"/>
        <v>0</v>
      </c>
      <c r="K924" s="26">
        <f t="shared" si="368"/>
        <v>0</v>
      </c>
      <c r="L924" s="26">
        <f t="shared" si="369"/>
        <v>0</v>
      </c>
      <c r="M924" s="26">
        <f t="shared" si="370"/>
        <v>0</v>
      </c>
      <c r="N924" s="26">
        <f t="shared" si="371"/>
        <v>0</v>
      </c>
      <c r="O924" s="26">
        <f t="shared" si="372"/>
        <v>2.5</v>
      </c>
      <c r="P924" s="26">
        <f t="shared" si="373"/>
        <v>2.5</v>
      </c>
      <c r="Q924" s="26">
        <f t="shared" si="374"/>
        <v>0</v>
      </c>
      <c r="R924" s="26">
        <f t="shared" si="375"/>
        <v>0</v>
      </c>
      <c r="S924" s="26">
        <f t="shared" si="376"/>
        <v>0</v>
      </c>
      <c r="T924" s="26">
        <f t="shared" si="377"/>
        <v>0</v>
      </c>
      <c r="U924" s="26">
        <f t="shared" si="378"/>
        <v>0</v>
      </c>
      <c r="V924" s="26">
        <f t="shared" si="379"/>
        <v>0</v>
      </c>
      <c r="W924" s="26">
        <f>VLOOKUP(AF924,角色间职业划分!L:M,2,FALSE)</f>
        <v>38</v>
      </c>
      <c r="X924" s="26">
        <f t="shared" si="380"/>
        <v>4</v>
      </c>
      <c r="Y924" s="26">
        <v>0</v>
      </c>
      <c r="Z924" s="26">
        <v>0</v>
      </c>
      <c r="AA924" s="26">
        <v>0</v>
      </c>
      <c r="AB924" s="26">
        <f t="shared" si="381"/>
        <v>0</v>
      </c>
      <c r="AC924" s="1">
        <f t="shared" si="362"/>
        <v>62</v>
      </c>
      <c r="AD924" s="51"/>
      <c r="AE924" s="1"/>
      <c r="AF924">
        <f t="shared" si="382"/>
        <v>16</v>
      </c>
      <c r="AG924" s="26" t="str">
        <f>VLOOKUP(AF924,角色间职业划分!P:R,3,FALSE)</f>
        <v>战士</v>
      </c>
      <c r="AH924" s="26">
        <f t="shared" si="383"/>
        <v>4</v>
      </c>
    </row>
    <row r="925" spans="1:34" x14ac:dyDescent="0.15">
      <c r="A925" s="26">
        <v>921</v>
      </c>
      <c r="B925" s="26">
        <f t="shared" si="363"/>
        <v>0</v>
      </c>
      <c r="C925" s="26">
        <f>ROUND(IF($AG925="战士",VLOOKUP($AH925,$DV:$ER,DX$1,FALSE),IF($AG925="幻术师",VLOOKUP($AH925,$EU:$FQ,EW$1,FALSE),IF($AG925="刺客",VLOOKUP($AH925,$FU:$GQ,FW$1,FALSE),"无该职业")))/VLOOKUP(AF925,角色间职业划分!P:AP,20,FALSE),0)</f>
        <v>0</v>
      </c>
      <c r="D925" s="26">
        <f t="shared" si="364"/>
        <v>0</v>
      </c>
      <c r="E925" s="26">
        <f>ROUND(IF($AG925="战士",VLOOKUP($AH925,$DV:$ER,DZ$1,FALSE),IF($AG925="幻术师",VLOOKUP($AH925,$EU:$FQ,EY$1,FALSE),IF($AG925="刺客",VLOOKUP($AH925,$FU:$GQ,FY$1,FALSE),"无该职业")))*VLOOKUP($AF925,角色间职业划分!$P:$AP,26,FALSE)*VLOOKUP($AF925,角色间职业划分!$P:$AP,13,FALSE)/角色间职业划分!$AB$9,0)</f>
        <v>0</v>
      </c>
      <c r="F925" s="26">
        <f>ROUND(IF($AG925="战士",VLOOKUP($AH925,$DV:$ER,EA$1,FALSE),IF($AG925="幻术师",VLOOKUP($AH925,$EU:$FQ,EZ$1,FALSE),IF($AG925="刺客",VLOOKUP($AH925,$FU:$GQ,FZ$1,FALSE),"无该职业")))*VLOOKUP($AF925,角色间职业划分!$P:$AP,8,FALSE)/角色间职业划分!$W$9,0)</f>
        <v>769</v>
      </c>
      <c r="G925" s="26">
        <f>ROUND(IF($AG925="战士",VLOOKUP($AH925,$DV:$ER,EB$1,FALSE),IF($AG925="幻术师",VLOOKUP($AH925,$EU:$FQ,FA$1,FALSE),IF($AG925="刺客",VLOOKUP($AH925,$FU:$GQ,GA$1,FALSE),"无该职业")))*VLOOKUP($AF925,角色间职业划分!$P:$AP,13,FALSE)/角色间职业划分!$AB$9,0)</f>
        <v>83</v>
      </c>
      <c r="H925" s="26">
        <f t="shared" si="365"/>
        <v>0</v>
      </c>
      <c r="I925" s="26">
        <f t="shared" si="366"/>
        <v>0</v>
      </c>
      <c r="J925" s="26">
        <f t="shared" si="367"/>
        <v>0</v>
      </c>
      <c r="K925" s="26">
        <f t="shared" si="368"/>
        <v>0</v>
      </c>
      <c r="L925" s="26">
        <f t="shared" si="369"/>
        <v>0</v>
      </c>
      <c r="M925" s="26">
        <f t="shared" si="370"/>
        <v>0</v>
      </c>
      <c r="N925" s="26">
        <f t="shared" si="371"/>
        <v>0</v>
      </c>
      <c r="O925" s="26">
        <f t="shared" si="372"/>
        <v>2.5</v>
      </c>
      <c r="P925" s="26">
        <f t="shared" si="373"/>
        <v>2.5</v>
      </c>
      <c r="Q925" s="26">
        <f t="shared" si="374"/>
        <v>0</v>
      </c>
      <c r="R925" s="26">
        <f t="shared" si="375"/>
        <v>0</v>
      </c>
      <c r="S925" s="26">
        <f t="shared" si="376"/>
        <v>0</v>
      </c>
      <c r="T925" s="26">
        <f t="shared" si="377"/>
        <v>0</v>
      </c>
      <c r="U925" s="26">
        <f t="shared" si="378"/>
        <v>0</v>
      </c>
      <c r="V925" s="26">
        <f t="shared" si="379"/>
        <v>0</v>
      </c>
      <c r="W925" s="26">
        <f>VLOOKUP(AF925,角色间职业划分!L:M,2,FALSE)</f>
        <v>38</v>
      </c>
      <c r="X925" s="26">
        <f t="shared" si="380"/>
        <v>5</v>
      </c>
      <c r="Y925" s="26">
        <v>0</v>
      </c>
      <c r="Z925" s="26">
        <v>0</v>
      </c>
      <c r="AA925" s="26">
        <v>0</v>
      </c>
      <c r="AB925" s="26">
        <f t="shared" si="381"/>
        <v>0</v>
      </c>
      <c r="AC925" s="1">
        <f t="shared" si="362"/>
        <v>81</v>
      </c>
      <c r="AD925" s="51"/>
      <c r="AE925" s="1"/>
      <c r="AF925">
        <f t="shared" si="382"/>
        <v>16</v>
      </c>
      <c r="AG925" s="26" t="str">
        <f>VLOOKUP(AF925,角色间职业划分!P:R,3,FALSE)</f>
        <v>战士</v>
      </c>
      <c r="AH925" s="26">
        <f t="shared" si="383"/>
        <v>5</v>
      </c>
    </row>
    <row r="926" spans="1:34" x14ac:dyDescent="0.15">
      <c r="A926" s="26">
        <v>922</v>
      </c>
      <c r="B926" s="26">
        <f t="shared" si="363"/>
        <v>0</v>
      </c>
      <c r="C926" s="26">
        <f>ROUND(IF($AG926="战士",VLOOKUP($AH926,$DV:$ER,DX$1,FALSE),IF($AG926="幻术师",VLOOKUP($AH926,$EU:$FQ,EW$1,FALSE),IF($AG926="刺客",VLOOKUP($AH926,$FU:$GQ,FW$1,FALSE),"无该职业")))/VLOOKUP(AF926,角色间职业划分!P:AP,20,FALSE),0)</f>
        <v>0</v>
      </c>
      <c r="D926" s="26">
        <f t="shared" si="364"/>
        <v>0</v>
      </c>
      <c r="E926" s="26">
        <f>ROUND(IF($AG926="战士",VLOOKUP($AH926,$DV:$ER,DZ$1,FALSE),IF($AG926="幻术师",VLOOKUP($AH926,$EU:$FQ,EY$1,FALSE),IF($AG926="刺客",VLOOKUP($AH926,$FU:$GQ,FY$1,FALSE),"无该职业")))*VLOOKUP($AF926,角色间职业划分!$P:$AP,26,FALSE)*VLOOKUP($AF926,角色间职业划分!$P:$AP,13,FALSE)/角色间职业划分!$AB$9,0)</f>
        <v>0</v>
      </c>
      <c r="F926" s="26">
        <f>ROUND(IF($AG926="战士",VLOOKUP($AH926,$DV:$ER,EA$1,FALSE),IF($AG926="幻术师",VLOOKUP($AH926,$EU:$FQ,EZ$1,FALSE),IF($AG926="刺客",VLOOKUP($AH926,$FU:$GQ,FZ$1,FALSE),"无该职业")))*VLOOKUP($AF926,角色间职业划分!$P:$AP,8,FALSE)/角色间职业划分!$W$9,0)</f>
        <v>769</v>
      </c>
      <c r="G926" s="26">
        <f>ROUND(IF($AG926="战士",VLOOKUP($AH926,$DV:$ER,EB$1,FALSE),IF($AG926="幻术师",VLOOKUP($AH926,$EU:$FQ,FA$1,FALSE),IF($AG926="刺客",VLOOKUP($AH926,$FU:$GQ,GA$1,FALSE),"无该职业")))*VLOOKUP($AF926,角色间职业划分!$P:$AP,13,FALSE)/角色间职业划分!$AB$9,0)</f>
        <v>83</v>
      </c>
      <c r="H926" s="26">
        <f t="shared" si="365"/>
        <v>0</v>
      </c>
      <c r="I926" s="26">
        <f t="shared" si="366"/>
        <v>0</v>
      </c>
      <c r="J926" s="26">
        <f t="shared" si="367"/>
        <v>0</v>
      </c>
      <c r="K926" s="26">
        <f t="shared" si="368"/>
        <v>0</v>
      </c>
      <c r="L926" s="26">
        <f t="shared" si="369"/>
        <v>0</v>
      </c>
      <c r="M926" s="26">
        <f t="shared" si="370"/>
        <v>0</v>
      </c>
      <c r="N926" s="26">
        <f t="shared" si="371"/>
        <v>0</v>
      </c>
      <c r="O926" s="26">
        <f t="shared" si="372"/>
        <v>2.5</v>
      </c>
      <c r="P926" s="26">
        <f t="shared" si="373"/>
        <v>2.5</v>
      </c>
      <c r="Q926" s="26">
        <f t="shared" si="374"/>
        <v>2.5</v>
      </c>
      <c r="R926" s="26">
        <f t="shared" si="375"/>
        <v>0</v>
      </c>
      <c r="S926" s="26">
        <f t="shared" si="376"/>
        <v>0</v>
      </c>
      <c r="T926" s="26">
        <f t="shared" si="377"/>
        <v>0</v>
      </c>
      <c r="U926" s="26">
        <f t="shared" si="378"/>
        <v>0</v>
      </c>
      <c r="V926" s="26">
        <f t="shared" si="379"/>
        <v>0</v>
      </c>
      <c r="W926" s="26">
        <f>VLOOKUP(AF926,角色间职业划分!L:M,2,FALSE)</f>
        <v>38</v>
      </c>
      <c r="X926" s="26">
        <f t="shared" si="380"/>
        <v>6</v>
      </c>
      <c r="Y926" s="26">
        <v>0</v>
      </c>
      <c r="Z926" s="26">
        <v>0</v>
      </c>
      <c r="AA926" s="26">
        <v>0</v>
      </c>
      <c r="AB926" s="26">
        <f t="shared" si="381"/>
        <v>0</v>
      </c>
      <c r="AC926" s="1">
        <f t="shared" si="362"/>
        <v>101</v>
      </c>
      <c r="AD926" s="51"/>
      <c r="AE926" s="1"/>
      <c r="AF926">
        <f t="shared" si="382"/>
        <v>16</v>
      </c>
      <c r="AG926" s="26" t="str">
        <f>VLOOKUP(AF926,角色间职业划分!P:R,3,FALSE)</f>
        <v>战士</v>
      </c>
      <c r="AH926" s="26">
        <f t="shared" si="383"/>
        <v>6</v>
      </c>
    </row>
    <row r="927" spans="1:34" x14ac:dyDescent="0.15">
      <c r="A927" s="26">
        <v>923</v>
      </c>
      <c r="B927" s="26">
        <f t="shared" si="363"/>
        <v>0</v>
      </c>
      <c r="C927" s="26">
        <f>ROUND(IF($AG927="战士",VLOOKUP($AH927,$DV:$ER,DX$1,FALSE),IF($AG927="幻术师",VLOOKUP($AH927,$EU:$FQ,EW$1,FALSE),IF($AG927="刺客",VLOOKUP($AH927,$FU:$GQ,FW$1,FALSE),"无该职业")))/VLOOKUP(AF927,角色间职业划分!P:AP,20,FALSE),0)</f>
        <v>0</v>
      </c>
      <c r="D927" s="26">
        <f t="shared" si="364"/>
        <v>0</v>
      </c>
      <c r="E927" s="26">
        <f>ROUND(IF($AG927="战士",VLOOKUP($AH927,$DV:$ER,DZ$1,FALSE),IF($AG927="幻术师",VLOOKUP($AH927,$EU:$FQ,EY$1,FALSE),IF($AG927="刺客",VLOOKUP($AH927,$FU:$GQ,FY$1,FALSE),"无该职业")))*VLOOKUP($AF927,角色间职业划分!$P:$AP,26,FALSE)*VLOOKUP($AF927,角色间职业划分!$P:$AP,13,FALSE)/角色间职业划分!$AB$9,0)</f>
        <v>0</v>
      </c>
      <c r="F927" s="26">
        <f>ROUND(IF($AG927="战士",VLOOKUP($AH927,$DV:$ER,EA$1,FALSE),IF($AG927="幻术师",VLOOKUP($AH927,$EU:$FQ,EZ$1,FALSE),IF($AG927="刺客",VLOOKUP($AH927,$FU:$GQ,FZ$1,FALSE),"无该职业")))*VLOOKUP($AF927,角色间职业划分!$P:$AP,8,FALSE)/角色间职业划分!$W$9,0)</f>
        <v>769</v>
      </c>
      <c r="G927" s="26">
        <f>ROUND(IF($AG927="战士",VLOOKUP($AH927,$DV:$ER,EB$1,FALSE),IF($AG927="幻术师",VLOOKUP($AH927,$EU:$FQ,FA$1,FALSE),IF($AG927="刺客",VLOOKUP($AH927,$FU:$GQ,GA$1,FALSE),"无该职业")))*VLOOKUP($AF927,角色间职业划分!$P:$AP,13,FALSE)/角色间职业划分!$AB$9,0)</f>
        <v>278</v>
      </c>
      <c r="H927" s="26">
        <f t="shared" si="365"/>
        <v>0</v>
      </c>
      <c r="I927" s="26">
        <f t="shared" si="366"/>
        <v>0</v>
      </c>
      <c r="J927" s="26">
        <f t="shared" si="367"/>
        <v>0</v>
      </c>
      <c r="K927" s="26">
        <f t="shared" si="368"/>
        <v>0</v>
      </c>
      <c r="L927" s="26">
        <f t="shared" si="369"/>
        <v>0</v>
      </c>
      <c r="M927" s="26">
        <f t="shared" si="370"/>
        <v>0</v>
      </c>
      <c r="N927" s="26">
        <f t="shared" si="371"/>
        <v>0</v>
      </c>
      <c r="O927" s="26">
        <f t="shared" si="372"/>
        <v>2.5</v>
      </c>
      <c r="P927" s="26">
        <f t="shared" si="373"/>
        <v>2.5</v>
      </c>
      <c r="Q927" s="26">
        <f t="shared" si="374"/>
        <v>2.5</v>
      </c>
      <c r="R927" s="26">
        <f t="shared" si="375"/>
        <v>0</v>
      </c>
      <c r="S927" s="26">
        <f t="shared" si="376"/>
        <v>0</v>
      </c>
      <c r="T927" s="26">
        <f t="shared" si="377"/>
        <v>0</v>
      </c>
      <c r="U927" s="26">
        <f t="shared" si="378"/>
        <v>0</v>
      </c>
      <c r="V927" s="26">
        <f t="shared" si="379"/>
        <v>0</v>
      </c>
      <c r="W927" s="26">
        <f>VLOOKUP(AF927,角色间职业划分!L:M,2,FALSE)</f>
        <v>38</v>
      </c>
      <c r="X927" s="26">
        <f t="shared" si="380"/>
        <v>7</v>
      </c>
      <c r="Y927" s="26">
        <v>0</v>
      </c>
      <c r="Z927" s="26">
        <v>0</v>
      </c>
      <c r="AA927" s="26">
        <v>0</v>
      </c>
      <c r="AB927" s="26">
        <f t="shared" si="381"/>
        <v>0</v>
      </c>
      <c r="AC927" s="1">
        <f t="shared" si="362"/>
        <v>142</v>
      </c>
      <c r="AD927" s="51"/>
      <c r="AE927" s="1"/>
      <c r="AF927">
        <f t="shared" si="382"/>
        <v>16</v>
      </c>
      <c r="AG927" s="26" t="str">
        <f>VLOOKUP(AF927,角色间职业划分!P:R,3,FALSE)</f>
        <v>战士</v>
      </c>
      <c r="AH927" s="26">
        <f t="shared" si="383"/>
        <v>7</v>
      </c>
    </row>
    <row r="928" spans="1:34" x14ac:dyDescent="0.15">
      <c r="A928" s="26">
        <v>924</v>
      </c>
      <c r="B928" s="26">
        <f t="shared" si="363"/>
        <v>0</v>
      </c>
      <c r="C928" s="26">
        <f>ROUND(IF($AG928="战士",VLOOKUP($AH928,$DV:$ER,DX$1,FALSE),IF($AG928="幻术师",VLOOKUP($AH928,$EU:$FQ,EW$1,FALSE),IF($AG928="刺客",VLOOKUP($AH928,$FU:$GQ,FW$1,FALSE),"无该职业")))/VLOOKUP(AF928,角色间职业划分!P:AP,20,FALSE),0)</f>
        <v>0</v>
      </c>
      <c r="D928" s="26">
        <f t="shared" si="364"/>
        <v>0</v>
      </c>
      <c r="E928" s="26">
        <f>ROUND(IF($AG928="战士",VLOOKUP($AH928,$DV:$ER,DZ$1,FALSE),IF($AG928="幻术师",VLOOKUP($AH928,$EU:$FQ,EY$1,FALSE),IF($AG928="刺客",VLOOKUP($AH928,$FU:$GQ,FY$1,FALSE),"无该职业")))*VLOOKUP($AF928,角色间职业划分!$P:$AP,26,FALSE)*VLOOKUP($AF928,角色间职业划分!$P:$AP,13,FALSE)/角色间职业划分!$AB$9,0)</f>
        <v>144</v>
      </c>
      <c r="F928" s="26">
        <f>ROUND(IF($AG928="战士",VLOOKUP($AH928,$DV:$ER,EA$1,FALSE),IF($AG928="幻术师",VLOOKUP($AH928,$EU:$FQ,EZ$1,FALSE),IF($AG928="刺客",VLOOKUP($AH928,$FU:$GQ,FZ$1,FALSE),"无该职业")))*VLOOKUP($AF928,角色间职业划分!$P:$AP,8,FALSE)/角色间职业划分!$W$9,0)</f>
        <v>769</v>
      </c>
      <c r="G928" s="26">
        <f>ROUND(IF($AG928="战士",VLOOKUP($AH928,$DV:$ER,EB$1,FALSE),IF($AG928="幻术师",VLOOKUP($AH928,$EU:$FQ,FA$1,FALSE),IF($AG928="刺客",VLOOKUP($AH928,$FU:$GQ,GA$1,FALSE),"无该职业")))*VLOOKUP($AF928,角色间职业划分!$P:$AP,13,FALSE)/角色间职业划分!$AB$9,0)</f>
        <v>278</v>
      </c>
      <c r="H928" s="26">
        <f t="shared" si="365"/>
        <v>0</v>
      </c>
      <c r="I928" s="26">
        <f t="shared" si="366"/>
        <v>0</v>
      </c>
      <c r="J928" s="26">
        <f t="shared" si="367"/>
        <v>0</v>
      </c>
      <c r="K928" s="26">
        <f t="shared" si="368"/>
        <v>0</v>
      </c>
      <c r="L928" s="26">
        <f t="shared" si="369"/>
        <v>0</v>
      </c>
      <c r="M928" s="26">
        <f t="shared" si="370"/>
        <v>0</v>
      </c>
      <c r="N928" s="26">
        <f t="shared" si="371"/>
        <v>0</v>
      </c>
      <c r="O928" s="26">
        <f t="shared" si="372"/>
        <v>2.5</v>
      </c>
      <c r="P928" s="26">
        <f t="shared" si="373"/>
        <v>2.5</v>
      </c>
      <c r="Q928" s="26">
        <f t="shared" si="374"/>
        <v>2.5</v>
      </c>
      <c r="R928" s="26">
        <f t="shared" si="375"/>
        <v>0</v>
      </c>
      <c r="S928" s="26">
        <f t="shared" si="376"/>
        <v>0</v>
      </c>
      <c r="T928" s="26">
        <f t="shared" si="377"/>
        <v>0</v>
      </c>
      <c r="U928" s="26">
        <f t="shared" si="378"/>
        <v>0</v>
      </c>
      <c r="V928" s="26">
        <f t="shared" si="379"/>
        <v>0</v>
      </c>
      <c r="W928" s="26">
        <f>VLOOKUP(AF928,角色间职业划分!L:M,2,FALSE)</f>
        <v>38</v>
      </c>
      <c r="X928" s="26">
        <f t="shared" si="380"/>
        <v>8</v>
      </c>
      <c r="Y928" s="26">
        <v>0</v>
      </c>
      <c r="Z928" s="26">
        <v>0</v>
      </c>
      <c r="AA928" s="26">
        <v>0</v>
      </c>
      <c r="AB928" s="26">
        <f t="shared" si="381"/>
        <v>0</v>
      </c>
      <c r="AC928" s="1">
        <f t="shared" si="362"/>
        <v>184</v>
      </c>
      <c r="AD928" s="51"/>
      <c r="AE928" s="1"/>
      <c r="AF928">
        <f t="shared" si="382"/>
        <v>16</v>
      </c>
      <c r="AG928" s="26" t="str">
        <f>VLOOKUP(AF928,角色间职业划分!P:R,3,FALSE)</f>
        <v>战士</v>
      </c>
      <c r="AH928" s="26">
        <f t="shared" si="383"/>
        <v>8</v>
      </c>
    </row>
    <row r="929" spans="1:34" x14ac:dyDescent="0.15">
      <c r="A929" s="26">
        <v>925</v>
      </c>
      <c r="B929" s="26">
        <f t="shared" si="363"/>
        <v>0</v>
      </c>
      <c r="C929" s="26">
        <f>ROUND(IF($AG929="战士",VLOOKUP($AH929,$DV:$ER,DX$1,FALSE),IF($AG929="幻术师",VLOOKUP($AH929,$EU:$FQ,EW$1,FALSE),IF($AG929="刺客",VLOOKUP($AH929,$FU:$GQ,FW$1,FALSE),"无该职业")))/VLOOKUP(AF929,角色间职业划分!P:AP,20,FALSE),0)</f>
        <v>0</v>
      </c>
      <c r="D929" s="26">
        <f t="shared" si="364"/>
        <v>0</v>
      </c>
      <c r="E929" s="26">
        <f>ROUND(IF($AG929="战士",VLOOKUP($AH929,$DV:$ER,DZ$1,FALSE),IF($AG929="幻术师",VLOOKUP($AH929,$EU:$FQ,EY$1,FALSE),IF($AG929="刺客",VLOOKUP($AH929,$FU:$GQ,FY$1,FALSE),"无该职业")))*VLOOKUP($AF929,角色间职业划分!$P:$AP,26,FALSE)*VLOOKUP($AF929,角色间职业划分!$P:$AP,13,FALSE)/角色间职业划分!$AB$9,0)</f>
        <v>144</v>
      </c>
      <c r="F929" s="26">
        <f>ROUND(IF($AG929="战士",VLOOKUP($AH929,$DV:$ER,EA$1,FALSE),IF($AG929="幻术师",VLOOKUP($AH929,$EU:$FQ,EZ$1,FALSE),IF($AG929="刺客",VLOOKUP($AH929,$FU:$GQ,FZ$1,FALSE),"无该职业")))*VLOOKUP($AF929,角色间职业划分!$P:$AP,8,FALSE)/角色间职业划分!$W$9,0)</f>
        <v>2129</v>
      </c>
      <c r="G929" s="26">
        <f>ROUND(IF($AG929="战士",VLOOKUP($AH929,$DV:$ER,EB$1,FALSE),IF($AG929="幻术师",VLOOKUP($AH929,$EU:$FQ,FA$1,FALSE),IF($AG929="刺客",VLOOKUP($AH929,$FU:$GQ,GA$1,FALSE),"无该职业")))*VLOOKUP($AF929,角色间职业划分!$P:$AP,13,FALSE)/角色间职业划分!$AB$9,0)</f>
        <v>278</v>
      </c>
      <c r="H929" s="26">
        <f t="shared" si="365"/>
        <v>0</v>
      </c>
      <c r="I929" s="26">
        <f t="shared" si="366"/>
        <v>0</v>
      </c>
      <c r="J929" s="26">
        <f t="shared" si="367"/>
        <v>0</v>
      </c>
      <c r="K929" s="26">
        <f t="shared" si="368"/>
        <v>0</v>
      </c>
      <c r="L929" s="26">
        <f t="shared" si="369"/>
        <v>0</v>
      </c>
      <c r="M929" s="26">
        <f t="shared" si="370"/>
        <v>0</v>
      </c>
      <c r="N929" s="26">
        <f t="shared" si="371"/>
        <v>0</v>
      </c>
      <c r="O929" s="26">
        <f t="shared" si="372"/>
        <v>2.5</v>
      </c>
      <c r="P929" s="26">
        <f t="shared" si="373"/>
        <v>2.5</v>
      </c>
      <c r="Q929" s="26">
        <f t="shared" si="374"/>
        <v>2.5</v>
      </c>
      <c r="R929" s="26">
        <f t="shared" si="375"/>
        <v>0</v>
      </c>
      <c r="S929" s="26">
        <f t="shared" si="376"/>
        <v>0</v>
      </c>
      <c r="T929" s="26">
        <f t="shared" si="377"/>
        <v>0</v>
      </c>
      <c r="U929" s="26">
        <f t="shared" si="378"/>
        <v>0</v>
      </c>
      <c r="V929" s="26">
        <f t="shared" si="379"/>
        <v>0</v>
      </c>
      <c r="W929" s="26">
        <f>VLOOKUP(AF929,角色间职业划分!L:M,2,FALSE)</f>
        <v>38</v>
      </c>
      <c r="X929" s="26">
        <f t="shared" si="380"/>
        <v>9</v>
      </c>
      <c r="Y929" s="26">
        <v>0</v>
      </c>
      <c r="Z929" s="26">
        <v>0</v>
      </c>
      <c r="AA929" s="26">
        <v>0</v>
      </c>
      <c r="AB929" s="26">
        <f t="shared" si="381"/>
        <v>0</v>
      </c>
      <c r="AC929" s="1">
        <f t="shared" si="362"/>
        <v>226</v>
      </c>
      <c r="AD929" s="51"/>
      <c r="AE929" s="1"/>
      <c r="AF929">
        <f t="shared" si="382"/>
        <v>16</v>
      </c>
      <c r="AG929" s="26" t="str">
        <f>VLOOKUP(AF929,角色间职业划分!P:R,3,FALSE)</f>
        <v>战士</v>
      </c>
      <c r="AH929" s="26">
        <f t="shared" si="383"/>
        <v>9</v>
      </c>
    </row>
    <row r="930" spans="1:34" x14ac:dyDescent="0.15">
      <c r="A930" s="26">
        <v>926</v>
      </c>
      <c r="B930" s="26">
        <f t="shared" si="363"/>
        <v>0</v>
      </c>
      <c r="C930" s="26">
        <f>ROUND(IF($AG930="战士",VLOOKUP($AH930,$DV:$ER,DX$1,FALSE),IF($AG930="幻术师",VLOOKUP($AH930,$EU:$FQ,EW$1,FALSE),IF($AG930="刺客",VLOOKUP($AH930,$FU:$GQ,FW$1,FALSE),"无该职业")))/VLOOKUP(AF930,角色间职业划分!P:AP,20,FALSE),0)</f>
        <v>13</v>
      </c>
      <c r="D930" s="26">
        <f t="shared" si="364"/>
        <v>0</v>
      </c>
      <c r="E930" s="26">
        <f>ROUND(IF($AG930="战士",VLOOKUP($AH930,$DV:$ER,DZ$1,FALSE),IF($AG930="幻术师",VLOOKUP($AH930,$EU:$FQ,EY$1,FALSE),IF($AG930="刺客",VLOOKUP($AH930,$FU:$GQ,FY$1,FALSE),"无该职业")))*VLOOKUP($AF930,角色间职业划分!$P:$AP,26,FALSE)*VLOOKUP($AF930,角色间职业划分!$P:$AP,13,FALSE)/角色间职业划分!$AB$9,0)</f>
        <v>144</v>
      </c>
      <c r="F930" s="26">
        <f>ROUND(IF($AG930="战士",VLOOKUP($AH930,$DV:$ER,EA$1,FALSE),IF($AG930="幻术师",VLOOKUP($AH930,$EU:$FQ,EZ$1,FALSE),IF($AG930="刺客",VLOOKUP($AH930,$FU:$GQ,FZ$1,FALSE),"无该职业")))*VLOOKUP($AF930,角色间职业划分!$P:$AP,8,FALSE)/角色间职业划分!$W$9,0)</f>
        <v>2129</v>
      </c>
      <c r="G930" s="26">
        <f>ROUND(IF($AG930="战士",VLOOKUP($AH930,$DV:$ER,EB$1,FALSE),IF($AG930="幻术师",VLOOKUP($AH930,$EU:$FQ,FA$1,FALSE),IF($AG930="刺客",VLOOKUP($AH930,$FU:$GQ,GA$1,FALSE),"无该职业")))*VLOOKUP($AF930,角色间职业划分!$P:$AP,13,FALSE)/角色间职业划分!$AB$9,0)</f>
        <v>278</v>
      </c>
      <c r="H930" s="26">
        <f t="shared" si="365"/>
        <v>0</v>
      </c>
      <c r="I930" s="26">
        <f t="shared" si="366"/>
        <v>0</v>
      </c>
      <c r="J930" s="26">
        <f t="shared" si="367"/>
        <v>0</v>
      </c>
      <c r="K930" s="26">
        <f t="shared" si="368"/>
        <v>0</v>
      </c>
      <c r="L930" s="26">
        <f t="shared" si="369"/>
        <v>0</v>
      </c>
      <c r="M930" s="26">
        <f t="shared" si="370"/>
        <v>0</v>
      </c>
      <c r="N930" s="26">
        <f t="shared" si="371"/>
        <v>0</v>
      </c>
      <c r="O930" s="26">
        <f t="shared" si="372"/>
        <v>2.5</v>
      </c>
      <c r="P930" s="26">
        <f t="shared" si="373"/>
        <v>2.5</v>
      </c>
      <c r="Q930" s="26">
        <f t="shared" si="374"/>
        <v>2.5</v>
      </c>
      <c r="R930" s="26">
        <f t="shared" si="375"/>
        <v>0</v>
      </c>
      <c r="S930" s="26">
        <f t="shared" si="376"/>
        <v>0</v>
      </c>
      <c r="T930" s="26">
        <f t="shared" si="377"/>
        <v>0</v>
      </c>
      <c r="U930" s="26">
        <f t="shared" si="378"/>
        <v>0</v>
      </c>
      <c r="V930" s="26">
        <f t="shared" si="379"/>
        <v>0</v>
      </c>
      <c r="W930" s="26">
        <f>VLOOKUP(AF930,角色间职业划分!L:M,2,FALSE)</f>
        <v>38</v>
      </c>
      <c r="X930" s="26">
        <f t="shared" si="380"/>
        <v>10</v>
      </c>
      <c r="Y930" s="26">
        <v>0</v>
      </c>
      <c r="Z930" s="26">
        <v>0</v>
      </c>
      <c r="AA930" s="26">
        <v>0</v>
      </c>
      <c r="AB930" s="26">
        <f t="shared" si="381"/>
        <v>5</v>
      </c>
      <c r="AC930" s="1">
        <f t="shared" si="362"/>
        <v>270</v>
      </c>
      <c r="AD930" s="51"/>
      <c r="AE930" s="1"/>
      <c r="AF930">
        <f t="shared" si="382"/>
        <v>16</v>
      </c>
      <c r="AG930" s="26" t="str">
        <f>VLOOKUP(AF930,角色间职业划分!P:R,3,FALSE)</f>
        <v>战士</v>
      </c>
      <c r="AH930" s="26">
        <f t="shared" si="383"/>
        <v>10</v>
      </c>
    </row>
    <row r="931" spans="1:34" x14ac:dyDescent="0.15">
      <c r="A931" s="26">
        <v>927</v>
      </c>
      <c r="B931" s="26">
        <f t="shared" si="363"/>
        <v>0</v>
      </c>
      <c r="C931" s="26">
        <f>ROUND(IF($AG931="战士",VLOOKUP($AH931,$DV:$ER,DX$1,FALSE),IF($AG931="幻术师",VLOOKUP($AH931,$EU:$FQ,EW$1,FALSE),IF($AG931="刺客",VLOOKUP($AH931,$FU:$GQ,FW$1,FALSE),"无该职业")))/VLOOKUP(AF931,角色间职业划分!P:AP,20,FALSE),0)</f>
        <v>13</v>
      </c>
      <c r="D931" s="26">
        <f t="shared" si="364"/>
        <v>0</v>
      </c>
      <c r="E931" s="26">
        <f>ROUND(IF($AG931="战士",VLOOKUP($AH931,$DV:$ER,DZ$1,FALSE),IF($AG931="幻术师",VLOOKUP($AH931,$EU:$FQ,EY$1,FALSE),IF($AG931="刺客",VLOOKUP($AH931,$FU:$GQ,FY$1,FALSE),"无该职业")))*VLOOKUP($AF931,角色间职业划分!$P:$AP,26,FALSE)*VLOOKUP($AF931,角色间职业划分!$P:$AP,13,FALSE)/角色间职业划分!$AB$9,0)</f>
        <v>144</v>
      </c>
      <c r="F931" s="26">
        <f>ROUND(IF($AG931="战士",VLOOKUP($AH931,$DV:$ER,EA$1,FALSE),IF($AG931="幻术师",VLOOKUP($AH931,$EU:$FQ,EZ$1,FALSE),IF($AG931="刺客",VLOOKUP($AH931,$FU:$GQ,FZ$1,FALSE),"无该职业")))*VLOOKUP($AF931,角色间职业划分!$P:$AP,8,FALSE)/角色间职业划分!$W$9,0)</f>
        <v>2129</v>
      </c>
      <c r="G931" s="26">
        <f>ROUND(IF($AG931="战士",VLOOKUP($AH931,$DV:$ER,EB$1,FALSE),IF($AG931="幻术师",VLOOKUP($AH931,$EU:$FQ,FA$1,FALSE),IF($AG931="刺客",VLOOKUP($AH931,$FU:$GQ,GA$1,FALSE),"无该职业")))*VLOOKUP($AF931,角色间职业划分!$P:$AP,13,FALSE)/角色间职业划分!$AB$9,0)</f>
        <v>584</v>
      </c>
      <c r="H931" s="26">
        <f t="shared" si="365"/>
        <v>0</v>
      </c>
      <c r="I931" s="26">
        <f t="shared" si="366"/>
        <v>0</v>
      </c>
      <c r="J931" s="26">
        <f t="shared" si="367"/>
        <v>0</v>
      </c>
      <c r="K931" s="26">
        <f t="shared" si="368"/>
        <v>0</v>
      </c>
      <c r="L931" s="26">
        <f t="shared" si="369"/>
        <v>0</v>
      </c>
      <c r="M931" s="26">
        <f t="shared" si="370"/>
        <v>0</v>
      </c>
      <c r="N931" s="26">
        <f t="shared" si="371"/>
        <v>0</v>
      </c>
      <c r="O931" s="26">
        <f t="shared" si="372"/>
        <v>2.5</v>
      </c>
      <c r="P931" s="26">
        <f t="shared" si="373"/>
        <v>2.5</v>
      </c>
      <c r="Q931" s="26">
        <f t="shared" si="374"/>
        <v>2.5</v>
      </c>
      <c r="R931" s="26">
        <f t="shared" si="375"/>
        <v>0</v>
      </c>
      <c r="S931" s="26">
        <f t="shared" si="376"/>
        <v>0</v>
      </c>
      <c r="T931" s="26">
        <f t="shared" si="377"/>
        <v>0</v>
      </c>
      <c r="U931" s="26">
        <f t="shared" si="378"/>
        <v>0</v>
      </c>
      <c r="V931" s="26">
        <f t="shared" si="379"/>
        <v>0</v>
      </c>
      <c r="W931" s="26">
        <f>VLOOKUP(AF931,角色间职业划分!L:M,2,FALSE)</f>
        <v>38</v>
      </c>
      <c r="X931" s="26">
        <f t="shared" si="380"/>
        <v>11</v>
      </c>
      <c r="Y931" s="26">
        <v>0</v>
      </c>
      <c r="Z931" s="26">
        <v>0</v>
      </c>
      <c r="AA931" s="26">
        <v>0</v>
      </c>
      <c r="AB931" s="26">
        <f t="shared" si="381"/>
        <v>5</v>
      </c>
      <c r="AC931" s="1">
        <f t="shared" si="362"/>
        <v>300</v>
      </c>
      <c r="AD931" s="51"/>
      <c r="AE931" s="1"/>
      <c r="AF931">
        <f t="shared" si="382"/>
        <v>16</v>
      </c>
      <c r="AG931" s="26" t="str">
        <f>VLOOKUP(AF931,角色间职业划分!P:R,3,FALSE)</f>
        <v>战士</v>
      </c>
      <c r="AH931" s="26">
        <f t="shared" si="383"/>
        <v>11</v>
      </c>
    </row>
    <row r="932" spans="1:34" x14ac:dyDescent="0.15">
      <c r="A932" s="26">
        <v>928</v>
      </c>
      <c r="B932" s="26">
        <f t="shared" si="363"/>
        <v>0</v>
      </c>
      <c r="C932" s="26">
        <f>ROUND(IF($AG932="战士",VLOOKUP($AH932,$DV:$ER,DX$1,FALSE),IF($AG932="幻术师",VLOOKUP($AH932,$EU:$FQ,EW$1,FALSE),IF($AG932="刺客",VLOOKUP($AH932,$FU:$GQ,FW$1,FALSE),"无该职业")))/VLOOKUP(AF932,角色间职业划分!P:AP,20,FALSE),0)</f>
        <v>15</v>
      </c>
      <c r="D932" s="26">
        <f t="shared" si="364"/>
        <v>0</v>
      </c>
      <c r="E932" s="26">
        <f>ROUND(IF($AG932="战士",VLOOKUP($AH932,$DV:$ER,DZ$1,FALSE),IF($AG932="幻术师",VLOOKUP($AH932,$EU:$FQ,EY$1,FALSE),IF($AG932="刺客",VLOOKUP($AH932,$FU:$GQ,FY$1,FALSE),"无该职业")))*VLOOKUP($AF932,角色间职业划分!$P:$AP,26,FALSE)*VLOOKUP($AF932,角色间职业划分!$P:$AP,13,FALSE)/角色间职业划分!$AB$9,0)</f>
        <v>144</v>
      </c>
      <c r="F932" s="26">
        <f>ROUND(IF($AG932="战士",VLOOKUP($AH932,$DV:$ER,EA$1,FALSE),IF($AG932="幻术师",VLOOKUP($AH932,$EU:$FQ,EZ$1,FALSE),IF($AG932="刺客",VLOOKUP($AH932,$FU:$GQ,FZ$1,FALSE),"无该职业")))*VLOOKUP($AF932,角色间职业划分!$P:$AP,8,FALSE)/角色间职业划分!$W$9,0)</f>
        <v>2129</v>
      </c>
      <c r="G932" s="26">
        <f>ROUND(IF($AG932="战士",VLOOKUP($AH932,$DV:$ER,EB$1,FALSE),IF($AG932="幻术师",VLOOKUP($AH932,$EU:$FQ,FA$1,FALSE),IF($AG932="刺客",VLOOKUP($AH932,$FU:$GQ,GA$1,FALSE),"无该职业")))*VLOOKUP($AF932,角色间职业划分!$P:$AP,13,FALSE)/角色间职业划分!$AB$9,0)</f>
        <v>584</v>
      </c>
      <c r="H932" s="26">
        <f t="shared" si="365"/>
        <v>0</v>
      </c>
      <c r="I932" s="26">
        <f t="shared" si="366"/>
        <v>0</v>
      </c>
      <c r="J932" s="26">
        <f t="shared" si="367"/>
        <v>0</v>
      </c>
      <c r="K932" s="26">
        <f t="shared" si="368"/>
        <v>0</v>
      </c>
      <c r="L932" s="26">
        <f t="shared" si="369"/>
        <v>0</v>
      </c>
      <c r="M932" s="26">
        <f t="shared" si="370"/>
        <v>0</v>
      </c>
      <c r="N932" s="26">
        <f t="shared" si="371"/>
        <v>0</v>
      </c>
      <c r="O932" s="26">
        <f t="shared" si="372"/>
        <v>2.5</v>
      </c>
      <c r="P932" s="26">
        <f t="shared" si="373"/>
        <v>2.5</v>
      </c>
      <c r="Q932" s="26">
        <f t="shared" si="374"/>
        <v>2.5</v>
      </c>
      <c r="R932" s="26">
        <f t="shared" si="375"/>
        <v>0</v>
      </c>
      <c r="S932" s="26">
        <f t="shared" si="376"/>
        <v>0</v>
      </c>
      <c r="T932" s="26">
        <f t="shared" si="377"/>
        <v>0</v>
      </c>
      <c r="U932" s="26">
        <f t="shared" si="378"/>
        <v>0</v>
      </c>
      <c r="V932" s="26">
        <f t="shared" si="379"/>
        <v>0</v>
      </c>
      <c r="W932" s="26">
        <f>VLOOKUP(AF932,角色间职业划分!L:M,2,FALSE)</f>
        <v>38</v>
      </c>
      <c r="X932" s="26">
        <f t="shared" si="380"/>
        <v>12</v>
      </c>
      <c r="Y932" s="26">
        <v>0</v>
      </c>
      <c r="Z932" s="26">
        <v>0</v>
      </c>
      <c r="AA932" s="26">
        <v>0</v>
      </c>
      <c r="AB932" s="26">
        <f t="shared" si="381"/>
        <v>5</v>
      </c>
      <c r="AC932" s="1">
        <f t="shared" si="362"/>
        <v>330</v>
      </c>
      <c r="AD932" s="51"/>
      <c r="AE932" s="1"/>
      <c r="AF932">
        <f t="shared" si="382"/>
        <v>16</v>
      </c>
      <c r="AG932" s="26" t="str">
        <f>VLOOKUP(AF932,角色间职业划分!P:R,3,FALSE)</f>
        <v>战士</v>
      </c>
      <c r="AH932" s="26">
        <f t="shared" si="383"/>
        <v>12</v>
      </c>
    </row>
    <row r="933" spans="1:34" x14ac:dyDescent="0.15">
      <c r="A933" s="26">
        <v>929</v>
      </c>
      <c r="B933" s="26">
        <f t="shared" si="363"/>
        <v>0</v>
      </c>
      <c r="C933" s="26">
        <f>ROUND(IF($AG933="战士",VLOOKUP($AH933,$DV:$ER,DX$1,FALSE),IF($AG933="幻术师",VLOOKUP($AH933,$EU:$FQ,EW$1,FALSE),IF($AG933="刺客",VLOOKUP($AH933,$FU:$GQ,FW$1,FALSE),"无该职业")))/VLOOKUP(AF933,角色间职业划分!P:AP,20,FALSE),0)</f>
        <v>15</v>
      </c>
      <c r="D933" s="26">
        <f t="shared" si="364"/>
        <v>0</v>
      </c>
      <c r="E933" s="26">
        <f>ROUND(IF($AG933="战士",VLOOKUP($AH933,$DV:$ER,DZ$1,FALSE),IF($AG933="幻术师",VLOOKUP($AH933,$EU:$FQ,EY$1,FALSE),IF($AG933="刺客",VLOOKUP($AH933,$FU:$GQ,FY$1,FALSE),"无该职业")))*VLOOKUP($AF933,角色间职业划分!$P:$AP,26,FALSE)*VLOOKUP($AF933,角色间职业划分!$P:$AP,13,FALSE)/角色间职业划分!$AB$9,0)</f>
        <v>144</v>
      </c>
      <c r="F933" s="26">
        <f>ROUND(IF($AG933="战士",VLOOKUP($AH933,$DV:$ER,EA$1,FALSE),IF($AG933="幻术师",VLOOKUP($AH933,$EU:$FQ,EZ$1,FALSE),IF($AG933="刺客",VLOOKUP($AH933,$FU:$GQ,FZ$1,FALSE),"无该职业")))*VLOOKUP($AF933,角色间职业划分!$P:$AP,8,FALSE)/角色间职业划分!$W$9,0)</f>
        <v>3390</v>
      </c>
      <c r="G933" s="26">
        <f>ROUND(IF($AG933="战士",VLOOKUP($AH933,$DV:$ER,EB$1,FALSE),IF($AG933="幻术师",VLOOKUP($AH933,$EU:$FQ,FA$1,FALSE),IF($AG933="刺客",VLOOKUP($AH933,$FU:$GQ,GA$1,FALSE),"无该职业")))*VLOOKUP($AF933,角色间职业划分!$P:$AP,13,FALSE)/角色间职业划分!$AB$9,0)</f>
        <v>584</v>
      </c>
      <c r="H933" s="26">
        <f t="shared" si="365"/>
        <v>0</v>
      </c>
      <c r="I933" s="26">
        <f t="shared" si="366"/>
        <v>0</v>
      </c>
      <c r="J933" s="26">
        <f t="shared" si="367"/>
        <v>0</v>
      </c>
      <c r="K933" s="26">
        <f t="shared" si="368"/>
        <v>0</v>
      </c>
      <c r="L933" s="26">
        <f t="shared" si="369"/>
        <v>0</v>
      </c>
      <c r="M933" s="26">
        <f t="shared" si="370"/>
        <v>0</v>
      </c>
      <c r="N933" s="26">
        <f t="shared" si="371"/>
        <v>0</v>
      </c>
      <c r="O933" s="26">
        <f t="shared" si="372"/>
        <v>2.5</v>
      </c>
      <c r="P933" s="26">
        <f t="shared" si="373"/>
        <v>2.5</v>
      </c>
      <c r="Q933" s="26">
        <f t="shared" si="374"/>
        <v>2.5</v>
      </c>
      <c r="R933" s="26">
        <f t="shared" si="375"/>
        <v>0</v>
      </c>
      <c r="S933" s="26">
        <f t="shared" si="376"/>
        <v>0</v>
      </c>
      <c r="T933" s="26">
        <f t="shared" si="377"/>
        <v>0</v>
      </c>
      <c r="U933" s="26">
        <f t="shared" si="378"/>
        <v>0</v>
      </c>
      <c r="V933" s="26">
        <f t="shared" si="379"/>
        <v>0</v>
      </c>
      <c r="W933" s="26">
        <f>VLOOKUP(AF933,角色间职业划分!L:M,2,FALSE)</f>
        <v>38</v>
      </c>
      <c r="X933" s="26">
        <f t="shared" si="380"/>
        <v>13</v>
      </c>
      <c r="Y933" s="26">
        <v>0</v>
      </c>
      <c r="Z933" s="26">
        <v>0</v>
      </c>
      <c r="AA933" s="26">
        <v>0</v>
      </c>
      <c r="AB933" s="26">
        <f t="shared" si="381"/>
        <v>5</v>
      </c>
      <c r="AC933" s="1">
        <f t="shared" si="362"/>
        <v>360</v>
      </c>
      <c r="AD933" s="51"/>
      <c r="AE933" s="1"/>
      <c r="AF933">
        <f t="shared" si="382"/>
        <v>16</v>
      </c>
      <c r="AG933" s="26" t="str">
        <f>VLOOKUP(AF933,角色间职业划分!P:R,3,FALSE)</f>
        <v>战士</v>
      </c>
      <c r="AH933" s="26">
        <f t="shared" si="383"/>
        <v>13</v>
      </c>
    </row>
    <row r="934" spans="1:34" x14ac:dyDescent="0.15">
      <c r="A934" s="26">
        <v>930</v>
      </c>
      <c r="B934" s="26">
        <f t="shared" si="363"/>
        <v>0</v>
      </c>
      <c r="C934" s="26">
        <f>ROUND(IF($AG934="战士",VLOOKUP($AH934,$DV:$ER,DX$1,FALSE),IF($AG934="幻术师",VLOOKUP($AH934,$EU:$FQ,EW$1,FALSE),IF($AG934="刺客",VLOOKUP($AH934,$FU:$GQ,FW$1,FALSE),"无该职业")))/VLOOKUP(AF934,角色间职业划分!P:AP,20,FALSE),0)</f>
        <v>15</v>
      </c>
      <c r="D934" s="26">
        <f t="shared" si="364"/>
        <v>0</v>
      </c>
      <c r="E934" s="26">
        <f>ROUND(IF($AG934="战士",VLOOKUP($AH934,$DV:$ER,DZ$1,FALSE),IF($AG934="幻术师",VLOOKUP($AH934,$EU:$FQ,EY$1,FALSE),IF($AG934="刺客",VLOOKUP($AH934,$FU:$GQ,FY$1,FALSE),"无该职业")))*VLOOKUP($AF934,角色间职业划分!$P:$AP,26,FALSE)*VLOOKUP($AF934,角色间职业划分!$P:$AP,13,FALSE)/角色间职业划分!$AB$9,0)</f>
        <v>144</v>
      </c>
      <c r="F934" s="26">
        <f>ROUND(IF($AG934="战士",VLOOKUP($AH934,$DV:$ER,EA$1,FALSE),IF($AG934="幻术师",VLOOKUP($AH934,$EU:$FQ,EZ$1,FALSE),IF($AG934="刺客",VLOOKUP($AH934,$FU:$GQ,FZ$1,FALSE),"无该职业")))*VLOOKUP($AF934,角色间职业划分!$P:$AP,8,FALSE)/角色间职业划分!$W$9,0)</f>
        <v>3390</v>
      </c>
      <c r="G934" s="26">
        <f>ROUND(IF($AG934="战士",VLOOKUP($AH934,$DV:$ER,EB$1,FALSE),IF($AG934="幻术师",VLOOKUP($AH934,$EU:$FQ,FA$1,FALSE),IF($AG934="刺客",VLOOKUP($AH934,$FU:$GQ,GA$1,FALSE),"无该职业")))*VLOOKUP($AF934,角色间职业划分!$P:$AP,13,FALSE)/角色间职业划分!$AB$9,0)</f>
        <v>584</v>
      </c>
      <c r="H934" s="26">
        <f t="shared" si="365"/>
        <v>0</v>
      </c>
      <c r="I934" s="26">
        <f t="shared" si="366"/>
        <v>0</v>
      </c>
      <c r="J934" s="26">
        <f t="shared" si="367"/>
        <v>0</v>
      </c>
      <c r="K934" s="26">
        <f t="shared" si="368"/>
        <v>0</v>
      </c>
      <c r="L934" s="26">
        <f t="shared" si="369"/>
        <v>0</v>
      </c>
      <c r="M934" s="26">
        <f t="shared" si="370"/>
        <v>0</v>
      </c>
      <c r="N934" s="26">
        <f t="shared" si="371"/>
        <v>0</v>
      </c>
      <c r="O934" s="26">
        <f t="shared" si="372"/>
        <v>2.5</v>
      </c>
      <c r="P934" s="26">
        <f t="shared" si="373"/>
        <v>2.5</v>
      </c>
      <c r="Q934" s="26">
        <f t="shared" si="374"/>
        <v>2.5</v>
      </c>
      <c r="R934" s="26">
        <f t="shared" si="375"/>
        <v>0</v>
      </c>
      <c r="S934" s="26">
        <f t="shared" si="376"/>
        <v>2.5</v>
      </c>
      <c r="T934" s="26">
        <f t="shared" si="377"/>
        <v>0</v>
      </c>
      <c r="U934" s="26">
        <f t="shared" si="378"/>
        <v>0</v>
      </c>
      <c r="V934" s="26">
        <f t="shared" si="379"/>
        <v>0</v>
      </c>
      <c r="W934" s="26">
        <f>VLOOKUP(AF934,角色间职业划分!L:M,2,FALSE)</f>
        <v>38</v>
      </c>
      <c r="X934" s="26">
        <f t="shared" si="380"/>
        <v>14</v>
      </c>
      <c r="Y934" s="26">
        <v>0</v>
      </c>
      <c r="Z934" s="26">
        <v>0</v>
      </c>
      <c r="AA934" s="26">
        <v>0</v>
      </c>
      <c r="AB934" s="26">
        <f t="shared" si="381"/>
        <v>5</v>
      </c>
      <c r="AC934" s="1">
        <f t="shared" si="362"/>
        <v>390</v>
      </c>
      <c r="AD934" s="51"/>
      <c r="AE934" s="1"/>
      <c r="AF934">
        <f t="shared" si="382"/>
        <v>16</v>
      </c>
      <c r="AG934" s="26" t="str">
        <f>VLOOKUP(AF934,角色间职业划分!P:R,3,FALSE)</f>
        <v>战士</v>
      </c>
      <c r="AH934" s="26">
        <f t="shared" si="383"/>
        <v>14</v>
      </c>
    </row>
    <row r="935" spans="1:34" x14ac:dyDescent="0.15">
      <c r="A935" s="26">
        <v>931</v>
      </c>
      <c r="B935" s="26">
        <f t="shared" si="363"/>
        <v>0</v>
      </c>
      <c r="C935" s="26">
        <f>ROUND(IF($AG935="战士",VLOOKUP($AH935,$DV:$ER,DX$1,FALSE),IF($AG935="幻术师",VLOOKUP($AH935,$EU:$FQ,EW$1,FALSE),IF($AG935="刺客",VLOOKUP($AH935,$FU:$GQ,FW$1,FALSE),"无该职业")))/VLOOKUP(AF935,角色间职业划分!P:AP,20,FALSE),0)</f>
        <v>15</v>
      </c>
      <c r="D935" s="26">
        <f t="shared" si="364"/>
        <v>0</v>
      </c>
      <c r="E935" s="26">
        <f>ROUND(IF($AG935="战士",VLOOKUP($AH935,$DV:$ER,DZ$1,FALSE),IF($AG935="幻术师",VLOOKUP($AH935,$EU:$FQ,EY$1,FALSE),IF($AG935="刺客",VLOOKUP($AH935,$FU:$GQ,FY$1,FALSE),"无该职业")))*VLOOKUP($AF935,角色间职业划分!$P:$AP,26,FALSE)*VLOOKUP($AF935,角色间职业划分!$P:$AP,13,FALSE)/角色间职业划分!$AB$9,0)</f>
        <v>144</v>
      </c>
      <c r="F935" s="26">
        <f>ROUND(IF($AG935="战士",VLOOKUP($AH935,$DV:$ER,EA$1,FALSE),IF($AG935="幻术师",VLOOKUP($AH935,$EU:$FQ,EZ$1,FALSE),IF($AG935="刺客",VLOOKUP($AH935,$FU:$GQ,FZ$1,FALSE),"无该职业")))*VLOOKUP($AF935,角色间职业划分!$P:$AP,8,FALSE)/角色间职业划分!$W$9,0)</f>
        <v>3390</v>
      </c>
      <c r="G935" s="26">
        <f>ROUND(IF($AG935="战士",VLOOKUP($AH935,$DV:$ER,EB$1,FALSE),IF($AG935="幻术师",VLOOKUP($AH935,$EU:$FQ,FA$1,FALSE),IF($AG935="刺客",VLOOKUP($AH935,$FU:$GQ,GA$1,FALSE),"无该职业")))*VLOOKUP($AF935,角色间职业划分!$P:$AP,13,FALSE)/角色间职业划分!$AB$9,0)</f>
        <v>818</v>
      </c>
      <c r="H935" s="26">
        <f t="shared" si="365"/>
        <v>0</v>
      </c>
      <c r="I935" s="26">
        <f t="shared" si="366"/>
        <v>0</v>
      </c>
      <c r="J935" s="26">
        <f t="shared" si="367"/>
        <v>0</v>
      </c>
      <c r="K935" s="26">
        <f t="shared" si="368"/>
        <v>0</v>
      </c>
      <c r="L935" s="26">
        <f t="shared" si="369"/>
        <v>0</v>
      </c>
      <c r="M935" s="26">
        <f t="shared" si="370"/>
        <v>0</v>
      </c>
      <c r="N935" s="26">
        <f t="shared" si="371"/>
        <v>0</v>
      </c>
      <c r="O935" s="26">
        <f t="shared" si="372"/>
        <v>2.5</v>
      </c>
      <c r="P935" s="26">
        <f t="shared" si="373"/>
        <v>2.5</v>
      </c>
      <c r="Q935" s="26">
        <f t="shared" si="374"/>
        <v>2.5</v>
      </c>
      <c r="R935" s="26">
        <f t="shared" si="375"/>
        <v>0</v>
      </c>
      <c r="S935" s="26">
        <f t="shared" si="376"/>
        <v>2.5</v>
      </c>
      <c r="T935" s="26">
        <f t="shared" si="377"/>
        <v>0</v>
      </c>
      <c r="U935" s="26">
        <f t="shared" si="378"/>
        <v>0</v>
      </c>
      <c r="V935" s="26">
        <f t="shared" si="379"/>
        <v>0</v>
      </c>
      <c r="W935" s="26">
        <f>VLOOKUP(AF935,角色间职业划分!L:M,2,FALSE)</f>
        <v>38</v>
      </c>
      <c r="X935" s="26">
        <f t="shared" si="380"/>
        <v>15</v>
      </c>
      <c r="Y935" s="26">
        <v>0</v>
      </c>
      <c r="Z935" s="26">
        <v>0</v>
      </c>
      <c r="AA935" s="26">
        <v>0</v>
      </c>
      <c r="AB935" s="26">
        <f t="shared" si="381"/>
        <v>5</v>
      </c>
      <c r="AC935" s="1">
        <f t="shared" si="362"/>
        <v>420</v>
      </c>
      <c r="AD935" s="51"/>
      <c r="AE935" s="1"/>
      <c r="AF935">
        <f t="shared" si="382"/>
        <v>16</v>
      </c>
      <c r="AG935" s="26" t="str">
        <f>VLOOKUP(AF935,角色间职业划分!P:R,3,FALSE)</f>
        <v>战士</v>
      </c>
      <c r="AH935" s="26">
        <f t="shared" si="383"/>
        <v>15</v>
      </c>
    </row>
    <row r="936" spans="1:34" x14ac:dyDescent="0.15">
      <c r="A936" s="26">
        <v>932</v>
      </c>
      <c r="B936" s="26">
        <f t="shared" si="363"/>
        <v>0</v>
      </c>
      <c r="C936" s="26">
        <f>ROUND(IF($AG936="战士",VLOOKUP($AH936,$DV:$ER,DX$1,FALSE),IF($AG936="幻术师",VLOOKUP($AH936,$EU:$FQ,EW$1,FALSE),IF($AG936="刺客",VLOOKUP($AH936,$FU:$GQ,FW$1,FALSE),"无该职业")))/VLOOKUP(AF936,角色间职业划分!P:AP,20,FALSE),0)</f>
        <v>15</v>
      </c>
      <c r="D936" s="26">
        <f t="shared" si="364"/>
        <v>0</v>
      </c>
      <c r="E936" s="26">
        <f>ROUND(IF($AG936="战士",VLOOKUP($AH936,$DV:$ER,DZ$1,FALSE),IF($AG936="幻术师",VLOOKUP($AH936,$EU:$FQ,EY$1,FALSE),IF($AG936="刺客",VLOOKUP($AH936,$FU:$GQ,FY$1,FALSE),"无该职业")))*VLOOKUP($AF936,角色间职业划分!$P:$AP,26,FALSE)*VLOOKUP($AF936,角色间职业划分!$P:$AP,13,FALSE)/角色间职业划分!$AB$9,0)</f>
        <v>144</v>
      </c>
      <c r="F936" s="26">
        <f>ROUND(IF($AG936="战士",VLOOKUP($AH936,$DV:$ER,EA$1,FALSE),IF($AG936="幻术师",VLOOKUP($AH936,$EU:$FQ,EZ$1,FALSE),IF($AG936="刺客",VLOOKUP($AH936,$FU:$GQ,FZ$1,FALSE),"无该职业")))*VLOOKUP($AF936,角色间职业划分!$P:$AP,8,FALSE)/角色间职业划分!$W$9,0)</f>
        <v>3390</v>
      </c>
      <c r="G936" s="26">
        <f>ROUND(IF($AG936="战士",VLOOKUP($AH936,$DV:$ER,EB$1,FALSE),IF($AG936="幻术师",VLOOKUP($AH936,$EU:$FQ,FA$1,FALSE),IF($AG936="刺客",VLOOKUP($AH936,$FU:$GQ,GA$1,FALSE),"无该职业")))*VLOOKUP($AF936,角色间职业划分!$P:$AP,13,FALSE)/角色间职业划分!$AB$9,0)</f>
        <v>818</v>
      </c>
      <c r="H936" s="26">
        <f t="shared" si="365"/>
        <v>0</v>
      </c>
      <c r="I936" s="26">
        <f t="shared" si="366"/>
        <v>0</v>
      </c>
      <c r="J936" s="26">
        <f t="shared" si="367"/>
        <v>0</v>
      </c>
      <c r="K936" s="26">
        <f t="shared" si="368"/>
        <v>0</v>
      </c>
      <c r="L936" s="26">
        <f t="shared" si="369"/>
        <v>0</v>
      </c>
      <c r="M936" s="26">
        <f t="shared" si="370"/>
        <v>0</v>
      </c>
      <c r="N936" s="26">
        <f t="shared" si="371"/>
        <v>2.5</v>
      </c>
      <c r="O936" s="26">
        <f t="shared" si="372"/>
        <v>2.5</v>
      </c>
      <c r="P936" s="26">
        <f t="shared" si="373"/>
        <v>2.5</v>
      </c>
      <c r="Q936" s="26">
        <f t="shared" si="374"/>
        <v>2.5</v>
      </c>
      <c r="R936" s="26">
        <f t="shared" si="375"/>
        <v>0</v>
      </c>
      <c r="S936" s="26">
        <f t="shared" si="376"/>
        <v>2.5</v>
      </c>
      <c r="T936" s="26">
        <f t="shared" si="377"/>
        <v>0</v>
      </c>
      <c r="U936" s="26">
        <f t="shared" si="378"/>
        <v>0</v>
      </c>
      <c r="V936" s="26">
        <f t="shared" si="379"/>
        <v>0</v>
      </c>
      <c r="W936" s="26">
        <f>VLOOKUP(AF936,角色间职业划分!L:M,2,FALSE)</f>
        <v>38</v>
      </c>
      <c r="X936" s="26">
        <f t="shared" si="380"/>
        <v>16</v>
      </c>
      <c r="Y936" s="26">
        <v>0</v>
      </c>
      <c r="Z936" s="26">
        <v>0</v>
      </c>
      <c r="AA936" s="26">
        <v>0</v>
      </c>
      <c r="AB936" s="26">
        <f t="shared" si="381"/>
        <v>5</v>
      </c>
      <c r="AC936" s="1">
        <f t="shared" si="362"/>
        <v>450</v>
      </c>
      <c r="AD936" s="51"/>
      <c r="AE936" s="1"/>
      <c r="AF936">
        <f t="shared" si="382"/>
        <v>16</v>
      </c>
      <c r="AG936" s="26" t="str">
        <f>VLOOKUP(AF936,角色间职业划分!P:R,3,FALSE)</f>
        <v>战士</v>
      </c>
      <c r="AH936" s="26">
        <f t="shared" si="383"/>
        <v>16</v>
      </c>
    </row>
    <row r="937" spans="1:34" x14ac:dyDescent="0.15">
      <c r="A937" s="26">
        <v>933</v>
      </c>
      <c r="B937" s="26">
        <f t="shared" si="363"/>
        <v>0</v>
      </c>
      <c r="C937" s="26">
        <f>ROUND(IF($AG937="战士",VLOOKUP($AH937,$DV:$ER,DX$1,FALSE),IF($AG937="幻术师",VLOOKUP($AH937,$EU:$FQ,EW$1,FALSE),IF($AG937="刺客",VLOOKUP($AH937,$FU:$GQ,FW$1,FALSE),"无该职业")))/VLOOKUP(AF937,角色间职业划分!P:AP,20,FALSE),0)</f>
        <v>15</v>
      </c>
      <c r="D937" s="26">
        <f t="shared" si="364"/>
        <v>0</v>
      </c>
      <c r="E937" s="26">
        <f>ROUND(IF($AG937="战士",VLOOKUP($AH937,$DV:$ER,DZ$1,FALSE),IF($AG937="幻术师",VLOOKUP($AH937,$EU:$FQ,EY$1,FALSE),IF($AG937="刺客",VLOOKUP($AH937,$FU:$GQ,FY$1,FALSE),"无该职业")))*VLOOKUP($AF937,角色间职业划分!$P:$AP,26,FALSE)*VLOOKUP($AF937,角色间职业划分!$P:$AP,13,FALSE)/角色间职业划分!$AB$9,0)</f>
        <v>144</v>
      </c>
      <c r="F937" s="26">
        <f>ROUND(IF($AG937="战士",VLOOKUP($AH937,$DV:$ER,EA$1,FALSE),IF($AG937="幻术师",VLOOKUP($AH937,$EU:$FQ,EZ$1,FALSE),IF($AG937="刺客",VLOOKUP($AH937,$FU:$GQ,FZ$1,FALSE),"无该职业")))*VLOOKUP($AF937,角色间职业划分!$P:$AP,8,FALSE)/角色间职业划分!$W$9,0)</f>
        <v>4520</v>
      </c>
      <c r="G937" s="26">
        <f>ROUND(IF($AG937="战士",VLOOKUP($AH937,$DV:$ER,EB$1,FALSE),IF($AG937="幻术师",VLOOKUP($AH937,$EU:$FQ,FA$1,FALSE),IF($AG937="刺客",VLOOKUP($AH937,$FU:$GQ,GA$1,FALSE),"无该职业")))*VLOOKUP($AF937,角色间职业划分!$P:$AP,13,FALSE)/角色间职业划分!$AB$9,0)</f>
        <v>818</v>
      </c>
      <c r="H937" s="26">
        <f t="shared" si="365"/>
        <v>0</v>
      </c>
      <c r="I937" s="26">
        <f t="shared" si="366"/>
        <v>0</v>
      </c>
      <c r="J937" s="26">
        <f t="shared" si="367"/>
        <v>0</v>
      </c>
      <c r="K937" s="26">
        <f t="shared" si="368"/>
        <v>0</v>
      </c>
      <c r="L937" s="26">
        <f t="shared" si="369"/>
        <v>0</v>
      </c>
      <c r="M937" s="26">
        <f t="shared" si="370"/>
        <v>0</v>
      </c>
      <c r="N937" s="26">
        <f t="shared" si="371"/>
        <v>2.5</v>
      </c>
      <c r="O937" s="26">
        <f t="shared" si="372"/>
        <v>2.5</v>
      </c>
      <c r="P937" s="26">
        <f t="shared" si="373"/>
        <v>2.5</v>
      </c>
      <c r="Q937" s="26">
        <f t="shared" si="374"/>
        <v>2.5</v>
      </c>
      <c r="R937" s="26">
        <f t="shared" si="375"/>
        <v>0</v>
      </c>
      <c r="S937" s="26">
        <f t="shared" si="376"/>
        <v>2.5</v>
      </c>
      <c r="T937" s="26">
        <f t="shared" si="377"/>
        <v>0</v>
      </c>
      <c r="U937" s="26">
        <f t="shared" si="378"/>
        <v>0</v>
      </c>
      <c r="V937" s="26">
        <f t="shared" si="379"/>
        <v>0</v>
      </c>
      <c r="W937" s="26">
        <f>VLOOKUP(AF937,角色间职业划分!L:M,2,FALSE)</f>
        <v>38</v>
      </c>
      <c r="X937" s="26">
        <f t="shared" si="380"/>
        <v>17</v>
      </c>
      <c r="Y937" s="26">
        <v>0</v>
      </c>
      <c r="Z937" s="26">
        <v>0</v>
      </c>
      <c r="AA937" s="26">
        <v>0</v>
      </c>
      <c r="AB937" s="26">
        <f t="shared" si="381"/>
        <v>5</v>
      </c>
      <c r="AC937" s="1">
        <f t="shared" si="362"/>
        <v>480</v>
      </c>
      <c r="AD937" s="51"/>
      <c r="AE937" s="1"/>
      <c r="AF937">
        <f t="shared" si="382"/>
        <v>16</v>
      </c>
      <c r="AG937" s="26" t="str">
        <f>VLOOKUP(AF937,角色间职业划分!P:R,3,FALSE)</f>
        <v>战士</v>
      </c>
      <c r="AH937" s="26">
        <f t="shared" si="383"/>
        <v>17</v>
      </c>
    </row>
    <row r="938" spans="1:34" x14ac:dyDescent="0.15">
      <c r="A938" s="26">
        <v>934</v>
      </c>
      <c r="B938" s="26">
        <f t="shared" si="363"/>
        <v>0</v>
      </c>
      <c r="C938" s="26">
        <f>ROUND(IF($AG938="战士",VLOOKUP($AH938,$DV:$ER,DX$1,FALSE),IF($AG938="幻术师",VLOOKUP($AH938,$EU:$FQ,EW$1,FALSE),IF($AG938="刺客",VLOOKUP($AH938,$FU:$GQ,FW$1,FALSE),"无该职业")))/VLOOKUP(AF938,角色间职业划分!P:AP,20,FALSE),0)</f>
        <v>22</v>
      </c>
      <c r="D938" s="26">
        <f t="shared" si="364"/>
        <v>0</v>
      </c>
      <c r="E938" s="26">
        <f>ROUND(IF($AG938="战士",VLOOKUP($AH938,$DV:$ER,DZ$1,FALSE),IF($AG938="幻术师",VLOOKUP($AH938,$EU:$FQ,EY$1,FALSE),IF($AG938="刺客",VLOOKUP($AH938,$FU:$GQ,FY$1,FALSE),"无该职业")))*VLOOKUP($AF938,角色间职业划分!$P:$AP,26,FALSE)*VLOOKUP($AF938,角色间职业划分!$P:$AP,13,FALSE)/角色间职业划分!$AB$9,0)</f>
        <v>144</v>
      </c>
      <c r="F938" s="26">
        <f>ROUND(IF($AG938="战士",VLOOKUP($AH938,$DV:$ER,EA$1,FALSE),IF($AG938="幻术师",VLOOKUP($AH938,$EU:$FQ,EZ$1,FALSE),IF($AG938="刺客",VLOOKUP($AH938,$FU:$GQ,FZ$1,FALSE),"无该职业")))*VLOOKUP($AF938,角色间职业划分!$P:$AP,8,FALSE)/角色间职业划分!$W$9,0)</f>
        <v>4520</v>
      </c>
      <c r="G938" s="26">
        <f>ROUND(IF($AG938="战士",VLOOKUP($AH938,$DV:$ER,EB$1,FALSE),IF($AG938="幻术师",VLOOKUP($AH938,$EU:$FQ,FA$1,FALSE),IF($AG938="刺客",VLOOKUP($AH938,$FU:$GQ,GA$1,FALSE),"无该职业")))*VLOOKUP($AF938,角色间职业划分!$P:$AP,13,FALSE)/角色间职业划分!$AB$9,0)</f>
        <v>818</v>
      </c>
      <c r="H938" s="26">
        <f t="shared" si="365"/>
        <v>0</v>
      </c>
      <c r="I938" s="26">
        <f t="shared" si="366"/>
        <v>0</v>
      </c>
      <c r="J938" s="26">
        <f t="shared" si="367"/>
        <v>0</v>
      </c>
      <c r="K938" s="26">
        <f t="shared" si="368"/>
        <v>0</v>
      </c>
      <c r="L938" s="26">
        <f t="shared" si="369"/>
        <v>0</v>
      </c>
      <c r="M938" s="26">
        <f t="shared" si="370"/>
        <v>0</v>
      </c>
      <c r="N938" s="26">
        <f t="shared" si="371"/>
        <v>2.5</v>
      </c>
      <c r="O938" s="26">
        <f t="shared" si="372"/>
        <v>2.5</v>
      </c>
      <c r="P938" s="26">
        <f t="shared" si="373"/>
        <v>2.5</v>
      </c>
      <c r="Q938" s="26">
        <f t="shared" si="374"/>
        <v>2.5</v>
      </c>
      <c r="R938" s="26">
        <f t="shared" si="375"/>
        <v>0</v>
      </c>
      <c r="S938" s="26">
        <f t="shared" si="376"/>
        <v>2.5</v>
      </c>
      <c r="T938" s="26">
        <f t="shared" si="377"/>
        <v>0</v>
      </c>
      <c r="U938" s="26">
        <f t="shared" si="378"/>
        <v>0</v>
      </c>
      <c r="V938" s="26">
        <f t="shared" si="379"/>
        <v>0</v>
      </c>
      <c r="W938" s="26">
        <f>VLOOKUP(AF938,角色间职业划分!L:M,2,FALSE)</f>
        <v>38</v>
      </c>
      <c r="X938" s="26">
        <f t="shared" si="380"/>
        <v>18</v>
      </c>
      <c r="Y938" s="26">
        <v>0</v>
      </c>
      <c r="Z938" s="26">
        <v>0</v>
      </c>
      <c r="AA938" s="26">
        <v>0</v>
      </c>
      <c r="AB938" s="26">
        <f t="shared" si="381"/>
        <v>5</v>
      </c>
      <c r="AC938" s="1">
        <f t="shared" si="362"/>
        <v>510</v>
      </c>
      <c r="AD938" s="51"/>
      <c r="AE938" s="1"/>
      <c r="AF938">
        <f t="shared" si="382"/>
        <v>16</v>
      </c>
      <c r="AG938" s="26" t="str">
        <f>VLOOKUP(AF938,角色间职业划分!P:R,3,FALSE)</f>
        <v>战士</v>
      </c>
      <c r="AH938" s="26">
        <f t="shared" si="383"/>
        <v>18</v>
      </c>
    </row>
    <row r="939" spans="1:34" x14ac:dyDescent="0.15">
      <c r="A939" s="26">
        <v>935</v>
      </c>
      <c r="B939" s="26">
        <f t="shared" si="363"/>
        <v>0</v>
      </c>
      <c r="C939" s="26">
        <f>ROUND(IF($AG939="战士",VLOOKUP($AH939,$DV:$ER,DX$1,FALSE),IF($AG939="幻术师",VLOOKUP($AH939,$EU:$FQ,EW$1,FALSE),IF($AG939="刺客",VLOOKUP($AH939,$FU:$GQ,FW$1,FALSE),"无该职业")))/VLOOKUP(AF939,角色间职业划分!P:AP,20,FALSE),0)</f>
        <v>22</v>
      </c>
      <c r="D939" s="26">
        <f t="shared" si="364"/>
        <v>0</v>
      </c>
      <c r="E939" s="26">
        <f>ROUND(IF($AG939="战士",VLOOKUP($AH939,$DV:$ER,DZ$1,FALSE),IF($AG939="幻术师",VLOOKUP($AH939,$EU:$FQ,EY$1,FALSE),IF($AG939="刺客",VLOOKUP($AH939,$FU:$GQ,FY$1,FALSE),"无该职业")))*VLOOKUP($AF939,角色间职业划分!$P:$AP,26,FALSE)*VLOOKUP($AF939,角色间职业划分!$P:$AP,13,FALSE)/角色间职业划分!$AB$9,0)</f>
        <v>144</v>
      </c>
      <c r="F939" s="26">
        <f>ROUND(IF($AG939="战士",VLOOKUP($AH939,$DV:$ER,EA$1,FALSE),IF($AG939="幻术师",VLOOKUP($AH939,$EU:$FQ,EZ$1,FALSE),IF($AG939="刺客",VLOOKUP($AH939,$FU:$GQ,FZ$1,FALSE),"无该职业")))*VLOOKUP($AF939,角色间职业划分!$P:$AP,8,FALSE)/角色间职业划分!$W$9,0)</f>
        <v>4520</v>
      </c>
      <c r="G939" s="26">
        <f>ROUND(IF($AG939="战士",VLOOKUP($AH939,$DV:$ER,EB$1,FALSE),IF($AG939="幻术师",VLOOKUP($AH939,$EU:$FQ,FA$1,FALSE),IF($AG939="刺客",VLOOKUP($AH939,$FU:$GQ,GA$1,FALSE),"无该职业")))*VLOOKUP($AF939,角色间职业划分!$P:$AP,13,FALSE)/角色间职业划分!$AB$9,0)</f>
        <v>1052</v>
      </c>
      <c r="H939" s="26">
        <f t="shared" si="365"/>
        <v>0</v>
      </c>
      <c r="I939" s="26">
        <f t="shared" si="366"/>
        <v>0</v>
      </c>
      <c r="J939" s="26">
        <f t="shared" si="367"/>
        <v>0</v>
      </c>
      <c r="K939" s="26">
        <f t="shared" si="368"/>
        <v>0</v>
      </c>
      <c r="L939" s="26">
        <f t="shared" si="369"/>
        <v>0</v>
      </c>
      <c r="M939" s="26">
        <f t="shared" si="370"/>
        <v>0</v>
      </c>
      <c r="N939" s="26">
        <f t="shared" si="371"/>
        <v>2.5</v>
      </c>
      <c r="O939" s="26">
        <f t="shared" si="372"/>
        <v>2.5</v>
      </c>
      <c r="P939" s="26">
        <f t="shared" si="373"/>
        <v>2.5</v>
      </c>
      <c r="Q939" s="26">
        <f t="shared" si="374"/>
        <v>2.5</v>
      </c>
      <c r="R939" s="26">
        <f t="shared" si="375"/>
        <v>0</v>
      </c>
      <c r="S939" s="26">
        <f t="shared" si="376"/>
        <v>2.5</v>
      </c>
      <c r="T939" s="26">
        <f t="shared" si="377"/>
        <v>0</v>
      </c>
      <c r="U939" s="26">
        <f t="shared" si="378"/>
        <v>0</v>
      </c>
      <c r="V939" s="26">
        <f t="shared" si="379"/>
        <v>0</v>
      </c>
      <c r="W939" s="26">
        <f>VLOOKUP(AF939,角色间职业划分!L:M,2,FALSE)</f>
        <v>38</v>
      </c>
      <c r="X939" s="26">
        <f t="shared" si="380"/>
        <v>19</v>
      </c>
      <c r="Y939" s="26">
        <v>0</v>
      </c>
      <c r="Z939" s="26">
        <v>0</v>
      </c>
      <c r="AA939" s="26">
        <v>0</v>
      </c>
      <c r="AB939" s="26">
        <f t="shared" si="381"/>
        <v>5</v>
      </c>
      <c r="AC939" s="1">
        <f t="shared" si="362"/>
        <v>540</v>
      </c>
      <c r="AD939" s="51"/>
      <c r="AE939" s="1"/>
      <c r="AF939">
        <f t="shared" si="382"/>
        <v>16</v>
      </c>
      <c r="AG939" s="26" t="str">
        <f>VLOOKUP(AF939,角色间职业划分!P:R,3,FALSE)</f>
        <v>战士</v>
      </c>
      <c r="AH939" s="26">
        <f t="shared" si="383"/>
        <v>19</v>
      </c>
    </row>
    <row r="940" spans="1:34" x14ac:dyDescent="0.15">
      <c r="A940" s="26">
        <v>936</v>
      </c>
      <c r="B940" s="26">
        <f t="shared" si="363"/>
        <v>0</v>
      </c>
      <c r="C940" s="26">
        <f>ROUND(IF($AG940="战士",VLOOKUP($AH940,$DV:$ER,DX$1,FALSE),IF($AG940="幻术师",VLOOKUP($AH940,$EU:$FQ,EW$1,FALSE),IF($AG940="刺客",VLOOKUP($AH940,$FU:$GQ,FW$1,FALSE),"无该职业")))/VLOOKUP(AF940,角色间职业划分!P:AP,20,FALSE),0)</f>
        <v>22</v>
      </c>
      <c r="D940" s="26">
        <f t="shared" si="364"/>
        <v>0</v>
      </c>
      <c r="E940" s="26">
        <f>ROUND(IF($AG940="战士",VLOOKUP($AH940,$DV:$ER,DZ$1,FALSE),IF($AG940="幻术师",VLOOKUP($AH940,$EU:$FQ,EY$1,FALSE),IF($AG940="刺客",VLOOKUP($AH940,$FU:$GQ,FY$1,FALSE),"无该职业")))*VLOOKUP($AF940,角色间职业划分!$P:$AP,26,FALSE)*VLOOKUP($AF940,角色间职业划分!$P:$AP,13,FALSE)/角色间职业划分!$AB$9,0)</f>
        <v>437</v>
      </c>
      <c r="F940" s="26">
        <f>ROUND(IF($AG940="战士",VLOOKUP($AH940,$DV:$ER,EA$1,FALSE),IF($AG940="幻术师",VLOOKUP($AH940,$EU:$FQ,EZ$1,FALSE),IF($AG940="刺客",VLOOKUP($AH940,$FU:$GQ,FZ$1,FALSE),"无该职业")))*VLOOKUP($AF940,角色间职业划分!$P:$AP,8,FALSE)/角色间职业划分!$W$9,0)</f>
        <v>4520</v>
      </c>
      <c r="G940" s="26">
        <f>ROUND(IF($AG940="战士",VLOOKUP($AH940,$DV:$ER,EB$1,FALSE),IF($AG940="幻术师",VLOOKUP($AH940,$EU:$FQ,FA$1,FALSE),IF($AG940="刺客",VLOOKUP($AH940,$FU:$GQ,GA$1,FALSE),"无该职业")))*VLOOKUP($AF940,角色间职业划分!$P:$AP,13,FALSE)/角色间职业划分!$AB$9,0)</f>
        <v>1052</v>
      </c>
      <c r="H940" s="26">
        <f t="shared" si="365"/>
        <v>0</v>
      </c>
      <c r="I940" s="26">
        <f t="shared" si="366"/>
        <v>0</v>
      </c>
      <c r="J940" s="26">
        <f t="shared" si="367"/>
        <v>0</v>
      </c>
      <c r="K940" s="26">
        <f t="shared" si="368"/>
        <v>0</v>
      </c>
      <c r="L940" s="26">
        <f t="shared" si="369"/>
        <v>0</v>
      </c>
      <c r="M940" s="26">
        <f t="shared" si="370"/>
        <v>0</v>
      </c>
      <c r="N940" s="26">
        <f t="shared" si="371"/>
        <v>2.5</v>
      </c>
      <c r="O940" s="26">
        <f t="shared" si="372"/>
        <v>2.5</v>
      </c>
      <c r="P940" s="26">
        <f t="shared" si="373"/>
        <v>2.5</v>
      </c>
      <c r="Q940" s="26">
        <f t="shared" si="374"/>
        <v>2.5</v>
      </c>
      <c r="R940" s="26">
        <f t="shared" si="375"/>
        <v>0</v>
      </c>
      <c r="S940" s="26">
        <f t="shared" si="376"/>
        <v>2.5</v>
      </c>
      <c r="T940" s="26">
        <f t="shared" si="377"/>
        <v>0</v>
      </c>
      <c r="U940" s="26">
        <f t="shared" si="378"/>
        <v>0</v>
      </c>
      <c r="V940" s="26">
        <f t="shared" si="379"/>
        <v>0</v>
      </c>
      <c r="W940" s="26">
        <f>VLOOKUP(AF940,角色间职业划分!L:M,2,FALSE)</f>
        <v>38</v>
      </c>
      <c r="X940" s="26">
        <f t="shared" si="380"/>
        <v>20</v>
      </c>
      <c r="Y940" s="26">
        <v>0</v>
      </c>
      <c r="Z940" s="26">
        <v>0</v>
      </c>
      <c r="AA940" s="26">
        <v>0</v>
      </c>
      <c r="AB940" s="26">
        <f t="shared" si="381"/>
        <v>7.5</v>
      </c>
      <c r="AC940" s="1">
        <f t="shared" si="362"/>
        <v>561</v>
      </c>
      <c r="AD940" s="51"/>
      <c r="AE940" s="1"/>
      <c r="AF940">
        <f t="shared" si="382"/>
        <v>16</v>
      </c>
      <c r="AG940" s="26" t="str">
        <f>VLOOKUP(AF940,角色间职业划分!P:R,3,FALSE)</f>
        <v>战士</v>
      </c>
      <c r="AH940" s="26">
        <f t="shared" si="383"/>
        <v>20</v>
      </c>
    </row>
    <row r="941" spans="1:34" x14ac:dyDescent="0.15">
      <c r="A941" s="26">
        <v>937</v>
      </c>
      <c r="B941" s="26">
        <f t="shared" si="363"/>
        <v>0</v>
      </c>
      <c r="C941" s="26">
        <f>ROUND(IF($AG941="战士",VLOOKUP($AH941,$DV:$ER,DX$1,FALSE),IF($AG941="幻术师",VLOOKUP($AH941,$EU:$FQ,EW$1,FALSE),IF($AG941="刺客",VLOOKUP($AH941,$FU:$GQ,FW$1,FALSE),"无该职业")))/VLOOKUP(AF941,角色间职业划分!P:AP,20,FALSE),0)</f>
        <v>22</v>
      </c>
      <c r="D941" s="26">
        <f t="shared" si="364"/>
        <v>0</v>
      </c>
      <c r="E941" s="26">
        <f>ROUND(IF($AG941="战士",VLOOKUP($AH941,$DV:$ER,DZ$1,FALSE),IF($AG941="幻术师",VLOOKUP($AH941,$EU:$FQ,EY$1,FALSE),IF($AG941="刺客",VLOOKUP($AH941,$FU:$GQ,FY$1,FALSE),"无该职业")))*VLOOKUP($AF941,角色间职业划分!$P:$AP,26,FALSE)*VLOOKUP($AF941,角色间职业划分!$P:$AP,13,FALSE)/角色间职业划分!$AB$9,0)</f>
        <v>437</v>
      </c>
      <c r="F941" s="26">
        <f>ROUND(IF($AG941="战士",VLOOKUP($AH941,$DV:$ER,EA$1,FALSE),IF($AG941="幻术师",VLOOKUP($AH941,$EU:$FQ,EZ$1,FALSE),IF($AG941="刺客",VLOOKUP($AH941,$FU:$GQ,FZ$1,FALSE),"无该职业")))*VLOOKUP($AF941,角色间职业划分!$P:$AP,8,FALSE)/角色间职业划分!$W$9,0)</f>
        <v>5481</v>
      </c>
      <c r="G941" s="26">
        <f>ROUND(IF($AG941="战士",VLOOKUP($AH941,$DV:$ER,EB$1,FALSE),IF($AG941="幻术师",VLOOKUP($AH941,$EU:$FQ,FA$1,FALSE),IF($AG941="刺客",VLOOKUP($AH941,$FU:$GQ,GA$1,FALSE),"无该职业")))*VLOOKUP($AF941,角色间职业划分!$P:$AP,13,FALSE)/角色间职业划分!$AB$9,0)</f>
        <v>1052</v>
      </c>
      <c r="H941" s="26">
        <f t="shared" si="365"/>
        <v>0</v>
      </c>
      <c r="I941" s="26">
        <f t="shared" si="366"/>
        <v>0</v>
      </c>
      <c r="J941" s="26">
        <f t="shared" si="367"/>
        <v>0</v>
      </c>
      <c r="K941" s="26">
        <f t="shared" si="368"/>
        <v>0</v>
      </c>
      <c r="L941" s="26">
        <f t="shared" si="369"/>
        <v>0</v>
      </c>
      <c r="M941" s="26">
        <f t="shared" si="370"/>
        <v>0</v>
      </c>
      <c r="N941" s="26">
        <f t="shared" si="371"/>
        <v>2.5</v>
      </c>
      <c r="O941" s="26">
        <f t="shared" si="372"/>
        <v>2.5</v>
      </c>
      <c r="P941" s="26">
        <f t="shared" si="373"/>
        <v>2.5</v>
      </c>
      <c r="Q941" s="26">
        <f t="shared" si="374"/>
        <v>2.5</v>
      </c>
      <c r="R941" s="26">
        <f t="shared" si="375"/>
        <v>0</v>
      </c>
      <c r="S941" s="26">
        <f t="shared" si="376"/>
        <v>2.5</v>
      </c>
      <c r="T941" s="26">
        <f t="shared" si="377"/>
        <v>0</v>
      </c>
      <c r="U941" s="26">
        <f t="shared" si="378"/>
        <v>0</v>
      </c>
      <c r="V941" s="26">
        <f t="shared" si="379"/>
        <v>0</v>
      </c>
      <c r="W941" s="26">
        <f>VLOOKUP(AF941,角色间职业划分!L:M,2,FALSE)</f>
        <v>38</v>
      </c>
      <c r="X941" s="26">
        <f t="shared" si="380"/>
        <v>21</v>
      </c>
      <c r="Y941" s="26">
        <v>0</v>
      </c>
      <c r="Z941" s="26">
        <v>0</v>
      </c>
      <c r="AA941" s="26">
        <v>0</v>
      </c>
      <c r="AB941" s="26">
        <f t="shared" si="381"/>
        <v>7.5</v>
      </c>
      <c r="AC941" s="1">
        <f t="shared" si="362"/>
        <v>582</v>
      </c>
      <c r="AD941" s="51"/>
      <c r="AE941" s="1"/>
      <c r="AF941">
        <f t="shared" si="382"/>
        <v>16</v>
      </c>
      <c r="AG941" s="26" t="str">
        <f>VLOOKUP(AF941,角色间职业划分!P:R,3,FALSE)</f>
        <v>战士</v>
      </c>
      <c r="AH941" s="26">
        <f t="shared" si="383"/>
        <v>21</v>
      </c>
    </row>
    <row r="942" spans="1:34" x14ac:dyDescent="0.15">
      <c r="A942" s="26">
        <v>938</v>
      </c>
      <c r="B942" s="26">
        <f t="shared" si="363"/>
        <v>0</v>
      </c>
      <c r="C942" s="26">
        <f>ROUND(IF($AG942="战士",VLOOKUP($AH942,$DV:$ER,DX$1,FALSE),IF($AG942="幻术师",VLOOKUP($AH942,$EU:$FQ,EW$1,FALSE),IF($AG942="刺客",VLOOKUP($AH942,$FU:$GQ,FW$1,FALSE),"无该职业")))/VLOOKUP(AF942,角色间职业划分!P:AP,20,FALSE),0)</f>
        <v>22</v>
      </c>
      <c r="D942" s="26">
        <f t="shared" si="364"/>
        <v>0</v>
      </c>
      <c r="E942" s="26">
        <f>ROUND(IF($AG942="战士",VLOOKUP($AH942,$DV:$ER,DZ$1,FALSE),IF($AG942="幻术师",VLOOKUP($AH942,$EU:$FQ,EY$1,FALSE),IF($AG942="刺客",VLOOKUP($AH942,$FU:$GQ,FY$1,FALSE),"无该职业")))*VLOOKUP($AF942,角色间职业划分!$P:$AP,26,FALSE)*VLOOKUP($AF942,角色间职业划分!$P:$AP,13,FALSE)/角色间职业划分!$AB$9,0)</f>
        <v>437</v>
      </c>
      <c r="F942" s="26">
        <f>ROUND(IF($AG942="战士",VLOOKUP($AH942,$DV:$ER,EA$1,FALSE),IF($AG942="幻术师",VLOOKUP($AH942,$EU:$FQ,EZ$1,FALSE),IF($AG942="刺客",VLOOKUP($AH942,$FU:$GQ,FZ$1,FALSE),"无该职业")))*VLOOKUP($AF942,角色间职业划分!$P:$AP,8,FALSE)/角色间职业划分!$W$9,0)</f>
        <v>5481</v>
      </c>
      <c r="G942" s="26">
        <f>ROUND(IF($AG942="战士",VLOOKUP($AH942,$DV:$ER,EB$1,FALSE),IF($AG942="幻术师",VLOOKUP($AH942,$EU:$FQ,FA$1,FALSE),IF($AG942="刺客",VLOOKUP($AH942,$FU:$GQ,GA$1,FALSE),"无该职业")))*VLOOKUP($AF942,角色间职业划分!$P:$AP,13,FALSE)/角色间职业划分!$AB$9,0)</f>
        <v>1052</v>
      </c>
      <c r="H942" s="26">
        <f t="shared" si="365"/>
        <v>0</v>
      </c>
      <c r="I942" s="26">
        <f t="shared" si="366"/>
        <v>0</v>
      </c>
      <c r="J942" s="26">
        <f t="shared" si="367"/>
        <v>0</v>
      </c>
      <c r="K942" s="26">
        <f t="shared" si="368"/>
        <v>0</v>
      </c>
      <c r="L942" s="26">
        <f t="shared" si="369"/>
        <v>0</v>
      </c>
      <c r="M942" s="26">
        <f t="shared" si="370"/>
        <v>0</v>
      </c>
      <c r="N942" s="26">
        <f t="shared" si="371"/>
        <v>2.5</v>
      </c>
      <c r="O942" s="26">
        <f t="shared" si="372"/>
        <v>5</v>
      </c>
      <c r="P942" s="26">
        <f t="shared" si="373"/>
        <v>2.5</v>
      </c>
      <c r="Q942" s="26">
        <f t="shared" si="374"/>
        <v>2.5</v>
      </c>
      <c r="R942" s="26">
        <f t="shared" si="375"/>
        <v>0</v>
      </c>
      <c r="S942" s="26">
        <f t="shared" si="376"/>
        <v>2.5</v>
      </c>
      <c r="T942" s="26">
        <f t="shared" si="377"/>
        <v>0</v>
      </c>
      <c r="U942" s="26">
        <f t="shared" si="378"/>
        <v>0</v>
      </c>
      <c r="V942" s="26">
        <f t="shared" si="379"/>
        <v>0</v>
      </c>
      <c r="W942" s="26">
        <f>VLOOKUP(AF942,角色间职业划分!L:M,2,FALSE)</f>
        <v>38</v>
      </c>
      <c r="X942" s="26">
        <f t="shared" si="380"/>
        <v>22</v>
      </c>
      <c r="Y942" s="26">
        <v>0</v>
      </c>
      <c r="Z942" s="26">
        <v>0</v>
      </c>
      <c r="AA942" s="26">
        <v>0</v>
      </c>
      <c r="AB942" s="26">
        <f t="shared" si="381"/>
        <v>7.5</v>
      </c>
      <c r="AC942" s="1">
        <f t="shared" si="362"/>
        <v>603</v>
      </c>
      <c r="AD942" s="51"/>
      <c r="AE942" s="1"/>
      <c r="AF942">
        <f t="shared" si="382"/>
        <v>16</v>
      </c>
      <c r="AG942" s="26" t="str">
        <f>VLOOKUP(AF942,角色间职业划分!P:R,3,FALSE)</f>
        <v>战士</v>
      </c>
      <c r="AH942" s="26">
        <f t="shared" si="383"/>
        <v>22</v>
      </c>
    </row>
    <row r="943" spans="1:34" x14ac:dyDescent="0.15">
      <c r="A943" s="26">
        <v>939</v>
      </c>
      <c r="B943" s="26">
        <f t="shared" si="363"/>
        <v>0</v>
      </c>
      <c r="C943" s="26">
        <f>ROUND(IF($AG943="战士",VLOOKUP($AH943,$DV:$ER,DX$1,FALSE),IF($AG943="幻术师",VLOOKUP($AH943,$EU:$FQ,EW$1,FALSE),IF($AG943="刺客",VLOOKUP($AH943,$FU:$GQ,FW$1,FALSE),"无该职业")))/VLOOKUP(AF943,角色间职业划分!P:AP,20,FALSE),0)</f>
        <v>22</v>
      </c>
      <c r="D943" s="26">
        <f t="shared" si="364"/>
        <v>0</v>
      </c>
      <c r="E943" s="26">
        <f>ROUND(IF($AG943="战士",VLOOKUP($AH943,$DV:$ER,DZ$1,FALSE),IF($AG943="幻术师",VLOOKUP($AH943,$EU:$FQ,EY$1,FALSE),IF($AG943="刺客",VLOOKUP($AH943,$FU:$GQ,FY$1,FALSE),"无该职业")))*VLOOKUP($AF943,角色间职业划分!$P:$AP,26,FALSE)*VLOOKUP($AF943,角色间职业划分!$P:$AP,13,FALSE)/角色间职业划分!$AB$9,0)</f>
        <v>437</v>
      </c>
      <c r="F943" s="26">
        <f>ROUND(IF($AG943="战士",VLOOKUP($AH943,$DV:$ER,EA$1,FALSE),IF($AG943="幻术师",VLOOKUP($AH943,$EU:$FQ,EZ$1,FALSE),IF($AG943="刺客",VLOOKUP($AH943,$FU:$GQ,FZ$1,FALSE),"无该职业")))*VLOOKUP($AF943,角色间职业划分!$P:$AP,8,FALSE)/角色间职业划分!$W$9,0)</f>
        <v>5481</v>
      </c>
      <c r="G943" s="26">
        <f>ROUND(IF($AG943="战士",VLOOKUP($AH943,$DV:$ER,EB$1,FALSE),IF($AG943="幻术师",VLOOKUP($AH943,$EU:$FQ,FA$1,FALSE),IF($AG943="刺客",VLOOKUP($AH943,$FU:$GQ,GA$1,FALSE),"无该职业")))*VLOOKUP($AF943,角色间职业划分!$P:$AP,13,FALSE)/角色间职业划分!$AB$9,0)</f>
        <v>1215</v>
      </c>
      <c r="H943" s="26">
        <f t="shared" si="365"/>
        <v>0</v>
      </c>
      <c r="I943" s="26">
        <f t="shared" si="366"/>
        <v>0</v>
      </c>
      <c r="J943" s="26">
        <f t="shared" si="367"/>
        <v>0</v>
      </c>
      <c r="K943" s="26">
        <f t="shared" si="368"/>
        <v>0</v>
      </c>
      <c r="L943" s="26">
        <f t="shared" si="369"/>
        <v>0</v>
      </c>
      <c r="M943" s="26">
        <f t="shared" si="370"/>
        <v>0</v>
      </c>
      <c r="N943" s="26">
        <f t="shared" si="371"/>
        <v>2.5</v>
      </c>
      <c r="O943" s="26">
        <f t="shared" si="372"/>
        <v>5</v>
      </c>
      <c r="P943" s="26">
        <f t="shared" si="373"/>
        <v>2.5</v>
      </c>
      <c r="Q943" s="26">
        <f t="shared" si="374"/>
        <v>2.5</v>
      </c>
      <c r="R943" s="26">
        <f t="shared" si="375"/>
        <v>0</v>
      </c>
      <c r="S943" s="26">
        <f t="shared" si="376"/>
        <v>2.5</v>
      </c>
      <c r="T943" s="26">
        <f t="shared" si="377"/>
        <v>0</v>
      </c>
      <c r="U943" s="26">
        <f t="shared" si="378"/>
        <v>0</v>
      </c>
      <c r="V943" s="26">
        <f t="shared" si="379"/>
        <v>0</v>
      </c>
      <c r="W943" s="26">
        <f>VLOOKUP(AF943,角色间职业划分!L:M,2,FALSE)</f>
        <v>38</v>
      </c>
      <c r="X943" s="26">
        <f t="shared" si="380"/>
        <v>23</v>
      </c>
      <c r="Y943" s="26">
        <v>0</v>
      </c>
      <c r="Z943" s="26">
        <v>0</v>
      </c>
      <c r="AA943" s="26">
        <v>0</v>
      </c>
      <c r="AB943" s="26">
        <f t="shared" si="381"/>
        <v>7.5</v>
      </c>
      <c r="AC943" s="1">
        <f t="shared" si="362"/>
        <v>624</v>
      </c>
      <c r="AD943" s="51"/>
      <c r="AE943" s="1"/>
      <c r="AF943">
        <f t="shared" si="382"/>
        <v>16</v>
      </c>
      <c r="AG943" s="26" t="str">
        <f>VLOOKUP(AF943,角色间职业划分!P:R,3,FALSE)</f>
        <v>战士</v>
      </c>
      <c r="AH943" s="26">
        <f t="shared" si="383"/>
        <v>23</v>
      </c>
    </row>
    <row r="944" spans="1:34" x14ac:dyDescent="0.15">
      <c r="A944" s="26">
        <v>940</v>
      </c>
      <c r="B944" s="26">
        <f t="shared" si="363"/>
        <v>0</v>
      </c>
      <c r="C944" s="26">
        <f>ROUND(IF($AG944="战士",VLOOKUP($AH944,$DV:$ER,DX$1,FALSE),IF($AG944="幻术师",VLOOKUP($AH944,$EU:$FQ,EW$1,FALSE),IF($AG944="刺客",VLOOKUP($AH944,$FU:$GQ,FW$1,FALSE),"无该职业")))/VLOOKUP(AF944,角色间职业划分!P:AP,20,FALSE),0)</f>
        <v>27</v>
      </c>
      <c r="D944" s="26">
        <f t="shared" si="364"/>
        <v>0</v>
      </c>
      <c r="E944" s="26">
        <f>ROUND(IF($AG944="战士",VLOOKUP($AH944,$DV:$ER,DZ$1,FALSE),IF($AG944="幻术师",VLOOKUP($AH944,$EU:$FQ,EY$1,FALSE),IF($AG944="刺客",VLOOKUP($AH944,$FU:$GQ,FY$1,FALSE),"无该职业")))*VLOOKUP($AF944,角色间职业划分!$P:$AP,26,FALSE)*VLOOKUP($AF944,角色间职业划分!$P:$AP,13,FALSE)/角色间职业划分!$AB$9,0)</f>
        <v>437</v>
      </c>
      <c r="F944" s="26">
        <f>ROUND(IF($AG944="战士",VLOOKUP($AH944,$DV:$ER,EA$1,FALSE),IF($AG944="幻术师",VLOOKUP($AH944,$EU:$FQ,EZ$1,FALSE),IF($AG944="刺客",VLOOKUP($AH944,$FU:$GQ,FZ$1,FALSE),"无该职业")))*VLOOKUP($AF944,角色间职业划分!$P:$AP,8,FALSE)/角色间职业划分!$W$9,0)</f>
        <v>5481</v>
      </c>
      <c r="G944" s="26">
        <f>ROUND(IF($AG944="战士",VLOOKUP($AH944,$DV:$ER,EB$1,FALSE),IF($AG944="幻术师",VLOOKUP($AH944,$EU:$FQ,FA$1,FALSE),IF($AG944="刺客",VLOOKUP($AH944,$FU:$GQ,GA$1,FALSE),"无该职业")))*VLOOKUP($AF944,角色间职业划分!$P:$AP,13,FALSE)/角色间职业划分!$AB$9,0)</f>
        <v>1215</v>
      </c>
      <c r="H944" s="26">
        <f t="shared" si="365"/>
        <v>0</v>
      </c>
      <c r="I944" s="26">
        <f t="shared" si="366"/>
        <v>0</v>
      </c>
      <c r="J944" s="26">
        <f t="shared" si="367"/>
        <v>0</v>
      </c>
      <c r="K944" s="26">
        <f t="shared" si="368"/>
        <v>0</v>
      </c>
      <c r="L944" s="26">
        <f t="shared" si="369"/>
        <v>0</v>
      </c>
      <c r="M944" s="26">
        <f t="shared" si="370"/>
        <v>0</v>
      </c>
      <c r="N944" s="26">
        <f t="shared" si="371"/>
        <v>2.5</v>
      </c>
      <c r="O944" s="26">
        <f t="shared" si="372"/>
        <v>5</v>
      </c>
      <c r="P944" s="26">
        <f t="shared" si="373"/>
        <v>2.5</v>
      </c>
      <c r="Q944" s="26">
        <f t="shared" si="374"/>
        <v>2.5</v>
      </c>
      <c r="R944" s="26">
        <f t="shared" si="375"/>
        <v>0</v>
      </c>
      <c r="S944" s="26">
        <f t="shared" si="376"/>
        <v>2.5</v>
      </c>
      <c r="T944" s="26">
        <f t="shared" si="377"/>
        <v>0</v>
      </c>
      <c r="U944" s="26">
        <f t="shared" si="378"/>
        <v>0</v>
      </c>
      <c r="V944" s="26">
        <f t="shared" si="379"/>
        <v>0</v>
      </c>
      <c r="W944" s="26">
        <f>VLOOKUP(AF944,角色间职业划分!L:M,2,FALSE)</f>
        <v>38</v>
      </c>
      <c r="X944" s="26">
        <f t="shared" si="380"/>
        <v>24</v>
      </c>
      <c r="Y944" s="26">
        <v>0</v>
      </c>
      <c r="Z944" s="26">
        <v>0</v>
      </c>
      <c r="AA944" s="26">
        <v>0</v>
      </c>
      <c r="AB944" s="26">
        <f t="shared" si="381"/>
        <v>7.5</v>
      </c>
      <c r="AC944" s="1">
        <f t="shared" si="362"/>
        <v>645</v>
      </c>
      <c r="AD944" s="51"/>
      <c r="AE944" s="1"/>
      <c r="AF944">
        <f t="shared" si="382"/>
        <v>16</v>
      </c>
      <c r="AG944" s="26" t="str">
        <f>VLOOKUP(AF944,角色间职业划分!P:R,3,FALSE)</f>
        <v>战士</v>
      </c>
      <c r="AH944" s="26">
        <f t="shared" si="383"/>
        <v>24</v>
      </c>
    </row>
    <row r="945" spans="1:34" x14ac:dyDescent="0.15">
      <c r="A945" s="26">
        <v>941</v>
      </c>
      <c r="B945" s="26">
        <f t="shared" si="363"/>
        <v>0</v>
      </c>
      <c r="C945" s="26">
        <f>ROUND(IF($AG945="战士",VLOOKUP($AH945,$DV:$ER,DX$1,FALSE),IF($AG945="幻术师",VLOOKUP($AH945,$EU:$FQ,EW$1,FALSE),IF($AG945="刺客",VLOOKUP($AH945,$FU:$GQ,FW$1,FALSE),"无该职业")))/VLOOKUP(AF945,角色间职业划分!P:AP,20,FALSE),0)</f>
        <v>27</v>
      </c>
      <c r="D945" s="26">
        <f t="shared" si="364"/>
        <v>0</v>
      </c>
      <c r="E945" s="26">
        <f>ROUND(IF($AG945="战士",VLOOKUP($AH945,$DV:$ER,DZ$1,FALSE),IF($AG945="幻术师",VLOOKUP($AH945,$EU:$FQ,EY$1,FALSE),IF($AG945="刺客",VLOOKUP($AH945,$FU:$GQ,FY$1,FALSE),"无该职业")))*VLOOKUP($AF945,角色间职业划分!$P:$AP,26,FALSE)*VLOOKUP($AF945,角色间职业划分!$P:$AP,13,FALSE)/角色间职业划分!$AB$9,0)</f>
        <v>437</v>
      </c>
      <c r="F945" s="26">
        <f>ROUND(IF($AG945="战士",VLOOKUP($AH945,$DV:$ER,EA$1,FALSE),IF($AG945="幻术师",VLOOKUP($AH945,$EU:$FQ,EZ$1,FALSE),IF($AG945="刺客",VLOOKUP($AH945,$FU:$GQ,FZ$1,FALSE),"无该职业")))*VLOOKUP($AF945,角色间职业划分!$P:$AP,8,FALSE)/角色间职业划分!$W$9,0)</f>
        <v>6272</v>
      </c>
      <c r="G945" s="26">
        <f>ROUND(IF($AG945="战士",VLOOKUP($AH945,$DV:$ER,EB$1,FALSE),IF($AG945="幻术师",VLOOKUP($AH945,$EU:$FQ,FA$1,FALSE),IF($AG945="刺客",VLOOKUP($AH945,$FU:$GQ,GA$1,FALSE),"无该职业")))*VLOOKUP($AF945,角色间职业划分!$P:$AP,13,FALSE)/角色间职业划分!$AB$9,0)</f>
        <v>1215</v>
      </c>
      <c r="H945" s="26">
        <f t="shared" si="365"/>
        <v>0</v>
      </c>
      <c r="I945" s="26">
        <f t="shared" si="366"/>
        <v>0</v>
      </c>
      <c r="J945" s="26">
        <f t="shared" si="367"/>
        <v>0</v>
      </c>
      <c r="K945" s="26">
        <f t="shared" si="368"/>
        <v>0</v>
      </c>
      <c r="L945" s="26">
        <f t="shared" si="369"/>
        <v>0</v>
      </c>
      <c r="M945" s="26">
        <f t="shared" si="370"/>
        <v>0</v>
      </c>
      <c r="N945" s="26">
        <f t="shared" si="371"/>
        <v>2.5</v>
      </c>
      <c r="O945" s="26">
        <f t="shared" si="372"/>
        <v>5</v>
      </c>
      <c r="P945" s="26">
        <f t="shared" si="373"/>
        <v>2.5</v>
      </c>
      <c r="Q945" s="26">
        <f t="shared" si="374"/>
        <v>2.5</v>
      </c>
      <c r="R945" s="26">
        <f t="shared" si="375"/>
        <v>0</v>
      </c>
      <c r="S945" s="26">
        <f t="shared" si="376"/>
        <v>2.5</v>
      </c>
      <c r="T945" s="26">
        <f t="shared" si="377"/>
        <v>0</v>
      </c>
      <c r="U945" s="26">
        <f t="shared" si="378"/>
        <v>0</v>
      </c>
      <c r="V945" s="26">
        <f t="shared" si="379"/>
        <v>0</v>
      </c>
      <c r="W945" s="26">
        <f>VLOOKUP(AF945,角色间职业划分!L:M,2,FALSE)</f>
        <v>38</v>
      </c>
      <c r="X945" s="26">
        <f t="shared" si="380"/>
        <v>25</v>
      </c>
      <c r="Y945" s="26">
        <v>0</v>
      </c>
      <c r="Z945" s="26">
        <v>0</v>
      </c>
      <c r="AA945" s="26">
        <v>0</v>
      </c>
      <c r="AB945" s="26">
        <f t="shared" si="381"/>
        <v>7.5</v>
      </c>
      <c r="AC945" s="1">
        <f t="shared" si="362"/>
        <v>666</v>
      </c>
      <c r="AD945" s="51"/>
      <c r="AE945" s="1"/>
      <c r="AF945">
        <f t="shared" si="382"/>
        <v>16</v>
      </c>
      <c r="AG945" s="26" t="str">
        <f>VLOOKUP(AF945,角色间职业划分!P:R,3,FALSE)</f>
        <v>战士</v>
      </c>
      <c r="AH945" s="26">
        <f t="shared" si="383"/>
        <v>25</v>
      </c>
    </row>
    <row r="946" spans="1:34" x14ac:dyDescent="0.15">
      <c r="A946" s="26">
        <v>942</v>
      </c>
      <c r="B946" s="26">
        <f t="shared" si="363"/>
        <v>0</v>
      </c>
      <c r="C946" s="26">
        <f>ROUND(IF($AG946="战士",VLOOKUP($AH946,$DV:$ER,DX$1,FALSE),IF($AG946="幻术师",VLOOKUP($AH946,$EU:$FQ,EW$1,FALSE),IF($AG946="刺客",VLOOKUP($AH946,$FU:$GQ,FW$1,FALSE),"无该职业")))/VLOOKUP(AF946,角色间职业划分!P:AP,20,FALSE),0)</f>
        <v>27</v>
      </c>
      <c r="D946" s="26">
        <f t="shared" si="364"/>
        <v>0</v>
      </c>
      <c r="E946" s="26">
        <f>ROUND(IF($AG946="战士",VLOOKUP($AH946,$DV:$ER,DZ$1,FALSE),IF($AG946="幻术师",VLOOKUP($AH946,$EU:$FQ,EY$1,FALSE),IF($AG946="刺客",VLOOKUP($AH946,$FU:$GQ,FY$1,FALSE),"无该职业")))*VLOOKUP($AF946,角色间职业划分!$P:$AP,26,FALSE)*VLOOKUP($AF946,角色间职业划分!$P:$AP,13,FALSE)/角色间职业划分!$AB$9,0)</f>
        <v>437</v>
      </c>
      <c r="F946" s="26">
        <f>ROUND(IF($AG946="战士",VLOOKUP($AH946,$DV:$ER,EA$1,FALSE),IF($AG946="幻术师",VLOOKUP($AH946,$EU:$FQ,EZ$1,FALSE),IF($AG946="刺客",VLOOKUP($AH946,$FU:$GQ,FZ$1,FALSE),"无该职业")))*VLOOKUP($AF946,角色间职业划分!$P:$AP,8,FALSE)/角色间职业划分!$W$9,0)</f>
        <v>6272</v>
      </c>
      <c r="G946" s="26">
        <f>ROUND(IF($AG946="战士",VLOOKUP($AH946,$DV:$ER,EB$1,FALSE),IF($AG946="幻术师",VLOOKUP($AH946,$EU:$FQ,FA$1,FALSE),IF($AG946="刺客",VLOOKUP($AH946,$FU:$GQ,GA$1,FALSE),"无该职业")))*VLOOKUP($AF946,角色间职业划分!$P:$AP,13,FALSE)/角色间职业划分!$AB$9,0)</f>
        <v>1215</v>
      </c>
      <c r="H946" s="26">
        <f t="shared" si="365"/>
        <v>0</v>
      </c>
      <c r="I946" s="26">
        <f t="shared" si="366"/>
        <v>0</v>
      </c>
      <c r="J946" s="26">
        <f t="shared" si="367"/>
        <v>0</v>
      </c>
      <c r="K946" s="26">
        <f t="shared" si="368"/>
        <v>0</v>
      </c>
      <c r="L946" s="26">
        <f t="shared" si="369"/>
        <v>0</v>
      </c>
      <c r="M946" s="26">
        <f t="shared" si="370"/>
        <v>0</v>
      </c>
      <c r="N946" s="26">
        <f t="shared" si="371"/>
        <v>2.5</v>
      </c>
      <c r="O946" s="26">
        <f t="shared" si="372"/>
        <v>5</v>
      </c>
      <c r="P946" s="26">
        <f t="shared" si="373"/>
        <v>5</v>
      </c>
      <c r="Q946" s="26">
        <f t="shared" si="374"/>
        <v>2.5</v>
      </c>
      <c r="R946" s="26">
        <f t="shared" si="375"/>
        <v>0</v>
      </c>
      <c r="S946" s="26">
        <f t="shared" si="376"/>
        <v>2.5</v>
      </c>
      <c r="T946" s="26">
        <f t="shared" si="377"/>
        <v>0</v>
      </c>
      <c r="U946" s="26">
        <f t="shared" si="378"/>
        <v>0</v>
      </c>
      <c r="V946" s="26">
        <f t="shared" si="379"/>
        <v>0</v>
      </c>
      <c r="W946" s="26">
        <f>VLOOKUP(AF946,角色间职业划分!L:M,2,FALSE)</f>
        <v>38</v>
      </c>
      <c r="X946" s="26">
        <f t="shared" si="380"/>
        <v>26</v>
      </c>
      <c r="Y946" s="26">
        <v>0</v>
      </c>
      <c r="Z946" s="26">
        <v>0</v>
      </c>
      <c r="AA946" s="26">
        <v>0</v>
      </c>
      <c r="AB946" s="26">
        <f t="shared" si="381"/>
        <v>7.5</v>
      </c>
      <c r="AC946" s="1">
        <f t="shared" si="362"/>
        <v>687</v>
      </c>
      <c r="AD946" s="51"/>
      <c r="AE946" s="1"/>
      <c r="AF946">
        <f t="shared" si="382"/>
        <v>16</v>
      </c>
      <c r="AG946" s="26" t="str">
        <f>VLOOKUP(AF946,角色间职业划分!P:R,3,FALSE)</f>
        <v>战士</v>
      </c>
      <c r="AH946" s="26">
        <f t="shared" si="383"/>
        <v>26</v>
      </c>
    </row>
    <row r="947" spans="1:34" x14ac:dyDescent="0.15">
      <c r="A947" s="26">
        <v>943</v>
      </c>
      <c r="B947" s="26">
        <f t="shared" si="363"/>
        <v>0</v>
      </c>
      <c r="C947" s="26">
        <f>ROUND(IF($AG947="战士",VLOOKUP($AH947,$DV:$ER,DX$1,FALSE),IF($AG947="幻术师",VLOOKUP($AH947,$EU:$FQ,EW$1,FALSE),IF($AG947="刺客",VLOOKUP($AH947,$FU:$GQ,FW$1,FALSE),"无该职业")))/VLOOKUP(AF947,角色间职业划分!P:AP,20,FALSE),0)</f>
        <v>27</v>
      </c>
      <c r="D947" s="26">
        <f t="shared" si="364"/>
        <v>0</v>
      </c>
      <c r="E947" s="26">
        <f>ROUND(IF($AG947="战士",VLOOKUP($AH947,$DV:$ER,DZ$1,FALSE),IF($AG947="幻术师",VLOOKUP($AH947,$EU:$FQ,EY$1,FALSE),IF($AG947="刺客",VLOOKUP($AH947,$FU:$GQ,FY$1,FALSE),"无该职业")))*VLOOKUP($AF947,角色间职业划分!$P:$AP,26,FALSE)*VLOOKUP($AF947,角色间职业划分!$P:$AP,13,FALSE)/角色间职业划分!$AB$9,0)</f>
        <v>437</v>
      </c>
      <c r="F947" s="26">
        <f>ROUND(IF($AG947="战士",VLOOKUP($AH947,$DV:$ER,EA$1,FALSE),IF($AG947="幻术师",VLOOKUP($AH947,$EU:$FQ,EZ$1,FALSE),IF($AG947="刺客",VLOOKUP($AH947,$FU:$GQ,FZ$1,FALSE),"无该职业")))*VLOOKUP($AF947,角色间职业划分!$P:$AP,8,FALSE)/角色间职业划分!$W$9,0)</f>
        <v>6272</v>
      </c>
      <c r="G947" s="26">
        <f>ROUND(IF($AG947="战士",VLOOKUP($AH947,$DV:$ER,EB$1,FALSE),IF($AG947="幻术师",VLOOKUP($AH947,$EU:$FQ,FA$1,FALSE),IF($AG947="刺客",VLOOKUP($AH947,$FU:$GQ,GA$1,FALSE),"无该职业")))*VLOOKUP($AF947,角色间职业划分!$P:$AP,13,FALSE)/角色间职业划分!$AB$9,0)</f>
        <v>1379</v>
      </c>
      <c r="H947" s="26">
        <f t="shared" si="365"/>
        <v>0</v>
      </c>
      <c r="I947" s="26">
        <f t="shared" si="366"/>
        <v>0</v>
      </c>
      <c r="J947" s="26">
        <f t="shared" si="367"/>
        <v>0</v>
      </c>
      <c r="K947" s="26">
        <f t="shared" si="368"/>
        <v>0</v>
      </c>
      <c r="L947" s="26">
        <f t="shared" si="369"/>
        <v>0</v>
      </c>
      <c r="M947" s="26">
        <f t="shared" si="370"/>
        <v>0</v>
      </c>
      <c r="N947" s="26">
        <f t="shared" si="371"/>
        <v>2.5</v>
      </c>
      <c r="O947" s="26">
        <f t="shared" si="372"/>
        <v>5</v>
      </c>
      <c r="P947" s="26">
        <f t="shared" si="373"/>
        <v>5</v>
      </c>
      <c r="Q947" s="26">
        <f t="shared" si="374"/>
        <v>2.5</v>
      </c>
      <c r="R947" s="26">
        <f t="shared" si="375"/>
        <v>0</v>
      </c>
      <c r="S947" s="26">
        <f t="shared" si="376"/>
        <v>2.5</v>
      </c>
      <c r="T947" s="26">
        <f t="shared" si="377"/>
        <v>0</v>
      </c>
      <c r="U947" s="26">
        <f t="shared" si="378"/>
        <v>0</v>
      </c>
      <c r="V947" s="26">
        <f t="shared" si="379"/>
        <v>0</v>
      </c>
      <c r="W947" s="26">
        <f>VLOOKUP(AF947,角色间职业划分!L:M,2,FALSE)</f>
        <v>38</v>
      </c>
      <c r="X947" s="26">
        <f t="shared" si="380"/>
        <v>27</v>
      </c>
      <c r="Y947" s="26">
        <v>0</v>
      </c>
      <c r="Z947" s="26">
        <v>0</v>
      </c>
      <c r="AA947" s="26">
        <v>0</v>
      </c>
      <c r="AB947" s="26">
        <f t="shared" si="381"/>
        <v>7.5</v>
      </c>
      <c r="AC947" s="1">
        <f t="shared" si="362"/>
        <v>708</v>
      </c>
      <c r="AD947" s="51"/>
      <c r="AE947" s="1"/>
      <c r="AF947">
        <f t="shared" si="382"/>
        <v>16</v>
      </c>
      <c r="AG947" s="26" t="str">
        <f>VLOOKUP(AF947,角色间职业划分!P:R,3,FALSE)</f>
        <v>战士</v>
      </c>
      <c r="AH947" s="26">
        <f t="shared" si="383"/>
        <v>27</v>
      </c>
    </row>
    <row r="948" spans="1:34" x14ac:dyDescent="0.15">
      <c r="A948" s="26">
        <v>944</v>
      </c>
      <c r="B948" s="26">
        <f t="shared" si="363"/>
        <v>0</v>
      </c>
      <c r="C948" s="26">
        <f>ROUND(IF($AG948="战士",VLOOKUP($AH948,$DV:$ER,DX$1,FALSE),IF($AG948="幻术师",VLOOKUP($AH948,$EU:$FQ,EW$1,FALSE),IF($AG948="刺客",VLOOKUP($AH948,$FU:$GQ,FW$1,FALSE),"无该职业")))/VLOOKUP(AF948,角色间职业划分!P:AP,20,FALSE),0)</f>
        <v>27</v>
      </c>
      <c r="D948" s="26">
        <f t="shared" si="364"/>
        <v>0</v>
      </c>
      <c r="E948" s="26">
        <f>ROUND(IF($AG948="战士",VLOOKUP($AH948,$DV:$ER,DZ$1,FALSE),IF($AG948="幻术师",VLOOKUP($AH948,$EU:$FQ,EY$1,FALSE),IF($AG948="刺客",VLOOKUP($AH948,$FU:$GQ,FY$1,FALSE),"无该职业")))*VLOOKUP($AF948,角色间职业划分!$P:$AP,26,FALSE)*VLOOKUP($AF948,角色间职业划分!$P:$AP,13,FALSE)/角色间职业划分!$AB$9,0)</f>
        <v>437</v>
      </c>
      <c r="F948" s="26">
        <f>ROUND(IF($AG948="战士",VLOOKUP($AH948,$DV:$ER,EA$1,FALSE),IF($AG948="幻术师",VLOOKUP($AH948,$EU:$FQ,EZ$1,FALSE),IF($AG948="刺客",VLOOKUP($AH948,$FU:$GQ,FZ$1,FALSE),"无该职业")))*VLOOKUP($AF948,角色间职业划分!$P:$AP,8,FALSE)/角色间职业划分!$W$9,0)</f>
        <v>6272</v>
      </c>
      <c r="G948" s="26">
        <f>ROUND(IF($AG948="战士",VLOOKUP($AH948,$DV:$ER,EB$1,FALSE),IF($AG948="幻术师",VLOOKUP($AH948,$EU:$FQ,FA$1,FALSE),IF($AG948="刺客",VLOOKUP($AH948,$FU:$GQ,GA$1,FALSE),"无该职业")))*VLOOKUP($AF948,角色间职业划分!$P:$AP,13,FALSE)/角色间职业划分!$AB$9,0)</f>
        <v>1379</v>
      </c>
      <c r="H948" s="26">
        <f t="shared" si="365"/>
        <v>0</v>
      </c>
      <c r="I948" s="26">
        <f t="shared" si="366"/>
        <v>0</v>
      </c>
      <c r="J948" s="26">
        <f t="shared" si="367"/>
        <v>0</v>
      </c>
      <c r="K948" s="26">
        <f t="shared" si="368"/>
        <v>0</v>
      </c>
      <c r="L948" s="26">
        <f t="shared" si="369"/>
        <v>0</v>
      </c>
      <c r="M948" s="26">
        <f t="shared" si="370"/>
        <v>0</v>
      </c>
      <c r="N948" s="26">
        <f t="shared" si="371"/>
        <v>2.5</v>
      </c>
      <c r="O948" s="26">
        <f t="shared" si="372"/>
        <v>5</v>
      </c>
      <c r="P948" s="26">
        <f t="shared" si="373"/>
        <v>5</v>
      </c>
      <c r="Q948" s="26">
        <f t="shared" si="374"/>
        <v>2.5</v>
      </c>
      <c r="R948" s="26">
        <f t="shared" si="375"/>
        <v>0</v>
      </c>
      <c r="S948" s="26">
        <f t="shared" si="376"/>
        <v>2.5</v>
      </c>
      <c r="T948" s="26">
        <f t="shared" si="377"/>
        <v>2.5</v>
      </c>
      <c r="U948" s="26">
        <f t="shared" si="378"/>
        <v>0</v>
      </c>
      <c r="V948" s="26">
        <f t="shared" si="379"/>
        <v>0</v>
      </c>
      <c r="W948" s="26">
        <f>VLOOKUP(AF948,角色间职业划分!L:M,2,FALSE)</f>
        <v>38</v>
      </c>
      <c r="X948" s="26">
        <f t="shared" si="380"/>
        <v>28</v>
      </c>
      <c r="Y948" s="26">
        <v>0</v>
      </c>
      <c r="Z948" s="26">
        <v>0</v>
      </c>
      <c r="AA948" s="26">
        <v>0</v>
      </c>
      <c r="AB948" s="26">
        <f t="shared" si="381"/>
        <v>7.5</v>
      </c>
      <c r="AC948" s="1">
        <f t="shared" si="362"/>
        <v>729</v>
      </c>
      <c r="AD948" s="51"/>
      <c r="AE948" s="1"/>
      <c r="AF948">
        <f t="shared" si="382"/>
        <v>16</v>
      </c>
      <c r="AG948" s="26" t="str">
        <f>VLOOKUP(AF948,角色间职业划分!P:R,3,FALSE)</f>
        <v>战士</v>
      </c>
      <c r="AH948" s="26">
        <f t="shared" si="383"/>
        <v>28</v>
      </c>
    </row>
    <row r="949" spans="1:34" x14ac:dyDescent="0.15">
      <c r="A949" s="26">
        <v>945</v>
      </c>
      <c r="B949" s="26">
        <f t="shared" si="363"/>
        <v>0</v>
      </c>
      <c r="C949" s="26">
        <f>ROUND(IF($AG949="战士",VLOOKUP($AH949,$DV:$ER,DX$1,FALSE),IF($AG949="幻术师",VLOOKUP($AH949,$EU:$FQ,EW$1,FALSE),IF($AG949="刺客",VLOOKUP($AH949,$FU:$GQ,FW$1,FALSE),"无该职业")))/VLOOKUP(AF949,角色间职业划分!P:AP,20,FALSE),0)</f>
        <v>27</v>
      </c>
      <c r="D949" s="26">
        <f t="shared" si="364"/>
        <v>0</v>
      </c>
      <c r="E949" s="26">
        <f>ROUND(IF($AG949="战士",VLOOKUP($AH949,$DV:$ER,DZ$1,FALSE),IF($AG949="幻术师",VLOOKUP($AH949,$EU:$FQ,EY$1,FALSE),IF($AG949="刺客",VLOOKUP($AH949,$FU:$GQ,FY$1,FALSE),"无该职业")))*VLOOKUP($AF949,角色间职业划分!$P:$AP,26,FALSE)*VLOOKUP($AF949,角色间职业划分!$P:$AP,13,FALSE)/角色间职业划分!$AB$9,0)</f>
        <v>437</v>
      </c>
      <c r="F949" s="26">
        <f>ROUND(IF($AG949="战士",VLOOKUP($AH949,$DV:$ER,EA$1,FALSE),IF($AG949="幻术师",VLOOKUP($AH949,$EU:$FQ,EZ$1,FALSE),IF($AG949="刺客",VLOOKUP($AH949,$FU:$GQ,FZ$1,FALSE),"无该职业")))*VLOOKUP($AF949,角色间职业划分!$P:$AP,8,FALSE)/角色间职业划分!$W$9,0)</f>
        <v>7063</v>
      </c>
      <c r="G949" s="26">
        <f>ROUND(IF($AG949="战士",VLOOKUP($AH949,$DV:$ER,EB$1,FALSE),IF($AG949="幻术师",VLOOKUP($AH949,$EU:$FQ,FA$1,FALSE),IF($AG949="刺客",VLOOKUP($AH949,$FU:$GQ,GA$1,FALSE),"无该职业")))*VLOOKUP($AF949,角色间职业划分!$P:$AP,13,FALSE)/角色间职业划分!$AB$9,0)</f>
        <v>1379</v>
      </c>
      <c r="H949" s="26">
        <f t="shared" si="365"/>
        <v>0</v>
      </c>
      <c r="I949" s="26">
        <f t="shared" si="366"/>
        <v>0</v>
      </c>
      <c r="J949" s="26">
        <f t="shared" si="367"/>
        <v>0</v>
      </c>
      <c r="K949" s="26">
        <f t="shared" si="368"/>
        <v>0</v>
      </c>
      <c r="L949" s="26">
        <f t="shared" si="369"/>
        <v>0</v>
      </c>
      <c r="M949" s="26">
        <f t="shared" si="370"/>
        <v>0</v>
      </c>
      <c r="N949" s="26">
        <f t="shared" si="371"/>
        <v>2.5</v>
      </c>
      <c r="O949" s="26">
        <f t="shared" si="372"/>
        <v>5</v>
      </c>
      <c r="P949" s="26">
        <f t="shared" si="373"/>
        <v>5</v>
      </c>
      <c r="Q949" s="26">
        <f t="shared" si="374"/>
        <v>2.5</v>
      </c>
      <c r="R949" s="26">
        <f t="shared" si="375"/>
        <v>0</v>
      </c>
      <c r="S949" s="26">
        <f t="shared" si="376"/>
        <v>2.5</v>
      </c>
      <c r="T949" s="26">
        <f t="shared" si="377"/>
        <v>2.5</v>
      </c>
      <c r="U949" s="26">
        <f t="shared" si="378"/>
        <v>0</v>
      </c>
      <c r="V949" s="26">
        <f t="shared" si="379"/>
        <v>0</v>
      </c>
      <c r="W949" s="26">
        <f>VLOOKUP(AF949,角色间职业划分!L:M,2,FALSE)</f>
        <v>38</v>
      </c>
      <c r="X949" s="26">
        <f t="shared" si="380"/>
        <v>29</v>
      </c>
      <c r="Y949" s="26">
        <v>0</v>
      </c>
      <c r="Z949" s="26">
        <v>0</v>
      </c>
      <c r="AA949" s="26">
        <v>0</v>
      </c>
      <c r="AB949" s="26">
        <f t="shared" si="381"/>
        <v>7.5</v>
      </c>
      <c r="AC949" s="1">
        <f t="shared" si="362"/>
        <v>750</v>
      </c>
      <c r="AD949" s="51"/>
      <c r="AE949" s="1"/>
      <c r="AF949">
        <f t="shared" si="382"/>
        <v>16</v>
      </c>
      <c r="AG949" s="26" t="str">
        <f>VLOOKUP(AF949,角色间职业划分!P:R,3,FALSE)</f>
        <v>战士</v>
      </c>
      <c r="AH949" s="26">
        <f t="shared" si="383"/>
        <v>29</v>
      </c>
    </row>
    <row r="950" spans="1:34" x14ac:dyDescent="0.15">
      <c r="A950" s="26">
        <v>946</v>
      </c>
      <c r="B950" s="26">
        <f t="shared" si="363"/>
        <v>0</v>
      </c>
      <c r="C950" s="26">
        <f>ROUND(IF($AG950="战士",VLOOKUP($AH950,$DV:$ER,DX$1,FALSE),IF($AG950="幻术师",VLOOKUP($AH950,$EU:$FQ,EW$1,FALSE),IF($AG950="刺客",VLOOKUP($AH950,$FU:$GQ,FW$1,FALSE),"无该职业")))/VLOOKUP(AF950,角色间职业划分!P:AP,20,FALSE),0)</f>
        <v>32</v>
      </c>
      <c r="D950" s="26">
        <f t="shared" si="364"/>
        <v>0</v>
      </c>
      <c r="E950" s="26">
        <f>ROUND(IF($AG950="战士",VLOOKUP($AH950,$DV:$ER,DZ$1,FALSE),IF($AG950="幻术师",VLOOKUP($AH950,$EU:$FQ,EY$1,FALSE),IF($AG950="刺客",VLOOKUP($AH950,$FU:$GQ,FY$1,FALSE),"无该职业")))*VLOOKUP($AF950,角色间职业划分!$P:$AP,26,FALSE)*VLOOKUP($AF950,角色间职业划分!$P:$AP,13,FALSE)/角色间职业划分!$AB$9,0)</f>
        <v>437</v>
      </c>
      <c r="F950" s="26">
        <f>ROUND(IF($AG950="战士",VLOOKUP($AH950,$DV:$ER,EA$1,FALSE),IF($AG950="幻术师",VLOOKUP($AH950,$EU:$FQ,EZ$1,FALSE),IF($AG950="刺客",VLOOKUP($AH950,$FU:$GQ,FZ$1,FALSE),"无该职业")))*VLOOKUP($AF950,角色间职业划分!$P:$AP,8,FALSE)/角色间职业划分!$W$9,0)</f>
        <v>7063</v>
      </c>
      <c r="G950" s="26">
        <f>ROUND(IF($AG950="战士",VLOOKUP($AH950,$DV:$ER,EB$1,FALSE),IF($AG950="幻术师",VLOOKUP($AH950,$EU:$FQ,FA$1,FALSE),IF($AG950="刺客",VLOOKUP($AH950,$FU:$GQ,GA$1,FALSE),"无该职业")))*VLOOKUP($AF950,角色间职业划分!$P:$AP,13,FALSE)/角色间职业划分!$AB$9,0)</f>
        <v>1379</v>
      </c>
      <c r="H950" s="26">
        <f t="shared" si="365"/>
        <v>0</v>
      </c>
      <c r="I950" s="26">
        <f t="shared" si="366"/>
        <v>0</v>
      </c>
      <c r="J950" s="26">
        <f t="shared" si="367"/>
        <v>0</v>
      </c>
      <c r="K950" s="26">
        <f t="shared" si="368"/>
        <v>0</v>
      </c>
      <c r="L950" s="26">
        <f t="shared" si="369"/>
        <v>0</v>
      </c>
      <c r="M950" s="26">
        <f t="shared" si="370"/>
        <v>0</v>
      </c>
      <c r="N950" s="26">
        <f t="shared" si="371"/>
        <v>2.5</v>
      </c>
      <c r="O950" s="26">
        <f t="shared" si="372"/>
        <v>5</v>
      </c>
      <c r="P950" s="26">
        <f t="shared" si="373"/>
        <v>5</v>
      </c>
      <c r="Q950" s="26">
        <f t="shared" si="374"/>
        <v>2.5</v>
      </c>
      <c r="R950" s="26">
        <f t="shared" si="375"/>
        <v>0</v>
      </c>
      <c r="S950" s="26">
        <f t="shared" si="376"/>
        <v>2.5</v>
      </c>
      <c r="T950" s="26">
        <f t="shared" si="377"/>
        <v>2.5</v>
      </c>
      <c r="U950" s="26">
        <f t="shared" si="378"/>
        <v>0</v>
      </c>
      <c r="V950" s="26">
        <f t="shared" si="379"/>
        <v>0</v>
      </c>
      <c r="W950" s="26">
        <f>VLOOKUP(AF950,角色间职业划分!L:M,2,FALSE)</f>
        <v>38</v>
      </c>
      <c r="X950" s="26">
        <f t="shared" si="380"/>
        <v>30</v>
      </c>
      <c r="Y950" s="26">
        <v>0</v>
      </c>
      <c r="Z950" s="26">
        <v>0</v>
      </c>
      <c r="AA950" s="26">
        <v>0</v>
      </c>
      <c r="AB950" s="26">
        <f t="shared" si="381"/>
        <v>10</v>
      </c>
      <c r="AC950" s="1">
        <f t="shared" si="362"/>
        <v>771</v>
      </c>
      <c r="AD950" s="51"/>
      <c r="AE950" s="1"/>
      <c r="AF950">
        <f t="shared" si="382"/>
        <v>16</v>
      </c>
      <c r="AG950" s="26" t="str">
        <f>VLOOKUP(AF950,角色间职业划分!P:R,3,FALSE)</f>
        <v>战士</v>
      </c>
      <c r="AH950" s="26">
        <f t="shared" si="383"/>
        <v>30</v>
      </c>
    </row>
    <row r="951" spans="1:34" x14ac:dyDescent="0.15">
      <c r="A951" s="26">
        <v>947</v>
      </c>
      <c r="B951" s="26">
        <f t="shared" si="363"/>
        <v>0</v>
      </c>
      <c r="C951" s="26">
        <f>ROUND(IF($AG951="战士",VLOOKUP($AH951,$DV:$ER,DX$1,FALSE),IF($AG951="幻术师",VLOOKUP($AH951,$EU:$FQ,EW$1,FALSE),IF($AG951="刺客",VLOOKUP($AH951,$FU:$GQ,FW$1,FALSE),"无该职业")))/VLOOKUP(AF951,角色间职业划分!P:AP,20,FALSE),0)</f>
        <v>32</v>
      </c>
      <c r="D951" s="26">
        <f t="shared" si="364"/>
        <v>0</v>
      </c>
      <c r="E951" s="26">
        <f>ROUND(IF($AG951="战士",VLOOKUP($AH951,$DV:$ER,DZ$1,FALSE),IF($AG951="幻术师",VLOOKUP($AH951,$EU:$FQ,EY$1,FALSE),IF($AG951="刺客",VLOOKUP($AH951,$FU:$GQ,FY$1,FALSE),"无该职业")))*VLOOKUP($AF951,角色间职业划分!$P:$AP,26,FALSE)*VLOOKUP($AF951,角色间职业划分!$P:$AP,13,FALSE)/角色间职业划分!$AB$9,0)</f>
        <v>437</v>
      </c>
      <c r="F951" s="26">
        <f>ROUND(IF($AG951="战士",VLOOKUP($AH951,$DV:$ER,EA$1,FALSE),IF($AG951="幻术师",VLOOKUP($AH951,$EU:$FQ,EZ$1,FALSE),IF($AG951="刺客",VLOOKUP($AH951,$FU:$GQ,FZ$1,FALSE),"无该职业")))*VLOOKUP($AF951,角色间职业划分!$P:$AP,8,FALSE)/角色间职业划分!$W$9,0)</f>
        <v>7063</v>
      </c>
      <c r="G951" s="26">
        <f>ROUND(IF($AG951="战士",VLOOKUP($AH951,$DV:$ER,EB$1,FALSE),IF($AG951="幻术师",VLOOKUP($AH951,$EU:$FQ,FA$1,FALSE),IF($AG951="刺客",VLOOKUP($AH951,$FU:$GQ,GA$1,FALSE),"无该职业")))*VLOOKUP($AF951,角色间职业划分!$P:$AP,13,FALSE)/角色间职业划分!$AB$9,0)</f>
        <v>1542</v>
      </c>
      <c r="H951" s="26">
        <f t="shared" si="365"/>
        <v>0</v>
      </c>
      <c r="I951" s="26">
        <f t="shared" si="366"/>
        <v>0</v>
      </c>
      <c r="J951" s="26">
        <f t="shared" si="367"/>
        <v>0</v>
      </c>
      <c r="K951" s="26">
        <f t="shared" si="368"/>
        <v>0</v>
      </c>
      <c r="L951" s="26">
        <f t="shared" si="369"/>
        <v>0</v>
      </c>
      <c r="M951" s="26">
        <f t="shared" si="370"/>
        <v>0</v>
      </c>
      <c r="N951" s="26">
        <f t="shared" si="371"/>
        <v>2.5</v>
      </c>
      <c r="O951" s="26">
        <f t="shared" si="372"/>
        <v>5</v>
      </c>
      <c r="P951" s="26">
        <f t="shared" si="373"/>
        <v>5</v>
      </c>
      <c r="Q951" s="26">
        <f t="shared" si="374"/>
        <v>2.5</v>
      </c>
      <c r="R951" s="26">
        <f t="shared" si="375"/>
        <v>0</v>
      </c>
      <c r="S951" s="26">
        <f t="shared" si="376"/>
        <v>2.5</v>
      </c>
      <c r="T951" s="26">
        <f t="shared" si="377"/>
        <v>2.5</v>
      </c>
      <c r="U951" s="26">
        <f t="shared" si="378"/>
        <v>0</v>
      </c>
      <c r="V951" s="26">
        <f t="shared" si="379"/>
        <v>0</v>
      </c>
      <c r="W951" s="26">
        <f>VLOOKUP(AF951,角色间职业划分!L:M,2,FALSE)</f>
        <v>38</v>
      </c>
      <c r="X951" s="26">
        <f t="shared" si="380"/>
        <v>31</v>
      </c>
      <c r="Y951" s="26">
        <v>0</v>
      </c>
      <c r="Z951" s="26">
        <v>0</v>
      </c>
      <c r="AA951" s="26">
        <v>0</v>
      </c>
      <c r="AB951" s="26">
        <f t="shared" si="381"/>
        <v>10</v>
      </c>
      <c r="AC951" s="1">
        <f t="shared" si="362"/>
        <v>792</v>
      </c>
      <c r="AD951" s="51"/>
      <c r="AE951" s="1"/>
      <c r="AF951">
        <f t="shared" si="382"/>
        <v>16</v>
      </c>
      <c r="AG951" s="26" t="str">
        <f>VLOOKUP(AF951,角色间职业划分!P:R,3,FALSE)</f>
        <v>战士</v>
      </c>
      <c r="AH951" s="26">
        <f t="shared" si="383"/>
        <v>31</v>
      </c>
    </row>
    <row r="952" spans="1:34" x14ac:dyDescent="0.15">
      <c r="A952" s="26">
        <v>948</v>
      </c>
      <c r="B952" s="26">
        <f t="shared" si="363"/>
        <v>0</v>
      </c>
      <c r="C952" s="26">
        <f>ROUND(IF($AG952="战士",VLOOKUP($AH952,$DV:$ER,DX$1,FALSE),IF($AG952="幻术师",VLOOKUP($AH952,$EU:$FQ,EW$1,FALSE),IF($AG952="刺客",VLOOKUP($AH952,$FU:$GQ,FW$1,FALSE),"无该职业")))/VLOOKUP(AF952,角色间职业划分!P:AP,20,FALSE),0)</f>
        <v>32</v>
      </c>
      <c r="D952" s="26">
        <f t="shared" si="364"/>
        <v>0</v>
      </c>
      <c r="E952" s="26">
        <f>ROUND(IF($AG952="战士",VLOOKUP($AH952,$DV:$ER,DZ$1,FALSE),IF($AG952="幻术师",VLOOKUP($AH952,$EU:$FQ,EY$1,FALSE),IF($AG952="刺客",VLOOKUP($AH952,$FU:$GQ,FY$1,FALSE),"无该职业")))*VLOOKUP($AF952,角色间职业划分!$P:$AP,26,FALSE)*VLOOKUP($AF952,角色间职业划分!$P:$AP,13,FALSE)/角色间职业划分!$AB$9,0)</f>
        <v>633</v>
      </c>
      <c r="F952" s="26">
        <f>ROUND(IF($AG952="战士",VLOOKUP($AH952,$DV:$ER,EA$1,FALSE),IF($AG952="幻术师",VLOOKUP($AH952,$EU:$FQ,EZ$1,FALSE),IF($AG952="刺客",VLOOKUP($AH952,$FU:$GQ,FZ$1,FALSE),"无该职业")))*VLOOKUP($AF952,角色间职业划分!$P:$AP,8,FALSE)/角色间职业划分!$W$9,0)</f>
        <v>7063</v>
      </c>
      <c r="G952" s="26">
        <f>ROUND(IF($AG952="战士",VLOOKUP($AH952,$DV:$ER,EB$1,FALSE),IF($AG952="幻术师",VLOOKUP($AH952,$EU:$FQ,FA$1,FALSE),IF($AG952="刺客",VLOOKUP($AH952,$FU:$GQ,GA$1,FALSE),"无该职业")))*VLOOKUP($AF952,角色间职业划分!$P:$AP,13,FALSE)/角色间职业划分!$AB$9,0)</f>
        <v>1542</v>
      </c>
      <c r="H952" s="26">
        <f t="shared" si="365"/>
        <v>0</v>
      </c>
      <c r="I952" s="26">
        <f t="shared" si="366"/>
        <v>0</v>
      </c>
      <c r="J952" s="26">
        <f t="shared" si="367"/>
        <v>0</v>
      </c>
      <c r="K952" s="26">
        <f t="shared" si="368"/>
        <v>0</v>
      </c>
      <c r="L952" s="26">
        <f t="shared" si="369"/>
        <v>0</v>
      </c>
      <c r="M952" s="26">
        <f t="shared" si="370"/>
        <v>0</v>
      </c>
      <c r="N952" s="26">
        <f t="shared" si="371"/>
        <v>2.5</v>
      </c>
      <c r="O952" s="26">
        <f t="shared" si="372"/>
        <v>5</v>
      </c>
      <c r="P952" s="26">
        <f t="shared" si="373"/>
        <v>5</v>
      </c>
      <c r="Q952" s="26">
        <f t="shared" si="374"/>
        <v>2.5</v>
      </c>
      <c r="R952" s="26">
        <f t="shared" si="375"/>
        <v>0</v>
      </c>
      <c r="S952" s="26">
        <f t="shared" si="376"/>
        <v>2.5</v>
      </c>
      <c r="T952" s="26">
        <f t="shared" si="377"/>
        <v>2.5</v>
      </c>
      <c r="U952" s="26">
        <f t="shared" si="378"/>
        <v>0</v>
      </c>
      <c r="V952" s="26">
        <f t="shared" si="379"/>
        <v>0</v>
      </c>
      <c r="W952" s="26">
        <f>VLOOKUP(AF952,角色间职业划分!L:M,2,FALSE)</f>
        <v>38</v>
      </c>
      <c r="X952" s="26">
        <f t="shared" si="380"/>
        <v>32</v>
      </c>
      <c r="Y952" s="26">
        <v>0</v>
      </c>
      <c r="Z952" s="26">
        <v>0</v>
      </c>
      <c r="AA952" s="26">
        <v>0</v>
      </c>
      <c r="AB952" s="26">
        <f t="shared" si="381"/>
        <v>10</v>
      </c>
      <c r="AC952" s="1">
        <f t="shared" si="362"/>
        <v>813</v>
      </c>
      <c r="AD952" s="51"/>
      <c r="AE952" s="1"/>
      <c r="AF952">
        <f t="shared" si="382"/>
        <v>16</v>
      </c>
      <c r="AG952" s="26" t="str">
        <f>VLOOKUP(AF952,角色间职业划分!P:R,3,FALSE)</f>
        <v>战士</v>
      </c>
      <c r="AH952" s="26">
        <f t="shared" si="383"/>
        <v>32</v>
      </c>
    </row>
    <row r="953" spans="1:34" x14ac:dyDescent="0.15">
      <c r="A953" s="26">
        <v>949</v>
      </c>
      <c r="B953" s="26">
        <f t="shared" si="363"/>
        <v>0</v>
      </c>
      <c r="C953" s="26">
        <f>ROUND(IF($AG953="战士",VLOOKUP($AH953,$DV:$ER,DX$1,FALSE),IF($AG953="幻术师",VLOOKUP($AH953,$EU:$FQ,EW$1,FALSE),IF($AG953="刺客",VLOOKUP($AH953,$FU:$GQ,FW$1,FALSE),"无该职业")))/VLOOKUP(AF953,角色间职业划分!P:AP,20,FALSE),0)</f>
        <v>32</v>
      </c>
      <c r="D953" s="26">
        <f t="shared" si="364"/>
        <v>0</v>
      </c>
      <c r="E953" s="26">
        <f>ROUND(IF($AG953="战士",VLOOKUP($AH953,$DV:$ER,DZ$1,FALSE),IF($AG953="幻术师",VLOOKUP($AH953,$EU:$FQ,EY$1,FALSE),IF($AG953="刺客",VLOOKUP($AH953,$FU:$GQ,FY$1,FALSE),"无该职业")))*VLOOKUP($AF953,角色间职业划分!$P:$AP,26,FALSE)*VLOOKUP($AF953,角色间职业划分!$P:$AP,13,FALSE)/角色间职业划分!$AB$9,0)</f>
        <v>633</v>
      </c>
      <c r="F953" s="26">
        <f>ROUND(IF($AG953="战士",VLOOKUP($AH953,$DV:$ER,EA$1,FALSE),IF($AG953="幻术师",VLOOKUP($AH953,$EU:$FQ,EZ$1,FALSE),IF($AG953="刺客",VLOOKUP($AH953,$FU:$GQ,FZ$1,FALSE),"无该职业")))*VLOOKUP($AF953,角色间职业划分!$P:$AP,8,FALSE)/角色间职业划分!$W$9,0)</f>
        <v>7854</v>
      </c>
      <c r="G953" s="26">
        <f>ROUND(IF($AG953="战士",VLOOKUP($AH953,$DV:$ER,EB$1,FALSE),IF($AG953="幻术师",VLOOKUP($AH953,$EU:$FQ,FA$1,FALSE),IF($AG953="刺客",VLOOKUP($AH953,$FU:$GQ,GA$1,FALSE),"无该职业")))*VLOOKUP($AF953,角色间职业划分!$P:$AP,13,FALSE)/角色间职业划分!$AB$9,0)</f>
        <v>1542</v>
      </c>
      <c r="H953" s="26">
        <f t="shared" si="365"/>
        <v>0</v>
      </c>
      <c r="I953" s="26">
        <f t="shared" si="366"/>
        <v>0</v>
      </c>
      <c r="J953" s="26">
        <f t="shared" si="367"/>
        <v>0</v>
      </c>
      <c r="K953" s="26">
        <f t="shared" si="368"/>
        <v>0</v>
      </c>
      <c r="L953" s="26">
        <f t="shared" si="369"/>
        <v>0</v>
      </c>
      <c r="M953" s="26">
        <f t="shared" si="370"/>
        <v>0</v>
      </c>
      <c r="N953" s="26">
        <f t="shared" si="371"/>
        <v>2.5</v>
      </c>
      <c r="O953" s="26">
        <f t="shared" si="372"/>
        <v>5</v>
      </c>
      <c r="P953" s="26">
        <f t="shared" si="373"/>
        <v>5</v>
      </c>
      <c r="Q953" s="26">
        <f t="shared" si="374"/>
        <v>2.5</v>
      </c>
      <c r="R953" s="26">
        <f t="shared" si="375"/>
        <v>0</v>
      </c>
      <c r="S953" s="26">
        <f t="shared" si="376"/>
        <v>2.5</v>
      </c>
      <c r="T953" s="26">
        <f t="shared" si="377"/>
        <v>2.5</v>
      </c>
      <c r="U953" s="26">
        <f t="shared" si="378"/>
        <v>0</v>
      </c>
      <c r="V953" s="26">
        <f t="shared" si="379"/>
        <v>0</v>
      </c>
      <c r="W953" s="26">
        <f>VLOOKUP(AF953,角色间职业划分!L:M,2,FALSE)</f>
        <v>38</v>
      </c>
      <c r="X953" s="26">
        <f t="shared" si="380"/>
        <v>33</v>
      </c>
      <c r="Y953" s="26">
        <v>0</v>
      </c>
      <c r="Z953" s="26">
        <v>0</v>
      </c>
      <c r="AA953" s="26">
        <v>0</v>
      </c>
      <c r="AB953" s="26">
        <f t="shared" si="381"/>
        <v>10</v>
      </c>
      <c r="AC953" s="1">
        <f t="shared" si="362"/>
        <v>834</v>
      </c>
      <c r="AD953" s="51"/>
      <c r="AE953" s="1"/>
      <c r="AF953">
        <f t="shared" si="382"/>
        <v>16</v>
      </c>
      <c r="AG953" s="26" t="str">
        <f>VLOOKUP(AF953,角色间职业划分!P:R,3,FALSE)</f>
        <v>战士</v>
      </c>
      <c r="AH953" s="26">
        <f t="shared" si="383"/>
        <v>33</v>
      </c>
    </row>
    <row r="954" spans="1:34" x14ac:dyDescent="0.15">
      <c r="A954" s="26">
        <v>950</v>
      </c>
      <c r="B954" s="26">
        <f t="shared" si="363"/>
        <v>0</v>
      </c>
      <c r="C954" s="26">
        <f>ROUND(IF($AG954="战士",VLOOKUP($AH954,$DV:$ER,DX$1,FALSE),IF($AG954="幻术师",VLOOKUP($AH954,$EU:$FQ,EW$1,FALSE),IF($AG954="刺客",VLOOKUP($AH954,$FU:$GQ,FW$1,FALSE),"无该职业")))/VLOOKUP(AF954,角色间职业划分!P:AP,20,FALSE),0)</f>
        <v>32</v>
      </c>
      <c r="D954" s="26">
        <f t="shared" si="364"/>
        <v>0</v>
      </c>
      <c r="E954" s="26">
        <f>ROUND(IF($AG954="战士",VLOOKUP($AH954,$DV:$ER,DZ$1,FALSE),IF($AG954="幻术师",VLOOKUP($AH954,$EU:$FQ,EY$1,FALSE),IF($AG954="刺客",VLOOKUP($AH954,$FU:$GQ,FY$1,FALSE),"无该职业")))*VLOOKUP($AF954,角色间职业划分!$P:$AP,26,FALSE)*VLOOKUP($AF954,角色间职业划分!$P:$AP,13,FALSE)/角色间职业划分!$AB$9,0)</f>
        <v>633</v>
      </c>
      <c r="F954" s="26">
        <f>ROUND(IF($AG954="战士",VLOOKUP($AH954,$DV:$ER,EA$1,FALSE),IF($AG954="幻术师",VLOOKUP($AH954,$EU:$FQ,EZ$1,FALSE),IF($AG954="刺客",VLOOKUP($AH954,$FU:$GQ,FZ$1,FALSE),"无该职业")))*VLOOKUP($AF954,角色间职业划分!$P:$AP,8,FALSE)/角色间职业划分!$W$9,0)</f>
        <v>7854</v>
      </c>
      <c r="G954" s="26">
        <f>ROUND(IF($AG954="战士",VLOOKUP($AH954,$DV:$ER,EB$1,FALSE),IF($AG954="幻术师",VLOOKUP($AH954,$EU:$FQ,FA$1,FALSE),IF($AG954="刺客",VLOOKUP($AH954,$FU:$GQ,GA$1,FALSE),"无该职业")))*VLOOKUP($AF954,角色间职业划分!$P:$AP,13,FALSE)/角色间职业划分!$AB$9,0)</f>
        <v>1542</v>
      </c>
      <c r="H954" s="26">
        <f t="shared" si="365"/>
        <v>0</v>
      </c>
      <c r="I954" s="26">
        <f t="shared" si="366"/>
        <v>0</v>
      </c>
      <c r="J954" s="26">
        <f t="shared" si="367"/>
        <v>0</v>
      </c>
      <c r="K954" s="26">
        <f t="shared" si="368"/>
        <v>0</v>
      </c>
      <c r="L954" s="26">
        <f t="shared" si="369"/>
        <v>0</v>
      </c>
      <c r="M954" s="26">
        <f t="shared" si="370"/>
        <v>0</v>
      </c>
      <c r="N954" s="26">
        <f t="shared" si="371"/>
        <v>2.5</v>
      </c>
      <c r="O954" s="26">
        <f t="shared" si="372"/>
        <v>7.5</v>
      </c>
      <c r="P954" s="26">
        <f t="shared" si="373"/>
        <v>5</v>
      </c>
      <c r="Q954" s="26">
        <f t="shared" si="374"/>
        <v>2.5</v>
      </c>
      <c r="R954" s="26">
        <f t="shared" si="375"/>
        <v>0</v>
      </c>
      <c r="S954" s="26">
        <f t="shared" si="376"/>
        <v>2.5</v>
      </c>
      <c r="T954" s="26">
        <f t="shared" si="377"/>
        <v>2.5</v>
      </c>
      <c r="U954" s="26">
        <f t="shared" si="378"/>
        <v>0</v>
      </c>
      <c r="V954" s="26">
        <f t="shared" si="379"/>
        <v>0</v>
      </c>
      <c r="W954" s="26">
        <f>VLOOKUP(AF954,角色间职业划分!L:M,2,FALSE)</f>
        <v>38</v>
      </c>
      <c r="X954" s="26">
        <f t="shared" si="380"/>
        <v>34</v>
      </c>
      <c r="Y954" s="26">
        <v>0</v>
      </c>
      <c r="Z954" s="26">
        <v>0</v>
      </c>
      <c r="AA954" s="26">
        <v>0</v>
      </c>
      <c r="AB954" s="26">
        <f t="shared" si="381"/>
        <v>10</v>
      </c>
      <c r="AC954" s="1">
        <f t="shared" si="362"/>
        <v>855</v>
      </c>
      <c r="AD954" s="51"/>
      <c r="AE954" s="1"/>
      <c r="AF954">
        <f t="shared" si="382"/>
        <v>16</v>
      </c>
      <c r="AG954" s="26" t="str">
        <f>VLOOKUP(AF954,角色间职业划分!P:R,3,FALSE)</f>
        <v>战士</v>
      </c>
      <c r="AH954" s="26">
        <f t="shared" si="383"/>
        <v>34</v>
      </c>
    </row>
    <row r="955" spans="1:34" x14ac:dyDescent="0.15">
      <c r="A955" s="26">
        <v>951</v>
      </c>
      <c r="B955" s="26">
        <f t="shared" si="363"/>
        <v>0</v>
      </c>
      <c r="C955" s="26">
        <f>ROUND(IF($AG955="战士",VLOOKUP($AH955,$DV:$ER,DX$1,FALSE),IF($AG955="幻术师",VLOOKUP($AH955,$EU:$FQ,EW$1,FALSE),IF($AG955="刺客",VLOOKUP($AH955,$FU:$GQ,FW$1,FALSE),"无该职业")))/VLOOKUP(AF955,角色间职业划分!P:AP,20,FALSE),0)</f>
        <v>32</v>
      </c>
      <c r="D955" s="26">
        <f t="shared" si="364"/>
        <v>0</v>
      </c>
      <c r="E955" s="26">
        <f>ROUND(IF($AG955="战士",VLOOKUP($AH955,$DV:$ER,DZ$1,FALSE),IF($AG955="幻术师",VLOOKUP($AH955,$EU:$FQ,EY$1,FALSE),IF($AG955="刺客",VLOOKUP($AH955,$FU:$GQ,FY$1,FALSE),"无该职业")))*VLOOKUP($AF955,角色间职业划分!$P:$AP,26,FALSE)*VLOOKUP($AF955,角色间职业划分!$P:$AP,13,FALSE)/角色间职业划分!$AB$9,0)</f>
        <v>633</v>
      </c>
      <c r="F955" s="26">
        <f>ROUND(IF($AG955="战士",VLOOKUP($AH955,$DV:$ER,EA$1,FALSE),IF($AG955="幻术师",VLOOKUP($AH955,$EU:$FQ,EZ$1,FALSE),IF($AG955="刺客",VLOOKUP($AH955,$FU:$GQ,FZ$1,FALSE),"无该职业")))*VLOOKUP($AF955,角色间职业划分!$P:$AP,8,FALSE)/角色间职业划分!$W$9,0)</f>
        <v>7854</v>
      </c>
      <c r="G955" s="26">
        <f>ROUND(IF($AG955="战士",VLOOKUP($AH955,$DV:$ER,EB$1,FALSE),IF($AG955="幻术师",VLOOKUP($AH955,$EU:$FQ,FA$1,FALSE),IF($AG955="刺客",VLOOKUP($AH955,$FU:$GQ,GA$1,FALSE),"无该职业")))*VLOOKUP($AF955,角色间职业划分!$P:$AP,13,FALSE)/角色间职业划分!$AB$9,0)</f>
        <v>1706</v>
      </c>
      <c r="H955" s="26">
        <f t="shared" si="365"/>
        <v>0</v>
      </c>
      <c r="I955" s="26">
        <f t="shared" si="366"/>
        <v>0</v>
      </c>
      <c r="J955" s="26">
        <f t="shared" si="367"/>
        <v>0</v>
      </c>
      <c r="K955" s="26">
        <f t="shared" si="368"/>
        <v>0</v>
      </c>
      <c r="L955" s="26">
        <f t="shared" si="369"/>
        <v>0</v>
      </c>
      <c r="M955" s="26">
        <f t="shared" si="370"/>
        <v>0</v>
      </c>
      <c r="N955" s="26">
        <f t="shared" si="371"/>
        <v>2.5</v>
      </c>
      <c r="O955" s="26">
        <f t="shared" si="372"/>
        <v>7.5</v>
      </c>
      <c r="P955" s="26">
        <f t="shared" si="373"/>
        <v>5</v>
      </c>
      <c r="Q955" s="26">
        <f t="shared" si="374"/>
        <v>2.5</v>
      </c>
      <c r="R955" s="26">
        <f t="shared" si="375"/>
        <v>0</v>
      </c>
      <c r="S955" s="26">
        <f t="shared" si="376"/>
        <v>2.5</v>
      </c>
      <c r="T955" s="26">
        <f t="shared" si="377"/>
        <v>2.5</v>
      </c>
      <c r="U955" s="26">
        <f t="shared" si="378"/>
        <v>0</v>
      </c>
      <c r="V955" s="26">
        <f t="shared" si="379"/>
        <v>0</v>
      </c>
      <c r="W955" s="26">
        <f>VLOOKUP(AF955,角色间职业划分!L:M,2,FALSE)</f>
        <v>38</v>
      </c>
      <c r="X955" s="26">
        <f t="shared" si="380"/>
        <v>35</v>
      </c>
      <c r="Y955" s="26">
        <v>0</v>
      </c>
      <c r="Z955" s="26">
        <v>0</v>
      </c>
      <c r="AA955" s="26">
        <v>0</v>
      </c>
      <c r="AB955" s="26">
        <f t="shared" si="381"/>
        <v>10</v>
      </c>
      <c r="AC955" s="1">
        <f t="shared" si="362"/>
        <v>876</v>
      </c>
      <c r="AD955" s="51"/>
      <c r="AE955" s="1"/>
      <c r="AF955">
        <f t="shared" si="382"/>
        <v>16</v>
      </c>
      <c r="AG955" s="26" t="str">
        <f>VLOOKUP(AF955,角色间职业划分!P:R,3,FALSE)</f>
        <v>战士</v>
      </c>
      <c r="AH955" s="26">
        <f t="shared" si="383"/>
        <v>35</v>
      </c>
    </row>
    <row r="956" spans="1:34" x14ac:dyDescent="0.15">
      <c r="A956" s="26">
        <v>952</v>
      </c>
      <c r="B956" s="26">
        <f t="shared" si="363"/>
        <v>0</v>
      </c>
      <c r="C956" s="26">
        <f>ROUND(IF($AG956="战士",VLOOKUP($AH956,$DV:$ER,DX$1,FALSE),IF($AG956="幻术师",VLOOKUP($AH956,$EU:$FQ,EW$1,FALSE),IF($AG956="刺客",VLOOKUP($AH956,$FU:$GQ,FW$1,FALSE),"无该职业")))/VLOOKUP(AF956,角色间职业划分!P:AP,20,FALSE),0)</f>
        <v>37</v>
      </c>
      <c r="D956" s="26">
        <f t="shared" si="364"/>
        <v>0</v>
      </c>
      <c r="E956" s="26">
        <f>ROUND(IF($AG956="战士",VLOOKUP($AH956,$DV:$ER,DZ$1,FALSE),IF($AG956="幻术师",VLOOKUP($AH956,$EU:$FQ,EY$1,FALSE),IF($AG956="刺客",VLOOKUP($AH956,$FU:$GQ,FY$1,FALSE),"无该职业")))*VLOOKUP($AF956,角色间职业划分!$P:$AP,26,FALSE)*VLOOKUP($AF956,角色间职业划分!$P:$AP,13,FALSE)/角色间职业划分!$AB$9,0)</f>
        <v>633</v>
      </c>
      <c r="F956" s="26">
        <f>ROUND(IF($AG956="战士",VLOOKUP($AH956,$DV:$ER,EA$1,FALSE),IF($AG956="幻术师",VLOOKUP($AH956,$EU:$FQ,EZ$1,FALSE),IF($AG956="刺客",VLOOKUP($AH956,$FU:$GQ,FZ$1,FALSE),"无该职业")))*VLOOKUP($AF956,角色间职业划分!$P:$AP,8,FALSE)/角色间职业划分!$W$9,0)</f>
        <v>7854</v>
      </c>
      <c r="G956" s="26">
        <f>ROUND(IF($AG956="战士",VLOOKUP($AH956,$DV:$ER,EB$1,FALSE),IF($AG956="幻术师",VLOOKUP($AH956,$EU:$FQ,FA$1,FALSE),IF($AG956="刺客",VLOOKUP($AH956,$FU:$GQ,GA$1,FALSE),"无该职业")))*VLOOKUP($AF956,角色间职业划分!$P:$AP,13,FALSE)/角色间职业划分!$AB$9,0)</f>
        <v>1706</v>
      </c>
      <c r="H956" s="26">
        <f t="shared" si="365"/>
        <v>0</v>
      </c>
      <c r="I956" s="26">
        <f t="shared" si="366"/>
        <v>0</v>
      </c>
      <c r="J956" s="26">
        <f t="shared" si="367"/>
        <v>0</v>
      </c>
      <c r="K956" s="26">
        <f t="shared" si="368"/>
        <v>0</v>
      </c>
      <c r="L956" s="26">
        <f t="shared" si="369"/>
        <v>0</v>
      </c>
      <c r="M956" s="26">
        <f t="shared" si="370"/>
        <v>0</v>
      </c>
      <c r="N956" s="26">
        <f t="shared" si="371"/>
        <v>2.5</v>
      </c>
      <c r="O956" s="26">
        <f t="shared" si="372"/>
        <v>7.5</v>
      </c>
      <c r="P956" s="26">
        <f t="shared" si="373"/>
        <v>5</v>
      </c>
      <c r="Q956" s="26">
        <f t="shared" si="374"/>
        <v>2.5</v>
      </c>
      <c r="R956" s="26">
        <f t="shared" si="375"/>
        <v>0</v>
      </c>
      <c r="S956" s="26">
        <f t="shared" si="376"/>
        <v>2.5</v>
      </c>
      <c r="T956" s="26">
        <f t="shared" si="377"/>
        <v>2.5</v>
      </c>
      <c r="U956" s="26">
        <f t="shared" si="378"/>
        <v>0</v>
      </c>
      <c r="V956" s="26">
        <f t="shared" si="379"/>
        <v>0</v>
      </c>
      <c r="W956" s="26">
        <f>VLOOKUP(AF956,角色间职业划分!L:M,2,FALSE)</f>
        <v>38</v>
      </c>
      <c r="X956" s="26">
        <f t="shared" si="380"/>
        <v>36</v>
      </c>
      <c r="Y956" s="26">
        <v>0</v>
      </c>
      <c r="Z956" s="26">
        <v>0</v>
      </c>
      <c r="AA956" s="26">
        <v>0</v>
      </c>
      <c r="AB956" s="26">
        <f t="shared" si="381"/>
        <v>10</v>
      </c>
      <c r="AC956" s="1">
        <f t="shared" si="362"/>
        <v>897</v>
      </c>
      <c r="AD956" s="51"/>
      <c r="AE956" s="1"/>
      <c r="AF956">
        <f t="shared" si="382"/>
        <v>16</v>
      </c>
      <c r="AG956" s="26" t="str">
        <f>VLOOKUP(AF956,角色间职业划分!P:R,3,FALSE)</f>
        <v>战士</v>
      </c>
      <c r="AH956" s="26">
        <f t="shared" si="383"/>
        <v>36</v>
      </c>
    </row>
    <row r="957" spans="1:34" x14ac:dyDescent="0.15">
      <c r="A957" s="26">
        <v>953</v>
      </c>
      <c r="B957" s="26">
        <f t="shared" si="363"/>
        <v>0</v>
      </c>
      <c r="C957" s="26">
        <f>ROUND(IF($AG957="战士",VLOOKUP($AH957,$DV:$ER,DX$1,FALSE),IF($AG957="幻术师",VLOOKUP($AH957,$EU:$FQ,EW$1,FALSE),IF($AG957="刺客",VLOOKUP($AH957,$FU:$GQ,FW$1,FALSE),"无该职业")))/VLOOKUP(AF957,角色间职业划分!P:AP,20,FALSE),0)</f>
        <v>37</v>
      </c>
      <c r="D957" s="26">
        <f t="shared" si="364"/>
        <v>0</v>
      </c>
      <c r="E957" s="26">
        <f>ROUND(IF($AG957="战士",VLOOKUP($AH957,$DV:$ER,DZ$1,FALSE),IF($AG957="幻术师",VLOOKUP($AH957,$EU:$FQ,EY$1,FALSE),IF($AG957="刺客",VLOOKUP($AH957,$FU:$GQ,FY$1,FALSE),"无该职业")))*VLOOKUP($AF957,角色间职业划分!$P:$AP,26,FALSE)*VLOOKUP($AF957,角色间职业划分!$P:$AP,13,FALSE)/角色间职业划分!$AB$9,0)</f>
        <v>633</v>
      </c>
      <c r="F957" s="26">
        <f>ROUND(IF($AG957="战士",VLOOKUP($AH957,$DV:$ER,EA$1,FALSE),IF($AG957="幻术师",VLOOKUP($AH957,$EU:$FQ,EZ$1,FALSE),IF($AG957="刺客",VLOOKUP($AH957,$FU:$GQ,FZ$1,FALSE),"无该职业")))*VLOOKUP($AF957,角色间职业划分!$P:$AP,8,FALSE)/角色间职业划分!$W$9,0)</f>
        <v>8645</v>
      </c>
      <c r="G957" s="26">
        <f>ROUND(IF($AG957="战士",VLOOKUP($AH957,$DV:$ER,EB$1,FALSE),IF($AG957="幻术师",VLOOKUP($AH957,$EU:$FQ,FA$1,FALSE),IF($AG957="刺客",VLOOKUP($AH957,$FU:$GQ,GA$1,FALSE),"无该职业")))*VLOOKUP($AF957,角色间职业划分!$P:$AP,13,FALSE)/角色间职业划分!$AB$9,0)</f>
        <v>1706</v>
      </c>
      <c r="H957" s="26">
        <f t="shared" si="365"/>
        <v>0</v>
      </c>
      <c r="I957" s="26">
        <f t="shared" si="366"/>
        <v>0</v>
      </c>
      <c r="J957" s="26">
        <f t="shared" si="367"/>
        <v>0</v>
      </c>
      <c r="K957" s="26">
        <f t="shared" si="368"/>
        <v>0</v>
      </c>
      <c r="L957" s="26">
        <f t="shared" si="369"/>
        <v>0</v>
      </c>
      <c r="M957" s="26">
        <f t="shared" si="370"/>
        <v>0</v>
      </c>
      <c r="N957" s="26">
        <f t="shared" si="371"/>
        <v>2.5</v>
      </c>
      <c r="O957" s="26">
        <f t="shared" si="372"/>
        <v>7.5</v>
      </c>
      <c r="P957" s="26">
        <f t="shared" si="373"/>
        <v>5</v>
      </c>
      <c r="Q957" s="26">
        <f t="shared" si="374"/>
        <v>2.5</v>
      </c>
      <c r="R957" s="26">
        <f t="shared" si="375"/>
        <v>0</v>
      </c>
      <c r="S957" s="26">
        <f t="shared" si="376"/>
        <v>2.5</v>
      </c>
      <c r="T957" s="26">
        <f t="shared" si="377"/>
        <v>2.5</v>
      </c>
      <c r="U957" s="26">
        <f t="shared" si="378"/>
        <v>0</v>
      </c>
      <c r="V957" s="26">
        <f t="shared" si="379"/>
        <v>0</v>
      </c>
      <c r="W957" s="26">
        <f>VLOOKUP(AF957,角色间职业划分!L:M,2,FALSE)</f>
        <v>38</v>
      </c>
      <c r="X957" s="26">
        <f t="shared" si="380"/>
        <v>37</v>
      </c>
      <c r="Y957" s="26">
        <v>0</v>
      </c>
      <c r="Z957" s="26">
        <v>0</v>
      </c>
      <c r="AA957" s="26">
        <v>0</v>
      </c>
      <c r="AB957" s="26">
        <f t="shared" si="381"/>
        <v>10</v>
      </c>
      <c r="AC957" s="1">
        <f t="shared" si="362"/>
        <v>918</v>
      </c>
      <c r="AD957" s="51"/>
      <c r="AE957" s="1"/>
      <c r="AF957">
        <f t="shared" si="382"/>
        <v>16</v>
      </c>
      <c r="AG957" s="26" t="str">
        <f>VLOOKUP(AF957,角色间职业划分!P:R,3,FALSE)</f>
        <v>战士</v>
      </c>
      <c r="AH957" s="26">
        <f t="shared" si="383"/>
        <v>37</v>
      </c>
    </row>
    <row r="958" spans="1:34" x14ac:dyDescent="0.15">
      <c r="A958" s="26">
        <v>954</v>
      </c>
      <c r="B958" s="26">
        <f t="shared" si="363"/>
        <v>0</v>
      </c>
      <c r="C958" s="26">
        <f>ROUND(IF($AG958="战士",VLOOKUP($AH958,$DV:$ER,DX$1,FALSE),IF($AG958="幻术师",VLOOKUP($AH958,$EU:$FQ,EW$1,FALSE),IF($AG958="刺客",VLOOKUP($AH958,$FU:$GQ,FW$1,FALSE),"无该职业")))/VLOOKUP(AF958,角色间职业划分!P:AP,20,FALSE),0)</f>
        <v>37</v>
      </c>
      <c r="D958" s="26">
        <f t="shared" si="364"/>
        <v>0</v>
      </c>
      <c r="E958" s="26">
        <f>ROUND(IF($AG958="战士",VLOOKUP($AH958,$DV:$ER,DZ$1,FALSE),IF($AG958="幻术师",VLOOKUP($AH958,$EU:$FQ,EY$1,FALSE),IF($AG958="刺客",VLOOKUP($AH958,$FU:$GQ,FY$1,FALSE),"无该职业")))*VLOOKUP($AF958,角色间职业划分!$P:$AP,26,FALSE)*VLOOKUP($AF958,角色间职业划分!$P:$AP,13,FALSE)/角色间职业划分!$AB$9,0)</f>
        <v>633</v>
      </c>
      <c r="F958" s="26">
        <f>ROUND(IF($AG958="战士",VLOOKUP($AH958,$DV:$ER,EA$1,FALSE),IF($AG958="幻术师",VLOOKUP($AH958,$EU:$FQ,EZ$1,FALSE),IF($AG958="刺客",VLOOKUP($AH958,$FU:$GQ,FZ$1,FALSE),"无该职业")))*VLOOKUP($AF958,角色间职业划分!$P:$AP,8,FALSE)/角色间职业划分!$W$9,0)</f>
        <v>8645</v>
      </c>
      <c r="G958" s="26">
        <f>ROUND(IF($AG958="战士",VLOOKUP($AH958,$DV:$ER,EB$1,FALSE),IF($AG958="幻术师",VLOOKUP($AH958,$EU:$FQ,FA$1,FALSE),IF($AG958="刺客",VLOOKUP($AH958,$FU:$GQ,GA$1,FALSE),"无该职业")))*VLOOKUP($AF958,角色间职业划分!$P:$AP,13,FALSE)/角色间职业划分!$AB$9,0)</f>
        <v>1706</v>
      </c>
      <c r="H958" s="26">
        <f t="shared" si="365"/>
        <v>0</v>
      </c>
      <c r="I958" s="26">
        <f t="shared" si="366"/>
        <v>0</v>
      </c>
      <c r="J958" s="26">
        <f t="shared" si="367"/>
        <v>0</v>
      </c>
      <c r="K958" s="26">
        <f t="shared" si="368"/>
        <v>0</v>
      </c>
      <c r="L958" s="26">
        <f t="shared" si="369"/>
        <v>0</v>
      </c>
      <c r="M958" s="26">
        <f t="shared" si="370"/>
        <v>0</v>
      </c>
      <c r="N958" s="26">
        <f t="shared" si="371"/>
        <v>2.5</v>
      </c>
      <c r="O958" s="26">
        <f t="shared" si="372"/>
        <v>7.5</v>
      </c>
      <c r="P958" s="26">
        <f t="shared" si="373"/>
        <v>7.5</v>
      </c>
      <c r="Q958" s="26">
        <f t="shared" si="374"/>
        <v>2.5</v>
      </c>
      <c r="R958" s="26">
        <f t="shared" si="375"/>
        <v>0</v>
      </c>
      <c r="S958" s="26">
        <f t="shared" si="376"/>
        <v>2.5</v>
      </c>
      <c r="T958" s="26">
        <f t="shared" si="377"/>
        <v>2.5</v>
      </c>
      <c r="U958" s="26">
        <f t="shared" si="378"/>
        <v>0</v>
      </c>
      <c r="V958" s="26">
        <f t="shared" si="379"/>
        <v>0</v>
      </c>
      <c r="W958" s="26">
        <f>VLOOKUP(AF958,角色间职业划分!L:M,2,FALSE)</f>
        <v>38</v>
      </c>
      <c r="X958" s="26">
        <f t="shared" si="380"/>
        <v>38</v>
      </c>
      <c r="Y958" s="26">
        <v>0</v>
      </c>
      <c r="Z958" s="26">
        <v>0</v>
      </c>
      <c r="AA958" s="26">
        <v>0</v>
      </c>
      <c r="AB958" s="26">
        <f t="shared" si="381"/>
        <v>10</v>
      </c>
      <c r="AC958" s="1">
        <f t="shared" si="362"/>
        <v>939</v>
      </c>
      <c r="AD958" s="51"/>
      <c r="AE958" s="1"/>
      <c r="AF958">
        <f t="shared" si="382"/>
        <v>16</v>
      </c>
      <c r="AG958" s="26" t="str">
        <f>VLOOKUP(AF958,角色间职业划分!P:R,3,FALSE)</f>
        <v>战士</v>
      </c>
      <c r="AH958" s="26">
        <f t="shared" si="383"/>
        <v>38</v>
      </c>
    </row>
    <row r="959" spans="1:34" x14ac:dyDescent="0.15">
      <c r="A959" s="26">
        <v>955</v>
      </c>
      <c r="B959" s="26">
        <f t="shared" si="363"/>
        <v>0</v>
      </c>
      <c r="C959" s="26">
        <f>ROUND(IF($AG959="战士",VLOOKUP($AH959,$DV:$ER,DX$1,FALSE),IF($AG959="幻术师",VLOOKUP($AH959,$EU:$FQ,EW$1,FALSE),IF($AG959="刺客",VLOOKUP($AH959,$FU:$GQ,FW$1,FALSE),"无该职业")))/VLOOKUP(AF959,角色间职业划分!P:AP,20,FALSE),0)</f>
        <v>37</v>
      </c>
      <c r="D959" s="26">
        <f t="shared" si="364"/>
        <v>0</v>
      </c>
      <c r="E959" s="26">
        <f>ROUND(IF($AG959="战士",VLOOKUP($AH959,$DV:$ER,DZ$1,FALSE),IF($AG959="幻术师",VLOOKUP($AH959,$EU:$FQ,EY$1,FALSE),IF($AG959="刺客",VLOOKUP($AH959,$FU:$GQ,FY$1,FALSE),"无该职业")))*VLOOKUP($AF959,角色间职业划分!$P:$AP,26,FALSE)*VLOOKUP($AF959,角色间职业划分!$P:$AP,13,FALSE)/角色间职业划分!$AB$9,0)</f>
        <v>633</v>
      </c>
      <c r="F959" s="26">
        <f>ROUND(IF($AG959="战士",VLOOKUP($AH959,$DV:$ER,EA$1,FALSE),IF($AG959="幻术师",VLOOKUP($AH959,$EU:$FQ,EZ$1,FALSE),IF($AG959="刺客",VLOOKUP($AH959,$FU:$GQ,FZ$1,FALSE),"无该职业")))*VLOOKUP($AF959,角色间职业划分!$P:$AP,8,FALSE)/角色间职业划分!$W$9,0)</f>
        <v>8645</v>
      </c>
      <c r="G959" s="26">
        <f>ROUND(IF($AG959="战士",VLOOKUP($AH959,$DV:$ER,EB$1,FALSE),IF($AG959="幻术师",VLOOKUP($AH959,$EU:$FQ,FA$1,FALSE),IF($AG959="刺客",VLOOKUP($AH959,$FU:$GQ,GA$1,FALSE),"无该职业")))*VLOOKUP($AF959,角色间职业划分!$P:$AP,13,FALSE)/角色间职业划分!$AB$9,0)</f>
        <v>1869</v>
      </c>
      <c r="H959" s="26">
        <f t="shared" si="365"/>
        <v>0</v>
      </c>
      <c r="I959" s="26">
        <f t="shared" si="366"/>
        <v>0</v>
      </c>
      <c r="J959" s="26">
        <f t="shared" si="367"/>
        <v>0</v>
      </c>
      <c r="K959" s="26">
        <f t="shared" si="368"/>
        <v>0</v>
      </c>
      <c r="L959" s="26">
        <f t="shared" si="369"/>
        <v>0</v>
      </c>
      <c r="M959" s="26">
        <f t="shared" si="370"/>
        <v>0</v>
      </c>
      <c r="N959" s="26">
        <f t="shared" si="371"/>
        <v>2.5</v>
      </c>
      <c r="O959" s="26">
        <f t="shared" si="372"/>
        <v>7.5</v>
      </c>
      <c r="P959" s="26">
        <f t="shared" si="373"/>
        <v>7.5</v>
      </c>
      <c r="Q959" s="26">
        <f t="shared" si="374"/>
        <v>2.5</v>
      </c>
      <c r="R959" s="26">
        <f t="shared" si="375"/>
        <v>0</v>
      </c>
      <c r="S959" s="26">
        <f t="shared" si="376"/>
        <v>2.5</v>
      </c>
      <c r="T959" s="26">
        <f t="shared" si="377"/>
        <v>2.5</v>
      </c>
      <c r="U959" s="26">
        <f t="shared" si="378"/>
        <v>0</v>
      </c>
      <c r="V959" s="26">
        <f t="shared" si="379"/>
        <v>0</v>
      </c>
      <c r="W959" s="26">
        <f>VLOOKUP(AF959,角色间职业划分!L:M,2,FALSE)</f>
        <v>38</v>
      </c>
      <c r="X959" s="26">
        <f t="shared" si="380"/>
        <v>39</v>
      </c>
      <c r="Y959" s="26">
        <v>0</v>
      </c>
      <c r="Z959" s="26">
        <v>0</v>
      </c>
      <c r="AA959" s="26">
        <v>0</v>
      </c>
      <c r="AB959" s="26">
        <f t="shared" si="381"/>
        <v>10</v>
      </c>
      <c r="AC959" s="1">
        <f t="shared" si="362"/>
        <v>960</v>
      </c>
      <c r="AD959" s="51"/>
      <c r="AE959" s="1"/>
      <c r="AF959">
        <f t="shared" si="382"/>
        <v>16</v>
      </c>
      <c r="AG959" s="26" t="str">
        <f>VLOOKUP(AF959,角色间职业划分!P:R,3,FALSE)</f>
        <v>战士</v>
      </c>
      <c r="AH959" s="26">
        <f t="shared" si="383"/>
        <v>39</v>
      </c>
    </row>
    <row r="960" spans="1:34" x14ac:dyDescent="0.15">
      <c r="A960" s="26">
        <v>956</v>
      </c>
      <c r="B960" s="26">
        <f t="shared" si="363"/>
        <v>0</v>
      </c>
      <c r="C960" s="26">
        <f>ROUND(IF($AG960="战士",VLOOKUP($AH960,$DV:$ER,DX$1,FALSE),IF($AG960="幻术师",VLOOKUP($AH960,$EU:$FQ,EW$1,FALSE),IF($AG960="刺客",VLOOKUP($AH960,$FU:$GQ,FW$1,FALSE),"无该职业")))/VLOOKUP(AF960,角色间职业划分!P:AP,20,FALSE),0)</f>
        <v>37</v>
      </c>
      <c r="D960" s="26">
        <f t="shared" si="364"/>
        <v>0</v>
      </c>
      <c r="E960" s="26">
        <f>ROUND(IF($AG960="战士",VLOOKUP($AH960,$DV:$ER,DZ$1,FALSE),IF($AG960="幻术师",VLOOKUP($AH960,$EU:$FQ,EY$1,FALSE),IF($AG960="刺客",VLOOKUP($AH960,$FU:$GQ,FY$1,FALSE),"无该职业")))*VLOOKUP($AF960,角色间职业划分!$P:$AP,26,FALSE)*VLOOKUP($AF960,角色间职业划分!$P:$AP,13,FALSE)/角色间职业划分!$AB$9,0)</f>
        <v>633</v>
      </c>
      <c r="F960" s="26">
        <f>ROUND(IF($AG960="战士",VLOOKUP($AH960,$DV:$ER,EA$1,FALSE),IF($AG960="幻术师",VLOOKUP($AH960,$EU:$FQ,EZ$1,FALSE),IF($AG960="刺客",VLOOKUP($AH960,$FU:$GQ,FZ$1,FALSE),"无该职业")))*VLOOKUP($AF960,角色间职业划分!$P:$AP,8,FALSE)/角色间职业划分!$W$9,0)</f>
        <v>8645</v>
      </c>
      <c r="G960" s="26">
        <f>ROUND(IF($AG960="战士",VLOOKUP($AH960,$DV:$ER,EB$1,FALSE),IF($AG960="幻术师",VLOOKUP($AH960,$EU:$FQ,FA$1,FALSE),IF($AG960="刺客",VLOOKUP($AH960,$FU:$GQ,GA$1,FALSE),"无该职业")))*VLOOKUP($AF960,角色间职业划分!$P:$AP,13,FALSE)/角色间职业划分!$AB$9,0)</f>
        <v>1869</v>
      </c>
      <c r="H960" s="26">
        <f t="shared" si="365"/>
        <v>0</v>
      </c>
      <c r="I960" s="26">
        <f t="shared" si="366"/>
        <v>0</v>
      </c>
      <c r="J960" s="26">
        <f t="shared" si="367"/>
        <v>0</v>
      </c>
      <c r="K960" s="26">
        <f t="shared" si="368"/>
        <v>0</v>
      </c>
      <c r="L960" s="26">
        <f t="shared" si="369"/>
        <v>0</v>
      </c>
      <c r="M960" s="26">
        <f t="shared" si="370"/>
        <v>0</v>
      </c>
      <c r="N960" s="26">
        <f t="shared" si="371"/>
        <v>2.5</v>
      </c>
      <c r="O960" s="26">
        <f t="shared" si="372"/>
        <v>7.5</v>
      </c>
      <c r="P960" s="26">
        <f t="shared" si="373"/>
        <v>7.5</v>
      </c>
      <c r="Q960" s="26">
        <f t="shared" si="374"/>
        <v>5</v>
      </c>
      <c r="R960" s="26">
        <f t="shared" si="375"/>
        <v>0</v>
      </c>
      <c r="S960" s="26">
        <f t="shared" si="376"/>
        <v>2.5</v>
      </c>
      <c r="T960" s="26">
        <f t="shared" si="377"/>
        <v>2.5</v>
      </c>
      <c r="U960" s="26">
        <f t="shared" si="378"/>
        <v>0</v>
      </c>
      <c r="V960" s="26">
        <f t="shared" si="379"/>
        <v>0</v>
      </c>
      <c r="W960" s="26">
        <f>VLOOKUP(AF960,角色间职业划分!L:M,2,FALSE)</f>
        <v>38</v>
      </c>
      <c r="X960" s="26">
        <f t="shared" si="380"/>
        <v>40</v>
      </c>
      <c r="Y960" s="26">
        <v>0</v>
      </c>
      <c r="Z960" s="26">
        <v>0</v>
      </c>
      <c r="AA960" s="26">
        <v>0</v>
      </c>
      <c r="AB960" s="26">
        <f t="shared" si="381"/>
        <v>12.5</v>
      </c>
      <c r="AC960" s="1">
        <f t="shared" si="362"/>
        <v>1010</v>
      </c>
      <c r="AD960" s="51"/>
      <c r="AE960" s="1"/>
      <c r="AF960">
        <f t="shared" si="382"/>
        <v>16</v>
      </c>
      <c r="AG960" s="26" t="str">
        <f>VLOOKUP(AF960,角色间职业划分!P:R,3,FALSE)</f>
        <v>战士</v>
      </c>
      <c r="AH960" s="26">
        <f t="shared" si="383"/>
        <v>40</v>
      </c>
    </row>
    <row r="961" spans="1:34" x14ac:dyDescent="0.15">
      <c r="A961" s="26">
        <v>957</v>
      </c>
      <c r="B961" s="26">
        <f t="shared" si="363"/>
        <v>0</v>
      </c>
      <c r="C961" s="26">
        <f>ROUND(IF($AG961="战士",VLOOKUP($AH961,$DV:$ER,DX$1,FALSE),IF($AG961="幻术师",VLOOKUP($AH961,$EU:$FQ,EW$1,FALSE),IF($AG961="刺客",VLOOKUP($AH961,$FU:$GQ,FW$1,FALSE),"无该职业")))/VLOOKUP(AF961,角色间职业划分!P:AP,20,FALSE),0)</f>
        <v>37</v>
      </c>
      <c r="D961" s="26">
        <f t="shared" si="364"/>
        <v>0</v>
      </c>
      <c r="E961" s="26">
        <f>ROUND(IF($AG961="战士",VLOOKUP($AH961,$DV:$ER,DZ$1,FALSE),IF($AG961="幻术师",VLOOKUP($AH961,$EU:$FQ,EY$1,FALSE),IF($AG961="刺客",VLOOKUP($AH961,$FU:$GQ,FY$1,FALSE),"无该职业")))*VLOOKUP($AF961,角色间职业划分!$P:$AP,26,FALSE)*VLOOKUP($AF961,角色间职业划分!$P:$AP,13,FALSE)/角色间职业划分!$AB$9,0)</f>
        <v>633</v>
      </c>
      <c r="F961" s="26">
        <f>ROUND(IF($AG961="战士",VLOOKUP($AH961,$DV:$ER,EA$1,FALSE),IF($AG961="幻术师",VLOOKUP($AH961,$EU:$FQ,EZ$1,FALSE),IF($AG961="刺客",VLOOKUP($AH961,$FU:$GQ,FZ$1,FALSE),"无该职业")))*VLOOKUP($AF961,角色间职业划分!$P:$AP,8,FALSE)/角色间职业划分!$W$9,0)</f>
        <v>9992</v>
      </c>
      <c r="G961" s="26">
        <f>ROUND(IF($AG961="战士",VLOOKUP($AH961,$DV:$ER,EB$1,FALSE),IF($AG961="幻术师",VLOOKUP($AH961,$EU:$FQ,FA$1,FALSE),IF($AG961="刺客",VLOOKUP($AH961,$FU:$GQ,GA$1,FALSE),"无该职业")))*VLOOKUP($AF961,角色间职业划分!$P:$AP,13,FALSE)/角色间职业划分!$AB$9,0)</f>
        <v>1869</v>
      </c>
      <c r="H961" s="26">
        <f t="shared" si="365"/>
        <v>0</v>
      </c>
      <c r="I961" s="26">
        <f t="shared" si="366"/>
        <v>0</v>
      </c>
      <c r="J961" s="26">
        <f t="shared" si="367"/>
        <v>0</v>
      </c>
      <c r="K961" s="26">
        <f t="shared" si="368"/>
        <v>0</v>
      </c>
      <c r="L961" s="26">
        <f t="shared" si="369"/>
        <v>0</v>
      </c>
      <c r="M961" s="26">
        <f t="shared" si="370"/>
        <v>0</v>
      </c>
      <c r="N961" s="26">
        <f t="shared" si="371"/>
        <v>2.5</v>
      </c>
      <c r="O961" s="26">
        <f t="shared" si="372"/>
        <v>7.5</v>
      </c>
      <c r="P961" s="26">
        <f t="shared" si="373"/>
        <v>7.5</v>
      </c>
      <c r="Q961" s="26">
        <f t="shared" si="374"/>
        <v>5</v>
      </c>
      <c r="R961" s="26">
        <f t="shared" si="375"/>
        <v>0</v>
      </c>
      <c r="S961" s="26">
        <f t="shared" si="376"/>
        <v>2.5</v>
      </c>
      <c r="T961" s="26">
        <f t="shared" si="377"/>
        <v>2.5</v>
      </c>
      <c r="U961" s="26">
        <f t="shared" si="378"/>
        <v>0</v>
      </c>
      <c r="V961" s="26">
        <f t="shared" si="379"/>
        <v>0</v>
      </c>
      <c r="W961" s="26">
        <f>VLOOKUP(AF961,角色间职业划分!L:M,2,FALSE)</f>
        <v>38</v>
      </c>
      <c r="X961" s="26">
        <f t="shared" si="380"/>
        <v>41</v>
      </c>
      <c r="Y961" s="26">
        <v>0</v>
      </c>
      <c r="Z961" s="26">
        <v>0</v>
      </c>
      <c r="AA961" s="26">
        <v>0</v>
      </c>
      <c r="AB961" s="26">
        <f t="shared" si="381"/>
        <v>12.5</v>
      </c>
      <c r="AC961" s="1">
        <f t="shared" si="362"/>
        <v>1061</v>
      </c>
      <c r="AD961" s="51"/>
      <c r="AE961" s="1"/>
      <c r="AF961">
        <f t="shared" si="382"/>
        <v>16</v>
      </c>
      <c r="AG961" s="26" t="str">
        <f>VLOOKUP(AF961,角色间职业划分!P:R,3,FALSE)</f>
        <v>战士</v>
      </c>
      <c r="AH961" s="26">
        <f t="shared" si="383"/>
        <v>41</v>
      </c>
    </row>
    <row r="962" spans="1:34" x14ac:dyDescent="0.15">
      <c r="A962" s="26">
        <v>958</v>
      </c>
      <c r="B962" s="26">
        <f t="shared" si="363"/>
        <v>0</v>
      </c>
      <c r="C962" s="26">
        <f>ROUND(IF($AG962="战士",VLOOKUP($AH962,$DV:$ER,DX$1,FALSE),IF($AG962="幻术师",VLOOKUP($AH962,$EU:$FQ,EW$1,FALSE),IF($AG962="刺客",VLOOKUP($AH962,$FU:$GQ,FW$1,FALSE),"无该职业")))/VLOOKUP(AF962,角色间职业划分!P:AP,20,FALSE),0)</f>
        <v>42</v>
      </c>
      <c r="D962" s="26">
        <f t="shared" si="364"/>
        <v>0</v>
      </c>
      <c r="E962" s="26">
        <f>ROUND(IF($AG962="战士",VLOOKUP($AH962,$DV:$ER,DZ$1,FALSE),IF($AG962="幻术师",VLOOKUP($AH962,$EU:$FQ,EY$1,FALSE),IF($AG962="刺客",VLOOKUP($AH962,$FU:$GQ,FY$1,FALSE),"无该职业")))*VLOOKUP($AF962,角色间职业划分!$P:$AP,26,FALSE)*VLOOKUP($AF962,角色间职业划分!$P:$AP,13,FALSE)/角色间职业划分!$AB$9,0)</f>
        <v>633</v>
      </c>
      <c r="F962" s="26">
        <f>ROUND(IF($AG962="战士",VLOOKUP($AH962,$DV:$ER,EA$1,FALSE),IF($AG962="幻术师",VLOOKUP($AH962,$EU:$FQ,EZ$1,FALSE),IF($AG962="刺客",VLOOKUP($AH962,$FU:$GQ,FZ$1,FALSE),"无该职业")))*VLOOKUP($AF962,角色间职业划分!$P:$AP,8,FALSE)/角色间职业划分!$W$9,0)</f>
        <v>9992</v>
      </c>
      <c r="G962" s="26">
        <f>ROUND(IF($AG962="战士",VLOOKUP($AH962,$DV:$ER,EB$1,FALSE),IF($AG962="幻术师",VLOOKUP($AH962,$EU:$FQ,FA$1,FALSE),IF($AG962="刺客",VLOOKUP($AH962,$FU:$GQ,GA$1,FALSE),"无该职业")))*VLOOKUP($AF962,角色间职业划分!$P:$AP,13,FALSE)/角色间职业划分!$AB$9,0)</f>
        <v>1869</v>
      </c>
      <c r="H962" s="26">
        <f t="shared" si="365"/>
        <v>0</v>
      </c>
      <c r="I962" s="26">
        <f t="shared" si="366"/>
        <v>0</v>
      </c>
      <c r="J962" s="26">
        <f t="shared" si="367"/>
        <v>0</v>
      </c>
      <c r="K962" s="26">
        <f t="shared" si="368"/>
        <v>0</v>
      </c>
      <c r="L962" s="26">
        <f t="shared" si="369"/>
        <v>0</v>
      </c>
      <c r="M962" s="26">
        <f t="shared" si="370"/>
        <v>0</v>
      </c>
      <c r="N962" s="26">
        <f t="shared" si="371"/>
        <v>2.5</v>
      </c>
      <c r="O962" s="26">
        <f t="shared" si="372"/>
        <v>7.5</v>
      </c>
      <c r="P962" s="26">
        <f t="shared" si="373"/>
        <v>7.5</v>
      </c>
      <c r="Q962" s="26">
        <f t="shared" si="374"/>
        <v>5</v>
      </c>
      <c r="R962" s="26">
        <f t="shared" si="375"/>
        <v>0</v>
      </c>
      <c r="S962" s="26">
        <f t="shared" si="376"/>
        <v>2.5</v>
      </c>
      <c r="T962" s="26">
        <f t="shared" si="377"/>
        <v>2.5</v>
      </c>
      <c r="U962" s="26">
        <f t="shared" si="378"/>
        <v>0</v>
      </c>
      <c r="V962" s="26">
        <f t="shared" si="379"/>
        <v>0</v>
      </c>
      <c r="W962" s="26">
        <f>VLOOKUP(AF962,角色间职业划分!L:M,2,FALSE)</f>
        <v>38</v>
      </c>
      <c r="X962" s="26">
        <f t="shared" si="380"/>
        <v>42</v>
      </c>
      <c r="Y962" s="26">
        <v>0</v>
      </c>
      <c r="Z962" s="26">
        <v>0</v>
      </c>
      <c r="AA962" s="26">
        <v>0</v>
      </c>
      <c r="AB962" s="26">
        <f t="shared" si="381"/>
        <v>12.5</v>
      </c>
      <c r="AC962" s="1">
        <f t="shared" si="362"/>
        <v>1111</v>
      </c>
      <c r="AD962" s="51"/>
      <c r="AE962" s="1"/>
      <c r="AF962">
        <f t="shared" si="382"/>
        <v>16</v>
      </c>
      <c r="AG962" s="26" t="str">
        <f>VLOOKUP(AF962,角色间职业划分!P:R,3,FALSE)</f>
        <v>战士</v>
      </c>
      <c r="AH962" s="26">
        <f t="shared" si="383"/>
        <v>42</v>
      </c>
    </row>
    <row r="963" spans="1:34" x14ac:dyDescent="0.15">
      <c r="A963" s="26">
        <v>959</v>
      </c>
      <c r="B963" s="26">
        <f t="shared" si="363"/>
        <v>0</v>
      </c>
      <c r="C963" s="26">
        <f>ROUND(IF($AG963="战士",VLOOKUP($AH963,$DV:$ER,DX$1,FALSE),IF($AG963="幻术师",VLOOKUP($AH963,$EU:$FQ,EW$1,FALSE),IF($AG963="刺客",VLOOKUP($AH963,$FU:$GQ,FW$1,FALSE),"无该职业")))/VLOOKUP(AF963,角色间职业划分!P:AP,20,FALSE),0)</f>
        <v>42</v>
      </c>
      <c r="D963" s="26">
        <f t="shared" si="364"/>
        <v>0</v>
      </c>
      <c r="E963" s="26">
        <f>ROUND(IF($AG963="战士",VLOOKUP($AH963,$DV:$ER,DZ$1,FALSE),IF($AG963="幻术师",VLOOKUP($AH963,$EU:$FQ,EY$1,FALSE),IF($AG963="刺客",VLOOKUP($AH963,$FU:$GQ,FY$1,FALSE),"无该职业")))*VLOOKUP($AF963,角色间职业划分!$P:$AP,26,FALSE)*VLOOKUP($AF963,角色间职业划分!$P:$AP,13,FALSE)/角色间职业划分!$AB$9,0)</f>
        <v>905</v>
      </c>
      <c r="F963" s="26">
        <f>ROUND(IF($AG963="战士",VLOOKUP($AH963,$DV:$ER,EA$1,FALSE),IF($AG963="幻术师",VLOOKUP($AH963,$EU:$FQ,EZ$1,FALSE),IF($AG963="刺客",VLOOKUP($AH963,$FU:$GQ,FZ$1,FALSE),"无该职业")))*VLOOKUP($AF963,角色间职业划分!$P:$AP,8,FALSE)/角色间职业划分!$W$9,0)</f>
        <v>9992</v>
      </c>
      <c r="G963" s="26">
        <f>ROUND(IF($AG963="战士",VLOOKUP($AH963,$DV:$ER,EB$1,FALSE),IF($AG963="幻术师",VLOOKUP($AH963,$EU:$FQ,FA$1,FALSE),IF($AG963="刺客",VLOOKUP($AH963,$FU:$GQ,GA$1,FALSE),"无该职业")))*VLOOKUP($AF963,角色间职业划分!$P:$AP,13,FALSE)/角色间职业划分!$AB$9,0)</f>
        <v>1869</v>
      </c>
      <c r="H963" s="26">
        <f t="shared" si="365"/>
        <v>0</v>
      </c>
      <c r="I963" s="26">
        <f t="shared" si="366"/>
        <v>0</v>
      </c>
      <c r="J963" s="26">
        <f t="shared" si="367"/>
        <v>0</v>
      </c>
      <c r="K963" s="26">
        <f t="shared" si="368"/>
        <v>0</v>
      </c>
      <c r="L963" s="26">
        <f t="shared" si="369"/>
        <v>0</v>
      </c>
      <c r="M963" s="26">
        <f t="shared" si="370"/>
        <v>0</v>
      </c>
      <c r="N963" s="26">
        <f t="shared" si="371"/>
        <v>2.5</v>
      </c>
      <c r="O963" s="26">
        <f t="shared" si="372"/>
        <v>7.5</v>
      </c>
      <c r="P963" s="26">
        <f t="shared" si="373"/>
        <v>7.5</v>
      </c>
      <c r="Q963" s="26">
        <f t="shared" si="374"/>
        <v>5</v>
      </c>
      <c r="R963" s="26">
        <f t="shared" si="375"/>
        <v>0</v>
      </c>
      <c r="S963" s="26">
        <f t="shared" si="376"/>
        <v>2.5</v>
      </c>
      <c r="T963" s="26">
        <f t="shared" si="377"/>
        <v>2.5</v>
      </c>
      <c r="U963" s="26">
        <f t="shared" si="378"/>
        <v>0</v>
      </c>
      <c r="V963" s="26">
        <f t="shared" si="379"/>
        <v>0</v>
      </c>
      <c r="W963" s="26">
        <f>VLOOKUP(AF963,角色间职业划分!L:M,2,FALSE)</f>
        <v>38</v>
      </c>
      <c r="X963" s="26">
        <f t="shared" si="380"/>
        <v>43</v>
      </c>
      <c r="Y963" s="26">
        <v>0</v>
      </c>
      <c r="Z963" s="26">
        <v>0</v>
      </c>
      <c r="AA963" s="26">
        <v>0</v>
      </c>
      <c r="AB963" s="26">
        <f t="shared" si="381"/>
        <v>12.5</v>
      </c>
      <c r="AC963" s="1">
        <f t="shared" si="362"/>
        <v>1162</v>
      </c>
      <c r="AD963" s="51"/>
      <c r="AE963" s="1"/>
      <c r="AF963">
        <f t="shared" si="382"/>
        <v>16</v>
      </c>
      <c r="AG963" s="26" t="str">
        <f>VLOOKUP(AF963,角色间职业划分!P:R,3,FALSE)</f>
        <v>战士</v>
      </c>
      <c r="AH963" s="26">
        <f t="shared" si="383"/>
        <v>43</v>
      </c>
    </row>
    <row r="964" spans="1:34" x14ac:dyDescent="0.15">
      <c r="A964" s="26">
        <v>960</v>
      </c>
      <c r="B964" s="26">
        <f t="shared" si="363"/>
        <v>0</v>
      </c>
      <c r="C964" s="26">
        <f>ROUND(IF($AG964="战士",VLOOKUP($AH964,$DV:$ER,DX$1,FALSE),IF($AG964="幻术师",VLOOKUP($AH964,$EU:$FQ,EW$1,FALSE),IF($AG964="刺客",VLOOKUP($AH964,$FU:$GQ,FW$1,FALSE),"无该职业")))/VLOOKUP(AF964,角色间职业划分!P:AP,20,FALSE),0)</f>
        <v>42</v>
      </c>
      <c r="D964" s="26">
        <f t="shared" si="364"/>
        <v>0</v>
      </c>
      <c r="E964" s="26">
        <f>ROUND(IF($AG964="战士",VLOOKUP($AH964,$DV:$ER,DZ$1,FALSE),IF($AG964="幻术师",VLOOKUP($AH964,$EU:$FQ,EY$1,FALSE),IF($AG964="刺客",VLOOKUP($AH964,$FU:$GQ,FY$1,FALSE),"无该职业")))*VLOOKUP($AF964,角色间职业划分!$P:$AP,26,FALSE)*VLOOKUP($AF964,角色间职业划分!$P:$AP,13,FALSE)/角色间职业划分!$AB$9,0)</f>
        <v>905</v>
      </c>
      <c r="F964" s="26">
        <f>ROUND(IF($AG964="战士",VLOOKUP($AH964,$DV:$ER,EA$1,FALSE),IF($AG964="幻术师",VLOOKUP($AH964,$EU:$FQ,EZ$1,FALSE),IF($AG964="刺客",VLOOKUP($AH964,$FU:$GQ,FZ$1,FALSE),"无该职业")))*VLOOKUP($AF964,角色间职业划分!$P:$AP,8,FALSE)/角色间职业划分!$W$9,0)</f>
        <v>9992</v>
      </c>
      <c r="G964" s="26">
        <f>ROUND(IF($AG964="战士",VLOOKUP($AH964,$DV:$ER,EB$1,FALSE),IF($AG964="幻术师",VLOOKUP($AH964,$EU:$FQ,FA$1,FALSE),IF($AG964="刺客",VLOOKUP($AH964,$FU:$GQ,GA$1,FALSE),"无该职业")))*VLOOKUP($AF964,角色间职业划分!$P:$AP,13,FALSE)/角色间职业划分!$AB$9,0)</f>
        <v>2361</v>
      </c>
      <c r="H964" s="26">
        <f t="shared" si="365"/>
        <v>0</v>
      </c>
      <c r="I964" s="26">
        <f t="shared" si="366"/>
        <v>0</v>
      </c>
      <c r="J964" s="26">
        <f t="shared" si="367"/>
        <v>0</v>
      </c>
      <c r="K964" s="26">
        <f t="shared" si="368"/>
        <v>0</v>
      </c>
      <c r="L964" s="26">
        <f t="shared" si="369"/>
        <v>0</v>
      </c>
      <c r="M964" s="26">
        <f t="shared" si="370"/>
        <v>0</v>
      </c>
      <c r="N964" s="26">
        <f t="shared" si="371"/>
        <v>2.5</v>
      </c>
      <c r="O964" s="26">
        <f t="shared" si="372"/>
        <v>7.5</v>
      </c>
      <c r="P964" s="26">
        <f t="shared" si="373"/>
        <v>7.5</v>
      </c>
      <c r="Q964" s="26">
        <f t="shared" si="374"/>
        <v>5</v>
      </c>
      <c r="R964" s="26">
        <f t="shared" si="375"/>
        <v>0</v>
      </c>
      <c r="S964" s="26">
        <f t="shared" si="376"/>
        <v>2.5</v>
      </c>
      <c r="T964" s="26">
        <f t="shared" si="377"/>
        <v>2.5</v>
      </c>
      <c r="U964" s="26">
        <f t="shared" si="378"/>
        <v>0</v>
      </c>
      <c r="V964" s="26">
        <f t="shared" si="379"/>
        <v>0</v>
      </c>
      <c r="W964" s="26">
        <f>VLOOKUP(AF964,角色间职业划分!L:M,2,FALSE)</f>
        <v>38</v>
      </c>
      <c r="X964" s="26">
        <f t="shared" si="380"/>
        <v>44</v>
      </c>
      <c r="Y964" s="26">
        <v>0</v>
      </c>
      <c r="Z964" s="26">
        <v>0</v>
      </c>
      <c r="AA964" s="26">
        <v>0</v>
      </c>
      <c r="AB964" s="26">
        <f t="shared" si="381"/>
        <v>12.5</v>
      </c>
      <c r="AC964" s="1">
        <f t="shared" si="362"/>
        <v>1212</v>
      </c>
      <c r="AD964" s="51"/>
      <c r="AE964" s="1"/>
      <c r="AF964">
        <f t="shared" si="382"/>
        <v>16</v>
      </c>
      <c r="AG964" s="26" t="str">
        <f>VLOOKUP(AF964,角色间职业划分!P:R,3,FALSE)</f>
        <v>战士</v>
      </c>
      <c r="AH964" s="26">
        <f t="shared" si="383"/>
        <v>44</v>
      </c>
    </row>
    <row r="965" spans="1:34" x14ac:dyDescent="0.15">
      <c r="A965" s="26">
        <v>961</v>
      </c>
      <c r="B965" s="26">
        <f t="shared" si="363"/>
        <v>0</v>
      </c>
      <c r="C965" s="26">
        <f>ROUND(IF($AG965="战士",VLOOKUP($AH965,$DV:$ER,DX$1,FALSE),IF($AG965="幻术师",VLOOKUP($AH965,$EU:$FQ,EW$1,FALSE),IF($AG965="刺客",VLOOKUP($AH965,$FU:$GQ,FW$1,FALSE),"无该职业")))/VLOOKUP(AF965,角色间职业划分!P:AP,20,FALSE),0)</f>
        <v>42</v>
      </c>
      <c r="D965" s="26">
        <f t="shared" si="364"/>
        <v>0</v>
      </c>
      <c r="E965" s="26">
        <f>ROUND(IF($AG965="战士",VLOOKUP($AH965,$DV:$ER,DZ$1,FALSE),IF($AG965="幻术师",VLOOKUP($AH965,$EU:$FQ,EY$1,FALSE),IF($AG965="刺客",VLOOKUP($AH965,$FU:$GQ,FY$1,FALSE),"无该职业")))*VLOOKUP($AF965,角色间职业划分!$P:$AP,26,FALSE)*VLOOKUP($AF965,角色间职业划分!$P:$AP,13,FALSE)/角色间职业划分!$AB$9,0)</f>
        <v>905</v>
      </c>
      <c r="F965" s="26">
        <f>ROUND(IF($AG965="战士",VLOOKUP($AH965,$DV:$ER,EA$1,FALSE),IF($AG965="幻术师",VLOOKUP($AH965,$EU:$FQ,EZ$1,FALSE),IF($AG965="刺客",VLOOKUP($AH965,$FU:$GQ,FZ$1,FALSE),"无该职业")))*VLOOKUP($AF965,角色间职业划分!$P:$AP,8,FALSE)/角色间职业划分!$W$9,0)</f>
        <v>11894</v>
      </c>
      <c r="G965" s="26">
        <f>ROUND(IF($AG965="战士",VLOOKUP($AH965,$DV:$ER,EB$1,FALSE),IF($AG965="幻术师",VLOOKUP($AH965,$EU:$FQ,FA$1,FALSE),IF($AG965="刺客",VLOOKUP($AH965,$FU:$GQ,GA$1,FALSE),"无该职业")))*VLOOKUP($AF965,角色间职业划分!$P:$AP,13,FALSE)/角色间职业划分!$AB$9,0)</f>
        <v>2361</v>
      </c>
      <c r="H965" s="26">
        <f t="shared" si="365"/>
        <v>0</v>
      </c>
      <c r="I965" s="26">
        <f t="shared" si="366"/>
        <v>0</v>
      </c>
      <c r="J965" s="26">
        <f t="shared" si="367"/>
        <v>0</v>
      </c>
      <c r="K965" s="26">
        <f t="shared" si="368"/>
        <v>0</v>
      </c>
      <c r="L965" s="26">
        <f t="shared" si="369"/>
        <v>0</v>
      </c>
      <c r="M965" s="26">
        <f t="shared" si="370"/>
        <v>0</v>
      </c>
      <c r="N965" s="26">
        <f t="shared" si="371"/>
        <v>2.5</v>
      </c>
      <c r="O965" s="26">
        <f t="shared" si="372"/>
        <v>7.5</v>
      </c>
      <c r="P965" s="26">
        <f t="shared" si="373"/>
        <v>7.5</v>
      </c>
      <c r="Q965" s="26">
        <f t="shared" si="374"/>
        <v>5</v>
      </c>
      <c r="R965" s="26">
        <f t="shared" si="375"/>
        <v>0</v>
      </c>
      <c r="S965" s="26">
        <f t="shared" si="376"/>
        <v>2.5</v>
      </c>
      <c r="T965" s="26">
        <f t="shared" si="377"/>
        <v>2.5</v>
      </c>
      <c r="U965" s="26">
        <f t="shared" si="378"/>
        <v>0</v>
      </c>
      <c r="V965" s="26">
        <f t="shared" si="379"/>
        <v>0</v>
      </c>
      <c r="W965" s="26">
        <f>VLOOKUP(AF965,角色间职业划分!L:M,2,FALSE)</f>
        <v>38</v>
      </c>
      <c r="X965" s="26">
        <f t="shared" si="380"/>
        <v>45</v>
      </c>
      <c r="Y965" s="26">
        <v>0</v>
      </c>
      <c r="Z965" s="26">
        <v>0</v>
      </c>
      <c r="AA965" s="26">
        <v>0</v>
      </c>
      <c r="AB965" s="26">
        <f t="shared" si="381"/>
        <v>12.5</v>
      </c>
      <c r="AC965" s="1">
        <f t="shared" ref="AC965:AC1028" si="384">INT(VLOOKUP(X965,AP:AR,3,FALSE)/$AF$2)</f>
        <v>1263</v>
      </c>
      <c r="AD965" s="51"/>
      <c r="AE965" s="1"/>
      <c r="AF965">
        <f t="shared" si="382"/>
        <v>16</v>
      </c>
      <c r="AG965" s="26" t="str">
        <f>VLOOKUP(AF965,角色间职业划分!P:R,3,FALSE)</f>
        <v>战士</v>
      </c>
      <c r="AH965" s="26">
        <f t="shared" si="383"/>
        <v>45</v>
      </c>
    </row>
    <row r="966" spans="1:34" x14ac:dyDescent="0.15">
      <c r="A966" s="26">
        <v>962</v>
      </c>
      <c r="B966" s="26">
        <f t="shared" ref="B966:B1029" si="385">IF($AG966="战士",VLOOKUP($AH966,$DV:$ER,DW$1,FALSE),IF($AG966="幻术师",VLOOKUP($AH966,$EU:$FQ,EV$1,FALSE),IF($AG966="刺客",VLOOKUP($AH966,$FU:$GQ,FV$1,FALSE),"无该职业")))</f>
        <v>0</v>
      </c>
      <c r="C966" s="26">
        <f>ROUND(IF($AG966="战士",VLOOKUP($AH966,$DV:$ER,DX$1,FALSE),IF($AG966="幻术师",VLOOKUP($AH966,$EU:$FQ,EW$1,FALSE),IF($AG966="刺客",VLOOKUP($AH966,$FU:$GQ,FW$1,FALSE),"无该职业")))/VLOOKUP(AF966,角色间职业划分!P:AP,20,FALSE),0)</f>
        <v>42</v>
      </c>
      <c r="D966" s="26">
        <f t="shared" ref="D966:D1029" si="386">IF($AG966="战士",VLOOKUP($AH966,$DV:$ER,DY$1,FALSE),IF($AG966="幻术师",VLOOKUP($AH966,$EU:$FQ,EX$1,FALSE),IF($AG966="刺客",VLOOKUP($AH966,$FU:$GQ,FX$1,FALSE),"无该职业")))</f>
        <v>0</v>
      </c>
      <c r="E966" s="26">
        <f>ROUND(IF($AG966="战士",VLOOKUP($AH966,$DV:$ER,DZ$1,FALSE),IF($AG966="幻术师",VLOOKUP($AH966,$EU:$FQ,EY$1,FALSE),IF($AG966="刺客",VLOOKUP($AH966,$FU:$GQ,FY$1,FALSE),"无该职业")))*VLOOKUP($AF966,角色间职业划分!$P:$AP,26,FALSE)*VLOOKUP($AF966,角色间职业划分!$P:$AP,13,FALSE)/角色间职业划分!$AB$9,0)</f>
        <v>905</v>
      </c>
      <c r="F966" s="26">
        <f>ROUND(IF($AG966="战士",VLOOKUP($AH966,$DV:$ER,EA$1,FALSE),IF($AG966="幻术师",VLOOKUP($AH966,$EU:$FQ,EZ$1,FALSE),IF($AG966="刺客",VLOOKUP($AH966,$FU:$GQ,FZ$1,FALSE),"无该职业")))*VLOOKUP($AF966,角色间职业划分!$P:$AP,8,FALSE)/角色间职业划分!$W$9,0)</f>
        <v>11894</v>
      </c>
      <c r="G966" s="26">
        <f>ROUND(IF($AG966="战士",VLOOKUP($AH966,$DV:$ER,EB$1,FALSE),IF($AG966="幻术师",VLOOKUP($AH966,$EU:$FQ,FA$1,FALSE),IF($AG966="刺客",VLOOKUP($AH966,$FU:$GQ,GA$1,FALSE),"无该职业")))*VLOOKUP($AF966,角色间职业划分!$P:$AP,13,FALSE)/角色间职业划分!$AB$9,0)</f>
        <v>2361</v>
      </c>
      <c r="H966" s="26">
        <f t="shared" ref="H966:H1029" si="387">IF($AG966="战士",VLOOKUP($AH966,$DV:$ER,EC$1,FALSE),IF($AG966="幻术师",VLOOKUP($AH966,$EU:$FQ,FB$1,FALSE),IF($AG966="刺客",VLOOKUP($AH966,$FU:$GQ,GB$1,FALSE),"无该职业")))</f>
        <v>0</v>
      </c>
      <c r="I966" s="26">
        <f t="shared" ref="I966:I1029" si="388">IF($AG966="战士",VLOOKUP($AH966,$DV:$ER,ED$1,FALSE),IF($AG966="幻术师",VLOOKUP($AH966,$EU:$FQ,FC$1,FALSE),IF($AG966="刺客",VLOOKUP($AH966,$FU:$GQ,GC$1,FALSE),"无该职业")))</f>
        <v>0</v>
      </c>
      <c r="J966" s="26">
        <f t="shared" ref="J966:J1029" si="389">IF($AG966="战士",VLOOKUP($AH966,$DV:$ER,EE$1,FALSE),IF($AG966="幻术师",VLOOKUP($AH966,$EU:$FQ,FD$1,FALSE),IF($AG966="刺客",VLOOKUP($AH966,$FU:$GQ,GD$1,FALSE),"无该职业")))</f>
        <v>0</v>
      </c>
      <c r="K966" s="26">
        <f t="shared" ref="K966:K1029" si="390">IF($AG966="战士",VLOOKUP($AH966,$DV:$ER,EF$1,FALSE),IF($AG966="幻术师",VLOOKUP($AH966,$EU:$FQ,FE$1,FALSE),IF($AG966="刺客",VLOOKUP($AH966,$FU:$GQ,GE$1,FALSE),"无该职业")))</f>
        <v>0</v>
      </c>
      <c r="L966" s="26">
        <f t="shared" ref="L966:L1029" si="391">IF($AG966="战士",VLOOKUP($AH966,$DV:$ER,EG$1,FALSE),IF($AG966="幻术师",VLOOKUP($AH966,$EU:$FQ,FF$1,FALSE),IF($AG966="刺客",VLOOKUP($AH966,$FU:$GQ,GF$1,FALSE),"无该职业")))</f>
        <v>0</v>
      </c>
      <c r="M966" s="26">
        <f t="shared" ref="M966:M1029" si="392">IF($AG966="战士",VLOOKUP($AH966,$DV:$ER,EH$1,FALSE),IF($AG966="幻术师",VLOOKUP($AH966,$EU:$FQ,FG$1,FALSE),IF($AG966="刺客",VLOOKUP($AH966,$FU:$GQ,GG$1,FALSE),"无该职业")))</f>
        <v>0</v>
      </c>
      <c r="N966" s="26">
        <f t="shared" ref="N966:N1029" si="393">IF($AG966="战士",VLOOKUP($AH966,$DV:$ER,EI$1,FALSE),IF($AG966="幻术师",VLOOKUP($AH966,$EU:$FQ,FH$1,FALSE),IF($AG966="刺客",VLOOKUP($AH966,$FU:$GQ,GH$1,FALSE),"无该职业")))</f>
        <v>5</v>
      </c>
      <c r="O966" s="26">
        <f t="shared" ref="O966:O1029" si="394">IF($AG966="战士",VLOOKUP($AH966,$DV:$ER,EJ$1,FALSE),IF($AG966="幻术师",VLOOKUP($AH966,$EU:$FQ,FI$1,FALSE),IF($AG966="刺客",VLOOKUP($AH966,$FU:$GQ,GI$1,FALSE),"无该职业")))</f>
        <v>7.5</v>
      </c>
      <c r="P966" s="26">
        <f t="shared" ref="P966:P1029" si="395">IF($AG966="战士",VLOOKUP($AH966,$DV:$ER,EK$1,FALSE),IF($AG966="幻术师",VLOOKUP($AH966,$EU:$FQ,FJ$1,FALSE),IF($AG966="刺客",VLOOKUP($AH966,$FU:$GQ,GJ$1,FALSE),"无该职业")))</f>
        <v>7.5</v>
      </c>
      <c r="Q966" s="26">
        <f t="shared" ref="Q966:Q1029" si="396">IF($AG966="战士",VLOOKUP($AH966,$DV:$ER,EL$1,FALSE),IF($AG966="幻术师",VLOOKUP($AH966,$EU:$FQ,FK$1,FALSE),IF($AG966="刺客",VLOOKUP($AH966,$FU:$GQ,GK$1,FALSE),"无该职业")))</f>
        <v>5</v>
      </c>
      <c r="R966" s="26">
        <f t="shared" ref="R966:R1029" si="397">IF($AG966="战士",VLOOKUP($AH966,$DV:$ER,EM$1,FALSE),IF($AG966="幻术师",VLOOKUP($AH966,$EU:$FQ,FL$1,FALSE),IF($AG966="刺客",VLOOKUP($AH966,$FU:$GQ,GL$1,FALSE),"无该职业")))</f>
        <v>0</v>
      </c>
      <c r="S966" s="26">
        <f t="shared" ref="S966:S1029" si="398">IF($AG966="战士",VLOOKUP($AH966,$DV:$ER,EN$1,FALSE),IF($AG966="幻术师",VLOOKUP($AH966,$EU:$FQ,FM$1,FALSE),IF($AG966="刺客",VLOOKUP($AH966,$FU:$GQ,GM$1,FALSE),"无该职业")))</f>
        <v>2.5</v>
      </c>
      <c r="T966" s="26">
        <f t="shared" ref="T966:T1029" si="399">IF($AG966="战士",VLOOKUP($AH966,$DV:$ER,EO$1,FALSE),IF($AG966="幻术师",VLOOKUP($AH966,$EU:$FQ,FN$1,FALSE),IF($AG966="刺客",VLOOKUP($AH966,$FU:$GQ,GN$1,FALSE),"无该职业")))</f>
        <v>2.5</v>
      </c>
      <c r="U966" s="26">
        <f t="shared" ref="U966:U1029" si="400">IF($AG966="战士",VLOOKUP($AH966,$DV:$ER,EP$1,FALSE),IF($AG966="幻术师",VLOOKUP($AH966,$EU:$FQ,FO$1,FALSE),IF($AG966="刺客",VLOOKUP($AH966,$FU:$GQ,GO$1,FALSE),"无该职业")))</f>
        <v>0</v>
      </c>
      <c r="V966" s="26">
        <f t="shared" ref="V966:V1029" si="401">IF($AG966="战士",VLOOKUP($AH966,$DV:$ER,EQ$1,FALSE),IF($AG966="幻术师",VLOOKUP($AH966,$EU:$FQ,FP$1,FALSE),IF($AG966="刺客",VLOOKUP($AH966,$FU:$GQ,GP$1,FALSE),"无该职业")))</f>
        <v>0</v>
      </c>
      <c r="W966" s="26">
        <f>VLOOKUP(AF966,角色间职业划分!L:M,2,FALSE)</f>
        <v>38</v>
      </c>
      <c r="X966" s="26">
        <f t="shared" ref="X966:X1029" si="402">AH966</f>
        <v>46</v>
      </c>
      <c r="Y966" s="26">
        <v>0</v>
      </c>
      <c r="Z966" s="26">
        <v>0</v>
      </c>
      <c r="AA966" s="26">
        <v>0</v>
      </c>
      <c r="AB966" s="26">
        <f t="shared" ref="AB966:AB1029" si="403">VLOOKUP(X966,AP:AU,6,FALSE)</f>
        <v>12.5</v>
      </c>
      <c r="AC966" s="1">
        <f t="shared" si="384"/>
        <v>1313</v>
      </c>
      <c r="AD966" s="51"/>
      <c r="AE966" s="1"/>
      <c r="AF966">
        <f t="shared" si="382"/>
        <v>16</v>
      </c>
      <c r="AG966" s="26" t="str">
        <f>VLOOKUP(AF966,角色间职业划分!P:R,3,FALSE)</f>
        <v>战士</v>
      </c>
      <c r="AH966" s="26">
        <f t="shared" si="383"/>
        <v>46</v>
      </c>
    </row>
    <row r="967" spans="1:34" x14ac:dyDescent="0.15">
      <c r="A967" s="26">
        <v>963</v>
      </c>
      <c r="B967" s="26">
        <f t="shared" si="385"/>
        <v>0</v>
      </c>
      <c r="C967" s="26">
        <f>ROUND(IF($AG967="战士",VLOOKUP($AH967,$DV:$ER,DX$1,FALSE),IF($AG967="幻术师",VLOOKUP($AH967,$EU:$FQ,EW$1,FALSE),IF($AG967="刺客",VLOOKUP($AH967,$FU:$GQ,FW$1,FALSE),"无该职业")))/VLOOKUP(AF967,角色间职业划分!P:AP,20,FALSE),0)</f>
        <v>42</v>
      </c>
      <c r="D967" s="26">
        <f t="shared" si="386"/>
        <v>0</v>
      </c>
      <c r="E967" s="26">
        <f>ROUND(IF($AG967="战士",VLOOKUP($AH967,$DV:$ER,DZ$1,FALSE),IF($AG967="幻术师",VLOOKUP($AH967,$EU:$FQ,EY$1,FALSE),IF($AG967="刺客",VLOOKUP($AH967,$FU:$GQ,FY$1,FALSE),"无该职业")))*VLOOKUP($AF967,角色间职业划分!$P:$AP,26,FALSE)*VLOOKUP($AF967,角色间职业划分!$P:$AP,13,FALSE)/角色间职业划分!$AB$9,0)</f>
        <v>905</v>
      </c>
      <c r="F967" s="26">
        <f>ROUND(IF($AG967="战士",VLOOKUP($AH967,$DV:$ER,EA$1,FALSE),IF($AG967="幻术师",VLOOKUP($AH967,$EU:$FQ,EZ$1,FALSE),IF($AG967="刺客",VLOOKUP($AH967,$FU:$GQ,FZ$1,FALSE),"无该职业")))*VLOOKUP($AF967,角色间职业划分!$P:$AP,8,FALSE)/角色间职业划分!$W$9,0)</f>
        <v>11894</v>
      </c>
      <c r="G967" s="26">
        <f>ROUND(IF($AG967="战士",VLOOKUP($AH967,$DV:$ER,EB$1,FALSE),IF($AG967="幻术师",VLOOKUP($AH967,$EU:$FQ,FA$1,FALSE),IF($AG967="刺客",VLOOKUP($AH967,$FU:$GQ,GA$1,FALSE),"无该职业")))*VLOOKUP($AF967,角色间职业划分!$P:$AP,13,FALSE)/角色间职业划分!$AB$9,0)</f>
        <v>2656</v>
      </c>
      <c r="H967" s="26">
        <f t="shared" si="387"/>
        <v>0</v>
      </c>
      <c r="I967" s="26">
        <f t="shared" si="388"/>
        <v>0</v>
      </c>
      <c r="J967" s="26">
        <f t="shared" si="389"/>
        <v>0</v>
      </c>
      <c r="K967" s="26">
        <f t="shared" si="390"/>
        <v>0</v>
      </c>
      <c r="L967" s="26">
        <f t="shared" si="391"/>
        <v>0</v>
      </c>
      <c r="M967" s="26">
        <f t="shared" si="392"/>
        <v>0</v>
      </c>
      <c r="N967" s="26">
        <f t="shared" si="393"/>
        <v>5</v>
      </c>
      <c r="O967" s="26">
        <f t="shared" si="394"/>
        <v>7.5</v>
      </c>
      <c r="P967" s="26">
        <f t="shared" si="395"/>
        <v>7.5</v>
      </c>
      <c r="Q967" s="26">
        <f t="shared" si="396"/>
        <v>5</v>
      </c>
      <c r="R967" s="26">
        <f t="shared" si="397"/>
        <v>0</v>
      </c>
      <c r="S967" s="26">
        <f t="shared" si="398"/>
        <v>2.5</v>
      </c>
      <c r="T967" s="26">
        <f t="shared" si="399"/>
        <v>2.5</v>
      </c>
      <c r="U967" s="26">
        <f t="shared" si="400"/>
        <v>0</v>
      </c>
      <c r="V967" s="26">
        <f t="shared" si="401"/>
        <v>0</v>
      </c>
      <c r="W967" s="26">
        <f>VLOOKUP(AF967,角色间职业划分!L:M,2,FALSE)</f>
        <v>38</v>
      </c>
      <c r="X967" s="26">
        <f t="shared" si="402"/>
        <v>47</v>
      </c>
      <c r="Y967" s="26">
        <v>0</v>
      </c>
      <c r="Z967" s="26">
        <v>0</v>
      </c>
      <c r="AA967" s="26">
        <v>0</v>
      </c>
      <c r="AB967" s="26">
        <f t="shared" si="403"/>
        <v>12.5</v>
      </c>
      <c r="AC967" s="1">
        <f t="shared" si="384"/>
        <v>1364</v>
      </c>
      <c r="AD967" s="51"/>
      <c r="AE967" s="1"/>
      <c r="AF967">
        <f t="shared" ref="AF967:AF1030" si="404">IF(AH967=0,AF966+1,AF966)</f>
        <v>16</v>
      </c>
      <c r="AG967" s="26" t="str">
        <f>VLOOKUP(AF967,角色间职业划分!P:R,3,FALSE)</f>
        <v>战士</v>
      </c>
      <c r="AH967" s="26">
        <f t="shared" ref="AH967:AH1030" si="405">IF(AH966=AH$2,0,AH966+1)</f>
        <v>47</v>
      </c>
    </row>
    <row r="968" spans="1:34" x14ac:dyDescent="0.15">
      <c r="A968" s="26">
        <v>964</v>
      </c>
      <c r="B968" s="26">
        <f t="shared" si="385"/>
        <v>0</v>
      </c>
      <c r="C968" s="26">
        <f>ROUND(IF($AG968="战士",VLOOKUP($AH968,$DV:$ER,DX$1,FALSE),IF($AG968="幻术师",VLOOKUP($AH968,$EU:$FQ,EW$1,FALSE),IF($AG968="刺客",VLOOKUP($AH968,$FU:$GQ,FW$1,FALSE),"无该职业")))/VLOOKUP(AF968,角色间职业划分!P:AP,20,FALSE),0)</f>
        <v>48</v>
      </c>
      <c r="D968" s="26">
        <f t="shared" si="386"/>
        <v>0</v>
      </c>
      <c r="E968" s="26">
        <f>ROUND(IF($AG968="战士",VLOOKUP($AH968,$DV:$ER,DZ$1,FALSE),IF($AG968="幻术师",VLOOKUP($AH968,$EU:$FQ,EY$1,FALSE),IF($AG968="刺客",VLOOKUP($AH968,$FU:$GQ,FY$1,FALSE),"无该职业")))*VLOOKUP($AF968,角色间职业划分!$P:$AP,26,FALSE)*VLOOKUP($AF968,角色间职业划分!$P:$AP,13,FALSE)/角色间职业划分!$AB$9,0)</f>
        <v>905</v>
      </c>
      <c r="F968" s="26">
        <f>ROUND(IF($AG968="战士",VLOOKUP($AH968,$DV:$ER,EA$1,FALSE),IF($AG968="幻术师",VLOOKUP($AH968,$EU:$FQ,EZ$1,FALSE),IF($AG968="刺客",VLOOKUP($AH968,$FU:$GQ,FZ$1,FALSE),"无该职业")))*VLOOKUP($AF968,角色间职业划分!$P:$AP,8,FALSE)/角色间职业划分!$W$9,0)</f>
        <v>11894</v>
      </c>
      <c r="G968" s="26">
        <f>ROUND(IF($AG968="战士",VLOOKUP($AH968,$DV:$ER,EB$1,FALSE),IF($AG968="幻术师",VLOOKUP($AH968,$EU:$FQ,FA$1,FALSE),IF($AG968="刺客",VLOOKUP($AH968,$FU:$GQ,GA$1,FALSE),"无该职业")))*VLOOKUP($AF968,角色间职业划分!$P:$AP,13,FALSE)/角色间职业划分!$AB$9,0)</f>
        <v>2656</v>
      </c>
      <c r="H968" s="26">
        <f t="shared" si="387"/>
        <v>0</v>
      </c>
      <c r="I968" s="26">
        <f t="shared" si="388"/>
        <v>0</v>
      </c>
      <c r="J968" s="26">
        <f t="shared" si="389"/>
        <v>0</v>
      </c>
      <c r="K968" s="26">
        <f t="shared" si="390"/>
        <v>0</v>
      </c>
      <c r="L968" s="26">
        <f t="shared" si="391"/>
        <v>0</v>
      </c>
      <c r="M968" s="26">
        <f t="shared" si="392"/>
        <v>0</v>
      </c>
      <c r="N968" s="26">
        <f t="shared" si="393"/>
        <v>5</v>
      </c>
      <c r="O968" s="26">
        <f t="shared" si="394"/>
        <v>7.5</v>
      </c>
      <c r="P968" s="26">
        <f t="shared" si="395"/>
        <v>7.5</v>
      </c>
      <c r="Q968" s="26">
        <f t="shared" si="396"/>
        <v>5</v>
      </c>
      <c r="R968" s="26">
        <f t="shared" si="397"/>
        <v>0</v>
      </c>
      <c r="S968" s="26">
        <f t="shared" si="398"/>
        <v>2.5</v>
      </c>
      <c r="T968" s="26">
        <f t="shared" si="399"/>
        <v>2.5</v>
      </c>
      <c r="U968" s="26">
        <f t="shared" si="400"/>
        <v>0</v>
      </c>
      <c r="V968" s="26">
        <f t="shared" si="401"/>
        <v>0</v>
      </c>
      <c r="W968" s="26">
        <f>VLOOKUP(AF968,角色间职业划分!L:M,2,FALSE)</f>
        <v>38</v>
      </c>
      <c r="X968" s="26">
        <f t="shared" si="402"/>
        <v>48</v>
      </c>
      <c r="Y968" s="26">
        <v>0</v>
      </c>
      <c r="Z968" s="26">
        <v>0</v>
      </c>
      <c r="AA968" s="26">
        <v>0</v>
      </c>
      <c r="AB968" s="26">
        <f t="shared" si="403"/>
        <v>12.5</v>
      </c>
      <c r="AC968" s="1">
        <f t="shared" si="384"/>
        <v>1414</v>
      </c>
      <c r="AD968" s="51"/>
      <c r="AE968" s="1"/>
      <c r="AF968">
        <f t="shared" si="404"/>
        <v>16</v>
      </c>
      <c r="AG968" s="26" t="str">
        <f>VLOOKUP(AF968,角色间职业划分!P:R,3,FALSE)</f>
        <v>战士</v>
      </c>
      <c r="AH968" s="26">
        <f t="shared" si="405"/>
        <v>48</v>
      </c>
    </row>
    <row r="969" spans="1:34" x14ac:dyDescent="0.15">
      <c r="A969" s="26">
        <v>965</v>
      </c>
      <c r="B969" s="26">
        <f t="shared" si="385"/>
        <v>0</v>
      </c>
      <c r="C969" s="26">
        <f>ROUND(IF($AG969="战士",VLOOKUP($AH969,$DV:$ER,DX$1,FALSE),IF($AG969="幻术师",VLOOKUP($AH969,$EU:$FQ,EW$1,FALSE),IF($AG969="刺客",VLOOKUP($AH969,$FU:$GQ,FW$1,FALSE),"无该职业")))/VLOOKUP(AF969,角色间职业划分!P:AP,20,FALSE),0)</f>
        <v>48</v>
      </c>
      <c r="D969" s="26">
        <f t="shared" si="386"/>
        <v>0</v>
      </c>
      <c r="E969" s="26">
        <f>ROUND(IF($AG969="战士",VLOOKUP($AH969,$DV:$ER,DZ$1,FALSE),IF($AG969="幻术师",VLOOKUP($AH969,$EU:$FQ,EY$1,FALSE),IF($AG969="刺客",VLOOKUP($AH969,$FU:$GQ,FY$1,FALSE),"无该职业")))*VLOOKUP($AF969,角色间职业划分!$P:$AP,26,FALSE)*VLOOKUP($AF969,角色间职业划分!$P:$AP,13,FALSE)/角色间职业划分!$AB$9,0)</f>
        <v>905</v>
      </c>
      <c r="F969" s="26">
        <f>ROUND(IF($AG969="战士",VLOOKUP($AH969,$DV:$ER,EA$1,FALSE),IF($AG969="幻术师",VLOOKUP($AH969,$EU:$FQ,EZ$1,FALSE),IF($AG969="刺客",VLOOKUP($AH969,$FU:$GQ,FZ$1,FALSE),"无该职业")))*VLOOKUP($AF969,角色间职业划分!$P:$AP,8,FALSE)/角色间职业划分!$W$9,0)</f>
        <v>13796</v>
      </c>
      <c r="G969" s="26">
        <f>ROUND(IF($AG969="战士",VLOOKUP($AH969,$DV:$ER,EB$1,FALSE),IF($AG969="幻术师",VLOOKUP($AH969,$EU:$FQ,FA$1,FALSE),IF($AG969="刺客",VLOOKUP($AH969,$FU:$GQ,GA$1,FALSE),"无该职业")))*VLOOKUP($AF969,角色间职业划分!$P:$AP,13,FALSE)/角色间职业划分!$AB$9,0)</f>
        <v>2656</v>
      </c>
      <c r="H969" s="26">
        <f t="shared" si="387"/>
        <v>0</v>
      </c>
      <c r="I969" s="26">
        <f t="shared" si="388"/>
        <v>0</v>
      </c>
      <c r="J969" s="26">
        <f t="shared" si="389"/>
        <v>0</v>
      </c>
      <c r="K969" s="26">
        <f t="shared" si="390"/>
        <v>0</v>
      </c>
      <c r="L969" s="26">
        <f t="shared" si="391"/>
        <v>0</v>
      </c>
      <c r="M969" s="26">
        <f t="shared" si="392"/>
        <v>0</v>
      </c>
      <c r="N969" s="26">
        <f t="shared" si="393"/>
        <v>5</v>
      </c>
      <c r="O969" s="26">
        <f t="shared" si="394"/>
        <v>7.5</v>
      </c>
      <c r="P969" s="26">
        <f t="shared" si="395"/>
        <v>7.5</v>
      </c>
      <c r="Q969" s="26">
        <f t="shared" si="396"/>
        <v>5</v>
      </c>
      <c r="R969" s="26">
        <f t="shared" si="397"/>
        <v>0</v>
      </c>
      <c r="S969" s="26">
        <f t="shared" si="398"/>
        <v>2.5</v>
      </c>
      <c r="T969" s="26">
        <f t="shared" si="399"/>
        <v>2.5</v>
      </c>
      <c r="U969" s="26">
        <f t="shared" si="400"/>
        <v>0</v>
      </c>
      <c r="V969" s="26">
        <f t="shared" si="401"/>
        <v>0</v>
      </c>
      <c r="W969" s="26">
        <f>VLOOKUP(AF969,角色间职业划分!L:M,2,FALSE)</f>
        <v>38</v>
      </c>
      <c r="X969" s="26">
        <f t="shared" si="402"/>
        <v>49</v>
      </c>
      <c r="Y969" s="26">
        <v>0</v>
      </c>
      <c r="Z969" s="26">
        <v>0</v>
      </c>
      <c r="AA969" s="26">
        <v>0</v>
      </c>
      <c r="AB969" s="26">
        <f t="shared" si="403"/>
        <v>12.5</v>
      </c>
      <c r="AC969" s="1">
        <f t="shared" si="384"/>
        <v>1465</v>
      </c>
      <c r="AD969" s="51"/>
      <c r="AE969" s="1"/>
      <c r="AF969">
        <f t="shared" si="404"/>
        <v>16</v>
      </c>
      <c r="AG969" s="26" t="str">
        <f>VLOOKUP(AF969,角色间职业划分!P:R,3,FALSE)</f>
        <v>战士</v>
      </c>
      <c r="AH969" s="26">
        <f t="shared" si="405"/>
        <v>49</v>
      </c>
    </row>
    <row r="970" spans="1:34" x14ac:dyDescent="0.15">
      <c r="A970" s="26">
        <v>966</v>
      </c>
      <c r="B970" s="26">
        <f t="shared" si="385"/>
        <v>0</v>
      </c>
      <c r="C970" s="26">
        <f>ROUND(IF($AG970="战士",VLOOKUP($AH970,$DV:$ER,DX$1,FALSE),IF($AG970="幻术师",VLOOKUP($AH970,$EU:$FQ,EW$1,FALSE),IF($AG970="刺客",VLOOKUP($AH970,$FU:$GQ,FW$1,FALSE),"无该职业")))/VLOOKUP(AF970,角色间职业划分!P:AP,20,FALSE),0)</f>
        <v>48</v>
      </c>
      <c r="D970" s="26">
        <f t="shared" si="386"/>
        <v>0</v>
      </c>
      <c r="E970" s="26">
        <f>ROUND(IF($AG970="战士",VLOOKUP($AH970,$DV:$ER,DZ$1,FALSE),IF($AG970="幻术师",VLOOKUP($AH970,$EU:$FQ,EY$1,FALSE),IF($AG970="刺客",VLOOKUP($AH970,$FU:$GQ,FY$1,FALSE),"无该职业")))*VLOOKUP($AF970,角色间职业划分!$P:$AP,26,FALSE)*VLOOKUP($AF970,角色间职业划分!$P:$AP,13,FALSE)/角色间职业划分!$AB$9,0)</f>
        <v>905</v>
      </c>
      <c r="F970" s="26">
        <f>ROUND(IF($AG970="战士",VLOOKUP($AH970,$DV:$ER,EA$1,FALSE),IF($AG970="幻术师",VLOOKUP($AH970,$EU:$FQ,EZ$1,FALSE),IF($AG970="刺客",VLOOKUP($AH970,$FU:$GQ,FZ$1,FALSE),"无该职业")))*VLOOKUP($AF970,角色间职业划分!$P:$AP,8,FALSE)/角色间职业划分!$W$9,0)</f>
        <v>13796</v>
      </c>
      <c r="G970" s="26">
        <f>ROUND(IF($AG970="战士",VLOOKUP($AH970,$DV:$ER,EB$1,FALSE),IF($AG970="幻术师",VLOOKUP($AH970,$EU:$FQ,FA$1,FALSE),IF($AG970="刺客",VLOOKUP($AH970,$FU:$GQ,GA$1,FALSE),"无该职业")))*VLOOKUP($AF970,角色间职业划分!$P:$AP,13,FALSE)/角色间职业划分!$AB$9,0)</f>
        <v>2656</v>
      </c>
      <c r="H970" s="26">
        <f t="shared" si="387"/>
        <v>0</v>
      </c>
      <c r="I970" s="26">
        <f t="shared" si="388"/>
        <v>0</v>
      </c>
      <c r="J970" s="26">
        <f t="shared" si="389"/>
        <v>0</v>
      </c>
      <c r="K970" s="26">
        <f t="shared" si="390"/>
        <v>0</v>
      </c>
      <c r="L970" s="26">
        <f t="shared" si="391"/>
        <v>0</v>
      </c>
      <c r="M970" s="26">
        <f t="shared" si="392"/>
        <v>0</v>
      </c>
      <c r="N970" s="26">
        <f t="shared" si="393"/>
        <v>5</v>
      </c>
      <c r="O970" s="26">
        <f t="shared" si="394"/>
        <v>10</v>
      </c>
      <c r="P970" s="26">
        <f t="shared" si="395"/>
        <v>7.5</v>
      </c>
      <c r="Q970" s="26">
        <f t="shared" si="396"/>
        <v>5</v>
      </c>
      <c r="R970" s="26">
        <f t="shared" si="397"/>
        <v>0</v>
      </c>
      <c r="S970" s="26">
        <f t="shared" si="398"/>
        <v>2.5</v>
      </c>
      <c r="T970" s="26">
        <f t="shared" si="399"/>
        <v>2.5</v>
      </c>
      <c r="U970" s="26">
        <f t="shared" si="400"/>
        <v>0</v>
      </c>
      <c r="V970" s="26">
        <f t="shared" si="401"/>
        <v>0</v>
      </c>
      <c r="W970" s="26">
        <f>VLOOKUP(AF970,角色间职业划分!L:M,2,FALSE)</f>
        <v>38</v>
      </c>
      <c r="X970" s="26">
        <f t="shared" si="402"/>
        <v>50</v>
      </c>
      <c r="Y970" s="26">
        <v>0</v>
      </c>
      <c r="Z970" s="26">
        <v>0</v>
      </c>
      <c r="AA970" s="26">
        <v>0</v>
      </c>
      <c r="AB970" s="26">
        <f t="shared" si="403"/>
        <v>15</v>
      </c>
      <c r="AC970" s="1">
        <f t="shared" si="384"/>
        <v>1515</v>
      </c>
      <c r="AD970" s="51"/>
      <c r="AE970" s="1"/>
      <c r="AF970">
        <f t="shared" si="404"/>
        <v>16</v>
      </c>
      <c r="AG970" s="26" t="str">
        <f>VLOOKUP(AF970,角色间职业划分!P:R,3,FALSE)</f>
        <v>战士</v>
      </c>
      <c r="AH970" s="26">
        <f t="shared" si="405"/>
        <v>50</v>
      </c>
    </row>
    <row r="971" spans="1:34" x14ac:dyDescent="0.15">
      <c r="A971" s="26">
        <v>967</v>
      </c>
      <c r="B971" s="26">
        <f t="shared" si="385"/>
        <v>0</v>
      </c>
      <c r="C971" s="26">
        <f>ROUND(IF($AG971="战士",VLOOKUP($AH971,$DV:$ER,DX$1,FALSE),IF($AG971="幻术师",VLOOKUP($AH971,$EU:$FQ,EW$1,FALSE),IF($AG971="刺客",VLOOKUP($AH971,$FU:$GQ,FW$1,FALSE),"无该职业")))/VLOOKUP(AF971,角色间职业划分!P:AP,20,FALSE),0)</f>
        <v>48</v>
      </c>
      <c r="D971" s="26">
        <f t="shared" si="386"/>
        <v>0</v>
      </c>
      <c r="E971" s="26">
        <f>ROUND(IF($AG971="战士",VLOOKUP($AH971,$DV:$ER,DZ$1,FALSE),IF($AG971="幻术师",VLOOKUP($AH971,$EU:$FQ,EY$1,FALSE),IF($AG971="刺客",VLOOKUP($AH971,$FU:$GQ,FY$1,FALSE),"无该职业")))*VLOOKUP($AF971,角色间职业划分!$P:$AP,26,FALSE)*VLOOKUP($AF971,角色间职业划分!$P:$AP,13,FALSE)/角色间职业划分!$AB$9,0)</f>
        <v>905</v>
      </c>
      <c r="F971" s="26">
        <f>ROUND(IF($AG971="战士",VLOOKUP($AH971,$DV:$ER,EA$1,FALSE),IF($AG971="幻术师",VLOOKUP($AH971,$EU:$FQ,EZ$1,FALSE),IF($AG971="刺客",VLOOKUP($AH971,$FU:$GQ,FZ$1,FALSE),"无该职业")))*VLOOKUP($AF971,角色间职业划分!$P:$AP,8,FALSE)/角色间职业划分!$W$9,0)</f>
        <v>13796</v>
      </c>
      <c r="G971" s="26">
        <f>ROUND(IF($AG971="战士",VLOOKUP($AH971,$DV:$ER,EB$1,FALSE),IF($AG971="幻术师",VLOOKUP($AH971,$EU:$FQ,FA$1,FALSE),IF($AG971="刺客",VLOOKUP($AH971,$FU:$GQ,GA$1,FALSE),"无该职业")))*VLOOKUP($AF971,角色间职业划分!$P:$AP,13,FALSE)/角色间职业划分!$AB$9,0)</f>
        <v>3050</v>
      </c>
      <c r="H971" s="26">
        <f t="shared" si="387"/>
        <v>0</v>
      </c>
      <c r="I971" s="26">
        <f t="shared" si="388"/>
        <v>0</v>
      </c>
      <c r="J971" s="26">
        <f t="shared" si="389"/>
        <v>0</v>
      </c>
      <c r="K971" s="26">
        <f t="shared" si="390"/>
        <v>0</v>
      </c>
      <c r="L971" s="26">
        <f t="shared" si="391"/>
        <v>0</v>
      </c>
      <c r="M971" s="26">
        <f t="shared" si="392"/>
        <v>0</v>
      </c>
      <c r="N971" s="26">
        <f t="shared" si="393"/>
        <v>5</v>
      </c>
      <c r="O971" s="26">
        <f t="shared" si="394"/>
        <v>10</v>
      </c>
      <c r="P971" s="26">
        <f t="shared" si="395"/>
        <v>7.5</v>
      </c>
      <c r="Q971" s="26">
        <f t="shared" si="396"/>
        <v>5</v>
      </c>
      <c r="R971" s="26">
        <f t="shared" si="397"/>
        <v>0</v>
      </c>
      <c r="S971" s="26">
        <f t="shared" si="398"/>
        <v>2.5</v>
      </c>
      <c r="T971" s="26">
        <f t="shared" si="399"/>
        <v>2.5</v>
      </c>
      <c r="U971" s="26">
        <f t="shared" si="400"/>
        <v>0</v>
      </c>
      <c r="V971" s="26">
        <f t="shared" si="401"/>
        <v>0</v>
      </c>
      <c r="W971" s="26">
        <f>VLOOKUP(AF971,角色间职业划分!L:M,2,FALSE)</f>
        <v>38</v>
      </c>
      <c r="X971" s="26">
        <f t="shared" si="402"/>
        <v>51</v>
      </c>
      <c r="Y971" s="26">
        <v>0</v>
      </c>
      <c r="Z971" s="26">
        <v>0</v>
      </c>
      <c r="AA971" s="26">
        <v>0</v>
      </c>
      <c r="AB971" s="26">
        <f t="shared" si="403"/>
        <v>15</v>
      </c>
      <c r="AC971" s="1">
        <f t="shared" si="384"/>
        <v>1566</v>
      </c>
      <c r="AD971" s="51"/>
      <c r="AE971" s="1"/>
      <c r="AF971">
        <f t="shared" si="404"/>
        <v>16</v>
      </c>
      <c r="AG971" s="26" t="str">
        <f>VLOOKUP(AF971,角色间职业划分!P:R,3,FALSE)</f>
        <v>战士</v>
      </c>
      <c r="AH971" s="26">
        <f t="shared" si="405"/>
        <v>51</v>
      </c>
    </row>
    <row r="972" spans="1:34" x14ac:dyDescent="0.15">
      <c r="A972" s="26">
        <v>968</v>
      </c>
      <c r="B972" s="26">
        <f t="shared" si="385"/>
        <v>0</v>
      </c>
      <c r="C972" s="26">
        <f>ROUND(IF($AG972="战士",VLOOKUP($AH972,$DV:$ER,DX$1,FALSE),IF($AG972="幻术师",VLOOKUP($AH972,$EU:$FQ,EW$1,FALSE),IF($AG972="刺客",VLOOKUP($AH972,$FU:$GQ,FW$1,FALSE),"无该职业")))/VLOOKUP(AF972,角色间职业划分!P:AP,20,FALSE),0)</f>
        <v>48</v>
      </c>
      <c r="D972" s="26">
        <f t="shared" si="386"/>
        <v>0</v>
      </c>
      <c r="E972" s="26">
        <f>ROUND(IF($AG972="战士",VLOOKUP($AH972,$DV:$ER,DZ$1,FALSE),IF($AG972="幻术师",VLOOKUP($AH972,$EU:$FQ,EY$1,FALSE),IF($AG972="刺客",VLOOKUP($AH972,$FU:$GQ,FY$1,FALSE),"无该职业")))*VLOOKUP($AF972,角色间职业划分!$P:$AP,26,FALSE)*VLOOKUP($AF972,角色间职业划分!$P:$AP,13,FALSE)/角色间职业划分!$AB$9,0)</f>
        <v>905</v>
      </c>
      <c r="F972" s="26">
        <f>ROUND(IF($AG972="战士",VLOOKUP($AH972,$DV:$ER,EA$1,FALSE),IF($AG972="幻术师",VLOOKUP($AH972,$EU:$FQ,EZ$1,FALSE),IF($AG972="刺客",VLOOKUP($AH972,$FU:$GQ,FZ$1,FALSE),"无该职业")))*VLOOKUP($AF972,角色间职业划分!$P:$AP,8,FALSE)/角色间职业划分!$W$9,0)</f>
        <v>13796</v>
      </c>
      <c r="G972" s="26">
        <f>ROUND(IF($AG972="战士",VLOOKUP($AH972,$DV:$ER,EB$1,FALSE),IF($AG972="幻术师",VLOOKUP($AH972,$EU:$FQ,FA$1,FALSE),IF($AG972="刺客",VLOOKUP($AH972,$FU:$GQ,GA$1,FALSE),"无该职业")))*VLOOKUP($AF972,角色间职业划分!$P:$AP,13,FALSE)/角色间职业划分!$AB$9,0)</f>
        <v>3050</v>
      </c>
      <c r="H972" s="26">
        <f t="shared" si="387"/>
        <v>0</v>
      </c>
      <c r="I972" s="26">
        <f t="shared" si="388"/>
        <v>0</v>
      </c>
      <c r="J972" s="26">
        <f t="shared" si="389"/>
        <v>0</v>
      </c>
      <c r="K972" s="26">
        <f t="shared" si="390"/>
        <v>0</v>
      </c>
      <c r="L972" s="26">
        <f t="shared" si="391"/>
        <v>0</v>
      </c>
      <c r="M972" s="26">
        <f t="shared" si="392"/>
        <v>0</v>
      </c>
      <c r="N972" s="26">
        <f t="shared" si="393"/>
        <v>5</v>
      </c>
      <c r="O972" s="26">
        <f t="shared" si="394"/>
        <v>10</v>
      </c>
      <c r="P972" s="26">
        <f t="shared" si="395"/>
        <v>7.5</v>
      </c>
      <c r="Q972" s="26">
        <f t="shared" si="396"/>
        <v>5</v>
      </c>
      <c r="R972" s="26">
        <f t="shared" si="397"/>
        <v>0</v>
      </c>
      <c r="S972" s="26">
        <f t="shared" si="398"/>
        <v>5</v>
      </c>
      <c r="T972" s="26">
        <f t="shared" si="399"/>
        <v>2.5</v>
      </c>
      <c r="U972" s="26">
        <f t="shared" si="400"/>
        <v>0</v>
      </c>
      <c r="V972" s="26">
        <f t="shared" si="401"/>
        <v>0</v>
      </c>
      <c r="W972" s="26">
        <f>VLOOKUP(AF972,角色间职业划分!L:M,2,FALSE)</f>
        <v>38</v>
      </c>
      <c r="X972" s="26">
        <f t="shared" si="402"/>
        <v>52</v>
      </c>
      <c r="Y972" s="26">
        <v>0</v>
      </c>
      <c r="Z972" s="26">
        <v>0</v>
      </c>
      <c r="AA972" s="26">
        <v>0</v>
      </c>
      <c r="AB972" s="26">
        <f t="shared" si="403"/>
        <v>15</v>
      </c>
      <c r="AC972" s="1">
        <f t="shared" si="384"/>
        <v>1616</v>
      </c>
      <c r="AD972" s="51"/>
      <c r="AE972" s="1"/>
      <c r="AF972">
        <f t="shared" si="404"/>
        <v>16</v>
      </c>
      <c r="AG972" s="26" t="str">
        <f>VLOOKUP(AF972,角色间职业划分!P:R,3,FALSE)</f>
        <v>战士</v>
      </c>
      <c r="AH972" s="26">
        <f t="shared" si="405"/>
        <v>52</v>
      </c>
    </row>
    <row r="973" spans="1:34" x14ac:dyDescent="0.15">
      <c r="A973" s="26">
        <v>969</v>
      </c>
      <c r="B973" s="26">
        <f t="shared" si="385"/>
        <v>0</v>
      </c>
      <c r="C973" s="26">
        <f>ROUND(IF($AG973="战士",VLOOKUP($AH973,$DV:$ER,DX$1,FALSE),IF($AG973="幻术师",VLOOKUP($AH973,$EU:$FQ,EW$1,FALSE),IF($AG973="刺客",VLOOKUP($AH973,$FU:$GQ,FW$1,FALSE),"无该职业")))/VLOOKUP(AF973,角色间职业划分!P:AP,20,FALSE),0)</f>
        <v>48</v>
      </c>
      <c r="D973" s="26">
        <f t="shared" si="386"/>
        <v>0</v>
      </c>
      <c r="E973" s="26">
        <f>ROUND(IF($AG973="战士",VLOOKUP($AH973,$DV:$ER,DZ$1,FALSE),IF($AG973="幻术师",VLOOKUP($AH973,$EU:$FQ,EY$1,FALSE),IF($AG973="刺客",VLOOKUP($AH973,$FU:$GQ,FY$1,FALSE),"无该职业")))*VLOOKUP($AF973,角色间职业划分!$P:$AP,26,FALSE)*VLOOKUP($AF973,角色间职业划分!$P:$AP,13,FALSE)/角色间职业划分!$AB$9,0)</f>
        <v>905</v>
      </c>
      <c r="F973" s="26">
        <f>ROUND(IF($AG973="战士",VLOOKUP($AH973,$DV:$ER,EA$1,FALSE),IF($AG973="幻术师",VLOOKUP($AH973,$EU:$FQ,EZ$1,FALSE),IF($AG973="刺客",VLOOKUP($AH973,$FU:$GQ,FZ$1,FALSE),"无该职业")))*VLOOKUP($AF973,角色间职业划分!$P:$AP,8,FALSE)/角色间职业划分!$W$9,0)</f>
        <v>15699</v>
      </c>
      <c r="G973" s="26">
        <f>ROUND(IF($AG973="战士",VLOOKUP($AH973,$DV:$ER,EB$1,FALSE),IF($AG973="幻术师",VLOOKUP($AH973,$EU:$FQ,FA$1,FALSE),IF($AG973="刺客",VLOOKUP($AH973,$FU:$GQ,GA$1,FALSE),"无该职业")))*VLOOKUP($AF973,角色间职业划分!$P:$AP,13,FALSE)/角色间职业划分!$AB$9,0)</f>
        <v>3050</v>
      </c>
      <c r="H973" s="26">
        <f t="shared" si="387"/>
        <v>0</v>
      </c>
      <c r="I973" s="26">
        <f t="shared" si="388"/>
        <v>0</v>
      </c>
      <c r="J973" s="26">
        <f t="shared" si="389"/>
        <v>0</v>
      </c>
      <c r="K973" s="26">
        <f t="shared" si="390"/>
        <v>0</v>
      </c>
      <c r="L973" s="26">
        <f t="shared" si="391"/>
        <v>0</v>
      </c>
      <c r="M973" s="26">
        <f t="shared" si="392"/>
        <v>0</v>
      </c>
      <c r="N973" s="26">
        <f t="shared" si="393"/>
        <v>5</v>
      </c>
      <c r="O973" s="26">
        <f t="shared" si="394"/>
        <v>10</v>
      </c>
      <c r="P973" s="26">
        <f t="shared" si="395"/>
        <v>7.5</v>
      </c>
      <c r="Q973" s="26">
        <f t="shared" si="396"/>
        <v>5</v>
      </c>
      <c r="R973" s="26">
        <f t="shared" si="397"/>
        <v>0</v>
      </c>
      <c r="S973" s="26">
        <f t="shared" si="398"/>
        <v>5</v>
      </c>
      <c r="T973" s="26">
        <f t="shared" si="399"/>
        <v>2.5</v>
      </c>
      <c r="U973" s="26">
        <f t="shared" si="400"/>
        <v>0</v>
      </c>
      <c r="V973" s="26">
        <f t="shared" si="401"/>
        <v>0</v>
      </c>
      <c r="W973" s="26">
        <f>VLOOKUP(AF973,角色间职业划分!L:M,2,FALSE)</f>
        <v>38</v>
      </c>
      <c r="X973" s="26">
        <f t="shared" si="402"/>
        <v>53</v>
      </c>
      <c r="Y973" s="26">
        <v>0</v>
      </c>
      <c r="Z973" s="26">
        <v>0</v>
      </c>
      <c r="AA973" s="26">
        <v>0</v>
      </c>
      <c r="AB973" s="26">
        <f t="shared" si="403"/>
        <v>15</v>
      </c>
      <c r="AC973" s="1">
        <f t="shared" si="384"/>
        <v>1667</v>
      </c>
      <c r="AD973" s="51"/>
      <c r="AE973" s="1"/>
      <c r="AF973">
        <f t="shared" si="404"/>
        <v>16</v>
      </c>
      <c r="AG973" s="26" t="str">
        <f>VLOOKUP(AF973,角色间职业划分!P:R,3,FALSE)</f>
        <v>战士</v>
      </c>
      <c r="AH973" s="26">
        <f t="shared" si="405"/>
        <v>53</v>
      </c>
    </row>
    <row r="974" spans="1:34" x14ac:dyDescent="0.15">
      <c r="A974" s="26">
        <v>970</v>
      </c>
      <c r="B974" s="26">
        <f t="shared" si="385"/>
        <v>0</v>
      </c>
      <c r="C974" s="26">
        <f>ROUND(IF($AG974="战士",VLOOKUP($AH974,$DV:$ER,DX$1,FALSE),IF($AG974="幻术师",VLOOKUP($AH974,$EU:$FQ,EW$1,FALSE),IF($AG974="刺客",VLOOKUP($AH974,$FU:$GQ,FW$1,FALSE),"无该职业")))/VLOOKUP(AF974,角色间职业划分!P:AP,20,FALSE),0)</f>
        <v>54</v>
      </c>
      <c r="D974" s="26">
        <f t="shared" si="386"/>
        <v>0</v>
      </c>
      <c r="E974" s="26">
        <f>ROUND(IF($AG974="战士",VLOOKUP($AH974,$DV:$ER,DZ$1,FALSE),IF($AG974="幻术师",VLOOKUP($AH974,$EU:$FQ,EY$1,FALSE),IF($AG974="刺客",VLOOKUP($AH974,$FU:$GQ,FY$1,FALSE),"无该职业")))*VLOOKUP($AF974,角色间职业划分!$P:$AP,26,FALSE)*VLOOKUP($AF974,角色间职业划分!$P:$AP,13,FALSE)/角色间职业划分!$AB$9,0)</f>
        <v>905</v>
      </c>
      <c r="F974" s="26">
        <f>ROUND(IF($AG974="战士",VLOOKUP($AH974,$DV:$ER,EA$1,FALSE),IF($AG974="幻术师",VLOOKUP($AH974,$EU:$FQ,EZ$1,FALSE),IF($AG974="刺客",VLOOKUP($AH974,$FU:$GQ,FZ$1,FALSE),"无该职业")))*VLOOKUP($AF974,角色间职业划分!$P:$AP,8,FALSE)/角色间职业划分!$W$9,0)</f>
        <v>15699</v>
      </c>
      <c r="G974" s="26">
        <f>ROUND(IF($AG974="战士",VLOOKUP($AH974,$DV:$ER,EB$1,FALSE),IF($AG974="幻术师",VLOOKUP($AH974,$EU:$FQ,FA$1,FALSE),IF($AG974="刺客",VLOOKUP($AH974,$FU:$GQ,GA$1,FALSE),"无该职业")))*VLOOKUP($AF974,角色间职业划分!$P:$AP,13,FALSE)/角色间职业划分!$AB$9,0)</f>
        <v>3050</v>
      </c>
      <c r="H974" s="26">
        <f t="shared" si="387"/>
        <v>0</v>
      </c>
      <c r="I974" s="26">
        <f t="shared" si="388"/>
        <v>0</v>
      </c>
      <c r="J974" s="26">
        <f t="shared" si="389"/>
        <v>0</v>
      </c>
      <c r="K974" s="26">
        <f t="shared" si="390"/>
        <v>0</v>
      </c>
      <c r="L974" s="26">
        <f t="shared" si="391"/>
        <v>0</v>
      </c>
      <c r="M974" s="26">
        <f t="shared" si="392"/>
        <v>0</v>
      </c>
      <c r="N974" s="26">
        <f t="shared" si="393"/>
        <v>5</v>
      </c>
      <c r="O974" s="26">
        <f t="shared" si="394"/>
        <v>10</v>
      </c>
      <c r="P974" s="26">
        <f t="shared" si="395"/>
        <v>7.5</v>
      </c>
      <c r="Q974" s="26">
        <f t="shared" si="396"/>
        <v>5</v>
      </c>
      <c r="R974" s="26">
        <f t="shared" si="397"/>
        <v>0</v>
      </c>
      <c r="S974" s="26">
        <f t="shared" si="398"/>
        <v>5</v>
      </c>
      <c r="T974" s="26">
        <f t="shared" si="399"/>
        <v>2.5</v>
      </c>
      <c r="U974" s="26">
        <f t="shared" si="400"/>
        <v>0</v>
      </c>
      <c r="V974" s="26">
        <f t="shared" si="401"/>
        <v>0</v>
      </c>
      <c r="W974" s="26">
        <f>VLOOKUP(AF974,角色间职业划分!L:M,2,FALSE)</f>
        <v>38</v>
      </c>
      <c r="X974" s="26">
        <f t="shared" si="402"/>
        <v>54</v>
      </c>
      <c r="Y974" s="26">
        <v>0</v>
      </c>
      <c r="Z974" s="26">
        <v>0</v>
      </c>
      <c r="AA974" s="26">
        <v>0</v>
      </c>
      <c r="AB974" s="26">
        <f t="shared" si="403"/>
        <v>15</v>
      </c>
      <c r="AC974" s="1">
        <f t="shared" si="384"/>
        <v>1717</v>
      </c>
      <c r="AD974" s="51"/>
      <c r="AE974" s="1"/>
      <c r="AF974">
        <f t="shared" si="404"/>
        <v>16</v>
      </c>
      <c r="AG974" s="26" t="str">
        <f>VLOOKUP(AF974,角色间职业划分!P:R,3,FALSE)</f>
        <v>战士</v>
      </c>
      <c r="AH974" s="26">
        <f t="shared" si="405"/>
        <v>54</v>
      </c>
    </row>
    <row r="975" spans="1:34" x14ac:dyDescent="0.15">
      <c r="A975" s="26">
        <v>971</v>
      </c>
      <c r="B975" s="26">
        <f t="shared" si="385"/>
        <v>0</v>
      </c>
      <c r="C975" s="26">
        <f>ROUND(IF($AG975="战士",VLOOKUP($AH975,$DV:$ER,DX$1,FALSE),IF($AG975="幻术师",VLOOKUP($AH975,$EU:$FQ,EW$1,FALSE),IF($AG975="刺客",VLOOKUP($AH975,$FU:$GQ,FW$1,FALSE),"无该职业")))/VLOOKUP(AF975,角色间职业划分!P:AP,20,FALSE),0)</f>
        <v>54</v>
      </c>
      <c r="D975" s="26">
        <f t="shared" si="386"/>
        <v>0</v>
      </c>
      <c r="E975" s="26">
        <f>ROUND(IF($AG975="战士",VLOOKUP($AH975,$DV:$ER,DZ$1,FALSE),IF($AG975="幻术师",VLOOKUP($AH975,$EU:$FQ,EY$1,FALSE),IF($AG975="刺客",VLOOKUP($AH975,$FU:$GQ,FY$1,FALSE),"无该职业")))*VLOOKUP($AF975,角色间职业划分!$P:$AP,26,FALSE)*VLOOKUP($AF975,角色间职业划分!$P:$AP,13,FALSE)/角色间职业划分!$AB$9,0)</f>
        <v>905</v>
      </c>
      <c r="F975" s="26">
        <f>ROUND(IF($AG975="战士",VLOOKUP($AH975,$DV:$ER,EA$1,FALSE),IF($AG975="幻术师",VLOOKUP($AH975,$EU:$FQ,EZ$1,FALSE),IF($AG975="刺客",VLOOKUP($AH975,$FU:$GQ,FZ$1,FALSE),"无该职业")))*VLOOKUP($AF975,角色间职业划分!$P:$AP,8,FALSE)/角色间职业划分!$W$9,0)</f>
        <v>15699</v>
      </c>
      <c r="G975" s="26">
        <f>ROUND(IF($AG975="战士",VLOOKUP($AH975,$DV:$ER,EB$1,FALSE),IF($AG975="幻术师",VLOOKUP($AH975,$EU:$FQ,FA$1,FALSE),IF($AG975="刺客",VLOOKUP($AH975,$FU:$GQ,GA$1,FALSE),"无该职业")))*VLOOKUP($AF975,角色间职业划分!$P:$AP,13,FALSE)/角色间职业划分!$AB$9,0)</f>
        <v>3443</v>
      </c>
      <c r="H975" s="26">
        <f t="shared" si="387"/>
        <v>0</v>
      </c>
      <c r="I975" s="26">
        <f t="shared" si="388"/>
        <v>0</v>
      </c>
      <c r="J975" s="26">
        <f t="shared" si="389"/>
        <v>0</v>
      </c>
      <c r="K975" s="26">
        <f t="shared" si="390"/>
        <v>0</v>
      </c>
      <c r="L975" s="26">
        <f t="shared" si="391"/>
        <v>0</v>
      </c>
      <c r="M975" s="26">
        <f t="shared" si="392"/>
        <v>0</v>
      </c>
      <c r="N975" s="26">
        <f t="shared" si="393"/>
        <v>5</v>
      </c>
      <c r="O975" s="26">
        <f t="shared" si="394"/>
        <v>10</v>
      </c>
      <c r="P975" s="26">
        <f t="shared" si="395"/>
        <v>7.5</v>
      </c>
      <c r="Q975" s="26">
        <f t="shared" si="396"/>
        <v>5</v>
      </c>
      <c r="R975" s="26">
        <f t="shared" si="397"/>
        <v>0</v>
      </c>
      <c r="S975" s="26">
        <f t="shared" si="398"/>
        <v>5</v>
      </c>
      <c r="T975" s="26">
        <f t="shared" si="399"/>
        <v>2.5</v>
      </c>
      <c r="U975" s="26">
        <f t="shared" si="400"/>
        <v>0</v>
      </c>
      <c r="V975" s="26">
        <f t="shared" si="401"/>
        <v>0</v>
      </c>
      <c r="W975" s="26">
        <f>VLOOKUP(AF975,角色间职业划分!L:M,2,FALSE)</f>
        <v>38</v>
      </c>
      <c r="X975" s="26">
        <f t="shared" si="402"/>
        <v>55</v>
      </c>
      <c r="Y975" s="26">
        <v>0</v>
      </c>
      <c r="Z975" s="26">
        <v>0</v>
      </c>
      <c r="AA975" s="26">
        <v>0</v>
      </c>
      <c r="AB975" s="26">
        <f t="shared" si="403"/>
        <v>15</v>
      </c>
      <c r="AC975" s="1">
        <f t="shared" si="384"/>
        <v>1768</v>
      </c>
      <c r="AD975" s="51"/>
      <c r="AE975" s="1"/>
      <c r="AF975">
        <f t="shared" si="404"/>
        <v>16</v>
      </c>
      <c r="AG975" s="26" t="str">
        <f>VLOOKUP(AF975,角色间职业划分!P:R,3,FALSE)</f>
        <v>战士</v>
      </c>
      <c r="AH975" s="26">
        <f t="shared" si="405"/>
        <v>55</v>
      </c>
    </row>
    <row r="976" spans="1:34" x14ac:dyDescent="0.15">
      <c r="A976" s="26">
        <v>972</v>
      </c>
      <c r="B976" s="26">
        <f t="shared" si="385"/>
        <v>0</v>
      </c>
      <c r="C976" s="26">
        <f>ROUND(IF($AG976="战士",VLOOKUP($AH976,$DV:$ER,DX$1,FALSE),IF($AG976="幻术师",VLOOKUP($AH976,$EU:$FQ,EW$1,FALSE),IF($AG976="刺客",VLOOKUP($AH976,$FU:$GQ,FW$1,FALSE),"无该职业")))/VLOOKUP(AF976,角色间职业划分!P:AP,20,FALSE),0)</f>
        <v>54</v>
      </c>
      <c r="D976" s="26">
        <f t="shared" si="386"/>
        <v>0</v>
      </c>
      <c r="E976" s="26">
        <f>ROUND(IF($AG976="战士",VLOOKUP($AH976,$DV:$ER,DZ$1,FALSE),IF($AG976="幻术师",VLOOKUP($AH976,$EU:$FQ,EY$1,FALSE),IF($AG976="刺客",VLOOKUP($AH976,$FU:$GQ,FY$1,FALSE),"无该职业")))*VLOOKUP($AF976,角色间职业划分!$P:$AP,26,FALSE)*VLOOKUP($AF976,角色间职业划分!$P:$AP,13,FALSE)/角色间职业划分!$AB$9,0)</f>
        <v>1417</v>
      </c>
      <c r="F976" s="26">
        <f>ROUND(IF($AG976="战士",VLOOKUP($AH976,$DV:$ER,EA$1,FALSE),IF($AG976="幻术师",VLOOKUP($AH976,$EU:$FQ,EZ$1,FALSE),IF($AG976="刺客",VLOOKUP($AH976,$FU:$GQ,FZ$1,FALSE),"无该职业")))*VLOOKUP($AF976,角色间职业划分!$P:$AP,8,FALSE)/角色间职业划分!$W$9,0)</f>
        <v>15699</v>
      </c>
      <c r="G976" s="26">
        <f>ROUND(IF($AG976="战士",VLOOKUP($AH976,$DV:$ER,EB$1,FALSE),IF($AG976="幻术师",VLOOKUP($AH976,$EU:$FQ,FA$1,FALSE),IF($AG976="刺客",VLOOKUP($AH976,$FU:$GQ,GA$1,FALSE),"无该职业")))*VLOOKUP($AF976,角色间职业划分!$P:$AP,13,FALSE)/角色间职业划分!$AB$9,0)</f>
        <v>3443</v>
      </c>
      <c r="H976" s="26">
        <f t="shared" si="387"/>
        <v>0</v>
      </c>
      <c r="I976" s="26">
        <f t="shared" si="388"/>
        <v>0</v>
      </c>
      <c r="J976" s="26">
        <f t="shared" si="389"/>
        <v>0</v>
      </c>
      <c r="K976" s="26">
        <f t="shared" si="390"/>
        <v>0</v>
      </c>
      <c r="L976" s="26">
        <f t="shared" si="391"/>
        <v>0</v>
      </c>
      <c r="M976" s="26">
        <f t="shared" si="392"/>
        <v>0</v>
      </c>
      <c r="N976" s="26">
        <f t="shared" si="393"/>
        <v>5</v>
      </c>
      <c r="O976" s="26">
        <f t="shared" si="394"/>
        <v>10</v>
      </c>
      <c r="P976" s="26">
        <f t="shared" si="395"/>
        <v>7.5</v>
      </c>
      <c r="Q976" s="26">
        <f t="shared" si="396"/>
        <v>5</v>
      </c>
      <c r="R976" s="26">
        <f t="shared" si="397"/>
        <v>0</v>
      </c>
      <c r="S976" s="26">
        <f t="shared" si="398"/>
        <v>5</v>
      </c>
      <c r="T976" s="26">
        <f t="shared" si="399"/>
        <v>2.5</v>
      </c>
      <c r="U976" s="26">
        <f t="shared" si="400"/>
        <v>0</v>
      </c>
      <c r="V976" s="26">
        <f t="shared" si="401"/>
        <v>0</v>
      </c>
      <c r="W976" s="26">
        <f>VLOOKUP(AF976,角色间职业划分!L:M,2,FALSE)</f>
        <v>38</v>
      </c>
      <c r="X976" s="26">
        <f t="shared" si="402"/>
        <v>56</v>
      </c>
      <c r="Y976" s="26">
        <v>0</v>
      </c>
      <c r="Z976" s="26">
        <v>0</v>
      </c>
      <c r="AA976" s="26">
        <v>0</v>
      </c>
      <c r="AB976" s="26">
        <f t="shared" si="403"/>
        <v>15</v>
      </c>
      <c r="AC976" s="1">
        <f t="shared" si="384"/>
        <v>1818</v>
      </c>
      <c r="AD976" s="51"/>
      <c r="AE976" s="1"/>
      <c r="AF976">
        <f t="shared" si="404"/>
        <v>16</v>
      </c>
      <c r="AG976" s="26" t="str">
        <f>VLOOKUP(AF976,角色间职业划分!P:R,3,FALSE)</f>
        <v>战士</v>
      </c>
      <c r="AH976" s="26">
        <f t="shared" si="405"/>
        <v>56</v>
      </c>
    </row>
    <row r="977" spans="1:34" x14ac:dyDescent="0.15">
      <c r="A977" s="26">
        <v>973</v>
      </c>
      <c r="B977" s="26">
        <f t="shared" si="385"/>
        <v>0</v>
      </c>
      <c r="C977" s="26">
        <f>ROUND(IF($AG977="战士",VLOOKUP($AH977,$DV:$ER,DX$1,FALSE),IF($AG977="幻术师",VLOOKUP($AH977,$EU:$FQ,EW$1,FALSE),IF($AG977="刺客",VLOOKUP($AH977,$FU:$GQ,FW$1,FALSE),"无该职业")))/VLOOKUP(AF977,角色间职业划分!P:AP,20,FALSE),0)</f>
        <v>54</v>
      </c>
      <c r="D977" s="26">
        <f t="shared" si="386"/>
        <v>0</v>
      </c>
      <c r="E977" s="26">
        <f>ROUND(IF($AG977="战士",VLOOKUP($AH977,$DV:$ER,DZ$1,FALSE),IF($AG977="幻术师",VLOOKUP($AH977,$EU:$FQ,EY$1,FALSE),IF($AG977="刺客",VLOOKUP($AH977,$FU:$GQ,FY$1,FALSE),"无该职业")))*VLOOKUP($AF977,角色间职业划分!$P:$AP,26,FALSE)*VLOOKUP($AF977,角色间职业划分!$P:$AP,13,FALSE)/角色间职业划分!$AB$9,0)</f>
        <v>1417</v>
      </c>
      <c r="F977" s="26">
        <f>ROUND(IF($AG977="战士",VLOOKUP($AH977,$DV:$ER,EA$1,FALSE),IF($AG977="幻术师",VLOOKUP($AH977,$EU:$FQ,EZ$1,FALSE),IF($AG977="刺客",VLOOKUP($AH977,$FU:$GQ,FZ$1,FALSE),"无该职业")))*VLOOKUP($AF977,角色间职业划分!$P:$AP,8,FALSE)/角色间职业划分!$W$9,0)</f>
        <v>17601</v>
      </c>
      <c r="G977" s="26">
        <f>ROUND(IF($AG977="战士",VLOOKUP($AH977,$DV:$ER,EB$1,FALSE),IF($AG977="幻术师",VLOOKUP($AH977,$EU:$FQ,FA$1,FALSE),IF($AG977="刺客",VLOOKUP($AH977,$FU:$GQ,GA$1,FALSE),"无该职业")))*VLOOKUP($AF977,角色间职业划分!$P:$AP,13,FALSE)/角色间职业划分!$AB$9,0)</f>
        <v>3443</v>
      </c>
      <c r="H977" s="26">
        <f t="shared" si="387"/>
        <v>0</v>
      </c>
      <c r="I977" s="26">
        <f t="shared" si="388"/>
        <v>0</v>
      </c>
      <c r="J977" s="26">
        <f t="shared" si="389"/>
        <v>0</v>
      </c>
      <c r="K977" s="26">
        <f t="shared" si="390"/>
        <v>0</v>
      </c>
      <c r="L977" s="26">
        <f t="shared" si="391"/>
        <v>0</v>
      </c>
      <c r="M977" s="26">
        <f t="shared" si="392"/>
        <v>0</v>
      </c>
      <c r="N977" s="26">
        <f t="shared" si="393"/>
        <v>5</v>
      </c>
      <c r="O977" s="26">
        <f t="shared" si="394"/>
        <v>10</v>
      </c>
      <c r="P977" s="26">
        <f t="shared" si="395"/>
        <v>7.5</v>
      </c>
      <c r="Q977" s="26">
        <f t="shared" si="396"/>
        <v>5</v>
      </c>
      <c r="R977" s="26">
        <f t="shared" si="397"/>
        <v>0</v>
      </c>
      <c r="S977" s="26">
        <f t="shared" si="398"/>
        <v>5</v>
      </c>
      <c r="T977" s="26">
        <f t="shared" si="399"/>
        <v>2.5</v>
      </c>
      <c r="U977" s="26">
        <f t="shared" si="400"/>
        <v>0</v>
      </c>
      <c r="V977" s="26">
        <f t="shared" si="401"/>
        <v>0</v>
      </c>
      <c r="W977" s="26">
        <f>VLOOKUP(AF977,角色间职业划分!L:M,2,FALSE)</f>
        <v>38</v>
      </c>
      <c r="X977" s="26">
        <f t="shared" si="402"/>
        <v>57</v>
      </c>
      <c r="Y977" s="26">
        <v>0</v>
      </c>
      <c r="Z977" s="26">
        <v>0</v>
      </c>
      <c r="AA977" s="26">
        <v>0</v>
      </c>
      <c r="AB977" s="26">
        <f t="shared" si="403"/>
        <v>15</v>
      </c>
      <c r="AC977" s="1">
        <f t="shared" si="384"/>
        <v>1869</v>
      </c>
      <c r="AD977" s="51"/>
      <c r="AE977" s="1"/>
      <c r="AF977">
        <f t="shared" si="404"/>
        <v>16</v>
      </c>
      <c r="AG977" s="26" t="str">
        <f>VLOOKUP(AF977,角色间职业划分!P:R,3,FALSE)</f>
        <v>战士</v>
      </c>
      <c r="AH977" s="26">
        <f t="shared" si="405"/>
        <v>57</v>
      </c>
    </row>
    <row r="978" spans="1:34" x14ac:dyDescent="0.15">
      <c r="A978" s="26">
        <v>974</v>
      </c>
      <c r="B978" s="26">
        <f t="shared" si="385"/>
        <v>0</v>
      </c>
      <c r="C978" s="26">
        <f>ROUND(IF($AG978="战士",VLOOKUP($AH978,$DV:$ER,DX$1,FALSE),IF($AG978="幻术师",VLOOKUP($AH978,$EU:$FQ,EW$1,FALSE),IF($AG978="刺客",VLOOKUP($AH978,$FU:$GQ,FW$1,FALSE),"无该职业")))/VLOOKUP(AF978,角色间职业划分!P:AP,20,FALSE),0)</f>
        <v>54</v>
      </c>
      <c r="D978" s="26">
        <f t="shared" si="386"/>
        <v>0</v>
      </c>
      <c r="E978" s="26">
        <f>ROUND(IF($AG978="战士",VLOOKUP($AH978,$DV:$ER,DZ$1,FALSE),IF($AG978="幻术师",VLOOKUP($AH978,$EU:$FQ,EY$1,FALSE),IF($AG978="刺客",VLOOKUP($AH978,$FU:$GQ,FY$1,FALSE),"无该职业")))*VLOOKUP($AF978,角色间职业划分!$P:$AP,26,FALSE)*VLOOKUP($AF978,角色间职业划分!$P:$AP,13,FALSE)/角色间职业划分!$AB$9,0)</f>
        <v>1417</v>
      </c>
      <c r="F978" s="26">
        <f>ROUND(IF($AG978="战士",VLOOKUP($AH978,$DV:$ER,EA$1,FALSE),IF($AG978="幻术师",VLOOKUP($AH978,$EU:$FQ,EZ$1,FALSE),IF($AG978="刺客",VLOOKUP($AH978,$FU:$GQ,FZ$1,FALSE),"无该职业")))*VLOOKUP($AF978,角色间职业划分!$P:$AP,8,FALSE)/角色间职业划分!$W$9,0)</f>
        <v>17601</v>
      </c>
      <c r="G978" s="26">
        <f>ROUND(IF($AG978="战士",VLOOKUP($AH978,$DV:$ER,EB$1,FALSE),IF($AG978="幻术师",VLOOKUP($AH978,$EU:$FQ,FA$1,FALSE),IF($AG978="刺客",VLOOKUP($AH978,$FU:$GQ,GA$1,FALSE),"无该职业")))*VLOOKUP($AF978,角色间职业划分!$P:$AP,13,FALSE)/角色间职业划分!$AB$9,0)</f>
        <v>3443</v>
      </c>
      <c r="H978" s="26">
        <f t="shared" si="387"/>
        <v>0</v>
      </c>
      <c r="I978" s="26">
        <f t="shared" si="388"/>
        <v>0</v>
      </c>
      <c r="J978" s="26">
        <f t="shared" si="389"/>
        <v>0</v>
      </c>
      <c r="K978" s="26">
        <f t="shared" si="390"/>
        <v>0</v>
      </c>
      <c r="L978" s="26">
        <f t="shared" si="391"/>
        <v>0</v>
      </c>
      <c r="M978" s="26">
        <f t="shared" si="392"/>
        <v>0</v>
      </c>
      <c r="N978" s="26">
        <f t="shared" si="393"/>
        <v>5</v>
      </c>
      <c r="O978" s="26">
        <f t="shared" si="394"/>
        <v>10</v>
      </c>
      <c r="P978" s="26">
        <f t="shared" si="395"/>
        <v>7.5</v>
      </c>
      <c r="Q978" s="26">
        <f t="shared" si="396"/>
        <v>5</v>
      </c>
      <c r="R978" s="26">
        <f t="shared" si="397"/>
        <v>0</v>
      </c>
      <c r="S978" s="26">
        <f t="shared" si="398"/>
        <v>5</v>
      </c>
      <c r="T978" s="26">
        <f t="shared" si="399"/>
        <v>5</v>
      </c>
      <c r="U978" s="26">
        <f t="shared" si="400"/>
        <v>0</v>
      </c>
      <c r="V978" s="26">
        <f t="shared" si="401"/>
        <v>0</v>
      </c>
      <c r="W978" s="26">
        <f>VLOOKUP(AF978,角色间职业划分!L:M,2,FALSE)</f>
        <v>38</v>
      </c>
      <c r="X978" s="26">
        <f t="shared" si="402"/>
        <v>58</v>
      </c>
      <c r="Y978" s="26">
        <v>0</v>
      </c>
      <c r="Z978" s="26">
        <v>0</v>
      </c>
      <c r="AA978" s="26">
        <v>0</v>
      </c>
      <c r="AB978" s="26">
        <f t="shared" si="403"/>
        <v>15</v>
      </c>
      <c r="AC978" s="1">
        <f t="shared" si="384"/>
        <v>1919</v>
      </c>
      <c r="AD978" s="51"/>
      <c r="AE978" s="1"/>
      <c r="AF978">
        <f t="shared" si="404"/>
        <v>16</v>
      </c>
      <c r="AG978" s="26" t="str">
        <f>VLOOKUP(AF978,角色间职业划分!P:R,3,FALSE)</f>
        <v>战士</v>
      </c>
      <c r="AH978" s="26">
        <f t="shared" si="405"/>
        <v>58</v>
      </c>
    </row>
    <row r="979" spans="1:34" x14ac:dyDescent="0.15">
      <c r="A979" s="26">
        <v>975</v>
      </c>
      <c r="B979" s="26">
        <f t="shared" si="385"/>
        <v>0</v>
      </c>
      <c r="C979" s="26">
        <f>ROUND(IF($AG979="战士",VLOOKUP($AH979,$DV:$ER,DX$1,FALSE),IF($AG979="幻术师",VLOOKUP($AH979,$EU:$FQ,EW$1,FALSE),IF($AG979="刺客",VLOOKUP($AH979,$FU:$GQ,FW$1,FALSE),"无该职业")))/VLOOKUP(AF979,角色间职业划分!P:AP,20,FALSE),0)</f>
        <v>54</v>
      </c>
      <c r="D979" s="26">
        <f t="shared" si="386"/>
        <v>0</v>
      </c>
      <c r="E979" s="26">
        <f>ROUND(IF($AG979="战士",VLOOKUP($AH979,$DV:$ER,DZ$1,FALSE),IF($AG979="幻术师",VLOOKUP($AH979,$EU:$FQ,EY$1,FALSE),IF($AG979="刺客",VLOOKUP($AH979,$FU:$GQ,FY$1,FALSE),"无该职业")))*VLOOKUP($AF979,角色间职业划分!$P:$AP,26,FALSE)*VLOOKUP($AF979,角色间职业划分!$P:$AP,13,FALSE)/角色间职业划分!$AB$9,0)</f>
        <v>1417</v>
      </c>
      <c r="F979" s="26">
        <f>ROUND(IF($AG979="战士",VLOOKUP($AH979,$DV:$ER,EA$1,FALSE),IF($AG979="幻术师",VLOOKUP($AH979,$EU:$FQ,EZ$1,FALSE),IF($AG979="刺客",VLOOKUP($AH979,$FU:$GQ,FZ$1,FALSE),"无该职业")))*VLOOKUP($AF979,角色间职业划分!$P:$AP,8,FALSE)/角色间职业划分!$W$9,0)</f>
        <v>17601</v>
      </c>
      <c r="G979" s="26">
        <f>ROUND(IF($AG979="战士",VLOOKUP($AH979,$DV:$ER,EB$1,FALSE),IF($AG979="幻术师",VLOOKUP($AH979,$EU:$FQ,FA$1,FALSE),IF($AG979="刺客",VLOOKUP($AH979,$FU:$GQ,GA$1,FALSE),"无该职业")))*VLOOKUP($AF979,角色间职业划分!$P:$AP,13,FALSE)/角色间职业划分!$AB$9,0)</f>
        <v>3836</v>
      </c>
      <c r="H979" s="26">
        <f t="shared" si="387"/>
        <v>0</v>
      </c>
      <c r="I979" s="26">
        <f t="shared" si="388"/>
        <v>0</v>
      </c>
      <c r="J979" s="26">
        <f t="shared" si="389"/>
        <v>0</v>
      </c>
      <c r="K979" s="26">
        <f t="shared" si="390"/>
        <v>0</v>
      </c>
      <c r="L979" s="26">
        <f t="shared" si="391"/>
        <v>0</v>
      </c>
      <c r="M979" s="26">
        <f t="shared" si="392"/>
        <v>0</v>
      </c>
      <c r="N979" s="26">
        <f t="shared" si="393"/>
        <v>5</v>
      </c>
      <c r="O979" s="26">
        <f t="shared" si="394"/>
        <v>10</v>
      </c>
      <c r="P979" s="26">
        <f t="shared" si="395"/>
        <v>7.5</v>
      </c>
      <c r="Q979" s="26">
        <f t="shared" si="396"/>
        <v>5</v>
      </c>
      <c r="R979" s="26">
        <f t="shared" si="397"/>
        <v>0</v>
      </c>
      <c r="S979" s="26">
        <f t="shared" si="398"/>
        <v>5</v>
      </c>
      <c r="T979" s="26">
        <f t="shared" si="399"/>
        <v>5</v>
      </c>
      <c r="U979" s="26">
        <f t="shared" si="400"/>
        <v>0</v>
      </c>
      <c r="V979" s="26">
        <f t="shared" si="401"/>
        <v>0</v>
      </c>
      <c r="W979" s="26">
        <f>VLOOKUP(AF979,角色间职业划分!L:M,2,FALSE)</f>
        <v>38</v>
      </c>
      <c r="X979" s="26">
        <f t="shared" si="402"/>
        <v>59</v>
      </c>
      <c r="Y979" s="26">
        <v>0</v>
      </c>
      <c r="Z979" s="26">
        <v>0</v>
      </c>
      <c r="AA979" s="26">
        <v>0</v>
      </c>
      <c r="AB979" s="26">
        <f t="shared" si="403"/>
        <v>15</v>
      </c>
      <c r="AC979" s="1">
        <f t="shared" si="384"/>
        <v>1970</v>
      </c>
      <c r="AD979" s="51"/>
      <c r="AE979" s="1"/>
      <c r="AF979">
        <f t="shared" si="404"/>
        <v>16</v>
      </c>
      <c r="AG979" s="26" t="str">
        <f>VLOOKUP(AF979,角色间职业划分!P:R,3,FALSE)</f>
        <v>战士</v>
      </c>
      <c r="AH979" s="26">
        <f t="shared" si="405"/>
        <v>59</v>
      </c>
    </row>
    <row r="980" spans="1:34" x14ac:dyDescent="0.15">
      <c r="A980" s="26">
        <v>976</v>
      </c>
      <c r="B980" s="26">
        <f t="shared" si="385"/>
        <v>0</v>
      </c>
      <c r="C980" s="26">
        <f>ROUND(IF($AG980="战士",VLOOKUP($AH980,$DV:$ER,DX$1,FALSE),IF($AG980="幻术师",VLOOKUP($AH980,$EU:$FQ,EW$1,FALSE),IF($AG980="刺客",VLOOKUP($AH980,$FU:$GQ,FW$1,FALSE),"无该职业")))/VLOOKUP(AF980,角色间职业划分!P:AP,20,FALSE),0)</f>
        <v>60</v>
      </c>
      <c r="D980" s="26">
        <f t="shared" si="386"/>
        <v>0</v>
      </c>
      <c r="E980" s="26">
        <f>ROUND(IF($AG980="战士",VLOOKUP($AH980,$DV:$ER,DZ$1,FALSE),IF($AG980="幻术师",VLOOKUP($AH980,$EU:$FQ,EY$1,FALSE),IF($AG980="刺客",VLOOKUP($AH980,$FU:$GQ,FY$1,FALSE),"无该职业")))*VLOOKUP($AF980,角色间职业划分!$P:$AP,26,FALSE)*VLOOKUP($AF980,角色间职业划分!$P:$AP,13,FALSE)/角色间职业划分!$AB$9,0)</f>
        <v>1417</v>
      </c>
      <c r="F980" s="26">
        <f>ROUND(IF($AG980="战士",VLOOKUP($AH980,$DV:$ER,EA$1,FALSE),IF($AG980="幻术师",VLOOKUP($AH980,$EU:$FQ,EZ$1,FALSE),IF($AG980="刺客",VLOOKUP($AH980,$FU:$GQ,FZ$1,FALSE),"无该职业")))*VLOOKUP($AF980,角色间职业划分!$P:$AP,8,FALSE)/角色间职业划分!$W$9,0)</f>
        <v>17601</v>
      </c>
      <c r="G980" s="26">
        <f>ROUND(IF($AG980="战士",VLOOKUP($AH980,$DV:$ER,EB$1,FALSE),IF($AG980="幻术师",VLOOKUP($AH980,$EU:$FQ,FA$1,FALSE),IF($AG980="刺客",VLOOKUP($AH980,$FU:$GQ,GA$1,FALSE),"无该职业")))*VLOOKUP($AF980,角色间职业划分!$P:$AP,13,FALSE)/角色间职业划分!$AB$9,0)</f>
        <v>3836</v>
      </c>
      <c r="H980" s="26">
        <f t="shared" si="387"/>
        <v>0</v>
      </c>
      <c r="I980" s="26">
        <f t="shared" si="388"/>
        <v>0</v>
      </c>
      <c r="J980" s="26">
        <f t="shared" si="389"/>
        <v>0</v>
      </c>
      <c r="K980" s="26">
        <f t="shared" si="390"/>
        <v>0</v>
      </c>
      <c r="L980" s="26">
        <f t="shared" si="391"/>
        <v>0</v>
      </c>
      <c r="M980" s="26">
        <f t="shared" si="392"/>
        <v>0</v>
      </c>
      <c r="N980" s="26">
        <f t="shared" si="393"/>
        <v>5</v>
      </c>
      <c r="O980" s="26">
        <f t="shared" si="394"/>
        <v>10</v>
      </c>
      <c r="P980" s="26">
        <f t="shared" si="395"/>
        <v>7.5</v>
      </c>
      <c r="Q980" s="26">
        <f t="shared" si="396"/>
        <v>5</v>
      </c>
      <c r="R980" s="26">
        <f t="shared" si="397"/>
        <v>0</v>
      </c>
      <c r="S980" s="26">
        <f t="shared" si="398"/>
        <v>5</v>
      </c>
      <c r="T980" s="26">
        <f t="shared" si="399"/>
        <v>5</v>
      </c>
      <c r="U980" s="26">
        <f t="shared" si="400"/>
        <v>0</v>
      </c>
      <c r="V980" s="26">
        <f t="shared" si="401"/>
        <v>0</v>
      </c>
      <c r="W980" s="26">
        <f>VLOOKUP(AF980,角色间职业划分!L:M,2,FALSE)</f>
        <v>38</v>
      </c>
      <c r="X980" s="26">
        <f t="shared" si="402"/>
        <v>60</v>
      </c>
      <c r="Y980" s="26">
        <v>0</v>
      </c>
      <c r="Z980" s="26">
        <v>0</v>
      </c>
      <c r="AA980" s="26">
        <v>0</v>
      </c>
      <c r="AB980" s="26">
        <f t="shared" si="403"/>
        <v>17.5</v>
      </c>
      <c r="AC980" s="1">
        <f t="shared" si="384"/>
        <v>2020</v>
      </c>
      <c r="AD980" s="51"/>
      <c r="AE980" s="1"/>
      <c r="AF980">
        <f t="shared" si="404"/>
        <v>16</v>
      </c>
      <c r="AG980" s="26" t="str">
        <f>VLOOKUP(AF980,角色间职业划分!P:R,3,FALSE)</f>
        <v>战士</v>
      </c>
      <c r="AH980" s="26">
        <f t="shared" si="405"/>
        <v>60</v>
      </c>
    </row>
    <row r="981" spans="1:34" x14ac:dyDescent="0.15">
      <c r="A981" s="26">
        <v>977</v>
      </c>
      <c r="B981" s="26">
        <f t="shared" si="385"/>
        <v>0</v>
      </c>
      <c r="C981" s="26">
        <f>ROUND(IF($AG981="战士",VLOOKUP($AH981,$DV:$ER,DX$1,FALSE),IF($AG981="幻术师",VLOOKUP($AH981,$EU:$FQ,EW$1,FALSE),IF($AG981="刺客",VLOOKUP($AH981,$FU:$GQ,FW$1,FALSE),"无该职业")))/VLOOKUP(AF981,角色间职业划分!P:AP,20,FALSE),0)</f>
        <v>0</v>
      </c>
      <c r="D981" s="26">
        <f t="shared" si="386"/>
        <v>0</v>
      </c>
      <c r="E981" s="26">
        <f>ROUND(IF($AG981="战士",VLOOKUP($AH981,$DV:$ER,DZ$1,FALSE),IF($AG981="幻术师",VLOOKUP($AH981,$EU:$FQ,EY$1,FALSE),IF($AG981="刺客",VLOOKUP($AH981,$FU:$GQ,FY$1,FALSE),"无该职业")))*VLOOKUP($AF981,角色间职业划分!$P:$AP,26,FALSE)*VLOOKUP($AF981,角色间职业划分!$P:$AP,13,FALSE)/角色间职业划分!$AB$9,0)</f>
        <v>0</v>
      </c>
      <c r="F981" s="26">
        <f>ROUND(IF($AG981="战士",VLOOKUP($AH981,$DV:$ER,EA$1,FALSE),IF($AG981="幻术师",VLOOKUP($AH981,$EU:$FQ,EZ$1,FALSE),IF($AG981="刺客",VLOOKUP($AH981,$FU:$GQ,FZ$1,FALSE),"无该职业")))*VLOOKUP($AF981,角色间职业划分!$P:$AP,8,FALSE)/角色间职业划分!$W$9,0)</f>
        <v>0</v>
      </c>
      <c r="G981" s="26">
        <f>ROUND(IF($AG981="战士",VLOOKUP($AH981,$DV:$ER,EB$1,FALSE),IF($AG981="幻术师",VLOOKUP($AH981,$EU:$FQ,FA$1,FALSE),IF($AG981="刺客",VLOOKUP($AH981,$FU:$GQ,GA$1,FALSE),"无该职业")))*VLOOKUP($AF981,角色间职业划分!$P:$AP,13,FALSE)/角色间职业划分!$AB$9,0)</f>
        <v>0</v>
      </c>
      <c r="H981" s="26">
        <f t="shared" si="387"/>
        <v>0</v>
      </c>
      <c r="I981" s="26">
        <f t="shared" si="388"/>
        <v>0</v>
      </c>
      <c r="J981" s="26">
        <f t="shared" si="389"/>
        <v>0</v>
      </c>
      <c r="K981" s="26">
        <f t="shared" si="390"/>
        <v>0</v>
      </c>
      <c r="L981" s="26">
        <f t="shared" si="391"/>
        <v>0</v>
      </c>
      <c r="M981" s="26">
        <f t="shared" si="392"/>
        <v>0</v>
      </c>
      <c r="N981" s="26">
        <f t="shared" si="393"/>
        <v>0</v>
      </c>
      <c r="O981" s="26">
        <f t="shared" si="394"/>
        <v>0</v>
      </c>
      <c r="P981" s="26">
        <f t="shared" si="395"/>
        <v>0</v>
      </c>
      <c r="Q981" s="26">
        <f t="shared" si="396"/>
        <v>0</v>
      </c>
      <c r="R981" s="26">
        <f t="shared" si="397"/>
        <v>0</v>
      </c>
      <c r="S981" s="26">
        <f t="shared" si="398"/>
        <v>0</v>
      </c>
      <c r="T981" s="26">
        <f t="shared" si="399"/>
        <v>0</v>
      </c>
      <c r="U981" s="26">
        <f t="shared" si="400"/>
        <v>0</v>
      </c>
      <c r="V981" s="26">
        <f t="shared" si="401"/>
        <v>0</v>
      </c>
      <c r="W981" s="26">
        <f>VLOOKUP(AF981,角色间职业划分!L:M,2,FALSE)</f>
        <v>39</v>
      </c>
      <c r="X981" s="26">
        <f t="shared" si="402"/>
        <v>0</v>
      </c>
      <c r="Y981" s="26">
        <v>0</v>
      </c>
      <c r="Z981" s="26">
        <v>0</v>
      </c>
      <c r="AA981" s="26">
        <v>0</v>
      </c>
      <c r="AB981" s="26">
        <f t="shared" si="403"/>
        <v>0</v>
      </c>
      <c r="AC981" s="1">
        <f t="shared" si="384"/>
        <v>0</v>
      </c>
      <c r="AD981" s="51"/>
      <c r="AE981" s="1"/>
      <c r="AF981">
        <f t="shared" si="404"/>
        <v>17</v>
      </c>
      <c r="AG981" s="26" t="str">
        <f>VLOOKUP(AF981,角色间职业划分!P:R,3,FALSE)</f>
        <v>战士</v>
      </c>
      <c r="AH981" s="26">
        <f t="shared" si="405"/>
        <v>0</v>
      </c>
    </row>
    <row r="982" spans="1:34" x14ac:dyDescent="0.15">
      <c r="A982" s="26">
        <v>978</v>
      </c>
      <c r="B982" s="26">
        <f t="shared" si="385"/>
        <v>0</v>
      </c>
      <c r="C982" s="26">
        <f>ROUND(IF($AG982="战士",VLOOKUP($AH982,$DV:$ER,DX$1,FALSE),IF($AG982="幻术师",VLOOKUP($AH982,$EU:$FQ,EW$1,FALSE),IF($AG982="刺客",VLOOKUP($AH982,$FU:$GQ,FW$1,FALSE),"无该职业")))/VLOOKUP(AF982,角色间职业划分!P:AP,20,FALSE),0)</f>
        <v>0</v>
      </c>
      <c r="D982" s="26">
        <f t="shared" si="386"/>
        <v>0</v>
      </c>
      <c r="E982" s="26">
        <f>ROUND(IF($AG982="战士",VLOOKUP($AH982,$DV:$ER,DZ$1,FALSE),IF($AG982="幻术师",VLOOKUP($AH982,$EU:$FQ,EY$1,FALSE),IF($AG982="刺客",VLOOKUP($AH982,$FU:$GQ,FY$1,FALSE),"无该职业")))*VLOOKUP($AF982,角色间职业划分!$P:$AP,26,FALSE)*VLOOKUP($AF982,角色间职业划分!$P:$AP,13,FALSE)/角色间职业划分!$AB$9,0)</f>
        <v>0</v>
      </c>
      <c r="F982" s="26">
        <f>ROUND(IF($AG982="战士",VLOOKUP($AH982,$DV:$ER,EA$1,FALSE),IF($AG982="幻术师",VLOOKUP($AH982,$EU:$FQ,EZ$1,FALSE),IF($AG982="刺客",VLOOKUP($AH982,$FU:$GQ,FZ$1,FALSE),"无该职业")))*VLOOKUP($AF982,角色间职业划分!$P:$AP,8,FALSE)/角色间职业划分!$W$9,0)</f>
        <v>319</v>
      </c>
      <c r="G982" s="26">
        <f>ROUND(IF($AG982="战士",VLOOKUP($AH982,$DV:$ER,EB$1,FALSE),IF($AG982="幻术师",VLOOKUP($AH982,$EU:$FQ,FA$1,FALSE),IF($AG982="刺客",VLOOKUP($AH982,$FU:$GQ,GA$1,FALSE),"无该职业")))*VLOOKUP($AF982,角色间职业划分!$P:$AP,13,FALSE)/角色间职业划分!$AB$9,0)</f>
        <v>0</v>
      </c>
      <c r="H982" s="26">
        <f t="shared" si="387"/>
        <v>0</v>
      </c>
      <c r="I982" s="26">
        <f t="shared" si="388"/>
        <v>0</v>
      </c>
      <c r="J982" s="26">
        <f t="shared" si="389"/>
        <v>0</v>
      </c>
      <c r="K982" s="26">
        <f t="shared" si="390"/>
        <v>0</v>
      </c>
      <c r="L982" s="26">
        <f t="shared" si="391"/>
        <v>0</v>
      </c>
      <c r="M982" s="26">
        <f t="shared" si="392"/>
        <v>0</v>
      </c>
      <c r="N982" s="26">
        <f t="shared" si="393"/>
        <v>0</v>
      </c>
      <c r="O982" s="26">
        <f t="shared" si="394"/>
        <v>0</v>
      </c>
      <c r="P982" s="26">
        <f t="shared" si="395"/>
        <v>0</v>
      </c>
      <c r="Q982" s="26">
        <f t="shared" si="396"/>
        <v>0</v>
      </c>
      <c r="R982" s="26">
        <f t="shared" si="397"/>
        <v>0</v>
      </c>
      <c r="S982" s="26">
        <f t="shared" si="398"/>
        <v>0</v>
      </c>
      <c r="T982" s="26">
        <f t="shared" si="399"/>
        <v>0</v>
      </c>
      <c r="U982" s="26">
        <f t="shared" si="400"/>
        <v>0</v>
      </c>
      <c r="V982" s="26">
        <f t="shared" si="401"/>
        <v>0</v>
      </c>
      <c r="W982" s="26">
        <f>VLOOKUP(AF982,角色间职业划分!L:M,2,FALSE)</f>
        <v>39</v>
      </c>
      <c r="X982" s="26">
        <f t="shared" si="402"/>
        <v>1</v>
      </c>
      <c r="Y982" s="26">
        <v>0</v>
      </c>
      <c r="Z982" s="26">
        <v>0</v>
      </c>
      <c r="AA982" s="26">
        <v>0</v>
      </c>
      <c r="AB982" s="26">
        <f t="shared" si="403"/>
        <v>0</v>
      </c>
      <c r="AC982" s="1">
        <f t="shared" si="384"/>
        <v>36</v>
      </c>
      <c r="AD982" s="51"/>
      <c r="AE982" s="1"/>
      <c r="AF982">
        <f t="shared" si="404"/>
        <v>17</v>
      </c>
      <c r="AG982" s="26" t="str">
        <f>VLOOKUP(AF982,角色间职业划分!P:R,3,FALSE)</f>
        <v>战士</v>
      </c>
      <c r="AH982" s="26">
        <f t="shared" si="405"/>
        <v>1</v>
      </c>
    </row>
    <row r="983" spans="1:34" x14ac:dyDescent="0.15">
      <c r="A983" s="26">
        <v>979</v>
      </c>
      <c r="B983" s="26">
        <f t="shared" si="385"/>
        <v>0</v>
      </c>
      <c r="C983" s="26">
        <f>ROUND(IF($AG983="战士",VLOOKUP($AH983,$DV:$ER,DX$1,FALSE),IF($AG983="幻术师",VLOOKUP($AH983,$EU:$FQ,EW$1,FALSE),IF($AG983="刺客",VLOOKUP($AH983,$FU:$GQ,FW$1,FALSE),"无该职业")))/VLOOKUP(AF983,角色间职业划分!P:AP,20,FALSE),0)</f>
        <v>0</v>
      </c>
      <c r="D983" s="26">
        <f t="shared" si="386"/>
        <v>0</v>
      </c>
      <c r="E983" s="26">
        <f>ROUND(IF($AG983="战士",VLOOKUP($AH983,$DV:$ER,DZ$1,FALSE),IF($AG983="幻术师",VLOOKUP($AH983,$EU:$FQ,EY$1,FALSE),IF($AG983="刺客",VLOOKUP($AH983,$FU:$GQ,FY$1,FALSE),"无该职业")))*VLOOKUP($AF983,角色间职业划分!$P:$AP,26,FALSE)*VLOOKUP($AF983,角色间职业划分!$P:$AP,13,FALSE)/角色间职业划分!$AB$9,0)</f>
        <v>0</v>
      </c>
      <c r="F983" s="26">
        <f>ROUND(IF($AG983="战士",VLOOKUP($AH983,$DV:$ER,EA$1,FALSE),IF($AG983="幻术师",VLOOKUP($AH983,$EU:$FQ,EZ$1,FALSE),IF($AG983="刺客",VLOOKUP($AH983,$FU:$GQ,FZ$1,FALSE),"无该职业")))*VLOOKUP($AF983,角色间职业划分!$P:$AP,8,FALSE)/角色间职业划分!$W$9,0)</f>
        <v>319</v>
      </c>
      <c r="G983" s="26">
        <f>ROUND(IF($AG983="战士",VLOOKUP($AH983,$DV:$ER,EB$1,FALSE),IF($AG983="幻术师",VLOOKUP($AH983,$EU:$FQ,FA$1,FALSE),IF($AG983="刺客",VLOOKUP($AH983,$FU:$GQ,GA$1,FALSE),"无该职业")))*VLOOKUP($AF983,角色间职业划分!$P:$AP,13,FALSE)/角色间职业划分!$AB$9,0)</f>
        <v>0</v>
      </c>
      <c r="H983" s="26">
        <f t="shared" si="387"/>
        <v>0</v>
      </c>
      <c r="I983" s="26">
        <f t="shared" si="388"/>
        <v>0</v>
      </c>
      <c r="J983" s="26">
        <f t="shared" si="389"/>
        <v>0</v>
      </c>
      <c r="K983" s="26">
        <f t="shared" si="390"/>
        <v>0</v>
      </c>
      <c r="L983" s="26">
        <f t="shared" si="391"/>
        <v>0</v>
      </c>
      <c r="M983" s="26">
        <f t="shared" si="392"/>
        <v>0</v>
      </c>
      <c r="N983" s="26">
        <f t="shared" si="393"/>
        <v>0</v>
      </c>
      <c r="O983" s="26">
        <f t="shared" si="394"/>
        <v>2.5</v>
      </c>
      <c r="P983" s="26">
        <f t="shared" si="395"/>
        <v>0</v>
      </c>
      <c r="Q983" s="26">
        <f t="shared" si="396"/>
        <v>0</v>
      </c>
      <c r="R983" s="26">
        <f t="shared" si="397"/>
        <v>0</v>
      </c>
      <c r="S983" s="26">
        <f t="shared" si="398"/>
        <v>0</v>
      </c>
      <c r="T983" s="26">
        <f t="shared" si="399"/>
        <v>0</v>
      </c>
      <c r="U983" s="26">
        <f t="shared" si="400"/>
        <v>0</v>
      </c>
      <c r="V983" s="26">
        <f t="shared" si="401"/>
        <v>0</v>
      </c>
      <c r="W983" s="26">
        <f>VLOOKUP(AF983,角色间职业划分!L:M,2,FALSE)</f>
        <v>39</v>
      </c>
      <c r="X983" s="26">
        <f t="shared" si="402"/>
        <v>2</v>
      </c>
      <c r="Y983" s="26">
        <v>0</v>
      </c>
      <c r="Z983" s="26">
        <v>0</v>
      </c>
      <c r="AA983" s="26">
        <v>0</v>
      </c>
      <c r="AB983" s="26">
        <f t="shared" si="403"/>
        <v>0</v>
      </c>
      <c r="AC983" s="1">
        <f t="shared" si="384"/>
        <v>36</v>
      </c>
      <c r="AD983" s="51"/>
      <c r="AE983" s="1"/>
      <c r="AF983">
        <f t="shared" si="404"/>
        <v>17</v>
      </c>
      <c r="AG983" s="26" t="str">
        <f>VLOOKUP(AF983,角色间职业划分!P:R,3,FALSE)</f>
        <v>战士</v>
      </c>
      <c r="AH983" s="26">
        <f t="shared" si="405"/>
        <v>2</v>
      </c>
    </row>
    <row r="984" spans="1:34" x14ac:dyDescent="0.15">
      <c r="A984" s="26">
        <v>980</v>
      </c>
      <c r="B984" s="26">
        <f t="shared" si="385"/>
        <v>0</v>
      </c>
      <c r="C984" s="26">
        <f>ROUND(IF($AG984="战士",VLOOKUP($AH984,$DV:$ER,DX$1,FALSE),IF($AG984="幻术师",VLOOKUP($AH984,$EU:$FQ,EW$1,FALSE),IF($AG984="刺客",VLOOKUP($AH984,$FU:$GQ,FW$1,FALSE),"无该职业")))/VLOOKUP(AF984,角色间职业划分!P:AP,20,FALSE),0)</f>
        <v>0</v>
      </c>
      <c r="D984" s="26">
        <f t="shared" si="386"/>
        <v>0</v>
      </c>
      <c r="E984" s="26">
        <f>ROUND(IF($AG984="战士",VLOOKUP($AH984,$DV:$ER,DZ$1,FALSE),IF($AG984="幻术师",VLOOKUP($AH984,$EU:$FQ,EY$1,FALSE),IF($AG984="刺客",VLOOKUP($AH984,$FU:$GQ,FY$1,FALSE),"无该职业")))*VLOOKUP($AF984,角色间职业划分!$P:$AP,26,FALSE)*VLOOKUP($AF984,角色间职业划分!$P:$AP,13,FALSE)/角色间职业划分!$AB$9,0)</f>
        <v>0</v>
      </c>
      <c r="F984" s="26">
        <f>ROUND(IF($AG984="战士",VLOOKUP($AH984,$DV:$ER,EA$1,FALSE),IF($AG984="幻术师",VLOOKUP($AH984,$EU:$FQ,EZ$1,FALSE),IF($AG984="刺客",VLOOKUP($AH984,$FU:$GQ,FZ$1,FALSE),"无该职业")))*VLOOKUP($AF984,角色间职业划分!$P:$AP,8,FALSE)/角色间职业划分!$W$9,0)</f>
        <v>319</v>
      </c>
      <c r="G984" s="26">
        <f>ROUND(IF($AG984="战士",VLOOKUP($AH984,$DV:$ER,EB$1,FALSE),IF($AG984="幻术师",VLOOKUP($AH984,$EU:$FQ,FA$1,FALSE),IF($AG984="刺客",VLOOKUP($AH984,$FU:$GQ,GA$1,FALSE),"无该职业")))*VLOOKUP($AF984,角色间职业划分!$P:$AP,13,FALSE)/角色间职业划分!$AB$9,0)</f>
        <v>86</v>
      </c>
      <c r="H984" s="26">
        <f t="shared" si="387"/>
        <v>0</v>
      </c>
      <c r="I984" s="26">
        <f t="shared" si="388"/>
        <v>0</v>
      </c>
      <c r="J984" s="26">
        <f t="shared" si="389"/>
        <v>0</v>
      </c>
      <c r="K984" s="26">
        <f t="shared" si="390"/>
        <v>0</v>
      </c>
      <c r="L984" s="26">
        <f t="shared" si="391"/>
        <v>0</v>
      </c>
      <c r="M984" s="26">
        <f t="shared" si="392"/>
        <v>0</v>
      </c>
      <c r="N984" s="26">
        <f t="shared" si="393"/>
        <v>0</v>
      </c>
      <c r="O984" s="26">
        <f t="shared" si="394"/>
        <v>2.5</v>
      </c>
      <c r="P984" s="26">
        <f t="shared" si="395"/>
        <v>0</v>
      </c>
      <c r="Q984" s="26">
        <f t="shared" si="396"/>
        <v>0</v>
      </c>
      <c r="R984" s="26">
        <f t="shared" si="397"/>
        <v>0</v>
      </c>
      <c r="S984" s="26">
        <f t="shared" si="398"/>
        <v>0</v>
      </c>
      <c r="T984" s="26">
        <f t="shared" si="399"/>
        <v>0</v>
      </c>
      <c r="U984" s="26">
        <f t="shared" si="400"/>
        <v>0</v>
      </c>
      <c r="V984" s="26">
        <f t="shared" si="401"/>
        <v>0</v>
      </c>
      <c r="W984" s="26">
        <f>VLOOKUP(AF984,角色间职业划分!L:M,2,FALSE)</f>
        <v>39</v>
      </c>
      <c r="X984" s="26">
        <f t="shared" si="402"/>
        <v>3</v>
      </c>
      <c r="Y984" s="26">
        <v>0</v>
      </c>
      <c r="Z984" s="26">
        <v>0</v>
      </c>
      <c r="AA984" s="26">
        <v>0</v>
      </c>
      <c r="AB984" s="26">
        <f t="shared" si="403"/>
        <v>0</v>
      </c>
      <c r="AC984" s="1">
        <f t="shared" si="384"/>
        <v>42</v>
      </c>
      <c r="AD984" s="51"/>
      <c r="AE984" s="1"/>
      <c r="AF984">
        <f t="shared" si="404"/>
        <v>17</v>
      </c>
      <c r="AG984" s="26" t="str">
        <f>VLOOKUP(AF984,角色间职业划分!P:R,3,FALSE)</f>
        <v>战士</v>
      </c>
      <c r="AH984" s="26">
        <f t="shared" si="405"/>
        <v>3</v>
      </c>
    </row>
    <row r="985" spans="1:34" x14ac:dyDescent="0.15">
      <c r="A985" s="26">
        <v>981</v>
      </c>
      <c r="B985" s="26">
        <f t="shared" si="385"/>
        <v>0</v>
      </c>
      <c r="C985" s="26">
        <f>ROUND(IF($AG985="战士",VLOOKUP($AH985,$DV:$ER,DX$1,FALSE),IF($AG985="幻术师",VLOOKUP($AH985,$EU:$FQ,EW$1,FALSE),IF($AG985="刺客",VLOOKUP($AH985,$FU:$GQ,FW$1,FALSE),"无该职业")))/VLOOKUP(AF985,角色间职业划分!P:AP,20,FALSE),0)</f>
        <v>0</v>
      </c>
      <c r="D985" s="26">
        <f t="shared" si="386"/>
        <v>0</v>
      </c>
      <c r="E985" s="26">
        <f>ROUND(IF($AG985="战士",VLOOKUP($AH985,$DV:$ER,DZ$1,FALSE),IF($AG985="幻术师",VLOOKUP($AH985,$EU:$FQ,EY$1,FALSE),IF($AG985="刺客",VLOOKUP($AH985,$FU:$GQ,FY$1,FALSE),"无该职业")))*VLOOKUP($AF985,角色间职业划分!$P:$AP,26,FALSE)*VLOOKUP($AF985,角色间职业划分!$P:$AP,13,FALSE)/角色间职业划分!$AB$9,0)</f>
        <v>0</v>
      </c>
      <c r="F985" s="26">
        <f>ROUND(IF($AG985="战士",VLOOKUP($AH985,$DV:$ER,EA$1,FALSE),IF($AG985="幻术师",VLOOKUP($AH985,$EU:$FQ,EZ$1,FALSE),IF($AG985="刺客",VLOOKUP($AH985,$FU:$GQ,FZ$1,FALSE),"无该职业")))*VLOOKUP($AF985,角色间职业划分!$P:$AP,8,FALSE)/角色间职业划分!$W$9,0)</f>
        <v>319</v>
      </c>
      <c r="G985" s="26">
        <f>ROUND(IF($AG985="战士",VLOOKUP($AH985,$DV:$ER,EB$1,FALSE),IF($AG985="幻术师",VLOOKUP($AH985,$EU:$FQ,FA$1,FALSE),IF($AG985="刺客",VLOOKUP($AH985,$FU:$GQ,GA$1,FALSE),"无该职业")))*VLOOKUP($AF985,角色间职业划分!$P:$AP,13,FALSE)/角色间职业划分!$AB$9,0)</f>
        <v>86</v>
      </c>
      <c r="H985" s="26">
        <f t="shared" si="387"/>
        <v>0</v>
      </c>
      <c r="I985" s="26">
        <f t="shared" si="388"/>
        <v>0</v>
      </c>
      <c r="J985" s="26">
        <f t="shared" si="389"/>
        <v>0</v>
      </c>
      <c r="K985" s="26">
        <f t="shared" si="390"/>
        <v>0</v>
      </c>
      <c r="L985" s="26">
        <f t="shared" si="391"/>
        <v>0</v>
      </c>
      <c r="M985" s="26">
        <f t="shared" si="392"/>
        <v>0</v>
      </c>
      <c r="N985" s="26">
        <f t="shared" si="393"/>
        <v>0</v>
      </c>
      <c r="O985" s="26">
        <f t="shared" si="394"/>
        <v>2.5</v>
      </c>
      <c r="P985" s="26">
        <f t="shared" si="395"/>
        <v>2.5</v>
      </c>
      <c r="Q985" s="26">
        <f t="shared" si="396"/>
        <v>0</v>
      </c>
      <c r="R985" s="26">
        <f t="shared" si="397"/>
        <v>0</v>
      </c>
      <c r="S985" s="26">
        <f t="shared" si="398"/>
        <v>0</v>
      </c>
      <c r="T985" s="26">
        <f t="shared" si="399"/>
        <v>0</v>
      </c>
      <c r="U985" s="26">
        <f t="shared" si="400"/>
        <v>0</v>
      </c>
      <c r="V985" s="26">
        <f t="shared" si="401"/>
        <v>0</v>
      </c>
      <c r="W985" s="26">
        <f>VLOOKUP(AF985,角色间职业划分!L:M,2,FALSE)</f>
        <v>39</v>
      </c>
      <c r="X985" s="26">
        <f t="shared" si="402"/>
        <v>4</v>
      </c>
      <c r="Y985" s="26">
        <v>0</v>
      </c>
      <c r="Z985" s="26">
        <v>0</v>
      </c>
      <c r="AA985" s="26">
        <v>0</v>
      </c>
      <c r="AB985" s="26">
        <f t="shared" si="403"/>
        <v>0</v>
      </c>
      <c r="AC985" s="1">
        <f t="shared" si="384"/>
        <v>62</v>
      </c>
      <c r="AD985" s="51"/>
      <c r="AE985" s="1"/>
      <c r="AF985">
        <f t="shared" si="404"/>
        <v>17</v>
      </c>
      <c r="AG985" s="26" t="str">
        <f>VLOOKUP(AF985,角色间职业划分!P:R,3,FALSE)</f>
        <v>战士</v>
      </c>
      <c r="AH985" s="26">
        <f t="shared" si="405"/>
        <v>4</v>
      </c>
    </row>
    <row r="986" spans="1:34" x14ac:dyDescent="0.15">
      <c r="A986" s="26">
        <v>982</v>
      </c>
      <c r="B986" s="26">
        <f t="shared" si="385"/>
        <v>0</v>
      </c>
      <c r="C986" s="26">
        <f>ROUND(IF($AG986="战士",VLOOKUP($AH986,$DV:$ER,DX$1,FALSE),IF($AG986="幻术师",VLOOKUP($AH986,$EU:$FQ,EW$1,FALSE),IF($AG986="刺客",VLOOKUP($AH986,$FU:$GQ,FW$1,FALSE),"无该职业")))/VLOOKUP(AF986,角色间职业划分!P:AP,20,FALSE),0)</f>
        <v>0</v>
      </c>
      <c r="D986" s="26">
        <f t="shared" si="386"/>
        <v>0</v>
      </c>
      <c r="E986" s="26">
        <f>ROUND(IF($AG986="战士",VLOOKUP($AH986,$DV:$ER,DZ$1,FALSE),IF($AG986="幻术师",VLOOKUP($AH986,$EU:$FQ,EY$1,FALSE),IF($AG986="刺客",VLOOKUP($AH986,$FU:$GQ,FY$1,FALSE),"无该职业")))*VLOOKUP($AF986,角色间职业划分!$P:$AP,26,FALSE)*VLOOKUP($AF986,角色间职业划分!$P:$AP,13,FALSE)/角色间职业划分!$AB$9,0)</f>
        <v>0</v>
      </c>
      <c r="F986" s="26">
        <f>ROUND(IF($AG986="战士",VLOOKUP($AH986,$DV:$ER,EA$1,FALSE),IF($AG986="幻术师",VLOOKUP($AH986,$EU:$FQ,EZ$1,FALSE),IF($AG986="刺客",VLOOKUP($AH986,$FU:$GQ,FZ$1,FALSE),"无该职业")))*VLOOKUP($AF986,角色间职业划分!$P:$AP,8,FALSE)/角色间职业划分!$W$9,0)</f>
        <v>725</v>
      </c>
      <c r="G986" s="26">
        <f>ROUND(IF($AG986="战士",VLOOKUP($AH986,$DV:$ER,EB$1,FALSE),IF($AG986="幻术师",VLOOKUP($AH986,$EU:$FQ,FA$1,FALSE),IF($AG986="刺客",VLOOKUP($AH986,$FU:$GQ,GA$1,FALSE),"无该职业")))*VLOOKUP($AF986,角色间职业划分!$P:$AP,13,FALSE)/角色间职业划分!$AB$9,0)</f>
        <v>86</v>
      </c>
      <c r="H986" s="26">
        <f t="shared" si="387"/>
        <v>0</v>
      </c>
      <c r="I986" s="26">
        <f t="shared" si="388"/>
        <v>0</v>
      </c>
      <c r="J986" s="26">
        <f t="shared" si="389"/>
        <v>0</v>
      </c>
      <c r="K986" s="26">
        <f t="shared" si="390"/>
        <v>0</v>
      </c>
      <c r="L986" s="26">
        <f t="shared" si="391"/>
        <v>0</v>
      </c>
      <c r="M986" s="26">
        <f t="shared" si="392"/>
        <v>0</v>
      </c>
      <c r="N986" s="26">
        <f t="shared" si="393"/>
        <v>0</v>
      </c>
      <c r="O986" s="26">
        <f t="shared" si="394"/>
        <v>2.5</v>
      </c>
      <c r="P986" s="26">
        <f t="shared" si="395"/>
        <v>2.5</v>
      </c>
      <c r="Q986" s="26">
        <f t="shared" si="396"/>
        <v>0</v>
      </c>
      <c r="R986" s="26">
        <f t="shared" si="397"/>
        <v>0</v>
      </c>
      <c r="S986" s="26">
        <f t="shared" si="398"/>
        <v>0</v>
      </c>
      <c r="T986" s="26">
        <f t="shared" si="399"/>
        <v>0</v>
      </c>
      <c r="U986" s="26">
        <f t="shared" si="400"/>
        <v>0</v>
      </c>
      <c r="V986" s="26">
        <f t="shared" si="401"/>
        <v>0</v>
      </c>
      <c r="W986" s="26">
        <f>VLOOKUP(AF986,角色间职业划分!L:M,2,FALSE)</f>
        <v>39</v>
      </c>
      <c r="X986" s="26">
        <f t="shared" si="402"/>
        <v>5</v>
      </c>
      <c r="Y986" s="26">
        <v>0</v>
      </c>
      <c r="Z986" s="26">
        <v>0</v>
      </c>
      <c r="AA986" s="26">
        <v>0</v>
      </c>
      <c r="AB986" s="26">
        <f t="shared" si="403"/>
        <v>0</v>
      </c>
      <c r="AC986" s="1">
        <f t="shared" si="384"/>
        <v>81</v>
      </c>
      <c r="AD986" s="51"/>
      <c r="AE986" s="1"/>
      <c r="AF986">
        <f t="shared" si="404"/>
        <v>17</v>
      </c>
      <c r="AG986" s="26" t="str">
        <f>VLOOKUP(AF986,角色间职业划分!P:R,3,FALSE)</f>
        <v>战士</v>
      </c>
      <c r="AH986" s="26">
        <f t="shared" si="405"/>
        <v>5</v>
      </c>
    </row>
    <row r="987" spans="1:34" x14ac:dyDescent="0.15">
      <c r="A987" s="26">
        <v>983</v>
      </c>
      <c r="B987" s="26">
        <f t="shared" si="385"/>
        <v>0</v>
      </c>
      <c r="C987" s="26">
        <f>ROUND(IF($AG987="战士",VLOOKUP($AH987,$DV:$ER,DX$1,FALSE),IF($AG987="幻术师",VLOOKUP($AH987,$EU:$FQ,EW$1,FALSE),IF($AG987="刺客",VLOOKUP($AH987,$FU:$GQ,FW$1,FALSE),"无该职业")))/VLOOKUP(AF987,角色间职业划分!P:AP,20,FALSE),0)</f>
        <v>0</v>
      </c>
      <c r="D987" s="26">
        <f t="shared" si="386"/>
        <v>0</v>
      </c>
      <c r="E987" s="26">
        <f>ROUND(IF($AG987="战士",VLOOKUP($AH987,$DV:$ER,DZ$1,FALSE),IF($AG987="幻术师",VLOOKUP($AH987,$EU:$FQ,EY$1,FALSE),IF($AG987="刺客",VLOOKUP($AH987,$FU:$GQ,FY$1,FALSE),"无该职业")))*VLOOKUP($AF987,角色间职业划分!$P:$AP,26,FALSE)*VLOOKUP($AF987,角色间职业划分!$P:$AP,13,FALSE)/角色间职业划分!$AB$9,0)</f>
        <v>0</v>
      </c>
      <c r="F987" s="26">
        <f>ROUND(IF($AG987="战士",VLOOKUP($AH987,$DV:$ER,EA$1,FALSE),IF($AG987="幻术师",VLOOKUP($AH987,$EU:$FQ,EZ$1,FALSE),IF($AG987="刺客",VLOOKUP($AH987,$FU:$GQ,FZ$1,FALSE),"无该职业")))*VLOOKUP($AF987,角色间职业划分!$P:$AP,8,FALSE)/角色间职业划分!$W$9,0)</f>
        <v>725</v>
      </c>
      <c r="G987" s="26">
        <f>ROUND(IF($AG987="战士",VLOOKUP($AH987,$DV:$ER,EB$1,FALSE),IF($AG987="幻术师",VLOOKUP($AH987,$EU:$FQ,FA$1,FALSE),IF($AG987="刺客",VLOOKUP($AH987,$FU:$GQ,GA$1,FALSE),"无该职业")))*VLOOKUP($AF987,角色间职业划分!$P:$AP,13,FALSE)/角色间职业划分!$AB$9,0)</f>
        <v>86</v>
      </c>
      <c r="H987" s="26">
        <f t="shared" si="387"/>
        <v>0</v>
      </c>
      <c r="I987" s="26">
        <f t="shared" si="388"/>
        <v>0</v>
      </c>
      <c r="J987" s="26">
        <f t="shared" si="389"/>
        <v>0</v>
      </c>
      <c r="K987" s="26">
        <f t="shared" si="390"/>
        <v>0</v>
      </c>
      <c r="L987" s="26">
        <f t="shared" si="391"/>
        <v>0</v>
      </c>
      <c r="M987" s="26">
        <f t="shared" si="392"/>
        <v>0</v>
      </c>
      <c r="N987" s="26">
        <f t="shared" si="393"/>
        <v>0</v>
      </c>
      <c r="O987" s="26">
        <f t="shared" si="394"/>
        <v>2.5</v>
      </c>
      <c r="P987" s="26">
        <f t="shared" si="395"/>
        <v>2.5</v>
      </c>
      <c r="Q987" s="26">
        <f t="shared" si="396"/>
        <v>2.5</v>
      </c>
      <c r="R987" s="26">
        <f t="shared" si="397"/>
        <v>0</v>
      </c>
      <c r="S987" s="26">
        <f t="shared" si="398"/>
        <v>0</v>
      </c>
      <c r="T987" s="26">
        <f t="shared" si="399"/>
        <v>0</v>
      </c>
      <c r="U987" s="26">
        <f t="shared" si="400"/>
        <v>0</v>
      </c>
      <c r="V987" s="26">
        <f t="shared" si="401"/>
        <v>0</v>
      </c>
      <c r="W987" s="26">
        <f>VLOOKUP(AF987,角色间职业划分!L:M,2,FALSE)</f>
        <v>39</v>
      </c>
      <c r="X987" s="26">
        <f t="shared" si="402"/>
        <v>6</v>
      </c>
      <c r="Y987" s="26">
        <v>0</v>
      </c>
      <c r="Z987" s="26">
        <v>0</v>
      </c>
      <c r="AA987" s="26">
        <v>0</v>
      </c>
      <c r="AB987" s="26">
        <f t="shared" si="403"/>
        <v>0</v>
      </c>
      <c r="AC987" s="1">
        <f t="shared" si="384"/>
        <v>101</v>
      </c>
      <c r="AD987" s="51"/>
      <c r="AE987" s="1"/>
      <c r="AF987">
        <f t="shared" si="404"/>
        <v>17</v>
      </c>
      <c r="AG987" s="26" t="str">
        <f>VLOOKUP(AF987,角色间职业划分!P:R,3,FALSE)</f>
        <v>战士</v>
      </c>
      <c r="AH987" s="26">
        <f t="shared" si="405"/>
        <v>6</v>
      </c>
    </row>
    <row r="988" spans="1:34" x14ac:dyDescent="0.15">
      <c r="A988" s="26">
        <v>984</v>
      </c>
      <c r="B988" s="26">
        <f t="shared" si="385"/>
        <v>0</v>
      </c>
      <c r="C988" s="26">
        <f>ROUND(IF($AG988="战士",VLOOKUP($AH988,$DV:$ER,DX$1,FALSE),IF($AG988="幻术师",VLOOKUP($AH988,$EU:$FQ,EW$1,FALSE),IF($AG988="刺客",VLOOKUP($AH988,$FU:$GQ,FW$1,FALSE),"无该职业")))/VLOOKUP(AF988,角色间职业划分!P:AP,20,FALSE),0)</f>
        <v>0</v>
      </c>
      <c r="D988" s="26">
        <f t="shared" si="386"/>
        <v>0</v>
      </c>
      <c r="E988" s="26">
        <f>ROUND(IF($AG988="战士",VLOOKUP($AH988,$DV:$ER,DZ$1,FALSE),IF($AG988="幻术师",VLOOKUP($AH988,$EU:$FQ,EY$1,FALSE),IF($AG988="刺客",VLOOKUP($AH988,$FU:$GQ,FY$1,FALSE),"无该职业")))*VLOOKUP($AF988,角色间职业划分!$P:$AP,26,FALSE)*VLOOKUP($AF988,角色间职业划分!$P:$AP,13,FALSE)/角色间职业划分!$AB$9,0)</f>
        <v>0</v>
      </c>
      <c r="F988" s="26">
        <f>ROUND(IF($AG988="战士",VLOOKUP($AH988,$DV:$ER,EA$1,FALSE),IF($AG988="幻术师",VLOOKUP($AH988,$EU:$FQ,EZ$1,FALSE),IF($AG988="刺客",VLOOKUP($AH988,$FU:$GQ,FZ$1,FALSE),"无该职业")))*VLOOKUP($AF988,角色间职业划分!$P:$AP,8,FALSE)/角色间职业划分!$W$9,0)</f>
        <v>725</v>
      </c>
      <c r="G988" s="26">
        <f>ROUND(IF($AG988="战士",VLOOKUP($AH988,$DV:$ER,EB$1,FALSE),IF($AG988="幻术师",VLOOKUP($AH988,$EU:$FQ,FA$1,FALSE),IF($AG988="刺客",VLOOKUP($AH988,$FU:$GQ,GA$1,FALSE),"无该职业")))*VLOOKUP($AF988,角色间职业划分!$P:$AP,13,FALSE)/角色间职业划分!$AB$9,0)</f>
        <v>290</v>
      </c>
      <c r="H988" s="26">
        <f t="shared" si="387"/>
        <v>0</v>
      </c>
      <c r="I988" s="26">
        <f t="shared" si="388"/>
        <v>0</v>
      </c>
      <c r="J988" s="26">
        <f t="shared" si="389"/>
        <v>0</v>
      </c>
      <c r="K988" s="26">
        <f t="shared" si="390"/>
        <v>0</v>
      </c>
      <c r="L988" s="26">
        <f t="shared" si="391"/>
        <v>0</v>
      </c>
      <c r="M988" s="26">
        <f t="shared" si="392"/>
        <v>0</v>
      </c>
      <c r="N988" s="26">
        <f t="shared" si="393"/>
        <v>0</v>
      </c>
      <c r="O988" s="26">
        <f t="shared" si="394"/>
        <v>2.5</v>
      </c>
      <c r="P988" s="26">
        <f t="shared" si="395"/>
        <v>2.5</v>
      </c>
      <c r="Q988" s="26">
        <f t="shared" si="396"/>
        <v>2.5</v>
      </c>
      <c r="R988" s="26">
        <f t="shared" si="397"/>
        <v>0</v>
      </c>
      <c r="S988" s="26">
        <f t="shared" si="398"/>
        <v>0</v>
      </c>
      <c r="T988" s="26">
        <f t="shared" si="399"/>
        <v>0</v>
      </c>
      <c r="U988" s="26">
        <f t="shared" si="400"/>
        <v>0</v>
      </c>
      <c r="V988" s="26">
        <f t="shared" si="401"/>
        <v>0</v>
      </c>
      <c r="W988" s="26">
        <f>VLOOKUP(AF988,角色间职业划分!L:M,2,FALSE)</f>
        <v>39</v>
      </c>
      <c r="X988" s="26">
        <f t="shared" si="402"/>
        <v>7</v>
      </c>
      <c r="Y988" s="26">
        <v>0</v>
      </c>
      <c r="Z988" s="26">
        <v>0</v>
      </c>
      <c r="AA988" s="26">
        <v>0</v>
      </c>
      <c r="AB988" s="26">
        <f t="shared" si="403"/>
        <v>0</v>
      </c>
      <c r="AC988" s="1">
        <f t="shared" si="384"/>
        <v>142</v>
      </c>
      <c r="AD988" s="51"/>
      <c r="AE988" s="1"/>
      <c r="AF988">
        <f t="shared" si="404"/>
        <v>17</v>
      </c>
      <c r="AG988" s="26" t="str">
        <f>VLOOKUP(AF988,角色间职业划分!P:R,3,FALSE)</f>
        <v>战士</v>
      </c>
      <c r="AH988" s="26">
        <f t="shared" si="405"/>
        <v>7</v>
      </c>
    </row>
    <row r="989" spans="1:34" x14ac:dyDescent="0.15">
      <c r="A989" s="26">
        <v>985</v>
      </c>
      <c r="B989" s="26">
        <f t="shared" si="385"/>
        <v>0</v>
      </c>
      <c r="C989" s="26">
        <f>ROUND(IF($AG989="战士",VLOOKUP($AH989,$DV:$ER,DX$1,FALSE),IF($AG989="幻术师",VLOOKUP($AH989,$EU:$FQ,EW$1,FALSE),IF($AG989="刺客",VLOOKUP($AH989,$FU:$GQ,FW$1,FALSE),"无该职业")))/VLOOKUP(AF989,角色间职业划分!P:AP,20,FALSE),0)</f>
        <v>0</v>
      </c>
      <c r="D989" s="26">
        <f t="shared" si="386"/>
        <v>0</v>
      </c>
      <c r="E989" s="26">
        <f>ROUND(IF($AG989="战士",VLOOKUP($AH989,$DV:$ER,DZ$1,FALSE),IF($AG989="幻术师",VLOOKUP($AH989,$EU:$FQ,EY$1,FALSE),IF($AG989="刺客",VLOOKUP($AH989,$FU:$GQ,FY$1,FALSE),"无该职业")))*VLOOKUP($AF989,角色间职业划分!$P:$AP,26,FALSE)*VLOOKUP($AF989,角色间职业划分!$P:$AP,13,FALSE)/角色间职业划分!$AB$9,0)</f>
        <v>150</v>
      </c>
      <c r="F989" s="26">
        <f>ROUND(IF($AG989="战士",VLOOKUP($AH989,$DV:$ER,EA$1,FALSE),IF($AG989="幻术师",VLOOKUP($AH989,$EU:$FQ,EZ$1,FALSE),IF($AG989="刺客",VLOOKUP($AH989,$FU:$GQ,FZ$1,FALSE),"无该职业")))*VLOOKUP($AF989,角色间职业划分!$P:$AP,8,FALSE)/角色间职业划分!$W$9,0)</f>
        <v>725</v>
      </c>
      <c r="G989" s="26">
        <f>ROUND(IF($AG989="战士",VLOOKUP($AH989,$DV:$ER,EB$1,FALSE),IF($AG989="幻术师",VLOOKUP($AH989,$EU:$FQ,FA$1,FALSE),IF($AG989="刺客",VLOOKUP($AH989,$FU:$GQ,GA$1,FALSE),"无该职业")))*VLOOKUP($AF989,角色间职业划分!$P:$AP,13,FALSE)/角色间职业划分!$AB$9,0)</f>
        <v>290</v>
      </c>
      <c r="H989" s="26">
        <f t="shared" si="387"/>
        <v>0</v>
      </c>
      <c r="I989" s="26">
        <f t="shared" si="388"/>
        <v>0</v>
      </c>
      <c r="J989" s="26">
        <f t="shared" si="389"/>
        <v>0</v>
      </c>
      <c r="K989" s="26">
        <f t="shared" si="390"/>
        <v>0</v>
      </c>
      <c r="L989" s="26">
        <f t="shared" si="391"/>
        <v>0</v>
      </c>
      <c r="M989" s="26">
        <f t="shared" si="392"/>
        <v>0</v>
      </c>
      <c r="N989" s="26">
        <f t="shared" si="393"/>
        <v>0</v>
      </c>
      <c r="O989" s="26">
        <f t="shared" si="394"/>
        <v>2.5</v>
      </c>
      <c r="P989" s="26">
        <f t="shared" si="395"/>
        <v>2.5</v>
      </c>
      <c r="Q989" s="26">
        <f t="shared" si="396"/>
        <v>2.5</v>
      </c>
      <c r="R989" s="26">
        <f t="shared" si="397"/>
        <v>0</v>
      </c>
      <c r="S989" s="26">
        <f t="shared" si="398"/>
        <v>0</v>
      </c>
      <c r="T989" s="26">
        <f t="shared" si="399"/>
        <v>0</v>
      </c>
      <c r="U989" s="26">
        <f t="shared" si="400"/>
        <v>0</v>
      </c>
      <c r="V989" s="26">
        <f t="shared" si="401"/>
        <v>0</v>
      </c>
      <c r="W989" s="26">
        <f>VLOOKUP(AF989,角色间职业划分!L:M,2,FALSE)</f>
        <v>39</v>
      </c>
      <c r="X989" s="26">
        <f t="shared" si="402"/>
        <v>8</v>
      </c>
      <c r="Y989" s="26">
        <v>0</v>
      </c>
      <c r="Z989" s="26">
        <v>0</v>
      </c>
      <c r="AA989" s="26">
        <v>0</v>
      </c>
      <c r="AB989" s="26">
        <f t="shared" si="403"/>
        <v>0</v>
      </c>
      <c r="AC989" s="1">
        <f t="shared" si="384"/>
        <v>184</v>
      </c>
      <c r="AD989" s="51"/>
      <c r="AE989" s="1"/>
      <c r="AF989">
        <f t="shared" si="404"/>
        <v>17</v>
      </c>
      <c r="AG989" s="26" t="str">
        <f>VLOOKUP(AF989,角色间职业划分!P:R,3,FALSE)</f>
        <v>战士</v>
      </c>
      <c r="AH989" s="26">
        <f t="shared" si="405"/>
        <v>8</v>
      </c>
    </row>
    <row r="990" spans="1:34" x14ac:dyDescent="0.15">
      <c r="A990" s="26">
        <v>986</v>
      </c>
      <c r="B990" s="26">
        <f t="shared" si="385"/>
        <v>0</v>
      </c>
      <c r="C990" s="26">
        <f>ROUND(IF($AG990="战士",VLOOKUP($AH990,$DV:$ER,DX$1,FALSE),IF($AG990="幻术师",VLOOKUP($AH990,$EU:$FQ,EW$1,FALSE),IF($AG990="刺客",VLOOKUP($AH990,$FU:$GQ,FW$1,FALSE),"无该职业")))/VLOOKUP(AF990,角色间职业划分!P:AP,20,FALSE),0)</f>
        <v>0</v>
      </c>
      <c r="D990" s="26">
        <f t="shared" si="386"/>
        <v>0</v>
      </c>
      <c r="E990" s="26">
        <f>ROUND(IF($AG990="战士",VLOOKUP($AH990,$DV:$ER,DZ$1,FALSE),IF($AG990="幻术师",VLOOKUP($AH990,$EU:$FQ,EY$1,FALSE),IF($AG990="刺客",VLOOKUP($AH990,$FU:$GQ,FY$1,FALSE),"无该职业")))*VLOOKUP($AF990,角色间职业划分!$P:$AP,26,FALSE)*VLOOKUP($AF990,角色间职业划分!$P:$AP,13,FALSE)/角色间职业划分!$AB$9,0)</f>
        <v>150</v>
      </c>
      <c r="F990" s="26">
        <f>ROUND(IF($AG990="战士",VLOOKUP($AH990,$DV:$ER,EA$1,FALSE),IF($AG990="幻术师",VLOOKUP($AH990,$EU:$FQ,EZ$1,FALSE),IF($AG990="刺客",VLOOKUP($AH990,$FU:$GQ,FZ$1,FALSE),"无该职业")))*VLOOKUP($AF990,角色间职业划分!$P:$AP,8,FALSE)/角色间职业划分!$W$9,0)</f>
        <v>2007</v>
      </c>
      <c r="G990" s="26">
        <f>ROUND(IF($AG990="战士",VLOOKUP($AH990,$DV:$ER,EB$1,FALSE),IF($AG990="幻术师",VLOOKUP($AH990,$EU:$FQ,FA$1,FALSE),IF($AG990="刺客",VLOOKUP($AH990,$FU:$GQ,GA$1,FALSE),"无该职业")))*VLOOKUP($AF990,角色间职业划分!$P:$AP,13,FALSE)/角色间职业划分!$AB$9,0)</f>
        <v>290</v>
      </c>
      <c r="H990" s="26">
        <f t="shared" si="387"/>
        <v>0</v>
      </c>
      <c r="I990" s="26">
        <f t="shared" si="388"/>
        <v>0</v>
      </c>
      <c r="J990" s="26">
        <f t="shared" si="389"/>
        <v>0</v>
      </c>
      <c r="K990" s="26">
        <f t="shared" si="390"/>
        <v>0</v>
      </c>
      <c r="L990" s="26">
        <f t="shared" si="391"/>
        <v>0</v>
      </c>
      <c r="M990" s="26">
        <f t="shared" si="392"/>
        <v>0</v>
      </c>
      <c r="N990" s="26">
        <f t="shared" si="393"/>
        <v>0</v>
      </c>
      <c r="O990" s="26">
        <f t="shared" si="394"/>
        <v>2.5</v>
      </c>
      <c r="P990" s="26">
        <f t="shared" si="395"/>
        <v>2.5</v>
      </c>
      <c r="Q990" s="26">
        <f t="shared" si="396"/>
        <v>2.5</v>
      </c>
      <c r="R990" s="26">
        <f t="shared" si="397"/>
        <v>0</v>
      </c>
      <c r="S990" s="26">
        <f t="shared" si="398"/>
        <v>0</v>
      </c>
      <c r="T990" s="26">
        <f t="shared" si="399"/>
        <v>0</v>
      </c>
      <c r="U990" s="26">
        <f t="shared" si="400"/>
        <v>0</v>
      </c>
      <c r="V990" s="26">
        <f t="shared" si="401"/>
        <v>0</v>
      </c>
      <c r="W990" s="26">
        <f>VLOOKUP(AF990,角色间职业划分!L:M,2,FALSE)</f>
        <v>39</v>
      </c>
      <c r="X990" s="26">
        <f t="shared" si="402"/>
        <v>9</v>
      </c>
      <c r="Y990" s="26">
        <v>0</v>
      </c>
      <c r="Z990" s="26">
        <v>0</v>
      </c>
      <c r="AA990" s="26">
        <v>0</v>
      </c>
      <c r="AB990" s="26">
        <f t="shared" si="403"/>
        <v>0</v>
      </c>
      <c r="AC990" s="1">
        <f t="shared" si="384"/>
        <v>226</v>
      </c>
      <c r="AD990" s="51"/>
      <c r="AE990" s="1"/>
      <c r="AF990">
        <f t="shared" si="404"/>
        <v>17</v>
      </c>
      <c r="AG990" s="26" t="str">
        <f>VLOOKUP(AF990,角色间职业划分!P:R,3,FALSE)</f>
        <v>战士</v>
      </c>
      <c r="AH990" s="26">
        <f t="shared" si="405"/>
        <v>9</v>
      </c>
    </row>
    <row r="991" spans="1:34" x14ac:dyDescent="0.15">
      <c r="A991" s="26">
        <v>987</v>
      </c>
      <c r="B991" s="26">
        <f t="shared" si="385"/>
        <v>0</v>
      </c>
      <c r="C991" s="26">
        <f>ROUND(IF($AG991="战士",VLOOKUP($AH991,$DV:$ER,DX$1,FALSE),IF($AG991="幻术师",VLOOKUP($AH991,$EU:$FQ,EW$1,FALSE),IF($AG991="刺客",VLOOKUP($AH991,$FU:$GQ,FW$1,FALSE),"无该职业")))/VLOOKUP(AF991,角色间职业划分!P:AP,20,FALSE),0)</f>
        <v>13</v>
      </c>
      <c r="D991" s="26">
        <f t="shared" si="386"/>
        <v>0</v>
      </c>
      <c r="E991" s="26">
        <f>ROUND(IF($AG991="战士",VLOOKUP($AH991,$DV:$ER,DZ$1,FALSE),IF($AG991="幻术师",VLOOKUP($AH991,$EU:$FQ,EY$1,FALSE),IF($AG991="刺客",VLOOKUP($AH991,$FU:$GQ,FY$1,FALSE),"无该职业")))*VLOOKUP($AF991,角色间职业划分!$P:$AP,26,FALSE)*VLOOKUP($AF991,角色间职业划分!$P:$AP,13,FALSE)/角色间职业划分!$AB$9,0)</f>
        <v>150</v>
      </c>
      <c r="F991" s="26">
        <f>ROUND(IF($AG991="战士",VLOOKUP($AH991,$DV:$ER,EA$1,FALSE),IF($AG991="幻术师",VLOOKUP($AH991,$EU:$FQ,EZ$1,FALSE),IF($AG991="刺客",VLOOKUP($AH991,$FU:$GQ,FZ$1,FALSE),"无该职业")))*VLOOKUP($AF991,角色间职业划分!$P:$AP,8,FALSE)/角色间职业划分!$W$9,0)</f>
        <v>2007</v>
      </c>
      <c r="G991" s="26">
        <f>ROUND(IF($AG991="战士",VLOOKUP($AH991,$DV:$ER,EB$1,FALSE),IF($AG991="幻术师",VLOOKUP($AH991,$EU:$FQ,FA$1,FALSE),IF($AG991="刺客",VLOOKUP($AH991,$FU:$GQ,GA$1,FALSE),"无该职业")))*VLOOKUP($AF991,角色间职业划分!$P:$AP,13,FALSE)/角色间职业划分!$AB$9,0)</f>
        <v>290</v>
      </c>
      <c r="H991" s="26">
        <f t="shared" si="387"/>
        <v>0</v>
      </c>
      <c r="I991" s="26">
        <f t="shared" si="388"/>
        <v>0</v>
      </c>
      <c r="J991" s="26">
        <f t="shared" si="389"/>
        <v>0</v>
      </c>
      <c r="K991" s="26">
        <f t="shared" si="390"/>
        <v>0</v>
      </c>
      <c r="L991" s="26">
        <f t="shared" si="391"/>
        <v>0</v>
      </c>
      <c r="M991" s="26">
        <f t="shared" si="392"/>
        <v>0</v>
      </c>
      <c r="N991" s="26">
        <f t="shared" si="393"/>
        <v>0</v>
      </c>
      <c r="O991" s="26">
        <f t="shared" si="394"/>
        <v>2.5</v>
      </c>
      <c r="P991" s="26">
        <f t="shared" si="395"/>
        <v>2.5</v>
      </c>
      <c r="Q991" s="26">
        <f t="shared" si="396"/>
        <v>2.5</v>
      </c>
      <c r="R991" s="26">
        <f t="shared" si="397"/>
        <v>0</v>
      </c>
      <c r="S991" s="26">
        <f t="shared" si="398"/>
        <v>0</v>
      </c>
      <c r="T991" s="26">
        <f t="shared" si="399"/>
        <v>0</v>
      </c>
      <c r="U991" s="26">
        <f t="shared" si="400"/>
        <v>0</v>
      </c>
      <c r="V991" s="26">
        <f t="shared" si="401"/>
        <v>0</v>
      </c>
      <c r="W991" s="26">
        <f>VLOOKUP(AF991,角色间职业划分!L:M,2,FALSE)</f>
        <v>39</v>
      </c>
      <c r="X991" s="26">
        <f t="shared" si="402"/>
        <v>10</v>
      </c>
      <c r="Y991" s="26">
        <v>0</v>
      </c>
      <c r="Z991" s="26">
        <v>0</v>
      </c>
      <c r="AA991" s="26">
        <v>0</v>
      </c>
      <c r="AB991" s="26">
        <f t="shared" si="403"/>
        <v>5</v>
      </c>
      <c r="AC991" s="1">
        <f t="shared" si="384"/>
        <v>270</v>
      </c>
      <c r="AD991" s="51"/>
      <c r="AE991" s="1"/>
      <c r="AF991">
        <f t="shared" si="404"/>
        <v>17</v>
      </c>
      <c r="AG991" s="26" t="str">
        <f>VLOOKUP(AF991,角色间职业划分!P:R,3,FALSE)</f>
        <v>战士</v>
      </c>
      <c r="AH991" s="26">
        <f t="shared" si="405"/>
        <v>10</v>
      </c>
    </row>
    <row r="992" spans="1:34" x14ac:dyDescent="0.15">
      <c r="A992" s="26">
        <v>988</v>
      </c>
      <c r="B992" s="26">
        <f t="shared" si="385"/>
        <v>0</v>
      </c>
      <c r="C992" s="26">
        <f>ROUND(IF($AG992="战士",VLOOKUP($AH992,$DV:$ER,DX$1,FALSE),IF($AG992="幻术师",VLOOKUP($AH992,$EU:$FQ,EW$1,FALSE),IF($AG992="刺客",VLOOKUP($AH992,$FU:$GQ,FW$1,FALSE),"无该职业")))/VLOOKUP(AF992,角色间职业划分!P:AP,20,FALSE),0)</f>
        <v>13</v>
      </c>
      <c r="D992" s="26">
        <f t="shared" si="386"/>
        <v>0</v>
      </c>
      <c r="E992" s="26">
        <f>ROUND(IF($AG992="战士",VLOOKUP($AH992,$DV:$ER,DZ$1,FALSE),IF($AG992="幻术师",VLOOKUP($AH992,$EU:$FQ,EY$1,FALSE),IF($AG992="刺客",VLOOKUP($AH992,$FU:$GQ,FY$1,FALSE),"无该职业")))*VLOOKUP($AF992,角色间职业划分!$P:$AP,26,FALSE)*VLOOKUP($AF992,角色间职业划分!$P:$AP,13,FALSE)/角色间职业划分!$AB$9,0)</f>
        <v>150</v>
      </c>
      <c r="F992" s="26">
        <f>ROUND(IF($AG992="战士",VLOOKUP($AH992,$DV:$ER,EA$1,FALSE),IF($AG992="幻术师",VLOOKUP($AH992,$EU:$FQ,EZ$1,FALSE),IF($AG992="刺客",VLOOKUP($AH992,$FU:$GQ,FZ$1,FALSE),"无该职业")))*VLOOKUP($AF992,角色间职业划分!$P:$AP,8,FALSE)/角色间职业划分!$W$9,0)</f>
        <v>2007</v>
      </c>
      <c r="G992" s="26">
        <f>ROUND(IF($AG992="战士",VLOOKUP($AH992,$DV:$ER,EB$1,FALSE),IF($AG992="幻术师",VLOOKUP($AH992,$EU:$FQ,FA$1,FALSE),IF($AG992="刺客",VLOOKUP($AH992,$FU:$GQ,GA$1,FALSE),"无该职业")))*VLOOKUP($AF992,角色间职业划分!$P:$AP,13,FALSE)/角色间职业划分!$AB$9,0)</f>
        <v>610</v>
      </c>
      <c r="H992" s="26">
        <f t="shared" si="387"/>
        <v>0</v>
      </c>
      <c r="I992" s="26">
        <f t="shared" si="388"/>
        <v>0</v>
      </c>
      <c r="J992" s="26">
        <f t="shared" si="389"/>
        <v>0</v>
      </c>
      <c r="K992" s="26">
        <f t="shared" si="390"/>
        <v>0</v>
      </c>
      <c r="L992" s="26">
        <f t="shared" si="391"/>
        <v>0</v>
      </c>
      <c r="M992" s="26">
        <f t="shared" si="392"/>
        <v>0</v>
      </c>
      <c r="N992" s="26">
        <f t="shared" si="393"/>
        <v>0</v>
      </c>
      <c r="O992" s="26">
        <f t="shared" si="394"/>
        <v>2.5</v>
      </c>
      <c r="P992" s="26">
        <f t="shared" si="395"/>
        <v>2.5</v>
      </c>
      <c r="Q992" s="26">
        <f t="shared" si="396"/>
        <v>2.5</v>
      </c>
      <c r="R992" s="26">
        <f t="shared" si="397"/>
        <v>0</v>
      </c>
      <c r="S992" s="26">
        <f t="shared" si="398"/>
        <v>0</v>
      </c>
      <c r="T992" s="26">
        <f t="shared" si="399"/>
        <v>0</v>
      </c>
      <c r="U992" s="26">
        <f t="shared" si="400"/>
        <v>0</v>
      </c>
      <c r="V992" s="26">
        <f t="shared" si="401"/>
        <v>0</v>
      </c>
      <c r="W992" s="26">
        <f>VLOOKUP(AF992,角色间职业划分!L:M,2,FALSE)</f>
        <v>39</v>
      </c>
      <c r="X992" s="26">
        <f t="shared" si="402"/>
        <v>11</v>
      </c>
      <c r="Y992" s="26">
        <v>0</v>
      </c>
      <c r="Z992" s="26">
        <v>0</v>
      </c>
      <c r="AA992" s="26">
        <v>0</v>
      </c>
      <c r="AB992" s="26">
        <f t="shared" si="403"/>
        <v>5</v>
      </c>
      <c r="AC992" s="1">
        <f t="shared" si="384"/>
        <v>300</v>
      </c>
      <c r="AD992" s="51"/>
      <c r="AE992" s="1"/>
      <c r="AF992">
        <f t="shared" si="404"/>
        <v>17</v>
      </c>
      <c r="AG992" s="26" t="str">
        <f>VLOOKUP(AF992,角色间职业划分!P:R,3,FALSE)</f>
        <v>战士</v>
      </c>
      <c r="AH992" s="26">
        <f t="shared" si="405"/>
        <v>11</v>
      </c>
    </row>
    <row r="993" spans="1:34" x14ac:dyDescent="0.15">
      <c r="A993" s="26">
        <v>989</v>
      </c>
      <c r="B993" s="26">
        <f t="shared" si="385"/>
        <v>0</v>
      </c>
      <c r="C993" s="26">
        <f>ROUND(IF($AG993="战士",VLOOKUP($AH993,$DV:$ER,DX$1,FALSE),IF($AG993="幻术师",VLOOKUP($AH993,$EU:$FQ,EW$1,FALSE),IF($AG993="刺客",VLOOKUP($AH993,$FU:$GQ,FW$1,FALSE),"无该职业")))/VLOOKUP(AF993,角色间职业划分!P:AP,20,FALSE),0)</f>
        <v>15</v>
      </c>
      <c r="D993" s="26">
        <f t="shared" si="386"/>
        <v>0</v>
      </c>
      <c r="E993" s="26">
        <f>ROUND(IF($AG993="战士",VLOOKUP($AH993,$DV:$ER,DZ$1,FALSE),IF($AG993="幻术师",VLOOKUP($AH993,$EU:$FQ,EY$1,FALSE),IF($AG993="刺客",VLOOKUP($AH993,$FU:$GQ,FY$1,FALSE),"无该职业")))*VLOOKUP($AF993,角色间职业划分!$P:$AP,26,FALSE)*VLOOKUP($AF993,角色间职业划分!$P:$AP,13,FALSE)/角色间职业划分!$AB$9,0)</f>
        <v>150</v>
      </c>
      <c r="F993" s="26">
        <f>ROUND(IF($AG993="战士",VLOOKUP($AH993,$DV:$ER,EA$1,FALSE),IF($AG993="幻术师",VLOOKUP($AH993,$EU:$FQ,EZ$1,FALSE),IF($AG993="刺客",VLOOKUP($AH993,$FU:$GQ,FZ$1,FALSE),"无该职业")))*VLOOKUP($AF993,角色间职业划分!$P:$AP,8,FALSE)/角色间职业划分!$W$9,0)</f>
        <v>2007</v>
      </c>
      <c r="G993" s="26">
        <f>ROUND(IF($AG993="战士",VLOOKUP($AH993,$DV:$ER,EB$1,FALSE),IF($AG993="幻术师",VLOOKUP($AH993,$EU:$FQ,FA$1,FALSE),IF($AG993="刺客",VLOOKUP($AH993,$FU:$GQ,GA$1,FALSE),"无该职业")))*VLOOKUP($AF993,角色间职业划分!$P:$AP,13,FALSE)/角色间职业划分!$AB$9,0)</f>
        <v>610</v>
      </c>
      <c r="H993" s="26">
        <f t="shared" si="387"/>
        <v>0</v>
      </c>
      <c r="I993" s="26">
        <f t="shared" si="388"/>
        <v>0</v>
      </c>
      <c r="J993" s="26">
        <f t="shared" si="389"/>
        <v>0</v>
      </c>
      <c r="K993" s="26">
        <f t="shared" si="390"/>
        <v>0</v>
      </c>
      <c r="L993" s="26">
        <f t="shared" si="391"/>
        <v>0</v>
      </c>
      <c r="M993" s="26">
        <f t="shared" si="392"/>
        <v>0</v>
      </c>
      <c r="N993" s="26">
        <f t="shared" si="393"/>
        <v>0</v>
      </c>
      <c r="O993" s="26">
        <f t="shared" si="394"/>
        <v>2.5</v>
      </c>
      <c r="P993" s="26">
        <f t="shared" si="395"/>
        <v>2.5</v>
      </c>
      <c r="Q993" s="26">
        <f t="shared" si="396"/>
        <v>2.5</v>
      </c>
      <c r="R993" s="26">
        <f t="shared" si="397"/>
        <v>0</v>
      </c>
      <c r="S993" s="26">
        <f t="shared" si="398"/>
        <v>0</v>
      </c>
      <c r="T993" s="26">
        <f t="shared" si="399"/>
        <v>0</v>
      </c>
      <c r="U993" s="26">
        <f t="shared" si="400"/>
        <v>0</v>
      </c>
      <c r="V993" s="26">
        <f t="shared" si="401"/>
        <v>0</v>
      </c>
      <c r="W993" s="26">
        <f>VLOOKUP(AF993,角色间职业划分!L:M,2,FALSE)</f>
        <v>39</v>
      </c>
      <c r="X993" s="26">
        <f t="shared" si="402"/>
        <v>12</v>
      </c>
      <c r="Y993" s="26">
        <v>0</v>
      </c>
      <c r="Z993" s="26">
        <v>0</v>
      </c>
      <c r="AA993" s="26">
        <v>0</v>
      </c>
      <c r="AB993" s="26">
        <f t="shared" si="403"/>
        <v>5</v>
      </c>
      <c r="AC993" s="1">
        <f t="shared" si="384"/>
        <v>330</v>
      </c>
      <c r="AD993" s="51"/>
      <c r="AE993" s="1"/>
      <c r="AF993">
        <f t="shared" si="404"/>
        <v>17</v>
      </c>
      <c r="AG993" s="26" t="str">
        <f>VLOOKUP(AF993,角色间职业划分!P:R,3,FALSE)</f>
        <v>战士</v>
      </c>
      <c r="AH993" s="26">
        <f t="shared" si="405"/>
        <v>12</v>
      </c>
    </row>
    <row r="994" spans="1:34" x14ac:dyDescent="0.15">
      <c r="A994" s="26">
        <v>990</v>
      </c>
      <c r="B994" s="26">
        <f t="shared" si="385"/>
        <v>0</v>
      </c>
      <c r="C994" s="26">
        <f>ROUND(IF($AG994="战士",VLOOKUP($AH994,$DV:$ER,DX$1,FALSE),IF($AG994="幻术师",VLOOKUP($AH994,$EU:$FQ,EW$1,FALSE),IF($AG994="刺客",VLOOKUP($AH994,$FU:$GQ,FW$1,FALSE),"无该职业")))/VLOOKUP(AF994,角色间职业划分!P:AP,20,FALSE),0)</f>
        <v>15</v>
      </c>
      <c r="D994" s="26">
        <f t="shared" si="386"/>
        <v>0</v>
      </c>
      <c r="E994" s="26">
        <f>ROUND(IF($AG994="战士",VLOOKUP($AH994,$DV:$ER,DZ$1,FALSE),IF($AG994="幻术师",VLOOKUP($AH994,$EU:$FQ,EY$1,FALSE),IF($AG994="刺客",VLOOKUP($AH994,$FU:$GQ,FY$1,FALSE),"无该职业")))*VLOOKUP($AF994,角色间职业划分!$P:$AP,26,FALSE)*VLOOKUP($AF994,角色间职业划分!$P:$AP,13,FALSE)/角色间职业划分!$AB$9,0)</f>
        <v>150</v>
      </c>
      <c r="F994" s="26">
        <f>ROUND(IF($AG994="战士",VLOOKUP($AH994,$DV:$ER,EA$1,FALSE),IF($AG994="幻术师",VLOOKUP($AH994,$EU:$FQ,EZ$1,FALSE),IF($AG994="刺客",VLOOKUP($AH994,$FU:$GQ,FZ$1,FALSE),"无该职业")))*VLOOKUP($AF994,角色间职业划分!$P:$AP,8,FALSE)/角色间职业划分!$W$9,0)</f>
        <v>3195</v>
      </c>
      <c r="G994" s="26">
        <f>ROUND(IF($AG994="战士",VLOOKUP($AH994,$DV:$ER,EB$1,FALSE),IF($AG994="幻术师",VLOOKUP($AH994,$EU:$FQ,FA$1,FALSE),IF($AG994="刺客",VLOOKUP($AH994,$FU:$GQ,GA$1,FALSE),"无该职业")))*VLOOKUP($AF994,角色间职业划分!$P:$AP,13,FALSE)/角色间职业划分!$AB$9,0)</f>
        <v>610</v>
      </c>
      <c r="H994" s="26">
        <f t="shared" si="387"/>
        <v>0</v>
      </c>
      <c r="I994" s="26">
        <f t="shared" si="388"/>
        <v>0</v>
      </c>
      <c r="J994" s="26">
        <f t="shared" si="389"/>
        <v>0</v>
      </c>
      <c r="K994" s="26">
        <f t="shared" si="390"/>
        <v>0</v>
      </c>
      <c r="L994" s="26">
        <f t="shared" si="391"/>
        <v>0</v>
      </c>
      <c r="M994" s="26">
        <f t="shared" si="392"/>
        <v>0</v>
      </c>
      <c r="N994" s="26">
        <f t="shared" si="393"/>
        <v>0</v>
      </c>
      <c r="O994" s="26">
        <f t="shared" si="394"/>
        <v>2.5</v>
      </c>
      <c r="P994" s="26">
        <f t="shared" si="395"/>
        <v>2.5</v>
      </c>
      <c r="Q994" s="26">
        <f t="shared" si="396"/>
        <v>2.5</v>
      </c>
      <c r="R994" s="26">
        <f t="shared" si="397"/>
        <v>0</v>
      </c>
      <c r="S994" s="26">
        <f t="shared" si="398"/>
        <v>0</v>
      </c>
      <c r="T994" s="26">
        <f t="shared" si="399"/>
        <v>0</v>
      </c>
      <c r="U994" s="26">
        <f t="shared" si="400"/>
        <v>0</v>
      </c>
      <c r="V994" s="26">
        <f t="shared" si="401"/>
        <v>0</v>
      </c>
      <c r="W994" s="26">
        <f>VLOOKUP(AF994,角色间职业划分!L:M,2,FALSE)</f>
        <v>39</v>
      </c>
      <c r="X994" s="26">
        <f t="shared" si="402"/>
        <v>13</v>
      </c>
      <c r="Y994" s="26">
        <v>0</v>
      </c>
      <c r="Z994" s="26">
        <v>0</v>
      </c>
      <c r="AA994" s="26">
        <v>0</v>
      </c>
      <c r="AB994" s="26">
        <f t="shared" si="403"/>
        <v>5</v>
      </c>
      <c r="AC994" s="1">
        <f t="shared" si="384"/>
        <v>360</v>
      </c>
      <c r="AD994" s="51"/>
      <c r="AE994" s="1"/>
      <c r="AF994">
        <f t="shared" si="404"/>
        <v>17</v>
      </c>
      <c r="AG994" s="26" t="str">
        <f>VLOOKUP(AF994,角色间职业划分!P:R,3,FALSE)</f>
        <v>战士</v>
      </c>
      <c r="AH994" s="26">
        <f t="shared" si="405"/>
        <v>13</v>
      </c>
    </row>
    <row r="995" spans="1:34" x14ac:dyDescent="0.15">
      <c r="A995" s="26">
        <v>991</v>
      </c>
      <c r="B995" s="26">
        <f t="shared" si="385"/>
        <v>0</v>
      </c>
      <c r="C995" s="26">
        <f>ROUND(IF($AG995="战士",VLOOKUP($AH995,$DV:$ER,DX$1,FALSE),IF($AG995="幻术师",VLOOKUP($AH995,$EU:$FQ,EW$1,FALSE),IF($AG995="刺客",VLOOKUP($AH995,$FU:$GQ,FW$1,FALSE),"无该职业")))/VLOOKUP(AF995,角色间职业划分!P:AP,20,FALSE),0)</f>
        <v>15</v>
      </c>
      <c r="D995" s="26">
        <f t="shared" si="386"/>
        <v>0</v>
      </c>
      <c r="E995" s="26">
        <f>ROUND(IF($AG995="战士",VLOOKUP($AH995,$DV:$ER,DZ$1,FALSE),IF($AG995="幻术师",VLOOKUP($AH995,$EU:$FQ,EY$1,FALSE),IF($AG995="刺客",VLOOKUP($AH995,$FU:$GQ,FY$1,FALSE),"无该职业")))*VLOOKUP($AF995,角色间职业划分!$P:$AP,26,FALSE)*VLOOKUP($AF995,角色间职业划分!$P:$AP,13,FALSE)/角色间职业划分!$AB$9,0)</f>
        <v>150</v>
      </c>
      <c r="F995" s="26">
        <f>ROUND(IF($AG995="战士",VLOOKUP($AH995,$DV:$ER,EA$1,FALSE),IF($AG995="幻术师",VLOOKUP($AH995,$EU:$FQ,EZ$1,FALSE),IF($AG995="刺客",VLOOKUP($AH995,$FU:$GQ,FZ$1,FALSE),"无该职业")))*VLOOKUP($AF995,角色间职业划分!$P:$AP,8,FALSE)/角色间职业划分!$W$9,0)</f>
        <v>3195</v>
      </c>
      <c r="G995" s="26">
        <f>ROUND(IF($AG995="战士",VLOOKUP($AH995,$DV:$ER,EB$1,FALSE),IF($AG995="幻术师",VLOOKUP($AH995,$EU:$FQ,FA$1,FALSE),IF($AG995="刺客",VLOOKUP($AH995,$FU:$GQ,GA$1,FALSE),"无该职业")))*VLOOKUP($AF995,角色间职业划分!$P:$AP,13,FALSE)/角色间职业划分!$AB$9,0)</f>
        <v>610</v>
      </c>
      <c r="H995" s="26">
        <f t="shared" si="387"/>
        <v>0</v>
      </c>
      <c r="I995" s="26">
        <f t="shared" si="388"/>
        <v>0</v>
      </c>
      <c r="J995" s="26">
        <f t="shared" si="389"/>
        <v>0</v>
      </c>
      <c r="K995" s="26">
        <f t="shared" si="390"/>
        <v>0</v>
      </c>
      <c r="L995" s="26">
        <f t="shared" si="391"/>
        <v>0</v>
      </c>
      <c r="M995" s="26">
        <f t="shared" si="392"/>
        <v>0</v>
      </c>
      <c r="N995" s="26">
        <f t="shared" si="393"/>
        <v>0</v>
      </c>
      <c r="O995" s="26">
        <f t="shared" si="394"/>
        <v>2.5</v>
      </c>
      <c r="P995" s="26">
        <f t="shared" si="395"/>
        <v>2.5</v>
      </c>
      <c r="Q995" s="26">
        <f t="shared" si="396"/>
        <v>2.5</v>
      </c>
      <c r="R995" s="26">
        <f t="shared" si="397"/>
        <v>0</v>
      </c>
      <c r="S995" s="26">
        <f t="shared" si="398"/>
        <v>2.5</v>
      </c>
      <c r="T995" s="26">
        <f t="shared" si="399"/>
        <v>0</v>
      </c>
      <c r="U995" s="26">
        <f t="shared" si="400"/>
        <v>0</v>
      </c>
      <c r="V995" s="26">
        <f t="shared" si="401"/>
        <v>0</v>
      </c>
      <c r="W995" s="26">
        <f>VLOOKUP(AF995,角色间职业划分!L:M,2,FALSE)</f>
        <v>39</v>
      </c>
      <c r="X995" s="26">
        <f t="shared" si="402"/>
        <v>14</v>
      </c>
      <c r="Y995" s="26">
        <v>0</v>
      </c>
      <c r="Z995" s="26">
        <v>0</v>
      </c>
      <c r="AA995" s="26">
        <v>0</v>
      </c>
      <c r="AB995" s="26">
        <f t="shared" si="403"/>
        <v>5</v>
      </c>
      <c r="AC995" s="1">
        <f t="shared" si="384"/>
        <v>390</v>
      </c>
      <c r="AD995" s="51"/>
      <c r="AE995" s="1"/>
      <c r="AF995">
        <f t="shared" si="404"/>
        <v>17</v>
      </c>
      <c r="AG995" s="26" t="str">
        <f>VLOOKUP(AF995,角色间职业划分!P:R,3,FALSE)</f>
        <v>战士</v>
      </c>
      <c r="AH995" s="26">
        <f t="shared" si="405"/>
        <v>14</v>
      </c>
    </row>
    <row r="996" spans="1:34" x14ac:dyDescent="0.15">
      <c r="A996" s="26">
        <v>992</v>
      </c>
      <c r="B996" s="26">
        <f t="shared" si="385"/>
        <v>0</v>
      </c>
      <c r="C996" s="26">
        <f>ROUND(IF($AG996="战士",VLOOKUP($AH996,$DV:$ER,DX$1,FALSE),IF($AG996="幻术师",VLOOKUP($AH996,$EU:$FQ,EW$1,FALSE),IF($AG996="刺客",VLOOKUP($AH996,$FU:$GQ,FW$1,FALSE),"无该职业")))/VLOOKUP(AF996,角色间职业划分!P:AP,20,FALSE),0)</f>
        <v>15</v>
      </c>
      <c r="D996" s="26">
        <f t="shared" si="386"/>
        <v>0</v>
      </c>
      <c r="E996" s="26">
        <f>ROUND(IF($AG996="战士",VLOOKUP($AH996,$DV:$ER,DZ$1,FALSE),IF($AG996="幻术师",VLOOKUP($AH996,$EU:$FQ,EY$1,FALSE),IF($AG996="刺客",VLOOKUP($AH996,$FU:$GQ,FY$1,FALSE),"无该职业")))*VLOOKUP($AF996,角色间职业划分!$P:$AP,26,FALSE)*VLOOKUP($AF996,角色间职业划分!$P:$AP,13,FALSE)/角色间职业划分!$AB$9,0)</f>
        <v>150</v>
      </c>
      <c r="F996" s="26">
        <f>ROUND(IF($AG996="战士",VLOOKUP($AH996,$DV:$ER,EA$1,FALSE),IF($AG996="幻术师",VLOOKUP($AH996,$EU:$FQ,EZ$1,FALSE),IF($AG996="刺客",VLOOKUP($AH996,$FU:$GQ,FZ$1,FALSE),"无该职业")))*VLOOKUP($AF996,角色间职业划分!$P:$AP,8,FALSE)/角色间职业划分!$W$9,0)</f>
        <v>3195</v>
      </c>
      <c r="G996" s="26">
        <f>ROUND(IF($AG996="战士",VLOOKUP($AH996,$DV:$ER,EB$1,FALSE),IF($AG996="幻术师",VLOOKUP($AH996,$EU:$FQ,FA$1,FALSE),IF($AG996="刺客",VLOOKUP($AH996,$FU:$GQ,GA$1,FALSE),"无该职业")))*VLOOKUP($AF996,角色间职业划分!$P:$AP,13,FALSE)/角色间职业划分!$AB$9,0)</f>
        <v>853</v>
      </c>
      <c r="H996" s="26">
        <f t="shared" si="387"/>
        <v>0</v>
      </c>
      <c r="I996" s="26">
        <f t="shared" si="388"/>
        <v>0</v>
      </c>
      <c r="J996" s="26">
        <f t="shared" si="389"/>
        <v>0</v>
      </c>
      <c r="K996" s="26">
        <f t="shared" si="390"/>
        <v>0</v>
      </c>
      <c r="L996" s="26">
        <f t="shared" si="391"/>
        <v>0</v>
      </c>
      <c r="M996" s="26">
        <f t="shared" si="392"/>
        <v>0</v>
      </c>
      <c r="N996" s="26">
        <f t="shared" si="393"/>
        <v>0</v>
      </c>
      <c r="O996" s="26">
        <f t="shared" si="394"/>
        <v>2.5</v>
      </c>
      <c r="P996" s="26">
        <f t="shared" si="395"/>
        <v>2.5</v>
      </c>
      <c r="Q996" s="26">
        <f t="shared" si="396"/>
        <v>2.5</v>
      </c>
      <c r="R996" s="26">
        <f t="shared" si="397"/>
        <v>0</v>
      </c>
      <c r="S996" s="26">
        <f t="shared" si="398"/>
        <v>2.5</v>
      </c>
      <c r="T996" s="26">
        <f t="shared" si="399"/>
        <v>0</v>
      </c>
      <c r="U996" s="26">
        <f t="shared" si="400"/>
        <v>0</v>
      </c>
      <c r="V996" s="26">
        <f t="shared" si="401"/>
        <v>0</v>
      </c>
      <c r="W996" s="26">
        <f>VLOOKUP(AF996,角色间职业划分!L:M,2,FALSE)</f>
        <v>39</v>
      </c>
      <c r="X996" s="26">
        <f t="shared" si="402"/>
        <v>15</v>
      </c>
      <c r="Y996" s="26">
        <v>0</v>
      </c>
      <c r="Z996" s="26">
        <v>0</v>
      </c>
      <c r="AA996" s="26">
        <v>0</v>
      </c>
      <c r="AB996" s="26">
        <f t="shared" si="403"/>
        <v>5</v>
      </c>
      <c r="AC996" s="1">
        <f t="shared" si="384"/>
        <v>420</v>
      </c>
      <c r="AD996" s="51"/>
      <c r="AE996" s="1"/>
      <c r="AF996">
        <f t="shared" si="404"/>
        <v>17</v>
      </c>
      <c r="AG996" s="26" t="str">
        <f>VLOOKUP(AF996,角色间职业划分!P:R,3,FALSE)</f>
        <v>战士</v>
      </c>
      <c r="AH996" s="26">
        <f t="shared" si="405"/>
        <v>15</v>
      </c>
    </row>
    <row r="997" spans="1:34" x14ac:dyDescent="0.15">
      <c r="A997" s="26">
        <v>993</v>
      </c>
      <c r="B997" s="26">
        <f t="shared" si="385"/>
        <v>0</v>
      </c>
      <c r="C997" s="26">
        <f>ROUND(IF($AG997="战士",VLOOKUP($AH997,$DV:$ER,DX$1,FALSE),IF($AG997="幻术师",VLOOKUP($AH997,$EU:$FQ,EW$1,FALSE),IF($AG997="刺客",VLOOKUP($AH997,$FU:$GQ,FW$1,FALSE),"无该职业")))/VLOOKUP(AF997,角色间职业划分!P:AP,20,FALSE),0)</f>
        <v>15</v>
      </c>
      <c r="D997" s="26">
        <f t="shared" si="386"/>
        <v>0</v>
      </c>
      <c r="E997" s="26">
        <f>ROUND(IF($AG997="战士",VLOOKUP($AH997,$DV:$ER,DZ$1,FALSE),IF($AG997="幻术师",VLOOKUP($AH997,$EU:$FQ,EY$1,FALSE),IF($AG997="刺客",VLOOKUP($AH997,$FU:$GQ,FY$1,FALSE),"无该职业")))*VLOOKUP($AF997,角色间职业划分!$P:$AP,26,FALSE)*VLOOKUP($AF997,角色间职业划分!$P:$AP,13,FALSE)/角色间职业划分!$AB$9,0)</f>
        <v>150</v>
      </c>
      <c r="F997" s="26">
        <f>ROUND(IF($AG997="战士",VLOOKUP($AH997,$DV:$ER,EA$1,FALSE),IF($AG997="幻术师",VLOOKUP($AH997,$EU:$FQ,EZ$1,FALSE),IF($AG997="刺客",VLOOKUP($AH997,$FU:$GQ,FZ$1,FALSE),"无该职业")))*VLOOKUP($AF997,角色间职业划分!$P:$AP,8,FALSE)/角色间职业划分!$W$9,0)</f>
        <v>3195</v>
      </c>
      <c r="G997" s="26">
        <f>ROUND(IF($AG997="战士",VLOOKUP($AH997,$DV:$ER,EB$1,FALSE),IF($AG997="幻术师",VLOOKUP($AH997,$EU:$FQ,FA$1,FALSE),IF($AG997="刺客",VLOOKUP($AH997,$FU:$GQ,GA$1,FALSE),"无该职业")))*VLOOKUP($AF997,角色间职业划分!$P:$AP,13,FALSE)/角色间职业划分!$AB$9,0)</f>
        <v>853</v>
      </c>
      <c r="H997" s="26">
        <f t="shared" si="387"/>
        <v>0</v>
      </c>
      <c r="I997" s="26">
        <f t="shared" si="388"/>
        <v>0</v>
      </c>
      <c r="J997" s="26">
        <f t="shared" si="389"/>
        <v>0</v>
      </c>
      <c r="K997" s="26">
        <f t="shared" si="390"/>
        <v>0</v>
      </c>
      <c r="L997" s="26">
        <f t="shared" si="391"/>
        <v>0</v>
      </c>
      <c r="M997" s="26">
        <f t="shared" si="392"/>
        <v>0</v>
      </c>
      <c r="N997" s="26">
        <f t="shared" si="393"/>
        <v>2.5</v>
      </c>
      <c r="O997" s="26">
        <f t="shared" si="394"/>
        <v>2.5</v>
      </c>
      <c r="P997" s="26">
        <f t="shared" si="395"/>
        <v>2.5</v>
      </c>
      <c r="Q997" s="26">
        <f t="shared" si="396"/>
        <v>2.5</v>
      </c>
      <c r="R997" s="26">
        <f t="shared" si="397"/>
        <v>0</v>
      </c>
      <c r="S997" s="26">
        <f t="shared" si="398"/>
        <v>2.5</v>
      </c>
      <c r="T997" s="26">
        <f t="shared" si="399"/>
        <v>0</v>
      </c>
      <c r="U997" s="26">
        <f t="shared" si="400"/>
        <v>0</v>
      </c>
      <c r="V997" s="26">
        <f t="shared" si="401"/>
        <v>0</v>
      </c>
      <c r="W997" s="26">
        <f>VLOOKUP(AF997,角色间职业划分!L:M,2,FALSE)</f>
        <v>39</v>
      </c>
      <c r="X997" s="26">
        <f t="shared" si="402"/>
        <v>16</v>
      </c>
      <c r="Y997" s="26">
        <v>0</v>
      </c>
      <c r="Z997" s="26">
        <v>0</v>
      </c>
      <c r="AA997" s="26">
        <v>0</v>
      </c>
      <c r="AB997" s="26">
        <f t="shared" si="403"/>
        <v>5</v>
      </c>
      <c r="AC997" s="1">
        <f t="shared" si="384"/>
        <v>450</v>
      </c>
      <c r="AD997" s="51"/>
      <c r="AE997" s="1"/>
      <c r="AF997">
        <f t="shared" si="404"/>
        <v>17</v>
      </c>
      <c r="AG997" s="26" t="str">
        <f>VLOOKUP(AF997,角色间职业划分!P:R,3,FALSE)</f>
        <v>战士</v>
      </c>
      <c r="AH997" s="26">
        <f t="shared" si="405"/>
        <v>16</v>
      </c>
    </row>
    <row r="998" spans="1:34" x14ac:dyDescent="0.15">
      <c r="A998" s="26">
        <v>994</v>
      </c>
      <c r="B998" s="26">
        <f t="shared" si="385"/>
        <v>0</v>
      </c>
      <c r="C998" s="26">
        <f>ROUND(IF($AG998="战士",VLOOKUP($AH998,$DV:$ER,DX$1,FALSE),IF($AG998="幻术师",VLOOKUP($AH998,$EU:$FQ,EW$1,FALSE),IF($AG998="刺客",VLOOKUP($AH998,$FU:$GQ,FW$1,FALSE),"无该职业")))/VLOOKUP(AF998,角色间职业划分!P:AP,20,FALSE),0)</f>
        <v>15</v>
      </c>
      <c r="D998" s="26">
        <f t="shared" si="386"/>
        <v>0</v>
      </c>
      <c r="E998" s="26">
        <f>ROUND(IF($AG998="战士",VLOOKUP($AH998,$DV:$ER,DZ$1,FALSE),IF($AG998="幻术师",VLOOKUP($AH998,$EU:$FQ,EY$1,FALSE),IF($AG998="刺客",VLOOKUP($AH998,$FU:$GQ,FY$1,FALSE),"无该职业")))*VLOOKUP($AF998,角色间职业划分!$P:$AP,26,FALSE)*VLOOKUP($AF998,角色间职业划分!$P:$AP,13,FALSE)/角色间职业划分!$AB$9,0)</f>
        <v>150</v>
      </c>
      <c r="F998" s="26">
        <f>ROUND(IF($AG998="战士",VLOOKUP($AH998,$DV:$ER,EA$1,FALSE),IF($AG998="幻术师",VLOOKUP($AH998,$EU:$FQ,EZ$1,FALSE),IF($AG998="刺客",VLOOKUP($AH998,$FU:$GQ,FZ$1,FALSE),"无该职业")))*VLOOKUP($AF998,角色间职业划分!$P:$AP,8,FALSE)/角色间职业划分!$W$9,0)</f>
        <v>4260</v>
      </c>
      <c r="G998" s="26">
        <f>ROUND(IF($AG998="战士",VLOOKUP($AH998,$DV:$ER,EB$1,FALSE),IF($AG998="幻术师",VLOOKUP($AH998,$EU:$FQ,FA$1,FALSE),IF($AG998="刺客",VLOOKUP($AH998,$FU:$GQ,GA$1,FALSE),"无该职业")))*VLOOKUP($AF998,角色间职业划分!$P:$AP,13,FALSE)/角色间职业划分!$AB$9,0)</f>
        <v>853</v>
      </c>
      <c r="H998" s="26">
        <f t="shared" si="387"/>
        <v>0</v>
      </c>
      <c r="I998" s="26">
        <f t="shared" si="388"/>
        <v>0</v>
      </c>
      <c r="J998" s="26">
        <f t="shared" si="389"/>
        <v>0</v>
      </c>
      <c r="K998" s="26">
        <f t="shared" si="390"/>
        <v>0</v>
      </c>
      <c r="L998" s="26">
        <f t="shared" si="391"/>
        <v>0</v>
      </c>
      <c r="M998" s="26">
        <f t="shared" si="392"/>
        <v>0</v>
      </c>
      <c r="N998" s="26">
        <f t="shared" si="393"/>
        <v>2.5</v>
      </c>
      <c r="O998" s="26">
        <f t="shared" si="394"/>
        <v>2.5</v>
      </c>
      <c r="P998" s="26">
        <f t="shared" si="395"/>
        <v>2.5</v>
      </c>
      <c r="Q998" s="26">
        <f t="shared" si="396"/>
        <v>2.5</v>
      </c>
      <c r="R998" s="26">
        <f t="shared" si="397"/>
        <v>0</v>
      </c>
      <c r="S998" s="26">
        <f t="shared" si="398"/>
        <v>2.5</v>
      </c>
      <c r="T998" s="26">
        <f t="shared" si="399"/>
        <v>0</v>
      </c>
      <c r="U998" s="26">
        <f t="shared" si="400"/>
        <v>0</v>
      </c>
      <c r="V998" s="26">
        <f t="shared" si="401"/>
        <v>0</v>
      </c>
      <c r="W998" s="26">
        <f>VLOOKUP(AF998,角色间职业划分!L:M,2,FALSE)</f>
        <v>39</v>
      </c>
      <c r="X998" s="26">
        <f t="shared" si="402"/>
        <v>17</v>
      </c>
      <c r="Y998" s="26">
        <v>0</v>
      </c>
      <c r="Z998" s="26">
        <v>0</v>
      </c>
      <c r="AA998" s="26">
        <v>0</v>
      </c>
      <c r="AB998" s="26">
        <f t="shared" si="403"/>
        <v>5</v>
      </c>
      <c r="AC998" s="1">
        <f t="shared" si="384"/>
        <v>480</v>
      </c>
      <c r="AD998" s="51"/>
      <c r="AE998" s="1"/>
      <c r="AF998">
        <f t="shared" si="404"/>
        <v>17</v>
      </c>
      <c r="AG998" s="26" t="str">
        <f>VLOOKUP(AF998,角色间职业划分!P:R,3,FALSE)</f>
        <v>战士</v>
      </c>
      <c r="AH998" s="26">
        <f t="shared" si="405"/>
        <v>17</v>
      </c>
    </row>
    <row r="999" spans="1:34" x14ac:dyDescent="0.15">
      <c r="A999" s="26">
        <v>995</v>
      </c>
      <c r="B999" s="26">
        <f t="shared" si="385"/>
        <v>0</v>
      </c>
      <c r="C999" s="26">
        <f>ROUND(IF($AG999="战士",VLOOKUP($AH999,$DV:$ER,DX$1,FALSE),IF($AG999="幻术师",VLOOKUP($AH999,$EU:$FQ,EW$1,FALSE),IF($AG999="刺客",VLOOKUP($AH999,$FU:$GQ,FW$1,FALSE),"无该职业")))/VLOOKUP(AF999,角色间职业划分!P:AP,20,FALSE),0)</f>
        <v>22</v>
      </c>
      <c r="D999" s="26">
        <f t="shared" si="386"/>
        <v>0</v>
      </c>
      <c r="E999" s="26">
        <f>ROUND(IF($AG999="战士",VLOOKUP($AH999,$DV:$ER,DZ$1,FALSE),IF($AG999="幻术师",VLOOKUP($AH999,$EU:$FQ,EY$1,FALSE),IF($AG999="刺客",VLOOKUP($AH999,$FU:$GQ,FY$1,FALSE),"无该职业")))*VLOOKUP($AF999,角色间职业划分!$P:$AP,26,FALSE)*VLOOKUP($AF999,角色间职业划分!$P:$AP,13,FALSE)/角色间职业划分!$AB$9,0)</f>
        <v>150</v>
      </c>
      <c r="F999" s="26">
        <f>ROUND(IF($AG999="战士",VLOOKUP($AH999,$DV:$ER,EA$1,FALSE),IF($AG999="幻术师",VLOOKUP($AH999,$EU:$FQ,EZ$1,FALSE),IF($AG999="刺客",VLOOKUP($AH999,$FU:$GQ,FZ$1,FALSE),"无该职业")))*VLOOKUP($AF999,角色间职业划分!$P:$AP,8,FALSE)/角色间职业划分!$W$9,0)</f>
        <v>4260</v>
      </c>
      <c r="G999" s="26">
        <f>ROUND(IF($AG999="战士",VLOOKUP($AH999,$DV:$ER,EB$1,FALSE),IF($AG999="幻术师",VLOOKUP($AH999,$EU:$FQ,FA$1,FALSE),IF($AG999="刺客",VLOOKUP($AH999,$FU:$GQ,GA$1,FALSE),"无该职业")))*VLOOKUP($AF999,角色间职业划分!$P:$AP,13,FALSE)/角色间职业划分!$AB$9,0)</f>
        <v>853</v>
      </c>
      <c r="H999" s="26">
        <f t="shared" si="387"/>
        <v>0</v>
      </c>
      <c r="I999" s="26">
        <f t="shared" si="388"/>
        <v>0</v>
      </c>
      <c r="J999" s="26">
        <f t="shared" si="389"/>
        <v>0</v>
      </c>
      <c r="K999" s="26">
        <f t="shared" si="390"/>
        <v>0</v>
      </c>
      <c r="L999" s="26">
        <f t="shared" si="391"/>
        <v>0</v>
      </c>
      <c r="M999" s="26">
        <f t="shared" si="392"/>
        <v>0</v>
      </c>
      <c r="N999" s="26">
        <f t="shared" si="393"/>
        <v>2.5</v>
      </c>
      <c r="O999" s="26">
        <f t="shared" si="394"/>
        <v>2.5</v>
      </c>
      <c r="P999" s="26">
        <f t="shared" si="395"/>
        <v>2.5</v>
      </c>
      <c r="Q999" s="26">
        <f t="shared" si="396"/>
        <v>2.5</v>
      </c>
      <c r="R999" s="26">
        <f t="shared" si="397"/>
        <v>0</v>
      </c>
      <c r="S999" s="26">
        <f t="shared" si="398"/>
        <v>2.5</v>
      </c>
      <c r="T999" s="26">
        <f t="shared" si="399"/>
        <v>0</v>
      </c>
      <c r="U999" s="26">
        <f t="shared" si="400"/>
        <v>0</v>
      </c>
      <c r="V999" s="26">
        <f t="shared" si="401"/>
        <v>0</v>
      </c>
      <c r="W999" s="26">
        <f>VLOOKUP(AF999,角色间职业划分!L:M,2,FALSE)</f>
        <v>39</v>
      </c>
      <c r="X999" s="26">
        <f t="shared" si="402"/>
        <v>18</v>
      </c>
      <c r="Y999" s="26">
        <v>0</v>
      </c>
      <c r="Z999" s="26">
        <v>0</v>
      </c>
      <c r="AA999" s="26">
        <v>0</v>
      </c>
      <c r="AB999" s="26">
        <f t="shared" si="403"/>
        <v>5</v>
      </c>
      <c r="AC999" s="1">
        <f t="shared" si="384"/>
        <v>510</v>
      </c>
      <c r="AD999" s="51"/>
      <c r="AE999" s="1"/>
      <c r="AF999">
        <f t="shared" si="404"/>
        <v>17</v>
      </c>
      <c r="AG999" s="26" t="str">
        <f>VLOOKUP(AF999,角色间职业划分!P:R,3,FALSE)</f>
        <v>战士</v>
      </c>
      <c r="AH999" s="26">
        <f t="shared" si="405"/>
        <v>18</v>
      </c>
    </row>
    <row r="1000" spans="1:34" x14ac:dyDescent="0.15">
      <c r="A1000" s="26">
        <v>996</v>
      </c>
      <c r="B1000" s="26">
        <f t="shared" si="385"/>
        <v>0</v>
      </c>
      <c r="C1000" s="26">
        <f>ROUND(IF($AG1000="战士",VLOOKUP($AH1000,$DV:$ER,DX$1,FALSE),IF($AG1000="幻术师",VLOOKUP($AH1000,$EU:$FQ,EW$1,FALSE),IF($AG1000="刺客",VLOOKUP($AH1000,$FU:$GQ,FW$1,FALSE),"无该职业")))/VLOOKUP(AF1000,角色间职业划分!P:AP,20,FALSE),0)</f>
        <v>22</v>
      </c>
      <c r="D1000" s="26">
        <f t="shared" si="386"/>
        <v>0</v>
      </c>
      <c r="E1000" s="26">
        <f>ROUND(IF($AG1000="战士",VLOOKUP($AH1000,$DV:$ER,DZ$1,FALSE),IF($AG1000="幻术师",VLOOKUP($AH1000,$EU:$FQ,EY$1,FALSE),IF($AG1000="刺客",VLOOKUP($AH1000,$FU:$GQ,FY$1,FALSE),"无该职业")))*VLOOKUP($AF1000,角色间职业划分!$P:$AP,26,FALSE)*VLOOKUP($AF1000,角色间职业划分!$P:$AP,13,FALSE)/角色间职业划分!$AB$9,0)</f>
        <v>150</v>
      </c>
      <c r="F1000" s="26">
        <f>ROUND(IF($AG1000="战士",VLOOKUP($AH1000,$DV:$ER,EA$1,FALSE),IF($AG1000="幻术师",VLOOKUP($AH1000,$EU:$FQ,EZ$1,FALSE),IF($AG1000="刺客",VLOOKUP($AH1000,$FU:$GQ,FZ$1,FALSE),"无该职业")))*VLOOKUP($AF1000,角色间职业划分!$P:$AP,8,FALSE)/角色间职业划分!$W$9,0)</f>
        <v>4260</v>
      </c>
      <c r="G1000" s="26">
        <f>ROUND(IF($AG1000="战士",VLOOKUP($AH1000,$DV:$ER,EB$1,FALSE),IF($AG1000="幻术师",VLOOKUP($AH1000,$EU:$FQ,FA$1,FALSE),IF($AG1000="刺客",VLOOKUP($AH1000,$FU:$GQ,GA$1,FALSE),"无该职业")))*VLOOKUP($AF1000,角色间职业划分!$P:$AP,13,FALSE)/角色间职业划分!$AB$9,0)</f>
        <v>1097</v>
      </c>
      <c r="H1000" s="26">
        <f t="shared" si="387"/>
        <v>0</v>
      </c>
      <c r="I1000" s="26">
        <f t="shared" si="388"/>
        <v>0</v>
      </c>
      <c r="J1000" s="26">
        <f t="shared" si="389"/>
        <v>0</v>
      </c>
      <c r="K1000" s="26">
        <f t="shared" si="390"/>
        <v>0</v>
      </c>
      <c r="L1000" s="26">
        <f t="shared" si="391"/>
        <v>0</v>
      </c>
      <c r="M1000" s="26">
        <f t="shared" si="392"/>
        <v>0</v>
      </c>
      <c r="N1000" s="26">
        <f t="shared" si="393"/>
        <v>2.5</v>
      </c>
      <c r="O1000" s="26">
        <f t="shared" si="394"/>
        <v>2.5</v>
      </c>
      <c r="P1000" s="26">
        <f t="shared" si="395"/>
        <v>2.5</v>
      </c>
      <c r="Q1000" s="26">
        <f t="shared" si="396"/>
        <v>2.5</v>
      </c>
      <c r="R1000" s="26">
        <f t="shared" si="397"/>
        <v>0</v>
      </c>
      <c r="S1000" s="26">
        <f t="shared" si="398"/>
        <v>2.5</v>
      </c>
      <c r="T1000" s="26">
        <f t="shared" si="399"/>
        <v>0</v>
      </c>
      <c r="U1000" s="26">
        <f t="shared" si="400"/>
        <v>0</v>
      </c>
      <c r="V1000" s="26">
        <f t="shared" si="401"/>
        <v>0</v>
      </c>
      <c r="W1000" s="26">
        <f>VLOOKUP(AF1000,角色间职业划分!L:M,2,FALSE)</f>
        <v>39</v>
      </c>
      <c r="X1000" s="26">
        <f t="shared" si="402"/>
        <v>19</v>
      </c>
      <c r="Y1000" s="26">
        <v>0</v>
      </c>
      <c r="Z1000" s="26">
        <v>0</v>
      </c>
      <c r="AA1000" s="26">
        <v>0</v>
      </c>
      <c r="AB1000" s="26">
        <f t="shared" si="403"/>
        <v>5</v>
      </c>
      <c r="AC1000" s="1">
        <f t="shared" si="384"/>
        <v>540</v>
      </c>
      <c r="AD1000" s="51"/>
      <c r="AE1000" s="1"/>
      <c r="AF1000">
        <f t="shared" si="404"/>
        <v>17</v>
      </c>
      <c r="AG1000" s="26" t="str">
        <f>VLOOKUP(AF1000,角色间职业划分!P:R,3,FALSE)</f>
        <v>战士</v>
      </c>
      <c r="AH1000" s="26">
        <f t="shared" si="405"/>
        <v>19</v>
      </c>
    </row>
    <row r="1001" spans="1:34" x14ac:dyDescent="0.15">
      <c r="A1001" s="26">
        <v>997</v>
      </c>
      <c r="B1001" s="26">
        <f t="shared" si="385"/>
        <v>0</v>
      </c>
      <c r="C1001" s="26">
        <f>ROUND(IF($AG1001="战士",VLOOKUP($AH1001,$DV:$ER,DX$1,FALSE),IF($AG1001="幻术师",VLOOKUP($AH1001,$EU:$FQ,EW$1,FALSE),IF($AG1001="刺客",VLOOKUP($AH1001,$FU:$GQ,FW$1,FALSE),"无该职业")))/VLOOKUP(AF1001,角色间职业划分!P:AP,20,FALSE),0)</f>
        <v>22</v>
      </c>
      <c r="D1001" s="26">
        <f t="shared" si="386"/>
        <v>0</v>
      </c>
      <c r="E1001" s="26">
        <f>ROUND(IF($AG1001="战士",VLOOKUP($AH1001,$DV:$ER,DZ$1,FALSE),IF($AG1001="幻术师",VLOOKUP($AH1001,$EU:$FQ,EY$1,FALSE),IF($AG1001="刺客",VLOOKUP($AH1001,$FU:$GQ,FY$1,FALSE),"无该职业")))*VLOOKUP($AF1001,角色间职业划分!$P:$AP,26,FALSE)*VLOOKUP($AF1001,角色间职业划分!$P:$AP,13,FALSE)/角色间职业划分!$AB$9,0)</f>
        <v>456</v>
      </c>
      <c r="F1001" s="26">
        <f>ROUND(IF($AG1001="战士",VLOOKUP($AH1001,$DV:$ER,EA$1,FALSE),IF($AG1001="幻术师",VLOOKUP($AH1001,$EU:$FQ,EZ$1,FALSE),IF($AG1001="刺客",VLOOKUP($AH1001,$FU:$GQ,FZ$1,FALSE),"无该职业")))*VLOOKUP($AF1001,角色间职业划分!$P:$AP,8,FALSE)/角色间职业划分!$W$9,0)</f>
        <v>4260</v>
      </c>
      <c r="G1001" s="26">
        <f>ROUND(IF($AG1001="战士",VLOOKUP($AH1001,$DV:$ER,EB$1,FALSE),IF($AG1001="幻术师",VLOOKUP($AH1001,$EU:$FQ,FA$1,FALSE),IF($AG1001="刺客",VLOOKUP($AH1001,$FU:$GQ,GA$1,FALSE),"无该职业")))*VLOOKUP($AF1001,角色间职业划分!$P:$AP,13,FALSE)/角色间职业划分!$AB$9,0)</f>
        <v>1097</v>
      </c>
      <c r="H1001" s="26">
        <f t="shared" si="387"/>
        <v>0</v>
      </c>
      <c r="I1001" s="26">
        <f t="shared" si="388"/>
        <v>0</v>
      </c>
      <c r="J1001" s="26">
        <f t="shared" si="389"/>
        <v>0</v>
      </c>
      <c r="K1001" s="26">
        <f t="shared" si="390"/>
        <v>0</v>
      </c>
      <c r="L1001" s="26">
        <f t="shared" si="391"/>
        <v>0</v>
      </c>
      <c r="M1001" s="26">
        <f t="shared" si="392"/>
        <v>0</v>
      </c>
      <c r="N1001" s="26">
        <f t="shared" si="393"/>
        <v>2.5</v>
      </c>
      <c r="O1001" s="26">
        <f t="shared" si="394"/>
        <v>2.5</v>
      </c>
      <c r="P1001" s="26">
        <f t="shared" si="395"/>
        <v>2.5</v>
      </c>
      <c r="Q1001" s="26">
        <f t="shared" si="396"/>
        <v>2.5</v>
      </c>
      <c r="R1001" s="26">
        <f t="shared" si="397"/>
        <v>0</v>
      </c>
      <c r="S1001" s="26">
        <f t="shared" si="398"/>
        <v>2.5</v>
      </c>
      <c r="T1001" s="26">
        <f t="shared" si="399"/>
        <v>0</v>
      </c>
      <c r="U1001" s="26">
        <f t="shared" si="400"/>
        <v>0</v>
      </c>
      <c r="V1001" s="26">
        <f t="shared" si="401"/>
        <v>0</v>
      </c>
      <c r="W1001" s="26">
        <f>VLOOKUP(AF1001,角色间职业划分!L:M,2,FALSE)</f>
        <v>39</v>
      </c>
      <c r="X1001" s="26">
        <f t="shared" si="402"/>
        <v>20</v>
      </c>
      <c r="Y1001" s="26">
        <v>0</v>
      </c>
      <c r="Z1001" s="26">
        <v>0</v>
      </c>
      <c r="AA1001" s="26">
        <v>0</v>
      </c>
      <c r="AB1001" s="26">
        <f t="shared" si="403"/>
        <v>7.5</v>
      </c>
      <c r="AC1001" s="1">
        <f t="shared" si="384"/>
        <v>561</v>
      </c>
      <c r="AD1001" s="51"/>
      <c r="AE1001" s="1"/>
      <c r="AF1001">
        <f t="shared" si="404"/>
        <v>17</v>
      </c>
      <c r="AG1001" s="26" t="str">
        <f>VLOOKUP(AF1001,角色间职业划分!P:R,3,FALSE)</f>
        <v>战士</v>
      </c>
      <c r="AH1001" s="26">
        <f t="shared" si="405"/>
        <v>20</v>
      </c>
    </row>
    <row r="1002" spans="1:34" x14ac:dyDescent="0.15">
      <c r="A1002" s="26">
        <v>998</v>
      </c>
      <c r="B1002" s="26">
        <f t="shared" si="385"/>
        <v>0</v>
      </c>
      <c r="C1002" s="26">
        <f>ROUND(IF($AG1002="战士",VLOOKUP($AH1002,$DV:$ER,DX$1,FALSE),IF($AG1002="幻术师",VLOOKUP($AH1002,$EU:$FQ,EW$1,FALSE),IF($AG1002="刺客",VLOOKUP($AH1002,$FU:$GQ,FW$1,FALSE),"无该职业")))/VLOOKUP(AF1002,角色间职业划分!P:AP,20,FALSE),0)</f>
        <v>22</v>
      </c>
      <c r="D1002" s="26">
        <f t="shared" si="386"/>
        <v>0</v>
      </c>
      <c r="E1002" s="26">
        <f>ROUND(IF($AG1002="战士",VLOOKUP($AH1002,$DV:$ER,DZ$1,FALSE),IF($AG1002="幻术师",VLOOKUP($AH1002,$EU:$FQ,EY$1,FALSE),IF($AG1002="刺客",VLOOKUP($AH1002,$FU:$GQ,FY$1,FALSE),"无该职业")))*VLOOKUP($AF1002,角色间职业划分!$P:$AP,26,FALSE)*VLOOKUP($AF1002,角色间职业划分!$P:$AP,13,FALSE)/角色间职业划分!$AB$9,0)</f>
        <v>456</v>
      </c>
      <c r="F1002" s="26">
        <f>ROUND(IF($AG1002="战士",VLOOKUP($AH1002,$DV:$ER,EA$1,FALSE),IF($AG1002="幻术师",VLOOKUP($AH1002,$EU:$FQ,EZ$1,FALSE),IF($AG1002="刺客",VLOOKUP($AH1002,$FU:$GQ,FZ$1,FALSE),"无该职业")))*VLOOKUP($AF1002,角色间职业划分!$P:$AP,8,FALSE)/角色间职业划分!$W$9,0)</f>
        <v>5165</v>
      </c>
      <c r="G1002" s="26">
        <f>ROUND(IF($AG1002="战士",VLOOKUP($AH1002,$DV:$ER,EB$1,FALSE),IF($AG1002="幻术师",VLOOKUP($AH1002,$EU:$FQ,FA$1,FALSE),IF($AG1002="刺客",VLOOKUP($AH1002,$FU:$GQ,GA$1,FALSE),"无该职业")))*VLOOKUP($AF1002,角色间职业划分!$P:$AP,13,FALSE)/角色间职业划分!$AB$9,0)</f>
        <v>1097</v>
      </c>
      <c r="H1002" s="26">
        <f t="shared" si="387"/>
        <v>0</v>
      </c>
      <c r="I1002" s="26">
        <f t="shared" si="388"/>
        <v>0</v>
      </c>
      <c r="J1002" s="26">
        <f t="shared" si="389"/>
        <v>0</v>
      </c>
      <c r="K1002" s="26">
        <f t="shared" si="390"/>
        <v>0</v>
      </c>
      <c r="L1002" s="26">
        <f t="shared" si="391"/>
        <v>0</v>
      </c>
      <c r="M1002" s="26">
        <f t="shared" si="392"/>
        <v>0</v>
      </c>
      <c r="N1002" s="26">
        <f t="shared" si="393"/>
        <v>2.5</v>
      </c>
      <c r="O1002" s="26">
        <f t="shared" si="394"/>
        <v>2.5</v>
      </c>
      <c r="P1002" s="26">
        <f t="shared" si="395"/>
        <v>2.5</v>
      </c>
      <c r="Q1002" s="26">
        <f t="shared" si="396"/>
        <v>2.5</v>
      </c>
      <c r="R1002" s="26">
        <f t="shared" si="397"/>
        <v>0</v>
      </c>
      <c r="S1002" s="26">
        <f t="shared" si="398"/>
        <v>2.5</v>
      </c>
      <c r="T1002" s="26">
        <f t="shared" si="399"/>
        <v>0</v>
      </c>
      <c r="U1002" s="26">
        <f t="shared" si="400"/>
        <v>0</v>
      </c>
      <c r="V1002" s="26">
        <f t="shared" si="401"/>
        <v>0</v>
      </c>
      <c r="W1002" s="26">
        <f>VLOOKUP(AF1002,角色间职业划分!L:M,2,FALSE)</f>
        <v>39</v>
      </c>
      <c r="X1002" s="26">
        <f t="shared" si="402"/>
        <v>21</v>
      </c>
      <c r="Y1002" s="26">
        <v>0</v>
      </c>
      <c r="Z1002" s="26">
        <v>0</v>
      </c>
      <c r="AA1002" s="26">
        <v>0</v>
      </c>
      <c r="AB1002" s="26">
        <f t="shared" si="403"/>
        <v>7.5</v>
      </c>
      <c r="AC1002" s="1">
        <f t="shared" si="384"/>
        <v>582</v>
      </c>
      <c r="AD1002" s="51"/>
      <c r="AE1002" s="1"/>
      <c r="AF1002">
        <f t="shared" si="404"/>
        <v>17</v>
      </c>
      <c r="AG1002" s="26" t="str">
        <f>VLOOKUP(AF1002,角色间职业划分!P:R,3,FALSE)</f>
        <v>战士</v>
      </c>
      <c r="AH1002" s="26">
        <f t="shared" si="405"/>
        <v>21</v>
      </c>
    </row>
    <row r="1003" spans="1:34" x14ac:dyDescent="0.15">
      <c r="A1003" s="26">
        <v>999</v>
      </c>
      <c r="B1003" s="26">
        <f t="shared" si="385"/>
        <v>0</v>
      </c>
      <c r="C1003" s="26">
        <f>ROUND(IF($AG1003="战士",VLOOKUP($AH1003,$DV:$ER,DX$1,FALSE),IF($AG1003="幻术师",VLOOKUP($AH1003,$EU:$FQ,EW$1,FALSE),IF($AG1003="刺客",VLOOKUP($AH1003,$FU:$GQ,FW$1,FALSE),"无该职业")))/VLOOKUP(AF1003,角色间职业划分!P:AP,20,FALSE),0)</f>
        <v>22</v>
      </c>
      <c r="D1003" s="26">
        <f t="shared" si="386"/>
        <v>0</v>
      </c>
      <c r="E1003" s="26">
        <f>ROUND(IF($AG1003="战士",VLOOKUP($AH1003,$DV:$ER,DZ$1,FALSE),IF($AG1003="幻术师",VLOOKUP($AH1003,$EU:$FQ,EY$1,FALSE),IF($AG1003="刺客",VLOOKUP($AH1003,$FU:$GQ,FY$1,FALSE),"无该职业")))*VLOOKUP($AF1003,角色间职业划分!$P:$AP,26,FALSE)*VLOOKUP($AF1003,角色间职业划分!$P:$AP,13,FALSE)/角色间职业划分!$AB$9,0)</f>
        <v>456</v>
      </c>
      <c r="F1003" s="26">
        <f>ROUND(IF($AG1003="战士",VLOOKUP($AH1003,$DV:$ER,EA$1,FALSE),IF($AG1003="幻术师",VLOOKUP($AH1003,$EU:$FQ,EZ$1,FALSE),IF($AG1003="刺客",VLOOKUP($AH1003,$FU:$GQ,FZ$1,FALSE),"无该职业")))*VLOOKUP($AF1003,角色间职业划分!$P:$AP,8,FALSE)/角色间职业划分!$W$9,0)</f>
        <v>5165</v>
      </c>
      <c r="G1003" s="26">
        <f>ROUND(IF($AG1003="战士",VLOOKUP($AH1003,$DV:$ER,EB$1,FALSE),IF($AG1003="幻术师",VLOOKUP($AH1003,$EU:$FQ,FA$1,FALSE),IF($AG1003="刺客",VLOOKUP($AH1003,$FU:$GQ,GA$1,FALSE),"无该职业")))*VLOOKUP($AF1003,角色间职业划分!$P:$AP,13,FALSE)/角色间职业划分!$AB$9,0)</f>
        <v>1097</v>
      </c>
      <c r="H1003" s="26">
        <f t="shared" si="387"/>
        <v>0</v>
      </c>
      <c r="I1003" s="26">
        <f t="shared" si="388"/>
        <v>0</v>
      </c>
      <c r="J1003" s="26">
        <f t="shared" si="389"/>
        <v>0</v>
      </c>
      <c r="K1003" s="26">
        <f t="shared" si="390"/>
        <v>0</v>
      </c>
      <c r="L1003" s="26">
        <f t="shared" si="391"/>
        <v>0</v>
      </c>
      <c r="M1003" s="26">
        <f t="shared" si="392"/>
        <v>0</v>
      </c>
      <c r="N1003" s="26">
        <f t="shared" si="393"/>
        <v>2.5</v>
      </c>
      <c r="O1003" s="26">
        <f t="shared" si="394"/>
        <v>5</v>
      </c>
      <c r="P1003" s="26">
        <f t="shared" si="395"/>
        <v>2.5</v>
      </c>
      <c r="Q1003" s="26">
        <f t="shared" si="396"/>
        <v>2.5</v>
      </c>
      <c r="R1003" s="26">
        <f t="shared" si="397"/>
        <v>0</v>
      </c>
      <c r="S1003" s="26">
        <f t="shared" si="398"/>
        <v>2.5</v>
      </c>
      <c r="T1003" s="26">
        <f t="shared" si="399"/>
        <v>0</v>
      </c>
      <c r="U1003" s="26">
        <f t="shared" si="400"/>
        <v>0</v>
      </c>
      <c r="V1003" s="26">
        <f t="shared" si="401"/>
        <v>0</v>
      </c>
      <c r="W1003" s="26">
        <f>VLOOKUP(AF1003,角色间职业划分!L:M,2,FALSE)</f>
        <v>39</v>
      </c>
      <c r="X1003" s="26">
        <f t="shared" si="402"/>
        <v>22</v>
      </c>
      <c r="Y1003" s="26">
        <v>0</v>
      </c>
      <c r="Z1003" s="26">
        <v>0</v>
      </c>
      <c r="AA1003" s="26">
        <v>0</v>
      </c>
      <c r="AB1003" s="26">
        <f t="shared" si="403"/>
        <v>7.5</v>
      </c>
      <c r="AC1003" s="1">
        <f t="shared" si="384"/>
        <v>603</v>
      </c>
      <c r="AD1003" s="51"/>
      <c r="AE1003" s="1"/>
      <c r="AF1003">
        <f t="shared" si="404"/>
        <v>17</v>
      </c>
      <c r="AG1003" s="26" t="str">
        <f>VLOOKUP(AF1003,角色间职业划分!P:R,3,FALSE)</f>
        <v>战士</v>
      </c>
      <c r="AH1003" s="26">
        <f t="shared" si="405"/>
        <v>22</v>
      </c>
    </row>
    <row r="1004" spans="1:34" x14ac:dyDescent="0.15">
      <c r="A1004" s="26">
        <v>1000</v>
      </c>
      <c r="B1004" s="26">
        <f t="shared" si="385"/>
        <v>0</v>
      </c>
      <c r="C1004" s="26">
        <f>ROUND(IF($AG1004="战士",VLOOKUP($AH1004,$DV:$ER,DX$1,FALSE),IF($AG1004="幻术师",VLOOKUP($AH1004,$EU:$FQ,EW$1,FALSE),IF($AG1004="刺客",VLOOKUP($AH1004,$FU:$GQ,FW$1,FALSE),"无该职业")))/VLOOKUP(AF1004,角色间职业划分!P:AP,20,FALSE),0)</f>
        <v>22</v>
      </c>
      <c r="D1004" s="26">
        <f t="shared" si="386"/>
        <v>0</v>
      </c>
      <c r="E1004" s="26">
        <f>ROUND(IF($AG1004="战士",VLOOKUP($AH1004,$DV:$ER,DZ$1,FALSE),IF($AG1004="幻术师",VLOOKUP($AH1004,$EU:$FQ,EY$1,FALSE),IF($AG1004="刺客",VLOOKUP($AH1004,$FU:$GQ,FY$1,FALSE),"无该职业")))*VLOOKUP($AF1004,角色间职业划分!$P:$AP,26,FALSE)*VLOOKUP($AF1004,角色间职业划分!$P:$AP,13,FALSE)/角色间职业划分!$AB$9,0)</f>
        <v>456</v>
      </c>
      <c r="F1004" s="26">
        <f>ROUND(IF($AG1004="战士",VLOOKUP($AH1004,$DV:$ER,EA$1,FALSE),IF($AG1004="幻术师",VLOOKUP($AH1004,$EU:$FQ,EZ$1,FALSE),IF($AG1004="刺客",VLOOKUP($AH1004,$FU:$GQ,FZ$1,FALSE),"无该职业")))*VLOOKUP($AF1004,角色间职业划分!$P:$AP,8,FALSE)/角色间职业划分!$W$9,0)</f>
        <v>5165</v>
      </c>
      <c r="G1004" s="26">
        <f>ROUND(IF($AG1004="战士",VLOOKUP($AH1004,$DV:$ER,EB$1,FALSE),IF($AG1004="幻术师",VLOOKUP($AH1004,$EU:$FQ,FA$1,FALSE),IF($AG1004="刺客",VLOOKUP($AH1004,$FU:$GQ,GA$1,FALSE),"无该职业")))*VLOOKUP($AF1004,角色间职业划分!$P:$AP,13,FALSE)/角色间职业划分!$AB$9,0)</f>
        <v>1268</v>
      </c>
      <c r="H1004" s="26">
        <f t="shared" si="387"/>
        <v>0</v>
      </c>
      <c r="I1004" s="26">
        <f t="shared" si="388"/>
        <v>0</v>
      </c>
      <c r="J1004" s="26">
        <f t="shared" si="389"/>
        <v>0</v>
      </c>
      <c r="K1004" s="26">
        <f t="shared" si="390"/>
        <v>0</v>
      </c>
      <c r="L1004" s="26">
        <f t="shared" si="391"/>
        <v>0</v>
      </c>
      <c r="M1004" s="26">
        <f t="shared" si="392"/>
        <v>0</v>
      </c>
      <c r="N1004" s="26">
        <f t="shared" si="393"/>
        <v>2.5</v>
      </c>
      <c r="O1004" s="26">
        <f t="shared" si="394"/>
        <v>5</v>
      </c>
      <c r="P1004" s="26">
        <f t="shared" si="395"/>
        <v>2.5</v>
      </c>
      <c r="Q1004" s="26">
        <f t="shared" si="396"/>
        <v>2.5</v>
      </c>
      <c r="R1004" s="26">
        <f t="shared" si="397"/>
        <v>0</v>
      </c>
      <c r="S1004" s="26">
        <f t="shared" si="398"/>
        <v>2.5</v>
      </c>
      <c r="T1004" s="26">
        <f t="shared" si="399"/>
        <v>0</v>
      </c>
      <c r="U1004" s="26">
        <f t="shared" si="400"/>
        <v>0</v>
      </c>
      <c r="V1004" s="26">
        <f t="shared" si="401"/>
        <v>0</v>
      </c>
      <c r="W1004" s="26">
        <f>VLOOKUP(AF1004,角色间职业划分!L:M,2,FALSE)</f>
        <v>39</v>
      </c>
      <c r="X1004" s="26">
        <f t="shared" si="402"/>
        <v>23</v>
      </c>
      <c r="Y1004" s="26">
        <v>0</v>
      </c>
      <c r="Z1004" s="26">
        <v>0</v>
      </c>
      <c r="AA1004" s="26">
        <v>0</v>
      </c>
      <c r="AB1004" s="26">
        <f t="shared" si="403"/>
        <v>7.5</v>
      </c>
      <c r="AC1004" s="1">
        <f t="shared" si="384"/>
        <v>624</v>
      </c>
      <c r="AD1004" s="51"/>
      <c r="AE1004" s="1"/>
      <c r="AF1004">
        <f t="shared" si="404"/>
        <v>17</v>
      </c>
      <c r="AG1004" s="26" t="str">
        <f>VLOOKUP(AF1004,角色间职业划分!P:R,3,FALSE)</f>
        <v>战士</v>
      </c>
      <c r="AH1004" s="26">
        <f t="shared" si="405"/>
        <v>23</v>
      </c>
    </row>
    <row r="1005" spans="1:34" x14ac:dyDescent="0.15">
      <c r="A1005" s="26">
        <v>1001</v>
      </c>
      <c r="B1005" s="26">
        <f t="shared" si="385"/>
        <v>0</v>
      </c>
      <c r="C1005" s="26">
        <f>ROUND(IF($AG1005="战士",VLOOKUP($AH1005,$DV:$ER,DX$1,FALSE),IF($AG1005="幻术师",VLOOKUP($AH1005,$EU:$FQ,EW$1,FALSE),IF($AG1005="刺客",VLOOKUP($AH1005,$FU:$GQ,FW$1,FALSE),"无该职业")))/VLOOKUP(AF1005,角色间职业划分!P:AP,20,FALSE),0)</f>
        <v>27</v>
      </c>
      <c r="D1005" s="26">
        <f t="shared" si="386"/>
        <v>0</v>
      </c>
      <c r="E1005" s="26">
        <f>ROUND(IF($AG1005="战士",VLOOKUP($AH1005,$DV:$ER,DZ$1,FALSE),IF($AG1005="幻术师",VLOOKUP($AH1005,$EU:$FQ,EY$1,FALSE),IF($AG1005="刺客",VLOOKUP($AH1005,$FU:$GQ,FY$1,FALSE),"无该职业")))*VLOOKUP($AF1005,角色间职业划分!$P:$AP,26,FALSE)*VLOOKUP($AF1005,角色间职业划分!$P:$AP,13,FALSE)/角色间职业划分!$AB$9,0)</f>
        <v>456</v>
      </c>
      <c r="F1005" s="26">
        <f>ROUND(IF($AG1005="战士",VLOOKUP($AH1005,$DV:$ER,EA$1,FALSE),IF($AG1005="幻术师",VLOOKUP($AH1005,$EU:$FQ,EZ$1,FALSE),IF($AG1005="刺客",VLOOKUP($AH1005,$FU:$GQ,FZ$1,FALSE),"无该职业")))*VLOOKUP($AF1005,角色间职业划分!$P:$AP,8,FALSE)/角色间职业划分!$W$9,0)</f>
        <v>5165</v>
      </c>
      <c r="G1005" s="26">
        <f>ROUND(IF($AG1005="战士",VLOOKUP($AH1005,$DV:$ER,EB$1,FALSE),IF($AG1005="幻术师",VLOOKUP($AH1005,$EU:$FQ,FA$1,FALSE),IF($AG1005="刺客",VLOOKUP($AH1005,$FU:$GQ,GA$1,FALSE),"无该职业")))*VLOOKUP($AF1005,角色间职业划分!$P:$AP,13,FALSE)/角色间职业划分!$AB$9,0)</f>
        <v>1268</v>
      </c>
      <c r="H1005" s="26">
        <f t="shared" si="387"/>
        <v>0</v>
      </c>
      <c r="I1005" s="26">
        <f t="shared" si="388"/>
        <v>0</v>
      </c>
      <c r="J1005" s="26">
        <f t="shared" si="389"/>
        <v>0</v>
      </c>
      <c r="K1005" s="26">
        <f t="shared" si="390"/>
        <v>0</v>
      </c>
      <c r="L1005" s="26">
        <f t="shared" si="391"/>
        <v>0</v>
      </c>
      <c r="M1005" s="26">
        <f t="shared" si="392"/>
        <v>0</v>
      </c>
      <c r="N1005" s="26">
        <f t="shared" si="393"/>
        <v>2.5</v>
      </c>
      <c r="O1005" s="26">
        <f t="shared" si="394"/>
        <v>5</v>
      </c>
      <c r="P1005" s="26">
        <f t="shared" si="395"/>
        <v>2.5</v>
      </c>
      <c r="Q1005" s="26">
        <f t="shared" si="396"/>
        <v>2.5</v>
      </c>
      <c r="R1005" s="26">
        <f t="shared" si="397"/>
        <v>0</v>
      </c>
      <c r="S1005" s="26">
        <f t="shared" si="398"/>
        <v>2.5</v>
      </c>
      <c r="T1005" s="26">
        <f t="shared" si="399"/>
        <v>0</v>
      </c>
      <c r="U1005" s="26">
        <f t="shared" si="400"/>
        <v>0</v>
      </c>
      <c r="V1005" s="26">
        <f t="shared" si="401"/>
        <v>0</v>
      </c>
      <c r="W1005" s="26">
        <f>VLOOKUP(AF1005,角色间职业划分!L:M,2,FALSE)</f>
        <v>39</v>
      </c>
      <c r="X1005" s="26">
        <f t="shared" si="402"/>
        <v>24</v>
      </c>
      <c r="Y1005" s="26">
        <v>0</v>
      </c>
      <c r="Z1005" s="26">
        <v>0</v>
      </c>
      <c r="AA1005" s="26">
        <v>0</v>
      </c>
      <c r="AB1005" s="26">
        <f t="shared" si="403"/>
        <v>7.5</v>
      </c>
      <c r="AC1005" s="1">
        <f t="shared" si="384"/>
        <v>645</v>
      </c>
      <c r="AD1005" s="51"/>
      <c r="AE1005" s="1"/>
      <c r="AF1005">
        <f t="shared" si="404"/>
        <v>17</v>
      </c>
      <c r="AG1005" s="26" t="str">
        <f>VLOOKUP(AF1005,角色间职业划分!P:R,3,FALSE)</f>
        <v>战士</v>
      </c>
      <c r="AH1005" s="26">
        <f t="shared" si="405"/>
        <v>24</v>
      </c>
    </row>
    <row r="1006" spans="1:34" x14ac:dyDescent="0.15">
      <c r="A1006" s="26">
        <v>1002</v>
      </c>
      <c r="B1006" s="26">
        <f t="shared" si="385"/>
        <v>0</v>
      </c>
      <c r="C1006" s="26">
        <f>ROUND(IF($AG1006="战士",VLOOKUP($AH1006,$DV:$ER,DX$1,FALSE),IF($AG1006="幻术师",VLOOKUP($AH1006,$EU:$FQ,EW$1,FALSE),IF($AG1006="刺客",VLOOKUP($AH1006,$FU:$GQ,FW$1,FALSE),"无该职业")))/VLOOKUP(AF1006,角色间职业划分!P:AP,20,FALSE),0)</f>
        <v>27</v>
      </c>
      <c r="D1006" s="26">
        <f t="shared" si="386"/>
        <v>0</v>
      </c>
      <c r="E1006" s="26">
        <f>ROUND(IF($AG1006="战士",VLOOKUP($AH1006,$DV:$ER,DZ$1,FALSE),IF($AG1006="幻术师",VLOOKUP($AH1006,$EU:$FQ,EY$1,FALSE),IF($AG1006="刺客",VLOOKUP($AH1006,$FU:$GQ,FY$1,FALSE),"无该职业")))*VLOOKUP($AF1006,角色间职业划分!$P:$AP,26,FALSE)*VLOOKUP($AF1006,角色间职业划分!$P:$AP,13,FALSE)/角色间职业划分!$AB$9,0)</f>
        <v>456</v>
      </c>
      <c r="F1006" s="26">
        <f>ROUND(IF($AG1006="战士",VLOOKUP($AH1006,$DV:$ER,EA$1,FALSE),IF($AG1006="幻术师",VLOOKUP($AH1006,$EU:$FQ,EZ$1,FALSE),IF($AG1006="刺客",VLOOKUP($AH1006,$FU:$GQ,FZ$1,FALSE),"无该职业")))*VLOOKUP($AF1006,角色间职业划分!$P:$AP,8,FALSE)/角色间职业划分!$W$9,0)</f>
        <v>5911</v>
      </c>
      <c r="G1006" s="26">
        <f>ROUND(IF($AG1006="战士",VLOOKUP($AH1006,$DV:$ER,EB$1,FALSE),IF($AG1006="幻术师",VLOOKUP($AH1006,$EU:$FQ,FA$1,FALSE),IF($AG1006="刺客",VLOOKUP($AH1006,$FU:$GQ,GA$1,FALSE),"无该职业")))*VLOOKUP($AF1006,角色间职业划分!$P:$AP,13,FALSE)/角色间职业划分!$AB$9,0)</f>
        <v>1268</v>
      </c>
      <c r="H1006" s="26">
        <f t="shared" si="387"/>
        <v>0</v>
      </c>
      <c r="I1006" s="26">
        <f t="shared" si="388"/>
        <v>0</v>
      </c>
      <c r="J1006" s="26">
        <f t="shared" si="389"/>
        <v>0</v>
      </c>
      <c r="K1006" s="26">
        <f t="shared" si="390"/>
        <v>0</v>
      </c>
      <c r="L1006" s="26">
        <f t="shared" si="391"/>
        <v>0</v>
      </c>
      <c r="M1006" s="26">
        <f t="shared" si="392"/>
        <v>0</v>
      </c>
      <c r="N1006" s="26">
        <f t="shared" si="393"/>
        <v>2.5</v>
      </c>
      <c r="O1006" s="26">
        <f t="shared" si="394"/>
        <v>5</v>
      </c>
      <c r="P1006" s="26">
        <f t="shared" si="395"/>
        <v>2.5</v>
      </c>
      <c r="Q1006" s="26">
        <f t="shared" si="396"/>
        <v>2.5</v>
      </c>
      <c r="R1006" s="26">
        <f t="shared" si="397"/>
        <v>0</v>
      </c>
      <c r="S1006" s="26">
        <f t="shared" si="398"/>
        <v>2.5</v>
      </c>
      <c r="T1006" s="26">
        <f t="shared" si="399"/>
        <v>0</v>
      </c>
      <c r="U1006" s="26">
        <f t="shared" si="400"/>
        <v>0</v>
      </c>
      <c r="V1006" s="26">
        <f t="shared" si="401"/>
        <v>0</v>
      </c>
      <c r="W1006" s="26">
        <f>VLOOKUP(AF1006,角色间职业划分!L:M,2,FALSE)</f>
        <v>39</v>
      </c>
      <c r="X1006" s="26">
        <f t="shared" si="402"/>
        <v>25</v>
      </c>
      <c r="Y1006" s="26">
        <v>0</v>
      </c>
      <c r="Z1006" s="26">
        <v>0</v>
      </c>
      <c r="AA1006" s="26">
        <v>0</v>
      </c>
      <c r="AB1006" s="26">
        <f t="shared" si="403"/>
        <v>7.5</v>
      </c>
      <c r="AC1006" s="1">
        <f t="shared" si="384"/>
        <v>666</v>
      </c>
      <c r="AD1006" s="51"/>
      <c r="AE1006" s="1"/>
      <c r="AF1006">
        <f t="shared" si="404"/>
        <v>17</v>
      </c>
      <c r="AG1006" s="26" t="str">
        <f>VLOOKUP(AF1006,角色间职业划分!P:R,3,FALSE)</f>
        <v>战士</v>
      </c>
      <c r="AH1006" s="26">
        <f t="shared" si="405"/>
        <v>25</v>
      </c>
    </row>
    <row r="1007" spans="1:34" x14ac:dyDescent="0.15">
      <c r="A1007" s="26">
        <v>1003</v>
      </c>
      <c r="B1007" s="26">
        <f t="shared" si="385"/>
        <v>0</v>
      </c>
      <c r="C1007" s="26">
        <f>ROUND(IF($AG1007="战士",VLOOKUP($AH1007,$DV:$ER,DX$1,FALSE),IF($AG1007="幻术师",VLOOKUP($AH1007,$EU:$FQ,EW$1,FALSE),IF($AG1007="刺客",VLOOKUP($AH1007,$FU:$GQ,FW$1,FALSE),"无该职业")))/VLOOKUP(AF1007,角色间职业划分!P:AP,20,FALSE),0)</f>
        <v>27</v>
      </c>
      <c r="D1007" s="26">
        <f t="shared" si="386"/>
        <v>0</v>
      </c>
      <c r="E1007" s="26">
        <f>ROUND(IF($AG1007="战士",VLOOKUP($AH1007,$DV:$ER,DZ$1,FALSE),IF($AG1007="幻术师",VLOOKUP($AH1007,$EU:$FQ,EY$1,FALSE),IF($AG1007="刺客",VLOOKUP($AH1007,$FU:$GQ,FY$1,FALSE),"无该职业")))*VLOOKUP($AF1007,角色间职业划分!$P:$AP,26,FALSE)*VLOOKUP($AF1007,角色间职业划分!$P:$AP,13,FALSE)/角色间职业划分!$AB$9,0)</f>
        <v>456</v>
      </c>
      <c r="F1007" s="26">
        <f>ROUND(IF($AG1007="战士",VLOOKUP($AH1007,$DV:$ER,EA$1,FALSE),IF($AG1007="幻术师",VLOOKUP($AH1007,$EU:$FQ,EZ$1,FALSE),IF($AG1007="刺客",VLOOKUP($AH1007,$FU:$GQ,FZ$1,FALSE),"无该职业")))*VLOOKUP($AF1007,角色间职业划分!$P:$AP,8,FALSE)/角色间职业划分!$W$9,0)</f>
        <v>5911</v>
      </c>
      <c r="G1007" s="26">
        <f>ROUND(IF($AG1007="战士",VLOOKUP($AH1007,$DV:$ER,EB$1,FALSE),IF($AG1007="幻术师",VLOOKUP($AH1007,$EU:$FQ,FA$1,FALSE),IF($AG1007="刺客",VLOOKUP($AH1007,$FU:$GQ,GA$1,FALSE),"无该职业")))*VLOOKUP($AF1007,角色间职业划分!$P:$AP,13,FALSE)/角色间职业划分!$AB$9,0)</f>
        <v>1268</v>
      </c>
      <c r="H1007" s="26">
        <f t="shared" si="387"/>
        <v>0</v>
      </c>
      <c r="I1007" s="26">
        <f t="shared" si="388"/>
        <v>0</v>
      </c>
      <c r="J1007" s="26">
        <f t="shared" si="389"/>
        <v>0</v>
      </c>
      <c r="K1007" s="26">
        <f t="shared" si="390"/>
        <v>0</v>
      </c>
      <c r="L1007" s="26">
        <f t="shared" si="391"/>
        <v>0</v>
      </c>
      <c r="M1007" s="26">
        <f t="shared" si="392"/>
        <v>0</v>
      </c>
      <c r="N1007" s="26">
        <f t="shared" si="393"/>
        <v>2.5</v>
      </c>
      <c r="O1007" s="26">
        <f t="shared" si="394"/>
        <v>5</v>
      </c>
      <c r="P1007" s="26">
        <f t="shared" si="395"/>
        <v>5</v>
      </c>
      <c r="Q1007" s="26">
        <f t="shared" si="396"/>
        <v>2.5</v>
      </c>
      <c r="R1007" s="26">
        <f t="shared" si="397"/>
        <v>0</v>
      </c>
      <c r="S1007" s="26">
        <f t="shared" si="398"/>
        <v>2.5</v>
      </c>
      <c r="T1007" s="26">
        <f t="shared" si="399"/>
        <v>0</v>
      </c>
      <c r="U1007" s="26">
        <f t="shared" si="400"/>
        <v>0</v>
      </c>
      <c r="V1007" s="26">
        <f t="shared" si="401"/>
        <v>0</v>
      </c>
      <c r="W1007" s="26">
        <f>VLOOKUP(AF1007,角色间职业划分!L:M,2,FALSE)</f>
        <v>39</v>
      </c>
      <c r="X1007" s="26">
        <f t="shared" si="402"/>
        <v>26</v>
      </c>
      <c r="Y1007" s="26">
        <v>0</v>
      </c>
      <c r="Z1007" s="26">
        <v>0</v>
      </c>
      <c r="AA1007" s="26">
        <v>0</v>
      </c>
      <c r="AB1007" s="26">
        <f t="shared" si="403"/>
        <v>7.5</v>
      </c>
      <c r="AC1007" s="1">
        <f t="shared" si="384"/>
        <v>687</v>
      </c>
      <c r="AD1007" s="51"/>
      <c r="AE1007" s="1"/>
      <c r="AF1007">
        <f t="shared" si="404"/>
        <v>17</v>
      </c>
      <c r="AG1007" s="26" t="str">
        <f>VLOOKUP(AF1007,角色间职业划分!P:R,3,FALSE)</f>
        <v>战士</v>
      </c>
      <c r="AH1007" s="26">
        <f t="shared" si="405"/>
        <v>26</v>
      </c>
    </row>
    <row r="1008" spans="1:34" x14ac:dyDescent="0.15">
      <c r="A1008" s="26">
        <v>1004</v>
      </c>
      <c r="B1008" s="26">
        <f t="shared" si="385"/>
        <v>0</v>
      </c>
      <c r="C1008" s="26">
        <f>ROUND(IF($AG1008="战士",VLOOKUP($AH1008,$DV:$ER,DX$1,FALSE),IF($AG1008="幻术师",VLOOKUP($AH1008,$EU:$FQ,EW$1,FALSE),IF($AG1008="刺客",VLOOKUP($AH1008,$FU:$GQ,FW$1,FALSE),"无该职业")))/VLOOKUP(AF1008,角色间职业划分!P:AP,20,FALSE),0)</f>
        <v>27</v>
      </c>
      <c r="D1008" s="26">
        <f t="shared" si="386"/>
        <v>0</v>
      </c>
      <c r="E1008" s="26">
        <f>ROUND(IF($AG1008="战士",VLOOKUP($AH1008,$DV:$ER,DZ$1,FALSE),IF($AG1008="幻术师",VLOOKUP($AH1008,$EU:$FQ,EY$1,FALSE),IF($AG1008="刺客",VLOOKUP($AH1008,$FU:$GQ,FY$1,FALSE),"无该职业")))*VLOOKUP($AF1008,角色间职业划分!$P:$AP,26,FALSE)*VLOOKUP($AF1008,角色间职业划分!$P:$AP,13,FALSE)/角色间职业划分!$AB$9,0)</f>
        <v>456</v>
      </c>
      <c r="F1008" s="26">
        <f>ROUND(IF($AG1008="战士",VLOOKUP($AH1008,$DV:$ER,EA$1,FALSE),IF($AG1008="幻术师",VLOOKUP($AH1008,$EU:$FQ,EZ$1,FALSE),IF($AG1008="刺客",VLOOKUP($AH1008,$FU:$GQ,FZ$1,FALSE),"无该职业")))*VLOOKUP($AF1008,角色间职业划分!$P:$AP,8,FALSE)/角色间职业划分!$W$9,0)</f>
        <v>5911</v>
      </c>
      <c r="G1008" s="26">
        <f>ROUND(IF($AG1008="战士",VLOOKUP($AH1008,$DV:$ER,EB$1,FALSE),IF($AG1008="幻术师",VLOOKUP($AH1008,$EU:$FQ,FA$1,FALSE),IF($AG1008="刺客",VLOOKUP($AH1008,$FU:$GQ,GA$1,FALSE),"无该职业")))*VLOOKUP($AF1008,角色间职业划分!$P:$AP,13,FALSE)/角色间职业划分!$AB$9,0)</f>
        <v>1439</v>
      </c>
      <c r="H1008" s="26">
        <f t="shared" si="387"/>
        <v>0</v>
      </c>
      <c r="I1008" s="26">
        <f t="shared" si="388"/>
        <v>0</v>
      </c>
      <c r="J1008" s="26">
        <f t="shared" si="389"/>
        <v>0</v>
      </c>
      <c r="K1008" s="26">
        <f t="shared" si="390"/>
        <v>0</v>
      </c>
      <c r="L1008" s="26">
        <f t="shared" si="391"/>
        <v>0</v>
      </c>
      <c r="M1008" s="26">
        <f t="shared" si="392"/>
        <v>0</v>
      </c>
      <c r="N1008" s="26">
        <f t="shared" si="393"/>
        <v>2.5</v>
      </c>
      <c r="O1008" s="26">
        <f t="shared" si="394"/>
        <v>5</v>
      </c>
      <c r="P1008" s="26">
        <f t="shared" si="395"/>
        <v>5</v>
      </c>
      <c r="Q1008" s="26">
        <f t="shared" si="396"/>
        <v>2.5</v>
      </c>
      <c r="R1008" s="26">
        <f t="shared" si="397"/>
        <v>0</v>
      </c>
      <c r="S1008" s="26">
        <f t="shared" si="398"/>
        <v>2.5</v>
      </c>
      <c r="T1008" s="26">
        <f t="shared" si="399"/>
        <v>0</v>
      </c>
      <c r="U1008" s="26">
        <f t="shared" si="400"/>
        <v>0</v>
      </c>
      <c r="V1008" s="26">
        <f t="shared" si="401"/>
        <v>0</v>
      </c>
      <c r="W1008" s="26">
        <f>VLOOKUP(AF1008,角色间职业划分!L:M,2,FALSE)</f>
        <v>39</v>
      </c>
      <c r="X1008" s="26">
        <f t="shared" si="402"/>
        <v>27</v>
      </c>
      <c r="Y1008" s="26">
        <v>0</v>
      </c>
      <c r="Z1008" s="26">
        <v>0</v>
      </c>
      <c r="AA1008" s="26">
        <v>0</v>
      </c>
      <c r="AB1008" s="26">
        <f t="shared" si="403"/>
        <v>7.5</v>
      </c>
      <c r="AC1008" s="1">
        <f t="shared" si="384"/>
        <v>708</v>
      </c>
      <c r="AD1008" s="51"/>
      <c r="AE1008" s="1"/>
      <c r="AF1008">
        <f t="shared" si="404"/>
        <v>17</v>
      </c>
      <c r="AG1008" s="26" t="str">
        <f>VLOOKUP(AF1008,角色间职业划分!P:R,3,FALSE)</f>
        <v>战士</v>
      </c>
      <c r="AH1008" s="26">
        <f t="shared" si="405"/>
        <v>27</v>
      </c>
    </row>
    <row r="1009" spans="1:34" x14ac:dyDescent="0.15">
      <c r="A1009" s="26">
        <v>1005</v>
      </c>
      <c r="B1009" s="26">
        <f t="shared" si="385"/>
        <v>0</v>
      </c>
      <c r="C1009" s="26">
        <f>ROUND(IF($AG1009="战士",VLOOKUP($AH1009,$DV:$ER,DX$1,FALSE),IF($AG1009="幻术师",VLOOKUP($AH1009,$EU:$FQ,EW$1,FALSE),IF($AG1009="刺客",VLOOKUP($AH1009,$FU:$GQ,FW$1,FALSE),"无该职业")))/VLOOKUP(AF1009,角色间职业划分!P:AP,20,FALSE),0)</f>
        <v>27</v>
      </c>
      <c r="D1009" s="26">
        <f t="shared" si="386"/>
        <v>0</v>
      </c>
      <c r="E1009" s="26">
        <f>ROUND(IF($AG1009="战士",VLOOKUP($AH1009,$DV:$ER,DZ$1,FALSE),IF($AG1009="幻术师",VLOOKUP($AH1009,$EU:$FQ,EY$1,FALSE),IF($AG1009="刺客",VLOOKUP($AH1009,$FU:$GQ,FY$1,FALSE),"无该职业")))*VLOOKUP($AF1009,角色间职业划分!$P:$AP,26,FALSE)*VLOOKUP($AF1009,角色间职业划分!$P:$AP,13,FALSE)/角色间职业划分!$AB$9,0)</f>
        <v>456</v>
      </c>
      <c r="F1009" s="26">
        <f>ROUND(IF($AG1009="战士",VLOOKUP($AH1009,$DV:$ER,EA$1,FALSE),IF($AG1009="幻术师",VLOOKUP($AH1009,$EU:$FQ,EZ$1,FALSE),IF($AG1009="刺客",VLOOKUP($AH1009,$FU:$GQ,FZ$1,FALSE),"无该职业")))*VLOOKUP($AF1009,角色间职业划分!$P:$AP,8,FALSE)/角色间职业划分!$W$9,0)</f>
        <v>5911</v>
      </c>
      <c r="G1009" s="26">
        <f>ROUND(IF($AG1009="战士",VLOOKUP($AH1009,$DV:$ER,EB$1,FALSE),IF($AG1009="幻术师",VLOOKUP($AH1009,$EU:$FQ,FA$1,FALSE),IF($AG1009="刺客",VLOOKUP($AH1009,$FU:$GQ,GA$1,FALSE),"无该职业")))*VLOOKUP($AF1009,角色间职业划分!$P:$AP,13,FALSE)/角色间职业划分!$AB$9,0)</f>
        <v>1439</v>
      </c>
      <c r="H1009" s="26">
        <f t="shared" si="387"/>
        <v>0</v>
      </c>
      <c r="I1009" s="26">
        <f t="shared" si="388"/>
        <v>0</v>
      </c>
      <c r="J1009" s="26">
        <f t="shared" si="389"/>
        <v>0</v>
      </c>
      <c r="K1009" s="26">
        <f t="shared" si="390"/>
        <v>0</v>
      </c>
      <c r="L1009" s="26">
        <f t="shared" si="391"/>
        <v>0</v>
      </c>
      <c r="M1009" s="26">
        <f t="shared" si="392"/>
        <v>0</v>
      </c>
      <c r="N1009" s="26">
        <f t="shared" si="393"/>
        <v>2.5</v>
      </c>
      <c r="O1009" s="26">
        <f t="shared" si="394"/>
        <v>5</v>
      </c>
      <c r="P1009" s="26">
        <f t="shared" si="395"/>
        <v>5</v>
      </c>
      <c r="Q1009" s="26">
        <f t="shared" si="396"/>
        <v>2.5</v>
      </c>
      <c r="R1009" s="26">
        <f t="shared" si="397"/>
        <v>0</v>
      </c>
      <c r="S1009" s="26">
        <f t="shared" si="398"/>
        <v>2.5</v>
      </c>
      <c r="T1009" s="26">
        <f t="shared" si="399"/>
        <v>2.5</v>
      </c>
      <c r="U1009" s="26">
        <f t="shared" si="400"/>
        <v>0</v>
      </c>
      <c r="V1009" s="26">
        <f t="shared" si="401"/>
        <v>0</v>
      </c>
      <c r="W1009" s="26">
        <f>VLOOKUP(AF1009,角色间职业划分!L:M,2,FALSE)</f>
        <v>39</v>
      </c>
      <c r="X1009" s="26">
        <f t="shared" si="402"/>
        <v>28</v>
      </c>
      <c r="Y1009" s="26">
        <v>0</v>
      </c>
      <c r="Z1009" s="26">
        <v>0</v>
      </c>
      <c r="AA1009" s="26">
        <v>0</v>
      </c>
      <c r="AB1009" s="26">
        <f t="shared" si="403"/>
        <v>7.5</v>
      </c>
      <c r="AC1009" s="1">
        <f t="shared" si="384"/>
        <v>729</v>
      </c>
      <c r="AD1009" s="51"/>
      <c r="AE1009" s="1"/>
      <c r="AF1009">
        <f t="shared" si="404"/>
        <v>17</v>
      </c>
      <c r="AG1009" s="26" t="str">
        <f>VLOOKUP(AF1009,角色间职业划分!P:R,3,FALSE)</f>
        <v>战士</v>
      </c>
      <c r="AH1009" s="26">
        <f t="shared" si="405"/>
        <v>28</v>
      </c>
    </row>
    <row r="1010" spans="1:34" x14ac:dyDescent="0.15">
      <c r="A1010" s="26">
        <v>1006</v>
      </c>
      <c r="B1010" s="26">
        <f t="shared" si="385"/>
        <v>0</v>
      </c>
      <c r="C1010" s="26">
        <f>ROUND(IF($AG1010="战士",VLOOKUP($AH1010,$DV:$ER,DX$1,FALSE),IF($AG1010="幻术师",VLOOKUP($AH1010,$EU:$FQ,EW$1,FALSE),IF($AG1010="刺客",VLOOKUP($AH1010,$FU:$GQ,FW$1,FALSE),"无该职业")))/VLOOKUP(AF1010,角色间职业划分!P:AP,20,FALSE),0)</f>
        <v>27</v>
      </c>
      <c r="D1010" s="26">
        <f t="shared" si="386"/>
        <v>0</v>
      </c>
      <c r="E1010" s="26">
        <f>ROUND(IF($AG1010="战士",VLOOKUP($AH1010,$DV:$ER,DZ$1,FALSE),IF($AG1010="幻术师",VLOOKUP($AH1010,$EU:$FQ,EY$1,FALSE),IF($AG1010="刺客",VLOOKUP($AH1010,$FU:$GQ,FY$1,FALSE),"无该职业")))*VLOOKUP($AF1010,角色间职业划分!$P:$AP,26,FALSE)*VLOOKUP($AF1010,角色间职业划分!$P:$AP,13,FALSE)/角色间职业划分!$AB$9,0)</f>
        <v>456</v>
      </c>
      <c r="F1010" s="26">
        <f>ROUND(IF($AG1010="战士",VLOOKUP($AH1010,$DV:$ER,EA$1,FALSE),IF($AG1010="幻术师",VLOOKUP($AH1010,$EU:$FQ,EZ$1,FALSE),IF($AG1010="刺客",VLOOKUP($AH1010,$FU:$GQ,FZ$1,FALSE),"无该职业")))*VLOOKUP($AF1010,角色间职业划分!$P:$AP,8,FALSE)/角色间职业划分!$W$9,0)</f>
        <v>6656</v>
      </c>
      <c r="G1010" s="26">
        <f>ROUND(IF($AG1010="战士",VLOOKUP($AH1010,$DV:$ER,EB$1,FALSE),IF($AG1010="幻术师",VLOOKUP($AH1010,$EU:$FQ,FA$1,FALSE),IF($AG1010="刺客",VLOOKUP($AH1010,$FU:$GQ,GA$1,FALSE),"无该职业")))*VLOOKUP($AF1010,角色间职业划分!$P:$AP,13,FALSE)/角色间职业划分!$AB$9,0)</f>
        <v>1439</v>
      </c>
      <c r="H1010" s="26">
        <f t="shared" si="387"/>
        <v>0</v>
      </c>
      <c r="I1010" s="26">
        <f t="shared" si="388"/>
        <v>0</v>
      </c>
      <c r="J1010" s="26">
        <f t="shared" si="389"/>
        <v>0</v>
      </c>
      <c r="K1010" s="26">
        <f t="shared" si="390"/>
        <v>0</v>
      </c>
      <c r="L1010" s="26">
        <f t="shared" si="391"/>
        <v>0</v>
      </c>
      <c r="M1010" s="26">
        <f t="shared" si="392"/>
        <v>0</v>
      </c>
      <c r="N1010" s="26">
        <f t="shared" si="393"/>
        <v>2.5</v>
      </c>
      <c r="O1010" s="26">
        <f t="shared" si="394"/>
        <v>5</v>
      </c>
      <c r="P1010" s="26">
        <f t="shared" si="395"/>
        <v>5</v>
      </c>
      <c r="Q1010" s="26">
        <f t="shared" si="396"/>
        <v>2.5</v>
      </c>
      <c r="R1010" s="26">
        <f t="shared" si="397"/>
        <v>0</v>
      </c>
      <c r="S1010" s="26">
        <f t="shared" si="398"/>
        <v>2.5</v>
      </c>
      <c r="T1010" s="26">
        <f t="shared" si="399"/>
        <v>2.5</v>
      </c>
      <c r="U1010" s="26">
        <f t="shared" si="400"/>
        <v>0</v>
      </c>
      <c r="V1010" s="26">
        <f t="shared" si="401"/>
        <v>0</v>
      </c>
      <c r="W1010" s="26">
        <f>VLOOKUP(AF1010,角色间职业划分!L:M,2,FALSE)</f>
        <v>39</v>
      </c>
      <c r="X1010" s="26">
        <f t="shared" si="402"/>
        <v>29</v>
      </c>
      <c r="Y1010" s="26">
        <v>0</v>
      </c>
      <c r="Z1010" s="26">
        <v>0</v>
      </c>
      <c r="AA1010" s="26">
        <v>0</v>
      </c>
      <c r="AB1010" s="26">
        <f t="shared" si="403"/>
        <v>7.5</v>
      </c>
      <c r="AC1010" s="1">
        <f t="shared" si="384"/>
        <v>750</v>
      </c>
      <c r="AD1010" s="51"/>
      <c r="AE1010" s="1"/>
      <c r="AF1010">
        <f t="shared" si="404"/>
        <v>17</v>
      </c>
      <c r="AG1010" s="26" t="str">
        <f>VLOOKUP(AF1010,角色间职业划分!P:R,3,FALSE)</f>
        <v>战士</v>
      </c>
      <c r="AH1010" s="26">
        <f t="shared" si="405"/>
        <v>29</v>
      </c>
    </row>
    <row r="1011" spans="1:34" x14ac:dyDescent="0.15">
      <c r="A1011" s="26">
        <v>1007</v>
      </c>
      <c r="B1011" s="26">
        <f t="shared" si="385"/>
        <v>0</v>
      </c>
      <c r="C1011" s="26">
        <f>ROUND(IF($AG1011="战士",VLOOKUP($AH1011,$DV:$ER,DX$1,FALSE),IF($AG1011="幻术师",VLOOKUP($AH1011,$EU:$FQ,EW$1,FALSE),IF($AG1011="刺客",VLOOKUP($AH1011,$FU:$GQ,FW$1,FALSE),"无该职业")))/VLOOKUP(AF1011,角色间职业划分!P:AP,20,FALSE),0)</f>
        <v>32</v>
      </c>
      <c r="D1011" s="26">
        <f t="shared" si="386"/>
        <v>0</v>
      </c>
      <c r="E1011" s="26">
        <f>ROUND(IF($AG1011="战士",VLOOKUP($AH1011,$DV:$ER,DZ$1,FALSE),IF($AG1011="幻术师",VLOOKUP($AH1011,$EU:$FQ,EY$1,FALSE),IF($AG1011="刺客",VLOOKUP($AH1011,$FU:$GQ,FY$1,FALSE),"无该职业")))*VLOOKUP($AF1011,角色间职业划分!$P:$AP,26,FALSE)*VLOOKUP($AF1011,角色间职业划分!$P:$AP,13,FALSE)/角色间职业划分!$AB$9,0)</f>
        <v>456</v>
      </c>
      <c r="F1011" s="26">
        <f>ROUND(IF($AG1011="战士",VLOOKUP($AH1011,$DV:$ER,EA$1,FALSE),IF($AG1011="幻术师",VLOOKUP($AH1011,$EU:$FQ,EZ$1,FALSE),IF($AG1011="刺客",VLOOKUP($AH1011,$FU:$GQ,FZ$1,FALSE),"无该职业")))*VLOOKUP($AF1011,角色间职业划分!$P:$AP,8,FALSE)/角色间职业划分!$W$9,0)</f>
        <v>6656</v>
      </c>
      <c r="G1011" s="26">
        <f>ROUND(IF($AG1011="战士",VLOOKUP($AH1011,$DV:$ER,EB$1,FALSE),IF($AG1011="幻术师",VLOOKUP($AH1011,$EU:$FQ,FA$1,FALSE),IF($AG1011="刺客",VLOOKUP($AH1011,$FU:$GQ,GA$1,FALSE),"无该职业")))*VLOOKUP($AF1011,角色间职业划分!$P:$AP,13,FALSE)/角色间职业划分!$AB$9,0)</f>
        <v>1439</v>
      </c>
      <c r="H1011" s="26">
        <f t="shared" si="387"/>
        <v>0</v>
      </c>
      <c r="I1011" s="26">
        <f t="shared" si="388"/>
        <v>0</v>
      </c>
      <c r="J1011" s="26">
        <f t="shared" si="389"/>
        <v>0</v>
      </c>
      <c r="K1011" s="26">
        <f t="shared" si="390"/>
        <v>0</v>
      </c>
      <c r="L1011" s="26">
        <f t="shared" si="391"/>
        <v>0</v>
      </c>
      <c r="M1011" s="26">
        <f t="shared" si="392"/>
        <v>0</v>
      </c>
      <c r="N1011" s="26">
        <f t="shared" si="393"/>
        <v>2.5</v>
      </c>
      <c r="O1011" s="26">
        <f t="shared" si="394"/>
        <v>5</v>
      </c>
      <c r="P1011" s="26">
        <f t="shared" si="395"/>
        <v>5</v>
      </c>
      <c r="Q1011" s="26">
        <f t="shared" si="396"/>
        <v>2.5</v>
      </c>
      <c r="R1011" s="26">
        <f t="shared" si="397"/>
        <v>0</v>
      </c>
      <c r="S1011" s="26">
        <f t="shared" si="398"/>
        <v>2.5</v>
      </c>
      <c r="T1011" s="26">
        <f t="shared" si="399"/>
        <v>2.5</v>
      </c>
      <c r="U1011" s="26">
        <f t="shared" si="400"/>
        <v>0</v>
      </c>
      <c r="V1011" s="26">
        <f t="shared" si="401"/>
        <v>0</v>
      </c>
      <c r="W1011" s="26">
        <f>VLOOKUP(AF1011,角色间职业划分!L:M,2,FALSE)</f>
        <v>39</v>
      </c>
      <c r="X1011" s="26">
        <f t="shared" si="402"/>
        <v>30</v>
      </c>
      <c r="Y1011" s="26">
        <v>0</v>
      </c>
      <c r="Z1011" s="26">
        <v>0</v>
      </c>
      <c r="AA1011" s="26">
        <v>0</v>
      </c>
      <c r="AB1011" s="26">
        <f t="shared" si="403"/>
        <v>10</v>
      </c>
      <c r="AC1011" s="1">
        <f t="shared" si="384"/>
        <v>771</v>
      </c>
      <c r="AD1011" s="51"/>
      <c r="AE1011" s="1"/>
      <c r="AF1011">
        <f t="shared" si="404"/>
        <v>17</v>
      </c>
      <c r="AG1011" s="26" t="str">
        <f>VLOOKUP(AF1011,角色间职业划分!P:R,3,FALSE)</f>
        <v>战士</v>
      </c>
      <c r="AH1011" s="26">
        <f t="shared" si="405"/>
        <v>30</v>
      </c>
    </row>
    <row r="1012" spans="1:34" x14ac:dyDescent="0.15">
      <c r="A1012" s="26">
        <v>1008</v>
      </c>
      <c r="B1012" s="26">
        <f t="shared" si="385"/>
        <v>0</v>
      </c>
      <c r="C1012" s="26">
        <f>ROUND(IF($AG1012="战士",VLOOKUP($AH1012,$DV:$ER,DX$1,FALSE),IF($AG1012="幻术师",VLOOKUP($AH1012,$EU:$FQ,EW$1,FALSE),IF($AG1012="刺客",VLOOKUP($AH1012,$FU:$GQ,FW$1,FALSE),"无该职业")))/VLOOKUP(AF1012,角色间职业划分!P:AP,20,FALSE),0)</f>
        <v>32</v>
      </c>
      <c r="D1012" s="26">
        <f t="shared" si="386"/>
        <v>0</v>
      </c>
      <c r="E1012" s="26">
        <f>ROUND(IF($AG1012="战士",VLOOKUP($AH1012,$DV:$ER,DZ$1,FALSE),IF($AG1012="幻术师",VLOOKUP($AH1012,$EU:$FQ,EY$1,FALSE),IF($AG1012="刺客",VLOOKUP($AH1012,$FU:$GQ,FY$1,FALSE),"无该职业")))*VLOOKUP($AF1012,角色间职业划分!$P:$AP,26,FALSE)*VLOOKUP($AF1012,角色间职业划分!$P:$AP,13,FALSE)/角色间职业划分!$AB$9,0)</f>
        <v>456</v>
      </c>
      <c r="F1012" s="26">
        <f>ROUND(IF($AG1012="战士",VLOOKUP($AH1012,$DV:$ER,EA$1,FALSE),IF($AG1012="幻术师",VLOOKUP($AH1012,$EU:$FQ,EZ$1,FALSE),IF($AG1012="刺客",VLOOKUP($AH1012,$FU:$GQ,FZ$1,FALSE),"无该职业")))*VLOOKUP($AF1012,角色间职业划分!$P:$AP,8,FALSE)/角色间职业划分!$W$9,0)</f>
        <v>6656</v>
      </c>
      <c r="G1012" s="26">
        <f>ROUND(IF($AG1012="战士",VLOOKUP($AH1012,$DV:$ER,EB$1,FALSE),IF($AG1012="幻术师",VLOOKUP($AH1012,$EU:$FQ,FA$1,FALSE),IF($AG1012="刺客",VLOOKUP($AH1012,$FU:$GQ,GA$1,FALSE),"无该职业")))*VLOOKUP($AF1012,角色间职业划分!$P:$AP,13,FALSE)/角色间职业划分!$AB$9,0)</f>
        <v>1609</v>
      </c>
      <c r="H1012" s="26">
        <f t="shared" si="387"/>
        <v>0</v>
      </c>
      <c r="I1012" s="26">
        <f t="shared" si="388"/>
        <v>0</v>
      </c>
      <c r="J1012" s="26">
        <f t="shared" si="389"/>
        <v>0</v>
      </c>
      <c r="K1012" s="26">
        <f t="shared" si="390"/>
        <v>0</v>
      </c>
      <c r="L1012" s="26">
        <f t="shared" si="391"/>
        <v>0</v>
      </c>
      <c r="M1012" s="26">
        <f t="shared" si="392"/>
        <v>0</v>
      </c>
      <c r="N1012" s="26">
        <f t="shared" si="393"/>
        <v>2.5</v>
      </c>
      <c r="O1012" s="26">
        <f t="shared" si="394"/>
        <v>5</v>
      </c>
      <c r="P1012" s="26">
        <f t="shared" si="395"/>
        <v>5</v>
      </c>
      <c r="Q1012" s="26">
        <f t="shared" si="396"/>
        <v>2.5</v>
      </c>
      <c r="R1012" s="26">
        <f t="shared" si="397"/>
        <v>0</v>
      </c>
      <c r="S1012" s="26">
        <f t="shared" si="398"/>
        <v>2.5</v>
      </c>
      <c r="T1012" s="26">
        <f t="shared" si="399"/>
        <v>2.5</v>
      </c>
      <c r="U1012" s="26">
        <f t="shared" si="400"/>
        <v>0</v>
      </c>
      <c r="V1012" s="26">
        <f t="shared" si="401"/>
        <v>0</v>
      </c>
      <c r="W1012" s="26">
        <f>VLOOKUP(AF1012,角色间职业划分!L:M,2,FALSE)</f>
        <v>39</v>
      </c>
      <c r="X1012" s="26">
        <f t="shared" si="402"/>
        <v>31</v>
      </c>
      <c r="Y1012" s="26">
        <v>0</v>
      </c>
      <c r="Z1012" s="26">
        <v>0</v>
      </c>
      <c r="AA1012" s="26">
        <v>0</v>
      </c>
      <c r="AB1012" s="26">
        <f t="shared" si="403"/>
        <v>10</v>
      </c>
      <c r="AC1012" s="1">
        <f t="shared" si="384"/>
        <v>792</v>
      </c>
      <c r="AD1012" s="51"/>
      <c r="AE1012" s="1"/>
      <c r="AF1012">
        <f t="shared" si="404"/>
        <v>17</v>
      </c>
      <c r="AG1012" s="26" t="str">
        <f>VLOOKUP(AF1012,角色间职业划分!P:R,3,FALSE)</f>
        <v>战士</v>
      </c>
      <c r="AH1012" s="26">
        <f t="shared" si="405"/>
        <v>31</v>
      </c>
    </row>
    <row r="1013" spans="1:34" x14ac:dyDescent="0.15">
      <c r="A1013" s="26">
        <v>1009</v>
      </c>
      <c r="B1013" s="26">
        <f t="shared" si="385"/>
        <v>0</v>
      </c>
      <c r="C1013" s="26">
        <f>ROUND(IF($AG1013="战士",VLOOKUP($AH1013,$DV:$ER,DX$1,FALSE),IF($AG1013="幻术师",VLOOKUP($AH1013,$EU:$FQ,EW$1,FALSE),IF($AG1013="刺客",VLOOKUP($AH1013,$FU:$GQ,FW$1,FALSE),"无该职业")))/VLOOKUP(AF1013,角色间职业划分!P:AP,20,FALSE),0)</f>
        <v>32</v>
      </c>
      <c r="D1013" s="26">
        <f t="shared" si="386"/>
        <v>0</v>
      </c>
      <c r="E1013" s="26">
        <f>ROUND(IF($AG1013="战士",VLOOKUP($AH1013,$DV:$ER,DZ$1,FALSE),IF($AG1013="幻术师",VLOOKUP($AH1013,$EU:$FQ,EY$1,FALSE),IF($AG1013="刺客",VLOOKUP($AH1013,$FU:$GQ,FY$1,FALSE),"无该职业")))*VLOOKUP($AF1013,角色间职业划分!$P:$AP,26,FALSE)*VLOOKUP($AF1013,角色间职业划分!$P:$AP,13,FALSE)/角色间职业划分!$AB$9,0)</f>
        <v>661</v>
      </c>
      <c r="F1013" s="26">
        <f>ROUND(IF($AG1013="战士",VLOOKUP($AH1013,$DV:$ER,EA$1,FALSE),IF($AG1013="幻术师",VLOOKUP($AH1013,$EU:$FQ,EZ$1,FALSE),IF($AG1013="刺客",VLOOKUP($AH1013,$FU:$GQ,FZ$1,FALSE),"无该职业")))*VLOOKUP($AF1013,角色间职业划分!$P:$AP,8,FALSE)/角色间职业划分!$W$9,0)</f>
        <v>6656</v>
      </c>
      <c r="G1013" s="26">
        <f>ROUND(IF($AG1013="战士",VLOOKUP($AH1013,$DV:$ER,EB$1,FALSE),IF($AG1013="幻术师",VLOOKUP($AH1013,$EU:$FQ,FA$1,FALSE),IF($AG1013="刺客",VLOOKUP($AH1013,$FU:$GQ,GA$1,FALSE),"无该职业")))*VLOOKUP($AF1013,角色间职业划分!$P:$AP,13,FALSE)/角色间职业划分!$AB$9,0)</f>
        <v>1609</v>
      </c>
      <c r="H1013" s="26">
        <f t="shared" si="387"/>
        <v>0</v>
      </c>
      <c r="I1013" s="26">
        <f t="shared" si="388"/>
        <v>0</v>
      </c>
      <c r="J1013" s="26">
        <f t="shared" si="389"/>
        <v>0</v>
      </c>
      <c r="K1013" s="26">
        <f t="shared" si="390"/>
        <v>0</v>
      </c>
      <c r="L1013" s="26">
        <f t="shared" si="391"/>
        <v>0</v>
      </c>
      <c r="M1013" s="26">
        <f t="shared" si="392"/>
        <v>0</v>
      </c>
      <c r="N1013" s="26">
        <f t="shared" si="393"/>
        <v>2.5</v>
      </c>
      <c r="O1013" s="26">
        <f t="shared" si="394"/>
        <v>5</v>
      </c>
      <c r="P1013" s="26">
        <f t="shared" si="395"/>
        <v>5</v>
      </c>
      <c r="Q1013" s="26">
        <f t="shared" si="396"/>
        <v>2.5</v>
      </c>
      <c r="R1013" s="26">
        <f t="shared" si="397"/>
        <v>0</v>
      </c>
      <c r="S1013" s="26">
        <f t="shared" si="398"/>
        <v>2.5</v>
      </c>
      <c r="T1013" s="26">
        <f t="shared" si="399"/>
        <v>2.5</v>
      </c>
      <c r="U1013" s="26">
        <f t="shared" si="400"/>
        <v>0</v>
      </c>
      <c r="V1013" s="26">
        <f t="shared" si="401"/>
        <v>0</v>
      </c>
      <c r="W1013" s="26">
        <f>VLOOKUP(AF1013,角色间职业划分!L:M,2,FALSE)</f>
        <v>39</v>
      </c>
      <c r="X1013" s="26">
        <f t="shared" si="402"/>
        <v>32</v>
      </c>
      <c r="Y1013" s="26">
        <v>0</v>
      </c>
      <c r="Z1013" s="26">
        <v>0</v>
      </c>
      <c r="AA1013" s="26">
        <v>0</v>
      </c>
      <c r="AB1013" s="26">
        <f t="shared" si="403"/>
        <v>10</v>
      </c>
      <c r="AC1013" s="1">
        <f t="shared" si="384"/>
        <v>813</v>
      </c>
      <c r="AD1013" s="51"/>
      <c r="AE1013" s="1"/>
      <c r="AF1013">
        <f t="shared" si="404"/>
        <v>17</v>
      </c>
      <c r="AG1013" s="26" t="str">
        <f>VLOOKUP(AF1013,角色间职业划分!P:R,3,FALSE)</f>
        <v>战士</v>
      </c>
      <c r="AH1013" s="26">
        <f t="shared" si="405"/>
        <v>32</v>
      </c>
    </row>
    <row r="1014" spans="1:34" x14ac:dyDescent="0.15">
      <c r="A1014" s="26">
        <v>1010</v>
      </c>
      <c r="B1014" s="26">
        <f t="shared" si="385"/>
        <v>0</v>
      </c>
      <c r="C1014" s="26">
        <f>ROUND(IF($AG1014="战士",VLOOKUP($AH1014,$DV:$ER,DX$1,FALSE),IF($AG1014="幻术师",VLOOKUP($AH1014,$EU:$FQ,EW$1,FALSE),IF($AG1014="刺客",VLOOKUP($AH1014,$FU:$GQ,FW$1,FALSE),"无该职业")))/VLOOKUP(AF1014,角色间职业划分!P:AP,20,FALSE),0)</f>
        <v>32</v>
      </c>
      <c r="D1014" s="26">
        <f t="shared" si="386"/>
        <v>0</v>
      </c>
      <c r="E1014" s="26">
        <f>ROUND(IF($AG1014="战士",VLOOKUP($AH1014,$DV:$ER,DZ$1,FALSE),IF($AG1014="幻术师",VLOOKUP($AH1014,$EU:$FQ,EY$1,FALSE),IF($AG1014="刺客",VLOOKUP($AH1014,$FU:$GQ,FY$1,FALSE),"无该职业")))*VLOOKUP($AF1014,角色间职业划分!$P:$AP,26,FALSE)*VLOOKUP($AF1014,角色间职业划分!$P:$AP,13,FALSE)/角色间职业划分!$AB$9,0)</f>
        <v>661</v>
      </c>
      <c r="F1014" s="26">
        <f>ROUND(IF($AG1014="战士",VLOOKUP($AH1014,$DV:$ER,EA$1,FALSE),IF($AG1014="幻术师",VLOOKUP($AH1014,$EU:$FQ,EZ$1,FALSE),IF($AG1014="刺客",VLOOKUP($AH1014,$FU:$GQ,FZ$1,FALSE),"无该职业")))*VLOOKUP($AF1014,角色间职业划分!$P:$AP,8,FALSE)/角色间职业划分!$W$9,0)</f>
        <v>7402</v>
      </c>
      <c r="G1014" s="26">
        <f>ROUND(IF($AG1014="战士",VLOOKUP($AH1014,$DV:$ER,EB$1,FALSE),IF($AG1014="幻术师",VLOOKUP($AH1014,$EU:$FQ,FA$1,FALSE),IF($AG1014="刺客",VLOOKUP($AH1014,$FU:$GQ,GA$1,FALSE),"无该职业")))*VLOOKUP($AF1014,角色间职业划分!$P:$AP,13,FALSE)/角色间职业划分!$AB$9,0)</f>
        <v>1609</v>
      </c>
      <c r="H1014" s="26">
        <f t="shared" si="387"/>
        <v>0</v>
      </c>
      <c r="I1014" s="26">
        <f t="shared" si="388"/>
        <v>0</v>
      </c>
      <c r="J1014" s="26">
        <f t="shared" si="389"/>
        <v>0</v>
      </c>
      <c r="K1014" s="26">
        <f t="shared" si="390"/>
        <v>0</v>
      </c>
      <c r="L1014" s="26">
        <f t="shared" si="391"/>
        <v>0</v>
      </c>
      <c r="M1014" s="26">
        <f t="shared" si="392"/>
        <v>0</v>
      </c>
      <c r="N1014" s="26">
        <f t="shared" si="393"/>
        <v>2.5</v>
      </c>
      <c r="O1014" s="26">
        <f t="shared" si="394"/>
        <v>5</v>
      </c>
      <c r="P1014" s="26">
        <f t="shared" si="395"/>
        <v>5</v>
      </c>
      <c r="Q1014" s="26">
        <f t="shared" si="396"/>
        <v>2.5</v>
      </c>
      <c r="R1014" s="26">
        <f t="shared" si="397"/>
        <v>0</v>
      </c>
      <c r="S1014" s="26">
        <f t="shared" si="398"/>
        <v>2.5</v>
      </c>
      <c r="T1014" s="26">
        <f t="shared" si="399"/>
        <v>2.5</v>
      </c>
      <c r="U1014" s="26">
        <f t="shared" si="400"/>
        <v>0</v>
      </c>
      <c r="V1014" s="26">
        <f t="shared" si="401"/>
        <v>0</v>
      </c>
      <c r="W1014" s="26">
        <f>VLOOKUP(AF1014,角色间职业划分!L:M,2,FALSE)</f>
        <v>39</v>
      </c>
      <c r="X1014" s="26">
        <f t="shared" si="402"/>
        <v>33</v>
      </c>
      <c r="Y1014" s="26">
        <v>0</v>
      </c>
      <c r="Z1014" s="26">
        <v>0</v>
      </c>
      <c r="AA1014" s="26">
        <v>0</v>
      </c>
      <c r="AB1014" s="26">
        <f t="shared" si="403"/>
        <v>10</v>
      </c>
      <c r="AC1014" s="1">
        <f t="shared" si="384"/>
        <v>834</v>
      </c>
      <c r="AD1014" s="51"/>
      <c r="AE1014" s="1"/>
      <c r="AF1014">
        <f t="shared" si="404"/>
        <v>17</v>
      </c>
      <c r="AG1014" s="26" t="str">
        <f>VLOOKUP(AF1014,角色间职业划分!P:R,3,FALSE)</f>
        <v>战士</v>
      </c>
      <c r="AH1014" s="26">
        <f t="shared" si="405"/>
        <v>33</v>
      </c>
    </row>
    <row r="1015" spans="1:34" x14ac:dyDescent="0.15">
      <c r="A1015" s="26">
        <v>1011</v>
      </c>
      <c r="B1015" s="26">
        <f t="shared" si="385"/>
        <v>0</v>
      </c>
      <c r="C1015" s="26">
        <f>ROUND(IF($AG1015="战士",VLOOKUP($AH1015,$DV:$ER,DX$1,FALSE),IF($AG1015="幻术师",VLOOKUP($AH1015,$EU:$FQ,EW$1,FALSE),IF($AG1015="刺客",VLOOKUP($AH1015,$FU:$GQ,FW$1,FALSE),"无该职业")))/VLOOKUP(AF1015,角色间职业划分!P:AP,20,FALSE),0)</f>
        <v>32</v>
      </c>
      <c r="D1015" s="26">
        <f t="shared" si="386"/>
        <v>0</v>
      </c>
      <c r="E1015" s="26">
        <f>ROUND(IF($AG1015="战士",VLOOKUP($AH1015,$DV:$ER,DZ$1,FALSE),IF($AG1015="幻术师",VLOOKUP($AH1015,$EU:$FQ,EY$1,FALSE),IF($AG1015="刺客",VLOOKUP($AH1015,$FU:$GQ,FY$1,FALSE),"无该职业")))*VLOOKUP($AF1015,角色间职业划分!$P:$AP,26,FALSE)*VLOOKUP($AF1015,角色间职业划分!$P:$AP,13,FALSE)/角色间职业划分!$AB$9,0)</f>
        <v>661</v>
      </c>
      <c r="F1015" s="26">
        <f>ROUND(IF($AG1015="战士",VLOOKUP($AH1015,$DV:$ER,EA$1,FALSE),IF($AG1015="幻术师",VLOOKUP($AH1015,$EU:$FQ,EZ$1,FALSE),IF($AG1015="刺客",VLOOKUP($AH1015,$FU:$GQ,FZ$1,FALSE),"无该职业")))*VLOOKUP($AF1015,角色间职业划分!$P:$AP,8,FALSE)/角色间职业划分!$W$9,0)</f>
        <v>7402</v>
      </c>
      <c r="G1015" s="26">
        <f>ROUND(IF($AG1015="战士",VLOOKUP($AH1015,$DV:$ER,EB$1,FALSE),IF($AG1015="幻术师",VLOOKUP($AH1015,$EU:$FQ,FA$1,FALSE),IF($AG1015="刺客",VLOOKUP($AH1015,$FU:$GQ,GA$1,FALSE),"无该职业")))*VLOOKUP($AF1015,角色间职业划分!$P:$AP,13,FALSE)/角色间职业划分!$AB$9,0)</f>
        <v>1609</v>
      </c>
      <c r="H1015" s="26">
        <f t="shared" si="387"/>
        <v>0</v>
      </c>
      <c r="I1015" s="26">
        <f t="shared" si="388"/>
        <v>0</v>
      </c>
      <c r="J1015" s="26">
        <f t="shared" si="389"/>
        <v>0</v>
      </c>
      <c r="K1015" s="26">
        <f t="shared" si="390"/>
        <v>0</v>
      </c>
      <c r="L1015" s="26">
        <f t="shared" si="391"/>
        <v>0</v>
      </c>
      <c r="M1015" s="26">
        <f t="shared" si="392"/>
        <v>0</v>
      </c>
      <c r="N1015" s="26">
        <f t="shared" si="393"/>
        <v>2.5</v>
      </c>
      <c r="O1015" s="26">
        <f t="shared" si="394"/>
        <v>7.5</v>
      </c>
      <c r="P1015" s="26">
        <f t="shared" si="395"/>
        <v>5</v>
      </c>
      <c r="Q1015" s="26">
        <f t="shared" si="396"/>
        <v>2.5</v>
      </c>
      <c r="R1015" s="26">
        <f t="shared" si="397"/>
        <v>0</v>
      </c>
      <c r="S1015" s="26">
        <f t="shared" si="398"/>
        <v>2.5</v>
      </c>
      <c r="T1015" s="26">
        <f t="shared" si="399"/>
        <v>2.5</v>
      </c>
      <c r="U1015" s="26">
        <f t="shared" si="400"/>
        <v>0</v>
      </c>
      <c r="V1015" s="26">
        <f t="shared" si="401"/>
        <v>0</v>
      </c>
      <c r="W1015" s="26">
        <f>VLOOKUP(AF1015,角色间职业划分!L:M,2,FALSE)</f>
        <v>39</v>
      </c>
      <c r="X1015" s="26">
        <f t="shared" si="402"/>
        <v>34</v>
      </c>
      <c r="Y1015" s="26">
        <v>0</v>
      </c>
      <c r="Z1015" s="26">
        <v>0</v>
      </c>
      <c r="AA1015" s="26">
        <v>0</v>
      </c>
      <c r="AB1015" s="26">
        <f t="shared" si="403"/>
        <v>10</v>
      </c>
      <c r="AC1015" s="1">
        <f t="shared" si="384"/>
        <v>855</v>
      </c>
      <c r="AD1015" s="51"/>
      <c r="AE1015" s="1"/>
      <c r="AF1015">
        <f t="shared" si="404"/>
        <v>17</v>
      </c>
      <c r="AG1015" s="26" t="str">
        <f>VLOOKUP(AF1015,角色间职业划分!P:R,3,FALSE)</f>
        <v>战士</v>
      </c>
      <c r="AH1015" s="26">
        <f t="shared" si="405"/>
        <v>34</v>
      </c>
    </row>
    <row r="1016" spans="1:34" x14ac:dyDescent="0.15">
      <c r="A1016" s="26">
        <v>1012</v>
      </c>
      <c r="B1016" s="26">
        <f t="shared" si="385"/>
        <v>0</v>
      </c>
      <c r="C1016" s="26">
        <f>ROUND(IF($AG1016="战士",VLOOKUP($AH1016,$DV:$ER,DX$1,FALSE),IF($AG1016="幻术师",VLOOKUP($AH1016,$EU:$FQ,EW$1,FALSE),IF($AG1016="刺客",VLOOKUP($AH1016,$FU:$GQ,FW$1,FALSE),"无该职业")))/VLOOKUP(AF1016,角色间职业划分!P:AP,20,FALSE),0)</f>
        <v>32</v>
      </c>
      <c r="D1016" s="26">
        <f t="shared" si="386"/>
        <v>0</v>
      </c>
      <c r="E1016" s="26">
        <f>ROUND(IF($AG1016="战士",VLOOKUP($AH1016,$DV:$ER,DZ$1,FALSE),IF($AG1016="幻术师",VLOOKUP($AH1016,$EU:$FQ,EY$1,FALSE),IF($AG1016="刺客",VLOOKUP($AH1016,$FU:$GQ,FY$1,FALSE),"无该职业")))*VLOOKUP($AF1016,角色间职业划分!$P:$AP,26,FALSE)*VLOOKUP($AF1016,角色间职业划分!$P:$AP,13,FALSE)/角色间职业划分!$AB$9,0)</f>
        <v>661</v>
      </c>
      <c r="F1016" s="26">
        <f>ROUND(IF($AG1016="战士",VLOOKUP($AH1016,$DV:$ER,EA$1,FALSE),IF($AG1016="幻术师",VLOOKUP($AH1016,$EU:$FQ,EZ$1,FALSE),IF($AG1016="刺客",VLOOKUP($AH1016,$FU:$GQ,FZ$1,FALSE),"无该职业")))*VLOOKUP($AF1016,角色间职业划分!$P:$AP,8,FALSE)/角色间职业划分!$W$9,0)</f>
        <v>7402</v>
      </c>
      <c r="G1016" s="26">
        <f>ROUND(IF($AG1016="战士",VLOOKUP($AH1016,$DV:$ER,EB$1,FALSE),IF($AG1016="幻术师",VLOOKUP($AH1016,$EU:$FQ,FA$1,FALSE),IF($AG1016="刺客",VLOOKUP($AH1016,$FU:$GQ,GA$1,FALSE),"无该职业")))*VLOOKUP($AF1016,角色间职业划分!$P:$AP,13,FALSE)/角色间职业划分!$AB$9,0)</f>
        <v>1780</v>
      </c>
      <c r="H1016" s="26">
        <f t="shared" si="387"/>
        <v>0</v>
      </c>
      <c r="I1016" s="26">
        <f t="shared" si="388"/>
        <v>0</v>
      </c>
      <c r="J1016" s="26">
        <f t="shared" si="389"/>
        <v>0</v>
      </c>
      <c r="K1016" s="26">
        <f t="shared" si="390"/>
        <v>0</v>
      </c>
      <c r="L1016" s="26">
        <f t="shared" si="391"/>
        <v>0</v>
      </c>
      <c r="M1016" s="26">
        <f t="shared" si="392"/>
        <v>0</v>
      </c>
      <c r="N1016" s="26">
        <f t="shared" si="393"/>
        <v>2.5</v>
      </c>
      <c r="O1016" s="26">
        <f t="shared" si="394"/>
        <v>7.5</v>
      </c>
      <c r="P1016" s="26">
        <f t="shared" si="395"/>
        <v>5</v>
      </c>
      <c r="Q1016" s="26">
        <f t="shared" si="396"/>
        <v>2.5</v>
      </c>
      <c r="R1016" s="26">
        <f t="shared" si="397"/>
        <v>0</v>
      </c>
      <c r="S1016" s="26">
        <f t="shared" si="398"/>
        <v>2.5</v>
      </c>
      <c r="T1016" s="26">
        <f t="shared" si="399"/>
        <v>2.5</v>
      </c>
      <c r="U1016" s="26">
        <f t="shared" si="400"/>
        <v>0</v>
      </c>
      <c r="V1016" s="26">
        <f t="shared" si="401"/>
        <v>0</v>
      </c>
      <c r="W1016" s="26">
        <f>VLOOKUP(AF1016,角色间职业划分!L:M,2,FALSE)</f>
        <v>39</v>
      </c>
      <c r="X1016" s="26">
        <f t="shared" si="402"/>
        <v>35</v>
      </c>
      <c r="Y1016" s="26">
        <v>0</v>
      </c>
      <c r="Z1016" s="26">
        <v>0</v>
      </c>
      <c r="AA1016" s="26">
        <v>0</v>
      </c>
      <c r="AB1016" s="26">
        <f t="shared" si="403"/>
        <v>10</v>
      </c>
      <c r="AC1016" s="1">
        <f t="shared" si="384"/>
        <v>876</v>
      </c>
      <c r="AD1016" s="51"/>
      <c r="AE1016" s="1"/>
      <c r="AF1016">
        <f t="shared" si="404"/>
        <v>17</v>
      </c>
      <c r="AG1016" s="26" t="str">
        <f>VLOOKUP(AF1016,角色间职业划分!P:R,3,FALSE)</f>
        <v>战士</v>
      </c>
      <c r="AH1016" s="26">
        <f t="shared" si="405"/>
        <v>35</v>
      </c>
    </row>
    <row r="1017" spans="1:34" x14ac:dyDescent="0.15">
      <c r="A1017" s="26">
        <v>1013</v>
      </c>
      <c r="B1017" s="26">
        <f t="shared" si="385"/>
        <v>0</v>
      </c>
      <c r="C1017" s="26">
        <f>ROUND(IF($AG1017="战士",VLOOKUP($AH1017,$DV:$ER,DX$1,FALSE),IF($AG1017="幻术师",VLOOKUP($AH1017,$EU:$FQ,EW$1,FALSE),IF($AG1017="刺客",VLOOKUP($AH1017,$FU:$GQ,FW$1,FALSE),"无该职业")))/VLOOKUP(AF1017,角色间职业划分!P:AP,20,FALSE),0)</f>
        <v>37</v>
      </c>
      <c r="D1017" s="26">
        <f t="shared" si="386"/>
        <v>0</v>
      </c>
      <c r="E1017" s="26">
        <f>ROUND(IF($AG1017="战士",VLOOKUP($AH1017,$DV:$ER,DZ$1,FALSE),IF($AG1017="幻术师",VLOOKUP($AH1017,$EU:$FQ,EY$1,FALSE),IF($AG1017="刺客",VLOOKUP($AH1017,$FU:$GQ,FY$1,FALSE),"无该职业")))*VLOOKUP($AF1017,角色间职业划分!$P:$AP,26,FALSE)*VLOOKUP($AF1017,角色间职业划分!$P:$AP,13,FALSE)/角色间职业划分!$AB$9,0)</f>
        <v>661</v>
      </c>
      <c r="F1017" s="26">
        <f>ROUND(IF($AG1017="战士",VLOOKUP($AH1017,$DV:$ER,EA$1,FALSE),IF($AG1017="幻术师",VLOOKUP($AH1017,$EU:$FQ,EZ$1,FALSE),IF($AG1017="刺客",VLOOKUP($AH1017,$FU:$GQ,FZ$1,FALSE),"无该职业")))*VLOOKUP($AF1017,角色间职业划分!$P:$AP,8,FALSE)/角色间职业划分!$W$9,0)</f>
        <v>7402</v>
      </c>
      <c r="G1017" s="26">
        <f>ROUND(IF($AG1017="战士",VLOOKUP($AH1017,$DV:$ER,EB$1,FALSE),IF($AG1017="幻术师",VLOOKUP($AH1017,$EU:$FQ,FA$1,FALSE),IF($AG1017="刺客",VLOOKUP($AH1017,$FU:$GQ,GA$1,FALSE),"无该职业")))*VLOOKUP($AF1017,角色间职业划分!$P:$AP,13,FALSE)/角色间职业划分!$AB$9,0)</f>
        <v>1780</v>
      </c>
      <c r="H1017" s="26">
        <f t="shared" si="387"/>
        <v>0</v>
      </c>
      <c r="I1017" s="26">
        <f t="shared" si="388"/>
        <v>0</v>
      </c>
      <c r="J1017" s="26">
        <f t="shared" si="389"/>
        <v>0</v>
      </c>
      <c r="K1017" s="26">
        <f t="shared" si="390"/>
        <v>0</v>
      </c>
      <c r="L1017" s="26">
        <f t="shared" si="391"/>
        <v>0</v>
      </c>
      <c r="M1017" s="26">
        <f t="shared" si="392"/>
        <v>0</v>
      </c>
      <c r="N1017" s="26">
        <f t="shared" si="393"/>
        <v>2.5</v>
      </c>
      <c r="O1017" s="26">
        <f t="shared" si="394"/>
        <v>7.5</v>
      </c>
      <c r="P1017" s="26">
        <f t="shared" si="395"/>
        <v>5</v>
      </c>
      <c r="Q1017" s="26">
        <f t="shared" si="396"/>
        <v>2.5</v>
      </c>
      <c r="R1017" s="26">
        <f t="shared" si="397"/>
        <v>0</v>
      </c>
      <c r="S1017" s="26">
        <f t="shared" si="398"/>
        <v>2.5</v>
      </c>
      <c r="T1017" s="26">
        <f t="shared" si="399"/>
        <v>2.5</v>
      </c>
      <c r="U1017" s="26">
        <f t="shared" si="400"/>
        <v>0</v>
      </c>
      <c r="V1017" s="26">
        <f t="shared" si="401"/>
        <v>0</v>
      </c>
      <c r="W1017" s="26">
        <f>VLOOKUP(AF1017,角色间职业划分!L:M,2,FALSE)</f>
        <v>39</v>
      </c>
      <c r="X1017" s="26">
        <f t="shared" si="402"/>
        <v>36</v>
      </c>
      <c r="Y1017" s="26">
        <v>0</v>
      </c>
      <c r="Z1017" s="26">
        <v>0</v>
      </c>
      <c r="AA1017" s="26">
        <v>0</v>
      </c>
      <c r="AB1017" s="26">
        <f t="shared" si="403"/>
        <v>10</v>
      </c>
      <c r="AC1017" s="1">
        <f t="shared" si="384"/>
        <v>897</v>
      </c>
      <c r="AD1017" s="51"/>
      <c r="AE1017" s="1"/>
      <c r="AF1017">
        <f t="shared" si="404"/>
        <v>17</v>
      </c>
      <c r="AG1017" s="26" t="str">
        <f>VLOOKUP(AF1017,角色间职业划分!P:R,3,FALSE)</f>
        <v>战士</v>
      </c>
      <c r="AH1017" s="26">
        <f t="shared" si="405"/>
        <v>36</v>
      </c>
    </row>
    <row r="1018" spans="1:34" x14ac:dyDescent="0.15">
      <c r="A1018" s="26">
        <v>1014</v>
      </c>
      <c r="B1018" s="26">
        <f t="shared" si="385"/>
        <v>0</v>
      </c>
      <c r="C1018" s="26">
        <f>ROUND(IF($AG1018="战士",VLOOKUP($AH1018,$DV:$ER,DX$1,FALSE),IF($AG1018="幻术师",VLOOKUP($AH1018,$EU:$FQ,EW$1,FALSE),IF($AG1018="刺客",VLOOKUP($AH1018,$FU:$GQ,FW$1,FALSE),"无该职业")))/VLOOKUP(AF1018,角色间职业划分!P:AP,20,FALSE),0)</f>
        <v>37</v>
      </c>
      <c r="D1018" s="26">
        <f t="shared" si="386"/>
        <v>0</v>
      </c>
      <c r="E1018" s="26">
        <f>ROUND(IF($AG1018="战士",VLOOKUP($AH1018,$DV:$ER,DZ$1,FALSE),IF($AG1018="幻术师",VLOOKUP($AH1018,$EU:$FQ,EY$1,FALSE),IF($AG1018="刺客",VLOOKUP($AH1018,$FU:$GQ,FY$1,FALSE),"无该职业")))*VLOOKUP($AF1018,角色间职业划分!$P:$AP,26,FALSE)*VLOOKUP($AF1018,角色间职业划分!$P:$AP,13,FALSE)/角色间职业划分!$AB$9,0)</f>
        <v>661</v>
      </c>
      <c r="F1018" s="26">
        <f>ROUND(IF($AG1018="战士",VLOOKUP($AH1018,$DV:$ER,EA$1,FALSE),IF($AG1018="幻术师",VLOOKUP($AH1018,$EU:$FQ,EZ$1,FALSE),IF($AG1018="刺客",VLOOKUP($AH1018,$FU:$GQ,FZ$1,FALSE),"无该职业")))*VLOOKUP($AF1018,角色间职业划分!$P:$AP,8,FALSE)/角色间职业划分!$W$9,0)</f>
        <v>8147</v>
      </c>
      <c r="G1018" s="26">
        <f>ROUND(IF($AG1018="战士",VLOOKUP($AH1018,$DV:$ER,EB$1,FALSE),IF($AG1018="幻术师",VLOOKUP($AH1018,$EU:$FQ,FA$1,FALSE),IF($AG1018="刺客",VLOOKUP($AH1018,$FU:$GQ,GA$1,FALSE),"无该职业")))*VLOOKUP($AF1018,角色间职业划分!$P:$AP,13,FALSE)/角色间职业划分!$AB$9,0)</f>
        <v>1780</v>
      </c>
      <c r="H1018" s="26">
        <f t="shared" si="387"/>
        <v>0</v>
      </c>
      <c r="I1018" s="26">
        <f t="shared" si="388"/>
        <v>0</v>
      </c>
      <c r="J1018" s="26">
        <f t="shared" si="389"/>
        <v>0</v>
      </c>
      <c r="K1018" s="26">
        <f t="shared" si="390"/>
        <v>0</v>
      </c>
      <c r="L1018" s="26">
        <f t="shared" si="391"/>
        <v>0</v>
      </c>
      <c r="M1018" s="26">
        <f t="shared" si="392"/>
        <v>0</v>
      </c>
      <c r="N1018" s="26">
        <f t="shared" si="393"/>
        <v>2.5</v>
      </c>
      <c r="O1018" s="26">
        <f t="shared" si="394"/>
        <v>7.5</v>
      </c>
      <c r="P1018" s="26">
        <f t="shared" si="395"/>
        <v>5</v>
      </c>
      <c r="Q1018" s="26">
        <f t="shared" si="396"/>
        <v>2.5</v>
      </c>
      <c r="R1018" s="26">
        <f t="shared" si="397"/>
        <v>0</v>
      </c>
      <c r="S1018" s="26">
        <f t="shared" si="398"/>
        <v>2.5</v>
      </c>
      <c r="T1018" s="26">
        <f t="shared" si="399"/>
        <v>2.5</v>
      </c>
      <c r="U1018" s="26">
        <f t="shared" si="400"/>
        <v>0</v>
      </c>
      <c r="V1018" s="26">
        <f t="shared" si="401"/>
        <v>0</v>
      </c>
      <c r="W1018" s="26">
        <f>VLOOKUP(AF1018,角色间职业划分!L:M,2,FALSE)</f>
        <v>39</v>
      </c>
      <c r="X1018" s="26">
        <f t="shared" si="402"/>
        <v>37</v>
      </c>
      <c r="Y1018" s="26">
        <v>0</v>
      </c>
      <c r="Z1018" s="26">
        <v>0</v>
      </c>
      <c r="AA1018" s="26">
        <v>0</v>
      </c>
      <c r="AB1018" s="26">
        <f t="shared" si="403"/>
        <v>10</v>
      </c>
      <c r="AC1018" s="1">
        <f t="shared" si="384"/>
        <v>918</v>
      </c>
      <c r="AD1018" s="51"/>
      <c r="AE1018" s="1"/>
      <c r="AF1018">
        <f t="shared" si="404"/>
        <v>17</v>
      </c>
      <c r="AG1018" s="26" t="str">
        <f>VLOOKUP(AF1018,角色间职业划分!P:R,3,FALSE)</f>
        <v>战士</v>
      </c>
      <c r="AH1018" s="26">
        <f t="shared" si="405"/>
        <v>37</v>
      </c>
    </row>
    <row r="1019" spans="1:34" x14ac:dyDescent="0.15">
      <c r="A1019" s="26">
        <v>1015</v>
      </c>
      <c r="B1019" s="26">
        <f t="shared" si="385"/>
        <v>0</v>
      </c>
      <c r="C1019" s="26">
        <f>ROUND(IF($AG1019="战士",VLOOKUP($AH1019,$DV:$ER,DX$1,FALSE),IF($AG1019="幻术师",VLOOKUP($AH1019,$EU:$FQ,EW$1,FALSE),IF($AG1019="刺客",VLOOKUP($AH1019,$FU:$GQ,FW$1,FALSE),"无该职业")))/VLOOKUP(AF1019,角色间职业划分!P:AP,20,FALSE),0)</f>
        <v>37</v>
      </c>
      <c r="D1019" s="26">
        <f t="shared" si="386"/>
        <v>0</v>
      </c>
      <c r="E1019" s="26">
        <f>ROUND(IF($AG1019="战士",VLOOKUP($AH1019,$DV:$ER,DZ$1,FALSE),IF($AG1019="幻术师",VLOOKUP($AH1019,$EU:$FQ,EY$1,FALSE),IF($AG1019="刺客",VLOOKUP($AH1019,$FU:$GQ,FY$1,FALSE),"无该职业")))*VLOOKUP($AF1019,角色间职业划分!$P:$AP,26,FALSE)*VLOOKUP($AF1019,角色间职业划分!$P:$AP,13,FALSE)/角色间职业划分!$AB$9,0)</f>
        <v>661</v>
      </c>
      <c r="F1019" s="26">
        <f>ROUND(IF($AG1019="战士",VLOOKUP($AH1019,$DV:$ER,EA$1,FALSE),IF($AG1019="幻术师",VLOOKUP($AH1019,$EU:$FQ,EZ$1,FALSE),IF($AG1019="刺客",VLOOKUP($AH1019,$FU:$GQ,FZ$1,FALSE),"无该职业")))*VLOOKUP($AF1019,角色间职业划分!$P:$AP,8,FALSE)/角色间职业划分!$W$9,0)</f>
        <v>8147</v>
      </c>
      <c r="G1019" s="26">
        <f>ROUND(IF($AG1019="战士",VLOOKUP($AH1019,$DV:$ER,EB$1,FALSE),IF($AG1019="幻术师",VLOOKUP($AH1019,$EU:$FQ,FA$1,FALSE),IF($AG1019="刺客",VLOOKUP($AH1019,$FU:$GQ,GA$1,FALSE),"无该职业")))*VLOOKUP($AF1019,角色间职业划分!$P:$AP,13,FALSE)/角色间职业划分!$AB$9,0)</f>
        <v>1780</v>
      </c>
      <c r="H1019" s="26">
        <f t="shared" si="387"/>
        <v>0</v>
      </c>
      <c r="I1019" s="26">
        <f t="shared" si="388"/>
        <v>0</v>
      </c>
      <c r="J1019" s="26">
        <f t="shared" si="389"/>
        <v>0</v>
      </c>
      <c r="K1019" s="26">
        <f t="shared" si="390"/>
        <v>0</v>
      </c>
      <c r="L1019" s="26">
        <f t="shared" si="391"/>
        <v>0</v>
      </c>
      <c r="M1019" s="26">
        <f t="shared" si="392"/>
        <v>0</v>
      </c>
      <c r="N1019" s="26">
        <f t="shared" si="393"/>
        <v>2.5</v>
      </c>
      <c r="O1019" s="26">
        <f t="shared" si="394"/>
        <v>7.5</v>
      </c>
      <c r="P1019" s="26">
        <f t="shared" si="395"/>
        <v>7.5</v>
      </c>
      <c r="Q1019" s="26">
        <f t="shared" si="396"/>
        <v>2.5</v>
      </c>
      <c r="R1019" s="26">
        <f t="shared" si="397"/>
        <v>0</v>
      </c>
      <c r="S1019" s="26">
        <f t="shared" si="398"/>
        <v>2.5</v>
      </c>
      <c r="T1019" s="26">
        <f t="shared" si="399"/>
        <v>2.5</v>
      </c>
      <c r="U1019" s="26">
        <f t="shared" si="400"/>
        <v>0</v>
      </c>
      <c r="V1019" s="26">
        <f t="shared" si="401"/>
        <v>0</v>
      </c>
      <c r="W1019" s="26">
        <f>VLOOKUP(AF1019,角色间职业划分!L:M,2,FALSE)</f>
        <v>39</v>
      </c>
      <c r="X1019" s="26">
        <f t="shared" si="402"/>
        <v>38</v>
      </c>
      <c r="Y1019" s="26">
        <v>0</v>
      </c>
      <c r="Z1019" s="26">
        <v>0</v>
      </c>
      <c r="AA1019" s="26">
        <v>0</v>
      </c>
      <c r="AB1019" s="26">
        <f t="shared" si="403"/>
        <v>10</v>
      </c>
      <c r="AC1019" s="1">
        <f t="shared" si="384"/>
        <v>939</v>
      </c>
      <c r="AD1019" s="51"/>
      <c r="AE1019" s="1"/>
      <c r="AF1019">
        <f t="shared" si="404"/>
        <v>17</v>
      </c>
      <c r="AG1019" s="26" t="str">
        <f>VLOOKUP(AF1019,角色间职业划分!P:R,3,FALSE)</f>
        <v>战士</v>
      </c>
      <c r="AH1019" s="26">
        <f t="shared" si="405"/>
        <v>38</v>
      </c>
    </row>
    <row r="1020" spans="1:34" x14ac:dyDescent="0.15">
      <c r="A1020" s="26">
        <v>1016</v>
      </c>
      <c r="B1020" s="26">
        <f t="shared" si="385"/>
        <v>0</v>
      </c>
      <c r="C1020" s="26">
        <f>ROUND(IF($AG1020="战士",VLOOKUP($AH1020,$DV:$ER,DX$1,FALSE),IF($AG1020="幻术师",VLOOKUP($AH1020,$EU:$FQ,EW$1,FALSE),IF($AG1020="刺客",VLOOKUP($AH1020,$FU:$GQ,FW$1,FALSE),"无该职业")))/VLOOKUP(AF1020,角色间职业划分!P:AP,20,FALSE),0)</f>
        <v>37</v>
      </c>
      <c r="D1020" s="26">
        <f t="shared" si="386"/>
        <v>0</v>
      </c>
      <c r="E1020" s="26">
        <f>ROUND(IF($AG1020="战士",VLOOKUP($AH1020,$DV:$ER,DZ$1,FALSE),IF($AG1020="幻术师",VLOOKUP($AH1020,$EU:$FQ,EY$1,FALSE),IF($AG1020="刺客",VLOOKUP($AH1020,$FU:$GQ,FY$1,FALSE),"无该职业")))*VLOOKUP($AF1020,角色间职业划分!$P:$AP,26,FALSE)*VLOOKUP($AF1020,角色间职业划分!$P:$AP,13,FALSE)/角色间职业划分!$AB$9,0)</f>
        <v>661</v>
      </c>
      <c r="F1020" s="26">
        <f>ROUND(IF($AG1020="战士",VLOOKUP($AH1020,$DV:$ER,EA$1,FALSE),IF($AG1020="幻术师",VLOOKUP($AH1020,$EU:$FQ,EZ$1,FALSE),IF($AG1020="刺客",VLOOKUP($AH1020,$FU:$GQ,FZ$1,FALSE),"无该职业")))*VLOOKUP($AF1020,角色间职业划分!$P:$AP,8,FALSE)/角色间职业划分!$W$9,0)</f>
        <v>8147</v>
      </c>
      <c r="G1020" s="26">
        <f>ROUND(IF($AG1020="战士",VLOOKUP($AH1020,$DV:$ER,EB$1,FALSE),IF($AG1020="幻术师",VLOOKUP($AH1020,$EU:$FQ,FA$1,FALSE),IF($AG1020="刺客",VLOOKUP($AH1020,$FU:$GQ,GA$1,FALSE),"无该职业")))*VLOOKUP($AF1020,角色间职业划分!$P:$AP,13,FALSE)/角色间职业划分!$AB$9,0)</f>
        <v>1951</v>
      </c>
      <c r="H1020" s="26">
        <f t="shared" si="387"/>
        <v>0</v>
      </c>
      <c r="I1020" s="26">
        <f t="shared" si="388"/>
        <v>0</v>
      </c>
      <c r="J1020" s="26">
        <f t="shared" si="389"/>
        <v>0</v>
      </c>
      <c r="K1020" s="26">
        <f t="shared" si="390"/>
        <v>0</v>
      </c>
      <c r="L1020" s="26">
        <f t="shared" si="391"/>
        <v>0</v>
      </c>
      <c r="M1020" s="26">
        <f t="shared" si="392"/>
        <v>0</v>
      </c>
      <c r="N1020" s="26">
        <f t="shared" si="393"/>
        <v>2.5</v>
      </c>
      <c r="O1020" s="26">
        <f t="shared" si="394"/>
        <v>7.5</v>
      </c>
      <c r="P1020" s="26">
        <f t="shared" si="395"/>
        <v>7.5</v>
      </c>
      <c r="Q1020" s="26">
        <f t="shared" si="396"/>
        <v>2.5</v>
      </c>
      <c r="R1020" s="26">
        <f t="shared" si="397"/>
        <v>0</v>
      </c>
      <c r="S1020" s="26">
        <f t="shared" si="398"/>
        <v>2.5</v>
      </c>
      <c r="T1020" s="26">
        <f t="shared" si="399"/>
        <v>2.5</v>
      </c>
      <c r="U1020" s="26">
        <f t="shared" si="400"/>
        <v>0</v>
      </c>
      <c r="V1020" s="26">
        <f t="shared" si="401"/>
        <v>0</v>
      </c>
      <c r="W1020" s="26">
        <f>VLOOKUP(AF1020,角色间职业划分!L:M,2,FALSE)</f>
        <v>39</v>
      </c>
      <c r="X1020" s="26">
        <f t="shared" si="402"/>
        <v>39</v>
      </c>
      <c r="Y1020" s="26">
        <v>0</v>
      </c>
      <c r="Z1020" s="26">
        <v>0</v>
      </c>
      <c r="AA1020" s="26">
        <v>0</v>
      </c>
      <c r="AB1020" s="26">
        <f t="shared" si="403"/>
        <v>10</v>
      </c>
      <c r="AC1020" s="1">
        <f t="shared" si="384"/>
        <v>960</v>
      </c>
      <c r="AD1020" s="51"/>
      <c r="AE1020" s="1"/>
      <c r="AF1020">
        <f t="shared" si="404"/>
        <v>17</v>
      </c>
      <c r="AG1020" s="26" t="str">
        <f>VLOOKUP(AF1020,角色间职业划分!P:R,3,FALSE)</f>
        <v>战士</v>
      </c>
      <c r="AH1020" s="26">
        <f t="shared" si="405"/>
        <v>39</v>
      </c>
    </row>
    <row r="1021" spans="1:34" x14ac:dyDescent="0.15">
      <c r="A1021" s="26">
        <v>1017</v>
      </c>
      <c r="B1021" s="26">
        <f t="shared" si="385"/>
        <v>0</v>
      </c>
      <c r="C1021" s="26">
        <f>ROUND(IF($AG1021="战士",VLOOKUP($AH1021,$DV:$ER,DX$1,FALSE),IF($AG1021="幻术师",VLOOKUP($AH1021,$EU:$FQ,EW$1,FALSE),IF($AG1021="刺客",VLOOKUP($AH1021,$FU:$GQ,FW$1,FALSE),"无该职业")))/VLOOKUP(AF1021,角色间职业划分!P:AP,20,FALSE),0)</f>
        <v>37</v>
      </c>
      <c r="D1021" s="26">
        <f t="shared" si="386"/>
        <v>0</v>
      </c>
      <c r="E1021" s="26">
        <f>ROUND(IF($AG1021="战士",VLOOKUP($AH1021,$DV:$ER,DZ$1,FALSE),IF($AG1021="幻术师",VLOOKUP($AH1021,$EU:$FQ,EY$1,FALSE),IF($AG1021="刺客",VLOOKUP($AH1021,$FU:$GQ,FY$1,FALSE),"无该职业")))*VLOOKUP($AF1021,角色间职业划分!$P:$AP,26,FALSE)*VLOOKUP($AF1021,角色间职业划分!$P:$AP,13,FALSE)/角色间职业划分!$AB$9,0)</f>
        <v>661</v>
      </c>
      <c r="F1021" s="26">
        <f>ROUND(IF($AG1021="战士",VLOOKUP($AH1021,$DV:$ER,EA$1,FALSE),IF($AG1021="幻术师",VLOOKUP($AH1021,$EU:$FQ,EZ$1,FALSE),IF($AG1021="刺客",VLOOKUP($AH1021,$FU:$GQ,FZ$1,FALSE),"无该职业")))*VLOOKUP($AF1021,角色间职业划分!$P:$AP,8,FALSE)/角色间职业划分!$W$9,0)</f>
        <v>8147</v>
      </c>
      <c r="G1021" s="26">
        <f>ROUND(IF($AG1021="战士",VLOOKUP($AH1021,$DV:$ER,EB$1,FALSE),IF($AG1021="幻术师",VLOOKUP($AH1021,$EU:$FQ,FA$1,FALSE),IF($AG1021="刺客",VLOOKUP($AH1021,$FU:$GQ,GA$1,FALSE),"无该职业")))*VLOOKUP($AF1021,角色间职业划分!$P:$AP,13,FALSE)/角色间职业划分!$AB$9,0)</f>
        <v>1951</v>
      </c>
      <c r="H1021" s="26">
        <f t="shared" si="387"/>
        <v>0</v>
      </c>
      <c r="I1021" s="26">
        <f t="shared" si="388"/>
        <v>0</v>
      </c>
      <c r="J1021" s="26">
        <f t="shared" si="389"/>
        <v>0</v>
      </c>
      <c r="K1021" s="26">
        <f t="shared" si="390"/>
        <v>0</v>
      </c>
      <c r="L1021" s="26">
        <f t="shared" si="391"/>
        <v>0</v>
      </c>
      <c r="M1021" s="26">
        <f t="shared" si="392"/>
        <v>0</v>
      </c>
      <c r="N1021" s="26">
        <f t="shared" si="393"/>
        <v>2.5</v>
      </c>
      <c r="O1021" s="26">
        <f t="shared" si="394"/>
        <v>7.5</v>
      </c>
      <c r="P1021" s="26">
        <f t="shared" si="395"/>
        <v>7.5</v>
      </c>
      <c r="Q1021" s="26">
        <f t="shared" si="396"/>
        <v>5</v>
      </c>
      <c r="R1021" s="26">
        <f t="shared" si="397"/>
        <v>0</v>
      </c>
      <c r="S1021" s="26">
        <f t="shared" si="398"/>
        <v>2.5</v>
      </c>
      <c r="T1021" s="26">
        <f t="shared" si="399"/>
        <v>2.5</v>
      </c>
      <c r="U1021" s="26">
        <f t="shared" si="400"/>
        <v>0</v>
      </c>
      <c r="V1021" s="26">
        <f t="shared" si="401"/>
        <v>0</v>
      </c>
      <c r="W1021" s="26">
        <f>VLOOKUP(AF1021,角色间职业划分!L:M,2,FALSE)</f>
        <v>39</v>
      </c>
      <c r="X1021" s="26">
        <f t="shared" si="402"/>
        <v>40</v>
      </c>
      <c r="Y1021" s="26">
        <v>0</v>
      </c>
      <c r="Z1021" s="26">
        <v>0</v>
      </c>
      <c r="AA1021" s="26">
        <v>0</v>
      </c>
      <c r="AB1021" s="26">
        <f t="shared" si="403"/>
        <v>12.5</v>
      </c>
      <c r="AC1021" s="1">
        <f t="shared" si="384"/>
        <v>1010</v>
      </c>
      <c r="AD1021" s="51"/>
      <c r="AE1021" s="1"/>
      <c r="AF1021">
        <f t="shared" si="404"/>
        <v>17</v>
      </c>
      <c r="AG1021" s="26" t="str">
        <f>VLOOKUP(AF1021,角色间职业划分!P:R,3,FALSE)</f>
        <v>战士</v>
      </c>
      <c r="AH1021" s="26">
        <f t="shared" si="405"/>
        <v>40</v>
      </c>
    </row>
    <row r="1022" spans="1:34" x14ac:dyDescent="0.15">
      <c r="A1022" s="26">
        <v>1018</v>
      </c>
      <c r="B1022" s="26">
        <f t="shared" si="385"/>
        <v>0</v>
      </c>
      <c r="C1022" s="26">
        <f>ROUND(IF($AG1022="战士",VLOOKUP($AH1022,$DV:$ER,DX$1,FALSE),IF($AG1022="幻术师",VLOOKUP($AH1022,$EU:$FQ,EW$1,FALSE),IF($AG1022="刺客",VLOOKUP($AH1022,$FU:$GQ,FW$1,FALSE),"无该职业")))/VLOOKUP(AF1022,角色间职业划分!P:AP,20,FALSE),0)</f>
        <v>37</v>
      </c>
      <c r="D1022" s="26">
        <f t="shared" si="386"/>
        <v>0</v>
      </c>
      <c r="E1022" s="26">
        <f>ROUND(IF($AG1022="战士",VLOOKUP($AH1022,$DV:$ER,DZ$1,FALSE),IF($AG1022="幻术师",VLOOKUP($AH1022,$EU:$FQ,EY$1,FALSE),IF($AG1022="刺客",VLOOKUP($AH1022,$FU:$GQ,FY$1,FALSE),"无该职业")))*VLOOKUP($AF1022,角色间职业划分!$P:$AP,26,FALSE)*VLOOKUP($AF1022,角色间职业划分!$P:$AP,13,FALSE)/角色间职业划分!$AB$9,0)</f>
        <v>661</v>
      </c>
      <c r="F1022" s="26">
        <f>ROUND(IF($AG1022="战士",VLOOKUP($AH1022,$DV:$ER,EA$1,FALSE),IF($AG1022="幻术师",VLOOKUP($AH1022,$EU:$FQ,EZ$1,FALSE),IF($AG1022="刺客",VLOOKUP($AH1022,$FU:$GQ,FZ$1,FALSE),"无该职业")))*VLOOKUP($AF1022,角色间职业划分!$P:$AP,8,FALSE)/角色间职业划分!$W$9,0)</f>
        <v>9416</v>
      </c>
      <c r="G1022" s="26">
        <f>ROUND(IF($AG1022="战士",VLOOKUP($AH1022,$DV:$ER,EB$1,FALSE),IF($AG1022="幻术师",VLOOKUP($AH1022,$EU:$FQ,FA$1,FALSE),IF($AG1022="刺客",VLOOKUP($AH1022,$FU:$GQ,GA$1,FALSE),"无该职业")))*VLOOKUP($AF1022,角色间职业划分!$P:$AP,13,FALSE)/角色间职业划分!$AB$9,0)</f>
        <v>1951</v>
      </c>
      <c r="H1022" s="26">
        <f t="shared" si="387"/>
        <v>0</v>
      </c>
      <c r="I1022" s="26">
        <f t="shared" si="388"/>
        <v>0</v>
      </c>
      <c r="J1022" s="26">
        <f t="shared" si="389"/>
        <v>0</v>
      </c>
      <c r="K1022" s="26">
        <f t="shared" si="390"/>
        <v>0</v>
      </c>
      <c r="L1022" s="26">
        <f t="shared" si="391"/>
        <v>0</v>
      </c>
      <c r="M1022" s="26">
        <f t="shared" si="392"/>
        <v>0</v>
      </c>
      <c r="N1022" s="26">
        <f t="shared" si="393"/>
        <v>2.5</v>
      </c>
      <c r="O1022" s="26">
        <f t="shared" si="394"/>
        <v>7.5</v>
      </c>
      <c r="P1022" s="26">
        <f t="shared" si="395"/>
        <v>7.5</v>
      </c>
      <c r="Q1022" s="26">
        <f t="shared" si="396"/>
        <v>5</v>
      </c>
      <c r="R1022" s="26">
        <f t="shared" si="397"/>
        <v>0</v>
      </c>
      <c r="S1022" s="26">
        <f t="shared" si="398"/>
        <v>2.5</v>
      </c>
      <c r="T1022" s="26">
        <f t="shared" si="399"/>
        <v>2.5</v>
      </c>
      <c r="U1022" s="26">
        <f t="shared" si="400"/>
        <v>0</v>
      </c>
      <c r="V1022" s="26">
        <f t="shared" si="401"/>
        <v>0</v>
      </c>
      <c r="W1022" s="26">
        <f>VLOOKUP(AF1022,角色间职业划分!L:M,2,FALSE)</f>
        <v>39</v>
      </c>
      <c r="X1022" s="26">
        <f t="shared" si="402"/>
        <v>41</v>
      </c>
      <c r="Y1022" s="26">
        <v>0</v>
      </c>
      <c r="Z1022" s="26">
        <v>0</v>
      </c>
      <c r="AA1022" s="26">
        <v>0</v>
      </c>
      <c r="AB1022" s="26">
        <f t="shared" si="403"/>
        <v>12.5</v>
      </c>
      <c r="AC1022" s="1">
        <f t="shared" si="384"/>
        <v>1061</v>
      </c>
      <c r="AD1022" s="51"/>
      <c r="AE1022" s="1"/>
      <c r="AF1022">
        <f t="shared" si="404"/>
        <v>17</v>
      </c>
      <c r="AG1022" s="26" t="str">
        <f>VLOOKUP(AF1022,角色间职业划分!P:R,3,FALSE)</f>
        <v>战士</v>
      </c>
      <c r="AH1022" s="26">
        <f t="shared" si="405"/>
        <v>41</v>
      </c>
    </row>
    <row r="1023" spans="1:34" x14ac:dyDescent="0.15">
      <c r="A1023" s="26">
        <v>1019</v>
      </c>
      <c r="B1023" s="26">
        <f t="shared" si="385"/>
        <v>0</v>
      </c>
      <c r="C1023" s="26">
        <f>ROUND(IF($AG1023="战士",VLOOKUP($AH1023,$DV:$ER,DX$1,FALSE),IF($AG1023="幻术师",VLOOKUP($AH1023,$EU:$FQ,EW$1,FALSE),IF($AG1023="刺客",VLOOKUP($AH1023,$FU:$GQ,FW$1,FALSE),"无该职业")))/VLOOKUP(AF1023,角色间职业划分!P:AP,20,FALSE),0)</f>
        <v>42</v>
      </c>
      <c r="D1023" s="26">
        <f t="shared" si="386"/>
        <v>0</v>
      </c>
      <c r="E1023" s="26">
        <f>ROUND(IF($AG1023="战士",VLOOKUP($AH1023,$DV:$ER,DZ$1,FALSE),IF($AG1023="幻术师",VLOOKUP($AH1023,$EU:$FQ,EY$1,FALSE),IF($AG1023="刺客",VLOOKUP($AH1023,$FU:$GQ,FY$1,FALSE),"无该职业")))*VLOOKUP($AF1023,角色间职业划分!$P:$AP,26,FALSE)*VLOOKUP($AF1023,角色间职业划分!$P:$AP,13,FALSE)/角色间职业划分!$AB$9,0)</f>
        <v>661</v>
      </c>
      <c r="F1023" s="26">
        <f>ROUND(IF($AG1023="战士",VLOOKUP($AH1023,$DV:$ER,EA$1,FALSE),IF($AG1023="幻术师",VLOOKUP($AH1023,$EU:$FQ,EZ$1,FALSE),IF($AG1023="刺客",VLOOKUP($AH1023,$FU:$GQ,FZ$1,FALSE),"无该职业")))*VLOOKUP($AF1023,角色间职业划分!$P:$AP,8,FALSE)/角色间职业划分!$W$9,0)</f>
        <v>9416</v>
      </c>
      <c r="G1023" s="26">
        <f>ROUND(IF($AG1023="战士",VLOOKUP($AH1023,$DV:$ER,EB$1,FALSE),IF($AG1023="幻术师",VLOOKUP($AH1023,$EU:$FQ,FA$1,FALSE),IF($AG1023="刺客",VLOOKUP($AH1023,$FU:$GQ,GA$1,FALSE),"无该职业")))*VLOOKUP($AF1023,角色间职业划分!$P:$AP,13,FALSE)/角色间职业划分!$AB$9,0)</f>
        <v>1951</v>
      </c>
      <c r="H1023" s="26">
        <f t="shared" si="387"/>
        <v>0</v>
      </c>
      <c r="I1023" s="26">
        <f t="shared" si="388"/>
        <v>0</v>
      </c>
      <c r="J1023" s="26">
        <f t="shared" si="389"/>
        <v>0</v>
      </c>
      <c r="K1023" s="26">
        <f t="shared" si="390"/>
        <v>0</v>
      </c>
      <c r="L1023" s="26">
        <f t="shared" si="391"/>
        <v>0</v>
      </c>
      <c r="M1023" s="26">
        <f t="shared" si="392"/>
        <v>0</v>
      </c>
      <c r="N1023" s="26">
        <f t="shared" si="393"/>
        <v>2.5</v>
      </c>
      <c r="O1023" s="26">
        <f t="shared" si="394"/>
        <v>7.5</v>
      </c>
      <c r="P1023" s="26">
        <f t="shared" si="395"/>
        <v>7.5</v>
      </c>
      <c r="Q1023" s="26">
        <f t="shared" si="396"/>
        <v>5</v>
      </c>
      <c r="R1023" s="26">
        <f t="shared" si="397"/>
        <v>0</v>
      </c>
      <c r="S1023" s="26">
        <f t="shared" si="398"/>
        <v>2.5</v>
      </c>
      <c r="T1023" s="26">
        <f t="shared" si="399"/>
        <v>2.5</v>
      </c>
      <c r="U1023" s="26">
        <f t="shared" si="400"/>
        <v>0</v>
      </c>
      <c r="V1023" s="26">
        <f t="shared" si="401"/>
        <v>0</v>
      </c>
      <c r="W1023" s="26">
        <f>VLOOKUP(AF1023,角色间职业划分!L:M,2,FALSE)</f>
        <v>39</v>
      </c>
      <c r="X1023" s="26">
        <f t="shared" si="402"/>
        <v>42</v>
      </c>
      <c r="Y1023" s="26">
        <v>0</v>
      </c>
      <c r="Z1023" s="26">
        <v>0</v>
      </c>
      <c r="AA1023" s="26">
        <v>0</v>
      </c>
      <c r="AB1023" s="26">
        <f t="shared" si="403"/>
        <v>12.5</v>
      </c>
      <c r="AC1023" s="1">
        <f t="shared" si="384"/>
        <v>1111</v>
      </c>
      <c r="AD1023" s="51"/>
      <c r="AE1023" s="1"/>
      <c r="AF1023">
        <f t="shared" si="404"/>
        <v>17</v>
      </c>
      <c r="AG1023" s="26" t="str">
        <f>VLOOKUP(AF1023,角色间职业划分!P:R,3,FALSE)</f>
        <v>战士</v>
      </c>
      <c r="AH1023" s="26">
        <f t="shared" si="405"/>
        <v>42</v>
      </c>
    </row>
    <row r="1024" spans="1:34" x14ac:dyDescent="0.15">
      <c r="A1024" s="26">
        <v>1020</v>
      </c>
      <c r="B1024" s="26">
        <f t="shared" si="385"/>
        <v>0</v>
      </c>
      <c r="C1024" s="26">
        <f>ROUND(IF($AG1024="战士",VLOOKUP($AH1024,$DV:$ER,DX$1,FALSE),IF($AG1024="幻术师",VLOOKUP($AH1024,$EU:$FQ,EW$1,FALSE),IF($AG1024="刺客",VLOOKUP($AH1024,$FU:$GQ,FW$1,FALSE),"无该职业")))/VLOOKUP(AF1024,角色间职业划分!P:AP,20,FALSE),0)</f>
        <v>42</v>
      </c>
      <c r="D1024" s="26">
        <f t="shared" si="386"/>
        <v>0</v>
      </c>
      <c r="E1024" s="26">
        <f>ROUND(IF($AG1024="战士",VLOOKUP($AH1024,$DV:$ER,DZ$1,FALSE),IF($AG1024="幻术师",VLOOKUP($AH1024,$EU:$FQ,EY$1,FALSE),IF($AG1024="刺客",VLOOKUP($AH1024,$FU:$GQ,FY$1,FALSE),"无该职业")))*VLOOKUP($AF1024,角色间职业划分!$P:$AP,26,FALSE)*VLOOKUP($AF1024,角色间职业划分!$P:$AP,13,FALSE)/角色间职业划分!$AB$9,0)</f>
        <v>944</v>
      </c>
      <c r="F1024" s="26">
        <f>ROUND(IF($AG1024="战士",VLOOKUP($AH1024,$DV:$ER,EA$1,FALSE),IF($AG1024="幻术师",VLOOKUP($AH1024,$EU:$FQ,EZ$1,FALSE),IF($AG1024="刺客",VLOOKUP($AH1024,$FU:$GQ,FZ$1,FALSE),"无该职业")))*VLOOKUP($AF1024,角色间职业划分!$P:$AP,8,FALSE)/角色间职业划分!$W$9,0)</f>
        <v>9416</v>
      </c>
      <c r="G1024" s="26">
        <f>ROUND(IF($AG1024="战士",VLOOKUP($AH1024,$DV:$ER,EB$1,FALSE),IF($AG1024="幻术师",VLOOKUP($AH1024,$EU:$FQ,FA$1,FALSE),IF($AG1024="刺客",VLOOKUP($AH1024,$FU:$GQ,GA$1,FALSE),"无该职业")))*VLOOKUP($AF1024,角色间职业划分!$P:$AP,13,FALSE)/角色间职业划分!$AB$9,0)</f>
        <v>1951</v>
      </c>
      <c r="H1024" s="26">
        <f t="shared" si="387"/>
        <v>0</v>
      </c>
      <c r="I1024" s="26">
        <f t="shared" si="388"/>
        <v>0</v>
      </c>
      <c r="J1024" s="26">
        <f t="shared" si="389"/>
        <v>0</v>
      </c>
      <c r="K1024" s="26">
        <f t="shared" si="390"/>
        <v>0</v>
      </c>
      <c r="L1024" s="26">
        <f t="shared" si="391"/>
        <v>0</v>
      </c>
      <c r="M1024" s="26">
        <f t="shared" si="392"/>
        <v>0</v>
      </c>
      <c r="N1024" s="26">
        <f t="shared" si="393"/>
        <v>2.5</v>
      </c>
      <c r="O1024" s="26">
        <f t="shared" si="394"/>
        <v>7.5</v>
      </c>
      <c r="P1024" s="26">
        <f t="shared" si="395"/>
        <v>7.5</v>
      </c>
      <c r="Q1024" s="26">
        <f t="shared" si="396"/>
        <v>5</v>
      </c>
      <c r="R1024" s="26">
        <f t="shared" si="397"/>
        <v>0</v>
      </c>
      <c r="S1024" s="26">
        <f t="shared" si="398"/>
        <v>2.5</v>
      </c>
      <c r="T1024" s="26">
        <f t="shared" si="399"/>
        <v>2.5</v>
      </c>
      <c r="U1024" s="26">
        <f t="shared" si="400"/>
        <v>0</v>
      </c>
      <c r="V1024" s="26">
        <f t="shared" si="401"/>
        <v>0</v>
      </c>
      <c r="W1024" s="26">
        <f>VLOOKUP(AF1024,角色间职业划分!L:M,2,FALSE)</f>
        <v>39</v>
      </c>
      <c r="X1024" s="26">
        <f t="shared" si="402"/>
        <v>43</v>
      </c>
      <c r="Y1024" s="26">
        <v>0</v>
      </c>
      <c r="Z1024" s="26">
        <v>0</v>
      </c>
      <c r="AA1024" s="26">
        <v>0</v>
      </c>
      <c r="AB1024" s="26">
        <f t="shared" si="403"/>
        <v>12.5</v>
      </c>
      <c r="AC1024" s="1">
        <f t="shared" si="384"/>
        <v>1162</v>
      </c>
      <c r="AD1024" s="51"/>
      <c r="AE1024" s="1"/>
      <c r="AF1024">
        <f t="shared" si="404"/>
        <v>17</v>
      </c>
      <c r="AG1024" s="26" t="str">
        <f>VLOOKUP(AF1024,角色间职业划分!P:R,3,FALSE)</f>
        <v>战士</v>
      </c>
      <c r="AH1024" s="26">
        <f t="shared" si="405"/>
        <v>43</v>
      </c>
    </row>
    <row r="1025" spans="1:34" x14ac:dyDescent="0.15">
      <c r="A1025" s="26">
        <v>1021</v>
      </c>
      <c r="B1025" s="26">
        <f t="shared" si="385"/>
        <v>0</v>
      </c>
      <c r="C1025" s="26">
        <f>ROUND(IF($AG1025="战士",VLOOKUP($AH1025,$DV:$ER,DX$1,FALSE),IF($AG1025="幻术师",VLOOKUP($AH1025,$EU:$FQ,EW$1,FALSE),IF($AG1025="刺客",VLOOKUP($AH1025,$FU:$GQ,FW$1,FALSE),"无该职业")))/VLOOKUP(AF1025,角色间职业划分!P:AP,20,FALSE),0)</f>
        <v>42</v>
      </c>
      <c r="D1025" s="26">
        <f t="shared" si="386"/>
        <v>0</v>
      </c>
      <c r="E1025" s="26">
        <f>ROUND(IF($AG1025="战士",VLOOKUP($AH1025,$DV:$ER,DZ$1,FALSE),IF($AG1025="幻术师",VLOOKUP($AH1025,$EU:$FQ,EY$1,FALSE),IF($AG1025="刺客",VLOOKUP($AH1025,$FU:$GQ,FY$1,FALSE),"无该职业")))*VLOOKUP($AF1025,角色间职业划分!$P:$AP,26,FALSE)*VLOOKUP($AF1025,角色间职业划分!$P:$AP,13,FALSE)/角色间职业划分!$AB$9,0)</f>
        <v>944</v>
      </c>
      <c r="F1025" s="26">
        <f>ROUND(IF($AG1025="战士",VLOOKUP($AH1025,$DV:$ER,EA$1,FALSE),IF($AG1025="幻术师",VLOOKUP($AH1025,$EU:$FQ,EZ$1,FALSE),IF($AG1025="刺客",VLOOKUP($AH1025,$FU:$GQ,FZ$1,FALSE),"无该职业")))*VLOOKUP($AF1025,角色间职业划分!$P:$AP,8,FALSE)/角色间职业划分!$W$9,0)</f>
        <v>9416</v>
      </c>
      <c r="G1025" s="26">
        <f>ROUND(IF($AG1025="战士",VLOOKUP($AH1025,$DV:$ER,EB$1,FALSE),IF($AG1025="幻术师",VLOOKUP($AH1025,$EU:$FQ,FA$1,FALSE),IF($AG1025="刺客",VLOOKUP($AH1025,$FU:$GQ,GA$1,FALSE),"无该职业")))*VLOOKUP($AF1025,角色间职业划分!$P:$AP,13,FALSE)/角色间职业划分!$AB$9,0)</f>
        <v>2464</v>
      </c>
      <c r="H1025" s="26">
        <f t="shared" si="387"/>
        <v>0</v>
      </c>
      <c r="I1025" s="26">
        <f t="shared" si="388"/>
        <v>0</v>
      </c>
      <c r="J1025" s="26">
        <f t="shared" si="389"/>
        <v>0</v>
      </c>
      <c r="K1025" s="26">
        <f t="shared" si="390"/>
        <v>0</v>
      </c>
      <c r="L1025" s="26">
        <f t="shared" si="391"/>
        <v>0</v>
      </c>
      <c r="M1025" s="26">
        <f t="shared" si="392"/>
        <v>0</v>
      </c>
      <c r="N1025" s="26">
        <f t="shared" si="393"/>
        <v>2.5</v>
      </c>
      <c r="O1025" s="26">
        <f t="shared" si="394"/>
        <v>7.5</v>
      </c>
      <c r="P1025" s="26">
        <f t="shared" si="395"/>
        <v>7.5</v>
      </c>
      <c r="Q1025" s="26">
        <f t="shared" si="396"/>
        <v>5</v>
      </c>
      <c r="R1025" s="26">
        <f t="shared" si="397"/>
        <v>0</v>
      </c>
      <c r="S1025" s="26">
        <f t="shared" si="398"/>
        <v>2.5</v>
      </c>
      <c r="T1025" s="26">
        <f t="shared" si="399"/>
        <v>2.5</v>
      </c>
      <c r="U1025" s="26">
        <f t="shared" si="400"/>
        <v>0</v>
      </c>
      <c r="V1025" s="26">
        <f t="shared" si="401"/>
        <v>0</v>
      </c>
      <c r="W1025" s="26">
        <f>VLOOKUP(AF1025,角色间职业划分!L:M,2,FALSE)</f>
        <v>39</v>
      </c>
      <c r="X1025" s="26">
        <f t="shared" si="402"/>
        <v>44</v>
      </c>
      <c r="Y1025" s="26">
        <v>0</v>
      </c>
      <c r="Z1025" s="26">
        <v>0</v>
      </c>
      <c r="AA1025" s="26">
        <v>0</v>
      </c>
      <c r="AB1025" s="26">
        <f t="shared" si="403"/>
        <v>12.5</v>
      </c>
      <c r="AC1025" s="1">
        <f t="shared" si="384"/>
        <v>1212</v>
      </c>
      <c r="AD1025" s="51"/>
      <c r="AE1025" s="1"/>
      <c r="AF1025">
        <f t="shared" si="404"/>
        <v>17</v>
      </c>
      <c r="AG1025" s="26" t="str">
        <f>VLOOKUP(AF1025,角色间职业划分!P:R,3,FALSE)</f>
        <v>战士</v>
      </c>
      <c r="AH1025" s="26">
        <f t="shared" si="405"/>
        <v>44</v>
      </c>
    </row>
    <row r="1026" spans="1:34" x14ac:dyDescent="0.15">
      <c r="A1026" s="26">
        <v>1022</v>
      </c>
      <c r="B1026" s="26">
        <f t="shared" si="385"/>
        <v>0</v>
      </c>
      <c r="C1026" s="26">
        <f>ROUND(IF($AG1026="战士",VLOOKUP($AH1026,$DV:$ER,DX$1,FALSE),IF($AG1026="幻术师",VLOOKUP($AH1026,$EU:$FQ,EW$1,FALSE),IF($AG1026="刺客",VLOOKUP($AH1026,$FU:$GQ,FW$1,FALSE),"无该职业")))/VLOOKUP(AF1026,角色间职业划分!P:AP,20,FALSE),0)</f>
        <v>42</v>
      </c>
      <c r="D1026" s="26">
        <f t="shared" si="386"/>
        <v>0</v>
      </c>
      <c r="E1026" s="26">
        <f>ROUND(IF($AG1026="战士",VLOOKUP($AH1026,$DV:$ER,DZ$1,FALSE),IF($AG1026="幻术师",VLOOKUP($AH1026,$EU:$FQ,EY$1,FALSE),IF($AG1026="刺客",VLOOKUP($AH1026,$FU:$GQ,FY$1,FALSE),"无该职业")))*VLOOKUP($AF1026,角色间职业划分!$P:$AP,26,FALSE)*VLOOKUP($AF1026,角色间职业划分!$P:$AP,13,FALSE)/角色间职业划分!$AB$9,0)</f>
        <v>944</v>
      </c>
      <c r="F1026" s="26">
        <f>ROUND(IF($AG1026="战士",VLOOKUP($AH1026,$DV:$ER,EA$1,FALSE),IF($AG1026="幻术师",VLOOKUP($AH1026,$EU:$FQ,EZ$1,FALSE),IF($AG1026="刺客",VLOOKUP($AH1026,$FU:$GQ,FZ$1,FALSE),"无该职业")))*VLOOKUP($AF1026,角色间职业划分!$P:$AP,8,FALSE)/角色间职业划分!$W$9,0)</f>
        <v>11209</v>
      </c>
      <c r="G1026" s="26">
        <f>ROUND(IF($AG1026="战士",VLOOKUP($AH1026,$DV:$ER,EB$1,FALSE),IF($AG1026="幻术师",VLOOKUP($AH1026,$EU:$FQ,FA$1,FALSE),IF($AG1026="刺客",VLOOKUP($AH1026,$FU:$GQ,GA$1,FALSE),"无该职业")))*VLOOKUP($AF1026,角色间职业划分!$P:$AP,13,FALSE)/角色间职业划分!$AB$9,0)</f>
        <v>2464</v>
      </c>
      <c r="H1026" s="26">
        <f t="shared" si="387"/>
        <v>0</v>
      </c>
      <c r="I1026" s="26">
        <f t="shared" si="388"/>
        <v>0</v>
      </c>
      <c r="J1026" s="26">
        <f t="shared" si="389"/>
        <v>0</v>
      </c>
      <c r="K1026" s="26">
        <f t="shared" si="390"/>
        <v>0</v>
      </c>
      <c r="L1026" s="26">
        <f t="shared" si="391"/>
        <v>0</v>
      </c>
      <c r="M1026" s="26">
        <f t="shared" si="392"/>
        <v>0</v>
      </c>
      <c r="N1026" s="26">
        <f t="shared" si="393"/>
        <v>2.5</v>
      </c>
      <c r="O1026" s="26">
        <f t="shared" si="394"/>
        <v>7.5</v>
      </c>
      <c r="P1026" s="26">
        <f t="shared" si="395"/>
        <v>7.5</v>
      </c>
      <c r="Q1026" s="26">
        <f t="shared" si="396"/>
        <v>5</v>
      </c>
      <c r="R1026" s="26">
        <f t="shared" si="397"/>
        <v>0</v>
      </c>
      <c r="S1026" s="26">
        <f t="shared" si="398"/>
        <v>2.5</v>
      </c>
      <c r="T1026" s="26">
        <f t="shared" si="399"/>
        <v>2.5</v>
      </c>
      <c r="U1026" s="26">
        <f t="shared" si="400"/>
        <v>0</v>
      </c>
      <c r="V1026" s="26">
        <f t="shared" si="401"/>
        <v>0</v>
      </c>
      <c r="W1026" s="26">
        <f>VLOOKUP(AF1026,角色间职业划分!L:M,2,FALSE)</f>
        <v>39</v>
      </c>
      <c r="X1026" s="26">
        <f t="shared" si="402"/>
        <v>45</v>
      </c>
      <c r="Y1026" s="26">
        <v>0</v>
      </c>
      <c r="Z1026" s="26">
        <v>0</v>
      </c>
      <c r="AA1026" s="26">
        <v>0</v>
      </c>
      <c r="AB1026" s="26">
        <f t="shared" si="403"/>
        <v>12.5</v>
      </c>
      <c r="AC1026" s="1">
        <f t="shared" si="384"/>
        <v>1263</v>
      </c>
      <c r="AD1026" s="51"/>
      <c r="AE1026" s="1"/>
      <c r="AF1026">
        <f t="shared" si="404"/>
        <v>17</v>
      </c>
      <c r="AG1026" s="26" t="str">
        <f>VLOOKUP(AF1026,角色间职业划分!P:R,3,FALSE)</f>
        <v>战士</v>
      </c>
      <c r="AH1026" s="26">
        <f t="shared" si="405"/>
        <v>45</v>
      </c>
    </row>
    <row r="1027" spans="1:34" x14ac:dyDescent="0.15">
      <c r="A1027" s="26">
        <v>1023</v>
      </c>
      <c r="B1027" s="26">
        <f t="shared" si="385"/>
        <v>0</v>
      </c>
      <c r="C1027" s="26">
        <f>ROUND(IF($AG1027="战士",VLOOKUP($AH1027,$DV:$ER,DX$1,FALSE),IF($AG1027="幻术师",VLOOKUP($AH1027,$EU:$FQ,EW$1,FALSE),IF($AG1027="刺客",VLOOKUP($AH1027,$FU:$GQ,FW$1,FALSE),"无该职业")))/VLOOKUP(AF1027,角色间职业划分!P:AP,20,FALSE),0)</f>
        <v>42</v>
      </c>
      <c r="D1027" s="26">
        <f t="shared" si="386"/>
        <v>0</v>
      </c>
      <c r="E1027" s="26">
        <f>ROUND(IF($AG1027="战士",VLOOKUP($AH1027,$DV:$ER,DZ$1,FALSE),IF($AG1027="幻术师",VLOOKUP($AH1027,$EU:$FQ,EY$1,FALSE),IF($AG1027="刺客",VLOOKUP($AH1027,$FU:$GQ,FY$1,FALSE),"无该职业")))*VLOOKUP($AF1027,角色间职业划分!$P:$AP,26,FALSE)*VLOOKUP($AF1027,角色间职业划分!$P:$AP,13,FALSE)/角色间职业划分!$AB$9,0)</f>
        <v>944</v>
      </c>
      <c r="F1027" s="26">
        <f>ROUND(IF($AG1027="战士",VLOOKUP($AH1027,$DV:$ER,EA$1,FALSE),IF($AG1027="幻术师",VLOOKUP($AH1027,$EU:$FQ,EZ$1,FALSE),IF($AG1027="刺客",VLOOKUP($AH1027,$FU:$GQ,FZ$1,FALSE),"无该职业")))*VLOOKUP($AF1027,角色间职业划分!$P:$AP,8,FALSE)/角色间职业划分!$W$9,0)</f>
        <v>11209</v>
      </c>
      <c r="G1027" s="26">
        <f>ROUND(IF($AG1027="战士",VLOOKUP($AH1027,$DV:$ER,EB$1,FALSE),IF($AG1027="幻术师",VLOOKUP($AH1027,$EU:$FQ,FA$1,FALSE),IF($AG1027="刺客",VLOOKUP($AH1027,$FU:$GQ,GA$1,FALSE),"无该职业")))*VLOOKUP($AF1027,角色间职业划分!$P:$AP,13,FALSE)/角色间职业划分!$AB$9,0)</f>
        <v>2464</v>
      </c>
      <c r="H1027" s="26">
        <f t="shared" si="387"/>
        <v>0</v>
      </c>
      <c r="I1027" s="26">
        <f t="shared" si="388"/>
        <v>0</v>
      </c>
      <c r="J1027" s="26">
        <f t="shared" si="389"/>
        <v>0</v>
      </c>
      <c r="K1027" s="26">
        <f t="shared" si="390"/>
        <v>0</v>
      </c>
      <c r="L1027" s="26">
        <f t="shared" si="391"/>
        <v>0</v>
      </c>
      <c r="M1027" s="26">
        <f t="shared" si="392"/>
        <v>0</v>
      </c>
      <c r="N1027" s="26">
        <f t="shared" si="393"/>
        <v>5</v>
      </c>
      <c r="O1027" s="26">
        <f t="shared" si="394"/>
        <v>7.5</v>
      </c>
      <c r="P1027" s="26">
        <f t="shared" si="395"/>
        <v>7.5</v>
      </c>
      <c r="Q1027" s="26">
        <f t="shared" si="396"/>
        <v>5</v>
      </c>
      <c r="R1027" s="26">
        <f t="shared" si="397"/>
        <v>0</v>
      </c>
      <c r="S1027" s="26">
        <f t="shared" si="398"/>
        <v>2.5</v>
      </c>
      <c r="T1027" s="26">
        <f t="shared" si="399"/>
        <v>2.5</v>
      </c>
      <c r="U1027" s="26">
        <f t="shared" si="400"/>
        <v>0</v>
      </c>
      <c r="V1027" s="26">
        <f t="shared" si="401"/>
        <v>0</v>
      </c>
      <c r="W1027" s="26">
        <f>VLOOKUP(AF1027,角色间职业划分!L:M,2,FALSE)</f>
        <v>39</v>
      </c>
      <c r="X1027" s="26">
        <f t="shared" si="402"/>
        <v>46</v>
      </c>
      <c r="Y1027" s="26">
        <v>0</v>
      </c>
      <c r="Z1027" s="26">
        <v>0</v>
      </c>
      <c r="AA1027" s="26">
        <v>0</v>
      </c>
      <c r="AB1027" s="26">
        <f t="shared" si="403"/>
        <v>12.5</v>
      </c>
      <c r="AC1027" s="1">
        <f t="shared" si="384"/>
        <v>1313</v>
      </c>
      <c r="AD1027" s="51"/>
      <c r="AE1027" s="1"/>
      <c r="AF1027">
        <f t="shared" si="404"/>
        <v>17</v>
      </c>
      <c r="AG1027" s="26" t="str">
        <f>VLOOKUP(AF1027,角色间职业划分!P:R,3,FALSE)</f>
        <v>战士</v>
      </c>
      <c r="AH1027" s="26">
        <f t="shared" si="405"/>
        <v>46</v>
      </c>
    </row>
    <row r="1028" spans="1:34" x14ac:dyDescent="0.15">
      <c r="A1028" s="26">
        <v>1024</v>
      </c>
      <c r="B1028" s="26">
        <f t="shared" si="385"/>
        <v>0</v>
      </c>
      <c r="C1028" s="26">
        <f>ROUND(IF($AG1028="战士",VLOOKUP($AH1028,$DV:$ER,DX$1,FALSE),IF($AG1028="幻术师",VLOOKUP($AH1028,$EU:$FQ,EW$1,FALSE),IF($AG1028="刺客",VLOOKUP($AH1028,$FU:$GQ,FW$1,FALSE),"无该职业")))/VLOOKUP(AF1028,角色间职业划分!P:AP,20,FALSE),0)</f>
        <v>42</v>
      </c>
      <c r="D1028" s="26">
        <f t="shared" si="386"/>
        <v>0</v>
      </c>
      <c r="E1028" s="26">
        <f>ROUND(IF($AG1028="战士",VLOOKUP($AH1028,$DV:$ER,DZ$1,FALSE),IF($AG1028="幻术师",VLOOKUP($AH1028,$EU:$FQ,EY$1,FALSE),IF($AG1028="刺客",VLOOKUP($AH1028,$FU:$GQ,FY$1,FALSE),"无该职业")))*VLOOKUP($AF1028,角色间职业划分!$P:$AP,26,FALSE)*VLOOKUP($AF1028,角色间职业划分!$P:$AP,13,FALSE)/角色间职业划分!$AB$9,0)</f>
        <v>944</v>
      </c>
      <c r="F1028" s="26">
        <f>ROUND(IF($AG1028="战士",VLOOKUP($AH1028,$DV:$ER,EA$1,FALSE),IF($AG1028="幻术师",VLOOKUP($AH1028,$EU:$FQ,EZ$1,FALSE),IF($AG1028="刺客",VLOOKUP($AH1028,$FU:$GQ,FZ$1,FALSE),"无该职业")))*VLOOKUP($AF1028,角色间职业划分!$P:$AP,8,FALSE)/角色间职业划分!$W$9,0)</f>
        <v>11209</v>
      </c>
      <c r="G1028" s="26">
        <f>ROUND(IF($AG1028="战士",VLOOKUP($AH1028,$DV:$ER,EB$1,FALSE),IF($AG1028="幻术师",VLOOKUP($AH1028,$EU:$FQ,FA$1,FALSE),IF($AG1028="刺客",VLOOKUP($AH1028,$FU:$GQ,GA$1,FALSE),"无该职业")))*VLOOKUP($AF1028,角色间职业划分!$P:$AP,13,FALSE)/角色间职业划分!$AB$9,0)</f>
        <v>2772</v>
      </c>
      <c r="H1028" s="26">
        <f t="shared" si="387"/>
        <v>0</v>
      </c>
      <c r="I1028" s="26">
        <f t="shared" si="388"/>
        <v>0</v>
      </c>
      <c r="J1028" s="26">
        <f t="shared" si="389"/>
        <v>0</v>
      </c>
      <c r="K1028" s="26">
        <f t="shared" si="390"/>
        <v>0</v>
      </c>
      <c r="L1028" s="26">
        <f t="shared" si="391"/>
        <v>0</v>
      </c>
      <c r="M1028" s="26">
        <f t="shared" si="392"/>
        <v>0</v>
      </c>
      <c r="N1028" s="26">
        <f t="shared" si="393"/>
        <v>5</v>
      </c>
      <c r="O1028" s="26">
        <f t="shared" si="394"/>
        <v>7.5</v>
      </c>
      <c r="P1028" s="26">
        <f t="shared" si="395"/>
        <v>7.5</v>
      </c>
      <c r="Q1028" s="26">
        <f t="shared" si="396"/>
        <v>5</v>
      </c>
      <c r="R1028" s="26">
        <f t="shared" si="397"/>
        <v>0</v>
      </c>
      <c r="S1028" s="26">
        <f t="shared" si="398"/>
        <v>2.5</v>
      </c>
      <c r="T1028" s="26">
        <f t="shared" si="399"/>
        <v>2.5</v>
      </c>
      <c r="U1028" s="26">
        <f t="shared" si="400"/>
        <v>0</v>
      </c>
      <c r="V1028" s="26">
        <f t="shared" si="401"/>
        <v>0</v>
      </c>
      <c r="W1028" s="26">
        <f>VLOOKUP(AF1028,角色间职业划分!L:M,2,FALSE)</f>
        <v>39</v>
      </c>
      <c r="X1028" s="26">
        <f t="shared" si="402"/>
        <v>47</v>
      </c>
      <c r="Y1028" s="26">
        <v>0</v>
      </c>
      <c r="Z1028" s="26">
        <v>0</v>
      </c>
      <c r="AA1028" s="26">
        <v>0</v>
      </c>
      <c r="AB1028" s="26">
        <f t="shared" si="403"/>
        <v>12.5</v>
      </c>
      <c r="AC1028" s="1">
        <f t="shared" si="384"/>
        <v>1364</v>
      </c>
      <c r="AD1028" s="51"/>
      <c r="AE1028" s="1"/>
      <c r="AF1028">
        <f t="shared" si="404"/>
        <v>17</v>
      </c>
      <c r="AG1028" s="26" t="str">
        <f>VLOOKUP(AF1028,角色间职业划分!P:R,3,FALSE)</f>
        <v>战士</v>
      </c>
      <c r="AH1028" s="26">
        <f t="shared" si="405"/>
        <v>47</v>
      </c>
    </row>
    <row r="1029" spans="1:34" x14ac:dyDescent="0.15">
      <c r="A1029" s="26">
        <v>1025</v>
      </c>
      <c r="B1029" s="26">
        <f t="shared" si="385"/>
        <v>0</v>
      </c>
      <c r="C1029" s="26">
        <f>ROUND(IF($AG1029="战士",VLOOKUP($AH1029,$DV:$ER,DX$1,FALSE),IF($AG1029="幻术师",VLOOKUP($AH1029,$EU:$FQ,EW$1,FALSE),IF($AG1029="刺客",VLOOKUP($AH1029,$FU:$GQ,FW$1,FALSE),"无该职业")))/VLOOKUP(AF1029,角色间职业划分!P:AP,20,FALSE),0)</f>
        <v>48</v>
      </c>
      <c r="D1029" s="26">
        <f t="shared" si="386"/>
        <v>0</v>
      </c>
      <c r="E1029" s="26">
        <f>ROUND(IF($AG1029="战士",VLOOKUP($AH1029,$DV:$ER,DZ$1,FALSE),IF($AG1029="幻术师",VLOOKUP($AH1029,$EU:$FQ,EY$1,FALSE),IF($AG1029="刺客",VLOOKUP($AH1029,$FU:$GQ,FY$1,FALSE),"无该职业")))*VLOOKUP($AF1029,角色间职业划分!$P:$AP,26,FALSE)*VLOOKUP($AF1029,角色间职业划分!$P:$AP,13,FALSE)/角色间职业划分!$AB$9,0)</f>
        <v>944</v>
      </c>
      <c r="F1029" s="26">
        <f>ROUND(IF($AG1029="战士",VLOOKUP($AH1029,$DV:$ER,EA$1,FALSE),IF($AG1029="幻术师",VLOOKUP($AH1029,$EU:$FQ,EZ$1,FALSE),IF($AG1029="刺客",VLOOKUP($AH1029,$FU:$GQ,FZ$1,FALSE),"无该职业")))*VLOOKUP($AF1029,角色间职业划分!$P:$AP,8,FALSE)/角色间职业划分!$W$9,0)</f>
        <v>11209</v>
      </c>
      <c r="G1029" s="26">
        <f>ROUND(IF($AG1029="战士",VLOOKUP($AH1029,$DV:$ER,EB$1,FALSE),IF($AG1029="幻术师",VLOOKUP($AH1029,$EU:$FQ,FA$1,FALSE),IF($AG1029="刺客",VLOOKUP($AH1029,$FU:$GQ,GA$1,FALSE),"无该职业")))*VLOOKUP($AF1029,角色间职业划分!$P:$AP,13,FALSE)/角色间职业划分!$AB$9,0)</f>
        <v>2772</v>
      </c>
      <c r="H1029" s="26">
        <f t="shared" si="387"/>
        <v>0</v>
      </c>
      <c r="I1029" s="26">
        <f t="shared" si="388"/>
        <v>0</v>
      </c>
      <c r="J1029" s="26">
        <f t="shared" si="389"/>
        <v>0</v>
      </c>
      <c r="K1029" s="26">
        <f t="shared" si="390"/>
        <v>0</v>
      </c>
      <c r="L1029" s="26">
        <f t="shared" si="391"/>
        <v>0</v>
      </c>
      <c r="M1029" s="26">
        <f t="shared" si="392"/>
        <v>0</v>
      </c>
      <c r="N1029" s="26">
        <f t="shared" si="393"/>
        <v>5</v>
      </c>
      <c r="O1029" s="26">
        <f t="shared" si="394"/>
        <v>7.5</v>
      </c>
      <c r="P1029" s="26">
        <f t="shared" si="395"/>
        <v>7.5</v>
      </c>
      <c r="Q1029" s="26">
        <f t="shared" si="396"/>
        <v>5</v>
      </c>
      <c r="R1029" s="26">
        <f t="shared" si="397"/>
        <v>0</v>
      </c>
      <c r="S1029" s="26">
        <f t="shared" si="398"/>
        <v>2.5</v>
      </c>
      <c r="T1029" s="26">
        <f t="shared" si="399"/>
        <v>2.5</v>
      </c>
      <c r="U1029" s="26">
        <f t="shared" si="400"/>
        <v>0</v>
      </c>
      <c r="V1029" s="26">
        <f t="shared" si="401"/>
        <v>0</v>
      </c>
      <c r="W1029" s="26">
        <f>VLOOKUP(AF1029,角色间职业划分!L:M,2,FALSE)</f>
        <v>39</v>
      </c>
      <c r="X1029" s="26">
        <f t="shared" si="402"/>
        <v>48</v>
      </c>
      <c r="Y1029" s="26">
        <v>0</v>
      </c>
      <c r="Z1029" s="26">
        <v>0</v>
      </c>
      <c r="AA1029" s="26">
        <v>0</v>
      </c>
      <c r="AB1029" s="26">
        <f t="shared" si="403"/>
        <v>12.5</v>
      </c>
      <c r="AC1029" s="1">
        <f t="shared" ref="AC1029:AC1092" si="406">INT(VLOOKUP(X1029,AP:AR,3,FALSE)/$AF$2)</f>
        <v>1414</v>
      </c>
      <c r="AD1029" s="51"/>
      <c r="AE1029" s="1"/>
      <c r="AF1029">
        <f t="shared" si="404"/>
        <v>17</v>
      </c>
      <c r="AG1029" s="26" t="str">
        <f>VLOOKUP(AF1029,角色间职业划分!P:R,3,FALSE)</f>
        <v>战士</v>
      </c>
      <c r="AH1029" s="26">
        <f t="shared" si="405"/>
        <v>48</v>
      </c>
    </row>
    <row r="1030" spans="1:34" x14ac:dyDescent="0.15">
      <c r="A1030" s="26">
        <v>1026</v>
      </c>
      <c r="B1030" s="26">
        <f t="shared" ref="B1030:B1093" si="407">IF($AG1030="战士",VLOOKUP($AH1030,$DV:$ER,DW$1,FALSE),IF($AG1030="幻术师",VLOOKUP($AH1030,$EU:$FQ,EV$1,FALSE),IF($AG1030="刺客",VLOOKUP($AH1030,$FU:$GQ,FV$1,FALSE),"无该职业")))</f>
        <v>0</v>
      </c>
      <c r="C1030" s="26">
        <f>ROUND(IF($AG1030="战士",VLOOKUP($AH1030,$DV:$ER,DX$1,FALSE),IF($AG1030="幻术师",VLOOKUP($AH1030,$EU:$FQ,EW$1,FALSE),IF($AG1030="刺客",VLOOKUP($AH1030,$FU:$GQ,FW$1,FALSE),"无该职业")))/VLOOKUP(AF1030,角色间职业划分!P:AP,20,FALSE),0)</f>
        <v>48</v>
      </c>
      <c r="D1030" s="26">
        <f t="shared" ref="D1030:D1093" si="408">IF($AG1030="战士",VLOOKUP($AH1030,$DV:$ER,DY$1,FALSE),IF($AG1030="幻术师",VLOOKUP($AH1030,$EU:$FQ,EX$1,FALSE),IF($AG1030="刺客",VLOOKUP($AH1030,$FU:$GQ,FX$1,FALSE),"无该职业")))</f>
        <v>0</v>
      </c>
      <c r="E1030" s="26">
        <f>ROUND(IF($AG1030="战士",VLOOKUP($AH1030,$DV:$ER,DZ$1,FALSE),IF($AG1030="幻术师",VLOOKUP($AH1030,$EU:$FQ,EY$1,FALSE),IF($AG1030="刺客",VLOOKUP($AH1030,$FU:$GQ,FY$1,FALSE),"无该职业")))*VLOOKUP($AF1030,角色间职业划分!$P:$AP,26,FALSE)*VLOOKUP($AF1030,角色间职业划分!$P:$AP,13,FALSE)/角色间职业划分!$AB$9,0)</f>
        <v>944</v>
      </c>
      <c r="F1030" s="26">
        <f>ROUND(IF($AG1030="战士",VLOOKUP($AH1030,$DV:$ER,EA$1,FALSE),IF($AG1030="幻术师",VLOOKUP($AH1030,$EU:$FQ,EZ$1,FALSE),IF($AG1030="刺客",VLOOKUP($AH1030,$FU:$GQ,FZ$1,FALSE),"无该职业")))*VLOOKUP($AF1030,角色间职业划分!$P:$AP,8,FALSE)/角色间职业划分!$W$9,0)</f>
        <v>13002</v>
      </c>
      <c r="G1030" s="26">
        <f>ROUND(IF($AG1030="战士",VLOOKUP($AH1030,$DV:$ER,EB$1,FALSE),IF($AG1030="幻术师",VLOOKUP($AH1030,$EU:$FQ,FA$1,FALSE),IF($AG1030="刺客",VLOOKUP($AH1030,$FU:$GQ,GA$1,FALSE),"无该职业")))*VLOOKUP($AF1030,角色间职业划分!$P:$AP,13,FALSE)/角色间职业划分!$AB$9,0)</f>
        <v>2772</v>
      </c>
      <c r="H1030" s="26">
        <f t="shared" ref="H1030:H1093" si="409">IF($AG1030="战士",VLOOKUP($AH1030,$DV:$ER,EC$1,FALSE),IF($AG1030="幻术师",VLOOKUP($AH1030,$EU:$FQ,FB$1,FALSE),IF($AG1030="刺客",VLOOKUP($AH1030,$FU:$GQ,GB$1,FALSE),"无该职业")))</f>
        <v>0</v>
      </c>
      <c r="I1030" s="26">
        <f t="shared" ref="I1030:I1093" si="410">IF($AG1030="战士",VLOOKUP($AH1030,$DV:$ER,ED$1,FALSE),IF($AG1030="幻术师",VLOOKUP($AH1030,$EU:$FQ,FC$1,FALSE),IF($AG1030="刺客",VLOOKUP($AH1030,$FU:$GQ,GC$1,FALSE),"无该职业")))</f>
        <v>0</v>
      </c>
      <c r="J1030" s="26">
        <f t="shared" ref="J1030:J1093" si="411">IF($AG1030="战士",VLOOKUP($AH1030,$DV:$ER,EE$1,FALSE),IF($AG1030="幻术师",VLOOKUP($AH1030,$EU:$FQ,FD$1,FALSE),IF($AG1030="刺客",VLOOKUP($AH1030,$FU:$GQ,GD$1,FALSE),"无该职业")))</f>
        <v>0</v>
      </c>
      <c r="K1030" s="26">
        <f t="shared" ref="K1030:K1093" si="412">IF($AG1030="战士",VLOOKUP($AH1030,$DV:$ER,EF$1,FALSE),IF($AG1030="幻术师",VLOOKUP($AH1030,$EU:$FQ,FE$1,FALSE),IF($AG1030="刺客",VLOOKUP($AH1030,$FU:$GQ,GE$1,FALSE),"无该职业")))</f>
        <v>0</v>
      </c>
      <c r="L1030" s="26">
        <f t="shared" ref="L1030:L1093" si="413">IF($AG1030="战士",VLOOKUP($AH1030,$DV:$ER,EG$1,FALSE),IF($AG1030="幻术师",VLOOKUP($AH1030,$EU:$FQ,FF$1,FALSE),IF($AG1030="刺客",VLOOKUP($AH1030,$FU:$GQ,GF$1,FALSE),"无该职业")))</f>
        <v>0</v>
      </c>
      <c r="M1030" s="26">
        <f t="shared" ref="M1030:M1093" si="414">IF($AG1030="战士",VLOOKUP($AH1030,$DV:$ER,EH$1,FALSE),IF($AG1030="幻术师",VLOOKUP($AH1030,$EU:$FQ,FG$1,FALSE),IF($AG1030="刺客",VLOOKUP($AH1030,$FU:$GQ,GG$1,FALSE),"无该职业")))</f>
        <v>0</v>
      </c>
      <c r="N1030" s="26">
        <f t="shared" ref="N1030:N1093" si="415">IF($AG1030="战士",VLOOKUP($AH1030,$DV:$ER,EI$1,FALSE),IF($AG1030="幻术师",VLOOKUP($AH1030,$EU:$FQ,FH$1,FALSE),IF($AG1030="刺客",VLOOKUP($AH1030,$FU:$GQ,GH$1,FALSE),"无该职业")))</f>
        <v>5</v>
      </c>
      <c r="O1030" s="26">
        <f t="shared" ref="O1030:O1093" si="416">IF($AG1030="战士",VLOOKUP($AH1030,$DV:$ER,EJ$1,FALSE),IF($AG1030="幻术师",VLOOKUP($AH1030,$EU:$FQ,FI$1,FALSE),IF($AG1030="刺客",VLOOKUP($AH1030,$FU:$GQ,GI$1,FALSE),"无该职业")))</f>
        <v>7.5</v>
      </c>
      <c r="P1030" s="26">
        <f t="shared" ref="P1030:P1093" si="417">IF($AG1030="战士",VLOOKUP($AH1030,$DV:$ER,EK$1,FALSE),IF($AG1030="幻术师",VLOOKUP($AH1030,$EU:$FQ,FJ$1,FALSE),IF($AG1030="刺客",VLOOKUP($AH1030,$FU:$GQ,GJ$1,FALSE),"无该职业")))</f>
        <v>7.5</v>
      </c>
      <c r="Q1030" s="26">
        <f t="shared" ref="Q1030:Q1093" si="418">IF($AG1030="战士",VLOOKUP($AH1030,$DV:$ER,EL$1,FALSE),IF($AG1030="幻术师",VLOOKUP($AH1030,$EU:$FQ,FK$1,FALSE),IF($AG1030="刺客",VLOOKUP($AH1030,$FU:$GQ,GK$1,FALSE),"无该职业")))</f>
        <v>5</v>
      </c>
      <c r="R1030" s="26">
        <f t="shared" ref="R1030:R1093" si="419">IF($AG1030="战士",VLOOKUP($AH1030,$DV:$ER,EM$1,FALSE),IF($AG1030="幻术师",VLOOKUP($AH1030,$EU:$FQ,FL$1,FALSE),IF($AG1030="刺客",VLOOKUP($AH1030,$FU:$GQ,GL$1,FALSE),"无该职业")))</f>
        <v>0</v>
      </c>
      <c r="S1030" s="26">
        <f t="shared" ref="S1030:S1093" si="420">IF($AG1030="战士",VLOOKUP($AH1030,$DV:$ER,EN$1,FALSE),IF($AG1030="幻术师",VLOOKUP($AH1030,$EU:$FQ,FM$1,FALSE),IF($AG1030="刺客",VLOOKUP($AH1030,$FU:$GQ,GM$1,FALSE),"无该职业")))</f>
        <v>2.5</v>
      </c>
      <c r="T1030" s="26">
        <f t="shared" ref="T1030:T1093" si="421">IF($AG1030="战士",VLOOKUP($AH1030,$DV:$ER,EO$1,FALSE),IF($AG1030="幻术师",VLOOKUP($AH1030,$EU:$FQ,FN$1,FALSE),IF($AG1030="刺客",VLOOKUP($AH1030,$FU:$GQ,GN$1,FALSE),"无该职业")))</f>
        <v>2.5</v>
      </c>
      <c r="U1030" s="26">
        <f t="shared" ref="U1030:U1093" si="422">IF($AG1030="战士",VLOOKUP($AH1030,$DV:$ER,EP$1,FALSE),IF($AG1030="幻术师",VLOOKUP($AH1030,$EU:$FQ,FO$1,FALSE),IF($AG1030="刺客",VLOOKUP($AH1030,$FU:$GQ,GO$1,FALSE),"无该职业")))</f>
        <v>0</v>
      </c>
      <c r="V1030" s="26">
        <f t="shared" ref="V1030:V1093" si="423">IF($AG1030="战士",VLOOKUP($AH1030,$DV:$ER,EQ$1,FALSE),IF($AG1030="幻术师",VLOOKUP($AH1030,$EU:$FQ,FP$1,FALSE),IF($AG1030="刺客",VLOOKUP($AH1030,$FU:$GQ,GP$1,FALSE),"无该职业")))</f>
        <v>0</v>
      </c>
      <c r="W1030" s="26">
        <f>VLOOKUP(AF1030,角色间职业划分!L:M,2,FALSE)</f>
        <v>39</v>
      </c>
      <c r="X1030" s="26">
        <f t="shared" ref="X1030:X1093" si="424">AH1030</f>
        <v>49</v>
      </c>
      <c r="Y1030" s="26">
        <v>0</v>
      </c>
      <c r="Z1030" s="26">
        <v>0</v>
      </c>
      <c r="AA1030" s="26">
        <v>0</v>
      </c>
      <c r="AB1030" s="26">
        <f t="shared" ref="AB1030:AB1093" si="425">VLOOKUP(X1030,AP:AU,6,FALSE)</f>
        <v>12.5</v>
      </c>
      <c r="AC1030" s="1">
        <f t="shared" si="406"/>
        <v>1465</v>
      </c>
      <c r="AD1030" s="51"/>
      <c r="AE1030" s="1"/>
      <c r="AF1030">
        <f t="shared" si="404"/>
        <v>17</v>
      </c>
      <c r="AG1030" s="26" t="str">
        <f>VLOOKUP(AF1030,角色间职业划分!P:R,3,FALSE)</f>
        <v>战士</v>
      </c>
      <c r="AH1030" s="26">
        <f t="shared" si="405"/>
        <v>49</v>
      </c>
    </row>
    <row r="1031" spans="1:34" x14ac:dyDescent="0.15">
      <c r="A1031" s="26">
        <v>1027</v>
      </c>
      <c r="B1031" s="26">
        <f t="shared" si="407"/>
        <v>0</v>
      </c>
      <c r="C1031" s="26">
        <f>ROUND(IF($AG1031="战士",VLOOKUP($AH1031,$DV:$ER,DX$1,FALSE),IF($AG1031="幻术师",VLOOKUP($AH1031,$EU:$FQ,EW$1,FALSE),IF($AG1031="刺客",VLOOKUP($AH1031,$FU:$GQ,FW$1,FALSE),"无该职业")))/VLOOKUP(AF1031,角色间职业划分!P:AP,20,FALSE),0)</f>
        <v>48</v>
      </c>
      <c r="D1031" s="26">
        <f t="shared" si="408"/>
        <v>0</v>
      </c>
      <c r="E1031" s="26">
        <f>ROUND(IF($AG1031="战士",VLOOKUP($AH1031,$DV:$ER,DZ$1,FALSE),IF($AG1031="幻术师",VLOOKUP($AH1031,$EU:$FQ,EY$1,FALSE),IF($AG1031="刺客",VLOOKUP($AH1031,$FU:$GQ,FY$1,FALSE),"无该职业")))*VLOOKUP($AF1031,角色间职业划分!$P:$AP,26,FALSE)*VLOOKUP($AF1031,角色间职业划分!$P:$AP,13,FALSE)/角色间职业划分!$AB$9,0)</f>
        <v>944</v>
      </c>
      <c r="F1031" s="26">
        <f>ROUND(IF($AG1031="战士",VLOOKUP($AH1031,$DV:$ER,EA$1,FALSE),IF($AG1031="幻术师",VLOOKUP($AH1031,$EU:$FQ,EZ$1,FALSE),IF($AG1031="刺客",VLOOKUP($AH1031,$FU:$GQ,FZ$1,FALSE),"无该职业")))*VLOOKUP($AF1031,角色间职业划分!$P:$AP,8,FALSE)/角色间职业划分!$W$9,0)</f>
        <v>13002</v>
      </c>
      <c r="G1031" s="26">
        <f>ROUND(IF($AG1031="战士",VLOOKUP($AH1031,$DV:$ER,EB$1,FALSE),IF($AG1031="幻术师",VLOOKUP($AH1031,$EU:$FQ,FA$1,FALSE),IF($AG1031="刺客",VLOOKUP($AH1031,$FU:$GQ,GA$1,FALSE),"无该职业")))*VLOOKUP($AF1031,角色间职业划分!$P:$AP,13,FALSE)/角色间职业划分!$AB$9,0)</f>
        <v>2772</v>
      </c>
      <c r="H1031" s="26">
        <f t="shared" si="409"/>
        <v>0</v>
      </c>
      <c r="I1031" s="26">
        <f t="shared" si="410"/>
        <v>0</v>
      </c>
      <c r="J1031" s="26">
        <f t="shared" si="411"/>
        <v>0</v>
      </c>
      <c r="K1031" s="26">
        <f t="shared" si="412"/>
        <v>0</v>
      </c>
      <c r="L1031" s="26">
        <f t="shared" si="413"/>
        <v>0</v>
      </c>
      <c r="M1031" s="26">
        <f t="shared" si="414"/>
        <v>0</v>
      </c>
      <c r="N1031" s="26">
        <f t="shared" si="415"/>
        <v>5</v>
      </c>
      <c r="O1031" s="26">
        <f t="shared" si="416"/>
        <v>10</v>
      </c>
      <c r="P1031" s="26">
        <f t="shared" si="417"/>
        <v>7.5</v>
      </c>
      <c r="Q1031" s="26">
        <f t="shared" si="418"/>
        <v>5</v>
      </c>
      <c r="R1031" s="26">
        <f t="shared" si="419"/>
        <v>0</v>
      </c>
      <c r="S1031" s="26">
        <f t="shared" si="420"/>
        <v>2.5</v>
      </c>
      <c r="T1031" s="26">
        <f t="shared" si="421"/>
        <v>2.5</v>
      </c>
      <c r="U1031" s="26">
        <f t="shared" si="422"/>
        <v>0</v>
      </c>
      <c r="V1031" s="26">
        <f t="shared" si="423"/>
        <v>0</v>
      </c>
      <c r="W1031" s="26">
        <f>VLOOKUP(AF1031,角色间职业划分!L:M,2,FALSE)</f>
        <v>39</v>
      </c>
      <c r="X1031" s="26">
        <f t="shared" si="424"/>
        <v>50</v>
      </c>
      <c r="Y1031" s="26">
        <v>0</v>
      </c>
      <c r="Z1031" s="26">
        <v>0</v>
      </c>
      <c r="AA1031" s="26">
        <v>0</v>
      </c>
      <c r="AB1031" s="26">
        <f t="shared" si="425"/>
        <v>15</v>
      </c>
      <c r="AC1031" s="1">
        <f t="shared" si="406"/>
        <v>1515</v>
      </c>
      <c r="AD1031" s="51"/>
      <c r="AE1031" s="1"/>
      <c r="AF1031">
        <f t="shared" ref="AF1031:AF1094" si="426">IF(AH1031=0,AF1030+1,AF1030)</f>
        <v>17</v>
      </c>
      <c r="AG1031" s="26" t="str">
        <f>VLOOKUP(AF1031,角色间职业划分!P:R,3,FALSE)</f>
        <v>战士</v>
      </c>
      <c r="AH1031" s="26">
        <f t="shared" ref="AH1031:AH1094" si="427">IF(AH1030=AH$2,0,AH1030+1)</f>
        <v>50</v>
      </c>
    </row>
    <row r="1032" spans="1:34" x14ac:dyDescent="0.15">
      <c r="A1032" s="26">
        <v>1028</v>
      </c>
      <c r="B1032" s="26">
        <f t="shared" si="407"/>
        <v>0</v>
      </c>
      <c r="C1032" s="26">
        <f>ROUND(IF($AG1032="战士",VLOOKUP($AH1032,$DV:$ER,DX$1,FALSE),IF($AG1032="幻术师",VLOOKUP($AH1032,$EU:$FQ,EW$1,FALSE),IF($AG1032="刺客",VLOOKUP($AH1032,$FU:$GQ,FW$1,FALSE),"无该职业")))/VLOOKUP(AF1032,角色间职业划分!P:AP,20,FALSE),0)</f>
        <v>48</v>
      </c>
      <c r="D1032" s="26">
        <f t="shared" si="408"/>
        <v>0</v>
      </c>
      <c r="E1032" s="26">
        <f>ROUND(IF($AG1032="战士",VLOOKUP($AH1032,$DV:$ER,DZ$1,FALSE),IF($AG1032="幻术师",VLOOKUP($AH1032,$EU:$FQ,EY$1,FALSE),IF($AG1032="刺客",VLOOKUP($AH1032,$FU:$GQ,FY$1,FALSE),"无该职业")))*VLOOKUP($AF1032,角色间职业划分!$P:$AP,26,FALSE)*VLOOKUP($AF1032,角色间职业划分!$P:$AP,13,FALSE)/角色间职业划分!$AB$9,0)</f>
        <v>944</v>
      </c>
      <c r="F1032" s="26">
        <f>ROUND(IF($AG1032="战士",VLOOKUP($AH1032,$DV:$ER,EA$1,FALSE),IF($AG1032="幻术师",VLOOKUP($AH1032,$EU:$FQ,EZ$1,FALSE),IF($AG1032="刺客",VLOOKUP($AH1032,$FU:$GQ,FZ$1,FALSE),"无该职业")))*VLOOKUP($AF1032,角色间职业划分!$P:$AP,8,FALSE)/角色间职业划分!$W$9,0)</f>
        <v>13002</v>
      </c>
      <c r="G1032" s="26">
        <f>ROUND(IF($AG1032="战士",VLOOKUP($AH1032,$DV:$ER,EB$1,FALSE),IF($AG1032="幻术师",VLOOKUP($AH1032,$EU:$FQ,FA$1,FALSE),IF($AG1032="刺客",VLOOKUP($AH1032,$FU:$GQ,GA$1,FALSE),"无该职业")))*VLOOKUP($AF1032,角色间职业划分!$P:$AP,13,FALSE)/角色间职业划分!$AB$9,0)</f>
        <v>3182</v>
      </c>
      <c r="H1032" s="26">
        <f t="shared" si="409"/>
        <v>0</v>
      </c>
      <c r="I1032" s="26">
        <f t="shared" si="410"/>
        <v>0</v>
      </c>
      <c r="J1032" s="26">
        <f t="shared" si="411"/>
        <v>0</v>
      </c>
      <c r="K1032" s="26">
        <f t="shared" si="412"/>
        <v>0</v>
      </c>
      <c r="L1032" s="26">
        <f t="shared" si="413"/>
        <v>0</v>
      </c>
      <c r="M1032" s="26">
        <f t="shared" si="414"/>
        <v>0</v>
      </c>
      <c r="N1032" s="26">
        <f t="shared" si="415"/>
        <v>5</v>
      </c>
      <c r="O1032" s="26">
        <f t="shared" si="416"/>
        <v>10</v>
      </c>
      <c r="P1032" s="26">
        <f t="shared" si="417"/>
        <v>7.5</v>
      </c>
      <c r="Q1032" s="26">
        <f t="shared" si="418"/>
        <v>5</v>
      </c>
      <c r="R1032" s="26">
        <f t="shared" si="419"/>
        <v>0</v>
      </c>
      <c r="S1032" s="26">
        <f t="shared" si="420"/>
        <v>2.5</v>
      </c>
      <c r="T1032" s="26">
        <f t="shared" si="421"/>
        <v>2.5</v>
      </c>
      <c r="U1032" s="26">
        <f t="shared" si="422"/>
        <v>0</v>
      </c>
      <c r="V1032" s="26">
        <f t="shared" si="423"/>
        <v>0</v>
      </c>
      <c r="W1032" s="26">
        <f>VLOOKUP(AF1032,角色间职业划分!L:M,2,FALSE)</f>
        <v>39</v>
      </c>
      <c r="X1032" s="26">
        <f t="shared" si="424"/>
        <v>51</v>
      </c>
      <c r="Y1032" s="26">
        <v>0</v>
      </c>
      <c r="Z1032" s="26">
        <v>0</v>
      </c>
      <c r="AA1032" s="26">
        <v>0</v>
      </c>
      <c r="AB1032" s="26">
        <f t="shared" si="425"/>
        <v>15</v>
      </c>
      <c r="AC1032" s="1">
        <f t="shared" si="406"/>
        <v>1566</v>
      </c>
      <c r="AD1032" s="51"/>
      <c r="AE1032" s="1"/>
      <c r="AF1032">
        <f t="shared" si="426"/>
        <v>17</v>
      </c>
      <c r="AG1032" s="26" t="str">
        <f>VLOOKUP(AF1032,角色间职业划分!P:R,3,FALSE)</f>
        <v>战士</v>
      </c>
      <c r="AH1032" s="26">
        <f t="shared" si="427"/>
        <v>51</v>
      </c>
    </row>
    <row r="1033" spans="1:34" x14ac:dyDescent="0.15">
      <c r="A1033" s="26">
        <v>1029</v>
      </c>
      <c r="B1033" s="26">
        <f t="shared" si="407"/>
        <v>0</v>
      </c>
      <c r="C1033" s="26">
        <f>ROUND(IF($AG1033="战士",VLOOKUP($AH1033,$DV:$ER,DX$1,FALSE),IF($AG1033="幻术师",VLOOKUP($AH1033,$EU:$FQ,EW$1,FALSE),IF($AG1033="刺客",VLOOKUP($AH1033,$FU:$GQ,FW$1,FALSE),"无该职业")))/VLOOKUP(AF1033,角色间职业划分!P:AP,20,FALSE),0)</f>
        <v>48</v>
      </c>
      <c r="D1033" s="26">
        <f t="shared" si="408"/>
        <v>0</v>
      </c>
      <c r="E1033" s="26">
        <f>ROUND(IF($AG1033="战士",VLOOKUP($AH1033,$DV:$ER,DZ$1,FALSE),IF($AG1033="幻术师",VLOOKUP($AH1033,$EU:$FQ,EY$1,FALSE),IF($AG1033="刺客",VLOOKUP($AH1033,$FU:$GQ,FY$1,FALSE),"无该职业")))*VLOOKUP($AF1033,角色间职业划分!$P:$AP,26,FALSE)*VLOOKUP($AF1033,角色间职业划分!$P:$AP,13,FALSE)/角色间职业划分!$AB$9,0)</f>
        <v>944</v>
      </c>
      <c r="F1033" s="26">
        <f>ROUND(IF($AG1033="战士",VLOOKUP($AH1033,$DV:$ER,EA$1,FALSE),IF($AG1033="幻术师",VLOOKUP($AH1033,$EU:$FQ,EZ$1,FALSE),IF($AG1033="刺客",VLOOKUP($AH1033,$FU:$GQ,FZ$1,FALSE),"无该职业")))*VLOOKUP($AF1033,角色间职业划分!$P:$AP,8,FALSE)/角色间职业划分!$W$9,0)</f>
        <v>13002</v>
      </c>
      <c r="G1033" s="26">
        <f>ROUND(IF($AG1033="战士",VLOOKUP($AH1033,$DV:$ER,EB$1,FALSE),IF($AG1033="幻术师",VLOOKUP($AH1033,$EU:$FQ,FA$1,FALSE),IF($AG1033="刺客",VLOOKUP($AH1033,$FU:$GQ,GA$1,FALSE),"无该职业")))*VLOOKUP($AF1033,角色间职业划分!$P:$AP,13,FALSE)/角色间职业划分!$AB$9,0)</f>
        <v>3182</v>
      </c>
      <c r="H1033" s="26">
        <f t="shared" si="409"/>
        <v>0</v>
      </c>
      <c r="I1033" s="26">
        <f t="shared" si="410"/>
        <v>0</v>
      </c>
      <c r="J1033" s="26">
        <f t="shared" si="411"/>
        <v>0</v>
      </c>
      <c r="K1033" s="26">
        <f t="shared" si="412"/>
        <v>0</v>
      </c>
      <c r="L1033" s="26">
        <f t="shared" si="413"/>
        <v>0</v>
      </c>
      <c r="M1033" s="26">
        <f t="shared" si="414"/>
        <v>0</v>
      </c>
      <c r="N1033" s="26">
        <f t="shared" si="415"/>
        <v>5</v>
      </c>
      <c r="O1033" s="26">
        <f t="shared" si="416"/>
        <v>10</v>
      </c>
      <c r="P1033" s="26">
        <f t="shared" si="417"/>
        <v>7.5</v>
      </c>
      <c r="Q1033" s="26">
        <f t="shared" si="418"/>
        <v>5</v>
      </c>
      <c r="R1033" s="26">
        <f t="shared" si="419"/>
        <v>0</v>
      </c>
      <c r="S1033" s="26">
        <f t="shared" si="420"/>
        <v>5</v>
      </c>
      <c r="T1033" s="26">
        <f t="shared" si="421"/>
        <v>2.5</v>
      </c>
      <c r="U1033" s="26">
        <f t="shared" si="422"/>
        <v>0</v>
      </c>
      <c r="V1033" s="26">
        <f t="shared" si="423"/>
        <v>0</v>
      </c>
      <c r="W1033" s="26">
        <f>VLOOKUP(AF1033,角色间职业划分!L:M,2,FALSE)</f>
        <v>39</v>
      </c>
      <c r="X1033" s="26">
        <f t="shared" si="424"/>
        <v>52</v>
      </c>
      <c r="Y1033" s="26">
        <v>0</v>
      </c>
      <c r="Z1033" s="26">
        <v>0</v>
      </c>
      <c r="AA1033" s="26">
        <v>0</v>
      </c>
      <c r="AB1033" s="26">
        <f t="shared" si="425"/>
        <v>15</v>
      </c>
      <c r="AC1033" s="1">
        <f t="shared" si="406"/>
        <v>1616</v>
      </c>
      <c r="AD1033" s="51"/>
      <c r="AE1033" s="1"/>
      <c r="AF1033">
        <f t="shared" si="426"/>
        <v>17</v>
      </c>
      <c r="AG1033" s="26" t="str">
        <f>VLOOKUP(AF1033,角色间职业划分!P:R,3,FALSE)</f>
        <v>战士</v>
      </c>
      <c r="AH1033" s="26">
        <f t="shared" si="427"/>
        <v>52</v>
      </c>
    </row>
    <row r="1034" spans="1:34" x14ac:dyDescent="0.15">
      <c r="A1034" s="26">
        <v>1030</v>
      </c>
      <c r="B1034" s="26">
        <f t="shared" si="407"/>
        <v>0</v>
      </c>
      <c r="C1034" s="26">
        <f>ROUND(IF($AG1034="战士",VLOOKUP($AH1034,$DV:$ER,DX$1,FALSE),IF($AG1034="幻术师",VLOOKUP($AH1034,$EU:$FQ,EW$1,FALSE),IF($AG1034="刺客",VLOOKUP($AH1034,$FU:$GQ,FW$1,FALSE),"无该职业")))/VLOOKUP(AF1034,角色间职业划分!P:AP,20,FALSE),0)</f>
        <v>48</v>
      </c>
      <c r="D1034" s="26">
        <f t="shared" si="408"/>
        <v>0</v>
      </c>
      <c r="E1034" s="26">
        <f>ROUND(IF($AG1034="战士",VLOOKUP($AH1034,$DV:$ER,DZ$1,FALSE),IF($AG1034="幻术师",VLOOKUP($AH1034,$EU:$FQ,EY$1,FALSE),IF($AG1034="刺客",VLOOKUP($AH1034,$FU:$GQ,FY$1,FALSE),"无该职业")))*VLOOKUP($AF1034,角色间职业划分!$P:$AP,26,FALSE)*VLOOKUP($AF1034,角色间职业划分!$P:$AP,13,FALSE)/角色间职业划分!$AB$9,0)</f>
        <v>944</v>
      </c>
      <c r="F1034" s="26">
        <f>ROUND(IF($AG1034="战士",VLOOKUP($AH1034,$DV:$ER,EA$1,FALSE),IF($AG1034="幻术师",VLOOKUP($AH1034,$EU:$FQ,EZ$1,FALSE),IF($AG1034="刺客",VLOOKUP($AH1034,$FU:$GQ,FZ$1,FALSE),"无该职业")))*VLOOKUP($AF1034,角色间职业划分!$P:$AP,8,FALSE)/角色间职业划分!$W$9,0)</f>
        <v>14794</v>
      </c>
      <c r="G1034" s="26">
        <f>ROUND(IF($AG1034="战士",VLOOKUP($AH1034,$DV:$ER,EB$1,FALSE),IF($AG1034="幻术师",VLOOKUP($AH1034,$EU:$FQ,FA$1,FALSE),IF($AG1034="刺客",VLOOKUP($AH1034,$FU:$GQ,GA$1,FALSE),"无该职业")))*VLOOKUP($AF1034,角色间职业划分!$P:$AP,13,FALSE)/角色间职业划分!$AB$9,0)</f>
        <v>3182</v>
      </c>
      <c r="H1034" s="26">
        <f t="shared" si="409"/>
        <v>0</v>
      </c>
      <c r="I1034" s="26">
        <f t="shared" si="410"/>
        <v>0</v>
      </c>
      <c r="J1034" s="26">
        <f t="shared" si="411"/>
        <v>0</v>
      </c>
      <c r="K1034" s="26">
        <f t="shared" si="412"/>
        <v>0</v>
      </c>
      <c r="L1034" s="26">
        <f t="shared" si="413"/>
        <v>0</v>
      </c>
      <c r="M1034" s="26">
        <f t="shared" si="414"/>
        <v>0</v>
      </c>
      <c r="N1034" s="26">
        <f t="shared" si="415"/>
        <v>5</v>
      </c>
      <c r="O1034" s="26">
        <f t="shared" si="416"/>
        <v>10</v>
      </c>
      <c r="P1034" s="26">
        <f t="shared" si="417"/>
        <v>7.5</v>
      </c>
      <c r="Q1034" s="26">
        <f t="shared" si="418"/>
        <v>5</v>
      </c>
      <c r="R1034" s="26">
        <f t="shared" si="419"/>
        <v>0</v>
      </c>
      <c r="S1034" s="26">
        <f t="shared" si="420"/>
        <v>5</v>
      </c>
      <c r="T1034" s="26">
        <f t="shared" si="421"/>
        <v>2.5</v>
      </c>
      <c r="U1034" s="26">
        <f t="shared" si="422"/>
        <v>0</v>
      </c>
      <c r="V1034" s="26">
        <f t="shared" si="423"/>
        <v>0</v>
      </c>
      <c r="W1034" s="26">
        <f>VLOOKUP(AF1034,角色间职业划分!L:M,2,FALSE)</f>
        <v>39</v>
      </c>
      <c r="X1034" s="26">
        <f t="shared" si="424"/>
        <v>53</v>
      </c>
      <c r="Y1034" s="26">
        <v>0</v>
      </c>
      <c r="Z1034" s="26">
        <v>0</v>
      </c>
      <c r="AA1034" s="26">
        <v>0</v>
      </c>
      <c r="AB1034" s="26">
        <f t="shared" si="425"/>
        <v>15</v>
      </c>
      <c r="AC1034" s="1">
        <f t="shared" si="406"/>
        <v>1667</v>
      </c>
      <c r="AD1034" s="51"/>
      <c r="AE1034" s="1"/>
      <c r="AF1034">
        <f t="shared" si="426"/>
        <v>17</v>
      </c>
      <c r="AG1034" s="26" t="str">
        <f>VLOOKUP(AF1034,角色间职业划分!P:R,3,FALSE)</f>
        <v>战士</v>
      </c>
      <c r="AH1034" s="26">
        <f t="shared" si="427"/>
        <v>53</v>
      </c>
    </row>
    <row r="1035" spans="1:34" x14ac:dyDescent="0.15">
      <c r="A1035" s="26">
        <v>1031</v>
      </c>
      <c r="B1035" s="26">
        <f t="shared" si="407"/>
        <v>0</v>
      </c>
      <c r="C1035" s="26">
        <f>ROUND(IF($AG1035="战士",VLOOKUP($AH1035,$DV:$ER,DX$1,FALSE),IF($AG1035="幻术师",VLOOKUP($AH1035,$EU:$FQ,EW$1,FALSE),IF($AG1035="刺客",VLOOKUP($AH1035,$FU:$GQ,FW$1,FALSE),"无该职业")))/VLOOKUP(AF1035,角色间职业划分!P:AP,20,FALSE),0)</f>
        <v>54</v>
      </c>
      <c r="D1035" s="26">
        <f t="shared" si="408"/>
        <v>0</v>
      </c>
      <c r="E1035" s="26">
        <f>ROUND(IF($AG1035="战士",VLOOKUP($AH1035,$DV:$ER,DZ$1,FALSE),IF($AG1035="幻术师",VLOOKUP($AH1035,$EU:$FQ,EY$1,FALSE),IF($AG1035="刺客",VLOOKUP($AH1035,$FU:$GQ,FY$1,FALSE),"无该职业")))*VLOOKUP($AF1035,角色间职业划分!$P:$AP,26,FALSE)*VLOOKUP($AF1035,角色间职业划分!$P:$AP,13,FALSE)/角色间职业划分!$AB$9,0)</f>
        <v>944</v>
      </c>
      <c r="F1035" s="26">
        <f>ROUND(IF($AG1035="战士",VLOOKUP($AH1035,$DV:$ER,EA$1,FALSE),IF($AG1035="幻术师",VLOOKUP($AH1035,$EU:$FQ,EZ$1,FALSE),IF($AG1035="刺客",VLOOKUP($AH1035,$FU:$GQ,FZ$1,FALSE),"无该职业")))*VLOOKUP($AF1035,角色间职业划分!$P:$AP,8,FALSE)/角色间职业划分!$W$9,0)</f>
        <v>14794</v>
      </c>
      <c r="G1035" s="26">
        <f>ROUND(IF($AG1035="战士",VLOOKUP($AH1035,$DV:$ER,EB$1,FALSE),IF($AG1035="幻术师",VLOOKUP($AH1035,$EU:$FQ,FA$1,FALSE),IF($AG1035="刺客",VLOOKUP($AH1035,$FU:$GQ,GA$1,FALSE),"无该职业")))*VLOOKUP($AF1035,角色间职业划分!$P:$AP,13,FALSE)/角色间职业划分!$AB$9,0)</f>
        <v>3182</v>
      </c>
      <c r="H1035" s="26">
        <f t="shared" si="409"/>
        <v>0</v>
      </c>
      <c r="I1035" s="26">
        <f t="shared" si="410"/>
        <v>0</v>
      </c>
      <c r="J1035" s="26">
        <f t="shared" si="411"/>
        <v>0</v>
      </c>
      <c r="K1035" s="26">
        <f t="shared" si="412"/>
        <v>0</v>
      </c>
      <c r="L1035" s="26">
        <f t="shared" si="413"/>
        <v>0</v>
      </c>
      <c r="M1035" s="26">
        <f t="shared" si="414"/>
        <v>0</v>
      </c>
      <c r="N1035" s="26">
        <f t="shared" si="415"/>
        <v>5</v>
      </c>
      <c r="O1035" s="26">
        <f t="shared" si="416"/>
        <v>10</v>
      </c>
      <c r="P1035" s="26">
        <f t="shared" si="417"/>
        <v>7.5</v>
      </c>
      <c r="Q1035" s="26">
        <f t="shared" si="418"/>
        <v>5</v>
      </c>
      <c r="R1035" s="26">
        <f t="shared" si="419"/>
        <v>0</v>
      </c>
      <c r="S1035" s="26">
        <f t="shared" si="420"/>
        <v>5</v>
      </c>
      <c r="T1035" s="26">
        <f t="shared" si="421"/>
        <v>2.5</v>
      </c>
      <c r="U1035" s="26">
        <f t="shared" si="422"/>
        <v>0</v>
      </c>
      <c r="V1035" s="26">
        <f t="shared" si="423"/>
        <v>0</v>
      </c>
      <c r="W1035" s="26">
        <f>VLOOKUP(AF1035,角色间职业划分!L:M,2,FALSE)</f>
        <v>39</v>
      </c>
      <c r="X1035" s="26">
        <f t="shared" si="424"/>
        <v>54</v>
      </c>
      <c r="Y1035" s="26">
        <v>0</v>
      </c>
      <c r="Z1035" s="26">
        <v>0</v>
      </c>
      <c r="AA1035" s="26">
        <v>0</v>
      </c>
      <c r="AB1035" s="26">
        <f t="shared" si="425"/>
        <v>15</v>
      </c>
      <c r="AC1035" s="1">
        <f t="shared" si="406"/>
        <v>1717</v>
      </c>
      <c r="AD1035" s="51"/>
      <c r="AE1035" s="1"/>
      <c r="AF1035">
        <f t="shared" si="426"/>
        <v>17</v>
      </c>
      <c r="AG1035" s="26" t="str">
        <f>VLOOKUP(AF1035,角色间职业划分!P:R,3,FALSE)</f>
        <v>战士</v>
      </c>
      <c r="AH1035" s="26">
        <f t="shared" si="427"/>
        <v>54</v>
      </c>
    </row>
    <row r="1036" spans="1:34" x14ac:dyDescent="0.15">
      <c r="A1036" s="26">
        <v>1032</v>
      </c>
      <c r="B1036" s="26">
        <f t="shared" si="407"/>
        <v>0</v>
      </c>
      <c r="C1036" s="26">
        <f>ROUND(IF($AG1036="战士",VLOOKUP($AH1036,$DV:$ER,DX$1,FALSE),IF($AG1036="幻术师",VLOOKUP($AH1036,$EU:$FQ,EW$1,FALSE),IF($AG1036="刺客",VLOOKUP($AH1036,$FU:$GQ,FW$1,FALSE),"无该职业")))/VLOOKUP(AF1036,角色间职业划分!P:AP,20,FALSE),0)</f>
        <v>54</v>
      </c>
      <c r="D1036" s="26">
        <f t="shared" si="408"/>
        <v>0</v>
      </c>
      <c r="E1036" s="26">
        <f>ROUND(IF($AG1036="战士",VLOOKUP($AH1036,$DV:$ER,DZ$1,FALSE),IF($AG1036="幻术师",VLOOKUP($AH1036,$EU:$FQ,EY$1,FALSE),IF($AG1036="刺客",VLOOKUP($AH1036,$FU:$GQ,FY$1,FALSE),"无该职业")))*VLOOKUP($AF1036,角色间职业划分!$P:$AP,26,FALSE)*VLOOKUP($AF1036,角色间职业划分!$P:$AP,13,FALSE)/角色间职业划分!$AB$9,0)</f>
        <v>944</v>
      </c>
      <c r="F1036" s="26">
        <f>ROUND(IF($AG1036="战士",VLOOKUP($AH1036,$DV:$ER,EA$1,FALSE),IF($AG1036="幻术师",VLOOKUP($AH1036,$EU:$FQ,EZ$1,FALSE),IF($AG1036="刺客",VLOOKUP($AH1036,$FU:$GQ,FZ$1,FALSE),"无该职业")))*VLOOKUP($AF1036,角色间职业划分!$P:$AP,8,FALSE)/角色间职业划分!$W$9,0)</f>
        <v>14794</v>
      </c>
      <c r="G1036" s="26">
        <f>ROUND(IF($AG1036="战士",VLOOKUP($AH1036,$DV:$ER,EB$1,FALSE),IF($AG1036="幻术师",VLOOKUP($AH1036,$EU:$FQ,FA$1,FALSE),IF($AG1036="刺客",VLOOKUP($AH1036,$FU:$GQ,GA$1,FALSE),"无该职业")))*VLOOKUP($AF1036,角色间职业划分!$P:$AP,13,FALSE)/角色间职业划分!$AB$9,0)</f>
        <v>3593</v>
      </c>
      <c r="H1036" s="26">
        <f t="shared" si="409"/>
        <v>0</v>
      </c>
      <c r="I1036" s="26">
        <f t="shared" si="410"/>
        <v>0</v>
      </c>
      <c r="J1036" s="26">
        <f t="shared" si="411"/>
        <v>0</v>
      </c>
      <c r="K1036" s="26">
        <f t="shared" si="412"/>
        <v>0</v>
      </c>
      <c r="L1036" s="26">
        <f t="shared" si="413"/>
        <v>0</v>
      </c>
      <c r="M1036" s="26">
        <f t="shared" si="414"/>
        <v>0</v>
      </c>
      <c r="N1036" s="26">
        <f t="shared" si="415"/>
        <v>5</v>
      </c>
      <c r="O1036" s="26">
        <f t="shared" si="416"/>
        <v>10</v>
      </c>
      <c r="P1036" s="26">
        <f t="shared" si="417"/>
        <v>7.5</v>
      </c>
      <c r="Q1036" s="26">
        <f t="shared" si="418"/>
        <v>5</v>
      </c>
      <c r="R1036" s="26">
        <f t="shared" si="419"/>
        <v>0</v>
      </c>
      <c r="S1036" s="26">
        <f t="shared" si="420"/>
        <v>5</v>
      </c>
      <c r="T1036" s="26">
        <f t="shared" si="421"/>
        <v>2.5</v>
      </c>
      <c r="U1036" s="26">
        <f t="shared" si="422"/>
        <v>0</v>
      </c>
      <c r="V1036" s="26">
        <f t="shared" si="423"/>
        <v>0</v>
      </c>
      <c r="W1036" s="26">
        <f>VLOOKUP(AF1036,角色间职业划分!L:M,2,FALSE)</f>
        <v>39</v>
      </c>
      <c r="X1036" s="26">
        <f t="shared" si="424"/>
        <v>55</v>
      </c>
      <c r="Y1036" s="26">
        <v>0</v>
      </c>
      <c r="Z1036" s="26">
        <v>0</v>
      </c>
      <c r="AA1036" s="26">
        <v>0</v>
      </c>
      <c r="AB1036" s="26">
        <f t="shared" si="425"/>
        <v>15</v>
      </c>
      <c r="AC1036" s="1">
        <f t="shared" si="406"/>
        <v>1768</v>
      </c>
      <c r="AD1036" s="51"/>
      <c r="AE1036" s="1"/>
      <c r="AF1036">
        <f t="shared" si="426"/>
        <v>17</v>
      </c>
      <c r="AG1036" s="26" t="str">
        <f>VLOOKUP(AF1036,角色间职业划分!P:R,3,FALSE)</f>
        <v>战士</v>
      </c>
      <c r="AH1036" s="26">
        <f t="shared" si="427"/>
        <v>55</v>
      </c>
    </row>
    <row r="1037" spans="1:34" x14ac:dyDescent="0.15">
      <c r="A1037" s="26">
        <v>1033</v>
      </c>
      <c r="B1037" s="26">
        <f t="shared" si="407"/>
        <v>0</v>
      </c>
      <c r="C1037" s="26">
        <f>ROUND(IF($AG1037="战士",VLOOKUP($AH1037,$DV:$ER,DX$1,FALSE),IF($AG1037="幻术师",VLOOKUP($AH1037,$EU:$FQ,EW$1,FALSE),IF($AG1037="刺客",VLOOKUP($AH1037,$FU:$GQ,FW$1,FALSE),"无该职业")))/VLOOKUP(AF1037,角色间职业划分!P:AP,20,FALSE),0)</f>
        <v>54</v>
      </c>
      <c r="D1037" s="26">
        <f t="shared" si="408"/>
        <v>0</v>
      </c>
      <c r="E1037" s="26">
        <f>ROUND(IF($AG1037="战士",VLOOKUP($AH1037,$DV:$ER,DZ$1,FALSE),IF($AG1037="幻术师",VLOOKUP($AH1037,$EU:$FQ,EY$1,FALSE),IF($AG1037="刺客",VLOOKUP($AH1037,$FU:$GQ,FY$1,FALSE),"无该职业")))*VLOOKUP($AF1037,角色间职业划分!$P:$AP,26,FALSE)*VLOOKUP($AF1037,角色间职业划分!$P:$AP,13,FALSE)/角色间职业划分!$AB$9,0)</f>
        <v>1478</v>
      </c>
      <c r="F1037" s="26">
        <f>ROUND(IF($AG1037="战士",VLOOKUP($AH1037,$DV:$ER,EA$1,FALSE),IF($AG1037="幻术师",VLOOKUP($AH1037,$EU:$FQ,EZ$1,FALSE),IF($AG1037="刺客",VLOOKUP($AH1037,$FU:$GQ,FZ$1,FALSE),"无该职业")))*VLOOKUP($AF1037,角色间职业划分!$P:$AP,8,FALSE)/角色间职业划分!$W$9,0)</f>
        <v>14794</v>
      </c>
      <c r="G1037" s="26">
        <f>ROUND(IF($AG1037="战士",VLOOKUP($AH1037,$DV:$ER,EB$1,FALSE),IF($AG1037="幻术师",VLOOKUP($AH1037,$EU:$FQ,FA$1,FALSE),IF($AG1037="刺客",VLOOKUP($AH1037,$FU:$GQ,GA$1,FALSE),"无该职业")))*VLOOKUP($AF1037,角色间职业划分!$P:$AP,13,FALSE)/角色间职业划分!$AB$9,0)</f>
        <v>3593</v>
      </c>
      <c r="H1037" s="26">
        <f t="shared" si="409"/>
        <v>0</v>
      </c>
      <c r="I1037" s="26">
        <f t="shared" si="410"/>
        <v>0</v>
      </c>
      <c r="J1037" s="26">
        <f t="shared" si="411"/>
        <v>0</v>
      </c>
      <c r="K1037" s="26">
        <f t="shared" si="412"/>
        <v>0</v>
      </c>
      <c r="L1037" s="26">
        <f t="shared" si="413"/>
        <v>0</v>
      </c>
      <c r="M1037" s="26">
        <f t="shared" si="414"/>
        <v>0</v>
      </c>
      <c r="N1037" s="26">
        <f t="shared" si="415"/>
        <v>5</v>
      </c>
      <c r="O1037" s="26">
        <f t="shared" si="416"/>
        <v>10</v>
      </c>
      <c r="P1037" s="26">
        <f t="shared" si="417"/>
        <v>7.5</v>
      </c>
      <c r="Q1037" s="26">
        <f t="shared" si="418"/>
        <v>5</v>
      </c>
      <c r="R1037" s="26">
        <f t="shared" si="419"/>
        <v>0</v>
      </c>
      <c r="S1037" s="26">
        <f t="shared" si="420"/>
        <v>5</v>
      </c>
      <c r="T1037" s="26">
        <f t="shared" si="421"/>
        <v>2.5</v>
      </c>
      <c r="U1037" s="26">
        <f t="shared" si="422"/>
        <v>0</v>
      </c>
      <c r="V1037" s="26">
        <f t="shared" si="423"/>
        <v>0</v>
      </c>
      <c r="W1037" s="26">
        <f>VLOOKUP(AF1037,角色间职业划分!L:M,2,FALSE)</f>
        <v>39</v>
      </c>
      <c r="X1037" s="26">
        <f t="shared" si="424"/>
        <v>56</v>
      </c>
      <c r="Y1037" s="26">
        <v>0</v>
      </c>
      <c r="Z1037" s="26">
        <v>0</v>
      </c>
      <c r="AA1037" s="26">
        <v>0</v>
      </c>
      <c r="AB1037" s="26">
        <f t="shared" si="425"/>
        <v>15</v>
      </c>
      <c r="AC1037" s="1">
        <f t="shared" si="406"/>
        <v>1818</v>
      </c>
      <c r="AD1037" s="51"/>
      <c r="AE1037" s="1"/>
      <c r="AF1037">
        <f t="shared" si="426"/>
        <v>17</v>
      </c>
      <c r="AG1037" s="26" t="str">
        <f>VLOOKUP(AF1037,角色间职业划分!P:R,3,FALSE)</f>
        <v>战士</v>
      </c>
      <c r="AH1037" s="26">
        <f t="shared" si="427"/>
        <v>56</v>
      </c>
    </row>
    <row r="1038" spans="1:34" x14ac:dyDescent="0.15">
      <c r="A1038" s="26">
        <v>1034</v>
      </c>
      <c r="B1038" s="26">
        <f t="shared" si="407"/>
        <v>0</v>
      </c>
      <c r="C1038" s="26">
        <f>ROUND(IF($AG1038="战士",VLOOKUP($AH1038,$DV:$ER,DX$1,FALSE),IF($AG1038="幻术师",VLOOKUP($AH1038,$EU:$FQ,EW$1,FALSE),IF($AG1038="刺客",VLOOKUP($AH1038,$FU:$GQ,FW$1,FALSE),"无该职业")))/VLOOKUP(AF1038,角色间职业划分!P:AP,20,FALSE),0)</f>
        <v>54</v>
      </c>
      <c r="D1038" s="26">
        <f t="shared" si="408"/>
        <v>0</v>
      </c>
      <c r="E1038" s="26">
        <f>ROUND(IF($AG1038="战士",VLOOKUP($AH1038,$DV:$ER,DZ$1,FALSE),IF($AG1038="幻术师",VLOOKUP($AH1038,$EU:$FQ,EY$1,FALSE),IF($AG1038="刺客",VLOOKUP($AH1038,$FU:$GQ,FY$1,FALSE),"无该职业")))*VLOOKUP($AF1038,角色间职业划分!$P:$AP,26,FALSE)*VLOOKUP($AF1038,角色间职业划分!$P:$AP,13,FALSE)/角色间职业划分!$AB$9,0)</f>
        <v>1478</v>
      </c>
      <c r="F1038" s="26">
        <f>ROUND(IF($AG1038="战士",VLOOKUP($AH1038,$DV:$ER,EA$1,FALSE),IF($AG1038="幻术师",VLOOKUP($AH1038,$EU:$FQ,EZ$1,FALSE),IF($AG1038="刺客",VLOOKUP($AH1038,$FU:$GQ,FZ$1,FALSE),"无该职业")))*VLOOKUP($AF1038,角色间职业划分!$P:$AP,8,FALSE)/角色间职业划分!$W$9,0)</f>
        <v>16587</v>
      </c>
      <c r="G1038" s="26">
        <f>ROUND(IF($AG1038="战士",VLOOKUP($AH1038,$DV:$ER,EB$1,FALSE),IF($AG1038="幻术师",VLOOKUP($AH1038,$EU:$FQ,FA$1,FALSE),IF($AG1038="刺客",VLOOKUP($AH1038,$FU:$GQ,GA$1,FALSE),"无该职业")))*VLOOKUP($AF1038,角色间职业划分!$P:$AP,13,FALSE)/角色间职业划分!$AB$9,0)</f>
        <v>3593</v>
      </c>
      <c r="H1038" s="26">
        <f t="shared" si="409"/>
        <v>0</v>
      </c>
      <c r="I1038" s="26">
        <f t="shared" si="410"/>
        <v>0</v>
      </c>
      <c r="J1038" s="26">
        <f t="shared" si="411"/>
        <v>0</v>
      </c>
      <c r="K1038" s="26">
        <f t="shared" si="412"/>
        <v>0</v>
      </c>
      <c r="L1038" s="26">
        <f t="shared" si="413"/>
        <v>0</v>
      </c>
      <c r="M1038" s="26">
        <f t="shared" si="414"/>
        <v>0</v>
      </c>
      <c r="N1038" s="26">
        <f t="shared" si="415"/>
        <v>5</v>
      </c>
      <c r="O1038" s="26">
        <f t="shared" si="416"/>
        <v>10</v>
      </c>
      <c r="P1038" s="26">
        <f t="shared" si="417"/>
        <v>7.5</v>
      </c>
      <c r="Q1038" s="26">
        <f t="shared" si="418"/>
        <v>5</v>
      </c>
      <c r="R1038" s="26">
        <f t="shared" si="419"/>
        <v>0</v>
      </c>
      <c r="S1038" s="26">
        <f t="shared" si="420"/>
        <v>5</v>
      </c>
      <c r="T1038" s="26">
        <f t="shared" si="421"/>
        <v>2.5</v>
      </c>
      <c r="U1038" s="26">
        <f t="shared" si="422"/>
        <v>0</v>
      </c>
      <c r="V1038" s="26">
        <f t="shared" si="423"/>
        <v>0</v>
      </c>
      <c r="W1038" s="26">
        <f>VLOOKUP(AF1038,角色间职业划分!L:M,2,FALSE)</f>
        <v>39</v>
      </c>
      <c r="X1038" s="26">
        <f t="shared" si="424"/>
        <v>57</v>
      </c>
      <c r="Y1038" s="26">
        <v>0</v>
      </c>
      <c r="Z1038" s="26">
        <v>0</v>
      </c>
      <c r="AA1038" s="26">
        <v>0</v>
      </c>
      <c r="AB1038" s="26">
        <f t="shared" si="425"/>
        <v>15</v>
      </c>
      <c r="AC1038" s="1">
        <f t="shared" si="406"/>
        <v>1869</v>
      </c>
      <c r="AD1038" s="51"/>
      <c r="AE1038" s="1"/>
      <c r="AF1038">
        <f t="shared" si="426"/>
        <v>17</v>
      </c>
      <c r="AG1038" s="26" t="str">
        <f>VLOOKUP(AF1038,角色间职业划分!P:R,3,FALSE)</f>
        <v>战士</v>
      </c>
      <c r="AH1038" s="26">
        <f t="shared" si="427"/>
        <v>57</v>
      </c>
    </row>
    <row r="1039" spans="1:34" x14ac:dyDescent="0.15">
      <c r="A1039" s="26">
        <v>1035</v>
      </c>
      <c r="B1039" s="26">
        <f t="shared" si="407"/>
        <v>0</v>
      </c>
      <c r="C1039" s="26">
        <f>ROUND(IF($AG1039="战士",VLOOKUP($AH1039,$DV:$ER,DX$1,FALSE),IF($AG1039="幻术师",VLOOKUP($AH1039,$EU:$FQ,EW$1,FALSE),IF($AG1039="刺客",VLOOKUP($AH1039,$FU:$GQ,FW$1,FALSE),"无该职业")))/VLOOKUP(AF1039,角色间职业划分!P:AP,20,FALSE),0)</f>
        <v>54</v>
      </c>
      <c r="D1039" s="26">
        <f t="shared" si="408"/>
        <v>0</v>
      </c>
      <c r="E1039" s="26">
        <f>ROUND(IF($AG1039="战士",VLOOKUP($AH1039,$DV:$ER,DZ$1,FALSE),IF($AG1039="幻术师",VLOOKUP($AH1039,$EU:$FQ,EY$1,FALSE),IF($AG1039="刺客",VLOOKUP($AH1039,$FU:$GQ,FY$1,FALSE),"无该职业")))*VLOOKUP($AF1039,角色间职业划分!$P:$AP,26,FALSE)*VLOOKUP($AF1039,角色间职业划分!$P:$AP,13,FALSE)/角色间职业划分!$AB$9,0)</f>
        <v>1478</v>
      </c>
      <c r="F1039" s="26">
        <f>ROUND(IF($AG1039="战士",VLOOKUP($AH1039,$DV:$ER,EA$1,FALSE),IF($AG1039="幻术师",VLOOKUP($AH1039,$EU:$FQ,EZ$1,FALSE),IF($AG1039="刺客",VLOOKUP($AH1039,$FU:$GQ,FZ$1,FALSE),"无该职业")))*VLOOKUP($AF1039,角色间职业划分!$P:$AP,8,FALSE)/角色间职业划分!$W$9,0)</f>
        <v>16587</v>
      </c>
      <c r="G1039" s="26">
        <f>ROUND(IF($AG1039="战士",VLOOKUP($AH1039,$DV:$ER,EB$1,FALSE),IF($AG1039="幻术师",VLOOKUP($AH1039,$EU:$FQ,FA$1,FALSE),IF($AG1039="刺客",VLOOKUP($AH1039,$FU:$GQ,GA$1,FALSE),"无该职业")))*VLOOKUP($AF1039,角色间职业划分!$P:$AP,13,FALSE)/角色间职业划分!$AB$9,0)</f>
        <v>3593</v>
      </c>
      <c r="H1039" s="26">
        <f t="shared" si="409"/>
        <v>0</v>
      </c>
      <c r="I1039" s="26">
        <f t="shared" si="410"/>
        <v>0</v>
      </c>
      <c r="J1039" s="26">
        <f t="shared" si="411"/>
        <v>0</v>
      </c>
      <c r="K1039" s="26">
        <f t="shared" si="412"/>
        <v>0</v>
      </c>
      <c r="L1039" s="26">
        <f t="shared" si="413"/>
        <v>0</v>
      </c>
      <c r="M1039" s="26">
        <f t="shared" si="414"/>
        <v>0</v>
      </c>
      <c r="N1039" s="26">
        <f t="shared" si="415"/>
        <v>5</v>
      </c>
      <c r="O1039" s="26">
        <f t="shared" si="416"/>
        <v>10</v>
      </c>
      <c r="P1039" s="26">
        <f t="shared" si="417"/>
        <v>7.5</v>
      </c>
      <c r="Q1039" s="26">
        <f t="shared" si="418"/>
        <v>5</v>
      </c>
      <c r="R1039" s="26">
        <f t="shared" si="419"/>
        <v>0</v>
      </c>
      <c r="S1039" s="26">
        <f t="shared" si="420"/>
        <v>5</v>
      </c>
      <c r="T1039" s="26">
        <f t="shared" si="421"/>
        <v>5</v>
      </c>
      <c r="U1039" s="26">
        <f t="shared" si="422"/>
        <v>0</v>
      </c>
      <c r="V1039" s="26">
        <f t="shared" si="423"/>
        <v>0</v>
      </c>
      <c r="W1039" s="26">
        <f>VLOOKUP(AF1039,角色间职业划分!L:M,2,FALSE)</f>
        <v>39</v>
      </c>
      <c r="X1039" s="26">
        <f t="shared" si="424"/>
        <v>58</v>
      </c>
      <c r="Y1039" s="26">
        <v>0</v>
      </c>
      <c r="Z1039" s="26">
        <v>0</v>
      </c>
      <c r="AA1039" s="26">
        <v>0</v>
      </c>
      <c r="AB1039" s="26">
        <f t="shared" si="425"/>
        <v>15</v>
      </c>
      <c r="AC1039" s="1">
        <f t="shared" si="406"/>
        <v>1919</v>
      </c>
      <c r="AD1039" s="51"/>
      <c r="AE1039" s="1"/>
      <c r="AF1039">
        <f t="shared" si="426"/>
        <v>17</v>
      </c>
      <c r="AG1039" s="26" t="str">
        <f>VLOOKUP(AF1039,角色间职业划分!P:R,3,FALSE)</f>
        <v>战士</v>
      </c>
      <c r="AH1039" s="26">
        <f t="shared" si="427"/>
        <v>58</v>
      </c>
    </row>
    <row r="1040" spans="1:34" x14ac:dyDescent="0.15">
      <c r="A1040" s="26">
        <v>1036</v>
      </c>
      <c r="B1040" s="26">
        <f t="shared" si="407"/>
        <v>0</v>
      </c>
      <c r="C1040" s="26">
        <f>ROUND(IF($AG1040="战士",VLOOKUP($AH1040,$DV:$ER,DX$1,FALSE),IF($AG1040="幻术师",VLOOKUP($AH1040,$EU:$FQ,EW$1,FALSE),IF($AG1040="刺客",VLOOKUP($AH1040,$FU:$GQ,FW$1,FALSE),"无该职业")))/VLOOKUP(AF1040,角色间职业划分!P:AP,20,FALSE),0)</f>
        <v>54</v>
      </c>
      <c r="D1040" s="26">
        <f t="shared" si="408"/>
        <v>0</v>
      </c>
      <c r="E1040" s="26">
        <f>ROUND(IF($AG1040="战士",VLOOKUP($AH1040,$DV:$ER,DZ$1,FALSE),IF($AG1040="幻术师",VLOOKUP($AH1040,$EU:$FQ,EY$1,FALSE),IF($AG1040="刺客",VLOOKUP($AH1040,$FU:$GQ,FY$1,FALSE),"无该职业")))*VLOOKUP($AF1040,角色间职业划分!$P:$AP,26,FALSE)*VLOOKUP($AF1040,角色间职业划分!$P:$AP,13,FALSE)/角色间职业划分!$AB$9,0)</f>
        <v>1478</v>
      </c>
      <c r="F1040" s="26">
        <f>ROUND(IF($AG1040="战士",VLOOKUP($AH1040,$DV:$ER,EA$1,FALSE),IF($AG1040="幻术师",VLOOKUP($AH1040,$EU:$FQ,EZ$1,FALSE),IF($AG1040="刺客",VLOOKUP($AH1040,$FU:$GQ,FZ$1,FALSE),"无该职业")))*VLOOKUP($AF1040,角色间职业划分!$P:$AP,8,FALSE)/角色间职业划分!$W$9,0)</f>
        <v>16587</v>
      </c>
      <c r="G1040" s="26">
        <f>ROUND(IF($AG1040="战士",VLOOKUP($AH1040,$DV:$ER,EB$1,FALSE),IF($AG1040="幻术师",VLOOKUP($AH1040,$EU:$FQ,FA$1,FALSE),IF($AG1040="刺客",VLOOKUP($AH1040,$FU:$GQ,GA$1,FALSE),"无该职业")))*VLOOKUP($AF1040,角色间职业划分!$P:$AP,13,FALSE)/角色间职业划分!$AB$9,0)</f>
        <v>4003</v>
      </c>
      <c r="H1040" s="26">
        <f t="shared" si="409"/>
        <v>0</v>
      </c>
      <c r="I1040" s="26">
        <f t="shared" si="410"/>
        <v>0</v>
      </c>
      <c r="J1040" s="26">
        <f t="shared" si="411"/>
        <v>0</v>
      </c>
      <c r="K1040" s="26">
        <f t="shared" si="412"/>
        <v>0</v>
      </c>
      <c r="L1040" s="26">
        <f t="shared" si="413"/>
        <v>0</v>
      </c>
      <c r="M1040" s="26">
        <f t="shared" si="414"/>
        <v>0</v>
      </c>
      <c r="N1040" s="26">
        <f t="shared" si="415"/>
        <v>5</v>
      </c>
      <c r="O1040" s="26">
        <f t="shared" si="416"/>
        <v>10</v>
      </c>
      <c r="P1040" s="26">
        <f t="shared" si="417"/>
        <v>7.5</v>
      </c>
      <c r="Q1040" s="26">
        <f t="shared" si="418"/>
        <v>5</v>
      </c>
      <c r="R1040" s="26">
        <f t="shared" si="419"/>
        <v>0</v>
      </c>
      <c r="S1040" s="26">
        <f t="shared" si="420"/>
        <v>5</v>
      </c>
      <c r="T1040" s="26">
        <f t="shared" si="421"/>
        <v>5</v>
      </c>
      <c r="U1040" s="26">
        <f t="shared" si="422"/>
        <v>0</v>
      </c>
      <c r="V1040" s="26">
        <f t="shared" si="423"/>
        <v>0</v>
      </c>
      <c r="W1040" s="26">
        <f>VLOOKUP(AF1040,角色间职业划分!L:M,2,FALSE)</f>
        <v>39</v>
      </c>
      <c r="X1040" s="26">
        <f t="shared" si="424"/>
        <v>59</v>
      </c>
      <c r="Y1040" s="26">
        <v>0</v>
      </c>
      <c r="Z1040" s="26">
        <v>0</v>
      </c>
      <c r="AA1040" s="26">
        <v>0</v>
      </c>
      <c r="AB1040" s="26">
        <f t="shared" si="425"/>
        <v>15</v>
      </c>
      <c r="AC1040" s="1">
        <f t="shared" si="406"/>
        <v>1970</v>
      </c>
      <c r="AD1040" s="51"/>
      <c r="AE1040" s="1"/>
      <c r="AF1040">
        <f t="shared" si="426"/>
        <v>17</v>
      </c>
      <c r="AG1040" s="26" t="str">
        <f>VLOOKUP(AF1040,角色间职业划分!P:R,3,FALSE)</f>
        <v>战士</v>
      </c>
      <c r="AH1040" s="26">
        <f t="shared" si="427"/>
        <v>59</v>
      </c>
    </row>
    <row r="1041" spans="1:34" x14ac:dyDescent="0.15">
      <c r="A1041" s="26">
        <v>1037</v>
      </c>
      <c r="B1041" s="26">
        <f t="shared" si="407"/>
        <v>0</v>
      </c>
      <c r="C1041" s="26">
        <f>ROUND(IF($AG1041="战士",VLOOKUP($AH1041,$DV:$ER,DX$1,FALSE),IF($AG1041="幻术师",VLOOKUP($AH1041,$EU:$FQ,EW$1,FALSE),IF($AG1041="刺客",VLOOKUP($AH1041,$FU:$GQ,FW$1,FALSE),"无该职业")))/VLOOKUP(AF1041,角色间职业划分!P:AP,20,FALSE),0)</f>
        <v>60</v>
      </c>
      <c r="D1041" s="26">
        <f t="shared" si="408"/>
        <v>0</v>
      </c>
      <c r="E1041" s="26">
        <f>ROUND(IF($AG1041="战士",VLOOKUP($AH1041,$DV:$ER,DZ$1,FALSE),IF($AG1041="幻术师",VLOOKUP($AH1041,$EU:$FQ,EY$1,FALSE),IF($AG1041="刺客",VLOOKUP($AH1041,$FU:$GQ,FY$1,FALSE),"无该职业")))*VLOOKUP($AF1041,角色间职业划分!$P:$AP,26,FALSE)*VLOOKUP($AF1041,角色间职业划分!$P:$AP,13,FALSE)/角色间职业划分!$AB$9,0)</f>
        <v>1478</v>
      </c>
      <c r="F1041" s="26">
        <f>ROUND(IF($AG1041="战士",VLOOKUP($AH1041,$DV:$ER,EA$1,FALSE),IF($AG1041="幻术师",VLOOKUP($AH1041,$EU:$FQ,EZ$1,FALSE),IF($AG1041="刺客",VLOOKUP($AH1041,$FU:$GQ,FZ$1,FALSE),"无该职业")))*VLOOKUP($AF1041,角色间职业划分!$P:$AP,8,FALSE)/角色间职业划分!$W$9,0)</f>
        <v>16587</v>
      </c>
      <c r="G1041" s="26">
        <f>ROUND(IF($AG1041="战士",VLOOKUP($AH1041,$DV:$ER,EB$1,FALSE),IF($AG1041="幻术师",VLOOKUP($AH1041,$EU:$FQ,FA$1,FALSE),IF($AG1041="刺客",VLOOKUP($AH1041,$FU:$GQ,GA$1,FALSE),"无该职业")))*VLOOKUP($AF1041,角色间职业划分!$P:$AP,13,FALSE)/角色间职业划分!$AB$9,0)</f>
        <v>4003</v>
      </c>
      <c r="H1041" s="26">
        <f t="shared" si="409"/>
        <v>0</v>
      </c>
      <c r="I1041" s="26">
        <f t="shared" si="410"/>
        <v>0</v>
      </c>
      <c r="J1041" s="26">
        <f t="shared" si="411"/>
        <v>0</v>
      </c>
      <c r="K1041" s="26">
        <f t="shared" si="412"/>
        <v>0</v>
      </c>
      <c r="L1041" s="26">
        <f t="shared" si="413"/>
        <v>0</v>
      </c>
      <c r="M1041" s="26">
        <f t="shared" si="414"/>
        <v>0</v>
      </c>
      <c r="N1041" s="26">
        <f t="shared" si="415"/>
        <v>5</v>
      </c>
      <c r="O1041" s="26">
        <f t="shared" si="416"/>
        <v>10</v>
      </c>
      <c r="P1041" s="26">
        <f t="shared" si="417"/>
        <v>7.5</v>
      </c>
      <c r="Q1041" s="26">
        <f t="shared" si="418"/>
        <v>5</v>
      </c>
      <c r="R1041" s="26">
        <f t="shared" si="419"/>
        <v>0</v>
      </c>
      <c r="S1041" s="26">
        <f t="shared" si="420"/>
        <v>5</v>
      </c>
      <c r="T1041" s="26">
        <f t="shared" si="421"/>
        <v>5</v>
      </c>
      <c r="U1041" s="26">
        <f t="shared" si="422"/>
        <v>0</v>
      </c>
      <c r="V1041" s="26">
        <f t="shared" si="423"/>
        <v>0</v>
      </c>
      <c r="W1041" s="26">
        <f>VLOOKUP(AF1041,角色间职业划分!L:M,2,FALSE)</f>
        <v>39</v>
      </c>
      <c r="X1041" s="26">
        <f t="shared" si="424"/>
        <v>60</v>
      </c>
      <c r="Y1041" s="26">
        <v>0</v>
      </c>
      <c r="Z1041" s="26">
        <v>0</v>
      </c>
      <c r="AA1041" s="26">
        <v>0</v>
      </c>
      <c r="AB1041" s="26">
        <f t="shared" si="425"/>
        <v>17.5</v>
      </c>
      <c r="AC1041" s="1">
        <f t="shared" si="406"/>
        <v>2020</v>
      </c>
      <c r="AD1041" s="51"/>
      <c r="AE1041" s="1"/>
      <c r="AF1041">
        <f t="shared" si="426"/>
        <v>17</v>
      </c>
      <c r="AG1041" s="26" t="str">
        <f>VLOOKUP(AF1041,角色间职业划分!P:R,3,FALSE)</f>
        <v>战士</v>
      </c>
      <c r="AH1041" s="26">
        <f t="shared" si="427"/>
        <v>60</v>
      </c>
    </row>
    <row r="1042" spans="1:34" x14ac:dyDescent="0.15">
      <c r="A1042" s="26">
        <v>1038</v>
      </c>
      <c r="B1042" s="26">
        <f t="shared" si="407"/>
        <v>0</v>
      </c>
      <c r="C1042" s="26">
        <f>ROUND(IF($AG1042="战士",VLOOKUP($AH1042,$DV:$ER,DX$1,FALSE),IF($AG1042="幻术师",VLOOKUP($AH1042,$EU:$FQ,EW$1,FALSE),IF($AG1042="刺客",VLOOKUP($AH1042,$FU:$GQ,FW$1,FALSE),"无该职业")))/VLOOKUP(AF1042,角色间职业划分!P:AP,20,FALSE),0)</f>
        <v>0</v>
      </c>
      <c r="D1042" s="26">
        <f t="shared" si="408"/>
        <v>0</v>
      </c>
      <c r="E1042" s="26">
        <f>ROUND(IF($AG1042="战士",VLOOKUP($AH1042,$DV:$ER,DZ$1,FALSE),IF($AG1042="幻术师",VLOOKUP($AH1042,$EU:$FQ,EY$1,FALSE),IF($AG1042="刺客",VLOOKUP($AH1042,$FU:$GQ,FY$1,FALSE),"无该职业")))*VLOOKUP($AF1042,角色间职业划分!$P:$AP,26,FALSE)*VLOOKUP($AF1042,角色间职业划分!$P:$AP,13,FALSE)/角色间职业划分!$AB$9,0)</f>
        <v>0</v>
      </c>
      <c r="F1042" s="26">
        <f>ROUND(IF($AG1042="战士",VLOOKUP($AH1042,$DV:$ER,EA$1,FALSE),IF($AG1042="幻术师",VLOOKUP($AH1042,$EU:$FQ,EZ$1,FALSE),IF($AG1042="刺客",VLOOKUP($AH1042,$FU:$GQ,FZ$1,FALSE),"无该职业")))*VLOOKUP($AF1042,角色间职业划分!$P:$AP,8,FALSE)/角色间职业划分!$W$9,0)</f>
        <v>0</v>
      </c>
      <c r="G1042" s="26">
        <f>ROUND(IF($AG1042="战士",VLOOKUP($AH1042,$DV:$ER,EB$1,FALSE),IF($AG1042="幻术师",VLOOKUP($AH1042,$EU:$FQ,FA$1,FALSE),IF($AG1042="刺客",VLOOKUP($AH1042,$FU:$GQ,GA$1,FALSE),"无该职业")))*VLOOKUP($AF1042,角色间职业划分!$P:$AP,13,FALSE)/角色间职业划分!$AB$9,0)</f>
        <v>0</v>
      </c>
      <c r="H1042" s="26">
        <f t="shared" si="409"/>
        <v>0</v>
      </c>
      <c r="I1042" s="26">
        <f t="shared" si="410"/>
        <v>0</v>
      </c>
      <c r="J1042" s="26">
        <f t="shared" si="411"/>
        <v>0</v>
      </c>
      <c r="K1042" s="26">
        <f t="shared" si="412"/>
        <v>0</v>
      </c>
      <c r="L1042" s="26">
        <f t="shared" si="413"/>
        <v>0</v>
      </c>
      <c r="M1042" s="26">
        <f t="shared" si="414"/>
        <v>0</v>
      </c>
      <c r="N1042" s="26">
        <f t="shared" si="415"/>
        <v>0</v>
      </c>
      <c r="O1042" s="26">
        <f t="shared" si="416"/>
        <v>0</v>
      </c>
      <c r="P1042" s="26">
        <f t="shared" si="417"/>
        <v>0</v>
      </c>
      <c r="Q1042" s="26">
        <f t="shared" si="418"/>
        <v>0</v>
      </c>
      <c r="R1042" s="26">
        <f t="shared" si="419"/>
        <v>0</v>
      </c>
      <c r="S1042" s="26">
        <f t="shared" si="420"/>
        <v>0</v>
      </c>
      <c r="T1042" s="26">
        <f t="shared" si="421"/>
        <v>0</v>
      </c>
      <c r="U1042" s="26">
        <f t="shared" si="422"/>
        <v>0</v>
      </c>
      <c r="V1042" s="26">
        <f t="shared" si="423"/>
        <v>0</v>
      </c>
      <c r="W1042" s="26">
        <f>VLOOKUP(AF1042,角色间职业划分!L:M,2,FALSE)</f>
        <v>40</v>
      </c>
      <c r="X1042" s="26">
        <f t="shared" si="424"/>
        <v>0</v>
      </c>
      <c r="Y1042" s="26">
        <v>0</v>
      </c>
      <c r="Z1042" s="26">
        <v>0</v>
      </c>
      <c r="AA1042" s="26">
        <v>0</v>
      </c>
      <c r="AB1042" s="26">
        <f t="shared" si="425"/>
        <v>0</v>
      </c>
      <c r="AC1042" s="1">
        <f t="shared" si="406"/>
        <v>0</v>
      </c>
      <c r="AD1042" s="51"/>
      <c r="AE1042" s="1"/>
      <c r="AF1042">
        <f t="shared" si="426"/>
        <v>18</v>
      </c>
      <c r="AG1042" s="26" t="str">
        <f>VLOOKUP(AF1042,角色间职业划分!P:R,3,FALSE)</f>
        <v>战士</v>
      </c>
      <c r="AH1042" s="26">
        <f t="shared" si="427"/>
        <v>0</v>
      </c>
    </row>
    <row r="1043" spans="1:34" x14ac:dyDescent="0.15">
      <c r="A1043" s="26">
        <v>1039</v>
      </c>
      <c r="B1043" s="26">
        <f t="shared" si="407"/>
        <v>0</v>
      </c>
      <c r="C1043" s="26">
        <f>ROUND(IF($AG1043="战士",VLOOKUP($AH1043,$DV:$ER,DX$1,FALSE),IF($AG1043="幻术师",VLOOKUP($AH1043,$EU:$FQ,EW$1,FALSE),IF($AG1043="刺客",VLOOKUP($AH1043,$FU:$GQ,FW$1,FALSE),"无该职业")))/VLOOKUP(AF1043,角色间职业划分!P:AP,20,FALSE),0)</f>
        <v>0</v>
      </c>
      <c r="D1043" s="26">
        <f t="shared" si="408"/>
        <v>0</v>
      </c>
      <c r="E1043" s="26">
        <f>ROUND(IF($AG1043="战士",VLOOKUP($AH1043,$DV:$ER,DZ$1,FALSE),IF($AG1043="幻术师",VLOOKUP($AH1043,$EU:$FQ,EY$1,FALSE),IF($AG1043="刺客",VLOOKUP($AH1043,$FU:$GQ,FY$1,FALSE),"无该职业")))*VLOOKUP($AF1043,角色间职业划分!$P:$AP,26,FALSE)*VLOOKUP($AF1043,角色间职业划分!$P:$AP,13,FALSE)/角色间职业划分!$AB$9,0)</f>
        <v>0</v>
      </c>
      <c r="F1043" s="26">
        <f>ROUND(IF($AG1043="战士",VLOOKUP($AH1043,$DV:$ER,EA$1,FALSE),IF($AG1043="幻术师",VLOOKUP($AH1043,$EU:$FQ,EZ$1,FALSE),IF($AG1043="刺客",VLOOKUP($AH1043,$FU:$GQ,FZ$1,FALSE),"无该职业")))*VLOOKUP($AF1043,角色间职业划分!$P:$AP,8,FALSE)/角色间职业划分!$W$9,0)</f>
        <v>279</v>
      </c>
      <c r="G1043" s="26">
        <f>ROUND(IF($AG1043="战士",VLOOKUP($AH1043,$DV:$ER,EB$1,FALSE),IF($AG1043="幻术师",VLOOKUP($AH1043,$EU:$FQ,FA$1,FALSE),IF($AG1043="刺客",VLOOKUP($AH1043,$FU:$GQ,GA$1,FALSE),"无该职业")))*VLOOKUP($AF1043,角色间职业划分!$P:$AP,13,FALSE)/角色间职业划分!$AB$9,0)</f>
        <v>0</v>
      </c>
      <c r="H1043" s="26">
        <f t="shared" si="409"/>
        <v>0</v>
      </c>
      <c r="I1043" s="26">
        <f t="shared" si="410"/>
        <v>0</v>
      </c>
      <c r="J1043" s="26">
        <f t="shared" si="411"/>
        <v>0</v>
      </c>
      <c r="K1043" s="26">
        <f t="shared" si="412"/>
        <v>0</v>
      </c>
      <c r="L1043" s="26">
        <f t="shared" si="413"/>
        <v>0</v>
      </c>
      <c r="M1043" s="26">
        <f t="shared" si="414"/>
        <v>0</v>
      </c>
      <c r="N1043" s="26">
        <f t="shared" si="415"/>
        <v>0</v>
      </c>
      <c r="O1043" s="26">
        <f t="shared" si="416"/>
        <v>0</v>
      </c>
      <c r="P1043" s="26">
        <f t="shared" si="417"/>
        <v>0</v>
      </c>
      <c r="Q1043" s="26">
        <f t="shared" si="418"/>
        <v>0</v>
      </c>
      <c r="R1043" s="26">
        <f t="shared" si="419"/>
        <v>0</v>
      </c>
      <c r="S1043" s="26">
        <f t="shared" si="420"/>
        <v>0</v>
      </c>
      <c r="T1043" s="26">
        <f t="shared" si="421"/>
        <v>0</v>
      </c>
      <c r="U1043" s="26">
        <f t="shared" si="422"/>
        <v>0</v>
      </c>
      <c r="V1043" s="26">
        <f t="shared" si="423"/>
        <v>0</v>
      </c>
      <c r="W1043" s="26">
        <f>VLOOKUP(AF1043,角色间职业划分!L:M,2,FALSE)</f>
        <v>40</v>
      </c>
      <c r="X1043" s="26">
        <f t="shared" si="424"/>
        <v>1</v>
      </c>
      <c r="Y1043" s="26">
        <v>0</v>
      </c>
      <c r="Z1043" s="26">
        <v>0</v>
      </c>
      <c r="AA1043" s="26">
        <v>0</v>
      </c>
      <c r="AB1043" s="26">
        <f t="shared" si="425"/>
        <v>0</v>
      </c>
      <c r="AC1043" s="1">
        <f t="shared" si="406"/>
        <v>36</v>
      </c>
      <c r="AD1043" s="51"/>
      <c r="AE1043" s="1"/>
      <c r="AF1043">
        <f t="shared" si="426"/>
        <v>18</v>
      </c>
      <c r="AG1043" s="26" t="str">
        <f>VLOOKUP(AF1043,角色间职业划分!P:R,3,FALSE)</f>
        <v>战士</v>
      </c>
      <c r="AH1043" s="26">
        <f t="shared" si="427"/>
        <v>1</v>
      </c>
    </row>
    <row r="1044" spans="1:34" x14ac:dyDescent="0.15">
      <c r="A1044" s="26">
        <v>1040</v>
      </c>
      <c r="B1044" s="26">
        <f t="shared" si="407"/>
        <v>0</v>
      </c>
      <c r="C1044" s="26">
        <f>ROUND(IF($AG1044="战士",VLOOKUP($AH1044,$DV:$ER,DX$1,FALSE),IF($AG1044="幻术师",VLOOKUP($AH1044,$EU:$FQ,EW$1,FALSE),IF($AG1044="刺客",VLOOKUP($AH1044,$FU:$GQ,FW$1,FALSE),"无该职业")))/VLOOKUP(AF1044,角色间职业划分!P:AP,20,FALSE),0)</f>
        <v>0</v>
      </c>
      <c r="D1044" s="26">
        <f t="shared" si="408"/>
        <v>0</v>
      </c>
      <c r="E1044" s="26">
        <f>ROUND(IF($AG1044="战士",VLOOKUP($AH1044,$DV:$ER,DZ$1,FALSE),IF($AG1044="幻术师",VLOOKUP($AH1044,$EU:$FQ,EY$1,FALSE),IF($AG1044="刺客",VLOOKUP($AH1044,$FU:$GQ,FY$1,FALSE),"无该职业")))*VLOOKUP($AF1044,角色间职业划分!$P:$AP,26,FALSE)*VLOOKUP($AF1044,角色间职业划分!$P:$AP,13,FALSE)/角色间职业划分!$AB$9,0)</f>
        <v>0</v>
      </c>
      <c r="F1044" s="26">
        <f>ROUND(IF($AG1044="战士",VLOOKUP($AH1044,$DV:$ER,EA$1,FALSE),IF($AG1044="幻术师",VLOOKUP($AH1044,$EU:$FQ,EZ$1,FALSE),IF($AG1044="刺客",VLOOKUP($AH1044,$FU:$GQ,FZ$1,FALSE),"无该职业")))*VLOOKUP($AF1044,角色间职业划分!$P:$AP,8,FALSE)/角色间职业划分!$W$9,0)</f>
        <v>279</v>
      </c>
      <c r="G1044" s="26">
        <f>ROUND(IF($AG1044="战士",VLOOKUP($AH1044,$DV:$ER,EB$1,FALSE),IF($AG1044="幻术师",VLOOKUP($AH1044,$EU:$FQ,FA$1,FALSE),IF($AG1044="刺客",VLOOKUP($AH1044,$FU:$GQ,GA$1,FALSE),"无该职业")))*VLOOKUP($AF1044,角色间职业划分!$P:$AP,13,FALSE)/角色间职业划分!$AB$9,0)</f>
        <v>0</v>
      </c>
      <c r="H1044" s="26">
        <f t="shared" si="409"/>
        <v>0</v>
      </c>
      <c r="I1044" s="26">
        <f t="shared" si="410"/>
        <v>0</v>
      </c>
      <c r="J1044" s="26">
        <f t="shared" si="411"/>
        <v>0</v>
      </c>
      <c r="K1044" s="26">
        <f t="shared" si="412"/>
        <v>0</v>
      </c>
      <c r="L1044" s="26">
        <f t="shared" si="413"/>
        <v>0</v>
      </c>
      <c r="M1044" s="26">
        <f t="shared" si="414"/>
        <v>0</v>
      </c>
      <c r="N1044" s="26">
        <f t="shared" si="415"/>
        <v>0</v>
      </c>
      <c r="O1044" s="26">
        <f t="shared" si="416"/>
        <v>2.5</v>
      </c>
      <c r="P1044" s="26">
        <f t="shared" si="417"/>
        <v>0</v>
      </c>
      <c r="Q1044" s="26">
        <f t="shared" si="418"/>
        <v>0</v>
      </c>
      <c r="R1044" s="26">
        <f t="shared" si="419"/>
        <v>0</v>
      </c>
      <c r="S1044" s="26">
        <f t="shared" si="420"/>
        <v>0</v>
      </c>
      <c r="T1044" s="26">
        <f t="shared" si="421"/>
        <v>0</v>
      </c>
      <c r="U1044" s="26">
        <f t="shared" si="422"/>
        <v>0</v>
      </c>
      <c r="V1044" s="26">
        <f t="shared" si="423"/>
        <v>0</v>
      </c>
      <c r="W1044" s="26">
        <f>VLOOKUP(AF1044,角色间职业划分!L:M,2,FALSE)</f>
        <v>40</v>
      </c>
      <c r="X1044" s="26">
        <f t="shared" si="424"/>
        <v>2</v>
      </c>
      <c r="Y1044" s="26">
        <v>0</v>
      </c>
      <c r="Z1044" s="26">
        <v>0</v>
      </c>
      <c r="AA1044" s="26">
        <v>0</v>
      </c>
      <c r="AB1044" s="26">
        <f t="shared" si="425"/>
        <v>0</v>
      </c>
      <c r="AC1044" s="1">
        <f t="shared" si="406"/>
        <v>36</v>
      </c>
      <c r="AD1044" s="51"/>
      <c r="AE1044" s="1"/>
      <c r="AF1044">
        <f t="shared" si="426"/>
        <v>18</v>
      </c>
      <c r="AG1044" s="26" t="str">
        <f>VLOOKUP(AF1044,角色间职业划分!P:R,3,FALSE)</f>
        <v>战士</v>
      </c>
      <c r="AH1044" s="26">
        <f t="shared" si="427"/>
        <v>2</v>
      </c>
    </row>
    <row r="1045" spans="1:34" x14ac:dyDescent="0.15">
      <c r="A1045" s="26">
        <v>1041</v>
      </c>
      <c r="B1045" s="26">
        <f t="shared" si="407"/>
        <v>0</v>
      </c>
      <c r="C1045" s="26">
        <f>ROUND(IF($AG1045="战士",VLOOKUP($AH1045,$DV:$ER,DX$1,FALSE),IF($AG1045="幻术师",VLOOKUP($AH1045,$EU:$FQ,EW$1,FALSE),IF($AG1045="刺客",VLOOKUP($AH1045,$FU:$GQ,FW$1,FALSE),"无该职业")))/VLOOKUP(AF1045,角色间职业划分!P:AP,20,FALSE),0)</f>
        <v>0</v>
      </c>
      <c r="D1045" s="26">
        <f t="shared" si="408"/>
        <v>0</v>
      </c>
      <c r="E1045" s="26">
        <f>ROUND(IF($AG1045="战士",VLOOKUP($AH1045,$DV:$ER,DZ$1,FALSE),IF($AG1045="幻术师",VLOOKUP($AH1045,$EU:$FQ,EY$1,FALSE),IF($AG1045="刺客",VLOOKUP($AH1045,$FU:$GQ,FY$1,FALSE),"无该职业")))*VLOOKUP($AF1045,角色间职业划分!$P:$AP,26,FALSE)*VLOOKUP($AF1045,角色间职业划分!$P:$AP,13,FALSE)/角色间职业划分!$AB$9,0)</f>
        <v>0</v>
      </c>
      <c r="F1045" s="26">
        <f>ROUND(IF($AG1045="战士",VLOOKUP($AH1045,$DV:$ER,EA$1,FALSE),IF($AG1045="幻术师",VLOOKUP($AH1045,$EU:$FQ,EZ$1,FALSE),IF($AG1045="刺客",VLOOKUP($AH1045,$FU:$GQ,FZ$1,FALSE),"无该职业")))*VLOOKUP($AF1045,角色间职业划分!$P:$AP,8,FALSE)/角色间职业划分!$W$9,0)</f>
        <v>279</v>
      </c>
      <c r="G1045" s="26">
        <f>ROUND(IF($AG1045="战士",VLOOKUP($AH1045,$DV:$ER,EB$1,FALSE),IF($AG1045="幻术师",VLOOKUP($AH1045,$EU:$FQ,FA$1,FALSE),IF($AG1045="刺客",VLOOKUP($AH1045,$FU:$GQ,GA$1,FALSE),"无该职业")))*VLOOKUP($AF1045,角色间职业划分!$P:$AP,13,FALSE)/角色间职业划分!$AB$9,0)</f>
        <v>84</v>
      </c>
      <c r="H1045" s="26">
        <f t="shared" si="409"/>
        <v>0</v>
      </c>
      <c r="I1045" s="26">
        <f t="shared" si="410"/>
        <v>0</v>
      </c>
      <c r="J1045" s="26">
        <f t="shared" si="411"/>
        <v>0</v>
      </c>
      <c r="K1045" s="26">
        <f t="shared" si="412"/>
        <v>0</v>
      </c>
      <c r="L1045" s="26">
        <f t="shared" si="413"/>
        <v>0</v>
      </c>
      <c r="M1045" s="26">
        <f t="shared" si="414"/>
        <v>0</v>
      </c>
      <c r="N1045" s="26">
        <f t="shared" si="415"/>
        <v>0</v>
      </c>
      <c r="O1045" s="26">
        <f t="shared" si="416"/>
        <v>2.5</v>
      </c>
      <c r="P1045" s="26">
        <f t="shared" si="417"/>
        <v>0</v>
      </c>
      <c r="Q1045" s="26">
        <f t="shared" si="418"/>
        <v>0</v>
      </c>
      <c r="R1045" s="26">
        <f t="shared" si="419"/>
        <v>0</v>
      </c>
      <c r="S1045" s="26">
        <f t="shared" si="420"/>
        <v>0</v>
      </c>
      <c r="T1045" s="26">
        <f t="shared" si="421"/>
        <v>0</v>
      </c>
      <c r="U1045" s="26">
        <f t="shared" si="422"/>
        <v>0</v>
      </c>
      <c r="V1045" s="26">
        <f t="shared" si="423"/>
        <v>0</v>
      </c>
      <c r="W1045" s="26">
        <f>VLOOKUP(AF1045,角色间职业划分!L:M,2,FALSE)</f>
        <v>40</v>
      </c>
      <c r="X1045" s="26">
        <f t="shared" si="424"/>
        <v>3</v>
      </c>
      <c r="Y1045" s="26">
        <v>0</v>
      </c>
      <c r="Z1045" s="26">
        <v>0</v>
      </c>
      <c r="AA1045" s="26">
        <v>0</v>
      </c>
      <c r="AB1045" s="26">
        <f t="shared" si="425"/>
        <v>0</v>
      </c>
      <c r="AC1045" s="1">
        <f t="shared" si="406"/>
        <v>42</v>
      </c>
      <c r="AD1045" s="51"/>
      <c r="AE1045" s="1"/>
      <c r="AF1045">
        <f t="shared" si="426"/>
        <v>18</v>
      </c>
      <c r="AG1045" s="26" t="str">
        <f>VLOOKUP(AF1045,角色间职业划分!P:R,3,FALSE)</f>
        <v>战士</v>
      </c>
      <c r="AH1045" s="26">
        <f t="shared" si="427"/>
        <v>3</v>
      </c>
    </row>
    <row r="1046" spans="1:34" x14ac:dyDescent="0.15">
      <c r="A1046" s="26">
        <v>1042</v>
      </c>
      <c r="B1046" s="26">
        <f t="shared" si="407"/>
        <v>0</v>
      </c>
      <c r="C1046" s="26">
        <f>ROUND(IF($AG1046="战士",VLOOKUP($AH1046,$DV:$ER,DX$1,FALSE),IF($AG1046="幻术师",VLOOKUP($AH1046,$EU:$FQ,EW$1,FALSE),IF($AG1046="刺客",VLOOKUP($AH1046,$FU:$GQ,FW$1,FALSE),"无该职业")))/VLOOKUP(AF1046,角色间职业划分!P:AP,20,FALSE),0)</f>
        <v>0</v>
      </c>
      <c r="D1046" s="26">
        <f t="shared" si="408"/>
        <v>0</v>
      </c>
      <c r="E1046" s="26">
        <f>ROUND(IF($AG1046="战士",VLOOKUP($AH1046,$DV:$ER,DZ$1,FALSE),IF($AG1046="幻术师",VLOOKUP($AH1046,$EU:$FQ,EY$1,FALSE),IF($AG1046="刺客",VLOOKUP($AH1046,$FU:$GQ,FY$1,FALSE),"无该职业")))*VLOOKUP($AF1046,角色间职业划分!$P:$AP,26,FALSE)*VLOOKUP($AF1046,角色间职业划分!$P:$AP,13,FALSE)/角色间职业划分!$AB$9,0)</f>
        <v>0</v>
      </c>
      <c r="F1046" s="26">
        <f>ROUND(IF($AG1046="战士",VLOOKUP($AH1046,$DV:$ER,EA$1,FALSE),IF($AG1046="幻术师",VLOOKUP($AH1046,$EU:$FQ,EZ$1,FALSE),IF($AG1046="刺客",VLOOKUP($AH1046,$FU:$GQ,FZ$1,FALSE),"无该职业")))*VLOOKUP($AF1046,角色间职业划分!$P:$AP,8,FALSE)/角色间职业划分!$W$9,0)</f>
        <v>279</v>
      </c>
      <c r="G1046" s="26">
        <f>ROUND(IF($AG1046="战士",VLOOKUP($AH1046,$DV:$ER,EB$1,FALSE),IF($AG1046="幻术师",VLOOKUP($AH1046,$EU:$FQ,FA$1,FALSE),IF($AG1046="刺客",VLOOKUP($AH1046,$FU:$GQ,GA$1,FALSE),"无该职业")))*VLOOKUP($AF1046,角色间职业划分!$P:$AP,13,FALSE)/角色间职业划分!$AB$9,0)</f>
        <v>84</v>
      </c>
      <c r="H1046" s="26">
        <f t="shared" si="409"/>
        <v>0</v>
      </c>
      <c r="I1046" s="26">
        <f t="shared" si="410"/>
        <v>0</v>
      </c>
      <c r="J1046" s="26">
        <f t="shared" si="411"/>
        <v>0</v>
      </c>
      <c r="K1046" s="26">
        <f t="shared" si="412"/>
        <v>0</v>
      </c>
      <c r="L1046" s="26">
        <f t="shared" si="413"/>
        <v>0</v>
      </c>
      <c r="M1046" s="26">
        <f t="shared" si="414"/>
        <v>0</v>
      </c>
      <c r="N1046" s="26">
        <f t="shared" si="415"/>
        <v>0</v>
      </c>
      <c r="O1046" s="26">
        <f t="shared" si="416"/>
        <v>2.5</v>
      </c>
      <c r="P1046" s="26">
        <f t="shared" si="417"/>
        <v>2.5</v>
      </c>
      <c r="Q1046" s="26">
        <f t="shared" si="418"/>
        <v>0</v>
      </c>
      <c r="R1046" s="26">
        <f t="shared" si="419"/>
        <v>0</v>
      </c>
      <c r="S1046" s="26">
        <f t="shared" si="420"/>
        <v>0</v>
      </c>
      <c r="T1046" s="26">
        <f t="shared" si="421"/>
        <v>0</v>
      </c>
      <c r="U1046" s="26">
        <f t="shared" si="422"/>
        <v>0</v>
      </c>
      <c r="V1046" s="26">
        <f t="shared" si="423"/>
        <v>0</v>
      </c>
      <c r="W1046" s="26">
        <f>VLOOKUP(AF1046,角色间职业划分!L:M,2,FALSE)</f>
        <v>40</v>
      </c>
      <c r="X1046" s="26">
        <f t="shared" si="424"/>
        <v>4</v>
      </c>
      <c r="Y1046" s="26">
        <v>0</v>
      </c>
      <c r="Z1046" s="26">
        <v>0</v>
      </c>
      <c r="AA1046" s="26">
        <v>0</v>
      </c>
      <c r="AB1046" s="26">
        <f t="shared" si="425"/>
        <v>0</v>
      </c>
      <c r="AC1046" s="1">
        <f t="shared" si="406"/>
        <v>62</v>
      </c>
      <c r="AD1046" s="51"/>
      <c r="AE1046" s="1"/>
      <c r="AF1046">
        <f t="shared" si="426"/>
        <v>18</v>
      </c>
      <c r="AG1046" s="26" t="str">
        <f>VLOOKUP(AF1046,角色间职业划分!P:R,3,FALSE)</f>
        <v>战士</v>
      </c>
      <c r="AH1046" s="26">
        <f t="shared" si="427"/>
        <v>4</v>
      </c>
    </row>
    <row r="1047" spans="1:34" x14ac:dyDescent="0.15">
      <c r="A1047" s="26">
        <v>1043</v>
      </c>
      <c r="B1047" s="26">
        <f t="shared" si="407"/>
        <v>0</v>
      </c>
      <c r="C1047" s="26">
        <f>ROUND(IF($AG1047="战士",VLOOKUP($AH1047,$DV:$ER,DX$1,FALSE),IF($AG1047="幻术师",VLOOKUP($AH1047,$EU:$FQ,EW$1,FALSE),IF($AG1047="刺客",VLOOKUP($AH1047,$FU:$GQ,FW$1,FALSE),"无该职业")))/VLOOKUP(AF1047,角色间职业划分!P:AP,20,FALSE),0)</f>
        <v>0</v>
      </c>
      <c r="D1047" s="26">
        <f t="shared" si="408"/>
        <v>0</v>
      </c>
      <c r="E1047" s="26">
        <f>ROUND(IF($AG1047="战士",VLOOKUP($AH1047,$DV:$ER,DZ$1,FALSE),IF($AG1047="幻术师",VLOOKUP($AH1047,$EU:$FQ,EY$1,FALSE),IF($AG1047="刺客",VLOOKUP($AH1047,$FU:$GQ,FY$1,FALSE),"无该职业")))*VLOOKUP($AF1047,角色间职业划分!$P:$AP,26,FALSE)*VLOOKUP($AF1047,角色间职业划分!$P:$AP,13,FALSE)/角色间职业划分!$AB$9,0)</f>
        <v>0</v>
      </c>
      <c r="F1047" s="26">
        <f>ROUND(IF($AG1047="战士",VLOOKUP($AH1047,$DV:$ER,EA$1,FALSE),IF($AG1047="幻术师",VLOOKUP($AH1047,$EU:$FQ,EZ$1,FALSE),IF($AG1047="刺客",VLOOKUP($AH1047,$FU:$GQ,FZ$1,FALSE),"无该职业")))*VLOOKUP($AF1047,角色间职业划分!$P:$AP,8,FALSE)/角色间职业划分!$W$9,0)</f>
        <v>633</v>
      </c>
      <c r="G1047" s="26">
        <f>ROUND(IF($AG1047="战士",VLOOKUP($AH1047,$DV:$ER,EB$1,FALSE),IF($AG1047="幻术师",VLOOKUP($AH1047,$EU:$FQ,FA$1,FALSE),IF($AG1047="刺客",VLOOKUP($AH1047,$FU:$GQ,GA$1,FALSE),"无该职业")))*VLOOKUP($AF1047,角色间职业划分!$P:$AP,13,FALSE)/角色间职业划分!$AB$9,0)</f>
        <v>84</v>
      </c>
      <c r="H1047" s="26">
        <f t="shared" si="409"/>
        <v>0</v>
      </c>
      <c r="I1047" s="26">
        <f t="shared" si="410"/>
        <v>0</v>
      </c>
      <c r="J1047" s="26">
        <f t="shared" si="411"/>
        <v>0</v>
      </c>
      <c r="K1047" s="26">
        <f t="shared" si="412"/>
        <v>0</v>
      </c>
      <c r="L1047" s="26">
        <f t="shared" si="413"/>
        <v>0</v>
      </c>
      <c r="M1047" s="26">
        <f t="shared" si="414"/>
        <v>0</v>
      </c>
      <c r="N1047" s="26">
        <f t="shared" si="415"/>
        <v>0</v>
      </c>
      <c r="O1047" s="26">
        <f t="shared" si="416"/>
        <v>2.5</v>
      </c>
      <c r="P1047" s="26">
        <f t="shared" si="417"/>
        <v>2.5</v>
      </c>
      <c r="Q1047" s="26">
        <f t="shared" si="418"/>
        <v>0</v>
      </c>
      <c r="R1047" s="26">
        <f t="shared" si="419"/>
        <v>0</v>
      </c>
      <c r="S1047" s="26">
        <f t="shared" si="420"/>
        <v>0</v>
      </c>
      <c r="T1047" s="26">
        <f t="shared" si="421"/>
        <v>0</v>
      </c>
      <c r="U1047" s="26">
        <f t="shared" si="422"/>
        <v>0</v>
      </c>
      <c r="V1047" s="26">
        <f t="shared" si="423"/>
        <v>0</v>
      </c>
      <c r="W1047" s="26">
        <f>VLOOKUP(AF1047,角色间职业划分!L:M,2,FALSE)</f>
        <v>40</v>
      </c>
      <c r="X1047" s="26">
        <f t="shared" si="424"/>
        <v>5</v>
      </c>
      <c r="Y1047" s="26">
        <v>0</v>
      </c>
      <c r="Z1047" s="26">
        <v>0</v>
      </c>
      <c r="AA1047" s="26">
        <v>0</v>
      </c>
      <c r="AB1047" s="26">
        <f t="shared" si="425"/>
        <v>0</v>
      </c>
      <c r="AC1047" s="1">
        <f t="shared" si="406"/>
        <v>81</v>
      </c>
      <c r="AD1047" s="51"/>
      <c r="AE1047" s="1"/>
      <c r="AF1047">
        <f t="shared" si="426"/>
        <v>18</v>
      </c>
      <c r="AG1047" s="26" t="str">
        <f>VLOOKUP(AF1047,角色间职业划分!P:R,3,FALSE)</f>
        <v>战士</v>
      </c>
      <c r="AH1047" s="26">
        <f t="shared" si="427"/>
        <v>5</v>
      </c>
    </row>
    <row r="1048" spans="1:34" x14ac:dyDescent="0.15">
      <c r="A1048" s="26">
        <v>1044</v>
      </c>
      <c r="B1048" s="26">
        <f t="shared" si="407"/>
        <v>0</v>
      </c>
      <c r="C1048" s="26">
        <f>ROUND(IF($AG1048="战士",VLOOKUP($AH1048,$DV:$ER,DX$1,FALSE),IF($AG1048="幻术师",VLOOKUP($AH1048,$EU:$FQ,EW$1,FALSE),IF($AG1048="刺客",VLOOKUP($AH1048,$FU:$GQ,FW$1,FALSE),"无该职业")))/VLOOKUP(AF1048,角色间职业划分!P:AP,20,FALSE),0)</f>
        <v>0</v>
      </c>
      <c r="D1048" s="26">
        <f t="shared" si="408"/>
        <v>0</v>
      </c>
      <c r="E1048" s="26">
        <f>ROUND(IF($AG1048="战士",VLOOKUP($AH1048,$DV:$ER,DZ$1,FALSE),IF($AG1048="幻术师",VLOOKUP($AH1048,$EU:$FQ,EY$1,FALSE),IF($AG1048="刺客",VLOOKUP($AH1048,$FU:$GQ,FY$1,FALSE),"无该职业")))*VLOOKUP($AF1048,角色间职业划分!$P:$AP,26,FALSE)*VLOOKUP($AF1048,角色间职业划分!$P:$AP,13,FALSE)/角色间职业划分!$AB$9,0)</f>
        <v>0</v>
      </c>
      <c r="F1048" s="26">
        <f>ROUND(IF($AG1048="战士",VLOOKUP($AH1048,$DV:$ER,EA$1,FALSE),IF($AG1048="幻术师",VLOOKUP($AH1048,$EU:$FQ,EZ$1,FALSE),IF($AG1048="刺客",VLOOKUP($AH1048,$FU:$GQ,FZ$1,FALSE),"无该职业")))*VLOOKUP($AF1048,角色间职业划分!$P:$AP,8,FALSE)/角色间职业划分!$W$9,0)</f>
        <v>633</v>
      </c>
      <c r="G1048" s="26">
        <f>ROUND(IF($AG1048="战士",VLOOKUP($AH1048,$DV:$ER,EB$1,FALSE),IF($AG1048="幻术师",VLOOKUP($AH1048,$EU:$FQ,FA$1,FALSE),IF($AG1048="刺客",VLOOKUP($AH1048,$FU:$GQ,GA$1,FALSE),"无该职业")))*VLOOKUP($AF1048,角色间职业划分!$P:$AP,13,FALSE)/角色间职业划分!$AB$9,0)</f>
        <v>84</v>
      </c>
      <c r="H1048" s="26">
        <f t="shared" si="409"/>
        <v>0</v>
      </c>
      <c r="I1048" s="26">
        <f t="shared" si="410"/>
        <v>0</v>
      </c>
      <c r="J1048" s="26">
        <f t="shared" si="411"/>
        <v>0</v>
      </c>
      <c r="K1048" s="26">
        <f t="shared" si="412"/>
        <v>0</v>
      </c>
      <c r="L1048" s="26">
        <f t="shared" si="413"/>
        <v>0</v>
      </c>
      <c r="M1048" s="26">
        <f t="shared" si="414"/>
        <v>0</v>
      </c>
      <c r="N1048" s="26">
        <f t="shared" si="415"/>
        <v>0</v>
      </c>
      <c r="O1048" s="26">
        <f t="shared" si="416"/>
        <v>2.5</v>
      </c>
      <c r="P1048" s="26">
        <f t="shared" si="417"/>
        <v>2.5</v>
      </c>
      <c r="Q1048" s="26">
        <f t="shared" si="418"/>
        <v>2.5</v>
      </c>
      <c r="R1048" s="26">
        <f t="shared" si="419"/>
        <v>0</v>
      </c>
      <c r="S1048" s="26">
        <f t="shared" si="420"/>
        <v>0</v>
      </c>
      <c r="T1048" s="26">
        <f t="shared" si="421"/>
        <v>0</v>
      </c>
      <c r="U1048" s="26">
        <f t="shared" si="422"/>
        <v>0</v>
      </c>
      <c r="V1048" s="26">
        <f t="shared" si="423"/>
        <v>0</v>
      </c>
      <c r="W1048" s="26">
        <f>VLOOKUP(AF1048,角色间职业划分!L:M,2,FALSE)</f>
        <v>40</v>
      </c>
      <c r="X1048" s="26">
        <f t="shared" si="424"/>
        <v>6</v>
      </c>
      <c r="Y1048" s="26">
        <v>0</v>
      </c>
      <c r="Z1048" s="26">
        <v>0</v>
      </c>
      <c r="AA1048" s="26">
        <v>0</v>
      </c>
      <c r="AB1048" s="26">
        <f t="shared" si="425"/>
        <v>0</v>
      </c>
      <c r="AC1048" s="1">
        <f t="shared" si="406"/>
        <v>101</v>
      </c>
      <c r="AD1048" s="51"/>
      <c r="AE1048" s="1"/>
      <c r="AF1048">
        <f t="shared" si="426"/>
        <v>18</v>
      </c>
      <c r="AG1048" s="26" t="str">
        <f>VLOOKUP(AF1048,角色间职业划分!P:R,3,FALSE)</f>
        <v>战士</v>
      </c>
      <c r="AH1048" s="26">
        <f t="shared" si="427"/>
        <v>6</v>
      </c>
    </row>
    <row r="1049" spans="1:34" x14ac:dyDescent="0.15">
      <c r="A1049" s="26">
        <v>1045</v>
      </c>
      <c r="B1049" s="26">
        <f t="shared" si="407"/>
        <v>0</v>
      </c>
      <c r="C1049" s="26">
        <f>ROUND(IF($AG1049="战士",VLOOKUP($AH1049,$DV:$ER,DX$1,FALSE),IF($AG1049="幻术师",VLOOKUP($AH1049,$EU:$FQ,EW$1,FALSE),IF($AG1049="刺客",VLOOKUP($AH1049,$FU:$GQ,FW$1,FALSE),"无该职业")))/VLOOKUP(AF1049,角色间职业划分!P:AP,20,FALSE),0)</f>
        <v>0</v>
      </c>
      <c r="D1049" s="26">
        <f t="shared" si="408"/>
        <v>0</v>
      </c>
      <c r="E1049" s="26">
        <f>ROUND(IF($AG1049="战士",VLOOKUP($AH1049,$DV:$ER,DZ$1,FALSE),IF($AG1049="幻术师",VLOOKUP($AH1049,$EU:$FQ,EY$1,FALSE),IF($AG1049="刺客",VLOOKUP($AH1049,$FU:$GQ,FY$1,FALSE),"无该职业")))*VLOOKUP($AF1049,角色间职业划分!$P:$AP,26,FALSE)*VLOOKUP($AF1049,角色间职业划分!$P:$AP,13,FALSE)/角色间职业划分!$AB$9,0)</f>
        <v>0</v>
      </c>
      <c r="F1049" s="26">
        <f>ROUND(IF($AG1049="战士",VLOOKUP($AH1049,$DV:$ER,EA$1,FALSE),IF($AG1049="幻术师",VLOOKUP($AH1049,$EU:$FQ,EZ$1,FALSE),IF($AG1049="刺客",VLOOKUP($AH1049,$FU:$GQ,FZ$1,FALSE),"无该职业")))*VLOOKUP($AF1049,角色间职业划分!$P:$AP,8,FALSE)/角色间职业划分!$W$9,0)</f>
        <v>633</v>
      </c>
      <c r="G1049" s="26">
        <f>ROUND(IF($AG1049="战士",VLOOKUP($AH1049,$DV:$ER,EB$1,FALSE),IF($AG1049="幻术师",VLOOKUP($AH1049,$EU:$FQ,FA$1,FALSE),IF($AG1049="刺客",VLOOKUP($AH1049,$FU:$GQ,GA$1,FALSE),"无该职业")))*VLOOKUP($AF1049,角色间职业划分!$P:$AP,13,FALSE)/角色间职业划分!$AB$9,0)</f>
        <v>282</v>
      </c>
      <c r="H1049" s="26">
        <f t="shared" si="409"/>
        <v>0</v>
      </c>
      <c r="I1049" s="26">
        <f t="shared" si="410"/>
        <v>0</v>
      </c>
      <c r="J1049" s="26">
        <f t="shared" si="411"/>
        <v>0</v>
      </c>
      <c r="K1049" s="26">
        <f t="shared" si="412"/>
        <v>0</v>
      </c>
      <c r="L1049" s="26">
        <f t="shared" si="413"/>
        <v>0</v>
      </c>
      <c r="M1049" s="26">
        <f t="shared" si="414"/>
        <v>0</v>
      </c>
      <c r="N1049" s="26">
        <f t="shared" si="415"/>
        <v>0</v>
      </c>
      <c r="O1049" s="26">
        <f t="shared" si="416"/>
        <v>2.5</v>
      </c>
      <c r="P1049" s="26">
        <f t="shared" si="417"/>
        <v>2.5</v>
      </c>
      <c r="Q1049" s="26">
        <f t="shared" si="418"/>
        <v>2.5</v>
      </c>
      <c r="R1049" s="26">
        <f t="shared" si="419"/>
        <v>0</v>
      </c>
      <c r="S1049" s="26">
        <f t="shared" si="420"/>
        <v>0</v>
      </c>
      <c r="T1049" s="26">
        <f t="shared" si="421"/>
        <v>0</v>
      </c>
      <c r="U1049" s="26">
        <f t="shared" si="422"/>
        <v>0</v>
      </c>
      <c r="V1049" s="26">
        <f t="shared" si="423"/>
        <v>0</v>
      </c>
      <c r="W1049" s="26">
        <f>VLOOKUP(AF1049,角色间职业划分!L:M,2,FALSE)</f>
        <v>40</v>
      </c>
      <c r="X1049" s="26">
        <f t="shared" si="424"/>
        <v>7</v>
      </c>
      <c r="Y1049" s="26">
        <v>0</v>
      </c>
      <c r="Z1049" s="26">
        <v>0</v>
      </c>
      <c r="AA1049" s="26">
        <v>0</v>
      </c>
      <c r="AB1049" s="26">
        <f t="shared" si="425"/>
        <v>0</v>
      </c>
      <c r="AC1049" s="1">
        <f t="shared" si="406"/>
        <v>142</v>
      </c>
      <c r="AD1049" s="51"/>
      <c r="AE1049" s="1"/>
      <c r="AF1049">
        <f t="shared" si="426"/>
        <v>18</v>
      </c>
      <c r="AG1049" s="26" t="str">
        <f>VLOOKUP(AF1049,角色间职业划分!P:R,3,FALSE)</f>
        <v>战士</v>
      </c>
      <c r="AH1049" s="26">
        <f t="shared" si="427"/>
        <v>7</v>
      </c>
    </row>
    <row r="1050" spans="1:34" x14ac:dyDescent="0.15">
      <c r="A1050" s="26">
        <v>1046</v>
      </c>
      <c r="B1050" s="26">
        <f t="shared" si="407"/>
        <v>0</v>
      </c>
      <c r="C1050" s="26">
        <f>ROUND(IF($AG1050="战士",VLOOKUP($AH1050,$DV:$ER,DX$1,FALSE),IF($AG1050="幻术师",VLOOKUP($AH1050,$EU:$FQ,EW$1,FALSE),IF($AG1050="刺客",VLOOKUP($AH1050,$FU:$GQ,FW$1,FALSE),"无该职业")))/VLOOKUP(AF1050,角色间职业划分!P:AP,20,FALSE),0)</f>
        <v>0</v>
      </c>
      <c r="D1050" s="26">
        <f t="shared" si="408"/>
        <v>0</v>
      </c>
      <c r="E1050" s="26">
        <f>ROUND(IF($AG1050="战士",VLOOKUP($AH1050,$DV:$ER,DZ$1,FALSE),IF($AG1050="幻术师",VLOOKUP($AH1050,$EU:$FQ,EY$1,FALSE),IF($AG1050="刺客",VLOOKUP($AH1050,$FU:$GQ,FY$1,FALSE),"无该职业")))*VLOOKUP($AF1050,角色间职业划分!$P:$AP,26,FALSE)*VLOOKUP($AF1050,角色间职业划分!$P:$AP,13,FALSE)/角色间职业划分!$AB$9,0)</f>
        <v>146</v>
      </c>
      <c r="F1050" s="26">
        <f>ROUND(IF($AG1050="战士",VLOOKUP($AH1050,$DV:$ER,EA$1,FALSE),IF($AG1050="幻术师",VLOOKUP($AH1050,$EU:$FQ,EZ$1,FALSE),IF($AG1050="刺客",VLOOKUP($AH1050,$FU:$GQ,FZ$1,FALSE),"无该职业")))*VLOOKUP($AF1050,角色间职业划分!$P:$AP,8,FALSE)/角色间职业划分!$W$9,0)</f>
        <v>633</v>
      </c>
      <c r="G1050" s="26">
        <f>ROUND(IF($AG1050="战士",VLOOKUP($AH1050,$DV:$ER,EB$1,FALSE),IF($AG1050="幻术师",VLOOKUP($AH1050,$EU:$FQ,FA$1,FALSE),IF($AG1050="刺客",VLOOKUP($AH1050,$FU:$GQ,GA$1,FALSE),"无该职业")))*VLOOKUP($AF1050,角色间职业划分!$P:$AP,13,FALSE)/角色间职业划分!$AB$9,0)</f>
        <v>282</v>
      </c>
      <c r="H1050" s="26">
        <f t="shared" si="409"/>
        <v>0</v>
      </c>
      <c r="I1050" s="26">
        <f t="shared" si="410"/>
        <v>0</v>
      </c>
      <c r="J1050" s="26">
        <f t="shared" si="411"/>
        <v>0</v>
      </c>
      <c r="K1050" s="26">
        <f t="shared" si="412"/>
        <v>0</v>
      </c>
      <c r="L1050" s="26">
        <f t="shared" si="413"/>
        <v>0</v>
      </c>
      <c r="M1050" s="26">
        <f t="shared" si="414"/>
        <v>0</v>
      </c>
      <c r="N1050" s="26">
        <f t="shared" si="415"/>
        <v>0</v>
      </c>
      <c r="O1050" s="26">
        <f t="shared" si="416"/>
        <v>2.5</v>
      </c>
      <c r="P1050" s="26">
        <f t="shared" si="417"/>
        <v>2.5</v>
      </c>
      <c r="Q1050" s="26">
        <f t="shared" si="418"/>
        <v>2.5</v>
      </c>
      <c r="R1050" s="26">
        <f t="shared" si="419"/>
        <v>0</v>
      </c>
      <c r="S1050" s="26">
        <f t="shared" si="420"/>
        <v>0</v>
      </c>
      <c r="T1050" s="26">
        <f t="shared" si="421"/>
        <v>0</v>
      </c>
      <c r="U1050" s="26">
        <f t="shared" si="422"/>
        <v>0</v>
      </c>
      <c r="V1050" s="26">
        <f t="shared" si="423"/>
        <v>0</v>
      </c>
      <c r="W1050" s="26">
        <f>VLOOKUP(AF1050,角色间职业划分!L:M,2,FALSE)</f>
        <v>40</v>
      </c>
      <c r="X1050" s="26">
        <f t="shared" si="424"/>
        <v>8</v>
      </c>
      <c r="Y1050" s="26">
        <v>0</v>
      </c>
      <c r="Z1050" s="26">
        <v>0</v>
      </c>
      <c r="AA1050" s="26">
        <v>0</v>
      </c>
      <c r="AB1050" s="26">
        <f t="shared" si="425"/>
        <v>0</v>
      </c>
      <c r="AC1050" s="1">
        <f t="shared" si="406"/>
        <v>184</v>
      </c>
      <c r="AD1050" s="51"/>
      <c r="AE1050" s="1"/>
      <c r="AF1050">
        <f t="shared" si="426"/>
        <v>18</v>
      </c>
      <c r="AG1050" s="26" t="str">
        <f>VLOOKUP(AF1050,角色间职业划分!P:R,3,FALSE)</f>
        <v>战士</v>
      </c>
      <c r="AH1050" s="26">
        <f t="shared" si="427"/>
        <v>8</v>
      </c>
    </row>
    <row r="1051" spans="1:34" x14ac:dyDescent="0.15">
      <c r="A1051" s="26">
        <v>1047</v>
      </c>
      <c r="B1051" s="26">
        <f t="shared" si="407"/>
        <v>0</v>
      </c>
      <c r="C1051" s="26">
        <f>ROUND(IF($AG1051="战士",VLOOKUP($AH1051,$DV:$ER,DX$1,FALSE),IF($AG1051="幻术师",VLOOKUP($AH1051,$EU:$FQ,EW$1,FALSE),IF($AG1051="刺客",VLOOKUP($AH1051,$FU:$GQ,FW$1,FALSE),"无该职业")))/VLOOKUP(AF1051,角色间职业划分!P:AP,20,FALSE),0)</f>
        <v>0</v>
      </c>
      <c r="D1051" s="26">
        <f t="shared" si="408"/>
        <v>0</v>
      </c>
      <c r="E1051" s="26">
        <f>ROUND(IF($AG1051="战士",VLOOKUP($AH1051,$DV:$ER,DZ$1,FALSE),IF($AG1051="幻术师",VLOOKUP($AH1051,$EU:$FQ,EY$1,FALSE),IF($AG1051="刺客",VLOOKUP($AH1051,$FU:$GQ,FY$1,FALSE),"无该职业")))*VLOOKUP($AF1051,角色间职业划分!$P:$AP,26,FALSE)*VLOOKUP($AF1051,角色间职业划分!$P:$AP,13,FALSE)/角色间职业划分!$AB$9,0)</f>
        <v>146</v>
      </c>
      <c r="F1051" s="26">
        <f>ROUND(IF($AG1051="战士",VLOOKUP($AH1051,$DV:$ER,EA$1,FALSE),IF($AG1051="幻术师",VLOOKUP($AH1051,$EU:$FQ,EZ$1,FALSE),IF($AG1051="刺客",VLOOKUP($AH1051,$FU:$GQ,FZ$1,FALSE),"无该职业")))*VLOOKUP($AF1051,角色间职业划分!$P:$AP,8,FALSE)/角色间职业划分!$W$9,0)</f>
        <v>1752</v>
      </c>
      <c r="G1051" s="26">
        <f>ROUND(IF($AG1051="战士",VLOOKUP($AH1051,$DV:$ER,EB$1,FALSE),IF($AG1051="幻术师",VLOOKUP($AH1051,$EU:$FQ,FA$1,FALSE),IF($AG1051="刺客",VLOOKUP($AH1051,$FU:$GQ,GA$1,FALSE),"无该职业")))*VLOOKUP($AF1051,角色间职业划分!$P:$AP,13,FALSE)/角色间职业划分!$AB$9,0)</f>
        <v>282</v>
      </c>
      <c r="H1051" s="26">
        <f t="shared" si="409"/>
        <v>0</v>
      </c>
      <c r="I1051" s="26">
        <f t="shared" si="410"/>
        <v>0</v>
      </c>
      <c r="J1051" s="26">
        <f t="shared" si="411"/>
        <v>0</v>
      </c>
      <c r="K1051" s="26">
        <f t="shared" si="412"/>
        <v>0</v>
      </c>
      <c r="L1051" s="26">
        <f t="shared" si="413"/>
        <v>0</v>
      </c>
      <c r="M1051" s="26">
        <f t="shared" si="414"/>
        <v>0</v>
      </c>
      <c r="N1051" s="26">
        <f t="shared" si="415"/>
        <v>0</v>
      </c>
      <c r="O1051" s="26">
        <f t="shared" si="416"/>
        <v>2.5</v>
      </c>
      <c r="P1051" s="26">
        <f t="shared" si="417"/>
        <v>2.5</v>
      </c>
      <c r="Q1051" s="26">
        <f t="shared" si="418"/>
        <v>2.5</v>
      </c>
      <c r="R1051" s="26">
        <f t="shared" si="419"/>
        <v>0</v>
      </c>
      <c r="S1051" s="26">
        <f t="shared" si="420"/>
        <v>0</v>
      </c>
      <c r="T1051" s="26">
        <f t="shared" si="421"/>
        <v>0</v>
      </c>
      <c r="U1051" s="26">
        <f t="shared" si="422"/>
        <v>0</v>
      </c>
      <c r="V1051" s="26">
        <f t="shared" si="423"/>
        <v>0</v>
      </c>
      <c r="W1051" s="26">
        <f>VLOOKUP(AF1051,角色间职业划分!L:M,2,FALSE)</f>
        <v>40</v>
      </c>
      <c r="X1051" s="26">
        <f t="shared" si="424"/>
        <v>9</v>
      </c>
      <c r="Y1051" s="26">
        <v>0</v>
      </c>
      <c r="Z1051" s="26">
        <v>0</v>
      </c>
      <c r="AA1051" s="26">
        <v>0</v>
      </c>
      <c r="AB1051" s="26">
        <f t="shared" si="425"/>
        <v>0</v>
      </c>
      <c r="AC1051" s="1">
        <f t="shared" si="406"/>
        <v>226</v>
      </c>
      <c r="AD1051" s="51"/>
      <c r="AE1051" s="1"/>
      <c r="AF1051">
        <f t="shared" si="426"/>
        <v>18</v>
      </c>
      <c r="AG1051" s="26" t="str">
        <f>VLOOKUP(AF1051,角色间职业划分!P:R,3,FALSE)</f>
        <v>战士</v>
      </c>
      <c r="AH1051" s="26">
        <f t="shared" si="427"/>
        <v>9</v>
      </c>
    </row>
    <row r="1052" spans="1:34" x14ac:dyDescent="0.15">
      <c r="A1052" s="26">
        <v>1048</v>
      </c>
      <c r="B1052" s="26">
        <f t="shared" si="407"/>
        <v>0</v>
      </c>
      <c r="C1052" s="26">
        <f>ROUND(IF($AG1052="战士",VLOOKUP($AH1052,$DV:$ER,DX$1,FALSE),IF($AG1052="幻术师",VLOOKUP($AH1052,$EU:$FQ,EW$1,FALSE),IF($AG1052="刺客",VLOOKUP($AH1052,$FU:$GQ,FW$1,FALSE),"无该职业")))/VLOOKUP(AF1052,角色间职业划分!P:AP,20,FALSE),0)</f>
        <v>13</v>
      </c>
      <c r="D1052" s="26">
        <f t="shared" si="408"/>
        <v>0</v>
      </c>
      <c r="E1052" s="26">
        <f>ROUND(IF($AG1052="战士",VLOOKUP($AH1052,$DV:$ER,DZ$1,FALSE),IF($AG1052="幻术师",VLOOKUP($AH1052,$EU:$FQ,EY$1,FALSE),IF($AG1052="刺客",VLOOKUP($AH1052,$FU:$GQ,FY$1,FALSE),"无该职业")))*VLOOKUP($AF1052,角色间职业划分!$P:$AP,26,FALSE)*VLOOKUP($AF1052,角色间职业划分!$P:$AP,13,FALSE)/角色间职业划分!$AB$9,0)</f>
        <v>146</v>
      </c>
      <c r="F1052" s="26">
        <f>ROUND(IF($AG1052="战士",VLOOKUP($AH1052,$DV:$ER,EA$1,FALSE),IF($AG1052="幻术师",VLOOKUP($AH1052,$EU:$FQ,EZ$1,FALSE),IF($AG1052="刺客",VLOOKUP($AH1052,$FU:$GQ,FZ$1,FALSE),"无该职业")))*VLOOKUP($AF1052,角色间职业划分!$P:$AP,8,FALSE)/角色间职业划分!$W$9,0)</f>
        <v>1752</v>
      </c>
      <c r="G1052" s="26">
        <f>ROUND(IF($AG1052="战士",VLOOKUP($AH1052,$DV:$ER,EB$1,FALSE),IF($AG1052="幻术师",VLOOKUP($AH1052,$EU:$FQ,FA$1,FALSE),IF($AG1052="刺客",VLOOKUP($AH1052,$FU:$GQ,GA$1,FALSE),"无该职业")))*VLOOKUP($AF1052,角色间职业划分!$P:$AP,13,FALSE)/角色间职业划分!$AB$9,0)</f>
        <v>282</v>
      </c>
      <c r="H1052" s="26">
        <f t="shared" si="409"/>
        <v>0</v>
      </c>
      <c r="I1052" s="26">
        <f t="shared" si="410"/>
        <v>0</v>
      </c>
      <c r="J1052" s="26">
        <f t="shared" si="411"/>
        <v>0</v>
      </c>
      <c r="K1052" s="26">
        <f t="shared" si="412"/>
        <v>0</v>
      </c>
      <c r="L1052" s="26">
        <f t="shared" si="413"/>
        <v>0</v>
      </c>
      <c r="M1052" s="26">
        <f t="shared" si="414"/>
        <v>0</v>
      </c>
      <c r="N1052" s="26">
        <f t="shared" si="415"/>
        <v>0</v>
      </c>
      <c r="O1052" s="26">
        <f t="shared" si="416"/>
        <v>2.5</v>
      </c>
      <c r="P1052" s="26">
        <f t="shared" si="417"/>
        <v>2.5</v>
      </c>
      <c r="Q1052" s="26">
        <f t="shared" si="418"/>
        <v>2.5</v>
      </c>
      <c r="R1052" s="26">
        <f t="shared" si="419"/>
        <v>0</v>
      </c>
      <c r="S1052" s="26">
        <f t="shared" si="420"/>
        <v>0</v>
      </c>
      <c r="T1052" s="26">
        <f t="shared" si="421"/>
        <v>0</v>
      </c>
      <c r="U1052" s="26">
        <f t="shared" si="422"/>
        <v>0</v>
      </c>
      <c r="V1052" s="26">
        <f t="shared" si="423"/>
        <v>0</v>
      </c>
      <c r="W1052" s="26">
        <f>VLOOKUP(AF1052,角色间职业划分!L:M,2,FALSE)</f>
        <v>40</v>
      </c>
      <c r="X1052" s="26">
        <f t="shared" si="424"/>
        <v>10</v>
      </c>
      <c r="Y1052" s="26">
        <v>0</v>
      </c>
      <c r="Z1052" s="26">
        <v>0</v>
      </c>
      <c r="AA1052" s="26">
        <v>0</v>
      </c>
      <c r="AB1052" s="26">
        <f t="shared" si="425"/>
        <v>5</v>
      </c>
      <c r="AC1052" s="1">
        <f t="shared" si="406"/>
        <v>270</v>
      </c>
      <c r="AD1052" s="51"/>
      <c r="AE1052" s="1"/>
      <c r="AF1052">
        <f t="shared" si="426"/>
        <v>18</v>
      </c>
      <c r="AG1052" s="26" t="str">
        <f>VLOOKUP(AF1052,角色间职业划分!P:R,3,FALSE)</f>
        <v>战士</v>
      </c>
      <c r="AH1052" s="26">
        <f t="shared" si="427"/>
        <v>10</v>
      </c>
    </row>
    <row r="1053" spans="1:34" x14ac:dyDescent="0.15">
      <c r="A1053" s="26">
        <v>1049</v>
      </c>
      <c r="B1053" s="26">
        <f t="shared" si="407"/>
        <v>0</v>
      </c>
      <c r="C1053" s="26">
        <f>ROUND(IF($AG1053="战士",VLOOKUP($AH1053,$DV:$ER,DX$1,FALSE),IF($AG1053="幻术师",VLOOKUP($AH1053,$EU:$FQ,EW$1,FALSE),IF($AG1053="刺客",VLOOKUP($AH1053,$FU:$GQ,FW$1,FALSE),"无该职业")))/VLOOKUP(AF1053,角色间职业划分!P:AP,20,FALSE),0)</f>
        <v>13</v>
      </c>
      <c r="D1053" s="26">
        <f t="shared" si="408"/>
        <v>0</v>
      </c>
      <c r="E1053" s="26">
        <f>ROUND(IF($AG1053="战士",VLOOKUP($AH1053,$DV:$ER,DZ$1,FALSE),IF($AG1053="幻术师",VLOOKUP($AH1053,$EU:$FQ,EY$1,FALSE),IF($AG1053="刺客",VLOOKUP($AH1053,$FU:$GQ,FY$1,FALSE),"无该职业")))*VLOOKUP($AF1053,角色间职业划分!$P:$AP,26,FALSE)*VLOOKUP($AF1053,角色间职业划分!$P:$AP,13,FALSE)/角色间职业划分!$AB$9,0)</f>
        <v>146</v>
      </c>
      <c r="F1053" s="26">
        <f>ROUND(IF($AG1053="战士",VLOOKUP($AH1053,$DV:$ER,EA$1,FALSE),IF($AG1053="幻术师",VLOOKUP($AH1053,$EU:$FQ,EZ$1,FALSE),IF($AG1053="刺客",VLOOKUP($AH1053,$FU:$GQ,FZ$1,FALSE),"无该职业")))*VLOOKUP($AF1053,角色间职业划分!$P:$AP,8,FALSE)/角色间职业划分!$W$9,0)</f>
        <v>1752</v>
      </c>
      <c r="G1053" s="26">
        <f>ROUND(IF($AG1053="战士",VLOOKUP($AH1053,$DV:$ER,EB$1,FALSE),IF($AG1053="幻术师",VLOOKUP($AH1053,$EU:$FQ,FA$1,FALSE),IF($AG1053="刺客",VLOOKUP($AH1053,$FU:$GQ,GA$1,FALSE),"无该职业")))*VLOOKUP($AF1053,角色间职业划分!$P:$AP,13,FALSE)/角色间职业划分!$AB$9,0)</f>
        <v>592</v>
      </c>
      <c r="H1053" s="26">
        <f t="shared" si="409"/>
        <v>0</v>
      </c>
      <c r="I1053" s="26">
        <f t="shared" si="410"/>
        <v>0</v>
      </c>
      <c r="J1053" s="26">
        <f t="shared" si="411"/>
        <v>0</v>
      </c>
      <c r="K1053" s="26">
        <f t="shared" si="412"/>
        <v>0</v>
      </c>
      <c r="L1053" s="26">
        <f t="shared" si="413"/>
        <v>0</v>
      </c>
      <c r="M1053" s="26">
        <f t="shared" si="414"/>
        <v>0</v>
      </c>
      <c r="N1053" s="26">
        <f t="shared" si="415"/>
        <v>0</v>
      </c>
      <c r="O1053" s="26">
        <f t="shared" si="416"/>
        <v>2.5</v>
      </c>
      <c r="P1053" s="26">
        <f t="shared" si="417"/>
        <v>2.5</v>
      </c>
      <c r="Q1053" s="26">
        <f t="shared" si="418"/>
        <v>2.5</v>
      </c>
      <c r="R1053" s="26">
        <f t="shared" si="419"/>
        <v>0</v>
      </c>
      <c r="S1053" s="26">
        <f t="shared" si="420"/>
        <v>0</v>
      </c>
      <c r="T1053" s="26">
        <f t="shared" si="421"/>
        <v>0</v>
      </c>
      <c r="U1053" s="26">
        <f t="shared" si="422"/>
        <v>0</v>
      </c>
      <c r="V1053" s="26">
        <f t="shared" si="423"/>
        <v>0</v>
      </c>
      <c r="W1053" s="26">
        <f>VLOOKUP(AF1053,角色间职业划分!L:M,2,FALSE)</f>
        <v>40</v>
      </c>
      <c r="X1053" s="26">
        <f t="shared" si="424"/>
        <v>11</v>
      </c>
      <c r="Y1053" s="26">
        <v>0</v>
      </c>
      <c r="Z1053" s="26">
        <v>0</v>
      </c>
      <c r="AA1053" s="26">
        <v>0</v>
      </c>
      <c r="AB1053" s="26">
        <f t="shared" si="425"/>
        <v>5</v>
      </c>
      <c r="AC1053" s="1">
        <f t="shared" si="406"/>
        <v>300</v>
      </c>
      <c r="AD1053" s="51"/>
      <c r="AE1053" s="1"/>
      <c r="AF1053">
        <f t="shared" si="426"/>
        <v>18</v>
      </c>
      <c r="AG1053" s="26" t="str">
        <f>VLOOKUP(AF1053,角色间职业划分!P:R,3,FALSE)</f>
        <v>战士</v>
      </c>
      <c r="AH1053" s="26">
        <f t="shared" si="427"/>
        <v>11</v>
      </c>
    </row>
    <row r="1054" spans="1:34" x14ac:dyDescent="0.15">
      <c r="A1054" s="26">
        <v>1050</v>
      </c>
      <c r="B1054" s="26">
        <f t="shared" si="407"/>
        <v>0</v>
      </c>
      <c r="C1054" s="26">
        <f>ROUND(IF($AG1054="战士",VLOOKUP($AH1054,$DV:$ER,DX$1,FALSE),IF($AG1054="幻术师",VLOOKUP($AH1054,$EU:$FQ,EW$1,FALSE),IF($AG1054="刺客",VLOOKUP($AH1054,$FU:$GQ,FW$1,FALSE),"无该职业")))/VLOOKUP(AF1054,角色间职业划分!P:AP,20,FALSE),0)</f>
        <v>15</v>
      </c>
      <c r="D1054" s="26">
        <f t="shared" si="408"/>
        <v>0</v>
      </c>
      <c r="E1054" s="26">
        <f>ROUND(IF($AG1054="战士",VLOOKUP($AH1054,$DV:$ER,DZ$1,FALSE),IF($AG1054="幻术师",VLOOKUP($AH1054,$EU:$FQ,EY$1,FALSE),IF($AG1054="刺客",VLOOKUP($AH1054,$FU:$GQ,FY$1,FALSE),"无该职业")))*VLOOKUP($AF1054,角色间职业划分!$P:$AP,26,FALSE)*VLOOKUP($AF1054,角色间职业划分!$P:$AP,13,FALSE)/角色间职业划分!$AB$9,0)</f>
        <v>146</v>
      </c>
      <c r="F1054" s="26">
        <f>ROUND(IF($AG1054="战士",VLOOKUP($AH1054,$DV:$ER,EA$1,FALSE),IF($AG1054="幻术师",VLOOKUP($AH1054,$EU:$FQ,EZ$1,FALSE),IF($AG1054="刺客",VLOOKUP($AH1054,$FU:$GQ,FZ$1,FALSE),"无该职业")))*VLOOKUP($AF1054,角色间职业划分!$P:$AP,8,FALSE)/角色间职业划分!$W$9,0)</f>
        <v>1752</v>
      </c>
      <c r="G1054" s="26">
        <f>ROUND(IF($AG1054="战士",VLOOKUP($AH1054,$DV:$ER,EB$1,FALSE),IF($AG1054="幻术师",VLOOKUP($AH1054,$EU:$FQ,FA$1,FALSE),IF($AG1054="刺客",VLOOKUP($AH1054,$FU:$GQ,GA$1,FALSE),"无该职业")))*VLOOKUP($AF1054,角色间职业划分!$P:$AP,13,FALSE)/角色间职业划分!$AB$9,0)</f>
        <v>592</v>
      </c>
      <c r="H1054" s="26">
        <f t="shared" si="409"/>
        <v>0</v>
      </c>
      <c r="I1054" s="26">
        <f t="shared" si="410"/>
        <v>0</v>
      </c>
      <c r="J1054" s="26">
        <f t="shared" si="411"/>
        <v>0</v>
      </c>
      <c r="K1054" s="26">
        <f t="shared" si="412"/>
        <v>0</v>
      </c>
      <c r="L1054" s="26">
        <f t="shared" si="413"/>
        <v>0</v>
      </c>
      <c r="M1054" s="26">
        <f t="shared" si="414"/>
        <v>0</v>
      </c>
      <c r="N1054" s="26">
        <f t="shared" si="415"/>
        <v>0</v>
      </c>
      <c r="O1054" s="26">
        <f t="shared" si="416"/>
        <v>2.5</v>
      </c>
      <c r="P1054" s="26">
        <f t="shared" si="417"/>
        <v>2.5</v>
      </c>
      <c r="Q1054" s="26">
        <f t="shared" si="418"/>
        <v>2.5</v>
      </c>
      <c r="R1054" s="26">
        <f t="shared" si="419"/>
        <v>0</v>
      </c>
      <c r="S1054" s="26">
        <f t="shared" si="420"/>
        <v>0</v>
      </c>
      <c r="T1054" s="26">
        <f t="shared" si="421"/>
        <v>0</v>
      </c>
      <c r="U1054" s="26">
        <f t="shared" si="422"/>
        <v>0</v>
      </c>
      <c r="V1054" s="26">
        <f t="shared" si="423"/>
        <v>0</v>
      </c>
      <c r="W1054" s="26">
        <f>VLOOKUP(AF1054,角色间职业划分!L:M,2,FALSE)</f>
        <v>40</v>
      </c>
      <c r="X1054" s="26">
        <f t="shared" si="424"/>
        <v>12</v>
      </c>
      <c r="Y1054" s="26">
        <v>0</v>
      </c>
      <c r="Z1054" s="26">
        <v>0</v>
      </c>
      <c r="AA1054" s="26">
        <v>0</v>
      </c>
      <c r="AB1054" s="26">
        <f t="shared" si="425"/>
        <v>5</v>
      </c>
      <c r="AC1054" s="1">
        <f t="shared" si="406"/>
        <v>330</v>
      </c>
      <c r="AD1054" s="51"/>
      <c r="AE1054" s="1"/>
      <c r="AF1054">
        <f t="shared" si="426"/>
        <v>18</v>
      </c>
      <c r="AG1054" s="26" t="str">
        <f>VLOOKUP(AF1054,角色间职业划分!P:R,3,FALSE)</f>
        <v>战士</v>
      </c>
      <c r="AH1054" s="26">
        <f t="shared" si="427"/>
        <v>12</v>
      </c>
    </row>
    <row r="1055" spans="1:34" x14ac:dyDescent="0.15">
      <c r="A1055" s="26">
        <v>1051</v>
      </c>
      <c r="B1055" s="26">
        <f t="shared" si="407"/>
        <v>0</v>
      </c>
      <c r="C1055" s="26">
        <f>ROUND(IF($AG1055="战士",VLOOKUP($AH1055,$DV:$ER,DX$1,FALSE),IF($AG1055="幻术师",VLOOKUP($AH1055,$EU:$FQ,EW$1,FALSE),IF($AG1055="刺客",VLOOKUP($AH1055,$FU:$GQ,FW$1,FALSE),"无该职业")))/VLOOKUP(AF1055,角色间职业划分!P:AP,20,FALSE),0)</f>
        <v>15</v>
      </c>
      <c r="D1055" s="26">
        <f t="shared" si="408"/>
        <v>0</v>
      </c>
      <c r="E1055" s="26">
        <f>ROUND(IF($AG1055="战士",VLOOKUP($AH1055,$DV:$ER,DZ$1,FALSE),IF($AG1055="幻术师",VLOOKUP($AH1055,$EU:$FQ,EY$1,FALSE),IF($AG1055="刺客",VLOOKUP($AH1055,$FU:$GQ,FY$1,FALSE),"无该职业")))*VLOOKUP($AF1055,角色间职业划分!$P:$AP,26,FALSE)*VLOOKUP($AF1055,角色间职业划分!$P:$AP,13,FALSE)/角色间职业划分!$AB$9,0)</f>
        <v>146</v>
      </c>
      <c r="F1055" s="26">
        <f>ROUND(IF($AG1055="战士",VLOOKUP($AH1055,$DV:$ER,EA$1,FALSE),IF($AG1055="幻术师",VLOOKUP($AH1055,$EU:$FQ,EZ$1,FALSE),IF($AG1055="刺客",VLOOKUP($AH1055,$FU:$GQ,FZ$1,FALSE),"无该职业")))*VLOOKUP($AF1055,角色间职业划分!$P:$AP,8,FALSE)/角色间职业划分!$W$9,0)</f>
        <v>2789</v>
      </c>
      <c r="G1055" s="26">
        <f>ROUND(IF($AG1055="战士",VLOOKUP($AH1055,$DV:$ER,EB$1,FALSE),IF($AG1055="幻术师",VLOOKUP($AH1055,$EU:$FQ,FA$1,FALSE),IF($AG1055="刺客",VLOOKUP($AH1055,$FU:$GQ,GA$1,FALSE),"无该职业")))*VLOOKUP($AF1055,角色间职业划分!$P:$AP,13,FALSE)/角色间职业划分!$AB$9,0)</f>
        <v>592</v>
      </c>
      <c r="H1055" s="26">
        <f t="shared" si="409"/>
        <v>0</v>
      </c>
      <c r="I1055" s="26">
        <f t="shared" si="410"/>
        <v>0</v>
      </c>
      <c r="J1055" s="26">
        <f t="shared" si="411"/>
        <v>0</v>
      </c>
      <c r="K1055" s="26">
        <f t="shared" si="412"/>
        <v>0</v>
      </c>
      <c r="L1055" s="26">
        <f t="shared" si="413"/>
        <v>0</v>
      </c>
      <c r="M1055" s="26">
        <f t="shared" si="414"/>
        <v>0</v>
      </c>
      <c r="N1055" s="26">
        <f t="shared" si="415"/>
        <v>0</v>
      </c>
      <c r="O1055" s="26">
        <f t="shared" si="416"/>
        <v>2.5</v>
      </c>
      <c r="P1055" s="26">
        <f t="shared" si="417"/>
        <v>2.5</v>
      </c>
      <c r="Q1055" s="26">
        <f t="shared" si="418"/>
        <v>2.5</v>
      </c>
      <c r="R1055" s="26">
        <f t="shared" si="419"/>
        <v>0</v>
      </c>
      <c r="S1055" s="26">
        <f t="shared" si="420"/>
        <v>0</v>
      </c>
      <c r="T1055" s="26">
        <f t="shared" si="421"/>
        <v>0</v>
      </c>
      <c r="U1055" s="26">
        <f t="shared" si="422"/>
        <v>0</v>
      </c>
      <c r="V1055" s="26">
        <f t="shared" si="423"/>
        <v>0</v>
      </c>
      <c r="W1055" s="26">
        <f>VLOOKUP(AF1055,角色间职业划分!L:M,2,FALSE)</f>
        <v>40</v>
      </c>
      <c r="X1055" s="26">
        <f t="shared" si="424"/>
        <v>13</v>
      </c>
      <c r="Y1055" s="26">
        <v>0</v>
      </c>
      <c r="Z1055" s="26">
        <v>0</v>
      </c>
      <c r="AA1055" s="26">
        <v>0</v>
      </c>
      <c r="AB1055" s="26">
        <f t="shared" si="425"/>
        <v>5</v>
      </c>
      <c r="AC1055" s="1">
        <f t="shared" si="406"/>
        <v>360</v>
      </c>
      <c r="AD1055" s="51"/>
      <c r="AE1055" s="1"/>
      <c r="AF1055">
        <f t="shared" si="426"/>
        <v>18</v>
      </c>
      <c r="AG1055" s="26" t="str">
        <f>VLOOKUP(AF1055,角色间职业划分!P:R,3,FALSE)</f>
        <v>战士</v>
      </c>
      <c r="AH1055" s="26">
        <f t="shared" si="427"/>
        <v>13</v>
      </c>
    </row>
    <row r="1056" spans="1:34" x14ac:dyDescent="0.15">
      <c r="A1056" s="26">
        <v>1052</v>
      </c>
      <c r="B1056" s="26">
        <f t="shared" si="407"/>
        <v>0</v>
      </c>
      <c r="C1056" s="26">
        <f>ROUND(IF($AG1056="战士",VLOOKUP($AH1056,$DV:$ER,DX$1,FALSE),IF($AG1056="幻术师",VLOOKUP($AH1056,$EU:$FQ,EW$1,FALSE),IF($AG1056="刺客",VLOOKUP($AH1056,$FU:$GQ,FW$1,FALSE),"无该职业")))/VLOOKUP(AF1056,角色间职业划分!P:AP,20,FALSE),0)</f>
        <v>15</v>
      </c>
      <c r="D1056" s="26">
        <f t="shared" si="408"/>
        <v>0</v>
      </c>
      <c r="E1056" s="26">
        <f>ROUND(IF($AG1056="战士",VLOOKUP($AH1056,$DV:$ER,DZ$1,FALSE),IF($AG1056="幻术师",VLOOKUP($AH1056,$EU:$FQ,EY$1,FALSE),IF($AG1056="刺客",VLOOKUP($AH1056,$FU:$GQ,FY$1,FALSE),"无该职业")))*VLOOKUP($AF1056,角色间职业划分!$P:$AP,26,FALSE)*VLOOKUP($AF1056,角色间职业划分!$P:$AP,13,FALSE)/角色间职业划分!$AB$9,0)</f>
        <v>146</v>
      </c>
      <c r="F1056" s="26">
        <f>ROUND(IF($AG1056="战士",VLOOKUP($AH1056,$DV:$ER,EA$1,FALSE),IF($AG1056="幻术师",VLOOKUP($AH1056,$EU:$FQ,EZ$1,FALSE),IF($AG1056="刺客",VLOOKUP($AH1056,$FU:$GQ,FZ$1,FALSE),"无该职业")))*VLOOKUP($AF1056,角色间职业划分!$P:$AP,8,FALSE)/角色间职业划分!$W$9,0)</f>
        <v>2789</v>
      </c>
      <c r="G1056" s="26">
        <f>ROUND(IF($AG1056="战士",VLOOKUP($AH1056,$DV:$ER,EB$1,FALSE),IF($AG1056="幻术师",VLOOKUP($AH1056,$EU:$FQ,FA$1,FALSE),IF($AG1056="刺客",VLOOKUP($AH1056,$FU:$GQ,GA$1,FALSE),"无该职业")))*VLOOKUP($AF1056,角色间职业划分!$P:$AP,13,FALSE)/角色间职业划分!$AB$9,0)</f>
        <v>592</v>
      </c>
      <c r="H1056" s="26">
        <f t="shared" si="409"/>
        <v>0</v>
      </c>
      <c r="I1056" s="26">
        <f t="shared" si="410"/>
        <v>0</v>
      </c>
      <c r="J1056" s="26">
        <f t="shared" si="411"/>
        <v>0</v>
      </c>
      <c r="K1056" s="26">
        <f t="shared" si="412"/>
        <v>0</v>
      </c>
      <c r="L1056" s="26">
        <f t="shared" si="413"/>
        <v>0</v>
      </c>
      <c r="M1056" s="26">
        <f t="shared" si="414"/>
        <v>0</v>
      </c>
      <c r="N1056" s="26">
        <f t="shared" si="415"/>
        <v>0</v>
      </c>
      <c r="O1056" s="26">
        <f t="shared" si="416"/>
        <v>2.5</v>
      </c>
      <c r="P1056" s="26">
        <f t="shared" si="417"/>
        <v>2.5</v>
      </c>
      <c r="Q1056" s="26">
        <f t="shared" si="418"/>
        <v>2.5</v>
      </c>
      <c r="R1056" s="26">
        <f t="shared" si="419"/>
        <v>0</v>
      </c>
      <c r="S1056" s="26">
        <f t="shared" si="420"/>
        <v>2.5</v>
      </c>
      <c r="T1056" s="26">
        <f t="shared" si="421"/>
        <v>0</v>
      </c>
      <c r="U1056" s="26">
        <f t="shared" si="422"/>
        <v>0</v>
      </c>
      <c r="V1056" s="26">
        <f t="shared" si="423"/>
        <v>0</v>
      </c>
      <c r="W1056" s="26">
        <f>VLOOKUP(AF1056,角色间职业划分!L:M,2,FALSE)</f>
        <v>40</v>
      </c>
      <c r="X1056" s="26">
        <f t="shared" si="424"/>
        <v>14</v>
      </c>
      <c r="Y1056" s="26">
        <v>0</v>
      </c>
      <c r="Z1056" s="26">
        <v>0</v>
      </c>
      <c r="AA1056" s="26">
        <v>0</v>
      </c>
      <c r="AB1056" s="26">
        <f t="shared" si="425"/>
        <v>5</v>
      </c>
      <c r="AC1056" s="1">
        <f t="shared" si="406"/>
        <v>390</v>
      </c>
      <c r="AD1056" s="51"/>
      <c r="AE1056" s="1"/>
      <c r="AF1056">
        <f t="shared" si="426"/>
        <v>18</v>
      </c>
      <c r="AG1056" s="26" t="str">
        <f>VLOOKUP(AF1056,角色间职业划分!P:R,3,FALSE)</f>
        <v>战士</v>
      </c>
      <c r="AH1056" s="26">
        <f t="shared" si="427"/>
        <v>14</v>
      </c>
    </row>
    <row r="1057" spans="1:34" x14ac:dyDescent="0.15">
      <c r="A1057" s="26">
        <v>1053</v>
      </c>
      <c r="B1057" s="26">
        <f t="shared" si="407"/>
        <v>0</v>
      </c>
      <c r="C1057" s="26">
        <f>ROUND(IF($AG1057="战士",VLOOKUP($AH1057,$DV:$ER,DX$1,FALSE),IF($AG1057="幻术师",VLOOKUP($AH1057,$EU:$FQ,EW$1,FALSE),IF($AG1057="刺客",VLOOKUP($AH1057,$FU:$GQ,FW$1,FALSE),"无该职业")))/VLOOKUP(AF1057,角色间职业划分!P:AP,20,FALSE),0)</f>
        <v>15</v>
      </c>
      <c r="D1057" s="26">
        <f t="shared" si="408"/>
        <v>0</v>
      </c>
      <c r="E1057" s="26">
        <f>ROUND(IF($AG1057="战士",VLOOKUP($AH1057,$DV:$ER,DZ$1,FALSE),IF($AG1057="幻术师",VLOOKUP($AH1057,$EU:$FQ,EY$1,FALSE),IF($AG1057="刺客",VLOOKUP($AH1057,$FU:$GQ,FY$1,FALSE),"无该职业")))*VLOOKUP($AF1057,角色间职业划分!$P:$AP,26,FALSE)*VLOOKUP($AF1057,角色间职业划分!$P:$AP,13,FALSE)/角色间职业划分!$AB$9,0)</f>
        <v>146</v>
      </c>
      <c r="F1057" s="26">
        <f>ROUND(IF($AG1057="战士",VLOOKUP($AH1057,$DV:$ER,EA$1,FALSE),IF($AG1057="幻术师",VLOOKUP($AH1057,$EU:$FQ,EZ$1,FALSE),IF($AG1057="刺客",VLOOKUP($AH1057,$FU:$GQ,FZ$1,FALSE),"无该职业")))*VLOOKUP($AF1057,角色间职业划分!$P:$AP,8,FALSE)/角色间职业划分!$W$9,0)</f>
        <v>2789</v>
      </c>
      <c r="G1057" s="26">
        <f>ROUND(IF($AG1057="战士",VLOOKUP($AH1057,$DV:$ER,EB$1,FALSE),IF($AG1057="幻术师",VLOOKUP($AH1057,$EU:$FQ,FA$1,FALSE),IF($AG1057="刺客",VLOOKUP($AH1057,$FU:$GQ,GA$1,FALSE),"无该职业")))*VLOOKUP($AF1057,角色间职业划分!$P:$AP,13,FALSE)/角色间职业划分!$AB$9,0)</f>
        <v>829</v>
      </c>
      <c r="H1057" s="26">
        <f t="shared" si="409"/>
        <v>0</v>
      </c>
      <c r="I1057" s="26">
        <f t="shared" si="410"/>
        <v>0</v>
      </c>
      <c r="J1057" s="26">
        <f t="shared" si="411"/>
        <v>0</v>
      </c>
      <c r="K1057" s="26">
        <f t="shared" si="412"/>
        <v>0</v>
      </c>
      <c r="L1057" s="26">
        <f t="shared" si="413"/>
        <v>0</v>
      </c>
      <c r="M1057" s="26">
        <f t="shared" si="414"/>
        <v>0</v>
      </c>
      <c r="N1057" s="26">
        <f t="shared" si="415"/>
        <v>0</v>
      </c>
      <c r="O1057" s="26">
        <f t="shared" si="416"/>
        <v>2.5</v>
      </c>
      <c r="P1057" s="26">
        <f t="shared" si="417"/>
        <v>2.5</v>
      </c>
      <c r="Q1057" s="26">
        <f t="shared" si="418"/>
        <v>2.5</v>
      </c>
      <c r="R1057" s="26">
        <f t="shared" si="419"/>
        <v>0</v>
      </c>
      <c r="S1057" s="26">
        <f t="shared" si="420"/>
        <v>2.5</v>
      </c>
      <c r="T1057" s="26">
        <f t="shared" si="421"/>
        <v>0</v>
      </c>
      <c r="U1057" s="26">
        <f t="shared" si="422"/>
        <v>0</v>
      </c>
      <c r="V1057" s="26">
        <f t="shared" si="423"/>
        <v>0</v>
      </c>
      <c r="W1057" s="26">
        <f>VLOOKUP(AF1057,角色间职业划分!L:M,2,FALSE)</f>
        <v>40</v>
      </c>
      <c r="X1057" s="26">
        <f t="shared" si="424"/>
        <v>15</v>
      </c>
      <c r="Y1057" s="26">
        <v>0</v>
      </c>
      <c r="Z1057" s="26">
        <v>0</v>
      </c>
      <c r="AA1057" s="26">
        <v>0</v>
      </c>
      <c r="AB1057" s="26">
        <f t="shared" si="425"/>
        <v>5</v>
      </c>
      <c r="AC1057" s="1">
        <f t="shared" si="406"/>
        <v>420</v>
      </c>
      <c r="AD1057" s="51"/>
      <c r="AE1057" s="1"/>
      <c r="AF1057">
        <f t="shared" si="426"/>
        <v>18</v>
      </c>
      <c r="AG1057" s="26" t="str">
        <f>VLOOKUP(AF1057,角色间职业划分!P:R,3,FALSE)</f>
        <v>战士</v>
      </c>
      <c r="AH1057" s="26">
        <f t="shared" si="427"/>
        <v>15</v>
      </c>
    </row>
    <row r="1058" spans="1:34" x14ac:dyDescent="0.15">
      <c r="A1058" s="26">
        <v>1054</v>
      </c>
      <c r="B1058" s="26">
        <f t="shared" si="407"/>
        <v>0</v>
      </c>
      <c r="C1058" s="26">
        <f>ROUND(IF($AG1058="战士",VLOOKUP($AH1058,$DV:$ER,DX$1,FALSE),IF($AG1058="幻术师",VLOOKUP($AH1058,$EU:$FQ,EW$1,FALSE),IF($AG1058="刺客",VLOOKUP($AH1058,$FU:$GQ,FW$1,FALSE),"无该职业")))/VLOOKUP(AF1058,角色间职业划分!P:AP,20,FALSE),0)</f>
        <v>15</v>
      </c>
      <c r="D1058" s="26">
        <f t="shared" si="408"/>
        <v>0</v>
      </c>
      <c r="E1058" s="26">
        <f>ROUND(IF($AG1058="战士",VLOOKUP($AH1058,$DV:$ER,DZ$1,FALSE),IF($AG1058="幻术师",VLOOKUP($AH1058,$EU:$FQ,EY$1,FALSE),IF($AG1058="刺客",VLOOKUP($AH1058,$FU:$GQ,FY$1,FALSE),"无该职业")))*VLOOKUP($AF1058,角色间职业划分!$P:$AP,26,FALSE)*VLOOKUP($AF1058,角色间职业划分!$P:$AP,13,FALSE)/角色间职业划分!$AB$9,0)</f>
        <v>146</v>
      </c>
      <c r="F1058" s="26">
        <f>ROUND(IF($AG1058="战士",VLOOKUP($AH1058,$DV:$ER,EA$1,FALSE),IF($AG1058="幻术师",VLOOKUP($AH1058,$EU:$FQ,EZ$1,FALSE),IF($AG1058="刺客",VLOOKUP($AH1058,$FU:$GQ,FZ$1,FALSE),"无该职业")))*VLOOKUP($AF1058,角色间职业划分!$P:$AP,8,FALSE)/角色间职业划分!$W$9,0)</f>
        <v>2789</v>
      </c>
      <c r="G1058" s="26">
        <f>ROUND(IF($AG1058="战士",VLOOKUP($AH1058,$DV:$ER,EB$1,FALSE),IF($AG1058="幻术师",VLOOKUP($AH1058,$EU:$FQ,FA$1,FALSE),IF($AG1058="刺客",VLOOKUP($AH1058,$FU:$GQ,GA$1,FALSE),"无该职业")))*VLOOKUP($AF1058,角色间职业划分!$P:$AP,13,FALSE)/角色间职业划分!$AB$9,0)</f>
        <v>829</v>
      </c>
      <c r="H1058" s="26">
        <f t="shared" si="409"/>
        <v>0</v>
      </c>
      <c r="I1058" s="26">
        <f t="shared" si="410"/>
        <v>0</v>
      </c>
      <c r="J1058" s="26">
        <f t="shared" si="411"/>
        <v>0</v>
      </c>
      <c r="K1058" s="26">
        <f t="shared" si="412"/>
        <v>0</v>
      </c>
      <c r="L1058" s="26">
        <f t="shared" si="413"/>
        <v>0</v>
      </c>
      <c r="M1058" s="26">
        <f t="shared" si="414"/>
        <v>0</v>
      </c>
      <c r="N1058" s="26">
        <f t="shared" si="415"/>
        <v>2.5</v>
      </c>
      <c r="O1058" s="26">
        <f t="shared" si="416"/>
        <v>2.5</v>
      </c>
      <c r="P1058" s="26">
        <f t="shared" si="417"/>
        <v>2.5</v>
      </c>
      <c r="Q1058" s="26">
        <f t="shared" si="418"/>
        <v>2.5</v>
      </c>
      <c r="R1058" s="26">
        <f t="shared" si="419"/>
        <v>0</v>
      </c>
      <c r="S1058" s="26">
        <f t="shared" si="420"/>
        <v>2.5</v>
      </c>
      <c r="T1058" s="26">
        <f t="shared" si="421"/>
        <v>0</v>
      </c>
      <c r="U1058" s="26">
        <f t="shared" si="422"/>
        <v>0</v>
      </c>
      <c r="V1058" s="26">
        <f t="shared" si="423"/>
        <v>0</v>
      </c>
      <c r="W1058" s="26">
        <f>VLOOKUP(AF1058,角色间职业划分!L:M,2,FALSE)</f>
        <v>40</v>
      </c>
      <c r="X1058" s="26">
        <f t="shared" si="424"/>
        <v>16</v>
      </c>
      <c r="Y1058" s="26">
        <v>0</v>
      </c>
      <c r="Z1058" s="26">
        <v>0</v>
      </c>
      <c r="AA1058" s="26">
        <v>0</v>
      </c>
      <c r="AB1058" s="26">
        <f t="shared" si="425"/>
        <v>5</v>
      </c>
      <c r="AC1058" s="1">
        <f t="shared" si="406"/>
        <v>450</v>
      </c>
      <c r="AD1058" s="51"/>
      <c r="AE1058" s="1"/>
      <c r="AF1058">
        <f t="shared" si="426"/>
        <v>18</v>
      </c>
      <c r="AG1058" s="26" t="str">
        <f>VLOOKUP(AF1058,角色间职业划分!P:R,3,FALSE)</f>
        <v>战士</v>
      </c>
      <c r="AH1058" s="26">
        <f t="shared" si="427"/>
        <v>16</v>
      </c>
    </row>
    <row r="1059" spans="1:34" x14ac:dyDescent="0.15">
      <c r="A1059" s="26">
        <v>1055</v>
      </c>
      <c r="B1059" s="26">
        <f t="shared" si="407"/>
        <v>0</v>
      </c>
      <c r="C1059" s="26">
        <f>ROUND(IF($AG1059="战士",VLOOKUP($AH1059,$DV:$ER,DX$1,FALSE),IF($AG1059="幻术师",VLOOKUP($AH1059,$EU:$FQ,EW$1,FALSE),IF($AG1059="刺客",VLOOKUP($AH1059,$FU:$GQ,FW$1,FALSE),"无该职业")))/VLOOKUP(AF1059,角色间职业划分!P:AP,20,FALSE),0)</f>
        <v>15</v>
      </c>
      <c r="D1059" s="26">
        <f t="shared" si="408"/>
        <v>0</v>
      </c>
      <c r="E1059" s="26">
        <f>ROUND(IF($AG1059="战士",VLOOKUP($AH1059,$DV:$ER,DZ$1,FALSE),IF($AG1059="幻术师",VLOOKUP($AH1059,$EU:$FQ,EY$1,FALSE),IF($AG1059="刺客",VLOOKUP($AH1059,$FU:$GQ,FY$1,FALSE),"无该职业")))*VLOOKUP($AF1059,角色间职业划分!$P:$AP,26,FALSE)*VLOOKUP($AF1059,角色间职业划分!$P:$AP,13,FALSE)/角色间职业划分!$AB$9,0)</f>
        <v>146</v>
      </c>
      <c r="F1059" s="26">
        <f>ROUND(IF($AG1059="战士",VLOOKUP($AH1059,$DV:$ER,EA$1,FALSE),IF($AG1059="幻术师",VLOOKUP($AH1059,$EU:$FQ,EZ$1,FALSE),IF($AG1059="刺客",VLOOKUP($AH1059,$FU:$GQ,FZ$1,FALSE),"无该职业")))*VLOOKUP($AF1059,角色间职业划分!$P:$AP,8,FALSE)/角色间职业划分!$W$9,0)</f>
        <v>3718</v>
      </c>
      <c r="G1059" s="26">
        <f>ROUND(IF($AG1059="战士",VLOOKUP($AH1059,$DV:$ER,EB$1,FALSE),IF($AG1059="幻术师",VLOOKUP($AH1059,$EU:$FQ,FA$1,FALSE),IF($AG1059="刺客",VLOOKUP($AH1059,$FU:$GQ,GA$1,FALSE),"无该职业")))*VLOOKUP($AF1059,角色间职业划分!$P:$AP,13,FALSE)/角色间职业划分!$AB$9,0)</f>
        <v>829</v>
      </c>
      <c r="H1059" s="26">
        <f t="shared" si="409"/>
        <v>0</v>
      </c>
      <c r="I1059" s="26">
        <f t="shared" si="410"/>
        <v>0</v>
      </c>
      <c r="J1059" s="26">
        <f t="shared" si="411"/>
        <v>0</v>
      </c>
      <c r="K1059" s="26">
        <f t="shared" si="412"/>
        <v>0</v>
      </c>
      <c r="L1059" s="26">
        <f t="shared" si="413"/>
        <v>0</v>
      </c>
      <c r="M1059" s="26">
        <f t="shared" si="414"/>
        <v>0</v>
      </c>
      <c r="N1059" s="26">
        <f t="shared" si="415"/>
        <v>2.5</v>
      </c>
      <c r="O1059" s="26">
        <f t="shared" si="416"/>
        <v>2.5</v>
      </c>
      <c r="P1059" s="26">
        <f t="shared" si="417"/>
        <v>2.5</v>
      </c>
      <c r="Q1059" s="26">
        <f t="shared" si="418"/>
        <v>2.5</v>
      </c>
      <c r="R1059" s="26">
        <f t="shared" si="419"/>
        <v>0</v>
      </c>
      <c r="S1059" s="26">
        <f t="shared" si="420"/>
        <v>2.5</v>
      </c>
      <c r="T1059" s="26">
        <f t="shared" si="421"/>
        <v>0</v>
      </c>
      <c r="U1059" s="26">
        <f t="shared" si="422"/>
        <v>0</v>
      </c>
      <c r="V1059" s="26">
        <f t="shared" si="423"/>
        <v>0</v>
      </c>
      <c r="W1059" s="26">
        <f>VLOOKUP(AF1059,角色间职业划分!L:M,2,FALSE)</f>
        <v>40</v>
      </c>
      <c r="X1059" s="26">
        <f t="shared" si="424"/>
        <v>17</v>
      </c>
      <c r="Y1059" s="26">
        <v>0</v>
      </c>
      <c r="Z1059" s="26">
        <v>0</v>
      </c>
      <c r="AA1059" s="26">
        <v>0</v>
      </c>
      <c r="AB1059" s="26">
        <f t="shared" si="425"/>
        <v>5</v>
      </c>
      <c r="AC1059" s="1">
        <f t="shared" si="406"/>
        <v>480</v>
      </c>
      <c r="AD1059" s="51"/>
      <c r="AE1059" s="1"/>
      <c r="AF1059">
        <f t="shared" si="426"/>
        <v>18</v>
      </c>
      <c r="AG1059" s="26" t="str">
        <f>VLOOKUP(AF1059,角色间职业划分!P:R,3,FALSE)</f>
        <v>战士</v>
      </c>
      <c r="AH1059" s="26">
        <f t="shared" si="427"/>
        <v>17</v>
      </c>
    </row>
    <row r="1060" spans="1:34" x14ac:dyDescent="0.15">
      <c r="A1060" s="26">
        <v>1056</v>
      </c>
      <c r="B1060" s="26">
        <f t="shared" si="407"/>
        <v>0</v>
      </c>
      <c r="C1060" s="26">
        <f>ROUND(IF($AG1060="战士",VLOOKUP($AH1060,$DV:$ER,DX$1,FALSE),IF($AG1060="幻术师",VLOOKUP($AH1060,$EU:$FQ,EW$1,FALSE),IF($AG1060="刺客",VLOOKUP($AH1060,$FU:$GQ,FW$1,FALSE),"无该职业")))/VLOOKUP(AF1060,角色间职业划分!P:AP,20,FALSE),0)</f>
        <v>22</v>
      </c>
      <c r="D1060" s="26">
        <f t="shared" si="408"/>
        <v>0</v>
      </c>
      <c r="E1060" s="26">
        <f>ROUND(IF($AG1060="战士",VLOOKUP($AH1060,$DV:$ER,DZ$1,FALSE),IF($AG1060="幻术师",VLOOKUP($AH1060,$EU:$FQ,EY$1,FALSE),IF($AG1060="刺客",VLOOKUP($AH1060,$FU:$GQ,FY$1,FALSE),"无该职业")))*VLOOKUP($AF1060,角色间职业划分!$P:$AP,26,FALSE)*VLOOKUP($AF1060,角色间职业划分!$P:$AP,13,FALSE)/角色间职业划分!$AB$9,0)</f>
        <v>146</v>
      </c>
      <c r="F1060" s="26">
        <f>ROUND(IF($AG1060="战士",VLOOKUP($AH1060,$DV:$ER,EA$1,FALSE),IF($AG1060="幻术师",VLOOKUP($AH1060,$EU:$FQ,EZ$1,FALSE),IF($AG1060="刺客",VLOOKUP($AH1060,$FU:$GQ,FZ$1,FALSE),"无该职业")))*VLOOKUP($AF1060,角色间职业划分!$P:$AP,8,FALSE)/角色间职业划分!$W$9,0)</f>
        <v>3718</v>
      </c>
      <c r="G1060" s="26">
        <f>ROUND(IF($AG1060="战士",VLOOKUP($AH1060,$DV:$ER,EB$1,FALSE),IF($AG1060="幻术师",VLOOKUP($AH1060,$EU:$FQ,FA$1,FALSE),IF($AG1060="刺客",VLOOKUP($AH1060,$FU:$GQ,GA$1,FALSE),"无该职业")))*VLOOKUP($AF1060,角色间职业划分!$P:$AP,13,FALSE)/角色间职业划分!$AB$9,0)</f>
        <v>829</v>
      </c>
      <c r="H1060" s="26">
        <f t="shared" si="409"/>
        <v>0</v>
      </c>
      <c r="I1060" s="26">
        <f t="shared" si="410"/>
        <v>0</v>
      </c>
      <c r="J1060" s="26">
        <f t="shared" si="411"/>
        <v>0</v>
      </c>
      <c r="K1060" s="26">
        <f t="shared" si="412"/>
        <v>0</v>
      </c>
      <c r="L1060" s="26">
        <f t="shared" si="413"/>
        <v>0</v>
      </c>
      <c r="M1060" s="26">
        <f t="shared" si="414"/>
        <v>0</v>
      </c>
      <c r="N1060" s="26">
        <f t="shared" si="415"/>
        <v>2.5</v>
      </c>
      <c r="O1060" s="26">
        <f t="shared" si="416"/>
        <v>2.5</v>
      </c>
      <c r="P1060" s="26">
        <f t="shared" si="417"/>
        <v>2.5</v>
      </c>
      <c r="Q1060" s="26">
        <f t="shared" si="418"/>
        <v>2.5</v>
      </c>
      <c r="R1060" s="26">
        <f t="shared" si="419"/>
        <v>0</v>
      </c>
      <c r="S1060" s="26">
        <f t="shared" si="420"/>
        <v>2.5</v>
      </c>
      <c r="T1060" s="26">
        <f t="shared" si="421"/>
        <v>0</v>
      </c>
      <c r="U1060" s="26">
        <f t="shared" si="422"/>
        <v>0</v>
      </c>
      <c r="V1060" s="26">
        <f t="shared" si="423"/>
        <v>0</v>
      </c>
      <c r="W1060" s="26">
        <f>VLOOKUP(AF1060,角色间职业划分!L:M,2,FALSE)</f>
        <v>40</v>
      </c>
      <c r="X1060" s="26">
        <f t="shared" si="424"/>
        <v>18</v>
      </c>
      <c r="Y1060" s="26">
        <v>0</v>
      </c>
      <c r="Z1060" s="26">
        <v>0</v>
      </c>
      <c r="AA1060" s="26">
        <v>0</v>
      </c>
      <c r="AB1060" s="26">
        <f t="shared" si="425"/>
        <v>5</v>
      </c>
      <c r="AC1060" s="1">
        <f t="shared" si="406"/>
        <v>510</v>
      </c>
      <c r="AD1060" s="51"/>
      <c r="AE1060" s="1"/>
      <c r="AF1060">
        <f t="shared" si="426"/>
        <v>18</v>
      </c>
      <c r="AG1060" s="26" t="str">
        <f>VLOOKUP(AF1060,角色间职业划分!P:R,3,FALSE)</f>
        <v>战士</v>
      </c>
      <c r="AH1060" s="26">
        <f t="shared" si="427"/>
        <v>18</v>
      </c>
    </row>
    <row r="1061" spans="1:34" x14ac:dyDescent="0.15">
      <c r="A1061" s="26">
        <v>1057</v>
      </c>
      <c r="B1061" s="26">
        <f t="shared" si="407"/>
        <v>0</v>
      </c>
      <c r="C1061" s="26">
        <f>ROUND(IF($AG1061="战士",VLOOKUP($AH1061,$DV:$ER,DX$1,FALSE),IF($AG1061="幻术师",VLOOKUP($AH1061,$EU:$FQ,EW$1,FALSE),IF($AG1061="刺客",VLOOKUP($AH1061,$FU:$GQ,FW$1,FALSE),"无该职业")))/VLOOKUP(AF1061,角色间职业划分!P:AP,20,FALSE),0)</f>
        <v>22</v>
      </c>
      <c r="D1061" s="26">
        <f t="shared" si="408"/>
        <v>0</v>
      </c>
      <c r="E1061" s="26">
        <f>ROUND(IF($AG1061="战士",VLOOKUP($AH1061,$DV:$ER,DZ$1,FALSE),IF($AG1061="幻术师",VLOOKUP($AH1061,$EU:$FQ,EY$1,FALSE),IF($AG1061="刺客",VLOOKUP($AH1061,$FU:$GQ,FY$1,FALSE),"无该职业")))*VLOOKUP($AF1061,角色间职业划分!$P:$AP,26,FALSE)*VLOOKUP($AF1061,角色间职业划分!$P:$AP,13,FALSE)/角色间职业划分!$AB$9,0)</f>
        <v>146</v>
      </c>
      <c r="F1061" s="26">
        <f>ROUND(IF($AG1061="战士",VLOOKUP($AH1061,$DV:$ER,EA$1,FALSE),IF($AG1061="幻术师",VLOOKUP($AH1061,$EU:$FQ,EZ$1,FALSE),IF($AG1061="刺客",VLOOKUP($AH1061,$FU:$GQ,FZ$1,FALSE),"无该职业")))*VLOOKUP($AF1061,角色间职业划分!$P:$AP,8,FALSE)/角色间职业划分!$W$9,0)</f>
        <v>3718</v>
      </c>
      <c r="G1061" s="26">
        <f>ROUND(IF($AG1061="战士",VLOOKUP($AH1061,$DV:$ER,EB$1,FALSE),IF($AG1061="幻术师",VLOOKUP($AH1061,$EU:$FQ,FA$1,FALSE),IF($AG1061="刺客",VLOOKUP($AH1061,$FU:$GQ,GA$1,FALSE),"无该职业")))*VLOOKUP($AF1061,角色间职业划分!$P:$AP,13,FALSE)/角色间职业划分!$AB$9,0)</f>
        <v>1065</v>
      </c>
      <c r="H1061" s="26">
        <f t="shared" si="409"/>
        <v>0</v>
      </c>
      <c r="I1061" s="26">
        <f t="shared" si="410"/>
        <v>0</v>
      </c>
      <c r="J1061" s="26">
        <f t="shared" si="411"/>
        <v>0</v>
      </c>
      <c r="K1061" s="26">
        <f t="shared" si="412"/>
        <v>0</v>
      </c>
      <c r="L1061" s="26">
        <f t="shared" si="413"/>
        <v>0</v>
      </c>
      <c r="M1061" s="26">
        <f t="shared" si="414"/>
        <v>0</v>
      </c>
      <c r="N1061" s="26">
        <f t="shared" si="415"/>
        <v>2.5</v>
      </c>
      <c r="O1061" s="26">
        <f t="shared" si="416"/>
        <v>2.5</v>
      </c>
      <c r="P1061" s="26">
        <f t="shared" si="417"/>
        <v>2.5</v>
      </c>
      <c r="Q1061" s="26">
        <f t="shared" si="418"/>
        <v>2.5</v>
      </c>
      <c r="R1061" s="26">
        <f t="shared" si="419"/>
        <v>0</v>
      </c>
      <c r="S1061" s="26">
        <f t="shared" si="420"/>
        <v>2.5</v>
      </c>
      <c r="T1061" s="26">
        <f t="shared" si="421"/>
        <v>0</v>
      </c>
      <c r="U1061" s="26">
        <f t="shared" si="422"/>
        <v>0</v>
      </c>
      <c r="V1061" s="26">
        <f t="shared" si="423"/>
        <v>0</v>
      </c>
      <c r="W1061" s="26">
        <f>VLOOKUP(AF1061,角色间职业划分!L:M,2,FALSE)</f>
        <v>40</v>
      </c>
      <c r="X1061" s="26">
        <f t="shared" si="424"/>
        <v>19</v>
      </c>
      <c r="Y1061" s="26">
        <v>0</v>
      </c>
      <c r="Z1061" s="26">
        <v>0</v>
      </c>
      <c r="AA1061" s="26">
        <v>0</v>
      </c>
      <c r="AB1061" s="26">
        <f t="shared" si="425"/>
        <v>5</v>
      </c>
      <c r="AC1061" s="1">
        <f t="shared" si="406"/>
        <v>540</v>
      </c>
      <c r="AD1061" s="51"/>
      <c r="AE1061" s="1"/>
      <c r="AF1061">
        <f t="shared" si="426"/>
        <v>18</v>
      </c>
      <c r="AG1061" s="26" t="str">
        <f>VLOOKUP(AF1061,角色间职业划分!P:R,3,FALSE)</f>
        <v>战士</v>
      </c>
      <c r="AH1061" s="26">
        <f t="shared" si="427"/>
        <v>19</v>
      </c>
    </row>
    <row r="1062" spans="1:34" x14ac:dyDescent="0.15">
      <c r="A1062" s="26">
        <v>1058</v>
      </c>
      <c r="B1062" s="26">
        <f t="shared" si="407"/>
        <v>0</v>
      </c>
      <c r="C1062" s="26">
        <f>ROUND(IF($AG1062="战士",VLOOKUP($AH1062,$DV:$ER,DX$1,FALSE),IF($AG1062="幻术师",VLOOKUP($AH1062,$EU:$FQ,EW$1,FALSE),IF($AG1062="刺客",VLOOKUP($AH1062,$FU:$GQ,FW$1,FALSE),"无该职业")))/VLOOKUP(AF1062,角色间职业划分!P:AP,20,FALSE),0)</f>
        <v>22</v>
      </c>
      <c r="D1062" s="26">
        <f t="shared" si="408"/>
        <v>0</v>
      </c>
      <c r="E1062" s="26">
        <f>ROUND(IF($AG1062="战士",VLOOKUP($AH1062,$DV:$ER,DZ$1,FALSE),IF($AG1062="幻术师",VLOOKUP($AH1062,$EU:$FQ,EY$1,FALSE),IF($AG1062="刺客",VLOOKUP($AH1062,$FU:$GQ,FY$1,FALSE),"无该职业")))*VLOOKUP($AF1062,角色间职业划分!$P:$AP,26,FALSE)*VLOOKUP($AF1062,角色间职业划分!$P:$AP,13,FALSE)/角色间职业划分!$AB$9,0)</f>
        <v>443</v>
      </c>
      <c r="F1062" s="26">
        <f>ROUND(IF($AG1062="战士",VLOOKUP($AH1062,$DV:$ER,EA$1,FALSE),IF($AG1062="幻术师",VLOOKUP($AH1062,$EU:$FQ,EZ$1,FALSE),IF($AG1062="刺客",VLOOKUP($AH1062,$FU:$GQ,FZ$1,FALSE),"无该职业")))*VLOOKUP($AF1062,角色间职业划分!$P:$AP,8,FALSE)/角色间职业划分!$W$9,0)</f>
        <v>3718</v>
      </c>
      <c r="G1062" s="26">
        <f>ROUND(IF($AG1062="战士",VLOOKUP($AH1062,$DV:$ER,EB$1,FALSE),IF($AG1062="幻术师",VLOOKUP($AH1062,$EU:$FQ,FA$1,FALSE),IF($AG1062="刺客",VLOOKUP($AH1062,$FU:$GQ,GA$1,FALSE),"无该职业")))*VLOOKUP($AF1062,角色间职业划分!$P:$AP,13,FALSE)/角色间职业划分!$AB$9,0)</f>
        <v>1065</v>
      </c>
      <c r="H1062" s="26">
        <f t="shared" si="409"/>
        <v>0</v>
      </c>
      <c r="I1062" s="26">
        <f t="shared" si="410"/>
        <v>0</v>
      </c>
      <c r="J1062" s="26">
        <f t="shared" si="411"/>
        <v>0</v>
      </c>
      <c r="K1062" s="26">
        <f t="shared" si="412"/>
        <v>0</v>
      </c>
      <c r="L1062" s="26">
        <f t="shared" si="413"/>
        <v>0</v>
      </c>
      <c r="M1062" s="26">
        <f t="shared" si="414"/>
        <v>0</v>
      </c>
      <c r="N1062" s="26">
        <f t="shared" si="415"/>
        <v>2.5</v>
      </c>
      <c r="O1062" s="26">
        <f t="shared" si="416"/>
        <v>2.5</v>
      </c>
      <c r="P1062" s="26">
        <f t="shared" si="417"/>
        <v>2.5</v>
      </c>
      <c r="Q1062" s="26">
        <f t="shared" si="418"/>
        <v>2.5</v>
      </c>
      <c r="R1062" s="26">
        <f t="shared" si="419"/>
        <v>0</v>
      </c>
      <c r="S1062" s="26">
        <f t="shared" si="420"/>
        <v>2.5</v>
      </c>
      <c r="T1062" s="26">
        <f t="shared" si="421"/>
        <v>0</v>
      </c>
      <c r="U1062" s="26">
        <f t="shared" si="422"/>
        <v>0</v>
      </c>
      <c r="V1062" s="26">
        <f t="shared" si="423"/>
        <v>0</v>
      </c>
      <c r="W1062" s="26">
        <f>VLOOKUP(AF1062,角色间职业划分!L:M,2,FALSE)</f>
        <v>40</v>
      </c>
      <c r="X1062" s="26">
        <f t="shared" si="424"/>
        <v>20</v>
      </c>
      <c r="Y1062" s="26">
        <v>0</v>
      </c>
      <c r="Z1062" s="26">
        <v>0</v>
      </c>
      <c r="AA1062" s="26">
        <v>0</v>
      </c>
      <c r="AB1062" s="26">
        <f t="shared" si="425"/>
        <v>7.5</v>
      </c>
      <c r="AC1062" s="1">
        <f t="shared" si="406"/>
        <v>561</v>
      </c>
      <c r="AD1062" s="51"/>
      <c r="AE1062" s="1"/>
      <c r="AF1062">
        <f t="shared" si="426"/>
        <v>18</v>
      </c>
      <c r="AG1062" s="26" t="str">
        <f>VLOOKUP(AF1062,角色间职业划分!P:R,3,FALSE)</f>
        <v>战士</v>
      </c>
      <c r="AH1062" s="26">
        <f t="shared" si="427"/>
        <v>20</v>
      </c>
    </row>
    <row r="1063" spans="1:34" x14ac:dyDescent="0.15">
      <c r="A1063" s="26">
        <v>1059</v>
      </c>
      <c r="B1063" s="26">
        <f t="shared" si="407"/>
        <v>0</v>
      </c>
      <c r="C1063" s="26">
        <f>ROUND(IF($AG1063="战士",VLOOKUP($AH1063,$DV:$ER,DX$1,FALSE),IF($AG1063="幻术师",VLOOKUP($AH1063,$EU:$FQ,EW$1,FALSE),IF($AG1063="刺客",VLOOKUP($AH1063,$FU:$GQ,FW$1,FALSE),"无该职业")))/VLOOKUP(AF1063,角色间职业划分!P:AP,20,FALSE),0)</f>
        <v>22</v>
      </c>
      <c r="D1063" s="26">
        <f t="shared" si="408"/>
        <v>0</v>
      </c>
      <c r="E1063" s="26">
        <f>ROUND(IF($AG1063="战士",VLOOKUP($AH1063,$DV:$ER,DZ$1,FALSE),IF($AG1063="幻术师",VLOOKUP($AH1063,$EU:$FQ,EY$1,FALSE),IF($AG1063="刺客",VLOOKUP($AH1063,$FU:$GQ,FY$1,FALSE),"无该职业")))*VLOOKUP($AF1063,角色间职业划分!$P:$AP,26,FALSE)*VLOOKUP($AF1063,角色间职业划分!$P:$AP,13,FALSE)/角色间职业划分!$AB$9,0)</f>
        <v>443</v>
      </c>
      <c r="F1063" s="26">
        <f>ROUND(IF($AG1063="战士",VLOOKUP($AH1063,$DV:$ER,EA$1,FALSE),IF($AG1063="幻术师",VLOOKUP($AH1063,$EU:$FQ,EZ$1,FALSE),IF($AG1063="刺客",VLOOKUP($AH1063,$FU:$GQ,FZ$1,FALSE),"无该职业")))*VLOOKUP($AF1063,角色间职业划分!$P:$AP,8,FALSE)/角色间职业划分!$W$9,0)</f>
        <v>4509</v>
      </c>
      <c r="G1063" s="26">
        <f>ROUND(IF($AG1063="战士",VLOOKUP($AH1063,$DV:$ER,EB$1,FALSE),IF($AG1063="幻术师",VLOOKUP($AH1063,$EU:$FQ,FA$1,FALSE),IF($AG1063="刺客",VLOOKUP($AH1063,$FU:$GQ,GA$1,FALSE),"无该职业")))*VLOOKUP($AF1063,角色间职业划分!$P:$AP,13,FALSE)/角色间职业划分!$AB$9,0)</f>
        <v>1065</v>
      </c>
      <c r="H1063" s="26">
        <f t="shared" si="409"/>
        <v>0</v>
      </c>
      <c r="I1063" s="26">
        <f t="shared" si="410"/>
        <v>0</v>
      </c>
      <c r="J1063" s="26">
        <f t="shared" si="411"/>
        <v>0</v>
      </c>
      <c r="K1063" s="26">
        <f t="shared" si="412"/>
        <v>0</v>
      </c>
      <c r="L1063" s="26">
        <f t="shared" si="413"/>
        <v>0</v>
      </c>
      <c r="M1063" s="26">
        <f t="shared" si="414"/>
        <v>0</v>
      </c>
      <c r="N1063" s="26">
        <f t="shared" si="415"/>
        <v>2.5</v>
      </c>
      <c r="O1063" s="26">
        <f t="shared" si="416"/>
        <v>2.5</v>
      </c>
      <c r="P1063" s="26">
        <f t="shared" si="417"/>
        <v>2.5</v>
      </c>
      <c r="Q1063" s="26">
        <f t="shared" si="418"/>
        <v>2.5</v>
      </c>
      <c r="R1063" s="26">
        <f t="shared" si="419"/>
        <v>0</v>
      </c>
      <c r="S1063" s="26">
        <f t="shared" si="420"/>
        <v>2.5</v>
      </c>
      <c r="T1063" s="26">
        <f t="shared" si="421"/>
        <v>0</v>
      </c>
      <c r="U1063" s="26">
        <f t="shared" si="422"/>
        <v>0</v>
      </c>
      <c r="V1063" s="26">
        <f t="shared" si="423"/>
        <v>0</v>
      </c>
      <c r="W1063" s="26">
        <f>VLOOKUP(AF1063,角色间职业划分!L:M,2,FALSE)</f>
        <v>40</v>
      </c>
      <c r="X1063" s="26">
        <f t="shared" si="424"/>
        <v>21</v>
      </c>
      <c r="Y1063" s="26">
        <v>0</v>
      </c>
      <c r="Z1063" s="26">
        <v>0</v>
      </c>
      <c r="AA1063" s="26">
        <v>0</v>
      </c>
      <c r="AB1063" s="26">
        <f t="shared" si="425"/>
        <v>7.5</v>
      </c>
      <c r="AC1063" s="1">
        <f t="shared" si="406"/>
        <v>582</v>
      </c>
      <c r="AD1063" s="51"/>
      <c r="AE1063" s="1"/>
      <c r="AF1063">
        <f t="shared" si="426"/>
        <v>18</v>
      </c>
      <c r="AG1063" s="26" t="str">
        <f>VLOOKUP(AF1063,角色间职业划分!P:R,3,FALSE)</f>
        <v>战士</v>
      </c>
      <c r="AH1063" s="26">
        <f t="shared" si="427"/>
        <v>21</v>
      </c>
    </row>
    <row r="1064" spans="1:34" x14ac:dyDescent="0.15">
      <c r="A1064" s="26">
        <v>1060</v>
      </c>
      <c r="B1064" s="26">
        <f t="shared" si="407"/>
        <v>0</v>
      </c>
      <c r="C1064" s="26">
        <f>ROUND(IF($AG1064="战士",VLOOKUP($AH1064,$DV:$ER,DX$1,FALSE),IF($AG1064="幻术师",VLOOKUP($AH1064,$EU:$FQ,EW$1,FALSE),IF($AG1064="刺客",VLOOKUP($AH1064,$FU:$GQ,FW$1,FALSE),"无该职业")))/VLOOKUP(AF1064,角色间职业划分!P:AP,20,FALSE),0)</f>
        <v>22</v>
      </c>
      <c r="D1064" s="26">
        <f t="shared" si="408"/>
        <v>0</v>
      </c>
      <c r="E1064" s="26">
        <f>ROUND(IF($AG1064="战士",VLOOKUP($AH1064,$DV:$ER,DZ$1,FALSE),IF($AG1064="幻术师",VLOOKUP($AH1064,$EU:$FQ,EY$1,FALSE),IF($AG1064="刺客",VLOOKUP($AH1064,$FU:$GQ,FY$1,FALSE),"无该职业")))*VLOOKUP($AF1064,角色间职业划分!$P:$AP,26,FALSE)*VLOOKUP($AF1064,角色间职业划分!$P:$AP,13,FALSE)/角色间职业划分!$AB$9,0)</f>
        <v>443</v>
      </c>
      <c r="F1064" s="26">
        <f>ROUND(IF($AG1064="战士",VLOOKUP($AH1064,$DV:$ER,EA$1,FALSE),IF($AG1064="幻术师",VLOOKUP($AH1064,$EU:$FQ,EZ$1,FALSE),IF($AG1064="刺客",VLOOKUP($AH1064,$FU:$GQ,FZ$1,FALSE),"无该职业")))*VLOOKUP($AF1064,角色间职业划分!$P:$AP,8,FALSE)/角色间职业划分!$W$9,0)</f>
        <v>4509</v>
      </c>
      <c r="G1064" s="26">
        <f>ROUND(IF($AG1064="战士",VLOOKUP($AH1064,$DV:$ER,EB$1,FALSE),IF($AG1064="幻术师",VLOOKUP($AH1064,$EU:$FQ,FA$1,FALSE),IF($AG1064="刺客",VLOOKUP($AH1064,$FU:$GQ,GA$1,FALSE),"无该职业")))*VLOOKUP($AF1064,角色间职业划分!$P:$AP,13,FALSE)/角色间职业划分!$AB$9,0)</f>
        <v>1065</v>
      </c>
      <c r="H1064" s="26">
        <f t="shared" si="409"/>
        <v>0</v>
      </c>
      <c r="I1064" s="26">
        <f t="shared" si="410"/>
        <v>0</v>
      </c>
      <c r="J1064" s="26">
        <f t="shared" si="411"/>
        <v>0</v>
      </c>
      <c r="K1064" s="26">
        <f t="shared" si="412"/>
        <v>0</v>
      </c>
      <c r="L1064" s="26">
        <f t="shared" si="413"/>
        <v>0</v>
      </c>
      <c r="M1064" s="26">
        <f t="shared" si="414"/>
        <v>0</v>
      </c>
      <c r="N1064" s="26">
        <f t="shared" si="415"/>
        <v>2.5</v>
      </c>
      <c r="O1064" s="26">
        <f t="shared" si="416"/>
        <v>5</v>
      </c>
      <c r="P1064" s="26">
        <f t="shared" si="417"/>
        <v>2.5</v>
      </c>
      <c r="Q1064" s="26">
        <f t="shared" si="418"/>
        <v>2.5</v>
      </c>
      <c r="R1064" s="26">
        <f t="shared" si="419"/>
        <v>0</v>
      </c>
      <c r="S1064" s="26">
        <f t="shared" si="420"/>
        <v>2.5</v>
      </c>
      <c r="T1064" s="26">
        <f t="shared" si="421"/>
        <v>0</v>
      </c>
      <c r="U1064" s="26">
        <f t="shared" si="422"/>
        <v>0</v>
      </c>
      <c r="V1064" s="26">
        <f t="shared" si="423"/>
        <v>0</v>
      </c>
      <c r="W1064" s="26">
        <f>VLOOKUP(AF1064,角色间职业划分!L:M,2,FALSE)</f>
        <v>40</v>
      </c>
      <c r="X1064" s="26">
        <f t="shared" si="424"/>
        <v>22</v>
      </c>
      <c r="Y1064" s="26">
        <v>0</v>
      </c>
      <c r="Z1064" s="26">
        <v>0</v>
      </c>
      <c r="AA1064" s="26">
        <v>0</v>
      </c>
      <c r="AB1064" s="26">
        <f t="shared" si="425"/>
        <v>7.5</v>
      </c>
      <c r="AC1064" s="1">
        <f t="shared" si="406"/>
        <v>603</v>
      </c>
      <c r="AD1064" s="51"/>
      <c r="AE1064" s="1"/>
      <c r="AF1064">
        <f t="shared" si="426"/>
        <v>18</v>
      </c>
      <c r="AG1064" s="26" t="str">
        <f>VLOOKUP(AF1064,角色间职业划分!P:R,3,FALSE)</f>
        <v>战士</v>
      </c>
      <c r="AH1064" s="26">
        <f t="shared" si="427"/>
        <v>22</v>
      </c>
    </row>
    <row r="1065" spans="1:34" x14ac:dyDescent="0.15">
      <c r="A1065" s="26">
        <v>1061</v>
      </c>
      <c r="B1065" s="26">
        <f t="shared" si="407"/>
        <v>0</v>
      </c>
      <c r="C1065" s="26">
        <f>ROUND(IF($AG1065="战士",VLOOKUP($AH1065,$DV:$ER,DX$1,FALSE),IF($AG1065="幻术师",VLOOKUP($AH1065,$EU:$FQ,EW$1,FALSE),IF($AG1065="刺客",VLOOKUP($AH1065,$FU:$GQ,FW$1,FALSE),"无该职业")))/VLOOKUP(AF1065,角色间职业划分!P:AP,20,FALSE),0)</f>
        <v>22</v>
      </c>
      <c r="D1065" s="26">
        <f t="shared" si="408"/>
        <v>0</v>
      </c>
      <c r="E1065" s="26">
        <f>ROUND(IF($AG1065="战士",VLOOKUP($AH1065,$DV:$ER,DZ$1,FALSE),IF($AG1065="幻术师",VLOOKUP($AH1065,$EU:$FQ,EY$1,FALSE),IF($AG1065="刺客",VLOOKUP($AH1065,$FU:$GQ,FY$1,FALSE),"无该职业")))*VLOOKUP($AF1065,角色间职业划分!$P:$AP,26,FALSE)*VLOOKUP($AF1065,角色间职业划分!$P:$AP,13,FALSE)/角色间职业划分!$AB$9,0)</f>
        <v>443</v>
      </c>
      <c r="F1065" s="26">
        <f>ROUND(IF($AG1065="战士",VLOOKUP($AH1065,$DV:$ER,EA$1,FALSE),IF($AG1065="幻术师",VLOOKUP($AH1065,$EU:$FQ,EZ$1,FALSE),IF($AG1065="刺客",VLOOKUP($AH1065,$FU:$GQ,FZ$1,FALSE),"无该职业")))*VLOOKUP($AF1065,角色间职业划分!$P:$AP,8,FALSE)/角色间职业划分!$W$9,0)</f>
        <v>4509</v>
      </c>
      <c r="G1065" s="26">
        <f>ROUND(IF($AG1065="战士",VLOOKUP($AH1065,$DV:$ER,EB$1,FALSE),IF($AG1065="幻术师",VLOOKUP($AH1065,$EU:$FQ,FA$1,FALSE),IF($AG1065="刺客",VLOOKUP($AH1065,$FU:$GQ,GA$1,FALSE),"无该职业")))*VLOOKUP($AF1065,角色间职业划分!$P:$AP,13,FALSE)/角色间职业划分!$AB$9,0)</f>
        <v>1231</v>
      </c>
      <c r="H1065" s="26">
        <f t="shared" si="409"/>
        <v>0</v>
      </c>
      <c r="I1065" s="26">
        <f t="shared" si="410"/>
        <v>0</v>
      </c>
      <c r="J1065" s="26">
        <f t="shared" si="411"/>
        <v>0</v>
      </c>
      <c r="K1065" s="26">
        <f t="shared" si="412"/>
        <v>0</v>
      </c>
      <c r="L1065" s="26">
        <f t="shared" si="413"/>
        <v>0</v>
      </c>
      <c r="M1065" s="26">
        <f t="shared" si="414"/>
        <v>0</v>
      </c>
      <c r="N1065" s="26">
        <f t="shared" si="415"/>
        <v>2.5</v>
      </c>
      <c r="O1065" s="26">
        <f t="shared" si="416"/>
        <v>5</v>
      </c>
      <c r="P1065" s="26">
        <f t="shared" si="417"/>
        <v>2.5</v>
      </c>
      <c r="Q1065" s="26">
        <f t="shared" si="418"/>
        <v>2.5</v>
      </c>
      <c r="R1065" s="26">
        <f t="shared" si="419"/>
        <v>0</v>
      </c>
      <c r="S1065" s="26">
        <f t="shared" si="420"/>
        <v>2.5</v>
      </c>
      <c r="T1065" s="26">
        <f t="shared" si="421"/>
        <v>0</v>
      </c>
      <c r="U1065" s="26">
        <f t="shared" si="422"/>
        <v>0</v>
      </c>
      <c r="V1065" s="26">
        <f t="shared" si="423"/>
        <v>0</v>
      </c>
      <c r="W1065" s="26">
        <f>VLOOKUP(AF1065,角色间职业划分!L:M,2,FALSE)</f>
        <v>40</v>
      </c>
      <c r="X1065" s="26">
        <f t="shared" si="424"/>
        <v>23</v>
      </c>
      <c r="Y1065" s="26">
        <v>0</v>
      </c>
      <c r="Z1065" s="26">
        <v>0</v>
      </c>
      <c r="AA1065" s="26">
        <v>0</v>
      </c>
      <c r="AB1065" s="26">
        <f t="shared" si="425"/>
        <v>7.5</v>
      </c>
      <c r="AC1065" s="1">
        <f t="shared" si="406"/>
        <v>624</v>
      </c>
      <c r="AD1065" s="51"/>
      <c r="AE1065" s="1"/>
      <c r="AF1065">
        <f t="shared" si="426"/>
        <v>18</v>
      </c>
      <c r="AG1065" s="26" t="str">
        <f>VLOOKUP(AF1065,角色间职业划分!P:R,3,FALSE)</f>
        <v>战士</v>
      </c>
      <c r="AH1065" s="26">
        <f t="shared" si="427"/>
        <v>23</v>
      </c>
    </row>
    <row r="1066" spans="1:34" x14ac:dyDescent="0.15">
      <c r="A1066" s="26">
        <v>1062</v>
      </c>
      <c r="B1066" s="26">
        <f t="shared" si="407"/>
        <v>0</v>
      </c>
      <c r="C1066" s="26">
        <f>ROUND(IF($AG1066="战士",VLOOKUP($AH1066,$DV:$ER,DX$1,FALSE),IF($AG1066="幻术师",VLOOKUP($AH1066,$EU:$FQ,EW$1,FALSE),IF($AG1066="刺客",VLOOKUP($AH1066,$FU:$GQ,FW$1,FALSE),"无该职业")))/VLOOKUP(AF1066,角色间职业划分!P:AP,20,FALSE),0)</f>
        <v>27</v>
      </c>
      <c r="D1066" s="26">
        <f t="shared" si="408"/>
        <v>0</v>
      </c>
      <c r="E1066" s="26">
        <f>ROUND(IF($AG1066="战士",VLOOKUP($AH1066,$DV:$ER,DZ$1,FALSE),IF($AG1066="幻术师",VLOOKUP($AH1066,$EU:$FQ,EY$1,FALSE),IF($AG1066="刺客",VLOOKUP($AH1066,$FU:$GQ,FY$1,FALSE),"无该职业")))*VLOOKUP($AF1066,角色间职业划分!$P:$AP,26,FALSE)*VLOOKUP($AF1066,角色间职业划分!$P:$AP,13,FALSE)/角色间职业划分!$AB$9,0)</f>
        <v>443</v>
      </c>
      <c r="F1066" s="26">
        <f>ROUND(IF($AG1066="战士",VLOOKUP($AH1066,$DV:$ER,EA$1,FALSE),IF($AG1066="幻术师",VLOOKUP($AH1066,$EU:$FQ,EZ$1,FALSE),IF($AG1066="刺客",VLOOKUP($AH1066,$FU:$GQ,FZ$1,FALSE),"无该职业")))*VLOOKUP($AF1066,角色间职业划分!$P:$AP,8,FALSE)/角色间职业划分!$W$9,0)</f>
        <v>4509</v>
      </c>
      <c r="G1066" s="26">
        <f>ROUND(IF($AG1066="战士",VLOOKUP($AH1066,$DV:$ER,EB$1,FALSE),IF($AG1066="幻术师",VLOOKUP($AH1066,$EU:$FQ,FA$1,FALSE),IF($AG1066="刺客",VLOOKUP($AH1066,$FU:$GQ,GA$1,FALSE),"无该职业")))*VLOOKUP($AF1066,角色间职业划分!$P:$AP,13,FALSE)/角色间职业划分!$AB$9,0)</f>
        <v>1231</v>
      </c>
      <c r="H1066" s="26">
        <f t="shared" si="409"/>
        <v>0</v>
      </c>
      <c r="I1066" s="26">
        <f t="shared" si="410"/>
        <v>0</v>
      </c>
      <c r="J1066" s="26">
        <f t="shared" si="411"/>
        <v>0</v>
      </c>
      <c r="K1066" s="26">
        <f t="shared" si="412"/>
        <v>0</v>
      </c>
      <c r="L1066" s="26">
        <f t="shared" si="413"/>
        <v>0</v>
      </c>
      <c r="M1066" s="26">
        <f t="shared" si="414"/>
        <v>0</v>
      </c>
      <c r="N1066" s="26">
        <f t="shared" si="415"/>
        <v>2.5</v>
      </c>
      <c r="O1066" s="26">
        <f t="shared" si="416"/>
        <v>5</v>
      </c>
      <c r="P1066" s="26">
        <f t="shared" si="417"/>
        <v>2.5</v>
      </c>
      <c r="Q1066" s="26">
        <f t="shared" si="418"/>
        <v>2.5</v>
      </c>
      <c r="R1066" s="26">
        <f t="shared" si="419"/>
        <v>0</v>
      </c>
      <c r="S1066" s="26">
        <f t="shared" si="420"/>
        <v>2.5</v>
      </c>
      <c r="T1066" s="26">
        <f t="shared" si="421"/>
        <v>0</v>
      </c>
      <c r="U1066" s="26">
        <f t="shared" si="422"/>
        <v>0</v>
      </c>
      <c r="V1066" s="26">
        <f t="shared" si="423"/>
        <v>0</v>
      </c>
      <c r="W1066" s="26">
        <f>VLOOKUP(AF1066,角色间职业划分!L:M,2,FALSE)</f>
        <v>40</v>
      </c>
      <c r="X1066" s="26">
        <f t="shared" si="424"/>
        <v>24</v>
      </c>
      <c r="Y1066" s="26">
        <v>0</v>
      </c>
      <c r="Z1066" s="26">
        <v>0</v>
      </c>
      <c r="AA1066" s="26">
        <v>0</v>
      </c>
      <c r="AB1066" s="26">
        <f t="shared" si="425"/>
        <v>7.5</v>
      </c>
      <c r="AC1066" s="1">
        <f t="shared" si="406"/>
        <v>645</v>
      </c>
      <c r="AD1066" s="51"/>
      <c r="AE1066" s="1"/>
      <c r="AF1066">
        <f t="shared" si="426"/>
        <v>18</v>
      </c>
      <c r="AG1066" s="26" t="str">
        <f>VLOOKUP(AF1066,角色间职业划分!P:R,3,FALSE)</f>
        <v>战士</v>
      </c>
      <c r="AH1066" s="26">
        <f t="shared" si="427"/>
        <v>24</v>
      </c>
    </row>
    <row r="1067" spans="1:34" x14ac:dyDescent="0.15">
      <c r="A1067" s="26">
        <v>1063</v>
      </c>
      <c r="B1067" s="26">
        <f t="shared" si="407"/>
        <v>0</v>
      </c>
      <c r="C1067" s="26">
        <f>ROUND(IF($AG1067="战士",VLOOKUP($AH1067,$DV:$ER,DX$1,FALSE),IF($AG1067="幻术师",VLOOKUP($AH1067,$EU:$FQ,EW$1,FALSE),IF($AG1067="刺客",VLOOKUP($AH1067,$FU:$GQ,FW$1,FALSE),"无该职业")))/VLOOKUP(AF1067,角色间职业划分!P:AP,20,FALSE),0)</f>
        <v>27</v>
      </c>
      <c r="D1067" s="26">
        <f t="shared" si="408"/>
        <v>0</v>
      </c>
      <c r="E1067" s="26">
        <f>ROUND(IF($AG1067="战士",VLOOKUP($AH1067,$DV:$ER,DZ$1,FALSE),IF($AG1067="幻术师",VLOOKUP($AH1067,$EU:$FQ,EY$1,FALSE),IF($AG1067="刺客",VLOOKUP($AH1067,$FU:$GQ,FY$1,FALSE),"无该职业")))*VLOOKUP($AF1067,角色间职业划分!$P:$AP,26,FALSE)*VLOOKUP($AF1067,角色间职业划分!$P:$AP,13,FALSE)/角色间职业划分!$AB$9,0)</f>
        <v>443</v>
      </c>
      <c r="F1067" s="26">
        <f>ROUND(IF($AG1067="战士",VLOOKUP($AH1067,$DV:$ER,EA$1,FALSE),IF($AG1067="幻术师",VLOOKUP($AH1067,$EU:$FQ,EZ$1,FALSE),IF($AG1067="刺客",VLOOKUP($AH1067,$FU:$GQ,FZ$1,FALSE),"无该职业")))*VLOOKUP($AF1067,角色间职业划分!$P:$AP,8,FALSE)/角色间职业划分!$W$9,0)</f>
        <v>5159</v>
      </c>
      <c r="G1067" s="26">
        <f>ROUND(IF($AG1067="战士",VLOOKUP($AH1067,$DV:$ER,EB$1,FALSE),IF($AG1067="幻术师",VLOOKUP($AH1067,$EU:$FQ,FA$1,FALSE),IF($AG1067="刺客",VLOOKUP($AH1067,$FU:$GQ,GA$1,FALSE),"无该职业")))*VLOOKUP($AF1067,角色间职业划分!$P:$AP,13,FALSE)/角色间职业划分!$AB$9,0)</f>
        <v>1231</v>
      </c>
      <c r="H1067" s="26">
        <f t="shared" si="409"/>
        <v>0</v>
      </c>
      <c r="I1067" s="26">
        <f t="shared" si="410"/>
        <v>0</v>
      </c>
      <c r="J1067" s="26">
        <f t="shared" si="411"/>
        <v>0</v>
      </c>
      <c r="K1067" s="26">
        <f t="shared" si="412"/>
        <v>0</v>
      </c>
      <c r="L1067" s="26">
        <f t="shared" si="413"/>
        <v>0</v>
      </c>
      <c r="M1067" s="26">
        <f t="shared" si="414"/>
        <v>0</v>
      </c>
      <c r="N1067" s="26">
        <f t="shared" si="415"/>
        <v>2.5</v>
      </c>
      <c r="O1067" s="26">
        <f t="shared" si="416"/>
        <v>5</v>
      </c>
      <c r="P1067" s="26">
        <f t="shared" si="417"/>
        <v>2.5</v>
      </c>
      <c r="Q1067" s="26">
        <f t="shared" si="418"/>
        <v>2.5</v>
      </c>
      <c r="R1067" s="26">
        <f t="shared" si="419"/>
        <v>0</v>
      </c>
      <c r="S1067" s="26">
        <f t="shared" si="420"/>
        <v>2.5</v>
      </c>
      <c r="T1067" s="26">
        <f t="shared" si="421"/>
        <v>0</v>
      </c>
      <c r="U1067" s="26">
        <f t="shared" si="422"/>
        <v>0</v>
      </c>
      <c r="V1067" s="26">
        <f t="shared" si="423"/>
        <v>0</v>
      </c>
      <c r="W1067" s="26">
        <f>VLOOKUP(AF1067,角色间职业划分!L:M,2,FALSE)</f>
        <v>40</v>
      </c>
      <c r="X1067" s="26">
        <f t="shared" si="424"/>
        <v>25</v>
      </c>
      <c r="Y1067" s="26">
        <v>0</v>
      </c>
      <c r="Z1067" s="26">
        <v>0</v>
      </c>
      <c r="AA1067" s="26">
        <v>0</v>
      </c>
      <c r="AB1067" s="26">
        <f t="shared" si="425"/>
        <v>7.5</v>
      </c>
      <c r="AC1067" s="1">
        <f t="shared" si="406"/>
        <v>666</v>
      </c>
      <c r="AD1067" s="51"/>
      <c r="AE1067" s="1"/>
      <c r="AF1067">
        <f t="shared" si="426"/>
        <v>18</v>
      </c>
      <c r="AG1067" s="26" t="str">
        <f>VLOOKUP(AF1067,角色间职业划分!P:R,3,FALSE)</f>
        <v>战士</v>
      </c>
      <c r="AH1067" s="26">
        <f t="shared" si="427"/>
        <v>25</v>
      </c>
    </row>
    <row r="1068" spans="1:34" x14ac:dyDescent="0.15">
      <c r="A1068" s="26">
        <v>1064</v>
      </c>
      <c r="B1068" s="26">
        <f t="shared" si="407"/>
        <v>0</v>
      </c>
      <c r="C1068" s="26">
        <f>ROUND(IF($AG1068="战士",VLOOKUP($AH1068,$DV:$ER,DX$1,FALSE),IF($AG1068="幻术师",VLOOKUP($AH1068,$EU:$FQ,EW$1,FALSE),IF($AG1068="刺客",VLOOKUP($AH1068,$FU:$GQ,FW$1,FALSE),"无该职业")))/VLOOKUP(AF1068,角色间职业划分!P:AP,20,FALSE),0)</f>
        <v>27</v>
      </c>
      <c r="D1068" s="26">
        <f t="shared" si="408"/>
        <v>0</v>
      </c>
      <c r="E1068" s="26">
        <f>ROUND(IF($AG1068="战士",VLOOKUP($AH1068,$DV:$ER,DZ$1,FALSE),IF($AG1068="幻术师",VLOOKUP($AH1068,$EU:$FQ,EY$1,FALSE),IF($AG1068="刺客",VLOOKUP($AH1068,$FU:$GQ,FY$1,FALSE),"无该职业")))*VLOOKUP($AF1068,角色间职业划分!$P:$AP,26,FALSE)*VLOOKUP($AF1068,角色间职业划分!$P:$AP,13,FALSE)/角色间职业划分!$AB$9,0)</f>
        <v>443</v>
      </c>
      <c r="F1068" s="26">
        <f>ROUND(IF($AG1068="战士",VLOOKUP($AH1068,$DV:$ER,EA$1,FALSE),IF($AG1068="幻术师",VLOOKUP($AH1068,$EU:$FQ,EZ$1,FALSE),IF($AG1068="刺客",VLOOKUP($AH1068,$FU:$GQ,FZ$1,FALSE),"无该职业")))*VLOOKUP($AF1068,角色间职业划分!$P:$AP,8,FALSE)/角色间职业划分!$W$9,0)</f>
        <v>5159</v>
      </c>
      <c r="G1068" s="26">
        <f>ROUND(IF($AG1068="战士",VLOOKUP($AH1068,$DV:$ER,EB$1,FALSE),IF($AG1068="幻术师",VLOOKUP($AH1068,$EU:$FQ,FA$1,FALSE),IF($AG1068="刺客",VLOOKUP($AH1068,$FU:$GQ,GA$1,FALSE),"无该职业")))*VLOOKUP($AF1068,角色间职业划分!$P:$AP,13,FALSE)/角色间职业划分!$AB$9,0)</f>
        <v>1231</v>
      </c>
      <c r="H1068" s="26">
        <f t="shared" si="409"/>
        <v>0</v>
      </c>
      <c r="I1068" s="26">
        <f t="shared" si="410"/>
        <v>0</v>
      </c>
      <c r="J1068" s="26">
        <f t="shared" si="411"/>
        <v>0</v>
      </c>
      <c r="K1068" s="26">
        <f t="shared" si="412"/>
        <v>0</v>
      </c>
      <c r="L1068" s="26">
        <f t="shared" si="413"/>
        <v>0</v>
      </c>
      <c r="M1068" s="26">
        <f t="shared" si="414"/>
        <v>0</v>
      </c>
      <c r="N1068" s="26">
        <f t="shared" si="415"/>
        <v>2.5</v>
      </c>
      <c r="O1068" s="26">
        <f t="shared" si="416"/>
        <v>5</v>
      </c>
      <c r="P1068" s="26">
        <f t="shared" si="417"/>
        <v>5</v>
      </c>
      <c r="Q1068" s="26">
        <f t="shared" si="418"/>
        <v>2.5</v>
      </c>
      <c r="R1068" s="26">
        <f t="shared" si="419"/>
        <v>0</v>
      </c>
      <c r="S1068" s="26">
        <f t="shared" si="420"/>
        <v>2.5</v>
      </c>
      <c r="T1068" s="26">
        <f t="shared" si="421"/>
        <v>0</v>
      </c>
      <c r="U1068" s="26">
        <f t="shared" si="422"/>
        <v>0</v>
      </c>
      <c r="V1068" s="26">
        <f t="shared" si="423"/>
        <v>0</v>
      </c>
      <c r="W1068" s="26">
        <f>VLOOKUP(AF1068,角色间职业划分!L:M,2,FALSE)</f>
        <v>40</v>
      </c>
      <c r="X1068" s="26">
        <f t="shared" si="424"/>
        <v>26</v>
      </c>
      <c r="Y1068" s="26">
        <v>0</v>
      </c>
      <c r="Z1068" s="26">
        <v>0</v>
      </c>
      <c r="AA1068" s="26">
        <v>0</v>
      </c>
      <c r="AB1068" s="26">
        <f t="shared" si="425"/>
        <v>7.5</v>
      </c>
      <c r="AC1068" s="1">
        <f t="shared" si="406"/>
        <v>687</v>
      </c>
      <c r="AD1068" s="51"/>
      <c r="AE1068" s="1"/>
      <c r="AF1068">
        <f t="shared" si="426"/>
        <v>18</v>
      </c>
      <c r="AG1068" s="26" t="str">
        <f>VLOOKUP(AF1068,角色间职业划分!P:R,3,FALSE)</f>
        <v>战士</v>
      </c>
      <c r="AH1068" s="26">
        <f t="shared" si="427"/>
        <v>26</v>
      </c>
    </row>
    <row r="1069" spans="1:34" x14ac:dyDescent="0.15">
      <c r="A1069" s="26">
        <v>1065</v>
      </c>
      <c r="B1069" s="26">
        <f t="shared" si="407"/>
        <v>0</v>
      </c>
      <c r="C1069" s="26">
        <f>ROUND(IF($AG1069="战士",VLOOKUP($AH1069,$DV:$ER,DX$1,FALSE),IF($AG1069="幻术师",VLOOKUP($AH1069,$EU:$FQ,EW$1,FALSE),IF($AG1069="刺客",VLOOKUP($AH1069,$FU:$GQ,FW$1,FALSE),"无该职业")))/VLOOKUP(AF1069,角色间职业划分!P:AP,20,FALSE),0)</f>
        <v>27</v>
      </c>
      <c r="D1069" s="26">
        <f t="shared" si="408"/>
        <v>0</v>
      </c>
      <c r="E1069" s="26">
        <f>ROUND(IF($AG1069="战士",VLOOKUP($AH1069,$DV:$ER,DZ$1,FALSE),IF($AG1069="幻术师",VLOOKUP($AH1069,$EU:$FQ,EY$1,FALSE),IF($AG1069="刺客",VLOOKUP($AH1069,$FU:$GQ,FY$1,FALSE),"无该职业")))*VLOOKUP($AF1069,角色间职业划分!$P:$AP,26,FALSE)*VLOOKUP($AF1069,角色间职业划分!$P:$AP,13,FALSE)/角色间职业划分!$AB$9,0)</f>
        <v>443</v>
      </c>
      <c r="F1069" s="26">
        <f>ROUND(IF($AG1069="战士",VLOOKUP($AH1069,$DV:$ER,EA$1,FALSE),IF($AG1069="幻术师",VLOOKUP($AH1069,$EU:$FQ,EZ$1,FALSE),IF($AG1069="刺客",VLOOKUP($AH1069,$FU:$GQ,FZ$1,FALSE),"无该职业")))*VLOOKUP($AF1069,角色间职业划分!$P:$AP,8,FALSE)/角色间职业划分!$W$9,0)</f>
        <v>5159</v>
      </c>
      <c r="G1069" s="26">
        <f>ROUND(IF($AG1069="战士",VLOOKUP($AH1069,$DV:$ER,EB$1,FALSE),IF($AG1069="幻术师",VLOOKUP($AH1069,$EU:$FQ,FA$1,FALSE),IF($AG1069="刺客",VLOOKUP($AH1069,$FU:$GQ,GA$1,FALSE),"无该职业")))*VLOOKUP($AF1069,角色间职业划分!$P:$AP,13,FALSE)/角色间职业划分!$AB$9,0)</f>
        <v>1397</v>
      </c>
      <c r="H1069" s="26">
        <f t="shared" si="409"/>
        <v>0</v>
      </c>
      <c r="I1069" s="26">
        <f t="shared" si="410"/>
        <v>0</v>
      </c>
      <c r="J1069" s="26">
        <f t="shared" si="411"/>
        <v>0</v>
      </c>
      <c r="K1069" s="26">
        <f t="shared" si="412"/>
        <v>0</v>
      </c>
      <c r="L1069" s="26">
        <f t="shared" si="413"/>
        <v>0</v>
      </c>
      <c r="M1069" s="26">
        <f t="shared" si="414"/>
        <v>0</v>
      </c>
      <c r="N1069" s="26">
        <f t="shared" si="415"/>
        <v>2.5</v>
      </c>
      <c r="O1069" s="26">
        <f t="shared" si="416"/>
        <v>5</v>
      </c>
      <c r="P1069" s="26">
        <f t="shared" si="417"/>
        <v>5</v>
      </c>
      <c r="Q1069" s="26">
        <f t="shared" si="418"/>
        <v>2.5</v>
      </c>
      <c r="R1069" s="26">
        <f t="shared" si="419"/>
        <v>0</v>
      </c>
      <c r="S1069" s="26">
        <f t="shared" si="420"/>
        <v>2.5</v>
      </c>
      <c r="T1069" s="26">
        <f t="shared" si="421"/>
        <v>0</v>
      </c>
      <c r="U1069" s="26">
        <f t="shared" si="422"/>
        <v>0</v>
      </c>
      <c r="V1069" s="26">
        <f t="shared" si="423"/>
        <v>0</v>
      </c>
      <c r="W1069" s="26">
        <f>VLOOKUP(AF1069,角色间职业划分!L:M,2,FALSE)</f>
        <v>40</v>
      </c>
      <c r="X1069" s="26">
        <f t="shared" si="424"/>
        <v>27</v>
      </c>
      <c r="Y1069" s="26">
        <v>0</v>
      </c>
      <c r="Z1069" s="26">
        <v>0</v>
      </c>
      <c r="AA1069" s="26">
        <v>0</v>
      </c>
      <c r="AB1069" s="26">
        <f t="shared" si="425"/>
        <v>7.5</v>
      </c>
      <c r="AC1069" s="1">
        <f t="shared" si="406"/>
        <v>708</v>
      </c>
      <c r="AD1069" s="51"/>
      <c r="AE1069" s="1"/>
      <c r="AF1069">
        <f t="shared" si="426"/>
        <v>18</v>
      </c>
      <c r="AG1069" s="26" t="str">
        <f>VLOOKUP(AF1069,角色间职业划分!P:R,3,FALSE)</f>
        <v>战士</v>
      </c>
      <c r="AH1069" s="26">
        <f t="shared" si="427"/>
        <v>27</v>
      </c>
    </row>
    <row r="1070" spans="1:34" x14ac:dyDescent="0.15">
      <c r="A1070" s="26">
        <v>1066</v>
      </c>
      <c r="B1070" s="26">
        <f t="shared" si="407"/>
        <v>0</v>
      </c>
      <c r="C1070" s="26">
        <f>ROUND(IF($AG1070="战士",VLOOKUP($AH1070,$DV:$ER,DX$1,FALSE),IF($AG1070="幻术师",VLOOKUP($AH1070,$EU:$FQ,EW$1,FALSE),IF($AG1070="刺客",VLOOKUP($AH1070,$FU:$GQ,FW$1,FALSE),"无该职业")))/VLOOKUP(AF1070,角色间职业划分!P:AP,20,FALSE),0)</f>
        <v>27</v>
      </c>
      <c r="D1070" s="26">
        <f t="shared" si="408"/>
        <v>0</v>
      </c>
      <c r="E1070" s="26">
        <f>ROUND(IF($AG1070="战士",VLOOKUP($AH1070,$DV:$ER,DZ$1,FALSE),IF($AG1070="幻术师",VLOOKUP($AH1070,$EU:$FQ,EY$1,FALSE),IF($AG1070="刺客",VLOOKUP($AH1070,$FU:$GQ,FY$1,FALSE),"无该职业")))*VLOOKUP($AF1070,角色间职业划分!$P:$AP,26,FALSE)*VLOOKUP($AF1070,角色间职业划分!$P:$AP,13,FALSE)/角色间职业划分!$AB$9,0)</f>
        <v>443</v>
      </c>
      <c r="F1070" s="26">
        <f>ROUND(IF($AG1070="战士",VLOOKUP($AH1070,$DV:$ER,EA$1,FALSE),IF($AG1070="幻术师",VLOOKUP($AH1070,$EU:$FQ,EZ$1,FALSE),IF($AG1070="刺客",VLOOKUP($AH1070,$FU:$GQ,FZ$1,FALSE),"无该职业")))*VLOOKUP($AF1070,角色间职业划分!$P:$AP,8,FALSE)/角色间职业划分!$W$9,0)</f>
        <v>5159</v>
      </c>
      <c r="G1070" s="26">
        <f>ROUND(IF($AG1070="战士",VLOOKUP($AH1070,$DV:$ER,EB$1,FALSE),IF($AG1070="幻术师",VLOOKUP($AH1070,$EU:$FQ,FA$1,FALSE),IF($AG1070="刺客",VLOOKUP($AH1070,$FU:$GQ,GA$1,FALSE),"无该职业")))*VLOOKUP($AF1070,角色间职业划分!$P:$AP,13,FALSE)/角色间职业划分!$AB$9,0)</f>
        <v>1397</v>
      </c>
      <c r="H1070" s="26">
        <f t="shared" si="409"/>
        <v>0</v>
      </c>
      <c r="I1070" s="26">
        <f t="shared" si="410"/>
        <v>0</v>
      </c>
      <c r="J1070" s="26">
        <f t="shared" si="411"/>
        <v>0</v>
      </c>
      <c r="K1070" s="26">
        <f t="shared" si="412"/>
        <v>0</v>
      </c>
      <c r="L1070" s="26">
        <f t="shared" si="413"/>
        <v>0</v>
      </c>
      <c r="M1070" s="26">
        <f t="shared" si="414"/>
        <v>0</v>
      </c>
      <c r="N1070" s="26">
        <f t="shared" si="415"/>
        <v>2.5</v>
      </c>
      <c r="O1070" s="26">
        <f t="shared" si="416"/>
        <v>5</v>
      </c>
      <c r="P1070" s="26">
        <f t="shared" si="417"/>
        <v>5</v>
      </c>
      <c r="Q1070" s="26">
        <f t="shared" si="418"/>
        <v>2.5</v>
      </c>
      <c r="R1070" s="26">
        <f t="shared" si="419"/>
        <v>0</v>
      </c>
      <c r="S1070" s="26">
        <f t="shared" si="420"/>
        <v>2.5</v>
      </c>
      <c r="T1070" s="26">
        <f t="shared" si="421"/>
        <v>2.5</v>
      </c>
      <c r="U1070" s="26">
        <f t="shared" si="422"/>
        <v>0</v>
      </c>
      <c r="V1070" s="26">
        <f t="shared" si="423"/>
        <v>0</v>
      </c>
      <c r="W1070" s="26">
        <f>VLOOKUP(AF1070,角色间职业划分!L:M,2,FALSE)</f>
        <v>40</v>
      </c>
      <c r="X1070" s="26">
        <f t="shared" si="424"/>
        <v>28</v>
      </c>
      <c r="Y1070" s="26">
        <v>0</v>
      </c>
      <c r="Z1070" s="26">
        <v>0</v>
      </c>
      <c r="AA1070" s="26">
        <v>0</v>
      </c>
      <c r="AB1070" s="26">
        <f t="shared" si="425"/>
        <v>7.5</v>
      </c>
      <c r="AC1070" s="1">
        <f t="shared" si="406"/>
        <v>729</v>
      </c>
      <c r="AD1070" s="51"/>
      <c r="AE1070" s="1"/>
      <c r="AF1070">
        <f t="shared" si="426"/>
        <v>18</v>
      </c>
      <c r="AG1070" s="26" t="str">
        <f>VLOOKUP(AF1070,角色间职业划分!P:R,3,FALSE)</f>
        <v>战士</v>
      </c>
      <c r="AH1070" s="26">
        <f t="shared" si="427"/>
        <v>28</v>
      </c>
    </row>
    <row r="1071" spans="1:34" x14ac:dyDescent="0.15">
      <c r="A1071" s="26">
        <v>1067</v>
      </c>
      <c r="B1071" s="26">
        <f t="shared" si="407"/>
        <v>0</v>
      </c>
      <c r="C1071" s="26">
        <f>ROUND(IF($AG1071="战士",VLOOKUP($AH1071,$DV:$ER,DX$1,FALSE),IF($AG1071="幻术师",VLOOKUP($AH1071,$EU:$FQ,EW$1,FALSE),IF($AG1071="刺客",VLOOKUP($AH1071,$FU:$GQ,FW$1,FALSE),"无该职业")))/VLOOKUP(AF1071,角色间职业划分!P:AP,20,FALSE),0)</f>
        <v>27</v>
      </c>
      <c r="D1071" s="26">
        <f t="shared" si="408"/>
        <v>0</v>
      </c>
      <c r="E1071" s="26">
        <f>ROUND(IF($AG1071="战士",VLOOKUP($AH1071,$DV:$ER,DZ$1,FALSE),IF($AG1071="幻术师",VLOOKUP($AH1071,$EU:$FQ,EY$1,FALSE),IF($AG1071="刺客",VLOOKUP($AH1071,$FU:$GQ,FY$1,FALSE),"无该职业")))*VLOOKUP($AF1071,角色间职业划分!$P:$AP,26,FALSE)*VLOOKUP($AF1071,角色间职业划分!$P:$AP,13,FALSE)/角色间职业划分!$AB$9,0)</f>
        <v>443</v>
      </c>
      <c r="F1071" s="26">
        <f>ROUND(IF($AG1071="战士",VLOOKUP($AH1071,$DV:$ER,EA$1,FALSE),IF($AG1071="幻术师",VLOOKUP($AH1071,$EU:$FQ,EZ$1,FALSE),IF($AG1071="刺客",VLOOKUP($AH1071,$FU:$GQ,FZ$1,FALSE),"无该职业")))*VLOOKUP($AF1071,角色间职业划分!$P:$AP,8,FALSE)/角色间职业划分!$W$9,0)</f>
        <v>5810</v>
      </c>
      <c r="G1071" s="26">
        <f>ROUND(IF($AG1071="战士",VLOOKUP($AH1071,$DV:$ER,EB$1,FALSE),IF($AG1071="幻术师",VLOOKUP($AH1071,$EU:$FQ,FA$1,FALSE),IF($AG1071="刺客",VLOOKUP($AH1071,$FU:$GQ,GA$1,FALSE),"无该职业")))*VLOOKUP($AF1071,角色间职业划分!$P:$AP,13,FALSE)/角色间职业划分!$AB$9,0)</f>
        <v>1397</v>
      </c>
      <c r="H1071" s="26">
        <f t="shared" si="409"/>
        <v>0</v>
      </c>
      <c r="I1071" s="26">
        <f t="shared" si="410"/>
        <v>0</v>
      </c>
      <c r="J1071" s="26">
        <f t="shared" si="411"/>
        <v>0</v>
      </c>
      <c r="K1071" s="26">
        <f t="shared" si="412"/>
        <v>0</v>
      </c>
      <c r="L1071" s="26">
        <f t="shared" si="413"/>
        <v>0</v>
      </c>
      <c r="M1071" s="26">
        <f t="shared" si="414"/>
        <v>0</v>
      </c>
      <c r="N1071" s="26">
        <f t="shared" si="415"/>
        <v>2.5</v>
      </c>
      <c r="O1071" s="26">
        <f t="shared" si="416"/>
        <v>5</v>
      </c>
      <c r="P1071" s="26">
        <f t="shared" si="417"/>
        <v>5</v>
      </c>
      <c r="Q1071" s="26">
        <f t="shared" si="418"/>
        <v>2.5</v>
      </c>
      <c r="R1071" s="26">
        <f t="shared" si="419"/>
        <v>0</v>
      </c>
      <c r="S1071" s="26">
        <f t="shared" si="420"/>
        <v>2.5</v>
      </c>
      <c r="T1071" s="26">
        <f t="shared" si="421"/>
        <v>2.5</v>
      </c>
      <c r="U1071" s="26">
        <f t="shared" si="422"/>
        <v>0</v>
      </c>
      <c r="V1071" s="26">
        <f t="shared" si="423"/>
        <v>0</v>
      </c>
      <c r="W1071" s="26">
        <f>VLOOKUP(AF1071,角色间职业划分!L:M,2,FALSE)</f>
        <v>40</v>
      </c>
      <c r="X1071" s="26">
        <f t="shared" si="424"/>
        <v>29</v>
      </c>
      <c r="Y1071" s="26">
        <v>0</v>
      </c>
      <c r="Z1071" s="26">
        <v>0</v>
      </c>
      <c r="AA1071" s="26">
        <v>0</v>
      </c>
      <c r="AB1071" s="26">
        <f t="shared" si="425"/>
        <v>7.5</v>
      </c>
      <c r="AC1071" s="1">
        <f t="shared" si="406"/>
        <v>750</v>
      </c>
      <c r="AD1071" s="51"/>
      <c r="AE1071" s="1"/>
      <c r="AF1071">
        <f t="shared" si="426"/>
        <v>18</v>
      </c>
      <c r="AG1071" s="26" t="str">
        <f>VLOOKUP(AF1071,角色间职业划分!P:R,3,FALSE)</f>
        <v>战士</v>
      </c>
      <c r="AH1071" s="26">
        <f t="shared" si="427"/>
        <v>29</v>
      </c>
    </row>
    <row r="1072" spans="1:34" x14ac:dyDescent="0.15">
      <c r="A1072" s="26">
        <v>1068</v>
      </c>
      <c r="B1072" s="26">
        <f t="shared" si="407"/>
        <v>0</v>
      </c>
      <c r="C1072" s="26">
        <f>ROUND(IF($AG1072="战士",VLOOKUP($AH1072,$DV:$ER,DX$1,FALSE),IF($AG1072="幻术师",VLOOKUP($AH1072,$EU:$FQ,EW$1,FALSE),IF($AG1072="刺客",VLOOKUP($AH1072,$FU:$GQ,FW$1,FALSE),"无该职业")))/VLOOKUP(AF1072,角色间职业划分!P:AP,20,FALSE),0)</f>
        <v>32</v>
      </c>
      <c r="D1072" s="26">
        <f t="shared" si="408"/>
        <v>0</v>
      </c>
      <c r="E1072" s="26">
        <f>ROUND(IF($AG1072="战士",VLOOKUP($AH1072,$DV:$ER,DZ$1,FALSE),IF($AG1072="幻术师",VLOOKUP($AH1072,$EU:$FQ,EY$1,FALSE),IF($AG1072="刺客",VLOOKUP($AH1072,$FU:$GQ,FY$1,FALSE),"无该职业")))*VLOOKUP($AF1072,角色间职业划分!$P:$AP,26,FALSE)*VLOOKUP($AF1072,角色间职业划分!$P:$AP,13,FALSE)/角色间职业划分!$AB$9,0)</f>
        <v>443</v>
      </c>
      <c r="F1072" s="26">
        <f>ROUND(IF($AG1072="战士",VLOOKUP($AH1072,$DV:$ER,EA$1,FALSE),IF($AG1072="幻术师",VLOOKUP($AH1072,$EU:$FQ,EZ$1,FALSE),IF($AG1072="刺客",VLOOKUP($AH1072,$FU:$GQ,FZ$1,FALSE),"无该职业")))*VLOOKUP($AF1072,角色间职业划分!$P:$AP,8,FALSE)/角色间职业划分!$W$9,0)</f>
        <v>5810</v>
      </c>
      <c r="G1072" s="26">
        <f>ROUND(IF($AG1072="战士",VLOOKUP($AH1072,$DV:$ER,EB$1,FALSE),IF($AG1072="幻术师",VLOOKUP($AH1072,$EU:$FQ,FA$1,FALSE),IF($AG1072="刺客",VLOOKUP($AH1072,$FU:$GQ,GA$1,FALSE),"无该职业")))*VLOOKUP($AF1072,角色间职业划分!$P:$AP,13,FALSE)/角色间职业划分!$AB$9,0)</f>
        <v>1397</v>
      </c>
      <c r="H1072" s="26">
        <f t="shared" si="409"/>
        <v>0</v>
      </c>
      <c r="I1072" s="26">
        <f t="shared" si="410"/>
        <v>0</v>
      </c>
      <c r="J1072" s="26">
        <f t="shared" si="411"/>
        <v>0</v>
      </c>
      <c r="K1072" s="26">
        <f t="shared" si="412"/>
        <v>0</v>
      </c>
      <c r="L1072" s="26">
        <f t="shared" si="413"/>
        <v>0</v>
      </c>
      <c r="M1072" s="26">
        <f t="shared" si="414"/>
        <v>0</v>
      </c>
      <c r="N1072" s="26">
        <f t="shared" si="415"/>
        <v>2.5</v>
      </c>
      <c r="O1072" s="26">
        <f t="shared" si="416"/>
        <v>5</v>
      </c>
      <c r="P1072" s="26">
        <f t="shared" si="417"/>
        <v>5</v>
      </c>
      <c r="Q1072" s="26">
        <f t="shared" si="418"/>
        <v>2.5</v>
      </c>
      <c r="R1072" s="26">
        <f t="shared" si="419"/>
        <v>0</v>
      </c>
      <c r="S1072" s="26">
        <f t="shared" si="420"/>
        <v>2.5</v>
      </c>
      <c r="T1072" s="26">
        <f t="shared" si="421"/>
        <v>2.5</v>
      </c>
      <c r="U1072" s="26">
        <f t="shared" si="422"/>
        <v>0</v>
      </c>
      <c r="V1072" s="26">
        <f t="shared" si="423"/>
        <v>0</v>
      </c>
      <c r="W1072" s="26">
        <f>VLOOKUP(AF1072,角色间职业划分!L:M,2,FALSE)</f>
        <v>40</v>
      </c>
      <c r="X1072" s="26">
        <f t="shared" si="424"/>
        <v>30</v>
      </c>
      <c r="Y1072" s="26">
        <v>0</v>
      </c>
      <c r="Z1072" s="26">
        <v>0</v>
      </c>
      <c r="AA1072" s="26">
        <v>0</v>
      </c>
      <c r="AB1072" s="26">
        <f t="shared" si="425"/>
        <v>10</v>
      </c>
      <c r="AC1072" s="1">
        <f t="shared" si="406"/>
        <v>771</v>
      </c>
      <c r="AD1072" s="51"/>
      <c r="AE1072" s="1"/>
      <c r="AF1072">
        <f t="shared" si="426"/>
        <v>18</v>
      </c>
      <c r="AG1072" s="26" t="str">
        <f>VLOOKUP(AF1072,角色间职业划分!P:R,3,FALSE)</f>
        <v>战士</v>
      </c>
      <c r="AH1072" s="26">
        <f t="shared" si="427"/>
        <v>30</v>
      </c>
    </row>
    <row r="1073" spans="1:34" x14ac:dyDescent="0.15">
      <c r="A1073" s="26">
        <v>1069</v>
      </c>
      <c r="B1073" s="26">
        <f t="shared" si="407"/>
        <v>0</v>
      </c>
      <c r="C1073" s="26">
        <f>ROUND(IF($AG1073="战士",VLOOKUP($AH1073,$DV:$ER,DX$1,FALSE),IF($AG1073="幻术师",VLOOKUP($AH1073,$EU:$FQ,EW$1,FALSE),IF($AG1073="刺客",VLOOKUP($AH1073,$FU:$GQ,FW$1,FALSE),"无该职业")))/VLOOKUP(AF1073,角色间职业划分!P:AP,20,FALSE),0)</f>
        <v>32</v>
      </c>
      <c r="D1073" s="26">
        <f t="shared" si="408"/>
        <v>0</v>
      </c>
      <c r="E1073" s="26">
        <f>ROUND(IF($AG1073="战士",VLOOKUP($AH1073,$DV:$ER,DZ$1,FALSE),IF($AG1073="幻术师",VLOOKUP($AH1073,$EU:$FQ,EY$1,FALSE),IF($AG1073="刺客",VLOOKUP($AH1073,$FU:$GQ,FY$1,FALSE),"无该职业")))*VLOOKUP($AF1073,角色间职业划分!$P:$AP,26,FALSE)*VLOOKUP($AF1073,角色间职业划分!$P:$AP,13,FALSE)/角色间职业划分!$AB$9,0)</f>
        <v>443</v>
      </c>
      <c r="F1073" s="26">
        <f>ROUND(IF($AG1073="战士",VLOOKUP($AH1073,$DV:$ER,EA$1,FALSE),IF($AG1073="幻术师",VLOOKUP($AH1073,$EU:$FQ,EZ$1,FALSE),IF($AG1073="刺客",VLOOKUP($AH1073,$FU:$GQ,FZ$1,FALSE),"无该职业")))*VLOOKUP($AF1073,角色间职业划分!$P:$AP,8,FALSE)/角色间职业划分!$W$9,0)</f>
        <v>5810</v>
      </c>
      <c r="G1073" s="26">
        <f>ROUND(IF($AG1073="战士",VLOOKUP($AH1073,$DV:$ER,EB$1,FALSE),IF($AG1073="幻术师",VLOOKUP($AH1073,$EU:$FQ,FA$1,FALSE),IF($AG1073="刺客",VLOOKUP($AH1073,$FU:$GQ,GA$1,FALSE),"无该职业")))*VLOOKUP($AF1073,角色间职业划分!$P:$AP,13,FALSE)/角色间职业划分!$AB$9,0)</f>
        <v>1562</v>
      </c>
      <c r="H1073" s="26">
        <f t="shared" si="409"/>
        <v>0</v>
      </c>
      <c r="I1073" s="26">
        <f t="shared" si="410"/>
        <v>0</v>
      </c>
      <c r="J1073" s="26">
        <f t="shared" si="411"/>
        <v>0</v>
      </c>
      <c r="K1073" s="26">
        <f t="shared" si="412"/>
        <v>0</v>
      </c>
      <c r="L1073" s="26">
        <f t="shared" si="413"/>
        <v>0</v>
      </c>
      <c r="M1073" s="26">
        <f t="shared" si="414"/>
        <v>0</v>
      </c>
      <c r="N1073" s="26">
        <f t="shared" si="415"/>
        <v>2.5</v>
      </c>
      <c r="O1073" s="26">
        <f t="shared" si="416"/>
        <v>5</v>
      </c>
      <c r="P1073" s="26">
        <f t="shared" si="417"/>
        <v>5</v>
      </c>
      <c r="Q1073" s="26">
        <f t="shared" si="418"/>
        <v>2.5</v>
      </c>
      <c r="R1073" s="26">
        <f t="shared" si="419"/>
        <v>0</v>
      </c>
      <c r="S1073" s="26">
        <f t="shared" si="420"/>
        <v>2.5</v>
      </c>
      <c r="T1073" s="26">
        <f t="shared" si="421"/>
        <v>2.5</v>
      </c>
      <c r="U1073" s="26">
        <f t="shared" si="422"/>
        <v>0</v>
      </c>
      <c r="V1073" s="26">
        <f t="shared" si="423"/>
        <v>0</v>
      </c>
      <c r="W1073" s="26">
        <f>VLOOKUP(AF1073,角色间职业划分!L:M,2,FALSE)</f>
        <v>40</v>
      </c>
      <c r="X1073" s="26">
        <f t="shared" si="424"/>
        <v>31</v>
      </c>
      <c r="Y1073" s="26">
        <v>0</v>
      </c>
      <c r="Z1073" s="26">
        <v>0</v>
      </c>
      <c r="AA1073" s="26">
        <v>0</v>
      </c>
      <c r="AB1073" s="26">
        <f t="shared" si="425"/>
        <v>10</v>
      </c>
      <c r="AC1073" s="1">
        <f t="shared" si="406"/>
        <v>792</v>
      </c>
      <c r="AD1073" s="51"/>
      <c r="AE1073" s="1"/>
      <c r="AF1073">
        <f t="shared" si="426"/>
        <v>18</v>
      </c>
      <c r="AG1073" s="26" t="str">
        <f>VLOOKUP(AF1073,角色间职业划分!P:R,3,FALSE)</f>
        <v>战士</v>
      </c>
      <c r="AH1073" s="26">
        <f t="shared" si="427"/>
        <v>31</v>
      </c>
    </row>
    <row r="1074" spans="1:34" x14ac:dyDescent="0.15">
      <c r="A1074" s="26">
        <v>1070</v>
      </c>
      <c r="B1074" s="26">
        <f t="shared" si="407"/>
        <v>0</v>
      </c>
      <c r="C1074" s="26">
        <f>ROUND(IF($AG1074="战士",VLOOKUP($AH1074,$DV:$ER,DX$1,FALSE),IF($AG1074="幻术师",VLOOKUP($AH1074,$EU:$FQ,EW$1,FALSE),IF($AG1074="刺客",VLOOKUP($AH1074,$FU:$GQ,FW$1,FALSE),"无该职业")))/VLOOKUP(AF1074,角色间职业划分!P:AP,20,FALSE),0)</f>
        <v>32</v>
      </c>
      <c r="D1074" s="26">
        <f t="shared" si="408"/>
        <v>0</v>
      </c>
      <c r="E1074" s="26">
        <f>ROUND(IF($AG1074="战士",VLOOKUP($AH1074,$DV:$ER,DZ$1,FALSE),IF($AG1074="幻术师",VLOOKUP($AH1074,$EU:$FQ,EY$1,FALSE),IF($AG1074="刺客",VLOOKUP($AH1074,$FU:$GQ,FY$1,FALSE),"无该职业")))*VLOOKUP($AF1074,角色间职业划分!$P:$AP,26,FALSE)*VLOOKUP($AF1074,角色间职业划分!$P:$AP,13,FALSE)/角色间职业划分!$AB$9,0)</f>
        <v>642</v>
      </c>
      <c r="F1074" s="26">
        <f>ROUND(IF($AG1074="战士",VLOOKUP($AH1074,$DV:$ER,EA$1,FALSE),IF($AG1074="幻术师",VLOOKUP($AH1074,$EU:$FQ,EZ$1,FALSE),IF($AG1074="刺客",VLOOKUP($AH1074,$FU:$GQ,FZ$1,FALSE),"无该职业")))*VLOOKUP($AF1074,角色间职业划分!$P:$AP,8,FALSE)/角色间职业划分!$W$9,0)</f>
        <v>5810</v>
      </c>
      <c r="G1074" s="26">
        <f>ROUND(IF($AG1074="战士",VLOOKUP($AH1074,$DV:$ER,EB$1,FALSE),IF($AG1074="幻术师",VLOOKUP($AH1074,$EU:$FQ,FA$1,FALSE),IF($AG1074="刺客",VLOOKUP($AH1074,$FU:$GQ,GA$1,FALSE),"无该职业")))*VLOOKUP($AF1074,角色间职业划分!$P:$AP,13,FALSE)/角色间职业划分!$AB$9,0)</f>
        <v>1562</v>
      </c>
      <c r="H1074" s="26">
        <f t="shared" si="409"/>
        <v>0</v>
      </c>
      <c r="I1074" s="26">
        <f t="shared" si="410"/>
        <v>0</v>
      </c>
      <c r="J1074" s="26">
        <f t="shared" si="411"/>
        <v>0</v>
      </c>
      <c r="K1074" s="26">
        <f t="shared" si="412"/>
        <v>0</v>
      </c>
      <c r="L1074" s="26">
        <f t="shared" si="413"/>
        <v>0</v>
      </c>
      <c r="M1074" s="26">
        <f t="shared" si="414"/>
        <v>0</v>
      </c>
      <c r="N1074" s="26">
        <f t="shared" si="415"/>
        <v>2.5</v>
      </c>
      <c r="O1074" s="26">
        <f t="shared" si="416"/>
        <v>5</v>
      </c>
      <c r="P1074" s="26">
        <f t="shared" si="417"/>
        <v>5</v>
      </c>
      <c r="Q1074" s="26">
        <f t="shared" si="418"/>
        <v>2.5</v>
      </c>
      <c r="R1074" s="26">
        <f t="shared" si="419"/>
        <v>0</v>
      </c>
      <c r="S1074" s="26">
        <f t="shared" si="420"/>
        <v>2.5</v>
      </c>
      <c r="T1074" s="26">
        <f t="shared" si="421"/>
        <v>2.5</v>
      </c>
      <c r="U1074" s="26">
        <f t="shared" si="422"/>
        <v>0</v>
      </c>
      <c r="V1074" s="26">
        <f t="shared" si="423"/>
        <v>0</v>
      </c>
      <c r="W1074" s="26">
        <f>VLOOKUP(AF1074,角色间职业划分!L:M,2,FALSE)</f>
        <v>40</v>
      </c>
      <c r="X1074" s="26">
        <f t="shared" si="424"/>
        <v>32</v>
      </c>
      <c r="Y1074" s="26">
        <v>0</v>
      </c>
      <c r="Z1074" s="26">
        <v>0</v>
      </c>
      <c r="AA1074" s="26">
        <v>0</v>
      </c>
      <c r="AB1074" s="26">
        <f t="shared" si="425"/>
        <v>10</v>
      </c>
      <c r="AC1074" s="1">
        <f t="shared" si="406"/>
        <v>813</v>
      </c>
      <c r="AD1074" s="51"/>
      <c r="AE1074" s="1"/>
      <c r="AF1074">
        <f t="shared" si="426"/>
        <v>18</v>
      </c>
      <c r="AG1074" s="26" t="str">
        <f>VLOOKUP(AF1074,角色间职业划分!P:R,3,FALSE)</f>
        <v>战士</v>
      </c>
      <c r="AH1074" s="26">
        <f t="shared" si="427"/>
        <v>32</v>
      </c>
    </row>
    <row r="1075" spans="1:34" x14ac:dyDescent="0.15">
      <c r="A1075" s="26">
        <v>1071</v>
      </c>
      <c r="B1075" s="26">
        <f t="shared" si="407"/>
        <v>0</v>
      </c>
      <c r="C1075" s="26">
        <f>ROUND(IF($AG1075="战士",VLOOKUP($AH1075,$DV:$ER,DX$1,FALSE),IF($AG1075="幻术师",VLOOKUP($AH1075,$EU:$FQ,EW$1,FALSE),IF($AG1075="刺客",VLOOKUP($AH1075,$FU:$GQ,FW$1,FALSE),"无该职业")))/VLOOKUP(AF1075,角色间职业划分!P:AP,20,FALSE),0)</f>
        <v>32</v>
      </c>
      <c r="D1075" s="26">
        <f t="shared" si="408"/>
        <v>0</v>
      </c>
      <c r="E1075" s="26">
        <f>ROUND(IF($AG1075="战士",VLOOKUP($AH1075,$DV:$ER,DZ$1,FALSE),IF($AG1075="幻术师",VLOOKUP($AH1075,$EU:$FQ,EY$1,FALSE),IF($AG1075="刺客",VLOOKUP($AH1075,$FU:$GQ,FY$1,FALSE),"无该职业")))*VLOOKUP($AF1075,角色间职业划分!$P:$AP,26,FALSE)*VLOOKUP($AF1075,角色间职业划分!$P:$AP,13,FALSE)/角色间职业划分!$AB$9,0)</f>
        <v>642</v>
      </c>
      <c r="F1075" s="26">
        <f>ROUND(IF($AG1075="战士",VLOOKUP($AH1075,$DV:$ER,EA$1,FALSE),IF($AG1075="幻术师",VLOOKUP($AH1075,$EU:$FQ,EZ$1,FALSE),IF($AG1075="刺客",VLOOKUP($AH1075,$FU:$GQ,FZ$1,FALSE),"无该职业")))*VLOOKUP($AF1075,角色间职业划分!$P:$AP,8,FALSE)/角色间职业划分!$W$9,0)</f>
        <v>6461</v>
      </c>
      <c r="G1075" s="26">
        <f>ROUND(IF($AG1075="战士",VLOOKUP($AH1075,$DV:$ER,EB$1,FALSE),IF($AG1075="幻术师",VLOOKUP($AH1075,$EU:$FQ,FA$1,FALSE),IF($AG1075="刺客",VLOOKUP($AH1075,$FU:$GQ,GA$1,FALSE),"无该职业")))*VLOOKUP($AF1075,角色间职业划分!$P:$AP,13,FALSE)/角色间职业划分!$AB$9,0)</f>
        <v>1562</v>
      </c>
      <c r="H1075" s="26">
        <f t="shared" si="409"/>
        <v>0</v>
      </c>
      <c r="I1075" s="26">
        <f t="shared" si="410"/>
        <v>0</v>
      </c>
      <c r="J1075" s="26">
        <f t="shared" si="411"/>
        <v>0</v>
      </c>
      <c r="K1075" s="26">
        <f t="shared" si="412"/>
        <v>0</v>
      </c>
      <c r="L1075" s="26">
        <f t="shared" si="413"/>
        <v>0</v>
      </c>
      <c r="M1075" s="26">
        <f t="shared" si="414"/>
        <v>0</v>
      </c>
      <c r="N1075" s="26">
        <f t="shared" si="415"/>
        <v>2.5</v>
      </c>
      <c r="O1075" s="26">
        <f t="shared" si="416"/>
        <v>5</v>
      </c>
      <c r="P1075" s="26">
        <f t="shared" si="417"/>
        <v>5</v>
      </c>
      <c r="Q1075" s="26">
        <f t="shared" si="418"/>
        <v>2.5</v>
      </c>
      <c r="R1075" s="26">
        <f t="shared" si="419"/>
        <v>0</v>
      </c>
      <c r="S1075" s="26">
        <f t="shared" si="420"/>
        <v>2.5</v>
      </c>
      <c r="T1075" s="26">
        <f t="shared" si="421"/>
        <v>2.5</v>
      </c>
      <c r="U1075" s="26">
        <f t="shared" si="422"/>
        <v>0</v>
      </c>
      <c r="V1075" s="26">
        <f t="shared" si="423"/>
        <v>0</v>
      </c>
      <c r="W1075" s="26">
        <f>VLOOKUP(AF1075,角色间职业划分!L:M,2,FALSE)</f>
        <v>40</v>
      </c>
      <c r="X1075" s="26">
        <f t="shared" si="424"/>
        <v>33</v>
      </c>
      <c r="Y1075" s="26">
        <v>0</v>
      </c>
      <c r="Z1075" s="26">
        <v>0</v>
      </c>
      <c r="AA1075" s="26">
        <v>0</v>
      </c>
      <c r="AB1075" s="26">
        <f t="shared" si="425"/>
        <v>10</v>
      </c>
      <c r="AC1075" s="1">
        <f t="shared" si="406"/>
        <v>834</v>
      </c>
      <c r="AD1075" s="51"/>
      <c r="AE1075" s="1"/>
      <c r="AF1075">
        <f t="shared" si="426"/>
        <v>18</v>
      </c>
      <c r="AG1075" s="26" t="str">
        <f>VLOOKUP(AF1075,角色间职业划分!P:R,3,FALSE)</f>
        <v>战士</v>
      </c>
      <c r="AH1075" s="26">
        <f t="shared" si="427"/>
        <v>33</v>
      </c>
    </row>
    <row r="1076" spans="1:34" x14ac:dyDescent="0.15">
      <c r="A1076" s="26">
        <v>1072</v>
      </c>
      <c r="B1076" s="26">
        <f t="shared" si="407"/>
        <v>0</v>
      </c>
      <c r="C1076" s="26">
        <f>ROUND(IF($AG1076="战士",VLOOKUP($AH1076,$DV:$ER,DX$1,FALSE),IF($AG1076="幻术师",VLOOKUP($AH1076,$EU:$FQ,EW$1,FALSE),IF($AG1076="刺客",VLOOKUP($AH1076,$FU:$GQ,FW$1,FALSE),"无该职业")))/VLOOKUP(AF1076,角色间职业划分!P:AP,20,FALSE),0)</f>
        <v>32</v>
      </c>
      <c r="D1076" s="26">
        <f t="shared" si="408"/>
        <v>0</v>
      </c>
      <c r="E1076" s="26">
        <f>ROUND(IF($AG1076="战士",VLOOKUP($AH1076,$DV:$ER,DZ$1,FALSE),IF($AG1076="幻术师",VLOOKUP($AH1076,$EU:$FQ,EY$1,FALSE),IF($AG1076="刺客",VLOOKUP($AH1076,$FU:$GQ,FY$1,FALSE),"无该职业")))*VLOOKUP($AF1076,角色间职业划分!$P:$AP,26,FALSE)*VLOOKUP($AF1076,角色间职业划分!$P:$AP,13,FALSE)/角色间职业划分!$AB$9,0)</f>
        <v>642</v>
      </c>
      <c r="F1076" s="26">
        <f>ROUND(IF($AG1076="战士",VLOOKUP($AH1076,$DV:$ER,EA$1,FALSE),IF($AG1076="幻术师",VLOOKUP($AH1076,$EU:$FQ,EZ$1,FALSE),IF($AG1076="刺客",VLOOKUP($AH1076,$FU:$GQ,FZ$1,FALSE),"无该职业")))*VLOOKUP($AF1076,角色间职业划分!$P:$AP,8,FALSE)/角色间职业划分!$W$9,0)</f>
        <v>6461</v>
      </c>
      <c r="G1076" s="26">
        <f>ROUND(IF($AG1076="战士",VLOOKUP($AH1076,$DV:$ER,EB$1,FALSE),IF($AG1076="幻术师",VLOOKUP($AH1076,$EU:$FQ,FA$1,FALSE),IF($AG1076="刺客",VLOOKUP($AH1076,$FU:$GQ,GA$1,FALSE),"无该职业")))*VLOOKUP($AF1076,角色间职业划分!$P:$AP,13,FALSE)/角色间职业划分!$AB$9,0)</f>
        <v>1562</v>
      </c>
      <c r="H1076" s="26">
        <f t="shared" si="409"/>
        <v>0</v>
      </c>
      <c r="I1076" s="26">
        <f t="shared" si="410"/>
        <v>0</v>
      </c>
      <c r="J1076" s="26">
        <f t="shared" si="411"/>
        <v>0</v>
      </c>
      <c r="K1076" s="26">
        <f t="shared" si="412"/>
        <v>0</v>
      </c>
      <c r="L1076" s="26">
        <f t="shared" si="413"/>
        <v>0</v>
      </c>
      <c r="M1076" s="26">
        <f t="shared" si="414"/>
        <v>0</v>
      </c>
      <c r="N1076" s="26">
        <f t="shared" si="415"/>
        <v>2.5</v>
      </c>
      <c r="O1076" s="26">
        <f t="shared" si="416"/>
        <v>7.5</v>
      </c>
      <c r="P1076" s="26">
        <f t="shared" si="417"/>
        <v>5</v>
      </c>
      <c r="Q1076" s="26">
        <f t="shared" si="418"/>
        <v>2.5</v>
      </c>
      <c r="R1076" s="26">
        <f t="shared" si="419"/>
        <v>0</v>
      </c>
      <c r="S1076" s="26">
        <f t="shared" si="420"/>
        <v>2.5</v>
      </c>
      <c r="T1076" s="26">
        <f t="shared" si="421"/>
        <v>2.5</v>
      </c>
      <c r="U1076" s="26">
        <f t="shared" si="422"/>
        <v>0</v>
      </c>
      <c r="V1076" s="26">
        <f t="shared" si="423"/>
        <v>0</v>
      </c>
      <c r="W1076" s="26">
        <f>VLOOKUP(AF1076,角色间职业划分!L:M,2,FALSE)</f>
        <v>40</v>
      </c>
      <c r="X1076" s="26">
        <f t="shared" si="424"/>
        <v>34</v>
      </c>
      <c r="Y1076" s="26">
        <v>0</v>
      </c>
      <c r="Z1076" s="26">
        <v>0</v>
      </c>
      <c r="AA1076" s="26">
        <v>0</v>
      </c>
      <c r="AB1076" s="26">
        <f t="shared" si="425"/>
        <v>10</v>
      </c>
      <c r="AC1076" s="1">
        <f t="shared" si="406"/>
        <v>855</v>
      </c>
      <c r="AD1076" s="51"/>
      <c r="AE1076" s="1"/>
      <c r="AF1076">
        <f t="shared" si="426"/>
        <v>18</v>
      </c>
      <c r="AG1076" s="26" t="str">
        <f>VLOOKUP(AF1076,角色间职业划分!P:R,3,FALSE)</f>
        <v>战士</v>
      </c>
      <c r="AH1076" s="26">
        <f t="shared" si="427"/>
        <v>34</v>
      </c>
    </row>
    <row r="1077" spans="1:34" x14ac:dyDescent="0.15">
      <c r="A1077" s="26">
        <v>1073</v>
      </c>
      <c r="B1077" s="26">
        <f t="shared" si="407"/>
        <v>0</v>
      </c>
      <c r="C1077" s="26">
        <f>ROUND(IF($AG1077="战士",VLOOKUP($AH1077,$DV:$ER,DX$1,FALSE),IF($AG1077="幻术师",VLOOKUP($AH1077,$EU:$FQ,EW$1,FALSE),IF($AG1077="刺客",VLOOKUP($AH1077,$FU:$GQ,FW$1,FALSE),"无该职业")))/VLOOKUP(AF1077,角色间职业划分!P:AP,20,FALSE),0)</f>
        <v>32</v>
      </c>
      <c r="D1077" s="26">
        <f t="shared" si="408"/>
        <v>0</v>
      </c>
      <c r="E1077" s="26">
        <f>ROUND(IF($AG1077="战士",VLOOKUP($AH1077,$DV:$ER,DZ$1,FALSE),IF($AG1077="幻术师",VLOOKUP($AH1077,$EU:$FQ,EY$1,FALSE),IF($AG1077="刺客",VLOOKUP($AH1077,$FU:$GQ,FY$1,FALSE),"无该职业")))*VLOOKUP($AF1077,角色间职业划分!$P:$AP,26,FALSE)*VLOOKUP($AF1077,角色间职业划分!$P:$AP,13,FALSE)/角色间职业划分!$AB$9,0)</f>
        <v>642</v>
      </c>
      <c r="F1077" s="26">
        <f>ROUND(IF($AG1077="战士",VLOOKUP($AH1077,$DV:$ER,EA$1,FALSE),IF($AG1077="幻术师",VLOOKUP($AH1077,$EU:$FQ,EZ$1,FALSE),IF($AG1077="刺客",VLOOKUP($AH1077,$FU:$GQ,FZ$1,FALSE),"无该职业")))*VLOOKUP($AF1077,角色间职业划分!$P:$AP,8,FALSE)/角色间职业划分!$W$9,0)</f>
        <v>6461</v>
      </c>
      <c r="G1077" s="26">
        <f>ROUND(IF($AG1077="战士",VLOOKUP($AH1077,$DV:$ER,EB$1,FALSE),IF($AG1077="幻术师",VLOOKUP($AH1077,$EU:$FQ,FA$1,FALSE),IF($AG1077="刺客",VLOOKUP($AH1077,$FU:$GQ,GA$1,FALSE),"无该职业")))*VLOOKUP($AF1077,角色间职业划分!$P:$AP,13,FALSE)/角色间职业划分!$AB$9,0)</f>
        <v>1728</v>
      </c>
      <c r="H1077" s="26">
        <f t="shared" si="409"/>
        <v>0</v>
      </c>
      <c r="I1077" s="26">
        <f t="shared" si="410"/>
        <v>0</v>
      </c>
      <c r="J1077" s="26">
        <f t="shared" si="411"/>
        <v>0</v>
      </c>
      <c r="K1077" s="26">
        <f t="shared" si="412"/>
        <v>0</v>
      </c>
      <c r="L1077" s="26">
        <f t="shared" si="413"/>
        <v>0</v>
      </c>
      <c r="M1077" s="26">
        <f t="shared" si="414"/>
        <v>0</v>
      </c>
      <c r="N1077" s="26">
        <f t="shared" si="415"/>
        <v>2.5</v>
      </c>
      <c r="O1077" s="26">
        <f t="shared" si="416"/>
        <v>7.5</v>
      </c>
      <c r="P1077" s="26">
        <f t="shared" si="417"/>
        <v>5</v>
      </c>
      <c r="Q1077" s="26">
        <f t="shared" si="418"/>
        <v>2.5</v>
      </c>
      <c r="R1077" s="26">
        <f t="shared" si="419"/>
        <v>0</v>
      </c>
      <c r="S1077" s="26">
        <f t="shared" si="420"/>
        <v>2.5</v>
      </c>
      <c r="T1077" s="26">
        <f t="shared" si="421"/>
        <v>2.5</v>
      </c>
      <c r="U1077" s="26">
        <f t="shared" si="422"/>
        <v>0</v>
      </c>
      <c r="V1077" s="26">
        <f t="shared" si="423"/>
        <v>0</v>
      </c>
      <c r="W1077" s="26">
        <f>VLOOKUP(AF1077,角色间职业划分!L:M,2,FALSE)</f>
        <v>40</v>
      </c>
      <c r="X1077" s="26">
        <f t="shared" si="424"/>
        <v>35</v>
      </c>
      <c r="Y1077" s="26">
        <v>0</v>
      </c>
      <c r="Z1077" s="26">
        <v>0</v>
      </c>
      <c r="AA1077" s="26">
        <v>0</v>
      </c>
      <c r="AB1077" s="26">
        <f t="shared" si="425"/>
        <v>10</v>
      </c>
      <c r="AC1077" s="1">
        <f t="shared" si="406"/>
        <v>876</v>
      </c>
      <c r="AD1077" s="51"/>
      <c r="AE1077" s="1"/>
      <c r="AF1077">
        <f t="shared" si="426"/>
        <v>18</v>
      </c>
      <c r="AG1077" s="26" t="str">
        <f>VLOOKUP(AF1077,角色间职业划分!P:R,3,FALSE)</f>
        <v>战士</v>
      </c>
      <c r="AH1077" s="26">
        <f t="shared" si="427"/>
        <v>35</v>
      </c>
    </row>
    <row r="1078" spans="1:34" x14ac:dyDescent="0.15">
      <c r="A1078" s="26">
        <v>1074</v>
      </c>
      <c r="B1078" s="26">
        <f t="shared" si="407"/>
        <v>0</v>
      </c>
      <c r="C1078" s="26">
        <f>ROUND(IF($AG1078="战士",VLOOKUP($AH1078,$DV:$ER,DX$1,FALSE),IF($AG1078="幻术师",VLOOKUP($AH1078,$EU:$FQ,EW$1,FALSE),IF($AG1078="刺客",VLOOKUP($AH1078,$FU:$GQ,FW$1,FALSE),"无该职业")))/VLOOKUP(AF1078,角色间职业划分!P:AP,20,FALSE),0)</f>
        <v>37</v>
      </c>
      <c r="D1078" s="26">
        <f t="shared" si="408"/>
        <v>0</v>
      </c>
      <c r="E1078" s="26">
        <f>ROUND(IF($AG1078="战士",VLOOKUP($AH1078,$DV:$ER,DZ$1,FALSE),IF($AG1078="幻术师",VLOOKUP($AH1078,$EU:$FQ,EY$1,FALSE),IF($AG1078="刺客",VLOOKUP($AH1078,$FU:$GQ,FY$1,FALSE),"无该职业")))*VLOOKUP($AF1078,角色间职业划分!$P:$AP,26,FALSE)*VLOOKUP($AF1078,角色间职业划分!$P:$AP,13,FALSE)/角色间职业划分!$AB$9,0)</f>
        <v>642</v>
      </c>
      <c r="F1078" s="26">
        <f>ROUND(IF($AG1078="战士",VLOOKUP($AH1078,$DV:$ER,EA$1,FALSE),IF($AG1078="幻术师",VLOOKUP($AH1078,$EU:$FQ,EZ$1,FALSE),IF($AG1078="刺客",VLOOKUP($AH1078,$FU:$GQ,FZ$1,FALSE),"无该职业")))*VLOOKUP($AF1078,角色间职业划分!$P:$AP,8,FALSE)/角色间职业划分!$W$9,0)</f>
        <v>6461</v>
      </c>
      <c r="G1078" s="26">
        <f>ROUND(IF($AG1078="战士",VLOOKUP($AH1078,$DV:$ER,EB$1,FALSE),IF($AG1078="幻术师",VLOOKUP($AH1078,$EU:$FQ,FA$1,FALSE),IF($AG1078="刺客",VLOOKUP($AH1078,$FU:$GQ,GA$1,FALSE),"无该职业")))*VLOOKUP($AF1078,角色间职业划分!$P:$AP,13,FALSE)/角色间职业划分!$AB$9,0)</f>
        <v>1728</v>
      </c>
      <c r="H1078" s="26">
        <f t="shared" si="409"/>
        <v>0</v>
      </c>
      <c r="I1078" s="26">
        <f t="shared" si="410"/>
        <v>0</v>
      </c>
      <c r="J1078" s="26">
        <f t="shared" si="411"/>
        <v>0</v>
      </c>
      <c r="K1078" s="26">
        <f t="shared" si="412"/>
        <v>0</v>
      </c>
      <c r="L1078" s="26">
        <f t="shared" si="413"/>
        <v>0</v>
      </c>
      <c r="M1078" s="26">
        <f t="shared" si="414"/>
        <v>0</v>
      </c>
      <c r="N1078" s="26">
        <f t="shared" si="415"/>
        <v>2.5</v>
      </c>
      <c r="O1078" s="26">
        <f t="shared" si="416"/>
        <v>7.5</v>
      </c>
      <c r="P1078" s="26">
        <f t="shared" si="417"/>
        <v>5</v>
      </c>
      <c r="Q1078" s="26">
        <f t="shared" si="418"/>
        <v>2.5</v>
      </c>
      <c r="R1078" s="26">
        <f t="shared" si="419"/>
        <v>0</v>
      </c>
      <c r="S1078" s="26">
        <f t="shared" si="420"/>
        <v>2.5</v>
      </c>
      <c r="T1078" s="26">
        <f t="shared" si="421"/>
        <v>2.5</v>
      </c>
      <c r="U1078" s="26">
        <f t="shared" si="422"/>
        <v>0</v>
      </c>
      <c r="V1078" s="26">
        <f t="shared" si="423"/>
        <v>0</v>
      </c>
      <c r="W1078" s="26">
        <f>VLOOKUP(AF1078,角色间职业划分!L:M,2,FALSE)</f>
        <v>40</v>
      </c>
      <c r="X1078" s="26">
        <f t="shared" si="424"/>
        <v>36</v>
      </c>
      <c r="Y1078" s="26">
        <v>0</v>
      </c>
      <c r="Z1078" s="26">
        <v>0</v>
      </c>
      <c r="AA1078" s="26">
        <v>0</v>
      </c>
      <c r="AB1078" s="26">
        <f t="shared" si="425"/>
        <v>10</v>
      </c>
      <c r="AC1078" s="1">
        <f t="shared" si="406"/>
        <v>897</v>
      </c>
      <c r="AD1078" s="51"/>
      <c r="AE1078" s="1"/>
      <c r="AF1078">
        <f t="shared" si="426"/>
        <v>18</v>
      </c>
      <c r="AG1078" s="26" t="str">
        <f>VLOOKUP(AF1078,角色间职业划分!P:R,3,FALSE)</f>
        <v>战士</v>
      </c>
      <c r="AH1078" s="26">
        <f t="shared" si="427"/>
        <v>36</v>
      </c>
    </row>
    <row r="1079" spans="1:34" x14ac:dyDescent="0.15">
      <c r="A1079" s="26">
        <v>1075</v>
      </c>
      <c r="B1079" s="26">
        <f t="shared" si="407"/>
        <v>0</v>
      </c>
      <c r="C1079" s="26">
        <f>ROUND(IF($AG1079="战士",VLOOKUP($AH1079,$DV:$ER,DX$1,FALSE),IF($AG1079="幻术师",VLOOKUP($AH1079,$EU:$FQ,EW$1,FALSE),IF($AG1079="刺客",VLOOKUP($AH1079,$FU:$GQ,FW$1,FALSE),"无该职业")))/VLOOKUP(AF1079,角色间职业划分!P:AP,20,FALSE),0)</f>
        <v>37</v>
      </c>
      <c r="D1079" s="26">
        <f t="shared" si="408"/>
        <v>0</v>
      </c>
      <c r="E1079" s="26">
        <f>ROUND(IF($AG1079="战士",VLOOKUP($AH1079,$DV:$ER,DZ$1,FALSE),IF($AG1079="幻术师",VLOOKUP($AH1079,$EU:$FQ,EY$1,FALSE),IF($AG1079="刺客",VLOOKUP($AH1079,$FU:$GQ,FY$1,FALSE),"无该职业")))*VLOOKUP($AF1079,角色间职业划分!$P:$AP,26,FALSE)*VLOOKUP($AF1079,角色间职业划分!$P:$AP,13,FALSE)/角色间职业划分!$AB$9,0)</f>
        <v>642</v>
      </c>
      <c r="F1079" s="26">
        <f>ROUND(IF($AG1079="战士",VLOOKUP($AH1079,$DV:$ER,EA$1,FALSE),IF($AG1079="幻术师",VLOOKUP($AH1079,$EU:$FQ,EZ$1,FALSE),IF($AG1079="刺客",VLOOKUP($AH1079,$FU:$GQ,FZ$1,FALSE),"无该职业")))*VLOOKUP($AF1079,角色间职业划分!$P:$AP,8,FALSE)/角色间职业划分!$W$9,0)</f>
        <v>7111</v>
      </c>
      <c r="G1079" s="26">
        <f>ROUND(IF($AG1079="战士",VLOOKUP($AH1079,$DV:$ER,EB$1,FALSE),IF($AG1079="幻术师",VLOOKUP($AH1079,$EU:$FQ,FA$1,FALSE),IF($AG1079="刺客",VLOOKUP($AH1079,$FU:$GQ,GA$1,FALSE),"无该职业")))*VLOOKUP($AF1079,角色间职业划分!$P:$AP,13,FALSE)/角色间职业划分!$AB$9,0)</f>
        <v>1728</v>
      </c>
      <c r="H1079" s="26">
        <f t="shared" si="409"/>
        <v>0</v>
      </c>
      <c r="I1079" s="26">
        <f t="shared" si="410"/>
        <v>0</v>
      </c>
      <c r="J1079" s="26">
        <f t="shared" si="411"/>
        <v>0</v>
      </c>
      <c r="K1079" s="26">
        <f t="shared" si="412"/>
        <v>0</v>
      </c>
      <c r="L1079" s="26">
        <f t="shared" si="413"/>
        <v>0</v>
      </c>
      <c r="M1079" s="26">
        <f t="shared" si="414"/>
        <v>0</v>
      </c>
      <c r="N1079" s="26">
        <f t="shared" si="415"/>
        <v>2.5</v>
      </c>
      <c r="O1079" s="26">
        <f t="shared" si="416"/>
        <v>7.5</v>
      </c>
      <c r="P1079" s="26">
        <f t="shared" si="417"/>
        <v>5</v>
      </c>
      <c r="Q1079" s="26">
        <f t="shared" si="418"/>
        <v>2.5</v>
      </c>
      <c r="R1079" s="26">
        <f t="shared" si="419"/>
        <v>0</v>
      </c>
      <c r="S1079" s="26">
        <f t="shared" si="420"/>
        <v>2.5</v>
      </c>
      <c r="T1079" s="26">
        <f t="shared" si="421"/>
        <v>2.5</v>
      </c>
      <c r="U1079" s="26">
        <f t="shared" si="422"/>
        <v>0</v>
      </c>
      <c r="V1079" s="26">
        <f t="shared" si="423"/>
        <v>0</v>
      </c>
      <c r="W1079" s="26">
        <f>VLOOKUP(AF1079,角色间职业划分!L:M,2,FALSE)</f>
        <v>40</v>
      </c>
      <c r="X1079" s="26">
        <f t="shared" si="424"/>
        <v>37</v>
      </c>
      <c r="Y1079" s="26">
        <v>0</v>
      </c>
      <c r="Z1079" s="26">
        <v>0</v>
      </c>
      <c r="AA1079" s="26">
        <v>0</v>
      </c>
      <c r="AB1079" s="26">
        <f t="shared" si="425"/>
        <v>10</v>
      </c>
      <c r="AC1079" s="1">
        <f t="shared" si="406"/>
        <v>918</v>
      </c>
      <c r="AD1079" s="51"/>
      <c r="AE1079" s="1"/>
      <c r="AF1079">
        <f t="shared" si="426"/>
        <v>18</v>
      </c>
      <c r="AG1079" s="26" t="str">
        <f>VLOOKUP(AF1079,角色间职业划分!P:R,3,FALSE)</f>
        <v>战士</v>
      </c>
      <c r="AH1079" s="26">
        <f t="shared" si="427"/>
        <v>37</v>
      </c>
    </row>
    <row r="1080" spans="1:34" x14ac:dyDescent="0.15">
      <c r="A1080" s="26">
        <v>1076</v>
      </c>
      <c r="B1080" s="26">
        <f t="shared" si="407"/>
        <v>0</v>
      </c>
      <c r="C1080" s="26">
        <f>ROUND(IF($AG1080="战士",VLOOKUP($AH1080,$DV:$ER,DX$1,FALSE),IF($AG1080="幻术师",VLOOKUP($AH1080,$EU:$FQ,EW$1,FALSE),IF($AG1080="刺客",VLOOKUP($AH1080,$FU:$GQ,FW$1,FALSE),"无该职业")))/VLOOKUP(AF1080,角色间职业划分!P:AP,20,FALSE),0)</f>
        <v>37</v>
      </c>
      <c r="D1080" s="26">
        <f t="shared" si="408"/>
        <v>0</v>
      </c>
      <c r="E1080" s="26">
        <f>ROUND(IF($AG1080="战士",VLOOKUP($AH1080,$DV:$ER,DZ$1,FALSE),IF($AG1080="幻术师",VLOOKUP($AH1080,$EU:$FQ,EY$1,FALSE),IF($AG1080="刺客",VLOOKUP($AH1080,$FU:$GQ,FY$1,FALSE),"无该职业")))*VLOOKUP($AF1080,角色间职业划分!$P:$AP,26,FALSE)*VLOOKUP($AF1080,角色间职业划分!$P:$AP,13,FALSE)/角色间职业划分!$AB$9,0)</f>
        <v>642</v>
      </c>
      <c r="F1080" s="26">
        <f>ROUND(IF($AG1080="战士",VLOOKUP($AH1080,$DV:$ER,EA$1,FALSE),IF($AG1080="幻术师",VLOOKUP($AH1080,$EU:$FQ,EZ$1,FALSE),IF($AG1080="刺客",VLOOKUP($AH1080,$FU:$GQ,FZ$1,FALSE),"无该职业")))*VLOOKUP($AF1080,角色间职业划分!$P:$AP,8,FALSE)/角色间职业划分!$W$9,0)</f>
        <v>7111</v>
      </c>
      <c r="G1080" s="26">
        <f>ROUND(IF($AG1080="战士",VLOOKUP($AH1080,$DV:$ER,EB$1,FALSE),IF($AG1080="幻术师",VLOOKUP($AH1080,$EU:$FQ,FA$1,FALSE),IF($AG1080="刺客",VLOOKUP($AH1080,$FU:$GQ,GA$1,FALSE),"无该职业")))*VLOOKUP($AF1080,角色间职业划分!$P:$AP,13,FALSE)/角色间职业划分!$AB$9,0)</f>
        <v>1728</v>
      </c>
      <c r="H1080" s="26">
        <f t="shared" si="409"/>
        <v>0</v>
      </c>
      <c r="I1080" s="26">
        <f t="shared" si="410"/>
        <v>0</v>
      </c>
      <c r="J1080" s="26">
        <f t="shared" si="411"/>
        <v>0</v>
      </c>
      <c r="K1080" s="26">
        <f t="shared" si="412"/>
        <v>0</v>
      </c>
      <c r="L1080" s="26">
        <f t="shared" si="413"/>
        <v>0</v>
      </c>
      <c r="M1080" s="26">
        <f t="shared" si="414"/>
        <v>0</v>
      </c>
      <c r="N1080" s="26">
        <f t="shared" si="415"/>
        <v>2.5</v>
      </c>
      <c r="O1080" s="26">
        <f t="shared" si="416"/>
        <v>7.5</v>
      </c>
      <c r="P1080" s="26">
        <f t="shared" si="417"/>
        <v>7.5</v>
      </c>
      <c r="Q1080" s="26">
        <f t="shared" si="418"/>
        <v>2.5</v>
      </c>
      <c r="R1080" s="26">
        <f t="shared" si="419"/>
        <v>0</v>
      </c>
      <c r="S1080" s="26">
        <f t="shared" si="420"/>
        <v>2.5</v>
      </c>
      <c r="T1080" s="26">
        <f t="shared" si="421"/>
        <v>2.5</v>
      </c>
      <c r="U1080" s="26">
        <f t="shared" si="422"/>
        <v>0</v>
      </c>
      <c r="V1080" s="26">
        <f t="shared" si="423"/>
        <v>0</v>
      </c>
      <c r="W1080" s="26">
        <f>VLOOKUP(AF1080,角色间职业划分!L:M,2,FALSE)</f>
        <v>40</v>
      </c>
      <c r="X1080" s="26">
        <f t="shared" si="424"/>
        <v>38</v>
      </c>
      <c r="Y1080" s="26">
        <v>0</v>
      </c>
      <c r="Z1080" s="26">
        <v>0</v>
      </c>
      <c r="AA1080" s="26">
        <v>0</v>
      </c>
      <c r="AB1080" s="26">
        <f t="shared" si="425"/>
        <v>10</v>
      </c>
      <c r="AC1080" s="1">
        <f t="shared" si="406"/>
        <v>939</v>
      </c>
      <c r="AD1080" s="51"/>
      <c r="AE1080" s="1"/>
      <c r="AF1080">
        <f t="shared" si="426"/>
        <v>18</v>
      </c>
      <c r="AG1080" s="26" t="str">
        <f>VLOOKUP(AF1080,角色间职业划分!P:R,3,FALSE)</f>
        <v>战士</v>
      </c>
      <c r="AH1080" s="26">
        <f t="shared" si="427"/>
        <v>38</v>
      </c>
    </row>
    <row r="1081" spans="1:34" x14ac:dyDescent="0.15">
      <c r="A1081" s="26">
        <v>1077</v>
      </c>
      <c r="B1081" s="26">
        <f t="shared" si="407"/>
        <v>0</v>
      </c>
      <c r="C1081" s="26">
        <f>ROUND(IF($AG1081="战士",VLOOKUP($AH1081,$DV:$ER,DX$1,FALSE),IF($AG1081="幻术师",VLOOKUP($AH1081,$EU:$FQ,EW$1,FALSE),IF($AG1081="刺客",VLOOKUP($AH1081,$FU:$GQ,FW$1,FALSE),"无该职业")))/VLOOKUP(AF1081,角色间职业划分!P:AP,20,FALSE),0)</f>
        <v>37</v>
      </c>
      <c r="D1081" s="26">
        <f t="shared" si="408"/>
        <v>0</v>
      </c>
      <c r="E1081" s="26">
        <f>ROUND(IF($AG1081="战士",VLOOKUP($AH1081,$DV:$ER,DZ$1,FALSE),IF($AG1081="幻术师",VLOOKUP($AH1081,$EU:$FQ,EY$1,FALSE),IF($AG1081="刺客",VLOOKUP($AH1081,$FU:$GQ,FY$1,FALSE),"无该职业")))*VLOOKUP($AF1081,角色间职业划分!$P:$AP,26,FALSE)*VLOOKUP($AF1081,角色间职业划分!$P:$AP,13,FALSE)/角色间职业划分!$AB$9,0)</f>
        <v>642</v>
      </c>
      <c r="F1081" s="26">
        <f>ROUND(IF($AG1081="战士",VLOOKUP($AH1081,$DV:$ER,EA$1,FALSE),IF($AG1081="幻术师",VLOOKUP($AH1081,$EU:$FQ,EZ$1,FALSE),IF($AG1081="刺客",VLOOKUP($AH1081,$FU:$GQ,FZ$1,FALSE),"无该职业")))*VLOOKUP($AF1081,角色间职业划分!$P:$AP,8,FALSE)/角色间职业划分!$W$9,0)</f>
        <v>7111</v>
      </c>
      <c r="G1081" s="26">
        <f>ROUND(IF($AG1081="战士",VLOOKUP($AH1081,$DV:$ER,EB$1,FALSE),IF($AG1081="幻术师",VLOOKUP($AH1081,$EU:$FQ,FA$1,FALSE),IF($AG1081="刺客",VLOOKUP($AH1081,$FU:$GQ,GA$1,FALSE),"无该职业")))*VLOOKUP($AF1081,角色间职业划分!$P:$AP,13,FALSE)/角色间职业划分!$AB$9,0)</f>
        <v>1894</v>
      </c>
      <c r="H1081" s="26">
        <f t="shared" si="409"/>
        <v>0</v>
      </c>
      <c r="I1081" s="26">
        <f t="shared" si="410"/>
        <v>0</v>
      </c>
      <c r="J1081" s="26">
        <f t="shared" si="411"/>
        <v>0</v>
      </c>
      <c r="K1081" s="26">
        <f t="shared" si="412"/>
        <v>0</v>
      </c>
      <c r="L1081" s="26">
        <f t="shared" si="413"/>
        <v>0</v>
      </c>
      <c r="M1081" s="26">
        <f t="shared" si="414"/>
        <v>0</v>
      </c>
      <c r="N1081" s="26">
        <f t="shared" si="415"/>
        <v>2.5</v>
      </c>
      <c r="O1081" s="26">
        <f t="shared" si="416"/>
        <v>7.5</v>
      </c>
      <c r="P1081" s="26">
        <f t="shared" si="417"/>
        <v>7.5</v>
      </c>
      <c r="Q1081" s="26">
        <f t="shared" si="418"/>
        <v>2.5</v>
      </c>
      <c r="R1081" s="26">
        <f t="shared" si="419"/>
        <v>0</v>
      </c>
      <c r="S1081" s="26">
        <f t="shared" si="420"/>
        <v>2.5</v>
      </c>
      <c r="T1081" s="26">
        <f t="shared" si="421"/>
        <v>2.5</v>
      </c>
      <c r="U1081" s="26">
        <f t="shared" si="422"/>
        <v>0</v>
      </c>
      <c r="V1081" s="26">
        <f t="shared" si="423"/>
        <v>0</v>
      </c>
      <c r="W1081" s="26">
        <f>VLOOKUP(AF1081,角色间职业划分!L:M,2,FALSE)</f>
        <v>40</v>
      </c>
      <c r="X1081" s="26">
        <f t="shared" si="424"/>
        <v>39</v>
      </c>
      <c r="Y1081" s="26">
        <v>0</v>
      </c>
      <c r="Z1081" s="26">
        <v>0</v>
      </c>
      <c r="AA1081" s="26">
        <v>0</v>
      </c>
      <c r="AB1081" s="26">
        <f t="shared" si="425"/>
        <v>10</v>
      </c>
      <c r="AC1081" s="1">
        <f t="shared" si="406"/>
        <v>960</v>
      </c>
      <c r="AD1081" s="51"/>
      <c r="AE1081" s="1"/>
      <c r="AF1081">
        <f t="shared" si="426"/>
        <v>18</v>
      </c>
      <c r="AG1081" s="26" t="str">
        <f>VLOOKUP(AF1081,角色间职业划分!P:R,3,FALSE)</f>
        <v>战士</v>
      </c>
      <c r="AH1081" s="26">
        <f t="shared" si="427"/>
        <v>39</v>
      </c>
    </row>
    <row r="1082" spans="1:34" x14ac:dyDescent="0.15">
      <c r="A1082" s="26">
        <v>1078</v>
      </c>
      <c r="B1082" s="26">
        <f t="shared" si="407"/>
        <v>0</v>
      </c>
      <c r="C1082" s="26">
        <f>ROUND(IF($AG1082="战士",VLOOKUP($AH1082,$DV:$ER,DX$1,FALSE),IF($AG1082="幻术师",VLOOKUP($AH1082,$EU:$FQ,EW$1,FALSE),IF($AG1082="刺客",VLOOKUP($AH1082,$FU:$GQ,FW$1,FALSE),"无该职业")))/VLOOKUP(AF1082,角色间职业划分!P:AP,20,FALSE),0)</f>
        <v>37</v>
      </c>
      <c r="D1082" s="26">
        <f t="shared" si="408"/>
        <v>0</v>
      </c>
      <c r="E1082" s="26">
        <f>ROUND(IF($AG1082="战士",VLOOKUP($AH1082,$DV:$ER,DZ$1,FALSE),IF($AG1082="幻术师",VLOOKUP($AH1082,$EU:$FQ,EY$1,FALSE),IF($AG1082="刺客",VLOOKUP($AH1082,$FU:$GQ,FY$1,FALSE),"无该职业")))*VLOOKUP($AF1082,角色间职业划分!$P:$AP,26,FALSE)*VLOOKUP($AF1082,角色间职业划分!$P:$AP,13,FALSE)/角色间职业划分!$AB$9,0)</f>
        <v>642</v>
      </c>
      <c r="F1082" s="26">
        <f>ROUND(IF($AG1082="战士",VLOOKUP($AH1082,$DV:$ER,EA$1,FALSE),IF($AG1082="幻术师",VLOOKUP($AH1082,$EU:$FQ,EZ$1,FALSE),IF($AG1082="刺客",VLOOKUP($AH1082,$FU:$GQ,FZ$1,FALSE),"无该职业")))*VLOOKUP($AF1082,角色间职业划分!$P:$AP,8,FALSE)/角色间职业划分!$W$9,0)</f>
        <v>7111</v>
      </c>
      <c r="G1082" s="26">
        <f>ROUND(IF($AG1082="战士",VLOOKUP($AH1082,$DV:$ER,EB$1,FALSE),IF($AG1082="幻术师",VLOOKUP($AH1082,$EU:$FQ,FA$1,FALSE),IF($AG1082="刺客",VLOOKUP($AH1082,$FU:$GQ,GA$1,FALSE),"无该职业")))*VLOOKUP($AF1082,角色间职业划分!$P:$AP,13,FALSE)/角色间职业划分!$AB$9,0)</f>
        <v>1894</v>
      </c>
      <c r="H1082" s="26">
        <f t="shared" si="409"/>
        <v>0</v>
      </c>
      <c r="I1082" s="26">
        <f t="shared" si="410"/>
        <v>0</v>
      </c>
      <c r="J1082" s="26">
        <f t="shared" si="411"/>
        <v>0</v>
      </c>
      <c r="K1082" s="26">
        <f t="shared" si="412"/>
        <v>0</v>
      </c>
      <c r="L1082" s="26">
        <f t="shared" si="413"/>
        <v>0</v>
      </c>
      <c r="M1082" s="26">
        <f t="shared" si="414"/>
        <v>0</v>
      </c>
      <c r="N1082" s="26">
        <f t="shared" si="415"/>
        <v>2.5</v>
      </c>
      <c r="O1082" s="26">
        <f t="shared" si="416"/>
        <v>7.5</v>
      </c>
      <c r="P1082" s="26">
        <f t="shared" si="417"/>
        <v>7.5</v>
      </c>
      <c r="Q1082" s="26">
        <f t="shared" si="418"/>
        <v>5</v>
      </c>
      <c r="R1082" s="26">
        <f t="shared" si="419"/>
        <v>0</v>
      </c>
      <c r="S1082" s="26">
        <f t="shared" si="420"/>
        <v>2.5</v>
      </c>
      <c r="T1082" s="26">
        <f t="shared" si="421"/>
        <v>2.5</v>
      </c>
      <c r="U1082" s="26">
        <f t="shared" si="422"/>
        <v>0</v>
      </c>
      <c r="V1082" s="26">
        <f t="shared" si="423"/>
        <v>0</v>
      </c>
      <c r="W1082" s="26">
        <f>VLOOKUP(AF1082,角色间职业划分!L:M,2,FALSE)</f>
        <v>40</v>
      </c>
      <c r="X1082" s="26">
        <f t="shared" si="424"/>
        <v>40</v>
      </c>
      <c r="Y1082" s="26">
        <v>0</v>
      </c>
      <c r="Z1082" s="26">
        <v>0</v>
      </c>
      <c r="AA1082" s="26">
        <v>0</v>
      </c>
      <c r="AB1082" s="26">
        <f t="shared" si="425"/>
        <v>12.5</v>
      </c>
      <c r="AC1082" s="1">
        <f t="shared" si="406"/>
        <v>1010</v>
      </c>
      <c r="AD1082" s="51"/>
      <c r="AE1082" s="1"/>
      <c r="AF1082">
        <f t="shared" si="426"/>
        <v>18</v>
      </c>
      <c r="AG1082" s="26" t="str">
        <f>VLOOKUP(AF1082,角色间职业划分!P:R,3,FALSE)</f>
        <v>战士</v>
      </c>
      <c r="AH1082" s="26">
        <f t="shared" si="427"/>
        <v>40</v>
      </c>
    </row>
    <row r="1083" spans="1:34" x14ac:dyDescent="0.15">
      <c r="A1083" s="26">
        <v>1079</v>
      </c>
      <c r="B1083" s="26">
        <f t="shared" si="407"/>
        <v>0</v>
      </c>
      <c r="C1083" s="26">
        <f>ROUND(IF($AG1083="战士",VLOOKUP($AH1083,$DV:$ER,DX$1,FALSE),IF($AG1083="幻术师",VLOOKUP($AH1083,$EU:$FQ,EW$1,FALSE),IF($AG1083="刺客",VLOOKUP($AH1083,$FU:$GQ,FW$1,FALSE),"无该职业")))/VLOOKUP(AF1083,角色间职业划分!P:AP,20,FALSE),0)</f>
        <v>37</v>
      </c>
      <c r="D1083" s="26">
        <f t="shared" si="408"/>
        <v>0</v>
      </c>
      <c r="E1083" s="26">
        <f>ROUND(IF($AG1083="战士",VLOOKUP($AH1083,$DV:$ER,DZ$1,FALSE),IF($AG1083="幻术师",VLOOKUP($AH1083,$EU:$FQ,EY$1,FALSE),IF($AG1083="刺客",VLOOKUP($AH1083,$FU:$GQ,FY$1,FALSE),"无该职业")))*VLOOKUP($AF1083,角色间职业划分!$P:$AP,26,FALSE)*VLOOKUP($AF1083,角色间职业划分!$P:$AP,13,FALSE)/角色间职业划分!$AB$9,0)</f>
        <v>642</v>
      </c>
      <c r="F1083" s="26">
        <f>ROUND(IF($AG1083="战士",VLOOKUP($AH1083,$DV:$ER,EA$1,FALSE),IF($AG1083="幻术师",VLOOKUP($AH1083,$EU:$FQ,EZ$1,FALSE),IF($AG1083="刺客",VLOOKUP($AH1083,$FU:$GQ,FZ$1,FALSE),"无该职业")))*VLOOKUP($AF1083,角色间职业划分!$P:$AP,8,FALSE)/角色间职业划分!$W$9,0)</f>
        <v>8219</v>
      </c>
      <c r="G1083" s="26">
        <f>ROUND(IF($AG1083="战士",VLOOKUP($AH1083,$DV:$ER,EB$1,FALSE),IF($AG1083="幻术师",VLOOKUP($AH1083,$EU:$FQ,FA$1,FALSE),IF($AG1083="刺客",VLOOKUP($AH1083,$FU:$GQ,GA$1,FALSE),"无该职业")))*VLOOKUP($AF1083,角色间职业划分!$P:$AP,13,FALSE)/角色间职业划分!$AB$9,0)</f>
        <v>1894</v>
      </c>
      <c r="H1083" s="26">
        <f t="shared" si="409"/>
        <v>0</v>
      </c>
      <c r="I1083" s="26">
        <f t="shared" si="410"/>
        <v>0</v>
      </c>
      <c r="J1083" s="26">
        <f t="shared" si="411"/>
        <v>0</v>
      </c>
      <c r="K1083" s="26">
        <f t="shared" si="412"/>
        <v>0</v>
      </c>
      <c r="L1083" s="26">
        <f t="shared" si="413"/>
        <v>0</v>
      </c>
      <c r="M1083" s="26">
        <f t="shared" si="414"/>
        <v>0</v>
      </c>
      <c r="N1083" s="26">
        <f t="shared" si="415"/>
        <v>2.5</v>
      </c>
      <c r="O1083" s="26">
        <f t="shared" si="416"/>
        <v>7.5</v>
      </c>
      <c r="P1083" s="26">
        <f t="shared" si="417"/>
        <v>7.5</v>
      </c>
      <c r="Q1083" s="26">
        <f t="shared" si="418"/>
        <v>5</v>
      </c>
      <c r="R1083" s="26">
        <f t="shared" si="419"/>
        <v>0</v>
      </c>
      <c r="S1083" s="26">
        <f t="shared" si="420"/>
        <v>2.5</v>
      </c>
      <c r="T1083" s="26">
        <f t="shared" si="421"/>
        <v>2.5</v>
      </c>
      <c r="U1083" s="26">
        <f t="shared" si="422"/>
        <v>0</v>
      </c>
      <c r="V1083" s="26">
        <f t="shared" si="423"/>
        <v>0</v>
      </c>
      <c r="W1083" s="26">
        <f>VLOOKUP(AF1083,角色间职业划分!L:M,2,FALSE)</f>
        <v>40</v>
      </c>
      <c r="X1083" s="26">
        <f t="shared" si="424"/>
        <v>41</v>
      </c>
      <c r="Y1083" s="26">
        <v>0</v>
      </c>
      <c r="Z1083" s="26">
        <v>0</v>
      </c>
      <c r="AA1083" s="26">
        <v>0</v>
      </c>
      <c r="AB1083" s="26">
        <f t="shared" si="425"/>
        <v>12.5</v>
      </c>
      <c r="AC1083" s="1">
        <f t="shared" si="406"/>
        <v>1061</v>
      </c>
      <c r="AD1083" s="51"/>
      <c r="AE1083" s="1"/>
      <c r="AF1083">
        <f t="shared" si="426"/>
        <v>18</v>
      </c>
      <c r="AG1083" s="26" t="str">
        <f>VLOOKUP(AF1083,角色间职业划分!P:R,3,FALSE)</f>
        <v>战士</v>
      </c>
      <c r="AH1083" s="26">
        <f t="shared" si="427"/>
        <v>41</v>
      </c>
    </row>
    <row r="1084" spans="1:34" x14ac:dyDescent="0.15">
      <c r="A1084" s="26">
        <v>1080</v>
      </c>
      <c r="B1084" s="26">
        <f t="shared" si="407"/>
        <v>0</v>
      </c>
      <c r="C1084" s="26">
        <f>ROUND(IF($AG1084="战士",VLOOKUP($AH1084,$DV:$ER,DX$1,FALSE),IF($AG1084="幻术师",VLOOKUP($AH1084,$EU:$FQ,EW$1,FALSE),IF($AG1084="刺客",VLOOKUP($AH1084,$FU:$GQ,FW$1,FALSE),"无该职业")))/VLOOKUP(AF1084,角色间职业划分!P:AP,20,FALSE),0)</f>
        <v>42</v>
      </c>
      <c r="D1084" s="26">
        <f t="shared" si="408"/>
        <v>0</v>
      </c>
      <c r="E1084" s="26">
        <f>ROUND(IF($AG1084="战士",VLOOKUP($AH1084,$DV:$ER,DZ$1,FALSE),IF($AG1084="幻术师",VLOOKUP($AH1084,$EU:$FQ,EY$1,FALSE),IF($AG1084="刺客",VLOOKUP($AH1084,$FU:$GQ,FY$1,FALSE),"无该职业")))*VLOOKUP($AF1084,角色间职业划分!$P:$AP,26,FALSE)*VLOOKUP($AF1084,角色间职业划分!$P:$AP,13,FALSE)/角色间职业划分!$AB$9,0)</f>
        <v>642</v>
      </c>
      <c r="F1084" s="26">
        <f>ROUND(IF($AG1084="战士",VLOOKUP($AH1084,$DV:$ER,EA$1,FALSE),IF($AG1084="幻术师",VLOOKUP($AH1084,$EU:$FQ,EZ$1,FALSE),IF($AG1084="刺客",VLOOKUP($AH1084,$FU:$GQ,FZ$1,FALSE),"无该职业")))*VLOOKUP($AF1084,角色间职业划分!$P:$AP,8,FALSE)/角色间职业划分!$W$9,0)</f>
        <v>8219</v>
      </c>
      <c r="G1084" s="26">
        <f>ROUND(IF($AG1084="战士",VLOOKUP($AH1084,$DV:$ER,EB$1,FALSE),IF($AG1084="幻术师",VLOOKUP($AH1084,$EU:$FQ,FA$1,FALSE),IF($AG1084="刺客",VLOOKUP($AH1084,$FU:$GQ,GA$1,FALSE),"无该职业")))*VLOOKUP($AF1084,角色间职业划分!$P:$AP,13,FALSE)/角色间职业划分!$AB$9,0)</f>
        <v>1894</v>
      </c>
      <c r="H1084" s="26">
        <f t="shared" si="409"/>
        <v>0</v>
      </c>
      <c r="I1084" s="26">
        <f t="shared" si="410"/>
        <v>0</v>
      </c>
      <c r="J1084" s="26">
        <f t="shared" si="411"/>
        <v>0</v>
      </c>
      <c r="K1084" s="26">
        <f t="shared" si="412"/>
        <v>0</v>
      </c>
      <c r="L1084" s="26">
        <f t="shared" si="413"/>
        <v>0</v>
      </c>
      <c r="M1084" s="26">
        <f t="shared" si="414"/>
        <v>0</v>
      </c>
      <c r="N1084" s="26">
        <f t="shared" si="415"/>
        <v>2.5</v>
      </c>
      <c r="O1084" s="26">
        <f t="shared" si="416"/>
        <v>7.5</v>
      </c>
      <c r="P1084" s="26">
        <f t="shared" si="417"/>
        <v>7.5</v>
      </c>
      <c r="Q1084" s="26">
        <f t="shared" si="418"/>
        <v>5</v>
      </c>
      <c r="R1084" s="26">
        <f t="shared" si="419"/>
        <v>0</v>
      </c>
      <c r="S1084" s="26">
        <f t="shared" si="420"/>
        <v>2.5</v>
      </c>
      <c r="T1084" s="26">
        <f t="shared" si="421"/>
        <v>2.5</v>
      </c>
      <c r="U1084" s="26">
        <f t="shared" si="422"/>
        <v>0</v>
      </c>
      <c r="V1084" s="26">
        <f t="shared" si="423"/>
        <v>0</v>
      </c>
      <c r="W1084" s="26">
        <f>VLOOKUP(AF1084,角色间职业划分!L:M,2,FALSE)</f>
        <v>40</v>
      </c>
      <c r="X1084" s="26">
        <f t="shared" si="424"/>
        <v>42</v>
      </c>
      <c r="Y1084" s="26">
        <v>0</v>
      </c>
      <c r="Z1084" s="26">
        <v>0</v>
      </c>
      <c r="AA1084" s="26">
        <v>0</v>
      </c>
      <c r="AB1084" s="26">
        <f t="shared" si="425"/>
        <v>12.5</v>
      </c>
      <c r="AC1084" s="1">
        <f t="shared" si="406"/>
        <v>1111</v>
      </c>
      <c r="AD1084" s="51"/>
      <c r="AE1084" s="1"/>
      <c r="AF1084">
        <f t="shared" si="426"/>
        <v>18</v>
      </c>
      <c r="AG1084" s="26" t="str">
        <f>VLOOKUP(AF1084,角色间职业划分!P:R,3,FALSE)</f>
        <v>战士</v>
      </c>
      <c r="AH1084" s="26">
        <f t="shared" si="427"/>
        <v>42</v>
      </c>
    </row>
    <row r="1085" spans="1:34" x14ac:dyDescent="0.15">
      <c r="A1085" s="26">
        <v>1081</v>
      </c>
      <c r="B1085" s="26">
        <f t="shared" si="407"/>
        <v>0</v>
      </c>
      <c r="C1085" s="26">
        <f>ROUND(IF($AG1085="战士",VLOOKUP($AH1085,$DV:$ER,DX$1,FALSE),IF($AG1085="幻术师",VLOOKUP($AH1085,$EU:$FQ,EW$1,FALSE),IF($AG1085="刺客",VLOOKUP($AH1085,$FU:$GQ,FW$1,FALSE),"无该职业")))/VLOOKUP(AF1085,角色间职业划分!P:AP,20,FALSE),0)</f>
        <v>42</v>
      </c>
      <c r="D1085" s="26">
        <f t="shared" si="408"/>
        <v>0</v>
      </c>
      <c r="E1085" s="26">
        <f>ROUND(IF($AG1085="战士",VLOOKUP($AH1085,$DV:$ER,DZ$1,FALSE),IF($AG1085="幻术师",VLOOKUP($AH1085,$EU:$FQ,EY$1,FALSE),IF($AG1085="刺客",VLOOKUP($AH1085,$FU:$GQ,FY$1,FALSE),"无该职业")))*VLOOKUP($AF1085,角色间职业划分!$P:$AP,26,FALSE)*VLOOKUP($AF1085,角色间职业划分!$P:$AP,13,FALSE)/角色间职业划分!$AB$9,0)</f>
        <v>917</v>
      </c>
      <c r="F1085" s="26">
        <f>ROUND(IF($AG1085="战士",VLOOKUP($AH1085,$DV:$ER,EA$1,FALSE),IF($AG1085="幻术师",VLOOKUP($AH1085,$EU:$FQ,EZ$1,FALSE),IF($AG1085="刺客",VLOOKUP($AH1085,$FU:$GQ,FZ$1,FALSE),"无该职业")))*VLOOKUP($AF1085,角色间职业划分!$P:$AP,8,FALSE)/角色间职业划分!$W$9,0)</f>
        <v>8219</v>
      </c>
      <c r="G1085" s="26">
        <f>ROUND(IF($AG1085="战士",VLOOKUP($AH1085,$DV:$ER,EB$1,FALSE),IF($AG1085="幻术师",VLOOKUP($AH1085,$EU:$FQ,FA$1,FALSE),IF($AG1085="刺客",VLOOKUP($AH1085,$FU:$GQ,GA$1,FALSE),"无该职业")))*VLOOKUP($AF1085,角色间职业划分!$P:$AP,13,FALSE)/角色间职业划分!$AB$9,0)</f>
        <v>1894</v>
      </c>
      <c r="H1085" s="26">
        <f t="shared" si="409"/>
        <v>0</v>
      </c>
      <c r="I1085" s="26">
        <f t="shared" si="410"/>
        <v>0</v>
      </c>
      <c r="J1085" s="26">
        <f t="shared" si="411"/>
        <v>0</v>
      </c>
      <c r="K1085" s="26">
        <f t="shared" si="412"/>
        <v>0</v>
      </c>
      <c r="L1085" s="26">
        <f t="shared" si="413"/>
        <v>0</v>
      </c>
      <c r="M1085" s="26">
        <f t="shared" si="414"/>
        <v>0</v>
      </c>
      <c r="N1085" s="26">
        <f t="shared" si="415"/>
        <v>2.5</v>
      </c>
      <c r="O1085" s="26">
        <f t="shared" si="416"/>
        <v>7.5</v>
      </c>
      <c r="P1085" s="26">
        <f t="shared" si="417"/>
        <v>7.5</v>
      </c>
      <c r="Q1085" s="26">
        <f t="shared" si="418"/>
        <v>5</v>
      </c>
      <c r="R1085" s="26">
        <f t="shared" si="419"/>
        <v>0</v>
      </c>
      <c r="S1085" s="26">
        <f t="shared" si="420"/>
        <v>2.5</v>
      </c>
      <c r="T1085" s="26">
        <f t="shared" si="421"/>
        <v>2.5</v>
      </c>
      <c r="U1085" s="26">
        <f t="shared" si="422"/>
        <v>0</v>
      </c>
      <c r="V1085" s="26">
        <f t="shared" si="423"/>
        <v>0</v>
      </c>
      <c r="W1085" s="26">
        <f>VLOOKUP(AF1085,角色间职业划分!L:M,2,FALSE)</f>
        <v>40</v>
      </c>
      <c r="X1085" s="26">
        <f t="shared" si="424"/>
        <v>43</v>
      </c>
      <c r="Y1085" s="26">
        <v>0</v>
      </c>
      <c r="Z1085" s="26">
        <v>0</v>
      </c>
      <c r="AA1085" s="26">
        <v>0</v>
      </c>
      <c r="AB1085" s="26">
        <f t="shared" si="425"/>
        <v>12.5</v>
      </c>
      <c r="AC1085" s="1">
        <f t="shared" si="406"/>
        <v>1162</v>
      </c>
      <c r="AD1085" s="51"/>
      <c r="AE1085" s="1"/>
      <c r="AF1085">
        <f t="shared" si="426"/>
        <v>18</v>
      </c>
      <c r="AG1085" s="26" t="str">
        <f>VLOOKUP(AF1085,角色间职业划分!P:R,3,FALSE)</f>
        <v>战士</v>
      </c>
      <c r="AH1085" s="26">
        <f t="shared" si="427"/>
        <v>43</v>
      </c>
    </row>
    <row r="1086" spans="1:34" x14ac:dyDescent="0.15">
      <c r="A1086" s="26">
        <v>1082</v>
      </c>
      <c r="B1086" s="26">
        <f t="shared" si="407"/>
        <v>0</v>
      </c>
      <c r="C1086" s="26">
        <f>ROUND(IF($AG1086="战士",VLOOKUP($AH1086,$DV:$ER,DX$1,FALSE),IF($AG1086="幻术师",VLOOKUP($AH1086,$EU:$FQ,EW$1,FALSE),IF($AG1086="刺客",VLOOKUP($AH1086,$FU:$GQ,FW$1,FALSE),"无该职业")))/VLOOKUP(AF1086,角色间职业划分!P:AP,20,FALSE),0)</f>
        <v>42</v>
      </c>
      <c r="D1086" s="26">
        <f t="shared" si="408"/>
        <v>0</v>
      </c>
      <c r="E1086" s="26">
        <f>ROUND(IF($AG1086="战士",VLOOKUP($AH1086,$DV:$ER,DZ$1,FALSE),IF($AG1086="幻术师",VLOOKUP($AH1086,$EU:$FQ,EY$1,FALSE),IF($AG1086="刺客",VLOOKUP($AH1086,$FU:$GQ,FY$1,FALSE),"无该职业")))*VLOOKUP($AF1086,角色间职业划分!$P:$AP,26,FALSE)*VLOOKUP($AF1086,角色间职业划分!$P:$AP,13,FALSE)/角色间职业划分!$AB$9,0)</f>
        <v>917</v>
      </c>
      <c r="F1086" s="26">
        <f>ROUND(IF($AG1086="战士",VLOOKUP($AH1086,$DV:$ER,EA$1,FALSE),IF($AG1086="幻术师",VLOOKUP($AH1086,$EU:$FQ,EZ$1,FALSE),IF($AG1086="刺客",VLOOKUP($AH1086,$FU:$GQ,FZ$1,FALSE),"无该职业")))*VLOOKUP($AF1086,角色间职业划分!$P:$AP,8,FALSE)/角色间职业划分!$W$9,0)</f>
        <v>8219</v>
      </c>
      <c r="G1086" s="26">
        <f>ROUND(IF($AG1086="战士",VLOOKUP($AH1086,$DV:$ER,EB$1,FALSE),IF($AG1086="幻术师",VLOOKUP($AH1086,$EU:$FQ,FA$1,FALSE),IF($AG1086="刺客",VLOOKUP($AH1086,$FU:$GQ,GA$1,FALSE),"无该职业")))*VLOOKUP($AF1086,角色间职业划分!$P:$AP,13,FALSE)/角色间职业划分!$AB$9,0)</f>
        <v>2392</v>
      </c>
      <c r="H1086" s="26">
        <f t="shared" si="409"/>
        <v>0</v>
      </c>
      <c r="I1086" s="26">
        <f t="shared" si="410"/>
        <v>0</v>
      </c>
      <c r="J1086" s="26">
        <f t="shared" si="411"/>
        <v>0</v>
      </c>
      <c r="K1086" s="26">
        <f t="shared" si="412"/>
        <v>0</v>
      </c>
      <c r="L1086" s="26">
        <f t="shared" si="413"/>
        <v>0</v>
      </c>
      <c r="M1086" s="26">
        <f t="shared" si="414"/>
        <v>0</v>
      </c>
      <c r="N1086" s="26">
        <f t="shared" si="415"/>
        <v>2.5</v>
      </c>
      <c r="O1086" s="26">
        <f t="shared" si="416"/>
        <v>7.5</v>
      </c>
      <c r="P1086" s="26">
        <f t="shared" si="417"/>
        <v>7.5</v>
      </c>
      <c r="Q1086" s="26">
        <f t="shared" si="418"/>
        <v>5</v>
      </c>
      <c r="R1086" s="26">
        <f t="shared" si="419"/>
        <v>0</v>
      </c>
      <c r="S1086" s="26">
        <f t="shared" si="420"/>
        <v>2.5</v>
      </c>
      <c r="T1086" s="26">
        <f t="shared" si="421"/>
        <v>2.5</v>
      </c>
      <c r="U1086" s="26">
        <f t="shared" si="422"/>
        <v>0</v>
      </c>
      <c r="V1086" s="26">
        <f t="shared" si="423"/>
        <v>0</v>
      </c>
      <c r="W1086" s="26">
        <f>VLOOKUP(AF1086,角色间职业划分!L:M,2,FALSE)</f>
        <v>40</v>
      </c>
      <c r="X1086" s="26">
        <f t="shared" si="424"/>
        <v>44</v>
      </c>
      <c r="Y1086" s="26">
        <v>0</v>
      </c>
      <c r="Z1086" s="26">
        <v>0</v>
      </c>
      <c r="AA1086" s="26">
        <v>0</v>
      </c>
      <c r="AB1086" s="26">
        <f t="shared" si="425"/>
        <v>12.5</v>
      </c>
      <c r="AC1086" s="1">
        <f t="shared" si="406"/>
        <v>1212</v>
      </c>
      <c r="AD1086" s="51"/>
      <c r="AE1086" s="1"/>
      <c r="AF1086">
        <f t="shared" si="426"/>
        <v>18</v>
      </c>
      <c r="AG1086" s="26" t="str">
        <f>VLOOKUP(AF1086,角色间职业划分!P:R,3,FALSE)</f>
        <v>战士</v>
      </c>
      <c r="AH1086" s="26">
        <f t="shared" si="427"/>
        <v>44</v>
      </c>
    </row>
    <row r="1087" spans="1:34" x14ac:dyDescent="0.15">
      <c r="A1087" s="26">
        <v>1083</v>
      </c>
      <c r="B1087" s="26">
        <f t="shared" si="407"/>
        <v>0</v>
      </c>
      <c r="C1087" s="26">
        <f>ROUND(IF($AG1087="战士",VLOOKUP($AH1087,$DV:$ER,DX$1,FALSE),IF($AG1087="幻术师",VLOOKUP($AH1087,$EU:$FQ,EW$1,FALSE),IF($AG1087="刺客",VLOOKUP($AH1087,$FU:$GQ,FW$1,FALSE),"无该职业")))/VLOOKUP(AF1087,角色间职业划分!P:AP,20,FALSE),0)</f>
        <v>42</v>
      </c>
      <c r="D1087" s="26">
        <f t="shared" si="408"/>
        <v>0</v>
      </c>
      <c r="E1087" s="26">
        <f>ROUND(IF($AG1087="战士",VLOOKUP($AH1087,$DV:$ER,DZ$1,FALSE),IF($AG1087="幻术师",VLOOKUP($AH1087,$EU:$FQ,EY$1,FALSE),IF($AG1087="刺客",VLOOKUP($AH1087,$FU:$GQ,FY$1,FALSE),"无该职业")))*VLOOKUP($AF1087,角色间职业划分!$P:$AP,26,FALSE)*VLOOKUP($AF1087,角色间职业划分!$P:$AP,13,FALSE)/角色间职业划分!$AB$9,0)</f>
        <v>917</v>
      </c>
      <c r="F1087" s="26">
        <f>ROUND(IF($AG1087="战士",VLOOKUP($AH1087,$DV:$ER,EA$1,FALSE),IF($AG1087="幻术师",VLOOKUP($AH1087,$EU:$FQ,EZ$1,FALSE),IF($AG1087="刺客",VLOOKUP($AH1087,$FU:$GQ,FZ$1,FALSE),"无该职业")))*VLOOKUP($AF1087,角色间职业划分!$P:$AP,8,FALSE)/角色间职业划分!$W$9,0)</f>
        <v>9784</v>
      </c>
      <c r="G1087" s="26">
        <f>ROUND(IF($AG1087="战士",VLOOKUP($AH1087,$DV:$ER,EB$1,FALSE),IF($AG1087="幻术师",VLOOKUP($AH1087,$EU:$FQ,FA$1,FALSE),IF($AG1087="刺客",VLOOKUP($AH1087,$FU:$GQ,GA$1,FALSE),"无该职业")))*VLOOKUP($AF1087,角色间职业划分!$P:$AP,13,FALSE)/角色间职业划分!$AB$9,0)</f>
        <v>2392</v>
      </c>
      <c r="H1087" s="26">
        <f t="shared" si="409"/>
        <v>0</v>
      </c>
      <c r="I1087" s="26">
        <f t="shared" si="410"/>
        <v>0</v>
      </c>
      <c r="J1087" s="26">
        <f t="shared" si="411"/>
        <v>0</v>
      </c>
      <c r="K1087" s="26">
        <f t="shared" si="412"/>
        <v>0</v>
      </c>
      <c r="L1087" s="26">
        <f t="shared" si="413"/>
        <v>0</v>
      </c>
      <c r="M1087" s="26">
        <f t="shared" si="414"/>
        <v>0</v>
      </c>
      <c r="N1087" s="26">
        <f t="shared" si="415"/>
        <v>2.5</v>
      </c>
      <c r="O1087" s="26">
        <f t="shared" si="416"/>
        <v>7.5</v>
      </c>
      <c r="P1087" s="26">
        <f t="shared" si="417"/>
        <v>7.5</v>
      </c>
      <c r="Q1087" s="26">
        <f t="shared" si="418"/>
        <v>5</v>
      </c>
      <c r="R1087" s="26">
        <f t="shared" si="419"/>
        <v>0</v>
      </c>
      <c r="S1087" s="26">
        <f t="shared" si="420"/>
        <v>2.5</v>
      </c>
      <c r="T1087" s="26">
        <f t="shared" si="421"/>
        <v>2.5</v>
      </c>
      <c r="U1087" s="26">
        <f t="shared" si="422"/>
        <v>0</v>
      </c>
      <c r="V1087" s="26">
        <f t="shared" si="423"/>
        <v>0</v>
      </c>
      <c r="W1087" s="26">
        <f>VLOOKUP(AF1087,角色间职业划分!L:M,2,FALSE)</f>
        <v>40</v>
      </c>
      <c r="X1087" s="26">
        <f t="shared" si="424"/>
        <v>45</v>
      </c>
      <c r="Y1087" s="26">
        <v>0</v>
      </c>
      <c r="Z1087" s="26">
        <v>0</v>
      </c>
      <c r="AA1087" s="26">
        <v>0</v>
      </c>
      <c r="AB1087" s="26">
        <f t="shared" si="425"/>
        <v>12.5</v>
      </c>
      <c r="AC1087" s="1">
        <f t="shared" si="406"/>
        <v>1263</v>
      </c>
      <c r="AD1087" s="51"/>
      <c r="AE1087" s="1"/>
      <c r="AF1087">
        <f t="shared" si="426"/>
        <v>18</v>
      </c>
      <c r="AG1087" s="26" t="str">
        <f>VLOOKUP(AF1087,角色间职业划分!P:R,3,FALSE)</f>
        <v>战士</v>
      </c>
      <c r="AH1087" s="26">
        <f t="shared" si="427"/>
        <v>45</v>
      </c>
    </row>
    <row r="1088" spans="1:34" x14ac:dyDescent="0.15">
      <c r="A1088" s="26">
        <v>1084</v>
      </c>
      <c r="B1088" s="26">
        <f t="shared" si="407"/>
        <v>0</v>
      </c>
      <c r="C1088" s="26">
        <f>ROUND(IF($AG1088="战士",VLOOKUP($AH1088,$DV:$ER,DX$1,FALSE),IF($AG1088="幻术师",VLOOKUP($AH1088,$EU:$FQ,EW$1,FALSE),IF($AG1088="刺客",VLOOKUP($AH1088,$FU:$GQ,FW$1,FALSE),"无该职业")))/VLOOKUP(AF1088,角色间职业划分!P:AP,20,FALSE),0)</f>
        <v>42</v>
      </c>
      <c r="D1088" s="26">
        <f t="shared" si="408"/>
        <v>0</v>
      </c>
      <c r="E1088" s="26">
        <f>ROUND(IF($AG1088="战士",VLOOKUP($AH1088,$DV:$ER,DZ$1,FALSE),IF($AG1088="幻术师",VLOOKUP($AH1088,$EU:$FQ,EY$1,FALSE),IF($AG1088="刺客",VLOOKUP($AH1088,$FU:$GQ,FY$1,FALSE),"无该职业")))*VLOOKUP($AF1088,角色间职业划分!$P:$AP,26,FALSE)*VLOOKUP($AF1088,角色间职业划分!$P:$AP,13,FALSE)/角色间职业划分!$AB$9,0)</f>
        <v>917</v>
      </c>
      <c r="F1088" s="26">
        <f>ROUND(IF($AG1088="战士",VLOOKUP($AH1088,$DV:$ER,EA$1,FALSE),IF($AG1088="幻术师",VLOOKUP($AH1088,$EU:$FQ,EZ$1,FALSE),IF($AG1088="刺客",VLOOKUP($AH1088,$FU:$GQ,FZ$1,FALSE),"无该职业")))*VLOOKUP($AF1088,角色间职业划分!$P:$AP,8,FALSE)/角色间职业划分!$W$9,0)</f>
        <v>9784</v>
      </c>
      <c r="G1088" s="26">
        <f>ROUND(IF($AG1088="战士",VLOOKUP($AH1088,$DV:$ER,EB$1,FALSE),IF($AG1088="幻术师",VLOOKUP($AH1088,$EU:$FQ,FA$1,FALSE),IF($AG1088="刺客",VLOOKUP($AH1088,$FU:$GQ,GA$1,FALSE),"无该职业")))*VLOOKUP($AF1088,角色间职业划分!$P:$AP,13,FALSE)/角色间职业划分!$AB$9,0)</f>
        <v>2392</v>
      </c>
      <c r="H1088" s="26">
        <f t="shared" si="409"/>
        <v>0</v>
      </c>
      <c r="I1088" s="26">
        <f t="shared" si="410"/>
        <v>0</v>
      </c>
      <c r="J1088" s="26">
        <f t="shared" si="411"/>
        <v>0</v>
      </c>
      <c r="K1088" s="26">
        <f t="shared" si="412"/>
        <v>0</v>
      </c>
      <c r="L1088" s="26">
        <f t="shared" si="413"/>
        <v>0</v>
      </c>
      <c r="M1088" s="26">
        <f t="shared" si="414"/>
        <v>0</v>
      </c>
      <c r="N1088" s="26">
        <f t="shared" si="415"/>
        <v>5</v>
      </c>
      <c r="O1088" s="26">
        <f t="shared" si="416"/>
        <v>7.5</v>
      </c>
      <c r="P1088" s="26">
        <f t="shared" si="417"/>
        <v>7.5</v>
      </c>
      <c r="Q1088" s="26">
        <f t="shared" si="418"/>
        <v>5</v>
      </c>
      <c r="R1088" s="26">
        <f t="shared" si="419"/>
        <v>0</v>
      </c>
      <c r="S1088" s="26">
        <f t="shared" si="420"/>
        <v>2.5</v>
      </c>
      <c r="T1088" s="26">
        <f t="shared" si="421"/>
        <v>2.5</v>
      </c>
      <c r="U1088" s="26">
        <f t="shared" si="422"/>
        <v>0</v>
      </c>
      <c r="V1088" s="26">
        <f t="shared" si="423"/>
        <v>0</v>
      </c>
      <c r="W1088" s="26">
        <f>VLOOKUP(AF1088,角色间职业划分!L:M,2,FALSE)</f>
        <v>40</v>
      </c>
      <c r="X1088" s="26">
        <f t="shared" si="424"/>
        <v>46</v>
      </c>
      <c r="Y1088" s="26">
        <v>0</v>
      </c>
      <c r="Z1088" s="26">
        <v>0</v>
      </c>
      <c r="AA1088" s="26">
        <v>0</v>
      </c>
      <c r="AB1088" s="26">
        <f t="shared" si="425"/>
        <v>12.5</v>
      </c>
      <c r="AC1088" s="1">
        <f t="shared" si="406"/>
        <v>1313</v>
      </c>
      <c r="AD1088" s="51"/>
      <c r="AE1088" s="1"/>
      <c r="AF1088">
        <f t="shared" si="426"/>
        <v>18</v>
      </c>
      <c r="AG1088" s="26" t="str">
        <f>VLOOKUP(AF1088,角色间职业划分!P:R,3,FALSE)</f>
        <v>战士</v>
      </c>
      <c r="AH1088" s="26">
        <f t="shared" si="427"/>
        <v>46</v>
      </c>
    </row>
    <row r="1089" spans="1:34" x14ac:dyDescent="0.15">
      <c r="A1089" s="26">
        <v>1085</v>
      </c>
      <c r="B1089" s="26">
        <f t="shared" si="407"/>
        <v>0</v>
      </c>
      <c r="C1089" s="26">
        <f>ROUND(IF($AG1089="战士",VLOOKUP($AH1089,$DV:$ER,DX$1,FALSE),IF($AG1089="幻术师",VLOOKUP($AH1089,$EU:$FQ,EW$1,FALSE),IF($AG1089="刺客",VLOOKUP($AH1089,$FU:$GQ,FW$1,FALSE),"无该职业")))/VLOOKUP(AF1089,角色间职业划分!P:AP,20,FALSE),0)</f>
        <v>42</v>
      </c>
      <c r="D1089" s="26">
        <f t="shared" si="408"/>
        <v>0</v>
      </c>
      <c r="E1089" s="26">
        <f>ROUND(IF($AG1089="战士",VLOOKUP($AH1089,$DV:$ER,DZ$1,FALSE),IF($AG1089="幻术师",VLOOKUP($AH1089,$EU:$FQ,EY$1,FALSE),IF($AG1089="刺客",VLOOKUP($AH1089,$FU:$GQ,FY$1,FALSE),"无该职业")))*VLOOKUP($AF1089,角色间职业划分!$P:$AP,26,FALSE)*VLOOKUP($AF1089,角色间职业划分!$P:$AP,13,FALSE)/角色间职业划分!$AB$9,0)</f>
        <v>917</v>
      </c>
      <c r="F1089" s="26">
        <f>ROUND(IF($AG1089="战士",VLOOKUP($AH1089,$DV:$ER,EA$1,FALSE),IF($AG1089="幻术师",VLOOKUP($AH1089,$EU:$FQ,EZ$1,FALSE),IF($AG1089="刺客",VLOOKUP($AH1089,$FU:$GQ,FZ$1,FALSE),"无该职业")))*VLOOKUP($AF1089,角色间职业划分!$P:$AP,8,FALSE)/角色间职业划分!$W$9,0)</f>
        <v>9784</v>
      </c>
      <c r="G1089" s="26">
        <f>ROUND(IF($AG1089="战士",VLOOKUP($AH1089,$DV:$ER,EB$1,FALSE),IF($AG1089="幻术师",VLOOKUP($AH1089,$EU:$FQ,FA$1,FALSE),IF($AG1089="刺客",VLOOKUP($AH1089,$FU:$GQ,GA$1,FALSE),"无该职业")))*VLOOKUP($AF1089,角色间职业划分!$P:$AP,13,FALSE)/角色间职业划分!$AB$9,0)</f>
        <v>2691</v>
      </c>
      <c r="H1089" s="26">
        <f t="shared" si="409"/>
        <v>0</v>
      </c>
      <c r="I1089" s="26">
        <f t="shared" si="410"/>
        <v>0</v>
      </c>
      <c r="J1089" s="26">
        <f t="shared" si="411"/>
        <v>0</v>
      </c>
      <c r="K1089" s="26">
        <f t="shared" si="412"/>
        <v>0</v>
      </c>
      <c r="L1089" s="26">
        <f t="shared" si="413"/>
        <v>0</v>
      </c>
      <c r="M1089" s="26">
        <f t="shared" si="414"/>
        <v>0</v>
      </c>
      <c r="N1089" s="26">
        <f t="shared" si="415"/>
        <v>5</v>
      </c>
      <c r="O1089" s="26">
        <f t="shared" si="416"/>
        <v>7.5</v>
      </c>
      <c r="P1089" s="26">
        <f t="shared" si="417"/>
        <v>7.5</v>
      </c>
      <c r="Q1089" s="26">
        <f t="shared" si="418"/>
        <v>5</v>
      </c>
      <c r="R1089" s="26">
        <f t="shared" si="419"/>
        <v>0</v>
      </c>
      <c r="S1089" s="26">
        <f t="shared" si="420"/>
        <v>2.5</v>
      </c>
      <c r="T1089" s="26">
        <f t="shared" si="421"/>
        <v>2.5</v>
      </c>
      <c r="U1089" s="26">
        <f t="shared" si="422"/>
        <v>0</v>
      </c>
      <c r="V1089" s="26">
        <f t="shared" si="423"/>
        <v>0</v>
      </c>
      <c r="W1089" s="26">
        <f>VLOOKUP(AF1089,角色间职业划分!L:M,2,FALSE)</f>
        <v>40</v>
      </c>
      <c r="X1089" s="26">
        <f t="shared" si="424"/>
        <v>47</v>
      </c>
      <c r="Y1089" s="26">
        <v>0</v>
      </c>
      <c r="Z1089" s="26">
        <v>0</v>
      </c>
      <c r="AA1089" s="26">
        <v>0</v>
      </c>
      <c r="AB1089" s="26">
        <f t="shared" si="425"/>
        <v>12.5</v>
      </c>
      <c r="AC1089" s="1">
        <f t="shared" si="406"/>
        <v>1364</v>
      </c>
      <c r="AD1089" s="51"/>
      <c r="AE1089" s="1"/>
      <c r="AF1089">
        <f t="shared" si="426"/>
        <v>18</v>
      </c>
      <c r="AG1089" s="26" t="str">
        <f>VLOOKUP(AF1089,角色间职业划分!P:R,3,FALSE)</f>
        <v>战士</v>
      </c>
      <c r="AH1089" s="26">
        <f t="shared" si="427"/>
        <v>47</v>
      </c>
    </row>
    <row r="1090" spans="1:34" x14ac:dyDescent="0.15">
      <c r="A1090" s="26">
        <v>1086</v>
      </c>
      <c r="B1090" s="26">
        <f t="shared" si="407"/>
        <v>0</v>
      </c>
      <c r="C1090" s="26">
        <f>ROUND(IF($AG1090="战士",VLOOKUP($AH1090,$DV:$ER,DX$1,FALSE),IF($AG1090="幻术师",VLOOKUP($AH1090,$EU:$FQ,EW$1,FALSE),IF($AG1090="刺客",VLOOKUP($AH1090,$FU:$GQ,FW$1,FALSE),"无该职业")))/VLOOKUP(AF1090,角色间职业划分!P:AP,20,FALSE),0)</f>
        <v>48</v>
      </c>
      <c r="D1090" s="26">
        <f t="shared" si="408"/>
        <v>0</v>
      </c>
      <c r="E1090" s="26">
        <f>ROUND(IF($AG1090="战士",VLOOKUP($AH1090,$DV:$ER,DZ$1,FALSE),IF($AG1090="幻术师",VLOOKUP($AH1090,$EU:$FQ,EY$1,FALSE),IF($AG1090="刺客",VLOOKUP($AH1090,$FU:$GQ,FY$1,FALSE),"无该职业")))*VLOOKUP($AF1090,角色间职业划分!$P:$AP,26,FALSE)*VLOOKUP($AF1090,角色间职业划分!$P:$AP,13,FALSE)/角色间职业划分!$AB$9,0)</f>
        <v>917</v>
      </c>
      <c r="F1090" s="26">
        <f>ROUND(IF($AG1090="战士",VLOOKUP($AH1090,$DV:$ER,EA$1,FALSE),IF($AG1090="幻术师",VLOOKUP($AH1090,$EU:$FQ,EZ$1,FALSE),IF($AG1090="刺客",VLOOKUP($AH1090,$FU:$GQ,FZ$1,FALSE),"无该职业")))*VLOOKUP($AF1090,角色间职业划分!$P:$AP,8,FALSE)/角色间职业划分!$W$9,0)</f>
        <v>9784</v>
      </c>
      <c r="G1090" s="26">
        <f>ROUND(IF($AG1090="战士",VLOOKUP($AH1090,$DV:$ER,EB$1,FALSE),IF($AG1090="幻术师",VLOOKUP($AH1090,$EU:$FQ,FA$1,FALSE),IF($AG1090="刺客",VLOOKUP($AH1090,$FU:$GQ,GA$1,FALSE),"无该职业")))*VLOOKUP($AF1090,角色间职业划分!$P:$AP,13,FALSE)/角色间职业划分!$AB$9,0)</f>
        <v>2691</v>
      </c>
      <c r="H1090" s="26">
        <f t="shared" si="409"/>
        <v>0</v>
      </c>
      <c r="I1090" s="26">
        <f t="shared" si="410"/>
        <v>0</v>
      </c>
      <c r="J1090" s="26">
        <f t="shared" si="411"/>
        <v>0</v>
      </c>
      <c r="K1090" s="26">
        <f t="shared" si="412"/>
        <v>0</v>
      </c>
      <c r="L1090" s="26">
        <f t="shared" si="413"/>
        <v>0</v>
      </c>
      <c r="M1090" s="26">
        <f t="shared" si="414"/>
        <v>0</v>
      </c>
      <c r="N1090" s="26">
        <f t="shared" si="415"/>
        <v>5</v>
      </c>
      <c r="O1090" s="26">
        <f t="shared" si="416"/>
        <v>7.5</v>
      </c>
      <c r="P1090" s="26">
        <f t="shared" si="417"/>
        <v>7.5</v>
      </c>
      <c r="Q1090" s="26">
        <f t="shared" si="418"/>
        <v>5</v>
      </c>
      <c r="R1090" s="26">
        <f t="shared" si="419"/>
        <v>0</v>
      </c>
      <c r="S1090" s="26">
        <f t="shared" si="420"/>
        <v>2.5</v>
      </c>
      <c r="T1090" s="26">
        <f t="shared" si="421"/>
        <v>2.5</v>
      </c>
      <c r="U1090" s="26">
        <f t="shared" si="422"/>
        <v>0</v>
      </c>
      <c r="V1090" s="26">
        <f t="shared" si="423"/>
        <v>0</v>
      </c>
      <c r="W1090" s="26">
        <f>VLOOKUP(AF1090,角色间职业划分!L:M,2,FALSE)</f>
        <v>40</v>
      </c>
      <c r="X1090" s="26">
        <f t="shared" si="424"/>
        <v>48</v>
      </c>
      <c r="Y1090" s="26">
        <v>0</v>
      </c>
      <c r="Z1090" s="26">
        <v>0</v>
      </c>
      <c r="AA1090" s="26">
        <v>0</v>
      </c>
      <c r="AB1090" s="26">
        <f t="shared" si="425"/>
        <v>12.5</v>
      </c>
      <c r="AC1090" s="1">
        <f t="shared" si="406"/>
        <v>1414</v>
      </c>
      <c r="AD1090" s="51"/>
      <c r="AE1090" s="1"/>
      <c r="AF1090">
        <f t="shared" si="426"/>
        <v>18</v>
      </c>
      <c r="AG1090" s="26" t="str">
        <f>VLOOKUP(AF1090,角色间职业划分!P:R,3,FALSE)</f>
        <v>战士</v>
      </c>
      <c r="AH1090" s="26">
        <f t="shared" si="427"/>
        <v>48</v>
      </c>
    </row>
    <row r="1091" spans="1:34" x14ac:dyDescent="0.15">
      <c r="A1091" s="26">
        <v>1087</v>
      </c>
      <c r="B1091" s="26">
        <f t="shared" si="407"/>
        <v>0</v>
      </c>
      <c r="C1091" s="26">
        <f>ROUND(IF($AG1091="战士",VLOOKUP($AH1091,$DV:$ER,DX$1,FALSE),IF($AG1091="幻术师",VLOOKUP($AH1091,$EU:$FQ,EW$1,FALSE),IF($AG1091="刺客",VLOOKUP($AH1091,$FU:$GQ,FW$1,FALSE),"无该职业")))/VLOOKUP(AF1091,角色间职业划分!P:AP,20,FALSE),0)</f>
        <v>48</v>
      </c>
      <c r="D1091" s="26">
        <f t="shared" si="408"/>
        <v>0</v>
      </c>
      <c r="E1091" s="26">
        <f>ROUND(IF($AG1091="战士",VLOOKUP($AH1091,$DV:$ER,DZ$1,FALSE),IF($AG1091="幻术师",VLOOKUP($AH1091,$EU:$FQ,EY$1,FALSE),IF($AG1091="刺客",VLOOKUP($AH1091,$FU:$GQ,FY$1,FALSE),"无该职业")))*VLOOKUP($AF1091,角色间职业划分!$P:$AP,26,FALSE)*VLOOKUP($AF1091,角色间职业划分!$P:$AP,13,FALSE)/角色间职业划分!$AB$9,0)</f>
        <v>917</v>
      </c>
      <c r="F1091" s="26">
        <f>ROUND(IF($AG1091="战士",VLOOKUP($AH1091,$DV:$ER,EA$1,FALSE),IF($AG1091="幻术师",VLOOKUP($AH1091,$EU:$FQ,EZ$1,FALSE),IF($AG1091="刺客",VLOOKUP($AH1091,$FU:$GQ,FZ$1,FALSE),"无该职业")))*VLOOKUP($AF1091,角色间职业划分!$P:$AP,8,FALSE)/角色间职业划分!$W$9,0)</f>
        <v>11349</v>
      </c>
      <c r="G1091" s="26">
        <f>ROUND(IF($AG1091="战士",VLOOKUP($AH1091,$DV:$ER,EB$1,FALSE),IF($AG1091="幻术师",VLOOKUP($AH1091,$EU:$FQ,FA$1,FALSE),IF($AG1091="刺客",VLOOKUP($AH1091,$FU:$GQ,GA$1,FALSE),"无该职业")))*VLOOKUP($AF1091,角色间职业划分!$P:$AP,13,FALSE)/角色间职业划分!$AB$9,0)</f>
        <v>2691</v>
      </c>
      <c r="H1091" s="26">
        <f t="shared" si="409"/>
        <v>0</v>
      </c>
      <c r="I1091" s="26">
        <f t="shared" si="410"/>
        <v>0</v>
      </c>
      <c r="J1091" s="26">
        <f t="shared" si="411"/>
        <v>0</v>
      </c>
      <c r="K1091" s="26">
        <f t="shared" si="412"/>
        <v>0</v>
      </c>
      <c r="L1091" s="26">
        <f t="shared" si="413"/>
        <v>0</v>
      </c>
      <c r="M1091" s="26">
        <f t="shared" si="414"/>
        <v>0</v>
      </c>
      <c r="N1091" s="26">
        <f t="shared" si="415"/>
        <v>5</v>
      </c>
      <c r="O1091" s="26">
        <f t="shared" si="416"/>
        <v>7.5</v>
      </c>
      <c r="P1091" s="26">
        <f t="shared" si="417"/>
        <v>7.5</v>
      </c>
      <c r="Q1091" s="26">
        <f t="shared" si="418"/>
        <v>5</v>
      </c>
      <c r="R1091" s="26">
        <f t="shared" si="419"/>
        <v>0</v>
      </c>
      <c r="S1091" s="26">
        <f t="shared" si="420"/>
        <v>2.5</v>
      </c>
      <c r="T1091" s="26">
        <f t="shared" si="421"/>
        <v>2.5</v>
      </c>
      <c r="U1091" s="26">
        <f t="shared" si="422"/>
        <v>0</v>
      </c>
      <c r="V1091" s="26">
        <f t="shared" si="423"/>
        <v>0</v>
      </c>
      <c r="W1091" s="26">
        <f>VLOOKUP(AF1091,角色间职业划分!L:M,2,FALSE)</f>
        <v>40</v>
      </c>
      <c r="X1091" s="26">
        <f t="shared" si="424"/>
        <v>49</v>
      </c>
      <c r="Y1091" s="26">
        <v>0</v>
      </c>
      <c r="Z1091" s="26">
        <v>0</v>
      </c>
      <c r="AA1091" s="26">
        <v>0</v>
      </c>
      <c r="AB1091" s="26">
        <f t="shared" si="425"/>
        <v>12.5</v>
      </c>
      <c r="AC1091" s="1">
        <f t="shared" si="406"/>
        <v>1465</v>
      </c>
      <c r="AD1091" s="51"/>
      <c r="AE1091" s="1"/>
      <c r="AF1091">
        <f t="shared" si="426"/>
        <v>18</v>
      </c>
      <c r="AG1091" s="26" t="str">
        <f>VLOOKUP(AF1091,角色间职业划分!P:R,3,FALSE)</f>
        <v>战士</v>
      </c>
      <c r="AH1091" s="26">
        <f t="shared" si="427"/>
        <v>49</v>
      </c>
    </row>
    <row r="1092" spans="1:34" x14ac:dyDescent="0.15">
      <c r="A1092" s="26">
        <v>1088</v>
      </c>
      <c r="B1092" s="26">
        <f t="shared" si="407"/>
        <v>0</v>
      </c>
      <c r="C1092" s="26">
        <f>ROUND(IF($AG1092="战士",VLOOKUP($AH1092,$DV:$ER,DX$1,FALSE),IF($AG1092="幻术师",VLOOKUP($AH1092,$EU:$FQ,EW$1,FALSE),IF($AG1092="刺客",VLOOKUP($AH1092,$FU:$GQ,FW$1,FALSE),"无该职业")))/VLOOKUP(AF1092,角色间职业划分!P:AP,20,FALSE),0)</f>
        <v>48</v>
      </c>
      <c r="D1092" s="26">
        <f t="shared" si="408"/>
        <v>0</v>
      </c>
      <c r="E1092" s="26">
        <f>ROUND(IF($AG1092="战士",VLOOKUP($AH1092,$DV:$ER,DZ$1,FALSE),IF($AG1092="幻术师",VLOOKUP($AH1092,$EU:$FQ,EY$1,FALSE),IF($AG1092="刺客",VLOOKUP($AH1092,$FU:$GQ,FY$1,FALSE),"无该职业")))*VLOOKUP($AF1092,角色间职业划分!$P:$AP,26,FALSE)*VLOOKUP($AF1092,角色间职业划分!$P:$AP,13,FALSE)/角色间职业划分!$AB$9,0)</f>
        <v>917</v>
      </c>
      <c r="F1092" s="26">
        <f>ROUND(IF($AG1092="战士",VLOOKUP($AH1092,$DV:$ER,EA$1,FALSE),IF($AG1092="幻术师",VLOOKUP($AH1092,$EU:$FQ,EZ$1,FALSE),IF($AG1092="刺客",VLOOKUP($AH1092,$FU:$GQ,FZ$1,FALSE),"无该职业")))*VLOOKUP($AF1092,角色间职业划分!$P:$AP,8,FALSE)/角色间职业划分!$W$9,0)</f>
        <v>11349</v>
      </c>
      <c r="G1092" s="26">
        <f>ROUND(IF($AG1092="战士",VLOOKUP($AH1092,$DV:$ER,EB$1,FALSE),IF($AG1092="幻术师",VLOOKUP($AH1092,$EU:$FQ,FA$1,FALSE),IF($AG1092="刺客",VLOOKUP($AH1092,$FU:$GQ,GA$1,FALSE),"无该职业")))*VLOOKUP($AF1092,角色间职业划分!$P:$AP,13,FALSE)/角色间职业划分!$AB$9,0)</f>
        <v>2691</v>
      </c>
      <c r="H1092" s="26">
        <f t="shared" si="409"/>
        <v>0</v>
      </c>
      <c r="I1092" s="26">
        <f t="shared" si="410"/>
        <v>0</v>
      </c>
      <c r="J1092" s="26">
        <f t="shared" si="411"/>
        <v>0</v>
      </c>
      <c r="K1092" s="26">
        <f t="shared" si="412"/>
        <v>0</v>
      </c>
      <c r="L1092" s="26">
        <f t="shared" si="413"/>
        <v>0</v>
      </c>
      <c r="M1092" s="26">
        <f t="shared" si="414"/>
        <v>0</v>
      </c>
      <c r="N1092" s="26">
        <f t="shared" si="415"/>
        <v>5</v>
      </c>
      <c r="O1092" s="26">
        <f t="shared" si="416"/>
        <v>10</v>
      </c>
      <c r="P1092" s="26">
        <f t="shared" si="417"/>
        <v>7.5</v>
      </c>
      <c r="Q1092" s="26">
        <f t="shared" si="418"/>
        <v>5</v>
      </c>
      <c r="R1092" s="26">
        <f t="shared" si="419"/>
        <v>0</v>
      </c>
      <c r="S1092" s="26">
        <f t="shared" si="420"/>
        <v>2.5</v>
      </c>
      <c r="T1092" s="26">
        <f t="shared" si="421"/>
        <v>2.5</v>
      </c>
      <c r="U1092" s="26">
        <f t="shared" si="422"/>
        <v>0</v>
      </c>
      <c r="V1092" s="26">
        <f t="shared" si="423"/>
        <v>0</v>
      </c>
      <c r="W1092" s="26">
        <f>VLOOKUP(AF1092,角色间职业划分!L:M,2,FALSE)</f>
        <v>40</v>
      </c>
      <c r="X1092" s="26">
        <f t="shared" si="424"/>
        <v>50</v>
      </c>
      <c r="Y1092" s="26">
        <v>0</v>
      </c>
      <c r="Z1092" s="26">
        <v>0</v>
      </c>
      <c r="AA1092" s="26">
        <v>0</v>
      </c>
      <c r="AB1092" s="26">
        <f t="shared" si="425"/>
        <v>15</v>
      </c>
      <c r="AC1092" s="1">
        <f t="shared" si="406"/>
        <v>1515</v>
      </c>
      <c r="AD1092" s="51"/>
      <c r="AE1092" s="1"/>
      <c r="AF1092">
        <f t="shared" si="426"/>
        <v>18</v>
      </c>
      <c r="AG1092" s="26" t="str">
        <f>VLOOKUP(AF1092,角色间职业划分!P:R,3,FALSE)</f>
        <v>战士</v>
      </c>
      <c r="AH1092" s="26">
        <f t="shared" si="427"/>
        <v>50</v>
      </c>
    </row>
    <row r="1093" spans="1:34" x14ac:dyDescent="0.15">
      <c r="A1093" s="26">
        <v>1089</v>
      </c>
      <c r="B1093" s="26">
        <f t="shared" si="407"/>
        <v>0</v>
      </c>
      <c r="C1093" s="26">
        <f>ROUND(IF($AG1093="战士",VLOOKUP($AH1093,$DV:$ER,DX$1,FALSE),IF($AG1093="幻术师",VLOOKUP($AH1093,$EU:$FQ,EW$1,FALSE),IF($AG1093="刺客",VLOOKUP($AH1093,$FU:$GQ,FW$1,FALSE),"无该职业")))/VLOOKUP(AF1093,角色间职业划分!P:AP,20,FALSE),0)</f>
        <v>48</v>
      </c>
      <c r="D1093" s="26">
        <f t="shared" si="408"/>
        <v>0</v>
      </c>
      <c r="E1093" s="26">
        <f>ROUND(IF($AG1093="战士",VLOOKUP($AH1093,$DV:$ER,DZ$1,FALSE),IF($AG1093="幻术师",VLOOKUP($AH1093,$EU:$FQ,EY$1,FALSE),IF($AG1093="刺客",VLOOKUP($AH1093,$FU:$GQ,FY$1,FALSE),"无该职业")))*VLOOKUP($AF1093,角色间职业划分!$P:$AP,26,FALSE)*VLOOKUP($AF1093,角色间职业划分!$P:$AP,13,FALSE)/角色间职业划分!$AB$9,0)</f>
        <v>917</v>
      </c>
      <c r="F1093" s="26">
        <f>ROUND(IF($AG1093="战士",VLOOKUP($AH1093,$DV:$ER,EA$1,FALSE),IF($AG1093="幻术师",VLOOKUP($AH1093,$EU:$FQ,EZ$1,FALSE),IF($AG1093="刺客",VLOOKUP($AH1093,$FU:$GQ,FZ$1,FALSE),"无该职业")))*VLOOKUP($AF1093,角色间职业划分!$P:$AP,8,FALSE)/角色间职业划分!$W$9,0)</f>
        <v>11349</v>
      </c>
      <c r="G1093" s="26">
        <f>ROUND(IF($AG1093="战士",VLOOKUP($AH1093,$DV:$ER,EB$1,FALSE),IF($AG1093="幻术师",VLOOKUP($AH1093,$EU:$FQ,FA$1,FALSE),IF($AG1093="刺客",VLOOKUP($AH1093,$FU:$GQ,GA$1,FALSE),"无该职业")))*VLOOKUP($AF1093,角色间职业划分!$P:$AP,13,FALSE)/角色间职业划分!$AB$9,0)</f>
        <v>3089</v>
      </c>
      <c r="H1093" s="26">
        <f t="shared" si="409"/>
        <v>0</v>
      </c>
      <c r="I1093" s="26">
        <f t="shared" si="410"/>
        <v>0</v>
      </c>
      <c r="J1093" s="26">
        <f t="shared" si="411"/>
        <v>0</v>
      </c>
      <c r="K1093" s="26">
        <f t="shared" si="412"/>
        <v>0</v>
      </c>
      <c r="L1093" s="26">
        <f t="shared" si="413"/>
        <v>0</v>
      </c>
      <c r="M1093" s="26">
        <f t="shared" si="414"/>
        <v>0</v>
      </c>
      <c r="N1093" s="26">
        <f t="shared" si="415"/>
        <v>5</v>
      </c>
      <c r="O1093" s="26">
        <f t="shared" si="416"/>
        <v>10</v>
      </c>
      <c r="P1093" s="26">
        <f t="shared" si="417"/>
        <v>7.5</v>
      </c>
      <c r="Q1093" s="26">
        <f t="shared" si="418"/>
        <v>5</v>
      </c>
      <c r="R1093" s="26">
        <f t="shared" si="419"/>
        <v>0</v>
      </c>
      <c r="S1093" s="26">
        <f t="shared" si="420"/>
        <v>2.5</v>
      </c>
      <c r="T1093" s="26">
        <f t="shared" si="421"/>
        <v>2.5</v>
      </c>
      <c r="U1093" s="26">
        <f t="shared" si="422"/>
        <v>0</v>
      </c>
      <c r="V1093" s="26">
        <f t="shared" si="423"/>
        <v>0</v>
      </c>
      <c r="W1093" s="26">
        <f>VLOOKUP(AF1093,角色间职业划分!L:M,2,FALSE)</f>
        <v>40</v>
      </c>
      <c r="X1093" s="26">
        <f t="shared" si="424"/>
        <v>51</v>
      </c>
      <c r="Y1093" s="26">
        <v>0</v>
      </c>
      <c r="Z1093" s="26">
        <v>0</v>
      </c>
      <c r="AA1093" s="26">
        <v>0</v>
      </c>
      <c r="AB1093" s="26">
        <f t="shared" si="425"/>
        <v>15</v>
      </c>
      <c r="AC1093" s="1">
        <f t="shared" ref="AC1093:AC1156" si="428">INT(VLOOKUP(X1093,AP:AR,3,FALSE)/$AF$2)</f>
        <v>1566</v>
      </c>
      <c r="AD1093" s="51"/>
      <c r="AE1093" s="1"/>
      <c r="AF1093">
        <f t="shared" si="426"/>
        <v>18</v>
      </c>
      <c r="AG1093" s="26" t="str">
        <f>VLOOKUP(AF1093,角色间职业划分!P:R,3,FALSE)</f>
        <v>战士</v>
      </c>
      <c r="AH1093" s="26">
        <f t="shared" si="427"/>
        <v>51</v>
      </c>
    </row>
    <row r="1094" spans="1:34" x14ac:dyDescent="0.15">
      <c r="A1094" s="26">
        <v>1090</v>
      </c>
      <c r="B1094" s="26">
        <f t="shared" ref="B1094:B1157" si="429">IF($AG1094="战士",VLOOKUP($AH1094,$DV:$ER,DW$1,FALSE),IF($AG1094="幻术师",VLOOKUP($AH1094,$EU:$FQ,EV$1,FALSE),IF($AG1094="刺客",VLOOKUP($AH1094,$FU:$GQ,FV$1,FALSE),"无该职业")))</f>
        <v>0</v>
      </c>
      <c r="C1094" s="26">
        <f>ROUND(IF($AG1094="战士",VLOOKUP($AH1094,$DV:$ER,DX$1,FALSE),IF($AG1094="幻术师",VLOOKUP($AH1094,$EU:$FQ,EW$1,FALSE),IF($AG1094="刺客",VLOOKUP($AH1094,$FU:$GQ,FW$1,FALSE),"无该职业")))/VLOOKUP(AF1094,角色间职业划分!P:AP,20,FALSE),0)</f>
        <v>48</v>
      </c>
      <c r="D1094" s="26">
        <f t="shared" ref="D1094:D1157" si="430">IF($AG1094="战士",VLOOKUP($AH1094,$DV:$ER,DY$1,FALSE),IF($AG1094="幻术师",VLOOKUP($AH1094,$EU:$FQ,EX$1,FALSE),IF($AG1094="刺客",VLOOKUP($AH1094,$FU:$GQ,FX$1,FALSE),"无该职业")))</f>
        <v>0</v>
      </c>
      <c r="E1094" s="26">
        <f>ROUND(IF($AG1094="战士",VLOOKUP($AH1094,$DV:$ER,DZ$1,FALSE),IF($AG1094="幻术师",VLOOKUP($AH1094,$EU:$FQ,EY$1,FALSE),IF($AG1094="刺客",VLOOKUP($AH1094,$FU:$GQ,FY$1,FALSE),"无该职业")))*VLOOKUP($AF1094,角色间职业划分!$P:$AP,26,FALSE)*VLOOKUP($AF1094,角色间职业划分!$P:$AP,13,FALSE)/角色间职业划分!$AB$9,0)</f>
        <v>917</v>
      </c>
      <c r="F1094" s="26">
        <f>ROUND(IF($AG1094="战士",VLOOKUP($AH1094,$DV:$ER,EA$1,FALSE),IF($AG1094="幻术师",VLOOKUP($AH1094,$EU:$FQ,EZ$1,FALSE),IF($AG1094="刺客",VLOOKUP($AH1094,$FU:$GQ,FZ$1,FALSE),"无该职业")))*VLOOKUP($AF1094,角色间职业划分!$P:$AP,8,FALSE)/角色间职业划分!$W$9,0)</f>
        <v>11349</v>
      </c>
      <c r="G1094" s="26">
        <f>ROUND(IF($AG1094="战士",VLOOKUP($AH1094,$DV:$ER,EB$1,FALSE),IF($AG1094="幻术师",VLOOKUP($AH1094,$EU:$FQ,FA$1,FALSE),IF($AG1094="刺客",VLOOKUP($AH1094,$FU:$GQ,GA$1,FALSE),"无该职业")))*VLOOKUP($AF1094,角色间职业划分!$P:$AP,13,FALSE)/角色间职业划分!$AB$9,0)</f>
        <v>3089</v>
      </c>
      <c r="H1094" s="26">
        <f t="shared" ref="H1094:H1157" si="431">IF($AG1094="战士",VLOOKUP($AH1094,$DV:$ER,EC$1,FALSE),IF($AG1094="幻术师",VLOOKUP($AH1094,$EU:$FQ,FB$1,FALSE),IF($AG1094="刺客",VLOOKUP($AH1094,$FU:$GQ,GB$1,FALSE),"无该职业")))</f>
        <v>0</v>
      </c>
      <c r="I1094" s="26">
        <f t="shared" ref="I1094:I1157" si="432">IF($AG1094="战士",VLOOKUP($AH1094,$DV:$ER,ED$1,FALSE),IF($AG1094="幻术师",VLOOKUP($AH1094,$EU:$FQ,FC$1,FALSE),IF($AG1094="刺客",VLOOKUP($AH1094,$FU:$GQ,GC$1,FALSE),"无该职业")))</f>
        <v>0</v>
      </c>
      <c r="J1094" s="26">
        <f t="shared" ref="J1094:J1157" si="433">IF($AG1094="战士",VLOOKUP($AH1094,$DV:$ER,EE$1,FALSE),IF($AG1094="幻术师",VLOOKUP($AH1094,$EU:$FQ,FD$1,FALSE),IF($AG1094="刺客",VLOOKUP($AH1094,$FU:$GQ,GD$1,FALSE),"无该职业")))</f>
        <v>0</v>
      </c>
      <c r="K1094" s="26">
        <f t="shared" ref="K1094:K1157" si="434">IF($AG1094="战士",VLOOKUP($AH1094,$DV:$ER,EF$1,FALSE),IF($AG1094="幻术师",VLOOKUP($AH1094,$EU:$FQ,FE$1,FALSE),IF($AG1094="刺客",VLOOKUP($AH1094,$FU:$GQ,GE$1,FALSE),"无该职业")))</f>
        <v>0</v>
      </c>
      <c r="L1094" s="26">
        <f t="shared" ref="L1094:L1157" si="435">IF($AG1094="战士",VLOOKUP($AH1094,$DV:$ER,EG$1,FALSE),IF($AG1094="幻术师",VLOOKUP($AH1094,$EU:$FQ,FF$1,FALSE),IF($AG1094="刺客",VLOOKUP($AH1094,$FU:$GQ,GF$1,FALSE),"无该职业")))</f>
        <v>0</v>
      </c>
      <c r="M1094" s="26">
        <f t="shared" ref="M1094:M1157" si="436">IF($AG1094="战士",VLOOKUP($AH1094,$DV:$ER,EH$1,FALSE),IF($AG1094="幻术师",VLOOKUP($AH1094,$EU:$FQ,FG$1,FALSE),IF($AG1094="刺客",VLOOKUP($AH1094,$FU:$GQ,GG$1,FALSE),"无该职业")))</f>
        <v>0</v>
      </c>
      <c r="N1094" s="26">
        <f t="shared" ref="N1094:N1157" si="437">IF($AG1094="战士",VLOOKUP($AH1094,$DV:$ER,EI$1,FALSE),IF($AG1094="幻术师",VLOOKUP($AH1094,$EU:$FQ,FH$1,FALSE),IF($AG1094="刺客",VLOOKUP($AH1094,$FU:$GQ,GH$1,FALSE),"无该职业")))</f>
        <v>5</v>
      </c>
      <c r="O1094" s="26">
        <f t="shared" ref="O1094:O1157" si="438">IF($AG1094="战士",VLOOKUP($AH1094,$DV:$ER,EJ$1,FALSE),IF($AG1094="幻术师",VLOOKUP($AH1094,$EU:$FQ,FI$1,FALSE),IF($AG1094="刺客",VLOOKUP($AH1094,$FU:$GQ,GI$1,FALSE),"无该职业")))</f>
        <v>10</v>
      </c>
      <c r="P1094" s="26">
        <f t="shared" ref="P1094:P1157" si="439">IF($AG1094="战士",VLOOKUP($AH1094,$DV:$ER,EK$1,FALSE),IF($AG1094="幻术师",VLOOKUP($AH1094,$EU:$FQ,FJ$1,FALSE),IF($AG1094="刺客",VLOOKUP($AH1094,$FU:$GQ,GJ$1,FALSE),"无该职业")))</f>
        <v>7.5</v>
      </c>
      <c r="Q1094" s="26">
        <f t="shared" ref="Q1094:Q1157" si="440">IF($AG1094="战士",VLOOKUP($AH1094,$DV:$ER,EL$1,FALSE),IF($AG1094="幻术师",VLOOKUP($AH1094,$EU:$FQ,FK$1,FALSE),IF($AG1094="刺客",VLOOKUP($AH1094,$FU:$GQ,GK$1,FALSE),"无该职业")))</f>
        <v>5</v>
      </c>
      <c r="R1094" s="26">
        <f t="shared" ref="R1094:R1157" si="441">IF($AG1094="战士",VLOOKUP($AH1094,$DV:$ER,EM$1,FALSE),IF($AG1094="幻术师",VLOOKUP($AH1094,$EU:$FQ,FL$1,FALSE),IF($AG1094="刺客",VLOOKUP($AH1094,$FU:$GQ,GL$1,FALSE),"无该职业")))</f>
        <v>0</v>
      </c>
      <c r="S1094" s="26">
        <f t="shared" ref="S1094:S1157" si="442">IF($AG1094="战士",VLOOKUP($AH1094,$DV:$ER,EN$1,FALSE),IF($AG1094="幻术师",VLOOKUP($AH1094,$EU:$FQ,FM$1,FALSE),IF($AG1094="刺客",VLOOKUP($AH1094,$FU:$GQ,GM$1,FALSE),"无该职业")))</f>
        <v>5</v>
      </c>
      <c r="T1094" s="26">
        <f t="shared" ref="T1094:T1157" si="443">IF($AG1094="战士",VLOOKUP($AH1094,$DV:$ER,EO$1,FALSE),IF($AG1094="幻术师",VLOOKUP($AH1094,$EU:$FQ,FN$1,FALSE),IF($AG1094="刺客",VLOOKUP($AH1094,$FU:$GQ,GN$1,FALSE),"无该职业")))</f>
        <v>2.5</v>
      </c>
      <c r="U1094" s="26">
        <f t="shared" ref="U1094:U1157" si="444">IF($AG1094="战士",VLOOKUP($AH1094,$DV:$ER,EP$1,FALSE),IF($AG1094="幻术师",VLOOKUP($AH1094,$EU:$FQ,FO$1,FALSE),IF($AG1094="刺客",VLOOKUP($AH1094,$FU:$GQ,GO$1,FALSE),"无该职业")))</f>
        <v>0</v>
      </c>
      <c r="V1094" s="26">
        <f t="shared" ref="V1094:V1157" si="445">IF($AG1094="战士",VLOOKUP($AH1094,$DV:$ER,EQ$1,FALSE),IF($AG1094="幻术师",VLOOKUP($AH1094,$EU:$FQ,FP$1,FALSE),IF($AG1094="刺客",VLOOKUP($AH1094,$FU:$GQ,GP$1,FALSE),"无该职业")))</f>
        <v>0</v>
      </c>
      <c r="W1094" s="26">
        <f>VLOOKUP(AF1094,角色间职业划分!L:M,2,FALSE)</f>
        <v>40</v>
      </c>
      <c r="X1094" s="26">
        <f t="shared" ref="X1094:X1157" si="446">AH1094</f>
        <v>52</v>
      </c>
      <c r="Y1094" s="26">
        <v>0</v>
      </c>
      <c r="Z1094" s="26">
        <v>0</v>
      </c>
      <c r="AA1094" s="26">
        <v>0</v>
      </c>
      <c r="AB1094" s="26">
        <f t="shared" ref="AB1094:AB1157" si="447">VLOOKUP(X1094,AP:AU,6,FALSE)</f>
        <v>15</v>
      </c>
      <c r="AC1094" s="1">
        <f t="shared" si="428"/>
        <v>1616</v>
      </c>
      <c r="AD1094" s="51"/>
      <c r="AE1094" s="1"/>
      <c r="AF1094">
        <f t="shared" si="426"/>
        <v>18</v>
      </c>
      <c r="AG1094" s="26" t="str">
        <f>VLOOKUP(AF1094,角色间职业划分!P:R,3,FALSE)</f>
        <v>战士</v>
      </c>
      <c r="AH1094" s="26">
        <f t="shared" si="427"/>
        <v>52</v>
      </c>
    </row>
    <row r="1095" spans="1:34" x14ac:dyDescent="0.15">
      <c r="A1095" s="26">
        <v>1091</v>
      </c>
      <c r="B1095" s="26">
        <f t="shared" si="429"/>
        <v>0</v>
      </c>
      <c r="C1095" s="26">
        <f>ROUND(IF($AG1095="战士",VLOOKUP($AH1095,$DV:$ER,DX$1,FALSE),IF($AG1095="幻术师",VLOOKUP($AH1095,$EU:$FQ,EW$1,FALSE),IF($AG1095="刺客",VLOOKUP($AH1095,$FU:$GQ,FW$1,FALSE),"无该职业")))/VLOOKUP(AF1095,角色间职业划分!P:AP,20,FALSE),0)</f>
        <v>48</v>
      </c>
      <c r="D1095" s="26">
        <f t="shared" si="430"/>
        <v>0</v>
      </c>
      <c r="E1095" s="26">
        <f>ROUND(IF($AG1095="战士",VLOOKUP($AH1095,$DV:$ER,DZ$1,FALSE),IF($AG1095="幻术师",VLOOKUP($AH1095,$EU:$FQ,EY$1,FALSE),IF($AG1095="刺客",VLOOKUP($AH1095,$FU:$GQ,FY$1,FALSE),"无该职业")))*VLOOKUP($AF1095,角色间职业划分!$P:$AP,26,FALSE)*VLOOKUP($AF1095,角色间职业划分!$P:$AP,13,FALSE)/角色间职业划分!$AB$9,0)</f>
        <v>917</v>
      </c>
      <c r="F1095" s="26">
        <f>ROUND(IF($AG1095="战士",VLOOKUP($AH1095,$DV:$ER,EA$1,FALSE),IF($AG1095="幻术师",VLOOKUP($AH1095,$EU:$FQ,EZ$1,FALSE),IF($AG1095="刺客",VLOOKUP($AH1095,$FU:$GQ,FZ$1,FALSE),"无该职业")))*VLOOKUP($AF1095,角色间职业划分!$P:$AP,8,FALSE)/角色间职业划分!$W$9,0)</f>
        <v>12914</v>
      </c>
      <c r="G1095" s="26">
        <f>ROUND(IF($AG1095="战士",VLOOKUP($AH1095,$DV:$ER,EB$1,FALSE),IF($AG1095="幻术师",VLOOKUP($AH1095,$EU:$FQ,FA$1,FALSE),IF($AG1095="刺客",VLOOKUP($AH1095,$FU:$GQ,GA$1,FALSE),"无该职业")))*VLOOKUP($AF1095,角色间职业划分!$P:$AP,13,FALSE)/角色间职业划分!$AB$9,0)</f>
        <v>3089</v>
      </c>
      <c r="H1095" s="26">
        <f t="shared" si="431"/>
        <v>0</v>
      </c>
      <c r="I1095" s="26">
        <f t="shared" si="432"/>
        <v>0</v>
      </c>
      <c r="J1095" s="26">
        <f t="shared" si="433"/>
        <v>0</v>
      </c>
      <c r="K1095" s="26">
        <f t="shared" si="434"/>
        <v>0</v>
      </c>
      <c r="L1095" s="26">
        <f t="shared" si="435"/>
        <v>0</v>
      </c>
      <c r="M1095" s="26">
        <f t="shared" si="436"/>
        <v>0</v>
      </c>
      <c r="N1095" s="26">
        <f t="shared" si="437"/>
        <v>5</v>
      </c>
      <c r="O1095" s="26">
        <f t="shared" si="438"/>
        <v>10</v>
      </c>
      <c r="P1095" s="26">
        <f t="shared" si="439"/>
        <v>7.5</v>
      </c>
      <c r="Q1095" s="26">
        <f t="shared" si="440"/>
        <v>5</v>
      </c>
      <c r="R1095" s="26">
        <f t="shared" si="441"/>
        <v>0</v>
      </c>
      <c r="S1095" s="26">
        <f t="shared" si="442"/>
        <v>5</v>
      </c>
      <c r="T1095" s="26">
        <f t="shared" si="443"/>
        <v>2.5</v>
      </c>
      <c r="U1095" s="26">
        <f t="shared" si="444"/>
        <v>0</v>
      </c>
      <c r="V1095" s="26">
        <f t="shared" si="445"/>
        <v>0</v>
      </c>
      <c r="W1095" s="26">
        <f>VLOOKUP(AF1095,角色间职业划分!L:M,2,FALSE)</f>
        <v>40</v>
      </c>
      <c r="X1095" s="26">
        <f t="shared" si="446"/>
        <v>53</v>
      </c>
      <c r="Y1095" s="26">
        <v>0</v>
      </c>
      <c r="Z1095" s="26">
        <v>0</v>
      </c>
      <c r="AA1095" s="26">
        <v>0</v>
      </c>
      <c r="AB1095" s="26">
        <f t="shared" si="447"/>
        <v>15</v>
      </c>
      <c r="AC1095" s="1">
        <f t="shared" si="428"/>
        <v>1667</v>
      </c>
      <c r="AD1095" s="51"/>
      <c r="AE1095" s="1"/>
      <c r="AF1095">
        <f t="shared" ref="AF1095:AF1158" si="448">IF(AH1095=0,AF1094+1,AF1094)</f>
        <v>18</v>
      </c>
      <c r="AG1095" s="26" t="str">
        <f>VLOOKUP(AF1095,角色间职业划分!P:R,3,FALSE)</f>
        <v>战士</v>
      </c>
      <c r="AH1095" s="26">
        <f t="shared" ref="AH1095:AH1158" si="449">IF(AH1094=AH$2,0,AH1094+1)</f>
        <v>53</v>
      </c>
    </row>
    <row r="1096" spans="1:34" x14ac:dyDescent="0.15">
      <c r="A1096" s="26">
        <v>1092</v>
      </c>
      <c r="B1096" s="26">
        <f t="shared" si="429"/>
        <v>0</v>
      </c>
      <c r="C1096" s="26">
        <f>ROUND(IF($AG1096="战士",VLOOKUP($AH1096,$DV:$ER,DX$1,FALSE),IF($AG1096="幻术师",VLOOKUP($AH1096,$EU:$FQ,EW$1,FALSE),IF($AG1096="刺客",VLOOKUP($AH1096,$FU:$GQ,FW$1,FALSE),"无该职业")))/VLOOKUP(AF1096,角色间职业划分!P:AP,20,FALSE),0)</f>
        <v>54</v>
      </c>
      <c r="D1096" s="26">
        <f t="shared" si="430"/>
        <v>0</v>
      </c>
      <c r="E1096" s="26">
        <f>ROUND(IF($AG1096="战士",VLOOKUP($AH1096,$DV:$ER,DZ$1,FALSE),IF($AG1096="幻术师",VLOOKUP($AH1096,$EU:$FQ,EY$1,FALSE),IF($AG1096="刺客",VLOOKUP($AH1096,$FU:$GQ,FY$1,FALSE),"无该职业")))*VLOOKUP($AF1096,角色间职业划分!$P:$AP,26,FALSE)*VLOOKUP($AF1096,角色间职业划分!$P:$AP,13,FALSE)/角色间职业划分!$AB$9,0)</f>
        <v>917</v>
      </c>
      <c r="F1096" s="26">
        <f>ROUND(IF($AG1096="战士",VLOOKUP($AH1096,$DV:$ER,EA$1,FALSE),IF($AG1096="幻术师",VLOOKUP($AH1096,$EU:$FQ,EZ$1,FALSE),IF($AG1096="刺客",VLOOKUP($AH1096,$FU:$GQ,FZ$1,FALSE),"无该职业")))*VLOOKUP($AF1096,角色间职业划分!$P:$AP,8,FALSE)/角色间职业划分!$W$9,0)</f>
        <v>12914</v>
      </c>
      <c r="G1096" s="26">
        <f>ROUND(IF($AG1096="战士",VLOOKUP($AH1096,$DV:$ER,EB$1,FALSE),IF($AG1096="幻术师",VLOOKUP($AH1096,$EU:$FQ,FA$1,FALSE),IF($AG1096="刺客",VLOOKUP($AH1096,$FU:$GQ,GA$1,FALSE),"无该职业")))*VLOOKUP($AF1096,角色间职业划分!$P:$AP,13,FALSE)/角色间职业划分!$AB$9,0)</f>
        <v>3089</v>
      </c>
      <c r="H1096" s="26">
        <f t="shared" si="431"/>
        <v>0</v>
      </c>
      <c r="I1096" s="26">
        <f t="shared" si="432"/>
        <v>0</v>
      </c>
      <c r="J1096" s="26">
        <f t="shared" si="433"/>
        <v>0</v>
      </c>
      <c r="K1096" s="26">
        <f t="shared" si="434"/>
        <v>0</v>
      </c>
      <c r="L1096" s="26">
        <f t="shared" si="435"/>
        <v>0</v>
      </c>
      <c r="M1096" s="26">
        <f t="shared" si="436"/>
        <v>0</v>
      </c>
      <c r="N1096" s="26">
        <f t="shared" si="437"/>
        <v>5</v>
      </c>
      <c r="O1096" s="26">
        <f t="shared" si="438"/>
        <v>10</v>
      </c>
      <c r="P1096" s="26">
        <f t="shared" si="439"/>
        <v>7.5</v>
      </c>
      <c r="Q1096" s="26">
        <f t="shared" si="440"/>
        <v>5</v>
      </c>
      <c r="R1096" s="26">
        <f t="shared" si="441"/>
        <v>0</v>
      </c>
      <c r="S1096" s="26">
        <f t="shared" si="442"/>
        <v>5</v>
      </c>
      <c r="T1096" s="26">
        <f t="shared" si="443"/>
        <v>2.5</v>
      </c>
      <c r="U1096" s="26">
        <f t="shared" si="444"/>
        <v>0</v>
      </c>
      <c r="V1096" s="26">
        <f t="shared" si="445"/>
        <v>0</v>
      </c>
      <c r="W1096" s="26">
        <f>VLOOKUP(AF1096,角色间职业划分!L:M,2,FALSE)</f>
        <v>40</v>
      </c>
      <c r="X1096" s="26">
        <f t="shared" si="446"/>
        <v>54</v>
      </c>
      <c r="Y1096" s="26">
        <v>0</v>
      </c>
      <c r="Z1096" s="26">
        <v>0</v>
      </c>
      <c r="AA1096" s="26">
        <v>0</v>
      </c>
      <c r="AB1096" s="26">
        <f t="shared" si="447"/>
        <v>15</v>
      </c>
      <c r="AC1096" s="1">
        <f t="shared" si="428"/>
        <v>1717</v>
      </c>
      <c r="AD1096" s="51"/>
      <c r="AE1096" s="1"/>
      <c r="AF1096">
        <f t="shared" si="448"/>
        <v>18</v>
      </c>
      <c r="AG1096" s="26" t="str">
        <f>VLOOKUP(AF1096,角色间职业划分!P:R,3,FALSE)</f>
        <v>战士</v>
      </c>
      <c r="AH1096" s="26">
        <f t="shared" si="449"/>
        <v>54</v>
      </c>
    </row>
    <row r="1097" spans="1:34" x14ac:dyDescent="0.15">
      <c r="A1097" s="26">
        <v>1093</v>
      </c>
      <c r="B1097" s="26">
        <f t="shared" si="429"/>
        <v>0</v>
      </c>
      <c r="C1097" s="26">
        <f>ROUND(IF($AG1097="战士",VLOOKUP($AH1097,$DV:$ER,DX$1,FALSE),IF($AG1097="幻术师",VLOOKUP($AH1097,$EU:$FQ,EW$1,FALSE),IF($AG1097="刺客",VLOOKUP($AH1097,$FU:$GQ,FW$1,FALSE),"无该职业")))/VLOOKUP(AF1097,角色间职业划分!P:AP,20,FALSE),0)</f>
        <v>54</v>
      </c>
      <c r="D1097" s="26">
        <f t="shared" si="430"/>
        <v>0</v>
      </c>
      <c r="E1097" s="26">
        <f>ROUND(IF($AG1097="战士",VLOOKUP($AH1097,$DV:$ER,DZ$1,FALSE),IF($AG1097="幻术师",VLOOKUP($AH1097,$EU:$FQ,EY$1,FALSE),IF($AG1097="刺客",VLOOKUP($AH1097,$FU:$GQ,FY$1,FALSE),"无该职业")))*VLOOKUP($AF1097,角色间职业划分!$P:$AP,26,FALSE)*VLOOKUP($AF1097,角色间职业划分!$P:$AP,13,FALSE)/角色间职业划分!$AB$9,0)</f>
        <v>917</v>
      </c>
      <c r="F1097" s="26">
        <f>ROUND(IF($AG1097="战士",VLOOKUP($AH1097,$DV:$ER,EA$1,FALSE),IF($AG1097="幻术师",VLOOKUP($AH1097,$EU:$FQ,EZ$1,FALSE),IF($AG1097="刺客",VLOOKUP($AH1097,$FU:$GQ,FZ$1,FALSE),"无该职业")))*VLOOKUP($AF1097,角色间职业划分!$P:$AP,8,FALSE)/角色间职业划分!$W$9,0)</f>
        <v>12914</v>
      </c>
      <c r="G1097" s="26">
        <f>ROUND(IF($AG1097="战士",VLOOKUP($AH1097,$DV:$ER,EB$1,FALSE),IF($AG1097="幻术师",VLOOKUP($AH1097,$EU:$FQ,FA$1,FALSE),IF($AG1097="刺客",VLOOKUP($AH1097,$FU:$GQ,GA$1,FALSE),"无该职业")))*VLOOKUP($AF1097,角色间职业划分!$P:$AP,13,FALSE)/角色间职业划分!$AB$9,0)</f>
        <v>3488</v>
      </c>
      <c r="H1097" s="26">
        <f t="shared" si="431"/>
        <v>0</v>
      </c>
      <c r="I1097" s="26">
        <f t="shared" si="432"/>
        <v>0</v>
      </c>
      <c r="J1097" s="26">
        <f t="shared" si="433"/>
        <v>0</v>
      </c>
      <c r="K1097" s="26">
        <f t="shared" si="434"/>
        <v>0</v>
      </c>
      <c r="L1097" s="26">
        <f t="shared" si="435"/>
        <v>0</v>
      </c>
      <c r="M1097" s="26">
        <f t="shared" si="436"/>
        <v>0</v>
      </c>
      <c r="N1097" s="26">
        <f t="shared" si="437"/>
        <v>5</v>
      </c>
      <c r="O1097" s="26">
        <f t="shared" si="438"/>
        <v>10</v>
      </c>
      <c r="P1097" s="26">
        <f t="shared" si="439"/>
        <v>7.5</v>
      </c>
      <c r="Q1097" s="26">
        <f t="shared" si="440"/>
        <v>5</v>
      </c>
      <c r="R1097" s="26">
        <f t="shared" si="441"/>
        <v>0</v>
      </c>
      <c r="S1097" s="26">
        <f t="shared" si="442"/>
        <v>5</v>
      </c>
      <c r="T1097" s="26">
        <f t="shared" si="443"/>
        <v>2.5</v>
      </c>
      <c r="U1097" s="26">
        <f t="shared" si="444"/>
        <v>0</v>
      </c>
      <c r="V1097" s="26">
        <f t="shared" si="445"/>
        <v>0</v>
      </c>
      <c r="W1097" s="26">
        <f>VLOOKUP(AF1097,角色间职业划分!L:M,2,FALSE)</f>
        <v>40</v>
      </c>
      <c r="X1097" s="26">
        <f t="shared" si="446"/>
        <v>55</v>
      </c>
      <c r="Y1097" s="26">
        <v>0</v>
      </c>
      <c r="Z1097" s="26">
        <v>0</v>
      </c>
      <c r="AA1097" s="26">
        <v>0</v>
      </c>
      <c r="AB1097" s="26">
        <f t="shared" si="447"/>
        <v>15</v>
      </c>
      <c r="AC1097" s="1">
        <f t="shared" si="428"/>
        <v>1768</v>
      </c>
      <c r="AD1097" s="51"/>
      <c r="AE1097" s="1"/>
      <c r="AF1097">
        <f t="shared" si="448"/>
        <v>18</v>
      </c>
      <c r="AG1097" s="26" t="str">
        <f>VLOOKUP(AF1097,角色间职业划分!P:R,3,FALSE)</f>
        <v>战士</v>
      </c>
      <c r="AH1097" s="26">
        <f t="shared" si="449"/>
        <v>55</v>
      </c>
    </row>
    <row r="1098" spans="1:34" x14ac:dyDescent="0.15">
      <c r="A1098" s="26">
        <v>1094</v>
      </c>
      <c r="B1098" s="26">
        <f t="shared" si="429"/>
        <v>0</v>
      </c>
      <c r="C1098" s="26">
        <f>ROUND(IF($AG1098="战士",VLOOKUP($AH1098,$DV:$ER,DX$1,FALSE),IF($AG1098="幻术师",VLOOKUP($AH1098,$EU:$FQ,EW$1,FALSE),IF($AG1098="刺客",VLOOKUP($AH1098,$FU:$GQ,FW$1,FALSE),"无该职业")))/VLOOKUP(AF1098,角色间职业划分!P:AP,20,FALSE),0)</f>
        <v>54</v>
      </c>
      <c r="D1098" s="26">
        <f t="shared" si="430"/>
        <v>0</v>
      </c>
      <c r="E1098" s="26">
        <f>ROUND(IF($AG1098="战士",VLOOKUP($AH1098,$DV:$ER,DZ$1,FALSE),IF($AG1098="幻术师",VLOOKUP($AH1098,$EU:$FQ,EY$1,FALSE),IF($AG1098="刺客",VLOOKUP($AH1098,$FU:$GQ,FY$1,FALSE),"无该职业")))*VLOOKUP($AF1098,角色间职业划分!$P:$AP,26,FALSE)*VLOOKUP($AF1098,角色间职业划分!$P:$AP,13,FALSE)/角色间职业划分!$AB$9,0)</f>
        <v>1435</v>
      </c>
      <c r="F1098" s="26">
        <f>ROUND(IF($AG1098="战士",VLOOKUP($AH1098,$DV:$ER,EA$1,FALSE),IF($AG1098="幻术师",VLOOKUP($AH1098,$EU:$FQ,EZ$1,FALSE),IF($AG1098="刺客",VLOOKUP($AH1098,$FU:$GQ,FZ$1,FALSE),"无该职业")))*VLOOKUP($AF1098,角色间职业划分!$P:$AP,8,FALSE)/角色间职业划分!$W$9,0)</f>
        <v>12914</v>
      </c>
      <c r="G1098" s="26">
        <f>ROUND(IF($AG1098="战士",VLOOKUP($AH1098,$DV:$ER,EB$1,FALSE),IF($AG1098="幻术师",VLOOKUP($AH1098,$EU:$FQ,FA$1,FALSE),IF($AG1098="刺客",VLOOKUP($AH1098,$FU:$GQ,GA$1,FALSE),"无该职业")))*VLOOKUP($AF1098,角色间职业划分!$P:$AP,13,FALSE)/角色间职业划分!$AB$9,0)</f>
        <v>3488</v>
      </c>
      <c r="H1098" s="26">
        <f t="shared" si="431"/>
        <v>0</v>
      </c>
      <c r="I1098" s="26">
        <f t="shared" si="432"/>
        <v>0</v>
      </c>
      <c r="J1098" s="26">
        <f t="shared" si="433"/>
        <v>0</v>
      </c>
      <c r="K1098" s="26">
        <f t="shared" si="434"/>
        <v>0</v>
      </c>
      <c r="L1098" s="26">
        <f t="shared" si="435"/>
        <v>0</v>
      </c>
      <c r="M1098" s="26">
        <f t="shared" si="436"/>
        <v>0</v>
      </c>
      <c r="N1098" s="26">
        <f t="shared" si="437"/>
        <v>5</v>
      </c>
      <c r="O1098" s="26">
        <f t="shared" si="438"/>
        <v>10</v>
      </c>
      <c r="P1098" s="26">
        <f t="shared" si="439"/>
        <v>7.5</v>
      </c>
      <c r="Q1098" s="26">
        <f t="shared" si="440"/>
        <v>5</v>
      </c>
      <c r="R1098" s="26">
        <f t="shared" si="441"/>
        <v>0</v>
      </c>
      <c r="S1098" s="26">
        <f t="shared" si="442"/>
        <v>5</v>
      </c>
      <c r="T1098" s="26">
        <f t="shared" si="443"/>
        <v>2.5</v>
      </c>
      <c r="U1098" s="26">
        <f t="shared" si="444"/>
        <v>0</v>
      </c>
      <c r="V1098" s="26">
        <f t="shared" si="445"/>
        <v>0</v>
      </c>
      <c r="W1098" s="26">
        <f>VLOOKUP(AF1098,角色间职业划分!L:M,2,FALSE)</f>
        <v>40</v>
      </c>
      <c r="X1098" s="26">
        <f t="shared" si="446"/>
        <v>56</v>
      </c>
      <c r="Y1098" s="26">
        <v>0</v>
      </c>
      <c r="Z1098" s="26">
        <v>0</v>
      </c>
      <c r="AA1098" s="26">
        <v>0</v>
      </c>
      <c r="AB1098" s="26">
        <f t="shared" si="447"/>
        <v>15</v>
      </c>
      <c r="AC1098" s="1">
        <f t="shared" si="428"/>
        <v>1818</v>
      </c>
      <c r="AD1098" s="51"/>
      <c r="AE1098" s="1"/>
      <c r="AF1098">
        <f t="shared" si="448"/>
        <v>18</v>
      </c>
      <c r="AG1098" s="26" t="str">
        <f>VLOOKUP(AF1098,角色间职业划分!P:R,3,FALSE)</f>
        <v>战士</v>
      </c>
      <c r="AH1098" s="26">
        <f t="shared" si="449"/>
        <v>56</v>
      </c>
    </row>
    <row r="1099" spans="1:34" x14ac:dyDescent="0.15">
      <c r="A1099" s="26">
        <v>1095</v>
      </c>
      <c r="B1099" s="26">
        <f t="shared" si="429"/>
        <v>0</v>
      </c>
      <c r="C1099" s="26">
        <f>ROUND(IF($AG1099="战士",VLOOKUP($AH1099,$DV:$ER,DX$1,FALSE),IF($AG1099="幻术师",VLOOKUP($AH1099,$EU:$FQ,EW$1,FALSE),IF($AG1099="刺客",VLOOKUP($AH1099,$FU:$GQ,FW$1,FALSE),"无该职业")))/VLOOKUP(AF1099,角色间职业划分!P:AP,20,FALSE),0)</f>
        <v>54</v>
      </c>
      <c r="D1099" s="26">
        <f t="shared" si="430"/>
        <v>0</v>
      </c>
      <c r="E1099" s="26">
        <f>ROUND(IF($AG1099="战士",VLOOKUP($AH1099,$DV:$ER,DZ$1,FALSE),IF($AG1099="幻术师",VLOOKUP($AH1099,$EU:$FQ,EY$1,FALSE),IF($AG1099="刺客",VLOOKUP($AH1099,$FU:$GQ,FY$1,FALSE),"无该职业")))*VLOOKUP($AF1099,角色间职业划分!$P:$AP,26,FALSE)*VLOOKUP($AF1099,角色间职业划分!$P:$AP,13,FALSE)/角色间职业划分!$AB$9,0)</f>
        <v>1435</v>
      </c>
      <c r="F1099" s="26">
        <f>ROUND(IF($AG1099="战士",VLOOKUP($AH1099,$DV:$ER,EA$1,FALSE),IF($AG1099="幻术师",VLOOKUP($AH1099,$EU:$FQ,EZ$1,FALSE),IF($AG1099="刺客",VLOOKUP($AH1099,$FU:$GQ,FZ$1,FALSE),"无该职业")))*VLOOKUP($AF1099,角色间职业划分!$P:$AP,8,FALSE)/角色间职业划分!$W$9,0)</f>
        <v>14479</v>
      </c>
      <c r="G1099" s="26">
        <f>ROUND(IF($AG1099="战士",VLOOKUP($AH1099,$DV:$ER,EB$1,FALSE),IF($AG1099="幻术师",VLOOKUP($AH1099,$EU:$FQ,FA$1,FALSE),IF($AG1099="刺客",VLOOKUP($AH1099,$FU:$GQ,GA$1,FALSE),"无该职业")))*VLOOKUP($AF1099,角色间职业划分!$P:$AP,13,FALSE)/角色间职业划分!$AB$9,0)</f>
        <v>3488</v>
      </c>
      <c r="H1099" s="26">
        <f t="shared" si="431"/>
        <v>0</v>
      </c>
      <c r="I1099" s="26">
        <f t="shared" si="432"/>
        <v>0</v>
      </c>
      <c r="J1099" s="26">
        <f t="shared" si="433"/>
        <v>0</v>
      </c>
      <c r="K1099" s="26">
        <f t="shared" si="434"/>
        <v>0</v>
      </c>
      <c r="L1099" s="26">
        <f t="shared" si="435"/>
        <v>0</v>
      </c>
      <c r="M1099" s="26">
        <f t="shared" si="436"/>
        <v>0</v>
      </c>
      <c r="N1099" s="26">
        <f t="shared" si="437"/>
        <v>5</v>
      </c>
      <c r="O1099" s="26">
        <f t="shared" si="438"/>
        <v>10</v>
      </c>
      <c r="P1099" s="26">
        <f t="shared" si="439"/>
        <v>7.5</v>
      </c>
      <c r="Q1099" s="26">
        <f t="shared" si="440"/>
        <v>5</v>
      </c>
      <c r="R1099" s="26">
        <f t="shared" si="441"/>
        <v>0</v>
      </c>
      <c r="S1099" s="26">
        <f t="shared" si="442"/>
        <v>5</v>
      </c>
      <c r="T1099" s="26">
        <f t="shared" si="443"/>
        <v>2.5</v>
      </c>
      <c r="U1099" s="26">
        <f t="shared" si="444"/>
        <v>0</v>
      </c>
      <c r="V1099" s="26">
        <f t="shared" si="445"/>
        <v>0</v>
      </c>
      <c r="W1099" s="26">
        <f>VLOOKUP(AF1099,角色间职业划分!L:M,2,FALSE)</f>
        <v>40</v>
      </c>
      <c r="X1099" s="26">
        <f t="shared" si="446"/>
        <v>57</v>
      </c>
      <c r="Y1099" s="26">
        <v>0</v>
      </c>
      <c r="Z1099" s="26">
        <v>0</v>
      </c>
      <c r="AA1099" s="26">
        <v>0</v>
      </c>
      <c r="AB1099" s="26">
        <f t="shared" si="447"/>
        <v>15</v>
      </c>
      <c r="AC1099" s="1">
        <f t="shared" si="428"/>
        <v>1869</v>
      </c>
      <c r="AD1099" s="51"/>
      <c r="AE1099" s="1"/>
      <c r="AF1099">
        <f t="shared" si="448"/>
        <v>18</v>
      </c>
      <c r="AG1099" s="26" t="str">
        <f>VLOOKUP(AF1099,角色间职业划分!P:R,3,FALSE)</f>
        <v>战士</v>
      </c>
      <c r="AH1099" s="26">
        <f t="shared" si="449"/>
        <v>57</v>
      </c>
    </row>
    <row r="1100" spans="1:34" x14ac:dyDescent="0.15">
      <c r="A1100" s="26">
        <v>1096</v>
      </c>
      <c r="B1100" s="26">
        <f t="shared" si="429"/>
        <v>0</v>
      </c>
      <c r="C1100" s="26">
        <f>ROUND(IF($AG1100="战士",VLOOKUP($AH1100,$DV:$ER,DX$1,FALSE),IF($AG1100="幻术师",VLOOKUP($AH1100,$EU:$FQ,EW$1,FALSE),IF($AG1100="刺客",VLOOKUP($AH1100,$FU:$GQ,FW$1,FALSE),"无该职业")))/VLOOKUP(AF1100,角色间职业划分!P:AP,20,FALSE),0)</f>
        <v>54</v>
      </c>
      <c r="D1100" s="26">
        <f t="shared" si="430"/>
        <v>0</v>
      </c>
      <c r="E1100" s="26">
        <f>ROUND(IF($AG1100="战士",VLOOKUP($AH1100,$DV:$ER,DZ$1,FALSE),IF($AG1100="幻术师",VLOOKUP($AH1100,$EU:$FQ,EY$1,FALSE),IF($AG1100="刺客",VLOOKUP($AH1100,$FU:$GQ,FY$1,FALSE),"无该职业")))*VLOOKUP($AF1100,角色间职业划分!$P:$AP,26,FALSE)*VLOOKUP($AF1100,角色间职业划分!$P:$AP,13,FALSE)/角色间职业划分!$AB$9,0)</f>
        <v>1435</v>
      </c>
      <c r="F1100" s="26">
        <f>ROUND(IF($AG1100="战士",VLOOKUP($AH1100,$DV:$ER,EA$1,FALSE),IF($AG1100="幻术师",VLOOKUP($AH1100,$EU:$FQ,EZ$1,FALSE),IF($AG1100="刺客",VLOOKUP($AH1100,$FU:$GQ,FZ$1,FALSE),"无该职业")))*VLOOKUP($AF1100,角色间职业划分!$P:$AP,8,FALSE)/角色间职业划分!$W$9,0)</f>
        <v>14479</v>
      </c>
      <c r="G1100" s="26">
        <f>ROUND(IF($AG1100="战士",VLOOKUP($AH1100,$DV:$ER,EB$1,FALSE),IF($AG1100="幻术师",VLOOKUP($AH1100,$EU:$FQ,FA$1,FALSE),IF($AG1100="刺客",VLOOKUP($AH1100,$FU:$GQ,GA$1,FALSE),"无该职业")))*VLOOKUP($AF1100,角色间职业划分!$P:$AP,13,FALSE)/角色间职业划分!$AB$9,0)</f>
        <v>3488</v>
      </c>
      <c r="H1100" s="26">
        <f t="shared" si="431"/>
        <v>0</v>
      </c>
      <c r="I1100" s="26">
        <f t="shared" si="432"/>
        <v>0</v>
      </c>
      <c r="J1100" s="26">
        <f t="shared" si="433"/>
        <v>0</v>
      </c>
      <c r="K1100" s="26">
        <f t="shared" si="434"/>
        <v>0</v>
      </c>
      <c r="L1100" s="26">
        <f t="shared" si="435"/>
        <v>0</v>
      </c>
      <c r="M1100" s="26">
        <f t="shared" si="436"/>
        <v>0</v>
      </c>
      <c r="N1100" s="26">
        <f t="shared" si="437"/>
        <v>5</v>
      </c>
      <c r="O1100" s="26">
        <f t="shared" si="438"/>
        <v>10</v>
      </c>
      <c r="P1100" s="26">
        <f t="shared" si="439"/>
        <v>7.5</v>
      </c>
      <c r="Q1100" s="26">
        <f t="shared" si="440"/>
        <v>5</v>
      </c>
      <c r="R1100" s="26">
        <f t="shared" si="441"/>
        <v>0</v>
      </c>
      <c r="S1100" s="26">
        <f t="shared" si="442"/>
        <v>5</v>
      </c>
      <c r="T1100" s="26">
        <f t="shared" si="443"/>
        <v>5</v>
      </c>
      <c r="U1100" s="26">
        <f t="shared" si="444"/>
        <v>0</v>
      </c>
      <c r="V1100" s="26">
        <f t="shared" si="445"/>
        <v>0</v>
      </c>
      <c r="W1100" s="26">
        <f>VLOOKUP(AF1100,角色间职业划分!L:M,2,FALSE)</f>
        <v>40</v>
      </c>
      <c r="X1100" s="26">
        <f t="shared" si="446"/>
        <v>58</v>
      </c>
      <c r="Y1100" s="26">
        <v>0</v>
      </c>
      <c r="Z1100" s="26">
        <v>0</v>
      </c>
      <c r="AA1100" s="26">
        <v>0</v>
      </c>
      <c r="AB1100" s="26">
        <f t="shared" si="447"/>
        <v>15</v>
      </c>
      <c r="AC1100" s="1">
        <f t="shared" si="428"/>
        <v>1919</v>
      </c>
      <c r="AD1100" s="51"/>
      <c r="AE1100" s="1"/>
      <c r="AF1100">
        <f t="shared" si="448"/>
        <v>18</v>
      </c>
      <c r="AG1100" s="26" t="str">
        <f>VLOOKUP(AF1100,角色间职业划分!P:R,3,FALSE)</f>
        <v>战士</v>
      </c>
      <c r="AH1100" s="26">
        <f t="shared" si="449"/>
        <v>58</v>
      </c>
    </row>
    <row r="1101" spans="1:34" x14ac:dyDescent="0.15">
      <c r="A1101" s="26">
        <v>1097</v>
      </c>
      <c r="B1101" s="26">
        <f t="shared" si="429"/>
        <v>0</v>
      </c>
      <c r="C1101" s="26">
        <f>ROUND(IF($AG1101="战士",VLOOKUP($AH1101,$DV:$ER,DX$1,FALSE),IF($AG1101="幻术师",VLOOKUP($AH1101,$EU:$FQ,EW$1,FALSE),IF($AG1101="刺客",VLOOKUP($AH1101,$FU:$GQ,FW$1,FALSE),"无该职业")))/VLOOKUP(AF1101,角色间职业划分!P:AP,20,FALSE),0)</f>
        <v>54</v>
      </c>
      <c r="D1101" s="26">
        <f t="shared" si="430"/>
        <v>0</v>
      </c>
      <c r="E1101" s="26">
        <f>ROUND(IF($AG1101="战士",VLOOKUP($AH1101,$DV:$ER,DZ$1,FALSE),IF($AG1101="幻术师",VLOOKUP($AH1101,$EU:$FQ,EY$1,FALSE),IF($AG1101="刺客",VLOOKUP($AH1101,$FU:$GQ,FY$1,FALSE),"无该职业")))*VLOOKUP($AF1101,角色间职业划分!$P:$AP,26,FALSE)*VLOOKUP($AF1101,角色间职业划分!$P:$AP,13,FALSE)/角色间职业划分!$AB$9,0)</f>
        <v>1435</v>
      </c>
      <c r="F1101" s="26">
        <f>ROUND(IF($AG1101="战士",VLOOKUP($AH1101,$DV:$ER,EA$1,FALSE),IF($AG1101="幻术师",VLOOKUP($AH1101,$EU:$FQ,EZ$1,FALSE),IF($AG1101="刺客",VLOOKUP($AH1101,$FU:$GQ,FZ$1,FALSE),"无该职业")))*VLOOKUP($AF1101,角色间职业划分!$P:$AP,8,FALSE)/角色间职业划分!$W$9,0)</f>
        <v>14479</v>
      </c>
      <c r="G1101" s="26">
        <f>ROUND(IF($AG1101="战士",VLOOKUP($AH1101,$DV:$ER,EB$1,FALSE),IF($AG1101="幻术师",VLOOKUP($AH1101,$EU:$FQ,FA$1,FALSE),IF($AG1101="刺客",VLOOKUP($AH1101,$FU:$GQ,GA$1,FALSE),"无该职业")))*VLOOKUP($AF1101,角色间职业划分!$P:$AP,13,FALSE)/角色间职业划分!$AB$9,0)</f>
        <v>3886</v>
      </c>
      <c r="H1101" s="26">
        <f t="shared" si="431"/>
        <v>0</v>
      </c>
      <c r="I1101" s="26">
        <f t="shared" si="432"/>
        <v>0</v>
      </c>
      <c r="J1101" s="26">
        <f t="shared" si="433"/>
        <v>0</v>
      </c>
      <c r="K1101" s="26">
        <f t="shared" si="434"/>
        <v>0</v>
      </c>
      <c r="L1101" s="26">
        <f t="shared" si="435"/>
        <v>0</v>
      </c>
      <c r="M1101" s="26">
        <f t="shared" si="436"/>
        <v>0</v>
      </c>
      <c r="N1101" s="26">
        <f t="shared" si="437"/>
        <v>5</v>
      </c>
      <c r="O1101" s="26">
        <f t="shared" si="438"/>
        <v>10</v>
      </c>
      <c r="P1101" s="26">
        <f t="shared" si="439"/>
        <v>7.5</v>
      </c>
      <c r="Q1101" s="26">
        <f t="shared" si="440"/>
        <v>5</v>
      </c>
      <c r="R1101" s="26">
        <f t="shared" si="441"/>
        <v>0</v>
      </c>
      <c r="S1101" s="26">
        <f t="shared" si="442"/>
        <v>5</v>
      </c>
      <c r="T1101" s="26">
        <f t="shared" si="443"/>
        <v>5</v>
      </c>
      <c r="U1101" s="26">
        <f t="shared" si="444"/>
        <v>0</v>
      </c>
      <c r="V1101" s="26">
        <f t="shared" si="445"/>
        <v>0</v>
      </c>
      <c r="W1101" s="26">
        <f>VLOOKUP(AF1101,角色间职业划分!L:M,2,FALSE)</f>
        <v>40</v>
      </c>
      <c r="X1101" s="26">
        <f t="shared" si="446"/>
        <v>59</v>
      </c>
      <c r="Y1101" s="26">
        <v>0</v>
      </c>
      <c r="Z1101" s="26">
        <v>0</v>
      </c>
      <c r="AA1101" s="26">
        <v>0</v>
      </c>
      <c r="AB1101" s="26">
        <f t="shared" si="447"/>
        <v>15</v>
      </c>
      <c r="AC1101" s="1">
        <f t="shared" si="428"/>
        <v>1970</v>
      </c>
      <c r="AD1101" s="51"/>
      <c r="AE1101" s="1"/>
      <c r="AF1101">
        <f t="shared" si="448"/>
        <v>18</v>
      </c>
      <c r="AG1101" s="26" t="str">
        <f>VLOOKUP(AF1101,角色间职业划分!P:R,3,FALSE)</f>
        <v>战士</v>
      </c>
      <c r="AH1101" s="26">
        <f t="shared" si="449"/>
        <v>59</v>
      </c>
    </row>
    <row r="1102" spans="1:34" x14ac:dyDescent="0.15">
      <c r="A1102" s="26">
        <v>1098</v>
      </c>
      <c r="B1102" s="26">
        <f t="shared" si="429"/>
        <v>0</v>
      </c>
      <c r="C1102" s="26">
        <f>ROUND(IF($AG1102="战士",VLOOKUP($AH1102,$DV:$ER,DX$1,FALSE),IF($AG1102="幻术师",VLOOKUP($AH1102,$EU:$FQ,EW$1,FALSE),IF($AG1102="刺客",VLOOKUP($AH1102,$FU:$GQ,FW$1,FALSE),"无该职业")))/VLOOKUP(AF1102,角色间职业划分!P:AP,20,FALSE),0)</f>
        <v>60</v>
      </c>
      <c r="D1102" s="26">
        <f t="shared" si="430"/>
        <v>0</v>
      </c>
      <c r="E1102" s="26">
        <f>ROUND(IF($AG1102="战士",VLOOKUP($AH1102,$DV:$ER,DZ$1,FALSE),IF($AG1102="幻术师",VLOOKUP($AH1102,$EU:$FQ,EY$1,FALSE),IF($AG1102="刺客",VLOOKUP($AH1102,$FU:$GQ,FY$1,FALSE),"无该职业")))*VLOOKUP($AF1102,角色间职业划分!$P:$AP,26,FALSE)*VLOOKUP($AF1102,角色间职业划分!$P:$AP,13,FALSE)/角色间职业划分!$AB$9,0)</f>
        <v>1435</v>
      </c>
      <c r="F1102" s="26">
        <f>ROUND(IF($AG1102="战士",VLOOKUP($AH1102,$DV:$ER,EA$1,FALSE),IF($AG1102="幻术师",VLOOKUP($AH1102,$EU:$FQ,EZ$1,FALSE),IF($AG1102="刺客",VLOOKUP($AH1102,$FU:$GQ,FZ$1,FALSE),"无该职业")))*VLOOKUP($AF1102,角色间职业划分!$P:$AP,8,FALSE)/角色间职业划分!$W$9,0)</f>
        <v>14479</v>
      </c>
      <c r="G1102" s="26">
        <f>ROUND(IF($AG1102="战士",VLOOKUP($AH1102,$DV:$ER,EB$1,FALSE),IF($AG1102="幻术师",VLOOKUP($AH1102,$EU:$FQ,FA$1,FALSE),IF($AG1102="刺客",VLOOKUP($AH1102,$FU:$GQ,GA$1,FALSE),"无该职业")))*VLOOKUP($AF1102,角色间职业划分!$P:$AP,13,FALSE)/角色间职业划分!$AB$9,0)</f>
        <v>3886</v>
      </c>
      <c r="H1102" s="26">
        <f t="shared" si="431"/>
        <v>0</v>
      </c>
      <c r="I1102" s="26">
        <f t="shared" si="432"/>
        <v>0</v>
      </c>
      <c r="J1102" s="26">
        <f t="shared" si="433"/>
        <v>0</v>
      </c>
      <c r="K1102" s="26">
        <f t="shared" si="434"/>
        <v>0</v>
      </c>
      <c r="L1102" s="26">
        <f t="shared" si="435"/>
        <v>0</v>
      </c>
      <c r="M1102" s="26">
        <f t="shared" si="436"/>
        <v>0</v>
      </c>
      <c r="N1102" s="26">
        <f t="shared" si="437"/>
        <v>5</v>
      </c>
      <c r="O1102" s="26">
        <f t="shared" si="438"/>
        <v>10</v>
      </c>
      <c r="P1102" s="26">
        <f t="shared" si="439"/>
        <v>7.5</v>
      </c>
      <c r="Q1102" s="26">
        <f t="shared" si="440"/>
        <v>5</v>
      </c>
      <c r="R1102" s="26">
        <f t="shared" si="441"/>
        <v>0</v>
      </c>
      <c r="S1102" s="26">
        <f t="shared" si="442"/>
        <v>5</v>
      </c>
      <c r="T1102" s="26">
        <f t="shared" si="443"/>
        <v>5</v>
      </c>
      <c r="U1102" s="26">
        <f t="shared" si="444"/>
        <v>0</v>
      </c>
      <c r="V1102" s="26">
        <f t="shared" si="445"/>
        <v>0</v>
      </c>
      <c r="W1102" s="26">
        <f>VLOOKUP(AF1102,角色间职业划分!L:M,2,FALSE)</f>
        <v>40</v>
      </c>
      <c r="X1102" s="26">
        <f t="shared" si="446"/>
        <v>60</v>
      </c>
      <c r="Y1102" s="26">
        <v>0</v>
      </c>
      <c r="Z1102" s="26">
        <v>0</v>
      </c>
      <c r="AA1102" s="26">
        <v>0</v>
      </c>
      <c r="AB1102" s="26">
        <f t="shared" si="447"/>
        <v>17.5</v>
      </c>
      <c r="AC1102" s="1">
        <f t="shared" si="428"/>
        <v>2020</v>
      </c>
      <c r="AD1102" s="51"/>
      <c r="AE1102" s="1"/>
      <c r="AF1102">
        <f t="shared" si="448"/>
        <v>18</v>
      </c>
      <c r="AG1102" s="26" t="str">
        <f>VLOOKUP(AF1102,角色间职业划分!P:R,3,FALSE)</f>
        <v>战士</v>
      </c>
      <c r="AH1102" s="26">
        <f t="shared" si="449"/>
        <v>60</v>
      </c>
    </row>
    <row r="1103" spans="1:34" x14ac:dyDescent="0.15">
      <c r="A1103" s="26">
        <v>1099</v>
      </c>
      <c r="B1103" s="26">
        <f t="shared" si="429"/>
        <v>0</v>
      </c>
      <c r="C1103" s="26">
        <f>ROUND(IF($AG1103="战士",VLOOKUP($AH1103,$DV:$ER,DX$1,FALSE),IF($AG1103="幻术师",VLOOKUP($AH1103,$EU:$FQ,EW$1,FALSE),IF($AG1103="刺客",VLOOKUP($AH1103,$FU:$GQ,FW$1,FALSE),"无该职业")))/VLOOKUP(AF1103,角色间职业划分!P:AP,20,FALSE),0)</f>
        <v>0</v>
      </c>
      <c r="D1103" s="26">
        <f t="shared" si="430"/>
        <v>0</v>
      </c>
      <c r="E1103" s="26">
        <f>ROUND(IF($AG1103="战士",VLOOKUP($AH1103,$DV:$ER,DZ$1,FALSE),IF($AG1103="幻术师",VLOOKUP($AH1103,$EU:$FQ,EY$1,FALSE),IF($AG1103="刺客",VLOOKUP($AH1103,$FU:$GQ,FY$1,FALSE),"无该职业")))*VLOOKUP($AF1103,角色间职业划分!$P:$AP,26,FALSE)*VLOOKUP($AF1103,角色间职业划分!$P:$AP,13,FALSE)/角色间职业划分!$AB$9,0)</f>
        <v>0</v>
      </c>
      <c r="F1103" s="26">
        <f>ROUND(IF($AG1103="战士",VLOOKUP($AH1103,$DV:$ER,EA$1,FALSE),IF($AG1103="幻术师",VLOOKUP($AH1103,$EU:$FQ,EZ$1,FALSE),IF($AG1103="刺客",VLOOKUP($AH1103,$FU:$GQ,FZ$1,FALSE),"无该职业")))*VLOOKUP($AF1103,角色间职业划分!$P:$AP,8,FALSE)/角色间职业划分!$W$9,0)</f>
        <v>0</v>
      </c>
      <c r="G1103" s="26">
        <f>ROUND(IF($AG1103="战士",VLOOKUP($AH1103,$DV:$ER,EB$1,FALSE),IF($AG1103="幻术师",VLOOKUP($AH1103,$EU:$FQ,FA$1,FALSE),IF($AG1103="刺客",VLOOKUP($AH1103,$FU:$GQ,GA$1,FALSE),"无该职业")))*VLOOKUP($AF1103,角色间职业划分!$P:$AP,13,FALSE)/角色间职业划分!$AB$9,0)</f>
        <v>0</v>
      </c>
      <c r="H1103" s="26">
        <f t="shared" si="431"/>
        <v>0</v>
      </c>
      <c r="I1103" s="26">
        <f t="shared" si="432"/>
        <v>0</v>
      </c>
      <c r="J1103" s="26">
        <f t="shared" si="433"/>
        <v>0</v>
      </c>
      <c r="K1103" s="26">
        <f t="shared" si="434"/>
        <v>0</v>
      </c>
      <c r="L1103" s="26">
        <f t="shared" si="435"/>
        <v>0</v>
      </c>
      <c r="M1103" s="26">
        <f t="shared" si="436"/>
        <v>0</v>
      </c>
      <c r="N1103" s="26">
        <f t="shared" si="437"/>
        <v>0</v>
      </c>
      <c r="O1103" s="26">
        <f t="shared" si="438"/>
        <v>0</v>
      </c>
      <c r="P1103" s="26">
        <f t="shared" si="439"/>
        <v>0</v>
      </c>
      <c r="Q1103" s="26">
        <f t="shared" si="440"/>
        <v>0</v>
      </c>
      <c r="R1103" s="26">
        <f t="shared" si="441"/>
        <v>0</v>
      </c>
      <c r="S1103" s="26">
        <f t="shared" si="442"/>
        <v>0</v>
      </c>
      <c r="T1103" s="26">
        <f t="shared" si="443"/>
        <v>0</v>
      </c>
      <c r="U1103" s="26">
        <f t="shared" si="444"/>
        <v>0</v>
      </c>
      <c r="V1103" s="26">
        <f t="shared" si="445"/>
        <v>0</v>
      </c>
      <c r="W1103" s="26">
        <f>VLOOKUP(AF1103,角色间职业划分!L:M,2,FALSE)</f>
        <v>40</v>
      </c>
      <c r="X1103" s="26">
        <f t="shared" si="446"/>
        <v>0</v>
      </c>
      <c r="Y1103" s="26">
        <v>0</v>
      </c>
      <c r="Z1103" s="26">
        <v>0</v>
      </c>
      <c r="AA1103" s="26">
        <v>0</v>
      </c>
      <c r="AB1103" s="26">
        <f t="shared" si="447"/>
        <v>0</v>
      </c>
      <c r="AC1103" s="1">
        <f t="shared" si="428"/>
        <v>0</v>
      </c>
      <c r="AD1103" s="51"/>
      <c r="AE1103" s="1"/>
      <c r="AF1103">
        <f t="shared" si="448"/>
        <v>19</v>
      </c>
      <c r="AG1103" s="26" t="str">
        <f>VLOOKUP(AF1103,角色间职业划分!P:R,3,FALSE)</f>
        <v>战士</v>
      </c>
      <c r="AH1103" s="26">
        <f t="shared" si="449"/>
        <v>0</v>
      </c>
    </row>
    <row r="1104" spans="1:34" x14ac:dyDescent="0.15">
      <c r="A1104" s="26">
        <v>1100</v>
      </c>
      <c r="B1104" s="26">
        <f t="shared" si="429"/>
        <v>0</v>
      </c>
      <c r="C1104" s="26">
        <f>ROUND(IF($AG1104="战士",VLOOKUP($AH1104,$DV:$ER,DX$1,FALSE),IF($AG1104="幻术师",VLOOKUP($AH1104,$EU:$FQ,EW$1,FALSE),IF($AG1104="刺客",VLOOKUP($AH1104,$FU:$GQ,FW$1,FALSE),"无该职业")))/VLOOKUP(AF1104,角色间职业划分!P:AP,20,FALSE),0)</f>
        <v>0</v>
      </c>
      <c r="D1104" s="26">
        <f t="shared" si="430"/>
        <v>0</v>
      </c>
      <c r="E1104" s="26">
        <f>ROUND(IF($AG1104="战士",VLOOKUP($AH1104,$DV:$ER,DZ$1,FALSE),IF($AG1104="幻术师",VLOOKUP($AH1104,$EU:$FQ,EY$1,FALSE),IF($AG1104="刺客",VLOOKUP($AH1104,$FU:$GQ,FY$1,FALSE),"无该职业")))*VLOOKUP($AF1104,角色间职业划分!$P:$AP,26,FALSE)*VLOOKUP($AF1104,角色间职业划分!$P:$AP,13,FALSE)/角色间职业划分!$AB$9,0)</f>
        <v>0</v>
      </c>
      <c r="F1104" s="26">
        <f>ROUND(IF($AG1104="战士",VLOOKUP($AH1104,$DV:$ER,EA$1,FALSE),IF($AG1104="幻术师",VLOOKUP($AH1104,$EU:$FQ,EZ$1,FALSE),IF($AG1104="刺客",VLOOKUP($AH1104,$FU:$GQ,FZ$1,FALSE),"无该职业")))*VLOOKUP($AF1104,角色间职业划分!$P:$AP,8,FALSE)/角色间职业划分!$W$9,0)</f>
        <v>370</v>
      </c>
      <c r="G1104" s="26">
        <f>ROUND(IF($AG1104="战士",VLOOKUP($AH1104,$DV:$ER,EB$1,FALSE),IF($AG1104="幻术师",VLOOKUP($AH1104,$EU:$FQ,FA$1,FALSE),IF($AG1104="刺客",VLOOKUP($AH1104,$FU:$GQ,GA$1,FALSE),"无该职业")))*VLOOKUP($AF1104,角色间职业划分!$P:$AP,13,FALSE)/角色间职业划分!$AB$9,0)</f>
        <v>0</v>
      </c>
      <c r="H1104" s="26">
        <f t="shared" si="431"/>
        <v>0</v>
      </c>
      <c r="I1104" s="26">
        <f t="shared" si="432"/>
        <v>0</v>
      </c>
      <c r="J1104" s="26">
        <f t="shared" si="433"/>
        <v>0</v>
      </c>
      <c r="K1104" s="26">
        <f t="shared" si="434"/>
        <v>0</v>
      </c>
      <c r="L1104" s="26">
        <f t="shared" si="435"/>
        <v>0</v>
      </c>
      <c r="M1104" s="26">
        <f t="shared" si="436"/>
        <v>0</v>
      </c>
      <c r="N1104" s="26">
        <f t="shared" si="437"/>
        <v>0</v>
      </c>
      <c r="O1104" s="26">
        <f t="shared" si="438"/>
        <v>0</v>
      </c>
      <c r="P1104" s="26">
        <f t="shared" si="439"/>
        <v>0</v>
      </c>
      <c r="Q1104" s="26">
        <f t="shared" si="440"/>
        <v>0</v>
      </c>
      <c r="R1104" s="26">
        <f t="shared" si="441"/>
        <v>0</v>
      </c>
      <c r="S1104" s="26">
        <f t="shared" si="442"/>
        <v>0</v>
      </c>
      <c r="T1104" s="26">
        <f t="shared" si="443"/>
        <v>0</v>
      </c>
      <c r="U1104" s="26">
        <f t="shared" si="444"/>
        <v>0</v>
      </c>
      <c r="V1104" s="26">
        <f t="shared" si="445"/>
        <v>0</v>
      </c>
      <c r="W1104" s="26">
        <f>VLOOKUP(AF1104,角色间职业划分!L:M,2,FALSE)</f>
        <v>40</v>
      </c>
      <c r="X1104" s="26">
        <f t="shared" si="446"/>
        <v>1</v>
      </c>
      <c r="Y1104" s="26">
        <v>0</v>
      </c>
      <c r="Z1104" s="26">
        <v>0</v>
      </c>
      <c r="AA1104" s="26">
        <v>0</v>
      </c>
      <c r="AB1104" s="26">
        <f t="shared" si="447"/>
        <v>0</v>
      </c>
      <c r="AC1104" s="1">
        <f t="shared" si="428"/>
        <v>36</v>
      </c>
      <c r="AD1104" s="51"/>
      <c r="AE1104" s="1"/>
      <c r="AF1104">
        <f t="shared" si="448"/>
        <v>19</v>
      </c>
      <c r="AG1104" s="26" t="str">
        <f>VLOOKUP(AF1104,角色间职业划分!P:R,3,FALSE)</f>
        <v>战士</v>
      </c>
      <c r="AH1104" s="26">
        <f t="shared" si="449"/>
        <v>1</v>
      </c>
    </row>
    <row r="1105" spans="1:34" x14ac:dyDescent="0.15">
      <c r="A1105" s="26">
        <v>1101</v>
      </c>
      <c r="B1105" s="26">
        <f t="shared" si="429"/>
        <v>0</v>
      </c>
      <c r="C1105" s="26">
        <f>ROUND(IF($AG1105="战士",VLOOKUP($AH1105,$DV:$ER,DX$1,FALSE),IF($AG1105="幻术师",VLOOKUP($AH1105,$EU:$FQ,EW$1,FALSE),IF($AG1105="刺客",VLOOKUP($AH1105,$FU:$GQ,FW$1,FALSE),"无该职业")))/VLOOKUP(AF1105,角色间职业划分!P:AP,20,FALSE),0)</f>
        <v>0</v>
      </c>
      <c r="D1105" s="26">
        <f t="shared" si="430"/>
        <v>0</v>
      </c>
      <c r="E1105" s="26">
        <f>ROUND(IF($AG1105="战士",VLOOKUP($AH1105,$DV:$ER,DZ$1,FALSE),IF($AG1105="幻术师",VLOOKUP($AH1105,$EU:$FQ,EY$1,FALSE),IF($AG1105="刺客",VLOOKUP($AH1105,$FU:$GQ,FY$1,FALSE),"无该职业")))*VLOOKUP($AF1105,角色间职业划分!$P:$AP,26,FALSE)*VLOOKUP($AF1105,角色间职业划分!$P:$AP,13,FALSE)/角色间职业划分!$AB$9,0)</f>
        <v>0</v>
      </c>
      <c r="F1105" s="26">
        <f>ROUND(IF($AG1105="战士",VLOOKUP($AH1105,$DV:$ER,EA$1,FALSE),IF($AG1105="幻术师",VLOOKUP($AH1105,$EU:$FQ,EZ$1,FALSE),IF($AG1105="刺客",VLOOKUP($AH1105,$FU:$GQ,FZ$1,FALSE),"无该职业")))*VLOOKUP($AF1105,角色间职业划分!$P:$AP,8,FALSE)/角色间职业划分!$W$9,0)</f>
        <v>370</v>
      </c>
      <c r="G1105" s="26">
        <f>ROUND(IF($AG1105="战士",VLOOKUP($AH1105,$DV:$ER,EB$1,FALSE),IF($AG1105="幻术师",VLOOKUP($AH1105,$EU:$FQ,FA$1,FALSE),IF($AG1105="刺客",VLOOKUP($AH1105,$FU:$GQ,GA$1,FALSE),"无该职业")))*VLOOKUP($AF1105,角色间职业划分!$P:$AP,13,FALSE)/角色间职业划分!$AB$9,0)</f>
        <v>0</v>
      </c>
      <c r="H1105" s="26">
        <f t="shared" si="431"/>
        <v>0</v>
      </c>
      <c r="I1105" s="26">
        <f t="shared" si="432"/>
        <v>0</v>
      </c>
      <c r="J1105" s="26">
        <f t="shared" si="433"/>
        <v>0</v>
      </c>
      <c r="K1105" s="26">
        <f t="shared" si="434"/>
        <v>0</v>
      </c>
      <c r="L1105" s="26">
        <f t="shared" si="435"/>
        <v>0</v>
      </c>
      <c r="M1105" s="26">
        <f t="shared" si="436"/>
        <v>0</v>
      </c>
      <c r="N1105" s="26">
        <f t="shared" si="437"/>
        <v>0</v>
      </c>
      <c r="O1105" s="26">
        <f t="shared" si="438"/>
        <v>2.5</v>
      </c>
      <c r="P1105" s="26">
        <f t="shared" si="439"/>
        <v>0</v>
      </c>
      <c r="Q1105" s="26">
        <f t="shared" si="440"/>
        <v>0</v>
      </c>
      <c r="R1105" s="26">
        <f t="shared" si="441"/>
        <v>0</v>
      </c>
      <c r="S1105" s="26">
        <f t="shared" si="442"/>
        <v>0</v>
      </c>
      <c r="T1105" s="26">
        <f t="shared" si="443"/>
        <v>0</v>
      </c>
      <c r="U1105" s="26">
        <f t="shared" si="444"/>
        <v>0</v>
      </c>
      <c r="V1105" s="26">
        <f t="shared" si="445"/>
        <v>0</v>
      </c>
      <c r="W1105" s="26">
        <f>VLOOKUP(AF1105,角色间职业划分!L:M,2,FALSE)</f>
        <v>40</v>
      </c>
      <c r="X1105" s="26">
        <f t="shared" si="446"/>
        <v>2</v>
      </c>
      <c r="Y1105" s="26">
        <v>0</v>
      </c>
      <c r="Z1105" s="26">
        <v>0</v>
      </c>
      <c r="AA1105" s="26">
        <v>0</v>
      </c>
      <c r="AB1105" s="26">
        <f t="shared" si="447"/>
        <v>0</v>
      </c>
      <c r="AC1105" s="1">
        <f t="shared" si="428"/>
        <v>36</v>
      </c>
      <c r="AD1105" s="51"/>
      <c r="AE1105" s="1"/>
      <c r="AF1105">
        <f t="shared" si="448"/>
        <v>19</v>
      </c>
      <c r="AG1105" s="26" t="str">
        <f>VLOOKUP(AF1105,角色间职业划分!P:R,3,FALSE)</f>
        <v>战士</v>
      </c>
      <c r="AH1105" s="26">
        <f t="shared" si="449"/>
        <v>2</v>
      </c>
    </row>
    <row r="1106" spans="1:34" x14ac:dyDescent="0.15">
      <c r="A1106" s="26">
        <v>1102</v>
      </c>
      <c r="B1106" s="26">
        <f t="shared" si="429"/>
        <v>0</v>
      </c>
      <c r="C1106" s="26">
        <f>ROUND(IF($AG1106="战士",VLOOKUP($AH1106,$DV:$ER,DX$1,FALSE),IF($AG1106="幻术师",VLOOKUP($AH1106,$EU:$FQ,EW$1,FALSE),IF($AG1106="刺客",VLOOKUP($AH1106,$FU:$GQ,FW$1,FALSE),"无该职业")))/VLOOKUP(AF1106,角色间职业划分!P:AP,20,FALSE),0)</f>
        <v>0</v>
      </c>
      <c r="D1106" s="26">
        <f t="shared" si="430"/>
        <v>0</v>
      </c>
      <c r="E1106" s="26">
        <f>ROUND(IF($AG1106="战士",VLOOKUP($AH1106,$DV:$ER,DZ$1,FALSE),IF($AG1106="幻术师",VLOOKUP($AH1106,$EU:$FQ,EY$1,FALSE),IF($AG1106="刺客",VLOOKUP($AH1106,$FU:$GQ,FY$1,FALSE),"无该职业")))*VLOOKUP($AF1106,角色间职业划分!$P:$AP,26,FALSE)*VLOOKUP($AF1106,角色间职业划分!$P:$AP,13,FALSE)/角色间职业划分!$AB$9,0)</f>
        <v>0</v>
      </c>
      <c r="F1106" s="26">
        <f>ROUND(IF($AG1106="战士",VLOOKUP($AH1106,$DV:$ER,EA$1,FALSE),IF($AG1106="幻术师",VLOOKUP($AH1106,$EU:$FQ,EZ$1,FALSE),IF($AG1106="刺客",VLOOKUP($AH1106,$FU:$GQ,FZ$1,FALSE),"无该职业")))*VLOOKUP($AF1106,角色间职业划分!$P:$AP,8,FALSE)/角色间职业划分!$W$9,0)</f>
        <v>370</v>
      </c>
      <c r="G1106" s="26">
        <f>ROUND(IF($AG1106="战士",VLOOKUP($AH1106,$DV:$ER,EB$1,FALSE),IF($AG1106="幻术师",VLOOKUP($AH1106,$EU:$FQ,FA$1,FALSE),IF($AG1106="刺客",VLOOKUP($AH1106,$FU:$GQ,GA$1,FALSE),"无该职业")))*VLOOKUP($AF1106,角色间职业划分!$P:$AP,13,FALSE)/角色间职业划分!$AB$9,0)</f>
        <v>82</v>
      </c>
      <c r="H1106" s="26">
        <f t="shared" si="431"/>
        <v>0</v>
      </c>
      <c r="I1106" s="26">
        <f t="shared" si="432"/>
        <v>0</v>
      </c>
      <c r="J1106" s="26">
        <f t="shared" si="433"/>
        <v>0</v>
      </c>
      <c r="K1106" s="26">
        <f t="shared" si="434"/>
        <v>0</v>
      </c>
      <c r="L1106" s="26">
        <f t="shared" si="435"/>
        <v>0</v>
      </c>
      <c r="M1106" s="26">
        <f t="shared" si="436"/>
        <v>0</v>
      </c>
      <c r="N1106" s="26">
        <f t="shared" si="437"/>
        <v>0</v>
      </c>
      <c r="O1106" s="26">
        <f t="shared" si="438"/>
        <v>2.5</v>
      </c>
      <c r="P1106" s="26">
        <f t="shared" si="439"/>
        <v>0</v>
      </c>
      <c r="Q1106" s="26">
        <f t="shared" si="440"/>
        <v>0</v>
      </c>
      <c r="R1106" s="26">
        <f t="shared" si="441"/>
        <v>0</v>
      </c>
      <c r="S1106" s="26">
        <f t="shared" si="442"/>
        <v>0</v>
      </c>
      <c r="T1106" s="26">
        <f t="shared" si="443"/>
        <v>0</v>
      </c>
      <c r="U1106" s="26">
        <f t="shared" si="444"/>
        <v>0</v>
      </c>
      <c r="V1106" s="26">
        <f t="shared" si="445"/>
        <v>0</v>
      </c>
      <c r="W1106" s="26">
        <f>VLOOKUP(AF1106,角色间职业划分!L:M,2,FALSE)</f>
        <v>40</v>
      </c>
      <c r="X1106" s="26">
        <f t="shared" si="446"/>
        <v>3</v>
      </c>
      <c r="Y1106" s="26">
        <v>0</v>
      </c>
      <c r="Z1106" s="26">
        <v>0</v>
      </c>
      <c r="AA1106" s="26">
        <v>0</v>
      </c>
      <c r="AB1106" s="26">
        <f t="shared" si="447"/>
        <v>0</v>
      </c>
      <c r="AC1106" s="1">
        <f t="shared" si="428"/>
        <v>42</v>
      </c>
      <c r="AD1106" s="51"/>
      <c r="AE1106" s="1"/>
      <c r="AF1106">
        <f t="shared" si="448"/>
        <v>19</v>
      </c>
      <c r="AG1106" s="26" t="str">
        <f>VLOOKUP(AF1106,角色间职业划分!P:R,3,FALSE)</f>
        <v>战士</v>
      </c>
      <c r="AH1106" s="26">
        <f t="shared" si="449"/>
        <v>3</v>
      </c>
    </row>
    <row r="1107" spans="1:34" x14ac:dyDescent="0.15">
      <c r="A1107" s="26">
        <v>1103</v>
      </c>
      <c r="B1107" s="26">
        <f t="shared" si="429"/>
        <v>0</v>
      </c>
      <c r="C1107" s="26">
        <f>ROUND(IF($AG1107="战士",VLOOKUP($AH1107,$DV:$ER,DX$1,FALSE),IF($AG1107="幻术师",VLOOKUP($AH1107,$EU:$FQ,EW$1,FALSE),IF($AG1107="刺客",VLOOKUP($AH1107,$FU:$GQ,FW$1,FALSE),"无该职业")))/VLOOKUP(AF1107,角色间职业划分!P:AP,20,FALSE),0)</f>
        <v>0</v>
      </c>
      <c r="D1107" s="26">
        <f t="shared" si="430"/>
        <v>0</v>
      </c>
      <c r="E1107" s="26">
        <f>ROUND(IF($AG1107="战士",VLOOKUP($AH1107,$DV:$ER,DZ$1,FALSE),IF($AG1107="幻术师",VLOOKUP($AH1107,$EU:$FQ,EY$1,FALSE),IF($AG1107="刺客",VLOOKUP($AH1107,$FU:$GQ,FY$1,FALSE),"无该职业")))*VLOOKUP($AF1107,角色间职业划分!$P:$AP,26,FALSE)*VLOOKUP($AF1107,角色间职业划分!$P:$AP,13,FALSE)/角色间职业划分!$AB$9,0)</f>
        <v>0</v>
      </c>
      <c r="F1107" s="26">
        <f>ROUND(IF($AG1107="战士",VLOOKUP($AH1107,$DV:$ER,EA$1,FALSE),IF($AG1107="幻术师",VLOOKUP($AH1107,$EU:$FQ,EZ$1,FALSE),IF($AG1107="刺客",VLOOKUP($AH1107,$FU:$GQ,FZ$1,FALSE),"无该职业")))*VLOOKUP($AF1107,角色间职业划分!$P:$AP,8,FALSE)/角色间职业划分!$W$9,0)</f>
        <v>370</v>
      </c>
      <c r="G1107" s="26">
        <f>ROUND(IF($AG1107="战士",VLOOKUP($AH1107,$DV:$ER,EB$1,FALSE),IF($AG1107="幻术师",VLOOKUP($AH1107,$EU:$FQ,FA$1,FALSE),IF($AG1107="刺客",VLOOKUP($AH1107,$FU:$GQ,GA$1,FALSE),"无该职业")))*VLOOKUP($AF1107,角色间职业划分!$P:$AP,13,FALSE)/角色间职业划分!$AB$9,0)</f>
        <v>82</v>
      </c>
      <c r="H1107" s="26">
        <f t="shared" si="431"/>
        <v>0</v>
      </c>
      <c r="I1107" s="26">
        <f t="shared" si="432"/>
        <v>0</v>
      </c>
      <c r="J1107" s="26">
        <f t="shared" si="433"/>
        <v>0</v>
      </c>
      <c r="K1107" s="26">
        <f t="shared" si="434"/>
        <v>0</v>
      </c>
      <c r="L1107" s="26">
        <f t="shared" si="435"/>
        <v>0</v>
      </c>
      <c r="M1107" s="26">
        <f t="shared" si="436"/>
        <v>0</v>
      </c>
      <c r="N1107" s="26">
        <f t="shared" si="437"/>
        <v>0</v>
      </c>
      <c r="O1107" s="26">
        <f t="shared" si="438"/>
        <v>2.5</v>
      </c>
      <c r="P1107" s="26">
        <f t="shared" si="439"/>
        <v>2.5</v>
      </c>
      <c r="Q1107" s="26">
        <f t="shared" si="440"/>
        <v>0</v>
      </c>
      <c r="R1107" s="26">
        <f t="shared" si="441"/>
        <v>0</v>
      </c>
      <c r="S1107" s="26">
        <f t="shared" si="442"/>
        <v>0</v>
      </c>
      <c r="T1107" s="26">
        <f t="shared" si="443"/>
        <v>0</v>
      </c>
      <c r="U1107" s="26">
        <f t="shared" si="444"/>
        <v>0</v>
      </c>
      <c r="V1107" s="26">
        <f t="shared" si="445"/>
        <v>0</v>
      </c>
      <c r="W1107" s="26">
        <f>VLOOKUP(AF1107,角色间职业划分!L:M,2,FALSE)</f>
        <v>40</v>
      </c>
      <c r="X1107" s="26">
        <f t="shared" si="446"/>
        <v>4</v>
      </c>
      <c r="Y1107" s="26">
        <v>0</v>
      </c>
      <c r="Z1107" s="26">
        <v>0</v>
      </c>
      <c r="AA1107" s="26">
        <v>0</v>
      </c>
      <c r="AB1107" s="26">
        <f t="shared" si="447"/>
        <v>0</v>
      </c>
      <c r="AC1107" s="1">
        <f t="shared" si="428"/>
        <v>62</v>
      </c>
      <c r="AD1107" s="51"/>
      <c r="AE1107" s="1"/>
      <c r="AF1107">
        <f t="shared" si="448"/>
        <v>19</v>
      </c>
      <c r="AG1107" s="26" t="str">
        <f>VLOOKUP(AF1107,角色间职业划分!P:R,3,FALSE)</f>
        <v>战士</v>
      </c>
      <c r="AH1107" s="26">
        <f t="shared" si="449"/>
        <v>4</v>
      </c>
    </row>
    <row r="1108" spans="1:34" x14ac:dyDescent="0.15">
      <c r="A1108" s="26">
        <v>1104</v>
      </c>
      <c r="B1108" s="26">
        <f t="shared" si="429"/>
        <v>0</v>
      </c>
      <c r="C1108" s="26">
        <f>ROUND(IF($AG1108="战士",VLOOKUP($AH1108,$DV:$ER,DX$1,FALSE),IF($AG1108="幻术师",VLOOKUP($AH1108,$EU:$FQ,EW$1,FALSE),IF($AG1108="刺客",VLOOKUP($AH1108,$FU:$GQ,FW$1,FALSE),"无该职业")))/VLOOKUP(AF1108,角色间职业划分!P:AP,20,FALSE),0)</f>
        <v>0</v>
      </c>
      <c r="D1108" s="26">
        <f t="shared" si="430"/>
        <v>0</v>
      </c>
      <c r="E1108" s="26">
        <f>ROUND(IF($AG1108="战士",VLOOKUP($AH1108,$DV:$ER,DZ$1,FALSE),IF($AG1108="幻术师",VLOOKUP($AH1108,$EU:$FQ,EY$1,FALSE),IF($AG1108="刺客",VLOOKUP($AH1108,$FU:$GQ,FY$1,FALSE),"无该职业")))*VLOOKUP($AF1108,角色间职业划分!$P:$AP,26,FALSE)*VLOOKUP($AF1108,角色间职业划分!$P:$AP,13,FALSE)/角色间职业划分!$AB$9,0)</f>
        <v>0</v>
      </c>
      <c r="F1108" s="26">
        <f>ROUND(IF($AG1108="战士",VLOOKUP($AH1108,$DV:$ER,EA$1,FALSE),IF($AG1108="幻术师",VLOOKUP($AH1108,$EU:$FQ,EZ$1,FALSE),IF($AG1108="刺客",VLOOKUP($AH1108,$FU:$GQ,FZ$1,FALSE),"无该职业")))*VLOOKUP($AF1108,角色间职业划分!$P:$AP,8,FALSE)/角色间职业划分!$W$9,0)</f>
        <v>840</v>
      </c>
      <c r="G1108" s="26">
        <f>ROUND(IF($AG1108="战士",VLOOKUP($AH1108,$DV:$ER,EB$1,FALSE),IF($AG1108="幻术师",VLOOKUP($AH1108,$EU:$FQ,FA$1,FALSE),IF($AG1108="刺客",VLOOKUP($AH1108,$FU:$GQ,GA$1,FALSE),"无该职业")))*VLOOKUP($AF1108,角色间职业划分!$P:$AP,13,FALSE)/角色间职业划分!$AB$9,0)</f>
        <v>82</v>
      </c>
      <c r="H1108" s="26">
        <f t="shared" si="431"/>
        <v>0</v>
      </c>
      <c r="I1108" s="26">
        <f t="shared" si="432"/>
        <v>0</v>
      </c>
      <c r="J1108" s="26">
        <f t="shared" si="433"/>
        <v>0</v>
      </c>
      <c r="K1108" s="26">
        <f t="shared" si="434"/>
        <v>0</v>
      </c>
      <c r="L1108" s="26">
        <f t="shared" si="435"/>
        <v>0</v>
      </c>
      <c r="M1108" s="26">
        <f t="shared" si="436"/>
        <v>0</v>
      </c>
      <c r="N1108" s="26">
        <f t="shared" si="437"/>
        <v>0</v>
      </c>
      <c r="O1108" s="26">
        <f t="shared" si="438"/>
        <v>2.5</v>
      </c>
      <c r="P1108" s="26">
        <f t="shared" si="439"/>
        <v>2.5</v>
      </c>
      <c r="Q1108" s="26">
        <f t="shared" si="440"/>
        <v>0</v>
      </c>
      <c r="R1108" s="26">
        <f t="shared" si="441"/>
        <v>0</v>
      </c>
      <c r="S1108" s="26">
        <f t="shared" si="442"/>
        <v>0</v>
      </c>
      <c r="T1108" s="26">
        <f t="shared" si="443"/>
        <v>0</v>
      </c>
      <c r="U1108" s="26">
        <f t="shared" si="444"/>
        <v>0</v>
      </c>
      <c r="V1108" s="26">
        <f t="shared" si="445"/>
        <v>0</v>
      </c>
      <c r="W1108" s="26">
        <f>VLOOKUP(AF1108,角色间职业划分!L:M,2,FALSE)</f>
        <v>40</v>
      </c>
      <c r="X1108" s="26">
        <f t="shared" si="446"/>
        <v>5</v>
      </c>
      <c r="Y1108" s="26">
        <v>0</v>
      </c>
      <c r="Z1108" s="26">
        <v>0</v>
      </c>
      <c r="AA1108" s="26">
        <v>0</v>
      </c>
      <c r="AB1108" s="26">
        <f t="shared" si="447"/>
        <v>0</v>
      </c>
      <c r="AC1108" s="1">
        <f t="shared" si="428"/>
        <v>81</v>
      </c>
      <c r="AD1108" s="51"/>
      <c r="AE1108" s="1"/>
      <c r="AF1108">
        <f t="shared" si="448"/>
        <v>19</v>
      </c>
      <c r="AG1108" s="26" t="str">
        <f>VLOOKUP(AF1108,角色间职业划分!P:R,3,FALSE)</f>
        <v>战士</v>
      </c>
      <c r="AH1108" s="26">
        <f t="shared" si="449"/>
        <v>5</v>
      </c>
    </row>
    <row r="1109" spans="1:34" x14ac:dyDescent="0.15">
      <c r="A1109" s="26">
        <v>1105</v>
      </c>
      <c r="B1109" s="26">
        <f t="shared" si="429"/>
        <v>0</v>
      </c>
      <c r="C1109" s="26">
        <f>ROUND(IF($AG1109="战士",VLOOKUP($AH1109,$DV:$ER,DX$1,FALSE),IF($AG1109="幻术师",VLOOKUP($AH1109,$EU:$FQ,EW$1,FALSE),IF($AG1109="刺客",VLOOKUP($AH1109,$FU:$GQ,FW$1,FALSE),"无该职业")))/VLOOKUP(AF1109,角色间职业划分!P:AP,20,FALSE),0)</f>
        <v>0</v>
      </c>
      <c r="D1109" s="26">
        <f t="shared" si="430"/>
        <v>0</v>
      </c>
      <c r="E1109" s="26">
        <f>ROUND(IF($AG1109="战士",VLOOKUP($AH1109,$DV:$ER,DZ$1,FALSE),IF($AG1109="幻术师",VLOOKUP($AH1109,$EU:$FQ,EY$1,FALSE),IF($AG1109="刺客",VLOOKUP($AH1109,$FU:$GQ,FY$1,FALSE),"无该职业")))*VLOOKUP($AF1109,角色间职业划分!$P:$AP,26,FALSE)*VLOOKUP($AF1109,角色间职业划分!$P:$AP,13,FALSE)/角色间职业划分!$AB$9,0)</f>
        <v>0</v>
      </c>
      <c r="F1109" s="26">
        <f>ROUND(IF($AG1109="战士",VLOOKUP($AH1109,$DV:$ER,EA$1,FALSE),IF($AG1109="幻术师",VLOOKUP($AH1109,$EU:$FQ,EZ$1,FALSE),IF($AG1109="刺客",VLOOKUP($AH1109,$FU:$GQ,FZ$1,FALSE),"无该职业")))*VLOOKUP($AF1109,角色间职业划分!$P:$AP,8,FALSE)/角色间职业划分!$W$9,0)</f>
        <v>840</v>
      </c>
      <c r="G1109" s="26">
        <f>ROUND(IF($AG1109="战士",VLOOKUP($AH1109,$DV:$ER,EB$1,FALSE),IF($AG1109="幻术师",VLOOKUP($AH1109,$EU:$FQ,FA$1,FALSE),IF($AG1109="刺客",VLOOKUP($AH1109,$FU:$GQ,GA$1,FALSE),"无该职业")))*VLOOKUP($AF1109,角色间职业划分!$P:$AP,13,FALSE)/角色间职业划分!$AB$9,0)</f>
        <v>82</v>
      </c>
      <c r="H1109" s="26">
        <f t="shared" si="431"/>
        <v>0</v>
      </c>
      <c r="I1109" s="26">
        <f t="shared" si="432"/>
        <v>0</v>
      </c>
      <c r="J1109" s="26">
        <f t="shared" si="433"/>
        <v>0</v>
      </c>
      <c r="K1109" s="26">
        <f t="shared" si="434"/>
        <v>0</v>
      </c>
      <c r="L1109" s="26">
        <f t="shared" si="435"/>
        <v>0</v>
      </c>
      <c r="M1109" s="26">
        <f t="shared" si="436"/>
        <v>0</v>
      </c>
      <c r="N1109" s="26">
        <f t="shared" si="437"/>
        <v>0</v>
      </c>
      <c r="O1109" s="26">
        <f t="shared" si="438"/>
        <v>2.5</v>
      </c>
      <c r="P1109" s="26">
        <f t="shared" si="439"/>
        <v>2.5</v>
      </c>
      <c r="Q1109" s="26">
        <f t="shared" si="440"/>
        <v>2.5</v>
      </c>
      <c r="R1109" s="26">
        <f t="shared" si="441"/>
        <v>0</v>
      </c>
      <c r="S1109" s="26">
        <f t="shared" si="442"/>
        <v>0</v>
      </c>
      <c r="T1109" s="26">
        <f t="shared" si="443"/>
        <v>0</v>
      </c>
      <c r="U1109" s="26">
        <f t="shared" si="444"/>
        <v>0</v>
      </c>
      <c r="V1109" s="26">
        <f t="shared" si="445"/>
        <v>0</v>
      </c>
      <c r="W1109" s="26">
        <f>VLOOKUP(AF1109,角色间职业划分!L:M,2,FALSE)</f>
        <v>40</v>
      </c>
      <c r="X1109" s="26">
        <f t="shared" si="446"/>
        <v>6</v>
      </c>
      <c r="Y1109" s="26">
        <v>0</v>
      </c>
      <c r="Z1109" s="26">
        <v>0</v>
      </c>
      <c r="AA1109" s="26">
        <v>0</v>
      </c>
      <c r="AB1109" s="26">
        <f t="shared" si="447"/>
        <v>0</v>
      </c>
      <c r="AC1109" s="1">
        <f t="shared" si="428"/>
        <v>101</v>
      </c>
      <c r="AD1109" s="51"/>
      <c r="AE1109" s="1"/>
      <c r="AF1109">
        <f t="shared" si="448"/>
        <v>19</v>
      </c>
      <c r="AG1109" s="26" t="str">
        <f>VLOOKUP(AF1109,角色间职业划分!P:R,3,FALSE)</f>
        <v>战士</v>
      </c>
      <c r="AH1109" s="26">
        <f t="shared" si="449"/>
        <v>6</v>
      </c>
    </row>
    <row r="1110" spans="1:34" x14ac:dyDescent="0.15">
      <c r="A1110" s="26">
        <v>1106</v>
      </c>
      <c r="B1110" s="26">
        <f t="shared" si="429"/>
        <v>0</v>
      </c>
      <c r="C1110" s="26">
        <f>ROUND(IF($AG1110="战士",VLOOKUP($AH1110,$DV:$ER,DX$1,FALSE),IF($AG1110="幻术师",VLOOKUP($AH1110,$EU:$FQ,EW$1,FALSE),IF($AG1110="刺客",VLOOKUP($AH1110,$FU:$GQ,FW$1,FALSE),"无该职业")))/VLOOKUP(AF1110,角色间职业划分!P:AP,20,FALSE),0)</f>
        <v>0</v>
      </c>
      <c r="D1110" s="26">
        <f t="shared" si="430"/>
        <v>0</v>
      </c>
      <c r="E1110" s="26">
        <f>ROUND(IF($AG1110="战士",VLOOKUP($AH1110,$DV:$ER,DZ$1,FALSE),IF($AG1110="幻术师",VLOOKUP($AH1110,$EU:$FQ,EY$1,FALSE),IF($AG1110="刺客",VLOOKUP($AH1110,$FU:$GQ,FY$1,FALSE),"无该职业")))*VLOOKUP($AF1110,角色间职业划分!$P:$AP,26,FALSE)*VLOOKUP($AF1110,角色间职业划分!$P:$AP,13,FALSE)/角色间职业划分!$AB$9,0)</f>
        <v>0</v>
      </c>
      <c r="F1110" s="26">
        <f>ROUND(IF($AG1110="战士",VLOOKUP($AH1110,$DV:$ER,EA$1,FALSE),IF($AG1110="幻术师",VLOOKUP($AH1110,$EU:$FQ,EZ$1,FALSE),IF($AG1110="刺客",VLOOKUP($AH1110,$FU:$GQ,FZ$1,FALSE),"无该职业")))*VLOOKUP($AF1110,角色间职业划分!$P:$AP,8,FALSE)/角色间职业划分!$W$9,0)</f>
        <v>840</v>
      </c>
      <c r="G1110" s="26">
        <f>ROUND(IF($AG1110="战士",VLOOKUP($AH1110,$DV:$ER,EB$1,FALSE),IF($AG1110="幻术师",VLOOKUP($AH1110,$EU:$FQ,FA$1,FALSE),IF($AG1110="刺客",VLOOKUP($AH1110,$FU:$GQ,GA$1,FALSE),"无该职业")))*VLOOKUP($AF1110,角色间职业划分!$P:$AP,13,FALSE)/角色间职业划分!$AB$9,0)</f>
        <v>276</v>
      </c>
      <c r="H1110" s="26">
        <f t="shared" si="431"/>
        <v>0</v>
      </c>
      <c r="I1110" s="26">
        <f t="shared" si="432"/>
        <v>0</v>
      </c>
      <c r="J1110" s="26">
        <f t="shared" si="433"/>
        <v>0</v>
      </c>
      <c r="K1110" s="26">
        <f t="shared" si="434"/>
        <v>0</v>
      </c>
      <c r="L1110" s="26">
        <f t="shared" si="435"/>
        <v>0</v>
      </c>
      <c r="M1110" s="26">
        <f t="shared" si="436"/>
        <v>0</v>
      </c>
      <c r="N1110" s="26">
        <f t="shared" si="437"/>
        <v>0</v>
      </c>
      <c r="O1110" s="26">
        <f t="shared" si="438"/>
        <v>2.5</v>
      </c>
      <c r="P1110" s="26">
        <f t="shared" si="439"/>
        <v>2.5</v>
      </c>
      <c r="Q1110" s="26">
        <f t="shared" si="440"/>
        <v>2.5</v>
      </c>
      <c r="R1110" s="26">
        <f t="shared" si="441"/>
        <v>0</v>
      </c>
      <c r="S1110" s="26">
        <f t="shared" si="442"/>
        <v>0</v>
      </c>
      <c r="T1110" s="26">
        <f t="shared" si="443"/>
        <v>0</v>
      </c>
      <c r="U1110" s="26">
        <f t="shared" si="444"/>
        <v>0</v>
      </c>
      <c r="V1110" s="26">
        <f t="shared" si="445"/>
        <v>0</v>
      </c>
      <c r="W1110" s="26">
        <f>VLOOKUP(AF1110,角色间职业划分!L:M,2,FALSE)</f>
        <v>40</v>
      </c>
      <c r="X1110" s="26">
        <f t="shared" si="446"/>
        <v>7</v>
      </c>
      <c r="Y1110" s="26">
        <v>0</v>
      </c>
      <c r="Z1110" s="26">
        <v>0</v>
      </c>
      <c r="AA1110" s="26">
        <v>0</v>
      </c>
      <c r="AB1110" s="26">
        <f t="shared" si="447"/>
        <v>0</v>
      </c>
      <c r="AC1110" s="1">
        <f t="shared" si="428"/>
        <v>142</v>
      </c>
      <c r="AD1110" s="51"/>
      <c r="AE1110" s="1"/>
      <c r="AF1110">
        <f t="shared" si="448"/>
        <v>19</v>
      </c>
      <c r="AG1110" s="26" t="str">
        <f>VLOOKUP(AF1110,角色间职业划分!P:R,3,FALSE)</f>
        <v>战士</v>
      </c>
      <c r="AH1110" s="26">
        <f t="shared" si="449"/>
        <v>7</v>
      </c>
    </row>
    <row r="1111" spans="1:34" x14ac:dyDescent="0.15">
      <c r="A1111" s="26">
        <v>1107</v>
      </c>
      <c r="B1111" s="26">
        <f t="shared" si="429"/>
        <v>0</v>
      </c>
      <c r="C1111" s="26">
        <f>ROUND(IF($AG1111="战士",VLOOKUP($AH1111,$DV:$ER,DX$1,FALSE),IF($AG1111="幻术师",VLOOKUP($AH1111,$EU:$FQ,EW$1,FALSE),IF($AG1111="刺客",VLOOKUP($AH1111,$FU:$GQ,FW$1,FALSE),"无该职业")))/VLOOKUP(AF1111,角色间职业划分!P:AP,20,FALSE),0)</f>
        <v>0</v>
      </c>
      <c r="D1111" s="26">
        <f t="shared" si="430"/>
        <v>0</v>
      </c>
      <c r="E1111" s="26">
        <f>ROUND(IF($AG1111="战士",VLOOKUP($AH1111,$DV:$ER,DZ$1,FALSE),IF($AG1111="幻术师",VLOOKUP($AH1111,$EU:$FQ,EY$1,FALSE),IF($AG1111="刺客",VLOOKUP($AH1111,$FU:$GQ,FY$1,FALSE),"无该职业")))*VLOOKUP($AF1111,角色间职业划分!$P:$AP,26,FALSE)*VLOOKUP($AF1111,角色间职业划分!$P:$AP,13,FALSE)/角色间职业划分!$AB$9,0)</f>
        <v>143</v>
      </c>
      <c r="F1111" s="26">
        <f>ROUND(IF($AG1111="战士",VLOOKUP($AH1111,$DV:$ER,EA$1,FALSE),IF($AG1111="幻术师",VLOOKUP($AH1111,$EU:$FQ,EZ$1,FALSE),IF($AG1111="刺客",VLOOKUP($AH1111,$FU:$GQ,FZ$1,FALSE),"无该职业")))*VLOOKUP($AF1111,角色间职业划分!$P:$AP,8,FALSE)/角色间职业划分!$W$9,0)</f>
        <v>840</v>
      </c>
      <c r="G1111" s="26">
        <f>ROUND(IF($AG1111="战士",VLOOKUP($AH1111,$DV:$ER,EB$1,FALSE),IF($AG1111="幻术师",VLOOKUP($AH1111,$EU:$FQ,FA$1,FALSE),IF($AG1111="刺客",VLOOKUP($AH1111,$FU:$GQ,GA$1,FALSE),"无该职业")))*VLOOKUP($AF1111,角色间职业划分!$P:$AP,13,FALSE)/角色间职业划分!$AB$9,0)</f>
        <v>276</v>
      </c>
      <c r="H1111" s="26">
        <f t="shared" si="431"/>
        <v>0</v>
      </c>
      <c r="I1111" s="26">
        <f t="shared" si="432"/>
        <v>0</v>
      </c>
      <c r="J1111" s="26">
        <f t="shared" si="433"/>
        <v>0</v>
      </c>
      <c r="K1111" s="26">
        <f t="shared" si="434"/>
        <v>0</v>
      </c>
      <c r="L1111" s="26">
        <f t="shared" si="435"/>
        <v>0</v>
      </c>
      <c r="M1111" s="26">
        <f t="shared" si="436"/>
        <v>0</v>
      </c>
      <c r="N1111" s="26">
        <f t="shared" si="437"/>
        <v>0</v>
      </c>
      <c r="O1111" s="26">
        <f t="shared" si="438"/>
        <v>2.5</v>
      </c>
      <c r="P1111" s="26">
        <f t="shared" si="439"/>
        <v>2.5</v>
      </c>
      <c r="Q1111" s="26">
        <f t="shared" si="440"/>
        <v>2.5</v>
      </c>
      <c r="R1111" s="26">
        <f t="shared" si="441"/>
        <v>0</v>
      </c>
      <c r="S1111" s="26">
        <f t="shared" si="442"/>
        <v>0</v>
      </c>
      <c r="T1111" s="26">
        <f t="shared" si="443"/>
        <v>0</v>
      </c>
      <c r="U1111" s="26">
        <f t="shared" si="444"/>
        <v>0</v>
      </c>
      <c r="V1111" s="26">
        <f t="shared" si="445"/>
        <v>0</v>
      </c>
      <c r="W1111" s="26">
        <f>VLOOKUP(AF1111,角色间职业划分!L:M,2,FALSE)</f>
        <v>40</v>
      </c>
      <c r="X1111" s="26">
        <f t="shared" si="446"/>
        <v>8</v>
      </c>
      <c r="Y1111" s="26">
        <v>0</v>
      </c>
      <c r="Z1111" s="26">
        <v>0</v>
      </c>
      <c r="AA1111" s="26">
        <v>0</v>
      </c>
      <c r="AB1111" s="26">
        <f t="shared" si="447"/>
        <v>0</v>
      </c>
      <c r="AC1111" s="1">
        <f t="shared" si="428"/>
        <v>184</v>
      </c>
      <c r="AD1111" s="51"/>
      <c r="AE1111" s="1"/>
      <c r="AF1111">
        <f t="shared" si="448"/>
        <v>19</v>
      </c>
      <c r="AG1111" s="26" t="str">
        <f>VLOOKUP(AF1111,角色间职业划分!P:R,3,FALSE)</f>
        <v>战士</v>
      </c>
      <c r="AH1111" s="26">
        <f t="shared" si="449"/>
        <v>8</v>
      </c>
    </row>
    <row r="1112" spans="1:34" x14ac:dyDescent="0.15">
      <c r="A1112" s="26">
        <v>1108</v>
      </c>
      <c r="B1112" s="26">
        <f t="shared" si="429"/>
        <v>0</v>
      </c>
      <c r="C1112" s="26">
        <f>ROUND(IF($AG1112="战士",VLOOKUP($AH1112,$DV:$ER,DX$1,FALSE),IF($AG1112="幻术师",VLOOKUP($AH1112,$EU:$FQ,EW$1,FALSE),IF($AG1112="刺客",VLOOKUP($AH1112,$FU:$GQ,FW$1,FALSE),"无该职业")))/VLOOKUP(AF1112,角色间职业划分!P:AP,20,FALSE),0)</f>
        <v>0</v>
      </c>
      <c r="D1112" s="26">
        <f t="shared" si="430"/>
        <v>0</v>
      </c>
      <c r="E1112" s="26">
        <f>ROUND(IF($AG1112="战士",VLOOKUP($AH1112,$DV:$ER,DZ$1,FALSE),IF($AG1112="幻术师",VLOOKUP($AH1112,$EU:$FQ,EY$1,FALSE),IF($AG1112="刺客",VLOOKUP($AH1112,$FU:$GQ,FY$1,FALSE),"无该职业")))*VLOOKUP($AF1112,角色间职业划分!$P:$AP,26,FALSE)*VLOOKUP($AF1112,角色间职业划分!$P:$AP,13,FALSE)/角色间职业划分!$AB$9,0)</f>
        <v>143</v>
      </c>
      <c r="F1112" s="26">
        <f>ROUND(IF($AG1112="战士",VLOOKUP($AH1112,$DV:$ER,EA$1,FALSE),IF($AG1112="幻术师",VLOOKUP($AH1112,$EU:$FQ,EZ$1,FALSE),IF($AG1112="刺客",VLOOKUP($AH1112,$FU:$GQ,FZ$1,FALSE),"无该职业")))*VLOOKUP($AF1112,角色间职业划分!$P:$AP,8,FALSE)/角色间职业划分!$W$9,0)</f>
        <v>2325</v>
      </c>
      <c r="G1112" s="26">
        <f>ROUND(IF($AG1112="战士",VLOOKUP($AH1112,$DV:$ER,EB$1,FALSE),IF($AG1112="幻术师",VLOOKUP($AH1112,$EU:$FQ,FA$1,FALSE),IF($AG1112="刺客",VLOOKUP($AH1112,$FU:$GQ,GA$1,FALSE),"无该职业")))*VLOOKUP($AF1112,角色间职业划分!$P:$AP,13,FALSE)/角色间职业划分!$AB$9,0)</f>
        <v>276</v>
      </c>
      <c r="H1112" s="26">
        <f t="shared" si="431"/>
        <v>0</v>
      </c>
      <c r="I1112" s="26">
        <f t="shared" si="432"/>
        <v>0</v>
      </c>
      <c r="J1112" s="26">
        <f t="shared" si="433"/>
        <v>0</v>
      </c>
      <c r="K1112" s="26">
        <f t="shared" si="434"/>
        <v>0</v>
      </c>
      <c r="L1112" s="26">
        <f t="shared" si="435"/>
        <v>0</v>
      </c>
      <c r="M1112" s="26">
        <f t="shared" si="436"/>
        <v>0</v>
      </c>
      <c r="N1112" s="26">
        <f t="shared" si="437"/>
        <v>0</v>
      </c>
      <c r="O1112" s="26">
        <f t="shared" si="438"/>
        <v>2.5</v>
      </c>
      <c r="P1112" s="26">
        <f t="shared" si="439"/>
        <v>2.5</v>
      </c>
      <c r="Q1112" s="26">
        <f t="shared" si="440"/>
        <v>2.5</v>
      </c>
      <c r="R1112" s="26">
        <f t="shared" si="441"/>
        <v>0</v>
      </c>
      <c r="S1112" s="26">
        <f t="shared" si="442"/>
        <v>0</v>
      </c>
      <c r="T1112" s="26">
        <f t="shared" si="443"/>
        <v>0</v>
      </c>
      <c r="U1112" s="26">
        <f t="shared" si="444"/>
        <v>0</v>
      </c>
      <c r="V1112" s="26">
        <f t="shared" si="445"/>
        <v>0</v>
      </c>
      <c r="W1112" s="26">
        <f>VLOOKUP(AF1112,角色间职业划分!L:M,2,FALSE)</f>
        <v>40</v>
      </c>
      <c r="X1112" s="26">
        <f t="shared" si="446"/>
        <v>9</v>
      </c>
      <c r="Y1112" s="26">
        <v>0</v>
      </c>
      <c r="Z1112" s="26">
        <v>0</v>
      </c>
      <c r="AA1112" s="26">
        <v>0</v>
      </c>
      <c r="AB1112" s="26">
        <f t="shared" si="447"/>
        <v>0</v>
      </c>
      <c r="AC1112" s="1">
        <f t="shared" si="428"/>
        <v>226</v>
      </c>
      <c r="AD1112" s="51"/>
      <c r="AE1112" s="1"/>
      <c r="AF1112">
        <f t="shared" si="448"/>
        <v>19</v>
      </c>
      <c r="AG1112" s="26" t="str">
        <f>VLOOKUP(AF1112,角色间职业划分!P:R,3,FALSE)</f>
        <v>战士</v>
      </c>
      <c r="AH1112" s="26">
        <f t="shared" si="449"/>
        <v>9</v>
      </c>
    </row>
    <row r="1113" spans="1:34" x14ac:dyDescent="0.15">
      <c r="A1113" s="26">
        <v>1109</v>
      </c>
      <c r="B1113" s="26">
        <f t="shared" si="429"/>
        <v>0</v>
      </c>
      <c r="C1113" s="26">
        <f>ROUND(IF($AG1113="战士",VLOOKUP($AH1113,$DV:$ER,DX$1,FALSE),IF($AG1113="幻术师",VLOOKUP($AH1113,$EU:$FQ,EW$1,FALSE),IF($AG1113="刺客",VLOOKUP($AH1113,$FU:$GQ,FW$1,FALSE),"无该职业")))/VLOOKUP(AF1113,角色间职业划分!P:AP,20,FALSE),0)</f>
        <v>13</v>
      </c>
      <c r="D1113" s="26">
        <f t="shared" si="430"/>
        <v>0</v>
      </c>
      <c r="E1113" s="26">
        <f>ROUND(IF($AG1113="战士",VLOOKUP($AH1113,$DV:$ER,DZ$1,FALSE),IF($AG1113="幻术师",VLOOKUP($AH1113,$EU:$FQ,EY$1,FALSE),IF($AG1113="刺客",VLOOKUP($AH1113,$FU:$GQ,FY$1,FALSE),"无该职业")))*VLOOKUP($AF1113,角色间职业划分!$P:$AP,26,FALSE)*VLOOKUP($AF1113,角色间职业划分!$P:$AP,13,FALSE)/角色间职业划分!$AB$9,0)</f>
        <v>143</v>
      </c>
      <c r="F1113" s="26">
        <f>ROUND(IF($AG1113="战士",VLOOKUP($AH1113,$DV:$ER,EA$1,FALSE),IF($AG1113="幻术师",VLOOKUP($AH1113,$EU:$FQ,EZ$1,FALSE),IF($AG1113="刺客",VLOOKUP($AH1113,$FU:$GQ,FZ$1,FALSE),"无该职业")))*VLOOKUP($AF1113,角色间职业划分!$P:$AP,8,FALSE)/角色间职业划分!$W$9,0)</f>
        <v>2325</v>
      </c>
      <c r="G1113" s="26">
        <f>ROUND(IF($AG1113="战士",VLOOKUP($AH1113,$DV:$ER,EB$1,FALSE),IF($AG1113="幻术师",VLOOKUP($AH1113,$EU:$FQ,FA$1,FALSE),IF($AG1113="刺客",VLOOKUP($AH1113,$FU:$GQ,GA$1,FALSE),"无该职业")))*VLOOKUP($AF1113,角色间职业划分!$P:$AP,13,FALSE)/角色间职业划分!$AB$9,0)</f>
        <v>276</v>
      </c>
      <c r="H1113" s="26">
        <f t="shared" si="431"/>
        <v>0</v>
      </c>
      <c r="I1113" s="26">
        <f t="shared" si="432"/>
        <v>0</v>
      </c>
      <c r="J1113" s="26">
        <f t="shared" si="433"/>
        <v>0</v>
      </c>
      <c r="K1113" s="26">
        <f t="shared" si="434"/>
        <v>0</v>
      </c>
      <c r="L1113" s="26">
        <f t="shared" si="435"/>
        <v>0</v>
      </c>
      <c r="M1113" s="26">
        <f t="shared" si="436"/>
        <v>0</v>
      </c>
      <c r="N1113" s="26">
        <f t="shared" si="437"/>
        <v>0</v>
      </c>
      <c r="O1113" s="26">
        <f t="shared" si="438"/>
        <v>2.5</v>
      </c>
      <c r="P1113" s="26">
        <f t="shared" si="439"/>
        <v>2.5</v>
      </c>
      <c r="Q1113" s="26">
        <f t="shared" si="440"/>
        <v>2.5</v>
      </c>
      <c r="R1113" s="26">
        <f t="shared" si="441"/>
        <v>0</v>
      </c>
      <c r="S1113" s="26">
        <f t="shared" si="442"/>
        <v>0</v>
      </c>
      <c r="T1113" s="26">
        <f t="shared" si="443"/>
        <v>0</v>
      </c>
      <c r="U1113" s="26">
        <f t="shared" si="444"/>
        <v>0</v>
      </c>
      <c r="V1113" s="26">
        <f t="shared" si="445"/>
        <v>0</v>
      </c>
      <c r="W1113" s="26">
        <f>VLOOKUP(AF1113,角色间职业划分!L:M,2,FALSE)</f>
        <v>40</v>
      </c>
      <c r="X1113" s="26">
        <f t="shared" si="446"/>
        <v>10</v>
      </c>
      <c r="Y1113" s="26">
        <v>0</v>
      </c>
      <c r="Z1113" s="26">
        <v>0</v>
      </c>
      <c r="AA1113" s="26">
        <v>0</v>
      </c>
      <c r="AB1113" s="26">
        <f t="shared" si="447"/>
        <v>5</v>
      </c>
      <c r="AC1113" s="1">
        <f t="shared" si="428"/>
        <v>270</v>
      </c>
      <c r="AD1113" s="51"/>
      <c r="AE1113" s="1"/>
      <c r="AF1113">
        <f t="shared" si="448"/>
        <v>19</v>
      </c>
      <c r="AG1113" s="26" t="str">
        <f>VLOOKUP(AF1113,角色间职业划分!P:R,3,FALSE)</f>
        <v>战士</v>
      </c>
      <c r="AH1113" s="26">
        <f t="shared" si="449"/>
        <v>10</v>
      </c>
    </row>
    <row r="1114" spans="1:34" x14ac:dyDescent="0.15">
      <c r="A1114" s="26">
        <v>1110</v>
      </c>
      <c r="B1114" s="26">
        <f t="shared" si="429"/>
        <v>0</v>
      </c>
      <c r="C1114" s="26">
        <f>ROUND(IF($AG1114="战士",VLOOKUP($AH1114,$DV:$ER,DX$1,FALSE),IF($AG1114="幻术师",VLOOKUP($AH1114,$EU:$FQ,EW$1,FALSE),IF($AG1114="刺客",VLOOKUP($AH1114,$FU:$GQ,FW$1,FALSE),"无该职业")))/VLOOKUP(AF1114,角色间职业划分!P:AP,20,FALSE),0)</f>
        <v>13</v>
      </c>
      <c r="D1114" s="26">
        <f t="shared" si="430"/>
        <v>0</v>
      </c>
      <c r="E1114" s="26">
        <f>ROUND(IF($AG1114="战士",VLOOKUP($AH1114,$DV:$ER,DZ$1,FALSE),IF($AG1114="幻术师",VLOOKUP($AH1114,$EU:$FQ,EY$1,FALSE),IF($AG1114="刺客",VLOOKUP($AH1114,$FU:$GQ,FY$1,FALSE),"无该职业")))*VLOOKUP($AF1114,角色间职业划分!$P:$AP,26,FALSE)*VLOOKUP($AF1114,角色间职业划分!$P:$AP,13,FALSE)/角色间职业划分!$AB$9,0)</f>
        <v>143</v>
      </c>
      <c r="F1114" s="26">
        <f>ROUND(IF($AG1114="战士",VLOOKUP($AH1114,$DV:$ER,EA$1,FALSE),IF($AG1114="幻术师",VLOOKUP($AH1114,$EU:$FQ,EZ$1,FALSE),IF($AG1114="刺客",VLOOKUP($AH1114,$FU:$GQ,FZ$1,FALSE),"无该职业")))*VLOOKUP($AF1114,角色间职业划分!$P:$AP,8,FALSE)/角色间职业划分!$W$9,0)</f>
        <v>2325</v>
      </c>
      <c r="G1114" s="26">
        <f>ROUND(IF($AG1114="战士",VLOOKUP($AH1114,$DV:$ER,EB$1,FALSE),IF($AG1114="幻术师",VLOOKUP($AH1114,$EU:$FQ,FA$1,FALSE),IF($AG1114="刺客",VLOOKUP($AH1114,$FU:$GQ,GA$1,FALSE),"无该职业")))*VLOOKUP($AF1114,角色间职业划分!$P:$AP,13,FALSE)/角色间职业划分!$AB$9,0)</f>
        <v>580</v>
      </c>
      <c r="H1114" s="26">
        <f t="shared" si="431"/>
        <v>0</v>
      </c>
      <c r="I1114" s="26">
        <f t="shared" si="432"/>
        <v>0</v>
      </c>
      <c r="J1114" s="26">
        <f t="shared" si="433"/>
        <v>0</v>
      </c>
      <c r="K1114" s="26">
        <f t="shared" si="434"/>
        <v>0</v>
      </c>
      <c r="L1114" s="26">
        <f t="shared" si="435"/>
        <v>0</v>
      </c>
      <c r="M1114" s="26">
        <f t="shared" si="436"/>
        <v>0</v>
      </c>
      <c r="N1114" s="26">
        <f t="shared" si="437"/>
        <v>0</v>
      </c>
      <c r="O1114" s="26">
        <f t="shared" si="438"/>
        <v>2.5</v>
      </c>
      <c r="P1114" s="26">
        <f t="shared" si="439"/>
        <v>2.5</v>
      </c>
      <c r="Q1114" s="26">
        <f t="shared" si="440"/>
        <v>2.5</v>
      </c>
      <c r="R1114" s="26">
        <f t="shared" si="441"/>
        <v>0</v>
      </c>
      <c r="S1114" s="26">
        <f t="shared" si="442"/>
        <v>0</v>
      </c>
      <c r="T1114" s="26">
        <f t="shared" si="443"/>
        <v>0</v>
      </c>
      <c r="U1114" s="26">
        <f t="shared" si="444"/>
        <v>0</v>
      </c>
      <c r="V1114" s="26">
        <f t="shared" si="445"/>
        <v>0</v>
      </c>
      <c r="W1114" s="26">
        <f>VLOOKUP(AF1114,角色间职业划分!L:M,2,FALSE)</f>
        <v>40</v>
      </c>
      <c r="X1114" s="26">
        <f t="shared" si="446"/>
        <v>11</v>
      </c>
      <c r="Y1114" s="26">
        <v>0</v>
      </c>
      <c r="Z1114" s="26">
        <v>0</v>
      </c>
      <c r="AA1114" s="26">
        <v>0</v>
      </c>
      <c r="AB1114" s="26">
        <f t="shared" si="447"/>
        <v>5</v>
      </c>
      <c r="AC1114" s="1">
        <f t="shared" si="428"/>
        <v>300</v>
      </c>
      <c r="AD1114" s="51"/>
      <c r="AE1114" s="1"/>
      <c r="AF1114">
        <f t="shared" si="448"/>
        <v>19</v>
      </c>
      <c r="AG1114" s="26" t="str">
        <f>VLOOKUP(AF1114,角色间职业划分!P:R,3,FALSE)</f>
        <v>战士</v>
      </c>
      <c r="AH1114" s="26">
        <f t="shared" si="449"/>
        <v>11</v>
      </c>
    </row>
    <row r="1115" spans="1:34" x14ac:dyDescent="0.15">
      <c r="A1115" s="26">
        <v>1111</v>
      </c>
      <c r="B1115" s="26">
        <f t="shared" si="429"/>
        <v>0</v>
      </c>
      <c r="C1115" s="26">
        <f>ROUND(IF($AG1115="战士",VLOOKUP($AH1115,$DV:$ER,DX$1,FALSE),IF($AG1115="幻术师",VLOOKUP($AH1115,$EU:$FQ,EW$1,FALSE),IF($AG1115="刺客",VLOOKUP($AH1115,$FU:$GQ,FW$1,FALSE),"无该职业")))/VLOOKUP(AF1115,角色间职业划分!P:AP,20,FALSE),0)</f>
        <v>15</v>
      </c>
      <c r="D1115" s="26">
        <f t="shared" si="430"/>
        <v>0</v>
      </c>
      <c r="E1115" s="26">
        <f>ROUND(IF($AG1115="战士",VLOOKUP($AH1115,$DV:$ER,DZ$1,FALSE),IF($AG1115="幻术师",VLOOKUP($AH1115,$EU:$FQ,EY$1,FALSE),IF($AG1115="刺客",VLOOKUP($AH1115,$FU:$GQ,FY$1,FALSE),"无该职业")))*VLOOKUP($AF1115,角色间职业划分!$P:$AP,26,FALSE)*VLOOKUP($AF1115,角色间职业划分!$P:$AP,13,FALSE)/角色间职业划分!$AB$9,0)</f>
        <v>143</v>
      </c>
      <c r="F1115" s="26">
        <f>ROUND(IF($AG1115="战士",VLOOKUP($AH1115,$DV:$ER,EA$1,FALSE),IF($AG1115="幻术师",VLOOKUP($AH1115,$EU:$FQ,EZ$1,FALSE),IF($AG1115="刺客",VLOOKUP($AH1115,$FU:$GQ,FZ$1,FALSE),"无该职业")))*VLOOKUP($AF1115,角色间职业划分!$P:$AP,8,FALSE)/角色间职业划分!$W$9,0)</f>
        <v>2325</v>
      </c>
      <c r="G1115" s="26">
        <f>ROUND(IF($AG1115="战士",VLOOKUP($AH1115,$DV:$ER,EB$1,FALSE),IF($AG1115="幻术师",VLOOKUP($AH1115,$EU:$FQ,FA$1,FALSE),IF($AG1115="刺客",VLOOKUP($AH1115,$FU:$GQ,GA$1,FALSE),"无该职业")))*VLOOKUP($AF1115,角色间职业划分!$P:$AP,13,FALSE)/角色间职业划分!$AB$9,0)</f>
        <v>580</v>
      </c>
      <c r="H1115" s="26">
        <f t="shared" si="431"/>
        <v>0</v>
      </c>
      <c r="I1115" s="26">
        <f t="shared" si="432"/>
        <v>0</v>
      </c>
      <c r="J1115" s="26">
        <f t="shared" si="433"/>
        <v>0</v>
      </c>
      <c r="K1115" s="26">
        <f t="shared" si="434"/>
        <v>0</v>
      </c>
      <c r="L1115" s="26">
        <f t="shared" si="435"/>
        <v>0</v>
      </c>
      <c r="M1115" s="26">
        <f t="shared" si="436"/>
        <v>0</v>
      </c>
      <c r="N1115" s="26">
        <f t="shared" si="437"/>
        <v>0</v>
      </c>
      <c r="O1115" s="26">
        <f t="shared" si="438"/>
        <v>2.5</v>
      </c>
      <c r="P1115" s="26">
        <f t="shared" si="439"/>
        <v>2.5</v>
      </c>
      <c r="Q1115" s="26">
        <f t="shared" si="440"/>
        <v>2.5</v>
      </c>
      <c r="R1115" s="26">
        <f t="shared" si="441"/>
        <v>0</v>
      </c>
      <c r="S1115" s="26">
        <f t="shared" si="442"/>
        <v>0</v>
      </c>
      <c r="T1115" s="26">
        <f t="shared" si="443"/>
        <v>0</v>
      </c>
      <c r="U1115" s="26">
        <f t="shared" si="444"/>
        <v>0</v>
      </c>
      <c r="V1115" s="26">
        <f t="shared" si="445"/>
        <v>0</v>
      </c>
      <c r="W1115" s="26">
        <f>VLOOKUP(AF1115,角色间职业划分!L:M,2,FALSE)</f>
        <v>40</v>
      </c>
      <c r="X1115" s="26">
        <f t="shared" si="446"/>
        <v>12</v>
      </c>
      <c r="Y1115" s="26">
        <v>0</v>
      </c>
      <c r="Z1115" s="26">
        <v>0</v>
      </c>
      <c r="AA1115" s="26">
        <v>0</v>
      </c>
      <c r="AB1115" s="26">
        <f t="shared" si="447"/>
        <v>5</v>
      </c>
      <c r="AC1115" s="1">
        <f t="shared" si="428"/>
        <v>330</v>
      </c>
      <c r="AD1115" s="51"/>
      <c r="AE1115" s="1"/>
      <c r="AF1115">
        <f t="shared" si="448"/>
        <v>19</v>
      </c>
      <c r="AG1115" s="26" t="str">
        <f>VLOOKUP(AF1115,角色间职业划分!P:R,3,FALSE)</f>
        <v>战士</v>
      </c>
      <c r="AH1115" s="26">
        <f t="shared" si="449"/>
        <v>12</v>
      </c>
    </row>
    <row r="1116" spans="1:34" x14ac:dyDescent="0.15">
      <c r="A1116" s="26">
        <v>1112</v>
      </c>
      <c r="B1116" s="26">
        <f t="shared" si="429"/>
        <v>0</v>
      </c>
      <c r="C1116" s="26">
        <f>ROUND(IF($AG1116="战士",VLOOKUP($AH1116,$DV:$ER,DX$1,FALSE),IF($AG1116="幻术师",VLOOKUP($AH1116,$EU:$FQ,EW$1,FALSE),IF($AG1116="刺客",VLOOKUP($AH1116,$FU:$GQ,FW$1,FALSE),"无该职业")))/VLOOKUP(AF1116,角色间职业划分!P:AP,20,FALSE),0)</f>
        <v>15</v>
      </c>
      <c r="D1116" s="26">
        <f t="shared" si="430"/>
        <v>0</v>
      </c>
      <c r="E1116" s="26">
        <f>ROUND(IF($AG1116="战士",VLOOKUP($AH1116,$DV:$ER,DZ$1,FALSE),IF($AG1116="幻术师",VLOOKUP($AH1116,$EU:$FQ,EY$1,FALSE),IF($AG1116="刺客",VLOOKUP($AH1116,$FU:$GQ,FY$1,FALSE),"无该职业")))*VLOOKUP($AF1116,角色间职业划分!$P:$AP,26,FALSE)*VLOOKUP($AF1116,角色间职业划分!$P:$AP,13,FALSE)/角色间职业划分!$AB$9,0)</f>
        <v>143</v>
      </c>
      <c r="F1116" s="26">
        <f>ROUND(IF($AG1116="战士",VLOOKUP($AH1116,$DV:$ER,EA$1,FALSE),IF($AG1116="幻术师",VLOOKUP($AH1116,$EU:$FQ,EZ$1,FALSE),IF($AG1116="刺客",VLOOKUP($AH1116,$FU:$GQ,FZ$1,FALSE),"无该职业")))*VLOOKUP($AF1116,角色间职业划分!$P:$AP,8,FALSE)/角色间职业划分!$W$9,0)</f>
        <v>3702</v>
      </c>
      <c r="G1116" s="26">
        <f>ROUND(IF($AG1116="战士",VLOOKUP($AH1116,$DV:$ER,EB$1,FALSE),IF($AG1116="幻术师",VLOOKUP($AH1116,$EU:$FQ,FA$1,FALSE),IF($AG1116="刺客",VLOOKUP($AH1116,$FU:$GQ,GA$1,FALSE),"无该职业")))*VLOOKUP($AF1116,角色间职业划分!$P:$AP,13,FALSE)/角色间职业划分!$AB$9,0)</f>
        <v>580</v>
      </c>
      <c r="H1116" s="26">
        <f t="shared" si="431"/>
        <v>0</v>
      </c>
      <c r="I1116" s="26">
        <f t="shared" si="432"/>
        <v>0</v>
      </c>
      <c r="J1116" s="26">
        <f t="shared" si="433"/>
        <v>0</v>
      </c>
      <c r="K1116" s="26">
        <f t="shared" si="434"/>
        <v>0</v>
      </c>
      <c r="L1116" s="26">
        <f t="shared" si="435"/>
        <v>0</v>
      </c>
      <c r="M1116" s="26">
        <f t="shared" si="436"/>
        <v>0</v>
      </c>
      <c r="N1116" s="26">
        <f t="shared" si="437"/>
        <v>0</v>
      </c>
      <c r="O1116" s="26">
        <f t="shared" si="438"/>
        <v>2.5</v>
      </c>
      <c r="P1116" s="26">
        <f t="shared" si="439"/>
        <v>2.5</v>
      </c>
      <c r="Q1116" s="26">
        <f t="shared" si="440"/>
        <v>2.5</v>
      </c>
      <c r="R1116" s="26">
        <f t="shared" si="441"/>
        <v>0</v>
      </c>
      <c r="S1116" s="26">
        <f t="shared" si="442"/>
        <v>0</v>
      </c>
      <c r="T1116" s="26">
        <f t="shared" si="443"/>
        <v>0</v>
      </c>
      <c r="U1116" s="26">
        <f t="shared" si="444"/>
        <v>0</v>
      </c>
      <c r="V1116" s="26">
        <f t="shared" si="445"/>
        <v>0</v>
      </c>
      <c r="W1116" s="26">
        <f>VLOOKUP(AF1116,角色间职业划分!L:M,2,FALSE)</f>
        <v>40</v>
      </c>
      <c r="X1116" s="26">
        <f t="shared" si="446"/>
        <v>13</v>
      </c>
      <c r="Y1116" s="26">
        <v>0</v>
      </c>
      <c r="Z1116" s="26">
        <v>0</v>
      </c>
      <c r="AA1116" s="26">
        <v>0</v>
      </c>
      <c r="AB1116" s="26">
        <f t="shared" si="447"/>
        <v>5</v>
      </c>
      <c r="AC1116" s="1">
        <f t="shared" si="428"/>
        <v>360</v>
      </c>
      <c r="AD1116" s="51"/>
      <c r="AE1116" s="1"/>
      <c r="AF1116">
        <f t="shared" si="448"/>
        <v>19</v>
      </c>
      <c r="AG1116" s="26" t="str">
        <f>VLOOKUP(AF1116,角色间职业划分!P:R,3,FALSE)</f>
        <v>战士</v>
      </c>
      <c r="AH1116" s="26">
        <f t="shared" si="449"/>
        <v>13</v>
      </c>
    </row>
    <row r="1117" spans="1:34" x14ac:dyDescent="0.15">
      <c r="A1117" s="26">
        <v>1113</v>
      </c>
      <c r="B1117" s="26">
        <f t="shared" si="429"/>
        <v>0</v>
      </c>
      <c r="C1117" s="26">
        <f>ROUND(IF($AG1117="战士",VLOOKUP($AH1117,$DV:$ER,DX$1,FALSE),IF($AG1117="幻术师",VLOOKUP($AH1117,$EU:$FQ,EW$1,FALSE),IF($AG1117="刺客",VLOOKUP($AH1117,$FU:$GQ,FW$1,FALSE),"无该职业")))/VLOOKUP(AF1117,角色间职业划分!P:AP,20,FALSE),0)</f>
        <v>15</v>
      </c>
      <c r="D1117" s="26">
        <f t="shared" si="430"/>
        <v>0</v>
      </c>
      <c r="E1117" s="26">
        <f>ROUND(IF($AG1117="战士",VLOOKUP($AH1117,$DV:$ER,DZ$1,FALSE),IF($AG1117="幻术师",VLOOKUP($AH1117,$EU:$FQ,EY$1,FALSE),IF($AG1117="刺客",VLOOKUP($AH1117,$FU:$GQ,FY$1,FALSE),"无该职业")))*VLOOKUP($AF1117,角色间职业划分!$P:$AP,26,FALSE)*VLOOKUP($AF1117,角色间职业划分!$P:$AP,13,FALSE)/角色间职业划分!$AB$9,0)</f>
        <v>143</v>
      </c>
      <c r="F1117" s="26">
        <f>ROUND(IF($AG1117="战士",VLOOKUP($AH1117,$DV:$ER,EA$1,FALSE),IF($AG1117="幻术师",VLOOKUP($AH1117,$EU:$FQ,EZ$1,FALSE),IF($AG1117="刺客",VLOOKUP($AH1117,$FU:$GQ,FZ$1,FALSE),"无该职业")))*VLOOKUP($AF1117,角色间职业划分!$P:$AP,8,FALSE)/角色间职业划分!$W$9,0)</f>
        <v>3702</v>
      </c>
      <c r="G1117" s="26">
        <f>ROUND(IF($AG1117="战士",VLOOKUP($AH1117,$DV:$ER,EB$1,FALSE),IF($AG1117="幻术师",VLOOKUP($AH1117,$EU:$FQ,FA$1,FALSE),IF($AG1117="刺客",VLOOKUP($AH1117,$FU:$GQ,GA$1,FALSE),"无该职业")))*VLOOKUP($AF1117,角色间职业划分!$P:$AP,13,FALSE)/角色间职业划分!$AB$9,0)</f>
        <v>580</v>
      </c>
      <c r="H1117" s="26">
        <f t="shared" si="431"/>
        <v>0</v>
      </c>
      <c r="I1117" s="26">
        <f t="shared" si="432"/>
        <v>0</v>
      </c>
      <c r="J1117" s="26">
        <f t="shared" si="433"/>
        <v>0</v>
      </c>
      <c r="K1117" s="26">
        <f t="shared" si="434"/>
        <v>0</v>
      </c>
      <c r="L1117" s="26">
        <f t="shared" si="435"/>
        <v>0</v>
      </c>
      <c r="M1117" s="26">
        <f t="shared" si="436"/>
        <v>0</v>
      </c>
      <c r="N1117" s="26">
        <f t="shared" si="437"/>
        <v>0</v>
      </c>
      <c r="O1117" s="26">
        <f t="shared" si="438"/>
        <v>2.5</v>
      </c>
      <c r="P1117" s="26">
        <f t="shared" si="439"/>
        <v>2.5</v>
      </c>
      <c r="Q1117" s="26">
        <f t="shared" si="440"/>
        <v>2.5</v>
      </c>
      <c r="R1117" s="26">
        <f t="shared" si="441"/>
        <v>0</v>
      </c>
      <c r="S1117" s="26">
        <f t="shared" si="442"/>
        <v>2.5</v>
      </c>
      <c r="T1117" s="26">
        <f t="shared" si="443"/>
        <v>0</v>
      </c>
      <c r="U1117" s="26">
        <f t="shared" si="444"/>
        <v>0</v>
      </c>
      <c r="V1117" s="26">
        <f t="shared" si="445"/>
        <v>0</v>
      </c>
      <c r="W1117" s="26">
        <f>VLOOKUP(AF1117,角色间职业划分!L:M,2,FALSE)</f>
        <v>40</v>
      </c>
      <c r="X1117" s="26">
        <f t="shared" si="446"/>
        <v>14</v>
      </c>
      <c r="Y1117" s="26">
        <v>0</v>
      </c>
      <c r="Z1117" s="26">
        <v>0</v>
      </c>
      <c r="AA1117" s="26">
        <v>0</v>
      </c>
      <c r="AB1117" s="26">
        <f t="shared" si="447"/>
        <v>5</v>
      </c>
      <c r="AC1117" s="1">
        <f t="shared" si="428"/>
        <v>390</v>
      </c>
      <c r="AD1117" s="51"/>
      <c r="AE1117" s="1"/>
      <c r="AF1117">
        <f t="shared" si="448"/>
        <v>19</v>
      </c>
      <c r="AG1117" s="26" t="str">
        <f>VLOOKUP(AF1117,角色间职业划分!P:R,3,FALSE)</f>
        <v>战士</v>
      </c>
      <c r="AH1117" s="26">
        <f t="shared" si="449"/>
        <v>14</v>
      </c>
    </row>
    <row r="1118" spans="1:34" x14ac:dyDescent="0.15">
      <c r="A1118" s="26">
        <v>1114</v>
      </c>
      <c r="B1118" s="26">
        <f t="shared" si="429"/>
        <v>0</v>
      </c>
      <c r="C1118" s="26">
        <f>ROUND(IF($AG1118="战士",VLOOKUP($AH1118,$DV:$ER,DX$1,FALSE),IF($AG1118="幻术师",VLOOKUP($AH1118,$EU:$FQ,EW$1,FALSE),IF($AG1118="刺客",VLOOKUP($AH1118,$FU:$GQ,FW$1,FALSE),"无该职业")))/VLOOKUP(AF1118,角色间职业划分!P:AP,20,FALSE),0)</f>
        <v>15</v>
      </c>
      <c r="D1118" s="26">
        <f t="shared" si="430"/>
        <v>0</v>
      </c>
      <c r="E1118" s="26">
        <f>ROUND(IF($AG1118="战士",VLOOKUP($AH1118,$DV:$ER,DZ$1,FALSE),IF($AG1118="幻术师",VLOOKUP($AH1118,$EU:$FQ,EY$1,FALSE),IF($AG1118="刺客",VLOOKUP($AH1118,$FU:$GQ,FY$1,FALSE),"无该职业")))*VLOOKUP($AF1118,角色间职业划分!$P:$AP,26,FALSE)*VLOOKUP($AF1118,角色间职业划分!$P:$AP,13,FALSE)/角色间职业划分!$AB$9,0)</f>
        <v>143</v>
      </c>
      <c r="F1118" s="26">
        <f>ROUND(IF($AG1118="战士",VLOOKUP($AH1118,$DV:$ER,EA$1,FALSE),IF($AG1118="幻术师",VLOOKUP($AH1118,$EU:$FQ,EZ$1,FALSE),IF($AG1118="刺客",VLOOKUP($AH1118,$FU:$GQ,FZ$1,FALSE),"无该职业")))*VLOOKUP($AF1118,角色间职业划分!$P:$AP,8,FALSE)/角色间职业划分!$W$9,0)</f>
        <v>3702</v>
      </c>
      <c r="G1118" s="26">
        <f>ROUND(IF($AG1118="战士",VLOOKUP($AH1118,$DV:$ER,EB$1,FALSE),IF($AG1118="幻术师",VLOOKUP($AH1118,$EU:$FQ,FA$1,FALSE),IF($AG1118="刺客",VLOOKUP($AH1118,$FU:$GQ,GA$1,FALSE),"无该职业")))*VLOOKUP($AF1118,角色间职业划分!$P:$AP,13,FALSE)/角色间职业划分!$AB$9,0)</f>
        <v>811</v>
      </c>
      <c r="H1118" s="26">
        <f t="shared" si="431"/>
        <v>0</v>
      </c>
      <c r="I1118" s="26">
        <f t="shared" si="432"/>
        <v>0</v>
      </c>
      <c r="J1118" s="26">
        <f t="shared" si="433"/>
        <v>0</v>
      </c>
      <c r="K1118" s="26">
        <f t="shared" si="434"/>
        <v>0</v>
      </c>
      <c r="L1118" s="26">
        <f t="shared" si="435"/>
        <v>0</v>
      </c>
      <c r="M1118" s="26">
        <f t="shared" si="436"/>
        <v>0</v>
      </c>
      <c r="N1118" s="26">
        <f t="shared" si="437"/>
        <v>0</v>
      </c>
      <c r="O1118" s="26">
        <f t="shared" si="438"/>
        <v>2.5</v>
      </c>
      <c r="P1118" s="26">
        <f t="shared" si="439"/>
        <v>2.5</v>
      </c>
      <c r="Q1118" s="26">
        <f t="shared" si="440"/>
        <v>2.5</v>
      </c>
      <c r="R1118" s="26">
        <f t="shared" si="441"/>
        <v>0</v>
      </c>
      <c r="S1118" s="26">
        <f t="shared" si="442"/>
        <v>2.5</v>
      </c>
      <c r="T1118" s="26">
        <f t="shared" si="443"/>
        <v>0</v>
      </c>
      <c r="U1118" s="26">
        <f t="shared" si="444"/>
        <v>0</v>
      </c>
      <c r="V1118" s="26">
        <f t="shared" si="445"/>
        <v>0</v>
      </c>
      <c r="W1118" s="26">
        <f>VLOOKUP(AF1118,角色间职业划分!L:M,2,FALSE)</f>
        <v>40</v>
      </c>
      <c r="X1118" s="26">
        <f t="shared" si="446"/>
        <v>15</v>
      </c>
      <c r="Y1118" s="26">
        <v>0</v>
      </c>
      <c r="Z1118" s="26">
        <v>0</v>
      </c>
      <c r="AA1118" s="26">
        <v>0</v>
      </c>
      <c r="AB1118" s="26">
        <f t="shared" si="447"/>
        <v>5</v>
      </c>
      <c r="AC1118" s="1">
        <f t="shared" si="428"/>
        <v>420</v>
      </c>
      <c r="AD1118" s="51"/>
      <c r="AE1118" s="1"/>
      <c r="AF1118">
        <f t="shared" si="448"/>
        <v>19</v>
      </c>
      <c r="AG1118" s="26" t="str">
        <f>VLOOKUP(AF1118,角色间职业划分!P:R,3,FALSE)</f>
        <v>战士</v>
      </c>
      <c r="AH1118" s="26">
        <f t="shared" si="449"/>
        <v>15</v>
      </c>
    </row>
    <row r="1119" spans="1:34" x14ac:dyDescent="0.15">
      <c r="A1119" s="26">
        <v>1115</v>
      </c>
      <c r="B1119" s="26">
        <f t="shared" si="429"/>
        <v>0</v>
      </c>
      <c r="C1119" s="26">
        <f>ROUND(IF($AG1119="战士",VLOOKUP($AH1119,$DV:$ER,DX$1,FALSE),IF($AG1119="幻术师",VLOOKUP($AH1119,$EU:$FQ,EW$1,FALSE),IF($AG1119="刺客",VLOOKUP($AH1119,$FU:$GQ,FW$1,FALSE),"无该职业")))/VLOOKUP(AF1119,角色间职业划分!P:AP,20,FALSE),0)</f>
        <v>15</v>
      </c>
      <c r="D1119" s="26">
        <f t="shared" si="430"/>
        <v>0</v>
      </c>
      <c r="E1119" s="26">
        <f>ROUND(IF($AG1119="战士",VLOOKUP($AH1119,$DV:$ER,DZ$1,FALSE),IF($AG1119="幻术师",VLOOKUP($AH1119,$EU:$FQ,EY$1,FALSE),IF($AG1119="刺客",VLOOKUP($AH1119,$FU:$GQ,FY$1,FALSE),"无该职业")))*VLOOKUP($AF1119,角色间职业划分!$P:$AP,26,FALSE)*VLOOKUP($AF1119,角色间职业划分!$P:$AP,13,FALSE)/角色间职业划分!$AB$9,0)</f>
        <v>143</v>
      </c>
      <c r="F1119" s="26">
        <f>ROUND(IF($AG1119="战士",VLOOKUP($AH1119,$DV:$ER,EA$1,FALSE),IF($AG1119="幻术师",VLOOKUP($AH1119,$EU:$FQ,EZ$1,FALSE),IF($AG1119="刺客",VLOOKUP($AH1119,$FU:$GQ,FZ$1,FALSE),"无该职业")))*VLOOKUP($AF1119,角色间职业划分!$P:$AP,8,FALSE)/角色间职业划分!$W$9,0)</f>
        <v>3702</v>
      </c>
      <c r="G1119" s="26">
        <f>ROUND(IF($AG1119="战士",VLOOKUP($AH1119,$DV:$ER,EB$1,FALSE),IF($AG1119="幻术师",VLOOKUP($AH1119,$EU:$FQ,FA$1,FALSE),IF($AG1119="刺客",VLOOKUP($AH1119,$FU:$GQ,GA$1,FALSE),"无该职业")))*VLOOKUP($AF1119,角色间职业划分!$P:$AP,13,FALSE)/角色间职业划分!$AB$9,0)</f>
        <v>811</v>
      </c>
      <c r="H1119" s="26">
        <f t="shared" si="431"/>
        <v>0</v>
      </c>
      <c r="I1119" s="26">
        <f t="shared" si="432"/>
        <v>0</v>
      </c>
      <c r="J1119" s="26">
        <f t="shared" si="433"/>
        <v>0</v>
      </c>
      <c r="K1119" s="26">
        <f t="shared" si="434"/>
        <v>0</v>
      </c>
      <c r="L1119" s="26">
        <f t="shared" si="435"/>
        <v>0</v>
      </c>
      <c r="M1119" s="26">
        <f t="shared" si="436"/>
        <v>0</v>
      </c>
      <c r="N1119" s="26">
        <f t="shared" si="437"/>
        <v>2.5</v>
      </c>
      <c r="O1119" s="26">
        <f t="shared" si="438"/>
        <v>2.5</v>
      </c>
      <c r="P1119" s="26">
        <f t="shared" si="439"/>
        <v>2.5</v>
      </c>
      <c r="Q1119" s="26">
        <f t="shared" si="440"/>
        <v>2.5</v>
      </c>
      <c r="R1119" s="26">
        <f t="shared" si="441"/>
        <v>0</v>
      </c>
      <c r="S1119" s="26">
        <f t="shared" si="442"/>
        <v>2.5</v>
      </c>
      <c r="T1119" s="26">
        <f t="shared" si="443"/>
        <v>0</v>
      </c>
      <c r="U1119" s="26">
        <f t="shared" si="444"/>
        <v>0</v>
      </c>
      <c r="V1119" s="26">
        <f t="shared" si="445"/>
        <v>0</v>
      </c>
      <c r="W1119" s="26">
        <f>VLOOKUP(AF1119,角色间职业划分!L:M,2,FALSE)</f>
        <v>40</v>
      </c>
      <c r="X1119" s="26">
        <f t="shared" si="446"/>
        <v>16</v>
      </c>
      <c r="Y1119" s="26">
        <v>0</v>
      </c>
      <c r="Z1119" s="26">
        <v>0</v>
      </c>
      <c r="AA1119" s="26">
        <v>0</v>
      </c>
      <c r="AB1119" s="26">
        <f t="shared" si="447"/>
        <v>5</v>
      </c>
      <c r="AC1119" s="1">
        <f t="shared" si="428"/>
        <v>450</v>
      </c>
      <c r="AD1119" s="51"/>
      <c r="AE1119" s="1"/>
      <c r="AF1119">
        <f t="shared" si="448"/>
        <v>19</v>
      </c>
      <c r="AG1119" s="26" t="str">
        <f>VLOOKUP(AF1119,角色间职业划分!P:R,3,FALSE)</f>
        <v>战士</v>
      </c>
      <c r="AH1119" s="26">
        <f t="shared" si="449"/>
        <v>16</v>
      </c>
    </row>
    <row r="1120" spans="1:34" x14ac:dyDescent="0.15">
      <c r="A1120" s="26">
        <v>1116</v>
      </c>
      <c r="B1120" s="26">
        <f t="shared" si="429"/>
        <v>0</v>
      </c>
      <c r="C1120" s="26">
        <f>ROUND(IF($AG1120="战士",VLOOKUP($AH1120,$DV:$ER,DX$1,FALSE),IF($AG1120="幻术师",VLOOKUP($AH1120,$EU:$FQ,EW$1,FALSE),IF($AG1120="刺客",VLOOKUP($AH1120,$FU:$GQ,FW$1,FALSE),"无该职业")))/VLOOKUP(AF1120,角色间职业划分!P:AP,20,FALSE),0)</f>
        <v>15</v>
      </c>
      <c r="D1120" s="26">
        <f t="shared" si="430"/>
        <v>0</v>
      </c>
      <c r="E1120" s="26">
        <f>ROUND(IF($AG1120="战士",VLOOKUP($AH1120,$DV:$ER,DZ$1,FALSE),IF($AG1120="幻术师",VLOOKUP($AH1120,$EU:$FQ,EY$1,FALSE),IF($AG1120="刺客",VLOOKUP($AH1120,$FU:$GQ,FY$1,FALSE),"无该职业")))*VLOOKUP($AF1120,角色间职业划分!$P:$AP,26,FALSE)*VLOOKUP($AF1120,角色间职业划分!$P:$AP,13,FALSE)/角色间职业划分!$AB$9,0)</f>
        <v>143</v>
      </c>
      <c r="F1120" s="26">
        <f>ROUND(IF($AG1120="战士",VLOOKUP($AH1120,$DV:$ER,EA$1,FALSE),IF($AG1120="幻术师",VLOOKUP($AH1120,$EU:$FQ,EZ$1,FALSE),IF($AG1120="刺客",VLOOKUP($AH1120,$FU:$GQ,FZ$1,FALSE),"无该职业")))*VLOOKUP($AF1120,角色间职业划分!$P:$AP,8,FALSE)/角色间职业划分!$W$9,0)</f>
        <v>4936</v>
      </c>
      <c r="G1120" s="26">
        <f>ROUND(IF($AG1120="战士",VLOOKUP($AH1120,$DV:$ER,EB$1,FALSE),IF($AG1120="幻术师",VLOOKUP($AH1120,$EU:$FQ,FA$1,FALSE),IF($AG1120="刺客",VLOOKUP($AH1120,$FU:$GQ,GA$1,FALSE),"无该职业")))*VLOOKUP($AF1120,角色间职业划分!$P:$AP,13,FALSE)/角色间职业划分!$AB$9,0)</f>
        <v>811</v>
      </c>
      <c r="H1120" s="26">
        <f t="shared" si="431"/>
        <v>0</v>
      </c>
      <c r="I1120" s="26">
        <f t="shared" si="432"/>
        <v>0</v>
      </c>
      <c r="J1120" s="26">
        <f t="shared" si="433"/>
        <v>0</v>
      </c>
      <c r="K1120" s="26">
        <f t="shared" si="434"/>
        <v>0</v>
      </c>
      <c r="L1120" s="26">
        <f t="shared" si="435"/>
        <v>0</v>
      </c>
      <c r="M1120" s="26">
        <f t="shared" si="436"/>
        <v>0</v>
      </c>
      <c r="N1120" s="26">
        <f t="shared" si="437"/>
        <v>2.5</v>
      </c>
      <c r="O1120" s="26">
        <f t="shared" si="438"/>
        <v>2.5</v>
      </c>
      <c r="P1120" s="26">
        <f t="shared" si="439"/>
        <v>2.5</v>
      </c>
      <c r="Q1120" s="26">
        <f t="shared" si="440"/>
        <v>2.5</v>
      </c>
      <c r="R1120" s="26">
        <f t="shared" si="441"/>
        <v>0</v>
      </c>
      <c r="S1120" s="26">
        <f t="shared" si="442"/>
        <v>2.5</v>
      </c>
      <c r="T1120" s="26">
        <f t="shared" si="443"/>
        <v>0</v>
      </c>
      <c r="U1120" s="26">
        <f t="shared" si="444"/>
        <v>0</v>
      </c>
      <c r="V1120" s="26">
        <f t="shared" si="445"/>
        <v>0</v>
      </c>
      <c r="W1120" s="26">
        <f>VLOOKUP(AF1120,角色间职业划分!L:M,2,FALSE)</f>
        <v>40</v>
      </c>
      <c r="X1120" s="26">
        <f t="shared" si="446"/>
        <v>17</v>
      </c>
      <c r="Y1120" s="26">
        <v>0</v>
      </c>
      <c r="Z1120" s="26">
        <v>0</v>
      </c>
      <c r="AA1120" s="26">
        <v>0</v>
      </c>
      <c r="AB1120" s="26">
        <f t="shared" si="447"/>
        <v>5</v>
      </c>
      <c r="AC1120" s="1">
        <f t="shared" si="428"/>
        <v>480</v>
      </c>
      <c r="AD1120" s="51"/>
      <c r="AE1120" s="1"/>
      <c r="AF1120">
        <f t="shared" si="448"/>
        <v>19</v>
      </c>
      <c r="AG1120" s="26" t="str">
        <f>VLOOKUP(AF1120,角色间职业划分!P:R,3,FALSE)</f>
        <v>战士</v>
      </c>
      <c r="AH1120" s="26">
        <f t="shared" si="449"/>
        <v>17</v>
      </c>
    </row>
    <row r="1121" spans="1:34" x14ac:dyDescent="0.15">
      <c r="A1121" s="26">
        <v>1117</v>
      </c>
      <c r="B1121" s="26">
        <f t="shared" si="429"/>
        <v>0</v>
      </c>
      <c r="C1121" s="26">
        <f>ROUND(IF($AG1121="战士",VLOOKUP($AH1121,$DV:$ER,DX$1,FALSE),IF($AG1121="幻术师",VLOOKUP($AH1121,$EU:$FQ,EW$1,FALSE),IF($AG1121="刺客",VLOOKUP($AH1121,$FU:$GQ,FW$1,FALSE),"无该职业")))/VLOOKUP(AF1121,角色间职业划分!P:AP,20,FALSE),0)</f>
        <v>22</v>
      </c>
      <c r="D1121" s="26">
        <f t="shared" si="430"/>
        <v>0</v>
      </c>
      <c r="E1121" s="26">
        <f>ROUND(IF($AG1121="战士",VLOOKUP($AH1121,$DV:$ER,DZ$1,FALSE),IF($AG1121="幻术师",VLOOKUP($AH1121,$EU:$FQ,EY$1,FALSE),IF($AG1121="刺客",VLOOKUP($AH1121,$FU:$GQ,FY$1,FALSE),"无该职业")))*VLOOKUP($AF1121,角色间职业划分!$P:$AP,26,FALSE)*VLOOKUP($AF1121,角色间职业划分!$P:$AP,13,FALSE)/角色间职业划分!$AB$9,0)</f>
        <v>143</v>
      </c>
      <c r="F1121" s="26">
        <f>ROUND(IF($AG1121="战士",VLOOKUP($AH1121,$DV:$ER,EA$1,FALSE),IF($AG1121="幻术师",VLOOKUP($AH1121,$EU:$FQ,EZ$1,FALSE),IF($AG1121="刺客",VLOOKUP($AH1121,$FU:$GQ,FZ$1,FALSE),"无该职业")))*VLOOKUP($AF1121,角色间职业划分!$P:$AP,8,FALSE)/角色间职业划分!$W$9,0)</f>
        <v>4936</v>
      </c>
      <c r="G1121" s="26">
        <f>ROUND(IF($AG1121="战士",VLOOKUP($AH1121,$DV:$ER,EB$1,FALSE),IF($AG1121="幻术师",VLOOKUP($AH1121,$EU:$FQ,FA$1,FALSE),IF($AG1121="刺客",VLOOKUP($AH1121,$FU:$GQ,GA$1,FALSE),"无该职业")))*VLOOKUP($AF1121,角色间职业划分!$P:$AP,13,FALSE)/角色间职业划分!$AB$9,0)</f>
        <v>811</v>
      </c>
      <c r="H1121" s="26">
        <f t="shared" si="431"/>
        <v>0</v>
      </c>
      <c r="I1121" s="26">
        <f t="shared" si="432"/>
        <v>0</v>
      </c>
      <c r="J1121" s="26">
        <f t="shared" si="433"/>
        <v>0</v>
      </c>
      <c r="K1121" s="26">
        <f t="shared" si="434"/>
        <v>0</v>
      </c>
      <c r="L1121" s="26">
        <f t="shared" si="435"/>
        <v>0</v>
      </c>
      <c r="M1121" s="26">
        <f t="shared" si="436"/>
        <v>0</v>
      </c>
      <c r="N1121" s="26">
        <f t="shared" si="437"/>
        <v>2.5</v>
      </c>
      <c r="O1121" s="26">
        <f t="shared" si="438"/>
        <v>2.5</v>
      </c>
      <c r="P1121" s="26">
        <f t="shared" si="439"/>
        <v>2.5</v>
      </c>
      <c r="Q1121" s="26">
        <f t="shared" si="440"/>
        <v>2.5</v>
      </c>
      <c r="R1121" s="26">
        <f t="shared" si="441"/>
        <v>0</v>
      </c>
      <c r="S1121" s="26">
        <f t="shared" si="442"/>
        <v>2.5</v>
      </c>
      <c r="T1121" s="26">
        <f t="shared" si="443"/>
        <v>0</v>
      </c>
      <c r="U1121" s="26">
        <f t="shared" si="444"/>
        <v>0</v>
      </c>
      <c r="V1121" s="26">
        <f t="shared" si="445"/>
        <v>0</v>
      </c>
      <c r="W1121" s="26">
        <f>VLOOKUP(AF1121,角色间职业划分!L:M,2,FALSE)</f>
        <v>40</v>
      </c>
      <c r="X1121" s="26">
        <f t="shared" si="446"/>
        <v>18</v>
      </c>
      <c r="Y1121" s="26">
        <v>0</v>
      </c>
      <c r="Z1121" s="26">
        <v>0</v>
      </c>
      <c r="AA1121" s="26">
        <v>0</v>
      </c>
      <c r="AB1121" s="26">
        <f t="shared" si="447"/>
        <v>5</v>
      </c>
      <c r="AC1121" s="1">
        <f t="shared" si="428"/>
        <v>510</v>
      </c>
      <c r="AD1121" s="51"/>
      <c r="AE1121" s="1"/>
      <c r="AF1121">
        <f t="shared" si="448"/>
        <v>19</v>
      </c>
      <c r="AG1121" s="26" t="str">
        <f>VLOOKUP(AF1121,角色间职业划分!P:R,3,FALSE)</f>
        <v>战士</v>
      </c>
      <c r="AH1121" s="26">
        <f t="shared" si="449"/>
        <v>18</v>
      </c>
    </row>
    <row r="1122" spans="1:34" x14ac:dyDescent="0.15">
      <c r="A1122" s="26">
        <v>1118</v>
      </c>
      <c r="B1122" s="26">
        <f t="shared" si="429"/>
        <v>0</v>
      </c>
      <c r="C1122" s="26">
        <f>ROUND(IF($AG1122="战士",VLOOKUP($AH1122,$DV:$ER,DX$1,FALSE),IF($AG1122="幻术师",VLOOKUP($AH1122,$EU:$FQ,EW$1,FALSE),IF($AG1122="刺客",VLOOKUP($AH1122,$FU:$GQ,FW$1,FALSE),"无该职业")))/VLOOKUP(AF1122,角色间职业划分!P:AP,20,FALSE),0)</f>
        <v>22</v>
      </c>
      <c r="D1122" s="26">
        <f t="shared" si="430"/>
        <v>0</v>
      </c>
      <c r="E1122" s="26">
        <f>ROUND(IF($AG1122="战士",VLOOKUP($AH1122,$DV:$ER,DZ$1,FALSE),IF($AG1122="幻术师",VLOOKUP($AH1122,$EU:$FQ,EY$1,FALSE),IF($AG1122="刺客",VLOOKUP($AH1122,$FU:$GQ,FY$1,FALSE),"无该职业")))*VLOOKUP($AF1122,角色间职业划分!$P:$AP,26,FALSE)*VLOOKUP($AF1122,角色间职业划分!$P:$AP,13,FALSE)/角色间职业划分!$AB$9,0)</f>
        <v>143</v>
      </c>
      <c r="F1122" s="26">
        <f>ROUND(IF($AG1122="战士",VLOOKUP($AH1122,$DV:$ER,EA$1,FALSE),IF($AG1122="幻术师",VLOOKUP($AH1122,$EU:$FQ,EZ$1,FALSE),IF($AG1122="刺客",VLOOKUP($AH1122,$FU:$GQ,FZ$1,FALSE),"无该职业")))*VLOOKUP($AF1122,角色间职业划分!$P:$AP,8,FALSE)/角色间职业划分!$W$9,0)</f>
        <v>4936</v>
      </c>
      <c r="G1122" s="26">
        <f>ROUND(IF($AG1122="战士",VLOOKUP($AH1122,$DV:$ER,EB$1,FALSE),IF($AG1122="幻术师",VLOOKUP($AH1122,$EU:$FQ,FA$1,FALSE),IF($AG1122="刺客",VLOOKUP($AH1122,$FU:$GQ,GA$1,FALSE),"无该职业")))*VLOOKUP($AF1122,角色间职业划分!$P:$AP,13,FALSE)/角色间职业划分!$AB$9,0)</f>
        <v>1043</v>
      </c>
      <c r="H1122" s="26">
        <f t="shared" si="431"/>
        <v>0</v>
      </c>
      <c r="I1122" s="26">
        <f t="shared" si="432"/>
        <v>0</v>
      </c>
      <c r="J1122" s="26">
        <f t="shared" si="433"/>
        <v>0</v>
      </c>
      <c r="K1122" s="26">
        <f t="shared" si="434"/>
        <v>0</v>
      </c>
      <c r="L1122" s="26">
        <f t="shared" si="435"/>
        <v>0</v>
      </c>
      <c r="M1122" s="26">
        <f t="shared" si="436"/>
        <v>0</v>
      </c>
      <c r="N1122" s="26">
        <f t="shared" si="437"/>
        <v>2.5</v>
      </c>
      <c r="O1122" s="26">
        <f t="shared" si="438"/>
        <v>2.5</v>
      </c>
      <c r="P1122" s="26">
        <f t="shared" si="439"/>
        <v>2.5</v>
      </c>
      <c r="Q1122" s="26">
        <f t="shared" si="440"/>
        <v>2.5</v>
      </c>
      <c r="R1122" s="26">
        <f t="shared" si="441"/>
        <v>0</v>
      </c>
      <c r="S1122" s="26">
        <f t="shared" si="442"/>
        <v>2.5</v>
      </c>
      <c r="T1122" s="26">
        <f t="shared" si="443"/>
        <v>0</v>
      </c>
      <c r="U1122" s="26">
        <f t="shared" si="444"/>
        <v>0</v>
      </c>
      <c r="V1122" s="26">
        <f t="shared" si="445"/>
        <v>0</v>
      </c>
      <c r="W1122" s="26">
        <f>VLOOKUP(AF1122,角色间职业划分!L:M,2,FALSE)</f>
        <v>40</v>
      </c>
      <c r="X1122" s="26">
        <f t="shared" si="446"/>
        <v>19</v>
      </c>
      <c r="Y1122" s="26">
        <v>0</v>
      </c>
      <c r="Z1122" s="26">
        <v>0</v>
      </c>
      <c r="AA1122" s="26">
        <v>0</v>
      </c>
      <c r="AB1122" s="26">
        <f t="shared" si="447"/>
        <v>5</v>
      </c>
      <c r="AC1122" s="1">
        <f t="shared" si="428"/>
        <v>540</v>
      </c>
      <c r="AD1122" s="51"/>
      <c r="AE1122" s="1"/>
      <c r="AF1122">
        <f t="shared" si="448"/>
        <v>19</v>
      </c>
      <c r="AG1122" s="26" t="str">
        <f>VLOOKUP(AF1122,角色间职业划分!P:R,3,FALSE)</f>
        <v>战士</v>
      </c>
      <c r="AH1122" s="26">
        <f t="shared" si="449"/>
        <v>19</v>
      </c>
    </row>
    <row r="1123" spans="1:34" x14ac:dyDescent="0.15">
      <c r="A1123" s="26">
        <v>1119</v>
      </c>
      <c r="B1123" s="26">
        <f t="shared" si="429"/>
        <v>0</v>
      </c>
      <c r="C1123" s="26">
        <f>ROUND(IF($AG1123="战士",VLOOKUP($AH1123,$DV:$ER,DX$1,FALSE),IF($AG1123="幻术师",VLOOKUP($AH1123,$EU:$FQ,EW$1,FALSE),IF($AG1123="刺客",VLOOKUP($AH1123,$FU:$GQ,FW$1,FALSE),"无该职业")))/VLOOKUP(AF1123,角色间职业划分!P:AP,20,FALSE),0)</f>
        <v>22</v>
      </c>
      <c r="D1123" s="26">
        <f t="shared" si="430"/>
        <v>0</v>
      </c>
      <c r="E1123" s="26">
        <f>ROUND(IF($AG1123="战士",VLOOKUP($AH1123,$DV:$ER,DZ$1,FALSE),IF($AG1123="幻术师",VLOOKUP($AH1123,$EU:$FQ,EY$1,FALSE),IF($AG1123="刺客",VLOOKUP($AH1123,$FU:$GQ,FY$1,FALSE),"无该职业")))*VLOOKUP($AF1123,角色间职业划分!$P:$AP,26,FALSE)*VLOOKUP($AF1123,角色间职业划分!$P:$AP,13,FALSE)/角色间职业划分!$AB$9,0)</f>
        <v>434</v>
      </c>
      <c r="F1123" s="26">
        <f>ROUND(IF($AG1123="战士",VLOOKUP($AH1123,$DV:$ER,EA$1,FALSE),IF($AG1123="幻术师",VLOOKUP($AH1123,$EU:$FQ,EZ$1,FALSE),IF($AG1123="刺客",VLOOKUP($AH1123,$FU:$GQ,FZ$1,FALSE),"无该职业")))*VLOOKUP($AF1123,角色间职业划分!$P:$AP,8,FALSE)/角色间职业划分!$W$9,0)</f>
        <v>4936</v>
      </c>
      <c r="G1123" s="26">
        <f>ROUND(IF($AG1123="战士",VLOOKUP($AH1123,$DV:$ER,EB$1,FALSE),IF($AG1123="幻术师",VLOOKUP($AH1123,$EU:$FQ,FA$1,FALSE),IF($AG1123="刺客",VLOOKUP($AH1123,$FU:$GQ,GA$1,FALSE),"无该职业")))*VLOOKUP($AF1123,角色间职业划分!$P:$AP,13,FALSE)/角色间职业划分!$AB$9,0)</f>
        <v>1043</v>
      </c>
      <c r="H1123" s="26">
        <f t="shared" si="431"/>
        <v>0</v>
      </c>
      <c r="I1123" s="26">
        <f t="shared" si="432"/>
        <v>0</v>
      </c>
      <c r="J1123" s="26">
        <f t="shared" si="433"/>
        <v>0</v>
      </c>
      <c r="K1123" s="26">
        <f t="shared" si="434"/>
        <v>0</v>
      </c>
      <c r="L1123" s="26">
        <f t="shared" si="435"/>
        <v>0</v>
      </c>
      <c r="M1123" s="26">
        <f t="shared" si="436"/>
        <v>0</v>
      </c>
      <c r="N1123" s="26">
        <f t="shared" si="437"/>
        <v>2.5</v>
      </c>
      <c r="O1123" s="26">
        <f t="shared" si="438"/>
        <v>2.5</v>
      </c>
      <c r="P1123" s="26">
        <f t="shared" si="439"/>
        <v>2.5</v>
      </c>
      <c r="Q1123" s="26">
        <f t="shared" si="440"/>
        <v>2.5</v>
      </c>
      <c r="R1123" s="26">
        <f t="shared" si="441"/>
        <v>0</v>
      </c>
      <c r="S1123" s="26">
        <f t="shared" si="442"/>
        <v>2.5</v>
      </c>
      <c r="T1123" s="26">
        <f t="shared" si="443"/>
        <v>0</v>
      </c>
      <c r="U1123" s="26">
        <f t="shared" si="444"/>
        <v>0</v>
      </c>
      <c r="V1123" s="26">
        <f t="shared" si="445"/>
        <v>0</v>
      </c>
      <c r="W1123" s="26">
        <f>VLOOKUP(AF1123,角色间职业划分!L:M,2,FALSE)</f>
        <v>40</v>
      </c>
      <c r="X1123" s="26">
        <f t="shared" si="446"/>
        <v>20</v>
      </c>
      <c r="Y1123" s="26">
        <v>0</v>
      </c>
      <c r="Z1123" s="26">
        <v>0</v>
      </c>
      <c r="AA1123" s="26">
        <v>0</v>
      </c>
      <c r="AB1123" s="26">
        <f t="shared" si="447"/>
        <v>7.5</v>
      </c>
      <c r="AC1123" s="1">
        <f t="shared" si="428"/>
        <v>561</v>
      </c>
      <c r="AD1123" s="51"/>
      <c r="AE1123" s="1"/>
      <c r="AF1123">
        <f t="shared" si="448"/>
        <v>19</v>
      </c>
      <c r="AG1123" s="26" t="str">
        <f>VLOOKUP(AF1123,角色间职业划分!P:R,3,FALSE)</f>
        <v>战士</v>
      </c>
      <c r="AH1123" s="26">
        <f t="shared" si="449"/>
        <v>20</v>
      </c>
    </row>
    <row r="1124" spans="1:34" x14ac:dyDescent="0.15">
      <c r="A1124" s="26">
        <v>1120</v>
      </c>
      <c r="B1124" s="26">
        <f t="shared" si="429"/>
        <v>0</v>
      </c>
      <c r="C1124" s="26">
        <f>ROUND(IF($AG1124="战士",VLOOKUP($AH1124,$DV:$ER,DX$1,FALSE),IF($AG1124="幻术师",VLOOKUP($AH1124,$EU:$FQ,EW$1,FALSE),IF($AG1124="刺客",VLOOKUP($AH1124,$FU:$GQ,FW$1,FALSE),"无该职业")))/VLOOKUP(AF1124,角色间职业划分!P:AP,20,FALSE),0)</f>
        <v>22</v>
      </c>
      <c r="D1124" s="26">
        <f t="shared" si="430"/>
        <v>0</v>
      </c>
      <c r="E1124" s="26">
        <f>ROUND(IF($AG1124="战士",VLOOKUP($AH1124,$DV:$ER,DZ$1,FALSE),IF($AG1124="幻术师",VLOOKUP($AH1124,$EU:$FQ,EY$1,FALSE),IF($AG1124="刺客",VLOOKUP($AH1124,$FU:$GQ,FY$1,FALSE),"无该职业")))*VLOOKUP($AF1124,角色间职业划分!$P:$AP,26,FALSE)*VLOOKUP($AF1124,角色间职业划分!$P:$AP,13,FALSE)/角色间职业划分!$AB$9,0)</f>
        <v>434</v>
      </c>
      <c r="F1124" s="26">
        <f>ROUND(IF($AG1124="战士",VLOOKUP($AH1124,$DV:$ER,EA$1,FALSE),IF($AG1124="幻术师",VLOOKUP($AH1124,$EU:$FQ,EZ$1,FALSE),IF($AG1124="刺客",VLOOKUP($AH1124,$FU:$GQ,FZ$1,FALSE),"无该职业")))*VLOOKUP($AF1124,角色间职业划分!$P:$AP,8,FALSE)/角色间职业划分!$W$9,0)</f>
        <v>5985</v>
      </c>
      <c r="G1124" s="26">
        <f>ROUND(IF($AG1124="战士",VLOOKUP($AH1124,$DV:$ER,EB$1,FALSE),IF($AG1124="幻术师",VLOOKUP($AH1124,$EU:$FQ,FA$1,FALSE),IF($AG1124="刺客",VLOOKUP($AH1124,$FU:$GQ,GA$1,FALSE),"无该职业")))*VLOOKUP($AF1124,角色间职业划分!$P:$AP,13,FALSE)/角色间职业划分!$AB$9,0)</f>
        <v>1043</v>
      </c>
      <c r="H1124" s="26">
        <f t="shared" si="431"/>
        <v>0</v>
      </c>
      <c r="I1124" s="26">
        <f t="shared" si="432"/>
        <v>0</v>
      </c>
      <c r="J1124" s="26">
        <f t="shared" si="433"/>
        <v>0</v>
      </c>
      <c r="K1124" s="26">
        <f t="shared" si="434"/>
        <v>0</v>
      </c>
      <c r="L1124" s="26">
        <f t="shared" si="435"/>
        <v>0</v>
      </c>
      <c r="M1124" s="26">
        <f t="shared" si="436"/>
        <v>0</v>
      </c>
      <c r="N1124" s="26">
        <f t="shared" si="437"/>
        <v>2.5</v>
      </c>
      <c r="O1124" s="26">
        <f t="shared" si="438"/>
        <v>2.5</v>
      </c>
      <c r="P1124" s="26">
        <f t="shared" si="439"/>
        <v>2.5</v>
      </c>
      <c r="Q1124" s="26">
        <f t="shared" si="440"/>
        <v>2.5</v>
      </c>
      <c r="R1124" s="26">
        <f t="shared" si="441"/>
        <v>0</v>
      </c>
      <c r="S1124" s="26">
        <f t="shared" si="442"/>
        <v>2.5</v>
      </c>
      <c r="T1124" s="26">
        <f t="shared" si="443"/>
        <v>0</v>
      </c>
      <c r="U1124" s="26">
        <f t="shared" si="444"/>
        <v>0</v>
      </c>
      <c r="V1124" s="26">
        <f t="shared" si="445"/>
        <v>0</v>
      </c>
      <c r="W1124" s="26">
        <f>VLOOKUP(AF1124,角色间职业划分!L:M,2,FALSE)</f>
        <v>40</v>
      </c>
      <c r="X1124" s="26">
        <f t="shared" si="446"/>
        <v>21</v>
      </c>
      <c r="Y1124" s="26">
        <v>0</v>
      </c>
      <c r="Z1124" s="26">
        <v>0</v>
      </c>
      <c r="AA1124" s="26">
        <v>0</v>
      </c>
      <c r="AB1124" s="26">
        <f t="shared" si="447"/>
        <v>7.5</v>
      </c>
      <c r="AC1124" s="1">
        <f t="shared" si="428"/>
        <v>582</v>
      </c>
      <c r="AD1124" s="51"/>
      <c r="AE1124" s="1"/>
      <c r="AF1124">
        <f t="shared" si="448"/>
        <v>19</v>
      </c>
      <c r="AG1124" s="26" t="str">
        <f>VLOOKUP(AF1124,角色间职业划分!P:R,3,FALSE)</f>
        <v>战士</v>
      </c>
      <c r="AH1124" s="26">
        <f t="shared" si="449"/>
        <v>21</v>
      </c>
    </row>
    <row r="1125" spans="1:34" x14ac:dyDescent="0.15">
      <c r="A1125" s="26">
        <v>1121</v>
      </c>
      <c r="B1125" s="26">
        <f t="shared" si="429"/>
        <v>0</v>
      </c>
      <c r="C1125" s="26">
        <f>ROUND(IF($AG1125="战士",VLOOKUP($AH1125,$DV:$ER,DX$1,FALSE),IF($AG1125="幻术师",VLOOKUP($AH1125,$EU:$FQ,EW$1,FALSE),IF($AG1125="刺客",VLOOKUP($AH1125,$FU:$GQ,FW$1,FALSE),"无该职业")))/VLOOKUP(AF1125,角色间职业划分!P:AP,20,FALSE),0)</f>
        <v>22</v>
      </c>
      <c r="D1125" s="26">
        <f t="shared" si="430"/>
        <v>0</v>
      </c>
      <c r="E1125" s="26">
        <f>ROUND(IF($AG1125="战士",VLOOKUP($AH1125,$DV:$ER,DZ$1,FALSE),IF($AG1125="幻术师",VLOOKUP($AH1125,$EU:$FQ,EY$1,FALSE),IF($AG1125="刺客",VLOOKUP($AH1125,$FU:$GQ,FY$1,FALSE),"无该职业")))*VLOOKUP($AF1125,角色间职业划分!$P:$AP,26,FALSE)*VLOOKUP($AF1125,角色间职业划分!$P:$AP,13,FALSE)/角色间职业划分!$AB$9,0)</f>
        <v>434</v>
      </c>
      <c r="F1125" s="26">
        <f>ROUND(IF($AG1125="战士",VLOOKUP($AH1125,$DV:$ER,EA$1,FALSE),IF($AG1125="幻术师",VLOOKUP($AH1125,$EU:$FQ,EZ$1,FALSE),IF($AG1125="刺客",VLOOKUP($AH1125,$FU:$GQ,FZ$1,FALSE),"无该职业")))*VLOOKUP($AF1125,角色间职业划分!$P:$AP,8,FALSE)/角色间职业划分!$W$9,0)</f>
        <v>5985</v>
      </c>
      <c r="G1125" s="26">
        <f>ROUND(IF($AG1125="战士",VLOOKUP($AH1125,$DV:$ER,EB$1,FALSE),IF($AG1125="幻术师",VLOOKUP($AH1125,$EU:$FQ,FA$1,FALSE),IF($AG1125="刺客",VLOOKUP($AH1125,$FU:$GQ,GA$1,FALSE),"无该职业")))*VLOOKUP($AF1125,角色间职业划分!$P:$AP,13,FALSE)/角色间职业划分!$AB$9,0)</f>
        <v>1043</v>
      </c>
      <c r="H1125" s="26">
        <f t="shared" si="431"/>
        <v>0</v>
      </c>
      <c r="I1125" s="26">
        <f t="shared" si="432"/>
        <v>0</v>
      </c>
      <c r="J1125" s="26">
        <f t="shared" si="433"/>
        <v>0</v>
      </c>
      <c r="K1125" s="26">
        <f t="shared" si="434"/>
        <v>0</v>
      </c>
      <c r="L1125" s="26">
        <f t="shared" si="435"/>
        <v>0</v>
      </c>
      <c r="M1125" s="26">
        <f t="shared" si="436"/>
        <v>0</v>
      </c>
      <c r="N1125" s="26">
        <f t="shared" si="437"/>
        <v>2.5</v>
      </c>
      <c r="O1125" s="26">
        <f t="shared" si="438"/>
        <v>5</v>
      </c>
      <c r="P1125" s="26">
        <f t="shared" si="439"/>
        <v>2.5</v>
      </c>
      <c r="Q1125" s="26">
        <f t="shared" si="440"/>
        <v>2.5</v>
      </c>
      <c r="R1125" s="26">
        <f t="shared" si="441"/>
        <v>0</v>
      </c>
      <c r="S1125" s="26">
        <f t="shared" si="442"/>
        <v>2.5</v>
      </c>
      <c r="T1125" s="26">
        <f t="shared" si="443"/>
        <v>0</v>
      </c>
      <c r="U1125" s="26">
        <f t="shared" si="444"/>
        <v>0</v>
      </c>
      <c r="V1125" s="26">
        <f t="shared" si="445"/>
        <v>0</v>
      </c>
      <c r="W1125" s="26">
        <f>VLOOKUP(AF1125,角色间职业划分!L:M,2,FALSE)</f>
        <v>40</v>
      </c>
      <c r="X1125" s="26">
        <f t="shared" si="446"/>
        <v>22</v>
      </c>
      <c r="Y1125" s="26">
        <v>0</v>
      </c>
      <c r="Z1125" s="26">
        <v>0</v>
      </c>
      <c r="AA1125" s="26">
        <v>0</v>
      </c>
      <c r="AB1125" s="26">
        <f t="shared" si="447"/>
        <v>7.5</v>
      </c>
      <c r="AC1125" s="1">
        <f t="shared" si="428"/>
        <v>603</v>
      </c>
      <c r="AD1125" s="51"/>
      <c r="AE1125" s="1"/>
      <c r="AF1125">
        <f t="shared" si="448"/>
        <v>19</v>
      </c>
      <c r="AG1125" s="26" t="str">
        <f>VLOOKUP(AF1125,角色间职业划分!P:R,3,FALSE)</f>
        <v>战士</v>
      </c>
      <c r="AH1125" s="26">
        <f t="shared" si="449"/>
        <v>22</v>
      </c>
    </row>
    <row r="1126" spans="1:34" x14ac:dyDescent="0.15">
      <c r="A1126" s="26">
        <v>1122</v>
      </c>
      <c r="B1126" s="26">
        <f t="shared" si="429"/>
        <v>0</v>
      </c>
      <c r="C1126" s="26">
        <f>ROUND(IF($AG1126="战士",VLOOKUP($AH1126,$DV:$ER,DX$1,FALSE),IF($AG1126="幻术师",VLOOKUP($AH1126,$EU:$FQ,EW$1,FALSE),IF($AG1126="刺客",VLOOKUP($AH1126,$FU:$GQ,FW$1,FALSE),"无该职业")))/VLOOKUP(AF1126,角色间职业划分!P:AP,20,FALSE),0)</f>
        <v>22</v>
      </c>
      <c r="D1126" s="26">
        <f t="shared" si="430"/>
        <v>0</v>
      </c>
      <c r="E1126" s="26">
        <f>ROUND(IF($AG1126="战士",VLOOKUP($AH1126,$DV:$ER,DZ$1,FALSE),IF($AG1126="幻术师",VLOOKUP($AH1126,$EU:$FQ,EY$1,FALSE),IF($AG1126="刺客",VLOOKUP($AH1126,$FU:$GQ,FY$1,FALSE),"无该职业")))*VLOOKUP($AF1126,角色间职业划分!$P:$AP,26,FALSE)*VLOOKUP($AF1126,角色间职业划分!$P:$AP,13,FALSE)/角色间职业划分!$AB$9,0)</f>
        <v>434</v>
      </c>
      <c r="F1126" s="26">
        <f>ROUND(IF($AG1126="战士",VLOOKUP($AH1126,$DV:$ER,EA$1,FALSE),IF($AG1126="幻术师",VLOOKUP($AH1126,$EU:$FQ,EZ$1,FALSE),IF($AG1126="刺客",VLOOKUP($AH1126,$FU:$GQ,FZ$1,FALSE),"无该职业")))*VLOOKUP($AF1126,角色间职业划分!$P:$AP,8,FALSE)/角色间职业划分!$W$9,0)</f>
        <v>5985</v>
      </c>
      <c r="G1126" s="26">
        <f>ROUND(IF($AG1126="战士",VLOOKUP($AH1126,$DV:$ER,EB$1,FALSE),IF($AG1126="幻术师",VLOOKUP($AH1126,$EU:$FQ,FA$1,FALSE),IF($AG1126="刺客",VLOOKUP($AH1126,$FU:$GQ,GA$1,FALSE),"无该职业")))*VLOOKUP($AF1126,角色间职业划分!$P:$AP,13,FALSE)/角色间职业划分!$AB$9,0)</f>
        <v>1206</v>
      </c>
      <c r="H1126" s="26">
        <f t="shared" si="431"/>
        <v>0</v>
      </c>
      <c r="I1126" s="26">
        <f t="shared" si="432"/>
        <v>0</v>
      </c>
      <c r="J1126" s="26">
        <f t="shared" si="433"/>
        <v>0</v>
      </c>
      <c r="K1126" s="26">
        <f t="shared" si="434"/>
        <v>0</v>
      </c>
      <c r="L1126" s="26">
        <f t="shared" si="435"/>
        <v>0</v>
      </c>
      <c r="M1126" s="26">
        <f t="shared" si="436"/>
        <v>0</v>
      </c>
      <c r="N1126" s="26">
        <f t="shared" si="437"/>
        <v>2.5</v>
      </c>
      <c r="O1126" s="26">
        <f t="shared" si="438"/>
        <v>5</v>
      </c>
      <c r="P1126" s="26">
        <f t="shared" si="439"/>
        <v>2.5</v>
      </c>
      <c r="Q1126" s="26">
        <f t="shared" si="440"/>
        <v>2.5</v>
      </c>
      <c r="R1126" s="26">
        <f t="shared" si="441"/>
        <v>0</v>
      </c>
      <c r="S1126" s="26">
        <f t="shared" si="442"/>
        <v>2.5</v>
      </c>
      <c r="T1126" s="26">
        <f t="shared" si="443"/>
        <v>0</v>
      </c>
      <c r="U1126" s="26">
        <f t="shared" si="444"/>
        <v>0</v>
      </c>
      <c r="V1126" s="26">
        <f t="shared" si="445"/>
        <v>0</v>
      </c>
      <c r="W1126" s="26">
        <f>VLOOKUP(AF1126,角色间职业划分!L:M,2,FALSE)</f>
        <v>40</v>
      </c>
      <c r="X1126" s="26">
        <f t="shared" si="446"/>
        <v>23</v>
      </c>
      <c r="Y1126" s="26">
        <v>0</v>
      </c>
      <c r="Z1126" s="26">
        <v>0</v>
      </c>
      <c r="AA1126" s="26">
        <v>0</v>
      </c>
      <c r="AB1126" s="26">
        <f t="shared" si="447"/>
        <v>7.5</v>
      </c>
      <c r="AC1126" s="1">
        <f t="shared" si="428"/>
        <v>624</v>
      </c>
      <c r="AD1126" s="51"/>
      <c r="AE1126" s="1"/>
      <c r="AF1126">
        <f t="shared" si="448"/>
        <v>19</v>
      </c>
      <c r="AG1126" s="26" t="str">
        <f>VLOOKUP(AF1126,角色间职业划分!P:R,3,FALSE)</f>
        <v>战士</v>
      </c>
      <c r="AH1126" s="26">
        <f t="shared" si="449"/>
        <v>23</v>
      </c>
    </row>
    <row r="1127" spans="1:34" x14ac:dyDescent="0.15">
      <c r="A1127" s="26">
        <v>1123</v>
      </c>
      <c r="B1127" s="26">
        <f t="shared" si="429"/>
        <v>0</v>
      </c>
      <c r="C1127" s="26">
        <f>ROUND(IF($AG1127="战士",VLOOKUP($AH1127,$DV:$ER,DX$1,FALSE),IF($AG1127="幻术师",VLOOKUP($AH1127,$EU:$FQ,EW$1,FALSE),IF($AG1127="刺客",VLOOKUP($AH1127,$FU:$GQ,FW$1,FALSE),"无该职业")))/VLOOKUP(AF1127,角色间职业划分!P:AP,20,FALSE),0)</f>
        <v>27</v>
      </c>
      <c r="D1127" s="26">
        <f t="shared" si="430"/>
        <v>0</v>
      </c>
      <c r="E1127" s="26">
        <f>ROUND(IF($AG1127="战士",VLOOKUP($AH1127,$DV:$ER,DZ$1,FALSE),IF($AG1127="幻术师",VLOOKUP($AH1127,$EU:$FQ,EY$1,FALSE),IF($AG1127="刺客",VLOOKUP($AH1127,$FU:$GQ,FY$1,FALSE),"无该职业")))*VLOOKUP($AF1127,角色间职业划分!$P:$AP,26,FALSE)*VLOOKUP($AF1127,角色间职业划分!$P:$AP,13,FALSE)/角色间职业划分!$AB$9,0)</f>
        <v>434</v>
      </c>
      <c r="F1127" s="26">
        <f>ROUND(IF($AG1127="战士",VLOOKUP($AH1127,$DV:$ER,EA$1,FALSE),IF($AG1127="幻术师",VLOOKUP($AH1127,$EU:$FQ,EZ$1,FALSE),IF($AG1127="刺客",VLOOKUP($AH1127,$FU:$GQ,FZ$1,FALSE),"无该职业")))*VLOOKUP($AF1127,角色间职业划分!$P:$AP,8,FALSE)/角色间职业划分!$W$9,0)</f>
        <v>5985</v>
      </c>
      <c r="G1127" s="26">
        <f>ROUND(IF($AG1127="战士",VLOOKUP($AH1127,$DV:$ER,EB$1,FALSE),IF($AG1127="幻术师",VLOOKUP($AH1127,$EU:$FQ,FA$1,FALSE),IF($AG1127="刺客",VLOOKUP($AH1127,$FU:$GQ,GA$1,FALSE),"无该职业")))*VLOOKUP($AF1127,角色间职业划分!$P:$AP,13,FALSE)/角色间职业划分!$AB$9,0)</f>
        <v>1206</v>
      </c>
      <c r="H1127" s="26">
        <f t="shared" si="431"/>
        <v>0</v>
      </c>
      <c r="I1127" s="26">
        <f t="shared" si="432"/>
        <v>0</v>
      </c>
      <c r="J1127" s="26">
        <f t="shared" si="433"/>
        <v>0</v>
      </c>
      <c r="K1127" s="26">
        <f t="shared" si="434"/>
        <v>0</v>
      </c>
      <c r="L1127" s="26">
        <f t="shared" si="435"/>
        <v>0</v>
      </c>
      <c r="M1127" s="26">
        <f t="shared" si="436"/>
        <v>0</v>
      </c>
      <c r="N1127" s="26">
        <f t="shared" si="437"/>
        <v>2.5</v>
      </c>
      <c r="O1127" s="26">
        <f t="shared" si="438"/>
        <v>5</v>
      </c>
      <c r="P1127" s="26">
        <f t="shared" si="439"/>
        <v>2.5</v>
      </c>
      <c r="Q1127" s="26">
        <f t="shared" si="440"/>
        <v>2.5</v>
      </c>
      <c r="R1127" s="26">
        <f t="shared" si="441"/>
        <v>0</v>
      </c>
      <c r="S1127" s="26">
        <f t="shared" si="442"/>
        <v>2.5</v>
      </c>
      <c r="T1127" s="26">
        <f t="shared" si="443"/>
        <v>0</v>
      </c>
      <c r="U1127" s="26">
        <f t="shared" si="444"/>
        <v>0</v>
      </c>
      <c r="V1127" s="26">
        <f t="shared" si="445"/>
        <v>0</v>
      </c>
      <c r="W1127" s="26">
        <f>VLOOKUP(AF1127,角色间职业划分!L:M,2,FALSE)</f>
        <v>40</v>
      </c>
      <c r="X1127" s="26">
        <f t="shared" si="446"/>
        <v>24</v>
      </c>
      <c r="Y1127" s="26">
        <v>0</v>
      </c>
      <c r="Z1127" s="26">
        <v>0</v>
      </c>
      <c r="AA1127" s="26">
        <v>0</v>
      </c>
      <c r="AB1127" s="26">
        <f t="shared" si="447"/>
        <v>7.5</v>
      </c>
      <c r="AC1127" s="1">
        <f t="shared" si="428"/>
        <v>645</v>
      </c>
      <c r="AD1127" s="51"/>
      <c r="AE1127" s="1"/>
      <c r="AF1127">
        <f t="shared" si="448"/>
        <v>19</v>
      </c>
      <c r="AG1127" s="26" t="str">
        <f>VLOOKUP(AF1127,角色间职业划分!P:R,3,FALSE)</f>
        <v>战士</v>
      </c>
      <c r="AH1127" s="26">
        <f t="shared" si="449"/>
        <v>24</v>
      </c>
    </row>
    <row r="1128" spans="1:34" x14ac:dyDescent="0.15">
      <c r="A1128" s="26">
        <v>1124</v>
      </c>
      <c r="B1128" s="26">
        <f t="shared" si="429"/>
        <v>0</v>
      </c>
      <c r="C1128" s="26">
        <f>ROUND(IF($AG1128="战士",VLOOKUP($AH1128,$DV:$ER,DX$1,FALSE),IF($AG1128="幻术师",VLOOKUP($AH1128,$EU:$FQ,EW$1,FALSE),IF($AG1128="刺客",VLOOKUP($AH1128,$FU:$GQ,FW$1,FALSE),"无该职业")))/VLOOKUP(AF1128,角色间职业划分!P:AP,20,FALSE),0)</f>
        <v>27</v>
      </c>
      <c r="D1128" s="26">
        <f t="shared" si="430"/>
        <v>0</v>
      </c>
      <c r="E1128" s="26">
        <f>ROUND(IF($AG1128="战士",VLOOKUP($AH1128,$DV:$ER,DZ$1,FALSE),IF($AG1128="幻术师",VLOOKUP($AH1128,$EU:$FQ,EY$1,FALSE),IF($AG1128="刺客",VLOOKUP($AH1128,$FU:$GQ,FY$1,FALSE),"无该职业")))*VLOOKUP($AF1128,角色间职业划分!$P:$AP,26,FALSE)*VLOOKUP($AF1128,角色间职业划分!$P:$AP,13,FALSE)/角色间职业划分!$AB$9,0)</f>
        <v>434</v>
      </c>
      <c r="F1128" s="26">
        <f>ROUND(IF($AG1128="战士",VLOOKUP($AH1128,$DV:$ER,EA$1,FALSE),IF($AG1128="幻术师",VLOOKUP($AH1128,$EU:$FQ,EZ$1,FALSE),IF($AG1128="刺客",VLOOKUP($AH1128,$FU:$GQ,FZ$1,FALSE),"无该职业")))*VLOOKUP($AF1128,角色间职业划分!$P:$AP,8,FALSE)/角色间职业划分!$W$9,0)</f>
        <v>6848</v>
      </c>
      <c r="G1128" s="26">
        <f>ROUND(IF($AG1128="战士",VLOOKUP($AH1128,$DV:$ER,EB$1,FALSE),IF($AG1128="幻术师",VLOOKUP($AH1128,$EU:$FQ,FA$1,FALSE),IF($AG1128="刺客",VLOOKUP($AH1128,$FU:$GQ,GA$1,FALSE),"无该职业")))*VLOOKUP($AF1128,角色间职业划分!$P:$AP,13,FALSE)/角色间职业划分!$AB$9,0)</f>
        <v>1206</v>
      </c>
      <c r="H1128" s="26">
        <f t="shared" si="431"/>
        <v>0</v>
      </c>
      <c r="I1128" s="26">
        <f t="shared" si="432"/>
        <v>0</v>
      </c>
      <c r="J1128" s="26">
        <f t="shared" si="433"/>
        <v>0</v>
      </c>
      <c r="K1128" s="26">
        <f t="shared" si="434"/>
        <v>0</v>
      </c>
      <c r="L1128" s="26">
        <f t="shared" si="435"/>
        <v>0</v>
      </c>
      <c r="M1128" s="26">
        <f t="shared" si="436"/>
        <v>0</v>
      </c>
      <c r="N1128" s="26">
        <f t="shared" si="437"/>
        <v>2.5</v>
      </c>
      <c r="O1128" s="26">
        <f t="shared" si="438"/>
        <v>5</v>
      </c>
      <c r="P1128" s="26">
        <f t="shared" si="439"/>
        <v>2.5</v>
      </c>
      <c r="Q1128" s="26">
        <f t="shared" si="440"/>
        <v>2.5</v>
      </c>
      <c r="R1128" s="26">
        <f t="shared" si="441"/>
        <v>0</v>
      </c>
      <c r="S1128" s="26">
        <f t="shared" si="442"/>
        <v>2.5</v>
      </c>
      <c r="T1128" s="26">
        <f t="shared" si="443"/>
        <v>0</v>
      </c>
      <c r="U1128" s="26">
        <f t="shared" si="444"/>
        <v>0</v>
      </c>
      <c r="V1128" s="26">
        <f t="shared" si="445"/>
        <v>0</v>
      </c>
      <c r="W1128" s="26">
        <f>VLOOKUP(AF1128,角色间职业划分!L:M,2,FALSE)</f>
        <v>40</v>
      </c>
      <c r="X1128" s="26">
        <f t="shared" si="446"/>
        <v>25</v>
      </c>
      <c r="Y1128" s="26">
        <v>0</v>
      </c>
      <c r="Z1128" s="26">
        <v>0</v>
      </c>
      <c r="AA1128" s="26">
        <v>0</v>
      </c>
      <c r="AB1128" s="26">
        <f t="shared" si="447"/>
        <v>7.5</v>
      </c>
      <c r="AC1128" s="1">
        <f t="shared" si="428"/>
        <v>666</v>
      </c>
      <c r="AD1128" s="51"/>
      <c r="AE1128" s="1"/>
      <c r="AF1128">
        <f t="shared" si="448"/>
        <v>19</v>
      </c>
      <c r="AG1128" s="26" t="str">
        <f>VLOOKUP(AF1128,角色间职业划分!P:R,3,FALSE)</f>
        <v>战士</v>
      </c>
      <c r="AH1128" s="26">
        <f t="shared" si="449"/>
        <v>25</v>
      </c>
    </row>
    <row r="1129" spans="1:34" x14ac:dyDescent="0.15">
      <c r="A1129" s="26">
        <v>1125</v>
      </c>
      <c r="B1129" s="26">
        <f t="shared" si="429"/>
        <v>0</v>
      </c>
      <c r="C1129" s="26">
        <f>ROUND(IF($AG1129="战士",VLOOKUP($AH1129,$DV:$ER,DX$1,FALSE),IF($AG1129="幻术师",VLOOKUP($AH1129,$EU:$FQ,EW$1,FALSE),IF($AG1129="刺客",VLOOKUP($AH1129,$FU:$GQ,FW$1,FALSE),"无该职业")))/VLOOKUP(AF1129,角色间职业划分!P:AP,20,FALSE),0)</f>
        <v>27</v>
      </c>
      <c r="D1129" s="26">
        <f t="shared" si="430"/>
        <v>0</v>
      </c>
      <c r="E1129" s="26">
        <f>ROUND(IF($AG1129="战士",VLOOKUP($AH1129,$DV:$ER,DZ$1,FALSE),IF($AG1129="幻术师",VLOOKUP($AH1129,$EU:$FQ,EY$1,FALSE),IF($AG1129="刺客",VLOOKUP($AH1129,$FU:$GQ,FY$1,FALSE),"无该职业")))*VLOOKUP($AF1129,角色间职业划分!$P:$AP,26,FALSE)*VLOOKUP($AF1129,角色间职业划分!$P:$AP,13,FALSE)/角色间职业划分!$AB$9,0)</f>
        <v>434</v>
      </c>
      <c r="F1129" s="26">
        <f>ROUND(IF($AG1129="战士",VLOOKUP($AH1129,$DV:$ER,EA$1,FALSE),IF($AG1129="幻术师",VLOOKUP($AH1129,$EU:$FQ,EZ$1,FALSE),IF($AG1129="刺客",VLOOKUP($AH1129,$FU:$GQ,FZ$1,FALSE),"无该职业")))*VLOOKUP($AF1129,角色间职业划分!$P:$AP,8,FALSE)/角色间职业划分!$W$9,0)</f>
        <v>6848</v>
      </c>
      <c r="G1129" s="26">
        <f>ROUND(IF($AG1129="战士",VLOOKUP($AH1129,$DV:$ER,EB$1,FALSE),IF($AG1129="幻术师",VLOOKUP($AH1129,$EU:$FQ,FA$1,FALSE),IF($AG1129="刺客",VLOOKUP($AH1129,$FU:$GQ,GA$1,FALSE),"无该职业")))*VLOOKUP($AF1129,角色间职业划分!$P:$AP,13,FALSE)/角色间职业划分!$AB$9,0)</f>
        <v>1206</v>
      </c>
      <c r="H1129" s="26">
        <f t="shared" si="431"/>
        <v>0</v>
      </c>
      <c r="I1129" s="26">
        <f t="shared" si="432"/>
        <v>0</v>
      </c>
      <c r="J1129" s="26">
        <f t="shared" si="433"/>
        <v>0</v>
      </c>
      <c r="K1129" s="26">
        <f t="shared" si="434"/>
        <v>0</v>
      </c>
      <c r="L1129" s="26">
        <f t="shared" si="435"/>
        <v>0</v>
      </c>
      <c r="M1129" s="26">
        <f t="shared" si="436"/>
        <v>0</v>
      </c>
      <c r="N1129" s="26">
        <f t="shared" si="437"/>
        <v>2.5</v>
      </c>
      <c r="O1129" s="26">
        <f t="shared" si="438"/>
        <v>5</v>
      </c>
      <c r="P1129" s="26">
        <f t="shared" si="439"/>
        <v>5</v>
      </c>
      <c r="Q1129" s="26">
        <f t="shared" si="440"/>
        <v>2.5</v>
      </c>
      <c r="R1129" s="26">
        <f t="shared" si="441"/>
        <v>0</v>
      </c>
      <c r="S1129" s="26">
        <f t="shared" si="442"/>
        <v>2.5</v>
      </c>
      <c r="T1129" s="26">
        <f t="shared" si="443"/>
        <v>0</v>
      </c>
      <c r="U1129" s="26">
        <f t="shared" si="444"/>
        <v>0</v>
      </c>
      <c r="V1129" s="26">
        <f t="shared" si="445"/>
        <v>0</v>
      </c>
      <c r="W1129" s="26">
        <f>VLOOKUP(AF1129,角色间职业划分!L:M,2,FALSE)</f>
        <v>40</v>
      </c>
      <c r="X1129" s="26">
        <f t="shared" si="446"/>
        <v>26</v>
      </c>
      <c r="Y1129" s="26">
        <v>0</v>
      </c>
      <c r="Z1129" s="26">
        <v>0</v>
      </c>
      <c r="AA1129" s="26">
        <v>0</v>
      </c>
      <c r="AB1129" s="26">
        <f t="shared" si="447"/>
        <v>7.5</v>
      </c>
      <c r="AC1129" s="1">
        <f t="shared" si="428"/>
        <v>687</v>
      </c>
      <c r="AD1129" s="51"/>
      <c r="AE1129" s="1"/>
      <c r="AF1129">
        <f t="shared" si="448"/>
        <v>19</v>
      </c>
      <c r="AG1129" s="26" t="str">
        <f>VLOOKUP(AF1129,角色间职业划分!P:R,3,FALSE)</f>
        <v>战士</v>
      </c>
      <c r="AH1129" s="26">
        <f t="shared" si="449"/>
        <v>26</v>
      </c>
    </row>
    <row r="1130" spans="1:34" x14ac:dyDescent="0.15">
      <c r="A1130" s="26">
        <v>1126</v>
      </c>
      <c r="B1130" s="26">
        <f t="shared" si="429"/>
        <v>0</v>
      </c>
      <c r="C1130" s="26">
        <f>ROUND(IF($AG1130="战士",VLOOKUP($AH1130,$DV:$ER,DX$1,FALSE),IF($AG1130="幻术师",VLOOKUP($AH1130,$EU:$FQ,EW$1,FALSE),IF($AG1130="刺客",VLOOKUP($AH1130,$FU:$GQ,FW$1,FALSE),"无该职业")))/VLOOKUP(AF1130,角色间职业划分!P:AP,20,FALSE),0)</f>
        <v>27</v>
      </c>
      <c r="D1130" s="26">
        <f t="shared" si="430"/>
        <v>0</v>
      </c>
      <c r="E1130" s="26">
        <f>ROUND(IF($AG1130="战士",VLOOKUP($AH1130,$DV:$ER,DZ$1,FALSE),IF($AG1130="幻术师",VLOOKUP($AH1130,$EU:$FQ,EY$1,FALSE),IF($AG1130="刺客",VLOOKUP($AH1130,$FU:$GQ,FY$1,FALSE),"无该职业")))*VLOOKUP($AF1130,角色间职业划分!$P:$AP,26,FALSE)*VLOOKUP($AF1130,角色间职业划分!$P:$AP,13,FALSE)/角色间职业划分!$AB$9,0)</f>
        <v>434</v>
      </c>
      <c r="F1130" s="26">
        <f>ROUND(IF($AG1130="战士",VLOOKUP($AH1130,$DV:$ER,EA$1,FALSE),IF($AG1130="幻术师",VLOOKUP($AH1130,$EU:$FQ,EZ$1,FALSE),IF($AG1130="刺客",VLOOKUP($AH1130,$FU:$GQ,FZ$1,FALSE),"无该职业")))*VLOOKUP($AF1130,角色间职业划分!$P:$AP,8,FALSE)/角色间职业划分!$W$9,0)</f>
        <v>6848</v>
      </c>
      <c r="G1130" s="26">
        <f>ROUND(IF($AG1130="战士",VLOOKUP($AH1130,$DV:$ER,EB$1,FALSE),IF($AG1130="幻术师",VLOOKUP($AH1130,$EU:$FQ,FA$1,FALSE),IF($AG1130="刺客",VLOOKUP($AH1130,$FU:$GQ,GA$1,FALSE),"无该职业")))*VLOOKUP($AF1130,角色间职业划分!$P:$AP,13,FALSE)/角色间职业划分!$AB$9,0)</f>
        <v>1368</v>
      </c>
      <c r="H1130" s="26">
        <f t="shared" si="431"/>
        <v>0</v>
      </c>
      <c r="I1130" s="26">
        <f t="shared" si="432"/>
        <v>0</v>
      </c>
      <c r="J1130" s="26">
        <f t="shared" si="433"/>
        <v>0</v>
      </c>
      <c r="K1130" s="26">
        <f t="shared" si="434"/>
        <v>0</v>
      </c>
      <c r="L1130" s="26">
        <f t="shared" si="435"/>
        <v>0</v>
      </c>
      <c r="M1130" s="26">
        <f t="shared" si="436"/>
        <v>0</v>
      </c>
      <c r="N1130" s="26">
        <f t="shared" si="437"/>
        <v>2.5</v>
      </c>
      <c r="O1130" s="26">
        <f t="shared" si="438"/>
        <v>5</v>
      </c>
      <c r="P1130" s="26">
        <f t="shared" si="439"/>
        <v>5</v>
      </c>
      <c r="Q1130" s="26">
        <f t="shared" si="440"/>
        <v>2.5</v>
      </c>
      <c r="R1130" s="26">
        <f t="shared" si="441"/>
        <v>0</v>
      </c>
      <c r="S1130" s="26">
        <f t="shared" si="442"/>
        <v>2.5</v>
      </c>
      <c r="T1130" s="26">
        <f t="shared" si="443"/>
        <v>0</v>
      </c>
      <c r="U1130" s="26">
        <f t="shared" si="444"/>
        <v>0</v>
      </c>
      <c r="V1130" s="26">
        <f t="shared" si="445"/>
        <v>0</v>
      </c>
      <c r="W1130" s="26">
        <f>VLOOKUP(AF1130,角色间职业划分!L:M,2,FALSE)</f>
        <v>40</v>
      </c>
      <c r="X1130" s="26">
        <f t="shared" si="446"/>
        <v>27</v>
      </c>
      <c r="Y1130" s="26">
        <v>0</v>
      </c>
      <c r="Z1130" s="26">
        <v>0</v>
      </c>
      <c r="AA1130" s="26">
        <v>0</v>
      </c>
      <c r="AB1130" s="26">
        <f t="shared" si="447"/>
        <v>7.5</v>
      </c>
      <c r="AC1130" s="1">
        <f t="shared" si="428"/>
        <v>708</v>
      </c>
      <c r="AD1130" s="51"/>
      <c r="AE1130" s="1"/>
      <c r="AF1130">
        <f t="shared" si="448"/>
        <v>19</v>
      </c>
      <c r="AG1130" s="26" t="str">
        <f>VLOOKUP(AF1130,角色间职业划分!P:R,3,FALSE)</f>
        <v>战士</v>
      </c>
      <c r="AH1130" s="26">
        <f t="shared" si="449"/>
        <v>27</v>
      </c>
    </row>
    <row r="1131" spans="1:34" x14ac:dyDescent="0.15">
      <c r="A1131" s="26">
        <v>1127</v>
      </c>
      <c r="B1131" s="26">
        <f t="shared" si="429"/>
        <v>0</v>
      </c>
      <c r="C1131" s="26">
        <f>ROUND(IF($AG1131="战士",VLOOKUP($AH1131,$DV:$ER,DX$1,FALSE),IF($AG1131="幻术师",VLOOKUP($AH1131,$EU:$FQ,EW$1,FALSE),IF($AG1131="刺客",VLOOKUP($AH1131,$FU:$GQ,FW$1,FALSE),"无该职业")))/VLOOKUP(AF1131,角色间职业划分!P:AP,20,FALSE),0)</f>
        <v>27</v>
      </c>
      <c r="D1131" s="26">
        <f t="shared" si="430"/>
        <v>0</v>
      </c>
      <c r="E1131" s="26">
        <f>ROUND(IF($AG1131="战士",VLOOKUP($AH1131,$DV:$ER,DZ$1,FALSE),IF($AG1131="幻术师",VLOOKUP($AH1131,$EU:$FQ,EY$1,FALSE),IF($AG1131="刺客",VLOOKUP($AH1131,$FU:$GQ,FY$1,FALSE),"无该职业")))*VLOOKUP($AF1131,角色间职业划分!$P:$AP,26,FALSE)*VLOOKUP($AF1131,角色间职业划分!$P:$AP,13,FALSE)/角色间职业划分!$AB$9,0)</f>
        <v>434</v>
      </c>
      <c r="F1131" s="26">
        <f>ROUND(IF($AG1131="战士",VLOOKUP($AH1131,$DV:$ER,EA$1,FALSE),IF($AG1131="幻术师",VLOOKUP($AH1131,$EU:$FQ,EZ$1,FALSE),IF($AG1131="刺客",VLOOKUP($AH1131,$FU:$GQ,FZ$1,FALSE),"无该职业")))*VLOOKUP($AF1131,角色间职业划分!$P:$AP,8,FALSE)/角色间职业划分!$W$9,0)</f>
        <v>6848</v>
      </c>
      <c r="G1131" s="26">
        <f>ROUND(IF($AG1131="战士",VLOOKUP($AH1131,$DV:$ER,EB$1,FALSE),IF($AG1131="幻术师",VLOOKUP($AH1131,$EU:$FQ,FA$1,FALSE),IF($AG1131="刺客",VLOOKUP($AH1131,$FU:$GQ,GA$1,FALSE),"无该职业")))*VLOOKUP($AF1131,角色间职业划分!$P:$AP,13,FALSE)/角色间职业划分!$AB$9,0)</f>
        <v>1368</v>
      </c>
      <c r="H1131" s="26">
        <f t="shared" si="431"/>
        <v>0</v>
      </c>
      <c r="I1131" s="26">
        <f t="shared" si="432"/>
        <v>0</v>
      </c>
      <c r="J1131" s="26">
        <f t="shared" si="433"/>
        <v>0</v>
      </c>
      <c r="K1131" s="26">
        <f t="shared" si="434"/>
        <v>0</v>
      </c>
      <c r="L1131" s="26">
        <f t="shared" si="435"/>
        <v>0</v>
      </c>
      <c r="M1131" s="26">
        <f t="shared" si="436"/>
        <v>0</v>
      </c>
      <c r="N1131" s="26">
        <f t="shared" si="437"/>
        <v>2.5</v>
      </c>
      <c r="O1131" s="26">
        <f t="shared" si="438"/>
        <v>5</v>
      </c>
      <c r="P1131" s="26">
        <f t="shared" si="439"/>
        <v>5</v>
      </c>
      <c r="Q1131" s="26">
        <f t="shared" si="440"/>
        <v>2.5</v>
      </c>
      <c r="R1131" s="26">
        <f t="shared" si="441"/>
        <v>0</v>
      </c>
      <c r="S1131" s="26">
        <f t="shared" si="442"/>
        <v>2.5</v>
      </c>
      <c r="T1131" s="26">
        <f t="shared" si="443"/>
        <v>2.5</v>
      </c>
      <c r="U1131" s="26">
        <f t="shared" si="444"/>
        <v>0</v>
      </c>
      <c r="V1131" s="26">
        <f t="shared" si="445"/>
        <v>0</v>
      </c>
      <c r="W1131" s="26">
        <f>VLOOKUP(AF1131,角色间职业划分!L:M,2,FALSE)</f>
        <v>40</v>
      </c>
      <c r="X1131" s="26">
        <f t="shared" si="446"/>
        <v>28</v>
      </c>
      <c r="Y1131" s="26">
        <v>0</v>
      </c>
      <c r="Z1131" s="26">
        <v>0</v>
      </c>
      <c r="AA1131" s="26">
        <v>0</v>
      </c>
      <c r="AB1131" s="26">
        <f t="shared" si="447"/>
        <v>7.5</v>
      </c>
      <c r="AC1131" s="1">
        <f t="shared" si="428"/>
        <v>729</v>
      </c>
      <c r="AD1131" s="51"/>
      <c r="AE1131" s="1"/>
      <c r="AF1131">
        <f t="shared" si="448"/>
        <v>19</v>
      </c>
      <c r="AG1131" s="26" t="str">
        <f>VLOOKUP(AF1131,角色间职业划分!P:R,3,FALSE)</f>
        <v>战士</v>
      </c>
      <c r="AH1131" s="26">
        <f t="shared" si="449"/>
        <v>28</v>
      </c>
    </row>
    <row r="1132" spans="1:34" x14ac:dyDescent="0.15">
      <c r="A1132" s="26">
        <v>1128</v>
      </c>
      <c r="B1132" s="26">
        <f t="shared" si="429"/>
        <v>0</v>
      </c>
      <c r="C1132" s="26">
        <f>ROUND(IF($AG1132="战士",VLOOKUP($AH1132,$DV:$ER,DX$1,FALSE),IF($AG1132="幻术师",VLOOKUP($AH1132,$EU:$FQ,EW$1,FALSE),IF($AG1132="刺客",VLOOKUP($AH1132,$FU:$GQ,FW$1,FALSE),"无该职业")))/VLOOKUP(AF1132,角色间职业划分!P:AP,20,FALSE),0)</f>
        <v>27</v>
      </c>
      <c r="D1132" s="26">
        <f t="shared" si="430"/>
        <v>0</v>
      </c>
      <c r="E1132" s="26">
        <f>ROUND(IF($AG1132="战士",VLOOKUP($AH1132,$DV:$ER,DZ$1,FALSE),IF($AG1132="幻术师",VLOOKUP($AH1132,$EU:$FQ,EY$1,FALSE),IF($AG1132="刺客",VLOOKUP($AH1132,$FU:$GQ,FY$1,FALSE),"无该职业")))*VLOOKUP($AF1132,角色间职业划分!$P:$AP,26,FALSE)*VLOOKUP($AF1132,角色间职业划分!$P:$AP,13,FALSE)/角色间职业划分!$AB$9,0)</f>
        <v>434</v>
      </c>
      <c r="F1132" s="26">
        <f>ROUND(IF($AG1132="战士",VLOOKUP($AH1132,$DV:$ER,EA$1,FALSE),IF($AG1132="幻术师",VLOOKUP($AH1132,$EU:$FQ,EZ$1,FALSE),IF($AG1132="刺客",VLOOKUP($AH1132,$FU:$GQ,FZ$1,FALSE),"无该职业")))*VLOOKUP($AF1132,角色间职业划分!$P:$AP,8,FALSE)/角色间职业划分!$W$9,0)</f>
        <v>7712</v>
      </c>
      <c r="G1132" s="26">
        <f>ROUND(IF($AG1132="战士",VLOOKUP($AH1132,$DV:$ER,EB$1,FALSE),IF($AG1132="幻术师",VLOOKUP($AH1132,$EU:$FQ,FA$1,FALSE),IF($AG1132="刺客",VLOOKUP($AH1132,$FU:$GQ,GA$1,FALSE),"无该职业")))*VLOOKUP($AF1132,角色间职业划分!$P:$AP,13,FALSE)/角色间职业划分!$AB$9,0)</f>
        <v>1368</v>
      </c>
      <c r="H1132" s="26">
        <f t="shared" si="431"/>
        <v>0</v>
      </c>
      <c r="I1132" s="26">
        <f t="shared" si="432"/>
        <v>0</v>
      </c>
      <c r="J1132" s="26">
        <f t="shared" si="433"/>
        <v>0</v>
      </c>
      <c r="K1132" s="26">
        <f t="shared" si="434"/>
        <v>0</v>
      </c>
      <c r="L1132" s="26">
        <f t="shared" si="435"/>
        <v>0</v>
      </c>
      <c r="M1132" s="26">
        <f t="shared" si="436"/>
        <v>0</v>
      </c>
      <c r="N1132" s="26">
        <f t="shared" si="437"/>
        <v>2.5</v>
      </c>
      <c r="O1132" s="26">
        <f t="shared" si="438"/>
        <v>5</v>
      </c>
      <c r="P1132" s="26">
        <f t="shared" si="439"/>
        <v>5</v>
      </c>
      <c r="Q1132" s="26">
        <f t="shared" si="440"/>
        <v>2.5</v>
      </c>
      <c r="R1132" s="26">
        <f t="shared" si="441"/>
        <v>0</v>
      </c>
      <c r="S1132" s="26">
        <f t="shared" si="442"/>
        <v>2.5</v>
      </c>
      <c r="T1132" s="26">
        <f t="shared" si="443"/>
        <v>2.5</v>
      </c>
      <c r="U1132" s="26">
        <f t="shared" si="444"/>
        <v>0</v>
      </c>
      <c r="V1132" s="26">
        <f t="shared" si="445"/>
        <v>0</v>
      </c>
      <c r="W1132" s="26">
        <f>VLOOKUP(AF1132,角色间职业划分!L:M,2,FALSE)</f>
        <v>40</v>
      </c>
      <c r="X1132" s="26">
        <f t="shared" si="446"/>
        <v>29</v>
      </c>
      <c r="Y1132" s="26">
        <v>0</v>
      </c>
      <c r="Z1132" s="26">
        <v>0</v>
      </c>
      <c r="AA1132" s="26">
        <v>0</v>
      </c>
      <c r="AB1132" s="26">
        <f t="shared" si="447"/>
        <v>7.5</v>
      </c>
      <c r="AC1132" s="1">
        <f t="shared" si="428"/>
        <v>750</v>
      </c>
      <c r="AD1132" s="51"/>
      <c r="AE1132" s="1"/>
      <c r="AF1132">
        <f t="shared" si="448"/>
        <v>19</v>
      </c>
      <c r="AG1132" s="26" t="str">
        <f>VLOOKUP(AF1132,角色间职业划分!P:R,3,FALSE)</f>
        <v>战士</v>
      </c>
      <c r="AH1132" s="26">
        <f t="shared" si="449"/>
        <v>29</v>
      </c>
    </row>
    <row r="1133" spans="1:34" x14ac:dyDescent="0.15">
      <c r="A1133" s="26">
        <v>1129</v>
      </c>
      <c r="B1133" s="26">
        <f t="shared" si="429"/>
        <v>0</v>
      </c>
      <c r="C1133" s="26">
        <f>ROUND(IF($AG1133="战士",VLOOKUP($AH1133,$DV:$ER,DX$1,FALSE),IF($AG1133="幻术师",VLOOKUP($AH1133,$EU:$FQ,EW$1,FALSE),IF($AG1133="刺客",VLOOKUP($AH1133,$FU:$GQ,FW$1,FALSE),"无该职业")))/VLOOKUP(AF1133,角色间职业划分!P:AP,20,FALSE),0)</f>
        <v>32</v>
      </c>
      <c r="D1133" s="26">
        <f t="shared" si="430"/>
        <v>0</v>
      </c>
      <c r="E1133" s="26">
        <f>ROUND(IF($AG1133="战士",VLOOKUP($AH1133,$DV:$ER,DZ$1,FALSE),IF($AG1133="幻术师",VLOOKUP($AH1133,$EU:$FQ,EY$1,FALSE),IF($AG1133="刺客",VLOOKUP($AH1133,$FU:$GQ,FY$1,FALSE),"无该职业")))*VLOOKUP($AF1133,角色间职业划分!$P:$AP,26,FALSE)*VLOOKUP($AF1133,角色间职业划分!$P:$AP,13,FALSE)/角色间职业划分!$AB$9,0)</f>
        <v>434</v>
      </c>
      <c r="F1133" s="26">
        <f>ROUND(IF($AG1133="战士",VLOOKUP($AH1133,$DV:$ER,EA$1,FALSE),IF($AG1133="幻术师",VLOOKUP($AH1133,$EU:$FQ,EZ$1,FALSE),IF($AG1133="刺客",VLOOKUP($AH1133,$FU:$GQ,FZ$1,FALSE),"无该职业")))*VLOOKUP($AF1133,角色间职业划分!$P:$AP,8,FALSE)/角色间职业划分!$W$9,0)</f>
        <v>7712</v>
      </c>
      <c r="G1133" s="26">
        <f>ROUND(IF($AG1133="战士",VLOOKUP($AH1133,$DV:$ER,EB$1,FALSE),IF($AG1133="幻术师",VLOOKUP($AH1133,$EU:$FQ,FA$1,FALSE),IF($AG1133="刺客",VLOOKUP($AH1133,$FU:$GQ,GA$1,FALSE),"无该职业")))*VLOOKUP($AF1133,角色间职业划分!$P:$AP,13,FALSE)/角色间职业划分!$AB$9,0)</f>
        <v>1368</v>
      </c>
      <c r="H1133" s="26">
        <f t="shared" si="431"/>
        <v>0</v>
      </c>
      <c r="I1133" s="26">
        <f t="shared" si="432"/>
        <v>0</v>
      </c>
      <c r="J1133" s="26">
        <f t="shared" si="433"/>
        <v>0</v>
      </c>
      <c r="K1133" s="26">
        <f t="shared" si="434"/>
        <v>0</v>
      </c>
      <c r="L1133" s="26">
        <f t="shared" si="435"/>
        <v>0</v>
      </c>
      <c r="M1133" s="26">
        <f t="shared" si="436"/>
        <v>0</v>
      </c>
      <c r="N1133" s="26">
        <f t="shared" si="437"/>
        <v>2.5</v>
      </c>
      <c r="O1133" s="26">
        <f t="shared" si="438"/>
        <v>5</v>
      </c>
      <c r="P1133" s="26">
        <f t="shared" si="439"/>
        <v>5</v>
      </c>
      <c r="Q1133" s="26">
        <f t="shared" si="440"/>
        <v>2.5</v>
      </c>
      <c r="R1133" s="26">
        <f t="shared" si="441"/>
        <v>0</v>
      </c>
      <c r="S1133" s="26">
        <f t="shared" si="442"/>
        <v>2.5</v>
      </c>
      <c r="T1133" s="26">
        <f t="shared" si="443"/>
        <v>2.5</v>
      </c>
      <c r="U1133" s="26">
        <f t="shared" si="444"/>
        <v>0</v>
      </c>
      <c r="V1133" s="26">
        <f t="shared" si="445"/>
        <v>0</v>
      </c>
      <c r="W1133" s="26">
        <f>VLOOKUP(AF1133,角色间职业划分!L:M,2,FALSE)</f>
        <v>40</v>
      </c>
      <c r="X1133" s="26">
        <f t="shared" si="446"/>
        <v>30</v>
      </c>
      <c r="Y1133" s="26">
        <v>0</v>
      </c>
      <c r="Z1133" s="26">
        <v>0</v>
      </c>
      <c r="AA1133" s="26">
        <v>0</v>
      </c>
      <c r="AB1133" s="26">
        <f t="shared" si="447"/>
        <v>10</v>
      </c>
      <c r="AC1133" s="1">
        <f t="shared" si="428"/>
        <v>771</v>
      </c>
      <c r="AD1133" s="51"/>
      <c r="AE1133" s="1"/>
      <c r="AF1133">
        <f t="shared" si="448"/>
        <v>19</v>
      </c>
      <c r="AG1133" s="26" t="str">
        <f>VLOOKUP(AF1133,角色间职业划分!P:R,3,FALSE)</f>
        <v>战士</v>
      </c>
      <c r="AH1133" s="26">
        <f t="shared" si="449"/>
        <v>30</v>
      </c>
    </row>
    <row r="1134" spans="1:34" x14ac:dyDescent="0.15">
      <c r="A1134" s="26">
        <v>1130</v>
      </c>
      <c r="B1134" s="26">
        <f t="shared" si="429"/>
        <v>0</v>
      </c>
      <c r="C1134" s="26">
        <f>ROUND(IF($AG1134="战士",VLOOKUP($AH1134,$DV:$ER,DX$1,FALSE),IF($AG1134="幻术师",VLOOKUP($AH1134,$EU:$FQ,EW$1,FALSE),IF($AG1134="刺客",VLOOKUP($AH1134,$FU:$GQ,FW$1,FALSE),"无该职业")))/VLOOKUP(AF1134,角色间职业划分!P:AP,20,FALSE),0)</f>
        <v>32</v>
      </c>
      <c r="D1134" s="26">
        <f t="shared" si="430"/>
        <v>0</v>
      </c>
      <c r="E1134" s="26">
        <f>ROUND(IF($AG1134="战士",VLOOKUP($AH1134,$DV:$ER,DZ$1,FALSE),IF($AG1134="幻术师",VLOOKUP($AH1134,$EU:$FQ,EY$1,FALSE),IF($AG1134="刺客",VLOOKUP($AH1134,$FU:$GQ,FY$1,FALSE),"无该职业")))*VLOOKUP($AF1134,角色间职业划分!$P:$AP,26,FALSE)*VLOOKUP($AF1134,角色间职业划分!$P:$AP,13,FALSE)/角色间职业划分!$AB$9,0)</f>
        <v>434</v>
      </c>
      <c r="F1134" s="26">
        <f>ROUND(IF($AG1134="战士",VLOOKUP($AH1134,$DV:$ER,EA$1,FALSE),IF($AG1134="幻术师",VLOOKUP($AH1134,$EU:$FQ,EZ$1,FALSE),IF($AG1134="刺客",VLOOKUP($AH1134,$FU:$GQ,FZ$1,FALSE),"无该职业")))*VLOOKUP($AF1134,角色间职业划分!$P:$AP,8,FALSE)/角色间职业划分!$W$9,0)</f>
        <v>7712</v>
      </c>
      <c r="G1134" s="26">
        <f>ROUND(IF($AG1134="战士",VLOOKUP($AH1134,$DV:$ER,EB$1,FALSE),IF($AG1134="幻术师",VLOOKUP($AH1134,$EU:$FQ,FA$1,FALSE),IF($AG1134="刺客",VLOOKUP($AH1134,$FU:$GQ,GA$1,FALSE),"无该职业")))*VLOOKUP($AF1134,角色间职业划分!$P:$AP,13,FALSE)/角色间职业划分!$AB$9,0)</f>
        <v>1530</v>
      </c>
      <c r="H1134" s="26">
        <f t="shared" si="431"/>
        <v>0</v>
      </c>
      <c r="I1134" s="26">
        <f t="shared" si="432"/>
        <v>0</v>
      </c>
      <c r="J1134" s="26">
        <f t="shared" si="433"/>
        <v>0</v>
      </c>
      <c r="K1134" s="26">
        <f t="shared" si="434"/>
        <v>0</v>
      </c>
      <c r="L1134" s="26">
        <f t="shared" si="435"/>
        <v>0</v>
      </c>
      <c r="M1134" s="26">
        <f t="shared" si="436"/>
        <v>0</v>
      </c>
      <c r="N1134" s="26">
        <f t="shared" si="437"/>
        <v>2.5</v>
      </c>
      <c r="O1134" s="26">
        <f t="shared" si="438"/>
        <v>5</v>
      </c>
      <c r="P1134" s="26">
        <f t="shared" si="439"/>
        <v>5</v>
      </c>
      <c r="Q1134" s="26">
        <f t="shared" si="440"/>
        <v>2.5</v>
      </c>
      <c r="R1134" s="26">
        <f t="shared" si="441"/>
        <v>0</v>
      </c>
      <c r="S1134" s="26">
        <f t="shared" si="442"/>
        <v>2.5</v>
      </c>
      <c r="T1134" s="26">
        <f t="shared" si="443"/>
        <v>2.5</v>
      </c>
      <c r="U1134" s="26">
        <f t="shared" si="444"/>
        <v>0</v>
      </c>
      <c r="V1134" s="26">
        <f t="shared" si="445"/>
        <v>0</v>
      </c>
      <c r="W1134" s="26">
        <f>VLOOKUP(AF1134,角色间职业划分!L:M,2,FALSE)</f>
        <v>40</v>
      </c>
      <c r="X1134" s="26">
        <f t="shared" si="446"/>
        <v>31</v>
      </c>
      <c r="Y1134" s="26">
        <v>0</v>
      </c>
      <c r="Z1134" s="26">
        <v>0</v>
      </c>
      <c r="AA1134" s="26">
        <v>0</v>
      </c>
      <c r="AB1134" s="26">
        <f t="shared" si="447"/>
        <v>10</v>
      </c>
      <c r="AC1134" s="1">
        <f t="shared" si="428"/>
        <v>792</v>
      </c>
      <c r="AD1134" s="51"/>
      <c r="AE1134" s="1"/>
      <c r="AF1134">
        <f t="shared" si="448"/>
        <v>19</v>
      </c>
      <c r="AG1134" s="26" t="str">
        <f>VLOOKUP(AF1134,角色间职业划分!P:R,3,FALSE)</f>
        <v>战士</v>
      </c>
      <c r="AH1134" s="26">
        <f t="shared" si="449"/>
        <v>31</v>
      </c>
    </row>
    <row r="1135" spans="1:34" x14ac:dyDescent="0.15">
      <c r="A1135" s="26">
        <v>1131</v>
      </c>
      <c r="B1135" s="26">
        <f t="shared" si="429"/>
        <v>0</v>
      </c>
      <c r="C1135" s="26">
        <f>ROUND(IF($AG1135="战士",VLOOKUP($AH1135,$DV:$ER,DX$1,FALSE),IF($AG1135="幻术师",VLOOKUP($AH1135,$EU:$FQ,EW$1,FALSE),IF($AG1135="刺客",VLOOKUP($AH1135,$FU:$GQ,FW$1,FALSE),"无该职业")))/VLOOKUP(AF1135,角色间职业划分!P:AP,20,FALSE),0)</f>
        <v>32</v>
      </c>
      <c r="D1135" s="26">
        <f t="shared" si="430"/>
        <v>0</v>
      </c>
      <c r="E1135" s="26">
        <f>ROUND(IF($AG1135="战士",VLOOKUP($AH1135,$DV:$ER,DZ$1,FALSE),IF($AG1135="幻术师",VLOOKUP($AH1135,$EU:$FQ,EY$1,FALSE),IF($AG1135="刺客",VLOOKUP($AH1135,$FU:$GQ,FY$1,FALSE),"无该职业")))*VLOOKUP($AF1135,角色间职业划分!$P:$AP,26,FALSE)*VLOOKUP($AF1135,角色间职业划分!$P:$AP,13,FALSE)/角色间职业划分!$AB$9,0)</f>
        <v>628</v>
      </c>
      <c r="F1135" s="26">
        <f>ROUND(IF($AG1135="战士",VLOOKUP($AH1135,$DV:$ER,EA$1,FALSE),IF($AG1135="幻术师",VLOOKUP($AH1135,$EU:$FQ,EZ$1,FALSE),IF($AG1135="刺客",VLOOKUP($AH1135,$FU:$GQ,FZ$1,FALSE),"无该职业")))*VLOOKUP($AF1135,角色间职业划分!$P:$AP,8,FALSE)/角色间职业划分!$W$9,0)</f>
        <v>7712</v>
      </c>
      <c r="G1135" s="26">
        <f>ROUND(IF($AG1135="战士",VLOOKUP($AH1135,$DV:$ER,EB$1,FALSE),IF($AG1135="幻术师",VLOOKUP($AH1135,$EU:$FQ,FA$1,FALSE),IF($AG1135="刺客",VLOOKUP($AH1135,$FU:$GQ,GA$1,FALSE),"无该职业")))*VLOOKUP($AF1135,角色间职业划分!$P:$AP,13,FALSE)/角色间职业划分!$AB$9,0)</f>
        <v>1530</v>
      </c>
      <c r="H1135" s="26">
        <f t="shared" si="431"/>
        <v>0</v>
      </c>
      <c r="I1135" s="26">
        <f t="shared" si="432"/>
        <v>0</v>
      </c>
      <c r="J1135" s="26">
        <f t="shared" si="433"/>
        <v>0</v>
      </c>
      <c r="K1135" s="26">
        <f t="shared" si="434"/>
        <v>0</v>
      </c>
      <c r="L1135" s="26">
        <f t="shared" si="435"/>
        <v>0</v>
      </c>
      <c r="M1135" s="26">
        <f t="shared" si="436"/>
        <v>0</v>
      </c>
      <c r="N1135" s="26">
        <f t="shared" si="437"/>
        <v>2.5</v>
      </c>
      <c r="O1135" s="26">
        <f t="shared" si="438"/>
        <v>5</v>
      </c>
      <c r="P1135" s="26">
        <f t="shared" si="439"/>
        <v>5</v>
      </c>
      <c r="Q1135" s="26">
        <f t="shared" si="440"/>
        <v>2.5</v>
      </c>
      <c r="R1135" s="26">
        <f t="shared" si="441"/>
        <v>0</v>
      </c>
      <c r="S1135" s="26">
        <f t="shared" si="442"/>
        <v>2.5</v>
      </c>
      <c r="T1135" s="26">
        <f t="shared" si="443"/>
        <v>2.5</v>
      </c>
      <c r="U1135" s="26">
        <f t="shared" si="444"/>
        <v>0</v>
      </c>
      <c r="V1135" s="26">
        <f t="shared" si="445"/>
        <v>0</v>
      </c>
      <c r="W1135" s="26">
        <f>VLOOKUP(AF1135,角色间职业划分!L:M,2,FALSE)</f>
        <v>40</v>
      </c>
      <c r="X1135" s="26">
        <f t="shared" si="446"/>
        <v>32</v>
      </c>
      <c r="Y1135" s="26">
        <v>0</v>
      </c>
      <c r="Z1135" s="26">
        <v>0</v>
      </c>
      <c r="AA1135" s="26">
        <v>0</v>
      </c>
      <c r="AB1135" s="26">
        <f t="shared" si="447"/>
        <v>10</v>
      </c>
      <c r="AC1135" s="1">
        <f t="shared" si="428"/>
        <v>813</v>
      </c>
      <c r="AD1135" s="51"/>
      <c r="AE1135" s="1"/>
      <c r="AF1135">
        <f t="shared" si="448"/>
        <v>19</v>
      </c>
      <c r="AG1135" s="26" t="str">
        <f>VLOOKUP(AF1135,角色间职业划分!P:R,3,FALSE)</f>
        <v>战士</v>
      </c>
      <c r="AH1135" s="26">
        <f t="shared" si="449"/>
        <v>32</v>
      </c>
    </row>
    <row r="1136" spans="1:34" x14ac:dyDescent="0.15">
      <c r="A1136" s="26">
        <v>1132</v>
      </c>
      <c r="B1136" s="26">
        <f t="shared" si="429"/>
        <v>0</v>
      </c>
      <c r="C1136" s="26">
        <f>ROUND(IF($AG1136="战士",VLOOKUP($AH1136,$DV:$ER,DX$1,FALSE),IF($AG1136="幻术师",VLOOKUP($AH1136,$EU:$FQ,EW$1,FALSE),IF($AG1136="刺客",VLOOKUP($AH1136,$FU:$GQ,FW$1,FALSE),"无该职业")))/VLOOKUP(AF1136,角色间职业划分!P:AP,20,FALSE),0)</f>
        <v>32</v>
      </c>
      <c r="D1136" s="26">
        <f t="shared" si="430"/>
        <v>0</v>
      </c>
      <c r="E1136" s="26">
        <f>ROUND(IF($AG1136="战士",VLOOKUP($AH1136,$DV:$ER,DZ$1,FALSE),IF($AG1136="幻术师",VLOOKUP($AH1136,$EU:$FQ,EY$1,FALSE),IF($AG1136="刺客",VLOOKUP($AH1136,$FU:$GQ,FY$1,FALSE),"无该职业")))*VLOOKUP($AF1136,角色间职业划分!$P:$AP,26,FALSE)*VLOOKUP($AF1136,角色间职业划分!$P:$AP,13,FALSE)/角色间职业划分!$AB$9,0)</f>
        <v>628</v>
      </c>
      <c r="F1136" s="26">
        <f>ROUND(IF($AG1136="战士",VLOOKUP($AH1136,$DV:$ER,EA$1,FALSE),IF($AG1136="幻术师",VLOOKUP($AH1136,$EU:$FQ,EZ$1,FALSE),IF($AG1136="刺客",VLOOKUP($AH1136,$FU:$GQ,FZ$1,FALSE),"无该职业")))*VLOOKUP($AF1136,角色间职业划分!$P:$AP,8,FALSE)/角色间职业划分!$W$9,0)</f>
        <v>8576</v>
      </c>
      <c r="G1136" s="26">
        <f>ROUND(IF($AG1136="战士",VLOOKUP($AH1136,$DV:$ER,EB$1,FALSE),IF($AG1136="幻术师",VLOOKUP($AH1136,$EU:$FQ,FA$1,FALSE),IF($AG1136="刺客",VLOOKUP($AH1136,$FU:$GQ,GA$1,FALSE),"无该职业")))*VLOOKUP($AF1136,角色间职业划分!$P:$AP,13,FALSE)/角色间职业划分!$AB$9,0)</f>
        <v>1530</v>
      </c>
      <c r="H1136" s="26">
        <f t="shared" si="431"/>
        <v>0</v>
      </c>
      <c r="I1136" s="26">
        <f t="shared" si="432"/>
        <v>0</v>
      </c>
      <c r="J1136" s="26">
        <f t="shared" si="433"/>
        <v>0</v>
      </c>
      <c r="K1136" s="26">
        <f t="shared" si="434"/>
        <v>0</v>
      </c>
      <c r="L1136" s="26">
        <f t="shared" si="435"/>
        <v>0</v>
      </c>
      <c r="M1136" s="26">
        <f t="shared" si="436"/>
        <v>0</v>
      </c>
      <c r="N1136" s="26">
        <f t="shared" si="437"/>
        <v>2.5</v>
      </c>
      <c r="O1136" s="26">
        <f t="shared" si="438"/>
        <v>5</v>
      </c>
      <c r="P1136" s="26">
        <f t="shared" si="439"/>
        <v>5</v>
      </c>
      <c r="Q1136" s="26">
        <f t="shared" si="440"/>
        <v>2.5</v>
      </c>
      <c r="R1136" s="26">
        <f t="shared" si="441"/>
        <v>0</v>
      </c>
      <c r="S1136" s="26">
        <f t="shared" si="442"/>
        <v>2.5</v>
      </c>
      <c r="T1136" s="26">
        <f t="shared" si="443"/>
        <v>2.5</v>
      </c>
      <c r="U1136" s="26">
        <f t="shared" si="444"/>
        <v>0</v>
      </c>
      <c r="V1136" s="26">
        <f t="shared" si="445"/>
        <v>0</v>
      </c>
      <c r="W1136" s="26">
        <f>VLOOKUP(AF1136,角色间职业划分!L:M,2,FALSE)</f>
        <v>40</v>
      </c>
      <c r="X1136" s="26">
        <f t="shared" si="446"/>
        <v>33</v>
      </c>
      <c r="Y1136" s="26">
        <v>0</v>
      </c>
      <c r="Z1136" s="26">
        <v>0</v>
      </c>
      <c r="AA1136" s="26">
        <v>0</v>
      </c>
      <c r="AB1136" s="26">
        <f t="shared" si="447"/>
        <v>10</v>
      </c>
      <c r="AC1136" s="1">
        <f t="shared" si="428"/>
        <v>834</v>
      </c>
      <c r="AD1136" s="51"/>
      <c r="AE1136" s="1"/>
      <c r="AF1136">
        <f t="shared" si="448"/>
        <v>19</v>
      </c>
      <c r="AG1136" s="26" t="str">
        <f>VLOOKUP(AF1136,角色间职业划分!P:R,3,FALSE)</f>
        <v>战士</v>
      </c>
      <c r="AH1136" s="26">
        <f t="shared" si="449"/>
        <v>33</v>
      </c>
    </row>
    <row r="1137" spans="1:34" x14ac:dyDescent="0.15">
      <c r="A1137" s="26">
        <v>1133</v>
      </c>
      <c r="B1137" s="26">
        <f t="shared" si="429"/>
        <v>0</v>
      </c>
      <c r="C1137" s="26">
        <f>ROUND(IF($AG1137="战士",VLOOKUP($AH1137,$DV:$ER,DX$1,FALSE),IF($AG1137="幻术师",VLOOKUP($AH1137,$EU:$FQ,EW$1,FALSE),IF($AG1137="刺客",VLOOKUP($AH1137,$FU:$GQ,FW$1,FALSE),"无该职业")))/VLOOKUP(AF1137,角色间职业划分!P:AP,20,FALSE),0)</f>
        <v>32</v>
      </c>
      <c r="D1137" s="26">
        <f t="shared" si="430"/>
        <v>0</v>
      </c>
      <c r="E1137" s="26">
        <f>ROUND(IF($AG1137="战士",VLOOKUP($AH1137,$DV:$ER,DZ$1,FALSE),IF($AG1137="幻术师",VLOOKUP($AH1137,$EU:$FQ,EY$1,FALSE),IF($AG1137="刺客",VLOOKUP($AH1137,$FU:$GQ,FY$1,FALSE),"无该职业")))*VLOOKUP($AF1137,角色间职业划分!$P:$AP,26,FALSE)*VLOOKUP($AF1137,角色间职业划分!$P:$AP,13,FALSE)/角色间职业划分!$AB$9,0)</f>
        <v>628</v>
      </c>
      <c r="F1137" s="26">
        <f>ROUND(IF($AG1137="战士",VLOOKUP($AH1137,$DV:$ER,EA$1,FALSE),IF($AG1137="幻术师",VLOOKUP($AH1137,$EU:$FQ,EZ$1,FALSE),IF($AG1137="刺客",VLOOKUP($AH1137,$FU:$GQ,FZ$1,FALSE),"无该职业")))*VLOOKUP($AF1137,角色间职业划分!$P:$AP,8,FALSE)/角色间职业划分!$W$9,0)</f>
        <v>8576</v>
      </c>
      <c r="G1137" s="26">
        <f>ROUND(IF($AG1137="战士",VLOOKUP($AH1137,$DV:$ER,EB$1,FALSE),IF($AG1137="幻术师",VLOOKUP($AH1137,$EU:$FQ,FA$1,FALSE),IF($AG1137="刺客",VLOOKUP($AH1137,$FU:$GQ,GA$1,FALSE),"无该职业")))*VLOOKUP($AF1137,角色间职业划分!$P:$AP,13,FALSE)/角色间职业划分!$AB$9,0)</f>
        <v>1530</v>
      </c>
      <c r="H1137" s="26">
        <f t="shared" si="431"/>
        <v>0</v>
      </c>
      <c r="I1137" s="26">
        <f t="shared" si="432"/>
        <v>0</v>
      </c>
      <c r="J1137" s="26">
        <f t="shared" si="433"/>
        <v>0</v>
      </c>
      <c r="K1137" s="26">
        <f t="shared" si="434"/>
        <v>0</v>
      </c>
      <c r="L1137" s="26">
        <f t="shared" si="435"/>
        <v>0</v>
      </c>
      <c r="M1137" s="26">
        <f t="shared" si="436"/>
        <v>0</v>
      </c>
      <c r="N1137" s="26">
        <f t="shared" si="437"/>
        <v>2.5</v>
      </c>
      <c r="O1137" s="26">
        <f t="shared" si="438"/>
        <v>7.5</v>
      </c>
      <c r="P1137" s="26">
        <f t="shared" si="439"/>
        <v>5</v>
      </c>
      <c r="Q1137" s="26">
        <f t="shared" si="440"/>
        <v>2.5</v>
      </c>
      <c r="R1137" s="26">
        <f t="shared" si="441"/>
        <v>0</v>
      </c>
      <c r="S1137" s="26">
        <f t="shared" si="442"/>
        <v>2.5</v>
      </c>
      <c r="T1137" s="26">
        <f t="shared" si="443"/>
        <v>2.5</v>
      </c>
      <c r="U1137" s="26">
        <f t="shared" si="444"/>
        <v>0</v>
      </c>
      <c r="V1137" s="26">
        <f t="shared" si="445"/>
        <v>0</v>
      </c>
      <c r="W1137" s="26">
        <f>VLOOKUP(AF1137,角色间职业划分!L:M,2,FALSE)</f>
        <v>40</v>
      </c>
      <c r="X1137" s="26">
        <f t="shared" si="446"/>
        <v>34</v>
      </c>
      <c r="Y1137" s="26">
        <v>0</v>
      </c>
      <c r="Z1137" s="26">
        <v>0</v>
      </c>
      <c r="AA1137" s="26">
        <v>0</v>
      </c>
      <c r="AB1137" s="26">
        <f t="shared" si="447"/>
        <v>10</v>
      </c>
      <c r="AC1137" s="1">
        <f t="shared" si="428"/>
        <v>855</v>
      </c>
      <c r="AD1137" s="51"/>
      <c r="AE1137" s="1"/>
      <c r="AF1137">
        <f t="shared" si="448"/>
        <v>19</v>
      </c>
      <c r="AG1137" s="26" t="str">
        <f>VLOOKUP(AF1137,角色间职业划分!P:R,3,FALSE)</f>
        <v>战士</v>
      </c>
      <c r="AH1137" s="26">
        <f t="shared" si="449"/>
        <v>34</v>
      </c>
    </row>
    <row r="1138" spans="1:34" x14ac:dyDescent="0.15">
      <c r="A1138" s="26">
        <v>1134</v>
      </c>
      <c r="B1138" s="26">
        <f t="shared" si="429"/>
        <v>0</v>
      </c>
      <c r="C1138" s="26">
        <f>ROUND(IF($AG1138="战士",VLOOKUP($AH1138,$DV:$ER,DX$1,FALSE),IF($AG1138="幻术师",VLOOKUP($AH1138,$EU:$FQ,EW$1,FALSE),IF($AG1138="刺客",VLOOKUP($AH1138,$FU:$GQ,FW$1,FALSE),"无该职业")))/VLOOKUP(AF1138,角色间职业划分!P:AP,20,FALSE),0)</f>
        <v>32</v>
      </c>
      <c r="D1138" s="26">
        <f t="shared" si="430"/>
        <v>0</v>
      </c>
      <c r="E1138" s="26">
        <f>ROUND(IF($AG1138="战士",VLOOKUP($AH1138,$DV:$ER,DZ$1,FALSE),IF($AG1138="幻术师",VLOOKUP($AH1138,$EU:$FQ,EY$1,FALSE),IF($AG1138="刺客",VLOOKUP($AH1138,$FU:$GQ,FY$1,FALSE),"无该职业")))*VLOOKUP($AF1138,角色间职业划分!$P:$AP,26,FALSE)*VLOOKUP($AF1138,角色间职业划分!$P:$AP,13,FALSE)/角色间职业划分!$AB$9,0)</f>
        <v>628</v>
      </c>
      <c r="F1138" s="26">
        <f>ROUND(IF($AG1138="战士",VLOOKUP($AH1138,$DV:$ER,EA$1,FALSE),IF($AG1138="幻术师",VLOOKUP($AH1138,$EU:$FQ,EZ$1,FALSE),IF($AG1138="刺客",VLOOKUP($AH1138,$FU:$GQ,FZ$1,FALSE),"无该职业")))*VLOOKUP($AF1138,角色间职业划分!$P:$AP,8,FALSE)/角色间职业划分!$W$9,0)</f>
        <v>8576</v>
      </c>
      <c r="G1138" s="26">
        <f>ROUND(IF($AG1138="战士",VLOOKUP($AH1138,$DV:$ER,EB$1,FALSE),IF($AG1138="幻术师",VLOOKUP($AH1138,$EU:$FQ,FA$1,FALSE),IF($AG1138="刺客",VLOOKUP($AH1138,$FU:$GQ,GA$1,FALSE),"无该职业")))*VLOOKUP($AF1138,角色间职业划分!$P:$AP,13,FALSE)/角色间职业划分!$AB$9,0)</f>
        <v>1692</v>
      </c>
      <c r="H1138" s="26">
        <f t="shared" si="431"/>
        <v>0</v>
      </c>
      <c r="I1138" s="26">
        <f t="shared" si="432"/>
        <v>0</v>
      </c>
      <c r="J1138" s="26">
        <f t="shared" si="433"/>
        <v>0</v>
      </c>
      <c r="K1138" s="26">
        <f t="shared" si="434"/>
        <v>0</v>
      </c>
      <c r="L1138" s="26">
        <f t="shared" si="435"/>
        <v>0</v>
      </c>
      <c r="M1138" s="26">
        <f t="shared" si="436"/>
        <v>0</v>
      </c>
      <c r="N1138" s="26">
        <f t="shared" si="437"/>
        <v>2.5</v>
      </c>
      <c r="O1138" s="26">
        <f t="shared" si="438"/>
        <v>7.5</v>
      </c>
      <c r="P1138" s="26">
        <f t="shared" si="439"/>
        <v>5</v>
      </c>
      <c r="Q1138" s="26">
        <f t="shared" si="440"/>
        <v>2.5</v>
      </c>
      <c r="R1138" s="26">
        <f t="shared" si="441"/>
        <v>0</v>
      </c>
      <c r="S1138" s="26">
        <f t="shared" si="442"/>
        <v>2.5</v>
      </c>
      <c r="T1138" s="26">
        <f t="shared" si="443"/>
        <v>2.5</v>
      </c>
      <c r="U1138" s="26">
        <f t="shared" si="444"/>
        <v>0</v>
      </c>
      <c r="V1138" s="26">
        <f t="shared" si="445"/>
        <v>0</v>
      </c>
      <c r="W1138" s="26">
        <f>VLOOKUP(AF1138,角色间职业划分!L:M,2,FALSE)</f>
        <v>40</v>
      </c>
      <c r="X1138" s="26">
        <f t="shared" si="446"/>
        <v>35</v>
      </c>
      <c r="Y1138" s="26">
        <v>0</v>
      </c>
      <c r="Z1138" s="26">
        <v>0</v>
      </c>
      <c r="AA1138" s="26">
        <v>0</v>
      </c>
      <c r="AB1138" s="26">
        <f t="shared" si="447"/>
        <v>10</v>
      </c>
      <c r="AC1138" s="1">
        <f t="shared" si="428"/>
        <v>876</v>
      </c>
      <c r="AD1138" s="51"/>
      <c r="AE1138" s="1"/>
      <c r="AF1138">
        <f t="shared" si="448"/>
        <v>19</v>
      </c>
      <c r="AG1138" s="26" t="str">
        <f>VLOOKUP(AF1138,角色间职业划分!P:R,3,FALSE)</f>
        <v>战士</v>
      </c>
      <c r="AH1138" s="26">
        <f t="shared" si="449"/>
        <v>35</v>
      </c>
    </row>
    <row r="1139" spans="1:34" x14ac:dyDescent="0.15">
      <c r="A1139" s="26">
        <v>1135</v>
      </c>
      <c r="B1139" s="26">
        <f t="shared" si="429"/>
        <v>0</v>
      </c>
      <c r="C1139" s="26">
        <f>ROUND(IF($AG1139="战士",VLOOKUP($AH1139,$DV:$ER,DX$1,FALSE),IF($AG1139="幻术师",VLOOKUP($AH1139,$EU:$FQ,EW$1,FALSE),IF($AG1139="刺客",VLOOKUP($AH1139,$FU:$GQ,FW$1,FALSE),"无该职业")))/VLOOKUP(AF1139,角色间职业划分!P:AP,20,FALSE),0)</f>
        <v>37</v>
      </c>
      <c r="D1139" s="26">
        <f t="shared" si="430"/>
        <v>0</v>
      </c>
      <c r="E1139" s="26">
        <f>ROUND(IF($AG1139="战士",VLOOKUP($AH1139,$DV:$ER,DZ$1,FALSE),IF($AG1139="幻术师",VLOOKUP($AH1139,$EU:$FQ,EY$1,FALSE),IF($AG1139="刺客",VLOOKUP($AH1139,$FU:$GQ,FY$1,FALSE),"无该职业")))*VLOOKUP($AF1139,角色间职业划分!$P:$AP,26,FALSE)*VLOOKUP($AF1139,角色间职业划分!$P:$AP,13,FALSE)/角色间职业划分!$AB$9,0)</f>
        <v>628</v>
      </c>
      <c r="F1139" s="26">
        <f>ROUND(IF($AG1139="战士",VLOOKUP($AH1139,$DV:$ER,EA$1,FALSE),IF($AG1139="幻术师",VLOOKUP($AH1139,$EU:$FQ,EZ$1,FALSE),IF($AG1139="刺客",VLOOKUP($AH1139,$FU:$GQ,FZ$1,FALSE),"无该职业")))*VLOOKUP($AF1139,角色间职业划分!$P:$AP,8,FALSE)/角色间职业划分!$W$9,0)</f>
        <v>8576</v>
      </c>
      <c r="G1139" s="26">
        <f>ROUND(IF($AG1139="战士",VLOOKUP($AH1139,$DV:$ER,EB$1,FALSE),IF($AG1139="幻术师",VLOOKUP($AH1139,$EU:$FQ,FA$1,FALSE),IF($AG1139="刺客",VLOOKUP($AH1139,$FU:$GQ,GA$1,FALSE),"无该职业")))*VLOOKUP($AF1139,角色间职业划分!$P:$AP,13,FALSE)/角色间职业划分!$AB$9,0)</f>
        <v>1692</v>
      </c>
      <c r="H1139" s="26">
        <f t="shared" si="431"/>
        <v>0</v>
      </c>
      <c r="I1139" s="26">
        <f t="shared" si="432"/>
        <v>0</v>
      </c>
      <c r="J1139" s="26">
        <f t="shared" si="433"/>
        <v>0</v>
      </c>
      <c r="K1139" s="26">
        <f t="shared" si="434"/>
        <v>0</v>
      </c>
      <c r="L1139" s="26">
        <f t="shared" si="435"/>
        <v>0</v>
      </c>
      <c r="M1139" s="26">
        <f t="shared" si="436"/>
        <v>0</v>
      </c>
      <c r="N1139" s="26">
        <f t="shared" si="437"/>
        <v>2.5</v>
      </c>
      <c r="O1139" s="26">
        <f t="shared" si="438"/>
        <v>7.5</v>
      </c>
      <c r="P1139" s="26">
        <f t="shared" si="439"/>
        <v>5</v>
      </c>
      <c r="Q1139" s="26">
        <f t="shared" si="440"/>
        <v>2.5</v>
      </c>
      <c r="R1139" s="26">
        <f t="shared" si="441"/>
        <v>0</v>
      </c>
      <c r="S1139" s="26">
        <f t="shared" si="442"/>
        <v>2.5</v>
      </c>
      <c r="T1139" s="26">
        <f t="shared" si="443"/>
        <v>2.5</v>
      </c>
      <c r="U1139" s="26">
        <f t="shared" si="444"/>
        <v>0</v>
      </c>
      <c r="V1139" s="26">
        <f t="shared" si="445"/>
        <v>0</v>
      </c>
      <c r="W1139" s="26">
        <f>VLOOKUP(AF1139,角色间职业划分!L:M,2,FALSE)</f>
        <v>40</v>
      </c>
      <c r="X1139" s="26">
        <f t="shared" si="446"/>
        <v>36</v>
      </c>
      <c r="Y1139" s="26">
        <v>0</v>
      </c>
      <c r="Z1139" s="26">
        <v>0</v>
      </c>
      <c r="AA1139" s="26">
        <v>0</v>
      </c>
      <c r="AB1139" s="26">
        <f t="shared" si="447"/>
        <v>10</v>
      </c>
      <c r="AC1139" s="1">
        <f t="shared" si="428"/>
        <v>897</v>
      </c>
      <c r="AD1139" s="51"/>
      <c r="AE1139" s="1"/>
      <c r="AF1139">
        <f t="shared" si="448"/>
        <v>19</v>
      </c>
      <c r="AG1139" s="26" t="str">
        <f>VLOOKUP(AF1139,角色间职业划分!P:R,3,FALSE)</f>
        <v>战士</v>
      </c>
      <c r="AH1139" s="26">
        <f t="shared" si="449"/>
        <v>36</v>
      </c>
    </row>
    <row r="1140" spans="1:34" x14ac:dyDescent="0.15">
      <c r="A1140" s="26">
        <v>1136</v>
      </c>
      <c r="B1140" s="26">
        <f t="shared" si="429"/>
        <v>0</v>
      </c>
      <c r="C1140" s="26">
        <f>ROUND(IF($AG1140="战士",VLOOKUP($AH1140,$DV:$ER,DX$1,FALSE),IF($AG1140="幻术师",VLOOKUP($AH1140,$EU:$FQ,EW$1,FALSE),IF($AG1140="刺客",VLOOKUP($AH1140,$FU:$GQ,FW$1,FALSE),"无该职业")))/VLOOKUP(AF1140,角色间职业划分!P:AP,20,FALSE),0)</f>
        <v>37</v>
      </c>
      <c r="D1140" s="26">
        <f t="shared" si="430"/>
        <v>0</v>
      </c>
      <c r="E1140" s="26">
        <f>ROUND(IF($AG1140="战士",VLOOKUP($AH1140,$DV:$ER,DZ$1,FALSE),IF($AG1140="幻术师",VLOOKUP($AH1140,$EU:$FQ,EY$1,FALSE),IF($AG1140="刺客",VLOOKUP($AH1140,$FU:$GQ,FY$1,FALSE),"无该职业")))*VLOOKUP($AF1140,角色间职业划分!$P:$AP,26,FALSE)*VLOOKUP($AF1140,角色间职业划分!$P:$AP,13,FALSE)/角色间职业划分!$AB$9,0)</f>
        <v>628</v>
      </c>
      <c r="F1140" s="26">
        <f>ROUND(IF($AG1140="战士",VLOOKUP($AH1140,$DV:$ER,EA$1,FALSE),IF($AG1140="幻术师",VLOOKUP($AH1140,$EU:$FQ,EZ$1,FALSE),IF($AG1140="刺客",VLOOKUP($AH1140,$FU:$GQ,FZ$1,FALSE),"无该职业")))*VLOOKUP($AF1140,角色间职业划分!$P:$AP,8,FALSE)/角色间职业划分!$W$9,0)</f>
        <v>9440</v>
      </c>
      <c r="G1140" s="26">
        <f>ROUND(IF($AG1140="战士",VLOOKUP($AH1140,$DV:$ER,EB$1,FALSE),IF($AG1140="幻术师",VLOOKUP($AH1140,$EU:$FQ,FA$1,FALSE),IF($AG1140="刺客",VLOOKUP($AH1140,$FU:$GQ,GA$1,FALSE),"无该职业")))*VLOOKUP($AF1140,角色间职业划分!$P:$AP,13,FALSE)/角色间职业划分!$AB$9,0)</f>
        <v>1692</v>
      </c>
      <c r="H1140" s="26">
        <f t="shared" si="431"/>
        <v>0</v>
      </c>
      <c r="I1140" s="26">
        <f t="shared" si="432"/>
        <v>0</v>
      </c>
      <c r="J1140" s="26">
        <f t="shared" si="433"/>
        <v>0</v>
      </c>
      <c r="K1140" s="26">
        <f t="shared" si="434"/>
        <v>0</v>
      </c>
      <c r="L1140" s="26">
        <f t="shared" si="435"/>
        <v>0</v>
      </c>
      <c r="M1140" s="26">
        <f t="shared" si="436"/>
        <v>0</v>
      </c>
      <c r="N1140" s="26">
        <f t="shared" si="437"/>
        <v>2.5</v>
      </c>
      <c r="O1140" s="26">
        <f t="shared" si="438"/>
        <v>7.5</v>
      </c>
      <c r="P1140" s="26">
        <f t="shared" si="439"/>
        <v>5</v>
      </c>
      <c r="Q1140" s="26">
        <f t="shared" si="440"/>
        <v>2.5</v>
      </c>
      <c r="R1140" s="26">
        <f t="shared" si="441"/>
        <v>0</v>
      </c>
      <c r="S1140" s="26">
        <f t="shared" si="442"/>
        <v>2.5</v>
      </c>
      <c r="T1140" s="26">
        <f t="shared" si="443"/>
        <v>2.5</v>
      </c>
      <c r="U1140" s="26">
        <f t="shared" si="444"/>
        <v>0</v>
      </c>
      <c r="V1140" s="26">
        <f t="shared" si="445"/>
        <v>0</v>
      </c>
      <c r="W1140" s="26">
        <f>VLOOKUP(AF1140,角色间职业划分!L:M,2,FALSE)</f>
        <v>40</v>
      </c>
      <c r="X1140" s="26">
        <f t="shared" si="446"/>
        <v>37</v>
      </c>
      <c r="Y1140" s="26">
        <v>0</v>
      </c>
      <c r="Z1140" s="26">
        <v>0</v>
      </c>
      <c r="AA1140" s="26">
        <v>0</v>
      </c>
      <c r="AB1140" s="26">
        <f t="shared" si="447"/>
        <v>10</v>
      </c>
      <c r="AC1140" s="1">
        <f t="shared" si="428"/>
        <v>918</v>
      </c>
      <c r="AD1140" s="51"/>
      <c r="AE1140" s="1"/>
      <c r="AF1140">
        <f t="shared" si="448"/>
        <v>19</v>
      </c>
      <c r="AG1140" s="26" t="str">
        <f>VLOOKUP(AF1140,角色间职业划分!P:R,3,FALSE)</f>
        <v>战士</v>
      </c>
      <c r="AH1140" s="26">
        <f t="shared" si="449"/>
        <v>37</v>
      </c>
    </row>
    <row r="1141" spans="1:34" x14ac:dyDescent="0.15">
      <c r="A1141" s="26">
        <v>1137</v>
      </c>
      <c r="B1141" s="26">
        <f t="shared" si="429"/>
        <v>0</v>
      </c>
      <c r="C1141" s="26">
        <f>ROUND(IF($AG1141="战士",VLOOKUP($AH1141,$DV:$ER,DX$1,FALSE),IF($AG1141="幻术师",VLOOKUP($AH1141,$EU:$FQ,EW$1,FALSE),IF($AG1141="刺客",VLOOKUP($AH1141,$FU:$GQ,FW$1,FALSE),"无该职业")))/VLOOKUP(AF1141,角色间职业划分!P:AP,20,FALSE),0)</f>
        <v>37</v>
      </c>
      <c r="D1141" s="26">
        <f t="shared" si="430"/>
        <v>0</v>
      </c>
      <c r="E1141" s="26">
        <f>ROUND(IF($AG1141="战士",VLOOKUP($AH1141,$DV:$ER,DZ$1,FALSE),IF($AG1141="幻术师",VLOOKUP($AH1141,$EU:$FQ,EY$1,FALSE),IF($AG1141="刺客",VLOOKUP($AH1141,$FU:$GQ,FY$1,FALSE),"无该职业")))*VLOOKUP($AF1141,角色间职业划分!$P:$AP,26,FALSE)*VLOOKUP($AF1141,角色间职业划分!$P:$AP,13,FALSE)/角色间职业划分!$AB$9,0)</f>
        <v>628</v>
      </c>
      <c r="F1141" s="26">
        <f>ROUND(IF($AG1141="战士",VLOOKUP($AH1141,$DV:$ER,EA$1,FALSE),IF($AG1141="幻术师",VLOOKUP($AH1141,$EU:$FQ,EZ$1,FALSE),IF($AG1141="刺客",VLOOKUP($AH1141,$FU:$GQ,FZ$1,FALSE),"无该职业")))*VLOOKUP($AF1141,角色间职业划分!$P:$AP,8,FALSE)/角色间职业划分!$W$9,0)</f>
        <v>9440</v>
      </c>
      <c r="G1141" s="26">
        <f>ROUND(IF($AG1141="战士",VLOOKUP($AH1141,$DV:$ER,EB$1,FALSE),IF($AG1141="幻术师",VLOOKUP($AH1141,$EU:$FQ,FA$1,FALSE),IF($AG1141="刺客",VLOOKUP($AH1141,$FU:$GQ,GA$1,FALSE),"无该职业")))*VLOOKUP($AF1141,角色间职业划分!$P:$AP,13,FALSE)/角色间职业划分!$AB$9,0)</f>
        <v>1692</v>
      </c>
      <c r="H1141" s="26">
        <f t="shared" si="431"/>
        <v>0</v>
      </c>
      <c r="I1141" s="26">
        <f t="shared" si="432"/>
        <v>0</v>
      </c>
      <c r="J1141" s="26">
        <f t="shared" si="433"/>
        <v>0</v>
      </c>
      <c r="K1141" s="26">
        <f t="shared" si="434"/>
        <v>0</v>
      </c>
      <c r="L1141" s="26">
        <f t="shared" si="435"/>
        <v>0</v>
      </c>
      <c r="M1141" s="26">
        <f t="shared" si="436"/>
        <v>0</v>
      </c>
      <c r="N1141" s="26">
        <f t="shared" si="437"/>
        <v>2.5</v>
      </c>
      <c r="O1141" s="26">
        <f t="shared" si="438"/>
        <v>7.5</v>
      </c>
      <c r="P1141" s="26">
        <f t="shared" si="439"/>
        <v>7.5</v>
      </c>
      <c r="Q1141" s="26">
        <f t="shared" si="440"/>
        <v>2.5</v>
      </c>
      <c r="R1141" s="26">
        <f t="shared" si="441"/>
        <v>0</v>
      </c>
      <c r="S1141" s="26">
        <f t="shared" si="442"/>
        <v>2.5</v>
      </c>
      <c r="T1141" s="26">
        <f t="shared" si="443"/>
        <v>2.5</v>
      </c>
      <c r="U1141" s="26">
        <f t="shared" si="444"/>
        <v>0</v>
      </c>
      <c r="V1141" s="26">
        <f t="shared" si="445"/>
        <v>0</v>
      </c>
      <c r="W1141" s="26">
        <f>VLOOKUP(AF1141,角色间职业划分!L:M,2,FALSE)</f>
        <v>40</v>
      </c>
      <c r="X1141" s="26">
        <f t="shared" si="446"/>
        <v>38</v>
      </c>
      <c r="Y1141" s="26">
        <v>0</v>
      </c>
      <c r="Z1141" s="26">
        <v>0</v>
      </c>
      <c r="AA1141" s="26">
        <v>0</v>
      </c>
      <c r="AB1141" s="26">
        <f t="shared" si="447"/>
        <v>10</v>
      </c>
      <c r="AC1141" s="1">
        <f t="shared" si="428"/>
        <v>939</v>
      </c>
      <c r="AD1141" s="51"/>
      <c r="AE1141" s="1"/>
      <c r="AF1141">
        <f t="shared" si="448"/>
        <v>19</v>
      </c>
      <c r="AG1141" s="26" t="str">
        <f>VLOOKUP(AF1141,角色间职业划分!P:R,3,FALSE)</f>
        <v>战士</v>
      </c>
      <c r="AH1141" s="26">
        <f t="shared" si="449"/>
        <v>38</v>
      </c>
    </row>
    <row r="1142" spans="1:34" x14ac:dyDescent="0.15">
      <c r="A1142" s="26">
        <v>1138</v>
      </c>
      <c r="B1142" s="26">
        <f t="shared" si="429"/>
        <v>0</v>
      </c>
      <c r="C1142" s="26">
        <f>ROUND(IF($AG1142="战士",VLOOKUP($AH1142,$DV:$ER,DX$1,FALSE),IF($AG1142="幻术师",VLOOKUP($AH1142,$EU:$FQ,EW$1,FALSE),IF($AG1142="刺客",VLOOKUP($AH1142,$FU:$GQ,FW$1,FALSE),"无该职业")))/VLOOKUP(AF1142,角色间职业划分!P:AP,20,FALSE),0)</f>
        <v>37</v>
      </c>
      <c r="D1142" s="26">
        <f t="shared" si="430"/>
        <v>0</v>
      </c>
      <c r="E1142" s="26">
        <f>ROUND(IF($AG1142="战士",VLOOKUP($AH1142,$DV:$ER,DZ$1,FALSE),IF($AG1142="幻术师",VLOOKUP($AH1142,$EU:$FQ,EY$1,FALSE),IF($AG1142="刺客",VLOOKUP($AH1142,$FU:$GQ,FY$1,FALSE),"无该职业")))*VLOOKUP($AF1142,角色间职业划分!$P:$AP,26,FALSE)*VLOOKUP($AF1142,角色间职业划分!$P:$AP,13,FALSE)/角色间职业划分!$AB$9,0)</f>
        <v>628</v>
      </c>
      <c r="F1142" s="26">
        <f>ROUND(IF($AG1142="战士",VLOOKUP($AH1142,$DV:$ER,EA$1,FALSE),IF($AG1142="幻术师",VLOOKUP($AH1142,$EU:$FQ,EZ$1,FALSE),IF($AG1142="刺客",VLOOKUP($AH1142,$FU:$GQ,FZ$1,FALSE),"无该职业")))*VLOOKUP($AF1142,角色间职业划分!$P:$AP,8,FALSE)/角色间职业划分!$W$9,0)</f>
        <v>9440</v>
      </c>
      <c r="G1142" s="26">
        <f>ROUND(IF($AG1142="战士",VLOOKUP($AH1142,$DV:$ER,EB$1,FALSE),IF($AG1142="幻术师",VLOOKUP($AH1142,$EU:$FQ,FA$1,FALSE),IF($AG1142="刺客",VLOOKUP($AH1142,$FU:$GQ,GA$1,FALSE),"无该职业")))*VLOOKUP($AF1142,角色间职业划分!$P:$AP,13,FALSE)/角色间职业划分!$AB$9,0)</f>
        <v>1855</v>
      </c>
      <c r="H1142" s="26">
        <f t="shared" si="431"/>
        <v>0</v>
      </c>
      <c r="I1142" s="26">
        <f t="shared" si="432"/>
        <v>0</v>
      </c>
      <c r="J1142" s="26">
        <f t="shared" si="433"/>
        <v>0</v>
      </c>
      <c r="K1142" s="26">
        <f t="shared" si="434"/>
        <v>0</v>
      </c>
      <c r="L1142" s="26">
        <f t="shared" si="435"/>
        <v>0</v>
      </c>
      <c r="M1142" s="26">
        <f t="shared" si="436"/>
        <v>0</v>
      </c>
      <c r="N1142" s="26">
        <f t="shared" si="437"/>
        <v>2.5</v>
      </c>
      <c r="O1142" s="26">
        <f t="shared" si="438"/>
        <v>7.5</v>
      </c>
      <c r="P1142" s="26">
        <f t="shared" si="439"/>
        <v>7.5</v>
      </c>
      <c r="Q1142" s="26">
        <f t="shared" si="440"/>
        <v>2.5</v>
      </c>
      <c r="R1142" s="26">
        <f t="shared" si="441"/>
        <v>0</v>
      </c>
      <c r="S1142" s="26">
        <f t="shared" si="442"/>
        <v>2.5</v>
      </c>
      <c r="T1142" s="26">
        <f t="shared" si="443"/>
        <v>2.5</v>
      </c>
      <c r="U1142" s="26">
        <f t="shared" si="444"/>
        <v>0</v>
      </c>
      <c r="V1142" s="26">
        <f t="shared" si="445"/>
        <v>0</v>
      </c>
      <c r="W1142" s="26">
        <f>VLOOKUP(AF1142,角色间职业划分!L:M,2,FALSE)</f>
        <v>40</v>
      </c>
      <c r="X1142" s="26">
        <f t="shared" si="446"/>
        <v>39</v>
      </c>
      <c r="Y1142" s="26">
        <v>0</v>
      </c>
      <c r="Z1142" s="26">
        <v>0</v>
      </c>
      <c r="AA1142" s="26">
        <v>0</v>
      </c>
      <c r="AB1142" s="26">
        <f t="shared" si="447"/>
        <v>10</v>
      </c>
      <c r="AC1142" s="1">
        <f t="shared" si="428"/>
        <v>960</v>
      </c>
      <c r="AD1142" s="51"/>
      <c r="AE1142" s="1"/>
      <c r="AF1142">
        <f t="shared" si="448"/>
        <v>19</v>
      </c>
      <c r="AG1142" s="26" t="str">
        <f>VLOOKUP(AF1142,角色间职业划分!P:R,3,FALSE)</f>
        <v>战士</v>
      </c>
      <c r="AH1142" s="26">
        <f t="shared" si="449"/>
        <v>39</v>
      </c>
    </row>
    <row r="1143" spans="1:34" x14ac:dyDescent="0.15">
      <c r="A1143" s="26">
        <v>1139</v>
      </c>
      <c r="B1143" s="26">
        <f t="shared" si="429"/>
        <v>0</v>
      </c>
      <c r="C1143" s="26">
        <f>ROUND(IF($AG1143="战士",VLOOKUP($AH1143,$DV:$ER,DX$1,FALSE),IF($AG1143="幻术师",VLOOKUP($AH1143,$EU:$FQ,EW$1,FALSE),IF($AG1143="刺客",VLOOKUP($AH1143,$FU:$GQ,FW$1,FALSE),"无该职业")))/VLOOKUP(AF1143,角色间职业划分!P:AP,20,FALSE),0)</f>
        <v>37</v>
      </c>
      <c r="D1143" s="26">
        <f t="shared" si="430"/>
        <v>0</v>
      </c>
      <c r="E1143" s="26">
        <f>ROUND(IF($AG1143="战士",VLOOKUP($AH1143,$DV:$ER,DZ$1,FALSE),IF($AG1143="幻术师",VLOOKUP($AH1143,$EU:$FQ,EY$1,FALSE),IF($AG1143="刺客",VLOOKUP($AH1143,$FU:$GQ,FY$1,FALSE),"无该职业")))*VLOOKUP($AF1143,角色间职业划分!$P:$AP,26,FALSE)*VLOOKUP($AF1143,角色间职业划分!$P:$AP,13,FALSE)/角色间职业划分!$AB$9,0)</f>
        <v>628</v>
      </c>
      <c r="F1143" s="26">
        <f>ROUND(IF($AG1143="战士",VLOOKUP($AH1143,$DV:$ER,EA$1,FALSE),IF($AG1143="幻术师",VLOOKUP($AH1143,$EU:$FQ,EZ$1,FALSE),IF($AG1143="刺客",VLOOKUP($AH1143,$FU:$GQ,FZ$1,FALSE),"无该职业")))*VLOOKUP($AF1143,角色间职业划分!$P:$AP,8,FALSE)/角色间职业划分!$W$9,0)</f>
        <v>9440</v>
      </c>
      <c r="G1143" s="26">
        <f>ROUND(IF($AG1143="战士",VLOOKUP($AH1143,$DV:$ER,EB$1,FALSE),IF($AG1143="幻术师",VLOOKUP($AH1143,$EU:$FQ,FA$1,FALSE),IF($AG1143="刺客",VLOOKUP($AH1143,$FU:$GQ,GA$1,FALSE),"无该职业")))*VLOOKUP($AF1143,角色间职业划分!$P:$AP,13,FALSE)/角色间职业划分!$AB$9,0)</f>
        <v>1855</v>
      </c>
      <c r="H1143" s="26">
        <f t="shared" si="431"/>
        <v>0</v>
      </c>
      <c r="I1143" s="26">
        <f t="shared" si="432"/>
        <v>0</v>
      </c>
      <c r="J1143" s="26">
        <f t="shared" si="433"/>
        <v>0</v>
      </c>
      <c r="K1143" s="26">
        <f t="shared" si="434"/>
        <v>0</v>
      </c>
      <c r="L1143" s="26">
        <f t="shared" si="435"/>
        <v>0</v>
      </c>
      <c r="M1143" s="26">
        <f t="shared" si="436"/>
        <v>0</v>
      </c>
      <c r="N1143" s="26">
        <f t="shared" si="437"/>
        <v>2.5</v>
      </c>
      <c r="O1143" s="26">
        <f t="shared" si="438"/>
        <v>7.5</v>
      </c>
      <c r="P1143" s="26">
        <f t="shared" si="439"/>
        <v>7.5</v>
      </c>
      <c r="Q1143" s="26">
        <f t="shared" si="440"/>
        <v>5</v>
      </c>
      <c r="R1143" s="26">
        <f t="shared" si="441"/>
        <v>0</v>
      </c>
      <c r="S1143" s="26">
        <f t="shared" si="442"/>
        <v>2.5</v>
      </c>
      <c r="T1143" s="26">
        <f t="shared" si="443"/>
        <v>2.5</v>
      </c>
      <c r="U1143" s="26">
        <f t="shared" si="444"/>
        <v>0</v>
      </c>
      <c r="V1143" s="26">
        <f t="shared" si="445"/>
        <v>0</v>
      </c>
      <c r="W1143" s="26">
        <f>VLOOKUP(AF1143,角色间职业划分!L:M,2,FALSE)</f>
        <v>40</v>
      </c>
      <c r="X1143" s="26">
        <f t="shared" si="446"/>
        <v>40</v>
      </c>
      <c r="Y1143" s="26">
        <v>0</v>
      </c>
      <c r="Z1143" s="26">
        <v>0</v>
      </c>
      <c r="AA1143" s="26">
        <v>0</v>
      </c>
      <c r="AB1143" s="26">
        <f t="shared" si="447"/>
        <v>12.5</v>
      </c>
      <c r="AC1143" s="1">
        <f t="shared" si="428"/>
        <v>1010</v>
      </c>
      <c r="AD1143" s="51"/>
      <c r="AE1143" s="1"/>
      <c r="AF1143">
        <f t="shared" si="448"/>
        <v>19</v>
      </c>
      <c r="AG1143" s="26" t="str">
        <f>VLOOKUP(AF1143,角色间职业划分!P:R,3,FALSE)</f>
        <v>战士</v>
      </c>
      <c r="AH1143" s="26">
        <f t="shared" si="449"/>
        <v>40</v>
      </c>
    </row>
    <row r="1144" spans="1:34" x14ac:dyDescent="0.15">
      <c r="A1144" s="26">
        <v>1140</v>
      </c>
      <c r="B1144" s="26">
        <f t="shared" si="429"/>
        <v>0</v>
      </c>
      <c r="C1144" s="26">
        <f>ROUND(IF($AG1144="战士",VLOOKUP($AH1144,$DV:$ER,DX$1,FALSE),IF($AG1144="幻术师",VLOOKUP($AH1144,$EU:$FQ,EW$1,FALSE),IF($AG1144="刺客",VLOOKUP($AH1144,$FU:$GQ,FW$1,FALSE),"无该职业")))/VLOOKUP(AF1144,角色间职业划分!P:AP,20,FALSE),0)</f>
        <v>37</v>
      </c>
      <c r="D1144" s="26">
        <f t="shared" si="430"/>
        <v>0</v>
      </c>
      <c r="E1144" s="26">
        <f>ROUND(IF($AG1144="战士",VLOOKUP($AH1144,$DV:$ER,DZ$1,FALSE),IF($AG1144="幻术师",VLOOKUP($AH1144,$EU:$FQ,EY$1,FALSE),IF($AG1144="刺客",VLOOKUP($AH1144,$FU:$GQ,FY$1,FALSE),"无该职业")))*VLOOKUP($AF1144,角色间职业划分!$P:$AP,26,FALSE)*VLOOKUP($AF1144,角色间职业划分!$P:$AP,13,FALSE)/角色间职业划分!$AB$9,0)</f>
        <v>628</v>
      </c>
      <c r="F1144" s="26">
        <f>ROUND(IF($AG1144="战士",VLOOKUP($AH1144,$DV:$ER,EA$1,FALSE),IF($AG1144="幻术师",VLOOKUP($AH1144,$EU:$FQ,EZ$1,FALSE),IF($AG1144="刺客",VLOOKUP($AH1144,$FU:$GQ,FZ$1,FALSE),"无该职业")))*VLOOKUP($AF1144,角色间职业划分!$P:$AP,8,FALSE)/角色间职业划分!$W$9,0)</f>
        <v>10910</v>
      </c>
      <c r="G1144" s="26">
        <f>ROUND(IF($AG1144="战士",VLOOKUP($AH1144,$DV:$ER,EB$1,FALSE),IF($AG1144="幻术师",VLOOKUP($AH1144,$EU:$FQ,FA$1,FALSE),IF($AG1144="刺客",VLOOKUP($AH1144,$FU:$GQ,GA$1,FALSE),"无该职业")))*VLOOKUP($AF1144,角色间职业划分!$P:$AP,13,FALSE)/角色间职业划分!$AB$9,0)</f>
        <v>1855</v>
      </c>
      <c r="H1144" s="26">
        <f t="shared" si="431"/>
        <v>0</v>
      </c>
      <c r="I1144" s="26">
        <f t="shared" si="432"/>
        <v>0</v>
      </c>
      <c r="J1144" s="26">
        <f t="shared" si="433"/>
        <v>0</v>
      </c>
      <c r="K1144" s="26">
        <f t="shared" si="434"/>
        <v>0</v>
      </c>
      <c r="L1144" s="26">
        <f t="shared" si="435"/>
        <v>0</v>
      </c>
      <c r="M1144" s="26">
        <f t="shared" si="436"/>
        <v>0</v>
      </c>
      <c r="N1144" s="26">
        <f t="shared" si="437"/>
        <v>2.5</v>
      </c>
      <c r="O1144" s="26">
        <f t="shared" si="438"/>
        <v>7.5</v>
      </c>
      <c r="P1144" s="26">
        <f t="shared" si="439"/>
        <v>7.5</v>
      </c>
      <c r="Q1144" s="26">
        <f t="shared" si="440"/>
        <v>5</v>
      </c>
      <c r="R1144" s="26">
        <f t="shared" si="441"/>
        <v>0</v>
      </c>
      <c r="S1144" s="26">
        <f t="shared" si="442"/>
        <v>2.5</v>
      </c>
      <c r="T1144" s="26">
        <f t="shared" si="443"/>
        <v>2.5</v>
      </c>
      <c r="U1144" s="26">
        <f t="shared" si="444"/>
        <v>0</v>
      </c>
      <c r="V1144" s="26">
        <f t="shared" si="445"/>
        <v>0</v>
      </c>
      <c r="W1144" s="26">
        <f>VLOOKUP(AF1144,角色间职业划分!L:M,2,FALSE)</f>
        <v>40</v>
      </c>
      <c r="X1144" s="26">
        <f t="shared" si="446"/>
        <v>41</v>
      </c>
      <c r="Y1144" s="26">
        <v>0</v>
      </c>
      <c r="Z1144" s="26">
        <v>0</v>
      </c>
      <c r="AA1144" s="26">
        <v>0</v>
      </c>
      <c r="AB1144" s="26">
        <f t="shared" si="447"/>
        <v>12.5</v>
      </c>
      <c r="AC1144" s="1">
        <f t="shared" si="428"/>
        <v>1061</v>
      </c>
      <c r="AD1144" s="51"/>
      <c r="AE1144" s="1"/>
      <c r="AF1144">
        <f t="shared" si="448"/>
        <v>19</v>
      </c>
      <c r="AG1144" s="26" t="str">
        <f>VLOOKUP(AF1144,角色间职业划分!P:R,3,FALSE)</f>
        <v>战士</v>
      </c>
      <c r="AH1144" s="26">
        <f t="shared" si="449"/>
        <v>41</v>
      </c>
    </row>
    <row r="1145" spans="1:34" x14ac:dyDescent="0.15">
      <c r="A1145" s="26">
        <v>1141</v>
      </c>
      <c r="B1145" s="26">
        <f t="shared" si="429"/>
        <v>0</v>
      </c>
      <c r="C1145" s="26">
        <f>ROUND(IF($AG1145="战士",VLOOKUP($AH1145,$DV:$ER,DX$1,FALSE),IF($AG1145="幻术师",VLOOKUP($AH1145,$EU:$FQ,EW$1,FALSE),IF($AG1145="刺客",VLOOKUP($AH1145,$FU:$GQ,FW$1,FALSE),"无该职业")))/VLOOKUP(AF1145,角色间职业划分!P:AP,20,FALSE),0)</f>
        <v>42</v>
      </c>
      <c r="D1145" s="26">
        <f t="shared" si="430"/>
        <v>0</v>
      </c>
      <c r="E1145" s="26">
        <f>ROUND(IF($AG1145="战士",VLOOKUP($AH1145,$DV:$ER,DZ$1,FALSE),IF($AG1145="幻术师",VLOOKUP($AH1145,$EU:$FQ,EY$1,FALSE),IF($AG1145="刺客",VLOOKUP($AH1145,$FU:$GQ,FY$1,FALSE),"无该职业")))*VLOOKUP($AF1145,角色间职业划分!$P:$AP,26,FALSE)*VLOOKUP($AF1145,角色间职业划分!$P:$AP,13,FALSE)/角色间职业划分!$AB$9,0)</f>
        <v>628</v>
      </c>
      <c r="F1145" s="26">
        <f>ROUND(IF($AG1145="战士",VLOOKUP($AH1145,$DV:$ER,EA$1,FALSE),IF($AG1145="幻术师",VLOOKUP($AH1145,$EU:$FQ,EZ$1,FALSE),IF($AG1145="刺客",VLOOKUP($AH1145,$FU:$GQ,FZ$1,FALSE),"无该职业")))*VLOOKUP($AF1145,角色间职业划分!$P:$AP,8,FALSE)/角色间职业划分!$W$9,0)</f>
        <v>10910</v>
      </c>
      <c r="G1145" s="26">
        <f>ROUND(IF($AG1145="战士",VLOOKUP($AH1145,$DV:$ER,EB$1,FALSE),IF($AG1145="幻术师",VLOOKUP($AH1145,$EU:$FQ,FA$1,FALSE),IF($AG1145="刺客",VLOOKUP($AH1145,$FU:$GQ,GA$1,FALSE),"无该职业")))*VLOOKUP($AF1145,角色间职业划分!$P:$AP,13,FALSE)/角色间职业划分!$AB$9,0)</f>
        <v>1855</v>
      </c>
      <c r="H1145" s="26">
        <f t="shared" si="431"/>
        <v>0</v>
      </c>
      <c r="I1145" s="26">
        <f t="shared" si="432"/>
        <v>0</v>
      </c>
      <c r="J1145" s="26">
        <f t="shared" si="433"/>
        <v>0</v>
      </c>
      <c r="K1145" s="26">
        <f t="shared" si="434"/>
        <v>0</v>
      </c>
      <c r="L1145" s="26">
        <f t="shared" si="435"/>
        <v>0</v>
      </c>
      <c r="M1145" s="26">
        <f t="shared" si="436"/>
        <v>0</v>
      </c>
      <c r="N1145" s="26">
        <f t="shared" si="437"/>
        <v>2.5</v>
      </c>
      <c r="O1145" s="26">
        <f t="shared" si="438"/>
        <v>7.5</v>
      </c>
      <c r="P1145" s="26">
        <f t="shared" si="439"/>
        <v>7.5</v>
      </c>
      <c r="Q1145" s="26">
        <f t="shared" si="440"/>
        <v>5</v>
      </c>
      <c r="R1145" s="26">
        <f t="shared" si="441"/>
        <v>0</v>
      </c>
      <c r="S1145" s="26">
        <f t="shared" si="442"/>
        <v>2.5</v>
      </c>
      <c r="T1145" s="26">
        <f t="shared" si="443"/>
        <v>2.5</v>
      </c>
      <c r="U1145" s="26">
        <f t="shared" si="444"/>
        <v>0</v>
      </c>
      <c r="V1145" s="26">
        <f t="shared" si="445"/>
        <v>0</v>
      </c>
      <c r="W1145" s="26">
        <f>VLOOKUP(AF1145,角色间职业划分!L:M,2,FALSE)</f>
        <v>40</v>
      </c>
      <c r="X1145" s="26">
        <f t="shared" si="446"/>
        <v>42</v>
      </c>
      <c r="Y1145" s="26">
        <v>0</v>
      </c>
      <c r="Z1145" s="26">
        <v>0</v>
      </c>
      <c r="AA1145" s="26">
        <v>0</v>
      </c>
      <c r="AB1145" s="26">
        <f t="shared" si="447"/>
        <v>12.5</v>
      </c>
      <c r="AC1145" s="1">
        <f t="shared" si="428"/>
        <v>1111</v>
      </c>
      <c r="AD1145" s="51"/>
      <c r="AE1145" s="1"/>
      <c r="AF1145">
        <f t="shared" si="448"/>
        <v>19</v>
      </c>
      <c r="AG1145" s="26" t="str">
        <f>VLOOKUP(AF1145,角色间职业划分!P:R,3,FALSE)</f>
        <v>战士</v>
      </c>
      <c r="AH1145" s="26">
        <f t="shared" si="449"/>
        <v>42</v>
      </c>
    </row>
    <row r="1146" spans="1:34" x14ac:dyDescent="0.15">
      <c r="A1146" s="26">
        <v>1142</v>
      </c>
      <c r="B1146" s="26">
        <f t="shared" si="429"/>
        <v>0</v>
      </c>
      <c r="C1146" s="26">
        <f>ROUND(IF($AG1146="战士",VLOOKUP($AH1146,$DV:$ER,DX$1,FALSE),IF($AG1146="幻术师",VLOOKUP($AH1146,$EU:$FQ,EW$1,FALSE),IF($AG1146="刺客",VLOOKUP($AH1146,$FU:$GQ,FW$1,FALSE),"无该职业")))/VLOOKUP(AF1146,角色间职业划分!P:AP,20,FALSE),0)</f>
        <v>42</v>
      </c>
      <c r="D1146" s="26">
        <f t="shared" si="430"/>
        <v>0</v>
      </c>
      <c r="E1146" s="26">
        <f>ROUND(IF($AG1146="战士",VLOOKUP($AH1146,$DV:$ER,DZ$1,FALSE),IF($AG1146="幻术师",VLOOKUP($AH1146,$EU:$FQ,EY$1,FALSE),IF($AG1146="刺客",VLOOKUP($AH1146,$FU:$GQ,FY$1,FALSE),"无该职业")))*VLOOKUP($AF1146,角色间职业划分!$P:$AP,26,FALSE)*VLOOKUP($AF1146,角色间职业划分!$P:$AP,13,FALSE)/角色间职业划分!$AB$9,0)</f>
        <v>898</v>
      </c>
      <c r="F1146" s="26">
        <f>ROUND(IF($AG1146="战士",VLOOKUP($AH1146,$DV:$ER,EA$1,FALSE),IF($AG1146="幻术师",VLOOKUP($AH1146,$EU:$FQ,EZ$1,FALSE),IF($AG1146="刺客",VLOOKUP($AH1146,$FU:$GQ,FZ$1,FALSE),"无该职业")))*VLOOKUP($AF1146,角色间职业划分!$P:$AP,8,FALSE)/角色间职业划分!$W$9,0)</f>
        <v>10910</v>
      </c>
      <c r="G1146" s="26">
        <f>ROUND(IF($AG1146="战士",VLOOKUP($AH1146,$DV:$ER,EB$1,FALSE),IF($AG1146="幻术师",VLOOKUP($AH1146,$EU:$FQ,FA$1,FALSE),IF($AG1146="刺客",VLOOKUP($AH1146,$FU:$GQ,GA$1,FALSE),"无该职业")))*VLOOKUP($AF1146,角色间职业划分!$P:$AP,13,FALSE)/角色间职业划分!$AB$9,0)</f>
        <v>1855</v>
      </c>
      <c r="H1146" s="26">
        <f t="shared" si="431"/>
        <v>0</v>
      </c>
      <c r="I1146" s="26">
        <f t="shared" si="432"/>
        <v>0</v>
      </c>
      <c r="J1146" s="26">
        <f t="shared" si="433"/>
        <v>0</v>
      </c>
      <c r="K1146" s="26">
        <f t="shared" si="434"/>
        <v>0</v>
      </c>
      <c r="L1146" s="26">
        <f t="shared" si="435"/>
        <v>0</v>
      </c>
      <c r="M1146" s="26">
        <f t="shared" si="436"/>
        <v>0</v>
      </c>
      <c r="N1146" s="26">
        <f t="shared" si="437"/>
        <v>2.5</v>
      </c>
      <c r="O1146" s="26">
        <f t="shared" si="438"/>
        <v>7.5</v>
      </c>
      <c r="P1146" s="26">
        <f t="shared" si="439"/>
        <v>7.5</v>
      </c>
      <c r="Q1146" s="26">
        <f t="shared" si="440"/>
        <v>5</v>
      </c>
      <c r="R1146" s="26">
        <f t="shared" si="441"/>
        <v>0</v>
      </c>
      <c r="S1146" s="26">
        <f t="shared" si="442"/>
        <v>2.5</v>
      </c>
      <c r="T1146" s="26">
        <f t="shared" si="443"/>
        <v>2.5</v>
      </c>
      <c r="U1146" s="26">
        <f t="shared" si="444"/>
        <v>0</v>
      </c>
      <c r="V1146" s="26">
        <f t="shared" si="445"/>
        <v>0</v>
      </c>
      <c r="W1146" s="26">
        <f>VLOOKUP(AF1146,角色间职业划分!L:M,2,FALSE)</f>
        <v>40</v>
      </c>
      <c r="X1146" s="26">
        <f t="shared" si="446"/>
        <v>43</v>
      </c>
      <c r="Y1146" s="26">
        <v>0</v>
      </c>
      <c r="Z1146" s="26">
        <v>0</v>
      </c>
      <c r="AA1146" s="26">
        <v>0</v>
      </c>
      <c r="AB1146" s="26">
        <f t="shared" si="447"/>
        <v>12.5</v>
      </c>
      <c r="AC1146" s="1">
        <f t="shared" si="428"/>
        <v>1162</v>
      </c>
      <c r="AD1146" s="51"/>
      <c r="AE1146" s="1"/>
      <c r="AF1146">
        <f t="shared" si="448"/>
        <v>19</v>
      </c>
      <c r="AG1146" s="26" t="str">
        <f>VLOOKUP(AF1146,角色间职业划分!P:R,3,FALSE)</f>
        <v>战士</v>
      </c>
      <c r="AH1146" s="26">
        <f t="shared" si="449"/>
        <v>43</v>
      </c>
    </row>
    <row r="1147" spans="1:34" x14ac:dyDescent="0.15">
      <c r="A1147" s="26">
        <v>1143</v>
      </c>
      <c r="B1147" s="26">
        <f t="shared" si="429"/>
        <v>0</v>
      </c>
      <c r="C1147" s="26">
        <f>ROUND(IF($AG1147="战士",VLOOKUP($AH1147,$DV:$ER,DX$1,FALSE),IF($AG1147="幻术师",VLOOKUP($AH1147,$EU:$FQ,EW$1,FALSE),IF($AG1147="刺客",VLOOKUP($AH1147,$FU:$GQ,FW$1,FALSE),"无该职业")))/VLOOKUP(AF1147,角色间职业划分!P:AP,20,FALSE),0)</f>
        <v>42</v>
      </c>
      <c r="D1147" s="26">
        <f t="shared" si="430"/>
        <v>0</v>
      </c>
      <c r="E1147" s="26">
        <f>ROUND(IF($AG1147="战士",VLOOKUP($AH1147,$DV:$ER,DZ$1,FALSE),IF($AG1147="幻术师",VLOOKUP($AH1147,$EU:$FQ,EY$1,FALSE),IF($AG1147="刺客",VLOOKUP($AH1147,$FU:$GQ,FY$1,FALSE),"无该职业")))*VLOOKUP($AF1147,角色间职业划分!$P:$AP,26,FALSE)*VLOOKUP($AF1147,角色间职业划分!$P:$AP,13,FALSE)/角色间职业划分!$AB$9,0)</f>
        <v>898</v>
      </c>
      <c r="F1147" s="26">
        <f>ROUND(IF($AG1147="战士",VLOOKUP($AH1147,$DV:$ER,EA$1,FALSE),IF($AG1147="幻术师",VLOOKUP($AH1147,$EU:$FQ,EZ$1,FALSE),IF($AG1147="刺客",VLOOKUP($AH1147,$FU:$GQ,FZ$1,FALSE),"无该职业")))*VLOOKUP($AF1147,角色间职业划分!$P:$AP,8,FALSE)/角色间职业划分!$W$9,0)</f>
        <v>10910</v>
      </c>
      <c r="G1147" s="26">
        <f>ROUND(IF($AG1147="战士",VLOOKUP($AH1147,$DV:$ER,EB$1,FALSE),IF($AG1147="幻术师",VLOOKUP($AH1147,$EU:$FQ,FA$1,FALSE),IF($AG1147="刺客",VLOOKUP($AH1147,$FU:$GQ,GA$1,FALSE),"无该职业")))*VLOOKUP($AF1147,角色间职业划分!$P:$AP,13,FALSE)/角色间职业划分!$AB$9,0)</f>
        <v>2343</v>
      </c>
      <c r="H1147" s="26">
        <f t="shared" si="431"/>
        <v>0</v>
      </c>
      <c r="I1147" s="26">
        <f t="shared" si="432"/>
        <v>0</v>
      </c>
      <c r="J1147" s="26">
        <f t="shared" si="433"/>
        <v>0</v>
      </c>
      <c r="K1147" s="26">
        <f t="shared" si="434"/>
        <v>0</v>
      </c>
      <c r="L1147" s="26">
        <f t="shared" si="435"/>
        <v>0</v>
      </c>
      <c r="M1147" s="26">
        <f t="shared" si="436"/>
        <v>0</v>
      </c>
      <c r="N1147" s="26">
        <f t="shared" si="437"/>
        <v>2.5</v>
      </c>
      <c r="O1147" s="26">
        <f t="shared" si="438"/>
        <v>7.5</v>
      </c>
      <c r="P1147" s="26">
        <f t="shared" si="439"/>
        <v>7.5</v>
      </c>
      <c r="Q1147" s="26">
        <f t="shared" si="440"/>
        <v>5</v>
      </c>
      <c r="R1147" s="26">
        <f t="shared" si="441"/>
        <v>0</v>
      </c>
      <c r="S1147" s="26">
        <f t="shared" si="442"/>
        <v>2.5</v>
      </c>
      <c r="T1147" s="26">
        <f t="shared" si="443"/>
        <v>2.5</v>
      </c>
      <c r="U1147" s="26">
        <f t="shared" si="444"/>
        <v>0</v>
      </c>
      <c r="V1147" s="26">
        <f t="shared" si="445"/>
        <v>0</v>
      </c>
      <c r="W1147" s="26">
        <f>VLOOKUP(AF1147,角色间职业划分!L:M,2,FALSE)</f>
        <v>40</v>
      </c>
      <c r="X1147" s="26">
        <f t="shared" si="446"/>
        <v>44</v>
      </c>
      <c r="Y1147" s="26">
        <v>0</v>
      </c>
      <c r="Z1147" s="26">
        <v>0</v>
      </c>
      <c r="AA1147" s="26">
        <v>0</v>
      </c>
      <c r="AB1147" s="26">
        <f t="shared" si="447"/>
        <v>12.5</v>
      </c>
      <c r="AC1147" s="1">
        <f t="shared" si="428"/>
        <v>1212</v>
      </c>
      <c r="AD1147" s="51"/>
      <c r="AE1147" s="1"/>
      <c r="AF1147">
        <f t="shared" si="448"/>
        <v>19</v>
      </c>
      <c r="AG1147" s="26" t="str">
        <f>VLOOKUP(AF1147,角色间职业划分!P:R,3,FALSE)</f>
        <v>战士</v>
      </c>
      <c r="AH1147" s="26">
        <f t="shared" si="449"/>
        <v>44</v>
      </c>
    </row>
    <row r="1148" spans="1:34" x14ac:dyDescent="0.15">
      <c r="A1148" s="26">
        <v>1144</v>
      </c>
      <c r="B1148" s="26">
        <f t="shared" si="429"/>
        <v>0</v>
      </c>
      <c r="C1148" s="26">
        <f>ROUND(IF($AG1148="战士",VLOOKUP($AH1148,$DV:$ER,DX$1,FALSE),IF($AG1148="幻术师",VLOOKUP($AH1148,$EU:$FQ,EW$1,FALSE),IF($AG1148="刺客",VLOOKUP($AH1148,$FU:$GQ,FW$1,FALSE),"无该职业")))/VLOOKUP(AF1148,角色间职业划分!P:AP,20,FALSE),0)</f>
        <v>42</v>
      </c>
      <c r="D1148" s="26">
        <f t="shared" si="430"/>
        <v>0</v>
      </c>
      <c r="E1148" s="26">
        <f>ROUND(IF($AG1148="战士",VLOOKUP($AH1148,$DV:$ER,DZ$1,FALSE),IF($AG1148="幻术师",VLOOKUP($AH1148,$EU:$FQ,EY$1,FALSE),IF($AG1148="刺客",VLOOKUP($AH1148,$FU:$GQ,FY$1,FALSE),"无该职业")))*VLOOKUP($AF1148,角色间职业划分!$P:$AP,26,FALSE)*VLOOKUP($AF1148,角色间职业划分!$P:$AP,13,FALSE)/角色间职业划分!$AB$9,0)</f>
        <v>898</v>
      </c>
      <c r="F1148" s="26">
        <f>ROUND(IF($AG1148="战士",VLOOKUP($AH1148,$DV:$ER,EA$1,FALSE),IF($AG1148="幻术师",VLOOKUP($AH1148,$EU:$FQ,EZ$1,FALSE),IF($AG1148="刺客",VLOOKUP($AH1148,$FU:$GQ,FZ$1,FALSE),"无该职业")))*VLOOKUP($AF1148,角色间职业划分!$P:$AP,8,FALSE)/角色间职业划分!$W$9,0)</f>
        <v>12987</v>
      </c>
      <c r="G1148" s="26">
        <f>ROUND(IF($AG1148="战士",VLOOKUP($AH1148,$DV:$ER,EB$1,FALSE),IF($AG1148="幻术师",VLOOKUP($AH1148,$EU:$FQ,FA$1,FALSE),IF($AG1148="刺客",VLOOKUP($AH1148,$FU:$GQ,GA$1,FALSE),"无该职业")))*VLOOKUP($AF1148,角色间职业划分!$P:$AP,13,FALSE)/角色间职业划分!$AB$9,0)</f>
        <v>2343</v>
      </c>
      <c r="H1148" s="26">
        <f t="shared" si="431"/>
        <v>0</v>
      </c>
      <c r="I1148" s="26">
        <f t="shared" si="432"/>
        <v>0</v>
      </c>
      <c r="J1148" s="26">
        <f t="shared" si="433"/>
        <v>0</v>
      </c>
      <c r="K1148" s="26">
        <f t="shared" si="434"/>
        <v>0</v>
      </c>
      <c r="L1148" s="26">
        <f t="shared" si="435"/>
        <v>0</v>
      </c>
      <c r="M1148" s="26">
        <f t="shared" si="436"/>
        <v>0</v>
      </c>
      <c r="N1148" s="26">
        <f t="shared" si="437"/>
        <v>2.5</v>
      </c>
      <c r="O1148" s="26">
        <f t="shared" si="438"/>
        <v>7.5</v>
      </c>
      <c r="P1148" s="26">
        <f t="shared" si="439"/>
        <v>7.5</v>
      </c>
      <c r="Q1148" s="26">
        <f t="shared" si="440"/>
        <v>5</v>
      </c>
      <c r="R1148" s="26">
        <f t="shared" si="441"/>
        <v>0</v>
      </c>
      <c r="S1148" s="26">
        <f t="shared" si="442"/>
        <v>2.5</v>
      </c>
      <c r="T1148" s="26">
        <f t="shared" si="443"/>
        <v>2.5</v>
      </c>
      <c r="U1148" s="26">
        <f t="shared" si="444"/>
        <v>0</v>
      </c>
      <c r="V1148" s="26">
        <f t="shared" si="445"/>
        <v>0</v>
      </c>
      <c r="W1148" s="26">
        <f>VLOOKUP(AF1148,角色间职业划分!L:M,2,FALSE)</f>
        <v>40</v>
      </c>
      <c r="X1148" s="26">
        <f t="shared" si="446"/>
        <v>45</v>
      </c>
      <c r="Y1148" s="26">
        <v>0</v>
      </c>
      <c r="Z1148" s="26">
        <v>0</v>
      </c>
      <c r="AA1148" s="26">
        <v>0</v>
      </c>
      <c r="AB1148" s="26">
        <f t="shared" si="447"/>
        <v>12.5</v>
      </c>
      <c r="AC1148" s="1">
        <f t="shared" si="428"/>
        <v>1263</v>
      </c>
      <c r="AD1148" s="51"/>
      <c r="AE1148" s="1"/>
      <c r="AF1148">
        <f t="shared" si="448"/>
        <v>19</v>
      </c>
      <c r="AG1148" s="26" t="str">
        <f>VLOOKUP(AF1148,角色间职业划分!P:R,3,FALSE)</f>
        <v>战士</v>
      </c>
      <c r="AH1148" s="26">
        <f t="shared" si="449"/>
        <v>45</v>
      </c>
    </row>
    <row r="1149" spans="1:34" x14ac:dyDescent="0.15">
      <c r="A1149" s="26">
        <v>1145</v>
      </c>
      <c r="B1149" s="26">
        <f t="shared" si="429"/>
        <v>0</v>
      </c>
      <c r="C1149" s="26">
        <f>ROUND(IF($AG1149="战士",VLOOKUP($AH1149,$DV:$ER,DX$1,FALSE),IF($AG1149="幻术师",VLOOKUP($AH1149,$EU:$FQ,EW$1,FALSE),IF($AG1149="刺客",VLOOKUP($AH1149,$FU:$GQ,FW$1,FALSE),"无该职业")))/VLOOKUP(AF1149,角色间职业划分!P:AP,20,FALSE),0)</f>
        <v>42</v>
      </c>
      <c r="D1149" s="26">
        <f t="shared" si="430"/>
        <v>0</v>
      </c>
      <c r="E1149" s="26">
        <f>ROUND(IF($AG1149="战士",VLOOKUP($AH1149,$DV:$ER,DZ$1,FALSE),IF($AG1149="幻术师",VLOOKUP($AH1149,$EU:$FQ,EY$1,FALSE),IF($AG1149="刺客",VLOOKUP($AH1149,$FU:$GQ,FY$1,FALSE),"无该职业")))*VLOOKUP($AF1149,角色间职业划分!$P:$AP,26,FALSE)*VLOOKUP($AF1149,角色间职业划分!$P:$AP,13,FALSE)/角色间职业划分!$AB$9,0)</f>
        <v>898</v>
      </c>
      <c r="F1149" s="26">
        <f>ROUND(IF($AG1149="战士",VLOOKUP($AH1149,$DV:$ER,EA$1,FALSE),IF($AG1149="幻术师",VLOOKUP($AH1149,$EU:$FQ,EZ$1,FALSE),IF($AG1149="刺客",VLOOKUP($AH1149,$FU:$GQ,FZ$1,FALSE),"无该职业")))*VLOOKUP($AF1149,角色间职业划分!$P:$AP,8,FALSE)/角色间职业划分!$W$9,0)</f>
        <v>12987</v>
      </c>
      <c r="G1149" s="26">
        <f>ROUND(IF($AG1149="战士",VLOOKUP($AH1149,$DV:$ER,EB$1,FALSE),IF($AG1149="幻术师",VLOOKUP($AH1149,$EU:$FQ,FA$1,FALSE),IF($AG1149="刺客",VLOOKUP($AH1149,$FU:$GQ,GA$1,FALSE),"无该职业")))*VLOOKUP($AF1149,角色间职业划分!$P:$AP,13,FALSE)/角色间职业划分!$AB$9,0)</f>
        <v>2343</v>
      </c>
      <c r="H1149" s="26">
        <f t="shared" si="431"/>
        <v>0</v>
      </c>
      <c r="I1149" s="26">
        <f t="shared" si="432"/>
        <v>0</v>
      </c>
      <c r="J1149" s="26">
        <f t="shared" si="433"/>
        <v>0</v>
      </c>
      <c r="K1149" s="26">
        <f t="shared" si="434"/>
        <v>0</v>
      </c>
      <c r="L1149" s="26">
        <f t="shared" si="435"/>
        <v>0</v>
      </c>
      <c r="M1149" s="26">
        <f t="shared" si="436"/>
        <v>0</v>
      </c>
      <c r="N1149" s="26">
        <f t="shared" si="437"/>
        <v>5</v>
      </c>
      <c r="O1149" s="26">
        <f t="shared" si="438"/>
        <v>7.5</v>
      </c>
      <c r="P1149" s="26">
        <f t="shared" si="439"/>
        <v>7.5</v>
      </c>
      <c r="Q1149" s="26">
        <f t="shared" si="440"/>
        <v>5</v>
      </c>
      <c r="R1149" s="26">
        <f t="shared" si="441"/>
        <v>0</v>
      </c>
      <c r="S1149" s="26">
        <f t="shared" si="442"/>
        <v>2.5</v>
      </c>
      <c r="T1149" s="26">
        <f t="shared" si="443"/>
        <v>2.5</v>
      </c>
      <c r="U1149" s="26">
        <f t="shared" si="444"/>
        <v>0</v>
      </c>
      <c r="V1149" s="26">
        <f t="shared" si="445"/>
        <v>0</v>
      </c>
      <c r="W1149" s="26">
        <f>VLOOKUP(AF1149,角色间职业划分!L:M,2,FALSE)</f>
        <v>40</v>
      </c>
      <c r="X1149" s="26">
        <f t="shared" si="446"/>
        <v>46</v>
      </c>
      <c r="Y1149" s="26">
        <v>0</v>
      </c>
      <c r="Z1149" s="26">
        <v>0</v>
      </c>
      <c r="AA1149" s="26">
        <v>0</v>
      </c>
      <c r="AB1149" s="26">
        <f t="shared" si="447"/>
        <v>12.5</v>
      </c>
      <c r="AC1149" s="1">
        <f t="shared" si="428"/>
        <v>1313</v>
      </c>
      <c r="AD1149" s="51"/>
      <c r="AE1149" s="1"/>
      <c r="AF1149">
        <f t="shared" si="448"/>
        <v>19</v>
      </c>
      <c r="AG1149" s="26" t="str">
        <f>VLOOKUP(AF1149,角色间职业划分!P:R,3,FALSE)</f>
        <v>战士</v>
      </c>
      <c r="AH1149" s="26">
        <f t="shared" si="449"/>
        <v>46</v>
      </c>
    </row>
    <row r="1150" spans="1:34" x14ac:dyDescent="0.15">
      <c r="A1150" s="26">
        <v>1146</v>
      </c>
      <c r="B1150" s="26">
        <f t="shared" si="429"/>
        <v>0</v>
      </c>
      <c r="C1150" s="26">
        <f>ROUND(IF($AG1150="战士",VLOOKUP($AH1150,$DV:$ER,DX$1,FALSE),IF($AG1150="幻术师",VLOOKUP($AH1150,$EU:$FQ,EW$1,FALSE),IF($AG1150="刺客",VLOOKUP($AH1150,$FU:$GQ,FW$1,FALSE),"无该职业")))/VLOOKUP(AF1150,角色间职业划分!P:AP,20,FALSE),0)</f>
        <v>42</v>
      </c>
      <c r="D1150" s="26">
        <f t="shared" si="430"/>
        <v>0</v>
      </c>
      <c r="E1150" s="26">
        <f>ROUND(IF($AG1150="战士",VLOOKUP($AH1150,$DV:$ER,DZ$1,FALSE),IF($AG1150="幻术师",VLOOKUP($AH1150,$EU:$FQ,EY$1,FALSE),IF($AG1150="刺客",VLOOKUP($AH1150,$FU:$GQ,FY$1,FALSE),"无该职业")))*VLOOKUP($AF1150,角色间职业划分!$P:$AP,26,FALSE)*VLOOKUP($AF1150,角色间职业划分!$P:$AP,13,FALSE)/角色间职业划分!$AB$9,0)</f>
        <v>898</v>
      </c>
      <c r="F1150" s="26">
        <f>ROUND(IF($AG1150="战士",VLOOKUP($AH1150,$DV:$ER,EA$1,FALSE),IF($AG1150="幻术师",VLOOKUP($AH1150,$EU:$FQ,EZ$1,FALSE),IF($AG1150="刺客",VLOOKUP($AH1150,$FU:$GQ,FZ$1,FALSE),"无该职业")))*VLOOKUP($AF1150,角色间职业划分!$P:$AP,8,FALSE)/角色间职业划分!$W$9,0)</f>
        <v>12987</v>
      </c>
      <c r="G1150" s="26">
        <f>ROUND(IF($AG1150="战士",VLOOKUP($AH1150,$DV:$ER,EB$1,FALSE),IF($AG1150="幻术师",VLOOKUP($AH1150,$EU:$FQ,FA$1,FALSE),IF($AG1150="刺客",VLOOKUP($AH1150,$FU:$GQ,GA$1,FALSE),"无该职业")))*VLOOKUP($AF1150,角色间职业划分!$P:$AP,13,FALSE)/角色间职业划分!$AB$9,0)</f>
        <v>2635</v>
      </c>
      <c r="H1150" s="26">
        <f t="shared" si="431"/>
        <v>0</v>
      </c>
      <c r="I1150" s="26">
        <f t="shared" si="432"/>
        <v>0</v>
      </c>
      <c r="J1150" s="26">
        <f t="shared" si="433"/>
        <v>0</v>
      </c>
      <c r="K1150" s="26">
        <f t="shared" si="434"/>
        <v>0</v>
      </c>
      <c r="L1150" s="26">
        <f t="shared" si="435"/>
        <v>0</v>
      </c>
      <c r="M1150" s="26">
        <f t="shared" si="436"/>
        <v>0</v>
      </c>
      <c r="N1150" s="26">
        <f t="shared" si="437"/>
        <v>5</v>
      </c>
      <c r="O1150" s="26">
        <f t="shared" si="438"/>
        <v>7.5</v>
      </c>
      <c r="P1150" s="26">
        <f t="shared" si="439"/>
        <v>7.5</v>
      </c>
      <c r="Q1150" s="26">
        <f t="shared" si="440"/>
        <v>5</v>
      </c>
      <c r="R1150" s="26">
        <f t="shared" si="441"/>
        <v>0</v>
      </c>
      <c r="S1150" s="26">
        <f t="shared" si="442"/>
        <v>2.5</v>
      </c>
      <c r="T1150" s="26">
        <f t="shared" si="443"/>
        <v>2.5</v>
      </c>
      <c r="U1150" s="26">
        <f t="shared" si="444"/>
        <v>0</v>
      </c>
      <c r="V1150" s="26">
        <f t="shared" si="445"/>
        <v>0</v>
      </c>
      <c r="W1150" s="26">
        <f>VLOOKUP(AF1150,角色间职业划分!L:M,2,FALSE)</f>
        <v>40</v>
      </c>
      <c r="X1150" s="26">
        <f t="shared" si="446"/>
        <v>47</v>
      </c>
      <c r="Y1150" s="26">
        <v>0</v>
      </c>
      <c r="Z1150" s="26">
        <v>0</v>
      </c>
      <c r="AA1150" s="26">
        <v>0</v>
      </c>
      <c r="AB1150" s="26">
        <f t="shared" si="447"/>
        <v>12.5</v>
      </c>
      <c r="AC1150" s="1">
        <f t="shared" si="428"/>
        <v>1364</v>
      </c>
      <c r="AD1150" s="51"/>
      <c r="AE1150" s="1"/>
      <c r="AF1150">
        <f t="shared" si="448"/>
        <v>19</v>
      </c>
      <c r="AG1150" s="26" t="str">
        <f>VLOOKUP(AF1150,角色间职业划分!P:R,3,FALSE)</f>
        <v>战士</v>
      </c>
      <c r="AH1150" s="26">
        <f t="shared" si="449"/>
        <v>47</v>
      </c>
    </row>
    <row r="1151" spans="1:34" x14ac:dyDescent="0.15">
      <c r="A1151" s="26">
        <v>1147</v>
      </c>
      <c r="B1151" s="26">
        <f t="shared" si="429"/>
        <v>0</v>
      </c>
      <c r="C1151" s="26">
        <f>ROUND(IF($AG1151="战士",VLOOKUP($AH1151,$DV:$ER,DX$1,FALSE),IF($AG1151="幻术师",VLOOKUP($AH1151,$EU:$FQ,EW$1,FALSE),IF($AG1151="刺客",VLOOKUP($AH1151,$FU:$GQ,FW$1,FALSE),"无该职业")))/VLOOKUP(AF1151,角色间职业划分!P:AP,20,FALSE),0)</f>
        <v>48</v>
      </c>
      <c r="D1151" s="26">
        <f t="shared" si="430"/>
        <v>0</v>
      </c>
      <c r="E1151" s="26">
        <f>ROUND(IF($AG1151="战士",VLOOKUP($AH1151,$DV:$ER,DZ$1,FALSE),IF($AG1151="幻术师",VLOOKUP($AH1151,$EU:$FQ,EY$1,FALSE),IF($AG1151="刺客",VLOOKUP($AH1151,$FU:$GQ,FY$1,FALSE),"无该职业")))*VLOOKUP($AF1151,角色间职业划分!$P:$AP,26,FALSE)*VLOOKUP($AF1151,角色间职业划分!$P:$AP,13,FALSE)/角色间职业划分!$AB$9,0)</f>
        <v>898</v>
      </c>
      <c r="F1151" s="26">
        <f>ROUND(IF($AG1151="战士",VLOOKUP($AH1151,$DV:$ER,EA$1,FALSE),IF($AG1151="幻术师",VLOOKUP($AH1151,$EU:$FQ,EZ$1,FALSE),IF($AG1151="刺客",VLOOKUP($AH1151,$FU:$GQ,FZ$1,FALSE),"无该职业")))*VLOOKUP($AF1151,角色间职业划分!$P:$AP,8,FALSE)/角色间职业划分!$W$9,0)</f>
        <v>12987</v>
      </c>
      <c r="G1151" s="26">
        <f>ROUND(IF($AG1151="战士",VLOOKUP($AH1151,$DV:$ER,EB$1,FALSE),IF($AG1151="幻术师",VLOOKUP($AH1151,$EU:$FQ,FA$1,FALSE),IF($AG1151="刺客",VLOOKUP($AH1151,$FU:$GQ,GA$1,FALSE),"无该职业")))*VLOOKUP($AF1151,角色间职业划分!$P:$AP,13,FALSE)/角色间职业划分!$AB$9,0)</f>
        <v>2635</v>
      </c>
      <c r="H1151" s="26">
        <f t="shared" si="431"/>
        <v>0</v>
      </c>
      <c r="I1151" s="26">
        <f t="shared" si="432"/>
        <v>0</v>
      </c>
      <c r="J1151" s="26">
        <f t="shared" si="433"/>
        <v>0</v>
      </c>
      <c r="K1151" s="26">
        <f t="shared" si="434"/>
        <v>0</v>
      </c>
      <c r="L1151" s="26">
        <f t="shared" si="435"/>
        <v>0</v>
      </c>
      <c r="M1151" s="26">
        <f t="shared" si="436"/>
        <v>0</v>
      </c>
      <c r="N1151" s="26">
        <f t="shared" si="437"/>
        <v>5</v>
      </c>
      <c r="O1151" s="26">
        <f t="shared" si="438"/>
        <v>7.5</v>
      </c>
      <c r="P1151" s="26">
        <f t="shared" si="439"/>
        <v>7.5</v>
      </c>
      <c r="Q1151" s="26">
        <f t="shared" si="440"/>
        <v>5</v>
      </c>
      <c r="R1151" s="26">
        <f t="shared" si="441"/>
        <v>0</v>
      </c>
      <c r="S1151" s="26">
        <f t="shared" si="442"/>
        <v>2.5</v>
      </c>
      <c r="T1151" s="26">
        <f t="shared" si="443"/>
        <v>2.5</v>
      </c>
      <c r="U1151" s="26">
        <f t="shared" si="444"/>
        <v>0</v>
      </c>
      <c r="V1151" s="26">
        <f t="shared" si="445"/>
        <v>0</v>
      </c>
      <c r="W1151" s="26">
        <f>VLOOKUP(AF1151,角色间职业划分!L:M,2,FALSE)</f>
        <v>40</v>
      </c>
      <c r="X1151" s="26">
        <f t="shared" si="446"/>
        <v>48</v>
      </c>
      <c r="Y1151" s="26">
        <v>0</v>
      </c>
      <c r="Z1151" s="26">
        <v>0</v>
      </c>
      <c r="AA1151" s="26">
        <v>0</v>
      </c>
      <c r="AB1151" s="26">
        <f t="shared" si="447"/>
        <v>12.5</v>
      </c>
      <c r="AC1151" s="1">
        <f t="shared" si="428"/>
        <v>1414</v>
      </c>
      <c r="AD1151" s="51"/>
      <c r="AE1151" s="1"/>
      <c r="AF1151">
        <f t="shared" si="448"/>
        <v>19</v>
      </c>
      <c r="AG1151" s="26" t="str">
        <f>VLOOKUP(AF1151,角色间职业划分!P:R,3,FALSE)</f>
        <v>战士</v>
      </c>
      <c r="AH1151" s="26">
        <f t="shared" si="449"/>
        <v>48</v>
      </c>
    </row>
    <row r="1152" spans="1:34" x14ac:dyDescent="0.15">
      <c r="A1152" s="26">
        <v>1148</v>
      </c>
      <c r="B1152" s="26">
        <f t="shared" si="429"/>
        <v>0</v>
      </c>
      <c r="C1152" s="26">
        <f>ROUND(IF($AG1152="战士",VLOOKUP($AH1152,$DV:$ER,DX$1,FALSE),IF($AG1152="幻术师",VLOOKUP($AH1152,$EU:$FQ,EW$1,FALSE),IF($AG1152="刺客",VLOOKUP($AH1152,$FU:$GQ,FW$1,FALSE),"无该职业")))/VLOOKUP(AF1152,角色间职业划分!P:AP,20,FALSE),0)</f>
        <v>48</v>
      </c>
      <c r="D1152" s="26">
        <f t="shared" si="430"/>
        <v>0</v>
      </c>
      <c r="E1152" s="26">
        <f>ROUND(IF($AG1152="战士",VLOOKUP($AH1152,$DV:$ER,DZ$1,FALSE),IF($AG1152="幻术师",VLOOKUP($AH1152,$EU:$FQ,EY$1,FALSE),IF($AG1152="刺客",VLOOKUP($AH1152,$FU:$GQ,FY$1,FALSE),"无该职业")))*VLOOKUP($AF1152,角色间职业划分!$P:$AP,26,FALSE)*VLOOKUP($AF1152,角色间职业划分!$P:$AP,13,FALSE)/角色间职业划分!$AB$9,0)</f>
        <v>898</v>
      </c>
      <c r="F1152" s="26">
        <f>ROUND(IF($AG1152="战士",VLOOKUP($AH1152,$DV:$ER,EA$1,FALSE),IF($AG1152="幻术师",VLOOKUP($AH1152,$EU:$FQ,EZ$1,FALSE),IF($AG1152="刺客",VLOOKUP($AH1152,$FU:$GQ,FZ$1,FALSE),"无该职业")))*VLOOKUP($AF1152,角色间职业划分!$P:$AP,8,FALSE)/角色间职业划分!$W$9,0)</f>
        <v>15065</v>
      </c>
      <c r="G1152" s="26">
        <f>ROUND(IF($AG1152="战士",VLOOKUP($AH1152,$DV:$ER,EB$1,FALSE),IF($AG1152="幻术师",VLOOKUP($AH1152,$EU:$FQ,FA$1,FALSE),IF($AG1152="刺客",VLOOKUP($AH1152,$FU:$GQ,GA$1,FALSE),"无该职业")))*VLOOKUP($AF1152,角色间职业划分!$P:$AP,13,FALSE)/角色间职业划分!$AB$9,0)</f>
        <v>2635</v>
      </c>
      <c r="H1152" s="26">
        <f t="shared" si="431"/>
        <v>0</v>
      </c>
      <c r="I1152" s="26">
        <f t="shared" si="432"/>
        <v>0</v>
      </c>
      <c r="J1152" s="26">
        <f t="shared" si="433"/>
        <v>0</v>
      </c>
      <c r="K1152" s="26">
        <f t="shared" si="434"/>
        <v>0</v>
      </c>
      <c r="L1152" s="26">
        <f t="shared" si="435"/>
        <v>0</v>
      </c>
      <c r="M1152" s="26">
        <f t="shared" si="436"/>
        <v>0</v>
      </c>
      <c r="N1152" s="26">
        <f t="shared" si="437"/>
        <v>5</v>
      </c>
      <c r="O1152" s="26">
        <f t="shared" si="438"/>
        <v>7.5</v>
      </c>
      <c r="P1152" s="26">
        <f t="shared" si="439"/>
        <v>7.5</v>
      </c>
      <c r="Q1152" s="26">
        <f t="shared" si="440"/>
        <v>5</v>
      </c>
      <c r="R1152" s="26">
        <f t="shared" si="441"/>
        <v>0</v>
      </c>
      <c r="S1152" s="26">
        <f t="shared" si="442"/>
        <v>2.5</v>
      </c>
      <c r="T1152" s="26">
        <f t="shared" si="443"/>
        <v>2.5</v>
      </c>
      <c r="U1152" s="26">
        <f t="shared" si="444"/>
        <v>0</v>
      </c>
      <c r="V1152" s="26">
        <f t="shared" si="445"/>
        <v>0</v>
      </c>
      <c r="W1152" s="26">
        <f>VLOOKUP(AF1152,角色间职业划分!L:M,2,FALSE)</f>
        <v>40</v>
      </c>
      <c r="X1152" s="26">
        <f t="shared" si="446"/>
        <v>49</v>
      </c>
      <c r="Y1152" s="26">
        <v>0</v>
      </c>
      <c r="Z1152" s="26">
        <v>0</v>
      </c>
      <c r="AA1152" s="26">
        <v>0</v>
      </c>
      <c r="AB1152" s="26">
        <f t="shared" si="447"/>
        <v>12.5</v>
      </c>
      <c r="AC1152" s="1">
        <f t="shared" si="428"/>
        <v>1465</v>
      </c>
      <c r="AD1152" s="51"/>
      <c r="AE1152" s="1"/>
      <c r="AF1152">
        <f t="shared" si="448"/>
        <v>19</v>
      </c>
      <c r="AG1152" s="26" t="str">
        <f>VLOOKUP(AF1152,角色间职业划分!P:R,3,FALSE)</f>
        <v>战士</v>
      </c>
      <c r="AH1152" s="26">
        <f t="shared" si="449"/>
        <v>49</v>
      </c>
    </row>
    <row r="1153" spans="1:34" x14ac:dyDescent="0.15">
      <c r="A1153" s="26">
        <v>1149</v>
      </c>
      <c r="B1153" s="26">
        <f t="shared" si="429"/>
        <v>0</v>
      </c>
      <c r="C1153" s="26">
        <f>ROUND(IF($AG1153="战士",VLOOKUP($AH1153,$DV:$ER,DX$1,FALSE),IF($AG1153="幻术师",VLOOKUP($AH1153,$EU:$FQ,EW$1,FALSE),IF($AG1153="刺客",VLOOKUP($AH1153,$FU:$GQ,FW$1,FALSE),"无该职业")))/VLOOKUP(AF1153,角色间职业划分!P:AP,20,FALSE),0)</f>
        <v>48</v>
      </c>
      <c r="D1153" s="26">
        <f t="shared" si="430"/>
        <v>0</v>
      </c>
      <c r="E1153" s="26">
        <f>ROUND(IF($AG1153="战士",VLOOKUP($AH1153,$DV:$ER,DZ$1,FALSE),IF($AG1153="幻术师",VLOOKUP($AH1153,$EU:$FQ,EY$1,FALSE),IF($AG1153="刺客",VLOOKUP($AH1153,$FU:$GQ,FY$1,FALSE),"无该职业")))*VLOOKUP($AF1153,角色间职业划分!$P:$AP,26,FALSE)*VLOOKUP($AF1153,角色间职业划分!$P:$AP,13,FALSE)/角色间职业划分!$AB$9,0)</f>
        <v>898</v>
      </c>
      <c r="F1153" s="26">
        <f>ROUND(IF($AG1153="战士",VLOOKUP($AH1153,$DV:$ER,EA$1,FALSE),IF($AG1153="幻术师",VLOOKUP($AH1153,$EU:$FQ,EZ$1,FALSE),IF($AG1153="刺客",VLOOKUP($AH1153,$FU:$GQ,FZ$1,FALSE),"无该职业")))*VLOOKUP($AF1153,角色间职业划分!$P:$AP,8,FALSE)/角色间职业划分!$W$9,0)</f>
        <v>15065</v>
      </c>
      <c r="G1153" s="26">
        <f>ROUND(IF($AG1153="战士",VLOOKUP($AH1153,$DV:$ER,EB$1,FALSE),IF($AG1153="幻术师",VLOOKUP($AH1153,$EU:$FQ,FA$1,FALSE),IF($AG1153="刺客",VLOOKUP($AH1153,$FU:$GQ,GA$1,FALSE),"无该职业")))*VLOOKUP($AF1153,角色间职业划分!$P:$AP,13,FALSE)/角色间职业划分!$AB$9,0)</f>
        <v>2635</v>
      </c>
      <c r="H1153" s="26">
        <f t="shared" si="431"/>
        <v>0</v>
      </c>
      <c r="I1153" s="26">
        <f t="shared" si="432"/>
        <v>0</v>
      </c>
      <c r="J1153" s="26">
        <f t="shared" si="433"/>
        <v>0</v>
      </c>
      <c r="K1153" s="26">
        <f t="shared" si="434"/>
        <v>0</v>
      </c>
      <c r="L1153" s="26">
        <f t="shared" si="435"/>
        <v>0</v>
      </c>
      <c r="M1153" s="26">
        <f t="shared" si="436"/>
        <v>0</v>
      </c>
      <c r="N1153" s="26">
        <f t="shared" si="437"/>
        <v>5</v>
      </c>
      <c r="O1153" s="26">
        <f t="shared" si="438"/>
        <v>10</v>
      </c>
      <c r="P1153" s="26">
        <f t="shared" si="439"/>
        <v>7.5</v>
      </c>
      <c r="Q1153" s="26">
        <f t="shared" si="440"/>
        <v>5</v>
      </c>
      <c r="R1153" s="26">
        <f t="shared" si="441"/>
        <v>0</v>
      </c>
      <c r="S1153" s="26">
        <f t="shared" si="442"/>
        <v>2.5</v>
      </c>
      <c r="T1153" s="26">
        <f t="shared" si="443"/>
        <v>2.5</v>
      </c>
      <c r="U1153" s="26">
        <f t="shared" si="444"/>
        <v>0</v>
      </c>
      <c r="V1153" s="26">
        <f t="shared" si="445"/>
        <v>0</v>
      </c>
      <c r="W1153" s="26">
        <f>VLOOKUP(AF1153,角色间职业划分!L:M,2,FALSE)</f>
        <v>40</v>
      </c>
      <c r="X1153" s="26">
        <f t="shared" si="446"/>
        <v>50</v>
      </c>
      <c r="Y1153" s="26">
        <v>0</v>
      </c>
      <c r="Z1153" s="26">
        <v>0</v>
      </c>
      <c r="AA1153" s="26">
        <v>0</v>
      </c>
      <c r="AB1153" s="26">
        <f t="shared" si="447"/>
        <v>15</v>
      </c>
      <c r="AC1153" s="1">
        <f t="shared" si="428"/>
        <v>1515</v>
      </c>
      <c r="AD1153" s="51"/>
      <c r="AE1153" s="1"/>
      <c r="AF1153">
        <f t="shared" si="448"/>
        <v>19</v>
      </c>
      <c r="AG1153" s="26" t="str">
        <f>VLOOKUP(AF1153,角色间职业划分!P:R,3,FALSE)</f>
        <v>战士</v>
      </c>
      <c r="AH1153" s="26">
        <f t="shared" si="449"/>
        <v>50</v>
      </c>
    </row>
    <row r="1154" spans="1:34" x14ac:dyDescent="0.15">
      <c r="A1154" s="26">
        <v>1150</v>
      </c>
      <c r="B1154" s="26">
        <f t="shared" si="429"/>
        <v>0</v>
      </c>
      <c r="C1154" s="26">
        <f>ROUND(IF($AG1154="战士",VLOOKUP($AH1154,$DV:$ER,DX$1,FALSE),IF($AG1154="幻术师",VLOOKUP($AH1154,$EU:$FQ,EW$1,FALSE),IF($AG1154="刺客",VLOOKUP($AH1154,$FU:$GQ,FW$1,FALSE),"无该职业")))/VLOOKUP(AF1154,角色间职业划分!P:AP,20,FALSE),0)</f>
        <v>48</v>
      </c>
      <c r="D1154" s="26">
        <f t="shared" si="430"/>
        <v>0</v>
      </c>
      <c r="E1154" s="26">
        <f>ROUND(IF($AG1154="战士",VLOOKUP($AH1154,$DV:$ER,DZ$1,FALSE),IF($AG1154="幻术师",VLOOKUP($AH1154,$EU:$FQ,EY$1,FALSE),IF($AG1154="刺客",VLOOKUP($AH1154,$FU:$GQ,FY$1,FALSE),"无该职业")))*VLOOKUP($AF1154,角色间职业划分!$P:$AP,26,FALSE)*VLOOKUP($AF1154,角色间职业划分!$P:$AP,13,FALSE)/角色间职业划分!$AB$9,0)</f>
        <v>898</v>
      </c>
      <c r="F1154" s="26">
        <f>ROUND(IF($AG1154="战士",VLOOKUP($AH1154,$DV:$ER,EA$1,FALSE),IF($AG1154="幻术师",VLOOKUP($AH1154,$EU:$FQ,EZ$1,FALSE),IF($AG1154="刺客",VLOOKUP($AH1154,$FU:$GQ,FZ$1,FALSE),"无该职业")))*VLOOKUP($AF1154,角色间职业划分!$P:$AP,8,FALSE)/角色间职业划分!$W$9,0)</f>
        <v>15065</v>
      </c>
      <c r="G1154" s="26">
        <f>ROUND(IF($AG1154="战士",VLOOKUP($AH1154,$DV:$ER,EB$1,FALSE),IF($AG1154="幻术师",VLOOKUP($AH1154,$EU:$FQ,FA$1,FALSE),IF($AG1154="刺客",VLOOKUP($AH1154,$FU:$GQ,GA$1,FALSE),"无该职业")))*VLOOKUP($AF1154,角色间职业划分!$P:$AP,13,FALSE)/角色间职业划分!$AB$9,0)</f>
        <v>3026</v>
      </c>
      <c r="H1154" s="26">
        <f t="shared" si="431"/>
        <v>0</v>
      </c>
      <c r="I1154" s="26">
        <f t="shared" si="432"/>
        <v>0</v>
      </c>
      <c r="J1154" s="26">
        <f t="shared" si="433"/>
        <v>0</v>
      </c>
      <c r="K1154" s="26">
        <f t="shared" si="434"/>
        <v>0</v>
      </c>
      <c r="L1154" s="26">
        <f t="shared" si="435"/>
        <v>0</v>
      </c>
      <c r="M1154" s="26">
        <f t="shared" si="436"/>
        <v>0</v>
      </c>
      <c r="N1154" s="26">
        <f t="shared" si="437"/>
        <v>5</v>
      </c>
      <c r="O1154" s="26">
        <f t="shared" si="438"/>
        <v>10</v>
      </c>
      <c r="P1154" s="26">
        <f t="shared" si="439"/>
        <v>7.5</v>
      </c>
      <c r="Q1154" s="26">
        <f t="shared" si="440"/>
        <v>5</v>
      </c>
      <c r="R1154" s="26">
        <f t="shared" si="441"/>
        <v>0</v>
      </c>
      <c r="S1154" s="26">
        <f t="shared" si="442"/>
        <v>2.5</v>
      </c>
      <c r="T1154" s="26">
        <f t="shared" si="443"/>
        <v>2.5</v>
      </c>
      <c r="U1154" s="26">
        <f t="shared" si="444"/>
        <v>0</v>
      </c>
      <c r="V1154" s="26">
        <f t="shared" si="445"/>
        <v>0</v>
      </c>
      <c r="W1154" s="26">
        <f>VLOOKUP(AF1154,角色间职业划分!L:M,2,FALSE)</f>
        <v>40</v>
      </c>
      <c r="X1154" s="26">
        <f t="shared" si="446"/>
        <v>51</v>
      </c>
      <c r="Y1154" s="26">
        <v>0</v>
      </c>
      <c r="Z1154" s="26">
        <v>0</v>
      </c>
      <c r="AA1154" s="26">
        <v>0</v>
      </c>
      <c r="AB1154" s="26">
        <f t="shared" si="447"/>
        <v>15</v>
      </c>
      <c r="AC1154" s="1">
        <f t="shared" si="428"/>
        <v>1566</v>
      </c>
      <c r="AD1154" s="51"/>
      <c r="AE1154" s="1"/>
      <c r="AF1154">
        <f t="shared" si="448"/>
        <v>19</v>
      </c>
      <c r="AG1154" s="26" t="str">
        <f>VLOOKUP(AF1154,角色间职业划分!P:R,3,FALSE)</f>
        <v>战士</v>
      </c>
      <c r="AH1154" s="26">
        <f t="shared" si="449"/>
        <v>51</v>
      </c>
    </row>
    <row r="1155" spans="1:34" x14ac:dyDescent="0.15">
      <c r="A1155" s="26">
        <v>1151</v>
      </c>
      <c r="B1155" s="26">
        <f t="shared" si="429"/>
        <v>0</v>
      </c>
      <c r="C1155" s="26">
        <f>ROUND(IF($AG1155="战士",VLOOKUP($AH1155,$DV:$ER,DX$1,FALSE),IF($AG1155="幻术师",VLOOKUP($AH1155,$EU:$FQ,EW$1,FALSE),IF($AG1155="刺客",VLOOKUP($AH1155,$FU:$GQ,FW$1,FALSE),"无该职业")))/VLOOKUP(AF1155,角色间职业划分!P:AP,20,FALSE),0)</f>
        <v>48</v>
      </c>
      <c r="D1155" s="26">
        <f t="shared" si="430"/>
        <v>0</v>
      </c>
      <c r="E1155" s="26">
        <f>ROUND(IF($AG1155="战士",VLOOKUP($AH1155,$DV:$ER,DZ$1,FALSE),IF($AG1155="幻术师",VLOOKUP($AH1155,$EU:$FQ,EY$1,FALSE),IF($AG1155="刺客",VLOOKUP($AH1155,$FU:$GQ,FY$1,FALSE),"无该职业")))*VLOOKUP($AF1155,角色间职业划分!$P:$AP,26,FALSE)*VLOOKUP($AF1155,角色间职业划分!$P:$AP,13,FALSE)/角色间职业划分!$AB$9,0)</f>
        <v>898</v>
      </c>
      <c r="F1155" s="26">
        <f>ROUND(IF($AG1155="战士",VLOOKUP($AH1155,$DV:$ER,EA$1,FALSE),IF($AG1155="幻术师",VLOOKUP($AH1155,$EU:$FQ,EZ$1,FALSE),IF($AG1155="刺客",VLOOKUP($AH1155,$FU:$GQ,FZ$1,FALSE),"无该职业")))*VLOOKUP($AF1155,角色间职业划分!$P:$AP,8,FALSE)/角色间职业划分!$W$9,0)</f>
        <v>15065</v>
      </c>
      <c r="G1155" s="26">
        <f>ROUND(IF($AG1155="战士",VLOOKUP($AH1155,$DV:$ER,EB$1,FALSE),IF($AG1155="幻术师",VLOOKUP($AH1155,$EU:$FQ,FA$1,FALSE),IF($AG1155="刺客",VLOOKUP($AH1155,$FU:$GQ,GA$1,FALSE),"无该职业")))*VLOOKUP($AF1155,角色间职业划分!$P:$AP,13,FALSE)/角色间职业划分!$AB$9,0)</f>
        <v>3026</v>
      </c>
      <c r="H1155" s="26">
        <f t="shared" si="431"/>
        <v>0</v>
      </c>
      <c r="I1155" s="26">
        <f t="shared" si="432"/>
        <v>0</v>
      </c>
      <c r="J1155" s="26">
        <f t="shared" si="433"/>
        <v>0</v>
      </c>
      <c r="K1155" s="26">
        <f t="shared" si="434"/>
        <v>0</v>
      </c>
      <c r="L1155" s="26">
        <f t="shared" si="435"/>
        <v>0</v>
      </c>
      <c r="M1155" s="26">
        <f t="shared" si="436"/>
        <v>0</v>
      </c>
      <c r="N1155" s="26">
        <f t="shared" si="437"/>
        <v>5</v>
      </c>
      <c r="O1155" s="26">
        <f t="shared" si="438"/>
        <v>10</v>
      </c>
      <c r="P1155" s="26">
        <f t="shared" si="439"/>
        <v>7.5</v>
      </c>
      <c r="Q1155" s="26">
        <f t="shared" si="440"/>
        <v>5</v>
      </c>
      <c r="R1155" s="26">
        <f t="shared" si="441"/>
        <v>0</v>
      </c>
      <c r="S1155" s="26">
        <f t="shared" si="442"/>
        <v>5</v>
      </c>
      <c r="T1155" s="26">
        <f t="shared" si="443"/>
        <v>2.5</v>
      </c>
      <c r="U1155" s="26">
        <f t="shared" si="444"/>
        <v>0</v>
      </c>
      <c r="V1155" s="26">
        <f t="shared" si="445"/>
        <v>0</v>
      </c>
      <c r="W1155" s="26">
        <f>VLOOKUP(AF1155,角色间职业划分!L:M,2,FALSE)</f>
        <v>40</v>
      </c>
      <c r="X1155" s="26">
        <f t="shared" si="446"/>
        <v>52</v>
      </c>
      <c r="Y1155" s="26">
        <v>0</v>
      </c>
      <c r="Z1155" s="26">
        <v>0</v>
      </c>
      <c r="AA1155" s="26">
        <v>0</v>
      </c>
      <c r="AB1155" s="26">
        <f t="shared" si="447"/>
        <v>15</v>
      </c>
      <c r="AC1155" s="1">
        <f t="shared" si="428"/>
        <v>1616</v>
      </c>
      <c r="AD1155" s="51"/>
      <c r="AE1155" s="1"/>
      <c r="AF1155">
        <f t="shared" si="448"/>
        <v>19</v>
      </c>
      <c r="AG1155" s="26" t="str">
        <f>VLOOKUP(AF1155,角色间职业划分!P:R,3,FALSE)</f>
        <v>战士</v>
      </c>
      <c r="AH1155" s="26">
        <f t="shared" si="449"/>
        <v>52</v>
      </c>
    </row>
    <row r="1156" spans="1:34" x14ac:dyDescent="0.15">
      <c r="A1156" s="26">
        <v>1152</v>
      </c>
      <c r="B1156" s="26">
        <f t="shared" si="429"/>
        <v>0</v>
      </c>
      <c r="C1156" s="26">
        <f>ROUND(IF($AG1156="战士",VLOOKUP($AH1156,$DV:$ER,DX$1,FALSE),IF($AG1156="幻术师",VLOOKUP($AH1156,$EU:$FQ,EW$1,FALSE),IF($AG1156="刺客",VLOOKUP($AH1156,$FU:$GQ,FW$1,FALSE),"无该职业")))/VLOOKUP(AF1156,角色间职业划分!P:AP,20,FALSE),0)</f>
        <v>48</v>
      </c>
      <c r="D1156" s="26">
        <f t="shared" si="430"/>
        <v>0</v>
      </c>
      <c r="E1156" s="26">
        <f>ROUND(IF($AG1156="战士",VLOOKUP($AH1156,$DV:$ER,DZ$1,FALSE),IF($AG1156="幻术师",VLOOKUP($AH1156,$EU:$FQ,EY$1,FALSE),IF($AG1156="刺客",VLOOKUP($AH1156,$FU:$GQ,FY$1,FALSE),"无该职业")))*VLOOKUP($AF1156,角色间职业划分!$P:$AP,26,FALSE)*VLOOKUP($AF1156,角色间职业划分!$P:$AP,13,FALSE)/角色间职业划分!$AB$9,0)</f>
        <v>898</v>
      </c>
      <c r="F1156" s="26">
        <f>ROUND(IF($AG1156="战士",VLOOKUP($AH1156,$DV:$ER,EA$1,FALSE),IF($AG1156="幻术师",VLOOKUP($AH1156,$EU:$FQ,EZ$1,FALSE),IF($AG1156="刺客",VLOOKUP($AH1156,$FU:$GQ,FZ$1,FALSE),"无该职业")))*VLOOKUP($AF1156,角色间职业划分!$P:$AP,8,FALSE)/角色间职业划分!$W$9,0)</f>
        <v>17142</v>
      </c>
      <c r="G1156" s="26">
        <f>ROUND(IF($AG1156="战士",VLOOKUP($AH1156,$DV:$ER,EB$1,FALSE),IF($AG1156="幻术师",VLOOKUP($AH1156,$EU:$FQ,FA$1,FALSE),IF($AG1156="刺客",VLOOKUP($AH1156,$FU:$GQ,GA$1,FALSE),"无该职业")))*VLOOKUP($AF1156,角色间职业划分!$P:$AP,13,FALSE)/角色间职业划分!$AB$9,0)</f>
        <v>3026</v>
      </c>
      <c r="H1156" s="26">
        <f t="shared" si="431"/>
        <v>0</v>
      </c>
      <c r="I1156" s="26">
        <f t="shared" si="432"/>
        <v>0</v>
      </c>
      <c r="J1156" s="26">
        <f t="shared" si="433"/>
        <v>0</v>
      </c>
      <c r="K1156" s="26">
        <f t="shared" si="434"/>
        <v>0</v>
      </c>
      <c r="L1156" s="26">
        <f t="shared" si="435"/>
        <v>0</v>
      </c>
      <c r="M1156" s="26">
        <f t="shared" si="436"/>
        <v>0</v>
      </c>
      <c r="N1156" s="26">
        <f t="shared" si="437"/>
        <v>5</v>
      </c>
      <c r="O1156" s="26">
        <f t="shared" si="438"/>
        <v>10</v>
      </c>
      <c r="P1156" s="26">
        <f t="shared" si="439"/>
        <v>7.5</v>
      </c>
      <c r="Q1156" s="26">
        <f t="shared" si="440"/>
        <v>5</v>
      </c>
      <c r="R1156" s="26">
        <f t="shared" si="441"/>
        <v>0</v>
      </c>
      <c r="S1156" s="26">
        <f t="shared" si="442"/>
        <v>5</v>
      </c>
      <c r="T1156" s="26">
        <f t="shared" si="443"/>
        <v>2.5</v>
      </c>
      <c r="U1156" s="26">
        <f t="shared" si="444"/>
        <v>0</v>
      </c>
      <c r="V1156" s="26">
        <f t="shared" si="445"/>
        <v>0</v>
      </c>
      <c r="W1156" s="26">
        <f>VLOOKUP(AF1156,角色间职业划分!L:M,2,FALSE)</f>
        <v>40</v>
      </c>
      <c r="X1156" s="26">
        <f t="shared" si="446"/>
        <v>53</v>
      </c>
      <c r="Y1156" s="26">
        <v>0</v>
      </c>
      <c r="Z1156" s="26">
        <v>0</v>
      </c>
      <c r="AA1156" s="26">
        <v>0</v>
      </c>
      <c r="AB1156" s="26">
        <f t="shared" si="447"/>
        <v>15</v>
      </c>
      <c r="AC1156" s="1">
        <f t="shared" si="428"/>
        <v>1667</v>
      </c>
      <c r="AD1156" s="51"/>
      <c r="AE1156" s="1"/>
      <c r="AF1156">
        <f t="shared" si="448"/>
        <v>19</v>
      </c>
      <c r="AG1156" s="26" t="str">
        <f>VLOOKUP(AF1156,角色间职业划分!P:R,3,FALSE)</f>
        <v>战士</v>
      </c>
      <c r="AH1156" s="26">
        <f t="shared" si="449"/>
        <v>53</v>
      </c>
    </row>
    <row r="1157" spans="1:34" x14ac:dyDescent="0.15">
      <c r="A1157" s="26">
        <v>1153</v>
      </c>
      <c r="B1157" s="26">
        <f t="shared" si="429"/>
        <v>0</v>
      </c>
      <c r="C1157" s="26">
        <f>ROUND(IF($AG1157="战士",VLOOKUP($AH1157,$DV:$ER,DX$1,FALSE),IF($AG1157="幻术师",VLOOKUP($AH1157,$EU:$FQ,EW$1,FALSE),IF($AG1157="刺客",VLOOKUP($AH1157,$FU:$GQ,FW$1,FALSE),"无该职业")))/VLOOKUP(AF1157,角色间职业划分!P:AP,20,FALSE),0)</f>
        <v>54</v>
      </c>
      <c r="D1157" s="26">
        <f t="shared" si="430"/>
        <v>0</v>
      </c>
      <c r="E1157" s="26">
        <f>ROUND(IF($AG1157="战士",VLOOKUP($AH1157,$DV:$ER,DZ$1,FALSE),IF($AG1157="幻术师",VLOOKUP($AH1157,$EU:$FQ,EY$1,FALSE),IF($AG1157="刺客",VLOOKUP($AH1157,$FU:$GQ,FY$1,FALSE),"无该职业")))*VLOOKUP($AF1157,角色间职业划分!$P:$AP,26,FALSE)*VLOOKUP($AF1157,角色间职业划分!$P:$AP,13,FALSE)/角色间职业划分!$AB$9,0)</f>
        <v>898</v>
      </c>
      <c r="F1157" s="26">
        <f>ROUND(IF($AG1157="战士",VLOOKUP($AH1157,$DV:$ER,EA$1,FALSE),IF($AG1157="幻术师",VLOOKUP($AH1157,$EU:$FQ,EZ$1,FALSE),IF($AG1157="刺客",VLOOKUP($AH1157,$FU:$GQ,FZ$1,FALSE),"无该职业")))*VLOOKUP($AF1157,角色间职业划分!$P:$AP,8,FALSE)/角色间职业划分!$W$9,0)</f>
        <v>17142</v>
      </c>
      <c r="G1157" s="26">
        <f>ROUND(IF($AG1157="战士",VLOOKUP($AH1157,$DV:$ER,EB$1,FALSE),IF($AG1157="幻术师",VLOOKUP($AH1157,$EU:$FQ,FA$1,FALSE),IF($AG1157="刺客",VLOOKUP($AH1157,$FU:$GQ,GA$1,FALSE),"无该职业")))*VLOOKUP($AF1157,角色间职业划分!$P:$AP,13,FALSE)/角色间职业划分!$AB$9,0)</f>
        <v>3026</v>
      </c>
      <c r="H1157" s="26">
        <f t="shared" si="431"/>
        <v>0</v>
      </c>
      <c r="I1157" s="26">
        <f t="shared" si="432"/>
        <v>0</v>
      </c>
      <c r="J1157" s="26">
        <f t="shared" si="433"/>
        <v>0</v>
      </c>
      <c r="K1157" s="26">
        <f t="shared" si="434"/>
        <v>0</v>
      </c>
      <c r="L1157" s="26">
        <f t="shared" si="435"/>
        <v>0</v>
      </c>
      <c r="M1157" s="26">
        <f t="shared" si="436"/>
        <v>0</v>
      </c>
      <c r="N1157" s="26">
        <f t="shared" si="437"/>
        <v>5</v>
      </c>
      <c r="O1157" s="26">
        <f t="shared" si="438"/>
        <v>10</v>
      </c>
      <c r="P1157" s="26">
        <f t="shared" si="439"/>
        <v>7.5</v>
      </c>
      <c r="Q1157" s="26">
        <f t="shared" si="440"/>
        <v>5</v>
      </c>
      <c r="R1157" s="26">
        <f t="shared" si="441"/>
        <v>0</v>
      </c>
      <c r="S1157" s="26">
        <f t="shared" si="442"/>
        <v>5</v>
      </c>
      <c r="T1157" s="26">
        <f t="shared" si="443"/>
        <v>2.5</v>
      </c>
      <c r="U1157" s="26">
        <f t="shared" si="444"/>
        <v>0</v>
      </c>
      <c r="V1157" s="26">
        <f t="shared" si="445"/>
        <v>0</v>
      </c>
      <c r="W1157" s="26">
        <f>VLOOKUP(AF1157,角色间职业划分!L:M,2,FALSE)</f>
        <v>40</v>
      </c>
      <c r="X1157" s="26">
        <f t="shared" si="446"/>
        <v>54</v>
      </c>
      <c r="Y1157" s="26">
        <v>0</v>
      </c>
      <c r="Z1157" s="26">
        <v>0</v>
      </c>
      <c r="AA1157" s="26">
        <v>0</v>
      </c>
      <c r="AB1157" s="26">
        <f t="shared" si="447"/>
        <v>15</v>
      </c>
      <c r="AC1157" s="1">
        <f t="shared" ref="AC1157:AC1220" si="450">INT(VLOOKUP(X1157,AP:AR,3,FALSE)/$AF$2)</f>
        <v>1717</v>
      </c>
      <c r="AD1157" s="51"/>
      <c r="AE1157" s="1"/>
      <c r="AF1157">
        <f t="shared" si="448"/>
        <v>19</v>
      </c>
      <c r="AG1157" s="26" t="str">
        <f>VLOOKUP(AF1157,角色间职业划分!P:R,3,FALSE)</f>
        <v>战士</v>
      </c>
      <c r="AH1157" s="26">
        <f t="shared" si="449"/>
        <v>54</v>
      </c>
    </row>
    <row r="1158" spans="1:34" x14ac:dyDescent="0.15">
      <c r="A1158" s="26">
        <v>1154</v>
      </c>
      <c r="B1158" s="26">
        <f t="shared" ref="B1158:B1221" si="451">IF($AG1158="战士",VLOOKUP($AH1158,$DV:$ER,DW$1,FALSE),IF($AG1158="幻术师",VLOOKUP($AH1158,$EU:$FQ,EV$1,FALSE),IF($AG1158="刺客",VLOOKUP($AH1158,$FU:$GQ,FV$1,FALSE),"无该职业")))</f>
        <v>0</v>
      </c>
      <c r="C1158" s="26">
        <f>ROUND(IF($AG1158="战士",VLOOKUP($AH1158,$DV:$ER,DX$1,FALSE),IF($AG1158="幻术师",VLOOKUP($AH1158,$EU:$FQ,EW$1,FALSE),IF($AG1158="刺客",VLOOKUP($AH1158,$FU:$GQ,FW$1,FALSE),"无该职业")))/VLOOKUP(AF1158,角色间职业划分!P:AP,20,FALSE),0)</f>
        <v>54</v>
      </c>
      <c r="D1158" s="26">
        <f t="shared" ref="D1158:D1221" si="452">IF($AG1158="战士",VLOOKUP($AH1158,$DV:$ER,DY$1,FALSE),IF($AG1158="幻术师",VLOOKUP($AH1158,$EU:$FQ,EX$1,FALSE),IF($AG1158="刺客",VLOOKUP($AH1158,$FU:$GQ,FX$1,FALSE),"无该职业")))</f>
        <v>0</v>
      </c>
      <c r="E1158" s="26">
        <f>ROUND(IF($AG1158="战士",VLOOKUP($AH1158,$DV:$ER,DZ$1,FALSE),IF($AG1158="幻术师",VLOOKUP($AH1158,$EU:$FQ,EY$1,FALSE),IF($AG1158="刺客",VLOOKUP($AH1158,$FU:$GQ,FY$1,FALSE),"无该职业")))*VLOOKUP($AF1158,角色间职业划分!$P:$AP,26,FALSE)*VLOOKUP($AF1158,角色间职业划分!$P:$AP,13,FALSE)/角色间职业划分!$AB$9,0)</f>
        <v>898</v>
      </c>
      <c r="F1158" s="26">
        <f>ROUND(IF($AG1158="战士",VLOOKUP($AH1158,$DV:$ER,EA$1,FALSE),IF($AG1158="幻术师",VLOOKUP($AH1158,$EU:$FQ,EZ$1,FALSE),IF($AG1158="刺客",VLOOKUP($AH1158,$FU:$GQ,FZ$1,FALSE),"无该职业")))*VLOOKUP($AF1158,角色间职业划分!$P:$AP,8,FALSE)/角色间职业划分!$W$9,0)</f>
        <v>17142</v>
      </c>
      <c r="G1158" s="26">
        <f>ROUND(IF($AG1158="战士",VLOOKUP($AH1158,$DV:$ER,EB$1,FALSE),IF($AG1158="幻术师",VLOOKUP($AH1158,$EU:$FQ,FA$1,FALSE),IF($AG1158="刺客",VLOOKUP($AH1158,$FU:$GQ,GA$1,FALSE),"无该职业")))*VLOOKUP($AF1158,角色间职业划分!$P:$AP,13,FALSE)/角色间职业划分!$AB$9,0)</f>
        <v>3416</v>
      </c>
      <c r="H1158" s="26">
        <f t="shared" ref="H1158:H1221" si="453">IF($AG1158="战士",VLOOKUP($AH1158,$DV:$ER,EC$1,FALSE),IF($AG1158="幻术师",VLOOKUP($AH1158,$EU:$FQ,FB$1,FALSE),IF($AG1158="刺客",VLOOKUP($AH1158,$FU:$GQ,GB$1,FALSE),"无该职业")))</f>
        <v>0</v>
      </c>
      <c r="I1158" s="26">
        <f t="shared" ref="I1158:I1221" si="454">IF($AG1158="战士",VLOOKUP($AH1158,$DV:$ER,ED$1,FALSE),IF($AG1158="幻术师",VLOOKUP($AH1158,$EU:$FQ,FC$1,FALSE),IF($AG1158="刺客",VLOOKUP($AH1158,$FU:$GQ,GC$1,FALSE),"无该职业")))</f>
        <v>0</v>
      </c>
      <c r="J1158" s="26">
        <f t="shared" ref="J1158:J1221" si="455">IF($AG1158="战士",VLOOKUP($AH1158,$DV:$ER,EE$1,FALSE),IF($AG1158="幻术师",VLOOKUP($AH1158,$EU:$FQ,FD$1,FALSE),IF($AG1158="刺客",VLOOKUP($AH1158,$FU:$GQ,GD$1,FALSE),"无该职业")))</f>
        <v>0</v>
      </c>
      <c r="K1158" s="26">
        <f t="shared" ref="K1158:K1221" si="456">IF($AG1158="战士",VLOOKUP($AH1158,$DV:$ER,EF$1,FALSE),IF($AG1158="幻术师",VLOOKUP($AH1158,$EU:$FQ,FE$1,FALSE),IF($AG1158="刺客",VLOOKUP($AH1158,$FU:$GQ,GE$1,FALSE),"无该职业")))</f>
        <v>0</v>
      </c>
      <c r="L1158" s="26">
        <f t="shared" ref="L1158:L1221" si="457">IF($AG1158="战士",VLOOKUP($AH1158,$DV:$ER,EG$1,FALSE),IF($AG1158="幻术师",VLOOKUP($AH1158,$EU:$FQ,FF$1,FALSE),IF($AG1158="刺客",VLOOKUP($AH1158,$FU:$GQ,GF$1,FALSE),"无该职业")))</f>
        <v>0</v>
      </c>
      <c r="M1158" s="26">
        <f t="shared" ref="M1158:M1221" si="458">IF($AG1158="战士",VLOOKUP($AH1158,$DV:$ER,EH$1,FALSE),IF($AG1158="幻术师",VLOOKUP($AH1158,$EU:$FQ,FG$1,FALSE),IF($AG1158="刺客",VLOOKUP($AH1158,$FU:$GQ,GG$1,FALSE),"无该职业")))</f>
        <v>0</v>
      </c>
      <c r="N1158" s="26">
        <f t="shared" ref="N1158:N1221" si="459">IF($AG1158="战士",VLOOKUP($AH1158,$DV:$ER,EI$1,FALSE),IF($AG1158="幻术师",VLOOKUP($AH1158,$EU:$FQ,FH$1,FALSE),IF($AG1158="刺客",VLOOKUP($AH1158,$FU:$GQ,GH$1,FALSE),"无该职业")))</f>
        <v>5</v>
      </c>
      <c r="O1158" s="26">
        <f t="shared" ref="O1158:O1221" si="460">IF($AG1158="战士",VLOOKUP($AH1158,$DV:$ER,EJ$1,FALSE),IF($AG1158="幻术师",VLOOKUP($AH1158,$EU:$FQ,FI$1,FALSE),IF($AG1158="刺客",VLOOKUP($AH1158,$FU:$GQ,GI$1,FALSE),"无该职业")))</f>
        <v>10</v>
      </c>
      <c r="P1158" s="26">
        <f t="shared" ref="P1158:P1221" si="461">IF($AG1158="战士",VLOOKUP($AH1158,$DV:$ER,EK$1,FALSE),IF($AG1158="幻术师",VLOOKUP($AH1158,$EU:$FQ,FJ$1,FALSE),IF($AG1158="刺客",VLOOKUP($AH1158,$FU:$GQ,GJ$1,FALSE),"无该职业")))</f>
        <v>7.5</v>
      </c>
      <c r="Q1158" s="26">
        <f t="shared" ref="Q1158:Q1221" si="462">IF($AG1158="战士",VLOOKUP($AH1158,$DV:$ER,EL$1,FALSE),IF($AG1158="幻术师",VLOOKUP($AH1158,$EU:$FQ,FK$1,FALSE),IF($AG1158="刺客",VLOOKUP($AH1158,$FU:$GQ,GK$1,FALSE),"无该职业")))</f>
        <v>5</v>
      </c>
      <c r="R1158" s="26">
        <f t="shared" ref="R1158:R1221" si="463">IF($AG1158="战士",VLOOKUP($AH1158,$DV:$ER,EM$1,FALSE),IF($AG1158="幻术师",VLOOKUP($AH1158,$EU:$FQ,FL$1,FALSE),IF($AG1158="刺客",VLOOKUP($AH1158,$FU:$GQ,GL$1,FALSE),"无该职业")))</f>
        <v>0</v>
      </c>
      <c r="S1158" s="26">
        <f t="shared" ref="S1158:S1221" si="464">IF($AG1158="战士",VLOOKUP($AH1158,$DV:$ER,EN$1,FALSE),IF($AG1158="幻术师",VLOOKUP($AH1158,$EU:$FQ,FM$1,FALSE),IF($AG1158="刺客",VLOOKUP($AH1158,$FU:$GQ,GM$1,FALSE),"无该职业")))</f>
        <v>5</v>
      </c>
      <c r="T1158" s="26">
        <f t="shared" ref="T1158:T1221" si="465">IF($AG1158="战士",VLOOKUP($AH1158,$DV:$ER,EO$1,FALSE),IF($AG1158="幻术师",VLOOKUP($AH1158,$EU:$FQ,FN$1,FALSE),IF($AG1158="刺客",VLOOKUP($AH1158,$FU:$GQ,GN$1,FALSE),"无该职业")))</f>
        <v>2.5</v>
      </c>
      <c r="U1158" s="26">
        <f t="shared" ref="U1158:U1221" si="466">IF($AG1158="战士",VLOOKUP($AH1158,$DV:$ER,EP$1,FALSE),IF($AG1158="幻术师",VLOOKUP($AH1158,$EU:$FQ,FO$1,FALSE),IF($AG1158="刺客",VLOOKUP($AH1158,$FU:$GQ,GO$1,FALSE),"无该职业")))</f>
        <v>0</v>
      </c>
      <c r="V1158" s="26">
        <f t="shared" ref="V1158:V1221" si="467">IF($AG1158="战士",VLOOKUP($AH1158,$DV:$ER,EQ$1,FALSE),IF($AG1158="幻术师",VLOOKUP($AH1158,$EU:$FQ,FP$1,FALSE),IF($AG1158="刺客",VLOOKUP($AH1158,$FU:$GQ,GP$1,FALSE),"无该职业")))</f>
        <v>0</v>
      </c>
      <c r="W1158" s="26">
        <f>VLOOKUP(AF1158,角色间职业划分!L:M,2,FALSE)</f>
        <v>40</v>
      </c>
      <c r="X1158" s="26">
        <f t="shared" ref="X1158:X1221" si="468">AH1158</f>
        <v>55</v>
      </c>
      <c r="Y1158" s="26">
        <v>0</v>
      </c>
      <c r="Z1158" s="26">
        <v>0</v>
      </c>
      <c r="AA1158" s="26">
        <v>0</v>
      </c>
      <c r="AB1158" s="26">
        <f t="shared" ref="AB1158:AB1221" si="469">VLOOKUP(X1158,AP:AU,6,FALSE)</f>
        <v>15</v>
      </c>
      <c r="AC1158" s="1">
        <f t="shared" si="450"/>
        <v>1768</v>
      </c>
      <c r="AD1158" s="51"/>
      <c r="AE1158" s="1"/>
      <c r="AF1158">
        <f t="shared" si="448"/>
        <v>19</v>
      </c>
      <c r="AG1158" s="26" t="str">
        <f>VLOOKUP(AF1158,角色间职业划分!P:R,3,FALSE)</f>
        <v>战士</v>
      </c>
      <c r="AH1158" s="26">
        <f t="shared" si="449"/>
        <v>55</v>
      </c>
    </row>
    <row r="1159" spans="1:34" x14ac:dyDescent="0.15">
      <c r="A1159" s="26">
        <v>1155</v>
      </c>
      <c r="B1159" s="26">
        <f t="shared" si="451"/>
        <v>0</v>
      </c>
      <c r="C1159" s="26">
        <f>ROUND(IF($AG1159="战士",VLOOKUP($AH1159,$DV:$ER,DX$1,FALSE),IF($AG1159="幻术师",VLOOKUP($AH1159,$EU:$FQ,EW$1,FALSE),IF($AG1159="刺客",VLOOKUP($AH1159,$FU:$GQ,FW$1,FALSE),"无该职业")))/VLOOKUP(AF1159,角色间职业划分!P:AP,20,FALSE),0)</f>
        <v>54</v>
      </c>
      <c r="D1159" s="26">
        <f t="shared" si="452"/>
        <v>0</v>
      </c>
      <c r="E1159" s="26">
        <f>ROUND(IF($AG1159="战士",VLOOKUP($AH1159,$DV:$ER,DZ$1,FALSE),IF($AG1159="幻术师",VLOOKUP($AH1159,$EU:$FQ,EY$1,FALSE),IF($AG1159="刺客",VLOOKUP($AH1159,$FU:$GQ,FY$1,FALSE),"无该职业")))*VLOOKUP($AF1159,角色间职业划分!$P:$AP,26,FALSE)*VLOOKUP($AF1159,角色间职业划分!$P:$AP,13,FALSE)/角色间职业划分!$AB$9,0)</f>
        <v>1405</v>
      </c>
      <c r="F1159" s="26">
        <f>ROUND(IF($AG1159="战士",VLOOKUP($AH1159,$DV:$ER,EA$1,FALSE),IF($AG1159="幻术师",VLOOKUP($AH1159,$EU:$FQ,EZ$1,FALSE),IF($AG1159="刺客",VLOOKUP($AH1159,$FU:$GQ,FZ$1,FALSE),"无该职业")))*VLOOKUP($AF1159,角色间职业划分!$P:$AP,8,FALSE)/角色间职业划分!$W$9,0)</f>
        <v>17142</v>
      </c>
      <c r="G1159" s="26">
        <f>ROUND(IF($AG1159="战士",VLOOKUP($AH1159,$DV:$ER,EB$1,FALSE),IF($AG1159="幻术师",VLOOKUP($AH1159,$EU:$FQ,FA$1,FALSE),IF($AG1159="刺客",VLOOKUP($AH1159,$FU:$GQ,GA$1,FALSE),"无该职业")))*VLOOKUP($AF1159,角色间职业划分!$P:$AP,13,FALSE)/角色间职业划分!$AB$9,0)</f>
        <v>3416</v>
      </c>
      <c r="H1159" s="26">
        <f t="shared" si="453"/>
        <v>0</v>
      </c>
      <c r="I1159" s="26">
        <f t="shared" si="454"/>
        <v>0</v>
      </c>
      <c r="J1159" s="26">
        <f t="shared" si="455"/>
        <v>0</v>
      </c>
      <c r="K1159" s="26">
        <f t="shared" si="456"/>
        <v>0</v>
      </c>
      <c r="L1159" s="26">
        <f t="shared" si="457"/>
        <v>0</v>
      </c>
      <c r="M1159" s="26">
        <f t="shared" si="458"/>
        <v>0</v>
      </c>
      <c r="N1159" s="26">
        <f t="shared" si="459"/>
        <v>5</v>
      </c>
      <c r="O1159" s="26">
        <f t="shared" si="460"/>
        <v>10</v>
      </c>
      <c r="P1159" s="26">
        <f t="shared" si="461"/>
        <v>7.5</v>
      </c>
      <c r="Q1159" s="26">
        <f t="shared" si="462"/>
        <v>5</v>
      </c>
      <c r="R1159" s="26">
        <f t="shared" si="463"/>
        <v>0</v>
      </c>
      <c r="S1159" s="26">
        <f t="shared" si="464"/>
        <v>5</v>
      </c>
      <c r="T1159" s="26">
        <f t="shared" si="465"/>
        <v>2.5</v>
      </c>
      <c r="U1159" s="26">
        <f t="shared" si="466"/>
        <v>0</v>
      </c>
      <c r="V1159" s="26">
        <f t="shared" si="467"/>
        <v>0</v>
      </c>
      <c r="W1159" s="26">
        <f>VLOOKUP(AF1159,角色间职业划分!L:M,2,FALSE)</f>
        <v>40</v>
      </c>
      <c r="X1159" s="26">
        <f t="shared" si="468"/>
        <v>56</v>
      </c>
      <c r="Y1159" s="26">
        <v>0</v>
      </c>
      <c r="Z1159" s="26">
        <v>0</v>
      </c>
      <c r="AA1159" s="26">
        <v>0</v>
      </c>
      <c r="AB1159" s="26">
        <f t="shared" si="469"/>
        <v>15</v>
      </c>
      <c r="AC1159" s="1">
        <f t="shared" si="450"/>
        <v>1818</v>
      </c>
      <c r="AD1159" s="51"/>
      <c r="AE1159" s="1"/>
      <c r="AF1159">
        <f t="shared" ref="AF1159:AF1222" si="470">IF(AH1159=0,AF1158+1,AF1158)</f>
        <v>19</v>
      </c>
      <c r="AG1159" s="26" t="str">
        <f>VLOOKUP(AF1159,角色间职业划分!P:R,3,FALSE)</f>
        <v>战士</v>
      </c>
      <c r="AH1159" s="26">
        <f t="shared" ref="AH1159:AH1222" si="471">IF(AH1158=AH$2,0,AH1158+1)</f>
        <v>56</v>
      </c>
    </row>
    <row r="1160" spans="1:34" x14ac:dyDescent="0.15">
      <c r="A1160" s="26">
        <v>1156</v>
      </c>
      <c r="B1160" s="26">
        <f t="shared" si="451"/>
        <v>0</v>
      </c>
      <c r="C1160" s="26">
        <f>ROUND(IF($AG1160="战士",VLOOKUP($AH1160,$DV:$ER,DX$1,FALSE),IF($AG1160="幻术师",VLOOKUP($AH1160,$EU:$FQ,EW$1,FALSE),IF($AG1160="刺客",VLOOKUP($AH1160,$FU:$GQ,FW$1,FALSE),"无该职业")))/VLOOKUP(AF1160,角色间职业划分!P:AP,20,FALSE),0)</f>
        <v>54</v>
      </c>
      <c r="D1160" s="26">
        <f t="shared" si="452"/>
        <v>0</v>
      </c>
      <c r="E1160" s="26">
        <f>ROUND(IF($AG1160="战士",VLOOKUP($AH1160,$DV:$ER,DZ$1,FALSE),IF($AG1160="幻术师",VLOOKUP($AH1160,$EU:$FQ,EY$1,FALSE),IF($AG1160="刺客",VLOOKUP($AH1160,$FU:$GQ,FY$1,FALSE),"无该职业")))*VLOOKUP($AF1160,角色间职业划分!$P:$AP,26,FALSE)*VLOOKUP($AF1160,角色间职业划分!$P:$AP,13,FALSE)/角色间职业划分!$AB$9,0)</f>
        <v>1405</v>
      </c>
      <c r="F1160" s="26">
        <f>ROUND(IF($AG1160="战士",VLOOKUP($AH1160,$DV:$ER,EA$1,FALSE),IF($AG1160="幻术师",VLOOKUP($AH1160,$EU:$FQ,EZ$1,FALSE),IF($AG1160="刺客",VLOOKUP($AH1160,$FU:$GQ,FZ$1,FALSE),"无该职业")))*VLOOKUP($AF1160,角色间职业划分!$P:$AP,8,FALSE)/角色间职业划分!$W$9,0)</f>
        <v>19219</v>
      </c>
      <c r="G1160" s="26">
        <f>ROUND(IF($AG1160="战士",VLOOKUP($AH1160,$DV:$ER,EB$1,FALSE),IF($AG1160="幻术师",VLOOKUP($AH1160,$EU:$FQ,FA$1,FALSE),IF($AG1160="刺客",VLOOKUP($AH1160,$FU:$GQ,GA$1,FALSE),"无该职业")))*VLOOKUP($AF1160,角色间职业划分!$P:$AP,13,FALSE)/角色间职业划分!$AB$9,0)</f>
        <v>3416</v>
      </c>
      <c r="H1160" s="26">
        <f t="shared" si="453"/>
        <v>0</v>
      </c>
      <c r="I1160" s="26">
        <f t="shared" si="454"/>
        <v>0</v>
      </c>
      <c r="J1160" s="26">
        <f t="shared" si="455"/>
        <v>0</v>
      </c>
      <c r="K1160" s="26">
        <f t="shared" si="456"/>
        <v>0</v>
      </c>
      <c r="L1160" s="26">
        <f t="shared" si="457"/>
        <v>0</v>
      </c>
      <c r="M1160" s="26">
        <f t="shared" si="458"/>
        <v>0</v>
      </c>
      <c r="N1160" s="26">
        <f t="shared" si="459"/>
        <v>5</v>
      </c>
      <c r="O1160" s="26">
        <f t="shared" si="460"/>
        <v>10</v>
      </c>
      <c r="P1160" s="26">
        <f t="shared" si="461"/>
        <v>7.5</v>
      </c>
      <c r="Q1160" s="26">
        <f t="shared" si="462"/>
        <v>5</v>
      </c>
      <c r="R1160" s="26">
        <f t="shared" si="463"/>
        <v>0</v>
      </c>
      <c r="S1160" s="26">
        <f t="shared" si="464"/>
        <v>5</v>
      </c>
      <c r="T1160" s="26">
        <f t="shared" si="465"/>
        <v>2.5</v>
      </c>
      <c r="U1160" s="26">
        <f t="shared" si="466"/>
        <v>0</v>
      </c>
      <c r="V1160" s="26">
        <f t="shared" si="467"/>
        <v>0</v>
      </c>
      <c r="W1160" s="26">
        <f>VLOOKUP(AF1160,角色间职业划分!L:M,2,FALSE)</f>
        <v>40</v>
      </c>
      <c r="X1160" s="26">
        <f t="shared" si="468"/>
        <v>57</v>
      </c>
      <c r="Y1160" s="26">
        <v>0</v>
      </c>
      <c r="Z1160" s="26">
        <v>0</v>
      </c>
      <c r="AA1160" s="26">
        <v>0</v>
      </c>
      <c r="AB1160" s="26">
        <f t="shared" si="469"/>
        <v>15</v>
      </c>
      <c r="AC1160" s="1">
        <f t="shared" si="450"/>
        <v>1869</v>
      </c>
      <c r="AD1160" s="51"/>
      <c r="AE1160" s="1"/>
      <c r="AF1160">
        <f t="shared" si="470"/>
        <v>19</v>
      </c>
      <c r="AG1160" s="26" t="str">
        <f>VLOOKUP(AF1160,角色间职业划分!P:R,3,FALSE)</f>
        <v>战士</v>
      </c>
      <c r="AH1160" s="26">
        <f t="shared" si="471"/>
        <v>57</v>
      </c>
    </row>
    <row r="1161" spans="1:34" x14ac:dyDescent="0.15">
      <c r="A1161" s="26">
        <v>1157</v>
      </c>
      <c r="B1161" s="26">
        <f t="shared" si="451"/>
        <v>0</v>
      </c>
      <c r="C1161" s="26">
        <f>ROUND(IF($AG1161="战士",VLOOKUP($AH1161,$DV:$ER,DX$1,FALSE),IF($AG1161="幻术师",VLOOKUP($AH1161,$EU:$FQ,EW$1,FALSE),IF($AG1161="刺客",VLOOKUP($AH1161,$FU:$GQ,FW$1,FALSE),"无该职业")))/VLOOKUP(AF1161,角色间职业划分!P:AP,20,FALSE),0)</f>
        <v>54</v>
      </c>
      <c r="D1161" s="26">
        <f t="shared" si="452"/>
        <v>0</v>
      </c>
      <c r="E1161" s="26">
        <f>ROUND(IF($AG1161="战士",VLOOKUP($AH1161,$DV:$ER,DZ$1,FALSE),IF($AG1161="幻术师",VLOOKUP($AH1161,$EU:$FQ,EY$1,FALSE),IF($AG1161="刺客",VLOOKUP($AH1161,$FU:$GQ,FY$1,FALSE),"无该职业")))*VLOOKUP($AF1161,角色间职业划分!$P:$AP,26,FALSE)*VLOOKUP($AF1161,角色间职业划分!$P:$AP,13,FALSE)/角色间职业划分!$AB$9,0)</f>
        <v>1405</v>
      </c>
      <c r="F1161" s="26">
        <f>ROUND(IF($AG1161="战士",VLOOKUP($AH1161,$DV:$ER,EA$1,FALSE),IF($AG1161="幻术师",VLOOKUP($AH1161,$EU:$FQ,EZ$1,FALSE),IF($AG1161="刺客",VLOOKUP($AH1161,$FU:$GQ,FZ$1,FALSE),"无该职业")))*VLOOKUP($AF1161,角色间职业划分!$P:$AP,8,FALSE)/角色间职业划分!$W$9,0)</f>
        <v>19219</v>
      </c>
      <c r="G1161" s="26">
        <f>ROUND(IF($AG1161="战士",VLOOKUP($AH1161,$DV:$ER,EB$1,FALSE),IF($AG1161="幻术师",VLOOKUP($AH1161,$EU:$FQ,FA$1,FALSE),IF($AG1161="刺客",VLOOKUP($AH1161,$FU:$GQ,GA$1,FALSE),"无该职业")))*VLOOKUP($AF1161,角色间职业划分!$P:$AP,13,FALSE)/角色间职业划分!$AB$9,0)</f>
        <v>3416</v>
      </c>
      <c r="H1161" s="26">
        <f t="shared" si="453"/>
        <v>0</v>
      </c>
      <c r="I1161" s="26">
        <f t="shared" si="454"/>
        <v>0</v>
      </c>
      <c r="J1161" s="26">
        <f t="shared" si="455"/>
        <v>0</v>
      </c>
      <c r="K1161" s="26">
        <f t="shared" si="456"/>
        <v>0</v>
      </c>
      <c r="L1161" s="26">
        <f t="shared" si="457"/>
        <v>0</v>
      </c>
      <c r="M1161" s="26">
        <f t="shared" si="458"/>
        <v>0</v>
      </c>
      <c r="N1161" s="26">
        <f t="shared" si="459"/>
        <v>5</v>
      </c>
      <c r="O1161" s="26">
        <f t="shared" si="460"/>
        <v>10</v>
      </c>
      <c r="P1161" s="26">
        <f t="shared" si="461"/>
        <v>7.5</v>
      </c>
      <c r="Q1161" s="26">
        <f t="shared" si="462"/>
        <v>5</v>
      </c>
      <c r="R1161" s="26">
        <f t="shared" si="463"/>
        <v>0</v>
      </c>
      <c r="S1161" s="26">
        <f t="shared" si="464"/>
        <v>5</v>
      </c>
      <c r="T1161" s="26">
        <f t="shared" si="465"/>
        <v>5</v>
      </c>
      <c r="U1161" s="26">
        <f t="shared" si="466"/>
        <v>0</v>
      </c>
      <c r="V1161" s="26">
        <f t="shared" si="467"/>
        <v>0</v>
      </c>
      <c r="W1161" s="26">
        <f>VLOOKUP(AF1161,角色间职业划分!L:M,2,FALSE)</f>
        <v>40</v>
      </c>
      <c r="X1161" s="26">
        <f t="shared" si="468"/>
        <v>58</v>
      </c>
      <c r="Y1161" s="26">
        <v>0</v>
      </c>
      <c r="Z1161" s="26">
        <v>0</v>
      </c>
      <c r="AA1161" s="26">
        <v>0</v>
      </c>
      <c r="AB1161" s="26">
        <f t="shared" si="469"/>
        <v>15</v>
      </c>
      <c r="AC1161" s="1">
        <f t="shared" si="450"/>
        <v>1919</v>
      </c>
      <c r="AD1161" s="51"/>
      <c r="AE1161" s="1"/>
      <c r="AF1161">
        <f t="shared" si="470"/>
        <v>19</v>
      </c>
      <c r="AG1161" s="26" t="str">
        <f>VLOOKUP(AF1161,角色间职业划分!P:R,3,FALSE)</f>
        <v>战士</v>
      </c>
      <c r="AH1161" s="26">
        <f t="shared" si="471"/>
        <v>58</v>
      </c>
    </row>
    <row r="1162" spans="1:34" x14ac:dyDescent="0.15">
      <c r="A1162" s="26">
        <v>1158</v>
      </c>
      <c r="B1162" s="26">
        <f t="shared" si="451"/>
        <v>0</v>
      </c>
      <c r="C1162" s="26">
        <f>ROUND(IF($AG1162="战士",VLOOKUP($AH1162,$DV:$ER,DX$1,FALSE),IF($AG1162="幻术师",VLOOKUP($AH1162,$EU:$FQ,EW$1,FALSE),IF($AG1162="刺客",VLOOKUP($AH1162,$FU:$GQ,FW$1,FALSE),"无该职业")))/VLOOKUP(AF1162,角色间职业划分!P:AP,20,FALSE),0)</f>
        <v>54</v>
      </c>
      <c r="D1162" s="26">
        <f t="shared" si="452"/>
        <v>0</v>
      </c>
      <c r="E1162" s="26">
        <f>ROUND(IF($AG1162="战士",VLOOKUP($AH1162,$DV:$ER,DZ$1,FALSE),IF($AG1162="幻术师",VLOOKUP($AH1162,$EU:$FQ,EY$1,FALSE),IF($AG1162="刺客",VLOOKUP($AH1162,$FU:$GQ,FY$1,FALSE),"无该职业")))*VLOOKUP($AF1162,角色间职业划分!$P:$AP,26,FALSE)*VLOOKUP($AF1162,角色间职业划分!$P:$AP,13,FALSE)/角色间职业划分!$AB$9,0)</f>
        <v>1405</v>
      </c>
      <c r="F1162" s="26">
        <f>ROUND(IF($AG1162="战士",VLOOKUP($AH1162,$DV:$ER,EA$1,FALSE),IF($AG1162="幻术师",VLOOKUP($AH1162,$EU:$FQ,EZ$1,FALSE),IF($AG1162="刺客",VLOOKUP($AH1162,$FU:$GQ,FZ$1,FALSE),"无该职业")))*VLOOKUP($AF1162,角色间职业划分!$P:$AP,8,FALSE)/角色间职业划分!$W$9,0)</f>
        <v>19219</v>
      </c>
      <c r="G1162" s="26">
        <f>ROUND(IF($AG1162="战士",VLOOKUP($AH1162,$DV:$ER,EB$1,FALSE),IF($AG1162="幻术师",VLOOKUP($AH1162,$EU:$FQ,FA$1,FALSE),IF($AG1162="刺客",VLOOKUP($AH1162,$FU:$GQ,GA$1,FALSE),"无该职业")))*VLOOKUP($AF1162,角色间职业划分!$P:$AP,13,FALSE)/角色间职业划分!$AB$9,0)</f>
        <v>3806</v>
      </c>
      <c r="H1162" s="26">
        <f t="shared" si="453"/>
        <v>0</v>
      </c>
      <c r="I1162" s="26">
        <f t="shared" si="454"/>
        <v>0</v>
      </c>
      <c r="J1162" s="26">
        <f t="shared" si="455"/>
        <v>0</v>
      </c>
      <c r="K1162" s="26">
        <f t="shared" si="456"/>
        <v>0</v>
      </c>
      <c r="L1162" s="26">
        <f t="shared" si="457"/>
        <v>0</v>
      </c>
      <c r="M1162" s="26">
        <f t="shared" si="458"/>
        <v>0</v>
      </c>
      <c r="N1162" s="26">
        <f t="shared" si="459"/>
        <v>5</v>
      </c>
      <c r="O1162" s="26">
        <f t="shared" si="460"/>
        <v>10</v>
      </c>
      <c r="P1162" s="26">
        <f t="shared" si="461"/>
        <v>7.5</v>
      </c>
      <c r="Q1162" s="26">
        <f t="shared" si="462"/>
        <v>5</v>
      </c>
      <c r="R1162" s="26">
        <f t="shared" si="463"/>
        <v>0</v>
      </c>
      <c r="S1162" s="26">
        <f t="shared" si="464"/>
        <v>5</v>
      </c>
      <c r="T1162" s="26">
        <f t="shared" si="465"/>
        <v>5</v>
      </c>
      <c r="U1162" s="26">
        <f t="shared" si="466"/>
        <v>0</v>
      </c>
      <c r="V1162" s="26">
        <f t="shared" si="467"/>
        <v>0</v>
      </c>
      <c r="W1162" s="26">
        <f>VLOOKUP(AF1162,角色间职业划分!L:M,2,FALSE)</f>
        <v>40</v>
      </c>
      <c r="X1162" s="26">
        <f t="shared" si="468"/>
        <v>59</v>
      </c>
      <c r="Y1162" s="26">
        <v>0</v>
      </c>
      <c r="Z1162" s="26">
        <v>0</v>
      </c>
      <c r="AA1162" s="26">
        <v>0</v>
      </c>
      <c r="AB1162" s="26">
        <f t="shared" si="469"/>
        <v>15</v>
      </c>
      <c r="AC1162" s="1">
        <f t="shared" si="450"/>
        <v>1970</v>
      </c>
      <c r="AD1162" s="51"/>
      <c r="AE1162" s="1"/>
      <c r="AF1162">
        <f t="shared" si="470"/>
        <v>19</v>
      </c>
      <c r="AG1162" s="26" t="str">
        <f>VLOOKUP(AF1162,角色间职业划分!P:R,3,FALSE)</f>
        <v>战士</v>
      </c>
      <c r="AH1162" s="26">
        <f t="shared" si="471"/>
        <v>59</v>
      </c>
    </row>
    <row r="1163" spans="1:34" x14ac:dyDescent="0.15">
      <c r="A1163" s="26">
        <v>1159</v>
      </c>
      <c r="B1163" s="26">
        <f t="shared" si="451"/>
        <v>0</v>
      </c>
      <c r="C1163" s="26">
        <f>ROUND(IF($AG1163="战士",VLOOKUP($AH1163,$DV:$ER,DX$1,FALSE),IF($AG1163="幻术师",VLOOKUP($AH1163,$EU:$FQ,EW$1,FALSE),IF($AG1163="刺客",VLOOKUP($AH1163,$FU:$GQ,FW$1,FALSE),"无该职业")))/VLOOKUP(AF1163,角色间职业划分!P:AP,20,FALSE),0)</f>
        <v>60</v>
      </c>
      <c r="D1163" s="26">
        <f t="shared" si="452"/>
        <v>0</v>
      </c>
      <c r="E1163" s="26">
        <f>ROUND(IF($AG1163="战士",VLOOKUP($AH1163,$DV:$ER,DZ$1,FALSE),IF($AG1163="幻术师",VLOOKUP($AH1163,$EU:$FQ,EY$1,FALSE),IF($AG1163="刺客",VLOOKUP($AH1163,$FU:$GQ,FY$1,FALSE),"无该职业")))*VLOOKUP($AF1163,角色间职业划分!$P:$AP,26,FALSE)*VLOOKUP($AF1163,角色间职业划分!$P:$AP,13,FALSE)/角色间职业划分!$AB$9,0)</f>
        <v>1405</v>
      </c>
      <c r="F1163" s="26">
        <f>ROUND(IF($AG1163="战士",VLOOKUP($AH1163,$DV:$ER,EA$1,FALSE),IF($AG1163="幻术师",VLOOKUP($AH1163,$EU:$FQ,EZ$1,FALSE),IF($AG1163="刺客",VLOOKUP($AH1163,$FU:$GQ,FZ$1,FALSE),"无该职业")))*VLOOKUP($AF1163,角色间职业划分!$P:$AP,8,FALSE)/角色间职业划分!$W$9,0)</f>
        <v>19219</v>
      </c>
      <c r="G1163" s="26">
        <f>ROUND(IF($AG1163="战士",VLOOKUP($AH1163,$DV:$ER,EB$1,FALSE),IF($AG1163="幻术师",VLOOKUP($AH1163,$EU:$FQ,FA$1,FALSE),IF($AG1163="刺客",VLOOKUP($AH1163,$FU:$GQ,GA$1,FALSE),"无该职业")))*VLOOKUP($AF1163,角色间职业划分!$P:$AP,13,FALSE)/角色间职业划分!$AB$9,0)</f>
        <v>3806</v>
      </c>
      <c r="H1163" s="26">
        <f t="shared" si="453"/>
        <v>0</v>
      </c>
      <c r="I1163" s="26">
        <f t="shared" si="454"/>
        <v>0</v>
      </c>
      <c r="J1163" s="26">
        <f t="shared" si="455"/>
        <v>0</v>
      </c>
      <c r="K1163" s="26">
        <f t="shared" si="456"/>
        <v>0</v>
      </c>
      <c r="L1163" s="26">
        <f t="shared" si="457"/>
        <v>0</v>
      </c>
      <c r="M1163" s="26">
        <f t="shared" si="458"/>
        <v>0</v>
      </c>
      <c r="N1163" s="26">
        <f t="shared" si="459"/>
        <v>5</v>
      </c>
      <c r="O1163" s="26">
        <f t="shared" si="460"/>
        <v>10</v>
      </c>
      <c r="P1163" s="26">
        <f t="shared" si="461"/>
        <v>7.5</v>
      </c>
      <c r="Q1163" s="26">
        <f t="shared" si="462"/>
        <v>5</v>
      </c>
      <c r="R1163" s="26">
        <f t="shared" si="463"/>
        <v>0</v>
      </c>
      <c r="S1163" s="26">
        <f t="shared" si="464"/>
        <v>5</v>
      </c>
      <c r="T1163" s="26">
        <f t="shared" si="465"/>
        <v>5</v>
      </c>
      <c r="U1163" s="26">
        <f t="shared" si="466"/>
        <v>0</v>
      </c>
      <c r="V1163" s="26">
        <f t="shared" si="467"/>
        <v>0</v>
      </c>
      <c r="W1163" s="26">
        <f>VLOOKUP(AF1163,角色间职业划分!L:M,2,FALSE)</f>
        <v>40</v>
      </c>
      <c r="X1163" s="26">
        <f t="shared" si="468"/>
        <v>60</v>
      </c>
      <c r="Y1163" s="26">
        <v>0</v>
      </c>
      <c r="Z1163" s="26">
        <v>0</v>
      </c>
      <c r="AA1163" s="26">
        <v>0</v>
      </c>
      <c r="AB1163" s="26">
        <f t="shared" si="469"/>
        <v>17.5</v>
      </c>
      <c r="AC1163" s="1">
        <f t="shared" si="450"/>
        <v>2020</v>
      </c>
      <c r="AD1163" s="51"/>
      <c r="AE1163" s="1"/>
      <c r="AF1163">
        <f t="shared" si="470"/>
        <v>19</v>
      </c>
      <c r="AG1163" s="26" t="str">
        <f>VLOOKUP(AF1163,角色间职业划分!P:R,3,FALSE)</f>
        <v>战士</v>
      </c>
      <c r="AH1163" s="26">
        <f t="shared" si="471"/>
        <v>60</v>
      </c>
    </row>
    <row r="1164" spans="1:34" x14ac:dyDescent="0.15">
      <c r="A1164" s="26">
        <v>1160</v>
      </c>
      <c r="B1164" s="26">
        <f t="shared" si="451"/>
        <v>0</v>
      </c>
      <c r="C1164" s="26">
        <f>ROUND(IF($AG1164="战士",VLOOKUP($AH1164,$DV:$ER,DX$1,FALSE),IF($AG1164="幻术师",VLOOKUP($AH1164,$EU:$FQ,EW$1,FALSE),IF($AG1164="刺客",VLOOKUP($AH1164,$FU:$GQ,FW$1,FALSE),"无该职业")))/VLOOKUP(AF1164,角色间职业划分!P:AP,20,FALSE),0)</f>
        <v>0</v>
      </c>
      <c r="D1164" s="26">
        <f t="shared" si="452"/>
        <v>0</v>
      </c>
      <c r="E1164" s="26">
        <f>ROUND(IF($AG1164="战士",VLOOKUP($AH1164,$DV:$ER,DZ$1,FALSE),IF($AG1164="幻术师",VLOOKUP($AH1164,$EU:$FQ,EY$1,FALSE),IF($AG1164="刺客",VLOOKUP($AH1164,$FU:$GQ,FY$1,FALSE),"无该职业")))*VLOOKUP($AF1164,角色间职业划分!$P:$AP,26,FALSE)*VLOOKUP($AF1164,角色间职业划分!$P:$AP,13,FALSE)/角色间职业划分!$AB$9,0)</f>
        <v>0</v>
      </c>
      <c r="F1164" s="26">
        <f>ROUND(IF($AG1164="战士",VLOOKUP($AH1164,$DV:$ER,EA$1,FALSE),IF($AG1164="幻术师",VLOOKUP($AH1164,$EU:$FQ,EZ$1,FALSE),IF($AG1164="刺客",VLOOKUP($AH1164,$FU:$GQ,FZ$1,FALSE),"无该职业")))*VLOOKUP($AF1164,角色间职业划分!$P:$AP,8,FALSE)/角色间职业划分!$W$9,0)</f>
        <v>0</v>
      </c>
      <c r="G1164" s="26">
        <f>ROUND(IF($AG1164="战士",VLOOKUP($AH1164,$DV:$ER,EB$1,FALSE),IF($AG1164="幻术师",VLOOKUP($AH1164,$EU:$FQ,FA$1,FALSE),IF($AG1164="刺客",VLOOKUP($AH1164,$FU:$GQ,GA$1,FALSE),"无该职业")))*VLOOKUP($AF1164,角色间职业划分!$P:$AP,13,FALSE)/角色间职业划分!$AB$9,0)</f>
        <v>0</v>
      </c>
      <c r="H1164" s="26">
        <f t="shared" si="453"/>
        <v>0</v>
      </c>
      <c r="I1164" s="26">
        <f t="shared" si="454"/>
        <v>0</v>
      </c>
      <c r="J1164" s="26">
        <f t="shared" si="455"/>
        <v>0</v>
      </c>
      <c r="K1164" s="26">
        <f t="shared" si="456"/>
        <v>0</v>
      </c>
      <c r="L1164" s="26">
        <f t="shared" si="457"/>
        <v>0</v>
      </c>
      <c r="M1164" s="26">
        <f t="shared" si="458"/>
        <v>0</v>
      </c>
      <c r="N1164" s="26">
        <f t="shared" si="459"/>
        <v>0</v>
      </c>
      <c r="O1164" s="26">
        <f t="shared" si="460"/>
        <v>0</v>
      </c>
      <c r="P1164" s="26">
        <f t="shared" si="461"/>
        <v>0</v>
      </c>
      <c r="Q1164" s="26">
        <f t="shared" si="462"/>
        <v>0</v>
      </c>
      <c r="R1164" s="26">
        <f t="shared" si="463"/>
        <v>0</v>
      </c>
      <c r="S1164" s="26">
        <f t="shared" si="464"/>
        <v>0</v>
      </c>
      <c r="T1164" s="26">
        <f t="shared" si="465"/>
        <v>0</v>
      </c>
      <c r="U1164" s="26">
        <f t="shared" si="466"/>
        <v>0</v>
      </c>
      <c r="V1164" s="26">
        <f t="shared" si="467"/>
        <v>0</v>
      </c>
      <c r="W1164" s="26">
        <f>VLOOKUP(AF1164,角色间职业划分!L:M,2,FALSE)</f>
        <v>42</v>
      </c>
      <c r="X1164" s="26">
        <f t="shared" si="468"/>
        <v>0</v>
      </c>
      <c r="Y1164" s="26">
        <v>0</v>
      </c>
      <c r="Z1164" s="26">
        <v>0</v>
      </c>
      <c r="AA1164" s="26">
        <v>0</v>
      </c>
      <c r="AB1164" s="26">
        <f t="shared" si="469"/>
        <v>0</v>
      </c>
      <c r="AC1164" s="1">
        <f t="shared" si="450"/>
        <v>0</v>
      </c>
      <c r="AD1164" s="51"/>
      <c r="AE1164" s="1"/>
      <c r="AF1164">
        <f t="shared" si="470"/>
        <v>20</v>
      </c>
      <c r="AG1164" s="26" t="str">
        <f>VLOOKUP(AF1164,角色间职业划分!P:R,3,FALSE)</f>
        <v>幻术师</v>
      </c>
      <c r="AH1164" s="26">
        <f t="shared" si="471"/>
        <v>0</v>
      </c>
    </row>
    <row r="1165" spans="1:34" x14ac:dyDescent="0.15">
      <c r="A1165" s="26">
        <v>1161</v>
      </c>
      <c r="B1165" s="26">
        <f t="shared" si="451"/>
        <v>0</v>
      </c>
      <c r="C1165" s="26">
        <f>ROUND(IF($AG1165="战士",VLOOKUP($AH1165,$DV:$ER,DX$1,FALSE),IF($AG1165="幻术师",VLOOKUP($AH1165,$EU:$FQ,EW$1,FALSE),IF($AG1165="刺客",VLOOKUP($AH1165,$FU:$GQ,FW$1,FALSE),"无该职业")))/VLOOKUP(AF1165,角色间职业划分!P:AP,20,FALSE),0)</f>
        <v>0</v>
      </c>
      <c r="D1165" s="26">
        <f t="shared" si="452"/>
        <v>0</v>
      </c>
      <c r="E1165" s="26">
        <f>ROUND(IF($AG1165="战士",VLOOKUP($AH1165,$DV:$ER,DZ$1,FALSE),IF($AG1165="幻术师",VLOOKUP($AH1165,$EU:$FQ,EY$1,FALSE),IF($AG1165="刺客",VLOOKUP($AH1165,$FU:$GQ,FY$1,FALSE),"无该职业")))*VLOOKUP($AF1165,角色间职业划分!$P:$AP,26,FALSE)*VLOOKUP($AF1165,角色间职业划分!$P:$AP,13,FALSE)/角色间职业划分!$AB$9,0)</f>
        <v>0</v>
      </c>
      <c r="F1165" s="26">
        <f>ROUND(IF($AG1165="战士",VLOOKUP($AH1165,$DV:$ER,EA$1,FALSE),IF($AG1165="幻术师",VLOOKUP($AH1165,$EU:$FQ,EZ$1,FALSE),IF($AG1165="刺客",VLOOKUP($AH1165,$FU:$GQ,FZ$1,FALSE),"无该职业")))*VLOOKUP($AF1165,角色间职业划分!$P:$AP,8,FALSE)/角色间职业划分!$W$9,0)</f>
        <v>0</v>
      </c>
      <c r="G1165" s="26">
        <f>ROUND(IF($AG1165="战士",VLOOKUP($AH1165,$DV:$ER,EB$1,FALSE),IF($AG1165="幻术师",VLOOKUP($AH1165,$EU:$FQ,FA$1,FALSE),IF($AG1165="刺客",VLOOKUP($AH1165,$FU:$GQ,GA$1,FALSE),"无该职业")))*VLOOKUP($AF1165,角色间职业划分!$P:$AP,13,FALSE)/角色间职业划分!$AB$9,0)</f>
        <v>129</v>
      </c>
      <c r="H1165" s="26">
        <f t="shared" si="453"/>
        <v>0</v>
      </c>
      <c r="I1165" s="26">
        <f t="shared" si="454"/>
        <v>0</v>
      </c>
      <c r="J1165" s="26">
        <f t="shared" si="455"/>
        <v>0</v>
      </c>
      <c r="K1165" s="26">
        <f t="shared" si="456"/>
        <v>0</v>
      </c>
      <c r="L1165" s="26">
        <f t="shared" si="457"/>
        <v>0</v>
      </c>
      <c r="M1165" s="26">
        <f t="shared" si="458"/>
        <v>0</v>
      </c>
      <c r="N1165" s="26">
        <f t="shared" si="459"/>
        <v>0</v>
      </c>
      <c r="O1165" s="26">
        <f t="shared" si="460"/>
        <v>0</v>
      </c>
      <c r="P1165" s="26">
        <f t="shared" si="461"/>
        <v>0</v>
      </c>
      <c r="Q1165" s="26">
        <f t="shared" si="462"/>
        <v>0</v>
      </c>
      <c r="R1165" s="26">
        <f t="shared" si="463"/>
        <v>0</v>
      </c>
      <c r="S1165" s="26">
        <f t="shared" si="464"/>
        <v>0</v>
      </c>
      <c r="T1165" s="26">
        <f t="shared" si="465"/>
        <v>0</v>
      </c>
      <c r="U1165" s="26">
        <f t="shared" si="466"/>
        <v>0</v>
      </c>
      <c r="V1165" s="26">
        <f t="shared" si="467"/>
        <v>0</v>
      </c>
      <c r="W1165" s="26">
        <f>VLOOKUP(AF1165,角色间职业划分!L:M,2,FALSE)</f>
        <v>42</v>
      </c>
      <c r="X1165" s="26">
        <f t="shared" si="468"/>
        <v>1</v>
      </c>
      <c r="Y1165" s="26">
        <v>0</v>
      </c>
      <c r="Z1165" s="26">
        <v>0</v>
      </c>
      <c r="AA1165" s="26">
        <v>0</v>
      </c>
      <c r="AB1165" s="26">
        <f t="shared" si="469"/>
        <v>0</v>
      </c>
      <c r="AC1165" s="1">
        <f t="shared" si="450"/>
        <v>36</v>
      </c>
      <c r="AD1165" s="51"/>
      <c r="AE1165" s="1"/>
      <c r="AF1165">
        <f t="shared" si="470"/>
        <v>20</v>
      </c>
      <c r="AG1165" s="26" t="str">
        <f>VLOOKUP(AF1165,角色间职业划分!P:R,3,FALSE)</f>
        <v>幻术师</v>
      </c>
      <c r="AH1165" s="26">
        <f t="shared" si="471"/>
        <v>1</v>
      </c>
    </row>
    <row r="1166" spans="1:34" x14ac:dyDescent="0.15">
      <c r="A1166" s="26">
        <v>1162</v>
      </c>
      <c r="B1166" s="26">
        <f t="shared" si="451"/>
        <v>0</v>
      </c>
      <c r="C1166" s="26">
        <f>ROUND(IF($AG1166="战士",VLOOKUP($AH1166,$DV:$ER,DX$1,FALSE),IF($AG1166="幻术师",VLOOKUP($AH1166,$EU:$FQ,EW$1,FALSE),IF($AG1166="刺客",VLOOKUP($AH1166,$FU:$GQ,FW$1,FALSE),"无该职业")))/VLOOKUP(AF1166,角色间职业划分!P:AP,20,FALSE),0)</f>
        <v>0</v>
      </c>
      <c r="D1166" s="26">
        <f t="shared" si="452"/>
        <v>0</v>
      </c>
      <c r="E1166" s="26">
        <f>ROUND(IF($AG1166="战士",VLOOKUP($AH1166,$DV:$ER,DZ$1,FALSE),IF($AG1166="幻术师",VLOOKUP($AH1166,$EU:$FQ,EY$1,FALSE),IF($AG1166="刺客",VLOOKUP($AH1166,$FU:$GQ,FY$1,FALSE),"无该职业")))*VLOOKUP($AF1166,角色间职业划分!$P:$AP,26,FALSE)*VLOOKUP($AF1166,角色间职业划分!$P:$AP,13,FALSE)/角色间职业划分!$AB$9,0)</f>
        <v>0</v>
      </c>
      <c r="F1166" s="26">
        <f>ROUND(IF($AG1166="战士",VLOOKUP($AH1166,$DV:$ER,EA$1,FALSE),IF($AG1166="幻术师",VLOOKUP($AH1166,$EU:$FQ,EZ$1,FALSE),IF($AG1166="刺客",VLOOKUP($AH1166,$FU:$GQ,FZ$1,FALSE),"无该职业")))*VLOOKUP($AF1166,角色间职业划分!$P:$AP,8,FALSE)/角色间职业划分!$W$9,0)</f>
        <v>0</v>
      </c>
      <c r="G1166" s="26">
        <f>ROUND(IF($AG1166="战士",VLOOKUP($AH1166,$DV:$ER,EB$1,FALSE),IF($AG1166="幻术师",VLOOKUP($AH1166,$EU:$FQ,FA$1,FALSE),IF($AG1166="刺客",VLOOKUP($AH1166,$FU:$GQ,GA$1,FALSE),"无该职业")))*VLOOKUP($AF1166,角色间职业划分!$P:$AP,13,FALSE)/角色间职业划分!$AB$9,0)</f>
        <v>129</v>
      </c>
      <c r="H1166" s="26">
        <f t="shared" si="453"/>
        <v>0</v>
      </c>
      <c r="I1166" s="26">
        <f t="shared" si="454"/>
        <v>0</v>
      </c>
      <c r="J1166" s="26">
        <f t="shared" si="455"/>
        <v>0</v>
      </c>
      <c r="K1166" s="26">
        <f t="shared" si="456"/>
        <v>0</v>
      </c>
      <c r="L1166" s="26">
        <f t="shared" si="457"/>
        <v>0</v>
      </c>
      <c r="M1166" s="26">
        <f t="shared" si="458"/>
        <v>0</v>
      </c>
      <c r="N1166" s="26">
        <f t="shared" si="459"/>
        <v>2.5</v>
      </c>
      <c r="O1166" s="26">
        <f t="shared" si="460"/>
        <v>0</v>
      </c>
      <c r="P1166" s="26">
        <f t="shared" si="461"/>
        <v>0</v>
      </c>
      <c r="Q1166" s="26">
        <f t="shared" si="462"/>
        <v>0</v>
      </c>
      <c r="R1166" s="26">
        <f t="shared" si="463"/>
        <v>0</v>
      </c>
      <c r="S1166" s="26">
        <f t="shared" si="464"/>
        <v>0</v>
      </c>
      <c r="T1166" s="26">
        <f t="shared" si="465"/>
        <v>0</v>
      </c>
      <c r="U1166" s="26">
        <f t="shared" si="466"/>
        <v>0</v>
      </c>
      <c r="V1166" s="26">
        <f t="shared" si="467"/>
        <v>0</v>
      </c>
      <c r="W1166" s="26">
        <f>VLOOKUP(AF1166,角色间职业划分!L:M,2,FALSE)</f>
        <v>42</v>
      </c>
      <c r="X1166" s="26">
        <f t="shared" si="468"/>
        <v>2</v>
      </c>
      <c r="Y1166" s="26">
        <v>0</v>
      </c>
      <c r="Z1166" s="26">
        <v>0</v>
      </c>
      <c r="AA1166" s="26">
        <v>0</v>
      </c>
      <c r="AB1166" s="26">
        <f t="shared" si="469"/>
        <v>0</v>
      </c>
      <c r="AC1166" s="1">
        <f t="shared" si="450"/>
        <v>36</v>
      </c>
      <c r="AD1166" s="51"/>
      <c r="AE1166" s="1"/>
      <c r="AF1166">
        <f t="shared" si="470"/>
        <v>20</v>
      </c>
      <c r="AG1166" s="26" t="str">
        <f>VLOOKUP(AF1166,角色间职业划分!P:R,3,FALSE)</f>
        <v>幻术师</v>
      </c>
      <c r="AH1166" s="26">
        <f t="shared" si="471"/>
        <v>2</v>
      </c>
    </row>
    <row r="1167" spans="1:34" x14ac:dyDescent="0.15">
      <c r="A1167" s="26">
        <v>1163</v>
      </c>
      <c r="B1167" s="26">
        <f t="shared" si="451"/>
        <v>0</v>
      </c>
      <c r="C1167" s="26">
        <f>ROUND(IF($AG1167="战士",VLOOKUP($AH1167,$DV:$ER,DX$1,FALSE),IF($AG1167="幻术师",VLOOKUP($AH1167,$EU:$FQ,EW$1,FALSE),IF($AG1167="刺客",VLOOKUP($AH1167,$FU:$GQ,FW$1,FALSE),"无该职业")))/VLOOKUP(AF1167,角色间职业划分!P:AP,20,FALSE),0)</f>
        <v>0</v>
      </c>
      <c r="D1167" s="26">
        <f t="shared" si="452"/>
        <v>0</v>
      </c>
      <c r="E1167" s="26">
        <f>ROUND(IF($AG1167="战士",VLOOKUP($AH1167,$DV:$ER,DZ$1,FALSE),IF($AG1167="幻术师",VLOOKUP($AH1167,$EU:$FQ,EY$1,FALSE),IF($AG1167="刺客",VLOOKUP($AH1167,$FU:$GQ,FY$1,FALSE),"无该职业")))*VLOOKUP($AF1167,角色间职业划分!$P:$AP,26,FALSE)*VLOOKUP($AF1167,角色间职业划分!$P:$AP,13,FALSE)/角色间职业划分!$AB$9,0)</f>
        <v>0</v>
      </c>
      <c r="F1167" s="26">
        <f>ROUND(IF($AG1167="战士",VLOOKUP($AH1167,$DV:$ER,EA$1,FALSE),IF($AG1167="幻术师",VLOOKUP($AH1167,$EU:$FQ,EZ$1,FALSE),IF($AG1167="刺客",VLOOKUP($AH1167,$FU:$GQ,FZ$1,FALSE),"无该职业")))*VLOOKUP($AF1167,角色间职业划分!$P:$AP,8,FALSE)/角色间职业划分!$W$9,0)</f>
        <v>235</v>
      </c>
      <c r="G1167" s="26">
        <f>ROUND(IF($AG1167="战士",VLOOKUP($AH1167,$DV:$ER,EB$1,FALSE),IF($AG1167="幻术师",VLOOKUP($AH1167,$EU:$FQ,FA$1,FALSE),IF($AG1167="刺客",VLOOKUP($AH1167,$FU:$GQ,GA$1,FALSE),"无该职业")))*VLOOKUP($AF1167,角色间职业划分!$P:$AP,13,FALSE)/角色间职业划分!$AB$9,0)</f>
        <v>129</v>
      </c>
      <c r="H1167" s="26">
        <f t="shared" si="453"/>
        <v>0</v>
      </c>
      <c r="I1167" s="26">
        <f t="shared" si="454"/>
        <v>0</v>
      </c>
      <c r="J1167" s="26">
        <f t="shared" si="455"/>
        <v>0</v>
      </c>
      <c r="K1167" s="26">
        <f t="shared" si="456"/>
        <v>0</v>
      </c>
      <c r="L1167" s="26">
        <f t="shared" si="457"/>
        <v>0</v>
      </c>
      <c r="M1167" s="26">
        <f t="shared" si="458"/>
        <v>0</v>
      </c>
      <c r="N1167" s="26">
        <f t="shared" si="459"/>
        <v>2.5</v>
      </c>
      <c r="O1167" s="26">
        <f t="shared" si="460"/>
        <v>0</v>
      </c>
      <c r="P1167" s="26">
        <f t="shared" si="461"/>
        <v>0</v>
      </c>
      <c r="Q1167" s="26">
        <f t="shared" si="462"/>
        <v>0</v>
      </c>
      <c r="R1167" s="26">
        <f t="shared" si="463"/>
        <v>0</v>
      </c>
      <c r="S1167" s="26">
        <f t="shared" si="464"/>
        <v>0</v>
      </c>
      <c r="T1167" s="26">
        <f t="shared" si="465"/>
        <v>0</v>
      </c>
      <c r="U1167" s="26">
        <f t="shared" si="466"/>
        <v>0</v>
      </c>
      <c r="V1167" s="26">
        <f t="shared" si="467"/>
        <v>0</v>
      </c>
      <c r="W1167" s="26">
        <f>VLOOKUP(AF1167,角色间职业划分!L:M,2,FALSE)</f>
        <v>42</v>
      </c>
      <c r="X1167" s="26">
        <f t="shared" si="468"/>
        <v>3</v>
      </c>
      <c r="Y1167" s="26">
        <v>0</v>
      </c>
      <c r="Z1167" s="26">
        <v>0</v>
      </c>
      <c r="AA1167" s="26">
        <v>0</v>
      </c>
      <c r="AB1167" s="26">
        <f t="shared" si="469"/>
        <v>0</v>
      </c>
      <c r="AC1167" s="1">
        <f t="shared" si="450"/>
        <v>42</v>
      </c>
      <c r="AD1167" s="51"/>
      <c r="AE1167" s="1"/>
      <c r="AF1167">
        <f t="shared" si="470"/>
        <v>20</v>
      </c>
      <c r="AG1167" s="26" t="str">
        <f>VLOOKUP(AF1167,角色间职业划分!P:R,3,FALSE)</f>
        <v>幻术师</v>
      </c>
      <c r="AH1167" s="26">
        <f t="shared" si="471"/>
        <v>3</v>
      </c>
    </row>
    <row r="1168" spans="1:34" x14ac:dyDescent="0.15">
      <c r="A1168" s="26">
        <v>1164</v>
      </c>
      <c r="B1168" s="26">
        <f t="shared" si="451"/>
        <v>0</v>
      </c>
      <c r="C1168" s="26">
        <f>ROUND(IF($AG1168="战士",VLOOKUP($AH1168,$DV:$ER,DX$1,FALSE),IF($AG1168="幻术师",VLOOKUP($AH1168,$EU:$FQ,EW$1,FALSE),IF($AG1168="刺客",VLOOKUP($AH1168,$FU:$GQ,FW$1,FALSE),"无该职业")))/VLOOKUP(AF1168,角色间职业划分!P:AP,20,FALSE),0)</f>
        <v>0</v>
      </c>
      <c r="D1168" s="26">
        <f t="shared" si="452"/>
        <v>0</v>
      </c>
      <c r="E1168" s="26">
        <f>ROUND(IF($AG1168="战士",VLOOKUP($AH1168,$DV:$ER,DZ$1,FALSE),IF($AG1168="幻术师",VLOOKUP($AH1168,$EU:$FQ,EY$1,FALSE),IF($AG1168="刺客",VLOOKUP($AH1168,$FU:$GQ,FY$1,FALSE),"无该职业")))*VLOOKUP($AF1168,角色间职业划分!$P:$AP,26,FALSE)*VLOOKUP($AF1168,角色间职业划分!$P:$AP,13,FALSE)/角色间职业划分!$AB$9,0)</f>
        <v>0</v>
      </c>
      <c r="F1168" s="26">
        <f>ROUND(IF($AG1168="战士",VLOOKUP($AH1168,$DV:$ER,EA$1,FALSE),IF($AG1168="幻术师",VLOOKUP($AH1168,$EU:$FQ,EZ$1,FALSE),IF($AG1168="刺客",VLOOKUP($AH1168,$FU:$GQ,FZ$1,FALSE),"无该职业")))*VLOOKUP($AF1168,角色间职业划分!$P:$AP,8,FALSE)/角色间职业划分!$W$9,0)</f>
        <v>235</v>
      </c>
      <c r="G1168" s="26">
        <f>ROUND(IF($AG1168="战士",VLOOKUP($AH1168,$DV:$ER,EB$1,FALSE),IF($AG1168="幻术师",VLOOKUP($AH1168,$EU:$FQ,FA$1,FALSE),IF($AG1168="刺客",VLOOKUP($AH1168,$FU:$GQ,GA$1,FALSE),"无该职业")))*VLOOKUP($AF1168,角色间职业划分!$P:$AP,13,FALSE)/角色间职业划分!$AB$9,0)</f>
        <v>129</v>
      </c>
      <c r="H1168" s="26">
        <f t="shared" si="453"/>
        <v>0</v>
      </c>
      <c r="I1168" s="26">
        <f t="shared" si="454"/>
        <v>0</v>
      </c>
      <c r="J1168" s="26">
        <f t="shared" si="455"/>
        <v>0</v>
      </c>
      <c r="K1168" s="26">
        <f t="shared" si="456"/>
        <v>0</v>
      </c>
      <c r="L1168" s="26">
        <f t="shared" si="457"/>
        <v>0</v>
      </c>
      <c r="M1168" s="26">
        <f t="shared" si="458"/>
        <v>0</v>
      </c>
      <c r="N1168" s="26">
        <f t="shared" si="459"/>
        <v>2.5</v>
      </c>
      <c r="O1168" s="26">
        <f t="shared" si="460"/>
        <v>0</v>
      </c>
      <c r="P1168" s="26">
        <f t="shared" si="461"/>
        <v>0</v>
      </c>
      <c r="Q1168" s="26">
        <f t="shared" si="462"/>
        <v>0</v>
      </c>
      <c r="R1168" s="26">
        <f t="shared" si="463"/>
        <v>2.5</v>
      </c>
      <c r="S1168" s="26">
        <f t="shared" si="464"/>
        <v>0</v>
      </c>
      <c r="T1168" s="26">
        <f t="shared" si="465"/>
        <v>0</v>
      </c>
      <c r="U1168" s="26">
        <f t="shared" si="466"/>
        <v>0</v>
      </c>
      <c r="V1168" s="26">
        <f t="shared" si="467"/>
        <v>0</v>
      </c>
      <c r="W1168" s="26">
        <f>VLOOKUP(AF1168,角色间职业划分!L:M,2,FALSE)</f>
        <v>42</v>
      </c>
      <c r="X1168" s="26">
        <f t="shared" si="468"/>
        <v>4</v>
      </c>
      <c r="Y1168" s="26">
        <v>0</v>
      </c>
      <c r="Z1168" s="26">
        <v>0</v>
      </c>
      <c r="AA1168" s="26">
        <v>0</v>
      </c>
      <c r="AB1168" s="26">
        <f t="shared" si="469"/>
        <v>0</v>
      </c>
      <c r="AC1168" s="1">
        <f t="shared" si="450"/>
        <v>62</v>
      </c>
      <c r="AD1168" s="51"/>
      <c r="AE1168" s="1"/>
      <c r="AF1168">
        <f t="shared" si="470"/>
        <v>20</v>
      </c>
      <c r="AG1168" s="26" t="str">
        <f>VLOOKUP(AF1168,角色间职业划分!P:R,3,FALSE)</f>
        <v>幻术师</v>
      </c>
      <c r="AH1168" s="26">
        <f t="shared" si="471"/>
        <v>4</v>
      </c>
    </row>
    <row r="1169" spans="1:34" x14ac:dyDescent="0.15">
      <c r="A1169" s="26">
        <v>1165</v>
      </c>
      <c r="B1169" s="26">
        <f t="shared" si="451"/>
        <v>0</v>
      </c>
      <c r="C1169" s="26">
        <f>ROUND(IF($AG1169="战士",VLOOKUP($AH1169,$DV:$ER,DX$1,FALSE),IF($AG1169="幻术师",VLOOKUP($AH1169,$EU:$FQ,EW$1,FALSE),IF($AG1169="刺客",VLOOKUP($AH1169,$FU:$GQ,FW$1,FALSE),"无该职业")))/VLOOKUP(AF1169,角色间职业划分!P:AP,20,FALSE),0)</f>
        <v>0</v>
      </c>
      <c r="D1169" s="26">
        <f t="shared" si="452"/>
        <v>0</v>
      </c>
      <c r="E1169" s="26">
        <f>ROUND(IF($AG1169="战士",VLOOKUP($AH1169,$DV:$ER,DZ$1,FALSE),IF($AG1169="幻术师",VLOOKUP($AH1169,$EU:$FQ,EY$1,FALSE),IF($AG1169="刺客",VLOOKUP($AH1169,$FU:$GQ,FY$1,FALSE),"无该职业")))*VLOOKUP($AF1169,角色间职业划分!$P:$AP,26,FALSE)*VLOOKUP($AF1169,角色间职业划分!$P:$AP,13,FALSE)/角色间职业划分!$AB$9,0)</f>
        <v>0</v>
      </c>
      <c r="F1169" s="26">
        <f>ROUND(IF($AG1169="战士",VLOOKUP($AH1169,$DV:$ER,EA$1,FALSE),IF($AG1169="幻术师",VLOOKUP($AH1169,$EU:$FQ,EZ$1,FALSE),IF($AG1169="刺客",VLOOKUP($AH1169,$FU:$GQ,FZ$1,FALSE),"无该职业")))*VLOOKUP($AF1169,角色间职业划分!$P:$AP,8,FALSE)/角色间职业划分!$W$9,0)</f>
        <v>235</v>
      </c>
      <c r="G1169" s="26">
        <f>ROUND(IF($AG1169="战士",VLOOKUP($AH1169,$DV:$ER,EB$1,FALSE),IF($AG1169="幻术师",VLOOKUP($AH1169,$EU:$FQ,FA$1,FALSE),IF($AG1169="刺客",VLOOKUP($AH1169,$FU:$GQ,GA$1,FALSE),"无该职业")))*VLOOKUP($AF1169,角色间职业划分!$P:$AP,13,FALSE)/角色间职业划分!$AB$9,0)</f>
        <v>293</v>
      </c>
      <c r="H1169" s="26">
        <f t="shared" si="453"/>
        <v>0</v>
      </c>
      <c r="I1169" s="26">
        <f t="shared" si="454"/>
        <v>0</v>
      </c>
      <c r="J1169" s="26">
        <f t="shared" si="455"/>
        <v>0</v>
      </c>
      <c r="K1169" s="26">
        <f t="shared" si="456"/>
        <v>0</v>
      </c>
      <c r="L1169" s="26">
        <f t="shared" si="457"/>
        <v>0</v>
      </c>
      <c r="M1169" s="26">
        <f t="shared" si="458"/>
        <v>0</v>
      </c>
      <c r="N1169" s="26">
        <f t="shared" si="459"/>
        <v>2.5</v>
      </c>
      <c r="O1169" s="26">
        <f t="shared" si="460"/>
        <v>0</v>
      </c>
      <c r="P1169" s="26">
        <f t="shared" si="461"/>
        <v>0</v>
      </c>
      <c r="Q1169" s="26">
        <f t="shared" si="462"/>
        <v>0</v>
      </c>
      <c r="R1169" s="26">
        <f t="shared" si="463"/>
        <v>2.5</v>
      </c>
      <c r="S1169" s="26">
        <f t="shared" si="464"/>
        <v>0</v>
      </c>
      <c r="T1169" s="26">
        <f t="shared" si="465"/>
        <v>0</v>
      </c>
      <c r="U1169" s="26">
        <f t="shared" si="466"/>
        <v>0</v>
      </c>
      <c r="V1169" s="26">
        <f t="shared" si="467"/>
        <v>0</v>
      </c>
      <c r="W1169" s="26">
        <f>VLOOKUP(AF1169,角色间职业划分!L:M,2,FALSE)</f>
        <v>42</v>
      </c>
      <c r="X1169" s="26">
        <f t="shared" si="468"/>
        <v>5</v>
      </c>
      <c r="Y1169" s="26">
        <v>0</v>
      </c>
      <c r="Z1169" s="26">
        <v>0</v>
      </c>
      <c r="AA1169" s="26">
        <v>0</v>
      </c>
      <c r="AB1169" s="26">
        <f t="shared" si="469"/>
        <v>0</v>
      </c>
      <c r="AC1169" s="1">
        <f t="shared" si="450"/>
        <v>81</v>
      </c>
      <c r="AD1169" s="51"/>
      <c r="AE1169" s="1"/>
      <c r="AF1169">
        <f t="shared" si="470"/>
        <v>20</v>
      </c>
      <c r="AG1169" s="26" t="str">
        <f>VLOOKUP(AF1169,角色间职业划分!P:R,3,FALSE)</f>
        <v>幻术师</v>
      </c>
      <c r="AH1169" s="26">
        <f t="shared" si="471"/>
        <v>5</v>
      </c>
    </row>
    <row r="1170" spans="1:34" x14ac:dyDescent="0.15">
      <c r="A1170" s="26">
        <v>1166</v>
      </c>
      <c r="B1170" s="26">
        <f t="shared" si="451"/>
        <v>0</v>
      </c>
      <c r="C1170" s="26">
        <f>ROUND(IF($AG1170="战士",VLOOKUP($AH1170,$DV:$ER,DX$1,FALSE),IF($AG1170="幻术师",VLOOKUP($AH1170,$EU:$FQ,EW$1,FALSE),IF($AG1170="刺客",VLOOKUP($AH1170,$FU:$GQ,FW$1,FALSE),"无该职业")))/VLOOKUP(AF1170,角色间职业划分!P:AP,20,FALSE),0)</f>
        <v>0</v>
      </c>
      <c r="D1170" s="26">
        <f t="shared" si="452"/>
        <v>0</v>
      </c>
      <c r="E1170" s="26">
        <f>ROUND(IF($AG1170="战士",VLOOKUP($AH1170,$DV:$ER,DZ$1,FALSE),IF($AG1170="幻术师",VLOOKUP($AH1170,$EU:$FQ,EY$1,FALSE),IF($AG1170="刺客",VLOOKUP($AH1170,$FU:$GQ,FY$1,FALSE),"无该职业")))*VLOOKUP($AF1170,角色间职业划分!$P:$AP,26,FALSE)*VLOOKUP($AF1170,角色间职业划分!$P:$AP,13,FALSE)/角色间职业划分!$AB$9,0)</f>
        <v>0</v>
      </c>
      <c r="F1170" s="26">
        <f>ROUND(IF($AG1170="战士",VLOOKUP($AH1170,$DV:$ER,EA$1,FALSE),IF($AG1170="幻术师",VLOOKUP($AH1170,$EU:$FQ,EZ$1,FALSE),IF($AG1170="刺客",VLOOKUP($AH1170,$FU:$GQ,FZ$1,FALSE),"无该职业")))*VLOOKUP($AF1170,角色间职业划分!$P:$AP,8,FALSE)/角色间职业划分!$W$9,0)</f>
        <v>235</v>
      </c>
      <c r="G1170" s="26">
        <f>ROUND(IF($AG1170="战士",VLOOKUP($AH1170,$DV:$ER,EB$1,FALSE),IF($AG1170="幻术师",VLOOKUP($AH1170,$EU:$FQ,FA$1,FALSE),IF($AG1170="刺客",VLOOKUP($AH1170,$FU:$GQ,GA$1,FALSE),"无该职业")))*VLOOKUP($AF1170,角色间职业划分!$P:$AP,13,FALSE)/角色间职业划分!$AB$9,0)</f>
        <v>293</v>
      </c>
      <c r="H1170" s="26">
        <f t="shared" si="453"/>
        <v>0</v>
      </c>
      <c r="I1170" s="26">
        <f t="shared" si="454"/>
        <v>0</v>
      </c>
      <c r="J1170" s="26">
        <f t="shared" si="455"/>
        <v>0</v>
      </c>
      <c r="K1170" s="26">
        <f t="shared" si="456"/>
        <v>0</v>
      </c>
      <c r="L1170" s="26">
        <f t="shared" si="457"/>
        <v>0</v>
      </c>
      <c r="M1170" s="26">
        <f t="shared" si="458"/>
        <v>0</v>
      </c>
      <c r="N1170" s="26">
        <f t="shared" si="459"/>
        <v>2.5</v>
      </c>
      <c r="O1170" s="26">
        <f t="shared" si="460"/>
        <v>0</v>
      </c>
      <c r="P1170" s="26">
        <f t="shared" si="461"/>
        <v>0</v>
      </c>
      <c r="Q1170" s="26">
        <f t="shared" si="462"/>
        <v>2.5</v>
      </c>
      <c r="R1170" s="26">
        <f t="shared" si="463"/>
        <v>2.5</v>
      </c>
      <c r="S1170" s="26">
        <f t="shared" si="464"/>
        <v>0</v>
      </c>
      <c r="T1170" s="26">
        <f t="shared" si="465"/>
        <v>0</v>
      </c>
      <c r="U1170" s="26">
        <f t="shared" si="466"/>
        <v>0</v>
      </c>
      <c r="V1170" s="26">
        <f t="shared" si="467"/>
        <v>0</v>
      </c>
      <c r="W1170" s="26">
        <f>VLOOKUP(AF1170,角色间职业划分!L:M,2,FALSE)</f>
        <v>42</v>
      </c>
      <c r="X1170" s="26">
        <f t="shared" si="468"/>
        <v>6</v>
      </c>
      <c r="Y1170" s="26">
        <v>0</v>
      </c>
      <c r="Z1170" s="26">
        <v>0</v>
      </c>
      <c r="AA1170" s="26">
        <v>0</v>
      </c>
      <c r="AB1170" s="26">
        <f t="shared" si="469"/>
        <v>0</v>
      </c>
      <c r="AC1170" s="1">
        <f t="shared" si="450"/>
        <v>101</v>
      </c>
      <c r="AD1170" s="51"/>
      <c r="AE1170" s="1"/>
      <c r="AF1170">
        <f t="shared" si="470"/>
        <v>20</v>
      </c>
      <c r="AG1170" s="26" t="str">
        <f>VLOOKUP(AF1170,角色间职业划分!P:R,3,FALSE)</f>
        <v>幻术师</v>
      </c>
      <c r="AH1170" s="26">
        <f t="shared" si="471"/>
        <v>6</v>
      </c>
    </row>
    <row r="1171" spans="1:34" x14ac:dyDescent="0.15">
      <c r="A1171" s="26">
        <v>1167</v>
      </c>
      <c r="B1171" s="26">
        <f t="shared" si="451"/>
        <v>0</v>
      </c>
      <c r="C1171" s="26">
        <f>ROUND(IF($AG1171="战士",VLOOKUP($AH1171,$DV:$ER,DX$1,FALSE),IF($AG1171="幻术师",VLOOKUP($AH1171,$EU:$FQ,EW$1,FALSE),IF($AG1171="刺客",VLOOKUP($AH1171,$FU:$GQ,FW$1,FALSE),"无该职业")))/VLOOKUP(AF1171,角色间职业划分!P:AP,20,FALSE),0)</f>
        <v>0</v>
      </c>
      <c r="D1171" s="26">
        <f t="shared" si="452"/>
        <v>0</v>
      </c>
      <c r="E1171" s="26">
        <f>ROUND(IF($AG1171="战士",VLOOKUP($AH1171,$DV:$ER,DZ$1,FALSE),IF($AG1171="幻术师",VLOOKUP($AH1171,$EU:$FQ,EY$1,FALSE),IF($AG1171="刺客",VLOOKUP($AH1171,$FU:$GQ,FY$1,FALSE),"无该职业")))*VLOOKUP($AF1171,角色间职业划分!$P:$AP,26,FALSE)*VLOOKUP($AF1171,角色间职业划分!$P:$AP,13,FALSE)/角色间职业划分!$AB$9,0)</f>
        <v>0</v>
      </c>
      <c r="F1171" s="26">
        <f>ROUND(IF($AG1171="战士",VLOOKUP($AH1171,$DV:$ER,EA$1,FALSE),IF($AG1171="幻术师",VLOOKUP($AH1171,$EU:$FQ,EZ$1,FALSE),IF($AG1171="刺客",VLOOKUP($AH1171,$FU:$GQ,FZ$1,FALSE),"无该职业")))*VLOOKUP($AF1171,角色间职业划分!$P:$AP,8,FALSE)/角色间职业划分!$W$9,0)</f>
        <v>790</v>
      </c>
      <c r="G1171" s="26">
        <f>ROUND(IF($AG1171="战士",VLOOKUP($AH1171,$DV:$ER,EB$1,FALSE),IF($AG1171="幻术师",VLOOKUP($AH1171,$EU:$FQ,FA$1,FALSE),IF($AG1171="刺客",VLOOKUP($AH1171,$FU:$GQ,GA$1,FALSE),"无该职业")))*VLOOKUP($AF1171,角色间职业划分!$P:$AP,13,FALSE)/角色间职业划分!$AB$9,0)</f>
        <v>293</v>
      </c>
      <c r="H1171" s="26">
        <f t="shared" si="453"/>
        <v>0</v>
      </c>
      <c r="I1171" s="26">
        <f t="shared" si="454"/>
        <v>0</v>
      </c>
      <c r="J1171" s="26">
        <f t="shared" si="455"/>
        <v>0</v>
      </c>
      <c r="K1171" s="26">
        <f t="shared" si="456"/>
        <v>0</v>
      </c>
      <c r="L1171" s="26">
        <f t="shared" si="457"/>
        <v>0</v>
      </c>
      <c r="M1171" s="26">
        <f t="shared" si="458"/>
        <v>0</v>
      </c>
      <c r="N1171" s="26">
        <f t="shared" si="459"/>
        <v>2.5</v>
      </c>
      <c r="O1171" s="26">
        <f t="shared" si="460"/>
        <v>0</v>
      </c>
      <c r="P1171" s="26">
        <f t="shared" si="461"/>
        <v>0</v>
      </c>
      <c r="Q1171" s="26">
        <f t="shared" si="462"/>
        <v>2.5</v>
      </c>
      <c r="R1171" s="26">
        <f t="shared" si="463"/>
        <v>2.5</v>
      </c>
      <c r="S1171" s="26">
        <f t="shared" si="464"/>
        <v>0</v>
      </c>
      <c r="T1171" s="26">
        <f t="shared" si="465"/>
        <v>0</v>
      </c>
      <c r="U1171" s="26">
        <f t="shared" si="466"/>
        <v>0</v>
      </c>
      <c r="V1171" s="26">
        <f t="shared" si="467"/>
        <v>0</v>
      </c>
      <c r="W1171" s="26">
        <f>VLOOKUP(AF1171,角色间职业划分!L:M,2,FALSE)</f>
        <v>42</v>
      </c>
      <c r="X1171" s="26">
        <f t="shared" si="468"/>
        <v>7</v>
      </c>
      <c r="Y1171" s="26">
        <v>0</v>
      </c>
      <c r="Z1171" s="26">
        <v>0</v>
      </c>
      <c r="AA1171" s="26">
        <v>0</v>
      </c>
      <c r="AB1171" s="26">
        <f t="shared" si="469"/>
        <v>0</v>
      </c>
      <c r="AC1171" s="1">
        <f t="shared" si="450"/>
        <v>142</v>
      </c>
      <c r="AD1171" s="51"/>
      <c r="AE1171" s="1"/>
      <c r="AF1171">
        <f t="shared" si="470"/>
        <v>20</v>
      </c>
      <c r="AG1171" s="26" t="str">
        <f>VLOOKUP(AF1171,角色间职业划分!P:R,3,FALSE)</f>
        <v>幻术师</v>
      </c>
      <c r="AH1171" s="26">
        <f t="shared" si="471"/>
        <v>7</v>
      </c>
    </row>
    <row r="1172" spans="1:34" x14ac:dyDescent="0.15">
      <c r="A1172" s="26">
        <v>1168</v>
      </c>
      <c r="B1172" s="26">
        <f t="shared" si="451"/>
        <v>0</v>
      </c>
      <c r="C1172" s="26">
        <f>ROUND(IF($AG1172="战士",VLOOKUP($AH1172,$DV:$ER,DX$1,FALSE),IF($AG1172="幻术师",VLOOKUP($AH1172,$EU:$FQ,EW$1,FALSE),IF($AG1172="刺客",VLOOKUP($AH1172,$FU:$GQ,FW$1,FALSE),"无该职业")))/VLOOKUP(AF1172,角色间职业划分!P:AP,20,FALSE),0)</f>
        <v>0</v>
      </c>
      <c r="D1172" s="26">
        <f t="shared" si="452"/>
        <v>0</v>
      </c>
      <c r="E1172" s="26">
        <f>ROUND(IF($AG1172="战士",VLOOKUP($AH1172,$DV:$ER,DZ$1,FALSE),IF($AG1172="幻术师",VLOOKUP($AH1172,$EU:$FQ,EY$1,FALSE),IF($AG1172="刺客",VLOOKUP($AH1172,$FU:$GQ,FY$1,FALSE),"无该职业")))*VLOOKUP($AF1172,角色间职业划分!$P:$AP,26,FALSE)*VLOOKUP($AF1172,角色间职业划分!$P:$AP,13,FALSE)/角色间职业划分!$AB$9,0)</f>
        <v>265</v>
      </c>
      <c r="F1172" s="26">
        <f>ROUND(IF($AG1172="战士",VLOOKUP($AH1172,$DV:$ER,EA$1,FALSE),IF($AG1172="幻术师",VLOOKUP($AH1172,$EU:$FQ,EZ$1,FALSE),IF($AG1172="刺客",VLOOKUP($AH1172,$FU:$GQ,FZ$1,FALSE),"无该职业")))*VLOOKUP($AF1172,角色间职业划分!$P:$AP,8,FALSE)/角色间职业划分!$W$9,0)</f>
        <v>790</v>
      </c>
      <c r="G1172" s="26">
        <f>ROUND(IF($AG1172="战士",VLOOKUP($AH1172,$DV:$ER,EB$1,FALSE),IF($AG1172="幻术师",VLOOKUP($AH1172,$EU:$FQ,FA$1,FALSE),IF($AG1172="刺客",VLOOKUP($AH1172,$FU:$GQ,GA$1,FALSE),"无该职业")))*VLOOKUP($AF1172,角色间职业划分!$P:$AP,13,FALSE)/角色间职业划分!$AB$9,0)</f>
        <v>293</v>
      </c>
      <c r="H1172" s="26">
        <f t="shared" si="453"/>
        <v>0</v>
      </c>
      <c r="I1172" s="26">
        <f t="shared" si="454"/>
        <v>0</v>
      </c>
      <c r="J1172" s="26">
        <f t="shared" si="455"/>
        <v>0</v>
      </c>
      <c r="K1172" s="26">
        <f t="shared" si="456"/>
        <v>0</v>
      </c>
      <c r="L1172" s="26">
        <f t="shared" si="457"/>
        <v>0</v>
      </c>
      <c r="M1172" s="26">
        <f t="shared" si="458"/>
        <v>0</v>
      </c>
      <c r="N1172" s="26">
        <f t="shared" si="459"/>
        <v>2.5</v>
      </c>
      <c r="O1172" s="26">
        <f t="shared" si="460"/>
        <v>0</v>
      </c>
      <c r="P1172" s="26">
        <f t="shared" si="461"/>
        <v>0</v>
      </c>
      <c r="Q1172" s="26">
        <f t="shared" si="462"/>
        <v>2.5</v>
      </c>
      <c r="R1172" s="26">
        <f t="shared" si="463"/>
        <v>2.5</v>
      </c>
      <c r="S1172" s="26">
        <f t="shared" si="464"/>
        <v>0</v>
      </c>
      <c r="T1172" s="26">
        <f t="shared" si="465"/>
        <v>0</v>
      </c>
      <c r="U1172" s="26">
        <f t="shared" si="466"/>
        <v>0</v>
      </c>
      <c r="V1172" s="26">
        <f t="shared" si="467"/>
        <v>0</v>
      </c>
      <c r="W1172" s="26">
        <f>VLOOKUP(AF1172,角色间职业划分!L:M,2,FALSE)</f>
        <v>42</v>
      </c>
      <c r="X1172" s="26">
        <f t="shared" si="468"/>
        <v>8</v>
      </c>
      <c r="Y1172" s="26">
        <v>0</v>
      </c>
      <c r="Z1172" s="26">
        <v>0</v>
      </c>
      <c r="AA1172" s="26">
        <v>0</v>
      </c>
      <c r="AB1172" s="26">
        <f t="shared" si="469"/>
        <v>0</v>
      </c>
      <c r="AC1172" s="1">
        <f t="shared" si="450"/>
        <v>184</v>
      </c>
      <c r="AD1172" s="51"/>
      <c r="AE1172" s="1"/>
      <c r="AF1172">
        <f t="shared" si="470"/>
        <v>20</v>
      </c>
      <c r="AG1172" s="26" t="str">
        <f>VLOOKUP(AF1172,角色间职业划分!P:R,3,FALSE)</f>
        <v>幻术师</v>
      </c>
      <c r="AH1172" s="26">
        <f t="shared" si="471"/>
        <v>8</v>
      </c>
    </row>
    <row r="1173" spans="1:34" x14ac:dyDescent="0.15">
      <c r="A1173" s="26">
        <v>1169</v>
      </c>
      <c r="B1173" s="26">
        <f t="shared" si="451"/>
        <v>0</v>
      </c>
      <c r="C1173" s="26">
        <f>ROUND(IF($AG1173="战士",VLOOKUP($AH1173,$DV:$ER,DX$1,FALSE),IF($AG1173="幻术师",VLOOKUP($AH1173,$EU:$FQ,EW$1,FALSE),IF($AG1173="刺客",VLOOKUP($AH1173,$FU:$GQ,FW$1,FALSE),"无该职业")))/VLOOKUP(AF1173,角色间职业划分!P:AP,20,FALSE),0)</f>
        <v>0</v>
      </c>
      <c r="D1173" s="26">
        <f t="shared" si="452"/>
        <v>0</v>
      </c>
      <c r="E1173" s="26">
        <f>ROUND(IF($AG1173="战士",VLOOKUP($AH1173,$DV:$ER,DZ$1,FALSE),IF($AG1173="幻术师",VLOOKUP($AH1173,$EU:$FQ,EY$1,FALSE),IF($AG1173="刺客",VLOOKUP($AH1173,$FU:$GQ,FY$1,FALSE),"无该职业")))*VLOOKUP($AF1173,角色间职业划分!$P:$AP,26,FALSE)*VLOOKUP($AF1173,角色间职业划分!$P:$AP,13,FALSE)/角色间职业划分!$AB$9,0)</f>
        <v>265</v>
      </c>
      <c r="F1173" s="26">
        <f>ROUND(IF($AG1173="战士",VLOOKUP($AH1173,$DV:$ER,EA$1,FALSE),IF($AG1173="幻术师",VLOOKUP($AH1173,$EU:$FQ,EZ$1,FALSE),IF($AG1173="刺客",VLOOKUP($AH1173,$FU:$GQ,FZ$1,FALSE),"无该职业")))*VLOOKUP($AF1173,角色间职业划分!$P:$AP,8,FALSE)/角色间职业划分!$W$9,0)</f>
        <v>790</v>
      </c>
      <c r="G1173" s="26">
        <f>ROUND(IF($AG1173="战士",VLOOKUP($AH1173,$DV:$ER,EB$1,FALSE),IF($AG1173="幻术师",VLOOKUP($AH1173,$EU:$FQ,FA$1,FALSE),IF($AG1173="刺客",VLOOKUP($AH1173,$FU:$GQ,GA$1,FALSE),"无该职业")))*VLOOKUP($AF1173,角色间职业划分!$P:$AP,13,FALSE)/角色间职业划分!$AB$9,0)</f>
        <v>812</v>
      </c>
      <c r="H1173" s="26">
        <f t="shared" si="453"/>
        <v>0</v>
      </c>
      <c r="I1173" s="26">
        <f t="shared" si="454"/>
        <v>0</v>
      </c>
      <c r="J1173" s="26">
        <f t="shared" si="455"/>
        <v>0</v>
      </c>
      <c r="K1173" s="26">
        <f t="shared" si="456"/>
        <v>0</v>
      </c>
      <c r="L1173" s="26">
        <f t="shared" si="457"/>
        <v>0</v>
      </c>
      <c r="M1173" s="26">
        <f t="shared" si="458"/>
        <v>0</v>
      </c>
      <c r="N1173" s="26">
        <f t="shared" si="459"/>
        <v>2.5</v>
      </c>
      <c r="O1173" s="26">
        <f t="shared" si="460"/>
        <v>0</v>
      </c>
      <c r="P1173" s="26">
        <f t="shared" si="461"/>
        <v>0</v>
      </c>
      <c r="Q1173" s="26">
        <f t="shared" si="462"/>
        <v>2.5</v>
      </c>
      <c r="R1173" s="26">
        <f t="shared" si="463"/>
        <v>2.5</v>
      </c>
      <c r="S1173" s="26">
        <f t="shared" si="464"/>
        <v>0</v>
      </c>
      <c r="T1173" s="26">
        <f t="shared" si="465"/>
        <v>0</v>
      </c>
      <c r="U1173" s="26">
        <f t="shared" si="466"/>
        <v>0</v>
      </c>
      <c r="V1173" s="26">
        <f t="shared" si="467"/>
        <v>0</v>
      </c>
      <c r="W1173" s="26">
        <f>VLOOKUP(AF1173,角色间职业划分!L:M,2,FALSE)</f>
        <v>42</v>
      </c>
      <c r="X1173" s="26">
        <f t="shared" si="468"/>
        <v>9</v>
      </c>
      <c r="Y1173" s="26">
        <v>0</v>
      </c>
      <c r="Z1173" s="26">
        <v>0</v>
      </c>
      <c r="AA1173" s="26">
        <v>0</v>
      </c>
      <c r="AB1173" s="26">
        <f t="shared" si="469"/>
        <v>0</v>
      </c>
      <c r="AC1173" s="1">
        <f t="shared" si="450"/>
        <v>226</v>
      </c>
      <c r="AD1173" s="51"/>
      <c r="AE1173" s="1"/>
      <c r="AF1173">
        <f t="shared" si="470"/>
        <v>20</v>
      </c>
      <c r="AG1173" s="26" t="str">
        <f>VLOOKUP(AF1173,角色间职业划分!P:R,3,FALSE)</f>
        <v>幻术师</v>
      </c>
      <c r="AH1173" s="26">
        <f t="shared" si="471"/>
        <v>9</v>
      </c>
    </row>
    <row r="1174" spans="1:34" x14ac:dyDescent="0.15">
      <c r="A1174" s="26">
        <v>1170</v>
      </c>
      <c r="B1174" s="26">
        <f t="shared" si="451"/>
        <v>0</v>
      </c>
      <c r="C1174" s="26">
        <f>ROUND(IF($AG1174="战士",VLOOKUP($AH1174,$DV:$ER,DX$1,FALSE),IF($AG1174="幻术师",VLOOKUP($AH1174,$EU:$FQ,EW$1,FALSE),IF($AG1174="刺客",VLOOKUP($AH1174,$FU:$GQ,FW$1,FALSE),"无该职业")))/VLOOKUP(AF1174,角色间职业划分!P:AP,20,FALSE),0)</f>
        <v>14</v>
      </c>
      <c r="D1174" s="26">
        <f t="shared" si="452"/>
        <v>0</v>
      </c>
      <c r="E1174" s="26">
        <f>ROUND(IF($AG1174="战士",VLOOKUP($AH1174,$DV:$ER,DZ$1,FALSE),IF($AG1174="幻术师",VLOOKUP($AH1174,$EU:$FQ,EY$1,FALSE),IF($AG1174="刺客",VLOOKUP($AH1174,$FU:$GQ,FY$1,FALSE),"无该职业")))*VLOOKUP($AF1174,角色间职业划分!$P:$AP,26,FALSE)*VLOOKUP($AF1174,角色间职业划分!$P:$AP,13,FALSE)/角色间职业划分!$AB$9,0)</f>
        <v>265</v>
      </c>
      <c r="F1174" s="26">
        <f>ROUND(IF($AG1174="战士",VLOOKUP($AH1174,$DV:$ER,EA$1,FALSE),IF($AG1174="幻术师",VLOOKUP($AH1174,$EU:$FQ,EZ$1,FALSE),IF($AG1174="刺客",VLOOKUP($AH1174,$FU:$GQ,FZ$1,FALSE),"无该职业")))*VLOOKUP($AF1174,角色间职业划分!$P:$AP,8,FALSE)/角色间职业划分!$W$9,0)</f>
        <v>790</v>
      </c>
      <c r="G1174" s="26">
        <f>ROUND(IF($AG1174="战士",VLOOKUP($AH1174,$DV:$ER,EB$1,FALSE),IF($AG1174="幻术师",VLOOKUP($AH1174,$EU:$FQ,FA$1,FALSE),IF($AG1174="刺客",VLOOKUP($AH1174,$FU:$GQ,GA$1,FALSE),"无该职业")))*VLOOKUP($AF1174,角色间职业划分!$P:$AP,13,FALSE)/角色间职业划分!$AB$9,0)</f>
        <v>812</v>
      </c>
      <c r="H1174" s="26">
        <f t="shared" si="453"/>
        <v>0</v>
      </c>
      <c r="I1174" s="26">
        <f t="shared" si="454"/>
        <v>0</v>
      </c>
      <c r="J1174" s="26">
        <f t="shared" si="455"/>
        <v>0</v>
      </c>
      <c r="K1174" s="26">
        <f t="shared" si="456"/>
        <v>0</v>
      </c>
      <c r="L1174" s="26">
        <f t="shared" si="457"/>
        <v>0</v>
      </c>
      <c r="M1174" s="26">
        <f t="shared" si="458"/>
        <v>0</v>
      </c>
      <c r="N1174" s="26">
        <f t="shared" si="459"/>
        <v>2.5</v>
      </c>
      <c r="O1174" s="26">
        <f t="shared" si="460"/>
        <v>0</v>
      </c>
      <c r="P1174" s="26">
        <f t="shared" si="461"/>
        <v>0</v>
      </c>
      <c r="Q1174" s="26">
        <f t="shared" si="462"/>
        <v>2.5</v>
      </c>
      <c r="R1174" s="26">
        <f t="shared" si="463"/>
        <v>2.5</v>
      </c>
      <c r="S1174" s="26">
        <f t="shared" si="464"/>
        <v>0</v>
      </c>
      <c r="T1174" s="26">
        <f t="shared" si="465"/>
        <v>0</v>
      </c>
      <c r="U1174" s="26">
        <f t="shared" si="466"/>
        <v>0</v>
      </c>
      <c r="V1174" s="26">
        <f t="shared" si="467"/>
        <v>0</v>
      </c>
      <c r="W1174" s="26">
        <f>VLOOKUP(AF1174,角色间职业划分!L:M,2,FALSE)</f>
        <v>42</v>
      </c>
      <c r="X1174" s="26">
        <f t="shared" si="468"/>
        <v>10</v>
      </c>
      <c r="Y1174" s="26">
        <v>0</v>
      </c>
      <c r="Z1174" s="26">
        <v>0</v>
      </c>
      <c r="AA1174" s="26">
        <v>0</v>
      </c>
      <c r="AB1174" s="26">
        <f t="shared" si="469"/>
        <v>5</v>
      </c>
      <c r="AC1174" s="1">
        <f t="shared" si="450"/>
        <v>270</v>
      </c>
      <c r="AD1174" s="51"/>
      <c r="AE1174" s="1"/>
      <c r="AF1174">
        <f t="shared" si="470"/>
        <v>20</v>
      </c>
      <c r="AG1174" s="26" t="str">
        <f>VLOOKUP(AF1174,角色间职业划分!P:R,3,FALSE)</f>
        <v>幻术师</v>
      </c>
      <c r="AH1174" s="26">
        <f t="shared" si="471"/>
        <v>10</v>
      </c>
    </row>
    <row r="1175" spans="1:34" x14ac:dyDescent="0.15">
      <c r="A1175" s="26">
        <v>1171</v>
      </c>
      <c r="B1175" s="26">
        <f t="shared" si="451"/>
        <v>0</v>
      </c>
      <c r="C1175" s="26">
        <f>ROUND(IF($AG1175="战士",VLOOKUP($AH1175,$DV:$ER,DX$1,FALSE),IF($AG1175="幻术师",VLOOKUP($AH1175,$EU:$FQ,EW$1,FALSE),IF($AG1175="刺客",VLOOKUP($AH1175,$FU:$GQ,FW$1,FALSE),"无该职业")))/VLOOKUP(AF1175,角色间职业划分!P:AP,20,FALSE),0)</f>
        <v>14</v>
      </c>
      <c r="D1175" s="26">
        <f t="shared" si="452"/>
        <v>0</v>
      </c>
      <c r="E1175" s="26">
        <f>ROUND(IF($AG1175="战士",VLOOKUP($AH1175,$DV:$ER,DZ$1,FALSE),IF($AG1175="幻术师",VLOOKUP($AH1175,$EU:$FQ,EY$1,FALSE),IF($AG1175="刺客",VLOOKUP($AH1175,$FU:$GQ,FY$1,FALSE),"无该职业")))*VLOOKUP($AF1175,角色间职业划分!$P:$AP,26,FALSE)*VLOOKUP($AF1175,角色间职业划分!$P:$AP,13,FALSE)/角色间职业划分!$AB$9,0)</f>
        <v>265</v>
      </c>
      <c r="F1175" s="26">
        <f>ROUND(IF($AG1175="战士",VLOOKUP($AH1175,$DV:$ER,EA$1,FALSE),IF($AG1175="幻术师",VLOOKUP($AH1175,$EU:$FQ,EZ$1,FALSE),IF($AG1175="刺客",VLOOKUP($AH1175,$FU:$GQ,FZ$1,FALSE),"无该职业")))*VLOOKUP($AF1175,角色间职业划分!$P:$AP,8,FALSE)/角色间职业划分!$W$9,0)</f>
        <v>1659</v>
      </c>
      <c r="G1175" s="26">
        <f>ROUND(IF($AG1175="战士",VLOOKUP($AH1175,$DV:$ER,EB$1,FALSE),IF($AG1175="幻术师",VLOOKUP($AH1175,$EU:$FQ,FA$1,FALSE),IF($AG1175="刺客",VLOOKUP($AH1175,$FU:$GQ,GA$1,FALSE),"无该职业")))*VLOOKUP($AF1175,角色间职业划分!$P:$AP,13,FALSE)/角色间职业划分!$AB$9,0)</f>
        <v>812</v>
      </c>
      <c r="H1175" s="26">
        <f t="shared" si="453"/>
        <v>0</v>
      </c>
      <c r="I1175" s="26">
        <f t="shared" si="454"/>
        <v>0</v>
      </c>
      <c r="J1175" s="26">
        <f t="shared" si="455"/>
        <v>0</v>
      </c>
      <c r="K1175" s="26">
        <f t="shared" si="456"/>
        <v>0</v>
      </c>
      <c r="L1175" s="26">
        <f t="shared" si="457"/>
        <v>0</v>
      </c>
      <c r="M1175" s="26">
        <f t="shared" si="458"/>
        <v>0</v>
      </c>
      <c r="N1175" s="26">
        <f t="shared" si="459"/>
        <v>2.5</v>
      </c>
      <c r="O1175" s="26">
        <f t="shared" si="460"/>
        <v>0</v>
      </c>
      <c r="P1175" s="26">
        <f t="shared" si="461"/>
        <v>0</v>
      </c>
      <c r="Q1175" s="26">
        <f t="shared" si="462"/>
        <v>2.5</v>
      </c>
      <c r="R1175" s="26">
        <f t="shared" si="463"/>
        <v>2.5</v>
      </c>
      <c r="S1175" s="26">
        <f t="shared" si="464"/>
        <v>0</v>
      </c>
      <c r="T1175" s="26">
        <f t="shared" si="465"/>
        <v>0</v>
      </c>
      <c r="U1175" s="26">
        <f t="shared" si="466"/>
        <v>0</v>
      </c>
      <c r="V1175" s="26">
        <f t="shared" si="467"/>
        <v>0</v>
      </c>
      <c r="W1175" s="26">
        <f>VLOOKUP(AF1175,角色间职业划分!L:M,2,FALSE)</f>
        <v>42</v>
      </c>
      <c r="X1175" s="26">
        <f t="shared" si="468"/>
        <v>11</v>
      </c>
      <c r="Y1175" s="26">
        <v>0</v>
      </c>
      <c r="Z1175" s="26">
        <v>0</v>
      </c>
      <c r="AA1175" s="26">
        <v>0</v>
      </c>
      <c r="AB1175" s="26">
        <f t="shared" si="469"/>
        <v>5</v>
      </c>
      <c r="AC1175" s="1">
        <f t="shared" si="450"/>
        <v>300</v>
      </c>
      <c r="AD1175" s="51"/>
      <c r="AE1175" s="1"/>
      <c r="AF1175">
        <f t="shared" si="470"/>
        <v>20</v>
      </c>
      <c r="AG1175" s="26" t="str">
        <f>VLOOKUP(AF1175,角色间职业划分!P:R,3,FALSE)</f>
        <v>幻术师</v>
      </c>
      <c r="AH1175" s="26">
        <f t="shared" si="471"/>
        <v>11</v>
      </c>
    </row>
    <row r="1176" spans="1:34" x14ac:dyDescent="0.15">
      <c r="A1176" s="26">
        <v>1172</v>
      </c>
      <c r="B1176" s="26">
        <f t="shared" si="451"/>
        <v>0</v>
      </c>
      <c r="C1176" s="26">
        <f>ROUND(IF($AG1176="战士",VLOOKUP($AH1176,$DV:$ER,DX$1,FALSE),IF($AG1176="幻术师",VLOOKUP($AH1176,$EU:$FQ,EW$1,FALSE),IF($AG1176="刺客",VLOOKUP($AH1176,$FU:$GQ,FW$1,FALSE),"无该职业")))/VLOOKUP(AF1176,角色间职业划分!P:AP,20,FALSE),0)</f>
        <v>17</v>
      </c>
      <c r="D1176" s="26">
        <f t="shared" si="452"/>
        <v>0</v>
      </c>
      <c r="E1176" s="26">
        <f>ROUND(IF($AG1176="战士",VLOOKUP($AH1176,$DV:$ER,DZ$1,FALSE),IF($AG1176="幻术师",VLOOKUP($AH1176,$EU:$FQ,EY$1,FALSE),IF($AG1176="刺客",VLOOKUP($AH1176,$FU:$GQ,FY$1,FALSE),"无该职业")))*VLOOKUP($AF1176,角色间职业划分!$P:$AP,26,FALSE)*VLOOKUP($AF1176,角色间职业划分!$P:$AP,13,FALSE)/角色间职业划分!$AB$9,0)</f>
        <v>265</v>
      </c>
      <c r="F1176" s="26">
        <f>ROUND(IF($AG1176="战士",VLOOKUP($AH1176,$DV:$ER,EA$1,FALSE),IF($AG1176="幻术师",VLOOKUP($AH1176,$EU:$FQ,EZ$1,FALSE),IF($AG1176="刺客",VLOOKUP($AH1176,$FU:$GQ,FZ$1,FALSE),"无该职业")))*VLOOKUP($AF1176,角色间职业划分!$P:$AP,8,FALSE)/角色间职业划分!$W$9,0)</f>
        <v>1659</v>
      </c>
      <c r="G1176" s="26">
        <f>ROUND(IF($AG1176="战士",VLOOKUP($AH1176,$DV:$ER,EB$1,FALSE),IF($AG1176="幻术师",VLOOKUP($AH1176,$EU:$FQ,FA$1,FALSE),IF($AG1176="刺客",VLOOKUP($AH1176,$FU:$GQ,GA$1,FALSE),"无该职业")))*VLOOKUP($AF1176,角色间职业划分!$P:$AP,13,FALSE)/角色间职业划分!$AB$9,0)</f>
        <v>812</v>
      </c>
      <c r="H1176" s="26">
        <f t="shared" si="453"/>
        <v>0</v>
      </c>
      <c r="I1176" s="26">
        <f t="shared" si="454"/>
        <v>0</v>
      </c>
      <c r="J1176" s="26">
        <f t="shared" si="455"/>
        <v>0</v>
      </c>
      <c r="K1176" s="26">
        <f t="shared" si="456"/>
        <v>0</v>
      </c>
      <c r="L1176" s="26">
        <f t="shared" si="457"/>
        <v>0</v>
      </c>
      <c r="M1176" s="26">
        <f t="shared" si="458"/>
        <v>0</v>
      </c>
      <c r="N1176" s="26">
        <f t="shared" si="459"/>
        <v>2.5</v>
      </c>
      <c r="O1176" s="26">
        <f t="shared" si="460"/>
        <v>0</v>
      </c>
      <c r="P1176" s="26">
        <f t="shared" si="461"/>
        <v>0</v>
      </c>
      <c r="Q1176" s="26">
        <f t="shared" si="462"/>
        <v>2.5</v>
      </c>
      <c r="R1176" s="26">
        <f t="shared" si="463"/>
        <v>2.5</v>
      </c>
      <c r="S1176" s="26">
        <f t="shared" si="464"/>
        <v>0</v>
      </c>
      <c r="T1176" s="26">
        <f t="shared" si="465"/>
        <v>0</v>
      </c>
      <c r="U1176" s="26">
        <f t="shared" si="466"/>
        <v>0</v>
      </c>
      <c r="V1176" s="26">
        <f t="shared" si="467"/>
        <v>0</v>
      </c>
      <c r="W1176" s="26">
        <f>VLOOKUP(AF1176,角色间职业划分!L:M,2,FALSE)</f>
        <v>42</v>
      </c>
      <c r="X1176" s="26">
        <f t="shared" si="468"/>
        <v>12</v>
      </c>
      <c r="Y1176" s="26">
        <v>0</v>
      </c>
      <c r="Z1176" s="26">
        <v>0</v>
      </c>
      <c r="AA1176" s="26">
        <v>0</v>
      </c>
      <c r="AB1176" s="26">
        <f t="shared" si="469"/>
        <v>5</v>
      </c>
      <c r="AC1176" s="1">
        <f t="shared" si="450"/>
        <v>330</v>
      </c>
      <c r="AD1176" s="51"/>
      <c r="AE1176" s="1"/>
      <c r="AF1176">
        <f t="shared" si="470"/>
        <v>20</v>
      </c>
      <c r="AG1176" s="26" t="str">
        <f>VLOOKUP(AF1176,角色间职业划分!P:R,3,FALSE)</f>
        <v>幻术师</v>
      </c>
      <c r="AH1176" s="26">
        <f t="shared" si="471"/>
        <v>12</v>
      </c>
    </row>
    <row r="1177" spans="1:34" x14ac:dyDescent="0.15">
      <c r="A1177" s="26">
        <v>1173</v>
      </c>
      <c r="B1177" s="26">
        <f t="shared" si="451"/>
        <v>0</v>
      </c>
      <c r="C1177" s="26">
        <f>ROUND(IF($AG1177="战士",VLOOKUP($AH1177,$DV:$ER,DX$1,FALSE),IF($AG1177="幻术师",VLOOKUP($AH1177,$EU:$FQ,EW$1,FALSE),IF($AG1177="刺客",VLOOKUP($AH1177,$FU:$GQ,FW$1,FALSE),"无该职业")))/VLOOKUP(AF1177,角色间职业划分!P:AP,20,FALSE),0)</f>
        <v>17</v>
      </c>
      <c r="D1177" s="26">
        <f t="shared" si="452"/>
        <v>0</v>
      </c>
      <c r="E1177" s="26">
        <f>ROUND(IF($AG1177="战士",VLOOKUP($AH1177,$DV:$ER,DZ$1,FALSE),IF($AG1177="幻术师",VLOOKUP($AH1177,$EU:$FQ,EY$1,FALSE),IF($AG1177="刺客",VLOOKUP($AH1177,$FU:$GQ,FY$1,FALSE),"无该职业")))*VLOOKUP($AF1177,角色间职业划分!$P:$AP,26,FALSE)*VLOOKUP($AF1177,角色间职业划分!$P:$AP,13,FALSE)/角色间职业划分!$AB$9,0)</f>
        <v>265</v>
      </c>
      <c r="F1177" s="26">
        <f>ROUND(IF($AG1177="战士",VLOOKUP($AH1177,$DV:$ER,EA$1,FALSE),IF($AG1177="幻术师",VLOOKUP($AH1177,$EU:$FQ,EZ$1,FALSE),IF($AG1177="刺客",VLOOKUP($AH1177,$FU:$GQ,FZ$1,FALSE),"无该职业")))*VLOOKUP($AF1177,角色间职业划分!$P:$AP,8,FALSE)/角色间职业划分!$W$9,0)</f>
        <v>1659</v>
      </c>
      <c r="G1177" s="26">
        <f>ROUND(IF($AG1177="战士",VLOOKUP($AH1177,$DV:$ER,EB$1,FALSE),IF($AG1177="幻术师",VLOOKUP($AH1177,$EU:$FQ,FA$1,FALSE),IF($AG1177="刺客",VLOOKUP($AH1177,$FU:$GQ,GA$1,FALSE),"无该职业")))*VLOOKUP($AF1177,角色间职业划分!$P:$AP,13,FALSE)/角色间职业划分!$AB$9,0)</f>
        <v>1293</v>
      </c>
      <c r="H1177" s="26">
        <f t="shared" si="453"/>
        <v>0</v>
      </c>
      <c r="I1177" s="26">
        <f t="shared" si="454"/>
        <v>0</v>
      </c>
      <c r="J1177" s="26">
        <f t="shared" si="455"/>
        <v>0</v>
      </c>
      <c r="K1177" s="26">
        <f t="shared" si="456"/>
        <v>0</v>
      </c>
      <c r="L1177" s="26">
        <f t="shared" si="457"/>
        <v>0</v>
      </c>
      <c r="M1177" s="26">
        <f t="shared" si="458"/>
        <v>0</v>
      </c>
      <c r="N1177" s="26">
        <f t="shared" si="459"/>
        <v>2.5</v>
      </c>
      <c r="O1177" s="26">
        <f t="shared" si="460"/>
        <v>0</v>
      </c>
      <c r="P1177" s="26">
        <f t="shared" si="461"/>
        <v>0</v>
      </c>
      <c r="Q1177" s="26">
        <f t="shared" si="462"/>
        <v>2.5</v>
      </c>
      <c r="R1177" s="26">
        <f t="shared" si="463"/>
        <v>2.5</v>
      </c>
      <c r="S1177" s="26">
        <f t="shared" si="464"/>
        <v>0</v>
      </c>
      <c r="T1177" s="26">
        <f t="shared" si="465"/>
        <v>0</v>
      </c>
      <c r="U1177" s="26">
        <f t="shared" si="466"/>
        <v>0</v>
      </c>
      <c r="V1177" s="26">
        <f t="shared" si="467"/>
        <v>0</v>
      </c>
      <c r="W1177" s="26">
        <f>VLOOKUP(AF1177,角色间职业划分!L:M,2,FALSE)</f>
        <v>42</v>
      </c>
      <c r="X1177" s="26">
        <f t="shared" si="468"/>
        <v>13</v>
      </c>
      <c r="Y1177" s="26">
        <v>0</v>
      </c>
      <c r="Z1177" s="26">
        <v>0</v>
      </c>
      <c r="AA1177" s="26">
        <v>0</v>
      </c>
      <c r="AB1177" s="26">
        <f t="shared" si="469"/>
        <v>5</v>
      </c>
      <c r="AC1177" s="1">
        <f t="shared" si="450"/>
        <v>360</v>
      </c>
      <c r="AD1177" s="51"/>
      <c r="AE1177" s="1"/>
      <c r="AF1177">
        <f t="shared" si="470"/>
        <v>20</v>
      </c>
      <c r="AG1177" s="26" t="str">
        <f>VLOOKUP(AF1177,角色间职业划分!P:R,3,FALSE)</f>
        <v>幻术师</v>
      </c>
      <c r="AH1177" s="26">
        <f t="shared" si="471"/>
        <v>13</v>
      </c>
    </row>
    <row r="1178" spans="1:34" x14ac:dyDescent="0.15">
      <c r="A1178" s="26">
        <v>1174</v>
      </c>
      <c r="B1178" s="26">
        <f t="shared" si="451"/>
        <v>0</v>
      </c>
      <c r="C1178" s="26">
        <f>ROUND(IF($AG1178="战士",VLOOKUP($AH1178,$DV:$ER,DX$1,FALSE),IF($AG1178="幻术师",VLOOKUP($AH1178,$EU:$FQ,EW$1,FALSE),IF($AG1178="刺客",VLOOKUP($AH1178,$FU:$GQ,FW$1,FALSE),"无该职业")))/VLOOKUP(AF1178,角色间职业划分!P:AP,20,FALSE),0)</f>
        <v>17</v>
      </c>
      <c r="D1178" s="26">
        <f t="shared" si="452"/>
        <v>0</v>
      </c>
      <c r="E1178" s="26">
        <f>ROUND(IF($AG1178="战士",VLOOKUP($AH1178,$DV:$ER,DZ$1,FALSE),IF($AG1178="幻术师",VLOOKUP($AH1178,$EU:$FQ,EY$1,FALSE),IF($AG1178="刺客",VLOOKUP($AH1178,$FU:$GQ,FY$1,FALSE),"无该职业")))*VLOOKUP($AF1178,角色间职业划分!$P:$AP,26,FALSE)*VLOOKUP($AF1178,角色间职业划分!$P:$AP,13,FALSE)/角色间职业划分!$AB$9,0)</f>
        <v>265</v>
      </c>
      <c r="F1178" s="26">
        <f>ROUND(IF($AG1178="战士",VLOOKUP($AH1178,$DV:$ER,EA$1,FALSE),IF($AG1178="幻术师",VLOOKUP($AH1178,$EU:$FQ,EZ$1,FALSE),IF($AG1178="刺客",VLOOKUP($AH1178,$FU:$GQ,FZ$1,FALSE),"无该职业")))*VLOOKUP($AF1178,角色间职业划分!$P:$AP,8,FALSE)/角色间职业划分!$W$9,0)</f>
        <v>1659</v>
      </c>
      <c r="G1178" s="26">
        <f>ROUND(IF($AG1178="战士",VLOOKUP($AH1178,$DV:$ER,EB$1,FALSE),IF($AG1178="幻术师",VLOOKUP($AH1178,$EU:$FQ,FA$1,FALSE),IF($AG1178="刺客",VLOOKUP($AH1178,$FU:$GQ,GA$1,FALSE),"无该职业")))*VLOOKUP($AF1178,角色间职业划分!$P:$AP,13,FALSE)/角色间职业划分!$AB$9,0)</f>
        <v>1293</v>
      </c>
      <c r="H1178" s="26">
        <f t="shared" si="453"/>
        <v>0</v>
      </c>
      <c r="I1178" s="26">
        <f t="shared" si="454"/>
        <v>0</v>
      </c>
      <c r="J1178" s="26">
        <f t="shared" si="455"/>
        <v>0</v>
      </c>
      <c r="K1178" s="26">
        <f t="shared" si="456"/>
        <v>0</v>
      </c>
      <c r="L1178" s="26">
        <f t="shared" si="457"/>
        <v>0</v>
      </c>
      <c r="M1178" s="26">
        <f t="shared" si="458"/>
        <v>0</v>
      </c>
      <c r="N1178" s="26">
        <f t="shared" si="459"/>
        <v>2.5</v>
      </c>
      <c r="O1178" s="26">
        <f t="shared" si="460"/>
        <v>0</v>
      </c>
      <c r="P1178" s="26">
        <f t="shared" si="461"/>
        <v>0</v>
      </c>
      <c r="Q1178" s="26">
        <f t="shared" si="462"/>
        <v>2.5</v>
      </c>
      <c r="R1178" s="26">
        <f t="shared" si="463"/>
        <v>2.5</v>
      </c>
      <c r="S1178" s="26">
        <f t="shared" si="464"/>
        <v>2.5</v>
      </c>
      <c r="T1178" s="26">
        <f t="shared" si="465"/>
        <v>0</v>
      </c>
      <c r="U1178" s="26">
        <f t="shared" si="466"/>
        <v>0</v>
      </c>
      <c r="V1178" s="26">
        <f t="shared" si="467"/>
        <v>0</v>
      </c>
      <c r="W1178" s="26">
        <f>VLOOKUP(AF1178,角色间职业划分!L:M,2,FALSE)</f>
        <v>42</v>
      </c>
      <c r="X1178" s="26">
        <f t="shared" si="468"/>
        <v>14</v>
      </c>
      <c r="Y1178" s="26">
        <v>0</v>
      </c>
      <c r="Z1178" s="26">
        <v>0</v>
      </c>
      <c r="AA1178" s="26">
        <v>0</v>
      </c>
      <c r="AB1178" s="26">
        <f t="shared" si="469"/>
        <v>5</v>
      </c>
      <c r="AC1178" s="1">
        <f t="shared" si="450"/>
        <v>390</v>
      </c>
      <c r="AD1178" s="51"/>
      <c r="AE1178" s="1"/>
      <c r="AF1178">
        <f t="shared" si="470"/>
        <v>20</v>
      </c>
      <c r="AG1178" s="26" t="str">
        <f>VLOOKUP(AF1178,角色间职业划分!P:R,3,FALSE)</f>
        <v>幻术师</v>
      </c>
      <c r="AH1178" s="26">
        <f t="shared" si="471"/>
        <v>14</v>
      </c>
    </row>
    <row r="1179" spans="1:34" x14ac:dyDescent="0.15">
      <c r="A1179" s="26">
        <v>1175</v>
      </c>
      <c r="B1179" s="26">
        <f t="shared" si="451"/>
        <v>0</v>
      </c>
      <c r="C1179" s="26">
        <f>ROUND(IF($AG1179="战士",VLOOKUP($AH1179,$DV:$ER,DX$1,FALSE),IF($AG1179="幻术师",VLOOKUP($AH1179,$EU:$FQ,EW$1,FALSE),IF($AG1179="刺客",VLOOKUP($AH1179,$FU:$GQ,FW$1,FALSE),"无该职业")))/VLOOKUP(AF1179,角色间职业划分!P:AP,20,FALSE),0)</f>
        <v>17</v>
      </c>
      <c r="D1179" s="26">
        <f t="shared" si="452"/>
        <v>0</v>
      </c>
      <c r="E1179" s="26">
        <f>ROUND(IF($AG1179="战士",VLOOKUP($AH1179,$DV:$ER,DZ$1,FALSE),IF($AG1179="幻术师",VLOOKUP($AH1179,$EU:$FQ,EY$1,FALSE),IF($AG1179="刺客",VLOOKUP($AH1179,$FU:$GQ,FY$1,FALSE),"无该职业")))*VLOOKUP($AF1179,角色间职业划分!$P:$AP,26,FALSE)*VLOOKUP($AF1179,角色间职业划分!$P:$AP,13,FALSE)/角色间职业划分!$AB$9,0)</f>
        <v>265</v>
      </c>
      <c r="F1179" s="26">
        <f>ROUND(IF($AG1179="战士",VLOOKUP($AH1179,$DV:$ER,EA$1,FALSE),IF($AG1179="幻术师",VLOOKUP($AH1179,$EU:$FQ,EZ$1,FALSE),IF($AG1179="刺客",VLOOKUP($AH1179,$FU:$GQ,FZ$1,FALSE),"无该职业")))*VLOOKUP($AF1179,角色间职业划分!$P:$AP,8,FALSE)/角色间职业划分!$W$9,0)</f>
        <v>2323</v>
      </c>
      <c r="G1179" s="26">
        <f>ROUND(IF($AG1179="战士",VLOOKUP($AH1179,$DV:$ER,EB$1,FALSE),IF($AG1179="幻术师",VLOOKUP($AH1179,$EU:$FQ,FA$1,FALSE),IF($AG1179="刺客",VLOOKUP($AH1179,$FU:$GQ,GA$1,FALSE),"无该职业")))*VLOOKUP($AF1179,角色间职业划分!$P:$AP,13,FALSE)/角色间职业划分!$AB$9,0)</f>
        <v>1293</v>
      </c>
      <c r="H1179" s="26">
        <f t="shared" si="453"/>
        <v>0</v>
      </c>
      <c r="I1179" s="26">
        <f t="shared" si="454"/>
        <v>0</v>
      </c>
      <c r="J1179" s="26">
        <f t="shared" si="455"/>
        <v>0</v>
      </c>
      <c r="K1179" s="26">
        <f t="shared" si="456"/>
        <v>0</v>
      </c>
      <c r="L1179" s="26">
        <f t="shared" si="457"/>
        <v>0</v>
      </c>
      <c r="M1179" s="26">
        <f t="shared" si="458"/>
        <v>0</v>
      </c>
      <c r="N1179" s="26">
        <f t="shared" si="459"/>
        <v>2.5</v>
      </c>
      <c r="O1179" s="26">
        <f t="shared" si="460"/>
        <v>0</v>
      </c>
      <c r="P1179" s="26">
        <f t="shared" si="461"/>
        <v>0</v>
      </c>
      <c r="Q1179" s="26">
        <f t="shared" si="462"/>
        <v>2.5</v>
      </c>
      <c r="R1179" s="26">
        <f t="shared" si="463"/>
        <v>2.5</v>
      </c>
      <c r="S1179" s="26">
        <f t="shared" si="464"/>
        <v>2.5</v>
      </c>
      <c r="T1179" s="26">
        <f t="shared" si="465"/>
        <v>0</v>
      </c>
      <c r="U1179" s="26">
        <f t="shared" si="466"/>
        <v>0</v>
      </c>
      <c r="V1179" s="26">
        <f t="shared" si="467"/>
        <v>0</v>
      </c>
      <c r="W1179" s="26">
        <f>VLOOKUP(AF1179,角色间职业划分!L:M,2,FALSE)</f>
        <v>42</v>
      </c>
      <c r="X1179" s="26">
        <f t="shared" si="468"/>
        <v>15</v>
      </c>
      <c r="Y1179" s="26">
        <v>0</v>
      </c>
      <c r="Z1179" s="26">
        <v>0</v>
      </c>
      <c r="AA1179" s="26">
        <v>0</v>
      </c>
      <c r="AB1179" s="26">
        <f t="shared" si="469"/>
        <v>5</v>
      </c>
      <c r="AC1179" s="1">
        <f t="shared" si="450"/>
        <v>420</v>
      </c>
      <c r="AD1179" s="51"/>
      <c r="AE1179" s="1"/>
      <c r="AF1179">
        <f t="shared" si="470"/>
        <v>20</v>
      </c>
      <c r="AG1179" s="26" t="str">
        <f>VLOOKUP(AF1179,角色间职业划分!P:R,3,FALSE)</f>
        <v>幻术师</v>
      </c>
      <c r="AH1179" s="26">
        <f t="shared" si="471"/>
        <v>15</v>
      </c>
    </row>
    <row r="1180" spans="1:34" x14ac:dyDescent="0.15">
      <c r="A1180" s="26">
        <v>1176</v>
      </c>
      <c r="B1180" s="26">
        <f t="shared" si="451"/>
        <v>0</v>
      </c>
      <c r="C1180" s="26">
        <f>ROUND(IF($AG1180="战士",VLOOKUP($AH1180,$DV:$ER,DX$1,FALSE),IF($AG1180="幻术师",VLOOKUP($AH1180,$EU:$FQ,EW$1,FALSE),IF($AG1180="刺客",VLOOKUP($AH1180,$FU:$GQ,FW$1,FALSE),"无该职业")))/VLOOKUP(AF1180,角色间职业划分!P:AP,20,FALSE),0)</f>
        <v>17</v>
      </c>
      <c r="D1180" s="26">
        <f t="shared" si="452"/>
        <v>0</v>
      </c>
      <c r="E1180" s="26">
        <f>ROUND(IF($AG1180="战士",VLOOKUP($AH1180,$DV:$ER,DZ$1,FALSE),IF($AG1180="幻术师",VLOOKUP($AH1180,$EU:$FQ,EY$1,FALSE),IF($AG1180="刺客",VLOOKUP($AH1180,$FU:$GQ,FY$1,FALSE),"无该职业")))*VLOOKUP($AF1180,角色间职业划分!$P:$AP,26,FALSE)*VLOOKUP($AF1180,角色间职业划分!$P:$AP,13,FALSE)/角色间职业划分!$AB$9,0)</f>
        <v>265</v>
      </c>
      <c r="F1180" s="26">
        <f>ROUND(IF($AG1180="战士",VLOOKUP($AH1180,$DV:$ER,EA$1,FALSE),IF($AG1180="幻术师",VLOOKUP($AH1180,$EU:$FQ,EZ$1,FALSE),IF($AG1180="刺客",VLOOKUP($AH1180,$FU:$GQ,FZ$1,FALSE),"无该职业")))*VLOOKUP($AF1180,角色间职业划分!$P:$AP,8,FALSE)/角色间职业划分!$W$9,0)</f>
        <v>2323</v>
      </c>
      <c r="G1180" s="26">
        <f>ROUND(IF($AG1180="战士",VLOOKUP($AH1180,$DV:$ER,EB$1,FALSE),IF($AG1180="幻术师",VLOOKUP($AH1180,$EU:$FQ,FA$1,FALSE),IF($AG1180="刺客",VLOOKUP($AH1180,$FU:$GQ,GA$1,FALSE),"无该职业")))*VLOOKUP($AF1180,角色间职业划分!$P:$AP,13,FALSE)/角色间职业划分!$AB$9,0)</f>
        <v>1293</v>
      </c>
      <c r="H1180" s="26">
        <f t="shared" si="453"/>
        <v>0</v>
      </c>
      <c r="I1180" s="26">
        <f t="shared" si="454"/>
        <v>0</v>
      </c>
      <c r="J1180" s="26">
        <f t="shared" si="455"/>
        <v>0</v>
      </c>
      <c r="K1180" s="26">
        <f t="shared" si="456"/>
        <v>0</v>
      </c>
      <c r="L1180" s="26">
        <f t="shared" si="457"/>
        <v>0</v>
      </c>
      <c r="M1180" s="26">
        <f t="shared" si="458"/>
        <v>0</v>
      </c>
      <c r="N1180" s="26">
        <f t="shared" si="459"/>
        <v>2.5</v>
      </c>
      <c r="O1180" s="26">
        <f t="shared" si="460"/>
        <v>2.5</v>
      </c>
      <c r="P1180" s="26">
        <f t="shared" si="461"/>
        <v>0</v>
      </c>
      <c r="Q1180" s="26">
        <f t="shared" si="462"/>
        <v>2.5</v>
      </c>
      <c r="R1180" s="26">
        <f t="shared" si="463"/>
        <v>2.5</v>
      </c>
      <c r="S1180" s="26">
        <f t="shared" si="464"/>
        <v>2.5</v>
      </c>
      <c r="T1180" s="26">
        <f t="shared" si="465"/>
        <v>0</v>
      </c>
      <c r="U1180" s="26">
        <f t="shared" si="466"/>
        <v>0</v>
      </c>
      <c r="V1180" s="26">
        <f t="shared" si="467"/>
        <v>0</v>
      </c>
      <c r="W1180" s="26">
        <f>VLOOKUP(AF1180,角色间职业划分!L:M,2,FALSE)</f>
        <v>42</v>
      </c>
      <c r="X1180" s="26">
        <f t="shared" si="468"/>
        <v>16</v>
      </c>
      <c r="Y1180" s="26">
        <v>0</v>
      </c>
      <c r="Z1180" s="26">
        <v>0</v>
      </c>
      <c r="AA1180" s="26">
        <v>0</v>
      </c>
      <c r="AB1180" s="26">
        <f t="shared" si="469"/>
        <v>5</v>
      </c>
      <c r="AC1180" s="1">
        <f t="shared" si="450"/>
        <v>450</v>
      </c>
      <c r="AD1180" s="51"/>
      <c r="AE1180" s="1"/>
      <c r="AF1180">
        <f t="shared" si="470"/>
        <v>20</v>
      </c>
      <c r="AG1180" s="26" t="str">
        <f>VLOOKUP(AF1180,角色间职业划分!P:R,3,FALSE)</f>
        <v>幻术师</v>
      </c>
      <c r="AH1180" s="26">
        <f t="shared" si="471"/>
        <v>16</v>
      </c>
    </row>
    <row r="1181" spans="1:34" x14ac:dyDescent="0.15">
      <c r="A1181" s="26">
        <v>1177</v>
      </c>
      <c r="B1181" s="26">
        <f t="shared" si="451"/>
        <v>0</v>
      </c>
      <c r="C1181" s="26">
        <f>ROUND(IF($AG1181="战士",VLOOKUP($AH1181,$DV:$ER,DX$1,FALSE),IF($AG1181="幻术师",VLOOKUP($AH1181,$EU:$FQ,EW$1,FALSE),IF($AG1181="刺客",VLOOKUP($AH1181,$FU:$GQ,FW$1,FALSE),"无该职业")))/VLOOKUP(AF1181,角色间职业划分!P:AP,20,FALSE),0)</f>
        <v>17</v>
      </c>
      <c r="D1181" s="26">
        <f t="shared" si="452"/>
        <v>0</v>
      </c>
      <c r="E1181" s="26">
        <f>ROUND(IF($AG1181="战士",VLOOKUP($AH1181,$DV:$ER,DZ$1,FALSE),IF($AG1181="幻术师",VLOOKUP($AH1181,$EU:$FQ,EY$1,FALSE),IF($AG1181="刺客",VLOOKUP($AH1181,$FU:$GQ,FY$1,FALSE),"无该职业")))*VLOOKUP($AF1181,角色间职业划分!$P:$AP,26,FALSE)*VLOOKUP($AF1181,角色间职业划分!$P:$AP,13,FALSE)/角色间职业划分!$AB$9,0)</f>
        <v>265</v>
      </c>
      <c r="F1181" s="26">
        <f>ROUND(IF($AG1181="战士",VLOOKUP($AH1181,$DV:$ER,EA$1,FALSE),IF($AG1181="幻术师",VLOOKUP($AH1181,$EU:$FQ,EZ$1,FALSE),IF($AG1181="刺客",VLOOKUP($AH1181,$FU:$GQ,FZ$1,FALSE),"无该职业")))*VLOOKUP($AF1181,角色间职业划分!$P:$AP,8,FALSE)/角色间职业划分!$W$9,0)</f>
        <v>2323</v>
      </c>
      <c r="G1181" s="26">
        <f>ROUND(IF($AG1181="战士",VLOOKUP($AH1181,$DV:$ER,EB$1,FALSE),IF($AG1181="幻术师",VLOOKUP($AH1181,$EU:$FQ,FA$1,FALSE),IF($AG1181="刺客",VLOOKUP($AH1181,$FU:$GQ,GA$1,FALSE),"无该职业")))*VLOOKUP($AF1181,角色间职业划分!$P:$AP,13,FALSE)/角色间职业划分!$AB$9,0)</f>
        <v>1724</v>
      </c>
      <c r="H1181" s="26">
        <f t="shared" si="453"/>
        <v>0</v>
      </c>
      <c r="I1181" s="26">
        <f t="shared" si="454"/>
        <v>0</v>
      </c>
      <c r="J1181" s="26">
        <f t="shared" si="455"/>
        <v>0</v>
      </c>
      <c r="K1181" s="26">
        <f t="shared" si="456"/>
        <v>0</v>
      </c>
      <c r="L1181" s="26">
        <f t="shared" si="457"/>
        <v>0</v>
      </c>
      <c r="M1181" s="26">
        <f t="shared" si="458"/>
        <v>0</v>
      </c>
      <c r="N1181" s="26">
        <f t="shared" si="459"/>
        <v>2.5</v>
      </c>
      <c r="O1181" s="26">
        <f t="shared" si="460"/>
        <v>2.5</v>
      </c>
      <c r="P1181" s="26">
        <f t="shared" si="461"/>
        <v>0</v>
      </c>
      <c r="Q1181" s="26">
        <f t="shared" si="462"/>
        <v>2.5</v>
      </c>
      <c r="R1181" s="26">
        <f t="shared" si="463"/>
        <v>2.5</v>
      </c>
      <c r="S1181" s="26">
        <f t="shared" si="464"/>
        <v>2.5</v>
      </c>
      <c r="T1181" s="26">
        <f t="shared" si="465"/>
        <v>0</v>
      </c>
      <c r="U1181" s="26">
        <f t="shared" si="466"/>
        <v>0</v>
      </c>
      <c r="V1181" s="26">
        <f t="shared" si="467"/>
        <v>0</v>
      </c>
      <c r="W1181" s="26">
        <f>VLOOKUP(AF1181,角色间职业划分!L:M,2,FALSE)</f>
        <v>42</v>
      </c>
      <c r="X1181" s="26">
        <f t="shared" si="468"/>
        <v>17</v>
      </c>
      <c r="Y1181" s="26">
        <v>0</v>
      </c>
      <c r="Z1181" s="26">
        <v>0</v>
      </c>
      <c r="AA1181" s="26">
        <v>0</v>
      </c>
      <c r="AB1181" s="26">
        <f t="shared" si="469"/>
        <v>5</v>
      </c>
      <c r="AC1181" s="1">
        <f t="shared" si="450"/>
        <v>480</v>
      </c>
      <c r="AD1181" s="51"/>
      <c r="AE1181" s="1"/>
      <c r="AF1181">
        <f t="shared" si="470"/>
        <v>20</v>
      </c>
      <c r="AG1181" s="26" t="str">
        <f>VLOOKUP(AF1181,角色间职业划分!P:R,3,FALSE)</f>
        <v>幻术师</v>
      </c>
      <c r="AH1181" s="26">
        <f t="shared" si="471"/>
        <v>17</v>
      </c>
    </row>
    <row r="1182" spans="1:34" x14ac:dyDescent="0.15">
      <c r="A1182" s="26">
        <v>1178</v>
      </c>
      <c r="B1182" s="26">
        <f t="shared" si="451"/>
        <v>0</v>
      </c>
      <c r="C1182" s="26">
        <f>ROUND(IF($AG1182="战士",VLOOKUP($AH1182,$DV:$ER,DX$1,FALSE),IF($AG1182="幻术师",VLOOKUP($AH1182,$EU:$FQ,EW$1,FALSE),IF($AG1182="刺客",VLOOKUP($AH1182,$FU:$GQ,FW$1,FALSE),"无该职业")))/VLOOKUP(AF1182,角色间职业划分!P:AP,20,FALSE),0)</f>
        <v>25</v>
      </c>
      <c r="D1182" s="26">
        <f t="shared" si="452"/>
        <v>0</v>
      </c>
      <c r="E1182" s="26">
        <f>ROUND(IF($AG1182="战士",VLOOKUP($AH1182,$DV:$ER,DZ$1,FALSE),IF($AG1182="幻术师",VLOOKUP($AH1182,$EU:$FQ,EY$1,FALSE),IF($AG1182="刺客",VLOOKUP($AH1182,$FU:$GQ,FY$1,FALSE),"无该职业")))*VLOOKUP($AF1182,角色间职业划分!$P:$AP,26,FALSE)*VLOOKUP($AF1182,角色间职业划分!$P:$AP,13,FALSE)/角色间职业划分!$AB$9,0)</f>
        <v>265</v>
      </c>
      <c r="F1182" s="26">
        <f>ROUND(IF($AG1182="战士",VLOOKUP($AH1182,$DV:$ER,EA$1,FALSE),IF($AG1182="幻术师",VLOOKUP($AH1182,$EU:$FQ,EZ$1,FALSE),IF($AG1182="刺客",VLOOKUP($AH1182,$FU:$GQ,FZ$1,FALSE),"无该职业")))*VLOOKUP($AF1182,角色间职业划分!$P:$AP,8,FALSE)/角色间职业划分!$W$9,0)</f>
        <v>2323</v>
      </c>
      <c r="G1182" s="26">
        <f>ROUND(IF($AG1182="战士",VLOOKUP($AH1182,$DV:$ER,EB$1,FALSE),IF($AG1182="幻术师",VLOOKUP($AH1182,$EU:$FQ,FA$1,FALSE),IF($AG1182="刺客",VLOOKUP($AH1182,$FU:$GQ,GA$1,FALSE),"无该职业")))*VLOOKUP($AF1182,角色间职业划分!$P:$AP,13,FALSE)/角色间职业划分!$AB$9,0)</f>
        <v>1724</v>
      </c>
      <c r="H1182" s="26">
        <f t="shared" si="453"/>
        <v>0</v>
      </c>
      <c r="I1182" s="26">
        <f t="shared" si="454"/>
        <v>0</v>
      </c>
      <c r="J1182" s="26">
        <f t="shared" si="455"/>
        <v>0</v>
      </c>
      <c r="K1182" s="26">
        <f t="shared" si="456"/>
        <v>0</v>
      </c>
      <c r="L1182" s="26">
        <f t="shared" si="457"/>
        <v>0</v>
      </c>
      <c r="M1182" s="26">
        <f t="shared" si="458"/>
        <v>0</v>
      </c>
      <c r="N1182" s="26">
        <f t="shared" si="459"/>
        <v>2.5</v>
      </c>
      <c r="O1182" s="26">
        <f t="shared" si="460"/>
        <v>2.5</v>
      </c>
      <c r="P1182" s="26">
        <f t="shared" si="461"/>
        <v>0</v>
      </c>
      <c r="Q1182" s="26">
        <f t="shared" si="462"/>
        <v>2.5</v>
      </c>
      <c r="R1182" s="26">
        <f t="shared" si="463"/>
        <v>2.5</v>
      </c>
      <c r="S1182" s="26">
        <f t="shared" si="464"/>
        <v>2.5</v>
      </c>
      <c r="T1182" s="26">
        <f t="shared" si="465"/>
        <v>0</v>
      </c>
      <c r="U1182" s="26">
        <f t="shared" si="466"/>
        <v>0</v>
      </c>
      <c r="V1182" s="26">
        <f t="shared" si="467"/>
        <v>0</v>
      </c>
      <c r="W1182" s="26">
        <f>VLOOKUP(AF1182,角色间职业划分!L:M,2,FALSE)</f>
        <v>42</v>
      </c>
      <c r="X1182" s="26">
        <f t="shared" si="468"/>
        <v>18</v>
      </c>
      <c r="Y1182" s="26">
        <v>0</v>
      </c>
      <c r="Z1182" s="26">
        <v>0</v>
      </c>
      <c r="AA1182" s="26">
        <v>0</v>
      </c>
      <c r="AB1182" s="26">
        <f t="shared" si="469"/>
        <v>5</v>
      </c>
      <c r="AC1182" s="1">
        <f t="shared" si="450"/>
        <v>510</v>
      </c>
      <c r="AD1182" s="51"/>
      <c r="AE1182" s="1"/>
      <c r="AF1182">
        <f t="shared" si="470"/>
        <v>20</v>
      </c>
      <c r="AG1182" s="26" t="str">
        <f>VLOOKUP(AF1182,角色间职业划分!P:R,3,FALSE)</f>
        <v>幻术师</v>
      </c>
      <c r="AH1182" s="26">
        <f t="shared" si="471"/>
        <v>18</v>
      </c>
    </row>
    <row r="1183" spans="1:34" x14ac:dyDescent="0.15">
      <c r="A1183" s="26">
        <v>1179</v>
      </c>
      <c r="B1183" s="26">
        <f t="shared" si="451"/>
        <v>0</v>
      </c>
      <c r="C1183" s="26">
        <f>ROUND(IF($AG1183="战士",VLOOKUP($AH1183,$DV:$ER,DX$1,FALSE),IF($AG1183="幻术师",VLOOKUP($AH1183,$EU:$FQ,EW$1,FALSE),IF($AG1183="刺客",VLOOKUP($AH1183,$FU:$GQ,FW$1,FALSE),"无该职业")))/VLOOKUP(AF1183,角色间职业划分!P:AP,20,FALSE),0)</f>
        <v>25</v>
      </c>
      <c r="D1183" s="26">
        <f t="shared" si="452"/>
        <v>0</v>
      </c>
      <c r="E1183" s="26">
        <f>ROUND(IF($AG1183="战士",VLOOKUP($AH1183,$DV:$ER,DZ$1,FALSE),IF($AG1183="幻术师",VLOOKUP($AH1183,$EU:$FQ,EY$1,FALSE),IF($AG1183="刺客",VLOOKUP($AH1183,$FU:$GQ,FY$1,FALSE),"无该职业")))*VLOOKUP($AF1183,角色间职业划分!$P:$AP,26,FALSE)*VLOOKUP($AF1183,角色间职业划分!$P:$AP,13,FALSE)/角色间职业划分!$AB$9,0)</f>
        <v>265</v>
      </c>
      <c r="F1183" s="26">
        <f>ROUND(IF($AG1183="战士",VLOOKUP($AH1183,$DV:$ER,EA$1,FALSE),IF($AG1183="幻术师",VLOOKUP($AH1183,$EU:$FQ,EZ$1,FALSE),IF($AG1183="刺客",VLOOKUP($AH1183,$FU:$GQ,FZ$1,FALSE),"无该职业")))*VLOOKUP($AF1183,角色间职业划分!$P:$AP,8,FALSE)/角色间职业划分!$W$9,0)</f>
        <v>2987</v>
      </c>
      <c r="G1183" s="26">
        <f>ROUND(IF($AG1183="战士",VLOOKUP($AH1183,$DV:$ER,EB$1,FALSE),IF($AG1183="幻术师",VLOOKUP($AH1183,$EU:$FQ,FA$1,FALSE),IF($AG1183="刺客",VLOOKUP($AH1183,$FU:$GQ,GA$1,FALSE),"无该职业")))*VLOOKUP($AF1183,角色间职业划分!$P:$AP,13,FALSE)/角色间职业划分!$AB$9,0)</f>
        <v>1724</v>
      </c>
      <c r="H1183" s="26">
        <f t="shared" si="453"/>
        <v>0</v>
      </c>
      <c r="I1183" s="26">
        <f t="shared" si="454"/>
        <v>0</v>
      </c>
      <c r="J1183" s="26">
        <f t="shared" si="455"/>
        <v>0</v>
      </c>
      <c r="K1183" s="26">
        <f t="shared" si="456"/>
        <v>0</v>
      </c>
      <c r="L1183" s="26">
        <f t="shared" si="457"/>
        <v>0</v>
      </c>
      <c r="M1183" s="26">
        <f t="shared" si="458"/>
        <v>0</v>
      </c>
      <c r="N1183" s="26">
        <f t="shared" si="459"/>
        <v>2.5</v>
      </c>
      <c r="O1183" s="26">
        <f t="shared" si="460"/>
        <v>2.5</v>
      </c>
      <c r="P1183" s="26">
        <f t="shared" si="461"/>
        <v>0</v>
      </c>
      <c r="Q1183" s="26">
        <f t="shared" si="462"/>
        <v>2.5</v>
      </c>
      <c r="R1183" s="26">
        <f t="shared" si="463"/>
        <v>2.5</v>
      </c>
      <c r="S1183" s="26">
        <f t="shared" si="464"/>
        <v>2.5</v>
      </c>
      <c r="T1183" s="26">
        <f t="shared" si="465"/>
        <v>0</v>
      </c>
      <c r="U1183" s="26">
        <f t="shared" si="466"/>
        <v>0</v>
      </c>
      <c r="V1183" s="26">
        <f t="shared" si="467"/>
        <v>0</v>
      </c>
      <c r="W1183" s="26">
        <f>VLOOKUP(AF1183,角色间职业划分!L:M,2,FALSE)</f>
        <v>42</v>
      </c>
      <c r="X1183" s="26">
        <f t="shared" si="468"/>
        <v>19</v>
      </c>
      <c r="Y1183" s="26">
        <v>0</v>
      </c>
      <c r="Z1183" s="26">
        <v>0</v>
      </c>
      <c r="AA1183" s="26">
        <v>0</v>
      </c>
      <c r="AB1183" s="26">
        <f t="shared" si="469"/>
        <v>5</v>
      </c>
      <c r="AC1183" s="1">
        <f t="shared" si="450"/>
        <v>540</v>
      </c>
      <c r="AD1183" s="51"/>
      <c r="AE1183" s="1"/>
      <c r="AF1183">
        <f t="shared" si="470"/>
        <v>20</v>
      </c>
      <c r="AG1183" s="26" t="str">
        <f>VLOOKUP(AF1183,角色间职业划分!P:R,3,FALSE)</f>
        <v>幻术师</v>
      </c>
      <c r="AH1183" s="26">
        <f t="shared" si="471"/>
        <v>19</v>
      </c>
    </row>
    <row r="1184" spans="1:34" x14ac:dyDescent="0.15">
      <c r="A1184" s="26">
        <v>1180</v>
      </c>
      <c r="B1184" s="26">
        <f t="shared" si="451"/>
        <v>0</v>
      </c>
      <c r="C1184" s="26">
        <f>ROUND(IF($AG1184="战士",VLOOKUP($AH1184,$DV:$ER,DX$1,FALSE),IF($AG1184="幻术师",VLOOKUP($AH1184,$EU:$FQ,EW$1,FALSE),IF($AG1184="刺客",VLOOKUP($AH1184,$FU:$GQ,FW$1,FALSE),"无该职业")))/VLOOKUP(AF1184,角色间职业划分!P:AP,20,FALSE),0)</f>
        <v>25</v>
      </c>
      <c r="D1184" s="26">
        <f t="shared" si="452"/>
        <v>0</v>
      </c>
      <c r="E1184" s="26">
        <f>ROUND(IF($AG1184="战士",VLOOKUP($AH1184,$DV:$ER,DZ$1,FALSE),IF($AG1184="幻术师",VLOOKUP($AH1184,$EU:$FQ,EY$1,FALSE),IF($AG1184="刺客",VLOOKUP($AH1184,$FU:$GQ,FY$1,FALSE),"无该职业")))*VLOOKUP($AF1184,角色间职业划分!$P:$AP,26,FALSE)*VLOOKUP($AF1184,角色间职业划分!$P:$AP,13,FALSE)/角色间职业划分!$AB$9,0)</f>
        <v>806</v>
      </c>
      <c r="F1184" s="26">
        <f>ROUND(IF($AG1184="战士",VLOOKUP($AH1184,$DV:$ER,EA$1,FALSE),IF($AG1184="幻术师",VLOOKUP($AH1184,$EU:$FQ,EZ$1,FALSE),IF($AG1184="刺客",VLOOKUP($AH1184,$FU:$GQ,FZ$1,FALSE),"无该职业")))*VLOOKUP($AF1184,角色间职业划分!$P:$AP,8,FALSE)/角色间职业划分!$W$9,0)</f>
        <v>2987</v>
      </c>
      <c r="G1184" s="26">
        <f>ROUND(IF($AG1184="战士",VLOOKUP($AH1184,$DV:$ER,EB$1,FALSE),IF($AG1184="幻术师",VLOOKUP($AH1184,$EU:$FQ,FA$1,FALSE),IF($AG1184="刺客",VLOOKUP($AH1184,$FU:$GQ,GA$1,FALSE),"无该职业")))*VLOOKUP($AF1184,角色间职业划分!$P:$AP,13,FALSE)/角色间职业划分!$AB$9,0)</f>
        <v>1724</v>
      </c>
      <c r="H1184" s="26">
        <f t="shared" si="453"/>
        <v>0</v>
      </c>
      <c r="I1184" s="26">
        <f t="shared" si="454"/>
        <v>0</v>
      </c>
      <c r="J1184" s="26">
        <f t="shared" si="455"/>
        <v>0</v>
      </c>
      <c r="K1184" s="26">
        <f t="shared" si="456"/>
        <v>0</v>
      </c>
      <c r="L1184" s="26">
        <f t="shared" si="457"/>
        <v>0</v>
      </c>
      <c r="M1184" s="26">
        <f t="shared" si="458"/>
        <v>0</v>
      </c>
      <c r="N1184" s="26">
        <f t="shared" si="459"/>
        <v>2.5</v>
      </c>
      <c r="O1184" s="26">
        <f t="shared" si="460"/>
        <v>2.5</v>
      </c>
      <c r="P1184" s="26">
        <f t="shared" si="461"/>
        <v>0</v>
      </c>
      <c r="Q1184" s="26">
        <f t="shared" si="462"/>
        <v>2.5</v>
      </c>
      <c r="R1184" s="26">
        <f t="shared" si="463"/>
        <v>2.5</v>
      </c>
      <c r="S1184" s="26">
        <f t="shared" si="464"/>
        <v>2.5</v>
      </c>
      <c r="T1184" s="26">
        <f t="shared" si="465"/>
        <v>0</v>
      </c>
      <c r="U1184" s="26">
        <f t="shared" si="466"/>
        <v>0</v>
      </c>
      <c r="V1184" s="26">
        <f t="shared" si="467"/>
        <v>0</v>
      </c>
      <c r="W1184" s="26">
        <f>VLOOKUP(AF1184,角色间职业划分!L:M,2,FALSE)</f>
        <v>42</v>
      </c>
      <c r="X1184" s="26">
        <f t="shared" si="468"/>
        <v>20</v>
      </c>
      <c r="Y1184" s="26">
        <v>0</v>
      </c>
      <c r="Z1184" s="26">
        <v>0</v>
      </c>
      <c r="AA1184" s="26">
        <v>0</v>
      </c>
      <c r="AB1184" s="26">
        <f t="shared" si="469"/>
        <v>7.5</v>
      </c>
      <c r="AC1184" s="1">
        <f t="shared" si="450"/>
        <v>561</v>
      </c>
      <c r="AD1184" s="51"/>
      <c r="AE1184" s="1"/>
      <c r="AF1184">
        <f t="shared" si="470"/>
        <v>20</v>
      </c>
      <c r="AG1184" s="26" t="str">
        <f>VLOOKUP(AF1184,角色间职业划分!P:R,3,FALSE)</f>
        <v>幻术师</v>
      </c>
      <c r="AH1184" s="26">
        <f t="shared" si="471"/>
        <v>20</v>
      </c>
    </row>
    <row r="1185" spans="1:34" x14ac:dyDescent="0.15">
      <c r="A1185" s="26">
        <v>1181</v>
      </c>
      <c r="B1185" s="26">
        <f t="shared" si="451"/>
        <v>0</v>
      </c>
      <c r="C1185" s="26">
        <f>ROUND(IF($AG1185="战士",VLOOKUP($AH1185,$DV:$ER,DX$1,FALSE),IF($AG1185="幻术师",VLOOKUP($AH1185,$EU:$FQ,EW$1,FALSE),IF($AG1185="刺客",VLOOKUP($AH1185,$FU:$GQ,FW$1,FALSE),"无该职业")))/VLOOKUP(AF1185,角色间职业划分!P:AP,20,FALSE),0)</f>
        <v>25</v>
      </c>
      <c r="D1185" s="26">
        <f t="shared" si="452"/>
        <v>0</v>
      </c>
      <c r="E1185" s="26">
        <f>ROUND(IF($AG1185="战士",VLOOKUP($AH1185,$DV:$ER,DZ$1,FALSE),IF($AG1185="幻术师",VLOOKUP($AH1185,$EU:$FQ,EY$1,FALSE),IF($AG1185="刺客",VLOOKUP($AH1185,$FU:$GQ,FY$1,FALSE),"无该职业")))*VLOOKUP($AF1185,角色间职业划分!$P:$AP,26,FALSE)*VLOOKUP($AF1185,角色间职业划分!$P:$AP,13,FALSE)/角色间职业划分!$AB$9,0)</f>
        <v>806</v>
      </c>
      <c r="F1185" s="26">
        <f>ROUND(IF($AG1185="战士",VLOOKUP($AH1185,$DV:$ER,EA$1,FALSE),IF($AG1185="幻术师",VLOOKUP($AH1185,$EU:$FQ,EZ$1,FALSE),IF($AG1185="刺客",VLOOKUP($AH1185,$FU:$GQ,FZ$1,FALSE),"无该职业")))*VLOOKUP($AF1185,角色间职业划分!$P:$AP,8,FALSE)/角色间职业划分!$W$9,0)</f>
        <v>2987</v>
      </c>
      <c r="G1185" s="26">
        <f>ROUND(IF($AG1185="战士",VLOOKUP($AH1185,$DV:$ER,EB$1,FALSE),IF($AG1185="幻术师",VLOOKUP($AH1185,$EU:$FQ,FA$1,FALSE),IF($AG1185="刺客",VLOOKUP($AH1185,$FU:$GQ,GA$1,FALSE),"无该职业")))*VLOOKUP($AF1185,角色间职业划分!$P:$AP,13,FALSE)/角色间职业划分!$AB$9,0)</f>
        <v>2091</v>
      </c>
      <c r="H1185" s="26">
        <f t="shared" si="453"/>
        <v>0</v>
      </c>
      <c r="I1185" s="26">
        <f t="shared" si="454"/>
        <v>0</v>
      </c>
      <c r="J1185" s="26">
        <f t="shared" si="455"/>
        <v>0</v>
      </c>
      <c r="K1185" s="26">
        <f t="shared" si="456"/>
        <v>0</v>
      </c>
      <c r="L1185" s="26">
        <f t="shared" si="457"/>
        <v>0</v>
      </c>
      <c r="M1185" s="26">
        <f t="shared" si="458"/>
        <v>0</v>
      </c>
      <c r="N1185" s="26">
        <f t="shared" si="459"/>
        <v>2.5</v>
      </c>
      <c r="O1185" s="26">
        <f t="shared" si="460"/>
        <v>2.5</v>
      </c>
      <c r="P1185" s="26">
        <f t="shared" si="461"/>
        <v>0</v>
      </c>
      <c r="Q1185" s="26">
        <f t="shared" si="462"/>
        <v>2.5</v>
      </c>
      <c r="R1185" s="26">
        <f t="shared" si="463"/>
        <v>2.5</v>
      </c>
      <c r="S1185" s="26">
        <f t="shared" si="464"/>
        <v>2.5</v>
      </c>
      <c r="T1185" s="26">
        <f t="shared" si="465"/>
        <v>0</v>
      </c>
      <c r="U1185" s="26">
        <f t="shared" si="466"/>
        <v>0</v>
      </c>
      <c r="V1185" s="26">
        <f t="shared" si="467"/>
        <v>0</v>
      </c>
      <c r="W1185" s="26">
        <f>VLOOKUP(AF1185,角色间职业划分!L:M,2,FALSE)</f>
        <v>42</v>
      </c>
      <c r="X1185" s="26">
        <f t="shared" si="468"/>
        <v>21</v>
      </c>
      <c r="Y1185" s="26">
        <v>0</v>
      </c>
      <c r="Z1185" s="26">
        <v>0</v>
      </c>
      <c r="AA1185" s="26">
        <v>0</v>
      </c>
      <c r="AB1185" s="26">
        <f t="shared" si="469"/>
        <v>7.5</v>
      </c>
      <c r="AC1185" s="1">
        <f t="shared" si="450"/>
        <v>582</v>
      </c>
      <c r="AD1185" s="51"/>
      <c r="AE1185" s="1"/>
      <c r="AF1185">
        <f t="shared" si="470"/>
        <v>20</v>
      </c>
      <c r="AG1185" s="26" t="str">
        <f>VLOOKUP(AF1185,角色间职业划分!P:R,3,FALSE)</f>
        <v>幻术师</v>
      </c>
      <c r="AH1185" s="26">
        <f t="shared" si="471"/>
        <v>21</v>
      </c>
    </row>
    <row r="1186" spans="1:34" x14ac:dyDescent="0.15">
      <c r="A1186" s="26">
        <v>1182</v>
      </c>
      <c r="B1186" s="26">
        <f t="shared" si="451"/>
        <v>0</v>
      </c>
      <c r="C1186" s="26">
        <f>ROUND(IF($AG1186="战士",VLOOKUP($AH1186,$DV:$ER,DX$1,FALSE),IF($AG1186="幻术师",VLOOKUP($AH1186,$EU:$FQ,EW$1,FALSE),IF($AG1186="刺客",VLOOKUP($AH1186,$FU:$GQ,FW$1,FALSE),"无该职业")))/VLOOKUP(AF1186,角色间职业划分!P:AP,20,FALSE),0)</f>
        <v>25</v>
      </c>
      <c r="D1186" s="26">
        <f t="shared" si="452"/>
        <v>0</v>
      </c>
      <c r="E1186" s="26">
        <f>ROUND(IF($AG1186="战士",VLOOKUP($AH1186,$DV:$ER,DZ$1,FALSE),IF($AG1186="幻术师",VLOOKUP($AH1186,$EU:$FQ,EY$1,FALSE),IF($AG1186="刺客",VLOOKUP($AH1186,$FU:$GQ,FY$1,FALSE),"无该职业")))*VLOOKUP($AF1186,角色间职业划分!$P:$AP,26,FALSE)*VLOOKUP($AF1186,角色间职业划分!$P:$AP,13,FALSE)/角色间职业划分!$AB$9,0)</f>
        <v>806</v>
      </c>
      <c r="F1186" s="26">
        <f>ROUND(IF($AG1186="战士",VLOOKUP($AH1186,$DV:$ER,EA$1,FALSE),IF($AG1186="幻术师",VLOOKUP($AH1186,$EU:$FQ,EZ$1,FALSE),IF($AG1186="刺客",VLOOKUP($AH1186,$FU:$GQ,FZ$1,FALSE),"无该职业")))*VLOOKUP($AF1186,角色间职业划分!$P:$AP,8,FALSE)/角色间职业划分!$W$9,0)</f>
        <v>2987</v>
      </c>
      <c r="G1186" s="26">
        <f>ROUND(IF($AG1186="战士",VLOOKUP($AH1186,$DV:$ER,EB$1,FALSE),IF($AG1186="幻术师",VLOOKUP($AH1186,$EU:$FQ,FA$1,FALSE),IF($AG1186="刺客",VLOOKUP($AH1186,$FU:$GQ,GA$1,FALSE),"无该职业")))*VLOOKUP($AF1186,角色间职业划分!$P:$AP,13,FALSE)/角色间职业划分!$AB$9,0)</f>
        <v>2091</v>
      </c>
      <c r="H1186" s="26">
        <f t="shared" si="453"/>
        <v>0</v>
      </c>
      <c r="I1186" s="26">
        <f t="shared" si="454"/>
        <v>0</v>
      </c>
      <c r="J1186" s="26">
        <f t="shared" si="455"/>
        <v>0</v>
      </c>
      <c r="K1186" s="26">
        <f t="shared" si="456"/>
        <v>0</v>
      </c>
      <c r="L1186" s="26">
        <f t="shared" si="457"/>
        <v>0</v>
      </c>
      <c r="M1186" s="26">
        <f t="shared" si="458"/>
        <v>0</v>
      </c>
      <c r="N1186" s="26">
        <f t="shared" si="459"/>
        <v>5</v>
      </c>
      <c r="O1186" s="26">
        <f t="shared" si="460"/>
        <v>2.5</v>
      </c>
      <c r="P1186" s="26">
        <f t="shared" si="461"/>
        <v>0</v>
      </c>
      <c r="Q1186" s="26">
        <f t="shared" si="462"/>
        <v>2.5</v>
      </c>
      <c r="R1186" s="26">
        <f t="shared" si="463"/>
        <v>2.5</v>
      </c>
      <c r="S1186" s="26">
        <f t="shared" si="464"/>
        <v>2.5</v>
      </c>
      <c r="T1186" s="26">
        <f t="shared" si="465"/>
        <v>0</v>
      </c>
      <c r="U1186" s="26">
        <f t="shared" si="466"/>
        <v>0</v>
      </c>
      <c r="V1186" s="26">
        <f t="shared" si="467"/>
        <v>0</v>
      </c>
      <c r="W1186" s="26">
        <f>VLOOKUP(AF1186,角色间职业划分!L:M,2,FALSE)</f>
        <v>42</v>
      </c>
      <c r="X1186" s="26">
        <f t="shared" si="468"/>
        <v>22</v>
      </c>
      <c r="Y1186" s="26">
        <v>0</v>
      </c>
      <c r="Z1186" s="26">
        <v>0</v>
      </c>
      <c r="AA1186" s="26">
        <v>0</v>
      </c>
      <c r="AB1186" s="26">
        <f t="shared" si="469"/>
        <v>7.5</v>
      </c>
      <c r="AC1186" s="1">
        <f t="shared" si="450"/>
        <v>603</v>
      </c>
      <c r="AD1186" s="51"/>
      <c r="AE1186" s="1"/>
      <c r="AF1186">
        <f t="shared" si="470"/>
        <v>20</v>
      </c>
      <c r="AG1186" s="26" t="str">
        <f>VLOOKUP(AF1186,角色间职业划分!P:R,3,FALSE)</f>
        <v>幻术师</v>
      </c>
      <c r="AH1186" s="26">
        <f t="shared" si="471"/>
        <v>22</v>
      </c>
    </row>
    <row r="1187" spans="1:34" x14ac:dyDescent="0.15">
      <c r="A1187" s="26">
        <v>1183</v>
      </c>
      <c r="B1187" s="26">
        <f t="shared" si="451"/>
        <v>0</v>
      </c>
      <c r="C1187" s="26">
        <f>ROUND(IF($AG1187="战士",VLOOKUP($AH1187,$DV:$ER,DX$1,FALSE),IF($AG1187="幻术师",VLOOKUP($AH1187,$EU:$FQ,EW$1,FALSE),IF($AG1187="刺客",VLOOKUP($AH1187,$FU:$GQ,FW$1,FALSE),"无该职业")))/VLOOKUP(AF1187,角色间职业划分!P:AP,20,FALSE),0)</f>
        <v>25</v>
      </c>
      <c r="D1187" s="26">
        <f t="shared" si="452"/>
        <v>0</v>
      </c>
      <c r="E1187" s="26">
        <f>ROUND(IF($AG1187="战士",VLOOKUP($AH1187,$DV:$ER,DZ$1,FALSE),IF($AG1187="幻术师",VLOOKUP($AH1187,$EU:$FQ,EY$1,FALSE),IF($AG1187="刺客",VLOOKUP($AH1187,$FU:$GQ,FY$1,FALSE),"无该职业")))*VLOOKUP($AF1187,角色间职业划分!$P:$AP,26,FALSE)*VLOOKUP($AF1187,角色间职业划分!$P:$AP,13,FALSE)/角色间职业划分!$AB$9,0)</f>
        <v>806</v>
      </c>
      <c r="F1187" s="26">
        <f>ROUND(IF($AG1187="战士",VLOOKUP($AH1187,$DV:$ER,EA$1,FALSE),IF($AG1187="幻术师",VLOOKUP($AH1187,$EU:$FQ,EZ$1,FALSE),IF($AG1187="刺客",VLOOKUP($AH1187,$FU:$GQ,FZ$1,FALSE),"无该职业")))*VLOOKUP($AF1187,角色间职业划分!$P:$AP,8,FALSE)/角色间职业划分!$W$9,0)</f>
        <v>3451</v>
      </c>
      <c r="G1187" s="26">
        <f>ROUND(IF($AG1187="战士",VLOOKUP($AH1187,$DV:$ER,EB$1,FALSE),IF($AG1187="幻术师",VLOOKUP($AH1187,$EU:$FQ,FA$1,FALSE),IF($AG1187="刺客",VLOOKUP($AH1187,$FU:$GQ,GA$1,FALSE),"无该职业")))*VLOOKUP($AF1187,角色间职业划分!$P:$AP,13,FALSE)/角色间职业划分!$AB$9,0)</f>
        <v>2091</v>
      </c>
      <c r="H1187" s="26">
        <f t="shared" si="453"/>
        <v>0</v>
      </c>
      <c r="I1187" s="26">
        <f t="shared" si="454"/>
        <v>0</v>
      </c>
      <c r="J1187" s="26">
        <f t="shared" si="455"/>
        <v>0</v>
      </c>
      <c r="K1187" s="26">
        <f t="shared" si="456"/>
        <v>0</v>
      </c>
      <c r="L1187" s="26">
        <f t="shared" si="457"/>
        <v>0</v>
      </c>
      <c r="M1187" s="26">
        <f t="shared" si="458"/>
        <v>0</v>
      </c>
      <c r="N1187" s="26">
        <f t="shared" si="459"/>
        <v>5</v>
      </c>
      <c r="O1187" s="26">
        <f t="shared" si="460"/>
        <v>2.5</v>
      </c>
      <c r="P1187" s="26">
        <f t="shared" si="461"/>
        <v>0</v>
      </c>
      <c r="Q1187" s="26">
        <f t="shared" si="462"/>
        <v>2.5</v>
      </c>
      <c r="R1187" s="26">
        <f t="shared" si="463"/>
        <v>2.5</v>
      </c>
      <c r="S1187" s="26">
        <f t="shared" si="464"/>
        <v>2.5</v>
      </c>
      <c r="T1187" s="26">
        <f t="shared" si="465"/>
        <v>0</v>
      </c>
      <c r="U1187" s="26">
        <f t="shared" si="466"/>
        <v>0</v>
      </c>
      <c r="V1187" s="26">
        <f t="shared" si="467"/>
        <v>0</v>
      </c>
      <c r="W1187" s="26">
        <f>VLOOKUP(AF1187,角色间职业划分!L:M,2,FALSE)</f>
        <v>42</v>
      </c>
      <c r="X1187" s="26">
        <f t="shared" si="468"/>
        <v>23</v>
      </c>
      <c r="Y1187" s="26">
        <v>0</v>
      </c>
      <c r="Z1187" s="26">
        <v>0</v>
      </c>
      <c r="AA1187" s="26">
        <v>0</v>
      </c>
      <c r="AB1187" s="26">
        <f t="shared" si="469"/>
        <v>7.5</v>
      </c>
      <c r="AC1187" s="1">
        <f t="shared" si="450"/>
        <v>624</v>
      </c>
      <c r="AD1187" s="51"/>
      <c r="AE1187" s="1"/>
      <c r="AF1187">
        <f t="shared" si="470"/>
        <v>20</v>
      </c>
      <c r="AG1187" s="26" t="str">
        <f>VLOOKUP(AF1187,角色间职业划分!P:R,3,FALSE)</f>
        <v>幻术师</v>
      </c>
      <c r="AH1187" s="26">
        <f t="shared" si="471"/>
        <v>23</v>
      </c>
    </row>
    <row r="1188" spans="1:34" x14ac:dyDescent="0.15">
      <c r="A1188" s="26">
        <v>1184</v>
      </c>
      <c r="B1188" s="26">
        <f t="shared" si="451"/>
        <v>0</v>
      </c>
      <c r="C1188" s="26">
        <f>ROUND(IF($AG1188="战士",VLOOKUP($AH1188,$DV:$ER,DX$1,FALSE),IF($AG1188="幻术师",VLOOKUP($AH1188,$EU:$FQ,EW$1,FALSE),IF($AG1188="刺客",VLOOKUP($AH1188,$FU:$GQ,FW$1,FALSE),"无该职业")))/VLOOKUP(AF1188,角色间职业划分!P:AP,20,FALSE),0)</f>
        <v>30</v>
      </c>
      <c r="D1188" s="26">
        <f t="shared" si="452"/>
        <v>0</v>
      </c>
      <c r="E1188" s="26">
        <f>ROUND(IF($AG1188="战士",VLOOKUP($AH1188,$DV:$ER,DZ$1,FALSE),IF($AG1188="幻术师",VLOOKUP($AH1188,$EU:$FQ,EY$1,FALSE),IF($AG1188="刺客",VLOOKUP($AH1188,$FU:$GQ,FY$1,FALSE),"无该职业")))*VLOOKUP($AF1188,角色间职业划分!$P:$AP,26,FALSE)*VLOOKUP($AF1188,角色间职业划分!$P:$AP,13,FALSE)/角色间职业划分!$AB$9,0)</f>
        <v>806</v>
      </c>
      <c r="F1188" s="26">
        <f>ROUND(IF($AG1188="战士",VLOOKUP($AH1188,$DV:$ER,EA$1,FALSE),IF($AG1188="幻术师",VLOOKUP($AH1188,$EU:$FQ,EZ$1,FALSE),IF($AG1188="刺客",VLOOKUP($AH1188,$FU:$GQ,FZ$1,FALSE),"无该职业")))*VLOOKUP($AF1188,角色间职业划分!$P:$AP,8,FALSE)/角色间职业划分!$W$9,0)</f>
        <v>3451</v>
      </c>
      <c r="G1188" s="26">
        <f>ROUND(IF($AG1188="战士",VLOOKUP($AH1188,$DV:$ER,EB$1,FALSE),IF($AG1188="幻术师",VLOOKUP($AH1188,$EU:$FQ,FA$1,FALSE),IF($AG1188="刺客",VLOOKUP($AH1188,$FU:$GQ,GA$1,FALSE),"无该职业")))*VLOOKUP($AF1188,角色间职业划分!$P:$AP,13,FALSE)/角色间职业划分!$AB$9,0)</f>
        <v>2091</v>
      </c>
      <c r="H1188" s="26">
        <f t="shared" si="453"/>
        <v>0</v>
      </c>
      <c r="I1188" s="26">
        <f t="shared" si="454"/>
        <v>0</v>
      </c>
      <c r="J1188" s="26">
        <f t="shared" si="455"/>
        <v>0</v>
      </c>
      <c r="K1188" s="26">
        <f t="shared" si="456"/>
        <v>0</v>
      </c>
      <c r="L1188" s="26">
        <f t="shared" si="457"/>
        <v>0</v>
      </c>
      <c r="M1188" s="26">
        <f t="shared" si="458"/>
        <v>0</v>
      </c>
      <c r="N1188" s="26">
        <f t="shared" si="459"/>
        <v>5</v>
      </c>
      <c r="O1188" s="26">
        <f t="shared" si="460"/>
        <v>2.5</v>
      </c>
      <c r="P1188" s="26">
        <f t="shared" si="461"/>
        <v>0</v>
      </c>
      <c r="Q1188" s="26">
        <f t="shared" si="462"/>
        <v>2.5</v>
      </c>
      <c r="R1188" s="26">
        <f t="shared" si="463"/>
        <v>2.5</v>
      </c>
      <c r="S1188" s="26">
        <f t="shared" si="464"/>
        <v>2.5</v>
      </c>
      <c r="T1188" s="26">
        <f t="shared" si="465"/>
        <v>0</v>
      </c>
      <c r="U1188" s="26">
        <f t="shared" si="466"/>
        <v>0</v>
      </c>
      <c r="V1188" s="26">
        <f t="shared" si="467"/>
        <v>0</v>
      </c>
      <c r="W1188" s="26">
        <f>VLOOKUP(AF1188,角色间职业划分!L:M,2,FALSE)</f>
        <v>42</v>
      </c>
      <c r="X1188" s="26">
        <f t="shared" si="468"/>
        <v>24</v>
      </c>
      <c r="Y1188" s="26">
        <v>0</v>
      </c>
      <c r="Z1188" s="26">
        <v>0</v>
      </c>
      <c r="AA1188" s="26">
        <v>0</v>
      </c>
      <c r="AB1188" s="26">
        <f t="shared" si="469"/>
        <v>7.5</v>
      </c>
      <c r="AC1188" s="1">
        <f t="shared" si="450"/>
        <v>645</v>
      </c>
      <c r="AD1188" s="51"/>
      <c r="AE1188" s="1"/>
      <c r="AF1188">
        <f t="shared" si="470"/>
        <v>20</v>
      </c>
      <c r="AG1188" s="26" t="str">
        <f>VLOOKUP(AF1188,角色间职业划分!P:R,3,FALSE)</f>
        <v>幻术师</v>
      </c>
      <c r="AH1188" s="26">
        <f t="shared" si="471"/>
        <v>24</v>
      </c>
    </row>
    <row r="1189" spans="1:34" x14ac:dyDescent="0.15">
      <c r="A1189" s="26">
        <v>1185</v>
      </c>
      <c r="B1189" s="26">
        <f t="shared" si="451"/>
        <v>0</v>
      </c>
      <c r="C1189" s="26">
        <f>ROUND(IF($AG1189="战士",VLOOKUP($AH1189,$DV:$ER,DX$1,FALSE),IF($AG1189="幻术师",VLOOKUP($AH1189,$EU:$FQ,EW$1,FALSE),IF($AG1189="刺客",VLOOKUP($AH1189,$FU:$GQ,FW$1,FALSE),"无该职业")))/VLOOKUP(AF1189,角色间职业划分!P:AP,20,FALSE),0)</f>
        <v>30</v>
      </c>
      <c r="D1189" s="26">
        <f t="shared" si="452"/>
        <v>0</v>
      </c>
      <c r="E1189" s="26">
        <f>ROUND(IF($AG1189="战士",VLOOKUP($AH1189,$DV:$ER,DZ$1,FALSE),IF($AG1189="幻术师",VLOOKUP($AH1189,$EU:$FQ,EY$1,FALSE),IF($AG1189="刺客",VLOOKUP($AH1189,$FU:$GQ,FY$1,FALSE),"无该职业")))*VLOOKUP($AF1189,角色间职业划分!$P:$AP,26,FALSE)*VLOOKUP($AF1189,角色间职业划分!$P:$AP,13,FALSE)/角色间职业划分!$AB$9,0)</f>
        <v>806</v>
      </c>
      <c r="F1189" s="26">
        <f>ROUND(IF($AG1189="战士",VLOOKUP($AH1189,$DV:$ER,EA$1,FALSE),IF($AG1189="幻术师",VLOOKUP($AH1189,$EU:$FQ,EZ$1,FALSE),IF($AG1189="刺客",VLOOKUP($AH1189,$FU:$GQ,FZ$1,FALSE),"无该职业")))*VLOOKUP($AF1189,角色间职业划分!$P:$AP,8,FALSE)/角色间职业划分!$W$9,0)</f>
        <v>3451</v>
      </c>
      <c r="G1189" s="26">
        <f>ROUND(IF($AG1189="战士",VLOOKUP($AH1189,$DV:$ER,EB$1,FALSE),IF($AG1189="幻术师",VLOOKUP($AH1189,$EU:$FQ,FA$1,FALSE),IF($AG1189="刺客",VLOOKUP($AH1189,$FU:$GQ,GA$1,FALSE),"无该职业")))*VLOOKUP($AF1189,角色间职业划分!$P:$AP,13,FALSE)/角色间职业划分!$AB$9,0)</f>
        <v>2392</v>
      </c>
      <c r="H1189" s="26">
        <f t="shared" si="453"/>
        <v>0</v>
      </c>
      <c r="I1189" s="26">
        <f t="shared" si="454"/>
        <v>0</v>
      </c>
      <c r="J1189" s="26">
        <f t="shared" si="455"/>
        <v>0</v>
      </c>
      <c r="K1189" s="26">
        <f t="shared" si="456"/>
        <v>0</v>
      </c>
      <c r="L1189" s="26">
        <f t="shared" si="457"/>
        <v>0</v>
      </c>
      <c r="M1189" s="26">
        <f t="shared" si="458"/>
        <v>0</v>
      </c>
      <c r="N1189" s="26">
        <f t="shared" si="459"/>
        <v>5</v>
      </c>
      <c r="O1189" s="26">
        <f t="shared" si="460"/>
        <v>2.5</v>
      </c>
      <c r="P1189" s="26">
        <f t="shared" si="461"/>
        <v>0</v>
      </c>
      <c r="Q1189" s="26">
        <f t="shared" si="462"/>
        <v>2.5</v>
      </c>
      <c r="R1189" s="26">
        <f t="shared" si="463"/>
        <v>2.5</v>
      </c>
      <c r="S1189" s="26">
        <f t="shared" si="464"/>
        <v>2.5</v>
      </c>
      <c r="T1189" s="26">
        <f t="shared" si="465"/>
        <v>0</v>
      </c>
      <c r="U1189" s="26">
        <f t="shared" si="466"/>
        <v>0</v>
      </c>
      <c r="V1189" s="26">
        <f t="shared" si="467"/>
        <v>0</v>
      </c>
      <c r="W1189" s="26">
        <f>VLOOKUP(AF1189,角色间职业划分!L:M,2,FALSE)</f>
        <v>42</v>
      </c>
      <c r="X1189" s="26">
        <f t="shared" si="468"/>
        <v>25</v>
      </c>
      <c r="Y1189" s="26">
        <v>0</v>
      </c>
      <c r="Z1189" s="26">
        <v>0</v>
      </c>
      <c r="AA1189" s="26">
        <v>0</v>
      </c>
      <c r="AB1189" s="26">
        <f t="shared" si="469"/>
        <v>7.5</v>
      </c>
      <c r="AC1189" s="1">
        <f t="shared" si="450"/>
        <v>666</v>
      </c>
      <c r="AD1189" s="51"/>
      <c r="AE1189" s="1"/>
      <c r="AF1189">
        <f t="shared" si="470"/>
        <v>20</v>
      </c>
      <c r="AG1189" s="26" t="str">
        <f>VLOOKUP(AF1189,角色间职业划分!P:R,3,FALSE)</f>
        <v>幻术师</v>
      </c>
      <c r="AH1189" s="26">
        <f t="shared" si="471"/>
        <v>25</v>
      </c>
    </row>
    <row r="1190" spans="1:34" x14ac:dyDescent="0.15">
      <c r="A1190" s="26">
        <v>1186</v>
      </c>
      <c r="B1190" s="26">
        <f t="shared" si="451"/>
        <v>0</v>
      </c>
      <c r="C1190" s="26">
        <f>ROUND(IF($AG1190="战士",VLOOKUP($AH1190,$DV:$ER,DX$1,FALSE),IF($AG1190="幻术师",VLOOKUP($AH1190,$EU:$FQ,EW$1,FALSE),IF($AG1190="刺客",VLOOKUP($AH1190,$FU:$GQ,FW$1,FALSE),"无该职业")))/VLOOKUP(AF1190,角色间职业划分!P:AP,20,FALSE),0)</f>
        <v>30</v>
      </c>
      <c r="D1190" s="26">
        <f t="shared" si="452"/>
        <v>0</v>
      </c>
      <c r="E1190" s="26">
        <f>ROUND(IF($AG1190="战士",VLOOKUP($AH1190,$DV:$ER,DZ$1,FALSE),IF($AG1190="幻术师",VLOOKUP($AH1190,$EU:$FQ,EY$1,FALSE),IF($AG1190="刺客",VLOOKUP($AH1190,$FU:$GQ,FY$1,FALSE),"无该职业")))*VLOOKUP($AF1190,角色间职业划分!$P:$AP,26,FALSE)*VLOOKUP($AF1190,角色间职业划分!$P:$AP,13,FALSE)/角色间职业划分!$AB$9,0)</f>
        <v>806</v>
      </c>
      <c r="F1190" s="26">
        <f>ROUND(IF($AG1190="战士",VLOOKUP($AH1190,$DV:$ER,EA$1,FALSE),IF($AG1190="幻术师",VLOOKUP($AH1190,$EU:$FQ,EZ$1,FALSE),IF($AG1190="刺客",VLOOKUP($AH1190,$FU:$GQ,FZ$1,FALSE),"无该职业")))*VLOOKUP($AF1190,角色间职业划分!$P:$AP,8,FALSE)/角色间职业划分!$W$9,0)</f>
        <v>3451</v>
      </c>
      <c r="G1190" s="26">
        <f>ROUND(IF($AG1190="战士",VLOOKUP($AH1190,$DV:$ER,EB$1,FALSE),IF($AG1190="幻术师",VLOOKUP($AH1190,$EU:$FQ,FA$1,FALSE),IF($AG1190="刺客",VLOOKUP($AH1190,$FU:$GQ,GA$1,FALSE),"无该职业")))*VLOOKUP($AF1190,角色间职业划分!$P:$AP,13,FALSE)/角色间职业划分!$AB$9,0)</f>
        <v>2392</v>
      </c>
      <c r="H1190" s="26">
        <f t="shared" si="453"/>
        <v>0</v>
      </c>
      <c r="I1190" s="26">
        <f t="shared" si="454"/>
        <v>0</v>
      </c>
      <c r="J1190" s="26">
        <f t="shared" si="455"/>
        <v>0</v>
      </c>
      <c r="K1190" s="26">
        <f t="shared" si="456"/>
        <v>0</v>
      </c>
      <c r="L1190" s="26">
        <f t="shared" si="457"/>
        <v>0</v>
      </c>
      <c r="M1190" s="26">
        <f t="shared" si="458"/>
        <v>0</v>
      </c>
      <c r="N1190" s="26">
        <f t="shared" si="459"/>
        <v>5</v>
      </c>
      <c r="O1190" s="26">
        <f t="shared" si="460"/>
        <v>2.5</v>
      </c>
      <c r="P1190" s="26">
        <f t="shared" si="461"/>
        <v>0</v>
      </c>
      <c r="Q1190" s="26">
        <f t="shared" si="462"/>
        <v>2.5</v>
      </c>
      <c r="R1190" s="26">
        <f t="shared" si="463"/>
        <v>5</v>
      </c>
      <c r="S1190" s="26">
        <f t="shared" si="464"/>
        <v>2.5</v>
      </c>
      <c r="T1190" s="26">
        <f t="shared" si="465"/>
        <v>0</v>
      </c>
      <c r="U1190" s="26">
        <f t="shared" si="466"/>
        <v>0</v>
      </c>
      <c r="V1190" s="26">
        <f t="shared" si="467"/>
        <v>0</v>
      </c>
      <c r="W1190" s="26">
        <f>VLOOKUP(AF1190,角色间职业划分!L:M,2,FALSE)</f>
        <v>42</v>
      </c>
      <c r="X1190" s="26">
        <f t="shared" si="468"/>
        <v>26</v>
      </c>
      <c r="Y1190" s="26">
        <v>0</v>
      </c>
      <c r="Z1190" s="26">
        <v>0</v>
      </c>
      <c r="AA1190" s="26">
        <v>0</v>
      </c>
      <c r="AB1190" s="26">
        <f t="shared" si="469"/>
        <v>7.5</v>
      </c>
      <c r="AC1190" s="1">
        <f t="shared" si="450"/>
        <v>687</v>
      </c>
      <c r="AD1190" s="51"/>
      <c r="AE1190" s="1"/>
      <c r="AF1190">
        <f t="shared" si="470"/>
        <v>20</v>
      </c>
      <c r="AG1190" s="26" t="str">
        <f>VLOOKUP(AF1190,角色间职业划分!P:R,3,FALSE)</f>
        <v>幻术师</v>
      </c>
      <c r="AH1190" s="26">
        <f t="shared" si="471"/>
        <v>26</v>
      </c>
    </row>
    <row r="1191" spans="1:34" x14ac:dyDescent="0.15">
      <c r="A1191" s="26">
        <v>1187</v>
      </c>
      <c r="B1191" s="26">
        <f t="shared" si="451"/>
        <v>0</v>
      </c>
      <c r="C1191" s="26">
        <f>ROUND(IF($AG1191="战士",VLOOKUP($AH1191,$DV:$ER,DX$1,FALSE),IF($AG1191="幻术师",VLOOKUP($AH1191,$EU:$FQ,EW$1,FALSE),IF($AG1191="刺客",VLOOKUP($AH1191,$FU:$GQ,FW$1,FALSE),"无该职业")))/VLOOKUP(AF1191,角色间职业划分!P:AP,20,FALSE),0)</f>
        <v>30</v>
      </c>
      <c r="D1191" s="26">
        <f t="shared" si="452"/>
        <v>0</v>
      </c>
      <c r="E1191" s="26">
        <f>ROUND(IF($AG1191="战士",VLOOKUP($AH1191,$DV:$ER,DZ$1,FALSE),IF($AG1191="幻术师",VLOOKUP($AH1191,$EU:$FQ,EY$1,FALSE),IF($AG1191="刺客",VLOOKUP($AH1191,$FU:$GQ,FY$1,FALSE),"无该职业")))*VLOOKUP($AF1191,角色间职业划分!$P:$AP,26,FALSE)*VLOOKUP($AF1191,角色间职业划分!$P:$AP,13,FALSE)/角色间职业划分!$AB$9,0)</f>
        <v>806</v>
      </c>
      <c r="F1191" s="26">
        <f>ROUND(IF($AG1191="战士",VLOOKUP($AH1191,$DV:$ER,EA$1,FALSE),IF($AG1191="幻术师",VLOOKUP($AH1191,$EU:$FQ,EZ$1,FALSE),IF($AG1191="刺客",VLOOKUP($AH1191,$FU:$GQ,FZ$1,FALSE),"无该职业")))*VLOOKUP($AF1191,角色间职业划分!$P:$AP,8,FALSE)/角色间职业划分!$W$9,0)</f>
        <v>3916</v>
      </c>
      <c r="G1191" s="26">
        <f>ROUND(IF($AG1191="战士",VLOOKUP($AH1191,$DV:$ER,EB$1,FALSE),IF($AG1191="幻术师",VLOOKUP($AH1191,$EU:$FQ,FA$1,FALSE),IF($AG1191="刺客",VLOOKUP($AH1191,$FU:$GQ,GA$1,FALSE),"无该职业")))*VLOOKUP($AF1191,角色间职业划分!$P:$AP,13,FALSE)/角色间职业划分!$AB$9,0)</f>
        <v>2392</v>
      </c>
      <c r="H1191" s="26">
        <f t="shared" si="453"/>
        <v>0</v>
      </c>
      <c r="I1191" s="26">
        <f t="shared" si="454"/>
        <v>0</v>
      </c>
      <c r="J1191" s="26">
        <f t="shared" si="455"/>
        <v>0</v>
      </c>
      <c r="K1191" s="26">
        <f t="shared" si="456"/>
        <v>0</v>
      </c>
      <c r="L1191" s="26">
        <f t="shared" si="457"/>
        <v>0</v>
      </c>
      <c r="M1191" s="26">
        <f t="shared" si="458"/>
        <v>0</v>
      </c>
      <c r="N1191" s="26">
        <f t="shared" si="459"/>
        <v>5</v>
      </c>
      <c r="O1191" s="26">
        <f t="shared" si="460"/>
        <v>2.5</v>
      </c>
      <c r="P1191" s="26">
        <f t="shared" si="461"/>
        <v>0</v>
      </c>
      <c r="Q1191" s="26">
        <f t="shared" si="462"/>
        <v>2.5</v>
      </c>
      <c r="R1191" s="26">
        <f t="shared" si="463"/>
        <v>5</v>
      </c>
      <c r="S1191" s="26">
        <f t="shared" si="464"/>
        <v>2.5</v>
      </c>
      <c r="T1191" s="26">
        <f t="shared" si="465"/>
        <v>0</v>
      </c>
      <c r="U1191" s="26">
        <f t="shared" si="466"/>
        <v>0</v>
      </c>
      <c r="V1191" s="26">
        <f t="shared" si="467"/>
        <v>0</v>
      </c>
      <c r="W1191" s="26">
        <f>VLOOKUP(AF1191,角色间职业划分!L:M,2,FALSE)</f>
        <v>42</v>
      </c>
      <c r="X1191" s="26">
        <f t="shared" si="468"/>
        <v>27</v>
      </c>
      <c r="Y1191" s="26">
        <v>0</v>
      </c>
      <c r="Z1191" s="26">
        <v>0</v>
      </c>
      <c r="AA1191" s="26">
        <v>0</v>
      </c>
      <c r="AB1191" s="26">
        <f t="shared" si="469"/>
        <v>7.5</v>
      </c>
      <c r="AC1191" s="1">
        <f t="shared" si="450"/>
        <v>708</v>
      </c>
      <c r="AD1191" s="51"/>
      <c r="AE1191" s="1"/>
      <c r="AF1191">
        <f t="shared" si="470"/>
        <v>20</v>
      </c>
      <c r="AG1191" s="26" t="str">
        <f>VLOOKUP(AF1191,角色间职业划分!P:R,3,FALSE)</f>
        <v>幻术师</v>
      </c>
      <c r="AH1191" s="26">
        <f t="shared" si="471"/>
        <v>27</v>
      </c>
    </row>
    <row r="1192" spans="1:34" x14ac:dyDescent="0.15">
      <c r="A1192" s="26">
        <v>1188</v>
      </c>
      <c r="B1192" s="26">
        <f t="shared" si="451"/>
        <v>0</v>
      </c>
      <c r="C1192" s="26">
        <f>ROUND(IF($AG1192="战士",VLOOKUP($AH1192,$DV:$ER,DX$1,FALSE),IF($AG1192="幻术师",VLOOKUP($AH1192,$EU:$FQ,EW$1,FALSE),IF($AG1192="刺客",VLOOKUP($AH1192,$FU:$GQ,FW$1,FALSE),"无该职业")))/VLOOKUP(AF1192,角色间职业划分!P:AP,20,FALSE),0)</f>
        <v>30</v>
      </c>
      <c r="D1192" s="26">
        <f t="shared" si="452"/>
        <v>0</v>
      </c>
      <c r="E1192" s="26">
        <f>ROUND(IF($AG1192="战士",VLOOKUP($AH1192,$DV:$ER,DZ$1,FALSE),IF($AG1192="幻术师",VLOOKUP($AH1192,$EU:$FQ,EY$1,FALSE),IF($AG1192="刺客",VLOOKUP($AH1192,$FU:$GQ,FY$1,FALSE),"无该职业")))*VLOOKUP($AF1192,角色间职业划分!$P:$AP,26,FALSE)*VLOOKUP($AF1192,角色间职业划分!$P:$AP,13,FALSE)/角色间职业划分!$AB$9,0)</f>
        <v>806</v>
      </c>
      <c r="F1192" s="26">
        <f>ROUND(IF($AG1192="战士",VLOOKUP($AH1192,$DV:$ER,EA$1,FALSE),IF($AG1192="幻术师",VLOOKUP($AH1192,$EU:$FQ,EZ$1,FALSE),IF($AG1192="刺客",VLOOKUP($AH1192,$FU:$GQ,FZ$1,FALSE),"无该职业")))*VLOOKUP($AF1192,角色间职业划分!$P:$AP,8,FALSE)/角色间职业划分!$W$9,0)</f>
        <v>3916</v>
      </c>
      <c r="G1192" s="26">
        <f>ROUND(IF($AG1192="战士",VLOOKUP($AH1192,$DV:$ER,EB$1,FALSE),IF($AG1192="幻术师",VLOOKUP($AH1192,$EU:$FQ,FA$1,FALSE),IF($AG1192="刺客",VLOOKUP($AH1192,$FU:$GQ,GA$1,FALSE),"无该职业")))*VLOOKUP($AF1192,角色间职业划分!$P:$AP,13,FALSE)/角色间职业划分!$AB$9,0)</f>
        <v>2392</v>
      </c>
      <c r="H1192" s="26">
        <f t="shared" si="453"/>
        <v>0</v>
      </c>
      <c r="I1192" s="26">
        <f t="shared" si="454"/>
        <v>0</v>
      </c>
      <c r="J1192" s="26">
        <f t="shared" si="455"/>
        <v>0</v>
      </c>
      <c r="K1192" s="26">
        <f t="shared" si="456"/>
        <v>0</v>
      </c>
      <c r="L1192" s="26">
        <f t="shared" si="457"/>
        <v>0</v>
      </c>
      <c r="M1192" s="26">
        <f t="shared" si="458"/>
        <v>0</v>
      </c>
      <c r="N1192" s="26">
        <f t="shared" si="459"/>
        <v>5</v>
      </c>
      <c r="O1192" s="26">
        <f t="shared" si="460"/>
        <v>2.5</v>
      </c>
      <c r="P1192" s="26">
        <f t="shared" si="461"/>
        <v>0</v>
      </c>
      <c r="Q1192" s="26">
        <f t="shared" si="462"/>
        <v>2.5</v>
      </c>
      <c r="R1192" s="26">
        <f t="shared" si="463"/>
        <v>5</v>
      </c>
      <c r="S1192" s="26">
        <f t="shared" si="464"/>
        <v>2.5</v>
      </c>
      <c r="T1192" s="26">
        <f t="shared" si="465"/>
        <v>2.5</v>
      </c>
      <c r="U1192" s="26">
        <f t="shared" si="466"/>
        <v>0</v>
      </c>
      <c r="V1192" s="26">
        <f t="shared" si="467"/>
        <v>0</v>
      </c>
      <c r="W1192" s="26">
        <f>VLOOKUP(AF1192,角色间职业划分!L:M,2,FALSE)</f>
        <v>42</v>
      </c>
      <c r="X1192" s="26">
        <f t="shared" si="468"/>
        <v>28</v>
      </c>
      <c r="Y1192" s="26">
        <v>0</v>
      </c>
      <c r="Z1192" s="26">
        <v>0</v>
      </c>
      <c r="AA1192" s="26">
        <v>0</v>
      </c>
      <c r="AB1192" s="26">
        <f t="shared" si="469"/>
        <v>7.5</v>
      </c>
      <c r="AC1192" s="1">
        <f t="shared" si="450"/>
        <v>729</v>
      </c>
      <c r="AD1192" s="51"/>
      <c r="AE1192" s="1"/>
      <c r="AF1192">
        <f t="shared" si="470"/>
        <v>20</v>
      </c>
      <c r="AG1192" s="26" t="str">
        <f>VLOOKUP(AF1192,角色间职业划分!P:R,3,FALSE)</f>
        <v>幻术师</v>
      </c>
      <c r="AH1192" s="26">
        <f t="shared" si="471"/>
        <v>28</v>
      </c>
    </row>
    <row r="1193" spans="1:34" x14ac:dyDescent="0.15">
      <c r="A1193" s="26">
        <v>1189</v>
      </c>
      <c r="B1193" s="26">
        <f t="shared" si="451"/>
        <v>0</v>
      </c>
      <c r="C1193" s="26">
        <f>ROUND(IF($AG1193="战士",VLOOKUP($AH1193,$DV:$ER,DX$1,FALSE),IF($AG1193="幻术师",VLOOKUP($AH1193,$EU:$FQ,EW$1,FALSE),IF($AG1193="刺客",VLOOKUP($AH1193,$FU:$GQ,FW$1,FALSE),"无该职业")))/VLOOKUP(AF1193,角色间职业划分!P:AP,20,FALSE),0)</f>
        <v>30</v>
      </c>
      <c r="D1193" s="26">
        <f t="shared" si="452"/>
        <v>0</v>
      </c>
      <c r="E1193" s="26">
        <f>ROUND(IF($AG1193="战士",VLOOKUP($AH1193,$DV:$ER,DZ$1,FALSE),IF($AG1193="幻术师",VLOOKUP($AH1193,$EU:$FQ,EY$1,FALSE),IF($AG1193="刺客",VLOOKUP($AH1193,$FU:$GQ,FY$1,FALSE),"无该职业")))*VLOOKUP($AF1193,角色间职业划分!$P:$AP,26,FALSE)*VLOOKUP($AF1193,角色间职业划分!$P:$AP,13,FALSE)/角色间职业划分!$AB$9,0)</f>
        <v>806</v>
      </c>
      <c r="F1193" s="26">
        <f>ROUND(IF($AG1193="战士",VLOOKUP($AH1193,$DV:$ER,EA$1,FALSE),IF($AG1193="幻术师",VLOOKUP($AH1193,$EU:$FQ,EZ$1,FALSE),IF($AG1193="刺客",VLOOKUP($AH1193,$FU:$GQ,FZ$1,FALSE),"无该职业")))*VLOOKUP($AF1193,角色间职业划分!$P:$AP,8,FALSE)/角色间职业划分!$W$9,0)</f>
        <v>3916</v>
      </c>
      <c r="G1193" s="26">
        <f>ROUND(IF($AG1193="战士",VLOOKUP($AH1193,$DV:$ER,EB$1,FALSE),IF($AG1193="幻术师",VLOOKUP($AH1193,$EU:$FQ,FA$1,FALSE),IF($AG1193="刺客",VLOOKUP($AH1193,$FU:$GQ,GA$1,FALSE),"无该职业")))*VLOOKUP($AF1193,角色间职业划分!$P:$AP,13,FALSE)/角色间职业划分!$AB$9,0)</f>
        <v>2694</v>
      </c>
      <c r="H1193" s="26">
        <f t="shared" si="453"/>
        <v>0</v>
      </c>
      <c r="I1193" s="26">
        <f t="shared" si="454"/>
        <v>0</v>
      </c>
      <c r="J1193" s="26">
        <f t="shared" si="455"/>
        <v>0</v>
      </c>
      <c r="K1193" s="26">
        <f t="shared" si="456"/>
        <v>0</v>
      </c>
      <c r="L1193" s="26">
        <f t="shared" si="457"/>
        <v>0</v>
      </c>
      <c r="M1193" s="26">
        <f t="shared" si="458"/>
        <v>0</v>
      </c>
      <c r="N1193" s="26">
        <f t="shared" si="459"/>
        <v>5</v>
      </c>
      <c r="O1193" s="26">
        <f t="shared" si="460"/>
        <v>2.5</v>
      </c>
      <c r="P1193" s="26">
        <f t="shared" si="461"/>
        <v>0</v>
      </c>
      <c r="Q1193" s="26">
        <f t="shared" si="462"/>
        <v>2.5</v>
      </c>
      <c r="R1193" s="26">
        <f t="shared" si="463"/>
        <v>5</v>
      </c>
      <c r="S1193" s="26">
        <f t="shared" si="464"/>
        <v>2.5</v>
      </c>
      <c r="T1193" s="26">
        <f t="shared" si="465"/>
        <v>2.5</v>
      </c>
      <c r="U1193" s="26">
        <f t="shared" si="466"/>
        <v>0</v>
      </c>
      <c r="V1193" s="26">
        <f t="shared" si="467"/>
        <v>0</v>
      </c>
      <c r="W1193" s="26">
        <f>VLOOKUP(AF1193,角色间职业划分!L:M,2,FALSE)</f>
        <v>42</v>
      </c>
      <c r="X1193" s="26">
        <f t="shared" si="468"/>
        <v>29</v>
      </c>
      <c r="Y1193" s="26">
        <v>0</v>
      </c>
      <c r="Z1193" s="26">
        <v>0</v>
      </c>
      <c r="AA1193" s="26">
        <v>0</v>
      </c>
      <c r="AB1193" s="26">
        <f t="shared" si="469"/>
        <v>7.5</v>
      </c>
      <c r="AC1193" s="1">
        <f t="shared" si="450"/>
        <v>750</v>
      </c>
      <c r="AD1193" s="51"/>
      <c r="AE1193" s="1"/>
      <c r="AF1193">
        <f t="shared" si="470"/>
        <v>20</v>
      </c>
      <c r="AG1193" s="26" t="str">
        <f>VLOOKUP(AF1193,角色间职业划分!P:R,3,FALSE)</f>
        <v>幻术师</v>
      </c>
      <c r="AH1193" s="26">
        <f t="shared" si="471"/>
        <v>29</v>
      </c>
    </row>
    <row r="1194" spans="1:34" x14ac:dyDescent="0.15">
      <c r="A1194" s="26">
        <v>1190</v>
      </c>
      <c r="B1194" s="26">
        <f t="shared" si="451"/>
        <v>0</v>
      </c>
      <c r="C1194" s="26">
        <f>ROUND(IF($AG1194="战士",VLOOKUP($AH1194,$DV:$ER,DX$1,FALSE),IF($AG1194="幻术师",VLOOKUP($AH1194,$EU:$FQ,EW$1,FALSE),IF($AG1194="刺客",VLOOKUP($AH1194,$FU:$GQ,FW$1,FALSE),"无该职业")))/VLOOKUP(AF1194,角色间职业划分!P:AP,20,FALSE),0)</f>
        <v>35</v>
      </c>
      <c r="D1194" s="26">
        <f t="shared" si="452"/>
        <v>0</v>
      </c>
      <c r="E1194" s="26">
        <f>ROUND(IF($AG1194="战士",VLOOKUP($AH1194,$DV:$ER,DZ$1,FALSE),IF($AG1194="幻术师",VLOOKUP($AH1194,$EU:$FQ,EY$1,FALSE),IF($AG1194="刺客",VLOOKUP($AH1194,$FU:$GQ,FY$1,FALSE),"无该职业")))*VLOOKUP($AF1194,角色间职业划分!$P:$AP,26,FALSE)*VLOOKUP($AF1194,角色间职业划分!$P:$AP,13,FALSE)/角色间职业划分!$AB$9,0)</f>
        <v>806</v>
      </c>
      <c r="F1194" s="26">
        <f>ROUND(IF($AG1194="战士",VLOOKUP($AH1194,$DV:$ER,EA$1,FALSE),IF($AG1194="幻术师",VLOOKUP($AH1194,$EU:$FQ,EZ$1,FALSE),IF($AG1194="刺客",VLOOKUP($AH1194,$FU:$GQ,FZ$1,FALSE),"无该职业")))*VLOOKUP($AF1194,角色间职业划分!$P:$AP,8,FALSE)/角色间职业划分!$W$9,0)</f>
        <v>3916</v>
      </c>
      <c r="G1194" s="26">
        <f>ROUND(IF($AG1194="战士",VLOOKUP($AH1194,$DV:$ER,EB$1,FALSE),IF($AG1194="幻术师",VLOOKUP($AH1194,$EU:$FQ,FA$1,FALSE),IF($AG1194="刺客",VLOOKUP($AH1194,$FU:$GQ,GA$1,FALSE),"无该职业")))*VLOOKUP($AF1194,角色间职业划分!$P:$AP,13,FALSE)/角色间职业划分!$AB$9,0)</f>
        <v>2694</v>
      </c>
      <c r="H1194" s="26">
        <f t="shared" si="453"/>
        <v>0</v>
      </c>
      <c r="I1194" s="26">
        <f t="shared" si="454"/>
        <v>0</v>
      </c>
      <c r="J1194" s="26">
        <f t="shared" si="455"/>
        <v>0</v>
      </c>
      <c r="K1194" s="26">
        <f t="shared" si="456"/>
        <v>0</v>
      </c>
      <c r="L1194" s="26">
        <f t="shared" si="457"/>
        <v>0</v>
      </c>
      <c r="M1194" s="26">
        <f t="shared" si="458"/>
        <v>0</v>
      </c>
      <c r="N1194" s="26">
        <f t="shared" si="459"/>
        <v>5</v>
      </c>
      <c r="O1194" s="26">
        <f t="shared" si="460"/>
        <v>2.5</v>
      </c>
      <c r="P1194" s="26">
        <f t="shared" si="461"/>
        <v>0</v>
      </c>
      <c r="Q1194" s="26">
        <f t="shared" si="462"/>
        <v>2.5</v>
      </c>
      <c r="R1194" s="26">
        <f t="shared" si="463"/>
        <v>5</v>
      </c>
      <c r="S1194" s="26">
        <f t="shared" si="464"/>
        <v>2.5</v>
      </c>
      <c r="T1194" s="26">
        <f t="shared" si="465"/>
        <v>2.5</v>
      </c>
      <c r="U1194" s="26">
        <f t="shared" si="466"/>
        <v>0</v>
      </c>
      <c r="V1194" s="26">
        <f t="shared" si="467"/>
        <v>0</v>
      </c>
      <c r="W1194" s="26">
        <f>VLOOKUP(AF1194,角色间职业划分!L:M,2,FALSE)</f>
        <v>42</v>
      </c>
      <c r="X1194" s="26">
        <f t="shared" si="468"/>
        <v>30</v>
      </c>
      <c r="Y1194" s="26">
        <v>0</v>
      </c>
      <c r="Z1194" s="26">
        <v>0</v>
      </c>
      <c r="AA1194" s="26">
        <v>0</v>
      </c>
      <c r="AB1194" s="26">
        <f t="shared" si="469"/>
        <v>10</v>
      </c>
      <c r="AC1194" s="1">
        <f t="shared" si="450"/>
        <v>771</v>
      </c>
      <c r="AD1194" s="51"/>
      <c r="AE1194" s="1"/>
      <c r="AF1194">
        <f t="shared" si="470"/>
        <v>20</v>
      </c>
      <c r="AG1194" s="26" t="str">
        <f>VLOOKUP(AF1194,角色间职业划分!P:R,3,FALSE)</f>
        <v>幻术师</v>
      </c>
      <c r="AH1194" s="26">
        <f t="shared" si="471"/>
        <v>30</v>
      </c>
    </row>
    <row r="1195" spans="1:34" x14ac:dyDescent="0.15">
      <c r="A1195" s="26">
        <v>1191</v>
      </c>
      <c r="B1195" s="26">
        <f t="shared" si="451"/>
        <v>0</v>
      </c>
      <c r="C1195" s="26">
        <f>ROUND(IF($AG1195="战士",VLOOKUP($AH1195,$DV:$ER,DX$1,FALSE),IF($AG1195="幻术师",VLOOKUP($AH1195,$EU:$FQ,EW$1,FALSE),IF($AG1195="刺客",VLOOKUP($AH1195,$FU:$GQ,FW$1,FALSE),"无该职业")))/VLOOKUP(AF1195,角色间职业划分!P:AP,20,FALSE),0)</f>
        <v>35</v>
      </c>
      <c r="D1195" s="26">
        <f t="shared" si="452"/>
        <v>0</v>
      </c>
      <c r="E1195" s="26">
        <f>ROUND(IF($AG1195="战士",VLOOKUP($AH1195,$DV:$ER,DZ$1,FALSE),IF($AG1195="幻术师",VLOOKUP($AH1195,$EU:$FQ,EY$1,FALSE),IF($AG1195="刺客",VLOOKUP($AH1195,$FU:$GQ,FY$1,FALSE),"无该职业")))*VLOOKUP($AF1195,角色间职业划分!$P:$AP,26,FALSE)*VLOOKUP($AF1195,角色间职业划分!$P:$AP,13,FALSE)/角色间职业划分!$AB$9,0)</f>
        <v>806</v>
      </c>
      <c r="F1195" s="26">
        <f>ROUND(IF($AG1195="战士",VLOOKUP($AH1195,$DV:$ER,EA$1,FALSE),IF($AG1195="幻术师",VLOOKUP($AH1195,$EU:$FQ,EZ$1,FALSE),IF($AG1195="刺客",VLOOKUP($AH1195,$FU:$GQ,FZ$1,FALSE),"无该职业")))*VLOOKUP($AF1195,角色间职业划分!$P:$AP,8,FALSE)/角色间职业划分!$W$9,0)</f>
        <v>4380</v>
      </c>
      <c r="G1195" s="26">
        <f>ROUND(IF($AG1195="战士",VLOOKUP($AH1195,$DV:$ER,EB$1,FALSE),IF($AG1195="幻术师",VLOOKUP($AH1195,$EU:$FQ,FA$1,FALSE),IF($AG1195="刺客",VLOOKUP($AH1195,$FU:$GQ,GA$1,FALSE),"无该职业")))*VLOOKUP($AF1195,角色间职业划分!$P:$AP,13,FALSE)/角色间职业划分!$AB$9,0)</f>
        <v>2694</v>
      </c>
      <c r="H1195" s="26">
        <f t="shared" si="453"/>
        <v>0</v>
      </c>
      <c r="I1195" s="26">
        <f t="shared" si="454"/>
        <v>0</v>
      </c>
      <c r="J1195" s="26">
        <f t="shared" si="455"/>
        <v>0</v>
      </c>
      <c r="K1195" s="26">
        <f t="shared" si="456"/>
        <v>0</v>
      </c>
      <c r="L1195" s="26">
        <f t="shared" si="457"/>
        <v>0</v>
      </c>
      <c r="M1195" s="26">
        <f t="shared" si="458"/>
        <v>0</v>
      </c>
      <c r="N1195" s="26">
        <f t="shared" si="459"/>
        <v>5</v>
      </c>
      <c r="O1195" s="26">
        <f t="shared" si="460"/>
        <v>2.5</v>
      </c>
      <c r="P1195" s="26">
        <f t="shared" si="461"/>
        <v>0</v>
      </c>
      <c r="Q1195" s="26">
        <f t="shared" si="462"/>
        <v>2.5</v>
      </c>
      <c r="R1195" s="26">
        <f t="shared" si="463"/>
        <v>5</v>
      </c>
      <c r="S1195" s="26">
        <f t="shared" si="464"/>
        <v>2.5</v>
      </c>
      <c r="T1195" s="26">
        <f t="shared" si="465"/>
        <v>2.5</v>
      </c>
      <c r="U1195" s="26">
        <f t="shared" si="466"/>
        <v>0</v>
      </c>
      <c r="V1195" s="26">
        <f t="shared" si="467"/>
        <v>0</v>
      </c>
      <c r="W1195" s="26">
        <f>VLOOKUP(AF1195,角色间职业划分!L:M,2,FALSE)</f>
        <v>42</v>
      </c>
      <c r="X1195" s="26">
        <f t="shared" si="468"/>
        <v>31</v>
      </c>
      <c r="Y1195" s="26">
        <v>0</v>
      </c>
      <c r="Z1195" s="26">
        <v>0</v>
      </c>
      <c r="AA1195" s="26">
        <v>0</v>
      </c>
      <c r="AB1195" s="26">
        <f t="shared" si="469"/>
        <v>10</v>
      </c>
      <c r="AC1195" s="1">
        <f t="shared" si="450"/>
        <v>792</v>
      </c>
      <c r="AD1195" s="51"/>
      <c r="AE1195" s="1"/>
      <c r="AF1195">
        <f t="shared" si="470"/>
        <v>20</v>
      </c>
      <c r="AG1195" s="26" t="str">
        <f>VLOOKUP(AF1195,角色间职业划分!P:R,3,FALSE)</f>
        <v>幻术师</v>
      </c>
      <c r="AH1195" s="26">
        <f t="shared" si="471"/>
        <v>31</v>
      </c>
    </row>
    <row r="1196" spans="1:34" x14ac:dyDescent="0.15">
      <c r="A1196" s="26">
        <v>1192</v>
      </c>
      <c r="B1196" s="26">
        <f t="shared" si="451"/>
        <v>0</v>
      </c>
      <c r="C1196" s="26">
        <f>ROUND(IF($AG1196="战士",VLOOKUP($AH1196,$DV:$ER,DX$1,FALSE),IF($AG1196="幻术师",VLOOKUP($AH1196,$EU:$FQ,EW$1,FALSE),IF($AG1196="刺客",VLOOKUP($AH1196,$FU:$GQ,FW$1,FALSE),"无该职业")))/VLOOKUP(AF1196,角色间职业划分!P:AP,20,FALSE),0)</f>
        <v>35</v>
      </c>
      <c r="D1196" s="26">
        <f t="shared" si="452"/>
        <v>0</v>
      </c>
      <c r="E1196" s="26">
        <f>ROUND(IF($AG1196="战士",VLOOKUP($AH1196,$DV:$ER,DZ$1,FALSE),IF($AG1196="幻术师",VLOOKUP($AH1196,$EU:$FQ,EY$1,FALSE),IF($AG1196="刺客",VLOOKUP($AH1196,$FU:$GQ,FY$1,FALSE),"无该职业")))*VLOOKUP($AF1196,角色间职业划分!$P:$AP,26,FALSE)*VLOOKUP($AF1196,角色间职业划分!$P:$AP,13,FALSE)/角色间职业划分!$AB$9,0)</f>
        <v>1168</v>
      </c>
      <c r="F1196" s="26">
        <f>ROUND(IF($AG1196="战士",VLOOKUP($AH1196,$DV:$ER,EA$1,FALSE),IF($AG1196="幻术师",VLOOKUP($AH1196,$EU:$FQ,EZ$1,FALSE),IF($AG1196="刺客",VLOOKUP($AH1196,$FU:$GQ,FZ$1,FALSE),"无该职业")))*VLOOKUP($AF1196,角色间职业划分!$P:$AP,8,FALSE)/角色间职业划分!$W$9,0)</f>
        <v>4380</v>
      </c>
      <c r="G1196" s="26">
        <f>ROUND(IF($AG1196="战士",VLOOKUP($AH1196,$DV:$ER,EB$1,FALSE),IF($AG1196="幻术师",VLOOKUP($AH1196,$EU:$FQ,FA$1,FALSE),IF($AG1196="刺客",VLOOKUP($AH1196,$FU:$GQ,GA$1,FALSE),"无该职业")))*VLOOKUP($AF1196,角色间职业划分!$P:$AP,13,FALSE)/角色间职业划分!$AB$9,0)</f>
        <v>2694</v>
      </c>
      <c r="H1196" s="26">
        <f t="shared" si="453"/>
        <v>0</v>
      </c>
      <c r="I1196" s="26">
        <f t="shared" si="454"/>
        <v>0</v>
      </c>
      <c r="J1196" s="26">
        <f t="shared" si="455"/>
        <v>0</v>
      </c>
      <c r="K1196" s="26">
        <f t="shared" si="456"/>
        <v>0</v>
      </c>
      <c r="L1196" s="26">
        <f t="shared" si="457"/>
        <v>0</v>
      </c>
      <c r="M1196" s="26">
        <f t="shared" si="458"/>
        <v>0</v>
      </c>
      <c r="N1196" s="26">
        <f t="shared" si="459"/>
        <v>5</v>
      </c>
      <c r="O1196" s="26">
        <f t="shared" si="460"/>
        <v>2.5</v>
      </c>
      <c r="P1196" s="26">
        <f t="shared" si="461"/>
        <v>0</v>
      </c>
      <c r="Q1196" s="26">
        <f t="shared" si="462"/>
        <v>2.5</v>
      </c>
      <c r="R1196" s="26">
        <f t="shared" si="463"/>
        <v>5</v>
      </c>
      <c r="S1196" s="26">
        <f t="shared" si="464"/>
        <v>2.5</v>
      </c>
      <c r="T1196" s="26">
        <f t="shared" si="465"/>
        <v>2.5</v>
      </c>
      <c r="U1196" s="26">
        <f t="shared" si="466"/>
        <v>0</v>
      </c>
      <c r="V1196" s="26">
        <f t="shared" si="467"/>
        <v>0</v>
      </c>
      <c r="W1196" s="26">
        <f>VLOOKUP(AF1196,角色间职业划分!L:M,2,FALSE)</f>
        <v>42</v>
      </c>
      <c r="X1196" s="26">
        <f t="shared" si="468"/>
        <v>32</v>
      </c>
      <c r="Y1196" s="26">
        <v>0</v>
      </c>
      <c r="Z1196" s="26">
        <v>0</v>
      </c>
      <c r="AA1196" s="26">
        <v>0</v>
      </c>
      <c r="AB1196" s="26">
        <f t="shared" si="469"/>
        <v>10</v>
      </c>
      <c r="AC1196" s="1">
        <f t="shared" si="450"/>
        <v>813</v>
      </c>
      <c r="AD1196" s="51"/>
      <c r="AE1196" s="1"/>
      <c r="AF1196">
        <f t="shared" si="470"/>
        <v>20</v>
      </c>
      <c r="AG1196" s="26" t="str">
        <f>VLOOKUP(AF1196,角色间职业划分!P:R,3,FALSE)</f>
        <v>幻术师</v>
      </c>
      <c r="AH1196" s="26">
        <f t="shared" si="471"/>
        <v>32</v>
      </c>
    </row>
    <row r="1197" spans="1:34" x14ac:dyDescent="0.15">
      <c r="A1197" s="26">
        <v>1193</v>
      </c>
      <c r="B1197" s="26">
        <f t="shared" si="451"/>
        <v>0</v>
      </c>
      <c r="C1197" s="26">
        <f>ROUND(IF($AG1197="战士",VLOOKUP($AH1197,$DV:$ER,DX$1,FALSE),IF($AG1197="幻术师",VLOOKUP($AH1197,$EU:$FQ,EW$1,FALSE),IF($AG1197="刺客",VLOOKUP($AH1197,$FU:$GQ,FW$1,FALSE),"无该职业")))/VLOOKUP(AF1197,角色间职业划分!P:AP,20,FALSE),0)</f>
        <v>35</v>
      </c>
      <c r="D1197" s="26">
        <f t="shared" si="452"/>
        <v>0</v>
      </c>
      <c r="E1197" s="26">
        <f>ROUND(IF($AG1197="战士",VLOOKUP($AH1197,$DV:$ER,DZ$1,FALSE),IF($AG1197="幻术师",VLOOKUP($AH1197,$EU:$FQ,EY$1,FALSE),IF($AG1197="刺客",VLOOKUP($AH1197,$FU:$GQ,FY$1,FALSE),"无该职业")))*VLOOKUP($AF1197,角色间职业划分!$P:$AP,26,FALSE)*VLOOKUP($AF1197,角色间职业划分!$P:$AP,13,FALSE)/角色间职业划分!$AB$9,0)</f>
        <v>1168</v>
      </c>
      <c r="F1197" s="26">
        <f>ROUND(IF($AG1197="战士",VLOOKUP($AH1197,$DV:$ER,EA$1,FALSE),IF($AG1197="幻术师",VLOOKUP($AH1197,$EU:$FQ,EZ$1,FALSE),IF($AG1197="刺客",VLOOKUP($AH1197,$FU:$GQ,FZ$1,FALSE),"无该职业")))*VLOOKUP($AF1197,角色间职业划分!$P:$AP,8,FALSE)/角色间职业划分!$W$9,0)</f>
        <v>4380</v>
      </c>
      <c r="G1197" s="26">
        <f>ROUND(IF($AG1197="战士",VLOOKUP($AH1197,$DV:$ER,EB$1,FALSE),IF($AG1197="幻术师",VLOOKUP($AH1197,$EU:$FQ,FA$1,FALSE),IF($AG1197="刺客",VLOOKUP($AH1197,$FU:$GQ,GA$1,FALSE),"无该职业")))*VLOOKUP($AF1197,角色间职业划分!$P:$AP,13,FALSE)/角色间职业划分!$AB$9,0)</f>
        <v>2996</v>
      </c>
      <c r="H1197" s="26">
        <f t="shared" si="453"/>
        <v>0</v>
      </c>
      <c r="I1197" s="26">
        <f t="shared" si="454"/>
        <v>0</v>
      </c>
      <c r="J1197" s="26">
        <f t="shared" si="455"/>
        <v>0</v>
      </c>
      <c r="K1197" s="26">
        <f t="shared" si="456"/>
        <v>0</v>
      </c>
      <c r="L1197" s="26">
        <f t="shared" si="457"/>
        <v>0</v>
      </c>
      <c r="M1197" s="26">
        <f t="shared" si="458"/>
        <v>0</v>
      </c>
      <c r="N1197" s="26">
        <f t="shared" si="459"/>
        <v>5</v>
      </c>
      <c r="O1197" s="26">
        <f t="shared" si="460"/>
        <v>2.5</v>
      </c>
      <c r="P1197" s="26">
        <f t="shared" si="461"/>
        <v>0</v>
      </c>
      <c r="Q1197" s="26">
        <f t="shared" si="462"/>
        <v>2.5</v>
      </c>
      <c r="R1197" s="26">
        <f t="shared" si="463"/>
        <v>5</v>
      </c>
      <c r="S1197" s="26">
        <f t="shared" si="464"/>
        <v>2.5</v>
      </c>
      <c r="T1197" s="26">
        <f t="shared" si="465"/>
        <v>2.5</v>
      </c>
      <c r="U1197" s="26">
        <f t="shared" si="466"/>
        <v>0</v>
      </c>
      <c r="V1197" s="26">
        <f t="shared" si="467"/>
        <v>0</v>
      </c>
      <c r="W1197" s="26">
        <f>VLOOKUP(AF1197,角色间职业划分!L:M,2,FALSE)</f>
        <v>42</v>
      </c>
      <c r="X1197" s="26">
        <f t="shared" si="468"/>
        <v>33</v>
      </c>
      <c r="Y1197" s="26">
        <v>0</v>
      </c>
      <c r="Z1197" s="26">
        <v>0</v>
      </c>
      <c r="AA1197" s="26">
        <v>0</v>
      </c>
      <c r="AB1197" s="26">
        <f t="shared" si="469"/>
        <v>10</v>
      </c>
      <c r="AC1197" s="1">
        <f t="shared" si="450"/>
        <v>834</v>
      </c>
      <c r="AD1197" s="51"/>
      <c r="AE1197" s="1"/>
      <c r="AF1197">
        <f t="shared" si="470"/>
        <v>20</v>
      </c>
      <c r="AG1197" s="26" t="str">
        <f>VLOOKUP(AF1197,角色间职业划分!P:R,3,FALSE)</f>
        <v>幻术师</v>
      </c>
      <c r="AH1197" s="26">
        <f t="shared" si="471"/>
        <v>33</v>
      </c>
    </row>
    <row r="1198" spans="1:34" x14ac:dyDescent="0.15">
      <c r="A1198" s="26">
        <v>1194</v>
      </c>
      <c r="B1198" s="26">
        <f t="shared" si="451"/>
        <v>0</v>
      </c>
      <c r="C1198" s="26">
        <f>ROUND(IF($AG1198="战士",VLOOKUP($AH1198,$DV:$ER,DX$1,FALSE),IF($AG1198="幻术师",VLOOKUP($AH1198,$EU:$FQ,EW$1,FALSE),IF($AG1198="刺客",VLOOKUP($AH1198,$FU:$GQ,FW$1,FALSE),"无该职业")))/VLOOKUP(AF1198,角色间职业划分!P:AP,20,FALSE),0)</f>
        <v>35</v>
      </c>
      <c r="D1198" s="26">
        <f t="shared" si="452"/>
        <v>0</v>
      </c>
      <c r="E1198" s="26">
        <f>ROUND(IF($AG1198="战士",VLOOKUP($AH1198,$DV:$ER,DZ$1,FALSE),IF($AG1198="幻术师",VLOOKUP($AH1198,$EU:$FQ,EY$1,FALSE),IF($AG1198="刺客",VLOOKUP($AH1198,$FU:$GQ,FY$1,FALSE),"无该职业")))*VLOOKUP($AF1198,角色间职业划分!$P:$AP,26,FALSE)*VLOOKUP($AF1198,角色间职业划分!$P:$AP,13,FALSE)/角色间职业划分!$AB$9,0)</f>
        <v>1168</v>
      </c>
      <c r="F1198" s="26">
        <f>ROUND(IF($AG1198="战士",VLOOKUP($AH1198,$DV:$ER,EA$1,FALSE),IF($AG1198="幻术师",VLOOKUP($AH1198,$EU:$FQ,EZ$1,FALSE),IF($AG1198="刺客",VLOOKUP($AH1198,$FU:$GQ,FZ$1,FALSE),"无该职业")))*VLOOKUP($AF1198,角色间职业划分!$P:$AP,8,FALSE)/角色间职业划分!$W$9,0)</f>
        <v>4380</v>
      </c>
      <c r="G1198" s="26">
        <f>ROUND(IF($AG1198="战士",VLOOKUP($AH1198,$DV:$ER,EB$1,FALSE),IF($AG1198="幻术师",VLOOKUP($AH1198,$EU:$FQ,FA$1,FALSE),IF($AG1198="刺客",VLOOKUP($AH1198,$FU:$GQ,GA$1,FALSE),"无该职业")))*VLOOKUP($AF1198,角色间职业划分!$P:$AP,13,FALSE)/角色间职业划分!$AB$9,0)</f>
        <v>2996</v>
      </c>
      <c r="H1198" s="26">
        <f t="shared" si="453"/>
        <v>0</v>
      </c>
      <c r="I1198" s="26">
        <f t="shared" si="454"/>
        <v>0</v>
      </c>
      <c r="J1198" s="26">
        <f t="shared" si="455"/>
        <v>0</v>
      </c>
      <c r="K1198" s="26">
        <f t="shared" si="456"/>
        <v>0</v>
      </c>
      <c r="L1198" s="26">
        <f t="shared" si="457"/>
        <v>0</v>
      </c>
      <c r="M1198" s="26">
        <f t="shared" si="458"/>
        <v>0</v>
      </c>
      <c r="N1198" s="26">
        <f t="shared" si="459"/>
        <v>7.5</v>
      </c>
      <c r="O1198" s="26">
        <f t="shared" si="460"/>
        <v>2.5</v>
      </c>
      <c r="P1198" s="26">
        <f t="shared" si="461"/>
        <v>0</v>
      </c>
      <c r="Q1198" s="26">
        <f t="shared" si="462"/>
        <v>2.5</v>
      </c>
      <c r="R1198" s="26">
        <f t="shared" si="463"/>
        <v>5</v>
      </c>
      <c r="S1198" s="26">
        <f t="shared" si="464"/>
        <v>2.5</v>
      </c>
      <c r="T1198" s="26">
        <f t="shared" si="465"/>
        <v>2.5</v>
      </c>
      <c r="U1198" s="26">
        <f t="shared" si="466"/>
        <v>0</v>
      </c>
      <c r="V1198" s="26">
        <f t="shared" si="467"/>
        <v>0</v>
      </c>
      <c r="W1198" s="26">
        <f>VLOOKUP(AF1198,角色间职业划分!L:M,2,FALSE)</f>
        <v>42</v>
      </c>
      <c r="X1198" s="26">
        <f t="shared" si="468"/>
        <v>34</v>
      </c>
      <c r="Y1198" s="26">
        <v>0</v>
      </c>
      <c r="Z1198" s="26">
        <v>0</v>
      </c>
      <c r="AA1198" s="26">
        <v>0</v>
      </c>
      <c r="AB1198" s="26">
        <f t="shared" si="469"/>
        <v>10</v>
      </c>
      <c r="AC1198" s="1">
        <f t="shared" si="450"/>
        <v>855</v>
      </c>
      <c r="AD1198" s="51"/>
      <c r="AE1198" s="1"/>
      <c r="AF1198">
        <f t="shared" si="470"/>
        <v>20</v>
      </c>
      <c r="AG1198" s="26" t="str">
        <f>VLOOKUP(AF1198,角色间职业划分!P:R,3,FALSE)</f>
        <v>幻术师</v>
      </c>
      <c r="AH1198" s="26">
        <f t="shared" si="471"/>
        <v>34</v>
      </c>
    </row>
    <row r="1199" spans="1:34" x14ac:dyDescent="0.15">
      <c r="A1199" s="26">
        <v>1195</v>
      </c>
      <c r="B1199" s="26">
        <f t="shared" si="451"/>
        <v>0</v>
      </c>
      <c r="C1199" s="26">
        <f>ROUND(IF($AG1199="战士",VLOOKUP($AH1199,$DV:$ER,DX$1,FALSE),IF($AG1199="幻术师",VLOOKUP($AH1199,$EU:$FQ,EW$1,FALSE),IF($AG1199="刺客",VLOOKUP($AH1199,$FU:$GQ,FW$1,FALSE),"无该职业")))/VLOOKUP(AF1199,角色间职业划分!P:AP,20,FALSE),0)</f>
        <v>35</v>
      </c>
      <c r="D1199" s="26">
        <f t="shared" si="452"/>
        <v>0</v>
      </c>
      <c r="E1199" s="26">
        <f>ROUND(IF($AG1199="战士",VLOOKUP($AH1199,$DV:$ER,DZ$1,FALSE),IF($AG1199="幻术师",VLOOKUP($AH1199,$EU:$FQ,EY$1,FALSE),IF($AG1199="刺客",VLOOKUP($AH1199,$FU:$GQ,FY$1,FALSE),"无该职业")))*VLOOKUP($AF1199,角色间职业划分!$P:$AP,26,FALSE)*VLOOKUP($AF1199,角色间职业划分!$P:$AP,13,FALSE)/角色间职业划分!$AB$9,0)</f>
        <v>1168</v>
      </c>
      <c r="F1199" s="26">
        <f>ROUND(IF($AG1199="战士",VLOOKUP($AH1199,$DV:$ER,EA$1,FALSE),IF($AG1199="幻术师",VLOOKUP($AH1199,$EU:$FQ,EZ$1,FALSE),IF($AG1199="刺客",VLOOKUP($AH1199,$FU:$GQ,FZ$1,FALSE),"无该职业")))*VLOOKUP($AF1199,角色间职业划分!$P:$AP,8,FALSE)/角色间职业划分!$W$9,0)</f>
        <v>4845</v>
      </c>
      <c r="G1199" s="26">
        <f>ROUND(IF($AG1199="战士",VLOOKUP($AH1199,$DV:$ER,EB$1,FALSE),IF($AG1199="幻术师",VLOOKUP($AH1199,$EU:$FQ,FA$1,FALSE),IF($AG1199="刺客",VLOOKUP($AH1199,$FU:$GQ,GA$1,FALSE),"无该职业")))*VLOOKUP($AF1199,角色间职业划分!$P:$AP,13,FALSE)/角色间职业划分!$AB$9,0)</f>
        <v>2996</v>
      </c>
      <c r="H1199" s="26">
        <f t="shared" si="453"/>
        <v>0</v>
      </c>
      <c r="I1199" s="26">
        <f t="shared" si="454"/>
        <v>0</v>
      </c>
      <c r="J1199" s="26">
        <f t="shared" si="455"/>
        <v>0</v>
      </c>
      <c r="K1199" s="26">
        <f t="shared" si="456"/>
        <v>0</v>
      </c>
      <c r="L1199" s="26">
        <f t="shared" si="457"/>
        <v>0</v>
      </c>
      <c r="M1199" s="26">
        <f t="shared" si="458"/>
        <v>0</v>
      </c>
      <c r="N1199" s="26">
        <f t="shared" si="459"/>
        <v>7.5</v>
      </c>
      <c r="O1199" s="26">
        <f t="shared" si="460"/>
        <v>2.5</v>
      </c>
      <c r="P1199" s="26">
        <f t="shared" si="461"/>
        <v>0</v>
      </c>
      <c r="Q1199" s="26">
        <f t="shared" si="462"/>
        <v>2.5</v>
      </c>
      <c r="R1199" s="26">
        <f t="shared" si="463"/>
        <v>5</v>
      </c>
      <c r="S1199" s="26">
        <f t="shared" si="464"/>
        <v>2.5</v>
      </c>
      <c r="T1199" s="26">
        <f t="shared" si="465"/>
        <v>2.5</v>
      </c>
      <c r="U1199" s="26">
        <f t="shared" si="466"/>
        <v>0</v>
      </c>
      <c r="V1199" s="26">
        <f t="shared" si="467"/>
        <v>0</v>
      </c>
      <c r="W1199" s="26">
        <f>VLOOKUP(AF1199,角色间职业划分!L:M,2,FALSE)</f>
        <v>42</v>
      </c>
      <c r="X1199" s="26">
        <f t="shared" si="468"/>
        <v>35</v>
      </c>
      <c r="Y1199" s="26">
        <v>0</v>
      </c>
      <c r="Z1199" s="26">
        <v>0</v>
      </c>
      <c r="AA1199" s="26">
        <v>0</v>
      </c>
      <c r="AB1199" s="26">
        <f t="shared" si="469"/>
        <v>10</v>
      </c>
      <c r="AC1199" s="1">
        <f t="shared" si="450"/>
        <v>876</v>
      </c>
      <c r="AD1199" s="51"/>
      <c r="AE1199" s="1"/>
      <c r="AF1199">
        <f t="shared" si="470"/>
        <v>20</v>
      </c>
      <c r="AG1199" s="26" t="str">
        <f>VLOOKUP(AF1199,角色间职业划分!P:R,3,FALSE)</f>
        <v>幻术师</v>
      </c>
      <c r="AH1199" s="26">
        <f t="shared" si="471"/>
        <v>35</v>
      </c>
    </row>
    <row r="1200" spans="1:34" x14ac:dyDescent="0.15">
      <c r="A1200" s="26">
        <v>1196</v>
      </c>
      <c r="B1200" s="26">
        <f t="shared" si="451"/>
        <v>0</v>
      </c>
      <c r="C1200" s="26">
        <f>ROUND(IF($AG1200="战士",VLOOKUP($AH1200,$DV:$ER,DX$1,FALSE),IF($AG1200="幻术师",VLOOKUP($AH1200,$EU:$FQ,EW$1,FALSE),IF($AG1200="刺客",VLOOKUP($AH1200,$FU:$GQ,FW$1,FALSE),"无该职业")))/VLOOKUP(AF1200,角色间职业划分!P:AP,20,FALSE),0)</f>
        <v>41</v>
      </c>
      <c r="D1200" s="26">
        <f t="shared" si="452"/>
        <v>0</v>
      </c>
      <c r="E1200" s="26">
        <f>ROUND(IF($AG1200="战士",VLOOKUP($AH1200,$DV:$ER,DZ$1,FALSE),IF($AG1200="幻术师",VLOOKUP($AH1200,$EU:$FQ,EY$1,FALSE),IF($AG1200="刺客",VLOOKUP($AH1200,$FU:$GQ,FY$1,FALSE),"无该职业")))*VLOOKUP($AF1200,角色间职业划分!$P:$AP,26,FALSE)*VLOOKUP($AF1200,角色间职业划分!$P:$AP,13,FALSE)/角色间职业划分!$AB$9,0)</f>
        <v>1168</v>
      </c>
      <c r="F1200" s="26">
        <f>ROUND(IF($AG1200="战士",VLOOKUP($AH1200,$DV:$ER,EA$1,FALSE),IF($AG1200="幻术师",VLOOKUP($AH1200,$EU:$FQ,EZ$1,FALSE),IF($AG1200="刺客",VLOOKUP($AH1200,$FU:$GQ,FZ$1,FALSE),"无该职业")))*VLOOKUP($AF1200,角色间职业划分!$P:$AP,8,FALSE)/角色间职业划分!$W$9,0)</f>
        <v>4845</v>
      </c>
      <c r="G1200" s="26">
        <f>ROUND(IF($AG1200="战士",VLOOKUP($AH1200,$DV:$ER,EB$1,FALSE),IF($AG1200="幻术师",VLOOKUP($AH1200,$EU:$FQ,FA$1,FALSE),IF($AG1200="刺客",VLOOKUP($AH1200,$FU:$GQ,GA$1,FALSE),"无该职业")))*VLOOKUP($AF1200,角色间职业划分!$P:$AP,13,FALSE)/角色间职业划分!$AB$9,0)</f>
        <v>2996</v>
      </c>
      <c r="H1200" s="26">
        <f t="shared" si="453"/>
        <v>0</v>
      </c>
      <c r="I1200" s="26">
        <f t="shared" si="454"/>
        <v>0</v>
      </c>
      <c r="J1200" s="26">
        <f t="shared" si="455"/>
        <v>0</v>
      </c>
      <c r="K1200" s="26">
        <f t="shared" si="456"/>
        <v>0</v>
      </c>
      <c r="L1200" s="26">
        <f t="shared" si="457"/>
        <v>0</v>
      </c>
      <c r="M1200" s="26">
        <f t="shared" si="458"/>
        <v>0</v>
      </c>
      <c r="N1200" s="26">
        <f t="shared" si="459"/>
        <v>7.5</v>
      </c>
      <c r="O1200" s="26">
        <f t="shared" si="460"/>
        <v>2.5</v>
      </c>
      <c r="P1200" s="26">
        <f t="shared" si="461"/>
        <v>0</v>
      </c>
      <c r="Q1200" s="26">
        <f t="shared" si="462"/>
        <v>2.5</v>
      </c>
      <c r="R1200" s="26">
        <f t="shared" si="463"/>
        <v>5</v>
      </c>
      <c r="S1200" s="26">
        <f t="shared" si="464"/>
        <v>2.5</v>
      </c>
      <c r="T1200" s="26">
        <f t="shared" si="465"/>
        <v>2.5</v>
      </c>
      <c r="U1200" s="26">
        <f t="shared" si="466"/>
        <v>0</v>
      </c>
      <c r="V1200" s="26">
        <f t="shared" si="467"/>
        <v>0</v>
      </c>
      <c r="W1200" s="26">
        <f>VLOOKUP(AF1200,角色间职业划分!L:M,2,FALSE)</f>
        <v>42</v>
      </c>
      <c r="X1200" s="26">
        <f t="shared" si="468"/>
        <v>36</v>
      </c>
      <c r="Y1200" s="26">
        <v>0</v>
      </c>
      <c r="Z1200" s="26">
        <v>0</v>
      </c>
      <c r="AA1200" s="26">
        <v>0</v>
      </c>
      <c r="AB1200" s="26">
        <f t="shared" si="469"/>
        <v>10</v>
      </c>
      <c r="AC1200" s="1">
        <f t="shared" si="450"/>
        <v>897</v>
      </c>
      <c r="AD1200" s="51"/>
      <c r="AE1200" s="1"/>
      <c r="AF1200">
        <f t="shared" si="470"/>
        <v>20</v>
      </c>
      <c r="AG1200" s="26" t="str">
        <f>VLOOKUP(AF1200,角色间职业划分!P:R,3,FALSE)</f>
        <v>幻术师</v>
      </c>
      <c r="AH1200" s="26">
        <f t="shared" si="471"/>
        <v>36</v>
      </c>
    </row>
    <row r="1201" spans="1:34" x14ac:dyDescent="0.15">
      <c r="A1201" s="26">
        <v>1197</v>
      </c>
      <c r="B1201" s="26">
        <f t="shared" si="451"/>
        <v>0</v>
      </c>
      <c r="C1201" s="26">
        <f>ROUND(IF($AG1201="战士",VLOOKUP($AH1201,$DV:$ER,DX$1,FALSE),IF($AG1201="幻术师",VLOOKUP($AH1201,$EU:$FQ,EW$1,FALSE),IF($AG1201="刺客",VLOOKUP($AH1201,$FU:$GQ,FW$1,FALSE),"无该职业")))/VLOOKUP(AF1201,角色间职业划分!P:AP,20,FALSE),0)</f>
        <v>41</v>
      </c>
      <c r="D1201" s="26">
        <f t="shared" si="452"/>
        <v>0</v>
      </c>
      <c r="E1201" s="26">
        <f>ROUND(IF($AG1201="战士",VLOOKUP($AH1201,$DV:$ER,DZ$1,FALSE),IF($AG1201="幻术师",VLOOKUP($AH1201,$EU:$FQ,EY$1,FALSE),IF($AG1201="刺客",VLOOKUP($AH1201,$FU:$GQ,FY$1,FALSE),"无该职业")))*VLOOKUP($AF1201,角色间职业划分!$P:$AP,26,FALSE)*VLOOKUP($AF1201,角色间职业划分!$P:$AP,13,FALSE)/角色间职业划分!$AB$9,0)</f>
        <v>1168</v>
      </c>
      <c r="F1201" s="26">
        <f>ROUND(IF($AG1201="战士",VLOOKUP($AH1201,$DV:$ER,EA$1,FALSE),IF($AG1201="幻术师",VLOOKUP($AH1201,$EU:$FQ,EZ$1,FALSE),IF($AG1201="刺客",VLOOKUP($AH1201,$FU:$GQ,FZ$1,FALSE),"无该职业")))*VLOOKUP($AF1201,角色间职业划分!$P:$AP,8,FALSE)/角色间职业划分!$W$9,0)</f>
        <v>4845</v>
      </c>
      <c r="G1201" s="26">
        <f>ROUND(IF($AG1201="战士",VLOOKUP($AH1201,$DV:$ER,EB$1,FALSE),IF($AG1201="幻术师",VLOOKUP($AH1201,$EU:$FQ,FA$1,FALSE),IF($AG1201="刺客",VLOOKUP($AH1201,$FU:$GQ,GA$1,FALSE),"无该职业")))*VLOOKUP($AF1201,角色间职业划分!$P:$AP,13,FALSE)/角色间职业划分!$AB$9,0)</f>
        <v>3298</v>
      </c>
      <c r="H1201" s="26">
        <f t="shared" si="453"/>
        <v>0</v>
      </c>
      <c r="I1201" s="26">
        <f t="shared" si="454"/>
        <v>0</v>
      </c>
      <c r="J1201" s="26">
        <f t="shared" si="455"/>
        <v>0</v>
      </c>
      <c r="K1201" s="26">
        <f t="shared" si="456"/>
        <v>0</v>
      </c>
      <c r="L1201" s="26">
        <f t="shared" si="457"/>
        <v>0</v>
      </c>
      <c r="M1201" s="26">
        <f t="shared" si="458"/>
        <v>0</v>
      </c>
      <c r="N1201" s="26">
        <f t="shared" si="459"/>
        <v>7.5</v>
      </c>
      <c r="O1201" s="26">
        <f t="shared" si="460"/>
        <v>2.5</v>
      </c>
      <c r="P1201" s="26">
        <f t="shared" si="461"/>
        <v>0</v>
      </c>
      <c r="Q1201" s="26">
        <f t="shared" si="462"/>
        <v>2.5</v>
      </c>
      <c r="R1201" s="26">
        <f t="shared" si="463"/>
        <v>5</v>
      </c>
      <c r="S1201" s="26">
        <f t="shared" si="464"/>
        <v>2.5</v>
      </c>
      <c r="T1201" s="26">
        <f t="shared" si="465"/>
        <v>2.5</v>
      </c>
      <c r="U1201" s="26">
        <f t="shared" si="466"/>
        <v>0</v>
      </c>
      <c r="V1201" s="26">
        <f t="shared" si="467"/>
        <v>0</v>
      </c>
      <c r="W1201" s="26">
        <f>VLOOKUP(AF1201,角色间职业划分!L:M,2,FALSE)</f>
        <v>42</v>
      </c>
      <c r="X1201" s="26">
        <f t="shared" si="468"/>
        <v>37</v>
      </c>
      <c r="Y1201" s="26">
        <v>0</v>
      </c>
      <c r="Z1201" s="26">
        <v>0</v>
      </c>
      <c r="AA1201" s="26">
        <v>0</v>
      </c>
      <c r="AB1201" s="26">
        <f t="shared" si="469"/>
        <v>10</v>
      </c>
      <c r="AC1201" s="1">
        <f t="shared" si="450"/>
        <v>918</v>
      </c>
      <c r="AD1201" s="51"/>
      <c r="AE1201" s="1"/>
      <c r="AF1201">
        <f t="shared" si="470"/>
        <v>20</v>
      </c>
      <c r="AG1201" s="26" t="str">
        <f>VLOOKUP(AF1201,角色间职业划分!P:R,3,FALSE)</f>
        <v>幻术师</v>
      </c>
      <c r="AH1201" s="26">
        <f t="shared" si="471"/>
        <v>37</v>
      </c>
    </row>
    <row r="1202" spans="1:34" x14ac:dyDescent="0.15">
      <c r="A1202" s="26">
        <v>1198</v>
      </c>
      <c r="B1202" s="26">
        <f t="shared" si="451"/>
        <v>0</v>
      </c>
      <c r="C1202" s="26">
        <f>ROUND(IF($AG1202="战士",VLOOKUP($AH1202,$DV:$ER,DX$1,FALSE),IF($AG1202="幻术师",VLOOKUP($AH1202,$EU:$FQ,EW$1,FALSE),IF($AG1202="刺客",VLOOKUP($AH1202,$FU:$GQ,FW$1,FALSE),"无该职业")))/VLOOKUP(AF1202,角色间职业划分!P:AP,20,FALSE),0)</f>
        <v>41</v>
      </c>
      <c r="D1202" s="26">
        <f t="shared" si="452"/>
        <v>0</v>
      </c>
      <c r="E1202" s="26">
        <f>ROUND(IF($AG1202="战士",VLOOKUP($AH1202,$DV:$ER,DZ$1,FALSE),IF($AG1202="幻术师",VLOOKUP($AH1202,$EU:$FQ,EY$1,FALSE),IF($AG1202="刺客",VLOOKUP($AH1202,$FU:$GQ,FY$1,FALSE),"无该职业")))*VLOOKUP($AF1202,角色间职业划分!$P:$AP,26,FALSE)*VLOOKUP($AF1202,角色间职业划分!$P:$AP,13,FALSE)/角色间职业划分!$AB$9,0)</f>
        <v>1168</v>
      </c>
      <c r="F1202" s="26">
        <f>ROUND(IF($AG1202="战士",VLOOKUP($AH1202,$DV:$ER,EA$1,FALSE),IF($AG1202="幻术师",VLOOKUP($AH1202,$EU:$FQ,EZ$1,FALSE),IF($AG1202="刺客",VLOOKUP($AH1202,$FU:$GQ,FZ$1,FALSE),"无该职业")))*VLOOKUP($AF1202,角色间职业划分!$P:$AP,8,FALSE)/角色间职业划分!$W$9,0)</f>
        <v>4845</v>
      </c>
      <c r="G1202" s="26">
        <f>ROUND(IF($AG1202="战士",VLOOKUP($AH1202,$DV:$ER,EB$1,FALSE),IF($AG1202="幻术师",VLOOKUP($AH1202,$EU:$FQ,FA$1,FALSE),IF($AG1202="刺客",VLOOKUP($AH1202,$FU:$GQ,GA$1,FALSE),"无该职业")))*VLOOKUP($AF1202,角色间职业划分!$P:$AP,13,FALSE)/角色间职业划分!$AB$9,0)</f>
        <v>3298</v>
      </c>
      <c r="H1202" s="26">
        <f t="shared" si="453"/>
        <v>0</v>
      </c>
      <c r="I1202" s="26">
        <f t="shared" si="454"/>
        <v>0</v>
      </c>
      <c r="J1202" s="26">
        <f t="shared" si="455"/>
        <v>0</v>
      </c>
      <c r="K1202" s="26">
        <f t="shared" si="456"/>
        <v>0</v>
      </c>
      <c r="L1202" s="26">
        <f t="shared" si="457"/>
        <v>0</v>
      </c>
      <c r="M1202" s="26">
        <f t="shared" si="458"/>
        <v>0</v>
      </c>
      <c r="N1202" s="26">
        <f t="shared" si="459"/>
        <v>7.5</v>
      </c>
      <c r="O1202" s="26">
        <f t="shared" si="460"/>
        <v>2.5</v>
      </c>
      <c r="P1202" s="26">
        <f t="shared" si="461"/>
        <v>0</v>
      </c>
      <c r="Q1202" s="26">
        <f t="shared" si="462"/>
        <v>2.5</v>
      </c>
      <c r="R1202" s="26">
        <f t="shared" si="463"/>
        <v>7.5</v>
      </c>
      <c r="S1202" s="26">
        <f t="shared" si="464"/>
        <v>2.5</v>
      </c>
      <c r="T1202" s="26">
        <f t="shared" si="465"/>
        <v>2.5</v>
      </c>
      <c r="U1202" s="26">
        <f t="shared" si="466"/>
        <v>0</v>
      </c>
      <c r="V1202" s="26">
        <f t="shared" si="467"/>
        <v>0</v>
      </c>
      <c r="W1202" s="26">
        <f>VLOOKUP(AF1202,角色间职业划分!L:M,2,FALSE)</f>
        <v>42</v>
      </c>
      <c r="X1202" s="26">
        <f t="shared" si="468"/>
        <v>38</v>
      </c>
      <c r="Y1202" s="26">
        <v>0</v>
      </c>
      <c r="Z1202" s="26">
        <v>0</v>
      </c>
      <c r="AA1202" s="26">
        <v>0</v>
      </c>
      <c r="AB1202" s="26">
        <f t="shared" si="469"/>
        <v>10</v>
      </c>
      <c r="AC1202" s="1">
        <f t="shared" si="450"/>
        <v>939</v>
      </c>
      <c r="AD1202" s="51"/>
      <c r="AE1202" s="1"/>
      <c r="AF1202">
        <f t="shared" si="470"/>
        <v>20</v>
      </c>
      <c r="AG1202" s="26" t="str">
        <f>VLOOKUP(AF1202,角色间职业划分!P:R,3,FALSE)</f>
        <v>幻术师</v>
      </c>
      <c r="AH1202" s="26">
        <f t="shared" si="471"/>
        <v>38</v>
      </c>
    </row>
    <row r="1203" spans="1:34" x14ac:dyDescent="0.15">
      <c r="A1203" s="26">
        <v>1199</v>
      </c>
      <c r="B1203" s="26">
        <f t="shared" si="451"/>
        <v>0</v>
      </c>
      <c r="C1203" s="26">
        <f>ROUND(IF($AG1203="战士",VLOOKUP($AH1203,$DV:$ER,DX$1,FALSE),IF($AG1203="幻术师",VLOOKUP($AH1203,$EU:$FQ,EW$1,FALSE),IF($AG1203="刺客",VLOOKUP($AH1203,$FU:$GQ,FW$1,FALSE),"无该职业")))/VLOOKUP(AF1203,角色间职业划分!P:AP,20,FALSE),0)</f>
        <v>41</v>
      </c>
      <c r="D1203" s="26">
        <f t="shared" si="452"/>
        <v>0</v>
      </c>
      <c r="E1203" s="26">
        <f>ROUND(IF($AG1203="战士",VLOOKUP($AH1203,$DV:$ER,DZ$1,FALSE),IF($AG1203="幻术师",VLOOKUP($AH1203,$EU:$FQ,EY$1,FALSE),IF($AG1203="刺客",VLOOKUP($AH1203,$FU:$GQ,FY$1,FALSE),"无该职业")))*VLOOKUP($AF1203,角色间职业划分!$P:$AP,26,FALSE)*VLOOKUP($AF1203,角色间职业划分!$P:$AP,13,FALSE)/角色间职业划分!$AB$9,0)</f>
        <v>1168</v>
      </c>
      <c r="F1203" s="26">
        <f>ROUND(IF($AG1203="战士",VLOOKUP($AH1203,$DV:$ER,EA$1,FALSE),IF($AG1203="幻术师",VLOOKUP($AH1203,$EU:$FQ,EZ$1,FALSE),IF($AG1203="刺客",VLOOKUP($AH1203,$FU:$GQ,FZ$1,FALSE),"无该职业")))*VLOOKUP($AF1203,角色间职业划分!$P:$AP,8,FALSE)/角色间职业划分!$W$9,0)</f>
        <v>5310</v>
      </c>
      <c r="G1203" s="26">
        <f>ROUND(IF($AG1203="战士",VLOOKUP($AH1203,$DV:$ER,EB$1,FALSE),IF($AG1203="幻术师",VLOOKUP($AH1203,$EU:$FQ,FA$1,FALSE),IF($AG1203="刺客",VLOOKUP($AH1203,$FU:$GQ,GA$1,FALSE),"无该职业")))*VLOOKUP($AF1203,角色间职业划分!$P:$AP,13,FALSE)/角色间职业划分!$AB$9,0)</f>
        <v>3298</v>
      </c>
      <c r="H1203" s="26">
        <f t="shared" si="453"/>
        <v>0</v>
      </c>
      <c r="I1203" s="26">
        <f t="shared" si="454"/>
        <v>0</v>
      </c>
      <c r="J1203" s="26">
        <f t="shared" si="455"/>
        <v>0</v>
      </c>
      <c r="K1203" s="26">
        <f t="shared" si="456"/>
        <v>0</v>
      </c>
      <c r="L1203" s="26">
        <f t="shared" si="457"/>
        <v>0</v>
      </c>
      <c r="M1203" s="26">
        <f t="shared" si="458"/>
        <v>0</v>
      </c>
      <c r="N1203" s="26">
        <f t="shared" si="459"/>
        <v>7.5</v>
      </c>
      <c r="O1203" s="26">
        <f t="shared" si="460"/>
        <v>2.5</v>
      </c>
      <c r="P1203" s="26">
        <f t="shared" si="461"/>
        <v>0</v>
      </c>
      <c r="Q1203" s="26">
        <f t="shared" si="462"/>
        <v>2.5</v>
      </c>
      <c r="R1203" s="26">
        <f t="shared" si="463"/>
        <v>7.5</v>
      </c>
      <c r="S1203" s="26">
        <f t="shared" si="464"/>
        <v>2.5</v>
      </c>
      <c r="T1203" s="26">
        <f t="shared" si="465"/>
        <v>2.5</v>
      </c>
      <c r="U1203" s="26">
        <f t="shared" si="466"/>
        <v>0</v>
      </c>
      <c r="V1203" s="26">
        <f t="shared" si="467"/>
        <v>0</v>
      </c>
      <c r="W1203" s="26">
        <f>VLOOKUP(AF1203,角色间职业划分!L:M,2,FALSE)</f>
        <v>42</v>
      </c>
      <c r="X1203" s="26">
        <f t="shared" si="468"/>
        <v>39</v>
      </c>
      <c r="Y1203" s="26">
        <v>0</v>
      </c>
      <c r="Z1203" s="26">
        <v>0</v>
      </c>
      <c r="AA1203" s="26">
        <v>0</v>
      </c>
      <c r="AB1203" s="26">
        <f t="shared" si="469"/>
        <v>10</v>
      </c>
      <c r="AC1203" s="1">
        <f t="shared" si="450"/>
        <v>960</v>
      </c>
      <c r="AD1203" s="51"/>
      <c r="AE1203" s="1"/>
      <c r="AF1203">
        <f t="shared" si="470"/>
        <v>20</v>
      </c>
      <c r="AG1203" s="26" t="str">
        <f>VLOOKUP(AF1203,角色间职业划分!P:R,3,FALSE)</f>
        <v>幻术师</v>
      </c>
      <c r="AH1203" s="26">
        <f t="shared" si="471"/>
        <v>39</v>
      </c>
    </row>
    <row r="1204" spans="1:34" x14ac:dyDescent="0.15">
      <c r="A1204" s="26">
        <v>1200</v>
      </c>
      <c r="B1204" s="26">
        <f t="shared" si="451"/>
        <v>0</v>
      </c>
      <c r="C1204" s="26">
        <f>ROUND(IF($AG1204="战士",VLOOKUP($AH1204,$DV:$ER,DX$1,FALSE),IF($AG1204="幻术师",VLOOKUP($AH1204,$EU:$FQ,EW$1,FALSE),IF($AG1204="刺客",VLOOKUP($AH1204,$FU:$GQ,FW$1,FALSE),"无该职业")))/VLOOKUP(AF1204,角色间职业划分!P:AP,20,FALSE),0)</f>
        <v>41</v>
      </c>
      <c r="D1204" s="26">
        <f t="shared" si="452"/>
        <v>0</v>
      </c>
      <c r="E1204" s="26">
        <f>ROUND(IF($AG1204="战士",VLOOKUP($AH1204,$DV:$ER,DZ$1,FALSE),IF($AG1204="幻术师",VLOOKUP($AH1204,$EU:$FQ,EY$1,FALSE),IF($AG1204="刺客",VLOOKUP($AH1204,$FU:$GQ,FY$1,FALSE),"无该职业")))*VLOOKUP($AF1204,角色间职业划分!$P:$AP,26,FALSE)*VLOOKUP($AF1204,角色间职业划分!$P:$AP,13,FALSE)/角色间职业划分!$AB$9,0)</f>
        <v>1168</v>
      </c>
      <c r="F1204" s="26">
        <f>ROUND(IF($AG1204="战士",VLOOKUP($AH1204,$DV:$ER,EA$1,FALSE),IF($AG1204="幻术师",VLOOKUP($AH1204,$EU:$FQ,EZ$1,FALSE),IF($AG1204="刺客",VLOOKUP($AH1204,$FU:$GQ,FZ$1,FALSE),"无该职业")))*VLOOKUP($AF1204,角色间职业划分!$P:$AP,8,FALSE)/角色间职业划分!$W$9,0)</f>
        <v>5310</v>
      </c>
      <c r="G1204" s="26">
        <f>ROUND(IF($AG1204="战士",VLOOKUP($AH1204,$DV:$ER,EB$1,FALSE),IF($AG1204="幻术师",VLOOKUP($AH1204,$EU:$FQ,FA$1,FALSE),IF($AG1204="刺客",VLOOKUP($AH1204,$FU:$GQ,GA$1,FALSE),"无该职业")))*VLOOKUP($AF1204,角色间职业划分!$P:$AP,13,FALSE)/角色间职业划分!$AB$9,0)</f>
        <v>3298</v>
      </c>
      <c r="H1204" s="26">
        <f t="shared" si="453"/>
        <v>0</v>
      </c>
      <c r="I1204" s="26">
        <f t="shared" si="454"/>
        <v>0</v>
      </c>
      <c r="J1204" s="26">
        <f t="shared" si="455"/>
        <v>0</v>
      </c>
      <c r="K1204" s="26">
        <f t="shared" si="456"/>
        <v>0</v>
      </c>
      <c r="L1204" s="26">
        <f t="shared" si="457"/>
        <v>0</v>
      </c>
      <c r="M1204" s="26">
        <f t="shared" si="458"/>
        <v>0</v>
      </c>
      <c r="N1204" s="26">
        <f t="shared" si="459"/>
        <v>7.5</v>
      </c>
      <c r="O1204" s="26">
        <f t="shared" si="460"/>
        <v>2.5</v>
      </c>
      <c r="P1204" s="26">
        <f t="shared" si="461"/>
        <v>0</v>
      </c>
      <c r="Q1204" s="26">
        <f t="shared" si="462"/>
        <v>5</v>
      </c>
      <c r="R1204" s="26">
        <f t="shared" si="463"/>
        <v>7.5</v>
      </c>
      <c r="S1204" s="26">
        <f t="shared" si="464"/>
        <v>2.5</v>
      </c>
      <c r="T1204" s="26">
        <f t="shared" si="465"/>
        <v>2.5</v>
      </c>
      <c r="U1204" s="26">
        <f t="shared" si="466"/>
        <v>0</v>
      </c>
      <c r="V1204" s="26">
        <f t="shared" si="467"/>
        <v>0</v>
      </c>
      <c r="W1204" s="26">
        <f>VLOOKUP(AF1204,角色间职业划分!L:M,2,FALSE)</f>
        <v>42</v>
      </c>
      <c r="X1204" s="26">
        <f t="shared" si="468"/>
        <v>40</v>
      </c>
      <c r="Y1204" s="26">
        <v>0</v>
      </c>
      <c r="Z1204" s="26">
        <v>0</v>
      </c>
      <c r="AA1204" s="26">
        <v>0</v>
      </c>
      <c r="AB1204" s="26">
        <f t="shared" si="469"/>
        <v>12.5</v>
      </c>
      <c r="AC1204" s="1">
        <f t="shared" si="450"/>
        <v>1010</v>
      </c>
      <c r="AD1204" s="51"/>
      <c r="AE1204" s="1"/>
      <c r="AF1204">
        <f t="shared" si="470"/>
        <v>20</v>
      </c>
      <c r="AG1204" s="26" t="str">
        <f>VLOOKUP(AF1204,角色间职业划分!P:R,3,FALSE)</f>
        <v>幻术师</v>
      </c>
      <c r="AH1204" s="26">
        <f t="shared" si="471"/>
        <v>40</v>
      </c>
    </row>
    <row r="1205" spans="1:34" x14ac:dyDescent="0.15">
      <c r="A1205" s="26">
        <v>1201</v>
      </c>
      <c r="B1205" s="26">
        <f t="shared" si="451"/>
        <v>0</v>
      </c>
      <c r="C1205" s="26">
        <f>ROUND(IF($AG1205="战士",VLOOKUP($AH1205,$DV:$ER,DX$1,FALSE),IF($AG1205="幻术师",VLOOKUP($AH1205,$EU:$FQ,EW$1,FALSE),IF($AG1205="刺客",VLOOKUP($AH1205,$FU:$GQ,FW$1,FALSE),"无该职业")))/VLOOKUP(AF1205,角色间职业划分!P:AP,20,FALSE),0)</f>
        <v>41</v>
      </c>
      <c r="D1205" s="26">
        <f t="shared" si="452"/>
        <v>0</v>
      </c>
      <c r="E1205" s="26">
        <f>ROUND(IF($AG1205="战士",VLOOKUP($AH1205,$DV:$ER,DZ$1,FALSE),IF($AG1205="幻术师",VLOOKUP($AH1205,$EU:$FQ,EY$1,FALSE),IF($AG1205="刺客",VLOOKUP($AH1205,$FU:$GQ,FY$1,FALSE),"无该职业")))*VLOOKUP($AF1205,角色间职业划分!$P:$AP,26,FALSE)*VLOOKUP($AF1205,角色间职业划分!$P:$AP,13,FALSE)/角色间职业划分!$AB$9,0)</f>
        <v>1168</v>
      </c>
      <c r="F1205" s="26">
        <f>ROUND(IF($AG1205="战士",VLOOKUP($AH1205,$DV:$ER,EA$1,FALSE),IF($AG1205="幻术师",VLOOKUP($AH1205,$EU:$FQ,EZ$1,FALSE),IF($AG1205="刺客",VLOOKUP($AH1205,$FU:$GQ,FZ$1,FALSE),"无该职业")))*VLOOKUP($AF1205,角色间职业划分!$P:$AP,8,FALSE)/角色间职业划分!$W$9,0)</f>
        <v>5310</v>
      </c>
      <c r="G1205" s="26">
        <f>ROUND(IF($AG1205="战士",VLOOKUP($AH1205,$DV:$ER,EB$1,FALSE),IF($AG1205="幻术师",VLOOKUP($AH1205,$EU:$FQ,FA$1,FALSE),IF($AG1205="刺客",VLOOKUP($AH1205,$FU:$GQ,GA$1,FALSE),"无该职业")))*VLOOKUP($AF1205,角色间职业划分!$P:$AP,13,FALSE)/角色间职业划分!$AB$9,0)</f>
        <v>3811</v>
      </c>
      <c r="H1205" s="26">
        <f t="shared" si="453"/>
        <v>0</v>
      </c>
      <c r="I1205" s="26">
        <f t="shared" si="454"/>
        <v>0</v>
      </c>
      <c r="J1205" s="26">
        <f t="shared" si="455"/>
        <v>0</v>
      </c>
      <c r="K1205" s="26">
        <f t="shared" si="456"/>
        <v>0</v>
      </c>
      <c r="L1205" s="26">
        <f t="shared" si="457"/>
        <v>0</v>
      </c>
      <c r="M1205" s="26">
        <f t="shared" si="458"/>
        <v>0</v>
      </c>
      <c r="N1205" s="26">
        <f t="shared" si="459"/>
        <v>7.5</v>
      </c>
      <c r="O1205" s="26">
        <f t="shared" si="460"/>
        <v>2.5</v>
      </c>
      <c r="P1205" s="26">
        <f t="shared" si="461"/>
        <v>0</v>
      </c>
      <c r="Q1205" s="26">
        <f t="shared" si="462"/>
        <v>5</v>
      </c>
      <c r="R1205" s="26">
        <f t="shared" si="463"/>
        <v>7.5</v>
      </c>
      <c r="S1205" s="26">
        <f t="shared" si="464"/>
        <v>2.5</v>
      </c>
      <c r="T1205" s="26">
        <f t="shared" si="465"/>
        <v>2.5</v>
      </c>
      <c r="U1205" s="26">
        <f t="shared" si="466"/>
        <v>0</v>
      </c>
      <c r="V1205" s="26">
        <f t="shared" si="467"/>
        <v>0</v>
      </c>
      <c r="W1205" s="26">
        <f>VLOOKUP(AF1205,角色间职业划分!L:M,2,FALSE)</f>
        <v>42</v>
      </c>
      <c r="X1205" s="26">
        <f t="shared" si="468"/>
        <v>41</v>
      </c>
      <c r="Y1205" s="26">
        <v>0</v>
      </c>
      <c r="Z1205" s="26">
        <v>0</v>
      </c>
      <c r="AA1205" s="26">
        <v>0</v>
      </c>
      <c r="AB1205" s="26">
        <f t="shared" si="469"/>
        <v>12.5</v>
      </c>
      <c r="AC1205" s="1">
        <f t="shared" si="450"/>
        <v>1061</v>
      </c>
      <c r="AD1205" s="51"/>
      <c r="AE1205" s="1"/>
      <c r="AF1205">
        <f t="shared" si="470"/>
        <v>20</v>
      </c>
      <c r="AG1205" s="26" t="str">
        <f>VLOOKUP(AF1205,角色间职业划分!P:R,3,FALSE)</f>
        <v>幻术师</v>
      </c>
      <c r="AH1205" s="26">
        <f t="shared" si="471"/>
        <v>41</v>
      </c>
    </row>
    <row r="1206" spans="1:34" x14ac:dyDescent="0.15">
      <c r="A1206" s="26">
        <v>1202</v>
      </c>
      <c r="B1206" s="26">
        <f t="shared" si="451"/>
        <v>0</v>
      </c>
      <c r="C1206" s="26">
        <f>ROUND(IF($AG1206="战士",VLOOKUP($AH1206,$DV:$ER,DX$1,FALSE),IF($AG1206="幻术师",VLOOKUP($AH1206,$EU:$FQ,EW$1,FALSE),IF($AG1206="刺客",VLOOKUP($AH1206,$FU:$GQ,FW$1,FALSE),"无该职业")))/VLOOKUP(AF1206,角色间职业划分!P:AP,20,FALSE),0)</f>
        <v>47</v>
      </c>
      <c r="D1206" s="26">
        <f t="shared" si="452"/>
        <v>0</v>
      </c>
      <c r="E1206" s="26">
        <f>ROUND(IF($AG1206="战士",VLOOKUP($AH1206,$DV:$ER,DZ$1,FALSE),IF($AG1206="幻术师",VLOOKUP($AH1206,$EU:$FQ,EY$1,FALSE),IF($AG1206="刺客",VLOOKUP($AH1206,$FU:$GQ,FY$1,FALSE),"无该职业")))*VLOOKUP($AF1206,角色间职业划分!$P:$AP,26,FALSE)*VLOOKUP($AF1206,角色间职业划分!$P:$AP,13,FALSE)/角色间职业划分!$AB$9,0)</f>
        <v>1168</v>
      </c>
      <c r="F1206" s="26">
        <f>ROUND(IF($AG1206="战士",VLOOKUP($AH1206,$DV:$ER,EA$1,FALSE),IF($AG1206="幻术师",VLOOKUP($AH1206,$EU:$FQ,EZ$1,FALSE),IF($AG1206="刺客",VLOOKUP($AH1206,$FU:$GQ,FZ$1,FALSE),"无该职业")))*VLOOKUP($AF1206,角色间职业划分!$P:$AP,8,FALSE)/角色间职业划分!$W$9,0)</f>
        <v>5310</v>
      </c>
      <c r="G1206" s="26">
        <f>ROUND(IF($AG1206="战士",VLOOKUP($AH1206,$DV:$ER,EB$1,FALSE),IF($AG1206="幻术师",VLOOKUP($AH1206,$EU:$FQ,FA$1,FALSE),IF($AG1206="刺客",VLOOKUP($AH1206,$FU:$GQ,GA$1,FALSE),"无该职业")))*VLOOKUP($AF1206,角色间职业划分!$P:$AP,13,FALSE)/角色间职业划分!$AB$9,0)</f>
        <v>3811</v>
      </c>
      <c r="H1206" s="26">
        <f t="shared" si="453"/>
        <v>0</v>
      </c>
      <c r="I1206" s="26">
        <f t="shared" si="454"/>
        <v>0</v>
      </c>
      <c r="J1206" s="26">
        <f t="shared" si="455"/>
        <v>0</v>
      </c>
      <c r="K1206" s="26">
        <f t="shared" si="456"/>
        <v>0</v>
      </c>
      <c r="L1206" s="26">
        <f t="shared" si="457"/>
        <v>0</v>
      </c>
      <c r="M1206" s="26">
        <f t="shared" si="458"/>
        <v>0</v>
      </c>
      <c r="N1206" s="26">
        <f t="shared" si="459"/>
        <v>7.5</v>
      </c>
      <c r="O1206" s="26">
        <f t="shared" si="460"/>
        <v>2.5</v>
      </c>
      <c r="P1206" s="26">
        <f t="shared" si="461"/>
        <v>0</v>
      </c>
      <c r="Q1206" s="26">
        <f t="shared" si="462"/>
        <v>5</v>
      </c>
      <c r="R1206" s="26">
        <f t="shared" si="463"/>
        <v>7.5</v>
      </c>
      <c r="S1206" s="26">
        <f t="shared" si="464"/>
        <v>2.5</v>
      </c>
      <c r="T1206" s="26">
        <f t="shared" si="465"/>
        <v>2.5</v>
      </c>
      <c r="U1206" s="26">
        <f t="shared" si="466"/>
        <v>0</v>
      </c>
      <c r="V1206" s="26">
        <f t="shared" si="467"/>
        <v>0</v>
      </c>
      <c r="W1206" s="26">
        <f>VLOOKUP(AF1206,角色间职业划分!L:M,2,FALSE)</f>
        <v>42</v>
      </c>
      <c r="X1206" s="26">
        <f t="shared" si="468"/>
        <v>42</v>
      </c>
      <c r="Y1206" s="26">
        <v>0</v>
      </c>
      <c r="Z1206" s="26">
        <v>0</v>
      </c>
      <c r="AA1206" s="26">
        <v>0</v>
      </c>
      <c r="AB1206" s="26">
        <f t="shared" si="469"/>
        <v>12.5</v>
      </c>
      <c r="AC1206" s="1">
        <f t="shared" si="450"/>
        <v>1111</v>
      </c>
      <c r="AD1206" s="51"/>
      <c r="AE1206" s="1"/>
      <c r="AF1206">
        <f t="shared" si="470"/>
        <v>20</v>
      </c>
      <c r="AG1206" s="26" t="str">
        <f>VLOOKUP(AF1206,角色间职业划分!P:R,3,FALSE)</f>
        <v>幻术师</v>
      </c>
      <c r="AH1206" s="26">
        <f t="shared" si="471"/>
        <v>42</v>
      </c>
    </row>
    <row r="1207" spans="1:34" x14ac:dyDescent="0.15">
      <c r="A1207" s="26">
        <v>1203</v>
      </c>
      <c r="B1207" s="26">
        <f t="shared" si="451"/>
        <v>0</v>
      </c>
      <c r="C1207" s="26">
        <f>ROUND(IF($AG1207="战士",VLOOKUP($AH1207,$DV:$ER,DX$1,FALSE),IF($AG1207="幻术师",VLOOKUP($AH1207,$EU:$FQ,EW$1,FALSE),IF($AG1207="刺客",VLOOKUP($AH1207,$FU:$GQ,FW$1,FALSE),"无该职业")))/VLOOKUP(AF1207,角色间职业划分!P:AP,20,FALSE),0)</f>
        <v>47</v>
      </c>
      <c r="D1207" s="26">
        <f t="shared" si="452"/>
        <v>0</v>
      </c>
      <c r="E1207" s="26">
        <f>ROUND(IF($AG1207="战士",VLOOKUP($AH1207,$DV:$ER,DZ$1,FALSE),IF($AG1207="幻术师",VLOOKUP($AH1207,$EU:$FQ,EY$1,FALSE),IF($AG1207="刺客",VLOOKUP($AH1207,$FU:$GQ,FY$1,FALSE),"无该职业")))*VLOOKUP($AF1207,角色间职业划分!$P:$AP,26,FALSE)*VLOOKUP($AF1207,角色间职业划分!$P:$AP,13,FALSE)/角色间职业划分!$AB$9,0)</f>
        <v>1670</v>
      </c>
      <c r="F1207" s="26">
        <f>ROUND(IF($AG1207="战士",VLOOKUP($AH1207,$DV:$ER,EA$1,FALSE),IF($AG1207="幻术师",VLOOKUP($AH1207,$EU:$FQ,EZ$1,FALSE),IF($AG1207="刺客",VLOOKUP($AH1207,$FU:$GQ,FZ$1,FALSE),"无该职业")))*VLOOKUP($AF1207,角色间职业划分!$P:$AP,8,FALSE)/角色间职业划分!$W$9,0)</f>
        <v>5310</v>
      </c>
      <c r="G1207" s="26">
        <f>ROUND(IF($AG1207="战士",VLOOKUP($AH1207,$DV:$ER,EB$1,FALSE),IF($AG1207="幻术师",VLOOKUP($AH1207,$EU:$FQ,FA$1,FALSE),IF($AG1207="刺客",VLOOKUP($AH1207,$FU:$GQ,GA$1,FALSE),"无该职业")))*VLOOKUP($AF1207,角色间职业划分!$P:$AP,13,FALSE)/角色间职业划分!$AB$9,0)</f>
        <v>3811</v>
      </c>
      <c r="H1207" s="26">
        <f t="shared" si="453"/>
        <v>0</v>
      </c>
      <c r="I1207" s="26">
        <f t="shared" si="454"/>
        <v>0</v>
      </c>
      <c r="J1207" s="26">
        <f t="shared" si="455"/>
        <v>0</v>
      </c>
      <c r="K1207" s="26">
        <f t="shared" si="456"/>
        <v>0</v>
      </c>
      <c r="L1207" s="26">
        <f t="shared" si="457"/>
        <v>0</v>
      </c>
      <c r="M1207" s="26">
        <f t="shared" si="458"/>
        <v>0</v>
      </c>
      <c r="N1207" s="26">
        <f t="shared" si="459"/>
        <v>7.5</v>
      </c>
      <c r="O1207" s="26">
        <f t="shared" si="460"/>
        <v>2.5</v>
      </c>
      <c r="P1207" s="26">
        <f t="shared" si="461"/>
        <v>0</v>
      </c>
      <c r="Q1207" s="26">
        <f t="shared" si="462"/>
        <v>5</v>
      </c>
      <c r="R1207" s="26">
        <f t="shared" si="463"/>
        <v>7.5</v>
      </c>
      <c r="S1207" s="26">
        <f t="shared" si="464"/>
        <v>2.5</v>
      </c>
      <c r="T1207" s="26">
        <f t="shared" si="465"/>
        <v>2.5</v>
      </c>
      <c r="U1207" s="26">
        <f t="shared" si="466"/>
        <v>0</v>
      </c>
      <c r="V1207" s="26">
        <f t="shared" si="467"/>
        <v>0</v>
      </c>
      <c r="W1207" s="26">
        <f>VLOOKUP(AF1207,角色间职业划分!L:M,2,FALSE)</f>
        <v>42</v>
      </c>
      <c r="X1207" s="26">
        <f t="shared" si="468"/>
        <v>43</v>
      </c>
      <c r="Y1207" s="26">
        <v>0</v>
      </c>
      <c r="Z1207" s="26">
        <v>0</v>
      </c>
      <c r="AA1207" s="26">
        <v>0</v>
      </c>
      <c r="AB1207" s="26">
        <f t="shared" si="469"/>
        <v>12.5</v>
      </c>
      <c r="AC1207" s="1">
        <f t="shared" si="450"/>
        <v>1162</v>
      </c>
      <c r="AD1207" s="51"/>
      <c r="AE1207" s="1"/>
      <c r="AF1207">
        <f t="shared" si="470"/>
        <v>20</v>
      </c>
      <c r="AG1207" s="26" t="str">
        <f>VLOOKUP(AF1207,角色间职业划分!P:R,3,FALSE)</f>
        <v>幻术师</v>
      </c>
      <c r="AH1207" s="26">
        <f t="shared" si="471"/>
        <v>43</v>
      </c>
    </row>
    <row r="1208" spans="1:34" x14ac:dyDescent="0.15">
      <c r="A1208" s="26">
        <v>1204</v>
      </c>
      <c r="B1208" s="26">
        <f t="shared" si="451"/>
        <v>0</v>
      </c>
      <c r="C1208" s="26">
        <f>ROUND(IF($AG1208="战士",VLOOKUP($AH1208,$DV:$ER,DX$1,FALSE),IF($AG1208="幻术师",VLOOKUP($AH1208,$EU:$FQ,EW$1,FALSE),IF($AG1208="刺客",VLOOKUP($AH1208,$FU:$GQ,FW$1,FALSE),"无该职业")))/VLOOKUP(AF1208,角色间职业划分!P:AP,20,FALSE),0)</f>
        <v>47</v>
      </c>
      <c r="D1208" s="26">
        <f t="shared" si="452"/>
        <v>0</v>
      </c>
      <c r="E1208" s="26">
        <f>ROUND(IF($AG1208="战士",VLOOKUP($AH1208,$DV:$ER,DZ$1,FALSE),IF($AG1208="幻术师",VLOOKUP($AH1208,$EU:$FQ,EY$1,FALSE),IF($AG1208="刺客",VLOOKUP($AH1208,$FU:$GQ,FY$1,FALSE),"无该职业")))*VLOOKUP($AF1208,角色间职业划分!$P:$AP,26,FALSE)*VLOOKUP($AF1208,角色间职业划分!$P:$AP,13,FALSE)/角色间职业划分!$AB$9,0)</f>
        <v>1670</v>
      </c>
      <c r="F1208" s="26">
        <f>ROUND(IF($AG1208="战士",VLOOKUP($AH1208,$DV:$ER,EA$1,FALSE),IF($AG1208="幻术师",VLOOKUP($AH1208,$EU:$FQ,EZ$1,FALSE),IF($AG1208="刺客",VLOOKUP($AH1208,$FU:$GQ,FZ$1,FALSE),"无该职业")))*VLOOKUP($AF1208,角色间职业划分!$P:$AP,8,FALSE)/角色间职业划分!$W$9,0)</f>
        <v>6706</v>
      </c>
      <c r="G1208" s="26">
        <f>ROUND(IF($AG1208="战士",VLOOKUP($AH1208,$DV:$ER,EB$1,FALSE),IF($AG1208="幻术师",VLOOKUP($AH1208,$EU:$FQ,FA$1,FALSE),IF($AG1208="刺客",VLOOKUP($AH1208,$FU:$GQ,GA$1,FALSE),"无该职业")))*VLOOKUP($AF1208,角色间职业划分!$P:$AP,13,FALSE)/角色间职业划分!$AB$9,0)</f>
        <v>3811</v>
      </c>
      <c r="H1208" s="26">
        <f t="shared" si="453"/>
        <v>0</v>
      </c>
      <c r="I1208" s="26">
        <f t="shared" si="454"/>
        <v>0</v>
      </c>
      <c r="J1208" s="26">
        <f t="shared" si="455"/>
        <v>0</v>
      </c>
      <c r="K1208" s="26">
        <f t="shared" si="456"/>
        <v>0</v>
      </c>
      <c r="L1208" s="26">
        <f t="shared" si="457"/>
        <v>0</v>
      </c>
      <c r="M1208" s="26">
        <f t="shared" si="458"/>
        <v>0</v>
      </c>
      <c r="N1208" s="26">
        <f t="shared" si="459"/>
        <v>7.5</v>
      </c>
      <c r="O1208" s="26">
        <f t="shared" si="460"/>
        <v>2.5</v>
      </c>
      <c r="P1208" s="26">
        <f t="shared" si="461"/>
        <v>0</v>
      </c>
      <c r="Q1208" s="26">
        <f t="shared" si="462"/>
        <v>5</v>
      </c>
      <c r="R1208" s="26">
        <f t="shared" si="463"/>
        <v>7.5</v>
      </c>
      <c r="S1208" s="26">
        <f t="shared" si="464"/>
        <v>2.5</v>
      </c>
      <c r="T1208" s="26">
        <f t="shared" si="465"/>
        <v>2.5</v>
      </c>
      <c r="U1208" s="26">
        <f t="shared" si="466"/>
        <v>0</v>
      </c>
      <c r="V1208" s="26">
        <f t="shared" si="467"/>
        <v>0</v>
      </c>
      <c r="W1208" s="26">
        <f>VLOOKUP(AF1208,角色间职业划分!L:M,2,FALSE)</f>
        <v>42</v>
      </c>
      <c r="X1208" s="26">
        <f t="shared" si="468"/>
        <v>44</v>
      </c>
      <c r="Y1208" s="26">
        <v>0</v>
      </c>
      <c r="Z1208" s="26">
        <v>0</v>
      </c>
      <c r="AA1208" s="26">
        <v>0</v>
      </c>
      <c r="AB1208" s="26">
        <f t="shared" si="469"/>
        <v>12.5</v>
      </c>
      <c r="AC1208" s="1">
        <f t="shared" si="450"/>
        <v>1212</v>
      </c>
      <c r="AD1208" s="51"/>
      <c r="AE1208" s="1"/>
      <c r="AF1208">
        <f t="shared" si="470"/>
        <v>20</v>
      </c>
      <c r="AG1208" s="26" t="str">
        <f>VLOOKUP(AF1208,角色间职业划分!P:R,3,FALSE)</f>
        <v>幻术师</v>
      </c>
      <c r="AH1208" s="26">
        <f t="shared" si="471"/>
        <v>44</v>
      </c>
    </row>
    <row r="1209" spans="1:34" x14ac:dyDescent="0.15">
      <c r="A1209" s="26">
        <v>1205</v>
      </c>
      <c r="B1209" s="26">
        <f t="shared" si="451"/>
        <v>0</v>
      </c>
      <c r="C1209" s="26">
        <f>ROUND(IF($AG1209="战士",VLOOKUP($AH1209,$DV:$ER,DX$1,FALSE),IF($AG1209="幻术师",VLOOKUP($AH1209,$EU:$FQ,EW$1,FALSE),IF($AG1209="刺客",VLOOKUP($AH1209,$FU:$GQ,FW$1,FALSE),"无该职业")))/VLOOKUP(AF1209,角色间职业划分!P:AP,20,FALSE),0)</f>
        <v>47</v>
      </c>
      <c r="D1209" s="26">
        <f t="shared" si="452"/>
        <v>0</v>
      </c>
      <c r="E1209" s="26">
        <f>ROUND(IF($AG1209="战士",VLOOKUP($AH1209,$DV:$ER,DZ$1,FALSE),IF($AG1209="幻术师",VLOOKUP($AH1209,$EU:$FQ,EY$1,FALSE),IF($AG1209="刺客",VLOOKUP($AH1209,$FU:$GQ,FY$1,FALSE),"无该职业")))*VLOOKUP($AF1209,角色间职业划分!$P:$AP,26,FALSE)*VLOOKUP($AF1209,角色间职业划分!$P:$AP,13,FALSE)/角色间职业划分!$AB$9,0)</f>
        <v>1670</v>
      </c>
      <c r="F1209" s="26">
        <f>ROUND(IF($AG1209="战士",VLOOKUP($AH1209,$DV:$ER,EA$1,FALSE),IF($AG1209="幻术师",VLOOKUP($AH1209,$EU:$FQ,EZ$1,FALSE),IF($AG1209="刺客",VLOOKUP($AH1209,$FU:$GQ,FZ$1,FALSE),"无该职业")))*VLOOKUP($AF1209,角色间职业划分!$P:$AP,8,FALSE)/角色间职业划分!$W$9,0)</f>
        <v>6706</v>
      </c>
      <c r="G1209" s="26">
        <f>ROUND(IF($AG1209="战士",VLOOKUP($AH1209,$DV:$ER,EB$1,FALSE),IF($AG1209="幻术师",VLOOKUP($AH1209,$EU:$FQ,FA$1,FALSE),IF($AG1209="刺客",VLOOKUP($AH1209,$FU:$GQ,GA$1,FALSE),"无该职业")))*VLOOKUP($AF1209,角色间职业划分!$P:$AP,13,FALSE)/角色间职业划分!$AB$9,0)</f>
        <v>4537</v>
      </c>
      <c r="H1209" s="26">
        <f t="shared" si="453"/>
        <v>0</v>
      </c>
      <c r="I1209" s="26">
        <f t="shared" si="454"/>
        <v>0</v>
      </c>
      <c r="J1209" s="26">
        <f t="shared" si="455"/>
        <v>0</v>
      </c>
      <c r="K1209" s="26">
        <f t="shared" si="456"/>
        <v>0</v>
      </c>
      <c r="L1209" s="26">
        <f t="shared" si="457"/>
        <v>0</v>
      </c>
      <c r="M1209" s="26">
        <f t="shared" si="458"/>
        <v>0</v>
      </c>
      <c r="N1209" s="26">
        <f t="shared" si="459"/>
        <v>7.5</v>
      </c>
      <c r="O1209" s="26">
        <f t="shared" si="460"/>
        <v>2.5</v>
      </c>
      <c r="P1209" s="26">
        <f t="shared" si="461"/>
        <v>0</v>
      </c>
      <c r="Q1209" s="26">
        <f t="shared" si="462"/>
        <v>5</v>
      </c>
      <c r="R1209" s="26">
        <f t="shared" si="463"/>
        <v>7.5</v>
      </c>
      <c r="S1209" s="26">
        <f t="shared" si="464"/>
        <v>2.5</v>
      </c>
      <c r="T1209" s="26">
        <f t="shared" si="465"/>
        <v>2.5</v>
      </c>
      <c r="U1209" s="26">
        <f t="shared" si="466"/>
        <v>0</v>
      </c>
      <c r="V1209" s="26">
        <f t="shared" si="467"/>
        <v>0</v>
      </c>
      <c r="W1209" s="26">
        <f>VLOOKUP(AF1209,角色间职业划分!L:M,2,FALSE)</f>
        <v>42</v>
      </c>
      <c r="X1209" s="26">
        <f t="shared" si="468"/>
        <v>45</v>
      </c>
      <c r="Y1209" s="26">
        <v>0</v>
      </c>
      <c r="Z1209" s="26">
        <v>0</v>
      </c>
      <c r="AA1209" s="26">
        <v>0</v>
      </c>
      <c r="AB1209" s="26">
        <f t="shared" si="469"/>
        <v>12.5</v>
      </c>
      <c r="AC1209" s="1">
        <f t="shared" si="450"/>
        <v>1263</v>
      </c>
      <c r="AD1209" s="51"/>
      <c r="AE1209" s="1"/>
      <c r="AF1209">
        <f t="shared" si="470"/>
        <v>20</v>
      </c>
      <c r="AG1209" s="26" t="str">
        <f>VLOOKUP(AF1209,角色间职业划分!P:R,3,FALSE)</f>
        <v>幻术师</v>
      </c>
      <c r="AH1209" s="26">
        <f t="shared" si="471"/>
        <v>45</v>
      </c>
    </row>
    <row r="1210" spans="1:34" x14ac:dyDescent="0.15">
      <c r="A1210" s="26">
        <v>1206</v>
      </c>
      <c r="B1210" s="26">
        <f t="shared" si="451"/>
        <v>0</v>
      </c>
      <c r="C1210" s="26">
        <f>ROUND(IF($AG1210="战士",VLOOKUP($AH1210,$DV:$ER,DX$1,FALSE),IF($AG1210="幻术师",VLOOKUP($AH1210,$EU:$FQ,EW$1,FALSE),IF($AG1210="刺客",VLOOKUP($AH1210,$FU:$GQ,FW$1,FALSE),"无该职业")))/VLOOKUP(AF1210,角色间职业划分!P:AP,20,FALSE),0)</f>
        <v>47</v>
      </c>
      <c r="D1210" s="26">
        <f t="shared" si="452"/>
        <v>0</v>
      </c>
      <c r="E1210" s="26">
        <f>ROUND(IF($AG1210="战士",VLOOKUP($AH1210,$DV:$ER,DZ$1,FALSE),IF($AG1210="幻术师",VLOOKUP($AH1210,$EU:$FQ,EY$1,FALSE),IF($AG1210="刺客",VLOOKUP($AH1210,$FU:$GQ,FY$1,FALSE),"无该职业")))*VLOOKUP($AF1210,角色间职业划分!$P:$AP,26,FALSE)*VLOOKUP($AF1210,角色间职业划分!$P:$AP,13,FALSE)/角色间职业划分!$AB$9,0)</f>
        <v>1670</v>
      </c>
      <c r="F1210" s="26">
        <f>ROUND(IF($AG1210="战士",VLOOKUP($AH1210,$DV:$ER,EA$1,FALSE),IF($AG1210="幻术师",VLOOKUP($AH1210,$EU:$FQ,EZ$1,FALSE),IF($AG1210="刺客",VLOOKUP($AH1210,$FU:$GQ,FZ$1,FALSE),"无该职业")))*VLOOKUP($AF1210,角色间职业划分!$P:$AP,8,FALSE)/角色间职业划分!$W$9,0)</f>
        <v>6706</v>
      </c>
      <c r="G1210" s="26">
        <f>ROUND(IF($AG1210="战士",VLOOKUP($AH1210,$DV:$ER,EB$1,FALSE),IF($AG1210="幻术师",VLOOKUP($AH1210,$EU:$FQ,FA$1,FALSE),IF($AG1210="刺客",VLOOKUP($AH1210,$FU:$GQ,GA$1,FALSE),"无该职业")))*VLOOKUP($AF1210,角色间职业划分!$P:$AP,13,FALSE)/角色间职业划分!$AB$9,0)</f>
        <v>4537</v>
      </c>
      <c r="H1210" s="26">
        <f t="shared" si="453"/>
        <v>0</v>
      </c>
      <c r="I1210" s="26">
        <f t="shared" si="454"/>
        <v>0</v>
      </c>
      <c r="J1210" s="26">
        <f t="shared" si="455"/>
        <v>0</v>
      </c>
      <c r="K1210" s="26">
        <f t="shared" si="456"/>
        <v>0</v>
      </c>
      <c r="L1210" s="26">
        <f t="shared" si="457"/>
        <v>0</v>
      </c>
      <c r="M1210" s="26">
        <f t="shared" si="458"/>
        <v>0</v>
      </c>
      <c r="N1210" s="26">
        <f t="shared" si="459"/>
        <v>7.5</v>
      </c>
      <c r="O1210" s="26">
        <f t="shared" si="460"/>
        <v>5</v>
      </c>
      <c r="P1210" s="26">
        <f t="shared" si="461"/>
        <v>0</v>
      </c>
      <c r="Q1210" s="26">
        <f t="shared" si="462"/>
        <v>5</v>
      </c>
      <c r="R1210" s="26">
        <f t="shared" si="463"/>
        <v>7.5</v>
      </c>
      <c r="S1210" s="26">
        <f t="shared" si="464"/>
        <v>2.5</v>
      </c>
      <c r="T1210" s="26">
        <f t="shared" si="465"/>
        <v>2.5</v>
      </c>
      <c r="U1210" s="26">
        <f t="shared" si="466"/>
        <v>0</v>
      </c>
      <c r="V1210" s="26">
        <f t="shared" si="467"/>
        <v>0</v>
      </c>
      <c r="W1210" s="26">
        <f>VLOOKUP(AF1210,角色间职业划分!L:M,2,FALSE)</f>
        <v>42</v>
      </c>
      <c r="X1210" s="26">
        <f t="shared" si="468"/>
        <v>46</v>
      </c>
      <c r="Y1210" s="26">
        <v>0</v>
      </c>
      <c r="Z1210" s="26">
        <v>0</v>
      </c>
      <c r="AA1210" s="26">
        <v>0</v>
      </c>
      <c r="AB1210" s="26">
        <f t="shared" si="469"/>
        <v>12.5</v>
      </c>
      <c r="AC1210" s="1">
        <f t="shared" si="450"/>
        <v>1313</v>
      </c>
      <c r="AD1210" s="51"/>
      <c r="AE1210" s="1"/>
      <c r="AF1210">
        <f t="shared" si="470"/>
        <v>20</v>
      </c>
      <c r="AG1210" s="26" t="str">
        <f>VLOOKUP(AF1210,角色间职业划分!P:R,3,FALSE)</f>
        <v>幻术师</v>
      </c>
      <c r="AH1210" s="26">
        <f t="shared" si="471"/>
        <v>46</v>
      </c>
    </row>
    <row r="1211" spans="1:34" x14ac:dyDescent="0.15">
      <c r="A1211" s="26">
        <v>1207</v>
      </c>
      <c r="B1211" s="26">
        <f t="shared" si="451"/>
        <v>0</v>
      </c>
      <c r="C1211" s="26">
        <f>ROUND(IF($AG1211="战士",VLOOKUP($AH1211,$DV:$ER,DX$1,FALSE),IF($AG1211="幻术师",VLOOKUP($AH1211,$EU:$FQ,EW$1,FALSE),IF($AG1211="刺客",VLOOKUP($AH1211,$FU:$GQ,FW$1,FALSE),"无该职业")))/VLOOKUP(AF1211,角色间职业划分!P:AP,20,FALSE),0)</f>
        <v>47</v>
      </c>
      <c r="D1211" s="26">
        <f t="shared" si="452"/>
        <v>0</v>
      </c>
      <c r="E1211" s="26">
        <f>ROUND(IF($AG1211="战士",VLOOKUP($AH1211,$DV:$ER,DZ$1,FALSE),IF($AG1211="幻术师",VLOOKUP($AH1211,$EU:$FQ,EY$1,FALSE),IF($AG1211="刺客",VLOOKUP($AH1211,$FU:$GQ,FY$1,FALSE),"无该职业")))*VLOOKUP($AF1211,角色间职业划分!$P:$AP,26,FALSE)*VLOOKUP($AF1211,角色间职业划分!$P:$AP,13,FALSE)/角色间职业划分!$AB$9,0)</f>
        <v>1670</v>
      </c>
      <c r="F1211" s="26">
        <f>ROUND(IF($AG1211="战士",VLOOKUP($AH1211,$DV:$ER,EA$1,FALSE),IF($AG1211="幻术师",VLOOKUP($AH1211,$EU:$FQ,EZ$1,FALSE),IF($AG1211="刺客",VLOOKUP($AH1211,$FU:$GQ,FZ$1,FALSE),"无该职业")))*VLOOKUP($AF1211,角色间职业划分!$P:$AP,8,FALSE)/角色间职业划分!$W$9,0)</f>
        <v>7544</v>
      </c>
      <c r="G1211" s="26">
        <f>ROUND(IF($AG1211="战士",VLOOKUP($AH1211,$DV:$ER,EB$1,FALSE),IF($AG1211="幻术师",VLOOKUP($AH1211,$EU:$FQ,FA$1,FALSE),IF($AG1211="刺客",VLOOKUP($AH1211,$FU:$GQ,GA$1,FALSE),"无该职业")))*VLOOKUP($AF1211,角色间职业划分!$P:$AP,13,FALSE)/角色间职业划分!$AB$9,0)</f>
        <v>4537</v>
      </c>
      <c r="H1211" s="26">
        <f t="shared" si="453"/>
        <v>0</v>
      </c>
      <c r="I1211" s="26">
        <f t="shared" si="454"/>
        <v>0</v>
      </c>
      <c r="J1211" s="26">
        <f t="shared" si="455"/>
        <v>0</v>
      </c>
      <c r="K1211" s="26">
        <f t="shared" si="456"/>
        <v>0</v>
      </c>
      <c r="L1211" s="26">
        <f t="shared" si="457"/>
        <v>0</v>
      </c>
      <c r="M1211" s="26">
        <f t="shared" si="458"/>
        <v>0</v>
      </c>
      <c r="N1211" s="26">
        <f t="shared" si="459"/>
        <v>7.5</v>
      </c>
      <c r="O1211" s="26">
        <f t="shared" si="460"/>
        <v>5</v>
      </c>
      <c r="P1211" s="26">
        <f t="shared" si="461"/>
        <v>0</v>
      </c>
      <c r="Q1211" s="26">
        <f t="shared" si="462"/>
        <v>5</v>
      </c>
      <c r="R1211" s="26">
        <f t="shared" si="463"/>
        <v>7.5</v>
      </c>
      <c r="S1211" s="26">
        <f t="shared" si="464"/>
        <v>2.5</v>
      </c>
      <c r="T1211" s="26">
        <f t="shared" si="465"/>
        <v>2.5</v>
      </c>
      <c r="U1211" s="26">
        <f t="shared" si="466"/>
        <v>0</v>
      </c>
      <c r="V1211" s="26">
        <f t="shared" si="467"/>
        <v>0</v>
      </c>
      <c r="W1211" s="26">
        <f>VLOOKUP(AF1211,角色间职业划分!L:M,2,FALSE)</f>
        <v>42</v>
      </c>
      <c r="X1211" s="26">
        <f t="shared" si="468"/>
        <v>47</v>
      </c>
      <c r="Y1211" s="26">
        <v>0</v>
      </c>
      <c r="Z1211" s="26">
        <v>0</v>
      </c>
      <c r="AA1211" s="26">
        <v>0</v>
      </c>
      <c r="AB1211" s="26">
        <f t="shared" si="469"/>
        <v>12.5</v>
      </c>
      <c r="AC1211" s="1">
        <f t="shared" si="450"/>
        <v>1364</v>
      </c>
      <c r="AD1211" s="51"/>
      <c r="AE1211" s="1"/>
      <c r="AF1211">
        <f t="shared" si="470"/>
        <v>20</v>
      </c>
      <c r="AG1211" s="26" t="str">
        <f>VLOOKUP(AF1211,角色间职业划分!P:R,3,FALSE)</f>
        <v>幻术师</v>
      </c>
      <c r="AH1211" s="26">
        <f t="shared" si="471"/>
        <v>47</v>
      </c>
    </row>
    <row r="1212" spans="1:34" x14ac:dyDescent="0.15">
      <c r="A1212" s="26">
        <v>1208</v>
      </c>
      <c r="B1212" s="26">
        <f t="shared" si="451"/>
        <v>0</v>
      </c>
      <c r="C1212" s="26">
        <f>ROUND(IF($AG1212="战士",VLOOKUP($AH1212,$DV:$ER,DX$1,FALSE),IF($AG1212="幻术师",VLOOKUP($AH1212,$EU:$FQ,EW$1,FALSE),IF($AG1212="刺客",VLOOKUP($AH1212,$FU:$GQ,FW$1,FALSE),"无该职业")))/VLOOKUP(AF1212,角色间职业划分!P:AP,20,FALSE),0)</f>
        <v>53</v>
      </c>
      <c r="D1212" s="26">
        <f t="shared" si="452"/>
        <v>0</v>
      </c>
      <c r="E1212" s="26">
        <f>ROUND(IF($AG1212="战士",VLOOKUP($AH1212,$DV:$ER,DZ$1,FALSE),IF($AG1212="幻术师",VLOOKUP($AH1212,$EU:$FQ,EY$1,FALSE),IF($AG1212="刺客",VLOOKUP($AH1212,$FU:$GQ,FY$1,FALSE),"无该职业")))*VLOOKUP($AF1212,角色间职业划分!$P:$AP,26,FALSE)*VLOOKUP($AF1212,角色间职业划分!$P:$AP,13,FALSE)/角色间职业划分!$AB$9,0)</f>
        <v>1670</v>
      </c>
      <c r="F1212" s="26">
        <f>ROUND(IF($AG1212="战士",VLOOKUP($AH1212,$DV:$ER,EA$1,FALSE),IF($AG1212="幻术师",VLOOKUP($AH1212,$EU:$FQ,EZ$1,FALSE),IF($AG1212="刺客",VLOOKUP($AH1212,$FU:$GQ,FZ$1,FALSE),"无该职业")))*VLOOKUP($AF1212,角色间职业划分!$P:$AP,8,FALSE)/角色间职业划分!$W$9,0)</f>
        <v>7544</v>
      </c>
      <c r="G1212" s="26">
        <f>ROUND(IF($AG1212="战士",VLOOKUP($AH1212,$DV:$ER,EB$1,FALSE),IF($AG1212="幻术师",VLOOKUP($AH1212,$EU:$FQ,FA$1,FALSE),IF($AG1212="刺客",VLOOKUP($AH1212,$FU:$GQ,GA$1,FALSE),"无该职业")))*VLOOKUP($AF1212,角色间职业划分!$P:$AP,13,FALSE)/角色间职业划分!$AB$9,0)</f>
        <v>4537</v>
      </c>
      <c r="H1212" s="26">
        <f t="shared" si="453"/>
        <v>0</v>
      </c>
      <c r="I1212" s="26">
        <f t="shared" si="454"/>
        <v>0</v>
      </c>
      <c r="J1212" s="26">
        <f t="shared" si="455"/>
        <v>0</v>
      </c>
      <c r="K1212" s="26">
        <f t="shared" si="456"/>
        <v>0</v>
      </c>
      <c r="L1212" s="26">
        <f t="shared" si="457"/>
        <v>0</v>
      </c>
      <c r="M1212" s="26">
        <f t="shared" si="458"/>
        <v>0</v>
      </c>
      <c r="N1212" s="26">
        <f t="shared" si="459"/>
        <v>7.5</v>
      </c>
      <c r="O1212" s="26">
        <f t="shared" si="460"/>
        <v>5</v>
      </c>
      <c r="P1212" s="26">
        <f t="shared" si="461"/>
        <v>0</v>
      </c>
      <c r="Q1212" s="26">
        <f t="shared" si="462"/>
        <v>5</v>
      </c>
      <c r="R1212" s="26">
        <f t="shared" si="463"/>
        <v>7.5</v>
      </c>
      <c r="S1212" s="26">
        <f t="shared" si="464"/>
        <v>2.5</v>
      </c>
      <c r="T1212" s="26">
        <f t="shared" si="465"/>
        <v>2.5</v>
      </c>
      <c r="U1212" s="26">
        <f t="shared" si="466"/>
        <v>0</v>
      </c>
      <c r="V1212" s="26">
        <f t="shared" si="467"/>
        <v>0</v>
      </c>
      <c r="W1212" s="26">
        <f>VLOOKUP(AF1212,角色间职业划分!L:M,2,FALSE)</f>
        <v>42</v>
      </c>
      <c r="X1212" s="26">
        <f t="shared" si="468"/>
        <v>48</v>
      </c>
      <c r="Y1212" s="26">
        <v>0</v>
      </c>
      <c r="Z1212" s="26">
        <v>0</v>
      </c>
      <c r="AA1212" s="26">
        <v>0</v>
      </c>
      <c r="AB1212" s="26">
        <f t="shared" si="469"/>
        <v>12.5</v>
      </c>
      <c r="AC1212" s="1">
        <f t="shared" si="450"/>
        <v>1414</v>
      </c>
      <c r="AD1212" s="51"/>
      <c r="AE1212" s="1"/>
      <c r="AF1212">
        <f t="shared" si="470"/>
        <v>20</v>
      </c>
      <c r="AG1212" s="26" t="str">
        <f>VLOOKUP(AF1212,角色间职业划分!P:R,3,FALSE)</f>
        <v>幻术师</v>
      </c>
      <c r="AH1212" s="26">
        <f t="shared" si="471"/>
        <v>48</v>
      </c>
    </row>
    <row r="1213" spans="1:34" x14ac:dyDescent="0.15">
      <c r="A1213" s="26">
        <v>1209</v>
      </c>
      <c r="B1213" s="26">
        <f t="shared" si="451"/>
        <v>0</v>
      </c>
      <c r="C1213" s="26">
        <f>ROUND(IF($AG1213="战士",VLOOKUP($AH1213,$DV:$ER,DX$1,FALSE),IF($AG1213="幻术师",VLOOKUP($AH1213,$EU:$FQ,EW$1,FALSE),IF($AG1213="刺客",VLOOKUP($AH1213,$FU:$GQ,FW$1,FALSE),"无该职业")))/VLOOKUP(AF1213,角色间职业划分!P:AP,20,FALSE),0)</f>
        <v>53</v>
      </c>
      <c r="D1213" s="26">
        <f t="shared" si="452"/>
        <v>0</v>
      </c>
      <c r="E1213" s="26">
        <f>ROUND(IF($AG1213="战士",VLOOKUP($AH1213,$DV:$ER,DZ$1,FALSE),IF($AG1213="幻术师",VLOOKUP($AH1213,$EU:$FQ,EY$1,FALSE),IF($AG1213="刺客",VLOOKUP($AH1213,$FU:$GQ,FY$1,FALSE),"无该职业")))*VLOOKUP($AF1213,角色间职业划分!$P:$AP,26,FALSE)*VLOOKUP($AF1213,角色间职业划分!$P:$AP,13,FALSE)/角色间职业划分!$AB$9,0)</f>
        <v>1670</v>
      </c>
      <c r="F1213" s="26">
        <f>ROUND(IF($AG1213="战士",VLOOKUP($AH1213,$DV:$ER,EA$1,FALSE),IF($AG1213="幻术师",VLOOKUP($AH1213,$EU:$FQ,EZ$1,FALSE),IF($AG1213="刺客",VLOOKUP($AH1213,$FU:$GQ,FZ$1,FALSE),"无该职业")))*VLOOKUP($AF1213,角色间职业划分!$P:$AP,8,FALSE)/角色间职业划分!$W$9,0)</f>
        <v>7544</v>
      </c>
      <c r="G1213" s="26">
        <f>ROUND(IF($AG1213="战士",VLOOKUP($AH1213,$DV:$ER,EB$1,FALSE),IF($AG1213="幻术师",VLOOKUP($AH1213,$EU:$FQ,FA$1,FALSE),IF($AG1213="刺客",VLOOKUP($AH1213,$FU:$GQ,GA$1,FALSE),"无该职业")))*VLOOKUP($AF1213,角色间职业划分!$P:$AP,13,FALSE)/角色间职业划分!$AB$9,0)</f>
        <v>5263</v>
      </c>
      <c r="H1213" s="26">
        <f t="shared" si="453"/>
        <v>0</v>
      </c>
      <c r="I1213" s="26">
        <f t="shared" si="454"/>
        <v>0</v>
      </c>
      <c r="J1213" s="26">
        <f t="shared" si="455"/>
        <v>0</v>
      </c>
      <c r="K1213" s="26">
        <f t="shared" si="456"/>
        <v>0</v>
      </c>
      <c r="L1213" s="26">
        <f t="shared" si="457"/>
        <v>0</v>
      </c>
      <c r="M1213" s="26">
        <f t="shared" si="458"/>
        <v>0</v>
      </c>
      <c r="N1213" s="26">
        <f t="shared" si="459"/>
        <v>7.5</v>
      </c>
      <c r="O1213" s="26">
        <f t="shared" si="460"/>
        <v>5</v>
      </c>
      <c r="P1213" s="26">
        <f t="shared" si="461"/>
        <v>0</v>
      </c>
      <c r="Q1213" s="26">
        <f t="shared" si="462"/>
        <v>5</v>
      </c>
      <c r="R1213" s="26">
        <f t="shared" si="463"/>
        <v>7.5</v>
      </c>
      <c r="S1213" s="26">
        <f t="shared" si="464"/>
        <v>2.5</v>
      </c>
      <c r="T1213" s="26">
        <f t="shared" si="465"/>
        <v>2.5</v>
      </c>
      <c r="U1213" s="26">
        <f t="shared" si="466"/>
        <v>0</v>
      </c>
      <c r="V1213" s="26">
        <f t="shared" si="467"/>
        <v>0</v>
      </c>
      <c r="W1213" s="26">
        <f>VLOOKUP(AF1213,角色间职业划分!L:M,2,FALSE)</f>
        <v>42</v>
      </c>
      <c r="X1213" s="26">
        <f t="shared" si="468"/>
        <v>49</v>
      </c>
      <c r="Y1213" s="26">
        <v>0</v>
      </c>
      <c r="Z1213" s="26">
        <v>0</v>
      </c>
      <c r="AA1213" s="26">
        <v>0</v>
      </c>
      <c r="AB1213" s="26">
        <f t="shared" si="469"/>
        <v>12.5</v>
      </c>
      <c r="AC1213" s="1">
        <f t="shared" si="450"/>
        <v>1465</v>
      </c>
      <c r="AD1213" s="51"/>
      <c r="AE1213" s="1"/>
      <c r="AF1213">
        <f t="shared" si="470"/>
        <v>20</v>
      </c>
      <c r="AG1213" s="26" t="str">
        <f>VLOOKUP(AF1213,角色间职业划分!P:R,3,FALSE)</f>
        <v>幻术师</v>
      </c>
      <c r="AH1213" s="26">
        <f t="shared" si="471"/>
        <v>49</v>
      </c>
    </row>
    <row r="1214" spans="1:34" x14ac:dyDescent="0.15">
      <c r="A1214" s="26">
        <v>1210</v>
      </c>
      <c r="B1214" s="26">
        <f t="shared" si="451"/>
        <v>0</v>
      </c>
      <c r="C1214" s="26">
        <f>ROUND(IF($AG1214="战士",VLOOKUP($AH1214,$DV:$ER,DX$1,FALSE),IF($AG1214="幻术师",VLOOKUP($AH1214,$EU:$FQ,EW$1,FALSE),IF($AG1214="刺客",VLOOKUP($AH1214,$FU:$GQ,FW$1,FALSE),"无该职业")))/VLOOKUP(AF1214,角色间职业划分!P:AP,20,FALSE),0)</f>
        <v>53</v>
      </c>
      <c r="D1214" s="26">
        <f t="shared" si="452"/>
        <v>0</v>
      </c>
      <c r="E1214" s="26">
        <f>ROUND(IF($AG1214="战士",VLOOKUP($AH1214,$DV:$ER,DZ$1,FALSE),IF($AG1214="幻术师",VLOOKUP($AH1214,$EU:$FQ,EY$1,FALSE),IF($AG1214="刺客",VLOOKUP($AH1214,$FU:$GQ,FY$1,FALSE),"无该职业")))*VLOOKUP($AF1214,角色间职业划分!$P:$AP,26,FALSE)*VLOOKUP($AF1214,角色间职业划分!$P:$AP,13,FALSE)/角色间职业划分!$AB$9,0)</f>
        <v>1670</v>
      </c>
      <c r="F1214" s="26">
        <f>ROUND(IF($AG1214="战士",VLOOKUP($AH1214,$DV:$ER,EA$1,FALSE),IF($AG1214="幻术师",VLOOKUP($AH1214,$EU:$FQ,EZ$1,FALSE),IF($AG1214="刺客",VLOOKUP($AH1214,$FU:$GQ,FZ$1,FALSE),"无该职业")))*VLOOKUP($AF1214,角色间职业划分!$P:$AP,8,FALSE)/角色间职业划分!$W$9,0)</f>
        <v>7544</v>
      </c>
      <c r="G1214" s="26">
        <f>ROUND(IF($AG1214="战士",VLOOKUP($AH1214,$DV:$ER,EB$1,FALSE),IF($AG1214="幻术师",VLOOKUP($AH1214,$EU:$FQ,FA$1,FALSE),IF($AG1214="刺客",VLOOKUP($AH1214,$FU:$GQ,GA$1,FALSE),"无该职业")))*VLOOKUP($AF1214,角色间职业划分!$P:$AP,13,FALSE)/角色间职业划分!$AB$9,0)</f>
        <v>5263</v>
      </c>
      <c r="H1214" s="26">
        <f t="shared" si="453"/>
        <v>0</v>
      </c>
      <c r="I1214" s="26">
        <f t="shared" si="454"/>
        <v>0</v>
      </c>
      <c r="J1214" s="26">
        <f t="shared" si="455"/>
        <v>0</v>
      </c>
      <c r="K1214" s="26">
        <f t="shared" si="456"/>
        <v>0</v>
      </c>
      <c r="L1214" s="26">
        <f t="shared" si="457"/>
        <v>0</v>
      </c>
      <c r="M1214" s="26">
        <f t="shared" si="458"/>
        <v>0</v>
      </c>
      <c r="N1214" s="26">
        <f t="shared" si="459"/>
        <v>10</v>
      </c>
      <c r="O1214" s="26">
        <f t="shared" si="460"/>
        <v>5</v>
      </c>
      <c r="P1214" s="26">
        <f t="shared" si="461"/>
        <v>0</v>
      </c>
      <c r="Q1214" s="26">
        <f t="shared" si="462"/>
        <v>5</v>
      </c>
      <c r="R1214" s="26">
        <f t="shared" si="463"/>
        <v>7.5</v>
      </c>
      <c r="S1214" s="26">
        <f t="shared" si="464"/>
        <v>2.5</v>
      </c>
      <c r="T1214" s="26">
        <f t="shared" si="465"/>
        <v>2.5</v>
      </c>
      <c r="U1214" s="26">
        <f t="shared" si="466"/>
        <v>0</v>
      </c>
      <c r="V1214" s="26">
        <f t="shared" si="467"/>
        <v>0</v>
      </c>
      <c r="W1214" s="26">
        <f>VLOOKUP(AF1214,角色间职业划分!L:M,2,FALSE)</f>
        <v>42</v>
      </c>
      <c r="X1214" s="26">
        <f t="shared" si="468"/>
        <v>50</v>
      </c>
      <c r="Y1214" s="26">
        <v>0</v>
      </c>
      <c r="Z1214" s="26">
        <v>0</v>
      </c>
      <c r="AA1214" s="26">
        <v>0</v>
      </c>
      <c r="AB1214" s="26">
        <f t="shared" si="469"/>
        <v>15</v>
      </c>
      <c r="AC1214" s="1">
        <f t="shared" si="450"/>
        <v>1515</v>
      </c>
      <c r="AD1214" s="51"/>
      <c r="AE1214" s="1"/>
      <c r="AF1214">
        <f t="shared" si="470"/>
        <v>20</v>
      </c>
      <c r="AG1214" s="26" t="str">
        <f>VLOOKUP(AF1214,角色间职业划分!P:R,3,FALSE)</f>
        <v>幻术师</v>
      </c>
      <c r="AH1214" s="26">
        <f t="shared" si="471"/>
        <v>50</v>
      </c>
    </row>
    <row r="1215" spans="1:34" x14ac:dyDescent="0.15">
      <c r="A1215" s="26">
        <v>1211</v>
      </c>
      <c r="B1215" s="26">
        <f t="shared" si="451"/>
        <v>0</v>
      </c>
      <c r="C1215" s="26">
        <f>ROUND(IF($AG1215="战士",VLOOKUP($AH1215,$DV:$ER,DX$1,FALSE),IF($AG1215="幻术师",VLOOKUP($AH1215,$EU:$FQ,EW$1,FALSE),IF($AG1215="刺客",VLOOKUP($AH1215,$FU:$GQ,FW$1,FALSE),"无该职业")))/VLOOKUP(AF1215,角色间职业划分!P:AP,20,FALSE),0)</f>
        <v>53</v>
      </c>
      <c r="D1215" s="26">
        <f t="shared" si="452"/>
        <v>0</v>
      </c>
      <c r="E1215" s="26">
        <f>ROUND(IF($AG1215="战士",VLOOKUP($AH1215,$DV:$ER,DZ$1,FALSE),IF($AG1215="幻术师",VLOOKUP($AH1215,$EU:$FQ,EY$1,FALSE),IF($AG1215="刺客",VLOOKUP($AH1215,$FU:$GQ,FY$1,FALSE),"无该职业")))*VLOOKUP($AF1215,角色间职业划分!$P:$AP,26,FALSE)*VLOOKUP($AF1215,角色间职业划分!$P:$AP,13,FALSE)/角色间职业划分!$AB$9,0)</f>
        <v>1670</v>
      </c>
      <c r="F1215" s="26">
        <f>ROUND(IF($AG1215="战士",VLOOKUP($AH1215,$DV:$ER,EA$1,FALSE),IF($AG1215="幻术师",VLOOKUP($AH1215,$EU:$FQ,EZ$1,FALSE),IF($AG1215="刺客",VLOOKUP($AH1215,$FU:$GQ,FZ$1,FALSE),"无该职业")))*VLOOKUP($AF1215,角色间职业划分!$P:$AP,8,FALSE)/角色间职业划分!$W$9,0)</f>
        <v>8661</v>
      </c>
      <c r="G1215" s="26">
        <f>ROUND(IF($AG1215="战士",VLOOKUP($AH1215,$DV:$ER,EB$1,FALSE),IF($AG1215="幻术师",VLOOKUP($AH1215,$EU:$FQ,FA$1,FALSE),IF($AG1215="刺客",VLOOKUP($AH1215,$FU:$GQ,GA$1,FALSE),"无该职业")))*VLOOKUP($AF1215,角色间职业划分!$P:$AP,13,FALSE)/角色间职业划分!$AB$9,0)</f>
        <v>5263</v>
      </c>
      <c r="H1215" s="26">
        <f t="shared" si="453"/>
        <v>0</v>
      </c>
      <c r="I1215" s="26">
        <f t="shared" si="454"/>
        <v>0</v>
      </c>
      <c r="J1215" s="26">
        <f t="shared" si="455"/>
        <v>0</v>
      </c>
      <c r="K1215" s="26">
        <f t="shared" si="456"/>
        <v>0</v>
      </c>
      <c r="L1215" s="26">
        <f t="shared" si="457"/>
        <v>0</v>
      </c>
      <c r="M1215" s="26">
        <f t="shared" si="458"/>
        <v>0</v>
      </c>
      <c r="N1215" s="26">
        <f t="shared" si="459"/>
        <v>10</v>
      </c>
      <c r="O1215" s="26">
        <f t="shared" si="460"/>
        <v>5</v>
      </c>
      <c r="P1215" s="26">
        <f t="shared" si="461"/>
        <v>0</v>
      </c>
      <c r="Q1215" s="26">
        <f t="shared" si="462"/>
        <v>5</v>
      </c>
      <c r="R1215" s="26">
        <f t="shared" si="463"/>
        <v>7.5</v>
      </c>
      <c r="S1215" s="26">
        <f t="shared" si="464"/>
        <v>2.5</v>
      </c>
      <c r="T1215" s="26">
        <f t="shared" si="465"/>
        <v>2.5</v>
      </c>
      <c r="U1215" s="26">
        <f t="shared" si="466"/>
        <v>0</v>
      </c>
      <c r="V1215" s="26">
        <f t="shared" si="467"/>
        <v>0</v>
      </c>
      <c r="W1215" s="26">
        <f>VLOOKUP(AF1215,角色间职业划分!L:M,2,FALSE)</f>
        <v>42</v>
      </c>
      <c r="X1215" s="26">
        <f t="shared" si="468"/>
        <v>51</v>
      </c>
      <c r="Y1215" s="26">
        <v>0</v>
      </c>
      <c r="Z1215" s="26">
        <v>0</v>
      </c>
      <c r="AA1215" s="26">
        <v>0</v>
      </c>
      <c r="AB1215" s="26">
        <f t="shared" si="469"/>
        <v>15</v>
      </c>
      <c r="AC1215" s="1">
        <f t="shared" si="450"/>
        <v>1566</v>
      </c>
      <c r="AD1215" s="51"/>
      <c r="AE1215" s="1"/>
      <c r="AF1215">
        <f t="shared" si="470"/>
        <v>20</v>
      </c>
      <c r="AG1215" s="26" t="str">
        <f>VLOOKUP(AF1215,角色间职业划分!P:R,3,FALSE)</f>
        <v>幻术师</v>
      </c>
      <c r="AH1215" s="26">
        <f t="shared" si="471"/>
        <v>51</v>
      </c>
    </row>
    <row r="1216" spans="1:34" x14ac:dyDescent="0.15">
      <c r="A1216" s="26">
        <v>1212</v>
      </c>
      <c r="B1216" s="26">
        <f t="shared" si="451"/>
        <v>0</v>
      </c>
      <c r="C1216" s="26">
        <f>ROUND(IF($AG1216="战士",VLOOKUP($AH1216,$DV:$ER,DX$1,FALSE),IF($AG1216="幻术师",VLOOKUP($AH1216,$EU:$FQ,EW$1,FALSE),IF($AG1216="刺客",VLOOKUP($AH1216,$FU:$GQ,FW$1,FALSE),"无该职业")))/VLOOKUP(AF1216,角色间职业划分!P:AP,20,FALSE),0)</f>
        <v>53</v>
      </c>
      <c r="D1216" s="26">
        <f t="shared" si="452"/>
        <v>0</v>
      </c>
      <c r="E1216" s="26">
        <f>ROUND(IF($AG1216="战士",VLOOKUP($AH1216,$DV:$ER,DZ$1,FALSE),IF($AG1216="幻术师",VLOOKUP($AH1216,$EU:$FQ,EY$1,FALSE),IF($AG1216="刺客",VLOOKUP($AH1216,$FU:$GQ,FY$1,FALSE),"无该职业")))*VLOOKUP($AF1216,角色间职业划分!$P:$AP,26,FALSE)*VLOOKUP($AF1216,角色间职业划分!$P:$AP,13,FALSE)/角色间职业划分!$AB$9,0)</f>
        <v>1670</v>
      </c>
      <c r="F1216" s="26">
        <f>ROUND(IF($AG1216="战士",VLOOKUP($AH1216,$DV:$ER,EA$1,FALSE),IF($AG1216="幻术师",VLOOKUP($AH1216,$EU:$FQ,EZ$1,FALSE),IF($AG1216="刺客",VLOOKUP($AH1216,$FU:$GQ,FZ$1,FALSE),"无该职业")))*VLOOKUP($AF1216,角色间职业划分!$P:$AP,8,FALSE)/角色间职业划分!$W$9,0)</f>
        <v>8661</v>
      </c>
      <c r="G1216" s="26">
        <f>ROUND(IF($AG1216="战士",VLOOKUP($AH1216,$DV:$ER,EB$1,FALSE),IF($AG1216="幻术师",VLOOKUP($AH1216,$EU:$FQ,FA$1,FALSE),IF($AG1216="刺客",VLOOKUP($AH1216,$FU:$GQ,GA$1,FALSE),"无该职业")))*VLOOKUP($AF1216,角色间职业划分!$P:$AP,13,FALSE)/角色间职业划分!$AB$9,0)</f>
        <v>5263</v>
      </c>
      <c r="H1216" s="26">
        <f t="shared" si="453"/>
        <v>0</v>
      </c>
      <c r="I1216" s="26">
        <f t="shared" si="454"/>
        <v>0</v>
      </c>
      <c r="J1216" s="26">
        <f t="shared" si="455"/>
        <v>0</v>
      </c>
      <c r="K1216" s="26">
        <f t="shared" si="456"/>
        <v>0</v>
      </c>
      <c r="L1216" s="26">
        <f t="shared" si="457"/>
        <v>0</v>
      </c>
      <c r="M1216" s="26">
        <f t="shared" si="458"/>
        <v>0</v>
      </c>
      <c r="N1216" s="26">
        <f t="shared" si="459"/>
        <v>10</v>
      </c>
      <c r="O1216" s="26">
        <f t="shared" si="460"/>
        <v>5</v>
      </c>
      <c r="P1216" s="26">
        <f t="shared" si="461"/>
        <v>0</v>
      </c>
      <c r="Q1216" s="26">
        <f t="shared" si="462"/>
        <v>5</v>
      </c>
      <c r="R1216" s="26">
        <f t="shared" si="463"/>
        <v>7.5</v>
      </c>
      <c r="S1216" s="26">
        <f t="shared" si="464"/>
        <v>5</v>
      </c>
      <c r="T1216" s="26">
        <f t="shared" si="465"/>
        <v>2.5</v>
      </c>
      <c r="U1216" s="26">
        <f t="shared" si="466"/>
        <v>0</v>
      </c>
      <c r="V1216" s="26">
        <f t="shared" si="467"/>
        <v>0</v>
      </c>
      <c r="W1216" s="26">
        <f>VLOOKUP(AF1216,角色间职业划分!L:M,2,FALSE)</f>
        <v>42</v>
      </c>
      <c r="X1216" s="26">
        <f t="shared" si="468"/>
        <v>52</v>
      </c>
      <c r="Y1216" s="26">
        <v>0</v>
      </c>
      <c r="Z1216" s="26">
        <v>0</v>
      </c>
      <c r="AA1216" s="26">
        <v>0</v>
      </c>
      <c r="AB1216" s="26">
        <f t="shared" si="469"/>
        <v>15</v>
      </c>
      <c r="AC1216" s="1">
        <f t="shared" si="450"/>
        <v>1616</v>
      </c>
      <c r="AD1216" s="51"/>
      <c r="AE1216" s="1"/>
      <c r="AF1216">
        <f t="shared" si="470"/>
        <v>20</v>
      </c>
      <c r="AG1216" s="26" t="str">
        <f>VLOOKUP(AF1216,角色间职业划分!P:R,3,FALSE)</f>
        <v>幻术师</v>
      </c>
      <c r="AH1216" s="26">
        <f t="shared" si="471"/>
        <v>52</v>
      </c>
    </row>
    <row r="1217" spans="1:34" x14ac:dyDescent="0.15">
      <c r="A1217" s="26">
        <v>1213</v>
      </c>
      <c r="B1217" s="26">
        <f t="shared" si="451"/>
        <v>0</v>
      </c>
      <c r="C1217" s="26">
        <f>ROUND(IF($AG1217="战士",VLOOKUP($AH1217,$DV:$ER,DX$1,FALSE),IF($AG1217="幻术师",VLOOKUP($AH1217,$EU:$FQ,EW$1,FALSE),IF($AG1217="刺客",VLOOKUP($AH1217,$FU:$GQ,FW$1,FALSE),"无该职业")))/VLOOKUP(AF1217,角色间职业划分!P:AP,20,FALSE),0)</f>
        <v>53</v>
      </c>
      <c r="D1217" s="26">
        <f t="shared" si="452"/>
        <v>0</v>
      </c>
      <c r="E1217" s="26">
        <f>ROUND(IF($AG1217="战士",VLOOKUP($AH1217,$DV:$ER,DZ$1,FALSE),IF($AG1217="幻术师",VLOOKUP($AH1217,$EU:$FQ,EY$1,FALSE),IF($AG1217="刺客",VLOOKUP($AH1217,$FU:$GQ,FY$1,FALSE),"无该职业")))*VLOOKUP($AF1217,角色间职业划分!$P:$AP,26,FALSE)*VLOOKUP($AF1217,角色间职业划分!$P:$AP,13,FALSE)/角色间职业划分!$AB$9,0)</f>
        <v>1670</v>
      </c>
      <c r="F1217" s="26">
        <f>ROUND(IF($AG1217="战士",VLOOKUP($AH1217,$DV:$ER,EA$1,FALSE),IF($AG1217="幻术师",VLOOKUP($AH1217,$EU:$FQ,EZ$1,FALSE),IF($AG1217="刺客",VLOOKUP($AH1217,$FU:$GQ,FZ$1,FALSE),"无该职业")))*VLOOKUP($AF1217,角色间职业划分!$P:$AP,8,FALSE)/角色间职业划分!$W$9,0)</f>
        <v>8661</v>
      </c>
      <c r="G1217" s="26">
        <f>ROUND(IF($AG1217="战士",VLOOKUP($AH1217,$DV:$ER,EB$1,FALSE),IF($AG1217="幻术师",VLOOKUP($AH1217,$EU:$FQ,FA$1,FALSE),IF($AG1217="刺客",VLOOKUP($AH1217,$FU:$GQ,GA$1,FALSE),"无该职业")))*VLOOKUP($AF1217,角色间职业划分!$P:$AP,13,FALSE)/角色间职业划分!$AB$9,0)</f>
        <v>5988</v>
      </c>
      <c r="H1217" s="26">
        <f t="shared" si="453"/>
        <v>0</v>
      </c>
      <c r="I1217" s="26">
        <f t="shared" si="454"/>
        <v>0</v>
      </c>
      <c r="J1217" s="26">
        <f t="shared" si="455"/>
        <v>0</v>
      </c>
      <c r="K1217" s="26">
        <f t="shared" si="456"/>
        <v>0</v>
      </c>
      <c r="L1217" s="26">
        <f t="shared" si="457"/>
        <v>0</v>
      </c>
      <c r="M1217" s="26">
        <f t="shared" si="458"/>
        <v>0</v>
      </c>
      <c r="N1217" s="26">
        <f t="shared" si="459"/>
        <v>10</v>
      </c>
      <c r="O1217" s="26">
        <f t="shared" si="460"/>
        <v>5</v>
      </c>
      <c r="P1217" s="26">
        <f t="shared" si="461"/>
        <v>0</v>
      </c>
      <c r="Q1217" s="26">
        <f t="shared" si="462"/>
        <v>5</v>
      </c>
      <c r="R1217" s="26">
        <f t="shared" si="463"/>
        <v>7.5</v>
      </c>
      <c r="S1217" s="26">
        <f t="shared" si="464"/>
        <v>5</v>
      </c>
      <c r="T1217" s="26">
        <f t="shared" si="465"/>
        <v>2.5</v>
      </c>
      <c r="U1217" s="26">
        <f t="shared" si="466"/>
        <v>0</v>
      </c>
      <c r="V1217" s="26">
        <f t="shared" si="467"/>
        <v>0</v>
      </c>
      <c r="W1217" s="26">
        <f>VLOOKUP(AF1217,角色间职业划分!L:M,2,FALSE)</f>
        <v>42</v>
      </c>
      <c r="X1217" s="26">
        <f t="shared" si="468"/>
        <v>53</v>
      </c>
      <c r="Y1217" s="26">
        <v>0</v>
      </c>
      <c r="Z1217" s="26">
        <v>0</v>
      </c>
      <c r="AA1217" s="26">
        <v>0</v>
      </c>
      <c r="AB1217" s="26">
        <f t="shared" si="469"/>
        <v>15</v>
      </c>
      <c r="AC1217" s="1">
        <f t="shared" si="450"/>
        <v>1667</v>
      </c>
      <c r="AD1217" s="51"/>
      <c r="AE1217" s="1"/>
      <c r="AF1217">
        <f t="shared" si="470"/>
        <v>20</v>
      </c>
      <c r="AG1217" s="26" t="str">
        <f>VLOOKUP(AF1217,角色间职业划分!P:R,3,FALSE)</f>
        <v>幻术师</v>
      </c>
      <c r="AH1217" s="26">
        <f t="shared" si="471"/>
        <v>53</v>
      </c>
    </row>
    <row r="1218" spans="1:34" x14ac:dyDescent="0.15">
      <c r="A1218" s="26">
        <v>1214</v>
      </c>
      <c r="B1218" s="26">
        <f t="shared" si="451"/>
        <v>0</v>
      </c>
      <c r="C1218" s="26">
        <f>ROUND(IF($AG1218="战士",VLOOKUP($AH1218,$DV:$ER,DX$1,FALSE),IF($AG1218="幻术师",VLOOKUP($AH1218,$EU:$FQ,EW$1,FALSE),IF($AG1218="刺客",VLOOKUP($AH1218,$FU:$GQ,FW$1,FALSE),"无该职业")))/VLOOKUP(AF1218,角色间职业划分!P:AP,20,FALSE),0)</f>
        <v>60</v>
      </c>
      <c r="D1218" s="26">
        <f t="shared" si="452"/>
        <v>0</v>
      </c>
      <c r="E1218" s="26">
        <f>ROUND(IF($AG1218="战士",VLOOKUP($AH1218,$DV:$ER,DZ$1,FALSE),IF($AG1218="幻术师",VLOOKUP($AH1218,$EU:$FQ,EY$1,FALSE),IF($AG1218="刺客",VLOOKUP($AH1218,$FU:$GQ,FY$1,FALSE),"无该职业")))*VLOOKUP($AF1218,角色间职业划分!$P:$AP,26,FALSE)*VLOOKUP($AF1218,角色间职业划分!$P:$AP,13,FALSE)/角色间职业划分!$AB$9,0)</f>
        <v>1670</v>
      </c>
      <c r="F1218" s="26">
        <f>ROUND(IF($AG1218="战士",VLOOKUP($AH1218,$DV:$ER,EA$1,FALSE),IF($AG1218="幻术师",VLOOKUP($AH1218,$EU:$FQ,EZ$1,FALSE),IF($AG1218="刺客",VLOOKUP($AH1218,$FU:$GQ,FZ$1,FALSE),"无该职业")))*VLOOKUP($AF1218,角色间职业划分!$P:$AP,8,FALSE)/角色间职业划分!$W$9,0)</f>
        <v>8661</v>
      </c>
      <c r="G1218" s="26">
        <f>ROUND(IF($AG1218="战士",VLOOKUP($AH1218,$DV:$ER,EB$1,FALSE),IF($AG1218="幻术师",VLOOKUP($AH1218,$EU:$FQ,FA$1,FALSE),IF($AG1218="刺客",VLOOKUP($AH1218,$FU:$GQ,GA$1,FALSE),"无该职业")))*VLOOKUP($AF1218,角色间职业划分!$P:$AP,13,FALSE)/角色间职业划分!$AB$9,0)</f>
        <v>5988</v>
      </c>
      <c r="H1218" s="26">
        <f t="shared" si="453"/>
        <v>0</v>
      </c>
      <c r="I1218" s="26">
        <f t="shared" si="454"/>
        <v>0</v>
      </c>
      <c r="J1218" s="26">
        <f t="shared" si="455"/>
        <v>0</v>
      </c>
      <c r="K1218" s="26">
        <f t="shared" si="456"/>
        <v>0</v>
      </c>
      <c r="L1218" s="26">
        <f t="shared" si="457"/>
        <v>0</v>
      </c>
      <c r="M1218" s="26">
        <f t="shared" si="458"/>
        <v>0</v>
      </c>
      <c r="N1218" s="26">
        <f t="shared" si="459"/>
        <v>10</v>
      </c>
      <c r="O1218" s="26">
        <f t="shared" si="460"/>
        <v>5</v>
      </c>
      <c r="P1218" s="26">
        <f t="shared" si="461"/>
        <v>0</v>
      </c>
      <c r="Q1218" s="26">
        <f t="shared" si="462"/>
        <v>5</v>
      </c>
      <c r="R1218" s="26">
        <f t="shared" si="463"/>
        <v>7.5</v>
      </c>
      <c r="S1218" s="26">
        <f t="shared" si="464"/>
        <v>5</v>
      </c>
      <c r="T1218" s="26">
        <f t="shared" si="465"/>
        <v>2.5</v>
      </c>
      <c r="U1218" s="26">
        <f t="shared" si="466"/>
        <v>0</v>
      </c>
      <c r="V1218" s="26">
        <f t="shared" si="467"/>
        <v>0</v>
      </c>
      <c r="W1218" s="26">
        <f>VLOOKUP(AF1218,角色间职业划分!L:M,2,FALSE)</f>
        <v>42</v>
      </c>
      <c r="X1218" s="26">
        <f t="shared" si="468"/>
        <v>54</v>
      </c>
      <c r="Y1218" s="26">
        <v>0</v>
      </c>
      <c r="Z1218" s="26">
        <v>0</v>
      </c>
      <c r="AA1218" s="26">
        <v>0</v>
      </c>
      <c r="AB1218" s="26">
        <f t="shared" si="469"/>
        <v>15</v>
      </c>
      <c r="AC1218" s="1">
        <f t="shared" si="450"/>
        <v>1717</v>
      </c>
      <c r="AD1218" s="51"/>
      <c r="AE1218" s="1"/>
      <c r="AF1218">
        <f t="shared" si="470"/>
        <v>20</v>
      </c>
      <c r="AG1218" s="26" t="str">
        <f>VLOOKUP(AF1218,角色间职业划分!P:R,3,FALSE)</f>
        <v>幻术师</v>
      </c>
      <c r="AH1218" s="26">
        <f t="shared" si="471"/>
        <v>54</v>
      </c>
    </row>
    <row r="1219" spans="1:34" x14ac:dyDescent="0.15">
      <c r="A1219" s="26">
        <v>1215</v>
      </c>
      <c r="B1219" s="26">
        <f t="shared" si="451"/>
        <v>0</v>
      </c>
      <c r="C1219" s="26">
        <f>ROUND(IF($AG1219="战士",VLOOKUP($AH1219,$DV:$ER,DX$1,FALSE),IF($AG1219="幻术师",VLOOKUP($AH1219,$EU:$FQ,EW$1,FALSE),IF($AG1219="刺客",VLOOKUP($AH1219,$FU:$GQ,FW$1,FALSE),"无该职业")))/VLOOKUP(AF1219,角色间职业划分!P:AP,20,FALSE),0)</f>
        <v>60</v>
      </c>
      <c r="D1219" s="26">
        <f t="shared" si="452"/>
        <v>0</v>
      </c>
      <c r="E1219" s="26">
        <f>ROUND(IF($AG1219="战士",VLOOKUP($AH1219,$DV:$ER,DZ$1,FALSE),IF($AG1219="幻术师",VLOOKUP($AH1219,$EU:$FQ,EY$1,FALSE),IF($AG1219="刺客",VLOOKUP($AH1219,$FU:$GQ,FY$1,FALSE),"无该职业")))*VLOOKUP($AF1219,角色间职业划分!$P:$AP,26,FALSE)*VLOOKUP($AF1219,角色间职业划分!$P:$AP,13,FALSE)/角色间职业划分!$AB$9,0)</f>
        <v>1670</v>
      </c>
      <c r="F1219" s="26">
        <f>ROUND(IF($AG1219="战士",VLOOKUP($AH1219,$DV:$ER,EA$1,FALSE),IF($AG1219="幻术师",VLOOKUP($AH1219,$EU:$FQ,EZ$1,FALSE),IF($AG1219="刺客",VLOOKUP($AH1219,$FU:$GQ,FZ$1,FALSE),"无该职业")))*VLOOKUP($AF1219,角色间职业划分!$P:$AP,8,FALSE)/角色间职业划分!$W$9,0)</f>
        <v>9778</v>
      </c>
      <c r="G1219" s="26">
        <f>ROUND(IF($AG1219="战士",VLOOKUP($AH1219,$DV:$ER,EB$1,FALSE),IF($AG1219="幻术师",VLOOKUP($AH1219,$EU:$FQ,FA$1,FALSE),IF($AG1219="刺客",VLOOKUP($AH1219,$FU:$GQ,GA$1,FALSE),"无该职业")))*VLOOKUP($AF1219,角色间职业划分!$P:$AP,13,FALSE)/角色间职业划分!$AB$9,0)</f>
        <v>5988</v>
      </c>
      <c r="H1219" s="26">
        <f t="shared" si="453"/>
        <v>0</v>
      </c>
      <c r="I1219" s="26">
        <f t="shared" si="454"/>
        <v>0</v>
      </c>
      <c r="J1219" s="26">
        <f t="shared" si="455"/>
        <v>0</v>
      </c>
      <c r="K1219" s="26">
        <f t="shared" si="456"/>
        <v>0</v>
      </c>
      <c r="L1219" s="26">
        <f t="shared" si="457"/>
        <v>0</v>
      </c>
      <c r="M1219" s="26">
        <f t="shared" si="458"/>
        <v>0</v>
      </c>
      <c r="N1219" s="26">
        <f t="shared" si="459"/>
        <v>10</v>
      </c>
      <c r="O1219" s="26">
        <f t="shared" si="460"/>
        <v>5</v>
      </c>
      <c r="P1219" s="26">
        <f t="shared" si="461"/>
        <v>0</v>
      </c>
      <c r="Q1219" s="26">
        <f t="shared" si="462"/>
        <v>5</v>
      </c>
      <c r="R1219" s="26">
        <f t="shared" si="463"/>
        <v>7.5</v>
      </c>
      <c r="S1219" s="26">
        <f t="shared" si="464"/>
        <v>5</v>
      </c>
      <c r="T1219" s="26">
        <f t="shared" si="465"/>
        <v>2.5</v>
      </c>
      <c r="U1219" s="26">
        <f t="shared" si="466"/>
        <v>0</v>
      </c>
      <c r="V1219" s="26">
        <f t="shared" si="467"/>
        <v>0</v>
      </c>
      <c r="W1219" s="26">
        <f>VLOOKUP(AF1219,角色间职业划分!L:M,2,FALSE)</f>
        <v>42</v>
      </c>
      <c r="X1219" s="26">
        <f t="shared" si="468"/>
        <v>55</v>
      </c>
      <c r="Y1219" s="26">
        <v>0</v>
      </c>
      <c r="Z1219" s="26">
        <v>0</v>
      </c>
      <c r="AA1219" s="26">
        <v>0</v>
      </c>
      <c r="AB1219" s="26">
        <f t="shared" si="469"/>
        <v>15</v>
      </c>
      <c r="AC1219" s="1">
        <f t="shared" si="450"/>
        <v>1768</v>
      </c>
      <c r="AD1219" s="51"/>
      <c r="AE1219" s="1"/>
      <c r="AF1219">
        <f t="shared" si="470"/>
        <v>20</v>
      </c>
      <c r="AG1219" s="26" t="str">
        <f>VLOOKUP(AF1219,角色间职业划分!P:R,3,FALSE)</f>
        <v>幻术师</v>
      </c>
      <c r="AH1219" s="26">
        <f t="shared" si="471"/>
        <v>55</v>
      </c>
    </row>
    <row r="1220" spans="1:34" x14ac:dyDescent="0.15">
      <c r="A1220" s="26">
        <v>1216</v>
      </c>
      <c r="B1220" s="26">
        <f t="shared" si="451"/>
        <v>0</v>
      </c>
      <c r="C1220" s="26">
        <f>ROUND(IF($AG1220="战士",VLOOKUP($AH1220,$DV:$ER,DX$1,FALSE),IF($AG1220="幻术师",VLOOKUP($AH1220,$EU:$FQ,EW$1,FALSE),IF($AG1220="刺客",VLOOKUP($AH1220,$FU:$GQ,FW$1,FALSE),"无该职业")))/VLOOKUP(AF1220,角色间职业划分!P:AP,20,FALSE),0)</f>
        <v>60</v>
      </c>
      <c r="D1220" s="26">
        <f t="shared" si="452"/>
        <v>0</v>
      </c>
      <c r="E1220" s="26">
        <f>ROUND(IF($AG1220="战士",VLOOKUP($AH1220,$DV:$ER,DZ$1,FALSE),IF($AG1220="幻术师",VLOOKUP($AH1220,$EU:$FQ,EY$1,FALSE),IF($AG1220="刺客",VLOOKUP($AH1220,$FU:$GQ,FY$1,FALSE),"无该职业")))*VLOOKUP($AF1220,角色间职业划分!$P:$AP,26,FALSE)*VLOOKUP($AF1220,角色间职业划分!$P:$AP,13,FALSE)/角色间职业划分!$AB$9,0)</f>
        <v>2613</v>
      </c>
      <c r="F1220" s="26">
        <f>ROUND(IF($AG1220="战士",VLOOKUP($AH1220,$DV:$ER,EA$1,FALSE),IF($AG1220="幻术师",VLOOKUP($AH1220,$EU:$FQ,EZ$1,FALSE),IF($AG1220="刺客",VLOOKUP($AH1220,$FU:$GQ,FZ$1,FALSE),"无该职业")))*VLOOKUP($AF1220,角色间职业划分!$P:$AP,8,FALSE)/角色间职业划分!$W$9,0)</f>
        <v>9778</v>
      </c>
      <c r="G1220" s="26">
        <f>ROUND(IF($AG1220="战士",VLOOKUP($AH1220,$DV:$ER,EB$1,FALSE),IF($AG1220="幻术师",VLOOKUP($AH1220,$EU:$FQ,FA$1,FALSE),IF($AG1220="刺客",VLOOKUP($AH1220,$FU:$GQ,GA$1,FALSE),"无该职业")))*VLOOKUP($AF1220,角色间职业划分!$P:$AP,13,FALSE)/角色间职业划分!$AB$9,0)</f>
        <v>5988</v>
      </c>
      <c r="H1220" s="26">
        <f t="shared" si="453"/>
        <v>0</v>
      </c>
      <c r="I1220" s="26">
        <f t="shared" si="454"/>
        <v>0</v>
      </c>
      <c r="J1220" s="26">
        <f t="shared" si="455"/>
        <v>0</v>
      </c>
      <c r="K1220" s="26">
        <f t="shared" si="456"/>
        <v>0</v>
      </c>
      <c r="L1220" s="26">
        <f t="shared" si="457"/>
        <v>0</v>
      </c>
      <c r="M1220" s="26">
        <f t="shared" si="458"/>
        <v>0</v>
      </c>
      <c r="N1220" s="26">
        <f t="shared" si="459"/>
        <v>10</v>
      </c>
      <c r="O1220" s="26">
        <f t="shared" si="460"/>
        <v>5</v>
      </c>
      <c r="P1220" s="26">
        <f t="shared" si="461"/>
        <v>0</v>
      </c>
      <c r="Q1220" s="26">
        <f t="shared" si="462"/>
        <v>5</v>
      </c>
      <c r="R1220" s="26">
        <f t="shared" si="463"/>
        <v>7.5</v>
      </c>
      <c r="S1220" s="26">
        <f t="shared" si="464"/>
        <v>5</v>
      </c>
      <c r="T1220" s="26">
        <f t="shared" si="465"/>
        <v>2.5</v>
      </c>
      <c r="U1220" s="26">
        <f t="shared" si="466"/>
        <v>0</v>
      </c>
      <c r="V1220" s="26">
        <f t="shared" si="467"/>
        <v>0</v>
      </c>
      <c r="W1220" s="26">
        <f>VLOOKUP(AF1220,角色间职业划分!L:M,2,FALSE)</f>
        <v>42</v>
      </c>
      <c r="X1220" s="26">
        <f t="shared" si="468"/>
        <v>56</v>
      </c>
      <c r="Y1220" s="26">
        <v>0</v>
      </c>
      <c r="Z1220" s="26">
        <v>0</v>
      </c>
      <c r="AA1220" s="26">
        <v>0</v>
      </c>
      <c r="AB1220" s="26">
        <f t="shared" si="469"/>
        <v>15</v>
      </c>
      <c r="AC1220" s="1">
        <f t="shared" si="450"/>
        <v>1818</v>
      </c>
      <c r="AD1220" s="51"/>
      <c r="AE1220" s="1"/>
      <c r="AF1220">
        <f t="shared" si="470"/>
        <v>20</v>
      </c>
      <c r="AG1220" s="26" t="str">
        <f>VLOOKUP(AF1220,角色间职业划分!P:R,3,FALSE)</f>
        <v>幻术师</v>
      </c>
      <c r="AH1220" s="26">
        <f t="shared" si="471"/>
        <v>56</v>
      </c>
    </row>
    <row r="1221" spans="1:34" x14ac:dyDescent="0.15">
      <c r="A1221" s="26">
        <v>1217</v>
      </c>
      <c r="B1221" s="26">
        <f t="shared" si="451"/>
        <v>0</v>
      </c>
      <c r="C1221" s="26">
        <f>ROUND(IF($AG1221="战士",VLOOKUP($AH1221,$DV:$ER,DX$1,FALSE),IF($AG1221="幻术师",VLOOKUP($AH1221,$EU:$FQ,EW$1,FALSE),IF($AG1221="刺客",VLOOKUP($AH1221,$FU:$GQ,FW$1,FALSE),"无该职业")))/VLOOKUP(AF1221,角色间职业划分!P:AP,20,FALSE),0)</f>
        <v>60</v>
      </c>
      <c r="D1221" s="26">
        <f t="shared" si="452"/>
        <v>0</v>
      </c>
      <c r="E1221" s="26">
        <f>ROUND(IF($AG1221="战士",VLOOKUP($AH1221,$DV:$ER,DZ$1,FALSE),IF($AG1221="幻术师",VLOOKUP($AH1221,$EU:$FQ,EY$1,FALSE),IF($AG1221="刺客",VLOOKUP($AH1221,$FU:$GQ,FY$1,FALSE),"无该职业")))*VLOOKUP($AF1221,角色间职业划分!$P:$AP,26,FALSE)*VLOOKUP($AF1221,角色间职业划分!$P:$AP,13,FALSE)/角色间职业划分!$AB$9,0)</f>
        <v>2613</v>
      </c>
      <c r="F1221" s="26">
        <f>ROUND(IF($AG1221="战士",VLOOKUP($AH1221,$DV:$ER,EA$1,FALSE),IF($AG1221="幻术师",VLOOKUP($AH1221,$EU:$FQ,EZ$1,FALSE),IF($AG1221="刺客",VLOOKUP($AH1221,$FU:$GQ,FZ$1,FALSE),"无该职业")))*VLOOKUP($AF1221,角色间职业划分!$P:$AP,8,FALSE)/角色间职业划分!$W$9,0)</f>
        <v>9778</v>
      </c>
      <c r="G1221" s="26">
        <f>ROUND(IF($AG1221="战士",VLOOKUP($AH1221,$DV:$ER,EB$1,FALSE),IF($AG1221="幻术师",VLOOKUP($AH1221,$EU:$FQ,FA$1,FALSE),IF($AG1221="刺客",VLOOKUP($AH1221,$FU:$GQ,GA$1,FALSE),"无该职业")))*VLOOKUP($AF1221,角色间职业划分!$P:$AP,13,FALSE)/角色间职业划分!$AB$9,0)</f>
        <v>6714</v>
      </c>
      <c r="H1221" s="26">
        <f t="shared" si="453"/>
        <v>0</v>
      </c>
      <c r="I1221" s="26">
        <f t="shared" si="454"/>
        <v>0</v>
      </c>
      <c r="J1221" s="26">
        <f t="shared" si="455"/>
        <v>0</v>
      </c>
      <c r="K1221" s="26">
        <f t="shared" si="456"/>
        <v>0</v>
      </c>
      <c r="L1221" s="26">
        <f t="shared" si="457"/>
        <v>0</v>
      </c>
      <c r="M1221" s="26">
        <f t="shared" si="458"/>
        <v>0</v>
      </c>
      <c r="N1221" s="26">
        <f t="shared" si="459"/>
        <v>10</v>
      </c>
      <c r="O1221" s="26">
        <f t="shared" si="460"/>
        <v>5</v>
      </c>
      <c r="P1221" s="26">
        <f t="shared" si="461"/>
        <v>0</v>
      </c>
      <c r="Q1221" s="26">
        <f t="shared" si="462"/>
        <v>5</v>
      </c>
      <c r="R1221" s="26">
        <f t="shared" si="463"/>
        <v>7.5</v>
      </c>
      <c r="S1221" s="26">
        <f t="shared" si="464"/>
        <v>5</v>
      </c>
      <c r="T1221" s="26">
        <f t="shared" si="465"/>
        <v>2.5</v>
      </c>
      <c r="U1221" s="26">
        <f t="shared" si="466"/>
        <v>0</v>
      </c>
      <c r="V1221" s="26">
        <f t="shared" si="467"/>
        <v>0</v>
      </c>
      <c r="W1221" s="26">
        <f>VLOOKUP(AF1221,角色间职业划分!L:M,2,FALSE)</f>
        <v>42</v>
      </c>
      <c r="X1221" s="26">
        <f t="shared" si="468"/>
        <v>57</v>
      </c>
      <c r="Y1221" s="26">
        <v>0</v>
      </c>
      <c r="Z1221" s="26">
        <v>0</v>
      </c>
      <c r="AA1221" s="26">
        <v>0</v>
      </c>
      <c r="AB1221" s="26">
        <f t="shared" si="469"/>
        <v>15</v>
      </c>
      <c r="AC1221" s="1">
        <f t="shared" ref="AC1221:AC1284" si="472">INT(VLOOKUP(X1221,AP:AR,3,FALSE)/$AF$2)</f>
        <v>1869</v>
      </c>
      <c r="AD1221" s="51"/>
      <c r="AE1221" s="1"/>
      <c r="AF1221">
        <f t="shared" si="470"/>
        <v>20</v>
      </c>
      <c r="AG1221" s="26" t="str">
        <f>VLOOKUP(AF1221,角色间职业划分!P:R,3,FALSE)</f>
        <v>幻术师</v>
      </c>
      <c r="AH1221" s="26">
        <f t="shared" si="471"/>
        <v>57</v>
      </c>
    </row>
    <row r="1222" spans="1:34" x14ac:dyDescent="0.15">
      <c r="A1222" s="26">
        <v>1218</v>
      </c>
      <c r="B1222" s="26">
        <f t="shared" ref="B1222:B1285" si="473">IF($AG1222="战士",VLOOKUP($AH1222,$DV:$ER,DW$1,FALSE),IF($AG1222="幻术师",VLOOKUP($AH1222,$EU:$FQ,EV$1,FALSE),IF($AG1222="刺客",VLOOKUP($AH1222,$FU:$GQ,FV$1,FALSE),"无该职业")))</f>
        <v>0</v>
      </c>
      <c r="C1222" s="26">
        <f>ROUND(IF($AG1222="战士",VLOOKUP($AH1222,$DV:$ER,DX$1,FALSE),IF($AG1222="幻术师",VLOOKUP($AH1222,$EU:$FQ,EW$1,FALSE),IF($AG1222="刺客",VLOOKUP($AH1222,$FU:$GQ,FW$1,FALSE),"无该职业")))/VLOOKUP(AF1222,角色间职业划分!P:AP,20,FALSE),0)</f>
        <v>60</v>
      </c>
      <c r="D1222" s="26">
        <f t="shared" ref="D1222:D1285" si="474">IF($AG1222="战士",VLOOKUP($AH1222,$DV:$ER,DY$1,FALSE),IF($AG1222="幻术师",VLOOKUP($AH1222,$EU:$FQ,EX$1,FALSE),IF($AG1222="刺客",VLOOKUP($AH1222,$FU:$GQ,FX$1,FALSE),"无该职业")))</f>
        <v>0</v>
      </c>
      <c r="E1222" s="26">
        <f>ROUND(IF($AG1222="战士",VLOOKUP($AH1222,$DV:$ER,DZ$1,FALSE),IF($AG1222="幻术师",VLOOKUP($AH1222,$EU:$FQ,EY$1,FALSE),IF($AG1222="刺客",VLOOKUP($AH1222,$FU:$GQ,FY$1,FALSE),"无该职业")))*VLOOKUP($AF1222,角色间职业划分!$P:$AP,26,FALSE)*VLOOKUP($AF1222,角色间职业划分!$P:$AP,13,FALSE)/角色间职业划分!$AB$9,0)</f>
        <v>2613</v>
      </c>
      <c r="F1222" s="26">
        <f>ROUND(IF($AG1222="战士",VLOOKUP($AH1222,$DV:$ER,EA$1,FALSE),IF($AG1222="幻术师",VLOOKUP($AH1222,$EU:$FQ,EZ$1,FALSE),IF($AG1222="刺客",VLOOKUP($AH1222,$FU:$GQ,FZ$1,FALSE),"无该职业")))*VLOOKUP($AF1222,角色间职业划分!$P:$AP,8,FALSE)/角色间职业划分!$W$9,0)</f>
        <v>9778</v>
      </c>
      <c r="G1222" s="26">
        <f>ROUND(IF($AG1222="战士",VLOOKUP($AH1222,$DV:$ER,EB$1,FALSE),IF($AG1222="幻术师",VLOOKUP($AH1222,$EU:$FQ,FA$1,FALSE),IF($AG1222="刺客",VLOOKUP($AH1222,$FU:$GQ,GA$1,FALSE),"无该职业")))*VLOOKUP($AF1222,角色间职业划分!$P:$AP,13,FALSE)/角色间职业划分!$AB$9,0)</f>
        <v>6714</v>
      </c>
      <c r="H1222" s="26">
        <f t="shared" ref="H1222:H1285" si="475">IF($AG1222="战士",VLOOKUP($AH1222,$DV:$ER,EC$1,FALSE),IF($AG1222="幻术师",VLOOKUP($AH1222,$EU:$FQ,FB$1,FALSE),IF($AG1222="刺客",VLOOKUP($AH1222,$FU:$GQ,GB$1,FALSE),"无该职业")))</f>
        <v>0</v>
      </c>
      <c r="I1222" s="26">
        <f t="shared" ref="I1222:I1285" si="476">IF($AG1222="战士",VLOOKUP($AH1222,$DV:$ER,ED$1,FALSE),IF($AG1222="幻术师",VLOOKUP($AH1222,$EU:$FQ,FC$1,FALSE),IF($AG1222="刺客",VLOOKUP($AH1222,$FU:$GQ,GC$1,FALSE),"无该职业")))</f>
        <v>0</v>
      </c>
      <c r="J1222" s="26">
        <f t="shared" ref="J1222:J1285" si="477">IF($AG1222="战士",VLOOKUP($AH1222,$DV:$ER,EE$1,FALSE),IF($AG1222="幻术师",VLOOKUP($AH1222,$EU:$FQ,FD$1,FALSE),IF($AG1222="刺客",VLOOKUP($AH1222,$FU:$GQ,GD$1,FALSE),"无该职业")))</f>
        <v>0</v>
      </c>
      <c r="K1222" s="26">
        <f t="shared" ref="K1222:K1285" si="478">IF($AG1222="战士",VLOOKUP($AH1222,$DV:$ER,EF$1,FALSE),IF($AG1222="幻术师",VLOOKUP($AH1222,$EU:$FQ,FE$1,FALSE),IF($AG1222="刺客",VLOOKUP($AH1222,$FU:$GQ,GE$1,FALSE),"无该职业")))</f>
        <v>0</v>
      </c>
      <c r="L1222" s="26">
        <f t="shared" ref="L1222:L1285" si="479">IF($AG1222="战士",VLOOKUP($AH1222,$DV:$ER,EG$1,FALSE),IF($AG1222="幻术师",VLOOKUP($AH1222,$EU:$FQ,FF$1,FALSE),IF($AG1222="刺客",VLOOKUP($AH1222,$FU:$GQ,GF$1,FALSE),"无该职业")))</f>
        <v>0</v>
      </c>
      <c r="M1222" s="26">
        <f t="shared" ref="M1222:M1285" si="480">IF($AG1222="战士",VLOOKUP($AH1222,$DV:$ER,EH$1,FALSE),IF($AG1222="幻术师",VLOOKUP($AH1222,$EU:$FQ,FG$1,FALSE),IF($AG1222="刺客",VLOOKUP($AH1222,$FU:$GQ,GG$1,FALSE),"无该职业")))</f>
        <v>0</v>
      </c>
      <c r="N1222" s="26">
        <f t="shared" ref="N1222:N1285" si="481">IF($AG1222="战士",VLOOKUP($AH1222,$DV:$ER,EI$1,FALSE),IF($AG1222="幻术师",VLOOKUP($AH1222,$EU:$FQ,FH$1,FALSE),IF($AG1222="刺客",VLOOKUP($AH1222,$FU:$GQ,GH$1,FALSE),"无该职业")))</f>
        <v>10</v>
      </c>
      <c r="O1222" s="26">
        <f t="shared" ref="O1222:O1285" si="482">IF($AG1222="战士",VLOOKUP($AH1222,$DV:$ER,EJ$1,FALSE),IF($AG1222="幻术师",VLOOKUP($AH1222,$EU:$FQ,FI$1,FALSE),IF($AG1222="刺客",VLOOKUP($AH1222,$FU:$GQ,GI$1,FALSE),"无该职业")))</f>
        <v>5</v>
      </c>
      <c r="P1222" s="26">
        <f t="shared" ref="P1222:P1285" si="483">IF($AG1222="战士",VLOOKUP($AH1222,$DV:$ER,EK$1,FALSE),IF($AG1222="幻术师",VLOOKUP($AH1222,$EU:$FQ,FJ$1,FALSE),IF($AG1222="刺客",VLOOKUP($AH1222,$FU:$GQ,GJ$1,FALSE),"无该职业")))</f>
        <v>0</v>
      </c>
      <c r="Q1222" s="26">
        <f t="shared" ref="Q1222:Q1285" si="484">IF($AG1222="战士",VLOOKUP($AH1222,$DV:$ER,EL$1,FALSE),IF($AG1222="幻术师",VLOOKUP($AH1222,$EU:$FQ,FK$1,FALSE),IF($AG1222="刺客",VLOOKUP($AH1222,$FU:$GQ,GK$1,FALSE),"无该职业")))</f>
        <v>5</v>
      </c>
      <c r="R1222" s="26">
        <f t="shared" ref="R1222:R1285" si="485">IF($AG1222="战士",VLOOKUP($AH1222,$DV:$ER,EM$1,FALSE),IF($AG1222="幻术师",VLOOKUP($AH1222,$EU:$FQ,FL$1,FALSE),IF($AG1222="刺客",VLOOKUP($AH1222,$FU:$GQ,GL$1,FALSE),"无该职业")))</f>
        <v>7.5</v>
      </c>
      <c r="S1222" s="26">
        <f t="shared" ref="S1222:S1285" si="486">IF($AG1222="战士",VLOOKUP($AH1222,$DV:$ER,EN$1,FALSE),IF($AG1222="幻术师",VLOOKUP($AH1222,$EU:$FQ,FM$1,FALSE),IF($AG1222="刺客",VLOOKUP($AH1222,$FU:$GQ,GM$1,FALSE),"无该职业")))</f>
        <v>5</v>
      </c>
      <c r="T1222" s="26">
        <f t="shared" ref="T1222:T1285" si="487">IF($AG1222="战士",VLOOKUP($AH1222,$DV:$ER,EO$1,FALSE),IF($AG1222="幻术师",VLOOKUP($AH1222,$EU:$FQ,FN$1,FALSE),IF($AG1222="刺客",VLOOKUP($AH1222,$FU:$GQ,GN$1,FALSE),"无该职业")))</f>
        <v>5</v>
      </c>
      <c r="U1222" s="26">
        <f t="shared" ref="U1222:U1285" si="488">IF($AG1222="战士",VLOOKUP($AH1222,$DV:$ER,EP$1,FALSE),IF($AG1222="幻术师",VLOOKUP($AH1222,$EU:$FQ,FO$1,FALSE),IF($AG1222="刺客",VLOOKUP($AH1222,$FU:$GQ,GO$1,FALSE),"无该职业")))</f>
        <v>0</v>
      </c>
      <c r="V1222" s="26">
        <f t="shared" ref="V1222:V1285" si="489">IF($AG1222="战士",VLOOKUP($AH1222,$DV:$ER,EQ$1,FALSE),IF($AG1222="幻术师",VLOOKUP($AH1222,$EU:$FQ,FP$1,FALSE),IF($AG1222="刺客",VLOOKUP($AH1222,$FU:$GQ,GP$1,FALSE),"无该职业")))</f>
        <v>0</v>
      </c>
      <c r="W1222" s="26">
        <f>VLOOKUP(AF1222,角色间职业划分!L:M,2,FALSE)</f>
        <v>42</v>
      </c>
      <c r="X1222" s="26">
        <f t="shared" ref="X1222:X1285" si="490">AH1222</f>
        <v>58</v>
      </c>
      <c r="Y1222" s="26">
        <v>0</v>
      </c>
      <c r="Z1222" s="26">
        <v>0</v>
      </c>
      <c r="AA1222" s="26">
        <v>0</v>
      </c>
      <c r="AB1222" s="26">
        <f t="shared" ref="AB1222:AB1285" si="491">VLOOKUP(X1222,AP:AU,6,FALSE)</f>
        <v>15</v>
      </c>
      <c r="AC1222" s="1">
        <f t="shared" si="472"/>
        <v>1919</v>
      </c>
      <c r="AD1222" s="51"/>
      <c r="AE1222" s="1"/>
      <c r="AF1222">
        <f t="shared" si="470"/>
        <v>20</v>
      </c>
      <c r="AG1222" s="26" t="str">
        <f>VLOOKUP(AF1222,角色间职业划分!P:R,3,FALSE)</f>
        <v>幻术师</v>
      </c>
      <c r="AH1222" s="26">
        <f t="shared" si="471"/>
        <v>58</v>
      </c>
    </row>
    <row r="1223" spans="1:34" x14ac:dyDescent="0.15">
      <c r="A1223" s="26">
        <v>1219</v>
      </c>
      <c r="B1223" s="26">
        <f t="shared" si="473"/>
        <v>0</v>
      </c>
      <c r="C1223" s="26">
        <f>ROUND(IF($AG1223="战士",VLOOKUP($AH1223,$DV:$ER,DX$1,FALSE),IF($AG1223="幻术师",VLOOKUP($AH1223,$EU:$FQ,EW$1,FALSE),IF($AG1223="刺客",VLOOKUP($AH1223,$FU:$GQ,FW$1,FALSE),"无该职业")))/VLOOKUP(AF1223,角色间职业划分!P:AP,20,FALSE),0)</f>
        <v>60</v>
      </c>
      <c r="D1223" s="26">
        <f t="shared" si="474"/>
        <v>0</v>
      </c>
      <c r="E1223" s="26">
        <f>ROUND(IF($AG1223="战士",VLOOKUP($AH1223,$DV:$ER,DZ$1,FALSE),IF($AG1223="幻术师",VLOOKUP($AH1223,$EU:$FQ,EY$1,FALSE),IF($AG1223="刺客",VLOOKUP($AH1223,$FU:$GQ,FY$1,FALSE),"无该职业")))*VLOOKUP($AF1223,角色间职业划分!$P:$AP,26,FALSE)*VLOOKUP($AF1223,角色间职业划分!$P:$AP,13,FALSE)/角色间职业划分!$AB$9,0)</f>
        <v>2613</v>
      </c>
      <c r="F1223" s="26">
        <f>ROUND(IF($AG1223="战士",VLOOKUP($AH1223,$DV:$ER,EA$1,FALSE),IF($AG1223="幻术师",VLOOKUP($AH1223,$EU:$FQ,EZ$1,FALSE),IF($AG1223="刺客",VLOOKUP($AH1223,$FU:$GQ,FZ$1,FALSE),"无该职业")))*VLOOKUP($AF1223,角色间职业划分!$P:$AP,8,FALSE)/角色间职业划分!$W$9,0)</f>
        <v>10896</v>
      </c>
      <c r="G1223" s="26">
        <f>ROUND(IF($AG1223="战士",VLOOKUP($AH1223,$DV:$ER,EB$1,FALSE),IF($AG1223="幻术师",VLOOKUP($AH1223,$EU:$FQ,FA$1,FALSE),IF($AG1223="刺客",VLOOKUP($AH1223,$FU:$GQ,GA$1,FALSE),"无该职业")))*VLOOKUP($AF1223,角色间职业划分!$P:$AP,13,FALSE)/角色间职业划分!$AB$9,0)</f>
        <v>6714</v>
      </c>
      <c r="H1223" s="26">
        <f t="shared" si="475"/>
        <v>0</v>
      </c>
      <c r="I1223" s="26">
        <f t="shared" si="476"/>
        <v>0</v>
      </c>
      <c r="J1223" s="26">
        <f t="shared" si="477"/>
        <v>0</v>
      </c>
      <c r="K1223" s="26">
        <f t="shared" si="478"/>
        <v>0</v>
      </c>
      <c r="L1223" s="26">
        <f t="shared" si="479"/>
        <v>0</v>
      </c>
      <c r="M1223" s="26">
        <f t="shared" si="480"/>
        <v>0</v>
      </c>
      <c r="N1223" s="26">
        <f t="shared" si="481"/>
        <v>10</v>
      </c>
      <c r="O1223" s="26">
        <f t="shared" si="482"/>
        <v>5</v>
      </c>
      <c r="P1223" s="26">
        <f t="shared" si="483"/>
        <v>0</v>
      </c>
      <c r="Q1223" s="26">
        <f t="shared" si="484"/>
        <v>5</v>
      </c>
      <c r="R1223" s="26">
        <f t="shared" si="485"/>
        <v>7.5</v>
      </c>
      <c r="S1223" s="26">
        <f t="shared" si="486"/>
        <v>5</v>
      </c>
      <c r="T1223" s="26">
        <f t="shared" si="487"/>
        <v>5</v>
      </c>
      <c r="U1223" s="26">
        <f t="shared" si="488"/>
        <v>0</v>
      </c>
      <c r="V1223" s="26">
        <f t="shared" si="489"/>
        <v>0</v>
      </c>
      <c r="W1223" s="26">
        <f>VLOOKUP(AF1223,角色间职业划分!L:M,2,FALSE)</f>
        <v>42</v>
      </c>
      <c r="X1223" s="26">
        <f t="shared" si="490"/>
        <v>59</v>
      </c>
      <c r="Y1223" s="26">
        <v>0</v>
      </c>
      <c r="Z1223" s="26">
        <v>0</v>
      </c>
      <c r="AA1223" s="26">
        <v>0</v>
      </c>
      <c r="AB1223" s="26">
        <f t="shared" si="491"/>
        <v>15</v>
      </c>
      <c r="AC1223" s="1">
        <f t="shared" si="472"/>
        <v>1970</v>
      </c>
      <c r="AD1223" s="51"/>
      <c r="AE1223" s="1"/>
      <c r="AF1223">
        <f t="shared" ref="AF1223:AF1286" si="492">IF(AH1223=0,AF1222+1,AF1222)</f>
        <v>20</v>
      </c>
      <c r="AG1223" s="26" t="str">
        <f>VLOOKUP(AF1223,角色间职业划分!P:R,3,FALSE)</f>
        <v>幻术师</v>
      </c>
      <c r="AH1223" s="26">
        <f t="shared" ref="AH1223:AH1286" si="493">IF(AH1222=AH$2,0,AH1222+1)</f>
        <v>59</v>
      </c>
    </row>
    <row r="1224" spans="1:34" x14ac:dyDescent="0.15">
      <c r="A1224" s="26">
        <v>1220</v>
      </c>
      <c r="B1224" s="26">
        <f t="shared" si="473"/>
        <v>0</v>
      </c>
      <c r="C1224" s="26">
        <f>ROUND(IF($AG1224="战士",VLOOKUP($AH1224,$DV:$ER,DX$1,FALSE),IF($AG1224="幻术师",VLOOKUP($AH1224,$EU:$FQ,EW$1,FALSE),IF($AG1224="刺客",VLOOKUP($AH1224,$FU:$GQ,FW$1,FALSE),"无该职业")))/VLOOKUP(AF1224,角色间职业划分!P:AP,20,FALSE),0)</f>
        <v>67</v>
      </c>
      <c r="D1224" s="26">
        <f t="shared" si="474"/>
        <v>0</v>
      </c>
      <c r="E1224" s="26">
        <f>ROUND(IF($AG1224="战士",VLOOKUP($AH1224,$DV:$ER,DZ$1,FALSE),IF($AG1224="幻术师",VLOOKUP($AH1224,$EU:$FQ,EY$1,FALSE),IF($AG1224="刺客",VLOOKUP($AH1224,$FU:$GQ,FY$1,FALSE),"无该职业")))*VLOOKUP($AF1224,角色间职业划分!$P:$AP,26,FALSE)*VLOOKUP($AF1224,角色间职业划分!$P:$AP,13,FALSE)/角色间职业划分!$AB$9,0)</f>
        <v>2613</v>
      </c>
      <c r="F1224" s="26">
        <f>ROUND(IF($AG1224="战士",VLOOKUP($AH1224,$DV:$ER,EA$1,FALSE),IF($AG1224="幻术师",VLOOKUP($AH1224,$EU:$FQ,EZ$1,FALSE),IF($AG1224="刺客",VLOOKUP($AH1224,$FU:$GQ,FZ$1,FALSE),"无该职业")))*VLOOKUP($AF1224,角色间职业划分!$P:$AP,8,FALSE)/角色间职业划分!$W$9,0)</f>
        <v>10896</v>
      </c>
      <c r="G1224" s="26">
        <f>ROUND(IF($AG1224="战士",VLOOKUP($AH1224,$DV:$ER,EB$1,FALSE),IF($AG1224="幻术师",VLOOKUP($AH1224,$EU:$FQ,FA$1,FALSE),IF($AG1224="刺客",VLOOKUP($AH1224,$FU:$GQ,GA$1,FALSE),"无该职业")))*VLOOKUP($AF1224,角色间职业划分!$P:$AP,13,FALSE)/角色间职业划分!$AB$9,0)</f>
        <v>6714</v>
      </c>
      <c r="H1224" s="26">
        <f t="shared" si="475"/>
        <v>0</v>
      </c>
      <c r="I1224" s="26">
        <f t="shared" si="476"/>
        <v>0</v>
      </c>
      <c r="J1224" s="26">
        <f t="shared" si="477"/>
        <v>0</v>
      </c>
      <c r="K1224" s="26">
        <f t="shared" si="478"/>
        <v>0</v>
      </c>
      <c r="L1224" s="26">
        <f t="shared" si="479"/>
        <v>0</v>
      </c>
      <c r="M1224" s="26">
        <f t="shared" si="480"/>
        <v>0</v>
      </c>
      <c r="N1224" s="26">
        <f t="shared" si="481"/>
        <v>10</v>
      </c>
      <c r="O1224" s="26">
        <f t="shared" si="482"/>
        <v>5</v>
      </c>
      <c r="P1224" s="26">
        <f t="shared" si="483"/>
        <v>0</v>
      </c>
      <c r="Q1224" s="26">
        <f t="shared" si="484"/>
        <v>5</v>
      </c>
      <c r="R1224" s="26">
        <f t="shared" si="485"/>
        <v>7.5</v>
      </c>
      <c r="S1224" s="26">
        <f t="shared" si="486"/>
        <v>5</v>
      </c>
      <c r="T1224" s="26">
        <f t="shared" si="487"/>
        <v>5</v>
      </c>
      <c r="U1224" s="26">
        <f t="shared" si="488"/>
        <v>0</v>
      </c>
      <c r="V1224" s="26">
        <f t="shared" si="489"/>
        <v>0</v>
      </c>
      <c r="W1224" s="26">
        <f>VLOOKUP(AF1224,角色间职业划分!L:M,2,FALSE)</f>
        <v>42</v>
      </c>
      <c r="X1224" s="26">
        <f t="shared" si="490"/>
        <v>60</v>
      </c>
      <c r="Y1224" s="26">
        <v>0</v>
      </c>
      <c r="Z1224" s="26">
        <v>0</v>
      </c>
      <c r="AA1224" s="26">
        <v>0</v>
      </c>
      <c r="AB1224" s="26">
        <f t="shared" si="491"/>
        <v>17.5</v>
      </c>
      <c r="AC1224" s="1">
        <f t="shared" si="472"/>
        <v>2020</v>
      </c>
      <c r="AD1224" s="51"/>
      <c r="AE1224" s="1"/>
      <c r="AF1224">
        <f t="shared" si="492"/>
        <v>20</v>
      </c>
      <c r="AG1224" s="26" t="str">
        <f>VLOOKUP(AF1224,角色间职业划分!P:R,3,FALSE)</f>
        <v>幻术师</v>
      </c>
      <c r="AH1224" s="26">
        <f t="shared" si="493"/>
        <v>60</v>
      </c>
    </row>
    <row r="1225" spans="1:34" x14ac:dyDescent="0.15">
      <c r="A1225" s="26">
        <v>1221</v>
      </c>
      <c r="B1225" s="26">
        <f t="shared" si="473"/>
        <v>0</v>
      </c>
      <c r="C1225" s="26">
        <f>ROUND(IF($AG1225="战士",VLOOKUP($AH1225,$DV:$ER,DX$1,FALSE),IF($AG1225="幻术师",VLOOKUP($AH1225,$EU:$FQ,EW$1,FALSE),IF($AG1225="刺客",VLOOKUP($AH1225,$FU:$GQ,FW$1,FALSE),"无该职业")))/VLOOKUP(AF1225,角色间职业划分!P:AP,20,FALSE),0)</f>
        <v>0</v>
      </c>
      <c r="D1225" s="26">
        <f t="shared" si="474"/>
        <v>0</v>
      </c>
      <c r="E1225" s="26">
        <f>ROUND(IF($AG1225="战士",VLOOKUP($AH1225,$DV:$ER,DZ$1,FALSE),IF($AG1225="幻术师",VLOOKUP($AH1225,$EU:$FQ,EY$1,FALSE),IF($AG1225="刺客",VLOOKUP($AH1225,$FU:$GQ,FY$1,FALSE),"无该职业")))*VLOOKUP($AF1225,角色间职业划分!$P:$AP,26,FALSE)*VLOOKUP($AF1225,角色间职业划分!$P:$AP,13,FALSE)/角色间职业划分!$AB$9,0)</f>
        <v>0</v>
      </c>
      <c r="F1225" s="26">
        <f>ROUND(IF($AG1225="战士",VLOOKUP($AH1225,$DV:$ER,EA$1,FALSE),IF($AG1225="幻术师",VLOOKUP($AH1225,$EU:$FQ,EZ$1,FALSE),IF($AG1225="刺客",VLOOKUP($AH1225,$FU:$GQ,FZ$1,FALSE),"无该职业")))*VLOOKUP($AF1225,角色间职业划分!$P:$AP,8,FALSE)/角色间职业划分!$W$9,0)</f>
        <v>0</v>
      </c>
      <c r="G1225" s="26">
        <f>ROUND(IF($AG1225="战士",VLOOKUP($AH1225,$DV:$ER,EB$1,FALSE),IF($AG1225="幻术师",VLOOKUP($AH1225,$EU:$FQ,FA$1,FALSE),IF($AG1225="刺客",VLOOKUP($AH1225,$FU:$GQ,GA$1,FALSE),"无该职业")))*VLOOKUP($AF1225,角色间职业划分!$P:$AP,13,FALSE)/角色间职业划分!$AB$9,0)</f>
        <v>0</v>
      </c>
      <c r="H1225" s="26">
        <f t="shared" si="475"/>
        <v>0</v>
      </c>
      <c r="I1225" s="26">
        <f t="shared" si="476"/>
        <v>0</v>
      </c>
      <c r="J1225" s="26">
        <f t="shared" si="477"/>
        <v>0</v>
      </c>
      <c r="K1225" s="26">
        <f t="shared" si="478"/>
        <v>0</v>
      </c>
      <c r="L1225" s="26">
        <f t="shared" si="479"/>
        <v>0</v>
      </c>
      <c r="M1225" s="26">
        <f t="shared" si="480"/>
        <v>0</v>
      </c>
      <c r="N1225" s="26">
        <f t="shared" si="481"/>
        <v>0</v>
      </c>
      <c r="O1225" s="26">
        <f t="shared" si="482"/>
        <v>0</v>
      </c>
      <c r="P1225" s="26">
        <f t="shared" si="483"/>
        <v>0</v>
      </c>
      <c r="Q1225" s="26">
        <f t="shared" si="484"/>
        <v>0</v>
      </c>
      <c r="R1225" s="26">
        <f t="shared" si="485"/>
        <v>0</v>
      </c>
      <c r="S1225" s="26">
        <f t="shared" si="486"/>
        <v>0</v>
      </c>
      <c r="T1225" s="26">
        <f t="shared" si="487"/>
        <v>0</v>
      </c>
      <c r="U1225" s="26">
        <f t="shared" si="488"/>
        <v>0</v>
      </c>
      <c r="V1225" s="26">
        <f t="shared" si="489"/>
        <v>0</v>
      </c>
      <c r="W1225" s="26">
        <f>VLOOKUP(AF1225,角色间职业划分!L:M,2,FALSE)</f>
        <v>20001</v>
      </c>
      <c r="X1225" s="26">
        <f t="shared" si="490"/>
        <v>0</v>
      </c>
      <c r="Y1225" s="26">
        <v>0</v>
      </c>
      <c r="Z1225" s="26">
        <v>0</v>
      </c>
      <c r="AA1225" s="26">
        <v>0</v>
      </c>
      <c r="AB1225" s="26">
        <f t="shared" si="491"/>
        <v>0</v>
      </c>
      <c r="AC1225" s="1">
        <f t="shared" si="472"/>
        <v>0</v>
      </c>
      <c r="AD1225" s="51"/>
      <c r="AE1225" s="1"/>
      <c r="AF1225">
        <f t="shared" si="492"/>
        <v>21</v>
      </c>
      <c r="AG1225" s="26" t="str">
        <f>VLOOKUP(AF1225,角色间职业划分!P:R,3,FALSE)</f>
        <v>刺客</v>
      </c>
      <c r="AH1225" s="26">
        <f t="shared" si="493"/>
        <v>0</v>
      </c>
    </row>
    <row r="1226" spans="1:34" x14ac:dyDescent="0.15">
      <c r="A1226" s="26">
        <v>1222</v>
      </c>
      <c r="B1226" s="26">
        <f t="shared" si="473"/>
        <v>0</v>
      </c>
      <c r="C1226" s="26">
        <f>ROUND(IF($AG1226="战士",VLOOKUP($AH1226,$DV:$ER,DX$1,FALSE),IF($AG1226="幻术师",VLOOKUP($AH1226,$EU:$FQ,EW$1,FALSE),IF($AG1226="刺客",VLOOKUP($AH1226,$FU:$GQ,FW$1,FALSE),"无该职业")))/VLOOKUP(AF1226,角色间职业划分!P:AP,20,FALSE),0)</f>
        <v>0</v>
      </c>
      <c r="D1226" s="26">
        <f t="shared" si="474"/>
        <v>0</v>
      </c>
      <c r="E1226" s="26">
        <f>ROUND(IF($AG1226="战士",VLOOKUP($AH1226,$DV:$ER,DZ$1,FALSE),IF($AG1226="幻术师",VLOOKUP($AH1226,$EU:$FQ,EY$1,FALSE),IF($AG1226="刺客",VLOOKUP($AH1226,$FU:$GQ,FY$1,FALSE),"无该职业")))*VLOOKUP($AF1226,角色间职业划分!$P:$AP,26,FALSE)*VLOOKUP($AF1226,角色间职业划分!$P:$AP,13,FALSE)/角色间职业划分!$AB$9,0)</f>
        <v>0</v>
      </c>
      <c r="F1226" s="26">
        <f>ROUND(IF($AG1226="战士",VLOOKUP($AH1226,$DV:$ER,EA$1,FALSE),IF($AG1226="幻术师",VLOOKUP($AH1226,$EU:$FQ,EZ$1,FALSE),IF($AG1226="刺客",VLOOKUP($AH1226,$FU:$GQ,FZ$1,FALSE),"无该职业")))*VLOOKUP($AF1226,角色间职业划分!$P:$AP,8,FALSE)/角色间职业划分!$W$9,0)</f>
        <v>0</v>
      </c>
      <c r="G1226" s="26">
        <f>ROUND(IF($AG1226="战士",VLOOKUP($AH1226,$DV:$ER,EB$1,FALSE),IF($AG1226="幻术师",VLOOKUP($AH1226,$EU:$FQ,FA$1,FALSE),IF($AG1226="刺客",VLOOKUP($AH1226,$FU:$GQ,GA$1,FALSE),"无该职业")))*VLOOKUP($AF1226,角色间职业划分!$P:$AP,13,FALSE)/角色间职业划分!$AB$9,0)</f>
        <v>165</v>
      </c>
      <c r="H1226" s="26">
        <f t="shared" si="475"/>
        <v>0</v>
      </c>
      <c r="I1226" s="26">
        <f t="shared" si="476"/>
        <v>0</v>
      </c>
      <c r="J1226" s="26">
        <f t="shared" si="477"/>
        <v>0</v>
      </c>
      <c r="K1226" s="26">
        <f t="shared" si="478"/>
        <v>0</v>
      </c>
      <c r="L1226" s="26">
        <f t="shared" si="479"/>
        <v>0</v>
      </c>
      <c r="M1226" s="26">
        <f t="shared" si="480"/>
        <v>0</v>
      </c>
      <c r="N1226" s="26">
        <f t="shared" si="481"/>
        <v>0</v>
      </c>
      <c r="O1226" s="26">
        <f t="shared" si="482"/>
        <v>0</v>
      </c>
      <c r="P1226" s="26">
        <f t="shared" si="483"/>
        <v>0</v>
      </c>
      <c r="Q1226" s="26">
        <f t="shared" si="484"/>
        <v>0</v>
      </c>
      <c r="R1226" s="26">
        <f t="shared" si="485"/>
        <v>0</v>
      </c>
      <c r="S1226" s="26">
        <f t="shared" si="486"/>
        <v>0</v>
      </c>
      <c r="T1226" s="26">
        <f t="shared" si="487"/>
        <v>0</v>
      </c>
      <c r="U1226" s="26">
        <f t="shared" si="488"/>
        <v>0</v>
      </c>
      <c r="V1226" s="26">
        <f t="shared" si="489"/>
        <v>0</v>
      </c>
      <c r="W1226" s="26">
        <f>VLOOKUP(AF1226,角色间职业划分!L:M,2,FALSE)</f>
        <v>20001</v>
      </c>
      <c r="X1226" s="26">
        <f t="shared" si="490"/>
        <v>1</v>
      </c>
      <c r="Y1226" s="26">
        <v>0</v>
      </c>
      <c r="Z1226" s="26">
        <v>0</v>
      </c>
      <c r="AA1226" s="26">
        <v>0</v>
      </c>
      <c r="AB1226" s="26">
        <f t="shared" si="491"/>
        <v>0</v>
      </c>
      <c r="AC1226" s="1">
        <f t="shared" si="472"/>
        <v>36</v>
      </c>
      <c r="AD1226" s="51"/>
      <c r="AE1226" s="1"/>
      <c r="AF1226">
        <f t="shared" si="492"/>
        <v>21</v>
      </c>
      <c r="AG1226" s="26" t="str">
        <f>VLOOKUP(AF1226,角色间职业划分!P:R,3,FALSE)</f>
        <v>刺客</v>
      </c>
      <c r="AH1226" s="26">
        <f t="shared" si="493"/>
        <v>1</v>
      </c>
    </row>
    <row r="1227" spans="1:34" x14ac:dyDescent="0.15">
      <c r="A1227" s="26">
        <v>1223</v>
      </c>
      <c r="B1227" s="26">
        <f t="shared" si="473"/>
        <v>0</v>
      </c>
      <c r="C1227" s="26">
        <f>ROUND(IF($AG1227="战士",VLOOKUP($AH1227,$DV:$ER,DX$1,FALSE),IF($AG1227="幻术师",VLOOKUP($AH1227,$EU:$FQ,EW$1,FALSE),IF($AG1227="刺客",VLOOKUP($AH1227,$FU:$GQ,FW$1,FALSE),"无该职业")))/VLOOKUP(AF1227,角色间职业划分!P:AP,20,FALSE),0)</f>
        <v>0</v>
      </c>
      <c r="D1227" s="26">
        <f t="shared" si="474"/>
        <v>0</v>
      </c>
      <c r="E1227" s="26">
        <f>ROUND(IF($AG1227="战士",VLOOKUP($AH1227,$DV:$ER,DZ$1,FALSE),IF($AG1227="幻术师",VLOOKUP($AH1227,$EU:$FQ,EY$1,FALSE),IF($AG1227="刺客",VLOOKUP($AH1227,$FU:$GQ,FY$1,FALSE),"无该职业")))*VLOOKUP($AF1227,角色间职业划分!$P:$AP,26,FALSE)*VLOOKUP($AF1227,角色间职业划分!$P:$AP,13,FALSE)/角色间职业划分!$AB$9,0)</f>
        <v>0</v>
      </c>
      <c r="F1227" s="26">
        <f>ROUND(IF($AG1227="战士",VLOOKUP($AH1227,$DV:$ER,EA$1,FALSE),IF($AG1227="幻术师",VLOOKUP($AH1227,$EU:$FQ,EZ$1,FALSE),IF($AG1227="刺客",VLOOKUP($AH1227,$FU:$GQ,FZ$1,FALSE),"无该职业")))*VLOOKUP($AF1227,角色间职业划分!$P:$AP,8,FALSE)/角色间职业划分!$W$9,0)</f>
        <v>0</v>
      </c>
      <c r="G1227" s="26">
        <f>ROUND(IF($AG1227="战士",VLOOKUP($AH1227,$DV:$ER,EB$1,FALSE),IF($AG1227="幻术师",VLOOKUP($AH1227,$EU:$FQ,FA$1,FALSE),IF($AG1227="刺客",VLOOKUP($AH1227,$FU:$GQ,GA$1,FALSE),"无该职业")))*VLOOKUP($AF1227,角色间职业划分!$P:$AP,13,FALSE)/角色间职业划分!$AB$9,0)</f>
        <v>165</v>
      </c>
      <c r="H1227" s="26">
        <f t="shared" si="475"/>
        <v>0</v>
      </c>
      <c r="I1227" s="26">
        <f t="shared" si="476"/>
        <v>0</v>
      </c>
      <c r="J1227" s="26">
        <f t="shared" si="477"/>
        <v>0</v>
      </c>
      <c r="K1227" s="26">
        <f t="shared" si="478"/>
        <v>0</v>
      </c>
      <c r="L1227" s="26">
        <f t="shared" si="479"/>
        <v>0</v>
      </c>
      <c r="M1227" s="26">
        <f t="shared" si="480"/>
        <v>0</v>
      </c>
      <c r="N1227" s="26">
        <f t="shared" si="481"/>
        <v>0</v>
      </c>
      <c r="O1227" s="26">
        <f t="shared" si="482"/>
        <v>0</v>
      </c>
      <c r="P1227" s="26">
        <f t="shared" si="483"/>
        <v>0</v>
      </c>
      <c r="Q1227" s="26">
        <f t="shared" si="484"/>
        <v>0</v>
      </c>
      <c r="R1227" s="26">
        <f t="shared" si="485"/>
        <v>2.5</v>
      </c>
      <c r="S1227" s="26">
        <f t="shared" si="486"/>
        <v>0</v>
      </c>
      <c r="T1227" s="26">
        <f t="shared" si="487"/>
        <v>0</v>
      </c>
      <c r="U1227" s="26">
        <f t="shared" si="488"/>
        <v>0</v>
      </c>
      <c r="V1227" s="26">
        <f t="shared" si="489"/>
        <v>0</v>
      </c>
      <c r="W1227" s="26">
        <f>VLOOKUP(AF1227,角色间职业划分!L:M,2,FALSE)</f>
        <v>20001</v>
      </c>
      <c r="X1227" s="26">
        <f t="shared" si="490"/>
        <v>2</v>
      </c>
      <c r="Y1227" s="26">
        <v>0</v>
      </c>
      <c r="Z1227" s="26">
        <v>0</v>
      </c>
      <c r="AA1227" s="26">
        <v>0</v>
      </c>
      <c r="AB1227" s="26">
        <f t="shared" si="491"/>
        <v>0</v>
      </c>
      <c r="AC1227" s="1">
        <f t="shared" si="472"/>
        <v>36</v>
      </c>
      <c r="AD1227" s="51"/>
      <c r="AE1227" s="1"/>
      <c r="AF1227">
        <f t="shared" si="492"/>
        <v>21</v>
      </c>
      <c r="AG1227" s="26" t="str">
        <f>VLOOKUP(AF1227,角色间职业划分!P:R,3,FALSE)</f>
        <v>刺客</v>
      </c>
      <c r="AH1227" s="26">
        <f t="shared" si="493"/>
        <v>2</v>
      </c>
    </row>
    <row r="1228" spans="1:34" x14ac:dyDescent="0.15">
      <c r="A1228" s="26">
        <v>1224</v>
      </c>
      <c r="B1228" s="26">
        <f t="shared" si="473"/>
        <v>0</v>
      </c>
      <c r="C1228" s="26">
        <f>ROUND(IF($AG1228="战士",VLOOKUP($AH1228,$DV:$ER,DX$1,FALSE),IF($AG1228="幻术师",VLOOKUP($AH1228,$EU:$FQ,EW$1,FALSE),IF($AG1228="刺客",VLOOKUP($AH1228,$FU:$GQ,FW$1,FALSE),"无该职业")))/VLOOKUP(AF1228,角色间职业划分!P:AP,20,FALSE),0)</f>
        <v>0</v>
      </c>
      <c r="D1228" s="26">
        <f t="shared" si="474"/>
        <v>0</v>
      </c>
      <c r="E1228" s="26">
        <f>ROUND(IF($AG1228="战士",VLOOKUP($AH1228,$DV:$ER,DZ$1,FALSE),IF($AG1228="幻术师",VLOOKUP($AH1228,$EU:$FQ,EY$1,FALSE),IF($AG1228="刺客",VLOOKUP($AH1228,$FU:$GQ,FY$1,FALSE),"无该职业")))*VLOOKUP($AF1228,角色间职业划分!$P:$AP,26,FALSE)*VLOOKUP($AF1228,角色间职业划分!$P:$AP,13,FALSE)/角色间职业划分!$AB$9,0)</f>
        <v>0</v>
      </c>
      <c r="F1228" s="26">
        <f>ROUND(IF($AG1228="战士",VLOOKUP($AH1228,$DV:$ER,EA$1,FALSE),IF($AG1228="幻术师",VLOOKUP($AH1228,$EU:$FQ,EZ$1,FALSE),IF($AG1228="刺客",VLOOKUP($AH1228,$FU:$GQ,FZ$1,FALSE),"无该职业")))*VLOOKUP($AF1228,角色间职业划分!$P:$AP,8,FALSE)/角色间职业划分!$W$9,0)</f>
        <v>190</v>
      </c>
      <c r="G1228" s="26">
        <f>ROUND(IF($AG1228="战士",VLOOKUP($AH1228,$DV:$ER,EB$1,FALSE),IF($AG1228="幻术师",VLOOKUP($AH1228,$EU:$FQ,FA$1,FALSE),IF($AG1228="刺客",VLOOKUP($AH1228,$FU:$GQ,GA$1,FALSE),"无该职业")))*VLOOKUP($AF1228,角色间职业划分!$P:$AP,13,FALSE)/角色间职业划分!$AB$9,0)</f>
        <v>165</v>
      </c>
      <c r="H1228" s="26">
        <f t="shared" si="475"/>
        <v>0</v>
      </c>
      <c r="I1228" s="26">
        <f t="shared" si="476"/>
        <v>0</v>
      </c>
      <c r="J1228" s="26">
        <f t="shared" si="477"/>
        <v>0</v>
      </c>
      <c r="K1228" s="26">
        <f t="shared" si="478"/>
        <v>0</v>
      </c>
      <c r="L1228" s="26">
        <f t="shared" si="479"/>
        <v>0</v>
      </c>
      <c r="M1228" s="26">
        <f t="shared" si="480"/>
        <v>0</v>
      </c>
      <c r="N1228" s="26">
        <f t="shared" si="481"/>
        <v>0</v>
      </c>
      <c r="O1228" s="26">
        <f t="shared" si="482"/>
        <v>0</v>
      </c>
      <c r="P1228" s="26">
        <f t="shared" si="483"/>
        <v>0</v>
      </c>
      <c r="Q1228" s="26">
        <f t="shared" si="484"/>
        <v>0</v>
      </c>
      <c r="R1228" s="26">
        <f t="shared" si="485"/>
        <v>2.5</v>
      </c>
      <c r="S1228" s="26">
        <f t="shared" si="486"/>
        <v>0</v>
      </c>
      <c r="T1228" s="26">
        <f t="shared" si="487"/>
        <v>0</v>
      </c>
      <c r="U1228" s="26">
        <f t="shared" si="488"/>
        <v>0</v>
      </c>
      <c r="V1228" s="26">
        <f t="shared" si="489"/>
        <v>0</v>
      </c>
      <c r="W1228" s="26">
        <f>VLOOKUP(AF1228,角色间职业划分!L:M,2,FALSE)</f>
        <v>20001</v>
      </c>
      <c r="X1228" s="26">
        <f t="shared" si="490"/>
        <v>3</v>
      </c>
      <c r="Y1228" s="26">
        <v>0</v>
      </c>
      <c r="Z1228" s="26">
        <v>0</v>
      </c>
      <c r="AA1228" s="26">
        <v>0</v>
      </c>
      <c r="AB1228" s="26">
        <f t="shared" si="491"/>
        <v>0</v>
      </c>
      <c r="AC1228" s="1">
        <f t="shared" si="472"/>
        <v>42</v>
      </c>
      <c r="AD1228" s="51"/>
      <c r="AE1228" s="1"/>
      <c r="AF1228">
        <f t="shared" si="492"/>
        <v>21</v>
      </c>
      <c r="AG1228" s="26" t="str">
        <f>VLOOKUP(AF1228,角色间职业划分!P:R,3,FALSE)</f>
        <v>刺客</v>
      </c>
      <c r="AH1228" s="26">
        <f t="shared" si="493"/>
        <v>3</v>
      </c>
    </row>
    <row r="1229" spans="1:34" x14ac:dyDescent="0.15">
      <c r="A1229" s="26">
        <v>1225</v>
      </c>
      <c r="B1229" s="26">
        <f t="shared" si="473"/>
        <v>0</v>
      </c>
      <c r="C1229" s="26">
        <f>ROUND(IF($AG1229="战士",VLOOKUP($AH1229,$DV:$ER,DX$1,FALSE),IF($AG1229="幻术师",VLOOKUP($AH1229,$EU:$FQ,EW$1,FALSE),IF($AG1229="刺客",VLOOKUP($AH1229,$FU:$GQ,FW$1,FALSE),"无该职业")))/VLOOKUP(AF1229,角色间职业划分!P:AP,20,FALSE),0)</f>
        <v>0</v>
      </c>
      <c r="D1229" s="26">
        <f t="shared" si="474"/>
        <v>0</v>
      </c>
      <c r="E1229" s="26">
        <f>ROUND(IF($AG1229="战士",VLOOKUP($AH1229,$DV:$ER,DZ$1,FALSE),IF($AG1229="幻术师",VLOOKUP($AH1229,$EU:$FQ,EY$1,FALSE),IF($AG1229="刺客",VLOOKUP($AH1229,$FU:$GQ,FY$1,FALSE),"无该职业")))*VLOOKUP($AF1229,角色间职业划分!$P:$AP,26,FALSE)*VLOOKUP($AF1229,角色间职业划分!$P:$AP,13,FALSE)/角色间职业划分!$AB$9,0)</f>
        <v>0</v>
      </c>
      <c r="F1229" s="26">
        <f>ROUND(IF($AG1229="战士",VLOOKUP($AH1229,$DV:$ER,EA$1,FALSE),IF($AG1229="幻术师",VLOOKUP($AH1229,$EU:$FQ,EZ$1,FALSE),IF($AG1229="刺客",VLOOKUP($AH1229,$FU:$GQ,FZ$1,FALSE),"无该职业")))*VLOOKUP($AF1229,角色间职业划分!$P:$AP,8,FALSE)/角色间职业划分!$W$9,0)</f>
        <v>190</v>
      </c>
      <c r="G1229" s="26">
        <f>ROUND(IF($AG1229="战士",VLOOKUP($AH1229,$DV:$ER,EB$1,FALSE),IF($AG1229="幻术师",VLOOKUP($AH1229,$EU:$FQ,FA$1,FALSE),IF($AG1229="刺客",VLOOKUP($AH1229,$FU:$GQ,GA$1,FALSE),"无该职业")))*VLOOKUP($AF1229,角色间职业划分!$P:$AP,13,FALSE)/角色间职业划分!$AB$9,0)</f>
        <v>165</v>
      </c>
      <c r="H1229" s="26">
        <f t="shared" si="475"/>
        <v>0</v>
      </c>
      <c r="I1229" s="26">
        <f t="shared" si="476"/>
        <v>0</v>
      </c>
      <c r="J1229" s="26">
        <f t="shared" si="477"/>
        <v>0</v>
      </c>
      <c r="K1229" s="26">
        <f t="shared" si="478"/>
        <v>0</v>
      </c>
      <c r="L1229" s="26">
        <f t="shared" si="479"/>
        <v>0</v>
      </c>
      <c r="M1229" s="26">
        <f t="shared" si="480"/>
        <v>0</v>
      </c>
      <c r="N1229" s="26">
        <f t="shared" si="481"/>
        <v>2.5</v>
      </c>
      <c r="O1229" s="26">
        <f t="shared" si="482"/>
        <v>0</v>
      </c>
      <c r="P1229" s="26">
        <f t="shared" si="483"/>
        <v>0</v>
      </c>
      <c r="Q1229" s="26">
        <f t="shared" si="484"/>
        <v>0</v>
      </c>
      <c r="R1229" s="26">
        <f t="shared" si="485"/>
        <v>2.5</v>
      </c>
      <c r="S1229" s="26">
        <f t="shared" si="486"/>
        <v>0</v>
      </c>
      <c r="T1229" s="26">
        <f t="shared" si="487"/>
        <v>0</v>
      </c>
      <c r="U1229" s="26">
        <f t="shared" si="488"/>
        <v>0</v>
      </c>
      <c r="V1229" s="26">
        <f t="shared" si="489"/>
        <v>0</v>
      </c>
      <c r="W1229" s="26">
        <f>VLOOKUP(AF1229,角色间职业划分!L:M,2,FALSE)</f>
        <v>20001</v>
      </c>
      <c r="X1229" s="26">
        <f t="shared" si="490"/>
        <v>4</v>
      </c>
      <c r="Y1229" s="26">
        <v>0</v>
      </c>
      <c r="Z1229" s="26">
        <v>0</v>
      </c>
      <c r="AA1229" s="26">
        <v>0</v>
      </c>
      <c r="AB1229" s="26">
        <f t="shared" si="491"/>
        <v>0</v>
      </c>
      <c r="AC1229" s="1">
        <f t="shared" si="472"/>
        <v>62</v>
      </c>
      <c r="AD1229" s="51"/>
      <c r="AE1229" s="1"/>
      <c r="AF1229">
        <f t="shared" si="492"/>
        <v>21</v>
      </c>
      <c r="AG1229" s="26" t="str">
        <f>VLOOKUP(AF1229,角色间职业划分!P:R,3,FALSE)</f>
        <v>刺客</v>
      </c>
      <c r="AH1229" s="26">
        <f t="shared" si="493"/>
        <v>4</v>
      </c>
    </row>
    <row r="1230" spans="1:34" x14ac:dyDescent="0.15">
      <c r="A1230" s="26">
        <v>1226</v>
      </c>
      <c r="B1230" s="26">
        <f t="shared" si="473"/>
        <v>0</v>
      </c>
      <c r="C1230" s="26">
        <f>ROUND(IF($AG1230="战士",VLOOKUP($AH1230,$DV:$ER,DX$1,FALSE),IF($AG1230="幻术师",VLOOKUP($AH1230,$EU:$FQ,EW$1,FALSE),IF($AG1230="刺客",VLOOKUP($AH1230,$FU:$GQ,FW$1,FALSE),"无该职业")))/VLOOKUP(AF1230,角色间职业划分!P:AP,20,FALSE),0)</f>
        <v>0</v>
      </c>
      <c r="D1230" s="26">
        <f t="shared" si="474"/>
        <v>0</v>
      </c>
      <c r="E1230" s="26">
        <f>ROUND(IF($AG1230="战士",VLOOKUP($AH1230,$DV:$ER,DZ$1,FALSE),IF($AG1230="幻术师",VLOOKUP($AH1230,$EU:$FQ,EY$1,FALSE),IF($AG1230="刺客",VLOOKUP($AH1230,$FU:$GQ,FY$1,FALSE),"无该职业")))*VLOOKUP($AF1230,角色间职业划分!$P:$AP,26,FALSE)*VLOOKUP($AF1230,角色间职业划分!$P:$AP,13,FALSE)/角色间职业划分!$AB$9,0)</f>
        <v>0</v>
      </c>
      <c r="F1230" s="26">
        <f>ROUND(IF($AG1230="战士",VLOOKUP($AH1230,$DV:$ER,EA$1,FALSE),IF($AG1230="幻术师",VLOOKUP($AH1230,$EU:$FQ,EZ$1,FALSE),IF($AG1230="刺客",VLOOKUP($AH1230,$FU:$GQ,FZ$1,FALSE),"无该职业")))*VLOOKUP($AF1230,角色间职业划分!$P:$AP,8,FALSE)/角色间职业划分!$W$9,0)</f>
        <v>190</v>
      </c>
      <c r="G1230" s="26">
        <f>ROUND(IF($AG1230="战士",VLOOKUP($AH1230,$DV:$ER,EB$1,FALSE),IF($AG1230="幻术师",VLOOKUP($AH1230,$EU:$FQ,FA$1,FALSE),IF($AG1230="刺客",VLOOKUP($AH1230,$FU:$GQ,GA$1,FALSE),"无该职业")))*VLOOKUP($AF1230,角色间职业划分!$P:$AP,13,FALSE)/角色间职业划分!$AB$9,0)</f>
        <v>374</v>
      </c>
      <c r="H1230" s="26">
        <f t="shared" si="475"/>
        <v>0</v>
      </c>
      <c r="I1230" s="26">
        <f t="shared" si="476"/>
        <v>0</v>
      </c>
      <c r="J1230" s="26">
        <f t="shared" si="477"/>
        <v>0</v>
      </c>
      <c r="K1230" s="26">
        <f t="shared" si="478"/>
        <v>0</v>
      </c>
      <c r="L1230" s="26">
        <f t="shared" si="479"/>
        <v>0</v>
      </c>
      <c r="M1230" s="26">
        <f t="shared" si="480"/>
        <v>0</v>
      </c>
      <c r="N1230" s="26">
        <f t="shared" si="481"/>
        <v>2.5</v>
      </c>
      <c r="O1230" s="26">
        <f t="shared" si="482"/>
        <v>0</v>
      </c>
      <c r="P1230" s="26">
        <f t="shared" si="483"/>
        <v>0</v>
      </c>
      <c r="Q1230" s="26">
        <f t="shared" si="484"/>
        <v>0</v>
      </c>
      <c r="R1230" s="26">
        <f t="shared" si="485"/>
        <v>2.5</v>
      </c>
      <c r="S1230" s="26">
        <f t="shared" si="486"/>
        <v>0</v>
      </c>
      <c r="T1230" s="26">
        <f t="shared" si="487"/>
        <v>0</v>
      </c>
      <c r="U1230" s="26">
        <f t="shared" si="488"/>
        <v>0</v>
      </c>
      <c r="V1230" s="26">
        <f t="shared" si="489"/>
        <v>0</v>
      </c>
      <c r="W1230" s="26">
        <f>VLOOKUP(AF1230,角色间职业划分!L:M,2,FALSE)</f>
        <v>20001</v>
      </c>
      <c r="X1230" s="26">
        <f t="shared" si="490"/>
        <v>5</v>
      </c>
      <c r="Y1230" s="26">
        <v>0</v>
      </c>
      <c r="Z1230" s="26">
        <v>0</v>
      </c>
      <c r="AA1230" s="26">
        <v>0</v>
      </c>
      <c r="AB1230" s="26">
        <f t="shared" si="491"/>
        <v>0</v>
      </c>
      <c r="AC1230" s="1">
        <f t="shared" si="472"/>
        <v>81</v>
      </c>
      <c r="AD1230" s="51"/>
      <c r="AE1230" s="1"/>
      <c r="AF1230">
        <f t="shared" si="492"/>
        <v>21</v>
      </c>
      <c r="AG1230" s="26" t="str">
        <f>VLOOKUP(AF1230,角色间职业划分!P:R,3,FALSE)</f>
        <v>刺客</v>
      </c>
      <c r="AH1230" s="26">
        <f t="shared" si="493"/>
        <v>5</v>
      </c>
    </row>
    <row r="1231" spans="1:34" x14ac:dyDescent="0.15">
      <c r="A1231" s="26">
        <v>1227</v>
      </c>
      <c r="B1231" s="26">
        <f t="shared" si="473"/>
        <v>0</v>
      </c>
      <c r="C1231" s="26">
        <f>ROUND(IF($AG1231="战士",VLOOKUP($AH1231,$DV:$ER,DX$1,FALSE),IF($AG1231="幻术师",VLOOKUP($AH1231,$EU:$FQ,EW$1,FALSE),IF($AG1231="刺客",VLOOKUP($AH1231,$FU:$GQ,FW$1,FALSE),"无该职业")))/VLOOKUP(AF1231,角色间职业划分!P:AP,20,FALSE),0)</f>
        <v>0</v>
      </c>
      <c r="D1231" s="26">
        <f t="shared" si="474"/>
        <v>0</v>
      </c>
      <c r="E1231" s="26">
        <f>ROUND(IF($AG1231="战士",VLOOKUP($AH1231,$DV:$ER,DZ$1,FALSE),IF($AG1231="幻术师",VLOOKUP($AH1231,$EU:$FQ,EY$1,FALSE),IF($AG1231="刺客",VLOOKUP($AH1231,$FU:$GQ,FY$1,FALSE),"无该职业")))*VLOOKUP($AF1231,角色间职业划分!$P:$AP,26,FALSE)*VLOOKUP($AF1231,角色间职业划分!$P:$AP,13,FALSE)/角色间职业划分!$AB$9,0)</f>
        <v>0</v>
      </c>
      <c r="F1231" s="26">
        <f>ROUND(IF($AG1231="战士",VLOOKUP($AH1231,$DV:$ER,EA$1,FALSE),IF($AG1231="幻术师",VLOOKUP($AH1231,$EU:$FQ,EZ$1,FALSE),IF($AG1231="刺客",VLOOKUP($AH1231,$FU:$GQ,FZ$1,FALSE),"无该职业")))*VLOOKUP($AF1231,角色间职业划分!$P:$AP,8,FALSE)/角色间职业划分!$W$9,0)</f>
        <v>190</v>
      </c>
      <c r="G1231" s="26">
        <f>ROUND(IF($AG1231="战士",VLOOKUP($AH1231,$DV:$ER,EB$1,FALSE),IF($AG1231="幻术师",VLOOKUP($AH1231,$EU:$FQ,FA$1,FALSE),IF($AG1231="刺客",VLOOKUP($AH1231,$FU:$GQ,GA$1,FALSE),"无该职业")))*VLOOKUP($AF1231,角色间职业划分!$P:$AP,13,FALSE)/角色间职业划分!$AB$9,0)</f>
        <v>374</v>
      </c>
      <c r="H1231" s="26">
        <f t="shared" si="475"/>
        <v>0</v>
      </c>
      <c r="I1231" s="26">
        <f t="shared" si="476"/>
        <v>0</v>
      </c>
      <c r="J1231" s="26">
        <f t="shared" si="477"/>
        <v>0</v>
      </c>
      <c r="K1231" s="26">
        <f t="shared" si="478"/>
        <v>0</v>
      </c>
      <c r="L1231" s="26">
        <f t="shared" si="479"/>
        <v>0</v>
      </c>
      <c r="M1231" s="26">
        <f t="shared" si="480"/>
        <v>0</v>
      </c>
      <c r="N1231" s="26">
        <f t="shared" si="481"/>
        <v>2.5</v>
      </c>
      <c r="O1231" s="26">
        <f t="shared" si="482"/>
        <v>0</v>
      </c>
      <c r="P1231" s="26">
        <f t="shared" si="483"/>
        <v>0</v>
      </c>
      <c r="Q1231" s="26">
        <f t="shared" si="484"/>
        <v>2.5</v>
      </c>
      <c r="R1231" s="26">
        <f t="shared" si="485"/>
        <v>2.5</v>
      </c>
      <c r="S1231" s="26">
        <f t="shared" si="486"/>
        <v>0</v>
      </c>
      <c r="T1231" s="26">
        <f t="shared" si="487"/>
        <v>0</v>
      </c>
      <c r="U1231" s="26">
        <f t="shared" si="488"/>
        <v>0</v>
      </c>
      <c r="V1231" s="26">
        <f t="shared" si="489"/>
        <v>0</v>
      </c>
      <c r="W1231" s="26">
        <f>VLOOKUP(AF1231,角色间职业划分!L:M,2,FALSE)</f>
        <v>20001</v>
      </c>
      <c r="X1231" s="26">
        <f t="shared" si="490"/>
        <v>6</v>
      </c>
      <c r="Y1231" s="26">
        <v>0</v>
      </c>
      <c r="Z1231" s="26">
        <v>0</v>
      </c>
      <c r="AA1231" s="26">
        <v>0</v>
      </c>
      <c r="AB1231" s="26">
        <f t="shared" si="491"/>
        <v>0</v>
      </c>
      <c r="AC1231" s="1">
        <f t="shared" si="472"/>
        <v>101</v>
      </c>
      <c r="AD1231" s="51"/>
      <c r="AE1231" s="1"/>
      <c r="AF1231">
        <f t="shared" si="492"/>
        <v>21</v>
      </c>
      <c r="AG1231" s="26" t="str">
        <f>VLOOKUP(AF1231,角色间职业划分!P:R,3,FALSE)</f>
        <v>刺客</v>
      </c>
      <c r="AH1231" s="26">
        <f t="shared" si="493"/>
        <v>6</v>
      </c>
    </row>
    <row r="1232" spans="1:34" x14ac:dyDescent="0.15">
      <c r="A1232" s="26">
        <v>1228</v>
      </c>
      <c r="B1232" s="26">
        <f t="shared" si="473"/>
        <v>0</v>
      </c>
      <c r="C1232" s="26">
        <f>ROUND(IF($AG1232="战士",VLOOKUP($AH1232,$DV:$ER,DX$1,FALSE),IF($AG1232="幻术师",VLOOKUP($AH1232,$EU:$FQ,EW$1,FALSE),IF($AG1232="刺客",VLOOKUP($AH1232,$FU:$GQ,FW$1,FALSE),"无该职业")))/VLOOKUP(AF1232,角色间职业划分!P:AP,20,FALSE),0)</f>
        <v>0</v>
      </c>
      <c r="D1232" s="26">
        <f t="shared" si="474"/>
        <v>0</v>
      </c>
      <c r="E1232" s="26">
        <f>ROUND(IF($AG1232="战士",VLOOKUP($AH1232,$DV:$ER,DZ$1,FALSE),IF($AG1232="幻术师",VLOOKUP($AH1232,$EU:$FQ,EY$1,FALSE),IF($AG1232="刺客",VLOOKUP($AH1232,$FU:$GQ,FY$1,FALSE),"无该职业")))*VLOOKUP($AF1232,角色间职业划分!$P:$AP,26,FALSE)*VLOOKUP($AF1232,角色间职业划分!$P:$AP,13,FALSE)/角色间职业划分!$AB$9,0)</f>
        <v>0</v>
      </c>
      <c r="F1232" s="26">
        <f>ROUND(IF($AG1232="战士",VLOOKUP($AH1232,$DV:$ER,EA$1,FALSE),IF($AG1232="幻术师",VLOOKUP($AH1232,$EU:$FQ,EZ$1,FALSE),IF($AG1232="刺客",VLOOKUP($AH1232,$FU:$GQ,FZ$1,FALSE),"无该职业")))*VLOOKUP($AF1232,角色间职业划分!$P:$AP,8,FALSE)/角色间职业划分!$W$9,0)</f>
        <v>639</v>
      </c>
      <c r="G1232" s="26">
        <f>ROUND(IF($AG1232="战士",VLOOKUP($AH1232,$DV:$ER,EB$1,FALSE),IF($AG1232="幻术师",VLOOKUP($AH1232,$EU:$FQ,FA$1,FALSE),IF($AG1232="刺客",VLOOKUP($AH1232,$FU:$GQ,GA$1,FALSE),"无该职业")))*VLOOKUP($AF1232,角色间职业划分!$P:$AP,13,FALSE)/角色间职业划分!$AB$9,0)</f>
        <v>374</v>
      </c>
      <c r="H1232" s="26">
        <f t="shared" si="475"/>
        <v>0</v>
      </c>
      <c r="I1232" s="26">
        <f t="shared" si="476"/>
        <v>0</v>
      </c>
      <c r="J1232" s="26">
        <f t="shared" si="477"/>
        <v>0</v>
      </c>
      <c r="K1232" s="26">
        <f t="shared" si="478"/>
        <v>0</v>
      </c>
      <c r="L1232" s="26">
        <f t="shared" si="479"/>
        <v>0</v>
      </c>
      <c r="M1232" s="26">
        <f t="shared" si="480"/>
        <v>0</v>
      </c>
      <c r="N1232" s="26">
        <f t="shared" si="481"/>
        <v>2.5</v>
      </c>
      <c r="O1232" s="26">
        <f t="shared" si="482"/>
        <v>0</v>
      </c>
      <c r="P1232" s="26">
        <f t="shared" si="483"/>
        <v>0</v>
      </c>
      <c r="Q1232" s="26">
        <f t="shared" si="484"/>
        <v>2.5</v>
      </c>
      <c r="R1232" s="26">
        <f t="shared" si="485"/>
        <v>2.5</v>
      </c>
      <c r="S1232" s="26">
        <f t="shared" si="486"/>
        <v>0</v>
      </c>
      <c r="T1232" s="26">
        <f t="shared" si="487"/>
        <v>0</v>
      </c>
      <c r="U1232" s="26">
        <f t="shared" si="488"/>
        <v>0</v>
      </c>
      <c r="V1232" s="26">
        <f t="shared" si="489"/>
        <v>0</v>
      </c>
      <c r="W1232" s="26">
        <f>VLOOKUP(AF1232,角色间职业划分!L:M,2,FALSE)</f>
        <v>20001</v>
      </c>
      <c r="X1232" s="26">
        <f t="shared" si="490"/>
        <v>7</v>
      </c>
      <c r="Y1232" s="26">
        <v>0</v>
      </c>
      <c r="Z1232" s="26">
        <v>0</v>
      </c>
      <c r="AA1232" s="26">
        <v>0</v>
      </c>
      <c r="AB1232" s="26">
        <f t="shared" si="491"/>
        <v>0</v>
      </c>
      <c r="AC1232" s="1">
        <f t="shared" si="472"/>
        <v>142</v>
      </c>
      <c r="AD1232" s="51"/>
      <c r="AE1232" s="1"/>
      <c r="AF1232">
        <f t="shared" si="492"/>
        <v>21</v>
      </c>
      <c r="AG1232" s="26" t="str">
        <f>VLOOKUP(AF1232,角色间职业划分!P:R,3,FALSE)</f>
        <v>刺客</v>
      </c>
      <c r="AH1232" s="26">
        <f t="shared" si="493"/>
        <v>7</v>
      </c>
    </row>
    <row r="1233" spans="1:34" x14ac:dyDescent="0.15">
      <c r="A1233" s="26">
        <v>1229</v>
      </c>
      <c r="B1233" s="26">
        <f t="shared" si="473"/>
        <v>0</v>
      </c>
      <c r="C1233" s="26">
        <f>ROUND(IF($AG1233="战士",VLOOKUP($AH1233,$DV:$ER,DX$1,FALSE),IF($AG1233="幻术师",VLOOKUP($AH1233,$EU:$FQ,EW$1,FALSE),IF($AG1233="刺客",VLOOKUP($AH1233,$FU:$GQ,FW$1,FALSE),"无该职业")))/VLOOKUP(AF1233,角色间职业划分!P:AP,20,FALSE),0)</f>
        <v>0</v>
      </c>
      <c r="D1233" s="26">
        <f t="shared" si="474"/>
        <v>0</v>
      </c>
      <c r="E1233" s="26">
        <f>ROUND(IF($AG1233="战士",VLOOKUP($AH1233,$DV:$ER,DZ$1,FALSE),IF($AG1233="幻术师",VLOOKUP($AH1233,$EU:$FQ,EY$1,FALSE),IF($AG1233="刺客",VLOOKUP($AH1233,$FU:$GQ,FY$1,FALSE),"无该职业")))*VLOOKUP($AF1233,角色间职业划分!$P:$AP,26,FALSE)*VLOOKUP($AF1233,角色间职业划分!$P:$AP,13,FALSE)/角色间职业划分!$AB$9,0)</f>
        <v>338</v>
      </c>
      <c r="F1233" s="26">
        <f>ROUND(IF($AG1233="战士",VLOOKUP($AH1233,$DV:$ER,EA$1,FALSE),IF($AG1233="幻术师",VLOOKUP($AH1233,$EU:$FQ,EZ$1,FALSE),IF($AG1233="刺客",VLOOKUP($AH1233,$FU:$GQ,FZ$1,FALSE),"无该职业")))*VLOOKUP($AF1233,角色间职业划分!$P:$AP,8,FALSE)/角色间职业划分!$W$9,0)</f>
        <v>639</v>
      </c>
      <c r="G1233" s="26">
        <f>ROUND(IF($AG1233="战士",VLOOKUP($AH1233,$DV:$ER,EB$1,FALSE),IF($AG1233="幻术师",VLOOKUP($AH1233,$EU:$FQ,FA$1,FALSE),IF($AG1233="刺客",VLOOKUP($AH1233,$FU:$GQ,GA$1,FALSE),"无该职业")))*VLOOKUP($AF1233,角色间职业划分!$P:$AP,13,FALSE)/角色间职业划分!$AB$9,0)</f>
        <v>374</v>
      </c>
      <c r="H1233" s="26">
        <f t="shared" si="475"/>
        <v>0</v>
      </c>
      <c r="I1233" s="26">
        <f t="shared" si="476"/>
        <v>0</v>
      </c>
      <c r="J1233" s="26">
        <f t="shared" si="477"/>
        <v>0</v>
      </c>
      <c r="K1233" s="26">
        <f t="shared" si="478"/>
        <v>0</v>
      </c>
      <c r="L1233" s="26">
        <f t="shared" si="479"/>
        <v>0</v>
      </c>
      <c r="M1233" s="26">
        <f t="shared" si="480"/>
        <v>0</v>
      </c>
      <c r="N1233" s="26">
        <f t="shared" si="481"/>
        <v>2.5</v>
      </c>
      <c r="O1233" s="26">
        <f t="shared" si="482"/>
        <v>0</v>
      </c>
      <c r="P1233" s="26">
        <f t="shared" si="483"/>
        <v>0</v>
      </c>
      <c r="Q1233" s="26">
        <f t="shared" si="484"/>
        <v>2.5</v>
      </c>
      <c r="R1233" s="26">
        <f t="shared" si="485"/>
        <v>2.5</v>
      </c>
      <c r="S1233" s="26">
        <f t="shared" si="486"/>
        <v>0</v>
      </c>
      <c r="T1233" s="26">
        <f t="shared" si="487"/>
        <v>0</v>
      </c>
      <c r="U1233" s="26">
        <f t="shared" si="488"/>
        <v>0</v>
      </c>
      <c r="V1233" s="26">
        <f t="shared" si="489"/>
        <v>0</v>
      </c>
      <c r="W1233" s="26">
        <f>VLOOKUP(AF1233,角色间职业划分!L:M,2,FALSE)</f>
        <v>20001</v>
      </c>
      <c r="X1233" s="26">
        <f t="shared" si="490"/>
        <v>8</v>
      </c>
      <c r="Y1233" s="26">
        <v>0</v>
      </c>
      <c r="Z1233" s="26">
        <v>0</v>
      </c>
      <c r="AA1233" s="26">
        <v>0</v>
      </c>
      <c r="AB1233" s="26">
        <f t="shared" si="491"/>
        <v>0</v>
      </c>
      <c r="AC1233" s="1">
        <f t="shared" si="472"/>
        <v>184</v>
      </c>
      <c r="AD1233" s="51"/>
      <c r="AE1233" s="1"/>
      <c r="AF1233">
        <f t="shared" si="492"/>
        <v>21</v>
      </c>
      <c r="AG1233" s="26" t="str">
        <f>VLOOKUP(AF1233,角色间职业划分!P:R,3,FALSE)</f>
        <v>刺客</v>
      </c>
      <c r="AH1233" s="26">
        <f t="shared" si="493"/>
        <v>8</v>
      </c>
    </row>
    <row r="1234" spans="1:34" x14ac:dyDescent="0.15">
      <c r="A1234" s="26">
        <v>1230</v>
      </c>
      <c r="B1234" s="26">
        <f t="shared" si="473"/>
        <v>0</v>
      </c>
      <c r="C1234" s="26">
        <f>ROUND(IF($AG1234="战士",VLOOKUP($AH1234,$DV:$ER,DX$1,FALSE),IF($AG1234="幻术师",VLOOKUP($AH1234,$EU:$FQ,EW$1,FALSE),IF($AG1234="刺客",VLOOKUP($AH1234,$FU:$GQ,FW$1,FALSE),"无该职业")))/VLOOKUP(AF1234,角色间职业划分!P:AP,20,FALSE),0)</f>
        <v>0</v>
      </c>
      <c r="D1234" s="26">
        <f t="shared" si="474"/>
        <v>0</v>
      </c>
      <c r="E1234" s="26">
        <f>ROUND(IF($AG1234="战士",VLOOKUP($AH1234,$DV:$ER,DZ$1,FALSE),IF($AG1234="幻术师",VLOOKUP($AH1234,$EU:$FQ,EY$1,FALSE),IF($AG1234="刺客",VLOOKUP($AH1234,$FU:$GQ,FY$1,FALSE),"无该职业")))*VLOOKUP($AF1234,角色间职业划分!$P:$AP,26,FALSE)*VLOOKUP($AF1234,角色间职业划分!$P:$AP,13,FALSE)/角色间职业划分!$AB$9,0)</f>
        <v>338</v>
      </c>
      <c r="F1234" s="26">
        <f>ROUND(IF($AG1234="战士",VLOOKUP($AH1234,$DV:$ER,EA$1,FALSE),IF($AG1234="幻术师",VLOOKUP($AH1234,$EU:$FQ,EZ$1,FALSE),IF($AG1234="刺客",VLOOKUP($AH1234,$FU:$GQ,FZ$1,FALSE),"无该职业")))*VLOOKUP($AF1234,角色间职业划分!$P:$AP,8,FALSE)/角色间职业划分!$W$9,0)</f>
        <v>639</v>
      </c>
      <c r="G1234" s="26">
        <f>ROUND(IF($AG1234="战士",VLOOKUP($AH1234,$DV:$ER,EB$1,FALSE),IF($AG1234="幻术师",VLOOKUP($AH1234,$EU:$FQ,FA$1,FALSE),IF($AG1234="刺客",VLOOKUP($AH1234,$FU:$GQ,GA$1,FALSE),"无该职业")))*VLOOKUP($AF1234,角色间职业划分!$P:$AP,13,FALSE)/角色间职业划分!$AB$9,0)</f>
        <v>1036</v>
      </c>
      <c r="H1234" s="26">
        <f t="shared" si="475"/>
        <v>0</v>
      </c>
      <c r="I1234" s="26">
        <f t="shared" si="476"/>
        <v>0</v>
      </c>
      <c r="J1234" s="26">
        <f t="shared" si="477"/>
        <v>0</v>
      </c>
      <c r="K1234" s="26">
        <f t="shared" si="478"/>
        <v>0</v>
      </c>
      <c r="L1234" s="26">
        <f t="shared" si="479"/>
        <v>0</v>
      </c>
      <c r="M1234" s="26">
        <f t="shared" si="480"/>
        <v>0</v>
      </c>
      <c r="N1234" s="26">
        <f t="shared" si="481"/>
        <v>2.5</v>
      </c>
      <c r="O1234" s="26">
        <f t="shared" si="482"/>
        <v>0</v>
      </c>
      <c r="P1234" s="26">
        <f t="shared" si="483"/>
        <v>0</v>
      </c>
      <c r="Q1234" s="26">
        <f t="shared" si="484"/>
        <v>2.5</v>
      </c>
      <c r="R1234" s="26">
        <f t="shared" si="485"/>
        <v>2.5</v>
      </c>
      <c r="S1234" s="26">
        <f t="shared" si="486"/>
        <v>0</v>
      </c>
      <c r="T1234" s="26">
        <f t="shared" si="487"/>
        <v>0</v>
      </c>
      <c r="U1234" s="26">
        <f t="shared" si="488"/>
        <v>0</v>
      </c>
      <c r="V1234" s="26">
        <f t="shared" si="489"/>
        <v>0</v>
      </c>
      <c r="W1234" s="26">
        <f>VLOOKUP(AF1234,角色间职业划分!L:M,2,FALSE)</f>
        <v>20001</v>
      </c>
      <c r="X1234" s="26">
        <f t="shared" si="490"/>
        <v>9</v>
      </c>
      <c r="Y1234" s="26">
        <v>0</v>
      </c>
      <c r="Z1234" s="26">
        <v>0</v>
      </c>
      <c r="AA1234" s="26">
        <v>0</v>
      </c>
      <c r="AB1234" s="26">
        <f t="shared" si="491"/>
        <v>0</v>
      </c>
      <c r="AC1234" s="1">
        <f t="shared" si="472"/>
        <v>226</v>
      </c>
      <c r="AD1234" s="51"/>
      <c r="AE1234" s="1"/>
      <c r="AF1234">
        <f t="shared" si="492"/>
        <v>21</v>
      </c>
      <c r="AG1234" s="26" t="str">
        <f>VLOOKUP(AF1234,角色间职业划分!P:R,3,FALSE)</f>
        <v>刺客</v>
      </c>
      <c r="AH1234" s="26">
        <f t="shared" si="493"/>
        <v>9</v>
      </c>
    </row>
    <row r="1235" spans="1:34" x14ac:dyDescent="0.15">
      <c r="A1235" s="26">
        <v>1231</v>
      </c>
      <c r="B1235" s="26">
        <f t="shared" si="473"/>
        <v>0</v>
      </c>
      <c r="C1235" s="26">
        <f>ROUND(IF($AG1235="战士",VLOOKUP($AH1235,$DV:$ER,DX$1,FALSE),IF($AG1235="幻术师",VLOOKUP($AH1235,$EU:$FQ,EW$1,FALSE),IF($AG1235="刺客",VLOOKUP($AH1235,$FU:$GQ,FW$1,FALSE),"无该职业")))/VLOOKUP(AF1235,角色间职业划分!P:AP,20,FALSE),0)</f>
        <v>12</v>
      </c>
      <c r="D1235" s="26">
        <f t="shared" si="474"/>
        <v>0</v>
      </c>
      <c r="E1235" s="26">
        <f>ROUND(IF($AG1235="战士",VLOOKUP($AH1235,$DV:$ER,DZ$1,FALSE),IF($AG1235="幻术师",VLOOKUP($AH1235,$EU:$FQ,EY$1,FALSE),IF($AG1235="刺客",VLOOKUP($AH1235,$FU:$GQ,FY$1,FALSE),"无该职业")))*VLOOKUP($AF1235,角色间职业划分!$P:$AP,26,FALSE)*VLOOKUP($AF1235,角色间职业划分!$P:$AP,13,FALSE)/角色间职业划分!$AB$9,0)</f>
        <v>338</v>
      </c>
      <c r="F1235" s="26">
        <f>ROUND(IF($AG1235="战士",VLOOKUP($AH1235,$DV:$ER,EA$1,FALSE),IF($AG1235="幻术师",VLOOKUP($AH1235,$EU:$FQ,EZ$1,FALSE),IF($AG1235="刺客",VLOOKUP($AH1235,$FU:$GQ,FZ$1,FALSE),"无该职业")))*VLOOKUP($AF1235,角色间职业划分!$P:$AP,8,FALSE)/角色间职业划分!$W$9,0)</f>
        <v>639</v>
      </c>
      <c r="G1235" s="26">
        <f>ROUND(IF($AG1235="战士",VLOOKUP($AH1235,$DV:$ER,EB$1,FALSE),IF($AG1235="幻术师",VLOOKUP($AH1235,$EU:$FQ,FA$1,FALSE),IF($AG1235="刺客",VLOOKUP($AH1235,$FU:$GQ,GA$1,FALSE),"无该职业")))*VLOOKUP($AF1235,角色间职业划分!$P:$AP,13,FALSE)/角色间职业划分!$AB$9,0)</f>
        <v>1036</v>
      </c>
      <c r="H1235" s="26">
        <f t="shared" si="475"/>
        <v>0</v>
      </c>
      <c r="I1235" s="26">
        <f t="shared" si="476"/>
        <v>0</v>
      </c>
      <c r="J1235" s="26">
        <f t="shared" si="477"/>
        <v>0</v>
      </c>
      <c r="K1235" s="26">
        <f t="shared" si="478"/>
        <v>0</v>
      </c>
      <c r="L1235" s="26">
        <f t="shared" si="479"/>
        <v>0</v>
      </c>
      <c r="M1235" s="26">
        <f t="shared" si="480"/>
        <v>0</v>
      </c>
      <c r="N1235" s="26">
        <f t="shared" si="481"/>
        <v>2.5</v>
      </c>
      <c r="O1235" s="26">
        <f t="shared" si="482"/>
        <v>0</v>
      </c>
      <c r="P1235" s="26">
        <f t="shared" si="483"/>
        <v>0</v>
      </c>
      <c r="Q1235" s="26">
        <f t="shared" si="484"/>
        <v>2.5</v>
      </c>
      <c r="R1235" s="26">
        <f t="shared" si="485"/>
        <v>2.5</v>
      </c>
      <c r="S1235" s="26">
        <f t="shared" si="486"/>
        <v>0</v>
      </c>
      <c r="T1235" s="26">
        <f t="shared" si="487"/>
        <v>0</v>
      </c>
      <c r="U1235" s="26">
        <f t="shared" si="488"/>
        <v>0</v>
      </c>
      <c r="V1235" s="26">
        <f t="shared" si="489"/>
        <v>0</v>
      </c>
      <c r="W1235" s="26">
        <f>VLOOKUP(AF1235,角色间职业划分!L:M,2,FALSE)</f>
        <v>20001</v>
      </c>
      <c r="X1235" s="26">
        <f t="shared" si="490"/>
        <v>10</v>
      </c>
      <c r="Y1235" s="26">
        <v>0</v>
      </c>
      <c r="Z1235" s="26">
        <v>0</v>
      </c>
      <c r="AA1235" s="26">
        <v>0</v>
      </c>
      <c r="AB1235" s="26">
        <f t="shared" si="491"/>
        <v>5</v>
      </c>
      <c r="AC1235" s="1">
        <f t="shared" si="472"/>
        <v>270</v>
      </c>
      <c r="AD1235" s="51"/>
      <c r="AE1235" s="1"/>
      <c r="AF1235">
        <f t="shared" si="492"/>
        <v>21</v>
      </c>
      <c r="AG1235" s="26" t="str">
        <f>VLOOKUP(AF1235,角色间职业划分!P:R,3,FALSE)</f>
        <v>刺客</v>
      </c>
      <c r="AH1235" s="26">
        <f t="shared" si="493"/>
        <v>10</v>
      </c>
    </row>
    <row r="1236" spans="1:34" x14ac:dyDescent="0.15">
      <c r="A1236" s="26">
        <v>1232</v>
      </c>
      <c r="B1236" s="26">
        <f t="shared" si="473"/>
        <v>0</v>
      </c>
      <c r="C1236" s="26">
        <f>ROUND(IF($AG1236="战士",VLOOKUP($AH1236,$DV:$ER,DX$1,FALSE),IF($AG1236="幻术师",VLOOKUP($AH1236,$EU:$FQ,EW$1,FALSE),IF($AG1236="刺客",VLOOKUP($AH1236,$FU:$GQ,FW$1,FALSE),"无该职业")))/VLOOKUP(AF1236,角色间职业划分!P:AP,20,FALSE),0)</f>
        <v>12</v>
      </c>
      <c r="D1236" s="26">
        <f t="shared" si="474"/>
        <v>0</v>
      </c>
      <c r="E1236" s="26">
        <f>ROUND(IF($AG1236="战士",VLOOKUP($AH1236,$DV:$ER,DZ$1,FALSE),IF($AG1236="幻术师",VLOOKUP($AH1236,$EU:$FQ,EY$1,FALSE),IF($AG1236="刺客",VLOOKUP($AH1236,$FU:$GQ,FY$1,FALSE),"无该职业")))*VLOOKUP($AF1236,角色间职业划分!$P:$AP,26,FALSE)*VLOOKUP($AF1236,角色间职业划分!$P:$AP,13,FALSE)/角色间职业划分!$AB$9,0)</f>
        <v>338</v>
      </c>
      <c r="F1236" s="26">
        <f>ROUND(IF($AG1236="战士",VLOOKUP($AH1236,$DV:$ER,EA$1,FALSE),IF($AG1236="幻术师",VLOOKUP($AH1236,$EU:$FQ,EZ$1,FALSE),IF($AG1236="刺客",VLOOKUP($AH1236,$FU:$GQ,FZ$1,FALSE),"无该职业")))*VLOOKUP($AF1236,角色间职业划分!$P:$AP,8,FALSE)/角色间职业划分!$W$9,0)</f>
        <v>1341</v>
      </c>
      <c r="G1236" s="26">
        <f>ROUND(IF($AG1236="战士",VLOOKUP($AH1236,$DV:$ER,EB$1,FALSE),IF($AG1236="幻术师",VLOOKUP($AH1236,$EU:$FQ,FA$1,FALSE),IF($AG1236="刺客",VLOOKUP($AH1236,$FU:$GQ,GA$1,FALSE),"无该职业")))*VLOOKUP($AF1236,角色间职业划分!$P:$AP,13,FALSE)/角色间职业划分!$AB$9,0)</f>
        <v>1036</v>
      </c>
      <c r="H1236" s="26">
        <f t="shared" si="475"/>
        <v>0</v>
      </c>
      <c r="I1236" s="26">
        <f t="shared" si="476"/>
        <v>0</v>
      </c>
      <c r="J1236" s="26">
        <f t="shared" si="477"/>
        <v>0</v>
      </c>
      <c r="K1236" s="26">
        <f t="shared" si="478"/>
        <v>0</v>
      </c>
      <c r="L1236" s="26">
        <f t="shared" si="479"/>
        <v>0</v>
      </c>
      <c r="M1236" s="26">
        <f t="shared" si="480"/>
        <v>0</v>
      </c>
      <c r="N1236" s="26">
        <f t="shared" si="481"/>
        <v>2.5</v>
      </c>
      <c r="O1236" s="26">
        <f t="shared" si="482"/>
        <v>0</v>
      </c>
      <c r="P1236" s="26">
        <f t="shared" si="483"/>
        <v>0</v>
      </c>
      <c r="Q1236" s="26">
        <f t="shared" si="484"/>
        <v>2.5</v>
      </c>
      <c r="R1236" s="26">
        <f t="shared" si="485"/>
        <v>2.5</v>
      </c>
      <c r="S1236" s="26">
        <f t="shared" si="486"/>
        <v>0</v>
      </c>
      <c r="T1236" s="26">
        <f t="shared" si="487"/>
        <v>0</v>
      </c>
      <c r="U1236" s="26">
        <f t="shared" si="488"/>
        <v>0</v>
      </c>
      <c r="V1236" s="26">
        <f t="shared" si="489"/>
        <v>0</v>
      </c>
      <c r="W1236" s="26">
        <f>VLOOKUP(AF1236,角色间职业划分!L:M,2,FALSE)</f>
        <v>20001</v>
      </c>
      <c r="X1236" s="26">
        <f t="shared" si="490"/>
        <v>11</v>
      </c>
      <c r="Y1236" s="26">
        <v>0</v>
      </c>
      <c r="Z1236" s="26">
        <v>0</v>
      </c>
      <c r="AA1236" s="26">
        <v>0</v>
      </c>
      <c r="AB1236" s="26">
        <f t="shared" si="491"/>
        <v>5</v>
      </c>
      <c r="AC1236" s="1">
        <f t="shared" si="472"/>
        <v>300</v>
      </c>
      <c r="AD1236" s="51"/>
      <c r="AE1236" s="1"/>
      <c r="AF1236">
        <f t="shared" si="492"/>
        <v>21</v>
      </c>
      <c r="AG1236" s="26" t="str">
        <f>VLOOKUP(AF1236,角色间职业划分!P:R,3,FALSE)</f>
        <v>刺客</v>
      </c>
      <c r="AH1236" s="26">
        <f t="shared" si="493"/>
        <v>11</v>
      </c>
    </row>
    <row r="1237" spans="1:34" x14ac:dyDescent="0.15">
      <c r="A1237" s="26">
        <v>1233</v>
      </c>
      <c r="B1237" s="26">
        <f t="shared" si="473"/>
        <v>0</v>
      </c>
      <c r="C1237" s="26">
        <f>ROUND(IF($AG1237="战士",VLOOKUP($AH1237,$DV:$ER,DX$1,FALSE),IF($AG1237="幻术师",VLOOKUP($AH1237,$EU:$FQ,EW$1,FALSE),IF($AG1237="刺客",VLOOKUP($AH1237,$FU:$GQ,FW$1,FALSE),"无该职业")))/VLOOKUP(AF1237,角色间职业划分!P:AP,20,FALSE),0)</f>
        <v>14</v>
      </c>
      <c r="D1237" s="26">
        <f t="shared" si="474"/>
        <v>0</v>
      </c>
      <c r="E1237" s="26">
        <f>ROUND(IF($AG1237="战士",VLOOKUP($AH1237,$DV:$ER,DZ$1,FALSE),IF($AG1237="幻术师",VLOOKUP($AH1237,$EU:$FQ,EY$1,FALSE),IF($AG1237="刺客",VLOOKUP($AH1237,$FU:$GQ,FY$1,FALSE),"无该职业")))*VLOOKUP($AF1237,角色间职业划分!$P:$AP,26,FALSE)*VLOOKUP($AF1237,角色间职业划分!$P:$AP,13,FALSE)/角色间职业划分!$AB$9,0)</f>
        <v>338</v>
      </c>
      <c r="F1237" s="26">
        <f>ROUND(IF($AG1237="战士",VLOOKUP($AH1237,$DV:$ER,EA$1,FALSE),IF($AG1237="幻术师",VLOOKUP($AH1237,$EU:$FQ,EZ$1,FALSE),IF($AG1237="刺客",VLOOKUP($AH1237,$FU:$GQ,FZ$1,FALSE),"无该职业")))*VLOOKUP($AF1237,角色间职业划分!$P:$AP,8,FALSE)/角色间职业划分!$W$9,0)</f>
        <v>1341</v>
      </c>
      <c r="G1237" s="26">
        <f>ROUND(IF($AG1237="战士",VLOOKUP($AH1237,$DV:$ER,EB$1,FALSE),IF($AG1237="幻术师",VLOOKUP($AH1237,$EU:$FQ,FA$1,FALSE),IF($AG1237="刺客",VLOOKUP($AH1237,$FU:$GQ,GA$1,FALSE),"无该职业")))*VLOOKUP($AF1237,角色间职业划分!$P:$AP,13,FALSE)/角色间职业划分!$AB$9,0)</f>
        <v>1036</v>
      </c>
      <c r="H1237" s="26">
        <f t="shared" si="475"/>
        <v>0</v>
      </c>
      <c r="I1237" s="26">
        <f t="shared" si="476"/>
        <v>0</v>
      </c>
      <c r="J1237" s="26">
        <f t="shared" si="477"/>
        <v>0</v>
      </c>
      <c r="K1237" s="26">
        <f t="shared" si="478"/>
        <v>0</v>
      </c>
      <c r="L1237" s="26">
        <f t="shared" si="479"/>
        <v>0</v>
      </c>
      <c r="M1237" s="26">
        <f t="shared" si="480"/>
        <v>0</v>
      </c>
      <c r="N1237" s="26">
        <f t="shared" si="481"/>
        <v>2.5</v>
      </c>
      <c r="O1237" s="26">
        <f t="shared" si="482"/>
        <v>0</v>
      </c>
      <c r="P1237" s="26">
        <f t="shared" si="483"/>
        <v>0</v>
      </c>
      <c r="Q1237" s="26">
        <f t="shared" si="484"/>
        <v>2.5</v>
      </c>
      <c r="R1237" s="26">
        <f t="shared" si="485"/>
        <v>2.5</v>
      </c>
      <c r="S1237" s="26">
        <f t="shared" si="486"/>
        <v>0</v>
      </c>
      <c r="T1237" s="26">
        <f t="shared" si="487"/>
        <v>0</v>
      </c>
      <c r="U1237" s="26">
        <f t="shared" si="488"/>
        <v>0</v>
      </c>
      <c r="V1237" s="26">
        <f t="shared" si="489"/>
        <v>0</v>
      </c>
      <c r="W1237" s="26">
        <f>VLOOKUP(AF1237,角色间职业划分!L:M,2,FALSE)</f>
        <v>20001</v>
      </c>
      <c r="X1237" s="26">
        <f t="shared" si="490"/>
        <v>12</v>
      </c>
      <c r="Y1237" s="26">
        <v>0</v>
      </c>
      <c r="Z1237" s="26">
        <v>0</v>
      </c>
      <c r="AA1237" s="26">
        <v>0</v>
      </c>
      <c r="AB1237" s="26">
        <f t="shared" si="491"/>
        <v>5</v>
      </c>
      <c r="AC1237" s="1">
        <f t="shared" si="472"/>
        <v>330</v>
      </c>
      <c r="AD1237" s="51"/>
      <c r="AE1237" s="1"/>
      <c r="AF1237">
        <f t="shared" si="492"/>
        <v>21</v>
      </c>
      <c r="AG1237" s="26" t="str">
        <f>VLOOKUP(AF1237,角色间职业划分!P:R,3,FALSE)</f>
        <v>刺客</v>
      </c>
      <c r="AH1237" s="26">
        <f t="shared" si="493"/>
        <v>12</v>
      </c>
    </row>
    <row r="1238" spans="1:34" x14ac:dyDescent="0.15">
      <c r="A1238" s="26">
        <v>1234</v>
      </c>
      <c r="B1238" s="26">
        <f t="shared" si="473"/>
        <v>0</v>
      </c>
      <c r="C1238" s="26">
        <f>ROUND(IF($AG1238="战士",VLOOKUP($AH1238,$DV:$ER,DX$1,FALSE),IF($AG1238="幻术师",VLOOKUP($AH1238,$EU:$FQ,EW$1,FALSE),IF($AG1238="刺客",VLOOKUP($AH1238,$FU:$GQ,FW$1,FALSE),"无该职业")))/VLOOKUP(AF1238,角色间职业划分!P:AP,20,FALSE),0)</f>
        <v>14</v>
      </c>
      <c r="D1238" s="26">
        <f t="shared" si="474"/>
        <v>0</v>
      </c>
      <c r="E1238" s="26">
        <f>ROUND(IF($AG1238="战士",VLOOKUP($AH1238,$DV:$ER,DZ$1,FALSE),IF($AG1238="幻术师",VLOOKUP($AH1238,$EU:$FQ,EY$1,FALSE),IF($AG1238="刺客",VLOOKUP($AH1238,$FU:$GQ,FY$1,FALSE),"无该职业")))*VLOOKUP($AF1238,角色间职业划分!$P:$AP,26,FALSE)*VLOOKUP($AF1238,角色间职业划分!$P:$AP,13,FALSE)/角色间职业划分!$AB$9,0)</f>
        <v>338</v>
      </c>
      <c r="F1238" s="26">
        <f>ROUND(IF($AG1238="战士",VLOOKUP($AH1238,$DV:$ER,EA$1,FALSE),IF($AG1238="幻术师",VLOOKUP($AH1238,$EU:$FQ,EZ$1,FALSE),IF($AG1238="刺客",VLOOKUP($AH1238,$FU:$GQ,FZ$1,FALSE),"无该职业")))*VLOOKUP($AF1238,角色间职业划分!$P:$AP,8,FALSE)/角色间职业划分!$W$9,0)</f>
        <v>1341</v>
      </c>
      <c r="G1238" s="26">
        <f>ROUND(IF($AG1238="战士",VLOOKUP($AH1238,$DV:$ER,EB$1,FALSE),IF($AG1238="幻术师",VLOOKUP($AH1238,$EU:$FQ,FA$1,FALSE),IF($AG1238="刺客",VLOOKUP($AH1238,$FU:$GQ,GA$1,FALSE),"无该职业")))*VLOOKUP($AF1238,角色间职业划分!$P:$AP,13,FALSE)/角色间职业划分!$AB$9,0)</f>
        <v>1649</v>
      </c>
      <c r="H1238" s="26">
        <f t="shared" si="475"/>
        <v>0</v>
      </c>
      <c r="I1238" s="26">
        <f t="shared" si="476"/>
        <v>0</v>
      </c>
      <c r="J1238" s="26">
        <f t="shared" si="477"/>
        <v>0</v>
      </c>
      <c r="K1238" s="26">
        <f t="shared" si="478"/>
        <v>0</v>
      </c>
      <c r="L1238" s="26">
        <f t="shared" si="479"/>
        <v>0</v>
      </c>
      <c r="M1238" s="26">
        <f t="shared" si="480"/>
        <v>0</v>
      </c>
      <c r="N1238" s="26">
        <f t="shared" si="481"/>
        <v>2.5</v>
      </c>
      <c r="O1238" s="26">
        <f t="shared" si="482"/>
        <v>0</v>
      </c>
      <c r="P1238" s="26">
        <f t="shared" si="483"/>
        <v>0</v>
      </c>
      <c r="Q1238" s="26">
        <f t="shared" si="484"/>
        <v>2.5</v>
      </c>
      <c r="R1238" s="26">
        <f t="shared" si="485"/>
        <v>2.5</v>
      </c>
      <c r="S1238" s="26">
        <f t="shared" si="486"/>
        <v>0</v>
      </c>
      <c r="T1238" s="26">
        <f t="shared" si="487"/>
        <v>0</v>
      </c>
      <c r="U1238" s="26">
        <f t="shared" si="488"/>
        <v>0</v>
      </c>
      <c r="V1238" s="26">
        <f t="shared" si="489"/>
        <v>0</v>
      </c>
      <c r="W1238" s="26">
        <f>VLOOKUP(AF1238,角色间职业划分!L:M,2,FALSE)</f>
        <v>20001</v>
      </c>
      <c r="X1238" s="26">
        <f t="shared" si="490"/>
        <v>13</v>
      </c>
      <c r="Y1238" s="26">
        <v>0</v>
      </c>
      <c r="Z1238" s="26">
        <v>0</v>
      </c>
      <c r="AA1238" s="26">
        <v>0</v>
      </c>
      <c r="AB1238" s="26">
        <f t="shared" si="491"/>
        <v>5</v>
      </c>
      <c r="AC1238" s="1">
        <f t="shared" si="472"/>
        <v>360</v>
      </c>
      <c r="AD1238" s="51"/>
      <c r="AE1238" s="1"/>
      <c r="AF1238">
        <f t="shared" si="492"/>
        <v>21</v>
      </c>
      <c r="AG1238" s="26" t="str">
        <f>VLOOKUP(AF1238,角色间职业划分!P:R,3,FALSE)</f>
        <v>刺客</v>
      </c>
      <c r="AH1238" s="26">
        <f t="shared" si="493"/>
        <v>13</v>
      </c>
    </row>
    <row r="1239" spans="1:34" x14ac:dyDescent="0.15">
      <c r="A1239" s="26">
        <v>1235</v>
      </c>
      <c r="B1239" s="26">
        <f t="shared" si="473"/>
        <v>0</v>
      </c>
      <c r="C1239" s="26">
        <f>ROUND(IF($AG1239="战士",VLOOKUP($AH1239,$DV:$ER,DX$1,FALSE),IF($AG1239="幻术师",VLOOKUP($AH1239,$EU:$FQ,EW$1,FALSE),IF($AG1239="刺客",VLOOKUP($AH1239,$FU:$GQ,FW$1,FALSE),"无该职业")))/VLOOKUP(AF1239,角色间职业划分!P:AP,20,FALSE),0)</f>
        <v>14</v>
      </c>
      <c r="D1239" s="26">
        <f t="shared" si="474"/>
        <v>0</v>
      </c>
      <c r="E1239" s="26">
        <f>ROUND(IF($AG1239="战士",VLOOKUP($AH1239,$DV:$ER,DZ$1,FALSE),IF($AG1239="幻术师",VLOOKUP($AH1239,$EU:$FQ,EY$1,FALSE),IF($AG1239="刺客",VLOOKUP($AH1239,$FU:$GQ,FY$1,FALSE),"无该职业")))*VLOOKUP($AF1239,角色间职业划分!$P:$AP,26,FALSE)*VLOOKUP($AF1239,角色间职业划分!$P:$AP,13,FALSE)/角色间职业划分!$AB$9,0)</f>
        <v>338</v>
      </c>
      <c r="F1239" s="26">
        <f>ROUND(IF($AG1239="战士",VLOOKUP($AH1239,$DV:$ER,EA$1,FALSE),IF($AG1239="幻术师",VLOOKUP($AH1239,$EU:$FQ,EZ$1,FALSE),IF($AG1239="刺客",VLOOKUP($AH1239,$FU:$GQ,FZ$1,FALSE),"无该职业")))*VLOOKUP($AF1239,角色间职业划分!$P:$AP,8,FALSE)/角色间职业划分!$W$9,0)</f>
        <v>1341</v>
      </c>
      <c r="G1239" s="26">
        <f>ROUND(IF($AG1239="战士",VLOOKUP($AH1239,$DV:$ER,EB$1,FALSE),IF($AG1239="幻术师",VLOOKUP($AH1239,$EU:$FQ,FA$1,FALSE),IF($AG1239="刺客",VLOOKUP($AH1239,$FU:$GQ,GA$1,FALSE),"无该职业")))*VLOOKUP($AF1239,角色间职业划分!$P:$AP,13,FALSE)/角色间职业划分!$AB$9,0)</f>
        <v>1649</v>
      </c>
      <c r="H1239" s="26">
        <f t="shared" si="475"/>
        <v>0</v>
      </c>
      <c r="I1239" s="26">
        <f t="shared" si="476"/>
        <v>0</v>
      </c>
      <c r="J1239" s="26">
        <f t="shared" si="477"/>
        <v>0</v>
      </c>
      <c r="K1239" s="26">
        <f t="shared" si="478"/>
        <v>0</v>
      </c>
      <c r="L1239" s="26">
        <f t="shared" si="479"/>
        <v>0</v>
      </c>
      <c r="M1239" s="26">
        <f t="shared" si="480"/>
        <v>0</v>
      </c>
      <c r="N1239" s="26">
        <f t="shared" si="481"/>
        <v>2.5</v>
      </c>
      <c r="O1239" s="26">
        <f t="shared" si="482"/>
        <v>0</v>
      </c>
      <c r="P1239" s="26">
        <f t="shared" si="483"/>
        <v>0</v>
      </c>
      <c r="Q1239" s="26">
        <f t="shared" si="484"/>
        <v>2.5</v>
      </c>
      <c r="R1239" s="26">
        <f t="shared" si="485"/>
        <v>2.5</v>
      </c>
      <c r="S1239" s="26">
        <f t="shared" si="486"/>
        <v>2.5</v>
      </c>
      <c r="T1239" s="26">
        <f t="shared" si="487"/>
        <v>0</v>
      </c>
      <c r="U1239" s="26">
        <f t="shared" si="488"/>
        <v>0</v>
      </c>
      <c r="V1239" s="26">
        <f t="shared" si="489"/>
        <v>0</v>
      </c>
      <c r="W1239" s="26">
        <f>VLOOKUP(AF1239,角色间职业划分!L:M,2,FALSE)</f>
        <v>20001</v>
      </c>
      <c r="X1239" s="26">
        <f t="shared" si="490"/>
        <v>14</v>
      </c>
      <c r="Y1239" s="26">
        <v>0</v>
      </c>
      <c r="Z1239" s="26">
        <v>0</v>
      </c>
      <c r="AA1239" s="26">
        <v>0</v>
      </c>
      <c r="AB1239" s="26">
        <f t="shared" si="491"/>
        <v>5</v>
      </c>
      <c r="AC1239" s="1">
        <f t="shared" si="472"/>
        <v>390</v>
      </c>
      <c r="AD1239" s="51"/>
      <c r="AE1239" s="1"/>
      <c r="AF1239">
        <f t="shared" si="492"/>
        <v>21</v>
      </c>
      <c r="AG1239" s="26" t="str">
        <f>VLOOKUP(AF1239,角色间职业划分!P:R,3,FALSE)</f>
        <v>刺客</v>
      </c>
      <c r="AH1239" s="26">
        <f t="shared" si="493"/>
        <v>14</v>
      </c>
    </row>
    <row r="1240" spans="1:34" x14ac:dyDescent="0.15">
      <c r="A1240" s="26">
        <v>1236</v>
      </c>
      <c r="B1240" s="26">
        <f t="shared" si="473"/>
        <v>0</v>
      </c>
      <c r="C1240" s="26">
        <f>ROUND(IF($AG1240="战士",VLOOKUP($AH1240,$DV:$ER,DX$1,FALSE),IF($AG1240="幻术师",VLOOKUP($AH1240,$EU:$FQ,EW$1,FALSE),IF($AG1240="刺客",VLOOKUP($AH1240,$FU:$GQ,FW$1,FALSE),"无该职业")))/VLOOKUP(AF1240,角色间职业划分!P:AP,20,FALSE),0)</f>
        <v>14</v>
      </c>
      <c r="D1240" s="26">
        <f t="shared" si="474"/>
        <v>0</v>
      </c>
      <c r="E1240" s="26">
        <f>ROUND(IF($AG1240="战士",VLOOKUP($AH1240,$DV:$ER,DZ$1,FALSE),IF($AG1240="幻术师",VLOOKUP($AH1240,$EU:$FQ,EY$1,FALSE),IF($AG1240="刺客",VLOOKUP($AH1240,$FU:$GQ,FY$1,FALSE),"无该职业")))*VLOOKUP($AF1240,角色间职业划分!$P:$AP,26,FALSE)*VLOOKUP($AF1240,角色间职业划分!$P:$AP,13,FALSE)/角色间职业划分!$AB$9,0)</f>
        <v>338</v>
      </c>
      <c r="F1240" s="26">
        <f>ROUND(IF($AG1240="战士",VLOOKUP($AH1240,$DV:$ER,EA$1,FALSE),IF($AG1240="幻术师",VLOOKUP($AH1240,$EU:$FQ,EZ$1,FALSE),IF($AG1240="刺客",VLOOKUP($AH1240,$FU:$GQ,FZ$1,FALSE),"无该职业")))*VLOOKUP($AF1240,角色间职业划分!$P:$AP,8,FALSE)/角色间职业划分!$W$9,0)</f>
        <v>1878</v>
      </c>
      <c r="G1240" s="26">
        <f>ROUND(IF($AG1240="战士",VLOOKUP($AH1240,$DV:$ER,EB$1,FALSE),IF($AG1240="幻术师",VLOOKUP($AH1240,$EU:$FQ,FA$1,FALSE),IF($AG1240="刺客",VLOOKUP($AH1240,$FU:$GQ,GA$1,FALSE),"无该职业")))*VLOOKUP($AF1240,角色间职业划分!$P:$AP,13,FALSE)/角色间职业划分!$AB$9,0)</f>
        <v>1649</v>
      </c>
      <c r="H1240" s="26">
        <f t="shared" si="475"/>
        <v>0</v>
      </c>
      <c r="I1240" s="26">
        <f t="shared" si="476"/>
        <v>0</v>
      </c>
      <c r="J1240" s="26">
        <f t="shared" si="477"/>
        <v>0</v>
      </c>
      <c r="K1240" s="26">
        <f t="shared" si="478"/>
        <v>0</v>
      </c>
      <c r="L1240" s="26">
        <f t="shared" si="479"/>
        <v>0</v>
      </c>
      <c r="M1240" s="26">
        <f t="shared" si="480"/>
        <v>0</v>
      </c>
      <c r="N1240" s="26">
        <f t="shared" si="481"/>
        <v>2.5</v>
      </c>
      <c r="O1240" s="26">
        <f t="shared" si="482"/>
        <v>0</v>
      </c>
      <c r="P1240" s="26">
        <f t="shared" si="483"/>
        <v>0</v>
      </c>
      <c r="Q1240" s="26">
        <f t="shared" si="484"/>
        <v>2.5</v>
      </c>
      <c r="R1240" s="26">
        <f t="shared" si="485"/>
        <v>2.5</v>
      </c>
      <c r="S1240" s="26">
        <f t="shared" si="486"/>
        <v>2.5</v>
      </c>
      <c r="T1240" s="26">
        <f t="shared" si="487"/>
        <v>0</v>
      </c>
      <c r="U1240" s="26">
        <f t="shared" si="488"/>
        <v>0</v>
      </c>
      <c r="V1240" s="26">
        <f t="shared" si="489"/>
        <v>0</v>
      </c>
      <c r="W1240" s="26">
        <f>VLOOKUP(AF1240,角色间职业划分!L:M,2,FALSE)</f>
        <v>20001</v>
      </c>
      <c r="X1240" s="26">
        <f t="shared" si="490"/>
        <v>15</v>
      </c>
      <c r="Y1240" s="26">
        <v>0</v>
      </c>
      <c r="Z1240" s="26">
        <v>0</v>
      </c>
      <c r="AA1240" s="26">
        <v>0</v>
      </c>
      <c r="AB1240" s="26">
        <f t="shared" si="491"/>
        <v>5</v>
      </c>
      <c r="AC1240" s="1">
        <f t="shared" si="472"/>
        <v>420</v>
      </c>
      <c r="AD1240" s="51"/>
      <c r="AE1240" s="1"/>
      <c r="AF1240">
        <f t="shared" si="492"/>
        <v>21</v>
      </c>
      <c r="AG1240" s="26" t="str">
        <f>VLOOKUP(AF1240,角色间职业划分!P:R,3,FALSE)</f>
        <v>刺客</v>
      </c>
      <c r="AH1240" s="26">
        <f t="shared" si="493"/>
        <v>15</v>
      </c>
    </row>
    <row r="1241" spans="1:34" x14ac:dyDescent="0.15">
      <c r="A1241" s="26">
        <v>1237</v>
      </c>
      <c r="B1241" s="26">
        <f t="shared" si="473"/>
        <v>0</v>
      </c>
      <c r="C1241" s="26">
        <f>ROUND(IF($AG1241="战士",VLOOKUP($AH1241,$DV:$ER,DX$1,FALSE),IF($AG1241="幻术师",VLOOKUP($AH1241,$EU:$FQ,EW$1,FALSE),IF($AG1241="刺客",VLOOKUP($AH1241,$FU:$GQ,FW$1,FALSE),"无该职业")))/VLOOKUP(AF1241,角色间职业划分!P:AP,20,FALSE),0)</f>
        <v>14</v>
      </c>
      <c r="D1241" s="26">
        <f t="shared" si="474"/>
        <v>0</v>
      </c>
      <c r="E1241" s="26">
        <f>ROUND(IF($AG1241="战士",VLOOKUP($AH1241,$DV:$ER,DZ$1,FALSE),IF($AG1241="幻术师",VLOOKUP($AH1241,$EU:$FQ,EY$1,FALSE),IF($AG1241="刺客",VLOOKUP($AH1241,$FU:$GQ,FY$1,FALSE),"无该职业")))*VLOOKUP($AF1241,角色间职业划分!$P:$AP,26,FALSE)*VLOOKUP($AF1241,角色间职业划分!$P:$AP,13,FALSE)/角色间职业划分!$AB$9,0)</f>
        <v>338</v>
      </c>
      <c r="F1241" s="26">
        <f>ROUND(IF($AG1241="战士",VLOOKUP($AH1241,$DV:$ER,EA$1,FALSE),IF($AG1241="幻术师",VLOOKUP($AH1241,$EU:$FQ,EZ$1,FALSE),IF($AG1241="刺客",VLOOKUP($AH1241,$FU:$GQ,FZ$1,FALSE),"无该职业")))*VLOOKUP($AF1241,角色间职业划分!$P:$AP,8,FALSE)/角色间职业划分!$W$9,0)</f>
        <v>1878</v>
      </c>
      <c r="G1241" s="26">
        <f>ROUND(IF($AG1241="战士",VLOOKUP($AH1241,$DV:$ER,EB$1,FALSE),IF($AG1241="幻术师",VLOOKUP($AH1241,$EU:$FQ,FA$1,FALSE),IF($AG1241="刺客",VLOOKUP($AH1241,$FU:$GQ,GA$1,FALSE),"无该职业")))*VLOOKUP($AF1241,角色间职业划分!$P:$AP,13,FALSE)/角色间职业划分!$AB$9,0)</f>
        <v>1649</v>
      </c>
      <c r="H1241" s="26">
        <f t="shared" si="475"/>
        <v>0</v>
      </c>
      <c r="I1241" s="26">
        <f t="shared" si="476"/>
        <v>0</v>
      </c>
      <c r="J1241" s="26">
        <f t="shared" si="477"/>
        <v>0</v>
      </c>
      <c r="K1241" s="26">
        <f t="shared" si="478"/>
        <v>0</v>
      </c>
      <c r="L1241" s="26">
        <f t="shared" si="479"/>
        <v>0</v>
      </c>
      <c r="M1241" s="26">
        <f t="shared" si="480"/>
        <v>0</v>
      </c>
      <c r="N1241" s="26">
        <f t="shared" si="481"/>
        <v>2.5</v>
      </c>
      <c r="O1241" s="26">
        <f t="shared" si="482"/>
        <v>2.5</v>
      </c>
      <c r="P1241" s="26">
        <f t="shared" si="483"/>
        <v>0</v>
      </c>
      <c r="Q1241" s="26">
        <f t="shared" si="484"/>
        <v>2.5</v>
      </c>
      <c r="R1241" s="26">
        <f t="shared" si="485"/>
        <v>2.5</v>
      </c>
      <c r="S1241" s="26">
        <f t="shared" si="486"/>
        <v>2.5</v>
      </c>
      <c r="T1241" s="26">
        <f t="shared" si="487"/>
        <v>0</v>
      </c>
      <c r="U1241" s="26">
        <f t="shared" si="488"/>
        <v>0</v>
      </c>
      <c r="V1241" s="26">
        <f t="shared" si="489"/>
        <v>0</v>
      </c>
      <c r="W1241" s="26">
        <f>VLOOKUP(AF1241,角色间职业划分!L:M,2,FALSE)</f>
        <v>20001</v>
      </c>
      <c r="X1241" s="26">
        <f t="shared" si="490"/>
        <v>16</v>
      </c>
      <c r="Y1241" s="26">
        <v>0</v>
      </c>
      <c r="Z1241" s="26">
        <v>0</v>
      </c>
      <c r="AA1241" s="26">
        <v>0</v>
      </c>
      <c r="AB1241" s="26">
        <f t="shared" si="491"/>
        <v>5</v>
      </c>
      <c r="AC1241" s="1">
        <f t="shared" si="472"/>
        <v>450</v>
      </c>
      <c r="AD1241" s="51"/>
      <c r="AE1241" s="1"/>
      <c r="AF1241">
        <f t="shared" si="492"/>
        <v>21</v>
      </c>
      <c r="AG1241" s="26" t="str">
        <f>VLOOKUP(AF1241,角色间职业划分!P:R,3,FALSE)</f>
        <v>刺客</v>
      </c>
      <c r="AH1241" s="26">
        <f t="shared" si="493"/>
        <v>16</v>
      </c>
    </row>
    <row r="1242" spans="1:34" x14ac:dyDescent="0.15">
      <c r="A1242" s="26">
        <v>1238</v>
      </c>
      <c r="B1242" s="26">
        <f t="shared" si="473"/>
        <v>0</v>
      </c>
      <c r="C1242" s="26">
        <f>ROUND(IF($AG1242="战士",VLOOKUP($AH1242,$DV:$ER,DX$1,FALSE),IF($AG1242="幻术师",VLOOKUP($AH1242,$EU:$FQ,EW$1,FALSE),IF($AG1242="刺客",VLOOKUP($AH1242,$FU:$GQ,FW$1,FALSE),"无该职业")))/VLOOKUP(AF1242,角色间职业划分!P:AP,20,FALSE),0)</f>
        <v>14</v>
      </c>
      <c r="D1242" s="26">
        <f t="shared" si="474"/>
        <v>0</v>
      </c>
      <c r="E1242" s="26">
        <f>ROUND(IF($AG1242="战士",VLOOKUP($AH1242,$DV:$ER,DZ$1,FALSE),IF($AG1242="幻术师",VLOOKUP($AH1242,$EU:$FQ,EY$1,FALSE),IF($AG1242="刺客",VLOOKUP($AH1242,$FU:$GQ,FY$1,FALSE),"无该职业")))*VLOOKUP($AF1242,角色间职业划分!$P:$AP,26,FALSE)*VLOOKUP($AF1242,角色间职业划分!$P:$AP,13,FALSE)/角色间职业划分!$AB$9,0)</f>
        <v>338</v>
      </c>
      <c r="F1242" s="26">
        <f>ROUND(IF($AG1242="战士",VLOOKUP($AH1242,$DV:$ER,EA$1,FALSE),IF($AG1242="幻术师",VLOOKUP($AH1242,$EU:$FQ,EZ$1,FALSE),IF($AG1242="刺客",VLOOKUP($AH1242,$FU:$GQ,FZ$1,FALSE),"无该职业")))*VLOOKUP($AF1242,角色间职业划分!$P:$AP,8,FALSE)/角色间职业划分!$W$9,0)</f>
        <v>1878</v>
      </c>
      <c r="G1242" s="26">
        <f>ROUND(IF($AG1242="战士",VLOOKUP($AH1242,$DV:$ER,EB$1,FALSE),IF($AG1242="幻术师",VLOOKUP($AH1242,$EU:$FQ,FA$1,FALSE),IF($AG1242="刺客",VLOOKUP($AH1242,$FU:$GQ,GA$1,FALSE),"无该职业")))*VLOOKUP($AF1242,角色间职业划分!$P:$AP,13,FALSE)/角色间职业划分!$AB$9,0)</f>
        <v>2199</v>
      </c>
      <c r="H1242" s="26">
        <f t="shared" si="475"/>
        <v>0</v>
      </c>
      <c r="I1242" s="26">
        <f t="shared" si="476"/>
        <v>0</v>
      </c>
      <c r="J1242" s="26">
        <f t="shared" si="477"/>
        <v>0</v>
      </c>
      <c r="K1242" s="26">
        <f t="shared" si="478"/>
        <v>0</v>
      </c>
      <c r="L1242" s="26">
        <f t="shared" si="479"/>
        <v>0</v>
      </c>
      <c r="M1242" s="26">
        <f t="shared" si="480"/>
        <v>0</v>
      </c>
      <c r="N1242" s="26">
        <f t="shared" si="481"/>
        <v>2.5</v>
      </c>
      <c r="O1242" s="26">
        <f t="shared" si="482"/>
        <v>2.5</v>
      </c>
      <c r="P1242" s="26">
        <f t="shared" si="483"/>
        <v>0</v>
      </c>
      <c r="Q1242" s="26">
        <f t="shared" si="484"/>
        <v>2.5</v>
      </c>
      <c r="R1242" s="26">
        <f t="shared" si="485"/>
        <v>2.5</v>
      </c>
      <c r="S1242" s="26">
        <f t="shared" si="486"/>
        <v>2.5</v>
      </c>
      <c r="T1242" s="26">
        <f t="shared" si="487"/>
        <v>0</v>
      </c>
      <c r="U1242" s="26">
        <f t="shared" si="488"/>
        <v>0</v>
      </c>
      <c r="V1242" s="26">
        <f t="shared" si="489"/>
        <v>0</v>
      </c>
      <c r="W1242" s="26">
        <f>VLOOKUP(AF1242,角色间职业划分!L:M,2,FALSE)</f>
        <v>20001</v>
      </c>
      <c r="X1242" s="26">
        <f t="shared" si="490"/>
        <v>17</v>
      </c>
      <c r="Y1242" s="26">
        <v>0</v>
      </c>
      <c r="Z1242" s="26">
        <v>0</v>
      </c>
      <c r="AA1242" s="26">
        <v>0</v>
      </c>
      <c r="AB1242" s="26">
        <f t="shared" si="491"/>
        <v>5</v>
      </c>
      <c r="AC1242" s="1">
        <f t="shared" si="472"/>
        <v>480</v>
      </c>
      <c r="AD1242" s="51"/>
      <c r="AE1242" s="1"/>
      <c r="AF1242">
        <f t="shared" si="492"/>
        <v>21</v>
      </c>
      <c r="AG1242" s="26" t="str">
        <f>VLOOKUP(AF1242,角色间职业划分!P:R,3,FALSE)</f>
        <v>刺客</v>
      </c>
      <c r="AH1242" s="26">
        <f t="shared" si="493"/>
        <v>17</v>
      </c>
    </row>
    <row r="1243" spans="1:34" x14ac:dyDescent="0.15">
      <c r="A1243" s="26">
        <v>1239</v>
      </c>
      <c r="B1243" s="26">
        <f t="shared" si="473"/>
        <v>0</v>
      </c>
      <c r="C1243" s="26">
        <f>ROUND(IF($AG1243="战士",VLOOKUP($AH1243,$DV:$ER,DX$1,FALSE),IF($AG1243="幻术师",VLOOKUP($AH1243,$EU:$FQ,EW$1,FALSE),IF($AG1243="刺客",VLOOKUP($AH1243,$FU:$GQ,FW$1,FALSE),"无该职业")))/VLOOKUP(AF1243,角色间职业划分!P:AP,20,FALSE),0)</f>
        <v>20</v>
      </c>
      <c r="D1243" s="26">
        <f t="shared" si="474"/>
        <v>0</v>
      </c>
      <c r="E1243" s="26">
        <f>ROUND(IF($AG1243="战士",VLOOKUP($AH1243,$DV:$ER,DZ$1,FALSE),IF($AG1243="幻术师",VLOOKUP($AH1243,$EU:$FQ,EY$1,FALSE),IF($AG1243="刺客",VLOOKUP($AH1243,$FU:$GQ,FY$1,FALSE),"无该职业")))*VLOOKUP($AF1243,角色间职业划分!$P:$AP,26,FALSE)*VLOOKUP($AF1243,角色间职业划分!$P:$AP,13,FALSE)/角色间职业划分!$AB$9,0)</f>
        <v>338</v>
      </c>
      <c r="F1243" s="26">
        <f>ROUND(IF($AG1243="战士",VLOOKUP($AH1243,$DV:$ER,EA$1,FALSE),IF($AG1243="幻术师",VLOOKUP($AH1243,$EU:$FQ,EZ$1,FALSE),IF($AG1243="刺客",VLOOKUP($AH1243,$FU:$GQ,FZ$1,FALSE),"无该职业")))*VLOOKUP($AF1243,角色间职业划分!$P:$AP,8,FALSE)/角色间职业划分!$W$9,0)</f>
        <v>1878</v>
      </c>
      <c r="G1243" s="26">
        <f>ROUND(IF($AG1243="战士",VLOOKUP($AH1243,$DV:$ER,EB$1,FALSE),IF($AG1243="幻术师",VLOOKUP($AH1243,$EU:$FQ,FA$1,FALSE),IF($AG1243="刺客",VLOOKUP($AH1243,$FU:$GQ,GA$1,FALSE),"无该职业")))*VLOOKUP($AF1243,角色间职业划分!$P:$AP,13,FALSE)/角色间职业划分!$AB$9,0)</f>
        <v>2199</v>
      </c>
      <c r="H1243" s="26">
        <f t="shared" si="475"/>
        <v>0</v>
      </c>
      <c r="I1243" s="26">
        <f t="shared" si="476"/>
        <v>0</v>
      </c>
      <c r="J1243" s="26">
        <f t="shared" si="477"/>
        <v>0</v>
      </c>
      <c r="K1243" s="26">
        <f t="shared" si="478"/>
        <v>0</v>
      </c>
      <c r="L1243" s="26">
        <f t="shared" si="479"/>
        <v>0</v>
      </c>
      <c r="M1243" s="26">
        <f t="shared" si="480"/>
        <v>0</v>
      </c>
      <c r="N1243" s="26">
        <f t="shared" si="481"/>
        <v>2.5</v>
      </c>
      <c r="O1243" s="26">
        <f t="shared" si="482"/>
        <v>2.5</v>
      </c>
      <c r="P1243" s="26">
        <f t="shared" si="483"/>
        <v>0</v>
      </c>
      <c r="Q1243" s="26">
        <f t="shared" si="484"/>
        <v>2.5</v>
      </c>
      <c r="R1243" s="26">
        <f t="shared" si="485"/>
        <v>2.5</v>
      </c>
      <c r="S1243" s="26">
        <f t="shared" si="486"/>
        <v>2.5</v>
      </c>
      <c r="T1243" s="26">
        <f t="shared" si="487"/>
        <v>0</v>
      </c>
      <c r="U1243" s="26">
        <f t="shared" si="488"/>
        <v>0</v>
      </c>
      <c r="V1243" s="26">
        <f t="shared" si="489"/>
        <v>0</v>
      </c>
      <c r="W1243" s="26">
        <f>VLOOKUP(AF1243,角色间职业划分!L:M,2,FALSE)</f>
        <v>20001</v>
      </c>
      <c r="X1243" s="26">
        <f t="shared" si="490"/>
        <v>18</v>
      </c>
      <c r="Y1243" s="26">
        <v>0</v>
      </c>
      <c r="Z1243" s="26">
        <v>0</v>
      </c>
      <c r="AA1243" s="26">
        <v>0</v>
      </c>
      <c r="AB1243" s="26">
        <f t="shared" si="491"/>
        <v>5</v>
      </c>
      <c r="AC1243" s="1">
        <f t="shared" si="472"/>
        <v>510</v>
      </c>
      <c r="AD1243" s="51"/>
      <c r="AE1243" s="1"/>
      <c r="AF1243">
        <f t="shared" si="492"/>
        <v>21</v>
      </c>
      <c r="AG1243" s="26" t="str">
        <f>VLOOKUP(AF1243,角色间职业划分!P:R,3,FALSE)</f>
        <v>刺客</v>
      </c>
      <c r="AH1243" s="26">
        <f t="shared" si="493"/>
        <v>18</v>
      </c>
    </row>
    <row r="1244" spans="1:34" x14ac:dyDescent="0.15">
      <c r="A1244" s="26">
        <v>1240</v>
      </c>
      <c r="B1244" s="26">
        <f t="shared" si="473"/>
        <v>0</v>
      </c>
      <c r="C1244" s="26">
        <f>ROUND(IF($AG1244="战士",VLOOKUP($AH1244,$DV:$ER,DX$1,FALSE),IF($AG1244="幻术师",VLOOKUP($AH1244,$EU:$FQ,EW$1,FALSE),IF($AG1244="刺客",VLOOKUP($AH1244,$FU:$GQ,FW$1,FALSE),"无该职业")))/VLOOKUP(AF1244,角色间职业划分!P:AP,20,FALSE),0)</f>
        <v>20</v>
      </c>
      <c r="D1244" s="26">
        <f t="shared" si="474"/>
        <v>0</v>
      </c>
      <c r="E1244" s="26">
        <f>ROUND(IF($AG1244="战士",VLOOKUP($AH1244,$DV:$ER,DZ$1,FALSE),IF($AG1244="幻术师",VLOOKUP($AH1244,$EU:$FQ,EY$1,FALSE),IF($AG1244="刺客",VLOOKUP($AH1244,$FU:$GQ,FY$1,FALSE),"无该职业")))*VLOOKUP($AF1244,角色间职业划分!$P:$AP,26,FALSE)*VLOOKUP($AF1244,角色间职业划分!$P:$AP,13,FALSE)/角色间职业划分!$AB$9,0)</f>
        <v>338</v>
      </c>
      <c r="F1244" s="26">
        <f>ROUND(IF($AG1244="战士",VLOOKUP($AH1244,$DV:$ER,EA$1,FALSE),IF($AG1244="幻术师",VLOOKUP($AH1244,$EU:$FQ,EZ$1,FALSE),IF($AG1244="刺客",VLOOKUP($AH1244,$FU:$GQ,FZ$1,FALSE),"无该职业")))*VLOOKUP($AF1244,角色间职业划分!$P:$AP,8,FALSE)/角色间职业划分!$W$9,0)</f>
        <v>2414</v>
      </c>
      <c r="G1244" s="26">
        <f>ROUND(IF($AG1244="战士",VLOOKUP($AH1244,$DV:$ER,EB$1,FALSE),IF($AG1244="幻术师",VLOOKUP($AH1244,$EU:$FQ,FA$1,FALSE),IF($AG1244="刺客",VLOOKUP($AH1244,$FU:$GQ,GA$1,FALSE),"无该职业")))*VLOOKUP($AF1244,角色间职业划分!$P:$AP,13,FALSE)/角色间职业划分!$AB$9,0)</f>
        <v>2199</v>
      </c>
      <c r="H1244" s="26">
        <f t="shared" si="475"/>
        <v>0</v>
      </c>
      <c r="I1244" s="26">
        <f t="shared" si="476"/>
        <v>0</v>
      </c>
      <c r="J1244" s="26">
        <f t="shared" si="477"/>
        <v>0</v>
      </c>
      <c r="K1244" s="26">
        <f t="shared" si="478"/>
        <v>0</v>
      </c>
      <c r="L1244" s="26">
        <f t="shared" si="479"/>
        <v>0</v>
      </c>
      <c r="M1244" s="26">
        <f t="shared" si="480"/>
        <v>0</v>
      </c>
      <c r="N1244" s="26">
        <f t="shared" si="481"/>
        <v>2.5</v>
      </c>
      <c r="O1244" s="26">
        <f t="shared" si="482"/>
        <v>2.5</v>
      </c>
      <c r="P1244" s="26">
        <f t="shared" si="483"/>
        <v>0</v>
      </c>
      <c r="Q1244" s="26">
        <f t="shared" si="484"/>
        <v>2.5</v>
      </c>
      <c r="R1244" s="26">
        <f t="shared" si="485"/>
        <v>2.5</v>
      </c>
      <c r="S1244" s="26">
        <f t="shared" si="486"/>
        <v>2.5</v>
      </c>
      <c r="T1244" s="26">
        <f t="shared" si="487"/>
        <v>0</v>
      </c>
      <c r="U1244" s="26">
        <f t="shared" si="488"/>
        <v>0</v>
      </c>
      <c r="V1244" s="26">
        <f t="shared" si="489"/>
        <v>0</v>
      </c>
      <c r="W1244" s="26">
        <f>VLOOKUP(AF1244,角色间职业划分!L:M,2,FALSE)</f>
        <v>20001</v>
      </c>
      <c r="X1244" s="26">
        <f t="shared" si="490"/>
        <v>19</v>
      </c>
      <c r="Y1244" s="26">
        <v>0</v>
      </c>
      <c r="Z1244" s="26">
        <v>0</v>
      </c>
      <c r="AA1244" s="26">
        <v>0</v>
      </c>
      <c r="AB1244" s="26">
        <f t="shared" si="491"/>
        <v>5</v>
      </c>
      <c r="AC1244" s="1">
        <f t="shared" si="472"/>
        <v>540</v>
      </c>
      <c r="AD1244" s="51"/>
      <c r="AE1244" s="1"/>
      <c r="AF1244">
        <f t="shared" si="492"/>
        <v>21</v>
      </c>
      <c r="AG1244" s="26" t="str">
        <f>VLOOKUP(AF1244,角色间职业划分!P:R,3,FALSE)</f>
        <v>刺客</v>
      </c>
      <c r="AH1244" s="26">
        <f t="shared" si="493"/>
        <v>19</v>
      </c>
    </row>
    <row r="1245" spans="1:34" x14ac:dyDescent="0.15">
      <c r="A1245" s="26">
        <v>1241</v>
      </c>
      <c r="B1245" s="26">
        <f t="shared" si="473"/>
        <v>0</v>
      </c>
      <c r="C1245" s="26">
        <f>ROUND(IF($AG1245="战士",VLOOKUP($AH1245,$DV:$ER,DX$1,FALSE),IF($AG1245="幻术师",VLOOKUP($AH1245,$EU:$FQ,EW$1,FALSE),IF($AG1245="刺客",VLOOKUP($AH1245,$FU:$GQ,FW$1,FALSE),"无该职业")))/VLOOKUP(AF1245,角色间职业划分!P:AP,20,FALSE),0)</f>
        <v>20</v>
      </c>
      <c r="D1245" s="26">
        <f t="shared" si="474"/>
        <v>0</v>
      </c>
      <c r="E1245" s="26">
        <f>ROUND(IF($AG1245="战士",VLOOKUP($AH1245,$DV:$ER,DZ$1,FALSE),IF($AG1245="幻术师",VLOOKUP($AH1245,$EU:$FQ,EY$1,FALSE),IF($AG1245="刺客",VLOOKUP($AH1245,$FU:$GQ,FY$1,FALSE),"无该职业")))*VLOOKUP($AF1245,角色间职业划分!$P:$AP,26,FALSE)*VLOOKUP($AF1245,角色间职业划分!$P:$AP,13,FALSE)/角色间职业划分!$AB$9,0)</f>
        <v>1028</v>
      </c>
      <c r="F1245" s="26">
        <f>ROUND(IF($AG1245="战士",VLOOKUP($AH1245,$DV:$ER,EA$1,FALSE),IF($AG1245="幻术师",VLOOKUP($AH1245,$EU:$FQ,EZ$1,FALSE),IF($AG1245="刺客",VLOOKUP($AH1245,$FU:$GQ,FZ$1,FALSE),"无该职业")))*VLOOKUP($AF1245,角色间职业划分!$P:$AP,8,FALSE)/角色间职业划分!$W$9,0)</f>
        <v>2414</v>
      </c>
      <c r="G1245" s="26">
        <f>ROUND(IF($AG1245="战士",VLOOKUP($AH1245,$DV:$ER,EB$1,FALSE),IF($AG1245="幻术师",VLOOKUP($AH1245,$EU:$FQ,FA$1,FALSE),IF($AG1245="刺客",VLOOKUP($AH1245,$FU:$GQ,GA$1,FALSE),"无该职业")))*VLOOKUP($AF1245,角色间职业划分!$P:$AP,13,FALSE)/角色间职业划分!$AB$9,0)</f>
        <v>2199</v>
      </c>
      <c r="H1245" s="26">
        <f t="shared" si="475"/>
        <v>0</v>
      </c>
      <c r="I1245" s="26">
        <f t="shared" si="476"/>
        <v>0</v>
      </c>
      <c r="J1245" s="26">
        <f t="shared" si="477"/>
        <v>0</v>
      </c>
      <c r="K1245" s="26">
        <f t="shared" si="478"/>
        <v>0</v>
      </c>
      <c r="L1245" s="26">
        <f t="shared" si="479"/>
        <v>0</v>
      </c>
      <c r="M1245" s="26">
        <f t="shared" si="480"/>
        <v>0</v>
      </c>
      <c r="N1245" s="26">
        <f t="shared" si="481"/>
        <v>2.5</v>
      </c>
      <c r="O1245" s="26">
        <f t="shared" si="482"/>
        <v>2.5</v>
      </c>
      <c r="P1245" s="26">
        <f t="shared" si="483"/>
        <v>0</v>
      </c>
      <c r="Q1245" s="26">
        <f t="shared" si="484"/>
        <v>2.5</v>
      </c>
      <c r="R1245" s="26">
        <f t="shared" si="485"/>
        <v>2.5</v>
      </c>
      <c r="S1245" s="26">
        <f t="shared" si="486"/>
        <v>2.5</v>
      </c>
      <c r="T1245" s="26">
        <f t="shared" si="487"/>
        <v>0</v>
      </c>
      <c r="U1245" s="26">
        <f t="shared" si="488"/>
        <v>0</v>
      </c>
      <c r="V1245" s="26">
        <f t="shared" si="489"/>
        <v>0</v>
      </c>
      <c r="W1245" s="26">
        <f>VLOOKUP(AF1245,角色间职业划分!L:M,2,FALSE)</f>
        <v>20001</v>
      </c>
      <c r="X1245" s="26">
        <f t="shared" si="490"/>
        <v>20</v>
      </c>
      <c r="Y1245" s="26">
        <v>0</v>
      </c>
      <c r="Z1245" s="26">
        <v>0</v>
      </c>
      <c r="AA1245" s="26">
        <v>0</v>
      </c>
      <c r="AB1245" s="26">
        <f t="shared" si="491"/>
        <v>7.5</v>
      </c>
      <c r="AC1245" s="1">
        <f t="shared" si="472"/>
        <v>561</v>
      </c>
      <c r="AD1245" s="51"/>
      <c r="AE1245" s="1"/>
      <c r="AF1245">
        <f t="shared" si="492"/>
        <v>21</v>
      </c>
      <c r="AG1245" s="26" t="str">
        <f>VLOOKUP(AF1245,角色间职业划分!P:R,3,FALSE)</f>
        <v>刺客</v>
      </c>
      <c r="AH1245" s="26">
        <f t="shared" si="493"/>
        <v>20</v>
      </c>
    </row>
    <row r="1246" spans="1:34" x14ac:dyDescent="0.15">
      <c r="A1246" s="26">
        <v>1242</v>
      </c>
      <c r="B1246" s="26">
        <f t="shared" si="473"/>
        <v>0</v>
      </c>
      <c r="C1246" s="26">
        <f>ROUND(IF($AG1246="战士",VLOOKUP($AH1246,$DV:$ER,DX$1,FALSE),IF($AG1246="幻术师",VLOOKUP($AH1246,$EU:$FQ,EW$1,FALSE),IF($AG1246="刺客",VLOOKUP($AH1246,$FU:$GQ,FW$1,FALSE),"无该职业")))/VLOOKUP(AF1246,角色间职业划分!P:AP,20,FALSE),0)</f>
        <v>20</v>
      </c>
      <c r="D1246" s="26">
        <f t="shared" si="474"/>
        <v>0</v>
      </c>
      <c r="E1246" s="26">
        <f>ROUND(IF($AG1246="战士",VLOOKUP($AH1246,$DV:$ER,DZ$1,FALSE),IF($AG1246="幻术师",VLOOKUP($AH1246,$EU:$FQ,EY$1,FALSE),IF($AG1246="刺客",VLOOKUP($AH1246,$FU:$GQ,FY$1,FALSE),"无该职业")))*VLOOKUP($AF1246,角色间职业划分!$P:$AP,26,FALSE)*VLOOKUP($AF1246,角色间职业划分!$P:$AP,13,FALSE)/角色间职业划分!$AB$9,0)</f>
        <v>1028</v>
      </c>
      <c r="F1246" s="26">
        <f>ROUND(IF($AG1246="战士",VLOOKUP($AH1246,$DV:$ER,EA$1,FALSE),IF($AG1246="幻术师",VLOOKUP($AH1246,$EU:$FQ,EZ$1,FALSE),IF($AG1246="刺客",VLOOKUP($AH1246,$FU:$GQ,FZ$1,FALSE),"无该职业")))*VLOOKUP($AF1246,角色间职业划分!$P:$AP,8,FALSE)/角色间职业划分!$W$9,0)</f>
        <v>2414</v>
      </c>
      <c r="G1246" s="26">
        <f>ROUND(IF($AG1246="战士",VLOOKUP($AH1246,$DV:$ER,EB$1,FALSE),IF($AG1246="幻术师",VLOOKUP($AH1246,$EU:$FQ,FA$1,FALSE),IF($AG1246="刺客",VLOOKUP($AH1246,$FU:$GQ,GA$1,FALSE),"无该职业")))*VLOOKUP($AF1246,角色间职业划分!$P:$AP,13,FALSE)/角色间职业划分!$AB$9,0)</f>
        <v>2666</v>
      </c>
      <c r="H1246" s="26">
        <f t="shared" si="475"/>
        <v>0</v>
      </c>
      <c r="I1246" s="26">
        <f t="shared" si="476"/>
        <v>0</v>
      </c>
      <c r="J1246" s="26">
        <f t="shared" si="477"/>
        <v>0</v>
      </c>
      <c r="K1246" s="26">
        <f t="shared" si="478"/>
        <v>0</v>
      </c>
      <c r="L1246" s="26">
        <f t="shared" si="479"/>
        <v>0</v>
      </c>
      <c r="M1246" s="26">
        <f t="shared" si="480"/>
        <v>0</v>
      </c>
      <c r="N1246" s="26">
        <f t="shared" si="481"/>
        <v>2.5</v>
      </c>
      <c r="O1246" s="26">
        <f t="shared" si="482"/>
        <v>2.5</v>
      </c>
      <c r="P1246" s="26">
        <f t="shared" si="483"/>
        <v>0</v>
      </c>
      <c r="Q1246" s="26">
        <f t="shared" si="484"/>
        <v>2.5</v>
      </c>
      <c r="R1246" s="26">
        <f t="shared" si="485"/>
        <v>2.5</v>
      </c>
      <c r="S1246" s="26">
        <f t="shared" si="486"/>
        <v>2.5</v>
      </c>
      <c r="T1246" s="26">
        <f t="shared" si="487"/>
        <v>0</v>
      </c>
      <c r="U1246" s="26">
        <f t="shared" si="488"/>
        <v>0</v>
      </c>
      <c r="V1246" s="26">
        <f t="shared" si="489"/>
        <v>0</v>
      </c>
      <c r="W1246" s="26">
        <f>VLOOKUP(AF1246,角色间职业划分!L:M,2,FALSE)</f>
        <v>20001</v>
      </c>
      <c r="X1246" s="26">
        <f t="shared" si="490"/>
        <v>21</v>
      </c>
      <c r="Y1246" s="26">
        <v>0</v>
      </c>
      <c r="Z1246" s="26">
        <v>0</v>
      </c>
      <c r="AA1246" s="26">
        <v>0</v>
      </c>
      <c r="AB1246" s="26">
        <f t="shared" si="491"/>
        <v>7.5</v>
      </c>
      <c r="AC1246" s="1">
        <f t="shared" si="472"/>
        <v>582</v>
      </c>
      <c r="AD1246" s="51"/>
      <c r="AE1246" s="1"/>
      <c r="AF1246">
        <f t="shared" si="492"/>
        <v>21</v>
      </c>
      <c r="AG1246" s="26" t="str">
        <f>VLOOKUP(AF1246,角色间职业划分!P:R,3,FALSE)</f>
        <v>刺客</v>
      </c>
      <c r="AH1246" s="26">
        <f t="shared" si="493"/>
        <v>21</v>
      </c>
    </row>
    <row r="1247" spans="1:34" x14ac:dyDescent="0.15">
      <c r="A1247" s="26">
        <v>1243</v>
      </c>
      <c r="B1247" s="26">
        <f t="shared" si="473"/>
        <v>0</v>
      </c>
      <c r="C1247" s="26">
        <f>ROUND(IF($AG1247="战士",VLOOKUP($AH1247,$DV:$ER,DX$1,FALSE),IF($AG1247="幻术师",VLOOKUP($AH1247,$EU:$FQ,EW$1,FALSE),IF($AG1247="刺客",VLOOKUP($AH1247,$FU:$GQ,FW$1,FALSE),"无该职业")))/VLOOKUP(AF1247,角色间职业划分!P:AP,20,FALSE),0)</f>
        <v>20</v>
      </c>
      <c r="D1247" s="26">
        <f t="shared" si="474"/>
        <v>0</v>
      </c>
      <c r="E1247" s="26">
        <f>ROUND(IF($AG1247="战士",VLOOKUP($AH1247,$DV:$ER,DZ$1,FALSE),IF($AG1247="幻术师",VLOOKUP($AH1247,$EU:$FQ,EY$1,FALSE),IF($AG1247="刺客",VLOOKUP($AH1247,$FU:$GQ,FY$1,FALSE),"无该职业")))*VLOOKUP($AF1247,角色间职业划分!$P:$AP,26,FALSE)*VLOOKUP($AF1247,角色间职业划分!$P:$AP,13,FALSE)/角色间职业划分!$AB$9,0)</f>
        <v>1028</v>
      </c>
      <c r="F1247" s="26">
        <f>ROUND(IF($AG1247="战士",VLOOKUP($AH1247,$DV:$ER,EA$1,FALSE),IF($AG1247="幻术师",VLOOKUP($AH1247,$EU:$FQ,EZ$1,FALSE),IF($AG1247="刺客",VLOOKUP($AH1247,$FU:$GQ,FZ$1,FALSE),"无该职业")))*VLOOKUP($AF1247,角色间职业划分!$P:$AP,8,FALSE)/角色间职业划分!$W$9,0)</f>
        <v>2414</v>
      </c>
      <c r="G1247" s="26">
        <f>ROUND(IF($AG1247="战士",VLOOKUP($AH1247,$DV:$ER,EB$1,FALSE),IF($AG1247="幻术师",VLOOKUP($AH1247,$EU:$FQ,FA$1,FALSE),IF($AG1247="刺客",VLOOKUP($AH1247,$FU:$GQ,GA$1,FALSE),"无该职业")))*VLOOKUP($AF1247,角色间职业划分!$P:$AP,13,FALSE)/角色间职业划分!$AB$9,0)</f>
        <v>2666</v>
      </c>
      <c r="H1247" s="26">
        <f t="shared" si="475"/>
        <v>0</v>
      </c>
      <c r="I1247" s="26">
        <f t="shared" si="476"/>
        <v>0</v>
      </c>
      <c r="J1247" s="26">
        <f t="shared" si="477"/>
        <v>0</v>
      </c>
      <c r="K1247" s="26">
        <f t="shared" si="478"/>
        <v>0</v>
      </c>
      <c r="L1247" s="26">
        <f t="shared" si="479"/>
        <v>0</v>
      </c>
      <c r="M1247" s="26">
        <f t="shared" si="480"/>
        <v>0</v>
      </c>
      <c r="N1247" s="26">
        <f t="shared" si="481"/>
        <v>2.5</v>
      </c>
      <c r="O1247" s="26">
        <f t="shared" si="482"/>
        <v>2.5</v>
      </c>
      <c r="P1247" s="26">
        <f t="shared" si="483"/>
        <v>0</v>
      </c>
      <c r="Q1247" s="26">
        <f t="shared" si="484"/>
        <v>2.5</v>
      </c>
      <c r="R1247" s="26">
        <f t="shared" si="485"/>
        <v>5</v>
      </c>
      <c r="S1247" s="26">
        <f t="shared" si="486"/>
        <v>2.5</v>
      </c>
      <c r="T1247" s="26">
        <f t="shared" si="487"/>
        <v>0</v>
      </c>
      <c r="U1247" s="26">
        <f t="shared" si="488"/>
        <v>0</v>
      </c>
      <c r="V1247" s="26">
        <f t="shared" si="489"/>
        <v>0</v>
      </c>
      <c r="W1247" s="26">
        <f>VLOOKUP(AF1247,角色间职业划分!L:M,2,FALSE)</f>
        <v>20001</v>
      </c>
      <c r="X1247" s="26">
        <f t="shared" si="490"/>
        <v>22</v>
      </c>
      <c r="Y1247" s="26">
        <v>0</v>
      </c>
      <c r="Z1247" s="26">
        <v>0</v>
      </c>
      <c r="AA1247" s="26">
        <v>0</v>
      </c>
      <c r="AB1247" s="26">
        <f t="shared" si="491"/>
        <v>7.5</v>
      </c>
      <c r="AC1247" s="1">
        <f t="shared" si="472"/>
        <v>603</v>
      </c>
      <c r="AD1247" s="51"/>
      <c r="AE1247" s="1"/>
      <c r="AF1247">
        <f t="shared" si="492"/>
        <v>21</v>
      </c>
      <c r="AG1247" s="26" t="str">
        <f>VLOOKUP(AF1247,角色间职业划分!P:R,3,FALSE)</f>
        <v>刺客</v>
      </c>
      <c r="AH1247" s="26">
        <f t="shared" si="493"/>
        <v>22</v>
      </c>
    </row>
    <row r="1248" spans="1:34" x14ac:dyDescent="0.15">
      <c r="A1248" s="26">
        <v>1244</v>
      </c>
      <c r="B1248" s="26">
        <f t="shared" si="473"/>
        <v>0</v>
      </c>
      <c r="C1248" s="26">
        <f>ROUND(IF($AG1248="战士",VLOOKUP($AH1248,$DV:$ER,DX$1,FALSE),IF($AG1248="幻术师",VLOOKUP($AH1248,$EU:$FQ,EW$1,FALSE),IF($AG1248="刺客",VLOOKUP($AH1248,$FU:$GQ,FW$1,FALSE),"无该职业")))/VLOOKUP(AF1248,角色间职业划分!P:AP,20,FALSE),0)</f>
        <v>20</v>
      </c>
      <c r="D1248" s="26">
        <f t="shared" si="474"/>
        <v>0</v>
      </c>
      <c r="E1248" s="26">
        <f>ROUND(IF($AG1248="战士",VLOOKUP($AH1248,$DV:$ER,DZ$1,FALSE),IF($AG1248="幻术师",VLOOKUP($AH1248,$EU:$FQ,EY$1,FALSE),IF($AG1248="刺客",VLOOKUP($AH1248,$FU:$GQ,FY$1,FALSE),"无该职业")))*VLOOKUP($AF1248,角色间职业划分!$P:$AP,26,FALSE)*VLOOKUP($AF1248,角色间职业划分!$P:$AP,13,FALSE)/角色间职业划分!$AB$9,0)</f>
        <v>1028</v>
      </c>
      <c r="F1248" s="26">
        <f>ROUND(IF($AG1248="战士",VLOOKUP($AH1248,$DV:$ER,EA$1,FALSE),IF($AG1248="幻术师",VLOOKUP($AH1248,$EU:$FQ,EZ$1,FALSE),IF($AG1248="刺客",VLOOKUP($AH1248,$FU:$GQ,FZ$1,FALSE),"无该职业")))*VLOOKUP($AF1248,角色间职业划分!$P:$AP,8,FALSE)/角色间职业划分!$W$9,0)</f>
        <v>2790</v>
      </c>
      <c r="G1248" s="26">
        <f>ROUND(IF($AG1248="战士",VLOOKUP($AH1248,$DV:$ER,EB$1,FALSE),IF($AG1248="幻术师",VLOOKUP($AH1248,$EU:$FQ,FA$1,FALSE),IF($AG1248="刺客",VLOOKUP($AH1248,$FU:$GQ,GA$1,FALSE),"无该职业")))*VLOOKUP($AF1248,角色间职业划分!$P:$AP,13,FALSE)/角色间职业划分!$AB$9,0)</f>
        <v>2666</v>
      </c>
      <c r="H1248" s="26">
        <f t="shared" si="475"/>
        <v>0</v>
      </c>
      <c r="I1248" s="26">
        <f t="shared" si="476"/>
        <v>0</v>
      </c>
      <c r="J1248" s="26">
        <f t="shared" si="477"/>
        <v>0</v>
      </c>
      <c r="K1248" s="26">
        <f t="shared" si="478"/>
        <v>0</v>
      </c>
      <c r="L1248" s="26">
        <f t="shared" si="479"/>
        <v>0</v>
      </c>
      <c r="M1248" s="26">
        <f t="shared" si="480"/>
        <v>0</v>
      </c>
      <c r="N1248" s="26">
        <f t="shared" si="481"/>
        <v>2.5</v>
      </c>
      <c r="O1248" s="26">
        <f t="shared" si="482"/>
        <v>2.5</v>
      </c>
      <c r="P1248" s="26">
        <f t="shared" si="483"/>
        <v>0</v>
      </c>
      <c r="Q1248" s="26">
        <f t="shared" si="484"/>
        <v>2.5</v>
      </c>
      <c r="R1248" s="26">
        <f t="shared" si="485"/>
        <v>5</v>
      </c>
      <c r="S1248" s="26">
        <f t="shared" si="486"/>
        <v>2.5</v>
      </c>
      <c r="T1248" s="26">
        <f t="shared" si="487"/>
        <v>0</v>
      </c>
      <c r="U1248" s="26">
        <f t="shared" si="488"/>
        <v>0</v>
      </c>
      <c r="V1248" s="26">
        <f t="shared" si="489"/>
        <v>0</v>
      </c>
      <c r="W1248" s="26">
        <f>VLOOKUP(AF1248,角色间职业划分!L:M,2,FALSE)</f>
        <v>20001</v>
      </c>
      <c r="X1248" s="26">
        <f t="shared" si="490"/>
        <v>23</v>
      </c>
      <c r="Y1248" s="26">
        <v>0</v>
      </c>
      <c r="Z1248" s="26">
        <v>0</v>
      </c>
      <c r="AA1248" s="26">
        <v>0</v>
      </c>
      <c r="AB1248" s="26">
        <f t="shared" si="491"/>
        <v>7.5</v>
      </c>
      <c r="AC1248" s="1">
        <f t="shared" si="472"/>
        <v>624</v>
      </c>
      <c r="AD1248" s="51"/>
      <c r="AE1248" s="1"/>
      <c r="AF1248">
        <f t="shared" si="492"/>
        <v>21</v>
      </c>
      <c r="AG1248" s="26" t="str">
        <f>VLOOKUP(AF1248,角色间职业划分!P:R,3,FALSE)</f>
        <v>刺客</v>
      </c>
      <c r="AH1248" s="26">
        <f t="shared" si="493"/>
        <v>23</v>
      </c>
    </row>
    <row r="1249" spans="1:34" x14ac:dyDescent="0.15">
      <c r="A1249" s="26">
        <v>1245</v>
      </c>
      <c r="B1249" s="26">
        <f t="shared" si="473"/>
        <v>0</v>
      </c>
      <c r="C1249" s="26">
        <f>ROUND(IF($AG1249="战士",VLOOKUP($AH1249,$DV:$ER,DX$1,FALSE),IF($AG1249="幻术师",VLOOKUP($AH1249,$EU:$FQ,EW$1,FALSE),IF($AG1249="刺客",VLOOKUP($AH1249,$FU:$GQ,FW$1,FALSE),"无该职业")))/VLOOKUP(AF1249,角色间职业划分!P:AP,20,FALSE),0)</f>
        <v>25</v>
      </c>
      <c r="D1249" s="26">
        <f t="shared" si="474"/>
        <v>0</v>
      </c>
      <c r="E1249" s="26">
        <f>ROUND(IF($AG1249="战士",VLOOKUP($AH1249,$DV:$ER,DZ$1,FALSE),IF($AG1249="幻术师",VLOOKUP($AH1249,$EU:$FQ,EY$1,FALSE),IF($AG1249="刺客",VLOOKUP($AH1249,$FU:$GQ,FY$1,FALSE),"无该职业")))*VLOOKUP($AF1249,角色间职业划分!$P:$AP,26,FALSE)*VLOOKUP($AF1249,角色间职业划分!$P:$AP,13,FALSE)/角色间职业划分!$AB$9,0)</f>
        <v>1028</v>
      </c>
      <c r="F1249" s="26">
        <f>ROUND(IF($AG1249="战士",VLOOKUP($AH1249,$DV:$ER,EA$1,FALSE),IF($AG1249="幻术师",VLOOKUP($AH1249,$EU:$FQ,EZ$1,FALSE),IF($AG1249="刺客",VLOOKUP($AH1249,$FU:$GQ,FZ$1,FALSE),"无该职业")))*VLOOKUP($AF1249,角色间职业划分!$P:$AP,8,FALSE)/角色间职业划分!$W$9,0)</f>
        <v>2790</v>
      </c>
      <c r="G1249" s="26">
        <f>ROUND(IF($AG1249="战士",VLOOKUP($AH1249,$DV:$ER,EB$1,FALSE),IF($AG1249="幻术师",VLOOKUP($AH1249,$EU:$FQ,FA$1,FALSE),IF($AG1249="刺客",VLOOKUP($AH1249,$FU:$GQ,GA$1,FALSE),"无该职业")))*VLOOKUP($AF1249,角色间职业划分!$P:$AP,13,FALSE)/角色间职业划分!$AB$9,0)</f>
        <v>2666</v>
      </c>
      <c r="H1249" s="26">
        <f t="shared" si="475"/>
        <v>0</v>
      </c>
      <c r="I1249" s="26">
        <f t="shared" si="476"/>
        <v>0</v>
      </c>
      <c r="J1249" s="26">
        <f t="shared" si="477"/>
        <v>0</v>
      </c>
      <c r="K1249" s="26">
        <f t="shared" si="478"/>
        <v>0</v>
      </c>
      <c r="L1249" s="26">
        <f t="shared" si="479"/>
        <v>0</v>
      </c>
      <c r="M1249" s="26">
        <f t="shared" si="480"/>
        <v>0</v>
      </c>
      <c r="N1249" s="26">
        <f t="shared" si="481"/>
        <v>2.5</v>
      </c>
      <c r="O1249" s="26">
        <f t="shared" si="482"/>
        <v>2.5</v>
      </c>
      <c r="P1249" s="26">
        <f t="shared" si="483"/>
        <v>0</v>
      </c>
      <c r="Q1249" s="26">
        <f t="shared" si="484"/>
        <v>2.5</v>
      </c>
      <c r="R1249" s="26">
        <f t="shared" si="485"/>
        <v>5</v>
      </c>
      <c r="S1249" s="26">
        <f t="shared" si="486"/>
        <v>2.5</v>
      </c>
      <c r="T1249" s="26">
        <f t="shared" si="487"/>
        <v>0</v>
      </c>
      <c r="U1249" s="26">
        <f t="shared" si="488"/>
        <v>0</v>
      </c>
      <c r="V1249" s="26">
        <f t="shared" si="489"/>
        <v>0</v>
      </c>
      <c r="W1249" s="26">
        <f>VLOOKUP(AF1249,角色间职业划分!L:M,2,FALSE)</f>
        <v>20001</v>
      </c>
      <c r="X1249" s="26">
        <f t="shared" si="490"/>
        <v>24</v>
      </c>
      <c r="Y1249" s="26">
        <v>0</v>
      </c>
      <c r="Z1249" s="26">
        <v>0</v>
      </c>
      <c r="AA1249" s="26">
        <v>0</v>
      </c>
      <c r="AB1249" s="26">
        <f t="shared" si="491"/>
        <v>7.5</v>
      </c>
      <c r="AC1249" s="1">
        <f t="shared" si="472"/>
        <v>645</v>
      </c>
      <c r="AD1249" s="51"/>
      <c r="AE1249" s="1"/>
      <c r="AF1249">
        <f t="shared" si="492"/>
        <v>21</v>
      </c>
      <c r="AG1249" s="26" t="str">
        <f>VLOOKUP(AF1249,角色间职业划分!P:R,3,FALSE)</f>
        <v>刺客</v>
      </c>
      <c r="AH1249" s="26">
        <f t="shared" si="493"/>
        <v>24</v>
      </c>
    </row>
    <row r="1250" spans="1:34" x14ac:dyDescent="0.15">
      <c r="A1250" s="26">
        <v>1246</v>
      </c>
      <c r="B1250" s="26">
        <f t="shared" si="473"/>
        <v>0</v>
      </c>
      <c r="C1250" s="26">
        <f>ROUND(IF($AG1250="战士",VLOOKUP($AH1250,$DV:$ER,DX$1,FALSE),IF($AG1250="幻术师",VLOOKUP($AH1250,$EU:$FQ,EW$1,FALSE),IF($AG1250="刺客",VLOOKUP($AH1250,$FU:$GQ,FW$1,FALSE),"无该职业")))/VLOOKUP(AF1250,角色间职业划分!P:AP,20,FALSE),0)</f>
        <v>25</v>
      </c>
      <c r="D1250" s="26">
        <f t="shared" si="474"/>
        <v>0</v>
      </c>
      <c r="E1250" s="26">
        <f>ROUND(IF($AG1250="战士",VLOOKUP($AH1250,$DV:$ER,DZ$1,FALSE),IF($AG1250="幻术师",VLOOKUP($AH1250,$EU:$FQ,EY$1,FALSE),IF($AG1250="刺客",VLOOKUP($AH1250,$FU:$GQ,FY$1,FALSE),"无该职业")))*VLOOKUP($AF1250,角色间职业划分!$P:$AP,26,FALSE)*VLOOKUP($AF1250,角色间职业划分!$P:$AP,13,FALSE)/角色间职业划分!$AB$9,0)</f>
        <v>1028</v>
      </c>
      <c r="F1250" s="26">
        <f>ROUND(IF($AG1250="战士",VLOOKUP($AH1250,$DV:$ER,EA$1,FALSE),IF($AG1250="幻术师",VLOOKUP($AH1250,$EU:$FQ,EZ$1,FALSE),IF($AG1250="刺客",VLOOKUP($AH1250,$FU:$GQ,FZ$1,FALSE),"无该职业")))*VLOOKUP($AF1250,角色间职业划分!$P:$AP,8,FALSE)/角色间职业划分!$W$9,0)</f>
        <v>2790</v>
      </c>
      <c r="G1250" s="26">
        <f>ROUND(IF($AG1250="战士",VLOOKUP($AH1250,$DV:$ER,EB$1,FALSE),IF($AG1250="幻术师",VLOOKUP($AH1250,$EU:$FQ,FA$1,FALSE),IF($AG1250="刺客",VLOOKUP($AH1250,$FU:$GQ,GA$1,FALSE),"无该职业")))*VLOOKUP($AF1250,角色间职业划分!$P:$AP,13,FALSE)/角色间职业划分!$AB$9,0)</f>
        <v>3050</v>
      </c>
      <c r="H1250" s="26">
        <f t="shared" si="475"/>
        <v>0</v>
      </c>
      <c r="I1250" s="26">
        <f t="shared" si="476"/>
        <v>0</v>
      </c>
      <c r="J1250" s="26">
        <f t="shared" si="477"/>
        <v>0</v>
      </c>
      <c r="K1250" s="26">
        <f t="shared" si="478"/>
        <v>0</v>
      </c>
      <c r="L1250" s="26">
        <f t="shared" si="479"/>
        <v>0</v>
      </c>
      <c r="M1250" s="26">
        <f t="shared" si="480"/>
        <v>0</v>
      </c>
      <c r="N1250" s="26">
        <f t="shared" si="481"/>
        <v>2.5</v>
      </c>
      <c r="O1250" s="26">
        <f t="shared" si="482"/>
        <v>2.5</v>
      </c>
      <c r="P1250" s="26">
        <f t="shared" si="483"/>
        <v>0</v>
      </c>
      <c r="Q1250" s="26">
        <f t="shared" si="484"/>
        <v>2.5</v>
      </c>
      <c r="R1250" s="26">
        <f t="shared" si="485"/>
        <v>5</v>
      </c>
      <c r="S1250" s="26">
        <f t="shared" si="486"/>
        <v>2.5</v>
      </c>
      <c r="T1250" s="26">
        <f t="shared" si="487"/>
        <v>0</v>
      </c>
      <c r="U1250" s="26">
        <f t="shared" si="488"/>
        <v>0</v>
      </c>
      <c r="V1250" s="26">
        <f t="shared" si="489"/>
        <v>0</v>
      </c>
      <c r="W1250" s="26">
        <f>VLOOKUP(AF1250,角色间职业划分!L:M,2,FALSE)</f>
        <v>20001</v>
      </c>
      <c r="X1250" s="26">
        <f t="shared" si="490"/>
        <v>25</v>
      </c>
      <c r="Y1250" s="26">
        <v>0</v>
      </c>
      <c r="Z1250" s="26">
        <v>0</v>
      </c>
      <c r="AA1250" s="26">
        <v>0</v>
      </c>
      <c r="AB1250" s="26">
        <f t="shared" si="491"/>
        <v>7.5</v>
      </c>
      <c r="AC1250" s="1">
        <f t="shared" si="472"/>
        <v>666</v>
      </c>
      <c r="AD1250" s="51"/>
      <c r="AE1250" s="1"/>
      <c r="AF1250">
        <f t="shared" si="492"/>
        <v>21</v>
      </c>
      <c r="AG1250" s="26" t="str">
        <f>VLOOKUP(AF1250,角色间职业划分!P:R,3,FALSE)</f>
        <v>刺客</v>
      </c>
      <c r="AH1250" s="26">
        <f t="shared" si="493"/>
        <v>25</v>
      </c>
    </row>
    <row r="1251" spans="1:34" x14ac:dyDescent="0.15">
      <c r="A1251" s="26">
        <v>1247</v>
      </c>
      <c r="B1251" s="26">
        <f t="shared" si="473"/>
        <v>0</v>
      </c>
      <c r="C1251" s="26">
        <f>ROUND(IF($AG1251="战士",VLOOKUP($AH1251,$DV:$ER,DX$1,FALSE),IF($AG1251="幻术师",VLOOKUP($AH1251,$EU:$FQ,EW$1,FALSE),IF($AG1251="刺客",VLOOKUP($AH1251,$FU:$GQ,FW$1,FALSE),"无该职业")))/VLOOKUP(AF1251,角色间职业划分!P:AP,20,FALSE),0)</f>
        <v>25</v>
      </c>
      <c r="D1251" s="26">
        <f t="shared" si="474"/>
        <v>0</v>
      </c>
      <c r="E1251" s="26">
        <f>ROUND(IF($AG1251="战士",VLOOKUP($AH1251,$DV:$ER,DZ$1,FALSE),IF($AG1251="幻术师",VLOOKUP($AH1251,$EU:$FQ,EY$1,FALSE),IF($AG1251="刺客",VLOOKUP($AH1251,$FU:$GQ,FY$1,FALSE),"无该职业")))*VLOOKUP($AF1251,角色间职业划分!$P:$AP,26,FALSE)*VLOOKUP($AF1251,角色间职业划分!$P:$AP,13,FALSE)/角色间职业划分!$AB$9,0)</f>
        <v>1028</v>
      </c>
      <c r="F1251" s="26">
        <f>ROUND(IF($AG1251="战士",VLOOKUP($AH1251,$DV:$ER,EA$1,FALSE),IF($AG1251="幻术师",VLOOKUP($AH1251,$EU:$FQ,EZ$1,FALSE),IF($AG1251="刺客",VLOOKUP($AH1251,$FU:$GQ,FZ$1,FALSE),"无该职业")))*VLOOKUP($AF1251,角色间职业划分!$P:$AP,8,FALSE)/角色间职业划分!$W$9,0)</f>
        <v>2790</v>
      </c>
      <c r="G1251" s="26">
        <f>ROUND(IF($AG1251="战士",VLOOKUP($AH1251,$DV:$ER,EB$1,FALSE),IF($AG1251="幻术师",VLOOKUP($AH1251,$EU:$FQ,FA$1,FALSE),IF($AG1251="刺客",VLOOKUP($AH1251,$FU:$GQ,GA$1,FALSE),"无该职业")))*VLOOKUP($AF1251,角色间职业划分!$P:$AP,13,FALSE)/角色间职业划分!$AB$9,0)</f>
        <v>3050</v>
      </c>
      <c r="H1251" s="26">
        <f t="shared" si="475"/>
        <v>0</v>
      </c>
      <c r="I1251" s="26">
        <f t="shared" si="476"/>
        <v>0</v>
      </c>
      <c r="J1251" s="26">
        <f t="shared" si="477"/>
        <v>0</v>
      </c>
      <c r="K1251" s="26">
        <f t="shared" si="478"/>
        <v>0</v>
      </c>
      <c r="L1251" s="26">
        <f t="shared" si="479"/>
        <v>0</v>
      </c>
      <c r="M1251" s="26">
        <f t="shared" si="480"/>
        <v>0</v>
      </c>
      <c r="N1251" s="26">
        <f t="shared" si="481"/>
        <v>5</v>
      </c>
      <c r="O1251" s="26">
        <f t="shared" si="482"/>
        <v>2.5</v>
      </c>
      <c r="P1251" s="26">
        <f t="shared" si="483"/>
        <v>0</v>
      </c>
      <c r="Q1251" s="26">
        <f t="shared" si="484"/>
        <v>2.5</v>
      </c>
      <c r="R1251" s="26">
        <f t="shared" si="485"/>
        <v>5</v>
      </c>
      <c r="S1251" s="26">
        <f t="shared" si="486"/>
        <v>2.5</v>
      </c>
      <c r="T1251" s="26">
        <f t="shared" si="487"/>
        <v>0</v>
      </c>
      <c r="U1251" s="26">
        <f t="shared" si="488"/>
        <v>0</v>
      </c>
      <c r="V1251" s="26">
        <f t="shared" si="489"/>
        <v>0</v>
      </c>
      <c r="W1251" s="26">
        <f>VLOOKUP(AF1251,角色间职业划分!L:M,2,FALSE)</f>
        <v>20001</v>
      </c>
      <c r="X1251" s="26">
        <f t="shared" si="490"/>
        <v>26</v>
      </c>
      <c r="Y1251" s="26">
        <v>0</v>
      </c>
      <c r="Z1251" s="26">
        <v>0</v>
      </c>
      <c r="AA1251" s="26">
        <v>0</v>
      </c>
      <c r="AB1251" s="26">
        <f t="shared" si="491"/>
        <v>7.5</v>
      </c>
      <c r="AC1251" s="1">
        <f t="shared" si="472"/>
        <v>687</v>
      </c>
      <c r="AD1251" s="51"/>
      <c r="AE1251" s="1"/>
      <c r="AF1251">
        <f t="shared" si="492"/>
        <v>21</v>
      </c>
      <c r="AG1251" s="26" t="str">
        <f>VLOOKUP(AF1251,角色间职业划分!P:R,3,FALSE)</f>
        <v>刺客</v>
      </c>
      <c r="AH1251" s="26">
        <f t="shared" si="493"/>
        <v>26</v>
      </c>
    </row>
    <row r="1252" spans="1:34" x14ac:dyDescent="0.15">
      <c r="A1252" s="26">
        <v>1248</v>
      </c>
      <c r="B1252" s="26">
        <f t="shared" si="473"/>
        <v>0</v>
      </c>
      <c r="C1252" s="26">
        <f>ROUND(IF($AG1252="战士",VLOOKUP($AH1252,$DV:$ER,DX$1,FALSE),IF($AG1252="幻术师",VLOOKUP($AH1252,$EU:$FQ,EW$1,FALSE),IF($AG1252="刺客",VLOOKUP($AH1252,$FU:$GQ,FW$1,FALSE),"无该职业")))/VLOOKUP(AF1252,角色间职业划分!P:AP,20,FALSE),0)</f>
        <v>25</v>
      </c>
      <c r="D1252" s="26">
        <f t="shared" si="474"/>
        <v>0</v>
      </c>
      <c r="E1252" s="26">
        <f>ROUND(IF($AG1252="战士",VLOOKUP($AH1252,$DV:$ER,DZ$1,FALSE),IF($AG1252="幻术师",VLOOKUP($AH1252,$EU:$FQ,EY$1,FALSE),IF($AG1252="刺客",VLOOKUP($AH1252,$FU:$GQ,FY$1,FALSE),"无该职业")))*VLOOKUP($AF1252,角色间职业划分!$P:$AP,26,FALSE)*VLOOKUP($AF1252,角色间职业划分!$P:$AP,13,FALSE)/角色间职业划分!$AB$9,0)</f>
        <v>1028</v>
      </c>
      <c r="F1252" s="26">
        <f>ROUND(IF($AG1252="战士",VLOOKUP($AH1252,$DV:$ER,EA$1,FALSE),IF($AG1252="幻术师",VLOOKUP($AH1252,$EU:$FQ,EZ$1,FALSE),IF($AG1252="刺客",VLOOKUP($AH1252,$FU:$GQ,FZ$1,FALSE),"无该职业")))*VLOOKUP($AF1252,角色间职业划分!$P:$AP,8,FALSE)/角色间职业划分!$W$9,0)</f>
        <v>3166</v>
      </c>
      <c r="G1252" s="26">
        <f>ROUND(IF($AG1252="战士",VLOOKUP($AH1252,$DV:$ER,EB$1,FALSE),IF($AG1252="幻术师",VLOOKUP($AH1252,$EU:$FQ,FA$1,FALSE),IF($AG1252="刺客",VLOOKUP($AH1252,$FU:$GQ,GA$1,FALSE),"无该职业")))*VLOOKUP($AF1252,角色间职业划分!$P:$AP,13,FALSE)/角色间职业划分!$AB$9,0)</f>
        <v>3050</v>
      </c>
      <c r="H1252" s="26">
        <f t="shared" si="475"/>
        <v>0</v>
      </c>
      <c r="I1252" s="26">
        <f t="shared" si="476"/>
        <v>0</v>
      </c>
      <c r="J1252" s="26">
        <f t="shared" si="477"/>
        <v>0</v>
      </c>
      <c r="K1252" s="26">
        <f t="shared" si="478"/>
        <v>0</v>
      </c>
      <c r="L1252" s="26">
        <f t="shared" si="479"/>
        <v>0</v>
      </c>
      <c r="M1252" s="26">
        <f t="shared" si="480"/>
        <v>0</v>
      </c>
      <c r="N1252" s="26">
        <f t="shared" si="481"/>
        <v>5</v>
      </c>
      <c r="O1252" s="26">
        <f t="shared" si="482"/>
        <v>2.5</v>
      </c>
      <c r="P1252" s="26">
        <f t="shared" si="483"/>
        <v>0</v>
      </c>
      <c r="Q1252" s="26">
        <f t="shared" si="484"/>
        <v>2.5</v>
      </c>
      <c r="R1252" s="26">
        <f t="shared" si="485"/>
        <v>5</v>
      </c>
      <c r="S1252" s="26">
        <f t="shared" si="486"/>
        <v>2.5</v>
      </c>
      <c r="T1252" s="26">
        <f t="shared" si="487"/>
        <v>0</v>
      </c>
      <c r="U1252" s="26">
        <f t="shared" si="488"/>
        <v>0</v>
      </c>
      <c r="V1252" s="26">
        <f t="shared" si="489"/>
        <v>0</v>
      </c>
      <c r="W1252" s="26">
        <f>VLOOKUP(AF1252,角色间职业划分!L:M,2,FALSE)</f>
        <v>20001</v>
      </c>
      <c r="X1252" s="26">
        <f t="shared" si="490"/>
        <v>27</v>
      </c>
      <c r="Y1252" s="26">
        <v>0</v>
      </c>
      <c r="Z1252" s="26">
        <v>0</v>
      </c>
      <c r="AA1252" s="26">
        <v>0</v>
      </c>
      <c r="AB1252" s="26">
        <f t="shared" si="491"/>
        <v>7.5</v>
      </c>
      <c r="AC1252" s="1">
        <f t="shared" si="472"/>
        <v>708</v>
      </c>
      <c r="AD1252" s="51"/>
      <c r="AE1252" s="1"/>
      <c r="AF1252">
        <f t="shared" si="492"/>
        <v>21</v>
      </c>
      <c r="AG1252" s="26" t="str">
        <f>VLOOKUP(AF1252,角色间职业划分!P:R,3,FALSE)</f>
        <v>刺客</v>
      </c>
      <c r="AH1252" s="26">
        <f t="shared" si="493"/>
        <v>27</v>
      </c>
    </row>
    <row r="1253" spans="1:34" x14ac:dyDescent="0.15">
      <c r="A1253" s="26">
        <v>1249</v>
      </c>
      <c r="B1253" s="26">
        <f t="shared" si="473"/>
        <v>0</v>
      </c>
      <c r="C1253" s="26">
        <f>ROUND(IF($AG1253="战士",VLOOKUP($AH1253,$DV:$ER,DX$1,FALSE),IF($AG1253="幻术师",VLOOKUP($AH1253,$EU:$FQ,EW$1,FALSE),IF($AG1253="刺客",VLOOKUP($AH1253,$FU:$GQ,FW$1,FALSE),"无该职业")))/VLOOKUP(AF1253,角色间职业划分!P:AP,20,FALSE),0)</f>
        <v>25</v>
      </c>
      <c r="D1253" s="26">
        <f t="shared" si="474"/>
        <v>0</v>
      </c>
      <c r="E1253" s="26">
        <f>ROUND(IF($AG1253="战士",VLOOKUP($AH1253,$DV:$ER,DZ$1,FALSE),IF($AG1253="幻术师",VLOOKUP($AH1253,$EU:$FQ,EY$1,FALSE),IF($AG1253="刺客",VLOOKUP($AH1253,$FU:$GQ,FY$1,FALSE),"无该职业")))*VLOOKUP($AF1253,角色间职业划分!$P:$AP,26,FALSE)*VLOOKUP($AF1253,角色间职业划分!$P:$AP,13,FALSE)/角色间职业划分!$AB$9,0)</f>
        <v>1028</v>
      </c>
      <c r="F1253" s="26">
        <f>ROUND(IF($AG1253="战士",VLOOKUP($AH1253,$DV:$ER,EA$1,FALSE),IF($AG1253="幻术师",VLOOKUP($AH1253,$EU:$FQ,EZ$1,FALSE),IF($AG1253="刺客",VLOOKUP($AH1253,$FU:$GQ,FZ$1,FALSE),"无该职业")))*VLOOKUP($AF1253,角色间职业划分!$P:$AP,8,FALSE)/角色间职业划分!$W$9,0)</f>
        <v>3166</v>
      </c>
      <c r="G1253" s="26">
        <f>ROUND(IF($AG1253="战士",VLOOKUP($AH1253,$DV:$ER,EB$1,FALSE),IF($AG1253="幻术师",VLOOKUP($AH1253,$EU:$FQ,FA$1,FALSE),IF($AG1253="刺客",VLOOKUP($AH1253,$FU:$GQ,GA$1,FALSE),"无该职业")))*VLOOKUP($AF1253,角色间职业划分!$P:$AP,13,FALSE)/角色间职业划分!$AB$9,0)</f>
        <v>3050</v>
      </c>
      <c r="H1253" s="26">
        <f t="shared" si="475"/>
        <v>0</v>
      </c>
      <c r="I1253" s="26">
        <f t="shared" si="476"/>
        <v>0</v>
      </c>
      <c r="J1253" s="26">
        <f t="shared" si="477"/>
        <v>0</v>
      </c>
      <c r="K1253" s="26">
        <f t="shared" si="478"/>
        <v>0</v>
      </c>
      <c r="L1253" s="26">
        <f t="shared" si="479"/>
        <v>0</v>
      </c>
      <c r="M1253" s="26">
        <f t="shared" si="480"/>
        <v>0</v>
      </c>
      <c r="N1253" s="26">
        <f t="shared" si="481"/>
        <v>5</v>
      </c>
      <c r="O1253" s="26">
        <f t="shared" si="482"/>
        <v>2.5</v>
      </c>
      <c r="P1253" s="26">
        <f t="shared" si="483"/>
        <v>0</v>
      </c>
      <c r="Q1253" s="26">
        <f t="shared" si="484"/>
        <v>2.5</v>
      </c>
      <c r="R1253" s="26">
        <f t="shared" si="485"/>
        <v>5</v>
      </c>
      <c r="S1253" s="26">
        <f t="shared" si="486"/>
        <v>2.5</v>
      </c>
      <c r="T1253" s="26">
        <f t="shared" si="487"/>
        <v>2.5</v>
      </c>
      <c r="U1253" s="26">
        <f t="shared" si="488"/>
        <v>0</v>
      </c>
      <c r="V1253" s="26">
        <f t="shared" si="489"/>
        <v>0</v>
      </c>
      <c r="W1253" s="26">
        <f>VLOOKUP(AF1253,角色间职业划分!L:M,2,FALSE)</f>
        <v>20001</v>
      </c>
      <c r="X1253" s="26">
        <f t="shared" si="490"/>
        <v>28</v>
      </c>
      <c r="Y1253" s="26">
        <v>0</v>
      </c>
      <c r="Z1253" s="26">
        <v>0</v>
      </c>
      <c r="AA1253" s="26">
        <v>0</v>
      </c>
      <c r="AB1253" s="26">
        <f t="shared" si="491"/>
        <v>7.5</v>
      </c>
      <c r="AC1253" s="1">
        <f t="shared" si="472"/>
        <v>729</v>
      </c>
      <c r="AD1253" s="51"/>
      <c r="AE1253" s="1"/>
      <c r="AF1253">
        <f t="shared" si="492"/>
        <v>21</v>
      </c>
      <c r="AG1253" s="26" t="str">
        <f>VLOOKUP(AF1253,角色间职业划分!P:R,3,FALSE)</f>
        <v>刺客</v>
      </c>
      <c r="AH1253" s="26">
        <f t="shared" si="493"/>
        <v>28</v>
      </c>
    </row>
    <row r="1254" spans="1:34" x14ac:dyDescent="0.15">
      <c r="A1254" s="26">
        <v>1250</v>
      </c>
      <c r="B1254" s="26">
        <f t="shared" si="473"/>
        <v>0</v>
      </c>
      <c r="C1254" s="26">
        <f>ROUND(IF($AG1254="战士",VLOOKUP($AH1254,$DV:$ER,DX$1,FALSE),IF($AG1254="幻术师",VLOOKUP($AH1254,$EU:$FQ,EW$1,FALSE),IF($AG1254="刺客",VLOOKUP($AH1254,$FU:$GQ,FW$1,FALSE),"无该职业")))/VLOOKUP(AF1254,角色间职业划分!P:AP,20,FALSE),0)</f>
        <v>25</v>
      </c>
      <c r="D1254" s="26">
        <f t="shared" si="474"/>
        <v>0</v>
      </c>
      <c r="E1254" s="26">
        <f>ROUND(IF($AG1254="战士",VLOOKUP($AH1254,$DV:$ER,DZ$1,FALSE),IF($AG1254="幻术师",VLOOKUP($AH1254,$EU:$FQ,EY$1,FALSE),IF($AG1254="刺客",VLOOKUP($AH1254,$FU:$GQ,FY$1,FALSE),"无该职业")))*VLOOKUP($AF1254,角色间职业划分!$P:$AP,26,FALSE)*VLOOKUP($AF1254,角色间职业划分!$P:$AP,13,FALSE)/角色间职业划分!$AB$9,0)</f>
        <v>1028</v>
      </c>
      <c r="F1254" s="26">
        <f>ROUND(IF($AG1254="战士",VLOOKUP($AH1254,$DV:$ER,EA$1,FALSE),IF($AG1254="幻术师",VLOOKUP($AH1254,$EU:$FQ,EZ$1,FALSE),IF($AG1254="刺客",VLOOKUP($AH1254,$FU:$GQ,FZ$1,FALSE),"无该职业")))*VLOOKUP($AF1254,角色间职业划分!$P:$AP,8,FALSE)/角色间职业划分!$W$9,0)</f>
        <v>3166</v>
      </c>
      <c r="G1254" s="26">
        <f>ROUND(IF($AG1254="战士",VLOOKUP($AH1254,$DV:$ER,EB$1,FALSE),IF($AG1254="幻术师",VLOOKUP($AH1254,$EU:$FQ,FA$1,FALSE),IF($AG1254="刺客",VLOOKUP($AH1254,$FU:$GQ,GA$1,FALSE),"无该职业")))*VLOOKUP($AF1254,角色间职业划分!$P:$AP,13,FALSE)/角色间职业划分!$AB$9,0)</f>
        <v>3435</v>
      </c>
      <c r="H1254" s="26">
        <f t="shared" si="475"/>
        <v>0</v>
      </c>
      <c r="I1254" s="26">
        <f t="shared" si="476"/>
        <v>0</v>
      </c>
      <c r="J1254" s="26">
        <f t="shared" si="477"/>
        <v>0</v>
      </c>
      <c r="K1254" s="26">
        <f t="shared" si="478"/>
        <v>0</v>
      </c>
      <c r="L1254" s="26">
        <f t="shared" si="479"/>
        <v>0</v>
      </c>
      <c r="M1254" s="26">
        <f t="shared" si="480"/>
        <v>0</v>
      </c>
      <c r="N1254" s="26">
        <f t="shared" si="481"/>
        <v>5</v>
      </c>
      <c r="O1254" s="26">
        <f t="shared" si="482"/>
        <v>2.5</v>
      </c>
      <c r="P1254" s="26">
        <f t="shared" si="483"/>
        <v>0</v>
      </c>
      <c r="Q1254" s="26">
        <f t="shared" si="484"/>
        <v>2.5</v>
      </c>
      <c r="R1254" s="26">
        <f t="shared" si="485"/>
        <v>5</v>
      </c>
      <c r="S1254" s="26">
        <f t="shared" si="486"/>
        <v>2.5</v>
      </c>
      <c r="T1254" s="26">
        <f t="shared" si="487"/>
        <v>2.5</v>
      </c>
      <c r="U1254" s="26">
        <f t="shared" si="488"/>
        <v>0</v>
      </c>
      <c r="V1254" s="26">
        <f t="shared" si="489"/>
        <v>0</v>
      </c>
      <c r="W1254" s="26">
        <f>VLOOKUP(AF1254,角色间职业划分!L:M,2,FALSE)</f>
        <v>20001</v>
      </c>
      <c r="X1254" s="26">
        <f t="shared" si="490"/>
        <v>29</v>
      </c>
      <c r="Y1254" s="26">
        <v>0</v>
      </c>
      <c r="Z1254" s="26">
        <v>0</v>
      </c>
      <c r="AA1254" s="26">
        <v>0</v>
      </c>
      <c r="AB1254" s="26">
        <f t="shared" si="491"/>
        <v>7.5</v>
      </c>
      <c r="AC1254" s="1">
        <f t="shared" si="472"/>
        <v>750</v>
      </c>
      <c r="AD1254" s="51"/>
      <c r="AE1254" s="1"/>
      <c r="AF1254">
        <f t="shared" si="492"/>
        <v>21</v>
      </c>
      <c r="AG1254" s="26" t="str">
        <f>VLOOKUP(AF1254,角色间职业划分!P:R,3,FALSE)</f>
        <v>刺客</v>
      </c>
      <c r="AH1254" s="26">
        <f t="shared" si="493"/>
        <v>29</v>
      </c>
    </row>
    <row r="1255" spans="1:34" x14ac:dyDescent="0.15">
      <c r="A1255" s="26">
        <v>1251</v>
      </c>
      <c r="B1255" s="26">
        <f t="shared" si="473"/>
        <v>0</v>
      </c>
      <c r="C1255" s="26">
        <f>ROUND(IF($AG1255="战士",VLOOKUP($AH1255,$DV:$ER,DX$1,FALSE),IF($AG1255="幻术师",VLOOKUP($AH1255,$EU:$FQ,EW$1,FALSE),IF($AG1255="刺客",VLOOKUP($AH1255,$FU:$GQ,FW$1,FALSE),"无该职业")))/VLOOKUP(AF1255,角色间职业划分!P:AP,20,FALSE),0)</f>
        <v>29</v>
      </c>
      <c r="D1255" s="26">
        <f t="shared" si="474"/>
        <v>0</v>
      </c>
      <c r="E1255" s="26">
        <f>ROUND(IF($AG1255="战士",VLOOKUP($AH1255,$DV:$ER,DZ$1,FALSE),IF($AG1255="幻术师",VLOOKUP($AH1255,$EU:$FQ,EY$1,FALSE),IF($AG1255="刺客",VLOOKUP($AH1255,$FU:$GQ,FY$1,FALSE),"无该职业")))*VLOOKUP($AF1255,角色间职业划分!$P:$AP,26,FALSE)*VLOOKUP($AF1255,角色间职业划分!$P:$AP,13,FALSE)/角色间职业划分!$AB$9,0)</f>
        <v>1028</v>
      </c>
      <c r="F1255" s="26">
        <f>ROUND(IF($AG1255="战士",VLOOKUP($AH1255,$DV:$ER,EA$1,FALSE),IF($AG1255="幻术师",VLOOKUP($AH1255,$EU:$FQ,EZ$1,FALSE),IF($AG1255="刺客",VLOOKUP($AH1255,$FU:$GQ,FZ$1,FALSE),"无该职业")))*VLOOKUP($AF1255,角色间职业划分!$P:$AP,8,FALSE)/角色间职业划分!$W$9,0)</f>
        <v>3166</v>
      </c>
      <c r="G1255" s="26">
        <f>ROUND(IF($AG1255="战士",VLOOKUP($AH1255,$DV:$ER,EB$1,FALSE),IF($AG1255="幻术师",VLOOKUP($AH1255,$EU:$FQ,FA$1,FALSE),IF($AG1255="刺客",VLOOKUP($AH1255,$FU:$GQ,GA$1,FALSE),"无该职业")))*VLOOKUP($AF1255,角色间职业划分!$P:$AP,13,FALSE)/角色间职业划分!$AB$9,0)</f>
        <v>3435</v>
      </c>
      <c r="H1255" s="26">
        <f t="shared" si="475"/>
        <v>0</v>
      </c>
      <c r="I1255" s="26">
        <f t="shared" si="476"/>
        <v>0</v>
      </c>
      <c r="J1255" s="26">
        <f t="shared" si="477"/>
        <v>0</v>
      </c>
      <c r="K1255" s="26">
        <f t="shared" si="478"/>
        <v>0</v>
      </c>
      <c r="L1255" s="26">
        <f t="shared" si="479"/>
        <v>0</v>
      </c>
      <c r="M1255" s="26">
        <f t="shared" si="480"/>
        <v>0</v>
      </c>
      <c r="N1255" s="26">
        <f t="shared" si="481"/>
        <v>5</v>
      </c>
      <c r="O1255" s="26">
        <f t="shared" si="482"/>
        <v>2.5</v>
      </c>
      <c r="P1255" s="26">
        <f t="shared" si="483"/>
        <v>0</v>
      </c>
      <c r="Q1255" s="26">
        <f t="shared" si="484"/>
        <v>2.5</v>
      </c>
      <c r="R1255" s="26">
        <f t="shared" si="485"/>
        <v>5</v>
      </c>
      <c r="S1255" s="26">
        <f t="shared" si="486"/>
        <v>2.5</v>
      </c>
      <c r="T1255" s="26">
        <f t="shared" si="487"/>
        <v>2.5</v>
      </c>
      <c r="U1255" s="26">
        <f t="shared" si="488"/>
        <v>0</v>
      </c>
      <c r="V1255" s="26">
        <f t="shared" si="489"/>
        <v>0</v>
      </c>
      <c r="W1255" s="26">
        <f>VLOOKUP(AF1255,角色间职业划分!L:M,2,FALSE)</f>
        <v>20001</v>
      </c>
      <c r="X1255" s="26">
        <f t="shared" si="490"/>
        <v>30</v>
      </c>
      <c r="Y1255" s="26">
        <v>0</v>
      </c>
      <c r="Z1255" s="26">
        <v>0</v>
      </c>
      <c r="AA1255" s="26">
        <v>0</v>
      </c>
      <c r="AB1255" s="26">
        <f t="shared" si="491"/>
        <v>10</v>
      </c>
      <c r="AC1255" s="1">
        <f t="shared" si="472"/>
        <v>771</v>
      </c>
      <c r="AD1255" s="51"/>
      <c r="AE1255" s="1"/>
      <c r="AF1255">
        <f t="shared" si="492"/>
        <v>21</v>
      </c>
      <c r="AG1255" s="26" t="str">
        <f>VLOOKUP(AF1255,角色间职业划分!P:R,3,FALSE)</f>
        <v>刺客</v>
      </c>
      <c r="AH1255" s="26">
        <f t="shared" si="493"/>
        <v>30</v>
      </c>
    </row>
    <row r="1256" spans="1:34" x14ac:dyDescent="0.15">
      <c r="A1256" s="26">
        <v>1252</v>
      </c>
      <c r="B1256" s="26">
        <f t="shared" si="473"/>
        <v>0</v>
      </c>
      <c r="C1256" s="26">
        <f>ROUND(IF($AG1256="战士",VLOOKUP($AH1256,$DV:$ER,DX$1,FALSE),IF($AG1256="幻术师",VLOOKUP($AH1256,$EU:$FQ,EW$1,FALSE),IF($AG1256="刺客",VLOOKUP($AH1256,$FU:$GQ,FW$1,FALSE),"无该职业")))/VLOOKUP(AF1256,角色间职业划分!P:AP,20,FALSE),0)</f>
        <v>29</v>
      </c>
      <c r="D1256" s="26">
        <f t="shared" si="474"/>
        <v>0</v>
      </c>
      <c r="E1256" s="26">
        <f>ROUND(IF($AG1256="战士",VLOOKUP($AH1256,$DV:$ER,DZ$1,FALSE),IF($AG1256="幻术师",VLOOKUP($AH1256,$EU:$FQ,EY$1,FALSE),IF($AG1256="刺客",VLOOKUP($AH1256,$FU:$GQ,FY$1,FALSE),"无该职业")))*VLOOKUP($AF1256,角色间职业划分!$P:$AP,26,FALSE)*VLOOKUP($AF1256,角色间职业划分!$P:$AP,13,FALSE)/角色间职业划分!$AB$9,0)</f>
        <v>1028</v>
      </c>
      <c r="F1256" s="26">
        <f>ROUND(IF($AG1256="战士",VLOOKUP($AH1256,$DV:$ER,EA$1,FALSE),IF($AG1256="幻术师",VLOOKUP($AH1256,$EU:$FQ,EZ$1,FALSE),IF($AG1256="刺客",VLOOKUP($AH1256,$FU:$GQ,FZ$1,FALSE),"无该职业")))*VLOOKUP($AF1256,角色间职业划分!$P:$AP,8,FALSE)/角色间职业划分!$W$9,0)</f>
        <v>3541</v>
      </c>
      <c r="G1256" s="26">
        <f>ROUND(IF($AG1256="战士",VLOOKUP($AH1256,$DV:$ER,EB$1,FALSE),IF($AG1256="幻术师",VLOOKUP($AH1256,$EU:$FQ,FA$1,FALSE),IF($AG1256="刺客",VLOOKUP($AH1256,$FU:$GQ,GA$1,FALSE),"无该职业")))*VLOOKUP($AF1256,角色间职业划分!$P:$AP,13,FALSE)/角色间职业划分!$AB$9,0)</f>
        <v>3435</v>
      </c>
      <c r="H1256" s="26">
        <f t="shared" si="475"/>
        <v>0</v>
      </c>
      <c r="I1256" s="26">
        <f t="shared" si="476"/>
        <v>0</v>
      </c>
      <c r="J1256" s="26">
        <f t="shared" si="477"/>
        <v>0</v>
      </c>
      <c r="K1256" s="26">
        <f t="shared" si="478"/>
        <v>0</v>
      </c>
      <c r="L1256" s="26">
        <f t="shared" si="479"/>
        <v>0</v>
      </c>
      <c r="M1256" s="26">
        <f t="shared" si="480"/>
        <v>0</v>
      </c>
      <c r="N1256" s="26">
        <f t="shared" si="481"/>
        <v>5</v>
      </c>
      <c r="O1256" s="26">
        <f t="shared" si="482"/>
        <v>2.5</v>
      </c>
      <c r="P1256" s="26">
        <f t="shared" si="483"/>
        <v>0</v>
      </c>
      <c r="Q1256" s="26">
        <f t="shared" si="484"/>
        <v>2.5</v>
      </c>
      <c r="R1256" s="26">
        <f t="shared" si="485"/>
        <v>5</v>
      </c>
      <c r="S1256" s="26">
        <f t="shared" si="486"/>
        <v>2.5</v>
      </c>
      <c r="T1256" s="26">
        <f t="shared" si="487"/>
        <v>2.5</v>
      </c>
      <c r="U1256" s="26">
        <f t="shared" si="488"/>
        <v>0</v>
      </c>
      <c r="V1256" s="26">
        <f t="shared" si="489"/>
        <v>0</v>
      </c>
      <c r="W1256" s="26">
        <f>VLOOKUP(AF1256,角色间职业划分!L:M,2,FALSE)</f>
        <v>20001</v>
      </c>
      <c r="X1256" s="26">
        <f t="shared" si="490"/>
        <v>31</v>
      </c>
      <c r="Y1256" s="26">
        <v>0</v>
      </c>
      <c r="Z1256" s="26">
        <v>0</v>
      </c>
      <c r="AA1256" s="26">
        <v>0</v>
      </c>
      <c r="AB1256" s="26">
        <f t="shared" si="491"/>
        <v>10</v>
      </c>
      <c r="AC1256" s="1">
        <f t="shared" si="472"/>
        <v>792</v>
      </c>
      <c r="AD1256" s="51"/>
      <c r="AE1256" s="1"/>
      <c r="AF1256">
        <f t="shared" si="492"/>
        <v>21</v>
      </c>
      <c r="AG1256" s="26" t="str">
        <f>VLOOKUP(AF1256,角色间职业划分!P:R,3,FALSE)</f>
        <v>刺客</v>
      </c>
      <c r="AH1256" s="26">
        <f t="shared" si="493"/>
        <v>31</v>
      </c>
    </row>
    <row r="1257" spans="1:34" x14ac:dyDescent="0.15">
      <c r="A1257" s="26">
        <v>1253</v>
      </c>
      <c r="B1257" s="26">
        <f t="shared" si="473"/>
        <v>0</v>
      </c>
      <c r="C1257" s="26">
        <f>ROUND(IF($AG1257="战士",VLOOKUP($AH1257,$DV:$ER,DX$1,FALSE),IF($AG1257="幻术师",VLOOKUP($AH1257,$EU:$FQ,EW$1,FALSE),IF($AG1257="刺客",VLOOKUP($AH1257,$FU:$GQ,FW$1,FALSE),"无该职业")))/VLOOKUP(AF1257,角色间职业划分!P:AP,20,FALSE),0)</f>
        <v>29</v>
      </c>
      <c r="D1257" s="26">
        <f t="shared" si="474"/>
        <v>0</v>
      </c>
      <c r="E1257" s="26">
        <f>ROUND(IF($AG1257="战士",VLOOKUP($AH1257,$DV:$ER,DZ$1,FALSE),IF($AG1257="幻术师",VLOOKUP($AH1257,$EU:$FQ,EY$1,FALSE),IF($AG1257="刺客",VLOOKUP($AH1257,$FU:$GQ,FY$1,FALSE),"无该职业")))*VLOOKUP($AF1257,角色间职业划分!$P:$AP,26,FALSE)*VLOOKUP($AF1257,角色间职业划分!$P:$AP,13,FALSE)/角色间职业划分!$AB$9,0)</f>
        <v>1489</v>
      </c>
      <c r="F1257" s="26">
        <f>ROUND(IF($AG1257="战士",VLOOKUP($AH1257,$DV:$ER,EA$1,FALSE),IF($AG1257="幻术师",VLOOKUP($AH1257,$EU:$FQ,EZ$1,FALSE),IF($AG1257="刺客",VLOOKUP($AH1257,$FU:$GQ,FZ$1,FALSE),"无该职业")))*VLOOKUP($AF1257,角色间职业划分!$P:$AP,8,FALSE)/角色间职业划分!$W$9,0)</f>
        <v>3541</v>
      </c>
      <c r="G1257" s="26">
        <f>ROUND(IF($AG1257="战士",VLOOKUP($AH1257,$DV:$ER,EB$1,FALSE),IF($AG1257="幻术师",VLOOKUP($AH1257,$EU:$FQ,FA$1,FALSE),IF($AG1257="刺客",VLOOKUP($AH1257,$FU:$GQ,GA$1,FALSE),"无该职业")))*VLOOKUP($AF1257,角色间职业划分!$P:$AP,13,FALSE)/角色间职业划分!$AB$9,0)</f>
        <v>3435</v>
      </c>
      <c r="H1257" s="26">
        <f t="shared" si="475"/>
        <v>0</v>
      </c>
      <c r="I1257" s="26">
        <f t="shared" si="476"/>
        <v>0</v>
      </c>
      <c r="J1257" s="26">
        <f t="shared" si="477"/>
        <v>0</v>
      </c>
      <c r="K1257" s="26">
        <f t="shared" si="478"/>
        <v>0</v>
      </c>
      <c r="L1257" s="26">
        <f t="shared" si="479"/>
        <v>0</v>
      </c>
      <c r="M1257" s="26">
        <f t="shared" si="480"/>
        <v>0</v>
      </c>
      <c r="N1257" s="26">
        <f t="shared" si="481"/>
        <v>5</v>
      </c>
      <c r="O1257" s="26">
        <f t="shared" si="482"/>
        <v>2.5</v>
      </c>
      <c r="P1257" s="26">
        <f t="shared" si="483"/>
        <v>0</v>
      </c>
      <c r="Q1257" s="26">
        <f t="shared" si="484"/>
        <v>2.5</v>
      </c>
      <c r="R1257" s="26">
        <f t="shared" si="485"/>
        <v>5</v>
      </c>
      <c r="S1257" s="26">
        <f t="shared" si="486"/>
        <v>2.5</v>
      </c>
      <c r="T1257" s="26">
        <f t="shared" si="487"/>
        <v>2.5</v>
      </c>
      <c r="U1257" s="26">
        <f t="shared" si="488"/>
        <v>0</v>
      </c>
      <c r="V1257" s="26">
        <f t="shared" si="489"/>
        <v>0</v>
      </c>
      <c r="W1257" s="26">
        <f>VLOOKUP(AF1257,角色间职业划分!L:M,2,FALSE)</f>
        <v>20001</v>
      </c>
      <c r="X1257" s="26">
        <f t="shared" si="490"/>
        <v>32</v>
      </c>
      <c r="Y1257" s="26">
        <v>0</v>
      </c>
      <c r="Z1257" s="26">
        <v>0</v>
      </c>
      <c r="AA1257" s="26">
        <v>0</v>
      </c>
      <c r="AB1257" s="26">
        <f t="shared" si="491"/>
        <v>10</v>
      </c>
      <c r="AC1257" s="1">
        <f t="shared" si="472"/>
        <v>813</v>
      </c>
      <c r="AD1257" s="51"/>
      <c r="AE1257" s="1"/>
      <c r="AF1257">
        <f t="shared" si="492"/>
        <v>21</v>
      </c>
      <c r="AG1257" s="26" t="str">
        <f>VLOOKUP(AF1257,角色间职业划分!P:R,3,FALSE)</f>
        <v>刺客</v>
      </c>
      <c r="AH1257" s="26">
        <f t="shared" si="493"/>
        <v>32</v>
      </c>
    </row>
    <row r="1258" spans="1:34" x14ac:dyDescent="0.15">
      <c r="A1258" s="26">
        <v>1254</v>
      </c>
      <c r="B1258" s="26">
        <f t="shared" si="473"/>
        <v>0</v>
      </c>
      <c r="C1258" s="26">
        <f>ROUND(IF($AG1258="战士",VLOOKUP($AH1258,$DV:$ER,DX$1,FALSE),IF($AG1258="幻术师",VLOOKUP($AH1258,$EU:$FQ,EW$1,FALSE),IF($AG1258="刺客",VLOOKUP($AH1258,$FU:$GQ,FW$1,FALSE),"无该职业")))/VLOOKUP(AF1258,角色间职业划分!P:AP,20,FALSE),0)</f>
        <v>29</v>
      </c>
      <c r="D1258" s="26">
        <f t="shared" si="474"/>
        <v>0</v>
      </c>
      <c r="E1258" s="26">
        <f>ROUND(IF($AG1258="战士",VLOOKUP($AH1258,$DV:$ER,DZ$1,FALSE),IF($AG1258="幻术师",VLOOKUP($AH1258,$EU:$FQ,EY$1,FALSE),IF($AG1258="刺客",VLOOKUP($AH1258,$FU:$GQ,FY$1,FALSE),"无该职业")))*VLOOKUP($AF1258,角色间职业划分!$P:$AP,26,FALSE)*VLOOKUP($AF1258,角色间职业划分!$P:$AP,13,FALSE)/角色间职业划分!$AB$9,0)</f>
        <v>1489</v>
      </c>
      <c r="F1258" s="26">
        <f>ROUND(IF($AG1258="战士",VLOOKUP($AH1258,$DV:$ER,EA$1,FALSE),IF($AG1258="幻术师",VLOOKUP($AH1258,$EU:$FQ,EZ$1,FALSE),IF($AG1258="刺客",VLOOKUP($AH1258,$FU:$GQ,FZ$1,FALSE),"无该职业")))*VLOOKUP($AF1258,角色间职业划分!$P:$AP,8,FALSE)/角色间职业划分!$W$9,0)</f>
        <v>3541</v>
      </c>
      <c r="G1258" s="26">
        <f>ROUND(IF($AG1258="战士",VLOOKUP($AH1258,$DV:$ER,EB$1,FALSE),IF($AG1258="幻术师",VLOOKUP($AH1258,$EU:$FQ,FA$1,FALSE),IF($AG1258="刺客",VLOOKUP($AH1258,$FU:$GQ,GA$1,FALSE),"无该职业")))*VLOOKUP($AF1258,角色间职业划分!$P:$AP,13,FALSE)/角色间职业划分!$AB$9,0)</f>
        <v>3820</v>
      </c>
      <c r="H1258" s="26">
        <f t="shared" si="475"/>
        <v>0</v>
      </c>
      <c r="I1258" s="26">
        <f t="shared" si="476"/>
        <v>0</v>
      </c>
      <c r="J1258" s="26">
        <f t="shared" si="477"/>
        <v>0</v>
      </c>
      <c r="K1258" s="26">
        <f t="shared" si="478"/>
        <v>0</v>
      </c>
      <c r="L1258" s="26">
        <f t="shared" si="479"/>
        <v>0</v>
      </c>
      <c r="M1258" s="26">
        <f t="shared" si="480"/>
        <v>0</v>
      </c>
      <c r="N1258" s="26">
        <f t="shared" si="481"/>
        <v>5</v>
      </c>
      <c r="O1258" s="26">
        <f t="shared" si="482"/>
        <v>2.5</v>
      </c>
      <c r="P1258" s="26">
        <f t="shared" si="483"/>
        <v>0</v>
      </c>
      <c r="Q1258" s="26">
        <f t="shared" si="484"/>
        <v>2.5</v>
      </c>
      <c r="R1258" s="26">
        <f t="shared" si="485"/>
        <v>5</v>
      </c>
      <c r="S1258" s="26">
        <f t="shared" si="486"/>
        <v>2.5</v>
      </c>
      <c r="T1258" s="26">
        <f t="shared" si="487"/>
        <v>2.5</v>
      </c>
      <c r="U1258" s="26">
        <f t="shared" si="488"/>
        <v>0</v>
      </c>
      <c r="V1258" s="26">
        <f t="shared" si="489"/>
        <v>0</v>
      </c>
      <c r="W1258" s="26">
        <f>VLOOKUP(AF1258,角色间职业划分!L:M,2,FALSE)</f>
        <v>20001</v>
      </c>
      <c r="X1258" s="26">
        <f t="shared" si="490"/>
        <v>33</v>
      </c>
      <c r="Y1258" s="26">
        <v>0</v>
      </c>
      <c r="Z1258" s="26">
        <v>0</v>
      </c>
      <c r="AA1258" s="26">
        <v>0</v>
      </c>
      <c r="AB1258" s="26">
        <f t="shared" si="491"/>
        <v>10</v>
      </c>
      <c r="AC1258" s="1">
        <f t="shared" si="472"/>
        <v>834</v>
      </c>
      <c r="AD1258" s="51"/>
      <c r="AE1258" s="1"/>
      <c r="AF1258">
        <f t="shared" si="492"/>
        <v>21</v>
      </c>
      <c r="AG1258" s="26" t="str">
        <f>VLOOKUP(AF1258,角色间职业划分!P:R,3,FALSE)</f>
        <v>刺客</v>
      </c>
      <c r="AH1258" s="26">
        <f t="shared" si="493"/>
        <v>33</v>
      </c>
    </row>
    <row r="1259" spans="1:34" x14ac:dyDescent="0.15">
      <c r="A1259" s="26">
        <v>1255</v>
      </c>
      <c r="B1259" s="26">
        <f t="shared" si="473"/>
        <v>0</v>
      </c>
      <c r="C1259" s="26">
        <f>ROUND(IF($AG1259="战士",VLOOKUP($AH1259,$DV:$ER,DX$1,FALSE),IF($AG1259="幻术师",VLOOKUP($AH1259,$EU:$FQ,EW$1,FALSE),IF($AG1259="刺客",VLOOKUP($AH1259,$FU:$GQ,FW$1,FALSE),"无该职业")))/VLOOKUP(AF1259,角色间职业划分!P:AP,20,FALSE),0)</f>
        <v>29</v>
      </c>
      <c r="D1259" s="26">
        <f t="shared" si="474"/>
        <v>0</v>
      </c>
      <c r="E1259" s="26">
        <f>ROUND(IF($AG1259="战士",VLOOKUP($AH1259,$DV:$ER,DZ$1,FALSE),IF($AG1259="幻术师",VLOOKUP($AH1259,$EU:$FQ,EY$1,FALSE),IF($AG1259="刺客",VLOOKUP($AH1259,$FU:$GQ,FY$1,FALSE),"无该职业")))*VLOOKUP($AF1259,角色间职业划分!$P:$AP,26,FALSE)*VLOOKUP($AF1259,角色间职业划分!$P:$AP,13,FALSE)/角色间职业划分!$AB$9,0)</f>
        <v>1489</v>
      </c>
      <c r="F1259" s="26">
        <f>ROUND(IF($AG1259="战士",VLOOKUP($AH1259,$DV:$ER,EA$1,FALSE),IF($AG1259="幻术师",VLOOKUP($AH1259,$EU:$FQ,EZ$1,FALSE),IF($AG1259="刺客",VLOOKUP($AH1259,$FU:$GQ,FZ$1,FALSE),"无该职业")))*VLOOKUP($AF1259,角色间职业划分!$P:$AP,8,FALSE)/角色间职业划分!$W$9,0)</f>
        <v>3541</v>
      </c>
      <c r="G1259" s="26">
        <f>ROUND(IF($AG1259="战士",VLOOKUP($AH1259,$DV:$ER,EB$1,FALSE),IF($AG1259="幻术师",VLOOKUP($AH1259,$EU:$FQ,FA$1,FALSE),IF($AG1259="刺客",VLOOKUP($AH1259,$FU:$GQ,GA$1,FALSE),"无该职业")))*VLOOKUP($AF1259,角色间职业划分!$P:$AP,13,FALSE)/角色间职业划分!$AB$9,0)</f>
        <v>3820</v>
      </c>
      <c r="H1259" s="26">
        <f t="shared" si="475"/>
        <v>0</v>
      </c>
      <c r="I1259" s="26">
        <f t="shared" si="476"/>
        <v>0</v>
      </c>
      <c r="J1259" s="26">
        <f t="shared" si="477"/>
        <v>0</v>
      </c>
      <c r="K1259" s="26">
        <f t="shared" si="478"/>
        <v>0</v>
      </c>
      <c r="L1259" s="26">
        <f t="shared" si="479"/>
        <v>0</v>
      </c>
      <c r="M1259" s="26">
        <f t="shared" si="480"/>
        <v>0</v>
      </c>
      <c r="N1259" s="26">
        <f t="shared" si="481"/>
        <v>5</v>
      </c>
      <c r="O1259" s="26">
        <f t="shared" si="482"/>
        <v>2.5</v>
      </c>
      <c r="P1259" s="26">
        <f t="shared" si="483"/>
        <v>0</v>
      </c>
      <c r="Q1259" s="26">
        <f t="shared" si="484"/>
        <v>2.5</v>
      </c>
      <c r="R1259" s="26">
        <f t="shared" si="485"/>
        <v>7.5</v>
      </c>
      <c r="S1259" s="26">
        <f t="shared" si="486"/>
        <v>2.5</v>
      </c>
      <c r="T1259" s="26">
        <f t="shared" si="487"/>
        <v>2.5</v>
      </c>
      <c r="U1259" s="26">
        <f t="shared" si="488"/>
        <v>0</v>
      </c>
      <c r="V1259" s="26">
        <f t="shared" si="489"/>
        <v>0</v>
      </c>
      <c r="W1259" s="26">
        <f>VLOOKUP(AF1259,角色间职业划分!L:M,2,FALSE)</f>
        <v>20001</v>
      </c>
      <c r="X1259" s="26">
        <f t="shared" si="490"/>
        <v>34</v>
      </c>
      <c r="Y1259" s="26">
        <v>0</v>
      </c>
      <c r="Z1259" s="26">
        <v>0</v>
      </c>
      <c r="AA1259" s="26">
        <v>0</v>
      </c>
      <c r="AB1259" s="26">
        <f t="shared" si="491"/>
        <v>10</v>
      </c>
      <c r="AC1259" s="1">
        <f t="shared" si="472"/>
        <v>855</v>
      </c>
      <c r="AD1259" s="51"/>
      <c r="AE1259" s="1"/>
      <c r="AF1259">
        <f t="shared" si="492"/>
        <v>21</v>
      </c>
      <c r="AG1259" s="26" t="str">
        <f>VLOOKUP(AF1259,角色间职业划分!P:R,3,FALSE)</f>
        <v>刺客</v>
      </c>
      <c r="AH1259" s="26">
        <f t="shared" si="493"/>
        <v>34</v>
      </c>
    </row>
    <row r="1260" spans="1:34" x14ac:dyDescent="0.15">
      <c r="A1260" s="26">
        <v>1256</v>
      </c>
      <c r="B1260" s="26">
        <f t="shared" si="473"/>
        <v>0</v>
      </c>
      <c r="C1260" s="26">
        <f>ROUND(IF($AG1260="战士",VLOOKUP($AH1260,$DV:$ER,DX$1,FALSE),IF($AG1260="幻术师",VLOOKUP($AH1260,$EU:$FQ,EW$1,FALSE),IF($AG1260="刺客",VLOOKUP($AH1260,$FU:$GQ,FW$1,FALSE),"无该职业")))/VLOOKUP(AF1260,角色间职业划分!P:AP,20,FALSE),0)</f>
        <v>29</v>
      </c>
      <c r="D1260" s="26">
        <f t="shared" si="474"/>
        <v>0</v>
      </c>
      <c r="E1260" s="26">
        <f>ROUND(IF($AG1260="战士",VLOOKUP($AH1260,$DV:$ER,DZ$1,FALSE),IF($AG1260="幻术师",VLOOKUP($AH1260,$EU:$FQ,EY$1,FALSE),IF($AG1260="刺客",VLOOKUP($AH1260,$FU:$GQ,FY$1,FALSE),"无该职业")))*VLOOKUP($AF1260,角色间职业划分!$P:$AP,26,FALSE)*VLOOKUP($AF1260,角色间职业划分!$P:$AP,13,FALSE)/角色间职业划分!$AB$9,0)</f>
        <v>1489</v>
      </c>
      <c r="F1260" s="26">
        <f>ROUND(IF($AG1260="战士",VLOOKUP($AH1260,$DV:$ER,EA$1,FALSE),IF($AG1260="幻术师",VLOOKUP($AH1260,$EU:$FQ,EZ$1,FALSE),IF($AG1260="刺客",VLOOKUP($AH1260,$FU:$GQ,FZ$1,FALSE),"无该职业")))*VLOOKUP($AF1260,角色间职业划分!$P:$AP,8,FALSE)/角色间职业划分!$W$9,0)</f>
        <v>3917</v>
      </c>
      <c r="G1260" s="26">
        <f>ROUND(IF($AG1260="战士",VLOOKUP($AH1260,$DV:$ER,EB$1,FALSE),IF($AG1260="幻术师",VLOOKUP($AH1260,$EU:$FQ,FA$1,FALSE),IF($AG1260="刺客",VLOOKUP($AH1260,$FU:$GQ,GA$1,FALSE),"无该职业")))*VLOOKUP($AF1260,角色间职业划分!$P:$AP,13,FALSE)/角色间职业划分!$AB$9,0)</f>
        <v>3820</v>
      </c>
      <c r="H1260" s="26">
        <f t="shared" si="475"/>
        <v>0</v>
      </c>
      <c r="I1260" s="26">
        <f t="shared" si="476"/>
        <v>0</v>
      </c>
      <c r="J1260" s="26">
        <f t="shared" si="477"/>
        <v>0</v>
      </c>
      <c r="K1260" s="26">
        <f t="shared" si="478"/>
        <v>0</v>
      </c>
      <c r="L1260" s="26">
        <f t="shared" si="479"/>
        <v>0</v>
      </c>
      <c r="M1260" s="26">
        <f t="shared" si="480"/>
        <v>0</v>
      </c>
      <c r="N1260" s="26">
        <f t="shared" si="481"/>
        <v>5</v>
      </c>
      <c r="O1260" s="26">
        <f t="shared" si="482"/>
        <v>2.5</v>
      </c>
      <c r="P1260" s="26">
        <f t="shared" si="483"/>
        <v>0</v>
      </c>
      <c r="Q1260" s="26">
        <f t="shared" si="484"/>
        <v>2.5</v>
      </c>
      <c r="R1260" s="26">
        <f t="shared" si="485"/>
        <v>7.5</v>
      </c>
      <c r="S1260" s="26">
        <f t="shared" si="486"/>
        <v>2.5</v>
      </c>
      <c r="T1260" s="26">
        <f t="shared" si="487"/>
        <v>2.5</v>
      </c>
      <c r="U1260" s="26">
        <f t="shared" si="488"/>
        <v>0</v>
      </c>
      <c r="V1260" s="26">
        <f t="shared" si="489"/>
        <v>0</v>
      </c>
      <c r="W1260" s="26">
        <f>VLOOKUP(AF1260,角色间职业划分!L:M,2,FALSE)</f>
        <v>20001</v>
      </c>
      <c r="X1260" s="26">
        <f t="shared" si="490"/>
        <v>35</v>
      </c>
      <c r="Y1260" s="26">
        <v>0</v>
      </c>
      <c r="Z1260" s="26">
        <v>0</v>
      </c>
      <c r="AA1260" s="26">
        <v>0</v>
      </c>
      <c r="AB1260" s="26">
        <f t="shared" si="491"/>
        <v>10</v>
      </c>
      <c r="AC1260" s="1">
        <f t="shared" si="472"/>
        <v>876</v>
      </c>
      <c r="AD1260" s="51"/>
      <c r="AE1260" s="1"/>
      <c r="AF1260">
        <f t="shared" si="492"/>
        <v>21</v>
      </c>
      <c r="AG1260" s="26" t="str">
        <f>VLOOKUP(AF1260,角色间职业划分!P:R,3,FALSE)</f>
        <v>刺客</v>
      </c>
      <c r="AH1260" s="26">
        <f t="shared" si="493"/>
        <v>35</v>
      </c>
    </row>
    <row r="1261" spans="1:34" x14ac:dyDescent="0.15">
      <c r="A1261" s="26">
        <v>1257</v>
      </c>
      <c r="B1261" s="26">
        <f t="shared" si="473"/>
        <v>0</v>
      </c>
      <c r="C1261" s="26">
        <f>ROUND(IF($AG1261="战士",VLOOKUP($AH1261,$DV:$ER,DX$1,FALSE),IF($AG1261="幻术师",VLOOKUP($AH1261,$EU:$FQ,EW$1,FALSE),IF($AG1261="刺客",VLOOKUP($AH1261,$FU:$GQ,FW$1,FALSE),"无该职业")))/VLOOKUP(AF1261,角色间职业划分!P:AP,20,FALSE),0)</f>
        <v>33</v>
      </c>
      <c r="D1261" s="26">
        <f t="shared" si="474"/>
        <v>0</v>
      </c>
      <c r="E1261" s="26">
        <f>ROUND(IF($AG1261="战士",VLOOKUP($AH1261,$DV:$ER,DZ$1,FALSE),IF($AG1261="幻术师",VLOOKUP($AH1261,$EU:$FQ,EY$1,FALSE),IF($AG1261="刺客",VLOOKUP($AH1261,$FU:$GQ,FY$1,FALSE),"无该职业")))*VLOOKUP($AF1261,角色间职业划分!$P:$AP,26,FALSE)*VLOOKUP($AF1261,角色间职业划分!$P:$AP,13,FALSE)/角色间职业划分!$AB$9,0)</f>
        <v>1489</v>
      </c>
      <c r="F1261" s="26">
        <f>ROUND(IF($AG1261="战士",VLOOKUP($AH1261,$DV:$ER,EA$1,FALSE),IF($AG1261="幻术师",VLOOKUP($AH1261,$EU:$FQ,EZ$1,FALSE),IF($AG1261="刺客",VLOOKUP($AH1261,$FU:$GQ,FZ$1,FALSE),"无该职业")))*VLOOKUP($AF1261,角色间职业划分!$P:$AP,8,FALSE)/角色间职业划分!$W$9,0)</f>
        <v>3917</v>
      </c>
      <c r="G1261" s="26">
        <f>ROUND(IF($AG1261="战士",VLOOKUP($AH1261,$DV:$ER,EB$1,FALSE),IF($AG1261="幻术师",VLOOKUP($AH1261,$EU:$FQ,FA$1,FALSE),IF($AG1261="刺客",VLOOKUP($AH1261,$FU:$GQ,GA$1,FALSE),"无该职业")))*VLOOKUP($AF1261,角色间职业划分!$P:$AP,13,FALSE)/角色间职业划分!$AB$9,0)</f>
        <v>3820</v>
      </c>
      <c r="H1261" s="26">
        <f t="shared" si="475"/>
        <v>0</v>
      </c>
      <c r="I1261" s="26">
        <f t="shared" si="476"/>
        <v>0</v>
      </c>
      <c r="J1261" s="26">
        <f t="shared" si="477"/>
        <v>0</v>
      </c>
      <c r="K1261" s="26">
        <f t="shared" si="478"/>
        <v>0</v>
      </c>
      <c r="L1261" s="26">
        <f t="shared" si="479"/>
        <v>0</v>
      </c>
      <c r="M1261" s="26">
        <f t="shared" si="480"/>
        <v>0</v>
      </c>
      <c r="N1261" s="26">
        <f t="shared" si="481"/>
        <v>5</v>
      </c>
      <c r="O1261" s="26">
        <f t="shared" si="482"/>
        <v>2.5</v>
      </c>
      <c r="P1261" s="26">
        <f t="shared" si="483"/>
        <v>0</v>
      </c>
      <c r="Q1261" s="26">
        <f t="shared" si="484"/>
        <v>2.5</v>
      </c>
      <c r="R1261" s="26">
        <f t="shared" si="485"/>
        <v>7.5</v>
      </c>
      <c r="S1261" s="26">
        <f t="shared" si="486"/>
        <v>2.5</v>
      </c>
      <c r="T1261" s="26">
        <f t="shared" si="487"/>
        <v>2.5</v>
      </c>
      <c r="U1261" s="26">
        <f t="shared" si="488"/>
        <v>0</v>
      </c>
      <c r="V1261" s="26">
        <f t="shared" si="489"/>
        <v>0</v>
      </c>
      <c r="W1261" s="26">
        <f>VLOOKUP(AF1261,角色间职业划分!L:M,2,FALSE)</f>
        <v>20001</v>
      </c>
      <c r="X1261" s="26">
        <f t="shared" si="490"/>
        <v>36</v>
      </c>
      <c r="Y1261" s="26">
        <v>0</v>
      </c>
      <c r="Z1261" s="26">
        <v>0</v>
      </c>
      <c r="AA1261" s="26">
        <v>0</v>
      </c>
      <c r="AB1261" s="26">
        <f t="shared" si="491"/>
        <v>10</v>
      </c>
      <c r="AC1261" s="1">
        <f t="shared" si="472"/>
        <v>897</v>
      </c>
      <c r="AD1261" s="51"/>
      <c r="AE1261" s="1"/>
      <c r="AF1261">
        <f t="shared" si="492"/>
        <v>21</v>
      </c>
      <c r="AG1261" s="26" t="str">
        <f>VLOOKUP(AF1261,角色间职业划分!P:R,3,FALSE)</f>
        <v>刺客</v>
      </c>
      <c r="AH1261" s="26">
        <f t="shared" si="493"/>
        <v>36</v>
      </c>
    </row>
    <row r="1262" spans="1:34" x14ac:dyDescent="0.15">
      <c r="A1262" s="26">
        <v>1258</v>
      </c>
      <c r="B1262" s="26">
        <f t="shared" si="473"/>
        <v>0</v>
      </c>
      <c r="C1262" s="26">
        <f>ROUND(IF($AG1262="战士",VLOOKUP($AH1262,$DV:$ER,DX$1,FALSE),IF($AG1262="幻术师",VLOOKUP($AH1262,$EU:$FQ,EW$1,FALSE),IF($AG1262="刺客",VLOOKUP($AH1262,$FU:$GQ,FW$1,FALSE),"无该职业")))/VLOOKUP(AF1262,角色间职业划分!P:AP,20,FALSE),0)</f>
        <v>33</v>
      </c>
      <c r="D1262" s="26">
        <f t="shared" si="474"/>
        <v>0</v>
      </c>
      <c r="E1262" s="26">
        <f>ROUND(IF($AG1262="战士",VLOOKUP($AH1262,$DV:$ER,DZ$1,FALSE),IF($AG1262="幻术师",VLOOKUP($AH1262,$EU:$FQ,EY$1,FALSE),IF($AG1262="刺客",VLOOKUP($AH1262,$FU:$GQ,FY$1,FALSE),"无该职业")))*VLOOKUP($AF1262,角色间职业划分!$P:$AP,26,FALSE)*VLOOKUP($AF1262,角色间职业划分!$P:$AP,13,FALSE)/角色间职业划分!$AB$9,0)</f>
        <v>1489</v>
      </c>
      <c r="F1262" s="26">
        <f>ROUND(IF($AG1262="战士",VLOOKUP($AH1262,$DV:$ER,EA$1,FALSE),IF($AG1262="幻术师",VLOOKUP($AH1262,$EU:$FQ,EZ$1,FALSE),IF($AG1262="刺客",VLOOKUP($AH1262,$FU:$GQ,FZ$1,FALSE),"无该职业")))*VLOOKUP($AF1262,角色间职业划分!$P:$AP,8,FALSE)/角色间职业划分!$W$9,0)</f>
        <v>3917</v>
      </c>
      <c r="G1262" s="26">
        <f>ROUND(IF($AG1262="战士",VLOOKUP($AH1262,$DV:$ER,EB$1,FALSE),IF($AG1262="幻术师",VLOOKUP($AH1262,$EU:$FQ,FA$1,FALSE),IF($AG1262="刺客",VLOOKUP($AH1262,$FU:$GQ,GA$1,FALSE),"无该职业")))*VLOOKUP($AF1262,角色间职业划分!$P:$AP,13,FALSE)/角色间职业划分!$AB$9,0)</f>
        <v>4205</v>
      </c>
      <c r="H1262" s="26">
        <f t="shared" si="475"/>
        <v>0</v>
      </c>
      <c r="I1262" s="26">
        <f t="shared" si="476"/>
        <v>0</v>
      </c>
      <c r="J1262" s="26">
        <f t="shared" si="477"/>
        <v>0</v>
      </c>
      <c r="K1262" s="26">
        <f t="shared" si="478"/>
        <v>0</v>
      </c>
      <c r="L1262" s="26">
        <f t="shared" si="479"/>
        <v>0</v>
      </c>
      <c r="M1262" s="26">
        <f t="shared" si="480"/>
        <v>0</v>
      </c>
      <c r="N1262" s="26">
        <f t="shared" si="481"/>
        <v>5</v>
      </c>
      <c r="O1262" s="26">
        <f t="shared" si="482"/>
        <v>2.5</v>
      </c>
      <c r="P1262" s="26">
        <f t="shared" si="483"/>
        <v>0</v>
      </c>
      <c r="Q1262" s="26">
        <f t="shared" si="484"/>
        <v>2.5</v>
      </c>
      <c r="R1262" s="26">
        <f t="shared" si="485"/>
        <v>7.5</v>
      </c>
      <c r="S1262" s="26">
        <f t="shared" si="486"/>
        <v>2.5</v>
      </c>
      <c r="T1262" s="26">
        <f t="shared" si="487"/>
        <v>2.5</v>
      </c>
      <c r="U1262" s="26">
        <f t="shared" si="488"/>
        <v>0</v>
      </c>
      <c r="V1262" s="26">
        <f t="shared" si="489"/>
        <v>0</v>
      </c>
      <c r="W1262" s="26">
        <f>VLOOKUP(AF1262,角色间职业划分!L:M,2,FALSE)</f>
        <v>20001</v>
      </c>
      <c r="X1262" s="26">
        <f t="shared" si="490"/>
        <v>37</v>
      </c>
      <c r="Y1262" s="26">
        <v>0</v>
      </c>
      <c r="Z1262" s="26">
        <v>0</v>
      </c>
      <c r="AA1262" s="26">
        <v>0</v>
      </c>
      <c r="AB1262" s="26">
        <f t="shared" si="491"/>
        <v>10</v>
      </c>
      <c r="AC1262" s="1">
        <f t="shared" si="472"/>
        <v>918</v>
      </c>
      <c r="AD1262" s="51"/>
      <c r="AE1262" s="1"/>
      <c r="AF1262">
        <f t="shared" si="492"/>
        <v>21</v>
      </c>
      <c r="AG1262" s="26" t="str">
        <f>VLOOKUP(AF1262,角色间职业划分!P:R,3,FALSE)</f>
        <v>刺客</v>
      </c>
      <c r="AH1262" s="26">
        <f t="shared" si="493"/>
        <v>37</v>
      </c>
    </row>
    <row r="1263" spans="1:34" x14ac:dyDescent="0.15">
      <c r="A1263" s="26">
        <v>1259</v>
      </c>
      <c r="B1263" s="26">
        <f t="shared" si="473"/>
        <v>0</v>
      </c>
      <c r="C1263" s="26">
        <f>ROUND(IF($AG1263="战士",VLOOKUP($AH1263,$DV:$ER,DX$1,FALSE),IF($AG1263="幻术师",VLOOKUP($AH1263,$EU:$FQ,EW$1,FALSE),IF($AG1263="刺客",VLOOKUP($AH1263,$FU:$GQ,FW$1,FALSE),"无该职业")))/VLOOKUP(AF1263,角色间职业划分!P:AP,20,FALSE),0)</f>
        <v>33</v>
      </c>
      <c r="D1263" s="26">
        <f t="shared" si="474"/>
        <v>0</v>
      </c>
      <c r="E1263" s="26">
        <f>ROUND(IF($AG1263="战士",VLOOKUP($AH1263,$DV:$ER,DZ$1,FALSE),IF($AG1263="幻术师",VLOOKUP($AH1263,$EU:$FQ,EY$1,FALSE),IF($AG1263="刺客",VLOOKUP($AH1263,$FU:$GQ,FY$1,FALSE),"无该职业")))*VLOOKUP($AF1263,角色间职业划分!$P:$AP,26,FALSE)*VLOOKUP($AF1263,角色间职业划分!$P:$AP,13,FALSE)/角色间职业划分!$AB$9,0)</f>
        <v>1489</v>
      </c>
      <c r="F1263" s="26">
        <f>ROUND(IF($AG1263="战士",VLOOKUP($AH1263,$DV:$ER,EA$1,FALSE),IF($AG1263="幻术师",VLOOKUP($AH1263,$EU:$FQ,EZ$1,FALSE),IF($AG1263="刺客",VLOOKUP($AH1263,$FU:$GQ,FZ$1,FALSE),"无该职业")))*VLOOKUP($AF1263,角色间职业划分!$P:$AP,8,FALSE)/角色间职业划分!$W$9,0)</f>
        <v>3917</v>
      </c>
      <c r="G1263" s="26">
        <f>ROUND(IF($AG1263="战士",VLOOKUP($AH1263,$DV:$ER,EB$1,FALSE),IF($AG1263="幻术师",VLOOKUP($AH1263,$EU:$FQ,FA$1,FALSE),IF($AG1263="刺客",VLOOKUP($AH1263,$FU:$GQ,GA$1,FALSE),"无该职业")))*VLOOKUP($AF1263,角色间职业划分!$P:$AP,13,FALSE)/角色间职业划分!$AB$9,0)</f>
        <v>4205</v>
      </c>
      <c r="H1263" s="26">
        <f t="shared" si="475"/>
        <v>0</v>
      </c>
      <c r="I1263" s="26">
        <f t="shared" si="476"/>
        <v>0</v>
      </c>
      <c r="J1263" s="26">
        <f t="shared" si="477"/>
        <v>0</v>
      </c>
      <c r="K1263" s="26">
        <f t="shared" si="478"/>
        <v>0</v>
      </c>
      <c r="L1263" s="26">
        <f t="shared" si="479"/>
        <v>0</v>
      </c>
      <c r="M1263" s="26">
        <f t="shared" si="480"/>
        <v>0</v>
      </c>
      <c r="N1263" s="26">
        <f t="shared" si="481"/>
        <v>7.5</v>
      </c>
      <c r="O1263" s="26">
        <f t="shared" si="482"/>
        <v>2.5</v>
      </c>
      <c r="P1263" s="26">
        <f t="shared" si="483"/>
        <v>0</v>
      </c>
      <c r="Q1263" s="26">
        <f t="shared" si="484"/>
        <v>2.5</v>
      </c>
      <c r="R1263" s="26">
        <f t="shared" si="485"/>
        <v>7.5</v>
      </c>
      <c r="S1263" s="26">
        <f t="shared" si="486"/>
        <v>2.5</v>
      </c>
      <c r="T1263" s="26">
        <f t="shared" si="487"/>
        <v>2.5</v>
      </c>
      <c r="U1263" s="26">
        <f t="shared" si="488"/>
        <v>0</v>
      </c>
      <c r="V1263" s="26">
        <f t="shared" si="489"/>
        <v>0</v>
      </c>
      <c r="W1263" s="26">
        <f>VLOOKUP(AF1263,角色间职业划分!L:M,2,FALSE)</f>
        <v>20001</v>
      </c>
      <c r="X1263" s="26">
        <f t="shared" si="490"/>
        <v>38</v>
      </c>
      <c r="Y1263" s="26">
        <v>0</v>
      </c>
      <c r="Z1263" s="26">
        <v>0</v>
      </c>
      <c r="AA1263" s="26">
        <v>0</v>
      </c>
      <c r="AB1263" s="26">
        <f t="shared" si="491"/>
        <v>10</v>
      </c>
      <c r="AC1263" s="1">
        <f t="shared" si="472"/>
        <v>939</v>
      </c>
      <c r="AD1263" s="51"/>
      <c r="AE1263" s="1"/>
      <c r="AF1263">
        <f t="shared" si="492"/>
        <v>21</v>
      </c>
      <c r="AG1263" s="26" t="str">
        <f>VLOOKUP(AF1263,角色间职业划分!P:R,3,FALSE)</f>
        <v>刺客</v>
      </c>
      <c r="AH1263" s="26">
        <f t="shared" si="493"/>
        <v>38</v>
      </c>
    </row>
    <row r="1264" spans="1:34" x14ac:dyDescent="0.15">
      <c r="A1264" s="26">
        <v>1260</v>
      </c>
      <c r="B1264" s="26">
        <f t="shared" si="473"/>
        <v>0</v>
      </c>
      <c r="C1264" s="26">
        <f>ROUND(IF($AG1264="战士",VLOOKUP($AH1264,$DV:$ER,DX$1,FALSE),IF($AG1264="幻术师",VLOOKUP($AH1264,$EU:$FQ,EW$1,FALSE),IF($AG1264="刺客",VLOOKUP($AH1264,$FU:$GQ,FW$1,FALSE),"无该职业")))/VLOOKUP(AF1264,角色间职业划分!P:AP,20,FALSE),0)</f>
        <v>33</v>
      </c>
      <c r="D1264" s="26">
        <f t="shared" si="474"/>
        <v>0</v>
      </c>
      <c r="E1264" s="26">
        <f>ROUND(IF($AG1264="战士",VLOOKUP($AH1264,$DV:$ER,DZ$1,FALSE),IF($AG1264="幻术师",VLOOKUP($AH1264,$EU:$FQ,EY$1,FALSE),IF($AG1264="刺客",VLOOKUP($AH1264,$FU:$GQ,FY$1,FALSE),"无该职业")))*VLOOKUP($AF1264,角色间职业划分!$P:$AP,26,FALSE)*VLOOKUP($AF1264,角色间职业划分!$P:$AP,13,FALSE)/角色间职业划分!$AB$9,0)</f>
        <v>1489</v>
      </c>
      <c r="F1264" s="26">
        <f>ROUND(IF($AG1264="战士",VLOOKUP($AH1264,$DV:$ER,EA$1,FALSE),IF($AG1264="幻术师",VLOOKUP($AH1264,$EU:$FQ,EZ$1,FALSE),IF($AG1264="刺客",VLOOKUP($AH1264,$FU:$GQ,FZ$1,FALSE),"无该职业")))*VLOOKUP($AF1264,角色间职业划分!$P:$AP,8,FALSE)/角色间职业划分!$W$9,0)</f>
        <v>4292</v>
      </c>
      <c r="G1264" s="26">
        <f>ROUND(IF($AG1264="战士",VLOOKUP($AH1264,$DV:$ER,EB$1,FALSE),IF($AG1264="幻术师",VLOOKUP($AH1264,$EU:$FQ,FA$1,FALSE),IF($AG1264="刺客",VLOOKUP($AH1264,$FU:$GQ,GA$1,FALSE),"无该职业")))*VLOOKUP($AF1264,角色间职业划分!$P:$AP,13,FALSE)/角色间职业划分!$AB$9,0)</f>
        <v>4205</v>
      </c>
      <c r="H1264" s="26">
        <f t="shared" si="475"/>
        <v>0</v>
      </c>
      <c r="I1264" s="26">
        <f t="shared" si="476"/>
        <v>0</v>
      </c>
      <c r="J1264" s="26">
        <f t="shared" si="477"/>
        <v>0</v>
      </c>
      <c r="K1264" s="26">
        <f t="shared" si="478"/>
        <v>0</v>
      </c>
      <c r="L1264" s="26">
        <f t="shared" si="479"/>
        <v>0</v>
      </c>
      <c r="M1264" s="26">
        <f t="shared" si="480"/>
        <v>0</v>
      </c>
      <c r="N1264" s="26">
        <f t="shared" si="481"/>
        <v>7.5</v>
      </c>
      <c r="O1264" s="26">
        <f t="shared" si="482"/>
        <v>2.5</v>
      </c>
      <c r="P1264" s="26">
        <f t="shared" si="483"/>
        <v>0</v>
      </c>
      <c r="Q1264" s="26">
        <f t="shared" si="484"/>
        <v>2.5</v>
      </c>
      <c r="R1264" s="26">
        <f t="shared" si="485"/>
        <v>7.5</v>
      </c>
      <c r="S1264" s="26">
        <f t="shared" si="486"/>
        <v>2.5</v>
      </c>
      <c r="T1264" s="26">
        <f t="shared" si="487"/>
        <v>2.5</v>
      </c>
      <c r="U1264" s="26">
        <f t="shared" si="488"/>
        <v>0</v>
      </c>
      <c r="V1264" s="26">
        <f t="shared" si="489"/>
        <v>0</v>
      </c>
      <c r="W1264" s="26">
        <f>VLOOKUP(AF1264,角色间职业划分!L:M,2,FALSE)</f>
        <v>20001</v>
      </c>
      <c r="X1264" s="26">
        <f t="shared" si="490"/>
        <v>39</v>
      </c>
      <c r="Y1264" s="26">
        <v>0</v>
      </c>
      <c r="Z1264" s="26">
        <v>0</v>
      </c>
      <c r="AA1264" s="26">
        <v>0</v>
      </c>
      <c r="AB1264" s="26">
        <f t="shared" si="491"/>
        <v>10</v>
      </c>
      <c r="AC1264" s="1">
        <f t="shared" si="472"/>
        <v>960</v>
      </c>
      <c r="AD1264" s="51"/>
      <c r="AE1264" s="1"/>
      <c r="AF1264">
        <f t="shared" si="492"/>
        <v>21</v>
      </c>
      <c r="AG1264" s="26" t="str">
        <f>VLOOKUP(AF1264,角色间职业划分!P:R,3,FALSE)</f>
        <v>刺客</v>
      </c>
      <c r="AH1264" s="26">
        <f t="shared" si="493"/>
        <v>39</v>
      </c>
    </row>
    <row r="1265" spans="1:34" x14ac:dyDescent="0.15">
      <c r="A1265" s="26">
        <v>1261</v>
      </c>
      <c r="B1265" s="26">
        <f t="shared" si="473"/>
        <v>0</v>
      </c>
      <c r="C1265" s="26">
        <f>ROUND(IF($AG1265="战士",VLOOKUP($AH1265,$DV:$ER,DX$1,FALSE),IF($AG1265="幻术师",VLOOKUP($AH1265,$EU:$FQ,EW$1,FALSE),IF($AG1265="刺客",VLOOKUP($AH1265,$FU:$GQ,FW$1,FALSE),"无该职业")))/VLOOKUP(AF1265,角色间职业划分!P:AP,20,FALSE),0)</f>
        <v>33</v>
      </c>
      <c r="D1265" s="26">
        <f t="shared" si="474"/>
        <v>0</v>
      </c>
      <c r="E1265" s="26">
        <f>ROUND(IF($AG1265="战士",VLOOKUP($AH1265,$DV:$ER,DZ$1,FALSE),IF($AG1265="幻术师",VLOOKUP($AH1265,$EU:$FQ,EY$1,FALSE),IF($AG1265="刺客",VLOOKUP($AH1265,$FU:$GQ,FY$1,FALSE),"无该职业")))*VLOOKUP($AF1265,角色间职业划分!$P:$AP,26,FALSE)*VLOOKUP($AF1265,角色间职业划分!$P:$AP,13,FALSE)/角色间职业划分!$AB$9,0)</f>
        <v>1489</v>
      </c>
      <c r="F1265" s="26">
        <f>ROUND(IF($AG1265="战士",VLOOKUP($AH1265,$DV:$ER,EA$1,FALSE),IF($AG1265="幻术师",VLOOKUP($AH1265,$EU:$FQ,EZ$1,FALSE),IF($AG1265="刺客",VLOOKUP($AH1265,$FU:$GQ,FZ$1,FALSE),"无该职业")))*VLOOKUP($AF1265,角色间职业划分!$P:$AP,8,FALSE)/角色间职业划分!$W$9,0)</f>
        <v>4292</v>
      </c>
      <c r="G1265" s="26">
        <f>ROUND(IF($AG1265="战士",VLOOKUP($AH1265,$DV:$ER,EB$1,FALSE),IF($AG1265="幻术师",VLOOKUP($AH1265,$EU:$FQ,FA$1,FALSE),IF($AG1265="刺客",VLOOKUP($AH1265,$FU:$GQ,GA$1,FALSE),"无该职业")))*VLOOKUP($AF1265,角色间职业划分!$P:$AP,13,FALSE)/角色间职业划分!$AB$9,0)</f>
        <v>4205</v>
      </c>
      <c r="H1265" s="26">
        <f t="shared" si="475"/>
        <v>0</v>
      </c>
      <c r="I1265" s="26">
        <f t="shared" si="476"/>
        <v>0</v>
      </c>
      <c r="J1265" s="26">
        <f t="shared" si="477"/>
        <v>0</v>
      </c>
      <c r="K1265" s="26">
        <f t="shared" si="478"/>
        <v>0</v>
      </c>
      <c r="L1265" s="26">
        <f t="shared" si="479"/>
        <v>0</v>
      </c>
      <c r="M1265" s="26">
        <f t="shared" si="480"/>
        <v>0</v>
      </c>
      <c r="N1265" s="26">
        <f t="shared" si="481"/>
        <v>7.5</v>
      </c>
      <c r="O1265" s="26">
        <f t="shared" si="482"/>
        <v>2.5</v>
      </c>
      <c r="P1265" s="26">
        <f t="shared" si="483"/>
        <v>0</v>
      </c>
      <c r="Q1265" s="26">
        <f t="shared" si="484"/>
        <v>5</v>
      </c>
      <c r="R1265" s="26">
        <f t="shared" si="485"/>
        <v>7.5</v>
      </c>
      <c r="S1265" s="26">
        <f t="shared" si="486"/>
        <v>2.5</v>
      </c>
      <c r="T1265" s="26">
        <f t="shared" si="487"/>
        <v>2.5</v>
      </c>
      <c r="U1265" s="26">
        <f t="shared" si="488"/>
        <v>0</v>
      </c>
      <c r="V1265" s="26">
        <f t="shared" si="489"/>
        <v>0</v>
      </c>
      <c r="W1265" s="26">
        <f>VLOOKUP(AF1265,角色间职业划分!L:M,2,FALSE)</f>
        <v>20001</v>
      </c>
      <c r="X1265" s="26">
        <f t="shared" si="490"/>
        <v>40</v>
      </c>
      <c r="Y1265" s="26">
        <v>0</v>
      </c>
      <c r="Z1265" s="26">
        <v>0</v>
      </c>
      <c r="AA1265" s="26">
        <v>0</v>
      </c>
      <c r="AB1265" s="26">
        <f t="shared" si="491"/>
        <v>12.5</v>
      </c>
      <c r="AC1265" s="1">
        <f t="shared" si="472"/>
        <v>1010</v>
      </c>
      <c r="AD1265" s="51"/>
      <c r="AE1265" s="1"/>
      <c r="AF1265">
        <f t="shared" si="492"/>
        <v>21</v>
      </c>
      <c r="AG1265" s="26" t="str">
        <f>VLOOKUP(AF1265,角色间职业划分!P:R,3,FALSE)</f>
        <v>刺客</v>
      </c>
      <c r="AH1265" s="26">
        <f t="shared" si="493"/>
        <v>40</v>
      </c>
    </row>
    <row r="1266" spans="1:34" x14ac:dyDescent="0.15">
      <c r="A1266" s="26">
        <v>1262</v>
      </c>
      <c r="B1266" s="26">
        <f t="shared" si="473"/>
        <v>0</v>
      </c>
      <c r="C1266" s="26">
        <f>ROUND(IF($AG1266="战士",VLOOKUP($AH1266,$DV:$ER,DX$1,FALSE),IF($AG1266="幻术师",VLOOKUP($AH1266,$EU:$FQ,EW$1,FALSE),IF($AG1266="刺客",VLOOKUP($AH1266,$FU:$GQ,FW$1,FALSE),"无该职业")))/VLOOKUP(AF1266,角色间职业划分!P:AP,20,FALSE),0)</f>
        <v>33</v>
      </c>
      <c r="D1266" s="26">
        <f t="shared" si="474"/>
        <v>0</v>
      </c>
      <c r="E1266" s="26">
        <f>ROUND(IF($AG1266="战士",VLOOKUP($AH1266,$DV:$ER,DZ$1,FALSE),IF($AG1266="幻术师",VLOOKUP($AH1266,$EU:$FQ,EY$1,FALSE),IF($AG1266="刺客",VLOOKUP($AH1266,$FU:$GQ,FY$1,FALSE),"无该职业")))*VLOOKUP($AF1266,角色间职业划分!$P:$AP,26,FALSE)*VLOOKUP($AF1266,角色间职业划分!$P:$AP,13,FALSE)/角色间职业划分!$AB$9,0)</f>
        <v>1489</v>
      </c>
      <c r="F1266" s="26">
        <f>ROUND(IF($AG1266="战士",VLOOKUP($AH1266,$DV:$ER,EA$1,FALSE),IF($AG1266="幻术师",VLOOKUP($AH1266,$EU:$FQ,EZ$1,FALSE),IF($AG1266="刺客",VLOOKUP($AH1266,$FU:$GQ,FZ$1,FALSE),"无该职业")))*VLOOKUP($AF1266,角色间职业划分!$P:$AP,8,FALSE)/角色间职业划分!$W$9,0)</f>
        <v>4292</v>
      </c>
      <c r="G1266" s="26">
        <f>ROUND(IF($AG1266="战士",VLOOKUP($AH1266,$DV:$ER,EB$1,FALSE),IF($AG1266="幻术师",VLOOKUP($AH1266,$EU:$FQ,FA$1,FALSE),IF($AG1266="刺客",VLOOKUP($AH1266,$FU:$GQ,GA$1,FALSE),"无该职业")))*VLOOKUP($AF1266,角色间职业划分!$P:$AP,13,FALSE)/角色间职业划分!$AB$9,0)</f>
        <v>4860</v>
      </c>
      <c r="H1266" s="26">
        <f t="shared" si="475"/>
        <v>0</v>
      </c>
      <c r="I1266" s="26">
        <f t="shared" si="476"/>
        <v>0</v>
      </c>
      <c r="J1266" s="26">
        <f t="shared" si="477"/>
        <v>0</v>
      </c>
      <c r="K1266" s="26">
        <f t="shared" si="478"/>
        <v>0</v>
      </c>
      <c r="L1266" s="26">
        <f t="shared" si="479"/>
        <v>0</v>
      </c>
      <c r="M1266" s="26">
        <f t="shared" si="480"/>
        <v>0</v>
      </c>
      <c r="N1266" s="26">
        <f t="shared" si="481"/>
        <v>7.5</v>
      </c>
      <c r="O1266" s="26">
        <f t="shared" si="482"/>
        <v>2.5</v>
      </c>
      <c r="P1266" s="26">
        <f t="shared" si="483"/>
        <v>0</v>
      </c>
      <c r="Q1266" s="26">
        <f t="shared" si="484"/>
        <v>5</v>
      </c>
      <c r="R1266" s="26">
        <f t="shared" si="485"/>
        <v>7.5</v>
      </c>
      <c r="S1266" s="26">
        <f t="shared" si="486"/>
        <v>2.5</v>
      </c>
      <c r="T1266" s="26">
        <f t="shared" si="487"/>
        <v>2.5</v>
      </c>
      <c r="U1266" s="26">
        <f t="shared" si="488"/>
        <v>0</v>
      </c>
      <c r="V1266" s="26">
        <f t="shared" si="489"/>
        <v>0</v>
      </c>
      <c r="W1266" s="26">
        <f>VLOOKUP(AF1266,角色间职业划分!L:M,2,FALSE)</f>
        <v>20001</v>
      </c>
      <c r="X1266" s="26">
        <f t="shared" si="490"/>
        <v>41</v>
      </c>
      <c r="Y1266" s="26">
        <v>0</v>
      </c>
      <c r="Z1266" s="26">
        <v>0</v>
      </c>
      <c r="AA1266" s="26">
        <v>0</v>
      </c>
      <c r="AB1266" s="26">
        <f t="shared" si="491"/>
        <v>12.5</v>
      </c>
      <c r="AC1266" s="1">
        <f t="shared" si="472"/>
        <v>1061</v>
      </c>
      <c r="AD1266" s="51"/>
      <c r="AE1266" s="1"/>
      <c r="AF1266">
        <f t="shared" si="492"/>
        <v>21</v>
      </c>
      <c r="AG1266" s="26" t="str">
        <f>VLOOKUP(AF1266,角色间职业划分!P:R,3,FALSE)</f>
        <v>刺客</v>
      </c>
      <c r="AH1266" s="26">
        <f t="shared" si="493"/>
        <v>41</v>
      </c>
    </row>
    <row r="1267" spans="1:34" x14ac:dyDescent="0.15">
      <c r="A1267" s="26">
        <v>1263</v>
      </c>
      <c r="B1267" s="26">
        <f t="shared" si="473"/>
        <v>0</v>
      </c>
      <c r="C1267" s="26">
        <f>ROUND(IF($AG1267="战士",VLOOKUP($AH1267,$DV:$ER,DX$1,FALSE),IF($AG1267="幻术师",VLOOKUP($AH1267,$EU:$FQ,EW$1,FALSE),IF($AG1267="刺客",VLOOKUP($AH1267,$FU:$GQ,FW$1,FALSE),"无该职业")))/VLOOKUP(AF1267,角色间职业划分!P:AP,20,FALSE),0)</f>
        <v>38</v>
      </c>
      <c r="D1267" s="26">
        <f t="shared" si="474"/>
        <v>0</v>
      </c>
      <c r="E1267" s="26">
        <f>ROUND(IF($AG1267="战士",VLOOKUP($AH1267,$DV:$ER,DZ$1,FALSE),IF($AG1267="幻术师",VLOOKUP($AH1267,$EU:$FQ,EY$1,FALSE),IF($AG1267="刺客",VLOOKUP($AH1267,$FU:$GQ,FY$1,FALSE),"无该职业")))*VLOOKUP($AF1267,角色间职业划分!$P:$AP,26,FALSE)*VLOOKUP($AF1267,角色间职业划分!$P:$AP,13,FALSE)/角色间职业划分!$AB$9,0)</f>
        <v>1489</v>
      </c>
      <c r="F1267" s="26">
        <f>ROUND(IF($AG1267="战士",VLOOKUP($AH1267,$DV:$ER,EA$1,FALSE),IF($AG1267="幻术师",VLOOKUP($AH1267,$EU:$FQ,EZ$1,FALSE),IF($AG1267="刺客",VLOOKUP($AH1267,$FU:$GQ,FZ$1,FALSE),"无该职业")))*VLOOKUP($AF1267,角色间职业划分!$P:$AP,8,FALSE)/角色间职业划分!$W$9,0)</f>
        <v>4292</v>
      </c>
      <c r="G1267" s="26">
        <f>ROUND(IF($AG1267="战士",VLOOKUP($AH1267,$DV:$ER,EB$1,FALSE),IF($AG1267="幻术师",VLOOKUP($AH1267,$EU:$FQ,FA$1,FALSE),IF($AG1267="刺客",VLOOKUP($AH1267,$FU:$GQ,GA$1,FALSE),"无该职业")))*VLOOKUP($AF1267,角色间职业划分!$P:$AP,13,FALSE)/角色间职业划分!$AB$9,0)</f>
        <v>4860</v>
      </c>
      <c r="H1267" s="26">
        <f t="shared" si="475"/>
        <v>0</v>
      </c>
      <c r="I1267" s="26">
        <f t="shared" si="476"/>
        <v>0</v>
      </c>
      <c r="J1267" s="26">
        <f t="shared" si="477"/>
        <v>0</v>
      </c>
      <c r="K1267" s="26">
        <f t="shared" si="478"/>
        <v>0</v>
      </c>
      <c r="L1267" s="26">
        <f t="shared" si="479"/>
        <v>0</v>
      </c>
      <c r="M1267" s="26">
        <f t="shared" si="480"/>
        <v>0</v>
      </c>
      <c r="N1267" s="26">
        <f t="shared" si="481"/>
        <v>7.5</v>
      </c>
      <c r="O1267" s="26">
        <f t="shared" si="482"/>
        <v>2.5</v>
      </c>
      <c r="P1267" s="26">
        <f t="shared" si="483"/>
        <v>0</v>
      </c>
      <c r="Q1267" s="26">
        <f t="shared" si="484"/>
        <v>5</v>
      </c>
      <c r="R1267" s="26">
        <f t="shared" si="485"/>
        <v>7.5</v>
      </c>
      <c r="S1267" s="26">
        <f t="shared" si="486"/>
        <v>2.5</v>
      </c>
      <c r="T1267" s="26">
        <f t="shared" si="487"/>
        <v>2.5</v>
      </c>
      <c r="U1267" s="26">
        <f t="shared" si="488"/>
        <v>0</v>
      </c>
      <c r="V1267" s="26">
        <f t="shared" si="489"/>
        <v>0</v>
      </c>
      <c r="W1267" s="26">
        <f>VLOOKUP(AF1267,角色间职业划分!L:M,2,FALSE)</f>
        <v>20001</v>
      </c>
      <c r="X1267" s="26">
        <f t="shared" si="490"/>
        <v>42</v>
      </c>
      <c r="Y1267" s="26">
        <v>0</v>
      </c>
      <c r="Z1267" s="26">
        <v>0</v>
      </c>
      <c r="AA1267" s="26">
        <v>0</v>
      </c>
      <c r="AB1267" s="26">
        <f t="shared" si="491"/>
        <v>12.5</v>
      </c>
      <c r="AC1267" s="1">
        <f t="shared" si="472"/>
        <v>1111</v>
      </c>
      <c r="AD1267" s="51"/>
      <c r="AE1267" s="1"/>
      <c r="AF1267">
        <f t="shared" si="492"/>
        <v>21</v>
      </c>
      <c r="AG1267" s="26" t="str">
        <f>VLOOKUP(AF1267,角色间职业划分!P:R,3,FALSE)</f>
        <v>刺客</v>
      </c>
      <c r="AH1267" s="26">
        <f t="shared" si="493"/>
        <v>42</v>
      </c>
    </row>
    <row r="1268" spans="1:34" x14ac:dyDescent="0.15">
      <c r="A1268" s="26">
        <v>1264</v>
      </c>
      <c r="B1268" s="26">
        <f t="shared" si="473"/>
        <v>0</v>
      </c>
      <c r="C1268" s="26">
        <f>ROUND(IF($AG1268="战士",VLOOKUP($AH1268,$DV:$ER,DX$1,FALSE),IF($AG1268="幻术师",VLOOKUP($AH1268,$EU:$FQ,EW$1,FALSE),IF($AG1268="刺客",VLOOKUP($AH1268,$FU:$GQ,FW$1,FALSE),"无该职业")))/VLOOKUP(AF1268,角色间职业划分!P:AP,20,FALSE),0)</f>
        <v>38</v>
      </c>
      <c r="D1268" s="26">
        <f t="shared" si="474"/>
        <v>0</v>
      </c>
      <c r="E1268" s="26">
        <f>ROUND(IF($AG1268="战士",VLOOKUP($AH1268,$DV:$ER,DZ$1,FALSE),IF($AG1268="幻术师",VLOOKUP($AH1268,$EU:$FQ,EY$1,FALSE),IF($AG1268="刺客",VLOOKUP($AH1268,$FU:$GQ,FY$1,FALSE),"无该职业")))*VLOOKUP($AF1268,角色间职业划分!$P:$AP,26,FALSE)*VLOOKUP($AF1268,角色间职业划分!$P:$AP,13,FALSE)/角色间职业划分!$AB$9,0)</f>
        <v>2129</v>
      </c>
      <c r="F1268" s="26">
        <f>ROUND(IF($AG1268="战士",VLOOKUP($AH1268,$DV:$ER,EA$1,FALSE),IF($AG1268="幻术师",VLOOKUP($AH1268,$EU:$FQ,EZ$1,FALSE),IF($AG1268="刺客",VLOOKUP($AH1268,$FU:$GQ,FZ$1,FALSE),"无该职业")))*VLOOKUP($AF1268,角色间职业划分!$P:$AP,8,FALSE)/角色间职业划分!$W$9,0)</f>
        <v>4292</v>
      </c>
      <c r="G1268" s="26">
        <f>ROUND(IF($AG1268="战士",VLOOKUP($AH1268,$DV:$ER,EB$1,FALSE),IF($AG1268="幻术师",VLOOKUP($AH1268,$EU:$FQ,FA$1,FALSE),IF($AG1268="刺客",VLOOKUP($AH1268,$FU:$GQ,GA$1,FALSE),"无该职业")))*VLOOKUP($AF1268,角色间职业划分!$P:$AP,13,FALSE)/角色间职业划分!$AB$9,0)</f>
        <v>4860</v>
      </c>
      <c r="H1268" s="26">
        <f t="shared" si="475"/>
        <v>0</v>
      </c>
      <c r="I1268" s="26">
        <f t="shared" si="476"/>
        <v>0</v>
      </c>
      <c r="J1268" s="26">
        <f t="shared" si="477"/>
        <v>0</v>
      </c>
      <c r="K1268" s="26">
        <f t="shared" si="478"/>
        <v>0</v>
      </c>
      <c r="L1268" s="26">
        <f t="shared" si="479"/>
        <v>0</v>
      </c>
      <c r="M1268" s="26">
        <f t="shared" si="480"/>
        <v>0</v>
      </c>
      <c r="N1268" s="26">
        <f t="shared" si="481"/>
        <v>7.5</v>
      </c>
      <c r="O1268" s="26">
        <f t="shared" si="482"/>
        <v>2.5</v>
      </c>
      <c r="P1268" s="26">
        <f t="shared" si="483"/>
        <v>0</v>
      </c>
      <c r="Q1268" s="26">
        <f t="shared" si="484"/>
        <v>5</v>
      </c>
      <c r="R1268" s="26">
        <f t="shared" si="485"/>
        <v>7.5</v>
      </c>
      <c r="S1268" s="26">
        <f t="shared" si="486"/>
        <v>2.5</v>
      </c>
      <c r="T1268" s="26">
        <f t="shared" si="487"/>
        <v>2.5</v>
      </c>
      <c r="U1268" s="26">
        <f t="shared" si="488"/>
        <v>0</v>
      </c>
      <c r="V1268" s="26">
        <f t="shared" si="489"/>
        <v>0</v>
      </c>
      <c r="W1268" s="26">
        <f>VLOOKUP(AF1268,角色间职业划分!L:M,2,FALSE)</f>
        <v>20001</v>
      </c>
      <c r="X1268" s="26">
        <f t="shared" si="490"/>
        <v>43</v>
      </c>
      <c r="Y1268" s="26">
        <v>0</v>
      </c>
      <c r="Z1268" s="26">
        <v>0</v>
      </c>
      <c r="AA1268" s="26">
        <v>0</v>
      </c>
      <c r="AB1268" s="26">
        <f t="shared" si="491"/>
        <v>12.5</v>
      </c>
      <c r="AC1268" s="1">
        <f t="shared" si="472"/>
        <v>1162</v>
      </c>
      <c r="AD1268" s="51"/>
      <c r="AE1268" s="1"/>
      <c r="AF1268">
        <f t="shared" si="492"/>
        <v>21</v>
      </c>
      <c r="AG1268" s="26" t="str">
        <f>VLOOKUP(AF1268,角色间职业划分!P:R,3,FALSE)</f>
        <v>刺客</v>
      </c>
      <c r="AH1268" s="26">
        <f t="shared" si="493"/>
        <v>43</v>
      </c>
    </row>
    <row r="1269" spans="1:34" x14ac:dyDescent="0.15">
      <c r="A1269" s="26">
        <v>1265</v>
      </c>
      <c r="B1269" s="26">
        <f t="shared" si="473"/>
        <v>0</v>
      </c>
      <c r="C1269" s="26">
        <f>ROUND(IF($AG1269="战士",VLOOKUP($AH1269,$DV:$ER,DX$1,FALSE),IF($AG1269="幻术师",VLOOKUP($AH1269,$EU:$FQ,EW$1,FALSE),IF($AG1269="刺客",VLOOKUP($AH1269,$FU:$GQ,FW$1,FALSE),"无该职业")))/VLOOKUP(AF1269,角色间职业划分!P:AP,20,FALSE),0)</f>
        <v>38</v>
      </c>
      <c r="D1269" s="26">
        <f t="shared" si="474"/>
        <v>0</v>
      </c>
      <c r="E1269" s="26">
        <f>ROUND(IF($AG1269="战士",VLOOKUP($AH1269,$DV:$ER,DZ$1,FALSE),IF($AG1269="幻术师",VLOOKUP($AH1269,$EU:$FQ,EY$1,FALSE),IF($AG1269="刺客",VLOOKUP($AH1269,$FU:$GQ,FY$1,FALSE),"无该职业")))*VLOOKUP($AF1269,角色间职业划分!$P:$AP,26,FALSE)*VLOOKUP($AF1269,角色间职业划分!$P:$AP,13,FALSE)/角色间职业划分!$AB$9,0)</f>
        <v>2129</v>
      </c>
      <c r="F1269" s="26">
        <f>ROUND(IF($AG1269="战士",VLOOKUP($AH1269,$DV:$ER,EA$1,FALSE),IF($AG1269="幻术师",VLOOKUP($AH1269,$EU:$FQ,EZ$1,FALSE),IF($AG1269="刺客",VLOOKUP($AH1269,$FU:$GQ,FZ$1,FALSE),"无该职业")))*VLOOKUP($AF1269,角色间职业划分!$P:$AP,8,FALSE)/角色间职业划分!$W$9,0)</f>
        <v>5421</v>
      </c>
      <c r="G1269" s="26">
        <f>ROUND(IF($AG1269="战士",VLOOKUP($AH1269,$DV:$ER,EB$1,FALSE),IF($AG1269="幻术师",VLOOKUP($AH1269,$EU:$FQ,FA$1,FALSE),IF($AG1269="刺客",VLOOKUP($AH1269,$FU:$GQ,GA$1,FALSE),"无该职业")))*VLOOKUP($AF1269,角色间职业划分!$P:$AP,13,FALSE)/角色间职业划分!$AB$9,0)</f>
        <v>4860</v>
      </c>
      <c r="H1269" s="26">
        <f t="shared" si="475"/>
        <v>0</v>
      </c>
      <c r="I1269" s="26">
        <f t="shared" si="476"/>
        <v>0</v>
      </c>
      <c r="J1269" s="26">
        <f t="shared" si="477"/>
        <v>0</v>
      </c>
      <c r="K1269" s="26">
        <f t="shared" si="478"/>
        <v>0</v>
      </c>
      <c r="L1269" s="26">
        <f t="shared" si="479"/>
        <v>0</v>
      </c>
      <c r="M1269" s="26">
        <f t="shared" si="480"/>
        <v>0</v>
      </c>
      <c r="N1269" s="26">
        <f t="shared" si="481"/>
        <v>7.5</v>
      </c>
      <c r="O1269" s="26">
        <f t="shared" si="482"/>
        <v>2.5</v>
      </c>
      <c r="P1269" s="26">
        <f t="shared" si="483"/>
        <v>0</v>
      </c>
      <c r="Q1269" s="26">
        <f t="shared" si="484"/>
        <v>5</v>
      </c>
      <c r="R1269" s="26">
        <f t="shared" si="485"/>
        <v>7.5</v>
      </c>
      <c r="S1269" s="26">
        <f t="shared" si="486"/>
        <v>2.5</v>
      </c>
      <c r="T1269" s="26">
        <f t="shared" si="487"/>
        <v>2.5</v>
      </c>
      <c r="U1269" s="26">
        <f t="shared" si="488"/>
        <v>0</v>
      </c>
      <c r="V1269" s="26">
        <f t="shared" si="489"/>
        <v>0</v>
      </c>
      <c r="W1269" s="26">
        <f>VLOOKUP(AF1269,角色间职业划分!L:M,2,FALSE)</f>
        <v>20001</v>
      </c>
      <c r="X1269" s="26">
        <f t="shared" si="490"/>
        <v>44</v>
      </c>
      <c r="Y1269" s="26">
        <v>0</v>
      </c>
      <c r="Z1269" s="26">
        <v>0</v>
      </c>
      <c r="AA1269" s="26">
        <v>0</v>
      </c>
      <c r="AB1269" s="26">
        <f t="shared" si="491"/>
        <v>12.5</v>
      </c>
      <c r="AC1269" s="1">
        <f t="shared" si="472"/>
        <v>1212</v>
      </c>
      <c r="AD1269" s="51"/>
      <c r="AE1269" s="1"/>
      <c r="AF1269">
        <f t="shared" si="492"/>
        <v>21</v>
      </c>
      <c r="AG1269" s="26" t="str">
        <f>VLOOKUP(AF1269,角色间职业划分!P:R,3,FALSE)</f>
        <v>刺客</v>
      </c>
      <c r="AH1269" s="26">
        <f t="shared" si="493"/>
        <v>44</v>
      </c>
    </row>
    <row r="1270" spans="1:34" x14ac:dyDescent="0.15">
      <c r="A1270" s="26">
        <v>1266</v>
      </c>
      <c r="B1270" s="26">
        <f t="shared" si="473"/>
        <v>0</v>
      </c>
      <c r="C1270" s="26">
        <f>ROUND(IF($AG1270="战士",VLOOKUP($AH1270,$DV:$ER,DX$1,FALSE),IF($AG1270="幻术师",VLOOKUP($AH1270,$EU:$FQ,EW$1,FALSE),IF($AG1270="刺客",VLOOKUP($AH1270,$FU:$GQ,FW$1,FALSE),"无该职业")))/VLOOKUP(AF1270,角色间职业划分!P:AP,20,FALSE),0)</f>
        <v>38</v>
      </c>
      <c r="D1270" s="26">
        <f t="shared" si="474"/>
        <v>0</v>
      </c>
      <c r="E1270" s="26">
        <f>ROUND(IF($AG1270="战士",VLOOKUP($AH1270,$DV:$ER,DZ$1,FALSE),IF($AG1270="幻术师",VLOOKUP($AH1270,$EU:$FQ,EY$1,FALSE),IF($AG1270="刺客",VLOOKUP($AH1270,$FU:$GQ,FY$1,FALSE),"无该职业")))*VLOOKUP($AF1270,角色间职业划分!$P:$AP,26,FALSE)*VLOOKUP($AF1270,角色间职业划分!$P:$AP,13,FALSE)/角色间职业划分!$AB$9,0)</f>
        <v>2129</v>
      </c>
      <c r="F1270" s="26">
        <f>ROUND(IF($AG1270="战士",VLOOKUP($AH1270,$DV:$ER,EA$1,FALSE),IF($AG1270="幻术师",VLOOKUP($AH1270,$EU:$FQ,EZ$1,FALSE),IF($AG1270="刺客",VLOOKUP($AH1270,$FU:$GQ,FZ$1,FALSE),"无该职业")))*VLOOKUP($AF1270,角色间职业划分!$P:$AP,8,FALSE)/角色间职业划分!$W$9,0)</f>
        <v>5421</v>
      </c>
      <c r="G1270" s="26">
        <f>ROUND(IF($AG1270="战士",VLOOKUP($AH1270,$DV:$ER,EB$1,FALSE),IF($AG1270="幻术师",VLOOKUP($AH1270,$EU:$FQ,FA$1,FALSE),IF($AG1270="刺客",VLOOKUP($AH1270,$FU:$GQ,GA$1,FALSE),"无该职业")))*VLOOKUP($AF1270,角色间职业划分!$P:$AP,13,FALSE)/角色间职业划分!$AB$9,0)</f>
        <v>5785</v>
      </c>
      <c r="H1270" s="26">
        <f t="shared" si="475"/>
        <v>0</v>
      </c>
      <c r="I1270" s="26">
        <f t="shared" si="476"/>
        <v>0</v>
      </c>
      <c r="J1270" s="26">
        <f t="shared" si="477"/>
        <v>0</v>
      </c>
      <c r="K1270" s="26">
        <f t="shared" si="478"/>
        <v>0</v>
      </c>
      <c r="L1270" s="26">
        <f t="shared" si="479"/>
        <v>0</v>
      </c>
      <c r="M1270" s="26">
        <f t="shared" si="480"/>
        <v>0</v>
      </c>
      <c r="N1270" s="26">
        <f t="shared" si="481"/>
        <v>7.5</v>
      </c>
      <c r="O1270" s="26">
        <f t="shared" si="482"/>
        <v>2.5</v>
      </c>
      <c r="P1270" s="26">
        <f t="shared" si="483"/>
        <v>0</v>
      </c>
      <c r="Q1270" s="26">
        <f t="shared" si="484"/>
        <v>5</v>
      </c>
      <c r="R1270" s="26">
        <f t="shared" si="485"/>
        <v>7.5</v>
      </c>
      <c r="S1270" s="26">
        <f t="shared" si="486"/>
        <v>2.5</v>
      </c>
      <c r="T1270" s="26">
        <f t="shared" si="487"/>
        <v>2.5</v>
      </c>
      <c r="U1270" s="26">
        <f t="shared" si="488"/>
        <v>0</v>
      </c>
      <c r="V1270" s="26">
        <f t="shared" si="489"/>
        <v>0</v>
      </c>
      <c r="W1270" s="26">
        <f>VLOOKUP(AF1270,角色间职业划分!L:M,2,FALSE)</f>
        <v>20001</v>
      </c>
      <c r="X1270" s="26">
        <f t="shared" si="490"/>
        <v>45</v>
      </c>
      <c r="Y1270" s="26">
        <v>0</v>
      </c>
      <c r="Z1270" s="26">
        <v>0</v>
      </c>
      <c r="AA1270" s="26">
        <v>0</v>
      </c>
      <c r="AB1270" s="26">
        <f t="shared" si="491"/>
        <v>12.5</v>
      </c>
      <c r="AC1270" s="1">
        <f t="shared" si="472"/>
        <v>1263</v>
      </c>
      <c r="AD1270" s="51"/>
      <c r="AE1270" s="1"/>
      <c r="AF1270">
        <f t="shared" si="492"/>
        <v>21</v>
      </c>
      <c r="AG1270" s="26" t="str">
        <f>VLOOKUP(AF1270,角色间职业划分!P:R,3,FALSE)</f>
        <v>刺客</v>
      </c>
      <c r="AH1270" s="26">
        <f t="shared" si="493"/>
        <v>45</v>
      </c>
    </row>
    <row r="1271" spans="1:34" x14ac:dyDescent="0.15">
      <c r="A1271" s="26">
        <v>1267</v>
      </c>
      <c r="B1271" s="26">
        <f t="shared" si="473"/>
        <v>0</v>
      </c>
      <c r="C1271" s="26">
        <f>ROUND(IF($AG1271="战士",VLOOKUP($AH1271,$DV:$ER,DX$1,FALSE),IF($AG1271="幻术师",VLOOKUP($AH1271,$EU:$FQ,EW$1,FALSE),IF($AG1271="刺客",VLOOKUP($AH1271,$FU:$GQ,FW$1,FALSE),"无该职业")))/VLOOKUP(AF1271,角色间职业划分!P:AP,20,FALSE),0)</f>
        <v>38</v>
      </c>
      <c r="D1271" s="26">
        <f t="shared" si="474"/>
        <v>0</v>
      </c>
      <c r="E1271" s="26">
        <f>ROUND(IF($AG1271="战士",VLOOKUP($AH1271,$DV:$ER,DZ$1,FALSE),IF($AG1271="幻术师",VLOOKUP($AH1271,$EU:$FQ,EY$1,FALSE),IF($AG1271="刺客",VLOOKUP($AH1271,$FU:$GQ,FY$1,FALSE),"无该职业")))*VLOOKUP($AF1271,角色间职业划分!$P:$AP,26,FALSE)*VLOOKUP($AF1271,角色间职业划分!$P:$AP,13,FALSE)/角色间职业划分!$AB$9,0)</f>
        <v>2129</v>
      </c>
      <c r="F1271" s="26">
        <f>ROUND(IF($AG1271="战士",VLOOKUP($AH1271,$DV:$ER,EA$1,FALSE),IF($AG1271="幻术师",VLOOKUP($AH1271,$EU:$FQ,EZ$1,FALSE),IF($AG1271="刺客",VLOOKUP($AH1271,$FU:$GQ,FZ$1,FALSE),"无该职业")))*VLOOKUP($AF1271,角色间职业划分!$P:$AP,8,FALSE)/角色间职业划分!$W$9,0)</f>
        <v>5421</v>
      </c>
      <c r="G1271" s="26">
        <f>ROUND(IF($AG1271="战士",VLOOKUP($AH1271,$DV:$ER,EB$1,FALSE),IF($AG1271="幻术师",VLOOKUP($AH1271,$EU:$FQ,FA$1,FALSE),IF($AG1271="刺客",VLOOKUP($AH1271,$FU:$GQ,GA$1,FALSE),"无该职业")))*VLOOKUP($AF1271,角色间职业划分!$P:$AP,13,FALSE)/角色间职业划分!$AB$9,0)</f>
        <v>5785</v>
      </c>
      <c r="H1271" s="26">
        <f t="shared" si="475"/>
        <v>0</v>
      </c>
      <c r="I1271" s="26">
        <f t="shared" si="476"/>
        <v>0</v>
      </c>
      <c r="J1271" s="26">
        <f t="shared" si="477"/>
        <v>0</v>
      </c>
      <c r="K1271" s="26">
        <f t="shared" si="478"/>
        <v>0</v>
      </c>
      <c r="L1271" s="26">
        <f t="shared" si="479"/>
        <v>0</v>
      </c>
      <c r="M1271" s="26">
        <f t="shared" si="480"/>
        <v>0</v>
      </c>
      <c r="N1271" s="26">
        <f t="shared" si="481"/>
        <v>7.5</v>
      </c>
      <c r="O1271" s="26">
        <f t="shared" si="482"/>
        <v>5</v>
      </c>
      <c r="P1271" s="26">
        <f t="shared" si="483"/>
        <v>0</v>
      </c>
      <c r="Q1271" s="26">
        <f t="shared" si="484"/>
        <v>5</v>
      </c>
      <c r="R1271" s="26">
        <f t="shared" si="485"/>
        <v>7.5</v>
      </c>
      <c r="S1271" s="26">
        <f t="shared" si="486"/>
        <v>2.5</v>
      </c>
      <c r="T1271" s="26">
        <f t="shared" si="487"/>
        <v>2.5</v>
      </c>
      <c r="U1271" s="26">
        <f t="shared" si="488"/>
        <v>0</v>
      </c>
      <c r="V1271" s="26">
        <f t="shared" si="489"/>
        <v>0</v>
      </c>
      <c r="W1271" s="26">
        <f>VLOOKUP(AF1271,角色间职业划分!L:M,2,FALSE)</f>
        <v>20001</v>
      </c>
      <c r="X1271" s="26">
        <f t="shared" si="490"/>
        <v>46</v>
      </c>
      <c r="Y1271" s="26">
        <v>0</v>
      </c>
      <c r="Z1271" s="26">
        <v>0</v>
      </c>
      <c r="AA1271" s="26">
        <v>0</v>
      </c>
      <c r="AB1271" s="26">
        <f t="shared" si="491"/>
        <v>12.5</v>
      </c>
      <c r="AC1271" s="1">
        <f t="shared" si="472"/>
        <v>1313</v>
      </c>
      <c r="AD1271" s="51"/>
      <c r="AE1271" s="1"/>
      <c r="AF1271">
        <f t="shared" si="492"/>
        <v>21</v>
      </c>
      <c r="AG1271" s="26" t="str">
        <f>VLOOKUP(AF1271,角色间职业划分!P:R,3,FALSE)</f>
        <v>刺客</v>
      </c>
      <c r="AH1271" s="26">
        <f t="shared" si="493"/>
        <v>46</v>
      </c>
    </row>
    <row r="1272" spans="1:34" x14ac:dyDescent="0.15">
      <c r="A1272" s="26">
        <v>1268</v>
      </c>
      <c r="B1272" s="26">
        <f t="shared" si="473"/>
        <v>0</v>
      </c>
      <c r="C1272" s="26">
        <f>ROUND(IF($AG1272="战士",VLOOKUP($AH1272,$DV:$ER,DX$1,FALSE),IF($AG1272="幻术师",VLOOKUP($AH1272,$EU:$FQ,EW$1,FALSE),IF($AG1272="刺客",VLOOKUP($AH1272,$FU:$GQ,FW$1,FALSE),"无该职业")))/VLOOKUP(AF1272,角色间职业划分!P:AP,20,FALSE),0)</f>
        <v>38</v>
      </c>
      <c r="D1272" s="26">
        <f t="shared" si="474"/>
        <v>0</v>
      </c>
      <c r="E1272" s="26">
        <f>ROUND(IF($AG1272="战士",VLOOKUP($AH1272,$DV:$ER,DZ$1,FALSE),IF($AG1272="幻术师",VLOOKUP($AH1272,$EU:$FQ,EY$1,FALSE),IF($AG1272="刺客",VLOOKUP($AH1272,$FU:$GQ,FY$1,FALSE),"无该职业")))*VLOOKUP($AF1272,角色间职业划分!$P:$AP,26,FALSE)*VLOOKUP($AF1272,角色间职业划分!$P:$AP,13,FALSE)/角色间职业划分!$AB$9,0)</f>
        <v>2129</v>
      </c>
      <c r="F1272" s="26">
        <f>ROUND(IF($AG1272="战士",VLOOKUP($AH1272,$DV:$ER,EA$1,FALSE),IF($AG1272="幻术师",VLOOKUP($AH1272,$EU:$FQ,EZ$1,FALSE),IF($AG1272="刺客",VLOOKUP($AH1272,$FU:$GQ,FZ$1,FALSE),"无该职业")))*VLOOKUP($AF1272,角色间职业划分!$P:$AP,8,FALSE)/角色间职业划分!$W$9,0)</f>
        <v>6099</v>
      </c>
      <c r="G1272" s="26">
        <f>ROUND(IF($AG1272="战士",VLOOKUP($AH1272,$DV:$ER,EB$1,FALSE),IF($AG1272="幻术师",VLOOKUP($AH1272,$EU:$FQ,FA$1,FALSE),IF($AG1272="刺客",VLOOKUP($AH1272,$FU:$GQ,GA$1,FALSE),"无该职业")))*VLOOKUP($AF1272,角色间职业划分!$P:$AP,13,FALSE)/角色间职业划分!$AB$9,0)</f>
        <v>5785</v>
      </c>
      <c r="H1272" s="26">
        <f t="shared" si="475"/>
        <v>0</v>
      </c>
      <c r="I1272" s="26">
        <f t="shared" si="476"/>
        <v>0</v>
      </c>
      <c r="J1272" s="26">
        <f t="shared" si="477"/>
        <v>0</v>
      </c>
      <c r="K1272" s="26">
        <f t="shared" si="478"/>
        <v>0</v>
      </c>
      <c r="L1272" s="26">
        <f t="shared" si="479"/>
        <v>0</v>
      </c>
      <c r="M1272" s="26">
        <f t="shared" si="480"/>
        <v>0</v>
      </c>
      <c r="N1272" s="26">
        <f t="shared" si="481"/>
        <v>7.5</v>
      </c>
      <c r="O1272" s="26">
        <f t="shared" si="482"/>
        <v>5</v>
      </c>
      <c r="P1272" s="26">
        <f t="shared" si="483"/>
        <v>0</v>
      </c>
      <c r="Q1272" s="26">
        <f t="shared" si="484"/>
        <v>5</v>
      </c>
      <c r="R1272" s="26">
        <f t="shared" si="485"/>
        <v>7.5</v>
      </c>
      <c r="S1272" s="26">
        <f t="shared" si="486"/>
        <v>2.5</v>
      </c>
      <c r="T1272" s="26">
        <f t="shared" si="487"/>
        <v>2.5</v>
      </c>
      <c r="U1272" s="26">
        <f t="shared" si="488"/>
        <v>0</v>
      </c>
      <c r="V1272" s="26">
        <f t="shared" si="489"/>
        <v>0</v>
      </c>
      <c r="W1272" s="26">
        <f>VLOOKUP(AF1272,角色间职业划分!L:M,2,FALSE)</f>
        <v>20001</v>
      </c>
      <c r="X1272" s="26">
        <f t="shared" si="490"/>
        <v>47</v>
      </c>
      <c r="Y1272" s="26">
        <v>0</v>
      </c>
      <c r="Z1272" s="26">
        <v>0</v>
      </c>
      <c r="AA1272" s="26">
        <v>0</v>
      </c>
      <c r="AB1272" s="26">
        <f t="shared" si="491"/>
        <v>12.5</v>
      </c>
      <c r="AC1272" s="1">
        <f t="shared" si="472"/>
        <v>1364</v>
      </c>
      <c r="AD1272" s="51"/>
      <c r="AE1272" s="1"/>
      <c r="AF1272">
        <f t="shared" si="492"/>
        <v>21</v>
      </c>
      <c r="AG1272" s="26" t="str">
        <f>VLOOKUP(AF1272,角色间职业划分!P:R,3,FALSE)</f>
        <v>刺客</v>
      </c>
      <c r="AH1272" s="26">
        <f t="shared" si="493"/>
        <v>47</v>
      </c>
    </row>
    <row r="1273" spans="1:34" x14ac:dyDescent="0.15">
      <c r="A1273" s="26">
        <v>1269</v>
      </c>
      <c r="B1273" s="26">
        <f t="shared" si="473"/>
        <v>0</v>
      </c>
      <c r="C1273" s="26">
        <f>ROUND(IF($AG1273="战士",VLOOKUP($AH1273,$DV:$ER,DX$1,FALSE),IF($AG1273="幻术师",VLOOKUP($AH1273,$EU:$FQ,EW$1,FALSE),IF($AG1273="刺客",VLOOKUP($AH1273,$FU:$GQ,FW$1,FALSE),"无该职业")))/VLOOKUP(AF1273,角色间职业划分!P:AP,20,FALSE),0)</f>
        <v>43</v>
      </c>
      <c r="D1273" s="26">
        <f t="shared" si="474"/>
        <v>0</v>
      </c>
      <c r="E1273" s="26">
        <f>ROUND(IF($AG1273="战士",VLOOKUP($AH1273,$DV:$ER,DZ$1,FALSE),IF($AG1273="幻术师",VLOOKUP($AH1273,$EU:$FQ,EY$1,FALSE),IF($AG1273="刺客",VLOOKUP($AH1273,$FU:$GQ,FY$1,FALSE),"无该职业")))*VLOOKUP($AF1273,角色间职业划分!$P:$AP,26,FALSE)*VLOOKUP($AF1273,角色间职业划分!$P:$AP,13,FALSE)/角色间职业划分!$AB$9,0)</f>
        <v>2129</v>
      </c>
      <c r="F1273" s="26">
        <f>ROUND(IF($AG1273="战士",VLOOKUP($AH1273,$DV:$ER,EA$1,FALSE),IF($AG1273="幻术师",VLOOKUP($AH1273,$EU:$FQ,EZ$1,FALSE),IF($AG1273="刺客",VLOOKUP($AH1273,$FU:$GQ,FZ$1,FALSE),"无该职业")))*VLOOKUP($AF1273,角色间职业划分!$P:$AP,8,FALSE)/角色间职业划分!$W$9,0)</f>
        <v>6099</v>
      </c>
      <c r="G1273" s="26">
        <f>ROUND(IF($AG1273="战士",VLOOKUP($AH1273,$DV:$ER,EB$1,FALSE),IF($AG1273="幻术师",VLOOKUP($AH1273,$EU:$FQ,FA$1,FALSE),IF($AG1273="刺客",VLOOKUP($AH1273,$FU:$GQ,GA$1,FALSE),"无该职业")))*VLOOKUP($AF1273,角色间职业划分!$P:$AP,13,FALSE)/角色间职业划分!$AB$9,0)</f>
        <v>5785</v>
      </c>
      <c r="H1273" s="26">
        <f t="shared" si="475"/>
        <v>0</v>
      </c>
      <c r="I1273" s="26">
        <f t="shared" si="476"/>
        <v>0</v>
      </c>
      <c r="J1273" s="26">
        <f t="shared" si="477"/>
        <v>0</v>
      </c>
      <c r="K1273" s="26">
        <f t="shared" si="478"/>
        <v>0</v>
      </c>
      <c r="L1273" s="26">
        <f t="shared" si="479"/>
        <v>0</v>
      </c>
      <c r="M1273" s="26">
        <f t="shared" si="480"/>
        <v>0</v>
      </c>
      <c r="N1273" s="26">
        <f t="shared" si="481"/>
        <v>7.5</v>
      </c>
      <c r="O1273" s="26">
        <f t="shared" si="482"/>
        <v>5</v>
      </c>
      <c r="P1273" s="26">
        <f t="shared" si="483"/>
        <v>0</v>
      </c>
      <c r="Q1273" s="26">
        <f t="shared" si="484"/>
        <v>5</v>
      </c>
      <c r="R1273" s="26">
        <f t="shared" si="485"/>
        <v>7.5</v>
      </c>
      <c r="S1273" s="26">
        <f t="shared" si="486"/>
        <v>2.5</v>
      </c>
      <c r="T1273" s="26">
        <f t="shared" si="487"/>
        <v>2.5</v>
      </c>
      <c r="U1273" s="26">
        <f t="shared" si="488"/>
        <v>0</v>
      </c>
      <c r="V1273" s="26">
        <f t="shared" si="489"/>
        <v>0</v>
      </c>
      <c r="W1273" s="26">
        <f>VLOOKUP(AF1273,角色间职业划分!L:M,2,FALSE)</f>
        <v>20001</v>
      </c>
      <c r="X1273" s="26">
        <f t="shared" si="490"/>
        <v>48</v>
      </c>
      <c r="Y1273" s="26">
        <v>0</v>
      </c>
      <c r="Z1273" s="26">
        <v>0</v>
      </c>
      <c r="AA1273" s="26">
        <v>0</v>
      </c>
      <c r="AB1273" s="26">
        <f t="shared" si="491"/>
        <v>12.5</v>
      </c>
      <c r="AC1273" s="1">
        <f t="shared" si="472"/>
        <v>1414</v>
      </c>
      <c r="AD1273" s="51"/>
      <c r="AE1273" s="1"/>
      <c r="AF1273">
        <f t="shared" si="492"/>
        <v>21</v>
      </c>
      <c r="AG1273" s="26" t="str">
        <f>VLOOKUP(AF1273,角色间职业划分!P:R,3,FALSE)</f>
        <v>刺客</v>
      </c>
      <c r="AH1273" s="26">
        <f t="shared" si="493"/>
        <v>48</v>
      </c>
    </row>
    <row r="1274" spans="1:34" x14ac:dyDescent="0.15">
      <c r="A1274" s="26">
        <v>1270</v>
      </c>
      <c r="B1274" s="26">
        <f t="shared" si="473"/>
        <v>0</v>
      </c>
      <c r="C1274" s="26">
        <f>ROUND(IF($AG1274="战士",VLOOKUP($AH1274,$DV:$ER,DX$1,FALSE),IF($AG1274="幻术师",VLOOKUP($AH1274,$EU:$FQ,EW$1,FALSE),IF($AG1274="刺客",VLOOKUP($AH1274,$FU:$GQ,FW$1,FALSE),"无该职业")))/VLOOKUP(AF1274,角色间职业划分!P:AP,20,FALSE),0)</f>
        <v>43</v>
      </c>
      <c r="D1274" s="26">
        <f t="shared" si="474"/>
        <v>0</v>
      </c>
      <c r="E1274" s="26">
        <f>ROUND(IF($AG1274="战士",VLOOKUP($AH1274,$DV:$ER,DZ$1,FALSE),IF($AG1274="幻术师",VLOOKUP($AH1274,$EU:$FQ,EY$1,FALSE),IF($AG1274="刺客",VLOOKUP($AH1274,$FU:$GQ,FY$1,FALSE),"无该职业")))*VLOOKUP($AF1274,角色间职业划分!$P:$AP,26,FALSE)*VLOOKUP($AF1274,角色间职业划分!$P:$AP,13,FALSE)/角色间职业划分!$AB$9,0)</f>
        <v>2129</v>
      </c>
      <c r="F1274" s="26">
        <f>ROUND(IF($AG1274="战士",VLOOKUP($AH1274,$DV:$ER,EA$1,FALSE),IF($AG1274="幻术师",VLOOKUP($AH1274,$EU:$FQ,EZ$1,FALSE),IF($AG1274="刺客",VLOOKUP($AH1274,$FU:$GQ,FZ$1,FALSE),"无该职业")))*VLOOKUP($AF1274,角色间职业划分!$P:$AP,8,FALSE)/角色间职业划分!$W$9,0)</f>
        <v>6099</v>
      </c>
      <c r="G1274" s="26">
        <f>ROUND(IF($AG1274="战士",VLOOKUP($AH1274,$DV:$ER,EB$1,FALSE),IF($AG1274="幻术师",VLOOKUP($AH1274,$EU:$FQ,FA$1,FALSE),IF($AG1274="刺客",VLOOKUP($AH1274,$FU:$GQ,GA$1,FALSE),"无该职业")))*VLOOKUP($AF1274,角色间职业划分!$P:$AP,13,FALSE)/角色间职业划分!$AB$9,0)</f>
        <v>6710</v>
      </c>
      <c r="H1274" s="26">
        <f t="shared" si="475"/>
        <v>0</v>
      </c>
      <c r="I1274" s="26">
        <f t="shared" si="476"/>
        <v>0</v>
      </c>
      <c r="J1274" s="26">
        <f t="shared" si="477"/>
        <v>0</v>
      </c>
      <c r="K1274" s="26">
        <f t="shared" si="478"/>
        <v>0</v>
      </c>
      <c r="L1274" s="26">
        <f t="shared" si="479"/>
        <v>0</v>
      </c>
      <c r="M1274" s="26">
        <f t="shared" si="480"/>
        <v>0</v>
      </c>
      <c r="N1274" s="26">
        <f t="shared" si="481"/>
        <v>7.5</v>
      </c>
      <c r="O1274" s="26">
        <f t="shared" si="482"/>
        <v>5</v>
      </c>
      <c r="P1274" s="26">
        <f t="shared" si="483"/>
        <v>0</v>
      </c>
      <c r="Q1274" s="26">
        <f t="shared" si="484"/>
        <v>5</v>
      </c>
      <c r="R1274" s="26">
        <f t="shared" si="485"/>
        <v>7.5</v>
      </c>
      <c r="S1274" s="26">
        <f t="shared" si="486"/>
        <v>2.5</v>
      </c>
      <c r="T1274" s="26">
        <f t="shared" si="487"/>
        <v>2.5</v>
      </c>
      <c r="U1274" s="26">
        <f t="shared" si="488"/>
        <v>0</v>
      </c>
      <c r="V1274" s="26">
        <f t="shared" si="489"/>
        <v>0</v>
      </c>
      <c r="W1274" s="26">
        <f>VLOOKUP(AF1274,角色间职业划分!L:M,2,FALSE)</f>
        <v>20001</v>
      </c>
      <c r="X1274" s="26">
        <f t="shared" si="490"/>
        <v>49</v>
      </c>
      <c r="Y1274" s="26">
        <v>0</v>
      </c>
      <c r="Z1274" s="26">
        <v>0</v>
      </c>
      <c r="AA1274" s="26">
        <v>0</v>
      </c>
      <c r="AB1274" s="26">
        <f t="shared" si="491"/>
        <v>12.5</v>
      </c>
      <c r="AC1274" s="1">
        <f t="shared" si="472"/>
        <v>1465</v>
      </c>
      <c r="AD1274" s="51"/>
      <c r="AE1274" s="1"/>
      <c r="AF1274">
        <f t="shared" si="492"/>
        <v>21</v>
      </c>
      <c r="AG1274" s="26" t="str">
        <f>VLOOKUP(AF1274,角色间职业划分!P:R,3,FALSE)</f>
        <v>刺客</v>
      </c>
      <c r="AH1274" s="26">
        <f t="shared" si="493"/>
        <v>49</v>
      </c>
    </row>
    <row r="1275" spans="1:34" x14ac:dyDescent="0.15">
      <c r="A1275" s="26">
        <v>1271</v>
      </c>
      <c r="B1275" s="26">
        <f t="shared" si="473"/>
        <v>0</v>
      </c>
      <c r="C1275" s="26">
        <f>ROUND(IF($AG1275="战士",VLOOKUP($AH1275,$DV:$ER,DX$1,FALSE),IF($AG1275="幻术师",VLOOKUP($AH1275,$EU:$FQ,EW$1,FALSE),IF($AG1275="刺客",VLOOKUP($AH1275,$FU:$GQ,FW$1,FALSE),"无该职业")))/VLOOKUP(AF1275,角色间职业划分!P:AP,20,FALSE),0)</f>
        <v>43</v>
      </c>
      <c r="D1275" s="26">
        <f t="shared" si="474"/>
        <v>0</v>
      </c>
      <c r="E1275" s="26">
        <f>ROUND(IF($AG1275="战士",VLOOKUP($AH1275,$DV:$ER,DZ$1,FALSE),IF($AG1275="幻术师",VLOOKUP($AH1275,$EU:$FQ,EY$1,FALSE),IF($AG1275="刺客",VLOOKUP($AH1275,$FU:$GQ,FY$1,FALSE),"无该职业")))*VLOOKUP($AF1275,角色间职业划分!$P:$AP,26,FALSE)*VLOOKUP($AF1275,角色间职业划分!$P:$AP,13,FALSE)/角色间职业划分!$AB$9,0)</f>
        <v>2129</v>
      </c>
      <c r="F1275" s="26">
        <f>ROUND(IF($AG1275="战士",VLOOKUP($AH1275,$DV:$ER,EA$1,FALSE),IF($AG1275="幻术师",VLOOKUP($AH1275,$EU:$FQ,EZ$1,FALSE),IF($AG1275="刺客",VLOOKUP($AH1275,$FU:$GQ,FZ$1,FALSE),"无该职业")))*VLOOKUP($AF1275,角色间职业划分!$P:$AP,8,FALSE)/角色间职业划分!$W$9,0)</f>
        <v>6099</v>
      </c>
      <c r="G1275" s="26">
        <f>ROUND(IF($AG1275="战士",VLOOKUP($AH1275,$DV:$ER,EB$1,FALSE),IF($AG1275="幻术师",VLOOKUP($AH1275,$EU:$FQ,FA$1,FALSE),IF($AG1275="刺客",VLOOKUP($AH1275,$FU:$GQ,GA$1,FALSE),"无该职业")))*VLOOKUP($AF1275,角色间职业划分!$P:$AP,13,FALSE)/角色间职业划分!$AB$9,0)</f>
        <v>6710</v>
      </c>
      <c r="H1275" s="26">
        <f t="shared" si="475"/>
        <v>0</v>
      </c>
      <c r="I1275" s="26">
        <f t="shared" si="476"/>
        <v>0</v>
      </c>
      <c r="J1275" s="26">
        <f t="shared" si="477"/>
        <v>0</v>
      </c>
      <c r="K1275" s="26">
        <f t="shared" si="478"/>
        <v>0</v>
      </c>
      <c r="L1275" s="26">
        <f t="shared" si="479"/>
        <v>0</v>
      </c>
      <c r="M1275" s="26">
        <f t="shared" si="480"/>
        <v>0</v>
      </c>
      <c r="N1275" s="26">
        <f t="shared" si="481"/>
        <v>7.5</v>
      </c>
      <c r="O1275" s="26">
        <f t="shared" si="482"/>
        <v>5</v>
      </c>
      <c r="P1275" s="26">
        <f t="shared" si="483"/>
        <v>0</v>
      </c>
      <c r="Q1275" s="26">
        <f t="shared" si="484"/>
        <v>5</v>
      </c>
      <c r="R1275" s="26">
        <f t="shared" si="485"/>
        <v>10</v>
      </c>
      <c r="S1275" s="26">
        <f t="shared" si="486"/>
        <v>2.5</v>
      </c>
      <c r="T1275" s="26">
        <f t="shared" si="487"/>
        <v>2.5</v>
      </c>
      <c r="U1275" s="26">
        <f t="shared" si="488"/>
        <v>0</v>
      </c>
      <c r="V1275" s="26">
        <f t="shared" si="489"/>
        <v>0</v>
      </c>
      <c r="W1275" s="26">
        <f>VLOOKUP(AF1275,角色间职业划分!L:M,2,FALSE)</f>
        <v>20001</v>
      </c>
      <c r="X1275" s="26">
        <f t="shared" si="490"/>
        <v>50</v>
      </c>
      <c r="Y1275" s="26">
        <v>0</v>
      </c>
      <c r="Z1275" s="26">
        <v>0</v>
      </c>
      <c r="AA1275" s="26">
        <v>0</v>
      </c>
      <c r="AB1275" s="26">
        <f t="shared" si="491"/>
        <v>15</v>
      </c>
      <c r="AC1275" s="1">
        <f t="shared" si="472"/>
        <v>1515</v>
      </c>
      <c r="AD1275" s="51"/>
      <c r="AE1275" s="1"/>
      <c r="AF1275">
        <f t="shared" si="492"/>
        <v>21</v>
      </c>
      <c r="AG1275" s="26" t="str">
        <f>VLOOKUP(AF1275,角色间职业划分!P:R,3,FALSE)</f>
        <v>刺客</v>
      </c>
      <c r="AH1275" s="26">
        <f t="shared" si="493"/>
        <v>50</v>
      </c>
    </row>
    <row r="1276" spans="1:34" x14ac:dyDescent="0.15">
      <c r="A1276" s="26">
        <v>1272</v>
      </c>
      <c r="B1276" s="26">
        <f t="shared" si="473"/>
        <v>0</v>
      </c>
      <c r="C1276" s="26">
        <f>ROUND(IF($AG1276="战士",VLOOKUP($AH1276,$DV:$ER,DX$1,FALSE),IF($AG1276="幻术师",VLOOKUP($AH1276,$EU:$FQ,EW$1,FALSE),IF($AG1276="刺客",VLOOKUP($AH1276,$FU:$GQ,FW$1,FALSE),"无该职业")))/VLOOKUP(AF1276,角色间职业划分!P:AP,20,FALSE),0)</f>
        <v>43</v>
      </c>
      <c r="D1276" s="26">
        <f t="shared" si="474"/>
        <v>0</v>
      </c>
      <c r="E1276" s="26">
        <f>ROUND(IF($AG1276="战士",VLOOKUP($AH1276,$DV:$ER,DZ$1,FALSE),IF($AG1276="幻术师",VLOOKUP($AH1276,$EU:$FQ,EY$1,FALSE),IF($AG1276="刺客",VLOOKUP($AH1276,$FU:$GQ,FY$1,FALSE),"无该职业")))*VLOOKUP($AF1276,角色间职业划分!$P:$AP,26,FALSE)*VLOOKUP($AF1276,角色间职业划分!$P:$AP,13,FALSE)/角色间职业划分!$AB$9,0)</f>
        <v>2129</v>
      </c>
      <c r="F1276" s="26">
        <f>ROUND(IF($AG1276="战士",VLOOKUP($AH1276,$DV:$ER,EA$1,FALSE),IF($AG1276="幻术师",VLOOKUP($AH1276,$EU:$FQ,EZ$1,FALSE),IF($AG1276="刺客",VLOOKUP($AH1276,$FU:$GQ,FZ$1,FALSE),"无该职业")))*VLOOKUP($AF1276,角色间职业划分!$P:$AP,8,FALSE)/角色间职业划分!$W$9,0)</f>
        <v>7002</v>
      </c>
      <c r="G1276" s="26">
        <f>ROUND(IF($AG1276="战士",VLOOKUP($AH1276,$DV:$ER,EB$1,FALSE),IF($AG1276="幻术师",VLOOKUP($AH1276,$EU:$FQ,FA$1,FALSE),IF($AG1276="刺客",VLOOKUP($AH1276,$FU:$GQ,GA$1,FALSE),"无该职业")))*VLOOKUP($AF1276,角色间职业划分!$P:$AP,13,FALSE)/角色间职业划分!$AB$9,0)</f>
        <v>6710</v>
      </c>
      <c r="H1276" s="26">
        <f t="shared" si="475"/>
        <v>0</v>
      </c>
      <c r="I1276" s="26">
        <f t="shared" si="476"/>
        <v>0</v>
      </c>
      <c r="J1276" s="26">
        <f t="shared" si="477"/>
        <v>0</v>
      </c>
      <c r="K1276" s="26">
        <f t="shared" si="478"/>
        <v>0</v>
      </c>
      <c r="L1276" s="26">
        <f t="shared" si="479"/>
        <v>0</v>
      </c>
      <c r="M1276" s="26">
        <f t="shared" si="480"/>
        <v>0</v>
      </c>
      <c r="N1276" s="26">
        <f t="shared" si="481"/>
        <v>7.5</v>
      </c>
      <c r="O1276" s="26">
        <f t="shared" si="482"/>
        <v>5</v>
      </c>
      <c r="P1276" s="26">
        <f t="shared" si="483"/>
        <v>0</v>
      </c>
      <c r="Q1276" s="26">
        <f t="shared" si="484"/>
        <v>5</v>
      </c>
      <c r="R1276" s="26">
        <f t="shared" si="485"/>
        <v>10</v>
      </c>
      <c r="S1276" s="26">
        <f t="shared" si="486"/>
        <v>2.5</v>
      </c>
      <c r="T1276" s="26">
        <f t="shared" si="487"/>
        <v>2.5</v>
      </c>
      <c r="U1276" s="26">
        <f t="shared" si="488"/>
        <v>0</v>
      </c>
      <c r="V1276" s="26">
        <f t="shared" si="489"/>
        <v>0</v>
      </c>
      <c r="W1276" s="26">
        <f>VLOOKUP(AF1276,角色间职业划分!L:M,2,FALSE)</f>
        <v>20001</v>
      </c>
      <c r="X1276" s="26">
        <f t="shared" si="490"/>
        <v>51</v>
      </c>
      <c r="Y1276" s="26">
        <v>0</v>
      </c>
      <c r="Z1276" s="26">
        <v>0</v>
      </c>
      <c r="AA1276" s="26">
        <v>0</v>
      </c>
      <c r="AB1276" s="26">
        <f t="shared" si="491"/>
        <v>15</v>
      </c>
      <c r="AC1276" s="1">
        <f t="shared" si="472"/>
        <v>1566</v>
      </c>
      <c r="AD1276" s="51"/>
      <c r="AE1276" s="1"/>
      <c r="AF1276">
        <f t="shared" si="492"/>
        <v>21</v>
      </c>
      <c r="AG1276" s="26" t="str">
        <f>VLOOKUP(AF1276,角色间职业划分!P:R,3,FALSE)</f>
        <v>刺客</v>
      </c>
      <c r="AH1276" s="26">
        <f t="shared" si="493"/>
        <v>51</v>
      </c>
    </row>
    <row r="1277" spans="1:34" x14ac:dyDescent="0.15">
      <c r="A1277" s="26">
        <v>1273</v>
      </c>
      <c r="B1277" s="26">
        <f t="shared" si="473"/>
        <v>0</v>
      </c>
      <c r="C1277" s="26">
        <f>ROUND(IF($AG1277="战士",VLOOKUP($AH1277,$DV:$ER,DX$1,FALSE),IF($AG1277="幻术师",VLOOKUP($AH1277,$EU:$FQ,EW$1,FALSE),IF($AG1277="刺客",VLOOKUP($AH1277,$FU:$GQ,FW$1,FALSE),"无该职业")))/VLOOKUP(AF1277,角色间职业划分!P:AP,20,FALSE),0)</f>
        <v>43</v>
      </c>
      <c r="D1277" s="26">
        <f t="shared" si="474"/>
        <v>0</v>
      </c>
      <c r="E1277" s="26">
        <f>ROUND(IF($AG1277="战士",VLOOKUP($AH1277,$DV:$ER,DZ$1,FALSE),IF($AG1277="幻术师",VLOOKUP($AH1277,$EU:$FQ,EY$1,FALSE),IF($AG1277="刺客",VLOOKUP($AH1277,$FU:$GQ,FY$1,FALSE),"无该职业")))*VLOOKUP($AF1277,角色间职业划分!$P:$AP,26,FALSE)*VLOOKUP($AF1277,角色间职业划分!$P:$AP,13,FALSE)/角色间职业划分!$AB$9,0)</f>
        <v>2129</v>
      </c>
      <c r="F1277" s="26">
        <f>ROUND(IF($AG1277="战士",VLOOKUP($AH1277,$DV:$ER,EA$1,FALSE),IF($AG1277="幻术师",VLOOKUP($AH1277,$EU:$FQ,EZ$1,FALSE),IF($AG1277="刺客",VLOOKUP($AH1277,$FU:$GQ,FZ$1,FALSE),"无该职业")))*VLOOKUP($AF1277,角色间职业划分!$P:$AP,8,FALSE)/角色间职业划分!$W$9,0)</f>
        <v>7002</v>
      </c>
      <c r="G1277" s="26">
        <f>ROUND(IF($AG1277="战士",VLOOKUP($AH1277,$DV:$ER,EB$1,FALSE),IF($AG1277="幻术师",VLOOKUP($AH1277,$EU:$FQ,FA$1,FALSE),IF($AG1277="刺客",VLOOKUP($AH1277,$FU:$GQ,GA$1,FALSE),"无该职业")))*VLOOKUP($AF1277,角色间职业划分!$P:$AP,13,FALSE)/角色间职业划分!$AB$9,0)</f>
        <v>6710</v>
      </c>
      <c r="H1277" s="26">
        <f t="shared" si="475"/>
        <v>0</v>
      </c>
      <c r="I1277" s="26">
        <f t="shared" si="476"/>
        <v>0</v>
      </c>
      <c r="J1277" s="26">
        <f t="shared" si="477"/>
        <v>0</v>
      </c>
      <c r="K1277" s="26">
        <f t="shared" si="478"/>
        <v>0</v>
      </c>
      <c r="L1277" s="26">
        <f t="shared" si="479"/>
        <v>0</v>
      </c>
      <c r="M1277" s="26">
        <f t="shared" si="480"/>
        <v>0</v>
      </c>
      <c r="N1277" s="26">
        <f t="shared" si="481"/>
        <v>7.5</v>
      </c>
      <c r="O1277" s="26">
        <f t="shared" si="482"/>
        <v>5</v>
      </c>
      <c r="P1277" s="26">
        <f t="shared" si="483"/>
        <v>0</v>
      </c>
      <c r="Q1277" s="26">
        <f t="shared" si="484"/>
        <v>5</v>
      </c>
      <c r="R1277" s="26">
        <f t="shared" si="485"/>
        <v>10</v>
      </c>
      <c r="S1277" s="26">
        <f t="shared" si="486"/>
        <v>5</v>
      </c>
      <c r="T1277" s="26">
        <f t="shared" si="487"/>
        <v>2.5</v>
      </c>
      <c r="U1277" s="26">
        <f t="shared" si="488"/>
        <v>0</v>
      </c>
      <c r="V1277" s="26">
        <f t="shared" si="489"/>
        <v>0</v>
      </c>
      <c r="W1277" s="26">
        <f>VLOOKUP(AF1277,角色间职业划分!L:M,2,FALSE)</f>
        <v>20001</v>
      </c>
      <c r="X1277" s="26">
        <f t="shared" si="490"/>
        <v>52</v>
      </c>
      <c r="Y1277" s="26">
        <v>0</v>
      </c>
      <c r="Z1277" s="26">
        <v>0</v>
      </c>
      <c r="AA1277" s="26">
        <v>0</v>
      </c>
      <c r="AB1277" s="26">
        <f t="shared" si="491"/>
        <v>15</v>
      </c>
      <c r="AC1277" s="1">
        <f t="shared" si="472"/>
        <v>1616</v>
      </c>
      <c r="AD1277" s="51"/>
      <c r="AE1277" s="1"/>
      <c r="AF1277">
        <f t="shared" si="492"/>
        <v>21</v>
      </c>
      <c r="AG1277" s="26" t="str">
        <f>VLOOKUP(AF1277,角色间职业划分!P:R,3,FALSE)</f>
        <v>刺客</v>
      </c>
      <c r="AH1277" s="26">
        <f t="shared" si="493"/>
        <v>52</v>
      </c>
    </row>
    <row r="1278" spans="1:34" x14ac:dyDescent="0.15">
      <c r="A1278" s="26">
        <v>1274</v>
      </c>
      <c r="B1278" s="26">
        <f t="shared" si="473"/>
        <v>0</v>
      </c>
      <c r="C1278" s="26">
        <f>ROUND(IF($AG1278="战士",VLOOKUP($AH1278,$DV:$ER,DX$1,FALSE),IF($AG1278="幻术师",VLOOKUP($AH1278,$EU:$FQ,EW$1,FALSE),IF($AG1278="刺客",VLOOKUP($AH1278,$FU:$GQ,FW$1,FALSE),"无该职业")))/VLOOKUP(AF1278,角色间职业划分!P:AP,20,FALSE),0)</f>
        <v>43</v>
      </c>
      <c r="D1278" s="26">
        <f t="shared" si="474"/>
        <v>0</v>
      </c>
      <c r="E1278" s="26">
        <f>ROUND(IF($AG1278="战士",VLOOKUP($AH1278,$DV:$ER,DZ$1,FALSE),IF($AG1278="幻术师",VLOOKUP($AH1278,$EU:$FQ,EY$1,FALSE),IF($AG1278="刺客",VLOOKUP($AH1278,$FU:$GQ,FY$1,FALSE),"无该职业")))*VLOOKUP($AF1278,角色间职业划分!$P:$AP,26,FALSE)*VLOOKUP($AF1278,角色间职业划分!$P:$AP,13,FALSE)/角色间职业划分!$AB$9,0)</f>
        <v>2129</v>
      </c>
      <c r="F1278" s="26">
        <f>ROUND(IF($AG1278="战士",VLOOKUP($AH1278,$DV:$ER,EA$1,FALSE),IF($AG1278="幻术师",VLOOKUP($AH1278,$EU:$FQ,EZ$1,FALSE),IF($AG1278="刺客",VLOOKUP($AH1278,$FU:$GQ,FZ$1,FALSE),"无该职业")))*VLOOKUP($AF1278,角色间职业划分!$P:$AP,8,FALSE)/角色间职业划分!$W$9,0)</f>
        <v>7002</v>
      </c>
      <c r="G1278" s="26">
        <f>ROUND(IF($AG1278="战士",VLOOKUP($AH1278,$DV:$ER,EB$1,FALSE),IF($AG1278="幻术师",VLOOKUP($AH1278,$EU:$FQ,FA$1,FALSE),IF($AG1278="刺客",VLOOKUP($AH1278,$FU:$GQ,GA$1,FALSE),"无该职业")))*VLOOKUP($AF1278,角色间职业划分!$P:$AP,13,FALSE)/角色间职业划分!$AB$9,0)</f>
        <v>7635</v>
      </c>
      <c r="H1278" s="26">
        <f t="shared" si="475"/>
        <v>0</v>
      </c>
      <c r="I1278" s="26">
        <f t="shared" si="476"/>
        <v>0</v>
      </c>
      <c r="J1278" s="26">
        <f t="shared" si="477"/>
        <v>0</v>
      </c>
      <c r="K1278" s="26">
        <f t="shared" si="478"/>
        <v>0</v>
      </c>
      <c r="L1278" s="26">
        <f t="shared" si="479"/>
        <v>0</v>
      </c>
      <c r="M1278" s="26">
        <f t="shared" si="480"/>
        <v>0</v>
      </c>
      <c r="N1278" s="26">
        <f t="shared" si="481"/>
        <v>7.5</v>
      </c>
      <c r="O1278" s="26">
        <f t="shared" si="482"/>
        <v>5</v>
      </c>
      <c r="P1278" s="26">
        <f t="shared" si="483"/>
        <v>0</v>
      </c>
      <c r="Q1278" s="26">
        <f t="shared" si="484"/>
        <v>5</v>
      </c>
      <c r="R1278" s="26">
        <f t="shared" si="485"/>
        <v>10</v>
      </c>
      <c r="S1278" s="26">
        <f t="shared" si="486"/>
        <v>5</v>
      </c>
      <c r="T1278" s="26">
        <f t="shared" si="487"/>
        <v>2.5</v>
      </c>
      <c r="U1278" s="26">
        <f t="shared" si="488"/>
        <v>0</v>
      </c>
      <c r="V1278" s="26">
        <f t="shared" si="489"/>
        <v>0</v>
      </c>
      <c r="W1278" s="26">
        <f>VLOOKUP(AF1278,角色间职业划分!L:M,2,FALSE)</f>
        <v>20001</v>
      </c>
      <c r="X1278" s="26">
        <f t="shared" si="490"/>
        <v>53</v>
      </c>
      <c r="Y1278" s="26">
        <v>0</v>
      </c>
      <c r="Z1278" s="26">
        <v>0</v>
      </c>
      <c r="AA1278" s="26">
        <v>0</v>
      </c>
      <c r="AB1278" s="26">
        <f t="shared" si="491"/>
        <v>15</v>
      </c>
      <c r="AC1278" s="1">
        <f t="shared" si="472"/>
        <v>1667</v>
      </c>
      <c r="AD1278" s="51"/>
      <c r="AE1278" s="1"/>
      <c r="AF1278">
        <f t="shared" si="492"/>
        <v>21</v>
      </c>
      <c r="AG1278" s="26" t="str">
        <f>VLOOKUP(AF1278,角色间职业划分!P:R,3,FALSE)</f>
        <v>刺客</v>
      </c>
      <c r="AH1278" s="26">
        <f t="shared" si="493"/>
        <v>53</v>
      </c>
    </row>
    <row r="1279" spans="1:34" x14ac:dyDescent="0.15">
      <c r="A1279" s="26">
        <v>1275</v>
      </c>
      <c r="B1279" s="26">
        <f t="shared" si="473"/>
        <v>0</v>
      </c>
      <c r="C1279" s="26">
        <f>ROUND(IF($AG1279="战士",VLOOKUP($AH1279,$DV:$ER,DX$1,FALSE),IF($AG1279="幻术师",VLOOKUP($AH1279,$EU:$FQ,EW$1,FALSE),IF($AG1279="刺客",VLOOKUP($AH1279,$FU:$GQ,FW$1,FALSE),"无该职业")))/VLOOKUP(AF1279,角色间职业划分!P:AP,20,FALSE),0)</f>
        <v>49</v>
      </c>
      <c r="D1279" s="26">
        <f t="shared" si="474"/>
        <v>0</v>
      </c>
      <c r="E1279" s="26">
        <f>ROUND(IF($AG1279="战士",VLOOKUP($AH1279,$DV:$ER,DZ$1,FALSE),IF($AG1279="幻术师",VLOOKUP($AH1279,$EU:$FQ,EY$1,FALSE),IF($AG1279="刺客",VLOOKUP($AH1279,$FU:$GQ,FY$1,FALSE),"无该职业")))*VLOOKUP($AF1279,角色间职业划分!$P:$AP,26,FALSE)*VLOOKUP($AF1279,角色间职业划分!$P:$AP,13,FALSE)/角色间职业划分!$AB$9,0)</f>
        <v>2129</v>
      </c>
      <c r="F1279" s="26">
        <f>ROUND(IF($AG1279="战士",VLOOKUP($AH1279,$DV:$ER,EA$1,FALSE),IF($AG1279="幻术师",VLOOKUP($AH1279,$EU:$FQ,EZ$1,FALSE),IF($AG1279="刺客",VLOOKUP($AH1279,$FU:$GQ,FZ$1,FALSE),"无该职业")))*VLOOKUP($AF1279,角色间职业划分!$P:$AP,8,FALSE)/角色间职业划分!$W$9,0)</f>
        <v>7002</v>
      </c>
      <c r="G1279" s="26">
        <f>ROUND(IF($AG1279="战士",VLOOKUP($AH1279,$DV:$ER,EB$1,FALSE),IF($AG1279="幻术师",VLOOKUP($AH1279,$EU:$FQ,FA$1,FALSE),IF($AG1279="刺客",VLOOKUP($AH1279,$FU:$GQ,GA$1,FALSE),"无该职业")))*VLOOKUP($AF1279,角色间职业划分!$P:$AP,13,FALSE)/角色间职业划分!$AB$9,0)</f>
        <v>7635</v>
      </c>
      <c r="H1279" s="26">
        <f t="shared" si="475"/>
        <v>0</v>
      </c>
      <c r="I1279" s="26">
        <f t="shared" si="476"/>
        <v>0</v>
      </c>
      <c r="J1279" s="26">
        <f t="shared" si="477"/>
        <v>0</v>
      </c>
      <c r="K1279" s="26">
        <f t="shared" si="478"/>
        <v>0</v>
      </c>
      <c r="L1279" s="26">
        <f t="shared" si="479"/>
        <v>0</v>
      </c>
      <c r="M1279" s="26">
        <f t="shared" si="480"/>
        <v>0</v>
      </c>
      <c r="N1279" s="26">
        <f t="shared" si="481"/>
        <v>7.5</v>
      </c>
      <c r="O1279" s="26">
        <f t="shared" si="482"/>
        <v>5</v>
      </c>
      <c r="P1279" s="26">
        <f t="shared" si="483"/>
        <v>0</v>
      </c>
      <c r="Q1279" s="26">
        <f t="shared" si="484"/>
        <v>5</v>
      </c>
      <c r="R1279" s="26">
        <f t="shared" si="485"/>
        <v>10</v>
      </c>
      <c r="S1279" s="26">
        <f t="shared" si="486"/>
        <v>5</v>
      </c>
      <c r="T1279" s="26">
        <f t="shared" si="487"/>
        <v>2.5</v>
      </c>
      <c r="U1279" s="26">
        <f t="shared" si="488"/>
        <v>0</v>
      </c>
      <c r="V1279" s="26">
        <f t="shared" si="489"/>
        <v>0</v>
      </c>
      <c r="W1279" s="26">
        <f>VLOOKUP(AF1279,角色间职业划分!L:M,2,FALSE)</f>
        <v>20001</v>
      </c>
      <c r="X1279" s="26">
        <f t="shared" si="490"/>
        <v>54</v>
      </c>
      <c r="Y1279" s="26">
        <v>0</v>
      </c>
      <c r="Z1279" s="26">
        <v>0</v>
      </c>
      <c r="AA1279" s="26">
        <v>0</v>
      </c>
      <c r="AB1279" s="26">
        <f t="shared" si="491"/>
        <v>15</v>
      </c>
      <c r="AC1279" s="1">
        <f t="shared" si="472"/>
        <v>1717</v>
      </c>
      <c r="AD1279" s="51"/>
      <c r="AE1279" s="1"/>
      <c r="AF1279">
        <f t="shared" si="492"/>
        <v>21</v>
      </c>
      <c r="AG1279" s="26" t="str">
        <f>VLOOKUP(AF1279,角色间职业划分!P:R,3,FALSE)</f>
        <v>刺客</v>
      </c>
      <c r="AH1279" s="26">
        <f t="shared" si="493"/>
        <v>54</v>
      </c>
    </row>
    <row r="1280" spans="1:34" x14ac:dyDescent="0.15">
      <c r="A1280" s="26">
        <v>1276</v>
      </c>
      <c r="B1280" s="26">
        <f t="shared" si="473"/>
        <v>0</v>
      </c>
      <c r="C1280" s="26">
        <f>ROUND(IF($AG1280="战士",VLOOKUP($AH1280,$DV:$ER,DX$1,FALSE),IF($AG1280="幻术师",VLOOKUP($AH1280,$EU:$FQ,EW$1,FALSE),IF($AG1280="刺客",VLOOKUP($AH1280,$FU:$GQ,FW$1,FALSE),"无该职业")))/VLOOKUP(AF1280,角色间职业划分!P:AP,20,FALSE),0)</f>
        <v>49</v>
      </c>
      <c r="D1280" s="26">
        <f t="shared" si="474"/>
        <v>0</v>
      </c>
      <c r="E1280" s="26">
        <f>ROUND(IF($AG1280="战士",VLOOKUP($AH1280,$DV:$ER,DZ$1,FALSE),IF($AG1280="幻术师",VLOOKUP($AH1280,$EU:$FQ,EY$1,FALSE),IF($AG1280="刺客",VLOOKUP($AH1280,$FU:$GQ,FY$1,FALSE),"无该职业")))*VLOOKUP($AF1280,角色间职业划分!$P:$AP,26,FALSE)*VLOOKUP($AF1280,角色间职业划分!$P:$AP,13,FALSE)/角色间职业划分!$AB$9,0)</f>
        <v>2129</v>
      </c>
      <c r="F1280" s="26">
        <f>ROUND(IF($AG1280="战士",VLOOKUP($AH1280,$DV:$ER,EA$1,FALSE),IF($AG1280="幻术师",VLOOKUP($AH1280,$EU:$FQ,EZ$1,FALSE),IF($AG1280="刺客",VLOOKUP($AH1280,$FU:$GQ,FZ$1,FALSE),"无该职业")))*VLOOKUP($AF1280,角色间职业划分!$P:$AP,8,FALSE)/角色间职业划分!$W$9,0)</f>
        <v>7905</v>
      </c>
      <c r="G1280" s="26">
        <f>ROUND(IF($AG1280="战士",VLOOKUP($AH1280,$DV:$ER,EB$1,FALSE),IF($AG1280="幻术师",VLOOKUP($AH1280,$EU:$FQ,FA$1,FALSE),IF($AG1280="刺客",VLOOKUP($AH1280,$FU:$GQ,GA$1,FALSE),"无该职业")))*VLOOKUP($AF1280,角色间职业划分!$P:$AP,13,FALSE)/角色间职业划分!$AB$9,0)</f>
        <v>7635</v>
      </c>
      <c r="H1280" s="26">
        <f t="shared" si="475"/>
        <v>0</v>
      </c>
      <c r="I1280" s="26">
        <f t="shared" si="476"/>
        <v>0</v>
      </c>
      <c r="J1280" s="26">
        <f t="shared" si="477"/>
        <v>0</v>
      </c>
      <c r="K1280" s="26">
        <f t="shared" si="478"/>
        <v>0</v>
      </c>
      <c r="L1280" s="26">
        <f t="shared" si="479"/>
        <v>0</v>
      </c>
      <c r="M1280" s="26">
        <f t="shared" si="480"/>
        <v>0</v>
      </c>
      <c r="N1280" s="26">
        <f t="shared" si="481"/>
        <v>7.5</v>
      </c>
      <c r="O1280" s="26">
        <f t="shared" si="482"/>
        <v>5</v>
      </c>
      <c r="P1280" s="26">
        <f t="shared" si="483"/>
        <v>0</v>
      </c>
      <c r="Q1280" s="26">
        <f t="shared" si="484"/>
        <v>5</v>
      </c>
      <c r="R1280" s="26">
        <f t="shared" si="485"/>
        <v>10</v>
      </c>
      <c r="S1280" s="26">
        <f t="shared" si="486"/>
        <v>5</v>
      </c>
      <c r="T1280" s="26">
        <f t="shared" si="487"/>
        <v>2.5</v>
      </c>
      <c r="U1280" s="26">
        <f t="shared" si="488"/>
        <v>0</v>
      </c>
      <c r="V1280" s="26">
        <f t="shared" si="489"/>
        <v>0</v>
      </c>
      <c r="W1280" s="26">
        <f>VLOOKUP(AF1280,角色间职业划分!L:M,2,FALSE)</f>
        <v>20001</v>
      </c>
      <c r="X1280" s="26">
        <f t="shared" si="490"/>
        <v>55</v>
      </c>
      <c r="Y1280" s="26">
        <v>0</v>
      </c>
      <c r="Z1280" s="26">
        <v>0</v>
      </c>
      <c r="AA1280" s="26">
        <v>0</v>
      </c>
      <c r="AB1280" s="26">
        <f t="shared" si="491"/>
        <v>15</v>
      </c>
      <c r="AC1280" s="1">
        <f t="shared" si="472"/>
        <v>1768</v>
      </c>
      <c r="AD1280" s="51"/>
      <c r="AE1280" s="1"/>
      <c r="AF1280">
        <f t="shared" si="492"/>
        <v>21</v>
      </c>
      <c r="AG1280" s="26" t="str">
        <f>VLOOKUP(AF1280,角色间职业划分!P:R,3,FALSE)</f>
        <v>刺客</v>
      </c>
      <c r="AH1280" s="26">
        <f t="shared" si="493"/>
        <v>55</v>
      </c>
    </row>
    <row r="1281" spans="1:34" x14ac:dyDescent="0.15">
      <c r="A1281" s="26">
        <v>1277</v>
      </c>
      <c r="B1281" s="26">
        <f t="shared" si="473"/>
        <v>0</v>
      </c>
      <c r="C1281" s="26">
        <f>ROUND(IF($AG1281="战士",VLOOKUP($AH1281,$DV:$ER,DX$1,FALSE),IF($AG1281="幻术师",VLOOKUP($AH1281,$EU:$FQ,EW$1,FALSE),IF($AG1281="刺客",VLOOKUP($AH1281,$FU:$GQ,FW$1,FALSE),"无该职业")))/VLOOKUP(AF1281,角色间职业划分!P:AP,20,FALSE),0)</f>
        <v>49</v>
      </c>
      <c r="D1281" s="26">
        <f t="shared" si="474"/>
        <v>0</v>
      </c>
      <c r="E1281" s="26">
        <f>ROUND(IF($AG1281="战士",VLOOKUP($AH1281,$DV:$ER,DZ$1,FALSE),IF($AG1281="幻术师",VLOOKUP($AH1281,$EU:$FQ,EY$1,FALSE),IF($AG1281="刺客",VLOOKUP($AH1281,$FU:$GQ,FY$1,FALSE),"无该职业")))*VLOOKUP($AF1281,角色间职业划分!$P:$AP,26,FALSE)*VLOOKUP($AF1281,角色间职业划分!$P:$AP,13,FALSE)/角色间职业划分!$AB$9,0)</f>
        <v>3332</v>
      </c>
      <c r="F1281" s="26">
        <f>ROUND(IF($AG1281="战士",VLOOKUP($AH1281,$DV:$ER,EA$1,FALSE),IF($AG1281="幻术师",VLOOKUP($AH1281,$EU:$FQ,EZ$1,FALSE),IF($AG1281="刺客",VLOOKUP($AH1281,$FU:$GQ,FZ$1,FALSE),"无该职业")))*VLOOKUP($AF1281,角色间职业划分!$P:$AP,8,FALSE)/角色间职业划分!$W$9,0)</f>
        <v>7905</v>
      </c>
      <c r="G1281" s="26">
        <f>ROUND(IF($AG1281="战士",VLOOKUP($AH1281,$DV:$ER,EB$1,FALSE),IF($AG1281="幻术师",VLOOKUP($AH1281,$EU:$FQ,FA$1,FALSE),IF($AG1281="刺客",VLOOKUP($AH1281,$FU:$GQ,GA$1,FALSE),"无该职业")))*VLOOKUP($AF1281,角色间职业划分!$P:$AP,13,FALSE)/角色间职业划分!$AB$9,0)</f>
        <v>7635</v>
      </c>
      <c r="H1281" s="26">
        <f t="shared" si="475"/>
        <v>0</v>
      </c>
      <c r="I1281" s="26">
        <f t="shared" si="476"/>
        <v>0</v>
      </c>
      <c r="J1281" s="26">
        <f t="shared" si="477"/>
        <v>0</v>
      </c>
      <c r="K1281" s="26">
        <f t="shared" si="478"/>
        <v>0</v>
      </c>
      <c r="L1281" s="26">
        <f t="shared" si="479"/>
        <v>0</v>
      </c>
      <c r="M1281" s="26">
        <f t="shared" si="480"/>
        <v>0</v>
      </c>
      <c r="N1281" s="26">
        <f t="shared" si="481"/>
        <v>7.5</v>
      </c>
      <c r="O1281" s="26">
        <f t="shared" si="482"/>
        <v>5</v>
      </c>
      <c r="P1281" s="26">
        <f t="shared" si="483"/>
        <v>0</v>
      </c>
      <c r="Q1281" s="26">
        <f t="shared" si="484"/>
        <v>5</v>
      </c>
      <c r="R1281" s="26">
        <f t="shared" si="485"/>
        <v>10</v>
      </c>
      <c r="S1281" s="26">
        <f t="shared" si="486"/>
        <v>5</v>
      </c>
      <c r="T1281" s="26">
        <f t="shared" si="487"/>
        <v>2.5</v>
      </c>
      <c r="U1281" s="26">
        <f t="shared" si="488"/>
        <v>0</v>
      </c>
      <c r="V1281" s="26">
        <f t="shared" si="489"/>
        <v>0</v>
      </c>
      <c r="W1281" s="26">
        <f>VLOOKUP(AF1281,角色间职业划分!L:M,2,FALSE)</f>
        <v>20001</v>
      </c>
      <c r="X1281" s="26">
        <f t="shared" si="490"/>
        <v>56</v>
      </c>
      <c r="Y1281" s="26">
        <v>0</v>
      </c>
      <c r="Z1281" s="26">
        <v>0</v>
      </c>
      <c r="AA1281" s="26">
        <v>0</v>
      </c>
      <c r="AB1281" s="26">
        <f t="shared" si="491"/>
        <v>15</v>
      </c>
      <c r="AC1281" s="1">
        <f t="shared" si="472"/>
        <v>1818</v>
      </c>
      <c r="AD1281" s="51"/>
      <c r="AE1281" s="1"/>
      <c r="AF1281">
        <f t="shared" si="492"/>
        <v>21</v>
      </c>
      <c r="AG1281" s="26" t="str">
        <f>VLOOKUP(AF1281,角色间职业划分!P:R,3,FALSE)</f>
        <v>刺客</v>
      </c>
      <c r="AH1281" s="26">
        <f t="shared" si="493"/>
        <v>56</v>
      </c>
    </row>
    <row r="1282" spans="1:34" x14ac:dyDescent="0.15">
      <c r="A1282" s="26">
        <v>1278</v>
      </c>
      <c r="B1282" s="26">
        <f t="shared" si="473"/>
        <v>0</v>
      </c>
      <c r="C1282" s="26">
        <f>ROUND(IF($AG1282="战士",VLOOKUP($AH1282,$DV:$ER,DX$1,FALSE),IF($AG1282="幻术师",VLOOKUP($AH1282,$EU:$FQ,EW$1,FALSE),IF($AG1282="刺客",VLOOKUP($AH1282,$FU:$GQ,FW$1,FALSE),"无该职业")))/VLOOKUP(AF1282,角色间职业划分!P:AP,20,FALSE),0)</f>
        <v>49</v>
      </c>
      <c r="D1282" s="26">
        <f t="shared" si="474"/>
        <v>0</v>
      </c>
      <c r="E1282" s="26">
        <f>ROUND(IF($AG1282="战士",VLOOKUP($AH1282,$DV:$ER,DZ$1,FALSE),IF($AG1282="幻术师",VLOOKUP($AH1282,$EU:$FQ,EY$1,FALSE),IF($AG1282="刺客",VLOOKUP($AH1282,$FU:$GQ,FY$1,FALSE),"无该职业")))*VLOOKUP($AF1282,角色间职业划分!$P:$AP,26,FALSE)*VLOOKUP($AF1282,角色间职业划分!$P:$AP,13,FALSE)/角色间职业划分!$AB$9,0)</f>
        <v>3332</v>
      </c>
      <c r="F1282" s="26">
        <f>ROUND(IF($AG1282="战士",VLOOKUP($AH1282,$DV:$ER,EA$1,FALSE),IF($AG1282="幻术师",VLOOKUP($AH1282,$EU:$FQ,EZ$1,FALSE),IF($AG1282="刺客",VLOOKUP($AH1282,$FU:$GQ,FZ$1,FALSE),"无该职业")))*VLOOKUP($AF1282,角色间职业划分!$P:$AP,8,FALSE)/角色间职业划分!$W$9,0)</f>
        <v>7905</v>
      </c>
      <c r="G1282" s="26">
        <f>ROUND(IF($AG1282="战士",VLOOKUP($AH1282,$DV:$ER,EB$1,FALSE),IF($AG1282="幻术师",VLOOKUP($AH1282,$EU:$FQ,FA$1,FALSE),IF($AG1282="刺客",VLOOKUP($AH1282,$FU:$GQ,GA$1,FALSE),"无该职业")))*VLOOKUP($AF1282,角色间职业划分!$P:$AP,13,FALSE)/角色间职业划分!$AB$9,0)</f>
        <v>8560</v>
      </c>
      <c r="H1282" s="26">
        <f t="shared" si="475"/>
        <v>0</v>
      </c>
      <c r="I1282" s="26">
        <f t="shared" si="476"/>
        <v>0</v>
      </c>
      <c r="J1282" s="26">
        <f t="shared" si="477"/>
        <v>0</v>
      </c>
      <c r="K1282" s="26">
        <f t="shared" si="478"/>
        <v>0</v>
      </c>
      <c r="L1282" s="26">
        <f t="shared" si="479"/>
        <v>0</v>
      </c>
      <c r="M1282" s="26">
        <f t="shared" si="480"/>
        <v>0</v>
      </c>
      <c r="N1282" s="26">
        <f t="shared" si="481"/>
        <v>7.5</v>
      </c>
      <c r="O1282" s="26">
        <f t="shared" si="482"/>
        <v>5</v>
      </c>
      <c r="P1282" s="26">
        <f t="shared" si="483"/>
        <v>0</v>
      </c>
      <c r="Q1282" s="26">
        <f t="shared" si="484"/>
        <v>5</v>
      </c>
      <c r="R1282" s="26">
        <f t="shared" si="485"/>
        <v>10</v>
      </c>
      <c r="S1282" s="26">
        <f t="shared" si="486"/>
        <v>5</v>
      </c>
      <c r="T1282" s="26">
        <f t="shared" si="487"/>
        <v>2.5</v>
      </c>
      <c r="U1282" s="26">
        <f t="shared" si="488"/>
        <v>0</v>
      </c>
      <c r="V1282" s="26">
        <f t="shared" si="489"/>
        <v>0</v>
      </c>
      <c r="W1282" s="26">
        <f>VLOOKUP(AF1282,角色间职业划分!L:M,2,FALSE)</f>
        <v>20001</v>
      </c>
      <c r="X1282" s="26">
        <f t="shared" si="490"/>
        <v>57</v>
      </c>
      <c r="Y1282" s="26">
        <v>0</v>
      </c>
      <c r="Z1282" s="26">
        <v>0</v>
      </c>
      <c r="AA1282" s="26">
        <v>0</v>
      </c>
      <c r="AB1282" s="26">
        <f t="shared" si="491"/>
        <v>15</v>
      </c>
      <c r="AC1282" s="1">
        <f t="shared" si="472"/>
        <v>1869</v>
      </c>
      <c r="AD1282" s="51"/>
      <c r="AE1282" s="1"/>
      <c r="AF1282">
        <f t="shared" si="492"/>
        <v>21</v>
      </c>
      <c r="AG1282" s="26" t="str">
        <f>VLOOKUP(AF1282,角色间职业划分!P:R,3,FALSE)</f>
        <v>刺客</v>
      </c>
      <c r="AH1282" s="26">
        <f t="shared" si="493"/>
        <v>57</v>
      </c>
    </row>
    <row r="1283" spans="1:34" x14ac:dyDescent="0.15">
      <c r="A1283" s="26">
        <v>1279</v>
      </c>
      <c r="B1283" s="26">
        <f t="shared" si="473"/>
        <v>0</v>
      </c>
      <c r="C1283" s="26">
        <f>ROUND(IF($AG1283="战士",VLOOKUP($AH1283,$DV:$ER,DX$1,FALSE),IF($AG1283="幻术师",VLOOKUP($AH1283,$EU:$FQ,EW$1,FALSE),IF($AG1283="刺客",VLOOKUP($AH1283,$FU:$GQ,FW$1,FALSE),"无该职业")))/VLOOKUP(AF1283,角色间职业划分!P:AP,20,FALSE),0)</f>
        <v>49</v>
      </c>
      <c r="D1283" s="26">
        <f t="shared" si="474"/>
        <v>0</v>
      </c>
      <c r="E1283" s="26">
        <f>ROUND(IF($AG1283="战士",VLOOKUP($AH1283,$DV:$ER,DZ$1,FALSE),IF($AG1283="幻术师",VLOOKUP($AH1283,$EU:$FQ,EY$1,FALSE),IF($AG1283="刺客",VLOOKUP($AH1283,$FU:$GQ,FY$1,FALSE),"无该职业")))*VLOOKUP($AF1283,角色间职业划分!$P:$AP,26,FALSE)*VLOOKUP($AF1283,角色间职业划分!$P:$AP,13,FALSE)/角色间职业划分!$AB$9,0)</f>
        <v>3332</v>
      </c>
      <c r="F1283" s="26">
        <f>ROUND(IF($AG1283="战士",VLOOKUP($AH1283,$DV:$ER,EA$1,FALSE),IF($AG1283="幻术师",VLOOKUP($AH1283,$EU:$FQ,EZ$1,FALSE),IF($AG1283="刺客",VLOOKUP($AH1283,$FU:$GQ,FZ$1,FALSE),"无该职业")))*VLOOKUP($AF1283,角色间职业划分!$P:$AP,8,FALSE)/角色间职业划分!$W$9,0)</f>
        <v>7905</v>
      </c>
      <c r="G1283" s="26">
        <f>ROUND(IF($AG1283="战士",VLOOKUP($AH1283,$DV:$ER,EB$1,FALSE),IF($AG1283="幻术师",VLOOKUP($AH1283,$EU:$FQ,FA$1,FALSE),IF($AG1283="刺客",VLOOKUP($AH1283,$FU:$GQ,GA$1,FALSE),"无该职业")))*VLOOKUP($AF1283,角色间职业划分!$P:$AP,13,FALSE)/角色间职业划分!$AB$9,0)</f>
        <v>8560</v>
      </c>
      <c r="H1283" s="26">
        <f t="shared" si="475"/>
        <v>0</v>
      </c>
      <c r="I1283" s="26">
        <f t="shared" si="476"/>
        <v>0</v>
      </c>
      <c r="J1283" s="26">
        <f t="shared" si="477"/>
        <v>0</v>
      </c>
      <c r="K1283" s="26">
        <f t="shared" si="478"/>
        <v>0</v>
      </c>
      <c r="L1283" s="26">
        <f t="shared" si="479"/>
        <v>0</v>
      </c>
      <c r="M1283" s="26">
        <f t="shared" si="480"/>
        <v>0</v>
      </c>
      <c r="N1283" s="26">
        <f t="shared" si="481"/>
        <v>7.5</v>
      </c>
      <c r="O1283" s="26">
        <f t="shared" si="482"/>
        <v>5</v>
      </c>
      <c r="P1283" s="26">
        <f t="shared" si="483"/>
        <v>0</v>
      </c>
      <c r="Q1283" s="26">
        <f t="shared" si="484"/>
        <v>5</v>
      </c>
      <c r="R1283" s="26">
        <f t="shared" si="485"/>
        <v>10</v>
      </c>
      <c r="S1283" s="26">
        <f t="shared" si="486"/>
        <v>5</v>
      </c>
      <c r="T1283" s="26">
        <f t="shared" si="487"/>
        <v>5</v>
      </c>
      <c r="U1283" s="26">
        <f t="shared" si="488"/>
        <v>0</v>
      </c>
      <c r="V1283" s="26">
        <f t="shared" si="489"/>
        <v>0</v>
      </c>
      <c r="W1283" s="26">
        <f>VLOOKUP(AF1283,角色间职业划分!L:M,2,FALSE)</f>
        <v>20001</v>
      </c>
      <c r="X1283" s="26">
        <f t="shared" si="490"/>
        <v>58</v>
      </c>
      <c r="Y1283" s="26">
        <v>0</v>
      </c>
      <c r="Z1283" s="26">
        <v>0</v>
      </c>
      <c r="AA1283" s="26">
        <v>0</v>
      </c>
      <c r="AB1283" s="26">
        <f t="shared" si="491"/>
        <v>15</v>
      </c>
      <c r="AC1283" s="1">
        <f t="shared" si="472"/>
        <v>1919</v>
      </c>
      <c r="AD1283" s="51"/>
      <c r="AE1283" s="1"/>
      <c r="AF1283">
        <f t="shared" si="492"/>
        <v>21</v>
      </c>
      <c r="AG1283" s="26" t="str">
        <f>VLOOKUP(AF1283,角色间职业划分!P:R,3,FALSE)</f>
        <v>刺客</v>
      </c>
      <c r="AH1283" s="26">
        <f t="shared" si="493"/>
        <v>58</v>
      </c>
    </row>
    <row r="1284" spans="1:34" x14ac:dyDescent="0.15">
      <c r="A1284" s="26">
        <v>1280</v>
      </c>
      <c r="B1284" s="26">
        <f t="shared" si="473"/>
        <v>0</v>
      </c>
      <c r="C1284" s="26">
        <f>ROUND(IF($AG1284="战士",VLOOKUP($AH1284,$DV:$ER,DX$1,FALSE),IF($AG1284="幻术师",VLOOKUP($AH1284,$EU:$FQ,EW$1,FALSE),IF($AG1284="刺客",VLOOKUP($AH1284,$FU:$GQ,FW$1,FALSE),"无该职业")))/VLOOKUP(AF1284,角色间职业划分!P:AP,20,FALSE),0)</f>
        <v>49</v>
      </c>
      <c r="D1284" s="26">
        <f t="shared" si="474"/>
        <v>0</v>
      </c>
      <c r="E1284" s="26">
        <f>ROUND(IF($AG1284="战士",VLOOKUP($AH1284,$DV:$ER,DZ$1,FALSE),IF($AG1284="幻术师",VLOOKUP($AH1284,$EU:$FQ,EY$1,FALSE),IF($AG1284="刺客",VLOOKUP($AH1284,$FU:$GQ,FY$1,FALSE),"无该职业")))*VLOOKUP($AF1284,角色间职业划分!$P:$AP,26,FALSE)*VLOOKUP($AF1284,角色间职业划分!$P:$AP,13,FALSE)/角色间职业划分!$AB$9,0)</f>
        <v>3332</v>
      </c>
      <c r="F1284" s="26">
        <f>ROUND(IF($AG1284="战士",VLOOKUP($AH1284,$DV:$ER,EA$1,FALSE),IF($AG1284="幻术师",VLOOKUP($AH1284,$EU:$FQ,EZ$1,FALSE),IF($AG1284="刺客",VLOOKUP($AH1284,$FU:$GQ,FZ$1,FALSE),"无该职业")))*VLOOKUP($AF1284,角色间职业划分!$P:$AP,8,FALSE)/角色间职业划分!$W$9,0)</f>
        <v>8808</v>
      </c>
      <c r="G1284" s="26">
        <f>ROUND(IF($AG1284="战士",VLOOKUP($AH1284,$DV:$ER,EB$1,FALSE),IF($AG1284="幻术师",VLOOKUP($AH1284,$EU:$FQ,FA$1,FALSE),IF($AG1284="刺客",VLOOKUP($AH1284,$FU:$GQ,GA$1,FALSE),"无该职业")))*VLOOKUP($AF1284,角色间职业划分!$P:$AP,13,FALSE)/角色间职业划分!$AB$9,0)</f>
        <v>8560</v>
      </c>
      <c r="H1284" s="26">
        <f t="shared" si="475"/>
        <v>0</v>
      </c>
      <c r="I1284" s="26">
        <f t="shared" si="476"/>
        <v>0</v>
      </c>
      <c r="J1284" s="26">
        <f t="shared" si="477"/>
        <v>0</v>
      </c>
      <c r="K1284" s="26">
        <f t="shared" si="478"/>
        <v>0</v>
      </c>
      <c r="L1284" s="26">
        <f t="shared" si="479"/>
        <v>0</v>
      </c>
      <c r="M1284" s="26">
        <f t="shared" si="480"/>
        <v>0</v>
      </c>
      <c r="N1284" s="26">
        <f t="shared" si="481"/>
        <v>7.5</v>
      </c>
      <c r="O1284" s="26">
        <f t="shared" si="482"/>
        <v>5</v>
      </c>
      <c r="P1284" s="26">
        <f t="shared" si="483"/>
        <v>0</v>
      </c>
      <c r="Q1284" s="26">
        <f t="shared" si="484"/>
        <v>5</v>
      </c>
      <c r="R1284" s="26">
        <f t="shared" si="485"/>
        <v>10</v>
      </c>
      <c r="S1284" s="26">
        <f t="shared" si="486"/>
        <v>5</v>
      </c>
      <c r="T1284" s="26">
        <f t="shared" si="487"/>
        <v>5</v>
      </c>
      <c r="U1284" s="26">
        <f t="shared" si="488"/>
        <v>0</v>
      </c>
      <c r="V1284" s="26">
        <f t="shared" si="489"/>
        <v>0</v>
      </c>
      <c r="W1284" s="26">
        <f>VLOOKUP(AF1284,角色间职业划分!L:M,2,FALSE)</f>
        <v>20001</v>
      </c>
      <c r="X1284" s="26">
        <f t="shared" si="490"/>
        <v>59</v>
      </c>
      <c r="Y1284" s="26">
        <v>0</v>
      </c>
      <c r="Z1284" s="26">
        <v>0</v>
      </c>
      <c r="AA1284" s="26">
        <v>0</v>
      </c>
      <c r="AB1284" s="26">
        <f t="shared" si="491"/>
        <v>15</v>
      </c>
      <c r="AC1284" s="1">
        <f t="shared" si="472"/>
        <v>1970</v>
      </c>
      <c r="AD1284" s="51"/>
      <c r="AE1284" s="1"/>
      <c r="AF1284">
        <f t="shared" si="492"/>
        <v>21</v>
      </c>
      <c r="AG1284" s="26" t="str">
        <f>VLOOKUP(AF1284,角色间职业划分!P:R,3,FALSE)</f>
        <v>刺客</v>
      </c>
      <c r="AH1284" s="26">
        <f t="shared" si="493"/>
        <v>59</v>
      </c>
    </row>
    <row r="1285" spans="1:34" x14ac:dyDescent="0.15">
      <c r="A1285" s="26">
        <v>1281</v>
      </c>
      <c r="B1285" s="26">
        <f t="shared" si="473"/>
        <v>0</v>
      </c>
      <c r="C1285" s="26">
        <f>ROUND(IF($AG1285="战士",VLOOKUP($AH1285,$DV:$ER,DX$1,FALSE),IF($AG1285="幻术师",VLOOKUP($AH1285,$EU:$FQ,EW$1,FALSE),IF($AG1285="刺客",VLOOKUP($AH1285,$FU:$GQ,FW$1,FALSE),"无该职业")))/VLOOKUP(AF1285,角色间职业划分!P:AP,20,FALSE),0)</f>
        <v>55</v>
      </c>
      <c r="D1285" s="26">
        <f t="shared" si="474"/>
        <v>0</v>
      </c>
      <c r="E1285" s="26">
        <f>ROUND(IF($AG1285="战士",VLOOKUP($AH1285,$DV:$ER,DZ$1,FALSE),IF($AG1285="幻术师",VLOOKUP($AH1285,$EU:$FQ,EY$1,FALSE),IF($AG1285="刺客",VLOOKUP($AH1285,$FU:$GQ,FY$1,FALSE),"无该职业")))*VLOOKUP($AF1285,角色间职业划分!$P:$AP,26,FALSE)*VLOOKUP($AF1285,角色间职业划分!$P:$AP,13,FALSE)/角色间职业划分!$AB$9,0)</f>
        <v>3332</v>
      </c>
      <c r="F1285" s="26">
        <f>ROUND(IF($AG1285="战士",VLOOKUP($AH1285,$DV:$ER,EA$1,FALSE),IF($AG1285="幻术师",VLOOKUP($AH1285,$EU:$FQ,EZ$1,FALSE),IF($AG1285="刺客",VLOOKUP($AH1285,$FU:$GQ,FZ$1,FALSE),"无该职业")))*VLOOKUP($AF1285,角色间职业划分!$P:$AP,8,FALSE)/角色间职业划分!$W$9,0)</f>
        <v>8808</v>
      </c>
      <c r="G1285" s="26">
        <f>ROUND(IF($AG1285="战士",VLOOKUP($AH1285,$DV:$ER,EB$1,FALSE),IF($AG1285="幻术师",VLOOKUP($AH1285,$EU:$FQ,FA$1,FALSE),IF($AG1285="刺客",VLOOKUP($AH1285,$FU:$GQ,GA$1,FALSE),"无该职业")))*VLOOKUP($AF1285,角色间职业划分!$P:$AP,13,FALSE)/角色间职业划分!$AB$9,0)</f>
        <v>8560</v>
      </c>
      <c r="H1285" s="26">
        <f t="shared" si="475"/>
        <v>0</v>
      </c>
      <c r="I1285" s="26">
        <f t="shared" si="476"/>
        <v>0</v>
      </c>
      <c r="J1285" s="26">
        <f t="shared" si="477"/>
        <v>0</v>
      </c>
      <c r="K1285" s="26">
        <f t="shared" si="478"/>
        <v>0</v>
      </c>
      <c r="L1285" s="26">
        <f t="shared" si="479"/>
        <v>0</v>
      </c>
      <c r="M1285" s="26">
        <f t="shared" si="480"/>
        <v>0</v>
      </c>
      <c r="N1285" s="26">
        <f t="shared" si="481"/>
        <v>7.5</v>
      </c>
      <c r="O1285" s="26">
        <f t="shared" si="482"/>
        <v>5</v>
      </c>
      <c r="P1285" s="26">
        <f t="shared" si="483"/>
        <v>0</v>
      </c>
      <c r="Q1285" s="26">
        <f t="shared" si="484"/>
        <v>5</v>
      </c>
      <c r="R1285" s="26">
        <f t="shared" si="485"/>
        <v>10</v>
      </c>
      <c r="S1285" s="26">
        <f t="shared" si="486"/>
        <v>5</v>
      </c>
      <c r="T1285" s="26">
        <f t="shared" si="487"/>
        <v>5</v>
      </c>
      <c r="U1285" s="26">
        <f t="shared" si="488"/>
        <v>0</v>
      </c>
      <c r="V1285" s="26">
        <f t="shared" si="489"/>
        <v>0</v>
      </c>
      <c r="W1285" s="26">
        <f>VLOOKUP(AF1285,角色间职业划分!L:M,2,FALSE)</f>
        <v>20001</v>
      </c>
      <c r="X1285" s="26">
        <f t="shared" si="490"/>
        <v>60</v>
      </c>
      <c r="Y1285" s="26">
        <v>0</v>
      </c>
      <c r="Z1285" s="26">
        <v>0</v>
      </c>
      <c r="AA1285" s="26">
        <v>0</v>
      </c>
      <c r="AB1285" s="26">
        <f t="shared" si="491"/>
        <v>17.5</v>
      </c>
      <c r="AC1285" s="1">
        <f t="shared" ref="AC1285:AC1348" si="494">INT(VLOOKUP(X1285,AP:AR,3,FALSE)/$AF$2)</f>
        <v>2020</v>
      </c>
      <c r="AD1285" s="51"/>
      <c r="AE1285" s="1"/>
      <c r="AF1285">
        <f t="shared" si="492"/>
        <v>21</v>
      </c>
      <c r="AG1285" s="26" t="str">
        <f>VLOOKUP(AF1285,角色间职业划分!P:R,3,FALSE)</f>
        <v>刺客</v>
      </c>
      <c r="AH1285" s="26">
        <f t="shared" si="493"/>
        <v>60</v>
      </c>
    </row>
    <row r="1286" spans="1:34" x14ac:dyDescent="0.15">
      <c r="A1286" s="26">
        <v>1282</v>
      </c>
      <c r="B1286" s="26">
        <f t="shared" ref="B1286:B1349" si="495">IF($AG1286="战士",VLOOKUP($AH1286,$DV:$ER,DW$1,FALSE),IF($AG1286="幻术师",VLOOKUP($AH1286,$EU:$FQ,EV$1,FALSE),IF($AG1286="刺客",VLOOKUP($AH1286,$FU:$GQ,FV$1,FALSE),"无该职业")))</f>
        <v>0</v>
      </c>
      <c r="C1286" s="26">
        <f>ROUND(IF($AG1286="战士",VLOOKUP($AH1286,$DV:$ER,DX$1,FALSE),IF($AG1286="幻术师",VLOOKUP($AH1286,$EU:$FQ,EW$1,FALSE),IF($AG1286="刺客",VLOOKUP($AH1286,$FU:$GQ,FW$1,FALSE),"无该职业")))/VLOOKUP(AF1286,角色间职业划分!P:AP,20,FALSE),0)</f>
        <v>0</v>
      </c>
      <c r="D1286" s="26">
        <f t="shared" ref="D1286:D1349" si="496">IF($AG1286="战士",VLOOKUP($AH1286,$DV:$ER,DY$1,FALSE),IF($AG1286="幻术师",VLOOKUP($AH1286,$EU:$FQ,EX$1,FALSE),IF($AG1286="刺客",VLOOKUP($AH1286,$FU:$GQ,FX$1,FALSE),"无该职业")))</f>
        <v>0</v>
      </c>
      <c r="E1286" s="26">
        <f>ROUND(IF($AG1286="战士",VLOOKUP($AH1286,$DV:$ER,DZ$1,FALSE),IF($AG1286="幻术师",VLOOKUP($AH1286,$EU:$FQ,EY$1,FALSE),IF($AG1286="刺客",VLOOKUP($AH1286,$FU:$GQ,FY$1,FALSE),"无该职业")))*VLOOKUP($AF1286,角色间职业划分!$P:$AP,26,FALSE)*VLOOKUP($AF1286,角色间职业划分!$P:$AP,13,FALSE)/角色间职业划分!$AB$9,0)</f>
        <v>0</v>
      </c>
      <c r="F1286" s="26">
        <f>ROUND(IF($AG1286="战士",VLOOKUP($AH1286,$DV:$ER,EA$1,FALSE),IF($AG1286="幻术师",VLOOKUP($AH1286,$EU:$FQ,EZ$1,FALSE),IF($AG1286="刺客",VLOOKUP($AH1286,$FU:$GQ,FZ$1,FALSE),"无该职业")))*VLOOKUP($AF1286,角色间职业划分!$P:$AP,8,FALSE)/角色间职业划分!$W$9,0)</f>
        <v>0</v>
      </c>
      <c r="G1286" s="26">
        <f>ROUND(IF($AG1286="战士",VLOOKUP($AH1286,$DV:$ER,EB$1,FALSE),IF($AG1286="幻术师",VLOOKUP($AH1286,$EU:$FQ,FA$1,FALSE),IF($AG1286="刺客",VLOOKUP($AH1286,$FU:$GQ,GA$1,FALSE),"无该职业")))*VLOOKUP($AF1286,角色间职业划分!$P:$AP,13,FALSE)/角色间职业划分!$AB$9,0)</f>
        <v>0</v>
      </c>
      <c r="H1286" s="26">
        <f t="shared" ref="H1286:H1349" si="497">IF($AG1286="战士",VLOOKUP($AH1286,$DV:$ER,EC$1,FALSE),IF($AG1286="幻术师",VLOOKUP($AH1286,$EU:$FQ,FB$1,FALSE),IF($AG1286="刺客",VLOOKUP($AH1286,$FU:$GQ,GB$1,FALSE),"无该职业")))</f>
        <v>0</v>
      </c>
      <c r="I1286" s="26">
        <f t="shared" ref="I1286:I1349" si="498">IF($AG1286="战士",VLOOKUP($AH1286,$DV:$ER,ED$1,FALSE),IF($AG1286="幻术师",VLOOKUP($AH1286,$EU:$FQ,FC$1,FALSE),IF($AG1286="刺客",VLOOKUP($AH1286,$FU:$GQ,GC$1,FALSE),"无该职业")))</f>
        <v>0</v>
      </c>
      <c r="J1286" s="26">
        <f t="shared" ref="J1286:J1349" si="499">IF($AG1286="战士",VLOOKUP($AH1286,$DV:$ER,EE$1,FALSE),IF($AG1286="幻术师",VLOOKUP($AH1286,$EU:$FQ,FD$1,FALSE),IF($AG1286="刺客",VLOOKUP($AH1286,$FU:$GQ,GD$1,FALSE),"无该职业")))</f>
        <v>0</v>
      </c>
      <c r="K1286" s="26">
        <f t="shared" ref="K1286:K1349" si="500">IF($AG1286="战士",VLOOKUP($AH1286,$DV:$ER,EF$1,FALSE),IF($AG1286="幻术师",VLOOKUP($AH1286,$EU:$FQ,FE$1,FALSE),IF($AG1286="刺客",VLOOKUP($AH1286,$FU:$GQ,GE$1,FALSE),"无该职业")))</f>
        <v>0</v>
      </c>
      <c r="L1286" s="26">
        <f t="shared" ref="L1286:L1349" si="501">IF($AG1286="战士",VLOOKUP($AH1286,$DV:$ER,EG$1,FALSE),IF($AG1286="幻术师",VLOOKUP($AH1286,$EU:$FQ,FF$1,FALSE),IF($AG1286="刺客",VLOOKUP($AH1286,$FU:$GQ,GF$1,FALSE),"无该职业")))</f>
        <v>0</v>
      </c>
      <c r="M1286" s="26">
        <f t="shared" ref="M1286:M1349" si="502">IF($AG1286="战士",VLOOKUP($AH1286,$DV:$ER,EH$1,FALSE),IF($AG1286="幻术师",VLOOKUP($AH1286,$EU:$FQ,FG$1,FALSE),IF($AG1286="刺客",VLOOKUP($AH1286,$FU:$GQ,GG$1,FALSE),"无该职业")))</f>
        <v>0</v>
      </c>
      <c r="N1286" s="26">
        <f t="shared" ref="N1286:N1349" si="503">IF($AG1286="战士",VLOOKUP($AH1286,$DV:$ER,EI$1,FALSE),IF($AG1286="幻术师",VLOOKUP($AH1286,$EU:$FQ,FH$1,FALSE),IF($AG1286="刺客",VLOOKUP($AH1286,$FU:$GQ,GH$1,FALSE),"无该职业")))</f>
        <v>0</v>
      </c>
      <c r="O1286" s="26">
        <f t="shared" ref="O1286:O1349" si="504">IF($AG1286="战士",VLOOKUP($AH1286,$DV:$ER,EJ$1,FALSE),IF($AG1286="幻术师",VLOOKUP($AH1286,$EU:$FQ,FI$1,FALSE),IF($AG1286="刺客",VLOOKUP($AH1286,$FU:$GQ,GI$1,FALSE),"无该职业")))</f>
        <v>0</v>
      </c>
      <c r="P1286" s="26">
        <f t="shared" ref="P1286:P1349" si="505">IF($AG1286="战士",VLOOKUP($AH1286,$DV:$ER,EK$1,FALSE),IF($AG1286="幻术师",VLOOKUP($AH1286,$EU:$FQ,FJ$1,FALSE),IF($AG1286="刺客",VLOOKUP($AH1286,$FU:$GQ,GJ$1,FALSE),"无该职业")))</f>
        <v>0</v>
      </c>
      <c r="Q1286" s="26">
        <f t="shared" ref="Q1286:Q1349" si="506">IF($AG1286="战士",VLOOKUP($AH1286,$DV:$ER,EL$1,FALSE),IF($AG1286="幻术师",VLOOKUP($AH1286,$EU:$FQ,FK$1,FALSE),IF($AG1286="刺客",VLOOKUP($AH1286,$FU:$GQ,GK$1,FALSE),"无该职业")))</f>
        <v>0</v>
      </c>
      <c r="R1286" s="26">
        <f t="shared" ref="R1286:R1349" si="507">IF($AG1286="战士",VLOOKUP($AH1286,$DV:$ER,EM$1,FALSE),IF($AG1286="幻术师",VLOOKUP($AH1286,$EU:$FQ,FL$1,FALSE),IF($AG1286="刺客",VLOOKUP($AH1286,$FU:$GQ,GL$1,FALSE),"无该职业")))</f>
        <v>0</v>
      </c>
      <c r="S1286" s="26">
        <f t="shared" ref="S1286:S1349" si="508">IF($AG1286="战士",VLOOKUP($AH1286,$DV:$ER,EN$1,FALSE),IF($AG1286="幻术师",VLOOKUP($AH1286,$EU:$FQ,FM$1,FALSE),IF($AG1286="刺客",VLOOKUP($AH1286,$FU:$GQ,GM$1,FALSE),"无该职业")))</f>
        <v>0</v>
      </c>
      <c r="T1286" s="26">
        <f t="shared" ref="T1286:T1349" si="509">IF($AG1286="战士",VLOOKUP($AH1286,$DV:$ER,EO$1,FALSE),IF($AG1286="幻术师",VLOOKUP($AH1286,$EU:$FQ,FN$1,FALSE),IF($AG1286="刺客",VLOOKUP($AH1286,$FU:$GQ,GN$1,FALSE),"无该职业")))</f>
        <v>0</v>
      </c>
      <c r="U1286" s="26">
        <f t="shared" ref="U1286:U1349" si="510">IF($AG1286="战士",VLOOKUP($AH1286,$DV:$ER,EP$1,FALSE),IF($AG1286="幻术师",VLOOKUP($AH1286,$EU:$FQ,FO$1,FALSE),IF($AG1286="刺客",VLOOKUP($AH1286,$FU:$GQ,GO$1,FALSE),"无该职业")))</f>
        <v>0</v>
      </c>
      <c r="V1286" s="26">
        <f t="shared" ref="V1286:V1349" si="511">IF($AG1286="战士",VLOOKUP($AH1286,$DV:$ER,EQ$1,FALSE),IF($AG1286="幻术师",VLOOKUP($AH1286,$EU:$FQ,FP$1,FALSE),IF($AG1286="刺客",VLOOKUP($AH1286,$FU:$GQ,GP$1,FALSE),"无该职业")))</f>
        <v>0</v>
      </c>
      <c r="W1286" s="26">
        <f>VLOOKUP(AF1286,角色间职业划分!L:M,2,FALSE)</f>
        <v>20002</v>
      </c>
      <c r="X1286" s="26">
        <f t="shared" ref="X1286:X1349" si="512">AH1286</f>
        <v>0</v>
      </c>
      <c r="Y1286" s="26">
        <v>0</v>
      </c>
      <c r="Z1286" s="26">
        <v>0</v>
      </c>
      <c r="AA1286" s="26">
        <v>0</v>
      </c>
      <c r="AB1286" s="26">
        <f t="shared" ref="AB1286:AB1349" si="513">VLOOKUP(X1286,AP:AU,6,FALSE)</f>
        <v>0</v>
      </c>
      <c r="AC1286" s="1">
        <f t="shared" si="494"/>
        <v>0</v>
      </c>
      <c r="AD1286" s="51"/>
      <c r="AE1286" s="1"/>
      <c r="AF1286">
        <f t="shared" si="492"/>
        <v>22</v>
      </c>
      <c r="AG1286" s="26" t="str">
        <f>VLOOKUP(AF1286,角色间职业划分!P:R,3,FALSE)</f>
        <v>幻术师</v>
      </c>
      <c r="AH1286" s="26">
        <f t="shared" si="493"/>
        <v>0</v>
      </c>
    </row>
    <row r="1287" spans="1:34" x14ac:dyDescent="0.15">
      <c r="A1287" s="26">
        <v>1283</v>
      </c>
      <c r="B1287" s="26">
        <f t="shared" si="495"/>
        <v>0</v>
      </c>
      <c r="C1287" s="26">
        <f>ROUND(IF($AG1287="战士",VLOOKUP($AH1287,$DV:$ER,DX$1,FALSE),IF($AG1287="幻术师",VLOOKUP($AH1287,$EU:$FQ,EW$1,FALSE),IF($AG1287="刺客",VLOOKUP($AH1287,$FU:$GQ,FW$1,FALSE),"无该职业")))/VLOOKUP(AF1287,角色间职业划分!P:AP,20,FALSE),0)</f>
        <v>0</v>
      </c>
      <c r="D1287" s="26">
        <f t="shared" si="496"/>
        <v>0</v>
      </c>
      <c r="E1287" s="26">
        <f>ROUND(IF($AG1287="战士",VLOOKUP($AH1287,$DV:$ER,DZ$1,FALSE),IF($AG1287="幻术师",VLOOKUP($AH1287,$EU:$FQ,EY$1,FALSE),IF($AG1287="刺客",VLOOKUP($AH1287,$FU:$GQ,FY$1,FALSE),"无该职业")))*VLOOKUP($AF1287,角色间职业划分!$P:$AP,26,FALSE)*VLOOKUP($AF1287,角色间职业划分!$P:$AP,13,FALSE)/角色间职业划分!$AB$9,0)</f>
        <v>0</v>
      </c>
      <c r="F1287" s="26">
        <f>ROUND(IF($AG1287="战士",VLOOKUP($AH1287,$DV:$ER,EA$1,FALSE),IF($AG1287="幻术师",VLOOKUP($AH1287,$EU:$FQ,EZ$1,FALSE),IF($AG1287="刺客",VLOOKUP($AH1287,$FU:$GQ,FZ$1,FALSE),"无该职业")))*VLOOKUP($AF1287,角色间职业划分!$P:$AP,8,FALSE)/角色间职业划分!$W$9,0)</f>
        <v>0</v>
      </c>
      <c r="G1287" s="26">
        <f>ROUND(IF($AG1287="战士",VLOOKUP($AH1287,$DV:$ER,EB$1,FALSE),IF($AG1287="幻术师",VLOOKUP($AH1287,$EU:$FQ,FA$1,FALSE),IF($AG1287="刺客",VLOOKUP($AH1287,$FU:$GQ,GA$1,FALSE),"无该职业")))*VLOOKUP($AF1287,角色间职业划分!$P:$AP,13,FALSE)/角色间职业划分!$AB$9,0)</f>
        <v>122</v>
      </c>
      <c r="H1287" s="26">
        <f t="shared" si="497"/>
        <v>0</v>
      </c>
      <c r="I1287" s="26">
        <f t="shared" si="498"/>
        <v>0</v>
      </c>
      <c r="J1287" s="26">
        <f t="shared" si="499"/>
        <v>0</v>
      </c>
      <c r="K1287" s="26">
        <f t="shared" si="500"/>
        <v>0</v>
      </c>
      <c r="L1287" s="26">
        <f t="shared" si="501"/>
        <v>0</v>
      </c>
      <c r="M1287" s="26">
        <f t="shared" si="502"/>
        <v>0</v>
      </c>
      <c r="N1287" s="26">
        <f t="shared" si="503"/>
        <v>0</v>
      </c>
      <c r="O1287" s="26">
        <f t="shared" si="504"/>
        <v>0</v>
      </c>
      <c r="P1287" s="26">
        <f t="shared" si="505"/>
        <v>0</v>
      </c>
      <c r="Q1287" s="26">
        <f t="shared" si="506"/>
        <v>0</v>
      </c>
      <c r="R1287" s="26">
        <f t="shared" si="507"/>
        <v>0</v>
      </c>
      <c r="S1287" s="26">
        <f t="shared" si="508"/>
        <v>0</v>
      </c>
      <c r="T1287" s="26">
        <f t="shared" si="509"/>
        <v>0</v>
      </c>
      <c r="U1287" s="26">
        <f t="shared" si="510"/>
        <v>0</v>
      </c>
      <c r="V1287" s="26">
        <f t="shared" si="511"/>
        <v>0</v>
      </c>
      <c r="W1287" s="26">
        <f>VLOOKUP(AF1287,角色间职业划分!L:M,2,FALSE)</f>
        <v>20002</v>
      </c>
      <c r="X1287" s="26">
        <f t="shared" si="512"/>
        <v>1</v>
      </c>
      <c r="Y1287" s="26">
        <v>0</v>
      </c>
      <c r="Z1287" s="26">
        <v>0</v>
      </c>
      <c r="AA1287" s="26">
        <v>0</v>
      </c>
      <c r="AB1287" s="26">
        <f t="shared" si="513"/>
        <v>0</v>
      </c>
      <c r="AC1287" s="1">
        <f t="shared" si="494"/>
        <v>36</v>
      </c>
      <c r="AD1287" s="51"/>
      <c r="AE1287" s="1"/>
      <c r="AF1287">
        <f t="shared" ref="AF1287:AF1350" si="514">IF(AH1287=0,AF1286+1,AF1286)</f>
        <v>22</v>
      </c>
      <c r="AG1287" s="26" t="str">
        <f>VLOOKUP(AF1287,角色间职业划分!P:R,3,FALSE)</f>
        <v>幻术师</v>
      </c>
      <c r="AH1287" s="26">
        <f t="shared" ref="AH1287:AH1350" si="515">IF(AH1286=AH$2,0,AH1286+1)</f>
        <v>1</v>
      </c>
    </row>
    <row r="1288" spans="1:34" x14ac:dyDescent="0.15">
      <c r="A1288" s="26">
        <v>1284</v>
      </c>
      <c r="B1288" s="26">
        <f t="shared" si="495"/>
        <v>0</v>
      </c>
      <c r="C1288" s="26">
        <f>ROUND(IF($AG1288="战士",VLOOKUP($AH1288,$DV:$ER,DX$1,FALSE),IF($AG1288="幻术师",VLOOKUP($AH1288,$EU:$FQ,EW$1,FALSE),IF($AG1288="刺客",VLOOKUP($AH1288,$FU:$GQ,FW$1,FALSE),"无该职业")))/VLOOKUP(AF1288,角色间职业划分!P:AP,20,FALSE),0)</f>
        <v>0</v>
      </c>
      <c r="D1288" s="26">
        <f t="shared" si="496"/>
        <v>0</v>
      </c>
      <c r="E1288" s="26">
        <f>ROUND(IF($AG1288="战士",VLOOKUP($AH1288,$DV:$ER,DZ$1,FALSE),IF($AG1288="幻术师",VLOOKUP($AH1288,$EU:$FQ,EY$1,FALSE),IF($AG1288="刺客",VLOOKUP($AH1288,$FU:$GQ,FY$1,FALSE),"无该职业")))*VLOOKUP($AF1288,角色间职业划分!$P:$AP,26,FALSE)*VLOOKUP($AF1288,角色间职业划分!$P:$AP,13,FALSE)/角色间职业划分!$AB$9,0)</f>
        <v>0</v>
      </c>
      <c r="F1288" s="26">
        <f>ROUND(IF($AG1288="战士",VLOOKUP($AH1288,$DV:$ER,EA$1,FALSE),IF($AG1288="幻术师",VLOOKUP($AH1288,$EU:$FQ,EZ$1,FALSE),IF($AG1288="刺客",VLOOKUP($AH1288,$FU:$GQ,FZ$1,FALSE),"无该职业")))*VLOOKUP($AF1288,角色间职业划分!$P:$AP,8,FALSE)/角色间职业划分!$W$9,0)</f>
        <v>0</v>
      </c>
      <c r="G1288" s="26">
        <f>ROUND(IF($AG1288="战士",VLOOKUP($AH1288,$DV:$ER,EB$1,FALSE),IF($AG1288="幻术师",VLOOKUP($AH1288,$EU:$FQ,FA$1,FALSE),IF($AG1288="刺客",VLOOKUP($AH1288,$FU:$GQ,GA$1,FALSE),"无该职业")))*VLOOKUP($AF1288,角色间职业划分!$P:$AP,13,FALSE)/角色间职业划分!$AB$9,0)</f>
        <v>122</v>
      </c>
      <c r="H1288" s="26">
        <f t="shared" si="497"/>
        <v>0</v>
      </c>
      <c r="I1288" s="26">
        <f t="shared" si="498"/>
        <v>0</v>
      </c>
      <c r="J1288" s="26">
        <f t="shared" si="499"/>
        <v>0</v>
      </c>
      <c r="K1288" s="26">
        <f t="shared" si="500"/>
        <v>0</v>
      </c>
      <c r="L1288" s="26">
        <f t="shared" si="501"/>
        <v>0</v>
      </c>
      <c r="M1288" s="26">
        <f t="shared" si="502"/>
        <v>0</v>
      </c>
      <c r="N1288" s="26">
        <f t="shared" si="503"/>
        <v>2.5</v>
      </c>
      <c r="O1288" s="26">
        <f t="shared" si="504"/>
        <v>0</v>
      </c>
      <c r="P1288" s="26">
        <f t="shared" si="505"/>
        <v>0</v>
      </c>
      <c r="Q1288" s="26">
        <f t="shared" si="506"/>
        <v>0</v>
      </c>
      <c r="R1288" s="26">
        <f t="shared" si="507"/>
        <v>0</v>
      </c>
      <c r="S1288" s="26">
        <f t="shared" si="508"/>
        <v>0</v>
      </c>
      <c r="T1288" s="26">
        <f t="shared" si="509"/>
        <v>0</v>
      </c>
      <c r="U1288" s="26">
        <f t="shared" si="510"/>
        <v>0</v>
      </c>
      <c r="V1288" s="26">
        <f t="shared" si="511"/>
        <v>0</v>
      </c>
      <c r="W1288" s="26">
        <f>VLOOKUP(AF1288,角色间职业划分!L:M,2,FALSE)</f>
        <v>20002</v>
      </c>
      <c r="X1288" s="26">
        <f t="shared" si="512"/>
        <v>2</v>
      </c>
      <c r="Y1288" s="26">
        <v>0</v>
      </c>
      <c r="Z1288" s="26">
        <v>0</v>
      </c>
      <c r="AA1288" s="26">
        <v>0</v>
      </c>
      <c r="AB1288" s="26">
        <f t="shared" si="513"/>
        <v>0</v>
      </c>
      <c r="AC1288" s="1">
        <f t="shared" si="494"/>
        <v>36</v>
      </c>
      <c r="AD1288" s="51"/>
      <c r="AE1288" s="1"/>
      <c r="AF1288">
        <f t="shared" si="514"/>
        <v>22</v>
      </c>
      <c r="AG1288" s="26" t="str">
        <f>VLOOKUP(AF1288,角色间职业划分!P:R,3,FALSE)</f>
        <v>幻术师</v>
      </c>
      <c r="AH1288" s="26">
        <f t="shared" si="515"/>
        <v>2</v>
      </c>
    </row>
    <row r="1289" spans="1:34" x14ac:dyDescent="0.15">
      <c r="A1289" s="26">
        <v>1285</v>
      </c>
      <c r="B1289" s="26">
        <f t="shared" si="495"/>
        <v>0</v>
      </c>
      <c r="C1289" s="26">
        <f>ROUND(IF($AG1289="战士",VLOOKUP($AH1289,$DV:$ER,DX$1,FALSE),IF($AG1289="幻术师",VLOOKUP($AH1289,$EU:$FQ,EW$1,FALSE),IF($AG1289="刺客",VLOOKUP($AH1289,$FU:$GQ,FW$1,FALSE),"无该职业")))/VLOOKUP(AF1289,角色间职业划分!P:AP,20,FALSE),0)</f>
        <v>0</v>
      </c>
      <c r="D1289" s="26">
        <f t="shared" si="496"/>
        <v>0</v>
      </c>
      <c r="E1289" s="26">
        <f>ROUND(IF($AG1289="战士",VLOOKUP($AH1289,$DV:$ER,DZ$1,FALSE),IF($AG1289="幻术师",VLOOKUP($AH1289,$EU:$FQ,EY$1,FALSE),IF($AG1289="刺客",VLOOKUP($AH1289,$FU:$GQ,FY$1,FALSE),"无该职业")))*VLOOKUP($AF1289,角色间职业划分!$P:$AP,26,FALSE)*VLOOKUP($AF1289,角色间职业划分!$P:$AP,13,FALSE)/角色间职业划分!$AB$9,0)</f>
        <v>0</v>
      </c>
      <c r="F1289" s="26">
        <f>ROUND(IF($AG1289="战士",VLOOKUP($AH1289,$DV:$ER,EA$1,FALSE),IF($AG1289="幻术师",VLOOKUP($AH1289,$EU:$FQ,EZ$1,FALSE),IF($AG1289="刺客",VLOOKUP($AH1289,$FU:$GQ,FZ$1,FALSE),"无该职业")))*VLOOKUP($AF1289,角色间职业划分!$P:$AP,8,FALSE)/角色间职业划分!$W$9,0)</f>
        <v>250</v>
      </c>
      <c r="G1289" s="26">
        <f>ROUND(IF($AG1289="战士",VLOOKUP($AH1289,$DV:$ER,EB$1,FALSE),IF($AG1289="幻术师",VLOOKUP($AH1289,$EU:$FQ,FA$1,FALSE),IF($AG1289="刺客",VLOOKUP($AH1289,$FU:$GQ,GA$1,FALSE),"无该职业")))*VLOOKUP($AF1289,角色间职业划分!$P:$AP,13,FALSE)/角色间职业划分!$AB$9,0)</f>
        <v>122</v>
      </c>
      <c r="H1289" s="26">
        <f t="shared" si="497"/>
        <v>0</v>
      </c>
      <c r="I1289" s="26">
        <f t="shared" si="498"/>
        <v>0</v>
      </c>
      <c r="J1289" s="26">
        <f t="shared" si="499"/>
        <v>0</v>
      </c>
      <c r="K1289" s="26">
        <f t="shared" si="500"/>
        <v>0</v>
      </c>
      <c r="L1289" s="26">
        <f t="shared" si="501"/>
        <v>0</v>
      </c>
      <c r="M1289" s="26">
        <f t="shared" si="502"/>
        <v>0</v>
      </c>
      <c r="N1289" s="26">
        <f t="shared" si="503"/>
        <v>2.5</v>
      </c>
      <c r="O1289" s="26">
        <f t="shared" si="504"/>
        <v>0</v>
      </c>
      <c r="P1289" s="26">
        <f t="shared" si="505"/>
        <v>0</v>
      </c>
      <c r="Q1289" s="26">
        <f t="shared" si="506"/>
        <v>0</v>
      </c>
      <c r="R1289" s="26">
        <f t="shared" si="507"/>
        <v>0</v>
      </c>
      <c r="S1289" s="26">
        <f t="shared" si="508"/>
        <v>0</v>
      </c>
      <c r="T1289" s="26">
        <f t="shared" si="509"/>
        <v>0</v>
      </c>
      <c r="U1289" s="26">
        <f t="shared" si="510"/>
        <v>0</v>
      </c>
      <c r="V1289" s="26">
        <f t="shared" si="511"/>
        <v>0</v>
      </c>
      <c r="W1289" s="26">
        <f>VLOOKUP(AF1289,角色间职业划分!L:M,2,FALSE)</f>
        <v>20002</v>
      </c>
      <c r="X1289" s="26">
        <f t="shared" si="512"/>
        <v>3</v>
      </c>
      <c r="Y1289" s="26">
        <v>0</v>
      </c>
      <c r="Z1289" s="26">
        <v>0</v>
      </c>
      <c r="AA1289" s="26">
        <v>0</v>
      </c>
      <c r="AB1289" s="26">
        <f t="shared" si="513"/>
        <v>0</v>
      </c>
      <c r="AC1289" s="1">
        <f t="shared" si="494"/>
        <v>42</v>
      </c>
      <c r="AD1289" s="51"/>
      <c r="AE1289" s="1"/>
      <c r="AF1289">
        <f t="shared" si="514"/>
        <v>22</v>
      </c>
      <c r="AG1289" s="26" t="str">
        <f>VLOOKUP(AF1289,角色间职业划分!P:R,3,FALSE)</f>
        <v>幻术师</v>
      </c>
      <c r="AH1289" s="26">
        <f t="shared" si="515"/>
        <v>3</v>
      </c>
    </row>
    <row r="1290" spans="1:34" x14ac:dyDescent="0.15">
      <c r="A1290" s="26">
        <v>1286</v>
      </c>
      <c r="B1290" s="26">
        <f t="shared" si="495"/>
        <v>0</v>
      </c>
      <c r="C1290" s="26">
        <f>ROUND(IF($AG1290="战士",VLOOKUP($AH1290,$DV:$ER,DX$1,FALSE),IF($AG1290="幻术师",VLOOKUP($AH1290,$EU:$FQ,EW$1,FALSE),IF($AG1290="刺客",VLOOKUP($AH1290,$FU:$GQ,FW$1,FALSE),"无该职业")))/VLOOKUP(AF1290,角色间职业划分!P:AP,20,FALSE),0)</f>
        <v>0</v>
      </c>
      <c r="D1290" s="26">
        <f t="shared" si="496"/>
        <v>0</v>
      </c>
      <c r="E1290" s="26">
        <f>ROUND(IF($AG1290="战士",VLOOKUP($AH1290,$DV:$ER,DZ$1,FALSE),IF($AG1290="幻术师",VLOOKUP($AH1290,$EU:$FQ,EY$1,FALSE),IF($AG1290="刺客",VLOOKUP($AH1290,$FU:$GQ,FY$1,FALSE),"无该职业")))*VLOOKUP($AF1290,角色间职业划分!$P:$AP,26,FALSE)*VLOOKUP($AF1290,角色间职业划分!$P:$AP,13,FALSE)/角色间职业划分!$AB$9,0)</f>
        <v>0</v>
      </c>
      <c r="F1290" s="26">
        <f>ROUND(IF($AG1290="战士",VLOOKUP($AH1290,$DV:$ER,EA$1,FALSE),IF($AG1290="幻术师",VLOOKUP($AH1290,$EU:$FQ,EZ$1,FALSE),IF($AG1290="刺客",VLOOKUP($AH1290,$FU:$GQ,FZ$1,FALSE),"无该职业")))*VLOOKUP($AF1290,角色间职业划分!$P:$AP,8,FALSE)/角色间职业划分!$W$9,0)</f>
        <v>250</v>
      </c>
      <c r="G1290" s="26">
        <f>ROUND(IF($AG1290="战士",VLOOKUP($AH1290,$DV:$ER,EB$1,FALSE),IF($AG1290="幻术师",VLOOKUP($AH1290,$EU:$FQ,FA$1,FALSE),IF($AG1290="刺客",VLOOKUP($AH1290,$FU:$GQ,GA$1,FALSE),"无该职业")))*VLOOKUP($AF1290,角色间职业划分!$P:$AP,13,FALSE)/角色间职业划分!$AB$9,0)</f>
        <v>122</v>
      </c>
      <c r="H1290" s="26">
        <f t="shared" si="497"/>
        <v>0</v>
      </c>
      <c r="I1290" s="26">
        <f t="shared" si="498"/>
        <v>0</v>
      </c>
      <c r="J1290" s="26">
        <f t="shared" si="499"/>
        <v>0</v>
      </c>
      <c r="K1290" s="26">
        <f t="shared" si="500"/>
        <v>0</v>
      </c>
      <c r="L1290" s="26">
        <f t="shared" si="501"/>
        <v>0</v>
      </c>
      <c r="M1290" s="26">
        <f t="shared" si="502"/>
        <v>0</v>
      </c>
      <c r="N1290" s="26">
        <f t="shared" si="503"/>
        <v>2.5</v>
      </c>
      <c r="O1290" s="26">
        <f t="shared" si="504"/>
        <v>0</v>
      </c>
      <c r="P1290" s="26">
        <f t="shared" si="505"/>
        <v>0</v>
      </c>
      <c r="Q1290" s="26">
        <f t="shared" si="506"/>
        <v>0</v>
      </c>
      <c r="R1290" s="26">
        <f t="shared" si="507"/>
        <v>2.5</v>
      </c>
      <c r="S1290" s="26">
        <f t="shared" si="508"/>
        <v>0</v>
      </c>
      <c r="T1290" s="26">
        <f t="shared" si="509"/>
        <v>0</v>
      </c>
      <c r="U1290" s="26">
        <f t="shared" si="510"/>
        <v>0</v>
      </c>
      <c r="V1290" s="26">
        <f t="shared" si="511"/>
        <v>0</v>
      </c>
      <c r="W1290" s="26">
        <f>VLOOKUP(AF1290,角色间职业划分!L:M,2,FALSE)</f>
        <v>20002</v>
      </c>
      <c r="X1290" s="26">
        <f t="shared" si="512"/>
        <v>4</v>
      </c>
      <c r="Y1290" s="26">
        <v>0</v>
      </c>
      <c r="Z1290" s="26">
        <v>0</v>
      </c>
      <c r="AA1290" s="26">
        <v>0</v>
      </c>
      <c r="AB1290" s="26">
        <f t="shared" si="513"/>
        <v>0</v>
      </c>
      <c r="AC1290" s="1">
        <f t="shared" si="494"/>
        <v>62</v>
      </c>
      <c r="AD1290" s="51"/>
      <c r="AE1290" s="1"/>
      <c r="AF1290">
        <f t="shared" si="514"/>
        <v>22</v>
      </c>
      <c r="AG1290" s="26" t="str">
        <f>VLOOKUP(AF1290,角色间职业划分!P:R,3,FALSE)</f>
        <v>幻术师</v>
      </c>
      <c r="AH1290" s="26">
        <f t="shared" si="515"/>
        <v>4</v>
      </c>
    </row>
    <row r="1291" spans="1:34" x14ac:dyDescent="0.15">
      <c r="A1291" s="26">
        <v>1287</v>
      </c>
      <c r="B1291" s="26">
        <f t="shared" si="495"/>
        <v>0</v>
      </c>
      <c r="C1291" s="26">
        <f>ROUND(IF($AG1291="战士",VLOOKUP($AH1291,$DV:$ER,DX$1,FALSE),IF($AG1291="幻术师",VLOOKUP($AH1291,$EU:$FQ,EW$1,FALSE),IF($AG1291="刺客",VLOOKUP($AH1291,$FU:$GQ,FW$1,FALSE),"无该职业")))/VLOOKUP(AF1291,角色间职业划分!P:AP,20,FALSE),0)</f>
        <v>0</v>
      </c>
      <c r="D1291" s="26">
        <f t="shared" si="496"/>
        <v>0</v>
      </c>
      <c r="E1291" s="26">
        <f>ROUND(IF($AG1291="战士",VLOOKUP($AH1291,$DV:$ER,DZ$1,FALSE),IF($AG1291="幻术师",VLOOKUP($AH1291,$EU:$FQ,EY$1,FALSE),IF($AG1291="刺客",VLOOKUP($AH1291,$FU:$GQ,FY$1,FALSE),"无该职业")))*VLOOKUP($AF1291,角色间职业划分!$P:$AP,26,FALSE)*VLOOKUP($AF1291,角色间职业划分!$P:$AP,13,FALSE)/角色间职业划分!$AB$9,0)</f>
        <v>0</v>
      </c>
      <c r="F1291" s="26">
        <f>ROUND(IF($AG1291="战士",VLOOKUP($AH1291,$DV:$ER,EA$1,FALSE),IF($AG1291="幻术师",VLOOKUP($AH1291,$EU:$FQ,EZ$1,FALSE),IF($AG1291="刺客",VLOOKUP($AH1291,$FU:$GQ,FZ$1,FALSE),"无该职业")))*VLOOKUP($AF1291,角色间职业划分!$P:$AP,8,FALSE)/角色间职业划分!$W$9,0)</f>
        <v>250</v>
      </c>
      <c r="G1291" s="26">
        <f>ROUND(IF($AG1291="战士",VLOOKUP($AH1291,$DV:$ER,EB$1,FALSE),IF($AG1291="幻术师",VLOOKUP($AH1291,$EU:$FQ,FA$1,FALSE),IF($AG1291="刺客",VLOOKUP($AH1291,$FU:$GQ,GA$1,FALSE),"无该职业")))*VLOOKUP($AF1291,角色间职业划分!$P:$AP,13,FALSE)/角色间职业划分!$AB$9,0)</f>
        <v>276</v>
      </c>
      <c r="H1291" s="26">
        <f t="shared" si="497"/>
        <v>0</v>
      </c>
      <c r="I1291" s="26">
        <f t="shared" si="498"/>
        <v>0</v>
      </c>
      <c r="J1291" s="26">
        <f t="shared" si="499"/>
        <v>0</v>
      </c>
      <c r="K1291" s="26">
        <f t="shared" si="500"/>
        <v>0</v>
      </c>
      <c r="L1291" s="26">
        <f t="shared" si="501"/>
        <v>0</v>
      </c>
      <c r="M1291" s="26">
        <f t="shared" si="502"/>
        <v>0</v>
      </c>
      <c r="N1291" s="26">
        <f t="shared" si="503"/>
        <v>2.5</v>
      </c>
      <c r="O1291" s="26">
        <f t="shared" si="504"/>
        <v>0</v>
      </c>
      <c r="P1291" s="26">
        <f t="shared" si="505"/>
        <v>0</v>
      </c>
      <c r="Q1291" s="26">
        <f t="shared" si="506"/>
        <v>0</v>
      </c>
      <c r="R1291" s="26">
        <f t="shared" si="507"/>
        <v>2.5</v>
      </c>
      <c r="S1291" s="26">
        <f t="shared" si="508"/>
        <v>0</v>
      </c>
      <c r="T1291" s="26">
        <f t="shared" si="509"/>
        <v>0</v>
      </c>
      <c r="U1291" s="26">
        <f t="shared" si="510"/>
        <v>0</v>
      </c>
      <c r="V1291" s="26">
        <f t="shared" si="511"/>
        <v>0</v>
      </c>
      <c r="W1291" s="26">
        <f>VLOOKUP(AF1291,角色间职业划分!L:M,2,FALSE)</f>
        <v>20002</v>
      </c>
      <c r="X1291" s="26">
        <f t="shared" si="512"/>
        <v>5</v>
      </c>
      <c r="Y1291" s="26">
        <v>0</v>
      </c>
      <c r="Z1291" s="26">
        <v>0</v>
      </c>
      <c r="AA1291" s="26">
        <v>0</v>
      </c>
      <c r="AB1291" s="26">
        <f t="shared" si="513"/>
        <v>0</v>
      </c>
      <c r="AC1291" s="1">
        <f t="shared" si="494"/>
        <v>81</v>
      </c>
      <c r="AD1291" s="51"/>
      <c r="AE1291" s="1"/>
      <c r="AF1291">
        <f t="shared" si="514"/>
        <v>22</v>
      </c>
      <c r="AG1291" s="26" t="str">
        <f>VLOOKUP(AF1291,角色间职业划分!P:R,3,FALSE)</f>
        <v>幻术师</v>
      </c>
      <c r="AH1291" s="26">
        <f t="shared" si="515"/>
        <v>5</v>
      </c>
    </row>
    <row r="1292" spans="1:34" x14ac:dyDescent="0.15">
      <c r="A1292" s="26">
        <v>1288</v>
      </c>
      <c r="B1292" s="26">
        <f t="shared" si="495"/>
        <v>0</v>
      </c>
      <c r="C1292" s="26">
        <f>ROUND(IF($AG1292="战士",VLOOKUP($AH1292,$DV:$ER,DX$1,FALSE),IF($AG1292="幻术师",VLOOKUP($AH1292,$EU:$FQ,EW$1,FALSE),IF($AG1292="刺客",VLOOKUP($AH1292,$FU:$GQ,FW$1,FALSE),"无该职业")))/VLOOKUP(AF1292,角色间职业划分!P:AP,20,FALSE),0)</f>
        <v>0</v>
      </c>
      <c r="D1292" s="26">
        <f t="shared" si="496"/>
        <v>0</v>
      </c>
      <c r="E1292" s="26">
        <f>ROUND(IF($AG1292="战士",VLOOKUP($AH1292,$DV:$ER,DZ$1,FALSE),IF($AG1292="幻术师",VLOOKUP($AH1292,$EU:$FQ,EY$1,FALSE),IF($AG1292="刺客",VLOOKUP($AH1292,$FU:$GQ,FY$1,FALSE),"无该职业")))*VLOOKUP($AF1292,角色间职业划分!$P:$AP,26,FALSE)*VLOOKUP($AF1292,角色间职业划分!$P:$AP,13,FALSE)/角色间职业划分!$AB$9,0)</f>
        <v>0</v>
      </c>
      <c r="F1292" s="26">
        <f>ROUND(IF($AG1292="战士",VLOOKUP($AH1292,$DV:$ER,EA$1,FALSE),IF($AG1292="幻术师",VLOOKUP($AH1292,$EU:$FQ,EZ$1,FALSE),IF($AG1292="刺客",VLOOKUP($AH1292,$FU:$GQ,FZ$1,FALSE),"无该职业")))*VLOOKUP($AF1292,角色间职业划分!$P:$AP,8,FALSE)/角色间职业划分!$W$9,0)</f>
        <v>250</v>
      </c>
      <c r="G1292" s="26">
        <f>ROUND(IF($AG1292="战士",VLOOKUP($AH1292,$DV:$ER,EB$1,FALSE),IF($AG1292="幻术师",VLOOKUP($AH1292,$EU:$FQ,FA$1,FALSE),IF($AG1292="刺客",VLOOKUP($AH1292,$FU:$GQ,GA$1,FALSE),"无该职业")))*VLOOKUP($AF1292,角色间职业划分!$P:$AP,13,FALSE)/角色间职业划分!$AB$9,0)</f>
        <v>276</v>
      </c>
      <c r="H1292" s="26">
        <f t="shared" si="497"/>
        <v>0</v>
      </c>
      <c r="I1292" s="26">
        <f t="shared" si="498"/>
        <v>0</v>
      </c>
      <c r="J1292" s="26">
        <f t="shared" si="499"/>
        <v>0</v>
      </c>
      <c r="K1292" s="26">
        <f t="shared" si="500"/>
        <v>0</v>
      </c>
      <c r="L1292" s="26">
        <f t="shared" si="501"/>
        <v>0</v>
      </c>
      <c r="M1292" s="26">
        <f t="shared" si="502"/>
        <v>0</v>
      </c>
      <c r="N1292" s="26">
        <f t="shared" si="503"/>
        <v>2.5</v>
      </c>
      <c r="O1292" s="26">
        <f t="shared" si="504"/>
        <v>0</v>
      </c>
      <c r="P1292" s="26">
        <f t="shared" si="505"/>
        <v>0</v>
      </c>
      <c r="Q1292" s="26">
        <f t="shared" si="506"/>
        <v>2.5</v>
      </c>
      <c r="R1292" s="26">
        <f t="shared" si="507"/>
        <v>2.5</v>
      </c>
      <c r="S1292" s="26">
        <f t="shared" si="508"/>
        <v>0</v>
      </c>
      <c r="T1292" s="26">
        <f t="shared" si="509"/>
        <v>0</v>
      </c>
      <c r="U1292" s="26">
        <f t="shared" si="510"/>
        <v>0</v>
      </c>
      <c r="V1292" s="26">
        <f t="shared" si="511"/>
        <v>0</v>
      </c>
      <c r="W1292" s="26">
        <f>VLOOKUP(AF1292,角色间职业划分!L:M,2,FALSE)</f>
        <v>20002</v>
      </c>
      <c r="X1292" s="26">
        <f t="shared" si="512"/>
        <v>6</v>
      </c>
      <c r="Y1292" s="26">
        <v>0</v>
      </c>
      <c r="Z1292" s="26">
        <v>0</v>
      </c>
      <c r="AA1292" s="26">
        <v>0</v>
      </c>
      <c r="AB1292" s="26">
        <f t="shared" si="513"/>
        <v>0</v>
      </c>
      <c r="AC1292" s="1">
        <f t="shared" si="494"/>
        <v>101</v>
      </c>
      <c r="AD1292" s="51"/>
      <c r="AE1292" s="1"/>
      <c r="AF1292">
        <f t="shared" si="514"/>
        <v>22</v>
      </c>
      <c r="AG1292" s="26" t="str">
        <f>VLOOKUP(AF1292,角色间职业划分!P:R,3,FALSE)</f>
        <v>幻术师</v>
      </c>
      <c r="AH1292" s="26">
        <f t="shared" si="515"/>
        <v>6</v>
      </c>
    </row>
    <row r="1293" spans="1:34" x14ac:dyDescent="0.15">
      <c r="A1293" s="26">
        <v>1289</v>
      </c>
      <c r="B1293" s="26">
        <f t="shared" si="495"/>
        <v>0</v>
      </c>
      <c r="C1293" s="26">
        <f>ROUND(IF($AG1293="战士",VLOOKUP($AH1293,$DV:$ER,DX$1,FALSE),IF($AG1293="幻术师",VLOOKUP($AH1293,$EU:$FQ,EW$1,FALSE),IF($AG1293="刺客",VLOOKUP($AH1293,$FU:$GQ,FW$1,FALSE),"无该职业")))/VLOOKUP(AF1293,角色间职业划分!P:AP,20,FALSE),0)</f>
        <v>0</v>
      </c>
      <c r="D1293" s="26">
        <f t="shared" si="496"/>
        <v>0</v>
      </c>
      <c r="E1293" s="26">
        <f>ROUND(IF($AG1293="战士",VLOOKUP($AH1293,$DV:$ER,DZ$1,FALSE),IF($AG1293="幻术师",VLOOKUP($AH1293,$EU:$FQ,EY$1,FALSE),IF($AG1293="刺客",VLOOKUP($AH1293,$FU:$GQ,FY$1,FALSE),"无该职业")))*VLOOKUP($AF1293,角色间职业划分!$P:$AP,26,FALSE)*VLOOKUP($AF1293,角色间职业划分!$P:$AP,13,FALSE)/角色间职业划分!$AB$9,0)</f>
        <v>0</v>
      </c>
      <c r="F1293" s="26">
        <f>ROUND(IF($AG1293="战士",VLOOKUP($AH1293,$DV:$ER,EA$1,FALSE),IF($AG1293="幻术师",VLOOKUP($AH1293,$EU:$FQ,EZ$1,FALSE),IF($AG1293="刺客",VLOOKUP($AH1293,$FU:$GQ,FZ$1,FALSE),"无该职业")))*VLOOKUP($AF1293,角色间职业划分!$P:$AP,8,FALSE)/角色间职业划分!$W$9,0)</f>
        <v>839</v>
      </c>
      <c r="G1293" s="26">
        <f>ROUND(IF($AG1293="战士",VLOOKUP($AH1293,$DV:$ER,EB$1,FALSE),IF($AG1293="幻术师",VLOOKUP($AH1293,$EU:$FQ,FA$1,FALSE),IF($AG1293="刺客",VLOOKUP($AH1293,$FU:$GQ,GA$1,FALSE),"无该职业")))*VLOOKUP($AF1293,角色间职业划分!$P:$AP,13,FALSE)/角色间职业划分!$AB$9,0)</f>
        <v>276</v>
      </c>
      <c r="H1293" s="26">
        <f t="shared" si="497"/>
        <v>0</v>
      </c>
      <c r="I1293" s="26">
        <f t="shared" si="498"/>
        <v>0</v>
      </c>
      <c r="J1293" s="26">
        <f t="shared" si="499"/>
        <v>0</v>
      </c>
      <c r="K1293" s="26">
        <f t="shared" si="500"/>
        <v>0</v>
      </c>
      <c r="L1293" s="26">
        <f t="shared" si="501"/>
        <v>0</v>
      </c>
      <c r="M1293" s="26">
        <f t="shared" si="502"/>
        <v>0</v>
      </c>
      <c r="N1293" s="26">
        <f t="shared" si="503"/>
        <v>2.5</v>
      </c>
      <c r="O1293" s="26">
        <f t="shared" si="504"/>
        <v>0</v>
      </c>
      <c r="P1293" s="26">
        <f t="shared" si="505"/>
        <v>0</v>
      </c>
      <c r="Q1293" s="26">
        <f t="shared" si="506"/>
        <v>2.5</v>
      </c>
      <c r="R1293" s="26">
        <f t="shared" si="507"/>
        <v>2.5</v>
      </c>
      <c r="S1293" s="26">
        <f t="shared" si="508"/>
        <v>0</v>
      </c>
      <c r="T1293" s="26">
        <f t="shared" si="509"/>
        <v>0</v>
      </c>
      <c r="U1293" s="26">
        <f t="shared" si="510"/>
        <v>0</v>
      </c>
      <c r="V1293" s="26">
        <f t="shared" si="511"/>
        <v>0</v>
      </c>
      <c r="W1293" s="26">
        <f>VLOOKUP(AF1293,角色间职业划分!L:M,2,FALSE)</f>
        <v>20002</v>
      </c>
      <c r="X1293" s="26">
        <f t="shared" si="512"/>
        <v>7</v>
      </c>
      <c r="Y1293" s="26">
        <v>0</v>
      </c>
      <c r="Z1293" s="26">
        <v>0</v>
      </c>
      <c r="AA1293" s="26">
        <v>0</v>
      </c>
      <c r="AB1293" s="26">
        <f t="shared" si="513"/>
        <v>0</v>
      </c>
      <c r="AC1293" s="1">
        <f t="shared" si="494"/>
        <v>142</v>
      </c>
      <c r="AD1293" s="51"/>
      <c r="AE1293" s="1"/>
      <c r="AF1293">
        <f t="shared" si="514"/>
        <v>22</v>
      </c>
      <c r="AG1293" s="26" t="str">
        <f>VLOOKUP(AF1293,角色间职业划分!P:R,3,FALSE)</f>
        <v>幻术师</v>
      </c>
      <c r="AH1293" s="26">
        <f t="shared" si="515"/>
        <v>7</v>
      </c>
    </row>
    <row r="1294" spans="1:34" x14ac:dyDescent="0.15">
      <c r="A1294" s="26">
        <v>1290</v>
      </c>
      <c r="B1294" s="26">
        <f t="shared" si="495"/>
        <v>0</v>
      </c>
      <c r="C1294" s="26">
        <f>ROUND(IF($AG1294="战士",VLOOKUP($AH1294,$DV:$ER,DX$1,FALSE),IF($AG1294="幻术师",VLOOKUP($AH1294,$EU:$FQ,EW$1,FALSE),IF($AG1294="刺客",VLOOKUP($AH1294,$FU:$GQ,FW$1,FALSE),"无该职业")))/VLOOKUP(AF1294,角色间职业划分!P:AP,20,FALSE),0)</f>
        <v>0</v>
      </c>
      <c r="D1294" s="26">
        <f t="shared" si="496"/>
        <v>0</v>
      </c>
      <c r="E1294" s="26">
        <f>ROUND(IF($AG1294="战士",VLOOKUP($AH1294,$DV:$ER,DZ$1,FALSE),IF($AG1294="幻术师",VLOOKUP($AH1294,$EU:$FQ,EY$1,FALSE),IF($AG1294="刺客",VLOOKUP($AH1294,$FU:$GQ,FY$1,FALSE),"无该职业")))*VLOOKUP($AF1294,角色间职业划分!$P:$AP,26,FALSE)*VLOOKUP($AF1294,角色间职业划分!$P:$AP,13,FALSE)/角色间职业划分!$AB$9,0)</f>
        <v>250</v>
      </c>
      <c r="F1294" s="26">
        <f>ROUND(IF($AG1294="战士",VLOOKUP($AH1294,$DV:$ER,EA$1,FALSE),IF($AG1294="幻术师",VLOOKUP($AH1294,$EU:$FQ,EZ$1,FALSE),IF($AG1294="刺客",VLOOKUP($AH1294,$FU:$GQ,FZ$1,FALSE),"无该职业")))*VLOOKUP($AF1294,角色间职业划分!$P:$AP,8,FALSE)/角色间职业划分!$W$9,0)</f>
        <v>839</v>
      </c>
      <c r="G1294" s="26">
        <f>ROUND(IF($AG1294="战士",VLOOKUP($AH1294,$DV:$ER,EB$1,FALSE),IF($AG1294="幻术师",VLOOKUP($AH1294,$EU:$FQ,FA$1,FALSE),IF($AG1294="刺客",VLOOKUP($AH1294,$FU:$GQ,GA$1,FALSE),"无该职业")))*VLOOKUP($AF1294,角色间职业划分!$P:$AP,13,FALSE)/角色间职业划分!$AB$9,0)</f>
        <v>276</v>
      </c>
      <c r="H1294" s="26">
        <f t="shared" si="497"/>
        <v>0</v>
      </c>
      <c r="I1294" s="26">
        <f t="shared" si="498"/>
        <v>0</v>
      </c>
      <c r="J1294" s="26">
        <f t="shared" si="499"/>
        <v>0</v>
      </c>
      <c r="K1294" s="26">
        <f t="shared" si="500"/>
        <v>0</v>
      </c>
      <c r="L1294" s="26">
        <f t="shared" si="501"/>
        <v>0</v>
      </c>
      <c r="M1294" s="26">
        <f t="shared" si="502"/>
        <v>0</v>
      </c>
      <c r="N1294" s="26">
        <f t="shared" si="503"/>
        <v>2.5</v>
      </c>
      <c r="O1294" s="26">
        <f t="shared" si="504"/>
        <v>0</v>
      </c>
      <c r="P1294" s="26">
        <f t="shared" si="505"/>
        <v>0</v>
      </c>
      <c r="Q1294" s="26">
        <f t="shared" si="506"/>
        <v>2.5</v>
      </c>
      <c r="R1294" s="26">
        <f t="shared" si="507"/>
        <v>2.5</v>
      </c>
      <c r="S1294" s="26">
        <f t="shared" si="508"/>
        <v>0</v>
      </c>
      <c r="T1294" s="26">
        <f t="shared" si="509"/>
        <v>0</v>
      </c>
      <c r="U1294" s="26">
        <f t="shared" si="510"/>
        <v>0</v>
      </c>
      <c r="V1294" s="26">
        <f t="shared" si="511"/>
        <v>0</v>
      </c>
      <c r="W1294" s="26">
        <f>VLOOKUP(AF1294,角色间职业划分!L:M,2,FALSE)</f>
        <v>20002</v>
      </c>
      <c r="X1294" s="26">
        <f t="shared" si="512"/>
        <v>8</v>
      </c>
      <c r="Y1294" s="26">
        <v>0</v>
      </c>
      <c r="Z1294" s="26">
        <v>0</v>
      </c>
      <c r="AA1294" s="26">
        <v>0</v>
      </c>
      <c r="AB1294" s="26">
        <f t="shared" si="513"/>
        <v>0</v>
      </c>
      <c r="AC1294" s="1">
        <f t="shared" si="494"/>
        <v>184</v>
      </c>
      <c r="AD1294" s="51"/>
      <c r="AE1294" s="1"/>
      <c r="AF1294">
        <f t="shared" si="514"/>
        <v>22</v>
      </c>
      <c r="AG1294" s="26" t="str">
        <f>VLOOKUP(AF1294,角色间职业划分!P:R,3,FALSE)</f>
        <v>幻术师</v>
      </c>
      <c r="AH1294" s="26">
        <f t="shared" si="515"/>
        <v>8</v>
      </c>
    </row>
    <row r="1295" spans="1:34" x14ac:dyDescent="0.15">
      <c r="A1295" s="26">
        <v>1291</v>
      </c>
      <c r="B1295" s="26">
        <f t="shared" si="495"/>
        <v>0</v>
      </c>
      <c r="C1295" s="26">
        <f>ROUND(IF($AG1295="战士",VLOOKUP($AH1295,$DV:$ER,DX$1,FALSE),IF($AG1295="幻术师",VLOOKUP($AH1295,$EU:$FQ,EW$1,FALSE),IF($AG1295="刺客",VLOOKUP($AH1295,$FU:$GQ,FW$1,FALSE),"无该职业")))/VLOOKUP(AF1295,角色间职业划分!P:AP,20,FALSE),0)</f>
        <v>0</v>
      </c>
      <c r="D1295" s="26">
        <f t="shared" si="496"/>
        <v>0</v>
      </c>
      <c r="E1295" s="26">
        <f>ROUND(IF($AG1295="战士",VLOOKUP($AH1295,$DV:$ER,DZ$1,FALSE),IF($AG1295="幻术师",VLOOKUP($AH1295,$EU:$FQ,EY$1,FALSE),IF($AG1295="刺客",VLOOKUP($AH1295,$FU:$GQ,FY$1,FALSE),"无该职业")))*VLOOKUP($AF1295,角色间职业划分!$P:$AP,26,FALSE)*VLOOKUP($AF1295,角色间职业划分!$P:$AP,13,FALSE)/角色间职业划分!$AB$9,0)</f>
        <v>250</v>
      </c>
      <c r="F1295" s="26">
        <f>ROUND(IF($AG1295="战士",VLOOKUP($AH1295,$DV:$ER,EA$1,FALSE),IF($AG1295="幻术师",VLOOKUP($AH1295,$EU:$FQ,EZ$1,FALSE),IF($AG1295="刺客",VLOOKUP($AH1295,$FU:$GQ,FZ$1,FALSE),"无该职业")))*VLOOKUP($AF1295,角色间职业划分!$P:$AP,8,FALSE)/角色间职业划分!$W$9,0)</f>
        <v>839</v>
      </c>
      <c r="G1295" s="26">
        <f>ROUND(IF($AG1295="战士",VLOOKUP($AH1295,$DV:$ER,EB$1,FALSE),IF($AG1295="幻术师",VLOOKUP($AH1295,$EU:$FQ,FA$1,FALSE),IF($AG1295="刺客",VLOOKUP($AH1295,$FU:$GQ,GA$1,FALSE),"无该职业")))*VLOOKUP($AF1295,角色间职业划分!$P:$AP,13,FALSE)/角色间职业划分!$AB$9,0)</f>
        <v>765</v>
      </c>
      <c r="H1295" s="26">
        <f t="shared" si="497"/>
        <v>0</v>
      </c>
      <c r="I1295" s="26">
        <f t="shared" si="498"/>
        <v>0</v>
      </c>
      <c r="J1295" s="26">
        <f t="shared" si="499"/>
        <v>0</v>
      </c>
      <c r="K1295" s="26">
        <f t="shared" si="500"/>
        <v>0</v>
      </c>
      <c r="L1295" s="26">
        <f t="shared" si="501"/>
        <v>0</v>
      </c>
      <c r="M1295" s="26">
        <f t="shared" si="502"/>
        <v>0</v>
      </c>
      <c r="N1295" s="26">
        <f t="shared" si="503"/>
        <v>2.5</v>
      </c>
      <c r="O1295" s="26">
        <f t="shared" si="504"/>
        <v>0</v>
      </c>
      <c r="P1295" s="26">
        <f t="shared" si="505"/>
        <v>0</v>
      </c>
      <c r="Q1295" s="26">
        <f t="shared" si="506"/>
        <v>2.5</v>
      </c>
      <c r="R1295" s="26">
        <f t="shared" si="507"/>
        <v>2.5</v>
      </c>
      <c r="S1295" s="26">
        <f t="shared" si="508"/>
        <v>0</v>
      </c>
      <c r="T1295" s="26">
        <f t="shared" si="509"/>
        <v>0</v>
      </c>
      <c r="U1295" s="26">
        <f t="shared" si="510"/>
        <v>0</v>
      </c>
      <c r="V1295" s="26">
        <f t="shared" si="511"/>
        <v>0</v>
      </c>
      <c r="W1295" s="26">
        <f>VLOOKUP(AF1295,角色间职业划分!L:M,2,FALSE)</f>
        <v>20002</v>
      </c>
      <c r="X1295" s="26">
        <f t="shared" si="512"/>
        <v>9</v>
      </c>
      <c r="Y1295" s="26">
        <v>0</v>
      </c>
      <c r="Z1295" s="26">
        <v>0</v>
      </c>
      <c r="AA1295" s="26">
        <v>0</v>
      </c>
      <c r="AB1295" s="26">
        <f t="shared" si="513"/>
        <v>0</v>
      </c>
      <c r="AC1295" s="1">
        <f t="shared" si="494"/>
        <v>226</v>
      </c>
      <c r="AD1295" s="51"/>
      <c r="AE1295" s="1"/>
      <c r="AF1295">
        <f t="shared" si="514"/>
        <v>22</v>
      </c>
      <c r="AG1295" s="26" t="str">
        <f>VLOOKUP(AF1295,角色间职业划分!P:R,3,FALSE)</f>
        <v>幻术师</v>
      </c>
      <c r="AH1295" s="26">
        <f t="shared" si="515"/>
        <v>9</v>
      </c>
    </row>
    <row r="1296" spans="1:34" x14ac:dyDescent="0.15">
      <c r="A1296" s="26">
        <v>1292</v>
      </c>
      <c r="B1296" s="26">
        <f t="shared" si="495"/>
        <v>0</v>
      </c>
      <c r="C1296" s="26">
        <f>ROUND(IF($AG1296="战士",VLOOKUP($AH1296,$DV:$ER,DX$1,FALSE),IF($AG1296="幻术师",VLOOKUP($AH1296,$EU:$FQ,EW$1,FALSE),IF($AG1296="刺客",VLOOKUP($AH1296,$FU:$GQ,FW$1,FALSE),"无该职业")))/VLOOKUP(AF1296,角色间职业划分!P:AP,20,FALSE),0)</f>
        <v>14</v>
      </c>
      <c r="D1296" s="26">
        <f t="shared" si="496"/>
        <v>0</v>
      </c>
      <c r="E1296" s="26">
        <f>ROUND(IF($AG1296="战士",VLOOKUP($AH1296,$DV:$ER,DZ$1,FALSE),IF($AG1296="幻术师",VLOOKUP($AH1296,$EU:$FQ,EY$1,FALSE),IF($AG1296="刺客",VLOOKUP($AH1296,$FU:$GQ,FY$1,FALSE),"无该职业")))*VLOOKUP($AF1296,角色间职业划分!$P:$AP,26,FALSE)*VLOOKUP($AF1296,角色间职业划分!$P:$AP,13,FALSE)/角色间职业划分!$AB$9,0)</f>
        <v>250</v>
      </c>
      <c r="F1296" s="26">
        <f>ROUND(IF($AG1296="战士",VLOOKUP($AH1296,$DV:$ER,EA$1,FALSE),IF($AG1296="幻术师",VLOOKUP($AH1296,$EU:$FQ,EZ$1,FALSE),IF($AG1296="刺客",VLOOKUP($AH1296,$FU:$GQ,FZ$1,FALSE),"无该职业")))*VLOOKUP($AF1296,角色间职业划分!$P:$AP,8,FALSE)/角色间职业划分!$W$9,0)</f>
        <v>839</v>
      </c>
      <c r="G1296" s="26">
        <f>ROUND(IF($AG1296="战士",VLOOKUP($AH1296,$DV:$ER,EB$1,FALSE),IF($AG1296="幻术师",VLOOKUP($AH1296,$EU:$FQ,FA$1,FALSE),IF($AG1296="刺客",VLOOKUP($AH1296,$FU:$GQ,GA$1,FALSE),"无该职业")))*VLOOKUP($AF1296,角色间职业划分!$P:$AP,13,FALSE)/角色间职业划分!$AB$9,0)</f>
        <v>765</v>
      </c>
      <c r="H1296" s="26">
        <f t="shared" si="497"/>
        <v>0</v>
      </c>
      <c r="I1296" s="26">
        <f t="shared" si="498"/>
        <v>0</v>
      </c>
      <c r="J1296" s="26">
        <f t="shared" si="499"/>
        <v>0</v>
      </c>
      <c r="K1296" s="26">
        <f t="shared" si="500"/>
        <v>0</v>
      </c>
      <c r="L1296" s="26">
        <f t="shared" si="501"/>
        <v>0</v>
      </c>
      <c r="M1296" s="26">
        <f t="shared" si="502"/>
        <v>0</v>
      </c>
      <c r="N1296" s="26">
        <f t="shared" si="503"/>
        <v>2.5</v>
      </c>
      <c r="O1296" s="26">
        <f t="shared" si="504"/>
        <v>0</v>
      </c>
      <c r="P1296" s="26">
        <f t="shared" si="505"/>
        <v>0</v>
      </c>
      <c r="Q1296" s="26">
        <f t="shared" si="506"/>
        <v>2.5</v>
      </c>
      <c r="R1296" s="26">
        <f t="shared" si="507"/>
        <v>2.5</v>
      </c>
      <c r="S1296" s="26">
        <f t="shared" si="508"/>
        <v>0</v>
      </c>
      <c r="T1296" s="26">
        <f t="shared" si="509"/>
        <v>0</v>
      </c>
      <c r="U1296" s="26">
        <f t="shared" si="510"/>
        <v>0</v>
      </c>
      <c r="V1296" s="26">
        <f t="shared" si="511"/>
        <v>0</v>
      </c>
      <c r="W1296" s="26">
        <f>VLOOKUP(AF1296,角色间职业划分!L:M,2,FALSE)</f>
        <v>20002</v>
      </c>
      <c r="X1296" s="26">
        <f t="shared" si="512"/>
        <v>10</v>
      </c>
      <c r="Y1296" s="26">
        <v>0</v>
      </c>
      <c r="Z1296" s="26">
        <v>0</v>
      </c>
      <c r="AA1296" s="26">
        <v>0</v>
      </c>
      <c r="AB1296" s="26">
        <f t="shared" si="513"/>
        <v>5</v>
      </c>
      <c r="AC1296" s="1">
        <f t="shared" si="494"/>
        <v>270</v>
      </c>
      <c r="AD1296" s="51"/>
      <c r="AE1296" s="1"/>
      <c r="AF1296">
        <f t="shared" si="514"/>
        <v>22</v>
      </c>
      <c r="AG1296" s="26" t="str">
        <f>VLOOKUP(AF1296,角色间职业划分!P:R,3,FALSE)</f>
        <v>幻术师</v>
      </c>
      <c r="AH1296" s="26">
        <f t="shared" si="515"/>
        <v>10</v>
      </c>
    </row>
    <row r="1297" spans="1:34" x14ac:dyDescent="0.15">
      <c r="A1297" s="26">
        <v>1293</v>
      </c>
      <c r="B1297" s="26">
        <f t="shared" si="495"/>
        <v>0</v>
      </c>
      <c r="C1297" s="26">
        <f>ROUND(IF($AG1297="战士",VLOOKUP($AH1297,$DV:$ER,DX$1,FALSE),IF($AG1297="幻术师",VLOOKUP($AH1297,$EU:$FQ,EW$1,FALSE),IF($AG1297="刺客",VLOOKUP($AH1297,$FU:$GQ,FW$1,FALSE),"无该职业")))/VLOOKUP(AF1297,角色间职业划分!P:AP,20,FALSE),0)</f>
        <v>14</v>
      </c>
      <c r="D1297" s="26">
        <f t="shared" si="496"/>
        <v>0</v>
      </c>
      <c r="E1297" s="26">
        <f>ROUND(IF($AG1297="战士",VLOOKUP($AH1297,$DV:$ER,DZ$1,FALSE),IF($AG1297="幻术师",VLOOKUP($AH1297,$EU:$FQ,EY$1,FALSE),IF($AG1297="刺客",VLOOKUP($AH1297,$FU:$GQ,FY$1,FALSE),"无该职业")))*VLOOKUP($AF1297,角色间职业划分!$P:$AP,26,FALSE)*VLOOKUP($AF1297,角色间职业划分!$P:$AP,13,FALSE)/角色间职业划分!$AB$9,0)</f>
        <v>250</v>
      </c>
      <c r="F1297" s="26">
        <f>ROUND(IF($AG1297="战士",VLOOKUP($AH1297,$DV:$ER,EA$1,FALSE),IF($AG1297="幻术师",VLOOKUP($AH1297,$EU:$FQ,EZ$1,FALSE),IF($AG1297="刺客",VLOOKUP($AH1297,$FU:$GQ,FZ$1,FALSE),"无该职业")))*VLOOKUP($AF1297,角色间职业划分!$P:$AP,8,FALSE)/角色间职业划分!$W$9,0)</f>
        <v>1762</v>
      </c>
      <c r="G1297" s="26">
        <f>ROUND(IF($AG1297="战士",VLOOKUP($AH1297,$DV:$ER,EB$1,FALSE),IF($AG1297="幻术师",VLOOKUP($AH1297,$EU:$FQ,FA$1,FALSE),IF($AG1297="刺客",VLOOKUP($AH1297,$FU:$GQ,GA$1,FALSE),"无该职业")))*VLOOKUP($AF1297,角色间职业划分!$P:$AP,13,FALSE)/角色间职业划分!$AB$9,0)</f>
        <v>765</v>
      </c>
      <c r="H1297" s="26">
        <f t="shared" si="497"/>
        <v>0</v>
      </c>
      <c r="I1297" s="26">
        <f t="shared" si="498"/>
        <v>0</v>
      </c>
      <c r="J1297" s="26">
        <f t="shared" si="499"/>
        <v>0</v>
      </c>
      <c r="K1297" s="26">
        <f t="shared" si="500"/>
        <v>0</v>
      </c>
      <c r="L1297" s="26">
        <f t="shared" si="501"/>
        <v>0</v>
      </c>
      <c r="M1297" s="26">
        <f t="shared" si="502"/>
        <v>0</v>
      </c>
      <c r="N1297" s="26">
        <f t="shared" si="503"/>
        <v>2.5</v>
      </c>
      <c r="O1297" s="26">
        <f t="shared" si="504"/>
        <v>0</v>
      </c>
      <c r="P1297" s="26">
        <f t="shared" si="505"/>
        <v>0</v>
      </c>
      <c r="Q1297" s="26">
        <f t="shared" si="506"/>
        <v>2.5</v>
      </c>
      <c r="R1297" s="26">
        <f t="shared" si="507"/>
        <v>2.5</v>
      </c>
      <c r="S1297" s="26">
        <f t="shared" si="508"/>
        <v>0</v>
      </c>
      <c r="T1297" s="26">
        <f t="shared" si="509"/>
        <v>0</v>
      </c>
      <c r="U1297" s="26">
        <f t="shared" si="510"/>
        <v>0</v>
      </c>
      <c r="V1297" s="26">
        <f t="shared" si="511"/>
        <v>0</v>
      </c>
      <c r="W1297" s="26">
        <f>VLOOKUP(AF1297,角色间职业划分!L:M,2,FALSE)</f>
        <v>20002</v>
      </c>
      <c r="X1297" s="26">
        <f t="shared" si="512"/>
        <v>11</v>
      </c>
      <c r="Y1297" s="26">
        <v>0</v>
      </c>
      <c r="Z1297" s="26">
        <v>0</v>
      </c>
      <c r="AA1297" s="26">
        <v>0</v>
      </c>
      <c r="AB1297" s="26">
        <f t="shared" si="513"/>
        <v>5</v>
      </c>
      <c r="AC1297" s="1">
        <f t="shared" si="494"/>
        <v>300</v>
      </c>
      <c r="AD1297" s="51"/>
      <c r="AE1297" s="1"/>
      <c r="AF1297">
        <f t="shared" si="514"/>
        <v>22</v>
      </c>
      <c r="AG1297" s="26" t="str">
        <f>VLOOKUP(AF1297,角色间职业划分!P:R,3,FALSE)</f>
        <v>幻术师</v>
      </c>
      <c r="AH1297" s="26">
        <f t="shared" si="515"/>
        <v>11</v>
      </c>
    </row>
    <row r="1298" spans="1:34" x14ac:dyDescent="0.15">
      <c r="A1298" s="26">
        <v>1294</v>
      </c>
      <c r="B1298" s="26">
        <f t="shared" si="495"/>
        <v>0</v>
      </c>
      <c r="C1298" s="26">
        <f>ROUND(IF($AG1298="战士",VLOOKUP($AH1298,$DV:$ER,DX$1,FALSE),IF($AG1298="幻术师",VLOOKUP($AH1298,$EU:$FQ,EW$1,FALSE),IF($AG1298="刺客",VLOOKUP($AH1298,$FU:$GQ,FW$1,FALSE),"无该职业")))/VLOOKUP(AF1298,角色间职业划分!P:AP,20,FALSE),0)</f>
        <v>17</v>
      </c>
      <c r="D1298" s="26">
        <f t="shared" si="496"/>
        <v>0</v>
      </c>
      <c r="E1298" s="26">
        <f>ROUND(IF($AG1298="战士",VLOOKUP($AH1298,$DV:$ER,DZ$1,FALSE),IF($AG1298="幻术师",VLOOKUP($AH1298,$EU:$FQ,EY$1,FALSE),IF($AG1298="刺客",VLOOKUP($AH1298,$FU:$GQ,FY$1,FALSE),"无该职业")))*VLOOKUP($AF1298,角色间职业划分!$P:$AP,26,FALSE)*VLOOKUP($AF1298,角色间职业划分!$P:$AP,13,FALSE)/角色间职业划分!$AB$9,0)</f>
        <v>250</v>
      </c>
      <c r="F1298" s="26">
        <f>ROUND(IF($AG1298="战士",VLOOKUP($AH1298,$DV:$ER,EA$1,FALSE),IF($AG1298="幻术师",VLOOKUP($AH1298,$EU:$FQ,EZ$1,FALSE),IF($AG1298="刺客",VLOOKUP($AH1298,$FU:$GQ,FZ$1,FALSE),"无该职业")))*VLOOKUP($AF1298,角色间职业划分!$P:$AP,8,FALSE)/角色间职业划分!$W$9,0)</f>
        <v>1762</v>
      </c>
      <c r="G1298" s="26">
        <f>ROUND(IF($AG1298="战士",VLOOKUP($AH1298,$DV:$ER,EB$1,FALSE),IF($AG1298="幻术师",VLOOKUP($AH1298,$EU:$FQ,FA$1,FALSE),IF($AG1298="刺客",VLOOKUP($AH1298,$FU:$GQ,GA$1,FALSE),"无该职业")))*VLOOKUP($AF1298,角色间职业划分!$P:$AP,13,FALSE)/角色间职业划分!$AB$9,0)</f>
        <v>765</v>
      </c>
      <c r="H1298" s="26">
        <f t="shared" si="497"/>
        <v>0</v>
      </c>
      <c r="I1298" s="26">
        <f t="shared" si="498"/>
        <v>0</v>
      </c>
      <c r="J1298" s="26">
        <f t="shared" si="499"/>
        <v>0</v>
      </c>
      <c r="K1298" s="26">
        <f t="shared" si="500"/>
        <v>0</v>
      </c>
      <c r="L1298" s="26">
        <f t="shared" si="501"/>
        <v>0</v>
      </c>
      <c r="M1298" s="26">
        <f t="shared" si="502"/>
        <v>0</v>
      </c>
      <c r="N1298" s="26">
        <f t="shared" si="503"/>
        <v>2.5</v>
      </c>
      <c r="O1298" s="26">
        <f t="shared" si="504"/>
        <v>0</v>
      </c>
      <c r="P1298" s="26">
        <f t="shared" si="505"/>
        <v>0</v>
      </c>
      <c r="Q1298" s="26">
        <f t="shared" si="506"/>
        <v>2.5</v>
      </c>
      <c r="R1298" s="26">
        <f t="shared" si="507"/>
        <v>2.5</v>
      </c>
      <c r="S1298" s="26">
        <f t="shared" si="508"/>
        <v>0</v>
      </c>
      <c r="T1298" s="26">
        <f t="shared" si="509"/>
        <v>0</v>
      </c>
      <c r="U1298" s="26">
        <f t="shared" si="510"/>
        <v>0</v>
      </c>
      <c r="V1298" s="26">
        <f t="shared" si="511"/>
        <v>0</v>
      </c>
      <c r="W1298" s="26">
        <f>VLOOKUP(AF1298,角色间职业划分!L:M,2,FALSE)</f>
        <v>20002</v>
      </c>
      <c r="X1298" s="26">
        <f t="shared" si="512"/>
        <v>12</v>
      </c>
      <c r="Y1298" s="26">
        <v>0</v>
      </c>
      <c r="Z1298" s="26">
        <v>0</v>
      </c>
      <c r="AA1298" s="26">
        <v>0</v>
      </c>
      <c r="AB1298" s="26">
        <f t="shared" si="513"/>
        <v>5</v>
      </c>
      <c r="AC1298" s="1">
        <f t="shared" si="494"/>
        <v>330</v>
      </c>
      <c r="AD1298" s="51"/>
      <c r="AE1298" s="1"/>
      <c r="AF1298">
        <f t="shared" si="514"/>
        <v>22</v>
      </c>
      <c r="AG1298" s="26" t="str">
        <f>VLOOKUP(AF1298,角色间职业划分!P:R,3,FALSE)</f>
        <v>幻术师</v>
      </c>
      <c r="AH1298" s="26">
        <f t="shared" si="515"/>
        <v>12</v>
      </c>
    </row>
    <row r="1299" spans="1:34" x14ac:dyDescent="0.15">
      <c r="A1299" s="26">
        <v>1295</v>
      </c>
      <c r="B1299" s="26">
        <f t="shared" si="495"/>
        <v>0</v>
      </c>
      <c r="C1299" s="26">
        <f>ROUND(IF($AG1299="战士",VLOOKUP($AH1299,$DV:$ER,DX$1,FALSE),IF($AG1299="幻术师",VLOOKUP($AH1299,$EU:$FQ,EW$1,FALSE),IF($AG1299="刺客",VLOOKUP($AH1299,$FU:$GQ,FW$1,FALSE),"无该职业")))/VLOOKUP(AF1299,角色间职业划分!P:AP,20,FALSE),0)</f>
        <v>17</v>
      </c>
      <c r="D1299" s="26">
        <f t="shared" si="496"/>
        <v>0</v>
      </c>
      <c r="E1299" s="26">
        <f>ROUND(IF($AG1299="战士",VLOOKUP($AH1299,$DV:$ER,DZ$1,FALSE),IF($AG1299="幻术师",VLOOKUP($AH1299,$EU:$FQ,EY$1,FALSE),IF($AG1299="刺客",VLOOKUP($AH1299,$FU:$GQ,FY$1,FALSE),"无该职业")))*VLOOKUP($AF1299,角色间职业划分!$P:$AP,26,FALSE)*VLOOKUP($AF1299,角色间职业划分!$P:$AP,13,FALSE)/角色间职业划分!$AB$9,0)</f>
        <v>250</v>
      </c>
      <c r="F1299" s="26">
        <f>ROUND(IF($AG1299="战士",VLOOKUP($AH1299,$DV:$ER,EA$1,FALSE),IF($AG1299="幻术师",VLOOKUP($AH1299,$EU:$FQ,EZ$1,FALSE),IF($AG1299="刺客",VLOOKUP($AH1299,$FU:$GQ,FZ$1,FALSE),"无该职业")))*VLOOKUP($AF1299,角色间职业划分!$P:$AP,8,FALSE)/角色间职业划分!$W$9,0)</f>
        <v>1762</v>
      </c>
      <c r="G1299" s="26">
        <f>ROUND(IF($AG1299="战士",VLOOKUP($AH1299,$DV:$ER,EB$1,FALSE),IF($AG1299="幻术师",VLOOKUP($AH1299,$EU:$FQ,FA$1,FALSE),IF($AG1299="刺客",VLOOKUP($AH1299,$FU:$GQ,GA$1,FALSE),"无该职业")))*VLOOKUP($AF1299,角色间职业划分!$P:$AP,13,FALSE)/角色间职业划分!$AB$9,0)</f>
        <v>1218</v>
      </c>
      <c r="H1299" s="26">
        <f t="shared" si="497"/>
        <v>0</v>
      </c>
      <c r="I1299" s="26">
        <f t="shared" si="498"/>
        <v>0</v>
      </c>
      <c r="J1299" s="26">
        <f t="shared" si="499"/>
        <v>0</v>
      </c>
      <c r="K1299" s="26">
        <f t="shared" si="500"/>
        <v>0</v>
      </c>
      <c r="L1299" s="26">
        <f t="shared" si="501"/>
        <v>0</v>
      </c>
      <c r="M1299" s="26">
        <f t="shared" si="502"/>
        <v>0</v>
      </c>
      <c r="N1299" s="26">
        <f t="shared" si="503"/>
        <v>2.5</v>
      </c>
      <c r="O1299" s="26">
        <f t="shared" si="504"/>
        <v>0</v>
      </c>
      <c r="P1299" s="26">
        <f t="shared" si="505"/>
        <v>0</v>
      </c>
      <c r="Q1299" s="26">
        <f t="shared" si="506"/>
        <v>2.5</v>
      </c>
      <c r="R1299" s="26">
        <f t="shared" si="507"/>
        <v>2.5</v>
      </c>
      <c r="S1299" s="26">
        <f t="shared" si="508"/>
        <v>0</v>
      </c>
      <c r="T1299" s="26">
        <f t="shared" si="509"/>
        <v>0</v>
      </c>
      <c r="U1299" s="26">
        <f t="shared" si="510"/>
        <v>0</v>
      </c>
      <c r="V1299" s="26">
        <f t="shared" si="511"/>
        <v>0</v>
      </c>
      <c r="W1299" s="26">
        <f>VLOOKUP(AF1299,角色间职业划分!L:M,2,FALSE)</f>
        <v>20002</v>
      </c>
      <c r="X1299" s="26">
        <f t="shared" si="512"/>
        <v>13</v>
      </c>
      <c r="Y1299" s="26">
        <v>0</v>
      </c>
      <c r="Z1299" s="26">
        <v>0</v>
      </c>
      <c r="AA1299" s="26">
        <v>0</v>
      </c>
      <c r="AB1299" s="26">
        <f t="shared" si="513"/>
        <v>5</v>
      </c>
      <c r="AC1299" s="1">
        <f t="shared" si="494"/>
        <v>360</v>
      </c>
      <c r="AD1299" s="51"/>
      <c r="AE1299" s="1"/>
      <c r="AF1299">
        <f t="shared" si="514"/>
        <v>22</v>
      </c>
      <c r="AG1299" s="26" t="str">
        <f>VLOOKUP(AF1299,角色间职业划分!P:R,3,FALSE)</f>
        <v>幻术师</v>
      </c>
      <c r="AH1299" s="26">
        <f t="shared" si="515"/>
        <v>13</v>
      </c>
    </row>
    <row r="1300" spans="1:34" x14ac:dyDescent="0.15">
      <c r="A1300" s="26">
        <v>1296</v>
      </c>
      <c r="B1300" s="26">
        <f t="shared" si="495"/>
        <v>0</v>
      </c>
      <c r="C1300" s="26">
        <f>ROUND(IF($AG1300="战士",VLOOKUP($AH1300,$DV:$ER,DX$1,FALSE),IF($AG1300="幻术师",VLOOKUP($AH1300,$EU:$FQ,EW$1,FALSE),IF($AG1300="刺客",VLOOKUP($AH1300,$FU:$GQ,FW$1,FALSE),"无该职业")))/VLOOKUP(AF1300,角色间职业划分!P:AP,20,FALSE),0)</f>
        <v>17</v>
      </c>
      <c r="D1300" s="26">
        <f t="shared" si="496"/>
        <v>0</v>
      </c>
      <c r="E1300" s="26">
        <f>ROUND(IF($AG1300="战士",VLOOKUP($AH1300,$DV:$ER,DZ$1,FALSE),IF($AG1300="幻术师",VLOOKUP($AH1300,$EU:$FQ,EY$1,FALSE),IF($AG1300="刺客",VLOOKUP($AH1300,$FU:$GQ,FY$1,FALSE),"无该职业")))*VLOOKUP($AF1300,角色间职业划分!$P:$AP,26,FALSE)*VLOOKUP($AF1300,角色间职业划分!$P:$AP,13,FALSE)/角色间职业划分!$AB$9,0)</f>
        <v>250</v>
      </c>
      <c r="F1300" s="26">
        <f>ROUND(IF($AG1300="战士",VLOOKUP($AH1300,$DV:$ER,EA$1,FALSE),IF($AG1300="幻术师",VLOOKUP($AH1300,$EU:$FQ,EZ$1,FALSE),IF($AG1300="刺客",VLOOKUP($AH1300,$FU:$GQ,FZ$1,FALSE),"无该职业")))*VLOOKUP($AF1300,角色间职业划分!$P:$AP,8,FALSE)/角色间职业划分!$W$9,0)</f>
        <v>1762</v>
      </c>
      <c r="G1300" s="26">
        <f>ROUND(IF($AG1300="战士",VLOOKUP($AH1300,$DV:$ER,EB$1,FALSE),IF($AG1300="幻术师",VLOOKUP($AH1300,$EU:$FQ,FA$1,FALSE),IF($AG1300="刺客",VLOOKUP($AH1300,$FU:$GQ,GA$1,FALSE),"无该职业")))*VLOOKUP($AF1300,角色间职业划分!$P:$AP,13,FALSE)/角色间职业划分!$AB$9,0)</f>
        <v>1218</v>
      </c>
      <c r="H1300" s="26">
        <f t="shared" si="497"/>
        <v>0</v>
      </c>
      <c r="I1300" s="26">
        <f t="shared" si="498"/>
        <v>0</v>
      </c>
      <c r="J1300" s="26">
        <f t="shared" si="499"/>
        <v>0</v>
      </c>
      <c r="K1300" s="26">
        <f t="shared" si="500"/>
        <v>0</v>
      </c>
      <c r="L1300" s="26">
        <f t="shared" si="501"/>
        <v>0</v>
      </c>
      <c r="M1300" s="26">
        <f t="shared" si="502"/>
        <v>0</v>
      </c>
      <c r="N1300" s="26">
        <f t="shared" si="503"/>
        <v>2.5</v>
      </c>
      <c r="O1300" s="26">
        <f t="shared" si="504"/>
        <v>0</v>
      </c>
      <c r="P1300" s="26">
        <f t="shared" si="505"/>
        <v>0</v>
      </c>
      <c r="Q1300" s="26">
        <f t="shared" si="506"/>
        <v>2.5</v>
      </c>
      <c r="R1300" s="26">
        <f t="shared" si="507"/>
        <v>2.5</v>
      </c>
      <c r="S1300" s="26">
        <f t="shared" si="508"/>
        <v>2.5</v>
      </c>
      <c r="T1300" s="26">
        <f t="shared" si="509"/>
        <v>0</v>
      </c>
      <c r="U1300" s="26">
        <f t="shared" si="510"/>
        <v>0</v>
      </c>
      <c r="V1300" s="26">
        <f t="shared" si="511"/>
        <v>0</v>
      </c>
      <c r="W1300" s="26">
        <f>VLOOKUP(AF1300,角色间职业划分!L:M,2,FALSE)</f>
        <v>20002</v>
      </c>
      <c r="X1300" s="26">
        <f t="shared" si="512"/>
        <v>14</v>
      </c>
      <c r="Y1300" s="26">
        <v>0</v>
      </c>
      <c r="Z1300" s="26">
        <v>0</v>
      </c>
      <c r="AA1300" s="26">
        <v>0</v>
      </c>
      <c r="AB1300" s="26">
        <f t="shared" si="513"/>
        <v>5</v>
      </c>
      <c r="AC1300" s="1">
        <f t="shared" si="494"/>
        <v>390</v>
      </c>
      <c r="AD1300" s="51"/>
      <c r="AE1300" s="1"/>
      <c r="AF1300">
        <f t="shared" si="514"/>
        <v>22</v>
      </c>
      <c r="AG1300" s="26" t="str">
        <f>VLOOKUP(AF1300,角色间职业划分!P:R,3,FALSE)</f>
        <v>幻术师</v>
      </c>
      <c r="AH1300" s="26">
        <f t="shared" si="515"/>
        <v>14</v>
      </c>
    </row>
    <row r="1301" spans="1:34" x14ac:dyDescent="0.15">
      <c r="A1301" s="26">
        <v>1297</v>
      </c>
      <c r="B1301" s="26">
        <f t="shared" si="495"/>
        <v>0</v>
      </c>
      <c r="C1301" s="26">
        <f>ROUND(IF($AG1301="战士",VLOOKUP($AH1301,$DV:$ER,DX$1,FALSE),IF($AG1301="幻术师",VLOOKUP($AH1301,$EU:$FQ,EW$1,FALSE),IF($AG1301="刺客",VLOOKUP($AH1301,$FU:$GQ,FW$1,FALSE),"无该职业")))/VLOOKUP(AF1301,角色间职业划分!P:AP,20,FALSE),0)</f>
        <v>17</v>
      </c>
      <c r="D1301" s="26">
        <f t="shared" si="496"/>
        <v>0</v>
      </c>
      <c r="E1301" s="26">
        <f>ROUND(IF($AG1301="战士",VLOOKUP($AH1301,$DV:$ER,DZ$1,FALSE),IF($AG1301="幻术师",VLOOKUP($AH1301,$EU:$FQ,EY$1,FALSE),IF($AG1301="刺客",VLOOKUP($AH1301,$FU:$GQ,FY$1,FALSE),"无该职业")))*VLOOKUP($AF1301,角色间职业划分!$P:$AP,26,FALSE)*VLOOKUP($AF1301,角色间职业划分!$P:$AP,13,FALSE)/角色间职业划分!$AB$9,0)</f>
        <v>250</v>
      </c>
      <c r="F1301" s="26">
        <f>ROUND(IF($AG1301="战士",VLOOKUP($AH1301,$DV:$ER,EA$1,FALSE),IF($AG1301="幻术师",VLOOKUP($AH1301,$EU:$FQ,EZ$1,FALSE),IF($AG1301="刺客",VLOOKUP($AH1301,$FU:$GQ,FZ$1,FALSE),"无该职业")))*VLOOKUP($AF1301,角色间职业划分!$P:$AP,8,FALSE)/角色间职业划分!$W$9,0)</f>
        <v>2467</v>
      </c>
      <c r="G1301" s="26">
        <f>ROUND(IF($AG1301="战士",VLOOKUP($AH1301,$DV:$ER,EB$1,FALSE),IF($AG1301="幻术师",VLOOKUP($AH1301,$EU:$FQ,FA$1,FALSE),IF($AG1301="刺客",VLOOKUP($AH1301,$FU:$GQ,GA$1,FALSE),"无该职业")))*VLOOKUP($AF1301,角色间职业划分!$P:$AP,13,FALSE)/角色间职业划分!$AB$9,0)</f>
        <v>1218</v>
      </c>
      <c r="H1301" s="26">
        <f t="shared" si="497"/>
        <v>0</v>
      </c>
      <c r="I1301" s="26">
        <f t="shared" si="498"/>
        <v>0</v>
      </c>
      <c r="J1301" s="26">
        <f t="shared" si="499"/>
        <v>0</v>
      </c>
      <c r="K1301" s="26">
        <f t="shared" si="500"/>
        <v>0</v>
      </c>
      <c r="L1301" s="26">
        <f t="shared" si="501"/>
        <v>0</v>
      </c>
      <c r="M1301" s="26">
        <f t="shared" si="502"/>
        <v>0</v>
      </c>
      <c r="N1301" s="26">
        <f t="shared" si="503"/>
        <v>2.5</v>
      </c>
      <c r="O1301" s="26">
        <f t="shared" si="504"/>
        <v>0</v>
      </c>
      <c r="P1301" s="26">
        <f t="shared" si="505"/>
        <v>0</v>
      </c>
      <c r="Q1301" s="26">
        <f t="shared" si="506"/>
        <v>2.5</v>
      </c>
      <c r="R1301" s="26">
        <f t="shared" si="507"/>
        <v>2.5</v>
      </c>
      <c r="S1301" s="26">
        <f t="shared" si="508"/>
        <v>2.5</v>
      </c>
      <c r="T1301" s="26">
        <f t="shared" si="509"/>
        <v>0</v>
      </c>
      <c r="U1301" s="26">
        <f t="shared" si="510"/>
        <v>0</v>
      </c>
      <c r="V1301" s="26">
        <f t="shared" si="511"/>
        <v>0</v>
      </c>
      <c r="W1301" s="26">
        <f>VLOOKUP(AF1301,角色间职业划分!L:M,2,FALSE)</f>
        <v>20002</v>
      </c>
      <c r="X1301" s="26">
        <f t="shared" si="512"/>
        <v>15</v>
      </c>
      <c r="Y1301" s="26">
        <v>0</v>
      </c>
      <c r="Z1301" s="26">
        <v>0</v>
      </c>
      <c r="AA1301" s="26">
        <v>0</v>
      </c>
      <c r="AB1301" s="26">
        <f t="shared" si="513"/>
        <v>5</v>
      </c>
      <c r="AC1301" s="1">
        <f t="shared" si="494"/>
        <v>420</v>
      </c>
      <c r="AD1301" s="51"/>
      <c r="AE1301" s="1"/>
      <c r="AF1301">
        <f t="shared" si="514"/>
        <v>22</v>
      </c>
      <c r="AG1301" s="26" t="str">
        <f>VLOOKUP(AF1301,角色间职业划分!P:R,3,FALSE)</f>
        <v>幻术师</v>
      </c>
      <c r="AH1301" s="26">
        <f t="shared" si="515"/>
        <v>15</v>
      </c>
    </row>
    <row r="1302" spans="1:34" x14ac:dyDescent="0.15">
      <c r="A1302" s="26">
        <v>1298</v>
      </c>
      <c r="B1302" s="26">
        <f t="shared" si="495"/>
        <v>0</v>
      </c>
      <c r="C1302" s="26">
        <f>ROUND(IF($AG1302="战士",VLOOKUP($AH1302,$DV:$ER,DX$1,FALSE),IF($AG1302="幻术师",VLOOKUP($AH1302,$EU:$FQ,EW$1,FALSE),IF($AG1302="刺客",VLOOKUP($AH1302,$FU:$GQ,FW$1,FALSE),"无该职业")))/VLOOKUP(AF1302,角色间职业划分!P:AP,20,FALSE),0)</f>
        <v>17</v>
      </c>
      <c r="D1302" s="26">
        <f t="shared" si="496"/>
        <v>0</v>
      </c>
      <c r="E1302" s="26">
        <f>ROUND(IF($AG1302="战士",VLOOKUP($AH1302,$DV:$ER,DZ$1,FALSE),IF($AG1302="幻术师",VLOOKUP($AH1302,$EU:$FQ,EY$1,FALSE),IF($AG1302="刺客",VLOOKUP($AH1302,$FU:$GQ,FY$1,FALSE),"无该职业")))*VLOOKUP($AF1302,角色间职业划分!$P:$AP,26,FALSE)*VLOOKUP($AF1302,角色间职业划分!$P:$AP,13,FALSE)/角色间职业划分!$AB$9,0)</f>
        <v>250</v>
      </c>
      <c r="F1302" s="26">
        <f>ROUND(IF($AG1302="战士",VLOOKUP($AH1302,$DV:$ER,EA$1,FALSE),IF($AG1302="幻术师",VLOOKUP($AH1302,$EU:$FQ,EZ$1,FALSE),IF($AG1302="刺客",VLOOKUP($AH1302,$FU:$GQ,FZ$1,FALSE),"无该职业")))*VLOOKUP($AF1302,角色间职业划分!$P:$AP,8,FALSE)/角色间职业划分!$W$9,0)</f>
        <v>2467</v>
      </c>
      <c r="G1302" s="26">
        <f>ROUND(IF($AG1302="战士",VLOOKUP($AH1302,$DV:$ER,EB$1,FALSE),IF($AG1302="幻术师",VLOOKUP($AH1302,$EU:$FQ,FA$1,FALSE),IF($AG1302="刺客",VLOOKUP($AH1302,$FU:$GQ,GA$1,FALSE),"无该职业")))*VLOOKUP($AF1302,角色间职业划分!$P:$AP,13,FALSE)/角色间职业划分!$AB$9,0)</f>
        <v>1218</v>
      </c>
      <c r="H1302" s="26">
        <f t="shared" si="497"/>
        <v>0</v>
      </c>
      <c r="I1302" s="26">
        <f t="shared" si="498"/>
        <v>0</v>
      </c>
      <c r="J1302" s="26">
        <f t="shared" si="499"/>
        <v>0</v>
      </c>
      <c r="K1302" s="26">
        <f t="shared" si="500"/>
        <v>0</v>
      </c>
      <c r="L1302" s="26">
        <f t="shared" si="501"/>
        <v>0</v>
      </c>
      <c r="M1302" s="26">
        <f t="shared" si="502"/>
        <v>0</v>
      </c>
      <c r="N1302" s="26">
        <f t="shared" si="503"/>
        <v>2.5</v>
      </c>
      <c r="O1302" s="26">
        <f t="shared" si="504"/>
        <v>2.5</v>
      </c>
      <c r="P1302" s="26">
        <f t="shared" si="505"/>
        <v>0</v>
      </c>
      <c r="Q1302" s="26">
        <f t="shared" si="506"/>
        <v>2.5</v>
      </c>
      <c r="R1302" s="26">
        <f t="shared" si="507"/>
        <v>2.5</v>
      </c>
      <c r="S1302" s="26">
        <f t="shared" si="508"/>
        <v>2.5</v>
      </c>
      <c r="T1302" s="26">
        <f t="shared" si="509"/>
        <v>0</v>
      </c>
      <c r="U1302" s="26">
        <f t="shared" si="510"/>
        <v>0</v>
      </c>
      <c r="V1302" s="26">
        <f t="shared" si="511"/>
        <v>0</v>
      </c>
      <c r="W1302" s="26">
        <f>VLOOKUP(AF1302,角色间职业划分!L:M,2,FALSE)</f>
        <v>20002</v>
      </c>
      <c r="X1302" s="26">
        <f t="shared" si="512"/>
        <v>16</v>
      </c>
      <c r="Y1302" s="26">
        <v>0</v>
      </c>
      <c r="Z1302" s="26">
        <v>0</v>
      </c>
      <c r="AA1302" s="26">
        <v>0</v>
      </c>
      <c r="AB1302" s="26">
        <f t="shared" si="513"/>
        <v>5</v>
      </c>
      <c r="AC1302" s="1">
        <f t="shared" si="494"/>
        <v>450</v>
      </c>
      <c r="AD1302" s="51"/>
      <c r="AE1302" s="1"/>
      <c r="AF1302">
        <f t="shared" si="514"/>
        <v>22</v>
      </c>
      <c r="AG1302" s="26" t="str">
        <f>VLOOKUP(AF1302,角色间职业划分!P:R,3,FALSE)</f>
        <v>幻术师</v>
      </c>
      <c r="AH1302" s="26">
        <f t="shared" si="515"/>
        <v>16</v>
      </c>
    </row>
    <row r="1303" spans="1:34" x14ac:dyDescent="0.15">
      <c r="A1303" s="26">
        <v>1299</v>
      </c>
      <c r="B1303" s="26">
        <f t="shared" si="495"/>
        <v>0</v>
      </c>
      <c r="C1303" s="26">
        <f>ROUND(IF($AG1303="战士",VLOOKUP($AH1303,$DV:$ER,DX$1,FALSE),IF($AG1303="幻术师",VLOOKUP($AH1303,$EU:$FQ,EW$1,FALSE),IF($AG1303="刺客",VLOOKUP($AH1303,$FU:$GQ,FW$1,FALSE),"无该职业")))/VLOOKUP(AF1303,角色间职业划分!P:AP,20,FALSE),0)</f>
        <v>17</v>
      </c>
      <c r="D1303" s="26">
        <f t="shared" si="496"/>
        <v>0</v>
      </c>
      <c r="E1303" s="26">
        <f>ROUND(IF($AG1303="战士",VLOOKUP($AH1303,$DV:$ER,DZ$1,FALSE),IF($AG1303="幻术师",VLOOKUP($AH1303,$EU:$FQ,EY$1,FALSE),IF($AG1303="刺客",VLOOKUP($AH1303,$FU:$GQ,FY$1,FALSE),"无该职业")))*VLOOKUP($AF1303,角色间职业划分!$P:$AP,26,FALSE)*VLOOKUP($AF1303,角色间职业划分!$P:$AP,13,FALSE)/角色间职业划分!$AB$9,0)</f>
        <v>250</v>
      </c>
      <c r="F1303" s="26">
        <f>ROUND(IF($AG1303="战士",VLOOKUP($AH1303,$DV:$ER,EA$1,FALSE),IF($AG1303="幻术师",VLOOKUP($AH1303,$EU:$FQ,EZ$1,FALSE),IF($AG1303="刺客",VLOOKUP($AH1303,$FU:$GQ,FZ$1,FALSE),"无该职业")))*VLOOKUP($AF1303,角色间职业划分!$P:$AP,8,FALSE)/角色间职业划分!$W$9,0)</f>
        <v>2467</v>
      </c>
      <c r="G1303" s="26">
        <f>ROUND(IF($AG1303="战士",VLOOKUP($AH1303,$DV:$ER,EB$1,FALSE),IF($AG1303="幻术师",VLOOKUP($AH1303,$EU:$FQ,FA$1,FALSE),IF($AG1303="刺客",VLOOKUP($AH1303,$FU:$GQ,GA$1,FALSE),"无该职业")))*VLOOKUP($AF1303,角色间职业划分!$P:$AP,13,FALSE)/角色间职业划分!$AB$9,0)</f>
        <v>1623</v>
      </c>
      <c r="H1303" s="26">
        <f t="shared" si="497"/>
        <v>0</v>
      </c>
      <c r="I1303" s="26">
        <f t="shared" si="498"/>
        <v>0</v>
      </c>
      <c r="J1303" s="26">
        <f t="shared" si="499"/>
        <v>0</v>
      </c>
      <c r="K1303" s="26">
        <f t="shared" si="500"/>
        <v>0</v>
      </c>
      <c r="L1303" s="26">
        <f t="shared" si="501"/>
        <v>0</v>
      </c>
      <c r="M1303" s="26">
        <f t="shared" si="502"/>
        <v>0</v>
      </c>
      <c r="N1303" s="26">
        <f t="shared" si="503"/>
        <v>2.5</v>
      </c>
      <c r="O1303" s="26">
        <f t="shared" si="504"/>
        <v>2.5</v>
      </c>
      <c r="P1303" s="26">
        <f t="shared" si="505"/>
        <v>0</v>
      </c>
      <c r="Q1303" s="26">
        <f t="shared" si="506"/>
        <v>2.5</v>
      </c>
      <c r="R1303" s="26">
        <f t="shared" si="507"/>
        <v>2.5</v>
      </c>
      <c r="S1303" s="26">
        <f t="shared" si="508"/>
        <v>2.5</v>
      </c>
      <c r="T1303" s="26">
        <f t="shared" si="509"/>
        <v>0</v>
      </c>
      <c r="U1303" s="26">
        <f t="shared" si="510"/>
        <v>0</v>
      </c>
      <c r="V1303" s="26">
        <f t="shared" si="511"/>
        <v>0</v>
      </c>
      <c r="W1303" s="26">
        <f>VLOOKUP(AF1303,角色间职业划分!L:M,2,FALSE)</f>
        <v>20002</v>
      </c>
      <c r="X1303" s="26">
        <f t="shared" si="512"/>
        <v>17</v>
      </c>
      <c r="Y1303" s="26">
        <v>0</v>
      </c>
      <c r="Z1303" s="26">
        <v>0</v>
      </c>
      <c r="AA1303" s="26">
        <v>0</v>
      </c>
      <c r="AB1303" s="26">
        <f t="shared" si="513"/>
        <v>5</v>
      </c>
      <c r="AC1303" s="1">
        <f t="shared" si="494"/>
        <v>480</v>
      </c>
      <c r="AD1303" s="51"/>
      <c r="AE1303" s="1"/>
      <c r="AF1303">
        <f t="shared" si="514"/>
        <v>22</v>
      </c>
      <c r="AG1303" s="26" t="str">
        <f>VLOOKUP(AF1303,角色间职业划分!P:R,3,FALSE)</f>
        <v>幻术师</v>
      </c>
      <c r="AH1303" s="26">
        <f t="shared" si="515"/>
        <v>17</v>
      </c>
    </row>
    <row r="1304" spans="1:34" x14ac:dyDescent="0.15">
      <c r="A1304" s="26">
        <v>1300</v>
      </c>
      <c r="B1304" s="26">
        <f t="shared" si="495"/>
        <v>0</v>
      </c>
      <c r="C1304" s="26">
        <f>ROUND(IF($AG1304="战士",VLOOKUP($AH1304,$DV:$ER,DX$1,FALSE),IF($AG1304="幻术师",VLOOKUP($AH1304,$EU:$FQ,EW$1,FALSE),IF($AG1304="刺客",VLOOKUP($AH1304,$FU:$GQ,FW$1,FALSE),"无该职业")))/VLOOKUP(AF1304,角色间职业划分!P:AP,20,FALSE),0)</f>
        <v>25</v>
      </c>
      <c r="D1304" s="26">
        <f t="shared" si="496"/>
        <v>0</v>
      </c>
      <c r="E1304" s="26">
        <f>ROUND(IF($AG1304="战士",VLOOKUP($AH1304,$DV:$ER,DZ$1,FALSE),IF($AG1304="幻术师",VLOOKUP($AH1304,$EU:$FQ,EY$1,FALSE),IF($AG1304="刺客",VLOOKUP($AH1304,$FU:$GQ,FY$1,FALSE),"无该职业")))*VLOOKUP($AF1304,角色间职业划分!$P:$AP,26,FALSE)*VLOOKUP($AF1304,角色间职业划分!$P:$AP,13,FALSE)/角色间职业划分!$AB$9,0)</f>
        <v>250</v>
      </c>
      <c r="F1304" s="26">
        <f>ROUND(IF($AG1304="战士",VLOOKUP($AH1304,$DV:$ER,EA$1,FALSE),IF($AG1304="幻术师",VLOOKUP($AH1304,$EU:$FQ,EZ$1,FALSE),IF($AG1304="刺客",VLOOKUP($AH1304,$FU:$GQ,FZ$1,FALSE),"无该职业")))*VLOOKUP($AF1304,角色间职业划分!$P:$AP,8,FALSE)/角色间职业划分!$W$9,0)</f>
        <v>2467</v>
      </c>
      <c r="G1304" s="26">
        <f>ROUND(IF($AG1304="战士",VLOOKUP($AH1304,$DV:$ER,EB$1,FALSE),IF($AG1304="幻术师",VLOOKUP($AH1304,$EU:$FQ,FA$1,FALSE),IF($AG1304="刺客",VLOOKUP($AH1304,$FU:$GQ,GA$1,FALSE),"无该职业")))*VLOOKUP($AF1304,角色间职业划分!$P:$AP,13,FALSE)/角色间职业划分!$AB$9,0)</f>
        <v>1623</v>
      </c>
      <c r="H1304" s="26">
        <f t="shared" si="497"/>
        <v>0</v>
      </c>
      <c r="I1304" s="26">
        <f t="shared" si="498"/>
        <v>0</v>
      </c>
      <c r="J1304" s="26">
        <f t="shared" si="499"/>
        <v>0</v>
      </c>
      <c r="K1304" s="26">
        <f t="shared" si="500"/>
        <v>0</v>
      </c>
      <c r="L1304" s="26">
        <f t="shared" si="501"/>
        <v>0</v>
      </c>
      <c r="M1304" s="26">
        <f t="shared" si="502"/>
        <v>0</v>
      </c>
      <c r="N1304" s="26">
        <f t="shared" si="503"/>
        <v>2.5</v>
      </c>
      <c r="O1304" s="26">
        <f t="shared" si="504"/>
        <v>2.5</v>
      </c>
      <c r="P1304" s="26">
        <f t="shared" si="505"/>
        <v>0</v>
      </c>
      <c r="Q1304" s="26">
        <f t="shared" si="506"/>
        <v>2.5</v>
      </c>
      <c r="R1304" s="26">
        <f t="shared" si="507"/>
        <v>2.5</v>
      </c>
      <c r="S1304" s="26">
        <f t="shared" si="508"/>
        <v>2.5</v>
      </c>
      <c r="T1304" s="26">
        <f t="shared" si="509"/>
        <v>0</v>
      </c>
      <c r="U1304" s="26">
        <f t="shared" si="510"/>
        <v>0</v>
      </c>
      <c r="V1304" s="26">
        <f t="shared" si="511"/>
        <v>0</v>
      </c>
      <c r="W1304" s="26">
        <f>VLOOKUP(AF1304,角色间职业划分!L:M,2,FALSE)</f>
        <v>20002</v>
      </c>
      <c r="X1304" s="26">
        <f t="shared" si="512"/>
        <v>18</v>
      </c>
      <c r="Y1304" s="26">
        <v>0</v>
      </c>
      <c r="Z1304" s="26">
        <v>0</v>
      </c>
      <c r="AA1304" s="26">
        <v>0</v>
      </c>
      <c r="AB1304" s="26">
        <f t="shared" si="513"/>
        <v>5</v>
      </c>
      <c r="AC1304" s="1">
        <f t="shared" si="494"/>
        <v>510</v>
      </c>
      <c r="AD1304" s="51"/>
      <c r="AE1304" s="1"/>
      <c r="AF1304">
        <f t="shared" si="514"/>
        <v>22</v>
      </c>
      <c r="AG1304" s="26" t="str">
        <f>VLOOKUP(AF1304,角色间职业划分!P:R,3,FALSE)</f>
        <v>幻术师</v>
      </c>
      <c r="AH1304" s="26">
        <f t="shared" si="515"/>
        <v>18</v>
      </c>
    </row>
    <row r="1305" spans="1:34" x14ac:dyDescent="0.15">
      <c r="A1305" s="26">
        <v>1301</v>
      </c>
      <c r="B1305" s="26">
        <f t="shared" si="495"/>
        <v>0</v>
      </c>
      <c r="C1305" s="26">
        <f>ROUND(IF($AG1305="战士",VLOOKUP($AH1305,$DV:$ER,DX$1,FALSE),IF($AG1305="幻术师",VLOOKUP($AH1305,$EU:$FQ,EW$1,FALSE),IF($AG1305="刺客",VLOOKUP($AH1305,$FU:$GQ,FW$1,FALSE),"无该职业")))/VLOOKUP(AF1305,角色间职业划分!P:AP,20,FALSE),0)</f>
        <v>25</v>
      </c>
      <c r="D1305" s="26">
        <f t="shared" si="496"/>
        <v>0</v>
      </c>
      <c r="E1305" s="26">
        <f>ROUND(IF($AG1305="战士",VLOOKUP($AH1305,$DV:$ER,DZ$1,FALSE),IF($AG1305="幻术师",VLOOKUP($AH1305,$EU:$FQ,EY$1,FALSE),IF($AG1305="刺客",VLOOKUP($AH1305,$FU:$GQ,FY$1,FALSE),"无该职业")))*VLOOKUP($AF1305,角色间职业划分!$P:$AP,26,FALSE)*VLOOKUP($AF1305,角色间职业划分!$P:$AP,13,FALSE)/角色间职业划分!$AB$9,0)</f>
        <v>250</v>
      </c>
      <c r="F1305" s="26">
        <f>ROUND(IF($AG1305="战士",VLOOKUP($AH1305,$DV:$ER,EA$1,FALSE),IF($AG1305="幻术师",VLOOKUP($AH1305,$EU:$FQ,EZ$1,FALSE),IF($AG1305="刺客",VLOOKUP($AH1305,$FU:$GQ,FZ$1,FALSE),"无该职业")))*VLOOKUP($AF1305,角色间职业划分!$P:$AP,8,FALSE)/角色间职业划分!$W$9,0)</f>
        <v>3172</v>
      </c>
      <c r="G1305" s="26">
        <f>ROUND(IF($AG1305="战士",VLOOKUP($AH1305,$DV:$ER,EB$1,FALSE),IF($AG1305="幻术师",VLOOKUP($AH1305,$EU:$FQ,FA$1,FALSE),IF($AG1305="刺客",VLOOKUP($AH1305,$FU:$GQ,GA$1,FALSE),"无该职业")))*VLOOKUP($AF1305,角色间职业划分!$P:$AP,13,FALSE)/角色间职业划分!$AB$9,0)</f>
        <v>1623</v>
      </c>
      <c r="H1305" s="26">
        <f t="shared" si="497"/>
        <v>0</v>
      </c>
      <c r="I1305" s="26">
        <f t="shared" si="498"/>
        <v>0</v>
      </c>
      <c r="J1305" s="26">
        <f t="shared" si="499"/>
        <v>0</v>
      </c>
      <c r="K1305" s="26">
        <f t="shared" si="500"/>
        <v>0</v>
      </c>
      <c r="L1305" s="26">
        <f t="shared" si="501"/>
        <v>0</v>
      </c>
      <c r="M1305" s="26">
        <f t="shared" si="502"/>
        <v>0</v>
      </c>
      <c r="N1305" s="26">
        <f t="shared" si="503"/>
        <v>2.5</v>
      </c>
      <c r="O1305" s="26">
        <f t="shared" si="504"/>
        <v>2.5</v>
      </c>
      <c r="P1305" s="26">
        <f t="shared" si="505"/>
        <v>0</v>
      </c>
      <c r="Q1305" s="26">
        <f t="shared" si="506"/>
        <v>2.5</v>
      </c>
      <c r="R1305" s="26">
        <f t="shared" si="507"/>
        <v>2.5</v>
      </c>
      <c r="S1305" s="26">
        <f t="shared" si="508"/>
        <v>2.5</v>
      </c>
      <c r="T1305" s="26">
        <f t="shared" si="509"/>
        <v>0</v>
      </c>
      <c r="U1305" s="26">
        <f t="shared" si="510"/>
        <v>0</v>
      </c>
      <c r="V1305" s="26">
        <f t="shared" si="511"/>
        <v>0</v>
      </c>
      <c r="W1305" s="26">
        <f>VLOOKUP(AF1305,角色间职业划分!L:M,2,FALSE)</f>
        <v>20002</v>
      </c>
      <c r="X1305" s="26">
        <f t="shared" si="512"/>
        <v>19</v>
      </c>
      <c r="Y1305" s="26">
        <v>0</v>
      </c>
      <c r="Z1305" s="26">
        <v>0</v>
      </c>
      <c r="AA1305" s="26">
        <v>0</v>
      </c>
      <c r="AB1305" s="26">
        <f t="shared" si="513"/>
        <v>5</v>
      </c>
      <c r="AC1305" s="1">
        <f t="shared" si="494"/>
        <v>540</v>
      </c>
      <c r="AD1305" s="51"/>
      <c r="AE1305" s="1"/>
      <c r="AF1305">
        <f t="shared" si="514"/>
        <v>22</v>
      </c>
      <c r="AG1305" s="26" t="str">
        <f>VLOOKUP(AF1305,角色间职业划分!P:R,3,FALSE)</f>
        <v>幻术师</v>
      </c>
      <c r="AH1305" s="26">
        <f t="shared" si="515"/>
        <v>19</v>
      </c>
    </row>
    <row r="1306" spans="1:34" x14ac:dyDescent="0.15">
      <c r="A1306" s="26">
        <v>1302</v>
      </c>
      <c r="B1306" s="26">
        <f t="shared" si="495"/>
        <v>0</v>
      </c>
      <c r="C1306" s="26">
        <f>ROUND(IF($AG1306="战士",VLOOKUP($AH1306,$DV:$ER,DX$1,FALSE),IF($AG1306="幻术师",VLOOKUP($AH1306,$EU:$FQ,EW$1,FALSE),IF($AG1306="刺客",VLOOKUP($AH1306,$FU:$GQ,FW$1,FALSE),"无该职业")))/VLOOKUP(AF1306,角色间职业划分!P:AP,20,FALSE),0)</f>
        <v>25</v>
      </c>
      <c r="D1306" s="26">
        <f t="shared" si="496"/>
        <v>0</v>
      </c>
      <c r="E1306" s="26">
        <f>ROUND(IF($AG1306="战士",VLOOKUP($AH1306,$DV:$ER,DZ$1,FALSE),IF($AG1306="幻术师",VLOOKUP($AH1306,$EU:$FQ,EY$1,FALSE),IF($AG1306="刺客",VLOOKUP($AH1306,$FU:$GQ,FY$1,FALSE),"无该职业")))*VLOOKUP($AF1306,角色间职业划分!$P:$AP,26,FALSE)*VLOOKUP($AF1306,角色间职业划分!$P:$AP,13,FALSE)/角色间职业划分!$AB$9,0)</f>
        <v>759</v>
      </c>
      <c r="F1306" s="26">
        <f>ROUND(IF($AG1306="战士",VLOOKUP($AH1306,$DV:$ER,EA$1,FALSE),IF($AG1306="幻术师",VLOOKUP($AH1306,$EU:$FQ,EZ$1,FALSE),IF($AG1306="刺客",VLOOKUP($AH1306,$FU:$GQ,FZ$1,FALSE),"无该职业")))*VLOOKUP($AF1306,角色间职业划分!$P:$AP,8,FALSE)/角色间职业划分!$W$9,0)</f>
        <v>3172</v>
      </c>
      <c r="G1306" s="26">
        <f>ROUND(IF($AG1306="战士",VLOOKUP($AH1306,$DV:$ER,EB$1,FALSE),IF($AG1306="幻术师",VLOOKUP($AH1306,$EU:$FQ,FA$1,FALSE),IF($AG1306="刺客",VLOOKUP($AH1306,$FU:$GQ,GA$1,FALSE),"无该职业")))*VLOOKUP($AF1306,角色间职业划分!$P:$AP,13,FALSE)/角色间职业划分!$AB$9,0)</f>
        <v>1623</v>
      </c>
      <c r="H1306" s="26">
        <f t="shared" si="497"/>
        <v>0</v>
      </c>
      <c r="I1306" s="26">
        <f t="shared" si="498"/>
        <v>0</v>
      </c>
      <c r="J1306" s="26">
        <f t="shared" si="499"/>
        <v>0</v>
      </c>
      <c r="K1306" s="26">
        <f t="shared" si="500"/>
        <v>0</v>
      </c>
      <c r="L1306" s="26">
        <f t="shared" si="501"/>
        <v>0</v>
      </c>
      <c r="M1306" s="26">
        <f t="shared" si="502"/>
        <v>0</v>
      </c>
      <c r="N1306" s="26">
        <f t="shared" si="503"/>
        <v>2.5</v>
      </c>
      <c r="O1306" s="26">
        <f t="shared" si="504"/>
        <v>2.5</v>
      </c>
      <c r="P1306" s="26">
        <f t="shared" si="505"/>
        <v>0</v>
      </c>
      <c r="Q1306" s="26">
        <f t="shared" si="506"/>
        <v>2.5</v>
      </c>
      <c r="R1306" s="26">
        <f t="shared" si="507"/>
        <v>2.5</v>
      </c>
      <c r="S1306" s="26">
        <f t="shared" si="508"/>
        <v>2.5</v>
      </c>
      <c r="T1306" s="26">
        <f t="shared" si="509"/>
        <v>0</v>
      </c>
      <c r="U1306" s="26">
        <f t="shared" si="510"/>
        <v>0</v>
      </c>
      <c r="V1306" s="26">
        <f t="shared" si="511"/>
        <v>0</v>
      </c>
      <c r="W1306" s="26">
        <f>VLOOKUP(AF1306,角色间职业划分!L:M,2,FALSE)</f>
        <v>20002</v>
      </c>
      <c r="X1306" s="26">
        <f t="shared" si="512"/>
        <v>20</v>
      </c>
      <c r="Y1306" s="26">
        <v>0</v>
      </c>
      <c r="Z1306" s="26">
        <v>0</v>
      </c>
      <c r="AA1306" s="26">
        <v>0</v>
      </c>
      <c r="AB1306" s="26">
        <f t="shared" si="513"/>
        <v>7.5</v>
      </c>
      <c r="AC1306" s="1">
        <f t="shared" si="494"/>
        <v>561</v>
      </c>
      <c r="AD1306" s="51"/>
      <c r="AE1306" s="1"/>
      <c r="AF1306">
        <f t="shared" si="514"/>
        <v>22</v>
      </c>
      <c r="AG1306" s="26" t="str">
        <f>VLOOKUP(AF1306,角色间职业划分!P:R,3,FALSE)</f>
        <v>幻术师</v>
      </c>
      <c r="AH1306" s="26">
        <f t="shared" si="515"/>
        <v>20</v>
      </c>
    </row>
    <row r="1307" spans="1:34" x14ac:dyDescent="0.15">
      <c r="A1307" s="26">
        <v>1303</v>
      </c>
      <c r="B1307" s="26">
        <f t="shared" si="495"/>
        <v>0</v>
      </c>
      <c r="C1307" s="26">
        <f>ROUND(IF($AG1307="战士",VLOOKUP($AH1307,$DV:$ER,DX$1,FALSE),IF($AG1307="幻术师",VLOOKUP($AH1307,$EU:$FQ,EW$1,FALSE),IF($AG1307="刺客",VLOOKUP($AH1307,$FU:$GQ,FW$1,FALSE),"无该职业")))/VLOOKUP(AF1307,角色间职业划分!P:AP,20,FALSE),0)</f>
        <v>25</v>
      </c>
      <c r="D1307" s="26">
        <f t="shared" si="496"/>
        <v>0</v>
      </c>
      <c r="E1307" s="26">
        <f>ROUND(IF($AG1307="战士",VLOOKUP($AH1307,$DV:$ER,DZ$1,FALSE),IF($AG1307="幻术师",VLOOKUP($AH1307,$EU:$FQ,EY$1,FALSE),IF($AG1307="刺客",VLOOKUP($AH1307,$FU:$GQ,FY$1,FALSE),"无该职业")))*VLOOKUP($AF1307,角色间职业划分!$P:$AP,26,FALSE)*VLOOKUP($AF1307,角色间职业划分!$P:$AP,13,FALSE)/角色间职业划分!$AB$9,0)</f>
        <v>759</v>
      </c>
      <c r="F1307" s="26">
        <f>ROUND(IF($AG1307="战士",VLOOKUP($AH1307,$DV:$ER,EA$1,FALSE),IF($AG1307="幻术师",VLOOKUP($AH1307,$EU:$FQ,EZ$1,FALSE),IF($AG1307="刺客",VLOOKUP($AH1307,$FU:$GQ,FZ$1,FALSE),"无该职业")))*VLOOKUP($AF1307,角色间职业划分!$P:$AP,8,FALSE)/角色间职业划分!$W$9,0)</f>
        <v>3172</v>
      </c>
      <c r="G1307" s="26">
        <f>ROUND(IF($AG1307="战士",VLOOKUP($AH1307,$DV:$ER,EB$1,FALSE),IF($AG1307="幻术师",VLOOKUP($AH1307,$EU:$FQ,FA$1,FALSE),IF($AG1307="刺客",VLOOKUP($AH1307,$FU:$GQ,GA$1,FALSE),"无该职业")))*VLOOKUP($AF1307,角色间职业划分!$P:$AP,13,FALSE)/角色间职业划分!$AB$9,0)</f>
        <v>1968</v>
      </c>
      <c r="H1307" s="26">
        <f t="shared" si="497"/>
        <v>0</v>
      </c>
      <c r="I1307" s="26">
        <f t="shared" si="498"/>
        <v>0</v>
      </c>
      <c r="J1307" s="26">
        <f t="shared" si="499"/>
        <v>0</v>
      </c>
      <c r="K1307" s="26">
        <f t="shared" si="500"/>
        <v>0</v>
      </c>
      <c r="L1307" s="26">
        <f t="shared" si="501"/>
        <v>0</v>
      </c>
      <c r="M1307" s="26">
        <f t="shared" si="502"/>
        <v>0</v>
      </c>
      <c r="N1307" s="26">
        <f t="shared" si="503"/>
        <v>2.5</v>
      </c>
      <c r="O1307" s="26">
        <f t="shared" si="504"/>
        <v>2.5</v>
      </c>
      <c r="P1307" s="26">
        <f t="shared" si="505"/>
        <v>0</v>
      </c>
      <c r="Q1307" s="26">
        <f t="shared" si="506"/>
        <v>2.5</v>
      </c>
      <c r="R1307" s="26">
        <f t="shared" si="507"/>
        <v>2.5</v>
      </c>
      <c r="S1307" s="26">
        <f t="shared" si="508"/>
        <v>2.5</v>
      </c>
      <c r="T1307" s="26">
        <f t="shared" si="509"/>
        <v>0</v>
      </c>
      <c r="U1307" s="26">
        <f t="shared" si="510"/>
        <v>0</v>
      </c>
      <c r="V1307" s="26">
        <f t="shared" si="511"/>
        <v>0</v>
      </c>
      <c r="W1307" s="26">
        <f>VLOOKUP(AF1307,角色间职业划分!L:M,2,FALSE)</f>
        <v>20002</v>
      </c>
      <c r="X1307" s="26">
        <f t="shared" si="512"/>
        <v>21</v>
      </c>
      <c r="Y1307" s="26">
        <v>0</v>
      </c>
      <c r="Z1307" s="26">
        <v>0</v>
      </c>
      <c r="AA1307" s="26">
        <v>0</v>
      </c>
      <c r="AB1307" s="26">
        <f t="shared" si="513"/>
        <v>7.5</v>
      </c>
      <c r="AC1307" s="1">
        <f t="shared" si="494"/>
        <v>582</v>
      </c>
      <c r="AD1307" s="51"/>
      <c r="AE1307" s="1"/>
      <c r="AF1307">
        <f t="shared" si="514"/>
        <v>22</v>
      </c>
      <c r="AG1307" s="26" t="str">
        <f>VLOOKUP(AF1307,角色间职业划分!P:R,3,FALSE)</f>
        <v>幻术师</v>
      </c>
      <c r="AH1307" s="26">
        <f t="shared" si="515"/>
        <v>21</v>
      </c>
    </row>
    <row r="1308" spans="1:34" x14ac:dyDescent="0.15">
      <c r="A1308" s="26">
        <v>1304</v>
      </c>
      <c r="B1308" s="26">
        <f t="shared" si="495"/>
        <v>0</v>
      </c>
      <c r="C1308" s="26">
        <f>ROUND(IF($AG1308="战士",VLOOKUP($AH1308,$DV:$ER,DX$1,FALSE),IF($AG1308="幻术师",VLOOKUP($AH1308,$EU:$FQ,EW$1,FALSE),IF($AG1308="刺客",VLOOKUP($AH1308,$FU:$GQ,FW$1,FALSE),"无该职业")))/VLOOKUP(AF1308,角色间职业划分!P:AP,20,FALSE),0)</f>
        <v>25</v>
      </c>
      <c r="D1308" s="26">
        <f t="shared" si="496"/>
        <v>0</v>
      </c>
      <c r="E1308" s="26">
        <f>ROUND(IF($AG1308="战士",VLOOKUP($AH1308,$DV:$ER,DZ$1,FALSE),IF($AG1308="幻术师",VLOOKUP($AH1308,$EU:$FQ,EY$1,FALSE),IF($AG1308="刺客",VLOOKUP($AH1308,$FU:$GQ,FY$1,FALSE),"无该职业")))*VLOOKUP($AF1308,角色间职业划分!$P:$AP,26,FALSE)*VLOOKUP($AF1308,角色间职业划分!$P:$AP,13,FALSE)/角色间职业划分!$AB$9,0)</f>
        <v>759</v>
      </c>
      <c r="F1308" s="26">
        <f>ROUND(IF($AG1308="战士",VLOOKUP($AH1308,$DV:$ER,EA$1,FALSE),IF($AG1308="幻术师",VLOOKUP($AH1308,$EU:$FQ,EZ$1,FALSE),IF($AG1308="刺客",VLOOKUP($AH1308,$FU:$GQ,FZ$1,FALSE),"无该职业")))*VLOOKUP($AF1308,角色间职业划分!$P:$AP,8,FALSE)/角色间职业划分!$W$9,0)</f>
        <v>3172</v>
      </c>
      <c r="G1308" s="26">
        <f>ROUND(IF($AG1308="战士",VLOOKUP($AH1308,$DV:$ER,EB$1,FALSE),IF($AG1308="幻术师",VLOOKUP($AH1308,$EU:$FQ,FA$1,FALSE),IF($AG1308="刺客",VLOOKUP($AH1308,$FU:$GQ,GA$1,FALSE),"无该职业")))*VLOOKUP($AF1308,角色间职业划分!$P:$AP,13,FALSE)/角色间职业划分!$AB$9,0)</f>
        <v>1968</v>
      </c>
      <c r="H1308" s="26">
        <f t="shared" si="497"/>
        <v>0</v>
      </c>
      <c r="I1308" s="26">
        <f t="shared" si="498"/>
        <v>0</v>
      </c>
      <c r="J1308" s="26">
        <f t="shared" si="499"/>
        <v>0</v>
      </c>
      <c r="K1308" s="26">
        <f t="shared" si="500"/>
        <v>0</v>
      </c>
      <c r="L1308" s="26">
        <f t="shared" si="501"/>
        <v>0</v>
      </c>
      <c r="M1308" s="26">
        <f t="shared" si="502"/>
        <v>0</v>
      </c>
      <c r="N1308" s="26">
        <f t="shared" si="503"/>
        <v>5</v>
      </c>
      <c r="O1308" s="26">
        <f t="shared" si="504"/>
        <v>2.5</v>
      </c>
      <c r="P1308" s="26">
        <f t="shared" si="505"/>
        <v>0</v>
      </c>
      <c r="Q1308" s="26">
        <f t="shared" si="506"/>
        <v>2.5</v>
      </c>
      <c r="R1308" s="26">
        <f t="shared" si="507"/>
        <v>2.5</v>
      </c>
      <c r="S1308" s="26">
        <f t="shared" si="508"/>
        <v>2.5</v>
      </c>
      <c r="T1308" s="26">
        <f t="shared" si="509"/>
        <v>0</v>
      </c>
      <c r="U1308" s="26">
        <f t="shared" si="510"/>
        <v>0</v>
      </c>
      <c r="V1308" s="26">
        <f t="shared" si="511"/>
        <v>0</v>
      </c>
      <c r="W1308" s="26">
        <f>VLOOKUP(AF1308,角色间职业划分!L:M,2,FALSE)</f>
        <v>20002</v>
      </c>
      <c r="X1308" s="26">
        <f t="shared" si="512"/>
        <v>22</v>
      </c>
      <c r="Y1308" s="26">
        <v>0</v>
      </c>
      <c r="Z1308" s="26">
        <v>0</v>
      </c>
      <c r="AA1308" s="26">
        <v>0</v>
      </c>
      <c r="AB1308" s="26">
        <f t="shared" si="513"/>
        <v>7.5</v>
      </c>
      <c r="AC1308" s="1">
        <f t="shared" si="494"/>
        <v>603</v>
      </c>
      <c r="AD1308" s="51"/>
      <c r="AE1308" s="1"/>
      <c r="AF1308">
        <f t="shared" si="514"/>
        <v>22</v>
      </c>
      <c r="AG1308" s="26" t="str">
        <f>VLOOKUP(AF1308,角色间职业划分!P:R,3,FALSE)</f>
        <v>幻术师</v>
      </c>
      <c r="AH1308" s="26">
        <f t="shared" si="515"/>
        <v>22</v>
      </c>
    </row>
    <row r="1309" spans="1:34" x14ac:dyDescent="0.15">
      <c r="A1309" s="26">
        <v>1305</v>
      </c>
      <c r="B1309" s="26">
        <f t="shared" si="495"/>
        <v>0</v>
      </c>
      <c r="C1309" s="26">
        <f>ROUND(IF($AG1309="战士",VLOOKUP($AH1309,$DV:$ER,DX$1,FALSE),IF($AG1309="幻术师",VLOOKUP($AH1309,$EU:$FQ,EW$1,FALSE),IF($AG1309="刺客",VLOOKUP($AH1309,$FU:$GQ,FW$1,FALSE),"无该职业")))/VLOOKUP(AF1309,角色间职业划分!P:AP,20,FALSE),0)</f>
        <v>25</v>
      </c>
      <c r="D1309" s="26">
        <f t="shared" si="496"/>
        <v>0</v>
      </c>
      <c r="E1309" s="26">
        <f>ROUND(IF($AG1309="战士",VLOOKUP($AH1309,$DV:$ER,DZ$1,FALSE),IF($AG1309="幻术师",VLOOKUP($AH1309,$EU:$FQ,EY$1,FALSE),IF($AG1309="刺客",VLOOKUP($AH1309,$FU:$GQ,FY$1,FALSE),"无该职业")))*VLOOKUP($AF1309,角色间职业划分!$P:$AP,26,FALSE)*VLOOKUP($AF1309,角色间职业划分!$P:$AP,13,FALSE)/角色间职业划分!$AB$9,0)</f>
        <v>759</v>
      </c>
      <c r="F1309" s="26">
        <f>ROUND(IF($AG1309="战士",VLOOKUP($AH1309,$DV:$ER,EA$1,FALSE),IF($AG1309="幻术师",VLOOKUP($AH1309,$EU:$FQ,EZ$1,FALSE),IF($AG1309="刺客",VLOOKUP($AH1309,$FU:$GQ,FZ$1,FALSE),"无该职业")))*VLOOKUP($AF1309,角色间职业划分!$P:$AP,8,FALSE)/角色间职业划分!$W$9,0)</f>
        <v>3666</v>
      </c>
      <c r="G1309" s="26">
        <f>ROUND(IF($AG1309="战士",VLOOKUP($AH1309,$DV:$ER,EB$1,FALSE),IF($AG1309="幻术师",VLOOKUP($AH1309,$EU:$FQ,FA$1,FALSE),IF($AG1309="刺客",VLOOKUP($AH1309,$FU:$GQ,GA$1,FALSE),"无该职业")))*VLOOKUP($AF1309,角色间职业划分!$P:$AP,13,FALSE)/角色间职业划分!$AB$9,0)</f>
        <v>1968</v>
      </c>
      <c r="H1309" s="26">
        <f t="shared" si="497"/>
        <v>0</v>
      </c>
      <c r="I1309" s="26">
        <f t="shared" si="498"/>
        <v>0</v>
      </c>
      <c r="J1309" s="26">
        <f t="shared" si="499"/>
        <v>0</v>
      </c>
      <c r="K1309" s="26">
        <f t="shared" si="500"/>
        <v>0</v>
      </c>
      <c r="L1309" s="26">
        <f t="shared" si="501"/>
        <v>0</v>
      </c>
      <c r="M1309" s="26">
        <f t="shared" si="502"/>
        <v>0</v>
      </c>
      <c r="N1309" s="26">
        <f t="shared" si="503"/>
        <v>5</v>
      </c>
      <c r="O1309" s="26">
        <f t="shared" si="504"/>
        <v>2.5</v>
      </c>
      <c r="P1309" s="26">
        <f t="shared" si="505"/>
        <v>0</v>
      </c>
      <c r="Q1309" s="26">
        <f t="shared" si="506"/>
        <v>2.5</v>
      </c>
      <c r="R1309" s="26">
        <f t="shared" si="507"/>
        <v>2.5</v>
      </c>
      <c r="S1309" s="26">
        <f t="shared" si="508"/>
        <v>2.5</v>
      </c>
      <c r="T1309" s="26">
        <f t="shared" si="509"/>
        <v>0</v>
      </c>
      <c r="U1309" s="26">
        <f t="shared" si="510"/>
        <v>0</v>
      </c>
      <c r="V1309" s="26">
        <f t="shared" si="511"/>
        <v>0</v>
      </c>
      <c r="W1309" s="26">
        <f>VLOOKUP(AF1309,角色间职业划分!L:M,2,FALSE)</f>
        <v>20002</v>
      </c>
      <c r="X1309" s="26">
        <f t="shared" si="512"/>
        <v>23</v>
      </c>
      <c r="Y1309" s="26">
        <v>0</v>
      </c>
      <c r="Z1309" s="26">
        <v>0</v>
      </c>
      <c r="AA1309" s="26">
        <v>0</v>
      </c>
      <c r="AB1309" s="26">
        <f t="shared" si="513"/>
        <v>7.5</v>
      </c>
      <c r="AC1309" s="1">
        <f t="shared" si="494"/>
        <v>624</v>
      </c>
      <c r="AD1309" s="51"/>
      <c r="AE1309" s="1"/>
      <c r="AF1309">
        <f t="shared" si="514"/>
        <v>22</v>
      </c>
      <c r="AG1309" s="26" t="str">
        <f>VLOOKUP(AF1309,角色间职业划分!P:R,3,FALSE)</f>
        <v>幻术师</v>
      </c>
      <c r="AH1309" s="26">
        <f t="shared" si="515"/>
        <v>23</v>
      </c>
    </row>
    <row r="1310" spans="1:34" x14ac:dyDescent="0.15">
      <c r="A1310" s="26">
        <v>1306</v>
      </c>
      <c r="B1310" s="26">
        <f t="shared" si="495"/>
        <v>0</v>
      </c>
      <c r="C1310" s="26">
        <f>ROUND(IF($AG1310="战士",VLOOKUP($AH1310,$DV:$ER,DX$1,FALSE),IF($AG1310="幻术师",VLOOKUP($AH1310,$EU:$FQ,EW$1,FALSE),IF($AG1310="刺客",VLOOKUP($AH1310,$FU:$GQ,FW$1,FALSE),"无该职业")))/VLOOKUP(AF1310,角色间职业划分!P:AP,20,FALSE),0)</f>
        <v>30</v>
      </c>
      <c r="D1310" s="26">
        <f t="shared" si="496"/>
        <v>0</v>
      </c>
      <c r="E1310" s="26">
        <f>ROUND(IF($AG1310="战士",VLOOKUP($AH1310,$DV:$ER,DZ$1,FALSE),IF($AG1310="幻术师",VLOOKUP($AH1310,$EU:$FQ,EY$1,FALSE),IF($AG1310="刺客",VLOOKUP($AH1310,$FU:$GQ,FY$1,FALSE),"无该职业")))*VLOOKUP($AF1310,角色间职业划分!$P:$AP,26,FALSE)*VLOOKUP($AF1310,角色间职业划分!$P:$AP,13,FALSE)/角色间职业划分!$AB$9,0)</f>
        <v>759</v>
      </c>
      <c r="F1310" s="26">
        <f>ROUND(IF($AG1310="战士",VLOOKUP($AH1310,$DV:$ER,EA$1,FALSE),IF($AG1310="幻术师",VLOOKUP($AH1310,$EU:$FQ,EZ$1,FALSE),IF($AG1310="刺客",VLOOKUP($AH1310,$FU:$GQ,FZ$1,FALSE),"无该职业")))*VLOOKUP($AF1310,角色间职业划分!$P:$AP,8,FALSE)/角色间职业划分!$W$9,0)</f>
        <v>3666</v>
      </c>
      <c r="G1310" s="26">
        <f>ROUND(IF($AG1310="战士",VLOOKUP($AH1310,$DV:$ER,EB$1,FALSE),IF($AG1310="幻术师",VLOOKUP($AH1310,$EU:$FQ,FA$1,FALSE),IF($AG1310="刺客",VLOOKUP($AH1310,$FU:$GQ,GA$1,FALSE),"无该职业")))*VLOOKUP($AF1310,角色间职业划分!$P:$AP,13,FALSE)/角色间职业划分!$AB$9,0)</f>
        <v>1968</v>
      </c>
      <c r="H1310" s="26">
        <f t="shared" si="497"/>
        <v>0</v>
      </c>
      <c r="I1310" s="26">
        <f t="shared" si="498"/>
        <v>0</v>
      </c>
      <c r="J1310" s="26">
        <f t="shared" si="499"/>
        <v>0</v>
      </c>
      <c r="K1310" s="26">
        <f t="shared" si="500"/>
        <v>0</v>
      </c>
      <c r="L1310" s="26">
        <f t="shared" si="501"/>
        <v>0</v>
      </c>
      <c r="M1310" s="26">
        <f t="shared" si="502"/>
        <v>0</v>
      </c>
      <c r="N1310" s="26">
        <f t="shared" si="503"/>
        <v>5</v>
      </c>
      <c r="O1310" s="26">
        <f t="shared" si="504"/>
        <v>2.5</v>
      </c>
      <c r="P1310" s="26">
        <f t="shared" si="505"/>
        <v>0</v>
      </c>
      <c r="Q1310" s="26">
        <f t="shared" si="506"/>
        <v>2.5</v>
      </c>
      <c r="R1310" s="26">
        <f t="shared" si="507"/>
        <v>2.5</v>
      </c>
      <c r="S1310" s="26">
        <f t="shared" si="508"/>
        <v>2.5</v>
      </c>
      <c r="T1310" s="26">
        <f t="shared" si="509"/>
        <v>0</v>
      </c>
      <c r="U1310" s="26">
        <f t="shared" si="510"/>
        <v>0</v>
      </c>
      <c r="V1310" s="26">
        <f t="shared" si="511"/>
        <v>0</v>
      </c>
      <c r="W1310" s="26">
        <f>VLOOKUP(AF1310,角色间职业划分!L:M,2,FALSE)</f>
        <v>20002</v>
      </c>
      <c r="X1310" s="26">
        <f t="shared" si="512"/>
        <v>24</v>
      </c>
      <c r="Y1310" s="26">
        <v>0</v>
      </c>
      <c r="Z1310" s="26">
        <v>0</v>
      </c>
      <c r="AA1310" s="26">
        <v>0</v>
      </c>
      <c r="AB1310" s="26">
        <f t="shared" si="513"/>
        <v>7.5</v>
      </c>
      <c r="AC1310" s="1">
        <f t="shared" si="494"/>
        <v>645</v>
      </c>
      <c r="AD1310" s="51"/>
      <c r="AE1310" s="1"/>
      <c r="AF1310">
        <f t="shared" si="514"/>
        <v>22</v>
      </c>
      <c r="AG1310" s="26" t="str">
        <f>VLOOKUP(AF1310,角色间职业划分!P:R,3,FALSE)</f>
        <v>幻术师</v>
      </c>
      <c r="AH1310" s="26">
        <f t="shared" si="515"/>
        <v>24</v>
      </c>
    </row>
    <row r="1311" spans="1:34" x14ac:dyDescent="0.15">
      <c r="A1311" s="26">
        <v>1307</v>
      </c>
      <c r="B1311" s="26">
        <f t="shared" si="495"/>
        <v>0</v>
      </c>
      <c r="C1311" s="26">
        <f>ROUND(IF($AG1311="战士",VLOOKUP($AH1311,$DV:$ER,DX$1,FALSE),IF($AG1311="幻术师",VLOOKUP($AH1311,$EU:$FQ,EW$1,FALSE),IF($AG1311="刺客",VLOOKUP($AH1311,$FU:$GQ,FW$1,FALSE),"无该职业")))/VLOOKUP(AF1311,角色间职业划分!P:AP,20,FALSE),0)</f>
        <v>30</v>
      </c>
      <c r="D1311" s="26">
        <f t="shared" si="496"/>
        <v>0</v>
      </c>
      <c r="E1311" s="26">
        <f>ROUND(IF($AG1311="战士",VLOOKUP($AH1311,$DV:$ER,DZ$1,FALSE),IF($AG1311="幻术师",VLOOKUP($AH1311,$EU:$FQ,EY$1,FALSE),IF($AG1311="刺客",VLOOKUP($AH1311,$FU:$GQ,FY$1,FALSE),"无该职业")))*VLOOKUP($AF1311,角色间职业划分!$P:$AP,26,FALSE)*VLOOKUP($AF1311,角色间职业划分!$P:$AP,13,FALSE)/角色间职业划分!$AB$9,0)</f>
        <v>759</v>
      </c>
      <c r="F1311" s="26">
        <f>ROUND(IF($AG1311="战士",VLOOKUP($AH1311,$DV:$ER,EA$1,FALSE),IF($AG1311="幻术师",VLOOKUP($AH1311,$EU:$FQ,EZ$1,FALSE),IF($AG1311="刺客",VLOOKUP($AH1311,$FU:$GQ,FZ$1,FALSE),"无该职业")))*VLOOKUP($AF1311,角色间职业划分!$P:$AP,8,FALSE)/角色间职业划分!$W$9,0)</f>
        <v>3666</v>
      </c>
      <c r="G1311" s="26">
        <f>ROUND(IF($AG1311="战士",VLOOKUP($AH1311,$DV:$ER,EB$1,FALSE),IF($AG1311="幻术师",VLOOKUP($AH1311,$EU:$FQ,FA$1,FALSE),IF($AG1311="刺客",VLOOKUP($AH1311,$FU:$GQ,GA$1,FALSE),"无该职业")))*VLOOKUP($AF1311,角色间职业划分!$P:$AP,13,FALSE)/角色间职业划分!$AB$9,0)</f>
        <v>2252</v>
      </c>
      <c r="H1311" s="26">
        <f t="shared" si="497"/>
        <v>0</v>
      </c>
      <c r="I1311" s="26">
        <f t="shared" si="498"/>
        <v>0</v>
      </c>
      <c r="J1311" s="26">
        <f t="shared" si="499"/>
        <v>0</v>
      </c>
      <c r="K1311" s="26">
        <f t="shared" si="500"/>
        <v>0</v>
      </c>
      <c r="L1311" s="26">
        <f t="shared" si="501"/>
        <v>0</v>
      </c>
      <c r="M1311" s="26">
        <f t="shared" si="502"/>
        <v>0</v>
      </c>
      <c r="N1311" s="26">
        <f t="shared" si="503"/>
        <v>5</v>
      </c>
      <c r="O1311" s="26">
        <f t="shared" si="504"/>
        <v>2.5</v>
      </c>
      <c r="P1311" s="26">
        <f t="shared" si="505"/>
        <v>0</v>
      </c>
      <c r="Q1311" s="26">
        <f t="shared" si="506"/>
        <v>2.5</v>
      </c>
      <c r="R1311" s="26">
        <f t="shared" si="507"/>
        <v>2.5</v>
      </c>
      <c r="S1311" s="26">
        <f t="shared" si="508"/>
        <v>2.5</v>
      </c>
      <c r="T1311" s="26">
        <f t="shared" si="509"/>
        <v>0</v>
      </c>
      <c r="U1311" s="26">
        <f t="shared" si="510"/>
        <v>0</v>
      </c>
      <c r="V1311" s="26">
        <f t="shared" si="511"/>
        <v>0</v>
      </c>
      <c r="W1311" s="26">
        <f>VLOOKUP(AF1311,角色间职业划分!L:M,2,FALSE)</f>
        <v>20002</v>
      </c>
      <c r="X1311" s="26">
        <f t="shared" si="512"/>
        <v>25</v>
      </c>
      <c r="Y1311" s="26">
        <v>0</v>
      </c>
      <c r="Z1311" s="26">
        <v>0</v>
      </c>
      <c r="AA1311" s="26">
        <v>0</v>
      </c>
      <c r="AB1311" s="26">
        <f t="shared" si="513"/>
        <v>7.5</v>
      </c>
      <c r="AC1311" s="1">
        <f t="shared" si="494"/>
        <v>666</v>
      </c>
      <c r="AD1311" s="51"/>
      <c r="AE1311" s="1"/>
      <c r="AF1311">
        <f t="shared" si="514"/>
        <v>22</v>
      </c>
      <c r="AG1311" s="26" t="str">
        <f>VLOOKUP(AF1311,角色间职业划分!P:R,3,FALSE)</f>
        <v>幻术师</v>
      </c>
      <c r="AH1311" s="26">
        <f t="shared" si="515"/>
        <v>25</v>
      </c>
    </row>
    <row r="1312" spans="1:34" x14ac:dyDescent="0.15">
      <c r="A1312" s="26">
        <v>1308</v>
      </c>
      <c r="B1312" s="26">
        <f t="shared" si="495"/>
        <v>0</v>
      </c>
      <c r="C1312" s="26">
        <f>ROUND(IF($AG1312="战士",VLOOKUP($AH1312,$DV:$ER,DX$1,FALSE),IF($AG1312="幻术师",VLOOKUP($AH1312,$EU:$FQ,EW$1,FALSE),IF($AG1312="刺客",VLOOKUP($AH1312,$FU:$GQ,FW$1,FALSE),"无该职业")))/VLOOKUP(AF1312,角色间职业划分!P:AP,20,FALSE),0)</f>
        <v>30</v>
      </c>
      <c r="D1312" s="26">
        <f t="shared" si="496"/>
        <v>0</v>
      </c>
      <c r="E1312" s="26">
        <f>ROUND(IF($AG1312="战士",VLOOKUP($AH1312,$DV:$ER,DZ$1,FALSE),IF($AG1312="幻术师",VLOOKUP($AH1312,$EU:$FQ,EY$1,FALSE),IF($AG1312="刺客",VLOOKUP($AH1312,$FU:$GQ,FY$1,FALSE),"无该职业")))*VLOOKUP($AF1312,角色间职业划分!$P:$AP,26,FALSE)*VLOOKUP($AF1312,角色间职业划分!$P:$AP,13,FALSE)/角色间职业划分!$AB$9,0)</f>
        <v>759</v>
      </c>
      <c r="F1312" s="26">
        <f>ROUND(IF($AG1312="战士",VLOOKUP($AH1312,$DV:$ER,EA$1,FALSE),IF($AG1312="幻术师",VLOOKUP($AH1312,$EU:$FQ,EZ$1,FALSE),IF($AG1312="刺客",VLOOKUP($AH1312,$FU:$GQ,FZ$1,FALSE),"无该职业")))*VLOOKUP($AF1312,角色间职业划分!$P:$AP,8,FALSE)/角色间职业划分!$W$9,0)</f>
        <v>3666</v>
      </c>
      <c r="G1312" s="26">
        <f>ROUND(IF($AG1312="战士",VLOOKUP($AH1312,$DV:$ER,EB$1,FALSE),IF($AG1312="幻术师",VLOOKUP($AH1312,$EU:$FQ,FA$1,FALSE),IF($AG1312="刺客",VLOOKUP($AH1312,$FU:$GQ,GA$1,FALSE),"无该职业")))*VLOOKUP($AF1312,角色间职业划分!$P:$AP,13,FALSE)/角色间职业划分!$AB$9,0)</f>
        <v>2252</v>
      </c>
      <c r="H1312" s="26">
        <f t="shared" si="497"/>
        <v>0</v>
      </c>
      <c r="I1312" s="26">
        <f t="shared" si="498"/>
        <v>0</v>
      </c>
      <c r="J1312" s="26">
        <f t="shared" si="499"/>
        <v>0</v>
      </c>
      <c r="K1312" s="26">
        <f t="shared" si="500"/>
        <v>0</v>
      </c>
      <c r="L1312" s="26">
        <f t="shared" si="501"/>
        <v>0</v>
      </c>
      <c r="M1312" s="26">
        <f t="shared" si="502"/>
        <v>0</v>
      </c>
      <c r="N1312" s="26">
        <f t="shared" si="503"/>
        <v>5</v>
      </c>
      <c r="O1312" s="26">
        <f t="shared" si="504"/>
        <v>2.5</v>
      </c>
      <c r="P1312" s="26">
        <f t="shared" si="505"/>
        <v>0</v>
      </c>
      <c r="Q1312" s="26">
        <f t="shared" si="506"/>
        <v>2.5</v>
      </c>
      <c r="R1312" s="26">
        <f t="shared" si="507"/>
        <v>5</v>
      </c>
      <c r="S1312" s="26">
        <f t="shared" si="508"/>
        <v>2.5</v>
      </c>
      <c r="T1312" s="26">
        <f t="shared" si="509"/>
        <v>0</v>
      </c>
      <c r="U1312" s="26">
        <f t="shared" si="510"/>
        <v>0</v>
      </c>
      <c r="V1312" s="26">
        <f t="shared" si="511"/>
        <v>0</v>
      </c>
      <c r="W1312" s="26">
        <f>VLOOKUP(AF1312,角色间职业划分!L:M,2,FALSE)</f>
        <v>20002</v>
      </c>
      <c r="X1312" s="26">
        <f t="shared" si="512"/>
        <v>26</v>
      </c>
      <c r="Y1312" s="26">
        <v>0</v>
      </c>
      <c r="Z1312" s="26">
        <v>0</v>
      </c>
      <c r="AA1312" s="26">
        <v>0</v>
      </c>
      <c r="AB1312" s="26">
        <f t="shared" si="513"/>
        <v>7.5</v>
      </c>
      <c r="AC1312" s="1">
        <f t="shared" si="494"/>
        <v>687</v>
      </c>
      <c r="AD1312" s="51"/>
      <c r="AE1312" s="1"/>
      <c r="AF1312">
        <f t="shared" si="514"/>
        <v>22</v>
      </c>
      <c r="AG1312" s="26" t="str">
        <f>VLOOKUP(AF1312,角色间职业划分!P:R,3,FALSE)</f>
        <v>幻术师</v>
      </c>
      <c r="AH1312" s="26">
        <f t="shared" si="515"/>
        <v>26</v>
      </c>
    </row>
    <row r="1313" spans="1:34" x14ac:dyDescent="0.15">
      <c r="A1313" s="26">
        <v>1309</v>
      </c>
      <c r="B1313" s="26">
        <f t="shared" si="495"/>
        <v>0</v>
      </c>
      <c r="C1313" s="26">
        <f>ROUND(IF($AG1313="战士",VLOOKUP($AH1313,$DV:$ER,DX$1,FALSE),IF($AG1313="幻术师",VLOOKUP($AH1313,$EU:$FQ,EW$1,FALSE),IF($AG1313="刺客",VLOOKUP($AH1313,$FU:$GQ,FW$1,FALSE),"无该职业")))/VLOOKUP(AF1313,角色间职业划分!P:AP,20,FALSE),0)</f>
        <v>30</v>
      </c>
      <c r="D1313" s="26">
        <f t="shared" si="496"/>
        <v>0</v>
      </c>
      <c r="E1313" s="26">
        <f>ROUND(IF($AG1313="战士",VLOOKUP($AH1313,$DV:$ER,DZ$1,FALSE),IF($AG1313="幻术师",VLOOKUP($AH1313,$EU:$FQ,EY$1,FALSE),IF($AG1313="刺客",VLOOKUP($AH1313,$FU:$GQ,FY$1,FALSE),"无该职业")))*VLOOKUP($AF1313,角色间职业划分!$P:$AP,26,FALSE)*VLOOKUP($AF1313,角色间职业划分!$P:$AP,13,FALSE)/角色间职业划分!$AB$9,0)</f>
        <v>759</v>
      </c>
      <c r="F1313" s="26">
        <f>ROUND(IF($AG1313="战士",VLOOKUP($AH1313,$DV:$ER,EA$1,FALSE),IF($AG1313="幻术师",VLOOKUP($AH1313,$EU:$FQ,EZ$1,FALSE),IF($AG1313="刺客",VLOOKUP($AH1313,$FU:$GQ,FZ$1,FALSE),"无该职业")))*VLOOKUP($AF1313,角色间职业划分!$P:$AP,8,FALSE)/角色间职业划分!$W$9,0)</f>
        <v>4159</v>
      </c>
      <c r="G1313" s="26">
        <f>ROUND(IF($AG1313="战士",VLOOKUP($AH1313,$DV:$ER,EB$1,FALSE),IF($AG1313="幻术师",VLOOKUP($AH1313,$EU:$FQ,FA$1,FALSE),IF($AG1313="刺客",VLOOKUP($AH1313,$FU:$GQ,GA$1,FALSE),"无该职业")))*VLOOKUP($AF1313,角色间职业划分!$P:$AP,13,FALSE)/角色间职业划分!$AB$9,0)</f>
        <v>2252</v>
      </c>
      <c r="H1313" s="26">
        <f t="shared" si="497"/>
        <v>0</v>
      </c>
      <c r="I1313" s="26">
        <f t="shared" si="498"/>
        <v>0</v>
      </c>
      <c r="J1313" s="26">
        <f t="shared" si="499"/>
        <v>0</v>
      </c>
      <c r="K1313" s="26">
        <f t="shared" si="500"/>
        <v>0</v>
      </c>
      <c r="L1313" s="26">
        <f t="shared" si="501"/>
        <v>0</v>
      </c>
      <c r="M1313" s="26">
        <f t="shared" si="502"/>
        <v>0</v>
      </c>
      <c r="N1313" s="26">
        <f t="shared" si="503"/>
        <v>5</v>
      </c>
      <c r="O1313" s="26">
        <f t="shared" si="504"/>
        <v>2.5</v>
      </c>
      <c r="P1313" s="26">
        <f t="shared" si="505"/>
        <v>0</v>
      </c>
      <c r="Q1313" s="26">
        <f t="shared" si="506"/>
        <v>2.5</v>
      </c>
      <c r="R1313" s="26">
        <f t="shared" si="507"/>
        <v>5</v>
      </c>
      <c r="S1313" s="26">
        <f t="shared" si="508"/>
        <v>2.5</v>
      </c>
      <c r="T1313" s="26">
        <f t="shared" si="509"/>
        <v>0</v>
      </c>
      <c r="U1313" s="26">
        <f t="shared" si="510"/>
        <v>0</v>
      </c>
      <c r="V1313" s="26">
        <f t="shared" si="511"/>
        <v>0</v>
      </c>
      <c r="W1313" s="26">
        <f>VLOOKUP(AF1313,角色间职业划分!L:M,2,FALSE)</f>
        <v>20002</v>
      </c>
      <c r="X1313" s="26">
        <f t="shared" si="512"/>
        <v>27</v>
      </c>
      <c r="Y1313" s="26">
        <v>0</v>
      </c>
      <c r="Z1313" s="26">
        <v>0</v>
      </c>
      <c r="AA1313" s="26">
        <v>0</v>
      </c>
      <c r="AB1313" s="26">
        <f t="shared" si="513"/>
        <v>7.5</v>
      </c>
      <c r="AC1313" s="1">
        <f t="shared" si="494"/>
        <v>708</v>
      </c>
      <c r="AD1313" s="51"/>
      <c r="AE1313" s="1"/>
      <c r="AF1313">
        <f t="shared" si="514"/>
        <v>22</v>
      </c>
      <c r="AG1313" s="26" t="str">
        <f>VLOOKUP(AF1313,角色间职业划分!P:R,3,FALSE)</f>
        <v>幻术师</v>
      </c>
      <c r="AH1313" s="26">
        <f t="shared" si="515"/>
        <v>27</v>
      </c>
    </row>
    <row r="1314" spans="1:34" x14ac:dyDescent="0.15">
      <c r="A1314" s="26">
        <v>1310</v>
      </c>
      <c r="B1314" s="26">
        <f t="shared" si="495"/>
        <v>0</v>
      </c>
      <c r="C1314" s="26">
        <f>ROUND(IF($AG1314="战士",VLOOKUP($AH1314,$DV:$ER,DX$1,FALSE),IF($AG1314="幻术师",VLOOKUP($AH1314,$EU:$FQ,EW$1,FALSE),IF($AG1314="刺客",VLOOKUP($AH1314,$FU:$GQ,FW$1,FALSE),"无该职业")))/VLOOKUP(AF1314,角色间职业划分!P:AP,20,FALSE),0)</f>
        <v>30</v>
      </c>
      <c r="D1314" s="26">
        <f t="shared" si="496"/>
        <v>0</v>
      </c>
      <c r="E1314" s="26">
        <f>ROUND(IF($AG1314="战士",VLOOKUP($AH1314,$DV:$ER,DZ$1,FALSE),IF($AG1314="幻术师",VLOOKUP($AH1314,$EU:$FQ,EY$1,FALSE),IF($AG1314="刺客",VLOOKUP($AH1314,$FU:$GQ,FY$1,FALSE),"无该职业")))*VLOOKUP($AF1314,角色间职业划分!$P:$AP,26,FALSE)*VLOOKUP($AF1314,角色间职业划分!$P:$AP,13,FALSE)/角色间职业划分!$AB$9,0)</f>
        <v>759</v>
      </c>
      <c r="F1314" s="26">
        <f>ROUND(IF($AG1314="战士",VLOOKUP($AH1314,$DV:$ER,EA$1,FALSE),IF($AG1314="幻术师",VLOOKUP($AH1314,$EU:$FQ,EZ$1,FALSE),IF($AG1314="刺客",VLOOKUP($AH1314,$FU:$GQ,FZ$1,FALSE),"无该职业")))*VLOOKUP($AF1314,角色间职业划分!$P:$AP,8,FALSE)/角色间职业划分!$W$9,0)</f>
        <v>4159</v>
      </c>
      <c r="G1314" s="26">
        <f>ROUND(IF($AG1314="战士",VLOOKUP($AH1314,$DV:$ER,EB$1,FALSE),IF($AG1314="幻术师",VLOOKUP($AH1314,$EU:$FQ,FA$1,FALSE),IF($AG1314="刺客",VLOOKUP($AH1314,$FU:$GQ,GA$1,FALSE),"无该职业")))*VLOOKUP($AF1314,角色间职业划分!$P:$AP,13,FALSE)/角色间职业划分!$AB$9,0)</f>
        <v>2252</v>
      </c>
      <c r="H1314" s="26">
        <f t="shared" si="497"/>
        <v>0</v>
      </c>
      <c r="I1314" s="26">
        <f t="shared" si="498"/>
        <v>0</v>
      </c>
      <c r="J1314" s="26">
        <f t="shared" si="499"/>
        <v>0</v>
      </c>
      <c r="K1314" s="26">
        <f t="shared" si="500"/>
        <v>0</v>
      </c>
      <c r="L1314" s="26">
        <f t="shared" si="501"/>
        <v>0</v>
      </c>
      <c r="M1314" s="26">
        <f t="shared" si="502"/>
        <v>0</v>
      </c>
      <c r="N1314" s="26">
        <f t="shared" si="503"/>
        <v>5</v>
      </c>
      <c r="O1314" s="26">
        <f t="shared" si="504"/>
        <v>2.5</v>
      </c>
      <c r="P1314" s="26">
        <f t="shared" si="505"/>
        <v>0</v>
      </c>
      <c r="Q1314" s="26">
        <f t="shared" si="506"/>
        <v>2.5</v>
      </c>
      <c r="R1314" s="26">
        <f t="shared" si="507"/>
        <v>5</v>
      </c>
      <c r="S1314" s="26">
        <f t="shared" si="508"/>
        <v>2.5</v>
      </c>
      <c r="T1314" s="26">
        <f t="shared" si="509"/>
        <v>2.5</v>
      </c>
      <c r="U1314" s="26">
        <f t="shared" si="510"/>
        <v>0</v>
      </c>
      <c r="V1314" s="26">
        <f t="shared" si="511"/>
        <v>0</v>
      </c>
      <c r="W1314" s="26">
        <f>VLOOKUP(AF1314,角色间职业划分!L:M,2,FALSE)</f>
        <v>20002</v>
      </c>
      <c r="X1314" s="26">
        <f t="shared" si="512"/>
        <v>28</v>
      </c>
      <c r="Y1314" s="26">
        <v>0</v>
      </c>
      <c r="Z1314" s="26">
        <v>0</v>
      </c>
      <c r="AA1314" s="26">
        <v>0</v>
      </c>
      <c r="AB1314" s="26">
        <f t="shared" si="513"/>
        <v>7.5</v>
      </c>
      <c r="AC1314" s="1">
        <f t="shared" si="494"/>
        <v>729</v>
      </c>
      <c r="AD1314" s="51"/>
      <c r="AE1314" s="1"/>
      <c r="AF1314">
        <f t="shared" si="514"/>
        <v>22</v>
      </c>
      <c r="AG1314" s="26" t="str">
        <f>VLOOKUP(AF1314,角色间职业划分!P:R,3,FALSE)</f>
        <v>幻术师</v>
      </c>
      <c r="AH1314" s="26">
        <f t="shared" si="515"/>
        <v>28</v>
      </c>
    </row>
    <row r="1315" spans="1:34" x14ac:dyDescent="0.15">
      <c r="A1315" s="26">
        <v>1311</v>
      </c>
      <c r="B1315" s="26">
        <f t="shared" si="495"/>
        <v>0</v>
      </c>
      <c r="C1315" s="26">
        <f>ROUND(IF($AG1315="战士",VLOOKUP($AH1315,$DV:$ER,DX$1,FALSE),IF($AG1315="幻术师",VLOOKUP($AH1315,$EU:$FQ,EW$1,FALSE),IF($AG1315="刺客",VLOOKUP($AH1315,$FU:$GQ,FW$1,FALSE),"无该职业")))/VLOOKUP(AF1315,角色间职业划分!P:AP,20,FALSE),0)</f>
        <v>30</v>
      </c>
      <c r="D1315" s="26">
        <f t="shared" si="496"/>
        <v>0</v>
      </c>
      <c r="E1315" s="26">
        <f>ROUND(IF($AG1315="战士",VLOOKUP($AH1315,$DV:$ER,DZ$1,FALSE),IF($AG1315="幻术师",VLOOKUP($AH1315,$EU:$FQ,EY$1,FALSE),IF($AG1315="刺客",VLOOKUP($AH1315,$FU:$GQ,FY$1,FALSE),"无该职业")))*VLOOKUP($AF1315,角色间职业划分!$P:$AP,26,FALSE)*VLOOKUP($AF1315,角色间职业划分!$P:$AP,13,FALSE)/角色间职业划分!$AB$9,0)</f>
        <v>759</v>
      </c>
      <c r="F1315" s="26">
        <f>ROUND(IF($AG1315="战士",VLOOKUP($AH1315,$DV:$ER,EA$1,FALSE),IF($AG1315="幻术师",VLOOKUP($AH1315,$EU:$FQ,EZ$1,FALSE),IF($AG1315="刺客",VLOOKUP($AH1315,$FU:$GQ,FZ$1,FALSE),"无该职业")))*VLOOKUP($AF1315,角色间职业划分!$P:$AP,8,FALSE)/角色间职业划分!$W$9,0)</f>
        <v>4159</v>
      </c>
      <c r="G1315" s="26">
        <f>ROUND(IF($AG1315="战士",VLOOKUP($AH1315,$DV:$ER,EB$1,FALSE),IF($AG1315="幻术师",VLOOKUP($AH1315,$EU:$FQ,FA$1,FALSE),IF($AG1315="刺客",VLOOKUP($AH1315,$FU:$GQ,GA$1,FALSE),"无该职业")))*VLOOKUP($AF1315,角色间职业划分!$P:$AP,13,FALSE)/角色间职业划分!$AB$9,0)</f>
        <v>2536</v>
      </c>
      <c r="H1315" s="26">
        <f t="shared" si="497"/>
        <v>0</v>
      </c>
      <c r="I1315" s="26">
        <f t="shared" si="498"/>
        <v>0</v>
      </c>
      <c r="J1315" s="26">
        <f t="shared" si="499"/>
        <v>0</v>
      </c>
      <c r="K1315" s="26">
        <f t="shared" si="500"/>
        <v>0</v>
      </c>
      <c r="L1315" s="26">
        <f t="shared" si="501"/>
        <v>0</v>
      </c>
      <c r="M1315" s="26">
        <f t="shared" si="502"/>
        <v>0</v>
      </c>
      <c r="N1315" s="26">
        <f t="shared" si="503"/>
        <v>5</v>
      </c>
      <c r="O1315" s="26">
        <f t="shared" si="504"/>
        <v>2.5</v>
      </c>
      <c r="P1315" s="26">
        <f t="shared" si="505"/>
        <v>0</v>
      </c>
      <c r="Q1315" s="26">
        <f t="shared" si="506"/>
        <v>2.5</v>
      </c>
      <c r="R1315" s="26">
        <f t="shared" si="507"/>
        <v>5</v>
      </c>
      <c r="S1315" s="26">
        <f t="shared" si="508"/>
        <v>2.5</v>
      </c>
      <c r="T1315" s="26">
        <f t="shared" si="509"/>
        <v>2.5</v>
      </c>
      <c r="U1315" s="26">
        <f t="shared" si="510"/>
        <v>0</v>
      </c>
      <c r="V1315" s="26">
        <f t="shared" si="511"/>
        <v>0</v>
      </c>
      <c r="W1315" s="26">
        <f>VLOOKUP(AF1315,角色间职业划分!L:M,2,FALSE)</f>
        <v>20002</v>
      </c>
      <c r="X1315" s="26">
        <f t="shared" si="512"/>
        <v>29</v>
      </c>
      <c r="Y1315" s="26">
        <v>0</v>
      </c>
      <c r="Z1315" s="26">
        <v>0</v>
      </c>
      <c r="AA1315" s="26">
        <v>0</v>
      </c>
      <c r="AB1315" s="26">
        <f t="shared" si="513"/>
        <v>7.5</v>
      </c>
      <c r="AC1315" s="1">
        <f t="shared" si="494"/>
        <v>750</v>
      </c>
      <c r="AD1315" s="51"/>
      <c r="AE1315" s="1"/>
      <c r="AF1315">
        <f t="shared" si="514"/>
        <v>22</v>
      </c>
      <c r="AG1315" s="26" t="str">
        <f>VLOOKUP(AF1315,角色间职业划分!P:R,3,FALSE)</f>
        <v>幻术师</v>
      </c>
      <c r="AH1315" s="26">
        <f t="shared" si="515"/>
        <v>29</v>
      </c>
    </row>
    <row r="1316" spans="1:34" x14ac:dyDescent="0.15">
      <c r="A1316" s="26">
        <v>1312</v>
      </c>
      <c r="B1316" s="26">
        <f t="shared" si="495"/>
        <v>0</v>
      </c>
      <c r="C1316" s="26">
        <f>ROUND(IF($AG1316="战士",VLOOKUP($AH1316,$DV:$ER,DX$1,FALSE),IF($AG1316="幻术师",VLOOKUP($AH1316,$EU:$FQ,EW$1,FALSE),IF($AG1316="刺客",VLOOKUP($AH1316,$FU:$GQ,FW$1,FALSE),"无该职业")))/VLOOKUP(AF1316,角色间职业划分!P:AP,20,FALSE),0)</f>
        <v>35</v>
      </c>
      <c r="D1316" s="26">
        <f t="shared" si="496"/>
        <v>0</v>
      </c>
      <c r="E1316" s="26">
        <f>ROUND(IF($AG1316="战士",VLOOKUP($AH1316,$DV:$ER,DZ$1,FALSE),IF($AG1316="幻术师",VLOOKUP($AH1316,$EU:$FQ,EY$1,FALSE),IF($AG1316="刺客",VLOOKUP($AH1316,$FU:$GQ,FY$1,FALSE),"无该职业")))*VLOOKUP($AF1316,角色间职业划分!$P:$AP,26,FALSE)*VLOOKUP($AF1316,角色间职业划分!$P:$AP,13,FALSE)/角色间职业划分!$AB$9,0)</f>
        <v>759</v>
      </c>
      <c r="F1316" s="26">
        <f>ROUND(IF($AG1316="战士",VLOOKUP($AH1316,$DV:$ER,EA$1,FALSE),IF($AG1316="幻术师",VLOOKUP($AH1316,$EU:$FQ,EZ$1,FALSE),IF($AG1316="刺客",VLOOKUP($AH1316,$FU:$GQ,FZ$1,FALSE),"无该职业")))*VLOOKUP($AF1316,角色间职业划分!$P:$AP,8,FALSE)/角色间职业划分!$W$9,0)</f>
        <v>4159</v>
      </c>
      <c r="G1316" s="26">
        <f>ROUND(IF($AG1316="战士",VLOOKUP($AH1316,$DV:$ER,EB$1,FALSE),IF($AG1316="幻术师",VLOOKUP($AH1316,$EU:$FQ,FA$1,FALSE),IF($AG1316="刺客",VLOOKUP($AH1316,$FU:$GQ,GA$1,FALSE),"无该职业")))*VLOOKUP($AF1316,角色间职业划分!$P:$AP,13,FALSE)/角色间职业划分!$AB$9,0)</f>
        <v>2536</v>
      </c>
      <c r="H1316" s="26">
        <f t="shared" si="497"/>
        <v>0</v>
      </c>
      <c r="I1316" s="26">
        <f t="shared" si="498"/>
        <v>0</v>
      </c>
      <c r="J1316" s="26">
        <f t="shared" si="499"/>
        <v>0</v>
      </c>
      <c r="K1316" s="26">
        <f t="shared" si="500"/>
        <v>0</v>
      </c>
      <c r="L1316" s="26">
        <f t="shared" si="501"/>
        <v>0</v>
      </c>
      <c r="M1316" s="26">
        <f t="shared" si="502"/>
        <v>0</v>
      </c>
      <c r="N1316" s="26">
        <f t="shared" si="503"/>
        <v>5</v>
      </c>
      <c r="O1316" s="26">
        <f t="shared" si="504"/>
        <v>2.5</v>
      </c>
      <c r="P1316" s="26">
        <f t="shared" si="505"/>
        <v>0</v>
      </c>
      <c r="Q1316" s="26">
        <f t="shared" si="506"/>
        <v>2.5</v>
      </c>
      <c r="R1316" s="26">
        <f t="shared" si="507"/>
        <v>5</v>
      </c>
      <c r="S1316" s="26">
        <f t="shared" si="508"/>
        <v>2.5</v>
      </c>
      <c r="T1316" s="26">
        <f t="shared" si="509"/>
        <v>2.5</v>
      </c>
      <c r="U1316" s="26">
        <f t="shared" si="510"/>
        <v>0</v>
      </c>
      <c r="V1316" s="26">
        <f t="shared" si="511"/>
        <v>0</v>
      </c>
      <c r="W1316" s="26">
        <f>VLOOKUP(AF1316,角色间职业划分!L:M,2,FALSE)</f>
        <v>20002</v>
      </c>
      <c r="X1316" s="26">
        <f t="shared" si="512"/>
        <v>30</v>
      </c>
      <c r="Y1316" s="26">
        <v>0</v>
      </c>
      <c r="Z1316" s="26">
        <v>0</v>
      </c>
      <c r="AA1316" s="26">
        <v>0</v>
      </c>
      <c r="AB1316" s="26">
        <f t="shared" si="513"/>
        <v>10</v>
      </c>
      <c r="AC1316" s="1">
        <f t="shared" si="494"/>
        <v>771</v>
      </c>
      <c r="AD1316" s="51"/>
      <c r="AE1316" s="1"/>
      <c r="AF1316">
        <f t="shared" si="514"/>
        <v>22</v>
      </c>
      <c r="AG1316" s="26" t="str">
        <f>VLOOKUP(AF1316,角色间职业划分!P:R,3,FALSE)</f>
        <v>幻术师</v>
      </c>
      <c r="AH1316" s="26">
        <f t="shared" si="515"/>
        <v>30</v>
      </c>
    </row>
    <row r="1317" spans="1:34" x14ac:dyDescent="0.15">
      <c r="A1317" s="26">
        <v>1313</v>
      </c>
      <c r="B1317" s="26">
        <f t="shared" si="495"/>
        <v>0</v>
      </c>
      <c r="C1317" s="26">
        <f>ROUND(IF($AG1317="战士",VLOOKUP($AH1317,$DV:$ER,DX$1,FALSE),IF($AG1317="幻术师",VLOOKUP($AH1317,$EU:$FQ,EW$1,FALSE),IF($AG1317="刺客",VLOOKUP($AH1317,$FU:$GQ,FW$1,FALSE),"无该职业")))/VLOOKUP(AF1317,角色间职业划分!P:AP,20,FALSE),0)</f>
        <v>35</v>
      </c>
      <c r="D1317" s="26">
        <f t="shared" si="496"/>
        <v>0</v>
      </c>
      <c r="E1317" s="26">
        <f>ROUND(IF($AG1317="战士",VLOOKUP($AH1317,$DV:$ER,DZ$1,FALSE),IF($AG1317="幻术师",VLOOKUP($AH1317,$EU:$FQ,EY$1,FALSE),IF($AG1317="刺客",VLOOKUP($AH1317,$FU:$GQ,FY$1,FALSE),"无该职业")))*VLOOKUP($AF1317,角色间职业划分!$P:$AP,26,FALSE)*VLOOKUP($AF1317,角色间职业划分!$P:$AP,13,FALSE)/角色间职业划分!$AB$9,0)</f>
        <v>759</v>
      </c>
      <c r="F1317" s="26">
        <f>ROUND(IF($AG1317="战士",VLOOKUP($AH1317,$DV:$ER,EA$1,FALSE),IF($AG1317="幻术师",VLOOKUP($AH1317,$EU:$FQ,EZ$1,FALSE),IF($AG1317="刺客",VLOOKUP($AH1317,$FU:$GQ,FZ$1,FALSE),"无该职业")))*VLOOKUP($AF1317,角色间职业划分!$P:$AP,8,FALSE)/角色间职业划分!$W$9,0)</f>
        <v>4653</v>
      </c>
      <c r="G1317" s="26">
        <f>ROUND(IF($AG1317="战士",VLOOKUP($AH1317,$DV:$ER,EB$1,FALSE),IF($AG1317="幻术师",VLOOKUP($AH1317,$EU:$FQ,FA$1,FALSE),IF($AG1317="刺客",VLOOKUP($AH1317,$FU:$GQ,GA$1,FALSE),"无该职业")))*VLOOKUP($AF1317,角色间职业划分!$P:$AP,13,FALSE)/角色间职业划分!$AB$9,0)</f>
        <v>2536</v>
      </c>
      <c r="H1317" s="26">
        <f t="shared" si="497"/>
        <v>0</v>
      </c>
      <c r="I1317" s="26">
        <f t="shared" si="498"/>
        <v>0</v>
      </c>
      <c r="J1317" s="26">
        <f t="shared" si="499"/>
        <v>0</v>
      </c>
      <c r="K1317" s="26">
        <f t="shared" si="500"/>
        <v>0</v>
      </c>
      <c r="L1317" s="26">
        <f t="shared" si="501"/>
        <v>0</v>
      </c>
      <c r="M1317" s="26">
        <f t="shared" si="502"/>
        <v>0</v>
      </c>
      <c r="N1317" s="26">
        <f t="shared" si="503"/>
        <v>5</v>
      </c>
      <c r="O1317" s="26">
        <f t="shared" si="504"/>
        <v>2.5</v>
      </c>
      <c r="P1317" s="26">
        <f t="shared" si="505"/>
        <v>0</v>
      </c>
      <c r="Q1317" s="26">
        <f t="shared" si="506"/>
        <v>2.5</v>
      </c>
      <c r="R1317" s="26">
        <f t="shared" si="507"/>
        <v>5</v>
      </c>
      <c r="S1317" s="26">
        <f t="shared" si="508"/>
        <v>2.5</v>
      </c>
      <c r="T1317" s="26">
        <f t="shared" si="509"/>
        <v>2.5</v>
      </c>
      <c r="U1317" s="26">
        <f t="shared" si="510"/>
        <v>0</v>
      </c>
      <c r="V1317" s="26">
        <f t="shared" si="511"/>
        <v>0</v>
      </c>
      <c r="W1317" s="26">
        <f>VLOOKUP(AF1317,角色间职业划分!L:M,2,FALSE)</f>
        <v>20002</v>
      </c>
      <c r="X1317" s="26">
        <f t="shared" si="512"/>
        <v>31</v>
      </c>
      <c r="Y1317" s="26">
        <v>0</v>
      </c>
      <c r="Z1317" s="26">
        <v>0</v>
      </c>
      <c r="AA1317" s="26">
        <v>0</v>
      </c>
      <c r="AB1317" s="26">
        <f t="shared" si="513"/>
        <v>10</v>
      </c>
      <c r="AC1317" s="1">
        <f t="shared" si="494"/>
        <v>792</v>
      </c>
      <c r="AD1317" s="51"/>
      <c r="AE1317" s="1"/>
      <c r="AF1317">
        <f t="shared" si="514"/>
        <v>22</v>
      </c>
      <c r="AG1317" s="26" t="str">
        <f>VLOOKUP(AF1317,角色间职业划分!P:R,3,FALSE)</f>
        <v>幻术师</v>
      </c>
      <c r="AH1317" s="26">
        <f t="shared" si="515"/>
        <v>31</v>
      </c>
    </row>
    <row r="1318" spans="1:34" x14ac:dyDescent="0.15">
      <c r="A1318" s="26">
        <v>1314</v>
      </c>
      <c r="B1318" s="26">
        <f t="shared" si="495"/>
        <v>0</v>
      </c>
      <c r="C1318" s="26">
        <f>ROUND(IF($AG1318="战士",VLOOKUP($AH1318,$DV:$ER,DX$1,FALSE),IF($AG1318="幻术师",VLOOKUP($AH1318,$EU:$FQ,EW$1,FALSE),IF($AG1318="刺客",VLOOKUP($AH1318,$FU:$GQ,FW$1,FALSE),"无该职业")))/VLOOKUP(AF1318,角色间职业划分!P:AP,20,FALSE),0)</f>
        <v>35</v>
      </c>
      <c r="D1318" s="26">
        <f t="shared" si="496"/>
        <v>0</v>
      </c>
      <c r="E1318" s="26">
        <f>ROUND(IF($AG1318="战士",VLOOKUP($AH1318,$DV:$ER,DZ$1,FALSE),IF($AG1318="幻术师",VLOOKUP($AH1318,$EU:$FQ,EY$1,FALSE),IF($AG1318="刺客",VLOOKUP($AH1318,$FU:$GQ,FY$1,FALSE),"无该职业")))*VLOOKUP($AF1318,角色间职业划分!$P:$AP,26,FALSE)*VLOOKUP($AF1318,角色间职业划分!$P:$AP,13,FALSE)/角色间职业划分!$AB$9,0)</f>
        <v>1100</v>
      </c>
      <c r="F1318" s="26">
        <f>ROUND(IF($AG1318="战士",VLOOKUP($AH1318,$DV:$ER,EA$1,FALSE),IF($AG1318="幻术师",VLOOKUP($AH1318,$EU:$FQ,EZ$1,FALSE),IF($AG1318="刺客",VLOOKUP($AH1318,$FU:$GQ,FZ$1,FALSE),"无该职业")))*VLOOKUP($AF1318,角色间职业划分!$P:$AP,8,FALSE)/角色间职业划分!$W$9,0)</f>
        <v>4653</v>
      </c>
      <c r="G1318" s="26">
        <f>ROUND(IF($AG1318="战士",VLOOKUP($AH1318,$DV:$ER,EB$1,FALSE),IF($AG1318="幻术师",VLOOKUP($AH1318,$EU:$FQ,FA$1,FALSE),IF($AG1318="刺客",VLOOKUP($AH1318,$FU:$GQ,GA$1,FALSE),"无该职业")))*VLOOKUP($AF1318,角色间职业划分!$P:$AP,13,FALSE)/角色间职业划分!$AB$9,0)</f>
        <v>2536</v>
      </c>
      <c r="H1318" s="26">
        <f t="shared" si="497"/>
        <v>0</v>
      </c>
      <c r="I1318" s="26">
        <f t="shared" si="498"/>
        <v>0</v>
      </c>
      <c r="J1318" s="26">
        <f t="shared" si="499"/>
        <v>0</v>
      </c>
      <c r="K1318" s="26">
        <f t="shared" si="500"/>
        <v>0</v>
      </c>
      <c r="L1318" s="26">
        <f t="shared" si="501"/>
        <v>0</v>
      </c>
      <c r="M1318" s="26">
        <f t="shared" si="502"/>
        <v>0</v>
      </c>
      <c r="N1318" s="26">
        <f t="shared" si="503"/>
        <v>5</v>
      </c>
      <c r="O1318" s="26">
        <f t="shared" si="504"/>
        <v>2.5</v>
      </c>
      <c r="P1318" s="26">
        <f t="shared" si="505"/>
        <v>0</v>
      </c>
      <c r="Q1318" s="26">
        <f t="shared" si="506"/>
        <v>2.5</v>
      </c>
      <c r="R1318" s="26">
        <f t="shared" si="507"/>
        <v>5</v>
      </c>
      <c r="S1318" s="26">
        <f t="shared" si="508"/>
        <v>2.5</v>
      </c>
      <c r="T1318" s="26">
        <f t="shared" si="509"/>
        <v>2.5</v>
      </c>
      <c r="U1318" s="26">
        <f t="shared" si="510"/>
        <v>0</v>
      </c>
      <c r="V1318" s="26">
        <f t="shared" si="511"/>
        <v>0</v>
      </c>
      <c r="W1318" s="26">
        <f>VLOOKUP(AF1318,角色间职业划分!L:M,2,FALSE)</f>
        <v>20002</v>
      </c>
      <c r="X1318" s="26">
        <f t="shared" si="512"/>
        <v>32</v>
      </c>
      <c r="Y1318" s="26">
        <v>0</v>
      </c>
      <c r="Z1318" s="26">
        <v>0</v>
      </c>
      <c r="AA1318" s="26">
        <v>0</v>
      </c>
      <c r="AB1318" s="26">
        <f t="shared" si="513"/>
        <v>10</v>
      </c>
      <c r="AC1318" s="1">
        <f t="shared" si="494"/>
        <v>813</v>
      </c>
      <c r="AD1318" s="51"/>
      <c r="AE1318" s="1"/>
      <c r="AF1318">
        <f t="shared" si="514"/>
        <v>22</v>
      </c>
      <c r="AG1318" s="26" t="str">
        <f>VLOOKUP(AF1318,角色间职业划分!P:R,3,FALSE)</f>
        <v>幻术师</v>
      </c>
      <c r="AH1318" s="26">
        <f t="shared" si="515"/>
        <v>32</v>
      </c>
    </row>
    <row r="1319" spans="1:34" x14ac:dyDescent="0.15">
      <c r="A1319" s="26">
        <v>1315</v>
      </c>
      <c r="B1319" s="26">
        <f t="shared" si="495"/>
        <v>0</v>
      </c>
      <c r="C1319" s="26">
        <f>ROUND(IF($AG1319="战士",VLOOKUP($AH1319,$DV:$ER,DX$1,FALSE),IF($AG1319="幻术师",VLOOKUP($AH1319,$EU:$FQ,EW$1,FALSE),IF($AG1319="刺客",VLOOKUP($AH1319,$FU:$GQ,FW$1,FALSE),"无该职业")))/VLOOKUP(AF1319,角色间职业划分!P:AP,20,FALSE),0)</f>
        <v>35</v>
      </c>
      <c r="D1319" s="26">
        <f t="shared" si="496"/>
        <v>0</v>
      </c>
      <c r="E1319" s="26">
        <f>ROUND(IF($AG1319="战士",VLOOKUP($AH1319,$DV:$ER,DZ$1,FALSE),IF($AG1319="幻术师",VLOOKUP($AH1319,$EU:$FQ,EY$1,FALSE),IF($AG1319="刺客",VLOOKUP($AH1319,$FU:$GQ,FY$1,FALSE),"无该职业")))*VLOOKUP($AF1319,角色间职业划分!$P:$AP,26,FALSE)*VLOOKUP($AF1319,角色间职业划分!$P:$AP,13,FALSE)/角色间职业划分!$AB$9,0)</f>
        <v>1100</v>
      </c>
      <c r="F1319" s="26">
        <f>ROUND(IF($AG1319="战士",VLOOKUP($AH1319,$DV:$ER,EA$1,FALSE),IF($AG1319="幻术师",VLOOKUP($AH1319,$EU:$FQ,EZ$1,FALSE),IF($AG1319="刺客",VLOOKUP($AH1319,$FU:$GQ,FZ$1,FALSE),"无该职业")))*VLOOKUP($AF1319,角色间职业划分!$P:$AP,8,FALSE)/角色间职业划分!$W$9,0)</f>
        <v>4653</v>
      </c>
      <c r="G1319" s="26">
        <f>ROUND(IF($AG1319="战士",VLOOKUP($AH1319,$DV:$ER,EB$1,FALSE),IF($AG1319="幻术师",VLOOKUP($AH1319,$EU:$FQ,FA$1,FALSE),IF($AG1319="刺客",VLOOKUP($AH1319,$FU:$GQ,GA$1,FALSE),"无该职业")))*VLOOKUP($AF1319,角色间职业划分!$P:$AP,13,FALSE)/角色间职业划分!$AB$9,0)</f>
        <v>2821</v>
      </c>
      <c r="H1319" s="26">
        <f t="shared" si="497"/>
        <v>0</v>
      </c>
      <c r="I1319" s="26">
        <f t="shared" si="498"/>
        <v>0</v>
      </c>
      <c r="J1319" s="26">
        <f t="shared" si="499"/>
        <v>0</v>
      </c>
      <c r="K1319" s="26">
        <f t="shared" si="500"/>
        <v>0</v>
      </c>
      <c r="L1319" s="26">
        <f t="shared" si="501"/>
        <v>0</v>
      </c>
      <c r="M1319" s="26">
        <f t="shared" si="502"/>
        <v>0</v>
      </c>
      <c r="N1319" s="26">
        <f t="shared" si="503"/>
        <v>5</v>
      </c>
      <c r="O1319" s="26">
        <f t="shared" si="504"/>
        <v>2.5</v>
      </c>
      <c r="P1319" s="26">
        <f t="shared" si="505"/>
        <v>0</v>
      </c>
      <c r="Q1319" s="26">
        <f t="shared" si="506"/>
        <v>2.5</v>
      </c>
      <c r="R1319" s="26">
        <f t="shared" si="507"/>
        <v>5</v>
      </c>
      <c r="S1319" s="26">
        <f t="shared" si="508"/>
        <v>2.5</v>
      </c>
      <c r="T1319" s="26">
        <f t="shared" si="509"/>
        <v>2.5</v>
      </c>
      <c r="U1319" s="26">
        <f t="shared" si="510"/>
        <v>0</v>
      </c>
      <c r="V1319" s="26">
        <f t="shared" si="511"/>
        <v>0</v>
      </c>
      <c r="W1319" s="26">
        <f>VLOOKUP(AF1319,角色间职业划分!L:M,2,FALSE)</f>
        <v>20002</v>
      </c>
      <c r="X1319" s="26">
        <f t="shared" si="512"/>
        <v>33</v>
      </c>
      <c r="Y1319" s="26">
        <v>0</v>
      </c>
      <c r="Z1319" s="26">
        <v>0</v>
      </c>
      <c r="AA1319" s="26">
        <v>0</v>
      </c>
      <c r="AB1319" s="26">
        <f t="shared" si="513"/>
        <v>10</v>
      </c>
      <c r="AC1319" s="1">
        <f t="shared" si="494"/>
        <v>834</v>
      </c>
      <c r="AD1319" s="51"/>
      <c r="AE1319" s="1"/>
      <c r="AF1319">
        <f t="shared" si="514"/>
        <v>22</v>
      </c>
      <c r="AG1319" s="26" t="str">
        <f>VLOOKUP(AF1319,角色间职业划分!P:R,3,FALSE)</f>
        <v>幻术师</v>
      </c>
      <c r="AH1319" s="26">
        <f t="shared" si="515"/>
        <v>33</v>
      </c>
    </row>
    <row r="1320" spans="1:34" x14ac:dyDescent="0.15">
      <c r="A1320" s="26">
        <v>1316</v>
      </c>
      <c r="B1320" s="26">
        <f t="shared" si="495"/>
        <v>0</v>
      </c>
      <c r="C1320" s="26">
        <f>ROUND(IF($AG1320="战士",VLOOKUP($AH1320,$DV:$ER,DX$1,FALSE),IF($AG1320="幻术师",VLOOKUP($AH1320,$EU:$FQ,EW$1,FALSE),IF($AG1320="刺客",VLOOKUP($AH1320,$FU:$GQ,FW$1,FALSE),"无该职业")))/VLOOKUP(AF1320,角色间职业划分!P:AP,20,FALSE),0)</f>
        <v>35</v>
      </c>
      <c r="D1320" s="26">
        <f t="shared" si="496"/>
        <v>0</v>
      </c>
      <c r="E1320" s="26">
        <f>ROUND(IF($AG1320="战士",VLOOKUP($AH1320,$DV:$ER,DZ$1,FALSE),IF($AG1320="幻术师",VLOOKUP($AH1320,$EU:$FQ,EY$1,FALSE),IF($AG1320="刺客",VLOOKUP($AH1320,$FU:$GQ,FY$1,FALSE),"无该职业")))*VLOOKUP($AF1320,角色间职业划分!$P:$AP,26,FALSE)*VLOOKUP($AF1320,角色间职业划分!$P:$AP,13,FALSE)/角色间职业划分!$AB$9,0)</f>
        <v>1100</v>
      </c>
      <c r="F1320" s="26">
        <f>ROUND(IF($AG1320="战士",VLOOKUP($AH1320,$DV:$ER,EA$1,FALSE),IF($AG1320="幻术师",VLOOKUP($AH1320,$EU:$FQ,EZ$1,FALSE),IF($AG1320="刺客",VLOOKUP($AH1320,$FU:$GQ,FZ$1,FALSE),"无该职业")))*VLOOKUP($AF1320,角色间职业划分!$P:$AP,8,FALSE)/角色间职业划分!$W$9,0)</f>
        <v>4653</v>
      </c>
      <c r="G1320" s="26">
        <f>ROUND(IF($AG1320="战士",VLOOKUP($AH1320,$DV:$ER,EB$1,FALSE),IF($AG1320="幻术师",VLOOKUP($AH1320,$EU:$FQ,FA$1,FALSE),IF($AG1320="刺客",VLOOKUP($AH1320,$FU:$GQ,GA$1,FALSE),"无该职业")))*VLOOKUP($AF1320,角色间职业划分!$P:$AP,13,FALSE)/角色间职业划分!$AB$9,0)</f>
        <v>2821</v>
      </c>
      <c r="H1320" s="26">
        <f t="shared" si="497"/>
        <v>0</v>
      </c>
      <c r="I1320" s="26">
        <f t="shared" si="498"/>
        <v>0</v>
      </c>
      <c r="J1320" s="26">
        <f t="shared" si="499"/>
        <v>0</v>
      </c>
      <c r="K1320" s="26">
        <f t="shared" si="500"/>
        <v>0</v>
      </c>
      <c r="L1320" s="26">
        <f t="shared" si="501"/>
        <v>0</v>
      </c>
      <c r="M1320" s="26">
        <f t="shared" si="502"/>
        <v>0</v>
      </c>
      <c r="N1320" s="26">
        <f t="shared" si="503"/>
        <v>7.5</v>
      </c>
      <c r="O1320" s="26">
        <f t="shared" si="504"/>
        <v>2.5</v>
      </c>
      <c r="P1320" s="26">
        <f t="shared" si="505"/>
        <v>0</v>
      </c>
      <c r="Q1320" s="26">
        <f t="shared" si="506"/>
        <v>2.5</v>
      </c>
      <c r="R1320" s="26">
        <f t="shared" si="507"/>
        <v>5</v>
      </c>
      <c r="S1320" s="26">
        <f t="shared" si="508"/>
        <v>2.5</v>
      </c>
      <c r="T1320" s="26">
        <f t="shared" si="509"/>
        <v>2.5</v>
      </c>
      <c r="U1320" s="26">
        <f t="shared" si="510"/>
        <v>0</v>
      </c>
      <c r="V1320" s="26">
        <f t="shared" si="511"/>
        <v>0</v>
      </c>
      <c r="W1320" s="26">
        <f>VLOOKUP(AF1320,角色间职业划分!L:M,2,FALSE)</f>
        <v>20002</v>
      </c>
      <c r="X1320" s="26">
        <f t="shared" si="512"/>
        <v>34</v>
      </c>
      <c r="Y1320" s="26">
        <v>0</v>
      </c>
      <c r="Z1320" s="26">
        <v>0</v>
      </c>
      <c r="AA1320" s="26">
        <v>0</v>
      </c>
      <c r="AB1320" s="26">
        <f t="shared" si="513"/>
        <v>10</v>
      </c>
      <c r="AC1320" s="1">
        <f t="shared" si="494"/>
        <v>855</v>
      </c>
      <c r="AD1320" s="51"/>
      <c r="AE1320" s="1"/>
      <c r="AF1320">
        <f t="shared" si="514"/>
        <v>22</v>
      </c>
      <c r="AG1320" s="26" t="str">
        <f>VLOOKUP(AF1320,角色间职业划分!P:R,3,FALSE)</f>
        <v>幻术师</v>
      </c>
      <c r="AH1320" s="26">
        <f t="shared" si="515"/>
        <v>34</v>
      </c>
    </row>
    <row r="1321" spans="1:34" x14ac:dyDescent="0.15">
      <c r="A1321" s="26">
        <v>1317</v>
      </c>
      <c r="B1321" s="26">
        <f t="shared" si="495"/>
        <v>0</v>
      </c>
      <c r="C1321" s="26">
        <f>ROUND(IF($AG1321="战士",VLOOKUP($AH1321,$DV:$ER,DX$1,FALSE),IF($AG1321="幻术师",VLOOKUP($AH1321,$EU:$FQ,EW$1,FALSE),IF($AG1321="刺客",VLOOKUP($AH1321,$FU:$GQ,FW$1,FALSE),"无该职业")))/VLOOKUP(AF1321,角色间职业划分!P:AP,20,FALSE),0)</f>
        <v>35</v>
      </c>
      <c r="D1321" s="26">
        <f t="shared" si="496"/>
        <v>0</v>
      </c>
      <c r="E1321" s="26">
        <f>ROUND(IF($AG1321="战士",VLOOKUP($AH1321,$DV:$ER,DZ$1,FALSE),IF($AG1321="幻术师",VLOOKUP($AH1321,$EU:$FQ,EY$1,FALSE),IF($AG1321="刺客",VLOOKUP($AH1321,$FU:$GQ,FY$1,FALSE),"无该职业")))*VLOOKUP($AF1321,角色间职业划分!$P:$AP,26,FALSE)*VLOOKUP($AF1321,角色间职业划分!$P:$AP,13,FALSE)/角色间职业划分!$AB$9,0)</f>
        <v>1100</v>
      </c>
      <c r="F1321" s="26">
        <f>ROUND(IF($AG1321="战士",VLOOKUP($AH1321,$DV:$ER,EA$1,FALSE),IF($AG1321="幻术师",VLOOKUP($AH1321,$EU:$FQ,EZ$1,FALSE),IF($AG1321="刺客",VLOOKUP($AH1321,$FU:$GQ,FZ$1,FALSE),"无该职业")))*VLOOKUP($AF1321,角色间职业划分!$P:$AP,8,FALSE)/角色间职业划分!$W$9,0)</f>
        <v>5146</v>
      </c>
      <c r="G1321" s="26">
        <f>ROUND(IF($AG1321="战士",VLOOKUP($AH1321,$DV:$ER,EB$1,FALSE),IF($AG1321="幻术师",VLOOKUP($AH1321,$EU:$FQ,FA$1,FALSE),IF($AG1321="刺客",VLOOKUP($AH1321,$FU:$GQ,GA$1,FALSE),"无该职业")))*VLOOKUP($AF1321,角色间职业划分!$P:$AP,13,FALSE)/角色间职业划分!$AB$9,0)</f>
        <v>2821</v>
      </c>
      <c r="H1321" s="26">
        <f t="shared" si="497"/>
        <v>0</v>
      </c>
      <c r="I1321" s="26">
        <f t="shared" si="498"/>
        <v>0</v>
      </c>
      <c r="J1321" s="26">
        <f t="shared" si="499"/>
        <v>0</v>
      </c>
      <c r="K1321" s="26">
        <f t="shared" si="500"/>
        <v>0</v>
      </c>
      <c r="L1321" s="26">
        <f t="shared" si="501"/>
        <v>0</v>
      </c>
      <c r="M1321" s="26">
        <f t="shared" si="502"/>
        <v>0</v>
      </c>
      <c r="N1321" s="26">
        <f t="shared" si="503"/>
        <v>7.5</v>
      </c>
      <c r="O1321" s="26">
        <f t="shared" si="504"/>
        <v>2.5</v>
      </c>
      <c r="P1321" s="26">
        <f t="shared" si="505"/>
        <v>0</v>
      </c>
      <c r="Q1321" s="26">
        <f t="shared" si="506"/>
        <v>2.5</v>
      </c>
      <c r="R1321" s="26">
        <f t="shared" si="507"/>
        <v>5</v>
      </c>
      <c r="S1321" s="26">
        <f t="shared" si="508"/>
        <v>2.5</v>
      </c>
      <c r="T1321" s="26">
        <f t="shared" si="509"/>
        <v>2.5</v>
      </c>
      <c r="U1321" s="26">
        <f t="shared" si="510"/>
        <v>0</v>
      </c>
      <c r="V1321" s="26">
        <f t="shared" si="511"/>
        <v>0</v>
      </c>
      <c r="W1321" s="26">
        <f>VLOOKUP(AF1321,角色间职业划分!L:M,2,FALSE)</f>
        <v>20002</v>
      </c>
      <c r="X1321" s="26">
        <f t="shared" si="512"/>
        <v>35</v>
      </c>
      <c r="Y1321" s="26">
        <v>0</v>
      </c>
      <c r="Z1321" s="26">
        <v>0</v>
      </c>
      <c r="AA1321" s="26">
        <v>0</v>
      </c>
      <c r="AB1321" s="26">
        <f t="shared" si="513"/>
        <v>10</v>
      </c>
      <c r="AC1321" s="1">
        <f t="shared" si="494"/>
        <v>876</v>
      </c>
      <c r="AD1321" s="51"/>
      <c r="AE1321" s="1"/>
      <c r="AF1321">
        <f t="shared" si="514"/>
        <v>22</v>
      </c>
      <c r="AG1321" s="26" t="str">
        <f>VLOOKUP(AF1321,角色间职业划分!P:R,3,FALSE)</f>
        <v>幻术师</v>
      </c>
      <c r="AH1321" s="26">
        <f t="shared" si="515"/>
        <v>35</v>
      </c>
    </row>
    <row r="1322" spans="1:34" x14ac:dyDescent="0.15">
      <c r="A1322" s="26">
        <v>1318</v>
      </c>
      <c r="B1322" s="26">
        <f t="shared" si="495"/>
        <v>0</v>
      </c>
      <c r="C1322" s="26">
        <f>ROUND(IF($AG1322="战士",VLOOKUP($AH1322,$DV:$ER,DX$1,FALSE),IF($AG1322="幻术师",VLOOKUP($AH1322,$EU:$FQ,EW$1,FALSE),IF($AG1322="刺客",VLOOKUP($AH1322,$FU:$GQ,FW$1,FALSE),"无该职业")))/VLOOKUP(AF1322,角色间职业划分!P:AP,20,FALSE),0)</f>
        <v>41</v>
      </c>
      <c r="D1322" s="26">
        <f t="shared" si="496"/>
        <v>0</v>
      </c>
      <c r="E1322" s="26">
        <f>ROUND(IF($AG1322="战士",VLOOKUP($AH1322,$DV:$ER,DZ$1,FALSE),IF($AG1322="幻术师",VLOOKUP($AH1322,$EU:$FQ,EY$1,FALSE),IF($AG1322="刺客",VLOOKUP($AH1322,$FU:$GQ,FY$1,FALSE),"无该职业")))*VLOOKUP($AF1322,角色间职业划分!$P:$AP,26,FALSE)*VLOOKUP($AF1322,角色间职业划分!$P:$AP,13,FALSE)/角色间职业划分!$AB$9,0)</f>
        <v>1100</v>
      </c>
      <c r="F1322" s="26">
        <f>ROUND(IF($AG1322="战士",VLOOKUP($AH1322,$DV:$ER,EA$1,FALSE),IF($AG1322="幻术师",VLOOKUP($AH1322,$EU:$FQ,EZ$1,FALSE),IF($AG1322="刺客",VLOOKUP($AH1322,$FU:$GQ,FZ$1,FALSE),"无该职业")))*VLOOKUP($AF1322,角色间职业划分!$P:$AP,8,FALSE)/角色间职业划分!$W$9,0)</f>
        <v>5146</v>
      </c>
      <c r="G1322" s="26">
        <f>ROUND(IF($AG1322="战士",VLOOKUP($AH1322,$DV:$ER,EB$1,FALSE),IF($AG1322="幻术师",VLOOKUP($AH1322,$EU:$FQ,FA$1,FALSE),IF($AG1322="刺客",VLOOKUP($AH1322,$FU:$GQ,GA$1,FALSE),"无该职业")))*VLOOKUP($AF1322,角色间职业划分!$P:$AP,13,FALSE)/角色间职业划分!$AB$9,0)</f>
        <v>2821</v>
      </c>
      <c r="H1322" s="26">
        <f t="shared" si="497"/>
        <v>0</v>
      </c>
      <c r="I1322" s="26">
        <f t="shared" si="498"/>
        <v>0</v>
      </c>
      <c r="J1322" s="26">
        <f t="shared" si="499"/>
        <v>0</v>
      </c>
      <c r="K1322" s="26">
        <f t="shared" si="500"/>
        <v>0</v>
      </c>
      <c r="L1322" s="26">
        <f t="shared" si="501"/>
        <v>0</v>
      </c>
      <c r="M1322" s="26">
        <f t="shared" si="502"/>
        <v>0</v>
      </c>
      <c r="N1322" s="26">
        <f t="shared" si="503"/>
        <v>7.5</v>
      </c>
      <c r="O1322" s="26">
        <f t="shared" si="504"/>
        <v>2.5</v>
      </c>
      <c r="P1322" s="26">
        <f t="shared" si="505"/>
        <v>0</v>
      </c>
      <c r="Q1322" s="26">
        <f t="shared" si="506"/>
        <v>2.5</v>
      </c>
      <c r="R1322" s="26">
        <f t="shared" si="507"/>
        <v>5</v>
      </c>
      <c r="S1322" s="26">
        <f t="shared" si="508"/>
        <v>2.5</v>
      </c>
      <c r="T1322" s="26">
        <f t="shared" si="509"/>
        <v>2.5</v>
      </c>
      <c r="U1322" s="26">
        <f t="shared" si="510"/>
        <v>0</v>
      </c>
      <c r="V1322" s="26">
        <f t="shared" si="511"/>
        <v>0</v>
      </c>
      <c r="W1322" s="26">
        <f>VLOOKUP(AF1322,角色间职业划分!L:M,2,FALSE)</f>
        <v>20002</v>
      </c>
      <c r="X1322" s="26">
        <f t="shared" si="512"/>
        <v>36</v>
      </c>
      <c r="Y1322" s="26">
        <v>0</v>
      </c>
      <c r="Z1322" s="26">
        <v>0</v>
      </c>
      <c r="AA1322" s="26">
        <v>0</v>
      </c>
      <c r="AB1322" s="26">
        <f t="shared" si="513"/>
        <v>10</v>
      </c>
      <c r="AC1322" s="1">
        <f t="shared" si="494"/>
        <v>897</v>
      </c>
      <c r="AD1322" s="51"/>
      <c r="AE1322" s="1"/>
      <c r="AF1322">
        <f t="shared" si="514"/>
        <v>22</v>
      </c>
      <c r="AG1322" s="26" t="str">
        <f>VLOOKUP(AF1322,角色间职业划分!P:R,3,FALSE)</f>
        <v>幻术师</v>
      </c>
      <c r="AH1322" s="26">
        <f t="shared" si="515"/>
        <v>36</v>
      </c>
    </row>
    <row r="1323" spans="1:34" x14ac:dyDescent="0.15">
      <c r="A1323" s="26">
        <v>1319</v>
      </c>
      <c r="B1323" s="26">
        <f t="shared" si="495"/>
        <v>0</v>
      </c>
      <c r="C1323" s="26">
        <f>ROUND(IF($AG1323="战士",VLOOKUP($AH1323,$DV:$ER,DX$1,FALSE),IF($AG1323="幻术师",VLOOKUP($AH1323,$EU:$FQ,EW$1,FALSE),IF($AG1323="刺客",VLOOKUP($AH1323,$FU:$GQ,FW$1,FALSE),"无该职业")))/VLOOKUP(AF1323,角色间职业划分!P:AP,20,FALSE),0)</f>
        <v>41</v>
      </c>
      <c r="D1323" s="26">
        <f t="shared" si="496"/>
        <v>0</v>
      </c>
      <c r="E1323" s="26">
        <f>ROUND(IF($AG1323="战士",VLOOKUP($AH1323,$DV:$ER,DZ$1,FALSE),IF($AG1323="幻术师",VLOOKUP($AH1323,$EU:$FQ,EY$1,FALSE),IF($AG1323="刺客",VLOOKUP($AH1323,$FU:$GQ,FY$1,FALSE),"无该职业")))*VLOOKUP($AF1323,角色间职业划分!$P:$AP,26,FALSE)*VLOOKUP($AF1323,角色间职业划分!$P:$AP,13,FALSE)/角色间职业划分!$AB$9,0)</f>
        <v>1100</v>
      </c>
      <c r="F1323" s="26">
        <f>ROUND(IF($AG1323="战士",VLOOKUP($AH1323,$DV:$ER,EA$1,FALSE),IF($AG1323="幻术师",VLOOKUP($AH1323,$EU:$FQ,EZ$1,FALSE),IF($AG1323="刺客",VLOOKUP($AH1323,$FU:$GQ,FZ$1,FALSE),"无该职业")))*VLOOKUP($AF1323,角色间职业划分!$P:$AP,8,FALSE)/角色间职业划分!$W$9,0)</f>
        <v>5146</v>
      </c>
      <c r="G1323" s="26">
        <f>ROUND(IF($AG1323="战士",VLOOKUP($AH1323,$DV:$ER,EB$1,FALSE),IF($AG1323="幻术师",VLOOKUP($AH1323,$EU:$FQ,FA$1,FALSE),IF($AG1323="刺客",VLOOKUP($AH1323,$FU:$GQ,GA$1,FALSE),"无该职业")))*VLOOKUP($AF1323,角色间职业划分!$P:$AP,13,FALSE)/角色间职业划分!$AB$9,0)</f>
        <v>3105</v>
      </c>
      <c r="H1323" s="26">
        <f t="shared" si="497"/>
        <v>0</v>
      </c>
      <c r="I1323" s="26">
        <f t="shared" si="498"/>
        <v>0</v>
      </c>
      <c r="J1323" s="26">
        <f t="shared" si="499"/>
        <v>0</v>
      </c>
      <c r="K1323" s="26">
        <f t="shared" si="500"/>
        <v>0</v>
      </c>
      <c r="L1323" s="26">
        <f t="shared" si="501"/>
        <v>0</v>
      </c>
      <c r="M1323" s="26">
        <f t="shared" si="502"/>
        <v>0</v>
      </c>
      <c r="N1323" s="26">
        <f t="shared" si="503"/>
        <v>7.5</v>
      </c>
      <c r="O1323" s="26">
        <f t="shared" si="504"/>
        <v>2.5</v>
      </c>
      <c r="P1323" s="26">
        <f t="shared" si="505"/>
        <v>0</v>
      </c>
      <c r="Q1323" s="26">
        <f t="shared" si="506"/>
        <v>2.5</v>
      </c>
      <c r="R1323" s="26">
        <f t="shared" si="507"/>
        <v>5</v>
      </c>
      <c r="S1323" s="26">
        <f t="shared" si="508"/>
        <v>2.5</v>
      </c>
      <c r="T1323" s="26">
        <f t="shared" si="509"/>
        <v>2.5</v>
      </c>
      <c r="U1323" s="26">
        <f t="shared" si="510"/>
        <v>0</v>
      </c>
      <c r="V1323" s="26">
        <f t="shared" si="511"/>
        <v>0</v>
      </c>
      <c r="W1323" s="26">
        <f>VLOOKUP(AF1323,角色间职业划分!L:M,2,FALSE)</f>
        <v>20002</v>
      </c>
      <c r="X1323" s="26">
        <f t="shared" si="512"/>
        <v>37</v>
      </c>
      <c r="Y1323" s="26">
        <v>0</v>
      </c>
      <c r="Z1323" s="26">
        <v>0</v>
      </c>
      <c r="AA1323" s="26">
        <v>0</v>
      </c>
      <c r="AB1323" s="26">
        <f t="shared" si="513"/>
        <v>10</v>
      </c>
      <c r="AC1323" s="1">
        <f t="shared" si="494"/>
        <v>918</v>
      </c>
      <c r="AD1323" s="51"/>
      <c r="AE1323" s="1"/>
      <c r="AF1323">
        <f t="shared" si="514"/>
        <v>22</v>
      </c>
      <c r="AG1323" s="26" t="str">
        <f>VLOOKUP(AF1323,角色间职业划分!P:R,3,FALSE)</f>
        <v>幻术师</v>
      </c>
      <c r="AH1323" s="26">
        <f t="shared" si="515"/>
        <v>37</v>
      </c>
    </row>
    <row r="1324" spans="1:34" x14ac:dyDescent="0.15">
      <c r="A1324" s="26">
        <v>1320</v>
      </c>
      <c r="B1324" s="26">
        <f t="shared" si="495"/>
        <v>0</v>
      </c>
      <c r="C1324" s="26">
        <f>ROUND(IF($AG1324="战士",VLOOKUP($AH1324,$DV:$ER,DX$1,FALSE),IF($AG1324="幻术师",VLOOKUP($AH1324,$EU:$FQ,EW$1,FALSE),IF($AG1324="刺客",VLOOKUP($AH1324,$FU:$GQ,FW$1,FALSE),"无该职业")))/VLOOKUP(AF1324,角色间职业划分!P:AP,20,FALSE),0)</f>
        <v>41</v>
      </c>
      <c r="D1324" s="26">
        <f t="shared" si="496"/>
        <v>0</v>
      </c>
      <c r="E1324" s="26">
        <f>ROUND(IF($AG1324="战士",VLOOKUP($AH1324,$DV:$ER,DZ$1,FALSE),IF($AG1324="幻术师",VLOOKUP($AH1324,$EU:$FQ,EY$1,FALSE),IF($AG1324="刺客",VLOOKUP($AH1324,$FU:$GQ,FY$1,FALSE),"无该职业")))*VLOOKUP($AF1324,角色间职业划分!$P:$AP,26,FALSE)*VLOOKUP($AF1324,角色间职业划分!$P:$AP,13,FALSE)/角色间职业划分!$AB$9,0)</f>
        <v>1100</v>
      </c>
      <c r="F1324" s="26">
        <f>ROUND(IF($AG1324="战士",VLOOKUP($AH1324,$DV:$ER,EA$1,FALSE),IF($AG1324="幻术师",VLOOKUP($AH1324,$EU:$FQ,EZ$1,FALSE),IF($AG1324="刺客",VLOOKUP($AH1324,$FU:$GQ,FZ$1,FALSE),"无该职业")))*VLOOKUP($AF1324,角色间职业划分!$P:$AP,8,FALSE)/角色间职业划分!$W$9,0)</f>
        <v>5146</v>
      </c>
      <c r="G1324" s="26">
        <f>ROUND(IF($AG1324="战士",VLOOKUP($AH1324,$DV:$ER,EB$1,FALSE),IF($AG1324="幻术师",VLOOKUP($AH1324,$EU:$FQ,FA$1,FALSE),IF($AG1324="刺客",VLOOKUP($AH1324,$FU:$GQ,GA$1,FALSE),"无该职业")))*VLOOKUP($AF1324,角色间职业划分!$P:$AP,13,FALSE)/角色间职业划分!$AB$9,0)</f>
        <v>3105</v>
      </c>
      <c r="H1324" s="26">
        <f t="shared" si="497"/>
        <v>0</v>
      </c>
      <c r="I1324" s="26">
        <f t="shared" si="498"/>
        <v>0</v>
      </c>
      <c r="J1324" s="26">
        <f t="shared" si="499"/>
        <v>0</v>
      </c>
      <c r="K1324" s="26">
        <f t="shared" si="500"/>
        <v>0</v>
      </c>
      <c r="L1324" s="26">
        <f t="shared" si="501"/>
        <v>0</v>
      </c>
      <c r="M1324" s="26">
        <f t="shared" si="502"/>
        <v>0</v>
      </c>
      <c r="N1324" s="26">
        <f t="shared" si="503"/>
        <v>7.5</v>
      </c>
      <c r="O1324" s="26">
        <f t="shared" si="504"/>
        <v>2.5</v>
      </c>
      <c r="P1324" s="26">
        <f t="shared" si="505"/>
        <v>0</v>
      </c>
      <c r="Q1324" s="26">
        <f t="shared" si="506"/>
        <v>2.5</v>
      </c>
      <c r="R1324" s="26">
        <f t="shared" si="507"/>
        <v>7.5</v>
      </c>
      <c r="S1324" s="26">
        <f t="shared" si="508"/>
        <v>2.5</v>
      </c>
      <c r="T1324" s="26">
        <f t="shared" si="509"/>
        <v>2.5</v>
      </c>
      <c r="U1324" s="26">
        <f t="shared" si="510"/>
        <v>0</v>
      </c>
      <c r="V1324" s="26">
        <f t="shared" si="511"/>
        <v>0</v>
      </c>
      <c r="W1324" s="26">
        <f>VLOOKUP(AF1324,角色间职业划分!L:M,2,FALSE)</f>
        <v>20002</v>
      </c>
      <c r="X1324" s="26">
        <f t="shared" si="512"/>
        <v>38</v>
      </c>
      <c r="Y1324" s="26">
        <v>0</v>
      </c>
      <c r="Z1324" s="26">
        <v>0</v>
      </c>
      <c r="AA1324" s="26">
        <v>0</v>
      </c>
      <c r="AB1324" s="26">
        <f t="shared" si="513"/>
        <v>10</v>
      </c>
      <c r="AC1324" s="1">
        <f t="shared" si="494"/>
        <v>939</v>
      </c>
      <c r="AD1324" s="51"/>
      <c r="AE1324" s="1"/>
      <c r="AF1324">
        <f t="shared" si="514"/>
        <v>22</v>
      </c>
      <c r="AG1324" s="26" t="str">
        <f>VLOOKUP(AF1324,角色间职业划分!P:R,3,FALSE)</f>
        <v>幻术师</v>
      </c>
      <c r="AH1324" s="26">
        <f t="shared" si="515"/>
        <v>38</v>
      </c>
    </row>
    <row r="1325" spans="1:34" x14ac:dyDescent="0.15">
      <c r="A1325" s="26">
        <v>1321</v>
      </c>
      <c r="B1325" s="26">
        <f t="shared" si="495"/>
        <v>0</v>
      </c>
      <c r="C1325" s="26">
        <f>ROUND(IF($AG1325="战士",VLOOKUP($AH1325,$DV:$ER,DX$1,FALSE),IF($AG1325="幻术师",VLOOKUP($AH1325,$EU:$FQ,EW$1,FALSE),IF($AG1325="刺客",VLOOKUP($AH1325,$FU:$GQ,FW$1,FALSE),"无该职业")))/VLOOKUP(AF1325,角色间职业划分!P:AP,20,FALSE),0)</f>
        <v>41</v>
      </c>
      <c r="D1325" s="26">
        <f t="shared" si="496"/>
        <v>0</v>
      </c>
      <c r="E1325" s="26">
        <f>ROUND(IF($AG1325="战士",VLOOKUP($AH1325,$DV:$ER,DZ$1,FALSE),IF($AG1325="幻术师",VLOOKUP($AH1325,$EU:$FQ,EY$1,FALSE),IF($AG1325="刺客",VLOOKUP($AH1325,$FU:$GQ,FY$1,FALSE),"无该职业")))*VLOOKUP($AF1325,角色间职业划分!$P:$AP,26,FALSE)*VLOOKUP($AF1325,角色间职业划分!$P:$AP,13,FALSE)/角色间职业划分!$AB$9,0)</f>
        <v>1100</v>
      </c>
      <c r="F1325" s="26">
        <f>ROUND(IF($AG1325="战士",VLOOKUP($AH1325,$DV:$ER,EA$1,FALSE),IF($AG1325="幻术师",VLOOKUP($AH1325,$EU:$FQ,EZ$1,FALSE),IF($AG1325="刺客",VLOOKUP($AH1325,$FU:$GQ,FZ$1,FALSE),"无该职业")))*VLOOKUP($AF1325,角色间职业划分!$P:$AP,8,FALSE)/角色间职业划分!$W$9,0)</f>
        <v>5640</v>
      </c>
      <c r="G1325" s="26">
        <f>ROUND(IF($AG1325="战士",VLOOKUP($AH1325,$DV:$ER,EB$1,FALSE),IF($AG1325="幻术师",VLOOKUP($AH1325,$EU:$FQ,FA$1,FALSE),IF($AG1325="刺客",VLOOKUP($AH1325,$FU:$GQ,GA$1,FALSE),"无该职业")))*VLOOKUP($AF1325,角色间职业划分!$P:$AP,13,FALSE)/角色间职业划分!$AB$9,0)</f>
        <v>3105</v>
      </c>
      <c r="H1325" s="26">
        <f t="shared" si="497"/>
        <v>0</v>
      </c>
      <c r="I1325" s="26">
        <f t="shared" si="498"/>
        <v>0</v>
      </c>
      <c r="J1325" s="26">
        <f t="shared" si="499"/>
        <v>0</v>
      </c>
      <c r="K1325" s="26">
        <f t="shared" si="500"/>
        <v>0</v>
      </c>
      <c r="L1325" s="26">
        <f t="shared" si="501"/>
        <v>0</v>
      </c>
      <c r="M1325" s="26">
        <f t="shared" si="502"/>
        <v>0</v>
      </c>
      <c r="N1325" s="26">
        <f t="shared" si="503"/>
        <v>7.5</v>
      </c>
      <c r="O1325" s="26">
        <f t="shared" si="504"/>
        <v>2.5</v>
      </c>
      <c r="P1325" s="26">
        <f t="shared" si="505"/>
        <v>0</v>
      </c>
      <c r="Q1325" s="26">
        <f t="shared" si="506"/>
        <v>2.5</v>
      </c>
      <c r="R1325" s="26">
        <f t="shared" si="507"/>
        <v>7.5</v>
      </c>
      <c r="S1325" s="26">
        <f t="shared" si="508"/>
        <v>2.5</v>
      </c>
      <c r="T1325" s="26">
        <f t="shared" si="509"/>
        <v>2.5</v>
      </c>
      <c r="U1325" s="26">
        <f t="shared" si="510"/>
        <v>0</v>
      </c>
      <c r="V1325" s="26">
        <f t="shared" si="511"/>
        <v>0</v>
      </c>
      <c r="W1325" s="26">
        <f>VLOOKUP(AF1325,角色间职业划分!L:M,2,FALSE)</f>
        <v>20002</v>
      </c>
      <c r="X1325" s="26">
        <f t="shared" si="512"/>
        <v>39</v>
      </c>
      <c r="Y1325" s="26">
        <v>0</v>
      </c>
      <c r="Z1325" s="26">
        <v>0</v>
      </c>
      <c r="AA1325" s="26">
        <v>0</v>
      </c>
      <c r="AB1325" s="26">
        <f t="shared" si="513"/>
        <v>10</v>
      </c>
      <c r="AC1325" s="1">
        <f t="shared" si="494"/>
        <v>960</v>
      </c>
      <c r="AD1325" s="51"/>
      <c r="AE1325" s="1"/>
      <c r="AF1325">
        <f t="shared" si="514"/>
        <v>22</v>
      </c>
      <c r="AG1325" s="26" t="str">
        <f>VLOOKUP(AF1325,角色间职业划分!P:R,3,FALSE)</f>
        <v>幻术师</v>
      </c>
      <c r="AH1325" s="26">
        <f t="shared" si="515"/>
        <v>39</v>
      </c>
    </row>
    <row r="1326" spans="1:34" x14ac:dyDescent="0.15">
      <c r="A1326" s="26">
        <v>1322</v>
      </c>
      <c r="B1326" s="26">
        <f t="shared" si="495"/>
        <v>0</v>
      </c>
      <c r="C1326" s="26">
        <f>ROUND(IF($AG1326="战士",VLOOKUP($AH1326,$DV:$ER,DX$1,FALSE),IF($AG1326="幻术师",VLOOKUP($AH1326,$EU:$FQ,EW$1,FALSE),IF($AG1326="刺客",VLOOKUP($AH1326,$FU:$GQ,FW$1,FALSE),"无该职业")))/VLOOKUP(AF1326,角色间职业划分!P:AP,20,FALSE),0)</f>
        <v>41</v>
      </c>
      <c r="D1326" s="26">
        <f t="shared" si="496"/>
        <v>0</v>
      </c>
      <c r="E1326" s="26">
        <f>ROUND(IF($AG1326="战士",VLOOKUP($AH1326,$DV:$ER,DZ$1,FALSE),IF($AG1326="幻术师",VLOOKUP($AH1326,$EU:$FQ,EY$1,FALSE),IF($AG1326="刺客",VLOOKUP($AH1326,$FU:$GQ,FY$1,FALSE),"无该职业")))*VLOOKUP($AF1326,角色间职业划分!$P:$AP,26,FALSE)*VLOOKUP($AF1326,角色间职业划分!$P:$AP,13,FALSE)/角色间职业划分!$AB$9,0)</f>
        <v>1100</v>
      </c>
      <c r="F1326" s="26">
        <f>ROUND(IF($AG1326="战士",VLOOKUP($AH1326,$DV:$ER,EA$1,FALSE),IF($AG1326="幻术师",VLOOKUP($AH1326,$EU:$FQ,EZ$1,FALSE),IF($AG1326="刺客",VLOOKUP($AH1326,$FU:$GQ,FZ$1,FALSE),"无该职业")))*VLOOKUP($AF1326,角色间职业划分!$P:$AP,8,FALSE)/角色间职业划分!$W$9,0)</f>
        <v>5640</v>
      </c>
      <c r="G1326" s="26">
        <f>ROUND(IF($AG1326="战士",VLOOKUP($AH1326,$DV:$ER,EB$1,FALSE),IF($AG1326="幻术师",VLOOKUP($AH1326,$EU:$FQ,FA$1,FALSE),IF($AG1326="刺客",VLOOKUP($AH1326,$FU:$GQ,GA$1,FALSE),"无该职业")))*VLOOKUP($AF1326,角色间职业划分!$P:$AP,13,FALSE)/角色间职业划分!$AB$9,0)</f>
        <v>3105</v>
      </c>
      <c r="H1326" s="26">
        <f t="shared" si="497"/>
        <v>0</v>
      </c>
      <c r="I1326" s="26">
        <f t="shared" si="498"/>
        <v>0</v>
      </c>
      <c r="J1326" s="26">
        <f t="shared" si="499"/>
        <v>0</v>
      </c>
      <c r="K1326" s="26">
        <f t="shared" si="500"/>
        <v>0</v>
      </c>
      <c r="L1326" s="26">
        <f t="shared" si="501"/>
        <v>0</v>
      </c>
      <c r="M1326" s="26">
        <f t="shared" si="502"/>
        <v>0</v>
      </c>
      <c r="N1326" s="26">
        <f t="shared" si="503"/>
        <v>7.5</v>
      </c>
      <c r="O1326" s="26">
        <f t="shared" si="504"/>
        <v>2.5</v>
      </c>
      <c r="P1326" s="26">
        <f t="shared" si="505"/>
        <v>0</v>
      </c>
      <c r="Q1326" s="26">
        <f t="shared" si="506"/>
        <v>5</v>
      </c>
      <c r="R1326" s="26">
        <f t="shared" si="507"/>
        <v>7.5</v>
      </c>
      <c r="S1326" s="26">
        <f t="shared" si="508"/>
        <v>2.5</v>
      </c>
      <c r="T1326" s="26">
        <f t="shared" si="509"/>
        <v>2.5</v>
      </c>
      <c r="U1326" s="26">
        <f t="shared" si="510"/>
        <v>0</v>
      </c>
      <c r="V1326" s="26">
        <f t="shared" si="511"/>
        <v>0</v>
      </c>
      <c r="W1326" s="26">
        <f>VLOOKUP(AF1326,角色间职业划分!L:M,2,FALSE)</f>
        <v>20002</v>
      </c>
      <c r="X1326" s="26">
        <f t="shared" si="512"/>
        <v>40</v>
      </c>
      <c r="Y1326" s="26">
        <v>0</v>
      </c>
      <c r="Z1326" s="26">
        <v>0</v>
      </c>
      <c r="AA1326" s="26">
        <v>0</v>
      </c>
      <c r="AB1326" s="26">
        <f t="shared" si="513"/>
        <v>12.5</v>
      </c>
      <c r="AC1326" s="1">
        <f t="shared" si="494"/>
        <v>1010</v>
      </c>
      <c r="AD1326" s="51"/>
      <c r="AE1326" s="1"/>
      <c r="AF1326">
        <f t="shared" si="514"/>
        <v>22</v>
      </c>
      <c r="AG1326" s="26" t="str">
        <f>VLOOKUP(AF1326,角色间职业划分!P:R,3,FALSE)</f>
        <v>幻术师</v>
      </c>
      <c r="AH1326" s="26">
        <f t="shared" si="515"/>
        <v>40</v>
      </c>
    </row>
    <row r="1327" spans="1:34" x14ac:dyDescent="0.15">
      <c r="A1327" s="26">
        <v>1323</v>
      </c>
      <c r="B1327" s="26">
        <f t="shared" si="495"/>
        <v>0</v>
      </c>
      <c r="C1327" s="26">
        <f>ROUND(IF($AG1327="战士",VLOOKUP($AH1327,$DV:$ER,DX$1,FALSE),IF($AG1327="幻术师",VLOOKUP($AH1327,$EU:$FQ,EW$1,FALSE),IF($AG1327="刺客",VLOOKUP($AH1327,$FU:$GQ,FW$1,FALSE),"无该职业")))/VLOOKUP(AF1327,角色间职业划分!P:AP,20,FALSE),0)</f>
        <v>41</v>
      </c>
      <c r="D1327" s="26">
        <f t="shared" si="496"/>
        <v>0</v>
      </c>
      <c r="E1327" s="26">
        <f>ROUND(IF($AG1327="战士",VLOOKUP($AH1327,$DV:$ER,DZ$1,FALSE),IF($AG1327="幻术师",VLOOKUP($AH1327,$EU:$FQ,EY$1,FALSE),IF($AG1327="刺客",VLOOKUP($AH1327,$FU:$GQ,FY$1,FALSE),"无该职业")))*VLOOKUP($AF1327,角色间职业划分!$P:$AP,26,FALSE)*VLOOKUP($AF1327,角色间职业划分!$P:$AP,13,FALSE)/角色间职业划分!$AB$9,0)</f>
        <v>1100</v>
      </c>
      <c r="F1327" s="26">
        <f>ROUND(IF($AG1327="战士",VLOOKUP($AH1327,$DV:$ER,EA$1,FALSE),IF($AG1327="幻术师",VLOOKUP($AH1327,$EU:$FQ,EZ$1,FALSE),IF($AG1327="刺客",VLOOKUP($AH1327,$FU:$GQ,FZ$1,FALSE),"无该职业")))*VLOOKUP($AF1327,角色间职业划分!$P:$AP,8,FALSE)/角色间职业划分!$W$9,0)</f>
        <v>5640</v>
      </c>
      <c r="G1327" s="26">
        <f>ROUND(IF($AG1327="战士",VLOOKUP($AH1327,$DV:$ER,EB$1,FALSE),IF($AG1327="幻术师",VLOOKUP($AH1327,$EU:$FQ,FA$1,FALSE),IF($AG1327="刺客",VLOOKUP($AH1327,$FU:$GQ,GA$1,FALSE),"无该职业")))*VLOOKUP($AF1327,角色间职业划分!$P:$AP,13,FALSE)/角色间职业划分!$AB$9,0)</f>
        <v>3588</v>
      </c>
      <c r="H1327" s="26">
        <f t="shared" si="497"/>
        <v>0</v>
      </c>
      <c r="I1327" s="26">
        <f t="shared" si="498"/>
        <v>0</v>
      </c>
      <c r="J1327" s="26">
        <f t="shared" si="499"/>
        <v>0</v>
      </c>
      <c r="K1327" s="26">
        <f t="shared" si="500"/>
        <v>0</v>
      </c>
      <c r="L1327" s="26">
        <f t="shared" si="501"/>
        <v>0</v>
      </c>
      <c r="M1327" s="26">
        <f t="shared" si="502"/>
        <v>0</v>
      </c>
      <c r="N1327" s="26">
        <f t="shared" si="503"/>
        <v>7.5</v>
      </c>
      <c r="O1327" s="26">
        <f t="shared" si="504"/>
        <v>2.5</v>
      </c>
      <c r="P1327" s="26">
        <f t="shared" si="505"/>
        <v>0</v>
      </c>
      <c r="Q1327" s="26">
        <f t="shared" si="506"/>
        <v>5</v>
      </c>
      <c r="R1327" s="26">
        <f t="shared" si="507"/>
        <v>7.5</v>
      </c>
      <c r="S1327" s="26">
        <f t="shared" si="508"/>
        <v>2.5</v>
      </c>
      <c r="T1327" s="26">
        <f t="shared" si="509"/>
        <v>2.5</v>
      </c>
      <c r="U1327" s="26">
        <f t="shared" si="510"/>
        <v>0</v>
      </c>
      <c r="V1327" s="26">
        <f t="shared" si="511"/>
        <v>0</v>
      </c>
      <c r="W1327" s="26">
        <f>VLOOKUP(AF1327,角色间职业划分!L:M,2,FALSE)</f>
        <v>20002</v>
      </c>
      <c r="X1327" s="26">
        <f t="shared" si="512"/>
        <v>41</v>
      </c>
      <c r="Y1327" s="26">
        <v>0</v>
      </c>
      <c r="Z1327" s="26">
        <v>0</v>
      </c>
      <c r="AA1327" s="26">
        <v>0</v>
      </c>
      <c r="AB1327" s="26">
        <f t="shared" si="513"/>
        <v>12.5</v>
      </c>
      <c r="AC1327" s="1">
        <f t="shared" si="494"/>
        <v>1061</v>
      </c>
      <c r="AD1327" s="51"/>
      <c r="AE1327" s="1"/>
      <c r="AF1327">
        <f t="shared" si="514"/>
        <v>22</v>
      </c>
      <c r="AG1327" s="26" t="str">
        <f>VLOOKUP(AF1327,角色间职业划分!P:R,3,FALSE)</f>
        <v>幻术师</v>
      </c>
      <c r="AH1327" s="26">
        <f t="shared" si="515"/>
        <v>41</v>
      </c>
    </row>
    <row r="1328" spans="1:34" x14ac:dyDescent="0.15">
      <c r="A1328" s="26">
        <v>1324</v>
      </c>
      <c r="B1328" s="26">
        <f t="shared" si="495"/>
        <v>0</v>
      </c>
      <c r="C1328" s="26">
        <f>ROUND(IF($AG1328="战士",VLOOKUP($AH1328,$DV:$ER,DX$1,FALSE),IF($AG1328="幻术师",VLOOKUP($AH1328,$EU:$FQ,EW$1,FALSE),IF($AG1328="刺客",VLOOKUP($AH1328,$FU:$GQ,FW$1,FALSE),"无该职业")))/VLOOKUP(AF1328,角色间职业划分!P:AP,20,FALSE),0)</f>
        <v>47</v>
      </c>
      <c r="D1328" s="26">
        <f t="shared" si="496"/>
        <v>0</v>
      </c>
      <c r="E1328" s="26">
        <f>ROUND(IF($AG1328="战士",VLOOKUP($AH1328,$DV:$ER,DZ$1,FALSE),IF($AG1328="幻术师",VLOOKUP($AH1328,$EU:$FQ,EY$1,FALSE),IF($AG1328="刺客",VLOOKUP($AH1328,$FU:$GQ,FY$1,FALSE),"无该职业")))*VLOOKUP($AF1328,角色间职业划分!$P:$AP,26,FALSE)*VLOOKUP($AF1328,角色间职业划分!$P:$AP,13,FALSE)/角色间职业划分!$AB$9,0)</f>
        <v>1100</v>
      </c>
      <c r="F1328" s="26">
        <f>ROUND(IF($AG1328="战士",VLOOKUP($AH1328,$DV:$ER,EA$1,FALSE),IF($AG1328="幻术师",VLOOKUP($AH1328,$EU:$FQ,EZ$1,FALSE),IF($AG1328="刺客",VLOOKUP($AH1328,$FU:$GQ,FZ$1,FALSE),"无该职业")))*VLOOKUP($AF1328,角色间职业划分!$P:$AP,8,FALSE)/角色间职业划分!$W$9,0)</f>
        <v>5640</v>
      </c>
      <c r="G1328" s="26">
        <f>ROUND(IF($AG1328="战士",VLOOKUP($AH1328,$DV:$ER,EB$1,FALSE),IF($AG1328="幻术师",VLOOKUP($AH1328,$EU:$FQ,FA$1,FALSE),IF($AG1328="刺客",VLOOKUP($AH1328,$FU:$GQ,GA$1,FALSE),"无该职业")))*VLOOKUP($AF1328,角色间职业划分!$P:$AP,13,FALSE)/角色间职业划分!$AB$9,0)</f>
        <v>3588</v>
      </c>
      <c r="H1328" s="26">
        <f t="shared" si="497"/>
        <v>0</v>
      </c>
      <c r="I1328" s="26">
        <f t="shared" si="498"/>
        <v>0</v>
      </c>
      <c r="J1328" s="26">
        <f t="shared" si="499"/>
        <v>0</v>
      </c>
      <c r="K1328" s="26">
        <f t="shared" si="500"/>
        <v>0</v>
      </c>
      <c r="L1328" s="26">
        <f t="shared" si="501"/>
        <v>0</v>
      </c>
      <c r="M1328" s="26">
        <f t="shared" si="502"/>
        <v>0</v>
      </c>
      <c r="N1328" s="26">
        <f t="shared" si="503"/>
        <v>7.5</v>
      </c>
      <c r="O1328" s="26">
        <f t="shared" si="504"/>
        <v>2.5</v>
      </c>
      <c r="P1328" s="26">
        <f t="shared" si="505"/>
        <v>0</v>
      </c>
      <c r="Q1328" s="26">
        <f t="shared" si="506"/>
        <v>5</v>
      </c>
      <c r="R1328" s="26">
        <f t="shared" si="507"/>
        <v>7.5</v>
      </c>
      <c r="S1328" s="26">
        <f t="shared" si="508"/>
        <v>2.5</v>
      </c>
      <c r="T1328" s="26">
        <f t="shared" si="509"/>
        <v>2.5</v>
      </c>
      <c r="U1328" s="26">
        <f t="shared" si="510"/>
        <v>0</v>
      </c>
      <c r="V1328" s="26">
        <f t="shared" si="511"/>
        <v>0</v>
      </c>
      <c r="W1328" s="26">
        <f>VLOOKUP(AF1328,角色间职业划分!L:M,2,FALSE)</f>
        <v>20002</v>
      </c>
      <c r="X1328" s="26">
        <f t="shared" si="512"/>
        <v>42</v>
      </c>
      <c r="Y1328" s="26">
        <v>0</v>
      </c>
      <c r="Z1328" s="26">
        <v>0</v>
      </c>
      <c r="AA1328" s="26">
        <v>0</v>
      </c>
      <c r="AB1328" s="26">
        <f t="shared" si="513"/>
        <v>12.5</v>
      </c>
      <c r="AC1328" s="1">
        <f t="shared" si="494"/>
        <v>1111</v>
      </c>
      <c r="AD1328" s="51"/>
      <c r="AE1328" s="1"/>
      <c r="AF1328">
        <f t="shared" si="514"/>
        <v>22</v>
      </c>
      <c r="AG1328" s="26" t="str">
        <f>VLOOKUP(AF1328,角色间职业划分!P:R,3,FALSE)</f>
        <v>幻术师</v>
      </c>
      <c r="AH1328" s="26">
        <f t="shared" si="515"/>
        <v>42</v>
      </c>
    </row>
    <row r="1329" spans="1:34" x14ac:dyDescent="0.15">
      <c r="A1329" s="26">
        <v>1325</v>
      </c>
      <c r="B1329" s="26">
        <f t="shared" si="495"/>
        <v>0</v>
      </c>
      <c r="C1329" s="26">
        <f>ROUND(IF($AG1329="战士",VLOOKUP($AH1329,$DV:$ER,DX$1,FALSE),IF($AG1329="幻术师",VLOOKUP($AH1329,$EU:$FQ,EW$1,FALSE),IF($AG1329="刺客",VLOOKUP($AH1329,$FU:$GQ,FW$1,FALSE),"无该职业")))/VLOOKUP(AF1329,角色间职业划分!P:AP,20,FALSE),0)</f>
        <v>47</v>
      </c>
      <c r="D1329" s="26">
        <f t="shared" si="496"/>
        <v>0</v>
      </c>
      <c r="E1329" s="26">
        <f>ROUND(IF($AG1329="战士",VLOOKUP($AH1329,$DV:$ER,DZ$1,FALSE),IF($AG1329="幻术师",VLOOKUP($AH1329,$EU:$FQ,EY$1,FALSE),IF($AG1329="刺客",VLOOKUP($AH1329,$FU:$GQ,FY$1,FALSE),"无该职业")))*VLOOKUP($AF1329,角色间职业划分!$P:$AP,26,FALSE)*VLOOKUP($AF1329,角色间职业划分!$P:$AP,13,FALSE)/角色间职业划分!$AB$9,0)</f>
        <v>1572</v>
      </c>
      <c r="F1329" s="26">
        <f>ROUND(IF($AG1329="战士",VLOOKUP($AH1329,$DV:$ER,EA$1,FALSE),IF($AG1329="幻术师",VLOOKUP($AH1329,$EU:$FQ,EZ$1,FALSE),IF($AG1329="刺客",VLOOKUP($AH1329,$FU:$GQ,FZ$1,FALSE),"无该职业")))*VLOOKUP($AF1329,角色间职业划分!$P:$AP,8,FALSE)/角色间职业划分!$W$9,0)</f>
        <v>5640</v>
      </c>
      <c r="G1329" s="26">
        <f>ROUND(IF($AG1329="战士",VLOOKUP($AH1329,$DV:$ER,EB$1,FALSE),IF($AG1329="幻术师",VLOOKUP($AH1329,$EU:$FQ,FA$1,FALSE),IF($AG1329="刺客",VLOOKUP($AH1329,$FU:$GQ,GA$1,FALSE),"无该职业")))*VLOOKUP($AF1329,角色间职业划分!$P:$AP,13,FALSE)/角色间职业划分!$AB$9,0)</f>
        <v>3588</v>
      </c>
      <c r="H1329" s="26">
        <f t="shared" si="497"/>
        <v>0</v>
      </c>
      <c r="I1329" s="26">
        <f t="shared" si="498"/>
        <v>0</v>
      </c>
      <c r="J1329" s="26">
        <f t="shared" si="499"/>
        <v>0</v>
      </c>
      <c r="K1329" s="26">
        <f t="shared" si="500"/>
        <v>0</v>
      </c>
      <c r="L1329" s="26">
        <f t="shared" si="501"/>
        <v>0</v>
      </c>
      <c r="M1329" s="26">
        <f t="shared" si="502"/>
        <v>0</v>
      </c>
      <c r="N1329" s="26">
        <f t="shared" si="503"/>
        <v>7.5</v>
      </c>
      <c r="O1329" s="26">
        <f t="shared" si="504"/>
        <v>2.5</v>
      </c>
      <c r="P1329" s="26">
        <f t="shared" si="505"/>
        <v>0</v>
      </c>
      <c r="Q1329" s="26">
        <f t="shared" si="506"/>
        <v>5</v>
      </c>
      <c r="R1329" s="26">
        <f t="shared" si="507"/>
        <v>7.5</v>
      </c>
      <c r="S1329" s="26">
        <f t="shared" si="508"/>
        <v>2.5</v>
      </c>
      <c r="T1329" s="26">
        <f t="shared" si="509"/>
        <v>2.5</v>
      </c>
      <c r="U1329" s="26">
        <f t="shared" si="510"/>
        <v>0</v>
      </c>
      <c r="V1329" s="26">
        <f t="shared" si="511"/>
        <v>0</v>
      </c>
      <c r="W1329" s="26">
        <f>VLOOKUP(AF1329,角色间职业划分!L:M,2,FALSE)</f>
        <v>20002</v>
      </c>
      <c r="X1329" s="26">
        <f t="shared" si="512"/>
        <v>43</v>
      </c>
      <c r="Y1329" s="26">
        <v>0</v>
      </c>
      <c r="Z1329" s="26">
        <v>0</v>
      </c>
      <c r="AA1329" s="26">
        <v>0</v>
      </c>
      <c r="AB1329" s="26">
        <f t="shared" si="513"/>
        <v>12.5</v>
      </c>
      <c r="AC1329" s="1">
        <f t="shared" si="494"/>
        <v>1162</v>
      </c>
      <c r="AD1329" s="51"/>
      <c r="AE1329" s="1"/>
      <c r="AF1329">
        <f t="shared" si="514"/>
        <v>22</v>
      </c>
      <c r="AG1329" s="26" t="str">
        <f>VLOOKUP(AF1329,角色间职业划分!P:R,3,FALSE)</f>
        <v>幻术师</v>
      </c>
      <c r="AH1329" s="26">
        <f t="shared" si="515"/>
        <v>43</v>
      </c>
    </row>
    <row r="1330" spans="1:34" x14ac:dyDescent="0.15">
      <c r="A1330" s="26">
        <v>1326</v>
      </c>
      <c r="B1330" s="26">
        <f t="shared" si="495"/>
        <v>0</v>
      </c>
      <c r="C1330" s="26">
        <f>ROUND(IF($AG1330="战士",VLOOKUP($AH1330,$DV:$ER,DX$1,FALSE),IF($AG1330="幻术师",VLOOKUP($AH1330,$EU:$FQ,EW$1,FALSE),IF($AG1330="刺客",VLOOKUP($AH1330,$FU:$GQ,FW$1,FALSE),"无该职业")))/VLOOKUP(AF1330,角色间职业划分!P:AP,20,FALSE),0)</f>
        <v>47</v>
      </c>
      <c r="D1330" s="26">
        <f t="shared" si="496"/>
        <v>0</v>
      </c>
      <c r="E1330" s="26">
        <f>ROUND(IF($AG1330="战士",VLOOKUP($AH1330,$DV:$ER,DZ$1,FALSE),IF($AG1330="幻术师",VLOOKUP($AH1330,$EU:$FQ,EY$1,FALSE),IF($AG1330="刺客",VLOOKUP($AH1330,$FU:$GQ,FY$1,FALSE),"无该职业")))*VLOOKUP($AF1330,角色间职业划分!$P:$AP,26,FALSE)*VLOOKUP($AF1330,角色间职业划分!$P:$AP,13,FALSE)/角色间职业划分!$AB$9,0)</f>
        <v>1572</v>
      </c>
      <c r="F1330" s="26">
        <f>ROUND(IF($AG1330="战士",VLOOKUP($AH1330,$DV:$ER,EA$1,FALSE),IF($AG1330="幻术师",VLOOKUP($AH1330,$EU:$FQ,EZ$1,FALSE),IF($AG1330="刺客",VLOOKUP($AH1330,$FU:$GQ,FZ$1,FALSE),"无该职业")))*VLOOKUP($AF1330,角色间职业划分!$P:$AP,8,FALSE)/角色间职业划分!$W$9,0)</f>
        <v>7123</v>
      </c>
      <c r="G1330" s="26">
        <f>ROUND(IF($AG1330="战士",VLOOKUP($AH1330,$DV:$ER,EB$1,FALSE),IF($AG1330="幻术师",VLOOKUP($AH1330,$EU:$FQ,FA$1,FALSE),IF($AG1330="刺客",VLOOKUP($AH1330,$FU:$GQ,GA$1,FALSE),"无该职业")))*VLOOKUP($AF1330,角色间职业划分!$P:$AP,13,FALSE)/角色间职业划分!$AB$9,0)</f>
        <v>3588</v>
      </c>
      <c r="H1330" s="26">
        <f t="shared" si="497"/>
        <v>0</v>
      </c>
      <c r="I1330" s="26">
        <f t="shared" si="498"/>
        <v>0</v>
      </c>
      <c r="J1330" s="26">
        <f t="shared" si="499"/>
        <v>0</v>
      </c>
      <c r="K1330" s="26">
        <f t="shared" si="500"/>
        <v>0</v>
      </c>
      <c r="L1330" s="26">
        <f t="shared" si="501"/>
        <v>0</v>
      </c>
      <c r="M1330" s="26">
        <f t="shared" si="502"/>
        <v>0</v>
      </c>
      <c r="N1330" s="26">
        <f t="shared" si="503"/>
        <v>7.5</v>
      </c>
      <c r="O1330" s="26">
        <f t="shared" si="504"/>
        <v>2.5</v>
      </c>
      <c r="P1330" s="26">
        <f t="shared" si="505"/>
        <v>0</v>
      </c>
      <c r="Q1330" s="26">
        <f t="shared" si="506"/>
        <v>5</v>
      </c>
      <c r="R1330" s="26">
        <f t="shared" si="507"/>
        <v>7.5</v>
      </c>
      <c r="S1330" s="26">
        <f t="shared" si="508"/>
        <v>2.5</v>
      </c>
      <c r="T1330" s="26">
        <f t="shared" si="509"/>
        <v>2.5</v>
      </c>
      <c r="U1330" s="26">
        <f t="shared" si="510"/>
        <v>0</v>
      </c>
      <c r="V1330" s="26">
        <f t="shared" si="511"/>
        <v>0</v>
      </c>
      <c r="W1330" s="26">
        <f>VLOOKUP(AF1330,角色间职业划分!L:M,2,FALSE)</f>
        <v>20002</v>
      </c>
      <c r="X1330" s="26">
        <f t="shared" si="512"/>
        <v>44</v>
      </c>
      <c r="Y1330" s="26">
        <v>0</v>
      </c>
      <c r="Z1330" s="26">
        <v>0</v>
      </c>
      <c r="AA1330" s="26">
        <v>0</v>
      </c>
      <c r="AB1330" s="26">
        <f t="shared" si="513"/>
        <v>12.5</v>
      </c>
      <c r="AC1330" s="1">
        <f t="shared" si="494"/>
        <v>1212</v>
      </c>
      <c r="AD1330" s="51"/>
      <c r="AE1330" s="1"/>
      <c r="AF1330">
        <f t="shared" si="514"/>
        <v>22</v>
      </c>
      <c r="AG1330" s="26" t="str">
        <f>VLOOKUP(AF1330,角色间职业划分!P:R,3,FALSE)</f>
        <v>幻术师</v>
      </c>
      <c r="AH1330" s="26">
        <f t="shared" si="515"/>
        <v>44</v>
      </c>
    </row>
    <row r="1331" spans="1:34" x14ac:dyDescent="0.15">
      <c r="A1331" s="26">
        <v>1327</v>
      </c>
      <c r="B1331" s="26">
        <f t="shared" si="495"/>
        <v>0</v>
      </c>
      <c r="C1331" s="26">
        <f>ROUND(IF($AG1331="战士",VLOOKUP($AH1331,$DV:$ER,DX$1,FALSE),IF($AG1331="幻术师",VLOOKUP($AH1331,$EU:$FQ,EW$1,FALSE),IF($AG1331="刺客",VLOOKUP($AH1331,$FU:$GQ,FW$1,FALSE),"无该职业")))/VLOOKUP(AF1331,角色间职业划分!P:AP,20,FALSE),0)</f>
        <v>47</v>
      </c>
      <c r="D1331" s="26">
        <f t="shared" si="496"/>
        <v>0</v>
      </c>
      <c r="E1331" s="26">
        <f>ROUND(IF($AG1331="战士",VLOOKUP($AH1331,$DV:$ER,DZ$1,FALSE),IF($AG1331="幻术师",VLOOKUP($AH1331,$EU:$FQ,EY$1,FALSE),IF($AG1331="刺客",VLOOKUP($AH1331,$FU:$GQ,FY$1,FALSE),"无该职业")))*VLOOKUP($AF1331,角色间职业划分!$P:$AP,26,FALSE)*VLOOKUP($AF1331,角色间职业划分!$P:$AP,13,FALSE)/角色间职业划分!$AB$9,0)</f>
        <v>1572</v>
      </c>
      <c r="F1331" s="26">
        <f>ROUND(IF($AG1331="战士",VLOOKUP($AH1331,$DV:$ER,EA$1,FALSE),IF($AG1331="幻术师",VLOOKUP($AH1331,$EU:$FQ,EZ$1,FALSE),IF($AG1331="刺客",VLOOKUP($AH1331,$FU:$GQ,FZ$1,FALSE),"无该职业")))*VLOOKUP($AF1331,角色间职业划分!$P:$AP,8,FALSE)/角色间职业划分!$W$9,0)</f>
        <v>7123</v>
      </c>
      <c r="G1331" s="26">
        <f>ROUND(IF($AG1331="战士",VLOOKUP($AH1331,$DV:$ER,EB$1,FALSE),IF($AG1331="幻术师",VLOOKUP($AH1331,$EU:$FQ,FA$1,FALSE),IF($AG1331="刺客",VLOOKUP($AH1331,$FU:$GQ,GA$1,FALSE),"无该职业")))*VLOOKUP($AF1331,角色间职业划分!$P:$AP,13,FALSE)/角色间职业划分!$AB$9,0)</f>
        <v>4271</v>
      </c>
      <c r="H1331" s="26">
        <f t="shared" si="497"/>
        <v>0</v>
      </c>
      <c r="I1331" s="26">
        <f t="shared" si="498"/>
        <v>0</v>
      </c>
      <c r="J1331" s="26">
        <f t="shared" si="499"/>
        <v>0</v>
      </c>
      <c r="K1331" s="26">
        <f t="shared" si="500"/>
        <v>0</v>
      </c>
      <c r="L1331" s="26">
        <f t="shared" si="501"/>
        <v>0</v>
      </c>
      <c r="M1331" s="26">
        <f t="shared" si="502"/>
        <v>0</v>
      </c>
      <c r="N1331" s="26">
        <f t="shared" si="503"/>
        <v>7.5</v>
      </c>
      <c r="O1331" s="26">
        <f t="shared" si="504"/>
        <v>2.5</v>
      </c>
      <c r="P1331" s="26">
        <f t="shared" si="505"/>
        <v>0</v>
      </c>
      <c r="Q1331" s="26">
        <f t="shared" si="506"/>
        <v>5</v>
      </c>
      <c r="R1331" s="26">
        <f t="shared" si="507"/>
        <v>7.5</v>
      </c>
      <c r="S1331" s="26">
        <f t="shared" si="508"/>
        <v>2.5</v>
      </c>
      <c r="T1331" s="26">
        <f t="shared" si="509"/>
        <v>2.5</v>
      </c>
      <c r="U1331" s="26">
        <f t="shared" si="510"/>
        <v>0</v>
      </c>
      <c r="V1331" s="26">
        <f t="shared" si="511"/>
        <v>0</v>
      </c>
      <c r="W1331" s="26">
        <f>VLOOKUP(AF1331,角色间职业划分!L:M,2,FALSE)</f>
        <v>20002</v>
      </c>
      <c r="X1331" s="26">
        <f t="shared" si="512"/>
        <v>45</v>
      </c>
      <c r="Y1331" s="26">
        <v>0</v>
      </c>
      <c r="Z1331" s="26">
        <v>0</v>
      </c>
      <c r="AA1331" s="26">
        <v>0</v>
      </c>
      <c r="AB1331" s="26">
        <f t="shared" si="513"/>
        <v>12.5</v>
      </c>
      <c r="AC1331" s="1">
        <f t="shared" si="494"/>
        <v>1263</v>
      </c>
      <c r="AD1331" s="51"/>
      <c r="AE1331" s="1"/>
      <c r="AF1331">
        <f t="shared" si="514"/>
        <v>22</v>
      </c>
      <c r="AG1331" s="26" t="str">
        <f>VLOOKUP(AF1331,角色间职业划分!P:R,3,FALSE)</f>
        <v>幻术师</v>
      </c>
      <c r="AH1331" s="26">
        <f t="shared" si="515"/>
        <v>45</v>
      </c>
    </row>
    <row r="1332" spans="1:34" x14ac:dyDescent="0.15">
      <c r="A1332" s="26">
        <v>1328</v>
      </c>
      <c r="B1332" s="26">
        <f t="shared" si="495"/>
        <v>0</v>
      </c>
      <c r="C1332" s="26">
        <f>ROUND(IF($AG1332="战士",VLOOKUP($AH1332,$DV:$ER,DX$1,FALSE),IF($AG1332="幻术师",VLOOKUP($AH1332,$EU:$FQ,EW$1,FALSE),IF($AG1332="刺客",VLOOKUP($AH1332,$FU:$GQ,FW$1,FALSE),"无该职业")))/VLOOKUP(AF1332,角色间职业划分!P:AP,20,FALSE),0)</f>
        <v>47</v>
      </c>
      <c r="D1332" s="26">
        <f t="shared" si="496"/>
        <v>0</v>
      </c>
      <c r="E1332" s="26">
        <f>ROUND(IF($AG1332="战士",VLOOKUP($AH1332,$DV:$ER,DZ$1,FALSE),IF($AG1332="幻术师",VLOOKUP($AH1332,$EU:$FQ,EY$1,FALSE),IF($AG1332="刺客",VLOOKUP($AH1332,$FU:$GQ,FY$1,FALSE),"无该职业")))*VLOOKUP($AF1332,角色间职业划分!$P:$AP,26,FALSE)*VLOOKUP($AF1332,角色间职业划分!$P:$AP,13,FALSE)/角色间职业划分!$AB$9,0)</f>
        <v>1572</v>
      </c>
      <c r="F1332" s="26">
        <f>ROUND(IF($AG1332="战士",VLOOKUP($AH1332,$DV:$ER,EA$1,FALSE),IF($AG1332="幻术师",VLOOKUP($AH1332,$EU:$FQ,EZ$1,FALSE),IF($AG1332="刺客",VLOOKUP($AH1332,$FU:$GQ,FZ$1,FALSE),"无该职业")))*VLOOKUP($AF1332,角色间职业划分!$P:$AP,8,FALSE)/角色间职业划分!$W$9,0)</f>
        <v>7123</v>
      </c>
      <c r="G1332" s="26">
        <f>ROUND(IF($AG1332="战士",VLOOKUP($AH1332,$DV:$ER,EB$1,FALSE),IF($AG1332="幻术师",VLOOKUP($AH1332,$EU:$FQ,FA$1,FALSE),IF($AG1332="刺客",VLOOKUP($AH1332,$FU:$GQ,GA$1,FALSE),"无该职业")))*VLOOKUP($AF1332,角色间职业划分!$P:$AP,13,FALSE)/角色间职业划分!$AB$9,0)</f>
        <v>4271</v>
      </c>
      <c r="H1332" s="26">
        <f t="shared" si="497"/>
        <v>0</v>
      </c>
      <c r="I1332" s="26">
        <f t="shared" si="498"/>
        <v>0</v>
      </c>
      <c r="J1332" s="26">
        <f t="shared" si="499"/>
        <v>0</v>
      </c>
      <c r="K1332" s="26">
        <f t="shared" si="500"/>
        <v>0</v>
      </c>
      <c r="L1332" s="26">
        <f t="shared" si="501"/>
        <v>0</v>
      </c>
      <c r="M1332" s="26">
        <f t="shared" si="502"/>
        <v>0</v>
      </c>
      <c r="N1332" s="26">
        <f t="shared" si="503"/>
        <v>7.5</v>
      </c>
      <c r="O1332" s="26">
        <f t="shared" si="504"/>
        <v>5</v>
      </c>
      <c r="P1332" s="26">
        <f t="shared" si="505"/>
        <v>0</v>
      </c>
      <c r="Q1332" s="26">
        <f t="shared" si="506"/>
        <v>5</v>
      </c>
      <c r="R1332" s="26">
        <f t="shared" si="507"/>
        <v>7.5</v>
      </c>
      <c r="S1332" s="26">
        <f t="shared" si="508"/>
        <v>2.5</v>
      </c>
      <c r="T1332" s="26">
        <f t="shared" si="509"/>
        <v>2.5</v>
      </c>
      <c r="U1332" s="26">
        <f t="shared" si="510"/>
        <v>0</v>
      </c>
      <c r="V1332" s="26">
        <f t="shared" si="511"/>
        <v>0</v>
      </c>
      <c r="W1332" s="26">
        <f>VLOOKUP(AF1332,角色间职业划分!L:M,2,FALSE)</f>
        <v>20002</v>
      </c>
      <c r="X1332" s="26">
        <f t="shared" si="512"/>
        <v>46</v>
      </c>
      <c r="Y1332" s="26">
        <v>0</v>
      </c>
      <c r="Z1332" s="26">
        <v>0</v>
      </c>
      <c r="AA1332" s="26">
        <v>0</v>
      </c>
      <c r="AB1332" s="26">
        <f t="shared" si="513"/>
        <v>12.5</v>
      </c>
      <c r="AC1332" s="1">
        <f t="shared" si="494"/>
        <v>1313</v>
      </c>
      <c r="AD1332" s="51"/>
      <c r="AE1332" s="1"/>
      <c r="AF1332">
        <f t="shared" si="514"/>
        <v>22</v>
      </c>
      <c r="AG1332" s="26" t="str">
        <f>VLOOKUP(AF1332,角色间职业划分!P:R,3,FALSE)</f>
        <v>幻术师</v>
      </c>
      <c r="AH1332" s="26">
        <f t="shared" si="515"/>
        <v>46</v>
      </c>
    </row>
    <row r="1333" spans="1:34" x14ac:dyDescent="0.15">
      <c r="A1333" s="26">
        <v>1329</v>
      </c>
      <c r="B1333" s="26">
        <f t="shared" si="495"/>
        <v>0</v>
      </c>
      <c r="C1333" s="26">
        <f>ROUND(IF($AG1333="战士",VLOOKUP($AH1333,$DV:$ER,DX$1,FALSE),IF($AG1333="幻术师",VLOOKUP($AH1333,$EU:$FQ,EW$1,FALSE),IF($AG1333="刺客",VLOOKUP($AH1333,$FU:$GQ,FW$1,FALSE),"无该职业")))/VLOOKUP(AF1333,角色间职业划分!P:AP,20,FALSE),0)</f>
        <v>47</v>
      </c>
      <c r="D1333" s="26">
        <f t="shared" si="496"/>
        <v>0</v>
      </c>
      <c r="E1333" s="26">
        <f>ROUND(IF($AG1333="战士",VLOOKUP($AH1333,$DV:$ER,DZ$1,FALSE),IF($AG1333="幻术师",VLOOKUP($AH1333,$EU:$FQ,EY$1,FALSE),IF($AG1333="刺客",VLOOKUP($AH1333,$FU:$GQ,FY$1,FALSE),"无该职业")))*VLOOKUP($AF1333,角色间职业划分!$P:$AP,26,FALSE)*VLOOKUP($AF1333,角色间职业划分!$P:$AP,13,FALSE)/角色间职业划分!$AB$9,0)</f>
        <v>1572</v>
      </c>
      <c r="F1333" s="26">
        <f>ROUND(IF($AG1333="战士",VLOOKUP($AH1333,$DV:$ER,EA$1,FALSE),IF($AG1333="幻术师",VLOOKUP($AH1333,$EU:$FQ,EZ$1,FALSE),IF($AG1333="刺客",VLOOKUP($AH1333,$FU:$GQ,FZ$1,FALSE),"无该职业")))*VLOOKUP($AF1333,角色间职业划分!$P:$AP,8,FALSE)/角色间职业划分!$W$9,0)</f>
        <v>8013</v>
      </c>
      <c r="G1333" s="26">
        <f>ROUND(IF($AG1333="战士",VLOOKUP($AH1333,$DV:$ER,EB$1,FALSE),IF($AG1333="幻术师",VLOOKUP($AH1333,$EU:$FQ,FA$1,FALSE),IF($AG1333="刺客",VLOOKUP($AH1333,$FU:$GQ,GA$1,FALSE),"无该职业")))*VLOOKUP($AF1333,角色间职业划分!$P:$AP,13,FALSE)/角色间职业划分!$AB$9,0)</f>
        <v>4271</v>
      </c>
      <c r="H1333" s="26">
        <f t="shared" si="497"/>
        <v>0</v>
      </c>
      <c r="I1333" s="26">
        <f t="shared" si="498"/>
        <v>0</v>
      </c>
      <c r="J1333" s="26">
        <f t="shared" si="499"/>
        <v>0</v>
      </c>
      <c r="K1333" s="26">
        <f t="shared" si="500"/>
        <v>0</v>
      </c>
      <c r="L1333" s="26">
        <f t="shared" si="501"/>
        <v>0</v>
      </c>
      <c r="M1333" s="26">
        <f t="shared" si="502"/>
        <v>0</v>
      </c>
      <c r="N1333" s="26">
        <f t="shared" si="503"/>
        <v>7.5</v>
      </c>
      <c r="O1333" s="26">
        <f t="shared" si="504"/>
        <v>5</v>
      </c>
      <c r="P1333" s="26">
        <f t="shared" si="505"/>
        <v>0</v>
      </c>
      <c r="Q1333" s="26">
        <f t="shared" si="506"/>
        <v>5</v>
      </c>
      <c r="R1333" s="26">
        <f t="shared" si="507"/>
        <v>7.5</v>
      </c>
      <c r="S1333" s="26">
        <f t="shared" si="508"/>
        <v>2.5</v>
      </c>
      <c r="T1333" s="26">
        <f t="shared" si="509"/>
        <v>2.5</v>
      </c>
      <c r="U1333" s="26">
        <f t="shared" si="510"/>
        <v>0</v>
      </c>
      <c r="V1333" s="26">
        <f t="shared" si="511"/>
        <v>0</v>
      </c>
      <c r="W1333" s="26">
        <f>VLOOKUP(AF1333,角色间职业划分!L:M,2,FALSE)</f>
        <v>20002</v>
      </c>
      <c r="X1333" s="26">
        <f t="shared" si="512"/>
        <v>47</v>
      </c>
      <c r="Y1333" s="26">
        <v>0</v>
      </c>
      <c r="Z1333" s="26">
        <v>0</v>
      </c>
      <c r="AA1333" s="26">
        <v>0</v>
      </c>
      <c r="AB1333" s="26">
        <f t="shared" si="513"/>
        <v>12.5</v>
      </c>
      <c r="AC1333" s="1">
        <f t="shared" si="494"/>
        <v>1364</v>
      </c>
      <c r="AD1333" s="51"/>
      <c r="AE1333" s="1"/>
      <c r="AF1333">
        <f t="shared" si="514"/>
        <v>22</v>
      </c>
      <c r="AG1333" s="26" t="str">
        <f>VLOOKUP(AF1333,角色间职业划分!P:R,3,FALSE)</f>
        <v>幻术师</v>
      </c>
      <c r="AH1333" s="26">
        <f t="shared" si="515"/>
        <v>47</v>
      </c>
    </row>
    <row r="1334" spans="1:34" x14ac:dyDescent="0.15">
      <c r="A1334" s="26">
        <v>1330</v>
      </c>
      <c r="B1334" s="26">
        <f t="shared" si="495"/>
        <v>0</v>
      </c>
      <c r="C1334" s="26">
        <f>ROUND(IF($AG1334="战士",VLOOKUP($AH1334,$DV:$ER,DX$1,FALSE),IF($AG1334="幻术师",VLOOKUP($AH1334,$EU:$FQ,EW$1,FALSE),IF($AG1334="刺客",VLOOKUP($AH1334,$FU:$GQ,FW$1,FALSE),"无该职业")))/VLOOKUP(AF1334,角色间职业划分!P:AP,20,FALSE),0)</f>
        <v>53</v>
      </c>
      <c r="D1334" s="26">
        <f t="shared" si="496"/>
        <v>0</v>
      </c>
      <c r="E1334" s="26">
        <f>ROUND(IF($AG1334="战士",VLOOKUP($AH1334,$DV:$ER,DZ$1,FALSE),IF($AG1334="幻术师",VLOOKUP($AH1334,$EU:$FQ,EY$1,FALSE),IF($AG1334="刺客",VLOOKUP($AH1334,$FU:$GQ,FY$1,FALSE),"无该职业")))*VLOOKUP($AF1334,角色间职业划分!$P:$AP,26,FALSE)*VLOOKUP($AF1334,角色间职业划分!$P:$AP,13,FALSE)/角色间职业划分!$AB$9,0)</f>
        <v>1572</v>
      </c>
      <c r="F1334" s="26">
        <f>ROUND(IF($AG1334="战士",VLOOKUP($AH1334,$DV:$ER,EA$1,FALSE),IF($AG1334="幻术师",VLOOKUP($AH1334,$EU:$FQ,EZ$1,FALSE),IF($AG1334="刺客",VLOOKUP($AH1334,$FU:$GQ,FZ$1,FALSE),"无该职业")))*VLOOKUP($AF1334,角色间职业划分!$P:$AP,8,FALSE)/角色间职业划分!$W$9,0)</f>
        <v>8013</v>
      </c>
      <c r="G1334" s="26">
        <f>ROUND(IF($AG1334="战士",VLOOKUP($AH1334,$DV:$ER,EB$1,FALSE),IF($AG1334="幻术师",VLOOKUP($AH1334,$EU:$FQ,FA$1,FALSE),IF($AG1334="刺客",VLOOKUP($AH1334,$FU:$GQ,GA$1,FALSE),"无该职业")))*VLOOKUP($AF1334,角色间职业划分!$P:$AP,13,FALSE)/角色间职业划分!$AB$9,0)</f>
        <v>4271</v>
      </c>
      <c r="H1334" s="26">
        <f t="shared" si="497"/>
        <v>0</v>
      </c>
      <c r="I1334" s="26">
        <f t="shared" si="498"/>
        <v>0</v>
      </c>
      <c r="J1334" s="26">
        <f t="shared" si="499"/>
        <v>0</v>
      </c>
      <c r="K1334" s="26">
        <f t="shared" si="500"/>
        <v>0</v>
      </c>
      <c r="L1334" s="26">
        <f t="shared" si="501"/>
        <v>0</v>
      </c>
      <c r="M1334" s="26">
        <f t="shared" si="502"/>
        <v>0</v>
      </c>
      <c r="N1334" s="26">
        <f t="shared" si="503"/>
        <v>7.5</v>
      </c>
      <c r="O1334" s="26">
        <f t="shared" si="504"/>
        <v>5</v>
      </c>
      <c r="P1334" s="26">
        <f t="shared" si="505"/>
        <v>0</v>
      </c>
      <c r="Q1334" s="26">
        <f t="shared" si="506"/>
        <v>5</v>
      </c>
      <c r="R1334" s="26">
        <f t="shared" si="507"/>
        <v>7.5</v>
      </c>
      <c r="S1334" s="26">
        <f t="shared" si="508"/>
        <v>2.5</v>
      </c>
      <c r="T1334" s="26">
        <f t="shared" si="509"/>
        <v>2.5</v>
      </c>
      <c r="U1334" s="26">
        <f t="shared" si="510"/>
        <v>0</v>
      </c>
      <c r="V1334" s="26">
        <f t="shared" si="511"/>
        <v>0</v>
      </c>
      <c r="W1334" s="26">
        <f>VLOOKUP(AF1334,角色间职业划分!L:M,2,FALSE)</f>
        <v>20002</v>
      </c>
      <c r="X1334" s="26">
        <f t="shared" si="512"/>
        <v>48</v>
      </c>
      <c r="Y1334" s="26">
        <v>0</v>
      </c>
      <c r="Z1334" s="26">
        <v>0</v>
      </c>
      <c r="AA1334" s="26">
        <v>0</v>
      </c>
      <c r="AB1334" s="26">
        <f t="shared" si="513"/>
        <v>12.5</v>
      </c>
      <c r="AC1334" s="1">
        <f t="shared" si="494"/>
        <v>1414</v>
      </c>
      <c r="AD1334" s="51"/>
      <c r="AE1334" s="1"/>
      <c r="AF1334">
        <f t="shared" si="514"/>
        <v>22</v>
      </c>
      <c r="AG1334" s="26" t="str">
        <f>VLOOKUP(AF1334,角色间职业划分!P:R,3,FALSE)</f>
        <v>幻术师</v>
      </c>
      <c r="AH1334" s="26">
        <f t="shared" si="515"/>
        <v>48</v>
      </c>
    </row>
    <row r="1335" spans="1:34" x14ac:dyDescent="0.15">
      <c r="A1335" s="26">
        <v>1331</v>
      </c>
      <c r="B1335" s="26">
        <f t="shared" si="495"/>
        <v>0</v>
      </c>
      <c r="C1335" s="26">
        <f>ROUND(IF($AG1335="战士",VLOOKUP($AH1335,$DV:$ER,DX$1,FALSE),IF($AG1335="幻术师",VLOOKUP($AH1335,$EU:$FQ,EW$1,FALSE),IF($AG1335="刺客",VLOOKUP($AH1335,$FU:$GQ,FW$1,FALSE),"无该职业")))/VLOOKUP(AF1335,角色间职业划分!P:AP,20,FALSE),0)</f>
        <v>53</v>
      </c>
      <c r="D1335" s="26">
        <f t="shared" si="496"/>
        <v>0</v>
      </c>
      <c r="E1335" s="26">
        <f>ROUND(IF($AG1335="战士",VLOOKUP($AH1335,$DV:$ER,DZ$1,FALSE),IF($AG1335="幻术师",VLOOKUP($AH1335,$EU:$FQ,EY$1,FALSE),IF($AG1335="刺客",VLOOKUP($AH1335,$FU:$GQ,FY$1,FALSE),"无该职业")))*VLOOKUP($AF1335,角色间职业划分!$P:$AP,26,FALSE)*VLOOKUP($AF1335,角色间职业划分!$P:$AP,13,FALSE)/角色间职业划分!$AB$9,0)</f>
        <v>1572</v>
      </c>
      <c r="F1335" s="26">
        <f>ROUND(IF($AG1335="战士",VLOOKUP($AH1335,$DV:$ER,EA$1,FALSE),IF($AG1335="幻术师",VLOOKUP($AH1335,$EU:$FQ,EZ$1,FALSE),IF($AG1335="刺客",VLOOKUP($AH1335,$FU:$GQ,FZ$1,FALSE),"无该职业")))*VLOOKUP($AF1335,角色间职业划分!$P:$AP,8,FALSE)/角色间职业划分!$W$9,0)</f>
        <v>8013</v>
      </c>
      <c r="G1335" s="26">
        <f>ROUND(IF($AG1335="战士",VLOOKUP($AH1335,$DV:$ER,EB$1,FALSE),IF($AG1335="幻术师",VLOOKUP($AH1335,$EU:$FQ,FA$1,FALSE),IF($AG1335="刺客",VLOOKUP($AH1335,$FU:$GQ,GA$1,FALSE),"无该职业")))*VLOOKUP($AF1335,角色间职业划分!$P:$AP,13,FALSE)/角色间职业划分!$AB$9,0)</f>
        <v>4955</v>
      </c>
      <c r="H1335" s="26">
        <f t="shared" si="497"/>
        <v>0</v>
      </c>
      <c r="I1335" s="26">
        <f t="shared" si="498"/>
        <v>0</v>
      </c>
      <c r="J1335" s="26">
        <f t="shared" si="499"/>
        <v>0</v>
      </c>
      <c r="K1335" s="26">
        <f t="shared" si="500"/>
        <v>0</v>
      </c>
      <c r="L1335" s="26">
        <f t="shared" si="501"/>
        <v>0</v>
      </c>
      <c r="M1335" s="26">
        <f t="shared" si="502"/>
        <v>0</v>
      </c>
      <c r="N1335" s="26">
        <f t="shared" si="503"/>
        <v>7.5</v>
      </c>
      <c r="O1335" s="26">
        <f t="shared" si="504"/>
        <v>5</v>
      </c>
      <c r="P1335" s="26">
        <f t="shared" si="505"/>
        <v>0</v>
      </c>
      <c r="Q1335" s="26">
        <f t="shared" si="506"/>
        <v>5</v>
      </c>
      <c r="R1335" s="26">
        <f t="shared" si="507"/>
        <v>7.5</v>
      </c>
      <c r="S1335" s="26">
        <f t="shared" si="508"/>
        <v>2.5</v>
      </c>
      <c r="T1335" s="26">
        <f t="shared" si="509"/>
        <v>2.5</v>
      </c>
      <c r="U1335" s="26">
        <f t="shared" si="510"/>
        <v>0</v>
      </c>
      <c r="V1335" s="26">
        <f t="shared" si="511"/>
        <v>0</v>
      </c>
      <c r="W1335" s="26">
        <f>VLOOKUP(AF1335,角色间职业划分!L:M,2,FALSE)</f>
        <v>20002</v>
      </c>
      <c r="X1335" s="26">
        <f t="shared" si="512"/>
        <v>49</v>
      </c>
      <c r="Y1335" s="26">
        <v>0</v>
      </c>
      <c r="Z1335" s="26">
        <v>0</v>
      </c>
      <c r="AA1335" s="26">
        <v>0</v>
      </c>
      <c r="AB1335" s="26">
        <f t="shared" si="513"/>
        <v>12.5</v>
      </c>
      <c r="AC1335" s="1">
        <f t="shared" si="494"/>
        <v>1465</v>
      </c>
      <c r="AD1335" s="51"/>
      <c r="AE1335" s="1"/>
      <c r="AF1335">
        <f t="shared" si="514"/>
        <v>22</v>
      </c>
      <c r="AG1335" s="26" t="str">
        <f>VLOOKUP(AF1335,角色间职业划分!P:R,3,FALSE)</f>
        <v>幻术师</v>
      </c>
      <c r="AH1335" s="26">
        <f t="shared" si="515"/>
        <v>49</v>
      </c>
    </row>
    <row r="1336" spans="1:34" x14ac:dyDescent="0.15">
      <c r="A1336" s="26">
        <v>1332</v>
      </c>
      <c r="B1336" s="26">
        <f t="shared" si="495"/>
        <v>0</v>
      </c>
      <c r="C1336" s="26">
        <f>ROUND(IF($AG1336="战士",VLOOKUP($AH1336,$DV:$ER,DX$1,FALSE),IF($AG1336="幻术师",VLOOKUP($AH1336,$EU:$FQ,EW$1,FALSE),IF($AG1336="刺客",VLOOKUP($AH1336,$FU:$GQ,FW$1,FALSE),"无该职业")))/VLOOKUP(AF1336,角色间职业划分!P:AP,20,FALSE),0)</f>
        <v>53</v>
      </c>
      <c r="D1336" s="26">
        <f t="shared" si="496"/>
        <v>0</v>
      </c>
      <c r="E1336" s="26">
        <f>ROUND(IF($AG1336="战士",VLOOKUP($AH1336,$DV:$ER,DZ$1,FALSE),IF($AG1336="幻术师",VLOOKUP($AH1336,$EU:$FQ,EY$1,FALSE),IF($AG1336="刺客",VLOOKUP($AH1336,$FU:$GQ,FY$1,FALSE),"无该职业")))*VLOOKUP($AF1336,角色间职业划分!$P:$AP,26,FALSE)*VLOOKUP($AF1336,角色间职业划分!$P:$AP,13,FALSE)/角色间职业划分!$AB$9,0)</f>
        <v>1572</v>
      </c>
      <c r="F1336" s="26">
        <f>ROUND(IF($AG1336="战士",VLOOKUP($AH1336,$DV:$ER,EA$1,FALSE),IF($AG1336="幻术师",VLOOKUP($AH1336,$EU:$FQ,EZ$1,FALSE),IF($AG1336="刺客",VLOOKUP($AH1336,$FU:$GQ,FZ$1,FALSE),"无该职业")))*VLOOKUP($AF1336,角色间职业划分!$P:$AP,8,FALSE)/角色间职业划分!$W$9,0)</f>
        <v>8013</v>
      </c>
      <c r="G1336" s="26">
        <f>ROUND(IF($AG1336="战士",VLOOKUP($AH1336,$DV:$ER,EB$1,FALSE),IF($AG1336="幻术师",VLOOKUP($AH1336,$EU:$FQ,FA$1,FALSE),IF($AG1336="刺客",VLOOKUP($AH1336,$FU:$GQ,GA$1,FALSE),"无该职业")))*VLOOKUP($AF1336,角色间职业划分!$P:$AP,13,FALSE)/角色间职业划分!$AB$9,0)</f>
        <v>4955</v>
      </c>
      <c r="H1336" s="26">
        <f t="shared" si="497"/>
        <v>0</v>
      </c>
      <c r="I1336" s="26">
        <f t="shared" si="498"/>
        <v>0</v>
      </c>
      <c r="J1336" s="26">
        <f t="shared" si="499"/>
        <v>0</v>
      </c>
      <c r="K1336" s="26">
        <f t="shared" si="500"/>
        <v>0</v>
      </c>
      <c r="L1336" s="26">
        <f t="shared" si="501"/>
        <v>0</v>
      </c>
      <c r="M1336" s="26">
        <f t="shared" si="502"/>
        <v>0</v>
      </c>
      <c r="N1336" s="26">
        <f t="shared" si="503"/>
        <v>10</v>
      </c>
      <c r="O1336" s="26">
        <f t="shared" si="504"/>
        <v>5</v>
      </c>
      <c r="P1336" s="26">
        <f t="shared" si="505"/>
        <v>0</v>
      </c>
      <c r="Q1336" s="26">
        <f t="shared" si="506"/>
        <v>5</v>
      </c>
      <c r="R1336" s="26">
        <f t="shared" si="507"/>
        <v>7.5</v>
      </c>
      <c r="S1336" s="26">
        <f t="shared" si="508"/>
        <v>2.5</v>
      </c>
      <c r="T1336" s="26">
        <f t="shared" si="509"/>
        <v>2.5</v>
      </c>
      <c r="U1336" s="26">
        <f t="shared" si="510"/>
        <v>0</v>
      </c>
      <c r="V1336" s="26">
        <f t="shared" si="511"/>
        <v>0</v>
      </c>
      <c r="W1336" s="26">
        <f>VLOOKUP(AF1336,角色间职业划分!L:M,2,FALSE)</f>
        <v>20002</v>
      </c>
      <c r="X1336" s="26">
        <f t="shared" si="512"/>
        <v>50</v>
      </c>
      <c r="Y1336" s="26">
        <v>0</v>
      </c>
      <c r="Z1336" s="26">
        <v>0</v>
      </c>
      <c r="AA1336" s="26">
        <v>0</v>
      </c>
      <c r="AB1336" s="26">
        <f t="shared" si="513"/>
        <v>15</v>
      </c>
      <c r="AC1336" s="1">
        <f t="shared" si="494"/>
        <v>1515</v>
      </c>
      <c r="AD1336" s="51"/>
      <c r="AE1336" s="1"/>
      <c r="AF1336">
        <f t="shared" si="514"/>
        <v>22</v>
      </c>
      <c r="AG1336" s="26" t="str">
        <f>VLOOKUP(AF1336,角色间职业划分!P:R,3,FALSE)</f>
        <v>幻术师</v>
      </c>
      <c r="AH1336" s="26">
        <f t="shared" si="515"/>
        <v>50</v>
      </c>
    </row>
    <row r="1337" spans="1:34" x14ac:dyDescent="0.15">
      <c r="A1337" s="26">
        <v>1333</v>
      </c>
      <c r="B1337" s="26">
        <f t="shared" si="495"/>
        <v>0</v>
      </c>
      <c r="C1337" s="26">
        <f>ROUND(IF($AG1337="战士",VLOOKUP($AH1337,$DV:$ER,DX$1,FALSE),IF($AG1337="幻术师",VLOOKUP($AH1337,$EU:$FQ,EW$1,FALSE),IF($AG1337="刺客",VLOOKUP($AH1337,$FU:$GQ,FW$1,FALSE),"无该职业")))/VLOOKUP(AF1337,角色间职业划分!P:AP,20,FALSE),0)</f>
        <v>53</v>
      </c>
      <c r="D1337" s="26">
        <f t="shared" si="496"/>
        <v>0</v>
      </c>
      <c r="E1337" s="26">
        <f>ROUND(IF($AG1337="战士",VLOOKUP($AH1337,$DV:$ER,DZ$1,FALSE),IF($AG1337="幻术师",VLOOKUP($AH1337,$EU:$FQ,EY$1,FALSE),IF($AG1337="刺客",VLOOKUP($AH1337,$FU:$GQ,FY$1,FALSE),"无该职业")))*VLOOKUP($AF1337,角色间职业划分!$P:$AP,26,FALSE)*VLOOKUP($AF1337,角色间职业划分!$P:$AP,13,FALSE)/角色间职业划分!$AB$9,0)</f>
        <v>1572</v>
      </c>
      <c r="F1337" s="26">
        <f>ROUND(IF($AG1337="战士",VLOOKUP($AH1337,$DV:$ER,EA$1,FALSE),IF($AG1337="幻术师",VLOOKUP($AH1337,$EU:$FQ,EZ$1,FALSE),IF($AG1337="刺客",VLOOKUP($AH1337,$FU:$GQ,FZ$1,FALSE),"无该职业")))*VLOOKUP($AF1337,角色间职业划分!$P:$AP,8,FALSE)/角色间职业划分!$W$9,0)</f>
        <v>9200</v>
      </c>
      <c r="G1337" s="26">
        <f>ROUND(IF($AG1337="战士",VLOOKUP($AH1337,$DV:$ER,EB$1,FALSE),IF($AG1337="幻术师",VLOOKUP($AH1337,$EU:$FQ,FA$1,FALSE),IF($AG1337="刺客",VLOOKUP($AH1337,$FU:$GQ,GA$1,FALSE),"无该职业")))*VLOOKUP($AF1337,角色间职业划分!$P:$AP,13,FALSE)/角色间职业划分!$AB$9,0)</f>
        <v>4955</v>
      </c>
      <c r="H1337" s="26">
        <f t="shared" si="497"/>
        <v>0</v>
      </c>
      <c r="I1337" s="26">
        <f t="shared" si="498"/>
        <v>0</v>
      </c>
      <c r="J1337" s="26">
        <f t="shared" si="499"/>
        <v>0</v>
      </c>
      <c r="K1337" s="26">
        <f t="shared" si="500"/>
        <v>0</v>
      </c>
      <c r="L1337" s="26">
        <f t="shared" si="501"/>
        <v>0</v>
      </c>
      <c r="M1337" s="26">
        <f t="shared" si="502"/>
        <v>0</v>
      </c>
      <c r="N1337" s="26">
        <f t="shared" si="503"/>
        <v>10</v>
      </c>
      <c r="O1337" s="26">
        <f t="shared" si="504"/>
        <v>5</v>
      </c>
      <c r="P1337" s="26">
        <f t="shared" si="505"/>
        <v>0</v>
      </c>
      <c r="Q1337" s="26">
        <f t="shared" si="506"/>
        <v>5</v>
      </c>
      <c r="R1337" s="26">
        <f t="shared" si="507"/>
        <v>7.5</v>
      </c>
      <c r="S1337" s="26">
        <f t="shared" si="508"/>
        <v>2.5</v>
      </c>
      <c r="T1337" s="26">
        <f t="shared" si="509"/>
        <v>2.5</v>
      </c>
      <c r="U1337" s="26">
        <f t="shared" si="510"/>
        <v>0</v>
      </c>
      <c r="V1337" s="26">
        <f t="shared" si="511"/>
        <v>0</v>
      </c>
      <c r="W1337" s="26">
        <f>VLOOKUP(AF1337,角色间职业划分!L:M,2,FALSE)</f>
        <v>20002</v>
      </c>
      <c r="X1337" s="26">
        <f t="shared" si="512"/>
        <v>51</v>
      </c>
      <c r="Y1337" s="26">
        <v>0</v>
      </c>
      <c r="Z1337" s="26">
        <v>0</v>
      </c>
      <c r="AA1337" s="26">
        <v>0</v>
      </c>
      <c r="AB1337" s="26">
        <f t="shared" si="513"/>
        <v>15</v>
      </c>
      <c r="AC1337" s="1">
        <f t="shared" si="494"/>
        <v>1566</v>
      </c>
      <c r="AD1337" s="51"/>
      <c r="AE1337" s="1"/>
      <c r="AF1337">
        <f t="shared" si="514"/>
        <v>22</v>
      </c>
      <c r="AG1337" s="26" t="str">
        <f>VLOOKUP(AF1337,角色间职业划分!P:R,3,FALSE)</f>
        <v>幻术师</v>
      </c>
      <c r="AH1337" s="26">
        <f t="shared" si="515"/>
        <v>51</v>
      </c>
    </row>
    <row r="1338" spans="1:34" x14ac:dyDescent="0.15">
      <c r="A1338" s="26">
        <v>1334</v>
      </c>
      <c r="B1338" s="26">
        <f t="shared" si="495"/>
        <v>0</v>
      </c>
      <c r="C1338" s="26">
        <f>ROUND(IF($AG1338="战士",VLOOKUP($AH1338,$DV:$ER,DX$1,FALSE),IF($AG1338="幻术师",VLOOKUP($AH1338,$EU:$FQ,EW$1,FALSE),IF($AG1338="刺客",VLOOKUP($AH1338,$FU:$GQ,FW$1,FALSE),"无该职业")))/VLOOKUP(AF1338,角色间职业划分!P:AP,20,FALSE),0)</f>
        <v>53</v>
      </c>
      <c r="D1338" s="26">
        <f t="shared" si="496"/>
        <v>0</v>
      </c>
      <c r="E1338" s="26">
        <f>ROUND(IF($AG1338="战士",VLOOKUP($AH1338,$DV:$ER,DZ$1,FALSE),IF($AG1338="幻术师",VLOOKUP($AH1338,$EU:$FQ,EY$1,FALSE),IF($AG1338="刺客",VLOOKUP($AH1338,$FU:$GQ,FY$1,FALSE),"无该职业")))*VLOOKUP($AF1338,角色间职业划分!$P:$AP,26,FALSE)*VLOOKUP($AF1338,角色间职业划分!$P:$AP,13,FALSE)/角色间职业划分!$AB$9,0)</f>
        <v>1572</v>
      </c>
      <c r="F1338" s="26">
        <f>ROUND(IF($AG1338="战士",VLOOKUP($AH1338,$DV:$ER,EA$1,FALSE),IF($AG1338="幻术师",VLOOKUP($AH1338,$EU:$FQ,EZ$1,FALSE),IF($AG1338="刺客",VLOOKUP($AH1338,$FU:$GQ,FZ$1,FALSE),"无该职业")))*VLOOKUP($AF1338,角色间职业划分!$P:$AP,8,FALSE)/角色间职业划分!$W$9,0)</f>
        <v>9200</v>
      </c>
      <c r="G1338" s="26">
        <f>ROUND(IF($AG1338="战士",VLOOKUP($AH1338,$DV:$ER,EB$1,FALSE),IF($AG1338="幻术师",VLOOKUP($AH1338,$EU:$FQ,FA$1,FALSE),IF($AG1338="刺客",VLOOKUP($AH1338,$FU:$GQ,GA$1,FALSE),"无该职业")))*VLOOKUP($AF1338,角色间职业划分!$P:$AP,13,FALSE)/角色间职业划分!$AB$9,0)</f>
        <v>4955</v>
      </c>
      <c r="H1338" s="26">
        <f t="shared" si="497"/>
        <v>0</v>
      </c>
      <c r="I1338" s="26">
        <f t="shared" si="498"/>
        <v>0</v>
      </c>
      <c r="J1338" s="26">
        <f t="shared" si="499"/>
        <v>0</v>
      </c>
      <c r="K1338" s="26">
        <f t="shared" si="500"/>
        <v>0</v>
      </c>
      <c r="L1338" s="26">
        <f t="shared" si="501"/>
        <v>0</v>
      </c>
      <c r="M1338" s="26">
        <f t="shared" si="502"/>
        <v>0</v>
      </c>
      <c r="N1338" s="26">
        <f t="shared" si="503"/>
        <v>10</v>
      </c>
      <c r="O1338" s="26">
        <f t="shared" si="504"/>
        <v>5</v>
      </c>
      <c r="P1338" s="26">
        <f t="shared" si="505"/>
        <v>0</v>
      </c>
      <c r="Q1338" s="26">
        <f t="shared" si="506"/>
        <v>5</v>
      </c>
      <c r="R1338" s="26">
        <f t="shared" si="507"/>
        <v>7.5</v>
      </c>
      <c r="S1338" s="26">
        <f t="shared" si="508"/>
        <v>5</v>
      </c>
      <c r="T1338" s="26">
        <f t="shared" si="509"/>
        <v>2.5</v>
      </c>
      <c r="U1338" s="26">
        <f t="shared" si="510"/>
        <v>0</v>
      </c>
      <c r="V1338" s="26">
        <f t="shared" si="511"/>
        <v>0</v>
      </c>
      <c r="W1338" s="26">
        <f>VLOOKUP(AF1338,角色间职业划分!L:M,2,FALSE)</f>
        <v>20002</v>
      </c>
      <c r="X1338" s="26">
        <f t="shared" si="512"/>
        <v>52</v>
      </c>
      <c r="Y1338" s="26">
        <v>0</v>
      </c>
      <c r="Z1338" s="26">
        <v>0</v>
      </c>
      <c r="AA1338" s="26">
        <v>0</v>
      </c>
      <c r="AB1338" s="26">
        <f t="shared" si="513"/>
        <v>15</v>
      </c>
      <c r="AC1338" s="1">
        <f t="shared" si="494"/>
        <v>1616</v>
      </c>
      <c r="AD1338" s="51"/>
      <c r="AE1338" s="1"/>
      <c r="AF1338">
        <f t="shared" si="514"/>
        <v>22</v>
      </c>
      <c r="AG1338" s="26" t="str">
        <f>VLOOKUP(AF1338,角色间职业划分!P:R,3,FALSE)</f>
        <v>幻术师</v>
      </c>
      <c r="AH1338" s="26">
        <f t="shared" si="515"/>
        <v>52</v>
      </c>
    </row>
    <row r="1339" spans="1:34" x14ac:dyDescent="0.15">
      <c r="A1339" s="26">
        <v>1335</v>
      </c>
      <c r="B1339" s="26">
        <f t="shared" si="495"/>
        <v>0</v>
      </c>
      <c r="C1339" s="26">
        <f>ROUND(IF($AG1339="战士",VLOOKUP($AH1339,$DV:$ER,DX$1,FALSE),IF($AG1339="幻术师",VLOOKUP($AH1339,$EU:$FQ,EW$1,FALSE),IF($AG1339="刺客",VLOOKUP($AH1339,$FU:$GQ,FW$1,FALSE),"无该职业")))/VLOOKUP(AF1339,角色间职业划分!P:AP,20,FALSE),0)</f>
        <v>53</v>
      </c>
      <c r="D1339" s="26">
        <f t="shared" si="496"/>
        <v>0</v>
      </c>
      <c r="E1339" s="26">
        <f>ROUND(IF($AG1339="战士",VLOOKUP($AH1339,$DV:$ER,DZ$1,FALSE),IF($AG1339="幻术师",VLOOKUP($AH1339,$EU:$FQ,EY$1,FALSE),IF($AG1339="刺客",VLOOKUP($AH1339,$FU:$GQ,FY$1,FALSE),"无该职业")))*VLOOKUP($AF1339,角色间职业划分!$P:$AP,26,FALSE)*VLOOKUP($AF1339,角色间职业划分!$P:$AP,13,FALSE)/角色间职业划分!$AB$9,0)</f>
        <v>1572</v>
      </c>
      <c r="F1339" s="26">
        <f>ROUND(IF($AG1339="战士",VLOOKUP($AH1339,$DV:$ER,EA$1,FALSE),IF($AG1339="幻术师",VLOOKUP($AH1339,$EU:$FQ,EZ$1,FALSE),IF($AG1339="刺客",VLOOKUP($AH1339,$FU:$GQ,FZ$1,FALSE),"无该职业")))*VLOOKUP($AF1339,角色间职业划分!$P:$AP,8,FALSE)/角色间职业划分!$W$9,0)</f>
        <v>9200</v>
      </c>
      <c r="G1339" s="26">
        <f>ROUND(IF($AG1339="战士",VLOOKUP($AH1339,$DV:$ER,EB$1,FALSE),IF($AG1339="幻术师",VLOOKUP($AH1339,$EU:$FQ,FA$1,FALSE),IF($AG1339="刺客",VLOOKUP($AH1339,$FU:$GQ,GA$1,FALSE),"无该职业")))*VLOOKUP($AF1339,角色间职业划分!$P:$AP,13,FALSE)/角色间职业划分!$AB$9,0)</f>
        <v>5638</v>
      </c>
      <c r="H1339" s="26">
        <f t="shared" si="497"/>
        <v>0</v>
      </c>
      <c r="I1339" s="26">
        <f t="shared" si="498"/>
        <v>0</v>
      </c>
      <c r="J1339" s="26">
        <f t="shared" si="499"/>
        <v>0</v>
      </c>
      <c r="K1339" s="26">
        <f t="shared" si="500"/>
        <v>0</v>
      </c>
      <c r="L1339" s="26">
        <f t="shared" si="501"/>
        <v>0</v>
      </c>
      <c r="M1339" s="26">
        <f t="shared" si="502"/>
        <v>0</v>
      </c>
      <c r="N1339" s="26">
        <f t="shared" si="503"/>
        <v>10</v>
      </c>
      <c r="O1339" s="26">
        <f t="shared" si="504"/>
        <v>5</v>
      </c>
      <c r="P1339" s="26">
        <f t="shared" si="505"/>
        <v>0</v>
      </c>
      <c r="Q1339" s="26">
        <f t="shared" si="506"/>
        <v>5</v>
      </c>
      <c r="R1339" s="26">
        <f t="shared" si="507"/>
        <v>7.5</v>
      </c>
      <c r="S1339" s="26">
        <f t="shared" si="508"/>
        <v>5</v>
      </c>
      <c r="T1339" s="26">
        <f t="shared" si="509"/>
        <v>2.5</v>
      </c>
      <c r="U1339" s="26">
        <f t="shared" si="510"/>
        <v>0</v>
      </c>
      <c r="V1339" s="26">
        <f t="shared" si="511"/>
        <v>0</v>
      </c>
      <c r="W1339" s="26">
        <f>VLOOKUP(AF1339,角色间职业划分!L:M,2,FALSE)</f>
        <v>20002</v>
      </c>
      <c r="X1339" s="26">
        <f t="shared" si="512"/>
        <v>53</v>
      </c>
      <c r="Y1339" s="26">
        <v>0</v>
      </c>
      <c r="Z1339" s="26">
        <v>0</v>
      </c>
      <c r="AA1339" s="26">
        <v>0</v>
      </c>
      <c r="AB1339" s="26">
        <f t="shared" si="513"/>
        <v>15</v>
      </c>
      <c r="AC1339" s="1">
        <f t="shared" si="494"/>
        <v>1667</v>
      </c>
      <c r="AD1339" s="51"/>
      <c r="AE1339" s="1"/>
      <c r="AF1339">
        <f t="shared" si="514"/>
        <v>22</v>
      </c>
      <c r="AG1339" s="26" t="str">
        <f>VLOOKUP(AF1339,角色间职业划分!P:R,3,FALSE)</f>
        <v>幻术师</v>
      </c>
      <c r="AH1339" s="26">
        <f t="shared" si="515"/>
        <v>53</v>
      </c>
    </row>
    <row r="1340" spans="1:34" x14ac:dyDescent="0.15">
      <c r="A1340" s="26">
        <v>1336</v>
      </c>
      <c r="B1340" s="26">
        <f t="shared" si="495"/>
        <v>0</v>
      </c>
      <c r="C1340" s="26">
        <f>ROUND(IF($AG1340="战士",VLOOKUP($AH1340,$DV:$ER,DX$1,FALSE),IF($AG1340="幻术师",VLOOKUP($AH1340,$EU:$FQ,EW$1,FALSE),IF($AG1340="刺客",VLOOKUP($AH1340,$FU:$GQ,FW$1,FALSE),"无该职业")))/VLOOKUP(AF1340,角色间职业划分!P:AP,20,FALSE),0)</f>
        <v>60</v>
      </c>
      <c r="D1340" s="26">
        <f t="shared" si="496"/>
        <v>0</v>
      </c>
      <c r="E1340" s="26">
        <f>ROUND(IF($AG1340="战士",VLOOKUP($AH1340,$DV:$ER,DZ$1,FALSE),IF($AG1340="幻术师",VLOOKUP($AH1340,$EU:$FQ,EY$1,FALSE),IF($AG1340="刺客",VLOOKUP($AH1340,$FU:$GQ,FY$1,FALSE),"无该职业")))*VLOOKUP($AF1340,角色间职业划分!$P:$AP,26,FALSE)*VLOOKUP($AF1340,角色间职业划分!$P:$AP,13,FALSE)/角色间职业划分!$AB$9,0)</f>
        <v>1572</v>
      </c>
      <c r="F1340" s="26">
        <f>ROUND(IF($AG1340="战士",VLOOKUP($AH1340,$DV:$ER,EA$1,FALSE),IF($AG1340="幻术师",VLOOKUP($AH1340,$EU:$FQ,EZ$1,FALSE),IF($AG1340="刺客",VLOOKUP($AH1340,$FU:$GQ,FZ$1,FALSE),"无该职业")))*VLOOKUP($AF1340,角色间职业划分!$P:$AP,8,FALSE)/角色间职业划分!$W$9,0)</f>
        <v>9200</v>
      </c>
      <c r="G1340" s="26">
        <f>ROUND(IF($AG1340="战士",VLOOKUP($AH1340,$DV:$ER,EB$1,FALSE),IF($AG1340="幻术师",VLOOKUP($AH1340,$EU:$FQ,FA$1,FALSE),IF($AG1340="刺客",VLOOKUP($AH1340,$FU:$GQ,GA$1,FALSE),"无该职业")))*VLOOKUP($AF1340,角色间职业划分!$P:$AP,13,FALSE)/角色间职业划分!$AB$9,0)</f>
        <v>5638</v>
      </c>
      <c r="H1340" s="26">
        <f t="shared" si="497"/>
        <v>0</v>
      </c>
      <c r="I1340" s="26">
        <f t="shared" si="498"/>
        <v>0</v>
      </c>
      <c r="J1340" s="26">
        <f t="shared" si="499"/>
        <v>0</v>
      </c>
      <c r="K1340" s="26">
        <f t="shared" si="500"/>
        <v>0</v>
      </c>
      <c r="L1340" s="26">
        <f t="shared" si="501"/>
        <v>0</v>
      </c>
      <c r="M1340" s="26">
        <f t="shared" si="502"/>
        <v>0</v>
      </c>
      <c r="N1340" s="26">
        <f t="shared" si="503"/>
        <v>10</v>
      </c>
      <c r="O1340" s="26">
        <f t="shared" si="504"/>
        <v>5</v>
      </c>
      <c r="P1340" s="26">
        <f t="shared" si="505"/>
        <v>0</v>
      </c>
      <c r="Q1340" s="26">
        <f t="shared" si="506"/>
        <v>5</v>
      </c>
      <c r="R1340" s="26">
        <f t="shared" si="507"/>
        <v>7.5</v>
      </c>
      <c r="S1340" s="26">
        <f t="shared" si="508"/>
        <v>5</v>
      </c>
      <c r="T1340" s="26">
        <f t="shared" si="509"/>
        <v>2.5</v>
      </c>
      <c r="U1340" s="26">
        <f t="shared" si="510"/>
        <v>0</v>
      </c>
      <c r="V1340" s="26">
        <f t="shared" si="511"/>
        <v>0</v>
      </c>
      <c r="W1340" s="26">
        <f>VLOOKUP(AF1340,角色间职业划分!L:M,2,FALSE)</f>
        <v>20002</v>
      </c>
      <c r="X1340" s="26">
        <f t="shared" si="512"/>
        <v>54</v>
      </c>
      <c r="Y1340" s="26">
        <v>0</v>
      </c>
      <c r="Z1340" s="26">
        <v>0</v>
      </c>
      <c r="AA1340" s="26">
        <v>0</v>
      </c>
      <c r="AB1340" s="26">
        <f t="shared" si="513"/>
        <v>15</v>
      </c>
      <c r="AC1340" s="1">
        <f t="shared" si="494"/>
        <v>1717</v>
      </c>
      <c r="AD1340" s="51"/>
      <c r="AE1340" s="1"/>
      <c r="AF1340">
        <f t="shared" si="514"/>
        <v>22</v>
      </c>
      <c r="AG1340" s="26" t="str">
        <f>VLOOKUP(AF1340,角色间职业划分!P:R,3,FALSE)</f>
        <v>幻术师</v>
      </c>
      <c r="AH1340" s="26">
        <f t="shared" si="515"/>
        <v>54</v>
      </c>
    </row>
    <row r="1341" spans="1:34" x14ac:dyDescent="0.15">
      <c r="A1341" s="26">
        <v>1337</v>
      </c>
      <c r="B1341" s="26">
        <f t="shared" si="495"/>
        <v>0</v>
      </c>
      <c r="C1341" s="26">
        <f>ROUND(IF($AG1341="战士",VLOOKUP($AH1341,$DV:$ER,DX$1,FALSE),IF($AG1341="幻术师",VLOOKUP($AH1341,$EU:$FQ,EW$1,FALSE),IF($AG1341="刺客",VLOOKUP($AH1341,$FU:$GQ,FW$1,FALSE),"无该职业")))/VLOOKUP(AF1341,角色间职业划分!P:AP,20,FALSE),0)</f>
        <v>60</v>
      </c>
      <c r="D1341" s="26">
        <f t="shared" si="496"/>
        <v>0</v>
      </c>
      <c r="E1341" s="26">
        <f>ROUND(IF($AG1341="战士",VLOOKUP($AH1341,$DV:$ER,DZ$1,FALSE),IF($AG1341="幻术师",VLOOKUP($AH1341,$EU:$FQ,EY$1,FALSE),IF($AG1341="刺客",VLOOKUP($AH1341,$FU:$GQ,FY$1,FALSE),"无该职业")))*VLOOKUP($AF1341,角色间职业划分!$P:$AP,26,FALSE)*VLOOKUP($AF1341,角色间职业划分!$P:$AP,13,FALSE)/角色间职业划分!$AB$9,0)</f>
        <v>1572</v>
      </c>
      <c r="F1341" s="26">
        <f>ROUND(IF($AG1341="战士",VLOOKUP($AH1341,$DV:$ER,EA$1,FALSE),IF($AG1341="幻术师",VLOOKUP($AH1341,$EU:$FQ,EZ$1,FALSE),IF($AG1341="刺客",VLOOKUP($AH1341,$FU:$GQ,FZ$1,FALSE),"无该职业")))*VLOOKUP($AF1341,角色间职业划分!$P:$AP,8,FALSE)/角色间职业划分!$W$9,0)</f>
        <v>10386</v>
      </c>
      <c r="G1341" s="26">
        <f>ROUND(IF($AG1341="战士",VLOOKUP($AH1341,$DV:$ER,EB$1,FALSE),IF($AG1341="幻术师",VLOOKUP($AH1341,$EU:$FQ,FA$1,FALSE),IF($AG1341="刺客",VLOOKUP($AH1341,$FU:$GQ,GA$1,FALSE),"无该职业")))*VLOOKUP($AF1341,角色间职业划分!$P:$AP,13,FALSE)/角色间职业划分!$AB$9,0)</f>
        <v>5638</v>
      </c>
      <c r="H1341" s="26">
        <f t="shared" si="497"/>
        <v>0</v>
      </c>
      <c r="I1341" s="26">
        <f t="shared" si="498"/>
        <v>0</v>
      </c>
      <c r="J1341" s="26">
        <f t="shared" si="499"/>
        <v>0</v>
      </c>
      <c r="K1341" s="26">
        <f t="shared" si="500"/>
        <v>0</v>
      </c>
      <c r="L1341" s="26">
        <f t="shared" si="501"/>
        <v>0</v>
      </c>
      <c r="M1341" s="26">
        <f t="shared" si="502"/>
        <v>0</v>
      </c>
      <c r="N1341" s="26">
        <f t="shared" si="503"/>
        <v>10</v>
      </c>
      <c r="O1341" s="26">
        <f t="shared" si="504"/>
        <v>5</v>
      </c>
      <c r="P1341" s="26">
        <f t="shared" si="505"/>
        <v>0</v>
      </c>
      <c r="Q1341" s="26">
        <f t="shared" si="506"/>
        <v>5</v>
      </c>
      <c r="R1341" s="26">
        <f t="shared" si="507"/>
        <v>7.5</v>
      </c>
      <c r="S1341" s="26">
        <f t="shared" si="508"/>
        <v>5</v>
      </c>
      <c r="T1341" s="26">
        <f t="shared" si="509"/>
        <v>2.5</v>
      </c>
      <c r="U1341" s="26">
        <f t="shared" si="510"/>
        <v>0</v>
      </c>
      <c r="V1341" s="26">
        <f t="shared" si="511"/>
        <v>0</v>
      </c>
      <c r="W1341" s="26">
        <f>VLOOKUP(AF1341,角色间职业划分!L:M,2,FALSE)</f>
        <v>20002</v>
      </c>
      <c r="X1341" s="26">
        <f t="shared" si="512"/>
        <v>55</v>
      </c>
      <c r="Y1341" s="26">
        <v>0</v>
      </c>
      <c r="Z1341" s="26">
        <v>0</v>
      </c>
      <c r="AA1341" s="26">
        <v>0</v>
      </c>
      <c r="AB1341" s="26">
        <f t="shared" si="513"/>
        <v>15</v>
      </c>
      <c r="AC1341" s="1">
        <f t="shared" si="494"/>
        <v>1768</v>
      </c>
      <c r="AD1341" s="51"/>
      <c r="AE1341" s="1"/>
      <c r="AF1341">
        <f t="shared" si="514"/>
        <v>22</v>
      </c>
      <c r="AG1341" s="26" t="str">
        <f>VLOOKUP(AF1341,角色间职业划分!P:R,3,FALSE)</f>
        <v>幻术师</v>
      </c>
      <c r="AH1341" s="26">
        <f t="shared" si="515"/>
        <v>55</v>
      </c>
    </row>
    <row r="1342" spans="1:34" x14ac:dyDescent="0.15">
      <c r="A1342" s="26">
        <v>1338</v>
      </c>
      <c r="B1342" s="26">
        <f t="shared" si="495"/>
        <v>0</v>
      </c>
      <c r="C1342" s="26">
        <f>ROUND(IF($AG1342="战士",VLOOKUP($AH1342,$DV:$ER,DX$1,FALSE),IF($AG1342="幻术师",VLOOKUP($AH1342,$EU:$FQ,EW$1,FALSE),IF($AG1342="刺客",VLOOKUP($AH1342,$FU:$GQ,FW$1,FALSE),"无该职业")))/VLOOKUP(AF1342,角色间职业划分!P:AP,20,FALSE),0)</f>
        <v>60</v>
      </c>
      <c r="D1342" s="26">
        <f t="shared" si="496"/>
        <v>0</v>
      </c>
      <c r="E1342" s="26">
        <f>ROUND(IF($AG1342="战士",VLOOKUP($AH1342,$DV:$ER,DZ$1,FALSE),IF($AG1342="幻术师",VLOOKUP($AH1342,$EU:$FQ,EY$1,FALSE),IF($AG1342="刺客",VLOOKUP($AH1342,$FU:$GQ,FY$1,FALSE),"无该职业")))*VLOOKUP($AF1342,角色间职业划分!$P:$AP,26,FALSE)*VLOOKUP($AF1342,角色间职业划分!$P:$AP,13,FALSE)/角色间职业划分!$AB$9,0)</f>
        <v>2460</v>
      </c>
      <c r="F1342" s="26">
        <f>ROUND(IF($AG1342="战士",VLOOKUP($AH1342,$DV:$ER,EA$1,FALSE),IF($AG1342="幻术师",VLOOKUP($AH1342,$EU:$FQ,EZ$1,FALSE),IF($AG1342="刺客",VLOOKUP($AH1342,$FU:$GQ,FZ$1,FALSE),"无该职业")))*VLOOKUP($AF1342,角色间职业划分!$P:$AP,8,FALSE)/角色间职业划分!$W$9,0)</f>
        <v>10386</v>
      </c>
      <c r="G1342" s="26">
        <f>ROUND(IF($AG1342="战士",VLOOKUP($AH1342,$DV:$ER,EB$1,FALSE),IF($AG1342="幻术师",VLOOKUP($AH1342,$EU:$FQ,FA$1,FALSE),IF($AG1342="刺客",VLOOKUP($AH1342,$FU:$GQ,GA$1,FALSE),"无该职业")))*VLOOKUP($AF1342,角色间职业划分!$P:$AP,13,FALSE)/角色间职业划分!$AB$9,0)</f>
        <v>5638</v>
      </c>
      <c r="H1342" s="26">
        <f t="shared" si="497"/>
        <v>0</v>
      </c>
      <c r="I1342" s="26">
        <f t="shared" si="498"/>
        <v>0</v>
      </c>
      <c r="J1342" s="26">
        <f t="shared" si="499"/>
        <v>0</v>
      </c>
      <c r="K1342" s="26">
        <f t="shared" si="500"/>
        <v>0</v>
      </c>
      <c r="L1342" s="26">
        <f t="shared" si="501"/>
        <v>0</v>
      </c>
      <c r="M1342" s="26">
        <f t="shared" si="502"/>
        <v>0</v>
      </c>
      <c r="N1342" s="26">
        <f t="shared" si="503"/>
        <v>10</v>
      </c>
      <c r="O1342" s="26">
        <f t="shared" si="504"/>
        <v>5</v>
      </c>
      <c r="P1342" s="26">
        <f t="shared" si="505"/>
        <v>0</v>
      </c>
      <c r="Q1342" s="26">
        <f t="shared" si="506"/>
        <v>5</v>
      </c>
      <c r="R1342" s="26">
        <f t="shared" si="507"/>
        <v>7.5</v>
      </c>
      <c r="S1342" s="26">
        <f t="shared" si="508"/>
        <v>5</v>
      </c>
      <c r="T1342" s="26">
        <f t="shared" si="509"/>
        <v>2.5</v>
      </c>
      <c r="U1342" s="26">
        <f t="shared" si="510"/>
        <v>0</v>
      </c>
      <c r="V1342" s="26">
        <f t="shared" si="511"/>
        <v>0</v>
      </c>
      <c r="W1342" s="26">
        <f>VLOOKUP(AF1342,角色间职业划分!L:M,2,FALSE)</f>
        <v>20002</v>
      </c>
      <c r="X1342" s="26">
        <f t="shared" si="512"/>
        <v>56</v>
      </c>
      <c r="Y1342" s="26">
        <v>0</v>
      </c>
      <c r="Z1342" s="26">
        <v>0</v>
      </c>
      <c r="AA1342" s="26">
        <v>0</v>
      </c>
      <c r="AB1342" s="26">
        <f t="shared" si="513"/>
        <v>15</v>
      </c>
      <c r="AC1342" s="1">
        <f t="shared" si="494"/>
        <v>1818</v>
      </c>
      <c r="AD1342" s="51"/>
      <c r="AE1342" s="1"/>
      <c r="AF1342">
        <f t="shared" si="514"/>
        <v>22</v>
      </c>
      <c r="AG1342" s="26" t="str">
        <f>VLOOKUP(AF1342,角色间职业划分!P:R,3,FALSE)</f>
        <v>幻术师</v>
      </c>
      <c r="AH1342" s="26">
        <f t="shared" si="515"/>
        <v>56</v>
      </c>
    </row>
    <row r="1343" spans="1:34" x14ac:dyDescent="0.15">
      <c r="A1343" s="26">
        <v>1339</v>
      </c>
      <c r="B1343" s="26">
        <f t="shared" si="495"/>
        <v>0</v>
      </c>
      <c r="C1343" s="26">
        <f>ROUND(IF($AG1343="战士",VLOOKUP($AH1343,$DV:$ER,DX$1,FALSE),IF($AG1343="幻术师",VLOOKUP($AH1343,$EU:$FQ,EW$1,FALSE),IF($AG1343="刺客",VLOOKUP($AH1343,$FU:$GQ,FW$1,FALSE),"无该职业")))/VLOOKUP(AF1343,角色间职业划分!P:AP,20,FALSE),0)</f>
        <v>60</v>
      </c>
      <c r="D1343" s="26">
        <f t="shared" si="496"/>
        <v>0</v>
      </c>
      <c r="E1343" s="26">
        <f>ROUND(IF($AG1343="战士",VLOOKUP($AH1343,$DV:$ER,DZ$1,FALSE),IF($AG1343="幻术师",VLOOKUP($AH1343,$EU:$FQ,EY$1,FALSE),IF($AG1343="刺客",VLOOKUP($AH1343,$FU:$GQ,FY$1,FALSE),"无该职业")))*VLOOKUP($AF1343,角色间职业划分!$P:$AP,26,FALSE)*VLOOKUP($AF1343,角色间职业划分!$P:$AP,13,FALSE)/角色间职业划分!$AB$9,0)</f>
        <v>2460</v>
      </c>
      <c r="F1343" s="26">
        <f>ROUND(IF($AG1343="战士",VLOOKUP($AH1343,$DV:$ER,EA$1,FALSE),IF($AG1343="幻术师",VLOOKUP($AH1343,$EU:$FQ,EZ$1,FALSE),IF($AG1343="刺客",VLOOKUP($AH1343,$FU:$GQ,FZ$1,FALSE),"无该职业")))*VLOOKUP($AF1343,角色间职业划分!$P:$AP,8,FALSE)/角色间职业划分!$W$9,0)</f>
        <v>10386</v>
      </c>
      <c r="G1343" s="26">
        <f>ROUND(IF($AG1343="战士",VLOOKUP($AH1343,$DV:$ER,EB$1,FALSE),IF($AG1343="幻术师",VLOOKUP($AH1343,$EU:$FQ,FA$1,FALSE),IF($AG1343="刺客",VLOOKUP($AH1343,$FU:$GQ,GA$1,FALSE),"无该职业")))*VLOOKUP($AF1343,角色间职业划分!$P:$AP,13,FALSE)/角色间职业划分!$AB$9,0)</f>
        <v>6321</v>
      </c>
      <c r="H1343" s="26">
        <f t="shared" si="497"/>
        <v>0</v>
      </c>
      <c r="I1343" s="26">
        <f t="shared" si="498"/>
        <v>0</v>
      </c>
      <c r="J1343" s="26">
        <f t="shared" si="499"/>
        <v>0</v>
      </c>
      <c r="K1343" s="26">
        <f t="shared" si="500"/>
        <v>0</v>
      </c>
      <c r="L1343" s="26">
        <f t="shared" si="501"/>
        <v>0</v>
      </c>
      <c r="M1343" s="26">
        <f t="shared" si="502"/>
        <v>0</v>
      </c>
      <c r="N1343" s="26">
        <f t="shared" si="503"/>
        <v>10</v>
      </c>
      <c r="O1343" s="26">
        <f t="shared" si="504"/>
        <v>5</v>
      </c>
      <c r="P1343" s="26">
        <f t="shared" si="505"/>
        <v>0</v>
      </c>
      <c r="Q1343" s="26">
        <f t="shared" si="506"/>
        <v>5</v>
      </c>
      <c r="R1343" s="26">
        <f t="shared" si="507"/>
        <v>7.5</v>
      </c>
      <c r="S1343" s="26">
        <f t="shared" si="508"/>
        <v>5</v>
      </c>
      <c r="T1343" s="26">
        <f t="shared" si="509"/>
        <v>2.5</v>
      </c>
      <c r="U1343" s="26">
        <f t="shared" si="510"/>
        <v>0</v>
      </c>
      <c r="V1343" s="26">
        <f t="shared" si="511"/>
        <v>0</v>
      </c>
      <c r="W1343" s="26">
        <f>VLOOKUP(AF1343,角色间职业划分!L:M,2,FALSE)</f>
        <v>20002</v>
      </c>
      <c r="X1343" s="26">
        <f t="shared" si="512"/>
        <v>57</v>
      </c>
      <c r="Y1343" s="26">
        <v>0</v>
      </c>
      <c r="Z1343" s="26">
        <v>0</v>
      </c>
      <c r="AA1343" s="26">
        <v>0</v>
      </c>
      <c r="AB1343" s="26">
        <f t="shared" si="513"/>
        <v>15</v>
      </c>
      <c r="AC1343" s="1">
        <f t="shared" si="494"/>
        <v>1869</v>
      </c>
      <c r="AD1343" s="51"/>
      <c r="AE1343" s="1"/>
      <c r="AF1343">
        <f t="shared" si="514"/>
        <v>22</v>
      </c>
      <c r="AG1343" s="26" t="str">
        <f>VLOOKUP(AF1343,角色间职业划分!P:R,3,FALSE)</f>
        <v>幻术师</v>
      </c>
      <c r="AH1343" s="26">
        <f t="shared" si="515"/>
        <v>57</v>
      </c>
    </row>
    <row r="1344" spans="1:34" x14ac:dyDescent="0.15">
      <c r="A1344" s="26">
        <v>1340</v>
      </c>
      <c r="B1344" s="26">
        <f t="shared" si="495"/>
        <v>0</v>
      </c>
      <c r="C1344" s="26">
        <f>ROUND(IF($AG1344="战士",VLOOKUP($AH1344,$DV:$ER,DX$1,FALSE),IF($AG1344="幻术师",VLOOKUP($AH1344,$EU:$FQ,EW$1,FALSE),IF($AG1344="刺客",VLOOKUP($AH1344,$FU:$GQ,FW$1,FALSE),"无该职业")))/VLOOKUP(AF1344,角色间职业划分!P:AP,20,FALSE),0)</f>
        <v>60</v>
      </c>
      <c r="D1344" s="26">
        <f t="shared" si="496"/>
        <v>0</v>
      </c>
      <c r="E1344" s="26">
        <f>ROUND(IF($AG1344="战士",VLOOKUP($AH1344,$DV:$ER,DZ$1,FALSE),IF($AG1344="幻术师",VLOOKUP($AH1344,$EU:$FQ,EY$1,FALSE),IF($AG1344="刺客",VLOOKUP($AH1344,$FU:$GQ,FY$1,FALSE),"无该职业")))*VLOOKUP($AF1344,角色间职业划分!$P:$AP,26,FALSE)*VLOOKUP($AF1344,角色间职业划分!$P:$AP,13,FALSE)/角色间职业划分!$AB$9,0)</f>
        <v>2460</v>
      </c>
      <c r="F1344" s="26">
        <f>ROUND(IF($AG1344="战士",VLOOKUP($AH1344,$DV:$ER,EA$1,FALSE),IF($AG1344="幻术师",VLOOKUP($AH1344,$EU:$FQ,EZ$1,FALSE),IF($AG1344="刺客",VLOOKUP($AH1344,$FU:$GQ,FZ$1,FALSE),"无该职业")))*VLOOKUP($AF1344,角色间职业划分!$P:$AP,8,FALSE)/角色间职业划分!$W$9,0)</f>
        <v>10386</v>
      </c>
      <c r="G1344" s="26">
        <f>ROUND(IF($AG1344="战士",VLOOKUP($AH1344,$DV:$ER,EB$1,FALSE),IF($AG1344="幻术师",VLOOKUP($AH1344,$EU:$FQ,FA$1,FALSE),IF($AG1344="刺客",VLOOKUP($AH1344,$FU:$GQ,GA$1,FALSE),"无该职业")))*VLOOKUP($AF1344,角色间职业划分!$P:$AP,13,FALSE)/角色间职业划分!$AB$9,0)</f>
        <v>6321</v>
      </c>
      <c r="H1344" s="26">
        <f t="shared" si="497"/>
        <v>0</v>
      </c>
      <c r="I1344" s="26">
        <f t="shared" si="498"/>
        <v>0</v>
      </c>
      <c r="J1344" s="26">
        <f t="shared" si="499"/>
        <v>0</v>
      </c>
      <c r="K1344" s="26">
        <f t="shared" si="500"/>
        <v>0</v>
      </c>
      <c r="L1344" s="26">
        <f t="shared" si="501"/>
        <v>0</v>
      </c>
      <c r="M1344" s="26">
        <f t="shared" si="502"/>
        <v>0</v>
      </c>
      <c r="N1344" s="26">
        <f t="shared" si="503"/>
        <v>10</v>
      </c>
      <c r="O1344" s="26">
        <f t="shared" si="504"/>
        <v>5</v>
      </c>
      <c r="P1344" s="26">
        <f t="shared" si="505"/>
        <v>0</v>
      </c>
      <c r="Q1344" s="26">
        <f t="shared" si="506"/>
        <v>5</v>
      </c>
      <c r="R1344" s="26">
        <f t="shared" si="507"/>
        <v>7.5</v>
      </c>
      <c r="S1344" s="26">
        <f t="shared" si="508"/>
        <v>5</v>
      </c>
      <c r="T1344" s="26">
        <f t="shared" si="509"/>
        <v>5</v>
      </c>
      <c r="U1344" s="26">
        <f t="shared" si="510"/>
        <v>0</v>
      </c>
      <c r="V1344" s="26">
        <f t="shared" si="511"/>
        <v>0</v>
      </c>
      <c r="W1344" s="26">
        <f>VLOOKUP(AF1344,角色间职业划分!L:M,2,FALSE)</f>
        <v>20002</v>
      </c>
      <c r="X1344" s="26">
        <f t="shared" si="512"/>
        <v>58</v>
      </c>
      <c r="Y1344" s="26">
        <v>0</v>
      </c>
      <c r="Z1344" s="26">
        <v>0</v>
      </c>
      <c r="AA1344" s="26">
        <v>0</v>
      </c>
      <c r="AB1344" s="26">
        <f t="shared" si="513"/>
        <v>15</v>
      </c>
      <c r="AC1344" s="1">
        <f t="shared" si="494"/>
        <v>1919</v>
      </c>
      <c r="AD1344" s="51"/>
      <c r="AE1344" s="1"/>
      <c r="AF1344">
        <f t="shared" si="514"/>
        <v>22</v>
      </c>
      <c r="AG1344" s="26" t="str">
        <f>VLOOKUP(AF1344,角色间职业划分!P:R,3,FALSE)</f>
        <v>幻术师</v>
      </c>
      <c r="AH1344" s="26">
        <f t="shared" si="515"/>
        <v>58</v>
      </c>
    </row>
    <row r="1345" spans="1:34" x14ac:dyDescent="0.15">
      <c r="A1345" s="26">
        <v>1341</v>
      </c>
      <c r="B1345" s="26">
        <f t="shared" si="495"/>
        <v>0</v>
      </c>
      <c r="C1345" s="26">
        <f>ROUND(IF($AG1345="战士",VLOOKUP($AH1345,$DV:$ER,DX$1,FALSE),IF($AG1345="幻术师",VLOOKUP($AH1345,$EU:$FQ,EW$1,FALSE),IF($AG1345="刺客",VLOOKUP($AH1345,$FU:$GQ,FW$1,FALSE),"无该职业")))/VLOOKUP(AF1345,角色间职业划分!P:AP,20,FALSE),0)</f>
        <v>60</v>
      </c>
      <c r="D1345" s="26">
        <f t="shared" si="496"/>
        <v>0</v>
      </c>
      <c r="E1345" s="26">
        <f>ROUND(IF($AG1345="战士",VLOOKUP($AH1345,$DV:$ER,DZ$1,FALSE),IF($AG1345="幻术师",VLOOKUP($AH1345,$EU:$FQ,EY$1,FALSE),IF($AG1345="刺客",VLOOKUP($AH1345,$FU:$GQ,FY$1,FALSE),"无该职业")))*VLOOKUP($AF1345,角色间职业划分!$P:$AP,26,FALSE)*VLOOKUP($AF1345,角色间职业划分!$P:$AP,13,FALSE)/角色间职业划分!$AB$9,0)</f>
        <v>2460</v>
      </c>
      <c r="F1345" s="26">
        <f>ROUND(IF($AG1345="战士",VLOOKUP($AH1345,$DV:$ER,EA$1,FALSE),IF($AG1345="幻术师",VLOOKUP($AH1345,$EU:$FQ,EZ$1,FALSE),IF($AG1345="刺客",VLOOKUP($AH1345,$FU:$GQ,FZ$1,FALSE),"无该职业")))*VLOOKUP($AF1345,角色间职业划分!$P:$AP,8,FALSE)/角色间职业划分!$W$9,0)</f>
        <v>11573</v>
      </c>
      <c r="G1345" s="26">
        <f>ROUND(IF($AG1345="战士",VLOOKUP($AH1345,$DV:$ER,EB$1,FALSE),IF($AG1345="幻术师",VLOOKUP($AH1345,$EU:$FQ,FA$1,FALSE),IF($AG1345="刺客",VLOOKUP($AH1345,$FU:$GQ,GA$1,FALSE),"无该职业")))*VLOOKUP($AF1345,角色间职业划分!$P:$AP,13,FALSE)/角色间职业划分!$AB$9,0)</f>
        <v>6321</v>
      </c>
      <c r="H1345" s="26">
        <f t="shared" si="497"/>
        <v>0</v>
      </c>
      <c r="I1345" s="26">
        <f t="shared" si="498"/>
        <v>0</v>
      </c>
      <c r="J1345" s="26">
        <f t="shared" si="499"/>
        <v>0</v>
      </c>
      <c r="K1345" s="26">
        <f t="shared" si="500"/>
        <v>0</v>
      </c>
      <c r="L1345" s="26">
        <f t="shared" si="501"/>
        <v>0</v>
      </c>
      <c r="M1345" s="26">
        <f t="shared" si="502"/>
        <v>0</v>
      </c>
      <c r="N1345" s="26">
        <f t="shared" si="503"/>
        <v>10</v>
      </c>
      <c r="O1345" s="26">
        <f t="shared" si="504"/>
        <v>5</v>
      </c>
      <c r="P1345" s="26">
        <f t="shared" si="505"/>
        <v>0</v>
      </c>
      <c r="Q1345" s="26">
        <f t="shared" si="506"/>
        <v>5</v>
      </c>
      <c r="R1345" s="26">
        <f t="shared" si="507"/>
        <v>7.5</v>
      </c>
      <c r="S1345" s="26">
        <f t="shared" si="508"/>
        <v>5</v>
      </c>
      <c r="T1345" s="26">
        <f t="shared" si="509"/>
        <v>5</v>
      </c>
      <c r="U1345" s="26">
        <f t="shared" si="510"/>
        <v>0</v>
      </c>
      <c r="V1345" s="26">
        <f t="shared" si="511"/>
        <v>0</v>
      </c>
      <c r="W1345" s="26">
        <f>VLOOKUP(AF1345,角色间职业划分!L:M,2,FALSE)</f>
        <v>20002</v>
      </c>
      <c r="X1345" s="26">
        <f t="shared" si="512"/>
        <v>59</v>
      </c>
      <c r="Y1345" s="26">
        <v>0</v>
      </c>
      <c r="Z1345" s="26">
        <v>0</v>
      </c>
      <c r="AA1345" s="26">
        <v>0</v>
      </c>
      <c r="AB1345" s="26">
        <f t="shared" si="513"/>
        <v>15</v>
      </c>
      <c r="AC1345" s="1">
        <f t="shared" si="494"/>
        <v>1970</v>
      </c>
      <c r="AD1345" s="51"/>
      <c r="AE1345" s="1"/>
      <c r="AF1345">
        <f t="shared" si="514"/>
        <v>22</v>
      </c>
      <c r="AG1345" s="26" t="str">
        <f>VLOOKUP(AF1345,角色间职业划分!P:R,3,FALSE)</f>
        <v>幻术师</v>
      </c>
      <c r="AH1345" s="26">
        <f t="shared" si="515"/>
        <v>59</v>
      </c>
    </row>
    <row r="1346" spans="1:34" x14ac:dyDescent="0.15">
      <c r="A1346" s="26">
        <v>1342</v>
      </c>
      <c r="B1346" s="26">
        <f t="shared" si="495"/>
        <v>0</v>
      </c>
      <c r="C1346" s="26">
        <f>ROUND(IF($AG1346="战士",VLOOKUP($AH1346,$DV:$ER,DX$1,FALSE),IF($AG1346="幻术师",VLOOKUP($AH1346,$EU:$FQ,EW$1,FALSE),IF($AG1346="刺客",VLOOKUP($AH1346,$FU:$GQ,FW$1,FALSE),"无该职业")))/VLOOKUP(AF1346,角色间职业划分!P:AP,20,FALSE),0)</f>
        <v>67</v>
      </c>
      <c r="D1346" s="26">
        <f t="shared" si="496"/>
        <v>0</v>
      </c>
      <c r="E1346" s="26">
        <f>ROUND(IF($AG1346="战士",VLOOKUP($AH1346,$DV:$ER,DZ$1,FALSE),IF($AG1346="幻术师",VLOOKUP($AH1346,$EU:$FQ,EY$1,FALSE),IF($AG1346="刺客",VLOOKUP($AH1346,$FU:$GQ,FY$1,FALSE),"无该职业")))*VLOOKUP($AF1346,角色间职业划分!$P:$AP,26,FALSE)*VLOOKUP($AF1346,角色间职业划分!$P:$AP,13,FALSE)/角色间职业划分!$AB$9,0)</f>
        <v>2460</v>
      </c>
      <c r="F1346" s="26">
        <f>ROUND(IF($AG1346="战士",VLOOKUP($AH1346,$DV:$ER,EA$1,FALSE),IF($AG1346="幻术师",VLOOKUP($AH1346,$EU:$FQ,EZ$1,FALSE),IF($AG1346="刺客",VLOOKUP($AH1346,$FU:$GQ,FZ$1,FALSE),"无该职业")))*VLOOKUP($AF1346,角色间职业划分!$P:$AP,8,FALSE)/角色间职业划分!$W$9,0)</f>
        <v>11573</v>
      </c>
      <c r="G1346" s="26">
        <f>ROUND(IF($AG1346="战士",VLOOKUP($AH1346,$DV:$ER,EB$1,FALSE),IF($AG1346="幻术师",VLOOKUP($AH1346,$EU:$FQ,FA$1,FALSE),IF($AG1346="刺客",VLOOKUP($AH1346,$FU:$GQ,GA$1,FALSE),"无该职业")))*VLOOKUP($AF1346,角色间职业划分!$P:$AP,13,FALSE)/角色间职业划分!$AB$9,0)</f>
        <v>6321</v>
      </c>
      <c r="H1346" s="26">
        <f t="shared" si="497"/>
        <v>0</v>
      </c>
      <c r="I1346" s="26">
        <f t="shared" si="498"/>
        <v>0</v>
      </c>
      <c r="J1346" s="26">
        <f t="shared" si="499"/>
        <v>0</v>
      </c>
      <c r="K1346" s="26">
        <f t="shared" si="500"/>
        <v>0</v>
      </c>
      <c r="L1346" s="26">
        <f t="shared" si="501"/>
        <v>0</v>
      </c>
      <c r="M1346" s="26">
        <f t="shared" si="502"/>
        <v>0</v>
      </c>
      <c r="N1346" s="26">
        <f t="shared" si="503"/>
        <v>10</v>
      </c>
      <c r="O1346" s="26">
        <f t="shared" si="504"/>
        <v>5</v>
      </c>
      <c r="P1346" s="26">
        <f t="shared" si="505"/>
        <v>0</v>
      </c>
      <c r="Q1346" s="26">
        <f t="shared" si="506"/>
        <v>5</v>
      </c>
      <c r="R1346" s="26">
        <f t="shared" si="507"/>
        <v>7.5</v>
      </c>
      <c r="S1346" s="26">
        <f t="shared" si="508"/>
        <v>5</v>
      </c>
      <c r="T1346" s="26">
        <f t="shared" si="509"/>
        <v>5</v>
      </c>
      <c r="U1346" s="26">
        <f t="shared" si="510"/>
        <v>0</v>
      </c>
      <c r="V1346" s="26">
        <f t="shared" si="511"/>
        <v>0</v>
      </c>
      <c r="W1346" s="26">
        <f>VLOOKUP(AF1346,角色间职业划分!L:M,2,FALSE)</f>
        <v>20002</v>
      </c>
      <c r="X1346" s="26">
        <f t="shared" si="512"/>
        <v>60</v>
      </c>
      <c r="Y1346" s="26">
        <v>0</v>
      </c>
      <c r="Z1346" s="26">
        <v>0</v>
      </c>
      <c r="AA1346" s="26">
        <v>0</v>
      </c>
      <c r="AB1346" s="26">
        <f t="shared" si="513"/>
        <v>17.5</v>
      </c>
      <c r="AC1346" s="1">
        <f t="shared" si="494"/>
        <v>2020</v>
      </c>
      <c r="AD1346" s="51"/>
      <c r="AE1346" s="1"/>
      <c r="AF1346">
        <f t="shared" si="514"/>
        <v>22</v>
      </c>
      <c r="AG1346" s="26" t="str">
        <f>VLOOKUP(AF1346,角色间职业划分!P:R,3,FALSE)</f>
        <v>幻术师</v>
      </c>
      <c r="AH1346" s="26">
        <f t="shared" si="515"/>
        <v>60</v>
      </c>
    </row>
    <row r="1347" spans="1:34" x14ac:dyDescent="0.15">
      <c r="A1347" s="26">
        <v>1343</v>
      </c>
      <c r="B1347" s="26">
        <f t="shared" si="495"/>
        <v>0</v>
      </c>
      <c r="C1347" s="26">
        <f>ROUND(IF($AG1347="战士",VLOOKUP($AH1347,$DV:$ER,DX$1,FALSE),IF($AG1347="幻术师",VLOOKUP($AH1347,$EU:$FQ,EW$1,FALSE),IF($AG1347="刺客",VLOOKUP($AH1347,$FU:$GQ,FW$1,FALSE),"无该职业")))/VLOOKUP(AF1347,角色间职业划分!P:AP,20,FALSE),0)</f>
        <v>0</v>
      </c>
      <c r="D1347" s="26">
        <f t="shared" si="496"/>
        <v>0</v>
      </c>
      <c r="E1347" s="26">
        <f>ROUND(IF($AG1347="战士",VLOOKUP($AH1347,$DV:$ER,DZ$1,FALSE),IF($AG1347="幻术师",VLOOKUP($AH1347,$EU:$FQ,EY$1,FALSE),IF($AG1347="刺客",VLOOKUP($AH1347,$FU:$GQ,FY$1,FALSE),"无该职业")))*VLOOKUP($AF1347,角色间职业划分!$P:$AP,26,FALSE)*VLOOKUP($AF1347,角色间职业划分!$P:$AP,13,FALSE)/角色间职业划分!$AB$9,0)</f>
        <v>0</v>
      </c>
      <c r="F1347" s="26">
        <f>ROUND(IF($AG1347="战士",VLOOKUP($AH1347,$DV:$ER,EA$1,FALSE),IF($AG1347="幻术师",VLOOKUP($AH1347,$EU:$FQ,EZ$1,FALSE),IF($AG1347="刺客",VLOOKUP($AH1347,$FU:$GQ,FZ$1,FALSE),"无该职业")))*VLOOKUP($AF1347,角色间职业划分!$P:$AP,8,FALSE)/角色间职业划分!$W$9,0)</f>
        <v>0</v>
      </c>
      <c r="G1347" s="26">
        <f>ROUND(IF($AG1347="战士",VLOOKUP($AH1347,$DV:$ER,EB$1,FALSE),IF($AG1347="幻术师",VLOOKUP($AH1347,$EU:$FQ,FA$1,FALSE),IF($AG1347="刺客",VLOOKUP($AH1347,$FU:$GQ,GA$1,FALSE),"无该职业")))*VLOOKUP($AF1347,角色间职业划分!$P:$AP,13,FALSE)/角色间职业划分!$AB$9,0)</f>
        <v>0</v>
      </c>
      <c r="H1347" s="26">
        <f t="shared" si="497"/>
        <v>0</v>
      </c>
      <c r="I1347" s="26">
        <f t="shared" si="498"/>
        <v>0</v>
      </c>
      <c r="J1347" s="26">
        <f t="shared" si="499"/>
        <v>0</v>
      </c>
      <c r="K1347" s="26">
        <f t="shared" si="500"/>
        <v>0</v>
      </c>
      <c r="L1347" s="26">
        <f t="shared" si="501"/>
        <v>0</v>
      </c>
      <c r="M1347" s="26">
        <f t="shared" si="502"/>
        <v>0</v>
      </c>
      <c r="N1347" s="26">
        <f t="shared" si="503"/>
        <v>0</v>
      </c>
      <c r="O1347" s="26">
        <f t="shared" si="504"/>
        <v>0</v>
      </c>
      <c r="P1347" s="26">
        <f t="shared" si="505"/>
        <v>0</v>
      </c>
      <c r="Q1347" s="26">
        <f t="shared" si="506"/>
        <v>0</v>
      </c>
      <c r="R1347" s="26">
        <f t="shared" si="507"/>
        <v>0</v>
      </c>
      <c r="S1347" s="26">
        <f t="shared" si="508"/>
        <v>0</v>
      </c>
      <c r="T1347" s="26">
        <f t="shared" si="509"/>
        <v>0</v>
      </c>
      <c r="U1347" s="26">
        <f t="shared" si="510"/>
        <v>0</v>
      </c>
      <c r="V1347" s="26">
        <f t="shared" si="511"/>
        <v>0</v>
      </c>
      <c r="W1347" s="26">
        <f>VLOOKUP(AF1347,角色间职业划分!L:M,2,FALSE)</f>
        <v>20003</v>
      </c>
      <c r="X1347" s="26">
        <f t="shared" si="512"/>
        <v>0</v>
      </c>
      <c r="Y1347" s="26">
        <v>0</v>
      </c>
      <c r="Z1347" s="26">
        <v>0</v>
      </c>
      <c r="AA1347" s="26">
        <v>0</v>
      </c>
      <c r="AB1347" s="26">
        <f t="shared" si="513"/>
        <v>0</v>
      </c>
      <c r="AC1347" s="1">
        <f t="shared" si="494"/>
        <v>0</v>
      </c>
      <c r="AD1347" s="51"/>
      <c r="AE1347" s="1"/>
      <c r="AF1347">
        <f t="shared" si="514"/>
        <v>23</v>
      </c>
      <c r="AG1347" s="26" t="str">
        <f>VLOOKUP(AF1347,角色间职业划分!P:R,3,FALSE)</f>
        <v>幻术师</v>
      </c>
      <c r="AH1347" s="26">
        <f t="shared" si="515"/>
        <v>0</v>
      </c>
    </row>
    <row r="1348" spans="1:34" x14ac:dyDescent="0.15">
      <c r="A1348" s="26">
        <v>1344</v>
      </c>
      <c r="B1348" s="26">
        <f t="shared" si="495"/>
        <v>0</v>
      </c>
      <c r="C1348" s="26">
        <f>ROUND(IF($AG1348="战士",VLOOKUP($AH1348,$DV:$ER,DX$1,FALSE),IF($AG1348="幻术师",VLOOKUP($AH1348,$EU:$FQ,EW$1,FALSE),IF($AG1348="刺客",VLOOKUP($AH1348,$FU:$GQ,FW$1,FALSE),"无该职业")))/VLOOKUP(AF1348,角色间职业划分!P:AP,20,FALSE),0)</f>
        <v>0</v>
      </c>
      <c r="D1348" s="26">
        <f t="shared" si="496"/>
        <v>0</v>
      </c>
      <c r="E1348" s="26">
        <f>ROUND(IF($AG1348="战士",VLOOKUP($AH1348,$DV:$ER,DZ$1,FALSE),IF($AG1348="幻术师",VLOOKUP($AH1348,$EU:$FQ,EY$1,FALSE),IF($AG1348="刺客",VLOOKUP($AH1348,$FU:$GQ,FY$1,FALSE),"无该职业")))*VLOOKUP($AF1348,角色间职业划分!$P:$AP,26,FALSE)*VLOOKUP($AF1348,角色间职业划分!$P:$AP,13,FALSE)/角色间职业划分!$AB$9,0)</f>
        <v>0</v>
      </c>
      <c r="F1348" s="26">
        <f>ROUND(IF($AG1348="战士",VLOOKUP($AH1348,$DV:$ER,EA$1,FALSE),IF($AG1348="幻术师",VLOOKUP($AH1348,$EU:$FQ,EZ$1,FALSE),IF($AG1348="刺客",VLOOKUP($AH1348,$FU:$GQ,FZ$1,FALSE),"无该职业")))*VLOOKUP($AF1348,角色间职业划分!$P:$AP,8,FALSE)/角色间职业划分!$W$9,0)</f>
        <v>0</v>
      </c>
      <c r="G1348" s="26">
        <f>ROUND(IF($AG1348="战士",VLOOKUP($AH1348,$DV:$ER,EB$1,FALSE),IF($AG1348="幻术师",VLOOKUP($AH1348,$EU:$FQ,FA$1,FALSE),IF($AG1348="刺客",VLOOKUP($AH1348,$FU:$GQ,GA$1,FALSE),"无该职业")))*VLOOKUP($AF1348,角色间职业划分!$P:$AP,13,FALSE)/角色间职业划分!$AB$9,0)</f>
        <v>135</v>
      </c>
      <c r="H1348" s="26">
        <f t="shared" si="497"/>
        <v>0</v>
      </c>
      <c r="I1348" s="26">
        <f t="shared" si="498"/>
        <v>0</v>
      </c>
      <c r="J1348" s="26">
        <f t="shared" si="499"/>
        <v>0</v>
      </c>
      <c r="K1348" s="26">
        <f t="shared" si="500"/>
        <v>0</v>
      </c>
      <c r="L1348" s="26">
        <f t="shared" si="501"/>
        <v>0</v>
      </c>
      <c r="M1348" s="26">
        <f t="shared" si="502"/>
        <v>0</v>
      </c>
      <c r="N1348" s="26">
        <f t="shared" si="503"/>
        <v>0</v>
      </c>
      <c r="O1348" s="26">
        <f t="shared" si="504"/>
        <v>0</v>
      </c>
      <c r="P1348" s="26">
        <f t="shared" si="505"/>
        <v>0</v>
      </c>
      <c r="Q1348" s="26">
        <f t="shared" si="506"/>
        <v>0</v>
      </c>
      <c r="R1348" s="26">
        <f t="shared" si="507"/>
        <v>0</v>
      </c>
      <c r="S1348" s="26">
        <f t="shared" si="508"/>
        <v>0</v>
      </c>
      <c r="T1348" s="26">
        <f t="shared" si="509"/>
        <v>0</v>
      </c>
      <c r="U1348" s="26">
        <f t="shared" si="510"/>
        <v>0</v>
      </c>
      <c r="V1348" s="26">
        <f t="shared" si="511"/>
        <v>0</v>
      </c>
      <c r="W1348" s="26">
        <f>VLOOKUP(AF1348,角色间职业划分!L:M,2,FALSE)</f>
        <v>20003</v>
      </c>
      <c r="X1348" s="26">
        <f t="shared" si="512"/>
        <v>1</v>
      </c>
      <c r="Y1348" s="26">
        <v>0</v>
      </c>
      <c r="Z1348" s="26">
        <v>0</v>
      </c>
      <c r="AA1348" s="26">
        <v>0</v>
      </c>
      <c r="AB1348" s="26">
        <f t="shared" si="513"/>
        <v>0</v>
      </c>
      <c r="AC1348" s="1">
        <f t="shared" si="494"/>
        <v>36</v>
      </c>
      <c r="AD1348" s="51"/>
      <c r="AE1348" s="1"/>
      <c r="AF1348">
        <f t="shared" si="514"/>
        <v>23</v>
      </c>
      <c r="AG1348" s="26" t="str">
        <f>VLOOKUP(AF1348,角色间职业划分!P:R,3,FALSE)</f>
        <v>幻术师</v>
      </c>
      <c r="AH1348" s="26">
        <f t="shared" si="515"/>
        <v>1</v>
      </c>
    </row>
    <row r="1349" spans="1:34" x14ac:dyDescent="0.15">
      <c r="A1349" s="26">
        <v>1345</v>
      </c>
      <c r="B1349" s="26">
        <f t="shared" si="495"/>
        <v>0</v>
      </c>
      <c r="C1349" s="26">
        <f>ROUND(IF($AG1349="战士",VLOOKUP($AH1349,$DV:$ER,DX$1,FALSE),IF($AG1349="幻术师",VLOOKUP($AH1349,$EU:$FQ,EW$1,FALSE),IF($AG1349="刺客",VLOOKUP($AH1349,$FU:$GQ,FW$1,FALSE),"无该职业")))/VLOOKUP(AF1349,角色间职业划分!P:AP,20,FALSE),0)</f>
        <v>0</v>
      </c>
      <c r="D1349" s="26">
        <f t="shared" si="496"/>
        <v>0</v>
      </c>
      <c r="E1349" s="26">
        <f>ROUND(IF($AG1349="战士",VLOOKUP($AH1349,$DV:$ER,DZ$1,FALSE),IF($AG1349="幻术师",VLOOKUP($AH1349,$EU:$FQ,EY$1,FALSE),IF($AG1349="刺客",VLOOKUP($AH1349,$FU:$GQ,FY$1,FALSE),"无该职业")))*VLOOKUP($AF1349,角色间职业划分!$P:$AP,26,FALSE)*VLOOKUP($AF1349,角色间职业划分!$P:$AP,13,FALSE)/角色间职业划分!$AB$9,0)</f>
        <v>0</v>
      </c>
      <c r="F1349" s="26">
        <f>ROUND(IF($AG1349="战士",VLOOKUP($AH1349,$DV:$ER,EA$1,FALSE),IF($AG1349="幻术师",VLOOKUP($AH1349,$EU:$FQ,EZ$1,FALSE),IF($AG1349="刺客",VLOOKUP($AH1349,$FU:$GQ,FZ$1,FALSE),"无该职业")))*VLOOKUP($AF1349,角色间职业划分!$P:$AP,8,FALSE)/角色间职业划分!$W$9,0)</f>
        <v>0</v>
      </c>
      <c r="G1349" s="26">
        <f>ROUND(IF($AG1349="战士",VLOOKUP($AH1349,$DV:$ER,EB$1,FALSE),IF($AG1349="幻术师",VLOOKUP($AH1349,$EU:$FQ,FA$1,FALSE),IF($AG1349="刺客",VLOOKUP($AH1349,$FU:$GQ,GA$1,FALSE),"无该职业")))*VLOOKUP($AF1349,角色间职业划分!$P:$AP,13,FALSE)/角色间职业划分!$AB$9,0)</f>
        <v>135</v>
      </c>
      <c r="H1349" s="26">
        <f t="shared" si="497"/>
        <v>0</v>
      </c>
      <c r="I1349" s="26">
        <f t="shared" si="498"/>
        <v>0</v>
      </c>
      <c r="J1349" s="26">
        <f t="shared" si="499"/>
        <v>0</v>
      </c>
      <c r="K1349" s="26">
        <f t="shared" si="500"/>
        <v>0</v>
      </c>
      <c r="L1349" s="26">
        <f t="shared" si="501"/>
        <v>0</v>
      </c>
      <c r="M1349" s="26">
        <f t="shared" si="502"/>
        <v>0</v>
      </c>
      <c r="N1349" s="26">
        <f t="shared" si="503"/>
        <v>2.5</v>
      </c>
      <c r="O1349" s="26">
        <f t="shared" si="504"/>
        <v>0</v>
      </c>
      <c r="P1349" s="26">
        <f t="shared" si="505"/>
        <v>0</v>
      </c>
      <c r="Q1349" s="26">
        <f t="shared" si="506"/>
        <v>0</v>
      </c>
      <c r="R1349" s="26">
        <f t="shared" si="507"/>
        <v>0</v>
      </c>
      <c r="S1349" s="26">
        <f t="shared" si="508"/>
        <v>0</v>
      </c>
      <c r="T1349" s="26">
        <f t="shared" si="509"/>
        <v>0</v>
      </c>
      <c r="U1349" s="26">
        <f t="shared" si="510"/>
        <v>0</v>
      </c>
      <c r="V1349" s="26">
        <f t="shared" si="511"/>
        <v>0</v>
      </c>
      <c r="W1349" s="26">
        <f>VLOOKUP(AF1349,角色间职业划分!L:M,2,FALSE)</f>
        <v>20003</v>
      </c>
      <c r="X1349" s="26">
        <f t="shared" si="512"/>
        <v>2</v>
      </c>
      <c r="Y1349" s="26">
        <v>0</v>
      </c>
      <c r="Z1349" s="26">
        <v>0</v>
      </c>
      <c r="AA1349" s="26">
        <v>0</v>
      </c>
      <c r="AB1349" s="26">
        <f t="shared" si="513"/>
        <v>0</v>
      </c>
      <c r="AC1349" s="1">
        <f t="shared" ref="AC1349:AC1407" si="516">INT(VLOOKUP(X1349,AP:AR,3,FALSE)/$AF$2)</f>
        <v>36</v>
      </c>
      <c r="AD1349" s="51"/>
      <c r="AE1349" s="1"/>
      <c r="AF1349">
        <f t="shared" si="514"/>
        <v>23</v>
      </c>
      <c r="AG1349" s="26" t="str">
        <f>VLOOKUP(AF1349,角色间职业划分!P:R,3,FALSE)</f>
        <v>幻术师</v>
      </c>
      <c r="AH1349" s="26">
        <f t="shared" si="515"/>
        <v>2</v>
      </c>
    </row>
    <row r="1350" spans="1:34" x14ac:dyDescent="0.15">
      <c r="A1350" s="26">
        <v>1346</v>
      </c>
      <c r="B1350" s="26">
        <f t="shared" ref="B1350:B1407" si="517">IF($AG1350="战士",VLOOKUP($AH1350,$DV:$ER,DW$1,FALSE),IF($AG1350="幻术师",VLOOKUP($AH1350,$EU:$FQ,EV$1,FALSE),IF($AG1350="刺客",VLOOKUP($AH1350,$FU:$GQ,FV$1,FALSE),"无该职业")))</f>
        <v>0</v>
      </c>
      <c r="C1350" s="26">
        <f>ROUND(IF($AG1350="战士",VLOOKUP($AH1350,$DV:$ER,DX$1,FALSE),IF($AG1350="幻术师",VLOOKUP($AH1350,$EU:$FQ,EW$1,FALSE),IF($AG1350="刺客",VLOOKUP($AH1350,$FU:$GQ,FW$1,FALSE),"无该职业")))/VLOOKUP(AF1350,角色间职业划分!P:AP,20,FALSE),0)</f>
        <v>0</v>
      </c>
      <c r="D1350" s="26">
        <f t="shared" ref="D1350:D1407" si="518">IF($AG1350="战士",VLOOKUP($AH1350,$DV:$ER,DY$1,FALSE),IF($AG1350="幻术师",VLOOKUP($AH1350,$EU:$FQ,EX$1,FALSE),IF($AG1350="刺客",VLOOKUP($AH1350,$FU:$GQ,FX$1,FALSE),"无该职业")))</f>
        <v>0</v>
      </c>
      <c r="E1350" s="26">
        <f>ROUND(IF($AG1350="战士",VLOOKUP($AH1350,$DV:$ER,DZ$1,FALSE),IF($AG1350="幻术师",VLOOKUP($AH1350,$EU:$FQ,EY$1,FALSE),IF($AG1350="刺客",VLOOKUP($AH1350,$FU:$GQ,FY$1,FALSE),"无该职业")))*VLOOKUP($AF1350,角色间职业划分!$P:$AP,26,FALSE)*VLOOKUP($AF1350,角色间职业划分!$P:$AP,13,FALSE)/角色间职业划分!$AB$9,0)</f>
        <v>0</v>
      </c>
      <c r="F1350" s="26">
        <f>ROUND(IF($AG1350="战士",VLOOKUP($AH1350,$DV:$ER,EA$1,FALSE),IF($AG1350="幻术师",VLOOKUP($AH1350,$EU:$FQ,EZ$1,FALSE),IF($AG1350="刺客",VLOOKUP($AH1350,$FU:$GQ,FZ$1,FALSE),"无该职业")))*VLOOKUP($AF1350,角色间职业划分!$P:$AP,8,FALSE)/角色间职业划分!$W$9,0)</f>
        <v>236</v>
      </c>
      <c r="G1350" s="26">
        <f>ROUND(IF($AG1350="战士",VLOOKUP($AH1350,$DV:$ER,EB$1,FALSE),IF($AG1350="幻术师",VLOOKUP($AH1350,$EU:$FQ,FA$1,FALSE),IF($AG1350="刺客",VLOOKUP($AH1350,$FU:$GQ,GA$1,FALSE),"无该职业")))*VLOOKUP($AF1350,角色间职业划分!$P:$AP,13,FALSE)/角色间职业划分!$AB$9,0)</f>
        <v>135</v>
      </c>
      <c r="H1350" s="26">
        <f t="shared" ref="H1350:H1407" si="519">IF($AG1350="战士",VLOOKUP($AH1350,$DV:$ER,EC$1,FALSE),IF($AG1350="幻术师",VLOOKUP($AH1350,$EU:$FQ,FB$1,FALSE),IF($AG1350="刺客",VLOOKUP($AH1350,$FU:$GQ,GB$1,FALSE),"无该职业")))</f>
        <v>0</v>
      </c>
      <c r="I1350" s="26">
        <f t="shared" ref="I1350:I1407" si="520">IF($AG1350="战士",VLOOKUP($AH1350,$DV:$ER,ED$1,FALSE),IF($AG1350="幻术师",VLOOKUP($AH1350,$EU:$FQ,FC$1,FALSE),IF($AG1350="刺客",VLOOKUP($AH1350,$FU:$GQ,GC$1,FALSE),"无该职业")))</f>
        <v>0</v>
      </c>
      <c r="J1350" s="26">
        <f t="shared" ref="J1350:J1407" si="521">IF($AG1350="战士",VLOOKUP($AH1350,$DV:$ER,EE$1,FALSE),IF($AG1350="幻术师",VLOOKUP($AH1350,$EU:$FQ,FD$1,FALSE),IF($AG1350="刺客",VLOOKUP($AH1350,$FU:$GQ,GD$1,FALSE),"无该职业")))</f>
        <v>0</v>
      </c>
      <c r="K1350" s="26">
        <f t="shared" ref="K1350:K1407" si="522">IF($AG1350="战士",VLOOKUP($AH1350,$DV:$ER,EF$1,FALSE),IF($AG1350="幻术师",VLOOKUP($AH1350,$EU:$FQ,FE$1,FALSE),IF($AG1350="刺客",VLOOKUP($AH1350,$FU:$GQ,GE$1,FALSE),"无该职业")))</f>
        <v>0</v>
      </c>
      <c r="L1350" s="26">
        <f t="shared" ref="L1350:L1407" si="523">IF($AG1350="战士",VLOOKUP($AH1350,$DV:$ER,EG$1,FALSE),IF($AG1350="幻术师",VLOOKUP($AH1350,$EU:$FQ,FF$1,FALSE),IF($AG1350="刺客",VLOOKUP($AH1350,$FU:$GQ,GF$1,FALSE),"无该职业")))</f>
        <v>0</v>
      </c>
      <c r="M1350" s="26">
        <f t="shared" ref="M1350:M1407" si="524">IF($AG1350="战士",VLOOKUP($AH1350,$DV:$ER,EH$1,FALSE),IF($AG1350="幻术师",VLOOKUP($AH1350,$EU:$FQ,FG$1,FALSE),IF($AG1350="刺客",VLOOKUP($AH1350,$FU:$GQ,GG$1,FALSE),"无该职业")))</f>
        <v>0</v>
      </c>
      <c r="N1350" s="26">
        <f t="shared" ref="N1350:N1407" si="525">IF($AG1350="战士",VLOOKUP($AH1350,$DV:$ER,EI$1,FALSE),IF($AG1350="幻术师",VLOOKUP($AH1350,$EU:$FQ,FH$1,FALSE),IF($AG1350="刺客",VLOOKUP($AH1350,$FU:$GQ,GH$1,FALSE),"无该职业")))</f>
        <v>2.5</v>
      </c>
      <c r="O1350" s="26">
        <f t="shared" ref="O1350:O1407" si="526">IF($AG1350="战士",VLOOKUP($AH1350,$DV:$ER,EJ$1,FALSE),IF($AG1350="幻术师",VLOOKUP($AH1350,$EU:$FQ,FI$1,FALSE),IF($AG1350="刺客",VLOOKUP($AH1350,$FU:$GQ,GI$1,FALSE),"无该职业")))</f>
        <v>0</v>
      </c>
      <c r="P1350" s="26">
        <f t="shared" ref="P1350:P1407" si="527">IF($AG1350="战士",VLOOKUP($AH1350,$DV:$ER,EK$1,FALSE),IF($AG1350="幻术师",VLOOKUP($AH1350,$EU:$FQ,FJ$1,FALSE),IF($AG1350="刺客",VLOOKUP($AH1350,$FU:$GQ,GJ$1,FALSE),"无该职业")))</f>
        <v>0</v>
      </c>
      <c r="Q1350" s="26">
        <f t="shared" ref="Q1350:Q1407" si="528">IF($AG1350="战士",VLOOKUP($AH1350,$DV:$ER,EL$1,FALSE),IF($AG1350="幻术师",VLOOKUP($AH1350,$EU:$FQ,FK$1,FALSE),IF($AG1350="刺客",VLOOKUP($AH1350,$FU:$GQ,GK$1,FALSE),"无该职业")))</f>
        <v>0</v>
      </c>
      <c r="R1350" s="26">
        <f t="shared" ref="R1350:R1407" si="529">IF($AG1350="战士",VLOOKUP($AH1350,$DV:$ER,EM$1,FALSE),IF($AG1350="幻术师",VLOOKUP($AH1350,$EU:$FQ,FL$1,FALSE),IF($AG1350="刺客",VLOOKUP($AH1350,$FU:$GQ,GL$1,FALSE),"无该职业")))</f>
        <v>0</v>
      </c>
      <c r="S1350" s="26">
        <f t="shared" ref="S1350:S1407" si="530">IF($AG1350="战士",VLOOKUP($AH1350,$DV:$ER,EN$1,FALSE),IF($AG1350="幻术师",VLOOKUP($AH1350,$EU:$FQ,FM$1,FALSE),IF($AG1350="刺客",VLOOKUP($AH1350,$FU:$GQ,GM$1,FALSE),"无该职业")))</f>
        <v>0</v>
      </c>
      <c r="T1350" s="26">
        <f t="shared" ref="T1350:T1407" si="531">IF($AG1350="战士",VLOOKUP($AH1350,$DV:$ER,EO$1,FALSE),IF($AG1350="幻术师",VLOOKUP($AH1350,$EU:$FQ,FN$1,FALSE),IF($AG1350="刺客",VLOOKUP($AH1350,$FU:$GQ,GN$1,FALSE),"无该职业")))</f>
        <v>0</v>
      </c>
      <c r="U1350" s="26">
        <f t="shared" ref="U1350:U1407" si="532">IF($AG1350="战士",VLOOKUP($AH1350,$DV:$ER,EP$1,FALSE),IF($AG1350="幻术师",VLOOKUP($AH1350,$EU:$FQ,FO$1,FALSE),IF($AG1350="刺客",VLOOKUP($AH1350,$FU:$GQ,GO$1,FALSE),"无该职业")))</f>
        <v>0</v>
      </c>
      <c r="V1350" s="26">
        <f t="shared" ref="V1350:V1407" si="533">IF($AG1350="战士",VLOOKUP($AH1350,$DV:$ER,EQ$1,FALSE),IF($AG1350="幻术师",VLOOKUP($AH1350,$EU:$FQ,FP$1,FALSE),IF($AG1350="刺客",VLOOKUP($AH1350,$FU:$GQ,GP$1,FALSE),"无该职业")))</f>
        <v>0</v>
      </c>
      <c r="W1350" s="26">
        <f>VLOOKUP(AF1350,角色间职业划分!L:M,2,FALSE)</f>
        <v>20003</v>
      </c>
      <c r="X1350" s="26">
        <f t="shared" ref="X1350:X1407" si="534">AH1350</f>
        <v>3</v>
      </c>
      <c r="Y1350" s="26">
        <v>0</v>
      </c>
      <c r="Z1350" s="26">
        <v>0</v>
      </c>
      <c r="AA1350" s="26">
        <v>0</v>
      </c>
      <c r="AB1350" s="26">
        <f t="shared" ref="AB1350:AB1407" si="535">VLOOKUP(X1350,AP:AU,6,FALSE)</f>
        <v>0</v>
      </c>
      <c r="AC1350" s="1">
        <f t="shared" si="516"/>
        <v>42</v>
      </c>
      <c r="AD1350" s="51"/>
      <c r="AE1350" s="1"/>
      <c r="AF1350">
        <f t="shared" si="514"/>
        <v>23</v>
      </c>
      <c r="AG1350" s="26" t="str">
        <f>VLOOKUP(AF1350,角色间职业划分!P:R,3,FALSE)</f>
        <v>幻术师</v>
      </c>
      <c r="AH1350" s="26">
        <f t="shared" si="515"/>
        <v>3</v>
      </c>
    </row>
    <row r="1351" spans="1:34" x14ac:dyDescent="0.15">
      <c r="A1351" s="26">
        <v>1347</v>
      </c>
      <c r="B1351" s="26">
        <f t="shared" si="517"/>
        <v>0</v>
      </c>
      <c r="C1351" s="26">
        <f>ROUND(IF($AG1351="战士",VLOOKUP($AH1351,$DV:$ER,DX$1,FALSE),IF($AG1351="幻术师",VLOOKUP($AH1351,$EU:$FQ,EW$1,FALSE),IF($AG1351="刺客",VLOOKUP($AH1351,$FU:$GQ,FW$1,FALSE),"无该职业")))/VLOOKUP(AF1351,角色间职业划分!P:AP,20,FALSE),0)</f>
        <v>0</v>
      </c>
      <c r="D1351" s="26">
        <f t="shared" si="518"/>
        <v>0</v>
      </c>
      <c r="E1351" s="26">
        <f>ROUND(IF($AG1351="战士",VLOOKUP($AH1351,$DV:$ER,DZ$1,FALSE),IF($AG1351="幻术师",VLOOKUP($AH1351,$EU:$FQ,EY$1,FALSE),IF($AG1351="刺客",VLOOKUP($AH1351,$FU:$GQ,FY$1,FALSE),"无该职业")))*VLOOKUP($AF1351,角色间职业划分!$P:$AP,26,FALSE)*VLOOKUP($AF1351,角色间职业划分!$P:$AP,13,FALSE)/角色间职业划分!$AB$9,0)</f>
        <v>0</v>
      </c>
      <c r="F1351" s="26">
        <f>ROUND(IF($AG1351="战士",VLOOKUP($AH1351,$DV:$ER,EA$1,FALSE),IF($AG1351="幻术师",VLOOKUP($AH1351,$EU:$FQ,EZ$1,FALSE),IF($AG1351="刺客",VLOOKUP($AH1351,$FU:$GQ,FZ$1,FALSE),"无该职业")))*VLOOKUP($AF1351,角色间职业划分!$P:$AP,8,FALSE)/角色间职业划分!$W$9,0)</f>
        <v>236</v>
      </c>
      <c r="G1351" s="26">
        <f>ROUND(IF($AG1351="战士",VLOOKUP($AH1351,$DV:$ER,EB$1,FALSE),IF($AG1351="幻术师",VLOOKUP($AH1351,$EU:$FQ,FA$1,FALSE),IF($AG1351="刺客",VLOOKUP($AH1351,$FU:$GQ,GA$1,FALSE),"无该职业")))*VLOOKUP($AF1351,角色间职业划分!$P:$AP,13,FALSE)/角色间职业划分!$AB$9,0)</f>
        <v>135</v>
      </c>
      <c r="H1351" s="26">
        <f t="shared" si="519"/>
        <v>0</v>
      </c>
      <c r="I1351" s="26">
        <f t="shared" si="520"/>
        <v>0</v>
      </c>
      <c r="J1351" s="26">
        <f t="shared" si="521"/>
        <v>0</v>
      </c>
      <c r="K1351" s="26">
        <f t="shared" si="522"/>
        <v>0</v>
      </c>
      <c r="L1351" s="26">
        <f t="shared" si="523"/>
        <v>0</v>
      </c>
      <c r="M1351" s="26">
        <f t="shared" si="524"/>
        <v>0</v>
      </c>
      <c r="N1351" s="26">
        <f t="shared" si="525"/>
        <v>2.5</v>
      </c>
      <c r="O1351" s="26">
        <f t="shared" si="526"/>
        <v>0</v>
      </c>
      <c r="P1351" s="26">
        <f t="shared" si="527"/>
        <v>0</v>
      </c>
      <c r="Q1351" s="26">
        <f t="shared" si="528"/>
        <v>0</v>
      </c>
      <c r="R1351" s="26">
        <f t="shared" si="529"/>
        <v>2.5</v>
      </c>
      <c r="S1351" s="26">
        <f t="shared" si="530"/>
        <v>0</v>
      </c>
      <c r="T1351" s="26">
        <f t="shared" si="531"/>
        <v>0</v>
      </c>
      <c r="U1351" s="26">
        <f t="shared" si="532"/>
        <v>0</v>
      </c>
      <c r="V1351" s="26">
        <f t="shared" si="533"/>
        <v>0</v>
      </c>
      <c r="W1351" s="26">
        <f>VLOOKUP(AF1351,角色间职业划分!L:M,2,FALSE)</f>
        <v>20003</v>
      </c>
      <c r="X1351" s="26">
        <f t="shared" si="534"/>
        <v>4</v>
      </c>
      <c r="Y1351" s="26">
        <v>0</v>
      </c>
      <c r="Z1351" s="26">
        <v>0</v>
      </c>
      <c r="AA1351" s="26">
        <v>0</v>
      </c>
      <c r="AB1351" s="26">
        <f t="shared" si="535"/>
        <v>0</v>
      </c>
      <c r="AC1351" s="1">
        <f t="shared" si="516"/>
        <v>62</v>
      </c>
      <c r="AD1351" s="51"/>
      <c r="AE1351" s="1"/>
      <c r="AF1351">
        <f t="shared" ref="AF1351:AF1407" si="536">IF(AH1351=0,AF1350+1,AF1350)</f>
        <v>23</v>
      </c>
      <c r="AG1351" s="26" t="str">
        <f>VLOOKUP(AF1351,角色间职业划分!P:R,3,FALSE)</f>
        <v>幻术师</v>
      </c>
      <c r="AH1351" s="26">
        <f t="shared" ref="AH1351:AH1407" si="537">IF(AH1350=AH$2,0,AH1350+1)</f>
        <v>4</v>
      </c>
    </row>
    <row r="1352" spans="1:34" x14ac:dyDescent="0.15">
      <c r="A1352" s="26">
        <v>1348</v>
      </c>
      <c r="B1352" s="26">
        <f t="shared" si="517"/>
        <v>0</v>
      </c>
      <c r="C1352" s="26">
        <f>ROUND(IF($AG1352="战士",VLOOKUP($AH1352,$DV:$ER,DX$1,FALSE),IF($AG1352="幻术师",VLOOKUP($AH1352,$EU:$FQ,EW$1,FALSE),IF($AG1352="刺客",VLOOKUP($AH1352,$FU:$GQ,FW$1,FALSE),"无该职业")))/VLOOKUP(AF1352,角色间职业划分!P:AP,20,FALSE),0)</f>
        <v>0</v>
      </c>
      <c r="D1352" s="26">
        <f t="shared" si="518"/>
        <v>0</v>
      </c>
      <c r="E1352" s="26">
        <f>ROUND(IF($AG1352="战士",VLOOKUP($AH1352,$DV:$ER,DZ$1,FALSE),IF($AG1352="幻术师",VLOOKUP($AH1352,$EU:$FQ,EY$1,FALSE),IF($AG1352="刺客",VLOOKUP($AH1352,$FU:$GQ,FY$1,FALSE),"无该职业")))*VLOOKUP($AF1352,角色间职业划分!$P:$AP,26,FALSE)*VLOOKUP($AF1352,角色间职业划分!$P:$AP,13,FALSE)/角色间职业划分!$AB$9,0)</f>
        <v>0</v>
      </c>
      <c r="F1352" s="26">
        <f>ROUND(IF($AG1352="战士",VLOOKUP($AH1352,$DV:$ER,EA$1,FALSE),IF($AG1352="幻术师",VLOOKUP($AH1352,$EU:$FQ,EZ$1,FALSE),IF($AG1352="刺客",VLOOKUP($AH1352,$FU:$GQ,FZ$1,FALSE),"无该职业")))*VLOOKUP($AF1352,角色间职业划分!$P:$AP,8,FALSE)/角色间职业划分!$W$9,0)</f>
        <v>236</v>
      </c>
      <c r="G1352" s="26">
        <f>ROUND(IF($AG1352="战士",VLOOKUP($AH1352,$DV:$ER,EB$1,FALSE),IF($AG1352="幻术师",VLOOKUP($AH1352,$EU:$FQ,FA$1,FALSE),IF($AG1352="刺客",VLOOKUP($AH1352,$FU:$GQ,GA$1,FALSE),"无该职业")))*VLOOKUP($AF1352,角色间职业划分!$P:$AP,13,FALSE)/角色间职业划分!$AB$9,0)</f>
        <v>306</v>
      </c>
      <c r="H1352" s="26">
        <f t="shared" si="519"/>
        <v>0</v>
      </c>
      <c r="I1352" s="26">
        <f t="shared" si="520"/>
        <v>0</v>
      </c>
      <c r="J1352" s="26">
        <f t="shared" si="521"/>
        <v>0</v>
      </c>
      <c r="K1352" s="26">
        <f t="shared" si="522"/>
        <v>0</v>
      </c>
      <c r="L1352" s="26">
        <f t="shared" si="523"/>
        <v>0</v>
      </c>
      <c r="M1352" s="26">
        <f t="shared" si="524"/>
        <v>0</v>
      </c>
      <c r="N1352" s="26">
        <f t="shared" si="525"/>
        <v>2.5</v>
      </c>
      <c r="O1352" s="26">
        <f t="shared" si="526"/>
        <v>0</v>
      </c>
      <c r="P1352" s="26">
        <f t="shared" si="527"/>
        <v>0</v>
      </c>
      <c r="Q1352" s="26">
        <f t="shared" si="528"/>
        <v>0</v>
      </c>
      <c r="R1352" s="26">
        <f t="shared" si="529"/>
        <v>2.5</v>
      </c>
      <c r="S1352" s="26">
        <f t="shared" si="530"/>
        <v>0</v>
      </c>
      <c r="T1352" s="26">
        <f t="shared" si="531"/>
        <v>0</v>
      </c>
      <c r="U1352" s="26">
        <f t="shared" si="532"/>
        <v>0</v>
      </c>
      <c r="V1352" s="26">
        <f t="shared" si="533"/>
        <v>0</v>
      </c>
      <c r="W1352" s="26">
        <f>VLOOKUP(AF1352,角色间职业划分!L:M,2,FALSE)</f>
        <v>20003</v>
      </c>
      <c r="X1352" s="26">
        <f t="shared" si="534"/>
        <v>5</v>
      </c>
      <c r="Y1352" s="26">
        <v>0</v>
      </c>
      <c r="Z1352" s="26">
        <v>0</v>
      </c>
      <c r="AA1352" s="26">
        <v>0</v>
      </c>
      <c r="AB1352" s="26">
        <f t="shared" si="535"/>
        <v>0</v>
      </c>
      <c r="AC1352" s="1">
        <f t="shared" si="516"/>
        <v>81</v>
      </c>
      <c r="AD1352" s="51"/>
      <c r="AE1352" s="1"/>
      <c r="AF1352">
        <f t="shared" si="536"/>
        <v>23</v>
      </c>
      <c r="AG1352" s="26" t="str">
        <f>VLOOKUP(AF1352,角色间职业划分!P:R,3,FALSE)</f>
        <v>幻术师</v>
      </c>
      <c r="AH1352" s="26">
        <f t="shared" si="537"/>
        <v>5</v>
      </c>
    </row>
    <row r="1353" spans="1:34" x14ac:dyDescent="0.15">
      <c r="A1353" s="26">
        <v>1349</v>
      </c>
      <c r="B1353" s="26">
        <f t="shared" si="517"/>
        <v>0</v>
      </c>
      <c r="C1353" s="26">
        <f>ROUND(IF($AG1353="战士",VLOOKUP($AH1353,$DV:$ER,DX$1,FALSE),IF($AG1353="幻术师",VLOOKUP($AH1353,$EU:$FQ,EW$1,FALSE),IF($AG1353="刺客",VLOOKUP($AH1353,$FU:$GQ,FW$1,FALSE),"无该职业")))/VLOOKUP(AF1353,角色间职业划分!P:AP,20,FALSE),0)</f>
        <v>0</v>
      </c>
      <c r="D1353" s="26">
        <f t="shared" si="518"/>
        <v>0</v>
      </c>
      <c r="E1353" s="26">
        <f>ROUND(IF($AG1353="战士",VLOOKUP($AH1353,$DV:$ER,DZ$1,FALSE),IF($AG1353="幻术师",VLOOKUP($AH1353,$EU:$FQ,EY$1,FALSE),IF($AG1353="刺客",VLOOKUP($AH1353,$FU:$GQ,FY$1,FALSE),"无该职业")))*VLOOKUP($AF1353,角色间职业划分!$P:$AP,26,FALSE)*VLOOKUP($AF1353,角色间职业划分!$P:$AP,13,FALSE)/角色间职业划分!$AB$9,0)</f>
        <v>0</v>
      </c>
      <c r="F1353" s="26">
        <f>ROUND(IF($AG1353="战士",VLOOKUP($AH1353,$DV:$ER,EA$1,FALSE),IF($AG1353="幻术师",VLOOKUP($AH1353,$EU:$FQ,EZ$1,FALSE),IF($AG1353="刺客",VLOOKUP($AH1353,$FU:$GQ,FZ$1,FALSE),"无该职业")))*VLOOKUP($AF1353,角色间职业划分!$P:$AP,8,FALSE)/角色间职业划分!$W$9,0)</f>
        <v>236</v>
      </c>
      <c r="G1353" s="26">
        <f>ROUND(IF($AG1353="战士",VLOOKUP($AH1353,$DV:$ER,EB$1,FALSE),IF($AG1353="幻术师",VLOOKUP($AH1353,$EU:$FQ,FA$1,FALSE),IF($AG1353="刺客",VLOOKUP($AH1353,$FU:$GQ,GA$1,FALSE),"无该职业")))*VLOOKUP($AF1353,角色间职业划分!$P:$AP,13,FALSE)/角色间职业划分!$AB$9,0)</f>
        <v>306</v>
      </c>
      <c r="H1353" s="26">
        <f t="shared" si="519"/>
        <v>0</v>
      </c>
      <c r="I1353" s="26">
        <f t="shared" si="520"/>
        <v>0</v>
      </c>
      <c r="J1353" s="26">
        <f t="shared" si="521"/>
        <v>0</v>
      </c>
      <c r="K1353" s="26">
        <f t="shared" si="522"/>
        <v>0</v>
      </c>
      <c r="L1353" s="26">
        <f t="shared" si="523"/>
        <v>0</v>
      </c>
      <c r="M1353" s="26">
        <f t="shared" si="524"/>
        <v>0</v>
      </c>
      <c r="N1353" s="26">
        <f t="shared" si="525"/>
        <v>2.5</v>
      </c>
      <c r="O1353" s="26">
        <f t="shared" si="526"/>
        <v>0</v>
      </c>
      <c r="P1353" s="26">
        <f t="shared" si="527"/>
        <v>0</v>
      </c>
      <c r="Q1353" s="26">
        <f t="shared" si="528"/>
        <v>2.5</v>
      </c>
      <c r="R1353" s="26">
        <f t="shared" si="529"/>
        <v>2.5</v>
      </c>
      <c r="S1353" s="26">
        <f t="shared" si="530"/>
        <v>0</v>
      </c>
      <c r="T1353" s="26">
        <f t="shared" si="531"/>
        <v>0</v>
      </c>
      <c r="U1353" s="26">
        <f t="shared" si="532"/>
        <v>0</v>
      </c>
      <c r="V1353" s="26">
        <f t="shared" si="533"/>
        <v>0</v>
      </c>
      <c r="W1353" s="26">
        <f>VLOOKUP(AF1353,角色间职业划分!L:M,2,FALSE)</f>
        <v>20003</v>
      </c>
      <c r="X1353" s="26">
        <f t="shared" si="534"/>
        <v>6</v>
      </c>
      <c r="Y1353" s="26">
        <v>0</v>
      </c>
      <c r="Z1353" s="26">
        <v>0</v>
      </c>
      <c r="AA1353" s="26">
        <v>0</v>
      </c>
      <c r="AB1353" s="26">
        <f t="shared" si="535"/>
        <v>0</v>
      </c>
      <c r="AC1353" s="1">
        <f t="shared" si="516"/>
        <v>101</v>
      </c>
      <c r="AD1353" s="51"/>
      <c r="AE1353" s="1"/>
      <c r="AF1353">
        <f t="shared" si="536"/>
        <v>23</v>
      </c>
      <c r="AG1353" s="26" t="str">
        <f>VLOOKUP(AF1353,角色间职业划分!P:R,3,FALSE)</f>
        <v>幻术师</v>
      </c>
      <c r="AH1353" s="26">
        <f t="shared" si="537"/>
        <v>6</v>
      </c>
    </row>
    <row r="1354" spans="1:34" x14ac:dyDescent="0.15">
      <c r="A1354" s="26">
        <v>1350</v>
      </c>
      <c r="B1354" s="26">
        <f t="shared" si="517"/>
        <v>0</v>
      </c>
      <c r="C1354" s="26">
        <f>ROUND(IF($AG1354="战士",VLOOKUP($AH1354,$DV:$ER,DX$1,FALSE),IF($AG1354="幻术师",VLOOKUP($AH1354,$EU:$FQ,EW$1,FALSE),IF($AG1354="刺客",VLOOKUP($AH1354,$FU:$GQ,FW$1,FALSE),"无该职业")))/VLOOKUP(AF1354,角色间职业划分!P:AP,20,FALSE),0)</f>
        <v>0</v>
      </c>
      <c r="D1354" s="26">
        <f t="shared" si="518"/>
        <v>0</v>
      </c>
      <c r="E1354" s="26">
        <f>ROUND(IF($AG1354="战士",VLOOKUP($AH1354,$DV:$ER,DZ$1,FALSE),IF($AG1354="幻术师",VLOOKUP($AH1354,$EU:$FQ,EY$1,FALSE),IF($AG1354="刺客",VLOOKUP($AH1354,$FU:$GQ,FY$1,FALSE),"无该职业")))*VLOOKUP($AF1354,角色间职业划分!$P:$AP,26,FALSE)*VLOOKUP($AF1354,角色间职业划分!$P:$AP,13,FALSE)/角色间职业划分!$AB$9,0)</f>
        <v>0</v>
      </c>
      <c r="F1354" s="26">
        <f>ROUND(IF($AG1354="战士",VLOOKUP($AH1354,$DV:$ER,EA$1,FALSE),IF($AG1354="幻术师",VLOOKUP($AH1354,$EU:$FQ,EZ$1,FALSE),IF($AG1354="刺客",VLOOKUP($AH1354,$FU:$GQ,FZ$1,FALSE),"无该职业")))*VLOOKUP($AF1354,角色间职业划分!$P:$AP,8,FALSE)/角色间职业划分!$W$9,0)</f>
        <v>793</v>
      </c>
      <c r="G1354" s="26">
        <f>ROUND(IF($AG1354="战士",VLOOKUP($AH1354,$DV:$ER,EB$1,FALSE),IF($AG1354="幻术师",VLOOKUP($AH1354,$EU:$FQ,FA$1,FALSE),IF($AG1354="刺客",VLOOKUP($AH1354,$FU:$GQ,GA$1,FALSE),"无该职业")))*VLOOKUP($AF1354,角色间职业划分!$P:$AP,13,FALSE)/角色间职业划分!$AB$9,0)</f>
        <v>306</v>
      </c>
      <c r="H1354" s="26">
        <f t="shared" si="519"/>
        <v>0</v>
      </c>
      <c r="I1354" s="26">
        <f t="shared" si="520"/>
        <v>0</v>
      </c>
      <c r="J1354" s="26">
        <f t="shared" si="521"/>
        <v>0</v>
      </c>
      <c r="K1354" s="26">
        <f t="shared" si="522"/>
        <v>0</v>
      </c>
      <c r="L1354" s="26">
        <f t="shared" si="523"/>
        <v>0</v>
      </c>
      <c r="M1354" s="26">
        <f t="shared" si="524"/>
        <v>0</v>
      </c>
      <c r="N1354" s="26">
        <f t="shared" si="525"/>
        <v>2.5</v>
      </c>
      <c r="O1354" s="26">
        <f t="shared" si="526"/>
        <v>0</v>
      </c>
      <c r="P1354" s="26">
        <f t="shared" si="527"/>
        <v>0</v>
      </c>
      <c r="Q1354" s="26">
        <f t="shared" si="528"/>
        <v>2.5</v>
      </c>
      <c r="R1354" s="26">
        <f t="shared" si="529"/>
        <v>2.5</v>
      </c>
      <c r="S1354" s="26">
        <f t="shared" si="530"/>
        <v>0</v>
      </c>
      <c r="T1354" s="26">
        <f t="shared" si="531"/>
        <v>0</v>
      </c>
      <c r="U1354" s="26">
        <f t="shared" si="532"/>
        <v>0</v>
      </c>
      <c r="V1354" s="26">
        <f t="shared" si="533"/>
        <v>0</v>
      </c>
      <c r="W1354" s="26">
        <f>VLOOKUP(AF1354,角色间职业划分!L:M,2,FALSE)</f>
        <v>20003</v>
      </c>
      <c r="X1354" s="26">
        <f t="shared" si="534"/>
        <v>7</v>
      </c>
      <c r="Y1354" s="26">
        <v>0</v>
      </c>
      <c r="Z1354" s="26">
        <v>0</v>
      </c>
      <c r="AA1354" s="26">
        <v>0</v>
      </c>
      <c r="AB1354" s="26">
        <f t="shared" si="535"/>
        <v>0</v>
      </c>
      <c r="AC1354" s="1">
        <f t="shared" si="516"/>
        <v>142</v>
      </c>
      <c r="AD1354" s="51"/>
      <c r="AE1354" s="1"/>
      <c r="AF1354">
        <f t="shared" si="536"/>
        <v>23</v>
      </c>
      <c r="AG1354" s="26" t="str">
        <f>VLOOKUP(AF1354,角色间职业划分!P:R,3,FALSE)</f>
        <v>幻术师</v>
      </c>
      <c r="AH1354" s="26">
        <f t="shared" si="537"/>
        <v>7</v>
      </c>
    </row>
    <row r="1355" spans="1:34" x14ac:dyDescent="0.15">
      <c r="A1355" s="26">
        <v>1351</v>
      </c>
      <c r="B1355" s="26">
        <f t="shared" si="517"/>
        <v>0</v>
      </c>
      <c r="C1355" s="26">
        <f>ROUND(IF($AG1355="战士",VLOOKUP($AH1355,$DV:$ER,DX$1,FALSE),IF($AG1355="幻术师",VLOOKUP($AH1355,$EU:$FQ,EW$1,FALSE),IF($AG1355="刺客",VLOOKUP($AH1355,$FU:$GQ,FW$1,FALSE),"无该职业")))/VLOOKUP(AF1355,角色间职业划分!P:AP,20,FALSE),0)</f>
        <v>0</v>
      </c>
      <c r="D1355" s="26">
        <f t="shared" si="518"/>
        <v>0</v>
      </c>
      <c r="E1355" s="26">
        <f>ROUND(IF($AG1355="战士",VLOOKUP($AH1355,$DV:$ER,DZ$1,FALSE),IF($AG1355="幻术师",VLOOKUP($AH1355,$EU:$FQ,EY$1,FALSE),IF($AG1355="刺客",VLOOKUP($AH1355,$FU:$GQ,FY$1,FALSE),"无该职业")))*VLOOKUP($AF1355,角色间职业划分!$P:$AP,26,FALSE)*VLOOKUP($AF1355,角色间职业划分!$P:$AP,13,FALSE)/角色间职业划分!$AB$9,0)</f>
        <v>276</v>
      </c>
      <c r="F1355" s="26">
        <f>ROUND(IF($AG1355="战士",VLOOKUP($AH1355,$DV:$ER,EA$1,FALSE),IF($AG1355="幻术师",VLOOKUP($AH1355,$EU:$FQ,EZ$1,FALSE),IF($AG1355="刺客",VLOOKUP($AH1355,$FU:$GQ,FZ$1,FALSE),"无该职业")))*VLOOKUP($AF1355,角色间职业划分!$P:$AP,8,FALSE)/角色间职业划分!$W$9,0)</f>
        <v>793</v>
      </c>
      <c r="G1355" s="26">
        <f>ROUND(IF($AG1355="战士",VLOOKUP($AH1355,$DV:$ER,EB$1,FALSE),IF($AG1355="幻术师",VLOOKUP($AH1355,$EU:$FQ,FA$1,FALSE),IF($AG1355="刺客",VLOOKUP($AH1355,$FU:$GQ,GA$1,FALSE),"无该职业")))*VLOOKUP($AF1355,角色间职业划分!$P:$AP,13,FALSE)/角色间职业划分!$AB$9,0)</f>
        <v>306</v>
      </c>
      <c r="H1355" s="26">
        <f t="shared" si="519"/>
        <v>0</v>
      </c>
      <c r="I1355" s="26">
        <f t="shared" si="520"/>
        <v>0</v>
      </c>
      <c r="J1355" s="26">
        <f t="shared" si="521"/>
        <v>0</v>
      </c>
      <c r="K1355" s="26">
        <f t="shared" si="522"/>
        <v>0</v>
      </c>
      <c r="L1355" s="26">
        <f t="shared" si="523"/>
        <v>0</v>
      </c>
      <c r="M1355" s="26">
        <f t="shared" si="524"/>
        <v>0</v>
      </c>
      <c r="N1355" s="26">
        <f t="shared" si="525"/>
        <v>2.5</v>
      </c>
      <c r="O1355" s="26">
        <f t="shared" si="526"/>
        <v>0</v>
      </c>
      <c r="P1355" s="26">
        <f t="shared" si="527"/>
        <v>0</v>
      </c>
      <c r="Q1355" s="26">
        <f t="shared" si="528"/>
        <v>2.5</v>
      </c>
      <c r="R1355" s="26">
        <f t="shared" si="529"/>
        <v>2.5</v>
      </c>
      <c r="S1355" s="26">
        <f t="shared" si="530"/>
        <v>0</v>
      </c>
      <c r="T1355" s="26">
        <f t="shared" si="531"/>
        <v>0</v>
      </c>
      <c r="U1355" s="26">
        <f t="shared" si="532"/>
        <v>0</v>
      </c>
      <c r="V1355" s="26">
        <f t="shared" si="533"/>
        <v>0</v>
      </c>
      <c r="W1355" s="26">
        <f>VLOOKUP(AF1355,角色间职业划分!L:M,2,FALSE)</f>
        <v>20003</v>
      </c>
      <c r="X1355" s="26">
        <f t="shared" si="534"/>
        <v>8</v>
      </c>
      <c r="Y1355" s="26">
        <v>0</v>
      </c>
      <c r="Z1355" s="26">
        <v>0</v>
      </c>
      <c r="AA1355" s="26">
        <v>0</v>
      </c>
      <c r="AB1355" s="26">
        <f t="shared" si="535"/>
        <v>0</v>
      </c>
      <c r="AC1355" s="1">
        <f t="shared" si="516"/>
        <v>184</v>
      </c>
      <c r="AD1355" s="51"/>
      <c r="AE1355" s="1"/>
      <c r="AF1355">
        <f t="shared" si="536"/>
        <v>23</v>
      </c>
      <c r="AG1355" s="26" t="str">
        <f>VLOOKUP(AF1355,角色间职业划分!P:R,3,FALSE)</f>
        <v>幻术师</v>
      </c>
      <c r="AH1355" s="26">
        <f t="shared" si="537"/>
        <v>8</v>
      </c>
    </row>
    <row r="1356" spans="1:34" x14ac:dyDescent="0.15">
      <c r="A1356" s="26">
        <v>1352</v>
      </c>
      <c r="B1356" s="26">
        <f t="shared" si="517"/>
        <v>0</v>
      </c>
      <c r="C1356" s="26">
        <f>ROUND(IF($AG1356="战士",VLOOKUP($AH1356,$DV:$ER,DX$1,FALSE),IF($AG1356="幻术师",VLOOKUP($AH1356,$EU:$FQ,EW$1,FALSE),IF($AG1356="刺客",VLOOKUP($AH1356,$FU:$GQ,FW$1,FALSE),"无该职业")))/VLOOKUP(AF1356,角色间职业划分!P:AP,20,FALSE),0)</f>
        <v>0</v>
      </c>
      <c r="D1356" s="26">
        <f t="shared" si="518"/>
        <v>0</v>
      </c>
      <c r="E1356" s="26">
        <f>ROUND(IF($AG1356="战士",VLOOKUP($AH1356,$DV:$ER,DZ$1,FALSE),IF($AG1356="幻术师",VLOOKUP($AH1356,$EU:$FQ,EY$1,FALSE),IF($AG1356="刺客",VLOOKUP($AH1356,$FU:$GQ,FY$1,FALSE),"无该职业")))*VLOOKUP($AF1356,角色间职业划分!$P:$AP,26,FALSE)*VLOOKUP($AF1356,角色间职业划分!$P:$AP,13,FALSE)/角色间职业划分!$AB$9,0)</f>
        <v>276</v>
      </c>
      <c r="F1356" s="26">
        <f>ROUND(IF($AG1356="战士",VLOOKUP($AH1356,$DV:$ER,EA$1,FALSE),IF($AG1356="幻术师",VLOOKUP($AH1356,$EU:$FQ,EZ$1,FALSE),IF($AG1356="刺客",VLOOKUP($AH1356,$FU:$GQ,FZ$1,FALSE),"无该职业")))*VLOOKUP($AF1356,角色间职业划分!$P:$AP,8,FALSE)/角色间职业划分!$W$9,0)</f>
        <v>793</v>
      </c>
      <c r="G1356" s="26">
        <f>ROUND(IF($AG1356="战士",VLOOKUP($AH1356,$DV:$ER,EB$1,FALSE),IF($AG1356="幻术师",VLOOKUP($AH1356,$EU:$FQ,FA$1,FALSE),IF($AG1356="刺客",VLOOKUP($AH1356,$FU:$GQ,GA$1,FALSE),"无该职业")))*VLOOKUP($AF1356,角色间职业划分!$P:$AP,13,FALSE)/角色间职业划分!$AB$9,0)</f>
        <v>846</v>
      </c>
      <c r="H1356" s="26">
        <f t="shared" si="519"/>
        <v>0</v>
      </c>
      <c r="I1356" s="26">
        <f t="shared" si="520"/>
        <v>0</v>
      </c>
      <c r="J1356" s="26">
        <f t="shared" si="521"/>
        <v>0</v>
      </c>
      <c r="K1356" s="26">
        <f t="shared" si="522"/>
        <v>0</v>
      </c>
      <c r="L1356" s="26">
        <f t="shared" si="523"/>
        <v>0</v>
      </c>
      <c r="M1356" s="26">
        <f t="shared" si="524"/>
        <v>0</v>
      </c>
      <c r="N1356" s="26">
        <f t="shared" si="525"/>
        <v>2.5</v>
      </c>
      <c r="O1356" s="26">
        <f t="shared" si="526"/>
        <v>0</v>
      </c>
      <c r="P1356" s="26">
        <f t="shared" si="527"/>
        <v>0</v>
      </c>
      <c r="Q1356" s="26">
        <f t="shared" si="528"/>
        <v>2.5</v>
      </c>
      <c r="R1356" s="26">
        <f t="shared" si="529"/>
        <v>2.5</v>
      </c>
      <c r="S1356" s="26">
        <f t="shared" si="530"/>
        <v>0</v>
      </c>
      <c r="T1356" s="26">
        <f t="shared" si="531"/>
        <v>0</v>
      </c>
      <c r="U1356" s="26">
        <f t="shared" si="532"/>
        <v>0</v>
      </c>
      <c r="V1356" s="26">
        <f t="shared" si="533"/>
        <v>0</v>
      </c>
      <c r="W1356" s="26">
        <f>VLOOKUP(AF1356,角色间职业划分!L:M,2,FALSE)</f>
        <v>20003</v>
      </c>
      <c r="X1356" s="26">
        <f t="shared" si="534"/>
        <v>9</v>
      </c>
      <c r="Y1356" s="26">
        <v>0</v>
      </c>
      <c r="Z1356" s="26">
        <v>0</v>
      </c>
      <c r="AA1356" s="26">
        <v>0</v>
      </c>
      <c r="AB1356" s="26">
        <f t="shared" si="535"/>
        <v>0</v>
      </c>
      <c r="AC1356" s="1">
        <f t="shared" si="516"/>
        <v>226</v>
      </c>
      <c r="AD1356" s="51"/>
      <c r="AE1356" s="1"/>
      <c r="AF1356">
        <f t="shared" si="536"/>
        <v>23</v>
      </c>
      <c r="AG1356" s="26" t="str">
        <f>VLOOKUP(AF1356,角色间职业划分!P:R,3,FALSE)</f>
        <v>幻术师</v>
      </c>
      <c r="AH1356" s="26">
        <f t="shared" si="537"/>
        <v>9</v>
      </c>
    </row>
    <row r="1357" spans="1:34" x14ac:dyDescent="0.15">
      <c r="A1357" s="26">
        <v>1353</v>
      </c>
      <c r="B1357" s="26">
        <f t="shared" si="517"/>
        <v>0</v>
      </c>
      <c r="C1357" s="26">
        <f>ROUND(IF($AG1357="战士",VLOOKUP($AH1357,$DV:$ER,DX$1,FALSE),IF($AG1357="幻术师",VLOOKUP($AH1357,$EU:$FQ,EW$1,FALSE),IF($AG1357="刺客",VLOOKUP($AH1357,$FU:$GQ,FW$1,FALSE),"无该职业")))/VLOOKUP(AF1357,角色间职业划分!P:AP,20,FALSE),0)</f>
        <v>14</v>
      </c>
      <c r="D1357" s="26">
        <f t="shared" si="518"/>
        <v>0</v>
      </c>
      <c r="E1357" s="26">
        <f>ROUND(IF($AG1357="战士",VLOOKUP($AH1357,$DV:$ER,DZ$1,FALSE),IF($AG1357="幻术师",VLOOKUP($AH1357,$EU:$FQ,EY$1,FALSE),IF($AG1357="刺客",VLOOKUP($AH1357,$FU:$GQ,FY$1,FALSE),"无该职业")))*VLOOKUP($AF1357,角色间职业划分!$P:$AP,26,FALSE)*VLOOKUP($AF1357,角色间职业划分!$P:$AP,13,FALSE)/角色间职业划分!$AB$9,0)</f>
        <v>276</v>
      </c>
      <c r="F1357" s="26">
        <f>ROUND(IF($AG1357="战士",VLOOKUP($AH1357,$DV:$ER,EA$1,FALSE),IF($AG1357="幻术师",VLOOKUP($AH1357,$EU:$FQ,EZ$1,FALSE),IF($AG1357="刺客",VLOOKUP($AH1357,$FU:$GQ,FZ$1,FALSE),"无该职业")))*VLOOKUP($AF1357,角色间职业划分!$P:$AP,8,FALSE)/角色间职业划分!$W$9,0)</f>
        <v>793</v>
      </c>
      <c r="G1357" s="26">
        <f>ROUND(IF($AG1357="战士",VLOOKUP($AH1357,$DV:$ER,EB$1,FALSE),IF($AG1357="幻术师",VLOOKUP($AH1357,$EU:$FQ,FA$1,FALSE),IF($AG1357="刺客",VLOOKUP($AH1357,$FU:$GQ,GA$1,FALSE),"无该职业")))*VLOOKUP($AF1357,角色间职业划分!$P:$AP,13,FALSE)/角色间职业划分!$AB$9,0)</f>
        <v>846</v>
      </c>
      <c r="H1357" s="26">
        <f t="shared" si="519"/>
        <v>0</v>
      </c>
      <c r="I1357" s="26">
        <f t="shared" si="520"/>
        <v>0</v>
      </c>
      <c r="J1357" s="26">
        <f t="shared" si="521"/>
        <v>0</v>
      </c>
      <c r="K1357" s="26">
        <f t="shared" si="522"/>
        <v>0</v>
      </c>
      <c r="L1357" s="26">
        <f t="shared" si="523"/>
        <v>0</v>
      </c>
      <c r="M1357" s="26">
        <f t="shared" si="524"/>
        <v>0</v>
      </c>
      <c r="N1357" s="26">
        <f t="shared" si="525"/>
        <v>2.5</v>
      </c>
      <c r="O1357" s="26">
        <f t="shared" si="526"/>
        <v>0</v>
      </c>
      <c r="P1357" s="26">
        <f t="shared" si="527"/>
        <v>0</v>
      </c>
      <c r="Q1357" s="26">
        <f t="shared" si="528"/>
        <v>2.5</v>
      </c>
      <c r="R1357" s="26">
        <f t="shared" si="529"/>
        <v>2.5</v>
      </c>
      <c r="S1357" s="26">
        <f t="shared" si="530"/>
        <v>0</v>
      </c>
      <c r="T1357" s="26">
        <f t="shared" si="531"/>
        <v>0</v>
      </c>
      <c r="U1357" s="26">
        <f t="shared" si="532"/>
        <v>0</v>
      </c>
      <c r="V1357" s="26">
        <f t="shared" si="533"/>
        <v>0</v>
      </c>
      <c r="W1357" s="26">
        <f>VLOOKUP(AF1357,角色间职业划分!L:M,2,FALSE)</f>
        <v>20003</v>
      </c>
      <c r="X1357" s="26">
        <f t="shared" si="534"/>
        <v>10</v>
      </c>
      <c r="Y1357" s="26">
        <v>0</v>
      </c>
      <c r="Z1357" s="26">
        <v>0</v>
      </c>
      <c r="AA1357" s="26">
        <v>0</v>
      </c>
      <c r="AB1357" s="26">
        <f t="shared" si="535"/>
        <v>5</v>
      </c>
      <c r="AC1357" s="1">
        <f t="shared" si="516"/>
        <v>270</v>
      </c>
      <c r="AD1357" s="51"/>
      <c r="AE1357" s="1"/>
      <c r="AF1357">
        <f t="shared" si="536"/>
        <v>23</v>
      </c>
      <c r="AG1357" s="26" t="str">
        <f>VLOOKUP(AF1357,角色间职业划分!P:R,3,FALSE)</f>
        <v>幻术师</v>
      </c>
      <c r="AH1357" s="26">
        <f t="shared" si="537"/>
        <v>10</v>
      </c>
    </row>
    <row r="1358" spans="1:34" x14ac:dyDescent="0.15">
      <c r="A1358" s="26">
        <v>1354</v>
      </c>
      <c r="B1358" s="26">
        <f t="shared" si="517"/>
        <v>0</v>
      </c>
      <c r="C1358" s="26">
        <f>ROUND(IF($AG1358="战士",VLOOKUP($AH1358,$DV:$ER,DX$1,FALSE),IF($AG1358="幻术师",VLOOKUP($AH1358,$EU:$FQ,EW$1,FALSE),IF($AG1358="刺客",VLOOKUP($AH1358,$FU:$GQ,FW$1,FALSE),"无该职业")))/VLOOKUP(AF1358,角色间职业划分!P:AP,20,FALSE),0)</f>
        <v>14</v>
      </c>
      <c r="D1358" s="26">
        <f t="shared" si="518"/>
        <v>0</v>
      </c>
      <c r="E1358" s="26">
        <f>ROUND(IF($AG1358="战士",VLOOKUP($AH1358,$DV:$ER,DZ$1,FALSE),IF($AG1358="幻术师",VLOOKUP($AH1358,$EU:$FQ,EY$1,FALSE),IF($AG1358="刺客",VLOOKUP($AH1358,$FU:$GQ,FY$1,FALSE),"无该职业")))*VLOOKUP($AF1358,角色间职业划分!$P:$AP,26,FALSE)*VLOOKUP($AF1358,角色间职业划分!$P:$AP,13,FALSE)/角色间职业划分!$AB$9,0)</f>
        <v>276</v>
      </c>
      <c r="F1358" s="26">
        <f>ROUND(IF($AG1358="战士",VLOOKUP($AH1358,$DV:$ER,EA$1,FALSE),IF($AG1358="幻术师",VLOOKUP($AH1358,$EU:$FQ,EZ$1,FALSE),IF($AG1358="刺客",VLOOKUP($AH1358,$FU:$GQ,FZ$1,FALSE),"无该职业")))*VLOOKUP($AF1358,角色间职业划分!$P:$AP,8,FALSE)/角色间职业划分!$W$9,0)</f>
        <v>1666</v>
      </c>
      <c r="G1358" s="26">
        <f>ROUND(IF($AG1358="战士",VLOOKUP($AH1358,$DV:$ER,EB$1,FALSE),IF($AG1358="幻术师",VLOOKUP($AH1358,$EU:$FQ,FA$1,FALSE),IF($AG1358="刺客",VLOOKUP($AH1358,$FU:$GQ,GA$1,FALSE),"无该职业")))*VLOOKUP($AF1358,角色间职业划分!$P:$AP,13,FALSE)/角色间职业划分!$AB$9,0)</f>
        <v>846</v>
      </c>
      <c r="H1358" s="26">
        <f t="shared" si="519"/>
        <v>0</v>
      </c>
      <c r="I1358" s="26">
        <f t="shared" si="520"/>
        <v>0</v>
      </c>
      <c r="J1358" s="26">
        <f t="shared" si="521"/>
        <v>0</v>
      </c>
      <c r="K1358" s="26">
        <f t="shared" si="522"/>
        <v>0</v>
      </c>
      <c r="L1358" s="26">
        <f t="shared" si="523"/>
        <v>0</v>
      </c>
      <c r="M1358" s="26">
        <f t="shared" si="524"/>
        <v>0</v>
      </c>
      <c r="N1358" s="26">
        <f t="shared" si="525"/>
        <v>2.5</v>
      </c>
      <c r="O1358" s="26">
        <f t="shared" si="526"/>
        <v>0</v>
      </c>
      <c r="P1358" s="26">
        <f t="shared" si="527"/>
        <v>0</v>
      </c>
      <c r="Q1358" s="26">
        <f t="shared" si="528"/>
        <v>2.5</v>
      </c>
      <c r="R1358" s="26">
        <f t="shared" si="529"/>
        <v>2.5</v>
      </c>
      <c r="S1358" s="26">
        <f t="shared" si="530"/>
        <v>0</v>
      </c>
      <c r="T1358" s="26">
        <f t="shared" si="531"/>
        <v>0</v>
      </c>
      <c r="U1358" s="26">
        <f t="shared" si="532"/>
        <v>0</v>
      </c>
      <c r="V1358" s="26">
        <f t="shared" si="533"/>
        <v>0</v>
      </c>
      <c r="W1358" s="26">
        <f>VLOOKUP(AF1358,角色间职业划分!L:M,2,FALSE)</f>
        <v>20003</v>
      </c>
      <c r="X1358" s="26">
        <f t="shared" si="534"/>
        <v>11</v>
      </c>
      <c r="Y1358" s="26">
        <v>0</v>
      </c>
      <c r="Z1358" s="26">
        <v>0</v>
      </c>
      <c r="AA1358" s="26">
        <v>0</v>
      </c>
      <c r="AB1358" s="26">
        <f t="shared" si="535"/>
        <v>5</v>
      </c>
      <c r="AC1358" s="1">
        <f t="shared" si="516"/>
        <v>300</v>
      </c>
      <c r="AD1358" s="51"/>
      <c r="AE1358" s="1"/>
      <c r="AF1358">
        <f t="shared" si="536"/>
        <v>23</v>
      </c>
      <c r="AG1358" s="26" t="str">
        <f>VLOOKUP(AF1358,角色间职业划分!P:R,3,FALSE)</f>
        <v>幻术师</v>
      </c>
      <c r="AH1358" s="26">
        <f t="shared" si="537"/>
        <v>11</v>
      </c>
    </row>
    <row r="1359" spans="1:34" x14ac:dyDescent="0.15">
      <c r="A1359" s="26">
        <v>1355</v>
      </c>
      <c r="B1359" s="26">
        <f t="shared" si="517"/>
        <v>0</v>
      </c>
      <c r="C1359" s="26">
        <f>ROUND(IF($AG1359="战士",VLOOKUP($AH1359,$DV:$ER,DX$1,FALSE),IF($AG1359="幻术师",VLOOKUP($AH1359,$EU:$FQ,EW$1,FALSE),IF($AG1359="刺客",VLOOKUP($AH1359,$FU:$GQ,FW$1,FALSE),"无该职业")))/VLOOKUP(AF1359,角色间职业划分!P:AP,20,FALSE),0)</f>
        <v>17</v>
      </c>
      <c r="D1359" s="26">
        <f t="shared" si="518"/>
        <v>0</v>
      </c>
      <c r="E1359" s="26">
        <f>ROUND(IF($AG1359="战士",VLOOKUP($AH1359,$DV:$ER,DZ$1,FALSE),IF($AG1359="幻术师",VLOOKUP($AH1359,$EU:$FQ,EY$1,FALSE),IF($AG1359="刺客",VLOOKUP($AH1359,$FU:$GQ,FY$1,FALSE),"无该职业")))*VLOOKUP($AF1359,角色间职业划分!$P:$AP,26,FALSE)*VLOOKUP($AF1359,角色间职业划分!$P:$AP,13,FALSE)/角色间职业划分!$AB$9,0)</f>
        <v>276</v>
      </c>
      <c r="F1359" s="26">
        <f>ROUND(IF($AG1359="战士",VLOOKUP($AH1359,$DV:$ER,EA$1,FALSE),IF($AG1359="幻术师",VLOOKUP($AH1359,$EU:$FQ,EZ$1,FALSE),IF($AG1359="刺客",VLOOKUP($AH1359,$FU:$GQ,FZ$1,FALSE),"无该职业")))*VLOOKUP($AF1359,角色间职业划分!$P:$AP,8,FALSE)/角色间职业划分!$W$9,0)</f>
        <v>1666</v>
      </c>
      <c r="G1359" s="26">
        <f>ROUND(IF($AG1359="战士",VLOOKUP($AH1359,$DV:$ER,EB$1,FALSE),IF($AG1359="幻术师",VLOOKUP($AH1359,$EU:$FQ,FA$1,FALSE),IF($AG1359="刺客",VLOOKUP($AH1359,$FU:$GQ,GA$1,FALSE),"无该职业")))*VLOOKUP($AF1359,角色间职业划分!$P:$AP,13,FALSE)/角色间职业划分!$AB$9,0)</f>
        <v>846</v>
      </c>
      <c r="H1359" s="26">
        <f t="shared" si="519"/>
        <v>0</v>
      </c>
      <c r="I1359" s="26">
        <f t="shared" si="520"/>
        <v>0</v>
      </c>
      <c r="J1359" s="26">
        <f t="shared" si="521"/>
        <v>0</v>
      </c>
      <c r="K1359" s="26">
        <f t="shared" si="522"/>
        <v>0</v>
      </c>
      <c r="L1359" s="26">
        <f t="shared" si="523"/>
        <v>0</v>
      </c>
      <c r="M1359" s="26">
        <f t="shared" si="524"/>
        <v>0</v>
      </c>
      <c r="N1359" s="26">
        <f t="shared" si="525"/>
        <v>2.5</v>
      </c>
      <c r="O1359" s="26">
        <f t="shared" si="526"/>
        <v>0</v>
      </c>
      <c r="P1359" s="26">
        <f t="shared" si="527"/>
        <v>0</v>
      </c>
      <c r="Q1359" s="26">
        <f t="shared" si="528"/>
        <v>2.5</v>
      </c>
      <c r="R1359" s="26">
        <f t="shared" si="529"/>
        <v>2.5</v>
      </c>
      <c r="S1359" s="26">
        <f t="shared" si="530"/>
        <v>0</v>
      </c>
      <c r="T1359" s="26">
        <f t="shared" si="531"/>
        <v>0</v>
      </c>
      <c r="U1359" s="26">
        <f t="shared" si="532"/>
        <v>0</v>
      </c>
      <c r="V1359" s="26">
        <f t="shared" si="533"/>
        <v>0</v>
      </c>
      <c r="W1359" s="26">
        <f>VLOOKUP(AF1359,角色间职业划分!L:M,2,FALSE)</f>
        <v>20003</v>
      </c>
      <c r="X1359" s="26">
        <f t="shared" si="534"/>
        <v>12</v>
      </c>
      <c r="Y1359" s="26">
        <v>0</v>
      </c>
      <c r="Z1359" s="26">
        <v>0</v>
      </c>
      <c r="AA1359" s="26">
        <v>0</v>
      </c>
      <c r="AB1359" s="26">
        <f t="shared" si="535"/>
        <v>5</v>
      </c>
      <c r="AC1359" s="1">
        <f t="shared" si="516"/>
        <v>330</v>
      </c>
      <c r="AD1359" s="51"/>
      <c r="AE1359" s="1"/>
      <c r="AF1359">
        <f t="shared" si="536"/>
        <v>23</v>
      </c>
      <c r="AG1359" s="26" t="str">
        <f>VLOOKUP(AF1359,角色间职业划分!P:R,3,FALSE)</f>
        <v>幻术师</v>
      </c>
      <c r="AH1359" s="26">
        <f t="shared" si="537"/>
        <v>12</v>
      </c>
    </row>
    <row r="1360" spans="1:34" x14ac:dyDescent="0.15">
      <c r="A1360" s="26">
        <v>1356</v>
      </c>
      <c r="B1360" s="26">
        <f t="shared" si="517"/>
        <v>0</v>
      </c>
      <c r="C1360" s="26">
        <f>ROUND(IF($AG1360="战士",VLOOKUP($AH1360,$DV:$ER,DX$1,FALSE),IF($AG1360="幻术师",VLOOKUP($AH1360,$EU:$FQ,EW$1,FALSE),IF($AG1360="刺客",VLOOKUP($AH1360,$FU:$GQ,FW$1,FALSE),"无该职业")))/VLOOKUP(AF1360,角色间职业划分!P:AP,20,FALSE),0)</f>
        <v>17</v>
      </c>
      <c r="D1360" s="26">
        <f t="shared" si="518"/>
        <v>0</v>
      </c>
      <c r="E1360" s="26">
        <f>ROUND(IF($AG1360="战士",VLOOKUP($AH1360,$DV:$ER,DZ$1,FALSE),IF($AG1360="幻术师",VLOOKUP($AH1360,$EU:$FQ,EY$1,FALSE),IF($AG1360="刺客",VLOOKUP($AH1360,$FU:$GQ,FY$1,FALSE),"无该职业")))*VLOOKUP($AF1360,角色间职业划分!$P:$AP,26,FALSE)*VLOOKUP($AF1360,角色间职业划分!$P:$AP,13,FALSE)/角色间职业划分!$AB$9,0)</f>
        <v>276</v>
      </c>
      <c r="F1360" s="26">
        <f>ROUND(IF($AG1360="战士",VLOOKUP($AH1360,$DV:$ER,EA$1,FALSE),IF($AG1360="幻术师",VLOOKUP($AH1360,$EU:$FQ,EZ$1,FALSE),IF($AG1360="刺客",VLOOKUP($AH1360,$FU:$GQ,FZ$1,FALSE),"无该职业")))*VLOOKUP($AF1360,角色间职业划分!$P:$AP,8,FALSE)/角色间职业划分!$W$9,0)</f>
        <v>1666</v>
      </c>
      <c r="G1360" s="26">
        <f>ROUND(IF($AG1360="战士",VLOOKUP($AH1360,$DV:$ER,EB$1,FALSE),IF($AG1360="幻术师",VLOOKUP($AH1360,$EU:$FQ,FA$1,FALSE),IF($AG1360="刺客",VLOOKUP($AH1360,$FU:$GQ,GA$1,FALSE),"无该职业")))*VLOOKUP($AF1360,角色间职业划分!$P:$AP,13,FALSE)/角色间职业划分!$AB$9,0)</f>
        <v>1347</v>
      </c>
      <c r="H1360" s="26">
        <f t="shared" si="519"/>
        <v>0</v>
      </c>
      <c r="I1360" s="26">
        <f t="shared" si="520"/>
        <v>0</v>
      </c>
      <c r="J1360" s="26">
        <f t="shared" si="521"/>
        <v>0</v>
      </c>
      <c r="K1360" s="26">
        <f t="shared" si="522"/>
        <v>0</v>
      </c>
      <c r="L1360" s="26">
        <f t="shared" si="523"/>
        <v>0</v>
      </c>
      <c r="M1360" s="26">
        <f t="shared" si="524"/>
        <v>0</v>
      </c>
      <c r="N1360" s="26">
        <f t="shared" si="525"/>
        <v>2.5</v>
      </c>
      <c r="O1360" s="26">
        <f t="shared" si="526"/>
        <v>0</v>
      </c>
      <c r="P1360" s="26">
        <f t="shared" si="527"/>
        <v>0</v>
      </c>
      <c r="Q1360" s="26">
        <f t="shared" si="528"/>
        <v>2.5</v>
      </c>
      <c r="R1360" s="26">
        <f t="shared" si="529"/>
        <v>2.5</v>
      </c>
      <c r="S1360" s="26">
        <f t="shared" si="530"/>
        <v>0</v>
      </c>
      <c r="T1360" s="26">
        <f t="shared" si="531"/>
        <v>0</v>
      </c>
      <c r="U1360" s="26">
        <f t="shared" si="532"/>
        <v>0</v>
      </c>
      <c r="V1360" s="26">
        <f t="shared" si="533"/>
        <v>0</v>
      </c>
      <c r="W1360" s="26">
        <f>VLOOKUP(AF1360,角色间职业划分!L:M,2,FALSE)</f>
        <v>20003</v>
      </c>
      <c r="X1360" s="26">
        <f t="shared" si="534"/>
        <v>13</v>
      </c>
      <c r="Y1360" s="26">
        <v>0</v>
      </c>
      <c r="Z1360" s="26">
        <v>0</v>
      </c>
      <c r="AA1360" s="26">
        <v>0</v>
      </c>
      <c r="AB1360" s="26">
        <f t="shared" si="535"/>
        <v>5</v>
      </c>
      <c r="AC1360" s="1">
        <f t="shared" si="516"/>
        <v>360</v>
      </c>
      <c r="AD1360" s="51"/>
      <c r="AE1360" s="1"/>
      <c r="AF1360">
        <f t="shared" si="536"/>
        <v>23</v>
      </c>
      <c r="AG1360" s="26" t="str">
        <f>VLOOKUP(AF1360,角色间职业划分!P:R,3,FALSE)</f>
        <v>幻术师</v>
      </c>
      <c r="AH1360" s="26">
        <f t="shared" si="537"/>
        <v>13</v>
      </c>
    </row>
    <row r="1361" spans="1:34" x14ac:dyDescent="0.15">
      <c r="A1361" s="26">
        <v>1357</v>
      </c>
      <c r="B1361" s="26">
        <f t="shared" si="517"/>
        <v>0</v>
      </c>
      <c r="C1361" s="26">
        <f>ROUND(IF($AG1361="战士",VLOOKUP($AH1361,$DV:$ER,DX$1,FALSE),IF($AG1361="幻术师",VLOOKUP($AH1361,$EU:$FQ,EW$1,FALSE),IF($AG1361="刺客",VLOOKUP($AH1361,$FU:$GQ,FW$1,FALSE),"无该职业")))/VLOOKUP(AF1361,角色间职业划分!P:AP,20,FALSE),0)</f>
        <v>17</v>
      </c>
      <c r="D1361" s="26">
        <f t="shared" si="518"/>
        <v>0</v>
      </c>
      <c r="E1361" s="26">
        <f>ROUND(IF($AG1361="战士",VLOOKUP($AH1361,$DV:$ER,DZ$1,FALSE),IF($AG1361="幻术师",VLOOKUP($AH1361,$EU:$FQ,EY$1,FALSE),IF($AG1361="刺客",VLOOKUP($AH1361,$FU:$GQ,FY$1,FALSE),"无该职业")))*VLOOKUP($AF1361,角色间职业划分!$P:$AP,26,FALSE)*VLOOKUP($AF1361,角色间职业划分!$P:$AP,13,FALSE)/角色间职业划分!$AB$9,0)</f>
        <v>276</v>
      </c>
      <c r="F1361" s="26">
        <f>ROUND(IF($AG1361="战士",VLOOKUP($AH1361,$DV:$ER,EA$1,FALSE),IF($AG1361="幻术师",VLOOKUP($AH1361,$EU:$FQ,EZ$1,FALSE),IF($AG1361="刺客",VLOOKUP($AH1361,$FU:$GQ,FZ$1,FALSE),"无该职业")))*VLOOKUP($AF1361,角色间职业划分!$P:$AP,8,FALSE)/角色间职业划分!$W$9,0)</f>
        <v>1666</v>
      </c>
      <c r="G1361" s="26">
        <f>ROUND(IF($AG1361="战士",VLOOKUP($AH1361,$DV:$ER,EB$1,FALSE),IF($AG1361="幻术师",VLOOKUP($AH1361,$EU:$FQ,FA$1,FALSE),IF($AG1361="刺客",VLOOKUP($AH1361,$FU:$GQ,GA$1,FALSE),"无该职业")))*VLOOKUP($AF1361,角色间职业划分!$P:$AP,13,FALSE)/角色间职业划分!$AB$9,0)</f>
        <v>1347</v>
      </c>
      <c r="H1361" s="26">
        <f t="shared" si="519"/>
        <v>0</v>
      </c>
      <c r="I1361" s="26">
        <f t="shared" si="520"/>
        <v>0</v>
      </c>
      <c r="J1361" s="26">
        <f t="shared" si="521"/>
        <v>0</v>
      </c>
      <c r="K1361" s="26">
        <f t="shared" si="522"/>
        <v>0</v>
      </c>
      <c r="L1361" s="26">
        <f t="shared" si="523"/>
        <v>0</v>
      </c>
      <c r="M1361" s="26">
        <f t="shared" si="524"/>
        <v>0</v>
      </c>
      <c r="N1361" s="26">
        <f t="shared" si="525"/>
        <v>2.5</v>
      </c>
      <c r="O1361" s="26">
        <f t="shared" si="526"/>
        <v>0</v>
      </c>
      <c r="P1361" s="26">
        <f t="shared" si="527"/>
        <v>0</v>
      </c>
      <c r="Q1361" s="26">
        <f t="shared" si="528"/>
        <v>2.5</v>
      </c>
      <c r="R1361" s="26">
        <f t="shared" si="529"/>
        <v>2.5</v>
      </c>
      <c r="S1361" s="26">
        <f t="shared" si="530"/>
        <v>2.5</v>
      </c>
      <c r="T1361" s="26">
        <f t="shared" si="531"/>
        <v>0</v>
      </c>
      <c r="U1361" s="26">
        <f t="shared" si="532"/>
        <v>0</v>
      </c>
      <c r="V1361" s="26">
        <f t="shared" si="533"/>
        <v>0</v>
      </c>
      <c r="W1361" s="26">
        <f>VLOOKUP(AF1361,角色间职业划分!L:M,2,FALSE)</f>
        <v>20003</v>
      </c>
      <c r="X1361" s="26">
        <f t="shared" si="534"/>
        <v>14</v>
      </c>
      <c r="Y1361" s="26">
        <v>0</v>
      </c>
      <c r="Z1361" s="26">
        <v>0</v>
      </c>
      <c r="AA1361" s="26">
        <v>0</v>
      </c>
      <c r="AB1361" s="26">
        <f t="shared" si="535"/>
        <v>5</v>
      </c>
      <c r="AC1361" s="1">
        <f t="shared" si="516"/>
        <v>390</v>
      </c>
      <c r="AD1361" s="51"/>
      <c r="AE1361" s="1"/>
      <c r="AF1361">
        <f t="shared" si="536"/>
        <v>23</v>
      </c>
      <c r="AG1361" s="26" t="str">
        <f>VLOOKUP(AF1361,角色间职业划分!P:R,3,FALSE)</f>
        <v>幻术师</v>
      </c>
      <c r="AH1361" s="26">
        <f t="shared" si="537"/>
        <v>14</v>
      </c>
    </row>
    <row r="1362" spans="1:34" x14ac:dyDescent="0.15">
      <c r="A1362" s="26">
        <v>1358</v>
      </c>
      <c r="B1362" s="26">
        <f t="shared" si="517"/>
        <v>0</v>
      </c>
      <c r="C1362" s="26">
        <f>ROUND(IF($AG1362="战士",VLOOKUP($AH1362,$DV:$ER,DX$1,FALSE),IF($AG1362="幻术师",VLOOKUP($AH1362,$EU:$FQ,EW$1,FALSE),IF($AG1362="刺客",VLOOKUP($AH1362,$FU:$GQ,FW$1,FALSE),"无该职业")))/VLOOKUP(AF1362,角色间职业划分!P:AP,20,FALSE),0)</f>
        <v>17</v>
      </c>
      <c r="D1362" s="26">
        <f t="shared" si="518"/>
        <v>0</v>
      </c>
      <c r="E1362" s="26">
        <f>ROUND(IF($AG1362="战士",VLOOKUP($AH1362,$DV:$ER,DZ$1,FALSE),IF($AG1362="幻术师",VLOOKUP($AH1362,$EU:$FQ,EY$1,FALSE),IF($AG1362="刺客",VLOOKUP($AH1362,$FU:$GQ,FY$1,FALSE),"无该职业")))*VLOOKUP($AF1362,角色间职业划分!$P:$AP,26,FALSE)*VLOOKUP($AF1362,角色间职业划分!$P:$AP,13,FALSE)/角色间职业划分!$AB$9,0)</f>
        <v>276</v>
      </c>
      <c r="F1362" s="26">
        <f>ROUND(IF($AG1362="战士",VLOOKUP($AH1362,$DV:$ER,EA$1,FALSE),IF($AG1362="幻术师",VLOOKUP($AH1362,$EU:$FQ,EZ$1,FALSE),IF($AG1362="刺客",VLOOKUP($AH1362,$FU:$GQ,FZ$1,FALSE),"无该职业")))*VLOOKUP($AF1362,角色间职业划分!$P:$AP,8,FALSE)/角色间职业划分!$W$9,0)</f>
        <v>2332</v>
      </c>
      <c r="G1362" s="26">
        <f>ROUND(IF($AG1362="战士",VLOOKUP($AH1362,$DV:$ER,EB$1,FALSE),IF($AG1362="幻术师",VLOOKUP($AH1362,$EU:$FQ,FA$1,FALSE),IF($AG1362="刺客",VLOOKUP($AH1362,$FU:$GQ,GA$1,FALSE),"无该职业")))*VLOOKUP($AF1362,角色间职业划分!$P:$AP,13,FALSE)/角色间职业划分!$AB$9,0)</f>
        <v>1347</v>
      </c>
      <c r="H1362" s="26">
        <f t="shared" si="519"/>
        <v>0</v>
      </c>
      <c r="I1362" s="26">
        <f t="shared" si="520"/>
        <v>0</v>
      </c>
      <c r="J1362" s="26">
        <f t="shared" si="521"/>
        <v>0</v>
      </c>
      <c r="K1362" s="26">
        <f t="shared" si="522"/>
        <v>0</v>
      </c>
      <c r="L1362" s="26">
        <f t="shared" si="523"/>
        <v>0</v>
      </c>
      <c r="M1362" s="26">
        <f t="shared" si="524"/>
        <v>0</v>
      </c>
      <c r="N1362" s="26">
        <f t="shared" si="525"/>
        <v>2.5</v>
      </c>
      <c r="O1362" s="26">
        <f t="shared" si="526"/>
        <v>0</v>
      </c>
      <c r="P1362" s="26">
        <f t="shared" si="527"/>
        <v>0</v>
      </c>
      <c r="Q1362" s="26">
        <f t="shared" si="528"/>
        <v>2.5</v>
      </c>
      <c r="R1362" s="26">
        <f t="shared" si="529"/>
        <v>2.5</v>
      </c>
      <c r="S1362" s="26">
        <f t="shared" si="530"/>
        <v>2.5</v>
      </c>
      <c r="T1362" s="26">
        <f t="shared" si="531"/>
        <v>0</v>
      </c>
      <c r="U1362" s="26">
        <f t="shared" si="532"/>
        <v>0</v>
      </c>
      <c r="V1362" s="26">
        <f t="shared" si="533"/>
        <v>0</v>
      </c>
      <c r="W1362" s="26">
        <f>VLOOKUP(AF1362,角色间职业划分!L:M,2,FALSE)</f>
        <v>20003</v>
      </c>
      <c r="X1362" s="26">
        <f t="shared" si="534"/>
        <v>15</v>
      </c>
      <c r="Y1362" s="26">
        <v>0</v>
      </c>
      <c r="Z1362" s="26">
        <v>0</v>
      </c>
      <c r="AA1362" s="26">
        <v>0</v>
      </c>
      <c r="AB1362" s="26">
        <f t="shared" si="535"/>
        <v>5</v>
      </c>
      <c r="AC1362" s="1">
        <f t="shared" si="516"/>
        <v>420</v>
      </c>
      <c r="AD1362" s="51"/>
      <c r="AE1362" s="1"/>
      <c r="AF1362">
        <f t="shared" si="536"/>
        <v>23</v>
      </c>
      <c r="AG1362" s="26" t="str">
        <f>VLOOKUP(AF1362,角色间职业划分!P:R,3,FALSE)</f>
        <v>幻术师</v>
      </c>
      <c r="AH1362" s="26">
        <f t="shared" si="537"/>
        <v>15</v>
      </c>
    </row>
    <row r="1363" spans="1:34" x14ac:dyDescent="0.15">
      <c r="A1363" s="26">
        <v>1359</v>
      </c>
      <c r="B1363" s="26">
        <f t="shared" si="517"/>
        <v>0</v>
      </c>
      <c r="C1363" s="26">
        <f>ROUND(IF($AG1363="战士",VLOOKUP($AH1363,$DV:$ER,DX$1,FALSE),IF($AG1363="幻术师",VLOOKUP($AH1363,$EU:$FQ,EW$1,FALSE),IF($AG1363="刺客",VLOOKUP($AH1363,$FU:$GQ,FW$1,FALSE),"无该职业")))/VLOOKUP(AF1363,角色间职业划分!P:AP,20,FALSE),0)</f>
        <v>17</v>
      </c>
      <c r="D1363" s="26">
        <f t="shared" si="518"/>
        <v>0</v>
      </c>
      <c r="E1363" s="26">
        <f>ROUND(IF($AG1363="战士",VLOOKUP($AH1363,$DV:$ER,DZ$1,FALSE),IF($AG1363="幻术师",VLOOKUP($AH1363,$EU:$FQ,EY$1,FALSE),IF($AG1363="刺客",VLOOKUP($AH1363,$FU:$GQ,FY$1,FALSE),"无该职业")))*VLOOKUP($AF1363,角色间职业划分!$P:$AP,26,FALSE)*VLOOKUP($AF1363,角色间职业划分!$P:$AP,13,FALSE)/角色间职业划分!$AB$9,0)</f>
        <v>276</v>
      </c>
      <c r="F1363" s="26">
        <f>ROUND(IF($AG1363="战士",VLOOKUP($AH1363,$DV:$ER,EA$1,FALSE),IF($AG1363="幻术师",VLOOKUP($AH1363,$EU:$FQ,EZ$1,FALSE),IF($AG1363="刺客",VLOOKUP($AH1363,$FU:$GQ,FZ$1,FALSE),"无该职业")))*VLOOKUP($AF1363,角色间职业划分!$P:$AP,8,FALSE)/角色间职业划分!$W$9,0)</f>
        <v>2332</v>
      </c>
      <c r="G1363" s="26">
        <f>ROUND(IF($AG1363="战士",VLOOKUP($AH1363,$DV:$ER,EB$1,FALSE),IF($AG1363="幻术师",VLOOKUP($AH1363,$EU:$FQ,FA$1,FALSE),IF($AG1363="刺客",VLOOKUP($AH1363,$FU:$GQ,GA$1,FALSE),"无该职业")))*VLOOKUP($AF1363,角色间职业划分!$P:$AP,13,FALSE)/角色间职业划分!$AB$9,0)</f>
        <v>1347</v>
      </c>
      <c r="H1363" s="26">
        <f t="shared" si="519"/>
        <v>0</v>
      </c>
      <c r="I1363" s="26">
        <f t="shared" si="520"/>
        <v>0</v>
      </c>
      <c r="J1363" s="26">
        <f t="shared" si="521"/>
        <v>0</v>
      </c>
      <c r="K1363" s="26">
        <f t="shared" si="522"/>
        <v>0</v>
      </c>
      <c r="L1363" s="26">
        <f t="shared" si="523"/>
        <v>0</v>
      </c>
      <c r="M1363" s="26">
        <f t="shared" si="524"/>
        <v>0</v>
      </c>
      <c r="N1363" s="26">
        <f t="shared" si="525"/>
        <v>2.5</v>
      </c>
      <c r="O1363" s="26">
        <f t="shared" si="526"/>
        <v>2.5</v>
      </c>
      <c r="P1363" s="26">
        <f t="shared" si="527"/>
        <v>0</v>
      </c>
      <c r="Q1363" s="26">
        <f t="shared" si="528"/>
        <v>2.5</v>
      </c>
      <c r="R1363" s="26">
        <f t="shared" si="529"/>
        <v>2.5</v>
      </c>
      <c r="S1363" s="26">
        <f t="shared" si="530"/>
        <v>2.5</v>
      </c>
      <c r="T1363" s="26">
        <f t="shared" si="531"/>
        <v>0</v>
      </c>
      <c r="U1363" s="26">
        <f t="shared" si="532"/>
        <v>0</v>
      </c>
      <c r="V1363" s="26">
        <f t="shared" si="533"/>
        <v>0</v>
      </c>
      <c r="W1363" s="26">
        <f>VLOOKUP(AF1363,角色间职业划分!L:M,2,FALSE)</f>
        <v>20003</v>
      </c>
      <c r="X1363" s="26">
        <f t="shared" si="534"/>
        <v>16</v>
      </c>
      <c r="Y1363" s="26">
        <v>0</v>
      </c>
      <c r="Z1363" s="26">
        <v>0</v>
      </c>
      <c r="AA1363" s="26">
        <v>0</v>
      </c>
      <c r="AB1363" s="26">
        <f t="shared" si="535"/>
        <v>5</v>
      </c>
      <c r="AC1363" s="1">
        <f t="shared" si="516"/>
        <v>450</v>
      </c>
      <c r="AD1363" s="51"/>
      <c r="AE1363" s="1"/>
      <c r="AF1363">
        <f t="shared" si="536"/>
        <v>23</v>
      </c>
      <c r="AG1363" s="26" t="str">
        <f>VLOOKUP(AF1363,角色间职业划分!P:R,3,FALSE)</f>
        <v>幻术师</v>
      </c>
      <c r="AH1363" s="26">
        <f t="shared" si="537"/>
        <v>16</v>
      </c>
    </row>
    <row r="1364" spans="1:34" x14ac:dyDescent="0.15">
      <c r="A1364" s="26">
        <v>1360</v>
      </c>
      <c r="B1364" s="26">
        <f t="shared" si="517"/>
        <v>0</v>
      </c>
      <c r="C1364" s="26">
        <f>ROUND(IF($AG1364="战士",VLOOKUP($AH1364,$DV:$ER,DX$1,FALSE),IF($AG1364="幻术师",VLOOKUP($AH1364,$EU:$FQ,EW$1,FALSE),IF($AG1364="刺客",VLOOKUP($AH1364,$FU:$GQ,FW$1,FALSE),"无该职业")))/VLOOKUP(AF1364,角色间职业划分!P:AP,20,FALSE),0)</f>
        <v>17</v>
      </c>
      <c r="D1364" s="26">
        <f t="shared" si="518"/>
        <v>0</v>
      </c>
      <c r="E1364" s="26">
        <f>ROUND(IF($AG1364="战士",VLOOKUP($AH1364,$DV:$ER,DZ$1,FALSE),IF($AG1364="幻术师",VLOOKUP($AH1364,$EU:$FQ,EY$1,FALSE),IF($AG1364="刺客",VLOOKUP($AH1364,$FU:$GQ,FY$1,FALSE),"无该职业")))*VLOOKUP($AF1364,角色间职业划分!$P:$AP,26,FALSE)*VLOOKUP($AF1364,角色间职业划分!$P:$AP,13,FALSE)/角色间职业划分!$AB$9,0)</f>
        <v>276</v>
      </c>
      <c r="F1364" s="26">
        <f>ROUND(IF($AG1364="战士",VLOOKUP($AH1364,$DV:$ER,EA$1,FALSE),IF($AG1364="幻术师",VLOOKUP($AH1364,$EU:$FQ,EZ$1,FALSE),IF($AG1364="刺客",VLOOKUP($AH1364,$FU:$GQ,FZ$1,FALSE),"无该职业")))*VLOOKUP($AF1364,角色间职业划分!$P:$AP,8,FALSE)/角色间职业划分!$W$9,0)</f>
        <v>2332</v>
      </c>
      <c r="G1364" s="26">
        <f>ROUND(IF($AG1364="战士",VLOOKUP($AH1364,$DV:$ER,EB$1,FALSE),IF($AG1364="幻术师",VLOOKUP($AH1364,$EU:$FQ,FA$1,FALSE),IF($AG1364="刺客",VLOOKUP($AH1364,$FU:$GQ,GA$1,FALSE),"无该职业")))*VLOOKUP($AF1364,角色间职业划分!$P:$AP,13,FALSE)/角色间职业划分!$AB$9,0)</f>
        <v>1796</v>
      </c>
      <c r="H1364" s="26">
        <f t="shared" si="519"/>
        <v>0</v>
      </c>
      <c r="I1364" s="26">
        <f t="shared" si="520"/>
        <v>0</v>
      </c>
      <c r="J1364" s="26">
        <f t="shared" si="521"/>
        <v>0</v>
      </c>
      <c r="K1364" s="26">
        <f t="shared" si="522"/>
        <v>0</v>
      </c>
      <c r="L1364" s="26">
        <f t="shared" si="523"/>
        <v>0</v>
      </c>
      <c r="M1364" s="26">
        <f t="shared" si="524"/>
        <v>0</v>
      </c>
      <c r="N1364" s="26">
        <f t="shared" si="525"/>
        <v>2.5</v>
      </c>
      <c r="O1364" s="26">
        <f t="shared" si="526"/>
        <v>2.5</v>
      </c>
      <c r="P1364" s="26">
        <f t="shared" si="527"/>
        <v>0</v>
      </c>
      <c r="Q1364" s="26">
        <f t="shared" si="528"/>
        <v>2.5</v>
      </c>
      <c r="R1364" s="26">
        <f t="shared" si="529"/>
        <v>2.5</v>
      </c>
      <c r="S1364" s="26">
        <f t="shared" si="530"/>
        <v>2.5</v>
      </c>
      <c r="T1364" s="26">
        <f t="shared" si="531"/>
        <v>0</v>
      </c>
      <c r="U1364" s="26">
        <f t="shared" si="532"/>
        <v>0</v>
      </c>
      <c r="V1364" s="26">
        <f t="shared" si="533"/>
        <v>0</v>
      </c>
      <c r="W1364" s="26">
        <f>VLOOKUP(AF1364,角色间职业划分!L:M,2,FALSE)</f>
        <v>20003</v>
      </c>
      <c r="X1364" s="26">
        <f t="shared" si="534"/>
        <v>17</v>
      </c>
      <c r="Y1364" s="26">
        <v>0</v>
      </c>
      <c r="Z1364" s="26">
        <v>0</v>
      </c>
      <c r="AA1364" s="26">
        <v>0</v>
      </c>
      <c r="AB1364" s="26">
        <f t="shared" si="535"/>
        <v>5</v>
      </c>
      <c r="AC1364" s="1">
        <f t="shared" si="516"/>
        <v>480</v>
      </c>
      <c r="AD1364" s="51"/>
      <c r="AE1364" s="1"/>
      <c r="AF1364">
        <f t="shared" si="536"/>
        <v>23</v>
      </c>
      <c r="AG1364" s="26" t="str">
        <f>VLOOKUP(AF1364,角色间职业划分!P:R,3,FALSE)</f>
        <v>幻术师</v>
      </c>
      <c r="AH1364" s="26">
        <f t="shared" si="537"/>
        <v>17</v>
      </c>
    </row>
    <row r="1365" spans="1:34" x14ac:dyDescent="0.15">
      <c r="A1365" s="26">
        <v>1361</v>
      </c>
      <c r="B1365" s="26">
        <f t="shared" si="517"/>
        <v>0</v>
      </c>
      <c r="C1365" s="26">
        <f>ROUND(IF($AG1365="战士",VLOOKUP($AH1365,$DV:$ER,DX$1,FALSE),IF($AG1365="幻术师",VLOOKUP($AH1365,$EU:$FQ,EW$1,FALSE),IF($AG1365="刺客",VLOOKUP($AH1365,$FU:$GQ,FW$1,FALSE),"无该职业")))/VLOOKUP(AF1365,角色间职业划分!P:AP,20,FALSE),0)</f>
        <v>25</v>
      </c>
      <c r="D1365" s="26">
        <f t="shared" si="518"/>
        <v>0</v>
      </c>
      <c r="E1365" s="26">
        <f>ROUND(IF($AG1365="战士",VLOOKUP($AH1365,$DV:$ER,DZ$1,FALSE),IF($AG1365="幻术师",VLOOKUP($AH1365,$EU:$FQ,EY$1,FALSE),IF($AG1365="刺客",VLOOKUP($AH1365,$FU:$GQ,FY$1,FALSE),"无该职业")))*VLOOKUP($AF1365,角色间职业划分!$P:$AP,26,FALSE)*VLOOKUP($AF1365,角色间职业划分!$P:$AP,13,FALSE)/角色间职业划分!$AB$9,0)</f>
        <v>276</v>
      </c>
      <c r="F1365" s="26">
        <f>ROUND(IF($AG1365="战士",VLOOKUP($AH1365,$DV:$ER,EA$1,FALSE),IF($AG1365="幻术师",VLOOKUP($AH1365,$EU:$FQ,EZ$1,FALSE),IF($AG1365="刺客",VLOOKUP($AH1365,$FU:$GQ,FZ$1,FALSE),"无该职业")))*VLOOKUP($AF1365,角色间职业划分!$P:$AP,8,FALSE)/角色间职业划分!$W$9,0)</f>
        <v>2332</v>
      </c>
      <c r="G1365" s="26">
        <f>ROUND(IF($AG1365="战士",VLOOKUP($AH1365,$DV:$ER,EB$1,FALSE),IF($AG1365="幻术师",VLOOKUP($AH1365,$EU:$FQ,FA$1,FALSE),IF($AG1365="刺客",VLOOKUP($AH1365,$FU:$GQ,GA$1,FALSE),"无该职业")))*VLOOKUP($AF1365,角色间职业划分!$P:$AP,13,FALSE)/角色间职业划分!$AB$9,0)</f>
        <v>1796</v>
      </c>
      <c r="H1365" s="26">
        <f t="shared" si="519"/>
        <v>0</v>
      </c>
      <c r="I1365" s="26">
        <f t="shared" si="520"/>
        <v>0</v>
      </c>
      <c r="J1365" s="26">
        <f t="shared" si="521"/>
        <v>0</v>
      </c>
      <c r="K1365" s="26">
        <f t="shared" si="522"/>
        <v>0</v>
      </c>
      <c r="L1365" s="26">
        <f t="shared" si="523"/>
        <v>0</v>
      </c>
      <c r="M1365" s="26">
        <f t="shared" si="524"/>
        <v>0</v>
      </c>
      <c r="N1365" s="26">
        <f t="shared" si="525"/>
        <v>2.5</v>
      </c>
      <c r="O1365" s="26">
        <f t="shared" si="526"/>
        <v>2.5</v>
      </c>
      <c r="P1365" s="26">
        <f t="shared" si="527"/>
        <v>0</v>
      </c>
      <c r="Q1365" s="26">
        <f t="shared" si="528"/>
        <v>2.5</v>
      </c>
      <c r="R1365" s="26">
        <f t="shared" si="529"/>
        <v>2.5</v>
      </c>
      <c r="S1365" s="26">
        <f t="shared" si="530"/>
        <v>2.5</v>
      </c>
      <c r="T1365" s="26">
        <f t="shared" si="531"/>
        <v>0</v>
      </c>
      <c r="U1365" s="26">
        <f t="shared" si="532"/>
        <v>0</v>
      </c>
      <c r="V1365" s="26">
        <f t="shared" si="533"/>
        <v>0</v>
      </c>
      <c r="W1365" s="26">
        <f>VLOOKUP(AF1365,角色间职业划分!L:M,2,FALSE)</f>
        <v>20003</v>
      </c>
      <c r="X1365" s="26">
        <f t="shared" si="534"/>
        <v>18</v>
      </c>
      <c r="Y1365" s="26">
        <v>0</v>
      </c>
      <c r="Z1365" s="26">
        <v>0</v>
      </c>
      <c r="AA1365" s="26">
        <v>0</v>
      </c>
      <c r="AB1365" s="26">
        <f t="shared" si="535"/>
        <v>5</v>
      </c>
      <c r="AC1365" s="1">
        <f t="shared" si="516"/>
        <v>510</v>
      </c>
      <c r="AD1365" s="51"/>
      <c r="AE1365" s="1"/>
      <c r="AF1365">
        <f t="shared" si="536"/>
        <v>23</v>
      </c>
      <c r="AG1365" s="26" t="str">
        <f>VLOOKUP(AF1365,角色间职业划分!P:R,3,FALSE)</f>
        <v>幻术师</v>
      </c>
      <c r="AH1365" s="26">
        <f t="shared" si="537"/>
        <v>18</v>
      </c>
    </row>
    <row r="1366" spans="1:34" x14ac:dyDescent="0.15">
      <c r="A1366" s="26">
        <v>1362</v>
      </c>
      <c r="B1366" s="26">
        <f t="shared" si="517"/>
        <v>0</v>
      </c>
      <c r="C1366" s="26">
        <f>ROUND(IF($AG1366="战士",VLOOKUP($AH1366,$DV:$ER,DX$1,FALSE),IF($AG1366="幻术师",VLOOKUP($AH1366,$EU:$FQ,EW$1,FALSE),IF($AG1366="刺客",VLOOKUP($AH1366,$FU:$GQ,FW$1,FALSE),"无该职业")))/VLOOKUP(AF1366,角色间职业划分!P:AP,20,FALSE),0)</f>
        <v>25</v>
      </c>
      <c r="D1366" s="26">
        <f t="shared" si="518"/>
        <v>0</v>
      </c>
      <c r="E1366" s="26">
        <f>ROUND(IF($AG1366="战士",VLOOKUP($AH1366,$DV:$ER,DZ$1,FALSE),IF($AG1366="幻术师",VLOOKUP($AH1366,$EU:$FQ,EY$1,FALSE),IF($AG1366="刺客",VLOOKUP($AH1366,$FU:$GQ,FY$1,FALSE),"无该职业")))*VLOOKUP($AF1366,角色间职业划分!$P:$AP,26,FALSE)*VLOOKUP($AF1366,角色间职业划分!$P:$AP,13,FALSE)/角色间职业划分!$AB$9,0)</f>
        <v>276</v>
      </c>
      <c r="F1366" s="26">
        <f>ROUND(IF($AG1366="战士",VLOOKUP($AH1366,$DV:$ER,EA$1,FALSE),IF($AG1366="幻术师",VLOOKUP($AH1366,$EU:$FQ,EZ$1,FALSE),IF($AG1366="刺客",VLOOKUP($AH1366,$FU:$GQ,FZ$1,FALSE),"无该职业")))*VLOOKUP($AF1366,角色间职业划分!$P:$AP,8,FALSE)/角色间职业划分!$W$9,0)</f>
        <v>2999</v>
      </c>
      <c r="G1366" s="26">
        <f>ROUND(IF($AG1366="战士",VLOOKUP($AH1366,$DV:$ER,EB$1,FALSE),IF($AG1366="幻术师",VLOOKUP($AH1366,$EU:$FQ,FA$1,FALSE),IF($AG1366="刺客",VLOOKUP($AH1366,$FU:$GQ,GA$1,FALSE),"无该职业")))*VLOOKUP($AF1366,角色间职业划分!$P:$AP,13,FALSE)/角色间职业划分!$AB$9,0)</f>
        <v>1796</v>
      </c>
      <c r="H1366" s="26">
        <f t="shared" si="519"/>
        <v>0</v>
      </c>
      <c r="I1366" s="26">
        <f t="shared" si="520"/>
        <v>0</v>
      </c>
      <c r="J1366" s="26">
        <f t="shared" si="521"/>
        <v>0</v>
      </c>
      <c r="K1366" s="26">
        <f t="shared" si="522"/>
        <v>0</v>
      </c>
      <c r="L1366" s="26">
        <f t="shared" si="523"/>
        <v>0</v>
      </c>
      <c r="M1366" s="26">
        <f t="shared" si="524"/>
        <v>0</v>
      </c>
      <c r="N1366" s="26">
        <f t="shared" si="525"/>
        <v>2.5</v>
      </c>
      <c r="O1366" s="26">
        <f t="shared" si="526"/>
        <v>2.5</v>
      </c>
      <c r="P1366" s="26">
        <f t="shared" si="527"/>
        <v>0</v>
      </c>
      <c r="Q1366" s="26">
        <f t="shared" si="528"/>
        <v>2.5</v>
      </c>
      <c r="R1366" s="26">
        <f t="shared" si="529"/>
        <v>2.5</v>
      </c>
      <c r="S1366" s="26">
        <f t="shared" si="530"/>
        <v>2.5</v>
      </c>
      <c r="T1366" s="26">
        <f t="shared" si="531"/>
        <v>0</v>
      </c>
      <c r="U1366" s="26">
        <f t="shared" si="532"/>
        <v>0</v>
      </c>
      <c r="V1366" s="26">
        <f t="shared" si="533"/>
        <v>0</v>
      </c>
      <c r="W1366" s="26">
        <f>VLOOKUP(AF1366,角色间职业划分!L:M,2,FALSE)</f>
        <v>20003</v>
      </c>
      <c r="X1366" s="26">
        <f t="shared" si="534"/>
        <v>19</v>
      </c>
      <c r="Y1366" s="26">
        <v>0</v>
      </c>
      <c r="Z1366" s="26">
        <v>0</v>
      </c>
      <c r="AA1366" s="26">
        <v>0</v>
      </c>
      <c r="AB1366" s="26">
        <f t="shared" si="535"/>
        <v>5</v>
      </c>
      <c r="AC1366" s="1">
        <f t="shared" si="516"/>
        <v>540</v>
      </c>
      <c r="AD1366" s="51"/>
      <c r="AE1366" s="1"/>
      <c r="AF1366">
        <f t="shared" si="536"/>
        <v>23</v>
      </c>
      <c r="AG1366" s="26" t="str">
        <f>VLOOKUP(AF1366,角色间职业划分!P:R,3,FALSE)</f>
        <v>幻术师</v>
      </c>
      <c r="AH1366" s="26">
        <f t="shared" si="537"/>
        <v>19</v>
      </c>
    </row>
    <row r="1367" spans="1:34" x14ac:dyDescent="0.15">
      <c r="A1367" s="26">
        <v>1363</v>
      </c>
      <c r="B1367" s="26">
        <f t="shared" si="517"/>
        <v>0</v>
      </c>
      <c r="C1367" s="26">
        <f>ROUND(IF($AG1367="战士",VLOOKUP($AH1367,$DV:$ER,DX$1,FALSE),IF($AG1367="幻术师",VLOOKUP($AH1367,$EU:$FQ,EW$1,FALSE),IF($AG1367="刺客",VLOOKUP($AH1367,$FU:$GQ,FW$1,FALSE),"无该职业")))/VLOOKUP(AF1367,角色间职业划分!P:AP,20,FALSE),0)</f>
        <v>25</v>
      </c>
      <c r="D1367" s="26">
        <f t="shared" si="518"/>
        <v>0</v>
      </c>
      <c r="E1367" s="26">
        <f>ROUND(IF($AG1367="战士",VLOOKUP($AH1367,$DV:$ER,DZ$1,FALSE),IF($AG1367="幻术师",VLOOKUP($AH1367,$EU:$FQ,EY$1,FALSE),IF($AG1367="刺客",VLOOKUP($AH1367,$FU:$GQ,FY$1,FALSE),"无该职业")))*VLOOKUP($AF1367,角色间职业划分!$P:$AP,26,FALSE)*VLOOKUP($AF1367,角色间职业划分!$P:$AP,13,FALSE)/角色间职业划分!$AB$9,0)</f>
        <v>840</v>
      </c>
      <c r="F1367" s="26">
        <f>ROUND(IF($AG1367="战士",VLOOKUP($AH1367,$DV:$ER,EA$1,FALSE),IF($AG1367="幻术师",VLOOKUP($AH1367,$EU:$FQ,EZ$1,FALSE),IF($AG1367="刺客",VLOOKUP($AH1367,$FU:$GQ,FZ$1,FALSE),"无该职业")))*VLOOKUP($AF1367,角色间职业划分!$P:$AP,8,FALSE)/角色间职业划分!$W$9,0)</f>
        <v>2999</v>
      </c>
      <c r="G1367" s="26">
        <f>ROUND(IF($AG1367="战士",VLOOKUP($AH1367,$DV:$ER,EB$1,FALSE),IF($AG1367="幻术师",VLOOKUP($AH1367,$EU:$FQ,FA$1,FALSE),IF($AG1367="刺客",VLOOKUP($AH1367,$FU:$GQ,GA$1,FALSE),"无该职业")))*VLOOKUP($AF1367,角色间职业划分!$P:$AP,13,FALSE)/角色间职业划分!$AB$9,0)</f>
        <v>1796</v>
      </c>
      <c r="H1367" s="26">
        <f t="shared" si="519"/>
        <v>0</v>
      </c>
      <c r="I1367" s="26">
        <f t="shared" si="520"/>
        <v>0</v>
      </c>
      <c r="J1367" s="26">
        <f t="shared" si="521"/>
        <v>0</v>
      </c>
      <c r="K1367" s="26">
        <f t="shared" si="522"/>
        <v>0</v>
      </c>
      <c r="L1367" s="26">
        <f t="shared" si="523"/>
        <v>0</v>
      </c>
      <c r="M1367" s="26">
        <f t="shared" si="524"/>
        <v>0</v>
      </c>
      <c r="N1367" s="26">
        <f t="shared" si="525"/>
        <v>2.5</v>
      </c>
      <c r="O1367" s="26">
        <f t="shared" si="526"/>
        <v>2.5</v>
      </c>
      <c r="P1367" s="26">
        <f t="shared" si="527"/>
        <v>0</v>
      </c>
      <c r="Q1367" s="26">
        <f t="shared" si="528"/>
        <v>2.5</v>
      </c>
      <c r="R1367" s="26">
        <f t="shared" si="529"/>
        <v>2.5</v>
      </c>
      <c r="S1367" s="26">
        <f t="shared" si="530"/>
        <v>2.5</v>
      </c>
      <c r="T1367" s="26">
        <f t="shared" si="531"/>
        <v>0</v>
      </c>
      <c r="U1367" s="26">
        <f t="shared" si="532"/>
        <v>0</v>
      </c>
      <c r="V1367" s="26">
        <f t="shared" si="533"/>
        <v>0</v>
      </c>
      <c r="W1367" s="26">
        <f>VLOOKUP(AF1367,角色间职业划分!L:M,2,FALSE)</f>
        <v>20003</v>
      </c>
      <c r="X1367" s="26">
        <f t="shared" si="534"/>
        <v>20</v>
      </c>
      <c r="Y1367" s="26">
        <v>0</v>
      </c>
      <c r="Z1367" s="26">
        <v>0</v>
      </c>
      <c r="AA1367" s="26">
        <v>0</v>
      </c>
      <c r="AB1367" s="26">
        <f t="shared" si="535"/>
        <v>7.5</v>
      </c>
      <c r="AC1367" s="1">
        <f t="shared" si="516"/>
        <v>561</v>
      </c>
      <c r="AD1367" s="51"/>
      <c r="AE1367" s="1"/>
      <c r="AF1367">
        <f t="shared" si="536"/>
        <v>23</v>
      </c>
      <c r="AG1367" s="26" t="str">
        <f>VLOOKUP(AF1367,角色间职业划分!P:R,3,FALSE)</f>
        <v>幻术师</v>
      </c>
      <c r="AH1367" s="26">
        <f t="shared" si="537"/>
        <v>20</v>
      </c>
    </row>
    <row r="1368" spans="1:34" x14ac:dyDescent="0.15">
      <c r="A1368" s="26">
        <v>1364</v>
      </c>
      <c r="B1368" s="26">
        <f t="shared" si="517"/>
        <v>0</v>
      </c>
      <c r="C1368" s="26">
        <f>ROUND(IF($AG1368="战士",VLOOKUP($AH1368,$DV:$ER,DX$1,FALSE),IF($AG1368="幻术师",VLOOKUP($AH1368,$EU:$FQ,EW$1,FALSE),IF($AG1368="刺客",VLOOKUP($AH1368,$FU:$GQ,FW$1,FALSE),"无该职业")))/VLOOKUP(AF1368,角色间职业划分!P:AP,20,FALSE),0)</f>
        <v>25</v>
      </c>
      <c r="D1368" s="26">
        <f t="shared" si="518"/>
        <v>0</v>
      </c>
      <c r="E1368" s="26">
        <f>ROUND(IF($AG1368="战士",VLOOKUP($AH1368,$DV:$ER,DZ$1,FALSE),IF($AG1368="幻术师",VLOOKUP($AH1368,$EU:$FQ,EY$1,FALSE),IF($AG1368="刺客",VLOOKUP($AH1368,$FU:$GQ,FY$1,FALSE),"无该职业")))*VLOOKUP($AF1368,角色间职业划分!$P:$AP,26,FALSE)*VLOOKUP($AF1368,角色间职业划分!$P:$AP,13,FALSE)/角色间职业划分!$AB$9,0)</f>
        <v>840</v>
      </c>
      <c r="F1368" s="26">
        <f>ROUND(IF($AG1368="战士",VLOOKUP($AH1368,$DV:$ER,EA$1,FALSE),IF($AG1368="幻术师",VLOOKUP($AH1368,$EU:$FQ,EZ$1,FALSE),IF($AG1368="刺客",VLOOKUP($AH1368,$FU:$GQ,FZ$1,FALSE),"无该职业")))*VLOOKUP($AF1368,角色间职业划分!$P:$AP,8,FALSE)/角色间职业划分!$W$9,0)</f>
        <v>2999</v>
      </c>
      <c r="G1368" s="26">
        <f>ROUND(IF($AG1368="战士",VLOOKUP($AH1368,$DV:$ER,EB$1,FALSE),IF($AG1368="幻术师",VLOOKUP($AH1368,$EU:$FQ,FA$1,FALSE),IF($AG1368="刺客",VLOOKUP($AH1368,$FU:$GQ,GA$1,FALSE),"无该职业")))*VLOOKUP($AF1368,角色间职业划分!$P:$AP,13,FALSE)/角色间职业划分!$AB$9,0)</f>
        <v>2178</v>
      </c>
      <c r="H1368" s="26">
        <f t="shared" si="519"/>
        <v>0</v>
      </c>
      <c r="I1368" s="26">
        <f t="shared" si="520"/>
        <v>0</v>
      </c>
      <c r="J1368" s="26">
        <f t="shared" si="521"/>
        <v>0</v>
      </c>
      <c r="K1368" s="26">
        <f t="shared" si="522"/>
        <v>0</v>
      </c>
      <c r="L1368" s="26">
        <f t="shared" si="523"/>
        <v>0</v>
      </c>
      <c r="M1368" s="26">
        <f t="shared" si="524"/>
        <v>0</v>
      </c>
      <c r="N1368" s="26">
        <f t="shared" si="525"/>
        <v>2.5</v>
      </c>
      <c r="O1368" s="26">
        <f t="shared" si="526"/>
        <v>2.5</v>
      </c>
      <c r="P1368" s="26">
        <f t="shared" si="527"/>
        <v>0</v>
      </c>
      <c r="Q1368" s="26">
        <f t="shared" si="528"/>
        <v>2.5</v>
      </c>
      <c r="R1368" s="26">
        <f t="shared" si="529"/>
        <v>2.5</v>
      </c>
      <c r="S1368" s="26">
        <f t="shared" si="530"/>
        <v>2.5</v>
      </c>
      <c r="T1368" s="26">
        <f t="shared" si="531"/>
        <v>0</v>
      </c>
      <c r="U1368" s="26">
        <f t="shared" si="532"/>
        <v>0</v>
      </c>
      <c r="V1368" s="26">
        <f t="shared" si="533"/>
        <v>0</v>
      </c>
      <c r="W1368" s="26">
        <f>VLOOKUP(AF1368,角色间职业划分!L:M,2,FALSE)</f>
        <v>20003</v>
      </c>
      <c r="X1368" s="26">
        <f t="shared" si="534"/>
        <v>21</v>
      </c>
      <c r="Y1368" s="26">
        <v>0</v>
      </c>
      <c r="Z1368" s="26">
        <v>0</v>
      </c>
      <c r="AA1368" s="26">
        <v>0</v>
      </c>
      <c r="AB1368" s="26">
        <f t="shared" si="535"/>
        <v>7.5</v>
      </c>
      <c r="AC1368" s="1">
        <f t="shared" si="516"/>
        <v>582</v>
      </c>
      <c r="AD1368" s="51"/>
      <c r="AE1368" s="1"/>
      <c r="AF1368">
        <f t="shared" si="536"/>
        <v>23</v>
      </c>
      <c r="AG1368" s="26" t="str">
        <f>VLOOKUP(AF1368,角色间职业划分!P:R,3,FALSE)</f>
        <v>幻术师</v>
      </c>
      <c r="AH1368" s="26">
        <f t="shared" si="537"/>
        <v>21</v>
      </c>
    </row>
    <row r="1369" spans="1:34" x14ac:dyDescent="0.15">
      <c r="A1369" s="26">
        <v>1365</v>
      </c>
      <c r="B1369" s="26">
        <f t="shared" si="517"/>
        <v>0</v>
      </c>
      <c r="C1369" s="26">
        <f>ROUND(IF($AG1369="战士",VLOOKUP($AH1369,$DV:$ER,DX$1,FALSE),IF($AG1369="幻术师",VLOOKUP($AH1369,$EU:$FQ,EW$1,FALSE),IF($AG1369="刺客",VLOOKUP($AH1369,$FU:$GQ,FW$1,FALSE),"无该职业")))/VLOOKUP(AF1369,角色间职业划分!P:AP,20,FALSE),0)</f>
        <v>25</v>
      </c>
      <c r="D1369" s="26">
        <f t="shared" si="518"/>
        <v>0</v>
      </c>
      <c r="E1369" s="26">
        <f>ROUND(IF($AG1369="战士",VLOOKUP($AH1369,$DV:$ER,DZ$1,FALSE),IF($AG1369="幻术师",VLOOKUP($AH1369,$EU:$FQ,EY$1,FALSE),IF($AG1369="刺客",VLOOKUP($AH1369,$FU:$GQ,FY$1,FALSE),"无该职业")))*VLOOKUP($AF1369,角色间职业划分!$P:$AP,26,FALSE)*VLOOKUP($AF1369,角色间职业划分!$P:$AP,13,FALSE)/角色间职业划分!$AB$9,0)</f>
        <v>840</v>
      </c>
      <c r="F1369" s="26">
        <f>ROUND(IF($AG1369="战士",VLOOKUP($AH1369,$DV:$ER,EA$1,FALSE),IF($AG1369="幻术师",VLOOKUP($AH1369,$EU:$FQ,EZ$1,FALSE),IF($AG1369="刺客",VLOOKUP($AH1369,$FU:$GQ,FZ$1,FALSE),"无该职业")))*VLOOKUP($AF1369,角色间职业划分!$P:$AP,8,FALSE)/角色间职业划分!$W$9,0)</f>
        <v>2999</v>
      </c>
      <c r="G1369" s="26">
        <f>ROUND(IF($AG1369="战士",VLOOKUP($AH1369,$DV:$ER,EB$1,FALSE),IF($AG1369="幻术师",VLOOKUP($AH1369,$EU:$FQ,FA$1,FALSE),IF($AG1369="刺客",VLOOKUP($AH1369,$FU:$GQ,GA$1,FALSE),"无该职业")))*VLOOKUP($AF1369,角色间职业划分!$P:$AP,13,FALSE)/角色间职业划分!$AB$9,0)</f>
        <v>2178</v>
      </c>
      <c r="H1369" s="26">
        <f t="shared" si="519"/>
        <v>0</v>
      </c>
      <c r="I1369" s="26">
        <f t="shared" si="520"/>
        <v>0</v>
      </c>
      <c r="J1369" s="26">
        <f t="shared" si="521"/>
        <v>0</v>
      </c>
      <c r="K1369" s="26">
        <f t="shared" si="522"/>
        <v>0</v>
      </c>
      <c r="L1369" s="26">
        <f t="shared" si="523"/>
        <v>0</v>
      </c>
      <c r="M1369" s="26">
        <f t="shared" si="524"/>
        <v>0</v>
      </c>
      <c r="N1369" s="26">
        <f t="shared" si="525"/>
        <v>5</v>
      </c>
      <c r="O1369" s="26">
        <f t="shared" si="526"/>
        <v>2.5</v>
      </c>
      <c r="P1369" s="26">
        <f t="shared" si="527"/>
        <v>0</v>
      </c>
      <c r="Q1369" s="26">
        <f t="shared" si="528"/>
        <v>2.5</v>
      </c>
      <c r="R1369" s="26">
        <f t="shared" si="529"/>
        <v>2.5</v>
      </c>
      <c r="S1369" s="26">
        <f t="shared" si="530"/>
        <v>2.5</v>
      </c>
      <c r="T1369" s="26">
        <f t="shared" si="531"/>
        <v>0</v>
      </c>
      <c r="U1369" s="26">
        <f t="shared" si="532"/>
        <v>0</v>
      </c>
      <c r="V1369" s="26">
        <f t="shared" si="533"/>
        <v>0</v>
      </c>
      <c r="W1369" s="26">
        <f>VLOOKUP(AF1369,角色间职业划分!L:M,2,FALSE)</f>
        <v>20003</v>
      </c>
      <c r="X1369" s="26">
        <f t="shared" si="534"/>
        <v>22</v>
      </c>
      <c r="Y1369" s="26">
        <v>0</v>
      </c>
      <c r="Z1369" s="26">
        <v>0</v>
      </c>
      <c r="AA1369" s="26">
        <v>0</v>
      </c>
      <c r="AB1369" s="26">
        <f t="shared" si="535"/>
        <v>7.5</v>
      </c>
      <c r="AC1369" s="1">
        <f t="shared" si="516"/>
        <v>603</v>
      </c>
      <c r="AD1369" s="51"/>
      <c r="AE1369" s="1"/>
      <c r="AF1369">
        <f t="shared" si="536"/>
        <v>23</v>
      </c>
      <c r="AG1369" s="26" t="str">
        <f>VLOOKUP(AF1369,角色间职业划分!P:R,3,FALSE)</f>
        <v>幻术师</v>
      </c>
      <c r="AH1369" s="26">
        <f t="shared" si="537"/>
        <v>22</v>
      </c>
    </row>
    <row r="1370" spans="1:34" x14ac:dyDescent="0.15">
      <c r="A1370" s="26">
        <v>1366</v>
      </c>
      <c r="B1370" s="26">
        <f t="shared" si="517"/>
        <v>0</v>
      </c>
      <c r="C1370" s="26">
        <f>ROUND(IF($AG1370="战士",VLOOKUP($AH1370,$DV:$ER,DX$1,FALSE),IF($AG1370="幻术师",VLOOKUP($AH1370,$EU:$FQ,EW$1,FALSE),IF($AG1370="刺客",VLOOKUP($AH1370,$FU:$GQ,FW$1,FALSE),"无该职业")))/VLOOKUP(AF1370,角色间职业划分!P:AP,20,FALSE),0)</f>
        <v>25</v>
      </c>
      <c r="D1370" s="26">
        <f t="shared" si="518"/>
        <v>0</v>
      </c>
      <c r="E1370" s="26">
        <f>ROUND(IF($AG1370="战士",VLOOKUP($AH1370,$DV:$ER,DZ$1,FALSE),IF($AG1370="幻术师",VLOOKUP($AH1370,$EU:$FQ,EY$1,FALSE),IF($AG1370="刺客",VLOOKUP($AH1370,$FU:$GQ,FY$1,FALSE),"无该职业")))*VLOOKUP($AF1370,角色间职业划分!$P:$AP,26,FALSE)*VLOOKUP($AF1370,角色间职业划分!$P:$AP,13,FALSE)/角色间职业划分!$AB$9,0)</f>
        <v>840</v>
      </c>
      <c r="F1370" s="26">
        <f>ROUND(IF($AG1370="战士",VLOOKUP($AH1370,$DV:$ER,EA$1,FALSE),IF($AG1370="幻术师",VLOOKUP($AH1370,$EU:$FQ,EZ$1,FALSE),IF($AG1370="刺客",VLOOKUP($AH1370,$FU:$GQ,FZ$1,FALSE),"无该职业")))*VLOOKUP($AF1370,角色间职业划分!$P:$AP,8,FALSE)/角色间职业划分!$W$9,0)</f>
        <v>3465</v>
      </c>
      <c r="G1370" s="26">
        <f>ROUND(IF($AG1370="战士",VLOOKUP($AH1370,$DV:$ER,EB$1,FALSE),IF($AG1370="幻术师",VLOOKUP($AH1370,$EU:$FQ,FA$1,FALSE),IF($AG1370="刺客",VLOOKUP($AH1370,$FU:$GQ,GA$1,FALSE),"无该职业")))*VLOOKUP($AF1370,角色间职业划分!$P:$AP,13,FALSE)/角色间职业划分!$AB$9,0)</f>
        <v>2178</v>
      </c>
      <c r="H1370" s="26">
        <f t="shared" si="519"/>
        <v>0</v>
      </c>
      <c r="I1370" s="26">
        <f t="shared" si="520"/>
        <v>0</v>
      </c>
      <c r="J1370" s="26">
        <f t="shared" si="521"/>
        <v>0</v>
      </c>
      <c r="K1370" s="26">
        <f t="shared" si="522"/>
        <v>0</v>
      </c>
      <c r="L1370" s="26">
        <f t="shared" si="523"/>
        <v>0</v>
      </c>
      <c r="M1370" s="26">
        <f t="shared" si="524"/>
        <v>0</v>
      </c>
      <c r="N1370" s="26">
        <f t="shared" si="525"/>
        <v>5</v>
      </c>
      <c r="O1370" s="26">
        <f t="shared" si="526"/>
        <v>2.5</v>
      </c>
      <c r="P1370" s="26">
        <f t="shared" si="527"/>
        <v>0</v>
      </c>
      <c r="Q1370" s="26">
        <f t="shared" si="528"/>
        <v>2.5</v>
      </c>
      <c r="R1370" s="26">
        <f t="shared" si="529"/>
        <v>2.5</v>
      </c>
      <c r="S1370" s="26">
        <f t="shared" si="530"/>
        <v>2.5</v>
      </c>
      <c r="T1370" s="26">
        <f t="shared" si="531"/>
        <v>0</v>
      </c>
      <c r="U1370" s="26">
        <f t="shared" si="532"/>
        <v>0</v>
      </c>
      <c r="V1370" s="26">
        <f t="shared" si="533"/>
        <v>0</v>
      </c>
      <c r="W1370" s="26">
        <f>VLOOKUP(AF1370,角色间职业划分!L:M,2,FALSE)</f>
        <v>20003</v>
      </c>
      <c r="X1370" s="26">
        <f t="shared" si="534"/>
        <v>23</v>
      </c>
      <c r="Y1370" s="26">
        <v>0</v>
      </c>
      <c r="Z1370" s="26">
        <v>0</v>
      </c>
      <c r="AA1370" s="26">
        <v>0</v>
      </c>
      <c r="AB1370" s="26">
        <f t="shared" si="535"/>
        <v>7.5</v>
      </c>
      <c r="AC1370" s="1">
        <f t="shared" si="516"/>
        <v>624</v>
      </c>
      <c r="AD1370" s="51"/>
      <c r="AE1370" s="1"/>
      <c r="AF1370">
        <f t="shared" si="536"/>
        <v>23</v>
      </c>
      <c r="AG1370" s="26" t="str">
        <f>VLOOKUP(AF1370,角色间职业划分!P:R,3,FALSE)</f>
        <v>幻术师</v>
      </c>
      <c r="AH1370" s="26">
        <f t="shared" si="537"/>
        <v>23</v>
      </c>
    </row>
    <row r="1371" spans="1:34" x14ac:dyDescent="0.15">
      <c r="A1371" s="26">
        <v>1367</v>
      </c>
      <c r="B1371" s="26">
        <f t="shared" si="517"/>
        <v>0</v>
      </c>
      <c r="C1371" s="26">
        <f>ROUND(IF($AG1371="战士",VLOOKUP($AH1371,$DV:$ER,DX$1,FALSE),IF($AG1371="幻术师",VLOOKUP($AH1371,$EU:$FQ,EW$1,FALSE),IF($AG1371="刺客",VLOOKUP($AH1371,$FU:$GQ,FW$1,FALSE),"无该职业")))/VLOOKUP(AF1371,角色间职业划分!P:AP,20,FALSE),0)</f>
        <v>30</v>
      </c>
      <c r="D1371" s="26">
        <f t="shared" si="518"/>
        <v>0</v>
      </c>
      <c r="E1371" s="26">
        <f>ROUND(IF($AG1371="战士",VLOOKUP($AH1371,$DV:$ER,DZ$1,FALSE),IF($AG1371="幻术师",VLOOKUP($AH1371,$EU:$FQ,EY$1,FALSE),IF($AG1371="刺客",VLOOKUP($AH1371,$FU:$GQ,FY$1,FALSE),"无该职业")))*VLOOKUP($AF1371,角色间职业划分!$P:$AP,26,FALSE)*VLOOKUP($AF1371,角色间职业划分!$P:$AP,13,FALSE)/角色间职业划分!$AB$9,0)</f>
        <v>840</v>
      </c>
      <c r="F1371" s="26">
        <f>ROUND(IF($AG1371="战士",VLOOKUP($AH1371,$DV:$ER,EA$1,FALSE),IF($AG1371="幻术师",VLOOKUP($AH1371,$EU:$FQ,EZ$1,FALSE),IF($AG1371="刺客",VLOOKUP($AH1371,$FU:$GQ,FZ$1,FALSE),"无该职业")))*VLOOKUP($AF1371,角色间职业划分!$P:$AP,8,FALSE)/角色间职业划分!$W$9,0)</f>
        <v>3465</v>
      </c>
      <c r="G1371" s="26">
        <f>ROUND(IF($AG1371="战士",VLOOKUP($AH1371,$DV:$ER,EB$1,FALSE),IF($AG1371="幻术师",VLOOKUP($AH1371,$EU:$FQ,FA$1,FALSE),IF($AG1371="刺客",VLOOKUP($AH1371,$FU:$GQ,GA$1,FALSE),"无该职业")))*VLOOKUP($AF1371,角色间职业划分!$P:$AP,13,FALSE)/角色间职业划分!$AB$9,0)</f>
        <v>2178</v>
      </c>
      <c r="H1371" s="26">
        <f t="shared" si="519"/>
        <v>0</v>
      </c>
      <c r="I1371" s="26">
        <f t="shared" si="520"/>
        <v>0</v>
      </c>
      <c r="J1371" s="26">
        <f t="shared" si="521"/>
        <v>0</v>
      </c>
      <c r="K1371" s="26">
        <f t="shared" si="522"/>
        <v>0</v>
      </c>
      <c r="L1371" s="26">
        <f t="shared" si="523"/>
        <v>0</v>
      </c>
      <c r="M1371" s="26">
        <f t="shared" si="524"/>
        <v>0</v>
      </c>
      <c r="N1371" s="26">
        <f t="shared" si="525"/>
        <v>5</v>
      </c>
      <c r="O1371" s="26">
        <f t="shared" si="526"/>
        <v>2.5</v>
      </c>
      <c r="P1371" s="26">
        <f t="shared" si="527"/>
        <v>0</v>
      </c>
      <c r="Q1371" s="26">
        <f t="shared" si="528"/>
        <v>2.5</v>
      </c>
      <c r="R1371" s="26">
        <f t="shared" si="529"/>
        <v>2.5</v>
      </c>
      <c r="S1371" s="26">
        <f t="shared" si="530"/>
        <v>2.5</v>
      </c>
      <c r="T1371" s="26">
        <f t="shared" si="531"/>
        <v>0</v>
      </c>
      <c r="U1371" s="26">
        <f t="shared" si="532"/>
        <v>0</v>
      </c>
      <c r="V1371" s="26">
        <f t="shared" si="533"/>
        <v>0</v>
      </c>
      <c r="W1371" s="26">
        <f>VLOOKUP(AF1371,角色间职业划分!L:M,2,FALSE)</f>
        <v>20003</v>
      </c>
      <c r="X1371" s="26">
        <f t="shared" si="534"/>
        <v>24</v>
      </c>
      <c r="Y1371" s="26">
        <v>0</v>
      </c>
      <c r="Z1371" s="26">
        <v>0</v>
      </c>
      <c r="AA1371" s="26">
        <v>0</v>
      </c>
      <c r="AB1371" s="26">
        <f t="shared" si="535"/>
        <v>7.5</v>
      </c>
      <c r="AC1371" s="1">
        <f t="shared" si="516"/>
        <v>645</v>
      </c>
      <c r="AD1371" s="51"/>
      <c r="AE1371" s="1"/>
      <c r="AF1371">
        <f t="shared" si="536"/>
        <v>23</v>
      </c>
      <c r="AG1371" s="26" t="str">
        <f>VLOOKUP(AF1371,角色间职业划分!P:R,3,FALSE)</f>
        <v>幻术师</v>
      </c>
      <c r="AH1371" s="26">
        <f t="shared" si="537"/>
        <v>24</v>
      </c>
    </row>
    <row r="1372" spans="1:34" x14ac:dyDescent="0.15">
      <c r="A1372" s="26">
        <v>1368</v>
      </c>
      <c r="B1372" s="26">
        <f t="shared" si="517"/>
        <v>0</v>
      </c>
      <c r="C1372" s="26">
        <f>ROUND(IF($AG1372="战士",VLOOKUP($AH1372,$DV:$ER,DX$1,FALSE),IF($AG1372="幻术师",VLOOKUP($AH1372,$EU:$FQ,EW$1,FALSE),IF($AG1372="刺客",VLOOKUP($AH1372,$FU:$GQ,FW$1,FALSE),"无该职业")))/VLOOKUP(AF1372,角色间职业划分!P:AP,20,FALSE),0)</f>
        <v>30</v>
      </c>
      <c r="D1372" s="26">
        <f t="shared" si="518"/>
        <v>0</v>
      </c>
      <c r="E1372" s="26">
        <f>ROUND(IF($AG1372="战士",VLOOKUP($AH1372,$DV:$ER,DZ$1,FALSE),IF($AG1372="幻术师",VLOOKUP($AH1372,$EU:$FQ,EY$1,FALSE),IF($AG1372="刺客",VLOOKUP($AH1372,$FU:$GQ,FY$1,FALSE),"无该职业")))*VLOOKUP($AF1372,角色间职业划分!$P:$AP,26,FALSE)*VLOOKUP($AF1372,角色间职业划分!$P:$AP,13,FALSE)/角色间职业划分!$AB$9,0)</f>
        <v>840</v>
      </c>
      <c r="F1372" s="26">
        <f>ROUND(IF($AG1372="战士",VLOOKUP($AH1372,$DV:$ER,EA$1,FALSE),IF($AG1372="幻术师",VLOOKUP($AH1372,$EU:$FQ,EZ$1,FALSE),IF($AG1372="刺客",VLOOKUP($AH1372,$FU:$GQ,FZ$1,FALSE),"无该职业")))*VLOOKUP($AF1372,角色间职业划分!$P:$AP,8,FALSE)/角色间职业划分!$W$9,0)</f>
        <v>3465</v>
      </c>
      <c r="G1372" s="26">
        <f>ROUND(IF($AG1372="战士",VLOOKUP($AH1372,$DV:$ER,EB$1,FALSE),IF($AG1372="幻术师",VLOOKUP($AH1372,$EU:$FQ,FA$1,FALSE),IF($AG1372="刺客",VLOOKUP($AH1372,$FU:$GQ,GA$1,FALSE),"无该职业")))*VLOOKUP($AF1372,角色间职业划分!$P:$AP,13,FALSE)/角色间职业划分!$AB$9,0)</f>
        <v>2493</v>
      </c>
      <c r="H1372" s="26">
        <f t="shared" si="519"/>
        <v>0</v>
      </c>
      <c r="I1372" s="26">
        <f t="shared" si="520"/>
        <v>0</v>
      </c>
      <c r="J1372" s="26">
        <f t="shared" si="521"/>
        <v>0</v>
      </c>
      <c r="K1372" s="26">
        <f t="shared" si="522"/>
        <v>0</v>
      </c>
      <c r="L1372" s="26">
        <f t="shared" si="523"/>
        <v>0</v>
      </c>
      <c r="M1372" s="26">
        <f t="shared" si="524"/>
        <v>0</v>
      </c>
      <c r="N1372" s="26">
        <f t="shared" si="525"/>
        <v>5</v>
      </c>
      <c r="O1372" s="26">
        <f t="shared" si="526"/>
        <v>2.5</v>
      </c>
      <c r="P1372" s="26">
        <f t="shared" si="527"/>
        <v>0</v>
      </c>
      <c r="Q1372" s="26">
        <f t="shared" si="528"/>
        <v>2.5</v>
      </c>
      <c r="R1372" s="26">
        <f t="shared" si="529"/>
        <v>2.5</v>
      </c>
      <c r="S1372" s="26">
        <f t="shared" si="530"/>
        <v>2.5</v>
      </c>
      <c r="T1372" s="26">
        <f t="shared" si="531"/>
        <v>0</v>
      </c>
      <c r="U1372" s="26">
        <f t="shared" si="532"/>
        <v>0</v>
      </c>
      <c r="V1372" s="26">
        <f t="shared" si="533"/>
        <v>0</v>
      </c>
      <c r="W1372" s="26">
        <f>VLOOKUP(AF1372,角色间职业划分!L:M,2,FALSE)</f>
        <v>20003</v>
      </c>
      <c r="X1372" s="26">
        <f t="shared" si="534"/>
        <v>25</v>
      </c>
      <c r="Y1372" s="26">
        <v>0</v>
      </c>
      <c r="Z1372" s="26">
        <v>0</v>
      </c>
      <c r="AA1372" s="26">
        <v>0</v>
      </c>
      <c r="AB1372" s="26">
        <f t="shared" si="535"/>
        <v>7.5</v>
      </c>
      <c r="AC1372" s="1">
        <f t="shared" si="516"/>
        <v>666</v>
      </c>
      <c r="AD1372" s="51"/>
      <c r="AE1372" s="1"/>
      <c r="AF1372">
        <f t="shared" si="536"/>
        <v>23</v>
      </c>
      <c r="AG1372" s="26" t="str">
        <f>VLOOKUP(AF1372,角色间职业划分!P:R,3,FALSE)</f>
        <v>幻术师</v>
      </c>
      <c r="AH1372" s="26">
        <f t="shared" si="537"/>
        <v>25</v>
      </c>
    </row>
    <row r="1373" spans="1:34" x14ac:dyDescent="0.15">
      <c r="A1373" s="26">
        <v>1369</v>
      </c>
      <c r="B1373" s="26">
        <f t="shared" si="517"/>
        <v>0</v>
      </c>
      <c r="C1373" s="26">
        <f>ROUND(IF($AG1373="战士",VLOOKUP($AH1373,$DV:$ER,DX$1,FALSE),IF($AG1373="幻术师",VLOOKUP($AH1373,$EU:$FQ,EW$1,FALSE),IF($AG1373="刺客",VLOOKUP($AH1373,$FU:$GQ,FW$1,FALSE),"无该职业")))/VLOOKUP(AF1373,角色间职业划分!P:AP,20,FALSE),0)</f>
        <v>30</v>
      </c>
      <c r="D1373" s="26">
        <f t="shared" si="518"/>
        <v>0</v>
      </c>
      <c r="E1373" s="26">
        <f>ROUND(IF($AG1373="战士",VLOOKUP($AH1373,$DV:$ER,DZ$1,FALSE),IF($AG1373="幻术师",VLOOKUP($AH1373,$EU:$FQ,EY$1,FALSE),IF($AG1373="刺客",VLOOKUP($AH1373,$FU:$GQ,FY$1,FALSE),"无该职业")))*VLOOKUP($AF1373,角色间职业划分!$P:$AP,26,FALSE)*VLOOKUP($AF1373,角色间职业划分!$P:$AP,13,FALSE)/角色间职业划分!$AB$9,0)</f>
        <v>840</v>
      </c>
      <c r="F1373" s="26">
        <f>ROUND(IF($AG1373="战士",VLOOKUP($AH1373,$DV:$ER,EA$1,FALSE),IF($AG1373="幻术师",VLOOKUP($AH1373,$EU:$FQ,EZ$1,FALSE),IF($AG1373="刺客",VLOOKUP($AH1373,$FU:$GQ,FZ$1,FALSE),"无该职业")))*VLOOKUP($AF1373,角色间职业划分!$P:$AP,8,FALSE)/角色间职业划分!$W$9,0)</f>
        <v>3465</v>
      </c>
      <c r="G1373" s="26">
        <f>ROUND(IF($AG1373="战士",VLOOKUP($AH1373,$DV:$ER,EB$1,FALSE),IF($AG1373="幻术师",VLOOKUP($AH1373,$EU:$FQ,FA$1,FALSE),IF($AG1373="刺客",VLOOKUP($AH1373,$FU:$GQ,GA$1,FALSE),"无该职业")))*VLOOKUP($AF1373,角色间职业划分!$P:$AP,13,FALSE)/角色间职业划分!$AB$9,0)</f>
        <v>2493</v>
      </c>
      <c r="H1373" s="26">
        <f t="shared" si="519"/>
        <v>0</v>
      </c>
      <c r="I1373" s="26">
        <f t="shared" si="520"/>
        <v>0</v>
      </c>
      <c r="J1373" s="26">
        <f t="shared" si="521"/>
        <v>0</v>
      </c>
      <c r="K1373" s="26">
        <f t="shared" si="522"/>
        <v>0</v>
      </c>
      <c r="L1373" s="26">
        <f t="shared" si="523"/>
        <v>0</v>
      </c>
      <c r="M1373" s="26">
        <f t="shared" si="524"/>
        <v>0</v>
      </c>
      <c r="N1373" s="26">
        <f t="shared" si="525"/>
        <v>5</v>
      </c>
      <c r="O1373" s="26">
        <f t="shared" si="526"/>
        <v>2.5</v>
      </c>
      <c r="P1373" s="26">
        <f t="shared" si="527"/>
        <v>0</v>
      </c>
      <c r="Q1373" s="26">
        <f t="shared" si="528"/>
        <v>2.5</v>
      </c>
      <c r="R1373" s="26">
        <f t="shared" si="529"/>
        <v>5</v>
      </c>
      <c r="S1373" s="26">
        <f t="shared" si="530"/>
        <v>2.5</v>
      </c>
      <c r="T1373" s="26">
        <f t="shared" si="531"/>
        <v>0</v>
      </c>
      <c r="U1373" s="26">
        <f t="shared" si="532"/>
        <v>0</v>
      </c>
      <c r="V1373" s="26">
        <f t="shared" si="533"/>
        <v>0</v>
      </c>
      <c r="W1373" s="26">
        <f>VLOOKUP(AF1373,角色间职业划分!L:M,2,FALSE)</f>
        <v>20003</v>
      </c>
      <c r="X1373" s="26">
        <f t="shared" si="534"/>
        <v>26</v>
      </c>
      <c r="Y1373" s="26">
        <v>0</v>
      </c>
      <c r="Z1373" s="26">
        <v>0</v>
      </c>
      <c r="AA1373" s="26">
        <v>0</v>
      </c>
      <c r="AB1373" s="26">
        <f t="shared" si="535"/>
        <v>7.5</v>
      </c>
      <c r="AC1373" s="1">
        <f t="shared" si="516"/>
        <v>687</v>
      </c>
      <c r="AD1373" s="51"/>
      <c r="AE1373" s="1"/>
      <c r="AF1373">
        <f t="shared" si="536"/>
        <v>23</v>
      </c>
      <c r="AG1373" s="26" t="str">
        <f>VLOOKUP(AF1373,角色间职业划分!P:R,3,FALSE)</f>
        <v>幻术师</v>
      </c>
      <c r="AH1373" s="26">
        <f t="shared" si="537"/>
        <v>26</v>
      </c>
    </row>
    <row r="1374" spans="1:34" x14ac:dyDescent="0.15">
      <c r="A1374" s="26">
        <v>1370</v>
      </c>
      <c r="B1374" s="26">
        <f t="shared" si="517"/>
        <v>0</v>
      </c>
      <c r="C1374" s="26">
        <f>ROUND(IF($AG1374="战士",VLOOKUP($AH1374,$DV:$ER,DX$1,FALSE),IF($AG1374="幻术师",VLOOKUP($AH1374,$EU:$FQ,EW$1,FALSE),IF($AG1374="刺客",VLOOKUP($AH1374,$FU:$GQ,FW$1,FALSE),"无该职业")))/VLOOKUP(AF1374,角色间职业划分!P:AP,20,FALSE),0)</f>
        <v>30</v>
      </c>
      <c r="D1374" s="26">
        <f t="shared" si="518"/>
        <v>0</v>
      </c>
      <c r="E1374" s="26">
        <f>ROUND(IF($AG1374="战士",VLOOKUP($AH1374,$DV:$ER,DZ$1,FALSE),IF($AG1374="幻术师",VLOOKUP($AH1374,$EU:$FQ,EY$1,FALSE),IF($AG1374="刺客",VLOOKUP($AH1374,$FU:$GQ,FY$1,FALSE),"无该职业")))*VLOOKUP($AF1374,角色间职业划分!$P:$AP,26,FALSE)*VLOOKUP($AF1374,角色间职业划分!$P:$AP,13,FALSE)/角色间职业划分!$AB$9,0)</f>
        <v>840</v>
      </c>
      <c r="F1374" s="26">
        <f>ROUND(IF($AG1374="战士",VLOOKUP($AH1374,$DV:$ER,EA$1,FALSE),IF($AG1374="幻术师",VLOOKUP($AH1374,$EU:$FQ,EZ$1,FALSE),IF($AG1374="刺客",VLOOKUP($AH1374,$FU:$GQ,FZ$1,FALSE),"无该职业")))*VLOOKUP($AF1374,角色间职业划分!$P:$AP,8,FALSE)/角色间职业划分!$W$9,0)</f>
        <v>3932</v>
      </c>
      <c r="G1374" s="26">
        <f>ROUND(IF($AG1374="战士",VLOOKUP($AH1374,$DV:$ER,EB$1,FALSE),IF($AG1374="幻术师",VLOOKUP($AH1374,$EU:$FQ,FA$1,FALSE),IF($AG1374="刺客",VLOOKUP($AH1374,$FU:$GQ,GA$1,FALSE),"无该职业")))*VLOOKUP($AF1374,角色间职业划分!$P:$AP,13,FALSE)/角色间职业划分!$AB$9,0)</f>
        <v>2493</v>
      </c>
      <c r="H1374" s="26">
        <f t="shared" si="519"/>
        <v>0</v>
      </c>
      <c r="I1374" s="26">
        <f t="shared" si="520"/>
        <v>0</v>
      </c>
      <c r="J1374" s="26">
        <f t="shared" si="521"/>
        <v>0</v>
      </c>
      <c r="K1374" s="26">
        <f t="shared" si="522"/>
        <v>0</v>
      </c>
      <c r="L1374" s="26">
        <f t="shared" si="523"/>
        <v>0</v>
      </c>
      <c r="M1374" s="26">
        <f t="shared" si="524"/>
        <v>0</v>
      </c>
      <c r="N1374" s="26">
        <f t="shared" si="525"/>
        <v>5</v>
      </c>
      <c r="O1374" s="26">
        <f t="shared" si="526"/>
        <v>2.5</v>
      </c>
      <c r="P1374" s="26">
        <f t="shared" si="527"/>
        <v>0</v>
      </c>
      <c r="Q1374" s="26">
        <f t="shared" si="528"/>
        <v>2.5</v>
      </c>
      <c r="R1374" s="26">
        <f t="shared" si="529"/>
        <v>5</v>
      </c>
      <c r="S1374" s="26">
        <f t="shared" si="530"/>
        <v>2.5</v>
      </c>
      <c r="T1374" s="26">
        <f t="shared" si="531"/>
        <v>0</v>
      </c>
      <c r="U1374" s="26">
        <f t="shared" si="532"/>
        <v>0</v>
      </c>
      <c r="V1374" s="26">
        <f t="shared" si="533"/>
        <v>0</v>
      </c>
      <c r="W1374" s="26">
        <f>VLOOKUP(AF1374,角色间职业划分!L:M,2,FALSE)</f>
        <v>20003</v>
      </c>
      <c r="X1374" s="26">
        <f t="shared" si="534"/>
        <v>27</v>
      </c>
      <c r="Y1374" s="26">
        <v>0</v>
      </c>
      <c r="Z1374" s="26">
        <v>0</v>
      </c>
      <c r="AA1374" s="26">
        <v>0</v>
      </c>
      <c r="AB1374" s="26">
        <f t="shared" si="535"/>
        <v>7.5</v>
      </c>
      <c r="AC1374" s="1">
        <f t="shared" si="516"/>
        <v>708</v>
      </c>
      <c r="AD1374" s="51"/>
      <c r="AE1374" s="1"/>
      <c r="AF1374">
        <f t="shared" si="536"/>
        <v>23</v>
      </c>
      <c r="AG1374" s="26" t="str">
        <f>VLOOKUP(AF1374,角色间职业划分!P:R,3,FALSE)</f>
        <v>幻术师</v>
      </c>
      <c r="AH1374" s="26">
        <f t="shared" si="537"/>
        <v>27</v>
      </c>
    </row>
    <row r="1375" spans="1:34" x14ac:dyDescent="0.15">
      <c r="A1375" s="26">
        <v>1371</v>
      </c>
      <c r="B1375" s="26">
        <f t="shared" si="517"/>
        <v>0</v>
      </c>
      <c r="C1375" s="26">
        <f>ROUND(IF($AG1375="战士",VLOOKUP($AH1375,$DV:$ER,DX$1,FALSE),IF($AG1375="幻术师",VLOOKUP($AH1375,$EU:$FQ,EW$1,FALSE),IF($AG1375="刺客",VLOOKUP($AH1375,$FU:$GQ,FW$1,FALSE),"无该职业")))/VLOOKUP(AF1375,角色间职业划分!P:AP,20,FALSE),0)</f>
        <v>30</v>
      </c>
      <c r="D1375" s="26">
        <f t="shared" si="518"/>
        <v>0</v>
      </c>
      <c r="E1375" s="26">
        <f>ROUND(IF($AG1375="战士",VLOOKUP($AH1375,$DV:$ER,DZ$1,FALSE),IF($AG1375="幻术师",VLOOKUP($AH1375,$EU:$FQ,EY$1,FALSE),IF($AG1375="刺客",VLOOKUP($AH1375,$FU:$GQ,FY$1,FALSE),"无该职业")))*VLOOKUP($AF1375,角色间职业划分!$P:$AP,26,FALSE)*VLOOKUP($AF1375,角色间职业划分!$P:$AP,13,FALSE)/角色间职业划分!$AB$9,0)</f>
        <v>840</v>
      </c>
      <c r="F1375" s="26">
        <f>ROUND(IF($AG1375="战士",VLOOKUP($AH1375,$DV:$ER,EA$1,FALSE),IF($AG1375="幻术师",VLOOKUP($AH1375,$EU:$FQ,EZ$1,FALSE),IF($AG1375="刺客",VLOOKUP($AH1375,$FU:$GQ,FZ$1,FALSE),"无该职业")))*VLOOKUP($AF1375,角色间职业划分!$P:$AP,8,FALSE)/角色间职业划分!$W$9,0)</f>
        <v>3932</v>
      </c>
      <c r="G1375" s="26">
        <f>ROUND(IF($AG1375="战士",VLOOKUP($AH1375,$DV:$ER,EB$1,FALSE),IF($AG1375="幻术师",VLOOKUP($AH1375,$EU:$FQ,FA$1,FALSE),IF($AG1375="刺客",VLOOKUP($AH1375,$FU:$GQ,GA$1,FALSE),"无该职业")))*VLOOKUP($AF1375,角色间职业划分!$P:$AP,13,FALSE)/角色间职业划分!$AB$9,0)</f>
        <v>2493</v>
      </c>
      <c r="H1375" s="26">
        <f t="shared" si="519"/>
        <v>0</v>
      </c>
      <c r="I1375" s="26">
        <f t="shared" si="520"/>
        <v>0</v>
      </c>
      <c r="J1375" s="26">
        <f t="shared" si="521"/>
        <v>0</v>
      </c>
      <c r="K1375" s="26">
        <f t="shared" si="522"/>
        <v>0</v>
      </c>
      <c r="L1375" s="26">
        <f t="shared" si="523"/>
        <v>0</v>
      </c>
      <c r="M1375" s="26">
        <f t="shared" si="524"/>
        <v>0</v>
      </c>
      <c r="N1375" s="26">
        <f t="shared" si="525"/>
        <v>5</v>
      </c>
      <c r="O1375" s="26">
        <f t="shared" si="526"/>
        <v>2.5</v>
      </c>
      <c r="P1375" s="26">
        <f t="shared" si="527"/>
        <v>0</v>
      </c>
      <c r="Q1375" s="26">
        <f t="shared" si="528"/>
        <v>2.5</v>
      </c>
      <c r="R1375" s="26">
        <f t="shared" si="529"/>
        <v>5</v>
      </c>
      <c r="S1375" s="26">
        <f t="shared" si="530"/>
        <v>2.5</v>
      </c>
      <c r="T1375" s="26">
        <f t="shared" si="531"/>
        <v>2.5</v>
      </c>
      <c r="U1375" s="26">
        <f t="shared" si="532"/>
        <v>0</v>
      </c>
      <c r="V1375" s="26">
        <f t="shared" si="533"/>
        <v>0</v>
      </c>
      <c r="W1375" s="26">
        <f>VLOOKUP(AF1375,角色间职业划分!L:M,2,FALSE)</f>
        <v>20003</v>
      </c>
      <c r="X1375" s="26">
        <f t="shared" si="534"/>
        <v>28</v>
      </c>
      <c r="Y1375" s="26">
        <v>0</v>
      </c>
      <c r="Z1375" s="26">
        <v>0</v>
      </c>
      <c r="AA1375" s="26">
        <v>0</v>
      </c>
      <c r="AB1375" s="26">
        <f t="shared" si="535"/>
        <v>7.5</v>
      </c>
      <c r="AC1375" s="1">
        <f t="shared" si="516"/>
        <v>729</v>
      </c>
      <c r="AD1375" s="51"/>
      <c r="AE1375" s="1"/>
      <c r="AF1375">
        <f t="shared" si="536"/>
        <v>23</v>
      </c>
      <c r="AG1375" s="26" t="str">
        <f>VLOOKUP(AF1375,角色间职业划分!P:R,3,FALSE)</f>
        <v>幻术师</v>
      </c>
      <c r="AH1375" s="26">
        <f t="shared" si="537"/>
        <v>28</v>
      </c>
    </row>
    <row r="1376" spans="1:34" x14ac:dyDescent="0.15">
      <c r="A1376" s="26">
        <v>1372</v>
      </c>
      <c r="B1376" s="26">
        <f t="shared" si="517"/>
        <v>0</v>
      </c>
      <c r="C1376" s="26">
        <f>ROUND(IF($AG1376="战士",VLOOKUP($AH1376,$DV:$ER,DX$1,FALSE),IF($AG1376="幻术师",VLOOKUP($AH1376,$EU:$FQ,EW$1,FALSE),IF($AG1376="刺客",VLOOKUP($AH1376,$FU:$GQ,FW$1,FALSE),"无该职业")))/VLOOKUP(AF1376,角色间职业划分!P:AP,20,FALSE),0)</f>
        <v>30</v>
      </c>
      <c r="D1376" s="26">
        <f t="shared" si="518"/>
        <v>0</v>
      </c>
      <c r="E1376" s="26">
        <f>ROUND(IF($AG1376="战士",VLOOKUP($AH1376,$DV:$ER,DZ$1,FALSE),IF($AG1376="幻术师",VLOOKUP($AH1376,$EU:$FQ,EY$1,FALSE),IF($AG1376="刺客",VLOOKUP($AH1376,$FU:$GQ,FY$1,FALSE),"无该职业")))*VLOOKUP($AF1376,角色间职业划分!$P:$AP,26,FALSE)*VLOOKUP($AF1376,角色间职业划分!$P:$AP,13,FALSE)/角色间职业划分!$AB$9,0)</f>
        <v>840</v>
      </c>
      <c r="F1376" s="26">
        <f>ROUND(IF($AG1376="战士",VLOOKUP($AH1376,$DV:$ER,EA$1,FALSE),IF($AG1376="幻术师",VLOOKUP($AH1376,$EU:$FQ,EZ$1,FALSE),IF($AG1376="刺客",VLOOKUP($AH1376,$FU:$GQ,FZ$1,FALSE),"无该职业")))*VLOOKUP($AF1376,角色间职业划分!$P:$AP,8,FALSE)/角色间职业划分!$W$9,0)</f>
        <v>3932</v>
      </c>
      <c r="G1376" s="26">
        <f>ROUND(IF($AG1376="战士",VLOOKUP($AH1376,$DV:$ER,EB$1,FALSE),IF($AG1376="幻术师",VLOOKUP($AH1376,$EU:$FQ,FA$1,FALSE),IF($AG1376="刺客",VLOOKUP($AH1376,$FU:$GQ,GA$1,FALSE),"无该职业")))*VLOOKUP($AF1376,角色间职业划分!$P:$AP,13,FALSE)/角色间职业划分!$AB$9,0)</f>
        <v>2807</v>
      </c>
      <c r="H1376" s="26">
        <f t="shared" si="519"/>
        <v>0</v>
      </c>
      <c r="I1376" s="26">
        <f t="shared" si="520"/>
        <v>0</v>
      </c>
      <c r="J1376" s="26">
        <f t="shared" si="521"/>
        <v>0</v>
      </c>
      <c r="K1376" s="26">
        <f t="shared" si="522"/>
        <v>0</v>
      </c>
      <c r="L1376" s="26">
        <f t="shared" si="523"/>
        <v>0</v>
      </c>
      <c r="M1376" s="26">
        <f t="shared" si="524"/>
        <v>0</v>
      </c>
      <c r="N1376" s="26">
        <f t="shared" si="525"/>
        <v>5</v>
      </c>
      <c r="O1376" s="26">
        <f t="shared" si="526"/>
        <v>2.5</v>
      </c>
      <c r="P1376" s="26">
        <f t="shared" si="527"/>
        <v>0</v>
      </c>
      <c r="Q1376" s="26">
        <f t="shared" si="528"/>
        <v>2.5</v>
      </c>
      <c r="R1376" s="26">
        <f t="shared" si="529"/>
        <v>5</v>
      </c>
      <c r="S1376" s="26">
        <f t="shared" si="530"/>
        <v>2.5</v>
      </c>
      <c r="T1376" s="26">
        <f t="shared" si="531"/>
        <v>2.5</v>
      </c>
      <c r="U1376" s="26">
        <f t="shared" si="532"/>
        <v>0</v>
      </c>
      <c r="V1376" s="26">
        <f t="shared" si="533"/>
        <v>0</v>
      </c>
      <c r="W1376" s="26">
        <f>VLOOKUP(AF1376,角色间职业划分!L:M,2,FALSE)</f>
        <v>20003</v>
      </c>
      <c r="X1376" s="26">
        <f t="shared" si="534"/>
        <v>29</v>
      </c>
      <c r="Y1376" s="26">
        <v>0</v>
      </c>
      <c r="Z1376" s="26">
        <v>0</v>
      </c>
      <c r="AA1376" s="26">
        <v>0</v>
      </c>
      <c r="AB1376" s="26">
        <f t="shared" si="535"/>
        <v>7.5</v>
      </c>
      <c r="AC1376" s="1">
        <f t="shared" si="516"/>
        <v>750</v>
      </c>
      <c r="AD1376" s="51"/>
      <c r="AE1376" s="1"/>
      <c r="AF1376">
        <f t="shared" si="536"/>
        <v>23</v>
      </c>
      <c r="AG1376" s="26" t="str">
        <f>VLOOKUP(AF1376,角色间职业划分!P:R,3,FALSE)</f>
        <v>幻术师</v>
      </c>
      <c r="AH1376" s="26">
        <f t="shared" si="537"/>
        <v>29</v>
      </c>
    </row>
    <row r="1377" spans="1:34" x14ac:dyDescent="0.15">
      <c r="A1377" s="26">
        <v>1373</v>
      </c>
      <c r="B1377" s="26">
        <f t="shared" si="517"/>
        <v>0</v>
      </c>
      <c r="C1377" s="26">
        <f>ROUND(IF($AG1377="战士",VLOOKUP($AH1377,$DV:$ER,DX$1,FALSE),IF($AG1377="幻术师",VLOOKUP($AH1377,$EU:$FQ,EW$1,FALSE),IF($AG1377="刺客",VLOOKUP($AH1377,$FU:$GQ,FW$1,FALSE),"无该职业")))/VLOOKUP(AF1377,角色间职业划分!P:AP,20,FALSE),0)</f>
        <v>35</v>
      </c>
      <c r="D1377" s="26">
        <f t="shared" si="518"/>
        <v>0</v>
      </c>
      <c r="E1377" s="26">
        <f>ROUND(IF($AG1377="战士",VLOOKUP($AH1377,$DV:$ER,DZ$1,FALSE),IF($AG1377="幻术师",VLOOKUP($AH1377,$EU:$FQ,EY$1,FALSE),IF($AG1377="刺客",VLOOKUP($AH1377,$FU:$GQ,FY$1,FALSE),"无该职业")))*VLOOKUP($AF1377,角色间职业划分!$P:$AP,26,FALSE)*VLOOKUP($AF1377,角色间职业划分!$P:$AP,13,FALSE)/角色间职业划分!$AB$9,0)</f>
        <v>840</v>
      </c>
      <c r="F1377" s="26">
        <f>ROUND(IF($AG1377="战士",VLOOKUP($AH1377,$DV:$ER,EA$1,FALSE),IF($AG1377="幻术师",VLOOKUP($AH1377,$EU:$FQ,EZ$1,FALSE),IF($AG1377="刺客",VLOOKUP($AH1377,$FU:$GQ,FZ$1,FALSE),"无该职业")))*VLOOKUP($AF1377,角色间职业划分!$P:$AP,8,FALSE)/角色间职业划分!$W$9,0)</f>
        <v>3932</v>
      </c>
      <c r="G1377" s="26">
        <f>ROUND(IF($AG1377="战士",VLOOKUP($AH1377,$DV:$ER,EB$1,FALSE),IF($AG1377="幻术师",VLOOKUP($AH1377,$EU:$FQ,FA$1,FALSE),IF($AG1377="刺客",VLOOKUP($AH1377,$FU:$GQ,GA$1,FALSE),"无该职业")))*VLOOKUP($AF1377,角色间职业划分!$P:$AP,13,FALSE)/角色间职业划分!$AB$9,0)</f>
        <v>2807</v>
      </c>
      <c r="H1377" s="26">
        <f t="shared" si="519"/>
        <v>0</v>
      </c>
      <c r="I1377" s="26">
        <f t="shared" si="520"/>
        <v>0</v>
      </c>
      <c r="J1377" s="26">
        <f t="shared" si="521"/>
        <v>0</v>
      </c>
      <c r="K1377" s="26">
        <f t="shared" si="522"/>
        <v>0</v>
      </c>
      <c r="L1377" s="26">
        <f t="shared" si="523"/>
        <v>0</v>
      </c>
      <c r="M1377" s="26">
        <f t="shared" si="524"/>
        <v>0</v>
      </c>
      <c r="N1377" s="26">
        <f t="shared" si="525"/>
        <v>5</v>
      </c>
      <c r="O1377" s="26">
        <f t="shared" si="526"/>
        <v>2.5</v>
      </c>
      <c r="P1377" s="26">
        <f t="shared" si="527"/>
        <v>0</v>
      </c>
      <c r="Q1377" s="26">
        <f t="shared" si="528"/>
        <v>2.5</v>
      </c>
      <c r="R1377" s="26">
        <f t="shared" si="529"/>
        <v>5</v>
      </c>
      <c r="S1377" s="26">
        <f t="shared" si="530"/>
        <v>2.5</v>
      </c>
      <c r="T1377" s="26">
        <f t="shared" si="531"/>
        <v>2.5</v>
      </c>
      <c r="U1377" s="26">
        <f t="shared" si="532"/>
        <v>0</v>
      </c>
      <c r="V1377" s="26">
        <f t="shared" si="533"/>
        <v>0</v>
      </c>
      <c r="W1377" s="26">
        <f>VLOOKUP(AF1377,角色间职业划分!L:M,2,FALSE)</f>
        <v>20003</v>
      </c>
      <c r="X1377" s="26">
        <f t="shared" si="534"/>
        <v>30</v>
      </c>
      <c r="Y1377" s="26">
        <v>0</v>
      </c>
      <c r="Z1377" s="26">
        <v>0</v>
      </c>
      <c r="AA1377" s="26">
        <v>0</v>
      </c>
      <c r="AB1377" s="26">
        <f t="shared" si="535"/>
        <v>10</v>
      </c>
      <c r="AC1377" s="1">
        <f t="shared" si="516"/>
        <v>771</v>
      </c>
      <c r="AD1377" s="51"/>
      <c r="AE1377" s="1"/>
      <c r="AF1377">
        <f t="shared" si="536"/>
        <v>23</v>
      </c>
      <c r="AG1377" s="26" t="str">
        <f>VLOOKUP(AF1377,角色间职业划分!P:R,3,FALSE)</f>
        <v>幻术师</v>
      </c>
      <c r="AH1377" s="26">
        <f t="shared" si="537"/>
        <v>30</v>
      </c>
    </row>
    <row r="1378" spans="1:34" x14ac:dyDescent="0.15">
      <c r="A1378" s="26">
        <v>1374</v>
      </c>
      <c r="B1378" s="26">
        <f t="shared" si="517"/>
        <v>0</v>
      </c>
      <c r="C1378" s="26">
        <f>ROUND(IF($AG1378="战士",VLOOKUP($AH1378,$DV:$ER,DX$1,FALSE),IF($AG1378="幻术师",VLOOKUP($AH1378,$EU:$FQ,EW$1,FALSE),IF($AG1378="刺客",VLOOKUP($AH1378,$FU:$GQ,FW$1,FALSE),"无该职业")))/VLOOKUP(AF1378,角色间职业划分!P:AP,20,FALSE),0)</f>
        <v>35</v>
      </c>
      <c r="D1378" s="26">
        <f t="shared" si="518"/>
        <v>0</v>
      </c>
      <c r="E1378" s="26">
        <f>ROUND(IF($AG1378="战士",VLOOKUP($AH1378,$DV:$ER,DZ$1,FALSE),IF($AG1378="幻术师",VLOOKUP($AH1378,$EU:$FQ,EY$1,FALSE),IF($AG1378="刺客",VLOOKUP($AH1378,$FU:$GQ,FY$1,FALSE),"无该职业")))*VLOOKUP($AF1378,角色间职业划分!$P:$AP,26,FALSE)*VLOOKUP($AF1378,角色间职业划分!$P:$AP,13,FALSE)/角色间职业划分!$AB$9,0)</f>
        <v>840</v>
      </c>
      <c r="F1378" s="26">
        <f>ROUND(IF($AG1378="战士",VLOOKUP($AH1378,$DV:$ER,EA$1,FALSE),IF($AG1378="幻术师",VLOOKUP($AH1378,$EU:$FQ,EZ$1,FALSE),IF($AG1378="刺客",VLOOKUP($AH1378,$FU:$GQ,FZ$1,FALSE),"无该职业")))*VLOOKUP($AF1378,角色间职业划分!$P:$AP,8,FALSE)/角色间职业划分!$W$9,0)</f>
        <v>4398</v>
      </c>
      <c r="G1378" s="26">
        <f>ROUND(IF($AG1378="战士",VLOOKUP($AH1378,$DV:$ER,EB$1,FALSE),IF($AG1378="幻术师",VLOOKUP($AH1378,$EU:$FQ,FA$1,FALSE),IF($AG1378="刺客",VLOOKUP($AH1378,$FU:$GQ,GA$1,FALSE),"无该职业")))*VLOOKUP($AF1378,角色间职业划分!$P:$AP,13,FALSE)/角色间职业划分!$AB$9,0)</f>
        <v>2807</v>
      </c>
      <c r="H1378" s="26">
        <f t="shared" si="519"/>
        <v>0</v>
      </c>
      <c r="I1378" s="26">
        <f t="shared" si="520"/>
        <v>0</v>
      </c>
      <c r="J1378" s="26">
        <f t="shared" si="521"/>
        <v>0</v>
      </c>
      <c r="K1378" s="26">
        <f t="shared" si="522"/>
        <v>0</v>
      </c>
      <c r="L1378" s="26">
        <f t="shared" si="523"/>
        <v>0</v>
      </c>
      <c r="M1378" s="26">
        <f t="shared" si="524"/>
        <v>0</v>
      </c>
      <c r="N1378" s="26">
        <f t="shared" si="525"/>
        <v>5</v>
      </c>
      <c r="O1378" s="26">
        <f t="shared" si="526"/>
        <v>2.5</v>
      </c>
      <c r="P1378" s="26">
        <f t="shared" si="527"/>
        <v>0</v>
      </c>
      <c r="Q1378" s="26">
        <f t="shared" si="528"/>
        <v>2.5</v>
      </c>
      <c r="R1378" s="26">
        <f t="shared" si="529"/>
        <v>5</v>
      </c>
      <c r="S1378" s="26">
        <f t="shared" si="530"/>
        <v>2.5</v>
      </c>
      <c r="T1378" s="26">
        <f t="shared" si="531"/>
        <v>2.5</v>
      </c>
      <c r="U1378" s="26">
        <f t="shared" si="532"/>
        <v>0</v>
      </c>
      <c r="V1378" s="26">
        <f t="shared" si="533"/>
        <v>0</v>
      </c>
      <c r="W1378" s="26">
        <f>VLOOKUP(AF1378,角色间职业划分!L:M,2,FALSE)</f>
        <v>20003</v>
      </c>
      <c r="X1378" s="26">
        <f t="shared" si="534"/>
        <v>31</v>
      </c>
      <c r="Y1378" s="26">
        <v>0</v>
      </c>
      <c r="Z1378" s="26">
        <v>0</v>
      </c>
      <c r="AA1378" s="26">
        <v>0</v>
      </c>
      <c r="AB1378" s="26">
        <f t="shared" si="535"/>
        <v>10</v>
      </c>
      <c r="AC1378" s="1">
        <f t="shared" si="516"/>
        <v>792</v>
      </c>
      <c r="AD1378" s="51"/>
      <c r="AE1378" s="1"/>
      <c r="AF1378">
        <f t="shared" si="536"/>
        <v>23</v>
      </c>
      <c r="AG1378" s="26" t="str">
        <f>VLOOKUP(AF1378,角色间职业划分!P:R,3,FALSE)</f>
        <v>幻术师</v>
      </c>
      <c r="AH1378" s="26">
        <f t="shared" si="537"/>
        <v>31</v>
      </c>
    </row>
    <row r="1379" spans="1:34" x14ac:dyDescent="0.15">
      <c r="A1379" s="26">
        <v>1375</v>
      </c>
      <c r="B1379" s="26">
        <f t="shared" si="517"/>
        <v>0</v>
      </c>
      <c r="C1379" s="26">
        <f>ROUND(IF($AG1379="战士",VLOOKUP($AH1379,$DV:$ER,DX$1,FALSE),IF($AG1379="幻术师",VLOOKUP($AH1379,$EU:$FQ,EW$1,FALSE),IF($AG1379="刺客",VLOOKUP($AH1379,$FU:$GQ,FW$1,FALSE),"无该职业")))/VLOOKUP(AF1379,角色间职业划分!P:AP,20,FALSE),0)</f>
        <v>35</v>
      </c>
      <c r="D1379" s="26">
        <f t="shared" si="518"/>
        <v>0</v>
      </c>
      <c r="E1379" s="26">
        <f>ROUND(IF($AG1379="战士",VLOOKUP($AH1379,$DV:$ER,DZ$1,FALSE),IF($AG1379="幻术师",VLOOKUP($AH1379,$EU:$FQ,EY$1,FALSE),IF($AG1379="刺客",VLOOKUP($AH1379,$FU:$GQ,FY$1,FALSE),"无该职业")))*VLOOKUP($AF1379,角色间职业划分!$P:$AP,26,FALSE)*VLOOKUP($AF1379,角色间职业划分!$P:$AP,13,FALSE)/角色间职业划分!$AB$9,0)</f>
        <v>1217</v>
      </c>
      <c r="F1379" s="26">
        <f>ROUND(IF($AG1379="战士",VLOOKUP($AH1379,$DV:$ER,EA$1,FALSE),IF($AG1379="幻术师",VLOOKUP($AH1379,$EU:$FQ,EZ$1,FALSE),IF($AG1379="刺客",VLOOKUP($AH1379,$FU:$GQ,FZ$1,FALSE),"无该职业")))*VLOOKUP($AF1379,角色间职业划分!$P:$AP,8,FALSE)/角色间职业划分!$W$9,0)</f>
        <v>4398</v>
      </c>
      <c r="G1379" s="26">
        <f>ROUND(IF($AG1379="战士",VLOOKUP($AH1379,$DV:$ER,EB$1,FALSE),IF($AG1379="幻术师",VLOOKUP($AH1379,$EU:$FQ,FA$1,FALSE),IF($AG1379="刺客",VLOOKUP($AH1379,$FU:$GQ,GA$1,FALSE),"无该职业")))*VLOOKUP($AF1379,角色间职业划分!$P:$AP,13,FALSE)/角色间职业划分!$AB$9,0)</f>
        <v>2807</v>
      </c>
      <c r="H1379" s="26">
        <f t="shared" si="519"/>
        <v>0</v>
      </c>
      <c r="I1379" s="26">
        <f t="shared" si="520"/>
        <v>0</v>
      </c>
      <c r="J1379" s="26">
        <f t="shared" si="521"/>
        <v>0</v>
      </c>
      <c r="K1379" s="26">
        <f t="shared" si="522"/>
        <v>0</v>
      </c>
      <c r="L1379" s="26">
        <f t="shared" si="523"/>
        <v>0</v>
      </c>
      <c r="M1379" s="26">
        <f t="shared" si="524"/>
        <v>0</v>
      </c>
      <c r="N1379" s="26">
        <f t="shared" si="525"/>
        <v>5</v>
      </c>
      <c r="O1379" s="26">
        <f t="shared" si="526"/>
        <v>2.5</v>
      </c>
      <c r="P1379" s="26">
        <f t="shared" si="527"/>
        <v>0</v>
      </c>
      <c r="Q1379" s="26">
        <f t="shared" si="528"/>
        <v>2.5</v>
      </c>
      <c r="R1379" s="26">
        <f t="shared" si="529"/>
        <v>5</v>
      </c>
      <c r="S1379" s="26">
        <f t="shared" si="530"/>
        <v>2.5</v>
      </c>
      <c r="T1379" s="26">
        <f t="shared" si="531"/>
        <v>2.5</v>
      </c>
      <c r="U1379" s="26">
        <f t="shared" si="532"/>
        <v>0</v>
      </c>
      <c r="V1379" s="26">
        <f t="shared" si="533"/>
        <v>0</v>
      </c>
      <c r="W1379" s="26">
        <f>VLOOKUP(AF1379,角色间职业划分!L:M,2,FALSE)</f>
        <v>20003</v>
      </c>
      <c r="X1379" s="26">
        <f t="shared" si="534"/>
        <v>32</v>
      </c>
      <c r="Y1379" s="26">
        <v>0</v>
      </c>
      <c r="Z1379" s="26">
        <v>0</v>
      </c>
      <c r="AA1379" s="26">
        <v>0</v>
      </c>
      <c r="AB1379" s="26">
        <f t="shared" si="535"/>
        <v>10</v>
      </c>
      <c r="AC1379" s="1">
        <f t="shared" si="516"/>
        <v>813</v>
      </c>
      <c r="AD1379" s="51"/>
      <c r="AE1379" s="1"/>
      <c r="AF1379">
        <f t="shared" si="536"/>
        <v>23</v>
      </c>
      <c r="AG1379" s="26" t="str">
        <f>VLOOKUP(AF1379,角色间职业划分!P:R,3,FALSE)</f>
        <v>幻术师</v>
      </c>
      <c r="AH1379" s="26">
        <f t="shared" si="537"/>
        <v>32</v>
      </c>
    </row>
    <row r="1380" spans="1:34" x14ac:dyDescent="0.15">
      <c r="A1380" s="26">
        <v>1376</v>
      </c>
      <c r="B1380" s="26">
        <f t="shared" si="517"/>
        <v>0</v>
      </c>
      <c r="C1380" s="26">
        <f>ROUND(IF($AG1380="战士",VLOOKUP($AH1380,$DV:$ER,DX$1,FALSE),IF($AG1380="幻术师",VLOOKUP($AH1380,$EU:$FQ,EW$1,FALSE),IF($AG1380="刺客",VLOOKUP($AH1380,$FU:$GQ,FW$1,FALSE),"无该职业")))/VLOOKUP(AF1380,角色间职业划分!P:AP,20,FALSE),0)</f>
        <v>35</v>
      </c>
      <c r="D1380" s="26">
        <f t="shared" si="518"/>
        <v>0</v>
      </c>
      <c r="E1380" s="26">
        <f>ROUND(IF($AG1380="战士",VLOOKUP($AH1380,$DV:$ER,DZ$1,FALSE),IF($AG1380="幻术师",VLOOKUP($AH1380,$EU:$FQ,EY$1,FALSE),IF($AG1380="刺客",VLOOKUP($AH1380,$FU:$GQ,FY$1,FALSE),"无该职业")))*VLOOKUP($AF1380,角色间职业划分!$P:$AP,26,FALSE)*VLOOKUP($AF1380,角色间职业划分!$P:$AP,13,FALSE)/角色间职业划分!$AB$9,0)</f>
        <v>1217</v>
      </c>
      <c r="F1380" s="26">
        <f>ROUND(IF($AG1380="战士",VLOOKUP($AH1380,$DV:$ER,EA$1,FALSE),IF($AG1380="幻术师",VLOOKUP($AH1380,$EU:$FQ,EZ$1,FALSE),IF($AG1380="刺客",VLOOKUP($AH1380,$FU:$GQ,FZ$1,FALSE),"无该职业")))*VLOOKUP($AF1380,角色间职业划分!$P:$AP,8,FALSE)/角色间职业划分!$W$9,0)</f>
        <v>4398</v>
      </c>
      <c r="G1380" s="26">
        <f>ROUND(IF($AG1380="战士",VLOOKUP($AH1380,$DV:$ER,EB$1,FALSE),IF($AG1380="幻术师",VLOOKUP($AH1380,$EU:$FQ,FA$1,FALSE),IF($AG1380="刺客",VLOOKUP($AH1380,$FU:$GQ,GA$1,FALSE),"无该职业")))*VLOOKUP($AF1380,角色间职业划分!$P:$AP,13,FALSE)/角色间职业划分!$AB$9,0)</f>
        <v>3121</v>
      </c>
      <c r="H1380" s="26">
        <f t="shared" si="519"/>
        <v>0</v>
      </c>
      <c r="I1380" s="26">
        <f t="shared" si="520"/>
        <v>0</v>
      </c>
      <c r="J1380" s="26">
        <f t="shared" si="521"/>
        <v>0</v>
      </c>
      <c r="K1380" s="26">
        <f t="shared" si="522"/>
        <v>0</v>
      </c>
      <c r="L1380" s="26">
        <f t="shared" si="523"/>
        <v>0</v>
      </c>
      <c r="M1380" s="26">
        <f t="shared" si="524"/>
        <v>0</v>
      </c>
      <c r="N1380" s="26">
        <f t="shared" si="525"/>
        <v>5</v>
      </c>
      <c r="O1380" s="26">
        <f t="shared" si="526"/>
        <v>2.5</v>
      </c>
      <c r="P1380" s="26">
        <f t="shared" si="527"/>
        <v>0</v>
      </c>
      <c r="Q1380" s="26">
        <f t="shared" si="528"/>
        <v>2.5</v>
      </c>
      <c r="R1380" s="26">
        <f t="shared" si="529"/>
        <v>5</v>
      </c>
      <c r="S1380" s="26">
        <f t="shared" si="530"/>
        <v>2.5</v>
      </c>
      <c r="T1380" s="26">
        <f t="shared" si="531"/>
        <v>2.5</v>
      </c>
      <c r="U1380" s="26">
        <f t="shared" si="532"/>
        <v>0</v>
      </c>
      <c r="V1380" s="26">
        <f t="shared" si="533"/>
        <v>0</v>
      </c>
      <c r="W1380" s="26">
        <f>VLOOKUP(AF1380,角色间职业划分!L:M,2,FALSE)</f>
        <v>20003</v>
      </c>
      <c r="X1380" s="26">
        <f t="shared" si="534"/>
        <v>33</v>
      </c>
      <c r="Y1380" s="26">
        <v>0</v>
      </c>
      <c r="Z1380" s="26">
        <v>0</v>
      </c>
      <c r="AA1380" s="26">
        <v>0</v>
      </c>
      <c r="AB1380" s="26">
        <f t="shared" si="535"/>
        <v>10</v>
      </c>
      <c r="AC1380" s="1">
        <f t="shared" si="516"/>
        <v>834</v>
      </c>
      <c r="AD1380" s="51"/>
      <c r="AE1380" s="1"/>
      <c r="AF1380">
        <f t="shared" si="536"/>
        <v>23</v>
      </c>
      <c r="AG1380" s="26" t="str">
        <f>VLOOKUP(AF1380,角色间职业划分!P:R,3,FALSE)</f>
        <v>幻术师</v>
      </c>
      <c r="AH1380" s="26">
        <f t="shared" si="537"/>
        <v>33</v>
      </c>
    </row>
    <row r="1381" spans="1:34" x14ac:dyDescent="0.15">
      <c r="A1381" s="26">
        <v>1377</v>
      </c>
      <c r="B1381" s="26">
        <f t="shared" si="517"/>
        <v>0</v>
      </c>
      <c r="C1381" s="26">
        <f>ROUND(IF($AG1381="战士",VLOOKUP($AH1381,$DV:$ER,DX$1,FALSE),IF($AG1381="幻术师",VLOOKUP($AH1381,$EU:$FQ,EW$1,FALSE),IF($AG1381="刺客",VLOOKUP($AH1381,$FU:$GQ,FW$1,FALSE),"无该职业")))/VLOOKUP(AF1381,角色间职业划分!P:AP,20,FALSE),0)</f>
        <v>35</v>
      </c>
      <c r="D1381" s="26">
        <f t="shared" si="518"/>
        <v>0</v>
      </c>
      <c r="E1381" s="26">
        <f>ROUND(IF($AG1381="战士",VLOOKUP($AH1381,$DV:$ER,DZ$1,FALSE),IF($AG1381="幻术师",VLOOKUP($AH1381,$EU:$FQ,EY$1,FALSE),IF($AG1381="刺客",VLOOKUP($AH1381,$FU:$GQ,FY$1,FALSE),"无该职业")))*VLOOKUP($AF1381,角色间职业划分!$P:$AP,26,FALSE)*VLOOKUP($AF1381,角色间职业划分!$P:$AP,13,FALSE)/角色间职业划分!$AB$9,0)</f>
        <v>1217</v>
      </c>
      <c r="F1381" s="26">
        <f>ROUND(IF($AG1381="战士",VLOOKUP($AH1381,$DV:$ER,EA$1,FALSE),IF($AG1381="幻术师",VLOOKUP($AH1381,$EU:$FQ,EZ$1,FALSE),IF($AG1381="刺客",VLOOKUP($AH1381,$FU:$GQ,FZ$1,FALSE),"无该职业")))*VLOOKUP($AF1381,角色间职业划分!$P:$AP,8,FALSE)/角色间职业划分!$W$9,0)</f>
        <v>4398</v>
      </c>
      <c r="G1381" s="26">
        <f>ROUND(IF($AG1381="战士",VLOOKUP($AH1381,$DV:$ER,EB$1,FALSE),IF($AG1381="幻术师",VLOOKUP($AH1381,$EU:$FQ,FA$1,FALSE),IF($AG1381="刺客",VLOOKUP($AH1381,$FU:$GQ,GA$1,FALSE),"无该职业")))*VLOOKUP($AF1381,角色间职业划分!$P:$AP,13,FALSE)/角色间职业划分!$AB$9,0)</f>
        <v>3121</v>
      </c>
      <c r="H1381" s="26">
        <f t="shared" si="519"/>
        <v>0</v>
      </c>
      <c r="I1381" s="26">
        <f t="shared" si="520"/>
        <v>0</v>
      </c>
      <c r="J1381" s="26">
        <f t="shared" si="521"/>
        <v>0</v>
      </c>
      <c r="K1381" s="26">
        <f t="shared" si="522"/>
        <v>0</v>
      </c>
      <c r="L1381" s="26">
        <f t="shared" si="523"/>
        <v>0</v>
      </c>
      <c r="M1381" s="26">
        <f t="shared" si="524"/>
        <v>0</v>
      </c>
      <c r="N1381" s="26">
        <f t="shared" si="525"/>
        <v>7.5</v>
      </c>
      <c r="O1381" s="26">
        <f t="shared" si="526"/>
        <v>2.5</v>
      </c>
      <c r="P1381" s="26">
        <f t="shared" si="527"/>
        <v>0</v>
      </c>
      <c r="Q1381" s="26">
        <f t="shared" si="528"/>
        <v>2.5</v>
      </c>
      <c r="R1381" s="26">
        <f t="shared" si="529"/>
        <v>5</v>
      </c>
      <c r="S1381" s="26">
        <f t="shared" si="530"/>
        <v>2.5</v>
      </c>
      <c r="T1381" s="26">
        <f t="shared" si="531"/>
        <v>2.5</v>
      </c>
      <c r="U1381" s="26">
        <f t="shared" si="532"/>
        <v>0</v>
      </c>
      <c r="V1381" s="26">
        <f t="shared" si="533"/>
        <v>0</v>
      </c>
      <c r="W1381" s="26">
        <f>VLOOKUP(AF1381,角色间职业划分!L:M,2,FALSE)</f>
        <v>20003</v>
      </c>
      <c r="X1381" s="26">
        <f t="shared" si="534"/>
        <v>34</v>
      </c>
      <c r="Y1381" s="26">
        <v>0</v>
      </c>
      <c r="Z1381" s="26">
        <v>0</v>
      </c>
      <c r="AA1381" s="26">
        <v>0</v>
      </c>
      <c r="AB1381" s="26">
        <f t="shared" si="535"/>
        <v>10</v>
      </c>
      <c r="AC1381" s="1">
        <f t="shared" si="516"/>
        <v>855</v>
      </c>
      <c r="AD1381" s="51"/>
      <c r="AE1381" s="1"/>
      <c r="AF1381">
        <f t="shared" si="536"/>
        <v>23</v>
      </c>
      <c r="AG1381" s="26" t="str">
        <f>VLOOKUP(AF1381,角色间职业划分!P:R,3,FALSE)</f>
        <v>幻术师</v>
      </c>
      <c r="AH1381" s="26">
        <f t="shared" si="537"/>
        <v>34</v>
      </c>
    </row>
    <row r="1382" spans="1:34" x14ac:dyDescent="0.15">
      <c r="A1382" s="26">
        <v>1378</v>
      </c>
      <c r="B1382" s="26">
        <f t="shared" si="517"/>
        <v>0</v>
      </c>
      <c r="C1382" s="26">
        <f>ROUND(IF($AG1382="战士",VLOOKUP($AH1382,$DV:$ER,DX$1,FALSE),IF($AG1382="幻术师",VLOOKUP($AH1382,$EU:$FQ,EW$1,FALSE),IF($AG1382="刺客",VLOOKUP($AH1382,$FU:$GQ,FW$1,FALSE),"无该职业")))/VLOOKUP(AF1382,角色间职业划分!P:AP,20,FALSE),0)</f>
        <v>35</v>
      </c>
      <c r="D1382" s="26">
        <f t="shared" si="518"/>
        <v>0</v>
      </c>
      <c r="E1382" s="26">
        <f>ROUND(IF($AG1382="战士",VLOOKUP($AH1382,$DV:$ER,DZ$1,FALSE),IF($AG1382="幻术师",VLOOKUP($AH1382,$EU:$FQ,EY$1,FALSE),IF($AG1382="刺客",VLOOKUP($AH1382,$FU:$GQ,FY$1,FALSE),"无该职业")))*VLOOKUP($AF1382,角色间职业划分!$P:$AP,26,FALSE)*VLOOKUP($AF1382,角色间职业划分!$P:$AP,13,FALSE)/角色间职业划分!$AB$9,0)</f>
        <v>1217</v>
      </c>
      <c r="F1382" s="26">
        <f>ROUND(IF($AG1382="战士",VLOOKUP($AH1382,$DV:$ER,EA$1,FALSE),IF($AG1382="幻术师",VLOOKUP($AH1382,$EU:$FQ,EZ$1,FALSE),IF($AG1382="刺客",VLOOKUP($AH1382,$FU:$GQ,FZ$1,FALSE),"无该职业")))*VLOOKUP($AF1382,角色间职业划分!$P:$AP,8,FALSE)/角色间职业划分!$W$9,0)</f>
        <v>4865</v>
      </c>
      <c r="G1382" s="26">
        <f>ROUND(IF($AG1382="战士",VLOOKUP($AH1382,$DV:$ER,EB$1,FALSE),IF($AG1382="幻术师",VLOOKUP($AH1382,$EU:$FQ,FA$1,FALSE),IF($AG1382="刺客",VLOOKUP($AH1382,$FU:$GQ,GA$1,FALSE),"无该职业")))*VLOOKUP($AF1382,角色间职业划分!$P:$AP,13,FALSE)/角色间职业划分!$AB$9,0)</f>
        <v>3121</v>
      </c>
      <c r="H1382" s="26">
        <f t="shared" si="519"/>
        <v>0</v>
      </c>
      <c r="I1382" s="26">
        <f t="shared" si="520"/>
        <v>0</v>
      </c>
      <c r="J1382" s="26">
        <f t="shared" si="521"/>
        <v>0</v>
      </c>
      <c r="K1382" s="26">
        <f t="shared" si="522"/>
        <v>0</v>
      </c>
      <c r="L1382" s="26">
        <f t="shared" si="523"/>
        <v>0</v>
      </c>
      <c r="M1382" s="26">
        <f t="shared" si="524"/>
        <v>0</v>
      </c>
      <c r="N1382" s="26">
        <f t="shared" si="525"/>
        <v>7.5</v>
      </c>
      <c r="O1382" s="26">
        <f t="shared" si="526"/>
        <v>2.5</v>
      </c>
      <c r="P1382" s="26">
        <f t="shared" si="527"/>
        <v>0</v>
      </c>
      <c r="Q1382" s="26">
        <f t="shared" si="528"/>
        <v>2.5</v>
      </c>
      <c r="R1382" s="26">
        <f t="shared" si="529"/>
        <v>5</v>
      </c>
      <c r="S1382" s="26">
        <f t="shared" si="530"/>
        <v>2.5</v>
      </c>
      <c r="T1382" s="26">
        <f t="shared" si="531"/>
        <v>2.5</v>
      </c>
      <c r="U1382" s="26">
        <f t="shared" si="532"/>
        <v>0</v>
      </c>
      <c r="V1382" s="26">
        <f t="shared" si="533"/>
        <v>0</v>
      </c>
      <c r="W1382" s="26">
        <f>VLOOKUP(AF1382,角色间职业划分!L:M,2,FALSE)</f>
        <v>20003</v>
      </c>
      <c r="X1382" s="26">
        <f t="shared" si="534"/>
        <v>35</v>
      </c>
      <c r="Y1382" s="26">
        <v>0</v>
      </c>
      <c r="Z1382" s="26">
        <v>0</v>
      </c>
      <c r="AA1382" s="26">
        <v>0</v>
      </c>
      <c r="AB1382" s="26">
        <f t="shared" si="535"/>
        <v>10</v>
      </c>
      <c r="AC1382" s="1">
        <f t="shared" si="516"/>
        <v>876</v>
      </c>
      <c r="AD1382" s="51"/>
      <c r="AE1382" s="1"/>
      <c r="AF1382">
        <f t="shared" si="536"/>
        <v>23</v>
      </c>
      <c r="AG1382" s="26" t="str">
        <f>VLOOKUP(AF1382,角色间职业划分!P:R,3,FALSE)</f>
        <v>幻术师</v>
      </c>
      <c r="AH1382" s="26">
        <f t="shared" si="537"/>
        <v>35</v>
      </c>
    </row>
    <row r="1383" spans="1:34" x14ac:dyDescent="0.15">
      <c r="A1383" s="26">
        <v>1379</v>
      </c>
      <c r="B1383" s="26">
        <f t="shared" si="517"/>
        <v>0</v>
      </c>
      <c r="C1383" s="26">
        <f>ROUND(IF($AG1383="战士",VLOOKUP($AH1383,$DV:$ER,DX$1,FALSE),IF($AG1383="幻术师",VLOOKUP($AH1383,$EU:$FQ,EW$1,FALSE),IF($AG1383="刺客",VLOOKUP($AH1383,$FU:$GQ,FW$1,FALSE),"无该职业")))/VLOOKUP(AF1383,角色间职业划分!P:AP,20,FALSE),0)</f>
        <v>41</v>
      </c>
      <c r="D1383" s="26">
        <f t="shared" si="518"/>
        <v>0</v>
      </c>
      <c r="E1383" s="26">
        <f>ROUND(IF($AG1383="战士",VLOOKUP($AH1383,$DV:$ER,DZ$1,FALSE),IF($AG1383="幻术师",VLOOKUP($AH1383,$EU:$FQ,EY$1,FALSE),IF($AG1383="刺客",VLOOKUP($AH1383,$FU:$GQ,FY$1,FALSE),"无该职业")))*VLOOKUP($AF1383,角色间职业划分!$P:$AP,26,FALSE)*VLOOKUP($AF1383,角色间职业划分!$P:$AP,13,FALSE)/角色间职业划分!$AB$9,0)</f>
        <v>1217</v>
      </c>
      <c r="F1383" s="26">
        <f>ROUND(IF($AG1383="战士",VLOOKUP($AH1383,$DV:$ER,EA$1,FALSE),IF($AG1383="幻术师",VLOOKUP($AH1383,$EU:$FQ,EZ$1,FALSE),IF($AG1383="刺客",VLOOKUP($AH1383,$FU:$GQ,FZ$1,FALSE),"无该职业")))*VLOOKUP($AF1383,角色间职业划分!$P:$AP,8,FALSE)/角色间职业划分!$W$9,0)</f>
        <v>4865</v>
      </c>
      <c r="G1383" s="26">
        <f>ROUND(IF($AG1383="战士",VLOOKUP($AH1383,$DV:$ER,EB$1,FALSE),IF($AG1383="幻术师",VLOOKUP($AH1383,$EU:$FQ,FA$1,FALSE),IF($AG1383="刺客",VLOOKUP($AH1383,$FU:$GQ,GA$1,FALSE),"无该职业")))*VLOOKUP($AF1383,角色间职业划分!$P:$AP,13,FALSE)/角色间职业划分!$AB$9,0)</f>
        <v>3121</v>
      </c>
      <c r="H1383" s="26">
        <f t="shared" si="519"/>
        <v>0</v>
      </c>
      <c r="I1383" s="26">
        <f t="shared" si="520"/>
        <v>0</v>
      </c>
      <c r="J1383" s="26">
        <f t="shared" si="521"/>
        <v>0</v>
      </c>
      <c r="K1383" s="26">
        <f t="shared" si="522"/>
        <v>0</v>
      </c>
      <c r="L1383" s="26">
        <f t="shared" si="523"/>
        <v>0</v>
      </c>
      <c r="M1383" s="26">
        <f t="shared" si="524"/>
        <v>0</v>
      </c>
      <c r="N1383" s="26">
        <f t="shared" si="525"/>
        <v>7.5</v>
      </c>
      <c r="O1383" s="26">
        <f t="shared" si="526"/>
        <v>2.5</v>
      </c>
      <c r="P1383" s="26">
        <f t="shared" si="527"/>
        <v>0</v>
      </c>
      <c r="Q1383" s="26">
        <f t="shared" si="528"/>
        <v>2.5</v>
      </c>
      <c r="R1383" s="26">
        <f t="shared" si="529"/>
        <v>5</v>
      </c>
      <c r="S1383" s="26">
        <f t="shared" si="530"/>
        <v>2.5</v>
      </c>
      <c r="T1383" s="26">
        <f t="shared" si="531"/>
        <v>2.5</v>
      </c>
      <c r="U1383" s="26">
        <f t="shared" si="532"/>
        <v>0</v>
      </c>
      <c r="V1383" s="26">
        <f t="shared" si="533"/>
        <v>0</v>
      </c>
      <c r="W1383" s="26">
        <f>VLOOKUP(AF1383,角色间职业划分!L:M,2,FALSE)</f>
        <v>20003</v>
      </c>
      <c r="X1383" s="26">
        <f t="shared" si="534"/>
        <v>36</v>
      </c>
      <c r="Y1383" s="26">
        <v>0</v>
      </c>
      <c r="Z1383" s="26">
        <v>0</v>
      </c>
      <c r="AA1383" s="26">
        <v>0</v>
      </c>
      <c r="AB1383" s="26">
        <f t="shared" si="535"/>
        <v>10</v>
      </c>
      <c r="AC1383" s="1">
        <f t="shared" si="516"/>
        <v>897</v>
      </c>
      <c r="AD1383" s="51"/>
      <c r="AE1383" s="1"/>
      <c r="AF1383">
        <f t="shared" si="536"/>
        <v>23</v>
      </c>
      <c r="AG1383" s="26" t="str">
        <f>VLOOKUP(AF1383,角色间职业划分!P:R,3,FALSE)</f>
        <v>幻术师</v>
      </c>
      <c r="AH1383" s="26">
        <f t="shared" si="537"/>
        <v>36</v>
      </c>
    </row>
    <row r="1384" spans="1:34" x14ac:dyDescent="0.15">
      <c r="A1384" s="26">
        <v>1380</v>
      </c>
      <c r="B1384" s="26">
        <f t="shared" si="517"/>
        <v>0</v>
      </c>
      <c r="C1384" s="26">
        <f>ROUND(IF($AG1384="战士",VLOOKUP($AH1384,$DV:$ER,DX$1,FALSE),IF($AG1384="幻术师",VLOOKUP($AH1384,$EU:$FQ,EW$1,FALSE),IF($AG1384="刺客",VLOOKUP($AH1384,$FU:$GQ,FW$1,FALSE),"无该职业")))/VLOOKUP(AF1384,角色间职业划分!P:AP,20,FALSE),0)</f>
        <v>41</v>
      </c>
      <c r="D1384" s="26">
        <f t="shared" si="518"/>
        <v>0</v>
      </c>
      <c r="E1384" s="26">
        <f>ROUND(IF($AG1384="战士",VLOOKUP($AH1384,$DV:$ER,DZ$1,FALSE),IF($AG1384="幻术师",VLOOKUP($AH1384,$EU:$FQ,EY$1,FALSE),IF($AG1384="刺客",VLOOKUP($AH1384,$FU:$GQ,FY$1,FALSE),"无该职业")))*VLOOKUP($AF1384,角色间职业划分!$P:$AP,26,FALSE)*VLOOKUP($AF1384,角色间职业划分!$P:$AP,13,FALSE)/角色间职业划分!$AB$9,0)</f>
        <v>1217</v>
      </c>
      <c r="F1384" s="26">
        <f>ROUND(IF($AG1384="战士",VLOOKUP($AH1384,$DV:$ER,EA$1,FALSE),IF($AG1384="幻术师",VLOOKUP($AH1384,$EU:$FQ,EZ$1,FALSE),IF($AG1384="刺客",VLOOKUP($AH1384,$FU:$GQ,FZ$1,FALSE),"无该职业")))*VLOOKUP($AF1384,角色间职业划分!$P:$AP,8,FALSE)/角色间职业划分!$W$9,0)</f>
        <v>4865</v>
      </c>
      <c r="G1384" s="26">
        <f>ROUND(IF($AG1384="战士",VLOOKUP($AH1384,$DV:$ER,EB$1,FALSE),IF($AG1384="幻术师",VLOOKUP($AH1384,$EU:$FQ,FA$1,FALSE),IF($AG1384="刺客",VLOOKUP($AH1384,$FU:$GQ,GA$1,FALSE),"无该职业")))*VLOOKUP($AF1384,角色间职业划分!$P:$AP,13,FALSE)/角色间职业划分!$AB$9,0)</f>
        <v>3436</v>
      </c>
      <c r="H1384" s="26">
        <f t="shared" si="519"/>
        <v>0</v>
      </c>
      <c r="I1384" s="26">
        <f t="shared" si="520"/>
        <v>0</v>
      </c>
      <c r="J1384" s="26">
        <f t="shared" si="521"/>
        <v>0</v>
      </c>
      <c r="K1384" s="26">
        <f t="shared" si="522"/>
        <v>0</v>
      </c>
      <c r="L1384" s="26">
        <f t="shared" si="523"/>
        <v>0</v>
      </c>
      <c r="M1384" s="26">
        <f t="shared" si="524"/>
        <v>0</v>
      </c>
      <c r="N1384" s="26">
        <f t="shared" si="525"/>
        <v>7.5</v>
      </c>
      <c r="O1384" s="26">
        <f t="shared" si="526"/>
        <v>2.5</v>
      </c>
      <c r="P1384" s="26">
        <f t="shared" si="527"/>
        <v>0</v>
      </c>
      <c r="Q1384" s="26">
        <f t="shared" si="528"/>
        <v>2.5</v>
      </c>
      <c r="R1384" s="26">
        <f t="shared" si="529"/>
        <v>5</v>
      </c>
      <c r="S1384" s="26">
        <f t="shared" si="530"/>
        <v>2.5</v>
      </c>
      <c r="T1384" s="26">
        <f t="shared" si="531"/>
        <v>2.5</v>
      </c>
      <c r="U1384" s="26">
        <f t="shared" si="532"/>
        <v>0</v>
      </c>
      <c r="V1384" s="26">
        <f t="shared" si="533"/>
        <v>0</v>
      </c>
      <c r="W1384" s="26">
        <f>VLOOKUP(AF1384,角色间职业划分!L:M,2,FALSE)</f>
        <v>20003</v>
      </c>
      <c r="X1384" s="26">
        <f t="shared" si="534"/>
        <v>37</v>
      </c>
      <c r="Y1384" s="26">
        <v>0</v>
      </c>
      <c r="Z1384" s="26">
        <v>0</v>
      </c>
      <c r="AA1384" s="26">
        <v>0</v>
      </c>
      <c r="AB1384" s="26">
        <f t="shared" si="535"/>
        <v>10</v>
      </c>
      <c r="AC1384" s="1">
        <f t="shared" si="516"/>
        <v>918</v>
      </c>
      <c r="AD1384" s="51"/>
      <c r="AE1384" s="1"/>
      <c r="AF1384">
        <f t="shared" si="536"/>
        <v>23</v>
      </c>
      <c r="AG1384" s="26" t="str">
        <f>VLOOKUP(AF1384,角色间职业划分!P:R,3,FALSE)</f>
        <v>幻术师</v>
      </c>
      <c r="AH1384" s="26">
        <f t="shared" si="537"/>
        <v>37</v>
      </c>
    </row>
    <row r="1385" spans="1:34" x14ac:dyDescent="0.15">
      <c r="A1385" s="26">
        <v>1381</v>
      </c>
      <c r="B1385" s="26">
        <f t="shared" si="517"/>
        <v>0</v>
      </c>
      <c r="C1385" s="26">
        <f>ROUND(IF($AG1385="战士",VLOOKUP($AH1385,$DV:$ER,DX$1,FALSE),IF($AG1385="幻术师",VLOOKUP($AH1385,$EU:$FQ,EW$1,FALSE),IF($AG1385="刺客",VLOOKUP($AH1385,$FU:$GQ,FW$1,FALSE),"无该职业")))/VLOOKUP(AF1385,角色间职业划分!P:AP,20,FALSE),0)</f>
        <v>41</v>
      </c>
      <c r="D1385" s="26">
        <f t="shared" si="518"/>
        <v>0</v>
      </c>
      <c r="E1385" s="26">
        <f>ROUND(IF($AG1385="战士",VLOOKUP($AH1385,$DV:$ER,DZ$1,FALSE),IF($AG1385="幻术师",VLOOKUP($AH1385,$EU:$FQ,EY$1,FALSE),IF($AG1385="刺客",VLOOKUP($AH1385,$FU:$GQ,FY$1,FALSE),"无该职业")))*VLOOKUP($AF1385,角色间职业划分!$P:$AP,26,FALSE)*VLOOKUP($AF1385,角色间职业划分!$P:$AP,13,FALSE)/角色间职业划分!$AB$9,0)</f>
        <v>1217</v>
      </c>
      <c r="F1385" s="26">
        <f>ROUND(IF($AG1385="战士",VLOOKUP($AH1385,$DV:$ER,EA$1,FALSE),IF($AG1385="幻术师",VLOOKUP($AH1385,$EU:$FQ,EZ$1,FALSE),IF($AG1385="刺客",VLOOKUP($AH1385,$FU:$GQ,FZ$1,FALSE),"无该职业")))*VLOOKUP($AF1385,角色间职业划分!$P:$AP,8,FALSE)/角色间职业划分!$W$9,0)</f>
        <v>4865</v>
      </c>
      <c r="G1385" s="26">
        <f>ROUND(IF($AG1385="战士",VLOOKUP($AH1385,$DV:$ER,EB$1,FALSE),IF($AG1385="幻术师",VLOOKUP($AH1385,$EU:$FQ,FA$1,FALSE),IF($AG1385="刺客",VLOOKUP($AH1385,$FU:$GQ,GA$1,FALSE),"无该职业")))*VLOOKUP($AF1385,角色间职业划分!$P:$AP,13,FALSE)/角色间职业划分!$AB$9,0)</f>
        <v>3436</v>
      </c>
      <c r="H1385" s="26">
        <f t="shared" si="519"/>
        <v>0</v>
      </c>
      <c r="I1385" s="26">
        <f t="shared" si="520"/>
        <v>0</v>
      </c>
      <c r="J1385" s="26">
        <f t="shared" si="521"/>
        <v>0</v>
      </c>
      <c r="K1385" s="26">
        <f t="shared" si="522"/>
        <v>0</v>
      </c>
      <c r="L1385" s="26">
        <f t="shared" si="523"/>
        <v>0</v>
      </c>
      <c r="M1385" s="26">
        <f t="shared" si="524"/>
        <v>0</v>
      </c>
      <c r="N1385" s="26">
        <f t="shared" si="525"/>
        <v>7.5</v>
      </c>
      <c r="O1385" s="26">
        <f t="shared" si="526"/>
        <v>2.5</v>
      </c>
      <c r="P1385" s="26">
        <f t="shared" si="527"/>
        <v>0</v>
      </c>
      <c r="Q1385" s="26">
        <f t="shared" si="528"/>
        <v>2.5</v>
      </c>
      <c r="R1385" s="26">
        <f t="shared" si="529"/>
        <v>7.5</v>
      </c>
      <c r="S1385" s="26">
        <f t="shared" si="530"/>
        <v>2.5</v>
      </c>
      <c r="T1385" s="26">
        <f t="shared" si="531"/>
        <v>2.5</v>
      </c>
      <c r="U1385" s="26">
        <f t="shared" si="532"/>
        <v>0</v>
      </c>
      <c r="V1385" s="26">
        <f t="shared" si="533"/>
        <v>0</v>
      </c>
      <c r="W1385" s="26">
        <f>VLOOKUP(AF1385,角色间职业划分!L:M,2,FALSE)</f>
        <v>20003</v>
      </c>
      <c r="X1385" s="26">
        <f t="shared" si="534"/>
        <v>38</v>
      </c>
      <c r="Y1385" s="26">
        <v>0</v>
      </c>
      <c r="Z1385" s="26">
        <v>0</v>
      </c>
      <c r="AA1385" s="26">
        <v>0</v>
      </c>
      <c r="AB1385" s="26">
        <f t="shared" si="535"/>
        <v>10</v>
      </c>
      <c r="AC1385" s="1">
        <f t="shared" si="516"/>
        <v>939</v>
      </c>
      <c r="AD1385" s="51"/>
      <c r="AE1385" s="1"/>
      <c r="AF1385">
        <f t="shared" si="536"/>
        <v>23</v>
      </c>
      <c r="AG1385" s="26" t="str">
        <f>VLOOKUP(AF1385,角色间职业划分!P:R,3,FALSE)</f>
        <v>幻术师</v>
      </c>
      <c r="AH1385" s="26">
        <f t="shared" si="537"/>
        <v>38</v>
      </c>
    </row>
    <row r="1386" spans="1:34" x14ac:dyDescent="0.15">
      <c r="A1386" s="26">
        <v>1382</v>
      </c>
      <c r="B1386" s="26">
        <f t="shared" si="517"/>
        <v>0</v>
      </c>
      <c r="C1386" s="26">
        <f>ROUND(IF($AG1386="战士",VLOOKUP($AH1386,$DV:$ER,DX$1,FALSE),IF($AG1386="幻术师",VLOOKUP($AH1386,$EU:$FQ,EW$1,FALSE),IF($AG1386="刺客",VLOOKUP($AH1386,$FU:$GQ,FW$1,FALSE),"无该职业")))/VLOOKUP(AF1386,角色间职业划分!P:AP,20,FALSE),0)</f>
        <v>41</v>
      </c>
      <c r="D1386" s="26">
        <f t="shared" si="518"/>
        <v>0</v>
      </c>
      <c r="E1386" s="26">
        <f>ROUND(IF($AG1386="战士",VLOOKUP($AH1386,$DV:$ER,DZ$1,FALSE),IF($AG1386="幻术师",VLOOKUP($AH1386,$EU:$FQ,EY$1,FALSE),IF($AG1386="刺客",VLOOKUP($AH1386,$FU:$GQ,FY$1,FALSE),"无该职业")))*VLOOKUP($AF1386,角色间职业划分!$P:$AP,26,FALSE)*VLOOKUP($AF1386,角色间职业划分!$P:$AP,13,FALSE)/角色间职业划分!$AB$9,0)</f>
        <v>1217</v>
      </c>
      <c r="F1386" s="26">
        <f>ROUND(IF($AG1386="战士",VLOOKUP($AH1386,$DV:$ER,EA$1,FALSE),IF($AG1386="幻术师",VLOOKUP($AH1386,$EU:$FQ,EZ$1,FALSE),IF($AG1386="刺客",VLOOKUP($AH1386,$FU:$GQ,FZ$1,FALSE),"无该职业")))*VLOOKUP($AF1386,角色间职业划分!$P:$AP,8,FALSE)/角色间职业划分!$W$9,0)</f>
        <v>5331</v>
      </c>
      <c r="G1386" s="26">
        <f>ROUND(IF($AG1386="战士",VLOOKUP($AH1386,$DV:$ER,EB$1,FALSE),IF($AG1386="幻术师",VLOOKUP($AH1386,$EU:$FQ,FA$1,FALSE),IF($AG1386="刺客",VLOOKUP($AH1386,$FU:$GQ,GA$1,FALSE),"无该职业")))*VLOOKUP($AF1386,角色间职业划分!$P:$AP,13,FALSE)/角色间职业划分!$AB$9,0)</f>
        <v>3436</v>
      </c>
      <c r="H1386" s="26">
        <f t="shared" si="519"/>
        <v>0</v>
      </c>
      <c r="I1386" s="26">
        <f t="shared" si="520"/>
        <v>0</v>
      </c>
      <c r="J1386" s="26">
        <f t="shared" si="521"/>
        <v>0</v>
      </c>
      <c r="K1386" s="26">
        <f t="shared" si="522"/>
        <v>0</v>
      </c>
      <c r="L1386" s="26">
        <f t="shared" si="523"/>
        <v>0</v>
      </c>
      <c r="M1386" s="26">
        <f t="shared" si="524"/>
        <v>0</v>
      </c>
      <c r="N1386" s="26">
        <f t="shared" si="525"/>
        <v>7.5</v>
      </c>
      <c r="O1386" s="26">
        <f t="shared" si="526"/>
        <v>2.5</v>
      </c>
      <c r="P1386" s="26">
        <f t="shared" si="527"/>
        <v>0</v>
      </c>
      <c r="Q1386" s="26">
        <f t="shared" si="528"/>
        <v>2.5</v>
      </c>
      <c r="R1386" s="26">
        <f t="shared" si="529"/>
        <v>7.5</v>
      </c>
      <c r="S1386" s="26">
        <f t="shared" si="530"/>
        <v>2.5</v>
      </c>
      <c r="T1386" s="26">
        <f t="shared" si="531"/>
        <v>2.5</v>
      </c>
      <c r="U1386" s="26">
        <f t="shared" si="532"/>
        <v>0</v>
      </c>
      <c r="V1386" s="26">
        <f t="shared" si="533"/>
        <v>0</v>
      </c>
      <c r="W1386" s="26">
        <f>VLOOKUP(AF1386,角色间职业划分!L:M,2,FALSE)</f>
        <v>20003</v>
      </c>
      <c r="X1386" s="26">
        <f t="shared" si="534"/>
        <v>39</v>
      </c>
      <c r="Y1386" s="26">
        <v>0</v>
      </c>
      <c r="Z1386" s="26">
        <v>0</v>
      </c>
      <c r="AA1386" s="26">
        <v>0</v>
      </c>
      <c r="AB1386" s="26">
        <f t="shared" si="535"/>
        <v>10</v>
      </c>
      <c r="AC1386" s="1">
        <f t="shared" si="516"/>
        <v>960</v>
      </c>
      <c r="AD1386" s="51"/>
      <c r="AE1386" s="1"/>
      <c r="AF1386">
        <f t="shared" si="536"/>
        <v>23</v>
      </c>
      <c r="AG1386" s="26" t="str">
        <f>VLOOKUP(AF1386,角色间职业划分!P:R,3,FALSE)</f>
        <v>幻术师</v>
      </c>
      <c r="AH1386" s="26">
        <f t="shared" si="537"/>
        <v>39</v>
      </c>
    </row>
    <row r="1387" spans="1:34" x14ac:dyDescent="0.15">
      <c r="A1387" s="26">
        <v>1383</v>
      </c>
      <c r="B1387" s="26">
        <f t="shared" si="517"/>
        <v>0</v>
      </c>
      <c r="C1387" s="26">
        <f>ROUND(IF($AG1387="战士",VLOOKUP($AH1387,$DV:$ER,DX$1,FALSE),IF($AG1387="幻术师",VLOOKUP($AH1387,$EU:$FQ,EW$1,FALSE),IF($AG1387="刺客",VLOOKUP($AH1387,$FU:$GQ,FW$1,FALSE),"无该职业")))/VLOOKUP(AF1387,角色间职业划分!P:AP,20,FALSE),0)</f>
        <v>41</v>
      </c>
      <c r="D1387" s="26">
        <f t="shared" si="518"/>
        <v>0</v>
      </c>
      <c r="E1387" s="26">
        <f>ROUND(IF($AG1387="战士",VLOOKUP($AH1387,$DV:$ER,DZ$1,FALSE),IF($AG1387="幻术师",VLOOKUP($AH1387,$EU:$FQ,EY$1,FALSE),IF($AG1387="刺客",VLOOKUP($AH1387,$FU:$GQ,FY$1,FALSE),"无该职业")))*VLOOKUP($AF1387,角色间职业划分!$P:$AP,26,FALSE)*VLOOKUP($AF1387,角色间职业划分!$P:$AP,13,FALSE)/角色间职业划分!$AB$9,0)</f>
        <v>1217</v>
      </c>
      <c r="F1387" s="26">
        <f>ROUND(IF($AG1387="战士",VLOOKUP($AH1387,$DV:$ER,EA$1,FALSE),IF($AG1387="幻术师",VLOOKUP($AH1387,$EU:$FQ,EZ$1,FALSE),IF($AG1387="刺客",VLOOKUP($AH1387,$FU:$GQ,FZ$1,FALSE),"无该职业")))*VLOOKUP($AF1387,角色间职业划分!$P:$AP,8,FALSE)/角色间职业划分!$W$9,0)</f>
        <v>5331</v>
      </c>
      <c r="G1387" s="26">
        <f>ROUND(IF($AG1387="战士",VLOOKUP($AH1387,$DV:$ER,EB$1,FALSE),IF($AG1387="幻术师",VLOOKUP($AH1387,$EU:$FQ,FA$1,FALSE),IF($AG1387="刺客",VLOOKUP($AH1387,$FU:$GQ,GA$1,FALSE),"无该职业")))*VLOOKUP($AF1387,角色间职业划分!$P:$AP,13,FALSE)/角色间职业划分!$AB$9,0)</f>
        <v>3436</v>
      </c>
      <c r="H1387" s="26">
        <f t="shared" si="519"/>
        <v>0</v>
      </c>
      <c r="I1387" s="26">
        <f t="shared" si="520"/>
        <v>0</v>
      </c>
      <c r="J1387" s="26">
        <f t="shared" si="521"/>
        <v>0</v>
      </c>
      <c r="K1387" s="26">
        <f t="shared" si="522"/>
        <v>0</v>
      </c>
      <c r="L1387" s="26">
        <f t="shared" si="523"/>
        <v>0</v>
      </c>
      <c r="M1387" s="26">
        <f t="shared" si="524"/>
        <v>0</v>
      </c>
      <c r="N1387" s="26">
        <f t="shared" si="525"/>
        <v>7.5</v>
      </c>
      <c r="O1387" s="26">
        <f t="shared" si="526"/>
        <v>2.5</v>
      </c>
      <c r="P1387" s="26">
        <f t="shared" si="527"/>
        <v>0</v>
      </c>
      <c r="Q1387" s="26">
        <f t="shared" si="528"/>
        <v>5</v>
      </c>
      <c r="R1387" s="26">
        <f t="shared" si="529"/>
        <v>7.5</v>
      </c>
      <c r="S1387" s="26">
        <f t="shared" si="530"/>
        <v>2.5</v>
      </c>
      <c r="T1387" s="26">
        <f t="shared" si="531"/>
        <v>2.5</v>
      </c>
      <c r="U1387" s="26">
        <f t="shared" si="532"/>
        <v>0</v>
      </c>
      <c r="V1387" s="26">
        <f t="shared" si="533"/>
        <v>0</v>
      </c>
      <c r="W1387" s="26">
        <f>VLOOKUP(AF1387,角色间职业划分!L:M,2,FALSE)</f>
        <v>20003</v>
      </c>
      <c r="X1387" s="26">
        <f t="shared" si="534"/>
        <v>40</v>
      </c>
      <c r="Y1387" s="26">
        <v>0</v>
      </c>
      <c r="Z1387" s="26">
        <v>0</v>
      </c>
      <c r="AA1387" s="26">
        <v>0</v>
      </c>
      <c r="AB1387" s="26">
        <f t="shared" si="535"/>
        <v>12.5</v>
      </c>
      <c r="AC1387" s="1">
        <f t="shared" si="516"/>
        <v>1010</v>
      </c>
      <c r="AD1387" s="51"/>
      <c r="AE1387" s="1"/>
      <c r="AF1387">
        <f t="shared" si="536"/>
        <v>23</v>
      </c>
      <c r="AG1387" s="26" t="str">
        <f>VLOOKUP(AF1387,角色间职业划分!P:R,3,FALSE)</f>
        <v>幻术师</v>
      </c>
      <c r="AH1387" s="26">
        <f t="shared" si="537"/>
        <v>40</v>
      </c>
    </row>
    <row r="1388" spans="1:34" x14ac:dyDescent="0.15">
      <c r="A1388" s="26">
        <v>1384</v>
      </c>
      <c r="B1388" s="26">
        <f t="shared" si="517"/>
        <v>0</v>
      </c>
      <c r="C1388" s="26">
        <f>ROUND(IF($AG1388="战士",VLOOKUP($AH1388,$DV:$ER,DX$1,FALSE),IF($AG1388="幻术师",VLOOKUP($AH1388,$EU:$FQ,EW$1,FALSE),IF($AG1388="刺客",VLOOKUP($AH1388,$FU:$GQ,FW$1,FALSE),"无该职业")))/VLOOKUP(AF1388,角色间职业划分!P:AP,20,FALSE),0)</f>
        <v>41</v>
      </c>
      <c r="D1388" s="26">
        <f t="shared" si="518"/>
        <v>0</v>
      </c>
      <c r="E1388" s="26">
        <f>ROUND(IF($AG1388="战士",VLOOKUP($AH1388,$DV:$ER,DZ$1,FALSE),IF($AG1388="幻术师",VLOOKUP($AH1388,$EU:$FQ,EY$1,FALSE),IF($AG1388="刺客",VLOOKUP($AH1388,$FU:$GQ,FY$1,FALSE),"无该职业")))*VLOOKUP($AF1388,角色间职业划分!$P:$AP,26,FALSE)*VLOOKUP($AF1388,角色间职业划分!$P:$AP,13,FALSE)/角色间职业划分!$AB$9,0)</f>
        <v>1217</v>
      </c>
      <c r="F1388" s="26">
        <f>ROUND(IF($AG1388="战士",VLOOKUP($AH1388,$DV:$ER,EA$1,FALSE),IF($AG1388="幻术师",VLOOKUP($AH1388,$EU:$FQ,EZ$1,FALSE),IF($AG1388="刺客",VLOOKUP($AH1388,$FU:$GQ,FZ$1,FALSE),"无该职业")))*VLOOKUP($AF1388,角色间职业划分!$P:$AP,8,FALSE)/角色间职业划分!$W$9,0)</f>
        <v>5331</v>
      </c>
      <c r="G1388" s="26">
        <f>ROUND(IF($AG1388="战士",VLOOKUP($AH1388,$DV:$ER,EB$1,FALSE),IF($AG1388="幻术师",VLOOKUP($AH1388,$EU:$FQ,FA$1,FALSE),IF($AG1388="刺客",VLOOKUP($AH1388,$FU:$GQ,GA$1,FALSE),"无该职业")))*VLOOKUP($AF1388,角色间职业划分!$P:$AP,13,FALSE)/角色间职业划分!$AB$9,0)</f>
        <v>3971</v>
      </c>
      <c r="H1388" s="26">
        <f t="shared" si="519"/>
        <v>0</v>
      </c>
      <c r="I1388" s="26">
        <f t="shared" si="520"/>
        <v>0</v>
      </c>
      <c r="J1388" s="26">
        <f t="shared" si="521"/>
        <v>0</v>
      </c>
      <c r="K1388" s="26">
        <f t="shared" si="522"/>
        <v>0</v>
      </c>
      <c r="L1388" s="26">
        <f t="shared" si="523"/>
        <v>0</v>
      </c>
      <c r="M1388" s="26">
        <f t="shared" si="524"/>
        <v>0</v>
      </c>
      <c r="N1388" s="26">
        <f t="shared" si="525"/>
        <v>7.5</v>
      </c>
      <c r="O1388" s="26">
        <f t="shared" si="526"/>
        <v>2.5</v>
      </c>
      <c r="P1388" s="26">
        <f t="shared" si="527"/>
        <v>0</v>
      </c>
      <c r="Q1388" s="26">
        <f t="shared" si="528"/>
        <v>5</v>
      </c>
      <c r="R1388" s="26">
        <f t="shared" si="529"/>
        <v>7.5</v>
      </c>
      <c r="S1388" s="26">
        <f t="shared" si="530"/>
        <v>2.5</v>
      </c>
      <c r="T1388" s="26">
        <f t="shared" si="531"/>
        <v>2.5</v>
      </c>
      <c r="U1388" s="26">
        <f t="shared" si="532"/>
        <v>0</v>
      </c>
      <c r="V1388" s="26">
        <f t="shared" si="533"/>
        <v>0</v>
      </c>
      <c r="W1388" s="26">
        <f>VLOOKUP(AF1388,角色间职业划分!L:M,2,FALSE)</f>
        <v>20003</v>
      </c>
      <c r="X1388" s="26">
        <f t="shared" si="534"/>
        <v>41</v>
      </c>
      <c r="Y1388" s="26">
        <v>0</v>
      </c>
      <c r="Z1388" s="26">
        <v>0</v>
      </c>
      <c r="AA1388" s="26">
        <v>0</v>
      </c>
      <c r="AB1388" s="26">
        <f t="shared" si="535"/>
        <v>12.5</v>
      </c>
      <c r="AC1388" s="1">
        <f t="shared" si="516"/>
        <v>1061</v>
      </c>
      <c r="AD1388" s="51"/>
      <c r="AE1388" s="1"/>
      <c r="AF1388">
        <f t="shared" si="536"/>
        <v>23</v>
      </c>
      <c r="AG1388" s="26" t="str">
        <f>VLOOKUP(AF1388,角色间职业划分!P:R,3,FALSE)</f>
        <v>幻术师</v>
      </c>
      <c r="AH1388" s="26">
        <f t="shared" si="537"/>
        <v>41</v>
      </c>
    </row>
    <row r="1389" spans="1:34" x14ac:dyDescent="0.15">
      <c r="A1389" s="26">
        <v>1385</v>
      </c>
      <c r="B1389" s="26">
        <f t="shared" si="517"/>
        <v>0</v>
      </c>
      <c r="C1389" s="26">
        <f>ROUND(IF($AG1389="战士",VLOOKUP($AH1389,$DV:$ER,DX$1,FALSE),IF($AG1389="幻术师",VLOOKUP($AH1389,$EU:$FQ,EW$1,FALSE),IF($AG1389="刺客",VLOOKUP($AH1389,$FU:$GQ,FW$1,FALSE),"无该职业")))/VLOOKUP(AF1389,角色间职业划分!P:AP,20,FALSE),0)</f>
        <v>47</v>
      </c>
      <c r="D1389" s="26">
        <f t="shared" si="518"/>
        <v>0</v>
      </c>
      <c r="E1389" s="26">
        <f>ROUND(IF($AG1389="战士",VLOOKUP($AH1389,$DV:$ER,DZ$1,FALSE),IF($AG1389="幻术师",VLOOKUP($AH1389,$EU:$FQ,EY$1,FALSE),IF($AG1389="刺客",VLOOKUP($AH1389,$FU:$GQ,FY$1,FALSE),"无该职业")))*VLOOKUP($AF1389,角色间职业划分!$P:$AP,26,FALSE)*VLOOKUP($AF1389,角色间职业划分!$P:$AP,13,FALSE)/角色间职业划分!$AB$9,0)</f>
        <v>1217</v>
      </c>
      <c r="F1389" s="26">
        <f>ROUND(IF($AG1389="战士",VLOOKUP($AH1389,$DV:$ER,EA$1,FALSE),IF($AG1389="幻术师",VLOOKUP($AH1389,$EU:$FQ,EZ$1,FALSE),IF($AG1389="刺客",VLOOKUP($AH1389,$FU:$GQ,FZ$1,FALSE),"无该职业")))*VLOOKUP($AF1389,角色间职业划分!$P:$AP,8,FALSE)/角色间职业划分!$W$9,0)</f>
        <v>5331</v>
      </c>
      <c r="G1389" s="26">
        <f>ROUND(IF($AG1389="战士",VLOOKUP($AH1389,$DV:$ER,EB$1,FALSE),IF($AG1389="幻术师",VLOOKUP($AH1389,$EU:$FQ,FA$1,FALSE),IF($AG1389="刺客",VLOOKUP($AH1389,$FU:$GQ,GA$1,FALSE),"无该职业")))*VLOOKUP($AF1389,角色间职业划分!$P:$AP,13,FALSE)/角色间职业划分!$AB$9,0)</f>
        <v>3971</v>
      </c>
      <c r="H1389" s="26">
        <f t="shared" si="519"/>
        <v>0</v>
      </c>
      <c r="I1389" s="26">
        <f t="shared" si="520"/>
        <v>0</v>
      </c>
      <c r="J1389" s="26">
        <f t="shared" si="521"/>
        <v>0</v>
      </c>
      <c r="K1389" s="26">
        <f t="shared" si="522"/>
        <v>0</v>
      </c>
      <c r="L1389" s="26">
        <f t="shared" si="523"/>
        <v>0</v>
      </c>
      <c r="M1389" s="26">
        <f t="shared" si="524"/>
        <v>0</v>
      </c>
      <c r="N1389" s="26">
        <f t="shared" si="525"/>
        <v>7.5</v>
      </c>
      <c r="O1389" s="26">
        <f t="shared" si="526"/>
        <v>2.5</v>
      </c>
      <c r="P1389" s="26">
        <f t="shared" si="527"/>
        <v>0</v>
      </c>
      <c r="Q1389" s="26">
        <f t="shared" si="528"/>
        <v>5</v>
      </c>
      <c r="R1389" s="26">
        <f t="shared" si="529"/>
        <v>7.5</v>
      </c>
      <c r="S1389" s="26">
        <f t="shared" si="530"/>
        <v>2.5</v>
      </c>
      <c r="T1389" s="26">
        <f t="shared" si="531"/>
        <v>2.5</v>
      </c>
      <c r="U1389" s="26">
        <f t="shared" si="532"/>
        <v>0</v>
      </c>
      <c r="V1389" s="26">
        <f t="shared" si="533"/>
        <v>0</v>
      </c>
      <c r="W1389" s="26">
        <f>VLOOKUP(AF1389,角色间职业划分!L:M,2,FALSE)</f>
        <v>20003</v>
      </c>
      <c r="X1389" s="26">
        <f t="shared" si="534"/>
        <v>42</v>
      </c>
      <c r="Y1389" s="26">
        <v>0</v>
      </c>
      <c r="Z1389" s="26">
        <v>0</v>
      </c>
      <c r="AA1389" s="26">
        <v>0</v>
      </c>
      <c r="AB1389" s="26">
        <f t="shared" si="535"/>
        <v>12.5</v>
      </c>
      <c r="AC1389" s="1">
        <f t="shared" si="516"/>
        <v>1111</v>
      </c>
      <c r="AD1389" s="51"/>
      <c r="AE1389" s="1"/>
      <c r="AF1389">
        <f t="shared" si="536"/>
        <v>23</v>
      </c>
      <c r="AG1389" s="26" t="str">
        <f>VLOOKUP(AF1389,角色间职业划分!P:R,3,FALSE)</f>
        <v>幻术师</v>
      </c>
      <c r="AH1389" s="26">
        <f t="shared" si="537"/>
        <v>42</v>
      </c>
    </row>
    <row r="1390" spans="1:34" x14ac:dyDescent="0.15">
      <c r="A1390" s="26">
        <v>1386</v>
      </c>
      <c r="B1390" s="26">
        <f t="shared" si="517"/>
        <v>0</v>
      </c>
      <c r="C1390" s="26">
        <f>ROUND(IF($AG1390="战士",VLOOKUP($AH1390,$DV:$ER,DX$1,FALSE),IF($AG1390="幻术师",VLOOKUP($AH1390,$EU:$FQ,EW$1,FALSE),IF($AG1390="刺客",VLOOKUP($AH1390,$FU:$GQ,FW$1,FALSE),"无该职业")))/VLOOKUP(AF1390,角色间职业划分!P:AP,20,FALSE),0)</f>
        <v>47</v>
      </c>
      <c r="D1390" s="26">
        <f t="shared" si="518"/>
        <v>0</v>
      </c>
      <c r="E1390" s="26">
        <f>ROUND(IF($AG1390="战士",VLOOKUP($AH1390,$DV:$ER,DZ$1,FALSE),IF($AG1390="幻术师",VLOOKUP($AH1390,$EU:$FQ,EY$1,FALSE),IF($AG1390="刺客",VLOOKUP($AH1390,$FU:$GQ,FY$1,FALSE),"无该职业")))*VLOOKUP($AF1390,角色间职业划分!$P:$AP,26,FALSE)*VLOOKUP($AF1390,角色间职业划分!$P:$AP,13,FALSE)/角色间职业划分!$AB$9,0)</f>
        <v>1740</v>
      </c>
      <c r="F1390" s="26">
        <f>ROUND(IF($AG1390="战士",VLOOKUP($AH1390,$DV:$ER,EA$1,FALSE),IF($AG1390="幻术师",VLOOKUP($AH1390,$EU:$FQ,EZ$1,FALSE),IF($AG1390="刺客",VLOOKUP($AH1390,$FU:$GQ,FZ$1,FALSE),"无该职业")))*VLOOKUP($AF1390,角色间职业划分!$P:$AP,8,FALSE)/角色间职业划分!$W$9,0)</f>
        <v>5331</v>
      </c>
      <c r="G1390" s="26">
        <f>ROUND(IF($AG1390="战士",VLOOKUP($AH1390,$DV:$ER,EB$1,FALSE),IF($AG1390="幻术师",VLOOKUP($AH1390,$EU:$FQ,FA$1,FALSE),IF($AG1390="刺客",VLOOKUP($AH1390,$FU:$GQ,GA$1,FALSE),"无该职业")))*VLOOKUP($AF1390,角色间职业划分!$P:$AP,13,FALSE)/角色间职业划分!$AB$9,0)</f>
        <v>3971</v>
      </c>
      <c r="H1390" s="26">
        <f t="shared" si="519"/>
        <v>0</v>
      </c>
      <c r="I1390" s="26">
        <f t="shared" si="520"/>
        <v>0</v>
      </c>
      <c r="J1390" s="26">
        <f t="shared" si="521"/>
        <v>0</v>
      </c>
      <c r="K1390" s="26">
        <f t="shared" si="522"/>
        <v>0</v>
      </c>
      <c r="L1390" s="26">
        <f t="shared" si="523"/>
        <v>0</v>
      </c>
      <c r="M1390" s="26">
        <f t="shared" si="524"/>
        <v>0</v>
      </c>
      <c r="N1390" s="26">
        <f t="shared" si="525"/>
        <v>7.5</v>
      </c>
      <c r="O1390" s="26">
        <f t="shared" si="526"/>
        <v>2.5</v>
      </c>
      <c r="P1390" s="26">
        <f t="shared" si="527"/>
        <v>0</v>
      </c>
      <c r="Q1390" s="26">
        <f t="shared" si="528"/>
        <v>5</v>
      </c>
      <c r="R1390" s="26">
        <f t="shared" si="529"/>
        <v>7.5</v>
      </c>
      <c r="S1390" s="26">
        <f t="shared" si="530"/>
        <v>2.5</v>
      </c>
      <c r="T1390" s="26">
        <f t="shared" si="531"/>
        <v>2.5</v>
      </c>
      <c r="U1390" s="26">
        <f t="shared" si="532"/>
        <v>0</v>
      </c>
      <c r="V1390" s="26">
        <f t="shared" si="533"/>
        <v>0</v>
      </c>
      <c r="W1390" s="26">
        <f>VLOOKUP(AF1390,角色间职业划分!L:M,2,FALSE)</f>
        <v>20003</v>
      </c>
      <c r="X1390" s="26">
        <f t="shared" si="534"/>
        <v>43</v>
      </c>
      <c r="Y1390" s="26">
        <v>0</v>
      </c>
      <c r="Z1390" s="26">
        <v>0</v>
      </c>
      <c r="AA1390" s="26">
        <v>0</v>
      </c>
      <c r="AB1390" s="26">
        <f t="shared" si="535"/>
        <v>12.5</v>
      </c>
      <c r="AC1390" s="1">
        <f t="shared" si="516"/>
        <v>1162</v>
      </c>
      <c r="AD1390" s="51"/>
      <c r="AE1390" s="1"/>
      <c r="AF1390">
        <f t="shared" si="536"/>
        <v>23</v>
      </c>
      <c r="AG1390" s="26" t="str">
        <f>VLOOKUP(AF1390,角色间职业划分!P:R,3,FALSE)</f>
        <v>幻术师</v>
      </c>
      <c r="AH1390" s="26">
        <f t="shared" si="537"/>
        <v>43</v>
      </c>
    </row>
    <row r="1391" spans="1:34" x14ac:dyDescent="0.15">
      <c r="A1391" s="26">
        <v>1387</v>
      </c>
      <c r="B1391" s="26">
        <f t="shared" si="517"/>
        <v>0</v>
      </c>
      <c r="C1391" s="26">
        <f>ROUND(IF($AG1391="战士",VLOOKUP($AH1391,$DV:$ER,DX$1,FALSE),IF($AG1391="幻术师",VLOOKUP($AH1391,$EU:$FQ,EW$1,FALSE),IF($AG1391="刺客",VLOOKUP($AH1391,$FU:$GQ,FW$1,FALSE),"无该职业")))/VLOOKUP(AF1391,角色间职业划分!P:AP,20,FALSE),0)</f>
        <v>47</v>
      </c>
      <c r="D1391" s="26">
        <f t="shared" si="518"/>
        <v>0</v>
      </c>
      <c r="E1391" s="26">
        <f>ROUND(IF($AG1391="战士",VLOOKUP($AH1391,$DV:$ER,DZ$1,FALSE),IF($AG1391="幻术师",VLOOKUP($AH1391,$EU:$FQ,EY$1,FALSE),IF($AG1391="刺客",VLOOKUP($AH1391,$FU:$GQ,FY$1,FALSE),"无该职业")))*VLOOKUP($AF1391,角色间职业划分!$P:$AP,26,FALSE)*VLOOKUP($AF1391,角色间职业划分!$P:$AP,13,FALSE)/角色间职业划分!$AB$9,0)</f>
        <v>1740</v>
      </c>
      <c r="F1391" s="26">
        <f>ROUND(IF($AG1391="战士",VLOOKUP($AH1391,$DV:$ER,EA$1,FALSE),IF($AG1391="幻术师",VLOOKUP($AH1391,$EU:$FQ,EZ$1,FALSE),IF($AG1391="刺客",VLOOKUP($AH1391,$FU:$GQ,FZ$1,FALSE),"无该职业")))*VLOOKUP($AF1391,角色间职业划分!$P:$AP,8,FALSE)/角色间职业划分!$W$9,0)</f>
        <v>6733</v>
      </c>
      <c r="G1391" s="26">
        <f>ROUND(IF($AG1391="战士",VLOOKUP($AH1391,$DV:$ER,EB$1,FALSE),IF($AG1391="幻术师",VLOOKUP($AH1391,$EU:$FQ,FA$1,FALSE),IF($AG1391="刺客",VLOOKUP($AH1391,$FU:$GQ,GA$1,FALSE),"无该职业")))*VLOOKUP($AF1391,角色间职业划分!$P:$AP,13,FALSE)/角色间职业划分!$AB$9,0)</f>
        <v>3971</v>
      </c>
      <c r="H1391" s="26">
        <f t="shared" si="519"/>
        <v>0</v>
      </c>
      <c r="I1391" s="26">
        <f t="shared" si="520"/>
        <v>0</v>
      </c>
      <c r="J1391" s="26">
        <f t="shared" si="521"/>
        <v>0</v>
      </c>
      <c r="K1391" s="26">
        <f t="shared" si="522"/>
        <v>0</v>
      </c>
      <c r="L1391" s="26">
        <f t="shared" si="523"/>
        <v>0</v>
      </c>
      <c r="M1391" s="26">
        <f t="shared" si="524"/>
        <v>0</v>
      </c>
      <c r="N1391" s="26">
        <f t="shared" si="525"/>
        <v>7.5</v>
      </c>
      <c r="O1391" s="26">
        <f t="shared" si="526"/>
        <v>2.5</v>
      </c>
      <c r="P1391" s="26">
        <f t="shared" si="527"/>
        <v>0</v>
      </c>
      <c r="Q1391" s="26">
        <f t="shared" si="528"/>
        <v>5</v>
      </c>
      <c r="R1391" s="26">
        <f t="shared" si="529"/>
        <v>7.5</v>
      </c>
      <c r="S1391" s="26">
        <f t="shared" si="530"/>
        <v>2.5</v>
      </c>
      <c r="T1391" s="26">
        <f t="shared" si="531"/>
        <v>2.5</v>
      </c>
      <c r="U1391" s="26">
        <f t="shared" si="532"/>
        <v>0</v>
      </c>
      <c r="V1391" s="26">
        <f t="shared" si="533"/>
        <v>0</v>
      </c>
      <c r="W1391" s="26">
        <f>VLOOKUP(AF1391,角色间职业划分!L:M,2,FALSE)</f>
        <v>20003</v>
      </c>
      <c r="X1391" s="26">
        <f t="shared" si="534"/>
        <v>44</v>
      </c>
      <c r="Y1391" s="26">
        <v>0</v>
      </c>
      <c r="Z1391" s="26">
        <v>0</v>
      </c>
      <c r="AA1391" s="26">
        <v>0</v>
      </c>
      <c r="AB1391" s="26">
        <f t="shared" si="535"/>
        <v>12.5</v>
      </c>
      <c r="AC1391" s="1">
        <f t="shared" si="516"/>
        <v>1212</v>
      </c>
      <c r="AD1391" s="51"/>
      <c r="AE1391" s="1"/>
      <c r="AF1391">
        <f t="shared" si="536"/>
        <v>23</v>
      </c>
      <c r="AG1391" s="26" t="str">
        <f>VLOOKUP(AF1391,角色间职业划分!P:R,3,FALSE)</f>
        <v>幻术师</v>
      </c>
      <c r="AH1391" s="26">
        <f t="shared" si="537"/>
        <v>44</v>
      </c>
    </row>
    <row r="1392" spans="1:34" x14ac:dyDescent="0.15">
      <c r="A1392" s="26">
        <v>1388</v>
      </c>
      <c r="B1392" s="26">
        <f t="shared" si="517"/>
        <v>0</v>
      </c>
      <c r="C1392" s="26">
        <f>ROUND(IF($AG1392="战士",VLOOKUP($AH1392,$DV:$ER,DX$1,FALSE),IF($AG1392="幻术师",VLOOKUP($AH1392,$EU:$FQ,EW$1,FALSE),IF($AG1392="刺客",VLOOKUP($AH1392,$FU:$GQ,FW$1,FALSE),"无该职业")))/VLOOKUP(AF1392,角色间职业划分!P:AP,20,FALSE),0)</f>
        <v>47</v>
      </c>
      <c r="D1392" s="26">
        <f t="shared" si="518"/>
        <v>0</v>
      </c>
      <c r="E1392" s="26">
        <f>ROUND(IF($AG1392="战士",VLOOKUP($AH1392,$DV:$ER,DZ$1,FALSE),IF($AG1392="幻术师",VLOOKUP($AH1392,$EU:$FQ,EY$1,FALSE),IF($AG1392="刺客",VLOOKUP($AH1392,$FU:$GQ,FY$1,FALSE),"无该职业")))*VLOOKUP($AF1392,角色间职业划分!$P:$AP,26,FALSE)*VLOOKUP($AF1392,角色间职业划分!$P:$AP,13,FALSE)/角色间职业划分!$AB$9,0)</f>
        <v>1740</v>
      </c>
      <c r="F1392" s="26">
        <f>ROUND(IF($AG1392="战士",VLOOKUP($AH1392,$DV:$ER,EA$1,FALSE),IF($AG1392="幻术师",VLOOKUP($AH1392,$EU:$FQ,EZ$1,FALSE),IF($AG1392="刺客",VLOOKUP($AH1392,$FU:$GQ,FZ$1,FALSE),"无该职业")))*VLOOKUP($AF1392,角色间职业划分!$P:$AP,8,FALSE)/角色间职业划分!$W$9,0)</f>
        <v>6733</v>
      </c>
      <c r="G1392" s="26">
        <f>ROUND(IF($AG1392="战士",VLOOKUP($AH1392,$DV:$ER,EB$1,FALSE),IF($AG1392="幻术师",VLOOKUP($AH1392,$EU:$FQ,FA$1,FALSE),IF($AG1392="刺客",VLOOKUP($AH1392,$FU:$GQ,GA$1,FALSE),"无该职业")))*VLOOKUP($AF1392,角色间职业划分!$P:$AP,13,FALSE)/角色间职业划分!$AB$9,0)</f>
        <v>4727</v>
      </c>
      <c r="H1392" s="26">
        <f t="shared" si="519"/>
        <v>0</v>
      </c>
      <c r="I1392" s="26">
        <f t="shared" si="520"/>
        <v>0</v>
      </c>
      <c r="J1392" s="26">
        <f t="shared" si="521"/>
        <v>0</v>
      </c>
      <c r="K1392" s="26">
        <f t="shared" si="522"/>
        <v>0</v>
      </c>
      <c r="L1392" s="26">
        <f t="shared" si="523"/>
        <v>0</v>
      </c>
      <c r="M1392" s="26">
        <f t="shared" si="524"/>
        <v>0</v>
      </c>
      <c r="N1392" s="26">
        <f t="shared" si="525"/>
        <v>7.5</v>
      </c>
      <c r="O1392" s="26">
        <f t="shared" si="526"/>
        <v>2.5</v>
      </c>
      <c r="P1392" s="26">
        <f t="shared" si="527"/>
        <v>0</v>
      </c>
      <c r="Q1392" s="26">
        <f t="shared" si="528"/>
        <v>5</v>
      </c>
      <c r="R1392" s="26">
        <f t="shared" si="529"/>
        <v>7.5</v>
      </c>
      <c r="S1392" s="26">
        <f t="shared" si="530"/>
        <v>2.5</v>
      </c>
      <c r="T1392" s="26">
        <f t="shared" si="531"/>
        <v>2.5</v>
      </c>
      <c r="U1392" s="26">
        <f t="shared" si="532"/>
        <v>0</v>
      </c>
      <c r="V1392" s="26">
        <f t="shared" si="533"/>
        <v>0</v>
      </c>
      <c r="W1392" s="26">
        <f>VLOOKUP(AF1392,角色间职业划分!L:M,2,FALSE)</f>
        <v>20003</v>
      </c>
      <c r="X1392" s="26">
        <f t="shared" si="534"/>
        <v>45</v>
      </c>
      <c r="Y1392" s="26">
        <v>0</v>
      </c>
      <c r="Z1392" s="26">
        <v>0</v>
      </c>
      <c r="AA1392" s="26">
        <v>0</v>
      </c>
      <c r="AB1392" s="26">
        <f t="shared" si="535"/>
        <v>12.5</v>
      </c>
      <c r="AC1392" s="1">
        <f t="shared" si="516"/>
        <v>1263</v>
      </c>
      <c r="AD1392" s="51"/>
      <c r="AE1392" s="1"/>
      <c r="AF1392">
        <f t="shared" si="536"/>
        <v>23</v>
      </c>
      <c r="AG1392" s="26" t="str">
        <f>VLOOKUP(AF1392,角色间职业划分!P:R,3,FALSE)</f>
        <v>幻术师</v>
      </c>
      <c r="AH1392" s="26">
        <f t="shared" si="537"/>
        <v>45</v>
      </c>
    </row>
    <row r="1393" spans="1:34" x14ac:dyDescent="0.15">
      <c r="A1393" s="26">
        <v>1389</v>
      </c>
      <c r="B1393" s="26">
        <f t="shared" si="517"/>
        <v>0</v>
      </c>
      <c r="C1393" s="26">
        <f>ROUND(IF($AG1393="战士",VLOOKUP($AH1393,$DV:$ER,DX$1,FALSE),IF($AG1393="幻术师",VLOOKUP($AH1393,$EU:$FQ,EW$1,FALSE),IF($AG1393="刺客",VLOOKUP($AH1393,$FU:$GQ,FW$1,FALSE),"无该职业")))/VLOOKUP(AF1393,角色间职业划分!P:AP,20,FALSE),0)</f>
        <v>47</v>
      </c>
      <c r="D1393" s="26">
        <f t="shared" si="518"/>
        <v>0</v>
      </c>
      <c r="E1393" s="26">
        <f>ROUND(IF($AG1393="战士",VLOOKUP($AH1393,$DV:$ER,DZ$1,FALSE),IF($AG1393="幻术师",VLOOKUP($AH1393,$EU:$FQ,EY$1,FALSE),IF($AG1393="刺客",VLOOKUP($AH1393,$FU:$GQ,FY$1,FALSE),"无该职业")))*VLOOKUP($AF1393,角色间职业划分!$P:$AP,26,FALSE)*VLOOKUP($AF1393,角色间职业划分!$P:$AP,13,FALSE)/角色间职业划分!$AB$9,0)</f>
        <v>1740</v>
      </c>
      <c r="F1393" s="26">
        <f>ROUND(IF($AG1393="战士",VLOOKUP($AH1393,$DV:$ER,EA$1,FALSE),IF($AG1393="幻术师",VLOOKUP($AH1393,$EU:$FQ,EZ$1,FALSE),IF($AG1393="刺客",VLOOKUP($AH1393,$FU:$GQ,FZ$1,FALSE),"无该职业")))*VLOOKUP($AF1393,角色间职业划分!$P:$AP,8,FALSE)/角色间职业划分!$W$9,0)</f>
        <v>6733</v>
      </c>
      <c r="G1393" s="26">
        <f>ROUND(IF($AG1393="战士",VLOOKUP($AH1393,$DV:$ER,EB$1,FALSE),IF($AG1393="幻术师",VLOOKUP($AH1393,$EU:$FQ,FA$1,FALSE),IF($AG1393="刺客",VLOOKUP($AH1393,$FU:$GQ,GA$1,FALSE),"无该职业")))*VLOOKUP($AF1393,角色间职业划分!$P:$AP,13,FALSE)/角色间职业划分!$AB$9,0)</f>
        <v>4727</v>
      </c>
      <c r="H1393" s="26">
        <f t="shared" si="519"/>
        <v>0</v>
      </c>
      <c r="I1393" s="26">
        <f t="shared" si="520"/>
        <v>0</v>
      </c>
      <c r="J1393" s="26">
        <f t="shared" si="521"/>
        <v>0</v>
      </c>
      <c r="K1393" s="26">
        <f t="shared" si="522"/>
        <v>0</v>
      </c>
      <c r="L1393" s="26">
        <f t="shared" si="523"/>
        <v>0</v>
      </c>
      <c r="M1393" s="26">
        <f t="shared" si="524"/>
        <v>0</v>
      </c>
      <c r="N1393" s="26">
        <f t="shared" si="525"/>
        <v>7.5</v>
      </c>
      <c r="O1393" s="26">
        <f t="shared" si="526"/>
        <v>5</v>
      </c>
      <c r="P1393" s="26">
        <f t="shared" si="527"/>
        <v>0</v>
      </c>
      <c r="Q1393" s="26">
        <f t="shared" si="528"/>
        <v>5</v>
      </c>
      <c r="R1393" s="26">
        <f t="shared" si="529"/>
        <v>7.5</v>
      </c>
      <c r="S1393" s="26">
        <f t="shared" si="530"/>
        <v>2.5</v>
      </c>
      <c r="T1393" s="26">
        <f t="shared" si="531"/>
        <v>2.5</v>
      </c>
      <c r="U1393" s="26">
        <f t="shared" si="532"/>
        <v>0</v>
      </c>
      <c r="V1393" s="26">
        <f t="shared" si="533"/>
        <v>0</v>
      </c>
      <c r="W1393" s="26">
        <f>VLOOKUP(AF1393,角色间职业划分!L:M,2,FALSE)</f>
        <v>20003</v>
      </c>
      <c r="X1393" s="26">
        <f t="shared" si="534"/>
        <v>46</v>
      </c>
      <c r="Y1393" s="26">
        <v>0</v>
      </c>
      <c r="Z1393" s="26">
        <v>0</v>
      </c>
      <c r="AA1393" s="26">
        <v>0</v>
      </c>
      <c r="AB1393" s="26">
        <f t="shared" si="535"/>
        <v>12.5</v>
      </c>
      <c r="AC1393" s="1">
        <f t="shared" si="516"/>
        <v>1313</v>
      </c>
      <c r="AD1393" s="51"/>
      <c r="AE1393" s="1"/>
      <c r="AF1393">
        <f t="shared" si="536"/>
        <v>23</v>
      </c>
      <c r="AG1393" s="26" t="str">
        <f>VLOOKUP(AF1393,角色间职业划分!P:R,3,FALSE)</f>
        <v>幻术师</v>
      </c>
      <c r="AH1393" s="26">
        <f t="shared" si="537"/>
        <v>46</v>
      </c>
    </row>
    <row r="1394" spans="1:34" x14ac:dyDescent="0.15">
      <c r="A1394" s="26">
        <v>1390</v>
      </c>
      <c r="B1394" s="26">
        <f t="shared" si="517"/>
        <v>0</v>
      </c>
      <c r="C1394" s="26">
        <f>ROUND(IF($AG1394="战士",VLOOKUP($AH1394,$DV:$ER,DX$1,FALSE),IF($AG1394="幻术师",VLOOKUP($AH1394,$EU:$FQ,EW$1,FALSE),IF($AG1394="刺客",VLOOKUP($AH1394,$FU:$GQ,FW$1,FALSE),"无该职业")))/VLOOKUP(AF1394,角色间职业划分!P:AP,20,FALSE),0)</f>
        <v>47</v>
      </c>
      <c r="D1394" s="26">
        <f t="shared" si="518"/>
        <v>0</v>
      </c>
      <c r="E1394" s="26">
        <f>ROUND(IF($AG1394="战士",VLOOKUP($AH1394,$DV:$ER,DZ$1,FALSE),IF($AG1394="幻术师",VLOOKUP($AH1394,$EU:$FQ,EY$1,FALSE),IF($AG1394="刺客",VLOOKUP($AH1394,$FU:$GQ,FY$1,FALSE),"无该职业")))*VLOOKUP($AF1394,角色间职业划分!$P:$AP,26,FALSE)*VLOOKUP($AF1394,角色间职业划分!$P:$AP,13,FALSE)/角色间职业划分!$AB$9,0)</f>
        <v>1740</v>
      </c>
      <c r="F1394" s="26">
        <f>ROUND(IF($AG1394="战士",VLOOKUP($AH1394,$DV:$ER,EA$1,FALSE),IF($AG1394="幻术师",VLOOKUP($AH1394,$EU:$FQ,EZ$1,FALSE),IF($AG1394="刺客",VLOOKUP($AH1394,$FU:$GQ,FZ$1,FALSE),"无该职业")))*VLOOKUP($AF1394,角色间职业划分!$P:$AP,8,FALSE)/角色间职业划分!$W$9,0)</f>
        <v>7575</v>
      </c>
      <c r="G1394" s="26">
        <f>ROUND(IF($AG1394="战士",VLOOKUP($AH1394,$DV:$ER,EB$1,FALSE),IF($AG1394="幻术师",VLOOKUP($AH1394,$EU:$FQ,FA$1,FALSE),IF($AG1394="刺客",VLOOKUP($AH1394,$FU:$GQ,GA$1,FALSE),"无该职业")))*VLOOKUP($AF1394,角色间职业划分!$P:$AP,13,FALSE)/角色间职业划分!$AB$9,0)</f>
        <v>4727</v>
      </c>
      <c r="H1394" s="26">
        <f t="shared" si="519"/>
        <v>0</v>
      </c>
      <c r="I1394" s="26">
        <f t="shared" si="520"/>
        <v>0</v>
      </c>
      <c r="J1394" s="26">
        <f t="shared" si="521"/>
        <v>0</v>
      </c>
      <c r="K1394" s="26">
        <f t="shared" si="522"/>
        <v>0</v>
      </c>
      <c r="L1394" s="26">
        <f t="shared" si="523"/>
        <v>0</v>
      </c>
      <c r="M1394" s="26">
        <f t="shared" si="524"/>
        <v>0</v>
      </c>
      <c r="N1394" s="26">
        <f t="shared" si="525"/>
        <v>7.5</v>
      </c>
      <c r="O1394" s="26">
        <f t="shared" si="526"/>
        <v>5</v>
      </c>
      <c r="P1394" s="26">
        <f t="shared" si="527"/>
        <v>0</v>
      </c>
      <c r="Q1394" s="26">
        <f t="shared" si="528"/>
        <v>5</v>
      </c>
      <c r="R1394" s="26">
        <f t="shared" si="529"/>
        <v>7.5</v>
      </c>
      <c r="S1394" s="26">
        <f t="shared" si="530"/>
        <v>2.5</v>
      </c>
      <c r="T1394" s="26">
        <f t="shared" si="531"/>
        <v>2.5</v>
      </c>
      <c r="U1394" s="26">
        <f t="shared" si="532"/>
        <v>0</v>
      </c>
      <c r="V1394" s="26">
        <f t="shared" si="533"/>
        <v>0</v>
      </c>
      <c r="W1394" s="26">
        <f>VLOOKUP(AF1394,角色间职业划分!L:M,2,FALSE)</f>
        <v>20003</v>
      </c>
      <c r="X1394" s="26">
        <f t="shared" si="534"/>
        <v>47</v>
      </c>
      <c r="Y1394" s="26">
        <v>0</v>
      </c>
      <c r="Z1394" s="26">
        <v>0</v>
      </c>
      <c r="AA1394" s="26">
        <v>0</v>
      </c>
      <c r="AB1394" s="26">
        <f t="shared" si="535"/>
        <v>12.5</v>
      </c>
      <c r="AC1394" s="1">
        <f t="shared" si="516"/>
        <v>1364</v>
      </c>
      <c r="AD1394" s="51"/>
      <c r="AE1394" s="1"/>
      <c r="AF1394">
        <f t="shared" si="536"/>
        <v>23</v>
      </c>
      <c r="AG1394" s="26" t="str">
        <f>VLOOKUP(AF1394,角色间职业划分!P:R,3,FALSE)</f>
        <v>幻术师</v>
      </c>
      <c r="AH1394" s="26">
        <f t="shared" si="537"/>
        <v>47</v>
      </c>
    </row>
    <row r="1395" spans="1:34" x14ac:dyDescent="0.15">
      <c r="A1395" s="26">
        <v>1391</v>
      </c>
      <c r="B1395" s="26">
        <f t="shared" si="517"/>
        <v>0</v>
      </c>
      <c r="C1395" s="26">
        <f>ROUND(IF($AG1395="战士",VLOOKUP($AH1395,$DV:$ER,DX$1,FALSE),IF($AG1395="幻术师",VLOOKUP($AH1395,$EU:$FQ,EW$1,FALSE),IF($AG1395="刺客",VLOOKUP($AH1395,$FU:$GQ,FW$1,FALSE),"无该职业")))/VLOOKUP(AF1395,角色间职业划分!P:AP,20,FALSE),0)</f>
        <v>53</v>
      </c>
      <c r="D1395" s="26">
        <f t="shared" si="518"/>
        <v>0</v>
      </c>
      <c r="E1395" s="26">
        <f>ROUND(IF($AG1395="战士",VLOOKUP($AH1395,$DV:$ER,DZ$1,FALSE),IF($AG1395="幻术师",VLOOKUP($AH1395,$EU:$FQ,EY$1,FALSE),IF($AG1395="刺客",VLOOKUP($AH1395,$FU:$GQ,FY$1,FALSE),"无该职业")))*VLOOKUP($AF1395,角色间职业划分!$P:$AP,26,FALSE)*VLOOKUP($AF1395,角色间职业划分!$P:$AP,13,FALSE)/角色间职业划分!$AB$9,0)</f>
        <v>1740</v>
      </c>
      <c r="F1395" s="26">
        <f>ROUND(IF($AG1395="战士",VLOOKUP($AH1395,$DV:$ER,EA$1,FALSE),IF($AG1395="幻术师",VLOOKUP($AH1395,$EU:$FQ,EZ$1,FALSE),IF($AG1395="刺客",VLOOKUP($AH1395,$FU:$GQ,FZ$1,FALSE),"无该职业")))*VLOOKUP($AF1395,角色间职业划分!$P:$AP,8,FALSE)/角色间职业划分!$W$9,0)</f>
        <v>7575</v>
      </c>
      <c r="G1395" s="26">
        <f>ROUND(IF($AG1395="战士",VLOOKUP($AH1395,$DV:$ER,EB$1,FALSE),IF($AG1395="幻术师",VLOOKUP($AH1395,$EU:$FQ,FA$1,FALSE),IF($AG1395="刺客",VLOOKUP($AH1395,$FU:$GQ,GA$1,FALSE),"无该职业")))*VLOOKUP($AF1395,角色间职业划分!$P:$AP,13,FALSE)/角色间职业划分!$AB$9,0)</f>
        <v>4727</v>
      </c>
      <c r="H1395" s="26">
        <f t="shared" si="519"/>
        <v>0</v>
      </c>
      <c r="I1395" s="26">
        <f t="shared" si="520"/>
        <v>0</v>
      </c>
      <c r="J1395" s="26">
        <f t="shared" si="521"/>
        <v>0</v>
      </c>
      <c r="K1395" s="26">
        <f t="shared" si="522"/>
        <v>0</v>
      </c>
      <c r="L1395" s="26">
        <f t="shared" si="523"/>
        <v>0</v>
      </c>
      <c r="M1395" s="26">
        <f t="shared" si="524"/>
        <v>0</v>
      </c>
      <c r="N1395" s="26">
        <f t="shared" si="525"/>
        <v>7.5</v>
      </c>
      <c r="O1395" s="26">
        <f t="shared" si="526"/>
        <v>5</v>
      </c>
      <c r="P1395" s="26">
        <f t="shared" si="527"/>
        <v>0</v>
      </c>
      <c r="Q1395" s="26">
        <f t="shared" si="528"/>
        <v>5</v>
      </c>
      <c r="R1395" s="26">
        <f t="shared" si="529"/>
        <v>7.5</v>
      </c>
      <c r="S1395" s="26">
        <f t="shared" si="530"/>
        <v>2.5</v>
      </c>
      <c r="T1395" s="26">
        <f t="shared" si="531"/>
        <v>2.5</v>
      </c>
      <c r="U1395" s="26">
        <f t="shared" si="532"/>
        <v>0</v>
      </c>
      <c r="V1395" s="26">
        <f t="shared" si="533"/>
        <v>0</v>
      </c>
      <c r="W1395" s="26">
        <f>VLOOKUP(AF1395,角色间职业划分!L:M,2,FALSE)</f>
        <v>20003</v>
      </c>
      <c r="X1395" s="26">
        <f t="shared" si="534"/>
        <v>48</v>
      </c>
      <c r="Y1395" s="26">
        <v>0</v>
      </c>
      <c r="Z1395" s="26">
        <v>0</v>
      </c>
      <c r="AA1395" s="26">
        <v>0</v>
      </c>
      <c r="AB1395" s="26">
        <f t="shared" si="535"/>
        <v>12.5</v>
      </c>
      <c r="AC1395" s="1">
        <f t="shared" si="516"/>
        <v>1414</v>
      </c>
      <c r="AD1395" s="51"/>
      <c r="AE1395" s="1"/>
      <c r="AF1395">
        <f t="shared" si="536"/>
        <v>23</v>
      </c>
      <c r="AG1395" s="26" t="str">
        <f>VLOOKUP(AF1395,角色间职业划分!P:R,3,FALSE)</f>
        <v>幻术师</v>
      </c>
      <c r="AH1395" s="26">
        <f t="shared" si="537"/>
        <v>48</v>
      </c>
    </row>
    <row r="1396" spans="1:34" x14ac:dyDescent="0.15">
      <c r="A1396" s="26">
        <v>1392</v>
      </c>
      <c r="B1396" s="26">
        <f t="shared" si="517"/>
        <v>0</v>
      </c>
      <c r="C1396" s="26">
        <f>ROUND(IF($AG1396="战士",VLOOKUP($AH1396,$DV:$ER,DX$1,FALSE),IF($AG1396="幻术师",VLOOKUP($AH1396,$EU:$FQ,EW$1,FALSE),IF($AG1396="刺客",VLOOKUP($AH1396,$FU:$GQ,FW$1,FALSE),"无该职业")))/VLOOKUP(AF1396,角色间职业划分!P:AP,20,FALSE),0)</f>
        <v>53</v>
      </c>
      <c r="D1396" s="26">
        <f t="shared" si="518"/>
        <v>0</v>
      </c>
      <c r="E1396" s="26">
        <f>ROUND(IF($AG1396="战士",VLOOKUP($AH1396,$DV:$ER,DZ$1,FALSE),IF($AG1396="幻术师",VLOOKUP($AH1396,$EU:$FQ,EY$1,FALSE),IF($AG1396="刺客",VLOOKUP($AH1396,$FU:$GQ,FY$1,FALSE),"无该职业")))*VLOOKUP($AF1396,角色间职业划分!$P:$AP,26,FALSE)*VLOOKUP($AF1396,角色间职业划分!$P:$AP,13,FALSE)/角色间职业划分!$AB$9,0)</f>
        <v>1740</v>
      </c>
      <c r="F1396" s="26">
        <f>ROUND(IF($AG1396="战士",VLOOKUP($AH1396,$DV:$ER,EA$1,FALSE),IF($AG1396="幻术师",VLOOKUP($AH1396,$EU:$FQ,EZ$1,FALSE),IF($AG1396="刺客",VLOOKUP($AH1396,$FU:$GQ,FZ$1,FALSE),"无该职业")))*VLOOKUP($AF1396,角色间职业划分!$P:$AP,8,FALSE)/角色间职业划分!$W$9,0)</f>
        <v>7575</v>
      </c>
      <c r="G1396" s="26">
        <f>ROUND(IF($AG1396="战士",VLOOKUP($AH1396,$DV:$ER,EB$1,FALSE),IF($AG1396="幻术师",VLOOKUP($AH1396,$EU:$FQ,FA$1,FALSE),IF($AG1396="刺客",VLOOKUP($AH1396,$FU:$GQ,GA$1,FALSE),"无该职业")))*VLOOKUP($AF1396,角色间职业划分!$P:$AP,13,FALSE)/角色间职业划分!$AB$9,0)</f>
        <v>5483</v>
      </c>
      <c r="H1396" s="26">
        <f t="shared" si="519"/>
        <v>0</v>
      </c>
      <c r="I1396" s="26">
        <f t="shared" si="520"/>
        <v>0</v>
      </c>
      <c r="J1396" s="26">
        <f t="shared" si="521"/>
        <v>0</v>
      </c>
      <c r="K1396" s="26">
        <f t="shared" si="522"/>
        <v>0</v>
      </c>
      <c r="L1396" s="26">
        <f t="shared" si="523"/>
        <v>0</v>
      </c>
      <c r="M1396" s="26">
        <f t="shared" si="524"/>
        <v>0</v>
      </c>
      <c r="N1396" s="26">
        <f t="shared" si="525"/>
        <v>7.5</v>
      </c>
      <c r="O1396" s="26">
        <f t="shared" si="526"/>
        <v>5</v>
      </c>
      <c r="P1396" s="26">
        <f t="shared" si="527"/>
        <v>0</v>
      </c>
      <c r="Q1396" s="26">
        <f t="shared" si="528"/>
        <v>5</v>
      </c>
      <c r="R1396" s="26">
        <f t="shared" si="529"/>
        <v>7.5</v>
      </c>
      <c r="S1396" s="26">
        <f t="shared" si="530"/>
        <v>2.5</v>
      </c>
      <c r="T1396" s="26">
        <f t="shared" si="531"/>
        <v>2.5</v>
      </c>
      <c r="U1396" s="26">
        <f t="shared" si="532"/>
        <v>0</v>
      </c>
      <c r="V1396" s="26">
        <f t="shared" si="533"/>
        <v>0</v>
      </c>
      <c r="W1396" s="26">
        <f>VLOOKUP(AF1396,角色间职业划分!L:M,2,FALSE)</f>
        <v>20003</v>
      </c>
      <c r="X1396" s="26">
        <f t="shared" si="534"/>
        <v>49</v>
      </c>
      <c r="Y1396" s="26">
        <v>0</v>
      </c>
      <c r="Z1396" s="26">
        <v>0</v>
      </c>
      <c r="AA1396" s="26">
        <v>0</v>
      </c>
      <c r="AB1396" s="26">
        <f t="shared" si="535"/>
        <v>12.5</v>
      </c>
      <c r="AC1396" s="1">
        <f t="shared" si="516"/>
        <v>1465</v>
      </c>
      <c r="AD1396" s="51"/>
      <c r="AE1396" s="1"/>
      <c r="AF1396">
        <f t="shared" si="536"/>
        <v>23</v>
      </c>
      <c r="AG1396" s="26" t="str">
        <f>VLOOKUP(AF1396,角色间职业划分!P:R,3,FALSE)</f>
        <v>幻术师</v>
      </c>
      <c r="AH1396" s="26">
        <f t="shared" si="537"/>
        <v>49</v>
      </c>
    </row>
    <row r="1397" spans="1:34" x14ac:dyDescent="0.15">
      <c r="A1397" s="26">
        <v>1393</v>
      </c>
      <c r="B1397" s="26">
        <f t="shared" si="517"/>
        <v>0</v>
      </c>
      <c r="C1397" s="26">
        <f>ROUND(IF($AG1397="战士",VLOOKUP($AH1397,$DV:$ER,DX$1,FALSE),IF($AG1397="幻术师",VLOOKUP($AH1397,$EU:$FQ,EW$1,FALSE),IF($AG1397="刺客",VLOOKUP($AH1397,$FU:$GQ,FW$1,FALSE),"无该职业")))/VLOOKUP(AF1397,角色间职业划分!P:AP,20,FALSE),0)</f>
        <v>53</v>
      </c>
      <c r="D1397" s="26">
        <f t="shared" si="518"/>
        <v>0</v>
      </c>
      <c r="E1397" s="26">
        <f>ROUND(IF($AG1397="战士",VLOOKUP($AH1397,$DV:$ER,DZ$1,FALSE),IF($AG1397="幻术师",VLOOKUP($AH1397,$EU:$FQ,EY$1,FALSE),IF($AG1397="刺客",VLOOKUP($AH1397,$FU:$GQ,FY$1,FALSE),"无该职业")))*VLOOKUP($AF1397,角色间职业划分!$P:$AP,26,FALSE)*VLOOKUP($AF1397,角色间职业划分!$P:$AP,13,FALSE)/角色间职业划分!$AB$9,0)</f>
        <v>1740</v>
      </c>
      <c r="F1397" s="26">
        <f>ROUND(IF($AG1397="战士",VLOOKUP($AH1397,$DV:$ER,EA$1,FALSE),IF($AG1397="幻术师",VLOOKUP($AH1397,$EU:$FQ,EZ$1,FALSE),IF($AG1397="刺客",VLOOKUP($AH1397,$FU:$GQ,FZ$1,FALSE),"无该职业")))*VLOOKUP($AF1397,角色间职业划分!$P:$AP,8,FALSE)/角色间职业划分!$W$9,0)</f>
        <v>7575</v>
      </c>
      <c r="G1397" s="26">
        <f>ROUND(IF($AG1397="战士",VLOOKUP($AH1397,$DV:$ER,EB$1,FALSE),IF($AG1397="幻术师",VLOOKUP($AH1397,$EU:$FQ,FA$1,FALSE),IF($AG1397="刺客",VLOOKUP($AH1397,$FU:$GQ,GA$1,FALSE),"无该职业")))*VLOOKUP($AF1397,角色间职业划分!$P:$AP,13,FALSE)/角色间职业划分!$AB$9,0)</f>
        <v>5483</v>
      </c>
      <c r="H1397" s="26">
        <f t="shared" si="519"/>
        <v>0</v>
      </c>
      <c r="I1397" s="26">
        <f t="shared" si="520"/>
        <v>0</v>
      </c>
      <c r="J1397" s="26">
        <f t="shared" si="521"/>
        <v>0</v>
      </c>
      <c r="K1397" s="26">
        <f t="shared" si="522"/>
        <v>0</v>
      </c>
      <c r="L1397" s="26">
        <f t="shared" si="523"/>
        <v>0</v>
      </c>
      <c r="M1397" s="26">
        <f t="shared" si="524"/>
        <v>0</v>
      </c>
      <c r="N1397" s="26">
        <f t="shared" si="525"/>
        <v>10</v>
      </c>
      <c r="O1397" s="26">
        <f t="shared" si="526"/>
        <v>5</v>
      </c>
      <c r="P1397" s="26">
        <f t="shared" si="527"/>
        <v>0</v>
      </c>
      <c r="Q1397" s="26">
        <f t="shared" si="528"/>
        <v>5</v>
      </c>
      <c r="R1397" s="26">
        <f t="shared" si="529"/>
        <v>7.5</v>
      </c>
      <c r="S1397" s="26">
        <f t="shared" si="530"/>
        <v>2.5</v>
      </c>
      <c r="T1397" s="26">
        <f t="shared" si="531"/>
        <v>2.5</v>
      </c>
      <c r="U1397" s="26">
        <f t="shared" si="532"/>
        <v>0</v>
      </c>
      <c r="V1397" s="26">
        <f t="shared" si="533"/>
        <v>0</v>
      </c>
      <c r="W1397" s="26">
        <f>VLOOKUP(AF1397,角色间职业划分!L:M,2,FALSE)</f>
        <v>20003</v>
      </c>
      <c r="X1397" s="26">
        <f t="shared" si="534"/>
        <v>50</v>
      </c>
      <c r="Y1397" s="26">
        <v>0</v>
      </c>
      <c r="Z1397" s="26">
        <v>0</v>
      </c>
      <c r="AA1397" s="26">
        <v>0</v>
      </c>
      <c r="AB1397" s="26">
        <f t="shared" si="535"/>
        <v>15</v>
      </c>
      <c r="AC1397" s="1">
        <f t="shared" si="516"/>
        <v>1515</v>
      </c>
      <c r="AD1397" s="51"/>
      <c r="AE1397" s="1"/>
      <c r="AF1397">
        <f t="shared" si="536"/>
        <v>23</v>
      </c>
      <c r="AG1397" s="26" t="str">
        <f>VLOOKUP(AF1397,角色间职业划分!P:R,3,FALSE)</f>
        <v>幻术师</v>
      </c>
      <c r="AH1397" s="26">
        <f t="shared" si="537"/>
        <v>50</v>
      </c>
    </row>
    <row r="1398" spans="1:34" x14ac:dyDescent="0.15">
      <c r="A1398" s="26">
        <v>1394</v>
      </c>
      <c r="B1398" s="26">
        <f t="shared" si="517"/>
        <v>0</v>
      </c>
      <c r="C1398" s="26">
        <f>ROUND(IF($AG1398="战士",VLOOKUP($AH1398,$DV:$ER,DX$1,FALSE),IF($AG1398="幻术师",VLOOKUP($AH1398,$EU:$FQ,EW$1,FALSE),IF($AG1398="刺客",VLOOKUP($AH1398,$FU:$GQ,FW$1,FALSE),"无该职业")))/VLOOKUP(AF1398,角色间职业划分!P:AP,20,FALSE),0)</f>
        <v>53</v>
      </c>
      <c r="D1398" s="26">
        <f t="shared" si="518"/>
        <v>0</v>
      </c>
      <c r="E1398" s="26">
        <f>ROUND(IF($AG1398="战士",VLOOKUP($AH1398,$DV:$ER,DZ$1,FALSE),IF($AG1398="幻术师",VLOOKUP($AH1398,$EU:$FQ,EY$1,FALSE),IF($AG1398="刺客",VLOOKUP($AH1398,$FU:$GQ,FY$1,FALSE),"无该职业")))*VLOOKUP($AF1398,角色间职业划分!$P:$AP,26,FALSE)*VLOOKUP($AF1398,角色间职业划分!$P:$AP,13,FALSE)/角色间职业划分!$AB$9,0)</f>
        <v>1740</v>
      </c>
      <c r="F1398" s="26">
        <f>ROUND(IF($AG1398="战士",VLOOKUP($AH1398,$DV:$ER,EA$1,FALSE),IF($AG1398="幻术师",VLOOKUP($AH1398,$EU:$FQ,EZ$1,FALSE),IF($AG1398="刺客",VLOOKUP($AH1398,$FU:$GQ,FZ$1,FALSE),"无该职业")))*VLOOKUP($AF1398,角色间职业划分!$P:$AP,8,FALSE)/角色间职业划分!$W$9,0)</f>
        <v>8697</v>
      </c>
      <c r="G1398" s="26">
        <f>ROUND(IF($AG1398="战士",VLOOKUP($AH1398,$DV:$ER,EB$1,FALSE),IF($AG1398="幻术师",VLOOKUP($AH1398,$EU:$FQ,FA$1,FALSE),IF($AG1398="刺客",VLOOKUP($AH1398,$FU:$GQ,GA$1,FALSE),"无该职业")))*VLOOKUP($AF1398,角色间职业划分!$P:$AP,13,FALSE)/角色间职业划分!$AB$9,0)</f>
        <v>5483</v>
      </c>
      <c r="H1398" s="26">
        <f t="shared" si="519"/>
        <v>0</v>
      </c>
      <c r="I1398" s="26">
        <f t="shared" si="520"/>
        <v>0</v>
      </c>
      <c r="J1398" s="26">
        <f t="shared" si="521"/>
        <v>0</v>
      </c>
      <c r="K1398" s="26">
        <f t="shared" si="522"/>
        <v>0</v>
      </c>
      <c r="L1398" s="26">
        <f t="shared" si="523"/>
        <v>0</v>
      </c>
      <c r="M1398" s="26">
        <f t="shared" si="524"/>
        <v>0</v>
      </c>
      <c r="N1398" s="26">
        <f t="shared" si="525"/>
        <v>10</v>
      </c>
      <c r="O1398" s="26">
        <f t="shared" si="526"/>
        <v>5</v>
      </c>
      <c r="P1398" s="26">
        <f t="shared" si="527"/>
        <v>0</v>
      </c>
      <c r="Q1398" s="26">
        <f t="shared" si="528"/>
        <v>5</v>
      </c>
      <c r="R1398" s="26">
        <f t="shared" si="529"/>
        <v>7.5</v>
      </c>
      <c r="S1398" s="26">
        <f t="shared" si="530"/>
        <v>2.5</v>
      </c>
      <c r="T1398" s="26">
        <f t="shared" si="531"/>
        <v>2.5</v>
      </c>
      <c r="U1398" s="26">
        <f t="shared" si="532"/>
        <v>0</v>
      </c>
      <c r="V1398" s="26">
        <f t="shared" si="533"/>
        <v>0</v>
      </c>
      <c r="W1398" s="26">
        <f>VLOOKUP(AF1398,角色间职业划分!L:M,2,FALSE)</f>
        <v>20003</v>
      </c>
      <c r="X1398" s="26">
        <f t="shared" si="534"/>
        <v>51</v>
      </c>
      <c r="Y1398" s="26">
        <v>0</v>
      </c>
      <c r="Z1398" s="26">
        <v>0</v>
      </c>
      <c r="AA1398" s="26">
        <v>0</v>
      </c>
      <c r="AB1398" s="26">
        <f t="shared" si="535"/>
        <v>15</v>
      </c>
      <c r="AC1398" s="1">
        <f t="shared" si="516"/>
        <v>1566</v>
      </c>
      <c r="AD1398" s="51"/>
      <c r="AE1398" s="1"/>
      <c r="AF1398">
        <f t="shared" si="536"/>
        <v>23</v>
      </c>
      <c r="AG1398" s="26" t="str">
        <f>VLOOKUP(AF1398,角色间职业划分!P:R,3,FALSE)</f>
        <v>幻术师</v>
      </c>
      <c r="AH1398" s="26">
        <f t="shared" si="537"/>
        <v>51</v>
      </c>
    </row>
    <row r="1399" spans="1:34" x14ac:dyDescent="0.15">
      <c r="A1399" s="26">
        <v>1395</v>
      </c>
      <c r="B1399" s="26">
        <f t="shared" si="517"/>
        <v>0</v>
      </c>
      <c r="C1399" s="26">
        <f>ROUND(IF($AG1399="战士",VLOOKUP($AH1399,$DV:$ER,DX$1,FALSE),IF($AG1399="幻术师",VLOOKUP($AH1399,$EU:$FQ,EW$1,FALSE),IF($AG1399="刺客",VLOOKUP($AH1399,$FU:$GQ,FW$1,FALSE),"无该职业")))/VLOOKUP(AF1399,角色间职业划分!P:AP,20,FALSE),0)</f>
        <v>53</v>
      </c>
      <c r="D1399" s="26">
        <f t="shared" si="518"/>
        <v>0</v>
      </c>
      <c r="E1399" s="26">
        <f>ROUND(IF($AG1399="战士",VLOOKUP($AH1399,$DV:$ER,DZ$1,FALSE),IF($AG1399="幻术师",VLOOKUP($AH1399,$EU:$FQ,EY$1,FALSE),IF($AG1399="刺客",VLOOKUP($AH1399,$FU:$GQ,FY$1,FALSE),"无该职业")))*VLOOKUP($AF1399,角色间职业划分!$P:$AP,26,FALSE)*VLOOKUP($AF1399,角色间职业划分!$P:$AP,13,FALSE)/角色间职业划分!$AB$9,0)</f>
        <v>1740</v>
      </c>
      <c r="F1399" s="26">
        <f>ROUND(IF($AG1399="战士",VLOOKUP($AH1399,$DV:$ER,EA$1,FALSE),IF($AG1399="幻术师",VLOOKUP($AH1399,$EU:$FQ,EZ$1,FALSE),IF($AG1399="刺客",VLOOKUP($AH1399,$FU:$GQ,FZ$1,FALSE),"无该职业")))*VLOOKUP($AF1399,角色间职业划分!$P:$AP,8,FALSE)/角色间职业划分!$W$9,0)</f>
        <v>8697</v>
      </c>
      <c r="G1399" s="26">
        <f>ROUND(IF($AG1399="战士",VLOOKUP($AH1399,$DV:$ER,EB$1,FALSE),IF($AG1399="幻术师",VLOOKUP($AH1399,$EU:$FQ,FA$1,FALSE),IF($AG1399="刺客",VLOOKUP($AH1399,$FU:$GQ,GA$1,FALSE),"无该职业")))*VLOOKUP($AF1399,角色间职业划分!$P:$AP,13,FALSE)/角色间职业划分!$AB$9,0)</f>
        <v>5483</v>
      </c>
      <c r="H1399" s="26">
        <f t="shared" si="519"/>
        <v>0</v>
      </c>
      <c r="I1399" s="26">
        <f t="shared" si="520"/>
        <v>0</v>
      </c>
      <c r="J1399" s="26">
        <f t="shared" si="521"/>
        <v>0</v>
      </c>
      <c r="K1399" s="26">
        <f t="shared" si="522"/>
        <v>0</v>
      </c>
      <c r="L1399" s="26">
        <f t="shared" si="523"/>
        <v>0</v>
      </c>
      <c r="M1399" s="26">
        <f t="shared" si="524"/>
        <v>0</v>
      </c>
      <c r="N1399" s="26">
        <f t="shared" si="525"/>
        <v>10</v>
      </c>
      <c r="O1399" s="26">
        <f t="shared" si="526"/>
        <v>5</v>
      </c>
      <c r="P1399" s="26">
        <f t="shared" si="527"/>
        <v>0</v>
      </c>
      <c r="Q1399" s="26">
        <f t="shared" si="528"/>
        <v>5</v>
      </c>
      <c r="R1399" s="26">
        <f t="shared" si="529"/>
        <v>7.5</v>
      </c>
      <c r="S1399" s="26">
        <f t="shared" si="530"/>
        <v>5</v>
      </c>
      <c r="T1399" s="26">
        <f t="shared" si="531"/>
        <v>2.5</v>
      </c>
      <c r="U1399" s="26">
        <f t="shared" si="532"/>
        <v>0</v>
      </c>
      <c r="V1399" s="26">
        <f t="shared" si="533"/>
        <v>0</v>
      </c>
      <c r="W1399" s="26">
        <f>VLOOKUP(AF1399,角色间职业划分!L:M,2,FALSE)</f>
        <v>20003</v>
      </c>
      <c r="X1399" s="26">
        <f t="shared" si="534"/>
        <v>52</v>
      </c>
      <c r="Y1399" s="26">
        <v>0</v>
      </c>
      <c r="Z1399" s="26">
        <v>0</v>
      </c>
      <c r="AA1399" s="26">
        <v>0</v>
      </c>
      <c r="AB1399" s="26">
        <f t="shared" si="535"/>
        <v>15</v>
      </c>
      <c r="AC1399" s="1">
        <f t="shared" si="516"/>
        <v>1616</v>
      </c>
      <c r="AD1399" s="51"/>
      <c r="AE1399" s="1"/>
      <c r="AF1399">
        <f t="shared" si="536"/>
        <v>23</v>
      </c>
      <c r="AG1399" s="26" t="str">
        <f>VLOOKUP(AF1399,角色间职业划分!P:R,3,FALSE)</f>
        <v>幻术师</v>
      </c>
      <c r="AH1399" s="26">
        <f t="shared" si="537"/>
        <v>52</v>
      </c>
    </row>
    <row r="1400" spans="1:34" x14ac:dyDescent="0.15">
      <c r="A1400" s="26">
        <v>1396</v>
      </c>
      <c r="B1400" s="26">
        <f t="shared" si="517"/>
        <v>0</v>
      </c>
      <c r="C1400" s="26">
        <f>ROUND(IF($AG1400="战士",VLOOKUP($AH1400,$DV:$ER,DX$1,FALSE),IF($AG1400="幻术师",VLOOKUP($AH1400,$EU:$FQ,EW$1,FALSE),IF($AG1400="刺客",VLOOKUP($AH1400,$FU:$GQ,FW$1,FALSE),"无该职业")))/VLOOKUP(AF1400,角色间职业划分!P:AP,20,FALSE),0)</f>
        <v>53</v>
      </c>
      <c r="D1400" s="26">
        <f t="shared" si="518"/>
        <v>0</v>
      </c>
      <c r="E1400" s="26">
        <f>ROUND(IF($AG1400="战士",VLOOKUP($AH1400,$DV:$ER,DZ$1,FALSE),IF($AG1400="幻术师",VLOOKUP($AH1400,$EU:$FQ,EY$1,FALSE),IF($AG1400="刺客",VLOOKUP($AH1400,$FU:$GQ,FY$1,FALSE),"无该职业")))*VLOOKUP($AF1400,角色间职业划分!$P:$AP,26,FALSE)*VLOOKUP($AF1400,角色间职业划分!$P:$AP,13,FALSE)/角色间职业划分!$AB$9,0)</f>
        <v>1740</v>
      </c>
      <c r="F1400" s="26">
        <f>ROUND(IF($AG1400="战士",VLOOKUP($AH1400,$DV:$ER,EA$1,FALSE),IF($AG1400="幻术师",VLOOKUP($AH1400,$EU:$FQ,EZ$1,FALSE),IF($AG1400="刺客",VLOOKUP($AH1400,$FU:$GQ,FZ$1,FALSE),"无该职业")))*VLOOKUP($AF1400,角色间职业划分!$P:$AP,8,FALSE)/角色间职业划分!$W$9,0)</f>
        <v>8697</v>
      </c>
      <c r="G1400" s="26">
        <f>ROUND(IF($AG1400="战士",VLOOKUP($AH1400,$DV:$ER,EB$1,FALSE),IF($AG1400="幻术师",VLOOKUP($AH1400,$EU:$FQ,FA$1,FALSE),IF($AG1400="刺客",VLOOKUP($AH1400,$FU:$GQ,GA$1,FALSE),"无该职业")))*VLOOKUP($AF1400,角色间职业划分!$P:$AP,13,FALSE)/角色间职业划分!$AB$9,0)</f>
        <v>6239</v>
      </c>
      <c r="H1400" s="26">
        <f t="shared" si="519"/>
        <v>0</v>
      </c>
      <c r="I1400" s="26">
        <f t="shared" si="520"/>
        <v>0</v>
      </c>
      <c r="J1400" s="26">
        <f t="shared" si="521"/>
        <v>0</v>
      </c>
      <c r="K1400" s="26">
        <f t="shared" si="522"/>
        <v>0</v>
      </c>
      <c r="L1400" s="26">
        <f t="shared" si="523"/>
        <v>0</v>
      </c>
      <c r="M1400" s="26">
        <f t="shared" si="524"/>
        <v>0</v>
      </c>
      <c r="N1400" s="26">
        <f t="shared" si="525"/>
        <v>10</v>
      </c>
      <c r="O1400" s="26">
        <f t="shared" si="526"/>
        <v>5</v>
      </c>
      <c r="P1400" s="26">
        <f t="shared" si="527"/>
        <v>0</v>
      </c>
      <c r="Q1400" s="26">
        <f t="shared" si="528"/>
        <v>5</v>
      </c>
      <c r="R1400" s="26">
        <f t="shared" si="529"/>
        <v>7.5</v>
      </c>
      <c r="S1400" s="26">
        <f t="shared" si="530"/>
        <v>5</v>
      </c>
      <c r="T1400" s="26">
        <f t="shared" si="531"/>
        <v>2.5</v>
      </c>
      <c r="U1400" s="26">
        <f t="shared" si="532"/>
        <v>0</v>
      </c>
      <c r="V1400" s="26">
        <f t="shared" si="533"/>
        <v>0</v>
      </c>
      <c r="W1400" s="26">
        <f>VLOOKUP(AF1400,角色间职业划分!L:M,2,FALSE)</f>
        <v>20003</v>
      </c>
      <c r="X1400" s="26">
        <f t="shared" si="534"/>
        <v>53</v>
      </c>
      <c r="Y1400" s="26">
        <v>0</v>
      </c>
      <c r="Z1400" s="26">
        <v>0</v>
      </c>
      <c r="AA1400" s="26">
        <v>0</v>
      </c>
      <c r="AB1400" s="26">
        <f t="shared" si="535"/>
        <v>15</v>
      </c>
      <c r="AC1400" s="1">
        <f t="shared" si="516"/>
        <v>1667</v>
      </c>
      <c r="AD1400" s="51"/>
      <c r="AE1400" s="1"/>
      <c r="AF1400">
        <f t="shared" si="536"/>
        <v>23</v>
      </c>
      <c r="AG1400" s="26" t="str">
        <f>VLOOKUP(AF1400,角色间职业划分!P:R,3,FALSE)</f>
        <v>幻术师</v>
      </c>
      <c r="AH1400" s="26">
        <f t="shared" si="537"/>
        <v>53</v>
      </c>
    </row>
    <row r="1401" spans="1:34" x14ac:dyDescent="0.15">
      <c r="A1401" s="26">
        <v>1397</v>
      </c>
      <c r="B1401" s="26">
        <f t="shared" si="517"/>
        <v>0</v>
      </c>
      <c r="C1401" s="26">
        <f>ROUND(IF($AG1401="战士",VLOOKUP($AH1401,$DV:$ER,DX$1,FALSE),IF($AG1401="幻术师",VLOOKUP($AH1401,$EU:$FQ,EW$1,FALSE),IF($AG1401="刺客",VLOOKUP($AH1401,$FU:$GQ,FW$1,FALSE),"无该职业")))/VLOOKUP(AF1401,角色间职业划分!P:AP,20,FALSE),0)</f>
        <v>60</v>
      </c>
      <c r="D1401" s="26">
        <f t="shared" si="518"/>
        <v>0</v>
      </c>
      <c r="E1401" s="26">
        <f>ROUND(IF($AG1401="战士",VLOOKUP($AH1401,$DV:$ER,DZ$1,FALSE),IF($AG1401="幻术师",VLOOKUP($AH1401,$EU:$FQ,EY$1,FALSE),IF($AG1401="刺客",VLOOKUP($AH1401,$FU:$GQ,FY$1,FALSE),"无该职业")))*VLOOKUP($AF1401,角色间职业划分!$P:$AP,26,FALSE)*VLOOKUP($AF1401,角色间职业划分!$P:$AP,13,FALSE)/角色间职业划分!$AB$9,0)</f>
        <v>1740</v>
      </c>
      <c r="F1401" s="26">
        <f>ROUND(IF($AG1401="战士",VLOOKUP($AH1401,$DV:$ER,EA$1,FALSE),IF($AG1401="幻术师",VLOOKUP($AH1401,$EU:$FQ,EZ$1,FALSE),IF($AG1401="刺客",VLOOKUP($AH1401,$FU:$GQ,FZ$1,FALSE),"无该职业")))*VLOOKUP($AF1401,角色间职业划分!$P:$AP,8,FALSE)/角色间职业划分!$W$9,0)</f>
        <v>8697</v>
      </c>
      <c r="G1401" s="26">
        <f>ROUND(IF($AG1401="战士",VLOOKUP($AH1401,$DV:$ER,EB$1,FALSE),IF($AG1401="幻术师",VLOOKUP($AH1401,$EU:$FQ,FA$1,FALSE),IF($AG1401="刺客",VLOOKUP($AH1401,$FU:$GQ,GA$1,FALSE),"无该职业")))*VLOOKUP($AF1401,角色间职业划分!$P:$AP,13,FALSE)/角色间职业划分!$AB$9,0)</f>
        <v>6239</v>
      </c>
      <c r="H1401" s="26">
        <f t="shared" si="519"/>
        <v>0</v>
      </c>
      <c r="I1401" s="26">
        <f t="shared" si="520"/>
        <v>0</v>
      </c>
      <c r="J1401" s="26">
        <f t="shared" si="521"/>
        <v>0</v>
      </c>
      <c r="K1401" s="26">
        <f t="shared" si="522"/>
        <v>0</v>
      </c>
      <c r="L1401" s="26">
        <f t="shared" si="523"/>
        <v>0</v>
      </c>
      <c r="M1401" s="26">
        <f t="shared" si="524"/>
        <v>0</v>
      </c>
      <c r="N1401" s="26">
        <f t="shared" si="525"/>
        <v>10</v>
      </c>
      <c r="O1401" s="26">
        <f t="shared" si="526"/>
        <v>5</v>
      </c>
      <c r="P1401" s="26">
        <f t="shared" si="527"/>
        <v>0</v>
      </c>
      <c r="Q1401" s="26">
        <f t="shared" si="528"/>
        <v>5</v>
      </c>
      <c r="R1401" s="26">
        <f t="shared" si="529"/>
        <v>7.5</v>
      </c>
      <c r="S1401" s="26">
        <f t="shared" si="530"/>
        <v>5</v>
      </c>
      <c r="T1401" s="26">
        <f t="shared" si="531"/>
        <v>2.5</v>
      </c>
      <c r="U1401" s="26">
        <f t="shared" si="532"/>
        <v>0</v>
      </c>
      <c r="V1401" s="26">
        <f t="shared" si="533"/>
        <v>0</v>
      </c>
      <c r="W1401" s="26">
        <f>VLOOKUP(AF1401,角色间职业划分!L:M,2,FALSE)</f>
        <v>20003</v>
      </c>
      <c r="X1401" s="26">
        <f t="shared" si="534"/>
        <v>54</v>
      </c>
      <c r="Y1401" s="26">
        <v>0</v>
      </c>
      <c r="Z1401" s="26">
        <v>0</v>
      </c>
      <c r="AA1401" s="26">
        <v>0</v>
      </c>
      <c r="AB1401" s="26">
        <f t="shared" si="535"/>
        <v>15</v>
      </c>
      <c r="AC1401" s="1">
        <f t="shared" si="516"/>
        <v>1717</v>
      </c>
      <c r="AD1401" s="51"/>
      <c r="AE1401" s="1"/>
      <c r="AF1401">
        <f t="shared" si="536"/>
        <v>23</v>
      </c>
      <c r="AG1401" s="26" t="str">
        <f>VLOOKUP(AF1401,角色间职业划分!P:R,3,FALSE)</f>
        <v>幻术师</v>
      </c>
      <c r="AH1401" s="26">
        <f t="shared" si="537"/>
        <v>54</v>
      </c>
    </row>
    <row r="1402" spans="1:34" x14ac:dyDescent="0.15">
      <c r="A1402" s="26">
        <v>1398</v>
      </c>
      <c r="B1402" s="26">
        <f t="shared" si="517"/>
        <v>0</v>
      </c>
      <c r="C1402" s="26">
        <f>ROUND(IF($AG1402="战士",VLOOKUP($AH1402,$DV:$ER,DX$1,FALSE),IF($AG1402="幻术师",VLOOKUP($AH1402,$EU:$FQ,EW$1,FALSE),IF($AG1402="刺客",VLOOKUP($AH1402,$FU:$GQ,FW$1,FALSE),"无该职业")))/VLOOKUP(AF1402,角色间职业划分!P:AP,20,FALSE),0)</f>
        <v>60</v>
      </c>
      <c r="D1402" s="26">
        <f t="shared" si="518"/>
        <v>0</v>
      </c>
      <c r="E1402" s="26">
        <f>ROUND(IF($AG1402="战士",VLOOKUP($AH1402,$DV:$ER,DZ$1,FALSE),IF($AG1402="幻术师",VLOOKUP($AH1402,$EU:$FQ,EY$1,FALSE),IF($AG1402="刺客",VLOOKUP($AH1402,$FU:$GQ,FY$1,FALSE),"无该职业")))*VLOOKUP($AF1402,角色间职业划分!$P:$AP,26,FALSE)*VLOOKUP($AF1402,角色间职业划分!$P:$AP,13,FALSE)/角色间职业划分!$AB$9,0)</f>
        <v>1740</v>
      </c>
      <c r="F1402" s="26">
        <f>ROUND(IF($AG1402="战士",VLOOKUP($AH1402,$DV:$ER,EA$1,FALSE),IF($AG1402="幻术师",VLOOKUP($AH1402,$EU:$FQ,EZ$1,FALSE),IF($AG1402="刺客",VLOOKUP($AH1402,$FU:$GQ,FZ$1,FALSE),"无该职业")))*VLOOKUP($AF1402,角色间职业划分!$P:$AP,8,FALSE)/角色间职业划分!$W$9,0)</f>
        <v>9818</v>
      </c>
      <c r="G1402" s="26">
        <f>ROUND(IF($AG1402="战士",VLOOKUP($AH1402,$DV:$ER,EB$1,FALSE),IF($AG1402="幻术师",VLOOKUP($AH1402,$EU:$FQ,FA$1,FALSE),IF($AG1402="刺客",VLOOKUP($AH1402,$FU:$GQ,GA$1,FALSE),"无该职业")))*VLOOKUP($AF1402,角色间职业划分!$P:$AP,13,FALSE)/角色间职业划分!$AB$9,0)</f>
        <v>6239</v>
      </c>
      <c r="H1402" s="26">
        <f t="shared" si="519"/>
        <v>0</v>
      </c>
      <c r="I1402" s="26">
        <f t="shared" si="520"/>
        <v>0</v>
      </c>
      <c r="J1402" s="26">
        <f t="shared" si="521"/>
        <v>0</v>
      </c>
      <c r="K1402" s="26">
        <f t="shared" si="522"/>
        <v>0</v>
      </c>
      <c r="L1402" s="26">
        <f t="shared" si="523"/>
        <v>0</v>
      </c>
      <c r="M1402" s="26">
        <f t="shared" si="524"/>
        <v>0</v>
      </c>
      <c r="N1402" s="26">
        <f t="shared" si="525"/>
        <v>10</v>
      </c>
      <c r="O1402" s="26">
        <f t="shared" si="526"/>
        <v>5</v>
      </c>
      <c r="P1402" s="26">
        <f t="shared" si="527"/>
        <v>0</v>
      </c>
      <c r="Q1402" s="26">
        <f t="shared" si="528"/>
        <v>5</v>
      </c>
      <c r="R1402" s="26">
        <f t="shared" si="529"/>
        <v>7.5</v>
      </c>
      <c r="S1402" s="26">
        <f t="shared" si="530"/>
        <v>5</v>
      </c>
      <c r="T1402" s="26">
        <f t="shared" si="531"/>
        <v>2.5</v>
      </c>
      <c r="U1402" s="26">
        <f t="shared" si="532"/>
        <v>0</v>
      </c>
      <c r="V1402" s="26">
        <f t="shared" si="533"/>
        <v>0</v>
      </c>
      <c r="W1402" s="26">
        <f>VLOOKUP(AF1402,角色间职业划分!L:M,2,FALSE)</f>
        <v>20003</v>
      </c>
      <c r="X1402" s="26">
        <f t="shared" si="534"/>
        <v>55</v>
      </c>
      <c r="Y1402" s="26">
        <v>0</v>
      </c>
      <c r="Z1402" s="26">
        <v>0</v>
      </c>
      <c r="AA1402" s="26">
        <v>0</v>
      </c>
      <c r="AB1402" s="26">
        <f t="shared" si="535"/>
        <v>15</v>
      </c>
      <c r="AC1402" s="1">
        <f t="shared" si="516"/>
        <v>1768</v>
      </c>
      <c r="AD1402" s="51"/>
      <c r="AE1402" s="1"/>
      <c r="AF1402">
        <f t="shared" si="536"/>
        <v>23</v>
      </c>
      <c r="AG1402" s="26" t="str">
        <f>VLOOKUP(AF1402,角色间职业划分!P:R,3,FALSE)</f>
        <v>幻术师</v>
      </c>
      <c r="AH1402" s="26">
        <f t="shared" si="537"/>
        <v>55</v>
      </c>
    </row>
    <row r="1403" spans="1:34" x14ac:dyDescent="0.15">
      <c r="A1403" s="26">
        <v>1399</v>
      </c>
      <c r="B1403" s="26">
        <f t="shared" si="517"/>
        <v>0</v>
      </c>
      <c r="C1403" s="26">
        <f>ROUND(IF($AG1403="战士",VLOOKUP($AH1403,$DV:$ER,DX$1,FALSE),IF($AG1403="幻术师",VLOOKUP($AH1403,$EU:$FQ,EW$1,FALSE),IF($AG1403="刺客",VLOOKUP($AH1403,$FU:$GQ,FW$1,FALSE),"无该职业")))/VLOOKUP(AF1403,角色间职业划分!P:AP,20,FALSE),0)</f>
        <v>60</v>
      </c>
      <c r="D1403" s="26">
        <f t="shared" si="518"/>
        <v>0</v>
      </c>
      <c r="E1403" s="26">
        <f>ROUND(IF($AG1403="战士",VLOOKUP($AH1403,$DV:$ER,DZ$1,FALSE),IF($AG1403="幻术师",VLOOKUP($AH1403,$EU:$FQ,EY$1,FALSE),IF($AG1403="刺客",VLOOKUP($AH1403,$FU:$GQ,FY$1,FALSE),"无该职业")))*VLOOKUP($AF1403,角色间职业划分!$P:$AP,26,FALSE)*VLOOKUP($AF1403,角色间职业划分!$P:$AP,13,FALSE)/角色间职业划分!$AB$9,0)</f>
        <v>2722</v>
      </c>
      <c r="F1403" s="26">
        <f>ROUND(IF($AG1403="战士",VLOOKUP($AH1403,$DV:$ER,EA$1,FALSE),IF($AG1403="幻术师",VLOOKUP($AH1403,$EU:$FQ,EZ$1,FALSE),IF($AG1403="刺客",VLOOKUP($AH1403,$FU:$GQ,FZ$1,FALSE),"无该职业")))*VLOOKUP($AF1403,角色间职业划分!$P:$AP,8,FALSE)/角色间职业划分!$W$9,0)</f>
        <v>9818</v>
      </c>
      <c r="G1403" s="26">
        <f>ROUND(IF($AG1403="战士",VLOOKUP($AH1403,$DV:$ER,EB$1,FALSE),IF($AG1403="幻术师",VLOOKUP($AH1403,$EU:$FQ,FA$1,FALSE),IF($AG1403="刺客",VLOOKUP($AH1403,$FU:$GQ,GA$1,FALSE),"无该职业")))*VLOOKUP($AF1403,角色间职业划分!$P:$AP,13,FALSE)/角色间职业划分!$AB$9,0)</f>
        <v>6239</v>
      </c>
      <c r="H1403" s="26">
        <f t="shared" si="519"/>
        <v>0</v>
      </c>
      <c r="I1403" s="26">
        <f t="shared" si="520"/>
        <v>0</v>
      </c>
      <c r="J1403" s="26">
        <f t="shared" si="521"/>
        <v>0</v>
      </c>
      <c r="K1403" s="26">
        <f t="shared" si="522"/>
        <v>0</v>
      </c>
      <c r="L1403" s="26">
        <f t="shared" si="523"/>
        <v>0</v>
      </c>
      <c r="M1403" s="26">
        <f t="shared" si="524"/>
        <v>0</v>
      </c>
      <c r="N1403" s="26">
        <f t="shared" si="525"/>
        <v>10</v>
      </c>
      <c r="O1403" s="26">
        <f t="shared" si="526"/>
        <v>5</v>
      </c>
      <c r="P1403" s="26">
        <f t="shared" si="527"/>
        <v>0</v>
      </c>
      <c r="Q1403" s="26">
        <f t="shared" si="528"/>
        <v>5</v>
      </c>
      <c r="R1403" s="26">
        <f t="shared" si="529"/>
        <v>7.5</v>
      </c>
      <c r="S1403" s="26">
        <f t="shared" si="530"/>
        <v>5</v>
      </c>
      <c r="T1403" s="26">
        <f t="shared" si="531"/>
        <v>2.5</v>
      </c>
      <c r="U1403" s="26">
        <f t="shared" si="532"/>
        <v>0</v>
      </c>
      <c r="V1403" s="26">
        <f t="shared" si="533"/>
        <v>0</v>
      </c>
      <c r="W1403" s="26">
        <f>VLOOKUP(AF1403,角色间职业划分!L:M,2,FALSE)</f>
        <v>20003</v>
      </c>
      <c r="X1403" s="26">
        <f t="shared" si="534"/>
        <v>56</v>
      </c>
      <c r="Y1403" s="26">
        <v>0</v>
      </c>
      <c r="Z1403" s="26">
        <v>0</v>
      </c>
      <c r="AA1403" s="26">
        <v>0</v>
      </c>
      <c r="AB1403" s="26">
        <f t="shared" si="535"/>
        <v>15</v>
      </c>
      <c r="AC1403" s="1">
        <f t="shared" si="516"/>
        <v>1818</v>
      </c>
      <c r="AD1403" s="51"/>
      <c r="AE1403" s="1"/>
      <c r="AF1403">
        <f t="shared" si="536"/>
        <v>23</v>
      </c>
      <c r="AG1403" s="26" t="str">
        <f>VLOOKUP(AF1403,角色间职业划分!P:R,3,FALSE)</f>
        <v>幻术师</v>
      </c>
      <c r="AH1403" s="26">
        <f t="shared" si="537"/>
        <v>56</v>
      </c>
    </row>
    <row r="1404" spans="1:34" x14ac:dyDescent="0.15">
      <c r="A1404" s="26">
        <v>1400</v>
      </c>
      <c r="B1404" s="26">
        <f t="shared" si="517"/>
        <v>0</v>
      </c>
      <c r="C1404" s="26">
        <f>ROUND(IF($AG1404="战士",VLOOKUP($AH1404,$DV:$ER,DX$1,FALSE),IF($AG1404="幻术师",VLOOKUP($AH1404,$EU:$FQ,EW$1,FALSE),IF($AG1404="刺客",VLOOKUP($AH1404,$FU:$GQ,FW$1,FALSE),"无该职业")))/VLOOKUP(AF1404,角色间职业划分!P:AP,20,FALSE),0)</f>
        <v>60</v>
      </c>
      <c r="D1404" s="26">
        <f t="shared" si="518"/>
        <v>0</v>
      </c>
      <c r="E1404" s="26">
        <f>ROUND(IF($AG1404="战士",VLOOKUP($AH1404,$DV:$ER,DZ$1,FALSE),IF($AG1404="幻术师",VLOOKUP($AH1404,$EU:$FQ,EY$1,FALSE),IF($AG1404="刺客",VLOOKUP($AH1404,$FU:$GQ,FY$1,FALSE),"无该职业")))*VLOOKUP($AF1404,角色间职业划分!$P:$AP,26,FALSE)*VLOOKUP($AF1404,角色间职业划分!$P:$AP,13,FALSE)/角色间职业划分!$AB$9,0)</f>
        <v>2722</v>
      </c>
      <c r="F1404" s="26">
        <f>ROUND(IF($AG1404="战士",VLOOKUP($AH1404,$DV:$ER,EA$1,FALSE),IF($AG1404="幻术师",VLOOKUP($AH1404,$EU:$FQ,EZ$1,FALSE),IF($AG1404="刺客",VLOOKUP($AH1404,$FU:$GQ,FZ$1,FALSE),"无该职业")))*VLOOKUP($AF1404,角色间职业划分!$P:$AP,8,FALSE)/角色间职业划分!$W$9,0)</f>
        <v>9818</v>
      </c>
      <c r="G1404" s="26">
        <f>ROUND(IF($AG1404="战士",VLOOKUP($AH1404,$DV:$ER,EB$1,FALSE),IF($AG1404="幻术师",VLOOKUP($AH1404,$EU:$FQ,FA$1,FALSE),IF($AG1404="刺客",VLOOKUP($AH1404,$FU:$GQ,GA$1,FALSE),"无该职业")))*VLOOKUP($AF1404,角色间职业划分!$P:$AP,13,FALSE)/角色间职业划分!$AB$9,0)</f>
        <v>6995</v>
      </c>
      <c r="H1404" s="26">
        <f t="shared" si="519"/>
        <v>0</v>
      </c>
      <c r="I1404" s="26">
        <f t="shared" si="520"/>
        <v>0</v>
      </c>
      <c r="J1404" s="26">
        <f t="shared" si="521"/>
        <v>0</v>
      </c>
      <c r="K1404" s="26">
        <f t="shared" si="522"/>
        <v>0</v>
      </c>
      <c r="L1404" s="26">
        <f t="shared" si="523"/>
        <v>0</v>
      </c>
      <c r="M1404" s="26">
        <f t="shared" si="524"/>
        <v>0</v>
      </c>
      <c r="N1404" s="26">
        <f t="shared" si="525"/>
        <v>10</v>
      </c>
      <c r="O1404" s="26">
        <f t="shared" si="526"/>
        <v>5</v>
      </c>
      <c r="P1404" s="26">
        <f t="shared" si="527"/>
        <v>0</v>
      </c>
      <c r="Q1404" s="26">
        <f t="shared" si="528"/>
        <v>5</v>
      </c>
      <c r="R1404" s="26">
        <f t="shared" si="529"/>
        <v>7.5</v>
      </c>
      <c r="S1404" s="26">
        <f t="shared" si="530"/>
        <v>5</v>
      </c>
      <c r="T1404" s="26">
        <f t="shared" si="531"/>
        <v>2.5</v>
      </c>
      <c r="U1404" s="26">
        <f t="shared" si="532"/>
        <v>0</v>
      </c>
      <c r="V1404" s="26">
        <f t="shared" si="533"/>
        <v>0</v>
      </c>
      <c r="W1404" s="26">
        <f>VLOOKUP(AF1404,角色间职业划分!L:M,2,FALSE)</f>
        <v>20003</v>
      </c>
      <c r="X1404" s="26">
        <f t="shared" si="534"/>
        <v>57</v>
      </c>
      <c r="Y1404" s="26">
        <v>0</v>
      </c>
      <c r="Z1404" s="26">
        <v>0</v>
      </c>
      <c r="AA1404" s="26">
        <v>0</v>
      </c>
      <c r="AB1404" s="26">
        <f t="shared" si="535"/>
        <v>15</v>
      </c>
      <c r="AC1404" s="1">
        <f t="shared" si="516"/>
        <v>1869</v>
      </c>
      <c r="AD1404" s="51"/>
      <c r="AE1404" s="1"/>
      <c r="AF1404">
        <f t="shared" si="536"/>
        <v>23</v>
      </c>
      <c r="AG1404" s="26" t="str">
        <f>VLOOKUP(AF1404,角色间职业划分!P:R,3,FALSE)</f>
        <v>幻术师</v>
      </c>
      <c r="AH1404" s="26">
        <f t="shared" si="537"/>
        <v>57</v>
      </c>
    </row>
    <row r="1405" spans="1:34" x14ac:dyDescent="0.15">
      <c r="A1405" s="26">
        <v>1401</v>
      </c>
      <c r="B1405" s="26">
        <f t="shared" si="517"/>
        <v>0</v>
      </c>
      <c r="C1405" s="26">
        <f>ROUND(IF($AG1405="战士",VLOOKUP($AH1405,$DV:$ER,DX$1,FALSE),IF($AG1405="幻术师",VLOOKUP($AH1405,$EU:$FQ,EW$1,FALSE),IF($AG1405="刺客",VLOOKUP($AH1405,$FU:$GQ,FW$1,FALSE),"无该职业")))/VLOOKUP(AF1405,角色间职业划分!P:AP,20,FALSE),0)</f>
        <v>60</v>
      </c>
      <c r="D1405" s="26">
        <f t="shared" si="518"/>
        <v>0</v>
      </c>
      <c r="E1405" s="26">
        <f>ROUND(IF($AG1405="战士",VLOOKUP($AH1405,$DV:$ER,DZ$1,FALSE),IF($AG1405="幻术师",VLOOKUP($AH1405,$EU:$FQ,EY$1,FALSE),IF($AG1405="刺客",VLOOKUP($AH1405,$FU:$GQ,FY$1,FALSE),"无该职业")))*VLOOKUP($AF1405,角色间职业划分!$P:$AP,26,FALSE)*VLOOKUP($AF1405,角色间职业划分!$P:$AP,13,FALSE)/角色间职业划分!$AB$9,0)</f>
        <v>2722</v>
      </c>
      <c r="F1405" s="26">
        <f>ROUND(IF($AG1405="战士",VLOOKUP($AH1405,$DV:$ER,EA$1,FALSE),IF($AG1405="幻术师",VLOOKUP($AH1405,$EU:$FQ,EZ$1,FALSE),IF($AG1405="刺客",VLOOKUP($AH1405,$FU:$GQ,FZ$1,FALSE),"无该职业")))*VLOOKUP($AF1405,角色间职业划分!$P:$AP,8,FALSE)/角色间职业划分!$W$9,0)</f>
        <v>9818</v>
      </c>
      <c r="G1405" s="26">
        <f>ROUND(IF($AG1405="战士",VLOOKUP($AH1405,$DV:$ER,EB$1,FALSE),IF($AG1405="幻术师",VLOOKUP($AH1405,$EU:$FQ,FA$1,FALSE),IF($AG1405="刺客",VLOOKUP($AH1405,$FU:$GQ,GA$1,FALSE),"无该职业")))*VLOOKUP($AF1405,角色间职业划分!$P:$AP,13,FALSE)/角色间职业划分!$AB$9,0)</f>
        <v>6995</v>
      </c>
      <c r="H1405" s="26">
        <f t="shared" si="519"/>
        <v>0</v>
      </c>
      <c r="I1405" s="26">
        <f t="shared" si="520"/>
        <v>0</v>
      </c>
      <c r="J1405" s="26">
        <f t="shared" si="521"/>
        <v>0</v>
      </c>
      <c r="K1405" s="26">
        <f t="shared" si="522"/>
        <v>0</v>
      </c>
      <c r="L1405" s="26">
        <f t="shared" si="523"/>
        <v>0</v>
      </c>
      <c r="M1405" s="26">
        <f t="shared" si="524"/>
        <v>0</v>
      </c>
      <c r="N1405" s="26">
        <f t="shared" si="525"/>
        <v>10</v>
      </c>
      <c r="O1405" s="26">
        <f t="shared" si="526"/>
        <v>5</v>
      </c>
      <c r="P1405" s="26">
        <f t="shared" si="527"/>
        <v>0</v>
      </c>
      <c r="Q1405" s="26">
        <f t="shared" si="528"/>
        <v>5</v>
      </c>
      <c r="R1405" s="26">
        <f t="shared" si="529"/>
        <v>7.5</v>
      </c>
      <c r="S1405" s="26">
        <f t="shared" si="530"/>
        <v>5</v>
      </c>
      <c r="T1405" s="26">
        <f t="shared" si="531"/>
        <v>5</v>
      </c>
      <c r="U1405" s="26">
        <f t="shared" si="532"/>
        <v>0</v>
      </c>
      <c r="V1405" s="26">
        <f t="shared" si="533"/>
        <v>0</v>
      </c>
      <c r="W1405" s="26">
        <f>VLOOKUP(AF1405,角色间职业划分!L:M,2,FALSE)</f>
        <v>20003</v>
      </c>
      <c r="X1405" s="26">
        <f t="shared" si="534"/>
        <v>58</v>
      </c>
      <c r="Y1405" s="26">
        <v>0</v>
      </c>
      <c r="Z1405" s="26">
        <v>0</v>
      </c>
      <c r="AA1405" s="26">
        <v>0</v>
      </c>
      <c r="AB1405" s="26">
        <f t="shared" si="535"/>
        <v>15</v>
      </c>
      <c r="AC1405" s="1">
        <f t="shared" si="516"/>
        <v>1919</v>
      </c>
      <c r="AD1405" s="51"/>
      <c r="AE1405" s="1"/>
      <c r="AF1405">
        <f t="shared" si="536"/>
        <v>23</v>
      </c>
      <c r="AG1405" s="26" t="str">
        <f>VLOOKUP(AF1405,角色间职业划分!P:R,3,FALSE)</f>
        <v>幻术师</v>
      </c>
      <c r="AH1405" s="26">
        <f t="shared" si="537"/>
        <v>58</v>
      </c>
    </row>
    <row r="1406" spans="1:34" x14ac:dyDescent="0.15">
      <c r="A1406" s="26">
        <v>1402</v>
      </c>
      <c r="B1406" s="26">
        <f t="shared" si="517"/>
        <v>0</v>
      </c>
      <c r="C1406" s="26">
        <f>ROUND(IF($AG1406="战士",VLOOKUP($AH1406,$DV:$ER,DX$1,FALSE),IF($AG1406="幻术师",VLOOKUP($AH1406,$EU:$FQ,EW$1,FALSE),IF($AG1406="刺客",VLOOKUP($AH1406,$FU:$GQ,FW$1,FALSE),"无该职业")))/VLOOKUP(AF1406,角色间职业划分!P:AP,20,FALSE),0)</f>
        <v>60</v>
      </c>
      <c r="D1406" s="26">
        <f t="shared" si="518"/>
        <v>0</v>
      </c>
      <c r="E1406" s="26">
        <f>ROUND(IF($AG1406="战士",VLOOKUP($AH1406,$DV:$ER,DZ$1,FALSE),IF($AG1406="幻术师",VLOOKUP($AH1406,$EU:$FQ,EY$1,FALSE),IF($AG1406="刺客",VLOOKUP($AH1406,$FU:$GQ,FY$1,FALSE),"无该职业")))*VLOOKUP($AF1406,角色间职业划分!$P:$AP,26,FALSE)*VLOOKUP($AF1406,角色间职业划分!$P:$AP,13,FALSE)/角色间职业划分!$AB$9,0)</f>
        <v>2722</v>
      </c>
      <c r="F1406" s="26">
        <f>ROUND(IF($AG1406="战士",VLOOKUP($AH1406,$DV:$ER,EA$1,FALSE),IF($AG1406="幻术师",VLOOKUP($AH1406,$EU:$FQ,EZ$1,FALSE),IF($AG1406="刺客",VLOOKUP($AH1406,$FU:$GQ,FZ$1,FALSE),"无该职业")))*VLOOKUP($AF1406,角色间职业划分!$P:$AP,8,FALSE)/角色间职业划分!$W$9,0)</f>
        <v>10940</v>
      </c>
      <c r="G1406" s="26">
        <f>ROUND(IF($AG1406="战士",VLOOKUP($AH1406,$DV:$ER,EB$1,FALSE),IF($AG1406="幻术师",VLOOKUP($AH1406,$EU:$FQ,FA$1,FALSE),IF($AG1406="刺客",VLOOKUP($AH1406,$FU:$GQ,GA$1,FALSE),"无该职业")))*VLOOKUP($AF1406,角色间职业划分!$P:$AP,13,FALSE)/角色间职业划分!$AB$9,0)</f>
        <v>6995</v>
      </c>
      <c r="H1406" s="26">
        <f t="shared" si="519"/>
        <v>0</v>
      </c>
      <c r="I1406" s="26">
        <f t="shared" si="520"/>
        <v>0</v>
      </c>
      <c r="J1406" s="26">
        <f t="shared" si="521"/>
        <v>0</v>
      </c>
      <c r="K1406" s="26">
        <f t="shared" si="522"/>
        <v>0</v>
      </c>
      <c r="L1406" s="26">
        <f t="shared" si="523"/>
        <v>0</v>
      </c>
      <c r="M1406" s="26">
        <f t="shared" si="524"/>
        <v>0</v>
      </c>
      <c r="N1406" s="26">
        <f t="shared" si="525"/>
        <v>10</v>
      </c>
      <c r="O1406" s="26">
        <f t="shared" si="526"/>
        <v>5</v>
      </c>
      <c r="P1406" s="26">
        <f t="shared" si="527"/>
        <v>0</v>
      </c>
      <c r="Q1406" s="26">
        <f t="shared" si="528"/>
        <v>5</v>
      </c>
      <c r="R1406" s="26">
        <f t="shared" si="529"/>
        <v>7.5</v>
      </c>
      <c r="S1406" s="26">
        <f t="shared" si="530"/>
        <v>5</v>
      </c>
      <c r="T1406" s="26">
        <f t="shared" si="531"/>
        <v>5</v>
      </c>
      <c r="U1406" s="26">
        <f t="shared" si="532"/>
        <v>0</v>
      </c>
      <c r="V1406" s="26">
        <f t="shared" si="533"/>
        <v>0</v>
      </c>
      <c r="W1406" s="26">
        <f>VLOOKUP(AF1406,角色间职业划分!L:M,2,FALSE)</f>
        <v>20003</v>
      </c>
      <c r="X1406" s="26">
        <f t="shared" si="534"/>
        <v>59</v>
      </c>
      <c r="Y1406" s="26">
        <v>0</v>
      </c>
      <c r="Z1406" s="26">
        <v>0</v>
      </c>
      <c r="AA1406" s="26">
        <v>0</v>
      </c>
      <c r="AB1406" s="26">
        <f t="shared" si="535"/>
        <v>15</v>
      </c>
      <c r="AC1406" s="1">
        <f t="shared" si="516"/>
        <v>1970</v>
      </c>
      <c r="AD1406" s="51"/>
      <c r="AE1406" s="1"/>
      <c r="AF1406">
        <f t="shared" si="536"/>
        <v>23</v>
      </c>
      <c r="AG1406" s="26" t="str">
        <f>VLOOKUP(AF1406,角色间职业划分!P:R,3,FALSE)</f>
        <v>幻术师</v>
      </c>
      <c r="AH1406" s="26">
        <f t="shared" si="537"/>
        <v>59</v>
      </c>
    </row>
    <row r="1407" spans="1:34" x14ac:dyDescent="0.15">
      <c r="A1407" s="26">
        <v>1403</v>
      </c>
      <c r="B1407" s="26">
        <f t="shared" si="517"/>
        <v>0</v>
      </c>
      <c r="C1407" s="26">
        <f>ROUND(IF($AG1407="战士",VLOOKUP($AH1407,$DV:$ER,DX$1,FALSE),IF($AG1407="幻术师",VLOOKUP($AH1407,$EU:$FQ,EW$1,FALSE),IF($AG1407="刺客",VLOOKUP($AH1407,$FU:$GQ,FW$1,FALSE),"无该职业")))/VLOOKUP(AF1407,角色间职业划分!P:AP,20,FALSE),0)</f>
        <v>67</v>
      </c>
      <c r="D1407" s="26">
        <f t="shared" si="518"/>
        <v>0</v>
      </c>
      <c r="E1407" s="26">
        <f>ROUND(IF($AG1407="战士",VLOOKUP($AH1407,$DV:$ER,DZ$1,FALSE),IF($AG1407="幻术师",VLOOKUP($AH1407,$EU:$FQ,EY$1,FALSE),IF($AG1407="刺客",VLOOKUP($AH1407,$FU:$GQ,FY$1,FALSE),"无该职业")))*VLOOKUP($AF1407,角色间职业划分!$P:$AP,26,FALSE)*VLOOKUP($AF1407,角色间职业划分!$P:$AP,13,FALSE)/角色间职业划分!$AB$9,0)</f>
        <v>2722</v>
      </c>
      <c r="F1407" s="26">
        <f>ROUND(IF($AG1407="战士",VLOOKUP($AH1407,$DV:$ER,EA$1,FALSE),IF($AG1407="幻术师",VLOOKUP($AH1407,$EU:$FQ,EZ$1,FALSE),IF($AG1407="刺客",VLOOKUP($AH1407,$FU:$GQ,FZ$1,FALSE),"无该职业")))*VLOOKUP($AF1407,角色间职业划分!$P:$AP,8,FALSE)/角色间职业划分!$W$9,0)</f>
        <v>10940</v>
      </c>
      <c r="G1407" s="26">
        <f>ROUND(IF($AG1407="战士",VLOOKUP($AH1407,$DV:$ER,EB$1,FALSE),IF($AG1407="幻术师",VLOOKUP($AH1407,$EU:$FQ,FA$1,FALSE),IF($AG1407="刺客",VLOOKUP($AH1407,$FU:$GQ,GA$1,FALSE),"无该职业")))*VLOOKUP($AF1407,角色间职业划分!$P:$AP,13,FALSE)/角色间职业划分!$AB$9,0)</f>
        <v>6995</v>
      </c>
      <c r="H1407" s="26">
        <f t="shared" si="519"/>
        <v>0</v>
      </c>
      <c r="I1407" s="26">
        <f t="shared" si="520"/>
        <v>0</v>
      </c>
      <c r="J1407" s="26">
        <f t="shared" si="521"/>
        <v>0</v>
      </c>
      <c r="K1407" s="26">
        <f t="shared" si="522"/>
        <v>0</v>
      </c>
      <c r="L1407" s="26">
        <f t="shared" si="523"/>
        <v>0</v>
      </c>
      <c r="M1407" s="26">
        <f t="shared" si="524"/>
        <v>0</v>
      </c>
      <c r="N1407" s="26">
        <f t="shared" si="525"/>
        <v>10</v>
      </c>
      <c r="O1407" s="26">
        <f t="shared" si="526"/>
        <v>5</v>
      </c>
      <c r="P1407" s="26">
        <f t="shared" si="527"/>
        <v>0</v>
      </c>
      <c r="Q1407" s="26">
        <f t="shared" si="528"/>
        <v>5</v>
      </c>
      <c r="R1407" s="26">
        <f t="shared" si="529"/>
        <v>7.5</v>
      </c>
      <c r="S1407" s="26">
        <f t="shared" si="530"/>
        <v>5</v>
      </c>
      <c r="T1407" s="26">
        <f t="shared" si="531"/>
        <v>5</v>
      </c>
      <c r="U1407" s="26">
        <f t="shared" si="532"/>
        <v>0</v>
      </c>
      <c r="V1407" s="26">
        <f t="shared" si="533"/>
        <v>0</v>
      </c>
      <c r="W1407" s="26">
        <f>VLOOKUP(AF1407,角色间职业划分!L:M,2,FALSE)</f>
        <v>20003</v>
      </c>
      <c r="X1407" s="26">
        <f t="shared" si="534"/>
        <v>60</v>
      </c>
      <c r="Y1407" s="26">
        <v>0</v>
      </c>
      <c r="Z1407" s="26">
        <v>0</v>
      </c>
      <c r="AA1407" s="26">
        <v>0</v>
      </c>
      <c r="AB1407" s="26">
        <f t="shared" si="535"/>
        <v>17.5</v>
      </c>
      <c r="AC1407" s="1">
        <f t="shared" si="516"/>
        <v>2020</v>
      </c>
      <c r="AD1407" s="51"/>
      <c r="AE1407" s="1"/>
      <c r="AF1407">
        <f t="shared" si="536"/>
        <v>23</v>
      </c>
      <c r="AG1407" s="26" t="str">
        <f>VLOOKUP(AF1407,角色间职业划分!P:R,3,FALSE)</f>
        <v>幻术师</v>
      </c>
      <c r="AH1407" s="26">
        <f t="shared" si="537"/>
        <v>60</v>
      </c>
    </row>
    <row r="1408" spans="1:34" x14ac:dyDescent="0.15">
      <c r="W1408" s="26"/>
      <c r="X1408" s="26"/>
      <c r="Y1408" s="26"/>
      <c r="Z1408" s="26"/>
      <c r="AA1408" s="26"/>
      <c r="AB1408" s="26"/>
    </row>
    <row r="1409" spans="23:28" x14ac:dyDescent="0.15">
      <c r="W1409" s="26"/>
      <c r="X1409" s="26"/>
      <c r="Y1409" s="26"/>
      <c r="Z1409" s="26"/>
      <c r="AA1409" s="26"/>
      <c r="AB1409" s="26"/>
    </row>
    <row r="1410" spans="23:28" x14ac:dyDescent="0.15">
      <c r="W1410" s="26"/>
      <c r="X1410" s="26"/>
      <c r="Y1410" s="26"/>
      <c r="Z1410" s="26"/>
      <c r="AA1410" s="26"/>
      <c r="AB1410" s="26"/>
    </row>
    <row r="1411" spans="23:28" x14ac:dyDescent="0.15">
      <c r="W1411" s="26"/>
      <c r="X1411" s="26"/>
      <c r="Y1411" s="26"/>
      <c r="Z1411" s="26"/>
      <c r="AA1411" s="26"/>
      <c r="AB1411" s="26"/>
    </row>
    <row r="1412" spans="23:28" x14ac:dyDescent="0.15">
      <c r="W1412" s="26"/>
      <c r="X1412" s="26"/>
      <c r="Y1412" s="26"/>
      <c r="Z1412" s="26"/>
      <c r="AA1412" s="26"/>
      <c r="AB1412" s="26"/>
    </row>
    <row r="1413" spans="23:28" x14ac:dyDescent="0.15">
      <c r="W1413" s="26"/>
      <c r="X1413" s="26"/>
      <c r="Y1413" s="26"/>
      <c r="Z1413" s="26"/>
      <c r="AA1413" s="26"/>
      <c r="AB1413" s="26"/>
    </row>
    <row r="1414" spans="23:28" x14ac:dyDescent="0.15">
      <c r="W1414" s="26"/>
      <c r="X1414" s="26"/>
      <c r="Y1414" s="26"/>
      <c r="Z1414" s="26"/>
      <c r="AA1414" s="26"/>
      <c r="AB1414" s="26"/>
    </row>
    <row r="1415" spans="23:28" x14ac:dyDescent="0.15">
      <c r="W1415" s="26"/>
      <c r="X1415" s="26"/>
      <c r="Y1415" s="26"/>
      <c r="Z1415" s="26"/>
      <c r="AA1415" s="26"/>
      <c r="AB1415" s="26"/>
    </row>
    <row r="1416" spans="23:28" x14ac:dyDescent="0.15">
      <c r="W1416" s="26"/>
      <c r="X1416" s="26"/>
      <c r="Y1416" s="26"/>
      <c r="Z1416" s="26"/>
      <c r="AA1416" s="26"/>
      <c r="AB1416" s="26"/>
    </row>
    <row r="1417" spans="23:28" x14ac:dyDescent="0.15">
      <c r="W1417" s="26"/>
      <c r="X1417" s="26"/>
      <c r="Y1417" s="26"/>
      <c r="Z1417" s="26"/>
      <c r="AA1417" s="26"/>
      <c r="AB1417" s="26"/>
    </row>
    <row r="1418" spans="23:28" x14ac:dyDescent="0.15">
      <c r="W1418" s="26"/>
      <c r="X1418" s="26"/>
      <c r="Y1418" s="26"/>
      <c r="Z1418" s="26"/>
      <c r="AA1418" s="26"/>
      <c r="AB1418" s="26"/>
    </row>
    <row r="1419" spans="23:28" x14ac:dyDescent="0.15">
      <c r="W1419" s="26"/>
      <c r="X1419" s="26"/>
      <c r="Y1419" s="26"/>
      <c r="Z1419" s="26"/>
      <c r="AA1419" s="26"/>
      <c r="AB1419" s="26"/>
    </row>
    <row r="1420" spans="23:28" x14ac:dyDescent="0.15">
      <c r="W1420" s="26"/>
      <c r="X1420" s="26"/>
      <c r="Y1420" s="26"/>
      <c r="Z1420" s="26"/>
      <c r="AA1420" s="26"/>
      <c r="AB1420" s="26"/>
    </row>
    <row r="1421" spans="23:28" x14ac:dyDescent="0.15">
      <c r="W1421" s="26"/>
      <c r="X1421" s="26"/>
      <c r="Y1421" s="26"/>
      <c r="Z1421" s="26"/>
      <c r="AA1421" s="26"/>
      <c r="AB1421" s="26"/>
    </row>
    <row r="1422" spans="23:28" x14ac:dyDescent="0.15">
      <c r="W1422" s="26"/>
      <c r="X1422" s="26"/>
      <c r="Y1422" s="26"/>
      <c r="Z1422" s="26"/>
      <c r="AA1422" s="26"/>
      <c r="AB1422" s="26"/>
    </row>
    <row r="1423" spans="23:28" x14ac:dyDescent="0.15">
      <c r="W1423" s="26"/>
      <c r="X1423" s="26"/>
      <c r="Y1423" s="26"/>
      <c r="Z1423" s="26"/>
      <c r="AA1423" s="26"/>
      <c r="AB1423" s="26"/>
    </row>
    <row r="1424" spans="23:28" x14ac:dyDescent="0.15">
      <c r="W1424" s="26"/>
      <c r="X1424" s="26"/>
      <c r="Y1424" s="26"/>
      <c r="Z1424" s="26"/>
      <c r="AA1424" s="26"/>
      <c r="AB1424" s="26"/>
    </row>
    <row r="1425" spans="23:28" x14ac:dyDescent="0.15">
      <c r="W1425" s="26"/>
      <c r="X1425" s="26"/>
      <c r="Y1425" s="26"/>
      <c r="Z1425" s="26"/>
      <c r="AA1425" s="26"/>
      <c r="AB1425" s="26"/>
    </row>
    <row r="1426" spans="23:28" x14ac:dyDescent="0.15">
      <c r="W1426" s="26"/>
      <c r="X1426" s="26"/>
      <c r="Y1426" s="26"/>
      <c r="Z1426" s="26"/>
      <c r="AA1426" s="26"/>
      <c r="AB1426" s="26"/>
    </row>
    <row r="1427" spans="23:28" x14ac:dyDescent="0.15">
      <c r="W1427" s="26"/>
      <c r="X1427" s="26"/>
      <c r="Y1427" s="26"/>
      <c r="Z1427" s="26"/>
      <c r="AA1427" s="26"/>
      <c r="AB1427" s="26"/>
    </row>
    <row r="1428" spans="23:28" x14ac:dyDescent="0.15">
      <c r="W1428" s="26"/>
      <c r="X1428" s="26"/>
      <c r="Y1428" s="26"/>
      <c r="Z1428" s="26"/>
      <c r="AA1428" s="26"/>
      <c r="AB1428" s="26"/>
    </row>
    <row r="1429" spans="23:28" x14ac:dyDescent="0.15">
      <c r="W1429" s="26"/>
      <c r="X1429" s="26"/>
      <c r="Y1429" s="26"/>
      <c r="Z1429" s="26"/>
      <c r="AA1429" s="26"/>
      <c r="AB1429" s="26"/>
    </row>
    <row r="1430" spans="23:28" x14ac:dyDescent="0.15">
      <c r="W1430" s="26"/>
      <c r="X1430" s="26"/>
      <c r="Y1430" s="26"/>
      <c r="Z1430" s="26"/>
      <c r="AA1430" s="26"/>
      <c r="AB1430" s="26"/>
    </row>
    <row r="1431" spans="23:28" x14ac:dyDescent="0.15">
      <c r="W1431" s="26"/>
      <c r="X1431" s="26"/>
      <c r="Y1431" s="26"/>
      <c r="Z1431" s="26"/>
      <c r="AA1431" s="26"/>
      <c r="AB1431" s="26"/>
    </row>
    <row r="1432" spans="23:28" x14ac:dyDescent="0.15">
      <c r="W1432" s="26"/>
      <c r="X1432" s="26"/>
      <c r="Y1432" s="26"/>
      <c r="Z1432" s="26"/>
      <c r="AA1432" s="26"/>
      <c r="AB1432" s="26"/>
    </row>
    <row r="1433" spans="23:28" x14ac:dyDescent="0.15">
      <c r="W1433" s="26"/>
      <c r="X1433" s="26"/>
      <c r="Y1433" s="26"/>
      <c r="Z1433" s="26"/>
      <c r="AA1433" s="26"/>
      <c r="AB1433" s="26"/>
    </row>
    <row r="1434" spans="23:28" x14ac:dyDescent="0.15">
      <c r="W1434" s="26"/>
      <c r="X1434" s="26"/>
      <c r="Y1434" s="26"/>
      <c r="Z1434" s="26"/>
      <c r="AA1434" s="26"/>
      <c r="AB1434" s="26"/>
    </row>
    <row r="1435" spans="23:28" x14ac:dyDescent="0.15">
      <c r="W1435" s="26"/>
      <c r="X1435" s="26"/>
      <c r="Y1435" s="26"/>
      <c r="Z1435" s="26"/>
      <c r="AA1435" s="26"/>
      <c r="AB1435" s="26"/>
    </row>
    <row r="1436" spans="23:28" x14ac:dyDescent="0.15">
      <c r="W1436" s="26"/>
      <c r="X1436" s="26"/>
      <c r="Y1436" s="26"/>
      <c r="Z1436" s="26"/>
      <c r="AA1436" s="26"/>
      <c r="AB1436" s="26"/>
    </row>
    <row r="1437" spans="23:28" x14ac:dyDescent="0.15">
      <c r="W1437" s="26"/>
      <c r="X1437" s="26"/>
      <c r="Y1437" s="26"/>
      <c r="Z1437" s="26"/>
      <c r="AA1437" s="26"/>
      <c r="AB1437" s="26"/>
    </row>
    <row r="1438" spans="23:28" x14ac:dyDescent="0.15">
      <c r="W1438" s="26"/>
      <c r="X1438" s="26"/>
      <c r="Y1438" s="26"/>
      <c r="Z1438" s="26"/>
      <c r="AA1438" s="26"/>
      <c r="AB1438" s="26"/>
    </row>
    <row r="1439" spans="23:28" x14ac:dyDescent="0.15">
      <c r="W1439" s="26"/>
      <c r="X1439" s="26"/>
      <c r="Y1439" s="26"/>
      <c r="Z1439" s="26"/>
      <c r="AA1439" s="26"/>
      <c r="AB1439" s="26"/>
    </row>
    <row r="1440" spans="23:28" x14ac:dyDescent="0.15">
      <c r="W1440" s="26"/>
      <c r="X1440" s="26"/>
      <c r="Y1440" s="26"/>
      <c r="Z1440" s="26"/>
      <c r="AA1440" s="26"/>
      <c r="AB1440" s="26"/>
    </row>
    <row r="1441" spans="23:28" x14ac:dyDescent="0.15">
      <c r="W1441" s="26"/>
      <c r="X1441" s="26"/>
      <c r="Y1441" s="26"/>
      <c r="Z1441" s="26"/>
      <c r="AA1441" s="26"/>
      <c r="AB1441" s="26"/>
    </row>
    <row r="1442" spans="23:28" x14ac:dyDescent="0.15">
      <c r="W1442" s="26"/>
      <c r="X1442" s="26"/>
      <c r="Y1442" s="26"/>
      <c r="Z1442" s="26"/>
      <c r="AA1442" s="26"/>
      <c r="AB1442" s="26"/>
    </row>
    <row r="1443" spans="23:28" x14ac:dyDescent="0.15">
      <c r="W1443" s="26"/>
      <c r="X1443" s="26"/>
      <c r="Y1443" s="26"/>
      <c r="Z1443" s="26"/>
      <c r="AA1443" s="26"/>
      <c r="AB1443" s="26"/>
    </row>
    <row r="1444" spans="23:28" x14ac:dyDescent="0.15">
      <c r="W1444" s="26"/>
      <c r="X1444" s="26"/>
      <c r="Y1444" s="26"/>
      <c r="Z1444" s="26"/>
      <c r="AA1444" s="26"/>
      <c r="AB1444" s="26"/>
    </row>
    <row r="1445" spans="23:28" x14ac:dyDescent="0.15">
      <c r="W1445" s="26"/>
      <c r="X1445" s="26"/>
      <c r="Y1445" s="26"/>
      <c r="Z1445" s="26"/>
      <c r="AA1445" s="26"/>
      <c r="AB1445" s="26"/>
    </row>
    <row r="1446" spans="23:28" x14ac:dyDescent="0.15">
      <c r="W1446" s="26"/>
      <c r="X1446" s="26"/>
      <c r="Y1446" s="26"/>
      <c r="Z1446" s="26"/>
      <c r="AA1446" s="26"/>
      <c r="AB1446" s="26"/>
    </row>
    <row r="1447" spans="23:28" x14ac:dyDescent="0.15">
      <c r="W1447" s="26"/>
      <c r="X1447" s="26"/>
      <c r="Y1447" s="26"/>
      <c r="Z1447" s="26"/>
      <c r="AA1447" s="26"/>
      <c r="AB1447" s="26"/>
    </row>
    <row r="1448" spans="23:28" x14ac:dyDescent="0.15">
      <c r="W1448" s="26"/>
      <c r="X1448" s="26"/>
      <c r="Y1448" s="26"/>
      <c r="Z1448" s="26"/>
      <c r="AA1448" s="26"/>
      <c r="AB1448" s="26"/>
    </row>
    <row r="1449" spans="23:28" x14ac:dyDescent="0.15">
      <c r="W1449" s="26"/>
      <c r="X1449" s="26"/>
      <c r="Y1449" s="26"/>
      <c r="Z1449" s="26"/>
      <c r="AA1449" s="26"/>
      <c r="AB1449" s="26"/>
    </row>
    <row r="1450" spans="23:28" x14ac:dyDescent="0.15">
      <c r="W1450" s="26"/>
      <c r="X1450" s="26"/>
      <c r="Y1450" s="26"/>
      <c r="Z1450" s="26"/>
      <c r="AA1450" s="26"/>
      <c r="AB1450" s="26"/>
    </row>
    <row r="1451" spans="23:28" x14ac:dyDescent="0.15">
      <c r="W1451" s="26"/>
      <c r="X1451" s="26"/>
      <c r="Y1451" s="26"/>
      <c r="Z1451" s="26"/>
      <c r="AA1451" s="26"/>
      <c r="AB1451" s="26"/>
    </row>
    <row r="1452" spans="23:28" x14ac:dyDescent="0.15">
      <c r="W1452" s="26"/>
      <c r="X1452" s="26"/>
      <c r="Y1452" s="26"/>
      <c r="Z1452" s="26"/>
      <c r="AA1452" s="26"/>
      <c r="AB1452" s="26"/>
    </row>
    <row r="1453" spans="23:28" x14ac:dyDescent="0.15">
      <c r="W1453" s="26"/>
      <c r="X1453" s="26"/>
      <c r="Y1453" s="26"/>
      <c r="Z1453" s="26"/>
      <c r="AA1453" s="26"/>
      <c r="AB1453" s="26"/>
    </row>
    <row r="1454" spans="23:28" x14ac:dyDescent="0.15">
      <c r="W1454" s="26"/>
      <c r="X1454" s="26"/>
      <c r="Y1454" s="26"/>
      <c r="Z1454" s="26"/>
      <c r="AA1454" s="26"/>
      <c r="AB1454" s="26"/>
    </row>
    <row r="1455" spans="23:28" x14ac:dyDescent="0.15">
      <c r="W1455" s="26"/>
      <c r="X1455" s="26"/>
      <c r="Y1455" s="26"/>
      <c r="Z1455" s="26"/>
      <c r="AA1455" s="26"/>
      <c r="AB1455" s="26"/>
    </row>
    <row r="1456" spans="23:28" x14ac:dyDescent="0.15">
      <c r="W1456" s="26"/>
      <c r="X1456" s="26"/>
      <c r="Y1456" s="26"/>
      <c r="Z1456" s="26"/>
      <c r="AA1456" s="26"/>
      <c r="AB1456" s="26"/>
    </row>
    <row r="1457" spans="23:28" x14ac:dyDescent="0.15">
      <c r="W1457" s="26"/>
      <c r="X1457" s="26"/>
      <c r="Y1457" s="26"/>
      <c r="Z1457" s="26"/>
      <c r="AA1457" s="26"/>
      <c r="AB1457" s="26"/>
    </row>
    <row r="1458" spans="23:28" x14ac:dyDescent="0.15">
      <c r="W1458" s="26"/>
      <c r="X1458" s="26"/>
      <c r="Y1458" s="26"/>
      <c r="Z1458" s="26"/>
      <c r="AA1458" s="26"/>
      <c r="AB1458" s="26"/>
    </row>
    <row r="1459" spans="23:28" x14ac:dyDescent="0.15">
      <c r="W1459" s="26"/>
      <c r="X1459" s="26"/>
      <c r="Y1459" s="26"/>
      <c r="Z1459" s="26"/>
      <c r="AA1459" s="26"/>
      <c r="AB1459" s="26"/>
    </row>
    <row r="1460" spans="23:28" x14ac:dyDescent="0.15">
      <c r="W1460" s="26"/>
      <c r="X1460" s="26"/>
      <c r="Y1460" s="26"/>
      <c r="Z1460" s="26"/>
      <c r="AA1460" s="26"/>
      <c r="AB1460" s="26"/>
    </row>
    <row r="1461" spans="23:28" x14ac:dyDescent="0.15">
      <c r="W1461" s="26"/>
      <c r="X1461" s="26"/>
      <c r="Y1461" s="26"/>
      <c r="Z1461" s="26"/>
      <c r="AA1461" s="26"/>
      <c r="AB1461" s="26"/>
    </row>
    <row r="1462" spans="23:28" x14ac:dyDescent="0.15">
      <c r="W1462" s="26"/>
      <c r="X1462" s="26"/>
      <c r="Y1462" s="26"/>
      <c r="Z1462" s="26"/>
      <c r="AA1462" s="26"/>
      <c r="AB1462" s="26"/>
    </row>
    <row r="1463" spans="23:28" x14ac:dyDescent="0.15">
      <c r="W1463" s="26"/>
      <c r="X1463" s="26"/>
      <c r="Y1463" s="26"/>
      <c r="Z1463" s="26"/>
      <c r="AA1463" s="26"/>
      <c r="AB1463" s="26"/>
    </row>
    <row r="1464" spans="23:28" x14ac:dyDescent="0.15">
      <c r="W1464" s="26"/>
      <c r="X1464" s="26"/>
      <c r="Y1464" s="26"/>
      <c r="Z1464" s="26"/>
      <c r="AA1464" s="26"/>
      <c r="AB1464" s="26"/>
    </row>
  </sheetData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2"/>
  <sheetViews>
    <sheetView workbookViewId="0">
      <selection activeCell="I20" sqref="I20"/>
    </sheetView>
  </sheetViews>
  <sheetFormatPr baseColWidth="10" defaultRowHeight="15" x14ac:dyDescent="0.15"/>
  <cols>
    <col min="5" max="5" width="15.5" bestFit="1" customWidth="1"/>
    <col min="7" max="7" width="28" customWidth="1"/>
    <col min="8" max="8" width="30" customWidth="1"/>
    <col min="9" max="9" width="34.1640625" customWidth="1"/>
    <col min="14" max="14" width="10.83203125" style="47"/>
    <col min="16" max="16" width="13" customWidth="1"/>
    <col min="17" max="18" width="13.5" bestFit="1" customWidth="1"/>
  </cols>
  <sheetData>
    <row r="1" spans="1:26" x14ac:dyDescent="0.15">
      <c r="E1" t="s">
        <v>328</v>
      </c>
      <c r="F1" t="s">
        <v>327</v>
      </c>
      <c r="S1" t="s">
        <v>314</v>
      </c>
      <c r="T1" t="s">
        <v>315</v>
      </c>
      <c r="V1" t="s">
        <v>316</v>
      </c>
      <c r="W1" t="s">
        <v>315</v>
      </c>
      <c r="Y1" t="s">
        <v>316</v>
      </c>
      <c r="Z1" t="s">
        <v>315</v>
      </c>
    </row>
    <row r="2" spans="1:26" x14ac:dyDescent="0.15">
      <c r="A2" s="1" t="s">
        <v>154</v>
      </c>
      <c r="B2" s="1" t="s">
        <v>183</v>
      </c>
      <c r="C2" s="1" t="s">
        <v>184</v>
      </c>
      <c r="D2" s="1" t="s">
        <v>300</v>
      </c>
      <c r="E2" s="1" t="s">
        <v>301</v>
      </c>
      <c r="F2" s="1" t="s">
        <v>302</v>
      </c>
      <c r="G2" s="1" t="s">
        <v>303</v>
      </c>
      <c r="H2" s="1" t="s">
        <v>304</v>
      </c>
      <c r="I2" s="1" t="s">
        <v>305</v>
      </c>
      <c r="J2" s="1" t="s">
        <v>196</v>
      </c>
      <c r="K2" t="s">
        <v>320</v>
      </c>
      <c r="L2" t="s">
        <v>322</v>
      </c>
      <c r="M2" t="s">
        <v>324</v>
      </c>
      <c r="S2" t="s">
        <v>317</v>
      </c>
      <c r="V2" t="s">
        <v>318</v>
      </c>
      <c r="Y2" t="s">
        <v>319</v>
      </c>
    </row>
    <row r="3" spans="1:26" x14ac:dyDescent="0.15">
      <c r="A3" s="1" t="s">
        <v>178</v>
      </c>
      <c r="B3" s="1" t="s">
        <v>191</v>
      </c>
      <c r="C3" s="1" t="s">
        <v>191</v>
      </c>
      <c r="D3" s="1" t="s">
        <v>178</v>
      </c>
      <c r="E3" s="1" t="s">
        <v>178</v>
      </c>
      <c r="F3" s="1" t="s">
        <v>178</v>
      </c>
      <c r="G3" s="1" t="s">
        <v>191</v>
      </c>
      <c r="H3" s="1" t="s">
        <v>191</v>
      </c>
      <c r="I3" s="1" t="s">
        <v>191</v>
      </c>
      <c r="J3" s="1" t="s">
        <v>191</v>
      </c>
      <c r="K3" t="s">
        <v>178</v>
      </c>
      <c r="L3" t="s">
        <v>178</v>
      </c>
      <c r="M3" t="s">
        <v>178</v>
      </c>
      <c r="S3">
        <v>0.3</v>
      </c>
      <c r="T3">
        <v>0.3</v>
      </c>
      <c r="V3">
        <v>0.6</v>
      </c>
      <c r="W3">
        <v>0.6</v>
      </c>
      <c r="Y3">
        <v>1</v>
      </c>
      <c r="Z3">
        <v>1</v>
      </c>
    </row>
    <row r="4" spans="1:26" x14ac:dyDescent="0.15">
      <c r="A4" s="1" t="s">
        <v>179</v>
      </c>
      <c r="B4" s="1" t="s">
        <v>194</v>
      </c>
      <c r="C4" s="1" t="s">
        <v>195</v>
      </c>
      <c r="D4" s="1" t="s">
        <v>300</v>
      </c>
      <c r="E4" s="1" t="s">
        <v>301</v>
      </c>
      <c r="F4" s="1" t="s">
        <v>302</v>
      </c>
      <c r="G4" s="1" t="s">
        <v>303</v>
      </c>
      <c r="H4" s="1" t="s">
        <v>304</v>
      </c>
      <c r="I4" s="1" t="s">
        <v>305</v>
      </c>
      <c r="J4" s="1" t="s">
        <v>196</v>
      </c>
      <c r="K4" t="s">
        <v>321</v>
      </c>
      <c r="L4" t="s">
        <v>323</v>
      </c>
      <c r="M4" t="s">
        <v>324</v>
      </c>
      <c r="P4" t="s">
        <v>192</v>
      </c>
      <c r="Q4" t="s">
        <v>201</v>
      </c>
      <c r="R4" t="s">
        <v>325</v>
      </c>
      <c r="S4" t="s">
        <v>2</v>
      </c>
      <c r="T4" t="s">
        <v>21</v>
      </c>
      <c r="V4" t="s">
        <v>2</v>
      </c>
      <c r="W4" t="s">
        <v>21</v>
      </c>
      <c r="Y4" t="s">
        <v>2</v>
      </c>
      <c r="Z4" t="s">
        <v>21</v>
      </c>
    </row>
    <row r="5" spans="1:26" x14ac:dyDescent="0.15">
      <c r="A5" s="26">
        <v>1</v>
      </c>
      <c r="B5" s="49" t="s">
        <v>306</v>
      </c>
      <c r="C5" s="1"/>
      <c r="D5" s="26">
        <f>VLOOKUP(A5,P:R,3,FALSE)</f>
        <v>1</v>
      </c>
      <c r="E5" s="48">
        <v>0</v>
      </c>
      <c r="F5" s="48">
        <v>1</v>
      </c>
      <c r="G5" s="1" t="str">
        <f>$S$1&amp;VLOOKUP($A5,$P:$AA,4,FALSE)&amp;"|"&amp;T$1&amp;VLOOKUP($A5,$P:$AA,5,FALSE)</f>
        <v>ATK:0|HP:0</v>
      </c>
      <c r="H5" s="1" t="str">
        <f>V$1&amp;V5&amp;"|"&amp;W$1&amp;W5</f>
        <v>ATK:0|HP:0</v>
      </c>
      <c r="I5" s="1" t="str">
        <f>Y$1&amp;Y5&amp;"|"&amp;Z$1&amp;Z5</f>
        <v>ATK:0|HP:0</v>
      </c>
      <c r="J5" s="48">
        <v>2</v>
      </c>
      <c r="K5">
        <f>VLOOKUP(A5,P:S,4,FALSE)</f>
        <v>0</v>
      </c>
      <c r="L5">
        <f>VLOOKUP(A5,P:Z,7,FALSE)</f>
        <v>0</v>
      </c>
      <c r="M5">
        <f>VLOOKUP(A5,P:Z,10,FALSE)</f>
        <v>0</v>
      </c>
      <c r="P5">
        <v>1</v>
      </c>
      <c r="Q5" s="8">
        <v>10</v>
      </c>
      <c r="R5" s="8">
        <v>1</v>
      </c>
      <c r="S5">
        <f>ROUND(VLOOKUP($Q5,角色属性总表!$AU:$AW,2,FALSE)*S$3,0)</f>
        <v>0</v>
      </c>
      <c r="T5">
        <f>ROUND(VLOOKUP($Q5,角色属性总表!$AU:$AW,3,FALSE)*T$3,0)</f>
        <v>0</v>
      </c>
      <c r="V5">
        <f>ROUND(VLOOKUP($Q5,角色属性总表!$AU:$AW,2,FALSE)*V$3,0)</f>
        <v>0</v>
      </c>
      <c r="W5">
        <f>ROUND(VLOOKUP($Q5,角色属性总表!$AU:$AW,3,FALSE)*W$3,0)</f>
        <v>0</v>
      </c>
      <c r="Y5">
        <f>ROUND(VLOOKUP($Q5,角色属性总表!$AU:$AW,2,FALSE)*Y$3,0)</f>
        <v>0</v>
      </c>
      <c r="Z5">
        <f>ROUND(VLOOKUP($Q5,角色属性总表!$AU:$AW,3,FALSE)*Z$3,0)</f>
        <v>0</v>
      </c>
    </row>
    <row r="6" spans="1:26" x14ac:dyDescent="0.15">
      <c r="A6" s="26">
        <v>2</v>
      </c>
      <c r="B6" s="49" t="s">
        <v>307</v>
      </c>
      <c r="C6" s="1"/>
      <c r="D6" s="26">
        <f t="shared" ref="D6:D12" si="0">VLOOKUP(A6,P:R,3,FALSE)</f>
        <v>10</v>
      </c>
      <c r="E6" s="48">
        <v>0</v>
      </c>
      <c r="F6" s="48">
        <v>2</v>
      </c>
      <c r="G6" s="1" t="str">
        <f t="shared" ref="G6:G12" si="1">$S$1&amp;VLOOKUP($A6,$P:$AA,4,FALSE)&amp;"|"&amp;T$1&amp;VLOOKUP($A6,$P:$AA,5,FALSE)</f>
        <v>ATK:0|HP:0</v>
      </c>
      <c r="H6" s="1" t="str">
        <f t="shared" ref="H6:H12" si="2">V$1&amp;V6&amp;"|"&amp;W$1&amp;W6</f>
        <v>ATK:0|HP:0</v>
      </c>
      <c r="I6" s="1" t="str">
        <f t="shared" ref="I6:I12" si="3">Y$1&amp;Y6&amp;"|"&amp;Z$1&amp;Z6</f>
        <v>ATK:0|HP:0</v>
      </c>
      <c r="J6" s="48">
        <v>2</v>
      </c>
      <c r="K6">
        <f t="shared" ref="K6:K12" si="4">VLOOKUP(A6,P:S,4,FALSE)</f>
        <v>0</v>
      </c>
      <c r="L6">
        <f t="shared" ref="L6:L12" si="5">VLOOKUP(A6,P:Z,7,FALSE)</f>
        <v>0</v>
      </c>
      <c r="M6">
        <f t="shared" ref="M6:M12" si="6">VLOOKUP(A6,P:Z,10,FALSE)</f>
        <v>0</v>
      </c>
      <c r="P6">
        <v>2</v>
      </c>
      <c r="Q6" s="8">
        <v>30</v>
      </c>
      <c r="R6" s="8">
        <f>Q5</f>
        <v>10</v>
      </c>
      <c r="S6">
        <f>ROUND(VLOOKUP($Q6,角色属性总表!$AU:$AW,2,FALSE)*S$3,0)</f>
        <v>0</v>
      </c>
      <c r="T6">
        <f>ROUND(VLOOKUP($Q6,角色属性总表!$AU:$AW,3,FALSE)*T$3,0)</f>
        <v>0</v>
      </c>
      <c r="V6">
        <f>ROUND(VLOOKUP($Q6,角色属性总表!$AU:$AW,2,FALSE)*V$3,0)</f>
        <v>0</v>
      </c>
      <c r="W6">
        <f>ROUND(VLOOKUP($Q6,角色属性总表!$AU:$AW,3,FALSE)*W$3,0)</f>
        <v>0</v>
      </c>
      <c r="Y6">
        <f>ROUND(VLOOKUP($Q6,角色属性总表!$AU:$AW,2,FALSE)*Y$3,0)</f>
        <v>0</v>
      </c>
      <c r="Z6">
        <f>ROUND(VLOOKUP($Q6,角色属性总表!$AU:$AW,3,FALSE)*Z$3,0)</f>
        <v>0</v>
      </c>
    </row>
    <row r="7" spans="1:26" x14ac:dyDescent="0.15">
      <c r="A7" s="26">
        <v>3</v>
      </c>
      <c r="B7" s="49" t="s">
        <v>308</v>
      </c>
      <c r="C7" s="1"/>
      <c r="D7" s="26">
        <f t="shared" si="0"/>
        <v>30</v>
      </c>
      <c r="E7" s="48">
        <v>0</v>
      </c>
      <c r="F7" s="48">
        <v>2</v>
      </c>
      <c r="G7" s="1" t="str">
        <f t="shared" si="1"/>
        <v>ATK:0|HP:0</v>
      </c>
      <c r="H7" s="1" t="str">
        <f t="shared" si="2"/>
        <v>ATK:0|HP:0</v>
      </c>
      <c r="I7" s="1" t="str">
        <f t="shared" si="3"/>
        <v>ATK:0|HP:0</v>
      </c>
      <c r="J7" s="48">
        <v>20</v>
      </c>
      <c r="K7">
        <f t="shared" si="4"/>
        <v>0</v>
      </c>
      <c r="L7">
        <f t="shared" si="5"/>
        <v>0</v>
      </c>
      <c r="M7">
        <f t="shared" si="6"/>
        <v>0</v>
      </c>
      <c r="P7">
        <v>3</v>
      </c>
      <c r="Q7" s="8">
        <v>50</v>
      </c>
      <c r="R7" s="8">
        <f t="shared" ref="R7:R12" si="7">Q6</f>
        <v>30</v>
      </c>
      <c r="S7">
        <f>ROUND(VLOOKUP($Q7,角色属性总表!$AU:$AW,2,FALSE)*S$3,0)</f>
        <v>0</v>
      </c>
      <c r="T7">
        <f>ROUND(VLOOKUP($Q7,角色属性总表!$AU:$AW,3,FALSE)*T$3,0)</f>
        <v>0</v>
      </c>
      <c r="V7">
        <f>ROUND(VLOOKUP($Q7,角色属性总表!$AU:$AW,2,FALSE)*V$3,0)</f>
        <v>0</v>
      </c>
      <c r="W7">
        <f>ROUND(VLOOKUP($Q7,角色属性总表!$AU:$AW,3,FALSE)*W$3,0)</f>
        <v>0</v>
      </c>
      <c r="Y7">
        <f>ROUND(VLOOKUP($Q7,角色属性总表!$AU:$AW,2,FALSE)*Y$3,0)</f>
        <v>0</v>
      </c>
      <c r="Z7">
        <f>ROUND(VLOOKUP($Q7,角色属性总表!$AU:$AW,3,FALSE)*Z$3,0)</f>
        <v>0</v>
      </c>
    </row>
    <row r="8" spans="1:26" x14ac:dyDescent="0.15">
      <c r="A8" s="26">
        <v>4</v>
      </c>
      <c r="B8" s="49" t="s">
        <v>309</v>
      </c>
      <c r="C8" s="1"/>
      <c r="D8" s="26">
        <f t="shared" si="0"/>
        <v>50</v>
      </c>
      <c r="E8" s="48">
        <v>1</v>
      </c>
      <c r="F8" s="48">
        <v>3</v>
      </c>
      <c r="G8" s="1" t="str">
        <f t="shared" si="1"/>
        <v>ATK:0|HP:0</v>
      </c>
      <c r="H8" s="1" t="str">
        <f t="shared" si="2"/>
        <v>ATK:0|HP:0</v>
      </c>
      <c r="I8" s="1" t="str">
        <f t="shared" si="3"/>
        <v>ATK:0|HP:0</v>
      </c>
      <c r="J8" s="48">
        <v>2</v>
      </c>
      <c r="K8">
        <f t="shared" si="4"/>
        <v>0</v>
      </c>
      <c r="L8">
        <f t="shared" si="5"/>
        <v>0</v>
      </c>
      <c r="M8">
        <f t="shared" si="6"/>
        <v>0</v>
      </c>
      <c r="P8">
        <v>4</v>
      </c>
      <c r="Q8" s="8">
        <v>60</v>
      </c>
      <c r="R8" s="8">
        <f t="shared" si="7"/>
        <v>50</v>
      </c>
      <c r="S8">
        <f>ROUND(VLOOKUP($Q8,角色属性总表!$AU:$AW,2,FALSE)*S$3,0)</f>
        <v>0</v>
      </c>
      <c r="T8">
        <f>ROUND(VLOOKUP($Q8,角色属性总表!$AU:$AW,3,FALSE)*T$3,0)</f>
        <v>0</v>
      </c>
      <c r="V8">
        <f>ROUND(VLOOKUP($Q8,角色属性总表!$AU:$AW,2,FALSE)*V$3,0)</f>
        <v>0</v>
      </c>
      <c r="W8">
        <f>ROUND(VLOOKUP($Q8,角色属性总表!$AU:$AW,3,FALSE)*W$3,0)</f>
        <v>0</v>
      </c>
      <c r="Y8">
        <f>ROUND(VLOOKUP($Q8,角色属性总表!$AU:$AW,2,FALSE)*Y$3,0)</f>
        <v>0</v>
      </c>
      <c r="Z8">
        <f>ROUND(VLOOKUP($Q8,角色属性总表!$AU:$AW,3,FALSE)*Z$3,0)</f>
        <v>0</v>
      </c>
    </row>
    <row r="9" spans="1:26" x14ac:dyDescent="0.15">
      <c r="A9" s="26">
        <v>5</v>
      </c>
      <c r="B9" s="49" t="s">
        <v>310</v>
      </c>
      <c r="C9" s="1"/>
      <c r="D9" s="26">
        <f t="shared" si="0"/>
        <v>60</v>
      </c>
      <c r="E9" s="48">
        <v>1</v>
      </c>
      <c r="F9" s="48">
        <v>3</v>
      </c>
      <c r="G9" s="1" t="str">
        <f t="shared" si="1"/>
        <v>ATK:0|HP:0</v>
      </c>
      <c r="H9" s="1" t="str">
        <f t="shared" si="2"/>
        <v>ATK:0|HP:0</v>
      </c>
      <c r="I9" s="1" t="str">
        <f t="shared" si="3"/>
        <v>ATK:0|HP:0</v>
      </c>
      <c r="J9" s="48">
        <v>2</v>
      </c>
      <c r="K9">
        <f t="shared" si="4"/>
        <v>0</v>
      </c>
      <c r="L9">
        <f t="shared" si="5"/>
        <v>0</v>
      </c>
      <c r="M9">
        <f t="shared" si="6"/>
        <v>0</v>
      </c>
      <c r="P9">
        <v>5</v>
      </c>
      <c r="Q9" s="8">
        <v>70</v>
      </c>
      <c r="R9" s="8">
        <f t="shared" si="7"/>
        <v>60</v>
      </c>
      <c r="S9">
        <f>ROUND(VLOOKUP($Q9,角色属性总表!$AU:$AW,2,FALSE)*S$3,0)</f>
        <v>0</v>
      </c>
      <c r="T9">
        <f>ROUND(VLOOKUP($Q9,角色属性总表!$AU:$AW,3,FALSE)*T$3,0)</f>
        <v>0</v>
      </c>
      <c r="V9">
        <f>ROUND(VLOOKUP($Q9,角色属性总表!$AU:$AW,2,FALSE)*V$3,0)</f>
        <v>0</v>
      </c>
      <c r="W9">
        <f>ROUND(VLOOKUP($Q9,角色属性总表!$AU:$AW,3,FALSE)*W$3,0)</f>
        <v>0</v>
      </c>
      <c r="Y9">
        <f>ROUND(VLOOKUP($Q9,角色属性总表!$AU:$AW,2,FALSE)*Y$3,0)</f>
        <v>0</v>
      </c>
      <c r="Z9">
        <f>ROUND(VLOOKUP($Q9,角色属性总表!$AU:$AW,3,FALSE)*Z$3,0)</f>
        <v>0</v>
      </c>
    </row>
    <row r="10" spans="1:26" x14ac:dyDescent="0.15">
      <c r="A10" s="26">
        <v>6</v>
      </c>
      <c r="B10" s="49" t="s">
        <v>311</v>
      </c>
      <c r="C10" s="1"/>
      <c r="D10" s="26">
        <f t="shared" si="0"/>
        <v>70</v>
      </c>
      <c r="E10" s="48">
        <v>1</v>
      </c>
      <c r="F10" s="48">
        <v>4</v>
      </c>
      <c r="G10" s="1" t="str">
        <f t="shared" si="1"/>
        <v>ATK:0|HP:0</v>
      </c>
      <c r="H10" s="1" t="str">
        <f t="shared" si="2"/>
        <v>ATK:0|HP:0</v>
      </c>
      <c r="I10" s="1" t="str">
        <f t="shared" si="3"/>
        <v>ATK:0|HP:0</v>
      </c>
      <c r="J10" s="48">
        <v>2</v>
      </c>
      <c r="K10">
        <f t="shared" si="4"/>
        <v>0</v>
      </c>
      <c r="L10">
        <f t="shared" si="5"/>
        <v>0</v>
      </c>
      <c r="M10">
        <f t="shared" si="6"/>
        <v>0</v>
      </c>
      <c r="P10">
        <v>6</v>
      </c>
      <c r="Q10" s="8">
        <v>80</v>
      </c>
      <c r="R10" s="8">
        <f t="shared" si="7"/>
        <v>70</v>
      </c>
      <c r="S10">
        <f>ROUND(VLOOKUP($Q10,角色属性总表!$AU:$AW,2,FALSE)*S$3,0)</f>
        <v>0</v>
      </c>
      <c r="T10">
        <f>ROUND(VLOOKUP($Q10,角色属性总表!$AU:$AW,3,FALSE)*T$3,0)</f>
        <v>0</v>
      </c>
      <c r="V10">
        <f>ROUND(VLOOKUP($Q10,角色属性总表!$AU:$AW,2,FALSE)*V$3,0)</f>
        <v>0</v>
      </c>
      <c r="W10">
        <f>ROUND(VLOOKUP($Q10,角色属性总表!$AU:$AW,3,FALSE)*W$3,0)</f>
        <v>0</v>
      </c>
      <c r="Y10">
        <f>ROUND(VLOOKUP($Q10,角色属性总表!$AU:$AW,2,FALSE)*Y$3,0)</f>
        <v>0</v>
      </c>
      <c r="Z10">
        <f>ROUND(VLOOKUP($Q10,角色属性总表!$AU:$AW,3,FALSE)*Z$3,0)</f>
        <v>0</v>
      </c>
    </row>
    <row r="11" spans="1:26" x14ac:dyDescent="0.15">
      <c r="A11" s="26">
        <v>7</v>
      </c>
      <c r="B11" s="49" t="s">
        <v>312</v>
      </c>
      <c r="C11" s="1"/>
      <c r="D11" s="26">
        <f t="shared" si="0"/>
        <v>80</v>
      </c>
      <c r="E11" s="48">
        <v>1</v>
      </c>
      <c r="F11" s="48">
        <v>4</v>
      </c>
      <c r="G11" s="1" t="str">
        <f t="shared" si="1"/>
        <v>ATK:0|HP:0</v>
      </c>
      <c r="H11" s="1" t="str">
        <f t="shared" si="2"/>
        <v>ATK:0|HP:0</v>
      </c>
      <c r="I11" s="1" t="str">
        <f t="shared" si="3"/>
        <v>ATK:0|HP:0</v>
      </c>
      <c r="J11" s="48">
        <v>2</v>
      </c>
      <c r="K11">
        <f t="shared" si="4"/>
        <v>0</v>
      </c>
      <c r="L11">
        <f t="shared" si="5"/>
        <v>0</v>
      </c>
      <c r="M11">
        <f t="shared" si="6"/>
        <v>0</v>
      </c>
      <c r="P11">
        <v>7</v>
      </c>
      <c r="Q11" s="8">
        <v>90</v>
      </c>
      <c r="R11" s="8">
        <f t="shared" si="7"/>
        <v>80</v>
      </c>
      <c r="S11">
        <f>ROUND(VLOOKUP($Q11,角色属性总表!$AU:$AW,2,FALSE)*S$3,0)</f>
        <v>0</v>
      </c>
      <c r="T11">
        <f>ROUND(VLOOKUP($Q11,角色属性总表!$AU:$AW,3,FALSE)*T$3,0)</f>
        <v>0</v>
      </c>
      <c r="V11">
        <f>ROUND(VLOOKUP($Q11,角色属性总表!$AU:$AW,2,FALSE)*V$3,0)</f>
        <v>0</v>
      </c>
      <c r="W11">
        <f>ROUND(VLOOKUP($Q11,角色属性总表!$AU:$AW,3,FALSE)*W$3,0)</f>
        <v>0</v>
      </c>
      <c r="Y11">
        <f>ROUND(VLOOKUP($Q11,角色属性总表!$AU:$AW,2,FALSE)*Y$3,0)</f>
        <v>0</v>
      </c>
      <c r="Z11">
        <f>ROUND(VLOOKUP($Q11,角色属性总表!$AU:$AW,3,FALSE)*Z$3,0)</f>
        <v>0</v>
      </c>
    </row>
    <row r="12" spans="1:26" x14ac:dyDescent="0.15">
      <c r="A12" s="26">
        <v>8</v>
      </c>
      <c r="B12" s="49" t="s">
        <v>313</v>
      </c>
      <c r="C12" s="1"/>
      <c r="D12" s="26">
        <f t="shared" si="0"/>
        <v>90</v>
      </c>
      <c r="E12" s="48">
        <v>1</v>
      </c>
      <c r="F12" s="48">
        <v>5</v>
      </c>
      <c r="G12" s="1" t="str">
        <f t="shared" si="1"/>
        <v>ATK:0|HP:0</v>
      </c>
      <c r="H12" s="1" t="str">
        <f t="shared" si="2"/>
        <v>ATK:0|HP:0</v>
      </c>
      <c r="I12" s="1" t="str">
        <f t="shared" si="3"/>
        <v>ATK:0|HP:0</v>
      </c>
      <c r="J12" s="48">
        <v>2</v>
      </c>
      <c r="K12">
        <f t="shared" si="4"/>
        <v>0</v>
      </c>
      <c r="L12">
        <f t="shared" si="5"/>
        <v>0</v>
      </c>
      <c r="M12">
        <f t="shared" si="6"/>
        <v>0</v>
      </c>
      <c r="P12">
        <v>8</v>
      </c>
      <c r="Q12" s="46">
        <v>100</v>
      </c>
      <c r="R12" s="8">
        <f t="shared" si="7"/>
        <v>90</v>
      </c>
      <c r="S12">
        <f>ROUND(VLOOKUP($Q12,角色属性总表!$AU:$AW,2,FALSE)*S$3,0)</f>
        <v>0</v>
      </c>
      <c r="T12">
        <f>ROUND(VLOOKUP($Q12,角色属性总表!$AU:$AW,3,FALSE)*T$3,0)</f>
        <v>0</v>
      </c>
      <c r="V12">
        <f>ROUND(VLOOKUP($Q12,角色属性总表!$AU:$AW,2,FALSE)*V$3,0)</f>
        <v>0</v>
      </c>
      <c r="W12">
        <f>ROUND(VLOOKUP($Q12,角色属性总表!$AU:$AW,3,FALSE)*W$3,0)</f>
        <v>0</v>
      </c>
      <c r="Y12">
        <f>ROUND(VLOOKUP($Q12,角色属性总表!$AU:$AW,2,FALSE)*Y$3,0)</f>
        <v>0</v>
      </c>
      <c r="Z12">
        <f>ROUND(VLOOKUP($Q12,角色属性总表!$AU:$AW,3,FALSE)*Z$3,0)</f>
        <v>0</v>
      </c>
    </row>
  </sheetData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S364"/>
  <sheetViews>
    <sheetView workbookViewId="0">
      <selection activeCell="BN5" sqref="BN5:BN14"/>
    </sheetView>
  </sheetViews>
  <sheetFormatPr baseColWidth="10" defaultColWidth="6.33203125" defaultRowHeight="15" x14ac:dyDescent="0.15"/>
  <cols>
    <col min="1" max="1" width="4.5" bestFit="1" customWidth="1"/>
    <col min="2" max="4" width="5.5" bestFit="1" customWidth="1"/>
    <col min="5" max="5" width="6.5" bestFit="1" customWidth="1"/>
    <col min="6" max="6" width="7.5" bestFit="1" customWidth="1"/>
    <col min="7" max="7" width="6.5" bestFit="1" customWidth="1"/>
    <col min="8" max="8" width="9.5" bestFit="1" customWidth="1"/>
    <col min="9" max="9" width="5.5" customWidth="1"/>
    <col min="10" max="10" width="5.5" bestFit="1" customWidth="1"/>
    <col min="11" max="11" width="7.5" bestFit="1" customWidth="1"/>
    <col min="12" max="12" width="9.5" bestFit="1" customWidth="1"/>
    <col min="13" max="13" width="7.5" bestFit="1" customWidth="1"/>
    <col min="14" max="14" width="5.5" bestFit="1" customWidth="1"/>
    <col min="15" max="22" width="7.5" bestFit="1" customWidth="1"/>
    <col min="23" max="23" width="9.5" bestFit="1" customWidth="1"/>
    <col min="24" max="24" width="7" bestFit="1" customWidth="1"/>
    <col min="25" max="25" width="4.83203125" bestFit="1" customWidth="1"/>
    <col min="26" max="26" width="6.5" bestFit="1" customWidth="1"/>
    <col min="28" max="28" width="6.33203125" style="37"/>
    <col min="29" max="29" width="15.5" bestFit="1" customWidth="1"/>
    <col min="30" max="30" width="5.5" bestFit="1" customWidth="1"/>
    <col min="31" max="31" width="9.5" bestFit="1" customWidth="1"/>
    <col min="32" max="32" width="5.5" bestFit="1" customWidth="1"/>
    <col min="34" max="34" width="6.33203125" style="37"/>
    <col min="61" max="61" width="6.33203125" style="37"/>
    <col min="63" max="63" width="15.5" bestFit="1" customWidth="1"/>
    <col min="66" max="66" width="13.5" bestFit="1" customWidth="1"/>
    <col min="68" max="68" width="11.5" bestFit="1" customWidth="1"/>
    <col min="74" max="74" width="13.5" bestFit="1" customWidth="1"/>
    <col min="93" max="93" width="7.5" bestFit="1" customWidth="1"/>
    <col min="97" max="97" width="7" bestFit="1" customWidth="1"/>
  </cols>
  <sheetData>
    <row r="1" spans="1:97" x14ac:dyDescent="0.15">
      <c r="B1" t="s">
        <v>230</v>
      </c>
      <c r="C1" t="s">
        <v>231</v>
      </c>
      <c r="D1" t="s">
        <v>232</v>
      </c>
      <c r="E1" t="s">
        <v>233</v>
      </c>
      <c r="F1" t="s">
        <v>234</v>
      </c>
      <c r="G1" t="s">
        <v>206</v>
      </c>
      <c r="H1" t="s">
        <v>235</v>
      </c>
      <c r="I1" t="s">
        <v>236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245</v>
      </c>
      <c r="S1" t="s">
        <v>246</v>
      </c>
      <c r="T1" t="s">
        <v>247</v>
      </c>
      <c r="U1" t="s">
        <v>248</v>
      </c>
      <c r="V1" t="s">
        <v>249</v>
      </c>
      <c r="W1" t="s">
        <v>334</v>
      </c>
      <c r="Z1" t="s">
        <v>152</v>
      </c>
      <c r="BS1">
        <v>9</v>
      </c>
      <c r="BT1">
        <v>10</v>
      </c>
      <c r="BU1">
        <v>11</v>
      </c>
      <c r="BV1">
        <v>12</v>
      </c>
      <c r="BW1">
        <v>13</v>
      </c>
      <c r="BX1">
        <v>14</v>
      </c>
      <c r="BY1">
        <v>15</v>
      </c>
      <c r="BZ1">
        <v>16</v>
      </c>
      <c r="CA1">
        <v>17</v>
      </c>
      <c r="CB1">
        <v>18</v>
      </c>
      <c r="CC1">
        <v>19</v>
      </c>
      <c r="CD1">
        <v>20</v>
      </c>
      <c r="CE1">
        <v>21</v>
      </c>
      <c r="CF1">
        <v>22</v>
      </c>
      <c r="CG1">
        <v>23</v>
      </c>
      <c r="CH1">
        <v>24</v>
      </c>
      <c r="CI1">
        <v>25</v>
      </c>
      <c r="CJ1">
        <v>26</v>
      </c>
      <c r="CK1">
        <v>27</v>
      </c>
      <c r="CL1">
        <v>28</v>
      </c>
      <c r="CM1">
        <v>29</v>
      </c>
      <c r="CN1">
        <v>30</v>
      </c>
      <c r="CO1">
        <v>31</v>
      </c>
    </row>
    <row r="2" spans="1:97" x14ac:dyDescent="0.15">
      <c r="A2" s="1" t="s">
        <v>154</v>
      </c>
      <c r="B2" s="1" t="s">
        <v>155</v>
      </c>
      <c r="C2" s="1" t="s">
        <v>156</v>
      </c>
      <c r="D2" s="1" t="s">
        <v>157</v>
      </c>
      <c r="E2" s="1" t="s">
        <v>158</v>
      </c>
      <c r="F2" s="1" t="s">
        <v>159</v>
      </c>
      <c r="G2" s="1" t="s">
        <v>160</v>
      </c>
      <c r="H2" s="1" t="s">
        <v>161</v>
      </c>
      <c r="I2" s="1" t="s">
        <v>162</v>
      </c>
      <c r="J2" s="1" t="s">
        <v>163</v>
      </c>
      <c r="K2" s="1" t="s">
        <v>164</v>
      </c>
      <c r="L2" s="1" t="s">
        <v>165</v>
      </c>
      <c r="M2" s="1" t="s">
        <v>166</v>
      </c>
      <c r="N2" s="1" t="s">
        <v>167</v>
      </c>
      <c r="O2" s="1" t="s">
        <v>168</v>
      </c>
      <c r="P2" s="1" t="s">
        <v>169</v>
      </c>
      <c r="Q2" s="1" t="s">
        <v>170</v>
      </c>
      <c r="R2" s="1" t="s">
        <v>171</v>
      </c>
      <c r="S2" s="1" t="s">
        <v>172</v>
      </c>
      <c r="T2" s="1" t="s">
        <v>173</v>
      </c>
      <c r="U2" s="1" t="s">
        <v>174</v>
      </c>
      <c r="V2" s="1" t="s">
        <v>175</v>
      </c>
      <c r="W2" s="1" t="s">
        <v>329</v>
      </c>
      <c r="X2" s="1" t="s">
        <v>330</v>
      </c>
      <c r="Y2" s="1" t="s">
        <v>177</v>
      </c>
      <c r="Z2" t="s">
        <v>197</v>
      </c>
      <c r="BV2" t="s">
        <v>204</v>
      </c>
      <c r="CN2" t="s">
        <v>349</v>
      </c>
      <c r="CS2" s="1"/>
    </row>
    <row r="3" spans="1:97" x14ac:dyDescent="0.15">
      <c r="A3" s="1" t="s">
        <v>178</v>
      </c>
      <c r="B3" s="1" t="s">
        <v>178</v>
      </c>
      <c r="C3" s="1" t="s">
        <v>178</v>
      </c>
      <c r="D3" s="1" t="s">
        <v>178</v>
      </c>
      <c r="E3" s="1" t="s">
        <v>178</v>
      </c>
      <c r="F3" s="1" t="s">
        <v>178</v>
      </c>
      <c r="G3" s="1" t="s">
        <v>178</v>
      </c>
      <c r="H3" s="1" t="s">
        <v>178</v>
      </c>
      <c r="I3" s="1" t="s">
        <v>178</v>
      </c>
      <c r="J3" s="1" t="s">
        <v>178</v>
      </c>
      <c r="K3" s="1" t="s">
        <v>178</v>
      </c>
      <c r="L3" s="1" t="s">
        <v>178</v>
      </c>
      <c r="M3" s="1" t="s">
        <v>178</v>
      </c>
      <c r="N3" s="1" t="s">
        <v>178</v>
      </c>
      <c r="O3" s="1" t="s">
        <v>178</v>
      </c>
      <c r="P3" s="1" t="s">
        <v>178</v>
      </c>
      <c r="Q3" s="1" t="s">
        <v>178</v>
      </c>
      <c r="R3" s="1" t="s">
        <v>178</v>
      </c>
      <c r="S3" s="1" t="s">
        <v>178</v>
      </c>
      <c r="T3" s="1" t="s">
        <v>178</v>
      </c>
      <c r="U3" s="1" t="s">
        <v>178</v>
      </c>
      <c r="V3" s="1" t="s">
        <v>178</v>
      </c>
      <c r="W3" s="1" t="s">
        <v>178</v>
      </c>
      <c r="X3" s="1" t="s">
        <v>178</v>
      </c>
      <c r="Y3" s="1" t="s">
        <v>178</v>
      </c>
      <c r="Z3" t="s">
        <v>178</v>
      </c>
      <c r="AM3">
        <v>3</v>
      </c>
      <c r="AN3">
        <v>4</v>
      </c>
      <c r="AO3">
        <v>5</v>
      </c>
      <c r="AP3">
        <v>6</v>
      </c>
      <c r="AQ3">
        <v>7</v>
      </c>
      <c r="AR3">
        <v>8</v>
      </c>
      <c r="AS3">
        <v>9</v>
      </c>
      <c r="AT3">
        <v>10</v>
      </c>
      <c r="AU3">
        <v>11</v>
      </c>
      <c r="AV3">
        <v>12</v>
      </c>
      <c r="AW3">
        <v>13</v>
      </c>
      <c r="AX3">
        <v>14</v>
      </c>
      <c r="AY3">
        <v>15</v>
      </c>
      <c r="AZ3">
        <v>16</v>
      </c>
      <c r="BA3">
        <v>17</v>
      </c>
      <c r="BB3">
        <v>18</v>
      </c>
      <c r="BC3">
        <v>19</v>
      </c>
      <c r="BD3">
        <v>20</v>
      </c>
      <c r="BE3">
        <v>21</v>
      </c>
      <c r="BF3">
        <v>22</v>
      </c>
      <c r="BG3">
        <v>23</v>
      </c>
      <c r="BV3" s="39">
        <f>角色间职业划分!AO9</f>
        <v>0.4</v>
      </c>
      <c r="CN3" s="10">
        <v>2</v>
      </c>
      <c r="CS3" s="1"/>
    </row>
    <row r="4" spans="1:97" x14ac:dyDescent="0.15">
      <c r="A4" s="1" t="s">
        <v>179</v>
      </c>
      <c r="B4" s="1" t="s">
        <v>155</v>
      </c>
      <c r="C4" s="1" t="s">
        <v>156</v>
      </c>
      <c r="D4" s="1" t="s">
        <v>157</v>
      </c>
      <c r="E4" s="1" t="s">
        <v>158</v>
      </c>
      <c r="F4" s="1" t="s">
        <v>159</v>
      </c>
      <c r="G4" s="1" t="s">
        <v>160</v>
      </c>
      <c r="H4" s="1" t="s">
        <v>161</v>
      </c>
      <c r="I4" s="1" t="s">
        <v>162</v>
      </c>
      <c r="J4" s="1" t="s">
        <v>163</v>
      </c>
      <c r="K4" s="1" t="s">
        <v>164</v>
      </c>
      <c r="L4" s="1" t="s">
        <v>165</v>
      </c>
      <c r="M4" s="1" t="s">
        <v>166</v>
      </c>
      <c r="N4" s="1" t="s">
        <v>167</v>
      </c>
      <c r="O4" s="1" t="s">
        <v>168</v>
      </c>
      <c r="P4" s="1" t="s">
        <v>169</v>
      </c>
      <c r="Q4" s="1" t="s">
        <v>170</v>
      </c>
      <c r="R4" s="1" t="s">
        <v>171</v>
      </c>
      <c r="S4" s="1" t="s">
        <v>172</v>
      </c>
      <c r="T4" s="1" t="s">
        <v>173</v>
      </c>
      <c r="U4" s="1" t="s">
        <v>174</v>
      </c>
      <c r="V4" s="1" t="s">
        <v>175</v>
      </c>
      <c r="W4" s="1" t="s">
        <v>329</v>
      </c>
      <c r="X4" s="1" t="s">
        <v>330</v>
      </c>
      <c r="Y4" s="1" t="s">
        <v>177</v>
      </c>
      <c r="Z4" t="s">
        <v>197</v>
      </c>
      <c r="AC4" t="s">
        <v>331</v>
      </c>
      <c r="AD4" t="s">
        <v>332</v>
      </c>
      <c r="AE4" t="s">
        <v>333</v>
      </c>
      <c r="AF4" t="s">
        <v>87</v>
      </c>
      <c r="AJ4" t="s">
        <v>335</v>
      </c>
      <c r="AK4" t="s">
        <v>332</v>
      </c>
      <c r="AL4" t="s">
        <v>335</v>
      </c>
      <c r="AM4" t="s">
        <v>230</v>
      </c>
      <c r="AN4" t="s">
        <v>231</v>
      </c>
      <c r="AO4" t="s">
        <v>232</v>
      </c>
      <c r="AP4" t="s">
        <v>233</v>
      </c>
      <c r="AQ4" t="s">
        <v>234</v>
      </c>
      <c r="AR4" t="s">
        <v>206</v>
      </c>
      <c r="AS4" t="s">
        <v>235</v>
      </c>
      <c r="AT4" t="s">
        <v>236</v>
      </c>
      <c r="AU4" t="s">
        <v>237</v>
      </c>
      <c r="AV4" t="s">
        <v>238</v>
      </c>
      <c r="AW4" t="s">
        <v>239</v>
      </c>
      <c r="AX4" t="s">
        <v>240</v>
      </c>
      <c r="AY4" t="s">
        <v>241</v>
      </c>
      <c r="AZ4" t="s">
        <v>242</v>
      </c>
      <c r="BA4" t="s">
        <v>243</v>
      </c>
      <c r="BB4" t="s">
        <v>244</v>
      </c>
      <c r="BC4" t="s">
        <v>245</v>
      </c>
      <c r="BD4" t="s">
        <v>246</v>
      </c>
      <c r="BE4" t="s">
        <v>247</v>
      </c>
      <c r="BF4" t="s">
        <v>248</v>
      </c>
      <c r="BG4" t="s">
        <v>249</v>
      </c>
      <c r="BK4" t="s">
        <v>331</v>
      </c>
      <c r="BL4" t="s">
        <v>332</v>
      </c>
      <c r="BM4" t="s">
        <v>336</v>
      </c>
      <c r="BN4" t="s">
        <v>292</v>
      </c>
      <c r="BO4" t="s">
        <v>337</v>
      </c>
      <c r="BP4" t="s">
        <v>338</v>
      </c>
      <c r="BQ4" t="s">
        <v>2</v>
      </c>
      <c r="BR4" t="s">
        <v>21</v>
      </c>
      <c r="BS4" t="s">
        <v>230</v>
      </c>
      <c r="BT4" t="s">
        <v>231</v>
      </c>
      <c r="BU4" t="s">
        <v>232</v>
      </c>
      <c r="BV4" t="s">
        <v>233</v>
      </c>
      <c r="BW4" t="s">
        <v>234</v>
      </c>
      <c r="BX4" t="s">
        <v>206</v>
      </c>
      <c r="BY4" t="s">
        <v>235</v>
      </c>
      <c r="BZ4" t="s">
        <v>236</v>
      </c>
      <c r="CA4" t="s">
        <v>237</v>
      </c>
      <c r="CB4" t="s">
        <v>238</v>
      </c>
      <c r="CC4" t="s">
        <v>239</v>
      </c>
      <c r="CD4" t="s">
        <v>240</v>
      </c>
      <c r="CE4" t="s">
        <v>241</v>
      </c>
      <c r="CF4" t="s">
        <v>242</v>
      </c>
      <c r="CG4" t="s">
        <v>243</v>
      </c>
      <c r="CH4" t="s">
        <v>244</v>
      </c>
      <c r="CI4" t="s">
        <v>245</v>
      </c>
      <c r="CJ4" t="s">
        <v>246</v>
      </c>
      <c r="CK4" t="s">
        <v>247</v>
      </c>
      <c r="CL4" t="s">
        <v>248</v>
      </c>
      <c r="CM4" t="s">
        <v>249</v>
      </c>
      <c r="CN4" t="s">
        <v>253</v>
      </c>
      <c r="CO4" t="s">
        <v>340</v>
      </c>
      <c r="CS4" s="1"/>
    </row>
    <row r="5" spans="1:97" x14ac:dyDescent="0.15">
      <c r="A5" s="26">
        <v>1</v>
      </c>
      <c r="B5" s="26">
        <f>VLOOKUP($AE5,$AL:$BG,AM$3-1,FALSE)*VLOOKUP($AC5,$BK:$CO,BS$1,FALSE)</f>
        <v>0</v>
      </c>
      <c r="C5" s="26">
        <f t="shared" ref="C5:V5" si="0">VLOOKUP($AE5,$AL:$BG,AN$3-1,FALSE)*VLOOKUP($AC5,$BK:$CO,BT$1,FALSE)</f>
        <v>0</v>
      </c>
      <c r="D5" s="26">
        <f t="shared" si="0"/>
        <v>0</v>
      </c>
      <c r="E5" s="26">
        <f t="shared" si="0"/>
        <v>0</v>
      </c>
      <c r="F5" s="26">
        <f t="shared" si="0"/>
        <v>504</v>
      </c>
      <c r="G5" s="26">
        <f t="shared" si="0"/>
        <v>0</v>
      </c>
      <c r="H5" s="26">
        <f t="shared" si="0"/>
        <v>0</v>
      </c>
      <c r="I5" s="26">
        <f t="shared" si="0"/>
        <v>0</v>
      </c>
      <c r="J5" s="26">
        <f t="shared" si="0"/>
        <v>0</v>
      </c>
      <c r="K5" s="26">
        <f t="shared" si="0"/>
        <v>0</v>
      </c>
      <c r="L5" s="26">
        <f t="shared" si="0"/>
        <v>0</v>
      </c>
      <c r="M5" s="26">
        <f t="shared" si="0"/>
        <v>0</v>
      </c>
      <c r="N5" s="26">
        <f t="shared" si="0"/>
        <v>0</v>
      </c>
      <c r="O5" s="26">
        <f t="shared" si="0"/>
        <v>0</v>
      </c>
      <c r="P5" s="26">
        <f t="shared" si="0"/>
        <v>0</v>
      </c>
      <c r="Q5" s="26">
        <f t="shared" si="0"/>
        <v>0</v>
      </c>
      <c r="R5" s="26">
        <f t="shared" si="0"/>
        <v>0</v>
      </c>
      <c r="S5" s="26">
        <f t="shared" si="0"/>
        <v>0</v>
      </c>
      <c r="T5" s="26">
        <f t="shared" si="0"/>
        <v>0</v>
      </c>
      <c r="U5" s="26">
        <f t="shared" si="0"/>
        <v>0</v>
      </c>
      <c r="V5" s="26">
        <f t="shared" si="0"/>
        <v>0</v>
      </c>
      <c r="W5" s="26">
        <f>AE5</f>
        <v>1</v>
      </c>
      <c r="X5" s="1">
        <f>VLOOKUP(AC5,BK:CO,31)</f>
        <v>30</v>
      </c>
      <c r="Y5" s="1">
        <f>AF5</f>
        <v>1</v>
      </c>
      <c r="Z5">
        <f>VLOOKUP(AC5,BK:CN,30)</f>
        <v>67</v>
      </c>
      <c r="AC5">
        <f>AD5*100+AF5</f>
        <v>101</v>
      </c>
      <c r="AD5">
        <f>VLOOKUP(AE5,AJ:AK,2,FALSE)</f>
        <v>1</v>
      </c>
      <c r="AE5">
        <v>1</v>
      </c>
      <c r="AF5">
        <v>1</v>
      </c>
      <c r="AJ5">
        <v>1</v>
      </c>
      <c r="AK5" s="39">
        <v>1</v>
      </c>
      <c r="AL5" s="39">
        <v>1</v>
      </c>
      <c r="AM5" s="39">
        <v>0</v>
      </c>
      <c r="AN5" s="39">
        <v>0</v>
      </c>
      <c r="AO5" s="39">
        <v>0</v>
      </c>
      <c r="AP5" s="39">
        <v>0</v>
      </c>
      <c r="AQ5" s="39">
        <v>1</v>
      </c>
      <c r="AR5" s="39">
        <v>0</v>
      </c>
      <c r="AS5" s="39">
        <v>0</v>
      </c>
      <c r="AT5" s="39">
        <v>0</v>
      </c>
      <c r="AU5" s="39">
        <v>0</v>
      </c>
      <c r="AV5" s="39">
        <v>0</v>
      </c>
      <c r="AW5" s="39">
        <v>0</v>
      </c>
      <c r="AX5" s="39">
        <v>0</v>
      </c>
      <c r="AY5" s="39">
        <v>0</v>
      </c>
      <c r="AZ5" s="39">
        <v>0</v>
      </c>
      <c r="BA5" s="39">
        <v>0</v>
      </c>
      <c r="BB5" s="39">
        <v>0</v>
      </c>
      <c r="BC5" s="39">
        <v>0</v>
      </c>
      <c r="BD5" s="39">
        <v>0</v>
      </c>
      <c r="BE5" s="39">
        <v>0</v>
      </c>
      <c r="BF5" s="39">
        <v>0</v>
      </c>
      <c r="BG5" s="39">
        <v>0</v>
      </c>
      <c r="BK5">
        <f>BL5*100+BM5</f>
        <v>101</v>
      </c>
      <c r="BL5" s="39">
        <v>1</v>
      </c>
      <c r="BM5" s="39">
        <v>1</v>
      </c>
      <c r="BN5" s="39">
        <v>20</v>
      </c>
      <c r="BO5" s="39">
        <v>0.5</v>
      </c>
      <c r="BP5" s="39">
        <v>0.3</v>
      </c>
      <c r="BQ5">
        <f>VLOOKUP(BN5,角色属性总表!BH:BJ,2,FALSE)</f>
        <v>270</v>
      </c>
      <c r="BR5">
        <f>VLOOKUP(BN5,角色属性总表!BH:BJ,3,FALSE)</f>
        <v>1008</v>
      </c>
      <c r="BV5">
        <f>INT(BQ5*BV$3*$BO5)</f>
        <v>54</v>
      </c>
      <c r="BW5">
        <f>ROUND(BR5*BO5,0)</f>
        <v>504</v>
      </c>
      <c r="BX5">
        <f t="shared" ref="BX5:BX34" si="1">INT(BQ5*BO5)</f>
        <v>135</v>
      </c>
      <c r="BZ5" s="26">
        <v>50</v>
      </c>
      <c r="CC5" s="26">
        <v>3</v>
      </c>
      <c r="CH5" s="26">
        <v>0.5</v>
      </c>
      <c r="CJ5" s="26">
        <v>0.5</v>
      </c>
      <c r="CL5" s="26">
        <v>0.5</v>
      </c>
      <c r="CM5">
        <v>0.25</v>
      </c>
      <c r="CN5">
        <f>INT(BX5/CN$3)</f>
        <v>67</v>
      </c>
      <c r="CO5" s="26">
        <v>30</v>
      </c>
      <c r="CS5" s="1"/>
    </row>
    <row r="6" spans="1:97" x14ac:dyDescent="0.15">
      <c r="A6" s="26">
        <v>2</v>
      </c>
      <c r="B6" s="26">
        <f t="shared" ref="B6:B69" si="2">VLOOKUP($AE6,$AL:$BG,AM$3-1,FALSE)*VLOOKUP($AC6,$BK:$CO,BS$1,FALSE)</f>
        <v>0</v>
      </c>
      <c r="C6" s="26">
        <f t="shared" ref="C6:C69" si="3">VLOOKUP($AE6,$AL:$BG,AN$3-1,FALSE)*VLOOKUP($AC6,$BK:$CO,BT$1,FALSE)</f>
        <v>0</v>
      </c>
      <c r="D6" s="26">
        <f t="shared" ref="D6:D69" si="4">VLOOKUP($AE6,$AL:$BG,AO$3-1,FALSE)*VLOOKUP($AC6,$BK:$CO,BU$1,FALSE)</f>
        <v>0</v>
      </c>
      <c r="E6" s="26">
        <f t="shared" ref="E6:E69" si="5">VLOOKUP($AE6,$AL:$BG,AP$3-1,FALSE)*VLOOKUP($AC6,$BK:$CO,BV$1,FALSE)</f>
        <v>0</v>
      </c>
      <c r="F6" s="26">
        <f t="shared" ref="F6:F69" si="6">VLOOKUP($AE6,$AL:$BG,AQ$3-1,FALSE)*VLOOKUP($AC6,$BK:$CO,BW$1,FALSE)</f>
        <v>896</v>
      </c>
      <c r="G6" s="26">
        <f t="shared" ref="G6:G69" si="7">VLOOKUP($AE6,$AL:$BG,AR$3-1,FALSE)*VLOOKUP($AC6,$BK:$CO,BX$1,FALSE)</f>
        <v>0</v>
      </c>
      <c r="H6" s="26">
        <f t="shared" ref="H6:H69" si="8">VLOOKUP($AE6,$AL:$BG,AS$3-1,FALSE)*VLOOKUP($AC6,$BK:$CO,BY$1,FALSE)</f>
        <v>0</v>
      </c>
      <c r="I6" s="26">
        <f t="shared" ref="I6:I69" si="9">VLOOKUP($AE6,$AL:$BG,AT$3-1,FALSE)*VLOOKUP($AC6,$BK:$CO,BZ$1,FALSE)</f>
        <v>0</v>
      </c>
      <c r="J6" s="26">
        <f t="shared" ref="J6:J69" si="10">VLOOKUP($AE6,$AL:$BG,AU$3-1,FALSE)*VLOOKUP($AC6,$BK:$CO,CA$1,FALSE)</f>
        <v>0</v>
      </c>
      <c r="K6" s="26">
        <f t="shared" ref="K6:K69" si="11">VLOOKUP($AE6,$AL:$BG,AV$3-1,FALSE)*VLOOKUP($AC6,$BK:$CO,CB$1,FALSE)</f>
        <v>0</v>
      </c>
      <c r="L6" s="26">
        <f t="shared" ref="L6:L69" si="12">VLOOKUP($AE6,$AL:$BG,AW$3-1,FALSE)*VLOOKUP($AC6,$BK:$CO,CC$1,FALSE)</f>
        <v>0</v>
      </c>
      <c r="M6" s="26">
        <f t="shared" ref="M6:M69" si="13">VLOOKUP($AE6,$AL:$BG,AX$3-1,FALSE)*VLOOKUP($AC6,$BK:$CO,CD$1,FALSE)</f>
        <v>0</v>
      </c>
      <c r="N6" s="26">
        <f t="shared" ref="N6:N69" si="14">VLOOKUP($AE6,$AL:$BG,AY$3-1,FALSE)*VLOOKUP($AC6,$BK:$CO,CE$1,FALSE)</f>
        <v>0</v>
      </c>
      <c r="O6" s="26">
        <f t="shared" ref="O6:O69" si="15">VLOOKUP($AE6,$AL:$BG,AZ$3-1,FALSE)*VLOOKUP($AC6,$BK:$CO,CF$1,FALSE)</f>
        <v>0</v>
      </c>
      <c r="P6" s="26">
        <f t="shared" ref="P6:P69" si="16">VLOOKUP($AE6,$AL:$BG,BA$3-1,FALSE)*VLOOKUP($AC6,$BK:$CO,CG$1,FALSE)</f>
        <v>0</v>
      </c>
      <c r="Q6" s="26">
        <f t="shared" ref="Q6:Q69" si="17">VLOOKUP($AE6,$AL:$BG,BB$3-1,FALSE)*VLOOKUP($AC6,$BK:$CO,CH$1,FALSE)</f>
        <v>0</v>
      </c>
      <c r="R6" s="26">
        <f t="shared" ref="R6:R69" si="18">VLOOKUP($AE6,$AL:$BG,BC$3-1,FALSE)*VLOOKUP($AC6,$BK:$CO,CI$1,FALSE)</f>
        <v>0</v>
      </c>
      <c r="S6" s="26">
        <f t="shared" ref="S6:S69" si="19">VLOOKUP($AE6,$AL:$BG,BD$3-1,FALSE)*VLOOKUP($AC6,$BK:$CO,CJ$1,FALSE)</f>
        <v>0</v>
      </c>
      <c r="T6" s="26">
        <f t="shared" ref="T6:T69" si="20">VLOOKUP($AE6,$AL:$BG,BE$3-1,FALSE)*VLOOKUP($AC6,$BK:$CO,CK$1,FALSE)</f>
        <v>0</v>
      </c>
      <c r="U6" s="26">
        <f t="shared" ref="U6:U69" si="21">VLOOKUP($AE6,$AL:$BG,BF$3-1,FALSE)*VLOOKUP($AC6,$BK:$CO,CL$1,FALSE)</f>
        <v>0</v>
      </c>
      <c r="V6" s="26">
        <f t="shared" ref="V6:V69" si="22">VLOOKUP($AE6,$AL:$BG,BG$3-1,FALSE)*VLOOKUP($AC6,$BK:$CO,CM$1,FALSE)</f>
        <v>0</v>
      </c>
      <c r="W6" s="26">
        <f t="shared" ref="W6:W69" si="23">AE6</f>
        <v>1</v>
      </c>
      <c r="X6" s="1">
        <f t="shared" ref="X6:X69" si="24">VLOOKUP(AC6,BK:CO,31)</f>
        <v>100</v>
      </c>
      <c r="Y6" s="1">
        <f t="shared" ref="Y6:Y69" si="25">AF6</f>
        <v>2</v>
      </c>
      <c r="Z6">
        <f t="shared" ref="Z6:Z69" si="26">VLOOKUP(AC6,BK:CN,30)</f>
        <v>120</v>
      </c>
      <c r="AC6">
        <f t="shared" ref="AC6:AC69" si="27">AD6*100+AF6</f>
        <v>102</v>
      </c>
      <c r="AD6">
        <f t="shared" ref="AD6:AD69" si="28">VLOOKUP(AE6,AJ:AK,2,FALSE)</f>
        <v>1</v>
      </c>
      <c r="AE6">
        <f>IF(AF6=1,AE5+1,AE5)</f>
        <v>1</v>
      </c>
      <c r="AF6">
        <f>IF(AF5=10,1,AF5+1)</f>
        <v>2</v>
      </c>
      <c r="AJ6">
        <v>2</v>
      </c>
      <c r="AK6" s="39">
        <v>1</v>
      </c>
      <c r="AL6" s="39">
        <v>2</v>
      </c>
      <c r="AM6" s="39">
        <v>0</v>
      </c>
      <c r="AN6" s="39">
        <v>0</v>
      </c>
      <c r="AO6" s="39">
        <v>0</v>
      </c>
      <c r="AP6" s="39">
        <v>0</v>
      </c>
      <c r="AQ6" s="39">
        <v>0</v>
      </c>
      <c r="AR6" s="39">
        <v>1</v>
      </c>
      <c r="AS6" s="39">
        <v>0</v>
      </c>
      <c r="AT6" s="39">
        <v>0</v>
      </c>
      <c r="AU6" s="39">
        <v>0</v>
      </c>
      <c r="AV6" s="39">
        <v>0</v>
      </c>
      <c r="AW6" s="39">
        <v>0</v>
      </c>
      <c r="AX6" s="39">
        <v>0</v>
      </c>
      <c r="AY6" s="39">
        <v>0</v>
      </c>
      <c r="AZ6" s="39">
        <v>0</v>
      </c>
      <c r="BA6" s="39">
        <v>0</v>
      </c>
      <c r="BB6" s="39">
        <v>0</v>
      </c>
      <c r="BC6" s="39">
        <v>0</v>
      </c>
      <c r="BD6" s="39">
        <v>0</v>
      </c>
      <c r="BE6" s="39">
        <v>0</v>
      </c>
      <c r="BF6" s="39">
        <v>0</v>
      </c>
      <c r="BG6" s="39">
        <v>0</v>
      </c>
      <c r="BK6">
        <f t="shared" ref="BK6:BK34" si="29">BL6*100+BM6</f>
        <v>102</v>
      </c>
      <c r="BL6" s="39">
        <v>1</v>
      </c>
      <c r="BM6" s="39">
        <v>2</v>
      </c>
      <c r="BN6" s="39">
        <v>30</v>
      </c>
      <c r="BO6" s="39">
        <v>0.5</v>
      </c>
      <c r="BP6" s="39">
        <v>0.3</v>
      </c>
      <c r="BQ6">
        <f>VLOOKUP(BN6,角色属性总表!BH:BJ,2,FALSE)</f>
        <v>479.99999999999983</v>
      </c>
      <c r="BR6">
        <f>VLOOKUP(BN6,角色属性总表!BH:BJ,3,FALSE)</f>
        <v>1791.9999999999995</v>
      </c>
      <c r="BV6">
        <f t="shared" ref="BV6:BV34" si="30">INT(BQ6*BV$3*$BO6)</f>
        <v>96</v>
      </c>
      <c r="BW6">
        <f t="shared" ref="BW6:BW34" si="31">ROUND(BR6*BO6,0)</f>
        <v>896</v>
      </c>
      <c r="BX6">
        <f t="shared" si="1"/>
        <v>240</v>
      </c>
      <c r="BZ6" s="26">
        <v>100</v>
      </c>
      <c r="CC6" s="26">
        <v>6</v>
      </c>
      <c r="CH6" s="26">
        <v>1</v>
      </c>
      <c r="CJ6" s="26">
        <v>1</v>
      </c>
      <c r="CL6" s="26">
        <v>1</v>
      </c>
      <c r="CM6">
        <v>0.5</v>
      </c>
      <c r="CN6">
        <f t="shared" ref="CN6:CN34" si="32">INT(BX6/CN$3)</f>
        <v>120</v>
      </c>
      <c r="CO6" s="26">
        <v>100</v>
      </c>
      <c r="CS6" s="1"/>
    </row>
    <row r="7" spans="1:97" x14ac:dyDescent="0.15">
      <c r="A7" s="26">
        <v>3</v>
      </c>
      <c r="B7" s="26">
        <f t="shared" si="2"/>
        <v>0</v>
      </c>
      <c r="C7" s="26">
        <f t="shared" si="3"/>
        <v>0</v>
      </c>
      <c r="D7" s="26">
        <f t="shared" si="4"/>
        <v>0</v>
      </c>
      <c r="E7" s="26">
        <f t="shared" si="5"/>
        <v>0</v>
      </c>
      <c r="F7" s="26">
        <f t="shared" si="6"/>
        <v>1456</v>
      </c>
      <c r="G7" s="26">
        <f t="shared" si="7"/>
        <v>0</v>
      </c>
      <c r="H7" s="26">
        <f t="shared" si="8"/>
        <v>0</v>
      </c>
      <c r="I7" s="26">
        <f t="shared" si="9"/>
        <v>0</v>
      </c>
      <c r="J7" s="26">
        <f t="shared" si="10"/>
        <v>0</v>
      </c>
      <c r="K7" s="26">
        <f t="shared" si="11"/>
        <v>0</v>
      </c>
      <c r="L7" s="26">
        <f t="shared" si="12"/>
        <v>0</v>
      </c>
      <c r="M7" s="26">
        <f t="shared" si="13"/>
        <v>0</v>
      </c>
      <c r="N7" s="26">
        <f t="shared" si="14"/>
        <v>0</v>
      </c>
      <c r="O7" s="26">
        <f t="shared" si="15"/>
        <v>0</v>
      </c>
      <c r="P7" s="26">
        <f t="shared" si="16"/>
        <v>0</v>
      </c>
      <c r="Q7" s="26">
        <f t="shared" si="17"/>
        <v>0</v>
      </c>
      <c r="R7" s="26">
        <f t="shared" si="18"/>
        <v>0</v>
      </c>
      <c r="S7" s="26">
        <f t="shared" si="19"/>
        <v>0</v>
      </c>
      <c r="T7" s="26">
        <f t="shared" si="20"/>
        <v>0</v>
      </c>
      <c r="U7" s="26">
        <f t="shared" si="21"/>
        <v>0</v>
      </c>
      <c r="V7" s="26">
        <f t="shared" si="22"/>
        <v>0</v>
      </c>
      <c r="W7" s="26">
        <f t="shared" si="23"/>
        <v>1</v>
      </c>
      <c r="X7" s="1">
        <f t="shared" si="24"/>
        <v>200</v>
      </c>
      <c r="Y7" s="1">
        <f t="shared" si="25"/>
        <v>3</v>
      </c>
      <c r="Z7">
        <f t="shared" si="26"/>
        <v>195</v>
      </c>
      <c r="AC7">
        <f t="shared" si="27"/>
        <v>103</v>
      </c>
      <c r="AD7">
        <f t="shared" si="28"/>
        <v>1</v>
      </c>
      <c r="AE7">
        <f t="shared" ref="AE7:AE70" si="33">IF(AF7=1,AE6+1,AE6)</f>
        <v>1</v>
      </c>
      <c r="AF7">
        <f t="shared" ref="AF7:AF70" si="34">IF(AF6=10,1,AF6+1)</f>
        <v>3</v>
      </c>
      <c r="AJ7">
        <v>3</v>
      </c>
      <c r="AK7" s="39">
        <v>1</v>
      </c>
      <c r="AL7" s="39">
        <v>3</v>
      </c>
      <c r="AM7" s="39">
        <v>0</v>
      </c>
      <c r="AN7" s="39">
        <v>0</v>
      </c>
      <c r="AO7" s="39">
        <v>0</v>
      </c>
      <c r="AP7" s="39">
        <v>1</v>
      </c>
      <c r="AQ7" s="39">
        <v>0</v>
      </c>
      <c r="AR7" s="39">
        <v>0</v>
      </c>
      <c r="AS7" s="39">
        <v>0</v>
      </c>
      <c r="AT7" s="39">
        <v>0</v>
      </c>
      <c r="AU7" s="39">
        <v>0</v>
      </c>
      <c r="AV7" s="39">
        <v>0</v>
      </c>
      <c r="AW7" s="39">
        <v>0</v>
      </c>
      <c r="AX7" s="39">
        <v>0</v>
      </c>
      <c r="AY7" s="39">
        <v>0</v>
      </c>
      <c r="AZ7" s="39">
        <v>0</v>
      </c>
      <c r="BA7" s="39">
        <v>0</v>
      </c>
      <c r="BB7" s="39">
        <v>0</v>
      </c>
      <c r="BC7" s="39">
        <v>0</v>
      </c>
      <c r="BD7" s="39">
        <v>0</v>
      </c>
      <c r="BE7" s="39">
        <v>0</v>
      </c>
      <c r="BF7" s="39">
        <v>0</v>
      </c>
      <c r="BG7" s="39">
        <v>0</v>
      </c>
      <c r="BK7">
        <f t="shared" si="29"/>
        <v>103</v>
      </c>
      <c r="BL7" s="39">
        <v>1</v>
      </c>
      <c r="BM7" s="39">
        <v>3</v>
      </c>
      <c r="BN7" s="39">
        <v>40</v>
      </c>
      <c r="BO7" s="39">
        <v>0.5</v>
      </c>
      <c r="BP7" s="39">
        <v>0.3</v>
      </c>
      <c r="BQ7">
        <f>VLOOKUP(BN7,角色属性总表!BH:BJ,2,FALSE)</f>
        <v>780.00000000000023</v>
      </c>
      <c r="BR7">
        <f>VLOOKUP(BN7,角色属性总表!BH:BJ,3,FALSE)</f>
        <v>2912.0000000000009</v>
      </c>
      <c r="BV7">
        <f t="shared" si="30"/>
        <v>156</v>
      </c>
      <c r="BW7">
        <f t="shared" si="31"/>
        <v>1456</v>
      </c>
      <c r="BX7">
        <f t="shared" si="1"/>
        <v>390</v>
      </c>
      <c r="BZ7" s="26">
        <v>150</v>
      </c>
      <c r="CC7" s="26">
        <v>9</v>
      </c>
      <c r="CH7" s="26">
        <v>1.5</v>
      </c>
      <c r="CJ7" s="26">
        <v>1.5</v>
      </c>
      <c r="CL7" s="26">
        <v>1.5</v>
      </c>
      <c r="CM7">
        <v>0.75</v>
      </c>
      <c r="CN7">
        <f t="shared" si="32"/>
        <v>195</v>
      </c>
      <c r="CO7" s="26">
        <v>200</v>
      </c>
      <c r="CS7" s="1"/>
    </row>
    <row r="8" spans="1:97" x14ac:dyDescent="0.15">
      <c r="A8" s="26">
        <v>4</v>
      </c>
      <c r="B8" s="26">
        <f t="shared" si="2"/>
        <v>0</v>
      </c>
      <c r="C8" s="26">
        <f t="shared" si="3"/>
        <v>0</v>
      </c>
      <c r="D8" s="26">
        <f t="shared" si="4"/>
        <v>0</v>
      </c>
      <c r="E8" s="26">
        <f t="shared" si="5"/>
        <v>0</v>
      </c>
      <c r="F8" s="26">
        <f t="shared" si="6"/>
        <v>2016</v>
      </c>
      <c r="G8" s="26">
        <f t="shared" si="7"/>
        <v>0</v>
      </c>
      <c r="H8" s="26">
        <f t="shared" si="8"/>
        <v>0</v>
      </c>
      <c r="I8" s="26">
        <f t="shared" si="9"/>
        <v>0</v>
      </c>
      <c r="J8" s="26">
        <f t="shared" si="10"/>
        <v>0</v>
      </c>
      <c r="K8" s="26">
        <f t="shared" si="11"/>
        <v>0</v>
      </c>
      <c r="L8" s="26">
        <f t="shared" si="12"/>
        <v>0</v>
      </c>
      <c r="M8" s="26">
        <f t="shared" si="13"/>
        <v>0</v>
      </c>
      <c r="N8" s="26">
        <f t="shared" si="14"/>
        <v>0</v>
      </c>
      <c r="O8" s="26">
        <f t="shared" si="15"/>
        <v>0</v>
      </c>
      <c r="P8" s="26">
        <f t="shared" si="16"/>
        <v>0</v>
      </c>
      <c r="Q8" s="26">
        <f t="shared" si="17"/>
        <v>0</v>
      </c>
      <c r="R8" s="26">
        <f t="shared" si="18"/>
        <v>0</v>
      </c>
      <c r="S8" s="26">
        <f t="shared" si="19"/>
        <v>0</v>
      </c>
      <c r="T8" s="26">
        <f t="shared" si="20"/>
        <v>0</v>
      </c>
      <c r="U8" s="26">
        <f t="shared" si="21"/>
        <v>0</v>
      </c>
      <c r="V8" s="26">
        <f t="shared" si="22"/>
        <v>0</v>
      </c>
      <c r="W8" s="26">
        <f t="shared" si="23"/>
        <v>1</v>
      </c>
      <c r="X8" s="1">
        <f t="shared" si="24"/>
        <v>400</v>
      </c>
      <c r="Y8" s="1">
        <f t="shared" si="25"/>
        <v>4</v>
      </c>
      <c r="Z8">
        <f t="shared" si="26"/>
        <v>270</v>
      </c>
      <c r="AC8">
        <f t="shared" si="27"/>
        <v>104</v>
      </c>
      <c r="AD8">
        <f t="shared" si="28"/>
        <v>1</v>
      </c>
      <c r="AE8">
        <f t="shared" si="33"/>
        <v>1</v>
      </c>
      <c r="AF8">
        <f t="shared" si="34"/>
        <v>4</v>
      </c>
      <c r="AJ8">
        <v>4</v>
      </c>
      <c r="AK8" s="39">
        <v>1</v>
      </c>
      <c r="AL8" s="39">
        <v>4</v>
      </c>
      <c r="AM8" s="39">
        <v>0</v>
      </c>
      <c r="AN8" s="39">
        <v>0</v>
      </c>
      <c r="AO8" s="39">
        <v>0</v>
      </c>
      <c r="AP8" s="39">
        <v>0</v>
      </c>
      <c r="AQ8" s="39">
        <v>0</v>
      </c>
      <c r="AR8" s="39">
        <v>0</v>
      </c>
      <c r="AS8" s="39">
        <v>0</v>
      </c>
      <c r="AT8" s="39">
        <v>1</v>
      </c>
      <c r="AU8" s="39">
        <v>0</v>
      </c>
      <c r="AV8" s="39">
        <v>0</v>
      </c>
      <c r="AW8" s="39">
        <v>0</v>
      </c>
      <c r="AX8" s="39">
        <v>0</v>
      </c>
      <c r="AY8" s="39">
        <v>0</v>
      </c>
      <c r="AZ8" s="39">
        <v>0</v>
      </c>
      <c r="BA8" s="39">
        <v>0</v>
      </c>
      <c r="BB8" s="39">
        <v>0</v>
      </c>
      <c r="BC8" s="39">
        <v>0</v>
      </c>
      <c r="BD8" s="39">
        <v>0</v>
      </c>
      <c r="BE8" s="39">
        <v>0</v>
      </c>
      <c r="BF8" s="39">
        <v>0</v>
      </c>
      <c r="BG8" s="39">
        <v>0</v>
      </c>
      <c r="BK8">
        <f t="shared" si="29"/>
        <v>104</v>
      </c>
      <c r="BL8" s="39">
        <v>1</v>
      </c>
      <c r="BM8" s="39">
        <v>4</v>
      </c>
      <c r="BN8" s="39">
        <v>50</v>
      </c>
      <c r="BO8" s="39">
        <v>0.5</v>
      </c>
      <c r="BP8" s="39">
        <v>0.3</v>
      </c>
      <c r="BQ8">
        <f>VLOOKUP(BN8,角色属性总表!BH:BJ,2,FALSE)</f>
        <v>1080</v>
      </c>
      <c r="BR8">
        <f>VLOOKUP(BN8,角色属性总表!BH:BJ,3,FALSE)</f>
        <v>4032</v>
      </c>
      <c r="BV8">
        <f t="shared" si="30"/>
        <v>216</v>
      </c>
      <c r="BW8">
        <f t="shared" si="31"/>
        <v>2016</v>
      </c>
      <c r="BX8">
        <f t="shared" si="1"/>
        <v>540</v>
      </c>
      <c r="BZ8" s="26">
        <v>200</v>
      </c>
      <c r="CC8" s="26">
        <v>12</v>
      </c>
      <c r="CH8" s="26">
        <v>2</v>
      </c>
      <c r="CJ8" s="26">
        <v>2</v>
      </c>
      <c r="CL8" s="26">
        <v>2</v>
      </c>
      <c r="CM8">
        <v>1</v>
      </c>
      <c r="CN8">
        <f t="shared" si="32"/>
        <v>270</v>
      </c>
      <c r="CO8" s="26">
        <v>400</v>
      </c>
      <c r="CS8" s="1"/>
    </row>
    <row r="9" spans="1:97" x14ac:dyDescent="0.15">
      <c r="A9" s="26">
        <v>5</v>
      </c>
      <c r="B9" s="26">
        <f t="shared" si="2"/>
        <v>0</v>
      </c>
      <c r="C9" s="26">
        <f t="shared" si="3"/>
        <v>0</v>
      </c>
      <c r="D9" s="26">
        <f t="shared" si="4"/>
        <v>0</v>
      </c>
      <c r="E9" s="26">
        <f t="shared" si="5"/>
        <v>0</v>
      </c>
      <c r="F9" s="26">
        <f t="shared" si="6"/>
        <v>2800</v>
      </c>
      <c r="G9" s="26">
        <f t="shared" si="7"/>
        <v>0</v>
      </c>
      <c r="H9" s="26">
        <f t="shared" si="8"/>
        <v>0</v>
      </c>
      <c r="I9" s="26">
        <f t="shared" si="9"/>
        <v>0</v>
      </c>
      <c r="J9" s="26">
        <f t="shared" si="10"/>
        <v>0</v>
      </c>
      <c r="K9" s="26">
        <f t="shared" si="11"/>
        <v>0</v>
      </c>
      <c r="L9" s="26">
        <f t="shared" si="12"/>
        <v>0</v>
      </c>
      <c r="M9" s="26">
        <f t="shared" si="13"/>
        <v>0</v>
      </c>
      <c r="N9" s="26">
        <f t="shared" si="14"/>
        <v>0</v>
      </c>
      <c r="O9" s="26">
        <f t="shared" si="15"/>
        <v>0</v>
      </c>
      <c r="P9" s="26">
        <f t="shared" si="16"/>
        <v>0</v>
      </c>
      <c r="Q9" s="26">
        <f t="shared" si="17"/>
        <v>0</v>
      </c>
      <c r="R9" s="26">
        <f t="shared" si="18"/>
        <v>0</v>
      </c>
      <c r="S9" s="26">
        <f t="shared" si="19"/>
        <v>0</v>
      </c>
      <c r="T9" s="26">
        <f t="shared" si="20"/>
        <v>0</v>
      </c>
      <c r="U9" s="26">
        <f t="shared" si="21"/>
        <v>0</v>
      </c>
      <c r="V9" s="26">
        <f t="shared" si="22"/>
        <v>0</v>
      </c>
      <c r="W9" s="26">
        <f t="shared" si="23"/>
        <v>1</v>
      </c>
      <c r="X9" s="1">
        <f t="shared" si="24"/>
        <v>800</v>
      </c>
      <c r="Y9" s="1">
        <f t="shared" si="25"/>
        <v>5</v>
      </c>
      <c r="Z9">
        <f t="shared" si="26"/>
        <v>375</v>
      </c>
      <c r="AC9">
        <f t="shared" si="27"/>
        <v>105</v>
      </c>
      <c r="AD9">
        <f t="shared" si="28"/>
        <v>1</v>
      </c>
      <c r="AE9">
        <f t="shared" si="33"/>
        <v>1</v>
      </c>
      <c r="AF9">
        <f t="shared" si="34"/>
        <v>5</v>
      </c>
      <c r="AJ9">
        <v>5</v>
      </c>
      <c r="AK9" s="39">
        <v>1</v>
      </c>
      <c r="AL9" s="39">
        <v>5</v>
      </c>
      <c r="AM9" s="39">
        <v>0</v>
      </c>
      <c r="AN9" s="39">
        <v>0</v>
      </c>
      <c r="AO9" s="39">
        <v>0</v>
      </c>
      <c r="AP9" s="39">
        <v>0</v>
      </c>
      <c r="AQ9" s="39">
        <v>0</v>
      </c>
      <c r="AR9" s="39">
        <v>0</v>
      </c>
      <c r="AS9" s="39">
        <v>0</v>
      </c>
      <c r="AT9" s="39">
        <v>0</v>
      </c>
      <c r="AU9" s="39">
        <v>0</v>
      </c>
      <c r="AV9" s="39">
        <v>0</v>
      </c>
      <c r="AW9" s="39">
        <v>1</v>
      </c>
      <c r="AX9" s="39">
        <v>0</v>
      </c>
      <c r="AY9" s="39">
        <v>0</v>
      </c>
      <c r="AZ9" s="39">
        <v>0</v>
      </c>
      <c r="BA9" s="39">
        <v>0</v>
      </c>
      <c r="BB9" s="39">
        <v>0</v>
      </c>
      <c r="BC9" s="39">
        <v>0</v>
      </c>
      <c r="BD9" s="39">
        <v>0</v>
      </c>
      <c r="BE9" s="39">
        <v>0</v>
      </c>
      <c r="BF9" s="39">
        <v>0</v>
      </c>
      <c r="BG9" s="39">
        <v>0</v>
      </c>
      <c r="BK9">
        <f t="shared" si="29"/>
        <v>105</v>
      </c>
      <c r="BL9" s="39">
        <v>1</v>
      </c>
      <c r="BM9" s="39">
        <v>5</v>
      </c>
      <c r="BN9" s="39">
        <v>60</v>
      </c>
      <c r="BO9" s="39">
        <v>0.5</v>
      </c>
      <c r="BP9" s="39">
        <v>0.3</v>
      </c>
      <c r="BQ9">
        <f>VLOOKUP(BN9,角色属性总表!BH:BJ,2,FALSE)</f>
        <v>1500.0000000000007</v>
      </c>
      <c r="BR9">
        <f>VLOOKUP(BN9,角色属性总表!BH:BJ,3,FALSE)</f>
        <v>5600.0000000000027</v>
      </c>
      <c r="BV9">
        <f t="shared" si="30"/>
        <v>300</v>
      </c>
      <c r="BW9">
        <f t="shared" si="31"/>
        <v>2800</v>
      </c>
      <c r="BX9">
        <f t="shared" si="1"/>
        <v>750</v>
      </c>
      <c r="BZ9" s="26">
        <v>280</v>
      </c>
      <c r="CC9" s="26">
        <v>15</v>
      </c>
      <c r="CH9" s="26">
        <v>2.5</v>
      </c>
      <c r="CJ9" s="26">
        <v>2.5</v>
      </c>
      <c r="CL9" s="26">
        <v>2.5</v>
      </c>
      <c r="CM9">
        <v>1.25</v>
      </c>
      <c r="CN9">
        <f t="shared" si="32"/>
        <v>375</v>
      </c>
      <c r="CO9" s="26">
        <v>800</v>
      </c>
      <c r="CS9" s="1"/>
    </row>
    <row r="10" spans="1:97" x14ac:dyDescent="0.15">
      <c r="A10" s="26">
        <v>6</v>
      </c>
      <c r="B10" s="26">
        <f t="shared" si="2"/>
        <v>0</v>
      </c>
      <c r="C10" s="26">
        <f t="shared" si="3"/>
        <v>0</v>
      </c>
      <c r="D10" s="26">
        <f t="shared" si="4"/>
        <v>0</v>
      </c>
      <c r="E10" s="26">
        <f t="shared" si="5"/>
        <v>0</v>
      </c>
      <c r="F10" s="26">
        <f t="shared" si="6"/>
        <v>3584</v>
      </c>
      <c r="G10" s="26">
        <f t="shared" si="7"/>
        <v>0</v>
      </c>
      <c r="H10" s="26">
        <f t="shared" si="8"/>
        <v>0</v>
      </c>
      <c r="I10" s="26">
        <f t="shared" si="9"/>
        <v>0</v>
      </c>
      <c r="J10" s="26">
        <f t="shared" si="10"/>
        <v>0</v>
      </c>
      <c r="K10" s="26">
        <f t="shared" si="11"/>
        <v>0</v>
      </c>
      <c r="L10" s="26">
        <f t="shared" si="12"/>
        <v>0</v>
      </c>
      <c r="M10" s="26">
        <f t="shared" si="13"/>
        <v>0</v>
      </c>
      <c r="N10" s="26">
        <f t="shared" si="14"/>
        <v>0</v>
      </c>
      <c r="O10" s="26">
        <f t="shared" si="15"/>
        <v>0</v>
      </c>
      <c r="P10" s="26">
        <f t="shared" si="16"/>
        <v>0</v>
      </c>
      <c r="Q10" s="26">
        <f t="shared" si="17"/>
        <v>0</v>
      </c>
      <c r="R10" s="26">
        <f t="shared" si="18"/>
        <v>0</v>
      </c>
      <c r="S10" s="26">
        <f t="shared" si="19"/>
        <v>0</v>
      </c>
      <c r="T10" s="26">
        <f t="shared" si="20"/>
        <v>0</v>
      </c>
      <c r="U10" s="26">
        <f t="shared" si="21"/>
        <v>0</v>
      </c>
      <c r="V10" s="26">
        <f t="shared" si="22"/>
        <v>0</v>
      </c>
      <c r="W10" s="26">
        <f t="shared" si="23"/>
        <v>1</v>
      </c>
      <c r="X10" s="1">
        <f t="shared" si="24"/>
        <v>1600</v>
      </c>
      <c r="Y10" s="1">
        <f t="shared" si="25"/>
        <v>6</v>
      </c>
      <c r="Z10">
        <f t="shared" si="26"/>
        <v>480</v>
      </c>
      <c r="AC10">
        <f t="shared" si="27"/>
        <v>106</v>
      </c>
      <c r="AD10">
        <f t="shared" si="28"/>
        <v>1</v>
      </c>
      <c r="AE10">
        <f t="shared" si="33"/>
        <v>1</v>
      </c>
      <c r="AF10">
        <f t="shared" si="34"/>
        <v>6</v>
      </c>
      <c r="AJ10">
        <v>6</v>
      </c>
      <c r="AK10" s="39">
        <v>1</v>
      </c>
      <c r="AL10" s="39">
        <v>6</v>
      </c>
      <c r="AM10" s="39">
        <v>0</v>
      </c>
      <c r="AN10" s="39">
        <v>0</v>
      </c>
      <c r="AO10" s="39">
        <v>0</v>
      </c>
      <c r="AP10" s="39">
        <v>0</v>
      </c>
      <c r="AQ10" s="39">
        <v>0</v>
      </c>
      <c r="AR10" s="39">
        <v>0</v>
      </c>
      <c r="AS10" s="39">
        <v>0</v>
      </c>
      <c r="AT10" s="39">
        <v>0</v>
      </c>
      <c r="AU10" s="39">
        <v>0</v>
      </c>
      <c r="AV10" s="39">
        <v>0</v>
      </c>
      <c r="AW10" s="39">
        <v>0</v>
      </c>
      <c r="AX10" s="39">
        <v>0</v>
      </c>
      <c r="AY10" s="39">
        <v>0</v>
      </c>
      <c r="AZ10" s="39">
        <v>0</v>
      </c>
      <c r="BA10" s="39">
        <v>0</v>
      </c>
      <c r="BB10" s="39">
        <v>1</v>
      </c>
      <c r="BC10" s="39">
        <v>0</v>
      </c>
      <c r="BD10" s="39">
        <v>0</v>
      </c>
      <c r="BE10" s="39">
        <v>0</v>
      </c>
      <c r="BF10" s="39">
        <v>0</v>
      </c>
      <c r="BG10" s="39">
        <v>0</v>
      </c>
      <c r="BK10">
        <f t="shared" si="29"/>
        <v>106</v>
      </c>
      <c r="BL10" s="39">
        <v>1</v>
      </c>
      <c r="BM10" s="39">
        <v>6</v>
      </c>
      <c r="BN10" s="39">
        <v>70</v>
      </c>
      <c r="BO10" s="39">
        <v>0.5</v>
      </c>
      <c r="BP10" s="39">
        <v>0.3</v>
      </c>
      <c r="BQ10">
        <f>VLOOKUP(BN10,角色属性总表!BH:BJ,2,FALSE)</f>
        <v>1920.0000000000009</v>
      </c>
      <c r="BR10">
        <f>VLOOKUP(BN10,角色属性总表!BH:BJ,3,FALSE)</f>
        <v>7168.0000000000036</v>
      </c>
      <c r="BV10">
        <f t="shared" si="30"/>
        <v>384</v>
      </c>
      <c r="BW10">
        <f t="shared" si="31"/>
        <v>3584</v>
      </c>
      <c r="BX10">
        <f t="shared" si="1"/>
        <v>960</v>
      </c>
      <c r="BZ10" s="26">
        <v>360</v>
      </c>
      <c r="CC10" s="26">
        <v>18</v>
      </c>
      <c r="CH10" s="26">
        <v>3</v>
      </c>
      <c r="CJ10" s="26">
        <v>3</v>
      </c>
      <c r="CL10" s="26">
        <v>3</v>
      </c>
      <c r="CM10">
        <v>1.5</v>
      </c>
      <c r="CN10">
        <f t="shared" si="32"/>
        <v>480</v>
      </c>
      <c r="CO10" s="26">
        <v>1600</v>
      </c>
      <c r="CS10" s="1"/>
    </row>
    <row r="11" spans="1:97" x14ac:dyDescent="0.15">
      <c r="A11" s="26">
        <v>7</v>
      </c>
      <c r="B11" s="26">
        <f t="shared" si="2"/>
        <v>0</v>
      </c>
      <c r="C11" s="26">
        <f t="shared" si="3"/>
        <v>0</v>
      </c>
      <c r="D11" s="26">
        <f t="shared" si="4"/>
        <v>0</v>
      </c>
      <c r="E11" s="26">
        <f t="shared" si="5"/>
        <v>0</v>
      </c>
      <c r="F11" s="26">
        <f t="shared" si="6"/>
        <v>4853</v>
      </c>
      <c r="G11" s="26">
        <f t="shared" si="7"/>
        <v>0</v>
      </c>
      <c r="H11" s="26">
        <f t="shared" si="8"/>
        <v>0</v>
      </c>
      <c r="I11" s="26">
        <f t="shared" si="9"/>
        <v>0</v>
      </c>
      <c r="J11" s="26">
        <f t="shared" si="10"/>
        <v>0</v>
      </c>
      <c r="K11" s="26">
        <f t="shared" si="11"/>
        <v>0</v>
      </c>
      <c r="L11" s="26">
        <f t="shared" si="12"/>
        <v>0</v>
      </c>
      <c r="M11" s="26">
        <f t="shared" si="13"/>
        <v>0</v>
      </c>
      <c r="N11" s="26">
        <f t="shared" si="14"/>
        <v>0</v>
      </c>
      <c r="O11" s="26">
        <f t="shared" si="15"/>
        <v>0</v>
      </c>
      <c r="P11" s="26">
        <f t="shared" si="16"/>
        <v>0</v>
      </c>
      <c r="Q11" s="26">
        <f t="shared" si="17"/>
        <v>0</v>
      </c>
      <c r="R11" s="26">
        <f t="shared" si="18"/>
        <v>0</v>
      </c>
      <c r="S11" s="26">
        <f t="shared" si="19"/>
        <v>0</v>
      </c>
      <c r="T11" s="26">
        <f t="shared" si="20"/>
        <v>0</v>
      </c>
      <c r="U11" s="26">
        <f t="shared" si="21"/>
        <v>0</v>
      </c>
      <c r="V11" s="26">
        <f t="shared" si="22"/>
        <v>0</v>
      </c>
      <c r="W11" s="26">
        <f t="shared" si="23"/>
        <v>1</v>
      </c>
      <c r="X11" s="1">
        <f t="shared" si="24"/>
        <v>3200</v>
      </c>
      <c r="Y11" s="1">
        <f t="shared" si="25"/>
        <v>7</v>
      </c>
      <c r="Z11">
        <f t="shared" si="26"/>
        <v>650</v>
      </c>
      <c r="AC11">
        <f t="shared" si="27"/>
        <v>107</v>
      </c>
      <c r="AD11">
        <f t="shared" si="28"/>
        <v>1</v>
      </c>
      <c r="AE11">
        <f t="shared" si="33"/>
        <v>1</v>
      </c>
      <c r="AF11">
        <f t="shared" si="34"/>
        <v>7</v>
      </c>
      <c r="AJ11">
        <v>7</v>
      </c>
      <c r="AK11" s="39">
        <v>1</v>
      </c>
      <c r="AL11" s="39">
        <v>7</v>
      </c>
      <c r="AM11" s="39">
        <v>0</v>
      </c>
      <c r="AN11" s="39">
        <v>0</v>
      </c>
      <c r="AO11" s="39">
        <v>0</v>
      </c>
      <c r="AP11" s="39">
        <v>0</v>
      </c>
      <c r="AQ11" s="39">
        <v>0</v>
      </c>
      <c r="AR11" s="39">
        <v>0</v>
      </c>
      <c r="AS11" s="39">
        <v>0</v>
      </c>
      <c r="AT11" s="39">
        <v>0</v>
      </c>
      <c r="AU11" s="39">
        <v>0</v>
      </c>
      <c r="AV11" s="39">
        <v>0</v>
      </c>
      <c r="AW11" s="39">
        <v>0</v>
      </c>
      <c r="AX11" s="39">
        <v>0</v>
      </c>
      <c r="AY11" s="39">
        <v>0</v>
      </c>
      <c r="AZ11" s="39">
        <v>0</v>
      </c>
      <c r="BA11" s="39">
        <v>0</v>
      </c>
      <c r="BB11" s="39">
        <v>0</v>
      </c>
      <c r="BC11" s="39">
        <v>0</v>
      </c>
      <c r="BD11" s="39">
        <v>1</v>
      </c>
      <c r="BE11" s="39">
        <v>0</v>
      </c>
      <c r="BF11" s="39">
        <v>0</v>
      </c>
      <c r="BG11" s="39">
        <v>0</v>
      </c>
      <c r="BK11">
        <f t="shared" si="29"/>
        <v>107</v>
      </c>
      <c r="BL11" s="39">
        <v>1</v>
      </c>
      <c r="BM11" s="39">
        <v>7</v>
      </c>
      <c r="BN11" s="39">
        <v>80</v>
      </c>
      <c r="BO11" s="39">
        <v>0.5</v>
      </c>
      <c r="BP11" s="39">
        <v>0.3</v>
      </c>
      <c r="BQ11">
        <f>VLOOKUP(BN11,角色属性总表!BH:BJ,2,FALSE)</f>
        <v>2600.0000000000018</v>
      </c>
      <c r="BR11">
        <f>VLOOKUP(BN11,角色属性总表!BH:BJ,3,FALSE)</f>
        <v>9706.6666666666733</v>
      </c>
      <c r="BV11">
        <f t="shared" si="30"/>
        <v>520</v>
      </c>
      <c r="BW11">
        <f t="shared" si="31"/>
        <v>4853</v>
      </c>
      <c r="BX11">
        <f t="shared" si="1"/>
        <v>1300</v>
      </c>
      <c r="BZ11" s="26">
        <v>440</v>
      </c>
      <c r="CC11" s="26">
        <v>21</v>
      </c>
      <c r="CH11" s="26">
        <v>3.5</v>
      </c>
      <c r="CJ11" s="26">
        <v>3.5</v>
      </c>
      <c r="CL11" s="26">
        <v>3.5</v>
      </c>
      <c r="CM11">
        <v>1.75</v>
      </c>
      <c r="CN11">
        <f t="shared" si="32"/>
        <v>650</v>
      </c>
      <c r="CO11" s="26">
        <v>3200</v>
      </c>
      <c r="CS11" s="1"/>
    </row>
    <row r="12" spans="1:97" x14ac:dyDescent="0.15">
      <c r="A12" s="26">
        <v>8</v>
      </c>
      <c r="B12" s="26">
        <f t="shared" si="2"/>
        <v>0</v>
      </c>
      <c r="C12" s="26">
        <f t="shared" si="3"/>
        <v>0</v>
      </c>
      <c r="D12" s="26">
        <f t="shared" si="4"/>
        <v>0</v>
      </c>
      <c r="E12" s="26">
        <f t="shared" si="5"/>
        <v>0</v>
      </c>
      <c r="F12" s="26">
        <f t="shared" si="6"/>
        <v>6123</v>
      </c>
      <c r="G12" s="26">
        <f t="shared" si="7"/>
        <v>0</v>
      </c>
      <c r="H12" s="26">
        <f t="shared" si="8"/>
        <v>0</v>
      </c>
      <c r="I12" s="26">
        <f t="shared" si="9"/>
        <v>0</v>
      </c>
      <c r="J12" s="26">
        <f t="shared" si="10"/>
        <v>0</v>
      </c>
      <c r="K12" s="26">
        <f t="shared" si="11"/>
        <v>0</v>
      </c>
      <c r="L12" s="26">
        <f t="shared" si="12"/>
        <v>0</v>
      </c>
      <c r="M12" s="26">
        <f t="shared" si="13"/>
        <v>0</v>
      </c>
      <c r="N12" s="26">
        <f t="shared" si="14"/>
        <v>0</v>
      </c>
      <c r="O12" s="26">
        <f t="shared" si="15"/>
        <v>0</v>
      </c>
      <c r="P12" s="26">
        <f t="shared" si="16"/>
        <v>0</v>
      </c>
      <c r="Q12" s="26">
        <f t="shared" si="17"/>
        <v>0</v>
      </c>
      <c r="R12" s="26">
        <f t="shared" si="18"/>
        <v>0</v>
      </c>
      <c r="S12" s="26">
        <f t="shared" si="19"/>
        <v>0</v>
      </c>
      <c r="T12" s="26">
        <f t="shared" si="20"/>
        <v>0</v>
      </c>
      <c r="U12" s="26">
        <f t="shared" si="21"/>
        <v>0</v>
      </c>
      <c r="V12" s="26">
        <f t="shared" si="22"/>
        <v>0</v>
      </c>
      <c r="W12" s="26">
        <f t="shared" si="23"/>
        <v>1</v>
      </c>
      <c r="X12" s="1">
        <f t="shared" si="24"/>
        <v>6400</v>
      </c>
      <c r="Y12" s="1">
        <f t="shared" si="25"/>
        <v>8</v>
      </c>
      <c r="Z12">
        <f t="shared" si="26"/>
        <v>820</v>
      </c>
      <c r="AC12">
        <f t="shared" si="27"/>
        <v>108</v>
      </c>
      <c r="AD12">
        <f t="shared" si="28"/>
        <v>1</v>
      </c>
      <c r="AE12">
        <f t="shared" si="33"/>
        <v>1</v>
      </c>
      <c r="AF12">
        <f t="shared" si="34"/>
        <v>8</v>
      </c>
      <c r="AJ12">
        <v>8</v>
      </c>
      <c r="AK12" s="39">
        <v>1</v>
      </c>
      <c r="AL12" s="39">
        <v>8</v>
      </c>
      <c r="AM12" s="39">
        <v>0</v>
      </c>
      <c r="AN12" s="39">
        <v>0</v>
      </c>
      <c r="AO12" s="39">
        <v>0</v>
      </c>
      <c r="AP12" s="39">
        <v>0</v>
      </c>
      <c r="AQ12" s="39">
        <v>0</v>
      </c>
      <c r="AR12" s="39">
        <v>0</v>
      </c>
      <c r="AS12" s="39">
        <v>0</v>
      </c>
      <c r="AT12" s="39">
        <v>0</v>
      </c>
      <c r="AU12" s="39">
        <v>0</v>
      </c>
      <c r="AV12" s="39">
        <v>0</v>
      </c>
      <c r="AW12" s="39">
        <v>0</v>
      </c>
      <c r="AX12" s="39">
        <v>0</v>
      </c>
      <c r="AY12" s="39">
        <v>0</v>
      </c>
      <c r="AZ12" s="39">
        <v>0</v>
      </c>
      <c r="BA12" s="39">
        <v>0</v>
      </c>
      <c r="BB12" s="39">
        <v>0</v>
      </c>
      <c r="BC12" s="39">
        <v>0</v>
      </c>
      <c r="BD12" s="39">
        <v>0</v>
      </c>
      <c r="BE12" s="39">
        <v>0</v>
      </c>
      <c r="BF12" s="39">
        <v>1</v>
      </c>
      <c r="BG12" s="39">
        <v>0</v>
      </c>
      <c r="BK12">
        <f t="shared" si="29"/>
        <v>108</v>
      </c>
      <c r="BL12" s="39">
        <v>1</v>
      </c>
      <c r="BM12" s="39">
        <v>8</v>
      </c>
      <c r="BN12" s="39">
        <v>90</v>
      </c>
      <c r="BO12" s="39">
        <v>0.5</v>
      </c>
      <c r="BP12" s="39">
        <v>0.3</v>
      </c>
      <c r="BQ12">
        <f>VLOOKUP(BN12,角色属性总表!BH:BJ,2,FALSE)</f>
        <v>3280.0000000000027</v>
      </c>
      <c r="BR12">
        <f>VLOOKUP(BN12,角色属性总表!BH:BJ,3,FALSE)</f>
        <v>12245.333333333343</v>
      </c>
      <c r="BV12">
        <f t="shared" si="30"/>
        <v>656</v>
      </c>
      <c r="BW12">
        <f t="shared" si="31"/>
        <v>6123</v>
      </c>
      <c r="BX12">
        <f t="shared" si="1"/>
        <v>1640</v>
      </c>
      <c r="BZ12" s="26">
        <v>520</v>
      </c>
      <c r="CC12" s="26">
        <v>24</v>
      </c>
      <c r="CH12" s="26">
        <v>4</v>
      </c>
      <c r="CJ12" s="26">
        <v>4</v>
      </c>
      <c r="CL12" s="26">
        <v>4</v>
      </c>
      <c r="CM12">
        <v>2</v>
      </c>
      <c r="CN12">
        <f t="shared" si="32"/>
        <v>820</v>
      </c>
      <c r="CO12" s="26">
        <v>6400</v>
      </c>
      <c r="CS12" s="1"/>
    </row>
    <row r="13" spans="1:97" x14ac:dyDescent="0.15">
      <c r="A13" s="26">
        <v>9</v>
      </c>
      <c r="B13" s="26">
        <f t="shared" si="2"/>
        <v>0</v>
      </c>
      <c r="C13" s="26">
        <f t="shared" si="3"/>
        <v>0</v>
      </c>
      <c r="D13" s="26">
        <f t="shared" si="4"/>
        <v>0</v>
      </c>
      <c r="E13" s="26">
        <f t="shared" si="5"/>
        <v>0</v>
      </c>
      <c r="F13" s="26">
        <f t="shared" si="6"/>
        <v>7392</v>
      </c>
      <c r="G13" s="26">
        <f t="shared" si="7"/>
        <v>0</v>
      </c>
      <c r="H13" s="26">
        <f t="shared" si="8"/>
        <v>0</v>
      </c>
      <c r="I13" s="26">
        <f t="shared" si="9"/>
        <v>0</v>
      </c>
      <c r="J13" s="26">
        <f t="shared" si="10"/>
        <v>0</v>
      </c>
      <c r="K13" s="26">
        <f t="shared" si="11"/>
        <v>0</v>
      </c>
      <c r="L13" s="26">
        <f t="shared" si="12"/>
        <v>0</v>
      </c>
      <c r="M13" s="26">
        <f t="shared" si="13"/>
        <v>0</v>
      </c>
      <c r="N13" s="26">
        <f t="shared" si="14"/>
        <v>0</v>
      </c>
      <c r="O13" s="26">
        <f t="shared" si="15"/>
        <v>0</v>
      </c>
      <c r="P13" s="26">
        <f t="shared" si="16"/>
        <v>0</v>
      </c>
      <c r="Q13" s="26">
        <f t="shared" si="17"/>
        <v>0</v>
      </c>
      <c r="R13" s="26">
        <f t="shared" si="18"/>
        <v>0</v>
      </c>
      <c r="S13" s="26">
        <f t="shared" si="19"/>
        <v>0</v>
      </c>
      <c r="T13" s="26">
        <f t="shared" si="20"/>
        <v>0</v>
      </c>
      <c r="U13" s="26">
        <f t="shared" si="21"/>
        <v>0</v>
      </c>
      <c r="V13" s="26">
        <f t="shared" si="22"/>
        <v>0</v>
      </c>
      <c r="W13" s="26">
        <f t="shared" si="23"/>
        <v>1</v>
      </c>
      <c r="X13" s="1">
        <f t="shared" si="24"/>
        <v>12800</v>
      </c>
      <c r="Y13" s="1">
        <f t="shared" si="25"/>
        <v>9</v>
      </c>
      <c r="Z13">
        <f t="shared" si="26"/>
        <v>990</v>
      </c>
      <c r="AC13">
        <f t="shared" si="27"/>
        <v>109</v>
      </c>
      <c r="AD13">
        <f t="shared" si="28"/>
        <v>1</v>
      </c>
      <c r="AE13">
        <f t="shared" si="33"/>
        <v>1</v>
      </c>
      <c r="AF13">
        <f t="shared" si="34"/>
        <v>9</v>
      </c>
      <c r="AJ13">
        <v>9</v>
      </c>
      <c r="AK13" s="39">
        <v>1</v>
      </c>
      <c r="AL13" s="39">
        <v>9</v>
      </c>
      <c r="AM13" s="39">
        <v>0</v>
      </c>
      <c r="AN13" s="39">
        <v>0</v>
      </c>
      <c r="AO13" s="39">
        <v>0</v>
      </c>
      <c r="AP13" s="39">
        <v>0</v>
      </c>
      <c r="AQ13" s="39">
        <v>0</v>
      </c>
      <c r="AR13" s="39">
        <v>0</v>
      </c>
      <c r="AS13" s="39">
        <v>0</v>
      </c>
      <c r="AT13" s="39">
        <v>0</v>
      </c>
      <c r="AU13" s="39">
        <v>0</v>
      </c>
      <c r="AV13" s="39">
        <v>0</v>
      </c>
      <c r="AW13" s="39">
        <v>0</v>
      </c>
      <c r="AX13" s="39">
        <v>0</v>
      </c>
      <c r="AY13" s="39">
        <v>0</v>
      </c>
      <c r="AZ13" s="39">
        <v>0</v>
      </c>
      <c r="BA13" s="39">
        <v>0</v>
      </c>
      <c r="BB13" s="39">
        <v>0</v>
      </c>
      <c r="BC13" s="39">
        <v>0</v>
      </c>
      <c r="BD13" s="39">
        <v>0</v>
      </c>
      <c r="BE13" s="39">
        <v>0</v>
      </c>
      <c r="BF13" s="39">
        <v>0</v>
      </c>
      <c r="BG13" s="39">
        <v>1</v>
      </c>
      <c r="BK13">
        <f t="shared" si="29"/>
        <v>109</v>
      </c>
      <c r="BL13" s="39">
        <v>1</v>
      </c>
      <c r="BM13" s="39">
        <v>9</v>
      </c>
      <c r="BN13" s="39">
        <v>100</v>
      </c>
      <c r="BO13" s="39">
        <v>0.5</v>
      </c>
      <c r="BP13" s="39">
        <v>0.3</v>
      </c>
      <c r="BQ13">
        <f>VLOOKUP(BN13,角色属性总表!BH:BJ,2,FALSE)</f>
        <v>3960.0000000000032</v>
      </c>
      <c r="BR13">
        <f>VLOOKUP(BN13,角色属性总表!BH:BJ,3,FALSE)</f>
        <v>14784.000000000013</v>
      </c>
      <c r="BV13">
        <f t="shared" si="30"/>
        <v>792</v>
      </c>
      <c r="BW13">
        <f t="shared" si="31"/>
        <v>7392</v>
      </c>
      <c r="BX13">
        <f t="shared" si="1"/>
        <v>1980</v>
      </c>
      <c r="BZ13" s="26">
        <v>600</v>
      </c>
      <c r="CC13" s="26">
        <v>27</v>
      </c>
      <c r="CH13" s="26">
        <v>4.5</v>
      </c>
      <c r="CJ13" s="26">
        <v>4.5</v>
      </c>
      <c r="CL13" s="26">
        <v>4.5</v>
      </c>
      <c r="CM13">
        <v>2.25</v>
      </c>
      <c r="CN13">
        <f t="shared" si="32"/>
        <v>990</v>
      </c>
      <c r="CO13" s="26">
        <v>12800</v>
      </c>
      <c r="CS13" s="1"/>
    </row>
    <row r="14" spans="1:97" x14ac:dyDescent="0.15">
      <c r="A14" s="26">
        <v>10</v>
      </c>
      <c r="B14" s="26">
        <f t="shared" si="2"/>
        <v>0</v>
      </c>
      <c r="C14" s="26">
        <f t="shared" si="3"/>
        <v>0</v>
      </c>
      <c r="D14" s="26">
        <f t="shared" si="4"/>
        <v>0</v>
      </c>
      <c r="E14" s="26">
        <f t="shared" si="5"/>
        <v>0</v>
      </c>
      <c r="F14" s="26">
        <f t="shared" si="6"/>
        <v>8781</v>
      </c>
      <c r="G14" s="26">
        <f t="shared" si="7"/>
        <v>0</v>
      </c>
      <c r="H14" s="26">
        <f t="shared" si="8"/>
        <v>0</v>
      </c>
      <c r="I14" s="26">
        <f t="shared" si="9"/>
        <v>0</v>
      </c>
      <c r="J14" s="26">
        <f t="shared" si="10"/>
        <v>0</v>
      </c>
      <c r="K14" s="26">
        <f t="shared" si="11"/>
        <v>0</v>
      </c>
      <c r="L14" s="26">
        <f t="shared" si="12"/>
        <v>0</v>
      </c>
      <c r="M14" s="26">
        <f t="shared" si="13"/>
        <v>0</v>
      </c>
      <c r="N14" s="26">
        <f t="shared" si="14"/>
        <v>0</v>
      </c>
      <c r="O14" s="26">
        <f t="shared" si="15"/>
        <v>0</v>
      </c>
      <c r="P14" s="26">
        <f t="shared" si="16"/>
        <v>0</v>
      </c>
      <c r="Q14" s="26">
        <f t="shared" si="17"/>
        <v>0</v>
      </c>
      <c r="R14" s="26">
        <f t="shared" si="18"/>
        <v>0</v>
      </c>
      <c r="S14" s="26">
        <f t="shared" si="19"/>
        <v>0</v>
      </c>
      <c r="T14" s="26">
        <f t="shared" si="20"/>
        <v>0</v>
      </c>
      <c r="U14" s="26">
        <f t="shared" si="21"/>
        <v>0</v>
      </c>
      <c r="V14" s="26">
        <f t="shared" si="22"/>
        <v>0</v>
      </c>
      <c r="W14" s="26">
        <f t="shared" si="23"/>
        <v>1</v>
      </c>
      <c r="X14" s="1">
        <f t="shared" si="24"/>
        <v>25600</v>
      </c>
      <c r="Y14" s="1">
        <f t="shared" si="25"/>
        <v>10</v>
      </c>
      <c r="Z14">
        <f t="shared" si="26"/>
        <v>1176</v>
      </c>
      <c r="AC14">
        <f t="shared" si="27"/>
        <v>110</v>
      </c>
      <c r="AD14">
        <f t="shared" si="28"/>
        <v>1</v>
      </c>
      <c r="AE14">
        <f t="shared" si="33"/>
        <v>1</v>
      </c>
      <c r="AF14">
        <f t="shared" si="34"/>
        <v>10</v>
      </c>
      <c r="AJ14">
        <v>10</v>
      </c>
      <c r="AK14" s="39">
        <v>2</v>
      </c>
      <c r="AL14" s="39">
        <v>10</v>
      </c>
      <c r="AM14" s="39">
        <v>0</v>
      </c>
      <c r="AN14" s="39">
        <v>0</v>
      </c>
      <c r="AO14" s="39">
        <v>0</v>
      </c>
      <c r="AP14" s="39">
        <v>0</v>
      </c>
      <c r="AQ14" s="39">
        <v>1</v>
      </c>
      <c r="AR14" s="39">
        <v>0</v>
      </c>
      <c r="AS14" s="39">
        <v>0</v>
      </c>
      <c r="AT14" s="39">
        <v>0</v>
      </c>
      <c r="AU14" s="39">
        <v>0</v>
      </c>
      <c r="AV14" s="39">
        <v>0</v>
      </c>
      <c r="AW14" s="39">
        <v>0</v>
      </c>
      <c r="AX14" s="39">
        <v>0</v>
      </c>
      <c r="AY14" s="39">
        <v>0</v>
      </c>
      <c r="AZ14" s="39">
        <v>0</v>
      </c>
      <c r="BA14" s="39">
        <v>0</v>
      </c>
      <c r="BB14" s="39">
        <v>0</v>
      </c>
      <c r="BC14" s="39">
        <v>0</v>
      </c>
      <c r="BD14" s="39">
        <v>0</v>
      </c>
      <c r="BE14" s="39">
        <v>0</v>
      </c>
      <c r="BF14" s="39">
        <v>0</v>
      </c>
      <c r="BG14" s="39">
        <v>0</v>
      </c>
      <c r="BK14">
        <f t="shared" si="29"/>
        <v>110</v>
      </c>
      <c r="BL14" s="39">
        <v>1</v>
      </c>
      <c r="BM14" s="39">
        <v>10</v>
      </c>
      <c r="BN14" s="39">
        <v>110</v>
      </c>
      <c r="BO14" s="39">
        <v>0.5</v>
      </c>
      <c r="BP14" s="39">
        <v>0.3</v>
      </c>
      <c r="BQ14">
        <f>VLOOKUP(BN14,角色属性总表!BH:BJ,2,FALSE)</f>
        <v>4704.0000000000055</v>
      </c>
      <c r="BR14">
        <f>VLOOKUP(BN14,角色属性总表!BH:BJ,3,FALSE)</f>
        <v>17561.600000000024</v>
      </c>
      <c r="BV14">
        <f t="shared" si="30"/>
        <v>940</v>
      </c>
      <c r="BW14">
        <f t="shared" si="31"/>
        <v>8781</v>
      </c>
      <c r="BX14">
        <f t="shared" si="1"/>
        <v>2352</v>
      </c>
      <c r="BZ14" s="26">
        <v>680</v>
      </c>
      <c r="CC14" s="26">
        <v>30</v>
      </c>
      <c r="CH14" s="26">
        <v>5</v>
      </c>
      <c r="CJ14" s="26">
        <v>5</v>
      </c>
      <c r="CL14" s="26">
        <v>5</v>
      </c>
      <c r="CM14">
        <v>2.5</v>
      </c>
      <c r="CN14">
        <f t="shared" si="32"/>
        <v>1176</v>
      </c>
      <c r="CO14" s="26">
        <v>25600</v>
      </c>
      <c r="CS14" s="1"/>
    </row>
    <row r="15" spans="1:97" x14ac:dyDescent="0.15">
      <c r="A15" s="26">
        <v>11</v>
      </c>
      <c r="B15" s="26">
        <f t="shared" si="2"/>
        <v>0</v>
      </c>
      <c r="C15" s="26">
        <f t="shared" si="3"/>
        <v>0</v>
      </c>
      <c r="D15" s="26">
        <f t="shared" si="4"/>
        <v>0</v>
      </c>
      <c r="E15" s="26">
        <f t="shared" si="5"/>
        <v>0</v>
      </c>
      <c r="F15" s="26">
        <f t="shared" si="6"/>
        <v>0</v>
      </c>
      <c r="G15" s="26">
        <f t="shared" si="7"/>
        <v>135</v>
      </c>
      <c r="H15" s="26">
        <f t="shared" si="8"/>
        <v>0</v>
      </c>
      <c r="I15" s="26">
        <f t="shared" si="9"/>
        <v>0</v>
      </c>
      <c r="J15" s="26">
        <f t="shared" si="10"/>
        <v>0</v>
      </c>
      <c r="K15" s="26">
        <f t="shared" si="11"/>
        <v>0</v>
      </c>
      <c r="L15" s="26">
        <f t="shared" si="12"/>
        <v>0</v>
      </c>
      <c r="M15" s="26">
        <f t="shared" si="13"/>
        <v>0</v>
      </c>
      <c r="N15" s="26">
        <f t="shared" si="14"/>
        <v>0</v>
      </c>
      <c r="O15" s="26">
        <f t="shared" si="15"/>
        <v>0</v>
      </c>
      <c r="P15" s="26">
        <f t="shared" si="16"/>
        <v>0</v>
      </c>
      <c r="Q15" s="26">
        <f t="shared" si="17"/>
        <v>0</v>
      </c>
      <c r="R15" s="26">
        <f t="shared" si="18"/>
        <v>0</v>
      </c>
      <c r="S15" s="26">
        <f t="shared" si="19"/>
        <v>0</v>
      </c>
      <c r="T15" s="26">
        <f t="shared" si="20"/>
        <v>0</v>
      </c>
      <c r="U15" s="26">
        <f t="shared" si="21"/>
        <v>0</v>
      </c>
      <c r="V15" s="26">
        <f t="shared" si="22"/>
        <v>0</v>
      </c>
      <c r="W15" s="26">
        <f t="shared" si="23"/>
        <v>2</v>
      </c>
      <c r="X15" s="1">
        <f t="shared" si="24"/>
        <v>30</v>
      </c>
      <c r="Y15" s="1">
        <f t="shared" si="25"/>
        <v>1</v>
      </c>
      <c r="Z15">
        <f t="shared" si="26"/>
        <v>67</v>
      </c>
      <c r="AC15">
        <f t="shared" si="27"/>
        <v>101</v>
      </c>
      <c r="AD15">
        <f t="shared" si="28"/>
        <v>1</v>
      </c>
      <c r="AE15">
        <f t="shared" si="33"/>
        <v>2</v>
      </c>
      <c r="AF15">
        <f t="shared" si="34"/>
        <v>1</v>
      </c>
      <c r="AJ15">
        <v>11</v>
      </c>
      <c r="AK15" s="39">
        <v>2</v>
      </c>
      <c r="AL15" s="39">
        <v>11</v>
      </c>
      <c r="AM15" s="39">
        <v>0</v>
      </c>
      <c r="AN15" s="39">
        <v>0</v>
      </c>
      <c r="AO15" s="39">
        <v>0</v>
      </c>
      <c r="AP15" s="39">
        <v>0</v>
      </c>
      <c r="AQ15" s="39">
        <v>0</v>
      </c>
      <c r="AR15" s="39">
        <v>1</v>
      </c>
      <c r="AS15" s="39">
        <v>0</v>
      </c>
      <c r="AT15" s="39">
        <v>0</v>
      </c>
      <c r="AU15" s="39">
        <v>0</v>
      </c>
      <c r="AV15" s="39">
        <v>0</v>
      </c>
      <c r="AW15" s="39">
        <v>0</v>
      </c>
      <c r="AX15" s="39">
        <v>0</v>
      </c>
      <c r="AY15" s="39">
        <v>0</v>
      </c>
      <c r="AZ15" s="39">
        <v>0</v>
      </c>
      <c r="BA15" s="39">
        <v>0</v>
      </c>
      <c r="BB15" s="39">
        <v>0</v>
      </c>
      <c r="BC15" s="39">
        <v>0</v>
      </c>
      <c r="BD15" s="39">
        <v>0</v>
      </c>
      <c r="BE15" s="39">
        <v>0</v>
      </c>
      <c r="BF15" s="39">
        <v>0</v>
      </c>
      <c r="BG15" s="39">
        <v>0</v>
      </c>
      <c r="BK15">
        <f t="shared" si="29"/>
        <v>201</v>
      </c>
      <c r="BL15" s="39">
        <v>2</v>
      </c>
      <c r="BM15" s="39">
        <v>1</v>
      </c>
      <c r="BN15" s="39">
        <v>20</v>
      </c>
      <c r="BO15" s="39">
        <v>1</v>
      </c>
      <c r="BP15" s="39">
        <v>0.65</v>
      </c>
      <c r="BQ15">
        <f>VLOOKUP(BN15,角色属性总表!BH:BJ,2,FALSE)</f>
        <v>270</v>
      </c>
      <c r="BR15">
        <f>VLOOKUP(BN15,角色属性总表!BH:BJ,3,FALSE)</f>
        <v>1008</v>
      </c>
      <c r="BV15">
        <f t="shared" si="30"/>
        <v>108</v>
      </c>
      <c r="BW15">
        <f t="shared" si="31"/>
        <v>1008</v>
      </c>
      <c r="BX15">
        <f t="shared" si="1"/>
        <v>270</v>
      </c>
      <c r="BZ15" s="26">
        <v>100</v>
      </c>
      <c r="CC15" s="26">
        <v>5</v>
      </c>
      <c r="CE15" s="26">
        <v>0.5</v>
      </c>
      <c r="CF15" s="26">
        <v>0.5</v>
      </c>
      <c r="CH15" s="26">
        <v>1</v>
      </c>
      <c r="CJ15" s="26">
        <v>1</v>
      </c>
      <c r="CK15" s="26">
        <v>5</v>
      </c>
      <c r="CL15" s="26">
        <v>1</v>
      </c>
      <c r="CM15" s="26">
        <v>0.5</v>
      </c>
      <c r="CN15">
        <f t="shared" si="32"/>
        <v>135</v>
      </c>
      <c r="CO15" s="26">
        <v>60</v>
      </c>
      <c r="CS15" s="1"/>
    </row>
    <row r="16" spans="1:97" x14ac:dyDescent="0.15">
      <c r="A16" s="26">
        <v>12</v>
      </c>
      <c r="B16" s="26">
        <f t="shared" si="2"/>
        <v>0</v>
      </c>
      <c r="C16" s="26">
        <f t="shared" si="3"/>
        <v>0</v>
      </c>
      <c r="D16" s="26">
        <f t="shared" si="4"/>
        <v>0</v>
      </c>
      <c r="E16" s="26">
        <f t="shared" si="5"/>
        <v>0</v>
      </c>
      <c r="F16" s="26">
        <f t="shared" si="6"/>
        <v>0</v>
      </c>
      <c r="G16" s="26">
        <f t="shared" si="7"/>
        <v>240</v>
      </c>
      <c r="H16" s="26">
        <f t="shared" si="8"/>
        <v>0</v>
      </c>
      <c r="I16" s="26">
        <f t="shared" si="9"/>
        <v>0</v>
      </c>
      <c r="J16" s="26">
        <f t="shared" si="10"/>
        <v>0</v>
      </c>
      <c r="K16" s="26">
        <f t="shared" si="11"/>
        <v>0</v>
      </c>
      <c r="L16" s="26">
        <f t="shared" si="12"/>
        <v>0</v>
      </c>
      <c r="M16" s="26">
        <f t="shared" si="13"/>
        <v>0</v>
      </c>
      <c r="N16" s="26">
        <f t="shared" si="14"/>
        <v>0</v>
      </c>
      <c r="O16" s="26">
        <f t="shared" si="15"/>
        <v>0</v>
      </c>
      <c r="P16" s="26">
        <f t="shared" si="16"/>
        <v>0</v>
      </c>
      <c r="Q16" s="26">
        <f t="shared" si="17"/>
        <v>0</v>
      </c>
      <c r="R16" s="26">
        <f t="shared" si="18"/>
        <v>0</v>
      </c>
      <c r="S16" s="26">
        <f t="shared" si="19"/>
        <v>0</v>
      </c>
      <c r="T16" s="26">
        <f t="shared" si="20"/>
        <v>0</v>
      </c>
      <c r="U16" s="26">
        <f t="shared" si="21"/>
        <v>0</v>
      </c>
      <c r="V16" s="26">
        <f t="shared" si="22"/>
        <v>0</v>
      </c>
      <c r="W16" s="26">
        <f t="shared" si="23"/>
        <v>2</v>
      </c>
      <c r="X16" s="1">
        <f t="shared" si="24"/>
        <v>100</v>
      </c>
      <c r="Y16" s="1">
        <f t="shared" si="25"/>
        <v>2</v>
      </c>
      <c r="Z16">
        <f t="shared" si="26"/>
        <v>120</v>
      </c>
      <c r="AC16">
        <f t="shared" si="27"/>
        <v>102</v>
      </c>
      <c r="AD16">
        <f t="shared" si="28"/>
        <v>1</v>
      </c>
      <c r="AE16">
        <f t="shared" si="33"/>
        <v>2</v>
      </c>
      <c r="AF16">
        <f t="shared" si="34"/>
        <v>2</v>
      </c>
      <c r="AJ16">
        <v>12</v>
      </c>
      <c r="AK16" s="39">
        <v>2</v>
      </c>
      <c r="AL16" s="39">
        <v>12</v>
      </c>
      <c r="AM16" s="39">
        <v>0</v>
      </c>
      <c r="AN16" s="39">
        <v>0</v>
      </c>
      <c r="AO16" s="39">
        <v>0</v>
      </c>
      <c r="AP16" s="39">
        <v>0</v>
      </c>
      <c r="AQ16" s="39">
        <v>0</v>
      </c>
      <c r="AR16" s="39">
        <v>0</v>
      </c>
      <c r="AS16" s="39">
        <v>0</v>
      </c>
      <c r="AT16" s="39">
        <v>1</v>
      </c>
      <c r="AU16" s="39">
        <v>0</v>
      </c>
      <c r="AV16" s="39">
        <v>0</v>
      </c>
      <c r="AW16" s="39">
        <v>0</v>
      </c>
      <c r="AX16" s="39">
        <v>0</v>
      </c>
      <c r="AY16" s="39">
        <v>0</v>
      </c>
      <c r="AZ16" s="39">
        <v>0</v>
      </c>
      <c r="BA16" s="39">
        <v>0</v>
      </c>
      <c r="BB16" s="39">
        <v>0</v>
      </c>
      <c r="BC16" s="39">
        <v>0</v>
      </c>
      <c r="BD16" s="39">
        <v>0</v>
      </c>
      <c r="BE16" s="39">
        <v>0</v>
      </c>
      <c r="BF16" s="39">
        <v>0</v>
      </c>
      <c r="BG16" s="39">
        <v>0</v>
      </c>
      <c r="BK16">
        <f t="shared" si="29"/>
        <v>202</v>
      </c>
      <c r="BL16" s="39">
        <v>2</v>
      </c>
      <c r="BM16" s="39">
        <v>2</v>
      </c>
      <c r="BN16" s="39">
        <v>30</v>
      </c>
      <c r="BO16" s="39">
        <v>1</v>
      </c>
      <c r="BP16" s="39">
        <v>0.65</v>
      </c>
      <c r="BQ16">
        <f>VLOOKUP(BN16,角色属性总表!BH:BJ,2,FALSE)</f>
        <v>479.99999999999983</v>
      </c>
      <c r="BR16">
        <f>VLOOKUP(BN16,角色属性总表!BH:BJ,3,FALSE)</f>
        <v>1791.9999999999995</v>
      </c>
      <c r="BV16">
        <f t="shared" si="30"/>
        <v>192</v>
      </c>
      <c r="BW16">
        <f t="shared" si="31"/>
        <v>1792</v>
      </c>
      <c r="BX16">
        <f t="shared" si="1"/>
        <v>480</v>
      </c>
      <c r="BZ16" s="26">
        <v>200</v>
      </c>
      <c r="CC16" s="26">
        <v>10</v>
      </c>
      <c r="CE16" s="26">
        <v>1</v>
      </c>
      <c r="CF16" s="26">
        <v>1</v>
      </c>
      <c r="CH16" s="26">
        <v>2</v>
      </c>
      <c r="CJ16" s="26">
        <v>2</v>
      </c>
      <c r="CK16" s="26">
        <v>10</v>
      </c>
      <c r="CL16" s="26">
        <v>2</v>
      </c>
      <c r="CM16" s="26">
        <v>1</v>
      </c>
      <c r="CN16">
        <f t="shared" si="32"/>
        <v>240</v>
      </c>
      <c r="CO16" s="26">
        <v>200</v>
      </c>
      <c r="CS16" s="1"/>
    </row>
    <row r="17" spans="1:97" x14ac:dyDescent="0.15">
      <c r="A17" s="26">
        <v>13</v>
      </c>
      <c r="B17" s="26">
        <f t="shared" si="2"/>
        <v>0</v>
      </c>
      <c r="C17" s="26">
        <f t="shared" si="3"/>
        <v>0</v>
      </c>
      <c r="D17" s="26">
        <f t="shared" si="4"/>
        <v>0</v>
      </c>
      <c r="E17" s="26">
        <f t="shared" si="5"/>
        <v>0</v>
      </c>
      <c r="F17" s="26">
        <f t="shared" si="6"/>
        <v>0</v>
      </c>
      <c r="G17" s="26">
        <f t="shared" si="7"/>
        <v>390</v>
      </c>
      <c r="H17" s="26">
        <f t="shared" si="8"/>
        <v>0</v>
      </c>
      <c r="I17" s="26">
        <f t="shared" si="9"/>
        <v>0</v>
      </c>
      <c r="J17" s="26">
        <f t="shared" si="10"/>
        <v>0</v>
      </c>
      <c r="K17" s="26">
        <f t="shared" si="11"/>
        <v>0</v>
      </c>
      <c r="L17" s="26">
        <f t="shared" si="12"/>
        <v>0</v>
      </c>
      <c r="M17" s="26">
        <f t="shared" si="13"/>
        <v>0</v>
      </c>
      <c r="N17" s="26">
        <f t="shared" si="14"/>
        <v>0</v>
      </c>
      <c r="O17" s="26">
        <f t="shared" si="15"/>
        <v>0</v>
      </c>
      <c r="P17" s="26">
        <f t="shared" si="16"/>
        <v>0</v>
      </c>
      <c r="Q17" s="26">
        <f t="shared" si="17"/>
        <v>0</v>
      </c>
      <c r="R17" s="26">
        <f t="shared" si="18"/>
        <v>0</v>
      </c>
      <c r="S17" s="26">
        <f t="shared" si="19"/>
        <v>0</v>
      </c>
      <c r="T17" s="26">
        <f t="shared" si="20"/>
        <v>0</v>
      </c>
      <c r="U17" s="26">
        <f t="shared" si="21"/>
        <v>0</v>
      </c>
      <c r="V17" s="26">
        <f t="shared" si="22"/>
        <v>0</v>
      </c>
      <c r="W17" s="26">
        <f t="shared" si="23"/>
        <v>2</v>
      </c>
      <c r="X17" s="1">
        <f t="shared" si="24"/>
        <v>200</v>
      </c>
      <c r="Y17" s="1">
        <f t="shared" si="25"/>
        <v>3</v>
      </c>
      <c r="Z17">
        <f t="shared" si="26"/>
        <v>195</v>
      </c>
      <c r="AC17">
        <f t="shared" si="27"/>
        <v>103</v>
      </c>
      <c r="AD17">
        <f t="shared" si="28"/>
        <v>1</v>
      </c>
      <c r="AE17">
        <f t="shared" si="33"/>
        <v>2</v>
      </c>
      <c r="AF17">
        <f t="shared" si="34"/>
        <v>3</v>
      </c>
      <c r="AJ17">
        <v>13</v>
      </c>
      <c r="AK17" s="39">
        <v>2</v>
      </c>
      <c r="AL17" s="39">
        <v>13</v>
      </c>
      <c r="AM17" s="39">
        <v>0</v>
      </c>
      <c r="AN17" s="39">
        <v>0</v>
      </c>
      <c r="AO17" s="39">
        <v>0</v>
      </c>
      <c r="AP17" s="39">
        <v>1</v>
      </c>
      <c r="AQ17" s="39">
        <v>0</v>
      </c>
      <c r="AR17" s="39">
        <v>0</v>
      </c>
      <c r="AS17" s="39">
        <v>0</v>
      </c>
      <c r="AT17" s="39">
        <v>0</v>
      </c>
      <c r="AU17" s="39">
        <v>0</v>
      </c>
      <c r="AV17" s="39">
        <v>0</v>
      </c>
      <c r="AW17" s="39">
        <v>0</v>
      </c>
      <c r="AX17" s="39">
        <v>0</v>
      </c>
      <c r="AY17" s="39">
        <v>0</v>
      </c>
      <c r="AZ17" s="39">
        <v>0</v>
      </c>
      <c r="BA17" s="39">
        <v>0</v>
      </c>
      <c r="BB17" s="39">
        <v>0</v>
      </c>
      <c r="BC17" s="39">
        <v>0</v>
      </c>
      <c r="BD17" s="39">
        <v>0</v>
      </c>
      <c r="BE17" s="39">
        <v>0</v>
      </c>
      <c r="BF17" s="39">
        <v>0</v>
      </c>
      <c r="BG17" s="39">
        <v>0</v>
      </c>
      <c r="BK17">
        <f t="shared" si="29"/>
        <v>203</v>
      </c>
      <c r="BL17" s="39">
        <v>2</v>
      </c>
      <c r="BM17" s="39">
        <v>3</v>
      </c>
      <c r="BN17" s="39">
        <v>40</v>
      </c>
      <c r="BO17" s="39">
        <v>1</v>
      </c>
      <c r="BP17" s="39">
        <v>0.65</v>
      </c>
      <c r="BQ17">
        <f>VLOOKUP(BN17,角色属性总表!BH:BJ,2,FALSE)</f>
        <v>780.00000000000023</v>
      </c>
      <c r="BR17">
        <f>VLOOKUP(BN17,角色属性总表!BH:BJ,3,FALSE)</f>
        <v>2912.0000000000009</v>
      </c>
      <c r="BV17">
        <f t="shared" si="30"/>
        <v>312</v>
      </c>
      <c r="BW17">
        <f t="shared" si="31"/>
        <v>2912</v>
      </c>
      <c r="BX17">
        <f t="shared" si="1"/>
        <v>780</v>
      </c>
      <c r="BZ17" s="26">
        <v>300</v>
      </c>
      <c r="CC17" s="26">
        <v>15</v>
      </c>
      <c r="CE17" s="26">
        <v>1.5</v>
      </c>
      <c r="CF17" s="26">
        <v>1.5</v>
      </c>
      <c r="CH17" s="26">
        <v>3</v>
      </c>
      <c r="CJ17" s="26">
        <v>3</v>
      </c>
      <c r="CK17" s="26">
        <v>15</v>
      </c>
      <c r="CL17" s="26">
        <v>3</v>
      </c>
      <c r="CM17" s="26">
        <v>1.5</v>
      </c>
      <c r="CN17">
        <f t="shared" si="32"/>
        <v>390</v>
      </c>
      <c r="CO17" s="26">
        <v>400</v>
      </c>
      <c r="CS17" s="1"/>
    </row>
    <row r="18" spans="1:97" x14ac:dyDescent="0.15">
      <c r="A18" s="26">
        <v>14</v>
      </c>
      <c r="B18" s="26">
        <f t="shared" si="2"/>
        <v>0</v>
      </c>
      <c r="C18" s="26">
        <f t="shared" si="3"/>
        <v>0</v>
      </c>
      <c r="D18" s="26">
        <f t="shared" si="4"/>
        <v>0</v>
      </c>
      <c r="E18" s="26">
        <f t="shared" si="5"/>
        <v>0</v>
      </c>
      <c r="F18" s="26">
        <f t="shared" si="6"/>
        <v>0</v>
      </c>
      <c r="G18" s="26">
        <f t="shared" si="7"/>
        <v>540</v>
      </c>
      <c r="H18" s="26">
        <f t="shared" si="8"/>
        <v>0</v>
      </c>
      <c r="I18" s="26">
        <f t="shared" si="9"/>
        <v>0</v>
      </c>
      <c r="J18" s="26">
        <f t="shared" si="10"/>
        <v>0</v>
      </c>
      <c r="K18" s="26">
        <f t="shared" si="11"/>
        <v>0</v>
      </c>
      <c r="L18" s="26">
        <f t="shared" si="12"/>
        <v>0</v>
      </c>
      <c r="M18" s="26">
        <f t="shared" si="13"/>
        <v>0</v>
      </c>
      <c r="N18" s="26">
        <f t="shared" si="14"/>
        <v>0</v>
      </c>
      <c r="O18" s="26">
        <f t="shared" si="15"/>
        <v>0</v>
      </c>
      <c r="P18" s="26">
        <f t="shared" si="16"/>
        <v>0</v>
      </c>
      <c r="Q18" s="26">
        <f t="shared" si="17"/>
        <v>0</v>
      </c>
      <c r="R18" s="26">
        <f t="shared" si="18"/>
        <v>0</v>
      </c>
      <c r="S18" s="26">
        <f t="shared" si="19"/>
        <v>0</v>
      </c>
      <c r="T18" s="26">
        <f t="shared" si="20"/>
        <v>0</v>
      </c>
      <c r="U18" s="26">
        <f t="shared" si="21"/>
        <v>0</v>
      </c>
      <c r="V18" s="26">
        <f t="shared" si="22"/>
        <v>0</v>
      </c>
      <c r="W18" s="26">
        <f t="shared" si="23"/>
        <v>2</v>
      </c>
      <c r="X18" s="1">
        <f t="shared" si="24"/>
        <v>400</v>
      </c>
      <c r="Y18" s="1">
        <f t="shared" si="25"/>
        <v>4</v>
      </c>
      <c r="Z18">
        <f t="shared" si="26"/>
        <v>270</v>
      </c>
      <c r="AC18">
        <f t="shared" si="27"/>
        <v>104</v>
      </c>
      <c r="AD18">
        <f t="shared" si="28"/>
        <v>1</v>
      </c>
      <c r="AE18">
        <f t="shared" si="33"/>
        <v>2</v>
      </c>
      <c r="AF18">
        <f t="shared" si="34"/>
        <v>4</v>
      </c>
      <c r="AJ18">
        <v>14</v>
      </c>
      <c r="AK18" s="39">
        <v>2</v>
      </c>
      <c r="AL18" s="39">
        <v>14</v>
      </c>
      <c r="AM18" s="39">
        <v>0</v>
      </c>
      <c r="AN18" s="39">
        <v>0</v>
      </c>
      <c r="AO18" s="39">
        <v>0</v>
      </c>
      <c r="AP18" s="39">
        <v>0</v>
      </c>
      <c r="AQ18" s="39">
        <v>0</v>
      </c>
      <c r="AR18" s="39">
        <v>0</v>
      </c>
      <c r="AS18" s="39">
        <v>0</v>
      </c>
      <c r="AT18" s="39">
        <v>0</v>
      </c>
      <c r="AU18" s="39">
        <v>0</v>
      </c>
      <c r="AV18" s="39">
        <v>0</v>
      </c>
      <c r="AW18" s="39">
        <v>1</v>
      </c>
      <c r="AX18" s="39">
        <v>0</v>
      </c>
      <c r="AY18" s="39">
        <v>0</v>
      </c>
      <c r="AZ18" s="39">
        <v>0</v>
      </c>
      <c r="BA18" s="39">
        <v>0</v>
      </c>
      <c r="BB18" s="39">
        <v>0</v>
      </c>
      <c r="BC18" s="39">
        <v>0</v>
      </c>
      <c r="BD18" s="39">
        <v>0</v>
      </c>
      <c r="BE18" s="39">
        <v>0</v>
      </c>
      <c r="BF18" s="39">
        <v>0</v>
      </c>
      <c r="BG18" s="39">
        <v>0</v>
      </c>
      <c r="BK18">
        <f t="shared" si="29"/>
        <v>204</v>
      </c>
      <c r="BL18" s="39">
        <v>2</v>
      </c>
      <c r="BM18" s="39">
        <v>4</v>
      </c>
      <c r="BN18" s="39">
        <v>50</v>
      </c>
      <c r="BO18" s="39">
        <v>1</v>
      </c>
      <c r="BP18" s="39">
        <v>0.65</v>
      </c>
      <c r="BQ18">
        <f>VLOOKUP(BN18,角色属性总表!BH:BJ,2,FALSE)</f>
        <v>1080</v>
      </c>
      <c r="BR18">
        <f>VLOOKUP(BN18,角色属性总表!BH:BJ,3,FALSE)</f>
        <v>4032</v>
      </c>
      <c r="BV18">
        <f t="shared" si="30"/>
        <v>432</v>
      </c>
      <c r="BW18">
        <f t="shared" si="31"/>
        <v>4032</v>
      </c>
      <c r="BX18">
        <f t="shared" si="1"/>
        <v>1080</v>
      </c>
      <c r="BZ18" s="26">
        <v>400</v>
      </c>
      <c r="CC18" s="26">
        <v>20</v>
      </c>
      <c r="CE18" s="26">
        <v>2</v>
      </c>
      <c r="CF18" s="26">
        <v>2</v>
      </c>
      <c r="CH18" s="26">
        <v>4</v>
      </c>
      <c r="CJ18" s="26">
        <v>4</v>
      </c>
      <c r="CK18" s="26">
        <v>20</v>
      </c>
      <c r="CL18" s="26">
        <v>4</v>
      </c>
      <c r="CM18" s="26">
        <v>2</v>
      </c>
      <c r="CN18">
        <f t="shared" si="32"/>
        <v>540</v>
      </c>
      <c r="CO18" s="26">
        <v>800</v>
      </c>
      <c r="CS18" s="1"/>
    </row>
    <row r="19" spans="1:97" x14ac:dyDescent="0.15">
      <c r="A19" s="26">
        <v>15</v>
      </c>
      <c r="B19" s="26">
        <f t="shared" si="2"/>
        <v>0</v>
      </c>
      <c r="C19" s="26">
        <f t="shared" si="3"/>
        <v>0</v>
      </c>
      <c r="D19" s="26">
        <f t="shared" si="4"/>
        <v>0</v>
      </c>
      <c r="E19" s="26">
        <f t="shared" si="5"/>
        <v>0</v>
      </c>
      <c r="F19" s="26">
        <f t="shared" si="6"/>
        <v>0</v>
      </c>
      <c r="G19" s="26">
        <f t="shared" si="7"/>
        <v>750</v>
      </c>
      <c r="H19" s="26">
        <f t="shared" si="8"/>
        <v>0</v>
      </c>
      <c r="I19" s="26">
        <f t="shared" si="9"/>
        <v>0</v>
      </c>
      <c r="J19" s="26">
        <f t="shared" si="10"/>
        <v>0</v>
      </c>
      <c r="K19" s="26">
        <f t="shared" si="11"/>
        <v>0</v>
      </c>
      <c r="L19" s="26">
        <f t="shared" si="12"/>
        <v>0</v>
      </c>
      <c r="M19" s="26">
        <f t="shared" si="13"/>
        <v>0</v>
      </c>
      <c r="N19" s="26">
        <f t="shared" si="14"/>
        <v>0</v>
      </c>
      <c r="O19" s="26">
        <f t="shared" si="15"/>
        <v>0</v>
      </c>
      <c r="P19" s="26">
        <f t="shared" si="16"/>
        <v>0</v>
      </c>
      <c r="Q19" s="26">
        <f t="shared" si="17"/>
        <v>0</v>
      </c>
      <c r="R19" s="26">
        <f t="shared" si="18"/>
        <v>0</v>
      </c>
      <c r="S19" s="26">
        <f t="shared" si="19"/>
        <v>0</v>
      </c>
      <c r="T19" s="26">
        <f t="shared" si="20"/>
        <v>0</v>
      </c>
      <c r="U19" s="26">
        <f t="shared" si="21"/>
        <v>0</v>
      </c>
      <c r="V19" s="26">
        <f t="shared" si="22"/>
        <v>0</v>
      </c>
      <c r="W19" s="26">
        <f t="shared" si="23"/>
        <v>2</v>
      </c>
      <c r="X19" s="1">
        <f t="shared" si="24"/>
        <v>800</v>
      </c>
      <c r="Y19" s="1">
        <f t="shared" si="25"/>
        <v>5</v>
      </c>
      <c r="Z19">
        <f t="shared" si="26"/>
        <v>375</v>
      </c>
      <c r="AC19">
        <f t="shared" si="27"/>
        <v>105</v>
      </c>
      <c r="AD19">
        <f t="shared" si="28"/>
        <v>1</v>
      </c>
      <c r="AE19">
        <f t="shared" si="33"/>
        <v>2</v>
      </c>
      <c r="AF19">
        <f t="shared" si="34"/>
        <v>5</v>
      </c>
      <c r="AJ19">
        <v>15</v>
      </c>
      <c r="AK19" s="39">
        <v>2</v>
      </c>
      <c r="AL19" s="39">
        <v>15</v>
      </c>
      <c r="AM19" s="39">
        <v>0</v>
      </c>
      <c r="AN19" s="39">
        <v>0</v>
      </c>
      <c r="AO19" s="39">
        <v>0</v>
      </c>
      <c r="AP19" s="39">
        <v>0</v>
      </c>
      <c r="AQ19" s="39">
        <v>0</v>
      </c>
      <c r="AR19" s="39">
        <v>0</v>
      </c>
      <c r="AS19" s="39">
        <v>0</v>
      </c>
      <c r="AT19" s="39">
        <v>0</v>
      </c>
      <c r="AU19" s="39">
        <v>0</v>
      </c>
      <c r="AV19" s="39">
        <v>0</v>
      </c>
      <c r="AW19" s="39">
        <v>0</v>
      </c>
      <c r="AX19" s="39">
        <v>0</v>
      </c>
      <c r="AY19" s="39">
        <v>1</v>
      </c>
      <c r="AZ19" s="39">
        <v>0</v>
      </c>
      <c r="BA19" s="39">
        <v>0</v>
      </c>
      <c r="BB19" s="39">
        <v>0</v>
      </c>
      <c r="BC19" s="39">
        <v>0</v>
      </c>
      <c r="BD19" s="39">
        <v>0</v>
      </c>
      <c r="BE19" s="39">
        <v>0</v>
      </c>
      <c r="BF19" s="39">
        <v>0</v>
      </c>
      <c r="BG19" s="39">
        <v>0</v>
      </c>
      <c r="BK19">
        <f t="shared" si="29"/>
        <v>205</v>
      </c>
      <c r="BL19" s="39">
        <v>2</v>
      </c>
      <c r="BM19" s="39">
        <v>5</v>
      </c>
      <c r="BN19" s="39">
        <v>60</v>
      </c>
      <c r="BO19" s="39">
        <v>1</v>
      </c>
      <c r="BP19" s="39">
        <v>0.65</v>
      </c>
      <c r="BQ19">
        <f>VLOOKUP(BN19,角色属性总表!BH:BJ,2,FALSE)</f>
        <v>1500.0000000000007</v>
      </c>
      <c r="BR19">
        <f>VLOOKUP(BN19,角色属性总表!BH:BJ,3,FALSE)</f>
        <v>5600.0000000000027</v>
      </c>
      <c r="BV19">
        <f t="shared" si="30"/>
        <v>600</v>
      </c>
      <c r="BW19">
        <f t="shared" si="31"/>
        <v>5600</v>
      </c>
      <c r="BX19">
        <f t="shared" si="1"/>
        <v>1500</v>
      </c>
      <c r="BZ19" s="26">
        <v>580</v>
      </c>
      <c r="CC19" s="26">
        <v>25</v>
      </c>
      <c r="CE19" s="26">
        <v>2.5</v>
      </c>
      <c r="CF19" s="26">
        <v>2.5</v>
      </c>
      <c r="CH19" s="26">
        <v>5</v>
      </c>
      <c r="CJ19" s="26">
        <v>5</v>
      </c>
      <c r="CK19" s="26">
        <v>25</v>
      </c>
      <c r="CL19" s="26">
        <v>5</v>
      </c>
      <c r="CM19" s="26">
        <v>2.5</v>
      </c>
      <c r="CN19">
        <f t="shared" si="32"/>
        <v>750</v>
      </c>
      <c r="CO19" s="26">
        <v>1600</v>
      </c>
      <c r="CS19" s="1"/>
    </row>
    <row r="20" spans="1:97" x14ac:dyDescent="0.15">
      <c r="A20" s="26">
        <v>16</v>
      </c>
      <c r="B20" s="26">
        <f t="shared" si="2"/>
        <v>0</v>
      </c>
      <c r="C20" s="26">
        <f t="shared" si="3"/>
        <v>0</v>
      </c>
      <c r="D20" s="26">
        <f t="shared" si="4"/>
        <v>0</v>
      </c>
      <c r="E20" s="26">
        <f t="shared" si="5"/>
        <v>0</v>
      </c>
      <c r="F20" s="26">
        <f t="shared" si="6"/>
        <v>0</v>
      </c>
      <c r="G20" s="26">
        <f t="shared" si="7"/>
        <v>960</v>
      </c>
      <c r="H20" s="26">
        <f t="shared" si="8"/>
        <v>0</v>
      </c>
      <c r="I20" s="26">
        <f t="shared" si="9"/>
        <v>0</v>
      </c>
      <c r="J20" s="26">
        <f t="shared" si="10"/>
        <v>0</v>
      </c>
      <c r="K20" s="26">
        <f t="shared" si="11"/>
        <v>0</v>
      </c>
      <c r="L20" s="26">
        <f t="shared" si="12"/>
        <v>0</v>
      </c>
      <c r="M20" s="26">
        <f t="shared" si="13"/>
        <v>0</v>
      </c>
      <c r="N20" s="26">
        <f t="shared" si="14"/>
        <v>0</v>
      </c>
      <c r="O20" s="26">
        <f t="shared" si="15"/>
        <v>0</v>
      </c>
      <c r="P20" s="26">
        <f t="shared" si="16"/>
        <v>0</v>
      </c>
      <c r="Q20" s="26">
        <f t="shared" si="17"/>
        <v>0</v>
      </c>
      <c r="R20" s="26">
        <f t="shared" si="18"/>
        <v>0</v>
      </c>
      <c r="S20" s="26">
        <f t="shared" si="19"/>
        <v>0</v>
      </c>
      <c r="T20" s="26">
        <f t="shared" si="20"/>
        <v>0</v>
      </c>
      <c r="U20" s="26">
        <f t="shared" si="21"/>
        <v>0</v>
      </c>
      <c r="V20" s="26">
        <f t="shared" si="22"/>
        <v>0</v>
      </c>
      <c r="W20" s="26">
        <f t="shared" si="23"/>
        <v>2</v>
      </c>
      <c r="X20" s="1">
        <f t="shared" si="24"/>
        <v>1600</v>
      </c>
      <c r="Y20" s="1">
        <f t="shared" si="25"/>
        <v>6</v>
      </c>
      <c r="Z20">
        <f t="shared" si="26"/>
        <v>480</v>
      </c>
      <c r="AC20">
        <f t="shared" si="27"/>
        <v>106</v>
      </c>
      <c r="AD20">
        <f t="shared" si="28"/>
        <v>1</v>
      </c>
      <c r="AE20">
        <f t="shared" si="33"/>
        <v>2</v>
      </c>
      <c r="AF20">
        <f t="shared" si="34"/>
        <v>6</v>
      </c>
      <c r="AJ20">
        <v>16</v>
      </c>
      <c r="AK20" s="39">
        <v>2</v>
      </c>
      <c r="AL20" s="39">
        <v>16</v>
      </c>
      <c r="AM20" s="39">
        <v>0</v>
      </c>
      <c r="AN20" s="39">
        <v>0</v>
      </c>
      <c r="AO20" s="39">
        <v>0</v>
      </c>
      <c r="AP20" s="39">
        <v>0</v>
      </c>
      <c r="AQ20" s="39">
        <v>0</v>
      </c>
      <c r="AR20" s="39">
        <v>0</v>
      </c>
      <c r="AS20" s="39">
        <v>0</v>
      </c>
      <c r="AT20" s="39">
        <v>0</v>
      </c>
      <c r="AU20" s="39">
        <v>0</v>
      </c>
      <c r="AV20" s="39">
        <v>0</v>
      </c>
      <c r="AW20" s="39">
        <v>0</v>
      </c>
      <c r="AX20" s="39">
        <v>0</v>
      </c>
      <c r="AY20" s="39">
        <v>0</v>
      </c>
      <c r="AZ20" s="39">
        <v>1</v>
      </c>
      <c r="BA20" s="39">
        <v>0</v>
      </c>
      <c r="BB20" s="39">
        <v>0</v>
      </c>
      <c r="BC20" s="39">
        <v>0</v>
      </c>
      <c r="BD20" s="39">
        <v>0</v>
      </c>
      <c r="BE20" s="39">
        <v>0</v>
      </c>
      <c r="BF20" s="39">
        <v>0</v>
      </c>
      <c r="BG20" s="39">
        <v>0</v>
      </c>
      <c r="BK20">
        <f t="shared" si="29"/>
        <v>206</v>
      </c>
      <c r="BL20" s="39">
        <v>2</v>
      </c>
      <c r="BM20" s="39">
        <v>6</v>
      </c>
      <c r="BN20" s="39">
        <v>70</v>
      </c>
      <c r="BO20" s="39">
        <v>1</v>
      </c>
      <c r="BP20" s="39">
        <v>0.65</v>
      </c>
      <c r="BQ20">
        <f>VLOOKUP(BN20,角色属性总表!BH:BJ,2,FALSE)</f>
        <v>1920.0000000000009</v>
      </c>
      <c r="BR20">
        <f>VLOOKUP(BN20,角色属性总表!BH:BJ,3,FALSE)</f>
        <v>7168.0000000000036</v>
      </c>
      <c r="BV20">
        <f t="shared" si="30"/>
        <v>768</v>
      </c>
      <c r="BW20">
        <f t="shared" si="31"/>
        <v>7168</v>
      </c>
      <c r="BX20">
        <f t="shared" si="1"/>
        <v>1920</v>
      </c>
      <c r="BZ20" s="26">
        <v>760</v>
      </c>
      <c r="CC20" s="26">
        <v>30</v>
      </c>
      <c r="CE20" s="26">
        <v>3</v>
      </c>
      <c r="CF20" s="26">
        <v>3</v>
      </c>
      <c r="CH20" s="26">
        <v>6</v>
      </c>
      <c r="CJ20" s="26">
        <v>6</v>
      </c>
      <c r="CK20" s="26">
        <v>30</v>
      </c>
      <c r="CL20" s="26">
        <v>6</v>
      </c>
      <c r="CM20" s="26">
        <v>3</v>
      </c>
      <c r="CN20">
        <f t="shared" si="32"/>
        <v>960</v>
      </c>
      <c r="CO20" s="26">
        <v>3200</v>
      </c>
      <c r="CS20" s="1"/>
    </row>
    <row r="21" spans="1:97" x14ac:dyDescent="0.15">
      <c r="A21" s="26">
        <v>17</v>
      </c>
      <c r="B21" s="26">
        <f t="shared" si="2"/>
        <v>0</v>
      </c>
      <c r="C21" s="26">
        <f t="shared" si="3"/>
        <v>0</v>
      </c>
      <c r="D21" s="26">
        <f t="shared" si="4"/>
        <v>0</v>
      </c>
      <c r="E21" s="26">
        <f t="shared" si="5"/>
        <v>0</v>
      </c>
      <c r="F21" s="26">
        <f t="shared" si="6"/>
        <v>0</v>
      </c>
      <c r="G21" s="26">
        <f t="shared" si="7"/>
        <v>1300</v>
      </c>
      <c r="H21" s="26">
        <f t="shared" si="8"/>
        <v>0</v>
      </c>
      <c r="I21" s="26">
        <f t="shared" si="9"/>
        <v>0</v>
      </c>
      <c r="J21" s="26">
        <f t="shared" si="10"/>
        <v>0</v>
      </c>
      <c r="K21" s="26">
        <f t="shared" si="11"/>
        <v>0</v>
      </c>
      <c r="L21" s="26">
        <f t="shared" si="12"/>
        <v>0</v>
      </c>
      <c r="M21" s="26">
        <f t="shared" si="13"/>
        <v>0</v>
      </c>
      <c r="N21" s="26">
        <f t="shared" si="14"/>
        <v>0</v>
      </c>
      <c r="O21" s="26">
        <f t="shared" si="15"/>
        <v>0</v>
      </c>
      <c r="P21" s="26">
        <f t="shared" si="16"/>
        <v>0</v>
      </c>
      <c r="Q21" s="26">
        <f t="shared" si="17"/>
        <v>0</v>
      </c>
      <c r="R21" s="26">
        <f t="shared" si="18"/>
        <v>0</v>
      </c>
      <c r="S21" s="26">
        <f t="shared" si="19"/>
        <v>0</v>
      </c>
      <c r="T21" s="26">
        <f t="shared" si="20"/>
        <v>0</v>
      </c>
      <c r="U21" s="26">
        <f t="shared" si="21"/>
        <v>0</v>
      </c>
      <c r="V21" s="26">
        <f t="shared" si="22"/>
        <v>0</v>
      </c>
      <c r="W21" s="26">
        <f t="shared" si="23"/>
        <v>2</v>
      </c>
      <c r="X21" s="1">
        <f t="shared" si="24"/>
        <v>3200</v>
      </c>
      <c r="Y21" s="1">
        <f t="shared" si="25"/>
        <v>7</v>
      </c>
      <c r="Z21">
        <f t="shared" si="26"/>
        <v>650</v>
      </c>
      <c r="AC21">
        <f t="shared" si="27"/>
        <v>107</v>
      </c>
      <c r="AD21">
        <f t="shared" si="28"/>
        <v>1</v>
      </c>
      <c r="AE21">
        <f t="shared" si="33"/>
        <v>2</v>
      </c>
      <c r="AF21">
        <f t="shared" si="34"/>
        <v>7</v>
      </c>
      <c r="AJ21">
        <v>17</v>
      </c>
      <c r="AK21" s="39">
        <v>2</v>
      </c>
      <c r="AL21" s="39">
        <v>17</v>
      </c>
      <c r="AM21" s="39">
        <v>0</v>
      </c>
      <c r="AN21" s="39">
        <v>0</v>
      </c>
      <c r="AO21" s="39">
        <v>0</v>
      </c>
      <c r="AP21" s="39">
        <v>0</v>
      </c>
      <c r="AQ21" s="39">
        <v>0</v>
      </c>
      <c r="AR21" s="39">
        <v>0</v>
      </c>
      <c r="AS21" s="39">
        <v>0</v>
      </c>
      <c r="AT21" s="39">
        <v>0</v>
      </c>
      <c r="AU21" s="39">
        <v>0</v>
      </c>
      <c r="AV21" s="39">
        <v>0</v>
      </c>
      <c r="AW21" s="39">
        <v>0</v>
      </c>
      <c r="AX21" s="39">
        <v>0</v>
      </c>
      <c r="AY21" s="39">
        <v>0</v>
      </c>
      <c r="AZ21" s="39">
        <v>0</v>
      </c>
      <c r="BA21" s="39">
        <v>0</v>
      </c>
      <c r="BB21" s="39">
        <v>1</v>
      </c>
      <c r="BC21" s="39">
        <v>0</v>
      </c>
      <c r="BD21" s="39">
        <v>0</v>
      </c>
      <c r="BE21" s="39">
        <v>0</v>
      </c>
      <c r="BF21" s="39">
        <v>0</v>
      </c>
      <c r="BG21" s="39">
        <v>0</v>
      </c>
      <c r="BK21">
        <f t="shared" si="29"/>
        <v>207</v>
      </c>
      <c r="BL21" s="39">
        <v>2</v>
      </c>
      <c r="BM21" s="39">
        <v>7</v>
      </c>
      <c r="BN21" s="39">
        <v>80</v>
      </c>
      <c r="BO21" s="39">
        <v>1</v>
      </c>
      <c r="BP21" s="39">
        <v>0.65</v>
      </c>
      <c r="BQ21">
        <f>VLOOKUP(BN21,角色属性总表!BH:BJ,2,FALSE)</f>
        <v>2600.0000000000018</v>
      </c>
      <c r="BR21">
        <f>VLOOKUP(BN21,角色属性总表!BH:BJ,3,FALSE)</f>
        <v>9706.6666666666733</v>
      </c>
      <c r="BV21">
        <f t="shared" si="30"/>
        <v>1040</v>
      </c>
      <c r="BW21">
        <f t="shared" si="31"/>
        <v>9707</v>
      </c>
      <c r="BX21">
        <f t="shared" si="1"/>
        <v>2600</v>
      </c>
      <c r="BZ21" s="26">
        <v>940</v>
      </c>
      <c r="CC21" s="26">
        <v>35</v>
      </c>
      <c r="CE21" s="26">
        <v>3.5</v>
      </c>
      <c r="CF21" s="26">
        <v>3.5</v>
      </c>
      <c r="CH21" s="26">
        <v>7</v>
      </c>
      <c r="CJ21" s="26">
        <v>7</v>
      </c>
      <c r="CK21" s="26">
        <v>35</v>
      </c>
      <c r="CL21" s="26">
        <v>7</v>
      </c>
      <c r="CM21" s="26">
        <v>3.5</v>
      </c>
      <c r="CN21">
        <f t="shared" si="32"/>
        <v>1300</v>
      </c>
      <c r="CO21" s="26">
        <v>6400</v>
      </c>
      <c r="CS21" s="1"/>
    </row>
    <row r="22" spans="1:97" x14ac:dyDescent="0.15">
      <c r="A22" s="26">
        <v>18</v>
      </c>
      <c r="B22" s="26">
        <f t="shared" si="2"/>
        <v>0</v>
      </c>
      <c r="C22" s="26">
        <f t="shared" si="3"/>
        <v>0</v>
      </c>
      <c r="D22" s="26">
        <f t="shared" si="4"/>
        <v>0</v>
      </c>
      <c r="E22" s="26">
        <f t="shared" si="5"/>
        <v>0</v>
      </c>
      <c r="F22" s="26">
        <f t="shared" si="6"/>
        <v>0</v>
      </c>
      <c r="G22" s="26">
        <f t="shared" si="7"/>
        <v>1640</v>
      </c>
      <c r="H22" s="26">
        <f t="shared" si="8"/>
        <v>0</v>
      </c>
      <c r="I22" s="26">
        <f t="shared" si="9"/>
        <v>0</v>
      </c>
      <c r="J22" s="26">
        <f t="shared" si="10"/>
        <v>0</v>
      </c>
      <c r="K22" s="26">
        <f t="shared" si="11"/>
        <v>0</v>
      </c>
      <c r="L22" s="26">
        <f t="shared" si="12"/>
        <v>0</v>
      </c>
      <c r="M22" s="26">
        <f t="shared" si="13"/>
        <v>0</v>
      </c>
      <c r="N22" s="26">
        <f t="shared" si="14"/>
        <v>0</v>
      </c>
      <c r="O22" s="26">
        <f t="shared" si="15"/>
        <v>0</v>
      </c>
      <c r="P22" s="26">
        <f t="shared" si="16"/>
        <v>0</v>
      </c>
      <c r="Q22" s="26">
        <f t="shared" si="17"/>
        <v>0</v>
      </c>
      <c r="R22" s="26">
        <f t="shared" si="18"/>
        <v>0</v>
      </c>
      <c r="S22" s="26">
        <f t="shared" si="19"/>
        <v>0</v>
      </c>
      <c r="T22" s="26">
        <f t="shared" si="20"/>
        <v>0</v>
      </c>
      <c r="U22" s="26">
        <f t="shared" si="21"/>
        <v>0</v>
      </c>
      <c r="V22" s="26">
        <f t="shared" si="22"/>
        <v>0</v>
      </c>
      <c r="W22" s="26">
        <f t="shared" si="23"/>
        <v>2</v>
      </c>
      <c r="X22" s="1">
        <f t="shared" si="24"/>
        <v>6400</v>
      </c>
      <c r="Y22" s="1">
        <f t="shared" si="25"/>
        <v>8</v>
      </c>
      <c r="Z22">
        <f t="shared" si="26"/>
        <v>820</v>
      </c>
      <c r="AC22">
        <f t="shared" si="27"/>
        <v>108</v>
      </c>
      <c r="AD22">
        <f t="shared" si="28"/>
        <v>1</v>
      </c>
      <c r="AE22">
        <f t="shared" si="33"/>
        <v>2</v>
      </c>
      <c r="AF22">
        <f t="shared" si="34"/>
        <v>8</v>
      </c>
      <c r="AJ22">
        <v>18</v>
      </c>
      <c r="AK22" s="39">
        <v>2</v>
      </c>
      <c r="AL22" s="39">
        <v>18</v>
      </c>
      <c r="AM22" s="39">
        <v>0</v>
      </c>
      <c r="AN22" s="39">
        <v>0</v>
      </c>
      <c r="AO22" s="39">
        <v>0</v>
      </c>
      <c r="AP22" s="39">
        <v>0</v>
      </c>
      <c r="AQ22" s="39">
        <v>0</v>
      </c>
      <c r="AR22" s="39">
        <v>0</v>
      </c>
      <c r="AS22" s="39">
        <v>0</v>
      </c>
      <c r="AT22" s="39">
        <v>0</v>
      </c>
      <c r="AU22" s="39">
        <v>0</v>
      </c>
      <c r="AV22" s="39">
        <v>0</v>
      </c>
      <c r="AW22" s="39">
        <v>0</v>
      </c>
      <c r="AX22" s="39">
        <v>0</v>
      </c>
      <c r="AY22" s="39">
        <v>0</v>
      </c>
      <c r="AZ22" s="39">
        <v>0</v>
      </c>
      <c r="BA22" s="39">
        <v>0</v>
      </c>
      <c r="BB22" s="39">
        <v>0</v>
      </c>
      <c r="BC22" s="39">
        <v>0</v>
      </c>
      <c r="BD22" s="39">
        <v>1</v>
      </c>
      <c r="BE22" s="39">
        <v>0</v>
      </c>
      <c r="BF22" s="39">
        <v>0</v>
      </c>
      <c r="BG22" s="39">
        <v>0</v>
      </c>
      <c r="BK22">
        <f t="shared" si="29"/>
        <v>208</v>
      </c>
      <c r="BL22" s="39">
        <v>2</v>
      </c>
      <c r="BM22" s="39">
        <v>8</v>
      </c>
      <c r="BN22" s="39">
        <v>90</v>
      </c>
      <c r="BO22" s="39">
        <v>1</v>
      </c>
      <c r="BP22" s="39">
        <v>0.65</v>
      </c>
      <c r="BQ22">
        <f>VLOOKUP(BN22,角色属性总表!BH:BJ,2,FALSE)</f>
        <v>3280.0000000000027</v>
      </c>
      <c r="BR22">
        <f>VLOOKUP(BN22,角色属性总表!BH:BJ,3,FALSE)</f>
        <v>12245.333333333343</v>
      </c>
      <c r="BV22">
        <f t="shared" si="30"/>
        <v>1312</v>
      </c>
      <c r="BW22">
        <f t="shared" si="31"/>
        <v>12245</v>
      </c>
      <c r="BX22">
        <f t="shared" si="1"/>
        <v>3280</v>
      </c>
      <c r="BZ22" s="26">
        <v>1120</v>
      </c>
      <c r="CC22" s="26">
        <v>40</v>
      </c>
      <c r="CE22" s="26">
        <v>4</v>
      </c>
      <c r="CF22" s="26">
        <v>4</v>
      </c>
      <c r="CH22" s="26">
        <v>8</v>
      </c>
      <c r="CJ22" s="26">
        <v>8</v>
      </c>
      <c r="CK22" s="26">
        <v>40</v>
      </c>
      <c r="CL22" s="26">
        <v>8</v>
      </c>
      <c r="CM22" s="26">
        <v>4</v>
      </c>
      <c r="CN22">
        <f t="shared" si="32"/>
        <v>1640</v>
      </c>
      <c r="CO22" s="26">
        <v>12800</v>
      </c>
      <c r="CS22" s="1"/>
    </row>
    <row r="23" spans="1:97" x14ac:dyDescent="0.15">
      <c r="A23" s="26">
        <v>19</v>
      </c>
      <c r="B23" s="26">
        <f t="shared" si="2"/>
        <v>0</v>
      </c>
      <c r="C23" s="26">
        <f t="shared" si="3"/>
        <v>0</v>
      </c>
      <c r="D23" s="26">
        <f t="shared" si="4"/>
        <v>0</v>
      </c>
      <c r="E23" s="26">
        <f t="shared" si="5"/>
        <v>0</v>
      </c>
      <c r="F23" s="26">
        <f t="shared" si="6"/>
        <v>0</v>
      </c>
      <c r="G23" s="26">
        <f t="shared" si="7"/>
        <v>1980</v>
      </c>
      <c r="H23" s="26">
        <f t="shared" si="8"/>
        <v>0</v>
      </c>
      <c r="I23" s="26">
        <f t="shared" si="9"/>
        <v>0</v>
      </c>
      <c r="J23" s="26">
        <f t="shared" si="10"/>
        <v>0</v>
      </c>
      <c r="K23" s="26">
        <f t="shared" si="11"/>
        <v>0</v>
      </c>
      <c r="L23" s="26">
        <f t="shared" si="12"/>
        <v>0</v>
      </c>
      <c r="M23" s="26">
        <f t="shared" si="13"/>
        <v>0</v>
      </c>
      <c r="N23" s="26">
        <f t="shared" si="14"/>
        <v>0</v>
      </c>
      <c r="O23" s="26">
        <f t="shared" si="15"/>
        <v>0</v>
      </c>
      <c r="P23" s="26">
        <f t="shared" si="16"/>
        <v>0</v>
      </c>
      <c r="Q23" s="26">
        <f t="shared" si="17"/>
        <v>0</v>
      </c>
      <c r="R23" s="26">
        <f t="shared" si="18"/>
        <v>0</v>
      </c>
      <c r="S23" s="26">
        <f t="shared" si="19"/>
        <v>0</v>
      </c>
      <c r="T23" s="26">
        <f t="shared" si="20"/>
        <v>0</v>
      </c>
      <c r="U23" s="26">
        <f t="shared" si="21"/>
        <v>0</v>
      </c>
      <c r="V23" s="26">
        <f t="shared" si="22"/>
        <v>0</v>
      </c>
      <c r="W23" s="26">
        <f t="shared" si="23"/>
        <v>2</v>
      </c>
      <c r="X23" s="1">
        <f t="shared" si="24"/>
        <v>12800</v>
      </c>
      <c r="Y23" s="1">
        <f t="shared" si="25"/>
        <v>9</v>
      </c>
      <c r="Z23">
        <f t="shared" si="26"/>
        <v>990</v>
      </c>
      <c r="AC23">
        <f t="shared" si="27"/>
        <v>109</v>
      </c>
      <c r="AD23">
        <f t="shared" si="28"/>
        <v>1</v>
      </c>
      <c r="AE23">
        <f t="shared" si="33"/>
        <v>2</v>
      </c>
      <c r="AF23">
        <f t="shared" si="34"/>
        <v>9</v>
      </c>
      <c r="AJ23">
        <v>19</v>
      </c>
      <c r="AK23" s="39">
        <v>2</v>
      </c>
      <c r="AL23" s="39">
        <v>19</v>
      </c>
      <c r="AM23" s="39">
        <v>0</v>
      </c>
      <c r="AN23" s="39">
        <v>0</v>
      </c>
      <c r="AO23" s="39">
        <v>0</v>
      </c>
      <c r="AP23" s="39">
        <v>0</v>
      </c>
      <c r="AQ23" s="39">
        <v>0</v>
      </c>
      <c r="AR23" s="39">
        <v>0</v>
      </c>
      <c r="AS23" s="39">
        <v>0</v>
      </c>
      <c r="AT23" s="39">
        <v>0</v>
      </c>
      <c r="AU23" s="39">
        <v>0</v>
      </c>
      <c r="AV23" s="39">
        <v>0</v>
      </c>
      <c r="AW23" s="39">
        <v>0</v>
      </c>
      <c r="AX23" s="39">
        <v>0</v>
      </c>
      <c r="AY23" s="39">
        <v>0</v>
      </c>
      <c r="AZ23" s="39">
        <v>0</v>
      </c>
      <c r="BA23" s="39">
        <v>0</v>
      </c>
      <c r="BB23" s="39">
        <v>0</v>
      </c>
      <c r="BC23" s="39">
        <v>0</v>
      </c>
      <c r="BD23" s="39">
        <v>0</v>
      </c>
      <c r="BE23" s="39">
        <v>1</v>
      </c>
      <c r="BF23" s="39">
        <v>0</v>
      </c>
      <c r="BG23" s="39">
        <v>0</v>
      </c>
      <c r="BK23">
        <f t="shared" si="29"/>
        <v>209</v>
      </c>
      <c r="BL23" s="39">
        <v>2</v>
      </c>
      <c r="BM23" s="39">
        <v>9</v>
      </c>
      <c r="BN23" s="39">
        <v>100</v>
      </c>
      <c r="BO23" s="39">
        <v>1</v>
      </c>
      <c r="BP23" s="39">
        <v>0.65</v>
      </c>
      <c r="BQ23">
        <f>VLOOKUP(BN23,角色属性总表!BH:BJ,2,FALSE)</f>
        <v>3960.0000000000032</v>
      </c>
      <c r="BR23">
        <f>VLOOKUP(BN23,角色属性总表!BH:BJ,3,FALSE)</f>
        <v>14784.000000000013</v>
      </c>
      <c r="BV23">
        <f t="shared" si="30"/>
        <v>1584</v>
      </c>
      <c r="BW23">
        <f t="shared" si="31"/>
        <v>14784</v>
      </c>
      <c r="BX23">
        <f t="shared" si="1"/>
        <v>3960</v>
      </c>
      <c r="BZ23" s="26">
        <v>1300</v>
      </c>
      <c r="CC23" s="26">
        <v>45</v>
      </c>
      <c r="CE23" s="26">
        <v>4.5</v>
      </c>
      <c r="CF23" s="26">
        <v>4.5</v>
      </c>
      <c r="CH23" s="26">
        <v>9</v>
      </c>
      <c r="CJ23" s="26">
        <v>9</v>
      </c>
      <c r="CK23" s="26">
        <v>45</v>
      </c>
      <c r="CL23" s="26">
        <v>9</v>
      </c>
      <c r="CM23" s="26">
        <v>4.5</v>
      </c>
      <c r="CN23">
        <f t="shared" si="32"/>
        <v>1980</v>
      </c>
      <c r="CO23" s="26">
        <v>25600</v>
      </c>
      <c r="CS23" s="1"/>
    </row>
    <row r="24" spans="1:97" x14ac:dyDescent="0.15">
      <c r="A24" s="26">
        <v>20</v>
      </c>
      <c r="B24" s="26">
        <f t="shared" si="2"/>
        <v>0</v>
      </c>
      <c r="C24" s="26">
        <f t="shared" si="3"/>
        <v>0</v>
      </c>
      <c r="D24" s="26">
        <f t="shared" si="4"/>
        <v>0</v>
      </c>
      <c r="E24" s="26">
        <f t="shared" si="5"/>
        <v>0</v>
      </c>
      <c r="F24" s="26">
        <f t="shared" si="6"/>
        <v>0</v>
      </c>
      <c r="G24" s="26">
        <f t="shared" si="7"/>
        <v>2352</v>
      </c>
      <c r="H24" s="26">
        <f t="shared" si="8"/>
        <v>0</v>
      </c>
      <c r="I24" s="26">
        <f t="shared" si="9"/>
        <v>0</v>
      </c>
      <c r="J24" s="26">
        <f t="shared" si="10"/>
        <v>0</v>
      </c>
      <c r="K24" s="26">
        <f t="shared" si="11"/>
        <v>0</v>
      </c>
      <c r="L24" s="26">
        <f t="shared" si="12"/>
        <v>0</v>
      </c>
      <c r="M24" s="26">
        <f t="shared" si="13"/>
        <v>0</v>
      </c>
      <c r="N24" s="26">
        <f t="shared" si="14"/>
        <v>0</v>
      </c>
      <c r="O24" s="26">
        <f t="shared" si="15"/>
        <v>0</v>
      </c>
      <c r="P24" s="26">
        <f t="shared" si="16"/>
        <v>0</v>
      </c>
      <c r="Q24" s="26">
        <f t="shared" si="17"/>
        <v>0</v>
      </c>
      <c r="R24" s="26">
        <f t="shared" si="18"/>
        <v>0</v>
      </c>
      <c r="S24" s="26">
        <f t="shared" si="19"/>
        <v>0</v>
      </c>
      <c r="T24" s="26">
        <f t="shared" si="20"/>
        <v>0</v>
      </c>
      <c r="U24" s="26">
        <f t="shared" si="21"/>
        <v>0</v>
      </c>
      <c r="V24" s="26">
        <f t="shared" si="22"/>
        <v>0</v>
      </c>
      <c r="W24" s="26">
        <f t="shared" si="23"/>
        <v>2</v>
      </c>
      <c r="X24" s="1">
        <f t="shared" si="24"/>
        <v>25600</v>
      </c>
      <c r="Y24" s="1">
        <f t="shared" si="25"/>
        <v>10</v>
      </c>
      <c r="Z24">
        <f t="shared" si="26"/>
        <v>1176</v>
      </c>
      <c r="AC24">
        <f t="shared" si="27"/>
        <v>110</v>
      </c>
      <c r="AD24">
        <f t="shared" si="28"/>
        <v>1</v>
      </c>
      <c r="AE24">
        <f t="shared" si="33"/>
        <v>2</v>
      </c>
      <c r="AF24">
        <f t="shared" si="34"/>
        <v>10</v>
      </c>
      <c r="AJ24">
        <v>20</v>
      </c>
      <c r="AK24" s="39">
        <v>2</v>
      </c>
      <c r="AL24" s="39">
        <v>20</v>
      </c>
      <c r="AM24" s="39">
        <v>0</v>
      </c>
      <c r="AN24" s="39">
        <v>0</v>
      </c>
      <c r="AO24" s="39">
        <v>0</v>
      </c>
      <c r="AP24" s="39">
        <v>0</v>
      </c>
      <c r="AQ24" s="39">
        <v>0</v>
      </c>
      <c r="AR24" s="39">
        <v>0</v>
      </c>
      <c r="AS24" s="39">
        <v>0</v>
      </c>
      <c r="AT24" s="39">
        <v>0</v>
      </c>
      <c r="AU24" s="39">
        <v>0</v>
      </c>
      <c r="AV24" s="39">
        <v>0</v>
      </c>
      <c r="AW24" s="39">
        <v>0</v>
      </c>
      <c r="AX24" s="39">
        <v>0</v>
      </c>
      <c r="AY24" s="39">
        <v>0</v>
      </c>
      <c r="AZ24" s="39">
        <v>0</v>
      </c>
      <c r="BA24" s="39">
        <v>0</v>
      </c>
      <c r="BB24" s="39">
        <v>0</v>
      </c>
      <c r="BC24" s="39">
        <v>0</v>
      </c>
      <c r="BD24" s="39">
        <v>0</v>
      </c>
      <c r="BE24" s="39">
        <v>0</v>
      </c>
      <c r="BF24" s="39">
        <v>1</v>
      </c>
      <c r="BG24" s="39">
        <v>0</v>
      </c>
      <c r="BK24">
        <f t="shared" si="29"/>
        <v>210</v>
      </c>
      <c r="BL24" s="39">
        <v>2</v>
      </c>
      <c r="BM24" s="39">
        <v>10</v>
      </c>
      <c r="BN24" s="39">
        <v>110</v>
      </c>
      <c r="BO24" s="39">
        <v>1</v>
      </c>
      <c r="BP24" s="39">
        <v>0.65</v>
      </c>
      <c r="BQ24">
        <f>VLOOKUP(BN24,角色属性总表!BH:BJ,2,FALSE)</f>
        <v>4704.0000000000055</v>
      </c>
      <c r="BR24">
        <f>VLOOKUP(BN24,角色属性总表!BH:BJ,3,FALSE)</f>
        <v>17561.600000000024</v>
      </c>
      <c r="BV24">
        <f t="shared" si="30"/>
        <v>1881</v>
      </c>
      <c r="BW24">
        <f t="shared" si="31"/>
        <v>17562</v>
      </c>
      <c r="BX24">
        <f t="shared" si="1"/>
        <v>4704</v>
      </c>
      <c r="BZ24" s="26">
        <v>1480</v>
      </c>
      <c r="CC24" s="26">
        <v>50</v>
      </c>
      <c r="CE24" s="26">
        <v>5</v>
      </c>
      <c r="CF24" s="26">
        <v>5</v>
      </c>
      <c r="CH24" s="26">
        <v>10</v>
      </c>
      <c r="CJ24" s="26">
        <v>10</v>
      </c>
      <c r="CK24" s="26">
        <v>50</v>
      </c>
      <c r="CL24" s="26">
        <v>10</v>
      </c>
      <c r="CM24" s="26">
        <v>5</v>
      </c>
      <c r="CN24">
        <f t="shared" si="32"/>
        <v>2352</v>
      </c>
      <c r="CO24" s="26">
        <v>51200</v>
      </c>
      <c r="CS24" s="1"/>
    </row>
    <row r="25" spans="1:97" x14ac:dyDescent="0.15">
      <c r="A25" s="26">
        <v>21</v>
      </c>
      <c r="B25" s="26">
        <f t="shared" si="2"/>
        <v>0</v>
      </c>
      <c r="C25" s="26">
        <f t="shared" si="3"/>
        <v>0</v>
      </c>
      <c r="D25" s="26">
        <f t="shared" si="4"/>
        <v>0</v>
      </c>
      <c r="E25" s="26">
        <f t="shared" si="5"/>
        <v>54</v>
      </c>
      <c r="F25" s="26">
        <f t="shared" si="6"/>
        <v>0</v>
      </c>
      <c r="G25" s="26">
        <f t="shared" si="7"/>
        <v>0</v>
      </c>
      <c r="H25" s="26">
        <f t="shared" si="8"/>
        <v>0</v>
      </c>
      <c r="I25" s="26">
        <f t="shared" si="9"/>
        <v>0</v>
      </c>
      <c r="J25" s="26">
        <f t="shared" si="10"/>
        <v>0</v>
      </c>
      <c r="K25" s="26">
        <f t="shared" si="11"/>
        <v>0</v>
      </c>
      <c r="L25" s="26">
        <f t="shared" si="12"/>
        <v>0</v>
      </c>
      <c r="M25" s="26">
        <f t="shared" si="13"/>
        <v>0</v>
      </c>
      <c r="N25" s="26">
        <f t="shared" si="14"/>
        <v>0</v>
      </c>
      <c r="O25" s="26">
        <f t="shared" si="15"/>
        <v>0</v>
      </c>
      <c r="P25" s="26">
        <f t="shared" si="16"/>
        <v>0</v>
      </c>
      <c r="Q25" s="26">
        <f t="shared" si="17"/>
        <v>0</v>
      </c>
      <c r="R25" s="26">
        <f t="shared" si="18"/>
        <v>0</v>
      </c>
      <c r="S25" s="26">
        <f t="shared" si="19"/>
        <v>0</v>
      </c>
      <c r="T25" s="26">
        <f t="shared" si="20"/>
        <v>0</v>
      </c>
      <c r="U25" s="26">
        <f t="shared" si="21"/>
        <v>0</v>
      </c>
      <c r="V25" s="26">
        <f t="shared" si="22"/>
        <v>0</v>
      </c>
      <c r="W25" s="26">
        <f t="shared" si="23"/>
        <v>3</v>
      </c>
      <c r="X25" s="1">
        <f t="shared" si="24"/>
        <v>30</v>
      </c>
      <c r="Y25" s="1">
        <f t="shared" si="25"/>
        <v>1</v>
      </c>
      <c r="Z25">
        <f t="shared" si="26"/>
        <v>67</v>
      </c>
      <c r="AC25">
        <f t="shared" si="27"/>
        <v>101</v>
      </c>
      <c r="AD25">
        <f t="shared" si="28"/>
        <v>1</v>
      </c>
      <c r="AE25">
        <f t="shared" si="33"/>
        <v>3</v>
      </c>
      <c r="AF25">
        <f t="shared" si="34"/>
        <v>1</v>
      </c>
      <c r="AJ25">
        <v>21</v>
      </c>
      <c r="AK25" s="39">
        <v>2</v>
      </c>
      <c r="AL25" s="39">
        <v>21</v>
      </c>
      <c r="AM25" s="39">
        <v>0</v>
      </c>
      <c r="AN25" s="39">
        <v>0</v>
      </c>
      <c r="AO25" s="39">
        <v>0</v>
      </c>
      <c r="AP25" s="39">
        <v>0</v>
      </c>
      <c r="AQ25" s="39">
        <v>0</v>
      </c>
      <c r="AR25" s="39">
        <v>0</v>
      </c>
      <c r="AS25" s="39">
        <v>0</v>
      </c>
      <c r="AT25" s="39">
        <v>0</v>
      </c>
      <c r="AU25" s="39">
        <v>0</v>
      </c>
      <c r="AV25" s="39">
        <v>0</v>
      </c>
      <c r="AW25" s="39">
        <v>0</v>
      </c>
      <c r="AX25" s="39">
        <v>0</v>
      </c>
      <c r="AY25" s="39">
        <v>0</v>
      </c>
      <c r="AZ25" s="39">
        <v>0</v>
      </c>
      <c r="BA25" s="39">
        <v>0</v>
      </c>
      <c r="BB25" s="39">
        <v>0</v>
      </c>
      <c r="BC25" s="39">
        <v>0</v>
      </c>
      <c r="BD25" s="39">
        <v>0</v>
      </c>
      <c r="BE25" s="39">
        <v>0</v>
      </c>
      <c r="BF25" s="39">
        <v>0</v>
      </c>
      <c r="BG25" s="39">
        <v>1</v>
      </c>
      <c r="BK25">
        <f t="shared" si="29"/>
        <v>301</v>
      </c>
      <c r="BL25" s="39">
        <v>3</v>
      </c>
      <c r="BM25" s="39">
        <v>1</v>
      </c>
      <c r="BN25" s="39">
        <v>20</v>
      </c>
      <c r="BO25" s="39">
        <v>1.5</v>
      </c>
      <c r="BP25" s="39">
        <v>1</v>
      </c>
      <c r="BQ25">
        <f>VLOOKUP(BN25,角色属性总表!BH:BJ,2,FALSE)</f>
        <v>270</v>
      </c>
      <c r="BR25">
        <f>VLOOKUP(BN25,角色属性总表!BH:BJ,3,FALSE)</f>
        <v>1008</v>
      </c>
      <c r="BV25">
        <f t="shared" si="30"/>
        <v>162</v>
      </c>
      <c r="BW25">
        <f t="shared" si="31"/>
        <v>1512</v>
      </c>
      <c r="BX25">
        <f t="shared" si="1"/>
        <v>405</v>
      </c>
      <c r="BZ25" s="26">
        <v>200</v>
      </c>
      <c r="CA25">
        <f>VLOOKUP(BN25,角色属性总表!Y:AD,6,FALSE)</f>
        <v>75.100000000000009</v>
      </c>
      <c r="CC25" s="26">
        <v>20</v>
      </c>
      <c r="CE25" s="26">
        <v>1</v>
      </c>
      <c r="CF25" s="26">
        <v>1</v>
      </c>
      <c r="CG25" s="26">
        <v>2</v>
      </c>
      <c r="CH25" s="26">
        <v>2</v>
      </c>
      <c r="CI25" s="26">
        <v>2</v>
      </c>
      <c r="CJ25" s="26">
        <v>2</v>
      </c>
      <c r="CK25" s="26">
        <v>10</v>
      </c>
      <c r="CL25" s="26">
        <v>2</v>
      </c>
      <c r="CM25" s="26">
        <v>1</v>
      </c>
      <c r="CN25">
        <f t="shared" si="32"/>
        <v>202</v>
      </c>
      <c r="CO25" s="26">
        <v>120</v>
      </c>
      <c r="CS25" s="1"/>
    </row>
    <row r="26" spans="1:97" x14ac:dyDescent="0.15">
      <c r="A26" s="26">
        <v>22</v>
      </c>
      <c r="B26" s="26">
        <f t="shared" si="2"/>
        <v>0</v>
      </c>
      <c r="C26" s="26">
        <f t="shared" si="3"/>
        <v>0</v>
      </c>
      <c r="D26" s="26">
        <f t="shared" si="4"/>
        <v>0</v>
      </c>
      <c r="E26" s="26">
        <f t="shared" si="5"/>
        <v>96</v>
      </c>
      <c r="F26" s="26">
        <f t="shared" si="6"/>
        <v>0</v>
      </c>
      <c r="G26" s="26">
        <f t="shared" si="7"/>
        <v>0</v>
      </c>
      <c r="H26" s="26">
        <f t="shared" si="8"/>
        <v>0</v>
      </c>
      <c r="I26" s="26">
        <f t="shared" si="9"/>
        <v>0</v>
      </c>
      <c r="J26" s="26">
        <f t="shared" si="10"/>
        <v>0</v>
      </c>
      <c r="K26" s="26">
        <f t="shared" si="11"/>
        <v>0</v>
      </c>
      <c r="L26" s="26">
        <f t="shared" si="12"/>
        <v>0</v>
      </c>
      <c r="M26" s="26">
        <f t="shared" si="13"/>
        <v>0</v>
      </c>
      <c r="N26" s="26">
        <f t="shared" si="14"/>
        <v>0</v>
      </c>
      <c r="O26" s="26">
        <f t="shared" si="15"/>
        <v>0</v>
      </c>
      <c r="P26" s="26">
        <f t="shared" si="16"/>
        <v>0</v>
      </c>
      <c r="Q26" s="26">
        <f t="shared" si="17"/>
        <v>0</v>
      </c>
      <c r="R26" s="26">
        <f t="shared" si="18"/>
        <v>0</v>
      </c>
      <c r="S26" s="26">
        <f t="shared" si="19"/>
        <v>0</v>
      </c>
      <c r="T26" s="26">
        <f t="shared" si="20"/>
        <v>0</v>
      </c>
      <c r="U26" s="26">
        <f t="shared" si="21"/>
        <v>0</v>
      </c>
      <c r="V26" s="26">
        <f t="shared" si="22"/>
        <v>0</v>
      </c>
      <c r="W26" s="26">
        <f t="shared" si="23"/>
        <v>3</v>
      </c>
      <c r="X26" s="1">
        <f t="shared" si="24"/>
        <v>100</v>
      </c>
      <c r="Y26" s="1">
        <f t="shared" si="25"/>
        <v>2</v>
      </c>
      <c r="Z26">
        <f t="shared" si="26"/>
        <v>120</v>
      </c>
      <c r="AC26">
        <f t="shared" si="27"/>
        <v>102</v>
      </c>
      <c r="AD26">
        <f t="shared" si="28"/>
        <v>1</v>
      </c>
      <c r="AE26">
        <f t="shared" si="33"/>
        <v>3</v>
      </c>
      <c r="AF26">
        <f t="shared" si="34"/>
        <v>2</v>
      </c>
      <c r="AJ26">
        <v>22</v>
      </c>
      <c r="AK26" s="39">
        <v>3</v>
      </c>
      <c r="AL26" s="39">
        <v>22</v>
      </c>
      <c r="AM26" s="39">
        <v>0</v>
      </c>
      <c r="AN26" s="39">
        <v>0</v>
      </c>
      <c r="AO26" s="39">
        <v>0</v>
      </c>
      <c r="AP26" s="39">
        <v>0</v>
      </c>
      <c r="AQ26" s="39">
        <v>1</v>
      </c>
      <c r="AR26" s="39">
        <v>0</v>
      </c>
      <c r="AS26" s="39">
        <v>0</v>
      </c>
      <c r="AT26" s="39">
        <v>0</v>
      </c>
      <c r="AU26" s="39">
        <v>0</v>
      </c>
      <c r="AV26" s="39">
        <v>0</v>
      </c>
      <c r="AW26" s="39">
        <v>0</v>
      </c>
      <c r="AX26" s="39">
        <v>0</v>
      </c>
      <c r="AY26" s="39">
        <v>0</v>
      </c>
      <c r="AZ26" s="39">
        <v>0</v>
      </c>
      <c r="BA26" s="39">
        <v>0</v>
      </c>
      <c r="BB26" s="39">
        <v>0</v>
      </c>
      <c r="BC26" s="39">
        <v>0</v>
      </c>
      <c r="BD26" s="39">
        <v>0</v>
      </c>
      <c r="BE26" s="39">
        <v>0</v>
      </c>
      <c r="BF26" s="39">
        <v>0</v>
      </c>
      <c r="BG26" s="39">
        <v>0</v>
      </c>
      <c r="BK26">
        <f t="shared" si="29"/>
        <v>302</v>
      </c>
      <c r="BL26" s="39">
        <v>3</v>
      </c>
      <c r="BM26" s="39">
        <v>2</v>
      </c>
      <c r="BN26" s="39">
        <v>30</v>
      </c>
      <c r="BO26" s="39">
        <v>1.5</v>
      </c>
      <c r="BP26" s="39">
        <v>1</v>
      </c>
      <c r="BQ26">
        <f>VLOOKUP(BN26,角色属性总表!BH:BJ,2,FALSE)</f>
        <v>479.99999999999983</v>
      </c>
      <c r="BR26">
        <f>VLOOKUP(BN26,角色属性总表!BH:BJ,3,FALSE)</f>
        <v>1791.9999999999995</v>
      </c>
      <c r="BV26">
        <f t="shared" si="30"/>
        <v>288</v>
      </c>
      <c r="BW26">
        <f t="shared" si="31"/>
        <v>2688</v>
      </c>
      <c r="BX26">
        <f t="shared" si="1"/>
        <v>720</v>
      </c>
      <c r="BZ26" s="26">
        <v>400</v>
      </c>
      <c r="CA26">
        <f>VLOOKUP(BN26,角色属性总表!Y:AD,6,FALSE)</f>
        <v>118.60000000000001</v>
      </c>
      <c r="CC26" s="26">
        <v>25</v>
      </c>
      <c r="CE26" s="26">
        <v>2</v>
      </c>
      <c r="CF26" s="26">
        <v>2</v>
      </c>
      <c r="CG26" s="26">
        <v>4</v>
      </c>
      <c r="CH26" s="26">
        <v>4</v>
      </c>
      <c r="CI26" s="26">
        <v>4</v>
      </c>
      <c r="CJ26" s="26">
        <v>4</v>
      </c>
      <c r="CK26" s="26">
        <v>20</v>
      </c>
      <c r="CL26" s="26">
        <v>4</v>
      </c>
      <c r="CM26" s="26">
        <v>2</v>
      </c>
      <c r="CN26">
        <f t="shared" si="32"/>
        <v>360</v>
      </c>
      <c r="CO26" s="26">
        <v>400</v>
      </c>
      <c r="CS26" s="1"/>
    </row>
    <row r="27" spans="1:97" x14ac:dyDescent="0.15">
      <c r="A27" s="26">
        <v>23</v>
      </c>
      <c r="B27" s="26">
        <f t="shared" si="2"/>
        <v>0</v>
      </c>
      <c r="C27" s="26">
        <f t="shared" si="3"/>
        <v>0</v>
      </c>
      <c r="D27" s="26">
        <f t="shared" si="4"/>
        <v>0</v>
      </c>
      <c r="E27" s="26">
        <f t="shared" si="5"/>
        <v>156</v>
      </c>
      <c r="F27" s="26">
        <f t="shared" si="6"/>
        <v>0</v>
      </c>
      <c r="G27" s="26">
        <f t="shared" si="7"/>
        <v>0</v>
      </c>
      <c r="H27" s="26">
        <f t="shared" si="8"/>
        <v>0</v>
      </c>
      <c r="I27" s="26">
        <f t="shared" si="9"/>
        <v>0</v>
      </c>
      <c r="J27" s="26">
        <f t="shared" si="10"/>
        <v>0</v>
      </c>
      <c r="K27" s="26">
        <f t="shared" si="11"/>
        <v>0</v>
      </c>
      <c r="L27" s="26">
        <f t="shared" si="12"/>
        <v>0</v>
      </c>
      <c r="M27" s="26">
        <f t="shared" si="13"/>
        <v>0</v>
      </c>
      <c r="N27" s="26">
        <f t="shared" si="14"/>
        <v>0</v>
      </c>
      <c r="O27" s="26">
        <f t="shared" si="15"/>
        <v>0</v>
      </c>
      <c r="P27" s="26">
        <f t="shared" si="16"/>
        <v>0</v>
      </c>
      <c r="Q27" s="26">
        <f t="shared" si="17"/>
        <v>0</v>
      </c>
      <c r="R27" s="26">
        <f t="shared" si="18"/>
        <v>0</v>
      </c>
      <c r="S27" s="26">
        <f t="shared" si="19"/>
        <v>0</v>
      </c>
      <c r="T27" s="26">
        <f t="shared" si="20"/>
        <v>0</v>
      </c>
      <c r="U27" s="26">
        <f t="shared" si="21"/>
        <v>0</v>
      </c>
      <c r="V27" s="26">
        <f t="shared" si="22"/>
        <v>0</v>
      </c>
      <c r="W27" s="26">
        <f t="shared" si="23"/>
        <v>3</v>
      </c>
      <c r="X27" s="1">
        <f t="shared" si="24"/>
        <v>200</v>
      </c>
      <c r="Y27" s="1">
        <f t="shared" si="25"/>
        <v>3</v>
      </c>
      <c r="Z27">
        <f t="shared" si="26"/>
        <v>195</v>
      </c>
      <c r="AC27">
        <f t="shared" si="27"/>
        <v>103</v>
      </c>
      <c r="AD27">
        <f t="shared" si="28"/>
        <v>1</v>
      </c>
      <c r="AE27">
        <f t="shared" si="33"/>
        <v>3</v>
      </c>
      <c r="AF27">
        <f t="shared" si="34"/>
        <v>3</v>
      </c>
      <c r="AJ27">
        <v>23</v>
      </c>
      <c r="AK27" s="39">
        <v>3</v>
      </c>
      <c r="AL27" s="39">
        <v>23</v>
      </c>
      <c r="AM27" s="39">
        <v>0</v>
      </c>
      <c r="AN27" s="39">
        <v>0</v>
      </c>
      <c r="AO27" s="39">
        <v>0</v>
      </c>
      <c r="AP27" s="39">
        <v>0</v>
      </c>
      <c r="AQ27" s="39">
        <v>0</v>
      </c>
      <c r="AR27" s="39">
        <v>1</v>
      </c>
      <c r="AS27" s="39">
        <v>0</v>
      </c>
      <c r="AT27" s="39">
        <v>0</v>
      </c>
      <c r="AU27" s="39">
        <v>0</v>
      </c>
      <c r="AV27" s="39">
        <v>0</v>
      </c>
      <c r="AW27" s="39">
        <v>0</v>
      </c>
      <c r="AX27" s="39">
        <v>0</v>
      </c>
      <c r="AY27" s="39">
        <v>0</v>
      </c>
      <c r="AZ27" s="39">
        <v>0</v>
      </c>
      <c r="BA27" s="39">
        <v>0</v>
      </c>
      <c r="BB27" s="39">
        <v>0</v>
      </c>
      <c r="BC27" s="39">
        <v>0</v>
      </c>
      <c r="BD27" s="39">
        <v>0</v>
      </c>
      <c r="BE27" s="39">
        <v>0</v>
      </c>
      <c r="BF27" s="39">
        <v>0</v>
      </c>
      <c r="BG27" s="39">
        <v>0</v>
      </c>
      <c r="BK27">
        <f t="shared" si="29"/>
        <v>303</v>
      </c>
      <c r="BL27" s="39">
        <v>3</v>
      </c>
      <c r="BM27" s="39">
        <v>3</v>
      </c>
      <c r="BN27" s="39">
        <v>40</v>
      </c>
      <c r="BO27" s="39">
        <v>1.5</v>
      </c>
      <c r="BP27" s="39">
        <v>1</v>
      </c>
      <c r="BQ27">
        <f>VLOOKUP(BN27,角色属性总表!BH:BJ,2,FALSE)</f>
        <v>780.00000000000023</v>
      </c>
      <c r="BR27">
        <f>VLOOKUP(BN27,角色属性总表!BH:BJ,3,FALSE)</f>
        <v>2912.0000000000009</v>
      </c>
      <c r="BV27">
        <f t="shared" si="30"/>
        <v>468</v>
      </c>
      <c r="BW27">
        <f t="shared" si="31"/>
        <v>4368</v>
      </c>
      <c r="BX27">
        <f t="shared" si="1"/>
        <v>1170</v>
      </c>
      <c r="BZ27" s="26">
        <v>600</v>
      </c>
      <c r="CA27">
        <f>VLOOKUP(BN27,角色属性总表!Y:AD,6,FALSE)</f>
        <v>172.10000000000002</v>
      </c>
      <c r="CC27" s="26">
        <v>30</v>
      </c>
      <c r="CE27" s="26">
        <v>3</v>
      </c>
      <c r="CF27" s="26">
        <v>3</v>
      </c>
      <c r="CG27" s="26">
        <v>6</v>
      </c>
      <c r="CH27" s="26">
        <v>6</v>
      </c>
      <c r="CI27" s="26">
        <v>6</v>
      </c>
      <c r="CJ27" s="26">
        <v>6</v>
      </c>
      <c r="CK27" s="26">
        <v>30</v>
      </c>
      <c r="CL27" s="26">
        <v>6</v>
      </c>
      <c r="CM27" s="26">
        <v>3</v>
      </c>
      <c r="CN27">
        <f t="shared" si="32"/>
        <v>585</v>
      </c>
      <c r="CO27" s="26">
        <v>800</v>
      </c>
      <c r="CS27" s="1"/>
    </row>
    <row r="28" spans="1:97" x14ac:dyDescent="0.15">
      <c r="A28" s="26">
        <v>24</v>
      </c>
      <c r="B28" s="26">
        <f t="shared" si="2"/>
        <v>0</v>
      </c>
      <c r="C28" s="26">
        <f t="shared" si="3"/>
        <v>0</v>
      </c>
      <c r="D28" s="26">
        <f t="shared" si="4"/>
        <v>0</v>
      </c>
      <c r="E28" s="26">
        <f t="shared" si="5"/>
        <v>216</v>
      </c>
      <c r="F28" s="26">
        <f t="shared" si="6"/>
        <v>0</v>
      </c>
      <c r="G28" s="26">
        <f t="shared" si="7"/>
        <v>0</v>
      </c>
      <c r="H28" s="26">
        <f t="shared" si="8"/>
        <v>0</v>
      </c>
      <c r="I28" s="26">
        <f t="shared" si="9"/>
        <v>0</v>
      </c>
      <c r="J28" s="26">
        <f t="shared" si="10"/>
        <v>0</v>
      </c>
      <c r="K28" s="26">
        <f t="shared" si="11"/>
        <v>0</v>
      </c>
      <c r="L28" s="26">
        <f t="shared" si="12"/>
        <v>0</v>
      </c>
      <c r="M28" s="26">
        <f t="shared" si="13"/>
        <v>0</v>
      </c>
      <c r="N28" s="26">
        <f t="shared" si="14"/>
        <v>0</v>
      </c>
      <c r="O28" s="26">
        <f t="shared" si="15"/>
        <v>0</v>
      </c>
      <c r="P28" s="26">
        <f t="shared" si="16"/>
        <v>0</v>
      </c>
      <c r="Q28" s="26">
        <f t="shared" si="17"/>
        <v>0</v>
      </c>
      <c r="R28" s="26">
        <f t="shared" si="18"/>
        <v>0</v>
      </c>
      <c r="S28" s="26">
        <f t="shared" si="19"/>
        <v>0</v>
      </c>
      <c r="T28" s="26">
        <f t="shared" si="20"/>
        <v>0</v>
      </c>
      <c r="U28" s="26">
        <f t="shared" si="21"/>
        <v>0</v>
      </c>
      <c r="V28" s="26">
        <f t="shared" si="22"/>
        <v>0</v>
      </c>
      <c r="W28" s="26">
        <f t="shared" si="23"/>
        <v>3</v>
      </c>
      <c r="X28" s="1">
        <f t="shared" si="24"/>
        <v>400</v>
      </c>
      <c r="Y28" s="1">
        <f t="shared" si="25"/>
        <v>4</v>
      </c>
      <c r="Z28">
        <f t="shared" si="26"/>
        <v>270</v>
      </c>
      <c r="AC28">
        <f t="shared" si="27"/>
        <v>104</v>
      </c>
      <c r="AD28">
        <f t="shared" si="28"/>
        <v>1</v>
      </c>
      <c r="AE28">
        <f t="shared" si="33"/>
        <v>3</v>
      </c>
      <c r="AF28">
        <f t="shared" si="34"/>
        <v>4</v>
      </c>
      <c r="AJ28">
        <v>24</v>
      </c>
      <c r="AK28" s="39">
        <v>3</v>
      </c>
      <c r="AL28" s="39">
        <v>24</v>
      </c>
      <c r="AM28" s="39">
        <v>0</v>
      </c>
      <c r="AN28" s="39">
        <v>0</v>
      </c>
      <c r="AO28" s="39">
        <v>0</v>
      </c>
      <c r="AP28" s="39">
        <v>0</v>
      </c>
      <c r="AQ28" s="39">
        <v>0</v>
      </c>
      <c r="AR28" s="39">
        <v>0</v>
      </c>
      <c r="AS28" s="39">
        <v>0</v>
      </c>
      <c r="AT28" s="39">
        <v>1</v>
      </c>
      <c r="AU28" s="39">
        <v>0</v>
      </c>
      <c r="AV28" s="39">
        <v>0</v>
      </c>
      <c r="AW28" s="39">
        <v>0</v>
      </c>
      <c r="AX28" s="39">
        <v>0</v>
      </c>
      <c r="AY28" s="39">
        <v>0</v>
      </c>
      <c r="AZ28" s="39">
        <v>0</v>
      </c>
      <c r="BA28" s="39">
        <v>0</v>
      </c>
      <c r="BB28" s="39">
        <v>0</v>
      </c>
      <c r="BC28" s="39">
        <v>0</v>
      </c>
      <c r="BD28" s="39">
        <v>0</v>
      </c>
      <c r="BE28" s="39">
        <v>0</v>
      </c>
      <c r="BF28" s="39">
        <v>0</v>
      </c>
      <c r="BG28" s="39">
        <v>0</v>
      </c>
      <c r="BK28">
        <f t="shared" si="29"/>
        <v>304</v>
      </c>
      <c r="BL28" s="39">
        <v>3</v>
      </c>
      <c r="BM28" s="39">
        <v>4</v>
      </c>
      <c r="BN28" s="39">
        <v>50</v>
      </c>
      <c r="BO28" s="39">
        <v>1.5</v>
      </c>
      <c r="BP28" s="39">
        <v>1</v>
      </c>
      <c r="BQ28">
        <f>VLOOKUP(BN28,角色属性总表!BH:BJ,2,FALSE)</f>
        <v>1080</v>
      </c>
      <c r="BR28">
        <f>VLOOKUP(BN28,角色属性总表!BH:BJ,3,FALSE)</f>
        <v>4032</v>
      </c>
      <c r="BV28">
        <f t="shared" si="30"/>
        <v>648</v>
      </c>
      <c r="BW28">
        <f t="shared" si="31"/>
        <v>6048</v>
      </c>
      <c r="BX28">
        <f t="shared" si="1"/>
        <v>1620</v>
      </c>
      <c r="BZ28" s="26">
        <v>800</v>
      </c>
      <c r="CA28">
        <f>VLOOKUP(BN28,角色属性总表!Y:AD,6,FALSE)</f>
        <v>235.60000000000002</v>
      </c>
      <c r="CC28" s="26">
        <v>35</v>
      </c>
      <c r="CE28" s="26">
        <v>4</v>
      </c>
      <c r="CF28" s="26">
        <v>4</v>
      </c>
      <c r="CG28" s="26">
        <v>8</v>
      </c>
      <c r="CH28" s="26">
        <v>8</v>
      </c>
      <c r="CI28" s="26">
        <v>8</v>
      </c>
      <c r="CJ28" s="26">
        <v>8</v>
      </c>
      <c r="CK28" s="26">
        <v>40</v>
      </c>
      <c r="CL28" s="26">
        <v>8</v>
      </c>
      <c r="CM28" s="26">
        <v>4</v>
      </c>
      <c r="CN28">
        <f t="shared" si="32"/>
        <v>810</v>
      </c>
      <c r="CO28" s="26">
        <v>1600</v>
      </c>
      <c r="CS28" s="1"/>
    </row>
    <row r="29" spans="1:97" x14ac:dyDescent="0.15">
      <c r="A29" s="26">
        <v>25</v>
      </c>
      <c r="B29" s="26">
        <f t="shared" si="2"/>
        <v>0</v>
      </c>
      <c r="C29" s="26">
        <f t="shared" si="3"/>
        <v>0</v>
      </c>
      <c r="D29" s="26">
        <f t="shared" si="4"/>
        <v>0</v>
      </c>
      <c r="E29" s="26">
        <f t="shared" si="5"/>
        <v>300</v>
      </c>
      <c r="F29" s="26">
        <f t="shared" si="6"/>
        <v>0</v>
      </c>
      <c r="G29" s="26">
        <f t="shared" si="7"/>
        <v>0</v>
      </c>
      <c r="H29" s="26">
        <f t="shared" si="8"/>
        <v>0</v>
      </c>
      <c r="I29" s="26">
        <f t="shared" si="9"/>
        <v>0</v>
      </c>
      <c r="J29" s="26">
        <f t="shared" si="10"/>
        <v>0</v>
      </c>
      <c r="K29" s="26">
        <f t="shared" si="11"/>
        <v>0</v>
      </c>
      <c r="L29" s="26">
        <f t="shared" si="12"/>
        <v>0</v>
      </c>
      <c r="M29" s="26">
        <f t="shared" si="13"/>
        <v>0</v>
      </c>
      <c r="N29" s="26">
        <f t="shared" si="14"/>
        <v>0</v>
      </c>
      <c r="O29" s="26">
        <f t="shared" si="15"/>
        <v>0</v>
      </c>
      <c r="P29" s="26">
        <f t="shared" si="16"/>
        <v>0</v>
      </c>
      <c r="Q29" s="26">
        <f t="shared" si="17"/>
        <v>0</v>
      </c>
      <c r="R29" s="26">
        <f t="shared" si="18"/>
        <v>0</v>
      </c>
      <c r="S29" s="26">
        <f t="shared" si="19"/>
        <v>0</v>
      </c>
      <c r="T29" s="26">
        <f t="shared" si="20"/>
        <v>0</v>
      </c>
      <c r="U29" s="26">
        <f t="shared" si="21"/>
        <v>0</v>
      </c>
      <c r="V29" s="26">
        <f t="shared" si="22"/>
        <v>0</v>
      </c>
      <c r="W29" s="26">
        <f t="shared" si="23"/>
        <v>3</v>
      </c>
      <c r="X29" s="1">
        <f t="shared" si="24"/>
        <v>800</v>
      </c>
      <c r="Y29" s="1">
        <f t="shared" si="25"/>
        <v>5</v>
      </c>
      <c r="Z29">
        <f t="shared" si="26"/>
        <v>375</v>
      </c>
      <c r="AC29">
        <f t="shared" si="27"/>
        <v>105</v>
      </c>
      <c r="AD29">
        <f t="shared" si="28"/>
        <v>1</v>
      </c>
      <c r="AE29">
        <f t="shared" si="33"/>
        <v>3</v>
      </c>
      <c r="AF29">
        <f t="shared" si="34"/>
        <v>5</v>
      </c>
      <c r="AJ29">
        <v>25</v>
      </c>
      <c r="AK29" s="39">
        <v>3</v>
      </c>
      <c r="AL29" s="39">
        <v>25</v>
      </c>
      <c r="AM29" s="39">
        <v>0</v>
      </c>
      <c r="AN29" s="39">
        <v>0</v>
      </c>
      <c r="AO29" s="39">
        <v>0</v>
      </c>
      <c r="AP29" s="39">
        <v>1</v>
      </c>
      <c r="AQ29" s="39">
        <v>0</v>
      </c>
      <c r="AR29" s="39">
        <v>0</v>
      </c>
      <c r="AS29" s="39">
        <v>0</v>
      </c>
      <c r="AT29" s="39">
        <v>0</v>
      </c>
      <c r="AU29" s="39">
        <v>0</v>
      </c>
      <c r="AV29" s="39">
        <v>0</v>
      </c>
      <c r="AW29" s="39">
        <v>0</v>
      </c>
      <c r="AX29" s="39">
        <v>0</v>
      </c>
      <c r="AY29" s="39">
        <v>0</v>
      </c>
      <c r="AZ29" s="39">
        <v>0</v>
      </c>
      <c r="BA29" s="39">
        <v>0</v>
      </c>
      <c r="BB29" s="39">
        <v>0</v>
      </c>
      <c r="BC29" s="39">
        <v>0</v>
      </c>
      <c r="BD29" s="39">
        <v>0</v>
      </c>
      <c r="BE29" s="39">
        <v>0</v>
      </c>
      <c r="BF29" s="39">
        <v>0</v>
      </c>
      <c r="BG29" s="39">
        <v>0</v>
      </c>
      <c r="BK29">
        <f t="shared" si="29"/>
        <v>305</v>
      </c>
      <c r="BL29" s="39">
        <v>3</v>
      </c>
      <c r="BM29" s="39">
        <v>5</v>
      </c>
      <c r="BN29" s="39">
        <v>60</v>
      </c>
      <c r="BO29" s="39">
        <v>1.5</v>
      </c>
      <c r="BP29" s="39">
        <v>1</v>
      </c>
      <c r="BQ29">
        <f>VLOOKUP(BN29,角色属性总表!BH:BJ,2,FALSE)</f>
        <v>1500.0000000000007</v>
      </c>
      <c r="BR29">
        <f>VLOOKUP(BN29,角色属性总表!BH:BJ,3,FALSE)</f>
        <v>5600.0000000000027</v>
      </c>
      <c r="BV29">
        <f t="shared" si="30"/>
        <v>900</v>
      </c>
      <c r="BW29">
        <f t="shared" si="31"/>
        <v>8400</v>
      </c>
      <c r="BX29">
        <f t="shared" si="1"/>
        <v>2250</v>
      </c>
      <c r="BZ29" s="26">
        <v>1200</v>
      </c>
      <c r="CA29">
        <f>VLOOKUP(BN29,角色属性总表!Y:AD,6,FALSE)</f>
        <v>309.10000000000002</v>
      </c>
      <c r="CC29" s="26">
        <v>40</v>
      </c>
      <c r="CE29" s="26">
        <v>5</v>
      </c>
      <c r="CF29" s="26">
        <v>5</v>
      </c>
      <c r="CG29" s="26">
        <v>10</v>
      </c>
      <c r="CH29" s="26">
        <v>10</v>
      </c>
      <c r="CI29" s="26">
        <v>10</v>
      </c>
      <c r="CJ29" s="26">
        <v>10</v>
      </c>
      <c r="CK29" s="26">
        <v>50</v>
      </c>
      <c r="CL29" s="26">
        <v>10</v>
      </c>
      <c r="CM29" s="26">
        <v>5</v>
      </c>
      <c r="CN29">
        <f t="shared" si="32"/>
        <v>1125</v>
      </c>
      <c r="CO29" s="26">
        <v>3200</v>
      </c>
      <c r="CS29" s="1"/>
    </row>
    <row r="30" spans="1:97" x14ac:dyDescent="0.15">
      <c r="A30" s="26">
        <v>26</v>
      </c>
      <c r="B30" s="26">
        <f t="shared" si="2"/>
        <v>0</v>
      </c>
      <c r="C30" s="26">
        <f t="shared" si="3"/>
        <v>0</v>
      </c>
      <c r="D30" s="26">
        <f t="shared" si="4"/>
        <v>0</v>
      </c>
      <c r="E30" s="26">
        <f t="shared" si="5"/>
        <v>384</v>
      </c>
      <c r="F30" s="26">
        <f t="shared" si="6"/>
        <v>0</v>
      </c>
      <c r="G30" s="26">
        <f t="shared" si="7"/>
        <v>0</v>
      </c>
      <c r="H30" s="26">
        <f t="shared" si="8"/>
        <v>0</v>
      </c>
      <c r="I30" s="26">
        <f t="shared" si="9"/>
        <v>0</v>
      </c>
      <c r="J30" s="26">
        <f t="shared" si="10"/>
        <v>0</v>
      </c>
      <c r="K30" s="26">
        <f t="shared" si="11"/>
        <v>0</v>
      </c>
      <c r="L30" s="26">
        <f t="shared" si="12"/>
        <v>0</v>
      </c>
      <c r="M30" s="26">
        <f t="shared" si="13"/>
        <v>0</v>
      </c>
      <c r="N30" s="26">
        <f t="shared" si="14"/>
        <v>0</v>
      </c>
      <c r="O30" s="26">
        <f t="shared" si="15"/>
        <v>0</v>
      </c>
      <c r="P30" s="26">
        <f t="shared" si="16"/>
        <v>0</v>
      </c>
      <c r="Q30" s="26">
        <f t="shared" si="17"/>
        <v>0</v>
      </c>
      <c r="R30" s="26">
        <f t="shared" si="18"/>
        <v>0</v>
      </c>
      <c r="S30" s="26">
        <f t="shared" si="19"/>
        <v>0</v>
      </c>
      <c r="T30" s="26">
        <f t="shared" si="20"/>
        <v>0</v>
      </c>
      <c r="U30" s="26">
        <f t="shared" si="21"/>
        <v>0</v>
      </c>
      <c r="V30" s="26">
        <f t="shared" si="22"/>
        <v>0</v>
      </c>
      <c r="W30" s="26">
        <f t="shared" si="23"/>
        <v>3</v>
      </c>
      <c r="X30" s="1">
        <f t="shared" si="24"/>
        <v>1600</v>
      </c>
      <c r="Y30" s="1">
        <f t="shared" si="25"/>
        <v>6</v>
      </c>
      <c r="Z30">
        <f t="shared" si="26"/>
        <v>480</v>
      </c>
      <c r="AC30">
        <f t="shared" si="27"/>
        <v>106</v>
      </c>
      <c r="AD30">
        <f t="shared" si="28"/>
        <v>1</v>
      </c>
      <c r="AE30">
        <f t="shared" si="33"/>
        <v>3</v>
      </c>
      <c r="AF30">
        <f t="shared" si="34"/>
        <v>6</v>
      </c>
      <c r="AJ30">
        <v>26</v>
      </c>
      <c r="AK30" s="39">
        <v>3</v>
      </c>
      <c r="AL30" s="39">
        <v>26</v>
      </c>
      <c r="AM30" s="39">
        <v>0</v>
      </c>
      <c r="AN30" s="39">
        <v>0</v>
      </c>
      <c r="AO30" s="39">
        <v>0</v>
      </c>
      <c r="AP30" s="39">
        <v>0</v>
      </c>
      <c r="AQ30" s="39">
        <v>0</v>
      </c>
      <c r="AR30" s="39">
        <v>0</v>
      </c>
      <c r="AS30" s="39">
        <v>0</v>
      </c>
      <c r="AT30" s="39">
        <v>0</v>
      </c>
      <c r="AU30" s="39">
        <v>0</v>
      </c>
      <c r="AV30" s="39">
        <v>0</v>
      </c>
      <c r="AW30" s="39">
        <v>1</v>
      </c>
      <c r="AX30" s="39">
        <v>0</v>
      </c>
      <c r="AY30" s="39">
        <v>0</v>
      </c>
      <c r="AZ30" s="39">
        <v>0</v>
      </c>
      <c r="BA30" s="39">
        <v>0</v>
      </c>
      <c r="BB30" s="39">
        <v>0</v>
      </c>
      <c r="BC30" s="39">
        <v>0</v>
      </c>
      <c r="BD30" s="39">
        <v>0</v>
      </c>
      <c r="BE30" s="39">
        <v>0</v>
      </c>
      <c r="BF30" s="39">
        <v>0</v>
      </c>
      <c r="BG30" s="39">
        <v>0</v>
      </c>
      <c r="BK30">
        <f t="shared" si="29"/>
        <v>306</v>
      </c>
      <c r="BL30" s="39">
        <v>3</v>
      </c>
      <c r="BM30" s="39">
        <v>6</v>
      </c>
      <c r="BN30" s="39">
        <v>70</v>
      </c>
      <c r="BO30" s="39">
        <v>1.5</v>
      </c>
      <c r="BP30" s="39">
        <v>1</v>
      </c>
      <c r="BQ30">
        <f>VLOOKUP(BN30,角色属性总表!BH:BJ,2,FALSE)</f>
        <v>1920.0000000000009</v>
      </c>
      <c r="BR30">
        <f>VLOOKUP(BN30,角色属性总表!BH:BJ,3,FALSE)</f>
        <v>7168.0000000000036</v>
      </c>
      <c r="BV30">
        <f t="shared" si="30"/>
        <v>1152</v>
      </c>
      <c r="BW30">
        <f t="shared" si="31"/>
        <v>10752</v>
      </c>
      <c r="BX30">
        <f t="shared" si="1"/>
        <v>2880</v>
      </c>
      <c r="BZ30" s="26">
        <v>1600</v>
      </c>
      <c r="CA30">
        <f>VLOOKUP(BN30,角色属性总表!Y:AD,6,FALSE)</f>
        <v>392.6</v>
      </c>
      <c r="CC30" s="26">
        <v>45</v>
      </c>
      <c r="CE30" s="26">
        <v>6</v>
      </c>
      <c r="CF30" s="26">
        <v>6</v>
      </c>
      <c r="CG30" s="26">
        <v>12</v>
      </c>
      <c r="CH30" s="26">
        <v>12</v>
      </c>
      <c r="CI30" s="26">
        <v>12</v>
      </c>
      <c r="CJ30" s="26">
        <v>12</v>
      </c>
      <c r="CK30" s="26">
        <v>60</v>
      </c>
      <c r="CL30" s="26">
        <v>12</v>
      </c>
      <c r="CM30" s="26">
        <v>6</v>
      </c>
      <c r="CN30">
        <f t="shared" si="32"/>
        <v>1440</v>
      </c>
      <c r="CO30" s="26">
        <v>6400</v>
      </c>
      <c r="CS30" s="1"/>
    </row>
    <row r="31" spans="1:97" x14ac:dyDescent="0.15">
      <c r="A31" s="26">
        <v>27</v>
      </c>
      <c r="B31" s="26">
        <f t="shared" si="2"/>
        <v>0</v>
      </c>
      <c r="C31" s="26">
        <f t="shared" si="3"/>
        <v>0</v>
      </c>
      <c r="D31" s="26">
        <f t="shared" si="4"/>
        <v>0</v>
      </c>
      <c r="E31" s="26">
        <f t="shared" si="5"/>
        <v>520</v>
      </c>
      <c r="F31" s="26">
        <f t="shared" si="6"/>
        <v>0</v>
      </c>
      <c r="G31" s="26">
        <f t="shared" si="7"/>
        <v>0</v>
      </c>
      <c r="H31" s="26">
        <f t="shared" si="8"/>
        <v>0</v>
      </c>
      <c r="I31" s="26">
        <f t="shared" si="9"/>
        <v>0</v>
      </c>
      <c r="J31" s="26">
        <f t="shared" si="10"/>
        <v>0</v>
      </c>
      <c r="K31" s="26">
        <f t="shared" si="11"/>
        <v>0</v>
      </c>
      <c r="L31" s="26">
        <f t="shared" si="12"/>
        <v>0</v>
      </c>
      <c r="M31" s="26">
        <f t="shared" si="13"/>
        <v>0</v>
      </c>
      <c r="N31" s="26">
        <f t="shared" si="14"/>
        <v>0</v>
      </c>
      <c r="O31" s="26">
        <f t="shared" si="15"/>
        <v>0</v>
      </c>
      <c r="P31" s="26">
        <f t="shared" si="16"/>
        <v>0</v>
      </c>
      <c r="Q31" s="26">
        <f t="shared" si="17"/>
        <v>0</v>
      </c>
      <c r="R31" s="26">
        <f t="shared" si="18"/>
        <v>0</v>
      </c>
      <c r="S31" s="26">
        <f t="shared" si="19"/>
        <v>0</v>
      </c>
      <c r="T31" s="26">
        <f t="shared" si="20"/>
        <v>0</v>
      </c>
      <c r="U31" s="26">
        <f t="shared" si="21"/>
        <v>0</v>
      </c>
      <c r="V31" s="26">
        <f t="shared" si="22"/>
        <v>0</v>
      </c>
      <c r="W31" s="26">
        <f t="shared" si="23"/>
        <v>3</v>
      </c>
      <c r="X31" s="1">
        <f t="shared" si="24"/>
        <v>3200</v>
      </c>
      <c r="Y31" s="1">
        <f t="shared" si="25"/>
        <v>7</v>
      </c>
      <c r="Z31">
        <f t="shared" si="26"/>
        <v>650</v>
      </c>
      <c r="AC31">
        <f t="shared" si="27"/>
        <v>107</v>
      </c>
      <c r="AD31">
        <f t="shared" si="28"/>
        <v>1</v>
      </c>
      <c r="AE31">
        <f t="shared" si="33"/>
        <v>3</v>
      </c>
      <c r="AF31">
        <f t="shared" si="34"/>
        <v>7</v>
      </c>
      <c r="AJ31">
        <v>27</v>
      </c>
      <c r="AK31" s="39">
        <v>3</v>
      </c>
      <c r="AL31" s="39">
        <v>27</v>
      </c>
      <c r="AM31" s="39">
        <v>0</v>
      </c>
      <c r="AN31" s="39">
        <v>0</v>
      </c>
      <c r="AO31" s="39">
        <v>0</v>
      </c>
      <c r="AP31" s="39">
        <v>0</v>
      </c>
      <c r="AQ31" s="39">
        <v>0</v>
      </c>
      <c r="AR31" s="39">
        <v>0</v>
      </c>
      <c r="AS31" s="39">
        <v>0</v>
      </c>
      <c r="AT31" s="39">
        <v>0</v>
      </c>
      <c r="AU31" s="39">
        <v>1</v>
      </c>
      <c r="AV31" s="39">
        <v>0</v>
      </c>
      <c r="AW31" s="39">
        <v>0</v>
      </c>
      <c r="AX31" s="39">
        <v>0</v>
      </c>
      <c r="AY31" s="39">
        <v>0</v>
      </c>
      <c r="AZ31" s="39">
        <v>0</v>
      </c>
      <c r="BA31" s="39">
        <v>0</v>
      </c>
      <c r="BB31" s="39">
        <v>0</v>
      </c>
      <c r="BC31" s="39">
        <v>0</v>
      </c>
      <c r="BD31" s="39">
        <v>0</v>
      </c>
      <c r="BE31" s="39">
        <v>0</v>
      </c>
      <c r="BF31" s="39">
        <v>0</v>
      </c>
      <c r="BG31" s="39">
        <v>0</v>
      </c>
      <c r="BK31">
        <f t="shared" si="29"/>
        <v>307</v>
      </c>
      <c r="BL31" s="39">
        <v>3</v>
      </c>
      <c r="BM31" s="39">
        <v>7</v>
      </c>
      <c r="BN31" s="39">
        <v>80</v>
      </c>
      <c r="BO31" s="39">
        <v>1.5</v>
      </c>
      <c r="BP31" s="39">
        <v>1</v>
      </c>
      <c r="BQ31">
        <f>VLOOKUP(BN31,角色属性总表!BH:BJ,2,FALSE)</f>
        <v>2600.0000000000018</v>
      </c>
      <c r="BR31">
        <f>VLOOKUP(BN31,角色属性总表!BH:BJ,3,FALSE)</f>
        <v>9706.6666666666733</v>
      </c>
      <c r="BV31">
        <f t="shared" si="30"/>
        <v>1560</v>
      </c>
      <c r="BW31">
        <f t="shared" si="31"/>
        <v>14560</v>
      </c>
      <c r="BX31">
        <f t="shared" si="1"/>
        <v>3900</v>
      </c>
      <c r="BZ31" s="26">
        <v>2000</v>
      </c>
      <c r="CA31">
        <f>VLOOKUP(BN31,角色属性总表!Y:AD,6,FALSE)</f>
        <v>486.1</v>
      </c>
      <c r="CC31" s="26">
        <v>50</v>
      </c>
      <c r="CE31" s="26">
        <v>7</v>
      </c>
      <c r="CF31" s="26">
        <v>7</v>
      </c>
      <c r="CG31" s="26">
        <v>14</v>
      </c>
      <c r="CH31" s="26">
        <v>14</v>
      </c>
      <c r="CI31" s="26">
        <v>14</v>
      </c>
      <c r="CJ31" s="26">
        <v>14</v>
      </c>
      <c r="CK31" s="26">
        <v>70</v>
      </c>
      <c r="CL31" s="26">
        <v>14</v>
      </c>
      <c r="CM31" s="26">
        <v>7</v>
      </c>
      <c r="CN31">
        <f t="shared" si="32"/>
        <v>1950</v>
      </c>
      <c r="CO31" s="26">
        <v>12800</v>
      </c>
      <c r="CS31" s="1"/>
    </row>
    <row r="32" spans="1:97" x14ac:dyDescent="0.15">
      <c r="A32" s="26">
        <v>28</v>
      </c>
      <c r="B32" s="26">
        <f t="shared" si="2"/>
        <v>0</v>
      </c>
      <c r="C32" s="26">
        <f t="shared" si="3"/>
        <v>0</v>
      </c>
      <c r="D32" s="26">
        <f t="shared" si="4"/>
        <v>0</v>
      </c>
      <c r="E32" s="26">
        <f t="shared" si="5"/>
        <v>656</v>
      </c>
      <c r="F32" s="26">
        <f t="shared" si="6"/>
        <v>0</v>
      </c>
      <c r="G32" s="26">
        <f t="shared" si="7"/>
        <v>0</v>
      </c>
      <c r="H32" s="26">
        <f t="shared" si="8"/>
        <v>0</v>
      </c>
      <c r="I32" s="26">
        <f t="shared" si="9"/>
        <v>0</v>
      </c>
      <c r="J32" s="26">
        <f t="shared" si="10"/>
        <v>0</v>
      </c>
      <c r="K32" s="26">
        <f t="shared" si="11"/>
        <v>0</v>
      </c>
      <c r="L32" s="26">
        <f t="shared" si="12"/>
        <v>0</v>
      </c>
      <c r="M32" s="26">
        <f t="shared" si="13"/>
        <v>0</v>
      </c>
      <c r="N32" s="26">
        <f t="shared" si="14"/>
        <v>0</v>
      </c>
      <c r="O32" s="26">
        <f t="shared" si="15"/>
        <v>0</v>
      </c>
      <c r="P32" s="26">
        <f t="shared" si="16"/>
        <v>0</v>
      </c>
      <c r="Q32" s="26">
        <f t="shared" si="17"/>
        <v>0</v>
      </c>
      <c r="R32" s="26">
        <f t="shared" si="18"/>
        <v>0</v>
      </c>
      <c r="S32" s="26">
        <f t="shared" si="19"/>
        <v>0</v>
      </c>
      <c r="T32" s="26">
        <f t="shared" si="20"/>
        <v>0</v>
      </c>
      <c r="U32" s="26">
        <f t="shared" si="21"/>
        <v>0</v>
      </c>
      <c r="V32" s="26">
        <f t="shared" si="22"/>
        <v>0</v>
      </c>
      <c r="W32" s="26">
        <f t="shared" si="23"/>
        <v>3</v>
      </c>
      <c r="X32" s="1">
        <f t="shared" si="24"/>
        <v>6400</v>
      </c>
      <c r="Y32" s="1">
        <f t="shared" si="25"/>
        <v>8</v>
      </c>
      <c r="Z32">
        <f t="shared" si="26"/>
        <v>820</v>
      </c>
      <c r="AC32">
        <f t="shared" si="27"/>
        <v>108</v>
      </c>
      <c r="AD32">
        <f t="shared" si="28"/>
        <v>1</v>
      </c>
      <c r="AE32">
        <f t="shared" si="33"/>
        <v>3</v>
      </c>
      <c r="AF32">
        <f t="shared" si="34"/>
        <v>8</v>
      </c>
      <c r="AJ32">
        <v>28</v>
      </c>
      <c r="AK32" s="39">
        <v>3</v>
      </c>
      <c r="AL32" s="39">
        <v>28</v>
      </c>
      <c r="AM32" s="39">
        <v>0</v>
      </c>
      <c r="AN32" s="39">
        <v>0</v>
      </c>
      <c r="AO32" s="39">
        <v>0</v>
      </c>
      <c r="AP32" s="39">
        <v>0</v>
      </c>
      <c r="AQ32" s="39">
        <v>0</v>
      </c>
      <c r="AR32" s="39">
        <v>0</v>
      </c>
      <c r="AS32" s="39">
        <v>0</v>
      </c>
      <c r="AT32" s="39">
        <v>0</v>
      </c>
      <c r="AU32" s="39">
        <v>0</v>
      </c>
      <c r="AV32" s="39">
        <v>0</v>
      </c>
      <c r="AW32" s="39">
        <v>0</v>
      </c>
      <c r="AX32" s="39">
        <v>0</v>
      </c>
      <c r="AY32" s="39">
        <v>1</v>
      </c>
      <c r="AZ32" s="39">
        <v>0</v>
      </c>
      <c r="BA32" s="39">
        <v>0</v>
      </c>
      <c r="BB32" s="39">
        <v>0</v>
      </c>
      <c r="BC32" s="39">
        <v>0</v>
      </c>
      <c r="BD32" s="39">
        <v>0</v>
      </c>
      <c r="BE32" s="39">
        <v>0</v>
      </c>
      <c r="BF32" s="39">
        <v>0</v>
      </c>
      <c r="BG32" s="39">
        <v>0</v>
      </c>
      <c r="BK32">
        <f t="shared" si="29"/>
        <v>308</v>
      </c>
      <c r="BL32" s="39">
        <v>3</v>
      </c>
      <c r="BM32" s="39">
        <v>8</v>
      </c>
      <c r="BN32" s="39">
        <v>90</v>
      </c>
      <c r="BO32" s="39">
        <v>1.5</v>
      </c>
      <c r="BP32" s="39">
        <v>1</v>
      </c>
      <c r="BQ32">
        <f>VLOOKUP(BN32,角色属性总表!BH:BJ,2,FALSE)</f>
        <v>3280.0000000000027</v>
      </c>
      <c r="BR32">
        <f>VLOOKUP(BN32,角色属性总表!BH:BJ,3,FALSE)</f>
        <v>12245.333333333343</v>
      </c>
      <c r="BV32">
        <f t="shared" si="30"/>
        <v>1968</v>
      </c>
      <c r="BW32">
        <f t="shared" si="31"/>
        <v>18368</v>
      </c>
      <c r="BX32">
        <f t="shared" si="1"/>
        <v>4920</v>
      </c>
      <c r="BZ32" s="26">
        <v>2400</v>
      </c>
      <c r="CA32">
        <f>VLOOKUP(BN32,角色属性总表!Y:AD,6,FALSE)</f>
        <v>589.6</v>
      </c>
      <c r="CC32" s="26">
        <v>55</v>
      </c>
      <c r="CE32" s="26">
        <v>8</v>
      </c>
      <c r="CF32" s="26">
        <v>8</v>
      </c>
      <c r="CG32" s="26">
        <v>16</v>
      </c>
      <c r="CH32" s="26">
        <v>16</v>
      </c>
      <c r="CI32" s="26">
        <v>16</v>
      </c>
      <c r="CJ32" s="26">
        <v>16</v>
      </c>
      <c r="CK32" s="26">
        <v>80</v>
      </c>
      <c r="CL32" s="26">
        <v>16</v>
      </c>
      <c r="CM32" s="26">
        <v>8</v>
      </c>
      <c r="CN32">
        <f t="shared" si="32"/>
        <v>2460</v>
      </c>
      <c r="CO32" s="26">
        <v>25600</v>
      </c>
      <c r="CS32" s="1"/>
    </row>
    <row r="33" spans="1:97" x14ac:dyDescent="0.15">
      <c r="A33" s="26">
        <v>29</v>
      </c>
      <c r="B33" s="26">
        <f t="shared" si="2"/>
        <v>0</v>
      </c>
      <c r="C33" s="26">
        <f t="shared" si="3"/>
        <v>0</v>
      </c>
      <c r="D33" s="26">
        <f t="shared" si="4"/>
        <v>0</v>
      </c>
      <c r="E33" s="26">
        <f t="shared" si="5"/>
        <v>792</v>
      </c>
      <c r="F33" s="26">
        <f t="shared" si="6"/>
        <v>0</v>
      </c>
      <c r="G33" s="26">
        <f t="shared" si="7"/>
        <v>0</v>
      </c>
      <c r="H33" s="26">
        <f t="shared" si="8"/>
        <v>0</v>
      </c>
      <c r="I33" s="26">
        <f t="shared" si="9"/>
        <v>0</v>
      </c>
      <c r="J33" s="26">
        <f t="shared" si="10"/>
        <v>0</v>
      </c>
      <c r="K33" s="26">
        <f t="shared" si="11"/>
        <v>0</v>
      </c>
      <c r="L33" s="26">
        <f t="shared" si="12"/>
        <v>0</v>
      </c>
      <c r="M33" s="26">
        <f t="shared" si="13"/>
        <v>0</v>
      </c>
      <c r="N33" s="26">
        <f t="shared" si="14"/>
        <v>0</v>
      </c>
      <c r="O33" s="26">
        <f t="shared" si="15"/>
        <v>0</v>
      </c>
      <c r="P33" s="26">
        <f t="shared" si="16"/>
        <v>0</v>
      </c>
      <c r="Q33" s="26">
        <f t="shared" si="17"/>
        <v>0</v>
      </c>
      <c r="R33" s="26">
        <f t="shared" si="18"/>
        <v>0</v>
      </c>
      <c r="S33" s="26">
        <f t="shared" si="19"/>
        <v>0</v>
      </c>
      <c r="T33" s="26">
        <f t="shared" si="20"/>
        <v>0</v>
      </c>
      <c r="U33" s="26">
        <f t="shared" si="21"/>
        <v>0</v>
      </c>
      <c r="V33" s="26">
        <f t="shared" si="22"/>
        <v>0</v>
      </c>
      <c r="W33" s="26">
        <f t="shared" si="23"/>
        <v>3</v>
      </c>
      <c r="X33" s="1">
        <f t="shared" si="24"/>
        <v>12800</v>
      </c>
      <c r="Y33" s="1">
        <f t="shared" si="25"/>
        <v>9</v>
      </c>
      <c r="Z33">
        <f t="shared" si="26"/>
        <v>990</v>
      </c>
      <c r="AC33">
        <f t="shared" si="27"/>
        <v>109</v>
      </c>
      <c r="AD33">
        <f t="shared" si="28"/>
        <v>1</v>
      </c>
      <c r="AE33">
        <f t="shared" si="33"/>
        <v>3</v>
      </c>
      <c r="AF33">
        <f t="shared" si="34"/>
        <v>9</v>
      </c>
      <c r="AJ33">
        <v>29</v>
      </c>
      <c r="AK33" s="39">
        <v>3</v>
      </c>
      <c r="AL33" s="39">
        <v>29</v>
      </c>
      <c r="AM33" s="39">
        <v>0</v>
      </c>
      <c r="AN33" s="39">
        <v>0</v>
      </c>
      <c r="AO33" s="39">
        <v>0</v>
      </c>
      <c r="AP33" s="39">
        <v>0</v>
      </c>
      <c r="AQ33" s="39">
        <v>0</v>
      </c>
      <c r="AR33" s="39">
        <v>0</v>
      </c>
      <c r="AS33" s="39">
        <v>0</v>
      </c>
      <c r="AT33" s="39">
        <v>0</v>
      </c>
      <c r="AU33" s="39">
        <v>0</v>
      </c>
      <c r="AV33" s="39">
        <v>0</v>
      </c>
      <c r="AW33" s="39">
        <v>0</v>
      </c>
      <c r="AX33" s="39">
        <v>0</v>
      </c>
      <c r="AY33" s="39">
        <v>0</v>
      </c>
      <c r="AZ33" s="39">
        <v>1</v>
      </c>
      <c r="BA33" s="39">
        <v>0</v>
      </c>
      <c r="BB33" s="39">
        <v>0</v>
      </c>
      <c r="BC33" s="39">
        <v>0</v>
      </c>
      <c r="BD33" s="39">
        <v>0</v>
      </c>
      <c r="BE33" s="39">
        <v>0</v>
      </c>
      <c r="BF33" s="39">
        <v>0</v>
      </c>
      <c r="BG33" s="39">
        <v>0</v>
      </c>
      <c r="BK33">
        <f t="shared" si="29"/>
        <v>309</v>
      </c>
      <c r="BL33" s="39">
        <v>3</v>
      </c>
      <c r="BM33" s="39">
        <v>9</v>
      </c>
      <c r="BN33" s="39">
        <v>100</v>
      </c>
      <c r="BO33" s="39">
        <v>1.5</v>
      </c>
      <c r="BP33" s="39">
        <v>1</v>
      </c>
      <c r="BQ33">
        <f>VLOOKUP(BN33,角色属性总表!BH:BJ,2,FALSE)</f>
        <v>3960.0000000000032</v>
      </c>
      <c r="BR33">
        <f>VLOOKUP(BN33,角色属性总表!BH:BJ,3,FALSE)</f>
        <v>14784.000000000013</v>
      </c>
      <c r="BV33">
        <f t="shared" si="30"/>
        <v>2376</v>
      </c>
      <c r="BW33">
        <f t="shared" si="31"/>
        <v>22176</v>
      </c>
      <c r="BX33">
        <f t="shared" si="1"/>
        <v>5940</v>
      </c>
      <c r="BZ33" s="26">
        <v>2800</v>
      </c>
      <c r="CA33">
        <f>VLOOKUP(BN33,角色属性总表!Y:AD,6,FALSE)</f>
        <v>703.1</v>
      </c>
      <c r="CC33" s="26">
        <v>60</v>
      </c>
      <c r="CE33" s="26">
        <v>9</v>
      </c>
      <c r="CF33" s="26">
        <v>9</v>
      </c>
      <c r="CG33" s="26">
        <v>18</v>
      </c>
      <c r="CH33" s="26">
        <v>18</v>
      </c>
      <c r="CI33" s="26">
        <v>18</v>
      </c>
      <c r="CJ33" s="26">
        <v>18</v>
      </c>
      <c r="CK33" s="26">
        <v>90</v>
      </c>
      <c r="CL33" s="26">
        <v>18</v>
      </c>
      <c r="CM33" s="26">
        <v>9</v>
      </c>
      <c r="CN33">
        <f t="shared" si="32"/>
        <v>2970</v>
      </c>
      <c r="CO33" s="26">
        <v>51200</v>
      </c>
      <c r="CS33" s="1"/>
    </row>
    <row r="34" spans="1:97" x14ac:dyDescent="0.15">
      <c r="A34" s="26">
        <v>30</v>
      </c>
      <c r="B34" s="26">
        <f t="shared" si="2"/>
        <v>0</v>
      </c>
      <c r="C34" s="26">
        <f t="shared" si="3"/>
        <v>0</v>
      </c>
      <c r="D34" s="26">
        <f t="shared" si="4"/>
        <v>0</v>
      </c>
      <c r="E34" s="26">
        <f t="shared" si="5"/>
        <v>940</v>
      </c>
      <c r="F34" s="26">
        <f t="shared" si="6"/>
        <v>0</v>
      </c>
      <c r="G34" s="26">
        <f t="shared" si="7"/>
        <v>0</v>
      </c>
      <c r="H34" s="26">
        <f t="shared" si="8"/>
        <v>0</v>
      </c>
      <c r="I34" s="26">
        <f t="shared" si="9"/>
        <v>0</v>
      </c>
      <c r="J34" s="26">
        <f t="shared" si="10"/>
        <v>0</v>
      </c>
      <c r="K34" s="26">
        <f t="shared" si="11"/>
        <v>0</v>
      </c>
      <c r="L34" s="26">
        <f t="shared" si="12"/>
        <v>0</v>
      </c>
      <c r="M34" s="26">
        <f t="shared" si="13"/>
        <v>0</v>
      </c>
      <c r="N34" s="26">
        <f t="shared" si="14"/>
        <v>0</v>
      </c>
      <c r="O34" s="26">
        <f t="shared" si="15"/>
        <v>0</v>
      </c>
      <c r="P34" s="26">
        <f t="shared" si="16"/>
        <v>0</v>
      </c>
      <c r="Q34" s="26">
        <f t="shared" si="17"/>
        <v>0</v>
      </c>
      <c r="R34" s="26">
        <f t="shared" si="18"/>
        <v>0</v>
      </c>
      <c r="S34" s="26">
        <f t="shared" si="19"/>
        <v>0</v>
      </c>
      <c r="T34" s="26">
        <f t="shared" si="20"/>
        <v>0</v>
      </c>
      <c r="U34" s="26">
        <f t="shared" si="21"/>
        <v>0</v>
      </c>
      <c r="V34" s="26">
        <f t="shared" si="22"/>
        <v>0</v>
      </c>
      <c r="W34" s="26">
        <f t="shared" si="23"/>
        <v>3</v>
      </c>
      <c r="X34" s="1">
        <f t="shared" si="24"/>
        <v>25600</v>
      </c>
      <c r="Y34" s="1">
        <f t="shared" si="25"/>
        <v>10</v>
      </c>
      <c r="Z34">
        <f t="shared" si="26"/>
        <v>1176</v>
      </c>
      <c r="AC34">
        <f t="shared" si="27"/>
        <v>110</v>
      </c>
      <c r="AD34">
        <f t="shared" si="28"/>
        <v>1</v>
      </c>
      <c r="AE34">
        <f t="shared" si="33"/>
        <v>3</v>
      </c>
      <c r="AF34">
        <f t="shared" si="34"/>
        <v>10</v>
      </c>
      <c r="AJ34">
        <v>30</v>
      </c>
      <c r="AK34" s="39">
        <v>3</v>
      </c>
      <c r="AL34" s="39">
        <v>30</v>
      </c>
      <c r="AM34" s="39">
        <v>0</v>
      </c>
      <c r="AN34" s="39">
        <v>0</v>
      </c>
      <c r="AO34" s="39">
        <v>0</v>
      </c>
      <c r="AP34" s="39">
        <v>0</v>
      </c>
      <c r="AQ34" s="39">
        <v>0</v>
      </c>
      <c r="AR34" s="39">
        <v>0</v>
      </c>
      <c r="AS34" s="39">
        <v>0</v>
      </c>
      <c r="AT34" s="39">
        <v>0</v>
      </c>
      <c r="AU34" s="39">
        <v>0</v>
      </c>
      <c r="AV34" s="39">
        <v>0</v>
      </c>
      <c r="AW34" s="39">
        <v>0</v>
      </c>
      <c r="AX34" s="39">
        <v>0</v>
      </c>
      <c r="AY34" s="39">
        <v>0</v>
      </c>
      <c r="AZ34" s="39">
        <v>0</v>
      </c>
      <c r="BA34" s="39">
        <v>0</v>
      </c>
      <c r="BB34" s="39">
        <v>1</v>
      </c>
      <c r="BC34" s="39">
        <v>0</v>
      </c>
      <c r="BD34" s="39">
        <v>0</v>
      </c>
      <c r="BE34" s="39">
        <v>0</v>
      </c>
      <c r="BF34" s="39">
        <v>0</v>
      </c>
      <c r="BG34" s="39">
        <v>0</v>
      </c>
      <c r="BK34">
        <f t="shared" si="29"/>
        <v>310</v>
      </c>
      <c r="BL34" s="39">
        <v>3</v>
      </c>
      <c r="BM34" s="39">
        <v>10</v>
      </c>
      <c r="BN34" s="39">
        <v>110</v>
      </c>
      <c r="BO34" s="39">
        <v>1.5</v>
      </c>
      <c r="BP34" s="39">
        <v>1</v>
      </c>
      <c r="BQ34">
        <f>VLOOKUP(BN34,角色属性总表!BH:BJ,2,FALSE)</f>
        <v>4704.0000000000055</v>
      </c>
      <c r="BR34">
        <f>VLOOKUP(BN34,角色属性总表!BH:BJ,3,FALSE)</f>
        <v>17561.600000000024</v>
      </c>
      <c r="BV34">
        <f t="shared" si="30"/>
        <v>2822</v>
      </c>
      <c r="BW34">
        <f t="shared" si="31"/>
        <v>26342</v>
      </c>
      <c r="BX34">
        <f t="shared" si="1"/>
        <v>7056</v>
      </c>
      <c r="BZ34" s="26">
        <v>3200</v>
      </c>
      <c r="CA34">
        <f>VLOOKUP(BN34,角色属性总表!Y:AD,6,FALSE)</f>
        <v>826.6</v>
      </c>
      <c r="CC34" s="26">
        <v>65</v>
      </c>
      <c r="CE34" s="26">
        <v>10</v>
      </c>
      <c r="CF34" s="26">
        <v>10</v>
      </c>
      <c r="CG34" s="26">
        <v>20</v>
      </c>
      <c r="CH34" s="26">
        <v>20</v>
      </c>
      <c r="CI34" s="26">
        <v>20</v>
      </c>
      <c r="CJ34" s="26">
        <v>20</v>
      </c>
      <c r="CK34" s="26">
        <v>100</v>
      </c>
      <c r="CL34" s="26">
        <v>20</v>
      </c>
      <c r="CM34" s="26">
        <v>10</v>
      </c>
      <c r="CN34">
        <f t="shared" si="32"/>
        <v>3528</v>
      </c>
      <c r="CO34" s="26">
        <v>102400</v>
      </c>
      <c r="CS34" s="1"/>
    </row>
    <row r="35" spans="1:97" x14ac:dyDescent="0.15">
      <c r="A35" s="26">
        <v>31</v>
      </c>
      <c r="B35" s="26">
        <f t="shared" si="2"/>
        <v>0</v>
      </c>
      <c r="C35" s="26">
        <f t="shared" si="3"/>
        <v>0</v>
      </c>
      <c r="D35" s="26">
        <f t="shared" si="4"/>
        <v>0</v>
      </c>
      <c r="E35" s="26">
        <f t="shared" si="5"/>
        <v>0</v>
      </c>
      <c r="F35" s="26">
        <f t="shared" si="6"/>
        <v>0</v>
      </c>
      <c r="G35" s="26">
        <f t="shared" si="7"/>
        <v>0</v>
      </c>
      <c r="H35" s="26">
        <f t="shared" si="8"/>
        <v>0</v>
      </c>
      <c r="I35" s="26">
        <f t="shared" si="9"/>
        <v>50</v>
      </c>
      <c r="J35" s="26">
        <f t="shared" si="10"/>
        <v>0</v>
      </c>
      <c r="K35" s="26">
        <f t="shared" si="11"/>
        <v>0</v>
      </c>
      <c r="L35" s="26">
        <f t="shared" si="12"/>
        <v>0</v>
      </c>
      <c r="M35" s="26">
        <f t="shared" si="13"/>
        <v>0</v>
      </c>
      <c r="N35" s="26">
        <f t="shared" si="14"/>
        <v>0</v>
      </c>
      <c r="O35" s="26">
        <f t="shared" si="15"/>
        <v>0</v>
      </c>
      <c r="P35" s="26">
        <f t="shared" si="16"/>
        <v>0</v>
      </c>
      <c r="Q35" s="26">
        <f t="shared" si="17"/>
        <v>0</v>
      </c>
      <c r="R35" s="26">
        <f t="shared" si="18"/>
        <v>0</v>
      </c>
      <c r="S35" s="26">
        <f t="shared" si="19"/>
        <v>0</v>
      </c>
      <c r="T35" s="26">
        <f t="shared" si="20"/>
        <v>0</v>
      </c>
      <c r="U35" s="26">
        <f t="shared" si="21"/>
        <v>0</v>
      </c>
      <c r="V35" s="26">
        <f t="shared" si="22"/>
        <v>0</v>
      </c>
      <c r="W35" s="26">
        <f t="shared" si="23"/>
        <v>4</v>
      </c>
      <c r="X35" s="1">
        <f t="shared" si="24"/>
        <v>30</v>
      </c>
      <c r="Y35" s="1">
        <f t="shared" si="25"/>
        <v>1</v>
      </c>
      <c r="Z35">
        <f t="shared" si="26"/>
        <v>67</v>
      </c>
      <c r="AC35">
        <f t="shared" si="27"/>
        <v>101</v>
      </c>
      <c r="AD35">
        <f t="shared" si="28"/>
        <v>1</v>
      </c>
      <c r="AE35">
        <f t="shared" si="33"/>
        <v>4</v>
      </c>
      <c r="AF35">
        <f t="shared" si="34"/>
        <v>1</v>
      </c>
      <c r="AJ35">
        <v>31</v>
      </c>
      <c r="AK35" s="39">
        <v>3</v>
      </c>
      <c r="AL35" s="39">
        <v>31</v>
      </c>
      <c r="AM35" s="39">
        <v>0</v>
      </c>
      <c r="AN35" s="39">
        <v>0</v>
      </c>
      <c r="AO35" s="39">
        <v>0</v>
      </c>
      <c r="AP35" s="39">
        <v>0</v>
      </c>
      <c r="AQ35" s="39">
        <v>0</v>
      </c>
      <c r="AR35" s="39">
        <v>0</v>
      </c>
      <c r="AS35" s="39">
        <v>0</v>
      </c>
      <c r="AT35" s="39">
        <v>0</v>
      </c>
      <c r="AU35" s="39">
        <v>0</v>
      </c>
      <c r="AV35" s="39">
        <v>0</v>
      </c>
      <c r="AW35" s="39">
        <v>0</v>
      </c>
      <c r="AX35" s="39">
        <v>0</v>
      </c>
      <c r="AY35" s="39">
        <v>0</v>
      </c>
      <c r="AZ35" s="39">
        <v>0</v>
      </c>
      <c r="BA35" s="39">
        <v>0</v>
      </c>
      <c r="BB35" s="39">
        <v>0</v>
      </c>
      <c r="BC35" s="39">
        <v>0</v>
      </c>
      <c r="BD35" s="39">
        <v>1</v>
      </c>
      <c r="BE35" s="39">
        <v>0</v>
      </c>
      <c r="BF35" s="39">
        <v>0</v>
      </c>
      <c r="BG35" s="39">
        <v>0</v>
      </c>
      <c r="CS35" s="1"/>
    </row>
    <row r="36" spans="1:97" x14ac:dyDescent="0.15">
      <c r="A36" s="26">
        <v>32</v>
      </c>
      <c r="B36" s="26">
        <f t="shared" si="2"/>
        <v>0</v>
      </c>
      <c r="C36" s="26">
        <f t="shared" si="3"/>
        <v>0</v>
      </c>
      <c r="D36" s="26">
        <f t="shared" si="4"/>
        <v>0</v>
      </c>
      <c r="E36" s="26">
        <f t="shared" si="5"/>
        <v>0</v>
      </c>
      <c r="F36" s="26">
        <f t="shared" si="6"/>
        <v>0</v>
      </c>
      <c r="G36" s="26">
        <f t="shared" si="7"/>
        <v>0</v>
      </c>
      <c r="H36" s="26">
        <f t="shared" si="8"/>
        <v>0</v>
      </c>
      <c r="I36" s="26">
        <f t="shared" si="9"/>
        <v>100</v>
      </c>
      <c r="J36" s="26">
        <f t="shared" si="10"/>
        <v>0</v>
      </c>
      <c r="K36" s="26">
        <f t="shared" si="11"/>
        <v>0</v>
      </c>
      <c r="L36" s="26">
        <f t="shared" si="12"/>
        <v>0</v>
      </c>
      <c r="M36" s="26">
        <f t="shared" si="13"/>
        <v>0</v>
      </c>
      <c r="N36" s="26">
        <f t="shared" si="14"/>
        <v>0</v>
      </c>
      <c r="O36" s="26">
        <f t="shared" si="15"/>
        <v>0</v>
      </c>
      <c r="P36" s="26">
        <f t="shared" si="16"/>
        <v>0</v>
      </c>
      <c r="Q36" s="26">
        <f t="shared" si="17"/>
        <v>0</v>
      </c>
      <c r="R36" s="26">
        <f t="shared" si="18"/>
        <v>0</v>
      </c>
      <c r="S36" s="26">
        <f t="shared" si="19"/>
        <v>0</v>
      </c>
      <c r="T36" s="26">
        <f t="shared" si="20"/>
        <v>0</v>
      </c>
      <c r="U36" s="26">
        <f t="shared" si="21"/>
        <v>0</v>
      </c>
      <c r="V36" s="26">
        <f t="shared" si="22"/>
        <v>0</v>
      </c>
      <c r="W36" s="26">
        <f t="shared" si="23"/>
        <v>4</v>
      </c>
      <c r="X36" s="1">
        <f t="shared" si="24"/>
        <v>100</v>
      </c>
      <c r="Y36" s="1">
        <f t="shared" si="25"/>
        <v>2</v>
      </c>
      <c r="Z36">
        <f t="shared" si="26"/>
        <v>120</v>
      </c>
      <c r="AC36">
        <f t="shared" si="27"/>
        <v>102</v>
      </c>
      <c r="AD36">
        <f t="shared" si="28"/>
        <v>1</v>
      </c>
      <c r="AE36">
        <f t="shared" si="33"/>
        <v>4</v>
      </c>
      <c r="AF36">
        <f t="shared" si="34"/>
        <v>2</v>
      </c>
      <c r="AJ36">
        <v>32</v>
      </c>
      <c r="AK36" s="39">
        <v>3</v>
      </c>
      <c r="AL36" s="39">
        <v>32</v>
      </c>
      <c r="AM36" s="39">
        <v>0</v>
      </c>
      <c r="AN36" s="39">
        <v>0</v>
      </c>
      <c r="AO36" s="39">
        <v>0</v>
      </c>
      <c r="AP36" s="39">
        <v>0</v>
      </c>
      <c r="AQ36" s="39">
        <v>0</v>
      </c>
      <c r="AR36" s="39">
        <v>0</v>
      </c>
      <c r="AS36" s="39">
        <v>0</v>
      </c>
      <c r="AT36" s="39">
        <v>0</v>
      </c>
      <c r="AU36" s="39">
        <v>0</v>
      </c>
      <c r="AV36" s="39">
        <v>0</v>
      </c>
      <c r="AW36" s="39">
        <v>0</v>
      </c>
      <c r="AX36" s="39">
        <v>0</v>
      </c>
      <c r="AY36" s="39">
        <v>0</v>
      </c>
      <c r="AZ36" s="39">
        <v>0</v>
      </c>
      <c r="BA36" s="39">
        <v>0</v>
      </c>
      <c r="BB36" s="39">
        <v>0</v>
      </c>
      <c r="BC36" s="39">
        <v>0</v>
      </c>
      <c r="BD36" s="39">
        <v>0</v>
      </c>
      <c r="BE36" s="39">
        <v>1</v>
      </c>
      <c r="BF36" s="39">
        <v>0</v>
      </c>
      <c r="BG36" s="39">
        <v>0</v>
      </c>
      <c r="CS36" s="1"/>
    </row>
    <row r="37" spans="1:97" x14ac:dyDescent="0.15">
      <c r="A37" s="26">
        <v>33</v>
      </c>
      <c r="B37" s="26">
        <f t="shared" si="2"/>
        <v>0</v>
      </c>
      <c r="C37" s="26">
        <f t="shared" si="3"/>
        <v>0</v>
      </c>
      <c r="D37" s="26">
        <f t="shared" si="4"/>
        <v>0</v>
      </c>
      <c r="E37" s="26">
        <f t="shared" si="5"/>
        <v>0</v>
      </c>
      <c r="F37" s="26">
        <f t="shared" si="6"/>
        <v>0</v>
      </c>
      <c r="G37" s="26">
        <f t="shared" si="7"/>
        <v>0</v>
      </c>
      <c r="H37" s="26">
        <f t="shared" si="8"/>
        <v>0</v>
      </c>
      <c r="I37" s="26">
        <f t="shared" si="9"/>
        <v>150</v>
      </c>
      <c r="J37" s="26">
        <f t="shared" si="10"/>
        <v>0</v>
      </c>
      <c r="K37" s="26">
        <f t="shared" si="11"/>
        <v>0</v>
      </c>
      <c r="L37" s="26">
        <f t="shared" si="12"/>
        <v>0</v>
      </c>
      <c r="M37" s="26">
        <f t="shared" si="13"/>
        <v>0</v>
      </c>
      <c r="N37" s="26">
        <f t="shared" si="14"/>
        <v>0</v>
      </c>
      <c r="O37" s="26">
        <f t="shared" si="15"/>
        <v>0</v>
      </c>
      <c r="P37" s="26">
        <f t="shared" si="16"/>
        <v>0</v>
      </c>
      <c r="Q37" s="26">
        <f t="shared" si="17"/>
        <v>0</v>
      </c>
      <c r="R37" s="26">
        <f t="shared" si="18"/>
        <v>0</v>
      </c>
      <c r="S37" s="26">
        <f t="shared" si="19"/>
        <v>0</v>
      </c>
      <c r="T37" s="26">
        <f t="shared" si="20"/>
        <v>0</v>
      </c>
      <c r="U37" s="26">
        <f t="shared" si="21"/>
        <v>0</v>
      </c>
      <c r="V37" s="26">
        <f t="shared" si="22"/>
        <v>0</v>
      </c>
      <c r="W37" s="26">
        <f t="shared" si="23"/>
        <v>4</v>
      </c>
      <c r="X37" s="1">
        <f t="shared" si="24"/>
        <v>200</v>
      </c>
      <c r="Y37" s="1">
        <f t="shared" si="25"/>
        <v>3</v>
      </c>
      <c r="Z37">
        <f t="shared" si="26"/>
        <v>195</v>
      </c>
      <c r="AC37">
        <f t="shared" si="27"/>
        <v>103</v>
      </c>
      <c r="AD37">
        <f t="shared" si="28"/>
        <v>1</v>
      </c>
      <c r="AE37">
        <f t="shared" si="33"/>
        <v>4</v>
      </c>
      <c r="AF37">
        <f t="shared" si="34"/>
        <v>3</v>
      </c>
      <c r="AJ37">
        <v>33</v>
      </c>
      <c r="AK37" s="39">
        <v>3</v>
      </c>
      <c r="AL37" s="39">
        <v>33</v>
      </c>
      <c r="AM37" s="39">
        <v>0</v>
      </c>
      <c r="AN37" s="39">
        <v>0</v>
      </c>
      <c r="AO37" s="39">
        <v>0</v>
      </c>
      <c r="AP37" s="39">
        <v>0</v>
      </c>
      <c r="AQ37" s="39">
        <v>0</v>
      </c>
      <c r="AR37" s="39">
        <v>0</v>
      </c>
      <c r="AS37" s="39">
        <v>0</v>
      </c>
      <c r="AT37" s="39">
        <v>0</v>
      </c>
      <c r="AU37" s="39">
        <v>0</v>
      </c>
      <c r="AV37" s="39">
        <v>0</v>
      </c>
      <c r="AW37" s="39">
        <v>0</v>
      </c>
      <c r="AX37" s="39">
        <v>0</v>
      </c>
      <c r="AY37" s="39">
        <v>0</v>
      </c>
      <c r="AZ37" s="39">
        <v>0</v>
      </c>
      <c r="BA37" s="39">
        <v>0</v>
      </c>
      <c r="BB37" s="39">
        <v>0</v>
      </c>
      <c r="BC37" s="39">
        <v>0</v>
      </c>
      <c r="BD37" s="39">
        <v>0</v>
      </c>
      <c r="BE37" s="39">
        <v>0</v>
      </c>
      <c r="BF37" s="39">
        <v>1</v>
      </c>
      <c r="BG37" s="39">
        <v>0</v>
      </c>
      <c r="CS37" s="1"/>
    </row>
    <row r="38" spans="1:97" x14ac:dyDescent="0.15">
      <c r="A38" s="26">
        <v>34</v>
      </c>
      <c r="B38" s="26">
        <f t="shared" si="2"/>
        <v>0</v>
      </c>
      <c r="C38" s="26">
        <f t="shared" si="3"/>
        <v>0</v>
      </c>
      <c r="D38" s="26">
        <f t="shared" si="4"/>
        <v>0</v>
      </c>
      <c r="E38" s="26">
        <f t="shared" si="5"/>
        <v>0</v>
      </c>
      <c r="F38" s="26">
        <f t="shared" si="6"/>
        <v>0</v>
      </c>
      <c r="G38" s="26">
        <f t="shared" si="7"/>
        <v>0</v>
      </c>
      <c r="H38" s="26">
        <f t="shared" si="8"/>
        <v>0</v>
      </c>
      <c r="I38" s="26">
        <f t="shared" si="9"/>
        <v>200</v>
      </c>
      <c r="J38" s="26">
        <f t="shared" si="10"/>
        <v>0</v>
      </c>
      <c r="K38" s="26">
        <f t="shared" si="11"/>
        <v>0</v>
      </c>
      <c r="L38" s="26">
        <f t="shared" si="12"/>
        <v>0</v>
      </c>
      <c r="M38" s="26">
        <f t="shared" si="13"/>
        <v>0</v>
      </c>
      <c r="N38" s="26">
        <f t="shared" si="14"/>
        <v>0</v>
      </c>
      <c r="O38" s="26">
        <f t="shared" si="15"/>
        <v>0</v>
      </c>
      <c r="P38" s="26">
        <f t="shared" si="16"/>
        <v>0</v>
      </c>
      <c r="Q38" s="26">
        <f t="shared" si="17"/>
        <v>0</v>
      </c>
      <c r="R38" s="26">
        <f t="shared" si="18"/>
        <v>0</v>
      </c>
      <c r="S38" s="26">
        <f t="shared" si="19"/>
        <v>0</v>
      </c>
      <c r="T38" s="26">
        <f t="shared" si="20"/>
        <v>0</v>
      </c>
      <c r="U38" s="26">
        <f t="shared" si="21"/>
        <v>0</v>
      </c>
      <c r="V38" s="26">
        <f t="shared" si="22"/>
        <v>0</v>
      </c>
      <c r="W38" s="26">
        <f t="shared" si="23"/>
        <v>4</v>
      </c>
      <c r="X38" s="1">
        <f t="shared" si="24"/>
        <v>400</v>
      </c>
      <c r="Y38" s="1">
        <f t="shared" si="25"/>
        <v>4</v>
      </c>
      <c r="Z38">
        <f t="shared" si="26"/>
        <v>270</v>
      </c>
      <c r="AC38">
        <f t="shared" si="27"/>
        <v>104</v>
      </c>
      <c r="AD38">
        <f t="shared" si="28"/>
        <v>1</v>
      </c>
      <c r="AE38">
        <f t="shared" si="33"/>
        <v>4</v>
      </c>
      <c r="AF38">
        <f t="shared" si="34"/>
        <v>4</v>
      </c>
      <c r="AJ38">
        <v>34</v>
      </c>
      <c r="AK38" s="39">
        <v>3</v>
      </c>
      <c r="AL38" s="39">
        <v>34</v>
      </c>
      <c r="AM38" s="39">
        <v>0</v>
      </c>
      <c r="AN38" s="39">
        <v>0</v>
      </c>
      <c r="AO38" s="39">
        <v>0</v>
      </c>
      <c r="AP38" s="39">
        <v>0</v>
      </c>
      <c r="AQ38" s="39">
        <v>0</v>
      </c>
      <c r="AR38" s="39">
        <v>0</v>
      </c>
      <c r="AS38" s="39">
        <v>0</v>
      </c>
      <c r="AT38" s="39">
        <v>0</v>
      </c>
      <c r="AU38" s="39">
        <v>0</v>
      </c>
      <c r="AV38" s="39">
        <v>0</v>
      </c>
      <c r="AW38" s="39">
        <v>0</v>
      </c>
      <c r="AX38" s="39">
        <v>0</v>
      </c>
      <c r="AY38" s="39">
        <v>0</v>
      </c>
      <c r="AZ38" s="39">
        <v>0</v>
      </c>
      <c r="BA38" s="39">
        <v>0</v>
      </c>
      <c r="BB38" s="39">
        <v>0</v>
      </c>
      <c r="BC38" s="39">
        <v>1</v>
      </c>
      <c r="BD38" s="39">
        <v>0</v>
      </c>
      <c r="BE38" s="39">
        <v>0</v>
      </c>
      <c r="BF38" s="39">
        <v>0</v>
      </c>
      <c r="BG38" s="39">
        <v>0</v>
      </c>
      <c r="BZ38" s="26"/>
      <c r="CS38" s="1"/>
    </row>
    <row r="39" spans="1:97" x14ac:dyDescent="0.15">
      <c r="A39" s="26">
        <v>35</v>
      </c>
      <c r="B39" s="26">
        <f t="shared" si="2"/>
        <v>0</v>
      </c>
      <c r="C39" s="26">
        <f t="shared" si="3"/>
        <v>0</v>
      </c>
      <c r="D39" s="26">
        <f t="shared" si="4"/>
        <v>0</v>
      </c>
      <c r="E39" s="26">
        <f t="shared" si="5"/>
        <v>0</v>
      </c>
      <c r="F39" s="26">
        <f t="shared" si="6"/>
        <v>0</v>
      </c>
      <c r="G39" s="26">
        <f t="shared" si="7"/>
        <v>0</v>
      </c>
      <c r="H39" s="26">
        <f t="shared" si="8"/>
        <v>0</v>
      </c>
      <c r="I39" s="26">
        <f t="shared" si="9"/>
        <v>280</v>
      </c>
      <c r="J39" s="26">
        <f t="shared" si="10"/>
        <v>0</v>
      </c>
      <c r="K39" s="26">
        <f t="shared" si="11"/>
        <v>0</v>
      </c>
      <c r="L39" s="26">
        <f t="shared" si="12"/>
        <v>0</v>
      </c>
      <c r="M39" s="26">
        <f t="shared" si="13"/>
        <v>0</v>
      </c>
      <c r="N39" s="26">
        <f t="shared" si="14"/>
        <v>0</v>
      </c>
      <c r="O39" s="26">
        <f t="shared" si="15"/>
        <v>0</v>
      </c>
      <c r="P39" s="26">
        <f t="shared" si="16"/>
        <v>0</v>
      </c>
      <c r="Q39" s="26">
        <f t="shared" si="17"/>
        <v>0</v>
      </c>
      <c r="R39" s="26">
        <f t="shared" si="18"/>
        <v>0</v>
      </c>
      <c r="S39" s="26">
        <f t="shared" si="19"/>
        <v>0</v>
      </c>
      <c r="T39" s="26">
        <f t="shared" si="20"/>
        <v>0</v>
      </c>
      <c r="U39" s="26">
        <f t="shared" si="21"/>
        <v>0</v>
      </c>
      <c r="V39" s="26">
        <f t="shared" si="22"/>
        <v>0</v>
      </c>
      <c r="W39" s="26">
        <f t="shared" si="23"/>
        <v>4</v>
      </c>
      <c r="X39" s="1">
        <f t="shared" si="24"/>
        <v>800</v>
      </c>
      <c r="Y39" s="1">
        <f t="shared" si="25"/>
        <v>5</v>
      </c>
      <c r="Z39">
        <f t="shared" si="26"/>
        <v>375</v>
      </c>
      <c r="AC39">
        <f t="shared" si="27"/>
        <v>105</v>
      </c>
      <c r="AD39">
        <f t="shared" si="28"/>
        <v>1</v>
      </c>
      <c r="AE39">
        <f t="shared" si="33"/>
        <v>4</v>
      </c>
      <c r="AF39">
        <f t="shared" si="34"/>
        <v>5</v>
      </c>
      <c r="AJ39">
        <v>35</v>
      </c>
      <c r="AK39" s="39">
        <v>3</v>
      </c>
      <c r="AL39" s="39">
        <v>35</v>
      </c>
      <c r="AM39" s="39">
        <v>0</v>
      </c>
      <c r="AN39" s="39">
        <v>0</v>
      </c>
      <c r="AO39" s="39">
        <v>0</v>
      </c>
      <c r="AP39" s="39">
        <v>0</v>
      </c>
      <c r="AQ39" s="39">
        <v>0</v>
      </c>
      <c r="AR39" s="39">
        <v>0</v>
      </c>
      <c r="AS39" s="39">
        <v>0</v>
      </c>
      <c r="AT39" s="39">
        <v>0</v>
      </c>
      <c r="AU39" s="39">
        <v>0</v>
      </c>
      <c r="AV39" s="39">
        <v>0</v>
      </c>
      <c r="AW39" s="39">
        <v>0</v>
      </c>
      <c r="AX39" s="39">
        <v>0</v>
      </c>
      <c r="AY39" s="39">
        <v>0</v>
      </c>
      <c r="AZ39" s="39">
        <v>0</v>
      </c>
      <c r="BA39" s="39">
        <v>1</v>
      </c>
      <c r="BB39" s="39">
        <v>0</v>
      </c>
      <c r="BC39" s="39">
        <v>0</v>
      </c>
      <c r="BD39" s="39">
        <v>0</v>
      </c>
      <c r="BE39" s="39">
        <v>0</v>
      </c>
      <c r="BF39" s="39">
        <v>0</v>
      </c>
      <c r="BG39" s="39">
        <v>0</v>
      </c>
      <c r="BZ39" s="26"/>
      <c r="CS39" s="1"/>
    </row>
    <row r="40" spans="1:97" x14ac:dyDescent="0.15">
      <c r="A40" s="26">
        <v>36</v>
      </c>
      <c r="B40" s="26">
        <f t="shared" si="2"/>
        <v>0</v>
      </c>
      <c r="C40" s="26">
        <f t="shared" si="3"/>
        <v>0</v>
      </c>
      <c r="D40" s="26">
        <f t="shared" si="4"/>
        <v>0</v>
      </c>
      <c r="E40" s="26">
        <f t="shared" si="5"/>
        <v>0</v>
      </c>
      <c r="F40" s="26">
        <f t="shared" si="6"/>
        <v>0</v>
      </c>
      <c r="G40" s="26">
        <f t="shared" si="7"/>
        <v>0</v>
      </c>
      <c r="H40" s="26">
        <f t="shared" si="8"/>
        <v>0</v>
      </c>
      <c r="I40" s="26">
        <f t="shared" si="9"/>
        <v>360</v>
      </c>
      <c r="J40" s="26">
        <f t="shared" si="10"/>
        <v>0</v>
      </c>
      <c r="K40" s="26">
        <f t="shared" si="11"/>
        <v>0</v>
      </c>
      <c r="L40" s="26">
        <f t="shared" si="12"/>
        <v>0</v>
      </c>
      <c r="M40" s="26">
        <f t="shared" si="13"/>
        <v>0</v>
      </c>
      <c r="N40" s="26">
        <f t="shared" si="14"/>
        <v>0</v>
      </c>
      <c r="O40" s="26">
        <f t="shared" si="15"/>
        <v>0</v>
      </c>
      <c r="P40" s="26">
        <f t="shared" si="16"/>
        <v>0</v>
      </c>
      <c r="Q40" s="26">
        <f t="shared" si="17"/>
        <v>0</v>
      </c>
      <c r="R40" s="26">
        <f t="shared" si="18"/>
        <v>0</v>
      </c>
      <c r="S40" s="26">
        <f t="shared" si="19"/>
        <v>0</v>
      </c>
      <c r="T40" s="26">
        <f t="shared" si="20"/>
        <v>0</v>
      </c>
      <c r="U40" s="26">
        <f t="shared" si="21"/>
        <v>0</v>
      </c>
      <c r="V40" s="26">
        <f t="shared" si="22"/>
        <v>0</v>
      </c>
      <c r="W40" s="26">
        <f t="shared" si="23"/>
        <v>4</v>
      </c>
      <c r="X40" s="1">
        <f t="shared" si="24"/>
        <v>1600</v>
      </c>
      <c r="Y40" s="1">
        <f t="shared" si="25"/>
        <v>6</v>
      </c>
      <c r="Z40">
        <f t="shared" si="26"/>
        <v>480</v>
      </c>
      <c r="AC40">
        <f t="shared" si="27"/>
        <v>106</v>
      </c>
      <c r="AD40">
        <f t="shared" si="28"/>
        <v>1</v>
      </c>
      <c r="AE40">
        <f t="shared" si="33"/>
        <v>4</v>
      </c>
      <c r="AF40">
        <f t="shared" si="34"/>
        <v>6</v>
      </c>
      <c r="AJ40">
        <v>36</v>
      </c>
      <c r="AK40" s="39">
        <v>3</v>
      </c>
      <c r="AL40" s="39">
        <v>36</v>
      </c>
      <c r="AM40" s="39">
        <v>0</v>
      </c>
      <c r="AN40" s="39">
        <v>0</v>
      </c>
      <c r="AO40" s="39">
        <v>0</v>
      </c>
      <c r="AP40" s="39">
        <v>0</v>
      </c>
      <c r="AQ40" s="39">
        <v>0</v>
      </c>
      <c r="AR40" s="39">
        <v>0</v>
      </c>
      <c r="AS40" s="39">
        <v>0</v>
      </c>
      <c r="AT40" s="39">
        <v>0</v>
      </c>
      <c r="AU40" s="39">
        <v>0</v>
      </c>
      <c r="AV40" s="39">
        <v>0</v>
      </c>
      <c r="AW40" s="39">
        <v>0</v>
      </c>
      <c r="AX40" s="39">
        <v>0</v>
      </c>
      <c r="AY40" s="39">
        <v>0</v>
      </c>
      <c r="AZ40" s="39">
        <v>0</v>
      </c>
      <c r="BA40" s="39">
        <v>0</v>
      </c>
      <c r="BB40" s="39">
        <v>0</v>
      </c>
      <c r="BC40" s="39">
        <v>0</v>
      </c>
      <c r="BD40" s="39">
        <v>0</v>
      </c>
      <c r="BE40" s="39">
        <v>0</v>
      </c>
      <c r="BF40" s="39">
        <v>0</v>
      </c>
      <c r="BG40" s="39">
        <v>1</v>
      </c>
      <c r="BZ40" s="26"/>
      <c r="CS40" s="1"/>
    </row>
    <row r="41" spans="1:97" x14ac:dyDescent="0.15">
      <c r="A41" s="26">
        <v>37</v>
      </c>
      <c r="B41" s="26">
        <f t="shared" si="2"/>
        <v>0</v>
      </c>
      <c r="C41" s="26">
        <f t="shared" si="3"/>
        <v>0</v>
      </c>
      <c r="D41" s="26">
        <f t="shared" si="4"/>
        <v>0</v>
      </c>
      <c r="E41" s="26">
        <f t="shared" si="5"/>
        <v>0</v>
      </c>
      <c r="F41" s="26">
        <f t="shared" si="6"/>
        <v>0</v>
      </c>
      <c r="G41" s="26">
        <f t="shared" si="7"/>
        <v>0</v>
      </c>
      <c r="H41" s="26">
        <f t="shared" si="8"/>
        <v>0</v>
      </c>
      <c r="I41" s="26">
        <f t="shared" si="9"/>
        <v>440</v>
      </c>
      <c r="J41" s="26">
        <f t="shared" si="10"/>
        <v>0</v>
      </c>
      <c r="K41" s="26">
        <f t="shared" si="11"/>
        <v>0</v>
      </c>
      <c r="L41" s="26">
        <f t="shared" si="12"/>
        <v>0</v>
      </c>
      <c r="M41" s="26">
        <f t="shared" si="13"/>
        <v>0</v>
      </c>
      <c r="N41" s="26">
        <f t="shared" si="14"/>
        <v>0</v>
      </c>
      <c r="O41" s="26">
        <f t="shared" si="15"/>
        <v>0</v>
      </c>
      <c r="P41" s="26">
        <f t="shared" si="16"/>
        <v>0</v>
      </c>
      <c r="Q41" s="26">
        <f t="shared" si="17"/>
        <v>0</v>
      </c>
      <c r="R41" s="26">
        <f t="shared" si="18"/>
        <v>0</v>
      </c>
      <c r="S41" s="26">
        <f t="shared" si="19"/>
        <v>0</v>
      </c>
      <c r="T41" s="26">
        <f t="shared" si="20"/>
        <v>0</v>
      </c>
      <c r="U41" s="26">
        <f t="shared" si="21"/>
        <v>0</v>
      </c>
      <c r="V41" s="26">
        <f t="shared" si="22"/>
        <v>0</v>
      </c>
      <c r="W41" s="26">
        <f t="shared" si="23"/>
        <v>4</v>
      </c>
      <c r="X41" s="1">
        <f t="shared" si="24"/>
        <v>3200</v>
      </c>
      <c r="Y41" s="1">
        <f t="shared" si="25"/>
        <v>7</v>
      </c>
      <c r="Z41">
        <f t="shared" si="26"/>
        <v>650</v>
      </c>
      <c r="AC41">
        <f t="shared" si="27"/>
        <v>107</v>
      </c>
      <c r="AD41">
        <f t="shared" si="28"/>
        <v>1</v>
      </c>
      <c r="AE41">
        <f t="shared" si="33"/>
        <v>4</v>
      </c>
      <c r="AF41">
        <f t="shared" si="34"/>
        <v>7</v>
      </c>
      <c r="BZ41" s="26"/>
      <c r="CS41" s="1"/>
    </row>
    <row r="42" spans="1:97" x14ac:dyDescent="0.15">
      <c r="A42" s="26">
        <v>38</v>
      </c>
      <c r="B42" s="26">
        <f t="shared" si="2"/>
        <v>0</v>
      </c>
      <c r="C42" s="26">
        <f t="shared" si="3"/>
        <v>0</v>
      </c>
      <c r="D42" s="26">
        <f t="shared" si="4"/>
        <v>0</v>
      </c>
      <c r="E42" s="26">
        <f t="shared" si="5"/>
        <v>0</v>
      </c>
      <c r="F42" s="26">
        <f t="shared" si="6"/>
        <v>0</v>
      </c>
      <c r="G42" s="26">
        <f t="shared" si="7"/>
        <v>0</v>
      </c>
      <c r="H42" s="26">
        <f t="shared" si="8"/>
        <v>0</v>
      </c>
      <c r="I42" s="26">
        <f t="shared" si="9"/>
        <v>520</v>
      </c>
      <c r="J42" s="26">
        <f t="shared" si="10"/>
        <v>0</v>
      </c>
      <c r="K42" s="26">
        <f t="shared" si="11"/>
        <v>0</v>
      </c>
      <c r="L42" s="26">
        <f t="shared" si="12"/>
        <v>0</v>
      </c>
      <c r="M42" s="26">
        <f t="shared" si="13"/>
        <v>0</v>
      </c>
      <c r="N42" s="26">
        <f t="shared" si="14"/>
        <v>0</v>
      </c>
      <c r="O42" s="26">
        <f t="shared" si="15"/>
        <v>0</v>
      </c>
      <c r="P42" s="26">
        <f t="shared" si="16"/>
        <v>0</v>
      </c>
      <c r="Q42" s="26">
        <f t="shared" si="17"/>
        <v>0</v>
      </c>
      <c r="R42" s="26">
        <f t="shared" si="18"/>
        <v>0</v>
      </c>
      <c r="S42" s="26">
        <f t="shared" si="19"/>
        <v>0</v>
      </c>
      <c r="T42" s="26">
        <f t="shared" si="20"/>
        <v>0</v>
      </c>
      <c r="U42" s="26">
        <f t="shared" si="21"/>
        <v>0</v>
      </c>
      <c r="V42" s="26">
        <f t="shared" si="22"/>
        <v>0</v>
      </c>
      <c r="W42" s="26">
        <f t="shared" si="23"/>
        <v>4</v>
      </c>
      <c r="X42" s="1">
        <f t="shared" si="24"/>
        <v>6400</v>
      </c>
      <c r="Y42" s="1">
        <f t="shared" si="25"/>
        <v>8</v>
      </c>
      <c r="Z42">
        <f t="shared" si="26"/>
        <v>820</v>
      </c>
      <c r="AC42">
        <f t="shared" si="27"/>
        <v>108</v>
      </c>
      <c r="AD42">
        <f t="shared" si="28"/>
        <v>1</v>
      </c>
      <c r="AE42">
        <f t="shared" si="33"/>
        <v>4</v>
      </c>
      <c r="AF42">
        <f t="shared" si="34"/>
        <v>8</v>
      </c>
      <c r="BZ42" s="26"/>
      <c r="CS42" s="1"/>
    </row>
    <row r="43" spans="1:97" x14ac:dyDescent="0.15">
      <c r="A43" s="26">
        <v>39</v>
      </c>
      <c r="B43" s="26">
        <f t="shared" si="2"/>
        <v>0</v>
      </c>
      <c r="C43" s="26">
        <f t="shared" si="3"/>
        <v>0</v>
      </c>
      <c r="D43" s="26">
        <f t="shared" si="4"/>
        <v>0</v>
      </c>
      <c r="E43" s="26">
        <f t="shared" si="5"/>
        <v>0</v>
      </c>
      <c r="F43" s="26">
        <f t="shared" si="6"/>
        <v>0</v>
      </c>
      <c r="G43" s="26">
        <f t="shared" si="7"/>
        <v>0</v>
      </c>
      <c r="H43" s="26">
        <f t="shared" si="8"/>
        <v>0</v>
      </c>
      <c r="I43" s="26">
        <f t="shared" si="9"/>
        <v>600</v>
      </c>
      <c r="J43" s="26">
        <f t="shared" si="10"/>
        <v>0</v>
      </c>
      <c r="K43" s="26">
        <f t="shared" si="11"/>
        <v>0</v>
      </c>
      <c r="L43" s="26">
        <f t="shared" si="12"/>
        <v>0</v>
      </c>
      <c r="M43" s="26">
        <f t="shared" si="13"/>
        <v>0</v>
      </c>
      <c r="N43" s="26">
        <f t="shared" si="14"/>
        <v>0</v>
      </c>
      <c r="O43" s="26">
        <f t="shared" si="15"/>
        <v>0</v>
      </c>
      <c r="P43" s="26">
        <f t="shared" si="16"/>
        <v>0</v>
      </c>
      <c r="Q43" s="26">
        <f t="shared" si="17"/>
        <v>0</v>
      </c>
      <c r="R43" s="26">
        <f t="shared" si="18"/>
        <v>0</v>
      </c>
      <c r="S43" s="26">
        <f t="shared" si="19"/>
        <v>0</v>
      </c>
      <c r="T43" s="26">
        <f t="shared" si="20"/>
        <v>0</v>
      </c>
      <c r="U43" s="26">
        <f t="shared" si="21"/>
        <v>0</v>
      </c>
      <c r="V43" s="26">
        <f t="shared" si="22"/>
        <v>0</v>
      </c>
      <c r="W43" s="26">
        <f t="shared" si="23"/>
        <v>4</v>
      </c>
      <c r="X43" s="1">
        <f t="shared" si="24"/>
        <v>12800</v>
      </c>
      <c r="Y43" s="1">
        <f t="shared" si="25"/>
        <v>9</v>
      </c>
      <c r="Z43">
        <f t="shared" si="26"/>
        <v>990</v>
      </c>
      <c r="AC43">
        <f t="shared" si="27"/>
        <v>109</v>
      </c>
      <c r="AD43">
        <f t="shared" si="28"/>
        <v>1</v>
      </c>
      <c r="AE43">
        <f t="shared" si="33"/>
        <v>4</v>
      </c>
      <c r="AF43">
        <f t="shared" si="34"/>
        <v>9</v>
      </c>
      <c r="BZ43" s="26"/>
      <c r="CS43" s="1"/>
    </row>
    <row r="44" spans="1:97" x14ac:dyDescent="0.15">
      <c r="A44" s="26">
        <v>40</v>
      </c>
      <c r="B44" s="26">
        <f t="shared" si="2"/>
        <v>0</v>
      </c>
      <c r="C44" s="26">
        <f t="shared" si="3"/>
        <v>0</v>
      </c>
      <c r="D44" s="26">
        <f t="shared" si="4"/>
        <v>0</v>
      </c>
      <c r="E44" s="26">
        <f t="shared" si="5"/>
        <v>0</v>
      </c>
      <c r="F44" s="26">
        <f t="shared" si="6"/>
        <v>0</v>
      </c>
      <c r="G44" s="26">
        <f t="shared" si="7"/>
        <v>0</v>
      </c>
      <c r="H44" s="26">
        <f t="shared" si="8"/>
        <v>0</v>
      </c>
      <c r="I44" s="26">
        <f t="shared" si="9"/>
        <v>680</v>
      </c>
      <c r="J44" s="26">
        <f t="shared" si="10"/>
        <v>0</v>
      </c>
      <c r="K44" s="26">
        <f t="shared" si="11"/>
        <v>0</v>
      </c>
      <c r="L44" s="26">
        <f t="shared" si="12"/>
        <v>0</v>
      </c>
      <c r="M44" s="26">
        <f t="shared" si="13"/>
        <v>0</v>
      </c>
      <c r="N44" s="26">
        <f t="shared" si="14"/>
        <v>0</v>
      </c>
      <c r="O44" s="26">
        <f t="shared" si="15"/>
        <v>0</v>
      </c>
      <c r="P44" s="26">
        <f t="shared" si="16"/>
        <v>0</v>
      </c>
      <c r="Q44" s="26">
        <f t="shared" si="17"/>
        <v>0</v>
      </c>
      <c r="R44" s="26">
        <f t="shared" si="18"/>
        <v>0</v>
      </c>
      <c r="S44" s="26">
        <f t="shared" si="19"/>
        <v>0</v>
      </c>
      <c r="T44" s="26">
        <f t="shared" si="20"/>
        <v>0</v>
      </c>
      <c r="U44" s="26">
        <f t="shared" si="21"/>
        <v>0</v>
      </c>
      <c r="V44" s="26">
        <f t="shared" si="22"/>
        <v>0</v>
      </c>
      <c r="W44" s="26">
        <f t="shared" si="23"/>
        <v>4</v>
      </c>
      <c r="X44" s="1">
        <f t="shared" si="24"/>
        <v>25600</v>
      </c>
      <c r="Y44" s="1">
        <f t="shared" si="25"/>
        <v>10</v>
      </c>
      <c r="Z44">
        <f t="shared" si="26"/>
        <v>1176</v>
      </c>
      <c r="AC44">
        <f t="shared" si="27"/>
        <v>110</v>
      </c>
      <c r="AD44">
        <f t="shared" si="28"/>
        <v>1</v>
      </c>
      <c r="AE44">
        <f t="shared" si="33"/>
        <v>4</v>
      </c>
      <c r="AF44">
        <f t="shared" si="34"/>
        <v>10</v>
      </c>
      <c r="BZ44" s="26"/>
      <c r="CS44" s="1"/>
    </row>
    <row r="45" spans="1:97" x14ac:dyDescent="0.15">
      <c r="A45" s="26">
        <v>41</v>
      </c>
      <c r="B45" s="26">
        <f t="shared" si="2"/>
        <v>0</v>
      </c>
      <c r="C45" s="26">
        <f t="shared" si="3"/>
        <v>0</v>
      </c>
      <c r="D45" s="26">
        <f t="shared" si="4"/>
        <v>0</v>
      </c>
      <c r="E45" s="26">
        <f t="shared" si="5"/>
        <v>0</v>
      </c>
      <c r="F45" s="26">
        <f t="shared" si="6"/>
        <v>0</v>
      </c>
      <c r="G45" s="26">
        <f t="shared" si="7"/>
        <v>0</v>
      </c>
      <c r="H45" s="26">
        <f t="shared" si="8"/>
        <v>0</v>
      </c>
      <c r="I45" s="26">
        <f t="shared" si="9"/>
        <v>0</v>
      </c>
      <c r="J45" s="26">
        <f t="shared" si="10"/>
        <v>0</v>
      </c>
      <c r="K45" s="26">
        <f t="shared" si="11"/>
        <v>0</v>
      </c>
      <c r="L45" s="26">
        <f t="shared" si="12"/>
        <v>3</v>
      </c>
      <c r="M45" s="26">
        <f t="shared" si="13"/>
        <v>0</v>
      </c>
      <c r="N45" s="26">
        <f t="shared" si="14"/>
        <v>0</v>
      </c>
      <c r="O45" s="26">
        <f t="shared" si="15"/>
        <v>0</v>
      </c>
      <c r="P45" s="26">
        <f t="shared" si="16"/>
        <v>0</v>
      </c>
      <c r="Q45" s="26">
        <f t="shared" si="17"/>
        <v>0</v>
      </c>
      <c r="R45" s="26">
        <f t="shared" si="18"/>
        <v>0</v>
      </c>
      <c r="S45" s="26">
        <f t="shared" si="19"/>
        <v>0</v>
      </c>
      <c r="T45" s="26">
        <f t="shared" si="20"/>
        <v>0</v>
      </c>
      <c r="U45" s="26">
        <f t="shared" si="21"/>
        <v>0</v>
      </c>
      <c r="V45" s="26">
        <f t="shared" si="22"/>
        <v>0</v>
      </c>
      <c r="W45" s="26">
        <f t="shared" si="23"/>
        <v>5</v>
      </c>
      <c r="X45" s="1">
        <f t="shared" si="24"/>
        <v>30</v>
      </c>
      <c r="Y45" s="1">
        <f t="shared" si="25"/>
        <v>1</v>
      </c>
      <c r="Z45">
        <f t="shared" si="26"/>
        <v>67</v>
      </c>
      <c r="AC45">
        <f t="shared" si="27"/>
        <v>101</v>
      </c>
      <c r="AD45">
        <f t="shared" si="28"/>
        <v>1</v>
      </c>
      <c r="AE45">
        <f t="shared" si="33"/>
        <v>5</v>
      </c>
      <c r="AF45">
        <f t="shared" si="34"/>
        <v>1</v>
      </c>
      <c r="BZ45" s="26"/>
      <c r="CS45" s="1"/>
    </row>
    <row r="46" spans="1:97" x14ac:dyDescent="0.15">
      <c r="A46" s="26">
        <v>42</v>
      </c>
      <c r="B46" s="26">
        <f t="shared" si="2"/>
        <v>0</v>
      </c>
      <c r="C46" s="26">
        <f t="shared" si="3"/>
        <v>0</v>
      </c>
      <c r="D46" s="26">
        <f t="shared" si="4"/>
        <v>0</v>
      </c>
      <c r="E46" s="26">
        <f t="shared" si="5"/>
        <v>0</v>
      </c>
      <c r="F46" s="26">
        <f t="shared" si="6"/>
        <v>0</v>
      </c>
      <c r="G46" s="26">
        <f t="shared" si="7"/>
        <v>0</v>
      </c>
      <c r="H46" s="26">
        <f t="shared" si="8"/>
        <v>0</v>
      </c>
      <c r="I46" s="26">
        <f t="shared" si="9"/>
        <v>0</v>
      </c>
      <c r="J46" s="26">
        <f t="shared" si="10"/>
        <v>0</v>
      </c>
      <c r="K46" s="26">
        <f t="shared" si="11"/>
        <v>0</v>
      </c>
      <c r="L46" s="26">
        <f t="shared" si="12"/>
        <v>6</v>
      </c>
      <c r="M46" s="26">
        <f t="shared" si="13"/>
        <v>0</v>
      </c>
      <c r="N46" s="26">
        <f t="shared" si="14"/>
        <v>0</v>
      </c>
      <c r="O46" s="26">
        <f t="shared" si="15"/>
        <v>0</v>
      </c>
      <c r="P46" s="26">
        <f t="shared" si="16"/>
        <v>0</v>
      </c>
      <c r="Q46" s="26">
        <f t="shared" si="17"/>
        <v>0</v>
      </c>
      <c r="R46" s="26">
        <f t="shared" si="18"/>
        <v>0</v>
      </c>
      <c r="S46" s="26">
        <f t="shared" si="19"/>
        <v>0</v>
      </c>
      <c r="T46" s="26">
        <f t="shared" si="20"/>
        <v>0</v>
      </c>
      <c r="U46" s="26">
        <f t="shared" si="21"/>
        <v>0</v>
      </c>
      <c r="V46" s="26">
        <f t="shared" si="22"/>
        <v>0</v>
      </c>
      <c r="W46" s="26">
        <f t="shared" si="23"/>
        <v>5</v>
      </c>
      <c r="X46" s="1">
        <f t="shared" si="24"/>
        <v>100</v>
      </c>
      <c r="Y46" s="1">
        <f t="shared" si="25"/>
        <v>2</v>
      </c>
      <c r="Z46">
        <f t="shared" si="26"/>
        <v>120</v>
      </c>
      <c r="AC46">
        <f t="shared" si="27"/>
        <v>102</v>
      </c>
      <c r="AD46">
        <f t="shared" si="28"/>
        <v>1</v>
      </c>
      <c r="AE46">
        <f t="shared" si="33"/>
        <v>5</v>
      </c>
      <c r="AF46">
        <f t="shared" si="34"/>
        <v>2</v>
      </c>
      <c r="BZ46" s="26"/>
      <c r="CS46" s="1"/>
    </row>
    <row r="47" spans="1:97" x14ac:dyDescent="0.15">
      <c r="A47" s="26">
        <v>43</v>
      </c>
      <c r="B47" s="26">
        <f t="shared" si="2"/>
        <v>0</v>
      </c>
      <c r="C47" s="26">
        <f t="shared" si="3"/>
        <v>0</v>
      </c>
      <c r="D47" s="26">
        <f t="shared" si="4"/>
        <v>0</v>
      </c>
      <c r="E47" s="26">
        <f t="shared" si="5"/>
        <v>0</v>
      </c>
      <c r="F47" s="26">
        <f t="shared" si="6"/>
        <v>0</v>
      </c>
      <c r="G47" s="26">
        <f t="shared" si="7"/>
        <v>0</v>
      </c>
      <c r="H47" s="26">
        <f t="shared" si="8"/>
        <v>0</v>
      </c>
      <c r="I47" s="26">
        <f t="shared" si="9"/>
        <v>0</v>
      </c>
      <c r="J47" s="26">
        <f t="shared" si="10"/>
        <v>0</v>
      </c>
      <c r="K47" s="26">
        <f t="shared" si="11"/>
        <v>0</v>
      </c>
      <c r="L47" s="26">
        <f t="shared" si="12"/>
        <v>9</v>
      </c>
      <c r="M47" s="26">
        <f t="shared" si="13"/>
        <v>0</v>
      </c>
      <c r="N47" s="26">
        <f t="shared" si="14"/>
        <v>0</v>
      </c>
      <c r="O47" s="26">
        <f t="shared" si="15"/>
        <v>0</v>
      </c>
      <c r="P47" s="26">
        <f t="shared" si="16"/>
        <v>0</v>
      </c>
      <c r="Q47" s="26">
        <f t="shared" si="17"/>
        <v>0</v>
      </c>
      <c r="R47" s="26">
        <f t="shared" si="18"/>
        <v>0</v>
      </c>
      <c r="S47" s="26">
        <f t="shared" si="19"/>
        <v>0</v>
      </c>
      <c r="T47" s="26">
        <f t="shared" si="20"/>
        <v>0</v>
      </c>
      <c r="U47" s="26">
        <f t="shared" si="21"/>
        <v>0</v>
      </c>
      <c r="V47" s="26">
        <f t="shared" si="22"/>
        <v>0</v>
      </c>
      <c r="W47" s="26">
        <f t="shared" si="23"/>
        <v>5</v>
      </c>
      <c r="X47" s="1">
        <f t="shared" si="24"/>
        <v>200</v>
      </c>
      <c r="Y47" s="1">
        <f t="shared" si="25"/>
        <v>3</v>
      </c>
      <c r="Z47">
        <f t="shared" si="26"/>
        <v>195</v>
      </c>
      <c r="AC47">
        <f t="shared" si="27"/>
        <v>103</v>
      </c>
      <c r="AD47">
        <f t="shared" si="28"/>
        <v>1</v>
      </c>
      <c r="AE47">
        <f t="shared" si="33"/>
        <v>5</v>
      </c>
      <c r="AF47">
        <f t="shared" si="34"/>
        <v>3</v>
      </c>
      <c r="BZ47" s="26"/>
      <c r="CS47" s="1"/>
    </row>
    <row r="48" spans="1:97" x14ac:dyDescent="0.15">
      <c r="A48" s="26">
        <v>44</v>
      </c>
      <c r="B48" s="26">
        <f t="shared" si="2"/>
        <v>0</v>
      </c>
      <c r="C48" s="26">
        <f t="shared" si="3"/>
        <v>0</v>
      </c>
      <c r="D48" s="26">
        <f t="shared" si="4"/>
        <v>0</v>
      </c>
      <c r="E48" s="26">
        <f t="shared" si="5"/>
        <v>0</v>
      </c>
      <c r="F48" s="26">
        <f t="shared" si="6"/>
        <v>0</v>
      </c>
      <c r="G48" s="26">
        <f t="shared" si="7"/>
        <v>0</v>
      </c>
      <c r="H48" s="26">
        <f t="shared" si="8"/>
        <v>0</v>
      </c>
      <c r="I48" s="26">
        <f t="shared" si="9"/>
        <v>0</v>
      </c>
      <c r="J48" s="26">
        <f t="shared" si="10"/>
        <v>0</v>
      </c>
      <c r="K48" s="26">
        <f t="shared" si="11"/>
        <v>0</v>
      </c>
      <c r="L48" s="26">
        <f t="shared" si="12"/>
        <v>12</v>
      </c>
      <c r="M48" s="26">
        <f t="shared" si="13"/>
        <v>0</v>
      </c>
      <c r="N48" s="26">
        <f t="shared" si="14"/>
        <v>0</v>
      </c>
      <c r="O48" s="26">
        <f t="shared" si="15"/>
        <v>0</v>
      </c>
      <c r="P48" s="26">
        <f t="shared" si="16"/>
        <v>0</v>
      </c>
      <c r="Q48" s="26">
        <f t="shared" si="17"/>
        <v>0</v>
      </c>
      <c r="R48" s="26">
        <f t="shared" si="18"/>
        <v>0</v>
      </c>
      <c r="S48" s="26">
        <f t="shared" si="19"/>
        <v>0</v>
      </c>
      <c r="T48" s="26">
        <f t="shared" si="20"/>
        <v>0</v>
      </c>
      <c r="U48" s="26">
        <f t="shared" si="21"/>
        <v>0</v>
      </c>
      <c r="V48" s="26">
        <f t="shared" si="22"/>
        <v>0</v>
      </c>
      <c r="W48" s="26">
        <f t="shared" si="23"/>
        <v>5</v>
      </c>
      <c r="X48" s="1">
        <f t="shared" si="24"/>
        <v>400</v>
      </c>
      <c r="Y48" s="1">
        <f t="shared" si="25"/>
        <v>4</v>
      </c>
      <c r="Z48">
        <f t="shared" si="26"/>
        <v>270</v>
      </c>
      <c r="AC48">
        <f t="shared" si="27"/>
        <v>104</v>
      </c>
      <c r="AD48">
        <f t="shared" si="28"/>
        <v>1</v>
      </c>
      <c r="AE48">
        <f t="shared" si="33"/>
        <v>5</v>
      </c>
      <c r="AF48">
        <f t="shared" si="34"/>
        <v>4</v>
      </c>
      <c r="BZ48" s="26"/>
      <c r="CS48" s="1"/>
    </row>
    <row r="49" spans="1:97" x14ac:dyDescent="0.15">
      <c r="A49" s="26">
        <v>45</v>
      </c>
      <c r="B49" s="26">
        <f t="shared" si="2"/>
        <v>0</v>
      </c>
      <c r="C49" s="26">
        <f t="shared" si="3"/>
        <v>0</v>
      </c>
      <c r="D49" s="26">
        <f t="shared" si="4"/>
        <v>0</v>
      </c>
      <c r="E49" s="26">
        <f t="shared" si="5"/>
        <v>0</v>
      </c>
      <c r="F49" s="26">
        <f t="shared" si="6"/>
        <v>0</v>
      </c>
      <c r="G49" s="26">
        <f t="shared" si="7"/>
        <v>0</v>
      </c>
      <c r="H49" s="26">
        <f t="shared" si="8"/>
        <v>0</v>
      </c>
      <c r="I49" s="26">
        <f t="shared" si="9"/>
        <v>0</v>
      </c>
      <c r="J49" s="26">
        <f t="shared" si="10"/>
        <v>0</v>
      </c>
      <c r="K49" s="26">
        <f t="shared" si="11"/>
        <v>0</v>
      </c>
      <c r="L49" s="26">
        <f t="shared" si="12"/>
        <v>15</v>
      </c>
      <c r="M49" s="26">
        <f t="shared" si="13"/>
        <v>0</v>
      </c>
      <c r="N49" s="26">
        <f t="shared" si="14"/>
        <v>0</v>
      </c>
      <c r="O49" s="26">
        <f t="shared" si="15"/>
        <v>0</v>
      </c>
      <c r="P49" s="26">
        <f t="shared" si="16"/>
        <v>0</v>
      </c>
      <c r="Q49" s="26">
        <f t="shared" si="17"/>
        <v>0</v>
      </c>
      <c r="R49" s="26">
        <f t="shared" si="18"/>
        <v>0</v>
      </c>
      <c r="S49" s="26">
        <f t="shared" si="19"/>
        <v>0</v>
      </c>
      <c r="T49" s="26">
        <f t="shared" si="20"/>
        <v>0</v>
      </c>
      <c r="U49" s="26">
        <f t="shared" si="21"/>
        <v>0</v>
      </c>
      <c r="V49" s="26">
        <f t="shared" si="22"/>
        <v>0</v>
      </c>
      <c r="W49" s="26">
        <f t="shared" si="23"/>
        <v>5</v>
      </c>
      <c r="X49" s="1">
        <f t="shared" si="24"/>
        <v>800</v>
      </c>
      <c r="Y49" s="1">
        <f t="shared" si="25"/>
        <v>5</v>
      </c>
      <c r="Z49">
        <f t="shared" si="26"/>
        <v>375</v>
      </c>
      <c r="AC49">
        <f t="shared" si="27"/>
        <v>105</v>
      </c>
      <c r="AD49">
        <f t="shared" si="28"/>
        <v>1</v>
      </c>
      <c r="AE49">
        <f t="shared" si="33"/>
        <v>5</v>
      </c>
      <c r="AF49">
        <f t="shared" si="34"/>
        <v>5</v>
      </c>
      <c r="BZ49" s="26"/>
      <c r="CS49" s="1"/>
    </row>
    <row r="50" spans="1:97" x14ac:dyDescent="0.15">
      <c r="A50" s="26">
        <v>46</v>
      </c>
      <c r="B50" s="26">
        <f t="shared" si="2"/>
        <v>0</v>
      </c>
      <c r="C50" s="26">
        <f t="shared" si="3"/>
        <v>0</v>
      </c>
      <c r="D50" s="26">
        <f t="shared" si="4"/>
        <v>0</v>
      </c>
      <c r="E50" s="26">
        <f t="shared" si="5"/>
        <v>0</v>
      </c>
      <c r="F50" s="26">
        <f t="shared" si="6"/>
        <v>0</v>
      </c>
      <c r="G50" s="26">
        <f t="shared" si="7"/>
        <v>0</v>
      </c>
      <c r="H50" s="26">
        <f t="shared" si="8"/>
        <v>0</v>
      </c>
      <c r="I50" s="26">
        <f t="shared" si="9"/>
        <v>0</v>
      </c>
      <c r="J50" s="26">
        <f t="shared" si="10"/>
        <v>0</v>
      </c>
      <c r="K50" s="26">
        <f t="shared" si="11"/>
        <v>0</v>
      </c>
      <c r="L50" s="26">
        <f t="shared" si="12"/>
        <v>18</v>
      </c>
      <c r="M50" s="26">
        <f t="shared" si="13"/>
        <v>0</v>
      </c>
      <c r="N50" s="26">
        <f t="shared" si="14"/>
        <v>0</v>
      </c>
      <c r="O50" s="26">
        <f t="shared" si="15"/>
        <v>0</v>
      </c>
      <c r="P50" s="26">
        <f t="shared" si="16"/>
        <v>0</v>
      </c>
      <c r="Q50" s="26">
        <f t="shared" si="17"/>
        <v>0</v>
      </c>
      <c r="R50" s="26">
        <f t="shared" si="18"/>
        <v>0</v>
      </c>
      <c r="S50" s="26">
        <f t="shared" si="19"/>
        <v>0</v>
      </c>
      <c r="T50" s="26">
        <f t="shared" si="20"/>
        <v>0</v>
      </c>
      <c r="U50" s="26">
        <f t="shared" si="21"/>
        <v>0</v>
      </c>
      <c r="V50" s="26">
        <f t="shared" si="22"/>
        <v>0</v>
      </c>
      <c r="W50" s="26">
        <f t="shared" si="23"/>
        <v>5</v>
      </c>
      <c r="X50" s="1">
        <f t="shared" si="24"/>
        <v>1600</v>
      </c>
      <c r="Y50" s="1">
        <f t="shared" si="25"/>
        <v>6</v>
      </c>
      <c r="Z50">
        <f t="shared" si="26"/>
        <v>480</v>
      </c>
      <c r="AC50">
        <f t="shared" si="27"/>
        <v>106</v>
      </c>
      <c r="AD50">
        <f t="shared" si="28"/>
        <v>1</v>
      </c>
      <c r="AE50">
        <f t="shared" si="33"/>
        <v>5</v>
      </c>
      <c r="AF50">
        <f t="shared" si="34"/>
        <v>6</v>
      </c>
      <c r="BZ50" s="26"/>
      <c r="CS50" s="1"/>
    </row>
    <row r="51" spans="1:97" x14ac:dyDescent="0.15">
      <c r="A51" s="26">
        <v>47</v>
      </c>
      <c r="B51" s="26">
        <f t="shared" si="2"/>
        <v>0</v>
      </c>
      <c r="C51" s="26">
        <f t="shared" si="3"/>
        <v>0</v>
      </c>
      <c r="D51" s="26">
        <f t="shared" si="4"/>
        <v>0</v>
      </c>
      <c r="E51" s="26">
        <f t="shared" si="5"/>
        <v>0</v>
      </c>
      <c r="F51" s="26">
        <f t="shared" si="6"/>
        <v>0</v>
      </c>
      <c r="G51" s="26">
        <f t="shared" si="7"/>
        <v>0</v>
      </c>
      <c r="H51" s="26">
        <f t="shared" si="8"/>
        <v>0</v>
      </c>
      <c r="I51" s="26">
        <f t="shared" si="9"/>
        <v>0</v>
      </c>
      <c r="J51" s="26">
        <f t="shared" si="10"/>
        <v>0</v>
      </c>
      <c r="K51" s="26">
        <f t="shared" si="11"/>
        <v>0</v>
      </c>
      <c r="L51" s="26">
        <f t="shared" si="12"/>
        <v>21</v>
      </c>
      <c r="M51" s="26">
        <f t="shared" si="13"/>
        <v>0</v>
      </c>
      <c r="N51" s="26">
        <f t="shared" si="14"/>
        <v>0</v>
      </c>
      <c r="O51" s="26">
        <f t="shared" si="15"/>
        <v>0</v>
      </c>
      <c r="P51" s="26">
        <f t="shared" si="16"/>
        <v>0</v>
      </c>
      <c r="Q51" s="26">
        <f t="shared" si="17"/>
        <v>0</v>
      </c>
      <c r="R51" s="26">
        <f t="shared" si="18"/>
        <v>0</v>
      </c>
      <c r="S51" s="26">
        <f t="shared" si="19"/>
        <v>0</v>
      </c>
      <c r="T51" s="26">
        <f t="shared" si="20"/>
        <v>0</v>
      </c>
      <c r="U51" s="26">
        <f t="shared" si="21"/>
        <v>0</v>
      </c>
      <c r="V51" s="26">
        <f t="shared" si="22"/>
        <v>0</v>
      </c>
      <c r="W51" s="26">
        <f t="shared" si="23"/>
        <v>5</v>
      </c>
      <c r="X51" s="1">
        <f t="shared" si="24"/>
        <v>3200</v>
      </c>
      <c r="Y51" s="1">
        <f t="shared" si="25"/>
        <v>7</v>
      </c>
      <c r="Z51">
        <f t="shared" si="26"/>
        <v>650</v>
      </c>
      <c r="AC51">
        <f t="shared" si="27"/>
        <v>107</v>
      </c>
      <c r="AD51">
        <f t="shared" si="28"/>
        <v>1</v>
      </c>
      <c r="AE51">
        <f t="shared" si="33"/>
        <v>5</v>
      </c>
      <c r="AF51">
        <f t="shared" si="34"/>
        <v>7</v>
      </c>
      <c r="BZ51" s="26"/>
      <c r="CS51" s="1"/>
    </row>
    <row r="52" spans="1:97" x14ac:dyDescent="0.15">
      <c r="A52" s="26">
        <v>48</v>
      </c>
      <c r="B52" s="26">
        <f t="shared" si="2"/>
        <v>0</v>
      </c>
      <c r="C52" s="26">
        <f t="shared" si="3"/>
        <v>0</v>
      </c>
      <c r="D52" s="26">
        <f t="shared" si="4"/>
        <v>0</v>
      </c>
      <c r="E52" s="26">
        <f t="shared" si="5"/>
        <v>0</v>
      </c>
      <c r="F52" s="26">
        <f t="shared" si="6"/>
        <v>0</v>
      </c>
      <c r="G52" s="26">
        <f t="shared" si="7"/>
        <v>0</v>
      </c>
      <c r="H52" s="26">
        <f t="shared" si="8"/>
        <v>0</v>
      </c>
      <c r="I52" s="26">
        <f t="shared" si="9"/>
        <v>0</v>
      </c>
      <c r="J52" s="26">
        <f t="shared" si="10"/>
        <v>0</v>
      </c>
      <c r="K52" s="26">
        <f t="shared" si="11"/>
        <v>0</v>
      </c>
      <c r="L52" s="26">
        <f t="shared" si="12"/>
        <v>24</v>
      </c>
      <c r="M52" s="26">
        <f t="shared" si="13"/>
        <v>0</v>
      </c>
      <c r="N52" s="26">
        <f t="shared" si="14"/>
        <v>0</v>
      </c>
      <c r="O52" s="26">
        <f t="shared" si="15"/>
        <v>0</v>
      </c>
      <c r="P52" s="26">
        <f t="shared" si="16"/>
        <v>0</v>
      </c>
      <c r="Q52" s="26">
        <f t="shared" si="17"/>
        <v>0</v>
      </c>
      <c r="R52" s="26">
        <f t="shared" si="18"/>
        <v>0</v>
      </c>
      <c r="S52" s="26">
        <f t="shared" si="19"/>
        <v>0</v>
      </c>
      <c r="T52" s="26">
        <f t="shared" si="20"/>
        <v>0</v>
      </c>
      <c r="U52" s="26">
        <f t="shared" si="21"/>
        <v>0</v>
      </c>
      <c r="V52" s="26">
        <f t="shared" si="22"/>
        <v>0</v>
      </c>
      <c r="W52" s="26">
        <f t="shared" si="23"/>
        <v>5</v>
      </c>
      <c r="X52" s="1">
        <f t="shared" si="24"/>
        <v>6400</v>
      </c>
      <c r="Y52" s="1">
        <f t="shared" si="25"/>
        <v>8</v>
      </c>
      <c r="Z52">
        <f t="shared" si="26"/>
        <v>820</v>
      </c>
      <c r="AC52">
        <f t="shared" si="27"/>
        <v>108</v>
      </c>
      <c r="AD52">
        <f t="shared" si="28"/>
        <v>1</v>
      </c>
      <c r="AE52">
        <f t="shared" si="33"/>
        <v>5</v>
      </c>
      <c r="AF52">
        <f t="shared" si="34"/>
        <v>8</v>
      </c>
      <c r="BZ52" s="26"/>
      <c r="CS52" s="1"/>
    </row>
    <row r="53" spans="1:97" x14ac:dyDescent="0.15">
      <c r="A53" s="26">
        <v>49</v>
      </c>
      <c r="B53" s="26">
        <f t="shared" si="2"/>
        <v>0</v>
      </c>
      <c r="C53" s="26">
        <f t="shared" si="3"/>
        <v>0</v>
      </c>
      <c r="D53" s="26">
        <f t="shared" si="4"/>
        <v>0</v>
      </c>
      <c r="E53" s="26">
        <f t="shared" si="5"/>
        <v>0</v>
      </c>
      <c r="F53" s="26">
        <f t="shared" si="6"/>
        <v>0</v>
      </c>
      <c r="G53" s="26">
        <f t="shared" si="7"/>
        <v>0</v>
      </c>
      <c r="H53" s="26">
        <f t="shared" si="8"/>
        <v>0</v>
      </c>
      <c r="I53" s="26">
        <f t="shared" si="9"/>
        <v>0</v>
      </c>
      <c r="J53" s="26">
        <f t="shared" si="10"/>
        <v>0</v>
      </c>
      <c r="K53" s="26">
        <f t="shared" si="11"/>
        <v>0</v>
      </c>
      <c r="L53" s="26">
        <f t="shared" si="12"/>
        <v>27</v>
      </c>
      <c r="M53" s="26">
        <f t="shared" si="13"/>
        <v>0</v>
      </c>
      <c r="N53" s="26">
        <f t="shared" si="14"/>
        <v>0</v>
      </c>
      <c r="O53" s="26">
        <f t="shared" si="15"/>
        <v>0</v>
      </c>
      <c r="P53" s="26">
        <f t="shared" si="16"/>
        <v>0</v>
      </c>
      <c r="Q53" s="26">
        <f t="shared" si="17"/>
        <v>0</v>
      </c>
      <c r="R53" s="26">
        <f t="shared" si="18"/>
        <v>0</v>
      </c>
      <c r="S53" s="26">
        <f t="shared" si="19"/>
        <v>0</v>
      </c>
      <c r="T53" s="26">
        <f t="shared" si="20"/>
        <v>0</v>
      </c>
      <c r="U53" s="26">
        <f t="shared" si="21"/>
        <v>0</v>
      </c>
      <c r="V53" s="26">
        <f t="shared" si="22"/>
        <v>0</v>
      </c>
      <c r="W53" s="26">
        <f t="shared" si="23"/>
        <v>5</v>
      </c>
      <c r="X53" s="1">
        <f t="shared" si="24"/>
        <v>12800</v>
      </c>
      <c r="Y53" s="1">
        <f t="shared" si="25"/>
        <v>9</v>
      </c>
      <c r="Z53">
        <f t="shared" si="26"/>
        <v>990</v>
      </c>
      <c r="AC53">
        <f t="shared" si="27"/>
        <v>109</v>
      </c>
      <c r="AD53">
        <f t="shared" si="28"/>
        <v>1</v>
      </c>
      <c r="AE53">
        <f t="shared" si="33"/>
        <v>5</v>
      </c>
      <c r="AF53">
        <f t="shared" si="34"/>
        <v>9</v>
      </c>
      <c r="BZ53" s="26"/>
      <c r="CS53" s="1"/>
    </row>
    <row r="54" spans="1:97" x14ac:dyDescent="0.15">
      <c r="A54" s="26">
        <v>50</v>
      </c>
      <c r="B54" s="26">
        <f t="shared" si="2"/>
        <v>0</v>
      </c>
      <c r="C54" s="26">
        <f t="shared" si="3"/>
        <v>0</v>
      </c>
      <c r="D54" s="26">
        <f t="shared" si="4"/>
        <v>0</v>
      </c>
      <c r="E54" s="26">
        <f t="shared" si="5"/>
        <v>0</v>
      </c>
      <c r="F54" s="26">
        <f t="shared" si="6"/>
        <v>0</v>
      </c>
      <c r="G54" s="26">
        <f t="shared" si="7"/>
        <v>0</v>
      </c>
      <c r="H54" s="26">
        <f t="shared" si="8"/>
        <v>0</v>
      </c>
      <c r="I54" s="26">
        <f t="shared" si="9"/>
        <v>0</v>
      </c>
      <c r="J54" s="26">
        <f t="shared" si="10"/>
        <v>0</v>
      </c>
      <c r="K54" s="26">
        <f t="shared" si="11"/>
        <v>0</v>
      </c>
      <c r="L54" s="26">
        <f t="shared" si="12"/>
        <v>30</v>
      </c>
      <c r="M54" s="26">
        <f t="shared" si="13"/>
        <v>0</v>
      </c>
      <c r="N54" s="26">
        <f t="shared" si="14"/>
        <v>0</v>
      </c>
      <c r="O54" s="26">
        <f t="shared" si="15"/>
        <v>0</v>
      </c>
      <c r="P54" s="26">
        <f t="shared" si="16"/>
        <v>0</v>
      </c>
      <c r="Q54" s="26">
        <f t="shared" si="17"/>
        <v>0</v>
      </c>
      <c r="R54" s="26">
        <f t="shared" si="18"/>
        <v>0</v>
      </c>
      <c r="S54" s="26">
        <f t="shared" si="19"/>
        <v>0</v>
      </c>
      <c r="T54" s="26">
        <f t="shared" si="20"/>
        <v>0</v>
      </c>
      <c r="U54" s="26">
        <f t="shared" si="21"/>
        <v>0</v>
      </c>
      <c r="V54" s="26">
        <f t="shared" si="22"/>
        <v>0</v>
      </c>
      <c r="W54" s="26">
        <f t="shared" si="23"/>
        <v>5</v>
      </c>
      <c r="X54" s="1">
        <f t="shared" si="24"/>
        <v>25600</v>
      </c>
      <c r="Y54" s="1">
        <f t="shared" si="25"/>
        <v>10</v>
      </c>
      <c r="Z54">
        <f t="shared" si="26"/>
        <v>1176</v>
      </c>
      <c r="AC54">
        <f t="shared" si="27"/>
        <v>110</v>
      </c>
      <c r="AD54">
        <f t="shared" si="28"/>
        <v>1</v>
      </c>
      <c r="AE54">
        <f t="shared" si="33"/>
        <v>5</v>
      </c>
      <c r="AF54">
        <f t="shared" si="34"/>
        <v>10</v>
      </c>
      <c r="BZ54" s="26"/>
      <c r="CS54" s="1"/>
    </row>
    <row r="55" spans="1:97" x14ac:dyDescent="0.15">
      <c r="A55" s="26">
        <v>51</v>
      </c>
      <c r="B55" s="26">
        <f t="shared" si="2"/>
        <v>0</v>
      </c>
      <c r="C55" s="26">
        <f t="shared" si="3"/>
        <v>0</v>
      </c>
      <c r="D55" s="26">
        <f t="shared" si="4"/>
        <v>0</v>
      </c>
      <c r="E55" s="26">
        <f t="shared" si="5"/>
        <v>0</v>
      </c>
      <c r="F55" s="26">
        <f t="shared" si="6"/>
        <v>0</v>
      </c>
      <c r="G55" s="26">
        <f t="shared" si="7"/>
        <v>0</v>
      </c>
      <c r="H55" s="26">
        <f t="shared" si="8"/>
        <v>0</v>
      </c>
      <c r="I55" s="26">
        <f t="shared" si="9"/>
        <v>0</v>
      </c>
      <c r="J55" s="26">
        <f t="shared" si="10"/>
        <v>0</v>
      </c>
      <c r="K55" s="26">
        <f t="shared" si="11"/>
        <v>0</v>
      </c>
      <c r="L55" s="26">
        <f t="shared" si="12"/>
        <v>0</v>
      </c>
      <c r="M55" s="26">
        <f t="shared" si="13"/>
        <v>0</v>
      </c>
      <c r="N55" s="26">
        <f t="shared" si="14"/>
        <v>0</v>
      </c>
      <c r="O55" s="26">
        <f t="shared" si="15"/>
        <v>0</v>
      </c>
      <c r="P55" s="26">
        <f t="shared" si="16"/>
        <v>0</v>
      </c>
      <c r="Q55" s="26">
        <f t="shared" si="17"/>
        <v>0.5</v>
      </c>
      <c r="R55" s="26">
        <f t="shared" si="18"/>
        <v>0</v>
      </c>
      <c r="S55" s="26">
        <f t="shared" si="19"/>
        <v>0</v>
      </c>
      <c r="T55" s="26">
        <f t="shared" si="20"/>
        <v>0</v>
      </c>
      <c r="U55" s="26">
        <f t="shared" si="21"/>
        <v>0</v>
      </c>
      <c r="V55" s="26">
        <f t="shared" si="22"/>
        <v>0</v>
      </c>
      <c r="W55" s="26">
        <f t="shared" si="23"/>
        <v>6</v>
      </c>
      <c r="X55" s="1">
        <f t="shared" si="24"/>
        <v>30</v>
      </c>
      <c r="Y55" s="1">
        <f t="shared" si="25"/>
        <v>1</v>
      </c>
      <c r="Z55">
        <f t="shared" si="26"/>
        <v>67</v>
      </c>
      <c r="AC55">
        <f t="shared" si="27"/>
        <v>101</v>
      </c>
      <c r="AD55">
        <f t="shared" si="28"/>
        <v>1</v>
      </c>
      <c r="AE55">
        <f t="shared" si="33"/>
        <v>6</v>
      </c>
      <c r="AF55">
        <f t="shared" si="34"/>
        <v>1</v>
      </c>
      <c r="BZ55" s="26"/>
      <c r="CS55" s="1"/>
    </row>
    <row r="56" spans="1:97" x14ac:dyDescent="0.15">
      <c r="A56" s="26">
        <v>52</v>
      </c>
      <c r="B56" s="26">
        <f t="shared" si="2"/>
        <v>0</v>
      </c>
      <c r="C56" s="26">
        <f t="shared" si="3"/>
        <v>0</v>
      </c>
      <c r="D56" s="26">
        <f t="shared" si="4"/>
        <v>0</v>
      </c>
      <c r="E56" s="26">
        <f t="shared" si="5"/>
        <v>0</v>
      </c>
      <c r="F56" s="26">
        <f t="shared" si="6"/>
        <v>0</v>
      </c>
      <c r="G56" s="26">
        <f t="shared" si="7"/>
        <v>0</v>
      </c>
      <c r="H56" s="26">
        <f t="shared" si="8"/>
        <v>0</v>
      </c>
      <c r="I56" s="26">
        <f t="shared" si="9"/>
        <v>0</v>
      </c>
      <c r="J56" s="26">
        <f t="shared" si="10"/>
        <v>0</v>
      </c>
      <c r="K56" s="26">
        <f t="shared" si="11"/>
        <v>0</v>
      </c>
      <c r="L56" s="26">
        <f t="shared" si="12"/>
        <v>0</v>
      </c>
      <c r="M56" s="26">
        <f t="shared" si="13"/>
        <v>0</v>
      </c>
      <c r="N56" s="26">
        <f t="shared" si="14"/>
        <v>0</v>
      </c>
      <c r="O56" s="26">
        <f t="shared" si="15"/>
        <v>0</v>
      </c>
      <c r="P56" s="26">
        <f t="shared" si="16"/>
        <v>0</v>
      </c>
      <c r="Q56" s="26">
        <f t="shared" si="17"/>
        <v>1</v>
      </c>
      <c r="R56" s="26">
        <f t="shared" si="18"/>
        <v>0</v>
      </c>
      <c r="S56" s="26">
        <f t="shared" si="19"/>
        <v>0</v>
      </c>
      <c r="T56" s="26">
        <f t="shared" si="20"/>
        <v>0</v>
      </c>
      <c r="U56" s="26">
        <f t="shared" si="21"/>
        <v>0</v>
      </c>
      <c r="V56" s="26">
        <f t="shared" si="22"/>
        <v>0</v>
      </c>
      <c r="W56" s="26">
        <f t="shared" si="23"/>
        <v>6</v>
      </c>
      <c r="X56" s="1">
        <f t="shared" si="24"/>
        <v>100</v>
      </c>
      <c r="Y56" s="1">
        <f t="shared" si="25"/>
        <v>2</v>
      </c>
      <c r="Z56">
        <f t="shared" si="26"/>
        <v>120</v>
      </c>
      <c r="AC56">
        <f t="shared" si="27"/>
        <v>102</v>
      </c>
      <c r="AD56">
        <f t="shared" si="28"/>
        <v>1</v>
      </c>
      <c r="AE56">
        <f t="shared" si="33"/>
        <v>6</v>
      </c>
      <c r="AF56">
        <f t="shared" si="34"/>
        <v>2</v>
      </c>
      <c r="BZ56" s="26"/>
      <c r="CS56" s="1"/>
    </row>
    <row r="57" spans="1:97" x14ac:dyDescent="0.15">
      <c r="A57" s="26">
        <v>53</v>
      </c>
      <c r="B57" s="26">
        <f t="shared" si="2"/>
        <v>0</v>
      </c>
      <c r="C57" s="26">
        <f t="shared" si="3"/>
        <v>0</v>
      </c>
      <c r="D57" s="26">
        <f t="shared" si="4"/>
        <v>0</v>
      </c>
      <c r="E57" s="26">
        <f t="shared" si="5"/>
        <v>0</v>
      </c>
      <c r="F57" s="26">
        <f t="shared" si="6"/>
        <v>0</v>
      </c>
      <c r="G57" s="26">
        <f t="shared" si="7"/>
        <v>0</v>
      </c>
      <c r="H57" s="26">
        <f t="shared" si="8"/>
        <v>0</v>
      </c>
      <c r="I57" s="26">
        <f t="shared" si="9"/>
        <v>0</v>
      </c>
      <c r="J57" s="26">
        <f t="shared" si="10"/>
        <v>0</v>
      </c>
      <c r="K57" s="26">
        <f t="shared" si="11"/>
        <v>0</v>
      </c>
      <c r="L57" s="26">
        <f t="shared" si="12"/>
        <v>0</v>
      </c>
      <c r="M57" s="26">
        <f t="shared" si="13"/>
        <v>0</v>
      </c>
      <c r="N57" s="26">
        <f t="shared" si="14"/>
        <v>0</v>
      </c>
      <c r="O57" s="26">
        <f t="shared" si="15"/>
        <v>0</v>
      </c>
      <c r="P57" s="26">
        <f t="shared" si="16"/>
        <v>0</v>
      </c>
      <c r="Q57" s="26">
        <f t="shared" si="17"/>
        <v>1.5</v>
      </c>
      <c r="R57" s="26">
        <f t="shared" si="18"/>
        <v>0</v>
      </c>
      <c r="S57" s="26">
        <f t="shared" si="19"/>
        <v>0</v>
      </c>
      <c r="T57" s="26">
        <f t="shared" si="20"/>
        <v>0</v>
      </c>
      <c r="U57" s="26">
        <f t="shared" si="21"/>
        <v>0</v>
      </c>
      <c r="V57" s="26">
        <f t="shared" si="22"/>
        <v>0</v>
      </c>
      <c r="W57" s="26">
        <f t="shared" si="23"/>
        <v>6</v>
      </c>
      <c r="X57" s="1">
        <f t="shared" si="24"/>
        <v>200</v>
      </c>
      <c r="Y57" s="1">
        <f t="shared" si="25"/>
        <v>3</v>
      </c>
      <c r="Z57">
        <f t="shared" si="26"/>
        <v>195</v>
      </c>
      <c r="AC57">
        <f t="shared" si="27"/>
        <v>103</v>
      </c>
      <c r="AD57">
        <f t="shared" si="28"/>
        <v>1</v>
      </c>
      <c r="AE57">
        <f t="shared" si="33"/>
        <v>6</v>
      </c>
      <c r="AF57">
        <f t="shared" si="34"/>
        <v>3</v>
      </c>
      <c r="BZ57" s="26"/>
      <c r="CS57" s="1"/>
    </row>
    <row r="58" spans="1:97" x14ac:dyDescent="0.15">
      <c r="A58" s="26">
        <v>54</v>
      </c>
      <c r="B58" s="26">
        <f t="shared" si="2"/>
        <v>0</v>
      </c>
      <c r="C58" s="26">
        <f t="shared" si="3"/>
        <v>0</v>
      </c>
      <c r="D58" s="26">
        <f t="shared" si="4"/>
        <v>0</v>
      </c>
      <c r="E58" s="26">
        <f t="shared" si="5"/>
        <v>0</v>
      </c>
      <c r="F58" s="26">
        <f t="shared" si="6"/>
        <v>0</v>
      </c>
      <c r="G58" s="26">
        <f t="shared" si="7"/>
        <v>0</v>
      </c>
      <c r="H58" s="26">
        <f t="shared" si="8"/>
        <v>0</v>
      </c>
      <c r="I58" s="26">
        <f t="shared" si="9"/>
        <v>0</v>
      </c>
      <c r="J58" s="26">
        <f t="shared" si="10"/>
        <v>0</v>
      </c>
      <c r="K58" s="26">
        <f t="shared" si="11"/>
        <v>0</v>
      </c>
      <c r="L58" s="26">
        <f t="shared" si="12"/>
        <v>0</v>
      </c>
      <c r="M58" s="26">
        <f t="shared" si="13"/>
        <v>0</v>
      </c>
      <c r="N58" s="26">
        <f t="shared" si="14"/>
        <v>0</v>
      </c>
      <c r="O58" s="26">
        <f t="shared" si="15"/>
        <v>0</v>
      </c>
      <c r="P58" s="26">
        <f t="shared" si="16"/>
        <v>0</v>
      </c>
      <c r="Q58" s="26">
        <f t="shared" si="17"/>
        <v>2</v>
      </c>
      <c r="R58" s="26">
        <f t="shared" si="18"/>
        <v>0</v>
      </c>
      <c r="S58" s="26">
        <f t="shared" si="19"/>
        <v>0</v>
      </c>
      <c r="T58" s="26">
        <f t="shared" si="20"/>
        <v>0</v>
      </c>
      <c r="U58" s="26">
        <f t="shared" si="21"/>
        <v>0</v>
      </c>
      <c r="V58" s="26">
        <f t="shared" si="22"/>
        <v>0</v>
      </c>
      <c r="W58" s="26">
        <f t="shared" si="23"/>
        <v>6</v>
      </c>
      <c r="X58" s="1">
        <f t="shared" si="24"/>
        <v>400</v>
      </c>
      <c r="Y58" s="1">
        <f t="shared" si="25"/>
        <v>4</v>
      </c>
      <c r="Z58">
        <f t="shared" si="26"/>
        <v>270</v>
      </c>
      <c r="AC58">
        <f t="shared" si="27"/>
        <v>104</v>
      </c>
      <c r="AD58">
        <f t="shared" si="28"/>
        <v>1</v>
      </c>
      <c r="AE58">
        <f t="shared" si="33"/>
        <v>6</v>
      </c>
      <c r="AF58">
        <f t="shared" si="34"/>
        <v>4</v>
      </c>
      <c r="BZ58" s="26"/>
      <c r="CS58" s="1"/>
    </row>
    <row r="59" spans="1:97" x14ac:dyDescent="0.15">
      <c r="A59" s="26">
        <v>55</v>
      </c>
      <c r="B59" s="26">
        <f t="shared" si="2"/>
        <v>0</v>
      </c>
      <c r="C59" s="26">
        <f t="shared" si="3"/>
        <v>0</v>
      </c>
      <c r="D59" s="26">
        <f t="shared" si="4"/>
        <v>0</v>
      </c>
      <c r="E59" s="26">
        <f t="shared" si="5"/>
        <v>0</v>
      </c>
      <c r="F59" s="26">
        <f t="shared" si="6"/>
        <v>0</v>
      </c>
      <c r="G59" s="26">
        <f t="shared" si="7"/>
        <v>0</v>
      </c>
      <c r="H59" s="26">
        <f t="shared" si="8"/>
        <v>0</v>
      </c>
      <c r="I59" s="26">
        <f t="shared" si="9"/>
        <v>0</v>
      </c>
      <c r="J59" s="26">
        <f t="shared" si="10"/>
        <v>0</v>
      </c>
      <c r="K59" s="26">
        <f t="shared" si="11"/>
        <v>0</v>
      </c>
      <c r="L59" s="26">
        <f t="shared" si="12"/>
        <v>0</v>
      </c>
      <c r="M59" s="26">
        <f t="shared" si="13"/>
        <v>0</v>
      </c>
      <c r="N59" s="26">
        <f t="shared" si="14"/>
        <v>0</v>
      </c>
      <c r="O59" s="26">
        <f t="shared" si="15"/>
        <v>0</v>
      </c>
      <c r="P59" s="26">
        <f t="shared" si="16"/>
        <v>0</v>
      </c>
      <c r="Q59" s="26">
        <f t="shared" si="17"/>
        <v>2.5</v>
      </c>
      <c r="R59" s="26">
        <f t="shared" si="18"/>
        <v>0</v>
      </c>
      <c r="S59" s="26">
        <f t="shared" si="19"/>
        <v>0</v>
      </c>
      <c r="T59" s="26">
        <f t="shared" si="20"/>
        <v>0</v>
      </c>
      <c r="U59" s="26">
        <f t="shared" si="21"/>
        <v>0</v>
      </c>
      <c r="V59" s="26">
        <f t="shared" si="22"/>
        <v>0</v>
      </c>
      <c r="W59" s="26">
        <f t="shared" si="23"/>
        <v>6</v>
      </c>
      <c r="X59" s="1">
        <f t="shared" si="24"/>
        <v>800</v>
      </c>
      <c r="Y59" s="1">
        <f t="shared" si="25"/>
        <v>5</v>
      </c>
      <c r="Z59">
        <f t="shared" si="26"/>
        <v>375</v>
      </c>
      <c r="AC59">
        <f t="shared" si="27"/>
        <v>105</v>
      </c>
      <c r="AD59">
        <f t="shared" si="28"/>
        <v>1</v>
      </c>
      <c r="AE59">
        <f t="shared" si="33"/>
        <v>6</v>
      </c>
      <c r="AF59">
        <f t="shared" si="34"/>
        <v>5</v>
      </c>
      <c r="BZ59" s="26"/>
      <c r="CS59" s="1"/>
    </row>
    <row r="60" spans="1:97" x14ac:dyDescent="0.15">
      <c r="A60" s="26">
        <v>56</v>
      </c>
      <c r="B60" s="26">
        <f t="shared" si="2"/>
        <v>0</v>
      </c>
      <c r="C60" s="26">
        <f t="shared" si="3"/>
        <v>0</v>
      </c>
      <c r="D60" s="26">
        <f t="shared" si="4"/>
        <v>0</v>
      </c>
      <c r="E60" s="26">
        <f t="shared" si="5"/>
        <v>0</v>
      </c>
      <c r="F60" s="26">
        <f t="shared" si="6"/>
        <v>0</v>
      </c>
      <c r="G60" s="26">
        <f t="shared" si="7"/>
        <v>0</v>
      </c>
      <c r="H60" s="26">
        <f t="shared" si="8"/>
        <v>0</v>
      </c>
      <c r="I60" s="26">
        <f t="shared" si="9"/>
        <v>0</v>
      </c>
      <c r="J60" s="26">
        <f t="shared" si="10"/>
        <v>0</v>
      </c>
      <c r="K60" s="26">
        <f t="shared" si="11"/>
        <v>0</v>
      </c>
      <c r="L60" s="26">
        <f t="shared" si="12"/>
        <v>0</v>
      </c>
      <c r="M60" s="26">
        <f t="shared" si="13"/>
        <v>0</v>
      </c>
      <c r="N60" s="26">
        <f t="shared" si="14"/>
        <v>0</v>
      </c>
      <c r="O60" s="26">
        <f t="shared" si="15"/>
        <v>0</v>
      </c>
      <c r="P60" s="26">
        <f t="shared" si="16"/>
        <v>0</v>
      </c>
      <c r="Q60" s="26">
        <f t="shared" si="17"/>
        <v>3</v>
      </c>
      <c r="R60" s="26">
        <f t="shared" si="18"/>
        <v>0</v>
      </c>
      <c r="S60" s="26">
        <f t="shared" si="19"/>
        <v>0</v>
      </c>
      <c r="T60" s="26">
        <f t="shared" si="20"/>
        <v>0</v>
      </c>
      <c r="U60" s="26">
        <f t="shared" si="21"/>
        <v>0</v>
      </c>
      <c r="V60" s="26">
        <f t="shared" si="22"/>
        <v>0</v>
      </c>
      <c r="W60" s="26">
        <f t="shared" si="23"/>
        <v>6</v>
      </c>
      <c r="X60" s="1">
        <f t="shared" si="24"/>
        <v>1600</v>
      </c>
      <c r="Y60" s="1">
        <f t="shared" si="25"/>
        <v>6</v>
      </c>
      <c r="Z60">
        <f t="shared" si="26"/>
        <v>480</v>
      </c>
      <c r="AC60">
        <f t="shared" si="27"/>
        <v>106</v>
      </c>
      <c r="AD60">
        <f t="shared" si="28"/>
        <v>1</v>
      </c>
      <c r="AE60">
        <f t="shared" si="33"/>
        <v>6</v>
      </c>
      <c r="AF60">
        <f t="shared" si="34"/>
        <v>6</v>
      </c>
      <c r="BZ60" s="26"/>
      <c r="CS60" s="1"/>
    </row>
    <row r="61" spans="1:97" x14ac:dyDescent="0.15">
      <c r="A61" s="26">
        <v>57</v>
      </c>
      <c r="B61" s="26">
        <f t="shared" si="2"/>
        <v>0</v>
      </c>
      <c r="C61" s="26">
        <f t="shared" si="3"/>
        <v>0</v>
      </c>
      <c r="D61" s="26">
        <f t="shared" si="4"/>
        <v>0</v>
      </c>
      <c r="E61" s="26">
        <f t="shared" si="5"/>
        <v>0</v>
      </c>
      <c r="F61" s="26">
        <f t="shared" si="6"/>
        <v>0</v>
      </c>
      <c r="G61" s="26">
        <f t="shared" si="7"/>
        <v>0</v>
      </c>
      <c r="H61" s="26">
        <f t="shared" si="8"/>
        <v>0</v>
      </c>
      <c r="I61" s="26">
        <f t="shared" si="9"/>
        <v>0</v>
      </c>
      <c r="J61" s="26">
        <f t="shared" si="10"/>
        <v>0</v>
      </c>
      <c r="K61" s="26">
        <f t="shared" si="11"/>
        <v>0</v>
      </c>
      <c r="L61" s="26">
        <f t="shared" si="12"/>
        <v>0</v>
      </c>
      <c r="M61" s="26">
        <f t="shared" si="13"/>
        <v>0</v>
      </c>
      <c r="N61" s="26">
        <f t="shared" si="14"/>
        <v>0</v>
      </c>
      <c r="O61" s="26">
        <f t="shared" si="15"/>
        <v>0</v>
      </c>
      <c r="P61" s="26">
        <f t="shared" si="16"/>
        <v>0</v>
      </c>
      <c r="Q61" s="26">
        <f t="shared" si="17"/>
        <v>3.5</v>
      </c>
      <c r="R61" s="26">
        <f t="shared" si="18"/>
        <v>0</v>
      </c>
      <c r="S61" s="26">
        <f t="shared" si="19"/>
        <v>0</v>
      </c>
      <c r="T61" s="26">
        <f t="shared" si="20"/>
        <v>0</v>
      </c>
      <c r="U61" s="26">
        <f t="shared" si="21"/>
        <v>0</v>
      </c>
      <c r="V61" s="26">
        <f t="shared" si="22"/>
        <v>0</v>
      </c>
      <c r="W61" s="26">
        <f t="shared" si="23"/>
        <v>6</v>
      </c>
      <c r="X61" s="1">
        <f t="shared" si="24"/>
        <v>3200</v>
      </c>
      <c r="Y61" s="1">
        <f t="shared" si="25"/>
        <v>7</v>
      </c>
      <c r="Z61">
        <f t="shared" si="26"/>
        <v>650</v>
      </c>
      <c r="AC61">
        <f t="shared" si="27"/>
        <v>107</v>
      </c>
      <c r="AD61">
        <f t="shared" si="28"/>
        <v>1</v>
      </c>
      <c r="AE61">
        <f t="shared" si="33"/>
        <v>6</v>
      </c>
      <c r="AF61">
        <f t="shared" si="34"/>
        <v>7</v>
      </c>
      <c r="BZ61" s="26"/>
      <c r="CS61" s="1"/>
    </row>
    <row r="62" spans="1:97" x14ac:dyDescent="0.15">
      <c r="A62" s="26">
        <v>58</v>
      </c>
      <c r="B62" s="26">
        <f t="shared" si="2"/>
        <v>0</v>
      </c>
      <c r="C62" s="26">
        <f t="shared" si="3"/>
        <v>0</v>
      </c>
      <c r="D62" s="26">
        <f t="shared" si="4"/>
        <v>0</v>
      </c>
      <c r="E62" s="26">
        <f t="shared" si="5"/>
        <v>0</v>
      </c>
      <c r="F62" s="26">
        <f t="shared" si="6"/>
        <v>0</v>
      </c>
      <c r="G62" s="26">
        <f t="shared" si="7"/>
        <v>0</v>
      </c>
      <c r="H62" s="26">
        <f t="shared" si="8"/>
        <v>0</v>
      </c>
      <c r="I62" s="26">
        <f t="shared" si="9"/>
        <v>0</v>
      </c>
      <c r="J62" s="26">
        <f t="shared" si="10"/>
        <v>0</v>
      </c>
      <c r="K62" s="26">
        <f t="shared" si="11"/>
        <v>0</v>
      </c>
      <c r="L62" s="26">
        <f t="shared" si="12"/>
        <v>0</v>
      </c>
      <c r="M62" s="26">
        <f t="shared" si="13"/>
        <v>0</v>
      </c>
      <c r="N62" s="26">
        <f t="shared" si="14"/>
        <v>0</v>
      </c>
      <c r="O62" s="26">
        <f t="shared" si="15"/>
        <v>0</v>
      </c>
      <c r="P62" s="26">
        <f t="shared" si="16"/>
        <v>0</v>
      </c>
      <c r="Q62" s="26">
        <f t="shared" si="17"/>
        <v>4</v>
      </c>
      <c r="R62" s="26">
        <f t="shared" si="18"/>
        <v>0</v>
      </c>
      <c r="S62" s="26">
        <f t="shared" si="19"/>
        <v>0</v>
      </c>
      <c r="T62" s="26">
        <f t="shared" si="20"/>
        <v>0</v>
      </c>
      <c r="U62" s="26">
        <f t="shared" si="21"/>
        <v>0</v>
      </c>
      <c r="V62" s="26">
        <f t="shared" si="22"/>
        <v>0</v>
      </c>
      <c r="W62" s="26">
        <f t="shared" si="23"/>
        <v>6</v>
      </c>
      <c r="X62" s="1">
        <f t="shared" si="24"/>
        <v>6400</v>
      </c>
      <c r="Y62" s="1">
        <f t="shared" si="25"/>
        <v>8</v>
      </c>
      <c r="Z62">
        <f t="shared" si="26"/>
        <v>820</v>
      </c>
      <c r="AC62">
        <f t="shared" si="27"/>
        <v>108</v>
      </c>
      <c r="AD62">
        <f t="shared" si="28"/>
        <v>1</v>
      </c>
      <c r="AE62">
        <f t="shared" si="33"/>
        <v>6</v>
      </c>
      <c r="AF62">
        <f t="shared" si="34"/>
        <v>8</v>
      </c>
      <c r="BZ62" s="26"/>
      <c r="CS62" s="1"/>
    </row>
    <row r="63" spans="1:97" x14ac:dyDescent="0.15">
      <c r="A63" s="26">
        <v>59</v>
      </c>
      <c r="B63" s="26">
        <f t="shared" si="2"/>
        <v>0</v>
      </c>
      <c r="C63" s="26">
        <f t="shared" si="3"/>
        <v>0</v>
      </c>
      <c r="D63" s="26">
        <f t="shared" si="4"/>
        <v>0</v>
      </c>
      <c r="E63" s="26">
        <f t="shared" si="5"/>
        <v>0</v>
      </c>
      <c r="F63" s="26">
        <f t="shared" si="6"/>
        <v>0</v>
      </c>
      <c r="G63" s="26">
        <f t="shared" si="7"/>
        <v>0</v>
      </c>
      <c r="H63" s="26">
        <f t="shared" si="8"/>
        <v>0</v>
      </c>
      <c r="I63" s="26">
        <f t="shared" si="9"/>
        <v>0</v>
      </c>
      <c r="J63" s="26">
        <f t="shared" si="10"/>
        <v>0</v>
      </c>
      <c r="K63" s="26">
        <f t="shared" si="11"/>
        <v>0</v>
      </c>
      <c r="L63" s="26">
        <f t="shared" si="12"/>
        <v>0</v>
      </c>
      <c r="M63" s="26">
        <f t="shared" si="13"/>
        <v>0</v>
      </c>
      <c r="N63" s="26">
        <f t="shared" si="14"/>
        <v>0</v>
      </c>
      <c r="O63" s="26">
        <f t="shared" si="15"/>
        <v>0</v>
      </c>
      <c r="P63" s="26">
        <f t="shared" si="16"/>
        <v>0</v>
      </c>
      <c r="Q63" s="26">
        <f t="shared" si="17"/>
        <v>4.5</v>
      </c>
      <c r="R63" s="26">
        <f t="shared" si="18"/>
        <v>0</v>
      </c>
      <c r="S63" s="26">
        <f t="shared" si="19"/>
        <v>0</v>
      </c>
      <c r="T63" s="26">
        <f t="shared" si="20"/>
        <v>0</v>
      </c>
      <c r="U63" s="26">
        <f t="shared" si="21"/>
        <v>0</v>
      </c>
      <c r="V63" s="26">
        <f t="shared" si="22"/>
        <v>0</v>
      </c>
      <c r="W63" s="26">
        <f t="shared" si="23"/>
        <v>6</v>
      </c>
      <c r="X63" s="1">
        <f t="shared" si="24"/>
        <v>12800</v>
      </c>
      <c r="Y63" s="1">
        <f t="shared" si="25"/>
        <v>9</v>
      </c>
      <c r="Z63">
        <f t="shared" si="26"/>
        <v>990</v>
      </c>
      <c r="AC63">
        <f t="shared" si="27"/>
        <v>109</v>
      </c>
      <c r="AD63">
        <f t="shared" si="28"/>
        <v>1</v>
      </c>
      <c r="AE63">
        <f t="shared" si="33"/>
        <v>6</v>
      </c>
      <c r="AF63">
        <f t="shared" si="34"/>
        <v>9</v>
      </c>
      <c r="BZ63" s="26"/>
      <c r="CS63" s="1"/>
    </row>
    <row r="64" spans="1:97" x14ac:dyDescent="0.15">
      <c r="A64" s="26">
        <v>60</v>
      </c>
      <c r="B64" s="26">
        <f t="shared" si="2"/>
        <v>0</v>
      </c>
      <c r="C64" s="26">
        <f t="shared" si="3"/>
        <v>0</v>
      </c>
      <c r="D64" s="26">
        <f t="shared" si="4"/>
        <v>0</v>
      </c>
      <c r="E64" s="26">
        <f t="shared" si="5"/>
        <v>0</v>
      </c>
      <c r="F64" s="26">
        <f t="shared" si="6"/>
        <v>0</v>
      </c>
      <c r="G64" s="26">
        <f t="shared" si="7"/>
        <v>0</v>
      </c>
      <c r="H64" s="26">
        <f t="shared" si="8"/>
        <v>0</v>
      </c>
      <c r="I64" s="26">
        <f t="shared" si="9"/>
        <v>0</v>
      </c>
      <c r="J64" s="26">
        <f t="shared" si="10"/>
        <v>0</v>
      </c>
      <c r="K64" s="26">
        <f t="shared" si="11"/>
        <v>0</v>
      </c>
      <c r="L64" s="26">
        <f t="shared" si="12"/>
        <v>0</v>
      </c>
      <c r="M64" s="26">
        <f t="shared" si="13"/>
        <v>0</v>
      </c>
      <c r="N64" s="26">
        <f t="shared" si="14"/>
        <v>0</v>
      </c>
      <c r="O64" s="26">
        <f t="shared" si="15"/>
        <v>0</v>
      </c>
      <c r="P64" s="26">
        <f t="shared" si="16"/>
        <v>0</v>
      </c>
      <c r="Q64" s="26">
        <f t="shared" si="17"/>
        <v>5</v>
      </c>
      <c r="R64" s="26">
        <f t="shared" si="18"/>
        <v>0</v>
      </c>
      <c r="S64" s="26">
        <f t="shared" si="19"/>
        <v>0</v>
      </c>
      <c r="T64" s="26">
        <f t="shared" si="20"/>
        <v>0</v>
      </c>
      <c r="U64" s="26">
        <f t="shared" si="21"/>
        <v>0</v>
      </c>
      <c r="V64" s="26">
        <f t="shared" si="22"/>
        <v>0</v>
      </c>
      <c r="W64" s="26">
        <f t="shared" si="23"/>
        <v>6</v>
      </c>
      <c r="X64" s="1">
        <f t="shared" si="24"/>
        <v>25600</v>
      </c>
      <c r="Y64" s="1">
        <f t="shared" si="25"/>
        <v>10</v>
      </c>
      <c r="Z64">
        <f t="shared" si="26"/>
        <v>1176</v>
      </c>
      <c r="AC64">
        <f t="shared" si="27"/>
        <v>110</v>
      </c>
      <c r="AD64">
        <f t="shared" si="28"/>
        <v>1</v>
      </c>
      <c r="AE64">
        <f t="shared" si="33"/>
        <v>6</v>
      </c>
      <c r="AF64">
        <f t="shared" si="34"/>
        <v>10</v>
      </c>
      <c r="BZ64" s="26"/>
      <c r="CS64" s="1"/>
    </row>
    <row r="65" spans="1:97" x14ac:dyDescent="0.15">
      <c r="A65" s="26">
        <v>61</v>
      </c>
      <c r="B65" s="26">
        <f t="shared" si="2"/>
        <v>0</v>
      </c>
      <c r="C65" s="26">
        <f t="shared" si="3"/>
        <v>0</v>
      </c>
      <c r="D65" s="26">
        <f t="shared" si="4"/>
        <v>0</v>
      </c>
      <c r="E65" s="26">
        <f t="shared" si="5"/>
        <v>0</v>
      </c>
      <c r="F65" s="26">
        <f t="shared" si="6"/>
        <v>0</v>
      </c>
      <c r="G65" s="26">
        <f t="shared" si="7"/>
        <v>0</v>
      </c>
      <c r="H65" s="26">
        <f t="shared" si="8"/>
        <v>0</v>
      </c>
      <c r="I65" s="26">
        <f t="shared" si="9"/>
        <v>0</v>
      </c>
      <c r="J65" s="26">
        <f t="shared" si="10"/>
        <v>0</v>
      </c>
      <c r="K65" s="26">
        <f t="shared" si="11"/>
        <v>0</v>
      </c>
      <c r="L65" s="26">
        <f t="shared" si="12"/>
        <v>0</v>
      </c>
      <c r="M65" s="26">
        <f t="shared" si="13"/>
        <v>0</v>
      </c>
      <c r="N65" s="26">
        <f t="shared" si="14"/>
        <v>0</v>
      </c>
      <c r="O65" s="26">
        <f t="shared" si="15"/>
        <v>0</v>
      </c>
      <c r="P65" s="26">
        <f t="shared" si="16"/>
        <v>0</v>
      </c>
      <c r="Q65" s="26">
        <f t="shared" si="17"/>
        <v>0</v>
      </c>
      <c r="R65" s="26">
        <f t="shared" si="18"/>
        <v>0</v>
      </c>
      <c r="S65" s="26">
        <f t="shared" si="19"/>
        <v>0.5</v>
      </c>
      <c r="T65" s="26">
        <f t="shared" si="20"/>
        <v>0</v>
      </c>
      <c r="U65" s="26">
        <f t="shared" si="21"/>
        <v>0</v>
      </c>
      <c r="V65" s="26">
        <f t="shared" si="22"/>
        <v>0</v>
      </c>
      <c r="W65" s="26">
        <f t="shared" si="23"/>
        <v>7</v>
      </c>
      <c r="X65" s="1">
        <f t="shared" si="24"/>
        <v>30</v>
      </c>
      <c r="Y65" s="1">
        <f t="shared" si="25"/>
        <v>1</v>
      </c>
      <c r="Z65">
        <f t="shared" si="26"/>
        <v>67</v>
      </c>
      <c r="AC65">
        <f t="shared" si="27"/>
        <v>101</v>
      </c>
      <c r="AD65">
        <f t="shared" si="28"/>
        <v>1</v>
      </c>
      <c r="AE65">
        <f t="shared" si="33"/>
        <v>7</v>
      </c>
      <c r="AF65">
        <f t="shared" si="34"/>
        <v>1</v>
      </c>
      <c r="BZ65" s="26"/>
      <c r="CS65" s="1"/>
    </row>
    <row r="66" spans="1:97" x14ac:dyDescent="0.15">
      <c r="A66" s="26">
        <v>62</v>
      </c>
      <c r="B66" s="26">
        <f t="shared" si="2"/>
        <v>0</v>
      </c>
      <c r="C66" s="26">
        <f t="shared" si="3"/>
        <v>0</v>
      </c>
      <c r="D66" s="26">
        <f t="shared" si="4"/>
        <v>0</v>
      </c>
      <c r="E66" s="26">
        <f t="shared" si="5"/>
        <v>0</v>
      </c>
      <c r="F66" s="26">
        <f t="shared" si="6"/>
        <v>0</v>
      </c>
      <c r="G66" s="26">
        <f t="shared" si="7"/>
        <v>0</v>
      </c>
      <c r="H66" s="26">
        <f t="shared" si="8"/>
        <v>0</v>
      </c>
      <c r="I66" s="26">
        <f t="shared" si="9"/>
        <v>0</v>
      </c>
      <c r="J66" s="26">
        <f t="shared" si="10"/>
        <v>0</v>
      </c>
      <c r="K66" s="26">
        <f t="shared" si="11"/>
        <v>0</v>
      </c>
      <c r="L66" s="26">
        <f t="shared" si="12"/>
        <v>0</v>
      </c>
      <c r="M66" s="26">
        <f t="shared" si="13"/>
        <v>0</v>
      </c>
      <c r="N66" s="26">
        <f t="shared" si="14"/>
        <v>0</v>
      </c>
      <c r="O66" s="26">
        <f t="shared" si="15"/>
        <v>0</v>
      </c>
      <c r="P66" s="26">
        <f t="shared" si="16"/>
        <v>0</v>
      </c>
      <c r="Q66" s="26">
        <f t="shared" si="17"/>
        <v>0</v>
      </c>
      <c r="R66" s="26">
        <f t="shared" si="18"/>
        <v>0</v>
      </c>
      <c r="S66" s="26">
        <f t="shared" si="19"/>
        <v>1</v>
      </c>
      <c r="T66" s="26">
        <f t="shared" si="20"/>
        <v>0</v>
      </c>
      <c r="U66" s="26">
        <f t="shared" si="21"/>
        <v>0</v>
      </c>
      <c r="V66" s="26">
        <f t="shared" si="22"/>
        <v>0</v>
      </c>
      <c r="W66" s="26">
        <f t="shared" si="23"/>
        <v>7</v>
      </c>
      <c r="X66" s="1">
        <f t="shared" si="24"/>
        <v>100</v>
      </c>
      <c r="Y66" s="1">
        <f t="shared" si="25"/>
        <v>2</v>
      </c>
      <c r="Z66">
        <f t="shared" si="26"/>
        <v>120</v>
      </c>
      <c r="AC66">
        <f t="shared" si="27"/>
        <v>102</v>
      </c>
      <c r="AD66">
        <f t="shared" si="28"/>
        <v>1</v>
      </c>
      <c r="AE66">
        <f t="shared" si="33"/>
        <v>7</v>
      </c>
      <c r="AF66">
        <f t="shared" si="34"/>
        <v>2</v>
      </c>
      <c r="BZ66" s="26"/>
      <c r="CS66" s="1"/>
    </row>
    <row r="67" spans="1:97" x14ac:dyDescent="0.15">
      <c r="A67" s="26">
        <v>63</v>
      </c>
      <c r="B67" s="26">
        <f t="shared" si="2"/>
        <v>0</v>
      </c>
      <c r="C67" s="26">
        <f t="shared" si="3"/>
        <v>0</v>
      </c>
      <c r="D67" s="26">
        <f t="shared" si="4"/>
        <v>0</v>
      </c>
      <c r="E67" s="26">
        <f t="shared" si="5"/>
        <v>0</v>
      </c>
      <c r="F67" s="26">
        <f t="shared" si="6"/>
        <v>0</v>
      </c>
      <c r="G67" s="26">
        <f t="shared" si="7"/>
        <v>0</v>
      </c>
      <c r="H67" s="26">
        <f t="shared" si="8"/>
        <v>0</v>
      </c>
      <c r="I67" s="26">
        <f t="shared" si="9"/>
        <v>0</v>
      </c>
      <c r="J67" s="26">
        <f t="shared" si="10"/>
        <v>0</v>
      </c>
      <c r="K67" s="26">
        <f t="shared" si="11"/>
        <v>0</v>
      </c>
      <c r="L67" s="26">
        <f t="shared" si="12"/>
        <v>0</v>
      </c>
      <c r="M67" s="26">
        <f t="shared" si="13"/>
        <v>0</v>
      </c>
      <c r="N67" s="26">
        <f t="shared" si="14"/>
        <v>0</v>
      </c>
      <c r="O67" s="26">
        <f t="shared" si="15"/>
        <v>0</v>
      </c>
      <c r="P67" s="26">
        <f t="shared" si="16"/>
        <v>0</v>
      </c>
      <c r="Q67" s="26">
        <f t="shared" si="17"/>
        <v>0</v>
      </c>
      <c r="R67" s="26">
        <f t="shared" si="18"/>
        <v>0</v>
      </c>
      <c r="S67" s="26">
        <f t="shared" si="19"/>
        <v>1.5</v>
      </c>
      <c r="T67" s="26">
        <f t="shared" si="20"/>
        <v>0</v>
      </c>
      <c r="U67" s="26">
        <f t="shared" si="21"/>
        <v>0</v>
      </c>
      <c r="V67" s="26">
        <f t="shared" si="22"/>
        <v>0</v>
      </c>
      <c r="W67" s="26">
        <f t="shared" si="23"/>
        <v>7</v>
      </c>
      <c r="X67" s="1">
        <f t="shared" si="24"/>
        <v>200</v>
      </c>
      <c r="Y67" s="1">
        <f t="shared" si="25"/>
        <v>3</v>
      </c>
      <c r="Z67">
        <f t="shared" si="26"/>
        <v>195</v>
      </c>
      <c r="AC67">
        <f t="shared" si="27"/>
        <v>103</v>
      </c>
      <c r="AD67">
        <f t="shared" si="28"/>
        <v>1</v>
      </c>
      <c r="AE67">
        <f t="shared" si="33"/>
        <v>7</v>
      </c>
      <c r="AF67">
        <f t="shared" si="34"/>
        <v>3</v>
      </c>
      <c r="BZ67" s="26"/>
      <c r="CS67" s="1"/>
    </row>
    <row r="68" spans="1:97" x14ac:dyDescent="0.15">
      <c r="A68" s="26">
        <v>64</v>
      </c>
      <c r="B68" s="26">
        <f t="shared" si="2"/>
        <v>0</v>
      </c>
      <c r="C68" s="26">
        <f t="shared" si="3"/>
        <v>0</v>
      </c>
      <c r="D68" s="26">
        <f t="shared" si="4"/>
        <v>0</v>
      </c>
      <c r="E68" s="26">
        <f t="shared" si="5"/>
        <v>0</v>
      </c>
      <c r="F68" s="26">
        <f t="shared" si="6"/>
        <v>0</v>
      </c>
      <c r="G68" s="26">
        <f t="shared" si="7"/>
        <v>0</v>
      </c>
      <c r="H68" s="26">
        <f t="shared" si="8"/>
        <v>0</v>
      </c>
      <c r="I68" s="26">
        <f t="shared" si="9"/>
        <v>0</v>
      </c>
      <c r="J68" s="26">
        <f t="shared" si="10"/>
        <v>0</v>
      </c>
      <c r="K68" s="26">
        <f t="shared" si="11"/>
        <v>0</v>
      </c>
      <c r="L68" s="26">
        <f t="shared" si="12"/>
        <v>0</v>
      </c>
      <c r="M68" s="26">
        <f t="shared" si="13"/>
        <v>0</v>
      </c>
      <c r="N68" s="26">
        <f t="shared" si="14"/>
        <v>0</v>
      </c>
      <c r="O68" s="26">
        <f t="shared" si="15"/>
        <v>0</v>
      </c>
      <c r="P68" s="26">
        <f t="shared" si="16"/>
        <v>0</v>
      </c>
      <c r="Q68" s="26">
        <f t="shared" si="17"/>
        <v>0</v>
      </c>
      <c r="R68" s="26">
        <f t="shared" si="18"/>
        <v>0</v>
      </c>
      <c r="S68" s="26">
        <f t="shared" si="19"/>
        <v>2</v>
      </c>
      <c r="T68" s="26">
        <f t="shared" si="20"/>
        <v>0</v>
      </c>
      <c r="U68" s="26">
        <f t="shared" si="21"/>
        <v>0</v>
      </c>
      <c r="V68" s="26">
        <f t="shared" si="22"/>
        <v>0</v>
      </c>
      <c r="W68" s="26">
        <f t="shared" si="23"/>
        <v>7</v>
      </c>
      <c r="X68" s="1">
        <f t="shared" si="24"/>
        <v>400</v>
      </c>
      <c r="Y68" s="1">
        <f t="shared" si="25"/>
        <v>4</v>
      </c>
      <c r="Z68">
        <f t="shared" si="26"/>
        <v>270</v>
      </c>
      <c r="AC68">
        <f t="shared" si="27"/>
        <v>104</v>
      </c>
      <c r="AD68">
        <f t="shared" si="28"/>
        <v>1</v>
      </c>
      <c r="AE68">
        <f t="shared" si="33"/>
        <v>7</v>
      </c>
      <c r="AF68">
        <f t="shared" si="34"/>
        <v>4</v>
      </c>
      <c r="CS68" s="1"/>
    </row>
    <row r="69" spans="1:97" x14ac:dyDescent="0.15">
      <c r="A69" s="26">
        <v>65</v>
      </c>
      <c r="B69" s="26">
        <f t="shared" si="2"/>
        <v>0</v>
      </c>
      <c r="C69" s="26">
        <f t="shared" si="3"/>
        <v>0</v>
      </c>
      <c r="D69" s="26">
        <f t="shared" si="4"/>
        <v>0</v>
      </c>
      <c r="E69" s="26">
        <f t="shared" si="5"/>
        <v>0</v>
      </c>
      <c r="F69" s="26">
        <f t="shared" si="6"/>
        <v>0</v>
      </c>
      <c r="G69" s="26">
        <f t="shared" si="7"/>
        <v>0</v>
      </c>
      <c r="H69" s="26">
        <f t="shared" si="8"/>
        <v>0</v>
      </c>
      <c r="I69" s="26">
        <f t="shared" si="9"/>
        <v>0</v>
      </c>
      <c r="J69" s="26">
        <f t="shared" si="10"/>
        <v>0</v>
      </c>
      <c r="K69" s="26">
        <f t="shared" si="11"/>
        <v>0</v>
      </c>
      <c r="L69" s="26">
        <f t="shared" si="12"/>
        <v>0</v>
      </c>
      <c r="M69" s="26">
        <f t="shared" si="13"/>
        <v>0</v>
      </c>
      <c r="N69" s="26">
        <f t="shared" si="14"/>
        <v>0</v>
      </c>
      <c r="O69" s="26">
        <f t="shared" si="15"/>
        <v>0</v>
      </c>
      <c r="P69" s="26">
        <f t="shared" si="16"/>
        <v>0</v>
      </c>
      <c r="Q69" s="26">
        <f t="shared" si="17"/>
        <v>0</v>
      </c>
      <c r="R69" s="26">
        <f t="shared" si="18"/>
        <v>0</v>
      </c>
      <c r="S69" s="26">
        <f t="shared" si="19"/>
        <v>2.5</v>
      </c>
      <c r="T69" s="26">
        <f t="shared" si="20"/>
        <v>0</v>
      </c>
      <c r="U69" s="26">
        <f t="shared" si="21"/>
        <v>0</v>
      </c>
      <c r="V69" s="26">
        <f t="shared" si="22"/>
        <v>0</v>
      </c>
      <c r="W69" s="26">
        <f t="shared" si="23"/>
        <v>7</v>
      </c>
      <c r="X69" s="1">
        <f t="shared" si="24"/>
        <v>800</v>
      </c>
      <c r="Y69" s="1">
        <f t="shared" si="25"/>
        <v>5</v>
      </c>
      <c r="Z69">
        <f t="shared" si="26"/>
        <v>375</v>
      </c>
      <c r="AC69">
        <f t="shared" si="27"/>
        <v>105</v>
      </c>
      <c r="AD69">
        <f t="shared" si="28"/>
        <v>1</v>
      </c>
      <c r="AE69">
        <f t="shared" si="33"/>
        <v>7</v>
      </c>
      <c r="AF69">
        <f t="shared" si="34"/>
        <v>5</v>
      </c>
      <c r="CS69" s="1"/>
    </row>
    <row r="70" spans="1:97" x14ac:dyDescent="0.15">
      <c r="A70" s="26">
        <v>66</v>
      </c>
      <c r="B70" s="26">
        <f t="shared" ref="B70:B133" si="35">VLOOKUP($AE70,$AL:$BG,AM$3-1,FALSE)*VLOOKUP($AC70,$BK:$CO,BS$1,FALSE)</f>
        <v>0</v>
      </c>
      <c r="C70" s="26">
        <f t="shared" ref="C70:C133" si="36">VLOOKUP($AE70,$AL:$BG,AN$3-1,FALSE)*VLOOKUP($AC70,$BK:$CO,BT$1,FALSE)</f>
        <v>0</v>
      </c>
      <c r="D70" s="26">
        <f t="shared" ref="D70:D133" si="37">VLOOKUP($AE70,$AL:$BG,AO$3-1,FALSE)*VLOOKUP($AC70,$BK:$CO,BU$1,FALSE)</f>
        <v>0</v>
      </c>
      <c r="E70" s="26">
        <f t="shared" ref="E70:E133" si="38">VLOOKUP($AE70,$AL:$BG,AP$3-1,FALSE)*VLOOKUP($AC70,$BK:$CO,BV$1,FALSE)</f>
        <v>0</v>
      </c>
      <c r="F70" s="26">
        <f t="shared" ref="F70:F133" si="39">VLOOKUP($AE70,$AL:$BG,AQ$3-1,FALSE)*VLOOKUP($AC70,$BK:$CO,BW$1,FALSE)</f>
        <v>0</v>
      </c>
      <c r="G70" s="26">
        <f t="shared" ref="G70:G133" si="40">VLOOKUP($AE70,$AL:$BG,AR$3-1,FALSE)*VLOOKUP($AC70,$BK:$CO,BX$1,FALSE)</f>
        <v>0</v>
      </c>
      <c r="H70" s="26">
        <f t="shared" ref="H70:H133" si="41">VLOOKUP($AE70,$AL:$BG,AS$3-1,FALSE)*VLOOKUP($AC70,$BK:$CO,BY$1,FALSE)</f>
        <v>0</v>
      </c>
      <c r="I70" s="26">
        <f t="shared" ref="I70:I133" si="42">VLOOKUP($AE70,$AL:$BG,AT$3-1,FALSE)*VLOOKUP($AC70,$BK:$CO,BZ$1,FALSE)</f>
        <v>0</v>
      </c>
      <c r="J70" s="26">
        <f t="shared" ref="J70:J133" si="43">VLOOKUP($AE70,$AL:$BG,AU$3-1,FALSE)*VLOOKUP($AC70,$BK:$CO,CA$1,FALSE)</f>
        <v>0</v>
      </c>
      <c r="K70" s="26">
        <f t="shared" ref="K70:K133" si="44">VLOOKUP($AE70,$AL:$BG,AV$3-1,FALSE)*VLOOKUP($AC70,$BK:$CO,CB$1,FALSE)</f>
        <v>0</v>
      </c>
      <c r="L70" s="26">
        <f t="shared" ref="L70:L133" si="45">VLOOKUP($AE70,$AL:$BG,AW$3-1,FALSE)*VLOOKUP($AC70,$BK:$CO,CC$1,FALSE)</f>
        <v>0</v>
      </c>
      <c r="M70" s="26">
        <f t="shared" ref="M70:M133" si="46">VLOOKUP($AE70,$AL:$BG,AX$3-1,FALSE)*VLOOKUP($AC70,$BK:$CO,CD$1,FALSE)</f>
        <v>0</v>
      </c>
      <c r="N70" s="26">
        <f t="shared" ref="N70:N133" si="47">VLOOKUP($AE70,$AL:$BG,AY$3-1,FALSE)*VLOOKUP($AC70,$BK:$CO,CE$1,FALSE)</f>
        <v>0</v>
      </c>
      <c r="O70" s="26">
        <f t="shared" ref="O70:O133" si="48">VLOOKUP($AE70,$AL:$BG,AZ$3-1,FALSE)*VLOOKUP($AC70,$BK:$CO,CF$1,FALSE)</f>
        <v>0</v>
      </c>
      <c r="P70" s="26">
        <f t="shared" ref="P70:P133" si="49">VLOOKUP($AE70,$AL:$BG,BA$3-1,FALSE)*VLOOKUP($AC70,$BK:$CO,CG$1,FALSE)</f>
        <v>0</v>
      </c>
      <c r="Q70" s="26">
        <f t="shared" ref="Q70:Q133" si="50">VLOOKUP($AE70,$AL:$BG,BB$3-1,FALSE)*VLOOKUP($AC70,$BK:$CO,CH$1,FALSE)</f>
        <v>0</v>
      </c>
      <c r="R70" s="26">
        <f t="shared" ref="R70:R133" si="51">VLOOKUP($AE70,$AL:$BG,BC$3-1,FALSE)*VLOOKUP($AC70,$BK:$CO,CI$1,FALSE)</f>
        <v>0</v>
      </c>
      <c r="S70" s="26">
        <f t="shared" ref="S70:S133" si="52">VLOOKUP($AE70,$AL:$BG,BD$3-1,FALSE)*VLOOKUP($AC70,$BK:$CO,CJ$1,FALSE)</f>
        <v>3</v>
      </c>
      <c r="T70" s="26">
        <f t="shared" ref="T70:T133" si="53">VLOOKUP($AE70,$AL:$BG,BE$3-1,FALSE)*VLOOKUP($AC70,$BK:$CO,CK$1,FALSE)</f>
        <v>0</v>
      </c>
      <c r="U70" s="26">
        <f t="shared" ref="U70:U133" si="54">VLOOKUP($AE70,$AL:$BG,BF$3-1,FALSE)*VLOOKUP($AC70,$BK:$CO,CL$1,FALSE)</f>
        <v>0</v>
      </c>
      <c r="V70" s="26">
        <f t="shared" ref="V70:V133" si="55">VLOOKUP($AE70,$AL:$BG,BG$3-1,FALSE)*VLOOKUP($AC70,$BK:$CO,CM$1,FALSE)</f>
        <v>0</v>
      </c>
      <c r="W70" s="26">
        <f t="shared" ref="W70:W133" si="56">AE70</f>
        <v>7</v>
      </c>
      <c r="X70" s="1">
        <f t="shared" ref="X70:X133" si="57">VLOOKUP(AC70,BK:CO,31)</f>
        <v>1600</v>
      </c>
      <c r="Y70" s="1">
        <f t="shared" ref="Y70:Y133" si="58">AF70</f>
        <v>6</v>
      </c>
      <c r="Z70">
        <f t="shared" ref="Z70:Z133" si="59">VLOOKUP(AC70,BK:CN,30)</f>
        <v>480</v>
      </c>
      <c r="AC70">
        <f t="shared" ref="AC70:AC133" si="60">AD70*100+AF70</f>
        <v>106</v>
      </c>
      <c r="AD70">
        <f t="shared" ref="AD70:AD133" si="61">VLOOKUP(AE70,AJ:AK,2,FALSE)</f>
        <v>1</v>
      </c>
      <c r="AE70">
        <f t="shared" si="33"/>
        <v>7</v>
      </c>
      <c r="AF70">
        <f t="shared" si="34"/>
        <v>6</v>
      </c>
      <c r="CS70" s="1"/>
    </row>
    <row r="71" spans="1:97" x14ac:dyDescent="0.15">
      <c r="A71" s="26">
        <v>67</v>
      </c>
      <c r="B71" s="26">
        <f t="shared" si="35"/>
        <v>0</v>
      </c>
      <c r="C71" s="26">
        <f t="shared" si="36"/>
        <v>0</v>
      </c>
      <c r="D71" s="26">
        <f t="shared" si="37"/>
        <v>0</v>
      </c>
      <c r="E71" s="26">
        <f t="shared" si="38"/>
        <v>0</v>
      </c>
      <c r="F71" s="26">
        <f t="shared" si="39"/>
        <v>0</v>
      </c>
      <c r="G71" s="26">
        <f t="shared" si="40"/>
        <v>0</v>
      </c>
      <c r="H71" s="26">
        <f t="shared" si="41"/>
        <v>0</v>
      </c>
      <c r="I71" s="26">
        <f t="shared" si="42"/>
        <v>0</v>
      </c>
      <c r="J71" s="26">
        <f t="shared" si="43"/>
        <v>0</v>
      </c>
      <c r="K71" s="26">
        <f t="shared" si="44"/>
        <v>0</v>
      </c>
      <c r="L71" s="26">
        <f t="shared" si="45"/>
        <v>0</v>
      </c>
      <c r="M71" s="26">
        <f t="shared" si="46"/>
        <v>0</v>
      </c>
      <c r="N71" s="26">
        <f t="shared" si="47"/>
        <v>0</v>
      </c>
      <c r="O71" s="26">
        <f t="shared" si="48"/>
        <v>0</v>
      </c>
      <c r="P71" s="26">
        <f t="shared" si="49"/>
        <v>0</v>
      </c>
      <c r="Q71" s="26">
        <f t="shared" si="50"/>
        <v>0</v>
      </c>
      <c r="R71" s="26">
        <f t="shared" si="51"/>
        <v>0</v>
      </c>
      <c r="S71" s="26">
        <f t="shared" si="52"/>
        <v>3.5</v>
      </c>
      <c r="T71" s="26">
        <f t="shared" si="53"/>
        <v>0</v>
      </c>
      <c r="U71" s="26">
        <f t="shared" si="54"/>
        <v>0</v>
      </c>
      <c r="V71" s="26">
        <f t="shared" si="55"/>
        <v>0</v>
      </c>
      <c r="W71" s="26">
        <f t="shared" si="56"/>
        <v>7</v>
      </c>
      <c r="X71" s="1">
        <f t="shared" si="57"/>
        <v>3200</v>
      </c>
      <c r="Y71" s="1">
        <f t="shared" si="58"/>
        <v>7</v>
      </c>
      <c r="Z71">
        <f t="shared" si="59"/>
        <v>650</v>
      </c>
      <c r="AC71">
        <f t="shared" si="60"/>
        <v>107</v>
      </c>
      <c r="AD71">
        <f t="shared" si="61"/>
        <v>1</v>
      </c>
      <c r="AE71">
        <f t="shared" ref="AE71:AE134" si="62">IF(AF71=1,AE70+1,AE70)</f>
        <v>7</v>
      </c>
      <c r="AF71">
        <f t="shared" ref="AF71:AF134" si="63">IF(AF70=10,1,AF70+1)</f>
        <v>7</v>
      </c>
      <c r="CS71" s="1"/>
    </row>
    <row r="72" spans="1:97" x14ac:dyDescent="0.15">
      <c r="A72" s="26">
        <v>68</v>
      </c>
      <c r="B72" s="26">
        <f t="shared" si="35"/>
        <v>0</v>
      </c>
      <c r="C72" s="26">
        <f t="shared" si="36"/>
        <v>0</v>
      </c>
      <c r="D72" s="26">
        <f t="shared" si="37"/>
        <v>0</v>
      </c>
      <c r="E72" s="26">
        <f t="shared" si="38"/>
        <v>0</v>
      </c>
      <c r="F72" s="26">
        <f t="shared" si="39"/>
        <v>0</v>
      </c>
      <c r="G72" s="26">
        <f t="shared" si="40"/>
        <v>0</v>
      </c>
      <c r="H72" s="26">
        <f t="shared" si="41"/>
        <v>0</v>
      </c>
      <c r="I72" s="26">
        <f t="shared" si="42"/>
        <v>0</v>
      </c>
      <c r="J72" s="26">
        <f t="shared" si="43"/>
        <v>0</v>
      </c>
      <c r="K72" s="26">
        <f t="shared" si="44"/>
        <v>0</v>
      </c>
      <c r="L72" s="26">
        <f t="shared" si="45"/>
        <v>0</v>
      </c>
      <c r="M72" s="26">
        <f t="shared" si="46"/>
        <v>0</v>
      </c>
      <c r="N72" s="26">
        <f t="shared" si="47"/>
        <v>0</v>
      </c>
      <c r="O72" s="26">
        <f t="shared" si="48"/>
        <v>0</v>
      </c>
      <c r="P72" s="26">
        <f t="shared" si="49"/>
        <v>0</v>
      </c>
      <c r="Q72" s="26">
        <f t="shared" si="50"/>
        <v>0</v>
      </c>
      <c r="R72" s="26">
        <f t="shared" si="51"/>
        <v>0</v>
      </c>
      <c r="S72" s="26">
        <f t="shared" si="52"/>
        <v>4</v>
      </c>
      <c r="T72" s="26">
        <f t="shared" si="53"/>
        <v>0</v>
      </c>
      <c r="U72" s="26">
        <f t="shared" si="54"/>
        <v>0</v>
      </c>
      <c r="V72" s="26">
        <f t="shared" si="55"/>
        <v>0</v>
      </c>
      <c r="W72" s="26">
        <f t="shared" si="56"/>
        <v>7</v>
      </c>
      <c r="X72" s="1">
        <f t="shared" si="57"/>
        <v>6400</v>
      </c>
      <c r="Y72" s="1">
        <f t="shared" si="58"/>
        <v>8</v>
      </c>
      <c r="Z72">
        <f t="shared" si="59"/>
        <v>820</v>
      </c>
      <c r="AC72">
        <f t="shared" si="60"/>
        <v>108</v>
      </c>
      <c r="AD72">
        <f t="shared" si="61"/>
        <v>1</v>
      </c>
      <c r="AE72">
        <f t="shared" si="62"/>
        <v>7</v>
      </c>
      <c r="AF72">
        <f t="shared" si="63"/>
        <v>8</v>
      </c>
      <c r="CS72" s="1"/>
    </row>
    <row r="73" spans="1:97" x14ac:dyDescent="0.15">
      <c r="A73" s="26">
        <v>69</v>
      </c>
      <c r="B73" s="26">
        <f t="shared" si="35"/>
        <v>0</v>
      </c>
      <c r="C73" s="26">
        <f t="shared" si="36"/>
        <v>0</v>
      </c>
      <c r="D73" s="26">
        <f t="shared" si="37"/>
        <v>0</v>
      </c>
      <c r="E73" s="26">
        <f t="shared" si="38"/>
        <v>0</v>
      </c>
      <c r="F73" s="26">
        <f t="shared" si="39"/>
        <v>0</v>
      </c>
      <c r="G73" s="26">
        <f t="shared" si="40"/>
        <v>0</v>
      </c>
      <c r="H73" s="26">
        <f t="shared" si="41"/>
        <v>0</v>
      </c>
      <c r="I73" s="26">
        <f t="shared" si="42"/>
        <v>0</v>
      </c>
      <c r="J73" s="26">
        <f t="shared" si="43"/>
        <v>0</v>
      </c>
      <c r="K73" s="26">
        <f t="shared" si="44"/>
        <v>0</v>
      </c>
      <c r="L73" s="26">
        <f t="shared" si="45"/>
        <v>0</v>
      </c>
      <c r="M73" s="26">
        <f t="shared" si="46"/>
        <v>0</v>
      </c>
      <c r="N73" s="26">
        <f t="shared" si="47"/>
        <v>0</v>
      </c>
      <c r="O73" s="26">
        <f t="shared" si="48"/>
        <v>0</v>
      </c>
      <c r="P73" s="26">
        <f t="shared" si="49"/>
        <v>0</v>
      </c>
      <c r="Q73" s="26">
        <f t="shared" si="50"/>
        <v>0</v>
      </c>
      <c r="R73" s="26">
        <f t="shared" si="51"/>
        <v>0</v>
      </c>
      <c r="S73" s="26">
        <f t="shared" si="52"/>
        <v>4.5</v>
      </c>
      <c r="T73" s="26">
        <f t="shared" si="53"/>
        <v>0</v>
      </c>
      <c r="U73" s="26">
        <f t="shared" si="54"/>
        <v>0</v>
      </c>
      <c r="V73" s="26">
        <f t="shared" si="55"/>
        <v>0</v>
      </c>
      <c r="W73" s="26">
        <f t="shared" si="56"/>
        <v>7</v>
      </c>
      <c r="X73" s="1">
        <f t="shared" si="57"/>
        <v>12800</v>
      </c>
      <c r="Y73" s="1">
        <f t="shared" si="58"/>
        <v>9</v>
      </c>
      <c r="Z73">
        <f t="shared" si="59"/>
        <v>990</v>
      </c>
      <c r="AC73">
        <f t="shared" si="60"/>
        <v>109</v>
      </c>
      <c r="AD73">
        <f t="shared" si="61"/>
        <v>1</v>
      </c>
      <c r="AE73">
        <f t="shared" si="62"/>
        <v>7</v>
      </c>
      <c r="AF73">
        <f t="shared" si="63"/>
        <v>9</v>
      </c>
      <c r="CS73" s="1"/>
    </row>
    <row r="74" spans="1:97" x14ac:dyDescent="0.15">
      <c r="A74" s="26">
        <v>70</v>
      </c>
      <c r="B74" s="26">
        <f t="shared" si="35"/>
        <v>0</v>
      </c>
      <c r="C74" s="26">
        <f t="shared" si="36"/>
        <v>0</v>
      </c>
      <c r="D74" s="26">
        <f t="shared" si="37"/>
        <v>0</v>
      </c>
      <c r="E74" s="26">
        <f t="shared" si="38"/>
        <v>0</v>
      </c>
      <c r="F74" s="26">
        <f t="shared" si="39"/>
        <v>0</v>
      </c>
      <c r="G74" s="26">
        <f t="shared" si="40"/>
        <v>0</v>
      </c>
      <c r="H74" s="26">
        <f t="shared" si="41"/>
        <v>0</v>
      </c>
      <c r="I74" s="26">
        <f t="shared" si="42"/>
        <v>0</v>
      </c>
      <c r="J74" s="26">
        <f t="shared" si="43"/>
        <v>0</v>
      </c>
      <c r="K74" s="26">
        <f t="shared" si="44"/>
        <v>0</v>
      </c>
      <c r="L74" s="26">
        <f t="shared" si="45"/>
        <v>0</v>
      </c>
      <c r="M74" s="26">
        <f t="shared" si="46"/>
        <v>0</v>
      </c>
      <c r="N74" s="26">
        <f t="shared" si="47"/>
        <v>0</v>
      </c>
      <c r="O74" s="26">
        <f t="shared" si="48"/>
        <v>0</v>
      </c>
      <c r="P74" s="26">
        <f t="shared" si="49"/>
        <v>0</v>
      </c>
      <c r="Q74" s="26">
        <f t="shared" si="50"/>
        <v>0</v>
      </c>
      <c r="R74" s="26">
        <f t="shared" si="51"/>
        <v>0</v>
      </c>
      <c r="S74" s="26">
        <f t="shared" si="52"/>
        <v>5</v>
      </c>
      <c r="T74" s="26">
        <f t="shared" si="53"/>
        <v>0</v>
      </c>
      <c r="U74" s="26">
        <f t="shared" si="54"/>
        <v>0</v>
      </c>
      <c r="V74" s="26">
        <f t="shared" si="55"/>
        <v>0</v>
      </c>
      <c r="W74" s="26">
        <f t="shared" si="56"/>
        <v>7</v>
      </c>
      <c r="X74" s="1">
        <f t="shared" si="57"/>
        <v>25600</v>
      </c>
      <c r="Y74" s="1">
        <f t="shared" si="58"/>
        <v>10</v>
      </c>
      <c r="Z74">
        <f t="shared" si="59"/>
        <v>1176</v>
      </c>
      <c r="AC74">
        <f t="shared" si="60"/>
        <v>110</v>
      </c>
      <c r="AD74">
        <f t="shared" si="61"/>
        <v>1</v>
      </c>
      <c r="AE74">
        <f t="shared" si="62"/>
        <v>7</v>
      </c>
      <c r="AF74">
        <f t="shared" si="63"/>
        <v>10</v>
      </c>
      <c r="CS74" s="1"/>
    </row>
    <row r="75" spans="1:97" x14ac:dyDescent="0.15">
      <c r="A75" s="26">
        <v>71</v>
      </c>
      <c r="B75" s="26">
        <f t="shared" si="35"/>
        <v>0</v>
      </c>
      <c r="C75" s="26">
        <f t="shared" si="36"/>
        <v>0</v>
      </c>
      <c r="D75" s="26">
        <f t="shared" si="37"/>
        <v>0</v>
      </c>
      <c r="E75" s="26">
        <f t="shared" si="38"/>
        <v>0</v>
      </c>
      <c r="F75" s="26">
        <f t="shared" si="39"/>
        <v>0</v>
      </c>
      <c r="G75" s="26">
        <f t="shared" si="40"/>
        <v>0</v>
      </c>
      <c r="H75" s="26">
        <f t="shared" si="41"/>
        <v>0</v>
      </c>
      <c r="I75" s="26">
        <f t="shared" si="42"/>
        <v>0</v>
      </c>
      <c r="J75" s="26">
        <f t="shared" si="43"/>
        <v>0</v>
      </c>
      <c r="K75" s="26">
        <f t="shared" si="44"/>
        <v>0</v>
      </c>
      <c r="L75" s="26">
        <f t="shared" si="45"/>
        <v>0</v>
      </c>
      <c r="M75" s="26">
        <f t="shared" si="46"/>
        <v>0</v>
      </c>
      <c r="N75" s="26">
        <f t="shared" si="47"/>
        <v>0</v>
      </c>
      <c r="O75" s="26">
        <f t="shared" si="48"/>
        <v>0</v>
      </c>
      <c r="P75" s="26">
        <f t="shared" si="49"/>
        <v>0</v>
      </c>
      <c r="Q75" s="26">
        <f t="shared" si="50"/>
        <v>0</v>
      </c>
      <c r="R75" s="26">
        <f t="shared" si="51"/>
        <v>0</v>
      </c>
      <c r="S75" s="26">
        <f t="shared" si="52"/>
        <v>0</v>
      </c>
      <c r="T75" s="26">
        <f t="shared" si="53"/>
        <v>0</v>
      </c>
      <c r="U75" s="26">
        <f t="shared" si="54"/>
        <v>0.5</v>
      </c>
      <c r="V75" s="26">
        <f t="shared" si="55"/>
        <v>0</v>
      </c>
      <c r="W75" s="26">
        <f t="shared" si="56"/>
        <v>8</v>
      </c>
      <c r="X75" s="1">
        <f t="shared" si="57"/>
        <v>30</v>
      </c>
      <c r="Y75" s="1">
        <f t="shared" si="58"/>
        <v>1</v>
      </c>
      <c r="Z75">
        <f t="shared" si="59"/>
        <v>67</v>
      </c>
      <c r="AC75">
        <f t="shared" si="60"/>
        <v>101</v>
      </c>
      <c r="AD75">
        <f t="shared" si="61"/>
        <v>1</v>
      </c>
      <c r="AE75">
        <f t="shared" si="62"/>
        <v>8</v>
      </c>
      <c r="AF75">
        <f t="shared" si="63"/>
        <v>1</v>
      </c>
      <c r="CS75" s="1"/>
    </row>
    <row r="76" spans="1:97" x14ac:dyDescent="0.15">
      <c r="A76" s="26">
        <v>72</v>
      </c>
      <c r="B76" s="26">
        <f t="shared" si="35"/>
        <v>0</v>
      </c>
      <c r="C76" s="26">
        <f t="shared" si="36"/>
        <v>0</v>
      </c>
      <c r="D76" s="26">
        <f t="shared" si="37"/>
        <v>0</v>
      </c>
      <c r="E76" s="26">
        <f t="shared" si="38"/>
        <v>0</v>
      </c>
      <c r="F76" s="26">
        <f t="shared" si="39"/>
        <v>0</v>
      </c>
      <c r="G76" s="26">
        <f t="shared" si="40"/>
        <v>0</v>
      </c>
      <c r="H76" s="26">
        <f t="shared" si="41"/>
        <v>0</v>
      </c>
      <c r="I76" s="26">
        <f t="shared" si="42"/>
        <v>0</v>
      </c>
      <c r="J76" s="26">
        <f t="shared" si="43"/>
        <v>0</v>
      </c>
      <c r="K76" s="26">
        <f t="shared" si="44"/>
        <v>0</v>
      </c>
      <c r="L76" s="26">
        <f t="shared" si="45"/>
        <v>0</v>
      </c>
      <c r="M76" s="26">
        <f t="shared" si="46"/>
        <v>0</v>
      </c>
      <c r="N76" s="26">
        <f t="shared" si="47"/>
        <v>0</v>
      </c>
      <c r="O76" s="26">
        <f t="shared" si="48"/>
        <v>0</v>
      </c>
      <c r="P76" s="26">
        <f t="shared" si="49"/>
        <v>0</v>
      </c>
      <c r="Q76" s="26">
        <f t="shared" si="50"/>
        <v>0</v>
      </c>
      <c r="R76" s="26">
        <f t="shared" si="51"/>
        <v>0</v>
      </c>
      <c r="S76" s="26">
        <f t="shared" si="52"/>
        <v>0</v>
      </c>
      <c r="T76" s="26">
        <f t="shared" si="53"/>
        <v>0</v>
      </c>
      <c r="U76" s="26">
        <f t="shared" si="54"/>
        <v>1</v>
      </c>
      <c r="V76" s="26">
        <f t="shared" si="55"/>
        <v>0</v>
      </c>
      <c r="W76" s="26">
        <f t="shared" si="56"/>
        <v>8</v>
      </c>
      <c r="X76" s="1">
        <f t="shared" si="57"/>
        <v>100</v>
      </c>
      <c r="Y76" s="1">
        <f t="shared" si="58"/>
        <v>2</v>
      </c>
      <c r="Z76">
        <f t="shared" si="59"/>
        <v>120</v>
      </c>
      <c r="AC76">
        <f t="shared" si="60"/>
        <v>102</v>
      </c>
      <c r="AD76">
        <f t="shared" si="61"/>
        <v>1</v>
      </c>
      <c r="AE76">
        <f t="shared" si="62"/>
        <v>8</v>
      </c>
      <c r="AF76">
        <f t="shared" si="63"/>
        <v>2</v>
      </c>
      <c r="CS76" s="1"/>
    </row>
    <row r="77" spans="1:97" x14ac:dyDescent="0.15">
      <c r="A77" s="26">
        <v>73</v>
      </c>
      <c r="B77" s="26">
        <f t="shared" si="35"/>
        <v>0</v>
      </c>
      <c r="C77" s="26">
        <f t="shared" si="36"/>
        <v>0</v>
      </c>
      <c r="D77" s="26">
        <f t="shared" si="37"/>
        <v>0</v>
      </c>
      <c r="E77" s="26">
        <f t="shared" si="38"/>
        <v>0</v>
      </c>
      <c r="F77" s="26">
        <f t="shared" si="39"/>
        <v>0</v>
      </c>
      <c r="G77" s="26">
        <f t="shared" si="40"/>
        <v>0</v>
      </c>
      <c r="H77" s="26">
        <f t="shared" si="41"/>
        <v>0</v>
      </c>
      <c r="I77" s="26">
        <f t="shared" si="42"/>
        <v>0</v>
      </c>
      <c r="J77" s="26">
        <f t="shared" si="43"/>
        <v>0</v>
      </c>
      <c r="K77" s="26">
        <f t="shared" si="44"/>
        <v>0</v>
      </c>
      <c r="L77" s="26">
        <f t="shared" si="45"/>
        <v>0</v>
      </c>
      <c r="M77" s="26">
        <f t="shared" si="46"/>
        <v>0</v>
      </c>
      <c r="N77" s="26">
        <f t="shared" si="47"/>
        <v>0</v>
      </c>
      <c r="O77" s="26">
        <f t="shared" si="48"/>
        <v>0</v>
      </c>
      <c r="P77" s="26">
        <f t="shared" si="49"/>
        <v>0</v>
      </c>
      <c r="Q77" s="26">
        <f t="shared" si="50"/>
        <v>0</v>
      </c>
      <c r="R77" s="26">
        <f t="shared" si="51"/>
        <v>0</v>
      </c>
      <c r="S77" s="26">
        <f t="shared" si="52"/>
        <v>0</v>
      </c>
      <c r="T77" s="26">
        <f t="shared" si="53"/>
        <v>0</v>
      </c>
      <c r="U77" s="26">
        <f t="shared" si="54"/>
        <v>1.5</v>
      </c>
      <c r="V77" s="26">
        <f t="shared" si="55"/>
        <v>0</v>
      </c>
      <c r="W77" s="26">
        <f t="shared" si="56"/>
        <v>8</v>
      </c>
      <c r="X77" s="1">
        <f t="shared" si="57"/>
        <v>200</v>
      </c>
      <c r="Y77" s="1">
        <f t="shared" si="58"/>
        <v>3</v>
      </c>
      <c r="Z77">
        <f t="shared" si="59"/>
        <v>195</v>
      </c>
      <c r="AC77">
        <f t="shared" si="60"/>
        <v>103</v>
      </c>
      <c r="AD77">
        <f t="shared" si="61"/>
        <v>1</v>
      </c>
      <c r="AE77">
        <f t="shared" si="62"/>
        <v>8</v>
      </c>
      <c r="AF77">
        <f t="shared" si="63"/>
        <v>3</v>
      </c>
      <c r="CS77" s="1"/>
    </row>
    <row r="78" spans="1:97" x14ac:dyDescent="0.15">
      <c r="A78" s="26">
        <v>74</v>
      </c>
      <c r="B78" s="26">
        <f t="shared" si="35"/>
        <v>0</v>
      </c>
      <c r="C78" s="26">
        <f t="shared" si="36"/>
        <v>0</v>
      </c>
      <c r="D78" s="26">
        <f t="shared" si="37"/>
        <v>0</v>
      </c>
      <c r="E78" s="26">
        <f t="shared" si="38"/>
        <v>0</v>
      </c>
      <c r="F78" s="26">
        <f t="shared" si="39"/>
        <v>0</v>
      </c>
      <c r="G78" s="26">
        <f t="shared" si="40"/>
        <v>0</v>
      </c>
      <c r="H78" s="26">
        <f t="shared" si="41"/>
        <v>0</v>
      </c>
      <c r="I78" s="26">
        <f t="shared" si="42"/>
        <v>0</v>
      </c>
      <c r="J78" s="26">
        <f t="shared" si="43"/>
        <v>0</v>
      </c>
      <c r="K78" s="26">
        <f t="shared" si="44"/>
        <v>0</v>
      </c>
      <c r="L78" s="26">
        <f t="shared" si="45"/>
        <v>0</v>
      </c>
      <c r="M78" s="26">
        <f t="shared" si="46"/>
        <v>0</v>
      </c>
      <c r="N78" s="26">
        <f t="shared" si="47"/>
        <v>0</v>
      </c>
      <c r="O78" s="26">
        <f t="shared" si="48"/>
        <v>0</v>
      </c>
      <c r="P78" s="26">
        <f t="shared" si="49"/>
        <v>0</v>
      </c>
      <c r="Q78" s="26">
        <f t="shared" si="50"/>
        <v>0</v>
      </c>
      <c r="R78" s="26">
        <f t="shared" si="51"/>
        <v>0</v>
      </c>
      <c r="S78" s="26">
        <f t="shared" si="52"/>
        <v>0</v>
      </c>
      <c r="T78" s="26">
        <f t="shared" si="53"/>
        <v>0</v>
      </c>
      <c r="U78" s="26">
        <f t="shared" si="54"/>
        <v>2</v>
      </c>
      <c r="V78" s="26">
        <f t="shared" si="55"/>
        <v>0</v>
      </c>
      <c r="W78" s="26">
        <f t="shared" si="56"/>
        <v>8</v>
      </c>
      <c r="X78" s="1">
        <f t="shared" si="57"/>
        <v>400</v>
      </c>
      <c r="Y78" s="1">
        <f t="shared" si="58"/>
        <v>4</v>
      </c>
      <c r="Z78">
        <f t="shared" si="59"/>
        <v>270</v>
      </c>
      <c r="AC78">
        <f t="shared" si="60"/>
        <v>104</v>
      </c>
      <c r="AD78">
        <f t="shared" si="61"/>
        <v>1</v>
      </c>
      <c r="AE78">
        <f t="shared" si="62"/>
        <v>8</v>
      </c>
      <c r="AF78">
        <f t="shared" si="63"/>
        <v>4</v>
      </c>
      <c r="CS78" s="1"/>
    </row>
    <row r="79" spans="1:97" x14ac:dyDescent="0.15">
      <c r="A79" s="26">
        <v>75</v>
      </c>
      <c r="B79" s="26">
        <f t="shared" si="35"/>
        <v>0</v>
      </c>
      <c r="C79" s="26">
        <f t="shared" si="36"/>
        <v>0</v>
      </c>
      <c r="D79" s="26">
        <f t="shared" si="37"/>
        <v>0</v>
      </c>
      <c r="E79" s="26">
        <f t="shared" si="38"/>
        <v>0</v>
      </c>
      <c r="F79" s="26">
        <f t="shared" si="39"/>
        <v>0</v>
      </c>
      <c r="G79" s="26">
        <f t="shared" si="40"/>
        <v>0</v>
      </c>
      <c r="H79" s="26">
        <f t="shared" si="41"/>
        <v>0</v>
      </c>
      <c r="I79" s="26">
        <f t="shared" si="42"/>
        <v>0</v>
      </c>
      <c r="J79" s="26">
        <f t="shared" si="43"/>
        <v>0</v>
      </c>
      <c r="K79" s="26">
        <f t="shared" si="44"/>
        <v>0</v>
      </c>
      <c r="L79" s="26">
        <f t="shared" si="45"/>
        <v>0</v>
      </c>
      <c r="M79" s="26">
        <f t="shared" si="46"/>
        <v>0</v>
      </c>
      <c r="N79" s="26">
        <f t="shared" si="47"/>
        <v>0</v>
      </c>
      <c r="O79" s="26">
        <f t="shared" si="48"/>
        <v>0</v>
      </c>
      <c r="P79" s="26">
        <f t="shared" si="49"/>
        <v>0</v>
      </c>
      <c r="Q79" s="26">
        <f t="shared" si="50"/>
        <v>0</v>
      </c>
      <c r="R79" s="26">
        <f t="shared" si="51"/>
        <v>0</v>
      </c>
      <c r="S79" s="26">
        <f t="shared" si="52"/>
        <v>0</v>
      </c>
      <c r="T79" s="26">
        <f t="shared" si="53"/>
        <v>0</v>
      </c>
      <c r="U79" s="26">
        <f t="shared" si="54"/>
        <v>2.5</v>
      </c>
      <c r="V79" s="26">
        <f t="shared" si="55"/>
        <v>0</v>
      </c>
      <c r="W79" s="26">
        <f t="shared" si="56"/>
        <v>8</v>
      </c>
      <c r="X79" s="1">
        <f t="shared" si="57"/>
        <v>800</v>
      </c>
      <c r="Y79" s="1">
        <f t="shared" si="58"/>
        <v>5</v>
      </c>
      <c r="Z79">
        <f t="shared" si="59"/>
        <v>375</v>
      </c>
      <c r="AC79">
        <f t="shared" si="60"/>
        <v>105</v>
      </c>
      <c r="AD79">
        <f t="shared" si="61"/>
        <v>1</v>
      </c>
      <c r="AE79">
        <f t="shared" si="62"/>
        <v>8</v>
      </c>
      <c r="AF79">
        <f t="shared" si="63"/>
        <v>5</v>
      </c>
      <c r="CS79" s="1"/>
    </row>
    <row r="80" spans="1:97" x14ac:dyDescent="0.15">
      <c r="A80" s="26">
        <v>76</v>
      </c>
      <c r="B80" s="26">
        <f t="shared" si="35"/>
        <v>0</v>
      </c>
      <c r="C80" s="26">
        <f t="shared" si="36"/>
        <v>0</v>
      </c>
      <c r="D80" s="26">
        <f t="shared" si="37"/>
        <v>0</v>
      </c>
      <c r="E80" s="26">
        <f t="shared" si="38"/>
        <v>0</v>
      </c>
      <c r="F80" s="26">
        <f t="shared" si="39"/>
        <v>0</v>
      </c>
      <c r="G80" s="26">
        <f t="shared" si="40"/>
        <v>0</v>
      </c>
      <c r="H80" s="26">
        <f t="shared" si="41"/>
        <v>0</v>
      </c>
      <c r="I80" s="26">
        <f t="shared" si="42"/>
        <v>0</v>
      </c>
      <c r="J80" s="26">
        <f t="shared" si="43"/>
        <v>0</v>
      </c>
      <c r="K80" s="26">
        <f t="shared" si="44"/>
        <v>0</v>
      </c>
      <c r="L80" s="26">
        <f t="shared" si="45"/>
        <v>0</v>
      </c>
      <c r="M80" s="26">
        <f t="shared" si="46"/>
        <v>0</v>
      </c>
      <c r="N80" s="26">
        <f t="shared" si="47"/>
        <v>0</v>
      </c>
      <c r="O80" s="26">
        <f t="shared" si="48"/>
        <v>0</v>
      </c>
      <c r="P80" s="26">
        <f t="shared" si="49"/>
        <v>0</v>
      </c>
      <c r="Q80" s="26">
        <f t="shared" si="50"/>
        <v>0</v>
      </c>
      <c r="R80" s="26">
        <f t="shared" si="51"/>
        <v>0</v>
      </c>
      <c r="S80" s="26">
        <f t="shared" si="52"/>
        <v>0</v>
      </c>
      <c r="T80" s="26">
        <f t="shared" si="53"/>
        <v>0</v>
      </c>
      <c r="U80" s="26">
        <f t="shared" si="54"/>
        <v>3</v>
      </c>
      <c r="V80" s="26">
        <f t="shared" si="55"/>
        <v>0</v>
      </c>
      <c r="W80" s="26">
        <f t="shared" si="56"/>
        <v>8</v>
      </c>
      <c r="X80" s="1">
        <f t="shared" si="57"/>
        <v>1600</v>
      </c>
      <c r="Y80" s="1">
        <f t="shared" si="58"/>
        <v>6</v>
      </c>
      <c r="Z80">
        <f t="shared" si="59"/>
        <v>480</v>
      </c>
      <c r="AC80">
        <f t="shared" si="60"/>
        <v>106</v>
      </c>
      <c r="AD80">
        <f t="shared" si="61"/>
        <v>1</v>
      </c>
      <c r="AE80">
        <f t="shared" si="62"/>
        <v>8</v>
      </c>
      <c r="AF80">
        <f t="shared" si="63"/>
        <v>6</v>
      </c>
      <c r="CS80" s="1"/>
    </row>
    <row r="81" spans="1:97" x14ac:dyDescent="0.15">
      <c r="A81" s="26">
        <v>77</v>
      </c>
      <c r="B81" s="26">
        <f t="shared" si="35"/>
        <v>0</v>
      </c>
      <c r="C81" s="26">
        <f t="shared" si="36"/>
        <v>0</v>
      </c>
      <c r="D81" s="26">
        <f t="shared" si="37"/>
        <v>0</v>
      </c>
      <c r="E81" s="26">
        <f t="shared" si="38"/>
        <v>0</v>
      </c>
      <c r="F81" s="26">
        <f t="shared" si="39"/>
        <v>0</v>
      </c>
      <c r="G81" s="26">
        <f t="shared" si="40"/>
        <v>0</v>
      </c>
      <c r="H81" s="26">
        <f t="shared" si="41"/>
        <v>0</v>
      </c>
      <c r="I81" s="26">
        <f t="shared" si="42"/>
        <v>0</v>
      </c>
      <c r="J81" s="26">
        <f t="shared" si="43"/>
        <v>0</v>
      </c>
      <c r="K81" s="26">
        <f t="shared" si="44"/>
        <v>0</v>
      </c>
      <c r="L81" s="26">
        <f t="shared" si="45"/>
        <v>0</v>
      </c>
      <c r="M81" s="26">
        <f t="shared" si="46"/>
        <v>0</v>
      </c>
      <c r="N81" s="26">
        <f t="shared" si="47"/>
        <v>0</v>
      </c>
      <c r="O81" s="26">
        <f t="shared" si="48"/>
        <v>0</v>
      </c>
      <c r="P81" s="26">
        <f t="shared" si="49"/>
        <v>0</v>
      </c>
      <c r="Q81" s="26">
        <f t="shared" si="50"/>
        <v>0</v>
      </c>
      <c r="R81" s="26">
        <f t="shared" si="51"/>
        <v>0</v>
      </c>
      <c r="S81" s="26">
        <f t="shared" si="52"/>
        <v>0</v>
      </c>
      <c r="T81" s="26">
        <f t="shared" si="53"/>
        <v>0</v>
      </c>
      <c r="U81" s="26">
        <f t="shared" si="54"/>
        <v>3.5</v>
      </c>
      <c r="V81" s="26">
        <f t="shared" si="55"/>
        <v>0</v>
      </c>
      <c r="W81" s="26">
        <f t="shared" si="56"/>
        <v>8</v>
      </c>
      <c r="X81" s="1">
        <f t="shared" si="57"/>
        <v>3200</v>
      </c>
      <c r="Y81" s="1">
        <f t="shared" si="58"/>
        <v>7</v>
      </c>
      <c r="Z81">
        <f t="shared" si="59"/>
        <v>650</v>
      </c>
      <c r="AC81">
        <f t="shared" si="60"/>
        <v>107</v>
      </c>
      <c r="AD81">
        <f t="shared" si="61"/>
        <v>1</v>
      </c>
      <c r="AE81">
        <f t="shared" si="62"/>
        <v>8</v>
      </c>
      <c r="AF81">
        <f t="shared" si="63"/>
        <v>7</v>
      </c>
      <c r="CS81" s="1"/>
    </row>
    <row r="82" spans="1:97" x14ac:dyDescent="0.15">
      <c r="A82" s="26">
        <v>78</v>
      </c>
      <c r="B82" s="26">
        <f t="shared" si="35"/>
        <v>0</v>
      </c>
      <c r="C82" s="26">
        <f t="shared" si="36"/>
        <v>0</v>
      </c>
      <c r="D82" s="26">
        <f t="shared" si="37"/>
        <v>0</v>
      </c>
      <c r="E82" s="26">
        <f t="shared" si="38"/>
        <v>0</v>
      </c>
      <c r="F82" s="26">
        <f t="shared" si="39"/>
        <v>0</v>
      </c>
      <c r="G82" s="26">
        <f t="shared" si="40"/>
        <v>0</v>
      </c>
      <c r="H82" s="26">
        <f t="shared" si="41"/>
        <v>0</v>
      </c>
      <c r="I82" s="26">
        <f t="shared" si="42"/>
        <v>0</v>
      </c>
      <c r="J82" s="26">
        <f t="shared" si="43"/>
        <v>0</v>
      </c>
      <c r="K82" s="26">
        <f t="shared" si="44"/>
        <v>0</v>
      </c>
      <c r="L82" s="26">
        <f t="shared" si="45"/>
        <v>0</v>
      </c>
      <c r="M82" s="26">
        <f t="shared" si="46"/>
        <v>0</v>
      </c>
      <c r="N82" s="26">
        <f t="shared" si="47"/>
        <v>0</v>
      </c>
      <c r="O82" s="26">
        <f t="shared" si="48"/>
        <v>0</v>
      </c>
      <c r="P82" s="26">
        <f t="shared" si="49"/>
        <v>0</v>
      </c>
      <c r="Q82" s="26">
        <f t="shared" si="50"/>
        <v>0</v>
      </c>
      <c r="R82" s="26">
        <f t="shared" si="51"/>
        <v>0</v>
      </c>
      <c r="S82" s="26">
        <f t="shared" si="52"/>
        <v>0</v>
      </c>
      <c r="T82" s="26">
        <f t="shared" si="53"/>
        <v>0</v>
      </c>
      <c r="U82" s="26">
        <f t="shared" si="54"/>
        <v>4</v>
      </c>
      <c r="V82" s="26">
        <f t="shared" si="55"/>
        <v>0</v>
      </c>
      <c r="W82" s="26">
        <f t="shared" si="56"/>
        <v>8</v>
      </c>
      <c r="X82" s="1">
        <f t="shared" si="57"/>
        <v>6400</v>
      </c>
      <c r="Y82" s="1">
        <f t="shared" si="58"/>
        <v>8</v>
      </c>
      <c r="Z82">
        <f t="shared" si="59"/>
        <v>820</v>
      </c>
      <c r="AC82">
        <f t="shared" si="60"/>
        <v>108</v>
      </c>
      <c r="AD82">
        <f t="shared" si="61"/>
        <v>1</v>
      </c>
      <c r="AE82">
        <f t="shared" si="62"/>
        <v>8</v>
      </c>
      <c r="AF82">
        <f t="shared" si="63"/>
        <v>8</v>
      </c>
      <c r="CS82" s="1"/>
    </row>
    <row r="83" spans="1:97" x14ac:dyDescent="0.15">
      <c r="A83" s="26">
        <v>79</v>
      </c>
      <c r="B83" s="26">
        <f t="shared" si="35"/>
        <v>0</v>
      </c>
      <c r="C83" s="26">
        <f t="shared" si="36"/>
        <v>0</v>
      </c>
      <c r="D83" s="26">
        <f t="shared" si="37"/>
        <v>0</v>
      </c>
      <c r="E83" s="26">
        <f t="shared" si="38"/>
        <v>0</v>
      </c>
      <c r="F83" s="26">
        <f t="shared" si="39"/>
        <v>0</v>
      </c>
      <c r="G83" s="26">
        <f t="shared" si="40"/>
        <v>0</v>
      </c>
      <c r="H83" s="26">
        <f t="shared" si="41"/>
        <v>0</v>
      </c>
      <c r="I83" s="26">
        <f t="shared" si="42"/>
        <v>0</v>
      </c>
      <c r="J83" s="26">
        <f t="shared" si="43"/>
        <v>0</v>
      </c>
      <c r="K83" s="26">
        <f t="shared" si="44"/>
        <v>0</v>
      </c>
      <c r="L83" s="26">
        <f t="shared" si="45"/>
        <v>0</v>
      </c>
      <c r="M83" s="26">
        <f t="shared" si="46"/>
        <v>0</v>
      </c>
      <c r="N83" s="26">
        <f t="shared" si="47"/>
        <v>0</v>
      </c>
      <c r="O83" s="26">
        <f t="shared" si="48"/>
        <v>0</v>
      </c>
      <c r="P83" s="26">
        <f t="shared" si="49"/>
        <v>0</v>
      </c>
      <c r="Q83" s="26">
        <f t="shared" si="50"/>
        <v>0</v>
      </c>
      <c r="R83" s="26">
        <f t="shared" si="51"/>
        <v>0</v>
      </c>
      <c r="S83" s="26">
        <f t="shared" si="52"/>
        <v>0</v>
      </c>
      <c r="T83" s="26">
        <f t="shared" si="53"/>
        <v>0</v>
      </c>
      <c r="U83" s="26">
        <f t="shared" si="54"/>
        <v>4.5</v>
      </c>
      <c r="V83" s="26">
        <f t="shared" si="55"/>
        <v>0</v>
      </c>
      <c r="W83" s="26">
        <f t="shared" si="56"/>
        <v>8</v>
      </c>
      <c r="X83" s="1">
        <f t="shared" si="57"/>
        <v>12800</v>
      </c>
      <c r="Y83" s="1">
        <f t="shared" si="58"/>
        <v>9</v>
      </c>
      <c r="Z83">
        <f t="shared" si="59"/>
        <v>990</v>
      </c>
      <c r="AC83">
        <f t="shared" si="60"/>
        <v>109</v>
      </c>
      <c r="AD83">
        <f t="shared" si="61"/>
        <v>1</v>
      </c>
      <c r="AE83">
        <f t="shared" si="62"/>
        <v>8</v>
      </c>
      <c r="AF83">
        <f t="shared" si="63"/>
        <v>9</v>
      </c>
      <c r="CS83" s="1"/>
    </row>
    <row r="84" spans="1:97" x14ac:dyDescent="0.15">
      <c r="A84" s="26">
        <v>80</v>
      </c>
      <c r="B84" s="26">
        <f t="shared" si="35"/>
        <v>0</v>
      </c>
      <c r="C84" s="26">
        <f t="shared" si="36"/>
        <v>0</v>
      </c>
      <c r="D84" s="26">
        <f t="shared" si="37"/>
        <v>0</v>
      </c>
      <c r="E84" s="26">
        <f t="shared" si="38"/>
        <v>0</v>
      </c>
      <c r="F84" s="26">
        <f t="shared" si="39"/>
        <v>0</v>
      </c>
      <c r="G84" s="26">
        <f t="shared" si="40"/>
        <v>0</v>
      </c>
      <c r="H84" s="26">
        <f t="shared" si="41"/>
        <v>0</v>
      </c>
      <c r="I84" s="26">
        <f t="shared" si="42"/>
        <v>0</v>
      </c>
      <c r="J84" s="26">
        <f t="shared" si="43"/>
        <v>0</v>
      </c>
      <c r="K84" s="26">
        <f t="shared" si="44"/>
        <v>0</v>
      </c>
      <c r="L84" s="26">
        <f t="shared" si="45"/>
        <v>0</v>
      </c>
      <c r="M84" s="26">
        <f t="shared" si="46"/>
        <v>0</v>
      </c>
      <c r="N84" s="26">
        <f t="shared" si="47"/>
        <v>0</v>
      </c>
      <c r="O84" s="26">
        <f t="shared" si="48"/>
        <v>0</v>
      </c>
      <c r="P84" s="26">
        <f t="shared" si="49"/>
        <v>0</v>
      </c>
      <c r="Q84" s="26">
        <f t="shared" si="50"/>
        <v>0</v>
      </c>
      <c r="R84" s="26">
        <f t="shared" si="51"/>
        <v>0</v>
      </c>
      <c r="S84" s="26">
        <f t="shared" si="52"/>
        <v>0</v>
      </c>
      <c r="T84" s="26">
        <f t="shared" si="53"/>
        <v>0</v>
      </c>
      <c r="U84" s="26">
        <f t="shared" si="54"/>
        <v>5</v>
      </c>
      <c r="V84" s="26">
        <f t="shared" si="55"/>
        <v>0</v>
      </c>
      <c r="W84" s="26">
        <f t="shared" si="56"/>
        <v>8</v>
      </c>
      <c r="X84" s="1">
        <f t="shared" si="57"/>
        <v>25600</v>
      </c>
      <c r="Y84" s="1">
        <f t="shared" si="58"/>
        <v>10</v>
      </c>
      <c r="Z84">
        <f t="shared" si="59"/>
        <v>1176</v>
      </c>
      <c r="AC84">
        <f t="shared" si="60"/>
        <v>110</v>
      </c>
      <c r="AD84">
        <f t="shared" si="61"/>
        <v>1</v>
      </c>
      <c r="AE84">
        <f t="shared" si="62"/>
        <v>8</v>
      </c>
      <c r="AF84">
        <f t="shared" si="63"/>
        <v>10</v>
      </c>
      <c r="CS84" s="1"/>
    </row>
    <row r="85" spans="1:97" x14ac:dyDescent="0.15">
      <c r="A85" s="26">
        <v>81</v>
      </c>
      <c r="B85" s="26">
        <f t="shared" si="35"/>
        <v>0</v>
      </c>
      <c r="C85" s="26">
        <f t="shared" si="36"/>
        <v>0</v>
      </c>
      <c r="D85" s="26">
        <f t="shared" si="37"/>
        <v>0</v>
      </c>
      <c r="E85" s="26">
        <f t="shared" si="38"/>
        <v>0</v>
      </c>
      <c r="F85" s="26">
        <f t="shared" si="39"/>
        <v>0</v>
      </c>
      <c r="G85" s="26">
        <f t="shared" si="40"/>
        <v>0</v>
      </c>
      <c r="H85" s="26">
        <f t="shared" si="41"/>
        <v>0</v>
      </c>
      <c r="I85" s="26">
        <f t="shared" si="42"/>
        <v>0</v>
      </c>
      <c r="J85" s="26">
        <f t="shared" si="43"/>
        <v>0</v>
      </c>
      <c r="K85" s="26">
        <f t="shared" si="44"/>
        <v>0</v>
      </c>
      <c r="L85" s="26">
        <f t="shared" si="45"/>
        <v>0</v>
      </c>
      <c r="M85" s="26">
        <f t="shared" si="46"/>
        <v>0</v>
      </c>
      <c r="N85" s="26">
        <f t="shared" si="47"/>
        <v>0</v>
      </c>
      <c r="O85" s="26">
        <f t="shared" si="48"/>
        <v>0</v>
      </c>
      <c r="P85" s="26">
        <f t="shared" si="49"/>
        <v>0</v>
      </c>
      <c r="Q85" s="26">
        <f t="shared" si="50"/>
        <v>0</v>
      </c>
      <c r="R85" s="26">
        <f t="shared" si="51"/>
        <v>0</v>
      </c>
      <c r="S85" s="26">
        <f t="shared" si="52"/>
        <v>0</v>
      </c>
      <c r="T85" s="26">
        <f t="shared" si="53"/>
        <v>0</v>
      </c>
      <c r="U85" s="26">
        <f t="shared" si="54"/>
        <v>0</v>
      </c>
      <c r="V85" s="26">
        <f t="shared" si="55"/>
        <v>0.25</v>
      </c>
      <c r="W85" s="26">
        <f t="shared" si="56"/>
        <v>9</v>
      </c>
      <c r="X85" s="1">
        <f t="shared" si="57"/>
        <v>30</v>
      </c>
      <c r="Y85" s="1">
        <f t="shared" si="58"/>
        <v>1</v>
      </c>
      <c r="Z85">
        <f t="shared" si="59"/>
        <v>67</v>
      </c>
      <c r="AC85">
        <f t="shared" si="60"/>
        <v>101</v>
      </c>
      <c r="AD85">
        <f t="shared" si="61"/>
        <v>1</v>
      </c>
      <c r="AE85">
        <f t="shared" si="62"/>
        <v>9</v>
      </c>
      <c r="AF85">
        <f t="shared" si="63"/>
        <v>1</v>
      </c>
      <c r="CS85" s="1"/>
    </row>
    <row r="86" spans="1:97" x14ac:dyDescent="0.15">
      <c r="A86" s="26">
        <v>82</v>
      </c>
      <c r="B86" s="26">
        <f t="shared" si="35"/>
        <v>0</v>
      </c>
      <c r="C86" s="26">
        <f t="shared" si="36"/>
        <v>0</v>
      </c>
      <c r="D86" s="26">
        <f t="shared" si="37"/>
        <v>0</v>
      </c>
      <c r="E86" s="26">
        <f t="shared" si="38"/>
        <v>0</v>
      </c>
      <c r="F86" s="26">
        <f t="shared" si="39"/>
        <v>0</v>
      </c>
      <c r="G86" s="26">
        <f t="shared" si="40"/>
        <v>0</v>
      </c>
      <c r="H86" s="26">
        <f t="shared" si="41"/>
        <v>0</v>
      </c>
      <c r="I86" s="26">
        <f t="shared" si="42"/>
        <v>0</v>
      </c>
      <c r="J86" s="26">
        <f t="shared" si="43"/>
        <v>0</v>
      </c>
      <c r="K86" s="26">
        <f t="shared" si="44"/>
        <v>0</v>
      </c>
      <c r="L86" s="26">
        <f t="shared" si="45"/>
        <v>0</v>
      </c>
      <c r="M86" s="26">
        <f t="shared" si="46"/>
        <v>0</v>
      </c>
      <c r="N86" s="26">
        <f t="shared" si="47"/>
        <v>0</v>
      </c>
      <c r="O86" s="26">
        <f t="shared" si="48"/>
        <v>0</v>
      </c>
      <c r="P86" s="26">
        <f t="shared" si="49"/>
        <v>0</v>
      </c>
      <c r="Q86" s="26">
        <f t="shared" si="50"/>
        <v>0</v>
      </c>
      <c r="R86" s="26">
        <f t="shared" si="51"/>
        <v>0</v>
      </c>
      <c r="S86" s="26">
        <f t="shared" si="52"/>
        <v>0</v>
      </c>
      <c r="T86" s="26">
        <f t="shared" si="53"/>
        <v>0</v>
      </c>
      <c r="U86" s="26">
        <f t="shared" si="54"/>
        <v>0</v>
      </c>
      <c r="V86" s="26">
        <f t="shared" si="55"/>
        <v>0.5</v>
      </c>
      <c r="W86" s="26">
        <f t="shared" si="56"/>
        <v>9</v>
      </c>
      <c r="X86" s="1">
        <f t="shared" si="57"/>
        <v>100</v>
      </c>
      <c r="Y86" s="1">
        <f t="shared" si="58"/>
        <v>2</v>
      </c>
      <c r="Z86">
        <f t="shared" si="59"/>
        <v>120</v>
      </c>
      <c r="AC86">
        <f t="shared" si="60"/>
        <v>102</v>
      </c>
      <c r="AD86">
        <f t="shared" si="61"/>
        <v>1</v>
      </c>
      <c r="AE86">
        <f t="shared" si="62"/>
        <v>9</v>
      </c>
      <c r="AF86">
        <f t="shared" si="63"/>
        <v>2</v>
      </c>
      <c r="CS86" s="1"/>
    </row>
    <row r="87" spans="1:97" x14ac:dyDescent="0.15">
      <c r="A87" s="26">
        <v>83</v>
      </c>
      <c r="B87" s="26">
        <f t="shared" si="35"/>
        <v>0</v>
      </c>
      <c r="C87" s="26">
        <f t="shared" si="36"/>
        <v>0</v>
      </c>
      <c r="D87" s="26">
        <f t="shared" si="37"/>
        <v>0</v>
      </c>
      <c r="E87" s="26">
        <f t="shared" si="38"/>
        <v>0</v>
      </c>
      <c r="F87" s="26">
        <f t="shared" si="39"/>
        <v>0</v>
      </c>
      <c r="G87" s="26">
        <f t="shared" si="40"/>
        <v>0</v>
      </c>
      <c r="H87" s="26">
        <f t="shared" si="41"/>
        <v>0</v>
      </c>
      <c r="I87" s="26">
        <f t="shared" si="42"/>
        <v>0</v>
      </c>
      <c r="J87" s="26">
        <f t="shared" si="43"/>
        <v>0</v>
      </c>
      <c r="K87" s="26">
        <f t="shared" si="44"/>
        <v>0</v>
      </c>
      <c r="L87" s="26">
        <f t="shared" si="45"/>
        <v>0</v>
      </c>
      <c r="M87" s="26">
        <f t="shared" si="46"/>
        <v>0</v>
      </c>
      <c r="N87" s="26">
        <f t="shared" si="47"/>
        <v>0</v>
      </c>
      <c r="O87" s="26">
        <f t="shared" si="48"/>
        <v>0</v>
      </c>
      <c r="P87" s="26">
        <f t="shared" si="49"/>
        <v>0</v>
      </c>
      <c r="Q87" s="26">
        <f t="shared" si="50"/>
        <v>0</v>
      </c>
      <c r="R87" s="26">
        <f t="shared" si="51"/>
        <v>0</v>
      </c>
      <c r="S87" s="26">
        <f t="shared" si="52"/>
        <v>0</v>
      </c>
      <c r="T87" s="26">
        <f t="shared" si="53"/>
        <v>0</v>
      </c>
      <c r="U87" s="26">
        <f t="shared" si="54"/>
        <v>0</v>
      </c>
      <c r="V87" s="26">
        <f t="shared" si="55"/>
        <v>0.75</v>
      </c>
      <c r="W87" s="26">
        <f t="shared" si="56"/>
        <v>9</v>
      </c>
      <c r="X87" s="1">
        <f t="shared" si="57"/>
        <v>200</v>
      </c>
      <c r="Y87" s="1">
        <f t="shared" si="58"/>
        <v>3</v>
      </c>
      <c r="Z87">
        <f t="shared" si="59"/>
        <v>195</v>
      </c>
      <c r="AC87">
        <f t="shared" si="60"/>
        <v>103</v>
      </c>
      <c r="AD87">
        <f t="shared" si="61"/>
        <v>1</v>
      </c>
      <c r="AE87">
        <f t="shared" si="62"/>
        <v>9</v>
      </c>
      <c r="AF87">
        <f t="shared" si="63"/>
        <v>3</v>
      </c>
      <c r="CS87" s="1"/>
    </row>
    <row r="88" spans="1:97" x14ac:dyDescent="0.15">
      <c r="A88" s="26">
        <v>84</v>
      </c>
      <c r="B88" s="26">
        <f t="shared" si="35"/>
        <v>0</v>
      </c>
      <c r="C88" s="26">
        <f t="shared" si="36"/>
        <v>0</v>
      </c>
      <c r="D88" s="26">
        <f t="shared" si="37"/>
        <v>0</v>
      </c>
      <c r="E88" s="26">
        <f t="shared" si="38"/>
        <v>0</v>
      </c>
      <c r="F88" s="26">
        <f t="shared" si="39"/>
        <v>0</v>
      </c>
      <c r="G88" s="26">
        <f t="shared" si="40"/>
        <v>0</v>
      </c>
      <c r="H88" s="26">
        <f t="shared" si="41"/>
        <v>0</v>
      </c>
      <c r="I88" s="26">
        <f t="shared" si="42"/>
        <v>0</v>
      </c>
      <c r="J88" s="26">
        <f t="shared" si="43"/>
        <v>0</v>
      </c>
      <c r="K88" s="26">
        <f t="shared" si="44"/>
        <v>0</v>
      </c>
      <c r="L88" s="26">
        <f t="shared" si="45"/>
        <v>0</v>
      </c>
      <c r="M88" s="26">
        <f t="shared" si="46"/>
        <v>0</v>
      </c>
      <c r="N88" s="26">
        <f t="shared" si="47"/>
        <v>0</v>
      </c>
      <c r="O88" s="26">
        <f t="shared" si="48"/>
        <v>0</v>
      </c>
      <c r="P88" s="26">
        <f t="shared" si="49"/>
        <v>0</v>
      </c>
      <c r="Q88" s="26">
        <f t="shared" si="50"/>
        <v>0</v>
      </c>
      <c r="R88" s="26">
        <f t="shared" si="51"/>
        <v>0</v>
      </c>
      <c r="S88" s="26">
        <f t="shared" si="52"/>
        <v>0</v>
      </c>
      <c r="T88" s="26">
        <f t="shared" si="53"/>
        <v>0</v>
      </c>
      <c r="U88" s="26">
        <f t="shared" si="54"/>
        <v>0</v>
      </c>
      <c r="V88" s="26">
        <f t="shared" si="55"/>
        <v>1</v>
      </c>
      <c r="W88" s="26">
        <f t="shared" si="56"/>
        <v>9</v>
      </c>
      <c r="X88" s="1">
        <f t="shared" si="57"/>
        <v>400</v>
      </c>
      <c r="Y88" s="1">
        <f t="shared" si="58"/>
        <v>4</v>
      </c>
      <c r="Z88">
        <f t="shared" si="59"/>
        <v>270</v>
      </c>
      <c r="AC88">
        <f t="shared" si="60"/>
        <v>104</v>
      </c>
      <c r="AD88">
        <f t="shared" si="61"/>
        <v>1</v>
      </c>
      <c r="AE88">
        <f t="shared" si="62"/>
        <v>9</v>
      </c>
      <c r="AF88">
        <f t="shared" si="63"/>
        <v>4</v>
      </c>
      <c r="CS88" s="1"/>
    </row>
    <row r="89" spans="1:97" x14ac:dyDescent="0.15">
      <c r="A89" s="26">
        <v>85</v>
      </c>
      <c r="B89" s="26">
        <f t="shared" si="35"/>
        <v>0</v>
      </c>
      <c r="C89" s="26">
        <f t="shared" si="36"/>
        <v>0</v>
      </c>
      <c r="D89" s="26">
        <f t="shared" si="37"/>
        <v>0</v>
      </c>
      <c r="E89" s="26">
        <f t="shared" si="38"/>
        <v>0</v>
      </c>
      <c r="F89" s="26">
        <f t="shared" si="39"/>
        <v>0</v>
      </c>
      <c r="G89" s="26">
        <f t="shared" si="40"/>
        <v>0</v>
      </c>
      <c r="H89" s="26">
        <f t="shared" si="41"/>
        <v>0</v>
      </c>
      <c r="I89" s="26">
        <f t="shared" si="42"/>
        <v>0</v>
      </c>
      <c r="J89" s="26">
        <f t="shared" si="43"/>
        <v>0</v>
      </c>
      <c r="K89" s="26">
        <f t="shared" si="44"/>
        <v>0</v>
      </c>
      <c r="L89" s="26">
        <f t="shared" si="45"/>
        <v>0</v>
      </c>
      <c r="M89" s="26">
        <f t="shared" si="46"/>
        <v>0</v>
      </c>
      <c r="N89" s="26">
        <f t="shared" si="47"/>
        <v>0</v>
      </c>
      <c r="O89" s="26">
        <f t="shared" si="48"/>
        <v>0</v>
      </c>
      <c r="P89" s="26">
        <f t="shared" si="49"/>
        <v>0</v>
      </c>
      <c r="Q89" s="26">
        <f t="shared" si="50"/>
        <v>0</v>
      </c>
      <c r="R89" s="26">
        <f t="shared" si="51"/>
        <v>0</v>
      </c>
      <c r="S89" s="26">
        <f t="shared" si="52"/>
        <v>0</v>
      </c>
      <c r="T89" s="26">
        <f t="shared" si="53"/>
        <v>0</v>
      </c>
      <c r="U89" s="26">
        <f t="shared" si="54"/>
        <v>0</v>
      </c>
      <c r="V89" s="26">
        <f t="shared" si="55"/>
        <v>1.25</v>
      </c>
      <c r="W89" s="26">
        <f t="shared" si="56"/>
        <v>9</v>
      </c>
      <c r="X89" s="1">
        <f t="shared" si="57"/>
        <v>800</v>
      </c>
      <c r="Y89" s="1">
        <f t="shared" si="58"/>
        <v>5</v>
      </c>
      <c r="Z89">
        <f t="shared" si="59"/>
        <v>375</v>
      </c>
      <c r="AC89">
        <f t="shared" si="60"/>
        <v>105</v>
      </c>
      <c r="AD89">
        <f t="shared" si="61"/>
        <v>1</v>
      </c>
      <c r="AE89">
        <f t="shared" si="62"/>
        <v>9</v>
      </c>
      <c r="AF89">
        <f t="shared" si="63"/>
        <v>5</v>
      </c>
      <c r="CS89" s="1"/>
    </row>
    <row r="90" spans="1:97" x14ac:dyDescent="0.15">
      <c r="A90" s="26">
        <v>86</v>
      </c>
      <c r="B90" s="26">
        <f t="shared" si="35"/>
        <v>0</v>
      </c>
      <c r="C90" s="26">
        <f t="shared" si="36"/>
        <v>0</v>
      </c>
      <c r="D90" s="26">
        <f t="shared" si="37"/>
        <v>0</v>
      </c>
      <c r="E90" s="26">
        <f t="shared" si="38"/>
        <v>0</v>
      </c>
      <c r="F90" s="26">
        <f t="shared" si="39"/>
        <v>0</v>
      </c>
      <c r="G90" s="26">
        <f t="shared" si="40"/>
        <v>0</v>
      </c>
      <c r="H90" s="26">
        <f t="shared" si="41"/>
        <v>0</v>
      </c>
      <c r="I90" s="26">
        <f t="shared" si="42"/>
        <v>0</v>
      </c>
      <c r="J90" s="26">
        <f t="shared" si="43"/>
        <v>0</v>
      </c>
      <c r="K90" s="26">
        <f t="shared" si="44"/>
        <v>0</v>
      </c>
      <c r="L90" s="26">
        <f t="shared" si="45"/>
        <v>0</v>
      </c>
      <c r="M90" s="26">
        <f t="shared" si="46"/>
        <v>0</v>
      </c>
      <c r="N90" s="26">
        <f t="shared" si="47"/>
        <v>0</v>
      </c>
      <c r="O90" s="26">
        <f t="shared" si="48"/>
        <v>0</v>
      </c>
      <c r="P90" s="26">
        <f t="shared" si="49"/>
        <v>0</v>
      </c>
      <c r="Q90" s="26">
        <f t="shared" si="50"/>
        <v>0</v>
      </c>
      <c r="R90" s="26">
        <f t="shared" si="51"/>
        <v>0</v>
      </c>
      <c r="S90" s="26">
        <f t="shared" si="52"/>
        <v>0</v>
      </c>
      <c r="T90" s="26">
        <f t="shared" si="53"/>
        <v>0</v>
      </c>
      <c r="U90" s="26">
        <f t="shared" si="54"/>
        <v>0</v>
      </c>
      <c r="V90" s="26">
        <f t="shared" si="55"/>
        <v>1.5</v>
      </c>
      <c r="W90" s="26">
        <f t="shared" si="56"/>
        <v>9</v>
      </c>
      <c r="X90" s="1">
        <f t="shared" si="57"/>
        <v>1600</v>
      </c>
      <c r="Y90" s="1">
        <f t="shared" si="58"/>
        <v>6</v>
      </c>
      <c r="Z90">
        <f t="shared" si="59"/>
        <v>480</v>
      </c>
      <c r="AC90">
        <f t="shared" si="60"/>
        <v>106</v>
      </c>
      <c r="AD90">
        <f t="shared" si="61"/>
        <v>1</v>
      </c>
      <c r="AE90">
        <f t="shared" si="62"/>
        <v>9</v>
      </c>
      <c r="AF90">
        <f t="shared" si="63"/>
        <v>6</v>
      </c>
      <c r="CS90" s="1"/>
    </row>
    <row r="91" spans="1:97" x14ac:dyDescent="0.15">
      <c r="A91" s="26">
        <v>87</v>
      </c>
      <c r="B91" s="26">
        <f t="shared" si="35"/>
        <v>0</v>
      </c>
      <c r="C91" s="26">
        <f t="shared" si="36"/>
        <v>0</v>
      </c>
      <c r="D91" s="26">
        <f t="shared" si="37"/>
        <v>0</v>
      </c>
      <c r="E91" s="26">
        <f t="shared" si="38"/>
        <v>0</v>
      </c>
      <c r="F91" s="26">
        <f t="shared" si="39"/>
        <v>0</v>
      </c>
      <c r="G91" s="26">
        <f t="shared" si="40"/>
        <v>0</v>
      </c>
      <c r="H91" s="26">
        <f t="shared" si="41"/>
        <v>0</v>
      </c>
      <c r="I91" s="26">
        <f t="shared" si="42"/>
        <v>0</v>
      </c>
      <c r="J91" s="26">
        <f t="shared" si="43"/>
        <v>0</v>
      </c>
      <c r="K91" s="26">
        <f t="shared" si="44"/>
        <v>0</v>
      </c>
      <c r="L91" s="26">
        <f t="shared" si="45"/>
        <v>0</v>
      </c>
      <c r="M91" s="26">
        <f t="shared" si="46"/>
        <v>0</v>
      </c>
      <c r="N91" s="26">
        <f t="shared" si="47"/>
        <v>0</v>
      </c>
      <c r="O91" s="26">
        <f t="shared" si="48"/>
        <v>0</v>
      </c>
      <c r="P91" s="26">
        <f t="shared" si="49"/>
        <v>0</v>
      </c>
      <c r="Q91" s="26">
        <f t="shared" si="50"/>
        <v>0</v>
      </c>
      <c r="R91" s="26">
        <f t="shared" si="51"/>
        <v>0</v>
      </c>
      <c r="S91" s="26">
        <f t="shared" si="52"/>
        <v>0</v>
      </c>
      <c r="T91" s="26">
        <f t="shared" si="53"/>
        <v>0</v>
      </c>
      <c r="U91" s="26">
        <f t="shared" si="54"/>
        <v>0</v>
      </c>
      <c r="V91" s="26">
        <f t="shared" si="55"/>
        <v>1.75</v>
      </c>
      <c r="W91" s="26">
        <f t="shared" si="56"/>
        <v>9</v>
      </c>
      <c r="X91" s="1">
        <f t="shared" si="57"/>
        <v>3200</v>
      </c>
      <c r="Y91" s="1">
        <f t="shared" si="58"/>
        <v>7</v>
      </c>
      <c r="Z91">
        <f t="shared" si="59"/>
        <v>650</v>
      </c>
      <c r="AC91">
        <f t="shared" si="60"/>
        <v>107</v>
      </c>
      <c r="AD91">
        <f t="shared" si="61"/>
        <v>1</v>
      </c>
      <c r="AE91">
        <f t="shared" si="62"/>
        <v>9</v>
      </c>
      <c r="AF91">
        <f t="shared" si="63"/>
        <v>7</v>
      </c>
      <c r="CS91" s="1"/>
    </row>
    <row r="92" spans="1:97" x14ac:dyDescent="0.15">
      <c r="A92" s="26">
        <v>88</v>
      </c>
      <c r="B92" s="26">
        <f t="shared" si="35"/>
        <v>0</v>
      </c>
      <c r="C92" s="26">
        <f t="shared" si="36"/>
        <v>0</v>
      </c>
      <c r="D92" s="26">
        <f t="shared" si="37"/>
        <v>0</v>
      </c>
      <c r="E92" s="26">
        <f t="shared" si="38"/>
        <v>0</v>
      </c>
      <c r="F92" s="26">
        <f t="shared" si="39"/>
        <v>0</v>
      </c>
      <c r="G92" s="26">
        <f t="shared" si="40"/>
        <v>0</v>
      </c>
      <c r="H92" s="26">
        <f t="shared" si="41"/>
        <v>0</v>
      </c>
      <c r="I92" s="26">
        <f t="shared" si="42"/>
        <v>0</v>
      </c>
      <c r="J92" s="26">
        <f t="shared" si="43"/>
        <v>0</v>
      </c>
      <c r="K92" s="26">
        <f t="shared" si="44"/>
        <v>0</v>
      </c>
      <c r="L92" s="26">
        <f t="shared" si="45"/>
        <v>0</v>
      </c>
      <c r="M92" s="26">
        <f t="shared" si="46"/>
        <v>0</v>
      </c>
      <c r="N92" s="26">
        <f t="shared" si="47"/>
        <v>0</v>
      </c>
      <c r="O92" s="26">
        <f t="shared" si="48"/>
        <v>0</v>
      </c>
      <c r="P92" s="26">
        <f t="shared" si="49"/>
        <v>0</v>
      </c>
      <c r="Q92" s="26">
        <f t="shared" si="50"/>
        <v>0</v>
      </c>
      <c r="R92" s="26">
        <f t="shared" si="51"/>
        <v>0</v>
      </c>
      <c r="S92" s="26">
        <f t="shared" si="52"/>
        <v>0</v>
      </c>
      <c r="T92" s="26">
        <f t="shared" si="53"/>
        <v>0</v>
      </c>
      <c r="U92" s="26">
        <f t="shared" si="54"/>
        <v>0</v>
      </c>
      <c r="V92" s="26">
        <f t="shared" si="55"/>
        <v>2</v>
      </c>
      <c r="W92" s="26">
        <f t="shared" si="56"/>
        <v>9</v>
      </c>
      <c r="X92" s="1">
        <f t="shared" si="57"/>
        <v>6400</v>
      </c>
      <c r="Y92" s="1">
        <f t="shared" si="58"/>
        <v>8</v>
      </c>
      <c r="Z92">
        <f t="shared" si="59"/>
        <v>820</v>
      </c>
      <c r="AC92">
        <f t="shared" si="60"/>
        <v>108</v>
      </c>
      <c r="AD92">
        <f t="shared" si="61"/>
        <v>1</v>
      </c>
      <c r="AE92">
        <f t="shared" si="62"/>
        <v>9</v>
      </c>
      <c r="AF92">
        <f t="shared" si="63"/>
        <v>8</v>
      </c>
      <c r="CS92" s="1"/>
    </row>
    <row r="93" spans="1:97" x14ac:dyDescent="0.15">
      <c r="A93" s="26">
        <v>89</v>
      </c>
      <c r="B93" s="26">
        <f t="shared" si="35"/>
        <v>0</v>
      </c>
      <c r="C93" s="26">
        <f t="shared" si="36"/>
        <v>0</v>
      </c>
      <c r="D93" s="26">
        <f t="shared" si="37"/>
        <v>0</v>
      </c>
      <c r="E93" s="26">
        <f t="shared" si="38"/>
        <v>0</v>
      </c>
      <c r="F93" s="26">
        <f t="shared" si="39"/>
        <v>0</v>
      </c>
      <c r="G93" s="26">
        <f t="shared" si="40"/>
        <v>0</v>
      </c>
      <c r="H93" s="26">
        <f t="shared" si="41"/>
        <v>0</v>
      </c>
      <c r="I93" s="26">
        <f t="shared" si="42"/>
        <v>0</v>
      </c>
      <c r="J93" s="26">
        <f t="shared" si="43"/>
        <v>0</v>
      </c>
      <c r="K93" s="26">
        <f t="shared" si="44"/>
        <v>0</v>
      </c>
      <c r="L93" s="26">
        <f t="shared" si="45"/>
        <v>0</v>
      </c>
      <c r="M93" s="26">
        <f t="shared" si="46"/>
        <v>0</v>
      </c>
      <c r="N93" s="26">
        <f t="shared" si="47"/>
        <v>0</v>
      </c>
      <c r="O93" s="26">
        <f t="shared" si="48"/>
        <v>0</v>
      </c>
      <c r="P93" s="26">
        <f t="shared" si="49"/>
        <v>0</v>
      </c>
      <c r="Q93" s="26">
        <f t="shared" si="50"/>
        <v>0</v>
      </c>
      <c r="R93" s="26">
        <f t="shared" si="51"/>
        <v>0</v>
      </c>
      <c r="S93" s="26">
        <f t="shared" si="52"/>
        <v>0</v>
      </c>
      <c r="T93" s="26">
        <f t="shared" si="53"/>
        <v>0</v>
      </c>
      <c r="U93" s="26">
        <f t="shared" si="54"/>
        <v>0</v>
      </c>
      <c r="V93" s="26">
        <f t="shared" si="55"/>
        <v>2.25</v>
      </c>
      <c r="W93" s="26">
        <f t="shared" si="56"/>
        <v>9</v>
      </c>
      <c r="X93" s="1">
        <f t="shared" si="57"/>
        <v>12800</v>
      </c>
      <c r="Y93" s="1">
        <f t="shared" si="58"/>
        <v>9</v>
      </c>
      <c r="Z93">
        <f t="shared" si="59"/>
        <v>990</v>
      </c>
      <c r="AC93">
        <f t="shared" si="60"/>
        <v>109</v>
      </c>
      <c r="AD93">
        <f t="shared" si="61"/>
        <v>1</v>
      </c>
      <c r="AE93">
        <f t="shared" si="62"/>
        <v>9</v>
      </c>
      <c r="AF93">
        <f t="shared" si="63"/>
        <v>9</v>
      </c>
      <c r="CS93" s="1"/>
    </row>
    <row r="94" spans="1:97" x14ac:dyDescent="0.15">
      <c r="A94" s="26">
        <v>90</v>
      </c>
      <c r="B94" s="26">
        <f t="shared" si="35"/>
        <v>0</v>
      </c>
      <c r="C94" s="26">
        <f t="shared" si="36"/>
        <v>0</v>
      </c>
      <c r="D94" s="26">
        <f t="shared" si="37"/>
        <v>0</v>
      </c>
      <c r="E94" s="26">
        <f t="shared" si="38"/>
        <v>0</v>
      </c>
      <c r="F94" s="26">
        <f t="shared" si="39"/>
        <v>0</v>
      </c>
      <c r="G94" s="26">
        <f t="shared" si="40"/>
        <v>0</v>
      </c>
      <c r="H94" s="26">
        <f t="shared" si="41"/>
        <v>0</v>
      </c>
      <c r="I94" s="26">
        <f t="shared" si="42"/>
        <v>0</v>
      </c>
      <c r="J94" s="26">
        <f t="shared" si="43"/>
        <v>0</v>
      </c>
      <c r="K94" s="26">
        <f t="shared" si="44"/>
        <v>0</v>
      </c>
      <c r="L94" s="26">
        <f t="shared" si="45"/>
        <v>0</v>
      </c>
      <c r="M94" s="26">
        <f t="shared" si="46"/>
        <v>0</v>
      </c>
      <c r="N94" s="26">
        <f t="shared" si="47"/>
        <v>0</v>
      </c>
      <c r="O94" s="26">
        <f t="shared" si="48"/>
        <v>0</v>
      </c>
      <c r="P94" s="26">
        <f t="shared" si="49"/>
        <v>0</v>
      </c>
      <c r="Q94" s="26">
        <f t="shared" si="50"/>
        <v>0</v>
      </c>
      <c r="R94" s="26">
        <f t="shared" si="51"/>
        <v>0</v>
      </c>
      <c r="S94" s="26">
        <f t="shared" si="52"/>
        <v>0</v>
      </c>
      <c r="T94" s="26">
        <f t="shared" si="53"/>
        <v>0</v>
      </c>
      <c r="U94" s="26">
        <f t="shared" si="54"/>
        <v>0</v>
      </c>
      <c r="V94" s="26">
        <f t="shared" si="55"/>
        <v>2.5</v>
      </c>
      <c r="W94" s="26">
        <f t="shared" si="56"/>
        <v>9</v>
      </c>
      <c r="X94" s="1">
        <f t="shared" si="57"/>
        <v>25600</v>
      </c>
      <c r="Y94" s="1">
        <f t="shared" si="58"/>
        <v>10</v>
      </c>
      <c r="Z94">
        <f t="shared" si="59"/>
        <v>1176</v>
      </c>
      <c r="AC94">
        <f t="shared" si="60"/>
        <v>110</v>
      </c>
      <c r="AD94">
        <f t="shared" si="61"/>
        <v>1</v>
      </c>
      <c r="AE94">
        <f t="shared" si="62"/>
        <v>9</v>
      </c>
      <c r="AF94">
        <f t="shared" si="63"/>
        <v>10</v>
      </c>
      <c r="CS94" s="1"/>
    </row>
    <row r="95" spans="1:97" x14ac:dyDescent="0.15">
      <c r="A95" s="26">
        <v>91</v>
      </c>
      <c r="B95" s="26">
        <f t="shared" si="35"/>
        <v>0</v>
      </c>
      <c r="C95" s="26">
        <f t="shared" si="36"/>
        <v>0</v>
      </c>
      <c r="D95" s="26">
        <f t="shared" si="37"/>
        <v>0</v>
      </c>
      <c r="E95" s="26">
        <f t="shared" si="38"/>
        <v>0</v>
      </c>
      <c r="F95" s="26">
        <f t="shared" si="39"/>
        <v>1008</v>
      </c>
      <c r="G95" s="26">
        <f t="shared" si="40"/>
        <v>0</v>
      </c>
      <c r="H95" s="26">
        <f t="shared" si="41"/>
        <v>0</v>
      </c>
      <c r="I95" s="26">
        <f t="shared" si="42"/>
        <v>0</v>
      </c>
      <c r="J95" s="26">
        <f t="shared" si="43"/>
        <v>0</v>
      </c>
      <c r="K95" s="26">
        <f t="shared" si="44"/>
        <v>0</v>
      </c>
      <c r="L95" s="26">
        <f t="shared" si="45"/>
        <v>0</v>
      </c>
      <c r="M95" s="26">
        <f t="shared" si="46"/>
        <v>0</v>
      </c>
      <c r="N95" s="26">
        <f t="shared" si="47"/>
        <v>0</v>
      </c>
      <c r="O95" s="26">
        <f t="shared" si="48"/>
        <v>0</v>
      </c>
      <c r="P95" s="26">
        <f t="shared" si="49"/>
        <v>0</v>
      </c>
      <c r="Q95" s="26">
        <f t="shared" si="50"/>
        <v>0</v>
      </c>
      <c r="R95" s="26">
        <f t="shared" si="51"/>
        <v>0</v>
      </c>
      <c r="S95" s="26">
        <f t="shared" si="52"/>
        <v>0</v>
      </c>
      <c r="T95" s="26">
        <f t="shared" si="53"/>
        <v>0</v>
      </c>
      <c r="U95" s="26">
        <f t="shared" si="54"/>
        <v>0</v>
      </c>
      <c r="V95" s="26">
        <f t="shared" si="55"/>
        <v>0</v>
      </c>
      <c r="W95" s="26">
        <f t="shared" si="56"/>
        <v>10</v>
      </c>
      <c r="X95" s="1">
        <f t="shared" si="57"/>
        <v>60</v>
      </c>
      <c r="Y95" s="1">
        <f t="shared" si="58"/>
        <v>1</v>
      </c>
      <c r="Z95">
        <f t="shared" si="59"/>
        <v>135</v>
      </c>
      <c r="AC95">
        <f t="shared" si="60"/>
        <v>201</v>
      </c>
      <c r="AD95">
        <f t="shared" si="61"/>
        <v>2</v>
      </c>
      <c r="AE95">
        <f t="shared" si="62"/>
        <v>10</v>
      </c>
      <c r="AF95">
        <f t="shared" si="63"/>
        <v>1</v>
      </c>
      <c r="CS95" s="1"/>
    </row>
    <row r="96" spans="1:97" x14ac:dyDescent="0.15">
      <c r="A96" s="26">
        <v>92</v>
      </c>
      <c r="B96" s="26">
        <f t="shared" si="35"/>
        <v>0</v>
      </c>
      <c r="C96" s="26">
        <f t="shared" si="36"/>
        <v>0</v>
      </c>
      <c r="D96" s="26">
        <f t="shared" si="37"/>
        <v>0</v>
      </c>
      <c r="E96" s="26">
        <f t="shared" si="38"/>
        <v>0</v>
      </c>
      <c r="F96" s="26">
        <f t="shared" si="39"/>
        <v>1792</v>
      </c>
      <c r="G96" s="26">
        <f t="shared" si="40"/>
        <v>0</v>
      </c>
      <c r="H96" s="26">
        <f t="shared" si="41"/>
        <v>0</v>
      </c>
      <c r="I96" s="26">
        <f t="shared" si="42"/>
        <v>0</v>
      </c>
      <c r="J96" s="26">
        <f t="shared" si="43"/>
        <v>0</v>
      </c>
      <c r="K96" s="26">
        <f t="shared" si="44"/>
        <v>0</v>
      </c>
      <c r="L96" s="26">
        <f t="shared" si="45"/>
        <v>0</v>
      </c>
      <c r="M96" s="26">
        <f t="shared" si="46"/>
        <v>0</v>
      </c>
      <c r="N96" s="26">
        <f t="shared" si="47"/>
        <v>0</v>
      </c>
      <c r="O96" s="26">
        <f t="shared" si="48"/>
        <v>0</v>
      </c>
      <c r="P96" s="26">
        <f t="shared" si="49"/>
        <v>0</v>
      </c>
      <c r="Q96" s="26">
        <f t="shared" si="50"/>
        <v>0</v>
      </c>
      <c r="R96" s="26">
        <f t="shared" si="51"/>
        <v>0</v>
      </c>
      <c r="S96" s="26">
        <f t="shared" si="52"/>
        <v>0</v>
      </c>
      <c r="T96" s="26">
        <f t="shared" si="53"/>
        <v>0</v>
      </c>
      <c r="U96" s="26">
        <f t="shared" si="54"/>
        <v>0</v>
      </c>
      <c r="V96" s="26">
        <f t="shared" si="55"/>
        <v>0</v>
      </c>
      <c r="W96" s="26">
        <f t="shared" si="56"/>
        <v>10</v>
      </c>
      <c r="X96" s="1">
        <f t="shared" si="57"/>
        <v>200</v>
      </c>
      <c r="Y96" s="1">
        <f t="shared" si="58"/>
        <v>2</v>
      </c>
      <c r="Z96">
        <f t="shared" si="59"/>
        <v>240</v>
      </c>
      <c r="AC96">
        <f t="shared" si="60"/>
        <v>202</v>
      </c>
      <c r="AD96">
        <f t="shared" si="61"/>
        <v>2</v>
      </c>
      <c r="AE96">
        <f t="shared" si="62"/>
        <v>10</v>
      </c>
      <c r="AF96">
        <f t="shared" si="63"/>
        <v>2</v>
      </c>
      <c r="CS96" s="1"/>
    </row>
    <row r="97" spans="1:97" x14ac:dyDescent="0.15">
      <c r="A97" s="26">
        <v>93</v>
      </c>
      <c r="B97" s="26">
        <f t="shared" si="35"/>
        <v>0</v>
      </c>
      <c r="C97" s="26">
        <f t="shared" si="36"/>
        <v>0</v>
      </c>
      <c r="D97" s="26">
        <f t="shared" si="37"/>
        <v>0</v>
      </c>
      <c r="E97" s="26">
        <f t="shared" si="38"/>
        <v>0</v>
      </c>
      <c r="F97" s="26">
        <f t="shared" si="39"/>
        <v>2912</v>
      </c>
      <c r="G97" s="26">
        <f t="shared" si="40"/>
        <v>0</v>
      </c>
      <c r="H97" s="26">
        <f t="shared" si="41"/>
        <v>0</v>
      </c>
      <c r="I97" s="26">
        <f t="shared" si="42"/>
        <v>0</v>
      </c>
      <c r="J97" s="26">
        <f t="shared" si="43"/>
        <v>0</v>
      </c>
      <c r="K97" s="26">
        <f t="shared" si="44"/>
        <v>0</v>
      </c>
      <c r="L97" s="26">
        <f t="shared" si="45"/>
        <v>0</v>
      </c>
      <c r="M97" s="26">
        <f t="shared" si="46"/>
        <v>0</v>
      </c>
      <c r="N97" s="26">
        <f t="shared" si="47"/>
        <v>0</v>
      </c>
      <c r="O97" s="26">
        <f t="shared" si="48"/>
        <v>0</v>
      </c>
      <c r="P97" s="26">
        <f t="shared" si="49"/>
        <v>0</v>
      </c>
      <c r="Q97" s="26">
        <f t="shared" si="50"/>
        <v>0</v>
      </c>
      <c r="R97" s="26">
        <f t="shared" si="51"/>
        <v>0</v>
      </c>
      <c r="S97" s="26">
        <f t="shared" si="52"/>
        <v>0</v>
      </c>
      <c r="T97" s="26">
        <f t="shared" si="53"/>
        <v>0</v>
      </c>
      <c r="U97" s="26">
        <f t="shared" si="54"/>
        <v>0</v>
      </c>
      <c r="V97" s="26">
        <f t="shared" si="55"/>
        <v>0</v>
      </c>
      <c r="W97" s="26">
        <f t="shared" si="56"/>
        <v>10</v>
      </c>
      <c r="X97" s="1">
        <f t="shared" si="57"/>
        <v>400</v>
      </c>
      <c r="Y97" s="1">
        <f t="shared" si="58"/>
        <v>3</v>
      </c>
      <c r="Z97">
        <f t="shared" si="59"/>
        <v>390</v>
      </c>
      <c r="AC97">
        <f t="shared" si="60"/>
        <v>203</v>
      </c>
      <c r="AD97">
        <f t="shared" si="61"/>
        <v>2</v>
      </c>
      <c r="AE97">
        <f t="shared" si="62"/>
        <v>10</v>
      </c>
      <c r="AF97">
        <f t="shared" si="63"/>
        <v>3</v>
      </c>
      <c r="CS97" s="1"/>
    </row>
    <row r="98" spans="1:97" x14ac:dyDescent="0.15">
      <c r="A98" s="26">
        <v>94</v>
      </c>
      <c r="B98" s="26">
        <f t="shared" si="35"/>
        <v>0</v>
      </c>
      <c r="C98" s="26">
        <f t="shared" si="36"/>
        <v>0</v>
      </c>
      <c r="D98" s="26">
        <f t="shared" si="37"/>
        <v>0</v>
      </c>
      <c r="E98" s="26">
        <f t="shared" si="38"/>
        <v>0</v>
      </c>
      <c r="F98" s="26">
        <f t="shared" si="39"/>
        <v>4032</v>
      </c>
      <c r="G98" s="26">
        <f t="shared" si="40"/>
        <v>0</v>
      </c>
      <c r="H98" s="26">
        <f t="shared" si="41"/>
        <v>0</v>
      </c>
      <c r="I98" s="26">
        <f t="shared" si="42"/>
        <v>0</v>
      </c>
      <c r="J98" s="26">
        <f t="shared" si="43"/>
        <v>0</v>
      </c>
      <c r="K98" s="26">
        <f t="shared" si="44"/>
        <v>0</v>
      </c>
      <c r="L98" s="26">
        <f t="shared" si="45"/>
        <v>0</v>
      </c>
      <c r="M98" s="26">
        <f t="shared" si="46"/>
        <v>0</v>
      </c>
      <c r="N98" s="26">
        <f t="shared" si="47"/>
        <v>0</v>
      </c>
      <c r="O98" s="26">
        <f t="shared" si="48"/>
        <v>0</v>
      </c>
      <c r="P98" s="26">
        <f t="shared" si="49"/>
        <v>0</v>
      </c>
      <c r="Q98" s="26">
        <f t="shared" si="50"/>
        <v>0</v>
      </c>
      <c r="R98" s="26">
        <f t="shared" si="51"/>
        <v>0</v>
      </c>
      <c r="S98" s="26">
        <f t="shared" si="52"/>
        <v>0</v>
      </c>
      <c r="T98" s="26">
        <f t="shared" si="53"/>
        <v>0</v>
      </c>
      <c r="U98" s="26">
        <f t="shared" si="54"/>
        <v>0</v>
      </c>
      <c r="V98" s="26">
        <f t="shared" si="55"/>
        <v>0</v>
      </c>
      <c r="W98" s="26">
        <f t="shared" si="56"/>
        <v>10</v>
      </c>
      <c r="X98" s="1">
        <f t="shared" si="57"/>
        <v>800</v>
      </c>
      <c r="Y98" s="1">
        <f t="shared" si="58"/>
        <v>4</v>
      </c>
      <c r="Z98">
        <f t="shared" si="59"/>
        <v>540</v>
      </c>
      <c r="AC98">
        <f t="shared" si="60"/>
        <v>204</v>
      </c>
      <c r="AD98">
        <f t="shared" si="61"/>
        <v>2</v>
      </c>
      <c r="AE98">
        <f t="shared" si="62"/>
        <v>10</v>
      </c>
      <c r="AF98">
        <f t="shared" si="63"/>
        <v>4</v>
      </c>
      <c r="CS98" s="1"/>
    </row>
    <row r="99" spans="1:97" x14ac:dyDescent="0.15">
      <c r="A99" s="26">
        <v>95</v>
      </c>
      <c r="B99" s="26">
        <f t="shared" si="35"/>
        <v>0</v>
      </c>
      <c r="C99" s="26">
        <f t="shared" si="36"/>
        <v>0</v>
      </c>
      <c r="D99" s="26">
        <f t="shared" si="37"/>
        <v>0</v>
      </c>
      <c r="E99" s="26">
        <f t="shared" si="38"/>
        <v>0</v>
      </c>
      <c r="F99" s="26">
        <f t="shared" si="39"/>
        <v>5600</v>
      </c>
      <c r="G99" s="26">
        <f t="shared" si="40"/>
        <v>0</v>
      </c>
      <c r="H99" s="26">
        <f t="shared" si="41"/>
        <v>0</v>
      </c>
      <c r="I99" s="26">
        <f t="shared" si="42"/>
        <v>0</v>
      </c>
      <c r="J99" s="26">
        <f t="shared" si="43"/>
        <v>0</v>
      </c>
      <c r="K99" s="26">
        <f t="shared" si="44"/>
        <v>0</v>
      </c>
      <c r="L99" s="26">
        <f t="shared" si="45"/>
        <v>0</v>
      </c>
      <c r="M99" s="26">
        <f t="shared" si="46"/>
        <v>0</v>
      </c>
      <c r="N99" s="26">
        <f t="shared" si="47"/>
        <v>0</v>
      </c>
      <c r="O99" s="26">
        <f t="shared" si="48"/>
        <v>0</v>
      </c>
      <c r="P99" s="26">
        <f t="shared" si="49"/>
        <v>0</v>
      </c>
      <c r="Q99" s="26">
        <f t="shared" si="50"/>
        <v>0</v>
      </c>
      <c r="R99" s="26">
        <f t="shared" si="51"/>
        <v>0</v>
      </c>
      <c r="S99" s="26">
        <f t="shared" si="52"/>
        <v>0</v>
      </c>
      <c r="T99" s="26">
        <f t="shared" si="53"/>
        <v>0</v>
      </c>
      <c r="U99" s="26">
        <f t="shared" si="54"/>
        <v>0</v>
      </c>
      <c r="V99" s="26">
        <f t="shared" si="55"/>
        <v>0</v>
      </c>
      <c r="W99" s="26">
        <f t="shared" si="56"/>
        <v>10</v>
      </c>
      <c r="X99" s="1">
        <f t="shared" si="57"/>
        <v>1600</v>
      </c>
      <c r="Y99" s="1">
        <f t="shared" si="58"/>
        <v>5</v>
      </c>
      <c r="Z99">
        <f t="shared" si="59"/>
        <v>750</v>
      </c>
      <c r="AC99">
        <f t="shared" si="60"/>
        <v>205</v>
      </c>
      <c r="AD99">
        <f t="shared" si="61"/>
        <v>2</v>
      </c>
      <c r="AE99">
        <f t="shared" si="62"/>
        <v>10</v>
      </c>
      <c r="AF99">
        <f t="shared" si="63"/>
        <v>5</v>
      </c>
      <c r="CS99" s="1"/>
    </row>
    <row r="100" spans="1:97" x14ac:dyDescent="0.15">
      <c r="A100" s="26">
        <v>96</v>
      </c>
      <c r="B100" s="26">
        <f t="shared" si="35"/>
        <v>0</v>
      </c>
      <c r="C100" s="26">
        <f t="shared" si="36"/>
        <v>0</v>
      </c>
      <c r="D100" s="26">
        <f t="shared" si="37"/>
        <v>0</v>
      </c>
      <c r="E100" s="26">
        <f t="shared" si="38"/>
        <v>0</v>
      </c>
      <c r="F100" s="26">
        <f t="shared" si="39"/>
        <v>7168</v>
      </c>
      <c r="G100" s="26">
        <f t="shared" si="40"/>
        <v>0</v>
      </c>
      <c r="H100" s="26">
        <f t="shared" si="41"/>
        <v>0</v>
      </c>
      <c r="I100" s="26">
        <f t="shared" si="42"/>
        <v>0</v>
      </c>
      <c r="J100" s="26">
        <f t="shared" si="43"/>
        <v>0</v>
      </c>
      <c r="K100" s="26">
        <f t="shared" si="44"/>
        <v>0</v>
      </c>
      <c r="L100" s="26">
        <f t="shared" si="45"/>
        <v>0</v>
      </c>
      <c r="M100" s="26">
        <f t="shared" si="46"/>
        <v>0</v>
      </c>
      <c r="N100" s="26">
        <f t="shared" si="47"/>
        <v>0</v>
      </c>
      <c r="O100" s="26">
        <f t="shared" si="48"/>
        <v>0</v>
      </c>
      <c r="P100" s="26">
        <f t="shared" si="49"/>
        <v>0</v>
      </c>
      <c r="Q100" s="26">
        <f t="shared" si="50"/>
        <v>0</v>
      </c>
      <c r="R100" s="26">
        <f t="shared" si="51"/>
        <v>0</v>
      </c>
      <c r="S100" s="26">
        <f t="shared" si="52"/>
        <v>0</v>
      </c>
      <c r="T100" s="26">
        <f t="shared" si="53"/>
        <v>0</v>
      </c>
      <c r="U100" s="26">
        <f t="shared" si="54"/>
        <v>0</v>
      </c>
      <c r="V100" s="26">
        <f t="shared" si="55"/>
        <v>0</v>
      </c>
      <c r="W100" s="26">
        <f t="shared" si="56"/>
        <v>10</v>
      </c>
      <c r="X100" s="1">
        <f t="shared" si="57"/>
        <v>3200</v>
      </c>
      <c r="Y100" s="1">
        <f t="shared" si="58"/>
        <v>6</v>
      </c>
      <c r="Z100">
        <f t="shared" si="59"/>
        <v>960</v>
      </c>
      <c r="AC100">
        <f t="shared" si="60"/>
        <v>206</v>
      </c>
      <c r="AD100">
        <f t="shared" si="61"/>
        <v>2</v>
      </c>
      <c r="AE100">
        <f t="shared" si="62"/>
        <v>10</v>
      </c>
      <c r="AF100">
        <f t="shared" si="63"/>
        <v>6</v>
      </c>
      <c r="CS100" s="1"/>
    </row>
    <row r="101" spans="1:97" x14ac:dyDescent="0.15">
      <c r="A101" s="26">
        <v>97</v>
      </c>
      <c r="B101" s="26">
        <f t="shared" si="35"/>
        <v>0</v>
      </c>
      <c r="C101" s="26">
        <f t="shared" si="36"/>
        <v>0</v>
      </c>
      <c r="D101" s="26">
        <f t="shared" si="37"/>
        <v>0</v>
      </c>
      <c r="E101" s="26">
        <f t="shared" si="38"/>
        <v>0</v>
      </c>
      <c r="F101" s="26">
        <f t="shared" si="39"/>
        <v>9707</v>
      </c>
      <c r="G101" s="26">
        <f t="shared" si="40"/>
        <v>0</v>
      </c>
      <c r="H101" s="26">
        <f t="shared" si="41"/>
        <v>0</v>
      </c>
      <c r="I101" s="26">
        <f t="shared" si="42"/>
        <v>0</v>
      </c>
      <c r="J101" s="26">
        <f t="shared" si="43"/>
        <v>0</v>
      </c>
      <c r="K101" s="26">
        <f t="shared" si="44"/>
        <v>0</v>
      </c>
      <c r="L101" s="26">
        <f t="shared" si="45"/>
        <v>0</v>
      </c>
      <c r="M101" s="26">
        <f t="shared" si="46"/>
        <v>0</v>
      </c>
      <c r="N101" s="26">
        <f t="shared" si="47"/>
        <v>0</v>
      </c>
      <c r="O101" s="26">
        <f t="shared" si="48"/>
        <v>0</v>
      </c>
      <c r="P101" s="26">
        <f t="shared" si="49"/>
        <v>0</v>
      </c>
      <c r="Q101" s="26">
        <f t="shared" si="50"/>
        <v>0</v>
      </c>
      <c r="R101" s="26">
        <f t="shared" si="51"/>
        <v>0</v>
      </c>
      <c r="S101" s="26">
        <f t="shared" si="52"/>
        <v>0</v>
      </c>
      <c r="T101" s="26">
        <f t="shared" si="53"/>
        <v>0</v>
      </c>
      <c r="U101" s="26">
        <f t="shared" si="54"/>
        <v>0</v>
      </c>
      <c r="V101" s="26">
        <f t="shared" si="55"/>
        <v>0</v>
      </c>
      <c r="W101" s="26">
        <f t="shared" si="56"/>
        <v>10</v>
      </c>
      <c r="X101" s="1">
        <f t="shared" si="57"/>
        <v>6400</v>
      </c>
      <c r="Y101" s="1">
        <f t="shared" si="58"/>
        <v>7</v>
      </c>
      <c r="Z101">
        <f t="shared" si="59"/>
        <v>1300</v>
      </c>
      <c r="AC101">
        <f t="shared" si="60"/>
        <v>207</v>
      </c>
      <c r="AD101">
        <f t="shared" si="61"/>
        <v>2</v>
      </c>
      <c r="AE101">
        <f t="shared" si="62"/>
        <v>10</v>
      </c>
      <c r="AF101">
        <f t="shared" si="63"/>
        <v>7</v>
      </c>
      <c r="CS101" s="1"/>
    </row>
    <row r="102" spans="1:97" x14ac:dyDescent="0.15">
      <c r="A102" s="26">
        <v>98</v>
      </c>
      <c r="B102" s="26">
        <f t="shared" si="35"/>
        <v>0</v>
      </c>
      <c r="C102" s="26">
        <f t="shared" si="36"/>
        <v>0</v>
      </c>
      <c r="D102" s="26">
        <f t="shared" si="37"/>
        <v>0</v>
      </c>
      <c r="E102" s="26">
        <f t="shared" si="38"/>
        <v>0</v>
      </c>
      <c r="F102" s="26">
        <f t="shared" si="39"/>
        <v>12245</v>
      </c>
      <c r="G102" s="26">
        <f t="shared" si="40"/>
        <v>0</v>
      </c>
      <c r="H102" s="26">
        <f t="shared" si="41"/>
        <v>0</v>
      </c>
      <c r="I102" s="26">
        <f t="shared" si="42"/>
        <v>0</v>
      </c>
      <c r="J102" s="26">
        <f t="shared" si="43"/>
        <v>0</v>
      </c>
      <c r="K102" s="26">
        <f t="shared" si="44"/>
        <v>0</v>
      </c>
      <c r="L102" s="26">
        <f t="shared" si="45"/>
        <v>0</v>
      </c>
      <c r="M102" s="26">
        <f t="shared" si="46"/>
        <v>0</v>
      </c>
      <c r="N102" s="26">
        <f t="shared" si="47"/>
        <v>0</v>
      </c>
      <c r="O102" s="26">
        <f t="shared" si="48"/>
        <v>0</v>
      </c>
      <c r="P102" s="26">
        <f t="shared" si="49"/>
        <v>0</v>
      </c>
      <c r="Q102" s="26">
        <f t="shared" si="50"/>
        <v>0</v>
      </c>
      <c r="R102" s="26">
        <f t="shared" si="51"/>
        <v>0</v>
      </c>
      <c r="S102" s="26">
        <f t="shared" si="52"/>
        <v>0</v>
      </c>
      <c r="T102" s="26">
        <f t="shared" si="53"/>
        <v>0</v>
      </c>
      <c r="U102" s="26">
        <f t="shared" si="54"/>
        <v>0</v>
      </c>
      <c r="V102" s="26">
        <f t="shared" si="55"/>
        <v>0</v>
      </c>
      <c r="W102" s="26">
        <f t="shared" si="56"/>
        <v>10</v>
      </c>
      <c r="X102" s="1">
        <f t="shared" si="57"/>
        <v>12800</v>
      </c>
      <c r="Y102" s="1">
        <f t="shared" si="58"/>
        <v>8</v>
      </c>
      <c r="Z102">
        <f t="shared" si="59"/>
        <v>1640</v>
      </c>
      <c r="AC102">
        <f t="shared" si="60"/>
        <v>208</v>
      </c>
      <c r="AD102">
        <f t="shared" si="61"/>
        <v>2</v>
      </c>
      <c r="AE102">
        <f t="shared" si="62"/>
        <v>10</v>
      </c>
      <c r="AF102">
        <f t="shared" si="63"/>
        <v>8</v>
      </c>
      <c r="CS102" s="1"/>
    </row>
    <row r="103" spans="1:97" x14ac:dyDescent="0.15">
      <c r="A103" s="26">
        <v>99</v>
      </c>
      <c r="B103" s="26">
        <f t="shared" si="35"/>
        <v>0</v>
      </c>
      <c r="C103" s="26">
        <f t="shared" si="36"/>
        <v>0</v>
      </c>
      <c r="D103" s="26">
        <f t="shared" si="37"/>
        <v>0</v>
      </c>
      <c r="E103" s="26">
        <f t="shared" si="38"/>
        <v>0</v>
      </c>
      <c r="F103" s="26">
        <f t="shared" si="39"/>
        <v>14784</v>
      </c>
      <c r="G103" s="26">
        <f t="shared" si="40"/>
        <v>0</v>
      </c>
      <c r="H103" s="26">
        <f t="shared" si="41"/>
        <v>0</v>
      </c>
      <c r="I103" s="26">
        <f t="shared" si="42"/>
        <v>0</v>
      </c>
      <c r="J103" s="26">
        <f t="shared" si="43"/>
        <v>0</v>
      </c>
      <c r="K103" s="26">
        <f t="shared" si="44"/>
        <v>0</v>
      </c>
      <c r="L103" s="26">
        <f t="shared" si="45"/>
        <v>0</v>
      </c>
      <c r="M103" s="26">
        <f t="shared" si="46"/>
        <v>0</v>
      </c>
      <c r="N103" s="26">
        <f t="shared" si="47"/>
        <v>0</v>
      </c>
      <c r="O103" s="26">
        <f t="shared" si="48"/>
        <v>0</v>
      </c>
      <c r="P103" s="26">
        <f t="shared" si="49"/>
        <v>0</v>
      </c>
      <c r="Q103" s="26">
        <f t="shared" si="50"/>
        <v>0</v>
      </c>
      <c r="R103" s="26">
        <f t="shared" si="51"/>
        <v>0</v>
      </c>
      <c r="S103" s="26">
        <f t="shared" si="52"/>
        <v>0</v>
      </c>
      <c r="T103" s="26">
        <f t="shared" si="53"/>
        <v>0</v>
      </c>
      <c r="U103" s="26">
        <f t="shared" si="54"/>
        <v>0</v>
      </c>
      <c r="V103" s="26">
        <f t="shared" si="55"/>
        <v>0</v>
      </c>
      <c r="W103" s="26">
        <f t="shared" si="56"/>
        <v>10</v>
      </c>
      <c r="X103" s="1">
        <f t="shared" si="57"/>
        <v>25600</v>
      </c>
      <c r="Y103" s="1">
        <f t="shared" si="58"/>
        <v>9</v>
      </c>
      <c r="Z103">
        <f t="shared" si="59"/>
        <v>1980</v>
      </c>
      <c r="AC103">
        <f t="shared" si="60"/>
        <v>209</v>
      </c>
      <c r="AD103">
        <f t="shared" si="61"/>
        <v>2</v>
      </c>
      <c r="AE103">
        <f t="shared" si="62"/>
        <v>10</v>
      </c>
      <c r="AF103">
        <f t="shared" si="63"/>
        <v>9</v>
      </c>
      <c r="CS103" s="1"/>
    </row>
    <row r="104" spans="1:97" x14ac:dyDescent="0.15">
      <c r="A104" s="26">
        <v>100</v>
      </c>
      <c r="B104" s="26">
        <f t="shared" si="35"/>
        <v>0</v>
      </c>
      <c r="C104" s="26">
        <f t="shared" si="36"/>
        <v>0</v>
      </c>
      <c r="D104" s="26">
        <f t="shared" si="37"/>
        <v>0</v>
      </c>
      <c r="E104" s="26">
        <f t="shared" si="38"/>
        <v>0</v>
      </c>
      <c r="F104" s="26">
        <f t="shared" si="39"/>
        <v>17562</v>
      </c>
      <c r="G104" s="26">
        <f t="shared" si="40"/>
        <v>0</v>
      </c>
      <c r="H104" s="26">
        <f t="shared" si="41"/>
        <v>0</v>
      </c>
      <c r="I104" s="26">
        <f t="shared" si="42"/>
        <v>0</v>
      </c>
      <c r="J104" s="26">
        <f t="shared" si="43"/>
        <v>0</v>
      </c>
      <c r="K104" s="26">
        <f t="shared" si="44"/>
        <v>0</v>
      </c>
      <c r="L104" s="26">
        <f t="shared" si="45"/>
        <v>0</v>
      </c>
      <c r="M104" s="26">
        <f t="shared" si="46"/>
        <v>0</v>
      </c>
      <c r="N104" s="26">
        <f t="shared" si="47"/>
        <v>0</v>
      </c>
      <c r="O104" s="26">
        <f t="shared" si="48"/>
        <v>0</v>
      </c>
      <c r="P104" s="26">
        <f t="shared" si="49"/>
        <v>0</v>
      </c>
      <c r="Q104" s="26">
        <f t="shared" si="50"/>
        <v>0</v>
      </c>
      <c r="R104" s="26">
        <f t="shared" si="51"/>
        <v>0</v>
      </c>
      <c r="S104" s="26">
        <f t="shared" si="52"/>
        <v>0</v>
      </c>
      <c r="T104" s="26">
        <f t="shared" si="53"/>
        <v>0</v>
      </c>
      <c r="U104" s="26">
        <f t="shared" si="54"/>
        <v>0</v>
      </c>
      <c r="V104" s="26">
        <f t="shared" si="55"/>
        <v>0</v>
      </c>
      <c r="W104" s="26">
        <f t="shared" si="56"/>
        <v>10</v>
      </c>
      <c r="X104" s="1">
        <f t="shared" si="57"/>
        <v>51200</v>
      </c>
      <c r="Y104" s="1">
        <f t="shared" si="58"/>
        <v>10</v>
      </c>
      <c r="Z104">
        <f t="shared" si="59"/>
        <v>2352</v>
      </c>
      <c r="AC104">
        <f t="shared" si="60"/>
        <v>210</v>
      </c>
      <c r="AD104">
        <f t="shared" si="61"/>
        <v>2</v>
      </c>
      <c r="AE104">
        <f t="shared" si="62"/>
        <v>10</v>
      </c>
      <c r="AF104">
        <f t="shared" si="63"/>
        <v>10</v>
      </c>
      <c r="CS104" s="1"/>
    </row>
    <row r="105" spans="1:97" x14ac:dyDescent="0.15">
      <c r="A105" s="26">
        <v>101</v>
      </c>
      <c r="B105" s="26">
        <f t="shared" si="35"/>
        <v>0</v>
      </c>
      <c r="C105" s="26">
        <f t="shared" si="36"/>
        <v>0</v>
      </c>
      <c r="D105" s="26">
        <f t="shared" si="37"/>
        <v>0</v>
      </c>
      <c r="E105" s="26">
        <f t="shared" si="38"/>
        <v>0</v>
      </c>
      <c r="F105" s="26">
        <f t="shared" si="39"/>
        <v>0</v>
      </c>
      <c r="G105" s="26">
        <f t="shared" si="40"/>
        <v>270</v>
      </c>
      <c r="H105" s="26">
        <f t="shared" si="41"/>
        <v>0</v>
      </c>
      <c r="I105" s="26">
        <f t="shared" si="42"/>
        <v>0</v>
      </c>
      <c r="J105" s="26">
        <f t="shared" si="43"/>
        <v>0</v>
      </c>
      <c r="K105" s="26">
        <f t="shared" si="44"/>
        <v>0</v>
      </c>
      <c r="L105" s="26">
        <f t="shared" si="45"/>
        <v>0</v>
      </c>
      <c r="M105" s="26">
        <f t="shared" si="46"/>
        <v>0</v>
      </c>
      <c r="N105" s="26">
        <f t="shared" si="47"/>
        <v>0</v>
      </c>
      <c r="O105" s="26">
        <f t="shared" si="48"/>
        <v>0</v>
      </c>
      <c r="P105" s="26">
        <f t="shared" si="49"/>
        <v>0</v>
      </c>
      <c r="Q105" s="26">
        <f t="shared" si="50"/>
        <v>0</v>
      </c>
      <c r="R105" s="26">
        <f t="shared" si="51"/>
        <v>0</v>
      </c>
      <c r="S105" s="26">
        <f t="shared" si="52"/>
        <v>0</v>
      </c>
      <c r="T105" s="26">
        <f t="shared" si="53"/>
        <v>0</v>
      </c>
      <c r="U105" s="26">
        <f t="shared" si="54"/>
        <v>0</v>
      </c>
      <c r="V105" s="26">
        <f t="shared" si="55"/>
        <v>0</v>
      </c>
      <c r="W105" s="26">
        <f t="shared" si="56"/>
        <v>11</v>
      </c>
      <c r="X105" s="1">
        <f t="shared" si="57"/>
        <v>60</v>
      </c>
      <c r="Y105" s="1">
        <f t="shared" si="58"/>
        <v>1</v>
      </c>
      <c r="Z105">
        <f t="shared" si="59"/>
        <v>135</v>
      </c>
      <c r="AC105">
        <f t="shared" si="60"/>
        <v>201</v>
      </c>
      <c r="AD105">
        <f t="shared" si="61"/>
        <v>2</v>
      </c>
      <c r="AE105">
        <f t="shared" si="62"/>
        <v>11</v>
      </c>
      <c r="AF105">
        <f t="shared" si="63"/>
        <v>1</v>
      </c>
      <c r="CS105" s="1"/>
    </row>
    <row r="106" spans="1:97" x14ac:dyDescent="0.15">
      <c r="A106" s="26">
        <v>102</v>
      </c>
      <c r="B106" s="26">
        <f t="shared" si="35"/>
        <v>0</v>
      </c>
      <c r="C106" s="26">
        <f t="shared" si="36"/>
        <v>0</v>
      </c>
      <c r="D106" s="26">
        <f t="shared" si="37"/>
        <v>0</v>
      </c>
      <c r="E106" s="26">
        <f t="shared" si="38"/>
        <v>0</v>
      </c>
      <c r="F106" s="26">
        <f t="shared" si="39"/>
        <v>0</v>
      </c>
      <c r="G106" s="26">
        <f t="shared" si="40"/>
        <v>480</v>
      </c>
      <c r="H106" s="26">
        <f t="shared" si="41"/>
        <v>0</v>
      </c>
      <c r="I106" s="26">
        <f t="shared" si="42"/>
        <v>0</v>
      </c>
      <c r="J106" s="26">
        <f t="shared" si="43"/>
        <v>0</v>
      </c>
      <c r="K106" s="26">
        <f t="shared" si="44"/>
        <v>0</v>
      </c>
      <c r="L106" s="26">
        <f t="shared" si="45"/>
        <v>0</v>
      </c>
      <c r="M106" s="26">
        <f t="shared" si="46"/>
        <v>0</v>
      </c>
      <c r="N106" s="26">
        <f t="shared" si="47"/>
        <v>0</v>
      </c>
      <c r="O106" s="26">
        <f t="shared" si="48"/>
        <v>0</v>
      </c>
      <c r="P106" s="26">
        <f t="shared" si="49"/>
        <v>0</v>
      </c>
      <c r="Q106" s="26">
        <f t="shared" si="50"/>
        <v>0</v>
      </c>
      <c r="R106" s="26">
        <f t="shared" si="51"/>
        <v>0</v>
      </c>
      <c r="S106" s="26">
        <f t="shared" si="52"/>
        <v>0</v>
      </c>
      <c r="T106" s="26">
        <f t="shared" si="53"/>
        <v>0</v>
      </c>
      <c r="U106" s="26">
        <f t="shared" si="54"/>
        <v>0</v>
      </c>
      <c r="V106" s="26">
        <f t="shared" si="55"/>
        <v>0</v>
      </c>
      <c r="W106" s="26">
        <f t="shared" si="56"/>
        <v>11</v>
      </c>
      <c r="X106" s="1">
        <f t="shared" si="57"/>
        <v>200</v>
      </c>
      <c r="Y106" s="1">
        <f t="shared" si="58"/>
        <v>2</v>
      </c>
      <c r="Z106">
        <f t="shared" si="59"/>
        <v>240</v>
      </c>
      <c r="AC106">
        <f t="shared" si="60"/>
        <v>202</v>
      </c>
      <c r="AD106">
        <f t="shared" si="61"/>
        <v>2</v>
      </c>
      <c r="AE106">
        <f t="shared" si="62"/>
        <v>11</v>
      </c>
      <c r="AF106">
        <f t="shared" si="63"/>
        <v>2</v>
      </c>
      <c r="CS106" s="1"/>
    </row>
    <row r="107" spans="1:97" x14ac:dyDescent="0.15">
      <c r="A107" s="26">
        <v>103</v>
      </c>
      <c r="B107" s="26">
        <f t="shared" si="35"/>
        <v>0</v>
      </c>
      <c r="C107" s="26">
        <f t="shared" si="36"/>
        <v>0</v>
      </c>
      <c r="D107" s="26">
        <f t="shared" si="37"/>
        <v>0</v>
      </c>
      <c r="E107" s="26">
        <f t="shared" si="38"/>
        <v>0</v>
      </c>
      <c r="F107" s="26">
        <f t="shared" si="39"/>
        <v>0</v>
      </c>
      <c r="G107" s="26">
        <f t="shared" si="40"/>
        <v>780</v>
      </c>
      <c r="H107" s="26">
        <f t="shared" si="41"/>
        <v>0</v>
      </c>
      <c r="I107" s="26">
        <f t="shared" si="42"/>
        <v>0</v>
      </c>
      <c r="J107" s="26">
        <f t="shared" si="43"/>
        <v>0</v>
      </c>
      <c r="K107" s="26">
        <f t="shared" si="44"/>
        <v>0</v>
      </c>
      <c r="L107" s="26">
        <f t="shared" si="45"/>
        <v>0</v>
      </c>
      <c r="M107" s="26">
        <f t="shared" si="46"/>
        <v>0</v>
      </c>
      <c r="N107" s="26">
        <f t="shared" si="47"/>
        <v>0</v>
      </c>
      <c r="O107" s="26">
        <f t="shared" si="48"/>
        <v>0</v>
      </c>
      <c r="P107" s="26">
        <f t="shared" si="49"/>
        <v>0</v>
      </c>
      <c r="Q107" s="26">
        <f t="shared" si="50"/>
        <v>0</v>
      </c>
      <c r="R107" s="26">
        <f t="shared" si="51"/>
        <v>0</v>
      </c>
      <c r="S107" s="26">
        <f t="shared" si="52"/>
        <v>0</v>
      </c>
      <c r="T107" s="26">
        <f t="shared" si="53"/>
        <v>0</v>
      </c>
      <c r="U107" s="26">
        <f t="shared" si="54"/>
        <v>0</v>
      </c>
      <c r="V107" s="26">
        <f t="shared" si="55"/>
        <v>0</v>
      </c>
      <c r="W107" s="26">
        <f t="shared" si="56"/>
        <v>11</v>
      </c>
      <c r="X107" s="1">
        <f t="shared" si="57"/>
        <v>400</v>
      </c>
      <c r="Y107" s="1">
        <f t="shared" si="58"/>
        <v>3</v>
      </c>
      <c r="Z107">
        <f t="shared" si="59"/>
        <v>390</v>
      </c>
      <c r="AC107">
        <f t="shared" si="60"/>
        <v>203</v>
      </c>
      <c r="AD107">
        <f t="shared" si="61"/>
        <v>2</v>
      </c>
      <c r="AE107">
        <f t="shared" si="62"/>
        <v>11</v>
      </c>
      <c r="AF107">
        <f t="shared" si="63"/>
        <v>3</v>
      </c>
      <c r="CS107" s="1"/>
    </row>
    <row r="108" spans="1:97" x14ac:dyDescent="0.15">
      <c r="A108" s="26">
        <v>104</v>
      </c>
      <c r="B108" s="26">
        <f t="shared" si="35"/>
        <v>0</v>
      </c>
      <c r="C108" s="26">
        <f t="shared" si="36"/>
        <v>0</v>
      </c>
      <c r="D108" s="26">
        <f t="shared" si="37"/>
        <v>0</v>
      </c>
      <c r="E108" s="26">
        <f t="shared" si="38"/>
        <v>0</v>
      </c>
      <c r="F108" s="26">
        <f t="shared" si="39"/>
        <v>0</v>
      </c>
      <c r="G108" s="26">
        <f t="shared" si="40"/>
        <v>1080</v>
      </c>
      <c r="H108" s="26">
        <f t="shared" si="41"/>
        <v>0</v>
      </c>
      <c r="I108" s="26">
        <f t="shared" si="42"/>
        <v>0</v>
      </c>
      <c r="J108" s="26">
        <f t="shared" si="43"/>
        <v>0</v>
      </c>
      <c r="K108" s="26">
        <f t="shared" si="44"/>
        <v>0</v>
      </c>
      <c r="L108" s="26">
        <f t="shared" si="45"/>
        <v>0</v>
      </c>
      <c r="M108" s="26">
        <f t="shared" si="46"/>
        <v>0</v>
      </c>
      <c r="N108" s="26">
        <f t="shared" si="47"/>
        <v>0</v>
      </c>
      <c r="O108" s="26">
        <f t="shared" si="48"/>
        <v>0</v>
      </c>
      <c r="P108" s="26">
        <f t="shared" si="49"/>
        <v>0</v>
      </c>
      <c r="Q108" s="26">
        <f t="shared" si="50"/>
        <v>0</v>
      </c>
      <c r="R108" s="26">
        <f t="shared" si="51"/>
        <v>0</v>
      </c>
      <c r="S108" s="26">
        <f t="shared" si="52"/>
        <v>0</v>
      </c>
      <c r="T108" s="26">
        <f t="shared" si="53"/>
        <v>0</v>
      </c>
      <c r="U108" s="26">
        <f t="shared" si="54"/>
        <v>0</v>
      </c>
      <c r="V108" s="26">
        <f t="shared" si="55"/>
        <v>0</v>
      </c>
      <c r="W108" s="26">
        <f t="shared" si="56"/>
        <v>11</v>
      </c>
      <c r="X108" s="1">
        <f t="shared" si="57"/>
        <v>800</v>
      </c>
      <c r="Y108" s="1">
        <f t="shared" si="58"/>
        <v>4</v>
      </c>
      <c r="Z108">
        <f t="shared" si="59"/>
        <v>540</v>
      </c>
      <c r="AC108">
        <f t="shared" si="60"/>
        <v>204</v>
      </c>
      <c r="AD108">
        <f t="shared" si="61"/>
        <v>2</v>
      </c>
      <c r="AE108">
        <f t="shared" si="62"/>
        <v>11</v>
      </c>
      <c r="AF108">
        <f t="shared" si="63"/>
        <v>4</v>
      </c>
      <c r="CS108" s="1"/>
    </row>
    <row r="109" spans="1:97" x14ac:dyDescent="0.15">
      <c r="A109" s="26">
        <v>105</v>
      </c>
      <c r="B109" s="26">
        <f t="shared" si="35"/>
        <v>0</v>
      </c>
      <c r="C109" s="26">
        <f t="shared" si="36"/>
        <v>0</v>
      </c>
      <c r="D109" s="26">
        <f t="shared" si="37"/>
        <v>0</v>
      </c>
      <c r="E109" s="26">
        <f t="shared" si="38"/>
        <v>0</v>
      </c>
      <c r="F109" s="26">
        <f t="shared" si="39"/>
        <v>0</v>
      </c>
      <c r="G109" s="26">
        <f t="shared" si="40"/>
        <v>1500</v>
      </c>
      <c r="H109" s="26">
        <f t="shared" si="41"/>
        <v>0</v>
      </c>
      <c r="I109" s="26">
        <f t="shared" si="42"/>
        <v>0</v>
      </c>
      <c r="J109" s="26">
        <f t="shared" si="43"/>
        <v>0</v>
      </c>
      <c r="K109" s="26">
        <f t="shared" si="44"/>
        <v>0</v>
      </c>
      <c r="L109" s="26">
        <f t="shared" si="45"/>
        <v>0</v>
      </c>
      <c r="M109" s="26">
        <f t="shared" si="46"/>
        <v>0</v>
      </c>
      <c r="N109" s="26">
        <f t="shared" si="47"/>
        <v>0</v>
      </c>
      <c r="O109" s="26">
        <f t="shared" si="48"/>
        <v>0</v>
      </c>
      <c r="P109" s="26">
        <f t="shared" si="49"/>
        <v>0</v>
      </c>
      <c r="Q109" s="26">
        <f t="shared" si="50"/>
        <v>0</v>
      </c>
      <c r="R109" s="26">
        <f t="shared" si="51"/>
        <v>0</v>
      </c>
      <c r="S109" s="26">
        <f t="shared" si="52"/>
        <v>0</v>
      </c>
      <c r="T109" s="26">
        <f t="shared" si="53"/>
        <v>0</v>
      </c>
      <c r="U109" s="26">
        <f t="shared" si="54"/>
        <v>0</v>
      </c>
      <c r="V109" s="26">
        <f t="shared" si="55"/>
        <v>0</v>
      </c>
      <c r="W109" s="26">
        <f t="shared" si="56"/>
        <v>11</v>
      </c>
      <c r="X109" s="1">
        <f t="shared" si="57"/>
        <v>1600</v>
      </c>
      <c r="Y109" s="1">
        <f t="shared" si="58"/>
        <v>5</v>
      </c>
      <c r="Z109">
        <f t="shared" si="59"/>
        <v>750</v>
      </c>
      <c r="AC109">
        <f t="shared" si="60"/>
        <v>205</v>
      </c>
      <c r="AD109">
        <f t="shared" si="61"/>
        <v>2</v>
      </c>
      <c r="AE109">
        <f t="shared" si="62"/>
        <v>11</v>
      </c>
      <c r="AF109">
        <f t="shared" si="63"/>
        <v>5</v>
      </c>
      <c r="CS109" s="1"/>
    </row>
    <row r="110" spans="1:97" x14ac:dyDescent="0.15">
      <c r="A110" s="26">
        <v>106</v>
      </c>
      <c r="B110" s="26">
        <f t="shared" si="35"/>
        <v>0</v>
      </c>
      <c r="C110" s="26">
        <f t="shared" si="36"/>
        <v>0</v>
      </c>
      <c r="D110" s="26">
        <f t="shared" si="37"/>
        <v>0</v>
      </c>
      <c r="E110" s="26">
        <f t="shared" si="38"/>
        <v>0</v>
      </c>
      <c r="F110" s="26">
        <f t="shared" si="39"/>
        <v>0</v>
      </c>
      <c r="G110" s="26">
        <f t="shared" si="40"/>
        <v>1920</v>
      </c>
      <c r="H110" s="26">
        <f t="shared" si="41"/>
        <v>0</v>
      </c>
      <c r="I110" s="26">
        <f t="shared" si="42"/>
        <v>0</v>
      </c>
      <c r="J110" s="26">
        <f t="shared" si="43"/>
        <v>0</v>
      </c>
      <c r="K110" s="26">
        <f t="shared" si="44"/>
        <v>0</v>
      </c>
      <c r="L110" s="26">
        <f t="shared" si="45"/>
        <v>0</v>
      </c>
      <c r="M110" s="26">
        <f t="shared" si="46"/>
        <v>0</v>
      </c>
      <c r="N110" s="26">
        <f t="shared" si="47"/>
        <v>0</v>
      </c>
      <c r="O110" s="26">
        <f t="shared" si="48"/>
        <v>0</v>
      </c>
      <c r="P110" s="26">
        <f t="shared" si="49"/>
        <v>0</v>
      </c>
      <c r="Q110" s="26">
        <f t="shared" si="50"/>
        <v>0</v>
      </c>
      <c r="R110" s="26">
        <f t="shared" si="51"/>
        <v>0</v>
      </c>
      <c r="S110" s="26">
        <f t="shared" si="52"/>
        <v>0</v>
      </c>
      <c r="T110" s="26">
        <f t="shared" si="53"/>
        <v>0</v>
      </c>
      <c r="U110" s="26">
        <f t="shared" si="54"/>
        <v>0</v>
      </c>
      <c r="V110" s="26">
        <f t="shared" si="55"/>
        <v>0</v>
      </c>
      <c r="W110" s="26">
        <f t="shared" si="56"/>
        <v>11</v>
      </c>
      <c r="X110" s="1">
        <f t="shared" si="57"/>
        <v>3200</v>
      </c>
      <c r="Y110" s="1">
        <f t="shared" si="58"/>
        <v>6</v>
      </c>
      <c r="Z110">
        <f t="shared" si="59"/>
        <v>960</v>
      </c>
      <c r="AC110">
        <f t="shared" si="60"/>
        <v>206</v>
      </c>
      <c r="AD110">
        <f t="shared" si="61"/>
        <v>2</v>
      </c>
      <c r="AE110">
        <f t="shared" si="62"/>
        <v>11</v>
      </c>
      <c r="AF110">
        <f t="shared" si="63"/>
        <v>6</v>
      </c>
      <c r="CS110" s="1"/>
    </row>
    <row r="111" spans="1:97" x14ac:dyDescent="0.15">
      <c r="A111" s="26">
        <v>107</v>
      </c>
      <c r="B111" s="26">
        <f t="shared" si="35"/>
        <v>0</v>
      </c>
      <c r="C111" s="26">
        <f t="shared" si="36"/>
        <v>0</v>
      </c>
      <c r="D111" s="26">
        <f t="shared" si="37"/>
        <v>0</v>
      </c>
      <c r="E111" s="26">
        <f t="shared" si="38"/>
        <v>0</v>
      </c>
      <c r="F111" s="26">
        <f t="shared" si="39"/>
        <v>0</v>
      </c>
      <c r="G111" s="26">
        <f t="shared" si="40"/>
        <v>2600</v>
      </c>
      <c r="H111" s="26">
        <f t="shared" si="41"/>
        <v>0</v>
      </c>
      <c r="I111" s="26">
        <f t="shared" si="42"/>
        <v>0</v>
      </c>
      <c r="J111" s="26">
        <f t="shared" si="43"/>
        <v>0</v>
      </c>
      <c r="K111" s="26">
        <f t="shared" si="44"/>
        <v>0</v>
      </c>
      <c r="L111" s="26">
        <f t="shared" si="45"/>
        <v>0</v>
      </c>
      <c r="M111" s="26">
        <f t="shared" si="46"/>
        <v>0</v>
      </c>
      <c r="N111" s="26">
        <f t="shared" si="47"/>
        <v>0</v>
      </c>
      <c r="O111" s="26">
        <f t="shared" si="48"/>
        <v>0</v>
      </c>
      <c r="P111" s="26">
        <f t="shared" si="49"/>
        <v>0</v>
      </c>
      <c r="Q111" s="26">
        <f t="shared" si="50"/>
        <v>0</v>
      </c>
      <c r="R111" s="26">
        <f t="shared" si="51"/>
        <v>0</v>
      </c>
      <c r="S111" s="26">
        <f t="shared" si="52"/>
        <v>0</v>
      </c>
      <c r="T111" s="26">
        <f t="shared" si="53"/>
        <v>0</v>
      </c>
      <c r="U111" s="26">
        <f t="shared" si="54"/>
        <v>0</v>
      </c>
      <c r="V111" s="26">
        <f t="shared" si="55"/>
        <v>0</v>
      </c>
      <c r="W111" s="26">
        <f t="shared" si="56"/>
        <v>11</v>
      </c>
      <c r="X111" s="1">
        <f t="shared" si="57"/>
        <v>6400</v>
      </c>
      <c r="Y111" s="1">
        <f t="shared" si="58"/>
        <v>7</v>
      </c>
      <c r="Z111">
        <f t="shared" si="59"/>
        <v>1300</v>
      </c>
      <c r="AC111">
        <f t="shared" si="60"/>
        <v>207</v>
      </c>
      <c r="AD111">
        <f t="shared" si="61"/>
        <v>2</v>
      </c>
      <c r="AE111">
        <f t="shared" si="62"/>
        <v>11</v>
      </c>
      <c r="AF111">
        <f t="shared" si="63"/>
        <v>7</v>
      </c>
      <c r="CS111" s="1"/>
    </row>
    <row r="112" spans="1:97" x14ac:dyDescent="0.15">
      <c r="A112" s="26">
        <v>108</v>
      </c>
      <c r="B112" s="26">
        <f t="shared" si="35"/>
        <v>0</v>
      </c>
      <c r="C112" s="26">
        <f t="shared" si="36"/>
        <v>0</v>
      </c>
      <c r="D112" s="26">
        <f t="shared" si="37"/>
        <v>0</v>
      </c>
      <c r="E112" s="26">
        <f t="shared" si="38"/>
        <v>0</v>
      </c>
      <c r="F112" s="26">
        <f t="shared" si="39"/>
        <v>0</v>
      </c>
      <c r="G112" s="26">
        <f t="shared" si="40"/>
        <v>3280</v>
      </c>
      <c r="H112" s="26">
        <f t="shared" si="41"/>
        <v>0</v>
      </c>
      <c r="I112" s="26">
        <f t="shared" si="42"/>
        <v>0</v>
      </c>
      <c r="J112" s="26">
        <f t="shared" si="43"/>
        <v>0</v>
      </c>
      <c r="K112" s="26">
        <f t="shared" si="44"/>
        <v>0</v>
      </c>
      <c r="L112" s="26">
        <f t="shared" si="45"/>
        <v>0</v>
      </c>
      <c r="M112" s="26">
        <f t="shared" si="46"/>
        <v>0</v>
      </c>
      <c r="N112" s="26">
        <f t="shared" si="47"/>
        <v>0</v>
      </c>
      <c r="O112" s="26">
        <f t="shared" si="48"/>
        <v>0</v>
      </c>
      <c r="P112" s="26">
        <f t="shared" si="49"/>
        <v>0</v>
      </c>
      <c r="Q112" s="26">
        <f t="shared" si="50"/>
        <v>0</v>
      </c>
      <c r="R112" s="26">
        <f t="shared" si="51"/>
        <v>0</v>
      </c>
      <c r="S112" s="26">
        <f t="shared" si="52"/>
        <v>0</v>
      </c>
      <c r="T112" s="26">
        <f t="shared" si="53"/>
        <v>0</v>
      </c>
      <c r="U112" s="26">
        <f t="shared" si="54"/>
        <v>0</v>
      </c>
      <c r="V112" s="26">
        <f t="shared" si="55"/>
        <v>0</v>
      </c>
      <c r="W112" s="26">
        <f t="shared" si="56"/>
        <v>11</v>
      </c>
      <c r="X112" s="1">
        <f t="shared" si="57"/>
        <v>12800</v>
      </c>
      <c r="Y112" s="1">
        <f t="shared" si="58"/>
        <v>8</v>
      </c>
      <c r="Z112">
        <f t="shared" si="59"/>
        <v>1640</v>
      </c>
      <c r="AC112">
        <f t="shared" si="60"/>
        <v>208</v>
      </c>
      <c r="AD112">
        <f t="shared" si="61"/>
        <v>2</v>
      </c>
      <c r="AE112">
        <f t="shared" si="62"/>
        <v>11</v>
      </c>
      <c r="AF112">
        <f t="shared" si="63"/>
        <v>8</v>
      </c>
      <c r="CS112" s="1"/>
    </row>
    <row r="113" spans="1:97" x14ac:dyDescent="0.15">
      <c r="A113" s="26">
        <v>109</v>
      </c>
      <c r="B113" s="26">
        <f t="shared" si="35"/>
        <v>0</v>
      </c>
      <c r="C113" s="26">
        <f t="shared" si="36"/>
        <v>0</v>
      </c>
      <c r="D113" s="26">
        <f t="shared" si="37"/>
        <v>0</v>
      </c>
      <c r="E113" s="26">
        <f t="shared" si="38"/>
        <v>0</v>
      </c>
      <c r="F113" s="26">
        <f t="shared" si="39"/>
        <v>0</v>
      </c>
      <c r="G113" s="26">
        <f t="shared" si="40"/>
        <v>3960</v>
      </c>
      <c r="H113" s="26">
        <f t="shared" si="41"/>
        <v>0</v>
      </c>
      <c r="I113" s="26">
        <f t="shared" si="42"/>
        <v>0</v>
      </c>
      <c r="J113" s="26">
        <f t="shared" si="43"/>
        <v>0</v>
      </c>
      <c r="K113" s="26">
        <f t="shared" si="44"/>
        <v>0</v>
      </c>
      <c r="L113" s="26">
        <f t="shared" si="45"/>
        <v>0</v>
      </c>
      <c r="M113" s="26">
        <f t="shared" si="46"/>
        <v>0</v>
      </c>
      <c r="N113" s="26">
        <f t="shared" si="47"/>
        <v>0</v>
      </c>
      <c r="O113" s="26">
        <f t="shared" si="48"/>
        <v>0</v>
      </c>
      <c r="P113" s="26">
        <f t="shared" si="49"/>
        <v>0</v>
      </c>
      <c r="Q113" s="26">
        <f t="shared" si="50"/>
        <v>0</v>
      </c>
      <c r="R113" s="26">
        <f t="shared" si="51"/>
        <v>0</v>
      </c>
      <c r="S113" s="26">
        <f t="shared" si="52"/>
        <v>0</v>
      </c>
      <c r="T113" s="26">
        <f t="shared" si="53"/>
        <v>0</v>
      </c>
      <c r="U113" s="26">
        <f t="shared" si="54"/>
        <v>0</v>
      </c>
      <c r="V113" s="26">
        <f t="shared" si="55"/>
        <v>0</v>
      </c>
      <c r="W113" s="26">
        <f t="shared" si="56"/>
        <v>11</v>
      </c>
      <c r="X113" s="1">
        <f t="shared" si="57"/>
        <v>25600</v>
      </c>
      <c r="Y113" s="1">
        <f t="shared" si="58"/>
        <v>9</v>
      </c>
      <c r="Z113">
        <f t="shared" si="59"/>
        <v>1980</v>
      </c>
      <c r="AC113">
        <f t="shared" si="60"/>
        <v>209</v>
      </c>
      <c r="AD113">
        <f t="shared" si="61"/>
        <v>2</v>
      </c>
      <c r="AE113">
        <f t="shared" si="62"/>
        <v>11</v>
      </c>
      <c r="AF113">
        <f t="shared" si="63"/>
        <v>9</v>
      </c>
      <c r="CS113" s="1"/>
    </row>
    <row r="114" spans="1:97" x14ac:dyDescent="0.15">
      <c r="A114" s="26">
        <v>110</v>
      </c>
      <c r="B114" s="26">
        <f t="shared" si="35"/>
        <v>0</v>
      </c>
      <c r="C114" s="26">
        <f t="shared" si="36"/>
        <v>0</v>
      </c>
      <c r="D114" s="26">
        <f t="shared" si="37"/>
        <v>0</v>
      </c>
      <c r="E114" s="26">
        <f t="shared" si="38"/>
        <v>0</v>
      </c>
      <c r="F114" s="26">
        <f t="shared" si="39"/>
        <v>0</v>
      </c>
      <c r="G114" s="26">
        <f t="shared" si="40"/>
        <v>4704</v>
      </c>
      <c r="H114" s="26">
        <f t="shared" si="41"/>
        <v>0</v>
      </c>
      <c r="I114" s="26">
        <f t="shared" si="42"/>
        <v>0</v>
      </c>
      <c r="J114" s="26">
        <f t="shared" si="43"/>
        <v>0</v>
      </c>
      <c r="K114" s="26">
        <f t="shared" si="44"/>
        <v>0</v>
      </c>
      <c r="L114" s="26">
        <f t="shared" si="45"/>
        <v>0</v>
      </c>
      <c r="M114" s="26">
        <f t="shared" si="46"/>
        <v>0</v>
      </c>
      <c r="N114" s="26">
        <f t="shared" si="47"/>
        <v>0</v>
      </c>
      <c r="O114" s="26">
        <f t="shared" si="48"/>
        <v>0</v>
      </c>
      <c r="P114" s="26">
        <f t="shared" si="49"/>
        <v>0</v>
      </c>
      <c r="Q114" s="26">
        <f t="shared" si="50"/>
        <v>0</v>
      </c>
      <c r="R114" s="26">
        <f t="shared" si="51"/>
        <v>0</v>
      </c>
      <c r="S114" s="26">
        <f t="shared" si="52"/>
        <v>0</v>
      </c>
      <c r="T114" s="26">
        <f t="shared" si="53"/>
        <v>0</v>
      </c>
      <c r="U114" s="26">
        <f t="shared" si="54"/>
        <v>0</v>
      </c>
      <c r="V114" s="26">
        <f t="shared" si="55"/>
        <v>0</v>
      </c>
      <c r="W114" s="26">
        <f t="shared" si="56"/>
        <v>11</v>
      </c>
      <c r="X114" s="1">
        <f t="shared" si="57"/>
        <v>51200</v>
      </c>
      <c r="Y114" s="1">
        <f t="shared" si="58"/>
        <v>10</v>
      </c>
      <c r="Z114">
        <f t="shared" si="59"/>
        <v>2352</v>
      </c>
      <c r="AC114">
        <f t="shared" si="60"/>
        <v>210</v>
      </c>
      <c r="AD114">
        <f t="shared" si="61"/>
        <v>2</v>
      </c>
      <c r="AE114">
        <f t="shared" si="62"/>
        <v>11</v>
      </c>
      <c r="AF114">
        <f t="shared" si="63"/>
        <v>10</v>
      </c>
      <c r="CS114" s="1"/>
    </row>
    <row r="115" spans="1:97" x14ac:dyDescent="0.15">
      <c r="A115" s="26">
        <v>111</v>
      </c>
      <c r="B115" s="26">
        <f t="shared" si="35"/>
        <v>0</v>
      </c>
      <c r="C115" s="26">
        <f t="shared" si="36"/>
        <v>0</v>
      </c>
      <c r="D115" s="26">
        <f t="shared" si="37"/>
        <v>0</v>
      </c>
      <c r="E115" s="26">
        <f t="shared" si="38"/>
        <v>0</v>
      </c>
      <c r="F115" s="26">
        <f t="shared" si="39"/>
        <v>0</v>
      </c>
      <c r="G115" s="26">
        <f t="shared" si="40"/>
        <v>0</v>
      </c>
      <c r="H115" s="26">
        <f t="shared" si="41"/>
        <v>0</v>
      </c>
      <c r="I115" s="26">
        <f t="shared" si="42"/>
        <v>100</v>
      </c>
      <c r="J115" s="26">
        <f t="shared" si="43"/>
        <v>0</v>
      </c>
      <c r="K115" s="26">
        <f t="shared" si="44"/>
        <v>0</v>
      </c>
      <c r="L115" s="26">
        <f t="shared" si="45"/>
        <v>0</v>
      </c>
      <c r="M115" s="26">
        <f t="shared" si="46"/>
        <v>0</v>
      </c>
      <c r="N115" s="26">
        <f t="shared" si="47"/>
        <v>0</v>
      </c>
      <c r="O115" s="26">
        <f t="shared" si="48"/>
        <v>0</v>
      </c>
      <c r="P115" s="26">
        <f t="shared" si="49"/>
        <v>0</v>
      </c>
      <c r="Q115" s="26">
        <f t="shared" si="50"/>
        <v>0</v>
      </c>
      <c r="R115" s="26">
        <f t="shared" si="51"/>
        <v>0</v>
      </c>
      <c r="S115" s="26">
        <f t="shared" si="52"/>
        <v>0</v>
      </c>
      <c r="T115" s="26">
        <f t="shared" si="53"/>
        <v>0</v>
      </c>
      <c r="U115" s="26">
        <f t="shared" si="54"/>
        <v>0</v>
      </c>
      <c r="V115" s="26">
        <f t="shared" si="55"/>
        <v>0</v>
      </c>
      <c r="W115" s="26">
        <f t="shared" si="56"/>
        <v>12</v>
      </c>
      <c r="X115" s="1">
        <f t="shared" si="57"/>
        <v>60</v>
      </c>
      <c r="Y115" s="1">
        <f t="shared" si="58"/>
        <v>1</v>
      </c>
      <c r="Z115">
        <f t="shared" si="59"/>
        <v>135</v>
      </c>
      <c r="AC115">
        <f t="shared" si="60"/>
        <v>201</v>
      </c>
      <c r="AD115">
        <f t="shared" si="61"/>
        <v>2</v>
      </c>
      <c r="AE115">
        <f t="shared" si="62"/>
        <v>12</v>
      </c>
      <c r="AF115">
        <f t="shared" si="63"/>
        <v>1</v>
      </c>
      <c r="CS115" s="1"/>
    </row>
    <row r="116" spans="1:97" x14ac:dyDescent="0.15">
      <c r="A116" s="26">
        <v>112</v>
      </c>
      <c r="B116" s="26">
        <f t="shared" si="35"/>
        <v>0</v>
      </c>
      <c r="C116" s="26">
        <f t="shared" si="36"/>
        <v>0</v>
      </c>
      <c r="D116" s="26">
        <f t="shared" si="37"/>
        <v>0</v>
      </c>
      <c r="E116" s="26">
        <f t="shared" si="38"/>
        <v>0</v>
      </c>
      <c r="F116" s="26">
        <f t="shared" si="39"/>
        <v>0</v>
      </c>
      <c r="G116" s="26">
        <f t="shared" si="40"/>
        <v>0</v>
      </c>
      <c r="H116" s="26">
        <f t="shared" si="41"/>
        <v>0</v>
      </c>
      <c r="I116" s="26">
        <f t="shared" si="42"/>
        <v>200</v>
      </c>
      <c r="J116" s="26">
        <f t="shared" si="43"/>
        <v>0</v>
      </c>
      <c r="K116" s="26">
        <f t="shared" si="44"/>
        <v>0</v>
      </c>
      <c r="L116" s="26">
        <f t="shared" si="45"/>
        <v>0</v>
      </c>
      <c r="M116" s="26">
        <f t="shared" si="46"/>
        <v>0</v>
      </c>
      <c r="N116" s="26">
        <f t="shared" si="47"/>
        <v>0</v>
      </c>
      <c r="O116" s="26">
        <f t="shared" si="48"/>
        <v>0</v>
      </c>
      <c r="P116" s="26">
        <f t="shared" si="49"/>
        <v>0</v>
      </c>
      <c r="Q116" s="26">
        <f t="shared" si="50"/>
        <v>0</v>
      </c>
      <c r="R116" s="26">
        <f t="shared" si="51"/>
        <v>0</v>
      </c>
      <c r="S116" s="26">
        <f t="shared" si="52"/>
        <v>0</v>
      </c>
      <c r="T116" s="26">
        <f t="shared" si="53"/>
        <v>0</v>
      </c>
      <c r="U116" s="26">
        <f t="shared" si="54"/>
        <v>0</v>
      </c>
      <c r="V116" s="26">
        <f t="shared" si="55"/>
        <v>0</v>
      </c>
      <c r="W116" s="26">
        <f t="shared" si="56"/>
        <v>12</v>
      </c>
      <c r="X116" s="1">
        <f t="shared" si="57"/>
        <v>200</v>
      </c>
      <c r="Y116" s="1">
        <f t="shared" si="58"/>
        <v>2</v>
      </c>
      <c r="Z116">
        <f t="shared" si="59"/>
        <v>240</v>
      </c>
      <c r="AC116">
        <f t="shared" si="60"/>
        <v>202</v>
      </c>
      <c r="AD116">
        <f t="shared" si="61"/>
        <v>2</v>
      </c>
      <c r="AE116">
        <f t="shared" si="62"/>
        <v>12</v>
      </c>
      <c r="AF116">
        <f t="shared" si="63"/>
        <v>2</v>
      </c>
      <c r="CS116" s="1"/>
    </row>
    <row r="117" spans="1:97" x14ac:dyDescent="0.15">
      <c r="A117" s="26">
        <v>113</v>
      </c>
      <c r="B117" s="26">
        <f t="shared" si="35"/>
        <v>0</v>
      </c>
      <c r="C117" s="26">
        <f t="shared" si="36"/>
        <v>0</v>
      </c>
      <c r="D117" s="26">
        <f t="shared" si="37"/>
        <v>0</v>
      </c>
      <c r="E117" s="26">
        <f t="shared" si="38"/>
        <v>0</v>
      </c>
      <c r="F117" s="26">
        <f t="shared" si="39"/>
        <v>0</v>
      </c>
      <c r="G117" s="26">
        <f t="shared" si="40"/>
        <v>0</v>
      </c>
      <c r="H117" s="26">
        <f t="shared" si="41"/>
        <v>0</v>
      </c>
      <c r="I117" s="26">
        <f t="shared" si="42"/>
        <v>300</v>
      </c>
      <c r="J117" s="26">
        <f t="shared" si="43"/>
        <v>0</v>
      </c>
      <c r="K117" s="26">
        <f t="shared" si="44"/>
        <v>0</v>
      </c>
      <c r="L117" s="26">
        <f t="shared" si="45"/>
        <v>0</v>
      </c>
      <c r="M117" s="26">
        <f t="shared" si="46"/>
        <v>0</v>
      </c>
      <c r="N117" s="26">
        <f t="shared" si="47"/>
        <v>0</v>
      </c>
      <c r="O117" s="26">
        <f t="shared" si="48"/>
        <v>0</v>
      </c>
      <c r="P117" s="26">
        <f t="shared" si="49"/>
        <v>0</v>
      </c>
      <c r="Q117" s="26">
        <f t="shared" si="50"/>
        <v>0</v>
      </c>
      <c r="R117" s="26">
        <f t="shared" si="51"/>
        <v>0</v>
      </c>
      <c r="S117" s="26">
        <f t="shared" si="52"/>
        <v>0</v>
      </c>
      <c r="T117" s="26">
        <f t="shared" si="53"/>
        <v>0</v>
      </c>
      <c r="U117" s="26">
        <f t="shared" si="54"/>
        <v>0</v>
      </c>
      <c r="V117" s="26">
        <f t="shared" si="55"/>
        <v>0</v>
      </c>
      <c r="W117" s="26">
        <f t="shared" si="56"/>
        <v>12</v>
      </c>
      <c r="X117" s="1">
        <f t="shared" si="57"/>
        <v>400</v>
      </c>
      <c r="Y117" s="1">
        <f t="shared" si="58"/>
        <v>3</v>
      </c>
      <c r="Z117">
        <f t="shared" si="59"/>
        <v>390</v>
      </c>
      <c r="AC117">
        <f t="shared" si="60"/>
        <v>203</v>
      </c>
      <c r="AD117">
        <f t="shared" si="61"/>
        <v>2</v>
      </c>
      <c r="AE117">
        <f t="shared" si="62"/>
        <v>12</v>
      </c>
      <c r="AF117">
        <f t="shared" si="63"/>
        <v>3</v>
      </c>
      <c r="CS117" s="1"/>
    </row>
    <row r="118" spans="1:97" x14ac:dyDescent="0.15">
      <c r="A118" s="26">
        <v>114</v>
      </c>
      <c r="B118" s="26">
        <f t="shared" si="35"/>
        <v>0</v>
      </c>
      <c r="C118" s="26">
        <f t="shared" si="36"/>
        <v>0</v>
      </c>
      <c r="D118" s="26">
        <f t="shared" si="37"/>
        <v>0</v>
      </c>
      <c r="E118" s="26">
        <f t="shared" si="38"/>
        <v>0</v>
      </c>
      <c r="F118" s="26">
        <f t="shared" si="39"/>
        <v>0</v>
      </c>
      <c r="G118" s="26">
        <f t="shared" si="40"/>
        <v>0</v>
      </c>
      <c r="H118" s="26">
        <f t="shared" si="41"/>
        <v>0</v>
      </c>
      <c r="I118" s="26">
        <f t="shared" si="42"/>
        <v>400</v>
      </c>
      <c r="J118" s="26">
        <f t="shared" si="43"/>
        <v>0</v>
      </c>
      <c r="K118" s="26">
        <f t="shared" si="44"/>
        <v>0</v>
      </c>
      <c r="L118" s="26">
        <f t="shared" si="45"/>
        <v>0</v>
      </c>
      <c r="M118" s="26">
        <f t="shared" si="46"/>
        <v>0</v>
      </c>
      <c r="N118" s="26">
        <f t="shared" si="47"/>
        <v>0</v>
      </c>
      <c r="O118" s="26">
        <f t="shared" si="48"/>
        <v>0</v>
      </c>
      <c r="P118" s="26">
        <f t="shared" si="49"/>
        <v>0</v>
      </c>
      <c r="Q118" s="26">
        <f t="shared" si="50"/>
        <v>0</v>
      </c>
      <c r="R118" s="26">
        <f t="shared" si="51"/>
        <v>0</v>
      </c>
      <c r="S118" s="26">
        <f t="shared" si="52"/>
        <v>0</v>
      </c>
      <c r="T118" s="26">
        <f t="shared" si="53"/>
        <v>0</v>
      </c>
      <c r="U118" s="26">
        <f t="shared" si="54"/>
        <v>0</v>
      </c>
      <c r="V118" s="26">
        <f t="shared" si="55"/>
        <v>0</v>
      </c>
      <c r="W118" s="26">
        <f t="shared" si="56"/>
        <v>12</v>
      </c>
      <c r="X118" s="1">
        <f t="shared" si="57"/>
        <v>800</v>
      </c>
      <c r="Y118" s="1">
        <f t="shared" si="58"/>
        <v>4</v>
      </c>
      <c r="Z118">
        <f t="shared" si="59"/>
        <v>540</v>
      </c>
      <c r="AC118">
        <f t="shared" si="60"/>
        <v>204</v>
      </c>
      <c r="AD118">
        <f t="shared" si="61"/>
        <v>2</v>
      </c>
      <c r="AE118">
        <f t="shared" si="62"/>
        <v>12</v>
      </c>
      <c r="AF118">
        <f t="shared" si="63"/>
        <v>4</v>
      </c>
      <c r="CS118" s="1"/>
    </row>
    <row r="119" spans="1:97" x14ac:dyDescent="0.15">
      <c r="A119" s="26">
        <v>115</v>
      </c>
      <c r="B119" s="26">
        <f t="shared" si="35"/>
        <v>0</v>
      </c>
      <c r="C119" s="26">
        <f t="shared" si="36"/>
        <v>0</v>
      </c>
      <c r="D119" s="26">
        <f t="shared" si="37"/>
        <v>0</v>
      </c>
      <c r="E119" s="26">
        <f t="shared" si="38"/>
        <v>0</v>
      </c>
      <c r="F119" s="26">
        <f t="shared" si="39"/>
        <v>0</v>
      </c>
      <c r="G119" s="26">
        <f t="shared" si="40"/>
        <v>0</v>
      </c>
      <c r="H119" s="26">
        <f t="shared" si="41"/>
        <v>0</v>
      </c>
      <c r="I119" s="26">
        <f t="shared" si="42"/>
        <v>580</v>
      </c>
      <c r="J119" s="26">
        <f t="shared" si="43"/>
        <v>0</v>
      </c>
      <c r="K119" s="26">
        <f t="shared" si="44"/>
        <v>0</v>
      </c>
      <c r="L119" s="26">
        <f t="shared" si="45"/>
        <v>0</v>
      </c>
      <c r="M119" s="26">
        <f t="shared" si="46"/>
        <v>0</v>
      </c>
      <c r="N119" s="26">
        <f t="shared" si="47"/>
        <v>0</v>
      </c>
      <c r="O119" s="26">
        <f t="shared" si="48"/>
        <v>0</v>
      </c>
      <c r="P119" s="26">
        <f t="shared" si="49"/>
        <v>0</v>
      </c>
      <c r="Q119" s="26">
        <f t="shared" si="50"/>
        <v>0</v>
      </c>
      <c r="R119" s="26">
        <f t="shared" si="51"/>
        <v>0</v>
      </c>
      <c r="S119" s="26">
        <f t="shared" si="52"/>
        <v>0</v>
      </c>
      <c r="T119" s="26">
        <f t="shared" si="53"/>
        <v>0</v>
      </c>
      <c r="U119" s="26">
        <f t="shared" si="54"/>
        <v>0</v>
      </c>
      <c r="V119" s="26">
        <f t="shared" si="55"/>
        <v>0</v>
      </c>
      <c r="W119" s="26">
        <f t="shared" si="56"/>
        <v>12</v>
      </c>
      <c r="X119" s="1">
        <f t="shared" si="57"/>
        <v>1600</v>
      </c>
      <c r="Y119" s="1">
        <f t="shared" si="58"/>
        <v>5</v>
      </c>
      <c r="Z119">
        <f t="shared" si="59"/>
        <v>750</v>
      </c>
      <c r="AC119">
        <f t="shared" si="60"/>
        <v>205</v>
      </c>
      <c r="AD119">
        <f t="shared" si="61"/>
        <v>2</v>
      </c>
      <c r="AE119">
        <f t="shared" si="62"/>
        <v>12</v>
      </c>
      <c r="AF119">
        <f t="shared" si="63"/>
        <v>5</v>
      </c>
      <c r="CS119" s="1"/>
    </row>
    <row r="120" spans="1:97" x14ac:dyDescent="0.15">
      <c r="A120" s="26">
        <v>116</v>
      </c>
      <c r="B120" s="26">
        <f t="shared" si="35"/>
        <v>0</v>
      </c>
      <c r="C120" s="26">
        <f t="shared" si="36"/>
        <v>0</v>
      </c>
      <c r="D120" s="26">
        <f t="shared" si="37"/>
        <v>0</v>
      </c>
      <c r="E120" s="26">
        <f t="shared" si="38"/>
        <v>0</v>
      </c>
      <c r="F120" s="26">
        <f t="shared" si="39"/>
        <v>0</v>
      </c>
      <c r="G120" s="26">
        <f t="shared" si="40"/>
        <v>0</v>
      </c>
      <c r="H120" s="26">
        <f t="shared" si="41"/>
        <v>0</v>
      </c>
      <c r="I120" s="26">
        <f t="shared" si="42"/>
        <v>760</v>
      </c>
      <c r="J120" s="26">
        <f t="shared" si="43"/>
        <v>0</v>
      </c>
      <c r="K120" s="26">
        <f t="shared" si="44"/>
        <v>0</v>
      </c>
      <c r="L120" s="26">
        <f t="shared" si="45"/>
        <v>0</v>
      </c>
      <c r="M120" s="26">
        <f t="shared" si="46"/>
        <v>0</v>
      </c>
      <c r="N120" s="26">
        <f t="shared" si="47"/>
        <v>0</v>
      </c>
      <c r="O120" s="26">
        <f t="shared" si="48"/>
        <v>0</v>
      </c>
      <c r="P120" s="26">
        <f t="shared" si="49"/>
        <v>0</v>
      </c>
      <c r="Q120" s="26">
        <f t="shared" si="50"/>
        <v>0</v>
      </c>
      <c r="R120" s="26">
        <f t="shared" si="51"/>
        <v>0</v>
      </c>
      <c r="S120" s="26">
        <f t="shared" si="52"/>
        <v>0</v>
      </c>
      <c r="T120" s="26">
        <f t="shared" si="53"/>
        <v>0</v>
      </c>
      <c r="U120" s="26">
        <f t="shared" si="54"/>
        <v>0</v>
      </c>
      <c r="V120" s="26">
        <f t="shared" si="55"/>
        <v>0</v>
      </c>
      <c r="W120" s="26">
        <f t="shared" si="56"/>
        <v>12</v>
      </c>
      <c r="X120" s="1">
        <f t="shared" si="57"/>
        <v>3200</v>
      </c>
      <c r="Y120" s="1">
        <f t="shared" si="58"/>
        <v>6</v>
      </c>
      <c r="Z120">
        <f t="shared" si="59"/>
        <v>960</v>
      </c>
      <c r="AC120">
        <f t="shared" si="60"/>
        <v>206</v>
      </c>
      <c r="AD120">
        <f t="shared" si="61"/>
        <v>2</v>
      </c>
      <c r="AE120">
        <f t="shared" si="62"/>
        <v>12</v>
      </c>
      <c r="AF120">
        <f t="shared" si="63"/>
        <v>6</v>
      </c>
      <c r="CS120" s="1"/>
    </row>
    <row r="121" spans="1:97" x14ac:dyDescent="0.15">
      <c r="A121" s="26">
        <v>117</v>
      </c>
      <c r="B121" s="26">
        <f t="shared" si="35"/>
        <v>0</v>
      </c>
      <c r="C121" s="26">
        <f t="shared" si="36"/>
        <v>0</v>
      </c>
      <c r="D121" s="26">
        <f t="shared" si="37"/>
        <v>0</v>
      </c>
      <c r="E121" s="26">
        <f t="shared" si="38"/>
        <v>0</v>
      </c>
      <c r="F121" s="26">
        <f t="shared" si="39"/>
        <v>0</v>
      </c>
      <c r="G121" s="26">
        <f t="shared" si="40"/>
        <v>0</v>
      </c>
      <c r="H121" s="26">
        <f t="shared" si="41"/>
        <v>0</v>
      </c>
      <c r="I121" s="26">
        <f t="shared" si="42"/>
        <v>940</v>
      </c>
      <c r="J121" s="26">
        <f t="shared" si="43"/>
        <v>0</v>
      </c>
      <c r="K121" s="26">
        <f t="shared" si="44"/>
        <v>0</v>
      </c>
      <c r="L121" s="26">
        <f t="shared" si="45"/>
        <v>0</v>
      </c>
      <c r="M121" s="26">
        <f t="shared" si="46"/>
        <v>0</v>
      </c>
      <c r="N121" s="26">
        <f t="shared" si="47"/>
        <v>0</v>
      </c>
      <c r="O121" s="26">
        <f t="shared" si="48"/>
        <v>0</v>
      </c>
      <c r="P121" s="26">
        <f t="shared" si="49"/>
        <v>0</v>
      </c>
      <c r="Q121" s="26">
        <f t="shared" si="50"/>
        <v>0</v>
      </c>
      <c r="R121" s="26">
        <f t="shared" si="51"/>
        <v>0</v>
      </c>
      <c r="S121" s="26">
        <f t="shared" si="52"/>
        <v>0</v>
      </c>
      <c r="T121" s="26">
        <f t="shared" si="53"/>
        <v>0</v>
      </c>
      <c r="U121" s="26">
        <f t="shared" si="54"/>
        <v>0</v>
      </c>
      <c r="V121" s="26">
        <f t="shared" si="55"/>
        <v>0</v>
      </c>
      <c r="W121" s="26">
        <f t="shared" si="56"/>
        <v>12</v>
      </c>
      <c r="X121" s="1">
        <f t="shared" si="57"/>
        <v>6400</v>
      </c>
      <c r="Y121" s="1">
        <f t="shared" si="58"/>
        <v>7</v>
      </c>
      <c r="Z121">
        <f t="shared" si="59"/>
        <v>1300</v>
      </c>
      <c r="AC121">
        <f t="shared" si="60"/>
        <v>207</v>
      </c>
      <c r="AD121">
        <f t="shared" si="61"/>
        <v>2</v>
      </c>
      <c r="AE121">
        <f t="shared" si="62"/>
        <v>12</v>
      </c>
      <c r="AF121">
        <f t="shared" si="63"/>
        <v>7</v>
      </c>
      <c r="CS121" s="1"/>
    </row>
    <row r="122" spans="1:97" x14ac:dyDescent="0.15">
      <c r="A122" s="26">
        <v>118</v>
      </c>
      <c r="B122" s="26">
        <f t="shared" si="35"/>
        <v>0</v>
      </c>
      <c r="C122" s="26">
        <f t="shared" si="36"/>
        <v>0</v>
      </c>
      <c r="D122" s="26">
        <f t="shared" si="37"/>
        <v>0</v>
      </c>
      <c r="E122" s="26">
        <f t="shared" si="38"/>
        <v>0</v>
      </c>
      <c r="F122" s="26">
        <f t="shared" si="39"/>
        <v>0</v>
      </c>
      <c r="G122" s="26">
        <f t="shared" si="40"/>
        <v>0</v>
      </c>
      <c r="H122" s="26">
        <f t="shared" si="41"/>
        <v>0</v>
      </c>
      <c r="I122" s="26">
        <f t="shared" si="42"/>
        <v>1120</v>
      </c>
      <c r="J122" s="26">
        <f t="shared" si="43"/>
        <v>0</v>
      </c>
      <c r="K122" s="26">
        <f t="shared" si="44"/>
        <v>0</v>
      </c>
      <c r="L122" s="26">
        <f t="shared" si="45"/>
        <v>0</v>
      </c>
      <c r="M122" s="26">
        <f t="shared" si="46"/>
        <v>0</v>
      </c>
      <c r="N122" s="26">
        <f t="shared" si="47"/>
        <v>0</v>
      </c>
      <c r="O122" s="26">
        <f t="shared" si="48"/>
        <v>0</v>
      </c>
      <c r="P122" s="26">
        <f t="shared" si="49"/>
        <v>0</v>
      </c>
      <c r="Q122" s="26">
        <f t="shared" si="50"/>
        <v>0</v>
      </c>
      <c r="R122" s="26">
        <f t="shared" si="51"/>
        <v>0</v>
      </c>
      <c r="S122" s="26">
        <f t="shared" si="52"/>
        <v>0</v>
      </c>
      <c r="T122" s="26">
        <f t="shared" si="53"/>
        <v>0</v>
      </c>
      <c r="U122" s="26">
        <f t="shared" si="54"/>
        <v>0</v>
      </c>
      <c r="V122" s="26">
        <f t="shared" si="55"/>
        <v>0</v>
      </c>
      <c r="W122" s="26">
        <f t="shared" si="56"/>
        <v>12</v>
      </c>
      <c r="X122" s="1">
        <f t="shared" si="57"/>
        <v>12800</v>
      </c>
      <c r="Y122" s="1">
        <f t="shared" si="58"/>
        <v>8</v>
      </c>
      <c r="Z122">
        <f t="shared" si="59"/>
        <v>1640</v>
      </c>
      <c r="AC122">
        <f t="shared" si="60"/>
        <v>208</v>
      </c>
      <c r="AD122">
        <f t="shared" si="61"/>
        <v>2</v>
      </c>
      <c r="AE122">
        <f t="shared" si="62"/>
        <v>12</v>
      </c>
      <c r="AF122">
        <f t="shared" si="63"/>
        <v>8</v>
      </c>
      <c r="CS122" s="1"/>
    </row>
    <row r="123" spans="1:97" x14ac:dyDescent="0.15">
      <c r="A123" s="26">
        <v>119</v>
      </c>
      <c r="B123" s="26">
        <f t="shared" si="35"/>
        <v>0</v>
      </c>
      <c r="C123" s="26">
        <f t="shared" si="36"/>
        <v>0</v>
      </c>
      <c r="D123" s="26">
        <f t="shared" si="37"/>
        <v>0</v>
      </c>
      <c r="E123" s="26">
        <f t="shared" si="38"/>
        <v>0</v>
      </c>
      <c r="F123" s="26">
        <f t="shared" si="39"/>
        <v>0</v>
      </c>
      <c r="G123" s="26">
        <f t="shared" si="40"/>
        <v>0</v>
      </c>
      <c r="H123" s="26">
        <f t="shared" si="41"/>
        <v>0</v>
      </c>
      <c r="I123" s="26">
        <f t="shared" si="42"/>
        <v>1300</v>
      </c>
      <c r="J123" s="26">
        <f t="shared" si="43"/>
        <v>0</v>
      </c>
      <c r="K123" s="26">
        <f t="shared" si="44"/>
        <v>0</v>
      </c>
      <c r="L123" s="26">
        <f t="shared" si="45"/>
        <v>0</v>
      </c>
      <c r="M123" s="26">
        <f t="shared" si="46"/>
        <v>0</v>
      </c>
      <c r="N123" s="26">
        <f t="shared" si="47"/>
        <v>0</v>
      </c>
      <c r="O123" s="26">
        <f t="shared" si="48"/>
        <v>0</v>
      </c>
      <c r="P123" s="26">
        <f t="shared" si="49"/>
        <v>0</v>
      </c>
      <c r="Q123" s="26">
        <f t="shared" si="50"/>
        <v>0</v>
      </c>
      <c r="R123" s="26">
        <f t="shared" si="51"/>
        <v>0</v>
      </c>
      <c r="S123" s="26">
        <f t="shared" si="52"/>
        <v>0</v>
      </c>
      <c r="T123" s="26">
        <f t="shared" si="53"/>
        <v>0</v>
      </c>
      <c r="U123" s="26">
        <f t="shared" si="54"/>
        <v>0</v>
      </c>
      <c r="V123" s="26">
        <f t="shared" si="55"/>
        <v>0</v>
      </c>
      <c r="W123" s="26">
        <f t="shared" si="56"/>
        <v>12</v>
      </c>
      <c r="X123" s="1">
        <f t="shared" si="57"/>
        <v>25600</v>
      </c>
      <c r="Y123" s="1">
        <f t="shared" si="58"/>
        <v>9</v>
      </c>
      <c r="Z123">
        <f t="shared" si="59"/>
        <v>1980</v>
      </c>
      <c r="AC123">
        <f t="shared" si="60"/>
        <v>209</v>
      </c>
      <c r="AD123">
        <f t="shared" si="61"/>
        <v>2</v>
      </c>
      <c r="AE123">
        <f t="shared" si="62"/>
        <v>12</v>
      </c>
      <c r="AF123">
        <f t="shared" si="63"/>
        <v>9</v>
      </c>
      <c r="CS123" s="1"/>
    </row>
    <row r="124" spans="1:97" x14ac:dyDescent="0.15">
      <c r="A124" s="26">
        <v>120</v>
      </c>
      <c r="B124" s="26">
        <f t="shared" si="35"/>
        <v>0</v>
      </c>
      <c r="C124" s="26">
        <f t="shared" si="36"/>
        <v>0</v>
      </c>
      <c r="D124" s="26">
        <f t="shared" si="37"/>
        <v>0</v>
      </c>
      <c r="E124" s="26">
        <f t="shared" si="38"/>
        <v>0</v>
      </c>
      <c r="F124" s="26">
        <f t="shared" si="39"/>
        <v>0</v>
      </c>
      <c r="G124" s="26">
        <f t="shared" si="40"/>
        <v>0</v>
      </c>
      <c r="H124" s="26">
        <f t="shared" si="41"/>
        <v>0</v>
      </c>
      <c r="I124" s="26">
        <f t="shared" si="42"/>
        <v>1480</v>
      </c>
      <c r="J124" s="26">
        <f t="shared" si="43"/>
        <v>0</v>
      </c>
      <c r="K124" s="26">
        <f t="shared" si="44"/>
        <v>0</v>
      </c>
      <c r="L124" s="26">
        <f t="shared" si="45"/>
        <v>0</v>
      </c>
      <c r="M124" s="26">
        <f t="shared" si="46"/>
        <v>0</v>
      </c>
      <c r="N124" s="26">
        <f t="shared" si="47"/>
        <v>0</v>
      </c>
      <c r="O124" s="26">
        <f t="shared" si="48"/>
        <v>0</v>
      </c>
      <c r="P124" s="26">
        <f t="shared" si="49"/>
        <v>0</v>
      </c>
      <c r="Q124" s="26">
        <f t="shared" si="50"/>
        <v>0</v>
      </c>
      <c r="R124" s="26">
        <f t="shared" si="51"/>
        <v>0</v>
      </c>
      <c r="S124" s="26">
        <f t="shared" si="52"/>
        <v>0</v>
      </c>
      <c r="T124" s="26">
        <f t="shared" si="53"/>
        <v>0</v>
      </c>
      <c r="U124" s="26">
        <f t="shared" si="54"/>
        <v>0</v>
      </c>
      <c r="V124" s="26">
        <f t="shared" si="55"/>
        <v>0</v>
      </c>
      <c r="W124" s="26">
        <f t="shared" si="56"/>
        <v>12</v>
      </c>
      <c r="X124" s="1">
        <f t="shared" si="57"/>
        <v>51200</v>
      </c>
      <c r="Y124" s="1">
        <f t="shared" si="58"/>
        <v>10</v>
      </c>
      <c r="Z124">
        <f t="shared" si="59"/>
        <v>2352</v>
      </c>
      <c r="AC124">
        <f t="shared" si="60"/>
        <v>210</v>
      </c>
      <c r="AD124">
        <f t="shared" si="61"/>
        <v>2</v>
      </c>
      <c r="AE124">
        <f t="shared" si="62"/>
        <v>12</v>
      </c>
      <c r="AF124">
        <f t="shared" si="63"/>
        <v>10</v>
      </c>
      <c r="CS124" s="1"/>
    </row>
    <row r="125" spans="1:97" x14ac:dyDescent="0.15">
      <c r="A125" s="26">
        <v>121</v>
      </c>
      <c r="B125" s="26">
        <f t="shared" si="35"/>
        <v>0</v>
      </c>
      <c r="C125" s="26">
        <f t="shared" si="36"/>
        <v>0</v>
      </c>
      <c r="D125" s="26">
        <f t="shared" si="37"/>
        <v>0</v>
      </c>
      <c r="E125" s="26">
        <f t="shared" si="38"/>
        <v>108</v>
      </c>
      <c r="F125" s="26">
        <f t="shared" si="39"/>
        <v>0</v>
      </c>
      <c r="G125" s="26">
        <f t="shared" si="40"/>
        <v>0</v>
      </c>
      <c r="H125" s="26">
        <f t="shared" si="41"/>
        <v>0</v>
      </c>
      <c r="I125" s="26">
        <f t="shared" si="42"/>
        <v>0</v>
      </c>
      <c r="J125" s="26">
        <f t="shared" si="43"/>
        <v>0</v>
      </c>
      <c r="K125" s="26">
        <f t="shared" si="44"/>
        <v>0</v>
      </c>
      <c r="L125" s="26">
        <f t="shared" si="45"/>
        <v>0</v>
      </c>
      <c r="M125" s="26">
        <f t="shared" si="46"/>
        <v>0</v>
      </c>
      <c r="N125" s="26">
        <f t="shared" si="47"/>
        <v>0</v>
      </c>
      <c r="O125" s="26">
        <f t="shared" si="48"/>
        <v>0</v>
      </c>
      <c r="P125" s="26">
        <f t="shared" si="49"/>
        <v>0</v>
      </c>
      <c r="Q125" s="26">
        <f t="shared" si="50"/>
        <v>0</v>
      </c>
      <c r="R125" s="26">
        <f t="shared" si="51"/>
        <v>0</v>
      </c>
      <c r="S125" s="26">
        <f t="shared" si="52"/>
        <v>0</v>
      </c>
      <c r="T125" s="26">
        <f t="shared" si="53"/>
        <v>0</v>
      </c>
      <c r="U125" s="26">
        <f t="shared" si="54"/>
        <v>0</v>
      </c>
      <c r="V125" s="26">
        <f t="shared" si="55"/>
        <v>0</v>
      </c>
      <c r="W125" s="26">
        <f t="shared" si="56"/>
        <v>13</v>
      </c>
      <c r="X125" s="1">
        <f t="shared" si="57"/>
        <v>60</v>
      </c>
      <c r="Y125" s="1">
        <f t="shared" si="58"/>
        <v>1</v>
      </c>
      <c r="Z125">
        <f t="shared" si="59"/>
        <v>135</v>
      </c>
      <c r="AC125">
        <f t="shared" si="60"/>
        <v>201</v>
      </c>
      <c r="AD125">
        <f t="shared" si="61"/>
        <v>2</v>
      </c>
      <c r="AE125">
        <f t="shared" si="62"/>
        <v>13</v>
      </c>
      <c r="AF125">
        <f t="shared" si="63"/>
        <v>1</v>
      </c>
      <c r="CS125" s="1"/>
    </row>
    <row r="126" spans="1:97" x14ac:dyDescent="0.15">
      <c r="A126" s="26">
        <v>122</v>
      </c>
      <c r="B126" s="26">
        <f t="shared" si="35"/>
        <v>0</v>
      </c>
      <c r="C126" s="26">
        <f t="shared" si="36"/>
        <v>0</v>
      </c>
      <c r="D126" s="26">
        <f t="shared" si="37"/>
        <v>0</v>
      </c>
      <c r="E126" s="26">
        <f t="shared" si="38"/>
        <v>192</v>
      </c>
      <c r="F126" s="26">
        <f t="shared" si="39"/>
        <v>0</v>
      </c>
      <c r="G126" s="26">
        <f t="shared" si="40"/>
        <v>0</v>
      </c>
      <c r="H126" s="26">
        <f t="shared" si="41"/>
        <v>0</v>
      </c>
      <c r="I126" s="26">
        <f t="shared" si="42"/>
        <v>0</v>
      </c>
      <c r="J126" s="26">
        <f t="shared" si="43"/>
        <v>0</v>
      </c>
      <c r="K126" s="26">
        <f t="shared" si="44"/>
        <v>0</v>
      </c>
      <c r="L126" s="26">
        <f t="shared" si="45"/>
        <v>0</v>
      </c>
      <c r="M126" s="26">
        <f t="shared" si="46"/>
        <v>0</v>
      </c>
      <c r="N126" s="26">
        <f t="shared" si="47"/>
        <v>0</v>
      </c>
      <c r="O126" s="26">
        <f t="shared" si="48"/>
        <v>0</v>
      </c>
      <c r="P126" s="26">
        <f t="shared" si="49"/>
        <v>0</v>
      </c>
      <c r="Q126" s="26">
        <f t="shared" si="50"/>
        <v>0</v>
      </c>
      <c r="R126" s="26">
        <f t="shared" si="51"/>
        <v>0</v>
      </c>
      <c r="S126" s="26">
        <f t="shared" si="52"/>
        <v>0</v>
      </c>
      <c r="T126" s="26">
        <f t="shared" si="53"/>
        <v>0</v>
      </c>
      <c r="U126" s="26">
        <f t="shared" si="54"/>
        <v>0</v>
      </c>
      <c r="V126" s="26">
        <f t="shared" si="55"/>
        <v>0</v>
      </c>
      <c r="W126" s="26">
        <f t="shared" si="56"/>
        <v>13</v>
      </c>
      <c r="X126" s="1">
        <f t="shared" si="57"/>
        <v>200</v>
      </c>
      <c r="Y126" s="1">
        <f t="shared" si="58"/>
        <v>2</v>
      </c>
      <c r="Z126">
        <f t="shared" si="59"/>
        <v>240</v>
      </c>
      <c r="AC126">
        <f t="shared" si="60"/>
        <v>202</v>
      </c>
      <c r="AD126">
        <f t="shared" si="61"/>
        <v>2</v>
      </c>
      <c r="AE126">
        <f t="shared" si="62"/>
        <v>13</v>
      </c>
      <c r="AF126">
        <f t="shared" si="63"/>
        <v>2</v>
      </c>
      <c r="CS126" s="1"/>
    </row>
    <row r="127" spans="1:97" x14ac:dyDescent="0.15">
      <c r="A127" s="26">
        <v>123</v>
      </c>
      <c r="B127" s="26">
        <f t="shared" si="35"/>
        <v>0</v>
      </c>
      <c r="C127" s="26">
        <f t="shared" si="36"/>
        <v>0</v>
      </c>
      <c r="D127" s="26">
        <f t="shared" si="37"/>
        <v>0</v>
      </c>
      <c r="E127" s="26">
        <f t="shared" si="38"/>
        <v>312</v>
      </c>
      <c r="F127" s="26">
        <f t="shared" si="39"/>
        <v>0</v>
      </c>
      <c r="G127" s="26">
        <f t="shared" si="40"/>
        <v>0</v>
      </c>
      <c r="H127" s="26">
        <f t="shared" si="41"/>
        <v>0</v>
      </c>
      <c r="I127" s="26">
        <f t="shared" si="42"/>
        <v>0</v>
      </c>
      <c r="J127" s="26">
        <f t="shared" si="43"/>
        <v>0</v>
      </c>
      <c r="K127" s="26">
        <f t="shared" si="44"/>
        <v>0</v>
      </c>
      <c r="L127" s="26">
        <f t="shared" si="45"/>
        <v>0</v>
      </c>
      <c r="M127" s="26">
        <f t="shared" si="46"/>
        <v>0</v>
      </c>
      <c r="N127" s="26">
        <f t="shared" si="47"/>
        <v>0</v>
      </c>
      <c r="O127" s="26">
        <f t="shared" si="48"/>
        <v>0</v>
      </c>
      <c r="P127" s="26">
        <f t="shared" si="49"/>
        <v>0</v>
      </c>
      <c r="Q127" s="26">
        <f t="shared" si="50"/>
        <v>0</v>
      </c>
      <c r="R127" s="26">
        <f t="shared" si="51"/>
        <v>0</v>
      </c>
      <c r="S127" s="26">
        <f t="shared" si="52"/>
        <v>0</v>
      </c>
      <c r="T127" s="26">
        <f t="shared" si="53"/>
        <v>0</v>
      </c>
      <c r="U127" s="26">
        <f t="shared" si="54"/>
        <v>0</v>
      </c>
      <c r="V127" s="26">
        <f t="shared" si="55"/>
        <v>0</v>
      </c>
      <c r="W127" s="26">
        <f t="shared" si="56"/>
        <v>13</v>
      </c>
      <c r="X127" s="1">
        <f t="shared" si="57"/>
        <v>400</v>
      </c>
      <c r="Y127" s="1">
        <f t="shared" si="58"/>
        <v>3</v>
      </c>
      <c r="Z127">
        <f t="shared" si="59"/>
        <v>390</v>
      </c>
      <c r="AC127">
        <f t="shared" si="60"/>
        <v>203</v>
      </c>
      <c r="AD127">
        <f t="shared" si="61"/>
        <v>2</v>
      </c>
      <c r="AE127">
        <f t="shared" si="62"/>
        <v>13</v>
      </c>
      <c r="AF127">
        <f t="shared" si="63"/>
        <v>3</v>
      </c>
      <c r="CS127" s="1"/>
    </row>
    <row r="128" spans="1:97" x14ac:dyDescent="0.15">
      <c r="A128" s="26">
        <v>124</v>
      </c>
      <c r="B128" s="26">
        <f t="shared" si="35"/>
        <v>0</v>
      </c>
      <c r="C128" s="26">
        <f t="shared" si="36"/>
        <v>0</v>
      </c>
      <c r="D128" s="26">
        <f t="shared" si="37"/>
        <v>0</v>
      </c>
      <c r="E128" s="26">
        <f t="shared" si="38"/>
        <v>432</v>
      </c>
      <c r="F128" s="26">
        <f t="shared" si="39"/>
        <v>0</v>
      </c>
      <c r="G128" s="26">
        <f t="shared" si="40"/>
        <v>0</v>
      </c>
      <c r="H128" s="26">
        <f t="shared" si="41"/>
        <v>0</v>
      </c>
      <c r="I128" s="26">
        <f t="shared" si="42"/>
        <v>0</v>
      </c>
      <c r="J128" s="26">
        <f t="shared" si="43"/>
        <v>0</v>
      </c>
      <c r="K128" s="26">
        <f t="shared" si="44"/>
        <v>0</v>
      </c>
      <c r="L128" s="26">
        <f t="shared" si="45"/>
        <v>0</v>
      </c>
      <c r="M128" s="26">
        <f t="shared" si="46"/>
        <v>0</v>
      </c>
      <c r="N128" s="26">
        <f t="shared" si="47"/>
        <v>0</v>
      </c>
      <c r="O128" s="26">
        <f t="shared" si="48"/>
        <v>0</v>
      </c>
      <c r="P128" s="26">
        <f t="shared" si="49"/>
        <v>0</v>
      </c>
      <c r="Q128" s="26">
        <f t="shared" si="50"/>
        <v>0</v>
      </c>
      <c r="R128" s="26">
        <f t="shared" si="51"/>
        <v>0</v>
      </c>
      <c r="S128" s="26">
        <f t="shared" si="52"/>
        <v>0</v>
      </c>
      <c r="T128" s="26">
        <f t="shared" si="53"/>
        <v>0</v>
      </c>
      <c r="U128" s="26">
        <f t="shared" si="54"/>
        <v>0</v>
      </c>
      <c r="V128" s="26">
        <f t="shared" si="55"/>
        <v>0</v>
      </c>
      <c r="W128" s="26">
        <f t="shared" si="56"/>
        <v>13</v>
      </c>
      <c r="X128" s="1">
        <f t="shared" si="57"/>
        <v>800</v>
      </c>
      <c r="Y128" s="1">
        <f t="shared" si="58"/>
        <v>4</v>
      </c>
      <c r="Z128">
        <f t="shared" si="59"/>
        <v>540</v>
      </c>
      <c r="AC128">
        <f t="shared" si="60"/>
        <v>204</v>
      </c>
      <c r="AD128">
        <f t="shared" si="61"/>
        <v>2</v>
      </c>
      <c r="AE128">
        <f t="shared" si="62"/>
        <v>13</v>
      </c>
      <c r="AF128">
        <f t="shared" si="63"/>
        <v>4</v>
      </c>
      <c r="CS128" s="1"/>
    </row>
    <row r="129" spans="1:97" x14ac:dyDescent="0.15">
      <c r="A129" s="26">
        <v>125</v>
      </c>
      <c r="B129" s="26">
        <f t="shared" si="35"/>
        <v>0</v>
      </c>
      <c r="C129" s="26">
        <f t="shared" si="36"/>
        <v>0</v>
      </c>
      <c r="D129" s="26">
        <f t="shared" si="37"/>
        <v>0</v>
      </c>
      <c r="E129" s="26">
        <f t="shared" si="38"/>
        <v>600</v>
      </c>
      <c r="F129" s="26">
        <f t="shared" si="39"/>
        <v>0</v>
      </c>
      <c r="G129" s="26">
        <f t="shared" si="40"/>
        <v>0</v>
      </c>
      <c r="H129" s="26">
        <f t="shared" si="41"/>
        <v>0</v>
      </c>
      <c r="I129" s="26">
        <f t="shared" si="42"/>
        <v>0</v>
      </c>
      <c r="J129" s="26">
        <f t="shared" si="43"/>
        <v>0</v>
      </c>
      <c r="K129" s="26">
        <f t="shared" si="44"/>
        <v>0</v>
      </c>
      <c r="L129" s="26">
        <f t="shared" si="45"/>
        <v>0</v>
      </c>
      <c r="M129" s="26">
        <f t="shared" si="46"/>
        <v>0</v>
      </c>
      <c r="N129" s="26">
        <f t="shared" si="47"/>
        <v>0</v>
      </c>
      <c r="O129" s="26">
        <f t="shared" si="48"/>
        <v>0</v>
      </c>
      <c r="P129" s="26">
        <f t="shared" si="49"/>
        <v>0</v>
      </c>
      <c r="Q129" s="26">
        <f t="shared" si="50"/>
        <v>0</v>
      </c>
      <c r="R129" s="26">
        <f t="shared" si="51"/>
        <v>0</v>
      </c>
      <c r="S129" s="26">
        <f t="shared" si="52"/>
        <v>0</v>
      </c>
      <c r="T129" s="26">
        <f t="shared" si="53"/>
        <v>0</v>
      </c>
      <c r="U129" s="26">
        <f t="shared" si="54"/>
        <v>0</v>
      </c>
      <c r="V129" s="26">
        <f t="shared" si="55"/>
        <v>0</v>
      </c>
      <c r="W129" s="26">
        <f t="shared" si="56"/>
        <v>13</v>
      </c>
      <c r="X129" s="1">
        <f t="shared" si="57"/>
        <v>1600</v>
      </c>
      <c r="Y129" s="1">
        <f t="shared" si="58"/>
        <v>5</v>
      </c>
      <c r="Z129">
        <f t="shared" si="59"/>
        <v>750</v>
      </c>
      <c r="AC129">
        <f t="shared" si="60"/>
        <v>205</v>
      </c>
      <c r="AD129">
        <f t="shared" si="61"/>
        <v>2</v>
      </c>
      <c r="AE129">
        <f t="shared" si="62"/>
        <v>13</v>
      </c>
      <c r="AF129">
        <f t="shared" si="63"/>
        <v>5</v>
      </c>
      <c r="CS129" s="1"/>
    </row>
    <row r="130" spans="1:97" x14ac:dyDescent="0.15">
      <c r="A130" s="26">
        <v>126</v>
      </c>
      <c r="B130" s="26">
        <f t="shared" si="35"/>
        <v>0</v>
      </c>
      <c r="C130" s="26">
        <f t="shared" si="36"/>
        <v>0</v>
      </c>
      <c r="D130" s="26">
        <f t="shared" si="37"/>
        <v>0</v>
      </c>
      <c r="E130" s="26">
        <f t="shared" si="38"/>
        <v>768</v>
      </c>
      <c r="F130" s="26">
        <f t="shared" si="39"/>
        <v>0</v>
      </c>
      <c r="G130" s="26">
        <f t="shared" si="40"/>
        <v>0</v>
      </c>
      <c r="H130" s="26">
        <f t="shared" si="41"/>
        <v>0</v>
      </c>
      <c r="I130" s="26">
        <f t="shared" si="42"/>
        <v>0</v>
      </c>
      <c r="J130" s="26">
        <f t="shared" si="43"/>
        <v>0</v>
      </c>
      <c r="K130" s="26">
        <f t="shared" si="44"/>
        <v>0</v>
      </c>
      <c r="L130" s="26">
        <f t="shared" si="45"/>
        <v>0</v>
      </c>
      <c r="M130" s="26">
        <f t="shared" si="46"/>
        <v>0</v>
      </c>
      <c r="N130" s="26">
        <f t="shared" si="47"/>
        <v>0</v>
      </c>
      <c r="O130" s="26">
        <f t="shared" si="48"/>
        <v>0</v>
      </c>
      <c r="P130" s="26">
        <f t="shared" si="49"/>
        <v>0</v>
      </c>
      <c r="Q130" s="26">
        <f t="shared" si="50"/>
        <v>0</v>
      </c>
      <c r="R130" s="26">
        <f t="shared" si="51"/>
        <v>0</v>
      </c>
      <c r="S130" s="26">
        <f t="shared" si="52"/>
        <v>0</v>
      </c>
      <c r="T130" s="26">
        <f t="shared" si="53"/>
        <v>0</v>
      </c>
      <c r="U130" s="26">
        <f t="shared" si="54"/>
        <v>0</v>
      </c>
      <c r="V130" s="26">
        <f t="shared" si="55"/>
        <v>0</v>
      </c>
      <c r="W130" s="26">
        <f t="shared" si="56"/>
        <v>13</v>
      </c>
      <c r="X130" s="1">
        <f t="shared" si="57"/>
        <v>3200</v>
      </c>
      <c r="Y130" s="1">
        <f t="shared" si="58"/>
        <v>6</v>
      </c>
      <c r="Z130">
        <f t="shared" si="59"/>
        <v>960</v>
      </c>
      <c r="AC130">
        <f t="shared" si="60"/>
        <v>206</v>
      </c>
      <c r="AD130">
        <f t="shared" si="61"/>
        <v>2</v>
      </c>
      <c r="AE130">
        <f t="shared" si="62"/>
        <v>13</v>
      </c>
      <c r="AF130">
        <f t="shared" si="63"/>
        <v>6</v>
      </c>
      <c r="CS130" s="1"/>
    </row>
    <row r="131" spans="1:97" x14ac:dyDescent="0.15">
      <c r="A131" s="26">
        <v>127</v>
      </c>
      <c r="B131" s="26">
        <f t="shared" si="35"/>
        <v>0</v>
      </c>
      <c r="C131" s="26">
        <f t="shared" si="36"/>
        <v>0</v>
      </c>
      <c r="D131" s="26">
        <f t="shared" si="37"/>
        <v>0</v>
      </c>
      <c r="E131" s="26">
        <f t="shared" si="38"/>
        <v>1040</v>
      </c>
      <c r="F131" s="26">
        <f t="shared" si="39"/>
        <v>0</v>
      </c>
      <c r="G131" s="26">
        <f t="shared" si="40"/>
        <v>0</v>
      </c>
      <c r="H131" s="26">
        <f t="shared" si="41"/>
        <v>0</v>
      </c>
      <c r="I131" s="26">
        <f t="shared" si="42"/>
        <v>0</v>
      </c>
      <c r="J131" s="26">
        <f t="shared" si="43"/>
        <v>0</v>
      </c>
      <c r="K131" s="26">
        <f t="shared" si="44"/>
        <v>0</v>
      </c>
      <c r="L131" s="26">
        <f t="shared" si="45"/>
        <v>0</v>
      </c>
      <c r="M131" s="26">
        <f t="shared" si="46"/>
        <v>0</v>
      </c>
      <c r="N131" s="26">
        <f t="shared" si="47"/>
        <v>0</v>
      </c>
      <c r="O131" s="26">
        <f t="shared" si="48"/>
        <v>0</v>
      </c>
      <c r="P131" s="26">
        <f t="shared" si="49"/>
        <v>0</v>
      </c>
      <c r="Q131" s="26">
        <f t="shared" si="50"/>
        <v>0</v>
      </c>
      <c r="R131" s="26">
        <f t="shared" si="51"/>
        <v>0</v>
      </c>
      <c r="S131" s="26">
        <f t="shared" si="52"/>
        <v>0</v>
      </c>
      <c r="T131" s="26">
        <f t="shared" si="53"/>
        <v>0</v>
      </c>
      <c r="U131" s="26">
        <f t="shared" si="54"/>
        <v>0</v>
      </c>
      <c r="V131" s="26">
        <f t="shared" si="55"/>
        <v>0</v>
      </c>
      <c r="W131" s="26">
        <f t="shared" si="56"/>
        <v>13</v>
      </c>
      <c r="X131" s="1">
        <f t="shared" si="57"/>
        <v>6400</v>
      </c>
      <c r="Y131" s="1">
        <f t="shared" si="58"/>
        <v>7</v>
      </c>
      <c r="Z131">
        <f t="shared" si="59"/>
        <v>1300</v>
      </c>
      <c r="AC131">
        <f t="shared" si="60"/>
        <v>207</v>
      </c>
      <c r="AD131">
        <f t="shared" si="61"/>
        <v>2</v>
      </c>
      <c r="AE131">
        <f t="shared" si="62"/>
        <v>13</v>
      </c>
      <c r="AF131">
        <f t="shared" si="63"/>
        <v>7</v>
      </c>
      <c r="CS131" s="1"/>
    </row>
    <row r="132" spans="1:97" x14ac:dyDescent="0.15">
      <c r="A132" s="26">
        <v>128</v>
      </c>
      <c r="B132" s="26">
        <f t="shared" si="35"/>
        <v>0</v>
      </c>
      <c r="C132" s="26">
        <f t="shared" si="36"/>
        <v>0</v>
      </c>
      <c r="D132" s="26">
        <f t="shared" si="37"/>
        <v>0</v>
      </c>
      <c r="E132" s="26">
        <f t="shared" si="38"/>
        <v>1312</v>
      </c>
      <c r="F132" s="26">
        <f t="shared" si="39"/>
        <v>0</v>
      </c>
      <c r="G132" s="26">
        <f t="shared" si="40"/>
        <v>0</v>
      </c>
      <c r="H132" s="26">
        <f t="shared" si="41"/>
        <v>0</v>
      </c>
      <c r="I132" s="26">
        <f t="shared" si="42"/>
        <v>0</v>
      </c>
      <c r="J132" s="26">
        <f t="shared" si="43"/>
        <v>0</v>
      </c>
      <c r="K132" s="26">
        <f t="shared" si="44"/>
        <v>0</v>
      </c>
      <c r="L132" s="26">
        <f t="shared" si="45"/>
        <v>0</v>
      </c>
      <c r="M132" s="26">
        <f t="shared" si="46"/>
        <v>0</v>
      </c>
      <c r="N132" s="26">
        <f t="shared" si="47"/>
        <v>0</v>
      </c>
      <c r="O132" s="26">
        <f t="shared" si="48"/>
        <v>0</v>
      </c>
      <c r="P132" s="26">
        <f t="shared" si="49"/>
        <v>0</v>
      </c>
      <c r="Q132" s="26">
        <f t="shared" si="50"/>
        <v>0</v>
      </c>
      <c r="R132" s="26">
        <f t="shared" si="51"/>
        <v>0</v>
      </c>
      <c r="S132" s="26">
        <f t="shared" si="52"/>
        <v>0</v>
      </c>
      <c r="T132" s="26">
        <f t="shared" si="53"/>
        <v>0</v>
      </c>
      <c r="U132" s="26">
        <f t="shared" si="54"/>
        <v>0</v>
      </c>
      <c r="V132" s="26">
        <f t="shared" si="55"/>
        <v>0</v>
      </c>
      <c r="W132" s="26">
        <f t="shared" si="56"/>
        <v>13</v>
      </c>
      <c r="X132" s="1">
        <f t="shared" si="57"/>
        <v>12800</v>
      </c>
      <c r="Y132" s="1">
        <f t="shared" si="58"/>
        <v>8</v>
      </c>
      <c r="Z132">
        <f t="shared" si="59"/>
        <v>1640</v>
      </c>
      <c r="AC132">
        <f t="shared" si="60"/>
        <v>208</v>
      </c>
      <c r="AD132">
        <f t="shared" si="61"/>
        <v>2</v>
      </c>
      <c r="AE132">
        <f t="shared" si="62"/>
        <v>13</v>
      </c>
      <c r="AF132">
        <f t="shared" si="63"/>
        <v>8</v>
      </c>
      <c r="CS132" s="1"/>
    </row>
    <row r="133" spans="1:97" x14ac:dyDescent="0.15">
      <c r="A133" s="26">
        <v>129</v>
      </c>
      <c r="B133" s="26">
        <f t="shared" si="35"/>
        <v>0</v>
      </c>
      <c r="C133" s="26">
        <f t="shared" si="36"/>
        <v>0</v>
      </c>
      <c r="D133" s="26">
        <f t="shared" si="37"/>
        <v>0</v>
      </c>
      <c r="E133" s="26">
        <f t="shared" si="38"/>
        <v>1584</v>
      </c>
      <c r="F133" s="26">
        <f t="shared" si="39"/>
        <v>0</v>
      </c>
      <c r="G133" s="26">
        <f t="shared" si="40"/>
        <v>0</v>
      </c>
      <c r="H133" s="26">
        <f t="shared" si="41"/>
        <v>0</v>
      </c>
      <c r="I133" s="26">
        <f t="shared" si="42"/>
        <v>0</v>
      </c>
      <c r="J133" s="26">
        <f t="shared" si="43"/>
        <v>0</v>
      </c>
      <c r="K133" s="26">
        <f t="shared" si="44"/>
        <v>0</v>
      </c>
      <c r="L133" s="26">
        <f t="shared" si="45"/>
        <v>0</v>
      </c>
      <c r="M133" s="26">
        <f t="shared" si="46"/>
        <v>0</v>
      </c>
      <c r="N133" s="26">
        <f t="shared" si="47"/>
        <v>0</v>
      </c>
      <c r="O133" s="26">
        <f t="shared" si="48"/>
        <v>0</v>
      </c>
      <c r="P133" s="26">
        <f t="shared" si="49"/>
        <v>0</v>
      </c>
      <c r="Q133" s="26">
        <f t="shared" si="50"/>
        <v>0</v>
      </c>
      <c r="R133" s="26">
        <f t="shared" si="51"/>
        <v>0</v>
      </c>
      <c r="S133" s="26">
        <f t="shared" si="52"/>
        <v>0</v>
      </c>
      <c r="T133" s="26">
        <f t="shared" si="53"/>
        <v>0</v>
      </c>
      <c r="U133" s="26">
        <f t="shared" si="54"/>
        <v>0</v>
      </c>
      <c r="V133" s="26">
        <f t="shared" si="55"/>
        <v>0</v>
      </c>
      <c r="W133" s="26">
        <f t="shared" si="56"/>
        <v>13</v>
      </c>
      <c r="X133" s="1">
        <f t="shared" si="57"/>
        <v>25600</v>
      </c>
      <c r="Y133" s="1">
        <f t="shared" si="58"/>
        <v>9</v>
      </c>
      <c r="Z133">
        <f t="shared" si="59"/>
        <v>1980</v>
      </c>
      <c r="AC133">
        <f t="shared" si="60"/>
        <v>209</v>
      </c>
      <c r="AD133">
        <f t="shared" si="61"/>
        <v>2</v>
      </c>
      <c r="AE133">
        <f t="shared" si="62"/>
        <v>13</v>
      </c>
      <c r="AF133">
        <f t="shared" si="63"/>
        <v>9</v>
      </c>
      <c r="CS133" s="1"/>
    </row>
    <row r="134" spans="1:97" x14ac:dyDescent="0.15">
      <c r="A134" s="26">
        <v>130</v>
      </c>
      <c r="B134" s="26">
        <f t="shared" ref="B134:B197" si="64">VLOOKUP($AE134,$AL:$BG,AM$3-1,FALSE)*VLOOKUP($AC134,$BK:$CO,BS$1,FALSE)</f>
        <v>0</v>
      </c>
      <c r="C134" s="26">
        <f t="shared" ref="C134:C197" si="65">VLOOKUP($AE134,$AL:$BG,AN$3-1,FALSE)*VLOOKUP($AC134,$BK:$CO,BT$1,FALSE)</f>
        <v>0</v>
      </c>
      <c r="D134" s="26">
        <f t="shared" ref="D134:D197" si="66">VLOOKUP($AE134,$AL:$BG,AO$3-1,FALSE)*VLOOKUP($AC134,$BK:$CO,BU$1,FALSE)</f>
        <v>0</v>
      </c>
      <c r="E134" s="26">
        <f t="shared" ref="E134:E197" si="67">VLOOKUP($AE134,$AL:$BG,AP$3-1,FALSE)*VLOOKUP($AC134,$BK:$CO,BV$1,FALSE)</f>
        <v>1881</v>
      </c>
      <c r="F134" s="26">
        <f t="shared" ref="F134:F197" si="68">VLOOKUP($AE134,$AL:$BG,AQ$3-1,FALSE)*VLOOKUP($AC134,$BK:$CO,BW$1,FALSE)</f>
        <v>0</v>
      </c>
      <c r="G134" s="26">
        <f t="shared" ref="G134:G197" si="69">VLOOKUP($AE134,$AL:$BG,AR$3-1,FALSE)*VLOOKUP($AC134,$BK:$CO,BX$1,FALSE)</f>
        <v>0</v>
      </c>
      <c r="H134" s="26">
        <f t="shared" ref="H134:H197" si="70">VLOOKUP($AE134,$AL:$BG,AS$3-1,FALSE)*VLOOKUP($AC134,$BK:$CO,BY$1,FALSE)</f>
        <v>0</v>
      </c>
      <c r="I134" s="26">
        <f t="shared" ref="I134:I197" si="71">VLOOKUP($AE134,$AL:$BG,AT$3-1,FALSE)*VLOOKUP($AC134,$BK:$CO,BZ$1,FALSE)</f>
        <v>0</v>
      </c>
      <c r="J134" s="26">
        <f t="shared" ref="J134:J197" si="72">VLOOKUP($AE134,$AL:$BG,AU$3-1,FALSE)*VLOOKUP($AC134,$BK:$CO,CA$1,FALSE)</f>
        <v>0</v>
      </c>
      <c r="K134" s="26">
        <f t="shared" ref="K134:K197" si="73">VLOOKUP($AE134,$AL:$BG,AV$3-1,FALSE)*VLOOKUP($AC134,$BK:$CO,CB$1,FALSE)</f>
        <v>0</v>
      </c>
      <c r="L134" s="26">
        <f t="shared" ref="L134:L197" si="74">VLOOKUP($AE134,$AL:$BG,AW$3-1,FALSE)*VLOOKUP($AC134,$BK:$CO,CC$1,FALSE)</f>
        <v>0</v>
      </c>
      <c r="M134" s="26">
        <f t="shared" ref="M134:M197" si="75">VLOOKUP($AE134,$AL:$BG,AX$3-1,FALSE)*VLOOKUP($AC134,$BK:$CO,CD$1,FALSE)</f>
        <v>0</v>
      </c>
      <c r="N134" s="26">
        <f t="shared" ref="N134:N197" si="76">VLOOKUP($AE134,$AL:$BG,AY$3-1,FALSE)*VLOOKUP($AC134,$BK:$CO,CE$1,FALSE)</f>
        <v>0</v>
      </c>
      <c r="O134" s="26">
        <f t="shared" ref="O134:O197" si="77">VLOOKUP($AE134,$AL:$BG,AZ$3-1,FALSE)*VLOOKUP($AC134,$BK:$CO,CF$1,FALSE)</f>
        <v>0</v>
      </c>
      <c r="P134" s="26">
        <f t="shared" ref="P134:P197" si="78">VLOOKUP($AE134,$AL:$BG,BA$3-1,FALSE)*VLOOKUP($AC134,$BK:$CO,CG$1,FALSE)</f>
        <v>0</v>
      </c>
      <c r="Q134" s="26">
        <f t="shared" ref="Q134:Q197" si="79">VLOOKUP($AE134,$AL:$BG,BB$3-1,FALSE)*VLOOKUP($AC134,$BK:$CO,CH$1,FALSE)</f>
        <v>0</v>
      </c>
      <c r="R134" s="26">
        <f t="shared" ref="R134:R197" si="80">VLOOKUP($AE134,$AL:$BG,BC$3-1,FALSE)*VLOOKUP($AC134,$BK:$CO,CI$1,FALSE)</f>
        <v>0</v>
      </c>
      <c r="S134" s="26">
        <f t="shared" ref="S134:S197" si="81">VLOOKUP($AE134,$AL:$BG,BD$3-1,FALSE)*VLOOKUP($AC134,$BK:$CO,CJ$1,FALSE)</f>
        <v>0</v>
      </c>
      <c r="T134" s="26">
        <f t="shared" ref="T134:T197" si="82">VLOOKUP($AE134,$AL:$BG,BE$3-1,FALSE)*VLOOKUP($AC134,$BK:$CO,CK$1,FALSE)</f>
        <v>0</v>
      </c>
      <c r="U134" s="26">
        <f t="shared" ref="U134:U197" si="83">VLOOKUP($AE134,$AL:$BG,BF$3-1,FALSE)*VLOOKUP($AC134,$BK:$CO,CL$1,FALSE)</f>
        <v>0</v>
      </c>
      <c r="V134" s="26">
        <f t="shared" ref="V134:V197" si="84">VLOOKUP($AE134,$AL:$BG,BG$3-1,FALSE)*VLOOKUP($AC134,$BK:$CO,CM$1,FALSE)</f>
        <v>0</v>
      </c>
      <c r="W134" s="26">
        <f t="shared" ref="W134:W197" si="85">AE134</f>
        <v>13</v>
      </c>
      <c r="X134" s="1">
        <f t="shared" ref="X134:X197" si="86">VLOOKUP(AC134,BK:CO,31)</f>
        <v>51200</v>
      </c>
      <c r="Y134" s="1">
        <f t="shared" ref="Y134:Y197" si="87">AF134</f>
        <v>10</v>
      </c>
      <c r="Z134">
        <f t="shared" ref="Z134:Z197" si="88">VLOOKUP(AC134,BK:CN,30)</f>
        <v>2352</v>
      </c>
      <c r="AC134">
        <f t="shared" ref="AC134:AC197" si="89">AD134*100+AF134</f>
        <v>210</v>
      </c>
      <c r="AD134">
        <f t="shared" ref="AD134:AD197" si="90">VLOOKUP(AE134,AJ:AK,2,FALSE)</f>
        <v>2</v>
      </c>
      <c r="AE134">
        <f t="shared" si="62"/>
        <v>13</v>
      </c>
      <c r="AF134">
        <f t="shared" si="63"/>
        <v>10</v>
      </c>
      <c r="CS134" s="1"/>
    </row>
    <row r="135" spans="1:97" x14ac:dyDescent="0.15">
      <c r="A135" s="26">
        <v>131</v>
      </c>
      <c r="B135" s="26">
        <f t="shared" si="64"/>
        <v>0</v>
      </c>
      <c r="C135" s="26">
        <f t="shared" si="65"/>
        <v>0</v>
      </c>
      <c r="D135" s="26">
        <f t="shared" si="66"/>
        <v>0</v>
      </c>
      <c r="E135" s="26">
        <f t="shared" si="67"/>
        <v>0</v>
      </c>
      <c r="F135" s="26">
        <f t="shared" si="68"/>
        <v>0</v>
      </c>
      <c r="G135" s="26">
        <f t="shared" si="69"/>
        <v>0</v>
      </c>
      <c r="H135" s="26">
        <f t="shared" si="70"/>
        <v>0</v>
      </c>
      <c r="I135" s="26">
        <f t="shared" si="71"/>
        <v>0</v>
      </c>
      <c r="J135" s="26">
        <f t="shared" si="72"/>
        <v>0</v>
      </c>
      <c r="K135" s="26">
        <f t="shared" si="73"/>
        <v>0</v>
      </c>
      <c r="L135" s="26">
        <f t="shared" si="74"/>
        <v>5</v>
      </c>
      <c r="M135" s="26">
        <f t="shared" si="75"/>
        <v>0</v>
      </c>
      <c r="N135" s="26">
        <f t="shared" si="76"/>
        <v>0</v>
      </c>
      <c r="O135" s="26">
        <f t="shared" si="77"/>
        <v>0</v>
      </c>
      <c r="P135" s="26">
        <f t="shared" si="78"/>
        <v>0</v>
      </c>
      <c r="Q135" s="26">
        <f t="shared" si="79"/>
        <v>0</v>
      </c>
      <c r="R135" s="26">
        <f t="shared" si="80"/>
        <v>0</v>
      </c>
      <c r="S135" s="26">
        <f t="shared" si="81"/>
        <v>0</v>
      </c>
      <c r="T135" s="26">
        <f t="shared" si="82"/>
        <v>0</v>
      </c>
      <c r="U135" s="26">
        <f t="shared" si="83"/>
        <v>0</v>
      </c>
      <c r="V135" s="26">
        <f t="shared" si="84"/>
        <v>0</v>
      </c>
      <c r="W135" s="26">
        <f t="shared" si="85"/>
        <v>14</v>
      </c>
      <c r="X135" s="1">
        <f t="shared" si="86"/>
        <v>60</v>
      </c>
      <c r="Y135" s="1">
        <f t="shared" si="87"/>
        <v>1</v>
      </c>
      <c r="Z135">
        <f t="shared" si="88"/>
        <v>135</v>
      </c>
      <c r="AC135">
        <f t="shared" si="89"/>
        <v>201</v>
      </c>
      <c r="AD135">
        <f t="shared" si="90"/>
        <v>2</v>
      </c>
      <c r="AE135">
        <f t="shared" ref="AE135:AE198" si="91">IF(AF135=1,AE134+1,AE134)</f>
        <v>14</v>
      </c>
      <c r="AF135">
        <f t="shared" ref="AF135:AF198" si="92">IF(AF134=10,1,AF134+1)</f>
        <v>1</v>
      </c>
      <c r="CS135" s="1"/>
    </row>
    <row r="136" spans="1:97" x14ac:dyDescent="0.15">
      <c r="A136" s="26">
        <v>132</v>
      </c>
      <c r="B136" s="26">
        <f t="shared" si="64"/>
        <v>0</v>
      </c>
      <c r="C136" s="26">
        <f t="shared" si="65"/>
        <v>0</v>
      </c>
      <c r="D136" s="26">
        <f t="shared" si="66"/>
        <v>0</v>
      </c>
      <c r="E136" s="26">
        <f t="shared" si="67"/>
        <v>0</v>
      </c>
      <c r="F136" s="26">
        <f t="shared" si="68"/>
        <v>0</v>
      </c>
      <c r="G136" s="26">
        <f t="shared" si="69"/>
        <v>0</v>
      </c>
      <c r="H136" s="26">
        <f t="shared" si="70"/>
        <v>0</v>
      </c>
      <c r="I136" s="26">
        <f t="shared" si="71"/>
        <v>0</v>
      </c>
      <c r="J136" s="26">
        <f t="shared" si="72"/>
        <v>0</v>
      </c>
      <c r="K136" s="26">
        <f t="shared" si="73"/>
        <v>0</v>
      </c>
      <c r="L136" s="26">
        <f t="shared" si="74"/>
        <v>10</v>
      </c>
      <c r="M136" s="26">
        <f t="shared" si="75"/>
        <v>0</v>
      </c>
      <c r="N136" s="26">
        <f t="shared" si="76"/>
        <v>0</v>
      </c>
      <c r="O136" s="26">
        <f t="shared" si="77"/>
        <v>0</v>
      </c>
      <c r="P136" s="26">
        <f t="shared" si="78"/>
        <v>0</v>
      </c>
      <c r="Q136" s="26">
        <f t="shared" si="79"/>
        <v>0</v>
      </c>
      <c r="R136" s="26">
        <f t="shared" si="80"/>
        <v>0</v>
      </c>
      <c r="S136" s="26">
        <f t="shared" si="81"/>
        <v>0</v>
      </c>
      <c r="T136" s="26">
        <f t="shared" si="82"/>
        <v>0</v>
      </c>
      <c r="U136" s="26">
        <f t="shared" si="83"/>
        <v>0</v>
      </c>
      <c r="V136" s="26">
        <f t="shared" si="84"/>
        <v>0</v>
      </c>
      <c r="W136" s="26">
        <f t="shared" si="85"/>
        <v>14</v>
      </c>
      <c r="X136" s="1">
        <f t="shared" si="86"/>
        <v>200</v>
      </c>
      <c r="Y136" s="1">
        <f t="shared" si="87"/>
        <v>2</v>
      </c>
      <c r="Z136">
        <f t="shared" si="88"/>
        <v>240</v>
      </c>
      <c r="AC136">
        <f t="shared" si="89"/>
        <v>202</v>
      </c>
      <c r="AD136">
        <f t="shared" si="90"/>
        <v>2</v>
      </c>
      <c r="AE136">
        <f t="shared" si="91"/>
        <v>14</v>
      </c>
      <c r="AF136">
        <f t="shared" si="92"/>
        <v>2</v>
      </c>
      <c r="CS136" s="1"/>
    </row>
    <row r="137" spans="1:97" x14ac:dyDescent="0.15">
      <c r="A137" s="26">
        <v>133</v>
      </c>
      <c r="B137" s="26">
        <f t="shared" si="64"/>
        <v>0</v>
      </c>
      <c r="C137" s="26">
        <f t="shared" si="65"/>
        <v>0</v>
      </c>
      <c r="D137" s="26">
        <f t="shared" si="66"/>
        <v>0</v>
      </c>
      <c r="E137" s="26">
        <f t="shared" si="67"/>
        <v>0</v>
      </c>
      <c r="F137" s="26">
        <f t="shared" si="68"/>
        <v>0</v>
      </c>
      <c r="G137" s="26">
        <f t="shared" si="69"/>
        <v>0</v>
      </c>
      <c r="H137" s="26">
        <f t="shared" si="70"/>
        <v>0</v>
      </c>
      <c r="I137" s="26">
        <f t="shared" si="71"/>
        <v>0</v>
      </c>
      <c r="J137" s="26">
        <f t="shared" si="72"/>
        <v>0</v>
      </c>
      <c r="K137" s="26">
        <f t="shared" si="73"/>
        <v>0</v>
      </c>
      <c r="L137" s="26">
        <f t="shared" si="74"/>
        <v>15</v>
      </c>
      <c r="M137" s="26">
        <f t="shared" si="75"/>
        <v>0</v>
      </c>
      <c r="N137" s="26">
        <f t="shared" si="76"/>
        <v>0</v>
      </c>
      <c r="O137" s="26">
        <f t="shared" si="77"/>
        <v>0</v>
      </c>
      <c r="P137" s="26">
        <f t="shared" si="78"/>
        <v>0</v>
      </c>
      <c r="Q137" s="26">
        <f t="shared" si="79"/>
        <v>0</v>
      </c>
      <c r="R137" s="26">
        <f t="shared" si="80"/>
        <v>0</v>
      </c>
      <c r="S137" s="26">
        <f t="shared" si="81"/>
        <v>0</v>
      </c>
      <c r="T137" s="26">
        <f t="shared" si="82"/>
        <v>0</v>
      </c>
      <c r="U137" s="26">
        <f t="shared" si="83"/>
        <v>0</v>
      </c>
      <c r="V137" s="26">
        <f t="shared" si="84"/>
        <v>0</v>
      </c>
      <c r="W137" s="26">
        <f t="shared" si="85"/>
        <v>14</v>
      </c>
      <c r="X137" s="1">
        <f t="shared" si="86"/>
        <v>400</v>
      </c>
      <c r="Y137" s="1">
        <f t="shared" si="87"/>
        <v>3</v>
      </c>
      <c r="Z137">
        <f t="shared" si="88"/>
        <v>390</v>
      </c>
      <c r="AC137">
        <f t="shared" si="89"/>
        <v>203</v>
      </c>
      <c r="AD137">
        <f t="shared" si="90"/>
        <v>2</v>
      </c>
      <c r="AE137">
        <f t="shared" si="91"/>
        <v>14</v>
      </c>
      <c r="AF137">
        <f t="shared" si="92"/>
        <v>3</v>
      </c>
      <c r="CS137" s="1"/>
    </row>
    <row r="138" spans="1:97" x14ac:dyDescent="0.15">
      <c r="A138" s="26">
        <v>134</v>
      </c>
      <c r="B138" s="26">
        <f t="shared" si="64"/>
        <v>0</v>
      </c>
      <c r="C138" s="26">
        <f t="shared" si="65"/>
        <v>0</v>
      </c>
      <c r="D138" s="26">
        <f t="shared" si="66"/>
        <v>0</v>
      </c>
      <c r="E138" s="26">
        <f t="shared" si="67"/>
        <v>0</v>
      </c>
      <c r="F138" s="26">
        <f t="shared" si="68"/>
        <v>0</v>
      </c>
      <c r="G138" s="26">
        <f t="shared" si="69"/>
        <v>0</v>
      </c>
      <c r="H138" s="26">
        <f t="shared" si="70"/>
        <v>0</v>
      </c>
      <c r="I138" s="26">
        <f t="shared" si="71"/>
        <v>0</v>
      </c>
      <c r="J138" s="26">
        <f t="shared" si="72"/>
        <v>0</v>
      </c>
      <c r="K138" s="26">
        <f t="shared" si="73"/>
        <v>0</v>
      </c>
      <c r="L138" s="26">
        <f t="shared" si="74"/>
        <v>20</v>
      </c>
      <c r="M138" s="26">
        <f t="shared" si="75"/>
        <v>0</v>
      </c>
      <c r="N138" s="26">
        <f t="shared" si="76"/>
        <v>0</v>
      </c>
      <c r="O138" s="26">
        <f t="shared" si="77"/>
        <v>0</v>
      </c>
      <c r="P138" s="26">
        <f t="shared" si="78"/>
        <v>0</v>
      </c>
      <c r="Q138" s="26">
        <f t="shared" si="79"/>
        <v>0</v>
      </c>
      <c r="R138" s="26">
        <f t="shared" si="80"/>
        <v>0</v>
      </c>
      <c r="S138" s="26">
        <f t="shared" si="81"/>
        <v>0</v>
      </c>
      <c r="T138" s="26">
        <f t="shared" si="82"/>
        <v>0</v>
      </c>
      <c r="U138" s="26">
        <f t="shared" si="83"/>
        <v>0</v>
      </c>
      <c r="V138" s="26">
        <f t="shared" si="84"/>
        <v>0</v>
      </c>
      <c r="W138" s="26">
        <f t="shared" si="85"/>
        <v>14</v>
      </c>
      <c r="X138" s="1">
        <f t="shared" si="86"/>
        <v>800</v>
      </c>
      <c r="Y138" s="1">
        <f t="shared" si="87"/>
        <v>4</v>
      </c>
      <c r="Z138">
        <f t="shared" si="88"/>
        <v>540</v>
      </c>
      <c r="AC138">
        <f t="shared" si="89"/>
        <v>204</v>
      </c>
      <c r="AD138">
        <f t="shared" si="90"/>
        <v>2</v>
      </c>
      <c r="AE138">
        <f t="shared" si="91"/>
        <v>14</v>
      </c>
      <c r="AF138">
        <f t="shared" si="92"/>
        <v>4</v>
      </c>
      <c r="CS138" s="1"/>
    </row>
    <row r="139" spans="1:97" x14ac:dyDescent="0.15">
      <c r="A139" s="26">
        <v>135</v>
      </c>
      <c r="B139" s="26">
        <f t="shared" si="64"/>
        <v>0</v>
      </c>
      <c r="C139" s="26">
        <f t="shared" si="65"/>
        <v>0</v>
      </c>
      <c r="D139" s="26">
        <f t="shared" si="66"/>
        <v>0</v>
      </c>
      <c r="E139" s="26">
        <f t="shared" si="67"/>
        <v>0</v>
      </c>
      <c r="F139" s="26">
        <f t="shared" si="68"/>
        <v>0</v>
      </c>
      <c r="G139" s="26">
        <f t="shared" si="69"/>
        <v>0</v>
      </c>
      <c r="H139" s="26">
        <f t="shared" si="70"/>
        <v>0</v>
      </c>
      <c r="I139" s="26">
        <f t="shared" si="71"/>
        <v>0</v>
      </c>
      <c r="J139" s="26">
        <f t="shared" si="72"/>
        <v>0</v>
      </c>
      <c r="K139" s="26">
        <f t="shared" si="73"/>
        <v>0</v>
      </c>
      <c r="L139" s="26">
        <f t="shared" si="74"/>
        <v>25</v>
      </c>
      <c r="M139" s="26">
        <f t="shared" si="75"/>
        <v>0</v>
      </c>
      <c r="N139" s="26">
        <f t="shared" si="76"/>
        <v>0</v>
      </c>
      <c r="O139" s="26">
        <f t="shared" si="77"/>
        <v>0</v>
      </c>
      <c r="P139" s="26">
        <f t="shared" si="78"/>
        <v>0</v>
      </c>
      <c r="Q139" s="26">
        <f t="shared" si="79"/>
        <v>0</v>
      </c>
      <c r="R139" s="26">
        <f t="shared" si="80"/>
        <v>0</v>
      </c>
      <c r="S139" s="26">
        <f t="shared" si="81"/>
        <v>0</v>
      </c>
      <c r="T139" s="26">
        <f t="shared" si="82"/>
        <v>0</v>
      </c>
      <c r="U139" s="26">
        <f t="shared" si="83"/>
        <v>0</v>
      </c>
      <c r="V139" s="26">
        <f t="shared" si="84"/>
        <v>0</v>
      </c>
      <c r="W139" s="26">
        <f t="shared" si="85"/>
        <v>14</v>
      </c>
      <c r="X139" s="1">
        <f t="shared" si="86"/>
        <v>1600</v>
      </c>
      <c r="Y139" s="1">
        <f t="shared" si="87"/>
        <v>5</v>
      </c>
      <c r="Z139">
        <f t="shared" si="88"/>
        <v>750</v>
      </c>
      <c r="AC139">
        <f t="shared" si="89"/>
        <v>205</v>
      </c>
      <c r="AD139">
        <f t="shared" si="90"/>
        <v>2</v>
      </c>
      <c r="AE139">
        <f t="shared" si="91"/>
        <v>14</v>
      </c>
      <c r="AF139">
        <f t="shared" si="92"/>
        <v>5</v>
      </c>
      <c r="CS139" s="1"/>
    </row>
    <row r="140" spans="1:97" x14ac:dyDescent="0.15">
      <c r="A140" s="26">
        <v>136</v>
      </c>
      <c r="B140" s="26">
        <f t="shared" si="64"/>
        <v>0</v>
      </c>
      <c r="C140" s="26">
        <f t="shared" si="65"/>
        <v>0</v>
      </c>
      <c r="D140" s="26">
        <f t="shared" si="66"/>
        <v>0</v>
      </c>
      <c r="E140" s="26">
        <f t="shared" si="67"/>
        <v>0</v>
      </c>
      <c r="F140" s="26">
        <f t="shared" si="68"/>
        <v>0</v>
      </c>
      <c r="G140" s="26">
        <f t="shared" si="69"/>
        <v>0</v>
      </c>
      <c r="H140" s="26">
        <f t="shared" si="70"/>
        <v>0</v>
      </c>
      <c r="I140" s="26">
        <f t="shared" si="71"/>
        <v>0</v>
      </c>
      <c r="J140" s="26">
        <f t="shared" si="72"/>
        <v>0</v>
      </c>
      <c r="K140" s="26">
        <f t="shared" si="73"/>
        <v>0</v>
      </c>
      <c r="L140" s="26">
        <f t="shared" si="74"/>
        <v>30</v>
      </c>
      <c r="M140" s="26">
        <f t="shared" si="75"/>
        <v>0</v>
      </c>
      <c r="N140" s="26">
        <f t="shared" si="76"/>
        <v>0</v>
      </c>
      <c r="O140" s="26">
        <f t="shared" si="77"/>
        <v>0</v>
      </c>
      <c r="P140" s="26">
        <f t="shared" si="78"/>
        <v>0</v>
      </c>
      <c r="Q140" s="26">
        <f t="shared" si="79"/>
        <v>0</v>
      </c>
      <c r="R140" s="26">
        <f t="shared" si="80"/>
        <v>0</v>
      </c>
      <c r="S140" s="26">
        <f t="shared" si="81"/>
        <v>0</v>
      </c>
      <c r="T140" s="26">
        <f t="shared" si="82"/>
        <v>0</v>
      </c>
      <c r="U140" s="26">
        <f t="shared" si="83"/>
        <v>0</v>
      </c>
      <c r="V140" s="26">
        <f t="shared" si="84"/>
        <v>0</v>
      </c>
      <c r="W140" s="26">
        <f t="shared" si="85"/>
        <v>14</v>
      </c>
      <c r="X140" s="1">
        <f t="shared" si="86"/>
        <v>3200</v>
      </c>
      <c r="Y140" s="1">
        <f t="shared" si="87"/>
        <v>6</v>
      </c>
      <c r="Z140">
        <f t="shared" si="88"/>
        <v>960</v>
      </c>
      <c r="AC140">
        <f t="shared" si="89"/>
        <v>206</v>
      </c>
      <c r="AD140">
        <f t="shared" si="90"/>
        <v>2</v>
      </c>
      <c r="AE140">
        <f t="shared" si="91"/>
        <v>14</v>
      </c>
      <c r="AF140">
        <f t="shared" si="92"/>
        <v>6</v>
      </c>
      <c r="CS140" s="1"/>
    </row>
    <row r="141" spans="1:97" x14ac:dyDescent="0.15">
      <c r="A141" s="26">
        <v>137</v>
      </c>
      <c r="B141" s="26">
        <f t="shared" si="64"/>
        <v>0</v>
      </c>
      <c r="C141" s="26">
        <f t="shared" si="65"/>
        <v>0</v>
      </c>
      <c r="D141" s="26">
        <f t="shared" si="66"/>
        <v>0</v>
      </c>
      <c r="E141" s="26">
        <f t="shared" si="67"/>
        <v>0</v>
      </c>
      <c r="F141" s="26">
        <f t="shared" si="68"/>
        <v>0</v>
      </c>
      <c r="G141" s="26">
        <f t="shared" si="69"/>
        <v>0</v>
      </c>
      <c r="H141" s="26">
        <f t="shared" si="70"/>
        <v>0</v>
      </c>
      <c r="I141" s="26">
        <f t="shared" si="71"/>
        <v>0</v>
      </c>
      <c r="J141" s="26">
        <f t="shared" si="72"/>
        <v>0</v>
      </c>
      <c r="K141" s="26">
        <f t="shared" si="73"/>
        <v>0</v>
      </c>
      <c r="L141" s="26">
        <f t="shared" si="74"/>
        <v>35</v>
      </c>
      <c r="M141" s="26">
        <f t="shared" si="75"/>
        <v>0</v>
      </c>
      <c r="N141" s="26">
        <f t="shared" si="76"/>
        <v>0</v>
      </c>
      <c r="O141" s="26">
        <f t="shared" si="77"/>
        <v>0</v>
      </c>
      <c r="P141" s="26">
        <f t="shared" si="78"/>
        <v>0</v>
      </c>
      <c r="Q141" s="26">
        <f t="shared" si="79"/>
        <v>0</v>
      </c>
      <c r="R141" s="26">
        <f t="shared" si="80"/>
        <v>0</v>
      </c>
      <c r="S141" s="26">
        <f t="shared" si="81"/>
        <v>0</v>
      </c>
      <c r="T141" s="26">
        <f t="shared" si="82"/>
        <v>0</v>
      </c>
      <c r="U141" s="26">
        <f t="shared" si="83"/>
        <v>0</v>
      </c>
      <c r="V141" s="26">
        <f t="shared" si="84"/>
        <v>0</v>
      </c>
      <c r="W141" s="26">
        <f t="shared" si="85"/>
        <v>14</v>
      </c>
      <c r="X141" s="1">
        <f t="shared" si="86"/>
        <v>6400</v>
      </c>
      <c r="Y141" s="1">
        <f t="shared" si="87"/>
        <v>7</v>
      </c>
      <c r="Z141">
        <f t="shared" si="88"/>
        <v>1300</v>
      </c>
      <c r="AC141">
        <f t="shared" si="89"/>
        <v>207</v>
      </c>
      <c r="AD141">
        <f t="shared" si="90"/>
        <v>2</v>
      </c>
      <c r="AE141">
        <f t="shared" si="91"/>
        <v>14</v>
      </c>
      <c r="AF141">
        <f t="shared" si="92"/>
        <v>7</v>
      </c>
      <c r="CS141" s="1"/>
    </row>
    <row r="142" spans="1:97" x14ac:dyDescent="0.15">
      <c r="A142" s="26">
        <v>138</v>
      </c>
      <c r="B142" s="26">
        <f t="shared" si="64"/>
        <v>0</v>
      </c>
      <c r="C142" s="26">
        <f t="shared" si="65"/>
        <v>0</v>
      </c>
      <c r="D142" s="26">
        <f t="shared" si="66"/>
        <v>0</v>
      </c>
      <c r="E142" s="26">
        <f t="shared" si="67"/>
        <v>0</v>
      </c>
      <c r="F142" s="26">
        <f t="shared" si="68"/>
        <v>0</v>
      </c>
      <c r="G142" s="26">
        <f t="shared" si="69"/>
        <v>0</v>
      </c>
      <c r="H142" s="26">
        <f t="shared" si="70"/>
        <v>0</v>
      </c>
      <c r="I142" s="26">
        <f t="shared" si="71"/>
        <v>0</v>
      </c>
      <c r="J142" s="26">
        <f t="shared" si="72"/>
        <v>0</v>
      </c>
      <c r="K142" s="26">
        <f t="shared" si="73"/>
        <v>0</v>
      </c>
      <c r="L142" s="26">
        <f t="shared" si="74"/>
        <v>40</v>
      </c>
      <c r="M142" s="26">
        <f t="shared" si="75"/>
        <v>0</v>
      </c>
      <c r="N142" s="26">
        <f t="shared" si="76"/>
        <v>0</v>
      </c>
      <c r="O142" s="26">
        <f t="shared" si="77"/>
        <v>0</v>
      </c>
      <c r="P142" s="26">
        <f t="shared" si="78"/>
        <v>0</v>
      </c>
      <c r="Q142" s="26">
        <f t="shared" si="79"/>
        <v>0</v>
      </c>
      <c r="R142" s="26">
        <f t="shared" si="80"/>
        <v>0</v>
      </c>
      <c r="S142" s="26">
        <f t="shared" si="81"/>
        <v>0</v>
      </c>
      <c r="T142" s="26">
        <f t="shared" si="82"/>
        <v>0</v>
      </c>
      <c r="U142" s="26">
        <f t="shared" si="83"/>
        <v>0</v>
      </c>
      <c r="V142" s="26">
        <f t="shared" si="84"/>
        <v>0</v>
      </c>
      <c r="W142" s="26">
        <f t="shared" si="85"/>
        <v>14</v>
      </c>
      <c r="X142" s="1">
        <f t="shared" si="86"/>
        <v>12800</v>
      </c>
      <c r="Y142" s="1">
        <f t="shared" si="87"/>
        <v>8</v>
      </c>
      <c r="Z142">
        <f t="shared" si="88"/>
        <v>1640</v>
      </c>
      <c r="AC142">
        <f t="shared" si="89"/>
        <v>208</v>
      </c>
      <c r="AD142">
        <f t="shared" si="90"/>
        <v>2</v>
      </c>
      <c r="AE142">
        <f t="shared" si="91"/>
        <v>14</v>
      </c>
      <c r="AF142">
        <f t="shared" si="92"/>
        <v>8</v>
      </c>
      <c r="CS142" s="1"/>
    </row>
    <row r="143" spans="1:97" x14ac:dyDescent="0.15">
      <c r="A143" s="26">
        <v>139</v>
      </c>
      <c r="B143" s="26">
        <f t="shared" si="64"/>
        <v>0</v>
      </c>
      <c r="C143" s="26">
        <f t="shared" si="65"/>
        <v>0</v>
      </c>
      <c r="D143" s="26">
        <f t="shared" si="66"/>
        <v>0</v>
      </c>
      <c r="E143" s="26">
        <f t="shared" si="67"/>
        <v>0</v>
      </c>
      <c r="F143" s="26">
        <f t="shared" si="68"/>
        <v>0</v>
      </c>
      <c r="G143" s="26">
        <f t="shared" si="69"/>
        <v>0</v>
      </c>
      <c r="H143" s="26">
        <f t="shared" si="70"/>
        <v>0</v>
      </c>
      <c r="I143" s="26">
        <f t="shared" si="71"/>
        <v>0</v>
      </c>
      <c r="J143" s="26">
        <f t="shared" si="72"/>
        <v>0</v>
      </c>
      <c r="K143" s="26">
        <f t="shared" si="73"/>
        <v>0</v>
      </c>
      <c r="L143" s="26">
        <f t="shared" si="74"/>
        <v>45</v>
      </c>
      <c r="M143" s="26">
        <f t="shared" si="75"/>
        <v>0</v>
      </c>
      <c r="N143" s="26">
        <f t="shared" si="76"/>
        <v>0</v>
      </c>
      <c r="O143" s="26">
        <f t="shared" si="77"/>
        <v>0</v>
      </c>
      <c r="P143" s="26">
        <f t="shared" si="78"/>
        <v>0</v>
      </c>
      <c r="Q143" s="26">
        <f t="shared" si="79"/>
        <v>0</v>
      </c>
      <c r="R143" s="26">
        <f t="shared" si="80"/>
        <v>0</v>
      </c>
      <c r="S143" s="26">
        <f t="shared" si="81"/>
        <v>0</v>
      </c>
      <c r="T143" s="26">
        <f t="shared" si="82"/>
        <v>0</v>
      </c>
      <c r="U143" s="26">
        <f t="shared" si="83"/>
        <v>0</v>
      </c>
      <c r="V143" s="26">
        <f t="shared" si="84"/>
        <v>0</v>
      </c>
      <c r="W143" s="26">
        <f t="shared" si="85"/>
        <v>14</v>
      </c>
      <c r="X143" s="1">
        <f t="shared" si="86"/>
        <v>25600</v>
      </c>
      <c r="Y143" s="1">
        <f t="shared" si="87"/>
        <v>9</v>
      </c>
      <c r="Z143">
        <f t="shared" si="88"/>
        <v>1980</v>
      </c>
      <c r="AC143">
        <f t="shared" si="89"/>
        <v>209</v>
      </c>
      <c r="AD143">
        <f t="shared" si="90"/>
        <v>2</v>
      </c>
      <c r="AE143">
        <f t="shared" si="91"/>
        <v>14</v>
      </c>
      <c r="AF143">
        <f t="shared" si="92"/>
        <v>9</v>
      </c>
      <c r="CS143" s="1"/>
    </row>
    <row r="144" spans="1:97" x14ac:dyDescent="0.15">
      <c r="A144" s="26">
        <v>140</v>
      </c>
      <c r="B144" s="26">
        <f t="shared" si="64"/>
        <v>0</v>
      </c>
      <c r="C144" s="26">
        <f t="shared" si="65"/>
        <v>0</v>
      </c>
      <c r="D144" s="26">
        <f t="shared" si="66"/>
        <v>0</v>
      </c>
      <c r="E144" s="26">
        <f t="shared" si="67"/>
        <v>0</v>
      </c>
      <c r="F144" s="26">
        <f t="shared" si="68"/>
        <v>0</v>
      </c>
      <c r="G144" s="26">
        <f t="shared" si="69"/>
        <v>0</v>
      </c>
      <c r="H144" s="26">
        <f t="shared" si="70"/>
        <v>0</v>
      </c>
      <c r="I144" s="26">
        <f t="shared" si="71"/>
        <v>0</v>
      </c>
      <c r="J144" s="26">
        <f t="shared" si="72"/>
        <v>0</v>
      </c>
      <c r="K144" s="26">
        <f t="shared" si="73"/>
        <v>0</v>
      </c>
      <c r="L144" s="26">
        <f t="shared" si="74"/>
        <v>50</v>
      </c>
      <c r="M144" s="26">
        <f t="shared" si="75"/>
        <v>0</v>
      </c>
      <c r="N144" s="26">
        <f t="shared" si="76"/>
        <v>0</v>
      </c>
      <c r="O144" s="26">
        <f t="shared" si="77"/>
        <v>0</v>
      </c>
      <c r="P144" s="26">
        <f t="shared" si="78"/>
        <v>0</v>
      </c>
      <c r="Q144" s="26">
        <f t="shared" si="79"/>
        <v>0</v>
      </c>
      <c r="R144" s="26">
        <f t="shared" si="80"/>
        <v>0</v>
      </c>
      <c r="S144" s="26">
        <f t="shared" si="81"/>
        <v>0</v>
      </c>
      <c r="T144" s="26">
        <f t="shared" si="82"/>
        <v>0</v>
      </c>
      <c r="U144" s="26">
        <f t="shared" si="83"/>
        <v>0</v>
      </c>
      <c r="V144" s="26">
        <f t="shared" si="84"/>
        <v>0</v>
      </c>
      <c r="W144" s="26">
        <f t="shared" si="85"/>
        <v>14</v>
      </c>
      <c r="X144" s="1">
        <f t="shared" si="86"/>
        <v>51200</v>
      </c>
      <c r="Y144" s="1">
        <f t="shared" si="87"/>
        <v>10</v>
      </c>
      <c r="Z144">
        <f t="shared" si="88"/>
        <v>2352</v>
      </c>
      <c r="AC144">
        <f t="shared" si="89"/>
        <v>210</v>
      </c>
      <c r="AD144">
        <f t="shared" si="90"/>
        <v>2</v>
      </c>
      <c r="AE144">
        <f t="shared" si="91"/>
        <v>14</v>
      </c>
      <c r="AF144">
        <f t="shared" si="92"/>
        <v>10</v>
      </c>
      <c r="CS144" s="1"/>
    </row>
    <row r="145" spans="1:97" x14ac:dyDescent="0.15">
      <c r="A145" s="26">
        <v>141</v>
      </c>
      <c r="B145" s="26">
        <f t="shared" si="64"/>
        <v>0</v>
      </c>
      <c r="C145" s="26">
        <f t="shared" si="65"/>
        <v>0</v>
      </c>
      <c r="D145" s="26">
        <f t="shared" si="66"/>
        <v>0</v>
      </c>
      <c r="E145" s="26">
        <f t="shared" si="67"/>
        <v>0</v>
      </c>
      <c r="F145" s="26">
        <f t="shared" si="68"/>
        <v>0</v>
      </c>
      <c r="G145" s="26">
        <f t="shared" si="69"/>
        <v>0</v>
      </c>
      <c r="H145" s="26">
        <f t="shared" si="70"/>
        <v>0</v>
      </c>
      <c r="I145" s="26">
        <f t="shared" si="71"/>
        <v>0</v>
      </c>
      <c r="J145" s="26">
        <f t="shared" si="72"/>
        <v>0</v>
      </c>
      <c r="K145" s="26">
        <f t="shared" si="73"/>
        <v>0</v>
      </c>
      <c r="L145" s="26">
        <f t="shared" si="74"/>
        <v>0</v>
      </c>
      <c r="M145" s="26">
        <f t="shared" si="75"/>
        <v>0</v>
      </c>
      <c r="N145" s="26">
        <f t="shared" si="76"/>
        <v>0.5</v>
      </c>
      <c r="O145" s="26">
        <f t="shared" si="77"/>
        <v>0</v>
      </c>
      <c r="P145" s="26">
        <f t="shared" si="78"/>
        <v>0</v>
      </c>
      <c r="Q145" s="26">
        <f t="shared" si="79"/>
        <v>0</v>
      </c>
      <c r="R145" s="26">
        <f t="shared" si="80"/>
        <v>0</v>
      </c>
      <c r="S145" s="26">
        <f t="shared" si="81"/>
        <v>0</v>
      </c>
      <c r="T145" s="26">
        <f t="shared" si="82"/>
        <v>0</v>
      </c>
      <c r="U145" s="26">
        <f t="shared" si="83"/>
        <v>0</v>
      </c>
      <c r="V145" s="26">
        <f t="shared" si="84"/>
        <v>0</v>
      </c>
      <c r="W145" s="26">
        <f t="shared" si="85"/>
        <v>15</v>
      </c>
      <c r="X145" s="1">
        <f t="shared" si="86"/>
        <v>60</v>
      </c>
      <c r="Y145" s="1">
        <f t="shared" si="87"/>
        <v>1</v>
      </c>
      <c r="Z145">
        <f t="shared" si="88"/>
        <v>135</v>
      </c>
      <c r="AC145">
        <f t="shared" si="89"/>
        <v>201</v>
      </c>
      <c r="AD145">
        <f t="shared" si="90"/>
        <v>2</v>
      </c>
      <c r="AE145">
        <f t="shared" si="91"/>
        <v>15</v>
      </c>
      <c r="AF145">
        <f t="shared" si="92"/>
        <v>1</v>
      </c>
      <c r="CS145" s="1"/>
    </row>
    <row r="146" spans="1:97" x14ac:dyDescent="0.15">
      <c r="A146" s="26">
        <v>142</v>
      </c>
      <c r="B146" s="26">
        <f t="shared" si="64"/>
        <v>0</v>
      </c>
      <c r="C146" s="26">
        <f t="shared" si="65"/>
        <v>0</v>
      </c>
      <c r="D146" s="26">
        <f t="shared" si="66"/>
        <v>0</v>
      </c>
      <c r="E146" s="26">
        <f t="shared" si="67"/>
        <v>0</v>
      </c>
      <c r="F146" s="26">
        <f t="shared" si="68"/>
        <v>0</v>
      </c>
      <c r="G146" s="26">
        <f t="shared" si="69"/>
        <v>0</v>
      </c>
      <c r="H146" s="26">
        <f t="shared" si="70"/>
        <v>0</v>
      </c>
      <c r="I146" s="26">
        <f t="shared" si="71"/>
        <v>0</v>
      </c>
      <c r="J146" s="26">
        <f t="shared" si="72"/>
        <v>0</v>
      </c>
      <c r="K146" s="26">
        <f t="shared" si="73"/>
        <v>0</v>
      </c>
      <c r="L146" s="26">
        <f t="shared" si="74"/>
        <v>0</v>
      </c>
      <c r="M146" s="26">
        <f t="shared" si="75"/>
        <v>0</v>
      </c>
      <c r="N146" s="26">
        <f t="shared" si="76"/>
        <v>1</v>
      </c>
      <c r="O146" s="26">
        <f t="shared" si="77"/>
        <v>0</v>
      </c>
      <c r="P146" s="26">
        <f t="shared" si="78"/>
        <v>0</v>
      </c>
      <c r="Q146" s="26">
        <f t="shared" si="79"/>
        <v>0</v>
      </c>
      <c r="R146" s="26">
        <f t="shared" si="80"/>
        <v>0</v>
      </c>
      <c r="S146" s="26">
        <f t="shared" si="81"/>
        <v>0</v>
      </c>
      <c r="T146" s="26">
        <f t="shared" si="82"/>
        <v>0</v>
      </c>
      <c r="U146" s="26">
        <f t="shared" si="83"/>
        <v>0</v>
      </c>
      <c r="V146" s="26">
        <f t="shared" si="84"/>
        <v>0</v>
      </c>
      <c r="W146" s="26">
        <f t="shared" si="85"/>
        <v>15</v>
      </c>
      <c r="X146" s="1">
        <f t="shared" si="86"/>
        <v>200</v>
      </c>
      <c r="Y146" s="1">
        <f t="shared" si="87"/>
        <v>2</v>
      </c>
      <c r="Z146">
        <f t="shared" si="88"/>
        <v>240</v>
      </c>
      <c r="AC146">
        <f t="shared" si="89"/>
        <v>202</v>
      </c>
      <c r="AD146">
        <f t="shared" si="90"/>
        <v>2</v>
      </c>
      <c r="AE146">
        <f t="shared" si="91"/>
        <v>15</v>
      </c>
      <c r="AF146">
        <f t="shared" si="92"/>
        <v>2</v>
      </c>
      <c r="CS146" s="1"/>
    </row>
    <row r="147" spans="1:97" x14ac:dyDescent="0.15">
      <c r="A147" s="26">
        <v>143</v>
      </c>
      <c r="B147" s="26">
        <f t="shared" si="64"/>
        <v>0</v>
      </c>
      <c r="C147" s="26">
        <f t="shared" si="65"/>
        <v>0</v>
      </c>
      <c r="D147" s="26">
        <f t="shared" si="66"/>
        <v>0</v>
      </c>
      <c r="E147" s="26">
        <f t="shared" si="67"/>
        <v>0</v>
      </c>
      <c r="F147" s="26">
        <f t="shared" si="68"/>
        <v>0</v>
      </c>
      <c r="G147" s="26">
        <f t="shared" si="69"/>
        <v>0</v>
      </c>
      <c r="H147" s="26">
        <f t="shared" si="70"/>
        <v>0</v>
      </c>
      <c r="I147" s="26">
        <f t="shared" si="71"/>
        <v>0</v>
      </c>
      <c r="J147" s="26">
        <f t="shared" si="72"/>
        <v>0</v>
      </c>
      <c r="K147" s="26">
        <f t="shared" si="73"/>
        <v>0</v>
      </c>
      <c r="L147" s="26">
        <f t="shared" si="74"/>
        <v>0</v>
      </c>
      <c r="M147" s="26">
        <f t="shared" si="75"/>
        <v>0</v>
      </c>
      <c r="N147" s="26">
        <f t="shared" si="76"/>
        <v>1.5</v>
      </c>
      <c r="O147" s="26">
        <f t="shared" si="77"/>
        <v>0</v>
      </c>
      <c r="P147" s="26">
        <f t="shared" si="78"/>
        <v>0</v>
      </c>
      <c r="Q147" s="26">
        <f t="shared" si="79"/>
        <v>0</v>
      </c>
      <c r="R147" s="26">
        <f t="shared" si="80"/>
        <v>0</v>
      </c>
      <c r="S147" s="26">
        <f t="shared" si="81"/>
        <v>0</v>
      </c>
      <c r="T147" s="26">
        <f t="shared" si="82"/>
        <v>0</v>
      </c>
      <c r="U147" s="26">
        <f t="shared" si="83"/>
        <v>0</v>
      </c>
      <c r="V147" s="26">
        <f t="shared" si="84"/>
        <v>0</v>
      </c>
      <c r="W147" s="26">
        <f t="shared" si="85"/>
        <v>15</v>
      </c>
      <c r="X147" s="1">
        <f t="shared" si="86"/>
        <v>400</v>
      </c>
      <c r="Y147" s="1">
        <f t="shared" si="87"/>
        <v>3</v>
      </c>
      <c r="Z147">
        <f t="shared" si="88"/>
        <v>390</v>
      </c>
      <c r="AC147">
        <f t="shared" si="89"/>
        <v>203</v>
      </c>
      <c r="AD147">
        <f t="shared" si="90"/>
        <v>2</v>
      </c>
      <c r="AE147">
        <f t="shared" si="91"/>
        <v>15</v>
      </c>
      <c r="AF147">
        <f t="shared" si="92"/>
        <v>3</v>
      </c>
      <c r="CS147" s="1"/>
    </row>
    <row r="148" spans="1:97" x14ac:dyDescent="0.15">
      <c r="A148" s="26">
        <v>144</v>
      </c>
      <c r="B148" s="26">
        <f t="shared" si="64"/>
        <v>0</v>
      </c>
      <c r="C148" s="26">
        <f t="shared" si="65"/>
        <v>0</v>
      </c>
      <c r="D148" s="26">
        <f t="shared" si="66"/>
        <v>0</v>
      </c>
      <c r="E148" s="26">
        <f t="shared" si="67"/>
        <v>0</v>
      </c>
      <c r="F148" s="26">
        <f t="shared" si="68"/>
        <v>0</v>
      </c>
      <c r="G148" s="26">
        <f t="shared" si="69"/>
        <v>0</v>
      </c>
      <c r="H148" s="26">
        <f t="shared" si="70"/>
        <v>0</v>
      </c>
      <c r="I148" s="26">
        <f t="shared" si="71"/>
        <v>0</v>
      </c>
      <c r="J148" s="26">
        <f t="shared" si="72"/>
        <v>0</v>
      </c>
      <c r="K148" s="26">
        <f t="shared" si="73"/>
        <v>0</v>
      </c>
      <c r="L148" s="26">
        <f t="shared" si="74"/>
        <v>0</v>
      </c>
      <c r="M148" s="26">
        <f t="shared" si="75"/>
        <v>0</v>
      </c>
      <c r="N148" s="26">
        <f t="shared" si="76"/>
        <v>2</v>
      </c>
      <c r="O148" s="26">
        <f t="shared" si="77"/>
        <v>0</v>
      </c>
      <c r="P148" s="26">
        <f t="shared" si="78"/>
        <v>0</v>
      </c>
      <c r="Q148" s="26">
        <f t="shared" si="79"/>
        <v>0</v>
      </c>
      <c r="R148" s="26">
        <f t="shared" si="80"/>
        <v>0</v>
      </c>
      <c r="S148" s="26">
        <f t="shared" si="81"/>
        <v>0</v>
      </c>
      <c r="T148" s="26">
        <f t="shared" si="82"/>
        <v>0</v>
      </c>
      <c r="U148" s="26">
        <f t="shared" si="83"/>
        <v>0</v>
      </c>
      <c r="V148" s="26">
        <f t="shared" si="84"/>
        <v>0</v>
      </c>
      <c r="W148" s="26">
        <f t="shared" si="85"/>
        <v>15</v>
      </c>
      <c r="X148" s="1">
        <f t="shared" si="86"/>
        <v>800</v>
      </c>
      <c r="Y148" s="1">
        <f t="shared" si="87"/>
        <v>4</v>
      </c>
      <c r="Z148">
        <f t="shared" si="88"/>
        <v>540</v>
      </c>
      <c r="AC148">
        <f t="shared" si="89"/>
        <v>204</v>
      </c>
      <c r="AD148">
        <f t="shared" si="90"/>
        <v>2</v>
      </c>
      <c r="AE148">
        <f t="shared" si="91"/>
        <v>15</v>
      </c>
      <c r="AF148">
        <f t="shared" si="92"/>
        <v>4</v>
      </c>
      <c r="CS148" s="1"/>
    </row>
    <row r="149" spans="1:97" x14ac:dyDescent="0.15">
      <c r="A149" s="26">
        <v>145</v>
      </c>
      <c r="B149" s="26">
        <f t="shared" si="64"/>
        <v>0</v>
      </c>
      <c r="C149" s="26">
        <f t="shared" si="65"/>
        <v>0</v>
      </c>
      <c r="D149" s="26">
        <f t="shared" si="66"/>
        <v>0</v>
      </c>
      <c r="E149" s="26">
        <f t="shared" si="67"/>
        <v>0</v>
      </c>
      <c r="F149" s="26">
        <f t="shared" si="68"/>
        <v>0</v>
      </c>
      <c r="G149" s="26">
        <f t="shared" si="69"/>
        <v>0</v>
      </c>
      <c r="H149" s="26">
        <f t="shared" si="70"/>
        <v>0</v>
      </c>
      <c r="I149" s="26">
        <f t="shared" si="71"/>
        <v>0</v>
      </c>
      <c r="J149" s="26">
        <f t="shared" si="72"/>
        <v>0</v>
      </c>
      <c r="K149" s="26">
        <f t="shared" si="73"/>
        <v>0</v>
      </c>
      <c r="L149" s="26">
        <f t="shared" si="74"/>
        <v>0</v>
      </c>
      <c r="M149" s="26">
        <f t="shared" si="75"/>
        <v>0</v>
      </c>
      <c r="N149" s="26">
        <f t="shared" si="76"/>
        <v>2.5</v>
      </c>
      <c r="O149" s="26">
        <f t="shared" si="77"/>
        <v>0</v>
      </c>
      <c r="P149" s="26">
        <f t="shared" si="78"/>
        <v>0</v>
      </c>
      <c r="Q149" s="26">
        <f t="shared" si="79"/>
        <v>0</v>
      </c>
      <c r="R149" s="26">
        <f t="shared" si="80"/>
        <v>0</v>
      </c>
      <c r="S149" s="26">
        <f t="shared" si="81"/>
        <v>0</v>
      </c>
      <c r="T149" s="26">
        <f t="shared" si="82"/>
        <v>0</v>
      </c>
      <c r="U149" s="26">
        <f t="shared" si="83"/>
        <v>0</v>
      </c>
      <c r="V149" s="26">
        <f t="shared" si="84"/>
        <v>0</v>
      </c>
      <c r="W149" s="26">
        <f t="shared" si="85"/>
        <v>15</v>
      </c>
      <c r="X149" s="1">
        <f t="shared" si="86"/>
        <v>1600</v>
      </c>
      <c r="Y149" s="1">
        <f t="shared" si="87"/>
        <v>5</v>
      </c>
      <c r="Z149">
        <f t="shared" si="88"/>
        <v>750</v>
      </c>
      <c r="AC149">
        <f t="shared" si="89"/>
        <v>205</v>
      </c>
      <c r="AD149">
        <f t="shared" si="90"/>
        <v>2</v>
      </c>
      <c r="AE149">
        <f t="shared" si="91"/>
        <v>15</v>
      </c>
      <c r="AF149">
        <f t="shared" si="92"/>
        <v>5</v>
      </c>
      <c r="CS149" s="1"/>
    </row>
    <row r="150" spans="1:97" x14ac:dyDescent="0.15">
      <c r="A150" s="26">
        <v>146</v>
      </c>
      <c r="B150" s="26">
        <f t="shared" si="64"/>
        <v>0</v>
      </c>
      <c r="C150" s="26">
        <f t="shared" si="65"/>
        <v>0</v>
      </c>
      <c r="D150" s="26">
        <f t="shared" si="66"/>
        <v>0</v>
      </c>
      <c r="E150" s="26">
        <f t="shared" si="67"/>
        <v>0</v>
      </c>
      <c r="F150" s="26">
        <f t="shared" si="68"/>
        <v>0</v>
      </c>
      <c r="G150" s="26">
        <f t="shared" si="69"/>
        <v>0</v>
      </c>
      <c r="H150" s="26">
        <f t="shared" si="70"/>
        <v>0</v>
      </c>
      <c r="I150" s="26">
        <f t="shared" si="71"/>
        <v>0</v>
      </c>
      <c r="J150" s="26">
        <f t="shared" si="72"/>
        <v>0</v>
      </c>
      <c r="K150" s="26">
        <f t="shared" si="73"/>
        <v>0</v>
      </c>
      <c r="L150" s="26">
        <f t="shared" si="74"/>
        <v>0</v>
      </c>
      <c r="M150" s="26">
        <f t="shared" si="75"/>
        <v>0</v>
      </c>
      <c r="N150" s="26">
        <f t="shared" si="76"/>
        <v>3</v>
      </c>
      <c r="O150" s="26">
        <f t="shared" si="77"/>
        <v>0</v>
      </c>
      <c r="P150" s="26">
        <f t="shared" si="78"/>
        <v>0</v>
      </c>
      <c r="Q150" s="26">
        <f t="shared" si="79"/>
        <v>0</v>
      </c>
      <c r="R150" s="26">
        <f t="shared" si="80"/>
        <v>0</v>
      </c>
      <c r="S150" s="26">
        <f t="shared" si="81"/>
        <v>0</v>
      </c>
      <c r="T150" s="26">
        <f t="shared" si="82"/>
        <v>0</v>
      </c>
      <c r="U150" s="26">
        <f t="shared" si="83"/>
        <v>0</v>
      </c>
      <c r="V150" s="26">
        <f t="shared" si="84"/>
        <v>0</v>
      </c>
      <c r="W150" s="26">
        <f t="shared" si="85"/>
        <v>15</v>
      </c>
      <c r="X150" s="1">
        <f t="shared" si="86"/>
        <v>3200</v>
      </c>
      <c r="Y150" s="1">
        <f t="shared" si="87"/>
        <v>6</v>
      </c>
      <c r="Z150">
        <f t="shared" si="88"/>
        <v>960</v>
      </c>
      <c r="AC150">
        <f t="shared" si="89"/>
        <v>206</v>
      </c>
      <c r="AD150">
        <f t="shared" si="90"/>
        <v>2</v>
      </c>
      <c r="AE150">
        <f t="shared" si="91"/>
        <v>15</v>
      </c>
      <c r="AF150">
        <f t="shared" si="92"/>
        <v>6</v>
      </c>
      <c r="CS150" s="1"/>
    </row>
    <row r="151" spans="1:97" x14ac:dyDescent="0.15">
      <c r="A151" s="26">
        <v>147</v>
      </c>
      <c r="B151" s="26">
        <f t="shared" si="64"/>
        <v>0</v>
      </c>
      <c r="C151" s="26">
        <f t="shared" si="65"/>
        <v>0</v>
      </c>
      <c r="D151" s="26">
        <f t="shared" si="66"/>
        <v>0</v>
      </c>
      <c r="E151" s="26">
        <f t="shared" si="67"/>
        <v>0</v>
      </c>
      <c r="F151" s="26">
        <f t="shared" si="68"/>
        <v>0</v>
      </c>
      <c r="G151" s="26">
        <f t="shared" si="69"/>
        <v>0</v>
      </c>
      <c r="H151" s="26">
        <f t="shared" si="70"/>
        <v>0</v>
      </c>
      <c r="I151" s="26">
        <f t="shared" si="71"/>
        <v>0</v>
      </c>
      <c r="J151" s="26">
        <f t="shared" si="72"/>
        <v>0</v>
      </c>
      <c r="K151" s="26">
        <f t="shared" si="73"/>
        <v>0</v>
      </c>
      <c r="L151" s="26">
        <f t="shared" si="74"/>
        <v>0</v>
      </c>
      <c r="M151" s="26">
        <f t="shared" si="75"/>
        <v>0</v>
      </c>
      <c r="N151" s="26">
        <f t="shared" si="76"/>
        <v>3.5</v>
      </c>
      <c r="O151" s="26">
        <f t="shared" si="77"/>
        <v>0</v>
      </c>
      <c r="P151" s="26">
        <f t="shared" si="78"/>
        <v>0</v>
      </c>
      <c r="Q151" s="26">
        <f t="shared" si="79"/>
        <v>0</v>
      </c>
      <c r="R151" s="26">
        <f t="shared" si="80"/>
        <v>0</v>
      </c>
      <c r="S151" s="26">
        <f t="shared" si="81"/>
        <v>0</v>
      </c>
      <c r="T151" s="26">
        <f t="shared" si="82"/>
        <v>0</v>
      </c>
      <c r="U151" s="26">
        <f t="shared" si="83"/>
        <v>0</v>
      </c>
      <c r="V151" s="26">
        <f t="shared" si="84"/>
        <v>0</v>
      </c>
      <c r="W151" s="26">
        <f t="shared" si="85"/>
        <v>15</v>
      </c>
      <c r="X151" s="1">
        <f t="shared" si="86"/>
        <v>6400</v>
      </c>
      <c r="Y151" s="1">
        <f t="shared" si="87"/>
        <v>7</v>
      </c>
      <c r="Z151">
        <f t="shared" si="88"/>
        <v>1300</v>
      </c>
      <c r="AC151">
        <f t="shared" si="89"/>
        <v>207</v>
      </c>
      <c r="AD151">
        <f t="shared" si="90"/>
        <v>2</v>
      </c>
      <c r="AE151">
        <f t="shared" si="91"/>
        <v>15</v>
      </c>
      <c r="AF151">
        <f t="shared" si="92"/>
        <v>7</v>
      </c>
      <c r="CS151" s="1"/>
    </row>
    <row r="152" spans="1:97" x14ac:dyDescent="0.15">
      <c r="A152" s="26">
        <v>148</v>
      </c>
      <c r="B152" s="26">
        <f t="shared" si="64"/>
        <v>0</v>
      </c>
      <c r="C152" s="26">
        <f t="shared" si="65"/>
        <v>0</v>
      </c>
      <c r="D152" s="26">
        <f t="shared" si="66"/>
        <v>0</v>
      </c>
      <c r="E152" s="26">
        <f t="shared" si="67"/>
        <v>0</v>
      </c>
      <c r="F152" s="26">
        <f t="shared" si="68"/>
        <v>0</v>
      </c>
      <c r="G152" s="26">
        <f t="shared" si="69"/>
        <v>0</v>
      </c>
      <c r="H152" s="26">
        <f t="shared" si="70"/>
        <v>0</v>
      </c>
      <c r="I152" s="26">
        <f t="shared" si="71"/>
        <v>0</v>
      </c>
      <c r="J152" s="26">
        <f t="shared" si="72"/>
        <v>0</v>
      </c>
      <c r="K152" s="26">
        <f t="shared" si="73"/>
        <v>0</v>
      </c>
      <c r="L152" s="26">
        <f t="shared" si="74"/>
        <v>0</v>
      </c>
      <c r="M152" s="26">
        <f t="shared" si="75"/>
        <v>0</v>
      </c>
      <c r="N152" s="26">
        <f t="shared" si="76"/>
        <v>4</v>
      </c>
      <c r="O152" s="26">
        <f t="shared" si="77"/>
        <v>0</v>
      </c>
      <c r="P152" s="26">
        <f t="shared" si="78"/>
        <v>0</v>
      </c>
      <c r="Q152" s="26">
        <f t="shared" si="79"/>
        <v>0</v>
      </c>
      <c r="R152" s="26">
        <f t="shared" si="80"/>
        <v>0</v>
      </c>
      <c r="S152" s="26">
        <f t="shared" si="81"/>
        <v>0</v>
      </c>
      <c r="T152" s="26">
        <f t="shared" si="82"/>
        <v>0</v>
      </c>
      <c r="U152" s="26">
        <f t="shared" si="83"/>
        <v>0</v>
      </c>
      <c r="V152" s="26">
        <f t="shared" si="84"/>
        <v>0</v>
      </c>
      <c r="W152" s="26">
        <f t="shared" si="85"/>
        <v>15</v>
      </c>
      <c r="X152" s="1">
        <f t="shared" si="86"/>
        <v>12800</v>
      </c>
      <c r="Y152" s="1">
        <f t="shared" si="87"/>
        <v>8</v>
      </c>
      <c r="Z152">
        <f t="shared" si="88"/>
        <v>1640</v>
      </c>
      <c r="AC152">
        <f t="shared" si="89"/>
        <v>208</v>
      </c>
      <c r="AD152">
        <f t="shared" si="90"/>
        <v>2</v>
      </c>
      <c r="AE152">
        <f t="shared" si="91"/>
        <v>15</v>
      </c>
      <c r="AF152">
        <f t="shared" si="92"/>
        <v>8</v>
      </c>
      <c r="CS152" s="1"/>
    </row>
    <row r="153" spans="1:97" x14ac:dyDescent="0.15">
      <c r="A153" s="26">
        <v>149</v>
      </c>
      <c r="B153" s="26">
        <f t="shared" si="64"/>
        <v>0</v>
      </c>
      <c r="C153" s="26">
        <f t="shared" si="65"/>
        <v>0</v>
      </c>
      <c r="D153" s="26">
        <f t="shared" si="66"/>
        <v>0</v>
      </c>
      <c r="E153" s="26">
        <f t="shared" si="67"/>
        <v>0</v>
      </c>
      <c r="F153" s="26">
        <f t="shared" si="68"/>
        <v>0</v>
      </c>
      <c r="G153" s="26">
        <f t="shared" si="69"/>
        <v>0</v>
      </c>
      <c r="H153" s="26">
        <f t="shared" si="70"/>
        <v>0</v>
      </c>
      <c r="I153" s="26">
        <f t="shared" si="71"/>
        <v>0</v>
      </c>
      <c r="J153" s="26">
        <f t="shared" si="72"/>
        <v>0</v>
      </c>
      <c r="K153" s="26">
        <f t="shared" si="73"/>
        <v>0</v>
      </c>
      <c r="L153" s="26">
        <f t="shared" si="74"/>
        <v>0</v>
      </c>
      <c r="M153" s="26">
        <f t="shared" si="75"/>
        <v>0</v>
      </c>
      <c r="N153" s="26">
        <f t="shared" si="76"/>
        <v>4.5</v>
      </c>
      <c r="O153" s="26">
        <f t="shared" si="77"/>
        <v>0</v>
      </c>
      <c r="P153" s="26">
        <f t="shared" si="78"/>
        <v>0</v>
      </c>
      <c r="Q153" s="26">
        <f t="shared" si="79"/>
        <v>0</v>
      </c>
      <c r="R153" s="26">
        <f t="shared" si="80"/>
        <v>0</v>
      </c>
      <c r="S153" s="26">
        <f t="shared" si="81"/>
        <v>0</v>
      </c>
      <c r="T153" s="26">
        <f t="shared" si="82"/>
        <v>0</v>
      </c>
      <c r="U153" s="26">
        <f t="shared" si="83"/>
        <v>0</v>
      </c>
      <c r="V153" s="26">
        <f t="shared" si="84"/>
        <v>0</v>
      </c>
      <c r="W153" s="26">
        <f t="shared" si="85"/>
        <v>15</v>
      </c>
      <c r="X153" s="1">
        <f t="shared" si="86"/>
        <v>25600</v>
      </c>
      <c r="Y153" s="1">
        <f t="shared" si="87"/>
        <v>9</v>
      </c>
      <c r="Z153">
        <f t="shared" si="88"/>
        <v>1980</v>
      </c>
      <c r="AC153">
        <f t="shared" si="89"/>
        <v>209</v>
      </c>
      <c r="AD153">
        <f t="shared" si="90"/>
        <v>2</v>
      </c>
      <c r="AE153">
        <f t="shared" si="91"/>
        <v>15</v>
      </c>
      <c r="AF153">
        <f t="shared" si="92"/>
        <v>9</v>
      </c>
      <c r="CS153" s="1"/>
    </row>
    <row r="154" spans="1:97" x14ac:dyDescent="0.15">
      <c r="A154" s="26">
        <v>150</v>
      </c>
      <c r="B154" s="26">
        <f t="shared" si="64"/>
        <v>0</v>
      </c>
      <c r="C154" s="26">
        <f t="shared" si="65"/>
        <v>0</v>
      </c>
      <c r="D154" s="26">
        <f t="shared" si="66"/>
        <v>0</v>
      </c>
      <c r="E154" s="26">
        <f t="shared" si="67"/>
        <v>0</v>
      </c>
      <c r="F154" s="26">
        <f t="shared" si="68"/>
        <v>0</v>
      </c>
      <c r="G154" s="26">
        <f t="shared" si="69"/>
        <v>0</v>
      </c>
      <c r="H154" s="26">
        <f t="shared" si="70"/>
        <v>0</v>
      </c>
      <c r="I154" s="26">
        <f t="shared" si="71"/>
        <v>0</v>
      </c>
      <c r="J154" s="26">
        <f t="shared" si="72"/>
        <v>0</v>
      </c>
      <c r="K154" s="26">
        <f t="shared" si="73"/>
        <v>0</v>
      </c>
      <c r="L154" s="26">
        <f t="shared" si="74"/>
        <v>0</v>
      </c>
      <c r="M154" s="26">
        <f t="shared" si="75"/>
        <v>0</v>
      </c>
      <c r="N154" s="26">
        <f t="shared" si="76"/>
        <v>5</v>
      </c>
      <c r="O154" s="26">
        <f t="shared" si="77"/>
        <v>0</v>
      </c>
      <c r="P154" s="26">
        <f t="shared" si="78"/>
        <v>0</v>
      </c>
      <c r="Q154" s="26">
        <f t="shared" si="79"/>
        <v>0</v>
      </c>
      <c r="R154" s="26">
        <f t="shared" si="80"/>
        <v>0</v>
      </c>
      <c r="S154" s="26">
        <f t="shared" si="81"/>
        <v>0</v>
      </c>
      <c r="T154" s="26">
        <f t="shared" si="82"/>
        <v>0</v>
      </c>
      <c r="U154" s="26">
        <f t="shared" si="83"/>
        <v>0</v>
      </c>
      <c r="V154" s="26">
        <f t="shared" si="84"/>
        <v>0</v>
      </c>
      <c r="W154" s="26">
        <f t="shared" si="85"/>
        <v>15</v>
      </c>
      <c r="X154" s="1">
        <f t="shared" si="86"/>
        <v>51200</v>
      </c>
      <c r="Y154" s="1">
        <f t="shared" si="87"/>
        <v>10</v>
      </c>
      <c r="Z154">
        <f t="shared" si="88"/>
        <v>2352</v>
      </c>
      <c r="AC154">
        <f t="shared" si="89"/>
        <v>210</v>
      </c>
      <c r="AD154">
        <f t="shared" si="90"/>
        <v>2</v>
      </c>
      <c r="AE154">
        <f t="shared" si="91"/>
        <v>15</v>
      </c>
      <c r="AF154">
        <f t="shared" si="92"/>
        <v>10</v>
      </c>
      <c r="CS154" s="1"/>
    </row>
    <row r="155" spans="1:97" x14ac:dyDescent="0.15">
      <c r="A155" s="26">
        <v>151</v>
      </c>
      <c r="B155" s="26">
        <f t="shared" si="64"/>
        <v>0</v>
      </c>
      <c r="C155" s="26">
        <f t="shared" si="65"/>
        <v>0</v>
      </c>
      <c r="D155" s="26">
        <f t="shared" si="66"/>
        <v>0</v>
      </c>
      <c r="E155" s="26">
        <f t="shared" si="67"/>
        <v>0</v>
      </c>
      <c r="F155" s="26">
        <f t="shared" si="68"/>
        <v>0</v>
      </c>
      <c r="G155" s="26">
        <f t="shared" si="69"/>
        <v>0</v>
      </c>
      <c r="H155" s="26">
        <f t="shared" si="70"/>
        <v>0</v>
      </c>
      <c r="I155" s="26">
        <f t="shared" si="71"/>
        <v>0</v>
      </c>
      <c r="J155" s="26">
        <f t="shared" si="72"/>
        <v>0</v>
      </c>
      <c r="K155" s="26">
        <f t="shared" si="73"/>
        <v>0</v>
      </c>
      <c r="L155" s="26">
        <f t="shared" si="74"/>
        <v>0</v>
      </c>
      <c r="M155" s="26">
        <f t="shared" si="75"/>
        <v>0</v>
      </c>
      <c r="N155" s="26">
        <f t="shared" si="76"/>
        <v>0</v>
      </c>
      <c r="O155" s="26">
        <f t="shared" si="77"/>
        <v>0.5</v>
      </c>
      <c r="P155" s="26">
        <f t="shared" si="78"/>
        <v>0</v>
      </c>
      <c r="Q155" s="26">
        <f t="shared" si="79"/>
        <v>0</v>
      </c>
      <c r="R155" s="26">
        <f t="shared" si="80"/>
        <v>0</v>
      </c>
      <c r="S155" s="26">
        <f t="shared" si="81"/>
        <v>0</v>
      </c>
      <c r="T155" s="26">
        <f t="shared" si="82"/>
        <v>0</v>
      </c>
      <c r="U155" s="26">
        <f t="shared" si="83"/>
        <v>0</v>
      </c>
      <c r="V155" s="26">
        <f t="shared" si="84"/>
        <v>0</v>
      </c>
      <c r="W155" s="26">
        <f t="shared" si="85"/>
        <v>16</v>
      </c>
      <c r="X155" s="1">
        <f t="shared" si="86"/>
        <v>60</v>
      </c>
      <c r="Y155" s="1">
        <f t="shared" si="87"/>
        <v>1</v>
      </c>
      <c r="Z155">
        <f t="shared" si="88"/>
        <v>135</v>
      </c>
      <c r="AC155">
        <f t="shared" si="89"/>
        <v>201</v>
      </c>
      <c r="AD155">
        <f t="shared" si="90"/>
        <v>2</v>
      </c>
      <c r="AE155">
        <f t="shared" si="91"/>
        <v>16</v>
      </c>
      <c r="AF155">
        <f t="shared" si="92"/>
        <v>1</v>
      </c>
      <c r="CS155" s="1"/>
    </row>
    <row r="156" spans="1:97" x14ac:dyDescent="0.15">
      <c r="A156" s="26">
        <v>152</v>
      </c>
      <c r="B156" s="26">
        <f t="shared" si="64"/>
        <v>0</v>
      </c>
      <c r="C156" s="26">
        <f t="shared" si="65"/>
        <v>0</v>
      </c>
      <c r="D156" s="26">
        <f t="shared" si="66"/>
        <v>0</v>
      </c>
      <c r="E156" s="26">
        <f t="shared" si="67"/>
        <v>0</v>
      </c>
      <c r="F156" s="26">
        <f t="shared" si="68"/>
        <v>0</v>
      </c>
      <c r="G156" s="26">
        <f t="shared" si="69"/>
        <v>0</v>
      </c>
      <c r="H156" s="26">
        <f t="shared" si="70"/>
        <v>0</v>
      </c>
      <c r="I156" s="26">
        <f t="shared" si="71"/>
        <v>0</v>
      </c>
      <c r="J156" s="26">
        <f t="shared" si="72"/>
        <v>0</v>
      </c>
      <c r="K156" s="26">
        <f t="shared" si="73"/>
        <v>0</v>
      </c>
      <c r="L156" s="26">
        <f t="shared" si="74"/>
        <v>0</v>
      </c>
      <c r="M156" s="26">
        <f t="shared" si="75"/>
        <v>0</v>
      </c>
      <c r="N156" s="26">
        <f t="shared" si="76"/>
        <v>0</v>
      </c>
      <c r="O156" s="26">
        <f t="shared" si="77"/>
        <v>1</v>
      </c>
      <c r="P156" s="26">
        <f t="shared" si="78"/>
        <v>0</v>
      </c>
      <c r="Q156" s="26">
        <f t="shared" si="79"/>
        <v>0</v>
      </c>
      <c r="R156" s="26">
        <f t="shared" si="80"/>
        <v>0</v>
      </c>
      <c r="S156" s="26">
        <f t="shared" si="81"/>
        <v>0</v>
      </c>
      <c r="T156" s="26">
        <f t="shared" si="82"/>
        <v>0</v>
      </c>
      <c r="U156" s="26">
        <f t="shared" si="83"/>
        <v>0</v>
      </c>
      <c r="V156" s="26">
        <f t="shared" si="84"/>
        <v>0</v>
      </c>
      <c r="W156" s="26">
        <f t="shared" si="85"/>
        <v>16</v>
      </c>
      <c r="X156" s="1">
        <f t="shared" si="86"/>
        <v>200</v>
      </c>
      <c r="Y156" s="1">
        <f t="shared" si="87"/>
        <v>2</v>
      </c>
      <c r="Z156">
        <f t="shared" si="88"/>
        <v>240</v>
      </c>
      <c r="AC156">
        <f t="shared" si="89"/>
        <v>202</v>
      </c>
      <c r="AD156">
        <f t="shared" si="90"/>
        <v>2</v>
      </c>
      <c r="AE156">
        <f t="shared" si="91"/>
        <v>16</v>
      </c>
      <c r="AF156">
        <f t="shared" si="92"/>
        <v>2</v>
      </c>
      <c r="CS156" s="1"/>
    </row>
    <row r="157" spans="1:97" x14ac:dyDescent="0.15">
      <c r="A157" s="26">
        <v>153</v>
      </c>
      <c r="B157" s="26">
        <f t="shared" si="64"/>
        <v>0</v>
      </c>
      <c r="C157" s="26">
        <f t="shared" si="65"/>
        <v>0</v>
      </c>
      <c r="D157" s="26">
        <f t="shared" si="66"/>
        <v>0</v>
      </c>
      <c r="E157" s="26">
        <f t="shared" si="67"/>
        <v>0</v>
      </c>
      <c r="F157" s="26">
        <f t="shared" si="68"/>
        <v>0</v>
      </c>
      <c r="G157" s="26">
        <f t="shared" si="69"/>
        <v>0</v>
      </c>
      <c r="H157" s="26">
        <f t="shared" si="70"/>
        <v>0</v>
      </c>
      <c r="I157" s="26">
        <f t="shared" si="71"/>
        <v>0</v>
      </c>
      <c r="J157" s="26">
        <f t="shared" si="72"/>
        <v>0</v>
      </c>
      <c r="K157" s="26">
        <f t="shared" si="73"/>
        <v>0</v>
      </c>
      <c r="L157" s="26">
        <f t="shared" si="74"/>
        <v>0</v>
      </c>
      <c r="M157" s="26">
        <f t="shared" si="75"/>
        <v>0</v>
      </c>
      <c r="N157" s="26">
        <f t="shared" si="76"/>
        <v>0</v>
      </c>
      <c r="O157" s="26">
        <f t="shared" si="77"/>
        <v>1.5</v>
      </c>
      <c r="P157" s="26">
        <f t="shared" si="78"/>
        <v>0</v>
      </c>
      <c r="Q157" s="26">
        <f t="shared" si="79"/>
        <v>0</v>
      </c>
      <c r="R157" s="26">
        <f t="shared" si="80"/>
        <v>0</v>
      </c>
      <c r="S157" s="26">
        <f t="shared" si="81"/>
        <v>0</v>
      </c>
      <c r="T157" s="26">
        <f t="shared" si="82"/>
        <v>0</v>
      </c>
      <c r="U157" s="26">
        <f t="shared" si="83"/>
        <v>0</v>
      </c>
      <c r="V157" s="26">
        <f t="shared" si="84"/>
        <v>0</v>
      </c>
      <c r="W157" s="26">
        <f t="shared" si="85"/>
        <v>16</v>
      </c>
      <c r="X157" s="1">
        <f t="shared" si="86"/>
        <v>400</v>
      </c>
      <c r="Y157" s="1">
        <f t="shared" si="87"/>
        <v>3</v>
      </c>
      <c r="Z157">
        <f t="shared" si="88"/>
        <v>390</v>
      </c>
      <c r="AC157">
        <f t="shared" si="89"/>
        <v>203</v>
      </c>
      <c r="AD157">
        <f t="shared" si="90"/>
        <v>2</v>
      </c>
      <c r="AE157">
        <f t="shared" si="91"/>
        <v>16</v>
      </c>
      <c r="AF157">
        <f t="shared" si="92"/>
        <v>3</v>
      </c>
      <c r="CS157" s="1"/>
    </row>
    <row r="158" spans="1:97" x14ac:dyDescent="0.15">
      <c r="A158" s="26">
        <v>154</v>
      </c>
      <c r="B158" s="26">
        <f t="shared" si="64"/>
        <v>0</v>
      </c>
      <c r="C158" s="26">
        <f t="shared" si="65"/>
        <v>0</v>
      </c>
      <c r="D158" s="26">
        <f t="shared" si="66"/>
        <v>0</v>
      </c>
      <c r="E158" s="26">
        <f t="shared" si="67"/>
        <v>0</v>
      </c>
      <c r="F158" s="26">
        <f t="shared" si="68"/>
        <v>0</v>
      </c>
      <c r="G158" s="26">
        <f t="shared" si="69"/>
        <v>0</v>
      </c>
      <c r="H158" s="26">
        <f t="shared" si="70"/>
        <v>0</v>
      </c>
      <c r="I158" s="26">
        <f t="shared" si="71"/>
        <v>0</v>
      </c>
      <c r="J158" s="26">
        <f t="shared" si="72"/>
        <v>0</v>
      </c>
      <c r="K158" s="26">
        <f t="shared" si="73"/>
        <v>0</v>
      </c>
      <c r="L158" s="26">
        <f t="shared" si="74"/>
        <v>0</v>
      </c>
      <c r="M158" s="26">
        <f t="shared" si="75"/>
        <v>0</v>
      </c>
      <c r="N158" s="26">
        <f t="shared" si="76"/>
        <v>0</v>
      </c>
      <c r="O158" s="26">
        <f t="shared" si="77"/>
        <v>2</v>
      </c>
      <c r="P158" s="26">
        <f t="shared" si="78"/>
        <v>0</v>
      </c>
      <c r="Q158" s="26">
        <f t="shared" si="79"/>
        <v>0</v>
      </c>
      <c r="R158" s="26">
        <f t="shared" si="80"/>
        <v>0</v>
      </c>
      <c r="S158" s="26">
        <f t="shared" si="81"/>
        <v>0</v>
      </c>
      <c r="T158" s="26">
        <f t="shared" si="82"/>
        <v>0</v>
      </c>
      <c r="U158" s="26">
        <f t="shared" si="83"/>
        <v>0</v>
      </c>
      <c r="V158" s="26">
        <f t="shared" si="84"/>
        <v>0</v>
      </c>
      <c r="W158" s="26">
        <f t="shared" si="85"/>
        <v>16</v>
      </c>
      <c r="X158" s="1">
        <f t="shared" si="86"/>
        <v>800</v>
      </c>
      <c r="Y158" s="1">
        <f t="shared" si="87"/>
        <v>4</v>
      </c>
      <c r="Z158">
        <f t="shared" si="88"/>
        <v>540</v>
      </c>
      <c r="AC158">
        <f t="shared" si="89"/>
        <v>204</v>
      </c>
      <c r="AD158">
        <f t="shared" si="90"/>
        <v>2</v>
      </c>
      <c r="AE158">
        <f t="shared" si="91"/>
        <v>16</v>
      </c>
      <c r="AF158">
        <f t="shared" si="92"/>
        <v>4</v>
      </c>
      <c r="CS158" s="1"/>
    </row>
    <row r="159" spans="1:97" x14ac:dyDescent="0.15">
      <c r="A159" s="26">
        <v>155</v>
      </c>
      <c r="B159" s="26">
        <f t="shared" si="64"/>
        <v>0</v>
      </c>
      <c r="C159" s="26">
        <f t="shared" si="65"/>
        <v>0</v>
      </c>
      <c r="D159" s="26">
        <f t="shared" si="66"/>
        <v>0</v>
      </c>
      <c r="E159" s="26">
        <f t="shared" si="67"/>
        <v>0</v>
      </c>
      <c r="F159" s="26">
        <f t="shared" si="68"/>
        <v>0</v>
      </c>
      <c r="G159" s="26">
        <f t="shared" si="69"/>
        <v>0</v>
      </c>
      <c r="H159" s="26">
        <f t="shared" si="70"/>
        <v>0</v>
      </c>
      <c r="I159" s="26">
        <f t="shared" si="71"/>
        <v>0</v>
      </c>
      <c r="J159" s="26">
        <f t="shared" si="72"/>
        <v>0</v>
      </c>
      <c r="K159" s="26">
        <f t="shared" si="73"/>
        <v>0</v>
      </c>
      <c r="L159" s="26">
        <f t="shared" si="74"/>
        <v>0</v>
      </c>
      <c r="M159" s="26">
        <f t="shared" si="75"/>
        <v>0</v>
      </c>
      <c r="N159" s="26">
        <f t="shared" si="76"/>
        <v>0</v>
      </c>
      <c r="O159" s="26">
        <f t="shared" si="77"/>
        <v>2.5</v>
      </c>
      <c r="P159" s="26">
        <f t="shared" si="78"/>
        <v>0</v>
      </c>
      <c r="Q159" s="26">
        <f t="shared" si="79"/>
        <v>0</v>
      </c>
      <c r="R159" s="26">
        <f t="shared" si="80"/>
        <v>0</v>
      </c>
      <c r="S159" s="26">
        <f t="shared" si="81"/>
        <v>0</v>
      </c>
      <c r="T159" s="26">
        <f t="shared" si="82"/>
        <v>0</v>
      </c>
      <c r="U159" s="26">
        <f t="shared" si="83"/>
        <v>0</v>
      </c>
      <c r="V159" s="26">
        <f t="shared" si="84"/>
        <v>0</v>
      </c>
      <c r="W159" s="26">
        <f t="shared" si="85"/>
        <v>16</v>
      </c>
      <c r="X159" s="1">
        <f t="shared" si="86"/>
        <v>1600</v>
      </c>
      <c r="Y159" s="1">
        <f t="shared" si="87"/>
        <v>5</v>
      </c>
      <c r="Z159">
        <f t="shared" si="88"/>
        <v>750</v>
      </c>
      <c r="AC159">
        <f t="shared" si="89"/>
        <v>205</v>
      </c>
      <c r="AD159">
        <f t="shared" si="90"/>
        <v>2</v>
      </c>
      <c r="AE159">
        <f t="shared" si="91"/>
        <v>16</v>
      </c>
      <c r="AF159">
        <f t="shared" si="92"/>
        <v>5</v>
      </c>
      <c r="CS159" s="1"/>
    </row>
    <row r="160" spans="1:97" x14ac:dyDescent="0.15">
      <c r="A160" s="26">
        <v>156</v>
      </c>
      <c r="B160" s="26">
        <f t="shared" si="64"/>
        <v>0</v>
      </c>
      <c r="C160" s="26">
        <f t="shared" si="65"/>
        <v>0</v>
      </c>
      <c r="D160" s="26">
        <f t="shared" si="66"/>
        <v>0</v>
      </c>
      <c r="E160" s="26">
        <f t="shared" si="67"/>
        <v>0</v>
      </c>
      <c r="F160" s="26">
        <f t="shared" si="68"/>
        <v>0</v>
      </c>
      <c r="G160" s="26">
        <f t="shared" si="69"/>
        <v>0</v>
      </c>
      <c r="H160" s="26">
        <f t="shared" si="70"/>
        <v>0</v>
      </c>
      <c r="I160" s="26">
        <f t="shared" si="71"/>
        <v>0</v>
      </c>
      <c r="J160" s="26">
        <f t="shared" si="72"/>
        <v>0</v>
      </c>
      <c r="K160" s="26">
        <f t="shared" si="73"/>
        <v>0</v>
      </c>
      <c r="L160" s="26">
        <f t="shared" si="74"/>
        <v>0</v>
      </c>
      <c r="M160" s="26">
        <f t="shared" si="75"/>
        <v>0</v>
      </c>
      <c r="N160" s="26">
        <f t="shared" si="76"/>
        <v>0</v>
      </c>
      <c r="O160" s="26">
        <f t="shared" si="77"/>
        <v>3</v>
      </c>
      <c r="P160" s="26">
        <f t="shared" si="78"/>
        <v>0</v>
      </c>
      <c r="Q160" s="26">
        <f t="shared" si="79"/>
        <v>0</v>
      </c>
      <c r="R160" s="26">
        <f t="shared" si="80"/>
        <v>0</v>
      </c>
      <c r="S160" s="26">
        <f t="shared" si="81"/>
        <v>0</v>
      </c>
      <c r="T160" s="26">
        <f t="shared" si="82"/>
        <v>0</v>
      </c>
      <c r="U160" s="26">
        <f t="shared" si="83"/>
        <v>0</v>
      </c>
      <c r="V160" s="26">
        <f t="shared" si="84"/>
        <v>0</v>
      </c>
      <c r="W160" s="26">
        <f t="shared" si="85"/>
        <v>16</v>
      </c>
      <c r="X160" s="1">
        <f t="shared" si="86"/>
        <v>3200</v>
      </c>
      <c r="Y160" s="1">
        <f t="shared" si="87"/>
        <v>6</v>
      </c>
      <c r="Z160">
        <f t="shared" si="88"/>
        <v>960</v>
      </c>
      <c r="AC160">
        <f t="shared" si="89"/>
        <v>206</v>
      </c>
      <c r="AD160">
        <f t="shared" si="90"/>
        <v>2</v>
      </c>
      <c r="AE160">
        <f t="shared" si="91"/>
        <v>16</v>
      </c>
      <c r="AF160">
        <f t="shared" si="92"/>
        <v>6</v>
      </c>
      <c r="CS160" s="1"/>
    </row>
    <row r="161" spans="1:97" x14ac:dyDescent="0.15">
      <c r="A161" s="26">
        <v>157</v>
      </c>
      <c r="B161" s="26">
        <f t="shared" si="64"/>
        <v>0</v>
      </c>
      <c r="C161" s="26">
        <f t="shared" si="65"/>
        <v>0</v>
      </c>
      <c r="D161" s="26">
        <f t="shared" si="66"/>
        <v>0</v>
      </c>
      <c r="E161" s="26">
        <f t="shared" si="67"/>
        <v>0</v>
      </c>
      <c r="F161" s="26">
        <f t="shared" si="68"/>
        <v>0</v>
      </c>
      <c r="G161" s="26">
        <f t="shared" si="69"/>
        <v>0</v>
      </c>
      <c r="H161" s="26">
        <f t="shared" si="70"/>
        <v>0</v>
      </c>
      <c r="I161" s="26">
        <f t="shared" si="71"/>
        <v>0</v>
      </c>
      <c r="J161" s="26">
        <f t="shared" si="72"/>
        <v>0</v>
      </c>
      <c r="K161" s="26">
        <f t="shared" si="73"/>
        <v>0</v>
      </c>
      <c r="L161" s="26">
        <f t="shared" si="74"/>
        <v>0</v>
      </c>
      <c r="M161" s="26">
        <f t="shared" si="75"/>
        <v>0</v>
      </c>
      <c r="N161" s="26">
        <f t="shared" si="76"/>
        <v>0</v>
      </c>
      <c r="O161" s="26">
        <f t="shared" si="77"/>
        <v>3.5</v>
      </c>
      <c r="P161" s="26">
        <f t="shared" si="78"/>
        <v>0</v>
      </c>
      <c r="Q161" s="26">
        <f t="shared" si="79"/>
        <v>0</v>
      </c>
      <c r="R161" s="26">
        <f t="shared" si="80"/>
        <v>0</v>
      </c>
      <c r="S161" s="26">
        <f t="shared" si="81"/>
        <v>0</v>
      </c>
      <c r="T161" s="26">
        <f t="shared" si="82"/>
        <v>0</v>
      </c>
      <c r="U161" s="26">
        <f t="shared" si="83"/>
        <v>0</v>
      </c>
      <c r="V161" s="26">
        <f t="shared" si="84"/>
        <v>0</v>
      </c>
      <c r="W161" s="26">
        <f t="shared" si="85"/>
        <v>16</v>
      </c>
      <c r="X161" s="1">
        <f t="shared" si="86"/>
        <v>6400</v>
      </c>
      <c r="Y161" s="1">
        <f t="shared" si="87"/>
        <v>7</v>
      </c>
      <c r="Z161">
        <f t="shared" si="88"/>
        <v>1300</v>
      </c>
      <c r="AC161">
        <f t="shared" si="89"/>
        <v>207</v>
      </c>
      <c r="AD161">
        <f t="shared" si="90"/>
        <v>2</v>
      </c>
      <c r="AE161">
        <f t="shared" si="91"/>
        <v>16</v>
      </c>
      <c r="AF161">
        <f t="shared" si="92"/>
        <v>7</v>
      </c>
      <c r="CS161" s="1"/>
    </row>
    <row r="162" spans="1:97" x14ac:dyDescent="0.15">
      <c r="A162" s="26">
        <v>158</v>
      </c>
      <c r="B162" s="26">
        <f t="shared" si="64"/>
        <v>0</v>
      </c>
      <c r="C162" s="26">
        <f t="shared" si="65"/>
        <v>0</v>
      </c>
      <c r="D162" s="26">
        <f t="shared" si="66"/>
        <v>0</v>
      </c>
      <c r="E162" s="26">
        <f t="shared" si="67"/>
        <v>0</v>
      </c>
      <c r="F162" s="26">
        <f t="shared" si="68"/>
        <v>0</v>
      </c>
      <c r="G162" s="26">
        <f t="shared" si="69"/>
        <v>0</v>
      </c>
      <c r="H162" s="26">
        <f t="shared" si="70"/>
        <v>0</v>
      </c>
      <c r="I162" s="26">
        <f t="shared" si="71"/>
        <v>0</v>
      </c>
      <c r="J162" s="26">
        <f t="shared" si="72"/>
        <v>0</v>
      </c>
      <c r="K162" s="26">
        <f t="shared" si="73"/>
        <v>0</v>
      </c>
      <c r="L162" s="26">
        <f t="shared" si="74"/>
        <v>0</v>
      </c>
      <c r="M162" s="26">
        <f t="shared" si="75"/>
        <v>0</v>
      </c>
      <c r="N162" s="26">
        <f t="shared" si="76"/>
        <v>0</v>
      </c>
      <c r="O162" s="26">
        <f t="shared" si="77"/>
        <v>4</v>
      </c>
      <c r="P162" s="26">
        <f t="shared" si="78"/>
        <v>0</v>
      </c>
      <c r="Q162" s="26">
        <f t="shared" si="79"/>
        <v>0</v>
      </c>
      <c r="R162" s="26">
        <f t="shared" si="80"/>
        <v>0</v>
      </c>
      <c r="S162" s="26">
        <f t="shared" si="81"/>
        <v>0</v>
      </c>
      <c r="T162" s="26">
        <f t="shared" si="82"/>
        <v>0</v>
      </c>
      <c r="U162" s="26">
        <f t="shared" si="83"/>
        <v>0</v>
      </c>
      <c r="V162" s="26">
        <f t="shared" si="84"/>
        <v>0</v>
      </c>
      <c r="W162" s="26">
        <f t="shared" si="85"/>
        <v>16</v>
      </c>
      <c r="X162" s="1">
        <f t="shared" si="86"/>
        <v>12800</v>
      </c>
      <c r="Y162" s="1">
        <f t="shared" si="87"/>
        <v>8</v>
      </c>
      <c r="Z162">
        <f t="shared" si="88"/>
        <v>1640</v>
      </c>
      <c r="AC162">
        <f t="shared" si="89"/>
        <v>208</v>
      </c>
      <c r="AD162">
        <f t="shared" si="90"/>
        <v>2</v>
      </c>
      <c r="AE162">
        <f t="shared" si="91"/>
        <v>16</v>
      </c>
      <c r="AF162">
        <f t="shared" si="92"/>
        <v>8</v>
      </c>
      <c r="CS162" s="1"/>
    </row>
    <row r="163" spans="1:97" x14ac:dyDescent="0.15">
      <c r="A163" s="26">
        <v>159</v>
      </c>
      <c r="B163" s="26">
        <f t="shared" si="64"/>
        <v>0</v>
      </c>
      <c r="C163" s="26">
        <f t="shared" si="65"/>
        <v>0</v>
      </c>
      <c r="D163" s="26">
        <f t="shared" si="66"/>
        <v>0</v>
      </c>
      <c r="E163" s="26">
        <f t="shared" si="67"/>
        <v>0</v>
      </c>
      <c r="F163" s="26">
        <f t="shared" si="68"/>
        <v>0</v>
      </c>
      <c r="G163" s="26">
        <f t="shared" si="69"/>
        <v>0</v>
      </c>
      <c r="H163" s="26">
        <f t="shared" si="70"/>
        <v>0</v>
      </c>
      <c r="I163" s="26">
        <f t="shared" si="71"/>
        <v>0</v>
      </c>
      <c r="J163" s="26">
        <f t="shared" si="72"/>
        <v>0</v>
      </c>
      <c r="K163" s="26">
        <f t="shared" si="73"/>
        <v>0</v>
      </c>
      <c r="L163" s="26">
        <f t="shared" si="74"/>
        <v>0</v>
      </c>
      <c r="M163" s="26">
        <f t="shared" si="75"/>
        <v>0</v>
      </c>
      <c r="N163" s="26">
        <f t="shared" si="76"/>
        <v>0</v>
      </c>
      <c r="O163" s="26">
        <f t="shared" si="77"/>
        <v>4.5</v>
      </c>
      <c r="P163" s="26">
        <f t="shared" si="78"/>
        <v>0</v>
      </c>
      <c r="Q163" s="26">
        <f t="shared" si="79"/>
        <v>0</v>
      </c>
      <c r="R163" s="26">
        <f t="shared" si="80"/>
        <v>0</v>
      </c>
      <c r="S163" s="26">
        <f t="shared" si="81"/>
        <v>0</v>
      </c>
      <c r="T163" s="26">
        <f t="shared" si="82"/>
        <v>0</v>
      </c>
      <c r="U163" s="26">
        <f t="shared" si="83"/>
        <v>0</v>
      </c>
      <c r="V163" s="26">
        <f t="shared" si="84"/>
        <v>0</v>
      </c>
      <c r="W163" s="26">
        <f t="shared" si="85"/>
        <v>16</v>
      </c>
      <c r="X163" s="1">
        <f t="shared" si="86"/>
        <v>25600</v>
      </c>
      <c r="Y163" s="1">
        <f t="shared" si="87"/>
        <v>9</v>
      </c>
      <c r="Z163">
        <f t="shared" si="88"/>
        <v>1980</v>
      </c>
      <c r="AC163">
        <f t="shared" si="89"/>
        <v>209</v>
      </c>
      <c r="AD163">
        <f t="shared" si="90"/>
        <v>2</v>
      </c>
      <c r="AE163">
        <f t="shared" si="91"/>
        <v>16</v>
      </c>
      <c r="AF163">
        <f t="shared" si="92"/>
        <v>9</v>
      </c>
      <c r="CS163" s="1"/>
    </row>
    <row r="164" spans="1:97" x14ac:dyDescent="0.15">
      <c r="A164" s="26">
        <v>160</v>
      </c>
      <c r="B164" s="26">
        <f t="shared" si="64"/>
        <v>0</v>
      </c>
      <c r="C164" s="26">
        <f t="shared" si="65"/>
        <v>0</v>
      </c>
      <c r="D164" s="26">
        <f t="shared" si="66"/>
        <v>0</v>
      </c>
      <c r="E164" s="26">
        <f t="shared" si="67"/>
        <v>0</v>
      </c>
      <c r="F164" s="26">
        <f t="shared" si="68"/>
        <v>0</v>
      </c>
      <c r="G164" s="26">
        <f t="shared" si="69"/>
        <v>0</v>
      </c>
      <c r="H164" s="26">
        <f t="shared" si="70"/>
        <v>0</v>
      </c>
      <c r="I164" s="26">
        <f t="shared" si="71"/>
        <v>0</v>
      </c>
      <c r="J164" s="26">
        <f t="shared" si="72"/>
        <v>0</v>
      </c>
      <c r="K164" s="26">
        <f t="shared" si="73"/>
        <v>0</v>
      </c>
      <c r="L164" s="26">
        <f t="shared" si="74"/>
        <v>0</v>
      </c>
      <c r="M164" s="26">
        <f t="shared" si="75"/>
        <v>0</v>
      </c>
      <c r="N164" s="26">
        <f t="shared" si="76"/>
        <v>0</v>
      </c>
      <c r="O164" s="26">
        <f t="shared" si="77"/>
        <v>5</v>
      </c>
      <c r="P164" s="26">
        <f t="shared" si="78"/>
        <v>0</v>
      </c>
      <c r="Q164" s="26">
        <f t="shared" si="79"/>
        <v>0</v>
      </c>
      <c r="R164" s="26">
        <f t="shared" si="80"/>
        <v>0</v>
      </c>
      <c r="S164" s="26">
        <f t="shared" si="81"/>
        <v>0</v>
      </c>
      <c r="T164" s="26">
        <f t="shared" si="82"/>
        <v>0</v>
      </c>
      <c r="U164" s="26">
        <f t="shared" si="83"/>
        <v>0</v>
      </c>
      <c r="V164" s="26">
        <f t="shared" si="84"/>
        <v>0</v>
      </c>
      <c r="W164" s="26">
        <f t="shared" si="85"/>
        <v>16</v>
      </c>
      <c r="X164" s="1">
        <f t="shared" si="86"/>
        <v>51200</v>
      </c>
      <c r="Y164" s="1">
        <f t="shared" si="87"/>
        <v>10</v>
      </c>
      <c r="Z164">
        <f t="shared" si="88"/>
        <v>2352</v>
      </c>
      <c r="AC164">
        <f t="shared" si="89"/>
        <v>210</v>
      </c>
      <c r="AD164">
        <f t="shared" si="90"/>
        <v>2</v>
      </c>
      <c r="AE164">
        <f t="shared" si="91"/>
        <v>16</v>
      </c>
      <c r="AF164">
        <f t="shared" si="92"/>
        <v>10</v>
      </c>
      <c r="CS164" s="1"/>
    </row>
    <row r="165" spans="1:97" x14ac:dyDescent="0.15">
      <c r="A165" s="26">
        <v>161</v>
      </c>
      <c r="B165" s="26">
        <f t="shared" si="64"/>
        <v>0</v>
      </c>
      <c r="C165" s="26">
        <f t="shared" si="65"/>
        <v>0</v>
      </c>
      <c r="D165" s="26">
        <f t="shared" si="66"/>
        <v>0</v>
      </c>
      <c r="E165" s="26">
        <f t="shared" si="67"/>
        <v>0</v>
      </c>
      <c r="F165" s="26">
        <f t="shared" si="68"/>
        <v>0</v>
      </c>
      <c r="G165" s="26">
        <f t="shared" si="69"/>
        <v>0</v>
      </c>
      <c r="H165" s="26">
        <f t="shared" si="70"/>
        <v>0</v>
      </c>
      <c r="I165" s="26">
        <f t="shared" si="71"/>
        <v>0</v>
      </c>
      <c r="J165" s="26">
        <f t="shared" si="72"/>
        <v>0</v>
      </c>
      <c r="K165" s="26">
        <f t="shared" si="73"/>
        <v>0</v>
      </c>
      <c r="L165" s="26">
        <f t="shared" si="74"/>
        <v>0</v>
      </c>
      <c r="M165" s="26">
        <f t="shared" si="75"/>
        <v>0</v>
      </c>
      <c r="N165" s="26">
        <f t="shared" si="76"/>
        <v>0</v>
      </c>
      <c r="O165" s="26">
        <f t="shared" si="77"/>
        <v>0</v>
      </c>
      <c r="P165" s="26">
        <f t="shared" si="78"/>
        <v>0</v>
      </c>
      <c r="Q165" s="26">
        <f t="shared" si="79"/>
        <v>1</v>
      </c>
      <c r="R165" s="26">
        <f t="shared" si="80"/>
        <v>0</v>
      </c>
      <c r="S165" s="26">
        <f t="shared" si="81"/>
        <v>0</v>
      </c>
      <c r="T165" s="26">
        <f t="shared" si="82"/>
        <v>0</v>
      </c>
      <c r="U165" s="26">
        <f t="shared" si="83"/>
        <v>0</v>
      </c>
      <c r="V165" s="26">
        <f t="shared" si="84"/>
        <v>0</v>
      </c>
      <c r="W165" s="26">
        <f t="shared" si="85"/>
        <v>17</v>
      </c>
      <c r="X165" s="1">
        <f t="shared" si="86"/>
        <v>60</v>
      </c>
      <c r="Y165" s="1">
        <f t="shared" si="87"/>
        <v>1</v>
      </c>
      <c r="Z165">
        <f t="shared" si="88"/>
        <v>135</v>
      </c>
      <c r="AC165">
        <f t="shared" si="89"/>
        <v>201</v>
      </c>
      <c r="AD165">
        <f t="shared" si="90"/>
        <v>2</v>
      </c>
      <c r="AE165">
        <f t="shared" si="91"/>
        <v>17</v>
      </c>
      <c r="AF165">
        <f t="shared" si="92"/>
        <v>1</v>
      </c>
    </row>
    <row r="166" spans="1:97" x14ac:dyDescent="0.15">
      <c r="A166" s="26">
        <v>162</v>
      </c>
      <c r="B166" s="26">
        <f t="shared" si="64"/>
        <v>0</v>
      </c>
      <c r="C166" s="26">
        <f t="shared" si="65"/>
        <v>0</v>
      </c>
      <c r="D166" s="26">
        <f t="shared" si="66"/>
        <v>0</v>
      </c>
      <c r="E166" s="26">
        <f t="shared" si="67"/>
        <v>0</v>
      </c>
      <c r="F166" s="26">
        <f t="shared" si="68"/>
        <v>0</v>
      </c>
      <c r="G166" s="26">
        <f t="shared" si="69"/>
        <v>0</v>
      </c>
      <c r="H166" s="26">
        <f t="shared" si="70"/>
        <v>0</v>
      </c>
      <c r="I166" s="26">
        <f t="shared" si="71"/>
        <v>0</v>
      </c>
      <c r="J166" s="26">
        <f t="shared" si="72"/>
        <v>0</v>
      </c>
      <c r="K166" s="26">
        <f t="shared" si="73"/>
        <v>0</v>
      </c>
      <c r="L166" s="26">
        <f t="shared" si="74"/>
        <v>0</v>
      </c>
      <c r="M166" s="26">
        <f t="shared" si="75"/>
        <v>0</v>
      </c>
      <c r="N166" s="26">
        <f t="shared" si="76"/>
        <v>0</v>
      </c>
      <c r="O166" s="26">
        <f t="shared" si="77"/>
        <v>0</v>
      </c>
      <c r="P166" s="26">
        <f t="shared" si="78"/>
        <v>0</v>
      </c>
      <c r="Q166" s="26">
        <f t="shared" si="79"/>
        <v>2</v>
      </c>
      <c r="R166" s="26">
        <f t="shared" si="80"/>
        <v>0</v>
      </c>
      <c r="S166" s="26">
        <f t="shared" si="81"/>
        <v>0</v>
      </c>
      <c r="T166" s="26">
        <f t="shared" si="82"/>
        <v>0</v>
      </c>
      <c r="U166" s="26">
        <f t="shared" si="83"/>
        <v>0</v>
      </c>
      <c r="V166" s="26">
        <f t="shared" si="84"/>
        <v>0</v>
      </c>
      <c r="W166" s="26">
        <f t="shared" si="85"/>
        <v>17</v>
      </c>
      <c r="X166" s="1">
        <f t="shared" si="86"/>
        <v>200</v>
      </c>
      <c r="Y166" s="1">
        <f t="shared" si="87"/>
        <v>2</v>
      </c>
      <c r="Z166">
        <f t="shared" si="88"/>
        <v>240</v>
      </c>
      <c r="AC166">
        <f t="shared" si="89"/>
        <v>202</v>
      </c>
      <c r="AD166">
        <f t="shared" si="90"/>
        <v>2</v>
      </c>
      <c r="AE166">
        <f t="shared" si="91"/>
        <v>17</v>
      </c>
      <c r="AF166">
        <f t="shared" si="92"/>
        <v>2</v>
      </c>
    </row>
    <row r="167" spans="1:97" x14ac:dyDescent="0.15">
      <c r="A167" s="26">
        <v>163</v>
      </c>
      <c r="B167" s="26">
        <f t="shared" si="64"/>
        <v>0</v>
      </c>
      <c r="C167" s="26">
        <f t="shared" si="65"/>
        <v>0</v>
      </c>
      <c r="D167" s="26">
        <f t="shared" si="66"/>
        <v>0</v>
      </c>
      <c r="E167" s="26">
        <f t="shared" si="67"/>
        <v>0</v>
      </c>
      <c r="F167" s="26">
        <f t="shared" si="68"/>
        <v>0</v>
      </c>
      <c r="G167" s="26">
        <f t="shared" si="69"/>
        <v>0</v>
      </c>
      <c r="H167" s="26">
        <f t="shared" si="70"/>
        <v>0</v>
      </c>
      <c r="I167" s="26">
        <f t="shared" si="71"/>
        <v>0</v>
      </c>
      <c r="J167" s="26">
        <f t="shared" si="72"/>
        <v>0</v>
      </c>
      <c r="K167" s="26">
        <f t="shared" si="73"/>
        <v>0</v>
      </c>
      <c r="L167" s="26">
        <f t="shared" si="74"/>
        <v>0</v>
      </c>
      <c r="M167" s="26">
        <f t="shared" si="75"/>
        <v>0</v>
      </c>
      <c r="N167" s="26">
        <f t="shared" si="76"/>
        <v>0</v>
      </c>
      <c r="O167" s="26">
        <f t="shared" si="77"/>
        <v>0</v>
      </c>
      <c r="P167" s="26">
        <f t="shared" si="78"/>
        <v>0</v>
      </c>
      <c r="Q167" s="26">
        <f t="shared" si="79"/>
        <v>3</v>
      </c>
      <c r="R167" s="26">
        <f t="shared" si="80"/>
        <v>0</v>
      </c>
      <c r="S167" s="26">
        <f t="shared" si="81"/>
        <v>0</v>
      </c>
      <c r="T167" s="26">
        <f t="shared" si="82"/>
        <v>0</v>
      </c>
      <c r="U167" s="26">
        <f t="shared" si="83"/>
        <v>0</v>
      </c>
      <c r="V167" s="26">
        <f t="shared" si="84"/>
        <v>0</v>
      </c>
      <c r="W167" s="26">
        <f t="shared" si="85"/>
        <v>17</v>
      </c>
      <c r="X167" s="1">
        <f t="shared" si="86"/>
        <v>400</v>
      </c>
      <c r="Y167" s="1">
        <f t="shared" si="87"/>
        <v>3</v>
      </c>
      <c r="Z167">
        <f t="shared" si="88"/>
        <v>390</v>
      </c>
      <c r="AC167">
        <f t="shared" si="89"/>
        <v>203</v>
      </c>
      <c r="AD167">
        <f t="shared" si="90"/>
        <v>2</v>
      </c>
      <c r="AE167">
        <f t="shared" si="91"/>
        <v>17</v>
      </c>
      <c r="AF167">
        <f t="shared" si="92"/>
        <v>3</v>
      </c>
    </row>
    <row r="168" spans="1:97" x14ac:dyDescent="0.15">
      <c r="A168" s="26">
        <v>164</v>
      </c>
      <c r="B168" s="26">
        <f t="shared" si="64"/>
        <v>0</v>
      </c>
      <c r="C168" s="26">
        <f t="shared" si="65"/>
        <v>0</v>
      </c>
      <c r="D168" s="26">
        <f t="shared" si="66"/>
        <v>0</v>
      </c>
      <c r="E168" s="26">
        <f t="shared" si="67"/>
        <v>0</v>
      </c>
      <c r="F168" s="26">
        <f t="shared" si="68"/>
        <v>0</v>
      </c>
      <c r="G168" s="26">
        <f t="shared" si="69"/>
        <v>0</v>
      </c>
      <c r="H168" s="26">
        <f t="shared" si="70"/>
        <v>0</v>
      </c>
      <c r="I168" s="26">
        <f t="shared" si="71"/>
        <v>0</v>
      </c>
      <c r="J168" s="26">
        <f t="shared" si="72"/>
        <v>0</v>
      </c>
      <c r="K168" s="26">
        <f t="shared" si="73"/>
        <v>0</v>
      </c>
      <c r="L168" s="26">
        <f t="shared" si="74"/>
        <v>0</v>
      </c>
      <c r="M168" s="26">
        <f t="shared" si="75"/>
        <v>0</v>
      </c>
      <c r="N168" s="26">
        <f t="shared" si="76"/>
        <v>0</v>
      </c>
      <c r="O168" s="26">
        <f t="shared" si="77"/>
        <v>0</v>
      </c>
      <c r="P168" s="26">
        <f t="shared" si="78"/>
        <v>0</v>
      </c>
      <c r="Q168" s="26">
        <f t="shared" si="79"/>
        <v>4</v>
      </c>
      <c r="R168" s="26">
        <f t="shared" si="80"/>
        <v>0</v>
      </c>
      <c r="S168" s="26">
        <f t="shared" si="81"/>
        <v>0</v>
      </c>
      <c r="T168" s="26">
        <f t="shared" si="82"/>
        <v>0</v>
      </c>
      <c r="U168" s="26">
        <f t="shared" si="83"/>
        <v>0</v>
      </c>
      <c r="V168" s="26">
        <f t="shared" si="84"/>
        <v>0</v>
      </c>
      <c r="W168" s="26">
        <f t="shared" si="85"/>
        <v>17</v>
      </c>
      <c r="X168" s="1">
        <f t="shared" si="86"/>
        <v>800</v>
      </c>
      <c r="Y168" s="1">
        <f t="shared" si="87"/>
        <v>4</v>
      </c>
      <c r="Z168">
        <f t="shared" si="88"/>
        <v>540</v>
      </c>
      <c r="AC168">
        <f t="shared" si="89"/>
        <v>204</v>
      </c>
      <c r="AD168">
        <f t="shared" si="90"/>
        <v>2</v>
      </c>
      <c r="AE168">
        <f t="shared" si="91"/>
        <v>17</v>
      </c>
      <c r="AF168">
        <f t="shared" si="92"/>
        <v>4</v>
      </c>
    </row>
    <row r="169" spans="1:97" x14ac:dyDescent="0.15">
      <c r="A169" s="26">
        <v>165</v>
      </c>
      <c r="B169" s="26">
        <f t="shared" si="64"/>
        <v>0</v>
      </c>
      <c r="C169" s="26">
        <f t="shared" si="65"/>
        <v>0</v>
      </c>
      <c r="D169" s="26">
        <f t="shared" si="66"/>
        <v>0</v>
      </c>
      <c r="E169" s="26">
        <f t="shared" si="67"/>
        <v>0</v>
      </c>
      <c r="F169" s="26">
        <f t="shared" si="68"/>
        <v>0</v>
      </c>
      <c r="G169" s="26">
        <f t="shared" si="69"/>
        <v>0</v>
      </c>
      <c r="H169" s="26">
        <f t="shared" si="70"/>
        <v>0</v>
      </c>
      <c r="I169" s="26">
        <f t="shared" si="71"/>
        <v>0</v>
      </c>
      <c r="J169" s="26">
        <f t="shared" si="72"/>
        <v>0</v>
      </c>
      <c r="K169" s="26">
        <f t="shared" si="73"/>
        <v>0</v>
      </c>
      <c r="L169" s="26">
        <f t="shared" si="74"/>
        <v>0</v>
      </c>
      <c r="M169" s="26">
        <f t="shared" si="75"/>
        <v>0</v>
      </c>
      <c r="N169" s="26">
        <f t="shared" si="76"/>
        <v>0</v>
      </c>
      <c r="O169" s="26">
        <f t="shared" si="77"/>
        <v>0</v>
      </c>
      <c r="P169" s="26">
        <f t="shared" si="78"/>
        <v>0</v>
      </c>
      <c r="Q169" s="26">
        <f t="shared" si="79"/>
        <v>5</v>
      </c>
      <c r="R169" s="26">
        <f t="shared" si="80"/>
        <v>0</v>
      </c>
      <c r="S169" s="26">
        <f t="shared" si="81"/>
        <v>0</v>
      </c>
      <c r="T169" s="26">
        <f t="shared" si="82"/>
        <v>0</v>
      </c>
      <c r="U169" s="26">
        <f t="shared" si="83"/>
        <v>0</v>
      </c>
      <c r="V169" s="26">
        <f t="shared" si="84"/>
        <v>0</v>
      </c>
      <c r="W169" s="26">
        <f t="shared" si="85"/>
        <v>17</v>
      </c>
      <c r="X169" s="1">
        <f t="shared" si="86"/>
        <v>1600</v>
      </c>
      <c r="Y169" s="1">
        <f t="shared" si="87"/>
        <v>5</v>
      </c>
      <c r="Z169">
        <f t="shared" si="88"/>
        <v>750</v>
      </c>
      <c r="AC169">
        <f t="shared" si="89"/>
        <v>205</v>
      </c>
      <c r="AD169">
        <f t="shared" si="90"/>
        <v>2</v>
      </c>
      <c r="AE169">
        <f t="shared" si="91"/>
        <v>17</v>
      </c>
      <c r="AF169">
        <f t="shared" si="92"/>
        <v>5</v>
      </c>
    </row>
    <row r="170" spans="1:97" x14ac:dyDescent="0.15">
      <c r="A170" s="26">
        <v>166</v>
      </c>
      <c r="B170" s="26">
        <f t="shared" si="64"/>
        <v>0</v>
      </c>
      <c r="C170" s="26">
        <f t="shared" si="65"/>
        <v>0</v>
      </c>
      <c r="D170" s="26">
        <f t="shared" si="66"/>
        <v>0</v>
      </c>
      <c r="E170" s="26">
        <f t="shared" si="67"/>
        <v>0</v>
      </c>
      <c r="F170" s="26">
        <f t="shared" si="68"/>
        <v>0</v>
      </c>
      <c r="G170" s="26">
        <f t="shared" si="69"/>
        <v>0</v>
      </c>
      <c r="H170" s="26">
        <f t="shared" si="70"/>
        <v>0</v>
      </c>
      <c r="I170" s="26">
        <f t="shared" si="71"/>
        <v>0</v>
      </c>
      <c r="J170" s="26">
        <f t="shared" si="72"/>
        <v>0</v>
      </c>
      <c r="K170" s="26">
        <f t="shared" si="73"/>
        <v>0</v>
      </c>
      <c r="L170" s="26">
        <f t="shared" si="74"/>
        <v>0</v>
      </c>
      <c r="M170" s="26">
        <f t="shared" si="75"/>
        <v>0</v>
      </c>
      <c r="N170" s="26">
        <f t="shared" si="76"/>
        <v>0</v>
      </c>
      <c r="O170" s="26">
        <f t="shared" si="77"/>
        <v>0</v>
      </c>
      <c r="P170" s="26">
        <f t="shared" si="78"/>
        <v>0</v>
      </c>
      <c r="Q170" s="26">
        <f t="shared" si="79"/>
        <v>6</v>
      </c>
      <c r="R170" s="26">
        <f t="shared" si="80"/>
        <v>0</v>
      </c>
      <c r="S170" s="26">
        <f t="shared" si="81"/>
        <v>0</v>
      </c>
      <c r="T170" s="26">
        <f t="shared" si="82"/>
        <v>0</v>
      </c>
      <c r="U170" s="26">
        <f t="shared" si="83"/>
        <v>0</v>
      </c>
      <c r="V170" s="26">
        <f t="shared" si="84"/>
        <v>0</v>
      </c>
      <c r="W170" s="26">
        <f t="shared" si="85"/>
        <v>17</v>
      </c>
      <c r="X170" s="1">
        <f t="shared" si="86"/>
        <v>3200</v>
      </c>
      <c r="Y170" s="1">
        <f t="shared" si="87"/>
        <v>6</v>
      </c>
      <c r="Z170">
        <f t="shared" si="88"/>
        <v>960</v>
      </c>
      <c r="AC170">
        <f t="shared" si="89"/>
        <v>206</v>
      </c>
      <c r="AD170">
        <f t="shared" si="90"/>
        <v>2</v>
      </c>
      <c r="AE170">
        <f t="shared" si="91"/>
        <v>17</v>
      </c>
      <c r="AF170">
        <f t="shared" si="92"/>
        <v>6</v>
      </c>
    </row>
    <row r="171" spans="1:97" x14ac:dyDescent="0.15">
      <c r="A171" s="26">
        <v>167</v>
      </c>
      <c r="B171" s="26">
        <f t="shared" si="64"/>
        <v>0</v>
      </c>
      <c r="C171" s="26">
        <f t="shared" si="65"/>
        <v>0</v>
      </c>
      <c r="D171" s="26">
        <f t="shared" si="66"/>
        <v>0</v>
      </c>
      <c r="E171" s="26">
        <f t="shared" si="67"/>
        <v>0</v>
      </c>
      <c r="F171" s="26">
        <f t="shared" si="68"/>
        <v>0</v>
      </c>
      <c r="G171" s="26">
        <f t="shared" si="69"/>
        <v>0</v>
      </c>
      <c r="H171" s="26">
        <f t="shared" si="70"/>
        <v>0</v>
      </c>
      <c r="I171" s="26">
        <f t="shared" si="71"/>
        <v>0</v>
      </c>
      <c r="J171" s="26">
        <f t="shared" si="72"/>
        <v>0</v>
      </c>
      <c r="K171" s="26">
        <f t="shared" si="73"/>
        <v>0</v>
      </c>
      <c r="L171" s="26">
        <f t="shared" si="74"/>
        <v>0</v>
      </c>
      <c r="M171" s="26">
        <f t="shared" si="75"/>
        <v>0</v>
      </c>
      <c r="N171" s="26">
        <f t="shared" si="76"/>
        <v>0</v>
      </c>
      <c r="O171" s="26">
        <f t="shared" si="77"/>
        <v>0</v>
      </c>
      <c r="P171" s="26">
        <f t="shared" si="78"/>
        <v>0</v>
      </c>
      <c r="Q171" s="26">
        <f t="shared" si="79"/>
        <v>7</v>
      </c>
      <c r="R171" s="26">
        <f t="shared" si="80"/>
        <v>0</v>
      </c>
      <c r="S171" s="26">
        <f t="shared" si="81"/>
        <v>0</v>
      </c>
      <c r="T171" s="26">
        <f t="shared" si="82"/>
        <v>0</v>
      </c>
      <c r="U171" s="26">
        <f t="shared" si="83"/>
        <v>0</v>
      </c>
      <c r="V171" s="26">
        <f t="shared" si="84"/>
        <v>0</v>
      </c>
      <c r="W171" s="26">
        <f t="shared" si="85"/>
        <v>17</v>
      </c>
      <c r="X171" s="1">
        <f t="shared" si="86"/>
        <v>6400</v>
      </c>
      <c r="Y171" s="1">
        <f t="shared" si="87"/>
        <v>7</v>
      </c>
      <c r="Z171">
        <f t="shared" si="88"/>
        <v>1300</v>
      </c>
      <c r="AC171">
        <f t="shared" si="89"/>
        <v>207</v>
      </c>
      <c r="AD171">
        <f t="shared" si="90"/>
        <v>2</v>
      </c>
      <c r="AE171">
        <f t="shared" si="91"/>
        <v>17</v>
      </c>
      <c r="AF171">
        <f t="shared" si="92"/>
        <v>7</v>
      </c>
    </row>
    <row r="172" spans="1:97" x14ac:dyDescent="0.15">
      <c r="A172" s="26">
        <v>168</v>
      </c>
      <c r="B172" s="26">
        <f t="shared" si="64"/>
        <v>0</v>
      </c>
      <c r="C172" s="26">
        <f t="shared" si="65"/>
        <v>0</v>
      </c>
      <c r="D172" s="26">
        <f t="shared" si="66"/>
        <v>0</v>
      </c>
      <c r="E172" s="26">
        <f t="shared" si="67"/>
        <v>0</v>
      </c>
      <c r="F172" s="26">
        <f t="shared" si="68"/>
        <v>0</v>
      </c>
      <c r="G172" s="26">
        <f t="shared" si="69"/>
        <v>0</v>
      </c>
      <c r="H172" s="26">
        <f t="shared" si="70"/>
        <v>0</v>
      </c>
      <c r="I172" s="26">
        <f t="shared" si="71"/>
        <v>0</v>
      </c>
      <c r="J172" s="26">
        <f t="shared" si="72"/>
        <v>0</v>
      </c>
      <c r="K172" s="26">
        <f t="shared" si="73"/>
        <v>0</v>
      </c>
      <c r="L172" s="26">
        <f t="shared" si="74"/>
        <v>0</v>
      </c>
      <c r="M172" s="26">
        <f t="shared" si="75"/>
        <v>0</v>
      </c>
      <c r="N172" s="26">
        <f t="shared" si="76"/>
        <v>0</v>
      </c>
      <c r="O172" s="26">
        <f t="shared" si="77"/>
        <v>0</v>
      </c>
      <c r="P172" s="26">
        <f t="shared" si="78"/>
        <v>0</v>
      </c>
      <c r="Q172" s="26">
        <f t="shared" si="79"/>
        <v>8</v>
      </c>
      <c r="R172" s="26">
        <f t="shared" si="80"/>
        <v>0</v>
      </c>
      <c r="S172" s="26">
        <f t="shared" si="81"/>
        <v>0</v>
      </c>
      <c r="T172" s="26">
        <f t="shared" si="82"/>
        <v>0</v>
      </c>
      <c r="U172" s="26">
        <f t="shared" si="83"/>
        <v>0</v>
      </c>
      <c r="V172" s="26">
        <f t="shared" si="84"/>
        <v>0</v>
      </c>
      <c r="W172" s="26">
        <f t="shared" si="85"/>
        <v>17</v>
      </c>
      <c r="X172" s="1">
        <f t="shared" si="86"/>
        <v>12800</v>
      </c>
      <c r="Y172" s="1">
        <f t="shared" si="87"/>
        <v>8</v>
      </c>
      <c r="Z172">
        <f t="shared" si="88"/>
        <v>1640</v>
      </c>
      <c r="AC172">
        <f t="shared" si="89"/>
        <v>208</v>
      </c>
      <c r="AD172">
        <f t="shared" si="90"/>
        <v>2</v>
      </c>
      <c r="AE172">
        <f t="shared" si="91"/>
        <v>17</v>
      </c>
      <c r="AF172">
        <f t="shared" si="92"/>
        <v>8</v>
      </c>
    </row>
    <row r="173" spans="1:97" x14ac:dyDescent="0.15">
      <c r="A173" s="26">
        <v>169</v>
      </c>
      <c r="B173" s="26">
        <f t="shared" si="64"/>
        <v>0</v>
      </c>
      <c r="C173" s="26">
        <f t="shared" si="65"/>
        <v>0</v>
      </c>
      <c r="D173" s="26">
        <f t="shared" si="66"/>
        <v>0</v>
      </c>
      <c r="E173" s="26">
        <f t="shared" si="67"/>
        <v>0</v>
      </c>
      <c r="F173" s="26">
        <f t="shared" si="68"/>
        <v>0</v>
      </c>
      <c r="G173" s="26">
        <f t="shared" si="69"/>
        <v>0</v>
      </c>
      <c r="H173" s="26">
        <f t="shared" si="70"/>
        <v>0</v>
      </c>
      <c r="I173" s="26">
        <f t="shared" si="71"/>
        <v>0</v>
      </c>
      <c r="J173" s="26">
        <f t="shared" si="72"/>
        <v>0</v>
      </c>
      <c r="K173" s="26">
        <f t="shared" si="73"/>
        <v>0</v>
      </c>
      <c r="L173" s="26">
        <f t="shared" si="74"/>
        <v>0</v>
      </c>
      <c r="M173" s="26">
        <f t="shared" si="75"/>
        <v>0</v>
      </c>
      <c r="N173" s="26">
        <f t="shared" si="76"/>
        <v>0</v>
      </c>
      <c r="O173" s="26">
        <f t="shared" si="77"/>
        <v>0</v>
      </c>
      <c r="P173" s="26">
        <f t="shared" si="78"/>
        <v>0</v>
      </c>
      <c r="Q173" s="26">
        <f t="shared" si="79"/>
        <v>9</v>
      </c>
      <c r="R173" s="26">
        <f t="shared" si="80"/>
        <v>0</v>
      </c>
      <c r="S173" s="26">
        <f t="shared" si="81"/>
        <v>0</v>
      </c>
      <c r="T173" s="26">
        <f t="shared" si="82"/>
        <v>0</v>
      </c>
      <c r="U173" s="26">
        <f t="shared" si="83"/>
        <v>0</v>
      </c>
      <c r="V173" s="26">
        <f t="shared" si="84"/>
        <v>0</v>
      </c>
      <c r="W173" s="26">
        <f t="shared" si="85"/>
        <v>17</v>
      </c>
      <c r="X173" s="1">
        <f t="shared" si="86"/>
        <v>25600</v>
      </c>
      <c r="Y173" s="1">
        <f t="shared" si="87"/>
        <v>9</v>
      </c>
      <c r="Z173">
        <f t="shared" si="88"/>
        <v>1980</v>
      </c>
      <c r="AC173">
        <f t="shared" si="89"/>
        <v>209</v>
      </c>
      <c r="AD173">
        <f t="shared" si="90"/>
        <v>2</v>
      </c>
      <c r="AE173">
        <f t="shared" si="91"/>
        <v>17</v>
      </c>
      <c r="AF173">
        <f t="shared" si="92"/>
        <v>9</v>
      </c>
    </row>
    <row r="174" spans="1:97" x14ac:dyDescent="0.15">
      <c r="A174" s="26">
        <v>170</v>
      </c>
      <c r="B174" s="26">
        <f t="shared" si="64"/>
        <v>0</v>
      </c>
      <c r="C174" s="26">
        <f t="shared" si="65"/>
        <v>0</v>
      </c>
      <c r="D174" s="26">
        <f t="shared" si="66"/>
        <v>0</v>
      </c>
      <c r="E174" s="26">
        <f t="shared" si="67"/>
        <v>0</v>
      </c>
      <c r="F174" s="26">
        <f t="shared" si="68"/>
        <v>0</v>
      </c>
      <c r="G174" s="26">
        <f t="shared" si="69"/>
        <v>0</v>
      </c>
      <c r="H174" s="26">
        <f t="shared" si="70"/>
        <v>0</v>
      </c>
      <c r="I174" s="26">
        <f t="shared" si="71"/>
        <v>0</v>
      </c>
      <c r="J174" s="26">
        <f t="shared" si="72"/>
        <v>0</v>
      </c>
      <c r="K174" s="26">
        <f t="shared" si="73"/>
        <v>0</v>
      </c>
      <c r="L174" s="26">
        <f t="shared" si="74"/>
        <v>0</v>
      </c>
      <c r="M174" s="26">
        <f t="shared" si="75"/>
        <v>0</v>
      </c>
      <c r="N174" s="26">
        <f t="shared" si="76"/>
        <v>0</v>
      </c>
      <c r="O174" s="26">
        <f t="shared" si="77"/>
        <v>0</v>
      </c>
      <c r="P174" s="26">
        <f t="shared" si="78"/>
        <v>0</v>
      </c>
      <c r="Q174" s="26">
        <f t="shared" si="79"/>
        <v>10</v>
      </c>
      <c r="R174" s="26">
        <f t="shared" si="80"/>
        <v>0</v>
      </c>
      <c r="S174" s="26">
        <f t="shared" si="81"/>
        <v>0</v>
      </c>
      <c r="T174" s="26">
        <f t="shared" si="82"/>
        <v>0</v>
      </c>
      <c r="U174" s="26">
        <f t="shared" si="83"/>
        <v>0</v>
      </c>
      <c r="V174" s="26">
        <f t="shared" si="84"/>
        <v>0</v>
      </c>
      <c r="W174" s="26">
        <f t="shared" si="85"/>
        <v>17</v>
      </c>
      <c r="X174" s="1">
        <f t="shared" si="86"/>
        <v>51200</v>
      </c>
      <c r="Y174" s="1">
        <f t="shared" si="87"/>
        <v>10</v>
      </c>
      <c r="Z174">
        <f t="shared" si="88"/>
        <v>2352</v>
      </c>
      <c r="AC174">
        <f t="shared" si="89"/>
        <v>210</v>
      </c>
      <c r="AD174">
        <f t="shared" si="90"/>
        <v>2</v>
      </c>
      <c r="AE174">
        <f t="shared" si="91"/>
        <v>17</v>
      </c>
      <c r="AF174">
        <f t="shared" si="92"/>
        <v>10</v>
      </c>
    </row>
    <row r="175" spans="1:97" x14ac:dyDescent="0.15">
      <c r="A175" s="26">
        <v>171</v>
      </c>
      <c r="B175" s="26">
        <f t="shared" si="64"/>
        <v>0</v>
      </c>
      <c r="C175" s="26">
        <f t="shared" si="65"/>
        <v>0</v>
      </c>
      <c r="D175" s="26">
        <f t="shared" si="66"/>
        <v>0</v>
      </c>
      <c r="E175" s="26">
        <f t="shared" si="67"/>
        <v>0</v>
      </c>
      <c r="F175" s="26">
        <f t="shared" si="68"/>
        <v>0</v>
      </c>
      <c r="G175" s="26">
        <f t="shared" si="69"/>
        <v>0</v>
      </c>
      <c r="H175" s="26">
        <f t="shared" si="70"/>
        <v>0</v>
      </c>
      <c r="I175" s="26">
        <f t="shared" si="71"/>
        <v>0</v>
      </c>
      <c r="J175" s="26">
        <f t="shared" si="72"/>
        <v>0</v>
      </c>
      <c r="K175" s="26">
        <f t="shared" si="73"/>
        <v>0</v>
      </c>
      <c r="L175" s="26">
        <f t="shared" si="74"/>
        <v>0</v>
      </c>
      <c r="M175" s="26">
        <f t="shared" si="75"/>
        <v>0</v>
      </c>
      <c r="N175" s="26">
        <f t="shared" si="76"/>
        <v>0</v>
      </c>
      <c r="O175" s="26">
        <f t="shared" si="77"/>
        <v>0</v>
      </c>
      <c r="P175" s="26">
        <f t="shared" si="78"/>
        <v>0</v>
      </c>
      <c r="Q175" s="26">
        <f t="shared" si="79"/>
        <v>0</v>
      </c>
      <c r="R175" s="26">
        <f t="shared" si="80"/>
        <v>0</v>
      </c>
      <c r="S175" s="26">
        <f t="shared" si="81"/>
        <v>1</v>
      </c>
      <c r="T175" s="26">
        <f t="shared" si="82"/>
        <v>0</v>
      </c>
      <c r="U175" s="26">
        <f t="shared" si="83"/>
        <v>0</v>
      </c>
      <c r="V175" s="26">
        <f t="shared" si="84"/>
        <v>0</v>
      </c>
      <c r="W175" s="26">
        <f t="shared" si="85"/>
        <v>18</v>
      </c>
      <c r="X175" s="1">
        <f t="shared" si="86"/>
        <v>60</v>
      </c>
      <c r="Y175" s="1">
        <f t="shared" si="87"/>
        <v>1</v>
      </c>
      <c r="Z175">
        <f t="shared" si="88"/>
        <v>135</v>
      </c>
      <c r="AC175">
        <f t="shared" si="89"/>
        <v>201</v>
      </c>
      <c r="AD175">
        <f t="shared" si="90"/>
        <v>2</v>
      </c>
      <c r="AE175">
        <f t="shared" si="91"/>
        <v>18</v>
      </c>
      <c r="AF175">
        <f t="shared" si="92"/>
        <v>1</v>
      </c>
    </row>
    <row r="176" spans="1:97" x14ac:dyDescent="0.15">
      <c r="A176" s="26">
        <v>172</v>
      </c>
      <c r="B176" s="26">
        <f t="shared" si="64"/>
        <v>0</v>
      </c>
      <c r="C176" s="26">
        <f t="shared" si="65"/>
        <v>0</v>
      </c>
      <c r="D176" s="26">
        <f t="shared" si="66"/>
        <v>0</v>
      </c>
      <c r="E176" s="26">
        <f t="shared" si="67"/>
        <v>0</v>
      </c>
      <c r="F176" s="26">
        <f t="shared" si="68"/>
        <v>0</v>
      </c>
      <c r="G176" s="26">
        <f t="shared" si="69"/>
        <v>0</v>
      </c>
      <c r="H176" s="26">
        <f t="shared" si="70"/>
        <v>0</v>
      </c>
      <c r="I176" s="26">
        <f t="shared" si="71"/>
        <v>0</v>
      </c>
      <c r="J176" s="26">
        <f t="shared" si="72"/>
        <v>0</v>
      </c>
      <c r="K176" s="26">
        <f t="shared" si="73"/>
        <v>0</v>
      </c>
      <c r="L176" s="26">
        <f t="shared" si="74"/>
        <v>0</v>
      </c>
      <c r="M176" s="26">
        <f t="shared" si="75"/>
        <v>0</v>
      </c>
      <c r="N176" s="26">
        <f t="shared" si="76"/>
        <v>0</v>
      </c>
      <c r="O176" s="26">
        <f t="shared" si="77"/>
        <v>0</v>
      </c>
      <c r="P176" s="26">
        <f t="shared" si="78"/>
        <v>0</v>
      </c>
      <c r="Q176" s="26">
        <f t="shared" si="79"/>
        <v>0</v>
      </c>
      <c r="R176" s="26">
        <f t="shared" si="80"/>
        <v>0</v>
      </c>
      <c r="S176" s="26">
        <f t="shared" si="81"/>
        <v>2</v>
      </c>
      <c r="T176" s="26">
        <f t="shared" si="82"/>
        <v>0</v>
      </c>
      <c r="U176" s="26">
        <f t="shared" si="83"/>
        <v>0</v>
      </c>
      <c r="V176" s="26">
        <f t="shared" si="84"/>
        <v>0</v>
      </c>
      <c r="W176" s="26">
        <f t="shared" si="85"/>
        <v>18</v>
      </c>
      <c r="X176" s="1">
        <f t="shared" si="86"/>
        <v>200</v>
      </c>
      <c r="Y176" s="1">
        <f t="shared" si="87"/>
        <v>2</v>
      </c>
      <c r="Z176">
        <f t="shared" si="88"/>
        <v>240</v>
      </c>
      <c r="AC176">
        <f t="shared" si="89"/>
        <v>202</v>
      </c>
      <c r="AD176">
        <f t="shared" si="90"/>
        <v>2</v>
      </c>
      <c r="AE176">
        <f t="shared" si="91"/>
        <v>18</v>
      </c>
      <c r="AF176">
        <f t="shared" si="92"/>
        <v>2</v>
      </c>
    </row>
    <row r="177" spans="1:32" x14ac:dyDescent="0.15">
      <c r="A177" s="26">
        <v>173</v>
      </c>
      <c r="B177" s="26">
        <f t="shared" si="64"/>
        <v>0</v>
      </c>
      <c r="C177" s="26">
        <f t="shared" si="65"/>
        <v>0</v>
      </c>
      <c r="D177" s="26">
        <f t="shared" si="66"/>
        <v>0</v>
      </c>
      <c r="E177" s="26">
        <f t="shared" si="67"/>
        <v>0</v>
      </c>
      <c r="F177" s="26">
        <f t="shared" si="68"/>
        <v>0</v>
      </c>
      <c r="G177" s="26">
        <f t="shared" si="69"/>
        <v>0</v>
      </c>
      <c r="H177" s="26">
        <f t="shared" si="70"/>
        <v>0</v>
      </c>
      <c r="I177" s="26">
        <f t="shared" si="71"/>
        <v>0</v>
      </c>
      <c r="J177" s="26">
        <f t="shared" si="72"/>
        <v>0</v>
      </c>
      <c r="K177" s="26">
        <f t="shared" si="73"/>
        <v>0</v>
      </c>
      <c r="L177" s="26">
        <f t="shared" si="74"/>
        <v>0</v>
      </c>
      <c r="M177" s="26">
        <f t="shared" si="75"/>
        <v>0</v>
      </c>
      <c r="N177" s="26">
        <f t="shared" si="76"/>
        <v>0</v>
      </c>
      <c r="O177" s="26">
        <f t="shared" si="77"/>
        <v>0</v>
      </c>
      <c r="P177" s="26">
        <f t="shared" si="78"/>
        <v>0</v>
      </c>
      <c r="Q177" s="26">
        <f t="shared" si="79"/>
        <v>0</v>
      </c>
      <c r="R177" s="26">
        <f t="shared" si="80"/>
        <v>0</v>
      </c>
      <c r="S177" s="26">
        <f t="shared" si="81"/>
        <v>3</v>
      </c>
      <c r="T177" s="26">
        <f t="shared" si="82"/>
        <v>0</v>
      </c>
      <c r="U177" s="26">
        <f t="shared" si="83"/>
        <v>0</v>
      </c>
      <c r="V177" s="26">
        <f t="shared" si="84"/>
        <v>0</v>
      </c>
      <c r="W177" s="26">
        <f t="shared" si="85"/>
        <v>18</v>
      </c>
      <c r="X177" s="1">
        <f t="shared" si="86"/>
        <v>400</v>
      </c>
      <c r="Y177" s="1">
        <f t="shared" si="87"/>
        <v>3</v>
      </c>
      <c r="Z177">
        <f t="shared" si="88"/>
        <v>390</v>
      </c>
      <c r="AC177">
        <f t="shared" si="89"/>
        <v>203</v>
      </c>
      <c r="AD177">
        <f t="shared" si="90"/>
        <v>2</v>
      </c>
      <c r="AE177">
        <f t="shared" si="91"/>
        <v>18</v>
      </c>
      <c r="AF177">
        <f t="shared" si="92"/>
        <v>3</v>
      </c>
    </row>
    <row r="178" spans="1:32" x14ac:dyDescent="0.15">
      <c r="A178" s="26">
        <v>174</v>
      </c>
      <c r="B178" s="26">
        <f t="shared" si="64"/>
        <v>0</v>
      </c>
      <c r="C178" s="26">
        <f t="shared" si="65"/>
        <v>0</v>
      </c>
      <c r="D178" s="26">
        <f t="shared" si="66"/>
        <v>0</v>
      </c>
      <c r="E178" s="26">
        <f t="shared" si="67"/>
        <v>0</v>
      </c>
      <c r="F178" s="26">
        <f t="shared" si="68"/>
        <v>0</v>
      </c>
      <c r="G178" s="26">
        <f t="shared" si="69"/>
        <v>0</v>
      </c>
      <c r="H178" s="26">
        <f t="shared" si="70"/>
        <v>0</v>
      </c>
      <c r="I178" s="26">
        <f t="shared" si="71"/>
        <v>0</v>
      </c>
      <c r="J178" s="26">
        <f t="shared" si="72"/>
        <v>0</v>
      </c>
      <c r="K178" s="26">
        <f t="shared" si="73"/>
        <v>0</v>
      </c>
      <c r="L178" s="26">
        <f t="shared" si="74"/>
        <v>0</v>
      </c>
      <c r="M178" s="26">
        <f t="shared" si="75"/>
        <v>0</v>
      </c>
      <c r="N178" s="26">
        <f t="shared" si="76"/>
        <v>0</v>
      </c>
      <c r="O178" s="26">
        <f t="shared" si="77"/>
        <v>0</v>
      </c>
      <c r="P178" s="26">
        <f t="shared" si="78"/>
        <v>0</v>
      </c>
      <c r="Q178" s="26">
        <f t="shared" si="79"/>
        <v>0</v>
      </c>
      <c r="R178" s="26">
        <f t="shared" si="80"/>
        <v>0</v>
      </c>
      <c r="S178" s="26">
        <f t="shared" si="81"/>
        <v>4</v>
      </c>
      <c r="T178" s="26">
        <f t="shared" si="82"/>
        <v>0</v>
      </c>
      <c r="U178" s="26">
        <f t="shared" si="83"/>
        <v>0</v>
      </c>
      <c r="V178" s="26">
        <f t="shared" si="84"/>
        <v>0</v>
      </c>
      <c r="W178" s="26">
        <f t="shared" si="85"/>
        <v>18</v>
      </c>
      <c r="X178" s="1">
        <f t="shared" si="86"/>
        <v>800</v>
      </c>
      <c r="Y178" s="1">
        <f t="shared" si="87"/>
        <v>4</v>
      </c>
      <c r="Z178">
        <f t="shared" si="88"/>
        <v>540</v>
      </c>
      <c r="AC178">
        <f t="shared" si="89"/>
        <v>204</v>
      </c>
      <c r="AD178">
        <f t="shared" si="90"/>
        <v>2</v>
      </c>
      <c r="AE178">
        <f t="shared" si="91"/>
        <v>18</v>
      </c>
      <c r="AF178">
        <f t="shared" si="92"/>
        <v>4</v>
      </c>
    </row>
    <row r="179" spans="1:32" x14ac:dyDescent="0.15">
      <c r="A179" s="26">
        <v>175</v>
      </c>
      <c r="B179" s="26">
        <f t="shared" si="64"/>
        <v>0</v>
      </c>
      <c r="C179" s="26">
        <f t="shared" si="65"/>
        <v>0</v>
      </c>
      <c r="D179" s="26">
        <f t="shared" si="66"/>
        <v>0</v>
      </c>
      <c r="E179" s="26">
        <f t="shared" si="67"/>
        <v>0</v>
      </c>
      <c r="F179" s="26">
        <f t="shared" si="68"/>
        <v>0</v>
      </c>
      <c r="G179" s="26">
        <f t="shared" si="69"/>
        <v>0</v>
      </c>
      <c r="H179" s="26">
        <f t="shared" si="70"/>
        <v>0</v>
      </c>
      <c r="I179" s="26">
        <f t="shared" si="71"/>
        <v>0</v>
      </c>
      <c r="J179" s="26">
        <f t="shared" si="72"/>
        <v>0</v>
      </c>
      <c r="K179" s="26">
        <f t="shared" si="73"/>
        <v>0</v>
      </c>
      <c r="L179" s="26">
        <f t="shared" si="74"/>
        <v>0</v>
      </c>
      <c r="M179" s="26">
        <f t="shared" si="75"/>
        <v>0</v>
      </c>
      <c r="N179" s="26">
        <f t="shared" si="76"/>
        <v>0</v>
      </c>
      <c r="O179" s="26">
        <f t="shared" si="77"/>
        <v>0</v>
      </c>
      <c r="P179" s="26">
        <f t="shared" si="78"/>
        <v>0</v>
      </c>
      <c r="Q179" s="26">
        <f t="shared" si="79"/>
        <v>0</v>
      </c>
      <c r="R179" s="26">
        <f t="shared" si="80"/>
        <v>0</v>
      </c>
      <c r="S179" s="26">
        <f t="shared" si="81"/>
        <v>5</v>
      </c>
      <c r="T179" s="26">
        <f t="shared" si="82"/>
        <v>0</v>
      </c>
      <c r="U179" s="26">
        <f t="shared" si="83"/>
        <v>0</v>
      </c>
      <c r="V179" s="26">
        <f t="shared" si="84"/>
        <v>0</v>
      </c>
      <c r="W179" s="26">
        <f t="shared" si="85"/>
        <v>18</v>
      </c>
      <c r="X179" s="1">
        <f t="shared" si="86"/>
        <v>1600</v>
      </c>
      <c r="Y179" s="1">
        <f t="shared" si="87"/>
        <v>5</v>
      </c>
      <c r="Z179">
        <f t="shared" si="88"/>
        <v>750</v>
      </c>
      <c r="AC179">
        <f t="shared" si="89"/>
        <v>205</v>
      </c>
      <c r="AD179">
        <f t="shared" si="90"/>
        <v>2</v>
      </c>
      <c r="AE179">
        <f t="shared" si="91"/>
        <v>18</v>
      </c>
      <c r="AF179">
        <f t="shared" si="92"/>
        <v>5</v>
      </c>
    </row>
    <row r="180" spans="1:32" x14ac:dyDescent="0.15">
      <c r="A180" s="26">
        <v>176</v>
      </c>
      <c r="B180" s="26">
        <f t="shared" si="64"/>
        <v>0</v>
      </c>
      <c r="C180" s="26">
        <f t="shared" si="65"/>
        <v>0</v>
      </c>
      <c r="D180" s="26">
        <f t="shared" si="66"/>
        <v>0</v>
      </c>
      <c r="E180" s="26">
        <f t="shared" si="67"/>
        <v>0</v>
      </c>
      <c r="F180" s="26">
        <f t="shared" si="68"/>
        <v>0</v>
      </c>
      <c r="G180" s="26">
        <f t="shared" si="69"/>
        <v>0</v>
      </c>
      <c r="H180" s="26">
        <f t="shared" si="70"/>
        <v>0</v>
      </c>
      <c r="I180" s="26">
        <f t="shared" si="71"/>
        <v>0</v>
      </c>
      <c r="J180" s="26">
        <f t="shared" si="72"/>
        <v>0</v>
      </c>
      <c r="K180" s="26">
        <f t="shared" si="73"/>
        <v>0</v>
      </c>
      <c r="L180" s="26">
        <f t="shared" si="74"/>
        <v>0</v>
      </c>
      <c r="M180" s="26">
        <f t="shared" si="75"/>
        <v>0</v>
      </c>
      <c r="N180" s="26">
        <f t="shared" si="76"/>
        <v>0</v>
      </c>
      <c r="O180" s="26">
        <f t="shared" si="77"/>
        <v>0</v>
      </c>
      <c r="P180" s="26">
        <f t="shared" si="78"/>
        <v>0</v>
      </c>
      <c r="Q180" s="26">
        <f t="shared" si="79"/>
        <v>0</v>
      </c>
      <c r="R180" s="26">
        <f t="shared" si="80"/>
        <v>0</v>
      </c>
      <c r="S180" s="26">
        <f t="shared" si="81"/>
        <v>6</v>
      </c>
      <c r="T180" s="26">
        <f t="shared" si="82"/>
        <v>0</v>
      </c>
      <c r="U180" s="26">
        <f t="shared" si="83"/>
        <v>0</v>
      </c>
      <c r="V180" s="26">
        <f t="shared" si="84"/>
        <v>0</v>
      </c>
      <c r="W180" s="26">
        <f t="shared" si="85"/>
        <v>18</v>
      </c>
      <c r="X180" s="1">
        <f t="shared" si="86"/>
        <v>3200</v>
      </c>
      <c r="Y180" s="1">
        <f t="shared" si="87"/>
        <v>6</v>
      </c>
      <c r="Z180">
        <f t="shared" si="88"/>
        <v>960</v>
      </c>
      <c r="AC180">
        <f t="shared" si="89"/>
        <v>206</v>
      </c>
      <c r="AD180">
        <f t="shared" si="90"/>
        <v>2</v>
      </c>
      <c r="AE180">
        <f t="shared" si="91"/>
        <v>18</v>
      </c>
      <c r="AF180">
        <f t="shared" si="92"/>
        <v>6</v>
      </c>
    </row>
    <row r="181" spans="1:32" x14ac:dyDescent="0.15">
      <c r="A181" s="26">
        <v>177</v>
      </c>
      <c r="B181" s="26">
        <f t="shared" si="64"/>
        <v>0</v>
      </c>
      <c r="C181" s="26">
        <f t="shared" si="65"/>
        <v>0</v>
      </c>
      <c r="D181" s="26">
        <f t="shared" si="66"/>
        <v>0</v>
      </c>
      <c r="E181" s="26">
        <f t="shared" si="67"/>
        <v>0</v>
      </c>
      <c r="F181" s="26">
        <f t="shared" si="68"/>
        <v>0</v>
      </c>
      <c r="G181" s="26">
        <f t="shared" si="69"/>
        <v>0</v>
      </c>
      <c r="H181" s="26">
        <f t="shared" si="70"/>
        <v>0</v>
      </c>
      <c r="I181" s="26">
        <f t="shared" si="71"/>
        <v>0</v>
      </c>
      <c r="J181" s="26">
        <f t="shared" si="72"/>
        <v>0</v>
      </c>
      <c r="K181" s="26">
        <f t="shared" si="73"/>
        <v>0</v>
      </c>
      <c r="L181" s="26">
        <f t="shared" si="74"/>
        <v>0</v>
      </c>
      <c r="M181" s="26">
        <f t="shared" si="75"/>
        <v>0</v>
      </c>
      <c r="N181" s="26">
        <f t="shared" si="76"/>
        <v>0</v>
      </c>
      <c r="O181" s="26">
        <f t="shared" si="77"/>
        <v>0</v>
      </c>
      <c r="P181" s="26">
        <f t="shared" si="78"/>
        <v>0</v>
      </c>
      <c r="Q181" s="26">
        <f t="shared" si="79"/>
        <v>0</v>
      </c>
      <c r="R181" s="26">
        <f t="shared" si="80"/>
        <v>0</v>
      </c>
      <c r="S181" s="26">
        <f t="shared" si="81"/>
        <v>7</v>
      </c>
      <c r="T181" s="26">
        <f t="shared" si="82"/>
        <v>0</v>
      </c>
      <c r="U181" s="26">
        <f t="shared" si="83"/>
        <v>0</v>
      </c>
      <c r="V181" s="26">
        <f t="shared" si="84"/>
        <v>0</v>
      </c>
      <c r="W181" s="26">
        <f t="shared" si="85"/>
        <v>18</v>
      </c>
      <c r="X181" s="1">
        <f t="shared" si="86"/>
        <v>6400</v>
      </c>
      <c r="Y181" s="1">
        <f t="shared" si="87"/>
        <v>7</v>
      </c>
      <c r="Z181">
        <f t="shared" si="88"/>
        <v>1300</v>
      </c>
      <c r="AC181">
        <f t="shared" si="89"/>
        <v>207</v>
      </c>
      <c r="AD181">
        <f t="shared" si="90"/>
        <v>2</v>
      </c>
      <c r="AE181">
        <f t="shared" si="91"/>
        <v>18</v>
      </c>
      <c r="AF181">
        <f t="shared" si="92"/>
        <v>7</v>
      </c>
    </row>
    <row r="182" spans="1:32" x14ac:dyDescent="0.15">
      <c r="A182" s="26">
        <v>178</v>
      </c>
      <c r="B182" s="26">
        <f t="shared" si="64"/>
        <v>0</v>
      </c>
      <c r="C182" s="26">
        <f t="shared" si="65"/>
        <v>0</v>
      </c>
      <c r="D182" s="26">
        <f t="shared" si="66"/>
        <v>0</v>
      </c>
      <c r="E182" s="26">
        <f t="shared" si="67"/>
        <v>0</v>
      </c>
      <c r="F182" s="26">
        <f t="shared" si="68"/>
        <v>0</v>
      </c>
      <c r="G182" s="26">
        <f t="shared" si="69"/>
        <v>0</v>
      </c>
      <c r="H182" s="26">
        <f t="shared" si="70"/>
        <v>0</v>
      </c>
      <c r="I182" s="26">
        <f t="shared" si="71"/>
        <v>0</v>
      </c>
      <c r="J182" s="26">
        <f t="shared" si="72"/>
        <v>0</v>
      </c>
      <c r="K182" s="26">
        <f t="shared" si="73"/>
        <v>0</v>
      </c>
      <c r="L182" s="26">
        <f t="shared" si="74"/>
        <v>0</v>
      </c>
      <c r="M182" s="26">
        <f t="shared" si="75"/>
        <v>0</v>
      </c>
      <c r="N182" s="26">
        <f t="shared" si="76"/>
        <v>0</v>
      </c>
      <c r="O182" s="26">
        <f t="shared" si="77"/>
        <v>0</v>
      </c>
      <c r="P182" s="26">
        <f t="shared" si="78"/>
        <v>0</v>
      </c>
      <c r="Q182" s="26">
        <f t="shared" si="79"/>
        <v>0</v>
      </c>
      <c r="R182" s="26">
        <f t="shared" si="80"/>
        <v>0</v>
      </c>
      <c r="S182" s="26">
        <f t="shared" si="81"/>
        <v>8</v>
      </c>
      <c r="T182" s="26">
        <f t="shared" si="82"/>
        <v>0</v>
      </c>
      <c r="U182" s="26">
        <f t="shared" si="83"/>
        <v>0</v>
      </c>
      <c r="V182" s="26">
        <f t="shared" si="84"/>
        <v>0</v>
      </c>
      <c r="W182" s="26">
        <f t="shared" si="85"/>
        <v>18</v>
      </c>
      <c r="X182" s="1">
        <f t="shared" si="86"/>
        <v>12800</v>
      </c>
      <c r="Y182" s="1">
        <f t="shared" si="87"/>
        <v>8</v>
      </c>
      <c r="Z182">
        <f t="shared" si="88"/>
        <v>1640</v>
      </c>
      <c r="AC182">
        <f t="shared" si="89"/>
        <v>208</v>
      </c>
      <c r="AD182">
        <f t="shared" si="90"/>
        <v>2</v>
      </c>
      <c r="AE182">
        <f t="shared" si="91"/>
        <v>18</v>
      </c>
      <c r="AF182">
        <f t="shared" si="92"/>
        <v>8</v>
      </c>
    </row>
    <row r="183" spans="1:32" x14ac:dyDescent="0.15">
      <c r="A183" s="26">
        <v>179</v>
      </c>
      <c r="B183" s="26">
        <f t="shared" si="64"/>
        <v>0</v>
      </c>
      <c r="C183" s="26">
        <f t="shared" si="65"/>
        <v>0</v>
      </c>
      <c r="D183" s="26">
        <f t="shared" si="66"/>
        <v>0</v>
      </c>
      <c r="E183" s="26">
        <f t="shared" si="67"/>
        <v>0</v>
      </c>
      <c r="F183" s="26">
        <f t="shared" si="68"/>
        <v>0</v>
      </c>
      <c r="G183" s="26">
        <f t="shared" si="69"/>
        <v>0</v>
      </c>
      <c r="H183" s="26">
        <f t="shared" si="70"/>
        <v>0</v>
      </c>
      <c r="I183" s="26">
        <f t="shared" si="71"/>
        <v>0</v>
      </c>
      <c r="J183" s="26">
        <f t="shared" si="72"/>
        <v>0</v>
      </c>
      <c r="K183" s="26">
        <f t="shared" si="73"/>
        <v>0</v>
      </c>
      <c r="L183" s="26">
        <f t="shared" si="74"/>
        <v>0</v>
      </c>
      <c r="M183" s="26">
        <f t="shared" si="75"/>
        <v>0</v>
      </c>
      <c r="N183" s="26">
        <f t="shared" si="76"/>
        <v>0</v>
      </c>
      <c r="O183" s="26">
        <f t="shared" si="77"/>
        <v>0</v>
      </c>
      <c r="P183" s="26">
        <f t="shared" si="78"/>
        <v>0</v>
      </c>
      <c r="Q183" s="26">
        <f t="shared" si="79"/>
        <v>0</v>
      </c>
      <c r="R183" s="26">
        <f t="shared" si="80"/>
        <v>0</v>
      </c>
      <c r="S183" s="26">
        <f t="shared" si="81"/>
        <v>9</v>
      </c>
      <c r="T183" s="26">
        <f t="shared" si="82"/>
        <v>0</v>
      </c>
      <c r="U183" s="26">
        <f t="shared" si="83"/>
        <v>0</v>
      </c>
      <c r="V183" s="26">
        <f t="shared" si="84"/>
        <v>0</v>
      </c>
      <c r="W183" s="26">
        <f t="shared" si="85"/>
        <v>18</v>
      </c>
      <c r="X183" s="1">
        <f t="shared" si="86"/>
        <v>25600</v>
      </c>
      <c r="Y183" s="1">
        <f t="shared" si="87"/>
        <v>9</v>
      </c>
      <c r="Z183">
        <f t="shared" si="88"/>
        <v>1980</v>
      </c>
      <c r="AC183">
        <f t="shared" si="89"/>
        <v>209</v>
      </c>
      <c r="AD183">
        <f t="shared" si="90"/>
        <v>2</v>
      </c>
      <c r="AE183">
        <f t="shared" si="91"/>
        <v>18</v>
      </c>
      <c r="AF183">
        <f t="shared" si="92"/>
        <v>9</v>
      </c>
    </row>
    <row r="184" spans="1:32" x14ac:dyDescent="0.15">
      <c r="A184" s="26">
        <v>180</v>
      </c>
      <c r="B184" s="26">
        <f t="shared" si="64"/>
        <v>0</v>
      </c>
      <c r="C184" s="26">
        <f t="shared" si="65"/>
        <v>0</v>
      </c>
      <c r="D184" s="26">
        <f t="shared" si="66"/>
        <v>0</v>
      </c>
      <c r="E184" s="26">
        <f t="shared" si="67"/>
        <v>0</v>
      </c>
      <c r="F184" s="26">
        <f t="shared" si="68"/>
        <v>0</v>
      </c>
      <c r="G184" s="26">
        <f t="shared" si="69"/>
        <v>0</v>
      </c>
      <c r="H184" s="26">
        <f t="shared" si="70"/>
        <v>0</v>
      </c>
      <c r="I184" s="26">
        <f t="shared" si="71"/>
        <v>0</v>
      </c>
      <c r="J184" s="26">
        <f t="shared" si="72"/>
        <v>0</v>
      </c>
      <c r="K184" s="26">
        <f t="shared" si="73"/>
        <v>0</v>
      </c>
      <c r="L184" s="26">
        <f t="shared" si="74"/>
        <v>0</v>
      </c>
      <c r="M184" s="26">
        <f t="shared" si="75"/>
        <v>0</v>
      </c>
      <c r="N184" s="26">
        <f t="shared" si="76"/>
        <v>0</v>
      </c>
      <c r="O184" s="26">
        <f t="shared" si="77"/>
        <v>0</v>
      </c>
      <c r="P184" s="26">
        <f t="shared" si="78"/>
        <v>0</v>
      </c>
      <c r="Q184" s="26">
        <f t="shared" si="79"/>
        <v>0</v>
      </c>
      <c r="R184" s="26">
        <f t="shared" si="80"/>
        <v>0</v>
      </c>
      <c r="S184" s="26">
        <f t="shared" si="81"/>
        <v>10</v>
      </c>
      <c r="T184" s="26">
        <f t="shared" si="82"/>
        <v>0</v>
      </c>
      <c r="U184" s="26">
        <f t="shared" si="83"/>
        <v>0</v>
      </c>
      <c r="V184" s="26">
        <f t="shared" si="84"/>
        <v>0</v>
      </c>
      <c r="W184" s="26">
        <f t="shared" si="85"/>
        <v>18</v>
      </c>
      <c r="X184" s="1">
        <f t="shared" si="86"/>
        <v>51200</v>
      </c>
      <c r="Y184" s="1">
        <f t="shared" si="87"/>
        <v>10</v>
      </c>
      <c r="Z184">
        <f t="shared" si="88"/>
        <v>2352</v>
      </c>
      <c r="AC184">
        <f t="shared" si="89"/>
        <v>210</v>
      </c>
      <c r="AD184">
        <f t="shared" si="90"/>
        <v>2</v>
      </c>
      <c r="AE184">
        <f t="shared" si="91"/>
        <v>18</v>
      </c>
      <c r="AF184">
        <f t="shared" si="92"/>
        <v>10</v>
      </c>
    </row>
    <row r="185" spans="1:32" x14ac:dyDescent="0.15">
      <c r="A185" s="26">
        <v>181</v>
      </c>
      <c r="B185" s="26">
        <f t="shared" si="64"/>
        <v>0</v>
      </c>
      <c r="C185" s="26">
        <f t="shared" si="65"/>
        <v>0</v>
      </c>
      <c r="D185" s="26">
        <f t="shared" si="66"/>
        <v>0</v>
      </c>
      <c r="E185" s="26">
        <f t="shared" si="67"/>
        <v>0</v>
      </c>
      <c r="F185" s="26">
        <f t="shared" si="68"/>
        <v>0</v>
      </c>
      <c r="G185" s="26">
        <f t="shared" si="69"/>
        <v>0</v>
      </c>
      <c r="H185" s="26">
        <f t="shared" si="70"/>
        <v>0</v>
      </c>
      <c r="I185" s="26">
        <f t="shared" si="71"/>
        <v>0</v>
      </c>
      <c r="J185" s="26">
        <f t="shared" si="72"/>
        <v>0</v>
      </c>
      <c r="K185" s="26">
        <f t="shared" si="73"/>
        <v>0</v>
      </c>
      <c r="L185" s="26">
        <f t="shared" si="74"/>
        <v>0</v>
      </c>
      <c r="M185" s="26">
        <f t="shared" si="75"/>
        <v>0</v>
      </c>
      <c r="N185" s="26">
        <f t="shared" si="76"/>
        <v>0</v>
      </c>
      <c r="O185" s="26">
        <f t="shared" si="77"/>
        <v>0</v>
      </c>
      <c r="P185" s="26">
        <f t="shared" si="78"/>
        <v>0</v>
      </c>
      <c r="Q185" s="26">
        <f t="shared" si="79"/>
        <v>0</v>
      </c>
      <c r="R185" s="26">
        <f t="shared" si="80"/>
        <v>0</v>
      </c>
      <c r="S185" s="26">
        <f t="shared" si="81"/>
        <v>0</v>
      </c>
      <c r="T185" s="26">
        <f t="shared" si="82"/>
        <v>5</v>
      </c>
      <c r="U185" s="26">
        <f t="shared" si="83"/>
        <v>0</v>
      </c>
      <c r="V185" s="26">
        <f t="shared" si="84"/>
        <v>0</v>
      </c>
      <c r="W185" s="26">
        <f t="shared" si="85"/>
        <v>19</v>
      </c>
      <c r="X185" s="1">
        <f t="shared" si="86"/>
        <v>60</v>
      </c>
      <c r="Y185" s="1">
        <f t="shared" si="87"/>
        <v>1</v>
      </c>
      <c r="Z185">
        <f t="shared" si="88"/>
        <v>135</v>
      </c>
      <c r="AC185">
        <f t="shared" si="89"/>
        <v>201</v>
      </c>
      <c r="AD185">
        <f t="shared" si="90"/>
        <v>2</v>
      </c>
      <c r="AE185">
        <f t="shared" si="91"/>
        <v>19</v>
      </c>
      <c r="AF185">
        <f t="shared" si="92"/>
        <v>1</v>
      </c>
    </row>
    <row r="186" spans="1:32" x14ac:dyDescent="0.15">
      <c r="A186" s="26">
        <v>182</v>
      </c>
      <c r="B186" s="26">
        <f t="shared" si="64"/>
        <v>0</v>
      </c>
      <c r="C186" s="26">
        <f t="shared" si="65"/>
        <v>0</v>
      </c>
      <c r="D186" s="26">
        <f t="shared" si="66"/>
        <v>0</v>
      </c>
      <c r="E186" s="26">
        <f t="shared" si="67"/>
        <v>0</v>
      </c>
      <c r="F186" s="26">
        <f t="shared" si="68"/>
        <v>0</v>
      </c>
      <c r="G186" s="26">
        <f t="shared" si="69"/>
        <v>0</v>
      </c>
      <c r="H186" s="26">
        <f t="shared" si="70"/>
        <v>0</v>
      </c>
      <c r="I186" s="26">
        <f t="shared" si="71"/>
        <v>0</v>
      </c>
      <c r="J186" s="26">
        <f t="shared" si="72"/>
        <v>0</v>
      </c>
      <c r="K186" s="26">
        <f t="shared" si="73"/>
        <v>0</v>
      </c>
      <c r="L186" s="26">
        <f t="shared" si="74"/>
        <v>0</v>
      </c>
      <c r="M186" s="26">
        <f t="shared" si="75"/>
        <v>0</v>
      </c>
      <c r="N186" s="26">
        <f t="shared" si="76"/>
        <v>0</v>
      </c>
      <c r="O186" s="26">
        <f t="shared" si="77"/>
        <v>0</v>
      </c>
      <c r="P186" s="26">
        <f t="shared" si="78"/>
        <v>0</v>
      </c>
      <c r="Q186" s="26">
        <f t="shared" si="79"/>
        <v>0</v>
      </c>
      <c r="R186" s="26">
        <f t="shared" si="80"/>
        <v>0</v>
      </c>
      <c r="S186" s="26">
        <f t="shared" si="81"/>
        <v>0</v>
      </c>
      <c r="T186" s="26">
        <f t="shared" si="82"/>
        <v>10</v>
      </c>
      <c r="U186" s="26">
        <f t="shared" si="83"/>
        <v>0</v>
      </c>
      <c r="V186" s="26">
        <f t="shared" si="84"/>
        <v>0</v>
      </c>
      <c r="W186" s="26">
        <f t="shared" si="85"/>
        <v>19</v>
      </c>
      <c r="X186" s="1">
        <f t="shared" si="86"/>
        <v>200</v>
      </c>
      <c r="Y186" s="1">
        <f t="shared" si="87"/>
        <v>2</v>
      </c>
      <c r="Z186">
        <f t="shared" si="88"/>
        <v>240</v>
      </c>
      <c r="AC186">
        <f t="shared" si="89"/>
        <v>202</v>
      </c>
      <c r="AD186">
        <f t="shared" si="90"/>
        <v>2</v>
      </c>
      <c r="AE186">
        <f t="shared" si="91"/>
        <v>19</v>
      </c>
      <c r="AF186">
        <f t="shared" si="92"/>
        <v>2</v>
      </c>
    </row>
    <row r="187" spans="1:32" x14ac:dyDescent="0.15">
      <c r="A187" s="26">
        <v>183</v>
      </c>
      <c r="B187" s="26">
        <f t="shared" si="64"/>
        <v>0</v>
      </c>
      <c r="C187" s="26">
        <f t="shared" si="65"/>
        <v>0</v>
      </c>
      <c r="D187" s="26">
        <f t="shared" si="66"/>
        <v>0</v>
      </c>
      <c r="E187" s="26">
        <f t="shared" si="67"/>
        <v>0</v>
      </c>
      <c r="F187" s="26">
        <f t="shared" si="68"/>
        <v>0</v>
      </c>
      <c r="G187" s="26">
        <f t="shared" si="69"/>
        <v>0</v>
      </c>
      <c r="H187" s="26">
        <f t="shared" si="70"/>
        <v>0</v>
      </c>
      <c r="I187" s="26">
        <f t="shared" si="71"/>
        <v>0</v>
      </c>
      <c r="J187" s="26">
        <f t="shared" si="72"/>
        <v>0</v>
      </c>
      <c r="K187" s="26">
        <f t="shared" si="73"/>
        <v>0</v>
      </c>
      <c r="L187" s="26">
        <f t="shared" si="74"/>
        <v>0</v>
      </c>
      <c r="M187" s="26">
        <f t="shared" si="75"/>
        <v>0</v>
      </c>
      <c r="N187" s="26">
        <f t="shared" si="76"/>
        <v>0</v>
      </c>
      <c r="O187" s="26">
        <f t="shared" si="77"/>
        <v>0</v>
      </c>
      <c r="P187" s="26">
        <f t="shared" si="78"/>
        <v>0</v>
      </c>
      <c r="Q187" s="26">
        <f t="shared" si="79"/>
        <v>0</v>
      </c>
      <c r="R187" s="26">
        <f t="shared" si="80"/>
        <v>0</v>
      </c>
      <c r="S187" s="26">
        <f t="shared" si="81"/>
        <v>0</v>
      </c>
      <c r="T187" s="26">
        <f t="shared" si="82"/>
        <v>15</v>
      </c>
      <c r="U187" s="26">
        <f t="shared" si="83"/>
        <v>0</v>
      </c>
      <c r="V187" s="26">
        <f t="shared" si="84"/>
        <v>0</v>
      </c>
      <c r="W187" s="26">
        <f t="shared" si="85"/>
        <v>19</v>
      </c>
      <c r="X187" s="1">
        <f t="shared" si="86"/>
        <v>400</v>
      </c>
      <c r="Y187" s="1">
        <f t="shared" si="87"/>
        <v>3</v>
      </c>
      <c r="Z187">
        <f t="shared" si="88"/>
        <v>390</v>
      </c>
      <c r="AC187">
        <f t="shared" si="89"/>
        <v>203</v>
      </c>
      <c r="AD187">
        <f t="shared" si="90"/>
        <v>2</v>
      </c>
      <c r="AE187">
        <f t="shared" si="91"/>
        <v>19</v>
      </c>
      <c r="AF187">
        <f t="shared" si="92"/>
        <v>3</v>
      </c>
    </row>
    <row r="188" spans="1:32" x14ac:dyDescent="0.15">
      <c r="A188" s="26">
        <v>184</v>
      </c>
      <c r="B188" s="26">
        <f t="shared" si="64"/>
        <v>0</v>
      </c>
      <c r="C188" s="26">
        <f t="shared" si="65"/>
        <v>0</v>
      </c>
      <c r="D188" s="26">
        <f t="shared" si="66"/>
        <v>0</v>
      </c>
      <c r="E188" s="26">
        <f t="shared" si="67"/>
        <v>0</v>
      </c>
      <c r="F188" s="26">
        <f t="shared" si="68"/>
        <v>0</v>
      </c>
      <c r="G188" s="26">
        <f t="shared" si="69"/>
        <v>0</v>
      </c>
      <c r="H188" s="26">
        <f t="shared" si="70"/>
        <v>0</v>
      </c>
      <c r="I188" s="26">
        <f t="shared" si="71"/>
        <v>0</v>
      </c>
      <c r="J188" s="26">
        <f t="shared" si="72"/>
        <v>0</v>
      </c>
      <c r="K188" s="26">
        <f t="shared" si="73"/>
        <v>0</v>
      </c>
      <c r="L188" s="26">
        <f t="shared" si="74"/>
        <v>0</v>
      </c>
      <c r="M188" s="26">
        <f t="shared" si="75"/>
        <v>0</v>
      </c>
      <c r="N188" s="26">
        <f t="shared" si="76"/>
        <v>0</v>
      </c>
      <c r="O188" s="26">
        <f t="shared" si="77"/>
        <v>0</v>
      </c>
      <c r="P188" s="26">
        <f t="shared" si="78"/>
        <v>0</v>
      </c>
      <c r="Q188" s="26">
        <f t="shared" si="79"/>
        <v>0</v>
      </c>
      <c r="R188" s="26">
        <f t="shared" si="80"/>
        <v>0</v>
      </c>
      <c r="S188" s="26">
        <f t="shared" si="81"/>
        <v>0</v>
      </c>
      <c r="T188" s="26">
        <f t="shared" si="82"/>
        <v>20</v>
      </c>
      <c r="U188" s="26">
        <f t="shared" si="83"/>
        <v>0</v>
      </c>
      <c r="V188" s="26">
        <f t="shared" si="84"/>
        <v>0</v>
      </c>
      <c r="W188" s="26">
        <f t="shared" si="85"/>
        <v>19</v>
      </c>
      <c r="X188" s="1">
        <f t="shared" si="86"/>
        <v>800</v>
      </c>
      <c r="Y188" s="1">
        <f t="shared" si="87"/>
        <v>4</v>
      </c>
      <c r="Z188">
        <f t="shared" si="88"/>
        <v>540</v>
      </c>
      <c r="AC188">
        <f t="shared" si="89"/>
        <v>204</v>
      </c>
      <c r="AD188">
        <f t="shared" si="90"/>
        <v>2</v>
      </c>
      <c r="AE188">
        <f t="shared" si="91"/>
        <v>19</v>
      </c>
      <c r="AF188">
        <f t="shared" si="92"/>
        <v>4</v>
      </c>
    </row>
    <row r="189" spans="1:32" x14ac:dyDescent="0.15">
      <c r="A189" s="26">
        <v>185</v>
      </c>
      <c r="B189" s="26">
        <f t="shared" si="64"/>
        <v>0</v>
      </c>
      <c r="C189" s="26">
        <f t="shared" si="65"/>
        <v>0</v>
      </c>
      <c r="D189" s="26">
        <f t="shared" si="66"/>
        <v>0</v>
      </c>
      <c r="E189" s="26">
        <f t="shared" si="67"/>
        <v>0</v>
      </c>
      <c r="F189" s="26">
        <f t="shared" si="68"/>
        <v>0</v>
      </c>
      <c r="G189" s="26">
        <f t="shared" si="69"/>
        <v>0</v>
      </c>
      <c r="H189" s="26">
        <f t="shared" si="70"/>
        <v>0</v>
      </c>
      <c r="I189" s="26">
        <f t="shared" si="71"/>
        <v>0</v>
      </c>
      <c r="J189" s="26">
        <f t="shared" si="72"/>
        <v>0</v>
      </c>
      <c r="K189" s="26">
        <f t="shared" si="73"/>
        <v>0</v>
      </c>
      <c r="L189" s="26">
        <f t="shared" si="74"/>
        <v>0</v>
      </c>
      <c r="M189" s="26">
        <f t="shared" si="75"/>
        <v>0</v>
      </c>
      <c r="N189" s="26">
        <f t="shared" si="76"/>
        <v>0</v>
      </c>
      <c r="O189" s="26">
        <f t="shared" si="77"/>
        <v>0</v>
      </c>
      <c r="P189" s="26">
        <f t="shared" si="78"/>
        <v>0</v>
      </c>
      <c r="Q189" s="26">
        <f t="shared" si="79"/>
        <v>0</v>
      </c>
      <c r="R189" s="26">
        <f t="shared" si="80"/>
        <v>0</v>
      </c>
      <c r="S189" s="26">
        <f t="shared" si="81"/>
        <v>0</v>
      </c>
      <c r="T189" s="26">
        <f t="shared" si="82"/>
        <v>25</v>
      </c>
      <c r="U189" s="26">
        <f t="shared" si="83"/>
        <v>0</v>
      </c>
      <c r="V189" s="26">
        <f t="shared" si="84"/>
        <v>0</v>
      </c>
      <c r="W189" s="26">
        <f t="shared" si="85"/>
        <v>19</v>
      </c>
      <c r="X189" s="1">
        <f t="shared" si="86"/>
        <v>1600</v>
      </c>
      <c r="Y189" s="1">
        <f t="shared" si="87"/>
        <v>5</v>
      </c>
      <c r="Z189">
        <f t="shared" si="88"/>
        <v>750</v>
      </c>
      <c r="AC189">
        <f t="shared" si="89"/>
        <v>205</v>
      </c>
      <c r="AD189">
        <f t="shared" si="90"/>
        <v>2</v>
      </c>
      <c r="AE189">
        <f t="shared" si="91"/>
        <v>19</v>
      </c>
      <c r="AF189">
        <f t="shared" si="92"/>
        <v>5</v>
      </c>
    </row>
    <row r="190" spans="1:32" x14ac:dyDescent="0.15">
      <c r="A190" s="26">
        <v>186</v>
      </c>
      <c r="B190" s="26">
        <f t="shared" si="64"/>
        <v>0</v>
      </c>
      <c r="C190" s="26">
        <f t="shared" si="65"/>
        <v>0</v>
      </c>
      <c r="D190" s="26">
        <f t="shared" si="66"/>
        <v>0</v>
      </c>
      <c r="E190" s="26">
        <f t="shared" si="67"/>
        <v>0</v>
      </c>
      <c r="F190" s="26">
        <f t="shared" si="68"/>
        <v>0</v>
      </c>
      <c r="G190" s="26">
        <f t="shared" si="69"/>
        <v>0</v>
      </c>
      <c r="H190" s="26">
        <f t="shared" si="70"/>
        <v>0</v>
      </c>
      <c r="I190" s="26">
        <f t="shared" si="71"/>
        <v>0</v>
      </c>
      <c r="J190" s="26">
        <f t="shared" si="72"/>
        <v>0</v>
      </c>
      <c r="K190" s="26">
        <f t="shared" si="73"/>
        <v>0</v>
      </c>
      <c r="L190" s="26">
        <f t="shared" si="74"/>
        <v>0</v>
      </c>
      <c r="M190" s="26">
        <f t="shared" si="75"/>
        <v>0</v>
      </c>
      <c r="N190" s="26">
        <f t="shared" si="76"/>
        <v>0</v>
      </c>
      <c r="O190" s="26">
        <f t="shared" si="77"/>
        <v>0</v>
      </c>
      <c r="P190" s="26">
        <f t="shared" si="78"/>
        <v>0</v>
      </c>
      <c r="Q190" s="26">
        <f t="shared" si="79"/>
        <v>0</v>
      </c>
      <c r="R190" s="26">
        <f t="shared" si="80"/>
        <v>0</v>
      </c>
      <c r="S190" s="26">
        <f t="shared" si="81"/>
        <v>0</v>
      </c>
      <c r="T190" s="26">
        <f t="shared" si="82"/>
        <v>30</v>
      </c>
      <c r="U190" s="26">
        <f t="shared" si="83"/>
        <v>0</v>
      </c>
      <c r="V190" s="26">
        <f t="shared" si="84"/>
        <v>0</v>
      </c>
      <c r="W190" s="26">
        <f t="shared" si="85"/>
        <v>19</v>
      </c>
      <c r="X190" s="1">
        <f t="shared" si="86"/>
        <v>3200</v>
      </c>
      <c r="Y190" s="1">
        <f t="shared" si="87"/>
        <v>6</v>
      </c>
      <c r="Z190">
        <f t="shared" si="88"/>
        <v>960</v>
      </c>
      <c r="AC190">
        <f t="shared" si="89"/>
        <v>206</v>
      </c>
      <c r="AD190">
        <f t="shared" si="90"/>
        <v>2</v>
      </c>
      <c r="AE190">
        <f t="shared" si="91"/>
        <v>19</v>
      </c>
      <c r="AF190">
        <f t="shared" si="92"/>
        <v>6</v>
      </c>
    </row>
    <row r="191" spans="1:32" x14ac:dyDescent="0.15">
      <c r="A191" s="26">
        <v>187</v>
      </c>
      <c r="B191" s="26">
        <f t="shared" si="64"/>
        <v>0</v>
      </c>
      <c r="C191" s="26">
        <f t="shared" si="65"/>
        <v>0</v>
      </c>
      <c r="D191" s="26">
        <f t="shared" si="66"/>
        <v>0</v>
      </c>
      <c r="E191" s="26">
        <f t="shared" si="67"/>
        <v>0</v>
      </c>
      <c r="F191" s="26">
        <f t="shared" si="68"/>
        <v>0</v>
      </c>
      <c r="G191" s="26">
        <f t="shared" si="69"/>
        <v>0</v>
      </c>
      <c r="H191" s="26">
        <f t="shared" si="70"/>
        <v>0</v>
      </c>
      <c r="I191" s="26">
        <f t="shared" si="71"/>
        <v>0</v>
      </c>
      <c r="J191" s="26">
        <f t="shared" si="72"/>
        <v>0</v>
      </c>
      <c r="K191" s="26">
        <f t="shared" si="73"/>
        <v>0</v>
      </c>
      <c r="L191" s="26">
        <f t="shared" si="74"/>
        <v>0</v>
      </c>
      <c r="M191" s="26">
        <f t="shared" si="75"/>
        <v>0</v>
      </c>
      <c r="N191" s="26">
        <f t="shared" si="76"/>
        <v>0</v>
      </c>
      <c r="O191" s="26">
        <f t="shared" si="77"/>
        <v>0</v>
      </c>
      <c r="P191" s="26">
        <f t="shared" si="78"/>
        <v>0</v>
      </c>
      <c r="Q191" s="26">
        <f t="shared" si="79"/>
        <v>0</v>
      </c>
      <c r="R191" s="26">
        <f t="shared" si="80"/>
        <v>0</v>
      </c>
      <c r="S191" s="26">
        <f t="shared" si="81"/>
        <v>0</v>
      </c>
      <c r="T191" s="26">
        <f t="shared" si="82"/>
        <v>35</v>
      </c>
      <c r="U191" s="26">
        <f t="shared" si="83"/>
        <v>0</v>
      </c>
      <c r="V191" s="26">
        <f t="shared" si="84"/>
        <v>0</v>
      </c>
      <c r="W191" s="26">
        <f t="shared" si="85"/>
        <v>19</v>
      </c>
      <c r="X191" s="1">
        <f t="shared" si="86"/>
        <v>6400</v>
      </c>
      <c r="Y191" s="1">
        <f t="shared" si="87"/>
        <v>7</v>
      </c>
      <c r="Z191">
        <f t="shared" si="88"/>
        <v>1300</v>
      </c>
      <c r="AC191">
        <f t="shared" si="89"/>
        <v>207</v>
      </c>
      <c r="AD191">
        <f t="shared" si="90"/>
        <v>2</v>
      </c>
      <c r="AE191">
        <f t="shared" si="91"/>
        <v>19</v>
      </c>
      <c r="AF191">
        <f t="shared" si="92"/>
        <v>7</v>
      </c>
    </row>
    <row r="192" spans="1:32" x14ac:dyDescent="0.15">
      <c r="A192" s="26">
        <v>188</v>
      </c>
      <c r="B192" s="26">
        <f t="shared" si="64"/>
        <v>0</v>
      </c>
      <c r="C192" s="26">
        <f t="shared" si="65"/>
        <v>0</v>
      </c>
      <c r="D192" s="26">
        <f t="shared" si="66"/>
        <v>0</v>
      </c>
      <c r="E192" s="26">
        <f t="shared" si="67"/>
        <v>0</v>
      </c>
      <c r="F192" s="26">
        <f t="shared" si="68"/>
        <v>0</v>
      </c>
      <c r="G192" s="26">
        <f t="shared" si="69"/>
        <v>0</v>
      </c>
      <c r="H192" s="26">
        <f t="shared" si="70"/>
        <v>0</v>
      </c>
      <c r="I192" s="26">
        <f t="shared" si="71"/>
        <v>0</v>
      </c>
      <c r="J192" s="26">
        <f t="shared" si="72"/>
        <v>0</v>
      </c>
      <c r="K192" s="26">
        <f t="shared" si="73"/>
        <v>0</v>
      </c>
      <c r="L192" s="26">
        <f t="shared" si="74"/>
        <v>0</v>
      </c>
      <c r="M192" s="26">
        <f t="shared" si="75"/>
        <v>0</v>
      </c>
      <c r="N192" s="26">
        <f t="shared" si="76"/>
        <v>0</v>
      </c>
      <c r="O192" s="26">
        <f t="shared" si="77"/>
        <v>0</v>
      </c>
      <c r="P192" s="26">
        <f t="shared" si="78"/>
        <v>0</v>
      </c>
      <c r="Q192" s="26">
        <f t="shared" si="79"/>
        <v>0</v>
      </c>
      <c r="R192" s="26">
        <f t="shared" si="80"/>
        <v>0</v>
      </c>
      <c r="S192" s="26">
        <f t="shared" si="81"/>
        <v>0</v>
      </c>
      <c r="T192" s="26">
        <f t="shared" si="82"/>
        <v>40</v>
      </c>
      <c r="U192" s="26">
        <f t="shared" si="83"/>
        <v>0</v>
      </c>
      <c r="V192" s="26">
        <f t="shared" si="84"/>
        <v>0</v>
      </c>
      <c r="W192" s="26">
        <f t="shared" si="85"/>
        <v>19</v>
      </c>
      <c r="X192" s="1">
        <f t="shared" si="86"/>
        <v>12800</v>
      </c>
      <c r="Y192" s="1">
        <f t="shared" si="87"/>
        <v>8</v>
      </c>
      <c r="Z192">
        <f t="shared" si="88"/>
        <v>1640</v>
      </c>
      <c r="AC192">
        <f t="shared" si="89"/>
        <v>208</v>
      </c>
      <c r="AD192">
        <f t="shared" si="90"/>
        <v>2</v>
      </c>
      <c r="AE192">
        <f t="shared" si="91"/>
        <v>19</v>
      </c>
      <c r="AF192">
        <f t="shared" si="92"/>
        <v>8</v>
      </c>
    </row>
    <row r="193" spans="1:32" x14ac:dyDescent="0.15">
      <c r="A193" s="26">
        <v>189</v>
      </c>
      <c r="B193" s="26">
        <f t="shared" si="64"/>
        <v>0</v>
      </c>
      <c r="C193" s="26">
        <f t="shared" si="65"/>
        <v>0</v>
      </c>
      <c r="D193" s="26">
        <f t="shared" si="66"/>
        <v>0</v>
      </c>
      <c r="E193" s="26">
        <f t="shared" si="67"/>
        <v>0</v>
      </c>
      <c r="F193" s="26">
        <f t="shared" si="68"/>
        <v>0</v>
      </c>
      <c r="G193" s="26">
        <f t="shared" si="69"/>
        <v>0</v>
      </c>
      <c r="H193" s="26">
        <f t="shared" si="70"/>
        <v>0</v>
      </c>
      <c r="I193" s="26">
        <f t="shared" si="71"/>
        <v>0</v>
      </c>
      <c r="J193" s="26">
        <f t="shared" si="72"/>
        <v>0</v>
      </c>
      <c r="K193" s="26">
        <f t="shared" si="73"/>
        <v>0</v>
      </c>
      <c r="L193" s="26">
        <f t="shared" si="74"/>
        <v>0</v>
      </c>
      <c r="M193" s="26">
        <f t="shared" si="75"/>
        <v>0</v>
      </c>
      <c r="N193" s="26">
        <f t="shared" si="76"/>
        <v>0</v>
      </c>
      <c r="O193" s="26">
        <f t="shared" si="77"/>
        <v>0</v>
      </c>
      <c r="P193" s="26">
        <f t="shared" si="78"/>
        <v>0</v>
      </c>
      <c r="Q193" s="26">
        <f t="shared" si="79"/>
        <v>0</v>
      </c>
      <c r="R193" s="26">
        <f t="shared" si="80"/>
        <v>0</v>
      </c>
      <c r="S193" s="26">
        <f t="shared" si="81"/>
        <v>0</v>
      </c>
      <c r="T193" s="26">
        <f t="shared" si="82"/>
        <v>45</v>
      </c>
      <c r="U193" s="26">
        <f t="shared" si="83"/>
        <v>0</v>
      </c>
      <c r="V193" s="26">
        <f t="shared" si="84"/>
        <v>0</v>
      </c>
      <c r="W193" s="26">
        <f t="shared" si="85"/>
        <v>19</v>
      </c>
      <c r="X193" s="1">
        <f t="shared" si="86"/>
        <v>25600</v>
      </c>
      <c r="Y193" s="1">
        <f t="shared" si="87"/>
        <v>9</v>
      </c>
      <c r="Z193">
        <f t="shared" si="88"/>
        <v>1980</v>
      </c>
      <c r="AC193">
        <f t="shared" si="89"/>
        <v>209</v>
      </c>
      <c r="AD193">
        <f t="shared" si="90"/>
        <v>2</v>
      </c>
      <c r="AE193">
        <f t="shared" si="91"/>
        <v>19</v>
      </c>
      <c r="AF193">
        <f t="shared" si="92"/>
        <v>9</v>
      </c>
    </row>
    <row r="194" spans="1:32" x14ac:dyDescent="0.15">
      <c r="A194" s="26">
        <v>190</v>
      </c>
      <c r="B194" s="26">
        <f t="shared" si="64"/>
        <v>0</v>
      </c>
      <c r="C194" s="26">
        <f t="shared" si="65"/>
        <v>0</v>
      </c>
      <c r="D194" s="26">
        <f t="shared" si="66"/>
        <v>0</v>
      </c>
      <c r="E194" s="26">
        <f t="shared" si="67"/>
        <v>0</v>
      </c>
      <c r="F194" s="26">
        <f t="shared" si="68"/>
        <v>0</v>
      </c>
      <c r="G194" s="26">
        <f t="shared" si="69"/>
        <v>0</v>
      </c>
      <c r="H194" s="26">
        <f t="shared" si="70"/>
        <v>0</v>
      </c>
      <c r="I194" s="26">
        <f t="shared" si="71"/>
        <v>0</v>
      </c>
      <c r="J194" s="26">
        <f t="shared" si="72"/>
        <v>0</v>
      </c>
      <c r="K194" s="26">
        <f t="shared" si="73"/>
        <v>0</v>
      </c>
      <c r="L194" s="26">
        <f t="shared" si="74"/>
        <v>0</v>
      </c>
      <c r="M194" s="26">
        <f t="shared" si="75"/>
        <v>0</v>
      </c>
      <c r="N194" s="26">
        <f t="shared" si="76"/>
        <v>0</v>
      </c>
      <c r="O194" s="26">
        <f t="shared" si="77"/>
        <v>0</v>
      </c>
      <c r="P194" s="26">
        <f t="shared" si="78"/>
        <v>0</v>
      </c>
      <c r="Q194" s="26">
        <f t="shared" si="79"/>
        <v>0</v>
      </c>
      <c r="R194" s="26">
        <f t="shared" si="80"/>
        <v>0</v>
      </c>
      <c r="S194" s="26">
        <f t="shared" si="81"/>
        <v>0</v>
      </c>
      <c r="T194" s="26">
        <f t="shared" si="82"/>
        <v>50</v>
      </c>
      <c r="U194" s="26">
        <f t="shared" si="83"/>
        <v>0</v>
      </c>
      <c r="V194" s="26">
        <f t="shared" si="84"/>
        <v>0</v>
      </c>
      <c r="W194" s="26">
        <f t="shared" si="85"/>
        <v>19</v>
      </c>
      <c r="X194" s="1">
        <f t="shared" si="86"/>
        <v>51200</v>
      </c>
      <c r="Y194" s="1">
        <f t="shared" si="87"/>
        <v>10</v>
      </c>
      <c r="Z194">
        <f t="shared" si="88"/>
        <v>2352</v>
      </c>
      <c r="AC194">
        <f t="shared" si="89"/>
        <v>210</v>
      </c>
      <c r="AD194">
        <f t="shared" si="90"/>
        <v>2</v>
      </c>
      <c r="AE194">
        <f t="shared" si="91"/>
        <v>19</v>
      </c>
      <c r="AF194">
        <f t="shared" si="92"/>
        <v>10</v>
      </c>
    </row>
    <row r="195" spans="1:32" x14ac:dyDescent="0.15">
      <c r="A195" s="26">
        <v>191</v>
      </c>
      <c r="B195" s="26">
        <f t="shared" si="64"/>
        <v>0</v>
      </c>
      <c r="C195" s="26">
        <f t="shared" si="65"/>
        <v>0</v>
      </c>
      <c r="D195" s="26">
        <f t="shared" si="66"/>
        <v>0</v>
      </c>
      <c r="E195" s="26">
        <f t="shared" si="67"/>
        <v>0</v>
      </c>
      <c r="F195" s="26">
        <f t="shared" si="68"/>
        <v>0</v>
      </c>
      <c r="G195" s="26">
        <f t="shared" si="69"/>
        <v>0</v>
      </c>
      <c r="H195" s="26">
        <f t="shared" si="70"/>
        <v>0</v>
      </c>
      <c r="I195" s="26">
        <f t="shared" si="71"/>
        <v>0</v>
      </c>
      <c r="J195" s="26">
        <f t="shared" si="72"/>
        <v>0</v>
      </c>
      <c r="K195" s="26">
        <f t="shared" si="73"/>
        <v>0</v>
      </c>
      <c r="L195" s="26">
        <f t="shared" si="74"/>
        <v>0</v>
      </c>
      <c r="M195" s="26">
        <f t="shared" si="75"/>
        <v>0</v>
      </c>
      <c r="N195" s="26">
        <f t="shared" si="76"/>
        <v>0</v>
      </c>
      <c r="O195" s="26">
        <f t="shared" si="77"/>
        <v>0</v>
      </c>
      <c r="P195" s="26">
        <f t="shared" si="78"/>
        <v>0</v>
      </c>
      <c r="Q195" s="26">
        <f t="shared" si="79"/>
        <v>0</v>
      </c>
      <c r="R195" s="26">
        <f t="shared" si="80"/>
        <v>0</v>
      </c>
      <c r="S195" s="26">
        <f t="shared" si="81"/>
        <v>0</v>
      </c>
      <c r="T195" s="26">
        <f t="shared" si="82"/>
        <v>0</v>
      </c>
      <c r="U195" s="26">
        <f t="shared" si="83"/>
        <v>1</v>
      </c>
      <c r="V195" s="26">
        <f t="shared" si="84"/>
        <v>0</v>
      </c>
      <c r="W195" s="26">
        <f t="shared" si="85"/>
        <v>20</v>
      </c>
      <c r="X195" s="1">
        <f t="shared" si="86"/>
        <v>60</v>
      </c>
      <c r="Y195" s="1">
        <f t="shared" si="87"/>
        <v>1</v>
      </c>
      <c r="Z195">
        <f t="shared" si="88"/>
        <v>135</v>
      </c>
      <c r="AC195">
        <f t="shared" si="89"/>
        <v>201</v>
      </c>
      <c r="AD195">
        <f t="shared" si="90"/>
        <v>2</v>
      </c>
      <c r="AE195">
        <f t="shared" si="91"/>
        <v>20</v>
      </c>
      <c r="AF195">
        <f t="shared" si="92"/>
        <v>1</v>
      </c>
    </row>
    <row r="196" spans="1:32" x14ac:dyDescent="0.15">
      <c r="A196" s="26">
        <v>192</v>
      </c>
      <c r="B196" s="26">
        <f t="shared" si="64"/>
        <v>0</v>
      </c>
      <c r="C196" s="26">
        <f t="shared" si="65"/>
        <v>0</v>
      </c>
      <c r="D196" s="26">
        <f t="shared" si="66"/>
        <v>0</v>
      </c>
      <c r="E196" s="26">
        <f t="shared" si="67"/>
        <v>0</v>
      </c>
      <c r="F196" s="26">
        <f t="shared" si="68"/>
        <v>0</v>
      </c>
      <c r="G196" s="26">
        <f t="shared" si="69"/>
        <v>0</v>
      </c>
      <c r="H196" s="26">
        <f t="shared" si="70"/>
        <v>0</v>
      </c>
      <c r="I196" s="26">
        <f t="shared" si="71"/>
        <v>0</v>
      </c>
      <c r="J196" s="26">
        <f t="shared" si="72"/>
        <v>0</v>
      </c>
      <c r="K196" s="26">
        <f t="shared" si="73"/>
        <v>0</v>
      </c>
      <c r="L196" s="26">
        <f t="shared" si="74"/>
        <v>0</v>
      </c>
      <c r="M196" s="26">
        <f t="shared" si="75"/>
        <v>0</v>
      </c>
      <c r="N196" s="26">
        <f t="shared" si="76"/>
        <v>0</v>
      </c>
      <c r="O196" s="26">
        <f t="shared" si="77"/>
        <v>0</v>
      </c>
      <c r="P196" s="26">
        <f t="shared" si="78"/>
        <v>0</v>
      </c>
      <c r="Q196" s="26">
        <f t="shared" si="79"/>
        <v>0</v>
      </c>
      <c r="R196" s="26">
        <f t="shared" si="80"/>
        <v>0</v>
      </c>
      <c r="S196" s="26">
        <f t="shared" si="81"/>
        <v>0</v>
      </c>
      <c r="T196" s="26">
        <f t="shared" si="82"/>
        <v>0</v>
      </c>
      <c r="U196" s="26">
        <f t="shared" si="83"/>
        <v>2</v>
      </c>
      <c r="V196" s="26">
        <f t="shared" si="84"/>
        <v>0</v>
      </c>
      <c r="W196" s="26">
        <f t="shared" si="85"/>
        <v>20</v>
      </c>
      <c r="X196" s="1">
        <f t="shared" si="86"/>
        <v>200</v>
      </c>
      <c r="Y196" s="1">
        <f t="shared" si="87"/>
        <v>2</v>
      </c>
      <c r="Z196">
        <f t="shared" si="88"/>
        <v>240</v>
      </c>
      <c r="AC196">
        <f t="shared" si="89"/>
        <v>202</v>
      </c>
      <c r="AD196">
        <f t="shared" si="90"/>
        <v>2</v>
      </c>
      <c r="AE196">
        <f t="shared" si="91"/>
        <v>20</v>
      </c>
      <c r="AF196">
        <f t="shared" si="92"/>
        <v>2</v>
      </c>
    </row>
    <row r="197" spans="1:32" x14ac:dyDescent="0.15">
      <c r="A197" s="26">
        <v>193</v>
      </c>
      <c r="B197" s="26">
        <f t="shared" si="64"/>
        <v>0</v>
      </c>
      <c r="C197" s="26">
        <f t="shared" si="65"/>
        <v>0</v>
      </c>
      <c r="D197" s="26">
        <f t="shared" si="66"/>
        <v>0</v>
      </c>
      <c r="E197" s="26">
        <f t="shared" si="67"/>
        <v>0</v>
      </c>
      <c r="F197" s="26">
        <f t="shared" si="68"/>
        <v>0</v>
      </c>
      <c r="G197" s="26">
        <f t="shared" si="69"/>
        <v>0</v>
      </c>
      <c r="H197" s="26">
        <f t="shared" si="70"/>
        <v>0</v>
      </c>
      <c r="I197" s="26">
        <f t="shared" si="71"/>
        <v>0</v>
      </c>
      <c r="J197" s="26">
        <f t="shared" si="72"/>
        <v>0</v>
      </c>
      <c r="K197" s="26">
        <f t="shared" si="73"/>
        <v>0</v>
      </c>
      <c r="L197" s="26">
        <f t="shared" si="74"/>
        <v>0</v>
      </c>
      <c r="M197" s="26">
        <f t="shared" si="75"/>
        <v>0</v>
      </c>
      <c r="N197" s="26">
        <f t="shared" si="76"/>
        <v>0</v>
      </c>
      <c r="O197" s="26">
        <f t="shared" si="77"/>
        <v>0</v>
      </c>
      <c r="P197" s="26">
        <f t="shared" si="78"/>
        <v>0</v>
      </c>
      <c r="Q197" s="26">
        <f t="shared" si="79"/>
        <v>0</v>
      </c>
      <c r="R197" s="26">
        <f t="shared" si="80"/>
        <v>0</v>
      </c>
      <c r="S197" s="26">
        <f t="shared" si="81"/>
        <v>0</v>
      </c>
      <c r="T197" s="26">
        <f t="shared" si="82"/>
        <v>0</v>
      </c>
      <c r="U197" s="26">
        <f t="shared" si="83"/>
        <v>3</v>
      </c>
      <c r="V197" s="26">
        <f t="shared" si="84"/>
        <v>0</v>
      </c>
      <c r="W197" s="26">
        <f t="shared" si="85"/>
        <v>20</v>
      </c>
      <c r="X197" s="1">
        <f t="shared" si="86"/>
        <v>400</v>
      </c>
      <c r="Y197" s="1">
        <f t="shared" si="87"/>
        <v>3</v>
      </c>
      <c r="Z197">
        <f t="shared" si="88"/>
        <v>390</v>
      </c>
      <c r="AC197">
        <f t="shared" si="89"/>
        <v>203</v>
      </c>
      <c r="AD197">
        <f t="shared" si="90"/>
        <v>2</v>
      </c>
      <c r="AE197">
        <f t="shared" si="91"/>
        <v>20</v>
      </c>
      <c r="AF197">
        <f t="shared" si="92"/>
        <v>3</v>
      </c>
    </row>
    <row r="198" spans="1:32" x14ac:dyDescent="0.15">
      <c r="A198" s="26">
        <v>194</v>
      </c>
      <c r="B198" s="26">
        <f t="shared" ref="B198:B261" si="93">VLOOKUP($AE198,$AL:$BG,AM$3-1,FALSE)*VLOOKUP($AC198,$BK:$CO,BS$1,FALSE)</f>
        <v>0</v>
      </c>
      <c r="C198" s="26">
        <f t="shared" ref="C198:C261" si="94">VLOOKUP($AE198,$AL:$BG,AN$3-1,FALSE)*VLOOKUP($AC198,$BK:$CO,BT$1,FALSE)</f>
        <v>0</v>
      </c>
      <c r="D198" s="26">
        <f t="shared" ref="D198:D261" si="95">VLOOKUP($AE198,$AL:$BG,AO$3-1,FALSE)*VLOOKUP($AC198,$BK:$CO,BU$1,FALSE)</f>
        <v>0</v>
      </c>
      <c r="E198" s="26">
        <f t="shared" ref="E198:E261" si="96">VLOOKUP($AE198,$AL:$BG,AP$3-1,FALSE)*VLOOKUP($AC198,$BK:$CO,BV$1,FALSE)</f>
        <v>0</v>
      </c>
      <c r="F198" s="26">
        <f t="shared" ref="F198:F261" si="97">VLOOKUP($AE198,$AL:$BG,AQ$3-1,FALSE)*VLOOKUP($AC198,$BK:$CO,BW$1,FALSE)</f>
        <v>0</v>
      </c>
      <c r="G198" s="26">
        <f t="shared" ref="G198:G261" si="98">VLOOKUP($AE198,$AL:$BG,AR$3-1,FALSE)*VLOOKUP($AC198,$BK:$CO,BX$1,FALSE)</f>
        <v>0</v>
      </c>
      <c r="H198" s="26">
        <f t="shared" ref="H198:H261" si="99">VLOOKUP($AE198,$AL:$BG,AS$3-1,FALSE)*VLOOKUP($AC198,$BK:$CO,BY$1,FALSE)</f>
        <v>0</v>
      </c>
      <c r="I198" s="26">
        <f t="shared" ref="I198:I261" si="100">VLOOKUP($AE198,$AL:$BG,AT$3-1,FALSE)*VLOOKUP($AC198,$BK:$CO,BZ$1,FALSE)</f>
        <v>0</v>
      </c>
      <c r="J198" s="26">
        <f t="shared" ref="J198:J261" si="101">VLOOKUP($AE198,$AL:$BG,AU$3-1,FALSE)*VLOOKUP($AC198,$BK:$CO,CA$1,FALSE)</f>
        <v>0</v>
      </c>
      <c r="K198" s="26">
        <f t="shared" ref="K198:K261" si="102">VLOOKUP($AE198,$AL:$BG,AV$3-1,FALSE)*VLOOKUP($AC198,$BK:$CO,CB$1,FALSE)</f>
        <v>0</v>
      </c>
      <c r="L198" s="26">
        <f t="shared" ref="L198:L261" si="103">VLOOKUP($AE198,$AL:$BG,AW$3-1,FALSE)*VLOOKUP($AC198,$BK:$CO,CC$1,FALSE)</f>
        <v>0</v>
      </c>
      <c r="M198" s="26">
        <f t="shared" ref="M198:M261" si="104">VLOOKUP($AE198,$AL:$BG,AX$3-1,FALSE)*VLOOKUP($AC198,$BK:$CO,CD$1,FALSE)</f>
        <v>0</v>
      </c>
      <c r="N198" s="26">
        <f t="shared" ref="N198:N261" si="105">VLOOKUP($AE198,$AL:$BG,AY$3-1,FALSE)*VLOOKUP($AC198,$BK:$CO,CE$1,FALSE)</f>
        <v>0</v>
      </c>
      <c r="O198" s="26">
        <f t="shared" ref="O198:O261" si="106">VLOOKUP($AE198,$AL:$BG,AZ$3-1,FALSE)*VLOOKUP($AC198,$BK:$CO,CF$1,FALSE)</f>
        <v>0</v>
      </c>
      <c r="P198" s="26">
        <f t="shared" ref="P198:P261" si="107">VLOOKUP($AE198,$AL:$BG,BA$3-1,FALSE)*VLOOKUP($AC198,$BK:$CO,CG$1,FALSE)</f>
        <v>0</v>
      </c>
      <c r="Q198" s="26">
        <f t="shared" ref="Q198:Q261" si="108">VLOOKUP($AE198,$AL:$BG,BB$3-1,FALSE)*VLOOKUP($AC198,$BK:$CO,CH$1,FALSE)</f>
        <v>0</v>
      </c>
      <c r="R198" s="26">
        <f t="shared" ref="R198:R261" si="109">VLOOKUP($AE198,$AL:$BG,BC$3-1,FALSE)*VLOOKUP($AC198,$BK:$CO,CI$1,FALSE)</f>
        <v>0</v>
      </c>
      <c r="S198" s="26">
        <f t="shared" ref="S198:S261" si="110">VLOOKUP($AE198,$AL:$BG,BD$3-1,FALSE)*VLOOKUP($AC198,$BK:$CO,CJ$1,FALSE)</f>
        <v>0</v>
      </c>
      <c r="T198" s="26">
        <f t="shared" ref="T198:T261" si="111">VLOOKUP($AE198,$AL:$BG,BE$3-1,FALSE)*VLOOKUP($AC198,$BK:$CO,CK$1,FALSE)</f>
        <v>0</v>
      </c>
      <c r="U198" s="26">
        <f t="shared" ref="U198:U261" si="112">VLOOKUP($AE198,$AL:$BG,BF$3-1,FALSE)*VLOOKUP($AC198,$BK:$CO,CL$1,FALSE)</f>
        <v>4</v>
      </c>
      <c r="V198" s="26">
        <f t="shared" ref="V198:V261" si="113">VLOOKUP($AE198,$AL:$BG,BG$3-1,FALSE)*VLOOKUP($AC198,$BK:$CO,CM$1,FALSE)</f>
        <v>0</v>
      </c>
      <c r="W198" s="26">
        <f t="shared" ref="W198:W261" si="114">AE198</f>
        <v>20</v>
      </c>
      <c r="X198" s="1">
        <f t="shared" ref="X198:X261" si="115">VLOOKUP(AC198,BK:CO,31)</f>
        <v>800</v>
      </c>
      <c r="Y198" s="1">
        <f t="shared" ref="Y198:Y261" si="116">AF198</f>
        <v>4</v>
      </c>
      <c r="Z198">
        <f t="shared" ref="Z198:Z261" si="117">VLOOKUP(AC198,BK:CN,30)</f>
        <v>540</v>
      </c>
      <c r="AC198">
        <f t="shared" ref="AC198:AC261" si="118">AD198*100+AF198</f>
        <v>204</v>
      </c>
      <c r="AD198">
        <f t="shared" ref="AD198:AD261" si="119">VLOOKUP(AE198,AJ:AK,2,FALSE)</f>
        <v>2</v>
      </c>
      <c r="AE198">
        <f t="shared" si="91"/>
        <v>20</v>
      </c>
      <c r="AF198">
        <f t="shared" si="92"/>
        <v>4</v>
      </c>
    </row>
    <row r="199" spans="1:32" x14ac:dyDescent="0.15">
      <c r="A199" s="26">
        <v>195</v>
      </c>
      <c r="B199" s="26">
        <f t="shared" si="93"/>
        <v>0</v>
      </c>
      <c r="C199" s="26">
        <f t="shared" si="94"/>
        <v>0</v>
      </c>
      <c r="D199" s="26">
        <f t="shared" si="95"/>
        <v>0</v>
      </c>
      <c r="E199" s="26">
        <f t="shared" si="96"/>
        <v>0</v>
      </c>
      <c r="F199" s="26">
        <f t="shared" si="97"/>
        <v>0</v>
      </c>
      <c r="G199" s="26">
        <f t="shared" si="98"/>
        <v>0</v>
      </c>
      <c r="H199" s="26">
        <f t="shared" si="99"/>
        <v>0</v>
      </c>
      <c r="I199" s="26">
        <f t="shared" si="100"/>
        <v>0</v>
      </c>
      <c r="J199" s="26">
        <f t="shared" si="101"/>
        <v>0</v>
      </c>
      <c r="K199" s="26">
        <f t="shared" si="102"/>
        <v>0</v>
      </c>
      <c r="L199" s="26">
        <f t="shared" si="103"/>
        <v>0</v>
      </c>
      <c r="M199" s="26">
        <f t="shared" si="104"/>
        <v>0</v>
      </c>
      <c r="N199" s="26">
        <f t="shared" si="105"/>
        <v>0</v>
      </c>
      <c r="O199" s="26">
        <f t="shared" si="106"/>
        <v>0</v>
      </c>
      <c r="P199" s="26">
        <f t="shared" si="107"/>
        <v>0</v>
      </c>
      <c r="Q199" s="26">
        <f t="shared" si="108"/>
        <v>0</v>
      </c>
      <c r="R199" s="26">
        <f t="shared" si="109"/>
        <v>0</v>
      </c>
      <c r="S199" s="26">
        <f t="shared" si="110"/>
        <v>0</v>
      </c>
      <c r="T199" s="26">
        <f t="shared" si="111"/>
        <v>0</v>
      </c>
      <c r="U199" s="26">
        <f t="shared" si="112"/>
        <v>5</v>
      </c>
      <c r="V199" s="26">
        <f t="shared" si="113"/>
        <v>0</v>
      </c>
      <c r="W199" s="26">
        <f t="shared" si="114"/>
        <v>20</v>
      </c>
      <c r="X199" s="1">
        <f t="shared" si="115"/>
        <v>1600</v>
      </c>
      <c r="Y199" s="1">
        <f t="shared" si="116"/>
        <v>5</v>
      </c>
      <c r="Z199">
        <f t="shared" si="117"/>
        <v>750</v>
      </c>
      <c r="AC199">
        <f t="shared" si="118"/>
        <v>205</v>
      </c>
      <c r="AD199">
        <f t="shared" si="119"/>
        <v>2</v>
      </c>
      <c r="AE199">
        <f t="shared" ref="AE199:AE262" si="120">IF(AF199=1,AE198+1,AE198)</f>
        <v>20</v>
      </c>
      <c r="AF199">
        <f t="shared" ref="AF199:AF262" si="121">IF(AF198=10,1,AF198+1)</f>
        <v>5</v>
      </c>
    </row>
    <row r="200" spans="1:32" x14ac:dyDescent="0.15">
      <c r="A200" s="26">
        <v>196</v>
      </c>
      <c r="B200" s="26">
        <f t="shared" si="93"/>
        <v>0</v>
      </c>
      <c r="C200" s="26">
        <f t="shared" si="94"/>
        <v>0</v>
      </c>
      <c r="D200" s="26">
        <f t="shared" si="95"/>
        <v>0</v>
      </c>
      <c r="E200" s="26">
        <f t="shared" si="96"/>
        <v>0</v>
      </c>
      <c r="F200" s="26">
        <f t="shared" si="97"/>
        <v>0</v>
      </c>
      <c r="G200" s="26">
        <f t="shared" si="98"/>
        <v>0</v>
      </c>
      <c r="H200" s="26">
        <f t="shared" si="99"/>
        <v>0</v>
      </c>
      <c r="I200" s="26">
        <f t="shared" si="100"/>
        <v>0</v>
      </c>
      <c r="J200" s="26">
        <f t="shared" si="101"/>
        <v>0</v>
      </c>
      <c r="K200" s="26">
        <f t="shared" si="102"/>
        <v>0</v>
      </c>
      <c r="L200" s="26">
        <f t="shared" si="103"/>
        <v>0</v>
      </c>
      <c r="M200" s="26">
        <f t="shared" si="104"/>
        <v>0</v>
      </c>
      <c r="N200" s="26">
        <f t="shared" si="105"/>
        <v>0</v>
      </c>
      <c r="O200" s="26">
        <f t="shared" si="106"/>
        <v>0</v>
      </c>
      <c r="P200" s="26">
        <f t="shared" si="107"/>
        <v>0</v>
      </c>
      <c r="Q200" s="26">
        <f t="shared" si="108"/>
        <v>0</v>
      </c>
      <c r="R200" s="26">
        <f t="shared" si="109"/>
        <v>0</v>
      </c>
      <c r="S200" s="26">
        <f t="shared" si="110"/>
        <v>0</v>
      </c>
      <c r="T200" s="26">
        <f t="shared" si="111"/>
        <v>0</v>
      </c>
      <c r="U200" s="26">
        <f t="shared" si="112"/>
        <v>6</v>
      </c>
      <c r="V200" s="26">
        <f t="shared" si="113"/>
        <v>0</v>
      </c>
      <c r="W200" s="26">
        <f t="shared" si="114"/>
        <v>20</v>
      </c>
      <c r="X200" s="1">
        <f t="shared" si="115"/>
        <v>3200</v>
      </c>
      <c r="Y200" s="1">
        <f t="shared" si="116"/>
        <v>6</v>
      </c>
      <c r="Z200">
        <f t="shared" si="117"/>
        <v>960</v>
      </c>
      <c r="AC200">
        <f t="shared" si="118"/>
        <v>206</v>
      </c>
      <c r="AD200">
        <f t="shared" si="119"/>
        <v>2</v>
      </c>
      <c r="AE200">
        <f t="shared" si="120"/>
        <v>20</v>
      </c>
      <c r="AF200">
        <f t="shared" si="121"/>
        <v>6</v>
      </c>
    </row>
    <row r="201" spans="1:32" x14ac:dyDescent="0.15">
      <c r="A201" s="26">
        <v>197</v>
      </c>
      <c r="B201" s="26">
        <f t="shared" si="93"/>
        <v>0</v>
      </c>
      <c r="C201" s="26">
        <f t="shared" si="94"/>
        <v>0</v>
      </c>
      <c r="D201" s="26">
        <f t="shared" si="95"/>
        <v>0</v>
      </c>
      <c r="E201" s="26">
        <f t="shared" si="96"/>
        <v>0</v>
      </c>
      <c r="F201" s="26">
        <f t="shared" si="97"/>
        <v>0</v>
      </c>
      <c r="G201" s="26">
        <f t="shared" si="98"/>
        <v>0</v>
      </c>
      <c r="H201" s="26">
        <f t="shared" si="99"/>
        <v>0</v>
      </c>
      <c r="I201" s="26">
        <f t="shared" si="100"/>
        <v>0</v>
      </c>
      <c r="J201" s="26">
        <f t="shared" si="101"/>
        <v>0</v>
      </c>
      <c r="K201" s="26">
        <f t="shared" si="102"/>
        <v>0</v>
      </c>
      <c r="L201" s="26">
        <f t="shared" si="103"/>
        <v>0</v>
      </c>
      <c r="M201" s="26">
        <f t="shared" si="104"/>
        <v>0</v>
      </c>
      <c r="N201" s="26">
        <f t="shared" si="105"/>
        <v>0</v>
      </c>
      <c r="O201" s="26">
        <f t="shared" si="106"/>
        <v>0</v>
      </c>
      <c r="P201" s="26">
        <f t="shared" si="107"/>
        <v>0</v>
      </c>
      <c r="Q201" s="26">
        <f t="shared" si="108"/>
        <v>0</v>
      </c>
      <c r="R201" s="26">
        <f t="shared" si="109"/>
        <v>0</v>
      </c>
      <c r="S201" s="26">
        <f t="shared" si="110"/>
        <v>0</v>
      </c>
      <c r="T201" s="26">
        <f t="shared" si="111"/>
        <v>0</v>
      </c>
      <c r="U201" s="26">
        <f t="shared" si="112"/>
        <v>7</v>
      </c>
      <c r="V201" s="26">
        <f t="shared" si="113"/>
        <v>0</v>
      </c>
      <c r="W201" s="26">
        <f t="shared" si="114"/>
        <v>20</v>
      </c>
      <c r="X201" s="1">
        <f t="shared" si="115"/>
        <v>6400</v>
      </c>
      <c r="Y201" s="1">
        <f t="shared" si="116"/>
        <v>7</v>
      </c>
      <c r="Z201">
        <f t="shared" si="117"/>
        <v>1300</v>
      </c>
      <c r="AC201">
        <f t="shared" si="118"/>
        <v>207</v>
      </c>
      <c r="AD201">
        <f t="shared" si="119"/>
        <v>2</v>
      </c>
      <c r="AE201">
        <f t="shared" si="120"/>
        <v>20</v>
      </c>
      <c r="AF201">
        <f t="shared" si="121"/>
        <v>7</v>
      </c>
    </row>
    <row r="202" spans="1:32" x14ac:dyDescent="0.15">
      <c r="A202" s="26">
        <v>198</v>
      </c>
      <c r="B202" s="26">
        <f t="shared" si="93"/>
        <v>0</v>
      </c>
      <c r="C202" s="26">
        <f t="shared" si="94"/>
        <v>0</v>
      </c>
      <c r="D202" s="26">
        <f t="shared" si="95"/>
        <v>0</v>
      </c>
      <c r="E202" s="26">
        <f t="shared" si="96"/>
        <v>0</v>
      </c>
      <c r="F202" s="26">
        <f t="shared" si="97"/>
        <v>0</v>
      </c>
      <c r="G202" s="26">
        <f t="shared" si="98"/>
        <v>0</v>
      </c>
      <c r="H202" s="26">
        <f t="shared" si="99"/>
        <v>0</v>
      </c>
      <c r="I202" s="26">
        <f t="shared" si="100"/>
        <v>0</v>
      </c>
      <c r="J202" s="26">
        <f t="shared" si="101"/>
        <v>0</v>
      </c>
      <c r="K202" s="26">
        <f t="shared" si="102"/>
        <v>0</v>
      </c>
      <c r="L202" s="26">
        <f t="shared" si="103"/>
        <v>0</v>
      </c>
      <c r="M202" s="26">
        <f t="shared" si="104"/>
        <v>0</v>
      </c>
      <c r="N202" s="26">
        <f t="shared" si="105"/>
        <v>0</v>
      </c>
      <c r="O202" s="26">
        <f t="shared" si="106"/>
        <v>0</v>
      </c>
      <c r="P202" s="26">
        <f t="shared" si="107"/>
        <v>0</v>
      </c>
      <c r="Q202" s="26">
        <f t="shared" si="108"/>
        <v>0</v>
      </c>
      <c r="R202" s="26">
        <f t="shared" si="109"/>
        <v>0</v>
      </c>
      <c r="S202" s="26">
        <f t="shared" si="110"/>
        <v>0</v>
      </c>
      <c r="T202" s="26">
        <f t="shared" si="111"/>
        <v>0</v>
      </c>
      <c r="U202" s="26">
        <f t="shared" si="112"/>
        <v>8</v>
      </c>
      <c r="V202" s="26">
        <f t="shared" si="113"/>
        <v>0</v>
      </c>
      <c r="W202" s="26">
        <f t="shared" si="114"/>
        <v>20</v>
      </c>
      <c r="X202" s="1">
        <f t="shared" si="115"/>
        <v>12800</v>
      </c>
      <c r="Y202" s="1">
        <f t="shared" si="116"/>
        <v>8</v>
      </c>
      <c r="Z202">
        <f t="shared" si="117"/>
        <v>1640</v>
      </c>
      <c r="AC202">
        <f t="shared" si="118"/>
        <v>208</v>
      </c>
      <c r="AD202">
        <f t="shared" si="119"/>
        <v>2</v>
      </c>
      <c r="AE202">
        <f t="shared" si="120"/>
        <v>20</v>
      </c>
      <c r="AF202">
        <f t="shared" si="121"/>
        <v>8</v>
      </c>
    </row>
    <row r="203" spans="1:32" x14ac:dyDescent="0.15">
      <c r="A203" s="26">
        <v>199</v>
      </c>
      <c r="B203" s="26">
        <f t="shared" si="93"/>
        <v>0</v>
      </c>
      <c r="C203" s="26">
        <f t="shared" si="94"/>
        <v>0</v>
      </c>
      <c r="D203" s="26">
        <f t="shared" si="95"/>
        <v>0</v>
      </c>
      <c r="E203" s="26">
        <f t="shared" si="96"/>
        <v>0</v>
      </c>
      <c r="F203" s="26">
        <f t="shared" si="97"/>
        <v>0</v>
      </c>
      <c r="G203" s="26">
        <f t="shared" si="98"/>
        <v>0</v>
      </c>
      <c r="H203" s="26">
        <f t="shared" si="99"/>
        <v>0</v>
      </c>
      <c r="I203" s="26">
        <f t="shared" si="100"/>
        <v>0</v>
      </c>
      <c r="J203" s="26">
        <f t="shared" si="101"/>
        <v>0</v>
      </c>
      <c r="K203" s="26">
        <f t="shared" si="102"/>
        <v>0</v>
      </c>
      <c r="L203" s="26">
        <f t="shared" si="103"/>
        <v>0</v>
      </c>
      <c r="M203" s="26">
        <f t="shared" si="104"/>
        <v>0</v>
      </c>
      <c r="N203" s="26">
        <f t="shared" si="105"/>
        <v>0</v>
      </c>
      <c r="O203" s="26">
        <f t="shared" si="106"/>
        <v>0</v>
      </c>
      <c r="P203" s="26">
        <f t="shared" si="107"/>
        <v>0</v>
      </c>
      <c r="Q203" s="26">
        <f t="shared" si="108"/>
        <v>0</v>
      </c>
      <c r="R203" s="26">
        <f t="shared" si="109"/>
        <v>0</v>
      </c>
      <c r="S203" s="26">
        <f t="shared" si="110"/>
        <v>0</v>
      </c>
      <c r="T203" s="26">
        <f t="shared" si="111"/>
        <v>0</v>
      </c>
      <c r="U203" s="26">
        <f t="shared" si="112"/>
        <v>9</v>
      </c>
      <c r="V203" s="26">
        <f t="shared" si="113"/>
        <v>0</v>
      </c>
      <c r="W203" s="26">
        <f t="shared" si="114"/>
        <v>20</v>
      </c>
      <c r="X203" s="1">
        <f t="shared" si="115"/>
        <v>25600</v>
      </c>
      <c r="Y203" s="1">
        <f t="shared" si="116"/>
        <v>9</v>
      </c>
      <c r="Z203">
        <f t="shared" si="117"/>
        <v>1980</v>
      </c>
      <c r="AC203">
        <f t="shared" si="118"/>
        <v>209</v>
      </c>
      <c r="AD203">
        <f t="shared" si="119"/>
        <v>2</v>
      </c>
      <c r="AE203">
        <f t="shared" si="120"/>
        <v>20</v>
      </c>
      <c r="AF203">
        <f t="shared" si="121"/>
        <v>9</v>
      </c>
    </row>
    <row r="204" spans="1:32" x14ac:dyDescent="0.15">
      <c r="A204" s="26">
        <v>200</v>
      </c>
      <c r="B204" s="26">
        <f t="shared" si="93"/>
        <v>0</v>
      </c>
      <c r="C204" s="26">
        <f t="shared" si="94"/>
        <v>0</v>
      </c>
      <c r="D204" s="26">
        <f t="shared" si="95"/>
        <v>0</v>
      </c>
      <c r="E204" s="26">
        <f t="shared" si="96"/>
        <v>0</v>
      </c>
      <c r="F204" s="26">
        <f t="shared" si="97"/>
        <v>0</v>
      </c>
      <c r="G204" s="26">
        <f t="shared" si="98"/>
        <v>0</v>
      </c>
      <c r="H204" s="26">
        <f t="shared" si="99"/>
        <v>0</v>
      </c>
      <c r="I204" s="26">
        <f t="shared" si="100"/>
        <v>0</v>
      </c>
      <c r="J204" s="26">
        <f t="shared" si="101"/>
        <v>0</v>
      </c>
      <c r="K204" s="26">
        <f t="shared" si="102"/>
        <v>0</v>
      </c>
      <c r="L204" s="26">
        <f t="shared" si="103"/>
        <v>0</v>
      </c>
      <c r="M204" s="26">
        <f t="shared" si="104"/>
        <v>0</v>
      </c>
      <c r="N204" s="26">
        <f t="shared" si="105"/>
        <v>0</v>
      </c>
      <c r="O204" s="26">
        <f t="shared" si="106"/>
        <v>0</v>
      </c>
      <c r="P204" s="26">
        <f t="shared" si="107"/>
        <v>0</v>
      </c>
      <c r="Q204" s="26">
        <f t="shared" si="108"/>
        <v>0</v>
      </c>
      <c r="R204" s="26">
        <f t="shared" si="109"/>
        <v>0</v>
      </c>
      <c r="S204" s="26">
        <f t="shared" si="110"/>
        <v>0</v>
      </c>
      <c r="T204" s="26">
        <f t="shared" si="111"/>
        <v>0</v>
      </c>
      <c r="U204" s="26">
        <f t="shared" si="112"/>
        <v>10</v>
      </c>
      <c r="V204" s="26">
        <f t="shared" si="113"/>
        <v>0</v>
      </c>
      <c r="W204" s="26">
        <f t="shared" si="114"/>
        <v>20</v>
      </c>
      <c r="X204" s="1">
        <f t="shared" si="115"/>
        <v>51200</v>
      </c>
      <c r="Y204" s="1">
        <f t="shared" si="116"/>
        <v>10</v>
      </c>
      <c r="Z204">
        <f t="shared" si="117"/>
        <v>2352</v>
      </c>
      <c r="AC204">
        <f t="shared" si="118"/>
        <v>210</v>
      </c>
      <c r="AD204">
        <f t="shared" si="119"/>
        <v>2</v>
      </c>
      <c r="AE204">
        <f t="shared" si="120"/>
        <v>20</v>
      </c>
      <c r="AF204">
        <f t="shared" si="121"/>
        <v>10</v>
      </c>
    </row>
    <row r="205" spans="1:32" x14ac:dyDescent="0.15">
      <c r="A205" s="26">
        <v>201</v>
      </c>
      <c r="B205" s="26">
        <f t="shared" si="93"/>
        <v>0</v>
      </c>
      <c r="C205" s="26">
        <f t="shared" si="94"/>
        <v>0</v>
      </c>
      <c r="D205" s="26">
        <f t="shared" si="95"/>
        <v>0</v>
      </c>
      <c r="E205" s="26">
        <f t="shared" si="96"/>
        <v>0</v>
      </c>
      <c r="F205" s="26">
        <f t="shared" si="97"/>
        <v>0</v>
      </c>
      <c r="G205" s="26">
        <f t="shared" si="98"/>
        <v>0</v>
      </c>
      <c r="H205" s="26">
        <f t="shared" si="99"/>
        <v>0</v>
      </c>
      <c r="I205" s="26">
        <f t="shared" si="100"/>
        <v>0</v>
      </c>
      <c r="J205" s="26">
        <f t="shared" si="101"/>
        <v>0</v>
      </c>
      <c r="K205" s="26">
        <f t="shared" si="102"/>
        <v>0</v>
      </c>
      <c r="L205" s="26">
        <f t="shared" si="103"/>
        <v>0</v>
      </c>
      <c r="M205" s="26">
        <f t="shared" si="104"/>
        <v>0</v>
      </c>
      <c r="N205" s="26">
        <f t="shared" si="105"/>
        <v>0</v>
      </c>
      <c r="O205" s="26">
        <f t="shared" si="106"/>
        <v>0</v>
      </c>
      <c r="P205" s="26">
        <f t="shared" si="107"/>
        <v>0</v>
      </c>
      <c r="Q205" s="26">
        <f t="shared" si="108"/>
        <v>0</v>
      </c>
      <c r="R205" s="26">
        <f t="shared" si="109"/>
        <v>0</v>
      </c>
      <c r="S205" s="26">
        <f t="shared" si="110"/>
        <v>0</v>
      </c>
      <c r="T205" s="26">
        <f t="shared" si="111"/>
        <v>0</v>
      </c>
      <c r="U205" s="26">
        <f t="shared" si="112"/>
        <v>0</v>
      </c>
      <c r="V205" s="26">
        <f t="shared" si="113"/>
        <v>0.5</v>
      </c>
      <c r="W205" s="26">
        <f t="shared" si="114"/>
        <v>21</v>
      </c>
      <c r="X205" s="1">
        <f t="shared" si="115"/>
        <v>60</v>
      </c>
      <c r="Y205" s="1">
        <f t="shared" si="116"/>
        <v>1</v>
      </c>
      <c r="Z205">
        <f t="shared" si="117"/>
        <v>135</v>
      </c>
      <c r="AC205">
        <f t="shared" si="118"/>
        <v>201</v>
      </c>
      <c r="AD205">
        <f t="shared" si="119"/>
        <v>2</v>
      </c>
      <c r="AE205">
        <f t="shared" si="120"/>
        <v>21</v>
      </c>
      <c r="AF205">
        <f t="shared" si="121"/>
        <v>1</v>
      </c>
    </row>
    <row r="206" spans="1:32" x14ac:dyDescent="0.15">
      <c r="A206" s="26">
        <v>202</v>
      </c>
      <c r="B206" s="26">
        <f t="shared" si="93"/>
        <v>0</v>
      </c>
      <c r="C206" s="26">
        <f t="shared" si="94"/>
        <v>0</v>
      </c>
      <c r="D206" s="26">
        <f t="shared" si="95"/>
        <v>0</v>
      </c>
      <c r="E206" s="26">
        <f t="shared" si="96"/>
        <v>0</v>
      </c>
      <c r="F206" s="26">
        <f t="shared" si="97"/>
        <v>0</v>
      </c>
      <c r="G206" s="26">
        <f t="shared" si="98"/>
        <v>0</v>
      </c>
      <c r="H206" s="26">
        <f t="shared" si="99"/>
        <v>0</v>
      </c>
      <c r="I206" s="26">
        <f t="shared" si="100"/>
        <v>0</v>
      </c>
      <c r="J206" s="26">
        <f t="shared" si="101"/>
        <v>0</v>
      </c>
      <c r="K206" s="26">
        <f t="shared" si="102"/>
        <v>0</v>
      </c>
      <c r="L206" s="26">
        <f t="shared" si="103"/>
        <v>0</v>
      </c>
      <c r="M206" s="26">
        <f t="shared" si="104"/>
        <v>0</v>
      </c>
      <c r="N206" s="26">
        <f t="shared" si="105"/>
        <v>0</v>
      </c>
      <c r="O206" s="26">
        <f t="shared" si="106"/>
        <v>0</v>
      </c>
      <c r="P206" s="26">
        <f t="shared" si="107"/>
        <v>0</v>
      </c>
      <c r="Q206" s="26">
        <f t="shared" si="108"/>
        <v>0</v>
      </c>
      <c r="R206" s="26">
        <f t="shared" si="109"/>
        <v>0</v>
      </c>
      <c r="S206" s="26">
        <f t="shared" si="110"/>
        <v>0</v>
      </c>
      <c r="T206" s="26">
        <f t="shared" si="111"/>
        <v>0</v>
      </c>
      <c r="U206" s="26">
        <f t="shared" si="112"/>
        <v>0</v>
      </c>
      <c r="V206" s="26">
        <f t="shared" si="113"/>
        <v>1</v>
      </c>
      <c r="W206" s="26">
        <f t="shared" si="114"/>
        <v>21</v>
      </c>
      <c r="X206" s="1">
        <f t="shared" si="115"/>
        <v>200</v>
      </c>
      <c r="Y206" s="1">
        <f t="shared" si="116"/>
        <v>2</v>
      </c>
      <c r="Z206">
        <f t="shared" si="117"/>
        <v>240</v>
      </c>
      <c r="AC206">
        <f t="shared" si="118"/>
        <v>202</v>
      </c>
      <c r="AD206">
        <f t="shared" si="119"/>
        <v>2</v>
      </c>
      <c r="AE206">
        <f t="shared" si="120"/>
        <v>21</v>
      </c>
      <c r="AF206">
        <f t="shared" si="121"/>
        <v>2</v>
      </c>
    </row>
    <row r="207" spans="1:32" x14ac:dyDescent="0.15">
      <c r="A207" s="26">
        <v>203</v>
      </c>
      <c r="B207" s="26">
        <f t="shared" si="93"/>
        <v>0</v>
      </c>
      <c r="C207" s="26">
        <f t="shared" si="94"/>
        <v>0</v>
      </c>
      <c r="D207" s="26">
        <f t="shared" si="95"/>
        <v>0</v>
      </c>
      <c r="E207" s="26">
        <f t="shared" si="96"/>
        <v>0</v>
      </c>
      <c r="F207" s="26">
        <f t="shared" si="97"/>
        <v>0</v>
      </c>
      <c r="G207" s="26">
        <f t="shared" si="98"/>
        <v>0</v>
      </c>
      <c r="H207" s="26">
        <f t="shared" si="99"/>
        <v>0</v>
      </c>
      <c r="I207" s="26">
        <f t="shared" si="100"/>
        <v>0</v>
      </c>
      <c r="J207" s="26">
        <f t="shared" si="101"/>
        <v>0</v>
      </c>
      <c r="K207" s="26">
        <f t="shared" si="102"/>
        <v>0</v>
      </c>
      <c r="L207" s="26">
        <f t="shared" si="103"/>
        <v>0</v>
      </c>
      <c r="M207" s="26">
        <f t="shared" si="104"/>
        <v>0</v>
      </c>
      <c r="N207" s="26">
        <f t="shared" si="105"/>
        <v>0</v>
      </c>
      <c r="O207" s="26">
        <f t="shared" si="106"/>
        <v>0</v>
      </c>
      <c r="P207" s="26">
        <f t="shared" si="107"/>
        <v>0</v>
      </c>
      <c r="Q207" s="26">
        <f t="shared" si="108"/>
        <v>0</v>
      </c>
      <c r="R207" s="26">
        <f t="shared" si="109"/>
        <v>0</v>
      </c>
      <c r="S207" s="26">
        <f t="shared" si="110"/>
        <v>0</v>
      </c>
      <c r="T207" s="26">
        <f t="shared" si="111"/>
        <v>0</v>
      </c>
      <c r="U207" s="26">
        <f t="shared" si="112"/>
        <v>0</v>
      </c>
      <c r="V207" s="26">
        <f t="shared" si="113"/>
        <v>1.5</v>
      </c>
      <c r="W207" s="26">
        <f t="shared" si="114"/>
        <v>21</v>
      </c>
      <c r="X207" s="1">
        <f t="shared" si="115"/>
        <v>400</v>
      </c>
      <c r="Y207" s="1">
        <f t="shared" si="116"/>
        <v>3</v>
      </c>
      <c r="Z207">
        <f t="shared" si="117"/>
        <v>390</v>
      </c>
      <c r="AC207">
        <f t="shared" si="118"/>
        <v>203</v>
      </c>
      <c r="AD207">
        <f t="shared" si="119"/>
        <v>2</v>
      </c>
      <c r="AE207">
        <f t="shared" si="120"/>
        <v>21</v>
      </c>
      <c r="AF207">
        <f t="shared" si="121"/>
        <v>3</v>
      </c>
    </row>
    <row r="208" spans="1:32" x14ac:dyDescent="0.15">
      <c r="A208" s="26">
        <v>204</v>
      </c>
      <c r="B208" s="26">
        <f t="shared" si="93"/>
        <v>0</v>
      </c>
      <c r="C208" s="26">
        <f t="shared" si="94"/>
        <v>0</v>
      </c>
      <c r="D208" s="26">
        <f t="shared" si="95"/>
        <v>0</v>
      </c>
      <c r="E208" s="26">
        <f t="shared" si="96"/>
        <v>0</v>
      </c>
      <c r="F208" s="26">
        <f t="shared" si="97"/>
        <v>0</v>
      </c>
      <c r="G208" s="26">
        <f t="shared" si="98"/>
        <v>0</v>
      </c>
      <c r="H208" s="26">
        <f t="shared" si="99"/>
        <v>0</v>
      </c>
      <c r="I208" s="26">
        <f t="shared" si="100"/>
        <v>0</v>
      </c>
      <c r="J208" s="26">
        <f t="shared" si="101"/>
        <v>0</v>
      </c>
      <c r="K208" s="26">
        <f t="shared" si="102"/>
        <v>0</v>
      </c>
      <c r="L208" s="26">
        <f t="shared" si="103"/>
        <v>0</v>
      </c>
      <c r="M208" s="26">
        <f t="shared" si="104"/>
        <v>0</v>
      </c>
      <c r="N208" s="26">
        <f t="shared" si="105"/>
        <v>0</v>
      </c>
      <c r="O208" s="26">
        <f t="shared" si="106"/>
        <v>0</v>
      </c>
      <c r="P208" s="26">
        <f t="shared" si="107"/>
        <v>0</v>
      </c>
      <c r="Q208" s="26">
        <f t="shared" si="108"/>
        <v>0</v>
      </c>
      <c r="R208" s="26">
        <f t="shared" si="109"/>
        <v>0</v>
      </c>
      <c r="S208" s="26">
        <f t="shared" si="110"/>
        <v>0</v>
      </c>
      <c r="T208" s="26">
        <f t="shared" si="111"/>
        <v>0</v>
      </c>
      <c r="U208" s="26">
        <f t="shared" si="112"/>
        <v>0</v>
      </c>
      <c r="V208" s="26">
        <f t="shared" si="113"/>
        <v>2</v>
      </c>
      <c r="W208" s="26">
        <f t="shared" si="114"/>
        <v>21</v>
      </c>
      <c r="X208" s="1">
        <f t="shared" si="115"/>
        <v>800</v>
      </c>
      <c r="Y208" s="1">
        <f t="shared" si="116"/>
        <v>4</v>
      </c>
      <c r="Z208">
        <f t="shared" si="117"/>
        <v>540</v>
      </c>
      <c r="AC208">
        <f t="shared" si="118"/>
        <v>204</v>
      </c>
      <c r="AD208">
        <f t="shared" si="119"/>
        <v>2</v>
      </c>
      <c r="AE208">
        <f t="shared" si="120"/>
        <v>21</v>
      </c>
      <c r="AF208">
        <f t="shared" si="121"/>
        <v>4</v>
      </c>
    </row>
    <row r="209" spans="1:32" x14ac:dyDescent="0.15">
      <c r="A209" s="26">
        <v>205</v>
      </c>
      <c r="B209" s="26">
        <f t="shared" si="93"/>
        <v>0</v>
      </c>
      <c r="C209" s="26">
        <f t="shared" si="94"/>
        <v>0</v>
      </c>
      <c r="D209" s="26">
        <f t="shared" si="95"/>
        <v>0</v>
      </c>
      <c r="E209" s="26">
        <f t="shared" si="96"/>
        <v>0</v>
      </c>
      <c r="F209" s="26">
        <f t="shared" si="97"/>
        <v>0</v>
      </c>
      <c r="G209" s="26">
        <f t="shared" si="98"/>
        <v>0</v>
      </c>
      <c r="H209" s="26">
        <f t="shared" si="99"/>
        <v>0</v>
      </c>
      <c r="I209" s="26">
        <f t="shared" si="100"/>
        <v>0</v>
      </c>
      <c r="J209" s="26">
        <f t="shared" si="101"/>
        <v>0</v>
      </c>
      <c r="K209" s="26">
        <f t="shared" si="102"/>
        <v>0</v>
      </c>
      <c r="L209" s="26">
        <f t="shared" si="103"/>
        <v>0</v>
      </c>
      <c r="M209" s="26">
        <f t="shared" si="104"/>
        <v>0</v>
      </c>
      <c r="N209" s="26">
        <f t="shared" si="105"/>
        <v>0</v>
      </c>
      <c r="O209" s="26">
        <f t="shared" si="106"/>
        <v>0</v>
      </c>
      <c r="P209" s="26">
        <f t="shared" si="107"/>
        <v>0</v>
      </c>
      <c r="Q209" s="26">
        <f t="shared" si="108"/>
        <v>0</v>
      </c>
      <c r="R209" s="26">
        <f t="shared" si="109"/>
        <v>0</v>
      </c>
      <c r="S209" s="26">
        <f t="shared" si="110"/>
        <v>0</v>
      </c>
      <c r="T209" s="26">
        <f t="shared" si="111"/>
        <v>0</v>
      </c>
      <c r="U209" s="26">
        <f t="shared" si="112"/>
        <v>0</v>
      </c>
      <c r="V209" s="26">
        <f t="shared" si="113"/>
        <v>2.5</v>
      </c>
      <c r="W209" s="26">
        <f t="shared" si="114"/>
        <v>21</v>
      </c>
      <c r="X209" s="1">
        <f t="shared" si="115"/>
        <v>1600</v>
      </c>
      <c r="Y209" s="1">
        <f t="shared" si="116"/>
        <v>5</v>
      </c>
      <c r="Z209">
        <f t="shared" si="117"/>
        <v>750</v>
      </c>
      <c r="AC209">
        <f t="shared" si="118"/>
        <v>205</v>
      </c>
      <c r="AD209">
        <f t="shared" si="119"/>
        <v>2</v>
      </c>
      <c r="AE209">
        <f t="shared" si="120"/>
        <v>21</v>
      </c>
      <c r="AF209">
        <f t="shared" si="121"/>
        <v>5</v>
      </c>
    </row>
    <row r="210" spans="1:32" x14ac:dyDescent="0.15">
      <c r="A210" s="26">
        <v>206</v>
      </c>
      <c r="B210" s="26">
        <f t="shared" si="93"/>
        <v>0</v>
      </c>
      <c r="C210" s="26">
        <f t="shared" si="94"/>
        <v>0</v>
      </c>
      <c r="D210" s="26">
        <f t="shared" si="95"/>
        <v>0</v>
      </c>
      <c r="E210" s="26">
        <f t="shared" si="96"/>
        <v>0</v>
      </c>
      <c r="F210" s="26">
        <f t="shared" si="97"/>
        <v>0</v>
      </c>
      <c r="G210" s="26">
        <f t="shared" si="98"/>
        <v>0</v>
      </c>
      <c r="H210" s="26">
        <f t="shared" si="99"/>
        <v>0</v>
      </c>
      <c r="I210" s="26">
        <f t="shared" si="100"/>
        <v>0</v>
      </c>
      <c r="J210" s="26">
        <f t="shared" si="101"/>
        <v>0</v>
      </c>
      <c r="K210" s="26">
        <f t="shared" si="102"/>
        <v>0</v>
      </c>
      <c r="L210" s="26">
        <f t="shared" si="103"/>
        <v>0</v>
      </c>
      <c r="M210" s="26">
        <f t="shared" si="104"/>
        <v>0</v>
      </c>
      <c r="N210" s="26">
        <f t="shared" si="105"/>
        <v>0</v>
      </c>
      <c r="O210" s="26">
        <f t="shared" si="106"/>
        <v>0</v>
      </c>
      <c r="P210" s="26">
        <f t="shared" si="107"/>
        <v>0</v>
      </c>
      <c r="Q210" s="26">
        <f t="shared" si="108"/>
        <v>0</v>
      </c>
      <c r="R210" s="26">
        <f t="shared" si="109"/>
        <v>0</v>
      </c>
      <c r="S210" s="26">
        <f t="shared" si="110"/>
        <v>0</v>
      </c>
      <c r="T210" s="26">
        <f t="shared" si="111"/>
        <v>0</v>
      </c>
      <c r="U210" s="26">
        <f t="shared" si="112"/>
        <v>0</v>
      </c>
      <c r="V210" s="26">
        <f t="shared" si="113"/>
        <v>3</v>
      </c>
      <c r="W210" s="26">
        <f t="shared" si="114"/>
        <v>21</v>
      </c>
      <c r="X210" s="1">
        <f t="shared" si="115"/>
        <v>3200</v>
      </c>
      <c r="Y210" s="1">
        <f t="shared" si="116"/>
        <v>6</v>
      </c>
      <c r="Z210">
        <f t="shared" si="117"/>
        <v>960</v>
      </c>
      <c r="AC210">
        <f t="shared" si="118"/>
        <v>206</v>
      </c>
      <c r="AD210">
        <f t="shared" si="119"/>
        <v>2</v>
      </c>
      <c r="AE210">
        <f t="shared" si="120"/>
        <v>21</v>
      </c>
      <c r="AF210">
        <f t="shared" si="121"/>
        <v>6</v>
      </c>
    </row>
    <row r="211" spans="1:32" x14ac:dyDescent="0.15">
      <c r="A211" s="26">
        <v>207</v>
      </c>
      <c r="B211" s="26">
        <f t="shared" si="93"/>
        <v>0</v>
      </c>
      <c r="C211" s="26">
        <f t="shared" si="94"/>
        <v>0</v>
      </c>
      <c r="D211" s="26">
        <f t="shared" si="95"/>
        <v>0</v>
      </c>
      <c r="E211" s="26">
        <f t="shared" si="96"/>
        <v>0</v>
      </c>
      <c r="F211" s="26">
        <f t="shared" si="97"/>
        <v>0</v>
      </c>
      <c r="G211" s="26">
        <f t="shared" si="98"/>
        <v>0</v>
      </c>
      <c r="H211" s="26">
        <f t="shared" si="99"/>
        <v>0</v>
      </c>
      <c r="I211" s="26">
        <f t="shared" si="100"/>
        <v>0</v>
      </c>
      <c r="J211" s="26">
        <f t="shared" si="101"/>
        <v>0</v>
      </c>
      <c r="K211" s="26">
        <f t="shared" si="102"/>
        <v>0</v>
      </c>
      <c r="L211" s="26">
        <f t="shared" si="103"/>
        <v>0</v>
      </c>
      <c r="M211" s="26">
        <f t="shared" si="104"/>
        <v>0</v>
      </c>
      <c r="N211" s="26">
        <f t="shared" si="105"/>
        <v>0</v>
      </c>
      <c r="O211" s="26">
        <f t="shared" si="106"/>
        <v>0</v>
      </c>
      <c r="P211" s="26">
        <f t="shared" si="107"/>
        <v>0</v>
      </c>
      <c r="Q211" s="26">
        <f t="shared" si="108"/>
        <v>0</v>
      </c>
      <c r="R211" s="26">
        <f t="shared" si="109"/>
        <v>0</v>
      </c>
      <c r="S211" s="26">
        <f t="shared" si="110"/>
        <v>0</v>
      </c>
      <c r="T211" s="26">
        <f t="shared" si="111"/>
        <v>0</v>
      </c>
      <c r="U211" s="26">
        <f t="shared" si="112"/>
        <v>0</v>
      </c>
      <c r="V211" s="26">
        <f t="shared" si="113"/>
        <v>3.5</v>
      </c>
      <c r="W211" s="26">
        <f t="shared" si="114"/>
        <v>21</v>
      </c>
      <c r="X211" s="1">
        <f t="shared" si="115"/>
        <v>6400</v>
      </c>
      <c r="Y211" s="1">
        <f t="shared" si="116"/>
        <v>7</v>
      </c>
      <c r="Z211">
        <f t="shared" si="117"/>
        <v>1300</v>
      </c>
      <c r="AC211">
        <f t="shared" si="118"/>
        <v>207</v>
      </c>
      <c r="AD211">
        <f t="shared" si="119"/>
        <v>2</v>
      </c>
      <c r="AE211">
        <f t="shared" si="120"/>
        <v>21</v>
      </c>
      <c r="AF211">
        <f t="shared" si="121"/>
        <v>7</v>
      </c>
    </row>
    <row r="212" spans="1:32" x14ac:dyDescent="0.15">
      <c r="A212" s="26">
        <v>208</v>
      </c>
      <c r="B212" s="26">
        <f t="shared" si="93"/>
        <v>0</v>
      </c>
      <c r="C212" s="26">
        <f t="shared" si="94"/>
        <v>0</v>
      </c>
      <c r="D212" s="26">
        <f t="shared" si="95"/>
        <v>0</v>
      </c>
      <c r="E212" s="26">
        <f t="shared" si="96"/>
        <v>0</v>
      </c>
      <c r="F212" s="26">
        <f t="shared" si="97"/>
        <v>0</v>
      </c>
      <c r="G212" s="26">
        <f t="shared" si="98"/>
        <v>0</v>
      </c>
      <c r="H212" s="26">
        <f t="shared" si="99"/>
        <v>0</v>
      </c>
      <c r="I212" s="26">
        <f t="shared" si="100"/>
        <v>0</v>
      </c>
      <c r="J212" s="26">
        <f t="shared" si="101"/>
        <v>0</v>
      </c>
      <c r="K212" s="26">
        <f t="shared" si="102"/>
        <v>0</v>
      </c>
      <c r="L212" s="26">
        <f t="shared" si="103"/>
        <v>0</v>
      </c>
      <c r="M212" s="26">
        <f t="shared" si="104"/>
        <v>0</v>
      </c>
      <c r="N212" s="26">
        <f t="shared" si="105"/>
        <v>0</v>
      </c>
      <c r="O212" s="26">
        <f t="shared" si="106"/>
        <v>0</v>
      </c>
      <c r="P212" s="26">
        <f t="shared" si="107"/>
        <v>0</v>
      </c>
      <c r="Q212" s="26">
        <f t="shared" si="108"/>
        <v>0</v>
      </c>
      <c r="R212" s="26">
        <f t="shared" si="109"/>
        <v>0</v>
      </c>
      <c r="S212" s="26">
        <f t="shared" si="110"/>
        <v>0</v>
      </c>
      <c r="T212" s="26">
        <f t="shared" si="111"/>
        <v>0</v>
      </c>
      <c r="U212" s="26">
        <f t="shared" si="112"/>
        <v>0</v>
      </c>
      <c r="V212" s="26">
        <f t="shared" si="113"/>
        <v>4</v>
      </c>
      <c r="W212" s="26">
        <f t="shared" si="114"/>
        <v>21</v>
      </c>
      <c r="X212" s="1">
        <f t="shared" si="115"/>
        <v>12800</v>
      </c>
      <c r="Y212" s="1">
        <f t="shared" si="116"/>
        <v>8</v>
      </c>
      <c r="Z212">
        <f t="shared" si="117"/>
        <v>1640</v>
      </c>
      <c r="AC212">
        <f t="shared" si="118"/>
        <v>208</v>
      </c>
      <c r="AD212">
        <f t="shared" si="119"/>
        <v>2</v>
      </c>
      <c r="AE212">
        <f t="shared" si="120"/>
        <v>21</v>
      </c>
      <c r="AF212">
        <f t="shared" si="121"/>
        <v>8</v>
      </c>
    </row>
    <row r="213" spans="1:32" x14ac:dyDescent="0.15">
      <c r="A213" s="26">
        <v>209</v>
      </c>
      <c r="B213" s="26">
        <f t="shared" si="93"/>
        <v>0</v>
      </c>
      <c r="C213" s="26">
        <f t="shared" si="94"/>
        <v>0</v>
      </c>
      <c r="D213" s="26">
        <f t="shared" si="95"/>
        <v>0</v>
      </c>
      <c r="E213" s="26">
        <f t="shared" si="96"/>
        <v>0</v>
      </c>
      <c r="F213" s="26">
        <f t="shared" si="97"/>
        <v>0</v>
      </c>
      <c r="G213" s="26">
        <f t="shared" si="98"/>
        <v>0</v>
      </c>
      <c r="H213" s="26">
        <f t="shared" si="99"/>
        <v>0</v>
      </c>
      <c r="I213" s="26">
        <f t="shared" si="100"/>
        <v>0</v>
      </c>
      <c r="J213" s="26">
        <f t="shared" si="101"/>
        <v>0</v>
      </c>
      <c r="K213" s="26">
        <f t="shared" si="102"/>
        <v>0</v>
      </c>
      <c r="L213" s="26">
        <f t="shared" si="103"/>
        <v>0</v>
      </c>
      <c r="M213" s="26">
        <f t="shared" si="104"/>
        <v>0</v>
      </c>
      <c r="N213" s="26">
        <f t="shared" si="105"/>
        <v>0</v>
      </c>
      <c r="O213" s="26">
        <f t="shared" si="106"/>
        <v>0</v>
      </c>
      <c r="P213" s="26">
        <f t="shared" si="107"/>
        <v>0</v>
      </c>
      <c r="Q213" s="26">
        <f t="shared" si="108"/>
        <v>0</v>
      </c>
      <c r="R213" s="26">
        <f t="shared" si="109"/>
        <v>0</v>
      </c>
      <c r="S213" s="26">
        <f t="shared" si="110"/>
        <v>0</v>
      </c>
      <c r="T213" s="26">
        <f t="shared" si="111"/>
        <v>0</v>
      </c>
      <c r="U213" s="26">
        <f t="shared" si="112"/>
        <v>0</v>
      </c>
      <c r="V213" s="26">
        <f t="shared" si="113"/>
        <v>4.5</v>
      </c>
      <c r="W213" s="26">
        <f t="shared" si="114"/>
        <v>21</v>
      </c>
      <c r="X213" s="1">
        <f t="shared" si="115"/>
        <v>25600</v>
      </c>
      <c r="Y213" s="1">
        <f t="shared" si="116"/>
        <v>9</v>
      </c>
      <c r="Z213">
        <f t="shared" si="117"/>
        <v>1980</v>
      </c>
      <c r="AC213">
        <f t="shared" si="118"/>
        <v>209</v>
      </c>
      <c r="AD213">
        <f t="shared" si="119"/>
        <v>2</v>
      </c>
      <c r="AE213">
        <f t="shared" si="120"/>
        <v>21</v>
      </c>
      <c r="AF213">
        <f t="shared" si="121"/>
        <v>9</v>
      </c>
    </row>
    <row r="214" spans="1:32" x14ac:dyDescent="0.15">
      <c r="A214" s="26">
        <v>210</v>
      </c>
      <c r="B214" s="26">
        <f t="shared" si="93"/>
        <v>0</v>
      </c>
      <c r="C214" s="26">
        <f t="shared" si="94"/>
        <v>0</v>
      </c>
      <c r="D214" s="26">
        <f t="shared" si="95"/>
        <v>0</v>
      </c>
      <c r="E214" s="26">
        <f t="shared" si="96"/>
        <v>0</v>
      </c>
      <c r="F214" s="26">
        <f t="shared" si="97"/>
        <v>0</v>
      </c>
      <c r="G214" s="26">
        <f t="shared" si="98"/>
        <v>0</v>
      </c>
      <c r="H214" s="26">
        <f t="shared" si="99"/>
        <v>0</v>
      </c>
      <c r="I214" s="26">
        <f t="shared" si="100"/>
        <v>0</v>
      </c>
      <c r="J214" s="26">
        <f t="shared" si="101"/>
        <v>0</v>
      </c>
      <c r="K214" s="26">
        <f t="shared" si="102"/>
        <v>0</v>
      </c>
      <c r="L214" s="26">
        <f t="shared" si="103"/>
        <v>0</v>
      </c>
      <c r="M214" s="26">
        <f t="shared" si="104"/>
        <v>0</v>
      </c>
      <c r="N214" s="26">
        <f t="shared" si="105"/>
        <v>0</v>
      </c>
      <c r="O214" s="26">
        <f t="shared" si="106"/>
        <v>0</v>
      </c>
      <c r="P214" s="26">
        <f t="shared" si="107"/>
        <v>0</v>
      </c>
      <c r="Q214" s="26">
        <f t="shared" si="108"/>
        <v>0</v>
      </c>
      <c r="R214" s="26">
        <f t="shared" si="109"/>
        <v>0</v>
      </c>
      <c r="S214" s="26">
        <f t="shared" si="110"/>
        <v>0</v>
      </c>
      <c r="T214" s="26">
        <f t="shared" si="111"/>
        <v>0</v>
      </c>
      <c r="U214" s="26">
        <f t="shared" si="112"/>
        <v>0</v>
      </c>
      <c r="V214" s="26">
        <f t="shared" si="113"/>
        <v>5</v>
      </c>
      <c r="W214" s="26">
        <f t="shared" si="114"/>
        <v>21</v>
      </c>
      <c r="X214" s="1">
        <f t="shared" si="115"/>
        <v>51200</v>
      </c>
      <c r="Y214" s="1">
        <f t="shared" si="116"/>
        <v>10</v>
      </c>
      <c r="Z214">
        <f t="shared" si="117"/>
        <v>2352</v>
      </c>
      <c r="AC214">
        <f t="shared" si="118"/>
        <v>210</v>
      </c>
      <c r="AD214">
        <f t="shared" si="119"/>
        <v>2</v>
      </c>
      <c r="AE214">
        <f t="shared" si="120"/>
        <v>21</v>
      </c>
      <c r="AF214">
        <f t="shared" si="121"/>
        <v>10</v>
      </c>
    </row>
    <row r="215" spans="1:32" x14ac:dyDescent="0.15">
      <c r="A215" s="26">
        <v>211</v>
      </c>
      <c r="B215" s="26">
        <f t="shared" si="93"/>
        <v>0</v>
      </c>
      <c r="C215" s="26">
        <f t="shared" si="94"/>
        <v>0</v>
      </c>
      <c r="D215" s="26">
        <f t="shared" si="95"/>
        <v>0</v>
      </c>
      <c r="E215" s="26">
        <f t="shared" si="96"/>
        <v>0</v>
      </c>
      <c r="F215" s="26">
        <f t="shared" si="97"/>
        <v>1512</v>
      </c>
      <c r="G215" s="26">
        <f t="shared" si="98"/>
        <v>0</v>
      </c>
      <c r="H215" s="26">
        <f t="shared" si="99"/>
        <v>0</v>
      </c>
      <c r="I215" s="26">
        <f t="shared" si="100"/>
        <v>0</v>
      </c>
      <c r="J215" s="26">
        <f t="shared" si="101"/>
        <v>0</v>
      </c>
      <c r="K215" s="26">
        <f t="shared" si="102"/>
        <v>0</v>
      </c>
      <c r="L215" s="26">
        <f t="shared" si="103"/>
        <v>0</v>
      </c>
      <c r="M215" s="26">
        <f t="shared" si="104"/>
        <v>0</v>
      </c>
      <c r="N215" s="26">
        <f t="shared" si="105"/>
        <v>0</v>
      </c>
      <c r="O215" s="26">
        <f t="shared" si="106"/>
        <v>0</v>
      </c>
      <c r="P215" s="26">
        <f t="shared" si="107"/>
        <v>0</v>
      </c>
      <c r="Q215" s="26">
        <f t="shared" si="108"/>
        <v>0</v>
      </c>
      <c r="R215" s="26">
        <f t="shared" si="109"/>
        <v>0</v>
      </c>
      <c r="S215" s="26">
        <f t="shared" si="110"/>
        <v>0</v>
      </c>
      <c r="T215" s="26">
        <f t="shared" si="111"/>
        <v>0</v>
      </c>
      <c r="U215" s="26">
        <f t="shared" si="112"/>
        <v>0</v>
      </c>
      <c r="V215" s="26">
        <f t="shared" si="113"/>
        <v>0</v>
      </c>
      <c r="W215" s="26">
        <f t="shared" si="114"/>
        <v>22</v>
      </c>
      <c r="X215" s="1">
        <f t="shared" si="115"/>
        <v>120</v>
      </c>
      <c r="Y215" s="1">
        <f t="shared" si="116"/>
        <v>1</v>
      </c>
      <c r="Z215">
        <f t="shared" si="117"/>
        <v>202</v>
      </c>
      <c r="AC215">
        <f t="shared" si="118"/>
        <v>301</v>
      </c>
      <c r="AD215">
        <f t="shared" si="119"/>
        <v>3</v>
      </c>
      <c r="AE215">
        <f t="shared" si="120"/>
        <v>22</v>
      </c>
      <c r="AF215">
        <f t="shared" si="121"/>
        <v>1</v>
      </c>
    </row>
    <row r="216" spans="1:32" x14ac:dyDescent="0.15">
      <c r="A216" s="26">
        <v>212</v>
      </c>
      <c r="B216" s="26">
        <f t="shared" si="93"/>
        <v>0</v>
      </c>
      <c r="C216" s="26">
        <f t="shared" si="94"/>
        <v>0</v>
      </c>
      <c r="D216" s="26">
        <f t="shared" si="95"/>
        <v>0</v>
      </c>
      <c r="E216" s="26">
        <f t="shared" si="96"/>
        <v>0</v>
      </c>
      <c r="F216" s="26">
        <f t="shared" si="97"/>
        <v>2688</v>
      </c>
      <c r="G216" s="26">
        <f t="shared" si="98"/>
        <v>0</v>
      </c>
      <c r="H216" s="26">
        <f t="shared" si="99"/>
        <v>0</v>
      </c>
      <c r="I216" s="26">
        <f t="shared" si="100"/>
        <v>0</v>
      </c>
      <c r="J216" s="26">
        <f t="shared" si="101"/>
        <v>0</v>
      </c>
      <c r="K216" s="26">
        <f t="shared" si="102"/>
        <v>0</v>
      </c>
      <c r="L216" s="26">
        <f t="shared" si="103"/>
        <v>0</v>
      </c>
      <c r="M216" s="26">
        <f t="shared" si="104"/>
        <v>0</v>
      </c>
      <c r="N216" s="26">
        <f t="shared" si="105"/>
        <v>0</v>
      </c>
      <c r="O216" s="26">
        <f t="shared" si="106"/>
        <v>0</v>
      </c>
      <c r="P216" s="26">
        <f t="shared" si="107"/>
        <v>0</v>
      </c>
      <c r="Q216" s="26">
        <f t="shared" si="108"/>
        <v>0</v>
      </c>
      <c r="R216" s="26">
        <f t="shared" si="109"/>
        <v>0</v>
      </c>
      <c r="S216" s="26">
        <f t="shared" si="110"/>
        <v>0</v>
      </c>
      <c r="T216" s="26">
        <f t="shared" si="111"/>
        <v>0</v>
      </c>
      <c r="U216" s="26">
        <f t="shared" si="112"/>
        <v>0</v>
      </c>
      <c r="V216" s="26">
        <f t="shared" si="113"/>
        <v>0</v>
      </c>
      <c r="W216" s="26">
        <f t="shared" si="114"/>
        <v>22</v>
      </c>
      <c r="X216" s="1">
        <f t="shared" si="115"/>
        <v>400</v>
      </c>
      <c r="Y216" s="1">
        <f t="shared" si="116"/>
        <v>2</v>
      </c>
      <c r="Z216">
        <f t="shared" si="117"/>
        <v>360</v>
      </c>
      <c r="AC216">
        <f t="shared" si="118"/>
        <v>302</v>
      </c>
      <c r="AD216">
        <f t="shared" si="119"/>
        <v>3</v>
      </c>
      <c r="AE216">
        <f t="shared" si="120"/>
        <v>22</v>
      </c>
      <c r="AF216">
        <f t="shared" si="121"/>
        <v>2</v>
      </c>
    </row>
    <row r="217" spans="1:32" x14ac:dyDescent="0.15">
      <c r="A217" s="26">
        <v>213</v>
      </c>
      <c r="B217" s="26">
        <f t="shared" si="93"/>
        <v>0</v>
      </c>
      <c r="C217" s="26">
        <f t="shared" si="94"/>
        <v>0</v>
      </c>
      <c r="D217" s="26">
        <f t="shared" si="95"/>
        <v>0</v>
      </c>
      <c r="E217" s="26">
        <f t="shared" si="96"/>
        <v>0</v>
      </c>
      <c r="F217" s="26">
        <f t="shared" si="97"/>
        <v>4368</v>
      </c>
      <c r="G217" s="26">
        <f t="shared" si="98"/>
        <v>0</v>
      </c>
      <c r="H217" s="26">
        <f t="shared" si="99"/>
        <v>0</v>
      </c>
      <c r="I217" s="26">
        <f t="shared" si="100"/>
        <v>0</v>
      </c>
      <c r="J217" s="26">
        <f t="shared" si="101"/>
        <v>0</v>
      </c>
      <c r="K217" s="26">
        <f t="shared" si="102"/>
        <v>0</v>
      </c>
      <c r="L217" s="26">
        <f t="shared" si="103"/>
        <v>0</v>
      </c>
      <c r="M217" s="26">
        <f t="shared" si="104"/>
        <v>0</v>
      </c>
      <c r="N217" s="26">
        <f t="shared" si="105"/>
        <v>0</v>
      </c>
      <c r="O217" s="26">
        <f t="shared" si="106"/>
        <v>0</v>
      </c>
      <c r="P217" s="26">
        <f t="shared" si="107"/>
        <v>0</v>
      </c>
      <c r="Q217" s="26">
        <f t="shared" si="108"/>
        <v>0</v>
      </c>
      <c r="R217" s="26">
        <f t="shared" si="109"/>
        <v>0</v>
      </c>
      <c r="S217" s="26">
        <f t="shared" si="110"/>
        <v>0</v>
      </c>
      <c r="T217" s="26">
        <f t="shared" si="111"/>
        <v>0</v>
      </c>
      <c r="U217" s="26">
        <f t="shared" si="112"/>
        <v>0</v>
      </c>
      <c r="V217" s="26">
        <f t="shared" si="113"/>
        <v>0</v>
      </c>
      <c r="W217" s="26">
        <f t="shared" si="114"/>
        <v>22</v>
      </c>
      <c r="X217" s="1">
        <f t="shared" si="115"/>
        <v>800</v>
      </c>
      <c r="Y217" s="1">
        <f t="shared" si="116"/>
        <v>3</v>
      </c>
      <c r="Z217">
        <f t="shared" si="117"/>
        <v>585</v>
      </c>
      <c r="AC217">
        <f t="shared" si="118"/>
        <v>303</v>
      </c>
      <c r="AD217">
        <f t="shared" si="119"/>
        <v>3</v>
      </c>
      <c r="AE217">
        <f t="shared" si="120"/>
        <v>22</v>
      </c>
      <c r="AF217">
        <f t="shared" si="121"/>
        <v>3</v>
      </c>
    </row>
    <row r="218" spans="1:32" x14ac:dyDescent="0.15">
      <c r="A218" s="26">
        <v>214</v>
      </c>
      <c r="B218" s="26">
        <f t="shared" si="93"/>
        <v>0</v>
      </c>
      <c r="C218" s="26">
        <f t="shared" si="94"/>
        <v>0</v>
      </c>
      <c r="D218" s="26">
        <f t="shared" si="95"/>
        <v>0</v>
      </c>
      <c r="E218" s="26">
        <f t="shared" si="96"/>
        <v>0</v>
      </c>
      <c r="F218" s="26">
        <f t="shared" si="97"/>
        <v>6048</v>
      </c>
      <c r="G218" s="26">
        <f t="shared" si="98"/>
        <v>0</v>
      </c>
      <c r="H218" s="26">
        <f t="shared" si="99"/>
        <v>0</v>
      </c>
      <c r="I218" s="26">
        <f t="shared" si="100"/>
        <v>0</v>
      </c>
      <c r="J218" s="26">
        <f t="shared" si="101"/>
        <v>0</v>
      </c>
      <c r="K218" s="26">
        <f t="shared" si="102"/>
        <v>0</v>
      </c>
      <c r="L218" s="26">
        <f t="shared" si="103"/>
        <v>0</v>
      </c>
      <c r="M218" s="26">
        <f t="shared" si="104"/>
        <v>0</v>
      </c>
      <c r="N218" s="26">
        <f t="shared" si="105"/>
        <v>0</v>
      </c>
      <c r="O218" s="26">
        <f t="shared" si="106"/>
        <v>0</v>
      </c>
      <c r="P218" s="26">
        <f t="shared" si="107"/>
        <v>0</v>
      </c>
      <c r="Q218" s="26">
        <f t="shared" si="108"/>
        <v>0</v>
      </c>
      <c r="R218" s="26">
        <f t="shared" si="109"/>
        <v>0</v>
      </c>
      <c r="S218" s="26">
        <f t="shared" si="110"/>
        <v>0</v>
      </c>
      <c r="T218" s="26">
        <f t="shared" si="111"/>
        <v>0</v>
      </c>
      <c r="U218" s="26">
        <f t="shared" si="112"/>
        <v>0</v>
      </c>
      <c r="V218" s="26">
        <f t="shared" si="113"/>
        <v>0</v>
      </c>
      <c r="W218" s="26">
        <f t="shared" si="114"/>
        <v>22</v>
      </c>
      <c r="X218" s="1">
        <f t="shared" si="115"/>
        <v>1600</v>
      </c>
      <c r="Y218" s="1">
        <f t="shared" si="116"/>
        <v>4</v>
      </c>
      <c r="Z218">
        <f t="shared" si="117"/>
        <v>810</v>
      </c>
      <c r="AC218">
        <f t="shared" si="118"/>
        <v>304</v>
      </c>
      <c r="AD218">
        <f t="shared" si="119"/>
        <v>3</v>
      </c>
      <c r="AE218">
        <f t="shared" si="120"/>
        <v>22</v>
      </c>
      <c r="AF218">
        <f t="shared" si="121"/>
        <v>4</v>
      </c>
    </row>
    <row r="219" spans="1:32" x14ac:dyDescent="0.15">
      <c r="A219" s="26">
        <v>215</v>
      </c>
      <c r="B219" s="26">
        <f t="shared" si="93"/>
        <v>0</v>
      </c>
      <c r="C219" s="26">
        <f t="shared" si="94"/>
        <v>0</v>
      </c>
      <c r="D219" s="26">
        <f t="shared" si="95"/>
        <v>0</v>
      </c>
      <c r="E219" s="26">
        <f t="shared" si="96"/>
        <v>0</v>
      </c>
      <c r="F219" s="26">
        <f t="shared" si="97"/>
        <v>8400</v>
      </c>
      <c r="G219" s="26">
        <f t="shared" si="98"/>
        <v>0</v>
      </c>
      <c r="H219" s="26">
        <f t="shared" si="99"/>
        <v>0</v>
      </c>
      <c r="I219" s="26">
        <f t="shared" si="100"/>
        <v>0</v>
      </c>
      <c r="J219" s="26">
        <f t="shared" si="101"/>
        <v>0</v>
      </c>
      <c r="K219" s="26">
        <f t="shared" si="102"/>
        <v>0</v>
      </c>
      <c r="L219" s="26">
        <f t="shared" si="103"/>
        <v>0</v>
      </c>
      <c r="M219" s="26">
        <f t="shared" si="104"/>
        <v>0</v>
      </c>
      <c r="N219" s="26">
        <f t="shared" si="105"/>
        <v>0</v>
      </c>
      <c r="O219" s="26">
        <f t="shared" si="106"/>
        <v>0</v>
      </c>
      <c r="P219" s="26">
        <f t="shared" si="107"/>
        <v>0</v>
      </c>
      <c r="Q219" s="26">
        <f t="shared" si="108"/>
        <v>0</v>
      </c>
      <c r="R219" s="26">
        <f t="shared" si="109"/>
        <v>0</v>
      </c>
      <c r="S219" s="26">
        <f t="shared" si="110"/>
        <v>0</v>
      </c>
      <c r="T219" s="26">
        <f t="shared" si="111"/>
        <v>0</v>
      </c>
      <c r="U219" s="26">
        <f t="shared" si="112"/>
        <v>0</v>
      </c>
      <c r="V219" s="26">
        <f t="shared" si="113"/>
        <v>0</v>
      </c>
      <c r="W219" s="26">
        <f t="shared" si="114"/>
        <v>22</v>
      </c>
      <c r="X219" s="1">
        <f t="shared" si="115"/>
        <v>3200</v>
      </c>
      <c r="Y219" s="1">
        <f t="shared" si="116"/>
        <v>5</v>
      </c>
      <c r="Z219">
        <f t="shared" si="117"/>
        <v>1125</v>
      </c>
      <c r="AC219">
        <f t="shared" si="118"/>
        <v>305</v>
      </c>
      <c r="AD219">
        <f t="shared" si="119"/>
        <v>3</v>
      </c>
      <c r="AE219">
        <f t="shared" si="120"/>
        <v>22</v>
      </c>
      <c r="AF219">
        <f t="shared" si="121"/>
        <v>5</v>
      </c>
    </row>
    <row r="220" spans="1:32" x14ac:dyDescent="0.15">
      <c r="A220" s="26">
        <v>216</v>
      </c>
      <c r="B220" s="26">
        <f t="shared" si="93"/>
        <v>0</v>
      </c>
      <c r="C220" s="26">
        <f t="shared" si="94"/>
        <v>0</v>
      </c>
      <c r="D220" s="26">
        <f t="shared" si="95"/>
        <v>0</v>
      </c>
      <c r="E220" s="26">
        <f t="shared" si="96"/>
        <v>0</v>
      </c>
      <c r="F220" s="26">
        <f t="shared" si="97"/>
        <v>10752</v>
      </c>
      <c r="G220" s="26">
        <f t="shared" si="98"/>
        <v>0</v>
      </c>
      <c r="H220" s="26">
        <f t="shared" si="99"/>
        <v>0</v>
      </c>
      <c r="I220" s="26">
        <f t="shared" si="100"/>
        <v>0</v>
      </c>
      <c r="J220" s="26">
        <f t="shared" si="101"/>
        <v>0</v>
      </c>
      <c r="K220" s="26">
        <f t="shared" si="102"/>
        <v>0</v>
      </c>
      <c r="L220" s="26">
        <f t="shared" si="103"/>
        <v>0</v>
      </c>
      <c r="M220" s="26">
        <f t="shared" si="104"/>
        <v>0</v>
      </c>
      <c r="N220" s="26">
        <f t="shared" si="105"/>
        <v>0</v>
      </c>
      <c r="O220" s="26">
        <f t="shared" si="106"/>
        <v>0</v>
      </c>
      <c r="P220" s="26">
        <f t="shared" si="107"/>
        <v>0</v>
      </c>
      <c r="Q220" s="26">
        <f t="shared" si="108"/>
        <v>0</v>
      </c>
      <c r="R220" s="26">
        <f t="shared" si="109"/>
        <v>0</v>
      </c>
      <c r="S220" s="26">
        <f t="shared" si="110"/>
        <v>0</v>
      </c>
      <c r="T220" s="26">
        <f t="shared" si="111"/>
        <v>0</v>
      </c>
      <c r="U220" s="26">
        <f t="shared" si="112"/>
        <v>0</v>
      </c>
      <c r="V220" s="26">
        <f t="shared" si="113"/>
        <v>0</v>
      </c>
      <c r="W220" s="26">
        <f t="shared" si="114"/>
        <v>22</v>
      </c>
      <c r="X220" s="1">
        <f t="shared" si="115"/>
        <v>6400</v>
      </c>
      <c r="Y220" s="1">
        <f t="shared" si="116"/>
        <v>6</v>
      </c>
      <c r="Z220">
        <f t="shared" si="117"/>
        <v>1440</v>
      </c>
      <c r="AC220">
        <f t="shared" si="118"/>
        <v>306</v>
      </c>
      <c r="AD220">
        <f t="shared" si="119"/>
        <v>3</v>
      </c>
      <c r="AE220">
        <f t="shared" si="120"/>
        <v>22</v>
      </c>
      <c r="AF220">
        <f t="shared" si="121"/>
        <v>6</v>
      </c>
    </row>
    <row r="221" spans="1:32" x14ac:dyDescent="0.15">
      <c r="A221" s="26">
        <v>217</v>
      </c>
      <c r="B221" s="26">
        <f t="shared" si="93"/>
        <v>0</v>
      </c>
      <c r="C221" s="26">
        <f t="shared" si="94"/>
        <v>0</v>
      </c>
      <c r="D221" s="26">
        <f t="shared" si="95"/>
        <v>0</v>
      </c>
      <c r="E221" s="26">
        <f t="shared" si="96"/>
        <v>0</v>
      </c>
      <c r="F221" s="26">
        <f t="shared" si="97"/>
        <v>14560</v>
      </c>
      <c r="G221" s="26">
        <f t="shared" si="98"/>
        <v>0</v>
      </c>
      <c r="H221" s="26">
        <f t="shared" si="99"/>
        <v>0</v>
      </c>
      <c r="I221" s="26">
        <f t="shared" si="100"/>
        <v>0</v>
      </c>
      <c r="J221" s="26">
        <f t="shared" si="101"/>
        <v>0</v>
      </c>
      <c r="K221" s="26">
        <f t="shared" si="102"/>
        <v>0</v>
      </c>
      <c r="L221" s="26">
        <f t="shared" si="103"/>
        <v>0</v>
      </c>
      <c r="M221" s="26">
        <f t="shared" si="104"/>
        <v>0</v>
      </c>
      <c r="N221" s="26">
        <f t="shared" si="105"/>
        <v>0</v>
      </c>
      <c r="O221" s="26">
        <f t="shared" si="106"/>
        <v>0</v>
      </c>
      <c r="P221" s="26">
        <f t="shared" si="107"/>
        <v>0</v>
      </c>
      <c r="Q221" s="26">
        <f t="shared" si="108"/>
        <v>0</v>
      </c>
      <c r="R221" s="26">
        <f t="shared" si="109"/>
        <v>0</v>
      </c>
      <c r="S221" s="26">
        <f t="shared" si="110"/>
        <v>0</v>
      </c>
      <c r="T221" s="26">
        <f t="shared" si="111"/>
        <v>0</v>
      </c>
      <c r="U221" s="26">
        <f t="shared" si="112"/>
        <v>0</v>
      </c>
      <c r="V221" s="26">
        <f t="shared" si="113"/>
        <v>0</v>
      </c>
      <c r="W221" s="26">
        <f t="shared" si="114"/>
        <v>22</v>
      </c>
      <c r="X221" s="1">
        <f t="shared" si="115"/>
        <v>12800</v>
      </c>
      <c r="Y221" s="1">
        <f t="shared" si="116"/>
        <v>7</v>
      </c>
      <c r="Z221">
        <f t="shared" si="117"/>
        <v>1950</v>
      </c>
      <c r="AC221">
        <f t="shared" si="118"/>
        <v>307</v>
      </c>
      <c r="AD221">
        <f t="shared" si="119"/>
        <v>3</v>
      </c>
      <c r="AE221">
        <f t="shared" si="120"/>
        <v>22</v>
      </c>
      <c r="AF221">
        <f t="shared" si="121"/>
        <v>7</v>
      </c>
    </row>
    <row r="222" spans="1:32" x14ac:dyDescent="0.15">
      <c r="A222" s="26">
        <v>218</v>
      </c>
      <c r="B222" s="26">
        <f t="shared" si="93"/>
        <v>0</v>
      </c>
      <c r="C222" s="26">
        <f t="shared" si="94"/>
        <v>0</v>
      </c>
      <c r="D222" s="26">
        <f t="shared" si="95"/>
        <v>0</v>
      </c>
      <c r="E222" s="26">
        <f t="shared" si="96"/>
        <v>0</v>
      </c>
      <c r="F222" s="26">
        <f t="shared" si="97"/>
        <v>18368</v>
      </c>
      <c r="G222" s="26">
        <f t="shared" si="98"/>
        <v>0</v>
      </c>
      <c r="H222" s="26">
        <f t="shared" si="99"/>
        <v>0</v>
      </c>
      <c r="I222" s="26">
        <f t="shared" si="100"/>
        <v>0</v>
      </c>
      <c r="J222" s="26">
        <f t="shared" si="101"/>
        <v>0</v>
      </c>
      <c r="K222" s="26">
        <f t="shared" si="102"/>
        <v>0</v>
      </c>
      <c r="L222" s="26">
        <f t="shared" si="103"/>
        <v>0</v>
      </c>
      <c r="M222" s="26">
        <f t="shared" si="104"/>
        <v>0</v>
      </c>
      <c r="N222" s="26">
        <f t="shared" si="105"/>
        <v>0</v>
      </c>
      <c r="O222" s="26">
        <f t="shared" si="106"/>
        <v>0</v>
      </c>
      <c r="P222" s="26">
        <f t="shared" si="107"/>
        <v>0</v>
      </c>
      <c r="Q222" s="26">
        <f t="shared" si="108"/>
        <v>0</v>
      </c>
      <c r="R222" s="26">
        <f t="shared" si="109"/>
        <v>0</v>
      </c>
      <c r="S222" s="26">
        <f t="shared" si="110"/>
        <v>0</v>
      </c>
      <c r="T222" s="26">
        <f t="shared" si="111"/>
        <v>0</v>
      </c>
      <c r="U222" s="26">
        <f t="shared" si="112"/>
        <v>0</v>
      </c>
      <c r="V222" s="26">
        <f t="shared" si="113"/>
        <v>0</v>
      </c>
      <c r="W222" s="26">
        <f t="shared" si="114"/>
        <v>22</v>
      </c>
      <c r="X222" s="1">
        <f t="shared" si="115"/>
        <v>25600</v>
      </c>
      <c r="Y222" s="1">
        <f t="shared" si="116"/>
        <v>8</v>
      </c>
      <c r="Z222">
        <f t="shared" si="117"/>
        <v>2460</v>
      </c>
      <c r="AC222">
        <f t="shared" si="118"/>
        <v>308</v>
      </c>
      <c r="AD222">
        <f t="shared" si="119"/>
        <v>3</v>
      </c>
      <c r="AE222">
        <f t="shared" si="120"/>
        <v>22</v>
      </c>
      <c r="AF222">
        <f t="shared" si="121"/>
        <v>8</v>
      </c>
    </row>
    <row r="223" spans="1:32" x14ac:dyDescent="0.15">
      <c r="A223" s="26">
        <v>219</v>
      </c>
      <c r="B223" s="26">
        <f t="shared" si="93"/>
        <v>0</v>
      </c>
      <c r="C223" s="26">
        <f t="shared" si="94"/>
        <v>0</v>
      </c>
      <c r="D223" s="26">
        <f t="shared" si="95"/>
        <v>0</v>
      </c>
      <c r="E223" s="26">
        <f t="shared" si="96"/>
        <v>0</v>
      </c>
      <c r="F223" s="26">
        <f t="shared" si="97"/>
        <v>22176</v>
      </c>
      <c r="G223" s="26">
        <f t="shared" si="98"/>
        <v>0</v>
      </c>
      <c r="H223" s="26">
        <f t="shared" si="99"/>
        <v>0</v>
      </c>
      <c r="I223" s="26">
        <f t="shared" si="100"/>
        <v>0</v>
      </c>
      <c r="J223" s="26">
        <f t="shared" si="101"/>
        <v>0</v>
      </c>
      <c r="K223" s="26">
        <f t="shared" si="102"/>
        <v>0</v>
      </c>
      <c r="L223" s="26">
        <f t="shared" si="103"/>
        <v>0</v>
      </c>
      <c r="M223" s="26">
        <f t="shared" si="104"/>
        <v>0</v>
      </c>
      <c r="N223" s="26">
        <f t="shared" si="105"/>
        <v>0</v>
      </c>
      <c r="O223" s="26">
        <f t="shared" si="106"/>
        <v>0</v>
      </c>
      <c r="P223" s="26">
        <f t="shared" si="107"/>
        <v>0</v>
      </c>
      <c r="Q223" s="26">
        <f t="shared" si="108"/>
        <v>0</v>
      </c>
      <c r="R223" s="26">
        <f t="shared" si="109"/>
        <v>0</v>
      </c>
      <c r="S223" s="26">
        <f t="shared" si="110"/>
        <v>0</v>
      </c>
      <c r="T223" s="26">
        <f t="shared" si="111"/>
        <v>0</v>
      </c>
      <c r="U223" s="26">
        <f t="shared" si="112"/>
        <v>0</v>
      </c>
      <c r="V223" s="26">
        <f t="shared" si="113"/>
        <v>0</v>
      </c>
      <c r="W223" s="26">
        <f t="shared" si="114"/>
        <v>22</v>
      </c>
      <c r="X223" s="1">
        <f t="shared" si="115"/>
        <v>51200</v>
      </c>
      <c r="Y223" s="1">
        <f t="shared" si="116"/>
        <v>9</v>
      </c>
      <c r="Z223">
        <f t="shared" si="117"/>
        <v>2970</v>
      </c>
      <c r="AC223">
        <f t="shared" si="118"/>
        <v>309</v>
      </c>
      <c r="AD223">
        <f t="shared" si="119"/>
        <v>3</v>
      </c>
      <c r="AE223">
        <f t="shared" si="120"/>
        <v>22</v>
      </c>
      <c r="AF223">
        <f t="shared" si="121"/>
        <v>9</v>
      </c>
    </row>
    <row r="224" spans="1:32" x14ac:dyDescent="0.15">
      <c r="A224" s="26">
        <v>220</v>
      </c>
      <c r="B224" s="26">
        <f t="shared" si="93"/>
        <v>0</v>
      </c>
      <c r="C224" s="26">
        <f t="shared" si="94"/>
        <v>0</v>
      </c>
      <c r="D224" s="26">
        <f t="shared" si="95"/>
        <v>0</v>
      </c>
      <c r="E224" s="26">
        <f t="shared" si="96"/>
        <v>0</v>
      </c>
      <c r="F224" s="26">
        <f t="shared" si="97"/>
        <v>26342</v>
      </c>
      <c r="G224" s="26">
        <f t="shared" si="98"/>
        <v>0</v>
      </c>
      <c r="H224" s="26">
        <f t="shared" si="99"/>
        <v>0</v>
      </c>
      <c r="I224" s="26">
        <f t="shared" si="100"/>
        <v>0</v>
      </c>
      <c r="J224" s="26">
        <f t="shared" si="101"/>
        <v>0</v>
      </c>
      <c r="K224" s="26">
        <f t="shared" si="102"/>
        <v>0</v>
      </c>
      <c r="L224" s="26">
        <f t="shared" si="103"/>
        <v>0</v>
      </c>
      <c r="M224" s="26">
        <f t="shared" si="104"/>
        <v>0</v>
      </c>
      <c r="N224" s="26">
        <f t="shared" si="105"/>
        <v>0</v>
      </c>
      <c r="O224" s="26">
        <f t="shared" si="106"/>
        <v>0</v>
      </c>
      <c r="P224" s="26">
        <f t="shared" si="107"/>
        <v>0</v>
      </c>
      <c r="Q224" s="26">
        <f t="shared" si="108"/>
        <v>0</v>
      </c>
      <c r="R224" s="26">
        <f t="shared" si="109"/>
        <v>0</v>
      </c>
      <c r="S224" s="26">
        <f t="shared" si="110"/>
        <v>0</v>
      </c>
      <c r="T224" s="26">
        <f t="shared" si="111"/>
        <v>0</v>
      </c>
      <c r="U224" s="26">
        <f t="shared" si="112"/>
        <v>0</v>
      </c>
      <c r="V224" s="26">
        <f t="shared" si="113"/>
        <v>0</v>
      </c>
      <c r="W224" s="26">
        <f t="shared" si="114"/>
        <v>22</v>
      </c>
      <c r="X224" s="1">
        <f t="shared" si="115"/>
        <v>102400</v>
      </c>
      <c r="Y224" s="1">
        <f t="shared" si="116"/>
        <v>10</v>
      </c>
      <c r="Z224">
        <f t="shared" si="117"/>
        <v>3528</v>
      </c>
      <c r="AC224">
        <f t="shared" si="118"/>
        <v>310</v>
      </c>
      <c r="AD224">
        <f t="shared" si="119"/>
        <v>3</v>
      </c>
      <c r="AE224">
        <f t="shared" si="120"/>
        <v>22</v>
      </c>
      <c r="AF224">
        <f t="shared" si="121"/>
        <v>10</v>
      </c>
    </row>
    <row r="225" spans="1:32" x14ac:dyDescent="0.15">
      <c r="A225" s="26">
        <v>221</v>
      </c>
      <c r="B225" s="26">
        <f t="shared" si="93"/>
        <v>0</v>
      </c>
      <c r="C225" s="26">
        <f t="shared" si="94"/>
        <v>0</v>
      </c>
      <c r="D225" s="26">
        <f t="shared" si="95"/>
        <v>0</v>
      </c>
      <c r="E225" s="26">
        <f t="shared" si="96"/>
        <v>0</v>
      </c>
      <c r="F225" s="26">
        <f t="shared" si="97"/>
        <v>0</v>
      </c>
      <c r="G225" s="26">
        <f t="shared" si="98"/>
        <v>405</v>
      </c>
      <c r="H225" s="26">
        <f t="shared" si="99"/>
        <v>0</v>
      </c>
      <c r="I225" s="26">
        <f t="shared" si="100"/>
        <v>0</v>
      </c>
      <c r="J225" s="26">
        <f t="shared" si="101"/>
        <v>0</v>
      </c>
      <c r="K225" s="26">
        <f t="shared" si="102"/>
        <v>0</v>
      </c>
      <c r="L225" s="26">
        <f t="shared" si="103"/>
        <v>0</v>
      </c>
      <c r="M225" s="26">
        <f t="shared" si="104"/>
        <v>0</v>
      </c>
      <c r="N225" s="26">
        <f t="shared" si="105"/>
        <v>0</v>
      </c>
      <c r="O225" s="26">
        <f t="shared" si="106"/>
        <v>0</v>
      </c>
      <c r="P225" s="26">
        <f t="shared" si="107"/>
        <v>0</v>
      </c>
      <c r="Q225" s="26">
        <f t="shared" si="108"/>
        <v>0</v>
      </c>
      <c r="R225" s="26">
        <f t="shared" si="109"/>
        <v>0</v>
      </c>
      <c r="S225" s="26">
        <f t="shared" si="110"/>
        <v>0</v>
      </c>
      <c r="T225" s="26">
        <f t="shared" si="111"/>
        <v>0</v>
      </c>
      <c r="U225" s="26">
        <f t="shared" si="112"/>
        <v>0</v>
      </c>
      <c r="V225" s="26">
        <f t="shared" si="113"/>
        <v>0</v>
      </c>
      <c r="W225" s="26">
        <f t="shared" si="114"/>
        <v>23</v>
      </c>
      <c r="X225" s="1">
        <f t="shared" si="115"/>
        <v>120</v>
      </c>
      <c r="Y225" s="1">
        <f t="shared" si="116"/>
        <v>1</v>
      </c>
      <c r="Z225">
        <f t="shared" si="117"/>
        <v>202</v>
      </c>
      <c r="AC225">
        <f t="shared" si="118"/>
        <v>301</v>
      </c>
      <c r="AD225">
        <f t="shared" si="119"/>
        <v>3</v>
      </c>
      <c r="AE225">
        <f t="shared" si="120"/>
        <v>23</v>
      </c>
      <c r="AF225">
        <f t="shared" si="121"/>
        <v>1</v>
      </c>
    </row>
    <row r="226" spans="1:32" x14ac:dyDescent="0.15">
      <c r="A226" s="26">
        <v>222</v>
      </c>
      <c r="B226" s="26">
        <f t="shared" si="93"/>
        <v>0</v>
      </c>
      <c r="C226" s="26">
        <f t="shared" si="94"/>
        <v>0</v>
      </c>
      <c r="D226" s="26">
        <f t="shared" si="95"/>
        <v>0</v>
      </c>
      <c r="E226" s="26">
        <f t="shared" si="96"/>
        <v>0</v>
      </c>
      <c r="F226" s="26">
        <f t="shared" si="97"/>
        <v>0</v>
      </c>
      <c r="G226" s="26">
        <f t="shared" si="98"/>
        <v>720</v>
      </c>
      <c r="H226" s="26">
        <f t="shared" si="99"/>
        <v>0</v>
      </c>
      <c r="I226" s="26">
        <f t="shared" si="100"/>
        <v>0</v>
      </c>
      <c r="J226" s="26">
        <f t="shared" si="101"/>
        <v>0</v>
      </c>
      <c r="K226" s="26">
        <f t="shared" si="102"/>
        <v>0</v>
      </c>
      <c r="L226" s="26">
        <f t="shared" si="103"/>
        <v>0</v>
      </c>
      <c r="M226" s="26">
        <f t="shared" si="104"/>
        <v>0</v>
      </c>
      <c r="N226" s="26">
        <f t="shared" si="105"/>
        <v>0</v>
      </c>
      <c r="O226" s="26">
        <f t="shared" si="106"/>
        <v>0</v>
      </c>
      <c r="P226" s="26">
        <f t="shared" si="107"/>
        <v>0</v>
      </c>
      <c r="Q226" s="26">
        <f t="shared" si="108"/>
        <v>0</v>
      </c>
      <c r="R226" s="26">
        <f t="shared" si="109"/>
        <v>0</v>
      </c>
      <c r="S226" s="26">
        <f t="shared" si="110"/>
        <v>0</v>
      </c>
      <c r="T226" s="26">
        <f t="shared" si="111"/>
        <v>0</v>
      </c>
      <c r="U226" s="26">
        <f t="shared" si="112"/>
        <v>0</v>
      </c>
      <c r="V226" s="26">
        <f t="shared" si="113"/>
        <v>0</v>
      </c>
      <c r="W226" s="26">
        <f t="shared" si="114"/>
        <v>23</v>
      </c>
      <c r="X226" s="1">
        <f t="shared" si="115"/>
        <v>400</v>
      </c>
      <c r="Y226" s="1">
        <f t="shared" si="116"/>
        <v>2</v>
      </c>
      <c r="Z226">
        <f t="shared" si="117"/>
        <v>360</v>
      </c>
      <c r="AC226">
        <f t="shared" si="118"/>
        <v>302</v>
      </c>
      <c r="AD226">
        <f t="shared" si="119"/>
        <v>3</v>
      </c>
      <c r="AE226">
        <f t="shared" si="120"/>
        <v>23</v>
      </c>
      <c r="AF226">
        <f t="shared" si="121"/>
        <v>2</v>
      </c>
    </row>
    <row r="227" spans="1:32" x14ac:dyDescent="0.15">
      <c r="A227" s="26">
        <v>223</v>
      </c>
      <c r="B227" s="26">
        <f t="shared" si="93"/>
        <v>0</v>
      </c>
      <c r="C227" s="26">
        <f t="shared" si="94"/>
        <v>0</v>
      </c>
      <c r="D227" s="26">
        <f t="shared" si="95"/>
        <v>0</v>
      </c>
      <c r="E227" s="26">
        <f t="shared" si="96"/>
        <v>0</v>
      </c>
      <c r="F227" s="26">
        <f t="shared" si="97"/>
        <v>0</v>
      </c>
      <c r="G227" s="26">
        <f t="shared" si="98"/>
        <v>1170</v>
      </c>
      <c r="H227" s="26">
        <f t="shared" si="99"/>
        <v>0</v>
      </c>
      <c r="I227" s="26">
        <f t="shared" si="100"/>
        <v>0</v>
      </c>
      <c r="J227" s="26">
        <f t="shared" si="101"/>
        <v>0</v>
      </c>
      <c r="K227" s="26">
        <f t="shared" si="102"/>
        <v>0</v>
      </c>
      <c r="L227" s="26">
        <f t="shared" si="103"/>
        <v>0</v>
      </c>
      <c r="M227" s="26">
        <f t="shared" si="104"/>
        <v>0</v>
      </c>
      <c r="N227" s="26">
        <f t="shared" si="105"/>
        <v>0</v>
      </c>
      <c r="O227" s="26">
        <f t="shared" si="106"/>
        <v>0</v>
      </c>
      <c r="P227" s="26">
        <f t="shared" si="107"/>
        <v>0</v>
      </c>
      <c r="Q227" s="26">
        <f t="shared" si="108"/>
        <v>0</v>
      </c>
      <c r="R227" s="26">
        <f t="shared" si="109"/>
        <v>0</v>
      </c>
      <c r="S227" s="26">
        <f t="shared" si="110"/>
        <v>0</v>
      </c>
      <c r="T227" s="26">
        <f t="shared" si="111"/>
        <v>0</v>
      </c>
      <c r="U227" s="26">
        <f t="shared" si="112"/>
        <v>0</v>
      </c>
      <c r="V227" s="26">
        <f t="shared" si="113"/>
        <v>0</v>
      </c>
      <c r="W227" s="26">
        <f t="shared" si="114"/>
        <v>23</v>
      </c>
      <c r="X227" s="1">
        <f t="shared" si="115"/>
        <v>800</v>
      </c>
      <c r="Y227" s="1">
        <f t="shared" si="116"/>
        <v>3</v>
      </c>
      <c r="Z227">
        <f t="shared" si="117"/>
        <v>585</v>
      </c>
      <c r="AC227">
        <f t="shared" si="118"/>
        <v>303</v>
      </c>
      <c r="AD227">
        <f t="shared" si="119"/>
        <v>3</v>
      </c>
      <c r="AE227">
        <f t="shared" si="120"/>
        <v>23</v>
      </c>
      <c r="AF227">
        <f t="shared" si="121"/>
        <v>3</v>
      </c>
    </row>
    <row r="228" spans="1:32" x14ac:dyDescent="0.15">
      <c r="A228" s="26">
        <v>224</v>
      </c>
      <c r="B228" s="26">
        <f t="shared" si="93"/>
        <v>0</v>
      </c>
      <c r="C228" s="26">
        <f t="shared" si="94"/>
        <v>0</v>
      </c>
      <c r="D228" s="26">
        <f t="shared" si="95"/>
        <v>0</v>
      </c>
      <c r="E228" s="26">
        <f t="shared" si="96"/>
        <v>0</v>
      </c>
      <c r="F228" s="26">
        <f t="shared" si="97"/>
        <v>0</v>
      </c>
      <c r="G228" s="26">
        <f t="shared" si="98"/>
        <v>1620</v>
      </c>
      <c r="H228" s="26">
        <f t="shared" si="99"/>
        <v>0</v>
      </c>
      <c r="I228" s="26">
        <f t="shared" si="100"/>
        <v>0</v>
      </c>
      <c r="J228" s="26">
        <f t="shared" si="101"/>
        <v>0</v>
      </c>
      <c r="K228" s="26">
        <f t="shared" si="102"/>
        <v>0</v>
      </c>
      <c r="L228" s="26">
        <f t="shared" si="103"/>
        <v>0</v>
      </c>
      <c r="M228" s="26">
        <f t="shared" si="104"/>
        <v>0</v>
      </c>
      <c r="N228" s="26">
        <f t="shared" si="105"/>
        <v>0</v>
      </c>
      <c r="O228" s="26">
        <f t="shared" si="106"/>
        <v>0</v>
      </c>
      <c r="P228" s="26">
        <f t="shared" si="107"/>
        <v>0</v>
      </c>
      <c r="Q228" s="26">
        <f t="shared" si="108"/>
        <v>0</v>
      </c>
      <c r="R228" s="26">
        <f t="shared" si="109"/>
        <v>0</v>
      </c>
      <c r="S228" s="26">
        <f t="shared" si="110"/>
        <v>0</v>
      </c>
      <c r="T228" s="26">
        <f t="shared" si="111"/>
        <v>0</v>
      </c>
      <c r="U228" s="26">
        <f t="shared" si="112"/>
        <v>0</v>
      </c>
      <c r="V228" s="26">
        <f t="shared" si="113"/>
        <v>0</v>
      </c>
      <c r="W228" s="26">
        <f t="shared" si="114"/>
        <v>23</v>
      </c>
      <c r="X228" s="1">
        <f t="shared" si="115"/>
        <v>1600</v>
      </c>
      <c r="Y228" s="1">
        <f t="shared" si="116"/>
        <v>4</v>
      </c>
      <c r="Z228">
        <f t="shared" si="117"/>
        <v>810</v>
      </c>
      <c r="AC228">
        <f t="shared" si="118"/>
        <v>304</v>
      </c>
      <c r="AD228">
        <f t="shared" si="119"/>
        <v>3</v>
      </c>
      <c r="AE228">
        <f t="shared" si="120"/>
        <v>23</v>
      </c>
      <c r="AF228">
        <f t="shared" si="121"/>
        <v>4</v>
      </c>
    </row>
    <row r="229" spans="1:32" x14ac:dyDescent="0.15">
      <c r="A229" s="26">
        <v>225</v>
      </c>
      <c r="B229" s="26">
        <f t="shared" si="93"/>
        <v>0</v>
      </c>
      <c r="C229" s="26">
        <f t="shared" si="94"/>
        <v>0</v>
      </c>
      <c r="D229" s="26">
        <f t="shared" si="95"/>
        <v>0</v>
      </c>
      <c r="E229" s="26">
        <f t="shared" si="96"/>
        <v>0</v>
      </c>
      <c r="F229" s="26">
        <f t="shared" si="97"/>
        <v>0</v>
      </c>
      <c r="G229" s="26">
        <f t="shared" si="98"/>
        <v>2250</v>
      </c>
      <c r="H229" s="26">
        <f t="shared" si="99"/>
        <v>0</v>
      </c>
      <c r="I229" s="26">
        <f t="shared" si="100"/>
        <v>0</v>
      </c>
      <c r="J229" s="26">
        <f t="shared" si="101"/>
        <v>0</v>
      </c>
      <c r="K229" s="26">
        <f t="shared" si="102"/>
        <v>0</v>
      </c>
      <c r="L229" s="26">
        <f t="shared" si="103"/>
        <v>0</v>
      </c>
      <c r="M229" s="26">
        <f t="shared" si="104"/>
        <v>0</v>
      </c>
      <c r="N229" s="26">
        <f t="shared" si="105"/>
        <v>0</v>
      </c>
      <c r="O229" s="26">
        <f t="shared" si="106"/>
        <v>0</v>
      </c>
      <c r="P229" s="26">
        <f t="shared" si="107"/>
        <v>0</v>
      </c>
      <c r="Q229" s="26">
        <f t="shared" si="108"/>
        <v>0</v>
      </c>
      <c r="R229" s="26">
        <f t="shared" si="109"/>
        <v>0</v>
      </c>
      <c r="S229" s="26">
        <f t="shared" si="110"/>
        <v>0</v>
      </c>
      <c r="T229" s="26">
        <f t="shared" si="111"/>
        <v>0</v>
      </c>
      <c r="U229" s="26">
        <f t="shared" si="112"/>
        <v>0</v>
      </c>
      <c r="V229" s="26">
        <f t="shared" si="113"/>
        <v>0</v>
      </c>
      <c r="W229" s="26">
        <f t="shared" si="114"/>
        <v>23</v>
      </c>
      <c r="X229" s="1">
        <f t="shared" si="115"/>
        <v>3200</v>
      </c>
      <c r="Y229" s="1">
        <f t="shared" si="116"/>
        <v>5</v>
      </c>
      <c r="Z229">
        <f t="shared" si="117"/>
        <v>1125</v>
      </c>
      <c r="AC229">
        <f t="shared" si="118"/>
        <v>305</v>
      </c>
      <c r="AD229">
        <f t="shared" si="119"/>
        <v>3</v>
      </c>
      <c r="AE229">
        <f t="shared" si="120"/>
        <v>23</v>
      </c>
      <c r="AF229">
        <f t="shared" si="121"/>
        <v>5</v>
      </c>
    </row>
    <row r="230" spans="1:32" x14ac:dyDescent="0.15">
      <c r="A230" s="26">
        <v>226</v>
      </c>
      <c r="B230" s="26">
        <f t="shared" si="93"/>
        <v>0</v>
      </c>
      <c r="C230" s="26">
        <f t="shared" si="94"/>
        <v>0</v>
      </c>
      <c r="D230" s="26">
        <f t="shared" si="95"/>
        <v>0</v>
      </c>
      <c r="E230" s="26">
        <f t="shared" si="96"/>
        <v>0</v>
      </c>
      <c r="F230" s="26">
        <f t="shared" si="97"/>
        <v>0</v>
      </c>
      <c r="G230" s="26">
        <f t="shared" si="98"/>
        <v>2880</v>
      </c>
      <c r="H230" s="26">
        <f t="shared" si="99"/>
        <v>0</v>
      </c>
      <c r="I230" s="26">
        <f t="shared" si="100"/>
        <v>0</v>
      </c>
      <c r="J230" s="26">
        <f t="shared" si="101"/>
        <v>0</v>
      </c>
      <c r="K230" s="26">
        <f t="shared" si="102"/>
        <v>0</v>
      </c>
      <c r="L230" s="26">
        <f t="shared" si="103"/>
        <v>0</v>
      </c>
      <c r="M230" s="26">
        <f t="shared" si="104"/>
        <v>0</v>
      </c>
      <c r="N230" s="26">
        <f t="shared" si="105"/>
        <v>0</v>
      </c>
      <c r="O230" s="26">
        <f t="shared" si="106"/>
        <v>0</v>
      </c>
      <c r="P230" s="26">
        <f t="shared" si="107"/>
        <v>0</v>
      </c>
      <c r="Q230" s="26">
        <f t="shared" si="108"/>
        <v>0</v>
      </c>
      <c r="R230" s="26">
        <f t="shared" si="109"/>
        <v>0</v>
      </c>
      <c r="S230" s="26">
        <f t="shared" si="110"/>
        <v>0</v>
      </c>
      <c r="T230" s="26">
        <f t="shared" si="111"/>
        <v>0</v>
      </c>
      <c r="U230" s="26">
        <f t="shared" si="112"/>
        <v>0</v>
      </c>
      <c r="V230" s="26">
        <f t="shared" si="113"/>
        <v>0</v>
      </c>
      <c r="W230" s="26">
        <f t="shared" si="114"/>
        <v>23</v>
      </c>
      <c r="X230" s="1">
        <f t="shared" si="115"/>
        <v>6400</v>
      </c>
      <c r="Y230" s="1">
        <f t="shared" si="116"/>
        <v>6</v>
      </c>
      <c r="Z230">
        <f t="shared" si="117"/>
        <v>1440</v>
      </c>
      <c r="AC230">
        <f t="shared" si="118"/>
        <v>306</v>
      </c>
      <c r="AD230">
        <f t="shared" si="119"/>
        <v>3</v>
      </c>
      <c r="AE230">
        <f t="shared" si="120"/>
        <v>23</v>
      </c>
      <c r="AF230">
        <f t="shared" si="121"/>
        <v>6</v>
      </c>
    </row>
    <row r="231" spans="1:32" x14ac:dyDescent="0.15">
      <c r="A231" s="26">
        <v>227</v>
      </c>
      <c r="B231" s="26">
        <f t="shared" si="93"/>
        <v>0</v>
      </c>
      <c r="C231" s="26">
        <f t="shared" si="94"/>
        <v>0</v>
      </c>
      <c r="D231" s="26">
        <f t="shared" si="95"/>
        <v>0</v>
      </c>
      <c r="E231" s="26">
        <f t="shared" si="96"/>
        <v>0</v>
      </c>
      <c r="F231" s="26">
        <f t="shared" si="97"/>
        <v>0</v>
      </c>
      <c r="G231" s="26">
        <f t="shared" si="98"/>
        <v>3900</v>
      </c>
      <c r="H231" s="26">
        <f t="shared" si="99"/>
        <v>0</v>
      </c>
      <c r="I231" s="26">
        <f t="shared" si="100"/>
        <v>0</v>
      </c>
      <c r="J231" s="26">
        <f t="shared" si="101"/>
        <v>0</v>
      </c>
      <c r="K231" s="26">
        <f t="shared" si="102"/>
        <v>0</v>
      </c>
      <c r="L231" s="26">
        <f t="shared" si="103"/>
        <v>0</v>
      </c>
      <c r="M231" s="26">
        <f t="shared" si="104"/>
        <v>0</v>
      </c>
      <c r="N231" s="26">
        <f t="shared" si="105"/>
        <v>0</v>
      </c>
      <c r="O231" s="26">
        <f t="shared" si="106"/>
        <v>0</v>
      </c>
      <c r="P231" s="26">
        <f t="shared" si="107"/>
        <v>0</v>
      </c>
      <c r="Q231" s="26">
        <f t="shared" si="108"/>
        <v>0</v>
      </c>
      <c r="R231" s="26">
        <f t="shared" si="109"/>
        <v>0</v>
      </c>
      <c r="S231" s="26">
        <f t="shared" si="110"/>
        <v>0</v>
      </c>
      <c r="T231" s="26">
        <f t="shared" si="111"/>
        <v>0</v>
      </c>
      <c r="U231" s="26">
        <f t="shared" si="112"/>
        <v>0</v>
      </c>
      <c r="V231" s="26">
        <f t="shared" si="113"/>
        <v>0</v>
      </c>
      <c r="W231" s="26">
        <f t="shared" si="114"/>
        <v>23</v>
      </c>
      <c r="X231" s="1">
        <f t="shared" si="115"/>
        <v>12800</v>
      </c>
      <c r="Y231" s="1">
        <f t="shared" si="116"/>
        <v>7</v>
      </c>
      <c r="Z231">
        <f t="shared" si="117"/>
        <v>1950</v>
      </c>
      <c r="AC231">
        <f t="shared" si="118"/>
        <v>307</v>
      </c>
      <c r="AD231">
        <f t="shared" si="119"/>
        <v>3</v>
      </c>
      <c r="AE231">
        <f t="shared" si="120"/>
        <v>23</v>
      </c>
      <c r="AF231">
        <f t="shared" si="121"/>
        <v>7</v>
      </c>
    </row>
    <row r="232" spans="1:32" x14ac:dyDescent="0.15">
      <c r="A232" s="26">
        <v>228</v>
      </c>
      <c r="B232" s="26">
        <f t="shared" si="93"/>
        <v>0</v>
      </c>
      <c r="C232" s="26">
        <f t="shared" si="94"/>
        <v>0</v>
      </c>
      <c r="D232" s="26">
        <f t="shared" si="95"/>
        <v>0</v>
      </c>
      <c r="E232" s="26">
        <f t="shared" si="96"/>
        <v>0</v>
      </c>
      <c r="F232" s="26">
        <f t="shared" si="97"/>
        <v>0</v>
      </c>
      <c r="G232" s="26">
        <f t="shared" si="98"/>
        <v>4920</v>
      </c>
      <c r="H232" s="26">
        <f t="shared" si="99"/>
        <v>0</v>
      </c>
      <c r="I232" s="26">
        <f t="shared" si="100"/>
        <v>0</v>
      </c>
      <c r="J232" s="26">
        <f t="shared" si="101"/>
        <v>0</v>
      </c>
      <c r="K232" s="26">
        <f t="shared" si="102"/>
        <v>0</v>
      </c>
      <c r="L232" s="26">
        <f t="shared" si="103"/>
        <v>0</v>
      </c>
      <c r="M232" s="26">
        <f t="shared" si="104"/>
        <v>0</v>
      </c>
      <c r="N232" s="26">
        <f t="shared" si="105"/>
        <v>0</v>
      </c>
      <c r="O232" s="26">
        <f t="shared" si="106"/>
        <v>0</v>
      </c>
      <c r="P232" s="26">
        <f t="shared" si="107"/>
        <v>0</v>
      </c>
      <c r="Q232" s="26">
        <f t="shared" si="108"/>
        <v>0</v>
      </c>
      <c r="R232" s="26">
        <f t="shared" si="109"/>
        <v>0</v>
      </c>
      <c r="S232" s="26">
        <f t="shared" si="110"/>
        <v>0</v>
      </c>
      <c r="T232" s="26">
        <f t="shared" si="111"/>
        <v>0</v>
      </c>
      <c r="U232" s="26">
        <f t="shared" si="112"/>
        <v>0</v>
      </c>
      <c r="V232" s="26">
        <f t="shared" si="113"/>
        <v>0</v>
      </c>
      <c r="W232" s="26">
        <f t="shared" si="114"/>
        <v>23</v>
      </c>
      <c r="X232" s="1">
        <f t="shared" si="115"/>
        <v>25600</v>
      </c>
      <c r="Y232" s="1">
        <f t="shared" si="116"/>
        <v>8</v>
      </c>
      <c r="Z232">
        <f t="shared" si="117"/>
        <v>2460</v>
      </c>
      <c r="AC232">
        <f t="shared" si="118"/>
        <v>308</v>
      </c>
      <c r="AD232">
        <f t="shared" si="119"/>
        <v>3</v>
      </c>
      <c r="AE232">
        <f t="shared" si="120"/>
        <v>23</v>
      </c>
      <c r="AF232">
        <f t="shared" si="121"/>
        <v>8</v>
      </c>
    </row>
    <row r="233" spans="1:32" x14ac:dyDescent="0.15">
      <c r="A233" s="26">
        <v>229</v>
      </c>
      <c r="B233" s="26">
        <f t="shared" si="93"/>
        <v>0</v>
      </c>
      <c r="C233" s="26">
        <f t="shared" si="94"/>
        <v>0</v>
      </c>
      <c r="D233" s="26">
        <f t="shared" si="95"/>
        <v>0</v>
      </c>
      <c r="E233" s="26">
        <f t="shared" si="96"/>
        <v>0</v>
      </c>
      <c r="F233" s="26">
        <f t="shared" si="97"/>
        <v>0</v>
      </c>
      <c r="G233" s="26">
        <f t="shared" si="98"/>
        <v>5940</v>
      </c>
      <c r="H233" s="26">
        <f t="shared" si="99"/>
        <v>0</v>
      </c>
      <c r="I233" s="26">
        <f t="shared" si="100"/>
        <v>0</v>
      </c>
      <c r="J233" s="26">
        <f t="shared" si="101"/>
        <v>0</v>
      </c>
      <c r="K233" s="26">
        <f t="shared" si="102"/>
        <v>0</v>
      </c>
      <c r="L233" s="26">
        <f t="shared" si="103"/>
        <v>0</v>
      </c>
      <c r="M233" s="26">
        <f t="shared" si="104"/>
        <v>0</v>
      </c>
      <c r="N233" s="26">
        <f t="shared" si="105"/>
        <v>0</v>
      </c>
      <c r="O233" s="26">
        <f t="shared" si="106"/>
        <v>0</v>
      </c>
      <c r="P233" s="26">
        <f t="shared" si="107"/>
        <v>0</v>
      </c>
      <c r="Q233" s="26">
        <f t="shared" si="108"/>
        <v>0</v>
      </c>
      <c r="R233" s="26">
        <f t="shared" si="109"/>
        <v>0</v>
      </c>
      <c r="S233" s="26">
        <f t="shared" si="110"/>
        <v>0</v>
      </c>
      <c r="T233" s="26">
        <f t="shared" si="111"/>
        <v>0</v>
      </c>
      <c r="U233" s="26">
        <f t="shared" si="112"/>
        <v>0</v>
      </c>
      <c r="V233" s="26">
        <f t="shared" si="113"/>
        <v>0</v>
      </c>
      <c r="W233" s="26">
        <f t="shared" si="114"/>
        <v>23</v>
      </c>
      <c r="X233" s="1">
        <f t="shared" si="115"/>
        <v>51200</v>
      </c>
      <c r="Y233" s="1">
        <f t="shared" si="116"/>
        <v>9</v>
      </c>
      <c r="Z233">
        <f t="shared" si="117"/>
        <v>2970</v>
      </c>
      <c r="AC233">
        <f t="shared" si="118"/>
        <v>309</v>
      </c>
      <c r="AD233">
        <f t="shared" si="119"/>
        <v>3</v>
      </c>
      <c r="AE233">
        <f t="shared" si="120"/>
        <v>23</v>
      </c>
      <c r="AF233">
        <f t="shared" si="121"/>
        <v>9</v>
      </c>
    </row>
    <row r="234" spans="1:32" x14ac:dyDescent="0.15">
      <c r="A234" s="26">
        <v>230</v>
      </c>
      <c r="B234" s="26">
        <f t="shared" si="93"/>
        <v>0</v>
      </c>
      <c r="C234" s="26">
        <f t="shared" si="94"/>
        <v>0</v>
      </c>
      <c r="D234" s="26">
        <f t="shared" si="95"/>
        <v>0</v>
      </c>
      <c r="E234" s="26">
        <f t="shared" si="96"/>
        <v>0</v>
      </c>
      <c r="F234" s="26">
        <f t="shared" si="97"/>
        <v>0</v>
      </c>
      <c r="G234" s="26">
        <f t="shared" si="98"/>
        <v>7056</v>
      </c>
      <c r="H234" s="26">
        <f t="shared" si="99"/>
        <v>0</v>
      </c>
      <c r="I234" s="26">
        <f t="shared" si="100"/>
        <v>0</v>
      </c>
      <c r="J234" s="26">
        <f t="shared" si="101"/>
        <v>0</v>
      </c>
      <c r="K234" s="26">
        <f t="shared" si="102"/>
        <v>0</v>
      </c>
      <c r="L234" s="26">
        <f t="shared" si="103"/>
        <v>0</v>
      </c>
      <c r="M234" s="26">
        <f t="shared" si="104"/>
        <v>0</v>
      </c>
      <c r="N234" s="26">
        <f t="shared" si="105"/>
        <v>0</v>
      </c>
      <c r="O234" s="26">
        <f t="shared" si="106"/>
        <v>0</v>
      </c>
      <c r="P234" s="26">
        <f t="shared" si="107"/>
        <v>0</v>
      </c>
      <c r="Q234" s="26">
        <f t="shared" si="108"/>
        <v>0</v>
      </c>
      <c r="R234" s="26">
        <f t="shared" si="109"/>
        <v>0</v>
      </c>
      <c r="S234" s="26">
        <f t="shared" si="110"/>
        <v>0</v>
      </c>
      <c r="T234" s="26">
        <f t="shared" si="111"/>
        <v>0</v>
      </c>
      <c r="U234" s="26">
        <f t="shared" si="112"/>
        <v>0</v>
      </c>
      <c r="V234" s="26">
        <f t="shared" si="113"/>
        <v>0</v>
      </c>
      <c r="W234" s="26">
        <f t="shared" si="114"/>
        <v>23</v>
      </c>
      <c r="X234" s="1">
        <f t="shared" si="115"/>
        <v>102400</v>
      </c>
      <c r="Y234" s="1">
        <f t="shared" si="116"/>
        <v>10</v>
      </c>
      <c r="Z234">
        <f t="shared" si="117"/>
        <v>3528</v>
      </c>
      <c r="AC234">
        <f t="shared" si="118"/>
        <v>310</v>
      </c>
      <c r="AD234">
        <f t="shared" si="119"/>
        <v>3</v>
      </c>
      <c r="AE234">
        <f t="shared" si="120"/>
        <v>23</v>
      </c>
      <c r="AF234">
        <f t="shared" si="121"/>
        <v>10</v>
      </c>
    </row>
    <row r="235" spans="1:32" x14ac:dyDescent="0.15">
      <c r="A235" s="26">
        <v>231</v>
      </c>
      <c r="B235" s="26">
        <f t="shared" si="93"/>
        <v>0</v>
      </c>
      <c r="C235" s="26">
        <f t="shared" si="94"/>
        <v>0</v>
      </c>
      <c r="D235" s="26">
        <f t="shared" si="95"/>
        <v>0</v>
      </c>
      <c r="E235" s="26">
        <f t="shared" si="96"/>
        <v>0</v>
      </c>
      <c r="F235" s="26">
        <f t="shared" si="97"/>
        <v>0</v>
      </c>
      <c r="G235" s="26">
        <f t="shared" si="98"/>
        <v>0</v>
      </c>
      <c r="H235" s="26">
        <f t="shared" si="99"/>
        <v>0</v>
      </c>
      <c r="I235" s="26">
        <f t="shared" si="100"/>
        <v>200</v>
      </c>
      <c r="J235" s="26">
        <f t="shared" si="101"/>
        <v>0</v>
      </c>
      <c r="K235" s="26">
        <f t="shared" si="102"/>
        <v>0</v>
      </c>
      <c r="L235" s="26">
        <f t="shared" si="103"/>
        <v>0</v>
      </c>
      <c r="M235" s="26">
        <f t="shared" si="104"/>
        <v>0</v>
      </c>
      <c r="N235" s="26">
        <f t="shared" si="105"/>
        <v>0</v>
      </c>
      <c r="O235" s="26">
        <f t="shared" si="106"/>
        <v>0</v>
      </c>
      <c r="P235" s="26">
        <f t="shared" si="107"/>
        <v>0</v>
      </c>
      <c r="Q235" s="26">
        <f t="shared" si="108"/>
        <v>0</v>
      </c>
      <c r="R235" s="26">
        <f t="shared" si="109"/>
        <v>0</v>
      </c>
      <c r="S235" s="26">
        <f t="shared" si="110"/>
        <v>0</v>
      </c>
      <c r="T235" s="26">
        <f t="shared" si="111"/>
        <v>0</v>
      </c>
      <c r="U235" s="26">
        <f t="shared" si="112"/>
        <v>0</v>
      </c>
      <c r="V235" s="26">
        <f t="shared" si="113"/>
        <v>0</v>
      </c>
      <c r="W235" s="26">
        <f t="shared" si="114"/>
        <v>24</v>
      </c>
      <c r="X235" s="1">
        <f t="shared" si="115"/>
        <v>120</v>
      </c>
      <c r="Y235" s="1">
        <f t="shared" si="116"/>
        <v>1</v>
      </c>
      <c r="Z235">
        <f t="shared" si="117"/>
        <v>202</v>
      </c>
      <c r="AC235">
        <f t="shared" si="118"/>
        <v>301</v>
      </c>
      <c r="AD235">
        <f t="shared" si="119"/>
        <v>3</v>
      </c>
      <c r="AE235">
        <f t="shared" si="120"/>
        <v>24</v>
      </c>
      <c r="AF235">
        <f t="shared" si="121"/>
        <v>1</v>
      </c>
    </row>
    <row r="236" spans="1:32" x14ac:dyDescent="0.15">
      <c r="A236" s="26">
        <v>232</v>
      </c>
      <c r="B236" s="26">
        <f t="shared" si="93"/>
        <v>0</v>
      </c>
      <c r="C236" s="26">
        <f t="shared" si="94"/>
        <v>0</v>
      </c>
      <c r="D236" s="26">
        <f t="shared" si="95"/>
        <v>0</v>
      </c>
      <c r="E236" s="26">
        <f t="shared" si="96"/>
        <v>0</v>
      </c>
      <c r="F236" s="26">
        <f t="shared" si="97"/>
        <v>0</v>
      </c>
      <c r="G236" s="26">
        <f t="shared" si="98"/>
        <v>0</v>
      </c>
      <c r="H236" s="26">
        <f t="shared" si="99"/>
        <v>0</v>
      </c>
      <c r="I236" s="26">
        <f t="shared" si="100"/>
        <v>400</v>
      </c>
      <c r="J236" s="26">
        <f t="shared" si="101"/>
        <v>0</v>
      </c>
      <c r="K236" s="26">
        <f t="shared" si="102"/>
        <v>0</v>
      </c>
      <c r="L236" s="26">
        <f t="shared" si="103"/>
        <v>0</v>
      </c>
      <c r="M236" s="26">
        <f t="shared" si="104"/>
        <v>0</v>
      </c>
      <c r="N236" s="26">
        <f t="shared" si="105"/>
        <v>0</v>
      </c>
      <c r="O236" s="26">
        <f t="shared" si="106"/>
        <v>0</v>
      </c>
      <c r="P236" s="26">
        <f t="shared" si="107"/>
        <v>0</v>
      </c>
      <c r="Q236" s="26">
        <f t="shared" si="108"/>
        <v>0</v>
      </c>
      <c r="R236" s="26">
        <f t="shared" si="109"/>
        <v>0</v>
      </c>
      <c r="S236" s="26">
        <f t="shared" si="110"/>
        <v>0</v>
      </c>
      <c r="T236" s="26">
        <f t="shared" si="111"/>
        <v>0</v>
      </c>
      <c r="U236" s="26">
        <f t="shared" si="112"/>
        <v>0</v>
      </c>
      <c r="V236" s="26">
        <f t="shared" si="113"/>
        <v>0</v>
      </c>
      <c r="W236" s="26">
        <f t="shared" si="114"/>
        <v>24</v>
      </c>
      <c r="X236" s="1">
        <f t="shared" si="115"/>
        <v>400</v>
      </c>
      <c r="Y236" s="1">
        <f t="shared" si="116"/>
        <v>2</v>
      </c>
      <c r="Z236">
        <f t="shared" si="117"/>
        <v>360</v>
      </c>
      <c r="AC236">
        <f t="shared" si="118"/>
        <v>302</v>
      </c>
      <c r="AD236">
        <f t="shared" si="119"/>
        <v>3</v>
      </c>
      <c r="AE236">
        <f t="shared" si="120"/>
        <v>24</v>
      </c>
      <c r="AF236">
        <f t="shared" si="121"/>
        <v>2</v>
      </c>
    </row>
    <row r="237" spans="1:32" x14ac:dyDescent="0.15">
      <c r="A237" s="26">
        <v>233</v>
      </c>
      <c r="B237" s="26">
        <f t="shared" si="93"/>
        <v>0</v>
      </c>
      <c r="C237" s="26">
        <f t="shared" si="94"/>
        <v>0</v>
      </c>
      <c r="D237" s="26">
        <f t="shared" si="95"/>
        <v>0</v>
      </c>
      <c r="E237" s="26">
        <f t="shared" si="96"/>
        <v>0</v>
      </c>
      <c r="F237" s="26">
        <f t="shared" si="97"/>
        <v>0</v>
      </c>
      <c r="G237" s="26">
        <f t="shared" si="98"/>
        <v>0</v>
      </c>
      <c r="H237" s="26">
        <f t="shared" si="99"/>
        <v>0</v>
      </c>
      <c r="I237" s="26">
        <f t="shared" si="100"/>
        <v>600</v>
      </c>
      <c r="J237" s="26">
        <f t="shared" si="101"/>
        <v>0</v>
      </c>
      <c r="K237" s="26">
        <f t="shared" si="102"/>
        <v>0</v>
      </c>
      <c r="L237" s="26">
        <f t="shared" si="103"/>
        <v>0</v>
      </c>
      <c r="M237" s="26">
        <f t="shared" si="104"/>
        <v>0</v>
      </c>
      <c r="N237" s="26">
        <f t="shared" si="105"/>
        <v>0</v>
      </c>
      <c r="O237" s="26">
        <f t="shared" si="106"/>
        <v>0</v>
      </c>
      <c r="P237" s="26">
        <f t="shared" si="107"/>
        <v>0</v>
      </c>
      <c r="Q237" s="26">
        <f t="shared" si="108"/>
        <v>0</v>
      </c>
      <c r="R237" s="26">
        <f t="shared" si="109"/>
        <v>0</v>
      </c>
      <c r="S237" s="26">
        <f t="shared" si="110"/>
        <v>0</v>
      </c>
      <c r="T237" s="26">
        <f t="shared" si="111"/>
        <v>0</v>
      </c>
      <c r="U237" s="26">
        <f t="shared" si="112"/>
        <v>0</v>
      </c>
      <c r="V237" s="26">
        <f t="shared" si="113"/>
        <v>0</v>
      </c>
      <c r="W237" s="26">
        <f t="shared" si="114"/>
        <v>24</v>
      </c>
      <c r="X237" s="1">
        <f t="shared" si="115"/>
        <v>800</v>
      </c>
      <c r="Y237" s="1">
        <f t="shared" si="116"/>
        <v>3</v>
      </c>
      <c r="Z237">
        <f t="shared" si="117"/>
        <v>585</v>
      </c>
      <c r="AC237">
        <f t="shared" si="118"/>
        <v>303</v>
      </c>
      <c r="AD237">
        <f t="shared" si="119"/>
        <v>3</v>
      </c>
      <c r="AE237">
        <f t="shared" si="120"/>
        <v>24</v>
      </c>
      <c r="AF237">
        <f t="shared" si="121"/>
        <v>3</v>
      </c>
    </row>
    <row r="238" spans="1:32" x14ac:dyDescent="0.15">
      <c r="A238" s="26">
        <v>234</v>
      </c>
      <c r="B238" s="26">
        <f t="shared" si="93"/>
        <v>0</v>
      </c>
      <c r="C238" s="26">
        <f t="shared" si="94"/>
        <v>0</v>
      </c>
      <c r="D238" s="26">
        <f t="shared" si="95"/>
        <v>0</v>
      </c>
      <c r="E238" s="26">
        <f t="shared" si="96"/>
        <v>0</v>
      </c>
      <c r="F238" s="26">
        <f t="shared" si="97"/>
        <v>0</v>
      </c>
      <c r="G238" s="26">
        <f t="shared" si="98"/>
        <v>0</v>
      </c>
      <c r="H238" s="26">
        <f t="shared" si="99"/>
        <v>0</v>
      </c>
      <c r="I238" s="26">
        <f t="shared" si="100"/>
        <v>800</v>
      </c>
      <c r="J238" s="26">
        <f t="shared" si="101"/>
        <v>0</v>
      </c>
      <c r="K238" s="26">
        <f t="shared" si="102"/>
        <v>0</v>
      </c>
      <c r="L238" s="26">
        <f t="shared" si="103"/>
        <v>0</v>
      </c>
      <c r="M238" s="26">
        <f t="shared" si="104"/>
        <v>0</v>
      </c>
      <c r="N238" s="26">
        <f t="shared" si="105"/>
        <v>0</v>
      </c>
      <c r="O238" s="26">
        <f t="shared" si="106"/>
        <v>0</v>
      </c>
      <c r="P238" s="26">
        <f t="shared" si="107"/>
        <v>0</v>
      </c>
      <c r="Q238" s="26">
        <f t="shared" si="108"/>
        <v>0</v>
      </c>
      <c r="R238" s="26">
        <f t="shared" si="109"/>
        <v>0</v>
      </c>
      <c r="S238" s="26">
        <f t="shared" si="110"/>
        <v>0</v>
      </c>
      <c r="T238" s="26">
        <f t="shared" si="111"/>
        <v>0</v>
      </c>
      <c r="U238" s="26">
        <f t="shared" si="112"/>
        <v>0</v>
      </c>
      <c r="V238" s="26">
        <f t="shared" si="113"/>
        <v>0</v>
      </c>
      <c r="W238" s="26">
        <f t="shared" si="114"/>
        <v>24</v>
      </c>
      <c r="X238" s="1">
        <f t="shared" si="115"/>
        <v>1600</v>
      </c>
      <c r="Y238" s="1">
        <f t="shared" si="116"/>
        <v>4</v>
      </c>
      <c r="Z238">
        <f t="shared" si="117"/>
        <v>810</v>
      </c>
      <c r="AC238">
        <f t="shared" si="118"/>
        <v>304</v>
      </c>
      <c r="AD238">
        <f t="shared" si="119"/>
        <v>3</v>
      </c>
      <c r="AE238">
        <f t="shared" si="120"/>
        <v>24</v>
      </c>
      <c r="AF238">
        <f t="shared" si="121"/>
        <v>4</v>
      </c>
    </row>
    <row r="239" spans="1:32" x14ac:dyDescent="0.15">
      <c r="A239" s="26">
        <v>235</v>
      </c>
      <c r="B239" s="26">
        <f t="shared" si="93"/>
        <v>0</v>
      </c>
      <c r="C239" s="26">
        <f t="shared" si="94"/>
        <v>0</v>
      </c>
      <c r="D239" s="26">
        <f t="shared" si="95"/>
        <v>0</v>
      </c>
      <c r="E239" s="26">
        <f t="shared" si="96"/>
        <v>0</v>
      </c>
      <c r="F239" s="26">
        <f t="shared" si="97"/>
        <v>0</v>
      </c>
      <c r="G239" s="26">
        <f t="shared" si="98"/>
        <v>0</v>
      </c>
      <c r="H239" s="26">
        <f t="shared" si="99"/>
        <v>0</v>
      </c>
      <c r="I239" s="26">
        <f t="shared" si="100"/>
        <v>1200</v>
      </c>
      <c r="J239" s="26">
        <f t="shared" si="101"/>
        <v>0</v>
      </c>
      <c r="K239" s="26">
        <f t="shared" si="102"/>
        <v>0</v>
      </c>
      <c r="L239" s="26">
        <f t="shared" si="103"/>
        <v>0</v>
      </c>
      <c r="M239" s="26">
        <f t="shared" si="104"/>
        <v>0</v>
      </c>
      <c r="N239" s="26">
        <f t="shared" si="105"/>
        <v>0</v>
      </c>
      <c r="O239" s="26">
        <f t="shared" si="106"/>
        <v>0</v>
      </c>
      <c r="P239" s="26">
        <f t="shared" si="107"/>
        <v>0</v>
      </c>
      <c r="Q239" s="26">
        <f t="shared" si="108"/>
        <v>0</v>
      </c>
      <c r="R239" s="26">
        <f t="shared" si="109"/>
        <v>0</v>
      </c>
      <c r="S239" s="26">
        <f t="shared" si="110"/>
        <v>0</v>
      </c>
      <c r="T239" s="26">
        <f t="shared" si="111"/>
        <v>0</v>
      </c>
      <c r="U239" s="26">
        <f t="shared" si="112"/>
        <v>0</v>
      </c>
      <c r="V239" s="26">
        <f t="shared" si="113"/>
        <v>0</v>
      </c>
      <c r="W239" s="26">
        <f t="shared" si="114"/>
        <v>24</v>
      </c>
      <c r="X239" s="1">
        <f t="shared" si="115"/>
        <v>3200</v>
      </c>
      <c r="Y239" s="1">
        <f t="shared" si="116"/>
        <v>5</v>
      </c>
      <c r="Z239">
        <f t="shared" si="117"/>
        <v>1125</v>
      </c>
      <c r="AC239">
        <f t="shared" si="118"/>
        <v>305</v>
      </c>
      <c r="AD239">
        <f t="shared" si="119"/>
        <v>3</v>
      </c>
      <c r="AE239">
        <f t="shared" si="120"/>
        <v>24</v>
      </c>
      <c r="AF239">
        <f t="shared" si="121"/>
        <v>5</v>
      </c>
    </row>
    <row r="240" spans="1:32" x14ac:dyDescent="0.15">
      <c r="A240" s="26">
        <v>236</v>
      </c>
      <c r="B240" s="26">
        <f t="shared" si="93"/>
        <v>0</v>
      </c>
      <c r="C240" s="26">
        <f t="shared" si="94"/>
        <v>0</v>
      </c>
      <c r="D240" s="26">
        <f t="shared" si="95"/>
        <v>0</v>
      </c>
      <c r="E240" s="26">
        <f t="shared" si="96"/>
        <v>0</v>
      </c>
      <c r="F240" s="26">
        <f t="shared" si="97"/>
        <v>0</v>
      </c>
      <c r="G240" s="26">
        <f t="shared" si="98"/>
        <v>0</v>
      </c>
      <c r="H240" s="26">
        <f t="shared" si="99"/>
        <v>0</v>
      </c>
      <c r="I240" s="26">
        <f t="shared" si="100"/>
        <v>1600</v>
      </c>
      <c r="J240" s="26">
        <f t="shared" si="101"/>
        <v>0</v>
      </c>
      <c r="K240" s="26">
        <f t="shared" si="102"/>
        <v>0</v>
      </c>
      <c r="L240" s="26">
        <f t="shared" si="103"/>
        <v>0</v>
      </c>
      <c r="M240" s="26">
        <f t="shared" si="104"/>
        <v>0</v>
      </c>
      <c r="N240" s="26">
        <f t="shared" si="105"/>
        <v>0</v>
      </c>
      <c r="O240" s="26">
        <f t="shared" si="106"/>
        <v>0</v>
      </c>
      <c r="P240" s="26">
        <f t="shared" si="107"/>
        <v>0</v>
      </c>
      <c r="Q240" s="26">
        <f t="shared" si="108"/>
        <v>0</v>
      </c>
      <c r="R240" s="26">
        <f t="shared" si="109"/>
        <v>0</v>
      </c>
      <c r="S240" s="26">
        <f t="shared" si="110"/>
        <v>0</v>
      </c>
      <c r="T240" s="26">
        <f t="shared" si="111"/>
        <v>0</v>
      </c>
      <c r="U240" s="26">
        <f t="shared" si="112"/>
        <v>0</v>
      </c>
      <c r="V240" s="26">
        <f t="shared" si="113"/>
        <v>0</v>
      </c>
      <c r="W240" s="26">
        <f t="shared" si="114"/>
        <v>24</v>
      </c>
      <c r="X240" s="1">
        <f t="shared" si="115"/>
        <v>6400</v>
      </c>
      <c r="Y240" s="1">
        <f t="shared" si="116"/>
        <v>6</v>
      </c>
      <c r="Z240">
        <f t="shared" si="117"/>
        <v>1440</v>
      </c>
      <c r="AC240">
        <f t="shared" si="118"/>
        <v>306</v>
      </c>
      <c r="AD240">
        <f t="shared" si="119"/>
        <v>3</v>
      </c>
      <c r="AE240">
        <f t="shared" si="120"/>
        <v>24</v>
      </c>
      <c r="AF240">
        <f t="shared" si="121"/>
        <v>6</v>
      </c>
    </row>
    <row r="241" spans="1:32" x14ac:dyDescent="0.15">
      <c r="A241" s="26">
        <v>237</v>
      </c>
      <c r="B241" s="26">
        <f t="shared" si="93"/>
        <v>0</v>
      </c>
      <c r="C241" s="26">
        <f t="shared" si="94"/>
        <v>0</v>
      </c>
      <c r="D241" s="26">
        <f t="shared" si="95"/>
        <v>0</v>
      </c>
      <c r="E241" s="26">
        <f t="shared" si="96"/>
        <v>0</v>
      </c>
      <c r="F241" s="26">
        <f t="shared" si="97"/>
        <v>0</v>
      </c>
      <c r="G241" s="26">
        <f t="shared" si="98"/>
        <v>0</v>
      </c>
      <c r="H241" s="26">
        <f t="shared" si="99"/>
        <v>0</v>
      </c>
      <c r="I241" s="26">
        <f t="shared" si="100"/>
        <v>2000</v>
      </c>
      <c r="J241" s="26">
        <f t="shared" si="101"/>
        <v>0</v>
      </c>
      <c r="K241" s="26">
        <f t="shared" si="102"/>
        <v>0</v>
      </c>
      <c r="L241" s="26">
        <f t="shared" si="103"/>
        <v>0</v>
      </c>
      <c r="M241" s="26">
        <f t="shared" si="104"/>
        <v>0</v>
      </c>
      <c r="N241" s="26">
        <f t="shared" si="105"/>
        <v>0</v>
      </c>
      <c r="O241" s="26">
        <f t="shared" si="106"/>
        <v>0</v>
      </c>
      <c r="P241" s="26">
        <f t="shared" si="107"/>
        <v>0</v>
      </c>
      <c r="Q241" s="26">
        <f t="shared" si="108"/>
        <v>0</v>
      </c>
      <c r="R241" s="26">
        <f t="shared" si="109"/>
        <v>0</v>
      </c>
      <c r="S241" s="26">
        <f t="shared" si="110"/>
        <v>0</v>
      </c>
      <c r="T241" s="26">
        <f t="shared" si="111"/>
        <v>0</v>
      </c>
      <c r="U241" s="26">
        <f t="shared" si="112"/>
        <v>0</v>
      </c>
      <c r="V241" s="26">
        <f t="shared" si="113"/>
        <v>0</v>
      </c>
      <c r="W241" s="26">
        <f t="shared" si="114"/>
        <v>24</v>
      </c>
      <c r="X241" s="1">
        <f t="shared" si="115"/>
        <v>12800</v>
      </c>
      <c r="Y241" s="1">
        <f t="shared" si="116"/>
        <v>7</v>
      </c>
      <c r="Z241">
        <f t="shared" si="117"/>
        <v>1950</v>
      </c>
      <c r="AC241">
        <f t="shared" si="118"/>
        <v>307</v>
      </c>
      <c r="AD241">
        <f t="shared" si="119"/>
        <v>3</v>
      </c>
      <c r="AE241">
        <f t="shared" si="120"/>
        <v>24</v>
      </c>
      <c r="AF241">
        <f t="shared" si="121"/>
        <v>7</v>
      </c>
    </row>
    <row r="242" spans="1:32" x14ac:dyDescent="0.15">
      <c r="A242" s="26">
        <v>238</v>
      </c>
      <c r="B242" s="26">
        <f t="shared" si="93"/>
        <v>0</v>
      </c>
      <c r="C242" s="26">
        <f t="shared" si="94"/>
        <v>0</v>
      </c>
      <c r="D242" s="26">
        <f t="shared" si="95"/>
        <v>0</v>
      </c>
      <c r="E242" s="26">
        <f t="shared" si="96"/>
        <v>0</v>
      </c>
      <c r="F242" s="26">
        <f t="shared" si="97"/>
        <v>0</v>
      </c>
      <c r="G242" s="26">
        <f t="shared" si="98"/>
        <v>0</v>
      </c>
      <c r="H242" s="26">
        <f t="shared" si="99"/>
        <v>0</v>
      </c>
      <c r="I242" s="26">
        <f t="shared" si="100"/>
        <v>2400</v>
      </c>
      <c r="J242" s="26">
        <f t="shared" si="101"/>
        <v>0</v>
      </c>
      <c r="K242" s="26">
        <f t="shared" si="102"/>
        <v>0</v>
      </c>
      <c r="L242" s="26">
        <f t="shared" si="103"/>
        <v>0</v>
      </c>
      <c r="M242" s="26">
        <f t="shared" si="104"/>
        <v>0</v>
      </c>
      <c r="N242" s="26">
        <f t="shared" si="105"/>
        <v>0</v>
      </c>
      <c r="O242" s="26">
        <f t="shared" si="106"/>
        <v>0</v>
      </c>
      <c r="P242" s="26">
        <f t="shared" si="107"/>
        <v>0</v>
      </c>
      <c r="Q242" s="26">
        <f t="shared" si="108"/>
        <v>0</v>
      </c>
      <c r="R242" s="26">
        <f t="shared" si="109"/>
        <v>0</v>
      </c>
      <c r="S242" s="26">
        <f t="shared" si="110"/>
        <v>0</v>
      </c>
      <c r="T242" s="26">
        <f t="shared" si="111"/>
        <v>0</v>
      </c>
      <c r="U242" s="26">
        <f t="shared" si="112"/>
        <v>0</v>
      </c>
      <c r="V242" s="26">
        <f t="shared" si="113"/>
        <v>0</v>
      </c>
      <c r="W242" s="26">
        <f t="shared" si="114"/>
        <v>24</v>
      </c>
      <c r="X242" s="1">
        <f t="shared" si="115"/>
        <v>25600</v>
      </c>
      <c r="Y242" s="1">
        <f t="shared" si="116"/>
        <v>8</v>
      </c>
      <c r="Z242">
        <f t="shared" si="117"/>
        <v>2460</v>
      </c>
      <c r="AC242">
        <f t="shared" si="118"/>
        <v>308</v>
      </c>
      <c r="AD242">
        <f t="shared" si="119"/>
        <v>3</v>
      </c>
      <c r="AE242">
        <f t="shared" si="120"/>
        <v>24</v>
      </c>
      <c r="AF242">
        <f t="shared" si="121"/>
        <v>8</v>
      </c>
    </row>
    <row r="243" spans="1:32" x14ac:dyDescent="0.15">
      <c r="A243" s="26">
        <v>239</v>
      </c>
      <c r="B243" s="26">
        <f t="shared" si="93"/>
        <v>0</v>
      </c>
      <c r="C243" s="26">
        <f t="shared" si="94"/>
        <v>0</v>
      </c>
      <c r="D243" s="26">
        <f t="shared" si="95"/>
        <v>0</v>
      </c>
      <c r="E243" s="26">
        <f t="shared" si="96"/>
        <v>0</v>
      </c>
      <c r="F243" s="26">
        <f t="shared" si="97"/>
        <v>0</v>
      </c>
      <c r="G243" s="26">
        <f t="shared" si="98"/>
        <v>0</v>
      </c>
      <c r="H243" s="26">
        <f t="shared" si="99"/>
        <v>0</v>
      </c>
      <c r="I243" s="26">
        <f t="shared" si="100"/>
        <v>2800</v>
      </c>
      <c r="J243" s="26">
        <f t="shared" si="101"/>
        <v>0</v>
      </c>
      <c r="K243" s="26">
        <f t="shared" si="102"/>
        <v>0</v>
      </c>
      <c r="L243" s="26">
        <f t="shared" si="103"/>
        <v>0</v>
      </c>
      <c r="M243" s="26">
        <f t="shared" si="104"/>
        <v>0</v>
      </c>
      <c r="N243" s="26">
        <f t="shared" si="105"/>
        <v>0</v>
      </c>
      <c r="O243" s="26">
        <f t="shared" si="106"/>
        <v>0</v>
      </c>
      <c r="P243" s="26">
        <f t="shared" si="107"/>
        <v>0</v>
      </c>
      <c r="Q243" s="26">
        <f t="shared" si="108"/>
        <v>0</v>
      </c>
      <c r="R243" s="26">
        <f t="shared" si="109"/>
        <v>0</v>
      </c>
      <c r="S243" s="26">
        <f t="shared" si="110"/>
        <v>0</v>
      </c>
      <c r="T243" s="26">
        <f t="shared" si="111"/>
        <v>0</v>
      </c>
      <c r="U243" s="26">
        <f t="shared" si="112"/>
        <v>0</v>
      </c>
      <c r="V243" s="26">
        <f t="shared" si="113"/>
        <v>0</v>
      </c>
      <c r="W243" s="26">
        <f t="shared" si="114"/>
        <v>24</v>
      </c>
      <c r="X243" s="1">
        <f t="shared" si="115"/>
        <v>51200</v>
      </c>
      <c r="Y243" s="1">
        <f t="shared" si="116"/>
        <v>9</v>
      </c>
      <c r="Z243">
        <f t="shared" si="117"/>
        <v>2970</v>
      </c>
      <c r="AC243">
        <f t="shared" si="118"/>
        <v>309</v>
      </c>
      <c r="AD243">
        <f t="shared" si="119"/>
        <v>3</v>
      </c>
      <c r="AE243">
        <f t="shared" si="120"/>
        <v>24</v>
      </c>
      <c r="AF243">
        <f t="shared" si="121"/>
        <v>9</v>
      </c>
    </row>
    <row r="244" spans="1:32" x14ac:dyDescent="0.15">
      <c r="A244" s="26">
        <v>240</v>
      </c>
      <c r="B244" s="26">
        <f t="shared" si="93"/>
        <v>0</v>
      </c>
      <c r="C244" s="26">
        <f t="shared" si="94"/>
        <v>0</v>
      </c>
      <c r="D244" s="26">
        <f t="shared" si="95"/>
        <v>0</v>
      </c>
      <c r="E244" s="26">
        <f t="shared" si="96"/>
        <v>0</v>
      </c>
      <c r="F244" s="26">
        <f t="shared" si="97"/>
        <v>0</v>
      </c>
      <c r="G244" s="26">
        <f t="shared" si="98"/>
        <v>0</v>
      </c>
      <c r="H244" s="26">
        <f t="shared" si="99"/>
        <v>0</v>
      </c>
      <c r="I244" s="26">
        <f t="shared" si="100"/>
        <v>3200</v>
      </c>
      <c r="J244" s="26">
        <f t="shared" si="101"/>
        <v>0</v>
      </c>
      <c r="K244" s="26">
        <f t="shared" si="102"/>
        <v>0</v>
      </c>
      <c r="L244" s="26">
        <f t="shared" si="103"/>
        <v>0</v>
      </c>
      <c r="M244" s="26">
        <f t="shared" si="104"/>
        <v>0</v>
      </c>
      <c r="N244" s="26">
        <f t="shared" si="105"/>
        <v>0</v>
      </c>
      <c r="O244" s="26">
        <f t="shared" si="106"/>
        <v>0</v>
      </c>
      <c r="P244" s="26">
        <f t="shared" si="107"/>
        <v>0</v>
      </c>
      <c r="Q244" s="26">
        <f t="shared" si="108"/>
        <v>0</v>
      </c>
      <c r="R244" s="26">
        <f t="shared" si="109"/>
        <v>0</v>
      </c>
      <c r="S244" s="26">
        <f t="shared" si="110"/>
        <v>0</v>
      </c>
      <c r="T244" s="26">
        <f t="shared" si="111"/>
        <v>0</v>
      </c>
      <c r="U244" s="26">
        <f t="shared" si="112"/>
        <v>0</v>
      </c>
      <c r="V244" s="26">
        <f t="shared" si="113"/>
        <v>0</v>
      </c>
      <c r="W244" s="26">
        <f t="shared" si="114"/>
        <v>24</v>
      </c>
      <c r="X244" s="1">
        <f t="shared" si="115"/>
        <v>102400</v>
      </c>
      <c r="Y244" s="1">
        <f t="shared" si="116"/>
        <v>10</v>
      </c>
      <c r="Z244">
        <f t="shared" si="117"/>
        <v>3528</v>
      </c>
      <c r="AC244">
        <f t="shared" si="118"/>
        <v>310</v>
      </c>
      <c r="AD244">
        <f t="shared" si="119"/>
        <v>3</v>
      </c>
      <c r="AE244">
        <f t="shared" si="120"/>
        <v>24</v>
      </c>
      <c r="AF244">
        <f t="shared" si="121"/>
        <v>10</v>
      </c>
    </row>
    <row r="245" spans="1:32" x14ac:dyDescent="0.15">
      <c r="A245" s="26">
        <v>241</v>
      </c>
      <c r="B245" s="26">
        <f t="shared" si="93"/>
        <v>0</v>
      </c>
      <c r="C245" s="26">
        <f t="shared" si="94"/>
        <v>0</v>
      </c>
      <c r="D245" s="26">
        <f t="shared" si="95"/>
        <v>0</v>
      </c>
      <c r="E245" s="26">
        <f t="shared" si="96"/>
        <v>162</v>
      </c>
      <c r="F245" s="26">
        <f t="shared" si="97"/>
        <v>0</v>
      </c>
      <c r="G245" s="26">
        <f t="shared" si="98"/>
        <v>0</v>
      </c>
      <c r="H245" s="26">
        <f t="shared" si="99"/>
        <v>0</v>
      </c>
      <c r="I245" s="26">
        <f t="shared" si="100"/>
        <v>0</v>
      </c>
      <c r="J245" s="26">
        <f t="shared" si="101"/>
        <v>0</v>
      </c>
      <c r="K245" s="26">
        <f t="shared" si="102"/>
        <v>0</v>
      </c>
      <c r="L245" s="26">
        <f t="shared" si="103"/>
        <v>0</v>
      </c>
      <c r="M245" s="26">
        <f t="shared" si="104"/>
        <v>0</v>
      </c>
      <c r="N245" s="26">
        <f t="shared" si="105"/>
        <v>0</v>
      </c>
      <c r="O245" s="26">
        <f t="shared" si="106"/>
        <v>0</v>
      </c>
      <c r="P245" s="26">
        <f t="shared" si="107"/>
        <v>0</v>
      </c>
      <c r="Q245" s="26">
        <f t="shared" si="108"/>
        <v>0</v>
      </c>
      <c r="R245" s="26">
        <f t="shared" si="109"/>
        <v>0</v>
      </c>
      <c r="S245" s="26">
        <f t="shared" si="110"/>
        <v>0</v>
      </c>
      <c r="T245" s="26">
        <f t="shared" si="111"/>
        <v>0</v>
      </c>
      <c r="U245" s="26">
        <f t="shared" si="112"/>
        <v>0</v>
      </c>
      <c r="V245" s="26">
        <f t="shared" si="113"/>
        <v>0</v>
      </c>
      <c r="W245" s="26">
        <f t="shared" si="114"/>
        <v>25</v>
      </c>
      <c r="X245" s="1">
        <f t="shared" si="115"/>
        <v>120</v>
      </c>
      <c r="Y245" s="1">
        <f t="shared" si="116"/>
        <v>1</v>
      </c>
      <c r="Z245">
        <f t="shared" si="117"/>
        <v>202</v>
      </c>
      <c r="AC245">
        <f t="shared" si="118"/>
        <v>301</v>
      </c>
      <c r="AD245">
        <f t="shared" si="119"/>
        <v>3</v>
      </c>
      <c r="AE245">
        <f t="shared" si="120"/>
        <v>25</v>
      </c>
      <c r="AF245">
        <f t="shared" si="121"/>
        <v>1</v>
      </c>
    </row>
    <row r="246" spans="1:32" x14ac:dyDescent="0.15">
      <c r="A246" s="26">
        <v>242</v>
      </c>
      <c r="B246" s="26">
        <f t="shared" si="93"/>
        <v>0</v>
      </c>
      <c r="C246" s="26">
        <f t="shared" si="94"/>
        <v>0</v>
      </c>
      <c r="D246" s="26">
        <f t="shared" si="95"/>
        <v>0</v>
      </c>
      <c r="E246" s="26">
        <f t="shared" si="96"/>
        <v>288</v>
      </c>
      <c r="F246" s="26">
        <f t="shared" si="97"/>
        <v>0</v>
      </c>
      <c r="G246" s="26">
        <f t="shared" si="98"/>
        <v>0</v>
      </c>
      <c r="H246" s="26">
        <f t="shared" si="99"/>
        <v>0</v>
      </c>
      <c r="I246" s="26">
        <f t="shared" si="100"/>
        <v>0</v>
      </c>
      <c r="J246" s="26">
        <f t="shared" si="101"/>
        <v>0</v>
      </c>
      <c r="K246" s="26">
        <f t="shared" si="102"/>
        <v>0</v>
      </c>
      <c r="L246" s="26">
        <f t="shared" si="103"/>
        <v>0</v>
      </c>
      <c r="M246" s="26">
        <f t="shared" si="104"/>
        <v>0</v>
      </c>
      <c r="N246" s="26">
        <f t="shared" si="105"/>
        <v>0</v>
      </c>
      <c r="O246" s="26">
        <f t="shared" si="106"/>
        <v>0</v>
      </c>
      <c r="P246" s="26">
        <f t="shared" si="107"/>
        <v>0</v>
      </c>
      <c r="Q246" s="26">
        <f t="shared" si="108"/>
        <v>0</v>
      </c>
      <c r="R246" s="26">
        <f t="shared" si="109"/>
        <v>0</v>
      </c>
      <c r="S246" s="26">
        <f t="shared" si="110"/>
        <v>0</v>
      </c>
      <c r="T246" s="26">
        <f t="shared" si="111"/>
        <v>0</v>
      </c>
      <c r="U246" s="26">
        <f t="shared" si="112"/>
        <v>0</v>
      </c>
      <c r="V246" s="26">
        <f t="shared" si="113"/>
        <v>0</v>
      </c>
      <c r="W246" s="26">
        <f t="shared" si="114"/>
        <v>25</v>
      </c>
      <c r="X246" s="1">
        <f t="shared" si="115"/>
        <v>400</v>
      </c>
      <c r="Y246" s="1">
        <f t="shared" si="116"/>
        <v>2</v>
      </c>
      <c r="Z246">
        <f t="shared" si="117"/>
        <v>360</v>
      </c>
      <c r="AC246">
        <f t="shared" si="118"/>
        <v>302</v>
      </c>
      <c r="AD246">
        <f t="shared" si="119"/>
        <v>3</v>
      </c>
      <c r="AE246">
        <f t="shared" si="120"/>
        <v>25</v>
      </c>
      <c r="AF246">
        <f t="shared" si="121"/>
        <v>2</v>
      </c>
    </row>
    <row r="247" spans="1:32" x14ac:dyDescent="0.15">
      <c r="A247" s="26">
        <v>243</v>
      </c>
      <c r="B247" s="26">
        <f t="shared" si="93"/>
        <v>0</v>
      </c>
      <c r="C247" s="26">
        <f t="shared" si="94"/>
        <v>0</v>
      </c>
      <c r="D247" s="26">
        <f t="shared" si="95"/>
        <v>0</v>
      </c>
      <c r="E247" s="26">
        <f t="shared" si="96"/>
        <v>468</v>
      </c>
      <c r="F247" s="26">
        <f t="shared" si="97"/>
        <v>0</v>
      </c>
      <c r="G247" s="26">
        <f t="shared" si="98"/>
        <v>0</v>
      </c>
      <c r="H247" s="26">
        <f t="shared" si="99"/>
        <v>0</v>
      </c>
      <c r="I247" s="26">
        <f t="shared" si="100"/>
        <v>0</v>
      </c>
      <c r="J247" s="26">
        <f t="shared" si="101"/>
        <v>0</v>
      </c>
      <c r="K247" s="26">
        <f t="shared" si="102"/>
        <v>0</v>
      </c>
      <c r="L247" s="26">
        <f t="shared" si="103"/>
        <v>0</v>
      </c>
      <c r="M247" s="26">
        <f t="shared" si="104"/>
        <v>0</v>
      </c>
      <c r="N247" s="26">
        <f t="shared" si="105"/>
        <v>0</v>
      </c>
      <c r="O247" s="26">
        <f t="shared" si="106"/>
        <v>0</v>
      </c>
      <c r="P247" s="26">
        <f t="shared" si="107"/>
        <v>0</v>
      </c>
      <c r="Q247" s="26">
        <f t="shared" si="108"/>
        <v>0</v>
      </c>
      <c r="R247" s="26">
        <f t="shared" si="109"/>
        <v>0</v>
      </c>
      <c r="S247" s="26">
        <f t="shared" si="110"/>
        <v>0</v>
      </c>
      <c r="T247" s="26">
        <f t="shared" si="111"/>
        <v>0</v>
      </c>
      <c r="U247" s="26">
        <f t="shared" si="112"/>
        <v>0</v>
      </c>
      <c r="V247" s="26">
        <f t="shared" si="113"/>
        <v>0</v>
      </c>
      <c r="W247" s="26">
        <f t="shared" si="114"/>
        <v>25</v>
      </c>
      <c r="X247" s="1">
        <f t="shared" si="115"/>
        <v>800</v>
      </c>
      <c r="Y247" s="1">
        <f t="shared" si="116"/>
        <v>3</v>
      </c>
      <c r="Z247">
        <f t="shared" si="117"/>
        <v>585</v>
      </c>
      <c r="AC247">
        <f t="shared" si="118"/>
        <v>303</v>
      </c>
      <c r="AD247">
        <f t="shared" si="119"/>
        <v>3</v>
      </c>
      <c r="AE247">
        <f t="shared" si="120"/>
        <v>25</v>
      </c>
      <c r="AF247">
        <f t="shared" si="121"/>
        <v>3</v>
      </c>
    </row>
    <row r="248" spans="1:32" x14ac:dyDescent="0.15">
      <c r="A248" s="26">
        <v>244</v>
      </c>
      <c r="B248" s="26">
        <f t="shared" si="93"/>
        <v>0</v>
      </c>
      <c r="C248" s="26">
        <f t="shared" si="94"/>
        <v>0</v>
      </c>
      <c r="D248" s="26">
        <f t="shared" si="95"/>
        <v>0</v>
      </c>
      <c r="E248" s="26">
        <f t="shared" si="96"/>
        <v>648</v>
      </c>
      <c r="F248" s="26">
        <f t="shared" si="97"/>
        <v>0</v>
      </c>
      <c r="G248" s="26">
        <f t="shared" si="98"/>
        <v>0</v>
      </c>
      <c r="H248" s="26">
        <f t="shared" si="99"/>
        <v>0</v>
      </c>
      <c r="I248" s="26">
        <f t="shared" si="100"/>
        <v>0</v>
      </c>
      <c r="J248" s="26">
        <f t="shared" si="101"/>
        <v>0</v>
      </c>
      <c r="K248" s="26">
        <f t="shared" si="102"/>
        <v>0</v>
      </c>
      <c r="L248" s="26">
        <f t="shared" si="103"/>
        <v>0</v>
      </c>
      <c r="M248" s="26">
        <f t="shared" si="104"/>
        <v>0</v>
      </c>
      <c r="N248" s="26">
        <f t="shared" si="105"/>
        <v>0</v>
      </c>
      <c r="O248" s="26">
        <f t="shared" si="106"/>
        <v>0</v>
      </c>
      <c r="P248" s="26">
        <f t="shared" si="107"/>
        <v>0</v>
      </c>
      <c r="Q248" s="26">
        <f t="shared" si="108"/>
        <v>0</v>
      </c>
      <c r="R248" s="26">
        <f t="shared" si="109"/>
        <v>0</v>
      </c>
      <c r="S248" s="26">
        <f t="shared" si="110"/>
        <v>0</v>
      </c>
      <c r="T248" s="26">
        <f t="shared" si="111"/>
        <v>0</v>
      </c>
      <c r="U248" s="26">
        <f t="shared" si="112"/>
        <v>0</v>
      </c>
      <c r="V248" s="26">
        <f t="shared" si="113"/>
        <v>0</v>
      </c>
      <c r="W248" s="26">
        <f t="shared" si="114"/>
        <v>25</v>
      </c>
      <c r="X248" s="1">
        <f t="shared" si="115"/>
        <v>1600</v>
      </c>
      <c r="Y248" s="1">
        <f t="shared" si="116"/>
        <v>4</v>
      </c>
      <c r="Z248">
        <f t="shared" si="117"/>
        <v>810</v>
      </c>
      <c r="AC248">
        <f t="shared" si="118"/>
        <v>304</v>
      </c>
      <c r="AD248">
        <f t="shared" si="119"/>
        <v>3</v>
      </c>
      <c r="AE248">
        <f t="shared" si="120"/>
        <v>25</v>
      </c>
      <c r="AF248">
        <f t="shared" si="121"/>
        <v>4</v>
      </c>
    </row>
    <row r="249" spans="1:32" x14ac:dyDescent="0.15">
      <c r="A249" s="26">
        <v>245</v>
      </c>
      <c r="B249" s="26">
        <f t="shared" si="93"/>
        <v>0</v>
      </c>
      <c r="C249" s="26">
        <f t="shared" si="94"/>
        <v>0</v>
      </c>
      <c r="D249" s="26">
        <f t="shared" si="95"/>
        <v>0</v>
      </c>
      <c r="E249" s="26">
        <f t="shared" si="96"/>
        <v>900</v>
      </c>
      <c r="F249" s="26">
        <f t="shared" si="97"/>
        <v>0</v>
      </c>
      <c r="G249" s="26">
        <f t="shared" si="98"/>
        <v>0</v>
      </c>
      <c r="H249" s="26">
        <f t="shared" si="99"/>
        <v>0</v>
      </c>
      <c r="I249" s="26">
        <f t="shared" si="100"/>
        <v>0</v>
      </c>
      <c r="J249" s="26">
        <f t="shared" si="101"/>
        <v>0</v>
      </c>
      <c r="K249" s="26">
        <f t="shared" si="102"/>
        <v>0</v>
      </c>
      <c r="L249" s="26">
        <f t="shared" si="103"/>
        <v>0</v>
      </c>
      <c r="M249" s="26">
        <f t="shared" si="104"/>
        <v>0</v>
      </c>
      <c r="N249" s="26">
        <f t="shared" si="105"/>
        <v>0</v>
      </c>
      <c r="O249" s="26">
        <f t="shared" si="106"/>
        <v>0</v>
      </c>
      <c r="P249" s="26">
        <f t="shared" si="107"/>
        <v>0</v>
      </c>
      <c r="Q249" s="26">
        <f t="shared" si="108"/>
        <v>0</v>
      </c>
      <c r="R249" s="26">
        <f t="shared" si="109"/>
        <v>0</v>
      </c>
      <c r="S249" s="26">
        <f t="shared" si="110"/>
        <v>0</v>
      </c>
      <c r="T249" s="26">
        <f t="shared" si="111"/>
        <v>0</v>
      </c>
      <c r="U249" s="26">
        <f t="shared" si="112"/>
        <v>0</v>
      </c>
      <c r="V249" s="26">
        <f t="shared" si="113"/>
        <v>0</v>
      </c>
      <c r="W249" s="26">
        <f t="shared" si="114"/>
        <v>25</v>
      </c>
      <c r="X249" s="1">
        <f t="shared" si="115"/>
        <v>3200</v>
      </c>
      <c r="Y249" s="1">
        <f t="shared" si="116"/>
        <v>5</v>
      </c>
      <c r="Z249">
        <f t="shared" si="117"/>
        <v>1125</v>
      </c>
      <c r="AC249">
        <f t="shared" si="118"/>
        <v>305</v>
      </c>
      <c r="AD249">
        <f t="shared" si="119"/>
        <v>3</v>
      </c>
      <c r="AE249">
        <f t="shared" si="120"/>
        <v>25</v>
      </c>
      <c r="AF249">
        <f t="shared" si="121"/>
        <v>5</v>
      </c>
    </row>
    <row r="250" spans="1:32" x14ac:dyDescent="0.15">
      <c r="A250" s="26">
        <v>246</v>
      </c>
      <c r="B250" s="26">
        <f t="shared" si="93"/>
        <v>0</v>
      </c>
      <c r="C250" s="26">
        <f t="shared" si="94"/>
        <v>0</v>
      </c>
      <c r="D250" s="26">
        <f t="shared" si="95"/>
        <v>0</v>
      </c>
      <c r="E250" s="26">
        <f t="shared" si="96"/>
        <v>1152</v>
      </c>
      <c r="F250" s="26">
        <f t="shared" si="97"/>
        <v>0</v>
      </c>
      <c r="G250" s="26">
        <f t="shared" si="98"/>
        <v>0</v>
      </c>
      <c r="H250" s="26">
        <f t="shared" si="99"/>
        <v>0</v>
      </c>
      <c r="I250" s="26">
        <f t="shared" si="100"/>
        <v>0</v>
      </c>
      <c r="J250" s="26">
        <f t="shared" si="101"/>
        <v>0</v>
      </c>
      <c r="K250" s="26">
        <f t="shared" si="102"/>
        <v>0</v>
      </c>
      <c r="L250" s="26">
        <f t="shared" si="103"/>
        <v>0</v>
      </c>
      <c r="M250" s="26">
        <f t="shared" si="104"/>
        <v>0</v>
      </c>
      <c r="N250" s="26">
        <f t="shared" si="105"/>
        <v>0</v>
      </c>
      <c r="O250" s="26">
        <f t="shared" si="106"/>
        <v>0</v>
      </c>
      <c r="P250" s="26">
        <f t="shared" si="107"/>
        <v>0</v>
      </c>
      <c r="Q250" s="26">
        <f t="shared" si="108"/>
        <v>0</v>
      </c>
      <c r="R250" s="26">
        <f t="shared" si="109"/>
        <v>0</v>
      </c>
      <c r="S250" s="26">
        <f t="shared" si="110"/>
        <v>0</v>
      </c>
      <c r="T250" s="26">
        <f t="shared" si="111"/>
        <v>0</v>
      </c>
      <c r="U250" s="26">
        <f t="shared" si="112"/>
        <v>0</v>
      </c>
      <c r="V250" s="26">
        <f t="shared" si="113"/>
        <v>0</v>
      </c>
      <c r="W250" s="26">
        <f t="shared" si="114"/>
        <v>25</v>
      </c>
      <c r="X250" s="1">
        <f t="shared" si="115"/>
        <v>6400</v>
      </c>
      <c r="Y250" s="1">
        <f t="shared" si="116"/>
        <v>6</v>
      </c>
      <c r="Z250">
        <f t="shared" si="117"/>
        <v>1440</v>
      </c>
      <c r="AC250">
        <f t="shared" si="118"/>
        <v>306</v>
      </c>
      <c r="AD250">
        <f t="shared" si="119"/>
        <v>3</v>
      </c>
      <c r="AE250">
        <f t="shared" si="120"/>
        <v>25</v>
      </c>
      <c r="AF250">
        <f t="shared" si="121"/>
        <v>6</v>
      </c>
    </row>
    <row r="251" spans="1:32" x14ac:dyDescent="0.15">
      <c r="A251" s="26">
        <v>247</v>
      </c>
      <c r="B251" s="26">
        <f t="shared" si="93"/>
        <v>0</v>
      </c>
      <c r="C251" s="26">
        <f t="shared" si="94"/>
        <v>0</v>
      </c>
      <c r="D251" s="26">
        <f t="shared" si="95"/>
        <v>0</v>
      </c>
      <c r="E251" s="26">
        <f t="shared" si="96"/>
        <v>1560</v>
      </c>
      <c r="F251" s="26">
        <f t="shared" si="97"/>
        <v>0</v>
      </c>
      <c r="G251" s="26">
        <f t="shared" si="98"/>
        <v>0</v>
      </c>
      <c r="H251" s="26">
        <f t="shared" si="99"/>
        <v>0</v>
      </c>
      <c r="I251" s="26">
        <f t="shared" si="100"/>
        <v>0</v>
      </c>
      <c r="J251" s="26">
        <f t="shared" si="101"/>
        <v>0</v>
      </c>
      <c r="K251" s="26">
        <f t="shared" si="102"/>
        <v>0</v>
      </c>
      <c r="L251" s="26">
        <f t="shared" si="103"/>
        <v>0</v>
      </c>
      <c r="M251" s="26">
        <f t="shared" si="104"/>
        <v>0</v>
      </c>
      <c r="N251" s="26">
        <f t="shared" si="105"/>
        <v>0</v>
      </c>
      <c r="O251" s="26">
        <f t="shared" si="106"/>
        <v>0</v>
      </c>
      <c r="P251" s="26">
        <f t="shared" si="107"/>
        <v>0</v>
      </c>
      <c r="Q251" s="26">
        <f t="shared" si="108"/>
        <v>0</v>
      </c>
      <c r="R251" s="26">
        <f t="shared" si="109"/>
        <v>0</v>
      </c>
      <c r="S251" s="26">
        <f t="shared" si="110"/>
        <v>0</v>
      </c>
      <c r="T251" s="26">
        <f t="shared" si="111"/>
        <v>0</v>
      </c>
      <c r="U251" s="26">
        <f t="shared" si="112"/>
        <v>0</v>
      </c>
      <c r="V251" s="26">
        <f t="shared" si="113"/>
        <v>0</v>
      </c>
      <c r="W251" s="26">
        <f t="shared" si="114"/>
        <v>25</v>
      </c>
      <c r="X251" s="1">
        <f t="shared" si="115"/>
        <v>12800</v>
      </c>
      <c r="Y251" s="1">
        <f t="shared" si="116"/>
        <v>7</v>
      </c>
      <c r="Z251">
        <f t="shared" si="117"/>
        <v>1950</v>
      </c>
      <c r="AC251">
        <f t="shared" si="118"/>
        <v>307</v>
      </c>
      <c r="AD251">
        <f t="shared" si="119"/>
        <v>3</v>
      </c>
      <c r="AE251">
        <f t="shared" si="120"/>
        <v>25</v>
      </c>
      <c r="AF251">
        <f t="shared" si="121"/>
        <v>7</v>
      </c>
    </row>
    <row r="252" spans="1:32" x14ac:dyDescent="0.15">
      <c r="A252" s="26">
        <v>248</v>
      </c>
      <c r="B252" s="26">
        <f t="shared" si="93"/>
        <v>0</v>
      </c>
      <c r="C252" s="26">
        <f t="shared" si="94"/>
        <v>0</v>
      </c>
      <c r="D252" s="26">
        <f t="shared" si="95"/>
        <v>0</v>
      </c>
      <c r="E252" s="26">
        <f t="shared" si="96"/>
        <v>1968</v>
      </c>
      <c r="F252" s="26">
        <f t="shared" si="97"/>
        <v>0</v>
      </c>
      <c r="G252" s="26">
        <f t="shared" si="98"/>
        <v>0</v>
      </c>
      <c r="H252" s="26">
        <f t="shared" si="99"/>
        <v>0</v>
      </c>
      <c r="I252" s="26">
        <f t="shared" si="100"/>
        <v>0</v>
      </c>
      <c r="J252" s="26">
        <f t="shared" si="101"/>
        <v>0</v>
      </c>
      <c r="K252" s="26">
        <f t="shared" si="102"/>
        <v>0</v>
      </c>
      <c r="L252" s="26">
        <f t="shared" si="103"/>
        <v>0</v>
      </c>
      <c r="M252" s="26">
        <f t="shared" si="104"/>
        <v>0</v>
      </c>
      <c r="N252" s="26">
        <f t="shared" si="105"/>
        <v>0</v>
      </c>
      <c r="O252" s="26">
        <f t="shared" si="106"/>
        <v>0</v>
      </c>
      <c r="P252" s="26">
        <f t="shared" si="107"/>
        <v>0</v>
      </c>
      <c r="Q252" s="26">
        <f t="shared" si="108"/>
        <v>0</v>
      </c>
      <c r="R252" s="26">
        <f t="shared" si="109"/>
        <v>0</v>
      </c>
      <c r="S252" s="26">
        <f t="shared" si="110"/>
        <v>0</v>
      </c>
      <c r="T252" s="26">
        <f t="shared" si="111"/>
        <v>0</v>
      </c>
      <c r="U252" s="26">
        <f t="shared" si="112"/>
        <v>0</v>
      </c>
      <c r="V252" s="26">
        <f t="shared" si="113"/>
        <v>0</v>
      </c>
      <c r="W252" s="26">
        <f t="shared" si="114"/>
        <v>25</v>
      </c>
      <c r="X252" s="1">
        <f t="shared" si="115"/>
        <v>25600</v>
      </c>
      <c r="Y252" s="1">
        <f t="shared" si="116"/>
        <v>8</v>
      </c>
      <c r="Z252">
        <f t="shared" si="117"/>
        <v>2460</v>
      </c>
      <c r="AC252">
        <f t="shared" si="118"/>
        <v>308</v>
      </c>
      <c r="AD252">
        <f t="shared" si="119"/>
        <v>3</v>
      </c>
      <c r="AE252">
        <f t="shared" si="120"/>
        <v>25</v>
      </c>
      <c r="AF252">
        <f t="shared" si="121"/>
        <v>8</v>
      </c>
    </row>
    <row r="253" spans="1:32" x14ac:dyDescent="0.15">
      <c r="A253" s="26">
        <v>249</v>
      </c>
      <c r="B253" s="26">
        <f t="shared" si="93"/>
        <v>0</v>
      </c>
      <c r="C253" s="26">
        <f t="shared" si="94"/>
        <v>0</v>
      </c>
      <c r="D253" s="26">
        <f t="shared" si="95"/>
        <v>0</v>
      </c>
      <c r="E253" s="26">
        <f t="shared" si="96"/>
        <v>2376</v>
      </c>
      <c r="F253" s="26">
        <f t="shared" si="97"/>
        <v>0</v>
      </c>
      <c r="G253" s="26">
        <f t="shared" si="98"/>
        <v>0</v>
      </c>
      <c r="H253" s="26">
        <f t="shared" si="99"/>
        <v>0</v>
      </c>
      <c r="I253" s="26">
        <f t="shared" si="100"/>
        <v>0</v>
      </c>
      <c r="J253" s="26">
        <f t="shared" si="101"/>
        <v>0</v>
      </c>
      <c r="K253" s="26">
        <f t="shared" si="102"/>
        <v>0</v>
      </c>
      <c r="L253" s="26">
        <f t="shared" si="103"/>
        <v>0</v>
      </c>
      <c r="M253" s="26">
        <f t="shared" si="104"/>
        <v>0</v>
      </c>
      <c r="N253" s="26">
        <f t="shared" si="105"/>
        <v>0</v>
      </c>
      <c r="O253" s="26">
        <f t="shared" si="106"/>
        <v>0</v>
      </c>
      <c r="P253" s="26">
        <f t="shared" si="107"/>
        <v>0</v>
      </c>
      <c r="Q253" s="26">
        <f t="shared" si="108"/>
        <v>0</v>
      </c>
      <c r="R253" s="26">
        <f t="shared" si="109"/>
        <v>0</v>
      </c>
      <c r="S253" s="26">
        <f t="shared" si="110"/>
        <v>0</v>
      </c>
      <c r="T253" s="26">
        <f t="shared" si="111"/>
        <v>0</v>
      </c>
      <c r="U253" s="26">
        <f t="shared" si="112"/>
        <v>0</v>
      </c>
      <c r="V253" s="26">
        <f t="shared" si="113"/>
        <v>0</v>
      </c>
      <c r="W253" s="26">
        <f t="shared" si="114"/>
        <v>25</v>
      </c>
      <c r="X253" s="1">
        <f t="shared" si="115"/>
        <v>51200</v>
      </c>
      <c r="Y253" s="1">
        <f t="shared" si="116"/>
        <v>9</v>
      </c>
      <c r="Z253">
        <f t="shared" si="117"/>
        <v>2970</v>
      </c>
      <c r="AC253">
        <f t="shared" si="118"/>
        <v>309</v>
      </c>
      <c r="AD253">
        <f t="shared" si="119"/>
        <v>3</v>
      </c>
      <c r="AE253">
        <f t="shared" si="120"/>
        <v>25</v>
      </c>
      <c r="AF253">
        <f t="shared" si="121"/>
        <v>9</v>
      </c>
    </row>
    <row r="254" spans="1:32" x14ac:dyDescent="0.15">
      <c r="A254" s="26">
        <v>250</v>
      </c>
      <c r="B254" s="26">
        <f t="shared" si="93"/>
        <v>0</v>
      </c>
      <c r="C254" s="26">
        <f t="shared" si="94"/>
        <v>0</v>
      </c>
      <c r="D254" s="26">
        <f t="shared" si="95"/>
        <v>0</v>
      </c>
      <c r="E254" s="26">
        <f t="shared" si="96"/>
        <v>2822</v>
      </c>
      <c r="F254" s="26">
        <f t="shared" si="97"/>
        <v>0</v>
      </c>
      <c r="G254" s="26">
        <f t="shared" si="98"/>
        <v>0</v>
      </c>
      <c r="H254" s="26">
        <f t="shared" si="99"/>
        <v>0</v>
      </c>
      <c r="I254" s="26">
        <f t="shared" si="100"/>
        <v>0</v>
      </c>
      <c r="J254" s="26">
        <f t="shared" si="101"/>
        <v>0</v>
      </c>
      <c r="K254" s="26">
        <f t="shared" si="102"/>
        <v>0</v>
      </c>
      <c r="L254" s="26">
        <f t="shared" si="103"/>
        <v>0</v>
      </c>
      <c r="M254" s="26">
        <f t="shared" si="104"/>
        <v>0</v>
      </c>
      <c r="N254" s="26">
        <f t="shared" si="105"/>
        <v>0</v>
      </c>
      <c r="O254" s="26">
        <f t="shared" si="106"/>
        <v>0</v>
      </c>
      <c r="P254" s="26">
        <f t="shared" si="107"/>
        <v>0</v>
      </c>
      <c r="Q254" s="26">
        <f t="shared" si="108"/>
        <v>0</v>
      </c>
      <c r="R254" s="26">
        <f t="shared" si="109"/>
        <v>0</v>
      </c>
      <c r="S254" s="26">
        <f t="shared" si="110"/>
        <v>0</v>
      </c>
      <c r="T254" s="26">
        <f t="shared" si="111"/>
        <v>0</v>
      </c>
      <c r="U254" s="26">
        <f t="shared" si="112"/>
        <v>0</v>
      </c>
      <c r="V254" s="26">
        <f t="shared" si="113"/>
        <v>0</v>
      </c>
      <c r="W254" s="26">
        <f t="shared" si="114"/>
        <v>25</v>
      </c>
      <c r="X254" s="1">
        <f t="shared" si="115"/>
        <v>102400</v>
      </c>
      <c r="Y254" s="1">
        <f t="shared" si="116"/>
        <v>10</v>
      </c>
      <c r="Z254">
        <f t="shared" si="117"/>
        <v>3528</v>
      </c>
      <c r="AC254">
        <f t="shared" si="118"/>
        <v>310</v>
      </c>
      <c r="AD254">
        <f t="shared" si="119"/>
        <v>3</v>
      </c>
      <c r="AE254">
        <f t="shared" si="120"/>
        <v>25</v>
      </c>
      <c r="AF254">
        <f t="shared" si="121"/>
        <v>10</v>
      </c>
    </row>
    <row r="255" spans="1:32" x14ac:dyDescent="0.15">
      <c r="A255" s="26">
        <v>251</v>
      </c>
      <c r="B255" s="26">
        <f t="shared" si="93"/>
        <v>0</v>
      </c>
      <c r="C255" s="26">
        <f t="shared" si="94"/>
        <v>0</v>
      </c>
      <c r="D255" s="26">
        <f t="shared" si="95"/>
        <v>0</v>
      </c>
      <c r="E255" s="26">
        <f t="shared" si="96"/>
        <v>0</v>
      </c>
      <c r="F255" s="26">
        <f t="shared" si="97"/>
        <v>0</v>
      </c>
      <c r="G255" s="26">
        <f t="shared" si="98"/>
        <v>0</v>
      </c>
      <c r="H255" s="26">
        <f t="shared" si="99"/>
        <v>0</v>
      </c>
      <c r="I255" s="26">
        <f t="shared" si="100"/>
        <v>0</v>
      </c>
      <c r="J255" s="26">
        <f t="shared" si="101"/>
        <v>0</v>
      </c>
      <c r="K255" s="26">
        <f t="shared" si="102"/>
        <v>0</v>
      </c>
      <c r="L255" s="26">
        <f t="shared" si="103"/>
        <v>20</v>
      </c>
      <c r="M255" s="26">
        <f t="shared" si="104"/>
        <v>0</v>
      </c>
      <c r="N255" s="26">
        <f t="shared" si="105"/>
        <v>0</v>
      </c>
      <c r="O255" s="26">
        <f t="shared" si="106"/>
        <v>0</v>
      </c>
      <c r="P255" s="26">
        <f t="shared" si="107"/>
        <v>0</v>
      </c>
      <c r="Q255" s="26">
        <f t="shared" si="108"/>
        <v>0</v>
      </c>
      <c r="R255" s="26">
        <f t="shared" si="109"/>
        <v>0</v>
      </c>
      <c r="S255" s="26">
        <f t="shared" si="110"/>
        <v>0</v>
      </c>
      <c r="T255" s="26">
        <f t="shared" si="111"/>
        <v>0</v>
      </c>
      <c r="U255" s="26">
        <f t="shared" si="112"/>
        <v>0</v>
      </c>
      <c r="V255" s="26">
        <f t="shared" si="113"/>
        <v>0</v>
      </c>
      <c r="W255" s="26">
        <f t="shared" si="114"/>
        <v>26</v>
      </c>
      <c r="X255" s="1">
        <f t="shared" si="115"/>
        <v>120</v>
      </c>
      <c r="Y255" s="1">
        <f t="shared" si="116"/>
        <v>1</v>
      </c>
      <c r="Z255">
        <f t="shared" si="117"/>
        <v>202</v>
      </c>
      <c r="AC255">
        <f t="shared" si="118"/>
        <v>301</v>
      </c>
      <c r="AD255">
        <f t="shared" si="119"/>
        <v>3</v>
      </c>
      <c r="AE255">
        <f t="shared" si="120"/>
        <v>26</v>
      </c>
      <c r="AF255">
        <f t="shared" si="121"/>
        <v>1</v>
      </c>
    </row>
    <row r="256" spans="1:32" x14ac:dyDescent="0.15">
      <c r="A256" s="26">
        <v>252</v>
      </c>
      <c r="B256" s="26">
        <f t="shared" si="93"/>
        <v>0</v>
      </c>
      <c r="C256" s="26">
        <f t="shared" si="94"/>
        <v>0</v>
      </c>
      <c r="D256" s="26">
        <f t="shared" si="95"/>
        <v>0</v>
      </c>
      <c r="E256" s="26">
        <f t="shared" si="96"/>
        <v>0</v>
      </c>
      <c r="F256" s="26">
        <f t="shared" si="97"/>
        <v>0</v>
      </c>
      <c r="G256" s="26">
        <f t="shared" si="98"/>
        <v>0</v>
      </c>
      <c r="H256" s="26">
        <f t="shared" si="99"/>
        <v>0</v>
      </c>
      <c r="I256" s="26">
        <f t="shared" si="100"/>
        <v>0</v>
      </c>
      <c r="J256" s="26">
        <f t="shared" si="101"/>
        <v>0</v>
      </c>
      <c r="K256" s="26">
        <f t="shared" si="102"/>
        <v>0</v>
      </c>
      <c r="L256" s="26">
        <f t="shared" si="103"/>
        <v>25</v>
      </c>
      <c r="M256" s="26">
        <f t="shared" si="104"/>
        <v>0</v>
      </c>
      <c r="N256" s="26">
        <f t="shared" si="105"/>
        <v>0</v>
      </c>
      <c r="O256" s="26">
        <f t="shared" si="106"/>
        <v>0</v>
      </c>
      <c r="P256" s="26">
        <f t="shared" si="107"/>
        <v>0</v>
      </c>
      <c r="Q256" s="26">
        <f t="shared" si="108"/>
        <v>0</v>
      </c>
      <c r="R256" s="26">
        <f t="shared" si="109"/>
        <v>0</v>
      </c>
      <c r="S256" s="26">
        <f t="shared" si="110"/>
        <v>0</v>
      </c>
      <c r="T256" s="26">
        <f t="shared" si="111"/>
        <v>0</v>
      </c>
      <c r="U256" s="26">
        <f t="shared" si="112"/>
        <v>0</v>
      </c>
      <c r="V256" s="26">
        <f t="shared" si="113"/>
        <v>0</v>
      </c>
      <c r="W256" s="26">
        <f t="shared" si="114"/>
        <v>26</v>
      </c>
      <c r="X256" s="1">
        <f t="shared" si="115"/>
        <v>400</v>
      </c>
      <c r="Y256" s="1">
        <f t="shared" si="116"/>
        <v>2</v>
      </c>
      <c r="Z256">
        <f t="shared" si="117"/>
        <v>360</v>
      </c>
      <c r="AC256">
        <f t="shared" si="118"/>
        <v>302</v>
      </c>
      <c r="AD256">
        <f t="shared" si="119"/>
        <v>3</v>
      </c>
      <c r="AE256">
        <f t="shared" si="120"/>
        <v>26</v>
      </c>
      <c r="AF256">
        <f t="shared" si="121"/>
        <v>2</v>
      </c>
    </row>
    <row r="257" spans="1:32" x14ac:dyDescent="0.15">
      <c r="A257" s="26">
        <v>253</v>
      </c>
      <c r="B257" s="26">
        <f t="shared" si="93"/>
        <v>0</v>
      </c>
      <c r="C257" s="26">
        <f t="shared" si="94"/>
        <v>0</v>
      </c>
      <c r="D257" s="26">
        <f t="shared" si="95"/>
        <v>0</v>
      </c>
      <c r="E257" s="26">
        <f t="shared" si="96"/>
        <v>0</v>
      </c>
      <c r="F257" s="26">
        <f t="shared" si="97"/>
        <v>0</v>
      </c>
      <c r="G257" s="26">
        <f t="shared" si="98"/>
        <v>0</v>
      </c>
      <c r="H257" s="26">
        <f t="shared" si="99"/>
        <v>0</v>
      </c>
      <c r="I257" s="26">
        <f t="shared" si="100"/>
        <v>0</v>
      </c>
      <c r="J257" s="26">
        <f t="shared" si="101"/>
        <v>0</v>
      </c>
      <c r="K257" s="26">
        <f t="shared" si="102"/>
        <v>0</v>
      </c>
      <c r="L257" s="26">
        <f t="shared" si="103"/>
        <v>30</v>
      </c>
      <c r="M257" s="26">
        <f t="shared" si="104"/>
        <v>0</v>
      </c>
      <c r="N257" s="26">
        <f t="shared" si="105"/>
        <v>0</v>
      </c>
      <c r="O257" s="26">
        <f t="shared" si="106"/>
        <v>0</v>
      </c>
      <c r="P257" s="26">
        <f t="shared" si="107"/>
        <v>0</v>
      </c>
      <c r="Q257" s="26">
        <f t="shared" si="108"/>
        <v>0</v>
      </c>
      <c r="R257" s="26">
        <f t="shared" si="109"/>
        <v>0</v>
      </c>
      <c r="S257" s="26">
        <f t="shared" si="110"/>
        <v>0</v>
      </c>
      <c r="T257" s="26">
        <f t="shared" si="111"/>
        <v>0</v>
      </c>
      <c r="U257" s="26">
        <f t="shared" si="112"/>
        <v>0</v>
      </c>
      <c r="V257" s="26">
        <f t="shared" si="113"/>
        <v>0</v>
      </c>
      <c r="W257" s="26">
        <f t="shared" si="114"/>
        <v>26</v>
      </c>
      <c r="X257" s="1">
        <f t="shared" si="115"/>
        <v>800</v>
      </c>
      <c r="Y257" s="1">
        <f t="shared" si="116"/>
        <v>3</v>
      </c>
      <c r="Z257">
        <f t="shared" si="117"/>
        <v>585</v>
      </c>
      <c r="AC257">
        <f t="shared" si="118"/>
        <v>303</v>
      </c>
      <c r="AD257">
        <f t="shared" si="119"/>
        <v>3</v>
      </c>
      <c r="AE257">
        <f t="shared" si="120"/>
        <v>26</v>
      </c>
      <c r="AF257">
        <f t="shared" si="121"/>
        <v>3</v>
      </c>
    </row>
    <row r="258" spans="1:32" x14ac:dyDescent="0.15">
      <c r="A258" s="26">
        <v>254</v>
      </c>
      <c r="B258" s="26">
        <f t="shared" si="93"/>
        <v>0</v>
      </c>
      <c r="C258" s="26">
        <f t="shared" si="94"/>
        <v>0</v>
      </c>
      <c r="D258" s="26">
        <f t="shared" si="95"/>
        <v>0</v>
      </c>
      <c r="E258" s="26">
        <f t="shared" si="96"/>
        <v>0</v>
      </c>
      <c r="F258" s="26">
        <f t="shared" si="97"/>
        <v>0</v>
      </c>
      <c r="G258" s="26">
        <f t="shared" si="98"/>
        <v>0</v>
      </c>
      <c r="H258" s="26">
        <f t="shared" si="99"/>
        <v>0</v>
      </c>
      <c r="I258" s="26">
        <f t="shared" si="100"/>
        <v>0</v>
      </c>
      <c r="J258" s="26">
        <f t="shared" si="101"/>
        <v>0</v>
      </c>
      <c r="K258" s="26">
        <f t="shared" si="102"/>
        <v>0</v>
      </c>
      <c r="L258" s="26">
        <f t="shared" si="103"/>
        <v>35</v>
      </c>
      <c r="M258" s="26">
        <f t="shared" si="104"/>
        <v>0</v>
      </c>
      <c r="N258" s="26">
        <f t="shared" si="105"/>
        <v>0</v>
      </c>
      <c r="O258" s="26">
        <f t="shared" si="106"/>
        <v>0</v>
      </c>
      <c r="P258" s="26">
        <f t="shared" si="107"/>
        <v>0</v>
      </c>
      <c r="Q258" s="26">
        <f t="shared" si="108"/>
        <v>0</v>
      </c>
      <c r="R258" s="26">
        <f t="shared" si="109"/>
        <v>0</v>
      </c>
      <c r="S258" s="26">
        <f t="shared" si="110"/>
        <v>0</v>
      </c>
      <c r="T258" s="26">
        <f t="shared" si="111"/>
        <v>0</v>
      </c>
      <c r="U258" s="26">
        <f t="shared" si="112"/>
        <v>0</v>
      </c>
      <c r="V258" s="26">
        <f t="shared" si="113"/>
        <v>0</v>
      </c>
      <c r="W258" s="26">
        <f t="shared" si="114"/>
        <v>26</v>
      </c>
      <c r="X258" s="1">
        <f t="shared" si="115"/>
        <v>1600</v>
      </c>
      <c r="Y258" s="1">
        <f t="shared" si="116"/>
        <v>4</v>
      </c>
      <c r="Z258">
        <f t="shared" si="117"/>
        <v>810</v>
      </c>
      <c r="AC258">
        <f t="shared" si="118"/>
        <v>304</v>
      </c>
      <c r="AD258">
        <f t="shared" si="119"/>
        <v>3</v>
      </c>
      <c r="AE258">
        <f t="shared" si="120"/>
        <v>26</v>
      </c>
      <c r="AF258">
        <f t="shared" si="121"/>
        <v>4</v>
      </c>
    </row>
    <row r="259" spans="1:32" x14ac:dyDescent="0.15">
      <c r="A259" s="26">
        <v>255</v>
      </c>
      <c r="B259" s="26">
        <f t="shared" si="93"/>
        <v>0</v>
      </c>
      <c r="C259" s="26">
        <f t="shared" si="94"/>
        <v>0</v>
      </c>
      <c r="D259" s="26">
        <f t="shared" si="95"/>
        <v>0</v>
      </c>
      <c r="E259" s="26">
        <f t="shared" si="96"/>
        <v>0</v>
      </c>
      <c r="F259" s="26">
        <f t="shared" si="97"/>
        <v>0</v>
      </c>
      <c r="G259" s="26">
        <f t="shared" si="98"/>
        <v>0</v>
      </c>
      <c r="H259" s="26">
        <f t="shared" si="99"/>
        <v>0</v>
      </c>
      <c r="I259" s="26">
        <f t="shared" si="100"/>
        <v>0</v>
      </c>
      <c r="J259" s="26">
        <f t="shared" si="101"/>
        <v>0</v>
      </c>
      <c r="K259" s="26">
        <f t="shared" si="102"/>
        <v>0</v>
      </c>
      <c r="L259" s="26">
        <f t="shared" si="103"/>
        <v>40</v>
      </c>
      <c r="M259" s="26">
        <f t="shared" si="104"/>
        <v>0</v>
      </c>
      <c r="N259" s="26">
        <f t="shared" si="105"/>
        <v>0</v>
      </c>
      <c r="O259" s="26">
        <f t="shared" si="106"/>
        <v>0</v>
      </c>
      <c r="P259" s="26">
        <f t="shared" si="107"/>
        <v>0</v>
      </c>
      <c r="Q259" s="26">
        <f t="shared" si="108"/>
        <v>0</v>
      </c>
      <c r="R259" s="26">
        <f t="shared" si="109"/>
        <v>0</v>
      </c>
      <c r="S259" s="26">
        <f t="shared" si="110"/>
        <v>0</v>
      </c>
      <c r="T259" s="26">
        <f t="shared" si="111"/>
        <v>0</v>
      </c>
      <c r="U259" s="26">
        <f t="shared" si="112"/>
        <v>0</v>
      </c>
      <c r="V259" s="26">
        <f t="shared" si="113"/>
        <v>0</v>
      </c>
      <c r="W259" s="26">
        <f t="shared" si="114"/>
        <v>26</v>
      </c>
      <c r="X259" s="1">
        <f t="shared" si="115"/>
        <v>3200</v>
      </c>
      <c r="Y259" s="1">
        <f t="shared" si="116"/>
        <v>5</v>
      </c>
      <c r="Z259">
        <f t="shared" si="117"/>
        <v>1125</v>
      </c>
      <c r="AC259">
        <f t="shared" si="118"/>
        <v>305</v>
      </c>
      <c r="AD259">
        <f t="shared" si="119"/>
        <v>3</v>
      </c>
      <c r="AE259">
        <f t="shared" si="120"/>
        <v>26</v>
      </c>
      <c r="AF259">
        <f t="shared" si="121"/>
        <v>5</v>
      </c>
    </row>
    <row r="260" spans="1:32" x14ac:dyDescent="0.15">
      <c r="A260" s="26">
        <v>256</v>
      </c>
      <c r="B260" s="26">
        <f t="shared" si="93"/>
        <v>0</v>
      </c>
      <c r="C260" s="26">
        <f t="shared" si="94"/>
        <v>0</v>
      </c>
      <c r="D260" s="26">
        <f t="shared" si="95"/>
        <v>0</v>
      </c>
      <c r="E260" s="26">
        <f t="shared" si="96"/>
        <v>0</v>
      </c>
      <c r="F260" s="26">
        <f t="shared" si="97"/>
        <v>0</v>
      </c>
      <c r="G260" s="26">
        <f t="shared" si="98"/>
        <v>0</v>
      </c>
      <c r="H260" s="26">
        <f t="shared" si="99"/>
        <v>0</v>
      </c>
      <c r="I260" s="26">
        <f t="shared" si="100"/>
        <v>0</v>
      </c>
      <c r="J260" s="26">
        <f t="shared" si="101"/>
        <v>0</v>
      </c>
      <c r="K260" s="26">
        <f t="shared" si="102"/>
        <v>0</v>
      </c>
      <c r="L260" s="26">
        <f t="shared" si="103"/>
        <v>45</v>
      </c>
      <c r="M260" s="26">
        <f t="shared" si="104"/>
        <v>0</v>
      </c>
      <c r="N260" s="26">
        <f t="shared" si="105"/>
        <v>0</v>
      </c>
      <c r="O260" s="26">
        <f t="shared" si="106"/>
        <v>0</v>
      </c>
      <c r="P260" s="26">
        <f t="shared" si="107"/>
        <v>0</v>
      </c>
      <c r="Q260" s="26">
        <f t="shared" si="108"/>
        <v>0</v>
      </c>
      <c r="R260" s="26">
        <f t="shared" si="109"/>
        <v>0</v>
      </c>
      <c r="S260" s="26">
        <f t="shared" si="110"/>
        <v>0</v>
      </c>
      <c r="T260" s="26">
        <f t="shared" si="111"/>
        <v>0</v>
      </c>
      <c r="U260" s="26">
        <f t="shared" si="112"/>
        <v>0</v>
      </c>
      <c r="V260" s="26">
        <f t="shared" si="113"/>
        <v>0</v>
      </c>
      <c r="W260" s="26">
        <f t="shared" si="114"/>
        <v>26</v>
      </c>
      <c r="X260" s="1">
        <f t="shared" si="115"/>
        <v>6400</v>
      </c>
      <c r="Y260" s="1">
        <f t="shared" si="116"/>
        <v>6</v>
      </c>
      <c r="Z260">
        <f t="shared" si="117"/>
        <v>1440</v>
      </c>
      <c r="AC260">
        <f t="shared" si="118"/>
        <v>306</v>
      </c>
      <c r="AD260">
        <f t="shared" si="119"/>
        <v>3</v>
      </c>
      <c r="AE260">
        <f t="shared" si="120"/>
        <v>26</v>
      </c>
      <c r="AF260">
        <f t="shared" si="121"/>
        <v>6</v>
      </c>
    </row>
    <row r="261" spans="1:32" x14ac:dyDescent="0.15">
      <c r="A261" s="26">
        <v>257</v>
      </c>
      <c r="B261" s="26">
        <f t="shared" si="93"/>
        <v>0</v>
      </c>
      <c r="C261" s="26">
        <f t="shared" si="94"/>
        <v>0</v>
      </c>
      <c r="D261" s="26">
        <f t="shared" si="95"/>
        <v>0</v>
      </c>
      <c r="E261" s="26">
        <f t="shared" si="96"/>
        <v>0</v>
      </c>
      <c r="F261" s="26">
        <f t="shared" si="97"/>
        <v>0</v>
      </c>
      <c r="G261" s="26">
        <f t="shared" si="98"/>
        <v>0</v>
      </c>
      <c r="H261" s="26">
        <f t="shared" si="99"/>
        <v>0</v>
      </c>
      <c r="I261" s="26">
        <f t="shared" si="100"/>
        <v>0</v>
      </c>
      <c r="J261" s="26">
        <f t="shared" si="101"/>
        <v>0</v>
      </c>
      <c r="K261" s="26">
        <f t="shared" si="102"/>
        <v>0</v>
      </c>
      <c r="L261" s="26">
        <f t="shared" si="103"/>
        <v>50</v>
      </c>
      <c r="M261" s="26">
        <f t="shared" si="104"/>
        <v>0</v>
      </c>
      <c r="N261" s="26">
        <f t="shared" si="105"/>
        <v>0</v>
      </c>
      <c r="O261" s="26">
        <f t="shared" si="106"/>
        <v>0</v>
      </c>
      <c r="P261" s="26">
        <f t="shared" si="107"/>
        <v>0</v>
      </c>
      <c r="Q261" s="26">
        <f t="shared" si="108"/>
        <v>0</v>
      </c>
      <c r="R261" s="26">
        <f t="shared" si="109"/>
        <v>0</v>
      </c>
      <c r="S261" s="26">
        <f t="shared" si="110"/>
        <v>0</v>
      </c>
      <c r="T261" s="26">
        <f t="shared" si="111"/>
        <v>0</v>
      </c>
      <c r="U261" s="26">
        <f t="shared" si="112"/>
        <v>0</v>
      </c>
      <c r="V261" s="26">
        <f t="shared" si="113"/>
        <v>0</v>
      </c>
      <c r="W261" s="26">
        <f t="shared" si="114"/>
        <v>26</v>
      </c>
      <c r="X261" s="1">
        <f t="shared" si="115"/>
        <v>12800</v>
      </c>
      <c r="Y261" s="1">
        <f t="shared" si="116"/>
        <v>7</v>
      </c>
      <c r="Z261">
        <f t="shared" si="117"/>
        <v>1950</v>
      </c>
      <c r="AC261">
        <f t="shared" si="118"/>
        <v>307</v>
      </c>
      <c r="AD261">
        <f t="shared" si="119"/>
        <v>3</v>
      </c>
      <c r="AE261">
        <f t="shared" si="120"/>
        <v>26</v>
      </c>
      <c r="AF261">
        <f t="shared" si="121"/>
        <v>7</v>
      </c>
    </row>
    <row r="262" spans="1:32" x14ac:dyDescent="0.15">
      <c r="A262" s="26">
        <v>258</v>
      </c>
      <c r="B262" s="26">
        <f t="shared" ref="B262:B325" si="122">VLOOKUP($AE262,$AL:$BG,AM$3-1,FALSE)*VLOOKUP($AC262,$BK:$CO,BS$1,FALSE)</f>
        <v>0</v>
      </c>
      <c r="C262" s="26">
        <f t="shared" ref="C262:C325" si="123">VLOOKUP($AE262,$AL:$BG,AN$3-1,FALSE)*VLOOKUP($AC262,$BK:$CO,BT$1,FALSE)</f>
        <v>0</v>
      </c>
      <c r="D262" s="26">
        <f t="shared" ref="D262:D325" si="124">VLOOKUP($AE262,$AL:$BG,AO$3-1,FALSE)*VLOOKUP($AC262,$BK:$CO,BU$1,FALSE)</f>
        <v>0</v>
      </c>
      <c r="E262" s="26">
        <f t="shared" ref="E262:E325" si="125">VLOOKUP($AE262,$AL:$BG,AP$3-1,FALSE)*VLOOKUP($AC262,$BK:$CO,BV$1,FALSE)</f>
        <v>0</v>
      </c>
      <c r="F262" s="26">
        <f t="shared" ref="F262:F325" si="126">VLOOKUP($AE262,$AL:$BG,AQ$3-1,FALSE)*VLOOKUP($AC262,$BK:$CO,BW$1,FALSE)</f>
        <v>0</v>
      </c>
      <c r="G262" s="26">
        <f t="shared" ref="G262:G325" si="127">VLOOKUP($AE262,$AL:$BG,AR$3-1,FALSE)*VLOOKUP($AC262,$BK:$CO,BX$1,FALSE)</f>
        <v>0</v>
      </c>
      <c r="H262" s="26">
        <f t="shared" ref="H262:H325" si="128">VLOOKUP($AE262,$AL:$BG,AS$3-1,FALSE)*VLOOKUP($AC262,$BK:$CO,BY$1,FALSE)</f>
        <v>0</v>
      </c>
      <c r="I262" s="26">
        <f t="shared" ref="I262:I325" si="129">VLOOKUP($AE262,$AL:$BG,AT$3-1,FALSE)*VLOOKUP($AC262,$BK:$CO,BZ$1,FALSE)</f>
        <v>0</v>
      </c>
      <c r="J262" s="26">
        <f t="shared" ref="J262:J325" si="130">VLOOKUP($AE262,$AL:$BG,AU$3-1,FALSE)*VLOOKUP($AC262,$BK:$CO,CA$1,FALSE)</f>
        <v>0</v>
      </c>
      <c r="K262" s="26">
        <f t="shared" ref="K262:K325" si="131">VLOOKUP($AE262,$AL:$BG,AV$3-1,FALSE)*VLOOKUP($AC262,$BK:$CO,CB$1,FALSE)</f>
        <v>0</v>
      </c>
      <c r="L262" s="26">
        <f t="shared" ref="L262:L325" si="132">VLOOKUP($AE262,$AL:$BG,AW$3-1,FALSE)*VLOOKUP($AC262,$BK:$CO,CC$1,FALSE)</f>
        <v>55</v>
      </c>
      <c r="M262" s="26">
        <f t="shared" ref="M262:M325" si="133">VLOOKUP($AE262,$AL:$BG,AX$3-1,FALSE)*VLOOKUP($AC262,$BK:$CO,CD$1,FALSE)</f>
        <v>0</v>
      </c>
      <c r="N262" s="26">
        <f t="shared" ref="N262:N325" si="134">VLOOKUP($AE262,$AL:$BG,AY$3-1,FALSE)*VLOOKUP($AC262,$BK:$CO,CE$1,FALSE)</f>
        <v>0</v>
      </c>
      <c r="O262" s="26">
        <f t="shared" ref="O262:O325" si="135">VLOOKUP($AE262,$AL:$BG,AZ$3-1,FALSE)*VLOOKUP($AC262,$BK:$CO,CF$1,FALSE)</f>
        <v>0</v>
      </c>
      <c r="P262" s="26">
        <f t="shared" ref="P262:P325" si="136">VLOOKUP($AE262,$AL:$BG,BA$3-1,FALSE)*VLOOKUP($AC262,$BK:$CO,CG$1,FALSE)</f>
        <v>0</v>
      </c>
      <c r="Q262" s="26">
        <f t="shared" ref="Q262:Q325" si="137">VLOOKUP($AE262,$AL:$BG,BB$3-1,FALSE)*VLOOKUP($AC262,$BK:$CO,CH$1,FALSE)</f>
        <v>0</v>
      </c>
      <c r="R262" s="26">
        <f t="shared" ref="R262:R325" si="138">VLOOKUP($AE262,$AL:$BG,BC$3-1,FALSE)*VLOOKUP($AC262,$BK:$CO,CI$1,FALSE)</f>
        <v>0</v>
      </c>
      <c r="S262" s="26">
        <f t="shared" ref="S262:S325" si="139">VLOOKUP($AE262,$AL:$BG,BD$3-1,FALSE)*VLOOKUP($AC262,$BK:$CO,CJ$1,FALSE)</f>
        <v>0</v>
      </c>
      <c r="T262" s="26">
        <f t="shared" ref="T262:T325" si="140">VLOOKUP($AE262,$AL:$BG,BE$3-1,FALSE)*VLOOKUP($AC262,$BK:$CO,CK$1,FALSE)</f>
        <v>0</v>
      </c>
      <c r="U262" s="26">
        <f t="shared" ref="U262:U325" si="141">VLOOKUP($AE262,$AL:$BG,BF$3-1,FALSE)*VLOOKUP($AC262,$BK:$CO,CL$1,FALSE)</f>
        <v>0</v>
      </c>
      <c r="V262" s="26">
        <f t="shared" ref="V262:V325" si="142">VLOOKUP($AE262,$AL:$BG,BG$3-1,FALSE)*VLOOKUP($AC262,$BK:$CO,CM$1,FALSE)</f>
        <v>0</v>
      </c>
      <c r="W262" s="26">
        <f t="shared" ref="W262:W325" si="143">AE262</f>
        <v>26</v>
      </c>
      <c r="X262" s="1">
        <f t="shared" ref="X262:X325" si="144">VLOOKUP(AC262,BK:CO,31)</f>
        <v>25600</v>
      </c>
      <c r="Y262" s="1">
        <f t="shared" ref="Y262:Y325" si="145">AF262</f>
        <v>8</v>
      </c>
      <c r="Z262">
        <f t="shared" ref="Z262:Z325" si="146">VLOOKUP(AC262,BK:CN,30)</f>
        <v>2460</v>
      </c>
      <c r="AC262">
        <f t="shared" ref="AC262:AC325" si="147">AD262*100+AF262</f>
        <v>308</v>
      </c>
      <c r="AD262">
        <f t="shared" ref="AD262:AD325" si="148">VLOOKUP(AE262,AJ:AK,2,FALSE)</f>
        <v>3</v>
      </c>
      <c r="AE262">
        <f t="shared" si="120"/>
        <v>26</v>
      </c>
      <c r="AF262">
        <f t="shared" si="121"/>
        <v>8</v>
      </c>
    </row>
    <row r="263" spans="1:32" x14ac:dyDescent="0.15">
      <c r="A263" s="26">
        <v>259</v>
      </c>
      <c r="B263" s="26">
        <f t="shared" si="122"/>
        <v>0</v>
      </c>
      <c r="C263" s="26">
        <f t="shared" si="123"/>
        <v>0</v>
      </c>
      <c r="D263" s="26">
        <f t="shared" si="124"/>
        <v>0</v>
      </c>
      <c r="E263" s="26">
        <f t="shared" si="125"/>
        <v>0</v>
      </c>
      <c r="F263" s="26">
        <f t="shared" si="126"/>
        <v>0</v>
      </c>
      <c r="G263" s="26">
        <f t="shared" si="127"/>
        <v>0</v>
      </c>
      <c r="H263" s="26">
        <f t="shared" si="128"/>
        <v>0</v>
      </c>
      <c r="I263" s="26">
        <f t="shared" si="129"/>
        <v>0</v>
      </c>
      <c r="J263" s="26">
        <f t="shared" si="130"/>
        <v>0</v>
      </c>
      <c r="K263" s="26">
        <f t="shared" si="131"/>
        <v>0</v>
      </c>
      <c r="L263" s="26">
        <f t="shared" si="132"/>
        <v>60</v>
      </c>
      <c r="M263" s="26">
        <f t="shared" si="133"/>
        <v>0</v>
      </c>
      <c r="N263" s="26">
        <f t="shared" si="134"/>
        <v>0</v>
      </c>
      <c r="O263" s="26">
        <f t="shared" si="135"/>
        <v>0</v>
      </c>
      <c r="P263" s="26">
        <f t="shared" si="136"/>
        <v>0</v>
      </c>
      <c r="Q263" s="26">
        <f t="shared" si="137"/>
        <v>0</v>
      </c>
      <c r="R263" s="26">
        <f t="shared" si="138"/>
        <v>0</v>
      </c>
      <c r="S263" s="26">
        <f t="shared" si="139"/>
        <v>0</v>
      </c>
      <c r="T263" s="26">
        <f t="shared" si="140"/>
        <v>0</v>
      </c>
      <c r="U263" s="26">
        <f t="shared" si="141"/>
        <v>0</v>
      </c>
      <c r="V263" s="26">
        <f t="shared" si="142"/>
        <v>0</v>
      </c>
      <c r="W263" s="26">
        <f t="shared" si="143"/>
        <v>26</v>
      </c>
      <c r="X263" s="1">
        <f t="shared" si="144"/>
        <v>51200</v>
      </c>
      <c r="Y263" s="1">
        <f t="shared" si="145"/>
        <v>9</v>
      </c>
      <c r="Z263">
        <f t="shared" si="146"/>
        <v>2970</v>
      </c>
      <c r="AC263">
        <f t="shared" si="147"/>
        <v>309</v>
      </c>
      <c r="AD263">
        <f t="shared" si="148"/>
        <v>3</v>
      </c>
      <c r="AE263">
        <f t="shared" ref="AE263:AE326" si="149">IF(AF263=1,AE262+1,AE262)</f>
        <v>26</v>
      </c>
      <c r="AF263">
        <f t="shared" ref="AF263:AF326" si="150">IF(AF262=10,1,AF262+1)</f>
        <v>9</v>
      </c>
    </row>
    <row r="264" spans="1:32" x14ac:dyDescent="0.15">
      <c r="A264" s="26">
        <v>260</v>
      </c>
      <c r="B264" s="26">
        <f t="shared" si="122"/>
        <v>0</v>
      </c>
      <c r="C264" s="26">
        <f t="shared" si="123"/>
        <v>0</v>
      </c>
      <c r="D264" s="26">
        <f t="shared" si="124"/>
        <v>0</v>
      </c>
      <c r="E264" s="26">
        <f t="shared" si="125"/>
        <v>0</v>
      </c>
      <c r="F264" s="26">
        <f t="shared" si="126"/>
        <v>0</v>
      </c>
      <c r="G264" s="26">
        <f t="shared" si="127"/>
        <v>0</v>
      </c>
      <c r="H264" s="26">
        <f t="shared" si="128"/>
        <v>0</v>
      </c>
      <c r="I264" s="26">
        <f t="shared" si="129"/>
        <v>0</v>
      </c>
      <c r="J264" s="26">
        <f t="shared" si="130"/>
        <v>0</v>
      </c>
      <c r="K264" s="26">
        <f t="shared" si="131"/>
        <v>0</v>
      </c>
      <c r="L264" s="26">
        <f t="shared" si="132"/>
        <v>65</v>
      </c>
      <c r="M264" s="26">
        <f t="shared" si="133"/>
        <v>0</v>
      </c>
      <c r="N264" s="26">
        <f t="shared" si="134"/>
        <v>0</v>
      </c>
      <c r="O264" s="26">
        <f t="shared" si="135"/>
        <v>0</v>
      </c>
      <c r="P264" s="26">
        <f t="shared" si="136"/>
        <v>0</v>
      </c>
      <c r="Q264" s="26">
        <f t="shared" si="137"/>
        <v>0</v>
      </c>
      <c r="R264" s="26">
        <f t="shared" si="138"/>
        <v>0</v>
      </c>
      <c r="S264" s="26">
        <f t="shared" si="139"/>
        <v>0</v>
      </c>
      <c r="T264" s="26">
        <f t="shared" si="140"/>
        <v>0</v>
      </c>
      <c r="U264" s="26">
        <f t="shared" si="141"/>
        <v>0</v>
      </c>
      <c r="V264" s="26">
        <f t="shared" si="142"/>
        <v>0</v>
      </c>
      <c r="W264" s="26">
        <f t="shared" si="143"/>
        <v>26</v>
      </c>
      <c r="X264" s="1">
        <f t="shared" si="144"/>
        <v>102400</v>
      </c>
      <c r="Y264" s="1">
        <f t="shared" si="145"/>
        <v>10</v>
      </c>
      <c r="Z264">
        <f t="shared" si="146"/>
        <v>3528</v>
      </c>
      <c r="AC264">
        <f t="shared" si="147"/>
        <v>310</v>
      </c>
      <c r="AD264">
        <f t="shared" si="148"/>
        <v>3</v>
      </c>
      <c r="AE264">
        <f t="shared" si="149"/>
        <v>26</v>
      </c>
      <c r="AF264">
        <f t="shared" si="150"/>
        <v>10</v>
      </c>
    </row>
    <row r="265" spans="1:32" x14ac:dyDescent="0.15">
      <c r="A265" s="26">
        <v>261</v>
      </c>
      <c r="B265" s="26">
        <f t="shared" si="122"/>
        <v>0</v>
      </c>
      <c r="C265" s="26">
        <f t="shared" si="123"/>
        <v>0</v>
      </c>
      <c r="D265" s="26">
        <f t="shared" si="124"/>
        <v>0</v>
      </c>
      <c r="E265" s="26">
        <f t="shared" si="125"/>
        <v>0</v>
      </c>
      <c r="F265" s="26">
        <f t="shared" si="126"/>
        <v>0</v>
      </c>
      <c r="G265" s="26">
        <f t="shared" si="127"/>
        <v>0</v>
      </c>
      <c r="H265" s="26">
        <f t="shared" si="128"/>
        <v>0</v>
      </c>
      <c r="I265" s="26">
        <f t="shared" si="129"/>
        <v>0</v>
      </c>
      <c r="J265" s="26">
        <f t="shared" si="130"/>
        <v>75.100000000000009</v>
      </c>
      <c r="K265" s="26">
        <f t="shared" si="131"/>
        <v>0</v>
      </c>
      <c r="L265" s="26">
        <f t="shared" si="132"/>
        <v>0</v>
      </c>
      <c r="M265" s="26">
        <f t="shared" si="133"/>
        <v>0</v>
      </c>
      <c r="N265" s="26">
        <f t="shared" si="134"/>
        <v>0</v>
      </c>
      <c r="O265" s="26">
        <f t="shared" si="135"/>
        <v>0</v>
      </c>
      <c r="P265" s="26">
        <f t="shared" si="136"/>
        <v>0</v>
      </c>
      <c r="Q265" s="26">
        <f t="shared" si="137"/>
        <v>0</v>
      </c>
      <c r="R265" s="26">
        <f t="shared" si="138"/>
        <v>0</v>
      </c>
      <c r="S265" s="26">
        <f t="shared" si="139"/>
        <v>0</v>
      </c>
      <c r="T265" s="26">
        <f t="shared" si="140"/>
        <v>0</v>
      </c>
      <c r="U265" s="26">
        <f t="shared" si="141"/>
        <v>0</v>
      </c>
      <c r="V265" s="26">
        <f t="shared" si="142"/>
        <v>0</v>
      </c>
      <c r="W265" s="26">
        <f t="shared" si="143"/>
        <v>27</v>
      </c>
      <c r="X265" s="1">
        <f t="shared" si="144"/>
        <v>120</v>
      </c>
      <c r="Y265" s="1">
        <f t="shared" si="145"/>
        <v>1</v>
      </c>
      <c r="Z265">
        <f t="shared" si="146"/>
        <v>202</v>
      </c>
      <c r="AC265">
        <f t="shared" si="147"/>
        <v>301</v>
      </c>
      <c r="AD265">
        <f t="shared" si="148"/>
        <v>3</v>
      </c>
      <c r="AE265">
        <f t="shared" si="149"/>
        <v>27</v>
      </c>
      <c r="AF265">
        <f t="shared" si="150"/>
        <v>1</v>
      </c>
    </row>
    <row r="266" spans="1:32" x14ac:dyDescent="0.15">
      <c r="A266" s="26">
        <v>262</v>
      </c>
      <c r="B266" s="26">
        <f t="shared" si="122"/>
        <v>0</v>
      </c>
      <c r="C266" s="26">
        <f t="shared" si="123"/>
        <v>0</v>
      </c>
      <c r="D266" s="26">
        <f t="shared" si="124"/>
        <v>0</v>
      </c>
      <c r="E266" s="26">
        <f t="shared" si="125"/>
        <v>0</v>
      </c>
      <c r="F266" s="26">
        <f t="shared" si="126"/>
        <v>0</v>
      </c>
      <c r="G266" s="26">
        <f t="shared" si="127"/>
        <v>0</v>
      </c>
      <c r="H266" s="26">
        <f t="shared" si="128"/>
        <v>0</v>
      </c>
      <c r="I266" s="26">
        <f t="shared" si="129"/>
        <v>0</v>
      </c>
      <c r="J266" s="26">
        <f t="shared" si="130"/>
        <v>118.60000000000001</v>
      </c>
      <c r="K266" s="26">
        <f t="shared" si="131"/>
        <v>0</v>
      </c>
      <c r="L266" s="26">
        <f t="shared" si="132"/>
        <v>0</v>
      </c>
      <c r="M266" s="26">
        <f t="shared" si="133"/>
        <v>0</v>
      </c>
      <c r="N266" s="26">
        <f t="shared" si="134"/>
        <v>0</v>
      </c>
      <c r="O266" s="26">
        <f t="shared" si="135"/>
        <v>0</v>
      </c>
      <c r="P266" s="26">
        <f t="shared" si="136"/>
        <v>0</v>
      </c>
      <c r="Q266" s="26">
        <f t="shared" si="137"/>
        <v>0</v>
      </c>
      <c r="R266" s="26">
        <f t="shared" si="138"/>
        <v>0</v>
      </c>
      <c r="S266" s="26">
        <f t="shared" si="139"/>
        <v>0</v>
      </c>
      <c r="T266" s="26">
        <f t="shared" si="140"/>
        <v>0</v>
      </c>
      <c r="U266" s="26">
        <f t="shared" si="141"/>
        <v>0</v>
      </c>
      <c r="V266" s="26">
        <f t="shared" si="142"/>
        <v>0</v>
      </c>
      <c r="W266" s="26">
        <f t="shared" si="143"/>
        <v>27</v>
      </c>
      <c r="X266" s="1">
        <f t="shared" si="144"/>
        <v>400</v>
      </c>
      <c r="Y266" s="1">
        <f t="shared" si="145"/>
        <v>2</v>
      </c>
      <c r="Z266">
        <f t="shared" si="146"/>
        <v>360</v>
      </c>
      <c r="AC266">
        <f t="shared" si="147"/>
        <v>302</v>
      </c>
      <c r="AD266">
        <f t="shared" si="148"/>
        <v>3</v>
      </c>
      <c r="AE266">
        <f t="shared" si="149"/>
        <v>27</v>
      </c>
      <c r="AF266">
        <f t="shared" si="150"/>
        <v>2</v>
      </c>
    </row>
    <row r="267" spans="1:32" x14ac:dyDescent="0.15">
      <c r="A267" s="26">
        <v>263</v>
      </c>
      <c r="B267" s="26">
        <f t="shared" si="122"/>
        <v>0</v>
      </c>
      <c r="C267" s="26">
        <f t="shared" si="123"/>
        <v>0</v>
      </c>
      <c r="D267" s="26">
        <f t="shared" si="124"/>
        <v>0</v>
      </c>
      <c r="E267" s="26">
        <f t="shared" si="125"/>
        <v>0</v>
      </c>
      <c r="F267" s="26">
        <f t="shared" si="126"/>
        <v>0</v>
      </c>
      <c r="G267" s="26">
        <f t="shared" si="127"/>
        <v>0</v>
      </c>
      <c r="H267" s="26">
        <f t="shared" si="128"/>
        <v>0</v>
      </c>
      <c r="I267" s="26">
        <f t="shared" si="129"/>
        <v>0</v>
      </c>
      <c r="J267" s="26">
        <f t="shared" si="130"/>
        <v>172.10000000000002</v>
      </c>
      <c r="K267" s="26">
        <f t="shared" si="131"/>
        <v>0</v>
      </c>
      <c r="L267" s="26">
        <f t="shared" si="132"/>
        <v>0</v>
      </c>
      <c r="M267" s="26">
        <f t="shared" si="133"/>
        <v>0</v>
      </c>
      <c r="N267" s="26">
        <f t="shared" si="134"/>
        <v>0</v>
      </c>
      <c r="O267" s="26">
        <f t="shared" si="135"/>
        <v>0</v>
      </c>
      <c r="P267" s="26">
        <f t="shared" si="136"/>
        <v>0</v>
      </c>
      <c r="Q267" s="26">
        <f t="shared" si="137"/>
        <v>0</v>
      </c>
      <c r="R267" s="26">
        <f t="shared" si="138"/>
        <v>0</v>
      </c>
      <c r="S267" s="26">
        <f t="shared" si="139"/>
        <v>0</v>
      </c>
      <c r="T267" s="26">
        <f t="shared" si="140"/>
        <v>0</v>
      </c>
      <c r="U267" s="26">
        <f t="shared" si="141"/>
        <v>0</v>
      </c>
      <c r="V267" s="26">
        <f t="shared" si="142"/>
        <v>0</v>
      </c>
      <c r="W267" s="26">
        <f t="shared" si="143"/>
        <v>27</v>
      </c>
      <c r="X267" s="1">
        <f t="shared" si="144"/>
        <v>800</v>
      </c>
      <c r="Y267" s="1">
        <f t="shared" si="145"/>
        <v>3</v>
      </c>
      <c r="Z267">
        <f t="shared" si="146"/>
        <v>585</v>
      </c>
      <c r="AC267">
        <f t="shared" si="147"/>
        <v>303</v>
      </c>
      <c r="AD267">
        <f t="shared" si="148"/>
        <v>3</v>
      </c>
      <c r="AE267">
        <f t="shared" si="149"/>
        <v>27</v>
      </c>
      <c r="AF267">
        <f t="shared" si="150"/>
        <v>3</v>
      </c>
    </row>
    <row r="268" spans="1:32" x14ac:dyDescent="0.15">
      <c r="A268" s="26">
        <v>264</v>
      </c>
      <c r="B268" s="26">
        <f t="shared" si="122"/>
        <v>0</v>
      </c>
      <c r="C268" s="26">
        <f t="shared" si="123"/>
        <v>0</v>
      </c>
      <c r="D268" s="26">
        <f t="shared" si="124"/>
        <v>0</v>
      </c>
      <c r="E268" s="26">
        <f t="shared" si="125"/>
        <v>0</v>
      </c>
      <c r="F268" s="26">
        <f t="shared" si="126"/>
        <v>0</v>
      </c>
      <c r="G268" s="26">
        <f t="shared" si="127"/>
        <v>0</v>
      </c>
      <c r="H268" s="26">
        <f t="shared" si="128"/>
        <v>0</v>
      </c>
      <c r="I268" s="26">
        <f t="shared" si="129"/>
        <v>0</v>
      </c>
      <c r="J268" s="26">
        <f t="shared" si="130"/>
        <v>235.60000000000002</v>
      </c>
      <c r="K268" s="26">
        <f t="shared" si="131"/>
        <v>0</v>
      </c>
      <c r="L268" s="26">
        <f t="shared" si="132"/>
        <v>0</v>
      </c>
      <c r="M268" s="26">
        <f t="shared" si="133"/>
        <v>0</v>
      </c>
      <c r="N268" s="26">
        <f t="shared" si="134"/>
        <v>0</v>
      </c>
      <c r="O268" s="26">
        <f t="shared" si="135"/>
        <v>0</v>
      </c>
      <c r="P268" s="26">
        <f t="shared" si="136"/>
        <v>0</v>
      </c>
      <c r="Q268" s="26">
        <f t="shared" si="137"/>
        <v>0</v>
      </c>
      <c r="R268" s="26">
        <f t="shared" si="138"/>
        <v>0</v>
      </c>
      <c r="S268" s="26">
        <f t="shared" si="139"/>
        <v>0</v>
      </c>
      <c r="T268" s="26">
        <f t="shared" si="140"/>
        <v>0</v>
      </c>
      <c r="U268" s="26">
        <f t="shared" si="141"/>
        <v>0</v>
      </c>
      <c r="V268" s="26">
        <f t="shared" si="142"/>
        <v>0</v>
      </c>
      <c r="W268" s="26">
        <f t="shared" si="143"/>
        <v>27</v>
      </c>
      <c r="X268" s="1">
        <f t="shared" si="144"/>
        <v>1600</v>
      </c>
      <c r="Y268" s="1">
        <f t="shared" si="145"/>
        <v>4</v>
      </c>
      <c r="Z268">
        <f t="shared" si="146"/>
        <v>810</v>
      </c>
      <c r="AC268">
        <f t="shared" si="147"/>
        <v>304</v>
      </c>
      <c r="AD268">
        <f t="shared" si="148"/>
        <v>3</v>
      </c>
      <c r="AE268">
        <f t="shared" si="149"/>
        <v>27</v>
      </c>
      <c r="AF268">
        <f t="shared" si="150"/>
        <v>4</v>
      </c>
    </row>
    <row r="269" spans="1:32" x14ac:dyDescent="0.15">
      <c r="A269" s="26">
        <v>265</v>
      </c>
      <c r="B269" s="26">
        <f t="shared" si="122"/>
        <v>0</v>
      </c>
      <c r="C269" s="26">
        <f t="shared" si="123"/>
        <v>0</v>
      </c>
      <c r="D269" s="26">
        <f t="shared" si="124"/>
        <v>0</v>
      </c>
      <c r="E269" s="26">
        <f t="shared" si="125"/>
        <v>0</v>
      </c>
      <c r="F269" s="26">
        <f t="shared" si="126"/>
        <v>0</v>
      </c>
      <c r="G269" s="26">
        <f t="shared" si="127"/>
        <v>0</v>
      </c>
      <c r="H269" s="26">
        <f t="shared" si="128"/>
        <v>0</v>
      </c>
      <c r="I269" s="26">
        <f t="shared" si="129"/>
        <v>0</v>
      </c>
      <c r="J269" s="26">
        <f t="shared" si="130"/>
        <v>309.10000000000002</v>
      </c>
      <c r="K269" s="26">
        <f t="shared" si="131"/>
        <v>0</v>
      </c>
      <c r="L269" s="26">
        <f t="shared" si="132"/>
        <v>0</v>
      </c>
      <c r="M269" s="26">
        <f t="shared" si="133"/>
        <v>0</v>
      </c>
      <c r="N269" s="26">
        <f t="shared" si="134"/>
        <v>0</v>
      </c>
      <c r="O269" s="26">
        <f t="shared" si="135"/>
        <v>0</v>
      </c>
      <c r="P269" s="26">
        <f t="shared" si="136"/>
        <v>0</v>
      </c>
      <c r="Q269" s="26">
        <f t="shared" si="137"/>
        <v>0</v>
      </c>
      <c r="R269" s="26">
        <f t="shared" si="138"/>
        <v>0</v>
      </c>
      <c r="S269" s="26">
        <f t="shared" si="139"/>
        <v>0</v>
      </c>
      <c r="T269" s="26">
        <f t="shared" si="140"/>
        <v>0</v>
      </c>
      <c r="U269" s="26">
        <f t="shared" si="141"/>
        <v>0</v>
      </c>
      <c r="V269" s="26">
        <f t="shared" si="142"/>
        <v>0</v>
      </c>
      <c r="W269" s="26">
        <f t="shared" si="143"/>
        <v>27</v>
      </c>
      <c r="X269" s="1">
        <f t="shared" si="144"/>
        <v>3200</v>
      </c>
      <c r="Y269" s="1">
        <f t="shared" si="145"/>
        <v>5</v>
      </c>
      <c r="Z269">
        <f t="shared" si="146"/>
        <v>1125</v>
      </c>
      <c r="AC269">
        <f t="shared" si="147"/>
        <v>305</v>
      </c>
      <c r="AD269">
        <f t="shared" si="148"/>
        <v>3</v>
      </c>
      <c r="AE269">
        <f t="shared" si="149"/>
        <v>27</v>
      </c>
      <c r="AF269">
        <f t="shared" si="150"/>
        <v>5</v>
      </c>
    </row>
    <row r="270" spans="1:32" x14ac:dyDescent="0.15">
      <c r="A270" s="26">
        <v>266</v>
      </c>
      <c r="B270" s="26">
        <f t="shared" si="122"/>
        <v>0</v>
      </c>
      <c r="C270" s="26">
        <f t="shared" si="123"/>
        <v>0</v>
      </c>
      <c r="D270" s="26">
        <f t="shared" si="124"/>
        <v>0</v>
      </c>
      <c r="E270" s="26">
        <f t="shared" si="125"/>
        <v>0</v>
      </c>
      <c r="F270" s="26">
        <f t="shared" si="126"/>
        <v>0</v>
      </c>
      <c r="G270" s="26">
        <f t="shared" si="127"/>
        <v>0</v>
      </c>
      <c r="H270" s="26">
        <f t="shared" si="128"/>
        <v>0</v>
      </c>
      <c r="I270" s="26">
        <f t="shared" si="129"/>
        <v>0</v>
      </c>
      <c r="J270" s="26">
        <f t="shared" si="130"/>
        <v>392.6</v>
      </c>
      <c r="K270" s="26">
        <f t="shared" si="131"/>
        <v>0</v>
      </c>
      <c r="L270" s="26">
        <f t="shared" si="132"/>
        <v>0</v>
      </c>
      <c r="M270" s="26">
        <f t="shared" si="133"/>
        <v>0</v>
      </c>
      <c r="N270" s="26">
        <f t="shared" si="134"/>
        <v>0</v>
      </c>
      <c r="O270" s="26">
        <f t="shared" si="135"/>
        <v>0</v>
      </c>
      <c r="P270" s="26">
        <f t="shared" si="136"/>
        <v>0</v>
      </c>
      <c r="Q270" s="26">
        <f t="shared" si="137"/>
        <v>0</v>
      </c>
      <c r="R270" s="26">
        <f t="shared" si="138"/>
        <v>0</v>
      </c>
      <c r="S270" s="26">
        <f t="shared" si="139"/>
        <v>0</v>
      </c>
      <c r="T270" s="26">
        <f t="shared" si="140"/>
        <v>0</v>
      </c>
      <c r="U270" s="26">
        <f t="shared" si="141"/>
        <v>0</v>
      </c>
      <c r="V270" s="26">
        <f t="shared" si="142"/>
        <v>0</v>
      </c>
      <c r="W270" s="26">
        <f t="shared" si="143"/>
        <v>27</v>
      </c>
      <c r="X270" s="1">
        <f t="shared" si="144"/>
        <v>6400</v>
      </c>
      <c r="Y270" s="1">
        <f t="shared" si="145"/>
        <v>6</v>
      </c>
      <c r="Z270">
        <f t="shared" si="146"/>
        <v>1440</v>
      </c>
      <c r="AC270">
        <f t="shared" si="147"/>
        <v>306</v>
      </c>
      <c r="AD270">
        <f t="shared" si="148"/>
        <v>3</v>
      </c>
      <c r="AE270">
        <f t="shared" si="149"/>
        <v>27</v>
      </c>
      <c r="AF270">
        <f t="shared" si="150"/>
        <v>6</v>
      </c>
    </row>
    <row r="271" spans="1:32" x14ac:dyDescent="0.15">
      <c r="A271" s="26">
        <v>267</v>
      </c>
      <c r="B271" s="26">
        <f t="shared" si="122"/>
        <v>0</v>
      </c>
      <c r="C271" s="26">
        <f t="shared" si="123"/>
        <v>0</v>
      </c>
      <c r="D271" s="26">
        <f t="shared" si="124"/>
        <v>0</v>
      </c>
      <c r="E271" s="26">
        <f t="shared" si="125"/>
        <v>0</v>
      </c>
      <c r="F271" s="26">
        <f t="shared" si="126"/>
        <v>0</v>
      </c>
      <c r="G271" s="26">
        <f t="shared" si="127"/>
        <v>0</v>
      </c>
      <c r="H271" s="26">
        <f t="shared" si="128"/>
        <v>0</v>
      </c>
      <c r="I271" s="26">
        <f t="shared" si="129"/>
        <v>0</v>
      </c>
      <c r="J271" s="26">
        <f t="shared" si="130"/>
        <v>486.1</v>
      </c>
      <c r="K271" s="26">
        <f t="shared" si="131"/>
        <v>0</v>
      </c>
      <c r="L271" s="26">
        <f t="shared" si="132"/>
        <v>0</v>
      </c>
      <c r="M271" s="26">
        <f t="shared" si="133"/>
        <v>0</v>
      </c>
      <c r="N271" s="26">
        <f t="shared" si="134"/>
        <v>0</v>
      </c>
      <c r="O271" s="26">
        <f t="shared" si="135"/>
        <v>0</v>
      </c>
      <c r="P271" s="26">
        <f t="shared" si="136"/>
        <v>0</v>
      </c>
      <c r="Q271" s="26">
        <f t="shared" si="137"/>
        <v>0</v>
      </c>
      <c r="R271" s="26">
        <f t="shared" si="138"/>
        <v>0</v>
      </c>
      <c r="S271" s="26">
        <f t="shared" si="139"/>
        <v>0</v>
      </c>
      <c r="T271" s="26">
        <f t="shared" si="140"/>
        <v>0</v>
      </c>
      <c r="U271" s="26">
        <f t="shared" si="141"/>
        <v>0</v>
      </c>
      <c r="V271" s="26">
        <f t="shared" si="142"/>
        <v>0</v>
      </c>
      <c r="W271" s="26">
        <f t="shared" si="143"/>
        <v>27</v>
      </c>
      <c r="X271" s="1">
        <f t="shared" si="144"/>
        <v>12800</v>
      </c>
      <c r="Y271" s="1">
        <f t="shared" si="145"/>
        <v>7</v>
      </c>
      <c r="Z271">
        <f t="shared" si="146"/>
        <v>1950</v>
      </c>
      <c r="AC271">
        <f t="shared" si="147"/>
        <v>307</v>
      </c>
      <c r="AD271">
        <f t="shared" si="148"/>
        <v>3</v>
      </c>
      <c r="AE271">
        <f t="shared" si="149"/>
        <v>27</v>
      </c>
      <c r="AF271">
        <f t="shared" si="150"/>
        <v>7</v>
      </c>
    </row>
    <row r="272" spans="1:32" x14ac:dyDescent="0.15">
      <c r="A272" s="26">
        <v>268</v>
      </c>
      <c r="B272" s="26">
        <f t="shared" si="122"/>
        <v>0</v>
      </c>
      <c r="C272" s="26">
        <f t="shared" si="123"/>
        <v>0</v>
      </c>
      <c r="D272" s="26">
        <f t="shared" si="124"/>
        <v>0</v>
      </c>
      <c r="E272" s="26">
        <f t="shared" si="125"/>
        <v>0</v>
      </c>
      <c r="F272" s="26">
        <f t="shared" si="126"/>
        <v>0</v>
      </c>
      <c r="G272" s="26">
        <f t="shared" si="127"/>
        <v>0</v>
      </c>
      <c r="H272" s="26">
        <f t="shared" si="128"/>
        <v>0</v>
      </c>
      <c r="I272" s="26">
        <f t="shared" si="129"/>
        <v>0</v>
      </c>
      <c r="J272" s="26">
        <f t="shared" si="130"/>
        <v>589.6</v>
      </c>
      <c r="K272" s="26">
        <f t="shared" si="131"/>
        <v>0</v>
      </c>
      <c r="L272" s="26">
        <f t="shared" si="132"/>
        <v>0</v>
      </c>
      <c r="M272" s="26">
        <f t="shared" si="133"/>
        <v>0</v>
      </c>
      <c r="N272" s="26">
        <f t="shared" si="134"/>
        <v>0</v>
      </c>
      <c r="O272" s="26">
        <f t="shared" si="135"/>
        <v>0</v>
      </c>
      <c r="P272" s="26">
        <f t="shared" si="136"/>
        <v>0</v>
      </c>
      <c r="Q272" s="26">
        <f t="shared" si="137"/>
        <v>0</v>
      </c>
      <c r="R272" s="26">
        <f t="shared" si="138"/>
        <v>0</v>
      </c>
      <c r="S272" s="26">
        <f t="shared" si="139"/>
        <v>0</v>
      </c>
      <c r="T272" s="26">
        <f t="shared" si="140"/>
        <v>0</v>
      </c>
      <c r="U272" s="26">
        <f t="shared" si="141"/>
        <v>0</v>
      </c>
      <c r="V272" s="26">
        <f t="shared" si="142"/>
        <v>0</v>
      </c>
      <c r="W272" s="26">
        <f t="shared" si="143"/>
        <v>27</v>
      </c>
      <c r="X272" s="1">
        <f t="shared" si="144"/>
        <v>25600</v>
      </c>
      <c r="Y272" s="1">
        <f t="shared" si="145"/>
        <v>8</v>
      </c>
      <c r="Z272">
        <f t="shared" si="146"/>
        <v>2460</v>
      </c>
      <c r="AC272">
        <f t="shared" si="147"/>
        <v>308</v>
      </c>
      <c r="AD272">
        <f t="shared" si="148"/>
        <v>3</v>
      </c>
      <c r="AE272">
        <f t="shared" si="149"/>
        <v>27</v>
      </c>
      <c r="AF272">
        <f t="shared" si="150"/>
        <v>8</v>
      </c>
    </row>
    <row r="273" spans="1:32" x14ac:dyDescent="0.15">
      <c r="A273" s="26">
        <v>269</v>
      </c>
      <c r="B273" s="26">
        <f t="shared" si="122"/>
        <v>0</v>
      </c>
      <c r="C273" s="26">
        <f t="shared" si="123"/>
        <v>0</v>
      </c>
      <c r="D273" s="26">
        <f t="shared" si="124"/>
        <v>0</v>
      </c>
      <c r="E273" s="26">
        <f t="shared" si="125"/>
        <v>0</v>
      </c>
      <c r="F273" s="26">
        <f t="shared" si="126"/>
        <v>0</v>
      </c>
      <c r="G273" s="26">
        <f t="shared" si="127"/>
        <v>0</v>
      </c>
      <c r="H273" s="26">
        <f t="shared" si="128"/>
        <v>0</v>
      </c>
      <c r="I273" s="26">
        <f t="shared" si="129"/>
        <v>0</v>
      </c>
      <c r="J273" s="26">
        <f t="shared" si="130"/>
        <v>703.1</v>
      </c>
      <c r="K273" s="26">
        <f t="shared" si="131"/>
        <v>0</v>
      </c>
      <c r="L273" s="26">
        <f t="shared" si="132"/>
        <v>0</v>
      </c>
      <c r="M273" s="26">
        <f t="shared" si="133"/>
        <v>0</v>
      </c>
      <c r="N273" s="26">
        <f t="shared" si="134"/>
        <v>0</v>
      </c>
      <c r="O273" s="26">
        <f t="shared" si="135"/>
        <v>0</v>
      </c>
      <c r="P273" s="26">
        <f t="shared" si="136"/>
        <v>0</v>
      </c>
      <c r="Q273" s="26">
        <f t="shared" si="137"/>
        <v>0</v>
      </c>
      <c r="R273" s="26">
        <f t="shared" si="138"/>
        <v>0</v>
      </c>
      <c r="S273" s="26">
        <f t="shared" si="139"/>
        <v>0</v>
      </c>
      <c r="T273" s="26">
        <f t="shared" si="140"/>
        <v>0</v>
      </c>
      <c r="U273" s="26">
        <f t="shared" si="141"/>
        <v>0</v>
      </c>
      <c r="V273" s="26">
        <f t="shared" si="142"/>
        <v>0</v>
      </c>
      <c r="W273" s="26">
        <f t="shared" si="143"/>
        <v>27</v>
      </c>
      <c r="X273" s="1">
        <f t="shared" si="144"/>
        <v>51200</v>
      </c>
      <c r="Y273" s="1">
        <f t="shared" si="145"/>
        <v>9</v>
      </c>
      <c r="Z273">
        <f t="shared" si="146"/>
        <v>2970</v>
      </c>
      <c r="AC273">
        <f t="shared" si="147"/>
        <v>309</v>
      </c>
      <c r="AD273">
        <f t="shared" si="148"/>
        <v>3</v>
      </c>
      <c r="AE273">
        <f t="shared" si="149"/>
        <v>27</v>
      </c>
      <c r="AF273">
        <f t="shared" si="150"/>
        <v>9</v>
      </c>
    </row>
    <row r="274" spans="1:32" x14ac:dyDescent="0.15">
      <c r="A274" s="26">
        <v>270</v>
      </c>
      <c r="B274" s="26">
        <f t="shared" si="122"/>
        <v>0</v>
      </c>
      <c r="C274" s="26">
        <f t="shared" si="123"/>
        <v>0</v>
      </c>
      <c r="D274" s="26">
        <f t="shared" si="124"/>
        <v>0</v>
      </c>
      <c r="E274" s="26">
        <f t="shared" si="125"/>
        <v>0</v>
      </c>
      <c r="F274" s="26">
        <f t="shared" si="126"/>
        <v>0</v>
      </c>
      <c r="G274" s="26">
        <f t="shared" si="127"/>
        <v>0</v>
      </c>
      <c r="H274" s="26">
        <f t="shared" si="128"/>
        <v>0</v>
      </c>
      <c r="I274" s="26">
        <f t="shared" si="129"/>
        <v>0</v>
      </c>
      <c r="J274" s="26">
        <f t="shared" si="130"/>
        <v>826.6</v>
      </c>
      <c r="K274" s="26">
        <f t="shared" si="131"/>
        <v>0</v>
      </c>
      <c r="L274" s="26">
        <f t="shared" si="132"/>
        <v>0</v>
      </c>
      <c r="M274" s="26">
        <f t="shared" si="133"/>
        <v>0</v>
      </c>
      <c r="N274" s="26">
        <f t="shared" si="134"/>
        <v>0</v>
      </c>
      <c r="O274" s="26">
        <f t="shared" si="135"/>
        <v>0</v>
      </c>
      <c r="P274" s="26">
        <f t="shared" si="136"/>
        <v>0</v>
      </c>
      <c r="Q274" s="26">
        <f t="shared" si="137"/>
        <v>0</v>
      </c>
      <c r="R274" s="26">
        <f t="shared" si="138"/>
        <v>0</v>
      </c>
      <c r="S274" s="26">
        <f t="shared" si="139"/>
        <v>0</v>
      </c>
      <c r="T274" s="26">
        <f t="shared" si="140"/>
        <v>0</v>
      </c>
      <c r="U274" s="26">
        <f t="shared" si="141"/>
        <v>0</v>
      </c>
      <c r="V274" s="26">
        <f t="shared" si="142"/>
        <v>0</v>
      </c>
      <c r="W274" s="26">
        <f t="shared" si="143"/>
        <v>27</v>
      </c>
      <c r="X274" s="1">
        <f t="shared" si="144"/>
        <v>102400</v>
      </c>
      <c r="Y274" s="1">
        <f t="shared" si="145"/>
        <v>10</v>
      </c>
      <c r="Z274">
        <f t="shared" si="146"/>
        <v>3528</v>
      </c>
      <c r="AC274">
        <f t="shared" si="147"/>
        <v>310</v>
      </c>
      <c r="AD274">
        <f t="shared" si="148"/>
        <v>3</v>
      </c>
      <c r="AE274">
        <f t="shared" si="149"/>
        <v>27</v>
      </c>
      <c r="AF274">
        <f t="shared" si="150"/>
        <v>10</v>
      </c>
    </row>
    <row r="275" spans="1:32" x14ac:dyDescent="0.15">
      <c r="A275" s="26">
        <v>271</v>
      </c>
      <c r="B275" s="26">
        <f t="shared" si="122"/>
        <v>0</v>
      </c>
      <c r="C275" s="26">
        <f t="shared" si="123"/>
        <v>0</v>
      </c>
      <c r="D275" s="26">
        <f t="shared" si="124"/>
        <v>0</v>
      </c>
      <c r="E275" s="26">
        <f t="shared" si="125"/>
        <v>0</v>
      </c>
      <c r="F275" s="26">
        <f t="shared" si="126"/>
        <v>0</v>
      </c>
      <c r="G275" s="26">
        <f t="shared" si="127"/>
        <v>0</v>
      </c>
      <c r="H275" s="26">
        <f t="shared" si="128"/>
        <v>0</v>
      </c>
      <c r="I275" s="26">
        <f t="shared" si="129"/>
        <v>0</v>
      </c>
      <c r="J275" s="26">
        <f t="shared" si="130"/>
        <v>0</v>
      </c>
      <c r="K275" s="26">
        <f t="shared" si="131"/>
        <v>0</v>
      </c>
      <c r="L275" s="26">
        <f t="shared" si="132"/>
        <v>0</v>
      </c>
      <c r="M275" s="26">
        <f t="shared" si="133"/>
        <v>0</v>
      </c>
      <c r="N275" s="26">
        <f t="shared" si="134"/>
        <v>1</v>
      </c>
      <c r="O275" s="26">
        <f t="shared" si="135"/>
        <v>0</v>
      </c>
      <c r="P275" s="26">
        <f t="shared" si="136"/>
        <v>0</v>
      </c>
      <c r="Q275" s="26">
        <f t="shared" si="137"/>
        <v>0</v>
      </c>
      <c r="R275" s="26">
        <f t="shared" si="138"/>
        <v>0</v>
      </c>
      <c r="S275" s="26">
        <f t="shared" si="139"/>
        <v>0</v>
      </c>
      <c r="T275" s="26">
        <f t="shared" si="140"/>
        <v>0</v>
      </c>
      <c r="U275" s="26">
        <f t="shared" si="141"/>
        <v>0</v>
      </c>
      <c r="V275" s="26">
        <f t="shared" si="142"/>
        <v>0</v>
      </c>
      <c r="W275" s="26">
        <f t="shared" si="143"/>
        <v>28</v>
      </c>
      <c r="X275" s="1">
        <f t="shared" si="144"/>
        <v>120</v>
      </c>
      <c r="Y275" s="1">
        <f t="shared" si="145"/>
        <v>1</v>
      </c>
      <c r="Z275">
        <f t="shared" si="146"/>
        <v>202</v>
      </c>
      <c r="AC275">
        <f t="shared" si="147"/>
        <v>301</v>
      </c>
      <c r="AD275">
        <f t="shared" si="148"/>
        <v>3</v>
      </c>
      <c r="AE275">
        <f t="shared" si="149"/>
        <v>28</v>
      </c>
      <c r="AF275">
        <f t="shared" si="150"/>
        <v>1</v>
      </c>
    </row>
    <row r="276" spans="1:32" x14ac:dyDescent="0.15">
      <c r="A276" s="26">
        <v>272</v>
      </c>
      <c r="B276" s="26">
        <f t="shared" si="122"/>
        <v>0</v>
      </c>
      <c r="C276" s="26">
        <f t="shared" si="123"/>
        <v>0</v>
      </c>
      <c r="D276" s="26">
        <f t="shared" si="124"/>
        <v>0</v>
      </c>
      <c r="E276" s="26">
        <f t="shared" si="125"/>
        <v>0</v>
      </c>
      <c r="F276" s="26">
        <f t="shared" si="126"/>
        <v>0</v>
      </c>
      <c r="G276" s="26">
        <f t="shared" si="127"/>
        <v>0</v>
      </c>
      <c r="H276" s="26">
        <f t="shared" si="128"/>
        <v>0</v>
      </c>
      <c r="I276" s="26">
        <f t="shared" si="129"/>
        <v>0</v>
      </c>
      <c r="J276" s="26">
        <f t="shared" si="130"/>
        <v>0</v>
      </c>
      <c r="K276" s="26">
        <f t="shared" si="131"/>
        <v>0</v>
      </c>
      <c r="L276" s="26">
        <f t="shared" si="132"/>
        <v>0</v>
      </c>
      <c r="M276" s="26">
        <f t="shared" si="133"/>
        <v>0</v>
      </c>
      <c r="N276" s="26">
        <f t="shared" si="134"/>
        <v>2</v>
      </c>
      <c r="O276" s="26">
        <f t="shared" si="135"/>
        <v>0</v>
      </c>
      <c r="P276" s="26">
        <f t="shared" si="136"/>
        <v>0</v>
      </c>
      <c r="Q276" s="26">
        <f t="shared" si="137"/>
        <v>0</v>
      </c>
      <c r="R276" s="26">
        <f t="shared" si="138"/>
        <v>0</v>
      </c>
      <c r="S276" s="26">
        <f t="shared" si="139"/>
        <v>0</v>
      </c>
      <c r="T276" s="26">
        <f t="shared" si="140"/>
        <v>0</v>
      </c>
      <c r="U276" s="26">
        <f t="shared" si="141"/>
        <v>0</v>
      </c>
      <c r="V276" s="26">
        <f t="shared" si="142"/>
        <v>0</v>
      </c>
      <c r="W276" s="26">
        <f t="shared" si="143"/>
        <v>28</v>
      </c>
      <c r="X276" s="1">
        <f t="shared" si="144"/>
        <v>400</v>
      </c>
      <c r="Y276" s="1">
        <f t="shared" si="145"/>
        <v>2</v>
      </c>
      <c r="Z276">
        <f t="shared" si="146"/>
        <v>360</v>
      </c>
      <c r="AC276">
        <f t="shared" si="147"/>
        <v>302</v>
      </c>
      <c r="AD276">
        <f t="shared" si="148"/>
        <v>3</v>
      </c>
      <c r="AE276">
        <f t="shared" si="149"/>
        <v>28</v>
      </c>
      <c r="AF276">
        <f t="shared" si="150"/>
        <v>2</v>
      </c>
    </row>
    <row r="277" spans="1:32" x14ac:dyDescent="0.15">
      <c r="A277" s="26">
        <v>273</v>
      </c>
      <c r="B277" s="26">
        <f t="shared" si="122"/>
        <v>0</v>
      </c>
      <c r="C277" s="26">
        <f t="shared" si="123"/>
        <v>0</v>
      </c>
      <c r="D277" s="26">
        <f t="shared" si="124"/>
        <v>0</v>
      </c>
      <c r="E277" s="26">
        <f t="shared" si="125"/>
        <v>0</v>
      </c>
      <c r="F277" s="26">
        <f t="shared" si="126"/>
        <v>0</v>
      </c>
      <c r="G277" s="26">
        <f t="shared" si="127"/>
        <v>0</v>
      </c>
      <c r="H277" s="26">
        <f t="shared" si="128"/>
        <v>0</v>
      </c>
      <c r="I277" s="26">
        <f t="shared" si="129"/>
        <v>0</v>
      </c>
      <c r="J277" s="26">
        <f t="shared" si="130"/>
        <v>0</v>
      </c>
      <c r="K277" s="26">
        <f t="shared" si="131"/>
        <v>0</v>
      </c>
      <c r="L277" s="26">
        <f t="shared" si="132"/>
        <v>0</v>
      </c>
      <c r="M277" s="26">
        <f t="shared" si="133"/>
        <v>0</v>
      </c>
      <c r="N277" s="26">
        <f t="shared" si="134"/>
        <v>3</v>
      </c>
      <c r="O277" s="26">
        <f t="shared" si="135"/>
        <v>0</v>
      </c>
      <c r="P277" s="26">
        <f t="shared" si="136"/>
        <v>0</v>
      </c>
      <c r="Q277" s="26">
        <f t="shared" si="137"/>
        <v>0</v>
      </c>
      <c r="R277" s="26">
        <f t="shared" si="138"/>
        <v>0</v>
      </c>
      <c r="S277" s="26">
        <f t="shared" si="139"/>
        <v>0</v>
      </c>
      <c r="T277" s="26">
        <f t="shared" si="140"/>
        <v>0</v>
      </c>
      <c r="U277" s="26">
        <f t="shared" si="141"/>
        <v>0</v>
      </c>
      <c r="V277" s="26">
        <f t="shared" si="142"/>
        <v>0</v>
      </c>
      <c r="W277" s="26">
        <f t="shared" si="143"/>
        <v>28</v>
      </c>
      <c r="X277" s="1">
        <f t="shared" si="144"/>
        <v>800</v>
      </c>
      <c r="Y277" s="1">
        <f t="shared" si="145"/>
        <v>3</v>
      </c>
      <c r="Z277">
        <f t="shared" si="146"/>
        <v>585</v>
      </c>
      <c r="AC277">
        <f t="shared" si="147"/>
        <v>303</v>
      </c>
      <c r="AD277">
        <f t="shared" si="148"/>
        <v>3</v>
      </c>
      <c r="AE277">
        <f t="shared" si="149"/>
        <v>28</v>
      </c>
      <c r="AF277">
        <f t="shared" si="150"/>
        <v>3</v>
      </c>
    </row>
    <row r="278" spans="1:32" x14ac:dyDescent="0.15">
      <c r="A278" s="26">
        <v>274</v>
      </c>
      <c r="B278" s="26">
        <f t="shared" si="122"/>
        <v>0</v>
      </c>
      <c r="C278" s="26">
        <f t="shared" si="123"/>
        <v>0</v>
      </c>
      <c r="D278" s="26">
        <f t="shared" si="124"/>
        <v>0</v>
      </c>
      <c r="E278" s="26">
        <f t="shared" si="125"/>
        <v>0</v>
      </c>
      <c r="F278" s="26">
        <f t="shared" si="126"/>
        <v>0</v>
      </c>
      <c r="G278" s="26">
        <f t="shared" si="127"/>
        <v>0</v>
      </c>
      <c r="H278" s="26">
        <f t="shared" si="128"/>
        <v>0</v>
      </c>
      <c r="I278" s="26">
        <f t="shared" si="129"/>
        <v>0</v>
      </c>
      <c r="J278" s="26">
        <f t="shared" si="130"/>
        <v>0</v>
      </c>
      <c r="K278" s="26">
        <f t="shared" si="131"/>
        <v>0</v>
      </c>
      <c r="L278" s="26">
        <f t="shared" si="132"/>
        <v>0</v>
      </c>
      <c r="M278" s="26">
        <f t="shared" si="133"/>
        <v>0</v>
      </c>
      <c r="N278" s="26">
        <f t="shared" si="134"/>
        <v>4</v>
      </c>
      <c r="O278" s="26">
        <f t="shared" si="135"/>
        <v>0</v>
      </c>
      <c r="P278" s="26">
        <f t="shared" si="136"/>
        <v>0</v>
      </c>
      <c r="Q278" s="26">
        <f t="shared" si="137"/>
        <v>0</v>
      </c>
      <c r="R278" s="26">
        <f t="shared" si="138"/>
        <v>0</v>
      </c>
      <c r="S278" s="26">
        <f t="shared" si="139"/>
        <v>0</v>
      </c>
      <c r="T278" s="26">
        <f t="shared" si="140"/>
        <v>0</v>
      </c>
      <c r="U278" s="26">
        <f t="shared" si="141"/>
        <v>0</v>
      </c>
      <c r="V278" s="26">
        <f t="shared" si="142"/>
        <v>0</v>
      </c>
      <c r="W278" s="26">
        <f t="shared" si="143"/>
        <v>28</v>
      </c>
      <c r="X278" s="1">
        <f t="shared" si="144"/>
        <v>1600</v>
      </c>
      <c r="Y278" s="1">
        <f t="shared" si="145"/>
        <v>4</v>
      </c>
      <c r="Z278">
        <f t="shared" si="146"/>
        <v>810</v>
      </c>
      <c r="AC278">
        <f t="shared" si="147"/>
        <v>304</v>
      </c>
      <c r="AD278">
        <f t="shared" si="148"/>
        <v>3</v>
      </c>
      <c r="AE278">
        <f t="shared" si="149"/>
        <v>28</v>
      </c>
      <c r="AF278">
        <f t="shared" si="150"/>
        <v>4</v>
      </c>
    </row>
    <row r="279" spans="1:32" x14ac:dyDescent="0.15">
      <c r="A279" s="26">
        <v>275</v>
      </c>
      <c r="B279" s="26">
        <f t="shared" si="122"/>
        <v>0</v>
      </c>
      <c r="C279" s="26">
        <f t="shared" si="123"/>
        <v>0</v>
      </c>
      <c r="D279" s="26">
        <f t="shared" si="124"/>
        <v>0</v>
      </c>
      <c r="E279" s="26">
        <f t="shared" si="125"/>
        <v>0</v>
      </c>
      <c r="F279" s="26">
        <f t="shared" si="126"/>
        <v>0</v>
      </c>
      <c r="G279" s="26">
        <f t="shared" si="127"/>
        <v>0</v>
      </c>
      <c r="H279" s="26">
        <f t="shared" si="128"/>
        <v>0</v>
      </c>
      <c r="I279" s="26">
        <f t="shared" si="129"/>
        <v>0</v>
      </c>
      <c r="J279" s="26">
        <f t="shared" si="130"/>
        <v>0</v>
      </c>
      <c r="K279" s="26">
        <f t="shared" si="131"/>
        <v>0</v>
      </c>
      <c r="L279" s="26">
        <f t="shared" si="132"/>
        <v>0</v>
      </c>
      <c r="M279" s="26">
        <f t="shared" si="133"/>
        <v>0</v>
      </c>
      <c r="N279" s="26">
        <f t="shared" si="134"/>
        <v>5</v>
      </c>
      <c r="O279" s="26">
        <f t="shared" si="135"/>
        <v>0</v>
      </c>
      <c r="P279" s="26">
        <f t="shared" si="136"/>
        <v>0</v>
      </c>
      <c r="Q279" s="26">
        <f t="shared" si="137"/>
        <v>0</v>
      </c>
      <c r="R279" s="26">
        <f t="shared" si="138"/>
        <v>0</v>
      </c>
      <c r="S279" s="26">
        <f t="shared" si="139"/>
        <v>0</v>
      </c>
      <c r="T279" s="26">
        <f t="shared" si="140"/>
        <v>0</v>
      </c>
      <c r="U279" s="26">
        <f t="shared" si="141"/>
        <v>0</v>
      </c>
      <c r="V279" s="26">
        <f t="shared" si="142"/>
        <v>0</v>
      </c>
      <c r="W279" s="26">
        <f t="shared" si="143"/>
        <v>28</v>
      </c>
      <c r="X279" s="1">
        <f t="shared" si="144"/>
        <v>3200</v>
      </c>
      <c r="Y279" s="1">
        <f t="shared" si="145"/>
        <v>5</v>
      </c>
      <c r="Z279">
        <f t="shared" si="146"/>
        <v>1125</v>
      </c>
      <c r="AC279">
        <f t="shared" si="147"/>
        <v>305</v>
      </c>
      <c r="AD279">
        <f t="shared" si="148"/>
        <v>3</v>
      </c>
      <c r="AE279">
        <f t="shared" si="149"/>
        <v>28</v>
      </c>
      <c r="AF279">
        <f t="shared" si="150"/>
        <v>5</v>
      </c>
    </row>
    <row r="280" spans="1:32" x14ac:dyDescent="0.15">
      <c r="A280" s="26">
        <v>276</v>
      </c>
      <c r="B280" s="26">
        <f t="shared" si="122"/>
        <v>0</v>
      </c>
      <c r="C280" s="26">
        <f t="shared" si="123"/>
        <v>0</v>
      </c>
      <c r="D280" s="26">
        <f t="shared" si="124"/>
        <v>0</v>
      </c>
      <c r="E280" s="26">
        <f t="shared" si="125"/>
        <v>0</v>
      </c>
      <c r="F280" s="26">
        <f t="shared" si="126"/>
        <v>0</v>
      </c>
      <c r="G280" s="26">
        <f t="shared" si="127"/>
        <v>0</v>
      </c>
      <c r="H280" s="26">
        <f t="shared" si="128"/>
        <v>0</v>
      </c>
      <c r="I280" s="26">
        <f t="shared" si="129"/>
        <v>0</v>
      </c>
      <c r="J280" s="26">
        <f t="shared" si="130"/>
        <v>0</v>
      </c>
      <c r="K280" s="26">
        <f t="shared" si="131"/>
        <v>0</v>
      </c>
      <c r="L280" s="26">
        <f t="shared" si="132"/>
        <v>0</v>
      </c>
      <c r="M280" s="26">
        <f t="shared" si="133"/>
        <v>0</v>
      </c>
      <c r="N280" s="26">
        <f t="shared" si="134"/>
        <v>6</v>
      </c>
      <c r="O280" s="26">
        <f t="shared" si="135"/>
        <v>0</v>
      </c>
      <c r="P280" s="26">
        <f t="shared" si="136"/>
        <v>0</v>
      </c>
      <c r="Q280" s="26">
        <f t="shared" si="137"/>
        <v>0</v>
      </c>
      <c r="R280" s="26">
        <f t="shared" si="138"/>
        <v>0</v>
      </c>
      <c r="S280" s="26">
        <f t="shared" si="139"/>
        <v>0</v>
      </c>
      <c r="T280" s="26">
        <f t="shared" si="140"/>
        <v>0</v>
      </c>
      <c r="U280" s="26">
        <f t="shared" si="141"/>
        <v>0</v>
      </c>
      <c r="V280" s="26">
        <f t="shared" si="142"/>
        <v>0</v>
      </c>
      <c r="W280" s="26">
        <f t="shared" si="143"/>
        <v>28</v>
      </c>
      <c r="X280" s="1">
        <f t="shared" si="144"/>
        <v>6400</v>
      </c>
      <c r="Y280" s="1">
        <f t="shared" si="145"/>
        <v>6</v>
      </c>
      <c r="Z280">
        <f t="shared" si="146"/>
        <v>1440</v>
      </c>
      <c r="AC280">
        <f t="shared" si="147"/>
        <v>306</v>
      </c>
      <c r="AD280">
        <f t="shared" si="148"/>
        <v>3</v>
      </c>
      <c r="AE280">
        <f t="shared" si="149"/>
        <v>28</v>
      </c>
      <c r="AF280">
        <f t="shared" si="150"/>
        <v>6</v>
      </c>
    </row>
    <row r="281" spans="1:32" x14ac:dyDescent="0.15">
      <c r="A281" s="26">
        <v>277</v>
      </c>
      <c r="B281" s="26">
        <f t="shared" si="122"/>
        <v>0</v>
      </c>
      <c r="C281" s="26">
        <f t="shared" si="123"/>
        <v>0</v>
      </c>
      <c r="D281" s="26">
        <f t="shared" si="124"/>
        <v>0</v>
      </c>
      <c r="E281" s="26">
        <f t="shared" si="125"/>
        <v>0</v>
      </c>
      <c r="F281" s="26">
        <f t="shared" si="126"/>
        <v>0</v>
      </c>
      <c r="G281" s="26">
        <f t="shared" si="127"/>
        <v>0</v>
      </c>
      <c r="H281" s="26">
        <f t="shared" si="128"/>
        <v>0</v>
      </c>
      <c r="I281" s="26">
        <f t="shared" si="129"/>
        <v>0</v>
      </c>
      <c r="J281" s="26">
        <f t="shared" si="130"/>
        <v>0</v>
      </c>
      <c r="K281" s="26">
        <f t="shared" si="131"/>
        <v>0</v>
      </c>
      <c r="L281" s="26">
        <f t="shared" si="132"/>
        <v>0</v>
      </c>
      <c r="M281" s="26">
        <f t="shared" si="133"/>
        <v>0</v>
      </c>
      <c r="N281" s="26">
        <f t="shared" si="134"/>
        <v>7</v>
      </c>
      <c r="O281" s="26">
        <f t="shared" si="135"/>
        <v>0</v>
      </c>
      <c r="P281" s="26">
        <f t="shared" si="136"/>
        <v>0</v>
      </c>
      <c r="Q281" s="26">
        <f t="shared" si="137"/>
        <v>0</v>
      </c>
      <c r="R281" s="26">
        <f t="shared" si="138"/>
        <v>0</v>
      </c>
      <c r="S281" s="26">
        <f t="shared" si="139"/>
        <v>0</v>
      </c>
      <c r="T281" s="26">
        <f t="shared" si="140"/>
        <v>0</v>
      </c>
      <c r="U281" s="26">
        <f t="shared" si="141"/>
        <v>0</v>
      </c>
      <c r="V281" s="26">
        <f t="shared" si="142"/>
        <v>0</v>
      </c>
      <c r="W281" s="26">
        <f t="shared" si="143"/>
        <v>28</v>
      </c>
      <c r="X281" s="1">
        <f t="shared" si="144"/>
        <v>12800</v>
      </c>
      <c r="Y281" s="1">
        <f t="shared" si="145"/>
        <v>7</v>
      </c>
      <c r="Z281">
        <f t="shared" si="146"/>
        <v>1950</v>
      </c>
      <c r="AC281">
        <f t="shared" si="147"/>
        <v>307</v>
      </c>
      <c r="AD281">
        <f t="shared" si="148"/>
        <v>3</v>
      </c>
      <c r="AE281">
        <f t="shared" si="149"/>
        <v>28</v>
      </c>
      <c r="AF281">
        <f t="shared" si="150"/>
        <v>7</v>
      </c>
    </row>
    <row r="282" spans="1:32" x14ac:dyDescent="0.15">
      <c r="A282" s="26">
        <v>278</v>
      </c>
      <c r="B282" s="26">
        <f t="shared" si="122"/>
        <v>0</v>
      </c>
      <c r="C282" s="26">
        <f t="shared" si="123"/>
        <v>0</v>
      </c>
      <c r="D282" s="26">
        <f t="shared" si="124"/>
        <v>0</v>
      </c>
      <c r="E282" s="26">
        <f t="shared" si="125"/>
        <v>0</v>
      </c>
      <c r="F282" s="26">
        <f t="shared" si="126"/>
        <v>0</v>
      </c>
      <c r="G282" s="26">
        <f t="shared" si="127"/>
        <v>0</v>
      </c>
      <c r="H282" s="26">
        <f t="shared" si="128"/>
        <v>0</v>
      </c>
      <c r="I282" s="26">
        <f t="shared" si="129"/>
        <v>0</v>
      </c>
      <c r="J282" s="26">
        <f t="shared" si="130"/>
        <v>0</v>
      </c>
      <c r="K282" s="26">
        <f t="shared" si="131"/>
        <v>0</v>
      </c>
      <c r="L282" s="26">
        <f t="shared" si="132"/>
        <v>0</v>
      </c>
      <c r="M282" s="26">
        <f t="shared" si="133"/>
        <v>0</v>
      </c>
      <c r="N282" s="26">
        <f t="shared" si="134"/>
        <v>8</v>
      </c>
      <c r="O282" s="26">
        <f t="shared" si="135"/>
        <v>0</v>
      </c>
      <c r="P282" s="26">
        <f t="shared" si="136"/>
        <v>0</v>
      </c>
      <c r="Q282" s="26">
        <f t="shared" si="137"/>
        <v>0</v>
      </c>
      <c r="R282" s="26">
        <f t="shared" si="138"/>
        <v>0</v>
      </c>
      <c r="S282" s="26">
        <f t="shared" si="139"/>
        <v>0</v>
      </c>
      <c r="T282" s="26">
        <f t="shared" si="140"/>
        <v>0</v>
      </c>
      <c r="U282" s="26">
        <f t="shared" si="141"/>
        <v>0</v>
      </c>
      <c r="V282" s="26">
        <f t="shared" si="142"/>
        <v>0</v>
      </c>
      <c r="W282" s="26">
        <f t="shared" si="143"/>
        <v>28</v>
      </c>
      <c r="X282" s="1">
        <f t="shared" si="144"/>
        <v>25600</v>
      </c>
      <c r="Y282" s="1">
        <f t="shared" si="145"/>
        <v>8</v>
      </c>
      <c r="Z282">
        <f t="shared" si="146"/>
        <v>2460</v>
      </c>
      <c r="AC282">
        <f t="shared" si="147"/>
        <v>308</v>
      </c>
      <c r="AD282">
        <f t="shared" si="148"/>
        <v>3</v>
      </c>
      <c r="AE282">
        <f t="shared" si="149"/>
        <v>28</v>
      </c>
      <c r="AF282">
        <f t="shared" si="150"/>
        <v>8</v>
      </c>
    </row>
    <row r="283" spans="1:32" x14ac:dyDescent="0.15">
      <c r="A283" s="26">
        <v>279</v>
      </c>
      <c r="B283" s="26">
        <f t="shared" si="122"/>
        <v>0</v>
      </c>
      <c r="C283" s="26">
        <f t="shared" si="123"/>
        <v>0</v>
      </c>
      <c r="D283" s="26">
        <f t="shared" si="124"/>
        <v>0</v>
      </c>
      <c r="E283" s="26">
        <f t="shared" si="125"/>
        <v>0</v>
      </c>
      <c r="F283" s="26">
        <f t="shared" si="126"/>
        <v>0</v>
      </c>
      <c r="G283" s="26">
        <f t="shared" si="127"/>
        <v>0</v>
      </c>
      <c r="H283" s="26">
        <f t="shared" si="128"/>
        <v>0</v>
      </c>
      <c r="I283" s="26">
        <f t="shared" si="129"/>
        <v>0</v>
      </c>
      <c r="J283" s="26">
        <f t="shared" si="130"/>
        <v>0</v>
      </c>
      <c r="K283" s="26">
        <f t="shared" si="131"/>
        <v>0</v>
      </c>
      <c r="L283" s="26">
        <f t="shared" si="132"/>
        <v>0</v>
      </c>
      <c r="M283" s="26">
        <f t="shared" si="133"/>
        <v>0</v>
      </c>
      <c r="N283" s="26">
        <f t="shared" si="134"/>
        <v>9</v>
      </c>
      <c r="O283" s="26">
        <f t="shared" si="135"/>
        <v>0</v>
      </c>
      <c r="P283" s="26">
        <f t="shared" si="136"/>
        <v>0</v>
      </c>
      <c r="Q283" s="26">
        <f t="shared" si="137"/>
        <v>0</v>
      </c>
      <c r="R283" s="26">
        <f t="shared" si="138"/>
        <v>0</v>
      </c>
      <c r="S283" s="26">
        <f t="shared" si="139"/>
        <v>0</v>
      </c>
      <c r="T283" s="26">
        <f t="shared" si="140"/>
        <v>0</v>
      </c>
      <c r="U283" s="26">
        <f t="shared" si="141"/>
        <v>0</v>
      </c>
      <c r="V283" s="26">
        <f t="shared" si="142"/>
        <v>0</v>
      </c>
      <c r="W283" s="26">
        <f t="shared" si="143"/>
        <v>28</v>
      </c>
      <c r="X283" s="1">
        <f t="shared" si="144"/>
        <v>51200</v>
      </c>
      <c r="Y283" s="1">
        <f t="shared" si="145"/>
        <v>9</v>
      </c>
      <c r="Z283">
        <f t="shared" si="146"/>
        <v>2970</v>
      </c>
      <c r="AC283">
        <f t="shared" si="147"/>
        <v>309</v>
      </c>
      <c r="AD283">
        <f t="shared" si="148"/>
        <v>3</v>
      </c>
      <c r="AE283">
        <f t="shared" si="149"/>
        <v>28</v>
      </c>
      <c r="AF283">
        <f t="shared" si="150"/>
        <v>9</v>
      </c>
    </row>
    <row r="284" spans="1:32" x14ac:dyDescent="0.15">
      <c r="A284" s="26">
        <v>280</v>
      </c>
      <c r="B284" s="26">
        <f t="shared" si="122"/>
        <v>0</v>
      </c>
      <c r="C284" s="26">
        <f t="shared" si="123"/>
        <v>0</v>
      </c>
      <c r="D284" s="26">
        <f t="shared" si="124"/>
        <v>0</v>
      </c>
      <c r="E284" s="26">
        <f t="shared" si="125"/>
        <v>0</v>
      </c>
      <c r="F284" s="26">
        <f t="shared" si="126"/>
        <v>0</v>
      </c>
      <c r="G284" s="26">
        <f t="shared" si="127"/>
        <v>0</v>
      </c>
      <c r="H284" s="26">
        <f t="shared" si="128"/>
        <v>0</v>
      </c>
      <c r="I284" s="26">
        <f t="shared" si="129"/>
        <v>0</v>
      </c>
      <c r="J284" s="26">
        <f t="shared" si="130"/>
        <v>0</v>
      </c>
      <c r="K284" s="26">
        <f t="shared" si="131"/>
        <v>0</v>
      </c>
      <c r="L284" s="26">
        <f t="shared" si="132"/>
        <v>0</v>
      </c>
      <c r="M284" s="26">
        <f t="shared" si="133"/>
        <v>0</v>
      </c>
      <c r="N284" s="26">
        <f t="shared" si="134"/>
        <v>10</v>
      </c>
      <c r="O284" s="26">
        <f t="shared" si="135"/>
        <v>0</v>
      </c>
      <c r="P284" s="26">
        <f t="shared" si="136"/>
        <v>0</v>
      </c>
      <c r="Q284" s="26">
        <f t="shared" si="137"/>
        <v>0</v>
      </c>
      <c r="R284" s="26">
        <f t="shared" si="138"/>
        <v>0</v>
      </c>
      <c r="S284" s="26">
        <f t="shared" si="139"/>
        <v>0</v>
      </c>
      <c r="T284" s="26">
        <f t="shared" si="140"/>
        <v>0</v>
      </c>
      <c r="U284" s="26">
        <f t="shared" si="141"/>
        <v>0</v>
      </c>
      <c r="V284" s="26">
        <f t="shared" si="142"/>
        <v>0</v>
      </c>
      <c r="W284" s="26">
        <f t="shared" si="143"/>
        <v>28</v>
      </c>
      <c r="X284" s="1">
        <f t="shared" si="144"/>
        <v>102400</v>
      </c>
      <c r="Y284" s="1">
        <f t="shared" si="145"/>
        <v>10</v>
      </c>
      <c r="Z284">
        <f t="shared" si="146"/>
        <v>3528</v>
      </c>
      <c r="AC284">
        <f t="shared" si="147"/>
        <v>310</v>
      </c>
      <c r="AD284">
        <f t="shared" si="148"/>
        <v>3</v>
      </c>
      <c r="AE284">
        <f t="shared" si="149"/>
        <v>28</v>
      </c>
      <c r="AF284">
        <f t="shared" si="150"/>
        <v>10</v>
      </c>
    </row>
    <row r="285" spans="1:32" x14ac:dyDescent="0.15">
      <c r="A285" s="26">
        <v>281</v>
      </c>
      <c r="B285" s="26">
        <f t="shared" si="122"/>
        <v>0</v>
      </c>
      <c r="C285" s="26">
        <f t="shared" si="123"/>
        <v>0</v>
      </c>
      <c r="D285" s="26">
        <f t="shared" si="124"/>
        <v>0</v>
      </c>
      <c r="E285" s="26">
        <f t="shared" si="125"/>
        <v>0</v>
      </c>
      <c r="F285" s="26">
        <f t="shared" si="126"/>
        <v>0</v>
      </c>
      <c r="G285" s="26">
        <f t="shared" si="127"/>
        <v>0</v>
      </c>
      <c r="H285" s="26">
        <f t="shared" si="128"/>
        <v>0</v>
      </c>
      <c r="I285" s="26">
        <f t="shared" si="129"/>
        <v>0</v>
      </c>
      <c r="J285" s="26">
        <f t="shared" si="130"/>
        <v>0</v>
      </c>
      <c r="K285" s="26">
        <f t="shared" si="131"/>
        <v>0</v>
      </c>
      <c r="L285" s="26">
        <f t="shared" si="132"/>
        <v>0</v>
      </c>
      <c r="M285" s="26">
        <f t="shared" si="133"/>
        <v>0</v>
      </c>
      <c r="N285" s="26">
        <f t="shared" si="134"/>
        <v>0</v>
      </c>
      <c r="O285" s="26">
        <f t="shared" si="135"/>
        <v>1</v>
      </c>
      <c r="P285" s="26">
        <f t="shared" si="136"/>
        <v>0</v>
      </c>
      <c r="Q285" s="26">
        <f t="shared" si="137"/>
        <v>0</v>
      </c>
      <c r="R285" s="26">
        <f t="shared" si="138"/>
        <v>0</v>
      </c>
      <c r="S285" s="26">
        <f t="shared" si="139"/>
        <v>0</v>
      </c>
      <c r="T285" s="26">
        <f t="shared" si="140"/>
        <v>0</v>
      </c>
      <c r="U285" s="26">
        <f t="shared" si="141"/>
        <v>0</v>
      </c>
      <c r="V285" s="26">
        <f t="shared" si="142"/>
        <v>0</v>
      </c>
      <c r="W285" s="26">
        <f t="shared" si="143"/>
        <v>29</v>
      </c>
      <c r="X285" s="1">
        <f t="shared" si="144"/>
        <v>120</v>
      </c>
      <c r="Y285" s="1">
        <f t="shared" si="145"/>
        <v>1</v>
      </c>
      <c r="Z285">
        <f t="shared" si="146"/>
        <v>202</v>
      </c>
      <c r="AC285">
        <f t="shared" si="147"/>
        <v>301</v>
      </c>
      <c r="AD285">
        <f t="shared" si="148"/>
        <v>3</v>
      </c>
      <c r="AE285">
        <f t="shared" si="149"/>
        <v>29</v>
      </c>
      <c r="AF285">
        <f t="shared" si="150"/>
        <v>1</v>
      </c>
    </row>
    <row r="286" spans="1:32" x14ac:dyDescent="0.15">
      <c r="A286" s="26">
        <v>282</v>
      </c>
      <c r="B286" s="26">
        <f t="shared" si="122"/>
        <v>0</v>
      </c>
      <c r="C286" s="26">
        <f t="shared" si="123"/>
        <v>0</v>
      </c>
      <c r="D286" s="26">
        <f t="shared" si="124"/>
        <v>0</v>
      </c>
      <c r="E286" s="26">
        <f t="shared" si="125"/>
        <v>0</v>
      </c>
      <c r="F286" s="26">
        <f t="shared" si="126"/>
        <v>0</v>
      </c>
      <c r="G286" s="26">
        <f t="shared" si="127"/>
        <v>0</v>
      </c>
      <c r="H286" s="26">
        <f t="shared" si="128"/>
        <v>0</v>
      </c>
      <c r="I286" s="26">
        <f t="shared" si="129"/>
        <v>0</v>
      </c>
      <c r="J286" s="26">
        <f t="shared" si="130"/>
        <v>0</v>
      </c>
      <c r="K286" s="26">
        <f t="shared" si="131"/>
        <v>0</v>
      </c>
      <c r="L286" s="26">
        <f t="shared" si="132"/>
        <v>0</v>
      </c>
      <c r="M286" s="26">
        <f t="shared" si="133"/>
        <v>0</v>
      </c>
      <c r="N286" s="26">
        <f t="shared" si="134"/>
        <v>0</v>
      </c>
      <c r="O286" s="26">
        <f t="shared" si="135"/>
        <v>2</v>
      </c>
      <c r="P286" s="26">
        <f t="shared" si="136"/>
        <v>0</v>
      </c>
      <c r="Q286" s="26">
        <f t="shared" si="137"/>
        <v>0</v>
      </c>
      <c r="R286" s="26">
        <f t="shared" si="138"/>
        <v>0</v>
      </c>
      <c r="S286" s="26">
        <f t="shared" si="139"/>
        <v>0</v>
      </c>
      <c r="T286" s="26">
        <f t="shared" si="140"/>
        <v>0</v>
      </c>
      <c r="U286" s="26">
        <f t="shared" si="141"/>
        <v>0</v>
      </c>
      <c r="V286" s="26">
        <f t="shared" si="142"/>
        <v>0</v>
      </c>
      <c r="W286" s="26">
        <f t="shared" si="143"/>
        <v>29</v>
      </c>
      <c r="X286" s="1">
        <f t="shared" si="144"/>
        <v>400</v>
      </c>
      <c r="Y286" s="1">
        <f t="shared" si="145"/>
        <v>2</v>
      </c>
      <c r="Z286">
        <f t="shared" si="146"/>
        <v>360</v>
      </c>
      <c r="AC286">
        <f t="shared" si="147"/>
        <v>302</v>
      </c>
      <c r="AD286">
        <f t="shared" si="148"/>
        <v>3</v>
      </c>
      <c r="AE286">
        <f t="shared" si="149"/>
        <v>29</v>
      </c>
      <c r="AF286">
        <f t="shared" si="150"/>
        <v>2</v>
      </c>
    </row>
    <row r="287" spans="1:32" x14ac:dyDescent="0.15">
      <c r="A287" s="26">
        <v>283</v>
      </c>
      <c r="B287" s="26">
        <f t="shared" si="122"/>
        <v>0</v>
      </c>
      <c r="C287" s="26">
        <f t="shared" si="123"/>
        <v>0</v>
      </c>
      <c r="D287" s="26">
        <f t="shared" si="124"/>
        <v>0</v>
      </c>
      <c r="E287" s="26">
        <f t="shared" si="125"/>
        <v>0</v>
      </c>
      <c r="F287" s="26">
        <f t="shared" si="126"/>
        <v>0</v>
      </c>
      <c r="G287" s="26">
        <f t="shared" si="127"/>
        <v>0</v>
      </c>
      <c r="H287" s="26">
        <f t="shared" si="128"/>
        <v>0</v>
      </c>
      <c r="I287" s="26">
        <f t="shared" si="129"/>
        <v>0</v>
      </c>
      <c r="J287" s="26">
        <f t="shared" si="130"/>
        <v>0</v>
      </c>
      <c r="K287" s="26">
        <f t="shared" si="131"/>
        <v>0</v>
      </c>
      <c r="L287" s="26">
        <f t="shared" si="132"/>
        <v>0</v>
      </c>
      <c r="M287" s="26">
        <f t="shared" si="133"/>
        <v>0</v>
      </c>
      <c r="N287" s="26">
        <f t="shared" si="134"/>
        <v>0</v>
      </c>
      <c r="O287" s="26">
        <f t="shared" si="135"/>
        <v>3</v>
      </c>
      <c r="P287" s="26">
        <f t="shared" si="136"/>
        <v>0</v>
      </c>
      <c r="Q287" s="26">
        <f t="shared" si="137"/>
        <v>0</v>
      </c>
      <c r="R287" s="26">
        <f t="shared" si="138"/>
        <v>0</v>
      </c>
      <c r="S287" s="26">
        <f t="shared" si="139"/>
        <v>0</v>
      </c>
      <c r="T287" s="26">
        <f t="shared" si="140"/>
        <v>0</v>
      </c>
      <c r="U287" s="26">
        <f t="shared" si="141"/>
        <v>0</v>
      </c>
      <c r="V287" s="26">
        <f t="shared" si="142"/>
        <v>0</v>
      </c>
      <c r="W287" s="26">
        <f t="shared" si="143"/>
        <v>29</v>
      </c>
      <c r="X287" s="1">
        <f t="shared" si="144"/>
        <v>800</v>
      </c>
      <c r="Y287" s="1">
        <f t="shared" si="145"/>
        <v>3</v>
      </c>
      <c r="Z287">
        <f t="shared" si="146"/>
        <v>585</v>
      </c>
      <c r="AC287">
        <f t="shared" si="147"/>
        <v>303</v>
      </c>
      <c r="AD287">
        <f t="shared" si="148"/>
        <v>3</v>
      </c>
      <c r="AE287">
        <f t="shared" si="149"/>
        <v>29</v>
      </c>
      <c r="AF287">
        <f t="shared" si="150"/>
        <v>3</v>
      </c>
    </row>
    <row r="288" spans="1:32" x14ac:dyDescent="0.15">
      <c r="A288" s="26">
        <v>284</v>
      </c>
      <c r="B288" s="26">
        <f t="shared" si="122"/>
        <v>0</v>
      </c>
      <c r="C288" s="26">
        <f t="shared" si="123"/>
        <v>0</v>
      </c>
      <c r="D288" s="26">
        <f t="shared" si="124"/>
        <v>0</v>
      </c>
      <c r="E288" s="26">
        <f t="shared" si="125"/>
        <v>0</v>
      </c>
      <c r="F288" s="26">
        <f t="shared" si="126"/>
        <v>0</v>
      </c>
      <c r="G288" s="26">
        <f t="shared" si="127"/>
        <v>0</v>
      </c>
      <c r="H288" s="26">
        <f t="shared" si="128"/>
        <v>0</v>
      </c>
      <c r="I288" s="26">
        <f t="shared" si="129"/>
        <v>0</v>
      </c>
      <c r="J288" s="26">
        <f t="shared" si="130"/>
        <v>0</v>
      </c>
      <c r="K288" s="26">
        <f t="shared" si="131"/>
        <v>0</v>
      </c>
      <c r="L288" s="26">
        <f t="shared" si="132"/>
        <v>0</v>
      </c>
      <c r="M288" s="26">
        <f t="shared" si="133"/>
        <v>0</v>
      </c>
      <c r="N288" s="26">
        <f t="shared" si="134"/>
        <v>0</v>
      </c>
      <c r="O288" s="26">
        <f t="shared" si="135"/>
        <v>4</v>
      </c>
      <c r="P288" s="26">
        <f t="shared" si="136"/>
        <v>0</v>
      </c>
      <c r="Q288" s="26">
        <f t="shared" si="137"/>
        <v>0</v>
      </c>
      <c r="R288" s="26">
        <f t="shared" si="138"/>
        <v>0</v>
      </c>
      <c r="S288" s="26">
        <f t="shared" si="139"/>
        <v>0</v>
      </c>
      <c r="T288" s="26">
        <f t="shared" si="140"/>
        <v>0</v>
      </c>
      <c r="U288" s="26">
        <f t="shared" si="141"/>
        <v>0</v>
      </c>
      <c r="V288" s="26">
        <f t="shared" si="142"/>
        <v>0</v>
      </c>
      <c r="W288" s="26">
        <f t="shared" si="143"/>
        <v>29</v>
      </c>
      <c r="X288" s="1">
        <f t="shared" si="144"/>
        <v>1600</v>
      </c>
      <c r="Y288" s="1">
        <f t="shared" si="145"/>
        <v>4</v>
      </c>
      <c r="Z288">
        <f t="shared" si="146"/>
        <v>810</v>
      </c>
      <c r="AC288">
        <f t="shared" si="147"/>
        <v>304</v>
      </c>
      <c r="AD288">
        <f t="shared" si="148"/>
        <v>3</v>
      </c>
      <c r="AE288">
        <f t="shared" si="149"/>
        <v>29</v>
      </c>
      <c r="AF288">
        <f t="shared" si="150"/>
        <v>4</v>
      </c>
    </row>
    <row r="289" spans="1:32" x14ac:dyDescent="0.15">
      <c r="A289" s="26">
        <v>285</v>
      </c>
      <c r="B289" s="26">
        <f t="shared" si="122"/>
        <v>0</v>
      </c>
      <c r="C289" s="26">
        <f t="shared" si="123"/>
        <v>0</v>
      </c>
      <c r="D289" s="26">
        <f t="shared" si="124"/>
        <v>0</v>
      </c>
      <c r="E289" s="26">
        <f t="shared" si="125"/>
        <v>0</v>
      </c>
      <c r="F289" s="26">
        <f t="shared" si="126"/>
        <v>0</v>
      </c>
      <c r="G289" s="26">
        <f t="shared" si="127"/>
        <v>0</v>
      </c>
      <c r="H289" s="26">
        <f t="shared" si="128"/>
        <v>0</v>
      </c>
      <c r="I289" s="26">
        <f t="shared" si="129"/>
        <v>0</v>
      </c>
      <c r="J289" s="26">
        <f t="shared" si="130"/>
        <v>0</v>
      </c>
      <c r="K289" s="26">
        <f t="shared" si="131"/>
        <v>0</v>
      </c>
      <c r="L289" s="26">
        <f t="shared" si="132"/>
        <v>0</v>
      </c>
      <c r="M289" s="26">
        <f t="shared" si="133"/>
        <v>0</v>
      </c>
      <c r="N289" s="26">
        <f t="shared" si="134"/>
        <v>0</v>
      </c>
      <c r="O289" s="26">
        <f t="shared" si="135"/>
        <v>5</v>
      </c>
      <c r="P289" s="26">
        <f t="shared" si="136"/>
        <v>0</v>
      </c>
      <c r="Q289" s="26">
        <f t="shared" si="137"/>
        <v>0</v>
      </c>
      <c r="R289" s="26">
        <f t="shared" si="138"/>
        <v>0</v>
      </c>
      <c r="S289" s="26">
        <f t="shared" si="139"/>
        <v>0</v>
      </c>
      <c r="T289" s="26">
        <f t="shared" si="140"/>
        <v>0</v>
      </c>
      <c r="U289" s="26">
        <f t="shared" si="141"/>
        <v>0</v>
      </c>
      <c r="V289" s="26">
        <f t="shared" si="142"/>
        <v>0</v>
      </c>
      <c r="W289" s="26">
        <f t="shared" si="143"/>
        <v>29</v>
      </c>
      <c r="X289" s="1">
        <f t="shared" si="144"/>
        <v>3200</v>
      </c>
      <c r="Y289" s="1">
        <f t="shared" si="145"/>
        <v>5</v>
      </c>
      <c r="Z289">
        <f t="shared" si="146"/>
        <v>1125</v>
      </c>
      <c r="AC289">
        <f t="shared" si="147"/>
        <v>305</v>
      </c>
      <c r="AD289">
        <f t="shared" si="148"/>
        <v>3</v>
      </c>
      <c r="AE289">
        <f t="shared" si="149"/>
        <v>29</v>
      </c>
      <c r="AF289">
        <f t="shared" si="150"/>
        <v>5</v>
      </c>
    </row>
    <row r="290" spans="1:32" x14ac:dyDescent="0.15">
      <c r="A290" s="26">
        <v>286</v>
      </c>
      <c r="B290" s="26">
        <f t="shared" si="122"/>
        <v>0</v>
      </c>
      <c r="C290" s="26">
        <f t="shared" si="123"/>
        <v>0</v>
      </c>
      <c r="D290" s="26">
        <f t="shared" si="124"/>
        <v>0</v>
      </c>
      <c r="E290" s="26">
        <f t="shared" si="125"/>
        <v>0</v>
      </c>
      <c r="F290" s="26">
        <f t="shared" si="126"/>
        <v>0</v>
      </c>
      <c r="G290" s="26">
        <f t="shared" si="127"/>
        <v>0</v>
      </c>
      <c r="H290" s="26">
        <f t="shared" si="128"/>
        <v>0</v>
      </c>
      <c r="I290" s="26">
        <f t="shared" si="129"/>
        <v>0</v>
      </c>
      <c r="J290" s="26">
        <f t="shared" si="130"/>
        <v>0</v>
      </c>
      <c r="K290" s="26">
        <f t="shared" si="131"/>
        <v>0</v>
      </c>
      <c r="L290" s="26">
        <f t="shared" si="132"/>
        <v>0</v>
      </c>
      <c r="M290" s="26">
        <f t="shared" si="133"/>
        <v>0</v>
      </c>
      <c r="N290" s="26">
        <f t="shared" si="134"/>
        <v>0</v>
      </c>
      <c r="O290" s="26">
        <f t="shared" si="135"/>
        <v>6</v>
      </c>
      <c r="P290" s="26">
        <f t="shared" si="136"/>
        <v>0</v>
      </c>
      <c r="Q290" s="26">
        <f t="shared" si="137"/>
        <v>0</v>
      </c>
      <c r="R290" s="26">
        <f t="shared" si="138"/>
        <v>0</v>
      </c>
      <c r="S290" s="26">
        <f t="shared" si="139"/>
        <v>0</v>
      </c>
      <c r="T290" s="26">
        <f t="shared" si="140"/>
        <v>0</v>
      </c>
      <c r="U290" s="26">
        <f t="shared" si="141"/>
        <v>0</v>
      </c>
      <c r="V290" s="26">
        <f t="shared" si="142"/>
        <v>0</v>
      </c>
      <c r="W290" s="26">
        <f t="shared" si="143"/>
        <v>29</v>
      </c>
      <c r="X290" s="1">
        <f t="shared" si="144"/>
        <v>6400</v>
      </c>
      <c r="Y290" s="1">
        <f t="shared" si="145"/>
        <v>6</v>
      </c>
      <c r="Z290">
        <f t="shared" si="146"/>
        <v>1440</v>
      </c>
      <c r="AC290">
        <f t="shared" si="147"/>
        <v>306</v>
      </c>
      <c r="AD290">
        <f t="shared" si="148"/>
        <v>3</v>
      </c>
      <c r="AE290">
        <f t="shared" si="149"/>
        <v>29</v>
      </c>
      <c r="AF290">
        <f t="shared" si="150"/>
        <v>6</v>
      </c>
    </row>
    <row r="291" spans="1:32" x14ac:dyDescent="0.15">
      <c r="A291" s="26">
        <v>287</v>
      </c>
      <c r="B291" s="26">
        <f t="shared" si="122"/>
        <v>0</v>
      </c>
      <c r="C291" s="26">
        <f t="shared" si="123"/>
        <v>0</v>
      </c>
      <c r="D291" s="26">
        <f t="shared" si="124"/>
        <v>0</v>
      </c>
      <c r="E291" s="26">
        <f t="shared" si="125"/>
        <v>0</v>
      </c>
      <c r="F291" s="26">
        <f t="shared" si="126"/>
        <v>0</v>
      </c>
      <c r="G291" s="26">
        <f t="shared" si="127"/>
        <v>0</v>
      </c>
      <c r="H291" s="26">
        <f t="shared" si="128"/>
        <v>0</v>
      </c>
      <c r="I291" s="26">
        <f t="shared" si="129"/>
        <v>0</v>
      </c>
      <c r="J291" s="26">
        <f t="shared" si="130"/>
        <v>0</v>
      </c>
      <c r="K291" s="26">
        <f t="shared" si="131"/>
        <v>0</v>
      </c>
      <c r="L291" s="26">
        <f t="shared" si="132"/>
        <v>0</v>
      </c>
      <c r="M291" s="26">
        <f t="shared" si="133"/>
        <v>0</v>
      </c>
      <c r="N291" s="26">
        <f t="shared" si="134"/>
        <v>0</v>
      </c>
      <c r="O291" s="26">
        <f t="shared" si="135"/>
        <v>7</v>
      </c>
      <c r="P291" s="26">
        <f t="shared" si="136"/>
        <v>0</v>
      </c>
      <c r="Q291" s="26">
        <f t="shared" si="137"/>
        <v>0</v>
      </c>
      <c r="R291" s="26">
        <f t="shared" si="138"/>
        <v>0</v>
      </c>
      <c r="S291" s="26">
        <f t="shared" si="139"/>
        <v>0</v>
      </c>
      <c r="T291" s="26">
        <f t="shared" si="140"/>
        <v>0</v>
      </c>
      <c r="U291" s="26">
        <f t="shared" si="141"/>
        <v>0</v>
      </c>
      <c r="V291" s="26">
        <f t="shared" si="142"/>
        <v>0</v>
      </c>
      <c r="W291" s="26">
        <f t="shared" si="143"/>
        <v>29</v>
      </c>
      <c r="X291" s="1">
        <f t="shared" si="144"/>
        <v>12800</v>
      </c>
      <c r="Y291" s="1">
        <f t="shared" si="145"/>
        <v>7</v>
      </c>
      <c r="Z291">
        <f t="shared" si="146"/>
        <v>1950</v>
      </c>
      <c r="AC291">
        <f t="shared" si="147"/>
        <v>307</v>
      </c>
      <c r="AD291">
        <f t="shared" si="148"/>
        <v>3</v>
      </c>
      <c r="AE291">
        <f t="shared" si="149"/>
        <v>29</v>
      </c>
      <c r="AF291">
        <f t="shared" si="150"/>
        <v>7</v>
      </c>
    </row>
    <row r="292" spans="1:32" x14ac:dyDescent="0.15">
      <c r="A292" s="26">
        <v>288</v>
      </c>
      <c r="B292" s="26">
        <f t="shared" si="122"/>
        <v>0</v>
      </c>
      <c r="C292" s="26">
        <f t="shared" si="123"/>
        <v>0</v>
      </c>
      <c r="D292" s="26">
        <f t="shared" si="124"/>
        <v>0</v>
      </c>
      <c r="E292" s="26">
        <f t="shared" si="125"/>
        <v>0</v>
      </c>
      <c r="F292" s="26">
        <f t="shared" si="126"/>
        <v>0</v>
      </c>
      <c r="G292" s="26">
        <f t="shared" si="127"/>
        <v>0</v>
      </c>
      <c r="H292" s="26">
        <f t="shared" si="128"/>
        <v>0</v>
      </c>
      <c r="I292" s="26">
        <f t="shared" si="129"/>
        <v>0</v>
      </c>
      <c r="J292" s="26">
        <f t="shared" si="130"/>
        <v>0</v>
      </c>
      <c r="K292" s="26">
        <f t="shared" si="131"/>
        <v>0</v>
      </c>
      <c r="L292" s="26">
        <f t="shared" si="132"/>
        <v>0</v>
      </c>
      <c r="M292" s="26">
        <f t="shared" si="133"/>
        <v>0</v>
      </c>
      <c r="N292" s="26">
        <f t="shared" si="134"/>
        <v>0</v>
      </c>
      <c r="O292" s="26">
        <f t="shared" si="135"/>
        <v>8</v>
      </c>
      <c r="P292" s="26">
        <f t="shared" si="136"/>
        <v>0</v>
      </c>
      <c r="Q292" s="26">
        <f t="shared" si="137"/>
        <v>0</v>
      </c>
      <c r="R292" s="26">
        <f t="shared" si="138"/>
        <v>0</v>
      </c>
      <c r="S292" s="26">
        <f t="shared" si="139"/>
        <v>0</v>
      </c>
      <c r="T292" s="26">
        <f t="shared" si="140"/>
        <v>0</v>
      </c>
      <c r="U292" s="26">
        <f t="shared" si="141"/>
        <v>0</v>
      </c>
      <c r="V292" s="26">
        <f t="shared" si="142"/>
        <v>0</v>
      </c>
      <c r="W292" s="26">
        <f t="shared" si="143"/>
        <v>29</v>
      </c>
      <c r="X292" s="1">
        <f t="shared" si="144"/>
        <v>25600</v>
      </c>
      <c r="Y292" s="1">
        <f t="shared" si="145"/>
        <v>8</v>
      </c>
      <c r="Z292">
        <f t="shared" si="146"/>
        <v>2460</v>
      </c>
      <c r="AC292">
        <f t="shared" si="147"/>
        <v>308</v>
      </c>
      <c r="AD292">
        <f t="shared" si="148"/>
        <v>3</v>
      </c>
      <c r="AE292">
        <f t="shared" si="149"/>
        <v>29</v>
      </c>
      <c r="AF292">
        <f t="shared" si="150"/>
        <v>8</v>
      </c>
    </row>
    <row r="293" spans="1:32" x14ac:dyDescent="0.15">
      <c r="A293" s="26">
        <v>289</v>
      </c>
      <c r="B293" s="26">
        <f t="shared" si="122"/>
        <v>0</v>
      </c>
      <c r="C293" s="26">
        <f t="shared" si="123"/>
        <v>0</v>
      </c>
      <c r="D293" s="26">
        <f t="shared" si="124"/>
        <v>0</v>
      </c>
      <c r="E293" s="26">
        <f t="shared" si="125"/>
        <v>0</v>
      </c>
      <c r="F293" s="26">
        <f t="shared" si="126"/>
        <v>0</v>
      </c>
      <c r="G293" s="26">
        <f t="shared" si="127"/>
        <v>0</v>
      </c>
      <c r="H293" s="26">
        <f t="shared" si="128"/>
        <v>0</v>
      </c>
      <c r="I293" s="26">
        <f t="shared" si="129"/>
        <v>0</v>
      </c>
      <c r="J293" s="26">
        <f t="shared" si="130"/>
        <v>0</v>
      </c>
      <c r="K293" s="26">
        <f t="shared" si="131"/>
        <v>0</v>
      </c>
      <c r="L293" s="26">
        <f t="shared" si="132"/>
        <v>0</v>
      </c>
      <c r="M293" s="26">
        <f t="shared" si="133"/>
        <v>0</v>
      </c>
      <c r="N293" s="26">
        <f t="shared" si="134"/>
        <v>0</v>
      </c>
      <c r="O293" s="26">
        <f t="shared" si="135"/>
        <v>9</v>
      </c>
      <c r="P293" s="26">
        <f t="shared" si="136"/>
        <v>0</v>
      </c>
      <c r="Q293" s="26">
        <f t="shared" si="137"/>
        <v>0</v>
      </c>
      <c r="R293" s="26">
        <f t="shared" si="138"/>
        <v>0</v>
      </c>
      <c r="S293" s="26">
        <f t="shared" si="139"/>
        <v>0</v>
      </c>
      <c r="T293" s="26">
        <f t="shared" si="140"/>
        <v>0</v>
      </c>
      <c r="U293" s="26">
        <f t="shared" si="141"/>
        <v>0</v>
      </c>
      <c r="V293" s="26">
        <f t="shared" si="142"/>
        <v>0</v>
      </c>
      <c r="W293" s="26">
        <f t="shared" si="143"/>
        <v>29</v>
      </c>
      <c r="X293" s="1">
        <f t="shared" si="144"/>
        <v>51200</v>
      </c>
      <c r="Y293" s="1">
        <f t="shared" si="145"/>
        <v>9</v>
      </c>
      <c r="Z293">
        <f t="shared" si="146"/>
        <v>2970</v>
      </c>
      <c r="AC293">
        <f t="shared" si="147"/>
        <v>309</v>
      </c>
      <c r="AD293">
        <f t="shared" si="148"/>
        <v>3</v>
      </c>
      <c r="AE293">
        <f t="shared" si="149"/>
        <v>29</v>
      </c>
      <c r="AF293">
        <f t="shared" si="150"/>
        <v>9</v>
      </c>
    </row>
    <row r="294" spans="1:32" x14ac:dyDescent="0.15">
      <c r="A294" s="26">
        <v>290</v>
      </c>
      <c r="B294" s="26">
        <f t="shared" si="122"/>
        <v>0</v>
      </c>
      <c r="C294" s="26">
        <f t="shared" si="123"/>
        <v>0</v>
      </c>
      <c r="D294" s="26">
        <f t="shared" si="124"/>
        <v>0</v>
      </c>
      <c r="E294" s="26">
        <f t="shared" si="125"/>
        <v>0</v>
      </c>
      <c r="F294" s="26">
        <f t="shared" si="126"/>
        <v>0</v>
      </c>
      <c r="G294" s="26">
        <f t="shared" si="127"/>
        <v>0</v>
      </c>
      <c r="H294" s="26">
        <f t="shared" si="128"/>
        <v>0</v>
      </c>
      <c r="I294" s="26">
        <f t="shared" si="129"/>
        <v>0</v>
      </c>
      <c r="J294" s="26">
        <f t="shared" si="130"/>
        <v>0</v>
      </c>
      <c r="K294" s="26">
        <f t="shared" si="131"/>
        <v>0</v>
      </c>
      <c r="L294" s="26">
        <f t="shared" si="132"/>
        <v>0</v>
      </c>
      <c r="M294" s="26">
        <f t="shared" si="133"/>
        <v>0</v>
      </c>
      <c r="N294" s="26">
        <f t="shared" si="134"/>
        <v>0</v>
      </c>
      <c r="O294" s="26">
        <f t="shared" si="135"/>
        <v>10</v>
      </c>
      <c r="P294" s="26">
        <f t="shared" si="136"/>
        <v>0</v>
      </c>
      <c r="Q294" s="26">
        <f t="shared" si="137"/>
        <v>0</v>
      </c>
      <c r="R294" s="26">
        <f t="shared" si="138"/>
        <v>0</v>
      </c>
      <c r="S294" s="26">
        <f t="shared" si="139"/>
        <v>0</v>
      </c>
      <c r="T294" s="26">
        <f t="shared" si="140"/>
        <v>0</v>
      </c>
      <c r="U294" s="26">
        <f t="shared" si="141"/>
        <v>0</v>
      </c>
      <c r="V294" s="26">
        <f t="shared" si="142"/>
        <v>0</v>
      </c>
      <c r="W294" s="26">
        <f t="shared" si="143"/>
        <v>29</v>
      </c>
      <c r="X294" s="1">
        <f t="shared" si="144"/>
        <v>102400</v>
      </c>
      <c r="Y294" s="1">
        <f t="shared" si="145"/>
        <v>10</v>
      </c>
      <c r="Z294">
        <f t="shared" si="146"/>
        <v>3528</v>
      </c>
      <c r="AC294">
        <f t="shared" si="147"/>
        <v>310</v>
      </c>
      <c r="AD294">
        <f t="shared" si="148"/>
        <v>3</v>
      </c>
      <c r="AE294">
        <f t="shared" si="149"/>
        <v>29</v>
      </c>
      <c r="AF294">
        <f t="shared" si="150"/>
        <v>10</v>
      </c>
    </row>
    <row r="295" spans="1:32" x14ac:dyDescent="0.15">
      <c r="A295" s="26">
        <v>291</v>
      </c>
      <c r="B295" s="26">
        <f t="shared" si="122"/>
        <v>0</v>
      </c>
      <c r="C295" s="26">
        <f t="shared" si="123"/>
        <v>0</v>
      </c>
      <c r="D295" s="26">
        <f t="shared" si="124"/>
        <v>0</v>
      </c>
      <c r="E295" s="26">
        <f t="shared" si="125"/>
        <v>0</v>
      </c>
      <c r="F295" s="26">
        <f t="shared" si="126"/>
        <v>0</v>
      </c>
      <c r="G295" s="26">
        <f t="shared" si="127"/>
        <v>0</v>
      </c>
      <c r="H295" s="26">
        <f t="shared" si="128"/>
        <v>0</v>
      </c>
      <c r="I295" s="26">
        <f t="shared" si="129"/>
        <v>0</v>
      </c>
      <c r="J295" s="26">
        <f t="shared" si="130"/>
        <v>0</v>
      </c>
      <c r="K295" s="26">
        <f t="shared" si="131"/>
        <v>0</v>
      </c>
      <c r="L295" s="26">
        <f t="shared" si="132"/>
        <v>0</v>
      </c>
      <c r="M295" s="26">
        <f t="shared" si="133"/>
        <v>0</v>
      </c>
      <c r="N295" s="26">
        <f t="shared" si="134"/>
        <v>0</v>
      </c>
      <c r="O295" s="26">
        <f t="shared" si="135"/>
        <v>0</v>
      </c>
      <c r="P295" s="26">
        <f t="shared" si="136"/>
        <v>0</v>
      </c>
      <c r="Q295" s="26">
        <f t="shared" si="137"/>
        <v>2</v>
      </c>
      <c r="R295" s="26">
        <f t="shared" si="138"/>
        <v>0</v>
      </c>
      <c r="S295" s="26">
        <f t="shared" si="139"/>
        <v>0</v>
      </c>
      <c r="T295" s="26">
        <f t="shared" si="140"/>
        <v>0</v>
      </c>
      <c r="U295" s="26">
        <f t="shared" si="141"/>
        <v>0</v>
      </c>
      <c r="V295" s="26">
        <f t="shared" si="142"/>
        <v>0</v>
      </c>
      <c r="W295" s="26">
        <f t="shared" si="143"/>
        <v>30</v>
      </c>
      <c r="X295" s="1">
        <f t="shared" si="144"/>
        <v>120</v>
      </c>
      <c r="Y295" s="1">
        <f t="shared" si="145"/>
        <v>1</v>
      </c>
      <c r="Z295">
        <f t="shared" si="146"/>
        <v>202</v>
      </c>
      <c r="AC295">
        <f t="shared" si="147"/>
        <v>301</v>
      </c>
      <c r="AD295">
        <f t="shared" si="148"/>
        <v>3</v>
      </c>
      <c r="AE295">
        <f t="shared" si="149"/>
        <v>30</v>
      </c>
      <c r="AF295">
        <f t="shared" si="150"/>
        <v>1</v>
      </c>
    </row>
    <row r="296" spans="1:32" x14ac:dyDescent="0.15">
      <c r="A296" s="26">
        <v>292</v>
      </c>
      <c r="B296" s="26">
        <f t="shared" si="122"/>
        <v>0</v>
      </c>
      <c r="C296" s="26">
        <f t="shared" si="123"/>
        <v>0</v>
      </c>
      <c r="D296" s="26">
        <f t="shared" si="124"/>
        <v>0</v>
      </c>
      <c r="E296" s="26">
        <f t="shared" si="125"/>
        <v>0</v>
      </c>
      <c r="F296" s="26">
        <f t="shared" si="126"/>
        <v>0</v>
      </c>
      <c r="G296" s="26">
        <f t="shared" si="127"/>
        <v>0</v>
      </c>
      <c r="H296" s="26">
        <f t="shared" si="128"/>
        <v>0</v>
      </c>
      <c r="I296" s="26">
        <f t="shared" si="129"/>
        <v>0</v>
      </c>
      <c r="J296" s="26">
        <f t="shared" si="130"/>
        <v>0</v>
      </c>
      <c r="K296" s="26">
        <f t="shared" si="131"/>
        <v>0</v>
      </c>
      <c r="L296" s="26">
        <f t="shared" si="132"/>
        <v>0</v>
      </c>
      <c r="M296" s="26">
        <f t="shared" si="133"/>
        <v>0</v>
      </c>
      <c r="N296" s="26">
        <f t="shared" si="134"/>
        <v>0</v>
      </c>
      <c r="O296" s="26">
        <f t="shared" si="135"/>
        <v>0</v>
      </c>
      <c r="P296" s="26">
        <f t="shared" si="136"/>
        <v>0</v>
      </c>
      <c r="Q296" s="26">
        <f t="shared" si="137"/>
        <v>4</v>
      </c>
      <c r="R296" s="26">
        <f t="shared" si="138"/>
        <v>0</v>
      </c>
      <c r="S296" s="26">
        <f t="shared" si="139"/>
        <v>0</v>
      </c>
      <c r="T296" s="26">
        <f t="shared" si="140"/>
        <v>0</v>
      </c>
      <c r="U296" s="26">
        <f t="shared" si="141"/>
        <v>0</v>
      </c>
      <c r="V296" s="26">
        <f t="shared" si="142"/>
        <v>0</v>
      </c>
      <c r="W296" s="26">
        <f t="shared" si="143"/>
        <v>30</v>
      </c>
      <c r="X296" s="1">
        <f t="shared" si="144"/>
        <v>400</v>
      </c>
      <c r="Y296" s="1">
        <f t="shared" si="145"/>
        <v>2</v>
      </c>
      <c r="Z296">
        <f t="shared" si="146"/>
        <v>360</v>
      </c>
      <c r="AC296">
        <f t="shared" si="147"/>
        <v>302</v>
      </c>
      <c r="AD296">
        <f t="shared" si="148"/>
        <v>3</v>
      </c>
      <c r="AE296">
        <f t="shared" si="149"/>
        <v>30</v>
      </c>
      <c r="AF296">
        <f t="shared" si="150"/>
        <v>2</v>
      </c>
    </row>
    <row r="297" spans="1:32" x14ac:dyDescent="0.15">
      <c r="A297" s="26">
        <v>293</v>
      </c>
      <c r="B297" s="26">
        <f t="shared" si="122"/>
        <v>0</v>
      </c>
      <c r="C297" s="26">
        <f t="shared" si="123"/>
        <v>0</v>
      </c>
      <c r="D297" s="26">
        <f t="shared" si="124"/>
        <v>0</v>
      </c>
      <c r="E297" s="26">
        <f t="shared" si="125"/>
        <v>0</v>
      </c>
      <c r="F297" s="26">
        <f t="shared" si="126"/>
        <v>0</v>
      </c>
      <c r="G297" s="26">
        <f t="shared" si="127"/>
        <v>0</v>
      </c>
      <c r="H297" s="26">
        <f t="shared" si="128"/>
        <v>0</v>
      </c>
      <c r="I297" s="26">
        <f t="shared" si="129"/>
        <v>0</v>
      </c>
      <c r="J297" s="26">
        <f t="shared" si="130"/>
        <v>0</v>
      </c>
      <c r="K297" s="26">
        <f t="shared" si="131"/>
        <v>0</v>
      </c>
      <c r="L297" s="26">
        <f t="shared" si="132"/>
        <v>0</v>
      </c>
      <c r="M297" s="26">
        <f t="shared" si="133"/>
        <v>0</v>
      </c>
      <c r="N297" s="26">
        <f t="shared" si="134"/>
        <v>0</v>
      </c>
      <c r="O297" s="26">
        <f t="shared" si="135"/>
        <v>0</v>
      </c>
      <c r="P297" s="26">
        <f t="shared" si="136"/>
        <v>0</v>
      </c>
      <c r="Q297" s="26">
        <f t="shared" si="137"/>
        <v>6</v>
      </c>
      <c r="R297" s="26">
        <f t="shared" si="138"/>
        <v>0</v>
      </c>
      <c r="S297" s="26">
        <f t="shared" si="139"/>
        <v>0</v>
      </c>
      <c r="T297" s="26">
        <f t="shared" si="140"/>
        <v>0</v>
      </c>
      <c r="U297" s="26">
        <f t="shared" si="141"/>
        <v>0</v>
      </c>
      <c r="V297" s="26">
        <f t="shared" si="142"/>
        <v>0</v>
      </c>
      <c r="W297" s="26">
        <f t="shared" si="143"/>
        <v>30</v>
      </c>
      <c r="X297" s="1">
        <f t="shared" si="144"/>
        <v>800</v>
      </c>
      <c r="Y297" s="1">
        <f t="shared" si="145"/>
        <v>3</v>
      </c>
      <c r="Z297">
        <f t="shared" si="146"/>
        <v>585</v>
      </c>
      <c r="AC297">
        <f t="shared" si="147"/>
        <v>303</v>
      </c>
      <c r="AD297">
        <f t="shared" si="148"/>
        <v>3</v>
      </c>
      <c r="AE297">
        <f t="shared" si="149"/>
        <v>30</v>
      </c>
      <c r="AF297">
        <f t="shared" si="150"/>
        <v>3</v>
      </c>
    </row>
    <row r="298" spans="1:32" x14ac:dyDescent="0.15">
      <c r="A298" s="26">
        <v>294</v>
      </c>
      <c r="B298" s="26">
        <f t="shared" si="122"/>
        <v>0</v>
      </c>
      <c r="C298" s="26">
        <f t="shared" si="123"/>
        <v>0</v>
      </c>
      <c r="D298" s="26">
        <f t="shared" si="124"/>
        <v>0</v>
      </c>
      <c r="E298" s="26">
        <f t="shared" si="125"/>
        <v>0</v>
      </c>
      <c r="F298" s="26">
        <f t="shared" si="126"/>
        <v>0</v>
      </c>
      <c r="G298" s="26">
        <f t="shared" si="127"/>
        <v>0</v>
      </c>
      <c r="H298" s="26">
        <f t="shared" si="128"/>
        <v>0</v>
      </c>
      <c r="I298" s="26">
        <f t="shared" si="129"/>
        <v>0</v>
      </c>
      <c r="J298" s="26">
        <f t="shared" si="130"/>
        <v>0</v>
      </c>
      <c r="K298" s="26">
        <f t="shared" si="131"/>
        <v>0</v>
      </c>
      <c r="L298" s="26">
        <f t="shared" si="132"/>
        <v>0</v>
      </c>
      <c r="M298" s="26">
        <f t="shared" si="133"/>
        <v>0</v>
      </c>
      <c r="N298" s="26">
        <f t="shared" si="134"/>
        <v>0</v>
      </c>
      <c r="O298" s="26">
        <f t="shared" si="135"/>
        <v>0</v>
      </c>
      <c r="P298" s="26">
        <f t="shared" si="136"/>
        <v>0</v>
      </c>
      <c r="Q298" s="26">
        <f t="shared" si="137"/>
        <v>8</v>
      </c>
      <c r="R298" s="26">
        <f t="shared" si="138"/>
        <v>0</v>
      </c>
      <c r="S298" s="26">
        <f t="shared" si="139"/>
        <v>0</v>
      </c>
      <c r="T298" s="26">
        <f t="shared" si="140"/>
        <v>0</v>
      </c>
      <c r="U298" s="26">
        <f t="shared" si="141"/>
        <v>0</v>
      </c>
      <c r="V298" s="26">
        <f t="shared" si="142"/>
        <v>0</v>
      </c>
      <c r="W298" s="26">
        <f t="shared" si="143"/>
        <v>30</v>
      </c>
      <c r="X298" s="1">
        <f t="shared" si="144"/>
        <v>1600</v>
      </c>
      <c r="Y298" s="1">
        <f t="shared" si="145"/>
        <v>4</v>
      </c>
      <c r="Z298">
        <f t="shared" si="146"/>
        <v>810</v>
      </c>
      <c r="AC298">
        <f t="shared" si="147"/>
        <v>304</v>
      </c>
      <c r="AD298">
        <f t="shared" si="148"/>
        <v>3</v>
      </c>
      <c r="AE298">
        <f t="shared" si="149"/>
        <v>30</v>
      </c>
      <c r="AF298">
        <f t="shared" si="150"/>
        <v>4</v>
      </c>
    </row>
    <row r="299" spans="1:32" x14ac:dyDescent="0.15">
      <c r="A299" s="26">
        <v>295</v>
      </c>
      <c r="B299" s="26">
        <f t="shared" si="122"/>
        <v>0</v>
      </c>
      <c r="C299" s="26">
        <f t="shared" si="123"/>
        <v>0</v>
      </c>
      <c r="D299" s="26">
        <f t="shared" si="124"/>
        <v>0</v>
      </c>
      <c r="E299" s="26">
        <f t="shared" si="125"/>
        <v>0</v>
      </c>
      <c r="F299" s="26">
        <f t="shared" si="126"/>
        <v>0</v>
      </c>
      <c r="G299" s="26">
        <f t="shared" si="127"/>
        <v>0</v>
      </c>
      <c r="H299" s="26">
        <f t="shared" si="128"/>
        <v>0</v>
      </c>
      <c r="I299" s="26">
        <f t="shared" si="129"/>
        <v>0</v>
      </c>
      <c r="J299" s="26">
        <f t="shared" si="130"/>
        <v>0</v>
      </c>
      <c r="K299" s="26">
        <f t="shared" si="131"/>
        <v>0</v>
      </c>
      <c r="L299" s="26">
        <f t="shared" si="132"/>
        <v>0</v>
      </c>
      <c r="M299" s="26">
        <f t="shared" si="133"/>
        <v>0</v>
      </c>
      <c r="N299" s="26">
        <f t="shared" si="134"/>
        <v>0</v>
      </c>
      <c r="O299" s="26">
        <f t="shared" si="135"/>
        <v>0</v>
      </c>
      <c r="P299" s="26">
        <f t="shared" si="136"/>
        <v>0</v>
      </c>
      <c r="Q299" s="26">
        <f t="shared" si="137"/>
        <v>10</v>
      </c>
      <c r="R299" s="26">
        <f t="shared" si="138"/>
        <v>0</v>
      </c>
      <c r="S299" s="26">
        <f t="shared" si="139"/>
        <v>0</v>
      </c>
      <c r="T299" s="26">
        <f t="shared" si="140"/>
        <v>0</v>
      </c>
      <c r="U299" s="26">
        <f t="shared" si="141"/>
        <v>0</v>
      </c>
      <c r="V299" s="26">
        <f t="shared" si="142"/>
        <v>0</v>
      </c>
      <c r="W299" s="26">
        <f t="shared" si="143"/>
        <v>30</v>
      </c>
      <c r="X299" s="1">
        <f t="shared" si="144"/>
        <v>3200</v>
      </c>
      <c r="Y299" s="1">
        <f t="shared" si="145"/>
        <v>5</v>
      </c>
      <c r="Z299">
        <f t="shared" si="146"/>
        <v>1125</v>
      </c>
      <c r="AC299">
        <f t="shared" si="147"/>
        <v>305</v>
      </c>
      <c r="AD299">
        <f t="shared" si="148"/>
        <v>3</v>
      </c>
      <c r="AE299">
        <f t="shared" si="149"/>
        <v>30</v>
      </c>
      <c r="AF299">
        <f t="shared" si="150"/>
        <v>5</v>
      </c>
    </row>
    <row r="300" spans="1:32" x14ac:dyDescent="0.15">
      <c r="A300" s="26">
        <v>296</v>
      </c>
      <c r="B300" s="26">
        <f t="shared" si="122"/>
        <v>0</v>
      </c>
      <c r="C300" s="26">
        <f t="shared" si="123"/>
        <v>0</v>
      </c>
      <c r="D300" s="26">
        <f t="shared" si="124"/>
        <v>0</v>
      </c>
      <c r="E300" s="26">
        <f t="shared" si="125"/>
        <v>0</v>
      </c>
      <c r="F300" s="26">
        <f t="shared" si="126"/>
        <v>0</v>
      </c>
      <c r="G300" s="26">
        <f t="shared" si="127"/>
        <v>0</v>
      </c>
      <c r="H300" s="26">
        <f t="shared" si="128"/>
        <v>0</v>
      </c>
      <c r="I300" s="26">
        <f t="shared" si="129"/>
        <v>0</v>
      </c>
      <c r="J300" s="26">
        <f t="shared" si="130"/>
        <v>0</v>
      </c>
      <c r="K300" s="26">
        <f t="shared" si="131"/>
        <v>0</v>
      </c>
      <c r="L300" s="26">
        <f t="shared" si="132"/>
        <v>0</v>
      </c>
      <c r="M300" s="26">
        <f t="shared" si="133"/>
        <v>0</v>
      </c>
      <c r="N300" s="26">
        <f t="shared" si="134"/>
        <v>0</v>
      </c>
      <c r="O300" s="26">
        <f t="shared" si="135"/>
        <v>0</v>
      </c>
      <c r="P300" s="26">
        <f t="shared" si="136"/>
        <v>0</v>
      </c>
      <c r="Q300" s="26">
        <f t="shared" si="137"/>
        <v>12</v>
      </c>
      <c r="R300" s="26">
        <f t="shared" si="138"/>
        <v>0</v>
      </c>
      <c r="S300" s="26">
        <f t="shared" si="139"/>
        <v>0</v>
      </c>
      <c r="T300" s="26">
        <f t="shared" si="140"/>
        <v>0</v>
      </c>
      <c r="U300" s="26">
        <f t="shared" si="141"/>
        <v>0</v>
      </c>
      <c r="V300" s="26">
        <f t="shared" si="142"/>
        <v>0</v>
      </c>
      <c r="W300" s="26">
        <f t="shared" si="143"/>
        <v>30</v>
      </c>
      <c r="X300" s="1">
        <f t="shared" si="144"/>
        <v>6400</v>
      </c>
      <c r="Y300" s="1">
        <f t="shared" si="145"/>
        <v>6</v>
      </c>
      <c r="Z300">
        <f t="shared" si="146"/>
        <v>1440</v>
      </c>
      <c r="AC300">
        <f t="shared" si="147"/>
        <v>306</v>
      </c>
      <c r="AD300">
        <f t="shared" si="148"/>
        <v>3</v>
      </c>
      <c r="AE300">
        <f t="shared" si="149"/>
        <v>30</v>
      </c>
      <c r="AF300">
        <f t="shared" si="150"/>
        <v>6</v>
      </c>
    </row>
    <row r="301" spans="1:32" x14ac:dyDescent="0.15">
      <c r="A301" s="26">
        <v>297</v>
      </c>
      <c r="B301" s="26">
        <f t="shared" si="122"/>
        <v>0</v>
      </c>
      <c r="C301" s="26">
        <f t="shared" si="123"/>
        <v>0</v>
      </c>
      <c r="D301" s="26">
        <f t="shared" si="124"/>
        <v>0</v>
      </c>
      <c r="E301" s="26">
        <f t="shared" si="125"/>
        <v>0</v>
      </c>
      <c r="F301" s="26">
        <f t="shared" si="126"/>
        <v>0</v>
      </c>
      <c r="G301" s="26">
        <f t="shared" si="127"/>
        <v>0</v>
      </c>
      <c r="H301" s="26">
        <f t="shared" si="128"/>
        <v>0</v>
      </c>
      <c r="I301" s="26">
        <f t="shared" si="129"/>
        <v>0</v>
      </c>
      <c r="J301" s="26">
        <f t="shared" si="130"/>
        <v>0</v>
      </c>
      <c r="K301" s="26">
        <f t="shared" si="131"/>
        <v>0</v>
      </c>
      <c r="L301" s="26">
        <f t="shared" si="132"/>
        <v>0</v>
      </c>
      <c r="M301" s="26">
        <f t="shared" si="133"/>
        <v>0</v>
      </c>
      <c r="N301" s="26">
        <f t="shared" si="134"/>
        <v>0</v>
      </c>
      <c r="O301" s="26">
        <f t="shared" si="135"/>
        <v>0</v>
      </c>
      <c r="P301" s="26">
        <f t="shared" si="136"/>
        <v>0</v>
      </c>
      <c r="Q301" s="26">
        <f t="shared" si="137"/>
        <v>14</v>
      </c>
      <c r="R301" s="26">
        <f t="shared" si="138"/>
        <v>0</v>
      </c>
      <c r="S301" s="26">
        <f t="shared" si="139"/>
        <v>0</v>
      </c>
      <c r="T301" s="26">
        <f t="shared" si="140"/>
        <v>0</v>
      </c>
      <c r="U301" s="26">
        <f t="shared" si="141"/>
        <v>0</v>
      </c>
      <c r="V301" s="26">
        <f t="shared" si="142"/>
        <v>0</v>
      </c>
      <c r="W301" s="26">
        <f t="shared" si="143"/>
        <v>30</v>
      </c>
      <c r="X301" s="1">
        <f t="shared" si="144"/>
        <v>12800</v>
      </c>
      <c r="Y301" s="1">
        <f t="shared" si="145"/>
        <v>7</v>
      </c>
      <c r="Z301">
        <f t="shared" si="146"/>
        <v>1950</v>
      </c>
      <c r="AC301">
        <f t="shared" si="147"/>
        <v>307</v>
      </c>
      <c r="AD301">
        <f t="shared" si="148"/>
        <v>3</v>
      </c>
      <c r="AE301">
        <f t="shared" si="149"/>
        <v>30</v>
      </c>
      <c r="AF301">
        <f t="shared" si="150"/>
        <v>7</v>
      </c>
    </row>
    <row r="302" spans="1:32" x14ac:dyDescent="0.15">
      <c r="A302" s="26">
        <v>298</v>
      </c>
      <c r="B302" s="26">
        <f t="shared" si="122"/>
        <v>0</v>
      </c>
      <c r="C302" s="26">
        <f t="shared" si="123"/>
        <v>0</v>
      </c>
      <c r="D302" s="26">
        <f t="shared" si="124"/>
        <v>0</v>
      </c>
      <c r="E302" s="26">
        <f t="shared" si="125"/>
        <v>0</v>
      </c>
      <c r="F302" s="26">
        <f t="shared" si="126"/>
        <v>0</v>
      </c>
      <c r="G302" s="26">
        <f t="shared" si="127"/>
        <v>0</v>
      </c>
      <c r="H302" s="26">
        <f t="shared" si="128"/>
        <v>0</v>
      </c>
      <c r="I302" s="26">
        <f t="shared" si="129"/>
        <v>0</v>
      </c>
      <c r="J302" s="26">
        <f t="shared" si="130"/>
        <v>0</v>
      </c>
      <c r="K302" s="26">
        <f t="shared" si="131"/>
        <v>0</v>
      </c>
      <c r="L302" s="26">
        <f t="shared" si="132"/>
        <v>0</v>
      </c>
      <c r="M302" s="26">
        <f t="shared" si="133"/>
        <v>0</v>
      </c>
      <c r="N302" s="26">
        <f t="shared" si="134"/>
        <v>0</v>
      </c>
      <c r="O302" s="26">
        <f t="shared" si="135"/>
        <v>0</v>
      </c>
      <c r="P302" s="26">
        <f t="shared" si="136"/>
        <v>0</v>
      </c>
      <c r="Q302" s="26">
        <f t="shared" si="137"/>
        <v>16</v>
      </c>
      <c r="R302" s="26">
        <f t="shared" si="138"/>
        <v>0</v>
      </c>
      <c r="S302" s="26">
        <f t="shared" si="139"/>
        <v>0</v>
      </c>
      <c r="T302" s="26">
        <f t="shared" si="140"/>
        <v>0</v>
      </c>
      <c r="U302" s="26">
        <f t="shared" si="141"/>
        <v>0</v>
      </c>
      <c r="V302" s="26">
        <f t="shared" si="142"/>
        <v>0</v>
      </c>
      <c r="W302" s="26">
        <f t="shared" si="143"/>
        <v>30</v>
      </c>
      <c r="X302" s="1">
        <f t="shared" si="144"/>
        <v>25600</v>
      </c>
      <c r="Y302" s="1">
        <f t="shared" si="145"/>
        <v>8</v>
      </c>
      <c r="Z302">
        <f t="shared" si="146"/>
        <v>2460</v>
      </c>
      <c r="AC302">
        <f t="shared" si="147"/>
        <v>308</v>
      </c>
      <c r="AD302">
        <f t="shared" si="148"/>
        <v>3</v>
      </c>
      <c r="AE302">
        <f t="shared" si="149"/>
        <v>30</v>
      </c>
      <c r="AF302">
        <f t="shared" si="150"/>
        <v>8</v>
      </c>
    </row>
    <row r="303" spans="1:32" x14ac:dyDescent="0.15">
      <c r="A303" s="26">
        <v>299</v>
      </c>
      <c r="B303" s="26">
        <f t="shared" si="122"/>
        <v>0</v>
      </c>
      <c r="C303" s="26">
        <f t="shared" si="123"/>
        <v>0</v>
      </c>
      <c r="D303" s="26">
        <f t="shared" si="124"/>
        <v>0</v>
      </c>
      <c r="E303" s="26">
        <f t="shared" si="125"/>
        <v>0</v>
      </c>
      <c r="F303" s="26">
        <f t="shared" si="126"/>
        <v>0</v>
      </c>
      <c r="G303" s="26">
        <f t="shared" si="127"/>
        <v>0</v>
      </c>
      <c r="H303" s="26">
        <f t="shared" si="128"/>
        <v>0</v>
      </c>
      <c r="I303" s="26">
        <f t="shared" si="129"/>
        <v>0</v>
      </c>
      <c r="J303" s="26">
        <f t="shared" si="130"/>
        <v>0</v>
      </c>
      <c r="K303" s="26">
        <f t="shared" si="131"/>
        <v>0</v>
      </c>
      <c r="L303" s="26">
        <f t="shared" si="132"/>
        <v>0</v>
      </c>
      <c r="M303" s="26">
        <f t="shared" si="133"/>
        <v>0</v>
      </c>
      <c r="N303" s="26">
        <f t="shared" si="134"/>
        <v>0</v>
      </c>
      <c r="O303" s="26">
        <f t="shared" si="135"/>
        <v>0</v>
      </c>
      <c r="P303" s="26">
        <f t="shared" si="136"/>
        <v>0</v>
      </c>
      <c r="Q303" s="26">
        <f t="shared" si="137"/>
        <v>18</v>
      </c>
      <c r="R303" s="26">
        <f t="shared" si="138"/>
        <v>0</v>
      </c>
      <c r="S303" s="26">
        <f t="shared" si="139"/>
        <v>0</v>
      </c>
      <c r="T303" s="26">
        <f t="shared" si="140"/>
        <v>0</v>
      </c>
      <c r="U303" s="26">
        <f t="shared" si="141"/>
        <v>0</v>
      </c>
      <c r="V303" s="26">
        <f t="shared" si="142"/>
        <v>0</v>
      </c>
      <c r="W303" s="26">
        <f t="shared" si="143"/>
        <v>30</v>
      </c>
      <c r="X303" s="1">
        <f t="shared" si="144"/>
        <v>51200</v>
      </c>
      <c r="Y303" s="1">
        <f t="shared" si="145"/>
        <v>9</v>
      </c>
      <c r="Z303">
        <f t="shared" si="146"/>
        <v>2970</v>
      </c>
      <c r="AC303">
        <f t="shared" si="147"/>
        <v>309</v>
      </c>
      <c r="AD303">
        <f t="shared" si="148"/>
        <v>3</v>
      </c>
      <c r="AE303">
        <f t="shared" si="149"/>
        <v>30</v>
      </c>
      <c r="AF303">
        <f t="shared" si="150"/>
        <v>9</v>
      </c>
    </row>
    <row r="304" spans="1:32" x14ac:dyDescent="0.15">
      <c r="A304" s="26">
        <v>300</v>
      </c>
      <c r="B304" s="26">
        <f t="shared" si="122"/>
        <v>0</v>
      </c>
      <c r="C304" s="26">
        <f t="shared" si="123"/>
        <v>0</v>
      </c>
      <c r="D304" s="26">
        <f t="shared" si="124"/>
        <v>0</v>
      </c>
      <c r="E304" s="26">
        <f t="shared" si="125"/>
        <v>0</v>
      </c>
      <c r="F304" s="26">
        <f t="shared" si="126"/>
        <v>0</v>
      </c>
      <c r="G304" s="26">
        <f t="shared" si="127"/>
        <v>0</v>
      </c>
      <c r="H304" s="26">
        <f t="shared" si="128"/>
        <v>0</v>
      </c>
      <c r="I304" s="26">
        <f t="shared" si="129"/>
        <v>0</v>
      </c>
      <c r="J304" s="26">
        <f t="shared" si="130"/>
        <v>0</v>
      </c>
      <c r="K304" s="26">
        <f t="shared" si="131"/>
        <v>0</v>
      </c>
      <c r="L304" s="26">
        <f t="shared" si="132"/>
        <v>0</v>
      </c>
      <c r="M304" s="26">
        <f t="shared" si="133"/>
        <v>0</v>
      </c>
      <c r="N304" s="26">
        <f t="shared" si="134"/>
        <v>0</v>
      </c>
      <c r="O304" s="26">
        <f t="shared" si="135"/>
        <v>0</v>
      </c>
      <c r="P304" s="26">
        <f t="shared" si="136"/>
        <v>0</v>
      </c>
      <c r="Q304" s="26">
        <f t="shared" si="137"/>
        <v>20</v>
      </c>
      <c r="R304" s="26">
        <f t="shared" si="138"/>
        <v>0</v>
      </c>
      <c r="S304" s="26">
        <f t="shared" si="139"/>
        <v>0</v>
      </c>
      <c r="T304" s="26">
        <f t="shared" si="140"/>
        <v>0</v>
      </c>
      <c r="U304" s="26">
        <f t="shared" si="141"/>
        <v>0</v>
      </c>
      <c r="V304" s="26">
        <f t="shared" si="142"/>
        <v>0</v>
      </c>
      <c r="W304" s="26">
        <f t="shared" si="143"/>
        <v>30</v>
      </c>
      <c r="X304" s="1">
        <f t="shared" si="144"/>
        <v>102400</v>
      </c>
      <c r="Y304" s="1">
        <f t="shared" si="145"/>
        <v>10</v>
      </c>
      <c r="Z304">
        <f t="shared" si="146"/>
        <v>3528</v>
      </c>
      <c r="AC304">
        <f t="shared" si="147"/>
        <v>310</v>
      </c>
      <c r="AD304">
        <f t="shared" si="148"/>
        <v>3</v>
      </c>
      <c r="AE304">
        <f t="shared" si="149"/>
        <v>30</v>
      </c>
      <c r="AF304">
        <f t="shared" si="150"/>
        <v>10</v>
      </c>
    </row>
    <row r="305" spans="1:32" x14ac:dyDescent="0.15">
      <c r="A305" s="26">
        <v>301</v>
      </c>
      <c r="B305" s="26">
        <f t="shared" si="122"/>
        <v>0</v>
      </c>
      <c r="C305" s="26">
        <f t="shared" si="123"/>
        <v>0</v>
      </c>
      <c r="D305" s="26">
        <f t="shared" si="124"/>
        <v>0</v>
      </c>
      <c r="E305" s="26">
        <f t="shared" si="125"/>
        <v>0</v>
      </c>
      <c r="F305" s="26">
        <f t="shared" si="126"/>
        <v>0</v>
      </c>
      <c r="G305" s="26">
        <f t="shared" si="127"/>
        <v>0</v>
      </c>
      <c r="H305" s="26">
        <f t="shared" si="128"/>
        <v>0</v>
      </c>
      <c r="I305" s="26">
        <f t="shared" si="129"/>
        <v>0</v>
      </c>
      <c r="J305" s="26">
        <f t="shared" si="130"/>
        <v>0</v>
      </c>
      <c r="K305" s="26">
        <f t="shared" si="131"/>
        <v>0</v>
      </c>
      <c r="L305" s="26">
        <f t="shared" si="132"/>
        <v>0</v>
      </c>
      <c r="M305" s="26">
        <f t="shared" si="133"/>
        <v>0</v>
      </c>
      <c r="N305" s="26">
        <f t="shared" si="134"/>
        <v>0</v>
      </c>
      <c r="O305" s="26">
        <f t="shared" si="135"/>
        <v>0</v>
      </c>
      <c r="P305" s="26">
        <f t="shared" si="136"/>
        <v>0</v>
      </c>
      <c r="Q305" s="26">
        <f t="shared" si="137"/>
        <v>0</v>
      </c>
      <c r="R305" s="26">
        <f t="shared" si="138"/>
        <v>0</v>
      </c>
      <c r="S305" s="26">
        <f t="shared" si="139"/>
        <v>2</v>
      </c>
      <c r="T305" s="26">
        <f t="shared" si="140"/>
        <v>0</v>
      </c>
      <c r="U305" s="26">
        <f t="shared" si="141"/>
        <v>0</v>
      </c>
      <c r="V305" s="26">
        <f t="shared" si="142"/>
        <v>0</v>
      </c>
      <c r="W305" s="26">
        <f t="shared" si="143"/>
        <v>31</v>
      </c>
      <c r="X305" s="1">
        <f t="shared" si="144"/>
        <v>120</v>
      </c>
      <c r="Y305" s="1">
        <f t="shared" si="145"/>
        <v>1</v>
      </c>
      <c r="Z305">
        <f t="shared" si="146"/>
        <v>202</v>
      </c>
      <c r="AC305">
        <f t="shared" si="147"/>
        <v>301</v>
      </c>
      <c r="AD305">
        <f t="shared" si="148"/>
        <v>3</v>
      </c>
      <c r="AE305">
        <f t="shared" si="149"/>
        <v>31</v>
      </c>
      <c r="AF305">
        <f t="shared" si="150"/>
        <v>1</v>
      </c>
    </row>
    <row r="306" spans="1:32" x14ac:dyDescent="0.15">
      <c r="A306" s="26">
        <v>302</v>
      </c>
      <c r="B306" s="26">
        <f t="shared" si="122"/>
        <v>0</v>
      </c>
      <c r="C306" s="26">
        <f t="shared" si="123"/>
        <v>0</v>
      </c>
      <c r="D306" s="26">
        <f t="shared" si="124"/>
        <v>0</v>
      </c>
      <c r="E306" s="26">
        <f t="shared" si="125"/>
        <v>0</v>
      </c>
      <c r="F306" s="26">
        <f t="shared" si="126"/>
        <v>0</v>
      </c>
      <c r="G306" s="26">
        <f t="shared" si="127"/>
        <v>0</v>
      </c>
      <c r="H306" s="26">
        <f t="shared" si="128"/>
        <v>0</v>
      </c>
      <c r="I306" s="26">
        <f t="shared" si="129"/>
        <v>0</v>
      </c>
      <c r="J306" s="26">
        <f t="shared" si="130"/>
        <v>0</v>
      </c>
      <c r="K306" s="26">
        <f t="shared" si="131"/>
        <v>0</v>
      </c>
      <c r="L306" s="26">
        <f t="shared" si="132"/>
        <v>0</v>
      </c>
      <c r="M306" s="26">
        <f t="shared" si="133"/>
        <v>0</v>
      </c>
      <c r="N306" s="26">
        <f t="shared" si="134"/>
        <v>0</v>
      </c>
      <c r="O306" s="26">
        <f t="shared" si="135"/>
        <v>0</v>
      </c>
      <c r="P306" s="26">
        <f t="shared" si="136"/>
        <v>0</v>
      </c>
      <c r="Q306" s="26">
        <f t="shared" si="137"/>
        <v>0</v>
      </c>
      <c r="R306" s="26">
        <f t="shared" si="138"/>
        <v>0</v>
      </c>
      <c r="S306" s="26">
        <f t="shared" si="139"/>
        <v>4</v>
      </c>
      <c r="T306" s="26">
        <f t="shared" si="140"/>
        <v>0</v>
      </c>
      <c r="U306" s="26">
        <f t="shared" si="141"/>
        <v>0</v>
      </c>
      <c r="V306" s="26">
        <f t="shared" si="142"/>
        <v>0</v>
      </c>
      <c r="W306" s="26">
        <f t="shared" si="143"/>
        <v>31</v>
      </c>
      <c r="X306" s="1">
        <f t="shared" si="144"/>
        <v>400</v>
      </c>
      <c r="Y306" s="1">
        <f t="shared" si="145"/>
        <v>2</v>
      </c>
      <c r="Z306">
        <f t="shared" si="146"/>
        <v>360</v>
      </c>
      <c r="AC306">
        <f t="shared" si="147"/>
        <v>302</v>
      </c>
      <c r="AD306">
        <f t="shared" si="148"/>
        <v>3</v>
      </c>
      <c r="AE306">
        <f t="shared" si="149"/>
        <v>31</v>
      </c>
      <c r="AF306">
        <f t="shared" si="150"/>
        <v>2</v>
      </c>
    </row>
    <row r="307" spans="1:32" x14ac:dyDescent="0.15">
      <c r="A307" s="26">
        <v>303</v>
      </c>
      <c r="B307" s="26">
        <f t="shared" si="122"/>
        <v>0</v>
      </c>
      <c r="C307" s="26">
        <f t="shared" si="123"/>
        <v>0</v>
      </c>
      <c r="D307" s="26">
        <f t="shared" si="124"/>
        <v>0</v>
      </c>
      <c r="E307" s="26">
        <f t="shared" si="125"/>
        <v>0</v>
      </c>
      <c r="F307" s="26">
        <f t="shared" si="126"/>
        <v>0</v>
      </c>
      <c r="G307" s="26">
        <f t="shared" si="127"/>
        <v>0</v>
      </c>
      <c r="H307" s="26">
        <f t="shared" si="128"/>
        <v>0</v>
      </c>
      <c r="I307" s="26">
        <f t="shared" si="129"/>
        <v>0</v>
      </c>
      <c r="J307" s="26">
        <f t="shared" si="130"/>
        <v>0</v>
      </c>
      <c r="K307" s="26">
        <f t="shared" si="131"/>
        <v>0</v>
      </c>
      <c r="L307" s="26">
        <f t="shared" si="132"/>
        <v>0</v>
      </c>
      <c r="M307" s="26">
        <f t="shared" si="133"/>
        <v>0</v>
      </c>
      <c r="N307" s="26">
        <f t="shared" si="134"/>
        <v>0</v>
      </c>
      <c r="O307" s="26">
        <f t="shared" si="135"/>
        <v>0</v>
      </c>
      <c r="P307" s="26">
        <f t="shared" si="136"/>
        <v>0</v>
      </c>
      <c r="Q307" s="26">
        <f t="shared" si="137"/>
        <v>0</v>
      </c>
      <c r="R307" s="26">
        <f t="shared" si="138"/>
        <v>0</v>
      </c>
      <c r="S307" s="26">
        <f t="shared" si="139"/>
        <v>6</v>
      </c>
      <c r="T307" s="26">
        <f t="shared" si="140"/>
        <v>0</v>
      </c>
      <c r="U307" s="26">
        <f t="shared" si="141"/>
        <v>0</v>
      </c>
      <c r="V307" s="26">
        <f t="shared" si="142"/>
        <v>0</v>
      </c>
      <c r="W307" s="26">
        <f t="shared" si="143"/>
        <v>31</v>
      </c>
      <c r="X307" s="1">
        <f t="shared" si="144"/>
        <v>800</v>
      </c>
      <c r="Y307" s="1">
        <f t="shared" si="145"/>
        <v>3</v>
      </c>
      <c r="Z307">
        <f t="shared" si="146"/>
        <v>585</v>
      </c>
      <c r="AC307">
        <f t="shared" si="147"/>
        <v>303</v>
      </c>
      <c r="AD307">
        <f t="shared" si="148"/>
        <v>3</v>
      </c>
      <c r="AE307">
        <f t="shared" si="149"/>
        <v>31</v>
      </c>
      <c r="AF307">
        <f t="shared" si="150"/>
        <v>3</v>
      </c>
    </row>
    <row r="308" spans="1:32" x14ac:dyDescent="0.15">
      <c r="A308" s="26">
        <v>304</v>
      </c>
      <c r="B308" s="26">
        <f t="shared" si="122"/>
        <v>0</v>
      </c>
      <c r="C308" s="26">
        <f t="shared" si="123"/>
        <v>0</v>
      </c>
      <c r="D308" s="26">
        <f t="shared" si="124"/>
        <v>0</v>
      </c>
      <c r="E308" s="26">
        <f t="shared" si="125"/>
        <v>0</v>
      </c>
      <c r="F308" s="26">
        <f t="shared" si="126"/>
        <v>0</v>
      </c>
      <c r="G308" s="26">
        <f t="shared" si="127"/>
        <v>0</v>
      </c>
      <c r="H308" s="26">
        <f t="shared" si="128"/>
        <v>0</v>
      </c>
      <c r="I308" s="26">
        <f t="shared" si="129"/>
        <v>0</v>
      </c>
      <c r="J308" s="26">
        <f t="shared" si="130"/>
        <v>0</v>
      </c>
      <c r="K308" s="26">
        <f t="shared" si="131"/>
        <v>0</v>
      </c>
      <c r="L308" s="26">
        <f t="shared" si="132"/>
        <v>0</v>
      </c>
      <c r="M308" s="26">
        <f t="shared" si="133"/>
        <v>0</v>
      </c>
      <c r="N308" s="26">
        <f t="shared" si="134"/>
        <v>0</v>
      </c>
      <c r="O308" s="26">
        <f t="shared" si="135"/>
        <v>0</v>
      </c>
      <c r="P308" s="26">
        <f t="shared" si="136"/>
        <v>0</v>
      </c>
      <c r="Q308" s="26">
        <f t="shared" si="137"/>
        <v>0</v>
      </c>
      <c r="R308" s="26">
        <f t="shared" si="138"/>
        <v>0</v>
      </c>
      <c r="S308" s="26">
        <f t="shared" si="139"/>
        <v>8</v>
      </c>
      <c r="T308" s="26">
        <f t="shared" si="140"/>
        <v>0</v>
      </c>
      <c r="U308" s="26">
        <f t="shared" si="141"/>
        <v>0</v>
      </c>
      <c r="V308" s="26">
        <f t="shared" si="142"/>
        <v>0</v>
      </c>
      <c r="W308" s="26">
        <f t="shared" si="143"/>
        <v>31</v>
      </c>
      <c r="X308" s="1">
        <f t="shared" si="144"/>
        <v>1600</v>
      </c>
      <c r="Y308" s="1">
        <f t="shared" si="145"/>
        <v>4</v>
      </c>
      <c r="Z308">
        <f t="shared" si="146"/>
        <v>810</v>
      </c>
      <c r="AC308">
        <f t="shared" si="147"/>
        <v>304</v>
      </c>
      <c r="AD308">
        <f t="shared" si="148"/>
        <v>3</v>
      </c>
      <c r="AE308">
        <f t="shared" si="149"/>
        <v>31</v>
      </c>
      <c r="AF308">
        <f t="shared" si="150"/>
        <v>4</v>
      </c>
    </row>
    <row r="309" spans="1:32" x14ac:dyDescent="0.15">
      <c r="A309" s="26">
        <v>305</v>
      </c>
      <c r="B309" s="26">
        <f t="shared" si="122"/>
        <v>0</v>
      </c>
      <c r="C309" s="26">
        <f t="shared" si="123"/>
        <v>0</v>
      </c>
      <c r="D309" s="26">
        <f t="shared" si="124"/>
        <v>0</v>
      </c>
      <c r="E309" s="26">
        <f t="shared" si="125"/>
        <v>0</v>
      </c>
      <c r="F309" s="26">
        <f t="shared" si="126"/>
        <v>0</v>
      </c>
      <c r="G309" s="26">
        <f t="shared" si="127"/>
        <v>0</v>
      </c>
      <c r="H309" s="26">
        <f t="shared" si="128"/>
        <v>0</v>
      </c>
      <c r="I309" s="26">
        <f t="shared" si="129"/>
        <v>0</v>
      </c>
      <c r="J309" s="26">
        <f t="shared" si="130"/>
        <v>0</v>
      </c>
      <c r="K309" s="26">
        <f t="shared" si="131"/>
        <v>0</v>
      </c>
      <c r="L309" s="26">
        <f t="shared" si="132"/>
        <v>0</v>
      </c>
      <c r="M309" s="26">
        <f t="shared" si="133"/>
        <v>0</v>
      </c>
      <c r="N309" s="26">
        <f t="shared" si="134"/>
        <v>0</v>
      </c>
      <c r="O309" s="26">
        <f t="shared" si="135"/>
        <v>0</v>
      </c>
      <c r="P309" s="26">
        <f t="shared" si="136"/>
        <v>0</v>
      </c>
      <c r="Q309" s="26">
        <f t="shared" si="137"/>
        <v>0</v>
      </c>
      <c r="R309" s="26">
        <f t="shared" si="138"/>
        <v>0</v>
      </c>
      <c r="S309" s="26">
        <f t="shared" si="139"/>
        <v>10</v>
      </c>
      <c r="T309" s="26">
        <f t="shared" si="140"/>
        <v>0</v>
      </c>
      <c r="U309" s="26">
        <f t="shared" si="141"/>
        <v>0</v>
      </c>
      <c r="V309" s="26">
        <f t="shared" si="142"/>
        <v>0</v>
      </c>
      <c r="W309" s="26">
        <f t="shared" si="143"/>
        <v>31</v>
      </c>
      <c r="X309" s="1">
        <f t="shared" si="144"/>
        <v>3200</v>
      </c>
      <c r="Y309" s="1">
        <f t="shared" si="145"/>
        <v>5</v>
      </c>
      <c r="Z309">
        <f t="shared" si="146"/>
        <v>1125</v>
      </c>
      <c r="AC309">
        <f t="shared" si="147"/>
        <v>305</v>
      </c>
      <c r="AD309">
        <f t="shared" si="148"/>
        <v>3</v>
      </c>
      <c r="AE309">
        <f t="shared" si="149"/>
        <v>31</v>
      </c>
      <c r="AF309">
        <f t="shared" si="150"/>
        <v>5</v>
      </c>
    </row>
    <row r="310" spans="1:32" x14ac:dyDescent="0.15">
      <c r="A310" s="26">
        <v>306</v>
      </c>
      <c r="B310" s="26">
        <f t="shared" si="122"/>
        <v>0</v>
      </c>
      <c r="C310" s="26">
        <f t="shared" si="123"/>
        <v>0</v>
      </c>
      <c r="D310" s="26">
        <f t="shared" si="124"/>
        <v>0</v>
      </c>
      <c r="E310" s="26">
        <f t="shared" si="125"/>
        <v>0</v>
      </c>
      <c r="F310" s="26">
        <f t="shared" si="126"/>
        <v>0</v>
      </c>
      <c r="G310" s="26">
        <f t="shared" si="127"/>
        <v>0</v>
      </c>
      <c r="H310" s="26">
        <f t="shared" si="128"/>
        <v>0</v>
      </c>
      <c r="I310" s="26">
        <f t="shared" si="129"/>
        <v>0</v>
      </c>
      <c r="J310" s="26">
        <f t="shared" si="130"/>
        <v>0</v>
      </c>
      <c r="K310" s="26">
        <f t="shared" si="131"/>
        <v>0</v>
      </c>
      <c r="L310" s="26">
        <f t="shared" si="132"/>
        <v>0</v>
      </c>
      <c r="M310" s="26">
        <f t="shared" si="133"/>
        <v>0</v>
      </c>
      <c r="N310" s="26">
        <f t="shared" si="134"/>
        <v>0</v>
      </c>
      <c r="O310" s="26">
        <f t="shared" si="135"/>
        <v>0</v>
      </c>
      <c r="P310" s="26">
        <f t="shared" si="136"/>
        <v>0</v>
      </c>
      <c r="Q310" s="26">
        <f t="shared" si="137"/>
        <v>0</v>
      </c>
      <c r="R310" s="26">
        <f t="shared" si="138"/>
        <v>0</v>
      </c>
      <c r="S310" s="26">
        <f t="shared" si="139"/>
        <v>12</v>
      </c>
      <c r="T310" s="26">
        <f t="shared" si="140"/>
        <v>0</v>
      </c>
      <c r="U310" s="26">
        <f t="shared" si="141"/>
        <v>0</v>
      </c>
      <c r="V310" s="26">
        <f t="shared" si="142"/>
        <v>0</v>
      </c>
      <c r="W310" s="26">
        <f t="shared" si="143"/>
        <v>31</v>
      </c>
      <c r="X310" s="1">
        <f t="shared" si="144"/>
        <v>6400</v>
      </c>
      <c r="Y310" s="1">
        <f t="shared" si="145"/>
        <v>6</v>
      </c>
      <c r="Z310">
        <f t="shared" si="146"/>
        <v>1440</v>
      </c>
      <c r="AC310">
        <f t="shared" si="147"/>
        <v>306</v>
      </c>
      <c r="AD310">
        <f t="shared" si="148"/>
        <v>3</v>
      </c>
      <c r="AE310">
        <f t="shared" si="149"/>
        <v>31</v>
      </c>
      <c r="AF310">
        <f t="shared" si="150"/>
        <v>6</v>
      </c>
    </row>
    <row r="311" spans="1:32" x14ac:dyDescent="0.15">
      <c r="A311" s="26">
        <v>307</v>
      </c>
      <c r="B311" s="26">
        <f t="shared" si="122"/>
        <v>0</v>
      </c>
      <c r="C311" s="26">
        <f t="shared" si="123"/>
        <v>0</v>
      </c>
      <c r="D311" s="26">
        <f t="shared" si="124"/>
        <v>0</v>
      </c>
      <c r="E311" s="26">
        <f t="shared" si="125"/>
        <v>0</v>
      </c>
      <c r="F311" s="26">
        <f t="shared" si="126"/>
        <v>0</v>
      </c>
      <c r="G311" s="26">
        <f t="shared" si="127"/>
        <v>0</v>
      </c>
      <c r="H311" s="26">
        <f t="shared" si="128"/>
        <v>0</v>
      </c>
      <c r="I311" s="26">
        <f t="shared" si="129"/>
        <v>0</v>
      </c>
      <c r="J311" s="26">
        <f t="shared" si="130"/>
        <v>0</v>
      </c>
      <c r="K311" s="26">
        <f t="shared" si="131"/>
        <v>0</v>
      </c>
      <c r="L311" s="26">
        <f t="shared" si="132"/>
        <v>0</v>
      </c>
      <c r="M311" s="26">
        <f t="shared" si="133"/>
        <v>0</v>
      </c>
      <c r="N311" s="26">
        <f t="shared" si="134"/>
        <v>0</v>
      </c>
      <c r="O311" s="26">
        <f t="shared" si="135"/>
        <v>0</v>
      </c>
      <c r="P311" s="26">
        <f t="shared" si="136"/>
        <v>0</v>
      </c>
      <c r="Q311" s="26">
        <f t="shared" si="137"/>
        <v>0</v>
      </c>
      <c r="R311" s="26">
        <f t="shared" si="138"/>
        <v>0</v>
      </c>
      <c r="S311" s="26">
        <f t="shared" si="139"/>
        <v>14</v>
      </c>
      <c r="T311" s="26">
        <f t="shared" si="140"/>
        <v>0</v>
      </c>
      <c r="U311" s="26">
        <f t="shared" si="141"/>
        <v>0</v>
      </c>
      <c r="V311" s="26">
        <f t="shared" si="142"/>
        <v>0</v>
      </c>
      <c r="W311" s="26">
        <f t="shared" si="143"/>
        <v>31</v>
      </c>
      <c r="X311" s="1">
        <f t="shared" si="144"/>
        <v>12800</v>
      </c>
      <c r="Y311" s="1">
        <f t="shared" si="145"/>
        <v>7</v>
      </c>
      <c r="Z311">
        <f t="shared" si="146"/>
        <v>1950</v>
      </c>
      <c r="AC311">
        <f t="shared" si="147"/>
        <v>307</v>
      </c>
      <c r="AD311">
        <f t="shared" si="148"/>
        <v>3</v>
      </c>
      <c r="AE311">
        <f t="shared" si="149"/>
        <v>31</v>
      </c>
      <c r="AF311">
        <f t="shared" si="150"/>
        <v>7</v>
      </c>
    </row>
    <row r="312" spans="1:32" x14ac:dyDescent="0.15">
      <c r="A312" s="26">
        <v>308</v>
      </c>
      <c r="B312" s="26">
        <f t="shared" si="122"/>
        <v>0</v>
      </c>
      <c r="C312" s="26">
        <f t="shared" si="123"/>
        <v>0</v>
      </c>
      <c r="D312" s="26">
        <f t="shared" si="124"/>
        <v>0</v>
      </c>
      <c r="E312" s="26">
        <f t="shared" si="125"/>
        <v>0</v>
      </c>
      <c r="F312" s="26">
        <f t="shared" si="126"/>
        <v>0</v>
      </c>
      <c r="G312" s="26">
        <f t="shared" si="127"/>
        <v>0</v>
      </c>
      <c r="H312" s="26">
        <f t="shared" si="128"/>
        <v>0</v>
      </c>
      <c r="I312" s="26">
        <f t="shared" si="129"/>
        <v>0</v>
      </c>
      <c r="J312" s="26">
        <f t="shared" si="130"/>
        <v>0</v>
      </c>
      <c r="K312" s="26">
        <f t="shared" si="131"/>
        <v>0</v>
      </c>
      <c r="L312" s="26">
        <f t="shared" si="132"/>
        <v>0</v>
      </c>
      <c r="M312" s="26">
        <f t="shared" si="133"/>
        <v>0</v>
      </c>
      <c r="N312" s="26">
        <f t="shared" si="134"/>
        <v>0</v>
      </c>
      <c r="O312" s="26">
        <f t="shared" si="135"/>
        <v>0</v>
      </c>
      <c r="P312" s="26">
        <f t="shared" si="136"/>
        <v>0</v>
      </c>
      <c r="Q312" s="26">
        <f t="shared" si="137"/>
        <v>0</v>
      </c>
      <c r="R312" s="26">
        <f t="shared" si="138"/>
        <v>0</v>
      </c>
      <c r="S312" s="26">
        <f t="shared" si="139"/>
        <v>16</v>
      </c>
      <c r="T312" s="26">
        <f t="shared" si="140"/>
        <v>0</v>
      </c>
      <c r="U312" s="26">
        <f t="shared" si="141"/>
        <v>0</v>
      </c>
      <c r="V312" s="26">
        <f t="shared" si="142"/>
        <v>0</v>
      </c>
      <c r="W312" s="26">
        <f t="shared" si="143"/>
        <v>31</v>
      </c>
      <c r="X312" s="1">
        <f t="shared" si="144"/>
        <v>25600</v>
      </c>
      <c r="Y312" s="1">
        <f t="shared" si="145"/>
        <v>8</v>
      </c>
      <c r="Z312">
        <f t="shared" si="146"/>
        <v>2460</v>
      </c>
      <c r="AC312">
        <f t="shared" si="147"/>
        <v>308</v>
      </c>
      <c r="AD312">
        <f t="shared" si="148"/>
        <v>3</v>
      </c>
      <c r="AE312">
        <f t="shared" si="149"/>
        <v>31</v>
      </c>
      <c r="AF312">
        <f t="shared" si="150"/>
        <v>8</v>
      </c>
    </row>
    <row r="313" spans="1:32" x14ac:dyDescent="0.15">
      <c r="A313" s="26">
        <v>309</v>
      </c>
      <c r="B313" s="26">
        <f t="shared" si="122"/>
        <v>0</v>
      </c>
      <c r="C313" s="26">
        <f t="shared" si="123"/>
        <v>0</v>
      </c>
      <c r="D313" s="26">
        <f t="shared" si="124"/>
        <v>0</v>
      </c>
      <c r="E313" s="26">
        <f t="shared" si="125"/>
        <v>0</v>
      </c>
      <c r="F313" s="26">
        <f t="shared" si="126"/>
        <v>0</v>
      </c>
      <c r="G313" s="26">
        <f t="shared" si="127"/>
        <v>0</v>
      </c>
      <c r="H313" s="26">
        <f t="shared" si="128"/>
        <v>0</v>
      </c>
      <c r="I313" s="26">
        <f t="shared" si="129"/>
        <v>0</v>
      </c>
      <c r="J313" s="26">
        <f t="shared" si="130"/>
        <v>0</v>
      </c>
      <c r="K313" s="26">
        <f t="shared" si="131"/>
        <v>0</v>
      </c>
      <c r="L313" s="26">
        <f t="shared" si="132"/>
        <v>0</v>
      </c>
      <c r="M313" s="26">
        <f t="shared" si="133"/>
        <v>0</v>
      </c>
      <c r="N313" s="26">
        <f t="shared" si="134"/>
        <v>0</v>
      </c>
      <c r="O313" s="26">
        <f t="shared" si="135"/>
        <v>0</v>
      </c>
      <c r="P313" s="26">
        <f t="shared" si="136"/>
        <v>0</v>
      </c>
      <c r="Q313" s="26">
        <f t="shared" si="137"/>
        <v>0</v>
      </c>
      <c r="R313" s="26">
        <f t="shared" si="138"/>
        <v>0</v>
      </c>
      <c r="S313" s="26">
        <f t="shared" si="139"/>
        <v>18</v>
      </c>
      <c r="T313" s="26">
        <f t="shared" si="140"/>
        <v>0</v>
      </c>
      <c r="U313" s="26">
        <f t="shared" si="141"/>
        <v>0</v>
      </c>
      <c r="V313" s="26">
        <f t="shared" si="142"/>
        <v>0</v>
      </c>
      <c r="W313" s="26">
        <f t="shared" si="143"/>
        <v>31</v>
      </c>
      <c r="X313" s="1">
        <f t="shared" si="144"/>
        <v>51200</v>
      </c>
      <c r="Y313" s="1">
        <f t="shared" si="145"/>
        <v>9</v>
      </c>
      <c r="Z313">
        <f t="shared" si="146"/>
        <v>2970</v>
      </c>
      <c r="AC313">
        <f t="shared" si="147"/>
        <v>309</v>
      </c>
      <c r="AD313">
        <f t="shared" si="148"/>
        <v>3</v>
      </c>
      <c r="AE313">
        <f t="shared" si="149"/>
        <v>31</v>
      </c>
      <c r="AF313">
        <f t="shared" si="150"/>
        <v>9</v>
      </c>
    </row>
    <row r="314" spans="1:32" x14ac:dyDescent="0.15">
      <c r="A314" s="26">
        <v>310</v>
      </c>
      <c r="B314" s="26">
        <f t="shared" si="122"/>
        <v>0</v>
      </c>
      <c r="C314" s="26">
        <f t="shared" si="123"/>
        <v>0</v>
      </c>
      <c r="D314" s="26">
        <f t="shared" si="124"/>
        <v>0</v>
      </c>
      <c r="E314" s="26">
        <f t="shared" si="125"/>
        <v>0</v>
      </c>
      <c r="F314" s="26">
        <f t="shared" si="126"/>
        <v>0</v>
      </c>
      <c r="G314" s="26">
        <f t="shared" si="127"/>
        <v>0</v>
      </c>
      <c r="H314" s="26">
        <f t="shared" si="128"/>
        <v>0</v>
      </c>
      <c r="I314" s="26">
        <f t="shared" si="129"/>
        <v>0</v>
      </c>
      <c r="J314" s="26">
        <f t="shared" si="130"/>
        <v>0</v>
      </c>
      <c r="K314" s="26">
        <f t="shared" si="131"/>
        <v>0</v>
      </c>
      <c r="L314" s="26">
        <f t="shared" si="132"/>
        <v>0</v>
      </c>
      <c r="M314" s="26">
        <f t="shared" si="133"/>
        <v>0</v>
      </c>
      <c r="N314" s="26">
        <f t="shared" si="134"/>
        <v>0</v>
      </c>
      <c r="O314" s="26">
        <f t="shared" si="135"/>
        <v>0</v>
      </c>
      <c r="P314" s="26">
        <f t="shared" si="136"/>
        <v>0</v>
      </c>
      <c r="Q314" s="26">
        <f t="shared" si="137"/>
        <v>0</v>
      </c>
      <c r="R314" s="26">
        <f t="shared" si="138"/>
        <v>0</v>
      </c>
      <c r="S314" s="26">
        <f t="shared" si="139"/>
        <v>20</v>
      </c>
      <c r="T314" s="26">
        <f t="shared" si="140"/>
        <v>0</v>
      </c>
      <c r="U314" s="26">
        <f t="shared" si="141"/>
        <v>0</v>
      </c>
      <c r="V314" s="26">
        <f t="shared" si="142"/>
        <v>0</v>
      </c>
      <c r="W314" s="26">
        <f t="shared" si="143"/>
        <v>31</v>
      </c>
      <c r="X314" s="1">
        <f t="shared" si="144"/>
        <v>102400</v>
      </c>
      <c r="Y314" s="1">
        <f t="shared" si="145"/>
        <v>10</v>
      </c>
      <c r="Z314">
        <f t="shared" si="146"/>
        <v>3528</v>
      </c>
      <c r="AC314">
        <f t="shared" si="147"/>
        <v>310</v>
      </c>
      <c r="AD314">
        <f t="shared" si="148"/>
        <v>3</v>
      </c>
      <c r="AE314">
        <f t="shared" si="149"/>
        <v>31</v>
      </c>
      <c r="AF314">
        <f t="shared" si="150"/>
        <v>10</v>
      </c>
    </row>
    <row r="315" spans="1:32" x14ac:dyDescent="0.15">
      <c r="A315" s="26">
        <v>311</v>
      </c>
      <c r="B315" s="26">
        <f t="shared" si="122"/>
        <v>0</v>
      </c>
      <c r="C315" s="26">
        <f t="shared" si="123"/>
        <v>0</v>
      </c>
      <c r="D315" s="26">
        <f t="shared" si="124"/>
        <v>0</v>
      </c>
      <c r="E315" s="26">
        <f t="shared" si="125"/>
        <v>0</v>
      </c>
      <c r="F315" s="26">
        <f t="shared" si="126"/>
        <v>0</v>
      </c>
      <c r="G315" s="26">
        <f t="shared" si="127"/>
        <v>0</v>
      </c>
      <c r="H315" s="26">
        <f t="shared" si="128"/>
        <v>0</v>
      </c>
      <c r="I315" s="26">
        <f t="shared" si="129"/>
        <v>0</v>
      </c>
      <c r="J315" s="26">
        <f t="shared" si="130"/>
        <v>0</v>
      </c>
      <c r="K315" s="26">
        <f t="shared" si="131"/>
        <v>0</v>
      </c>
      <c r="L315" s="26">
        <f t="shared" si="132"/>
        <v>0</v>
      </c>
      <c r="M315" s="26">
        <f t="shared" si="133"/>
        <v>0</v>
      </c>
      <c r="N315" s="26">
        <f t="shared" si="134"/>
        <v>0</v>
      </c>
      <c r="O315" s="26">
        <f t="shared" si="135"/>
        <v>0</v>
      </c>
      <c r="P315" s="26">
        <f t="shared" si="136"/>
        <v>0</v>
      </c>
      <c r="Q315" s="26">
        <f t="shared" si="137"/>
        <v>0</v>
      </c>
      <c r="R315" s="26">
        <f t="shared" si="138"/>
        <v>0</v>
      </c>
      <c r="S315" s="26">
        <f t="shared" si="139"/>
        <v>0</v>
      </c>
      <c r="T315" s="26">
        <f t="shared" si="140"/>
        <v>10</v>
      </c>
      <c r="U315" s="26">
        <f t="shared" si="141"/>
        <v>0</v>
      </c>
      <c r="V315" s="26">
        <f t="shared" si="142"/>
        <v>0</v>
      </c>
      <c r="W315" s="26">
        <f t="shared" si="143"/>
        <v>32</v>
      </c>
      <c r="X315" s="1">
        <f t="shared" si="144"/>
        <v>120</v>
      </c>
      <c r="Y315" s="1">
        <f t="shared" si="145"/>
        <v>1</v>
      </c>
      <c r="Z315">
        <f t="shared" si="146"/>
        <v>202</v>
      </c>
      <c r="AC315">
        <f t="shared" si="147"/>
        <v>301</v>
      </c>
      <c r="AD315">
        <f t="shared" si="148"/>
        <v>3</v>
      </c>
      <c r="AE315">
        <f t="shared" si="149"/>
        <v>32</v>
      </c>
      <c r="AF315">
        <f t="shared" si="150"/>
        <v>1</v>
      </c>
    </row>
    <row r="316" spans="1:32" x14ac:dyDescent="0.15">
      <c r="A316" s="26">
        <v>312</v>
      </c>
      <c r="B316" s="26">
        <f t="shared" si="122"/>
        <v>0</v>
      </c>
      <c r="C316" s="26">
        <f t="shared" si="123"/>
        <v>0</v>
      </c>
      <c r="D316" s="26">
        <f t="shared" si="124"/>
        <v>0</v>
      </c>
      <c r="E316" s="26">
        <f t="shared" si="125"/>
        <v>0</v>
      </c>
      <c r="F316" s="26">
        <f t="shared" si="126"/>
        <v>0</v>
      </c>
      <c r="G316" s="26">
        <f t="shared" si="127"/>
        <v>0</v>
      </c>
      <c r="H316" s="26">
        <f t="shared" si="128"/>
        <v>0</v>
      </c>
      <c r="I316" s="26">
        <f t="shared" si="129"/>
        <v>0</v>
      </c>
      <c r="J316" s="26">
        <f t="shared" si="130"/>
        <v>0</v>
      </c>
      <c r="K316" s="26">
        <f t="shared" si="131"/>
        <v>0</v>
      </c>
      <c r="L316" s="26">
        <f t="shared" si="132"/>
        <v>0</v>
      </c>
      <c r="M316" s="26">
        <f t="shared" si="133"/>
        <v>0</v>
      </c>
      <c r="N316" s="26">
        <f t="shared" si="134"/>
        <v>0</v>
      </c>
      <c r="O316" s="26">
        <f t="shared" si="135"/>
        <v>0</v>
      </c>
      <c r="P316" s="26">
        <f t="shared" si="136"/>
        <v>0</v>
      </c>
      <c r="Q316" s="26">
        <f t="shared" si="137"/>
        <v>0</v>
      </c>
      <c r="R316" s="26">
        <f t="shared" si="138"/>
        <v>0</v>
      </c>
      <c r="S316" s="26">
        <f t="shared" si="139"/>
        <v>0</v>
      </c>
      <c r="T316" s="26">
        <f t="shared" si="140"/>
        <v>20</v>
      </c>
      <c r="U316" s="26">
        <f t="shared" si="141"/>
        <v>0</v>
      </c>
      <c r="V316" s="26">
        <f t="shared" si="142"/>
        <v>0</v>
      </c>
      <c r="W316" s="26">
        <f t="shared" si="143"/>
        <v>32</v>
      </c>
      <c r="X316" s="1">
        <f t="shared" si="144"/>
        <v>400</v>
      </c>
      <c r="Y316" s="1">
        <f t="shared" si="145"/>
        <v>2</v>
      </c>
      <c r="Z316">
        <f t="shared" si="146"/>
        <v>360</v>
      </c>
      <c r="AC316">
        <f t="shared" si="147"/>
        <v>302</v>
      </c>
      <c r="AD316">
        <f t="shared" si="148"/>
        <v>3</v>
      </c>
      <c r="AE316">
        <f t="shared" si="149"/>
        <v>32</v>
      </c>
      <c r="AF316">
        <f t="shared" si="150"/>
        <v>2</v>
      </c>
    </row>
    <row r="317" spans="1:32" x14ac:dyDescent="0.15">
      <c r="A317" s="26">
        <v>313</v>
      </c>
      <c r="B317" s="26">
        <f t="shared" si="122"/>
        <v>0</v>
      </c>
      <c r="C317" s="26">
        <f t="shared" si="123"/>
        <v>0</v>
      </c>
      <c r="D317" s="26">
        <f t="shared" si="124"/>
        <v>0</v>
      </c>
      <c r="E317" s="26">
        <f t="shared" si="125"/>
        <v>0</v>
      </c>
      <c r="F317" s="26">
        <f t="shared" si="126"/>
        <v>0</v>
      </c>
      <c r="G317" s="26">
        <f t="shared" si="127"/>
        <v>0</v>
      </c>
      <c r="H317" s="26">
        <f t="shared" si="128"/>
        <v>0</v>
      </c>
      <c r="I317" s="26">
        <f t="shared" si="129"/>
        <v>0</v>
      </c>
      <c r="J317" s="26">
        <f t="shared" si="130"/>
        <v>0</v>
      </c>
      <c r="K317" s="26">
        <f t="shared" si="131"/>
        <v>0</v>
      </c>
      <c r="L317" s="26">
        <f t="shared" si="132"/>
        <v>0</v>
      </c>
      <c r="M317" s="26">
        <f t="shared" si="133"/>
        <v>0</v>
      </c>
      <c r="N317" s="26">
        <f t="shared" si="134"/>
        <v>0</v>
      </c>
      <c r="O317" s="26">
        <f t="shared" si="135"/>
        <v>0</v>
      </c>
      <c r="P317" s="26">
        <f t="shared" si="136"/>
        <v>0</v>
      </c>
      <c r="Q317" s="26">
        <f t="shared" si="137"/>
        <v>0</v>
      </c>
      <c r="R317" s="26">
        <f t="shared" si="138"/>
        <v>0</v>
      </c>
      <c r="S317" s="26">
        <f t="shared" si="139"/>
        <v>0</v>
      </c>
      <c r="T317" s="26">
        <f t="shared" si="140"/>
        <v>30</v>
      </c>
      <c r="U317" s="26">
        <f t="shared" si="141"/>
        <v>0</v>
      </c>
      <c r="V317" s="26">
        <f t="shared" si="142"/>
        <v>0</v>
      </c>
      <c r="W317" s="26">
        <f t="shared" si="143"/>
        <v>32</v>
      </c>
      <c r="X317" s="1">
        <f t="shared" si="144"/>
        <v>800</v>
      </c>
      <c r="Y317" s="1">
        <f t="shared" si="145"/>
        <v>3</v>
      </c>
      <c r="Z317">
        <f t="shared" si="146"/>
        <v>585</v>
      </c>
      <c r="AC317">
        <f t="shared" si="147"/>
        <v>303</v>
      </c>
      <c r="AD317">
        <f t="shared" si="148"/>
        <v>3</v>
      </c>
      <c r="AE317">
        <f t="shared" si="149"/>
        <v>32</v>
      </c>
      <c r="AF317">
        <f t="shared" si="150"/>
        <v>3</v>
      </c>
    </row>
    <row r="318" spans="1:32" x14ac:dyDescent="0.15">
      <c r="A318" s="26">
        <v>314</v>
      </c>
      <c r="B318" s="26">
        <f t="shared" si="122"/>
        <v>0</v>
      </c>
      <c r="C318" s="26">
        <f t="shared" si="123"/>
        <v>0</v>
      </c>
      <c r="D318" s="26">
        <f t="shared" si="124"/>
        <v>0</v>
      </c>
      <c r="E318" s="26">
        <f t="shared" si="125"/>
        <v>0</v>
      </c>
      <c r="F318" s="26">
        <f t="shared" si="126"/>
        <v>0</v>
      </c>
      <c r="G318" s="26">
        <f t="shared" si="127"/>
        <v>0</v>
      </c>
      <c r="H318" s="26">
        <f t="shared" si="128"/>
        <v>0</v>
      </c>
      <c r="I318" s="26">
        <f t="shared" si="129"/>
        <v>0</v>
      </c>
      <c r="J318" s="26">
        <f t="shared" si="130"/>
        <v>0</v>
      </c>
      <c r="K318" s="26">
        <f t="shared" si="131"/>
        <v>0</v>
      </c>
      <c r="L318" s="26">
        <f t="shared" si="132"/>
        <v>0</v>
      </c>
      <c r="M318" s="26">
        <f t="shared" si="133"/>
        <v>0</v>
      </c>
      <c r="N318" s="26">
        <f t="shared" si="134"/>
        <v>0</v>
      </c>
      <c r="O318" s="26">
        <f t="shared" si="135"/>
        <v>0</v>
      </c>
      <c r="P318" s="26">
        <f t="shared" si="136"/>
        <v>0</v>
      </c>
      <c r="Q318" s="26">
        <f t="shared" si="137"/>
        <v>0</v>
      </c>
      <c r="R318" s="26">
        <f t="shared" si="138"/>
        <v>0</v>
      </c>
      <c r="S318" s="26">
        <f t="shared" si="139"/>
        <v>0</v>
      </c>
      <c r="T318" s="26">
        <f t="shared" si="140"/>
        <v>40</v>
      </c>
      <c r="U318" s="26">
        <f t="shared" si="141"/>
        <v>0</v>
      </c>
      <c r="V318" s="26">
        <f t="shared" si="142"/>
        <v>0</v>
      </c>
      <c r="W318" s="26">
        <f t="shared" si="143"/>
        <v>32</v>
      </c>
      <c r="X318" s="1">
        <f t="shared" si="144"/>
        <v>1600</v>
      </c>
      <c r="Y318" s="1">
        <f t="shared" si="145"/>
        <v>4</v>
      </c>
      <c r="Z318">
        <f t="shared" si="146"/>
        <v>810</v>
      </c>
      <c r="AC318">
        <f t="shared" si="147"/>
        <v>304</v>
      </c>
      <c r="AD318">
        <f t="shared" si="148"/>
        <v>3</v>
      </c>
      <c r="AE318">
        <f t="shared" si="149"/>
        <v>32</v>
      </c>
      <c r="AF318">
        <f t="shared" si="150"/>
        <v>4</v>
      </c>
    </row>
    <row r="319" spans="1:32" x14ac:dyDescent="0.15">
      <c r="A319" s="26">
        <v>315</v>
      </c>
      <c r="B319" s="26">
        <f t="shared" si="122"/>
        <v>0</v>
      </c>
      <c r="C319" s="26">
        <f t="shared" si="123"/>
        <v>0</v>
      </c>
      <c r="D319" s="26">
        <f t="shared" si="124"/>
        <v>0</v>
      </c>
      <c r="E319" s="26">
        <f t="shared" si="125"/>
        <v>0</v>
      </c>
      <c r="F319" s="26">
        <f t="shared" si="126"/>
        <v>0</v>
      </c>
      <c r="G319" s="26">
        <f t="shared" si="127"/>
        <v>0</v>
      </c>
      <c r="H319" s="26">
        <f t="shared" si="128"/>
        <v>0</v>
      </c>
      <c r="I319" s="26">
        <f t="shared" si="129"/>
        <v>0</v>
      </c>
      <c r="J319" s="26">
        <f t="shared" si="130"/>
        <v>0</v>
      </c>
      <c r="K319" s="26">
        <f t="shared" si="131"/>
        <v>0</v>
      </c>
      <c r="L319" s="26">
        <f t="shared" si="132"/>
        <v>0</v>
      </c>
      <c r="M319" s="26">
        <f t="shared" si="133"/>
        <v>0</v>
      </c>
      <c r="N319" s="26">
        <f t="shared" si="134"/>
        <v>0</v>
      </c>
      <c r="O319" s="26">
        <f t="shared" si="135"/>
        <v>0</v>
      </c>
      <c r="P319" s="26">
        <f t="shared" si="136"/>
        <v>0</v>
      </c>
      <c r="Q319" s="26">
        <f t="shared" si="137"/>
        <v>0</v>
      </c>
      <c r="R319" s="26">
        <f t="shared" si="138"/>
        <v>0</v>
      </c>
      <c r="S319" s="26">
        <f t="shared" si="139"/>
        <v>0</v>
      </c>
      <c r="T319" s="26">
        <f t="shared" si="140"/>
        <v>50</v>
      </c>
      <c r="U319" s="26">
        <f t="shared" si="141"/>
        <v>0</v>
      </c>
      <c r="V319" s="26">
        <f t="shared" si="142"/>
        <v>0</v>
      </c>
      <c r="W319" s="26">
        <f t="shared" si="143"/>
        <v>32</v>
      </c>
      <c r="X319" s="1">
        <f t="shared" si="144"/>
        <v>3200</v>
      </c>
      <c r="Y319" s="1">
        <f t="shared" si="145"/>
        <v>5</v>
      </c>
      <c r="Z319">
        <f t="shared" si="146"/>
        <v>1125</v>
      </c>
      <c r="AC319">
        <f t="shared" si="147"/>
        <v>305</v>
      </c>
      <c r="AD319">
        <f t="shared" si="148"/>
        <v>3</v>
      </c>
      <c r="AE319">
        <f t="shared" si="149"/>
        <v>32</v>
      </c>
      <c r="AF319">
        <f t="shared" si="150"/>
        <v>5</v>
      </c>
    </row>
    <row r="320" spans="1:32" x14ac:dyDescent="0.15">
      <c r="A320" s="26">
        <v>316</v>
      </c>
      <c r="B320" s="26">
        <f t="shared" si="122"/>
        <v>0</v>
      </c>
      <c r="C320" s="26">
        <f t="shared" si="123"/>
        <v>0</v>
      </c>
      <c r="D320" s="26">
        <f t="shared" si="124"/>
        <v>0</v>
      </c>
      <c r="E320" s="26">
        <f t="shared" si="125"/>
        <v>0</v>
      </c>
      <c r="F320" s="26">
        <f t="shared" si="126"/>
        <v>0</v>
      </c>
      <c r="G320" s="26">
        <f t="shared" si="127"/>
        <v>0</v>
      </c>
      <c r="H320" s="26">
        <f t="shared" si="128"/>
        <v>0</v>
      </c>
      <c r="I320" s="26">
        <f t="shared" si="129"/>
        <v>0</v>
      </c>
      <c r="J320" s="26">
        <f t="shared" si="130"/>
        <v>0</v>
      </c>
      <c r="K320" s="26">
        <f t="shared" si="131"/>
        <v>0</v>
      </c>
      <c r="L320" s="26">
        <f t="shared" si="132"/>
        <v>0</v>
      </c>
      <c r="M320" s="26">
        <f t="shared" si="133"/>
        <v>0</v>
      </c>
      <c r="N320" s="26">
        <f t="shared" si="134"/>
        <v>0</v>
      </c>
      <c r="O320" s="26">
        <f t="shared" si="135"/>
        <v>0</v>
      </c>
      <c r="P320" s="26">
        <f t="shared" si="136"/>
        <v>0</v>
      </c>
      <c r="Q320" s="26">
        <f t="shared" si="137"/>
        <v>0</v>
      </c>
      <c r="R320" s="26">
        <f t="shared" si="138"/>
        <v>0</v>
      </c>
      <c r="S320" s="26">
        <f t="shared" si="139"/>
        <v>0</v>
      </c>
      <c r="T320" s="26">
        <f t="shared" si="140"/>
        <v>60</v>
      </c>
      <c r="U320" s="26">
        <f t="shared" si="141"/>
        <v>0</v>
      </c>
      <c r="V320" s="26">
        <f t="shared" si="142"/>
        <v>0</v>
      </c>
      <c r="W320" s="26">
        <f t="shared" si="143"/>
        <v>32</v>
      </c>
      <c r="X320" s="1">
        <f t="shared" si="144"/>
        <v>6400</v>
      </c>
      <c r="Y320" s="1">
        <f t="shared" si="145"/>
        <v>6</v>
      </c>
      <c r="Z320">
        <f t="shared" si="146"/>
        <v>1440</v>
      </c>
      <c r="AC320">
        <f t="shared" si="147"/>
        <v>306</v>
      </c>
      <c r="AD320">
        <f t="shared" si="148"/>
        <v>3</v>
      </c>
      <c r="AE320">
        <f t="shared" si="149"/>
        <v>32</v>
      </c>
      <c r="AF320">
        <f t="shared" si="150"/>
        <v>6</v>
      </c>
    </row>
    <row r="321" spans="1:32" x14ac:dyDescent="0.15">
      <c r="A321" s="26">
        <v>317</v>
      </c>
      <c r="B321" s="26">
        <f t="shared" si="122"/>
        <v>0</v>
      </c>
      <c r="C321" s="26">
        <f t="shared" si="123"/>
        <v>0</v>
      </c>
      <c r="D321" s="26">
        <f t="shared" si="124"/>
        <v>0</v>
      </c>
      <c r="E321" s="26">
        <f t="shared" si="125"/>
        <v>0</v>
      </c>
      <c r="F321" s="26">
        <f t="shared" si="126"/>
        <v>0</v>
      </c>
      <c r="G321" s="26">
        <f t="shared" si="127"/>
        <v>0</v>
      </c>
      <c r="H321" s="26">
        <f t="shared" si="128"/>
        <v>0</v>
      </c>
      <c r="I321" s="26">
        <f t="shared" si="129"/>
        <v>0</v>
      </c>
      <c r="J321" s="26">
        <f t="shared" si="130"/>
        <v>0</v>
      </c>
      <c r="K321" s="26">
        <f t="shared" si="131"/>
        <v>0</v>
      </c>
      <c r="L321" s="26">
        <f t="shared" si="132"/>
        <v>0</v>
      </c>
      <c r="M321" s="26">
        <f t="shared" si="133"/>
        <v>0</v>
      </c>
      <c r="N321" s="26">
        <f t="shared" si="134"/>
        <v>0</v>
      </c>
      <c r="O321" s="26">
        <f t="shared" si="135"/>
        <v>0</v>
      </c>
      <c r="P321" s="26">
        <f t="shared" si="136"/>
        <v>0</v>
      </c>
      <c r="Q321" s="26">
        <f t="shared" si="137"/>
        <v>0</v>
      </c>
      <c r="R321" s="26">
        <f t="shared" si="138"/>
        <v>0</v>
      </c>
      <c r="S321" s="26">
        <f t="shared" si="139"/>
        <v>0</v>
      </c>
      <c r="T321" s="26">
        <f t="shared" si="140"/>
        <v>70</v>
      </c>
      <c r="U321" s="26">
        <f t="shared" si="141"/>
        <v>0</v>
      </c>
      <c r="V321" s="26">
        <f t="shared" si="142"/>
        <v>0</v>
      </c>
      <c r="W321" s="26">
        <f t="shared" si="143"/>
        <v>32</v>
      </c>
      <c r="X321" s="1">
        <f t="shared" si="144"/>
        <v>12800</v>
      </c>
      <c r="Y321" s="1">
        <f t="shared" si="145"/>
        <v>7</v>
      </c>
      <c r="Z321">
        <f t="shared" si="146"/>
        <v>1950</v>
      </c>
      <c r="AC321">
        <f t="shared" si="147"/>
        <v>307</v>
      </c>
      <c r="AD321">
        <f t="shared" si="148"/>
        <v>3</v>
      </c>
      <c r="AE321">
        <f t="shared" si="149"/>
        <v>32</v>
      </c>
      <c r="AF321">
        <f t="shared" si="150"/>
        <v>7</v>
      </c>
    </row>
    <row r="322" spans="1:32" x14ac:dyDescent="0.15">
      <c r="A322" s="26">
        <v>318</v>
      </c>
      <c r="B322" s="26">
        <f t="shared" si="122"/>
        <v>0</v>
      </c>
      <c r="C322" s="26">
        <f t="shared" si="123"/>
        <v>0</v>
      </c>
      <c r="D322" s="26">
        <f t="shared" si="124"/>
        <v>0</v>
      </c>
      <c r="E322" s="26">
        <f t="shared" si="125"/>
        <v>0</v>
      </c>
      <c r="F322" s="26">
        <f t="shared" si="126"/>
        <v>0</v>
      </c>
      <c r="G322" s="26">
        <f t="shared" si="127"/>
        <v>0</v>
      </c>
      <c r="H322" s="26">
        <f t="shared" si="128"/>
        <v>0</v>
      </c>
      <c r="I322" s="26">
        <f t="shared" si="129"/>
        <v>0</v>
      </c>
      <c r="J322" s="26">
        <f t="shared" si="130"/>
        <v>0</v>
      </c>
      <c r="K322" s="26">
        <f t="shared" si="131"/>
        <v>0</v>
      </c>
      <c r="L322" s="26">
        <f t="shared" si="132"/>
        <v>0</v>
      </c>
      <c r="M322" s="26">
        <f t="shared" si="133"/>
        <v>0</v>
      </c>
      <c r="N322" s="26">
        <f t="shared" si="134"/>
        <v>0</v>
      </c>
      <c r="O322" s="26">
        <f t="shared" si="135"/>
        <v>0</v>
      </c>
      <c r="P322" s="26">
        <f t="shared" si="136"/>
        <v>0</v>
      </c>
      <c r="Q322" s="26">
        <f t="shared" si="137"/>
        <v>0</v>
      </c>
      <c r="R322" s="26">
        <f t="shared" si="138"/>
        <v>0</v>
      </c>
      <c r="S322" s="26">
        <f t="shared" si="139"/>
        <v>0</v>
      </c>
      <c r="T322" s="26">
        <f t="shared" si="140"/>
        <v>80</v>
      </c>
      <c r="U322" s="26">
        <f t="shared" si="141"/>
        <v>0</v>
      </c>
      <c r="V322" s="26">
        <f t="shared" si="142"/>
        <v>0</v>
      </c>
      <c r="W322" s="26">
        <f t="shared" si="143"/>
        <v>32</v>
      </c>
      <c r="X322" s="1">
        <f t="shared" si="144"/>
        <v>25600</v>
      </c>
      <c r="Y322" s="1">
        <f t="shared" si="145"/>
        <v>8</v>
      </c>
      <c r="Z322">
        <f t="shared" si="146"/>
        <v>2460</v>
      </c>
      <c r="AC322">
        <f t="shared" si="147"/>
        <v>308</v>
      </c>
      <c r="AD322">
        <f t="shared" si="148"/>
        <v>3</v>
      </c>
      <c r="AE322">
        <f t="shared" si="149"/>
        <v>32</v>
      </c>
      <c r="AF322">
        <f t="shared" si="150"/>
        <v>8</v>
      </c>
    </row>
    <row r="323" spans="1:32" x14ac:dyDescent="0.15">
      <c r="A323" s="26">
        <v>319</v>
      </c>
      <c r="B323" s="26">
        <f t="shared" si="122"/>
        <v>0</v>
      </c>
      <c r="C323" s="26">
        <f t="shared" si="123"/>
        <v>0</v>
      </c>
      <c r="D323" s="26">
        <f t="shared" si="124"/>
        <v>0</v>
      </c>
      <c r="E323" s="26">
        <f t="shared" si="125"/>
        <v>0</v>
      </c>
      <c r="F323" s="26">
        <f t="shared" si="126"/>
        <v>0</v>
      </c>
      <c r="G323" s="26">
        <f t="shared" si="127"/>
        <v>0</v>
      </c>
      <c r="H323" s="26">
        <f t="shared" si="128"/>
        <v>0</v>
      </c>
      <c r="I323" s="26">
        <f t="shared" si="129"/>
        <v>0</v>
      </c>
      <c r="J323" s="26">
        <f t="shared" si="130"/>
        <v>0</v>
      </c>
      <c r="K323" s="26">
        <f t="shared" si="131"/>
        <v>0</v>
      </c>
      <c r="L323" s="26">
        <f t="shared" si="132"/>
        <v>0</v>
      </c>
      <c r="M323" s="26">
        <f t="shared" si="133"/>
        <v>0</v>
      </c>
      <c r="N323" s="26">
        <f t="shared" si="134"/>
        <v>0</v>
      </c>
      <c r="O323" s="26">
        <f t="shared" si="135"/>
        <v>0</v>
      </c>
      <c r="P323" s="26">
        <f t="shared" si="136"/>
        <v>0</v>
      </c>
      <c r="Q323" s="26">
        <f t="shared" si="137"/>
        <v>0</v>
      </c>
      <c r="R323" s="26">
        <f t="shared" si="138"/>
        <v>0</v>
      </c>
      <c r="S323" s="26">
        <f t="shared" si="139"/>
        <v>0</v>
      </c>
      <c r="T323" s="26">
        <f t="shared" si="140"/>
        <v>90</v>
      </c>
      <c r="U323" s="26">
        <f t="shared" si="141"/>
        <v>0</v>
      </c>
      <c r="V323" s="26">
        <f t="shared" si="142"/>
        <v>0</v>
      </c>
      <c r="W323" s="26">
        <f t="shared" si="143"/>
        <v>32</v>
      </c>
      <c r="X323" s="1">
        <f t="shared" si="144"/>
        <v>51200</v>
      </c>
      <c r="Y323" s="1">
        <f t="shared" si="145"/>
        <v>9</v>
      </c>
      <c r="Z323">
        <f t="shared" si="146"/>
        <v>2970</v>
      </c>
      <c r="AC323">
        <f t="shared" si="147"/>
        <v>309</v>
      </c>
      <c r="AD323">
        <f t="shared" si="148"/>
        <v>3</v>
      </c>
      <c r="AE323">
        <f t="shared" si="149"/>
        <v>32</v>
      </c>
      <c r="AF323">
        <f t="shared" si="150"/>
        <v>9</v>
      </c>
    </row>
    <row r="324" spans="1:32" x14ac:dyDescent="0.15">
      <c r="A324" s="26">
        <v>320</v>
      </c>
      <c r="B324" s="26">
        <f t="shared" si="122"/>
        <v>0</v>
      </c>
      <c r="C324" s="26">
        <f t="shared" si="123"/>
        <v>0</v>
      </c>
      <c r="D324" s="26">
        <f t="shared" si="124"/>
        <v>0</v>
      </c>
      <c r="E324" s="26">
        <f t="shared" si="125"/>
        <v>0</v>
      </c>
      <c r="F324" s="26">
        <f t="shared" si="126"/>
        <v>0</v>
      </c>
      <c r="G324" s="26">
        <f t="shared" si="127"/>
        <v>0</v>
      </c>
      <c r="H324" s="26">
        <f t="shared" si="128"/>
        <v>0</v>
      </c>
      <c r="I324" s="26">
        <f t="shared" si="129"/>
        <v>0</v>
      </c>
      <c r="J324" s="26">
        <f t="shared" si="130"/>
        <v>0</v>
      </c>
      <c r="K324" s="26">
        <f t="shared" si="131"/>
        <v>0</v>
      </c>
      <c r="L324" s="26">
        <f t="shared" si="132"/>
        <v>0</v>
      </c>
      <c r="M324" s="26">
        <f t="shared" si="133"/>
        <v>0</v>
      </c>
      <c r="N324" s="26">
        <f t="shared" si="134"/>
        <v>0</v>
      </c>
      <c r="O324" s="26">
        <f t="shared" si="135"/>
        <v>0</v>
      </c>
      <c r="P324" s="26">
        <f t="shared" si="136"/>
        <v>0</v>
      </c>
      <c r="Q324" s="26">
        <f t="shared" si="137"/>
        <v>0</v>
      </c>
      <c r="R324" s="26">
        <f t="shared" si="138"/>
        <v>0</v>
      </c>
      <c r="S324" s="26">
        <f t="shared" si="139"/>
        <v>0</v>
      </c>
      <c r="T324" s="26">
        <f t="shared" si="140"/>
        <v>100</v>
      </c>
      <c r="U324" s="26">
        <f t="shared" si="141"/>
        <v>0</v>
      </c>
      <c r="V324" s="26">
        <f t="shared" si="142"/>
        <v>0</v>
      </c>
      <c r="W324" s="26">
        <f t="shared" si="143"/>
        <v>32</v>
      </c>
      <c r="X324" s="1">
        <f t="shared" si="144"/>
        <v>102400</v>
      </c>
      <c r="Y324" s="1">
        <f t="shared" si="145"/>
        <v>10</v>
      </c>
      <c r="Z324">
        <f t="shared" si="146"/>
        <v>3528</v>
      </c>
      <c r="AC324">
        <f t="shared" si="147"/>
        <v>310</v>
      </c>
      <c r="AD324">
        <f t="shared" si="148"/>
        <v>3</v>
      </c>
      <c r="AE324">
        <f t="shared" si="149"/>
        <v>32</v>
      </c>
      <c r="AF324">
        <f t="shared" si="150"/>
        <v>10</v>
      </c>
    </row>
    <row r="325" spans="1:32" x14ac:dyDescent="0.15">
      <c r="A325" s="26">
        <v>321</v>
      </c>
      <c r="B325" s="26">
        <f t="shared" si="122"/>
        <v>0</v>
      </c>
      <c r="C325" s="26">
        <f t="shared" si="123"/>
        <v>0</v>
      </c>
      <c r="D325" s="26">
        <f t="shared" si="124"/>
        <v>0</v>
      </c>
      <c r="E325" s="26">
        <f t="shared" si="125"/>
        <v>0</v>
      </c>
      <c r="F325" s="26">
        <f t="shared" si="126"/>
        <v>0</v>
      </c>
      <c r="G325" s="26">
        <f t="shared" si="127"/>
        <v>0</v>
      </c>
      <c r="H325" s="26">
        <f t="shared" si="128"/>
        <v>0</v>
      </c>
      <c r="I325" s="26">
        <f t="shared" si="129"/>
        <v>0</v>
      </c>
      <c r="J325" s="26">
        <f t="shared" si="130"/>
        <v>0</v>
      </c>
      <c r="K325" s="26">
        <f t="shared" si="131"/>
        <v>0</v>
      </c>
      <c r="L325" s="26">
        <f t="shared" si="132"/>
        <v>0</v>
      </c>
      <c r="M325" s="26">
        <f t="shared" si="133"/>
        <v>0</v>
      </c>
      <c r="N325" s="26">
        <f t="shared" si="134"/>
        <v>0</v>
      </c>
      <c r="O325" s="26">
        <f t="shared" si="135"/>
        <v>0</v>
      </c>
      <c r="P325" s="26">
        <f t="shared" si="136"/>
        <v>0</v>
      </c>
      <c r="Q325" s="26">
        <f t="shared" si="137"/>
        <v>0</v>
      </c>
      <c r="R325" s="26">
        <f t="shared" si="138"/>
        <v>0</v>
      </c>
      <c r="S325" s="26">
        <f t="shared" si="139"/>
        <v>0</v>
      </c>
      <c r="T325" s="26">
        <f t="shared" si="140"/>
        <v>0</v>
      </c>
      <c r="U325" s="26">
        <f t="shared" si="141"/>
        <v>2</v>
      </c>
      <c r="V325" s="26">
        <f t="shared" si="142"/>
        <v>0</v>
      </c>
      <c r="W325" s="26">
        <f t="shared" si="143"/>
        <v>33</v>
      </c>
      <c r="X325" s="1">
        <f t="shared" si="144"/>
        <v>120</v>
      </c>
      <c r="Y325" s="1">
        <f t="shared" si="145"/>
        <v>1</v>
      </c>
      <c r="Z325">
        <f t="shared" si="146"/>
        <v>202</v>
      </c>
      <c r="AC325">
        <f t="shared" si="147"/>
        <v>301</v>
      </c>
      <c r="AD325">
        <f t="shared" si="148"/>
        <v>3</v>
      </c>
      <c r="AE325">
        <f t="shared" si="149"/>
        <v>33</v>
      </c>
      <c r="AF325">
        <f t="shared" si="150"/>
        <v>1</v>
      </c>
    </row>
    <row r="326" spans="1:32" x14ac:dyDescent="0.15">
      <c r="A326" s="26">
        <v>322</v>
      </c>
      <c r="B326" s="26">
        <f t="shared" ref="B326:B364" si="151">VLOOKUP($AE326,$AL:$BG,AM$3-1,FALSE)*VLOOKUP($AC326,$BK:$CO,BS$1,FALSE)</f>
        <v>0</v>
      </c>
      <c r="C326" s="26">
        <f t="shared" ref="C326:C364" si="152">VLOOKUP($AE326,$AL:$BG,AN$3-1,FALSE)*VLOOKUP($AC326,$BK:$CO,BT$1,FALSE)</f>
        <v>0</v>
      </c>
      <c r="D326" s="26">
        <f t="shared" ref="D326:D364" si="153">VLOOKUP($AE326,$AL:$BG,AO$3-1,FALSE)*VLOOKUP($AC326,$BK:$CO,BU$1,FALSE)</f>
        <v>0</v>
      </c>
      <c r="E326" s="26">
        <f t="shared" ref="E326:E364" si="154">VLOOKUP($AE326,$AL:$BG,AP$3-1,FALSE)*VLOOKUP($AC326,$BK:$CO,BV$1,FALSE)</f>
        <v>0</v>
      </c>
      <c r="F326" s="26">
        <f t="shared" ref="F326:F364" si="155">VLOOKUP($AE326,$AL:$BG,AQ$3-1,FALSE)*VLOOKUP($AC326,$BK:$CO,BW$1,FALSE)</f>
        <v>0</v>
      </c>
      <c r="G326" s="26">
        <f t="shared" ref="G326:G364" si="156">VLOOKUP($AE326,$AL:$BG,AR$3-1,FALSE)*VLOOKUP($AC326,$BK:$CO,BX$1,FALSE)</f>
        <v>0</v>
      </c>
      <c r="H326" s="26">
        <f t="shared" ref="H326:H364" si="157">VLOOKUP($AE326,$AL:$BG,AS$3-1,FALSE)*VLOOKUP($AC326,$BK:$CO,BY$1,FALSE)</f>
        <v>0</v>
      </c>
      <c r="I326" s="26">
        <f t="shared" ref="I326:I364" si="158">VLOOKUP($AE326,$AL:$BG,AT$3-1,FALSE)*VLOOKUP($AC326,$BK:$CO,BZ$1,FALSE)</f>
        <v>0</v>
      </c>
      <c r="J326" s="26">
        <f t="shared" ref="J326:J364" si="159">VLOOKUP($AE326,$AL:$BG,AU$3-1,FALSE)*VLOOKUP($AC326,$BK:$CO,CA$1,FALSE)</f>
        <v>0</v>
      </c>
      <c r="K326" s="26">
        <f t="shared" ref="K326:K364" si="160">VLOOKUP($AE326,$AL:$BG,AV$3-1,FALSE)*VLOOKUP($AC326,$BK:$CO,CB$1,FALSE)</f>
        <v>0</v>
      </c>
      <c r="L326" s="26">
        <f t="shared" ref="L326:L364" si="161">VLOOKUP($AE326,$AL:$BG,AW$3-1,FALSE)*VLOOKUP($AC326,$BK:$CO,CC$1,FALSE)</f>
        <v>0</v>
      </c>
      <c r="M326" s="26">
        <f t="shared" ref="M326:M364" si="162">VLOOKUP($AE326,$AL:$BG,AX$3-1,FALSE)*VLOOKUP($AC326,$BK:$CO,CD$1,FALSE)</f>
        <v>0</v>
      </c>
      <c r="N326" s="26">
        <f t="shared" ref="N326:N364" si="163">VLOOKUP($AE326,$AL:$BG,AY$3-1,FALSE)*VLOOKUP($AC326,$BK:$CO,CE$1,FALSE)</f>
        <v>0</v>
      </c>
      <c r="O326" s="26">
        <f t="shared" ref="O326:O364" si="164">VLOOKUP($AE326,$AL:$BG,AZ$3-1,FALSE)*VLOOKUP($AC326,$BK:$CO,CF$1,FALSE)</f>
        <v>0</v>
      </c>
      <c r="P326" s="26">
        <f t="shared" ref="P326:P364" si="165">VLOOKUP($AE326,$AL:$BG,BA$3-1,FALSE)*VLOOKUP($AC326,$BK:$CO,CG$1,FALSE)</f>
        <v>0</v>
      </c>
      <c r="Q326" s="26">
        <f t="shared" ref="Q326:Q364" si="166">VLOOKUP($AE326,$AL:$BG,BB$3-1,FALSE)*VLOOKUP($AC326,$BK:$CO,CH$1,FALSE)</f>
        <v>0</v>
      </c>
      <c r="R326" s="26">
        <f t="shared" ref="R326:R364" si="167">VLOOKUP($AE326,$AL:$BG,BC$3-1,FALSE)*VLOOKUP($AC326,$BK:$CO,CI$1,FALSE)</f>
        <v>0</v>
      </c>
      <c r="S326" s="26">
        <f t="shared" ref="S326:S364" si="168">VLOOKUP($AE326,$AL:$BG,BD$3-1,FALSE)*VLOOKUP($AC326,$BK:$CO,CJ$1,FALSE)</f>
        <v>0</v>
      </c>
      <c r="T326" s="26">
        <f t="shared" ref="T326:T364" si="169">VLOOKUP($AE326,$AL:$BG,BE$3-1,FALSE)*VLOOKUP($AC326,$BK:$CO,CK$1,FALSE)</f>
        <v>0</v>
      </c>
      <c r="U326" s="26">
        <f t="shared" ref="U326:U364" si="170">VLOOKUP($AE326,$AL:$BG,BF$3-1,FALSE)*VLOOKUP($AC326,$BK:$CO,CL$1,FALSE)</f>
        <v>4</v>
      </c>
      <c r="V326" s="26">
        <f t="shared" ref="V326:V364" si="171">VLOOKUP($AE326,$AL:$BG,BG$3-1,FALSE)*VLOOKUP($AC326,$BK:$CO,CM$1,FALSE)</f>
        <v>0</v>
      </c>
      <c r="W326" s="26">
        <f t="shared" ref="W326:W364" si="172">AE326</f>
        <v>33</v>
      </c>
      <c r="X326" s="1">
        <f t="shared" ref="X326:X364" si="173">VLOOKUP(AC326,BK:CO,31)</f>
        <v>400</v>
      </c>
      <c r="Y326" s="1">
        <f t="shared" ref="Y326:Y364" si="174">AF326</f>
        <v>2</v>
      </c>
      <c r="Z326">
        <f t="shared" ref="Z326:Z364" si="175">VLOOKUP(AC326,BK:CN,30)</f>
        <v>360</v>
      </c>
      <c r="AC326">
        <f t="shared" ref="AC326:AC364" si="176">AD326*100+AF326</f>
        <v>302</v>
      </c>
      <c r="AD326">
        <f t="shared" ref="AD326:AD364" si="177">VLOOKUP(AE326,AJ:AK,2,FALSE)</f>
        <v>3</v>
      </c>
      <c r="AE326">
        <f t="shared" si="149"/>
        <v>33</v>
      </c>
      <c r="AF326">
        <f t="shared" si="150"/>
        <v>2</v>
      </c>
    </row>
    <row r="327" spans="1:32" x14ac:dyDescent="0.15">
      <c r="A327" s="26">
        <v>323</v>
      </c>
      <c r="B327" s="26">
        <f t="shared" si="151"/>
        <v>0</v>
      </c>
      <c r="C327" s="26">
        <f t="shared" si="152"/>
        <v>0</v>
      </c>
      <c r="D327" s="26">
        <f t="shared" si="153"/>
        <v>0</v>
      </c>
      <c r="E327" s="26">
        <f t="shared" si="154"/>
        <v>0</v>
      </c>
      <c r="F327" s="26">
        <f t="shared" si="155"/>
        <v>0</v>
      </c>
      <c r="G327" s="26">
        <f t="shared" si="156"/>
        <v>0</v>
      </c>
      <c r="H327" s="26">
        <f t="shared" si="157"/>
        <v>0</v>
      </c>
      <c r="I327" s="26">
        <f t="shared" si="158"/>
        <v>0</v>
      </c>
      <c r="J327" s="26">
        <f t="shared" si="159"/>
        <v>0</v>
      </c>
      <c r="K327" s="26">
        <f t="shared" si="160"/>
        <v>0</v>
      </c>
      <c r="L327" s="26">
        <f t="shared" si="161"/>
        <v>0</v>
      </c>
      <c r="M327" s="26">
        <f t="shared" si="162"/>
        <v>0</v>
      </c>
      <c r="N327" s="26">
        <f t="shared" si="163"/>
        <v>0</v>
      </c>
      <c r="O327" s="26">
        <f t="shared" si="164"/>
        <v>0</v>
      </c>
      <c r="P327" s="26">
        <f t="shared" si="165"/>
        <v>0</v>
      </c>
      <c r="Q327" s="26">
        <f t="shared" si="166"/>
        <v>0</v>
      </c>
      <c r="R327" s="26">
        <f t="shared" si="167"/>
        <v>0</v>
      </c>
      <c r="S327" s="26">
        <f t="shared" si="168"/>
        <v>0</v>
      </c>
      <c r="T327" s="26">
        <f t="shared" si="169"/>
        <v>0</v>
      </c>
      <c r="U327" s="26">
        <f t="shared" si="170"/>
        <v>6</v>
      </c>
      <c r="V327" s="26">
        <f t="shared" si="171"/>
        <v>0</v>
      </c>
      <c r="W327" s="26">
        <f t="shared" si="172"/>
        <v>33</v>
      </c>
      <c r="X327" s="1">
        <f t="shared" si="173"/>
        <v>800</v>
      </c>
      <c r="Y327" s="1">
        <f t="shared" si="174"/>
        <v>3</v>
      </c>
      <c r="Z327">
        <f t="shared" si="175"/>
        <v>585</v>
      </c>
      <c r="AC327">
        <f t="shared" si="176"/>
        <v>303</v>
      </c>
      <c r="AD327">
        <f t="shared" si="177"/>
        <v>3</v>
      </c>
      <c r="AE327">
        <f t="shared" ref="AE327:AE364" si="178">IF(AF327=1,AE326+1,AE326)</f>
        <v>33</v>
      </c>
      <c r="AF327">
        <f t="shared" ref="AF327:AF364" si="179">IF(AF326=10,1,AF326+1)</f>
        <v>3</v>
      </c>
    </row>
    <row r="328" spans="1:32" x14ac:dyDescent="0.15">
      <c r="A328" s="26">
        <v>324</v>
      </c>
      <c r="B328" s="26">
        <f t="shared" si="151"/>
        <v>0</v>
      </c>
      <c r="C328" s="26">
        <f t="shared" si="152"/>
        <v>0</v>
      </c>
      <c r="D328" s="26">
        <f t="shared" si="153"/>
        <v>0</v>
      </c>
      <c r="E328" s="26">
        <f t="shared" si="154"/>
        <v>0</v>
      </c>
      <c r="F328" s="26">
        <f t="shared" si="155"/>
        <v>0</v>
      </c>
      <c r="G328" s="26">
        <f t="shared" si="156"/>
        <v>0</v>
      </c>
      <c r="H328" s="26">
        <f t="shared" si="157"/>
        <v>0</v>
      </c>
      <c r="I328" s="26">
        <f t="shared" si="158"/>
        <v>0</v>
      </c>
      <c r="J328" s="26">
        <f t="shared" si="159"/>
        <v>0</v>
      </c>
      <c r="K328" s="26">
        <f t="shared" si="160"/>
        <v>0</v>
      </c>
      <c r="L328" s="26">
        <f t="shared" si="161"/>
        <v>0</v>
      </c>
      <c r="M328" s="26">
        <f t="shared" si="162"/>
        <v>0</v>
      </c>
      <c r="N328" s="26">
        <f t="shared" si="163"/>
        <v>0</v>
      </c>
      <c r="O328" s="26">
        <f t="shared" si="164"/>
        <v>0</v>
      </c>
      <c r="P328" s="26">
        <f t="shared" si="165"/>
        <v>0</v>
      </c>
      <c r="Q328" s="26">
        <f t="shared" si="166"/>
        <v>0</v>
      </c>
      <c r="R328" s="26">
        <f t="shared" si="167"/>
        <v>0</v>
      </c>
      <c r="S328" s="26">
        <f t="shared" si="168"/>
        <v>0</v>
      </c>
      <c r="T328" s="26">
        <f t="shared" si="169"/>
        <v>0</v>
      </c>
      <c r="U328" s="26">
        <f t="shared" si="170"/>
        <v>8</v>
      </c>
      <c r="V328" s="26">
        <f t="shared" si="171"/>
        <v>0</v>
      </c>
      <c r="W328" s="26">
        <f t="shared" si="172"/>
        <v>33</v>
      </c>
      <c r="X328" s="1">
        <f t="shared" si="173"/>
        <v>1600</v>
      </c>
      <c r="Y328" s="1">
        <f t="shared" si="174"/>
        <v>4</v>
      </c>
      <c r="Z328">
        <f t="shared" si="175"/>
        <v>810</v>
      </c>
      <c r="AC328">
        <f t="shared" si="176"/>
        <v>304</v>
      </c>
      <c r="AD328">
        <f t="shared" si="177"/>
        <v>3</v>
      </c>
      <c r="AE328">
        <f t="shared" si="178"/>
        <v>33</v>
      </c>
      <c r="AF328">
        <f t="shared" si="179"/>
        <v>4</v>
      </c>
    </row>
    <row r="329" spans="1:32" x14ac:dyDescent="0.15">
      <c r="A329" s="26">
        <v>325</v>
      </c>
      <c r="B329" s="26">
        <f t="shared" si="151"/>
        <v>0</v>
      </c>
      <c r="C329" s="26">
        <f t="shared" si="152"/>
        <v>0</v>
      </c>
      <c r="D329" s="26">
        <f t="shared" si="153"/>
        <v>0</v>
      </c>
      <c r="E329" s="26">
        <f t="shared" si="154"/>
        <v>0</v>
      </c>
      <c r="F329" s="26">
        <f t="shared" si="155"/>
        <v>0</v>
      </c>
      <c r="G329" s="26">
        <f t="shared" si="156"/>
        <v>0</v>
      </c>
      <c r="H329" s="26">
        <f t="shared" si="157"/>
        <v>0</v>
      </c>
      <c r="I329" s="26">
        <f t="shared" si="158"/>
        <v>0</v>
      </c>
      <c r="J329" s="26">
        <f t="shared" si="159"/>
        <v>0</v>
      </c>
      <c r="K329" s="26">
        <f t="shared" si="160"/>
        <v>0</v>
      </c>
      <c r="L329" s="26">
        <f t="shared" si="161"/>
        <v>0</v>
      </c>
      <c r="M329" s="26">
        <f t="shared" si="162"/>
        <v>0</v>
      </c>
      <c r="N329" s="26">
        <f t="shared" si="163"/>
        <v>0</v>
      </c>
      <c r="O329" s="26">
        <f t="shared" si="164"/>
        <v>0</v>
      </c>
      <c r="P329" s="26">
        <f t="shared" si="165"/>
        <v>0</v>
      </c>
      <c r="Q329" s="26">
        <f t="shared" si="166"/>
        <v>0</v>
      </c>
      <c r="R329" s="26">
        <f t="shared" si="167"/>
        <v>0</v>
      </c>
      <c r="S329" s="26">
        <f t="shared" si="168"/>
        <v>0</v>
      </c>
      <c r="T329" s="26">
        <f t="shared" si="169"/>
        <v>0</v>
      </c>
      <c r="U329" s="26">
        <f t="shared" si="170"/>
        <v>10</v>
      </c>
      <c r="V329" s="26">
        <f t="shared" si="171"/>
        <v>0</v>
      </c>
      <c r="W329" s="26">
        <f t="shared" si="172"/>
        <v>33</v>
      </c>
      <c r="X329" s="1">
        <f t="shared" si="173"/>
        <v>3200</v>
      </c>
      <c r="Y329" s="1">
        <f t="shared" si="174"/>
        <v>5</v>
      </c>
      <c r="Z329">
        <f t="shared" si="175"/>
        <v>1125</v>
      </c>
      <c r="AC329">
        <f t="shared" si="176"/>
        <v>305</v>
      </c>
      <c r="AD329">
        <f t="shared" si="177"/>
        <v>3</v>
      </c>
      <c r="AE329">
        <f t="shared" si="178"/>
        <v>33</v>
      </c>
      <c r="AF329">
        <f t="shared" si="179"/>
        <v>5</v>
      </c>
    </row>
    <row r="330" spans="1:32" x14ac:dyDescent="0.15">
      <c r="A330" s="26">
        <v>326</v>
      </c>
      <c r="B330" s="26">
        <f t="shared" si="151"/>
        <v>0</v>
      </c>
      <c r="C330" s="26">
        <f t="shared" si="152"/>
        <v>0</v>
      </c>
      <c r="D330" s="26">
        <f t="shared" si="153"/>
        <v>0</v>
      </c>
      <c r="E330" s="26">
        <f t="shared" si="154"/>
        <v>0</v>
      </c>
      <c r="F330" s="26">
        <f t="shared" si="155"/>
        <v>0</v>
      </c>
      <c r="G330" s="26">
        <f t="shared" si="156"/>
        <v>0</v>
      </c>
      <c r="H330" s="26">
        <f t="shared" si="157"/>
        <v>0</v>
      </c>
      <c r="I330" s="26">
        <f t="shared" si="158"/>
        <v>0</v>
      </c>
      <c r="J330" s="26">
        <f t="shared" si="159"/>
        <v>0</v>
      </c>
      <c r="K330" s="26">
        <f t="shared" si="160"/>
        <v>0</v>
      </c>
      <c r="L330" s="26">
        <f t="shared" si="161"/>
        <v>0</v>
      </c>
      <c r="M330" s="26">
        <f t="shared" si="162"/>
        <v>0</v>
      </c>
      <c r="N330" s="26">
        <f t="shared" si="163"/>
        <v>0</v>
      </c>
      <c r="O330" s="26">
        <f t="shared" si="164"/>
        <v>0</v>
      </c>
      <c r="P330" s="26">
        <f t="shared" si="165"/>
        <v>0</v>
      </c>
      <c r="Q330" s="26">
        <f t="shared" si="166"/>
        <v>0</v>
      </c>
      <c r="R330" s="26">
        <f t="shared" si="167"/>
        <v>0</v>
      </c>
      <c r="S330" s="26">
        <f t="shared" si="168"/>
        <v>0</v>
      </c>
      <c r="T330" s="26">
        <f t="shared" si="169"/>
        <v>0</v>
      </c>
      <c r="U330" s="26">
        <f t="shared" si="170"/>
        <v>12</v>
      </c>
      <c r="V330" s="26">
        <f t="shared" si="171"/>
        <v>0</v>
      </c>
      <c r="W330" s="26">
        <f t="shared" si="172"/>
        <v>33</v>
      </c>
      <c r="X330" s="1">
        <f t="shared" si="173"/>
        <v>6400</v>
      </c>
      <c r="Y330" s="1">
        <f t="shared" si="174"/>
        <v>6</v>
      </c>
      <c r="Z330">
        <f t="shared" si="175"/>
        <v>1440</v>
      </c>
      <c r="AC330">
        <f t="shared" si="176"/>
        <v>306</v>
      </c>
      <c r="AD330">
        <f t="shared" si="177"/>
        <v>3</v>
      </c>
      <c r="AE330">
        <f t="shared" si="178"/>
        <v>33</v>
      </c>
      <c r="AF330">
        <f t="shared" si="179"/>
        <v>6</v>
      </c>
    </row>
    <row r="331" spans="1:32" x14ac:dyDescent="0.15">
      <c r="A331" s="26">
        <v>327</v>
      </c>
      <c r="B331" s="26">
        <f t="shared" si="151"/>
        <v>0</v>
      </c>
      <c r="C331" s="26">
        <f t="shared" si="152"/>
        <v>0</v>
      </c>
      <c r="D331" s="26">
        <f t="shared" si="153"/>
        <v>0</v>
      </c>
      <c r="E331" s="26">
        <f t="shared" si="154"/>
        <v>0</v>
      </c>
      <c r="F331" s="26">
        <f t="shared" si="155"/>
        <v>0</v>
      </c>
      <c r="G331" s="26">
        <f t="shared" si="156"/>
        <v>0</v>
      </c>
      <c r="H331" s="26">
        <f t="shared" si="157"/>
        <v>0</v>
      </c>
      <c r="I331" s="26">
        <f t="shared" si="158"/>
        <v>0</v>
      </c>
      <c r="J331" s="26">
        <f t="shared" si="159"/>
        <v>0</v>
      </c>
      <c r="K331" s="26">
        <f t="shared" si="160"/>
        <v>0</v>
      </c>
      <c r="L331" s="26">
        <f t="shared" si="161"/>
        <v>0</v>
      </c>
      <c r="M331" s="26">
        <f t="shared" si="162"/>
        <v>0</v>
      </c>
      <c r="N331" s="26">
        <f t="shared" si="163"/>
        <v>0</v>
      </c>
      <c r="O331" s="26">
        <f t="shared" si="164"/>
        <v>0</v>
      </c>
      <c r="P331" s="26">
        <f t="shared" si="165"/>
        <v>0</v>
      </c>
      <c r="Q331" s="26">
        <f t="shared" si="166"/>
        <v>0</v>
      </c>
      <c r="R331" s="26">
        <f t="shared" si="167"/>
        <v>0</v>
      </c>
      <c r="S331" s="26">
        <f t="shared" si="168"/>
        <v>0</v>
      </c>
      <c r="T331" s="26">
        <f t="shared" si="169"/>
        <v>0</v>
      </c>
      <c r="U331" s="26">
        <f t="shared" si="170"/>
        <v>14</v>
      </c>
      <c r="V331" s="26">
        <f t="shared" si="171"/>
        <v>0</v>
      </c>
      <c r="W331" s="26">
        <f t="shared" si="172"/>
        <v>33</v>
      </c>
      <c r="X331" s="1">
        <f t="shared" si="173"/>
        <v>12800</v>
      </c>
      <c r="Y331" s="1">
        <f t="shared" si="174"/>
        <v>7</v>
      </c>
      <c r="Z331">
        <f t="shared" si="175"/>
        <v>1950</v>
      </c>
      <c r="AC331">
        <f t="shared" si="176"/>
        <v>307</v>
      </c>
      <c r="AD331">
        <f t="shared" si="177"/>
        <v>3</v>
      </c>
      <c r="AE331">
        <f t="shared" si="178"/>
        <v>33</v>
      </c>
      <c r="AF331">
        <f t="shared" si="179"/>
        <v>7</v>
      </c>
    </row>
    <row r="332" spans="1:32" x14ac:dyDescent="0.15">
      <c r="A332" s="26">
        <v>328</v>
      </c>
      <c r="B332" s="26">
        <f t="shared" si="151"/>
        <v>0</v>
      </c>
      <c r="C332" s="26">
        <f t="shared" si="152"/>
        <v>0</v>
      </c>
      <c r="D332" s="26">
        <f t="shared" si="153"/>
        <v>0</v>
      </c>
      <c r="E332" s="26">
        <f t="shared" si="154"/>
        <v>0</v>
      </c>
      <c r="F332" s="26">
        <f t="shared" si="155"/>
        <v>0</v>
      </c>
      <c r="G332" s="26">
        <f t="shared" si="156"/>
        <v>0</v>
      </c>
      <c r="H332" s="26">
        <f t="shared" si="157"/>
        <v>0</v>
      </c>
      <c r="I332" s="26">
        <f t="shared" si="158"/>
        <v>0</v>
      </c>
      <c r="J332" s="26">
        <f t="shared" si="159"/>
        <v>0</v>
      </c>
      <c r="K332" s="26">
        <f t="shared" si="160"/>
        <v>0</v>
      </c>
      <c r="L332" s="26">
        <f t="shared" si="161"/>
        <v>0</v>
      </c>
      <c r="M332" s="26">
        <f t="shared" si="162"/>
        <v>0</v>
      </c>
      <c r="N332" s="26">
        <f t="shared" si="163"/>
        <v>0</v>
      </c>
      <c r="O332" s="26">
        <f t="shared" si="164"/>
        <v>0</v>
      </c>
      <c r="P332" s="26">
        <f t="shared" si="165"/>
        <v>0</v>
      </c>
      <c r="Q332" s="26">
        <f t="shared" si="166"/>
        <v>0</v>
      </c>
      <c r="R332" s="26">
        <f t="shared" si="167"/>
        <v>0</v>
      </c>
      <c r="S332" s="26">
        <f t="shared" si="168"/>
        <v>0</v>
      </c>
      <c r="T332" s="26">
        <f t="shared" si="169"/>
        <v>0</v>
      </c>
      <c r="U332" s="26">
        <f t="shared" si="170"/>
        <v>16</v>
      </c>
      <c r="V332" s="26">
        <f t="shared" si="171"/>
        <v>0</v>
      </c>
      <c r="W332" s="26">
        <f t="shared" si="172"/>
        <v>33</v>
      </c>
      <c r="X332" s="1">
        <f t="shared" si="173"/>
        <v>25600</v>
      </c>
      <c r="Y332" s="1">
        <f t="shared" si="174"/>
        <v>8</v>
      </c>
      <c r="Z332">
        <f t="shared" si="175"/>
        <v>2460</v>
      </c>
      <c r="AC332">
        <f t="shared" si="176"/>
        <v>308</v>
      </c>
      <c r="AD332">
        <f t="shared" si="177"/>
        <v>3</v>
      </c>
      <c r="AE332">
        <f t="shared" si="178"/>
        <v>33</v>
      </c>
      <c r="AF332">
        <f t="shared" si="179"/>
        <v>8</v>
      </c>
    </row>
    <row r="333" spans="1:32" x14ac:dyDescent="0.15">
      <c r="A333" s="26">
        <v>329</v>
      </c>
      <c r="B333" s="26">
        <f t="shared" si="151"/>
        <v>0</v>
      </c>
      <c r="C333" s="26">
        <f t="shared" si="152"/>
        <v>0</v>
      </c>
      <c r="D333" s="26">
        <f t="shared" si="153"/>
        <v>0</v>
      </c>
      <c r="E333" s="26">
        <f t="shared" si="154"/>
        <v>0</v>
      </c>
      <c r="F333" s="26">
        <f t="shared" si="155"/>
        <v>0</v>
      </c>
      <c r="G333" s="26">
        <f t="shared" si="156"/>
        <v>0</v>
      </c>
      <c r="H333" s="26">
        <f t="shared" si="157"/>
        <v>0</v>
      </c>
      <c r="I333" s="26">
        <f t="shared" si="158"/>
        <v>0</v>
      </c>
      <c r="J333" s="26">
        <f t="shared" si="159"/>
        <v>0</v>
      </c>
      <c r="K333" s="26">
        <f t="shared" si="160"/>
        <v>0</v>
      </c>
      <c r="L333" s="26">
        <f t="shared" si="161"/>
        <v>0</v>
      </c>
      <c r="M333" s="26">
        <f t="shared" si="162"/>
        <v>0</v>
      </c>
      <c r="N333" s="26">
        <f t="shared" si="163"/>
        <v>0</v>
      </c>
      <c r="O333" s="26">
        <f t="shared" si="164"/>
        <v>0</v>
      </c>
      <c r="P333" s="26">
        <f t="shared" si="165"/>
        <v>0</v>
      </c>
      <c r="Q333" s="26">
        <f t="shared" si="166"/>
        <v>0</v>
      </c>
      <c r="R333" s="26">
        <f t="shared" si="167"/>
        <v>0</v>
      </c>
      <c r="S333" s="26">
        <f t="shared" si="168"/>
        <v>0</v>
      </c>
      <c r="T333" s="26">
        <f t="shared" si="169"/>
        <v>0</v>
      </c>
      <c r="U333" s="26">
        <f t="shared" si="170"/>
        <v>18</v>
      </c>
      <c r="V333" s="26">
        <f t="shared" si="171"/>
        <v>0</v>
      </c>
      <c r="W333" s="26">
        <f t="shared" si="172"/>
        <v>33</v>
      </c>
      <c r="X333" s="1">
        <f t="shared" si="173"/>
        <v>51200</v>
      </c>
      <c r="Y333" s="1">
        <f t="shared" si="174"/>
        <v>9</v>
      </c>
      <c r="Z333">
        <f t="shared" si="175"/>
        <v>2970</v>
      </c>
      <c r="AC333">
        <f t="shared" si="176"/>
        <v>309</v>
      </c>
      <c r="AD333">
        <f t="shared" si="177"/>
        <v>3</v>
      </c>
      <c r="AE333">
        <f t="shared" si="178"/>
        <v>33</v>
      </c>
      <c r="AF333">
        <f t="shared" si="179"/>
        <v>9</v>
      </c>
    </row>
    <row r="334" spans="1:32" x14ac:dyDescent="0.15">
      <c r="A334" s="26">
        <v>330</v>
      </c>
      <c r="B334" s="26">
        <f t="shared" si="151"/>
        <v>0</v>
      </c>
      <c r="C334" s="26">
        <f t="shared" si="152"/>
        <v>0</v>
      </c>
      <c r="D334" s="26">
        <f t="shared" si="153"/>
        <v>0</v>
      </c>
      <c r="E334" s="26">
        <f t="shared" si="154"/>
        <v>0</v>
      </c>
      <c r="F334" s="26">
        <f t="shared" si="155"/>
        <v>0</v>
      </c>
      <c r="G334" s="26">
        <f t="shared" si="156"/>
        <v>0</v>
      </c>
      <c r="H334" s="26">
        <f t="shared" si="157"/>
        <v>0</v>
      </c>
      <c r="I334" s="26">
        <f t="shared" si="158"/>
        <v>0</v>
      </c>
      <c r="J334" s="26">
        <f t="shared" si="159"/>
        <v>0</v>
      </c>
      <c r="K334" s="26">
        <f t="shared" si="160"/>
        <v>0</v>
      </c>
      <c r="L334" s="26">
        <f t="shared" si="161"/>
        <v>0</v>
      </c>
      <c r="M334" s="26">
        <f t="shared" si="162"/>
        <v>0</v>
      </c>
      <c r="N334" s="26">
        <f t="shared" si="163"/>
        <v>0</v>
      </c>
      <c r="O334" s="26">
        <f t="shared" si="164"/>
        <v>0</v>
      </c>
      <c r="P334" s="26">
        <f t="shared" si="165"/>
        <v>0</v>
      </c>
      <c r="Q334" s="26">
        <f t="shared" si="166"/>
        <v>0</v>
      </c>
      <c r="R334" s="26">
        <f t="shared" si="167"/>
        <v>0</v>
      </c>
      <c r="S334" s="26">
        <f t="shared" si="168"/>
        <v>0</v>
      </c>
      <c r="T334" s="26">
        <f t="shared" si="169"/>
        <v>0</v>
      </c>
      <c r="U334" s="26">
        <f t="shared" si="170"/>
        <v>20</v>
      </c>
      <c r="V334" s="26">
        <f t="shared" si="171"/>
        <v>0</v>
      </c>
      <c r="W334" s="26">
        <f t="shared" si="172"/>
        <v>33</v>
      </c>
      <c r="X334" s="1">
        <f t="shared" si="173"/>
        <v>102400</v>
      </c>
      <c r="Y334" s="1">
        <f t="shared" si="174"/>
        <v>10</v>
      </c>
      <c r="Z334">
        <f t="shared" si="175"/>
        <v>3528</v>
      </c>
      <c r="AC334">
        <f t="shared" si="176"/>
        <v>310</v>
      </c>
      <c r="AD334">
        <f t="shared" si="177"/>
        <v>3</v>
      </c>
      <c r="AE334">
        <f t="shared" si="178"/>
        <v>33</v>
      </c>
      <c r="AF334">
        <f t="shared" si="179"/>
        <v>10</v>
      </c>
    </row>
    <row r="335" spans="1:32" x14ac:dyDescent="0.15">
      <c r="A335" s="26">
        <v>331</v>
      </c>
      <c r="B335" s="26">
        <f t="shared" si="151"/>
        <v>0</v>
      </c>
      <c r="C335" s="26">
        <f t="shared" si="152"/>
        <v>0</v>
      </c>
      <c r="D335" s="26">
        <f t="shared" si="153"/>
        <v>0</v>
      </c>
      <c r="E335" s="26">
        <f t="shared" si="154"/>
        <v>0</v>
      </c>
      <c r="F335" s="26">
        <f t="shared" si="155"/>
        <v>0</v>
      </c>
      <c r="G335" s="26">
        <f t="shared" si="156"/>
        <v>0</v>
      </c>
      <c r="H335" s="26">
        <f t="shared" si="157"/>
        <v>0</v>
      </c>
      <c r="I335" s="26">
        <f t="shared" si="158"/>
        <v>0</v>
      </c>
      <c r="J335" s="26">
        <f t="shared" si="159"/>
        <v>0</v>
      </c>
      <c r="K335" s="26">
        <f t="shared" si="160"/>
        <v>0</v>
      </c>
      <c r="L335" s="26">
        <f t="shared" si="161"/>
        <v>0</v>
      </c>
      <c r="M335" s="26">
        <f t="shared" si="162"/>
        <v>0</v>
      </c>
      <c r="N335" s="26">
        <f t="shared" si="163"/>
        <v>0</v>
      </c>
      <c r="O335" s="26">
        <f t="shared" si="164"/>
        <v>0</v>
      </c>
      <c r="P335" s="26">
        <f t="shared" si="165"/>
        <v>0</v>
      </c>
      <c r="Q335" s="26">
        <f t="shared" si="166"/>
        <v>0</v>
      </c>
      <c r="R335" s="26">
        <f t="shared" si="167"/>
        <v>2</v>
      </c>
      <c r="S335" s="26">
        <f t="shared" si="168"/>
        <v>0</v>
      </c>
      <c r="T335" s="26">
        <f t="shared" si="169"/>
        <v>0</v>
      </c>
      <c r="U335" s="26">
        <f t="shared" si="170"/>
        <v>0</v>
      </c>
      <c r="V335" s="26">
        <f t="shared" si="171"/>
        <v>0</v>
      </c>
      <c r="W335" s="26">
        <f t="shared" si="172"/>
        <v>34</v>
      </c>
      <c r="X335" s="1">
        <f t="shared" si="173"/>
        <v>120</v>
      </c>
      <c r="Y335" s="1">
        <f t="shared" si="174"/>
        <v>1</v>
      </c>
      <c r="Z335">
        <f t="shared" si="175"/>
        <v>202</v>
      </c>
      <c r="AC335">
        <f t="shared" si="176"/>
        <v>301</v>
      </c>
      <c r="AD335">
        <f t="shared" si="177"/>
        <v>3</v>
      </c>
      <c r="AE335">
        <f t="shared" si="178"/>
        <v>34</v>
      </c>
      <c r="AF335">
        <f t="shared" si="179"/>
        <v>1</v>
      </c>
    </row>
    <row r="336" spans="1:32" x14ac:dyDescent="0.15">
      <c r="A336" s="26">
        <v>332</v>
      </c>
      <c r="B336" s="26">
        <f t="shared" si="151"/>
        <v>0</v>
      </c>
      <c r="C336" s="26">
        <f t="shared" si="152"/>
        <v>0</v>
      </c>
      <c r="D336" s="26">
        <f t="shared" si="153"/>
        <v>0</v>
      </c>
      <c r="E336" s="26">
        <f t="shared" si="154"/>
        <v>0</v>
      </c>
      <c r="F336" s="26">
        <f t="shared" si="155"/>
        <v>0</v>
      </c>
      <c r="G336" s="26">
        <f t="shared" si="156"/>
        <v>0</v>
      </c>
      <c r="H336" s="26">
        <f t="shared" si="157"/>
        <v>0</v>
      </c>
      <c r="I336" s="26">
        <f t="shared" si="158"/>
        <v>0</v>
      </c>
      <c r="J336" s="26">
        <f t="shared" si="159"/>
        <v>0</v>
      </c>
      <c r="K336" s="26">
        <f t="shared" si="160"/>
        <v>0</v>
      </c>
      <c r="L336" s="26">
        <f t="shared" si="161"/>
        <v>0</v>
      </c>
      <c r="M336" s="26">
        <f t="shared" si="162"/>
        <v>0</v>
      </c>
      <c r="N336" s="26">
        <f t="shared" si="163"/>
        <v>0</v>
      </c>
      <c r="O336" s="26">
        <f t="shared" si="164"/>
        <v>0</v>
      </c>
      <c r="P336" s="26">
        <f t="shared" si="165"/>
        <v>0</v>
      </c>
      <c r="Q336" s="26">
        <f t="shared" si="166"/>
        <v>0</v>
      </c>
      <c r="R336" s="26">
        <f t="shared" si="167"/>
        <v>4</v>
      </c>
      <c r="S336" s="26">
        <f t="shared" si="168"/>
        <v>0</v>
      </c>
      <c r="T336" s="26">
        <f t="shared" si="169"/>
        <v>0</v>
      </c>
      <c r="U336" s="26">
        <f t="shared" si="170"/>
        <v>0</v>
      </c>
      <c r="V336" s="26">
        <f t="shared" si="171"/>
        <v>0</v>
      </c>
      <c r="W336" s="26">
        <f t="shared" si="172"/>
        <v>34</v>
      </c>
      <c r="X336" s="1">
        <f t="shared" si="173"/>
        <v>400</v>
      </c>
      <c r="Y336" s="1">
        <f t="shared" si="174"/>
        <v>2</v>
      </c>
      <c r="Z336">
        <f t="shared" si="175"/>
        <v>360</v>
      </c>
      <c r="AC336">
        <f t="shared" si="176"/>
        <v>302</v>
      </c>
      <c r="AD336">
        <f t="shared" si="177"/>
        <v>3</v>
      </c>
      <c r="AE336">
        <f t="shared" si="178"/>
        <v>34</v>
      </c>
      <c r="AF336">
        <f t="shared" si="179"/>
        <v>2</v>
      </c>
    </row>
    <row r="337" spans="1:32" x14ac:dyDescent="0.15">
      <c r="A337" s="26">
        <v>333</v>
      </c>
      <c r="B337" s="26">
        <f t="shared" si="151"/>
        <v>0</v>
      </c>
      <c r="C337" s="26">
        <f t="shared" si="152"/>
        <v>0</v>
      </c>
      <c r="D337" s="26">
        <f t="shared" si="153"/>
        <v>0</v>
      </c>
      <c r="E337" s="26">
        <f t="shared" si="154"/>
        <v>0</v>
      </c>
      <c r="F337" s="26">
        <f t="shared" si="155"/>
        <v>0</v>
      </c>
      <c r="G337" s="26">
        <f t="shared" si="156"/>
        <v>0</v>
      </c>
      <c r="H337" s="26">
        <f t="shared" si="157"/>
        <v>0</v>
      </c>
      <c r="I337" s="26">
        <f t="shared" si="158"/>
        <v>0</v>
      </c>
      <c r="J337" s="26">
        <f t="shared" si="159"/>
        <v>0</v>
      </c>
      <c r="K337" s="26">
        <f t="shared" si="160"/>
        <v>0</v>
      </c>
      <c r="L337" s="26">
        <f t="shared" si="161"/>
        <v>0</v>
      </c>
      <c r="M337" s="26">
        <f t="shared" si="162"/>
        <v>0</v>
      </c>
      <c r="N337" s="26">
        <f t="shared" si="163"/>
        <v>0</v>
      </c>
      <c r="O337" s="26">
        <f t="shared" si="164"/>
        <v>0</v>
      </c>
      <c r="P337" s="26">
        <f t="shared" si="165"/>
        <v>0</v>
      </c>
      <c r="Q337" s="26">
        <f t="shared" si="166"/>
        <v>0</v>
      </c>
      <c r="R337" s="26">
        <f t="shared" si="167"/>
        <v>6</v>
      </c>
      <c r="S337" s="26">
        <f t="shared" si="168"/>
        <v>0</v>
      </c>
      <c r="T337" s="26">
        <f t="shared" si="169"/>
        <v>0</v>
      </c>
      <c r="U337" s="26">
        <f t="shared" si="170"/>
        <v>0</v>
      </c>
      <c r="V337" s="26">
        <f t="shared" si="171"/>
        <v>0</v>
      </c>
      <c r="W337" s="26">
        <f t="shared" si="172"/>
        <v>34</v>
      </c>
      <c r="X337" s="1">
        <f t="shared" si="173"/>
        <v>800</v>
      </c>
      <c r="Y337" s="1">
        <f t="shared" si="174"/>
        <v>3</v>
      </c>
      <c r="Z337">
        <f t="shared" si="175"/>
        <v>585</v>
      </c>
      <c r="AC337">
        <f t="shared" si="176"/>
        <v>303</v>
      </c>
      <c r="AD337">
        <f t="shared" si="177"/>
        <v>3</v>
      </c>
      <c r="AE337">
        <f t="shared" si="178"/>
        <v>34</v>
      </c>
      <c r="AF337">
        <f t="shared" si="179"/>
        <v>3</v>
      </c>
    </row>
    <row r="338" spans="1:32" x14ac:dyDescent="0.15">
      <c r="A338" s="26">
        <v>334</v>
      </c>
      <c r="B338" s="26">
        <f t="shared" si="151"/>
        <v>0</v>
      </c>
      <c r="C338" s="26">
        <f t="shared" si="152"/>
        <v>0</v>
      </c>
      <c r="D338" s="26">
        <f t="shared" si="153"/>
        <v>0</v>
      </c>
      <c r="E338" s="26">
        <f t="shared" si="154"/>
        <v>0</v>
      </c>
      <c r="F338" s="26">
        <f t="shared" si="155"/>
        <v>0</v>
      </c>
      <c r="G338" s="26">
        <f t="shared" si="156"/>
        <v>0</v>
      </c>
      <c r="H338" s="26">
        <f t="shared" si="157"/>
        <v>0</v>
      </c>
      <c r="I338" s="26">
        <f t="shared" si="158"/>
        <v>0</v>
      </c>
      <c r="J338" s="26">
        <f t="shared" si="159"/>
        <v>0</v>
      </c>
      <c r="K338" s="26">
        <f t="shared" si="160"/>
        <v>0</v>
      </c>
      <c r="L338" s="26">
        <f t="shared" si="161"/>
        <v>0</v>
      </c>
      <c r="M338" s="26">
        <f t="shared" si="162"/>
        <v>0</v>
      </c>
      <c r="N338" s="26">
        <f t="shared" si="163"/>
        <v>0</v>
      </c>
      <c r="O338" s="26">
        <f t="shared" si="164"/>
        <v>0</v>
      </c>
      <c r="P338" s="26">
        <f t="shared" si="165"/>
        <v>0</v>
      </c>
      <c r="Q338" s="26">
        <f t="shared" si="166"/>
        <v>0</v>
      </c>
      <c r="R338" s="26">
        <f t="shared" si="167"/>
        <v>8</v>
      </c>
      <c r="S338" s="26">
        <f t="shared" si="168"/>
        <v>0</v>
      </c>
      <c r="T338" s="26">
        <f t="shared" si="169"/>
        <v>0</v>
      </c>
      <c r="U338" s="26">
        <f t="shared" si="170"/>
        <v>0</v>
      </c>
      <c r="V338" s="26">
        <f t="shared" si="171"/>
        <v>0</v>
      </c>
      <c r="W338" s="26">
        <f t="shared" si="172"/>
        <v>34</v>
      </c>
      <c r="X338" s="1">
        <f t="shared" si="173"/>
        <v>1600</v>
      </c>
      <c r="Y338" s="1">
        <f t="shared" si="174"/>
        <v>4</v>
      </c>
      <c r="Z338">
        <f t="shared" si="175"/>
        <v>810</v>
      </c>
      <c r="AC338">
        <f t="shared" si="176"/>
        <v>304</v>
      </c>
      <c r="AD338">
        <f t="shared" si="177"/>
        <v>3</v>
      </c>
      <c r="AE338">
        <f t="shared" si="178"/>
        <v>34</v>
      </c>
      <c r="AF338">
        <f t="shared" si="179"/>
        <v>4</v>
      </c>
    </row>
    <row r="339" spans="1:32" x14ac:dyDescent="0.15">
      <c r="A339" s="26">
        <v>335</v>
      </c>
      <c r="B339" s="26">
        <f t="shared" si="151"/>
        <v>0</v>
      </c>
      <c r="C339" s="26">
        <f t="shared" si="152"/>
        <v>0</v>
      </c>
      <c r="D339" s="26">
        <f t="shared" si="153"/>
        <v>0</v>
      </c>
      <c r="E339" s="26">
        <f t="shared" si="154"/>
        <v>0</v>
      </c>
      <c r="F339" s="26">
        <f t="shared" si="155"/>
        <v>0</v>
      </c>
      <c r="G339" s="26">
        <f t="shared" si="156"/>
        <v>0</v>
      </c>
      <c r="H339" s="26">
        <f t="shared" si="157"/>
        <v>0</v>
      </c>
      <c r="I339" s="26">
        <f t="shared" si="158"/>
        <v>0</v>
      </c>
      <c r="J339" s="26">
        <f t="shared" si="159"/>
        <v>0</v>
      </c>
      <c r="K339" s="26">
        <f t="shared" si="160"/>
        <v>0</v>
      </c>
      <c r="L339" s="26">
        <f t="shared" si="161"/>
        <v>0</v>
      </c>
      <c r="M339" s="26">
        <f t="shared" si="162"/>
        <v>0</v>
      </c>
      <c r="N339" s="26">
        <f t="shared" si="163"/>
        <v>0</v>
      </c>
      <c r="O339" s="26">
        <f t="shared" si="164"/>
        <v>0</v>
      </c>
      <c r="P339" s="26">
        <f t="shared" si="165"/>
        <v>0</v>
      </c>
      <c r="Q339" s="26">
        <f t="shared" si="166"/>
        <v>0</v>
      </c>
      <c r="R339" s="26">
        <f t="shared" si="167"/>
        <v>10</v>
      </c>
      <c r="S339" s="26">
        <f t="shared" si="168"/>
        <v>0</v>
      </c>
      <c r="T339" s="26">
        <f t="shared" si="169"/>
        <v>0</v>
      </c>
      <c r="U339" s="26">
        <f t="shared" si="170"/>
        <v>0</v>
      </c>
      <c r="V339" s="26">
        <f t="shared" si="171"/>
        <v>0</v>
      </c>
      <c r="W339" s="26">
        <f t="shared" si="172"/>
        <v>34</v>
      </c>
      <c r="X339" s="1">
        <f t="shared" si="173"/>
        <v>3200</v>
      </c>
      <c r="Y339" s="1">
        <f t="shared" si="174"/>
        <v>5</v>
      </c>
      <c r="Z339">
        <f t="shared" si="175"/>
        <v>1125</v>
      </c>
      <c r="AC339">
        <f t="shared" si="176"/>
        <v>305</v>
      </c>
      <c r="AD339">
        <f t="shared" si="177"/>
        <v>3</v>
      </c>
      <c r="AE339">
        <f t="shared" si="178"/>
        <v>34</v>
      </c>
      <c r="AF339">
        <f t="shared" si="179"/>
        <v>5</v>
      </c>
    </row>
    <row r="340" spans="1:32" x14ac:dyDescent="0.15">
      <c r="A340" s="26">
        <v>336</v>
      </c>
      <c r="B340" s="26">
        <f t="shared" si="151"/>
        <v>0</v>
      </c>
      <c r="C340" s="26">
        <f t="shared" si="152"/>
        <v>0</v>
      </c>
      <c r="D340" s="26">
        <f t="shared" si="153"/>
        <v>0</v>
      </c>
      <c r="E340" s="26">
        <f t="shared" si="154"/>
        <v>0</v>
      </c>
      <c r="F340" s="26">
        <f t="shared" si="155"/>
        <v>0</v>
      </c>
      <c r="G340" s="26">
        <f t="shared" si="156"/>
        <v>0</v>
      </c>
      <c r="H340" s="26">
        <f t="shared" si="157"/>
        <v>0</v>
      </c>
      <c r="I340" s="26">
        <f t="shared" si="158"/>
        <v>0</v>
      </c>
      <c r="J340" s="26">
        <f t="shared" si="159"/>
        <v>0</v>
      </c>
      <c r="K340" s="26">
        <f t="shared" si="160"/>
        <v>0</v>
      </c>
      <c r="L340" s="26">
        <f t="shared" si="161"/>
        <v>0</v>
      </c>
      <c r="M340" s="26">
        <f t="shared" si="162"/>
        <v>0</v>
      </c>
      <c r="N340" s="26">
        <f t="shared" si="163"/>
        <v>0</v>
      </c>
      <c r="O340" s="26">
        <f t="shared" si="164"/>
        <v>0</v>
      </c>
      <c r="P340" s="26">
        <f t="shared" si="165"/>
        <v>0</v>
      </c>
      <c r="Q340" s="26">
        <f t="shared" si="166"/>
        <v>0</v>
      </c>
      <c r="R340" s="26">
        <f t="shared" si="167"/>
        <v>12</v>
      </c>
      <c r="S340" s="26">
        <f t="shared" si="168"/>
        <v>0</v>
      </c>
      <c r="T340" s="26">
        <f t="shared" si="169"/>
        <v>0</v>
      </c>
      <c r="U340" s="26">
        <f t="shared" si="170"/>
        <v>0</v>
      </c>
      <c r="V340" s="26">
        <f t="shared" si="171"/>
        <v>0</v>
      </c>
      <c r="W340" s="26">
        <f t="shared" si="172"/>
        <v>34</v>
      </c>
      <c r="X340" s="1">
        <f t="shared" si="173"/>
        <v>6400</v>
      </c>
      <c r="Y340" s="1">
        <f t="shared" si="174"/>
        <v>6</v>
      </c>
      <c r="Z340">
        <f t="shared" si="175"/>
        <v>1440</v>
      </c>
      <c r="AC340">
        <f t="shared" si="176"/>
        <v>306</v>
      </c>
      <c r="AD340">
        <f t="shared" si="177"/>
        <v>3</v>
      </c>
      <c r="AE340">
        <f t="shared" si="178"/>
        <v>34</v>
      </c>
      <c r="AF340">
        <f t="shared" si="179"/>
        <v>6</v>
      </c>
    </row>
    <row r="341" spans="1:32" x14ac:dyDescent="0.15">
      <c r="A341" s="26">
        <v>337</v>
      </c>
      <c r="B341" s="26">
        <f t="shared" si="151"/>
        <v>0</v>
      </c>
      <c r="C341" s="26">
        <f t="shared" si="152"/>
        <v>0</v>
      </c>
      <c r="D341" s="26">
        <f t="shared" si="153"/>
        <v>0</v>
      </c>
      <c r="E341" s="26">
        <f t="shared" si="154"/>
        <v>0</v>
      </c>
      <c r="F341" s="26">
        <f t="shared" si="155"/>
        <v>0</v>
      </c>
      <c r="G341" s="26">
        <f t="shared" si="156"/>
        <v>0</v>
      </c>
      <c r="H341" s="26">
        <f t="shared" si="157"/>
        <v>0</v>
      </c>
      <c r="I341" s="26">
        <f t="shared" si="158"/>
        <v>0</v>
      </c>
      <c r="J341" s="26">
        <f t="shared" si="159"/>
        <v>0</v>
      </c>
      <c r="K341" s="26">
        <f t="shared" si="160"/>
        <v>0</v>
      </c>
      <c r="L341" s="26">
        <f t="shared" si="161"/>
        <v>0</v>
      </c>
      <c r="M341" s="26">
        <f t="shared" si="162"/>
        <v>0</v>
      </c>
      <c r="N341" s="26">
        <f t="shared" si="163"/>
        <v>0</v>
      </c>
      <c r="O341" s="26">
        <f t="shared" si="164"/>
        <v>0</v>
      </c>
      <c r="P341" s="26">
        <f t="shared" si="165"/>
        <v>0</v>
      </c>
      <c r="Q341" s="26">
        <f t="shared" si="166"/>
        <v>0</v>
      </c>
      <c r="R341" s="26">
        <f t="shared" si="167"/>
        <v>14</v>
      </c>
      <c r="S341" s="26">
        <f t="shared" si="168"/>
        <v>0</v>
      </c>
      <c r="T341" s="26">
        <f t="shared" si="169"/>
        <v>0</v>
      </c>
      <c r="U341" s="26">
        <f t="shared" si="170"/>
        <v>0</v>
      </c>
      <c r="V341" s="26">
        <f t="shared" si="171"/>
        <v>0</v>
      </c>
      <c r="W341" s="26">
        <f t="shared" si="172"/>
        <v>34</v>
      </c>
      <c r="X341" s="1">
        <f t="shared" si="173"/>
        <v>12800</v>
      </c>
      <c r="Y341" s="1">
        <f t="shared" si="174"/>
        <v>7</v>
      </c>
      <c r="Z341">
        <f t="shared" si="175"/>
        <v>1950</v>
      </c>
      <c r="AC341">
        <f t="shared" si="176"/>
        <v>307</v>
      </c>
      <c r="AD341">
        <f t="shared" si="177"/>
        <v>3</v>
      </c>
      <c r="AE341">
        <f t="shared" si="178"/>
        <v>34</v>
      </c>
      <c r="AF341">
        <f t="shared" si="179"/>
        <v>7</v>
      </c>
    </row>
    <row r="342" spans="1:32" x14ac:dyDescent="0.15">
      <c r="A342" s="26">
        <v>338</v>
      </c>
      <c r="B342" s="26">
        <f t="shared" si="151"/>
        <v>0</v>
      </c>
      <c r="C342" s="26">
        <f t="shared" si="152"/>
        <v>0</v>
      </c>
      <c r="D342" s="26">
        <f t="shared" si="153"/>
        <v>0</v>
      </c>
      <c r="E342" s="26">
        <f t="shared" si="154"/>
        <v>0</v>
      </c>
      <c r="F342" s="26">
        <f t="shared" si="155"/>
        <v>0</v>
      </c>
      <c r="G342" s="26">
        <f t="shared" si="156"/>
        <v>0</v>
      </c>
      <c r="H342" s="26">
        <f t="shared" si="157"/>
        <v>0</v>
      </c>
      <c r="I342" s="26">
        <f t="shared" si="158"/>
        <v>0</v>
      </c>
      <c r="J342" s="26">
        <f t="shared" si="159"/>
        <v>0</v>
      </c>
      <c r="K342" s="26">
        <f t="shared" si="160"/>
        <v>0</v>
      </c>
      <c r="L342" s="26">
        <f t="shared" si="161"/>
        <v>0</v>
      </c>
      <c r="M342" s="26">
        <f t="shared" si="162"/>
        <v>0</v>
      </c>
      <c r="N342" s="26">
        <f t="shared" si="163"/>
        <v>0</v>
      </c>
      <c r="O342" s="26">
        <f t="shared" si="164"/>
        <v>0</v>
      </c>
      <c r="P342" s="26">
        <f t="shared" si="165"/>
        <v>0</v>
      </c>
      <c r="Q342" s="26">
        <f t="shared" si="166"/>
        <v>0</v>
      </c>
      <c r="R342" s="26">
        <f t="shared" si="167"/>
        <v>16</v>
      </c>
      <c r="S342" s="26">
        <f t="shared" si="168"/>
        <v>0</v>
      </c>
      <c r="T342" s="26">
        <f t="shared" si="169"/>
        <v>0</v>
      </c>
      <c r="U342" s="26">
        <f t="shared" si="170"/>
        <v>0</v>
      </c>
      <c r="V342" s="26">
        <f t="shared" si="171"/>
        <v>0</v>
      </c>
      <c r="W342" s="26">
        <f t="shared" si="172"/>
        <v>34</v>
      </c>
      <c r="X342" s="1">
        <f t="shared" si="173"/>
        <v>25600</v>
      </c>
      <c r="Y342" s="1">
        <f t="shared" si="174"/>
        <v>8</v>
      </c>
      <c r="Z342">
        <f t="shared" si="175"/>
        <v>2460</v>
      </c>
      <c r="AC342">
        <f t="shared" si="176"/>
        <v>308</v>
      </c>
      <c r="AD342">
        <f t="shared" si="177"/>
        <v>3</v>
      </c>
      <c r="AE342">
        <f t="shared" si="178"/>
        <v>34</v>
      </c>
      <c r="AF342">
        <f t="shared" si="179"/>
        <v>8</v>
      </c>
    </row>
    <row r="343" spans="1:32" x14ac:dyDescent="0.15">
      <c r="A343" s="26">
        <v>339</v>
      </c>
      <c r="B343" s="26">
        <f t="shared" si="151"/>
        <v>0</v>
      </c>
      <c r="C343" s="26">
        <f t="shared" si="152"/>
        <v>0</v>
      </c>
      <c r="D343" s="26">
        <f t="shared" si="153"/>
        <v>0</v>
      </c>
      <c r="E343" s="26">
        <f t="shared" si="154"/>
        <v>0</v>
      </c>
      <c r="F343" s="26">
        <f t="shared" si="155"/>
        <v>0</v>
      </c>
      <c r="G343" s="26">
        <f t="shared" si="156"/>
        <v>0</v>
      </c>
      <c r="H343" s="26">
        <f t="shared" si="157"/>
        <v>0</v>
      </c>
      <c r="I343" s="26">
        <f t="shared" si="158"/>
        <v>0</v>
      </c>
      <c r="J343" s="26">
        <f t="shared" si="159"/>
        <v>0</v>
      </c>
      <c r="K343" s="26">
        <f t="shared" si="160"/>
        <v>0</v>
      </c>
      <c r="L343" s="26">
        <f t="shared" si="161"/>
        <v>0</v>
      </c>
      <c r="M343" s="26">
        <f t="shared" si="162"/>
        <v>0</v>
      </c>
      <c r="N343" s="26">
        <f t="shared" si="163"/>
        <v>0</v>
      </c>
      <c r="O343" s="26">
        <f t="shared" si="164"/>
        <v>0</v>
      </c>
      <c r="P343" s="26">
        <f t="shared" si="165"/>
        <v>0</v>
      </c>
      <c r="Q343" s="26">
        <f t="shared" si="166"/>
        <v>0</v>
      </c>
      <c r="R343" s="26">
        <f t="shared" si="167"/>
        <v>18</v>
      </c>
      <c r="S343" s="26">
        <f t="shared" si="168"/>
        <v>0</v>
      </c>
      <c r="T343" s="26">
        <f t="shared" si="169"/>
        <v>0</v>
      </c>
      <c r="U343" s="26">
        <f t="shared" si="170"/>
        <v>0</v>
      </c>
      <c r="V343" s="26">
        <f t="shared" si="171"/>
        <v>0</v>
      </c>
      <c r="W343" s="26">
        <f t="shared" si="172"/>
        <v>34</v>
      </c>
      <c r="X343" s="1">
        <f t="shared" si="173"/>
        <v>51200</v>
      </c>
      <c r="Y343" s="1">
        <f t="shared" si="174"/>
        <v>9</v>
      </c>
      <c r="Z343">
        <f t="shared" si="175"/>
        <v>2970</v>
      </c>
      <c r="AC343">
        <f t="shared" si="176"/>
        <v>309</v>
      </c>
      <c r="AD343">
        <f t="shared" si="177"/>
        <v>3</v>
      </c>
      <c r="AE343">
        <f t="shared" si="178"/>
        <v>34</v>
      </c>
      <c r="AF343">
        <f t="shared" si="179"/>
        <v>9</v>
      </c>
    </row>
    <row r="344" spans="1:32" x14ac:dyDescent="0.15">
      <c r="A344" s="26">
        <v>340</v>
      </c>
      <c r="B344" s="26">
        <f t="shared" si="151"/>
        <v>0</v>
      </c>
      <c r="C344" s="26">
        <f t="shared" si="152"/>
        <v>0</v>
      </c>
      <c r="D344" s="26">
        <f t="shared" si="153"/>
        <v>0</v>
      </c>
      <c r="E344" s="26">
        <f t="shared" si="154"/>
        <v>0</v>
      </c>
      <c r="F344" s="26">
        <f t="shared" si="155"/>
        <v>0</v>
      </c>
      <c r="G344" s="26">
        <f t="shared" si="156"/>
        <v>0</v>
      </c>
      <c r="H344" s="26">
        <f t="shared" si="157"/>
        <v>0</v>
      </c>
      <c r="I344" s="26">
        <f t="shared" si="158"/>
        <v>0</v>
      </c>
      <c r="J344" s="26">
        <f t="shared" si="159"/>
        <v>0</v>
      </c>
      <c r="K344" s="26">
        <f t="shared" si="160"/>
        <v>0</v>
      </c>
      <c r="L344" s="26">
        <f t="shared" si="161"/>
        <v>0</v>
      </c>
      <c r="M344" s="26">
        <f t="shared" si="162"/>
        <v>0</v>
      </c>
      <c r="N344" s="26">
        <f t="shared" si="163"/>
        <v>0</v>
      </c>
      <c r="O344" s="26">
        <f t="shared" si="164"/>
        <v>0</v>
      </c>
      <c r="P344" s="26">
        <f t="shared" si="165"/>
        <v>0</v>
      </c>
      <c r="Q344" s="26">
        <f t="shared" si="166"/>
        <v>0</v>
      </c>
      <c r="R344" s="26">
        <f t="shared" si="167"/>
        <v>20</v>
      </c>
      <c r="S344" s="26">
        <f t="shared" si="168"/>
        <v>0</v>
      </c>
      <c r="T344" s="26">
        <f t="shared" si="169"/>
        <v>0</v>
      </c>
      <c r="U344" s="26">
        <f t="shared" si="170"/>
        <v>0</v>
      </c>
      <c r="V344" s="26">
        <f t="shared" si="171"/>
        <v>0</v>
      </c>
      <c r="W344" s="26">
        <f t="shared" si="172"/>
        <v>34</v>
      </c>
      <c r="X344" s="1">
        <f t="shared" si="173"/>
        <v>102400</v>
      </c>
      <c r="Y344" s="1">
        <f t="shared" si="174"/>
        <v>10</v>
      </c>
      <c r="Z344">
        <f t="shared" si="175"/>
        <v>3528</v>
      </c>
      <c r="AC344">
        <f t="shared" si="176"/>
        <v>310</v>
      </c>
      <c r="AD344">
        <f t="shared" si="177"/>
        <v>3</v>
      </c>
      <c r="AE344">
        <f t="shared" si="178"/>
        <v>34</v>
      </c>
      <c r="AF344">
        <f t="shared" si="179"/>
        <v>10</v>
      </c>
    </row>
    <row r="345" spans="1:32" x14ac:dyDescent="0.15">
      <c r="A345" s="26">
        <v>341</v>
      </c>
      <c r="B345" s="26">
        <f t="shared" si="151"/>
        <v>0</v>
      </c>
      <c r="C345" s="26">
        <f t="shared" si="152"/>
        <v>0</v>
      </c>
      <c r="D345" s="26">
        <f t="shared" si="153"/>
        <v>0</v>
      </c>
      <c r="E345" s="26">
        <f t="shared" si="154"/>
        <v>0</v>
      </c>
      <c r="F345" s="26">
        <f t="shared" si="155"/>
        <v>0</v>
      </c>
      <c r="G345" s="26">
        <f t="shared" si="156"/>
        <v>0</v>
      </c>
      <c r="H345" s="26">
        <f t="shared" si="157"/>
        <v>0</v>
      </c>
      <c r="I345" s="26">
        <f t="shared" si="158"/>
        <v>0</v>
      </c>
      <c r="J345" s="26">
        <f t="shared" si="159"/>
        <v>0</v>
      </c>
      <c r="K345" s="26">
        <f t="shared" si="160"/>
        <v>0</v>
      </c>
      <c r="L345" s="26">
        <f t="shared" si="161"/>
        <v>0</v>
      </c>
      <c r="M345" s="26">
        <f t="shared" si="162"/>
        <v>0</v>
      </c>
      <c r="N345" s="26">
        <f t="shared" si="163"/>
        <v>0</v>
      </c>
      <c r="O345" s="26">
        <f t="shared" si="164"/>
        <v>0</v>
      </c>
      <c r="P345" s="26">
        <f t="shared" si="165"/>
        <v>2</v>
      </c>
      <c r="Q345" s="26">
        <f t="shared" si="166"/>
        <v>0</v>
      </c>
      <c r="R345" s="26">
        <f t="shared" si="167"/>
        <v>0</v>
      </c>
      <c r="S345" s="26">
        <f t="shared" si="168"/>
        <v>0</v>
      </c>
      <c r="T345" s="26">
        <f t="shared" si="169"/>
        <v>0</v>
      </c>
      <c r="U345" s="26">
        <f t="shared" si="170"/>
        <v>0</v>
      </c>
      <c r="V345" s="26">
        <f t="shared" si="171"/>
        <v>0</v>
      </c>
      <c r="W345" s="26">
        <f t="shared" si="172"/>
        <v>35</v>
      </c>
      <c r="X345" s="1">
        <f t="shared" si="173"/>
        <v>120</v>
      </c>
      <c r="Y345" s="1">
        <f t="shared" si="174"/>
        <v>1</v>
      </c>
      <c r="Z345">
        <f t="shared" si="175"/>
        <v>202</v>
      </c>
      <c r="AC345">
        <f t="shared" si="176"/>
        <v>301</v>
      </c>
      <c r="AD345">
        <f t="shared" si="177"/>
        <v>3</v>
      </c>
      <c r="AE345">
        <f t="shared" si="178"/>
        <v>35</v>
      </c>
      <c r="AF345">
        <f t="shared" si="179"/>
        <v>1</v>
      </c>
    </row>
    <row r="346" spans="1:32" x14ac:dyDescent="0.15">
      <c r="A346" s="26">
        <v>342</v>
      </c>
      <c r="B346" s="26">
        <f t="shared" si="151"/>
        <v>0</v>
      </c>
      <c r="C346" s="26">
        <f t="shared" si="152"/>
        <v>0</v>
      </c>
      <c r="D346" s="26">
        <f t="shared" si="153"/>
        <v>0</v>
      </c>
      <c r="E346" s="26">
        <f t="shared" si="154"/>
        <v>0</v>
      </c>
      <c r="F346" s="26">
        <f t="shared" si="155"/>
        <v>0</v>
      </c>
      <c r="G346" s="26">
        <f t="shared" si="156"/>
        <v>0</v>
      </c>
      <c r="H346" s="26">
        <f t="shared" si="157"/>
        <v>0</v>
      </c>
      <c r="I346" s="26">
        <f t="shared" si="158"/>
        <v>0</v>
      </c>
      <c r="J346" s="26">
        <f t="shared" si="159"/>
        <v>0</v>
      </c>
      <c r="K346" s="26">
        <f t="shared" si="160"/>
        <v>0</v>
      </c>
      <c r="L346" s="26">
        <f t="shared" si="161"/>
        <v>0</v>
      </c>
      <c r="M346" s="26">
        <f t="shared" si="162"/>
        <v>0</v>
      </c>
      <c r="N346" s="26">
        <f t="shared" si="163"/>
        <v>0</v>
      </c>
      <c r="O346" s="26">
        <f t="shared" si="164"/>
        <v>0</v>
      </c>
      <c r="P346" s="26">
        <f t="shared" si="165"/>
        <v>4</v>
      </c>
      <c r="Q346" s="26">
        <f t="shared" si="166"/>
        <v>0</v>
      </c>
      <c r="R346" s="26">
        <f t="shared" si="167"/>
        <v>0</v>
      </c>
      <c r="S346" s="26">
        <f t="shared" si="168"/>
        <v>0</v>
      </c>
      <c r="T346" s="26">
        <f t="shared" si="169"/>
        <v>0</v>
      </c>
      <c r="U346" s="26">
        <f t="shared" si="170"/>
        <v>0</v>
      </c>
      <c r="V346" s="26">
        <f t="shared" si="171"/>
        <v>0</v>
      </c>
      <c r="W346" s="26">
        <f t="shared" si="172"/>
        <v>35</v>
      </c>
      <c r="X346" s="1">
        <f t="shared" si="173"/>
        <v>400</v>
      </c>
      <c r="Y346" s="1">
        <f t="shared" si="174"/>
        <v>2</v>
      </c>
      <c r="Z346">
        <f t="shared" si="175"/>
        <v>360</v>
      </c>
      <c r="AC346">
        <f t="shared" si="176"/>
        <v>302</v>
      </c>
      <c r="AD346">
        <f t="shared" si="177"/>
        <v>3</v>
      </c>
      <c r="AE346">
        <f t="shared" si="178"/>
        <v>35</v>
      </c>
      <c r="AF346">
        <f t="shared" si="179"/>
        <v>2</v>
      </c>
    </row>
    <row r="347" spans="1:32" x14ac:dyDescent="0.15">
      <c r="A347" s="26">
        <v>343</v>
      </c>
      <c r="B347" s="26">
        <f t="shared" si="151"/>
        <v>0</v>
      </c>
      <c r="C347" s="26">
        <f t="shared" si="152"/>
        <v>0</v>
      </c>
      <c r="D347" s="26">
        <f t="shared" si="153"/>
        <v>0</v>
      </c>
      <c r="E347" s="26">
        <f t="shared" si="154"/>
        <v>0</v>
      </c>
      <c r="F347" s="26">
        <f t="shared" si="155"/>
        <v>0</v>
      </c>
      <c r="G347" s="26">
        <f t="shared" si="156"/>
        <v>0</v>
      </c>
      <c r="H347" s="26">
        <f t="shared" si="157"/>
        <v>0</v>
      </c>
      <c r="I347" s="26">
        <f t="shared" si="158"/>
        <v>0</v>
      </c>
      <c r="J347" s="26">
        <f t="shared" si="159"/>
        <v>0</v>
      </c>
      <c r="K347" s="26">
        <f t="shared" si="160"/>
        <v>0</v>
      </c>
      <c r="L347" s="26">
        <f t="shared" si="161"/>
        <v>0</v>
      </c>
      <c r="M347" s="26">
        <f t="shared" si="162"/>
        <v>0</v>
      </c>
      <c r="N347" s="26">
        <f t="shared" si="163"/>
        <v>0</v>
      </c>
      <c r="O347" s="26">
        <f t="shared" si="164"/>
        <v>0</v>
      </c>
      <c r="P347" s="26">
        <f t="shared" si="165"/>
        <v>6</v>
      </c>
      <c r="Q347" s="26">
        <f t="shared" si="166"/>
        <v>0</v>
      </c>
      <c r="R347" s="26">
        <f t="shared" si="167"/>
        <v>0</v>
      </c>
      <c r="S347" s="26">
        <f t="shared" si="168"/>
        <v>0</v>
      </c>
      <c r="T347" s="26">
        <f t="shared" si="169"/>
        <v>0</v>
      </c>
      <c r="U347" s="26">
        <f t="shared" si="170"/>
        <v>0</v>
      </c>
      <c r="V347" s="26">
        <f t="shared" si="171"/>
        <v>0</v>
      </c>
      <c r="W347" s="26">
        <f t="shared" si="172"/>
        <v>35</v>
      </c>
      <c r="X347" s="1">
        <f t="shared" si="173"/>
        <v>800</v>
      </c>
      <c r="Y347" s="1">
        <f t="shared" si="174"/>
        <v>3</v>
      </c>
      <c r="Z347">
        <f t="shared" si="175"/>
        <v>585</v>
      </c>
      <c r="AC347">
        <f t="shared" si="176"/>
        <v>303</v>
      </c>
      <c r="AD347">
        <f t="shared" si="177"/>
        <v>3</v>
      </c>
      <c r="AE347">
        <f t="shared" si="178"/>
        <v>35</v>
      </c>
      <c r="AF347">
        <f t="shared" si="179"/>
        <v>3</v>
      </c>
    </row>
    <row r="348" spans="1:32" x14ac:dyDescent="0.15">
      <c r="A348" s="26">
        <v>344</v>
      </c>
      <c r="B348" s="26">
        <f t="shared" si="151"/>
        <v>0</v>
      </c>
      <c r="C348" s="26">
        <f t="shared" si="152"/>
        <v>0</v>
      </c>
      <c r="D348" s="26">
        <f t="shared" si="153"/>
        <v>0</v>
      </c>
      <c r="E348" s="26">
        <f t="shared" si="154"/>
        <v>0</v>
      </c>
      <c r="F348" s="26">
        <f t="shared" si="155"/>
        <v>0</v>
      </c>
      <c r="G348" s="26">
        <f t="shared" si="156"/>
        <v>0</v>
      </c>
      <c r="H348" s="26">
        <f t="shared" si="157"/>
        <v>0</v>
      </c>
      <c r="I348" s="26">
        <f t="shared" si="158"/>
        <v>0</v>
      </c>
      <c r="J348" s="26">
        <f t="shared" si="159"/>
        <v>0</v>
      </c>
      <c r="K348" s="26">
        <f t="shared" si="160"/>
        <v>0</v>
      </c>
      <c r="L348" s="26">
        <f t="shared" si="161"/>
        <v>0</v>
      </c>
      <c r="M348" s="26">
        <f t="shared" si="162"/>
        <v>0</v>
      </c>
      <c r="N348" s="26">
        <f t="shared" si="163"/>
        <v>0</v>
      </c>
      <c r="O348" s="26">
        <f t="shared" si="164"/>
        <v>0</v>
      </c>
      <c r="P348" s="26">
        <f t="shared" si="165"/>
        <v>8</v>
      </c>
      <c r="Q348" s="26">
        <f t="shared" si="166"/>
        <v>0</v>
      </c>
      <c r="R348" s="26">
        <f t="shared" si="167"/>
        <v>0</v>
      </c>
      <c r="S348" s="26">
        <f t="shared" si="168"/>
        <v>0</v>
      </c>
      <c r="T348" s="26">
        <f t="shared" si="169"/>
        <v>0</v>
      </c>
      <c r="U348" s="26">
        <f t="shared" si="170"/>
        <v>0</v>
      </c>
      <c r="V348" s="26">
        <f t="shared" si="171"/>
        <v>0</v>
      </c>
      <c r="W348" s="26">
        <f t="shared" si="172"/>
        <v>35</v>
      </c>
      <c r="X348" s="1">
        <f t="shared" si="173"/>
        <v>1600</v>
      </c>
      <c r="Y348" s="1">
        <f t="shared" si="174"/>
        <v>4</v>
      </c>
      <c r="Z348">
        <f t="shared" si="175"/>
        <v>810</v>
      </c>
      <c r="AC348">
        <f t="shared" si="176"/>
        <v>304</v>
      </c>
      <c r="AD348">
        <f t="shared" si="177"/>
        <v>3</v>
      </c>
      <c r="AE348">
        <f t="shared" si="178"/>
        <v>35</v>
      </c>
      <c r="AF348">
        <f t="shared" si="179"/>
        <v>4</v>
      </c>
    </row>
    <row r="349" spans="1:32" x14ac:dyDescent="0.15">
      <c r="A349" s="26">
        <v>345</v>
      </c>
      <c r="B349" s="26">
        <f t="shared" si="151"/>
        <v>0</v>
      </c>
      <c r="C349" s="26">
        <f t="shared" si="152"/>
        <v>0</v>
      </c>
      <c r="D349" s="26">
        <f t="shared" si="153"/>
        <v>0</v>
      </c>
      <c r="E349" s="26">
        <f t="shared" si="154"/>
        <v>0</v>
      </c>
      <c r="F349" s="26">
        <f t="shared" si="155"/>
        <v>0</v>
      </c>
      <c r="G349" s="26">
        <f t="shared" si="156"/>
        <v>0</v>
      </c>
      <c r="H349" s="26">
        <f t="shared" si="157"/>
        <v>0</v>
      </c>
      <c r="I349" s="26">
        <f t="shared" si="158"/>
        <v>0</v>
      </c>
      <c r="J349" s="26">
        <f t="shared" si="159"/>
        <v>0</v>
      </c>
      <c r="K349" s="26">
        <f t="shared" si="160"/>
        <v>0</v>
      </c>
      <c r="L349" s="26">
        <f t="shared" si="161"/>
        <v>0</v>
      </c>
      <c r="M349" s="26">
        <f t="shared" si="162"/>
        <v>0</v>
      </c>
      <c r="N349" s="26">
        <f t="shared" si="163"/>
        <v>0</v>
      </c>
      <c r="O349" s="26">
        <f t="shared" si="164"/>
        <v>0</v>
      </c>
      <c r="P349" s="26">
        <f t="shared" si="165"/>
        <v>10</v>
      </c>
      <c r="Q349" s="26">
        <f t="shared" si="166"/>
        <v>0</v>
      </c>
      <c r="R349" s="26">
        <f t="shared" si="167"/>
        <v>0</v>
      </c>
      <c r="S349" s="26">
        <f t="shared" si="168"/>
        <v>0</v>
      </c>
      <c r="T349" s="26">
        <f t="shared" si="169"/>
        <v>0</v>
      </c>
      <c r="U349" s="26">
        <f t="shared" si="170"/>
        <v>0</v>
      </c>
      <c r="V349" s="26">
        <f t="shared" si="171"/>
        <v>0</v>
      </c>
      <c r="W349" s="26">
        <f t="shared" si="172"/>
        <v>35</v>
      </c>
      <c r="X349" s="1">
        <f t="shared" si="173"/>
        <v>3200</v>
      </c>
      <c r="Y349" s="1">
        <f t="shared" si="174"/>
        <v>5</v>
      </c>
      <c r="Z349">
        <f t="shared" si="175"/>
        <v>1125</v>
      </c>
      <c r="AC349">
        <f t="shared" si="176"/>
        <v>305</v>
      </c>
      <c r="AD349">
        <f t="shared" si="177"/>
        <v>3</v>
      </c>
      <c r="AE349">
        <f t="shared" si="178"/>
        <v>35</v>
      </c>
      <c r="AF349">
        <f t="shared" si="179"/>
        <v>5</v>
      </c>
    </row>
    <row r="350" spans="1:32" x14ac:dyDescent="0.15">
      <c r="A350" s="26">
        <v>346</v>
      </c>
      <c r="B350" s="26">
        <f t="shared" si="151"/>
        <v>0</v>
      </c>
      <c r="C350" s="26">
        <f t="shared" si="152"/>
        <v>0</v>
      </c>
      <c r="D350" s="26">
        <f t="shared" si="153"/>
        <v>0</v>
      </c>
      <c r="E350" s="26">
        <f t="shared" si="154"/>
        <v>0</v>
      </c>
      <c r="F350" s="26">
        <f t="shared" si="155"/>
        <v>0</v>
      </c>
      <c r="G350" s="26">
        <f t="shared" si="156"/>
        <v>0</v>
      </c>
      <c r="H350" s="26">
        <f t="shared" si="157"/>
        <v>0</v>
      </c>
      <c r="I350" s="26">
        <f t="shared" si="158"/>
        <v>0</v>
      </c>
      <c r="J350" s="26">
        <f t="shared" si="159"/>
        <v>0</v>
      </c>
      <c r="K350" s="26">
        <f t="shared" si="160"/>
        <v>0</v>
      </c>
      <c r="L350" s="26">
        <f t="shared" si="161"/>
        <v>0</v>
      </c>
      <c r="M350" s="26">
        <f t="shared" si="162"/>
        <v>0</v>
      </c>
      <c r="N350" s="26">
        <f t="shared" si="163"/>
        <v>0</v>
      </c>
      <c r="O350" s="26">
        <f t="shared" si="164"/>
        <v>0</v>
      </c>
      <c r="P350" s="26">
        <f t="shared" si="165"/>
        <v>12</v>
      </c>
      <c r="Q350" s="26">
        <f t="shared" si="166"/>
        <v>0</v>
      </c>
      <c r="R350" s="26">
        <f t="shared" si="167"/>
        <v>0</v>
      </c>
      <c r="S350" s="26">
        <f t="shared" si="168"/>
        <v>0</v>
      </c>
      <c r="T350" s="26">
        <f t="shared" si="169"/>
        <v>0</v>
      </c>
      <c r="U350" s="26">
        <f t="shared" si="170"/>
        <v>0</v>
      </c>
      <c r="V350" s="26">
        <f t="shared" si="171"/>
        <v>0</v>
      </c>
      <c r="W350" s="26">
        <f t="shared" si="172"/>
        <v>35</v>
      </c>
      <c r="X350" s="1">
        <f t="shared" si="173"/>
        <v>6400</v>
      </c>
      <c r="Y350" s="1">
        <f t="shared" si="174"/>
        <v>6</v>
      </c>
      <c r="Z350">
        <f t="shared" si="175"/>
        <v>1440</v>
      </c>
      <c r="AC350">
        <f t="shared" si="176"/>
        <v>306</v>
      </c>
      <c r="AD350">
        <f t="shared" si="177"/>
        <v>3</v>
      </c>
      <c r="AE350">
        <f t="shared" si="178"/>
        <v>35</v>
      </c>
      <c r="AF350">
        <f t="shared" si="179"/>
        <v>6</v>
      </c>
    </row>
    <row r="351" spans="1:32" x14ac:dyDescent="0.15">
      <c r="A351" s="26">
        <v>347</v>
      </c>
      <c r="B351" s="26">
        <f t="shared" si="151"/>
        <v>0</v>
      </c>
      <c r="C351" s="26">
        <f t="shared" si="152"/>
        <v>0</v>
      </c>
      <c r="D351" s="26">
        <f t="shared" si="153"/>
        <v>0</v>
      </c>
      <c r="E351" s="26">
        <f t="shared" si="154"/>
        <v>0</v>
      </c>
      <c r="F351" s="26">
        <f t="shared" si="155"/>
        <v>0</v>
      </c>
      <c r="G351" s="26">
        <f t="shared" si="156"/>
        <v>0</v>
      </c>
      <c r="H351" s="26">
        <f t="shared" si="157"/>
        <v>0</v>
      </c>
      <c r="I351" s="26">
        <f t="shared" si="158"/>
        <v>0</v>
      </c>
      <c r="J351" s="26">
        <f t="shared" si="159"/>
        <v>0</v>
      </c>
      <c r="K351" s="26">
        <f t="shared" si="160"/>
        <v>0</v>
      </c>
      <c r="L351" s="26">
        <f t="shared" si="161"/>
        <v>0</v>
      </c>
      <c r="M351" s="26">
        <f t="shared" si="162"/>
        <v>0</v>
      </c>
      <c r="N351" s="26">
        <f t="shared" si="163"/>
        <v>0</v>
      </c>
      <c r="O351" s="26">
        <f t="shared" si="164"/>
        <v>0</v>
      </c>
      <c r="P351" s="26">
        <f t="shared" si="165"/>
        <v>14</v>
      </c>
      <c r="Q351" s="26">
        <f t="shared" si="166"/>
        <v>0</v>
      </c>
      <c r="R351" s="26">
        <f t="shared" si="167"/>
        <v>0</v>
      </c>
      <c r="S351" s="26">
        <f t="shared" si="168"/>
        <v>0</v>
      </c>
      <c r="T351" s="26">
        <f t="shared" si="169"/>
        <v>0</v>
      </c>
      <c r="U351" s="26">
        <f t="shared" si="170"/>
        <v>0</v>
      </c>
      <c r="V351" s="26">
        <f t="shared" si="171"/>
        <v>0</v>
      </c>
      <c r="W351" s="26">
        <f t="shared" si="172"/>
        <v>35</v>
      </c>
      <c r="X351" s="1">
        <f t="shared" si="173"/>
        <v>12800</v>
      </c>
      <c r="Y351" s="1">
        <f t="shared" si="174"/>
        <v>7</v>
      </c>
      <c r="Z351">
        <f t="shared" si="175"/>
        <v>1950</v>
      </c>
      <c r="AC351">
        <f t="shared" si="176"/>
        <v>307</v>
      </c>
      <c r="AD351">
        <f t="shared" si="177"/>
        <v>3</v>
      </c>
      <c r="AE351">
        <f t="shared" si="178"/>
        <v>35</v>
      </c>
      <c r="AF351">
        <f t="shared" si="179"/>
        <v>7</v>
      </c>
    </row>
    <row r="352" spans="1:32" x14ac:dyDescent="0.15">
      <c r="A352" s="26">
        <v>348</v>
      </c>
      <c r="B352" s="26">
        <f t="shared" si="151"/>
        <v>0</v>
      </c>
      <c r="C352" s="26">
        <f t="shared" si="152"/>
        <v>0</v>
      </c>
      <c r="D352" s="26">
        <f t="shared" si="153"/>
        <v>0</v>
      </c>
      <c r="E352" s="26">
        <f t="shared" si="154"/>
        <v>0</v>
      </c>
      <c r="F352" s="26">
        <f t="shared" si="155"/>
        <v>0</v>
      </c>
      <c r="G352" s="26">
        <f t="shared" si="156"/>
        <v>0</v>
      </c>
      <c r="H352" s="26">
        <f t="shared" si="157"/>
        <v>0</v>
      </c>
      <c r="I352" s="26">
        <f t="shared" si="158"/>
        <v>0</v>
      </c>
      <c r="J352" s="26">
        <f t="shared" si="159"/>
        <v>0</v>
      </c>
      <c r="K352" s="26">
        <f t="shared" si="160"/>
        <v>0</v>
      </c>
      <c r="L352" s="26">
        <f t="shared" si="161"/>
        <v>0</v>
      </c>
      <c r="M352" s="26">
        <f t="shared" si="162"/>
        <v>0</v>
      </c>
      <c r="N352" s="26">
        <f t="shared" si="163"/>
        <v>0</v>
      </c>
      <c r="O352" s="26">
        <f t="shared" si="164"/>
        <v>0</v>
      </c>
      <c r="P352" s="26">
        <f t="shared" si="165"/>
        <v>16</v>
      </c>
      <c r="Q352" s="26">
        <f t="shared" si="166"/>
        <v>0</v>
      </c>
      <c r="R352" s="26">
        <f t="shared" si="167"/>
        <v>0</v>
      </c>
      <c r="S352" s="26">
        <f t="shared" si="168"/>
        <v>0</v>
      </c>
      <c r="T352" s="26">
        <f t="shared" si="169"/>
        <v>0</v>
      </c>
      <c r="U352" s="26">
        <f t="shared" si="170"/>
        <v>0</v>
      </c>
      <c r="V352" s="26">
        <f t="shared" si="171"/>
        <v>0</v>
      </c>
      <c r="W352" s="26">
        <f t="shared" si="172"/>
        <v>35</v>
      </c>
      <c r="X352" s="1">
        <f t="shared" si="173"/>
        <v>25600</v>
      </c>
      <c r="Y352" s="1">
        <f t="shared" si="174"/>
        <v>8</v>
      </c>
      <c r="Z352">
        <f t="shared" si="175"/>
        <v>2460</v>
      </c>
      <c r="AC352">
        <f t="shared" si="176"/>
        <v>308</v>
      </c>
      <c r="AD352">
        <f t="shared" si="177"/>
        <v>3</v>
      </c>
      <c r="AE352">
        <f t="shared" si="178"/>
        <v>35</v>
      </c>
      <c r="AF352">
        <f t="shared" si="179"/>
        <v>8</v>
      </c>
    </row>
    <row r="353" spans="1:32" x14ac:dyDescent="0.15">
      <c r="A353" s="26">
        <v>349</v>
      </c>
      <c r="B353" s="26">
        <f t="shared" si="151"/>
        <v>0</v>
      </c>
      <c r="C353" s="26">
        <f t="shared" si="152"/>
        <v>0</v>
      </c>
      <c r="D353" s="26">
        <f t="shared" si="153"/>
        <v>0</v>
      </c>
      <c r="E353" s="26">
        <f t="shared" si="154"/>
        <v>0</v>
      </c>
      <c r="F353" s="26">
        <f t="shared" si="155"/>
        <v>0</v>
      </c>
      <c r="G353" s="26">
        <f t="shared" si="156"/>
        <v>0</v>
      </c>
      <c r="H353" s="26">
        <f t="shared" si="157"/>
        <v>0</v>
      </c>
      <c r="I353" s="26">
        <f t="shared" si="158"/>
        <v>0</v>
      </c>
      <c r="J353" s="26">
        <f t="shared" si="159"/>
        <v>0</v>
      </c>
      <c r="K353" s="26">
        <f t="shared" si="160"/>
        <v>0</v>
      </c>
      <c r="L353" s="26">
        <f t="shared" si="161"/>
        <v>0</v>
      </c>
      <c r="M353" s="26">
        <f t="shared" si="162"/>
        <v>0</v>
      </c>
      <c r="N353" s="26">
        <f t="shared" si="163"/>
        <v>0</v>
      </c>
      <c r="O353" s="26">
        <f t="shared" si="164"/>
        <v>0</v>
      </c>
      <c r="P353" s="26">
        <f t="shared" si="165"/>
        <v>18</v>
      </c>
      <c r="Q353" s="26">
        <f t="shared" si="166"/>
        <v>0</v>
      </c>
      <c r="R353" s="26">
        <f t="shared" si="167"/>
        <v>0</v>
      </c>
      <c r="S353" s="26">
        <f t="shared" si="168"/>
        <v>0</v>
      </c>
      <c r="T353" s="26">
        <f t="shared" si="169"/>
        <v>0</v>
      </c>
      <c r="U353" s="26">
        <f t="shared" si="170"/>
        <v>0</v>
      </c>
      <c r="V353" s="26">
        <f t="shared" si="171"/>
        <v>0</v>
      </c>
      <c r="W353" s="26">
        <f t="shared" si="172"/>
        <v>35</v>
      </c>
      <c r="X353" s="1">
        <f t="shared" si="173"/>
        <v>51200</v>
      </c>
      <c r="Y353" s="1">
        <f t="shared" si="174"/>
        <v>9</v>
      </c>
      <c r="Z353">
        <f t="shared" si="175"/>
        <v>2970</v>
      </c>
      <c r="AC353">
        <f t="shared" si="176"/>
        <v>309</v>
      </c>
      <c r="AD353">
        <f t="shared" si="177"/>
        <v>3</v>
      </c>
      <c r="AE353">
        <f t="shared" si="178"/>
        <v>35</v>
      </c>
      <c r="AF353">
        <f t="shared" si="179"/>
        <v>9</v>
      </c>
    </row>
    <row r="354" spans="1:32" x14ac:dyDescent="0.15">
      <c r="A354" s="26">
        <v>350</v>
      </c>
      <c r="B354" s="26">
        <f t="shared" si="151"/>
        <v>0</v>
      </c>
      <c r="C354" s="26">
        <f t="shared" si="152"/>
        <v>0</v>
      </c>
      <c r="D354" s="26">
        <f t="shared" si="153"/>
        <v>0</v>
      </c>
      <c r="E354" s="26">
        <f t="shared" si="154"/>
        <v>0</v>
      </c>
      <c r="F354" s="26">
        <f t="shared" si="155"/>
        <v>0</v>
      </c>
      <c r="G354" s="26">
        <f t="shared" si="156"/>
        <v>0</v>
      </c>
      <c r="H354" s="26">
        <f t="shared" si="157"/>
        <v>0</v>
      </c>
      <c r="I354" s="26">
        <f t="shared" si="158"/>
        <v>0</v>
      </c>
      <c r="J354" s="26">
        <f t="shared" si="159"/>
        <v>0</v>
      </c>
      <c r="K354" s="26">
        <f t="shared" si="160"/>
        <v>0</v>
      </c>
      <c r="L354" s="26">
        <f t="shared" si="161"/>
        <v>0</v>
      </c>
      <c r="M354" s="26">
        <f t="shared" si="162"/>
        <v>0</v>
      </c>
      <c r="N354" s="26">
        <f t="shared" si="163"/>
        <v>0</v>
      </c>
      <c r="O354" s="26">
        <f t="shared" si="164"/>
        <v>0</v>
      </c>
      <c r="P354" s="26">
        <f t="shared" si="165"/>
        <v>20</v>
      </c>
      <c r="Q354" s="26">
        <f t="shared" si="166"/>
        <v>0</v>
      </c>
      <c r="R354" s="26">
        <f t="shared" si="167"/>
        <v>0</v>
      </c>
      <c r="S354" s="26">
        <f t="shared" si="168"/>
        <v>0</v>
      </c>
      <c r="T354" s="26">
        <f t="shared" si="169"/>
        <v>0</v>
      </c>
      <c r="U354" s="26">
        <f t="shared" si="170"/>
        <v>0</v>
      </c>
      <c r="V354" s="26">
        <f t="shared" si="171"/>
        <v>0</v>
      </c>
      <c r="W354" s="26">
        <f t="shared" si="172"/>
        <v>35</v>
      </c>
      <c r="X354" s="1">
        <f t="shared" si="173"/>
        <v>102400</v>
      </c>
      <c r="Y354" s="1">
        <f t="shared" si="174"/>
        <v>10</v>
      </c>
      <c r="Z354">
        <f t="shared" si="175"/>
        <v>3528</v>
      </c>
      <c r="AC354">
        <f t="shared" si="176"/>
        <v>310</v>
      </c>
      <c r="AD354">
        <f t="shared" si="177"/>
        <v>3</v>
      </c>
      <c r="AE354">
        <f t="shared" si="178"/>
        <v>35</v>
      </c>
      <c r="AF354">
        <f t="shared" si="179"/>
        <v>10</v>
      </c>
    </row>
    <row r="355" spans="1:32" x14ac:dyDescent="0.15">
      <c r="A355" s="26">
        <v>351</v>
      </c>
      <c r="B355" s="26">
        <f t="shared" si="151"/>
        <v>0</v>
      </c>
      <c r="C355" s="26">
        <f t="shared" si="152"/>
        <v>0</v>
      </c>
      <c r="D355" s="26">
        <f t="shared" si="153"/>
        <v>0</v>
      </c>
      <c r="E355" s="26">
        <f t="shared" si="154"/>
        <v>0</v>
      </c>
      <c r="F355" s="26">
        <f t="shared" si="155"/>
        <v>0</v>
      </c>
      <c r="G355" s="26">
        <f t="shared" si="156"/>
        <v>0</v>
      </c>
      <c r="H355" s="26">
        <f t="shared" si="157"/>
        <v>0</v>
      </c>
      <c r="I355" s="26">
        <f t="shared" si="158"/>
        <v>0</v>
      </c>
      <c r="J355" s="26">
        <f t="shared" si="159"/>
        <v>0</v>
      </c>
      <c r="K355" s="26">
        <f t="shared" si="160"/>
        <v>0</v>
      </c>
      <c r="L355" s="26">
        <f t="shared" si="161"/>
        <v>0</v>
      </c>
      <c r="M355" s="26">
        <f t="shared" si="162"/>
        <v>0</v>
      </c>
      <c r="N355" s="26">
        <f t="shared" si="163"/>
        <v>0</v>
      </c>
      <c r="O355" s="26">
        <f t="shared" si="164"/>
        <v>0</v>
      </c>
      <c r="P355" s="26">
        <f t="shared" si="165"/>
        <v>0</v>
      </c>
      <c r="Q355" s="26">
        <f t="shared" si="166"/>
        <v>0</v>
      </c>
      <c r="R355" s="26">
        <f t="shared" si="167"/>
        <v>0</v>
      </c>
      <c r="S355" s="26">
        <f t="shared" si="168"/>
        <v>0</v>
      </c>
      <c r="T355" s="26">
        <f t="shared" si="169"/>
        <v>0</v>
      </c>
      <c r="U355" s="26">
        <f t="shared" si="170"/>
        <v>0</v>
      </c>
      <c r="V355" s="26">
        <f t="shared" si="171"/>
        <v>1</v>
      </c>
      <c r="W355" s="26">
        <f t="shared" si="172"/>
        <v>36</v>
      </c>
      <c r="X355" s="1">
        <f t="shared" si="173"/>
        <v>120</v>
      </c>
      <c r="Y355" s="1">
        <f t="shared" si="174"/>
        <v>1</v>
      </c>
      <c r="Z355">
        <f t="shared" si="175"/>
        <v>202</v>
      </c>
      <c r="AC355">
        <f t="shared" si="176"/>
        <v>301</v>
      </c>
      <c r="AD355">
        <f t="shared" si="177"/>
        <v>3</v>
      </c>
      <c r="AE355">
        <f t="shared" si="178"/>
        <v>36</v>
      </c>
      <c r="AF355">
        <f t="shared" si="179"/>
        <v>1</v>
      </c>
    </row>
    <row r="356" spans="1:32" x14ac:dyDescent="0.15">
      <c r="A356" s="26">
        <v>352</v>
      </c>
      <c r="B356" s="26">
        <f t="shared" si="151"/>
        <v>0</v>
      </c>
      <c r="C356" s="26">
        <f t="shared" si="152"/>
        <v>0</v>
      </c>
      <c r="D356" s="26">
        <f t="shared" si="153"/>
        <v>0</v>
      </c>
      <c r="E356" s="26">
        <f t="shared" si="154"/>
        <v>0</v>
      </c>
      <c r="F356" s="26">
        <f t="shared" si="155"/>
        <v>0</v>
      </c>
      <c r="G356" s="26">
        <f t="shared" si="156"/>
        <v>0</v>
      </c>
      <c r="H356" s="26">
        <f t="shared" si="157"/>
        <v>0</v>
      </c>
      <c r="I356" s="26">
        <f t="shared" si="158"/>
        <v>0</v>
      </c>
      <c r="J356" s="26">
        <f t="shared" si="159"/>
        <v>0</v>
      </c>
      <c r="K356" s="26">
        <f t="shared" si="160"/>
        <v>0</v>
      </c>
      <c r="L356" s="26">
        <f t="shared" si="161"/>
        <v>0</v>
      </c>
      <c r="M356" s="26">
        <f t="shared" si="162"/>
        <v>0</v>
      </c>
      <c r="N356" s="26">
        <f t="shared" si="163"/>
        <v>0</v>
      </c>
      <c r="O356" s="26">
        <f t="shared" si="164"/>
        <v>0</v>
      </c>
      <c r="P356" s="26">
        <f t="shared" si="165"/>
        <v>0</v>
      </c>
      <c r="Q356" s="26">
        <f t="shared" si="166"/>
        <v>0</v>
      </c>
      <c r="R356" s="26">
        <f t="shared" si="167"/>
        <v>0</v>
      </c>
      <c r="S356" s="26">
        <f t="shared" si="168"/>
        <v>0</v>
      </c>
      <c r="T356" s="26">
        <f t="shared" si="169"/>
        <v>0</v>
      </c>
      <c r="U356" s="26">
        <f t="shared" si="170"/>
        <v>0</v>
      </c>
      <c r="V356" s="26">
        <f t="shared" si="171"/>
        <v>2</v>
      </c>
      <c r="W356" s="26">
        <f t="shared" si="172"/>
        <v>36</v>
      </c>
      <c r="X356" s="1">
        <f t="shared" si="173"/>
        <v>400</v>
      </c>
      <c r="Y356" s="1">
        <f t="shared" si="174"/>
        <v>2</v>
      </c>
      <c r="Z356">
        <f t="shared" si="175"/>
        <v>360</v>
      </c>
      <c r="AC356">
        <f t="shared" si="176"/>
        <v>302</v>
      </c>
      <c r="AD356">
        <f t="shared" si="177"/>
        <v>3</v>
      </c>
      <c r="AE356">
        <f t="shared" si="178"/>
        <v>36</v>
      </c>
      <c r="AF356">
        <f t="shared" si="179"/>
        <v>2</v>
      </c>
    </row>
    <row r="357" spans="1:32" x14ac:dyDescent="0.15">
      <c r="A357" s="26">
        <v>353</v>
      </c>
      <c r="B357" s="26">
        <f t="shared" si="151"/>
        <v>0</v>
      </c>
      <c r="C357" s="26">
        <f t="shared" si="152"/>
        <v>0</v>
      </c>
      <c r="D357" s="26">
        <f t="shared" si="153"/>
        <v>0</v>
      </c>
      <c r="E357" s="26">
        <f t="shared" si="154"/>
        <v>0</v>
      </c>
      <c r="F357" s="26">
        <f t="shared" si="155"/>
        <v>0</v>
      </c>
      <c r="G357" s="26">
        <f t="shared" si="156"/>
        <v>0</v>
      </c>
      <c r="H357" s="26">
        <f t="shared" si="157"/>
        <v>0</v>
      </c>
      <c r="I357" s="26">
        <f t="shared" si="158"/>
        <v>0</v>
      </c>
      <c r="J357" s="26">
        <f t="shared" si="159"/>
        <v>0</v>
      </c>
      <c r="K357" s="26">
        <f t="shared" si="160"/>
        <v>0</v>
      </c>
      <c r="L357" s="26">
        <f t="shared" si="161"/>
        <v>0</v>
      </c>
      <c r="M357" s="26">
        <f t="shared" si="162"/>
        <v>0</v>
      </c>
      <c r="N357" s="26">
        <f t="shared" si="163"/>
        <v>0</v>
      </c>
      <c r="O357" s="26">
        <f t="shared" si="164"/>
        <v>0</v>
      </c>
      <c r="P357" s="26">
        <f t="shared" si="165"/>
        <v>0</v>
      </c>
      <c r="Q357" s="26">
        <f t="shared" si="166"/>
        <v>0</v>
      </c>
      <c r="R357" s="26">
        <f t="shared" si="167"/>
        <v>0</v>
      </c>
      <c r="S357" s="26">
        <f t="shared" si="168"/>
        <v>0</v>
      </c>
      <c r="T357" s="26">
        <f t="shared" si="169"/>
        <v>0</v>
      </c>
      <c r="U357" s="26">
        <f t="shared" si="170"/>
        <v>0</v>
      </c>
      <c r="V357" s="26">
        <f t="shared" si="171"/>
        <v>3</v>
      </c>
      <c r="W357" s="26">
        <f t="shared" si="172"/>
        <v>36</v>
      </c>
      <c r="X357" s="1">
        <f t="shared" si="173"/>
        <v>800</v>
      </c>
      <c r="Y357" s="1">
        <f t="shared" si="174"/>
        <v>3</v>
      </c>
      <c r="Z357">
        <f t="shared" si="175"/>
        <v>585</v>
      </c>
      <c r="AC357">
        <f t="shared" si="176"/>
        <v>303</v>
      </c>
      <c r="AD357">
        <f t="shared" si="177"/>
        <v>3</v>
      </c>
      <c r="AE357">
        <f t="shared" si="178"/>
        <v>36</v>
      </c>
      <c r="AF357">
        <f t="shared" si="179"/>
        <v>3</v>
      </c>
    </row>
    <row r="358" spans="1:32" x14ac:dyDescent="0.15">
      <c r="A358" s="26">
        <v>354</v>
      </c>
      <c r="B358" s="26">
        <f t="shared" si="151"/>
        <v>0</v>
      </c>
      <c r="C358" s="26">
        <f t="shared" si="152"/>
        <v>0</v>
      </c>
      <c r="D358" s="26">
        <f t="shared" si="153"/>
        <v>0</v>
      </c>
      <c r="E358" s="26">
        <f t="shared" si="154"/>
        <v>0</v>
      </c>
      <c r="F358" s="26">
        <f t="shared" si="155"/>
        <v>0</v>
      </c>
      <c r="G358" s="26">
        <f t="shared" si="156"/>
        <v>0</v>
      </c>
      <c r="H358" s="26">
        <f t="shared" si="157"/>
        <v>0</v>
      </c>
      <c r="I358" s="26">
        <f t="shared" si="158"/>
        <v>0</v>
      </c>
      <c r="J358" s="26">
        <f t="shared" si="159"/>
        <v>0</v>
      </c>
      <c r="K358" s="26">
        <f t="shared" si="160"/>
        <v>0</v>
      </c>
      <c r="L358" s="26">
        <f t="shared" si="161"/>
        <v>0</v>
      </c>
      <c r="M358" s="26">
        <f t="shared" si="162"/>
        <v>0</v>
      </c>
      <c r="N358" s="26">
        <f t="shared" si="163"/>
        <v>0</v>
      </c>
      <c r="O358" s="26">
        <f t="shared" si="164"/>
        <v>0</v>
      </c>
      <c r="P358" s="26">
        <f t="shared" si="165"/>
        <v>0</v>
      </c>
      <c r="Q358" s="26">
        <f t="shared" si="166"/>
        <v>0</v>
      </c>
      <c r="R358" s="26">
        <f t="shared" si="167"/>
        <v>0</v>
      </c>
      <c r="S358" s="26">
        <f t="shared" si="168"/>
        <v>0</v>
      </c>
      <c r="T358" s="26">
        <f t="shared" si="169"/>
        <v>0</v>
      </c>
      <c r="U358" s="26">
        <f t="shared" si="170"/>
        <v>0</v>
      </c>
      <c r="V358" s="26">
        <f t="shared" si="171"/>
        <v>4</v>
      </c>
      <c r="W358" s="26">
        <f t="shared" si="172"/>
        <v>36</v>
      </c>
      <c r="X358" s="1">
        <f t="shared" si="173"/>
        <v>1600</v>
      </c>
      <c r="Y358" s="1">
        <f t="shared" si="174"/>
        <v>4</v>
      </c>
      <c r="Z358">
        <f t="shared" si="175"/>
        <v>810</v>
      </c>
      <c r="AC358">
        <f t="shared" si="176"/>
        <v>304</v>
      </c>
      <c r="AD358">
        <f t="shared" si="177"/>
        <v>3</v>
      </c>
      <c r="AE358">
        <f t="shared" si="178"/>
        <v>36</v>
      </c>
      <c r="AF358">
        <f t="shared" si="179"/>
        <v>4</v>
      </c>
    </row>
    <row r="359" spans="1:32" x14ac:dyDescent="0.15">
      <c r="A359" s="26">
        <v>355</v>
      </c>
      <c r="B359" s="26">
        <f t="shared" si="151"/>
        <v>0</v>
      </c>
      <c r="C359" s="26">
        <f t="shared" si="152"/>
        <v>0</v>
      </c>
      <c r="D359" s="26">
        <f t="shared" si="153"/>
        <v>0</v>
      </c>
      <c r="E359" s="26">
        <f t="shared" si="154"/>
        <v>0</v>
      </c>
      <c r="F359" s="26">
        <f t="shared" si="155"/>
        <v>0</v>
      </c>
      <c r="G359" s="26">
        <f t="shared" si="156"/>
        <v>0</v>
      </c>
      <c r="H359" s="26">
        <f t="shared" si="157"/>
        <v>0</v>
      </c>
      <c r="I359" s="26">
        <f t="shared" si="158"/>
        <v>0</v>
      </c>
      <c r="J359" s="26">
        <f t="shared" si="159"/>
        <v>0</v>
      </c>
      <c r="K359" s="26">
        <f t="shared" si="160"/>
        <v>0</v>
      </c>
      <c r="L359" s="26">
        <f t="shared" si="161"/>
        <v>0</v>
      </c>
      <c r="M359" s="26">
        <f t="shared" si="162"/>
        <v>0</v>
      </c>
      <c r="N359" s="26">
        <f t="shared" si="163"/>
        <v>0</v>
      </c>
      <c r="O359" s="26">
        <f t="shared" si="164"/>
        <v>0</v>
      </c>
      <c r="P359" s="26">
        <f t="shared" si="165"/>
        <v>0</v>
      </c>
      <c r="Q359" s="26">
        <f t="shared" si="166"/>
        <v>0</v>
      </c>
      <c r="R359" s="26">
        <f t="shared" si="167"/>
        <v>0</v>
      </c>
      <c r="S359" s="26">
        <f t="shared" si="168"/>
        <v>0</v>
      </c>
      <c r="T359" s="26">
        <f t="shared" si="169"/>
        <v>0</v>
      </c>
      <c r="U359" s="26">
        <f t="shared" si="170"/>
        <v>0</v>
      </c>
      <c r="V359" s="26">
        <f t="shared" si="171"/>
        <v>5</v>
      </c>
      <c r="W359" s="26">
        <f t="shared" si="172"/>
        <v>36</v>
      </c>
      <c r="X359" s="1">
        <f t="shared" si="173"/>
        <v>3200</v>
      </c>
      <c r="Y359" s="1">
        <f t="shared" si="174"/>
        <v>5</v>
      </c>
      <c r="Z359">
        <f t="shared" si="175"/>
        <v>1125</v>
      </c>
      <c r="AC359">
        <f t="shared" si="176"/>
        <v>305</v>
      </c>
      <c r="AD359">
        <f t="shared" si="177"/>
        <v>3</v>
      </c>
      <c r="AE359">
        <f t="shared" si="178"/>
        <v>36</v>
      </c>
      <c r="AF359">
        <f t="shared" si="179"/>
        <v>5</v>
      </c>
    </row>
    <row r="360" spans="1:32" x14ac:dyDescent="0.15">
      <c r="A360" s="26">
        <v>356</v>
      </c>
      <c r="B360" s="26">
        <f t="shared" si="151"/>
        <v>0</v>
      </c>
      <c r="C360" s="26">
        <f t="shared" si="152"/>
        <v>0</v>
      </c>
      <c r="D360" s="26">
        <f t="shared" si="153"/>
        <v>0</v>
      </c>
      <c r="E360" s="26">
        <f t="shared" si="154"/>
        <v>0</v>
      </c>
      <c r="F360" s="26">
        <f t="shared" si="155"/>
        <v>0</v>
      </c>
      <c r="G360" s="26">
        <f t="shared" si="156"/>
        <v>0</v>
      </c>
      <c r="H360" s="26">
        <f t="shared" si="157"/>
        <v>0</v>
      </c>
      <c r="I360" s="26">
        <f t="shared" si="158"/>
        <v>0</v>
      </c>
      <c r="J360" s="26">
        <f t="shared" si="159"/>
        <v>0</v>
      </c>
      <c r="K360" s="26">
        <f t="shared" si="160"/>
        <v>0</v>
      </c>
      <c r="L360" s="26">
        <f t="shared" si="161"/>
        <v>0</v>
      </c>
      <c r="M360" s="26">
        <f t="shared" si="162"/>
        <v>0</v>
      </c>
      <c r="N360" s="26">
        <f t="shared" si="163"/>
        <v>0</v>
      </c>
      <c r="O360" s="26">
        <f t="shared" si="164"/>
        <v>0</v>
      </c>
      <c r="P360" s="26">
        <f t="shared" si="165"/>
        <v>0</v>
      </c>
      <c r="Q360" s="26">
        <f t="shared" si="166"/>
        <v>0</v>
      </c>
      <c r="R360" s="26">
        <f t="shared" si="167"/>
        <v>0</v>
      </c>
      <c r="S360" s="26">
        <f t="shared" si="168"/>
        <v>0</v>
      </c>
      <c r="T360" s="26">
        <f t="shared" si="169"/>
        <v>0</v>
      </c>
      <c r="U360" s="26">
        <f t="shared" si="170"/>
        <v>0</v>
      </c>
      <c r="V360" s="26">
        <f t="shared" si="171"/>
        <v>6</v>
      </c>
      <c r="W360" s="26">
        <f t="shared" si="172"/>
        <v>36</v>
      </c>
      <c r="X360" s="1">
        <f t="shared" si="173"/>
        <v>6400</v>
      </c>
      <c r="Y360" s="1">
        <f t="shared" si="174"/>
        <v>6</v>
      </c>
      <c r="Z360">
        <f t="shared" si="175"/>
        <v>1440</v>
      </c>
      <c r="AC360">
        <f t="shared" si="176"/>
        <v>306</v>
      </c>
      <c r="AD360">
        <f t="shared" si="177"/>
        <v>3</v>
      </c>
      <c r="AE360">
        <f t="shared" si="178"/>
        <v>36</v>
      </c>
      <c r="AF360">
        <f t="shared" si="179"/>
        <v>6</v>
      </c>
    </row>
    <row r="361" spans="1:32" x14ac:dyDescent="0.15">
      <c r="A361" s="26">
        <v>357</v>
      </c>
      <c r="B361" s="26">
        <f t="shared" si="151"/>
        <v>0</v>
      </c>
      <c r="C361" s="26">
        <f t="shared" si="152"/>
        <v>0</v>
      </c>
      <c r="D361" s="26">
        <f t="shared" si="153"/>
        <v>0</v>
      </c>
      <c r="E361" s="26">
        <f t="shared" si="154"/>
        <v>0</v>
      </c>
      <c r="F361" s="26">
        <f t="shared" si="155"/>
        <v>0</v>
      </c>
      <c r="G361" s="26">
        <f t="shared" si="156"/>
        <v>0</v>
      </c>
      <c r="H361" s="26">
        <f t="shared" si="157"/>
        <v>0</v>
      </c>
      <c r="I361" s="26">
        <f t="shared" si="158"/>
        <v>0</v>
      </c>
      <c r="J361" s="26">
        <f t="shared" si="159"/>
        <v>0</v>
      </c>
      <c r="K361" s="26">
        <f t="shared" si="160"/>
        <v>0</v>
      </c>
      <c r="L361" s="26">
        <f t="shared" si="161"/>
        <v>0</v>
      </c>
      <c r="M361" s="26">
        <f t="shared" si="162"/>
        <v>0</v>
      </c>
      <c r="N361" s="26">
        <f t="shared" si="163"/>
        <v>0</v>
      </c>
      <c r="O361" s="26">
        <f t="shared" si="164"/>
        <v>0</v>
      </c>
      <c r="P361" s="26">
        <f t="shared" si="165"/>
        <v>0</v>
      </c>
      <c r="Q361" s="26">
        <f t="shared" si="166"/>
        <v>0</v>
      </c>
      <c r="R361" s="26">
        <f t="shared" si="167"/>
        <v>0</v>
      </c>
      <c r="S361" s="26">
        <f t="shared" si="168"/>
        <v>0</v>
      </c>
      <c r="T361" s="26">
        <f t="shared" si="169"/>
        <v>0</v>
      </c>
      <c r="U361" s="26">
        <f t="shared" si="170"/>
        <v>0</v>
      </c>
      <c r="V361" s="26">
        <f t="shared" si="171"/>
        <v>7</v>
      </c>
      <c r="W361" s="26">
        <f t="shared" si="172"/>
        <v>36</v>
      </c>
      <c r="X361" s="1">
        <f t="shared" si="173"/>
        <v>12800</v>
      </c>
      <c r="Y361" s="1">
        <f t="shared" si="174"/>
        <v>7</v>
      </c>
      <c r="Z361">
        <f t="shared" si="175"/>
        <v>1950</v>
      </c>
      <c r="AC361">
        <f t="shared" si="176"/>
        <v>307</v>
      </c>
      <c r="AD361">
        <f t="shared" si="177"/>
        <v>3</v>
      </c>
      <c r="AE361">
        <f t="shared" si="178"/>
        <v>36</v>
      </c>
      <c r="AF361">
        <f t="shared" si="179"/>
        <v>7</v>
      </c>
    </row>
    <row r="362" spans="1:32" x14ac:dyDescent="0.15">
      <c r="A362" s="26">
        <v>358</v>
      </c>
      <c r="B362" s="26">
        <f t="shared" si="151"/>
        <v>0</v>
      </c>
      <c r="C362" s="26">
        <f t="shared" si="152"/>
        <v>0</v>
      </c>
      <c r="D362" s="26">
        <f t="shared" si="153"/>
        <v>0</v>
      </c>
      <c r="E362" s="26">
        <f t="shared" si="154"/>
        <v>0</v>
      </c>
      <c r="F362" s="26">
        <f t="shared" si="155"/>
        <v>0</v>
      </c>
      <c r="G362" s="26">
        <f t="shared" si="156"/>
        <v>0</v>
      </c>
      <c r="H362" s="26">
        <f t="shared" si="157"/>
        <v>0</v>
      </c>
      <c r="I362" s="26">
        <f t="shared" si="158"/>
        <v>0</v>
      </c>
      <c r="J362" s="26">
        <f t="shared" si="159"/>
        <v>0</v>
      </c>
      <c r="K362" s="26">
        <f t="shared" si="160"/>
        <v>0</v>
      </c>
      <c r="L362" s="26">
        <f t="shared" si="161"/>
        <v>0</v>
      </c>
      <c r="M362" s="26">
        <f t="shared" si="162"/>
        <v>0</v>
      </c>
      <c r="N362" s="26">
        <f t="shared" si="163"/>
        <v>0</v>
      </c>
      <c r="O362" s="26">
        <f t="shared" si="164"/>
        <v>0</v>
      </c>
      <c r="P362" s="26">
        <f t="shared" si="165"/>
        <v>0</v>
      </c>
      <c r="Q362" s="26">
        <f t="shared" si="166"/>
        <v>0</v>
      </c>
      <c r="R362" s="26">
        <f t="shared" si="167"/>
        <v>0</v>
      </c>
      <c r="S362" s="26">
        <f t="shared" si="168"/>
        <v>0</v>
      </c>
      <c r="T362" s="26">
        <f t="shared" si="169"/>
        <v>0</v>
      </c>
      <c r="U362" s="26">
        <f t="shared" si="170"/>
        <v>0</v>
      </c>
      <c r="V362" s="26">
        <f t="shared" si="171"/>
        <v>8</v>
      </c>
      <c r="W362" s="26">
        <f t="shared" si="172"/>
        <v>36</v>
      </c>
      <c r="X362" s="1">
        <f t="shared" si="173"/>
        <v>25600</v>
      </c>
      <c r="Y362" s="1">
        <f t="shared" si="174"/>
        <v>8</v>
      </c>
      <c r="Z362">
        <f t="shared" si="175"/>
        <v>2460</v>
      </c>
      <c r="AC362">
        <f t="shared" si="176"/>
        <v>308</v>
      </c>
      <c r="AD362">
        <f t="shared" si="177"/>
        <v>3</v>
      </c>
      <c r="AE362">
        <f t="shared" si="178"/>
        <v>36</v>
      </c>
      <c r="AF362">
        <f t="shared" si="179"/>
        <v>8</v>
      </c>
    </row>
    <row r="363" spans="1:32" x14ac:dyDescent="0.15">
      <c r="A363" s="26">
        <v>359</v>
      </c>
      <c r="B363" s="26">
        <f t="shared" si="151"/>
        <v>0</v>
      </c>
      <c r="C363" s="26">
        <f t="shared" si="152"/>
        <v>0</v>
      </c>
      <c r="D363" s="26">
        <f t="shared" si="153"/>
        <v>0</v>
      </c>
      <c r="E363" s="26">
        <f t="shared" si="154"/>
        <v>0</v>
      </c>
      <c r="F363" s="26">
        <f t="shared" si="155"/>
        <v>0</v>
      </c>
      <c r="G363" s="26">
        <f t="shared" si="156"/>
        <v>0</v>
      </c>
      <c r="H363" s="26">
        <f t="shared" si="157"/>
        <v>0</v>
      </c>
      <c r="I363" s="26">
        <f t="shared" si="158"/>
        <v>0</v>
      </c>
      <c r="J363" s="26">
        <f t="shared" si="159"/>
        <v>0</v>
      </c>
      <c r="K363" s="26">
        <f t="shared" si="160"/>
        <v>0</v>
      </c>
      <c r="L363" s="26">
        <f t="shared" si="161"/>
        <v>0</v>
      </c>
      <c r="M363" s="26">
        <f t="shared" si="162"/>
        <v>0</v>
      </c>
      <c r="N363" s="26">
        <f t="shared" si="163"/>
        <v>0</v>
      </c>
      <c r="O363" s="26">
        <f t="shared" si="164"/>
        <v>0</v>
      </c>
      <c r="P363" s="26">
        <f t="shared" si="165"/>
        <v>0</v>
      </c>
      <c r="Q363" s="26">
        <f t="shared" si="166"/>
        <v>0</v>
      </c>
      <c r="R363" s="26">
        <f t="shared" si="167"/>
        <v>0</v>
      </c>
      <c r="S363" s="26">
        <f t="shared" si="168"/>
        <v>0</v>
      </c>
      <c r="T363" s="26">
        <f t="shared" si="169"/>
        <v>0</v>
      </c>
      <c r="U363" s="26">
        <f t="shared" si="170"/>
        <v>0</v>
      </c>
      <c r="V363" s="26">
        <f t="shared" si="171"/>
        <v>9</v>
      </c>
      <c r="W363" s="26">
        <f t="shared" si="172"/>
        <v>36</v>
      </c>
      <c r="X363" s="1">
        <f t="shared" si="173"/>
        <v>51200</v>
      </c>
      <c r="Y363" s="1">
        <f t="shared" si="174"/>
        <v>9</v>
      </c>
      <c r="Z363">
        <f t="shared" si="175"/>
        <v>2970</v>
      </c>
      <c r="AC363">
        <f t="shared" si="176"/>
        <v>309</v>
      </c>
      <c r="AD363">
        <f t="shared" si="177"/>
        <v>3</v>
      </c>
      <c r="AE363">
        <f t="shared" si="178"/>
        <v>36</v>
      </c>
      <c r="AF363">
        <f t="shared" si="179"/>
        <v>9</v>
      </c>
    </row>
    <row r="364" spans="1:32" x14ac:dyDescent="0.15">
      <c r="A364" s="26">
        <v>360</v>
      </c>
      <c r="B364" s="26">
        <f t="shared" si="151"/>
        <v>0</v>
      </c>
      <c r="C364" s="26">
        <f t="shared" si="152"/>
        <v>0</v>
      </c>
      <c r="D364" s="26">
        <f t="shared" si="153"/>
        <v>0</v>
      </c>
      <c r="E364" s="26">
        <f t="shared" si="154"/>
        <v>0</v>
      </c>
      <c r="F364" s="26">
        <f t="shared" si="155"/>
        <v>0</v>
      </c>
      <c r="G364" s="26">
        <f t="shared" si="156"/>
        <v>0</v>
      </c>
      <c r="H364" s="26">
        <f t="shared" si="157"/>
        <v>0</v>
      </c>
      <c r="I364" s="26">
        <f t="shared" si="158"/>
        <v>0</v>
      </c>
      <c r="J364" s="26">
        <f t="shared" si="159"/>
        <v>0</v>
      </c>
      <c r="K364" s="26">
        <f t="shared" si="160"/>
        <v>0</v>
      </c>
      <c r="L364" s="26">
        <f t="shared" si="161"/>
        <v>0</v>
      </c>
      <c r="M364" s="26">
        <f t="shared" si="162"/>
        <v>0</v>
      </c>
      <c r="N364" s="26">
        <f t="shared" si="163"/>
        <v>0</v>
      </c>
      <c r="O364" s="26">
        <f t="shared" si="164"/>
        <v>0</v>
      </c>
      <c r="P364" s="26">
        <f t="shared" si="165"/>
        <v>0</v>
      </c>
      <c r="Q364" s="26">
        <f t="shared" si="166"/>
        <v>0</v>
      </c>
      <c r="R364" s="26">
        <f t="shared" si="167"/>
        <v>0</v>
      </c>
      <c r="S364" s="26">
        <f t="shared" si="168"/>
        <v>0</v>
      </c>
      <c r="T364" s="26">
        <f t="shared" si="169"/>
        <v>0</v>
      </c>
      <c r="U364" s="26">
        <f t="shared" si="170"/>
        <v>0</v>
      </c>
      <c r="V364" s="26">
        <f t="shared" si="171"/>
        <v>10</v>
      </c>
      <c r="W364" s="26">
        <f t="shared" si="172"/>
        <v>36</v>
      </c>
      <c r="X364" s="1">
        <f t="shared" si="173"/>
        <v>102400</v>
      </c>
      <c r="Y364" s="1">
        <f t="shared" si="174"/>
        <v>10</v>
      </c>
      <c r="Z364">
        <f t="shared" si="175"/>
        <v>3528</v>
      </c>
      <c r="AC364">
        <f t="shared" si="176"/>
        <v>310</v>
      </c>
      <c r="AD364">
        <f t="shared" si="177"/>
        <v>3</v>
      </c>
      <c r="AE364">
        <f t="shared" si="178"/>
        <v>36</v>
      </c>
      <c r="AF364">
        <f t="shared" si="179"/>
        <v>10</v>
      </c>
    </row>
  </sheetData>
  <phoneticPr fontId="2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04"/>
  <sheetViews>
    <sheetView topLeftCell="D1" workbookViewId="0">
      <selection activeCell="AE1" sqref="AE1:AF1048576"/>
    </sheetView>
  </sheetViews>
  <sheetFormatPr baseColWidth="10" defaultColWidth="4.1640625" defaultRowHeight="15" x14ac:dyDescent="0.15"/>
  <cols>
    <col min="1" max="1" width="4.5" bestFit="1" customWidth="1"/>
    <col min="2" max="4" width="5.5" bestFit="1" customWidth="1"/>
    <col min="5" max="5" width="6.5" bestFit="1" customWidth="1"/>
    <col min="6" max="6" width="7.5" bestFit="1" customWidth="1"/>
    <col min="7" max="7" width="6.5" bestFit="1" customWidth="1"/>
    <col min="8" max="8" width="9.5" bestFit="1" customWidth="1"/>
    <col min="9" max="10" width="5.5" bestFit="1" customWidth="1"/>
    <col min="11" max="11" width="7.5" bestFit="1" customWidth="1"/>
    <col min="12" max="12" width="9.5" bestFit="1" customWidth="1"/>
    <col min="13" max="13" width="7.5" bestFit="1" customWidth="1"/>
    <col min="14" max="14" width="5.5" bestFit="1" customWidth="1"/>
    <col min="15" max="22" width="7.5" bestFit="1" customWidth="1"/>
    <col min="23" max="23" width="6.1640625" style="10" bestFit="1" customWidth="1"/>
    <col min="24" max="24" width="4.83203125" bestFit="1" customWidth="1"/>
    <col min="25" max="25" width="6.1640625" style="10" bestFit="1" customWidth="1"/>
    <col min="26" max="26" width="4.83203125" style="10" bestFit="1" customWidth="1"/>
    <col min="27" max="27" width="6.5" bestFit="1" customWidth="1"/>
    <col min="29" max="29" width="4.1640625" style="50"/>
    <col min="31" max="31" width="9.5" bestFit="1" customWidth="1"/>
    <col min="32" max="32" width="13.5" style="10" bestFit="1" customWidth="1"/>
    <col min="33" max="34" width="9.5" bestFit="1" customWidth="1"/>
    <col min="35" max="35" width="10.5" bestFit="1" customWidth="1"/>
    <col min="39" max="39" width="3" customWidth="1"/>
  </cols>
  <sheetData>
    <row r="1" spans="1:35" x14ac:dyDescent="0.15">
      <c r="B1" t="s">
        <v>262</v>
      </c>
      <c r="C1" t="s">
        <v>263</v>
      </c>
      <c r="D1" t="s">
        <v>264</v>
      </c>
      <c r="E1" t="s">
        <v>265</v>
      </c>
      <c r="F1" t="s">
        <v>266</v>
      </c>
      <c r="G1" t="s">
        <v>267</v>
      </c>
      <c r="H1" t="s">
        <v>268</v>
      </c>
      <c r="I1" t="s">
        <v>269</v>
      </c>
      <c r="J1" t="s">
        <v>270</v>
      </c>
      <c r="K1" t="s">
        <v>271</v>
      </c>
      <c r="L1" t="s">
        <v>272</v>
      </c>
      <c r="M1" t="s">
        <v>273</v>
      </c>
      <c r="N1" t="s">
        <v>274</v>
      </c>
      <c r="O1" t="s">
        <v>275</v>
      </c>
      <c r="P1" t="s">
        <v>276</v>
      </c>
      <c r="Q1" t="s">
        <v>277</v>
      </c>
      <c r="R1" t="s">
        <v>278</v>
      </c>
      <c r="S1" t="s">
        <v>279</v>
      </c>
      <c r="T1" t="s">
        <v>280</v>
      </c>
      <c r="U1" t="s">
        <v>281</v>
      </c>
      <c r="V1" t="s">
        <v>282</v>
      </c>
      <c r="AA1" s="1" t="s">
        <v>152</v>
      </c>
    </row>
    <row r="2" spans="1:35" x14ac:dyDescent="0.15">
      <c r="A2" s="1" t="s">
        <v>154</v>
      </c>
      <c r="B2" s="1" t="s">
        <v>155</v>
      </c>
      <c r="C2" s="1" t="s">
        <v>156</v>
      </c>
      <c r="D2" s="1" t="s">
        <v>157</v>
      </c>
      <c r="E2" s="1" t="s">
        <v>158</v>
      </c>
      <c r="F2" s="1" t="s">
        <v>159</v>
      </c>
      <c r="G2" s="1" t="s">
        <v>160</v>
      </c>
      <c r="H2" s="1" t="s">
        <v>161</v>
      </c>
      <c r="I2" s="1" t="s">
        <v>162</v>
      </c>
      <c r="J2" s="1" t="s">
        <v>163</v>
      </c>
      <c r="K2" s="1" t="s">
        <v>164</v>
      </c>
      <c r="L2" s="1" t="s">
        <v>165</v>
      </c>
      <c r="M2" s="1" t="s">
        <v>166</v>
      </c>
      <c r="N2" s="1" t="s">
        <v>167</v>
      </c>
      <c r="O2" s="1" t="s">
        <v>168</v>
      </c>
      <c r="P2" s="1" t="s">
        <v>169</v>
      </c>
      <c r="Q2" s="1" t="s">
        <v>170</v>
      </c>
      <c r="R2" s="1" t="s">
        <v>171</v>
      </c>
      <c r="S2" s="1" t="s">
        <v>172</v>
      </c>
      <c r="T2" s="1" t="s">
        <v>173</v>
      </c>
      <c r="U2" s="1" t="s">
        <v>174</v>
      </c>
      <c r="V2" s="1" t="s">
        <v>175</v>
      </c>
      <c r="W2" s="49" t="s">
        <v>341</v>
      </c>
      <c r="X2" s="1" t="s">
        <v>342</v>
      </c>
      <c r="Y2" s="49" t="s">
        <v>326</v>
      </c>
      <c r="Z2" s="49" t="s">
        <v>343</v>
      </c>
      <c r="AA2" t="s">
        <v>197</v>
      </c>
      <c r="AI2" t="s">
        <v>204</v>
      </c>
    </row>
    <row r="3" spans="1:35" x14ac:dyDescent="0.15">
      <c r="A3" s="1" t="s">
        <v>178</v>
      </c>
      <c r="B3" s="1" t="s">
        <v>178</v>
      </c>
      <c r="C3" s="1" t="s">
        <v>178</v>
      </c>
      <c r="D3" s="1" t="s">
        <v>178</v>
      </c>
      <c r="E3" s="1" t="s">
        <v>178</v>
      </c>
      <c r="F3" s="1" t="s">
        <v>178</v>
      </c>
      <c r="G3" s="1" t="s">
        <v>178</v>
      </c>
      <c r="H3" s="1" t="s">
        <v>178</v>
      </c>
      <c r="I3" s="1" t="s">
        <v>178</v>
      </c>
      <c r="J3" s="1" t="s">
        <v>178</v>
      </c>
      <c r="K3" s="1" t="s">
        <v>178</v>
      </c>
      <c r="L3" s="1" t="s">
        <v>178</v>
      </c>
      <c r="M3" s="1" t="s">
        <v>178</v>
      </c>
      <c r="N3" s="1" t="s">
        <v>178</v>
      </c>
      <c r="O3" s="1" t="s">
        <v>178</v>
      </c>
      <c r="P3" s="1" t="s">
        <v>178</v>
      </c>
      <c r="Q3" s="1" t="s">
        <v>178</v>
      </c>
      <c r="R3" s="1" t="s">
        <v>178</v>
      </c>
      <c r="S3" s="1" t="s">
        <v>178</v>
      </c>
      <c r="T3" s="1" t="s">
        <v>178</v>
      </c>
      <c r="U3" s="1" t="s">
        <v>178</v>
      </c>
      <c r="V3" s="1" t="s">
        <v>178</v>
      </c>
      <c r="W3" s="49" t="s">
        <v>178</v>
      </c>
      <c r="X3" s="1" t="s">
        <v>178</v>
      </c>
      <c r="Y3" s="49" t="s">
        <v>178</v>
      </c>
      <c r="Z3" s="49" t="s">
        <v>178</v>
      </c>
      <c r="AA3" t="s">
        <v>178</v>
      </c>
      <c r="AI3" s="10">
        <f>角色间职业划分!AO9</f>
        <v>0.4</v>
      </c>
    </row>
    <row r="4" spans="1:35" x14ac:dyDescent="0.15">
      <c r="A4" s="1" t="s">
        <v>179</v>
      </c>
      <c r="B4" s="1" t="s">
        <v>155</v>
      </c>
      <c r="C4" s="1" t="s">
        <v>156</v>
      </c>
      <c r="D4" s="1" t="s">
        <v>157</v>
      </c>
      <c r="E4" s="1" t="s">
        <v>158</v>
      </c>
      <c r="F4" s="1" t="s">
        <v>159</v>
      </c>
      <c r="G4" s="1" t="s">
        <v>160</v>
      </c>
      <c r="H4" s="1" t="s">
        <v>161</v>
      </c>
      <c r="I4" s="1" t="s">
        <v>162</v>
      </c>
      <c r="J4" s="1" t="s">
        <v>163</v>
      </c>
      <c r="K4" s="1" t="s">
        <v>164</v>
      </c>
      <c r="L4" s="1" t="s">
        <v>165</v>
      </c>
      <c r="M4" s="1" t="s">
        <v>166</v>
      </c>
      <c r="N4" s="1" t="s">
        <v>167</v>
      </c>
      <c r="O4" s="1" t="s">
        <v>168</v>
      </c>
      <c r="P4" s="1" t="s">
        <v>169</v>
      </c>
      <c r="Q4" s="1" t="s">
        <v>170</v>
      </c>
      <c r="R4" s="1" t="s">
        <v>171</v>
      </c>
      <c r="S4" s="1" t="s">
        <v>172</v>
      </c>
      <c r="T4" s="1" t="s">
        <v>173</v>
      </c>
      <c r="U4" s="1" t="s">
        <v>174</v>
      </c>
      <c r="V4" s="1" t="s">
        <v>175</v>
      </c>
      <c r="W4" s="49" t="s">
        <v>344</v>
      </c>
      <c r="X4" s="1" t="s">
        <v>177</v>
      </c>
      <c r="Y4" s="49" t="s">
        <v>302</v>
      </c>
      <c r="Z4" s="49" t="s">
        <v>345</v>
      </c>
      <c r="AA4" t="s">
        <v>197</v>
      </c>
      <c r="AE4" t="s">
        <v>346</v>
      </c>
      <c r="AF4" s="10" t="s">
        <v>347</v>
      </c>
      <c r="AG4" t="s">
        <v>206</v>
      </c>
      <c r="AH4" t="s">
        <v>348</v>
      </c>
      <c r="AI4" t="s">
        <v>233</v>
      </c>
    </row>
    <row r="5" spans="1:35" x14ac:dyDescent="0.15">
      <c r="A5" s="26">
        <v>1</v>
      </c>
      <c r="B5" s="26">
        <v>0</v>
      </c>
      <c r="C5" s="26">
        <v>0</v>
      </c>
      <c r="D5" s="26">
        <v>0</v>
      </c>
      <c r="E5" s="26">
        <f>INT(VLOOKUP(X5,AE:AI,5,FALSE))</f>
        <v>28</v>
      </c>
      <c r="F5" s="26">
        <f>INT(VLOOKUP(X5,AE:AI,4,FALSE))</f>
        <v>268</v>
      </c>
      <c r="G5" s="26">
        <f>INT(VLOOKUP(X5,AE:AH,3,FALSE))</f>
        <v>72</v>
      </c>
      <c r="H5" s="26">
        <v>0</v>
      </c>
      <c r="I5" s="26">
        <v>0</v>
      </c>
      <c r="J5" s="26">
        <v>0</v>
      </c>
      <c r="K5" s="26">
        <v>0</v>
      </c>
      <c r="L5" s="26">
        <v>0</v>
      </c>
      <c r="M5" s="26">
        <v>0</v>
      </c>
      <c r="N5" s="26">
        <v>0</v>
      </c>
      <c r="O5" s="26">
        <v>0</v>
      </c>
      <c r="P5" s="26">
        <v>0</v>
      </c>
      <c r="Q5" s="26">
        <v>0</v>
      </c>
      <c r="R5" s="26">
        <v>0</v>
      </c>
      <c r="S5" s="26">
        <v>0</v>
      </c>
      <c r="T5" s="26">
        <v>0</v>
      </c>
      <c r="U5" s="26">
        <v>0</v>
      </c>
      <c r="V5" s="26">
        <v>0</v>
      </c>
      <c r="W5" s="48">
        <v>1</v>
      </c>
      <c r="X5" s="26">
        <v>1</v>
      </c>
      <c r="Y5" s="48">
        <v>0</v>
      </c>
      <c r="Z5" s="48">
        <v>1</v>
      </c>
      <c r="AA5">
        <f t="shared" ref="AA5:AA36" si="0">INT(VLOOKUP(X5,AE:AG,3,FALSE))</f>
        <v>72</v>
      </c>
      <c r="AE5">
        <v>1</v>
      </c>
      <c r="AF5" s="10">
        <v>2</v>
      </c>
      <c r="AG5">
        <f>VLOOKUP(AF5,角色属性总表!BV:BX,2,FALSE)</f>
        <v>72</v>
      </c>
      <c r="AH5">
        <f>VLOOKUP(AF5,角色属性总表!BV:BX,3,FALSE)</f>
        <v>268.8</v>
      </c>
      <c r="AI5">
        <f>AG5*AI$3</f>
        <v>28.8</v>
      </c>
    </row>
    <row r="6" spans="1:35" x14ac:dyDescent="0.15">
      <c r="A6" s="26">
        <v>2</v>
      </c>
      <c r="B6" s="26">
        <v>0</v>
      </c>
      <c r="C6" s="26">
        <v>0</v>
      </c>
      <c r="D6" s="26">
        <v>0</v>
      </c>
      <c r="E6" s="26">
        <f t="shared" ref="E6:E69" si="1">INT(VLOOKUP(X6,AE:AI,5,FALSE))</f>
        <v>28</v>
      </c>
      <c r="F6" s="26">
        <f t="shared" ref="F6:F69" si="2">INT(VLOOKUP(X6,AE:AI,4,FALSE))</f>
        <v>268</v>
      </c>
      <c r="G6" s="26">
        <f t="shared" ref="G6:G69" si="3">INT(VLOOKUP(X6,AE:AH,3,FALSE))</f>
        <v>72</v>
      </c>
      <c r="H6" s="26">
        <v>0</v>
      </c>
      <c r="I6" s="26">
        <v>0</v>
      </c>
      <c r="J6" s="26">
        <v>0</v>
      </c>
      <c r="K6" s="26">
        <v>0</v>
      </c>
      <c r="L6" s="26">
        <v>0</v>
      </c>
      <c r="M6" s="26">
        <v>0</v>
      </c>
      <c r="N6" s="26">
        <v>0</v>
      </c>
      <c r="O6" s="26">
        <v>0</v>
      </c>
      <c r="P6" s="26">
        <v>0</v>
      </c>
      <c r="Q6" s="26">
        <v>0</v>
      </c>
      <c r="R6" s="26">
        <v>0</v>
      </c>
      <c r="S6" s="26">
        <v>0</v>
      </c>
      <c r="T6" s="26">
        <v>0</v>
      </c>
      <c r="U6" s="26">
        <v>0</v>
      </c>
      <c r="V6" s="26">
        <v>0</v>
      </c>
      <c r="W6" s="48">
        <v>1</v>
      </c>
      <c r="X6" s="26">
        <v>2</v>
      </c>
      <c r="Y6" s="48">
        <v>0</v>
      </c>
      <c r="Z6" s="48">
        <v>1</v>
      </c>
      <c r="AA6">
        <f t="shared" si="0"/>
        <v>72</v>
      </c>
      <c r="AE6">
        <v>2</v>
      </c>
      <c r="AF6" s="10">
        <v>4</v>
      </c>
      <c r="AG6">
        <f>VLOOKUP(AF6,角色属性总表!BV:BX,2,FALSE)</f>
        <v>72</v>
      </c>
      <c r="AH6">
        <f>VLOOKUP(AF6,角色属性总表!BV:BX,3,FALSE)</f>
        <v>268.8</v>
      </c>
      <c r="AI6">
        <f t="shared" ref="AI6:AI69" si="4">AG6*AI$3</f>
        <v>28.8</v>
      </c>
    </row>
    <row r="7" spans="1:35" x14ac:dyDescent="0.15">
      <c r="A7" s="26">
        <v>3</v>
      </c>
      <c r="B7" s="26">
        <v>0</v>
      </c>
      <c r="C7" s="26">
        <v>0</v>
      </c>
      <c r="D7" s="26">
        <v>0</v>
      </c>
      <c r="E7" s="26">
        <f t="shared" si="1"/>
        <v>28</v>
      </c>
      <c r="F7" s="26">
        <f t="shared" si="2"/>
        <v>268</v>
      </c>
      <c r="G7" s="26">
        <f t="shared" si="3"/>
        <v>72</v>
      </c>
      <c r="H7" s="26">
        <v>0</v>
      </c>
      <c r="I7" s="26">
        <v>0</v>
      </c>
      <c r="J7" s="26">
        <v>0</v>
      </c>
      <c r="K7" s="26">
        <v>0</v>
      </c>
      <c r="L7" s="26">
        <v>0</v>
      </c>
      <c r="M7" s="26">
        <v>0</v>
      </c>
      <c r="N7" s="26">
        <v>0</v>
      </c>
      <c r="O7" s="26">
        <v>0</v>
      </c>
      <c r="P7" s="26">
        <v>0</v>
      </c>
      <c r="Q7" s="26">
        <v>0</v>
      </c>
      <c r="R7" s="26">
        <v>0</v>
      </c>
      <c r="S7" s="26">
        <v>0</v>
      </c>
      <c r="T7" s="26">
        <v>0</v>
      </c>
      <c r="U7" s="26">
        <v>0</v>
      </c>
      <c r="V7" s="26">
        <v>0</v>
      </c>
      <c r="W7" s="48">
        <v>1</v>
      </c>
      <c r="X7" s="26">
        <v>3</v>
      </c>
      <c r="Y7" s="48">
        <v>0</v>
      </c>
      <c r="Z7" s="48">
        <v>1</v>
      </c>
      <c r="AA7">
        <f t="shared" si="0"/>
        <v>72</v>
      </c>
      <c r="AE7">
        <v>3</v>
      </c>
      <c r="AF7" s="10">
        <v>6</v>
      </c>
      <c r="AG7">
        <f>VLOOKUP(AF7,角色属性总表!BV:BX,2,FALSE)</f>
        <v>72</v>
      </c>
      <c r="AH7">
        <f>VLOOKUP(AF7,角色属性总表!BV:BX,3,FALSE)</f>
        <v>268.8</v>
      </c>
      <c r="AI7">
        <f t="shared" si="4"/>
        <v>28.8</v>
      </c>
    </row>
    <row r="8" spans="1:35" x14ac:dyDescent="0.15">
      <c r="A8" s="26">
        <v>4</v>
      </c>
      <c r="B8" s="26">
        <v>0</v>
      </c>
      <c r="C8" s="26">
        <v>0</v>
      </c>
      <c r="D8" s="26">
        <v>0</v>
      </c>
      <c r="E8" s="26">
        <f t="shared" si="1"/>
        <v>28</v>
      </c>
      <c r="F8" s="26">
        <f t="shared" si="2"/>
        <v>268</v>
      </c>
      <c r="G8" s="26">
        <f t="shared" si="3"/>
        <v>72</v>
      </c>
      <c r="H8" s="26">
        <v>0</v>
      </c>
      <c r="I8" s="26">
        <v>0</v>
      </c>
      <c r="J8" s="26">
        <v>0</v>
      </c>
      <c r="K8" s="26">
        <v>0</v>
      </c>
      <c r="L8" s="26">
        <v>0</v>
      </c>
      <c r="M8" s="26">
        <v>0</v>
      </c>
      <c r="N8" s="26">
        <v>0</v>
      </c>
      <c r="O8" s="26">
        <v>0</v>
      </c>
      <c r="P8" s="26">
        <v>0</v>
      </c>
      <c r="Q8" s="26">
        <v>0</v>
      </c>
      <c r="R8" s="26">
        <v>0</v>
      </c>
      <c r="S8" s="26">
        <v>0</v>
      </c>
      <c r="T8" s="26">
        <v>0</v>
      </c>
      <c r="U8" s="26">
        <v>0</v>
      </c>
      <c r="V8" s="26">
        <v>0</v>
      </c>
      <c r="W8" s="48">
        <v>1</v>
      </c>
      <c r="X8" s="26">
        <v>4</v>
      </c>
      <c r="Y8" s="48">
        <v>0</v>
      </c>
      <c r="Z8" s="48">
        <v>1</v>
      </c>
      <c r="AA8">
        <f t="shared" si="0"/>
        <v>72</v>
      </c>
      <c r="AE8">
        <v>4</v>
      </c>
      <c r="AF8" s="10">
        <v>8</v>
      </c>
      <c r="AG8">
        <f>VLOOKUP(AF8,角色属性总表!BV:BX,2,FALSE)</f>
        <v>72</v>
      </c>
      <c r="AH8">
        <f>VLOOKUP(AF8,角色属性总表!BV:BX,3,FALSE)</f>
        <v>268.8</v>
      </c>
      <c r="AI8">
        <f t="shared" si="4"/>
        <v>28.8</v>
      </c>
    </row>
    <row r="9" spans="1:35" x14ac:dyDescent="0.15">
      <c r="A9" s="26">
        <v>5</v>
      </c>
      <c r="B9" s="26">
        <v>0</v>
      </c>
      <c r="C9" s="26">
        <v>0</v>
      </c>
      <c r="D9" s="26">
        <v>0</v>
      </c>
      <c r="E9" s="26">
        <f t="shared" si="1"/>
        <v>28</v>
      </c>
      <c r="F9" s="26">
        <f t="shared" si="2"/>
        <v>268</v>
      </c>
      <c r="G9" s="26">
        <f t="shared" si="3"/>
        <v>72</v>
      </c>
      <c r="H9" s="26">
        <v>0</v>
      </c>
      <c r="I9" s="26">
        <v>0</v>
      </c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0</v>
      </c>
      <c r="P9" s="26">
        <v>0</v>
      </c>
      <c r="Q9" s="26">
        <v>0</v>
      </c>
      <c r="R9" s="26">
        <v>0</v>
      </c>
      <c r="S9" s="26">
        <v>0</v>
      </c>
      <c r="T9" s="26">
        <v>0</v>
      </c>
      <c r="U9" s="26">
        <v>0</v>
      </c>
      <c r="V9" s="26">
        <v>0</v>
      </c>
      <c r="W9" s="48">
        <v>1</v>
      </c>
      <c r="X9" s="26">
        <v>5</v>
      </c>
      <c r="Y9" s="48">
        <v>0</v>
      </c>
      <c r="Z9" s="48">
        <v>1</v>
      </c>
      <c r="AA9">
        <f t="shared" si="0"/>
        <v>72</v>
      </c>
      <c r="AE9">
        <v>5</v>
      </c>
      <c r="AF9" s="10">
        <v>10</v>
      </c>
      <c r="AG9">
        <f>VLOOKUP(AF9,角色属性总表!BV:BX,2,FALSE)</f>
        <v>72</v>
      </c>
      <c r="AH9">
        <f>VLOOKUP(AF9,角色属性总表!BV:BX,3,FALSE)</f>
        <v>268.8</v>
      </c>
      <c r="AI9">
        <f t="shared" si="4"/>
        <v>28.8</v>
      </c>
    </row>
    <row r="10" spans="1:35" x14ac:dyDescent="0.15">
      <c r="A10" s="26">
        <v>6</v>
      </c>
      <c r="B10" s="26">
        <v>0</v>
      </c>
      <c r="C10" s="26">
        <v>0</v>
      </c>
      <c r="D10" s="26">
        <v>0</v>
      </c>
      <c r="E10" s="26">
        <f t="shared" si="1"/>
        <v>33</v>
      </c>
      <c r="F10" s="26">
        <f t="shared" si="2"/>
        <v>315</v>
      </c>
      <c r="G10" s="26">
        <f t="shared" si="3"/>
        <v>84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6">
        <v>0</v>
      </c>
      <c r="P10" s="26">
        <v>0</v>
      </c>
      <c r="Q10" s="26">
        <v>0</v>
      </c>
      <c r="R10" s="26">
        <v>0</v>
      </c>
      <c r="S10" s="26">
        <v>0</v>
      </c>
      <c r="T10" s="26">
        <v>0</v>
      </c>
      <c r="U10" s="26">
        <v>0</v>
      </c>
      <c r="V10" s="26">
        <v>0</v>
      </c>
      <c r="W10" s="48">
        <v>1</v>
      </c>
      <c r="X10" s="26">
        <v>6</v>
      </c>
      <c r="Y10" s="48">
        <v>0</v>
      </c>
      <c r="Z10" s="48">
        <v>1</v>
      </c>
      <c r="AA10">
        <f t="shared" si="0"/>
        <v>84</v>
      </c>
      <c r="AE10">
        <v>6</v>
      </c>
      <c r="AF10" s="10">
        <v>12</v>
      </c>
      <c r="AG10">
        <f>VLOOKUP(AF10,角色属性总表!BV:BX,2,FALSE)</f>
        <v>84.600000000000009</v>
      </c>
      <c r="AH10">
        <f>VLOOKUP(AF10,角色属性总表!BV:BX,3,FALSE)</f>
        <v>315.84000000000003</v>
      </c>
      <c r="AI10">
        <f t="shared" si="4"/>
        <v>33.840000000000003</v>
      </c>
    </row>
    <row r="11" spans="1:35" x14ac:dyDescent="0.15">
      <c r="A11" s="26">
        <v>7</v>
      </c>
      <c r="B11" s="26">
        <v>0</v>
      </c>
      <c r="C11" s="26">
        <v>0</v>
      </c>
      <c r="D11" s="26">
        <v>0</v>
      </c>
      <c r="E11" s="26">
        <f t="shared" si="1"/>
        <v>38</v>
      </c>
      <c r="F11" s="26">
        <f t="shared" si="2"/>
        <v>362</v>
      </c>
      <c r="G11" s="26">
        <f t="shared" si="3"/>
        <v>97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6">
        <v>0</v>
      </c>
      <c r="P11" s="26">
        <v>0</v>
      </c>
      <c r="Q11" s="26">
        <v>0</v>
      </c>
      <c r="R11" s="26">
        <v>0</v>
      </c>
      <c r="S11" s="26">
        <v>0</v>
      </c>
      <c r="T11" s="26">
        <v>0</v>
      </c>
      <c r="U11" s="26">
        <v>0</v>
      </c>
      <c r="V11" s="26">
        <v>0</v>
      </c>
      <c r="W11" s="48">
        <v>1</v>
      </c>
      <c r="X11" s="26">
        <v>7</v>
      </c>
      <c r="Y11" s="48">
        <v>0</v>
      </c>
      <c r="Z11" s="48">
        <v>1</v>
      </c>
      <c r="AA11">
        <f t="shared" si="0"/>
        <v>97</v>
      </c>
      <c r="AE11">
        <v>7</v>
      </c>
      <c r="AF11" s="10">
        <v>14</v>
      </c>
      <c r="AG11">
        <f>VLOOKUP(AF11,角色属性总表!BV:BX,2,FALSE)</f>
        <v>97.2</v>
      </c>
      <c r="AH11">
        <f>VLOOKUP(AF11,角色属性总表!BV:BX,3,FALSE)</f>
        <v>362.88000000000005</v>
      </c>
      <c r="AI11">
        <f t="shared" si="4"/>
        <v>38.880000000000003</v>
      </c>
    </row>
    <row r="12" spans="1:35" x14ac:dyDescent="0.15">
      <c r="A12" s="26">
        <v>8</v>
      </c>
      <c r="B12" s="26">
        <v>0</v>
      </c>
      <c r="C12" s="26">
        <v>0</v>
      </c>
      <c r="D12" s="26">
        <v>0</v>
      </c>
      <c r="E12" s="26">
        <f t="shared" si="1"/>
        <v>43</v>
      </c>
      <c r="F12" s="26">
        <f t="shared" si="2"/>
        <v>409</v>
      </c>
      <c r="G12" s="26">
        <f t="shared" si="3"/>
        <v>109</v>
      </c>
      <c r="H12" s="26">
        <v>0</v>
      </c>
      <c r="I12" s="26">
        <v>0</v>
      </c>
      <c r="J12" s="26">
        <v>0</v>
      </c>
      <c r="K12" s="26">
        <v>0</v>
      </c>
      <c r="L12" s="26">
        <v>0</v>
      </c>
      <c r="M12" s="26">
        <v>0</v>
      </c>
      <c r="N12" s="26">
        <v>0</v>
      </c>
      <c r="O12" s="26">
        <v>0</v>
      </c>
      <c r="P12" s="26">
        <v>0</v>
      </c>
      <c r="Q12" s="26">
        <v>0</v>
      </c>
      <c r="R12" s="26">
        <v>0</v>
      </c>
      <c r="S12" s="26">
        <v>0</v>
      </c>
      <c r="T12" s="26">
        <v>0</v>
      </c>
      <c r="U12" s="26">
        <v>0</v>
      </c>
      <c r="V12" s="26">
        <v>0</v>
      </c>
      <c r="W12" s="48">
        <v>1</v>
      </c>
      <c r="X12" s="26">
        <v>8</v>
      </c>
      <c r="Y12" s="48">
        <v>0</v>
      </c>
      <c r="Z12" s="48">
        <v>1</v>
      </c>
      <c r="AA12">
        <f t="shared" si="0"/>
        <v>109</v>
      </c>
      <c r="AE12">
        <v>8</v>
      </c>
      <c r="AF12" s="10">
        <v>16</v>
      </c>
      <c r="AG12">
        <f>VLOOKUP(AF12,角色属性总表!BV:BX,2,FALSE)</f>
        <v>109.8</v>
      </c>
      <c r="AH12">
        <f>VLOOKUP(AF12,角色属性总表!BV:BX,3,FALSE)</f>
        <v>409.92</v>
      </c>
      <c r="AI12">
        <f t="shared" si="4"/>
        <v>43.92</v>
      </c>
    </row>
    <row r="13" spans="1:35" x14ac:dyDescent="0.15">
      <c r="A13" s="26">
        <v>9</v>
      </c>
      <c r="B13" s="26">
        <v>0</v>
      </c>
      <c r="C13" s="26">
        <v>0</v>
      </c>
      <c r="D13" s="26">
        <v>0</v>
      </c>
      <c r="E13" s="26">
        <f t="shared" si="1"/>
        <v>48</v>
      </c>
      <c r="F13" s="26">
        <f t="shared" si="2"/>
        <v>456</v>
      </c>
      <c r="G13" s="26">
        <f t="shared" si="3"/>
        <v>122</v>
      </c>
      <c r="H13" s="26">
        <v>0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26">
        <v>0</v>
      </c>
      <c r="V13" s="26">
        <v>0</v>
      </c>
      <c r="W13" s="48">
        <v>1</v>
      </c>
      <c r="X13" s="26">
        <v>9</v>
      </c>
      <c r="Y13" s="48">
        <v>0</v>
      </c>
      <c r="Z13" s="48">
        <v>1</v>
      </c>
      <c r="AA13">
        <f t="shared" si="0"/>
        <v>122</v>
      </c>
      <c r="AE13">
        <v>9</v>
      </c>
      <c r="AF13" s="10">
        <v>18</v>
      </c>
      <c r="AG13">
        <f>VLOOKUP(AF13,角色属性总表!BV:BX,2,FALSE)</f>
        <v>122.39999999999999</v>
      </c>
      <c r="AH13">
        <f>VLOOKUP(AF13,角色属性总表!BV:BX,3,FALSE)</f>
        <v>456.96</v>
      </c>
      <c r="AI13">
        <f t="shared" si="4"/>
        <v>48.96</v>
      </c>
    </row>
    <row r="14" spans="1:35" x14ac:dyDescent="0.15">
      <c r="A14" s="26">
        <v>10</v>
      </c>
      <c r="B14" s="26">
        <v>0</v>
      </c>
      <c r="C14" s="26">
        <v>0</v>
      </c>
      <c r="D14" s="26">
        <v>0</v>
      </c>
      <c r="E14" s="26">
        <f t="shared" si="1"/>
        <v>54</v>
      </c>
      <c r="F14" s="26">
        <f t="shared" si="2"/>
        <v>504</v>
      </c>
      <c r="G14" s="26">
        <f t="shared" si="3"/>
        <v>135</v>
      </c>
      <c r="H14" s="26">
        <v>0</v>
      </c>
      <c r="I14" s="26">
        <v>0</v>
      </c>
      <c r="J14" s="26">
        <v>0</v>
      </c>
      <c r="K14" s="26">
        <v>0</v>
      </c>
      <c r="L14" s="26">
        <v>0</v>
      </c>
      <c r="M14" s="26">
        <v>0</v>
      </c>
      <c r="N14" s="26">
        <v>0</v>
      </c>
      <c r="O14" s="26">
        <v>0</v>
      </c>
      <c r="P14" s="26">
        <v>0</v>
      </c>
      <c r="Q14" s="26">
        <v>0</v>
      </c>
      <c r="R14" s="26">
        <v>0</v>
      </c>
      <c r="S14" s="26">
        <v>0</v>
      </c>
      <c r="T14" s="26">
        <v>0</v>
      </c>
      <c r="U14" s="26">
        <v>0</v>
      </c>
      <c r="V14" s="26">
        <v>0</v>
      </c>
      <c r="W14" s="48">
        <v>1</v>
      </c>
      <c r="X14" s="26">
        <v>10</v>
      </c>
      <c r="Y14" s="48">
        <v>0</v>
      </c>
      <c r="Z14" s="48">
        <v>1</v>
      </c>
      <c r="AA14">
        <f t="shared" si="0"/>
        <v>135</v>
      </c>
      <c r="AE14">
        <v>10</v>
      </c>
      <c r="AF14" s="10">
        <v>20</v>
      </c>
      <c r="AG14">
        <f>VLOOKUP(AF14,角色属性总表!BV:BX,2,FALSE)</f>
        <v>135</v>
      </c>
      <c r="AH14">
        <f>VLOOKUP(AF14,角色属性总表!BV:BX,3,FALSE)</f>
        <v>504</v>
      </c>
      <c r="AI14">
        <f t="shared" si="4"/>
        <v>54</v>
      </c>
    </row>
    <row r="15" spans="1:35" x14ac:dyDescent="0.15">
      <c r="A15" s="26">
        <v>11</v>
      </c>
      <c r="B15" s="26">
        <v>0</v>
      </c>
      <c r="C15" s="26">
        <v>0</v>
      </c>
      <c r="D15" s="26">
        <v>0</v>
      </c>
      <c r="E15" s="26">
        <f t="shared" si="1"/>
        <v>62</v>
      </c>
      <c r="F15" s="26">
        <f t="shared" si="2"/>
        <v>582</v>
      </c>
      <c r="G15" s="26">
        <f t="shared" si="3"/>
        <v>156</v>
      </c>
      <c r="H15" s="26">
        <v>0</v>
      </c>
      <c r="I15" s="26">
        <v>0</v>
      </c>
      <c r="J15" s="26">
        <v>0</v>
      </c>
      <c r="K15" s="26">
        <v>0</v>
      </c>
      <c r="L15" s="26">
        <v>0</v>
      </c>
      <c r="M15" s="26">
        <v>0</v>
      </c>
      <c r="N15" s="26">
        <v>0</v>
      </c>
      <c r="O15" s="26">
        <v>0</v>
      </c>
      <c r="P15" s="26">
        <v>0</v>
      </c>
      <c r="Q15" s="26">
        <v>0</v>
      </c>
      <c r="R15" s="26">
        <v>0</v>
      </c>
      <c r="S15" s="26">
        <v>0</v>
      </c>
      <c r="T15" s="26">
        <v>0</v>
      </c>
      <c r="U15" s="26">
        <v>0</v>
      </c>
      <c r="V15" s="26">
        <v>0</v>
      </c>
      <c r="W15" s="48">
        <v>1</v>
      </c>
      <c r="X15" s="26">
        <v>11</v>
      </c>
      <c r="Y15" s="48">
        <v>0</v>
      </c>
      <c r="Z15" s="48">
        <v>2</v>
      </c>
      <c r="AA15">
        <f t="shared" si="0"/>
        <v>156</v>
      </c>
      <c r="AE15">
        <v>11</v>
      </c>
      <c r="AF15" s="10">
        <v>22</v>
      </c>
      <c r="AG15">
        <f>VLOOKUP(AF15,角色属性总表!BV:BX,2,FALSE)</f>
        <v>156</v>
      </c>
      <c r="AH15">
        <f>VLOOKUP(AF15,角色属性总表!BV:BX,3,FALSE)</f>
        <v>582.4</v>
      </c>
      <c r="AI15">
        <f t="shared" si="4"/>
        <v>62.400000000000006</v>
      </c>
    </row>
    <row r="16" spans="1:35" x14ac:dyDescent="0.15">
      <c r="A16" s="26">
        <v>12</v>
      </c>
      <c r="B16" s="26">
        <v>0</v>
      </c>
      <c r="C16" s="26">
        <v>0</v>
      </c>
      <c r="D16" s="26">
        <v>0</v>
      </c>
      <c r="E16" s="26">
        <f t="shared" si="1"/>
        <v>70</v>
      </c>
      <c r="F16" s="26">
        <f t="shared" si="2"/>
        <v>660</v>
      </c>
      <c r="G16" s="26">
        <f t="shared" si="3"/>
        <v>177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6">
        <v>0</v>
      </c>
      <c r="N16" s="26">
        <v>0</v>
      </c>
      <c r="O16" s="26">
        <v>0</v>
      </c>
      <c r="P16" s="26">
        <v>0</v>
      </c>
      <c r="Q16" s="26">
        <v>0</v>
      </c>
      <c r="R16" s="26">
        <v>0</v>
      </c>
      <c r="S16" s="26">
        <v>0</v>
      </c>
      <c r="T16" s="26">
        <v>0</v>
      </c>
      <c r="U16" s="26">
        <v>0</v>
      </c>
      <c r="V16" s="26">
        <v>0</v>
      </c>
      <c r="W16" s="48">
        <v>1</v>
      </c>
      <c r="X16" s="26">
        <v>12</v>
      </c>
      <c r="Y16" s="48">
        <v>0</v>
      </c>
      <c r="Z16" s="48">
        <v>2</v>
      </c>
      <c r="AA16">
        <f t="shared" si="0"/>
        <v>177</v>
      </c>
      <c r="AE16">
        <v>12</v>
      </c>
      <c r="AF16" s="10">
        <v>24</v>
      </c>
      <c r="AG16">
        <f>VLOOKUP(AF16,角色属性总表!BV:BX,2,FALSE)</f>
        <v>176.99999999999997</v>
      </c>
      <c r="AH16">
        <f>VLOOKUP(AF16,角色属性总表!BV:BX,3,FALSE)</f>
        <v>660.8</v>
      </c>
      <c r="AI16">
        <f t="shared" si="4"/>
        <v>70.8</v>
      </c>
    </row>
    <row r="17" spans="1:35" x14ac:dyDescent="0.15">
      <c r="A17" s="26">
        <v>13</v>
      </c>
      <c r="B17" s="26">
        <v>0</v>
      </c>
      <c r="C17" s="26">
        <v>0</v>
      </c>
      <c r="D17" s="26">
        <v>0</v>
      </c>
      <c r="E17" s="26">
        <f t="shared" si="1"/>
        <v>79</v>
      </c>
      <c r="F17" s="26">
        <f t="shared" si="2"/>
        <v>739</v>
      </c>
      <c r="G17" s="26">
        <f t="shared" si="3"/>
        <v>198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26">
        <v>0</v>
      </c>
      <c r="V17" s="26">
        <v>0</v>
      </c>
      <c r="W17" s="48">
        <v>1</v>
      </c>
      <c r="X17" s="26">
        <v>13</v>
      </c>
      <c r="Y17" s="48">
        <v>0</v>
      </c>
      <c r="Z17" s="48">
        <v>2</v>
      </c>
      <c r="AA17">
        <f t="shared" si="0"/>
        <v>198</v>
      </c>
      <c r="AE17">
        <v>13</v>
      </c>
      <c r="AF17" s="10">
        <v>26</v>
      </c>
      <c r="AG17">
        <f>VLOOKUP(AF17,角色属性总表!BV:BX,2,FALSE)</f>
        <v>197.99999999999994</v>
      </c>
      <c r="AH17">
        <f>VLOOKUP(AF17,角色属性总表!BV:BX,3,FALSE)</f>
        <v>739.19999999999982</v>
      </c>
      <c r="AI17">
        <f t="shared" si="4"/>
        <v>79.199999999999989</v>
      </c>
    </row>
    <row r="18" spans="1:35" x14ac:dyDescent="0.15">
      <c r="A18" s="26">
        <v>14</v>
      </c>
      <c r="B18" s="26">
        <v>0</v>
      </c>
      <c r="C18" s="26">
        <v>0</v>
      </c>
      <c r="D18" s="26">
        <v>0</v>
      </c>
      <c r="E18" s="26">
        <f t="shared" si="1"/>
        <v>87</v>
      </c>
      <c r="F18" s="26">
        <f t="shared" si="2"/>
        <v>817</v>
      </c>
      <c r="G18" s="26">
        <f t="shared" si="3"/>
        <v>219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26">
        <v>0</v>
      </c>
      <c r="V18" s="26">
        <v>0</v>
      </c>
      <c r="W18" s="48">
        <v>1</v>
      </c>
      <c r="X18" s="26">
        <v>14</v>
      </c>
      <c r="Y18" s="48">
        <v>0</v>
      </c>
      <c r="Z18" s="48">
        <v>2</v>
      </c>
      <c r="AA18">
        <f t="shared" si="0"/>
        <v>219</v>
      </c>
      <c r="AE18">
        <v>14</v>
      </c>
      <c r="AF18" s="10">
        <v>28</v>
      </c>
      <c r="AG18">
        <f>VLOOKUP(AF18,角色属性总表!BV:BX,2,FALSE)</f>
        <v>218.99999999999991</v>
      </c>
      <c r="AH18">
        <f>VLOOKUP(AF18,角色属性总表!BV:BX,3,FALSE)</f>
        <v>817.5999999999998</v>
      </c>
      <c r="AI18">
        <f t="shared" si="4"/>
        <v>87.599999999999966</v>
      </c>
    </row>
    <row r="19" spans="1:35" x14ac:dyDescent="0.15">
      <c r="A19" s="26">
        <v>15</v>
      </c>
      <c r="B19" s="26">
        <v>0</v>
      </c>
      <c r="C19" s="26">
        <v>0</v>
      </c>
      <c r="D19" s="26">
        <v>0</v>
      </c>
      <c r="E19" s="26">
        <f t="shared" si="1"/>
        <v>96</v>
      </c>
      <c r="F19" s="26">
        <f t="shared" si="2"/>
        <v>896</v>
      </c>
      <c r="G19" s="26">
        <f t="shared" si="3"/>
        <v>240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6">
        <v>0</v>
      </c>
      <c r="P19" s="26">
        <v>0</v>
      </c>
      <c r="Q19" s="26">
        <v>0</v>
      </c>
      <c r="R19" s="26">
        <v>0</v>
      </c>
      <c r="S19" s="26">
        <v>0</v>
      </c>
      <c r="T19" s="26">
        <v>0</v>
      </c>
      <c r="U19" s="26">
        <v>0</v>
      </c>
      <c r="V19" s="26">
        <v>0</v>
      </c>
      <c r="W19" s="48">
        <v>1</v>
      </c>
      <c r="X19" s="26">
        <v>15</v>
      </c>
      <c r="Y19" s="48">
        <v>0</v>
      </c>
      <c r="Z19" s="48">
        <v>2</v>
      </c>
      <c r="AA19">
        <f t="shared" si="0"/>
        <v>240</v>
      </c>
      <c r="AE19">
        <v>15</v>
      </c>
      <c r="AF19" s="10">
        <v>30</v>
      </c>
      <c r="AG19">
        <f>VLOOKUP(AF19,角色属性总表!BV:BX,2,FALSE)</f>
        <v>239.99999999999991</v>
      </c>
      <c r="AH19">
        <f>VLOOKUP(AF19,角色属性总表!BV:BX,3,FALSE)</f>
        <v>895.99999999999977</v>
      </c>
      <c r="AI19">
        <f t="shared" si="4"/>
        <v>95.999999999999972</v>
      </c>
    </row>
    <row r="20" spans="1:35" x14ac:dyDescent="0.15">
      <c r="A20" s="26">
        <v>16</v>
      </c>
      <c r="B20" s="26">
        <v>0</v>
      </c>
      <c r="C20" s="26">
        <v>0</v>
      </c>
      <c r="D20" s="26">
        <v>0</v>
      </c>
      <c r="E20" s="26">
        <f t="shared" si="1"/>
        <v>108</v>
      </c>
      <c r="F20" s="26">
        <f t="shared" si="2"/>
        <v>1008</v>
      </c>
      <c r="G20" s="26">
        <f t="shared" si="3"/>
        <v>270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  <c r="T20" s="26">
        <v>0</v>
      </c>
      <c r="U20" s="26">
        <v>0</v>
      </c>
      <c r="V20" s="26">
        <v>0</v>
      </c>
      <c r="W20" s="48">
        <v>1</v>
      </c>
      <c r="X20" s="26">
        <v>16</v>
      </c>
      <c r="Y20" s="48">
        <v>0</v>
      </c>
      <c r="Z20" s="48">
        <v>2</v>
      </c>
      <c r="AA20">
        <f t="shared" si="0"/>
        <v>270</v>
      </c>
      <c r="AE20">
        <v>16</v>
      </c>
      <c r="AF20" s="10">
        <v>32</v>
      </c>
      <c r="AG20">
        <f>VLOOKUP(AF20,角色属性总表!BV:BX,2,FALSE)</f>
        <v>269.99999999999994</v>
      </c>
      <c r="AH20">
        <f>VLOOKUP(AF20,角色属性总表!BV:BX,3,FALSE)</f>
        <v>1007.9999999999998</v>
      </c>
      <c r="AI20">
        <f t="shared" si="4"/>
        <v>107.99999999999999</v>
      </c>
    </row>
    <row r="21" spans="1:35" x14ac:dyDescent="0.15">
      <c r="A21" s="26">
        <v>17</v>
      </c>
      <c r="B21" s="26">
        <v>0</v>
      </c>
      <c r="C21" s="26">
        <v>0</v>
      </c>
      <c r="D21" s="26">
        <v>0</v>
      </c>
      <c r="E21" s="26">
        <f t="shared" si="1"/>
        <v>120</v>
      </c>
      <c r="F21" s="26">
        <f t="shared" si="2"/>
        <v>1120</v>
      </c>
      <c r="G21" s="26">
        <f t="shared" si="3"/>
        <v>300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26">
        <v>0</v>
      </c>
      <c r="V21" s="26">
        <v>0</v>
      </c>
      <c r="W21" s="48">
        <v>1</v>
      </c>
      <c r="X21" s="26">
        <v>17</v>
      </c>
      <c r="Y21" s="48">
        <v>0</v>
      </c>
      <c r="Z21" s="48">
        <v>2</v>
      </c>
      <c r="AA21">
        <f t="shared" si="0"/>
        <v>300</v>
      </c>
      <c r="AE21">
        <v>17</v>
      </c>
      <c r="AF21" s="10">
        <v>34</v>
      </c>
      <c r="AG21">
        <f>VLOOKUP(AF21,角色属性总表!BV:BX,2,FALSE)</f>
        <v>299.99999999999994</v>
      </c>
      <c r="AH21">
        <f>VLOOKUP(AF21,角色属性总表!BV:BX,3,FALSE)</f>
        <v>1120</v>
      </c>
      <c r="AI21">
        <f t="shared" si="4"/>
        <v>119.99999999999999</v>
      </c>
    </row>
    <row r="22" spans="1:35" x14ac:dyDescent="0.15">
      <c r="A22" s="26">
        <v>18</v>
      </c>
      <c r="B22" s="26">
        <v>0</v>
      </c>
      <c r="C22" s="26">
        <v>0</v>
      </c>
      <c r="D22" s="26">
        <v>0</v>
      </c>
      <c r="E22" s="26">
        <f t="shared" si="1"/>
        <v>132</v>
      </c>
      <c r="F22" s="26">
        <f t="shared" si="2"/>
        <v>1232</v>
      </c>
      <c r="G22" s="26">
        <f t="shared" si="3"/>
        <v>330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6">
        <v>0</v>
      </c>
      <c r="N22" s="26">
        <v>0</v>
      </c>
      <c r="O22" s="26">
        <v>0</v>
      </c>
      <c r="P22" s="26">
        <v>0</v>
      </c>
      <c r="Q22" s="26">
        <v>0</v>
      </c>
      <c r="R22" s="26">
        <v>0</v>
      </c>
      <c r="S22" s="26">
        <v>0</v>
      </c>
      <c r="T22" s="26">
        <v>0</v>
      </c>
      <c r="U22" s="26">
        <v>0</v>
      </c>
      <c r="V22" s="26">
        <v>0</v>
      </c>
      <c r="W22" s="48">
        <v>1</v>
      </c>
      <c r="X22" s="26">
        <v>18</v>
      </c>
      <c r="Y22" s="48">
        <v>0</v>
      </c>
      <c r="Z22" s="48">
        <v>2</v>
      </c>
      <c r="AA22">
        <f t="shared" si="0"/>
        <v>330</v>
      </c>
      <c r="AE22">
        <v>18</v>
      </c>
      <c r="AF22" s="10">
        <v>36</v>
      </c>
      <c r="AG22">
        <f>VLOOKUP(AF22,角色属性总表!BV:BX,2,FALSE)</f>
        <v>330.00000000000006</v>
      </c>
      <c r="AH22">
        <f>VLOOKUP(AF22,角色属性总表!BV:BX,3,FALSE)</f>
        <v>1232.0000000000002</v>
      </c>
      <c r="AI22">
        <f t="shared" si="4"/>
        <v>132.00000000000003</v>
      </c>
    </row>
    <row r="23" spans="1:35" x14ac:dyDescent="0.15">
      <c r="A23" s="26">
        <v>19</v>
      </c>
      <c r="B23" s="26">
        <v>0</v>
      </c>
      <c r="C23" s="26">
        <v>0</v>
      </c>
      <c r="D23" s="26">
        <v>0</v>
      </c>
      <c r="E23" s="26">
        <f t="shared" si="1"/>
        <v>144</v>
      </c>
      <c r="F23" s="26">
        <f t="shared" si="2"/>
        <v>1344</v>
      </c>
      <c r="G23" s="26">
        <f t="shared" si="3"/>
        <v>360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6">
        <v>0</v>
      </c>
      <c r="N23" s="26">
        <v>0</v>
      </c>
      <c r="O23" s="26">
        <v>0</v>
      </c>
      <c r="P23" s="26">
        <v>0</v>
      </c>
      <c r="Q23" s="26">
        <v>0</v>
      </c>
      <c r="R23" s="26">
        <v>0</v>
      </c>
      <c r="S23" s="26">
        <v>0</v>
      </c>
      <c r="T23" s="26">
        <v>0</v>
      </c>
      <c r="U23" s="26">
        <v>0</v>
      </c>
      <c r="V23" s="26">
        <v>0</v>
      </c>
      <c r="W23" s="48">
        <v>1</v>
      </c>
      <c r="X23" s="26">
        <v>19</v>
      </c>
      <c r="Y23" s="48">
        <v>0</v>
      </c>
      <c r="Z23" s="48">
        <v>2</v>
      </c>
      <c r="AA23">
        <f t="shared" si="0"/>
        <v>360</v>
      </c>
      <c r="AE23">
        <v>19</v>
      </c>
      <c r="AF23" s="10">
        <v>38</v>
      </c>
      <c r="AG23">
        <f>VLOOKUP(AF23,角色属性总表!BV:BX,2,FALSE)</f>
        <v>360.00000000000006</v>
      </c>
      <c r="AH23">
        <f>VLOOKUP(AF23,角色属性总表!BV:BX,3,FALSE)</f>
        <v>1344.0000000000002</v>
      </c>
      <c r="AI23">
        <f t="shared" si="4"/>
        <v>144.00000000000003</v>
      </c>
    </row>
    <row r="24" spans="1:35" x14ac:dyDescent="0.15">
      <c r="A24" s="26">
        <v>20</v>
      </c>
      <c r="B24" s="26">
        <v>0</v>
      </c>
      <c r="C24" s="26">
        <v>0</v>
      </c>
      <c r="D24" s="26">
        <v>0</v>
      </c>
      <c r="E24" s="26">
        <f t="shared" si="1"/>
        <v>156</v>
      </c>
      <c r="F24" s="26">
        <f t="shared" si="2"/>
        <v>1456</v>
      </c>
      <c r="G24" s="26">
        <f t="shared" si="3"/>
        <v>390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6">
        <v>0</v>
      </c>
      <c r="N24" s="26">
        <v>0</v>
      </c>
      <c r="O24" s="26">
        <v>0</v>
      </c>
      <c r="P24" s="26">
        <v>0</v>
      </c>
      <c r="Q24" s="26">
        <v>0</v>
      </c>
      <c r="R24" s="26">
        <v>0</v>
      </c>
      <c r="S24" s="26">
        <v>0</v>
      </c>
      <c r="T24" s="26">
        <v>0</v>
      </c>
      <c r="U24" s="26">
        <v>0</v>
      </c>
      <c r="V24" s="26">
        <v>0</v>
      </c>
      <c r="W24" s="48">
        <v>1</v>
      </c>
      <c r="X24" s="26">
        <v>20</v>
      </c>
      <c r="Y24" s="48">
        <v>0</v>
      </c>
      <c r="Z24" s="48">
        <v>2</v>
      </c>
      <c r="AA24">
        <f t="shared" si="0"/>
        <v>390</v>
      </c>
      <c r="AE24">
        <v>20</v>
      </c>
      <c r="AF24" s="10">
        <v>40</v>
      </c>
      <c r="AG24">
        <f>VLOOKUP(AF24,角色属性总表!BV:BX,2,FALSE)</f>
        <v>390.00000000000011</v>
      </c>
      <c r="AH24">
        <f>VLOOKUP(AF24,角色属性总表!BV:BX,3,FALSE)</f>
        <v>1456.0000000000005</v>
      </c>
      <c r="AI24">
        <f t="shared" si="4"/>
        <v>156.00000000000006</v>
      </c>
    </row>
    <row r="25" spans="1:35" x14ac:dyDescent="0.15">
      <c r="A25" s="26">
        <v>21</v>
      </c>
      <c r="B25" s="26">
        <v>0</v>
      </c>
      <c r="C25" s="26">
        <v>0</v>
      </c>
      <c r="D25" s="26">
        <v>0</v>
      </c>
      <c r="E25" s="26">
        <f t="shared" si="1"/>
        <v>168</v>
      </c>
      <c r="F25" s="26">
        <f t="shared" si="2"/>
        <v>1568</v>
      </c>
      <c r="G25" s="26">
        <f t="shared" si="3"/>
        <v>420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6">
        <v>0</v>
      </c>
      <c r="P25" s="26">
        <v>0</v>
      </c>
      <c r="Q25" s="26">
        <v>0</v>
      </c>
      <c r="R25" s="26">
        <v>0</v>
      </c>
      <c r="S25" s="26">
        <v>0</v>
      </c>
      <c r="T25" s="26">
        <v>0</v>
      </c>
      <c r="U25" s="26">
        <v>0</v>
      </c>
      <c r="V25" s="26">
        <v>0</v>
      </c>
      <c r="W25" s="48">
        <v>1</v>
      </c>
      <c r="X25" s="26">
        <v>21</v>
      </c>
      <c r="Y25" s="48">
        <v>1</v>
      </c>
      <c r="Z25" s="48">
        <v>3</v>
      </c>
      <c r="AA25">
        <f t="shared" si="0"/>
        <v>420</v>
      </c>
      <c r="AE25">
        <v>21</v>
      </c>
      <c r="AF25" s="10">
        <v>42</v>
      </c>
      <c r="AG25">
        <f>VLOOKUP(AF25,角色属性总表!BV:BX,2,FALSE)</f>
        <v>420.00000000000011</v>
      </c>
      <c r="AH25">
        <f>VLOOKUP(AF25,角色属性总表!BV:BX,3,FALSE)</f>
        <v>1568.0000000000005</v>
      </c>
      <c r="AI25">
        <f t="shared" si="4"/>
        <v>168.00000000000006</v>
      </c>
    </row>
    <row r="26" spans="1:35" x14ac:dyDescent="0.15">
      <c r="A26" s="26">
        <v>22</v>
      </c>
      <c r="B26" s="26">
        <v>0</v>
      </c>
      <c r="C26" s="26">
        <v>0</v>
      </c>
      <c r="D26" s="26">
        <v>0</v>
      </c>
      <c r="E26" s="26">
        <f t="shared" si="1"/>
        <v>180</v>
      </c>
      <c r="F26" s="26">
        <f t="shared" si="2"/>
        <v>1680</v>
      </c>
      <c r="G26" s="26">
        <f t="shared" si="3"/>
        <v>450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6">
        <v>0</v>
      </c>
      <c r="R26" s="26">
        <v>0</v>
      </c>
      <c r="S26" s="26">
        <v>0</v>
      </c>
      <c r="T26" s="26">
        <v>0</v>
      </c>
      <c r="U26" s="26">
        <v>0</v>
      </c>
      <c r="V26" s="26">
        <v>0</v>
      </c>
      <c r="W26" s="48">
        <v>1</v>
      </c>
      <c r="X26" s="26">
        <v>22</v>
      </c>
      <c r="Y26" s="48">
        <v>1</v>
      </c>
      <c r="Z26" s="48">
        <v>3</v>
      </c>
      <c r="AA26">
        <f t="shared" si="0"/>
        <v>450</v>
      </c>
      <c r="AE26">
        <v>22</v>
      </c>
      <c r="AF26" s="10">
        <v>44</v>
      </c>
      <c r="AG26">
        <f>VLOOKUP(AF26,角色属性总表!BV:BX,2,FALSE)</f>
        <v>450.00000000000011</v>
      </c>
      <c r="AH26">
        <f>VLOOKUP(AF26,角色属性总表!BV:BX,3,FALSE)</f>
        <v>1680.0000000000005</v>
      </c>
      <c r="AI26">
        <f t="shared" si="4"/>
        <v>180.00000000000006</v>
      </c>
    </row>
    <row r="27" spans="1:35" x14ac:dyDescent="0.15">
      <c r="A27" s="26">
        <v>23</v>
      </c>
      <c r="B27" s="26">
        <v>0</v>
      </c>
      <c r="C27" s="26">
        <v>0</v>
      </c>
      <c r="D27" s="26">
        <v>0</v>
      </c>
      <c r="E27" s="26">
        <f t="shared" si="1"/>
        <v>192</v>
      </c>
      <c r="F27" s="26">
        <f t="shared" si="2"/>
        <v>1792</v>
      </c>
      <c r="G27" s="26">
        <f t="shared" si="3"/>
        <v>480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6">
        <v>0</v>
      </c>
      <c r="P27" s="26">
        <v>0</v>
      </c>
      <c r="Q27" s="26">
        <v>0</v>
      </c>
      <c r="R27" s="26">
        <v>0</v>
      </c>
      <c r="S27" s="26">
        <v>0</v>
      </c>
      <c r="T27" s="26">
        <v>0</v>
      </c>
      <c r="U27" s="26">
        <v>0</v>
      </c>
      <c r="V27" s="26">
        <v>0</v>
      </c>
      <c r="W27" s="48">
        <v>1</v>
      </c>
      <c r="X27" s="26">
        <v>23</v>
      </c>
      <c r="Y27" s="48">
        <v>1</v>
      </c>
      <c r="Z27" s="48">
        <v>3</v>
      </c>
      <c r="AA27">
        <f t="shared" si="0"/>
        <v>480</v>
      </c>
      <c r="AE27">
        <v>23</v>
      </c>
      <c r="AF27" s="10">
        <v>46</v>
      </c>
      <c r="AG27">
        <f>VLOOKUP(AF27,角色属性总表!BV:BX,2,FALSE)</f>
        <v>480.00000000000017</v>
      </c>
      <c r="AH27">
        <f>VLOOKUP(AF27,角色属性总表!BV:BX,3,FALSE)</f>
        <v>1792.0000000000007</v>
      </c>
      <c r="AI27">
        <f t="shared" si="4"/>
        <v>192.00000000000009</v>
      </c>
    </row>
    <row r="28" spans="1:35" x14ac:dyDescent="0.15">
      <c r="A28" s="26">
        <v>24</v>
      </c>
      <c r="B28" s="26">
        <v>0</v>
      </c>
      <c r="C28" s="26">
        <v>0</v>
      </c>
      <c r="D28" s="26">
        <v>0</v>
      </c>
      <c r="E28" s="26">
        <f t="shared" si="1"/>
        <v>204</v>
      </c>
      <c r="F28" s="26">
        <f t="shared" si="2"/>
        <v>1904</v>
      </c>
      <c r="G28" s="26">
        <f t="shared" si="3"/>
        <v>510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</v>
      </c>
      <c r="R28" s="26">
        <v>0</v>
      </c>
      <c r="S28" s="26">
        <v>0</v>
      </c>
      <c r="T28" s="26">
        <v>0</v>
      </c>
      <c r="U28" s="26">
        <v>0</v>
      </c>
      <c r="V28" s="26">
        <v>0</v>
      </c>
      <c r="W28" s="48">
        <v>1</v>
      </c>
      <c r="X28" s="26">
        <v>24</v>
      </c>
      <c r="Y28" s="48">
        <v>1</v>
      </c>
      <c r="Z28" s="48">
        <v>3</v>
      </c>
      <c r="AA28">
        <f t="shared" si="0"/>
        <v>510</v>
      </c>
      <c r="AE28">
        <v>24</v>
      </c>
      <c r="AF28" s="10">
        <v>48</v>
      </c>
      <c r="AG28">
        <f>VLOOKUP(AF28,角色属性总表!BV:BX,2,FALSE)</f>
        <v>510.00000000000006</v>
      </c>
      <c r="AH28">
        <f>VLOOKUP(AF28,角色属性总表!BV:BX,3,FALSE)</f>
        <v>1904.0000000000002</v>
      </c>
      <c r="AI28">
        <f t="shared" si="4"/>
        <v>204.00000000000003</v>
      </c>
    </row>
    <row r="29" spans="1:35" x14ac:dyDescent="0.15">
      <c r="A29" s="26">
        <v>25</v>
      </c>
      <c r="B29" s="26">
        <v>0</v>
      </c>
      <c r="C29" s="26">
        <v>0</v>
      </c>
      <c r="D29" s="26">
        <v>0</v>
      </c>
      <c r="E29" s="26">
        <f t="shared" si="1"/>
        <v>216</v>
      </c>
      <c r="F29" s="26">
        <f t="shared" si="2"/>
        <v>2016</v>
      </c>
      <c r="G29" s="26">
        <f t="shared" si="3"/>
        <v>540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6">
        <v>0</v>
      </c>
      <c r="N29" s="26">
        <v>0</v>
      </c>
      <c r="O29" s="26">
        <v>0</v>
      </c>
      <c r="P29" s="26">
        <v>0</v>
      </c>
      <c r="Q29" s="26">
        <v>0</v>
      </c>
      <c r="R29" s="26">
        <v>0</v>
      </c>
      <c r="S29" s="26">
        <v>0</v>
      </c>
      <c r="T29" s="26">
        <v>0</v>
      </c>
      <c r="U29" s="26">
        <v>0</v>
      </c>
      <c r="V29" s="26">
        <v>0</v>
      </c>
      <c r="W29" s="48">
        <v>1</v>
      </c>
      <c r="X29" s="26">
        <v>25</v>
      </c>
      <c r="Y29" s="48">
        <v>1</v>
      </c>
      <c r="Z29" s="48">
        <v>3</v>
      </c>
      <c r="AA29">
        <f t="shared" si="0"/>
        <v>540</v>
      </c>
      <c r="AE29">
        <v>25</v>
      </c>
      <c r="AF29" s="10">
        <v>50</v>
      </c>
      <c r="AG29">
        <f>VLOOKUP(AF29,角色属性总表!BV:BX,2,FALSE)</f>
        <v>540</v>
      </c>
      <c r="AH29">
        <f>VLOOKUP(AF29,角色属性总表!BV:BX,3,FALSE)</f>
        <v>2016</v>
      </c>
      <c r="AI29">
        <f t="shared" si="4"/>
        <v>216</v>
      </c>
    </row>
    <row r="30" spans="1:35" x14ac:dyDescent="0.15">
      <c r="A30" s="26">
        <v>26</v>
      </c>
      <c r="B30" s="26">
        <v>0</v>
      </c>
      <c r="C30" s="26">
        <v>0</v>
      </c>
      <c r="D30" s="26">
        <v>0</v>
      </c>
      <c r="E30" s="26">
        <f t="shared" si="1"/>
        <v>232</v>
      </c>
      <c r="F30" s="26">
        <f t="shared" si="2"/>
        <v>2172</v>
      </c>
      <c r="G30" s="26">
        <f t="shared" si="3"/>
        <v>582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6">
        <v>0</v>
      </c>
      <c r="N30" s="26">
        <v>0</v>
      </c>
      <c r="O30" s="26">
        <v>0</v>
      </c>
      <c r="P30" s="26">
        <v>0</v>
      </c>
      <c r="Q30" s="26">
        <v>0</v>
      </c>
      <c r="R30" s="26">
        <v>0</v>
      </c>
      <c r="S30" s="26">
        <v>0</v>
      </c>
      <c r="T30" s="26">
        <v>0</v>
      </c>
      <c r="U30" s="26">
        <v>0</v>
      </c>
      <c r="V30" s="26">
        <v>0</v>
      </c>
      <c r="W30" s="48">
        <v>1</v>
      </c>
      <c r="X30" s="26">
        <v>26</v>
      </c>
      <c r="Y30" s="48">
        <v>1</v>
      </c>
      <c r="Z30" s="48">
        <v>3</v>
      </c>
      <c r="AA30">
        <f t="shared" si="0"/>
        <v>582</v>
      </c>
      <c r="AE30">
        <v>26</v>
      </c>
      <c r="AF30" s="10">
        <v>52</v>
      </c>
      <c r="AG30">
        <f>VLOOKUP(AF30,角色属性总表!BV:BX,2,FALSE)</f>
        <v>582</v>
      </c>
      <c r="AH30">
        <f>VLOOKUP(AF30,角色属性总表!BV:BX,3,FALSE)</f>
        <v>2172.8000000000002</v>
      </c>
      <c r="AI30">
        <f t="shared" si="4"/>
        <v>232.8</v>
      </c>
    </row>
    <row r="31" spans="1:35" x14ac:dyDescent="0.15">
      <c r="A31" s="26">
        <v>27</v>
      </c>
      <c r="B31" s="26">
        <v>0</v>
      </c>
      <c r="C31" s="26">
        <v>0</v>
      </c>
      <c r="D31" s="26">
        <v>0</v>
      </c>
      <c r="E31" s="26">
        <f t="shared" si="1"/>
        <v>249</v>
      </c>
      <c r="F31" s="26">
        <f t="shared" si="2"/>
        <v>2329</v>
      </c>
      <c r="G31" s="26">
        <f t="shared" si="3"/>
        <v>624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6">
        <v>0</v>
      </c>
      <c r="N31" s="26">
        <v>0</v>
      </c>
      <c r="O31" s="26">
        <v>0</v>
      </c>
      <c r="P31" s="26">
        <v>0</v>
      </c>
      <c r="Q31" s="26">
        <v>0</v>
      </c>
      <c r="R31" s="26">
        <v>0</v>
      </c>
      <c r="S31" s="26">
        <v>0</v>
      </c>
      <c r="T31" s="26">
        <v>0</v>
      </c>
      <c r="U31" s="26">
        <v>0</v>
      </c>
      <c r="V31" s="26">
        <v>0</v>
      </c>
      <c r="W31" s="48">
        <v>1</v>
      </c>
      <c r="X31" s="26">
        <v>27</v>
      </c>
      <c r="Y31" s="48">
        <v>1</v>
      </c>
      <c r="Z31" s="48">
        <v>3</v>
      </c>
      <c r="AA31">
        <f t="shared" si="0"/>
        <v>624</v>
      </c>
      <c r="AE31">
        <v>27</v>
      </c>
      <c r="AF31" s="10">
        <v>54</v>
      </c>
      <c r="AG31">
        <f>VLOOKUP(AF31,角色属性总表!BV:BX,2,FALSE)</f>
        <v>624.00000000000011</v>
      </c>
      <c r="AH31">
        <f>VLOOKUP(AF31,角色属性总表!BV:BX,3,FALSE)</f>
        <v>2329.6000000000004</v>
      </c>
      <c r="AI31">
        <f t="shared" si="4"/>
        <v>249.60000000000005</v>
      </c>
    </row>
    <row r="32" spans="1:35" x14ac:dyDescent="0.15">
      <c r="A32" s="26">
        <v>28</v>
      </c>
      <c r="B32" s="26">
        <v>0</v>
      </c>
      <c r="C32" s="26">
        <v>0</v>
      </c>
      <c r="D32" s="26">
        <v>0</v>
      </c>
      <c r="E32" s="26">
        <f t="shared" si="1"/>
        <v>266</v>
      </c>
      <c r="F32" s="26">
        <f t="shared" si="2"/>
        <v>2486</v>
      </c>
      <c r="G32" s="26">
        <f t="shared" si="3"/>
        <v>666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6">
        <v>0</v>
      </c>
      <c r="N32" s="26">
        <v>0</v>
      </c>
      <c r="O32" s="26">
        <v>0</v>
      </c>
      <c r="P32" s="26">
        <v>0</v>
      </c>
      <c r="Q32" s="26">
        <v>0</v>
      </c>
      <c r="R32" s="26">
        <v>0</v>
      </c>
      <c r="S32" s="26">
        <v>0</v>
      </c>
      <c r="T32" s="26">
        <v>0</v>
      </c>
      <c r="U32" s="26">
        <v>0</v>
      </c>
      <c r="V32" s="26">
        <v>0</v>
      </c>
      <c r="W32" s="48">
        <v>1</v>
      </c>
      <c r="X32" s="26">
        <v>28</v>
      </c>
      <c r="Y32" s="48">
        <v>1</v>
      </c>
      <c r="Z32" s="48">
        <v>3</v>
      </c>
      <c r="AA32">
        <f t="shared" si="0"/>
        <v>666</v>
      </c>
      <c r="AE32">
        <v>28</v>
      </c>
      <c r="AF32" s="10">
        <v>56</v>
      </c>
      <c r="AG32">
        <f>VLOOKUP(AF32,角色属性总表!BV:BX,2,FALSE)</f>
        <v>666.00000000000023</v>
      </c>
      <c r="AH32">
        <f>VLOOKUP(AF32,角色属性总表!BV:BX,3,FALSE)</f>
        <v>2486.400000000001</v>
      </c>
      <c r="AI32">
        <f t="shared" si="4"/>
        <v>266.40000000000009</v>
      </c>
    </row>
    <row r="33" spans="1:35" x14ac:dyDescent="0.15">
      <c r="A33" s="26">
        <v>29</v>
      </c>
      <c r="B33" s="26">
        <v>0</v>
      </c>
      <c r="C33" s="26">
        <v>0</v>
      </c>
      <c r="D33" s="26">
        <v>0</v>
      </c>
      <c r="E33" s="26">
        <f t="shared" si="1"/>
        <v>283</v>
      </c>
      <c r="F33" s="26">
        <f t="shared" si="2"/>
        <v>2643</v>
      </c>
      <c r="G33" s="26">
        <f t="shared" si="3"/>
        <v>708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6">
        <v>0</v>
      </c>
      <c r="P33" s="26">
        <v>0</v>
      </c>
      <c r="Q33" s="26">
        <v>0</v>
      </c>
      <c r="R33" s="26">
        <v>0</v>
      </c>
      <c r="S33" s="26">
        <v>0</v>
      </c>
      <c r="T33" s="26">
        <v>0</v>
      </c>
      <c r="U33" s="26">
        <v>0</v>
      </c>
      <c r="V33" s="26">
        <v>0</v>
      </c>
      <c r="W33" s="48">
        <v>1</v>
      </c>
      <c r="X33" s="26">
        <v>29</v>
      </c>
      <c r="Y33" s="48">
        <v>1</v>
      </c>
      <c r="Z33" s="48">
        <v>3</v>
      </c>
      <c r="AA33">
        <f t="shared" si="0"/>
        <v>708</v>
      </c>
      <c r="AE33">
        <v>29</v>
      </c>
      <c r="AF33" s="10">
        <v>58</v>
      </c>
      <c r="AG33">
        <f>VLOOKUP(AF33,角色属性总表!BV:BX,2,FALSE)</f>
        <v>708.00000000000034</v>
      </c>
      <c r="AH33">
        <f>VLOOKUP(AF33,角色属性总表!BV:BX,3,FALSE)</f>
        <v>2643.2000000000012</v>
      </c>
      <c r="AI33">
        <f t="shared" si="4"/>
        <v>283.20000000000016</v>
      </c>
    </row>
    <row r="34" spans="1:35" x14ac:dyDescent="0.15">
      <c r="A34" s="26">
        <v>30</v>
      </c>
      <c r="B34" s="26">
        <v>0</v>
      </c>
      <c r="C34" s="26">
        <v>0</v>
      </c>
      <c r="D34" s="26">
        <v>0</v>
      </c>
      <c r="E34" s="26">
        <f t="shared" si="1"/>
        <v>300</v>
      </c>
      <c r="F34" s="26">
        <f t="shared" si="2"/>
        <v>2800</v>
      </c>
      <c r="G34" s="26">
        <f t="shared" si="3"/>
        <v>750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</v>
      </c>
      <c r="S34" s="26">
        <v>0</v>
      </c>
      <c r="T34" s="26">
        <v>0</v>
      </c>
      <c r="U34" s="26">
        <v>0</v>
      </c>
      <c r="V34" s="26">
        <v>0</v>
      </c>
      <c r="W34" s="48">
        <v>1</v>
      </c>
      <c r="X34" s="26">
        <v>30</v>
      </c>
      <c r="Y34" s="48">
        <v>1</v>
      </c>
      <c r="Z34" s="48">
        <v>3</v>
      </c>
      <c r="AA34">
        <f t="shared" si="0"/>
        <v>750</v>
      </c>
      <c r="AE34">
        <v>30</v>
      </c>
      <c r="AF34" s="10">
        <v>60</v>
      </c>
      <c r="AG34">
        <f>VLOOKUP(AF34,角色属性总表!BV:BX,2,FALSE)</f>
        <v>750.00000000000034</v>
      </c>
      <c r="AH34">
        <f>VLOOKUP(AF34,角色属性总表!BV:BX,3,FALSE)</f>
        <v>2800.0000000000014</v>
      </c>
      <c r="AI34">
        <f t="shared" si="4"/>
        <v>300.00000000000017</v>
      </c>
    </row>
    <row r="35" spans="1:35" x14ac:dyDescent="0.15">
      <c r="A35" s="26">
        <v>31</v>
      </c>
      <c r="B35" s="26">
        <v>0</v>
      </c>
      <c r="C35" s="26">
        <v>0</v>
      </c>
      <c r="D35" s="26">
        <v>0</v>
      </c>
      <c r="E35" s="26">
        <f t="shared" si="1"/>
        <v>316</v>
      </c>
      <c r="F35" s="26">
        <f t="shared" si="2"/>
        <v>2956</v>
      </c>
      <c r="G35" s="26">
        <f t="shared" si="3"/>
        <v>792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6">
        <v>0</v>
      </c>
      <c r="N35" s="26">
        <v>0</v>
      </c>
      <c r="O35" s="26">
        <v>0</v>
      </c>
      <c r="P35" s="26">
        <v>0</v>
      </c>
      <c r="Q35" s="26">
        <v>0</v>
      </c>
      <c r="R35" s="26">
        <v>0</v>
      </c>
      <c r="S35" s="26">
        <v>0</v>
      </c>
      <c r="T35" s="26">
        <v>0</v>
      </c>
      <c r="U35" s="26">
        <v>0</v>
      </c>
      <c r="V35" s="26">
        <v>0</v>
      </c>
      <c r="W35" s="48">
        <v>1</v>
      </c>
      <c r="X35" s="26">
        <v>31</v>
      </c>
      <c r="Y35" s="48">
        <v>1</v>
      </c>
      <c r="Z35" s="48">
        <v>3</v>
      </c>
      <c r="AA35">
        <f t="shared" si="0"/>
        <v>792</v>
      </c>
      <c r="AE35">
        <v>31</v>
      </c>
      <c r="AF35" s="10">
        <v>62</v>
      </c>
      <c r="AG35">
        <f>VLOOKUP(AF35,角色属性总表!BV:BX,2,FALSE)</f>
        <v>792.00000000000034</v>
      </c>
      <c r="AH35">
        <f>VLOOKUP(AF35,角色属性总表!BV:BX,3,FALSE)</f>
        <v>2956.8000000000015</v>
      </c>
      <c r="AI35">
        <f t="shared" si="4"/>
        <v>316.80000000000018</v>
      </c>
    </row>
    <row r="36" spans="1:35" x14ac:dyDescent="0.15">
      <c r="A36" s="26">
        <v>32</v>
      </c>
      <c r="B36" s="26">
        <v>0</v>
      </c>
      <c r="C36" s="26">
        <v>0</v>
      </c>
      <c r="D36" s="26">
        <v>0</v>
      </c>
      <c r="E36" s="26">
        <f t="shared" si="1"/>
        <v>333</v>
      </c>
      <c r="F36" s="26">
        <f t="shared" si="2"/>
        <v>3113</v>
      </c>
      <c r="G36" s="26">
        <f t="shared" si="3"/>
        <v>834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26">
        <v>0</v>
      </c>
      <c r="N36" s="26">
        <v>0</v>
      </c>
      <c r="O36" s="26">
        <v>0</v>
      </c>
      <c r="P36" s="26">
        <v>0</v>
      </c>
      <c r="Q36" s="26">
        <v>0</v>
      </c>
      <c r="R36" s="26">
        <v>0</v>
      </c>
      <c r="S36" s="26">
        <v>0</v>
      </c>
      <c r="T36" s="26">
        <v>0</v>
      </c>
      <c r="U36" s="26">
        <v>0</v>
      </c>
      <c r="V36" s="26">
        <v>0</v>
      </c>
      <c r="W36" s="48">
        <v>1</v>
      </c>
      <c r="X36" s="26">
        <v>32</v>
      </c>
      <c r="Y36" s="48">
        <v>1</v>
      </c>
      <c r="Z36" s="48">
        <v>3</v>
      </c>
      <c r="AA36">
        <f t="shared" si="0"/>
        <v>834</v>
      </c>
      <c r="AE36">
        <v>32</v>
      </c>
      <c r="AF36" s="10">
        <v>64</v>
      </c>
      <c r="AG36">
        <f>VLOOKUP(AF36,角色属性总表!BV:BX,2,FALSE)</f>
        <v>834.00000000000045</v>
      </c>
      <c r="AH36">
        <f>VLOOKUP(AF36,角色属性总表!BV:BX,3,FALSE)</f>
        <v>3113.6000000000017</v>
      </c>
      <c r="AI36">
        <f t="shared" si="4"/>
        <v>333.60000000000019</v>
      </c>
    </row>
    <row r="37" spans="1:35" x14ac:dyDescent="0.15">
      <c r="A37" s="26">
        <v>33</v>
      </c>
      <c r="B37" s="26">
        <v>0</v>
      </c>
      <c r="C37" s="26">
        <v>0</v>
      </c>
      <c r="D37" s="26">
        <v>0</v>
      </c>
      <c r="E37" s="26">
        <f t="shared" si="1"/>
        <v>350</v>
      </c>
      <c r="F37" s="26">
        <f t="shared" si="2"/>
        <v>3270</v>
      </c>
      <c r="G37" s="26">
        <f t="shared" si="3"/>
        <v>876</v>
      </c>
      <c r="H37" s="26">
        <v>0</v>
      </c>
      <c r="I37" s="26">
        <v>0</v>
      </c>
      <c r="J37" s="26">
        <v>0</v>
      </c>
      <c r="K37" s="26">
        <v>0</v>
      </c>
      <c r="L37" s="26">
        <v>0</v>
      </c>
      <c r="M37" s="26">
        <v>0</v>
      </c>
      <c r="N37" s="26">
        <v>0</v>
      </c>
      <c r="O37" s="26">
        <v>0</v>
      </c>
      <c r="P37" s="26">
        <v>0</v>
      </c>
      <c r="Q37" s="26">
        <v>0</v>
      </c>
      <c r="R37" s="26">
        <v>0</v>
      </c>
      <c r="S37" s="26">
        <v>0</v>
      </c>
      <c r="T37" s="26">
        <v>0</v>
      </c>
      <c r="U37" s="26">
        <v>0</v>
      </c>
      <c r="V37" s="26">
        <v>0</v>
      </c>
      <c r="W37" s="48">
        <v>1</v>
      </c>
      <c r="X37" s="26">
        <v>33</v>
      </c>
      <c r="Y37" s="48">
        <v>1</v>
      </c>
      <c r="Z37" s="48">
        <v>3</v>
      </c>
      <c r="AA37">
        <f t="shared" ref="AA37:AA68" si="5">INT(VLOOKUP(X37,AE:AG,3,FALSE))</f>
        <v>876</v>
      </c>
      <c r="AE37">
        <v>33</v>
      </c>
      <c r="AF37" s="10">
        <v>66</v>
      </c>
      <c r="AG37">
        <f>VLOOKUP(AF37,角色属性总表!BV:BX,2,FALSE)</f>
        <v>876.00000000000057</v>
      </c>
      <c r="AH37">
        <f>VLOOKUP(AF37,角色属性总表!BV:BX,3,FALSE)</f>
        <v>3270.4000000000024</v>
      </c>
      <c r="AI37">
        <f t="shared" si="4"/>
        <v>350.40000000000026</v>
      </c>
    </row>
    <row r="38" spans="1:35" x14ac:dyDescent="0.15">
      <c r="A38" s="26">
        <v>34</v>
      </c>
      <c r="B38" s="26">
        <v>0</v>
      </c>
      <c r="C38" s="26">
        <v>0</v>
      </c>
      <c r="D38" s="26">
        <v>0</v>
      </c>
      <c r="E38" s="26">
        <f t="shared" si="1"/>
        <v>367</v>
      </c>
      <c r="F38" s="26">
        <f t="shared" si="2"/>
        <v>3427</v>
      </c>
      <c r="G38" s="26">
        <f t="shared" si="3"/>
        <v>918</v>
      </c>
      <c r="H38" s="26">
        <v>0</v>
      </c>
      <c r="I38" s="26">
        <v>0</v>
      </c>
      <c r="J38" s="26">
        <v>0</v>
      </c>
      <c r="K38" s="26">
        <v>0</v>
      </c>
      <c r="L38" s="26">
        <v>0</v>
      </c>
      <c r="M38" s="26">
        <v>0</v>
      </c>
      <c r="N38" s="26">
        <v>0</v>
      </c>
      <c r="O38" s="26">
        <v>0</v>
      </c>
      <c r="P38" s="26">
        <v>0</v>
      </c>
      <c r="Q38" s="26">
        <v>0</v>
      </c>
      <c r="R38" s="26">
        <v>0</v>
      </c>
      <c r="S38" s="26">
        <v>0</v>
      </c>
      <c r="T38" s="26">
        <v>0</v>
      </c>
      <c r="U38" s="26">
        <v>0</v>
      </c>
      <c r="V38" s="26">
        <v>0</v>
      </c>
      <c r="W38" s="48">
        <v>1</v>
      </c>
      <c r="X38" s="26">
        <v>34</v>
      </c>
      <c r="Y38" s="48">
        <v>1</v>
      </c>
      <c r="Z38" s="48">
        <v>3</v>
      </c>
      <c r="AA38">
        <f t="shared" si="5"/>
        <v>918</v>
      </c>
      <c r="AE38">
        <v>34</v>
      </c>
      <c r="AF38" s="10">
        <v>68</v>
      </c>
      <c r="AG38">
        <f>VLOOKUP(AF38,角色属性总表!BV:BX,2,FALSE)</f>
        <v>918.00000000000068</v>
      </c>
      <c r="AH38">
        <f>VLOOKUP(AF38,角色属性总表!BV:BX,3,FALSE)</f>
        <v>3427.2000000000025</v>
      </c>
      <c r="AI38">
        <f t="shared" si="4"/>
        <v>367.20000000000027</v>
      </c>
    </row>
    <row r="39" spans="1:35" x14ac:dyDescent="0.15">
      <c r="A39" s="26">
        <v>35</v>
      </c>
      <c r="B39" s="26">
        <v>0</v>
      </c>
      <c r="C39" s="26">
        <v>0</v>
      </c>
      <c r="D39" s="26">
        <v>0</v>
      </c>
      <c r="E39" s="26">
        <f t="shared" si="1"/>
        <v>384</v>
      </c>
      <c r="F39" s="26">
        <f t="shared" si="2"/>
        <v>3584</v>
      </c>
      <c r="G39" s="26">
        <f t="shared" si="3"/>
        <v>960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6">
        <v>0</v>
      </c>
      <c r="N39" s="26">
        <v>0</v>
      </c>
      <c r="O39" s="26">
        <v>0</v>
      </c>
      <c r="P39" s="26">
        <v>0</v>
      </c>
      <c r="Q39" s="26">
        <v>0</v>
      </c>
      <c r="R39" s="26">
        <v>0</v>
      </c>
      <c r="S39" s="26">
        <v>0</v>
      </c>
      <c r="T39" s="26">
        <v>0</v>
      </c>
      <c r="U39" s="26">
        <v>0</v>
      </c>
      <c r="V39" s="26">
        <v>0</v>
      </c>
      <c r="W39" s="48">
        <v>1</v>
      </c>
      <c r="X39" s="26">
        <v>35</v>
      </c>
      <c r="Y39" s="48">
        <v>1</v>
      </c>
      <c r="Z39" s="48">
        <v>3</v>
      </c>
      <c r="AA39">
        <f t="shared" si="5"/>
        <v>960</v>
      </c>
      <c r="AE39">
        <v>35</v>
      </c>
      <c r="AF39" s="10">
        <v>70</v>
      </c>
      <c r="AG39">
        <f>VLOOKUP(AF39,角色属性总表!BV:BX,2,FALSE)</f>
        <v>960.00000000000045</v>
      </c>
      <c r="AH39">
        <f>VLOOKUP(AF39,角色属性总表!BV:BX,3,FALSE)</f>
        <v>3584.0000000000018</v>
      </c>
      <c r="AI39">
        <f t="shared" si="4"/>
        <v>384.00000000000023</v>
      </c>
    </row>
    <row r="40" spans="1:35" x14ac:dyDescent="0.15">
      <c r="A40" s="26">
        <v>36</v>
      </c>
      <c r="B40" s="26">
        <v>0</v>
      </c>
      <c r="C40" s="26">
        <v>0</v>
      </c>
      <c r="D40" s="26">
        <v>0</v>
      </c>
      <c r="E40" s="26">
        <f t="shared" si="1"/>
        <v>411</v>
      </c>
      <c r="F40" s="26">
        <f t="shared" si="2"/>
        <v>3837</v>
      </c>
      <c r="G40" s="26">
        <f t="shared" si="3"/>
        <v>1028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26">
        <v>0</v>
      </c>
      <c r="V40" s="26">
        <v>0</v>
      </c>
      <c r="W40" s="48">
        <v>1</v>
      </c>
      <c r="X40" s="26">
        <v>36</v>
      </c>
      <c r="Y40" s="48">
        <v>1</v>
      </c>
      <c r="Z40" s="48">
        <v>3</v>
      </c>
      <c r="AA40">
        <f t="shared" si="5"/>
        <v>1028</v>
      </c>
      <c r="AE40">
        <v>36</v>
      </c>
      <c r="AF40" s="10">
        <v>72</v>
      </c>
      <c r="AG40">
        <f>VLOOKUP(AF40,角色属性总表!BV:BX,2,FALSE)</f>
        <v>1028.0000000000005</v>
      </c>
      <c r="AH40">
        <f>VLOOKUP(AF40,角色属性总表!BV:BX,3,FALSE)</f>
        <v>3837.8666666666691</v>
      </c>
      <c r="AI40">
        <f t="shared" si="4"/>
        <v>411.20000000000022</v>
      </c>
    </row>
    <row r="41" spans="1:35" x14ac:dyDescent="0.15">
      <c r="A41" s="26">
        <v>37</v>
      </c>
      <c r="B41" s="26">
        <v>0</v>
      </c>
      <c r="C41" s="26">
        <v>0</v>
      </c>
      <c r="D41" s="26">
        <v>0</v>
      </c>
      <c r="E41" s="26">
        <f t="shared" si="1"/>
        <v>438</v>
      </c>
      <c r="F41" s="26">
        <f t="shared" si="2"/>
        <v>4091</v>
      </c>
      <c r="G41" s="26">
        <f t="shared" si="3"/>
        <v>1096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26">
        <v>0</v>
      </c>
      <c r="V41" s="26">
        <v>0</v>
      </c>
      <c r="W41" s="48">
        <v>1</v>
      </c>
      <c r="X41" s="26">
        <v>37</v>
      </c>
      <c r="Y41" s="48">
        <v>1</v>
      </c>
      <c r="Z41" s="48">
        <v>3</v>
      </c>
      <c r="AA41">
        <f t="shared" si="5"/>
        <v>1096</v>
      </c>
      <c r="AE41">
        <v>37</v>
      </c>
      <c r="AF41" s="10">
        <v>74</v>
      </c>
      <c r="AG41">
        <f>VLOOKUP(AF41,角色属性总表!BV:BX,2,FALSE)</f>
        <v>1096.0000000000007</v>
      </c>
      <c r="AH41">
        <f>VLOOKUP(AF41,角色属性总表!BV:BX,3,FALSE)</f>
        <v>4091.7333333333363</v>
      </c>
      <c r="AI41">
        <f t="shared" si="4"/>
        <v>438.40000000000032</v>
      </c>
    </row>
    <row r="42" spans="1:35" x14ac:dyDescent="0.15">
      <c r="A42" s="26">
        <v>38</v>
      </c>
      <c r="B42" s="26">
        <v>0</v>
      </c>
      <c r="C42" s="26">
        <v>0</v>
      </c>
      <c r="D42" s="26">
        <v>0</v>
      </c>
      <c r="E42" s="26">
        <f t="shared" si="1"/>
        <v>465</v>
      </c>
      <c r="F42" s="26">
        <f t="shared" si="2"/>
        <v>4345</v>
      </c>
      <c r="G42" s="26">
        <f t="shared" si="3"/>
        <v>1164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26">
        <v>0</v>
      </c>
      <c r="V42" s="26">
        <v>0</v>
      </c>
      <c r="W42" s="48">
        <v>1</v>
      </c>
      <c r="X42" s="26">
        <v>38</v>
      </c>
      <c r="Y42" s="48">
        <v>1</v>
      </c>
      <c r="Z42" s="48">
        <v>3</v>
      </c>
      <c r="AA42">
        <f t="shared" si="5"/>
        <v>1164</v>
      </c>
      <c r="AE42">
        <v>38</v>
      </c>
      <c r="AF42" s="10">
        <v>76</v>
      </c>
      <c r="AG42">
        <f>VLOOKUP(AF42,角色属性总表!BV:BX,2,FALSE)</f>
        <v>1164.0000000000009</v>
      </c>
      <c r="AH42">
        <f>VLOOKUP(AF42,角色属性总表!BV:BX,3,FALSE)</f>
        <v>4345.6000000000031</v>
      </c>
      <c r="AI42">
        <f t="shared" si="4"/>
        <v>465.60000000000036</v>
      </c>
    </row>
    <row r="43" spans="1:35" x14ac:dyDescent="0.15">
      <c r="A43" s="26">
        <v>39</v>
      </c>
      <c r="B43" s="26">
        <v>0</v>
      </c>
      <c r="C43" s="26">
        <v>0</v>
      </c>
      <c r="D43" s="26">
        <v>0</v>
      </c>
      <c r="E43" s="26">
        <f t="shared" si="1"/>
        <v>492</v>
      </c>
      <c r="F43" s="26">
        <f t="shared" si="2"/>
        <v>4599</v>
      </c>
      <c r="G43" s="26">
        <f t="shared" si="3"/>
        <v>1232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6">
        <v>0</v>
      </c>
      <c r="N43" s="26">
        <v>0</v>
      </c>
      <c r="O43" s="26">
        <v>0</v>
      </c>
      <c r="P43" s="26">
        <v>0</v>
      </c>
      <c r="Q43" s="26">
        <v>0</v>
      </c>
      <c r="R43" s="26">
        <v>0</v>
      </c>
      <c r="S43" s="26">
        <v>0</v>
      </c>
      <c r="T43" s="26">
        <v>0</v>
      </c>
      <c r="U43" s="26">
        <v>0</v>
      </c>
      <c r="V43" s="26">
        <v>0</v>
      </c>
      <c r="W43" s="48">
        <v>1</v>
      </c>
      <c r="X43" s="26">
        <v>39</v>
      </c>
      <c r="Y43" s="48">
        <v>1</v>
      </c>
      <c r="Z43" s="48">
        <v>3</v>
      </c>
      <c r="AA43">
        <f t="shared" si="5"/>
        <v>1232</v>
      </c>
      <c r="AE43">
        <v>39</v>
      </c>
      <c r="AF43" s="10">
        <v>78</v>
      </c>
      <c r="AG43">
        <f>VLOOKUP(AF43,角色属性总表!BV:BX,2,FALSE)</f>
        <v>1232.0000000000007</v>
      </c>
      <c r="AH43">
        <f>VLOOKUP(AF43,角色属性总表!BV:BX,3,FALSE)</f>
        <v>4599.4666666666699</v>
      </c>
      <c r="AI43">
        <f t="shared" si="4"/>
        <v>492.8000000000003</v>
      </c>
    </row>
    <row r="44" spans="1:35" x14ac:dyDescent="0.15">
      <c r="A44" s="26">
        <v>40</v>
      </c>
      <c r="B44" s="26">
        <v>0</v>
      </c>
      <c r="C44" s="26">
        <v>0</v>
      </c>
      <c r="D44" s="26">
        <v>0</v>
      </c>
      <c r="E44" s="26">
        <f t="shared" si="1"/>
        <v>520</v>
      </c>
      <c r="F44" s="26">
        <f t="shared" si="2"/>
        <v>4853</v>
      </c>
      <c r="G44" s="26">
        <f t="shared" si="3"/>
        <v>1300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6">
        <v>0</v>
      </c>
      <c r="N44" s="26">
        <v>0</v>
      </c>
      <c r="O44" s="26">
        <v>0</v>
      </c>
      <c r="P44" s="26">
        <v>0</v>
      </c>
      <c r="Q44" s="26">
        <v>0</v>
      </c>
      <c r="R44" s="26">
        <v>0</v>
      </c>
      <c r="S44" s="26">
        <v>0</v>
      </c>
      <c r="T44" s="26">
        <v>0</v>
      </c>
      <c r="U44" s="26">
        <v>0</v>
      </c>
      <c r="V44" s="26">
        <v>0</v>
      </c>
      <c r="W44" s="48">
        <v>1</v>
      </c>
      <c r="X44" s="26">
        <v>40</v>
      </c>
      <c r="Y44" s="48">
        <v>1</v>
      </c>
      <c r="Z44" s="48">
        <v>3</v>
      </c>
      <c r="AA44">
        <f t="shared" si="5"/>
        <v>1300</v>
      </c>
      <c r="AE44">
        <v>40</v>
      </c>
      <c r="AF44" s="10">
        <v>80</v>
      </c>
      <c r="AG44">
        <f>VLOOKUP(AF44,角色属性总表!BV:BX,2,FALSE)</f>
        <v>1300.0000000000009</v>
      </c>
      <c r="AH44">
        <f>VLOOKUP(AF44,角色属性总表!BV:BX,3,FALSE)</f>
        <v>4853.3333333333367</v>
      </c>
      <c r="AI44">
        <f t="shared" si="4"/>
        <v>520.00000000000034</v>
      </c>
    </row>
    <row r="45" spans="1:35" x14ac:dyDescent="0.15">
      <c r="A45" s="26">
        <v>41</v>
      </c>
      <c r="B45" s="26">
        <v>0</v>
      </c>
      <c r="C45" s="26">
        <v>0</v>
      </c>
      <c r="D45" s="26">
        <v>0</v>
      </c>
      <c r="E45" s="26">
        <f t="shared" si="1"/>
        <v>547</v>
      </c>
      <c r="F45" s="26">
        <f t="shared" si="2"/>
        <v>5107</v>
      </c>
      <c r="G45" s="26">
        <f t="shared" si="3"/>
        <v>1368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6">
        <v>0</v>
      </c>
      <c r="N45" s="26">
        <v>0</v>
      </c>
      <c r="O45" s="26">
        <v>0</v>
      </c>
      <c r="P45" s="26">
        <v>0</v>
      </c>
      <c r="Q45" s="26">
        <v>0</v>
      </c>
      <c r="R45" s="26">
        <v>0</v>
      </c>
      <c r="S45" s="26">
        <v>0</v>
      </c>
      <c r="T45" s="26">
        <v>0</v>
      </c>
      <c r="U45" s="26">
        <v>0</v>
      </c>
      <c r="V45" s="26">
        <v>0</v>
      </c>
      <c r="W45" s="48">
        <v>1</v>
      </c>
      <c r="X45" s="26">
        <v>41</v>
      </c>
      <c r="Y45" s="48">
        <v>2</v>
      </c>
      <c r="Z45" s="48">
        <v>3</v>
      </c>
      <c r="AA45">
        <f t="shared" si="5"/>
        <v>1368</v>
      </c>
      <c r="AE45">
        <v>41</v>
      </c>
      <c r="AF45" s="10">
        <v>82</v>
      </c>
      <c r="AG45">
        <f>VLOOKUP(AF45,角色属性总表!BV:BX,2,FALSE)</f>
        <v>1368.0000000000009</v>
      </c>
      <c r="AH45">
        <f>VLOOKUP(AF45,角色属性总表!BV:BX,3,FALSE)</f>
        <v>5107.2000000000044</v>
      </c>
      <c r="AI45">
        <f t="shared" si="4"/>
        <v>547.20000000000039</v>
      </c>
    </row>
    <row r="46" spans="1:35" x14ac:dyDescent="0.15">
      <c r="A46" s="26">
        <v>42</v>
      </c>
      <c r="B46" s="26">
        <v>0</v>
      </c>
      <c r="C46" s="26">
        <v>0</v>
      </c>
      <c r="D46" s="26">
        <v>0</v>
      </c>
      <c r="E46" s="26">
        <f t="shared" si="1"/>
        <v>574</v>
      </c>
      <c r="F46" s="26">
        <f t="shared" si="2"/>
        <v>5361</v>
      </c>
      <c r="G46" s="26">
        <f t="shared" si="3"/>
        <v>1436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6">
        <v>0</v>
      </c>
      <c r="N46" s="26">
        <v>0</v>
      </c>
      <c r="O46" s="26">
        <v>0</v>
      </c>
      <c r="P46" s="26">
        <v>0</v>
      </c>
      <c r="Q46" s="26">
        <v>0</v>
      </c>
      <c r="R46" s="26">
        <v>0</v>
      </c>
      <c r="S46" s="26">
        <v>0</v>
      </c>
      <c r="T46" s="26">
        <v>0</v>
      </c>
      <c r="U46" s="26">
        <v>0</v>
      </c>
      <c r="V46" s="26">
        <v>0</v>
      </c>
      <c r="W46" s="48">
        <v>1</v>
      </c>
      <c r="X46" s="26">
        <v>42</v>
      </c>
      <c r="Y46" s="48">
        <v>2</v>
      </c>
      <c r="Z46" s="48">
        <v>3</v>
      </c>
      <c r="AA46">
        <f t="shared" si="5"/>
        <v>1436</v>
      </c>
      <c r="AE46">
        <v>42</v>
      </c>
      <c r="AF46" s="10">
        <v>84</v>
      </c>
      <c r="AG46">
        <f>VLOOKUP(AF46,角色属性总表!BV:BX,2,FALSE)</f>
        <v>1436.0000000000011</v>
      </c>
      <c r="AH46">
        <f>VLOOKUP(AF46,角色属性总表!BV:BX,3,FALSE)</f>
        <v>5361.0666666666712</v>
      </c>
      <c r="AI46">
        <f t="shared" si="4"/>
        <v>574.40000000000043</v>
      </c>
    </row>
    <row r="47" spans="1:35" x14ac:dyDescent="0.15">
      <c r="A47" s="26">
        <v>43</v>
      </c>
      <c r="B47" s="26">
        <v>0</v>
      </c>
      <c r="C47" s="26">
        <v>0</v>
      </c>
      <c r="D47" s="26">
        <v>0</v>
      </c>
      <c r="E47" s="26">
        <f t="shared" si="1"/>
        <v>601</v>
      </c>
      <c r="F47" s="26">
        <f t="shared" si="2"/>
        <v>5614</v>
      </c>
      <c r="G47" s="26">
        <f t="shared" si="3"/>
        <v>1504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6">
        <v>0</v>
      </c>
      <c r="N47" s="26">
        <v>0</v>
      </c>
      <c r="O47" s="26">
        <v>0</v>
      </c>
      <c r="P47" s="26">
        <v>0</v>
      </c>
      <c r="Q47" s="26">
        <v>0</v>
      </c>
      <c r="R47" s="26">
        <v>0</v>
      </c>
      <c r="S47" s="26">
        <v>0</v>
      </c>
      <c r="T47" s="26">
        <v>0</v>
      </c>
      <c r="U47" s="26">
        <v>0</v>
      </c>
      <c r="V47" s="26">
        <v>0</v>
      </c>
      <c r="W47" s="48">
        <v>1</v>
      </c>
      <c r="X47" s="26">
        <v>43</v>
      </c>
      <c r="Y47" s="48">
        <v>2</v>
      </c>
      <c r="Z47" s="48">
        <v>3</v>
      </c>
      <c r="AA47">
        <f t="shared" si="5"/>
        <v>1504</v>
      </c>
      <c r="AE47">
        <v>43</v>
      </c>
      <c r="AF47" s="10">
        <v>86</v>
      </c>
      <c r="AG47">
        <f>VLOOKUP(AF47,角色属性总表!BV:BX,2,FALSE)</f>
        <v>1504.0000000000014</v>
      </c>
      <c r="AH47">
        <f>VLOOKUP(AF47,角色属性总表!BV:BX,3,FALSE)</f>
        <v>5614.9333333333389</v>
      </c>
      <c r="AI47">
        <f t="shared" si="4"/>
        <v>601.60000000000059</v>
      </c>
    </row>
    <row r="48" spans="1:35" x14ac:dyDescent="0.15">
      <c r="A48" s="26">
        <v>44</v>
      </c>
      <c r="B48" s="26">
        <v>0</v>
      </c>
      <c r="C48" s="26">
        <v>0</v>
      </c>
      <c r="D48" s="26">
        <v>0</v>
      </c>
      <c r="E48" s="26">
        <f t="shared" si="1"/>
        <v>628</v>
      </c>
      <c r="F48" s="26">
        <f t="shared" si="2"/>
        <v>5868</v>
      </c>
      <c r="G48" s="26">
        <f t="shared" si="3"/>
        <v>1572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6">
        <v>0</v>
      </c>
      <c r="N48" s="26">
        <v>0</v>
      </c>
      <c r="O48" s="26">
        <v>0</v>
      </c>
      <c r="P48" s="26">
        <v>0</v>
      </c>
      <c r="Q48" s="26">
        <v>0</v>
      </c>
      <c r="R48" s="26">
        <v>0</v>
      </c>
      <c r="S48" s="26">
        <v>0</v>
      </c>
      <c r="T48" s="26">
        <v>0</v>
      </c>
      <c r="U48" s="26">
        <v>0</v>
      </c>
      <c r="V48" s="26">
        <v>0</v>
      </c>
      <c r="W48" s="48">
        <v>1</v>
      </c>
      <c r="X48" s="26">
        <v>44</v>
      </c>
      <c r="Y48" s="48">
        <v>2</v>
      </c>
      <c r="Z48" s="48">
        <v>3</v>
      </c>
      <c r="AA48">
        <f t="shared" si="5"/>
        <v>1572</v>
      </c>
      <c r="AE48">
        <v>44</v>
      </c>
      <c r="AF48" s="10">
        <v>88</v>
      </c>
      <c r="AG48">
        <f>VLOOKUP(AF48,角色属性总表!BV:BX,2,FALSE)</f>
        <v>1572.0000000000011</v>
      </c>
      <c r="AH48">
        <f>VLOOKUP(AF48,角色属性总表!BV:BX,3,FALSE)</f>
        <v>5868.8000000000047</v>
      </c>
      <c r="AI48">
        <f t="shared" si="4"/>
        <v>628.80000000000052</v>
      </c>
    </row>
    <row r="49" spans="1:35" x14ac:dyDescent="0.15">
      <c r="A49" s="26">
        <v>45</v>
      </c>
      <c r="B49" s="26">
        <v>0</v>
      </c>
      <c r="C49" s="26">
        <v>0</v>
      </c>
      <c r="D49" s="26">
        <v>0</v>
      </c>
      <c r="E49" s="26">
        <f t="shared" si="1"/>
        <v>656</v>
      </c>
      <c r="F49" s="26">
        <f t="shared" si="2"/>
        <v>6122</v>
      </c>
      <c r="G49" s="26">
        <f t="shared" si="3"/>
        <v>1640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6">
        <v>0</v>
      </c>
      <c r="P49" s="26">
        <v>0</v>
      </c>
      <c r="Q49" s="26">
        <v>0</v>
      </c>
      <c r="R49" s="26">
        <v>0</v>
      </c>
      <c r="S49" s="26">
        <v>0</v>
      </c>
      <c r="T49" s="26">
        <v>0</v>
      </c>
      <c r="U49" s="26">
        <v>0</v>
      </c>
      <c r="V49" s="26">
        <v>0</v>
      </c>
      <c r="W49" s="48">
        <v>1</v>
      </c>
      <c r="X49" s="26">
        <v>45</v>
      </c>
      <c r="Y49" s="48">
        <v>2</v>
      </c>
      <c r="Z49" s="48">
        <v>3</v>
      </c>
      <c r="AA49">
        <f t="shared" si="5"/>
        <v>1640</v>
      </c>
      <c r="AE49">
        <v>45</v>
      </c>
      <c r="AF49" s="10">
        <v>90</v>
      </c>
      <c r="AG49">
        <f>VLOOKUP(AF49,角色属性总表!BV:BX,2,FALSE)</f>
        <v>1640.0000000000014</v>
      </c>
      <c r="AH49">
        <f>VLOOKUP(AF49,角色属性总表!BV:BX,3,FALSE)</f>
        <v>6122.6666666666715</v>
      </c>
      <c r="AI49">
        <f t="shared" si="4"/>
        <v>656.00000000000057</v>
      </c>
    </row>
    <row r="50" spans="1:35" x14ac:dyDescent="0.15">
      <c r="A50" s="26">
        <v>46</v>
      </c>
      <c r="B50" s="26">
        <v>0</v>
      </c>
      <c r="C50" s="26">
        <v>0</v>
      </c>
      <c r="D50" s="26">
        <v>0</v>
      </c>
      <c r="E50" s="26">
        <f t="shared" si="1"/>
        <v>683</v>
      </c>
      <c r="F50" s="26">
        <f t="shared" si="2"/>
        <v>6376</v>
      </c>
      <c r="G50" s="26">
        <f t="shared" si="3"/>
        <v>1708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  <c r="T50" s="26">
        <v>0</v>
      </c>
      <c r="U50" s="26">
        <v>0</v>
      </c>
      <c r="V50" s="26">
        <v>0</v>
      </c>
      <c r="W50" s="48">
        <v>1</v>
      </c>
      <c r="X50" s="26">
        <v>46</v>
      </c>
      <c r="Y50" s="48">
        <v>2</v>
      </c>
      <c r="Z50" s="48">
        <v>3</v>
      </c>
      <c r="AA50">
        <f t="shared" si="5"/>
        <v>1708</v>
      </c>
      <c r="AE50">
        <v>46</v>
      </c>
      <c r="AF50" s="10">
        <v>92</v>
      </c>
      <c r="AG50">
        <f>VLOOKUP(AF50,角色属性总表!BV:BX,2,FALSE)</f>
        <v>1708.0000000000014</v>
      </c>
      <c r="AH50">
        <f>VLOOKUP(AF50,角色属性总表!BV:BX,3,FALSE)</f>
        <v>6376.5333333333392</v>
      </c>
      <c r="AI50">
        <f t="shared" si="4"/>
        <v>683.20000000000061</v>
      </c>
    </row>
    <row r="51" spans="1:35" x14ac:dyDescent="0.15">
      <c r="A51" s="26">
        <v>47</v>
      </c>
      <c r="B51" s="26">
        <v>0</v>
      </c>
      <c r="C51" s="26">
        <v>0</v>
      </c>
      <c r="D51" s="26">
        <v>0</v>
      </c>
      <c r="E51" s="26">
        <f t="shared" si="1"/>
        <v>710</v>
      </c>
      <c r="F51" s="26">
        <f t="shared" si="2"/>
        <v>6630</v>
      </c>
      <c r="G51" s="26">
        <f t="shared" si="3"/>
        <v>1776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6">
        <v>0</v>
      </c>
      <c r="N51" s="26">
        <v>0</v>
      </c>
      <c r="O51" s="26">
        <v>0</v>
      </c>
      <c r="P51" s="26">
        <v>0</v>
      </c>
      <c r="Q51" s="26">
        <v>0</v>
      </c>
      <c r="R51" s="26">
        <v>0</v>
      </c>
      <c r="S51" s="26">
        <v>0</v>
      </c>
      <c r="T51" s="26">
        <v>0</v>
      </c>
      <c r="U51" s="26">
        <v>0</v>
      </c>
      <c r="V51" s="26">
        <v>0</v>
      </c>
      <c r="W51" s="48">
        <v>1</v>
      </c>
      <c r="X51" s="26">
        <v>47</v>
      </c>
      <c r="Y51" s="48">
        <v>2</v>
      </c>
      <c r="Z51" s="48">
        <v>3</v>
      </c>
      <c r="AA51">
        <f t="shared" si="5"/>
        <v>1776</v>
      </c>
      <c r="AE51">
        <v>47</v>
      </c>
      <c r="AF51" s="10">
        <v>94</v>
      </c>
      <c r="AG51">
        <f>VLOOKUP(AF51,角色属性总表!BV:BX,2,FALSE)</f>
        <v>1776.0000000000016</v>
      </c>
      <c r="AH51">
        <f>VLOOKUP(AF51,角色属性总表!BV:BX,3,FALSE)</f>
        <v>6630.400000000006</v>
      </c>
      <c r="AI51">
        <f t="shared" si="4"/>
        <v>710.40000000000066</v>
      </c>
    </row>
    <row r="52" spans="1:35" x14ac:dyDescent="0.15">
      <c r="A52" s="26">
        <v>48</v>
      </c>
      <c r="B52" s="26">
        <v>0</v>
      </c>
      <c r="C52" s="26">
        <v>0</v>
      </c>
      <c r="D52" s="26">
        <v>0</v>
      </c>
      <c r="E52" s="26">
        <f t="shared" si="1"/>
        <v>737</v>
      </c>
      <c r="F52" s="26">
        <f t="shared" si="2"/>
        <v>6884</v>
      </c>
      <c r="G52" s="26">
        <f t="shared" si="3"/>
        <v>1844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6">
        <v>0</v>
      </c>
      <c r="N52" s="26">
        <v>0</v>
      </c>
      <c r="O52" s="26">
        <v>0</v>
      </c>
      <c r="P52" s="26">
        <v>0</v>
      </c>
      <c r="Q52" s="26">
        <v>0</v>
      </c>
      <c r="R52" s="26">
        <v>0</v>
      </c>
      <c r="S52" s="26">
        <v>0</v>
      </c>
      <c r="T52" s="26">
        <v>0</v>
      </c>
      <c r="U52" s="26">
        <v>0</v>
      </c>
      <c r="V52" s="26">
        <v>0</v>
      </c>
      <c r="W52" s="48">
        <v>1</v>
      </c>
      <c r="X52" s="26">
        <v>48</v>
      </c>
      <c r="Y52" s="48">
        <v>2</v>
      </c>
      <c r="Z52" s="48">
        <v>3</v>
      </c>
      <c r="AA52">
        <f t="shared" si="5"/>
        <v>1844</v>
      </c>
      <c r="AE52">
        <v>48</v>
      </c>
      <c r="AF52" s="10">
        <v>96</v>
      </c>
      <c r="AG52">
        <f>VLOOKUP(AF52,角色属性总表!BV:BX,2,FALSE)</f>
        <v>1844.0000000000016</v>
      </c>
      <c r="AH52">
        <f>VLOOKUP(AF52,角色属性总表!BV:BX,3,FALSE)</f>
        <v>6884.2666666666728</v>
      </c>
      <c r="AI52">
        <f t="shared" si="4"/>
        <v>737.6000000000007</v>
      </c>
    </row>
    <row r="53" spans="1:35" x14ac:dyDescent="0.15">
      <c r="A53" s="26">
        <v>49</v>
      </c>
      <c r="B53" s="26">
        <v>0</v>
      </c>
      <c r="C53" s="26">
        <v>0</v>
      </c>
      <c r="D53" s="26">
        <v>0</v>
      </c>
      <c r="E53" s="26">
        <f t="shared" si="1"/>
        <v>764</v>
      </c>
      <c r="F53" s="26">
        <f t="shared" si="2"/>
        <v>7138</v>
      </c>
      <c r="G53" s="26">
        <f t="shared" si="3"/>
        <v>1912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6">
        <v>0</v>
      </c>
      <c r="N53" s="26">
        <v>0</v>
      </c>
      <c r="O53" s="26">
        <v>0</v>
      </c>
      <c r="P53" s="26">
        <v>0</v>
      </c>
      <c r="Q53" s="26">
        <v>0</v>
      </c>
      <c r="R53" s="26">
        <v>0</v>
      </c>
      <c r="S53" s="26">
        <v>0</v>
      </c>
      <c r="T53" s="26">
        <v>0</v>
      </c>
      <c r="U53" s="26">
        <v>0</v>
      </c>
      <c r="V53" s="26">
        <v>0</v>
      </c>
      <c r="W53" s="48">
        <v>1</v>
      </c>
      <c r="X53" s="26">
        <v>49</v>
      </c>
      <c r="Y53" s="48">
        <v>2</v>
      </c>
      <c r="Z53" s="48">
        <v>3</v>
      </c>
      <c r="AA53">
        <f t="shared" si="5"/>
        <v>1912</v>
      </c>
      <c r="AE53">
        <v>49</v>
      </c>
      <c r="AF53" s="10">
        <v>98</v>
      </c>
      <c r="AG53">
        <f>VLOOKUP(AF53,角色属性总表!BV:BX,2,FALSE)</f>
        <v>1912.0000000000016</v>
      </c>
      <c r="AH53">
        <f>VLOOKUP(AF53,角色属性总表!BV:BX,3,FALSE)</f>
        <v>7138.1333333333396</v>
      </c>
      <c r="AI53">
        <f t="shared" si="4"/>
        <v>764.80000000000064</v>
      </c>
    </row>
    <row r="54" spans="1:35" x14ac:dyDescent="0.15">
      <c r="A54" s="26">
        <v>50</v>
      </c>
      <c r="B54" s="26">
        <v>0</v>
      </c>
      <c r="C54" s="26">
        <v>0</v>
      </c>
      <c r="D54" s="26">
        <v>0</v>
      </c>
      <c r="E54" s="26">
        <f t="shared" si="1"/>
        <v>792</v>
      </c>
      <c r="F54" s="26">
        <f t="shared" si="2"/>
        <v>7392</v>
      </c>
      <c r="G54" s="26">
        <f t="shared" si="3"/>
        <v>1980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6">
        <v>0</v>
      </c>
      <c r="N54" s="26">
        <v>0</v>
      </c>
      <c r="O54" s="26">
        <v>0</v>
      </c>
      <c r="P54" s="26">
        <v>0</v>
      </c>
      <c r="Q54" s="26">
        <v>0</v>
      </c>
      <c r="R54" s="26">
        <v>0</v>
      </c>
      <c r="S54" s="26">
        <v>0</v>
      </c>
      <c r="T54" s="26">
        <v>0</v>
      </c>
      <c r="U54" s="26">
        <v>0</v>
      </c>
      <c r="V54" s="26">
        <v>0</v>
      </c>
      <c r="W54" s="48">
        <v>1</v>
      </c>
      <c r="X54" s="26">
        <v>50</v>
      </c>
      <c r="Y54" s="48">
        <v>2</v>
      </c>
      <c r="Z54" s="48">
        <v>3</v>
      </c>
      <c r="AA54">
        <f t="shared" si="5"/>
        <v>1980</v>
      </c>
      <c r="AE54">
        <v>50</v>
      </c>
      <c r="AF54" s="10">
        <v>100</v>
      </c>
      <c r="AG54">
        <f>VLOOKUP(AF54,角色属性总表!BV:BX,2,FALSE)</f>
        <v>1980.0000000000016</v>
      </c>
      <c r="AH54">
        <f>VLOOKUP(AF54,角色属性总表!BV:BX,3,FALSE)</f>
        <v>7392.0000000000064</v>
      </c>
      <c r="AI54">
        <f t="shared" si="4"/>
        <v>792.00000000000068</v>
      </c>
    </row>
    <row r="55" spans="1:35" x14ac:dyDescent="0.15">
      <c r="A55" s="26">
        <v>51</v>
      </c>
      <c r="B55" s="26">
        <v>0</v>
      </c>
      <c r="C55" s="26">
        <v>0</v>
      </c>
      <c r="D55" s="26">
        <v>0</v>
      </c>
      <c r="E55" s="26">
        <f t="shared" si="1"/>
        <v>821</v>
      </c>
      <c r="F55" s="26">
        <f t="shared" si="2"/>
        <v>7669</v>
      </c>
      <c r="G55" s="26">
        <f t="shared" si="3"/>
        <v>2054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6">
        <v>0</v>
      </c>
      <c r="N55" s="26">
        <v>0</v>
      </c>
      <c r="O55" s="26">
        <v>0</v>
      </c>
      <c r="P55" s="26">
        <v>0</v>
      </c>
      <c r="Q55" s="26">
        <v>0</v>
      </c>
      <c r="R55" s="26">
        <v>0</v>
      </c>
      <c r="S55" s="26">
        <v>0</v>
      </c>
      <c r="T55" s="26">
        <v>0</v>
      </c>
      <c r="U55" s="26">
        <v>0</v>
      </c>
      <c r="V55" s="26">
        <v>0</v>
      </c>
      <c r="W55" s="48">
        <v>1</v>
      </c>
      <c r="X55" s="26">
        <v>51</v>
      </c>
      <c r="Y55" s="48">
        <v>2</v>
      </c>
      <c r="Z55" s="48">
        <v>3</v>
      </c>
      <c r="AA55">
        <f t="shared" si="5"/>
        <v>2054</v>
      </c>
      <c r="AE55">
        <v>51</v>
      </c>
      <c r="AF55" s="10">
        <v>102</v>
      </c>
      <c r="AG55">
        <f>VLOOKUP(AF55,角色属性总表!BV:BX,2,FALSE)</f>
        <v>2054.4000000000019</v>
      </c>
      <c r="AH55">
        <f>VLOOKUP(AF55,角色属性总表!BV:BX,3,FALSE)</f>
        <v>7669.7600000000075</v>
      </c>
      <c r="AI55">
        <f t="shared" si="4"/>
        <v>821.76000000000079</v>
      </c>
    </row>
    <row r="56" spans="1:35" x14ac:dyDescent="0.15">
      <c r="A56" s="26">
        <v>52</v>
      </c>
      <c r="B56" s="26">
        <v>0</v>
      </c>
      <c r="C56" s="26">
        <v>0</v>
      </c>
      <c r="D56" s="26">
        <v>0</v>
      </c>
      <c r="E56" s="26">
        <f t="shared" si="1"/>
        <v>851</v>
      </c>
      <c r="F56" s="26">
        <f t="shared" si="2"/>
        <v>7947</v>
      </c>
      <c r="G56" s="26">
        <f t="shared" si="3"/>
        <v>2128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6">
        <v>0</v>
      </c>
      <c r="N56" s="26">
        <v>0</v>
      </c>
      <c r="O56" s="26">
        <v>0</v>
      </c>
      <c r="P56" s="26">
        <v>0</v>
      </c>
      <c r="Q56" s="26">
        <v>0</v>
      </c>
      <c r="R56" s="26">
        <v>0</v>
      </c>
      <c r="S56" s="26">
        <v>0</v>
      </c>
      <c r="T56" s="26">
        <v>0</v>
      </c>
      <c r="U56" s="26">
        <v>0</v>
      </c>
      <c r="V56" s="26">
        <v>0</v>
      </c>
      <c r="W56" s="48">
        <v>1</v>
      </c>
      <c r="X56" s="26">
        <v>52</v>
      </c>
      <c r="Y56" s="48">
        <v>2</v>
      </c>
      <c r="Z56" s="48">
        <v>3</v>
      </c>
      <c r="AA56">
        <f t="shared" si="5"/>
        <v>2128</v>
      </c>
      <c r="AE56">
        <v>52</v>
      </c>
      <c r="AF56" s="10">
        <v>104</v>
      </c>
      <c r="AG56">
        <f>VLOOKUP(AF56,角色属性总表!BV:BX,2,FALSE)</f>
        <v>2128.8000000000025</v>
      </c>
      <c r="AH56">
        <f>VLOOKUP(AF56,角色属性总表!BV:BX,3,FALSE)</f>
        <v>7947.5200000000086</v>
      </c>
      <c r="AI56">
        <f t="shared" si="4"/>
        <v>851.520000000001</v>
      </c>
    </row>
    <row r="57" spans="1:35" x14ac:dyDescent="0.15">
      <c r="A57" s="26">
        <v>53</v>
      </c>
      <c r="B57" s="26">
        <v>0</v>
      </c>
      <c r="C57" s="26">
        <v>0</v>
      </c>
      <c r="D57" s="26">
        <v>0</v>
      </c>
      <c r="E57" s="26">
        <f t="shared" si="1"/>
        <v>881</v>
      </c>
      <c r="F57" s="26">
        <f t="shared" si="2"/>
        <v>8225</v>
      </c>
      <c r="G57" s="26">
        <f t="shared" si="3"/>
        <v>2203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6">
        <v>0</v>
      </c>
      <c r="N57" s="26">
        <v>0</v>
      </c>
      <c r="O57" s="26">
        <v>0</v>
      </c>
      <c r="P57" s="26">
        <v>0</v>
      </c>
      <c r="Q57" s="26">
        <v>0</v>
      </c>
      <c r="R57" s="26">
        <v>0</v>
      </c>
      <c r="S57" s="26">
        <v>0</v>
      </c>
      <c r="T57" s="26">
        <v>0</v>
      </c>
      <c r="U57" s="26">
        <v>0</v>
      </c>
      <c r="V57" s="26">
        <v>0</v>
      </c>
      <c r="W57" s="48">
        <v>1</v>
      </c>
      <c r="X57" s="26">
        <v>53</v>
      </c>
      <c r="Y57" s="48">
        <v>2</v>
      </c>
      <c r="Z57" s="48">
        <v>3</v>
      </c>
      <c r="AA57">
        <f t="shared" si="5"/>
        <v>2203</v>
      </c>
      <c r="AE57">
        <v>53</v>
      </c>
      <c r="AF57" s="10">
        <v>106</v>
      </c>
      <c r="AG57">
        <f>VLOOKUP(AF57,角色属性总表!BV:BX,2,FALSE)</f>
        <v>2203.2000000000025</v>
      </c>
      <c r="AH57">
        <f>VLOOKUP(AF57,角色属性总表!BV:BX,3,FALSE)</f>
        <v>8225.2800000000097</v>
      </c>
      <c r="AI57">
        <f t="shared" si="4"/>
        <v>881.28000000000111</v>
      </c>
    </row>
    <row r="58" spans="1:35" x14ac:dyDescent="0.15">
      <c r="A58" s="26">
        <v>54</v>
      </c>
      <c r="B58" s="26">
        <v>0</v>
      </c>
      <c r="C58" s="26">
        <v>0</v>
      </c>
      <c r="D58" s="26">
        <v>0</v>
      </c>
      <c r="E58" s="26">
        <f t="shared" si="1"/>
        <v>911</v>
      </c>
      <c r="F58" s="26">
        <f t="shared" si="2"/>
        <v>8503</v>
      </c>
      <c r="G58" s="26">
        <f t="shared" si="3"/>
        <v>2277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26">
        <v>0</v>
      </c>
      <c r="V58" s="26">
        <v>0</v>
      </c>
      <c r="W58" s="48">
        <v>1</v>
      </c>
      <c r="X58" s="26">
        <v>54</v>
      </c>
      <c r="Y58" s="48">
        <v>2</v>
      </c>
      <c r="Z58" s="48">
        <v>3</v>
      </c>
      <c r="AA58">
        <f t="shared" si="5"/>
        <v>2277</v>
      </c>
      <c r="AE58">
        <v>54</v>
      </c>
      <c r="AF58" s="10">
        <v>108</v>
      </c>
      <c r="AG58">
        <f>VLOOKUP(AF58,角色属性总表!BV:BX,2,FALSE)</f>
        <v>2277.6000000000026</v>
      </c>
      <c r="AH58">
        <f>VLOOKUP(AF58,角色属性总表!BV:BX,3,FALSE)</f>
        <v>8503.04000000001</v>
      </c>
      <c r="AI58">
        <f t="shared" si="4"/>
        <v>911.0400000000011</v>
      </c>
    </row>
    <row r="59" spans="1:35" x14ac:dyDescent="0.15">
      <c r="A59" s="26">
        <v>55</v>
      </c>
      <c r="B59" s="26">
        <v>0</v>
      </c>
      <c r="C59" s="26">
        <v>0</v>
      </c>
      <c r="D59" s="26">
        <v>0</v>
      </c>
      <c r="E59" s="26">
        <f t="shared" si="1"/>
        <v>940</v>
      </c>
      <c r="F59" s="26">
        <f t="shared" si="2"/>
        <v>8780</v>
      </c>
      <c r="G59" s="26">
        <f t="shared" si="3"/>
        <v>2352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26">
        <v>0</v>
      </c>
      <c r="V59" s="26">
        <v>0</v>
      </c>
      <c r="W59" s="48">
        <v>1</v>
      </c>
      <c r="X59" s="26">
        <v>55</v>
      </c>
      <c r="Y59" s="48">
        <v>2</v>
      </c>
      <c r="Z59" s="48">
        <v>3</v>
      </c>
      <c r="AA59">
        <f t="shared" si="5"/>
        <v>2352</v>
      </c>
      <c r="AE59">
        <v>55</v>
      </c>
      <c r="AF59" s="10">
        <v>110</v>
      </c>
      <c r="AG59">
        <f>VLOOKUP(AF59,角色属性总表!BV:BX,2,FALSE)</f>
        <v>2352.0000000000027</v>
      </c>
      <c r="AH59">
        <f>VLOOKUP(AF59,角色属性总表!BV:BX,3,FALSE)</f>
        <v>8780.800000000012</v>
      </c>
      <c r="AI59">
        <f t="shared" si="4"/>
        <v>940.80000000000109</v>
      </c>
    </row>
    <row r="60" spans="1:35" x14ac:dyDescent="0.15">
      <c r="A60" s="26">
        <v>56</v>
      </c>
      <c r="B60" s="26">
        <v>0</v>
      </c>
      <c r="C60" s="26">
        <v>0</v>
      </c>
      <c r="D60" s="26">
        <v>0</v>
      </c>
      <c r="E60" s="26">
        <f t="shared" si="1"/>
        <v>970</v>
      </c>
      <c r="F60" s="26">
        <f t="shared" si="2"/>
        <v>9058</v>
      </c>
      <c r="G60" s="26">
        <f t="shared" si="3"/>
        <v>2426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26">
        <v>0</v>
      </c>
      <c r="V60" s="26">
        <v>0</v>
      </c>
      <c r="W60" s="48">
        <v>1</v>
      </c>
      <c r="X60" s="26">
        <v>56</v>
      </c>
      <c r="Y60" s="48">
        <v>2</v>
      </c>
      <c r="Z60" s="48">
        <v>3</v>
      </c>
      <c r="AA60">
        <f t="shared" si="5"/>
        <v>2426</v>
      </c>
      <c r="AE60">
        <v>56</v>
      </c>
      <c r="AF60" s="10">
        <v>112</v>
      </c>
      <c r="AG60">
        <f>VLOOKUP(AF60,角色属性总表!BV:BX,2,FALSE)</f>
        <v>2426.4000000000033</v>
      </c>
      <c r="AH60">
        <f>VLOOKUP(AF60,角色属性总表!BV:BX,3,FALSE)</f>
        <v>9058.5600000000122</v>
      </c>
      <c r="AI60">
        <f t="shared" si="4"/>
        <v>970.56000000000131</v>
      </c>
    </row>
    <row r="61" spans="1:35" x14ac:dyDescent="0.15">
      <c r="A61" s="26">
        <v>57</v>
      </c>
      <c r="B61" s="26">
        <v>0</v>
      </c>
      <c r="C61" s="26">
        <v>0</v>
      </c>
      <c r="D61" s="26">
        <v>0</v>
      </c>
      <c r="E61" s="26">
        <f t="shared" si="1"/>
        <v>1000</v>
      </c>
      <c r="F61" s="26">
        <f t="shared" si="2"/>
        <v>9336</v>
      </c>
      <c r="G61" s="26">
        <f t="shared" si="3"/>
        <v>2500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6">
        <v>0</v>
      </c>
      <c r="N61" s="26">
        <v>0</v>
      </c>
      <c r="O61" s="26">
        <v>0</v>
      </c>
      <c r="P61" s="26">
        <v>0</v>
      </c>
      <c r="Q61" s="26">
        <v>0</v>
      </c>
      <c r="R61" s="26">
        <v>0</v>
      </c>
      <c r="S61" s="26">
        <v>0</v>
      </c>
      <c r="T61" s="26">
        <v>0</v>
      </c>
      <c r="U61" s="26">
        <v>0</v>
      </c>
      <c r="V61" s="26">
        <v>0</v>
      </c>
      <c r="W61" s="48">
        <v>1</v>
      </c>
      <c r="X61" s="26">
        <v>57</v>
      </c>
      <c r="Y61" s="48">
        <v>2</v>
      </c>
      <c r="Z61" s="48">
        <v>3</v>
      </c>
      <c r="AA61">
        <f t="shared" si="5"/>
        <v>2500</v>
      </c>
      <c r="AE61">
        <v>57</v>
      </c>
      <c r="AF61" s="10">
        <v>114</v>
      </c>
      <c r="AG61">
        <f>VLOOKUP(AF61,角色属性总表!BV:BX,2,FALSE)</f>
        <v>2500.8000000000038</v>
      </c>
      <c r="AH61">
        <f>VLOOKUP(AF61,角色属性总表!BV:BX,3,FALSE)</f>
        <v>9336.3200000000143</v>
      </c>
      <c r="AI61">
        <f t="shared" si="4"/>
        <v>1000.3200000000015</v>
      </c>
    </row>
    <row r="62" spans="1:35" x14ac:dyDescent="0.15">
      <c r="A62" s="26">
        <v>58</v>
      </c>
      <c r="B62" s="26">
        <v>0</v>
      </c>
      <c r="C62" s="26">
        <v>0</v>
      </c>
      <c r="D62" s="26">
        <v>0</v>
      </c>
      <c r="E62" s="26">
        <f t="shared" si="1"/>
        <v>1030</v>
      </c>
      <c r="F62" s="26">
        <f t="shared" si="2"/>
        <v>9614</v>
      </c>
      <c r="G62" s="26">
        <f t="shared" si="3"/>
        <v>2575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6">
        <v>0</v>
      </c>
      <c r="N62" s="26">
        <v>0</v>
      </c>
      <c r="O62" s="26">
        <v>0</v>
      </c>
      <c r="P62" s="26">
        <v>0</v>
      </c>
      <c r="Q62" s="26">
        <v>0</v>
      </c>
      <c r="R62" s="26">
        <v>0</v>
      </c>
      <c r="S62" s="26">
        <v>0</v>
      </c>
      <c r="T62" s="26">
        <v>0</v>
      </c>
      <c r="U62" s="26">
        <v>0</v>
      </c>
      <c r="V62" s="26">
        <v>0</v>
      </c>
      <c r="W62" s="48">
        <v>1</v>
      </c>
      <c r="X62" s="26">
        <v>58</v>
      </c>
      <c r="Y62" s="48">
        <v>2</v>
      </c>
      <c r="Z62" s="48">
        <v>3</v>
      </c>
      <c r="AA62">
        <f t="shared" si="5"/>
        <v>2575</v>
      </c>
      <c r="AE62">
        <v>58</v>
      </c>
      <c r="AF62" s="10">
        <v>116</v>
      </c>
      <c r="AG62">
        <f>VLOOKUP(AF62,角色属性总表!BV:BX,2,FALSE)</f>
        <v>2575.2000000000039</v>
      </c>
      <c r="AH62">
        <f>VLOOKUP(AF62,角色属性总表!BV:BX,3,FALSE)</f>
        <v>9614.0800000000163</v>
      </c>
      <c r="AI62">
        <f t="shared" si="4"/>
        <v>1030.0800000000015</v>
      </c>
    </row>
    <row r="63" spans="1:35" x14ac:dyDescent="0.15">
      <c r="A63" s="26">
        <v>59</v>
      </c>
      <c r="B63" s="26">
        <v>0</v>
      </c>
      <c r="C63" s="26">
        <v>0</v>
      </c>
      <c r="D63" s="26">
        <v>0</v>
      </c>
      <c r="E63" s="26">
        <f t="shared" si="1"/>
        <v>1059</v>
      </c>
      <c r="F63" s="26">
        <f t="shared" si="2"/>
        <v>9891</v>
      </c>
      <c r="G63" s="26">
        <f t="shared" si="3"/>
        <v>2649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6">
        <v>0</v>
      </c>
      <c r="N63" s="26">
        <v>0</v>
      </c>
      <c r="O63" s="26">
        <v>0</v>
      </c>
      <c r="P63" s="26">
        <v>0</v>
      </c>
      <c r="Q63" s="26">
        <v>0</v>
      </c>
      <c r="R63" s="26">
        <v>0</v>
      </c>
      <c r="S63" s="26">
        <v>0</v>
      </c>
      <c r="T63" s="26">
        <v>0</v>
      </c>
      <c r="U63" s="26">
        <v>0</v>
      </c>
      <c r="V63" s="26">
        <v>0</v>
      </c>
      <c r="W63" s="48">
        <v>1</v>
      </c>
      <c r="X63" s="26">
        <v>59</v>
      </c>
      <c r="Y63" s="48">
        <v>2</v>
      </c>
      <c r="Z63" s="48">
        <v>3</v>
      </c>
      <c r="AA63">
        <f t="shared" si="5"/>
        <v>2649</v>
      </c>
      <c r="AE63">
        <v>59</v>
      </c>
      <c r="AF63" s="10">
        <v>118</v>
      </c>
      <c r="AG63">
        <f>VLOOKUP(AF63,角色属性总表!BV:BX,2,FALSE)</f>
        <v>2649.600000000004</v>
      </c>
      <c r="AH63">
        <f>VLOOKUP(AF63,角色属性总表!BV:BX,3,FALSE)</f>
        <v>9891.8400000000147</v>
      </c>
      <c r="AI63">
        <f t="shared" si="4"/>
        <v>1059.8400000000017</v>
      </c>
    </row>
    <row r="64" spans="1:35" x14ac:dyDescent="0.15">
      <c r="A64" s="26">
        <v>60</v>
      </c>
      <c r="B64" s="26">
        <v>0</v>
      </c>
      <c r="C64" s="26">
        <v>0</v>
      </c>
      <c r="D64" s="26">
        <v>0</v>
      </c>
      <c r="E64" s="26">
        <f t="shared" si="1"/>
        <v>1089</v>
      </c>
      <c r="F64" s="26">
        <f t="shared" si="2"/>
        <v>10169</v>
      </c>
      <c r="G64" s="26">
        <f t="shared" si="3"/>
        <v>2724</v>
      </c>
      <c r="H64" s="26">
        <v>0</v>
      </c>
      <c r="I64" s="26">
        <v>0</v>
      </c>
      <c r="J64" s="26">
        <v>0</v>
      </c>
      <c r="K64" s="26">
        <v>0</v>
      </c>
      <c r="L64" s="26">
        <v>0</v>
      </c>
      <c r="M64" s="26">
        <v>0</v>
      </c>
      <c r="N64" s="26">
        <v>0</v>
      </c>
      <c r="O64" s="26">
        <v>0</v>
      </c>
      <c r="P64" s="26">
        <v>0</v>
      </c>
      <c r="Q64" s="26">
        <v>0</v>
      </c>
      <c r="R64" s="26">
        <v>0</v>
      </c>
      <c r="S64" s="26">
        <v>0</v>
      </c>
      <c r="T64" s="26">
        <v>0</v>
      </c>
      <c r="U64" s="26">
        <v>0</v>
      </c>
      <c r="V64" s="26">
        <v>0</v>
      </c>
      <c r="W64" s="48">
        <v>1</v>
      </c>
      <c r="X64" s="26">
        <v>60</v>
      </c>
      <c r="Y64" s="48">
        <v>2</v>
      </c>
      <c r="Z64" s="48">
        <v>3</v>
      </c>
      <c r="AA64">
        <f t="shared" si="5"/>
        <v>2724</v>
      </c>
      <c r="AE64">
        <v>60</v>
      </c>
      <c r="AF64" s="10">
        <v>120</v>
      </c>
      <c r="AG64">
        <f>VLOOKUP(AF64,角色属性总表!BV:BX,2,FALSE)</f>
        <v>2724.0000000000041</v>
      </c>
      <c r="AH64">
        <f>VLOOKUP(AF64,角色属性总表!BV:BX,3,FALSE)</f>
        <v>10169.600000000017</v>
      </c>
      <c r="AI64">
        <f t="shared" si="4"/>
        <v>1089.6000000000017</v>
      </c>
    </row>
    <row r="65" spans="1:35" x14ac:dyDescent="0.15">
      <c r="A65" s="26">
        <v>61</v>
      </c>
      <c r="B65" s="26">
        <v>0</v>
      </c>
      <c r="C65" s="26">
        <v>0</v>
      </c>
      <c r="D65" s="26">
        <v>0</v>
      </c>
      <c r="E65" s="26">
        <f t="shared" si="1"/>
        <v>1119</v>
      </c>
      <c r="F65" s="26">
        <f t="shared" si="2"/>
        <v>10447</v>
      </c>
      <c r="G65" s="26">
        <f t="shared" si="3"/>
        <v>2798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6">
        <v>0</v>
      </c>
      <c r="N65" s="26">
        <v>0</v>
      </c>
      <c r="O65" s="26">
        <v>0</v>
      </c>
      <c r="P65" s="26">
        <v>0</v>
      </c>
      <c r="Q65" s="26">
        <v>0</v>
      </c>
      <c r="R65" s="26">
        <v>0</v>
      </c>
      <c r="S65" s="26">
        <v>0</v>
      </c>
      <c r="T65" s="26">
        <v>0</v>
      </c>
      <c r="U65" s="26">
        <v>0</v>
      </c>
      <c r="V65" s="26">
        <v>0</v>
      </c>
      <c r="W65" s="48">
        <v>1</v>
      </c>
      <c r="X65" s="26">
        <v>61</v>
      </c>
      <c r="Y65" s="48">
        <v>3</v>
      </c>
      <c r="Z65" s="48">
        <v>3</v>
      </c>
      <c r="AA65">
        <f t="shared" si="5"/>
        <v>2798</v>
      </c>
      <c r="AE65">
        <v>61</v>
      </c>
      <c r="AF65" s="10">
        <v>122</v>
      </c>
      <c r="AG65">
        <f>VLOOKUP(AF65,角色属性总表!BV:BX,2,FALSE)</f>
        <v>2798.4000000000046</v>
      </c>
      <c r="AH65">
        <f>VLOOKUP(AF65,角色属性总表!BV:BX,3,FALSE)</f>
        <v>10447.360000000017</v>
      </c>
      <c r="AI65">
        <f t="shared" si="4"/>
        <v>1119.3600000000019</v>
      </c>
    </row>
    <row r="66" spans="1:35" x14ac:dyDescent="0.15">
      <c r="A66" s="26">
        <v>62</v>
      </c>
      <c r="B66" s="26">
        <v>0</v>
      </c>
      <c r="C66" s="26">
        <v>0</v>
      </c>
      <c r="D66" s="26">
        <v>0</v>
      </c>
      <c r="E66" s="26">
        <f t="shared" si="1"/>
        <v>1149</v>
      </c>
      <c r="F66" s="26">
        <f t="shared" si="2"/>
        <v>10725</v>
      </c>
      <c r="G66" s="26">
        <f t="shared" si="3"/>
        <v>2872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6">
        <v>0</v>
      </c>
      <c r="N66" s="26">
        <v>0</v>
      </c>
      <c r="O66" s="26">
        <v>0</v>
      </c>
      <c r="P66" s="26">
        <v>0</v>
      </c>
      <c r="Q66" s="26">
        <v>0</v>
      </c>
      <c r="R66" s="26">
        <v>0</v>
      </c>
      <c r="S66" s="26">
        <v>0</v>
      </c>
      <c r="T66" s="26">
        <v>0</v>
      </c>
      <c r="U66" s="26">
        <v>0</v>
      </c>
      <c r="V66" s="26">
        <v>0</v>
      </c>
      <c r="W66" s="48">
        <v>1</v>
      </c>
      <c r="X66" s="26">
        <v>62</v>
      </c>
      <c r="Y66" s="48">
        <v>3</v>
      </c>
      <c r="Z66" s="48">
        <v>3</v>
      </c>
      <c r="AA66">
        <f t="shared" si="5"/>
        <v>2872</v>
      </c>
      <c r="AE66">
        <v>62</v>
      </c>
      <c r="AF66" s="10">
        <v>124</v>
      </c>
      <c r="AG66">
        <f>VLOOKUP(AF66,角色属性总表!BV:BX,2,FALSE)</f>
        <v>2872.8000000000052</v>
      </c>
      <c r="AH66">
        <f>VLOOKUP(AF66,角色属性总表!BV:BX,3,FALSE)</f>
        <v>10725.120000000019</v>
      </c>
      <c r="AI66">
        <f t="shared" si="4"/>
        <v>1149.1200000000022</v>
      </c>
    </row>
    <row r="67" spans="1:35" x14ac:dyDescent="0.15">
      <c r="A67" s="26">
        <v>63</v>
      </c>
      <c r="B67" s="26">
        <v>0</v>
      </c>
      <c r="C67" s="26">
        <v>0</v>
      </c>
      <c r="D67" s="26">
        <v>0</v>
      </c>
      <c r="E67" s="26">
        <f t="shared" si="1"/>
        <v>1178</v>
      </c>
      <c r="F67" s="26">
        <f t="shared" si="2"/>
        <v>11002</v>
      </c>
      <c r="G67" s="26">
        <f t="shared" si="3"/>
        <v>2947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6">
        <v>0</v>
      </c>
      <c r="N67" s="26">
        <v>0</v>
      </c>
      <c r="O67" s="26">
        <v>0</v>
      </c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26">
        <v>0</v>
      </c>
      <c r="V67" s="26">
        <v>0</v>
      </c>
      <c r="W67" s="48">
        <v>1</v>
      </c>
      <c r="X67" s="26">
        <v>63</v>
      </c>
      <c r="Y67" s="48">
        <v>3</v>
      </c>
      <c r="Z67" s="48">
        <v>3</v>
      </c>
      <c r="AA67">
        <f t="shared" si="5"/>
        <v>2947</v>
      </c>
      <c r="AE67">
        <v>63</v>
      </c>
      <c r="AF67" s="10">
        <v>126</v>
      </c>
      <c r="AG67">
        <f>VLOOKUP(AF67,角色属性总表!BV:BX,2,FALSE)</f>
        <v>2947.2000000000053</v>
      </c>
      <c r="AH67">
        <f>VLOOKUP(AF67,角色属性总表!BV:BX,3,FALSE)</f>
        <v>11002.880000000021</v>
      </c>
      <c r="AI67">
        <f t="shared" si="4"/>
        <v>1178.8800000000022</v>
      </c>
    </row>
    <row r="68" spans="1:35" x14ac:dyDescent="0.15">
      <c r="A68" s="26">
        <v>64</v>
      </c>
      <c r="B68" s="26">
        <v>0</v>
      </c>
      <c r="C68" s="26">
        <v>0</v>
      </c>
      <c r="D68" s="26">
        <v>0</v>
      </c>
      <c r="E68" s="26">
        <f t="shared" si="1"/>
        <v>1208</v>
      </c>
      <c r="F68" s="26">
        <f t="shared" si="2"/>
        <v>11280</v>
      </c>
      <c r="G68" s="26">
        <f t="shared" si="3"/>
        <v>3021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6">
        <v>0</v>
      </c>
      <c r="N68" s="26">
        <v>0</v>
      </c>
      <c r="O68" s="26">
        <v>0</v>
      </c>
      <c r="P68" s="26">
        <v>0</v>
      </c>
      <c r="Q68" s="26">
        <v>0</v>
      </c>
      <c r="R68" s="26">
        <v>0</v>
      </c>
      <c r="S68" s="26">
        <v>0</v>
      </c>
      <c r="T68" s="26">
        <v>0</v>
      </c>
      <c r="U68" s="26">
        <v>0</v>
      </c>
      <c r="V68" s="26">
        <v>0</v>
      </c>
      <c r="W68" s="48">
        <v>1</v>
      </c>
      <c r="X68" s="26">
        <v>64</v>
      </c>
      <c r="Y68" s="48">
        <v>3</v>
      </c>
      <c r="Z68" s="48">
        <v>3</v>
      </c>
      <c r="AA68">
        <f t="shared" si="5"/>
        <v>3021</v>
      </c>
      <c r="AE68">
        <v>64</v>
      </c>
      <c r="AF68" s="10">
        <v>128</v>
      </c>
      <c r="AG68">
        <f>VLOOKUP(AF68,角色属性总表!BV:BX,2,FALSE)</f>
        <v>3021.6000000000054</v>
      </c>
      <c r="AH68">
        <f>VLOOKUP(AF68,角色属性总表!BV:BX,3,FALSE)</f>
        <v>11280.640000000019</v>
      </c>
      <c r="AI68">
        <f t="shared" si="4"/>
        <v>1208.6400000000021</v>
      </c>
    </row>
    <row r="69" spans="1:35" x14ac:dyDescent="0.15">
      <c r="A69" s="26">
        <v>65</v>
      </c>
      <c r="B69" s="26">
        <v>0</v>
      </c>
      <c r="C69" s="26">
        <v>0</v>
      </c>
      <c r="D69" s="26">
        <v>0</v>
      </c>
      <c r="E69" s="26">
        <f t="shared" si="1"/>
        <v>1238</v>
      </c>
      <c r="F69" s="26">
        <f t="shared" si="2"/>
        <v>11558</v>
      </c>
      <c r="G69" s="26">
        <f t="shared" si="3"/>
        <v>3096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6">
        <v>0</v>
      </c>
      <c r="N69" s="26">
        <v>0</v>
      </c>
      <c r="O69" s="26">
        <v>0</v>
      </c>
      <c r="P69" s="26">
        <v>0</v>
      </c>
      <c r="Q69" s="26">
        <v>0</v>
      </c>
      <c r="R69" s="26">
        <v>0</v>
      </c>
      <c r="S69" s="26">
        <v>0</v>
      </c>
      <c r="T69" s="26">
        <v>0</v>
      </c>
      <c r="U69" s="26">
        <v>0</v>
      </c>
      <c r="V69" s="26">
        <v>0</v>
      </c>
      <c r="W69" s="48">
        <v>1</v>
      </c>
      <c r="X69" s="26">
        <v>65</v>
      </c>
      <c r="Y69" s="48">
        <v>3</v>
      </c>
      <c r="Z69" s="48">
        <v>3</v>
      </c>
      <c r="AA69">
        <f t="shared" ref="AA69:AA79" si="6">INT(VLOOKUP(X69,AE:AG,3,FALSE))</f>
        <v>3096</v>
      </c>
      <c r="AE69">
        <v>65</v>
      </c>
      <c r="AF69" s="10">
        <v>130</v>
      </c>
      <c r="AG69">
        <f>VLOOKUP(AF69,角色属性总表!BV:BX,2,FALSE)</f>
        <v>3096.0000000000055</v>
      </c>
      <c r="AH69">
        <f>VLOOKUP(AF69,角色属性总表!BV:BX,3,FALSE)</f>
        <v>11558.400000000021</v>
      </c>
      <c r="AI69">
        <f t="shared" si="4"/>
        <v>1238.4000000000024</v>
      </c>
    </row>
    <row r="70" spans="1:35" x14ac:dyDescent="0.15">
      <c r="A70" s="26">
        <v>66</v>
      </c>
      <c r="B70" s="26">
        <v>0</v>
      </c>
      <c r="C70" s="26">
        <v>0</v>
      </c>
      <c r="D70" s="26">
        <v>0</v>
      </c>
      <c r="E70" s="26">
        <f t="shared" ref="E70:E79" si="7">INT(VLOOKUP(X70,AE:AI,5,FALSE))</f>
        <v>1268</v>
      </c>
      <c r="F70" s="26">
        <f t="shared" ref="F70:F79" si="8">INT(VLOOKUP(X70,AE:AI,4,FALSE))</f>
        <v>11836</v>
      </c>
      <c r="G70" s="26">
        <f t="shared" ref="G70:G79" si="9">INT(VLOOKUP(X70,AE:AH,3,FALSE))</f>
        <v>3170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6">
        <v>0</v>
      </c>
      <c r="N70" s="26">
        <v>0</v>
      </c>
      <c r="O70" s="26">
        <v>0</v>
      </c>
      <c r="P70" s="26">
        <v>0</v>
      </c>
      <c r="Q70" s="26">
        <v>0</v>
      </c>
      <c r="R70" s="26">
        <v>0</v>
      </c>
      <c r="S70" s="26">
        <v>0</v>
      </c>
      <c r="T70" s="26">
        <v>0</v>
      </c>
      <c r="U70" s="26">
        <v>0</v>
      </c>
      <c r="V70" s="26">
        <v>0</v>
      </c>
      <c r="W70" s="48">
        <v>1</v>
      </c>
      <c r="X70" s="26">
        <v>66</v>
      </c>
      <c r="Y70" s="48">
        <v>3</v>
      </c>
      <c r="Z70" s="48">
        <v>3</v>
      </c>
      <c r="AA70">
        <f t="shared" si="6"/>
        <v>3170</v>
      </c>
      <c r="AE70">
        <v>66</v>
      </c>
      <c r="AF70" s="10">
        <v>132</v>
      </c>
      <c r="AG70">
        <f>VLOOKUP(AF70,角色属性总表!BV:BX,2,FALSE)</f>
        <v>3170.400000000006</v>
      </c>
      <c r="AH70">
        <f>VLOOKUP(AF70,角色属性总表!BV:BX,3,FALSE)</f>
        <v>11836.160000000024</v>
      </c>
      <c r="AI70">
        <f t="shared" ref="AI70:AI79" si="10">AG70*AI$3</f>
        <v>1268.1600000000026</v>
      </c>
    </row>
    <row r="71" spans="1:35" x14ac:dyDescent="0.15">
      <c r="A71" s="26">
        <v>67</v>
      </c>
      <c r="B71" s="26">
        <v>0</v>
      </c>
      <c r="C71" s="26">
        <v>0</v>
      </c>
      <c r="D71" s="26">
        <v>0</v>
      </c>
      <c r="E71" s="26">
        <f t="shared" si="7"/>
        <v>1297</v>
      </c>
      <c r="F71" s="26">
        <f t="shared" si="8"/>
        <v>12113</v>
      </c>
      <c r="G71" s="26">
        <f t="shared" si="9"/>
        <v>3244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6">
        <v>0</v>
      </c>
      <c r="N71" s="26">
        <v>0</v>
      </c>
      <c r="O71" s="26">
        <v>0</v>
      </c>
      <c r="P71" s="26">
        <v>0</v>
      </c>
      <c r="Q71" s="26">
        <v>0</v>
      </c>
      <c r="R71" s="26">
        <v>0</v>
      </c>
      <c r="S71" s="26">
        <v>0</v>
      </c>
      <c r="T71" s="26">
        <v>0</v>
      </c>
      <c r="U71" s="26">
        <v>0</v>
      </c>
      <c r="V71" s="26">
        <v>0</v>
      </c>
      <c r="W71" s="48">
        <v>1</v>
      </c>
      <c r="X71" s="26">
        <v>67</v>
      </c>
      <c r="Y71" s="48">
        <v>3</v>
      </c>
      <c r="Z71" s="48">
        <v>3</v>
      </c>
      <c r="AA71">
        <f t="shared" si="6"/>
        <v>3244</v>
      </c>
      <c r="AE71">
        <v>67</v>
      </c>
      <c r="AF71" s="10">
        <v>134</v>
      </c>
      <c r="AG71">
        <f>VLOOKUP(AF71,角色属性总表!BV:BX,2,FALSE)</f>
        <v>3244.8000000000065</v>
      </c>
      <c r="AH71">
        <f>VLOOKUP(AF71,角色属性总表!BV:BX,3,FALSE)</f>
        <v>12113.920000000024</v>
      </c>
      <c r="AI71">
        <f t="shared" si="10"/>
        <v>1297.9200000000028</v>
      </c>
    </row>
    <row r="72" spans="1:35" x14ac:dyDescent="0.15">
      <c r="A72" s="26">
        <v>68</v>
      </c>
      <c r="B72" s="26">
        <v>0</v>
      </c>
      <c r="C72" s="26">
        <v>0</v>
      </c>
      <c r="D72" s="26">
        <v>0</v>
      </c>
      <c r="E72" s="26">
        <f t="shared" si="7"/>
        <v>1327</v>
      </c>
      <c r="F72" s="26">
        <f t="shared" si="8"/>
        <v>12391</v>
      </c>
      <c r="G72" s="26">
        <f t="shared" si="9"/>
        <v>3319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6">
        <v>0</v>
      </c>
      <c r="N72" s="26">
        <v>0</v>
      </c>
      <c r="O72" s="26">
        <v>0</v>
      </c>
      <c r="P72" s="26">
        <v>0</v>
      </c>
      <c r="Q72" s="26">
        <v>0</v>
      </c>
      <c r="R72" s="26">
        <v>0</v>
      </c>
      <c r="S72" s="26">
        <v>0</v>
      </c>
      <c r="T72" s="26">
        <v>0</v>
      </c>
      <c r="U72" s="26">
        <v>0</v>
      </c>
      <c r="V72" s="26">
        <v>0</v>
      </c>
      <c r="W72" s="48">
        <v>1</v>
      </c>
      <c r="X72" s="26">
        <v>68</v>
      </c>
      <c r="Y72" s="48">
        <v>3</v>
      </c>
      <c r="Z72" s="48">
        <v>3</v>
      </c>
      <c r="AA72">
        <f t="shared" si="6"/>
        <v>3319</v>
      </c>
      <c r="AE72">
        <v>68</v>
      </c>
      <c r="AF72" s="10">
        <v>136</v>
      </c>
      <c r="AG72">
        <f>VLOOKUP(AF72,角色属性总表!BV:BX,2,FALSE)</f>
        <v>3319.2000000000066</v>
      </c>
      <c r="AH72">
        <f>VLOOKUP(AF72,角色属性总表!BV:BX,3,FALSE)</f>
        <v>12391.680000000026</v>
      </c>
      <c r="AI72">
        <f t="shared" si="10"/>
        <v>1327.6800000000028</v>
      </c>
    </row>
    <row r="73" spans="1:35" x14ac:dyDescent="0.15">
      <c r="A73" s="26">
        <v>69</v>
      </c>
      <c r="B73" s="26">
        <v>0</v>
      </c>
      <c r="C73" s="26">
        <v>0</v>
      </c>
      <c r="D73" s="26">
        <v>0</v>
      </c>
      <c r="E73" s="26">
        <f t="shared" si="7"/>
        <v>1357</v>
      </c>
      <c r="F73" s="26">
        <f t="shared" si="8"/>
        <v>12669</v>
      </c>
      <c r="G73" s="26">
        <f t="shared" si="9"/>
        <v>3393</v>
      </c>
      <c r="H73" s="26">
        <v>0</v>
      </c>
      <c r="I73" s="26">
        <v>0</v>
      </c>
      <c r="J73" s="26">
        <v>0</v>
      </c>
      <c r="K73" s="26">
        <v>0</v>
      </c>
      <c r="L73" s="26">
        <v>0</v>
      </c>
      <c r="M73" s="26">
        <v>0</v>
      </c>
      <c r="N73" s="26">
        <v>0</v>
      </c>
      <c r="O73" s="26">
        <v>0</v>
      </c>
      <c r="P73" s="26">
        <v>0</v>
      </c>
      <c r="Q73" s="26">
        <v>0</v>
      </c>
      <c r="R73" s="26">
        <v>0</v>
      </c>
      <c r="S73" s="26">
        <v>0</v>
      </c>
      <c r="T73" s="26">
        <v>0</v>
      </c>
      <c r="U73" s="26">
        <v>0</v>
      </c>
      <c r="V73" s="26">
        <v>0</v>
      </c>
      <c r="W73" s="48">
        <v>1</v>
      </c>
      <c r="X73" s="26">
        <v>69</v>
      </c>
      <c r="Y73" s="48">
        <v>3</v>
      </c>
      <c r="Z73" s="48">
        <v>3</v>
      </c>
      <c r="AA73">
        <f t="shared" si="6"/>
        <v>3393</v>
      </c>
      <c r="AE73">
        <v>69</v>
      </c>
      <c r="AF73" s="10">
        <v>138</v>
      </c>
      <c r="AG73">
        <f>VLOOKUP(AF73,角色属性总表!BV:BX,2,FALSE)</f>
        <v>3393.6000000000067</v>
      </c>
      <c r="AH73">
        <f>VLOOKUP(AF73,角色属性总表!BV:BX,3,FALSE)</f>
        <v>12669.440000000026</v>
      </c>
      <c r="AI73">
        <f t="shared" si="10"/>
        <v>1357.4400000000028</v>
      </c>
    </row>
    <row r="74" spans="1:35" x14ac:dyDescent="0.15">
      <c r="A74" s="26">
        <v>70</v>
      </c>
      <c r="B74" s="26">
        <v>0</v>
      </c>
      <c r="C74" s="26">
        <v>0</v>
      </c>
      <c r="D74" s="26">
        <v>0</v>
      </c>
      <c r="E74" s="26">
        <f t="shared" si="7"/>
        <v>1387</v>
      </c>
      <c r="F74" s="26">
        <f t="shared" si="8"/>
        <v>12947</v>
      </c>
      <c r="G74" s="26">
        <f t="shared" si="9"/>
        <v>3468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6">
        <v>0</v>
      </c>
      <c r="N74" s="26">
        <v>0</v>
      </c>
      <c r="O74" s="26">
        <v>0</v>
      </c>
      <c r="P74" s="26">
        <v>0</v>
      </c>
      <c r="Q74" s="26">
        <v>0</v>
      </c>
      <c r="R74" s="26">
        <v>0</v>
      </c>
      <c r="S74" s="26">
        <v>0</v>
      </c>
      <c r="T74" s="26">
        <v>0</v>
      </c>
      <c r="U74" s="26">
        <v>0</v>
      </c>
      <c r="V74" s="26">
        <v>0</v>
      </c>
      <c r="W74" s="48">
        <v>1</v>
      </c>
      <c r="X74" s="26">
        <v>70</v>
      </c>
      <c r="Y74" s="48">
        <v>3</v>
      </c>
      <c r="Z74" s="48">
        <v>3</v>
      </c>
      <c r="AA74">
        <f t="shared" si="6"/>
        <v>3468</v>
      </c>
      <c r="AE74">
        <v>70</v>
      </c>
      <c r="AF74" s="10">
        <v>140</v>
      </c>
      <c r="AG74">
        <f>VLOOKUP(AF74,角色属性总表!BV:BX,2,FALSE)</f>
        <v>3468.0000000000068</v>
      </c>
      <c r="AH74">
        <f>VLOOKUP(AF74,角色属性总表!BV:BX,3,FALSE)</f>
        <v>12947.200000000026</v>
      </c>
      <c r="AI74">
        <f t="shared" si="10"/>
        <v>1387.2000000000028</v>
      </c>
    </row>
    <row r="75" spans="1:35" x14ac:dyDescent="0.15">
      <c r="A75" s="26">
        <v>71</v>
      </c>
      <c r="B75" s="26">
        <v>0</v>
      </c>
      <c r="C75" s="26">
        <v>0</v>
      </c>
      <c r="D75" s="26">
        <v>0</v>
      </c>
      <c r="E75" s="26">
        <f t="shared" si="7"/>
        <v>1416</v>
      </c>
      <c r="F75" s="26">
        <f t="shared" si="8"/>
        <v>13224</v>
      </c>
      <c r="G75" s="26">
        <f t="shared" si="9"/>
        <v>3542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6">
        <v>0</v>
      </c>
      <c r="N75" s="26">
        <v>0</v>
      </c>
      <c r="O75" s="26">
        <v>0</v>
      </c>
      <c r="P75" s="26">
        <v>0</v>
      </c>
      <c r="Q75" s="26">
        <v>0</v>
      </c>
      <c r="R75" s="26">
        <v>0</v>
      </c>
      <c r="S75" s="26">
        <v>0</v>
      </c>
      <c r="T75" s="26">
        <v>0</v>
      </c>
      <c r="U75" s="26">
        <v>0</v>
      </c>
      <c r="V75" s="26">
        <v>0</v>
      </c>
      <c r="W75" s="48">
        <v>1</v>
      </c>
      <c r="X75" s="26">
        <v>71</v>
      </c>
      <c r="Y75" s="48">
        <v>3</v>
      </c>
      <c r="Z75" s="48">
        <v>3</v>
      </c>
      <c r="AA75">
        <f t="shared" si="6"/>
        <v>3542</v>
      </c>
      <c r="AE75">
        <v>71</v>
      </c>
      <c r="AF75" s="10">
        <v>142</v>
      </c>
      <c r="AG75">
        <f>VLOOKUP(AF75,角色属性总表!BV:BX,2,FALSE)</f>
        <v>3542.4000000000074</v>
      </c>
      <c r="AH75">
        <f>VLOOKUP(AF75,角色属性总表!BV:BX,3,FALSE)</f>
        <v>13224.960000000028</v>
      </c>
      <c r="AI75">
        <f t="shared" si="10"/>
        <v>1416.960000000003</v>
      </c>
    </row>
    <row r="76" spans="1:35" x14ac:dyDescent="0.15">
      <c r="A76" s="26">
        <v>72</v>
      </c>
      <c r="B76" s="26">
        <v>0</v>
      </c>
      <c r="C76" s="26">
        <v>0</v>
      </c>
      <c r="D76" s="26">
        <v>0</v>
      </c>
      <c r="E76" s="26">
        <f t="shared" si="7"/>
        <v>1446</v>
      </c>
      <c r="F76" s="26">
        <f t="shared" si="8"/>
        <v>13502</v>
      </c>
      <c r="G76" s="26">
        <f t="shared" si="9"/>
        <v>3616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6">
        <v>0</v>
      </c>
      <c r="N76" s="26">
        <v>0</v>
      </c>
      <c r="O76" s="26">
        <v>0</v>
      </c>
      <c r="P76" s="26">
        <v>0</v>
      </c>
      <c r="Q76" s="26">
        <v>0</v>
      </c>
      <c r="R76" s="26">
        <v>0</v>
      </c>
      <c r="S76" s="26">
        <v>0</v>
      </c>
      <c r="T76" s="26">
        <v>0</v>
      </c>
      <c r="U76" s="26">
        <v>0</v>
      </c>
      <c r="V76" s="26">
        <v>0</v>
      </c>
      <c r="W76" s="48">
        <v>1</v>
      </c>
      <c r="X76" s="26">
        <v>72</v>
      </c>
      <c r="Y76" s="48">
        <v>3</v>
      </c>
      <c r="Z76" s="48">
        <v>3</v>
      </c>
      <c r="AA76">
        <f t="shared" si="6"/>
        <v>3616</v>
      </c>
      <c r="AE76">
        <v>72</v>
      </c>
      <c r="AF76" s="10">
        <v>144</v>
      </c>
      <c r="AG76">
        <f>VLOOKUP(AF76,角色属性总表!BV:BX,2,FALSE)</f>
        <v>3616.8000000000079</v>
      </c>
      <c r="AH76">
        <f>VLOOKUP(AF76,角色属性总表!BV:BX,3,FALSE)</f>
        <v>13502.72000000003</v>
      </c>
      <c r="AI76">
        <f t="shared" si="10"/>
        <v>1446.7200000000032</v>
      </c>
    </row>
    <row r="77" spans="1:35" x14ac:dyDescent="0.15">
      <c r="A77" s="26">
        <v>73</v>
      </c>
      <c r="B77" s="26">
        <v>0</v>
      </c>
      <c r="C77" s="26">
        <v>0</v>
      </c>
      <c r="D77" s="26">
        <v>0</v>
      </c>
      <c r="E77" s="26">
        <f t="shared" si="7"/>
        <v>1476</v>
      </c>
      <c r="F77" s="26">
        <f t="shared" si="8"/>
        <v>13780</v>
      </c>
      <c r="G77" s="26">
        <f t="shared" si="9"/>
        <v>3691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6">
        <v>0</v>
      </c>
      <c r="N77" s="26">
        <v>0</v>
      </c>
      <c r="O77" s="26">
        <v>0</v>
      </c>
      <c r="P77" s="26">
        <v>0</v>
      </c>
      <c r="Q77" s="26">
        <v>0</v>
      </c>
      <c r="R77" s="26">
        <v>0</v>
      </c>
      <c r="S77" s="26">
        <v>0</v>
      </c>
      <c r="T77" s="26">
        <v>0</v>
      </c>
      <c r="U77" s="26">
        <v>0</v>
      </c>
      <c r="V77" s="26">
        <v>0</v>
      </c>
      <c r="W77" s="48">
        <v>1</v>
      </c>
      <c r="X77" s="26">
        <v>73</v>
      </c>
      <c r="Y77" s="48">
        <v>3</v>
      </c>
      <c r="Z77" s="48">
        <v>3</v>
      </c>
      <c r="AA77">
        <f t="shared" si="6"/>
        <v>3691</v>
      </c>
      <c r="AE77">
        <v>73</v>
      </c>
      <c r="AF77" s="10">
        <v>146</v>
      </c>
      <c r="AG77">
        <f>VLOOKUP(AF77,角色属性总表!BV:BX,2,FALSE)</f>
        <v>3691.200000000008</v>
      </c>
      <c r="AH77">
        <f>VLOOKUP(AF77,角色属性总表!BV:BX,3,FALSE)</f>
        <v>13780.48000000003</v>
      </c>
      <c r="AI77">
        <f t="shared" si="10"/>
        <v>1476.4800000000032</v>
      </c>
    </row>
    <row r="78" spans="1:35" x14ac:dyDescent="0.15">
      <c r="A78" s="26">
        <v>74</v>
      </c>
      <c r="B78" s="26">
        <v>0</v>
      </c>
      <c r="C78" s="26">
        <v>0</v>
      </c>
      <c r="D78" s="26">
        <v>0</v>
      </c>
      <c r="E78" s="26">
        <f t="shared" si="7"/>
        <v>1506</v>
      </c>
      <c r="F78" s="26">
        <f t="shared" si="8"/>
        <v>14058</v>
      </c>
      <c r="G78" s="26">
        <f t="shared" si="9"/>
        <v>3765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6">
        <v>0</v>
      </c>
      <c r="N78" s="26">
        <v>0</v>
      </c>
      <c r="O78" s="26">
        <v>0</v>
      </c>
      <c r="P78" s="26">
        <v>0</v>
      </c>
      <c r="Q78" s="26">
        <v>0</v>
      </c>
      <c r="R78" s="26">
        <v>0</v>
      </c>
      <c r="S78" s="26">
        <v>0</v>
      </c>
      <c r="T78" s="26">
        <v>0</v>
      </c>
      <c r="U78" s="26">
        <v>0</v>
      </c>
      <c r="V78" s="26">
        <v>0</v>
      </c>
      <c r="W78" s="48">
        <v>1</v>
      </c>
      <c r="X78" s="26">
        <v>74</v>
      </c>
      <c r="Y78" s="48">
        <v>3</v>
      </c>
      <c r="Z78" s="48">
        <v>3</v>
      </c>
      <c r="AA78">
        <f t="shared" si="6"/>
        <v>3765</v>
      </c>
      <c r="AE78">
        <v>74</v>
      </c>
      <c r="AF78" s="10">
        <v>148</v>
      </c>
      <c r="AG78">
        <f>VLOOKUP(AF78,角色属性总表!BV:BX,2,FALSE)</f>
        <v>3765.6000000000076</v>
      </c>
      <c r="AH78">
        <f>VLOOKUP(AF78,角色属性总表!BV:BX,3,FALSE)</f>
        <v>14058.240000000029</v>
      </c>
      <c r="AI78">
        <f t="shared" si="10"/>
        <v>1506.2400000000032</v>
      </c>
    </row>
    <row r="79" spans="1:35" x14ac:dyDescent="0.15">
      <c r="A79" s="26">
        <v>75</v>
      </c>
      <c r="B79" s="26">
        <v>0</v>
      </c>
      <c r="C79" s="26">
        <v>0</v>
      </c>
      <c r="D79" s="26">
        <v>0</v>
      </c>
      <c r="E79" s="26">
        <f t="shared" si="7"/>
        <v>1536</v>
      </c>
      <c r="F79" s="26">
        <f t="shared" si="8"/>
        <v>14336</v>
      </c>
      <c r="G79" s="26">
        <f t="shared" si="9"/>
        <v>3840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6">
        <v>0</v>
      </c>
      <c r="N79" s="26">
        <v>0</v>
      </c>
      <c r="O79" s="26">
        <v>0</v>
      </c>
      <c r="P79" s="26">
        <v>0</v>
      </c>
      <c r="Q79" s="26">
        <v>0</v>
      </c>
      <c r="R79" s="26">
        <v>0</v>
      </c>
      <c r="S79" s="26">
        <v>0</v>
      </c>
      <c r="T79" s="26">
        <v>0</v>
      </c>
      <c r="U79" s="26">
        <v>0</v>
      </c>
      <c r="V79" s="26">
        <v>0</v>
      </c>
      <c r="W79" s="48">
        <v>1</v>
      </c>
      <c r="X79" s="26">
        <v>75</v>
      </c>
      <c r="Y79" s="48">
        <v>3</v>
      </c>
      <c r="Z79" s="48">
        <v>3</v>
      </c>
      <c r="AA79">
        <f t="shared" si="6"/>
        <v>3840</v>
      </c>
      <c r="AE79">
        <v>75</v>
      </c>
      <c r="AF79" s="10">
        <v>150</v>
      </c>
      <c r="AG79">
        <f>VLOOKUP(AF79,角色属性总表!BV:BX,2,FALSE)</f>
        <v>3840.0000000000068</v>
      </c>
      <c r="AH79">
        <f>VLOOKUP(AF79,角色属性总表!BV:BX,3,FALSE)</f>
        <v>14336.000000000025</v>
      </c>
      <c r="AI79">
        <f t="shared" si="10"/>
        <v>1536.0000000000027</v>
      </c>
    </row>
    <row r="80" spans="1:35" x14ac:dyDescent="0.15">
      <c r="A80" s="26"/>
      <c r="B80" s="26"/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48"/>
      <c r="X80" s="26"/>
      <c r="Y80" s="48"/>
      <c r="Z80" s="48"/>
    </row>
    <row r="81" spans="1:26" x14ac:dyDescent="0.15">
      <c r="A81" s="26"/>
      <c r="B81" s="26"/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48"/>
      <c r="X81" s="26"/>
      <c r="Y81" s="48"/>
      <c r="Z81" s="48"/>
    </row>
    <row r="82" spans="1:26" x14ac:dyDescent="0.15">
      <c r="A82" s="26"/>
      <c r="B82" s="26"/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48"/>
      <c r="X82" s="26"/>
      <c r="Y82" s="48"/>
      <c r="Z82" s="48"/>
    </row>
    <row r="83" spans="1:26" x14ac:dyDescent="0.15">
      <c r="A83" s="26"/>
      <c r="B83" s="26"/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48"/>
      <c r="X83" s="26"/>
      <c r="Y83" s="48"/>
      <c r="Z83" s="48"/>
    </row>
    <row r="84" spans="1:26" x14ac:dyDescent="0.15">
      <c r="A84" s="26"/>
      <c r="B84" s="26"/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48"/>
      <c r="X84" s="26"/>
      <c r="Y84" s="48"/>
      <c r="Z84" s="48"/>
    </row>
    <row r="85" spans="1:26" x14ac:dyDescent="0.15">
      <c r="A85" s="26"/>
      <c r="B85" s="26"/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48"/>
      <c r="X85" s="26"/>
      <c r="Y85" s="48"/>
      <c r="Z85" s="48"/>
    </row>
    <row r="86" spans="1:26" x14ac:dyDescent="0.15">
      <c r="A86" s="26"/>
      <c r="B86" s="26"/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48"/>
      <c r="X86" s="26"/>
      <c r="Y86" s="48"/>
      <c r="Z86" s="48"/>
    </row>
    <row r="87" spans="1:26" x14ac:dyDescent="0.15">
      <c r="A87" s="26"/>
      <c r="B87" s="26"/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48"/>
      <c r="X87" s="26"/>
      <c r="Y87" s="48"/>
      <c r="Z87" s="48"/>
    </row>
    <row r="88" spans="1:26" x14ac:dyDescent="0.15">
      <c r="A88" s="26"/>
      <c r="B88" s="26"/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48"/>
      <c r="X88" s="26"/>
      <c r="Y88" s="48"/>
      <c r="Z88" s="48"/>
    </row>
    <row r="89" spans="1:26" x14ac:dyDescent="0.15">
      <c r="A89" s="26"/>
      <c r="B89" s="26"/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6"/>
      <c r="O89" s="26"/>
      <c r="P89" s="26"/>
      <c r="Q89" s="26"/>
      <c r="R89" s="26"/>
      <c r="S89" s="26"/>
      <c r="T89" s="26"/>
      <c r="U89" s="26"/>
      <c r="V89" s="26"/>
      <c r="W89" s="48"/>
      <c r="X89" s="26"/>
      <c r="Y89" s="48"/>
      <c r="Z89" s="48"/>
    </row>
    <row r="90" spans="1:26" x14ac:dyDescent="0.15">
      <c r="A90" s="26"/>
      <c r="B90" s="26"/>
      <c r="C90" s="26"/>
      <c r="D90" s="26"/>
      <c r="E90" s="26"/>
      <c r="F90" s="26"/>
      <c r="G90" s="26"/>
      <c r="H90" s="26"/>
      <c r="I90" s="26"/>
      <c r="J90" s="26"/>
      <c r="K90" s="26"/>
      <c r="L90" s="26"/>
      <c r="M90" s="26"/>
      <c r="N90" s="26"/>
      <c r="O90" s="26"/>
      <c r="P90" s="26"/>
      <c r="Q90" s="26"/>
      <c r="R90" s="26"/>
      <c r="S90" s="26"/>
      <c r="T90" s="26"/>
      <c r="U90" s="26"/>
      <c r="V90" s="26"/>
      <c r="W90" s="48"/>
      <c r="X90" s="26"/>
      <c r="Y90" s="48"/>
      <c r="Z90" s="48"/>
    </row>
    <row r="91" spans="1:26" x14ac:dyDescent="0.15">
      <c r="A91" s="26"/>
      <c r="B91" s="26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6"/>
      <c r="V91" s="26"/>
      <c r="W91" s="48"/>
      <c r="X91" s="26"/>
      <c r="Y91" s="48"/>
      <c r="Z91" s="48"/>
    </row>
    <row r="92" spans="1:26" x14ac:dyDescent="0.15">
      <c r="A92" s="26"/>
      <c r="B92" s="26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6"/>
      <c r="V92" s="26"/>
      <c r="W92" s="48"/>
      <c r="X92" s="26"/>
      <c r="Y92" s="48"/>
      <c r="Z92" s="48"/>
    </row>
    <row r="93" spans="1:26" x14ac:dyDescent="0.15">
      <c r="A93" s="26"/>
      <c r="B93" s="26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6"/>
      <c r="O93" s="26"/>
      <c r="P93" s="26"/>
      <c r="Q93" s="26"/>
      <c r="R93" s="26"/>
      <c r="S93" s="26"/>
      <c r="T93" s="26"/>
      <c r="U93" s="26"/>
      <c r="V93" s="26"/>
      <c r="W93" s="48"/>
      <c r="X93" s="26"/>
      <c r="Y93" s="48"/>
      <c r="Z93" s="48"/>
    </row>
    <row r="94" spans="1:26" x14ac:dyDescent="0.15">
      <c r="A94" s="26"/>
      <c r="B94" s="26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6"/>
      <c r="O94" s="26"/>
      <c r="P94" s="26"/>
      <c r="Q94" s="26"/>
      <c r="R94" s="26"/>
      <c r="S94" s="26"/>
      <c r="T94" s="26"/>
      <c r="U94" s="26"/>
      <c r="V94" s="26"/>
      <c r="W94" s="48"/>
      <c r="X94" s="26"/>
      <c r="Y94" s="48"/>
      <c r="Z94" s="48"/>
    </row>
    <row r="95" spans="1:26" x14ac:dyDescent="0.15">
      <c r="A95" s="26"/>
      <c r="B95" s="26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6"/>
      <c r="O95" s="26"/>
      <c r="P95" s="26"/>
      <c r="Q95" s="26"/>
      <c r="R95" s="26"/>
      <c r="S95" s="26"/>
      <c r="T95" s="26"/>
      <c r="U95" s="26"/>
      <c r="V95" s="26"/>
      <c r="W95" s="48"/>
      <c r="X95" s="26"/>
      <c r="Y95" s="48"/>
      <c r="Z95" s="48"/>
    </row>
    <row r="96" spans="1:26" x14ac:dyDescent="0.15">
      <c r="A96" s="26"/>
      <c r="B96" s="26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6"/>
      <c r="V96" s="26"/>
      <c r="W96" s="48"/>
      <c r="X96" s="26"/>
      <c r="Y96" s="48"/>
      <c r="Z96" s="48"/>
    </row>
    <row r="97" spans="1:26" x14ac:dyDescent="0.15">
      <c r="A97" s="26"/>
      <c r="B97" s="26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6"/>
      <c r="O97" s="26"/>
      <c r="P97" s="26"/>
      <c r="Q97" s="26"/>
      <c r="R97" s="26"/>
      <c r="S97" s="26"/>
      <c r="T97" s="26"/>
      <c r="U97" s="26"/>
      <c r="V97" s="26"/>
      <c r="W97" s="48"/>
      <c r="X97" s="26"/>
      <c r="Y97" s="48"/>
      <c r="Z97" s="48"/>
    </row>
    <row r="98" spans="1:26" x14ac:dyDescent="0.15">
      <c r="A98" s="26"/>
      <c r="B98" s="26"/>
      <c r="C98" s="26"/>
      <c r="D98" s="26"/>
      <c r="E98" s="26"/>
      <c r="F98" s="26"/>
      <c r="G98" s="26"/>
      <c r="H98" s="26"/>
      <c r="I98" s="26"/>
      <c r="J98" s="26"/>
      <c r="K98" s="26"/>
      <c r="L98" s="26"/>
      <c r="M98" s="26"/>
      <c r="N98" s="26"/>
      <c r="O98" s="26"/>
      <c r="P98" s="26"/>
      <c r="Q98" s="26"/>
      <c r="R98" s="26"/>
      <c r="S98" s="26"/>
      <c r="T98" s="26"/>
      <c r="U98" s="26"/>
      <c r="V98" s="26"/>
      <c r="W98" s="48"/>
      <c r="X98" s="26"/>
      <c r="Y98" s="48"/>
      <c r="Z98" s="48"/>
    </row>
    <row r="99" spans="1:26" x14ac:dyDescent="0.15">
      <c r="A99" s="26"/>
      <c r="B99" s="26"/>
      <c r="C99" s="26"/>
      <c r="D99" s="26"/>
      <c r="E99" s="26"/>
      <c r="F99" s="26"/>
      <c r="G99" s="26"/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48"/>
      <c r="X99" s="26"/>
      <c r="Y99" s="48"/>
      <c r="Z99" s="48"/>
    </row>
    <row r="100" spans="1:26" x14ac:dyDescent="0.15">
      <c r="A100" s="26"/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48"/>
      <c r="X100" s="26"/>
      <c r="Y100" s="48"/>
      <c r="Z100" s="48"/>
    </row>
    <row r="101" spans="1:26" x14ac:dyDescent="0.15">
      <c r="A101" s="26"/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48"/>
      <c r="X101" s="26"/>
      <c r="Y101" s="48"/>
      <c r="Z101" s="48"/>
    </row>
    <row r="102" spans="1:26" x14ac:dyDescent="0.15">
      <c r="A102" s="26"/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48"/>
      <c r="X102" s="26"/>
      <c r="Y102" s="48"/>
      <c r="Z102" s="48"/>
    </row>
    <row r="103" spans="1:26" x14ac:dyDescent="0.15">
      <c r="A103" s="26"/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48"/>
      <c r="X103" s="26"/>
      <c r="Y103" s="48"/>
      <c r="Z103" s="48"/>
    </row>
    <row r="104" spans="1:26" x14ac:dyDescent="0.15">
      <c r="A104" s="26"/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48"/>
      <c r="X104" s="26"/>
      <c r="Y104" s="48"/>
      <c r="Z104" s="48"/>
    </row>
  </sheetData>
  <phoneticPr fontId="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K153"/>
  <sheetViews>
    <sheetView topLeftCell="B1" workbookViewId="0">
      <selection activeCell="M29" sqref="M29"/>
    </sheetView>
  </sheetViews>
  <sheetFormatPr baseColWidth="10" defaultRowHeight="15" x14ac:dyDescent="0.15"/>
  <cols>
    <col min="15" max="15" width="10.83203125" style="5"/>
    <col min="16" max="18" width="10.83203125" style="9"/>
    <col min="19" max="19" width="13.5" style="9" bestFit="1" customWidth="1"/>
    <col min="34" max="34" width="13.5" bestFit="1" customWidth="1"/>
  </cols>
  <sheetData>
    <row r="1" spans="2:37" x14ac:dyDescent="0.15">
      <c r="M1" s="45" t="s">
        <v>374</v>
      </c>
      <c r="N1" s="45" t="s">
        <v>375</v>
      </c>
      <c r="P1" s="9" t="s">
        <v>410</v>
      </c>
      <c r="Q1" s="9" t="s">
        <v>411</v>
      </c>
      <c r="AF1" t="s">
        <v>368</v>
      </c>
    </row>
    <row r="2" spans="2:37" x14ac:dyDescent="0.15">
      <c r="M2" s="45">
        <f>角色属性总表!C8</f>
        <v>150</v>
      </c>
      <c r="N2" s="45">
        <f>角色属性总表!B8*(1-角色属性总表!D8)</f>
        <v>560</v>
      </c>
      <c r="P2" s="9">
        <f>M2</f>
        <v>150</v>
      </c>
      <c r="Q2" s="9">
        <f>N2</f>
        <v>560</v>
      </c>
      <c r="S2" s="9" t="s">
        <v>430</v>
      </c>
      <c r="U2" t="s">
        <v>367</v>
      </c>
      <c r="AE2" t="s">
        <v>366</v>
      </c>
      <c r="AF2" s="45">
        <v>1</v>
      </c>
      <c r="AG2" s="45">
        <v>1</v>
      </c>
      <c r="AH2" s="45">
        <v>1</v>
      </c>
      <c r="AI2" s="45">
        <v>0.1</v>
      </c>
      <c r="AJ2" s="45">
        <v>0.1</v>
      </c>
      <c r="AK2" s="45">
        <v>1</v>
      </c>
    </row>
    <row r="3" spans="2:37" x14ac:dyDescent="0.15">
      <c r="B3" t="s">
        <v>364</v>
      </c>
      <c r="C3" t="s">
        <v>45</v>
      </c>
      <c r="D3" t="s">
        <v>44</v>
      </c>
      <c r="E3" t="s">
        <v>365</v>
      </c>
      <c r="F3" t="s">
        <v>105</v>
      </c>
      <c r="G3" t="s">
        <v>86</v>
      </c>
      <c r="H3" t="s">
        <v>48</v>
      </c>
      <c r="J3" t="s">
        <v>359</v>
      </c>
      <c r="K3" t="s">
        <v>431</v>
      </c>
      <c r="L3" t="s">
        <v>432</v>
      </c>
      <c r="M3" t="s">
        <v>2</v>
      </c>
      <c r="N3" t="s">
        <v>21</v>
      </c>
      <c r="P3" t="s">
        <v>2</v>
      </c>
      <c r="Q3" t="s">
        <v>21</v>
      </c>
      <c r="R3"/>
      <c r="S3" t="s">
        <v>429</v>
      </c>
      <c r="U3" t="s">
        <v>364</v>
      </c>
      <c r="V3" t="s">
        <v>45</v>
      </c>
      <c r="W3" t="s">
        <v>44</v>
      </c>
      <c r="X3" t="s">
        <v>365</v>
      </c>
      <c r="Y3" t="s">
        <v>105</v>
      </c>
      <c r="Z3" t="s">
        <v>86</v>
      </c>
      <c r="AA3" t="s">
        <v>48</v>
      </c>
      <c r="AE3" t="s">
        <v>364</v>
      </c>
      <c r="AF3" t="s">
        <v>45</v>
      </c>
      <c r="AG3" t="s">
        <v>44</v>
      </c>
      <c r="AH3" t="s">
        <v>49</v>
      </c>
      <c r="AI3" t="s">
        <v>105</v>
      </c>
      <c r="AJ3" t="s">
        <v>86</v>
      </c>
      <c r="AK3" t="s">
        <v>48</v>
      </c>
    </row>
    <row r="4" spans="2:37" x14ac:dyDescent="0.15">
      <c r="B4">
        <v>1</v>
      </c>
      <c r="C4">
        <f t="shared" ref="C4:H4" si="0">V4*AF4</f>
        <v>198.00000000000003</v>
      </c>
      <c r="D4">
        <f t="shared" si="0"/>
        <v>144</v>
      </c>
      <c r="E4">
        <f t="shared" si="0"/>
        <v>108</v>
      </c>
      <c r="F4">
        <f t="shared" si="0"/>
        <v>0</v>
      </c>
      <c r="G4">
        <f t="shared" si="0"/>
        <v>0</v>
      </c>
      <c r="H4">
        <f t="shared" si="0"/>
        <v>0</v>
      </c>
      <c r="J4" t="str">
        <f ca="1">LOOKUP(B4,角色间职业划分!$A$23:$B$31,角色间职业划分!$C$23:$C$32)</f>
        <v>绿</v>
      </c>
      <c r="K4">
        <f ca="1">VLOOKUP(J4,角色间职业划分!$A$14:$B$20,2,FALSE)</f>
        <v>1</v>
      </c>
      <c r="L4">
        <v>1</v>
      </c>
      <c r="M4">
        <f>SUM(C4:G4)/VLOOKUP(角色属性总表!$F$8,角色间职业划分!$A$14:$B$21,2,FALSE)</f>
        <v>375</v>
      </c>
      <c r="N4">
        <f>M4/M$2*N$2</f>
        <v>1400</v>
      </c>
      <c r="P4" s="9">
        <f>M4*L4*S4</f>
        <v>2625.0000000000005</v>
      </c>
      <c r="Q4" s="9">
        <f>N4*L4</f>
        <v>1400</v>
      </c>
      <c r="S4" s="9">
        <f>防御值!U11</f>
        <v>7.0000000000000009</v>
      </c>
      <c r="U4">
        <v>1</v>
      </c>
      <c r="V4">
        <f>角色属性总表!AH11</f>
        <v>198.00000000000003</v>
      </c>
      <c r="W4">
        <f>角色属性总表!AO11</f>
        <v>144</v>
      </c>
      <c r="X4">
        <f>角色属性总表!BB11</f>
        <v>108</v>
      </c>
      <c r="Y4">
        <f>角色属性总表!BP11</f>
        <v>72</v>
      </c>
      <c r="Z4">
        <f>角色属性总表!BI11</f>
        <v>144</v>
      </c>
      <c r="AA4">
        <f>角色属性总表!AV11</f>
        <v>0</v>
      </c>
      <c r="AE4">
        <v>1</v>
      </c>
      <c r="AF4">
        <f>IF(VLOOKUP(AF$3,角色属性总表!$B:$F,5,FALSE)&gt;$AE4,0,IF(VLOOKUP(AF$3,角色属性总表!$B:$F,5,FALSE)=$AE4,AF$2,IF(AF3=1,1,AF3+AF$2)))</f>
        <v>1</v>
      </c>
      <c r="AG4">
        <f>IF(VLOOKUP(AG$3,角色属性总表!$B:$F,5,FALSE)&gt;$AE4,0,IF(VLOOKUP(AG$3,角色属性总表!$B:$F,5,FALSE)=$AE4,AG$2,IF(AG3=1,1,AG3+AG$2)))</f>
        <v>1</v>
      </c>
      <c r="AH4">
        <f>IF(VLOOKUP(AH$3,角色属性总表!$B:$F,5,FALSE)&gt;$AE4,0,IF(VLOOKUP(AH$3,角色属性总表!$B:$F,5,FALSE)=$AE4,AH$2,IF(AH3=1,1,AH3+AH$2)))</f>
        <v>1</v>
      </c>
      <c r="AI4">
        <f>IF(VLOOKUP(AI$3,角色属性总表!$B:$F,5,FALSE)&gt;$AE4,0,IF(VLOOKUP(AI$3,角色属性总表!$B:$F,5,FALSE)=$AE4,AI$2,IF(AI3=1,1,AI3+AI$2)))</f>
        <v>0</v>
      </c>
      <c r="AJ4">
        <f>IF(VLOOKUP(AJ$3,角色属性总表!$B:$F,5,FALSE)&gt;$AE4,0,IF(VLOOKUP(AJ$3,角色属性总表!$B:$F,5,FALSE)=$AE4,AJ$2,IF(AJ3=1,1,AJ3+AJ$2)))</f>
        <v>0</v>
      </c>
      <c r="AK4">
        <f>IF(VLOOKUP(AK$3,角色属性总表!$B:$F,5,FALSE)&gt;$AE4,0,IF(VLOOKUP(AK$3,角色属性总表!$B:$F,5,FALSE)=$AE4,AK$2,IF(AK3=1,1,AK3+AK$2)))</f>
        <v>1</v>
      </c>
    </row>
    <row r="5" spans="2:37" x14ac:dyDescent="0.15">
      <c r="B5">
        <v>2</v>
      </c>
      <c r="C5">
        <f t="shared" ref="C5:C68" si="1">V5*AF5</f>
        <v>216</v>
      </c>
      <c r="D5">
        <f t="shared" ref="D5:D68" si="2">W5*AG5</f>
        <v>144</v>
      </c>
      <c r="E5">
        <f t="shared" ref="E5:E68" si="3">X5*AH5</f>
        <v>108</v>
      </c>
      <c r="F5">
        <f t="shared" ref="F5:F68" si="4">Y5*AI5</f>
        <v>0</v>
      </c>
      <c r="G5">
        <f t="shared" ref="G5:H68" si="5">Z5*AJ5</f>
        <v>0</v>
      </c>
      <c r="H5">
        <f t="shared" ref="H5:H19" si="6">AA5*AK5</f>
        <v>0</v>
      </c>
      <c r="J5" t="str">
        <f ca="1">LOOKUP(B5,角色间职业划分!$A$23:$B$31,角色间职业划分!$C$23:$C$32)</f>
        <v>绿</v>
      </c>
      <c r="K5">
        <f ca="1">VLOOKUP(J5,角色间职业划分!$A$14:$B$20,2,FALSE)</f>
        <v>1</v>
      </c>
      <c r="L5">
        <f ca="1">LOOKUP(B5,角色间职业划分!$A$24:$B$31,角色间职业划分!$E$24:$E$30)+L4</f>
        <v>1</v>
      </c>
      <c r="M5">
        <f>SUM(C5:G5)/VLOOKUP(角色属性总表!$F$8,角色间职业划分!$A$14:$B$21,2,FALSE)</f>
        <v>390</v>
      </c>
      <c r="N5">
        <f t="shared" ref="N5:N68" si="7">M5/M$2*N$2</f>
        <v>1456</v>
      </c>
      <c r="P5" s="9">
        <f t="shared" ref="P5:P68" ca="1" si="8">M5*L5*S5</f>
        <v>2730.0000000000005</v>
      </c>
      <c r="Q5" s="9">
        <f t="shared" ref="Q5:Q68" ca="1" si="9">N5*L5</f>
        <v>1456</v>
      </c>
      <c r="S5" s="9">
        <f>防御值!U12</f>
        <v>7.0000000000000009</v>
      </c>
      <c r="U5">
        <v>2</v>
      </c>
      <c r="V5">
        <f>角色属性总表!AH12</f>
        <v>216</v>
      </c>
      <c r="W5">
        <f>角色属性总表!AO12</f>
        <v>144</v>
      </c>
      <c r="X5">
        <f>角色属性总表!BB12</f>
        <v>108</v>
      </c>
      <c r="Y5">
        <f>角色属性总表!BP12</f>
        <v>72</v>
      </c>
      <c r="Z5">
        <f>角色属性总表!BI12</f>
        <v>144</v>
      </c>
      <c r="AA5">
        <f>角色属性总表!AV12</f>
        <v>0</v>
      </c>
      <c r="AE5">
        <v>2</v>
      </c>
      <c r="AF5">
        <f>IF(VLOOKUP(AF$3,角色属性总表!$B:$F,5,FALSE)&gt;$AE5,0,IF(VLOOKUP(AF$3,角色属性总表!$B:$F,5,FALSE)=$AE5,AF$2,IF(AF4=1,1,AF4+AF$2)))</f>
        <v>1</v>
      </c>
      <c r="AG5">
        <f>IF(VLOOKUP(AG$3,角色属性总表!$B:$F,5,FALSE)&gt;$AE5,0,IF(VLOOKUP(AG$3,角色属性总表!$B:$F,5,FALSE)=$AE5,AG$2,IF(AG4=1,1,AG4+AG$2)))</f>
        <v>1</v>
      </c>
      <c r="AH5">
        <f>IF(VLOOKUP(AH$3,角色属性总表!$B:$F,5,FALSE)&gt;$AE5,0,IF(VLOOKUP(AH$3,角色属性总表!$B:$F,5,FALSE)=$AE5,AH$2,IF(AH4=1,1,AH4+AH$2)))</f>
        <v>1</v>
      </c>
      <c r="AI5">
        <f>IF(VLOOKUP(AI$3,角色属性总表!$B:$F,5,FALSE)&gt;$AE5,0,IF(VLOOKUP(AI$3,角色属性总表!$B:$F,5,FALSE)=$AE5,AI$2,IF(AI4=1,1,AI4+AI$2)))</f>
        <v>0</v>
      </c>
      <c r="AJ5">
        <f>IF(VLOOKUP(AJ$3,角色属性总表!$B:$F,5,FALSE)&gt;$AE5,0,IF(VLOOKUP(AJ$3,角色属性总表!$B:$F,5,FALSE)=$AE5,AJ$2,IF(AJ4=1,1,AJ4+AJ$2)))</f>
        <v>0</v>
      </c>
      <c r="AK5">
        <f>IF(VLOOKUP(AK$3,角色属性总表!$B:$F,5,FALSE)&gt;$AE5,0,IF(VLOOKUP(AK$3,角色属性总表!$B:$F,5,FALSE)=$AE5,AK$2,IF(AK4=1,1,AK4+AK$2)))</f>
        <v>1</v>
      </c>
    </row>
    <row r="6" spans="2:37" x14ac:dyDescent="0.15">
      <c r="B6">
        <v>3</v>
      </c>
      <c r="C6">
        <f t="shared" si="1"/>
        <v>234</v>
      </c>
      <c r="D6">
        <f t="shared" si="2"/>
        <v>144</v>
      </c>
      <c r="E6">
        <f t="shared" si="3"/>
        <v>108</v>
      </c>
      <c r="F6">
        <f t="shared" si="4"/>
        <v>0</v>
      </c>
      <c r="G6">
        <f t="shared" si="5"/>
        <v>0</v>
      </c>
      <c r="H6">
        <f t="shared" si="6"/>
        <v>0</v>
      </c>
      <c r="J6" t="str">
        <f ca="1">LOOKUP(B6,角色间职业划分!$A$23:$B$31,角色间职业划分!$C$23:$C$32)</f>
        <v>绿</v>
      </c>
      <c r="K6">
        <f ca="1">VLOOKUP(J6,角色间职业划分!$A$14:$B$20,2,FALSE)</f>
        <v>1</v>
      </c>
      <c r="L6">
        <f ca="1">LOOKUP(B6,角色间职业划分!$A$24:$B$31,角色间职业划分!$E$24:$E$30)+L5</f>
        <v>1</v>
      </c>
      <c r="M6">
        <f>SUM(C6:G6)/VLOOKUP(角色属性总表!$F$8,角色间职业划分!$A$14:$B$21,2,FALSE)</f>
        <v>405</v>
      </c>
      <c r="N6">
        <f t="shared" si="7"/>
        <v>1512</v>
      </c>
      <c r="P6" s="9">
        <f t="shared" ca="1" si="8"/>
        <v>2835.0000000000005</v>
      </c>
      <c r="Q6" s="9">
        <f t="shared" ca="1" si="9"/>
        <v>1512</v>
      </c>
      <c r="S6" s="9">
        <f>防御值!U13</f>
        <v>7.0000000000000009</v>
      </c>
      <c r="U6">
        <v>3</v>
      </c>
      <c r="V6">
        <f>角色属性总表!AH13</f>
        <v>234</v>
      </c>
      <c r="W6">
        <f>角色属性总表!AO13</f>
        <v>144</v>
      </c>
      <c r="X6">
        <f>角色属性总表!BB13</f>
        <v>108</v>
      </c>
      <c r="Y6">
        <f>角色属性总表!BP13</f>
        <v>72</v>
      </c>
      <c r="Z6">
        <f>角色属性总表!BI13</f>
        <v>144</v>
      </c>
      <c r="AA6">
        <f>角色属性总表!AV13</f>
        <v>0</v>
      </c>
      <c r="AE6">
        <v>3</v>
      </c>
      <c r="AF6">
        <f>IF(VLOOKUP(AF$3,角色属性总表!$B:$F,5,FALSE)&gt;$AE6,0,IF(VLOOKUP(AF$3,角色属性总表!$B:$F,5,FALSE)=$AE6,AF$2,IF(AF5=1,1,AF5+AF$2)))</f>
        <v>1</v>
      </c>
      <c r="AG6">
        <f>IF(VLOOKUP(AG$3,角色属性总表!$B:$F,5,FALSE)&gt;$AE6,0,IF(VLOOKUP(AG$3,角色属性总表!$B:$F,5,FALSE)=$AE6,AG$2,IF(AG5=1,1,AG5+AG$2)))</f>
        <v>1</v>
      </c>
      <c r="AH6">
        <f>IF(VLOOKUP(AH$3,角色属性总表!$B:$F,5,FALSE)&gt;$AE6,0,IF(VLOOKUP(AH$3,角色属性总表!$B:$F,5,FALSE)=$AE6,AH$2,IF(AH5=1,1,AH5+AH$2)))</f>
        <v>1</v>
      </c>
      <c r="AI6">
        <f>IF(VLOOKUP(AI$3,角色属性总表!$B:$F,5,FALSE)&gt;$AE6,0,IF(VLOOKUP(AI$3,角色属性总表!$B:$F,5,FALSE)=$AE6,AI$2,IF(AI5=1,1,AI5+AI$2)))</f>
        <v>0</v>
      </c>
      <c r="AJ6">
        <f>IF(VLOOKUP(AJ$3,角色属性总表!$B:$F,5,FALSE)&gt;$AE6,0,IF(VLOOKUP(AJ$3,角色属性总表!$B:$F,5,FALSE)=$AE6,AJ$2,IF(AJ5=1,1,AJ5+AJ$2)))</f>
        <v>0</v>
      </c>
      <c r="AK6">
        <f>IF(VLOOKUP(AK$3,角色属性总表!$B:$F,5,FALSE)&gt;$AE6,0,IF(VLOOKUP(AK$3,角色属性总表!$B:$F,5,FALSE)=$AE6,AK$2,IF(AK5=1,1,AK5+AK$2)))</f>
        <v>1</v>
      </c>
    </row>
    <row r="7" spans="2:37" x14ac:dyDescent="0.15">
      <c r="B7">
        <v>4</v>
      </c>
      <c r="C7">
        <f t="shared" si="1"/>
        <v>251.99999999999997</v>
      </c>
      <c r="D7">
        <f t="shared" si="2"/>
        <v>144</v>
      </c>
      <c r="E7">
        <f t="shared" si="3"/>
        <v>108</v>
      </c>
      <c r="F7">
        <f t="shared" si="4"/>
        <v>0</v>
      </c>
      <c r="G7">
        <f t="shared" si="5"/>
        <v>0</v>
      </c>
      <c r="H7">
        <f t="shared" si="6"/>
        <v>0</v>
      </c>
      <c r="J7" t="str">
        <f ca="1">LOOKUP(B7,角色间职业划分!$A$23:$B$31,角色间职业划分!$C$23:$C$32)</f>
        <v>绿</v>
      </c>
      <c r="K7">
        <f ca="1">VLOOKUP(J7,角色间职业划分!$A$14:$B$20,2,FALSE)</f>
        <v>1</v>
      </c>
      <c r="L7">
        <f ca="1">LOOKUP(B7,角色间职业划分!$A$24:$B$31,角色间职业划分!$E$24:$E$30)+L6</f>
        <v>1</v>
      </c>
      <c r="M7">
        <f>SUM(C7:G7)/VLOOKUP(角色属性总表!$F$8,角色间职业划分!$A$14:$B$21,2,FALSE)</f>
        <v>420</v>
      </c>
      <c r="N7">
        <f t="shared" si="7"/>
        <v>1568</v>
      </c>
      <c r="P7" s="9">
        <f t="shared" ca="1" si="8"/>
        <v>2940.0000000000005</v>
      </c>
      <c r="Q7" s="9">
        <f t="shared" ca="1" si="9"/>
        <v>1568</v>
      </c>
      <c r="S7" s="9">
        <f>防御值!U14</f>
        <v>7.0000000000000009</v>
      </c>
      <c r="U7">
        <v>4</v>
      </c>
      <c r="V7">
        <f>角色属性总表!AH14</f>
        <v>251.99999999999997</v>
      </c>
      <c r="W7">
        <f>角色属性总表!AO14</f>
        <v>144</v>
      </c>
      <c r="X7">
        <f>角色属性总表!BB14</f>
        <v>108</v>
      </c>
      <c r="Y7">
        <f>角色属性总表!BP14</f>
        <v>72</v>
      </c>
      <c r="Z7">
        <f>角色属性总表!BI14</f>
        <v>144</v>
      </c>
      <c r="AA7">
        <f>角色属性总表!AV14</f>
        <v>0</v>
      </c>
      <c r="AE7">
        <v>4</v>
      </c>
      <c r="AF7">
        <f>IF(VLOOKUP(AF$3,角色属性总表!$B:$F,5,FALSE)&gt;$AE7,0,IF(VLOOKUP(AF$3,角色属性总表!$B:$F,5,FALSE)=$AE7,AF$2,IF(AF6=1,1,AF6+AF$2)))</f>
        <v>1</v>
      </c>
      <c r="AG7">
        <f>IF(VLOOKUP(AG$3,角色属性总表!$B:$F,5,FALSE)&gt;$AE7,0,IF(VLOOKUP(AG$3,角色属性总表!$B:$F,5,FALSE)=$AE7,AG$2,IF(AG6=1,1,AG6+AG$2)))</f>
        <v>1</v>
      </c>
      <c r="AH7">
        <f>IF(VLOOKUP(AH$3,角色属性总表!$B:$F,5,FALSE)&gt;$AE7,0,IF(VLOOKUP(AH$3,角色属性总表!$B:$F,5,FALSE)=$AE7,AH$2,IF(AH6=1,1,AH6+AH$2)))</f>
        <v>1</v>
      </c>
      <c r="AI7">
        <f>IF(VLOOKUP(AI$3,角色属性总表!$B:$F,5,FALSE)&gt;$AE7,0,IF(VLOOKUP(AI$3,角色属性总表!$B:$F,5,FALSE)=$AE7,AI$2,IF(AI6=1,1,AI6+AI$2)))</f>
        <v>0</v>
      </c>
      <c r="AJ7">
        <f>IF(VLOOKUP(AJ$3,角色属性总表!$B:$F,5,FALSE)&gt;$AE7,0,IF(VLOOKUP(AJ$3,角色属性总表!$B:$F,5,FALSE)=$AE7,AJ$2,IF(AJ6=1,1,AJ6+AJ$2)))</f>
        <v>0</v>
      </c>
      <c r="AK7">
        <f>IF(VLOOKUP(AK$3,角色属性总表!$B:$F,5,FALSE)&gt;$AE7,0,IF(VLOOKUP(AK$3,角色属性总表!$B:$F,5,FALSE)=$AE7,AK$2,IF(AK6=1,1,AK6+AK$2)))</f>
        <v>1</v>
      </c>
    </row>
    <row r="8" spans="2:37" x14ac:dyDescent="0.15">
      <c r="B8">
        <v>5</v>
      </c>
      <c r="C8">
        <f t="shared" si="1"/>
        <v>270</v>
      </c>
      <c r="D8">
        <f t="shared" si="2"/>
        <v>144</v>
      </c>
      <c r="E8">
        <f t="shared" si="3"/>
        <v>108</v>
      </c>
      <c r="F8">
        <f t="shared" si="4"/>
        <v>0</v>
      </c>
      <c r="G8">
        <f t="shared" si="5"/>
        <v>0</v>
      </c>
      <c r="H8">
        <f t="shared" si="6"/>
        <v>0</v>
      </c>
      <c r="J8" t="str">
        <f ca="1">LOOKUP(B8,角色间职业划分!$A$23:$B$31,角色间职业划分!$C$23:$C$32)</f>
        <v>绿</v>
      </c>
      <c r="K8">
        <f ca="1">VLOOKUP(J8,角色间职业划分!$A$14:$B$20,2,FALSE)</f>
        <v>1</v>
      </c>
      <c r="L8">
        <f ca="1">LOOKUP(B8,角色间职业划分!$A$24:$B$31,角色间职业划分!$E$24:$E$30)+L7</f>
        <v>1</v>
      </c>
      <c r="M8">
        <f>SUM(C8:G8)/VLOOKUP(角色属性总表!$F$8,角色间职业划分!$A$14:$B$21,2,FALSE)</f>
        <v>435</v>
      </c>
      <c r="N8">
        <f t="shared" si="7"/>
        <v>1624</v>
      </c>
      <c r="P8" s="9">
        <f t="shared" ca="1" si="8"/>
        <v>3045.0000000000005</v>
      </c>
      <c r="Q8" s="9">
        <f t="shared" ca="1" si="9"/>
        <v>1624</v>
      </c>
      <c r="S8" s="9">
        <f>防御值!U15</f>
        <v>7.0000000000000009</v>
      </c>
      <c r="U8">
        <v>5</v>
      </c>
      <c r="V8">
        <f>角色属性总表!AH15</f>
        <v>270</v>
      </c>
      <c r="W8">
        <f>角色属性总表!AO15</f>
        <v>144</v>
      </c>
      <c r="X8">
        <f>角色属性总表!BB15</f>
        <v>108</v>
      </c>
      <c r="Y8">
        <f>角色属性总表!BP15</f>
        <v>72</v>
      </c>
      <c r="Z8">
        <f>角色属性总表!BI15</f>
        <v>144</v>
      </c>
      <c r="AA8">
        <f>角色属性总表!AV15</f>
        <v>0</v>
      </c>
      <c r="AE8">
        <v>5</v>
      </c>
      <c r="AF8">
        <f>IF(VLOOKUP(AF$3,角色属性总表!$B:$F,5,FALSE)&gt;$AE8,0,IF(VLOOKUP(AF$3,角色属性总表!$B:$F,5,FALSE)=$AE8,AF$2,IF(AF7=1,1,AF7+AF$2)))</f>
        <v>1</v>
      </c>
      <c r="AG8">
        <f>IF(VLOOKUP(AG$3,角色属性总表!$B:$F,5,FALSE)&gt;$AE8,0,IF(VLOOKUP(AG$3,角色属性总表!$B:$F,5,FALSE)=$AE8,AG$2,IF(AG7=1,1,AG7+AG$2)))</f>
        <v>1</v>
      </c>
      <c r="AH8">
        <f>IF(VLOOKUP(AH$3,角色属性总表!$B:$F,5,FALSE)&gt;$AE8,0,IF(VLOOKUP(AH$3,角色属性总表!$B:$F,5,FALSE)=$AE8,AH$2,IF(AH7=1,1,AH7+AH$2)))</f>
        <v>1</v>
      </c>
      <c r="AI8">
        <f>IF(VLOOKUP(AI$3,角色属性总表!$B:$F,5,FALSE)&gt;$AE8,0,IF(VLOOKUP(AI$3,角色属性总表!$B:$F,5,FALSE)=$AE8,AI$2,IF(AI7=1,1,AI7+AI$2)))</f>
        <v>0</v>
      </c>
      <c r="AJ8">
        <f>IF(VLOOKUP(AJ$3,角色属性总表!$B:$F,5,FALSE)&gt;$AE8,0,IF(VLOOKUP(AJ$3,角色属性总表!$B:$F,5,FALSE)=$AE8,AJ$2,IF(AJ7=1,1,AJ7+AJ$2)))</f>
        <v>0</v>
      </c>
      <c r="AK8">
        <f>IF(VLOOKUP(AK$3,角色属性总表!$B:$F,5,FALSE)&gt;$AE8,0,IF(VLOOKUP(AK$3,角色属性总表!$B:$F,5,FALSE)=$AE8,AK$2,IF(AK7=1,1,AK7+AK$2)))</f>
        <v>1</v>
      </c>
    </row>
    <row r="9" spans="2:37" x14ac:dyDescent="0.15">
      <c r="B9">
        <v>6</v>
      </c>
      <c r="C9">
        <f t="shared" si="1"/>
        <v>288</v>
      </c>
      <c r="D9">
        <f t="shared" si="2"/>
        <v>144</v>
      </c>
      <c r="E9">
        <f t="shared" si="3"/>
        <v>108</v>
      </c>
      <c r="F9">
        <f t="shared" si="4"/>
        <v>0</v>
      </c>
      <c r="G9">
        <f t="shared" si="5"/>
        <v>0</v>
      </c>
      <c r="H9">
        <f t="shared" si="6"/>
        <v>0</v>
      </c>
      <c r="J9" t="str">
        <f ca="1">LOOKUP(B9,角色间职业划分!$A$23:$B$31,角色间职业划分!$C$23:$C$32)</f>
        <v>绿</v>
      </c>
      <c r="K9">
        <f ca="1">VLOOKUP(J9,角色间职业划分!$A$14:$B$20,2,FALSE)</f>
        <v>1</v>
      </c>
      <c r="L9">
        <f ca="1">LOOKUP(B9,角色间职业划分!$A$24:$B$31,角色间职业划分!$E$24:$E$30)+L8</f>
        <v>1</v>
      </c>
      <c r="M9">
        <f>SUM(C9:G9)/VLOOKUP(角色属性总表!$F$8,角色间职业划分!$A$14:$B$21,2,FALSE)</f>
        <v>450</v>
      </c>
      <c r="N9">
        <f t="shared" si="7"/>
        <v>1680</v>
      </c>
      <c r="P9" s="9">
        <f t="shared" ca="1" si="8"/>
        <v>4376.6368867482306</v>
      </c>
      <c r="Q9" s="9">
        <f t="shared" ca="1" si="9"/>
        <v>1680</v>
      </c>
      <c r="S9" s="9">
        <f>防御值!U16</f>
        <v>9.7258597483294018</v>
      </c>
      <c r="U9">
        <v>6</v>
      </c>
      <c r="V9">
        <f>角色属性总表!AH16</f>
        <v>288</v>
      </c>
      <c r="W9">
        <f>角色属性总表!AO16</f>
        <v>144</v>
      </c>
      <c r="X9">
        <f>角色属性总表!BB16</f>
        <v>108</v>
      </c>
      <c r="Y9">
        <f>角色属性总表!BP16</f>
        <v>72</v>
      </c>
      <c r="Z9">
        <f>角色属性总表!BI16</f>
        <v>144</v>
      </c>
      <c r="AA9">
        <f>角色属性总表!AV16</f>
        <v>0</v>
      </c>
      <c r="AE9">
        <v>6</v>
      </c>
      <c r="AF9">
        <f>IF(VLOOKUP(AF$3,角色属性总表!$B:$F,5,FALSE)&gt;$AE9,0,IF(VLOOKUP(AF$3,角色属性总表!$B:$F,5,FALSE)=$AE9,AF$2,IF(AF8=1,1,AF8+AF$2)))</f>
        <v>1</v>
      </c>
      <c r="AG9">
        <f>IF(VLOOKUP(AG$3,角色属性总表!$B:$F,5,FALSE)&gt;$AE9,0,IF(VLOOKUP(AG$3,角色属性总表!$B:$F,5,FALSE)=$AE9,AG$2,IF(AG8=1,1,AG8+AG$2)))</f>
        <v>1</v>
      </c>
      <c r="AH9">
        <f>IF(VLOOKUP(AH$3,角色属性总表!$B:$F,5,FALSE)&gt;$AE9,0,IF(VLOOKUP(AH$3,角色属性总表!$B:$F,5,FALSE)=$AE9,AH$2,IF(AH8=1,1,AH8+AH$2)))</f>
        <v>1</v>
      </c>
      <c r="AI9">
        <f>IF(VLOOKUP(AI$3,角色属性总表!$B:$F,5,FALSE)&gt;$AE9,0,IF(VLOOKUP(AI$3,角色属性总表!$B:$F,5,FALSE)=$AE9,AI$2,IF(AI8=1,1,AI8+AI$2)))</f>
        <v>0</v>
      </c>
      <c r="AJ9">
        <f>IF(VLOOKUP(AJ$3,角色属性总表!$B:$F,5,FALSE)&gt;$AE9,0,IF(VLOOKUP(AJ$3,角色属性总表!$B:$F,5,FALSE)=$AE9,AJ$2,IF(AJ8=1,1,AJ8+AJ$2)))</f>
        <v>0</v>
      </c>
      <c r="AK9">
        <f>IF(VLOOKUP(AK$3,角色属性总表!$B:$F,5,FALSE)&gt;$AE9,0,IF(VLOOKUP(AK$3,角色属性总表!$B:$F,5,FALSE)=$AE9,AK$2,IF(AK8=1,1,AK8+AK$2)))</f>
        <v>1</v>
      </c>
    </row>
    <row r="10" spans="2:37" x14ac:dyDescent="0.15">
      <c r="B10">
        <v>7</v>
      </c>
      <c r="C10">
        <f t="shared" si="1"/>
        <v>306</v>
      </c>
      <c r="D10">
        <f t="shared" si="2"/>
        <v>144</v>
      </c>
      <c r="E10">
        <f t="shared" si="3"/>
        <v>108</v>
      </c>
      <c r="F10">
        <f t="shared" si="4"/>
        <v>0</v>
      </c>
      <c r="G10">
        <f t="shared" si="5"/>
        <v>0</v>
      </c>
      <c r="H10">
        <f t="shared" si="6"/>
        <v>0</v>
      </c>
      <c r="J10" t="str">
        <f ca="1">LOOKUP(B10,角色间职业划分!$A$23:$B$31,角色间职业划分!$C$23:$C$32)</f>
        <v>绿</v>
      </c>
      <c r="K10">
        <f ca="1">VLOOKUP(J10,角色间职业划分!$A$14:$B$20,2,FALSE)</f>
        <v>1</v>
      </c>
      <c r="L10">
        <f ca="1">LOOKUP(B10,角色间职业划分!$A$24:$B$31,角色间职业划分!$E$24:$E$30)+L9</f>
        <v>1</v>
      </c>
      <c r="M10">
        <f>SUM(C10:G10)/VLOOKUP(角色属性总表!$F$8,角色间职业划分!$A$14:$B$21,2,FALSE)</f>
        <v>465</v>
      </c>
      <c r="N10">
        <f t="shared" si="7"/>
        <v>1736</v>
      </c>
      <c r="P10" s="9">
        <f t="shared" ca="1" si="8"/>
        <v>1456.4585929635996</v>
      </c>
      <c r="Q10" s="9">
        <f t="shared" ca="1" si="9"/>
        <v>1736</v>
      </c>
      <c r="S10" s="9">
        <f>防御值!U17</f>
        <v>3.1321690171260208</v>
      </c>
      <c r="U10">
        <v>7</v>
      </c>
      <c r="V10">
        <f>角色属性总表!AH17</f>
        <v>306</v>
      </c>
      <c r="W10">
        <f>角色属性总表!AO17</f>
        <v>144</v>
      </c>
      <c r="X10">
        <f>角色属性总表!BB17</f>
        <v>108</v>
      </c>
      <c r="Y10">
        <f>角色属性总表!BP17</f>
        <v>72</v>
      </c>
      <c r="Z10">
        <f>角色属性总表!BI17</f>
        <v>144</v>
      </c>
      <c r="AA10">
        <f>角色属性总表!AV17</f>
        <v>0</v>
      </c>
      <c r="AE10">
        <v>7</v>
      </c>
      <c r="AF10">
        <f>IF(VLOOKUP(AF$3,角色属性总表!$B:$F,5,FALSE)&gt;$AE10,0,IF(VLOOKUP(AF$3,角色属性总表!$B:$F,5,FALSE)=$AE10,AF$2,IF(AF9=1,1,AF9+AF$2)))</f>
        <v>1</v>
      </c>
      <c r="AG10">
        <f>IF(VLOOKUP(AG$3,角色属性总表!$B:$F,5,FALSE)&gt;$AE10,0,IF(VLOOKUP(AG$3,角色属性总表!$B:$F,5,FALSE)=$AE10,AG$2,IF(AG9=1,1,AG9+AG$2)))</f>
        <v>1</v>
      </c>
      <c r="AH10">
        <f>IF(VLOOKUP(AH$3,角色属性总表!$B:$F,5,FALSE)&gt;$AE10,0,IF(VLOOKUP(AH$3,角色属性总表!$B:$F,5,FALSE)=$AE10,AH$2,IF(AH9=1,1,AH9+AH$2)))</f>
        <v>1</v>
      </c>
      <c r="AI10">
        <f>IF(VLOOKUP(AI$3,角色属性总表!$B:$F,5,FALSE)&gt;$AE10,0,IF(VLOOKUP(AI$3,角色属性总表!$B:$F,5,FALSE)=$AE10,AI$2,IF(AI9=1,1,AI9+AI$2)))</f>
        <v>0</v>
      </c>
      <c r="AJ10">
        <f>IF(VLOOKUP(AJ$3,角色属性总表!$B:$F,5,FALSE)&gt;$AE10,0,IF(VLOOKUP(AJ$3,角色属性总表!$B:$F,5,FALSE)=$AE10,AJ$2,IF(AJ9=1,1,AJ9+AJ$2)))</f>
        <v>0</v>
      </c>
      <c r="AK10">
        <f>IF(VLOOKUP(AK$3,角色属性总表!$B:$F,5,FALSE)&gt;$AE10,0,IF(VLOOKUP(AK$3,角色属性总表!$B:$F,5,FALSE)=$AE10,AK$2,IF(AK9=1,1,AK9+AK$2)))</f>
        <v>1</v>
      </c>
    </row>
    <row r="11" spans="2:37" x14ac:dyDescent="0.15">
      <c r="B11">
        <v>8</v>
      </c>
      <c r="C11">
        <f t="shared" si="1"/>
        <v>324</v>
      </c>
      <c r="D11">
        <f t="shared" si="2"/>
        <v>144</v>
      </c>
      <c r="E11">
        <f t="shared" si="3"/>
        <v>108</v>
      </c>
      <c r="F11">
        <f t="shared" si="4"/>
        <v>0</v>
      </c>
      <c r="G11">
        <f t="shared" si="5"/>
        <v>0</v>
      </c>
      <c r="H11">
        <f t="shared" si="6"/>
        <v>0</v>
      </c>
      <c r="J11" t="str">
        <f ca="1">LOOKUP(B11,角色间职业划分!$A$23:$B$31,角色间职业划分!$C$23:$C$32)</f>
        <v>绿</v>
      </c>
      <c r="K11">
        <f ca="1">VLOOKUP(J11,角色间职业划分!$A$14:$B$20,2,FALSE)</f>
        <v>1</v>
      </c>
      <c r="L11">
        <f ca="1">LOOKUP(B11,角色间职业划分!$A$24:$B$31,角色间职业划分!$E$24:$E$30)+L10</f>
        <v>1</v>
      </c>
      <c r="M11">
        <f>SUM(C11:G11)/VLOOKUP(角色属性总表!$F$8,角色间职业划分!$A$14:$B$21,2,FALSE)</f>
        <v>480</v>
      </c>
      <c r="N11">
        <f t="shared" si="7"/>
        <v>1792</v>
      </c>
      <c r="P11" s="9">
        <f t="shared" ca="1" si="8"/>
        <v>1004.2595801718993</v>
      </c>
      <c r="Q11" s="9">
        <f t="shared" ca="1" si="9"/>
        <v>1792</v>
      </c>
      <c r="S11" s="9">
        <f>防御值!U18</f>
        <v>2.092207458691457</v>
      </c>
      <c r="U11">
        <v>8</v>
      </c>
      <c r="V11">
        <f>角色属性总表!AH18</f>
        <v>324</v>
      </c>
      <c r="W11">
        <f>角色属性总表!AO18</f>
        <v>144</v>
      </c>
      <c r="X11">
        <f>角色属性总表!BB18</f>
        <v>108</v>
      </c>
      <c r="Y11">
        <f>角色属性总表!BP18</f>
        <v>72</v>
      </c>
      <c r="Z11">
        <f>角色属性总表!BI18</f>
        <v>144</v>
      </c>
      <c r="AA11">
        <f>角色属性总表!AV18</f>
        <v>0</v>
      </c>
      <c r="AE11">
        <v>8</v>
      </c>
      <c r="AF11">
        <f>IF(VLOOKUP(AF$3,角色属性总表!$B:$F,5,FALSE)&gt;$AE11,0,IF(VLOOKUP(AF$3,角色属性总表!$B:$F,5,FALSE)=$AE11,AF$2,IF(AF10=1,1,AF10+AF$2)))</f>
        <v>1</v>
      </c>
      <c r="AG11">
        <f>IF(VLOOKUP(AG$3,角色属性总表!$B:$F,5,FALSE)&gt;$AE11,0,IF(VLOOKUP(AG$3,角色属性总表!$B:$F,5,FALSE)=$AE11,AG$2,IF(AG10=1,1,AG10+AG$2)))</f>
        <v>1</v>
      </c>
      <c r="AH11">
        <f>IF(VLOOKUP(AH$3,角色属性总表!$B:$F,5,FALSE)&gt;$AE11,0,IF(VLOOKUP(AH$3,角色属性总表!$B:$F,5,FALSE)=$AE11,AH$2,IF(AH10=1,1,AH10+AH$2)))</f>
        <v>1</v>
      </c>
      <c r="AI11">
        <f>IF(VLOOKUP(AI$3,角色属性总表!$B:$F,5,FALSE)&gt;$AE11,0,IF(VLOOKUP(AI$3,角色属性总表!$B:$F,5,FALSE)=$AE11,AI$2,IF(AI10=1,1,AI10+AI$2)))</f>
        <v>0</v>
      </c>
      <c r="AJ11">
        <f>IF(VLOOKUP(AJ$3,角色属性总表!$B:$F,5,FALSE)&gt;$AE11,0,IF(VLOOKUP(AJ$3,角色属性总表!$B:$F,5,FALSE)=$AE11,AJ$2,IF(AJ10=1,1,AJ10+AJ$2)))</f>
        <v>0</v>
      </c>
      <c r="AK11">
        <f>IF(VLOOKUP(AK$3,角色属性总表!$B:$F,5,FALSE)&gt;$AE11,0,IF(VLOOKUP(AK$3,角色属性总表!$B:$F,5,FALSE)=$AE11,AK$2,IF(AK10=1,1,AK10+AK$2)))</f>
        <v>1</v>
      </c>
    </row>
    <row r="12" spans="2:37" x14ac:dyDescent="0.15">
      <c r="B12">
        <v>9</v>
      </c>
      <c r="C12">
        <f t="shared" si="1"/>
        <v>342</v>
      </c>
      <c r="D12">
        <f t="shared" si="2"/>
        <v>144</v>
      </c>
      <c r="E12">
        <f t="shared" si="3"/>
        <v>108</v>
      </c>
      <c r="F12">
        <f t="shared" si="4"/>
        <v>0</v>
      </c>
      <c r="G12">
        <f t="shared" si="5"/>
        <v>0</v>
      </c>
      <c r="H12">
        <f t="shared" si="6"/>
        <v>0</v>
      </c>
      <c r="J12" t="str">
        <f ca="1">LOOKUP(B12,角色间职业划分!$A$23:$B$31,角色间职业划分!$C$23:$C$32)</f>
        <v>绿</v>
      </c>
      <c r="K12">
        <f ca="1">VLOOKUP(J12,角色间职业划分!$A$14:$B$20,2,FALSE)</f>
        <v>1</v>
      </c>
      <c r="L12">
        <f ca="1">LOOKUP(B12,角色间职业划分!$A$24:$B$31,角色间职业划分!$E$24:$E$30)+L11</f>
        <v>1</v>
      </c>
      <c r="M12">
        <f>SUM(C12:G12)/VLOOKUP(角色属性总表!$F$8,角色间职业划分!$A$14:$B$21,2,FALSE)</f>
        <v>495</v>
      </c>
      <c r="N12">
        <f t="shared" si="7"/>
        <v>1848</v>
      </c>
      <c r="P12" s="9">
        <f t="shared" ca="1" si="8"/>
        <v>826.83481751910017</v>
      </c>
      <c r="Q12" s="9">
        <f t="shared" ca="1" si="9"/>
        <v>1848</v>
      </c>
      <c r="S12" s="9">
        <f>防御值!U19</f>
        <v>1.6703733687254549</v>
      </c>
      <c r="U12">
        <v>9</v>
      </c>
      <c r="V12">
        <f>角色属性总表!AH19</f>
        <v>342</v>
      </c>
      <c r="W12">
        <f>角色属性总表!AO19</f>
        <v>144</v>
      </c>
      <c r="X12">
        <f>角色属性总表!BB19</f>
        <v>108</v>
      </c>
      <c r="Y12">
        <f>角色属性总表!BP19</f>
        <v>72</v>
      </c>
      <c r="Z12">
        <f>角色属性总表!BI19</f>
        <v>144</v>
      </c>
      <c r="AA12">
        <f>角色属性总表!AV19</f>
        <v>0</v>
      </c>
      <c r="AE12">
        <v>9</v>
      </c>
      <c r="AF12">
        <f>IF(VLOOKUP(AF$3,角色属性总表!$B:$F,5,FALSE)&gt;$AE12,0,IF(VLOOKUP(AF$3,角色属性总表!$B:$F,5,FALSE)=$AE12,AF$2,IF(AF11=1,1,AF11+AF$2)))</f>
        <v>1</v>
      </c>
      <c r="AG12">
        <f>IF(VLOOKUP(AG$3,角色属性总表!$B:$F,5,FALSE)&gt;$AE12,0,IF(VLOOKUP(AG$3,角色属性总表!$B:$F,5,FALSE)=$AE12,AG$2,IF(AG11=1,1,AG11+AG$2)))</f>
        <v>1</v>
      </c>
      <c r="AH12">
        <f>IF(VLOOKUP(AH$3,角色属性总表!$B:$F,5,FALSE)&gt;$AE12,0,IF(VLOOKUP(AH$3,角色属性总表!$B:$F,5,FALSE)=$AE12,AH$2,IF(AH11=1,1,AH11+AH$2)))</f>
        <v>1</v>
      </c>
      <c r="AI12">
        <f>IF(VLOOKUP(AI$3,角色属性总表!$B:$F,5,FALSE)&gt;$AE12,0,IF(VLOOKUP(AI$3,角色属性总表!$B:$F,5,FALSE)=$AE12,AI$2,IF(AI11=1,1,AI11+AI$2)))</f>
        <v>0</v>
      </c>
      <c r="AJ12">
        <f>IF(VLOOKUP(AJ$3,角色属性总表!$B:$F,5,FALSE)&gt;$AE12,0,IF(VLOOKUP(AJ$3,角色属性总表!$B:$F,5,FALSE)=$AE12,AJ$2,IF(AJ11=1,1,AJ11+AJ$2)))</f>
        <v>0</v>
      </c>
      <c r="AK12">
        <f>IF(VLOOKUP(AK$3,角色属性总表!$B:$F,5,FALSE)&gt;$AE12,0,IF(VLOOKUP(AK$3,角色属性总表!$B:$F,5,FALSE)=$AE12,AK$2,IF(AK11=1,1,AK11+AK$2)))</f>
        <v>1</v>
      </c>
    </row>
    <row r="13" spans="2:37" x14ac:dyDescent="0.15">
      <c r="B13">
        <v>10</v>
      </c>
      <c r="C13">
        <f t="shared" si="1"/>
        <v>360</v>
      </c>
      <c r="D13">
        <f t="shared" si="2"/>
        <v>144</v>
      </c>
      <c r="E13">
        <f t="shared" si="3"/>
        <v>108</v>
      </c>
      <c r="F13">
        <f t="shared" si="4"/>
        <v>7.2</v>
      </c>
      <c r="G13">
        <f t="shared" si="5"/>
        <v>0</v>
      </c>
      <c r="H13">
        <f t="shared" si="6"/>
        <v>0</v>
      </c>
      <c r="J13" t="str">
        <f ca="1">LOOKUP(B13,角色间职业划分!$A$23:$B$31,角色间职业划分!$C$23:$C$32)</f>
        <v>绿</v>
      </c>
      <c r="K13">
        <f ca="1">VLOOKUP(J13,角色间职业划分!$A$14:$B$20,2,FALSE)</f>
        <v>1</v>
      </c>
      <c r="L13">
        <f ca="1">LOOKUP(B13,角色间职业划分!$A$24:$B$31,角色间职业划分!$E$24:$E$30)+L12</f>
        <v>1</v>
      </c>
      <c r="M13">
        <f>SUM(C13:G13)/VLOOKUP(角色属性总表!$F$8,角色间职业划分!$A$14:$B$21,2,FALSE)</f>
        <v>516.00000000000011</v>
      </c>
      <c r="N13">
        <f t="shared" si="7"/>
        <v>1926.4000000000005</v>
      </c>
      <c r="P13" s="9">
        <f t="shared" ca="1" si="8"/>
        <v>849.77142478199812</v>
      </c>
      <c r="Q13" s="9">
        <f t="shared" ca="1" si="9"/>
        <v>1926.4000000000005</v>
      </c>
      <c r="S13" s="9">
        <f>防御值!U20</f>
        <v>1.6468438464767401</v>
      </c>
      <c r="U13">
        <v>10</v>
      </c>
      <c r="V13">
        <f>角色属性总表!AH20</f>
        <v>360</v>
      </c>
      <c r="W13">
        <f>角色属性总表!AO20</f>
        <v>144</v>
      </c>
      <c r="X13">
        <f>角色属性总表!BB20</f>
        <v>108</v>
      </c>
      <c r="Y13">
        <f>角色属性总表!BP20</f>
        <v>72</v>
      </c>
      <c r="Z13">
        <f>角色属性总表!BI20</f>
        <v>144</v>
      </c>
      <c r="AA13">
        <f>角色属性总表!AV20</f>
        <v>0</v>
      </c>
      <c r="AE13">
        <v>10</v>
      </c>
      <c r="AF13">
        <f>IF(VLOOKUP(AF$3,角色属性总表!$B:$F,5,FALSE)&gt;$AE13,0,IF(VLOOKUP(AF$3,角色属性总表!$B:$F,5,FALSE)=$AE13,AF$2,IF(AF12=1,1,AF12+AF$2)))</f>
        <v>1</v>
      </c>
      <c r="AG13">
        <f>IF(VLOOKUP(AG$3,角色属性总表!$B:$F,5,FALSE)&gt;$AE13,0,IF(VLOOKUP(AG$3,角色属性总表!$B:$F,5,FALSE)=$AE13,AG$2,IF(AG12=1,1,AG12+AG$2)))</f>
        <v>1</v>
      </c>
      <c r="AH13">
        <f>IF(VLOOKUP(AH$3,角色属性总表!$B:$F,5,FALSE)&gt;$AE13,0,IF(VLOOKUP(AH$3,角色属性总表!$B:$F,5,FALSE)=$AE13,AH$2,IF(AH12=1,1,AH12+AH$2)))</f>
        <v>1</v>
      </c>
      <c r="AI13">
        <f>IF(VLOOKUP(AI$3,角色属性总表!$B:$F,5,FALSE)&gt;$AE13,0,IF(VLOOKUP(AI$3,角色属性总表!$B:$F,5,FALSE)=$AE13,AI$2,IF(AI12=1,1,AI12+AI$2)))</f>
        <v>0.1</v>
      </c>
      <c r="AJ13">
        <f>IF(VLOOKUP(AJ$3,角色属性总表!$B:$F,5,FALSE)&gt;$AE13,0,IF(VLOOKUP(AJ$3,角色属性总表!$B:$F,5,FALSE)=$AE13,AJ$2,IF(AJ12=1,1,AJ12+AJ$2)))</f>
        <v>0</v>
      </c>
      <c r="AK13">
        <f>IF(VLOOKUP(AK$3,角色属性总表!$B:$F,5,FALSE)&gt;$AE13,0,IF(VLOOKUP(AK$3,角色属性总表!$B:$F,5,FALSE)=$AE13,AK$2,IF(AK12=1,1,AK12+AK$2)))</f>
        <v>1</v>
      </c>
    </row>
    <row r="14" spans="2:37" x14ac:dyDescent="0.15">
      <c r="B14">
        <v>11</v>
      </c>
      <c r="C14">
        <f t="shared" si="1"/>
        <v>378</v>
      </c>
      <c r="D14">
        <f t="shared" si="2"/>
        <v>156.6</v>
      </c>
      <c r="E14">
        <f t="shared" si="3"/>
        <v>130.94999999999999</v>
      </c>
      <c r="F14">
        <f t="shared" si="4"/>
        <v>17.010000000000002</v>
      </c>
      <c r="G14">
        <f t="shared" si="5"/>
        <v>0</v>
      </c>
      <c r="H14">
        <f t="shared" si="6"/>
        <v>0</v>
      </c>
      <c r="J14" t="str">
        <f ca="1">LOOKUP(B14,角色间职业划分!$A$23:$B$31,角色间职业划分!$C$23:$C$32)</f>
        <v>绿</v>
      </c>
      <c r="K14">
        <f ca="1">VLOOKUP(J14,角色间职业划分!$A$14:$B$20,2,FALSE)</f>
        <v>1</v>
      </c>
      <c r="L14">
        <f ca="1">LOOKUP(B14,角色间职业划分!$A$24:$B$31,角色间职业划分!$E$24:$E$30)+L13</f>
        <v>1</v>
      </c>
      <c r="M14">
        <f>SUM(C14:G14)/VLOOKUP(角色属性总表!$F$8,角色间职业划分!$A$14:$B$21,2,FALSE)</f>
        <v>568.79999999999995</v>
      </c>
      <c r="N14">
        <f t="shared" si="7"/>
        <v>2123.52</v>
      </c>
      <c r="P14" s="9">
        <f t="shared" ca="1" si="8"/>
        <v>821.28477455027644</v>
      </c>
      <c r="Q14" s="9">
        <f t="shared" ca="1" si="9"/>
        <v>2123.52</v>
      </c>
      <c r="S14" s="9">
        <f>防御值!U21</f>
        <v>1.4438902506158167</v>
      </c>
      <c r="U14">
        <v>11</v>
      </c>
      <c r="V14">
        <f>角色属性总表!AH21</f>
        <v>378</v>
      </c>
      <c r="W14">
        <f>角色属性总表!AO21</f>
        <v>156.6</v>
      </c>
      <c r="X14">
        <f>角色属性总表!BB21</f>
        <v>130.94999999999999</v>
      </c>
      <c r="Y14">
        <f>角色属性总表!BP21</f>
        <v>85.05</v>
      </c>
      <c r="Z14">
        <f>角色属性总表!BI21</f>
        <v>156.6</v>
      </c>
      <c r="AA14">
        <f>角色属性总表!AV21</f>
        <v>0</v>
      </c>
      <c r="AE14">
        <v>11</v>
      </c>
      <c r="AF14">
        <f>IF(VLOOKUP(AF$3,角色属性总表!$B:$F,5,FALSE)&gt;$AE14,0,IF(VLOOKUP(AF$3,角色属性总表!$B:$F,5,FALSE)=$AE14,AF$2,IF(AF13=1,1,AF13+AF$2)))</f>
        <v>1</v>
      </c>
      <c r="AG14">
        <f>IF(VLOOKUP(AG$3,角色属性总表!$B:$F,5,FALSE)&gt;$AE14,0,IF(VLOOKUP(AG$3,角色属性总表!$B:$F,5,FALSE)=$AE14,AG$2,IF(AG13=1,1,AG13+AG$2)))</f>
        <v>1</v>
      </c>
      <c r="AH14">
        <f>IF(VLOOKUP(AH$3,角色属性总表!$B:$F,5,FALSE)&gt;$AE14,0,IF(VLOOKUP(AH$3,角色属性总表!$B:$F,5,FALSE)=$AE14,AH$2,IF(AH13=1,1,AH13+AH$2)))</f>
        <v>1</v>
      </c>
      <c r="AI14">
        <f>IF(VLOOKUP(AI$3,角色属性总表!$B:$F,5,FALSE)&gt;$AE14,0,IF(VLOOKUP(AI$3,角色属性总表!$B:$F,5,FALSE)=$AE14,AI$2,IF(AI13=1,1,AI13+AI$2)))</f>
        <v>0.2</v>
      </c>
      <c r="AJ14">
        <f>IF(VLOOKUP(AJ$3,角色属性总表!$B:$F,5,FALSE)&gt;$AE14,0,IF(VLOOKUP(AJ$3,角色属性总表!$B:$F,5,FALSE)=$AE14,AJ$2,IF(AJ13=1,1,AJ13+AJ$2)))</f>
        <v>0</v>
      </c>
      <c r="AK14">
        <f>IF(VLOOKUP(AK$3,角色属性总表!$B:$F,5,FALSE)&gt;$AE14,0,IF(VLOOKUP(AK$3,角色属性总表!$B:$F,5,FALSE)=$AE14,AK$2,IF(AK13=1,1,AK13+AK$2)))</f>
        <v>1</v>
      </c>
    </row>
    <row r="15" spans="2:37" x14ac:dyDescent="0.15">
      <c r="B15">
        <v>12</v>
      </c>
      <c r="C15">
        <f t="shared" si="1"/>
        <v>396.00000000000006</v>
      </c>
      <c r="D15">
        <f t="shared" si="2"/>
        <v>169.20000000000002</v>
      </c>
      <c r="E15">
        <f t="shared" si="3"/>
        <v>153.9</v>
      </c>
      <c r="F15">
        <f t="shared" si="4"/>
        <v>29.430000000000007</v>
      </c>
      <c r="G15">
        <f t="shared" si="5"/>
        <v>0</v>
      </c>
      <c r="H15">
        <f t="shared" si="6"/>
        <v>0</v>
      </c>
      <c r="J15" t="str">
        <f ca="1">LOOKUP(B15,角色间职业划分!$A$23:$B$31,角色间职业划分!$C$23:$C$32)</f>
        <v>绿</v>
      </c>
      <c r="K15">
        <f ca="1">VLOOKUP(J15,角色间职业划分!$A$14:$B$20,2,FALSE)</f>
        <v>1</v>
      </c>
      <c r="L15">
        <f ca="1">LOOKUP(B15,角色间职业划分!$A$24:$B$31,角色间职业划分!$E$24:$E$30)+L14</f>
        <v>1</v>
      </c>
      <c r="M15">
        <f>SUM(C15:G15)/VLOOKUP(角色属性总表!$F$8,角色间职业划分!$A$14:$B$21,2,FALSE)</f>
        <v>623.77499999999998</v>
      </c>
      <c r="N15">
        <f t="shared" si="7"/>
        <v>2328.7600000000002</v>
      </c>
      <c r="P15" s="9">
        <f t="shared" ca="1" si="8"/>
        <v>818.12947804445457</v>
      </c>
      <c r="Q15" s="9">
        <f t="shared" ca="1" si="9"/>
        <v>2328.7600000000002</v>
      </c>
      <c r="S15" s="9">
        <f>防御值!U22</f>
        <v>1.311577857471772</v>
      </c>
      <c r="U15">
        <v>12</v>
      </c>
      <c r="V15">
        <f>角色属性总表!AH22</f>
        <v>396.00000000000006</v>
      </c>
      <c r="W15">
        <f>角色属性总表!AO22</f>
        <v>169.20000000000002</v>
      </c>
      <c r="X15">
        <f>角色属性总表!BB22</f>
        <v>153.9</v>
      </c>
      <c r="Y15">
        <f>角色属性总表!BP22</f>
        <v>98.100000000000009</v>
      </c>
      <c r="Z15">
        <f>角色属性总表!BI22</f>
        <v>169.20000000000002</v>
      </c>
      <c r="AA15">
        <f>角色属性总表!AV22</f>
        <v>0</v>
      </c>
      <c r="AE15">
        <v>12</v>
      </c>
      <c r="AF15">
        <f>IF(VLOOKUP(AF$3,角色属性总表!$B:$F,5,FALSE)&gt;$AE15,0,IF(VLOOKUP(AF$3,角色属性总表!$B:$F,5,FALSE)=$AE15,AF$2,IF(AF14=1,1,AF14+AF$2)))</f>
        <v>1</v>
      </c>
      <c r="AG15">
        <f>IF(VLOOKUP(AG$3,角色属性总表!$B:$F,5,FALSE)&gt;$AE15,0,IF(VLOOKUP(AG$3,角色属性总表!$B:$F,5,FALSE)=$AE15,AG$2,IF(AG14=1,1,AG14+AG$2)))</f>
        <v>1</v>
      </c>
      <c r="AH15">
        <f>IF(VLOOKUP(AH$3,角色属性总表!$B:$F,5,FALSE)&gt;$AE15,0,IF(VLOOKUP(AH$3,角色属性总表!$B:$F,5,FALSE)=$AE15,AH$2,IF(AH14=1,1,AH14+AH$2)))</f>
        <v>1</v>
      </c>
      <c r="AI15">
        <f>IF(VLOOKUP(AI$3,角色属性总表!$B:$F,5,FALSE)&gt;$AE15,0,IF(VLOOKUP(AI$3,角色属性总表!$B:$F,5,FALSE)=$AE15,AI$2,IF(AI14=1,1,AI14+AI$2)))</f>
        <v>0.30000000000000004</v>
      </c>
      <c r="AJ15">
        <f>IF(VLOOKUP(AJ$3,角色属性总表!$B:$F,5,FALSE)&gt;$AE15,0,IF(VLOOKUP(AJ$3,角色属性总表!$B:$F,5,FALSE)=$AE15,AJ$2,IF(AJ14=1,1,AJ14+AJ$2)))</f>
        <v>0</v>
      </c>
      <c r="AK15">
        <f>IF(VLOOKUP(AK$3,角色属性总表!$B:$F,5,FALSE)&gt;$AE15,0,IF(VLOOKUP(AK$3,角色属性总表!$B:$F,5,FALSE)=$AE15,AK$2,IF(AK14=1,1,AK14+AK$2)))</f>
        <v>1</v>
      </c>
    </row>
    <row r="16" spans="2:37" x14ac:dyDescent="0.15">
      <c r="B16">
        <v>13</v>
      </c>
      <c r="C16">
        <f t="shared" si="1"/>
        <v>413.99999999999994</v>
      </c>
      <c r="D16">
        <f t="shared" si="2"/>
        <v>181.79999999999998</v>
      </c>
      <c r="E16">
        <f t="shared" si="3"/>
        <v>176.85</v>
      </c>
      <c r="F16">
        <f t="shared" si="4"/>
        <v>44.46</v>
      </c>
      <c r="G16">
        <f t="shared" si="5"/>
        <v>0</v>
      </c>
      <c r="H16">
        <f t="shared" si="6"/>
        <v>0</v>
      </c>
      <c r="J16" t="str">
        <f ca="1">LOOKUP(B16,角色间职业划分!$A$23:$B$31,角色间职业划分!$C$23:$C$32)</f>
        <v>绿</v>
      </c>
      <c r="K16">
        <f ca="1">VLOOKUP(J16,角色间职业划分!$A$14:$B$20,2,FALSE)</f>
        <v>1</v>
      </c>
      <c r="L16">
        <f ca="1">LOOKUP(B16,角色间职业划分!$A$24:$B$31,角色间职业划分!$E$24:$E$30)+L15</f>
        <v>1</v>
      </c>
      <c r="M16">
        <f>SUM(C16:G16)/VLOOKUP(角色属性总表!$F$8,角色间职业划分!$A$14:$B$21,2,FALSE)</f>
        <v>680.92500000000007</v>
      </c>
      <c r="N16">
        <f t="shared" si="7"/>
        <v>2542.1200000000003</v>
      </c>
      <c r="P16" s="9">
        <f t="shared" ca="1" si="8"/>
        <v>829.8320570237637</v>
      </c>
      <c r="Q16" s="9">
        <f t="shared" ca="1" si="9"/>
        <v>2542.1200000000003</v>
      </c>
      <c r="S16" s="9">
        <f>防御值!U23</f>
        <v>1.2186834923431562</v>
      </c>
      <c r="U16">
        <v>13</v>
      </c>
      <c r="V16">
        <f>角色属性总表!AH23</f>
        <v>413.99999999999994</v>
      </c>
      <c r="W16">
        <f>角色属性总表!AO23</f>
        <v>181.79999999999998</v>
      </c>
      <c r="X16">
        <f>角色属性总表!BB23</f>
        <v>176.85</v>
      </c>
      <c r="Y16">
        <f>角色属性总表!BP23</f>
        <v>111.14999999999999</v>
      </c>
      <c r="Z16">
        <f>角色属性总表!BI23</f>
        <v>181.79999999999998</v>
      </c>
      <c r="AA16">
        <f>角色属性总表!AV23</f>
        <v>0</v>
      </c>
      <c r="AE16">
        <v>13</v>
      </c>
      <c r="AF16">
        <f>IF(VLOOKUP(AF$3,角色属性总表!$B:$F,5,FALSE)&gt;$AE16,0,IF(VLOOKUP(AF$3,角色属性总表!$B:$F,5,FALSE)=$AE16,AF$2,IF(AF15=1,1,AF15+AF$2)))</f>
        <v>1</v>
      </c>
      <c r="AG16">
        <f>IF(VLOOKUP(AG$3,角色属性总表!$B:$F,5,FALSE)&gt;$AE16,0,IF(VLOOKUP(AG$3,角色属性总表!$B:$F,5,FALSE)=$AE16,AG$2,IF(AG15=1,1,AG15+AG$2)))</f>
        <v>1</v>
      </c>
      <c r="AH16">
        <f>IF(VLOOKUP(AH$3,角色属性总表!$B:$F,5,FALSE)&gt;$AE16,0,IF(VLOOKUP(AH$3,角色属性总表!$B:$F,5,FALSE)=$AE16,AH$2,IF(AH15=1,1,AH15+AH$2)))</f>
        <v>1</v>
      </c>
      <c r="AI16">
        <f>IF(VLOOKUP(AI$3,角色属性总表!$B:$F,5,FALSE)&gt;$AE16,0,IF(VLOOKUP(AI$3,角色属性总表!$B:$F,5,FALSE)=$AE16,AI$2,IF(AI15=1,1,AI15+AI$2)))</f>
        <v>0.4</v>
      </c>
      <c r="AJ16">
        <f>IF(VLOOKUP(AJ$3,角色属性总表!$B:$F,5,FALSE)&gt;$AE16,0,IF(VLOOKUP(AJ$3,角色属性总表!$B:$F,5,FALSE)=$AE16,AJ$2,IF(AJ15=1,1,AJ15+AJ$2)))</f>
        <v>0</v>
      </c>
      <c r="AK16">
        <f>IF(VLOOKUP(AK$3,角色属性总表!$B:$F,5,FALSE)&gt;$AE16,0,IF(VLOOKUP(AK$3,角色属性总表!$B:$F,5,FALSE)=$AE16,AK$2,IF(AK15=1,1,AK15+AK$2)))</f>
        <v>1</v>
      </c>
    </row>
    <row r="17" spans="2:37" x14ac:dyDescent="0.15">
      <c r="B17">
        <v>14</v>
      </c>
      <c r="C17">
        <f t="shared" si="1"/>
        <v>432</v>
      </c>
      <c r="D17">
        <f t="shared" si="2"/>
        <v>194.4</v>
      </c>
      <c r="E17">
        <f t="shared" si="3"/>
        <v>199.8</v>
      </c>
      <c r="F17">
        <f t="shared" si="4"/>
        <v>62.1</v>
      </c>
      <c r="G17">
        <f t="shared" si="5"/>
        <v>0</v>
      </c>
      <c r="H17">
        <f t="shared" si="6"/>
        <v>0</v>
      </c>
      <c r="J17" t="str">
        <f ca="1">LOOKUP(B17,角色间职业划分!$A$23:$B$31,角色间职业划分!$C$23:$C$32)</f>
        <v>绿</v>
      </c>
      <c r="K17">
        <f ca="1">VLOOKUP(J17,角色间职业划分!$A$14:$B$20,2,FALSE)</f>
        <v>1</v>
      </c>
      <c r="L17">
        <f ca="1">LOOKUP(B17,角色间职业划分!$A$24:$B$31,角色间职业划分!$E$24:$E$30)+L16</f>
        <v>1</v>
      </c>
      <c r="M17">
        <f>SUM(C17:G17)/VLOOKUP(角色属性总表!$F$8,角色间职业划分!$A$14:$B$21,2,FALSE)</f>
        <v>740.25000000000011</v>
      </c>
      <c r="N17">
        <f t="shared" si="7"/>
        <v>2763.6000000000004</v>
      </c>
      <c r="P17" s="9">
        <f t="shared" ca="1" si="8"/>
        <v>851.28415761826921</v>
      </c>
      <c r="Q17" s="9">
        <f t="shared" ca="1" si="9"/>
        <v>2763.6000000000004</v>
      </c>
      <c r="S17" s="9">
        <f>防御值!U24</f>
        <v>1.1499954847933389</v>
      </c>
      <c r="U17">
        <v>14</v>
      </c>
      <c r="V17">
        <f>角色属性总表!AH24</f>
        <v>432</v>
      </c>
      <c r="W17">
        <f>角色属性总表!AO24</f>
        <v>194.4</v>
      </c>
      <c r="X17">
        <f>角色属性总表!BB24</f>
        <v>199.8</v>
      </c>
      <c r="Y17">
        <f>角色属性总表!BP24</f>
        <v>124.2</v>
      </c>
      <c r="Z17">
        <f>角色属性总表!BI24</f>
        <v>194.4</v>
      </c>
      <c r="AA17">
        <f>角色属性总表!AV24</f>
        <v>0</v>
      </c>
      <c r="AE17">
        <v>14</v>
      </c>
      <c r="AF17">
        <f>IF(VLOOKUP(AF$3,角色属性总表!$B:$F,5,FALSE)&gt;$AE17,0,IF(VLOOKUP(AF$3,角色属性总表!$B:$F,5,FALSE)=$AE17,AF$2,IF(AF16=1,1,AF16+AF$2)))</f>
        <v>1</v>
      </c>
      <c r="AG17">
        <f>IF(VLOOKUP(AG$3,角色属性总表!$B:$F,5,FALSE)&gt;$AE17,0,IF(VLOOKUP(AG$3,角色属性总表!$B:$F,5,FALSE)=$AE17,AG$2,IF(AG16=1,1,AG16+AG$2)))</f>
        <v>1</v>
      </c>
      <c r="AH17">
        <f>IF(VLOOKUP(AH$3,角色属性总表!$B:$F,5,FALSE)&gt;$AE17,0,IF(VLOOKUP(AH$3,角色属性总表!$B:$F,5,FALSE)=$AE17,AH$2,IF(AH16=1,1,AH16+AH$2)))</f>
        <v>1</v>
      </c>
      <c r="AI17">
        <f>IF(VLOOKUP(AI$3,角色属性总表!$B:$F,5,FALSE)&gt;$AE17,0,IF(VLOOKUP(AI$3,角色属性总表!$B:$F,5,FALSE)=$AE17,AI$2,IF(AI16=1,1,AI16+AI$2)))</f>
        <v>0.5</v>
      </c>
      <c r="AJ17">
        <f>IF(VLOOKUP(AJ$3,角色属性总表!$B:$F,5,FALSE)&gt;$AE17,0,IF(VLOOKUP(AJ$3,角色属性总表!$B:$F,5,FALSE)=$AE17,AJ$2,IF(AJ16=1,1,AJ16+AJ$2)))</f>
        <v>0</v>
      </c>
      <c r="AK17">
        <f>IF(VLOOKUP(AK$3,角色属性总表!$B:$F,5,FALSE)&gt;$AE17,0,IF(VLOOKUP(AK$3,角色属性总表!$B:$F,5,FALSE)=$AE17,AK$2,IF(AK16=1,1,AK16+AK$2)))</f>
        <v>1</v>
      </c>
    </row>
    <row r="18" spans="2:37" x14ac:dyDescent="0.15">
      <c r="B18">
        <v>15</v>
      </c>
      <c r="C18">
        <f t="shared" si="1"/>
        <v>450</v>
      </c>
      <c r="D18">
        <f t="shared" si="2"/>
        <v>207</v>
      </c>
      <c r="E18">
        <f t="shared" si="3"/>
        <v>222.75</v>
      </c>
      <c r="F18">
        <f t="shared" si="4"/>
        <v>82.35</v>
      </c>
      <c r="G18">
        <f t="shared" si="5"/>
        <v>0</v>
      </c>
      <c r="H18">
        <f t="shared" si="6"/>
        <v>0</v>
      </c>
      <c r="J18" t="str">
        <f ca="1">LOOKUP(B18,角色间职业划分!$A$23:$B$31,角色间职业划分!$C$23:$C$32)</f>
        <v>绿</v>
      </c>
      <c r="K18">
        <f ca="1">VLOOKUP(J18,角色间职业划分!$A$14:$B$20,2,FALSE)</f>
        <v>1</v>
      </c>
      <c r="L18">
        <f ca="1">LOOKUP(B18,角色间职业划分!$A$24:$B$31,角色间职业划分!$E$24:$E$30)+L17</f>
        <v>1</v>
      </c>
      <c r="M18">
        <f>SUM(C18:G18)/VLOOKUP(角色属性总表!$F$8,角色间职业划分!$A$14:$B$21,2,FALSE)</f>
        <v>801.75</v>
      </c>
      <c r="N18">
        <f t="shared" si="7"/>
        <v>2993.2</v>
      </c>
      <c r="P18" s="9">
        <f t="shared" ca="1" si="8"/>
        <v>879.69686021920893</v>
      </c>
      <c r="Q18" s="9">
        <f t="shared" ca="1" si="9"/>
        <v>2993.2</v>
      </c>
      <c r="S18" s="9">
        <f>防御值!U25</f>
        <v>1.0972209045453183</v>
      </c>
      <c r="U18">
        <v>15</v>
      </c>
      <c r="V18">
        <f>角色属性总表!AH25</f>
        <v>450</v>
      </c>
      <c r="W18">
        <f>角色属性总表!AO25</f>
        <v>207</v>
      </c>
      <c r="X18">
        <f>角色属性总表!BB25</f>
        <v>222.75</v>
      </c>
      <c r="Y18">
        <f>角色属性总表!BP25</f>
        <v>137.25</v>
      </c>
      <c r="Z18">
        <f>角色属性总表!BI25</f>
        <v>207</v>
      </c>
      <c r="AA18">
        <f>角色属性总表!AV25</f>
        <v>0</v>
      </c>
      <c r="AE18">
        <v>15</v>
      </c>
      <c r="AF18">
        <f>IF(VLOOKUP(AF$3,角色属性总表!$B:$F,5,FALSE)&gt;$AE18,0,IF(VLOOKUP(AF$3,角色属性总表!$B:$F,5,FALSE)=$AE18,AF$2,IF(AF17=1,1,AF17+AF$2)))</f>
        <v>1</v>
      </c>
      <c r="AG18">
        <f>IF(VLOOKUP(AG$3,角色属性总表!$B:$F,5,FALSE)&gt;$AE18,0,IF(VLOOKUP(AG$3,角色属性总表!$B:$F,5,FALSE)=$AE18,AG$2,IF(AG17=1,1,AG17+AG$2)))</f>
        <v>1</v>
      </c>
      <c r="AH18">
        <f>IF(VLOOKUP(AH$3,角色属性总表!$B:$F,5,FALSE)&gt;$AE18,0,IF(VLOOKUP(AH$3,角色属性总表!$B:$F,5,FALSE)=$AE18,AH$2,IF(AH17=1,1,AH17+AH$2)))</f>
        <v>1</v>
      </c>
      <c r="AI18">
        <f>IF(VLOOKUP(AI$3,角色属性总表!$B:$F,5,FALSE)&gt;$AE18,0,IF(VLOOKUP(AI$3,角色属性总表!$B:$F,5,FALSE)=$AE18,AI$2,IF(AI17=1,1,AI17+AI$2)))</f>
        <v>0.6</v>
      </c>
      <c r="AJ18">
        <f>IF(VLOOKUP(AJ$3,角色属性总表!$B:$F,5,FALSE)&gt;$AE18,0,IF(VLOOKUP(AJ$3,角色属性总表!$B:$F,5,FALSE)=$AE18,AJ$2,IF(AJ17=1,1,AJ17+AJ$2)))</f>
        <v>0</v>
      </c>
      <c r="AK18">
        <f>IF(VLOOKUP(AK$3,角色属性总表!$B:$F,5,FALSE)&gt;$AE18,0,IF(VLOOKUP(AK$3,角色属性总表!$B:$F,5,FALSE)=$AE18,AK$2,IF(AK17=1,1,AK17+AK$2)))</f>
        <v>1</v>
      </c>
    </row>
    <row r="19" spans="2:37" x14ac:dyDescent="0.15">
      <c r="B19">
        <v>16</v>
      </c>
      <c r="C19">
        <f t="shared" si="1"/>
        <v>468</v>
      </c>
      <c r="D19">
        <f t="shared" si="2"/>
        <v>219.6</v>
      </c>
      <c r="E19">
        <f t="shared" si="3"/>
        <v>245.7</v>
      </c>
      <c r="F19">
        <f t="shared" si="4"/>
        <v>105.20999999999998</v>
      </c>
      <c r="G19">
        <f t="shared" si="5"/>
        <v>0</v>
      </c>
      <c r="H19">
        <f t="shared" si="6"/>
        <v>0</v>
      </c>
      <c r="J19" t="str">
        <f ca="1">LOOKUP(B19,角色间职业划分!$A$23:$B$31,角色间职业划分!$C$23:$C$32)</f>
        <v>绿</v>
      </c>
      <c r="K19">
        <f ca="1">VLOOKUP(J19,角色间职业划分!$A$14:$B$20,2,FALSE)</f>
        <v>1</v>
      </c>
      <c r="L19">
        <f ca="1">LOOKUP(B19,角色间职业划分!$A$24:$B$31,角色间职业划分!$E$24:$E$30)+L18</f>
        <v>1</v>
      </c>
      <c r="M19">
        <f>SUM(C19:G19)/VLOOKUP(角色属性总表!$F$8,角色间职业划分!$A$14:$B$21,2,FALSE)</f>
        <v>865.42500000000007</v>
      </c>
      <c r="N19">
        <f t="shared" si="7"/>
        <v>3230.9200000000005</v>
      </c>
      <c r="P19" s="9">
        <f t="shared" ca="1" si="8"/>
        <v>865.42500000000007</v>
      </c>
      <c r="Q19" s="9">
        <f t="shared" ca="1" si="9"/>
        <v>3230.9200000000005</v>
      </c>
      <c r="S19" s="9">
        <f>防御值!U26</f>
        <v>1</v>
      </c>
      <c r="U19">
        <v>16</v>
      </c>
      <c r="V19">
        <f>角色属性总表!AH26</f>
        <v>468</v>
      </c>
      <c r="W19">
        <f>角色属性总表!AO26</f>
        <v>219.6</v>
      </c>
      <c r="X19">
        <f>角色属性总表!BB26</f>
        <v>245.7</v>
      </c>
      <c r="Y19">
        <f>角色属性总表!BP26</f>
        <v>150.29999999999998</v>
      </c>
      <c r="Z19">
        <f>角色属性总表!BI26</f>
        <v>219.6</v>
      </c>
      <c r="AA19">
        <f>角色属性总表!AV26</f>
        <v>0</v>
      </c>
      <c r="AE19">
        <v>16</v>
      </c>
      <c r="AF19">
        <f>IF(VLOOKUP(AF$3,角色属性总表!$B:$F,5,FALSE)&gt;$AE19,0,IF(VLOOKUP(AF$3,角色属性总表!$B:$F,5,FALSE)=$AE19,AF$2,IF(AF18=1,1,AF18+AF$2)))</f>
        <v>1</v>
      </c>
      <c r="AG19">
        <f>IF(VLOOKUP(AG$3,角色属性总表!$B:$F,5,FALSE)&gt;$AE19,0,IF(VLOOKUP(AG$3,角色属性总表!$B:$F,5,FALSE)=$AE19,AG$2,IF(AG18=1,1,AG18+AG$2)))</f>
        <v>1</v>
      </c>
      <c r="AH19">
        <f>IF(VLOOKUP(AH$3,角色属性总表!$B:$F,5,FALSE)&gt;$AE19,0,IF(VLOOKUP(AH$3,角色属性总表!$B:$F,5,FALSE)=$AE19,AH$2,IF(AH18=1,1,AH18+AH$2)))</f>
        <v>1</v>
      </c>
      <c r="AI19">
        <f>IF(VLOOKUP(AI$3,角色属性总表!$B:$F,5,FALSE)&gt;$AE19,0,IF(VLOOKUP(AI$3,角色属性总表!$B:$F,5,FALSE)=$AE19,AI$2,IF(AI18=1,1,AI18+AI$2)))</f>
        <v>0.7</v>
      </c>
      <c r="AJ19">
        <f>IF(VLOOKUP(AJ$3,角色属性总表!$B:$F,5,FALSE)&gt;$AE19,0,IF(VLOOKUP(AJ$3,角色属性总表!$B:$F,5,FALSE)=$AE19,AJ$2,IF(AJ18=1,1,AJ18+AJ$2)))</f>
        <v>0</v>
      </c>
      <c r="AK19">
        <f>IF(VLOOKUP(AK$3,角色属性总表!$B:$F,5,FALSE)&gt;$AE19,0,IF(VLOOKUP(AK$3,角色属性总表!$B:$F,5,FALSE)=$AE19,AK$2,IF(AK18=1,1,AK18+AK$2)))</f>
        <v>1</v>
      </c>
    </row>
    <row r="20" spans="2:37" x14ac:dyDescent="0.15">
      <c r="B20">
        <v>17</v>
      </c>
      <c r="C20">
        <f t="shared" si="1"/>
        <v>486.00000000000006</v>
      </c>
      <c r="D20">
        <f t="shared" si="2"/>
        <v>232.20000000000002</v>
      </c>
      <c r="E20">
        <f t="shared" si="3"/>
        <v>268.64999999999998</v>
      </c>
      <c r="F20">
        <f t="shared" si="4"/>
        <v>130.67999999999998</v>
      </c>
      <c r="G20">
        <f t="shared" si="5"/>
        <v>0</v>
      </c>
      <c r="H20">
        <f t="shared" si="5"/>
        <v>0</v>
      </c>
      <c r="J20" t="str">
        <f ca="1">LOOKUP(B20,角色间职业划分!$A$23:$B$31,角色间职业划分!$C$23:$C$32)</f>
        <v>绿</v>
      </c>
      <c r="K20">
        <f ca="1">VLOOKUP(J20,角色间职业划分!$A$14:$B$20,2,FALSE)</f>
        <v>1</v>
      </c>
      <c r="L20">
        <f ca="1">LOOKUP(B20,角色间职业划分!$A$24:$B$31,角色间职业划分!$E$24:$E$30)+L19</f>
        <v>1</v>
      </c>
      <c r="M20">
        <f>SUM(C20:G20)/VLOOKUP(角色属性总表!$F$8,角色间职业划分!$A$14:$B$21,2,FALSE)</f>
        <v>931.27499999999998</v>
      </c>
      <c r="N20">
        <f t="shared" si="7"/>
        <v>3476.7599999999998</v>
      </c>
      <c r="P20" s="9">
        <f t="shared" ca="1" si="8"/>
        <v>931.27499999999998</v>
      </c>
      <c r="Q20" s="9">
        <f t="shared" ca="1" si="9"/>
        <v>3476.7599999999998</v>
      </c>
      <c r="S20" s="9">
        <f>防御值!U27</f>
        <v>1</v>
      </c>
      <c r="U20">
        <v>17</v>
      </c>
      <c r="V20">
        <f>角色属性总表!AH27</f>
        <v>486.00000000000006</v>
      </c>
      <c r="W20">
        <f>角色属性总表!AO27</f>
        <v>232.20000000000002</v>
      </c>
      <c r="X20">
        <f>角色属性总表!BB27</f>
        <v>268.64999999999998</v>
      </c>
      <c r="Y20">
        <f>角色属性总表!BP27</f>
        <v>163.35</v>
      </c>
      <c r="Z20">
        <f>角色属性总表!BI27</f>
        <v>232.20000000000002</v>
      </c>
      <c r="AA20">
        <f>角色属性总表!AV27</f>
        <v>0</v>
      </c>
      <c r="AE20">
        <v>17</v>
      </c>
      <c r="AF20">
        <f>IF(VLOOKUP(AF$3,角色属性总表!$B:$F,5,FALSE)&gt;$AE20,0,IF(VLOOKUP(AF$3,角色属性总表!$B:$F,5,FALSE)=$AE20,AF$2,IF(AF19=1,1,AF19+AF$2)))</f>
        <v>1</v>
      </c>
      <c r="AG20">
        <f>IF(VLOOKUP(AG$3,角色属性总表!$B:$F,5,FALSE)&gt;$AE20,0,IF(VLOOKUP(AG$3,角色属性总表!$B:$F,5,FALSE)=$AE20,AG$2,IF(AG19=1,1,AG19+AG$2)))</f>
        <v>1</v>
      </c>
      <c r="AH20">
        <f>IF(VLOOKUP(AH$3,角色属性总表!$B:$F,5,FALSE)&gt;$AE20,0,IF(VLOOKUP(AH$3,角色属性总表!$B:$F,5,FALSE)=$AE20,AH$2,IF(AH19=1,1,AH19+AH$2)))</f>
        <v>1</v>
      </c>
      <c r="AI20">
        <f>IF(VLOOKUP(AI$3,角色属性总表!$B:$F,5,FALSE)&gt;$AE20,0,IF(VLOOKUP(AI$3,角色属性总表!$B:$F,5,FALSE)=$AE20,AI$2,IF(AI19=1,1,AI19+AI$2)))</f>
        <v>0.79999999999999993</v>
      </c>
      <c r="AJ20">
        <f>IF(VLOOKUP(AJ$3,角色属性总表!$B:$F,5,FALSE)&gt;$AE20,0,IF(VLOOKUP(AJ$3,角色属性总表!$B:$F,5,FALSE)=$AE20,AJ$2,IF(AJ19=1,1,AJ19+AJ$2)))</f>
        <v>0</v>
      </c>
      <c r="AK20">
        <f>IF(VLOOKUP(AK$3,角色属性总表!$B:$F,5,FALSE)&gt;$AE20,0,IF(VLOOKUP(AK$3,角色属性总表!$B:$F,5,FALSE)=$AE20,AK$2,IF(AK19=1,1,AK19+AK$2)))</f>
        <v>1</v>
      </c>
    </row>
    <row r="21" spans="2:37" x14ac:dyDescent="0.15">
      <c r="B21">
        <v>18</v>
      </c>
      <c r="C21">
        <f t="shared" si="1"/>
        <v>503.99999999999994</v>
      </c>
      <c r="D21">
        <f t="shared" si="2"/>
        <v>244.79999999999998</v>
      </c>
      <c r="E21">
        <f t="shared" si="3"/>
        <v>291.60000000000002</v>
      </c>
      <c r="F21">
        <f t="shared" si="4"/>
        <v>158.76</v>
      </c>
      <c r="G21">
        <f t="shared" si="5"/>
        <v>0</v>
      </c>
      <c r="H21">
        <f t="shared" si="5"/>
        <v>0</v>
      </c>
      <c r="J21" t="str">
        <f ca="1">LOOKUP(B21,角色间职业划分!$A$23:$B$31,角色间职业划分!$C$23:$C$32)</f>
        <v>绿</v>
      </c>
      <c r="K21">
        <f ca="1">VLOOKUP(J21,角色间职业划分!$A$14:$B$20,2,FALSE)</f>
        <v>1</v>
      </c>
      <c r="L21">
        <f ca="1">LOOKUP(B21,角色间职业划分!$A$24:$B$31,角色间职业划分!$E$24:$E$30)+L20</f>
        <v>1</v>
      </c>
      <c r="M21">
        <f>SUM(C21:G21)/VLOOKUP(角色属性总表!$F$8,角色间职业划分!$A$14:$B$21,2,FALSE)</f>
        <v>999.30000000000007</v>
      </c>
      <c r="N21">
        <f t="shared" si="7"/>
        <v>3730.7200000000003</v>
      </c>
      <c r="P21" s="9">
        <f t="shared" ca="1" si="8"/>
        <v>999.30000000000007</v>
      </c>
      <c r="Q21" s="9">
        <f t="shared" ca="1" si="9"/>
        <v>3730.7200000000003</v>
      </c>
      <c r="S21" s="9">
        <f>防御值!U28</f>
        <v>1</v>
      </c>
      <c r="U21">
        <v>18</v>
      </c>
      <c r="V21">
        <f>角色属性总表!AH28</f>
        <v>503.99999999999994</v>
      </c>
      <c r="W21">
        <f>角色属性总表!AO28</f>
        <v>244.79999999999998</v>
      </c>
      <c r="X21">
        <f>角色属性总表!BB28</f>
        <v>291.60000000000002</v>
      </c>
      <c r="Y21">
        <f>角色属性总表!BP28</f>
        <v>176.4</v>
      </c>
      <c r="Z21">
        <f>角色属性总表!BI28</f>
        <v>244.79999999999998</v>
      </c>
      <c r="AA21">
        <f>角色属性总表!AV28</f>
        <v>0</v>
      </c>
      <c r="AE21">
        <v>18</v>
      </c>
      <c r="AF21">
        <f>IF(VLOOKUP(AF$3,角色属性总表!$B:$F,5,FALSE)&gt;$AE21,0,IF(VLOOKUP(AF$3,角色属性总表!$B:$F,5,FALSE)=$AE21,AF$2,IF(AF20=1,1,AF20+AF$2)))</f>
        <v>1</v>
      </c>
      <c r="AG21">
        <f>IF(VLOOKUP(AG$3,角色属性总表!$B:$F,5,FALSE)&gt;$AE21,0,IF(VLOOKUP(AG$3,角色属性总表!$B:$F,5,FALSE)=$AE21,AG$2,IF(AG20=1,1,AG20+AG$2)))</f>
        <v>1</v>
      </c>
      <c r="AH21">
        <f>IF(VLOOKUP(AH$3,角色属性总表!$B:$F,5,FALSE)&gt;$AE21,0,IF(VLOOKUP(AH$3,角色属性总表!$B:$F,5,FALSE)=$AE21,AH$2,IF(AH20=1,1,AH20+AH$2)))</f>
        <v>1</v>
      </c>
      <c r="AI21">
        <f>IF(VLOOKUP(AI$3,角色属性总表!$B:$F,5,FALSE)&gt;$AE21,0,IF(VLOOKUP(AI$3,角色属性总表!$B:$F,5,FALSE)=$AE21,AI$2,IF(AI20=1,1,AI20+AI$2)))</f>
        <v>0.89999999999999991</v>
      </c>
      <c r="AJ21">
        <f>IF(VLOOKUP(AJ$3,角色属性总表!$B:$F,5,FALSE)&gt;$AE21,0,IF(VLOOKUP(AJ$3,角色属性总表!$B:$F,5,FALSE)=$AE21,AJ$2,IF(AJ20=1,1,AJ20+AJ$2)))</f>
        <v>0</v>
      </c>
      <c r="AK21">
        <f>IF(VLOOKUP(AK$3,角色属性总表!$B:$F,5,FALSE)&gt;$AE21,0,IF(VLOOKUP(AK$3,角色属性总表!$B:$F,5,FALSE)=$AE21,AK$2,IF(AK20=1,1,AK20+AK$2)))</f>
        <v>1</v>
      </c>
    </row>
    <row r="22" spans="2:37" x14ac:dyDescent="0.15">
      <c r="B22">
        <v>19</v>
      </c>
      <c r="C22">
        <f t="shared" si="1"/>
        <v>522</v>
      </c>
      <c r="D22">
        <f t="shared" si="2"/>
        <v>257.40000000000003</v>
      </c>
      <c r="E22">
        <f t="shared" si="3"/>
        <v>314.55</v>
      </c>
      <c r="F22">
        <f t="shared" si="4"/>
        <v>189.45</v>
      </c>
      <c r="G22">
        <f t="shared" si="5"/>
        <v>0</v>
      </c>
      <c r="H22">
        <f t="shared" si="5"/>
        <v>0</v>
      </c>
      <c r="J22" t="str">
        <f ca="1">LOOKUP(B22,角色间职业划分!$A$23:$B$31,角色间职业划分!$C$23:$C$32)</f>
        <v>绿</v>
      </c>
      <c r="K22">
        <f ca="1">VLOOKUP(J22,角色间职业划分!$A$14:$B$20,2,FALSE)</f>
        <v>1</v>
      </c>
      <c r="L22">
        <f ca="1">LOOKUP(B22,角色间职业划分!$A$24:$B$31,角色间职业划分!$E$24:$E$30)+L21</f>
        <v>1</v>
      </c>
      <c r="M22">
        <f>SUM(C22:G22)/VLOOKUP(角色属性总表!$F$8,角色间职业划分!$A$14:$B$21,2,FALSE)</f>
        <v>1069.5000000000002</v>
      </c>
      <c r="N22">
        <f t="shared" si="7"/>
        <v>3992.8000000000011</v>
      </c>
      <c r="P22" s="9">
        <f t="shared" ca="1" si="8"/>
        <v>1069.5000000000002</v>
      </c>
      <c r="Q22" s="9">
        <f t="shared" ca="1" si="9"/>
        <v>3992.8000000000011</v>
      </c>
      <c r="S22" s="9">
        <f>防御值!U29</f>
        <v>1</v>
      </c>
      <c r="U22">
        <v>19</v>
      </c>
      <c r="V22">
        <f>角色属性总表!AH29</f>
        <v>522</v>
      </c>
      <c r="W22">
        <f>角色属性总表!AO29</f>
        <v>257.40000000000003</v>
      </c>
      <c r="X22">
        <f>角色属性总表!BB29</f>
        <v>314.55</v>
      </c>
      <c r="Y22">
        <f>角色属性总表!BP29</f>
        <v>189.45000000000002</v>
      </c>
      <c r="Z22">
        <f>角色属性总表!BI29</f>
        <v>257.40000000000003</v>
      </c>
      <c r="AA22">
        <f>角色属性总表!AV29</f>
        <v>0</v>
      </c>
      <c r="AE22">
        <v>19</v>
      </c>
      <c r="AF22">
        <f>IF(VLOOKUP(AF$3,角色属性总表!$B:$F,5,FALSE)&gt;$AE22,0,IF(VLOOKUP(AF$3,角色属性总表!$B:$F,5,FALSE)=$AE22,AF$2,IF(AF21=1,1,AF21+AF$2)))</f>
        <v>1</v>
      </c>
      <c r="AG22">
        <f>IF(VLOOKUP(AG$3,角色属性总表!$B:$F,5,FALSE)&gt;$AE22,0,IF(VLOOKUP(AG$3,角色属性总表!$B:$F,5,FALSE)=$AE22,AG$2,IF(AG21=1,1,AG21+AG$2)))</f>
        <v>1</v>
      </c>
      <c r="AH22">
        <f>IF(VLOOKUP(AH$3,角色属性总表!$B:$F,5,FALSE)&gt;$AE22,0,IF(VLOOKUP(AH$3,角色属性总表!$B:$F,5,FALSE)=$AE22,AH$2,IF(AH21=1,1,AH21+AH$2)))</f>
        <v>1</v>
      </c>
      <c r="AI22">
        <f>IF(VLOOKUP(AI$3,角色属性总表!$B:$F,5,FALSE)&gt;$AE22,0,IF(VLOOKUP(AI$3,角色属性总表!$B:$F,5,FALSE)=$AE22,AI$2,IF(AI21=1,1,AI21+AI$2)))</f>
        <v>0.99999999999999989</v>
      </c>
      <c r="AJ22">
        <f>IF(VLOOKUP(AJ$3,角色属性总表!$B:$F,5,FALSE)&gt;$AE22,0,IF(VLOOKUP(AJ$3,角色属性总表!$B:$F,5,FALSE)=$AE22,AJ$2,IF(AJ21=1,1,AJ21+AJ$2)))</f>
        <v>0</v>
      </c>
      <c r="AK22">
        <f>IF(VLOOKUP(AK$3,角色属性总表!$B:$F,5,FALSE)&gt;$AE22,0,IF(VLOOKUP(AK$3,角色属性总表!$B:$F,5,FALSE)=$AE22,AK$2,IF(AK21=1,1,AK21+AK$2)))</f>
        <v>1</v>
      </c>
    </row>
    <row r="23" spans="2:37" x14ac:dyDescent="0.15">
      <c r="B23">
        <v>20</v>
      </c>
      <c r="C23">
        <f t="shared" si="1"/>
        <v>540</v>
      </c>
      <c r="D23">
        <f t="shared" si="2"/>
        <v>270</v>
      </c>
      <c r="E23">
        <f t="shared" si="3"/>
        <v>337.5</v>
      </c>
      <c r="F23">
        <f t="shared" si="4"/>
        <v>202.5</v>
      </c>
      <c r="G23">
        <f t="shared" si="5"/>
        <v>0</v>
      </c>
      <c r="H23">
        <f t="shared" si="5"/>
        <v>0</v>
      </c>
      <c r="J23" t="str">
        <f ca="1">LOOKUP(B23,角色间职业划分!$A$23:$B$31,角色间职业划分!$C$23:$C$32)</f>
        <v>绿</v>
      </c>
      <c r="K23">
        <f ca="1">VLOOKUP(J23,角色间职业划分!$A$14:$B$20,2,FALSE)</f>
        <v>1</v>
      </c>
      <c r="L23">
        <f ca="1">LOOKUP(B23,角色间职业划分!$A$24:$B$31,角色间职业划分!$E$24:$E$30)+L22</f>
        <v>1</v>
      </c>
      <c r="M23">
        <f>SUM(C23:G23)/VLOOKUP(角色属性总表!$F$8,角色间职业划分!$A$14:$B$21,2,FALSE)</f>
        <v>1125</v>
      </c>
      <c r="N23">
        <f t="shared" si="7"/>
        <v>4200</v>
      </c>
      <c r="P23" s="9">
        <f t="shared" ca="1" si="8"/>
        <v>1125</v>
      </c>
      <c r="Q23" s="9">
        <f t="shared" ca="1" si="9"/>
        <v>4200</v>
      </c>
      <c r="S23" s="9">
        <f>防御值!U30</f>
        <v>1</v>
      </c>
      <c r="U23">
        <v>20</v>
      </c>
      <c r="V23">
        <f>角色属性总表!AH30</f>
        <v>540</v>
      </c>
      <c r="W23">
        <f>角色属性总表!AO30</f>
        <v>270</v>
      </c>
      <c r="X23">
        <f>角色属性总表!BB30</f>
        <v>337.5</v>
      </c>
      <c r="Y23">
        <f>角色属性总表!BP30</f>
        <v>202.5</v>
      </c>
      <c r="Z23">
        <f>角色属性总表!BI30</f>
        <v>270</v>
      </c>
      <c r="AA23">
        <f>角色属性总表!AV30</f>
        <v>0</v>
      </c>
      <c r="AE23">
        <v>20</v>
      </c>
      <c r="AF23">
        <f>IF(VLOOKUP(AF$3,角色属性总表!$B:$F,5,FALSE)&gt;$AE23,0,IF(VLOOKUP(AF$3,角色属性总表!$B:$F,5,FALSE)=$AE23,AF$2,IF(AF22=1,1,AF22+AF$2)))</f>
        <v>1</v>
      </c>
      <c r="AG23">
        <f>IF(VLOOKUP(AG$3,角色属性总表!$B:$F,5,FALSE)&gt;$AE23,0,IF(VLOOKUP(AG$3,角色属性总表!$B:$F,5,FALSE)=$AE23,AG$2,IF(AG22=1,1,AG22+AG$2)))</f>
        <v>1</v>
      </c>
      <c r="AH23">
        <f>IF(VLOOKUP(AH$3,角色属性总表!$B:$F,5,FALSE)&gt;$AE23,0,IF(VLOOKUP(AH$3,角色属性总表!$B:$F,5,FALSE)=$AE23,AH$2,IF(AH22=1,1,AH22+AH$2)))</f>
        <v>1</v>
      </c>
      <c r="AI23">
        <f>IF(VLOOKUP(AI$3,角色属性总表!$B:$F,5,FALSE)&gt;$AE23,0,IF(VLOOKUP(AI$3,角色属性总表!$B:$F,5,FALSE)=$AE23,AI$2,IF(AI22=1,1,AI22+AI$2)))</f>
        <v>1</v>
      </c>
      <c r="AJ23">
        <f>IF(VLOOKUP(AJ$3,角色属性总表!$B:$F,5,FALSE)&gt;$AE23,0,IF(VLOOKUP(AJ$3,角色属性总表!$B:$F,5,FALSE)=$AE23,AJ$2,IF(AJ22=1,1,AJ22+AJ$2)))</f>
        <v>0</v>
      </c>
      <c r="AK23">
        <f>IF(VLOOKUP(AK$3,角色属性总表!$B:$F,5,FALSE)&gt;$AE23,0,IF(VLOOKUP(AK$3,角色属性总表!$B:$F,5,FALSE)=$AE23,AK$2,IF(AK22=1,1,AK22+AK$2)))</f>
        <v>1</v>
      </c>
    </row>
    <row r="24" spans="2:37" x14ac:dyDescent="0.15">
      <c r="B24">
        <v>21</v>
      </c>
      <c r="C24">
        <f t="shared" si="1"/>
        <v>558</v>
      </c>
      <c r="D24">
        <f t="shared" si="2"/>
        <v>290.99999999999994</v>
      </c>
      <c r="E24">
        <f t="shared" si="3"/>
        <v>375.75</v>
      </c>
      <c r="F24">
        <f t="shared" si="4"/>
        <v>230.25000000000003</v>
      </c>
      <c r="G24">
        <f t="shared" si="5"/>
        <v>0</v>
      </c>
      <c r="H24">
        <f t="shared" si="5"/>
        <v>0</v>
      </c>
      <c r="J24" t="str">
        <f ca="1">LOOKUP(B24,角色间职业划分!$A$23:$B$31,角色间职业划分!$C$23:$C$32)</f>
        <v>绿</v>
      </c>
      <c r="K24">
        <f ca="1">VLOOKUP(J24,角色间职业划分!$A$14:$B$20,2,FALSE)</f>
        <v>1</v>
      </c>
      <c r="L24">
        <f ca="1">LOOKUP(B24,角色间职业划分!$A$24:$B$31,角色间职业划分!$E$24:$E$30)+L23</f>
        <v>1</v>
      </c>
      <c r="M24">
        <f>SUM(C24:G24)/VLOOKUP(角色属性总表!$F$8,角色间职业划分!$A$14:$B$21,2,FALSE)</f>
        <v>1212.5</v>
      </c>
      <c r="N24">
        <f t="shared" si="7"/>
        <v>4526.666666666667</v>
      </c>
      <c r="P24" s="9">
        <f t="shared" ca="1" si="8"/>
        <v>1212.5</v>
      </c>
      <c r="Q24" s="9">
        <f t="shared" ca="1" si="9"/>
        <v>4526.666666666667</v>
      </c>
      <c r="S24" s="9">
        <f>防御值!U31</f>
        <v>1</v>
      </c>
      <c r="U24">
        <v>21</v>
      </c>
      <c r="V24">
        <f>角色属性总表!AH31</f>
        <v>558</v>
      </c>
      <c r="W24">
        <f>角色属性总表!AO31</f>
        <v>290.99999999999994</v>
      </c>
      <c r="X24">
        <f>角色属性总表!BB31</f>
        <v>375.75</v>
      </c>
      <c r="Y24">
        <f>角色属性总表!BP31</f>
        <v>230.25000000000003</v>
      </c>
      <c r="Z24">
        <f>角色属性总表!BI31</f>
        <v>290.99999999999994</v>
      </c>
      <c r="AA24">
        <f>角色属性总表!AV31</f>
        <v>0</v>
      </c>
      <c r="AE24">
        <v>21</v>
      </c>
      <c r="AF24">
        <f>IF(VLOOKUP(AF$3,角色属性总表!$B:$F,5,FALSE)&gt;$AE24,0,IF(VLOOKUP(AF$3,角色属性总表!$B:$F,5,FALSE)=$AE24,AF$2,IF(AF23=1,1,AF23+AF$2)))</f>
        <v>1</v>
      </c>
      <c r="AG24">
        <f>IF(VLOOKUP(AG$3,角色属性总表!$B:$F,5,FALSE)&gt;$AE24,0,IF(VLOOKUP(AG$3,角色属性总表!$B:$F,5,FALSE)=$AE24,AG$2,IF(AG23=1,1,AG23+AG$2)))</f>
        <v>1</v>
      </c>
      <c r="AH24">
        <f>IF(VLOOKUP(AH$3,角色属性总表!$B:$F,5,FALSE)&gt;$AE24,0,IF(VLOOKUP(AH$3,角色属性总表!$B:$F,5,FALSE)=$AE24,AH$2,IF(AH23=1,1,AH23+AH$2)))</f>
        <v>1</v>
      </c>
      <c r="AI24">
        <f>IF(VLOOKUP(AI$3,角色属性总表!$B:$F,5,FALSE)&gt;$AE24,0,IF(VLOOKUP(AI$3,角色属性总表!$B:$F,5,FALSE)=$AE24,AI$2,IF(AI23=1,1,AI23+AI$2)))</f>
        <v>1</v>
      </c>
      <c r="AJ24">
        <f>IF(VLOOKUP(AJ$3,角色属性总表!$B:$F,5,FALSE)&gt;$AE24,0,IF(VLOOKUP(AJ$3,角色属性总表!$B:$F,5,FALSE)=$AE24,AJ$2,IF(AJ23=1,1,AJ23+AJ$2)))</f>
        <v>0</v>
      </c>
      <c r="AK24">
        <f>IF(VLOOKUP(AK$3,角色属性总表!$B:$F,5,FALSE)&gt;$AE24,0,IF(VLOOKUP(AK$3,角色属性总表!$B:$F,5,FALSE)=$AE24,AK$2,IF(AK23=1,1,AK23+AK$2)))</f>
        <v>1</v>
      </c>
    </row>
    <row r="25" spans="2:37" x14ac:dyDescent="0.15">
      <c r="B25">
        <v>22</v>
      </c>
      <c r="C25">
        <f t="shared" si="1"/>
        <v>576</v>
      </c>
      <c r="D25">
        <f t="shared" si="2"/>
        <v>312</v>
      </c>
      <c r="E25">
        <f t="shared" si="3"/>
        <v>414</v>
      </c>
      <c r="F25">
        <f t="shared" si="4"/>
        <v>258</v>
      </c>
      <c r="G25">
        <f t="shared" si="5"/>
        <v>0</v>
      </c>
      <c r="H25">
        <f t="shared" si="5"/>
        <v>0</v>
      </c>
      <c r="J25" t="str">
        <f ca="1">LOOKUP(B25,角色间职业划分!$A$23:$B$31,角色间职业划分!$C$23:$C$32)</f>
        <v>绿</v>
      </c>
      <c r="K25">
        <f ca="1">VLOOKUP(J25,角色间职业划分!$A$14:$B$20,2,FALSE)</f>
        <v>1</v>
      </c>
      <c r="L25">
        <f ca="1">LOOKUP(B25,角色间职业划分!$A$24:$B$31,角色间职业划分!$E$24:$E$30)+L24</f>
        <v>1</v>
      </c>
      <c r="M25">
        <f>SUM(C25:G25)/VLOOKUP(角色属性总表!$F$8,角色间职业划分!$A$14:$B$21,2,FALSE)</f>
        <v>1300</v>
      </c>
      <c r="N25">
        <f t="shared" si="7"/>
        <v>4853.333333333333</v>
      </c>
      <c r="P25" s="9">
        <f t="shared" ca="1" si="8"/>
        <v>1300</v>
      </c>
      <c r="Q25" s="9">
        <f t="shared" ca="1" si="9"/>
        <v>4853.333333333333</v>
      </c>
      <c r="S25" s="9">
        <f>防御值!U32</f>
        <v>1</v>
      </c>
      <c r="U25">
        <v>22</v>
      </c>
      <c r="V25">
        <f>角色属性总表!AH32</f>
        <v>576</v>
      </c>
      <c r="W25">
        <f>角色属性总表!AO32</f>
        <v>312</v>
      </c>
      <c r="X25">
        <f>角色属性总表!BB32</f>
        <v>414</v>
      </c>
      <c r="Y25">
        <f>角色属性总表!BP32</f>
        <v>258</v>
      </c>
      <c r="Z25">
        <f>角色属性总表!BI32</f>
        <v>312</v>
      </c>
      <c r="AA25">
        <f>角色属性总表!AV32</f>
        <v>0</v>
      </c>
      <c r="AE25">
        <v>22</v>
      </c>
      <c r="AF25">
        <f>IF(VLOOKUP(AF$3,角色属性总表!$B:$F,5,FALSE)&gt;$AE25,0,IF(VLOOKUP(AF$3,角色属性总表!$B:$F,5,FALSE)=$AE25,AF$2,IF(AF24=1,1,AF24+AF$2)))</f>
        <v>1</v>
      </c>
      <c r="AG25">
        <f>IF(VLOOKUP(AG$3,角色属性总表!$B:$F,5,FALSE)&gt;$AE25,0,IF(VLOOKUP(AG$3,角色属性总表!$B:$F,5,FALSE)=$AE25,AG$2,IF(AG24=1,1,AG24+AG$2)))</f>
        <v>1</v>
      </c>
      <c r="AH25">
        <f>IF(VLOOKUP(AH$3,角色属性总表!$B:$F,5,FALSE)&gt;$AE25,0,IF(VLOOKUP(AH$3,角色属性总表!$B:$F,5,FALSE)=$AE25,AH$2,IF(AH24=1,1,AH24+AH$2)))</f>
        <v>1</v>
      </c>
      <c r="AI25">
        <f>IF(VLOOKUP(AI$3,角色属性总表!$B:$F,5,FALSE)&gt;$AE25,0,IF(VLOOKUP(AI$3,角色属性总表!$B:$F,5,FALSE)=$AE25,AI$2,IF(AI24=1,1,AI24+AI$2)))</f>
        <v>1</v>
      </c>
      <c r="AJ25">
        <f>IF(VLOOKUP(AJ$3,角色属性总表!$B:$F,5,FALSE)&gt;$AE25,0,IF(VLOOKUP(AJ$3,角色属性总表!$B:$F,5,FALSE)=$AE25,AJ$2,IF(AJ24=1,1,AJ24+AJ$2)))</f>
        <v>0</v>
      </c>
      <c r="AK25">
        <f>IF(VLOOKUP(AK$3,角色属性总表!$B:$F,5,FALSE)&gt;$AE25,0,IF(VLOOKUP(AK$3,角色属性总表!$B:$F,5,FALSE)=$AE25,AK$2,IF(AK24=1,1,AK24+AK$2)))</f>
        <v>1</v>
      </c>
    </row>
    <row r="26" spans="2:37" x14ac:dyDescent="0.15">
      <c r="B26">
        <v>23</v>
      </c>
      <c r="C26">
        <f t="shared" si="1"/>
        <v>594</v>
      </c>
      <c r="D26">
        <f t="shared" si="2"/>
        <v>332.99999999999994</v>
      </c>
      <c r="E26">
        <f t="shared" si="3"/>
        <v>452.25</v>
      </c>
      <c r="F26">
        <f t="shared" si="4"/>
        <v>285.75</v>
      </c>
      <c r="G26">
        <f t="shared" si="5"/>
        <v>33.299999999999997</v>
      </c>
      <c r="H26">
        <f t="shared" si="5"/>
        <v>0</v>
      </c>
      <c r="J26" t="str">
        <f ca="1">LOOKUP(B26,角色间职业划分!$A$23:$B$31,角色间职业划分!$C$23:$C$32)</f>
        <v>绿</v>
      </c>
      <c r="K26">
        <f ca="1">VLOOKUP(J26,角色间职业划分!$A$14:$B$20,2,FALSE)</f>
        <v>1</v>
      </c>
      <c r="L26">
        <f ca="1">LOOKUP(B26,角色间职业划分!$A$24:$B$31,角色间职业划分!$E$24:$E$30)+L25</f>
        <v>1</v>
      </c>
      <c r="M26">
        <f>SUM(C26:G26)/VLOOKUP(角色属性总表!$F$8,角色间职业划分!$A$14:$B$21,2,FALSE)</f>
        <v>1415.25</v>
      </c>
      <c r="N26">
        <f t="shared" si="7"/>
        <v>5283.6</v>
      </c>
      <c r="P26" s="9">
        <f t="shared" ca="1" si="8"/>
        <v>1415.25</v>
      </c>
      <c r="Q26" s="9">
        <f t="shared" ca="1" si="9"/>
        <v>5283.6</v>
      </c>
      <c r="S26" s="9">
        <f>防御值!U33</f>
        <v>1</v>
      </c>
      <c r="U26">
        <v>23</v>
      </c>
      <c r="V26">
        <f>角色属性总表!AH33</f>
        <v>594</v>
      </c>
      <c r="W26">
        <f>角色属性总表!AO33</f>
        <v>332.99999999999994</v>
      </c>
      <c r="X26">
        <f>角色属性总表!BB33</f>
        <v>452.25</v>
      </c>
      <c r="Y26">
        <f>角色属性总表!BP33</f>
        <v>285.75</v>
      </c>
      <c r="Z26">
        <f>角色属性总表!BI33</f>
        <v>332.99999999999994</v>
      </c>
      <c r="AA26">
        <f>角色属性总表!AV33</f>
        <v>0</v>
      </c>
      <c r="AE26">
        <v>23</v>
      </c>
      <c r="AF26">
        <f>IF(VLOOKUP(AF$3,角色属性总表!$B:$F,5,FALSE)&gt;$AE26,0,IF(VLOOKUP(AF$3,角色属性总表!$B:$F,5,FALSE)=$AE26,AF$2,IF(AF25=1,1,AF25+AF$2)))</f>
        <v>1</v>
      </c>
      <c r="AG26">
        <f>IF(VLOOKUP(AG$3,角色属性总表!$B:$F,5,FALSE)&gt;$AE26,0,IF(VLOOKUP(AG$3,角色属性总表!$B:$F,5,FALSE)=$AE26,AG$2,IF(AG25=1,1,AG25+AG$2)))</f>
        <v>1</v>
      </c>
      <c r="AH26">
        <f>IF(VLOOKUP(AH$3,角色属性总表!$B:$F,5,FALSE)&gt;$AE26,0,IF(VLOOKUP(AH$3,角色属性总表!$B:$F,5,FALSE)=$AE26,AH$2,IF(AH25=1,1,AH25+AH$2)))</f>
        <v>1</v>
      </c>
      <c r="AI26">
        <f>IF(VLOOKUP(AI$3,角色属性总表!$B:$F,5,FALSE)&gt;$AE26,0,IF(VLOOKUP(AI$3,角色属性总表!$B:$F,5,FALSE)=$AE26,AI$2,IF(AI25=1,1,AI25+AI$2)))</f>
        <v>1</v>
      </c>
      <c r="AJ26">
        <f>IF(VLOOKUP(AJ$3,角色属性总表!$B:$F,5,FALSE)&gt;$AE26,0,IF(VLOOKUP(AJ$3,角色属性总表!$B:$F,5,FALSE)=$AE26,AJ$2,IF(AJ25=1,1,AJ25+AJ$2)))</f>
        <v>0.1</v>
      </c>
      <c r="AK26">
        <f>IF(VLOOKUP(AK$3,角色属性总表!$B:$F,5,FALSE)&gt;$AE26,0,IF(VLOOKUP(AK$3,角色属性总表!$B:$F,5,FALSE)=$AE26,AK$2,IF(AK25=1,1,AK25+AK$2)))</f>
        <v>1</v>
      </c>
    </row>
    <row r="27" spans="2:37" x14ac:dyDescent="0.15">
      <c r="B27">
        <v>24</v>
      </c>
      <c r="C27">
        <f t="shared" si="1"/>
        <v>612</v>
      </c>
      <c r="D27">
        <f t="shared" si="2"/>
        <v>353.99999999999994</v>
      </c>
      <c r="E27">
        <f t="shared" si="3"/>
        <v>490.50000000000006</v>
      </c>
      <c r="F27">
        <f t="shared" si="4"/>
        <v>313.49999999999994</v>
      </c>
      <c r="G27">
        <f t="shared" si="5"/>
        <v>70.8</v>
      </c>
      <c r="H27">
        <f t="shared" si="5"/>
        <v>0</v>
      </c>
      <c r="J27" t="str">
        <f ca="1">LOOKUP(B27,角色间职业划分!$A$23:$B$31,角色间职业划分!$C$23:$C$32)</f>
        <v>绿</v>
      </c>
      <c r="K27">
        <f ca="1">VLOOKUP(J27,角色间职业划分!$A$14:$B$20,2,FALSE)</f>
        <v>1</v>
      </c>
      <c r="L27">
        <f ca="1">LOOKUP(B27,角色间职业划分!$A$24:$B$31,角色间职业划分!$E$24:$E$30)+L26</f>
        <v>1</v>
      </c>
      <c r="M27">
        <f>SUM(C27:G27)/VLOOKUP(角色属性总表!$F$8,角色间职业划分!$A$14:$B$21,2,FALSE)</f>
        <v>1534</v>
      </c>
      <c r="N27">
        <f t="shared" si="7"/>
        <v>5726.9333333333334</v>
      </c>
      <c r="P27" s="9">
        <f t="shared" ca="1" si="8"/>
        <v>1534</v>
      </c>
      <c r="Q27" s="9">
        <f t="shared" ca="1" si="9"/>
        <v>5726.9333333333334</v>
      </c>
      <c r="S27" s="9">
        <f>防御值!U34</f>
        <v>1</v>
      </c>
      <c r="U27">
        <v>24</v>
      </c>
      <c r="V27">
        <f>角色属性总表!AH34</f>
        <v>612</v>
      </c>
      <c r="W27">
        <f>角色属性总表!AO34</f>
        <v>353.99999999999994</v>
      </c>
      <c r="X27">
        <f>角色属性总表!BB34</f>
        <v>490.50000000000006</v>
      </c>
      <c r="Y27">
        <f>角色属性总表!BP34</f>
        <v>313.49999999999994</v>
      </c>
      <c r="Z27">
        <f>角色属性总表!BI34</f>
        <v>353.99999999999994</v>
      </c>
      <c r="AA27">
        <f>角色属性总表!AV34</f>
        <v>0</v>
      </c>
      <c r="AE27">
        <v>24</v>
      </c>
      <c r="AF27">
        <f>IF(VLOOKUP(AF$3,角色属性总表!$B:$F,5,FALSE)&gt;$AE27,0,IF(VLOOKUP(AF$3,角色属性总表!$B:$F,5,FALSE)=$AE27,AF$2,IF(AF26=1,1,AF26+AF$2)))</f>
        <v>1</v>
      </c>
      <c r="AG27">
        <f>IF(VLOOKUP(AG$3,角色属性总表!$B:$F,5,FALSE)&gt;$AE27,0,IF(VLOOKUP(AG$3,角色属性总表!$B:$F,5,FALSE)=$AE27,AG$2,IF(AG26=1,1,AG26+AG$2)))</f>
        <v>1</v>
      </c>
      <c r="AH27">
        <f>IF(VLOOKUP(AH$3,角色属性总表!$B:$F,5,FALSE)&gt;$AE27,0,IF(VLOOKUP(AH$3,角色属性总表!$B:$F,5,FALSE)=$AE27,AH$2,IF(AH26=1,1,AH26+AH$2)))</f>
        <v>1</v>
      </c>
      <c r="AI27">
        <f>IF(VLOOKUP(AI$3,角色属性总表!$B:$F,5,FALSE)&gt;$AE27,0,IF(VLOOKUP(AI$3,角色属性总表!$B:$F,5,FALSE)=$AE27,AI$2,IF(AI26=1,1,AI26+AI$2)))</f>
        <v>1</v>
      </c>
      <c r="AJ27">
        <f>IF(VLOOKUP(AJ$3,角色属性总表!$B:$F,5,FALSE)&gt;$AE27,0,IF(VLOOKUP(AJ$3,角色属性总表!$B:$F,5,FALSE)=$AE27,AJ$2,IF(AJ26=1,1,AJ26+AJ$2)))</f>
        <v>0.2</v>
      </c>
      <c r="AK27">
        <f>IF(VLOOKUP(AK$3,角色属性总表!$B:$F,5,FALSE)&gt;$AE27,0,IF(VLOOKUP(AK$3,角色属性总表!$B:$F,5,FALSE)=$AE27,AK$2,IF(AK26=1,1,AK26+AK$2)))</f>
        <v>1</v>
      </c>
    </row>
    <row r="28" spans="2:37" x14ac:dyDescent="0.15">
      <c r="B28">
        <v>25</v>
      </c>
      <c r="C28">
        <f t="shared" si="1"/>
        <v>630</v>
      </c>
      <c r="D28">
        <f t="shared" si="2"/>
        <v>374.99999999999989</v>
      </c>
      <c r="E28">
        <f t="shared" si="3"/>
        <v>528.75</v>
      </c>
      <c r="F28">
        <f t="shared" si="4"/>
        <v>341.25</v>
      </c>
      <c r="G28">
        <f t="shared" si="5"/>
        <v>112.49999999999999</v>
      </c>
      <c r="H28">
        <f t="shared" si="5"/>
        <v>0</v>
      </c>
      <c r="J28" t="str">
        <f ca="1">LOOKUP(B28,角色间职业划分!$A$23:$B$31,角色间职业划分!$C$23:$C$32)</f>
        <v>绿</v>
      </c>
      <c r="K28">
        <f ca="1">VLOOKUP(J28,角色间职业划分!$A$14:$B$20,2,FALSE)</f>
        <v>1</v>
      </c>
      <c r="L28">
        <f ca="1">LOOKUP(B28,角色间职业划分!$A$24:$B$31,角色间职业划分!$E$24:$E$30)+L27</f>
        <v>1</v>
      </c>
      <c r="M28">
        <f>SUM(C28:G28)/VLOOKUP(角色属性总表!$F$8,角色间职业划分!$A$14:$B$21,2,FALSE)</f>
        <v>1656.25</v>
      </c>
      <c r="N28">
        <f t="shared" si="7"/>
        <v>6183.333333333333</v>
      </c>
      <c r="P28" s="9">
        <f t="shared" ca="1" si="8"/>
        <v>1656.25</v>
      </c>
      <c r="Q28" s="9">
        <f t="shared" ca="1" si="9"/>
        <v>6183.333333333333</v>
      </c>
      <c r="S28" s="9">
        <f>防御值!U35</f>
        <v>1</v>
      </c>
      <c r="U28">
        <v>25</v>
      </c>
      <c r="V28">
        <f>角色属性总表!AH35</f>
        <v>630</v>
      </c>
      <c r="W28">
        <f>角色属性总表!AO35</f>
        <v>374.99999999999989</v>
      </c>
      <c r="X28">
        <f>角色属性总表!BB35</f>
        <v>528.75</v>
      </c>
      <c r="Y28">
        <f>角色属性总表!BP35</f>
        <v>341.25</v>
      </c>
      <c r="Z28">
        <f>角色属性总表!BI35</f>
        <v>374.99999999999989</v>
      </c>
      <c r="AA28">
        <f>角色属性总表!AV35</f>
        <v>0</v>
      </c>
      <c r="AE28">
        <v>25</v>
      </c>
      <c r="AF28">
        <f>IF(VLOOKUP(AF$3,角色属性总表!$B:$F,5,FALSE)&gt;$AE28,0,IF(VLOOKUP(AF$3,角色属性总表!$B:$F,5,FALSE)=$AE28,AF$2,IF(AF27=1,1,AF27+AF$2)))</f>
        <v>1</v>
      </c>
      <c r="AG28">
        <f>IF(VLOOKUP(AG$3,角色属性总表!$B:$F,5,FALSE)&gt;$AE28,0,IF(VLOOKUP(AG$3,角色属性总表!$B:$F,5,FALSE)=$AE28,AG$2,IF(AG27=1,1,AG27+AG$2)))</f>
        <v>1</v>
      </c>
      <c r="AH28">
        <f>IF(VLOOKUP(AH$3,角色属性总表!$B:$F,5,FALSE)&gt;$AE28,0,IF(VLOOKUP(AH$3,角色属性总表!$B:$F,5,FALSE)=$AE28,AH$2,IF(AH27=1,1,AH27+AH$2)))</f>
        <v>1</v>
      </c>
      <c r="AI28">
        <f>IF(VLOOKUP(AI$3,角色属性总表!$B:$F,5,FALSE)&gt;$AE28,0,IF(VLOOKUP(AI$3,角色属性总表!$B:$F,5,FALSE)=$AE28,AI$2,IF(AI27=1,1,AI27+AI$2)))</f>
        <v>1</v>
      </c>
      <c r="AJ28">
        <f>IF(VLOOKUP(AJ$3,角色属性总表!$B:$F,5,FALSE)&gt;$AE28,0,IF(VLOOKUP(AJ$3,角色属性总表!$B:$F,5,FALSE)=$AE28,AJ$2,IF(AJ27=1,1,AJ27+AJ$2)))</f>
        <v>0.30000000000000004</v>
      </c>
      <c r="AK28">
        <f>IF(VLOOKUP(AK$3,角色属性总表!$B:$F,5,FALSE)&gt;$AE28,0,IF(VLOOKUP(AK$3,角色属性总表!$B:$F,5,FALSE)=$AE28,AK$2,IF(AK27=1,1,AK27+AK$2)))</f>
        <v>1</v>
      </c>
    </row>
    <row r="29" spans="2:37" x14ac:dyDescent="0.15">
      <c r="B29">
        <v>26</v>
      </c>
      <c r="C29">
        <f t="shared" si="1"/>
        <v>648</v>
      </c>
      <c r="D29">
        <f t="shared" si="2"/>
        <v>395.99999999999989</v>
      </c>
      <c r="E29">
        <f t="shared" si="3"/>
        <v>567</v>
      </c>
      <c r="F29">
        <f t="shared" si="4"/>
        <v>368.99999999999994</v>
      </c>
      <c r="G29">
        <f t="shared" si="5"/>
        <v>158.39999999999998</v>
      </c>
      <c r="H29">
        <f t="shared" si="5"/>
        <v>0</v>
      </c>
      <c r="J29" t="str">
        <f ca="1">LOOKUP(B29,角色间职业划分!$A$23:$B$31,角色间职业划分!$C$23:$C$32)</f>
        <v>绿</v>
      </c>
      <c r="K29">
        <f ca="1">VLOOKUP(J29,角色间职业划分!$A$14:$B$20,2,FALSE)</f>
        <v>1</v>
      </c>
      <c r="L29">
        <f ca="1">LOOKUP(B29,角色间职业划分!$A$24:$B$31,角色间职业划分!$E$24:$E$30)+L28</f>
        <v>1</v>
      </c>
      <c r="M29">
        <f>SUM(C29:G29)/VLOOKUP(角色属性总表!$F$8,角色间职业划分!$A$14:$B$21,2,FALSE)</f>
        <v>1782.0000000000002</v>
      </c>
      <c r="N29">
        <f t="shared" si="7"/>
        <v>6652.8</v>
      </c>
      <c r="P29" s="9">
        <f t="shared" ca="1" si="8"/>
        <v>1782.0000000000002</v>
      </c>
      <c r="Q29" s="9">
        <f t="shared" ca="1" si="9"/>
        <v>6652.8</v>
      </c>
      <c r="S29" s="9">
        <f>防御值!U36</f>
        <v>1</v>
      </c>
      <c r="U29">
        <v>26</v>
      </c>
      <c r="V29">
        <f>角色属性总表!AH36</f>
        <v>648</v>
      </c>
      <c r="W29">
        <f>角色属性总表!AO36</f>
        <v>395.99999999999989</v>
      </c>
      <c r="X29">
        <f>角色属性总表!BB36</f>
        <v>567</v>
      </c>
      <c r="Y29">
        <f>角色属性总表!BP36</f>
        <v>368.99999999999994</v>
      </c>
      <c r="Z29">
        <f>角色属性总表!BI36</f>
        <v>395.99999999999989</v>
      </c>
      <c r="AA29">
        <f>角色属性总表!AV36</f>
        <v>0</v>
      </c>
      <c r="AE29">
        <v>26</v>
      </c>
      <c r="AF29">
        <f>IF(VLOOKUP(AF$3,角色属性总表!$B:$F,5,FALSE)&gt;$AE29,0,IF(VLOOKUP(AF$3,角色属性总表!$B:$F,5,FALSE)=$AE29,AF$2,IF(AF28=1,1,AF28+AF$2)))</f>
        <v>1</v>
      </c>
      <c r="AG29">
        <f>IF(VLOOKUP(AG$3,角色属性总表!$B:$F,5,FALSE)&gt;$AE29,0,IF(VLOOKUP(AG$3,角色属性总表!$B:$F,5,FALSE)=$AE29,AG$2,IF(AG28=1,1,AG28+AG$2)))</f>
        <v>1</v>
      </c>
      <c r="AH29">
        <f>IF(VLOOKUP(AH$3,角色属性总表!$B:$F,5,FALSE)&gt;$AE29,0,IF(VLOOKUP(AH$3,角色属性总表!$B:$F,5,FALSE)=$AE29,AH$2,IF(AH28=1,1,AH28+AH$2)))</f>
        <v>1</v>
      </c>
      <c r="AI29">
        <f>IF(VLOOKUP(AI$3,角色属性总表!$B:$F,5,FALSE)&gt;$AE29,0,IF(VLOOKUP(AI$3,角色属性总表!$B:$F,5,FALSE)=$AE29,AI$2,IF(AI28=1,1,AI28+AI$2)))</f>
        <v>1</v>
      </c>
      <c r="AJ29">
        <f>IF(VLOOKUP(AJ$3,角色属性总表!$B:$F,5,FALSE)&gt;$AE29,0,IF(VLOOKUP(AJ$3,角色属性总表!$B:$F,5,FALSE)=$AE29,AJ$2,IF(AJ28=1,1,AJ28+AJ$2)))</f>
        <v>0.4</v>
      </c>
      <c r="AK29">
        <f>IF(VLOOKUP(AK$3,角色属性总表!$B:$F,5,FALSE)&gt;$AE29,0,IF(VLOOKUP(AK$3,角色属性总表!$B:$F,5,FALSE)=$AE29,AK$2,IF(AK28=1,1,AK28+AK$2)))</f>
        <v>1</v>
      </c>
    </row>
    <row r="30" spans="2:37" x14ac:dyDescent="0.15">
      <c r="B30">
        <v>27</v>
      </c>
      <c r="C30">
        <f t="shared" si="1"/>
        <v>666</v>
      </c>
      <c r="D30">
        <f t="shared" si="2"/>
        <v>416.99999999999989</v>
      </c>
      <c r="E30">
        <f t="shared" si="3"/>
        <v>605.25</v>
      </c>
      <c r="F30">
        <f t="shared" si="4"/>
        <v>396.74999999999994</v>
      </c>
      <c r="G30">
        <f t="shared" si="5"/>
        <v>208.49999999999994</v>
      </c>
      <c r="H30">
        <f t="shared" si="5"/>
        <v>0</v>
      </c>
      <c r="J30" t="str">
        <f ca="1">LOOKUP(B30,角色间职业划分!$A$23:$B$31,角色间职业划分!$C$23:$C$32)</f>
        <v>绿</v>
      </c>
      <c r="K30">
        <f ca="1">VLOOKUP(J30,角色间职业划分!$A$14:$B$20,2,FALSE)</f>
        <v>1</v>
      </c>
      <c r="L30">
        <f ca="1">LOOKUP(B30,角色间职业划分!$A$24:$B$31,角色间职业划分!$E$24:$E$30)+L29</f>
        <v>1</v>
      </c>
      <c r="M30">
        <f>SUM(C30:G30)/VLOOKUP(角色属性总表!$F$8,角色间职业划分!$A$14:$B$21,2,FALSE)</f>
        <v>1911.25</v>
      </c>
      <c r="N30">
        <f t="shared" si="7"/>
        <v>7135.3333333333339</v>
      </c>
      <c r="P30" s="9">
        <f t="shared" ca="1" si="8"/>
        <v>1911.25</v>
      </c>
      <c r="Q30" s="9">
        <f t="shared" ca="1" si="9"/>
        <v>7135.3333333333339</v>
      </c>
      <c r="S30" s="9">
        <f>防御值!U37</f>
        <v>1</v>
      </c>
      <c r="U30">
        <v>27</v>
      </c>
      <c r="V30">
        <f>角色属性总表!AH37</f>
        <v>666</v>
      </c>
      <c r="W30">
        <f>角色属性总表!AO37</f>
        <v>416.99999999999989</v>
      </c>
      <c r="X30">
        <f>角色属性总表!BB37</f>
        <v>605.25</v>
      </c>
      <c r="Y30">
        <f>角色属性总表!BP37</f>
        <v>396.74999999999994</v>
      </c>
      <c r="Z30">
        <f>角色属性总表!BI37</f>
        <v>416.99999999999989</v>
      </c>
      <c r="AA30">
        <f>角色属性总表!AV37</f>
        <v>0</v>
      </c>
      <c r="AE30">
        <v>27</v>
      </c>
      <c r="AF30">
        <f>IF(VLOOKUP(AF$3,角色属性总表!$B:$F,5,FALSE)&gt;$AE30,0,IF(VLOOKUP(AF$3,角色属性总表!$B:$F,5,FALSE)=$AE30,AF$2,IF(AF29=1,1,AF29+AF$2)))</f>
        <v>1</v>
      </c>
      <c r="AG30">
        <f>IF(VLOOKUP(AG$3,角色属性总表!$B:$F,5,FALSE)&gt;$AE30,0,IF(VLOOKUP(AG$3,角色属性总表!$B:$F,5,FALSE)=$AE30,AG$2,IF(AG29=1,1,AG29+AG$2)))</f>
        <v>1</v>
      </c>
      <c r="AH30">
        <f>IF(VLOOKUP(AH$3,角色属性总表!$B:$F,5,FALSE)&gt;$AE30,0,IF(VLOOKUP(AH$3,角色属性总表!$B:$F,5,FALSE)=$AE30,AH$2,IF(AH29=1,1,AH29+AH$2)))</f>
        <v>1</v>
      </c>
      <c r="AI30">
        <f>IF(VLOOKUP(AI$3,角色属性总表!$B:$F,5,FALSE)&gt;$AE30,0,IF(VLOOKUP(AI$3,角色属性总表!$B:$F,5,FALSE)=$AE30,AI$2,IF(AI29=1,1,AI29+AI$2)))</f>
        <v>1</v>
      </c>
      <c r="AJ30">
        <f>IF(VLOOKUP(AJ$3,角色属性总表!$B:$F,5,FALSE)&gt;$AE30,0,IF(VLOOKUP(AJ$3,角色属性总表!$B:$F,5,FALSE)=$AE30,AJ$2,IF(AJ29=1,1,AJ29+AJ$2)))</f>
        <v>0.5</v>
      </c>
      <c r="AK30">
        <f>IF(VLOOKUP(AK$3,角色属性总表!$B:$F,5,FALSE)&gt;$AE30,0,IF(VLOOKUP(AK$3,角色属性总表!$B:$F,5,FALSE)=$AE30,AK$2,IF(AK29=1,1,AK29+AK$2)))</f>
        <v>1</v>
      </c>
    </row>
    <row r="31" spans="2:37" x14ac:dyDescent="0.15">
      <c r="B31">
        <v>28</v>
      </c>
      <c r="C31">
        <f t="shared" si="1"/>
        <v>684</v>
      </c>
      <c r="D31">
        <f t="shared" si="2"/>
        <v>437.99999999999983</v>
      </c>
      <c r="E31">
        <f t="shared" si="3"/>
        <v>643.5</v>
      </c>
      <c r="F31">
        <f t="shared" si="4"/>
        <v>424.49999999999989</v>
      </c>
      <c r="G31">
        <f t="shared" si="5"/>
        <v>262.7999999999999</v>
      </c>
      <c r="H31">
        <f t="shared" si="5"/>
        <v>0</v>
      </c>
      <c r="J31" t="str">
        <f ca="1">LOOKUP(B31,角色间职业划分!$A$23:$B$31,角色间职业划分!$C$23:$C$32)</f>
        <v>绿</v>
      </c>
      <c r="K31">
        <f ca="1">VLOOKUP(J31,角色间职业划分!$A$14:$B$20,2,FALSE)</f>
        <v>1</v>
      </c>
      <c r="L31">
        <f ca="1">LOOKUP(B31,角色间职业划分!$A$24:$B$31,角色间职业划分!$E$24:$E$30)+L30</f>
        <v>1</v>
      </c>
      <c r="M31">
        <f>SUM(C31:G31)/VLOOKUP(角色属性总表!$F$8,角色间职业划分!$A$14:$B$21,2,FALSE)</f>
        <v>2043.9999999999995</v>
      </c>
      <c r="N31">
        <f t="shared" si="7"/>
        <v>7630.9333333333316</v>
      </c>
      <c r="P31" s="9">
        <f t="shared" ca="1" si="8"/>
        <v>2043.9999999999995</v>
      </c>
      <c r="Q31" s="9">
        <f t="shared" ca="1" si="9"/>
        <v>7630.9333333333316</v>
      </c>
      <c r="S31" s="9">
        <f>防御值!U38</f>
        <v>1</v>
      </c>
      <c r="U31">
        <v>28</v>
      </c>
      <c r="V31">
        <f>角色属性总表!AH38</f>
        <v>684</v>
      </c>
      <c r="W31">
        <f>角色属性总表!AO38</f>
        <v>437.99999999999983</v>
      </c>
      <c r="X31">
        <f>角色属性总表!BB38</f>
        <v>643.5</v>
      </c>
      <c r="Y31">
        <f>角色属性总表!BP38</f>
        <v>424.49999999999989</v>
      </c>
      <c r="Z31">
        <f>角色属性总表!BI38</f>
        <v>437.99999999999983</v>
      </c>
      <c r="AA31">
        <f>角色属性总表!AV38</f>
        <v>0</v>
      </c>
      <c r="AE31">
        <v>28</v>
      </c>
      <c r="AF31">
        <f>IF(VLOOKUP(AF$3,角色属性总表!$B:$F,5,FALSE)&gt;$AE31,0,IF(VLOOKUP(AF$3,角色属性总表!$B:$F,5,FALSE)=$AE31,AF$2,IF(AF30=1,1,AF30+AF$2)))</f>
        <v>1</v>
      </c>
      <c r="AG31">
        <f>IF(VLOOKUP(AG$3,角色属性总表!$B:$F,5,FALSE)&gt;$AE31,0,IF(VLOOKUP(AG$3,角色属性总表!$B:$F,5,FALSE)=$AE31,AG$2,IF(AG30=1,1,AG30+AG$2)))</f>
        <v>1</v>
      </c>
      <c r="AH31">
        <f>IF(VLOOKUP(AH$3,角色属性总表!$B:$F,5,FALSE)&gt;$AE31,0,IF(VLOOKUP(AH$3,角色属性总表!$B:$F,5,FALSE)=$AE31,AH$2,IF(AH30=1,1,AH30+AH$2)))</f>
        <v>1</v>
      </c>
      <c r="AI31">
        <f>IF(VLOOKUP(AI$3,角色属性总表!$B:$F,5,FALSE)&gt;$AE31,0,IF(VLOOKUP(AI$3,角色属性总表!$B:$F,5,FALSE)=$AE31,AI$2,IF(AI30=1,1,AI30+AI$2)))</f>
        <v>1</v>
      </c>
      <c r="AJ31">
        <f>IF(VLOOKUP(AJ$3,角色属性总表!$B:$F,5,FALSE)&gt;$AE31,0,IF(VLOOKUP(AJ$3,角色属性总表!$B:$F,5,FALSE)=$AE31,AJ$2,IF(AJ30=1,1,AJ30+AJ$2)))</f>
        <v>0.6</v>
      </c>
      <c r="AK31">
        <f>IF(VLOOKUP(AK$3,角色属性总表!$B:$F,5,FALSE)&gt;$AE31,0,IF(VLOOKUP(AK$3,角色属性总表!$B:$F,5,FALSE)=$AE31,AK$2,IF(AK30=1,1,AK30+AK$2)))</f>
        <v>1</v>
      </c>
    </row>
    <row r="32" spans="2:37" x14ac:dyDescent="0.15">
      <c r="B32">
        <v>29</v>
      </c>
      <c r="C32">
        <f t="shared" si="1"/>
        <v>702</v>
      </c>
      <c r="D32">
        <f t="shared" si="2"/>
        <v>458.99999999999989</v>
      </c>
      <c r="E32">
        <f t="shared" si="3"/>
        <v>681.75</v>
      </c>
      <c r="F32">
        <f t="shared" si="4"/>
        <v>452.24999999999989</v>
      </c>
      <c r="G32">
        <f t="shared" si="5"/>
        <v>321.2999999999999</v>
      </c>
      <c r="H32">
        <f t="shared" si="5"/>
        <v>0</v>
      </c>
      <c r="J32" t="str">
        <f ca="1">LOOKUP(B32,角色间职业划分!$A$23:$B$31,角色间职业划分!$C$23:$C$32)</f>
        <v>绿</v>
      </c>
      <c r="K32">
        <f ca="1">VLOOKUP(J32,角色间职业划分!$A$14:$B$20,2,FALSE)</f>
        <v>1</v>
      </c>
      <c r="L32">
        <f ca="1">LOOKUP(B32,角色间职业划分!$A$24:$B$31,角色间职业划分!$E$24:$E$30)+L31</f>
        <v>1</v>
      </c>
      <c r="M32">
        <f>SUM(C32:G32)/VLOOKUP(角色属性总表!$F$8,角色间职业划分!$A$14:$B$21,2,FALSE)</f>
        <v>2180.25</v>
      </c>
      <c r="N32">
        <f t="shared" si="7"/>
        <v>8139.6</v>
      </c>
      <c r="P32" s="9">
        <f t="shared" ca="1" si="8"/>
        <v>2180.25</v>
      </c>
      <c r="Q32" s="9">
        <f t="shared" ca="1" si="9"/>
        <v>8139.6</v>
      </c>
      <c r="S32" s="9">
        <f>防御值!U39</f>
        <v>1</v>
      </c>
      <c r="U32">
        <v>29</v>
      </c>
      <c r="V32">
        <f>角色属性总表!AH39</f>
        <v>702</v>
      </c>
      <c r="W32">
        <f>角色属性总表!AO39</f>
        <v>458.99999999999989</v>
      </c>
      <c r="X32">
        <f>角色属性总表!BB39</f>
        <v>681.75</v>
      </c>
      <c r="Y32">
        <f>角色属性总表!BP39</f>
        <v>452.24999999999989</v>
      </c>
      <c r="Z32">
        <f>角色属性总表!BI39</f>
        <v>458.99999999999989</v>
      </c>
      <c r="AA32">
        <f>角色属性总表!AV39</f>
        <v>0</v>
      </c>
      <c r="AE32">
        <v>29</v>
      </c>
      <c r="AF32">
        <f>IF(VLOOKUP(AF$3,角色属性总表!$B:$F,5,FALSE)&gt;$AE32,0,IF(VLOOKUP(AF$3,角色属性总表!$B:$F,5,FALSE)=$AE32,AF$2,IF(AF31=1,1,AF31+AF$2)))</f>
        <v>1</v>
      </c>
      <c r="AG32">
        <f>IF(VLOOKUP(AG$3,角色属性总表!$B:$F,5,FALSE)&gt;$AE32,0,IF(VLOOKUP(AG$3,角色属性总表!$B:$F,5,FALSE)=$AE32,AG$2,IF(AG31=1,1,AG31+AG$2)))</f>
        <v>1</v>
      </c>
      <c r="AH32">
        <f>IF(VLOOKUP(AH$3,角色属性总表!$B:$F,5,FALSE)&gt;$AE32,0,IF(VLOOKUP(AH$3,角色属性总表!$B:$F,5,FALSE)=$AE32,AH$2,IF(AH31=1,1,AH31+AH$2)))</f>
        <v>1</v>
      </c>
      <c r="AI32">
        <f>IF(VLOOKUP(AI$3,角色属性总表!$B:$F,5,FALSE)&gt;$AE32,0,IF(VLOOKUP(AI$3,角色属性总表!$B:$F,5,FALSE)=$AE32,AI$2,IF(AI31=1,1,AI31+AI$2)))</f>
        <v>1</v>
      </c>
      <c r="AJ32">
        <f>IF(VLOOKUP(AJ$3,角色属性总表!$B:$F,5,FALSE)&gt;$AE32,0,IF(VLOOKUP(AJ$3,角色属性总表!$B:$F,5,FALSE)=$AE32,AJ$2,IF(AJ31=1,1,AJ31+AJ$2)))</f>
        <v>0.7</v>
      </c>
      <c r="AK32">
        <f>IF(VLOOKUP(AK$3,角色属性总表!$B:$F,5,FALSE)&gt;$AE32,0,IF(VLOOKUP(AK$3,角色属性总表!$B:$F,5,FALSE)=$AE32,AK$2,IF(AK31=1,1,AK31+AK$2)))</f>
        <v>1</v>
      </c>
    </row>
    <row r="33" spans="2:37" x14ac:dyDescent="0.15">
      <c r="B33">
        <v>30</v>
      </c>
      <c r="C33">
        <f t="shared" si="1"/>
        <v>720</v>
      </c>
      <c r="D33">
        <f t="shared" si="2"/>
        <v>479.99999999999983</v>
      </c>
      <c r="E33">
        <f t="shared" si="3"/>
        <v>720</v>
      </c>
      <c r="F33">
        <f t="shared" si="4"/>
        <v>479.99999999999994</v>
      </c>
      <c r="G33">
        <f t="shared" si="5"/>
        <v>383.99999999999983</v>
      </c>
      <c r="H33">
        <f t="shared" si="5"/>
        <v>0</v>
      </c>
      <c r="J33" t="str">
        <f ca="1">LOOKUP(B33,角色间职业划分!$A$23:$B$31,角色间职业划分!$C$23:$C$32)</f>
        <v>绿</v>
      </c>
      <c r="K33">
        <f ca="1">VLOOKUP(J33,角色间职业划分!$A$14:$B$20,2,FALSE)</f>
        <v>1</v>
      </c>
      <c r="L33">
        <f ca="1">LOOKUP(B33,角色间职业划分!$A$24:$B$31,角色间职业划分!$E$24:$E$30)+L32</f>
        <v>1</v>
      </c>
      <c r="M33">
        <f>SUM(C33:G33)/VLOOKUP(角色属性总表!$F$8,角色间职业划分!$A$14:$B$21,2,FALSE)</f>
        <v>2319.9999999999995</v>
      </c>
      <c r="N33">
        <f t="shared" si="7"/>
        <v>8661.3333333333321</v>
      </c>
      <c r="P33" s="9">
        <f t="shared" ca="1" si="8"/>
        <v>2319.9999999999995</v>
      </c>
      <c r="Q33" s="9">
        <f t="shared" ca="1" si="9"/>
        <v>8661.3333333333321</v>
      </c>
      <c r="S33" s="9">
        <f>防御值!U40</f>
        <v>1</v>
      </c>
      <c r="U33">
        <v>30</v>
      </c>
      <c r="V33">
        <f>角色属性总表!AH40</f>
        <v>720</v>
      </c>
      <c r="W33">
        <f>角色属性总表!AO40</f>
        <v>479.99999999999983</v>
      </c>
      <c r="X33">
        <f>角色属性总表!BB40</f>
        <v>720</v>
      </c>
      <c r="Y33">
        <f>角色属性总表!BP40</f>
        <v>479.99999999999994</v>
      </c>
      <c r="Z33">
        <f>角色属性总表!BI40</f>
        <v>479.99999999999983</v>
      </c>
      <c r="AA33">
        <f>角色属性总表!AV40</f>
        <v>0</v>
      </c>
      <c r="AE33">
        <v>30</v>
      </c>
      <c r="AF33">
        <f>IF(VLOOKUP(AF$3,角色属性总表!$B:$F,5,FALSE)&gt;$AE33,0,IF(VLOOKUP(AF$3,角色属性总表!$B:$F,5,FALSE)=$AE33,AF$2,IF(AF32=1,1,AF32+AF$2)))</f>
        <v>1</v>
      </c>
      <c r="AG33">
        <f>IF(VLOOKUP(AG$3,角色属性总表!$B:$F,5,FALSE)&gt;$AE33,0,IF(VLOOKUP(AG$3,角色属性总表!$B:$F,5,FALSE)=$AE33,AG$2,IF(AG32=1,1,AG32+AG$2)))</f>
        <v>1</v>
      </c>
      <c r="AH33">
        <f>IF(VLOOKUP(AH$3,角色属性总表!$B:$F,5,FALSE)&gt;$AE33,0,IF(VLOOKUP(AH$3,角色属性总表!$B:$F,5,FALSE)=$AE33,AH$2,IF(AH32=1,1,AH32+AH$2)))</f>
        <v>1</v>
      </c>
      <c r="AI33">
        <f>IF(VLOOKUP(AI$3,角色属性总表!$B:$F,5,FALSE)&gt;$AE33,0,IF(VLOOKUP(AI$3,角色属性总表!$B:$F,5,FALSE)=$AE33,AI$2,IF(AI32=1,1,AI32+AI$2)))</f>
        <v>1</v>
      </c>
      <c r="AJ33">
        <f>IF(VLOOKUP(AJ$3,角色属性总表!$B:$F,5,FALSE)&gt;$AE33,0,IF(VLOOKUP(AJ$3,角色属性总表!$B:$F,5,FALSE)=$AE33,AJ$2,IF(AJ32=1,1,AJ32+AJ$2)))</f>
        <v>0.79999999999999993</v>
      </c>
      <c r="AK33">
        <f>IF(VLOOKUP(AK$3,角色属性总表!$B:$F,5,FALSE)&gt;$AE33,0,IF(VLOOKUP(AK$3,角色属性总表!$B:$F,5,FALSE)=$AE33,AK$2,IF(AK32=1,1,AK32+AK$2)))</f>
        <v>1</v>
      </c>
    </row>
    <row r="34" spans="2:37" x14ac:dyDescent="0.15">
      <c r="B34">
        <v>31</v>
      </c>
      <c r="C34">
        <f t="shared" si="1"/>
        <v>737.99999999999989</v>
      </c>
      <c r="D34">
        <f t="shared" si="2"/>
        <v>523.49999999999989</v>
      </c>
      <c r="E34">
        <f t="shared" si="3"/>
        <v>778.5</v>
      </c>
      <c r="F34">
        <f t="shared" si="4"/>
        <v>510</v>
      </c>
      <c r="G34">
        <f t="shared" si="5"/>
        <v>458.99999999999983</v>
      </c>
      <c r="H34">
        <f t="shared" si="5"/>
        <v>0</v>
      </c>
      <c r="J34" t="str">
        <f ca="1">LOOKUP(B34,角色间职业划分!$A$23:$B$31,角色间职业划分!$C$23:$C$32)</f>
        <v>蓝</v>
      </c>
      <c r="K34">
        <f ca="1">VLOOKUP(J34,角色间职业划分!$A$14:$B$20,2,FALSE)</f>
        <v>1.2</v>
      </c>
      <c r="L34">
        <f ca="1">LOOKUP(B34,角色间职业划分!$A$24:$B$31,角色间职业划分!$E$24:$E$30)+L33</f>
        <v>1.02</v>
      </c>
      <c r="M34">
        <f>SUM(C34:G34)/VLOOKUP(角色属性总表!$F$8,角色间职业划分!$A$14:$B$21,2,FALSE)</f>
        <v>2507.5</v>
      </c>
      <c r="N34">
        <f t="shared" si="7"/>
        <v>9361.3333333333321</v>
      </c>
      <c r="P34" s="9">
        <f t="shared" ca="1" si="8"/>
        <v>2557.65</v>
      </c>
      <c r="Q34" s="9">
        <f t="shared" ca="1" si="9"/>
        <v>9548.56</v>
      </c>
      <c r="S34" s="9">
        <f>防御值!U41</f>
        <v>1</v>
      </c>
      <c r="U34">
        <v>31</v>
      </c>
      <c r="V34">
        <f>角色属性总表!AH41</f>
        <v>737.99999999999989</v>
      </c>
      <c r="W34">
        <f>角色属性总表!AO41</f>
        <v>523.49999999999989</v>
      </c>
      <c r="X34">
        <f>角色属性总表!BB41</f>
        <v>778.5</v>
      </c>
      <c r="Y34">
        <f>角色属性总表!BP41</f>
        <v>510</v>
      </c>
      <c r="Z34">
        <f>角色属性总表!BI41</f>
        <v>509.99999999999983</v>
      </c>
      <c r="AA34">
        <f>角色属性总表!AV41</f>
        <v>0</v>
      </c>
      <c r="AE34">
        <v>31</v>
      </c>
      <c r="AF34">
        <f>IF(VLOOKUP(AF$3,角色属性总表!$B:$F,5,FALSE)&gt;$AE34,0,IF(VLOOKUP(AF$3,角色属性总表!$B:$F,5,FALSE)=$AE34,AF$2,IF(AF33=1,1,AF33+AF$2)))</f>
        <v>1</v>
      </c>
      <c r="AG34">
        <f>IF(VLOOKUP(AG$3,角色属性总表!$B:$F,5,FALSE)&gt;$AE34,0,IF(VLOOKUP(AG$3,角色属性总表!$B:$F,5,FALSE)=$AE34,AG$2,IF(AG33=1,1,AG33+AG$2)))</f>
        <v>1</v>
      </c>
      <c r="AH34">
        <f>IF(VLOOKUP(AH$3,角色属性总表!$B:$F,5,FALSE)&gt;$AE34,0,IF(VLOOKUP(AH$3,角色属性总表!$B:$F,5,FALSE)=$AE34,AH$2,IF(AH33=1,1,AH33+AH$2)))</f>
        <v>1</v>
      </c>
      <c r="AI34">
        <f>IF(VLOOKUP(AI$3,角色属性总表!$B:$F,5,FALSE)&gt;$AE34,0,IF(VLOOKUP(AI$3,角色属性总表!$B:$F,5,FALSE)=$AE34,AI$2,IF(AI33=1,1,AI33+AI$2)))</f>
        <v>1</v>
      </c>
      <c r="AJ34">
        <f>IF(VLOOKUP(AJ$3,角色属性总表!$B:$F,5,FALSE)&gt;$AE34,0,IF(VLOOKUP(AJ$3,角色属性总表!$B:$F,5,FALSE)=$AE34,AJ$2,IF(AJ33=1,1,AJ33+AJ$2)))</f>
        <v>0.89999999999999991</v>
      </c>
      <c r="AK34">
        <f>IF(VLOOKUP(AK$3,角色属性总表!$B:$F,5,FALSE)&gt;$AE34,0,IF(VLOOKUP(AK$3,角色属性总表!$B:$F,5,FALSE)=$AE34,AK$2,IF(AK33=1,1,AK33+AK$2)))</f>
        <v>1</v>
      </c>
    </row>
    <row r="35" spans="2:37" x14ac:dyDescent="0.15">
      <c r="B35">
        <v>32</v>
      </c>
      <c r="C35">
        <f t="shared" si="1"/>
        <v>756</v>
      </c>
      <c r="D35">
        <f t="shared" si="2"/>
        <v>566.99999999999989</v>
      </c>
      <c r="E35">
        <f t="shared" si="3"/>
        <v>837</v>
      </c>
      <c r="F35">
        <f t="shared" si="4"/>
        <v>540</v>
      </c>
      <c r="G35">
        <f t="shared" si="5"/>
        <v>539.99999999999977</v>
      </c>
      <c r="H35">
        <f t="shared" si="5"/>
        <v>0</v>
      </c>
      <c r="J35" t="str">
        <f ca="1">LOOKUP(B35,角色间职业划分!$A$23:$B$31,角色间职业划分!$C$23:$C$32)</f>
        <v>蓝</v>
      </c>
      <c r="K35">
        <f ca="1">VLOOKUP(J35,角色间职业划分!$A$14:$B$20,2,FALSE)</f>
        <v>1.2</v>
      </c>
      <c r="L35">
        <f ca="1">LOOKUP(B35,角色间职业划分!$A$24:$B$31,角色间职业划分!$E$24:$E$30)+L34</f>
        <v>1.04</v>
      </c>
      <c r="M35">
        <f>SUM(C35:G35)/VLOOKUP(角色属性总表!$F$8,角色间职业划分!$A$14:$B$21,2,FALSE)</f>
        <v>2700</v>
      </c>
      <c r="N35">
        <f t="shared" si="7"/>
        <v>10080</v>
      </c>
      <c r="P35" s="9">
        <f t="shared" ca="1" si="8"/>
        <v>2808</v>
      </c>
      <c r="Q35" s="9">
        <f t="shared" ca="1" si="9"/>
        <v>10483.200000000001</v>
      </c>
      <c r="S35" s="9">
        <f>防御值!U42</f>
        <v>1</v>
      </c>
      <c r="U35">
        <v>32</v>
      </c>
      <c r="V35">
        <f>角色属性总表!AH42</f>
        <v>756</v>
      </c>
      <c r="W35">
        <f>角色属性总表!AO42</f>
        <v>566.99999999999989</v>
      </c>
      <c r="X35">
        <f>角色属性总表!BB42</f>
        <v>837</v>
      </c>
      <c r="Y35">
        <f>角色属性总表!BP42</f>
        <v>540</v>
      </c>
      <c r="Z35">
        <f>角色属性总表!BI42</f>
        <v>539.99999999999989</v>
      </c>
      <c r="AA35">
        <f>角色属性总表!AV42</f>
        <v>0</v>
      </c>
      <c r="AE35">
        <v>32</v>
      </c>
      <c r="AF35">
        <f>IF(VLOOKUP(AF$3,角色属性总表!$B:$F,5,FALSE)&gt;$AE35,0,IF(VLOOKUP(AF$3,角色属性总表!$B:$F,5,FALSE)=$AE35,AF$2,IF(AF34=1,1,AF34+AF$2)))</f>
        <v>1</v>
      </c>
      <c r="AG35">
        <f>IF(VLOOKUP(AG$3,角色属性总表!$B:$F,5,FALSE)&gt;$AE35,0,IF(VLOOKUP(AG$3,角色属性总表!$B:$F,5,FALSE)=$AE35,AG$2,IF(AG34=1,1,AG34+AG$2)))</f>
        <v>1</v>
      </c>
      <c r="AH35">
        <f>IF(VLOOKUP(AH$3,角色属性总表!$B:$F,5,FALSE)&gt;$AE35,0,IF(VLOOKUP(AH$3,角色属性总表!$B:$F,5,FALSE)=$AE35,AH$2,IF(AH34=1,1,AH34+AH$2)))</f>
        <v>1</v>
      </c>
      <c r="AI35">
        <f>IF(VLOOKUP(AI$3,角色属性总表!$B:$F,5,FALSE)&gt;$AE35,0,IF(VLOOKUP(AI$3,角色属性总表!$B:$F,5,FALSE)=$AE35,AI$2,IF(AI34=1,1,AI34+AI$2)))</f>
        <v>1</v>
      </c>
      <c r="AJ35">
        <f>IF(VLOOKUP(AJ$3,角色属性总表!$B:$F,5,FALSE)&gt;$AE35,0,IF(VLOOKUP(AJ$3,角色属性总表!$B:$F,5,FALSE)=$AE35,AJ$2,IF(AJ34=1,1,AJ34+AJ$2)))</f>
        <v>0.99999999999999989</v>
      </c>
      <c r="AK35">
        <f>IF(VLOOKUP(AK$3,角色属性总表!$B:$F,5,FALSE)&gt;$AE35,0,IF(VLOOKUP(AK$3,角色属性总表!$B:$F,5,FALSE)=$AE35,AK$2,IF(AK34=1,1,AK34+AK$2)))</f>
        <v>1</v>
      </c>
    </row>
    <row r="36" spans="2:37" x14ac:dyDescent="0.15">
      <c r="B36">
        <v>33</v>
      </c>
      <c r="C36">
        <f t="shared" si="1"/>
        <v>774</v>
      </c>
      <c r="D36">
        <f t="shared" si="2"/>
        <v>610.5</v>
      </c>
      <c r="E36">
        <f t="shared" si="3"/>
        <v>895.49999999999989</v>
      </c>
      <c r="F36">
        <f t="shared" si="4"/>
        <v>570</v>
      </c>
      <c r="G36">
        <f t="shared" si="5"/>
        <v>570</v>
      </c>
      <c r="H36">
        <f t="shared" si="5"/>
        <v>0</v>
      </c>
      <c r="J36" t="str">
        <f ca="1">LOOKUP(B36,角色间职业划分!$A$23:$B$31,角色间职业划分!$C$23:$C$32)</f>
        <v>蓝</v>
      </c>
      <c r="K36">
        <f ca="1">VLOOKUP(J36,角色间职业划分!$A$14:$B$20,2,FALSE)</f>
        <v>1.2</v>
      </c>
      <c r="L36">
        <f ca="1">LOOKUP(B36,角色间职业划分!$A$24:$B$31,角色间职业划分!$E$24:$E$30)+L35</f>
        <v>1.06</v>
      </c>
      <c r="M36">
        <f>SUM(C36:G36)/VLOOKUP(角色属性总表!$F$8,角色间职业划分!$A$14:$B$21,2,FALSE)</f>
        <v>2850</v>
      </c>
      <c r="N36">
        <f t="shared" si="7"/>
        <v>10640</v>
      </c>
      <c r="P36" s="9">
        <f t="shared" ca="1" si="8"/>
        <v>3021</v>
      </c>
      <c r="Q36" s="9">
        <f t="shared" ca="1" si="9"/>
        <v>11278.400000000001</v>
      </c>
      <c r="S36" s="9">
        <f>防御值!U43</f>
        <v>1</v>
      </c>
      <c r="U36">
        <v>33</v>
      </c>
      <c r="V36">
        <f>角色属性总表!AH43</f>
        <v>774</v>
      </c>
      <c r="W36">
        <f>角色属性总表!AO43</f>
        <v>610.5</v>
      </c>
      <c r="X36">
        <f>角色属性总表!BB43</f>
        <v>895.49999999999989</v>
      </c>
      <c r="Y36">
        <f>角色属性总表!BP43</f>
        <v>570</v>
      </c>
      <c r="Z36">
        <f>角色属性总表!BI43</f>
        <v>570</v>
      </c>
      <c r="AA36">
        <f>角色属性总表!AV43</f>
        <v>0</v>
      </c>
      <c r="AE36">
        <v>33</v>
      </c>
      <c r="AF36">
        <f>IF(VLOOKUP(AF$3,角色属性总表!$B:$F,5,FALSE)&gt;$AE36,0,IF(VLOOKUP(AF$3,角色属性总表!$B:$F,5,FALSE)=$AE36,AF$2,IF(AF35=1,1,AF35+AF$2)))</f>
        <v>1</v>
      </c>
      <c r="AG36">
        <f>IF(VLOOKUP(AG$3,角色属性总表!$B:$F,5,FALSE)&gt;$AE36,0,IF(VLOOKUP(AG$3,角色属性总表!$B:$F,5,FALSE)=$AE36,AG$2,IF(AG35=1,1,AG35+AG$2)))</f>
        <v>1</v>
      </c>
      <c r="AH36">
        <f>IF(VLOOKUP(AH$3,角色属性总表!$B:$F,5,FALSE)&gt;$AE36,0,IF(VLOOKUP(AH$3,角色属性总表!$B:$F,5,FALSE)=$AE36,AH$2,IF(AH35=1,1,AH35+AH$2)))</f>
        <v>1</v>
      </c>
      <c r="AI36">
        <f>IF(VLOOKUP(AI$3,角色属性总表!$B:$F,5,FALSE)&gt;$AE36,0,IF(VLOOKUP(AI$3,角色属性总表!$B:$F,5,FALSE)=$AE36,AI$2,IF(AI35=1,1,AI35+AI$2)))</f>
        <v>1</v>
      </c>
      <c r="AJ36">
        <f>IF(VLOOKUP(AJ$3,角色属性总表!$B:$F,5,FALSE)&gt;$AE36,0,IF(VLOOKUP(AJ$3,角色属性总表!$B:$F,5,FALSE)=$AE36,AJ$2,IF(AJ35=1,1,AJ35+AJ$2)))</f>
        <v>1</v>
      </c>
      <c r="AK36">
        <f>IF(VLOOKUP(AK$3,角色属性总表!$B:$F,5,FALSE)&gt;$AE36,0,IF(VLOOKUP(AK$3,角色属性总表!$B:$F,5,FALSE)=$AE36,AK$2,IF(AK35=1,1,AK35+AK$2)))</f>
        <v>1</v>
      </c>
    </row>
    <row r="37" spans="2:37" x14ac:dyDescent="0.15">
      <c r="B37">
        <v>34</v>
      </c>
      <c r="C37">
        <f t="shared" si="1"/>
        <v>792.00000000000011</v>
      </c>
      <c r="D37">
        <f t="shared" si="2"/>
        <v>653.99999999999989</v>
      </c>
      <c r="E37">
        <f t="shared" si="3"/>
        <v>954.00000000000011</v>
      </c>
      <c r="F37">
        <f t="shared" si="4"/>
        <v>600</v>
      </c>
      <c r="G37">
        <f t="shared" si="5"/>
        <v>599.99999999999989</v>
      </c>
      <c r="H37">
        <f t="shared" si="5"/>
        <v>0</v>
      </c>
      <c r="J37" t="str">
        <f ca="1">LOOKUP(B37,角色间职业划分!$A$23:$B$31,角色间职业划分!$C$23:$C$32)</f>
        <v>蓝</v>
      </c>
      <c r="K37">
        <f ca="1">VLOOKUP(J37,角色间职业划分!$A$14:$B$20,2,FALSE)</f>
        <v>1.2</v>
      </c>
      <c r="L37">
        <f ca="1">LOOKUP(B37,角色间职业划分!$A$24:$B$31,角色间职业划分!$E$24:$E$30)+L36</f>
        <v>1.08</v>
      </c>
      <c r="M37">
        <f>SUM(C37:G37)/VLOOKUP(角色属性总表!$F$8,角色间职业划分!$A$14:$B$21,2,FALSE)</f>
        <v>3000</v>
      </c>
      <c r="N37">
        <f t="shared" si="7"/>
        <v>11200</v>
      </c>
      <c r="P37" s="9">
        <f t="shared" ca="1" si="8"/>
        <v>3240</v>
      </c>
      <c r="Q37" s="9">
        <f t="shared" ca="1" si="9"/>
        <v>12096</v>
      </c>
      <c r="S37" s="9">
        <f>防御值!U44</f>
        <v>1</v>
      </c>
      <c r="U37">
        <v>34</v>
      </c>
      <c r="V37">
        <f>角色属性总表!AH44</f>
        <v>792.00000000000011</v>
      </c>
      <c r="W37">
        <f>角色属性总表!AO44</f>
        <v>653.99999999999989</v>
      </c>
      <c r="X37">
        <f>角色属性总表!BB44</f>
        <v>954.00000000000011</v>
      </c>
      <c r="Y37">
        <f>角色属性总表!BP44</f>
        <v>600</v>
      </c>
      <c r="Z37">
        <f>角色属性总表!BI44</f>
        <v>599.99999999999989</v>
      </c>
      <c r="AA37">
        <f>角色属性总表!AV44</f>
        <v>0</v>
      </c>
      <c r="AE37">
        <v>34</v>
      </c>
      <c r="AF37">
        <f>IF(VLOOKUP(AF$3,角色属性总表!$B:$F,5,FALSE)&gt;$AE37,0,IF(VLOOKUP(AF$3,角色属性总表!$B:$F,5,FALSE)=$AE37,AF$2,IF(AF36=1,1,AF36+AF$2)))</f>
        <v>1</v>
      </c>
      <c r="AG37">
        <f>IF(VLOOKUP(AG$3,角色属性总表!$B:$F,5,FALSE)&gt;$AE37,0,IF(VLOOKUP(AG$3,角色属性总表!$B:$F,5,FALSE)=$AE37,AG$2,IF(AG36=1,1,AG36+AG$2)))</f>
        <v>1</v>
      </c>
      <c r="AH37">
        <f>IF(VLOOKUP(AH$3,角色属性总表!$B:$F,5,FALSE)&gt;$AE37,0,IF(VLOOKUP(AH$3,角色属性总表!$B:$F,5,FALSE)=$AE37,AH$2,IF(AH36=1,1,AH36+AH$2)))</f>
        <v>1</v>
      </c>
      <c r="AI37">
        <f>IF(VLOOKUP(AI$3,角色属性总表!$B:$F,5,FALSE)&gt;$AE37,0,IF(VLOOKUP(AI$3,角色属性总表!$B:$F,5,FALSE)=$AE37,AI$2,IF(AI36=1,1,AI36+AI$2)))</f>
        <v>1</v>
      </c>
      <c r="AJ37">
        <f>IF(VLOOKUP(AJ$3,角色属性总表!$B:$F,5,FALSE)&gt;$AE37,0,IF(VLOOKUP(AJ$3,角色属性总表!$B:$F,5,FALSE)=$AE37,AJ$2,IF(AJ36=1,1,AJ36+AJ$2)))</f>
        <v>1</v>
      </c>
      <c r="AK37">
        <f>IF(VLOOKUP(AK$3,角色属性总表!$B:$F,5,FALSE)&gt;$AE37,0,IF(VLOOKUP(AK$3,角色属性总表!$B:$F,5,FALSE)=$AE37,AK$2,IF(AK36=1,1,AK36+AK$2)))</f>
        <v>1</v>
      </c>
    </row>
    <row r="38" spans="2:37" x14ac:dyDescent="0.15">
      <c r="B38">
        <v>35</v>
      </c>
      <c r="C38">
        <f t="shared" si="1"/>
        <v>810</v>
      </c>
      <c r="D38">
        <f t="shared" si="2"/>
        <v>697.5</v>
      </c>
      <c r="E38">
        <f t="shared" si="3"/>
        <v>1012.5</v>
      </c>
      <c r="F38">
        <f t="shared" si="4"/>
        <v>630.00000000000011</v>
      </c>
      <c r="G38">
        <f t="shared" si="5"/>
        <v>630</v>
      </c>
      <c r="H38">
        <f t="shared" si="5"/>
        <v>0</v>
      </c>
      <c r="J38" t="str">
        <f ca="1">LOOKUP(B38,角色间职业划分!$A$23:$B$31,角色间职业划分!$C$23:$C$32)</f>
        <v>蓝</v>
      </c>
      <c r="K38">
        <f ca="1">VLOOKUP(J38,角色间职业划分!$A$14:$B$20,2,FALSE)</f>
        <v>1.2</v>
      </c>
      <c r="L38">
        <f ca="1">LOOKUP(B38,角色间职业划分!$A$24:$B$31,角色间职业划分!$E$24:$E$30)+L37</f>
        <v>1.1000000000000001</v>
      </c>
      <c r="M38">
        <f>SUM(C38:G38)/VLOOKUP(角色属性总表!$F$8,角色间职业划分!$A$14:$B$21,2,FALSE)</f>
        <v>3150</v>
      </c>
      <c r="N38">
        <f t="shared" si="7"/>
        <v>11760</v>
      </c>
      <c r="P38" s="9">
        <f t="shared" ca="1" si="8"/>
        <v>3465.0000000000005</v>
      </c>
      <c r="Q38" s="9">
        <f t="shared" ca="1" si="9"/>
        <v>12936.000000000002</v>
      </c>
      <c r="S38" s="9">
        <f>防御值!U45</f>
        <v>1</v>
      </c>
      <c r="U38">
        <v>35</v>
      </c>
      <c r="V38">
        <f>角色属性总表!AH45</f>
        <v>810</v>
      </c>
      <c r="W38">
        <f>角色属性总表!AO45</f>
        <v>697.5</v>
      </c>
      <c r="X38">
        <f>角色属性总表!BB45</f>
        <v>1012.5</v>
      </c>
      <c r="Y38">
        <f>角色属性总表!BP45</f>
        <v>630.00000000000011</v>
      </c>
      <c r="Z38">
        <f>角色属性总表!BI45</f>
        <v>630</v>
      </c>
      <c r="AA38">
        <f>角色属性总表!AV45</f>
        <v>0</v>
      </c>
      <c r="AE38">
        <v>35</v>
      </c>
      <c r="AF38">
        <f>IF(VLOOKUP(AF$3,角色属性总表!$B:$F,5,FALSE)&gt;$AE38,0,IF(VLOOKUP(AF$3,角色属性总表!$B:$F,5,FALSE)=$AE38,AF$2,IF(AF37=1,1,AF37+AF$2)))</f>
        <v>1</v>
      </c>
      <c r="AG38">
        <f>IF(VLOOKUP(AG$3,角色属性总表!$B:$F,5,FALSE)&gt;$AE38,0,IF(VLOOKUP(AG$3,角色属性总表!$B:$F,5,FALSE)=$AE38,AG$2,IF(AG37=1,1,AG37+AG$2)))</f>
        <v>1</v>
      </c>
      <c r="AH38">
        <f>IF(VLOOKUP(AH$3,角色属性总表!$B:$F,5,FALSE)&gt;$AE38,0,IF(VLOOKUP(AH$3,角色属性总表!$B:$F,5,FALSE)=$AE38,AH$2,IF(AH37=1,1,AH37+AH$2)))</f>
        <v>1</v>
      </c>
      <c r="AI38">
        <f>IF(VLOOKUP(AI$3,角色属性总表!$B:$F,5,FALSE)&gt;$AE38,0,IF(VLOOKUP(AI$3,角色属性总表!$B:$F,5,FALSE)=$AE38,AI$2,IF(AI37=1,1,AI37+AI$2)))</f>
        <v>1</v>
      </c>
      <c r="AJ38">
        <f>IF(VLOOKUP(AJ$3,角色属性总表!$B:$F,5,FALSE)&gt;$AE38,0,IF(VLOOKUP(AJ$3,角色属性总表!$B:$F,5,FALSE)=$AE38,AJ$2,IF(AJ37=1,1,AJ37+AJ$2)))</f>
        <v>1</v>
      </c>
      <c r="AK38">
        <f>IF(VLOOKUP(AK$3,角色属性总表!$B:$F,5,FALSE)&gt;$AE38,0,IF(VLOOKUP(AK$3,角色属性总表!$B:$F,5,FALSE)=$AE38,AK$2,IF(AK37=1,1,AK37+AK$2)))</f>
        <v>1</v>
      </c>
    </row>
    <row r="39" spans="2:37" x14ac:dyDescent="0.15">
      <c r="B39">
        <v>36</v>
      </c>
      <c r="C39">
        <f t="shared" si="1"/>
        <v>827.99999999999989</v>
      </c>
      <c r="D39">
        <f t="shared" si="2"/>
        <v>741.00000000000011</v>
      </c>
      <c r="E39">
        <f t="shared" si="3"/>
        <v>1071</v>
      </c>
      <c r="F39">
        <f t="shared" si="4"/>
        <v>660.00000000000011</v>
      </c>
      <c r="G39">
        <f t="shared" si="5"/>
        <v>660.00000000000011</v>
      </c>
      <c r="H39">
        <f t="shared" si="5"/>
        <v>0</v>
      </c>
      <c r="J39" t="str">
        <f ca="1">LOOKUP(B39,角色间职业划分!$A$23:$B$31,角色间职业划分!$C$23:$C$32)</f>
        <v>蓝</v>
      </c>
      <c r="K39">
        <f ca="1">VLOOKUP(J39,角色间职业划分!$A$14:$B$20,2,FALSE)</f>
        <v>1.2</v>
      </c>
      <c r="L39">
        <f ca="1">LOOKUP(B39,角色间职业划分!$A$24:$B$31,角色间职业划分!$E$24:$E$30)+L38</f>
        <v>1.1200000000000001</v>
      </c>
      <c r="M39">
        <f>SUM(C39:G39)/VLOOKUP(角色属性总表!$F$8,角色间职业划分!$A$14:$B$21,2,FALSE)</f>
        <v>3300</v>
      </c>
      <c r="N39">
        <f t="shared" si="7"/>
        <v>12320</v>
      </c>
      <c r="P39" s="9">
        <f t="shared" ca="1" si="8"/>
        <v>3696.0000000000005</v>
      </c>
      <c r="Q39" s="9">
        <f t="shared" ca="1" si="9"/>
        <v>13798.400000000001</v>
      </c>
      <c r="S39" s="9">
        <f>防御值!U46</f>
        <v>1</v>
      </c>
      <c r="U39">
        <v>36</v>
      </c>
      <c r="V39">
        <f>角色属性总表!AH46</f>
        <v>827.99999999999989</v>
      </c>
      <c r="W39">
        <f>角色属性总表!AO46</f>
        <v>741.00000000000011</v>
      </c>
      <c r="X39">
        <f>角色属性总表!BB46</f>
        <v>1071</v>
      </c>
      <c r="Y39">
        <f>角色属性总表!BP46</f>
        <v>660.00000000000011</v>
      </c>
      <c r="Z39">
        <f>角色属性总表!BI46</f>
        <v>660.00000000000011</v>
      </c>
      <c r="AA39">
        <f>角色属性总表!AV46</f>
        <v>0</v>
      </c>
      <c r="AE39">
        <v>36</v>
      </c>
      <c r="AF39">
        <f>IF(VLOOKUP(AF$3,角色属性总表!$B:$F,5,FALSE)&gt;$AE39,0,IF(VLOOKUP(AF$3,角色属性总表!$B:$F,5,FALSE)=$AE39,AF$2,IF(AF38=1,1,AF38+AF$2)))</f>
        <v>1</v>
      </c>
      <c r="AG39">
        <f>IF(VLOOKUP(AG$3,角色属性总表!$B:$F,5,FALSE)&gt;$AE39,0,IF(VLOOKUP(AG$3,角色属性总表!$B:$F,5,FALSE)=$AE39,AG$2,IF(AG38=1,1,AG38+AG$2)))</f>
        <v>1</v>
      </c>
      <c r="AH39">
        <f>IF(VLOOKUP(AH$3,角色属性总表!$B:$F,5,FALSE)&gt;$AE39,0,IF(VLOOKUP(AH$3,角色属性总表!$B:$F,5,FALSE)=$AE39,AH$2,IF(AH38=1,1,AH38+AH$2)))</f>
        <v>1</v>
      </c>
      <c r="AI39">
        <f>IF(VLOOKUP(AI$3,角色属性总表!$B:$F,5,FALSE)&gt;$AE39,0,IF(VLOOKUP(AI$3,角色属性总表!$B:$F,5,FALSE)=$AE39,AI$2,IF(AI38=1,1,AI38+AI$2)))</f>
        <v>1</v>
      </c>
      <c r="AJ39">
        <f>IF(VLOOKUP(AJ$3,角色属性总表!$B:$F,5,FALSE)&gt;$AE39,0,IF(VLOOKUP(AJ$3,角色属性总表!$B:$F,5,FALSE)=$AE39,AJ$2,IF(AJ38=1,1,AJ38+AJ$2)))</f>
        <v>1</v>
      </c>
      <c r="AK39">
        <f>IF(VLOOKUP(AK$3,角色属性总表!$B:$F,5,FALSE)&gt;$AE39,0,IF(VLOOKUP(AK$3,角色属性总表!$B:$F,5,FALSE)=$AE39,AK$2,IF(AK38=1,1,AK38+AK$2)))</f>
        <v>1</v>
      </c>
    </row>
    <row r="40" spans="2:37" x14ac:dyDescent="0.15">
      <c r="B40">
        <v>37</v>
      </c>
      <c r="C40">
        <f t="shared" si="1"/>
        <v>846</v>
      </c>
      <c r="D40">
        <f t="shared" si="2"/>
        <v>784.5</v>
      </c>
      <c r="E40">
        <f t="shared" si="3"/>
        <v>1129.5</v>
      </c>
      <c r="F40">
        <f t="shared" si="4"/>
        <v>690.00000000000023</v>
      </c>
      <c r="G40">
        <f t="shared" si="5"/>
        <v>690</v>
      </c>
      <c r="H40">
        <f t="shared" si="5"/>
        <v>0</v>
      </c>
      <c r="J40" t="str">
        <f ca="1">LOOKUP(B40,角色间职业划分!$A$23:$B$31,角色间职业划分!$C$23:$C$32)</f>
        <v>蓝</v>
      </c>
      <c r="K40">
        <f ca="1">VLOOKUP(J40,角色间职业划分!$A$14:$B$20,2,FALSE)</f>
        <v>1.2</v>
      </c>
      <c r="L40">
        <f ca="1">LOOKUP(B40,角色间职业划分!$A$24:$B$31,角色间职业划分!$E$24:$E$30)+L39</f>
        <v>1.1400000000000001</v>
      </c>
      <c r="M40">
        <f>SUM(C40:G40)/VLOOKUP(角色属性总表!$F$8,角色间职业划分!$A$14:$B$21,2,FALSE)</f>
        <v>3450</v>
      </c>
      <c r="N40">
        <f t="shared" si="7"/>
        <v>12880</v>
      </c>
      <c r="P40" s="9">
        <f t="shared" ca="1" si="8"/>
        <v>3933.0000000000005</v>
      </c>
      <c r="Q40" s="9">
        <f t="shared" ca="1" si="9"/>
        <v>14683.2</v>
      </c>
      <c r="S40" s="9">
        <f>防御值!U47</f>
        <v>1</v>
      </c>
      <c r="U40">
        <v>37</v>
      </c>
      <c r="V40">
        <f>角色属性总表!AH47</f>
        <v>846</v>
      </c>
      <c r="W40">
        <f>角色属性总表!AO47</f>
        <v>784.5</v>
      </c>
      <c r="X40">
        <f>角色属性总表!BB47</f>
        <v>1129.5</v>
      </c>
      <c r="Y40">
        <f>角色属性总表!BP47</f>
        <v>690.00000000000023</v>
      </c>
      <c r="Z40">
        <f>角色属性总表!BI47</f>
        <v>690</v>
      </c>
      <c r="AA40">
        <f>角色属性总表!AV47</f>
        <v>0</v>
      </c>
      <c r="AE40">
        <v>37</v>
      </c>
      <c r="AF40">
        <f>IF(VLOOKUP(AF$3,角色属性总表!$B:$F,5,FALSE)&gt;$AE40,0,IF(VLOOKUP(AF$3,角色属性总表!$B:$F,5,FALSE)=$AE40,AF$2,IF(AF39=1,1,AF39+AF$2)))</f>
        <v>1</v>
      </c>
      <c r="AG40">
        <f>IF(VLOOKUP(AG$3,角色属性总表!$B:$F,5,FALSE)&gt;$AE40,0,IF(VLOOKUP(AG$3,角色属性总表!$B:$F,5,FALSE)=$AE40,AG$2,IF(AG39=1,1,AG39+AG$2)))</f>
        <v>1</v>
      </c>
      <c r="AH40">
        <f>IF(VLOOKUP(AH$3,角色属性总表!$B:$F,5,FALSE)&gt;$AE40,0,IF(VLOOKUP(AH$3,角色属性总表!$B:$F,5,FALSE)=$AE40,AH$2,IF(AH39=1,1,AH39+AH$2)))</f>
        <v>1</v>
      </c>
      <c r="AI40">
        <f>IF(VLOOKUP(AI$3,角色属性总表!$B:$F,5,FALSE)&gt;$AE40,0,IF(VLOOKUP(AI$3,角色属性总表!$B:$F,5,FALSE)=$AE40,AI$2,IF(AI39=1,1,AI39+AI$2)))</f>
        <v>1</v>
      </c>
      <c r="AJ40">
        <f>IF(VLOOKUP(AJ$3,角色属性总表!$B:$F,5,FALSE)&gt;$AE40,0,IF(VLOOKUP(AJ$3,角色属性总表!$B:$F,5,FALSE)=$AE40,AJ$2,IF(AJ39=1,1,AJ39+AJ$2)))</f>
        <v>1</v>
      </c>
      <c r="AK40">
        <f>IF(VLOOKUP(AK$3,角色属性总表!$B:$F,5,FALSE)&gt;$AE40,0,IF(VLOOKUP(AK$3,角色属性总表!$B:$F,5,FALSE)=$AE40,AK$2,IF(AK39=1,1,AK39+AK$2)))</f>
        <v>1</v>
      </c>
    </row>
    <row r="41" spans="2:37" x14ac:dyDescent="0.15">
      <c r="B41">
        <v>38</v>
      </c>
      <c r="C41">
        <f t="shared" si="1"/>
        <v>864</v>
      </c>
      <c r="D41">
        <f t="shared" si="2"/>
        <v>828.00000000000011</v>
      </c>
      <c r="E41">
        <f t="shared" si="3"/>
        <v>1188</v>
      </c>
      <c r="F41">
        <f t="shared" si="4"/>
        <v>720.00000000000023</v>
      </c>
      <c r="G41">
        <f t="shared" si="5"/>
        <v>720.00000000000011</v>
      </c>
      <c r="H41">
        <f t="shared" si="5"/>
        <v>0</v>
      </c>
      <c r="J41" t="str">
        <f ca="1">LOOKUP(B41,角色间职业划分!$A$23:$B$31,角色间职业划分!$C$23:$C$32)</f>
        <v>蓝</v>
      </c>
      <c r="K41">
        <f ca="1">VLOOKUP(J41,角色间职业划分!$A$14:$B$20,2,FALSE)</f>
        <v>1.2</v>
      </c>
      <c r="L41">
        <f ca="1">LOOKUP(B41,角色间职业划分!$A$24:$B$31,角色间职业划分!$E$24:$E$30)+L40</f>
        <v>1.1600000000000001</v>
      </c>
      <c r="M41">
        <f>SUM(C41:G41)/VLOOKUP(角色属性总表!$F$8,角色间职业划分!$A$14:$B$21,2,FALSE)</f>
        <v>3600</v>
      </c>
      <c r="N41">
        <f t="shared" si="7"/>
        <v>13440</v>
      </c>
      <c r="P41" s="9">
        <f t="shared" ca="1" si="8"/>
        <v>4176.0000000000009</v>
      </c>
      <c r="Q41" s="9">
        <f t="shared" ca="1" si="9"/>
        <v>15590.400000000001</v>
      </c>
      <c r="S41" s="9">
        <f>防御值!U48</f>
        <v>1</v>
      </c>
      <c r="U41">
        <v>38</v>
      </c>
      <c r="V41">
        <f>角色属性总表!AH48</f>
        <v>864</v>
      </c>
      <c r="W41">
        <f>角色属性总表!AO48</f>
        <v>828.00000000000011</v>
      </c>
      <c r="X41">
        <f>角色属性总表!BB48</f>
        <v>1188</v>
      </c>
      <c r="Y41">
        <f>角色属性总表!BP48</f>
        <v>720.00000000000023</v>
      </c>
      <c r="Z41">
        <f>角色属性总表!BI48</f>
        <v>720.00000000000011</v>
      </c>
      <c r="AA41">
        <f>角色属性总表!AV48</f>
        <v>0</v>
      </c>
      <c r="AE41">
        <v>38</v>
      </c>
      <c r="AF41">
        <f>IF(VLOOKUP(AF$3,角色属性总表!$B:$F,5,FALSE)&gt;$AE41,0,IF(VLOOKUP(AF$3,角色属性总表!$B:$F,5,FALSE)=$AE41,AF$2,IF(AF40=1,1,AF40+AF$2)))</f>
        <v>1</v>
      </c>
      <c r="AG41">
        <f>IF(VLOOKUP(AG$3,角色属性总表!$B:$F,5,FALSE)&gt;$AE41,0,IF(VLOOKUP(AG$3,角色属性总表!$B:$F,5,FALSE)=$AE41,AG$2,IF(AG40=1,1,AG40+AG$2)))</f>
        <v>1</v>
      </c>
      <c r="AH41">
        <f>IF(VLOOKUP(AH$3,角色属性总表!$B:$F,5,FALSE)&gt;$AE41,0,IF(VLOOKUP(AH$3,角色属性总表!$B:$F,5,FALSE)=$AE41,AH$2,IF(AH40=1,1,AH40+AH$2)))</f>
        <v>1</v>
      </c>
      <c r="AI41">
        <f>IF(VLOOKUP(AI$3,角色属性总表!$B:$F,5,FALSE)&gt;$AE41,0,IF(VLOOKUP(AI$3,角色属性总表!$B:$F,5,FALSE)=$AE41,AI$2,IF(AI40=1,1,AI40+AI$2)))</f>
        <v>1</v>
      </c>
      <c r="AJ41">
        <f>IF(VLOOKUP(AJ$3,角色属性总表!$B:$F,5,FALSE)&gt;$AE41,0,IF(VLOOKUP(AJ$3,角色属性总表!$B:$F,5,FALSE)=$AE41,AJ$2,IF(AJ40=1,1,AJ40+AJ$2)))</f>
        <v>1</v>
      </c>
      <c r="AK41">
        <f>IF(VLOOKUP(AK$3,角色属性总表!$B:$F,5,FALSE)&gt;$AE41,0,IF(VLOOKUP(AK$3,角色属性总表!$B:$F,5,FALSE)=$AE41,AK$2,IF(AK40=1,1,AK40+AK$2)))</f>
        <v>1</v>
      </c>
    </row>
    <row r="42" spans="2:37" x14ac:dyDescent="0.15">
      <c r="B42">
        <v>39</v>
      </c>
      <c r="C42">
        <f t="shared" si="1"/>
        <v>882.00000000000011</v>
      </c>
      <c r="D42">
        <f t="shared" si="2"/>
        <v>871.50000000000011</v>
      </c>
      <c r="E42">
        <f t="shared" si="3"/>
        <v>1246.5</v>
      </c>
      <c r="F42">
        <f t="shared" si="4"/>
        <v>750.00000000000023</v>
      </c>
      <c r="G42">
        <f t="shared" si="5"/>
        <v>750.00000000000011</v>
      </c>
      <c r="H42">
        <f t="shared" si="5"/>
        <v>0</v>
      </c>
      <c r="J42" t="str">
        <f ca="1">LOOKUP(B42,角色间职业划分!$A$23:$B$31,角色间职业划分!$C$23:$C$32)</f>
        <v>蓝</v>
      </c>
      <c r="K42">
        <f ca="1">VLOOKUP(J42,角色间职业划分!$A$14:$B$20,2,FALSE)</f>
        <v>1.2</v>
      </c>
      <c r="L42">
        <f ca="1">LOOKUP(B42,角色间职业划分!$A$24:$B$31,角色间职业划分!$E$24:$E$30)+L41</f>
        <v>1.1800000000000002</v>
      </c>
      <c r="M42">
        <f>SUM(C42:G42)/VLOOKUP(角色属性总表!$F$8,角色间职业划分!$A$14:$B$21,2,FALSE)</f>
        <v>3750</v>
      </c>
      <c r="N42">
        <f t="shared" si="7"/>
        <v>14000</v>
      </c>
      <c r="P42" s="9">
        <f t="shared" ca="1" si="8"/>
        <v>4425.0000000000009</v>
      </c>
      <c r="Q42" s="9">
        <f t="shared" ca="1" si="9"/>
        <v>16520.000000000004</v>
      </c>
      <c r="S42" s="9">
        <f>防御值!U49</f>
        <v>1</v>
      </c>
      <c r="U42">
        <v>39</v>
      </c>
      <c r="V42">
        <f>角色属性总表!AH49</f>
        <v>882.00000000000011</v>
      </c>
      <c r="W42">
        <f>角色属性总表!AO49</f>
        <v>871.50000000000011</v>
      </c>
      <c r="X42">
        <f>角色属性总表!BB49</f>
        <v>1246.5</v>
      </c>
      <c r="Y42">
        <f>角色属性总表!BP49</f>
        <v>750.00000000000023</v>
      </c>
      <c r="Z42">
        <f>角色属性总表!BI49</f>
        <v>750.00000000000011</v>
      </c>
      <c r="AA42">
        <f>角色属性总表!AV49</f>
        <v>0</v>
      </c>
      <c r="AE42">
        <v>39</v>
      </c>
      <c r="AF42">
        <f>IF(VLOOKUP(AF$3,角色属性总表!$B:$F,5,FALSE)&gt;$AE42,0,IF(VLOOKUP(AF$3,角色属性总表!$B:$F,5,FALSE)=$AE42,AF$2,IF(AF41=1,1,AF41+AF$2)))</f>
        <v>1</v>
      </c>
      <c r="AG42">
        <f>IF(VLOOKUP(AG$3,角色属性总表!$B:$F,5,FALSE)&gt;$AE42,0,IF(VLOOKUP(AG$3,角色属性总表!$B:$F,5,FALSE)=$AE42,AG$2,IF(AG41=1,1,AG41+AG$2)))</f>
        <v>1</v>
      </c>
      <c r="AH42">
        <f>IF(VLOOKUP(AH$3,角色属性总表!$B:$F,5,FALSE)&gt;$AE42,0,IF(VLOOKUP(AH$3,角色属性总表!$B:$F,5,FALSE)=$AE42,AH$2,IF(AH41=1,1,AH41+AH$2)))</f>
        <v>1</v>
      </c>
      <c r="AI42">
        <f>IF(VLOOKUP(AI$3,角色属性总表!$B:$F,5,FALSE)&gt;$AE42,0,IF(VLOOKUP(AI$3,角色属性总表!$B:$F,5,FALSE)=$AE42,AI$2,IF(AI41=1,1,AI41+AI$2)))</f>
        <v>1</v>
      </c>
      <c r="AJ42">
        <f>IF(VLOOKUP(AJ$3,角色属性总表!$B:$F,5,FALSE)&gt;$AE42,0,IF(VLOOKUP(AJ$3,角色属性总表!$B:$F,5,FALSE)=$AE42,AJ$2,IF(AJ41=1,1,AJ41+AJ$2)))</f>
        <v>1</v>
      </c>
      <c r="AK42">
        <f>IF(VLOOKUP(AK$3,角色属性总表!$B:$F,5,FALSE)&gt;$AE42,0,IF(VLOOKUP(AK$3,角色属性总表!$B:$F,5,FALSE)=$AE42,AK$2,IF(AK41=1,1,AK41+AK$2)))</f>
        <v>1</v>
      </c>
    </row>
    <row r="43" spans="2:37" x14ac:dyDescent="0.15">
      <c r="B43">
        <v>40</v>
      </c>
      <c r="C43">
        <f t="shared" si="1"/>
        <v>900</v>
      </c>
      <c r="D43">
        <f t="shared" si="2"/>
        <v>915.00000000000023</v>
      </c>
      <c r="E43">
        <f t="shared" si="3"/>
        <v>1305</v>
      </c>
      <c r="F43">
        <f t="shared" si="4"/>
        <v>780.00000000000034</v>
      </c>
      <c r="G43">
        <f t="shared" si="5"/>
        <v>780.00000000000023</v>
      </c>
      <c r="H43">
        <f t="shared" si="5"/>
        <v>0</v>
      </c>
      <c r="J43" t="str">
        <f ca="1">LOOKUP(B43,角色间职业划分!$A$23:$B$31,角色间职业划分!$C$23:$C$32)</f>
        <v>蓝</v>
      </c>
      <c r="K43">
        <f ca="1">VLOOKUP(J43,角色间职业划分!$A$14:$B$20,2,FALSE)</f>
        <v>1.2</v>
      </c>
      <c r="L43">
        <f ca="1">LOOKUP(B43,角色间职业划分!$A$24:$B$31,角色间职业划分!$E$24:$E$30)+L42</f>
        <v>1.2000000000000002</v>
      </c>
      <c r="M43">
        <f>SUM(C43:G43)/VLOOKUP(角色属性总表!$F$8,角色间职业划分!$A$14:$B$21,2,FALSE)</f>
        <v>3900.0000000000009</v>
      </c>
      <c r="N43">
        <f t="shared" si="7"/>
        <v>14560.000000000004</v>
      </c>
      <c r="P43" s="9">
        <f t="shared" ca="1" si="8"/>
        <v>4680.0000000000018</v>
      </c>
      <c r="Q43" s="9">
        <f t="shared" ca="1" si="9"/>
        <v>17472.000000000007</v>
      </c>
      <c r="S43" s="9">
        <f>防御值!U50</f>
        <v>1</v>
      </c>
      <c r="U43">
        <v>40</v>
      </c>
      <c r="V43">
        <f>角色属性总表!AH50</f>
        <v>900</v>
      </c>
      <c r="W43">
        <f>角色属性总表!AO50</f>
        <v>915.00000000000023</v>
      </c>
      <c r="X43">
        <f>角色属性总表!BB50</f>
        <v>1305</v>
      </c>
      <c r="Y43">
        <f>角色属性总表!BP50</f>
        <v>780.00000000000034</v>
      </c>
      <c r="Z43">
        <f>角色属性总表!BI50</f>
        <v>780.00000000000023</v>
      </c>
      <c r="AA43">
        <f>角色属性总表!AV50</f>
        <v>0</v>
      </c>
      <c r="AE43">
        <v>40</v>
      </c>
      <c r="AF43">
        <f>IF(VLOOKUP(AF$3,角色属性总表!$B:$F,5,FALSE)&gt;$AE43,0,IF(VLOOKUP(AF$3,角色属性总表!$B:$F,5,FALSE)=$AE43,AF$2,IF(AF42=1,1,AF42+AF$2)))</f>
        <v>1</v>
      </c>
      <c r="AG43">
        <f>IF(VLOOKUP(AG$3,角色属性总表!$B:$F,5,FALSE)&gt;$AE43,0,IF(VLOOKUP(AG$3,角色属性总表!$B:$F,5,FALSE)=$AE43,AG$2,IF(AG42=1,1,AG42+AG$2)))</f>
        <v>1</v>
      </c>
      <c r="AH43">
        <f>IF(VLOOKUP(AH$3,角色属性总表!$B:$F,5,FALSE)&gt;$AE43,0,IF(VLOOKUP(AH$3,角色属性总表!$B:$F,5,FALSE)=$AE43,AH$2,IF(AH42=1,1,AH42+AH$2)))</f>
        <v>1</v>
      </c>
      <c r="AI43">
        <f>IF(VLOOKUP(AI$3,角色属性总表!$B:$F,5,FALSE)&gt;$AE43,0,IF(VLOOKUP(AI$3,角色属性总表!$B:$F,5,FALSE)=$AE43,AI$2,IF(AI42=1,1,AI42+AI$2)))</f>
        <v>1</v>
      </c>
      <c r="AJ43">
        <f>IF(VLOOKUP(AJ$3,角色属性总表!$B:$F,5,FALSE)&gt;$AE43,0,IF(VLOOKUP(AJ$3,角色属性总表!$B:$F,5,FALSE)=$AE43,AJ$2,IF(AJ42=1,1,AJ42+AJ$2)))</f>
        <v>1</v>
      </c>
      <c r="AK43">
        <f>IF(VLOOKUP(AK$3,角色属性总表!$B:$F,5,FALSE)&gt;$AE43,0,IF(VLOOKUP(AK$3,角色属性总表!$B:$F,5,FALSE)=$AE43,AK$2,IF(AK42=1,1,AK42+AK$2)))</f>
        <v>1</v>
      </c>
    </row>
    <row r="44" spans="2:37" x14ac:dyDescent="0.15">
      <c r="B44">
        <v>41</v>
      </c>
      <c r="C44">
        <f t="shared" si="1"/>
        <v>917.99999999999989</v>
      </c>
      <c r="D44">
        <f t="shared" si="2"/>
        <v>958.50000000000023</v>
      </c>
      <c r="E44">
        <f t="shared" si="3"/>
        <v>1363.5</v>
      </c>
      <c r="F44">
        <f t="shared" si="4"/>
        <v>810.00000000000023</v>
      </c>
      <c r="G44">
        <f t="shared" si="5"/>
        <v>810.00000000000023</v>
      </c>
      <c r="H44">
        <f t="shared" si="5"/>
        <v>0</v>
      </c>
      <c r="J44" t="str">
        <f ca="1">LOOKUP(B44,角色间职业划分!$A$23:$B$31,角色间职业划分!$C$23:$C$32)</f>
        <v>紫</v>
      </c>
      <c r="K44">
        <f ca="1">VLOOKUP(J44,角色间职业划分!$A$14:$B$20,2,FALSE)</f>
        <v>1.4</v>
      </c>
      <c r="L44">
        <f ca="1">LOOKUP(B44,角色间职业划分!$A$24:$B$31,角色间职业划分!$E$24:$E$30)+L43</f>
        <v>1.2100000000000002</v>
      </c>
      <c r="M44">
        <f>SUM(C44:G44)/VLOOKUP(角色属性总表!$F$8,角色间职业划分!$A$14:$B$21,2,FALSE)</f>
        <v>4050</v>
      </c>
      <c r="N44">
        <f t="shared" si="7"/>
        <v>15120</v>
      </c>
      <c r="P44" s="9">
        <f t="shared" ca="1" si="8"/>
        <v>4900.5000000000009</v>
      </c>
      <c r="Q44" s="9">
        <f t="shared" ca="1" si="9"/>
        <v>18295.200000000004</v>
      </c>
      <c r="S44" s="9">
        <f>防御值!U51</f>
        <v>1</v>
      </c>
      <c r="U44">
        <v>41</v>
      </c>
      <c r="V44">
        <f>角色属性总表!AH51</f>
        <v>917.99999999999989</v>
      </c>
      <c r="W44">
        <f>角色属性总表!AO51</f>
        <v>958.50000000000023</v>
      </c>
      <c r="X44">
        <f>角色属性总表!BB51</f>
        <v>1363.5</v>
      </c>
      <c r="Y44">
        <f>角色属性总表!BP51</f>
        <v>810.00000000000023</v>
      </c>
      <c r="Z44">
        <f>角色属性总表!BI51</f>
        <v>810.00000000000023</v>
      </c>
      <c r="AA44">
        <f>角色属性总表!AV51</f>
        <v>0</v>
      </c>
      <c r="AE44">
        <v>41</v>
      </c>
      <c r="AF44">
        <f>IF(VLOOKUP(AF$3,角色属性总表!$B:$F,5,FALSE)&gt;$AE44,0,IF(VLOOKUP(AF$3,角色属性总表!$B:$F,5,FALSE)=$AE44,AF$2,IF(AF43=1,1,AF43+AF$2)))</f>
        <v>1</v>
      </c>
      <c r="AG44">
        <f>IF(VLOOKUP(AG$3,角色属性总表!$B:$F,5,FALSE)&gt;$AE44,0,IF(VLOOKUP(AG$3,角色属性总表!$B:$F,5,FALSE)=$AE44,AG$2,IF(AG43=1,1,AG43+AG$2)))</f>
        <v>1</v>
      </c>
      <c r="AH44">
        <f>IF(VLOOKUP(AH$3,角色属性总表!$B:$F,5,FALSE)&gt;$AE44,0,IF(VLOOKUP(AH$3,角色属性总表!$B:$F,5,FALSE)=$AE44,AH$2,IF(AH43=1,1,AH43+AH$2)))</f>
        <v>1</v>
      </c>
      <c r="AI44">
        <f>IF(VLOOKUP(AI$3,角色属性总表!$B:$F,5,FALSE)&gt;$AE44,0,IF(VLOOKUP(AI$3,角色属性总表!$B:$F,5,FALSE)=$AE44,AI$2,IF(AI43=1,1,AI43+AI$2)))</f>
        <v>1</v>
      </c>
      <c r="AJ44">
        <f>IF(VLOOKUP(AJ$3,角色属性总表!$B:$F,5,FALSE)&gt;$AE44,0,IF(VLOOKUP(AJ$3,角色属性总表!$B:$F,5,FALSE)=$AE44,AJ$2,IF(AJ43=1,1,AJ43+AJ$2)))</f>
        <v>1</v>
      </c>
      <c r="AK44">
        <f>IF(VLOOKUP(AK$3,角色属性总表!$B:$F,5,FALSE)&gt;$AE44,0,IF(VLOOKUP(AK$3,角色属性总表!$B:$F,5,FALSE)=$AE44,AK$2,IF(AK43=1,1,AK43+AK$2)))</f>
        <v>1</v>
      </c>
    </row>
    <row r="45" spans="2:37" x14ac:dyDescent="0.15">
      <c r="B45">
        <v>42</v>
      </c>
      <c r="C45">
        <f t="shared" si="1"/>
        <v>936</v>
      </c>
      <c r="D45">
        <f t="shared" si="2"/>
        <v>1002.0000000000001</v>
      </c>
      <c r="E45">
        <f t="shared" si="3"/>
        <v>1422</v>
      </c>
      <c r="F45">
        <f t="shared" si="4"/>
        <v>840.00000000000034</v>
      </c>
      <c r="G45">
        <f t="shared" si="5"/>
        <v>840.00000000000023</v>
      </c>
      <c r="H45">
        <f t="shared" si="5"/>
        <v>0</v>
      </c>
      <c r="J45" t="str">
        <f ca="1">LOOKUP(B45,角色间职业划分!$A$23:$B$31,角色间职业划分!$C$23:$C$32)</f>
        <v>紫</v>
      </c>
      <c r="K45">
        <f ca="1">VLOOKUP(J45,角色间职业划分!$A$14:$B$20,2,FALSE)</f>
        <v>1.4</v>
      </c>
      <c r="L45">
        <f ca="1">LOOKUP(B45,角色间职业划分!$A$24:$B$31,角色间职业划分!$E$24:$E$30)+L44</f>
        <v>1.2200000000000002</v>
      </c>
      <c r="M45">
        <f>SUM(C45:G45)/VLOOKUP(角色属性总表!$F$8,角色间职业划分!$A$14:$B$21,2,FALSE)</f>
        <v>4200</v>
      </c>
      <c r="N45">
        <f t="shared" si="7"/>
        <v>15680</v>
      </c>
      <c r="P45" s="9">
        <f t="shared" ca="1" si="8"/>
        <v>5124.0000000000009</v>
      </c>
      <c r="Q45" s="9">
        <f t="shared" ca="1" si="9"/>
        <v>19129.600000000002</v>
      </c>
      <c r="S45" s="9">
        <f>防御值!U52</f>
        <v>1</v>
      </c>
      <c r="U45">
        <v>42</v>
      </c>
      <c r="V45">
        <f>角色属性总表!AH52</f>
        <v>936</v>
      </c>
      <c r="W45">
        <f>角色属性总表!AO52</f>
        <v>1002.0000000000001</v>
      </c>
      <c r="X45">
        <f>角色属性总表!BB52</f>
        <v>1422</v>
      </c>
      <c r="Y45">
        <f>角色属性总表!BP52</f>
        <v>840.00000000000034</v>
      </c>
      <c r="Z45">
        <f>角色属性总表!BI52</f>
        <v>840.00000000000023</v>
      </c>
      <c r="AA45">
        <f>角色属性总表!AV52</f>
        <v>0</v>
      </c>
      <c r="AE45">
        <v>42</v>
      </c>
      <c r="AF45">
        <f>IF(VLOOKUP(AF$3,角色属性总表!$B:$F,5,FALSE)&gt;$AE45,0,IF(VLOOKUP(AF$3,角色属性总表!$B:$F,5,FALSE)=$AE45,AF$2,IF(AF44=1,1,AF44+AF$2)))</f>
        <v>1</v>
      </c>
      <c r="AG45">
        <f>IF(VLOOKUP(AG$3,角色属性总表!$B:$F,5,FALSE)&gt;$AE45,0,IF(VLOOKUP(AG$3,角色属性总表!$B:$F,5,FALSE)=$AE45,AG$2,IF(AG44=1,1,AG44+AG$2)))</f>
        <v>1</v>
      </c>
      <c r="AH45">
        <f>IF(VLOOKUP(AH$3,角色属性总表!$B:$F,5,FALSE)&gt;$AE45,0,IF(VLOOKUP(AH$3,角色属性总表!$B:$F,5,FALSE)=$AE45,AH$2,IF(AH44=1,1,AH44+AH$2)))</f>
        <v>1</v>
      </c>
      <c r="AI45">
        <f>IF(VLOOKUP(AI$3,角色属性总表!$B:$F,5,FALSE)&gt;$AE45,0,IF(VLOOKUP(AI$3,角色属性总表!$B:$F,5,FALSE)=$AE45,AI$2,IF(AI44=1,1,AI44+AI$2)))</f>
        <v>1</v>
      </c>
      <c r="AJ45">
        <f>IF(VLOOKUP(AJ$3,角色属性总表!$B:$F,5,FALSE)&gt;$AE45,0,IF(VLOOKUP(AJ$3,角色属性总表!$B:$F,5,FALSE)=$AE45,AJ$2,IF(AJ44=1,1,AJ44+AJ$2)))</f>
        <v>1</v>
      </c>
      <c r="AK45">
        <f>IF(VLOOKUP(AK$3,角色属性总表!$B:$F,5,FALSE)&gt;$AE45,0,IF(VLOOKUP(AK$3,角色属性总表!$B:$F,5,FALSE)=$AE45,AK$2,IF(AK44=1,1,AK44+AK$2)))</f>
        <v>1</v>
      </c>
    </row>
    <row r="46" spans="2:37" x14ac:dyDescent="0.15">
      <c r="B46">
        <v>43</v>
      </c>
      <c r="C46">
        <f t="shared" si="1"/>
        <v>954</v>
      </c>
      <c r="D46">
        <f t="shared" si="2"/>
        <v>1045.5</v>
      </c>
      <c r="E46">
        <f t="shared" si="3"/>
        <v>1480.5</v>
      </c>
      <c r="F46">
        <f t="shared" si="4"/>
        <v>870.00000000000045</v>
      </c>
      <c r="G46">
        <f t="shared" si="5"/>
        <v>870.00000000000034</v>
      </c>
      <c r="H46">
        <f t="shared" si="5"/>
        <v>0</v>
      </c>
      <c r="J46" t="str">
        <f ca="1">LOOKUP(B46,角色间职业划分!$A$23:$B$31,角色间职业划分!$C$23:$C$32)</f>
        <v>紫</v>
      </c>
      <c r="K46">
        <f ca="1">VLOOKUP(J46,角色间职业划分!$A$14:$B$20,2,FALSE)</f>
        <v>1.4</v>
      </c>
      <c r="L46">
        <f ca="1">LOOKUP(B46,角色间职业划分!$A$24:$B$31,角色间职业划分!$E$24:$E$30)+L45</f>
        <v>1.2300000000000002</v>
      </c>
      <c r="M46">
        <f>SUM(C46:G46)/VLOOKUP(角色属性总表!$F$8,角色间职业划分!$A$14:$B$21,2,FALSE)</f>
        <v>4350</v>
      </c>
      <c r="N46">
        <f t="shared" si="7"/>
        <v>16240</v>
      </c>
      <c r="P46" s="9">
        <f t="shared" ca="1" si="8"/>
        <v>5350.5000000000009</v>
      </c>
      <c r="Q46" s="9">
        <f t="shared" ca="1" si="9"/>
        <v>19975.200000000004</v>
      </c>
      <c r="S46" s="9">
        <f>防御值!U53</f>
        <v>1</v>
      </c>
      <c r="U46">
        <v>43</v>
      </c>
      <c r="V46">
        <f>角色属性总表!AH53</f>
        <v>954</v>
      </c>
      <c r="W46">
        <f>角色属性总表!AO53</f>
        <v>1045.5</v>
      </c>
      <c r="X46">
        <f>角色属性总表!BB53</f>
        <v>1480.5</v>
      </c>
      <c r="Y46">
        <f>角色属性总表!BP53</f>
        <v>870.00000000000045</v>
      </c>
      <c r="Z46">
        <f>角色属性总表!BI53</f>
        <v>870.00000000000034</v>
      </c>
      <c r="AA46">
        <f>角色属性总表!AV53</f>
        <v>0</v>
      </c>
      <c r="AE46">
        <v>43</v>
      </c>
      <c r="AF46">
        <f>IF(VLOOKUP(AF$3,角色属性总表!$B:$F,5,FALSE)&gt;$AE46,0,IF(VLOOKUP(AF$3,角色属性总表!$B:$F,5,FALSE)=$AE46,AF$2,IF(AF45=1,1,AF45+AF$2)))</f>
        <v>1</v>
      </c>
      <c r="AG46">
        <f>IF(VLOOKUP(AG$3,角色属性总表!$B:$F,5,FALSE)&gt;$AE46,0,IF(VLOOKUP(AG$3,角色属性总表!$B:$F,5,FALSE)=$AE46,AG$2,IF(AG45=1,1,AG45+AG$2)))</f>
        <v>1</v>
      </c>
      <c r="AH46">
        <f>IF(VLOOKUP(AH$3,角色属性总表!$B:$F,5,FALSE)&gt;$AE46,0,IF(VLOOKUP(AH$3,角色属性总表!$B:$F,5,FALSE)=$AE46,AH$2,IF(AH45=1,1,AH45+AH$2)))</f>
        <v>1</v>
      </c>
      <c r="AI46">
        <f>IF(VLOOKUP(AI$3,角色属性总表!$B:$F,5,FALSE)&gt;$AE46,0,IF(VLOOKUP(AI$3,角色属性总表!$B:$F,5,FALSE)=$AE46,AI$2,IF(AI45=1,1,AI45+AI$2)))</f>
        <v>1</v>
      </c>
      <c r="AJ46">
        <f>IF(VLOOKUP(AJ$3,角色属性总表!$B:$F,5,FALSE)&gt;$AE46,0,IF(VLOOKUP(AJ$3,角色属性总表!$B:$F,5,FALSE)=$AE46,AJ$2,IF(AJ45=1,1,AJ45+AJ$2)))</f>
        <v>1</v>
      </c>
      <c r="AK46">
        <f>IF(VLOOKUP(AK$3,角色属性总表!$B:$F,5,FALSE)&gt;$AE46,0,IF(VLOOKUP(AK$3,角色属性总表!$B:$F,5,FALSE)=$AE46,AK$2,IF(AK45=1,1,AK45+AK$2)))</f>
        <v>1</v>
      </c>
    </row>
    <row r="47" spans="2:37" x14ac:dyDescent="0.15">
      <c r="B47">
        <v>44</v>
      </c>
      <c r="C47">
        <f t="shared" si="1"/>
        <v>972.00000000000011</v>
      </c>
      <c r="D47">
        <f t="shared" si="2"/>
        <v>1089</v>
      </c>
      <c r="E47">
        <f t="shared" si="3"/>
        <v>1539</v>
      </c>
      <c r="F47">
        <f t="shared" si="4"/>
        <v>900.00000000000034</v>
      </c>
      <c r="G47">
        <f t="shared" si="5"/>
        <v>900.00000000000023</v>
      </c>
      <c r="H47">
        <f t="shared" si="5"/>
        <v>0</v>
      </c>
      <c r="J47" t="str">
        <f ca="1">LOOKUP(B47,角色间职业划分!$A$23:$B$31,角色间职业划分!$C$23:$C$32)</f>
        <v>紫</v>
      </c>
      <c r="K47">
        <f ca="1">VLOOKUP(J47,角色间职业划分!$A$14:$B$20,2,FALSE)</f>
        <v>1.4</v>
      </c>
      <c r="L47">
        <f ca="1">LOOKUP(B47,角色间职业划分!$A$24:$B$31,角色间职业划分!$E$24:$E$30)+L46</f>
        <v>1.2400000000000002</v>
      </c>
      <c r="M47">
        <f>SUM(C47:G47)/VLOOKUP(角色属性总表!$F$8,角色间职业划分!$A$14:$B$21,2,FALSE)</f>
        <v>4500</v>
      </c>
      <c r="N47">
        <f t="shared" si="7"/>
        <v>16800</v>
      </c>
      <c r="P47" s="9">
        <f t="shared" ca="1" si="8"/>
        <v>5580.0000000000009</v>
      </c>
      <c r="Q47" s="9">
        <f t="shared" ca="1" si="9"/>
        <v>20832.000000000004</v>
      </c>
      <c r="S47" s="9">
        <f>防御值!U54</f>
        <v>1</v>
      </c>
      <c r="U47">
        <v>44</v>
      </c>
      <c r="V47">
        <f>角色属性总表!AH54</f>
        <v>972.00000000000011</v>
      </c>
      <c r="W47">
        <f>角色属性总表!AO54</f>
        <v>1089</v>
      </c>
      <c r="X47">
        <f>角色属性总表!BB54</f>
        <v>1539</v>
      </c>
      <c r="Y47">
        <f>角色属性总表!BP54</f>
        <v>900.00000000000034</v>
      </c>
      <c r="Z47">
        <f>角色属性总表!BI54</f>
        <v>900.00000000000023</v>
      </c>
      <c r="AA47">
        <f>角色属性总表!AV54</f>
        <v>0</v>
      </c>
      <c r="AE47">
        <v>44</v>
      </c>
      <c r="AF47">
        <f>IF(VLOOKUP(AF$3,角色属性总表!$B:$F,5,FALSE)&gt;$AE47,0,IF(VLOOKUP(AF$3,角色属性总表!$B:$F,5,FALSE)=$AE47,AF$2,IF(AF46=1,1,AF46+AF$2)))</f>
        <v>1</v>
      </c>
      <c r="AG47">
        <f>IF(VLOOKUP(AG$3,角色属性总表!$B:$F,5,FALSE)&gt;$AE47,0,IF(VLOOKUP(AG$3,角色属性总表!$B:$F,5,FALSE)=$AE47,AG$2,IF(AG46=1,1,AG46+AG$2)))</f>
        <v>1</v>
      </c>
      <c r="AH47">
        <f>IF(VLOOKUP(AH$3,角色属性总表!$B:$F,5,FALSE)&gt;$AE47,0,IF(VLOOKUP(AH$3,角色属性总表!$B:$F,5,FALSE)=$AE47,AH$2,IF(AH46=1,1,AH46+AH$2)))</f>
        <v>1</v>
      </c>
      <c r="AI47">
        <f>IF(VLOOKUP(AI$3,角色属性总表!$B:$F,5,FALSE)&gt;$AE47,0,IF(VLOOKUP(AI$3,角色属性总表!$B:$F,5,FALSE)=$AE47,AI$2,IF(AI46=1,1,AI46+AI$2)))</f>
        <v>1</v>
      </c>
      <c r="AJ47">
        <f>IF(VLOOKUP(AJ$3,角色属性总表!$B:$F,5,FALSE)&gt;$AE47,0,IF(VLOOKUP(AJ$3,角色属性总表!$B:$F,5,FALSE)=$AE47,AJ$2,IF(AJ46=1,1,AJ46+AJ$2)))</f>
        <v>1</v>
      </c>
      <c r="AK47">
        <f>IF(VLOOKUP(AK$3,角色属性总表!$B:$F,5,FALSE)&gt;$AE47,0,IF(VLOOKUP(AK$3,角色属性总表!$B:$F,5,FALSE)=$AE47,AK$2,IF(AK46=1,1,AK46+AK$2)))</f>
        <v>1</v>
      </c>
    </row>
    <row r="48" spans="2:37" x14ac:dyDescent="0.15">
      <c r="B48">
        <v>45</v>
      </c>
      <c r="C48">
        <f t="shared" si="1"/>
        <v>990</v>
      </c>
      <c r="D48">
        <f t="shared" si="2"/>
        <v>1132.5</v>
      </c>
      <c r="E48">
        <f t="shared" si="3"/>
        <v>1597.5</v>
      </c>
      <c r="F48">
        <f t="shared" si="4"/>
        <v>930.00000000000034</v>
      </c>
      <c r="G48">
        <f t="shared" si="5"/>
        <v>930.00000000000034</v>
      </c>
      <c r="H48">
        <f t="shared" si="5"/>
        <v>0</v>
      </c>
      <c r="J48" t="str">
        <f ca="1">LOOKUP(B48,角色间职业划分!$A$23:$B$31,角色间职业划分!$C$23:$C$32)</f>
        <v>紫</v>
      </c>
      <c r="K48">
        <f ca="1">VLOOKUP(J48,角色间职业划分!$A$14:$B$20,2,FALSE)</f>
        <v>1.4</v>
      </c>
      <c r="L48">
        <f ca="1">LOOKUP(B48,角色间职业划分!$A$24:$B$31,角色间职业划分!$E$24:$E$30)+L47</f>
        <v>1.2500000000000002</v>
      </c>
      <c r="M48">
        <f>SUM(C48:G48)/VLOOKUP(角色属性总表!$F$8,角色间职业划分!$A$14:$B$21,2,FALSE)</f>
        <v>4650</v>
      </c>
      <c r="N48">
        <f t="shared" si="7"/>
        <v>17360</v>
      </c>
      <c r="P48" s="9">
        <f t="shared" ca="1" si="8"/>
        <v>5812.5000000000009</v>
      </c>
      <c r="Q48" s="9">
        <f t="shared" ca="1" si="9"/>
        <v>21700.000000000004</v>
      </c>
      <c r="S48" s="9">
        <f>防御值!U55</f>
        <v>1</v>
      </c>
      <c r="U48">
        <v>45</v>
      </c>
      <c r="V48">
        <f>角色属性总表!AH55</f>
        <v>990</v>
      </c>
      <c r="W48">
        <f>角色属性总表!AO55</f>
        <v>1132.5</v>
      </c>
      <c r="X48">
        <f>角色属性总表!BB55</f>
        <v>1597.5</v>
      </c>
      <c r="Y48">
        <f>角色属性总表!BP55</f>
        <v>930.00000000000034</v>
      </c>
      <c r="Z48">
        <f>角色属性总表!BI55</f>
        <v>930.00000000000034</v>
      </c>
      <c r="AA48">
        <f>角色属性总表!AV55</f>
        <v>0</v>
      </c>
      <c r="AE48">
        <v>45</v>
      </c>
      <c r="AF48">
        <f>IF(VLOOKUP(AF$3,角色属性总表!$B:$F,5,FALSE)&gt;$AE48,0,IF(VLOOKUP(AF$3,角色属性总表!$B:$F,5,FALSE)=$AE48,AF$2,IF(AF47=1,1,AF47+AF$2)))</f>
        <v>1</v>
      </c>
      <c r="AG48">
        <f>IF(VLOOKUP(AG$3,角色属性总表!$B:$F,5,FALSE)&gt;$AE48,0,IF(VLOOKUP(AG$3,角色属性总表!$B:$F,5,FALSE)=$AE48,AG$2,IF(AG47=1,1,AG47+AG$2)))</f>
        <v>1</v>
      </c>
      <c r="AH48">
        <f>IF(VLOOKUP(AH$3,角色属性总表!$B:$F,5,FALSE)&gt;$AE48,0,IF(VLOOKUP(AH$3,角色属性总表!$B:$F,5,FALSE)=$AE48,AH$2,IF(AH47=1,1,AH47+AH$2)))</f>
        <v>1</v>
      </c>
      <c r="AI48">
        <f>IF(VLOOKUP(AI$3,角色属性总表!$B:$F,5,FALSE)&gt;$AE48,0,IF(VLOOKUP(AI$3,角色属性总表!$B:$F,5,FALSE)=$AE48,AI$2,IF(AI47=1,1,AI47+AI$2)))</f>
        <v>1</v>
      </c>
      <c r="AJ48">
        <f>IF(VLOOKUP(AJ$3,角色属性总表!$B:$F,5,FALSE)&gt;$AE48,0,IF(VLOOKUP(AJ$3,角色属性总表!$B:$F,5,FALSE)=$AE48,AJ$2,IF(AJ47=1,1,AJ47+AJ$2)))</f>
        <v>1</v>
      </c>
      <c r="AK48">
        <f>IF(VLOOKUP(AK$3,角色属性总表!$B:$F,5,FALSE)&gt;$AE48,0,IF(VLOOKUP(AK$3,角色属性总表!$B:$F,5,FALSE)=$AE48,AK$2,IF(AK47=1,1,AK47+AK$2)))</f>
        <v>1</v>
      </c>
    </row>
    <row r="49" spans="2:37" x14ac:dyDescent="0.15">
      <c r="B49">
        <v>46</v>
      </c>
      <c r="C49">
        <f t="shared" si="1"/>
        <v>1007.9999999999999</v>
      </c>
      <c r="D49">
        <f t="shared" si="2"/>
        <v>1176</v>
      </c>
      <c r="E49">
        <f t="shared" si="3"/>
        <v>1656</v>
      </c>
      <c r="F49">
        <f t="shared" si="4"/>
        <v>960.00000000000034</v>
      </c>
      <c r="G49">
        <f t="shared" si="5"/>
        <v>960.00000000000034</v>
      </c>
      <c r="H49">
        <f t="shared" si="5"/>
        <v>0</v>
      </c>
      <c r="J49" t="str">
        <f ca="1">LOOKUP(B49,角色间职业划分!$A$23:$B$31,角色间职业划分!$C$23:$C$32)</f>
        <v>紫</v>
      </c>
      <c r="K49">
        <f ca="1">VLOOKUP(J49,角色间职业划分!$A$14:$B$20,2,FALSE)</f>
        <v>1.4</v>
      </c>
      <c r="L49">
        <f ca="1">LOOKUP(B49,角色间职业划分!$A$24:$B$31,角色间职业划分!$E$24:$E$30)+L48</f>
        <v>1.2600000000000002</v>
      </c>
      <c r="M49">
        <f>SUM(C49:G49)/VLOOKUP(角色属性总表!$F$8,角色间职业划分!$A$14:$B$21,2,FALSE)</f>
        <v>4800</v>
      </c>
      <c r="N49">
        <f t="shared" si="7"/>
        <v>17920</v>
      </c>
      <c r="P49" s="9">
        <f t="shared" ca="1" si="8"/>
        <v>6048.0000000000009</v>
      </c>
      <c r="Q49" s="9">
        <f t="shared" ca="1" si="9"/>
        <v>22579.200000000004</v>
      </c>
      <c r="S49" s="9">
        <f>防御值!U56</f>
        <v>1</v>
      </c>
      <c r="U49">
        <v>46</v>
      </c>
      <c r="V49">
        <f>角色属性总表!AH56</f>
        <v>1007.9999999999999</v>
      </c>
      <c r="W49">
        <f>角色属性总表!AO56</f>
        <v>1176</v>
      </c>
      <c r="X49">
        <f>角色属性总表!BB56</f>
        <v>1656</v>
      </c>
      <c r="Y49">
        <f>角色属性总表!BP56</f>
        <v>960.00000000000034</v>
      </c>
      <c r="Z49">
        <f>角色属性总表!BI56</f>
        <v>960.00000000000034</v>
      </c>
      <c r="AA49">
        <f>角色属性总表!AV56</f>
        <v>0</v>
      </c>
      <c r="AE49">
        <v>46</v>
      </c>
      <c r="AF49">
        <f>IF(VLOOKUP(AF$3,角色属性总表!$B:$F,5,FALSE)&gt;$AE49,0,IF(VLOOKUP(AF$3,角色属性总表!$B:$F,5,FALSE)=$AE49,AF$2,IF(AF48=1,1,AF48+AF$2)))</f>
        <v>1</v>
      </c>
      <c r="AG49">
        <f>IF(VLOOKUP(AG$3,角色属性总表!$B:$F,5,FALSE)&gt;$AE49,0,IF(VLOOKUP(AG$3,角色属性总表!$B:$F,5,FALSE)=$AE49,AG$2,IF(AG48=1,1,AG48+AG$2)))</f>
        <v>1</v>
      </c>
      <c r="AH49">
        <f>IF(VLOOKUP(AH$3,角色属性总表!$B:$F,5,FALSE)&gt;$AE49,0,IF(VLOOKUP(AH$3,角色属性总表!$B:$F,5,FALSE)=$AE49,AH$2,IF(AH48=1,1,AH48+AH$2)))</f>
        <v>1</v>
      </c>
      <c r="AI49">
        <f>IF(VLOOKUP(AI$3,角色属性总表!$B:$F,5,FALSE)&gt;$AE49,0,IF(VLOOKUP(AI$3,角色属性总表!$B:$F,5,FALSE)=$AE49,AI$2,IF(AI48=1,1,AI48+AI$2)))</f>
        <v>1</v>
      </c>
      <c r="AJ49">
        <f>IF(VLOOKUP(AJ$3,角色属性总表!$B:$F,5,FALSE)&gt;$AE49,0,IF(VLOOKUP(AJ$3,角色属性总表!$B:$F,5,FALSE)=$AE49,AJ$2,IF(AJ48=1,1,AJ48+AJ$2)))</f>
        <v>1</v>
      </c>
      <c r="AK49">
        <f>IF(VLOOKUP(AK$3,角色属性总表!$B:$F,5,FALSE)&gt;$AE49,0,IF(VLOOKUP(AK$3,角色属性总表!$B:$F,5,FALSE)=$AE49,AK$2,IF(AK48=1,1,AK48+AK$2)))</f>
        <v>1</v>
      </c>
    </row>
    <row r="50" spans="2:37" x14ac:dyDescent="0.15">
      <c r="B50">
        <v>47</v>
      </c>
      <c r="C50">
        <f t="shared" si="1"/>
        <v>1026</v>
      </c>
      <c r="D50">
        <f t="shared" si="2"/>
        <v>1219.4999999999998</v>
      </c>
      <c r="E50">
        <f t="shared" si="3"/>
        <v>1714.5</v>
      </c>
      <c r="F50">
        <f t="shared" si="4"/>
        <v>990.00000000000023</v>
      </c>
      <c r="G50">
        <f t="shared" si="5"/>
        <v>990.00000000000023</v>
      </c>
      <c r="H50">
        <f t="shared" si="5"/>
        <v>0</v>
      </c>
      <c r="J50" t="str">
        <f ca="1">LOOKUP(B50,角色间职业划分!$A$23:$B$31,角色间职业划分!$C$23:$C$32)</f>
        <v>紫</v>
      </c>
      <c r="K50">
        <f ca="1">VLOOKUP(J50,角色间职业划分!$A$14:$B$20,2,FALSE)</f>
        <v>1.4</v>
      </c>
      <c r="L50">
        <f ca="1">LOOKUP(B50,角色间职业划分!$A$24:$B$31,角色间职业划分!$E$24:$E$30)+L49</f>
        <v>1.2700000000000002</v>
      </c>
      <c r="M50">
        <f>SUM(C50:G50)/VLOOKUP(角色属性总表!$F$8,角色间职业划分!$A$14:$B$21,2,FALSE)</f>
        <v>4950</v>
      </c>
      <c r="N50">
        <f t="shared" si="7"/>
        <v>18480</v>
      </c>
      <c r="P50" s="9">
        <f t="shared" ca="1" si="8"/>
        <v>6286.5000000000009</v>
      </c>
      <c r="Q50" s="9">
        <f t="shared" ca="1" si="9"/>
        <v>23469.600000000006</v>
      </c>
      <c r="S50" s="9">
        <f>防御值!U57</f>
        <v>1</v>
      </c>
      <c r="U50">
        <v>47</v>
      </c>
      <c r="V50">
        <f>角色属性总表!AH57</f>
        <v>1026</v>
      </c>
      <c r="W50">
        <f>角色属性总表!AO57</f>
        <v>1219.4999999999998</v>
      </c>
      <c r="X50">
        <f>角色属性总表!BB57</f>
        <v>1714.5</v>
      </c>
      <c r="Y50">
        <f>角色属性总表!BP57</f>
        <v>990.00000000000023</v>
      </c>
      <c r="Z50">
        <f>角色属性总表!BI57</f>
        <v>990.00000000000023</v>
      </c>
      <c r="AA50">
        <f>角色属性总表!AV57</f>
        <v>0</v>
      </c>
      <c r="AE50">
        <v>47</v>
      </c>
      <c r="AF50">
        <f>IF(VLOOKUP(AF$3,角色属性总表!$B:$F,5,FALSE)&gt;$AE50,0,IF(VLOOKUP(AF$3,角色属性总表!$B:$F,5,FALSE)=$AE50,AF$2,IF(AF49=1,1,AF49+AF$2)))</f>
        <v>1</v>
      </c>
      <c r="AG50">
        <f>IF(VLOOKUP(AG$3,角色属性总表!$B:$F,5,FALSE)&gt;$AE50,0,IF(VLOOKUP(AG$3,角色属性总表!$B:$F,5,FALSE)=$AE50,AG$2,IF(AG49=1,1,AG49+AG$2)))</f>
        <v>1</v>
      </c>
      <c r="AH50">
        <f>IF(VLOOKUP(AH$3,角色属性总表!$B:$F,5,FALSE)&gt;$AE50,0,IF(VLOOKUP(AH$3,角色属性总表!$B:$F,5,FALSE)=$AE50,AH$2,IF(AH49=1,1,AH49+AH$2)))</f>
        <v>1</v>
      </c>
      <c r="AI50">
        <f>IF(VLOOKUP(AI$3,角色属性总表!$B:$F,5,FALSE)&gt;$AE50,0,IF(VLOOKUP(AI$3,角色属性总表!$B:$F,5,FALSE)=$AE50,AI$2,IF(AI49=1,1,AI49+AI$2)))</f>
        <v>1</v>
      </c>
      <c r="AJ50">
        <f>IF(VLOOKUP(AJ$3,角色属性总表!$B:$F,5,FALSE)&gt;$AE50,0,IF(VLOOKUP(AJ$3,角色属性总表!$B:$F,5,FALSE)=$AE50,AJ$2,IF(AJ49=1,1,AJ49+AJ$2)))</f>
        <v>1</v>
      </c>
      <c r="AK50">
        <f>IF(VLOOKUP(AK$3,角色属性总表!$B:$F,5,FALSE)&gt;$AE50,0,IF(VLOOKUP(AK$3,角色属性总表!$B:$F,5,FALSE)=$AE50,AK$2,IF(AK49=1,1,AK49+AK$2)))</f>
        <v>1</v>
      </c>
    </row>
    <row r="51" spans="2:37" x14ac:dyDescent="0.15">
      <c r="B51">
        <v>48</v>
      </c>
      <c r="C51">
        <f t="shared" si="1"/>
        <v>1044</v>
      </c>
      <c r="D51">
        <f t="shared" si="2"/>
        <v>1262.9999999999998</v>
      </c>
      <c r="E51">
        <f t="shared" si="3"/>
        <v>1773.0000000000002</v>
      </c>
      <c r="F51">
        <f t="shared" si="4"/>
        <v>1020.0000000000001</v>
      </c>
      <c r="G51">
        <f t="shared" si="5"/>
        <v>1020.0000000000001</v>
      </c>
      <c r="H51">
        <f t="shared" si="5"/>
        <v>0</v>
      </c>
      <c r="J51" t="str">
        <f ca="1">LOOKUP(B51,角色间职业划分!$A$23:$B$31,角色间职业划分!$C$23:$C$32)</f>
        <v>紫</v>
      </c>
      <c r="K51">
        <f ca="1">VLOOKUP(J51,角色间职业划分!$A$14:$B$20,2,FALSE)</f>
        <v>1.4</v>
      </c>
      <c r="L51">
        <f ca="1">LOOKUP(B51,角色间职业划分!$A$24:$B$31,角色间职业划分!$E$24:$E$30)+L50</f>
        <v>1.2800000000000002</v>
      </c>
      <c r="M51">
        <f>SUM(C51:G51)/VLOOKUP(角色属性总表!$F$8,角色间职业划分!$A$14:$B$21,2,FALSE)</f>
        <v>5100</v>
      </c>
      <c r="N51">
        <f t="shared" si="7"/>
        <v>19040</v>
      </c>
      <c r="P51" s="9">
        <f t="shared" ca="1" si="8"/>
        <v>6528.0000000000009</v>
      </c>
      <c r="Q51" s="9">
        <f t="shared" ca="1" si="9"/>
        <v>24371.200000000004</v>
      </c>
      <c r="S51" s="9">
        <f>防御值!U58</f>
        <v>1</v>
      </c>
      <c r="U51">
        <v>48</v>
      </c>
      <c r="V51">
        <f>角色属性总表!AH58</f>
        <v>1044</v>
      </c>
      <c r="W51">
        <f>角色属性总表!AO58</f>
        <v>1262.9999999999998</v>
      </c>
      <c r="X51">
        <f>角色属性总表!BB58</f>
        <v>1773.0000000000002</v>
      </c>
      <c r="Y51">
        <f>角色属性总表!BP58</f>
        <v>1020.0000000000001</v>
      </c>
      <c r="Z51">
        <f>角色属性总表!BI58</f>
        <v>1020.0000000000001</v>
      </c>
      <c r="AA51">
        <f>角色属性总表!AV58</f>
        <v>0</v>
      </c>
      <c r="AE51">
        <v>48</v>
      </c>
      <c r="AF51">
        <f>IF(VLOOKUP(AF$3,角色属性总表!$B:$F,5,FALSE)&gt;$AE51,0,IF(VLOOKUP(AF$3,角色属性总表!$B:$F,5,FALSE)=$AE51,AF$2,IF(AF50=1,1,AF50+AF$2)))</f>
        <v>1</v>
      </c>
      <c r="AG51">
        <f>IF(VLOOKUP(AG$3,角色属性总表!$B:$F,5,FALSE)&gt;$AE51,0,IF(VLOOKUP(AG$3,角色属性总表!$B:$F,5,FALSE)=$AE51,AG$2,IF(AG50=1,1,AG50+AG$2)))</f>
        <v>1</v>
      </c>
      <c r="AH51">
        <f>IF(VLOOKUP(AH$3,角色属性总表!$B:$F,5,FALSE)&gt;$AE51,0,IF(VLOOKUP(AH$3,角色属性总表!$B:$F,5,FALSE)=$AE51,AH$2,IF(AH50=1,1,AH50+AH$2)))</f>
        <v>1</v>
      </c>
      <c r="AI51">
        <f>IF(VLOOKUP(AI$3,角色属性总表!$B:$F,5,FALSE)&gt;$AE51,0,IF(VLOOKUP(AI$3,角色属性总表!$B:$F,5,FALSE)=$AE51,AI$2,IF(AI50=1,1,AI50+AI$2)))</f>
        <v>1</v>
      </c>
      <c r="AJ51">
        <f>IF(VLOOKUP(AJ$3,角色属性总表!$B:$F,5,FALSE)&gt;$AE51,0,IF(VLOOKUP(AJ$3,角色属性总表!$B:$F,5,FALSE)=$AE51,AJ$2,IF(AJ50=1,1,AJ50+AJ$2)))</f>
        <v>1</v>
      </c>
      <c r="AK51">
        <f>IF(VLOOKUP(AK$3,角色属性总表!$B:$F,5,FALSE)&gt;$AE51,0,IF(VLOOKUP(AK$3,角色属性总表!$B:$F,5,FALSE)=$AE51,AK$2,IF(AK50=1,1,AK50+AK$2)))</f>
        <v>1</v>
      </c>
    </row>
    <row r="52" spans="2:37" x14ac:dyDescent="0.15">
      <c r="B52">
        <v>49</v>
      </c>
      <c r="C52">
        <f t="shared" si="1"/>
        <v>1062</v>
      </c>
      <c r="D52">
        <f t="shared" si="2"/>
        <v>1306.4999999999995</v>
      </c>
      <c r="E52">
        <f t="shared" si="3"/>
        <v>1831.4999999999998</v>
      </c>
      <c r="F52">
        <f t="shared" si="4"/>
        <v>1050</v>
      </c>
      <c r="G52">
        <f t="shared" si="5"/>
        <v>1050</v>
      </c>
      <c r="H52">
        <f t="shared" si="5"/>
        <v>0</v>
      </c>
      <c r="J52" t="str">
        <f ca="1">LOOKUP(B52,角色间职业划分!$A$23:$B$31,角色间职业划分!$C$23:$C$32)</f>
        <v>紫</v>
      </c>
      <c r="K52">
        <f ca="1">VLOOKUP(J52,角色间职业划分!$A$14:$B$20,2,FALSE)</f>
        <v>1.4</v>
      </c>
      <c r="L52">
        <f ca="1">LOOKUP(B52,角色间职业划分!$A$24:$B$31,角色间职业划分!$E$24:$E$30)+L51</f>
        <v>1.2900000000000003</v>
      </c>
      <c r="M52">
        <f>SUM(C52:G52)/VLOOKUP(角色属性总表!$F$8,角色间职业划分!$A$14:$B$21,2,FALSE)</f>
        <v>5249.9999999999991</v>
      </c>
      <c r="N52">
        <f t="shared" si="7"/>
        <v>19599.999999999996</v>
      </c>
      <c r="P52" s="9">
        <f t="shared" ca="1" si="8"/>
        <v>6772.5</v>
      </c>
      <c r="Q52" s="9">
        <f t="shared" ca="1" si="9"/>
        <v>25284</v>
      </c>
      <c r="S52" s="9">
        <f>防御值!U59</f>
        <v>1</v>
      </c>
      <c r="U52">
        <v>49</v>
      </c>
      <c r="V52">
        <f>角色属性总表!AH59</f>
        <v>1062</v>
      </c>
      <c r="W52">
        <f>角色属性总表!AO59</f>
        <v>1306.4999999999995</v>
      </c>
      <c r="X52">
        <f>角色属性总表!BB59</f>
        <v>1831.4999999999998</v>
      </c>
      <c r="Y52">
        <f>角色属性总表!BP59</f>
        <v>1050</v>
      </c>
      <c r="Z52">
        <f>角色属性总表!BI59</f>
        <v>1050</v>
      </c>
      <c r="AA52">
        <f>角色属性总表!AV59</f>
        <v>0</v>
      </c>
      <c r="AE52">
        <v>49</v>
      </c>
      <c r="AF52">
        <f>IF(VLOOKUP(AF$3,角色属性总表!$B:$F,5,FALSE)&gt;$AE52,0,IF(VLOOKUP(AF$3,角色属性总表!$B:$F,5,FALSE)=$AE52,AF$2,IF(AF51=1,1,AF51+AF$2)))</f>
        <v>1</v>
      </c>
      <c r="AG52">
        <f>IF(VLOOKUP(AG$3,角色属性总表!$B:$F,5,FALSE)&gt;$AE52,0,IF(VLOOKUP(AG$3,角色属性总表!$B:$F,5,FALSE)=$AE52,AG$2,IF(AG51=1,1,AG51+AG$2)))</f>
        <v>1</v>
      </c>
      <c r="AH52">
        <f>IF(VLOOKUP(AH$3,角色属性总表!$B:$F,5,FALSE)&gt;$AE52,0,IF(VLOOKUP(AH$3,角色属性总表!$B:$F,5,FALSE)=$AE52,AH$2,IF(AH51=1,1,AH51+AH$2)))</f>
        <v>1</v>
      </c>
      <c r="AI52">
        <f>IF(VLOOKUP(AI$3,角色属性总表!$B:$F,5,FALSE)&gt;$AE52,0,IF(VLOOKUP(AI$3,角色属性总表!$B:$F,5,FALSE)=$AE52,AI$2,IF(AI51=1,1,AI51+AI$2)))</f>
        <v>1</v>
      </c>
      <c r="AJ52">
        <f>IF(VLOOKUP(AJ$3,角色属性总表!$B:$F,5,FALSE)&gt;$AE52,0,IF(VLOOKUP(AJ$3,角色属性总表!$B:$F,5,FALSE)=$AE52,AJ$2,IF(AJ51=1,1,AJ51+AJ$2)))</f>
        <v>1</v>
      </c>
      <c r="AK52">
        <f>IF(VLOOKUP(AK$3,角色属性总表!$B:$F,5,FALSE)&gt;$AE52,0,IF(VLOOKUP(AK$3,角色属性总表!$B:$F,5,FALSE)=$AE52,AK$2,IF(AK51=1,1,AK51+AK$2)))</f>
        <v>1</v>
      </c>
    </row>
    <row r="53" spans="2:37" x14ac:dyDescent="0.15">
      <c r="B53">
        <v>50</v>
      </c>
      <c r="C53">
        <f t="shared" si="1"/>
        <v>1080</v>
      </c>
      <c r="D53">
        <f t="shared" si="2"/>
        <v>1349.9999999999995</v>
      </c>
      <c r="E53">
        <f t="shared" si="3"/>
        <v>1890</v>
      </c>
      <c r="F53">
        <f t="shared" si="4"/>
        <v>1080</v>
      </c>
      <c r="G53">
        <f t="shared" si="5"/>
        <v>1080</v>
      </c>
      <c r="H53">
        <f t="shared" si="5"/>
        <v>0</v>
      </c>
      <c r="J53" t="str">
        <f ca="1">LOOKUP(B53,角色间职业划分!$A$23:$B$31,角色间职业划分!$C$23:$C$32)</f>
        <v>紫</v>
      </c>
      <c r="K53">
        <f ca="1">VLOOKUP(J53,角色间职业划分!$A$14:$B$20,2,FALSE)</f>
        <v>1.4</v>
      </c>
      <c r="L53">
        <f ca="1">LOOKUP(B53,角色间职业划分!$A$24:$B$31,角色间职业划分!$E$24:$E$30)+L52</f>
        <v>1.3000000000000003</v>
      </c>
      <c r="M53">
        <f>SUM(C53:G53)/VLOOKUP(角色属性总表!$F$8,角色间职业划分!$A$14:$B$21,2,FALSE)</f>
        <v>5400</v>
      </c>
      <c r="N53">
        <f t="shared" si="7"/>
        <v>20160</v>
      </c>
      <c r="P53" s="9">
        <f t="shared" ca="1" si="8"/>
        <v>7020.0000000000018</v>
      </c>
      <c r="Q53" s="9">
        <f t="shared" ca="1" si="9"/>
        <v>26208.000000000004</v>
      </c>
      <c r="S53" s="9">
        <f>防御值!U60</f>
        <v>1</v>
      </c>
      <c r="U53">
        <v>50</v>
      </c>
      <c r="V53">
        <f>角色属性总表!AH60</f>
        <v>1080</v>
      </c>
      <c r="W53">
        <f>角色属性总表!AO60</f>
        <v>1349.9999999999995</v>
      </c>
      <c r="X53">
        <f>角色属性总表!BB60</f>
        <v>1890</v>
      </c>
      <c r="Y53">
        <f>角色属性总表!BP60</f>
        <v>1080</v>
      </c>
      <c r="Z53">
        <f>角色属性总表!BI60</f>
        <v>1080</v>
      </c>
      <c r="AA53">
        <f>角色属性总表!AV60</f>
        <v>0</v>
      </c>
      <c r="AE53">
        <v>50</v>
      </c>
      <c r="AF53">
        <f>IF(VLOOKUP(AF$3,角色属性总表!$B:$F,5,FALSE)&gt;$AE53,0,IF(VLOOKUP(AF$3,角色属性总表!$B:$F,5,FALSE)=$AE53,AF$2,IF(AF52=1,1,AF52+AF$2)))</f>
        <v>1</v>
      </c>
      <c r="AG53">
        <f>IF(VLOOKUP(AG$3,角色属性总表!$B:$F,5,FALSE)&gt;$AE53,0,IF(VLOOKUP(AG$3,角色属性总表!$B:$F,5,FALSE)=$AE53,AG$2,IF(AG52=1,1,AG52+AG$2)))</f>
        <v>1</v>
      </c>
      <c r="AH53">
        <f>IF(VLOOKUP(AH$3,角色属性总表!$B:$F,5,FALSE)&gt;$AE53,0,IF(VLOOKUP(AH$3,角色属性总表!$B:$F,5,FALSE)=$AE53,AH$2,IF(AH52=1,1,AH52+AH$2)))</f>
        <v>1</v>
      </c>
      <c r="AI53">
        <f>IF(VLOOKUP(AI$3,角色属性总表!$B:$F,5,FALSE)&gt;$AE53,0,IF(VLOOKUP(AI$3,角色属性总表!$B:$F,5,FALSE)=$AE53,AI$2,IF(AI52=1,1,AI52+AI$2)))</f>
        <v>1</v>
      </c>
      <c r="AJ53">
        <f>IF(VLOOKUP(AJ$3,角色属性总表!$B:$F,5,FALSE)&gt;$AE53,0,IF(VLOOKUP(AJ$3,角色属性总表!$B:$F,5,FALSE)=$AE53,AJ$2,IF(AJ52=1,1,AJ52+AJ$2)))</f>
        <v>1</v>
      </c>
      <c r="AK53">
        <f>IF(VLOOKUP(AK$3,角色属性总表!$B:$F,5,FALSE)&gt;$AE53,0,IF(VLOOKUP(AK$3,角色属性总表!$B:$F,5,FALSE)=$AE53,AK$2,IF(AK52=1,1,AK52+AK$2)))</f>
        <v>1</v>
      </c>
    </row>
    <row r="54" spans="2:37" x14ac:dyDescent="0.15">
      <c r="B54">
        <v>51</v>
      </c>
      <c r="C54">
        <f t="shared" si="1"/>
        <v>1098</v>
      </c>
      <c r="D54">
        <f t="shared" si="2"/>
        <v>1402.4999999999995</v>
      </c>
      <c r="E54">
        <f t="shared" si="3"/>
        <v>1987.5</v>
      </c>
      <c r="F54">
        <f t="shared" si="4"/>
        <v>1122</v>
      </c>
      <c r="G54">
        <f t="shared" si="5"/>
        <v>1122</v>
      </c>
      <c r="H54">
        <f t="shared" si="5"/>
        <v>0</v>
      </c>
      <c r="J54" t="str">
        <f ca="1">LOOKUP(B54,角色间职业划分!$A$23:$B$31,角色间职业划分!$C$23:$C$32)</f>
        <v>紫</v>
      </c>
      <c r="K54">
        <f ca="1">VLOOKUP(J54,角色间职业划分!$A$14:$B$20,2,FALSE)</f>
        <v>1.4</v>
      </c>
      <c r="L54">
        <f ca="1">LOOKUP(B54,角色间职业划分!$A$24:$B$31,角色间职业划分!$E$24:$E$30)+L53</f>
        <v>1.3100000000000003</v>
      </c>
      <c r="M54">
        <f>SUM(C54:G54)/VLOOKUP(角色属性总表!$F$8,角色间职业划分!$A$14:$B$21,2,FALSE)</f>
        <v>5610</v>
      </c>
      <c r="N54">
        <f t="shared" si="7"/>
        <v>20944</v>
      </c>
      <c r="P54" s="9">
        <f t="shared" ca="1" si="8"/>
        <v>7349.1000000000013</v>
      </c>
      <c r="Q54" s="9">
        <f t="shared" ca="1" si="9"/>
        <v>27436.640000000007</v>
      </c>
      <c r="S54" s="9">
        <f>防御值!U61</f>
        <v>1</v>
      </c>
      <c r="U54">
        <v>51</v>
      </c>
      <c r="V54">
        <f>角色属性总表!AH61</f>
        <v>1098</v>
      </c>
      <c r="W54">
        <f>角色属性总表!AO61</f>
        <v>1402.4999999999995</v>
      </c>
      <c r="X54">
        <f>角色属性总表!BB61</f>
        <v>1987.5</v>
      </c>
      <c r="Y54">
        <f>角色属性总表!BP61</f>
        <v>1122</v>
      </c>
      <c r="Z54">
        <f>角色属性总表!BI61</f>
        <v>1122</v>
      </c>
      <c r="AA54">
        <f>角色属性总表!AV61</f>
        <v>0</v>
      </c>
      <c r="AE54">
        <v>51</v>
      </c>
      <c r="AF54">
        <f>IF(VLOOKUP(AF$3,角色属性总表!$B:$F,5,FALSE)&gt;$AE54,0,IF(VLOOKUP(AF$3,角色属性总表!$B:$F,5,FALSE)=$AE54,AF$2,IF(AF53=1,1,AF53+AF$2)))</f>
        <v>1</v>
      </c>
      <c r="AG54">
        <f>IF(VLOOKUP(AG$3,角色属性总表!$B:$F,5,FALSE)&gt;$AE54,0,IF(VLOOKUP(AG$3,角色属性总表!$B:$F,5,FALSE)=$AE54,AG$2,IF(AG53=1,1,AG53+AG$2)))</f>
        <v>1</v>
      </c>
      <c r="AH54">
        <f>IF(VLOOKUP(AH$3,角色属性总表!$B:$F,5,FALSE)&gt;$AE54,0,IF(VLOOKUP(AH$3,角色属性总表!$B:$F,5,FALSE)=$AE54,AH$2,IF(AH53=1,1,AH53+AH$2)))</f>
        <v>1</v>
      </c>
      <c r="AI54">
        <f>IF(VLOOKUP(AI$3,角色属性总表!$B:$F,5,FALSE)&gt;$AE54,0,IF(VLOOKUP(AI$3,角色属性总表!$B:$F,5,FALSE)=$AE54,AI$2,IF(AI53=1,1,AI53+AI$2)))</f>
        <v>1</v>
      </c>
      <c r="AJ54">
        <f>IF(VLOOKUP(AJ$3,角色属性总表!$B:$F,5,FALSE)&gt;$AE54,0,IF(VLOOKUP(AJ$3,角色属性总表!$B:$F,5,FALSE)=$AE54,AJ$2,IF(AJ53=1,1,AJ53+AJ$2)))</f>
        <v>1</v>
      </c>
      <c r="AK54">
        <f>IF(VLOOKUP(AK$3,角色属性总表!$B:$F,5,FALSE)&gt;$AE54,0,IF(VLOOKUP(AK$3,角色属性总表!$B:$F,5,FALSE)=$AE54,AK$2,IF(AK53=1,1,AK53+AK$2)))</f>
        <v>1</v>
      </c>
    </row>
    <row r="55" spans="2:37" x14ac:dyDescent="0.15">
      <c r="B55">
        <v>52</v>
      </c>
      <c r="C55">
        <f t="shared" si="1"/>
        <v>1116</v>
      </c>
      <c r="D55">
        <f t="shared" si="2"/>
        <v>1454.9999999999993</v>
      </c>
      <c r="E55">
        <f t="shared" si="3"/>
        <v>2085</v>
      </c>
      <c r="F55">
        <f t="shared" si="4"/>
        <v>1164</v>
      </c>
      <c r="G55">
        <f t="shared" si="5"/>
        <v>1164</v>
      </c>
      <c r="H55">
        <f t="shared" si="5"/>
        <v>0</v>
      </c>
      <c r="J55" t="str">
        <f ca="1">LOOKUP(B55,角色间职业划分!$A$23:$B$31,角色间职业划分!$C$23:$C$32)</f>
        <v>紫</v>
      </c>
      <c r="K55">
        <f ca="1">VLOOKUP(J55,角色间职业划分!$A$14:$B$20,2,FALSE)</f>
        <v>1.4</v>
      </c>
      <c r="L55">
        <f ca="1">LOOKUP(B55,角色间职业划分!$A$24:$B$31,角色间职业划分!$E$24:$E$30)+L54</f>
        <v>1.3200000000000003</v>
      </c>
      <c r="M55">
        <f>SUM(C55:G55)/VLOOKUP(角色属性总表!$F$8,角色间职业划分!$A$14:$B$21,2,FALSE)</f>
        <v>5819.9999999999991</v>
      </c>
      <c r="N55">
        <f t="shared" si="7"/>
        <v>21728</v>
      </c>
      <c r="P55" s="9">
        <f t="shared" ca="1" si="8"/>
        <v>7682.4000000000005</v>
      </c>
      <c r="Q55" s="9">
        <f t="shared" ca="1" si="9"/>
        <v>28680.960000000006</v>
      </c>
      <c r="S55" s="9">
        <f>防御值!U62</f>
        <v>1</v>
      </c>
      <c r="U55">
        <v>52</v>
      </c>
      <c r="V55">
        <f>角色属性总表!AH62</f>
        <v>1116</v>
      </c>
      <c r="W55">
        <f>角色属性总表!AO62</f>
        <v>1454.9999999999993</v>
      </c>
      <c r="X55">
        <f>角色属性总表!BB62</f>
        <v>2085</v>
      </c>
      <c r="Y55">
        <f>角色属性总表!BP62</f>
        <v>1164</v>
      </c>
      <c r="Z55">
        <f>角色属性总表!BI62</f>
        <v>1164</v>
      </c>
      <c r="AA55">
        <f>角色属性总表!AV62</f>
        <v>0</v>
      </c>
      <c r="AE55">
        <v>52</v>
      </c>
      <c r="AF55">
        <f>IF(VLOOKUP(AF$3,角色属性总表!$B:$F,5,FALSE)&gt;$AE55,0,IF(VLOOKUP(AF$3,角色属性总表!$B:$F,5,FALSE)=$AE55,AF$2,IF(AF54=1,1,AF54+AF$2)))</f>
        <v>1</v>
      </c>
      <c r="AG55">
        <f>IF(VLOOKUP(AG$3,角色属性总表!$B:$F,5,FALSE)&gt;$AE55,0,IF(VLOOKUP(AG$3,角色属性总表!$B:$F,5,FALSE)=$AE55,AG$2,IF(AG54=1,1,AG54+AG$2)))</f>
        <v>1</v>
      </c>
      <c r="AH55">
        <f>IF(VLOOKUP(AH$3,角色属性总表!$B:$F,5,FALSE)&gt;$AE55,0,IF(VLOOKUP(AH$3,角色属性总表!$B:$F,5,FALSE)=$AE55,AH$2,IF(AH54=1,1,AH54+AH$2)))</f>
        <v>1</v>
      </c>
      <c r="AI55">
        <f>IF(VLOOKUP(AI$3,角色属性总表!$B:$F,5,FALSE)&gt;$AE55,0,IF(VLOOKUP(AI$3,角色属性总表!$B:$F,5,FALSE)=$AE55,AI$2,IF(AI54=1,1,AI54+AI$2)))</f>
        <v>1</v>
      </c>
      <c r="AJ55">
        <f>IF(VLOOKUP(AJ$3,角色属性总表!$B:$F,5,FALSE)&gt;$AE55,0,IF(VLOOKUP(AJ$3,角色属性总表!$B:$F,5,FALSE)=$AE55,AJ$2,IF(AJ54=1,1,AJ54+AJ$2)))</f>
        <v>1</v>
      </c>
      <c r="AK55">
        <f>IF(VLOOKUP(AK$3,角色属性总表!$B:$F,5,FALSE)&gt;$AE55,0,IF(VLOOKUP(AK$3,角色属性总表!$B:$F,5,FALSE)=$AE55,AK$2,IF(AK54=1,1,AK54+AK$2)))</f>
        <v>1</v>
      </c>
    </row>
    <row r="56" spans="2:37" x14ac:dyDescent="0.15">
      <c r="B56">
        <v>53</v>
      </c>
      <c r="C56">
        <f t="shared" si="1"/>
        <v>1134</v>
      </c>
      <c r="D56">
        <f t="shared" si="2"/>
        <v>1507.4999999999995</v>
      </c>
      <c r="E56">
        <f t="shared" si="3"/>
        <v>2182.5000000000005</v>
      </c>
      <c r="F56">
        <f t="shared" si="4"/>
        <v>1206.0000000000002</v>
      </c>
      <c r="G56">
        <f t="shared" si="5"/>
        <v>1206.0000000000002</v>
      </c>
      <c r="H56">
        <f t="shared" si="5"/>
        <v>0</v>
      </c>
      <c r="J56" t="str">
        <f ca="1">LOOKUP(B56,角色间职业划分!$A$23:$B$31,角色间职业划分!$C$23:$C$32)</f>
        <v>紫</v>
      </c>
      <c r="K56">
        <f ca="1">VLOOKUP(J56,角色间职业划分!$A$14:$B$20,2,FALSE)</f>
        <v>1.4</v>
      </c>
      <c r="L56">
        <f ca="1">LOOKUP(B56,角色间职业划分!$A$24:$B$31,角色间职业划分!$E$24:$E$30)+L55</f>
        <v>1.3300000000000003</v>
      </c>
      <c r="M56">
        <f>SUM(C56:G56)/VLOOKUP(角色属性总表!$F$8,角色间职业划分!$A$14:$B$21,2,FALSE)</f>
        <v>6030</v>
      </c>
      <c r="N56">
        <f t="shared" si="7"/>
        <v>22512</v>
      </c>
      <c r="P56" s="9">
        <f t="shared" ca="1" si="8"/>
        <v>8019.9000000000015</v>
      </c>
      <c r="Q56" s="9">
        <f t="shared" ca="1" si="9"/>
        <v>29940.960000000006</v>
      </c>
      <c r="S56" s="9">
        <f>防御值!U63</f>
        <v>1</v>
      </c>
      <c r="U56">
        <v>53</v>
      </c>
      <c r="V56">
        <f>角色属性总表!AH63</f>
        <v>1134</v>
      </c>
      <c r="W56">
        <f>角色属性总表!AO63</f>
        <v>1507.4999999999995</v>
      </c>
      <c r="X56">
        <f>角色属性总表!BB63</f>
        <v>2182.5000000000005</v>
      </c>
      <c r="Y56">
        <f>角色属性总表!BP63</f>
        <v>1206.0000000000002</v>
      </c>
      <c r="Z56">
        <f>角色属性总表!BI63</f>
        <v>1206.0000000000002</v>
      </c>
      <c r="AA56">
        <f>角色属性总表!AV63</f>
        <v>0</v>
      </c>
      <c r="AE56">
        <v>53</v>
      </c>
      <c r="AF56">
        <f>IF(VLOOKUP(AF$3,角色属性总表!$B:$F,5,FALSE)&gt;$AE56,0,IF(VLOOKUP(AF$3,角色属性总表!$B:$F,5,FALSE)=$AE56,AF$2,IF(AF55=1,1,AF55+AF$2)))</f>
        <v>1</v>
      </c>
      <c r="AG56">
        <f>IF(VLOOKUP(AG$3,角色属性总表!$B:$F,5,FALSE)&gt;$AE56,0,IF(VLOOKUP(AG$3,角色属性总表!$B:$F,5,FALSE)=$AE56,AG$2,IF(AG55=1,1,AG55+AG$2)))</f>
        <v>1</v>
      </c>
      <c r="AH56">
        <f>IF(VLOOKUP(AH$3,角色属性总表!$B:$F,5,FALSE)&gt;$AE56,0,IF(VLOOKUP(AH$3,角色属性总表!$B:$F,5,FALSE)=$AE56,AH$2,IF(AH55=1,1,AH55+AH$2)))</f>
        <v>1</v>
      </c>
      <c r="AI56">
        <f>IF(VLOOKUP(AI$3,角色属性总表!$B:$F,5,FALSE)&gt;$AE56,0,IF(VLOOKUP(AI$3,角色属性总表!$B:$F,5,FALSE)=$AE56,AI$2,IF(AI55=1,1,AI55+AI$2)))</f>
        <v>1</v>
      </c>
      <c r="AJ56">
        <f>IF(VLOOKUP(AJ$3,角色属性总表!$B:$F,5,FALSE)&gt;$AE56,0,IF(VLOOKUP(AJ$3,角色属性总表!$B:$F,5,FALSE)=$AE56,AJ$2,IF(AJ55=1,1,AJ55+AJ$2)))</f>
        <v>1</v>
      </c>
      <c r="AK56">
        <f>IF(VLOOKUP(AK$3,角色属性总表!$B:$F,5,FALSE)&gt;$AE56,0,IF(VLOOKUP(AK$3,角色属性总表!$B:$F,5,FALSE)=$AE56,AK$2,IF(AK55=1,1,AK55+AK$2)))</f>
        <v>1</v>
      </c>
    </row>
    <row r="57" spans="2:37" x14ac:dyDescent="0.15">
      <c r="B57">
        <v>54</v>
      </c>
      <c r="C57">
        <f t="shared" si="1"/>
        <v>1152</v>
      </c>
      <c r="D57">
        <f t="shared" si="2"/>
        <v>1559.9999999999993</v>
      </c>
      <c r="E57">
        <f t="shared" si="3"/>
        <v>2280.0000000000009</v>
      </c>
      <c r="F57">
        <f t="shared" si="4"/>
        <v>1248.0000000000002</v>
      </c>
      <c r="G57">
        <f t="shared" si="5"/>
        <v>1248.0000000000002</v>
      </c>
      <c r="H57">
        <f t="shared" si="5"/>
        <v>0</v>
      </c>
      <c r="J57" t="str">
        <f ca="1">LOOKUP(B57,角色间职业划分!$A$23:$B$31,角色间职业划分!$C$23:$C$32)</f>
        <v>紫</v>
      </c>
      <c r="K57">
        <f ca="1">VLOOKUP(J57,角色间职业划分!$A$14:$B$20,2,FALSE)</f>
        <v>1.4</v>
      </c>
      <c r="L57">
        <f ca="1">LOOKUP(B57,角色间职业划分!$A$24:$B$31,角色间职业划分!$E$24:$E$30)+L56</f>
        <v>1.3400000000000003</v>
      </c>
      <c r="M57">
        <f>SUM(C57:G57)/VLOOKUP(角色属性总表!$F$8,角色间职业划分!$A$14:$B$21,2,FALSE)</f>
        <v>6240</v>
      </c>
      <c r="N57">
        <f t="shared" si="7"/>
        <v>23296</v>
      </c>
      <c r="P57" s="9">
        <f t="shared" ca="1" si="8"/>
        <v>8361.6000000000022</v>
      </c>
      <c r="Q57" s="9">
        <f t="shared" ca="1" si="9"/>
        <v>31216.640000000007</v>
      </c>
      <c r="S57" s="9">
        <f>防御值!U64</f>
        <v>1</v>
      </c>
      <c r="U57">
        <v>54</v>
      </c>
      <c r="V57">
        <f>角色属性总表!AH64</f>
        <v>1152</v>
      </c>
      <c r="W57">
        <f>角色属性总表!AO64</f>
        <v>1559.9999999999993</v>
      </c>
      <c r="X57">
        <f>角色属性总表!BB64</f>
        <v>2280.0000000000009</v>
      </c>
      <c r="Y57">
        <f>角色属性总表!BP64</f>
        <v>1248.0000000000002</v>
      </c>
      <c r="Z57">
        <f>角色属性总表!BI64</f>
        <v>1248.0000000000002</v>
      </c>
      <c r="AA57">
        <f>角色属性总表!AV64</f>
        <v>0</v>
      </c>
      <c r="AE57">
        <v>54</v>
      </c>
      <c r="AF57">
        <f>IF(VLOOKUP(AF$3,角色属性总表!$B:$F,5,FALSE)&gt;$AE57,0,IF(VLOOKUP(AF$3,角色属性总表!$B:$F,5,FALSE)=$AE57,AF$2,IF(AF56=1,1,AF56+AF$2)))</f>
        <v>1</v>
      </c>
      <c r="AG57">
        <f>IF(VLOOKUP(AG$3,角色属性总表!$B:$F,5,FALSE)&gt;$AE57,0,IF(VLOOKUP(AG$3,角色属性总表!$B:$F,5,FALSE)=$AE57,AG$2,IF(AG56=1,1,AG56+AG$2)))</f>
        <v>1</v>
      </c>
      <c r="AH57">
        <f>IF(VLOOKUP(AH$3,角色属性总表!$B:$F,5,FALSE)&gt;$AE57,0,IF(VLOOKUP(AH$3,角色属性总表!$B:$F,5,FALSE)=$AE57,AH$2,IF(AH56=1,1,AH56+AH$2)))</f>
        <v>1</v>
      </c>
      <c r="AI57">
        <f>IF(VLOOKUP(AI$3,角色属性总表!$B:$F,5,FALSE)&gt;$AE57,0,IF(VLOOKUP(AI$3,角色属性总表!$B:$F,5,FALSE)=$AE57,AI$2,IF(AI56=1,1,AI56+AI$2)))</f>
        <v>1</v>
      </c>
      <c r="AJ57">
        <f>IF(VLOOKUP(AJ$3,角色属性总表!$B:$F,5,FALSE)&gt;$AE57,0,IF(VLOOKUP(AJ$3,角色属性总表!$B:$F,5,FALSE)=$AE57,AJ$2,IF(AJ56=1,1,AJ56+AJ$2)))</f>
        <v>1</v>
      </c>
      <c r="AK57">
        <f>IF(VLOOKUP(AK$3,角色属性总表!$B:$F,5,FALSE)&gt;$AE57,0,IF(VLOOKUP(AK$3,角色属性总表!$B:$F,5,FALSE)=$AE57,AK$2,IF(AK56=1,1,AK56+AK$2)))</f>
        <v>1</v>
      </c>
    </row>
    <row r="58" spans="2:37" x14ac:dyDescent="0.15">
      <c r="B58">
        <v>55</v>
      </c>
      <c r="C58">
        <f t="shared" si="1"/>
        <v>1170</v>
      </c>
      <c r="D58">
        <f t="shared" si="2"/>
        <v>1612.4999999999991</v>
      </c>
      <c r="E58">
        <f t="shared" si="3"/>
        <v>2377.5000000000009</v>
      </c>
      <c r="F58">
        <f t="shared" si="4"/>
        <v>1290.0000000000005</v>
      </c>
      <c r="G58">
        <f t="shared" si="5"/>
        <v>1290.0000000000005</v>
      </c>
      <c r="H58">
        <f t="shared" si="5"/>
        <v>0</v>
      </c>
      <c r="J58" t="str">
        <f ca="1">LOOKUP(B58,角色间职业划分!$A$23:$B$31,角色间职业划分!$C$23:$C$32)</f>
        <v>紫</v>
      </c>
      <c r="K58">
        <f ca="1">VLOOKUP(J58,角色间职业划分!$A$14:$B$20,2,FALSE)</f>
        <v>1.4</v>
      </c>
      <c r="L58">
        <f ca="1">LOOKUP(B58,角色间职业划分!$A$24:$B$31,角色间职业划分!$E$24:$E$30)+L57</f>
        <v>1.3500000000000003</v>
      </c>
      <c r="M58">
        <f>SUM(C58:G58)/VLOOKUP(角色属性总表!$F$8,角色间职业划分!$A$14:$B$21,2,FALSE)</f>
        <v>6450</v>
      </c>
      <c r="N58">
        <f t="shared" si="7"/>
        <v>24080</v>
      </c>
      <c r="P58" s="9">
        <f t="shared" ca="1" si="8"/>
        <v>8707.5000000000018</v>
      </c>
      <c r="Q58" s="9">
        <f t="shared" ca="1" si="9"/>
        <v>32508.000000000007</v>
      </c>
      <c r="S58" s="9">
        <f>防御值!U65</f>
        <v>1</v>
      </c>
      <c r="U58">
        <v>55</v>
      </c>
      <c r="V58">
        <f>角色属性总表!AH65</f>
        <v>1170</v>
      </c>
      <c r="W58">
        <f>角色属性总表!AO65</f>
        <v>1612.4999999999991</v>
      </c>
      <c r="X58">
        <f>角色属性总表!BB65</f>
        <v>2377.5000000000009</v>
      </c>
      <c r="Y58">
        <f>角色属性总表!BP65</f>
        <v>1290.0000000000005</v>
      </c>
      <c r="Z58">
        <f>角色属性总表!BI65</f>
        <v>1290.0000000000005</v>
      </c>
      <c r="AA58">
        <f>角色属性总表!AV65</f>
        <v>0</v>
      </c>
      <c r="AE58">
        <v>55</v>
      </c>
      <c r="AF58">
        <f>IF(VLOOKUP(AF$3,角色属性总表!$B:$F,5,FALSE)&gt;$AE58,0,IF(VLOOKUP(AF$3,角色属性总表!$B:$F,5,FALSE)=$AE58,AF$2,IF(AF57=1,1,AF57+AF$2)))</f>
        <v>1</v>
      </c>
      <c r="AG58">
        <f>IF(VLOOKUP(AG$3,角色属性总表!$B:$F,5,FALSE)&gt;$AE58,0,IF(VLOOKUP(AG$3,角色属性总表!$B:$F,5,FALSE)=$AE58,AG$2,IF(AG57=1,1,AG57+AG$2)))</f>
        <v>1</v>
      </c>
      <c r="AH58">
        <f>IF(VLOOKUP(AH$3,角色属性总表!$B:$F,5,FALSE)&gt;$AE58,0,IF(VLOOKUP(AH$3,角色属性总表!$B:$F,5,FALSE)=$AE58,AH$2,IF(AH57=1,1,AH57+AH$2)))</f>
        <v>1</v>
      </c>
      <c r="AI58">
        <f>IF(VLOOKUP(AI$3,角色属性总表!$B:$F,5,FALSE)&gt;$AE58,0,IF(VLOOKUP(AI$3,角色属性总表!$B:$F,5,FALSE)=$AE58,AI$2,IF(AI57=1,1,AI57+AI$2)))</f>
        <v>1</v>
      </c>
      <c r="AJ58">
        <f>IF(VLOOKUP(AJ$3,角色属性总表!$B:$F,5,FALSE)&gt;$AE58,0,IF(VLOOKUP(AJ$3,角色属性总表!$B:$F,5,FALSE)=$AE58,AJ$2,IF(AJ57=1,1,AJ57+AJ$2)))</f>
        <v>1</v>
      </c>
      <c r="AK58">
        <f>IF(VLOOKUP(AK$3,角色属性总表!$B:$F,5,FALSE)&gt;$AE58,0,IF(VLOOKUP(AK$3,角色属性总表!$B:$F,5,FALSE)=$AE58,AK$2,IF(AK57=1,1,AK57+AK$2)))</f>
        <v>1</v>
      </c>
    </row>
    <row r="59" spans="2:37" x14ac:dyDescent="0.15">
      <c r="B59">
        <v>56</v>
      </c>
      <c r="C59">
        <f t="shared" si="1"/>
        <v>1188</v>
      </c>
      <c r="D59">
        <f t="shared" si="2"/>
        <v>1664.9999999999993</v>
      </c>
      <c r="E59">
        <f t="shared" si="3"/>
        <v>2475.0000000000009</v>
      </c>
      <c r="F59">
        <f t="shared" si="4"/>
        <v>1332.0000000000005</v>
      </c>
      <c r="G59">
        <f t="shared" si="5"/>
        <v>1332.0000000000005</v>
      </c>
      <c r="H59">
        <f t="shared" si="5"/>
        <v>0</v>
      </c>
      <c r="J59" t="str">
        <f ca="1">LOOKUP(B59,角色间职业划分!$A$23:$B$31,角色间职业划分!$C$23:$C$32)</f>
        <v>紫</v>
      </c>
      <c r="K59">
        <f ca="1">VLOOKUP(J59,角色间职业划分!$A$14:$B$20,2,FALSE)</f>
        <v>1.4</v>
      </c>
      <c r="L59">
        <f ca="1">LOOKUP(B59,角色间职业划分!$A$24:$B$31,角色间职业划分!$E$24:$E$30)+L58</f>
        <v>1.3600000000000003</v>
      </c>
      <c r="M59">
        <f>SUM(C59:G59)/VLOOKUP(角色属性总表!$F$8,角色间职业划分!$A$14:$B$21,2,FALSE)</f>
        <v>6660</v>
      </c>
      <c r="N59">
        <f t="shared" si="7"/>
        <v>24864</v>
      </c>
      <c r="P59" s="9">
        <f t="shared" ca="1" si="8"/>
        <v>9057.6000000000022</v>
      </c>
      <c r="Q59" s="9">
        <f t="shared" ca="1" si="9"/>
        <v>33815.040000000008</v>
      </c>
      <c r="S59" s="9">
        <f>防御值!U66</f>
        <v>1</v>
      </c>
      <c r="U59">
        <v>56</v>
      </c>
      <c r="V59">
        <f>角色属性总表!AH66</f>
        <v>1188</v>
      </c>
      <c r="W59">
        <f>角色属性总表!AO66</f>
        <v>1664.9999999999993</v>
      </c>
      <c r="X59">
        <f>角色属性总表!BB66</f>
        <v>2475.0000000000009</v>
      </c>
      <c r="Y59">
        <f>角色属性总表!BP66</f>
        <v>1332.0000000000005</v>
      </c>
      <c r="Z59">
        <f>角色属性总表!BI66</f>
        <v>1332.0000000000005</v>
      </c>
      <c r="AA59">
        <f>角色属性总表!AV66</f>
        <v>0</v>
      </c>
      <c r="AE59">
        <v>56</v>
      </c>
      <c r="AF59">
        <f>IF(VLOOKUP(AF$3,角色属性总表!$B:$F,5,FALSE)&gt;$AE59,0,IF(VLOOKUP(AF$3,角色属性总表!$B:$F,5,FALSE)=$AE59,AF$2,IF(AF58=1,1,AF58+AF$2)))</f>
        <v>1</v>
      </c>
      <c r="AG59">
        <f>IF(VLOOKUP(AG$3,角色属性总表!$B:$F,5,FALSE)&gt;$AE59,0,IF(VLOOKUP(AG$3,角色属性总表!$B:$F,5,FALSE)=$AE59,AG$2,IF(AG58=1,1,AG58+AG$2)))</f>
        <v>1</v>
      </c>
      <c r="AH59">
        <f>IF(VLOOKUP(AH$3,角色属性总表!$B:$F,5,FALSE)&gt;$AE59,0,IF(VLOOKUP(AH$3,角色属性总表!$B:$F,5,FALSE)=$AE59,AH$2,IF(AH58=1,1,AH58+AH$2)))</f>
        <v>1</v>
      </c>
      <c r="AI59">
        <f>IF(VLOOKUP(AI$3,角色属性总表!$B:$F,5,FALSE)&gt;$AE59,0,IF(VLOOKUP(AI$3,角色属性总表!$B:$F,5,FALSE)=$AE59,AI$2,IF(AI58=1,1,AI58+AI$2)))</f>
        <v>1</v>
      </c>
      <c r="AJ59">
        <f>IF(VLOOKUP(AJ$3,角色属性总表!$B:$F,5,FALSE)&gt;$AE59,0,IF(VLOOKUP(AJ$3,角色属性总表!$B:$F,5,FALSE)=$AE59,AJ$2,IF(AJ58=1,1,AJ58+AJ$2)))</f>
        <v>1</v>
      </c>
      <c r="AK59">
        <f>IF(VLOOKUP(AK$3,角色属性总表!$B:$F,5,FALSE)&gt;$AE59,0,IF(VLOOKUP(AK$3,角色属性总表!$B:$F,5,FALSE)=$AE59,AK$2,IF(AK58=1,1,AK58+AK$2)))</f>
        <v>1</v>
      </c>
    </row>
    <row r="60" spans="2:37" x14ac:dyDescent="0.15">
      <c r="B60">
        <v>57</v>
      </c>
      <c r="C60">
        <f t="shared" si="1"/>
        <v>1206</v>
      </c>
      <c r="D60">
        <f t="shared" si="2"/>
        <v>1717.4999999999991</v>
      </c>
      <c r="E60">
        <f t="shared" si="3"/>
        <v>2572.5000000000009</v>
      </c>
      <c r="F60">
        <f t="shared" si="4"/>
        <v>1374.0000000000005</v>
      </c>
      <c r="G60">
        <f t="shared" si="5"/>
        <v>1374.0000000000005</v>
      </c>
      <c r="H60">
        <f t="shared" si="5"/>
        <v>0</v>
      </c>
      <c r="J60" t="str">
        <f ca="1">LOOKUP(B60,角色间职业划分!$A$23:$B$31,角色间职业划分!$C$23:$C$32)</f>
        <v>紫</v>
      </c>
      <c r="K60">
        <f ca="1">VLOOKUP(J60,角色间职业划分!$A$14:$B$20,2,FALSE)</f>
        <v>1.4</v>
      </c>
      <c r="L60">
        <f ca="1">LOOKUP(B60,角色间职业划分!$A$24:$B$31,角色间职业划分!$E$24:$E$30)+L59</f>
        <v>1.3700000000000003</v>
      </c>
      <c r="M60">
        <f>SUM(C60:G60)/VLOOKUP(角色属性总表!$F$8,角色间职业划分!$A$14:$B$21,2,FALSE)</f>
        <v>6870</v>
      </c>
      <c r="N60">
        <f t="shared" si="7"/>
        <v>25648</v>
      </c>
      <c r="P60" s="9">
        <f t="shared" ca="1" si="8"/>
        <v>9411.9000000000015</v>
      </c>
      <c r="Q60" s="9">
        <f t="shared" ca="1" si="9"/>
        <v>35137.760000000009</v>
      </c>
      <c r="S60" s="9">
        <f>防御值!U67</f>
        <v>1</v>
      </c>
      <c r="U60">
        <v>57</v>
      </c>
      <c r="V60">
        <f>角色属性总表!AH67</f>
        <v>1206</v>
      </c>
      <c r="W60">
        <f>角色属性总表!AO67</f>
        <v>1717.4999999999991</v>
      </c>
      <c r="X60">
        <f>角色属性总表!BB67</f>
        <v>2572.5000000000009</v>
      </c>
      <c r="Y60">
        <f>角色属性总表!BP67</f>
        <v>1374.0000000000005</v>
      </c>
      <c r="Z60">
        <f>角色属性总表!BI67</f>
        <v>1374.0000000000005</v>
      </c>
      <c r="AA60">
        <f>角色属性总表!AV67</f>
        <v>0</v>
      </c>
      <c r="AE60">
        <v>57</v>
      </c>
      <c r="AF60">
        <f>IF(VLOOKUP(AF$3,角色属性总表!$B:$F,5,FALSE)&gt;$AE60,0,IF(VLOOKUP(AF$3,角色属性总表!$B:$F,5,FALSE)=$AE60,AF$2,IF(AF59=1,1,AF59+AF$2)))</f>
        <v>1</v>
      </c>
      <c r="AG60">
        <f>IF(VLOOKUP(AG$3,角色属性总表!$B:$F,5,FALSE)&gt;$AE60,0,IF(VLOOKUP(AG$3,角色属性总表!$B:$F,5,FALSE)=$AE60,AG$2,IF(AG59=1,1,AG59+AG$2)))</f>
        <v>1</v>
      </c>
      <c r="AH60">
        <f>IF(VLOOKUP(AH$3,角色属性总表!$B:$F,5,FALSE)&gt;$AE60,0,IF(VLOOKUP(AH$3,角色属性总表!$B:$F,5,FALSE)=$AE60,AH$2,IF(AH59=1,1,AH59+AH$2)))</f>
        <v>1</v>
      </c>
      <c r="AI60">
        <f>IF(VLOOKUP(AI$3,角色属性总表!$B:$F,5,FALSE)&gt;$AE60,0,IF(VLOOKUP(AI$3,角色属性总表!$B:$F,5,FALSE)=$AE60,AI$2,IF(AI59=1,1,AI59+AI$2)))</f>
        <v>1</v>
      </c>
      <c r="AJ60">
        <f>IF(VLOOKUP(AJ$3,角色属性总表!$B:$F,5,FALSE)&gt;$AE60,0,IF(VLOOKUP(AJ$3,角色属性总表!$B:$F,5,FALSE)=$AE60,AJ$2,IF(AJ59=1,1,AJ59+AJ$2)))</f>
        <v>1</v>
      </c>
      <c r="AK60">
        <f>IF(VLOOKUP(AK$3,角色属性总表!$B:$F,5,FALSE)&gt;$AE60,0,IF(VLOOKUP(AK$3,角色属性总表!$B:$F,5,FALSE)=$AE60,AK$2,IF(AK59=1,1,AK59+AK$2)))</f>
        <v>1</v>
      </c>
    </row>
    <row r="61" spans="2:37" x14ac:dyDescent="0.15">
      <c r="B61">
        <v>58</v>
      </c>
      <c r="C61">
        <f t="shared" si="1"/>
        <v>1224</v>
      </c>
      <c r="D61">
        <f t="shared" si="2"/>
        <v>1769.9999999999991</v>
      </c>
      <c r="E61">
        <f t="shared" si="3"/>
        <v>2670.0000000000009</v>
      </c>
      <c r="F61">
        <f t="shared" si="4"/>
        <v>1416.0000000000007</v>
      </c>
      <c r="G61">
        <f t="shared" si="5"/>
        <v>1416.0000000000007</v>
      </c>
      <c r="H61">
        <f t="shared" si="5"/>
        <v>0</v>
      </c>
      <c r="J61" t="str">
        <f ca="1">LOOKUP(B61,角色间职业划分!$A$23:$B$31,角色间职业划分!$C$23:$C$32)</f>
        <v>紫</v>
      </c>
      <c r="K61">
        <f ca="1">VLOOKUP(J61,角色间职业划分!$A$14:$B$20,2,FALSE)</f>
        <v>1.4</v>
      </c>
      <c r="L61">
        <f ca="1">LOOKUP(B61,角色间职业划分!$A$24:$B$31,角色间职业划分!$E$24:$E$30)+L60</f>
        <v>1.3800000000000003</v>
      </c>
      <c r="M61">
        <f>SUM(C61:G61)/VLOOKUP(角色属性总表!$F$8,角色间职业划分!$A$14:$B$21,2,FALSE)</f>
        <v>7080.0000000000018</v>
      </c>
      <c r="N61">
        <f t="shared" si="7"/>
        <v>26432.000000000007</v>
      </c>
      <c r="P61" s="9">
        <f t="shared" ca="1" si="8"/>
        <v>9770.4000000000051</v>
      </c>
      <c r="Q61" s="9">
        <f t="shared" ca="1" si="9"/>
        <v>36476.160000000018</v>
      </c>
      <c r="S61" s="9">
        <f>防御值!U68</f>
        <v>1</v>
      </c>
      <c r="U61">
        <v>58</v>
      </c>
      <c r="V61">
        <f>角色属性总表!AH68</f>
        <v>1224</v>
      </c>
      <c r="W61">
        <f>角色属性总表!AO68</f>
        <v>1769.9999999999991</v>
      </c>
      <c r="X61">
        <f>角色属性总表!BB68</f>
        <v>2670.0000000000009</v>
      </c>
      <c r="Y61">
        <f>角色属性总表!BP68</f>
        <v>1416.0000000000007</v>
      </c>
      <c r="Z61">
        <f>角色属性总表!BI68</f>
        <v>1416.0000000000007</v>
      </c>
      <c r="AA61">
        <f>角色属性总表!AV68</f>
        <v>0</v>
      </c>
      <c r="AE61">
        <v>58</v>
      </c>
      <c r="AF61">
        <f>IF(VLOOKUP(AF$3,角色属性总表!$B:$F,5,FALSE)&gt;$AE61,0,IF(VLOOKUP(AF$3,角色属性总表!$B:$F,5,FALSE)=$AE61,AF$2,IF(AF60=1,1,AF60+AF$2)))</f>
        <v>1</v>
      </c>
      <c r="AG61">
        <f>IF(VLOOKUP(AG$3,角色属性总表!$B:$F,5,FALSE)&gt;$AE61,0,IF(VLOOKUP(AG$3,角色属性总表!$B:$F,5,FALSE)=$AE61,AG$2,IF(AG60=1,1,AG60+AG$2)))</f>
        <v>1</v>
      </c>
      <c r="AH61">
        <f>IF(VLOOKUP(AH$3,角色属性总表!$B:$F,5,FALSE)&gt;$AE61,0,IF(VLOOKUP(AH$3,角色属性总表!$B:$F,5,FALSE)=$AE61,AH$2,IF(AH60=1,1,AH60+AH$2)))</f>
        <v>1</v>
      </c>
      <c r="AI61">
        <f>IF(VLOOKUP(AI$3,角色属性总表!$B:$F,5,FALSE)&gt;$AE61,0,IF(VLOOKUP(AI$3,角色属性总表!$B:$F,5,FALSE)=$AE61,AI$2,IF(AI60=1,1,AI60+AI$2)))</f>
        <v>1</v>
      </c>
      <c r="AJ61">
        <f>IF(VLOOKUP(AJ$3,角色属性总表!$B:$F,5,FALSE)&gt;$AE61,0,IF(VLOOKUP(AJ$3,角色属性总表!$B:$F,5,FALSE)=$AE61,AJ$2,IF(AJ60=1,1,AJ60+AJ$2)))</f>
        <v>1</v>
      </c>
      <c r="AK61">
        <f>IF(VLOOKUP(AK$3,角色属性总表!$B:$F,5,FALSE)&gt;$AE61,0,IF(VLOOKUP(AK$3,角色属性总表!$B:$F,5,FALSE)=$AE61,AK$2,IF(AK60=1,1,AK60+AK$2)))</f>
        <v>1</v>
      </c>
    </row>
    <row r="62" spans="2:37" x14ac:dyDescent="0.15">
      <c r="B62">
        <v>59</v>
      </c>
      <c r="C62">
        <f t="shared" si="1"/>
        <v>1242</v>
      </c>
      <c r="D62">
        <f t="shared" si="2"/>
        <v>1822.4999999999991</v>
      </c>
      <c r="E62">
        <f t="shared" si="3"/>
        <v>2767.5000000000014</v>
      </c>
      <c r="F62">
        <f t="shared" si="4"/>
        <v>1458.0000000000005</v>
      </c>
      <c r="G62">
        <f t="shared" si="5"/>
        <v>1458.0000000000005</v>
      </c>
      <c r="H62">
        <f t="shared" si="5"/>
        <v>0</v>
      </c>
      <c r="J62" t="str">
        <f ca="1">LOOKUP(B62,角色间职业划分!$A$23:$B$31,角色间职业划分!$C$23:$C$32)</f>
        <v>紫</v>
      </c>
      <c r="K62">
        <f ca="1">VLOOKUP(J62,角色间职业划分!$A$14:$B$20,2,FALSE)</f>
        <v>1.4</v>
      </c>
      <c r="L62">
        <f ca="1">LOOKUP(B62,角色间职业划分!$A$24:$B$31,角色间职业划分!$E$24:$E$30)+L61</f>
        <v>1.3900000000000003</v>
      </c>
      <c r="M62">
        <f>SUM(C62:G62)/VLOOKUP(角色属性总表!$F$8,角色间职业划分!$A$14:$B$21,2,FALSE)</f>
        <v>7290</v>
      </c>
      <c r="N62">
        <f t="shared" si="7"/>
        <v>27216</v>
      </c>
      <c r="P62" s="9">
        <f t="shared" ca="1" si="8"/>
        <v>10133.100000000002</v>
      </c>
      <c r="Q62" s="9">
        <f t="shared" ca="1" si="9"/>
        <v>37830.240000000013</v>
      </c>
      <c r="S62" s="9">
        <f>防御值!U69</f>
        <v>1</v>
      </c>
      <c r="U62">
        <v>59</v>
      </c>
      <c r="V62">
        <f>角色属性总表!AH69</f>
        <v>1242</v>
      </c>
      <c r="W62">
        <f>角色属性总表!AO69</f>
        <v>1822.4999999999991</v>
      </c>
      <c r="X62">
        <f>角色属性总表!BB69</f>
        <v>2767.5000000000014</v>
      </c>
      <c r="Y62">
        <f>角色属性总表!BP69</f>
        <v>1458.0000000000005</v>
      </c>
      <c r="Z62">
        <f>角色属性总表!BI69</f>
        <v>1458.0000000000005</v>
      </c>
      <c r="AA62">
        <f>角色属性总表!AV69</f>
        <v>0</v>
      </c>
      <c r="AE62">
        <v>59</v>
      </c>
      <c r="AF62">
        <f>IF(VLOOKUP(AF$3,角色属性总表!$B:$F,5,FALSE)&gt;$AE62,0,IF(VLOOKUP(AF$3,角色属性总表!$B:$F,5,FALSE)=$AE62,AF$2,IF(AF61=1,1,AF61+AF$2)))</f>
        <v>1</v>
      </c>
      <c r="AG62">
        <f>IF(VLOOKUP(AG$3,角色属性总表!$B:$F,5,FALSE)&gt;$AE62,0,IF(VLOOKUP(AG$3,角色属性总表!$B:$F,5,FALSE)=$AE62,AG$2,IF(AG61=1,1,AG61+AG$2)))</f>
        <v>1</v>
      </c>
      <c r="AH62">
        <f>IF(VLOOKUP(AH$3,角色属性总表!$B:$F,5,FALSE)&gt;$AE62,0,IF(VLOOKUP(AH$3,角色属性总表!$B:$F,5,FALSE)=$AE62,AH$2,IF(AH61=1,1,AH61+AH$2)))</f>
        <v>1</v>
      </c>
      <c r="AI62">
        <f>IF(VLOOKUP(AI$3,角色属性总表!$B:$F,5,FALSE)&gt;$AE62,0,IF(VLOOKUP(AI$3,角色属性总表!$B:$F,5,FALSE)=$AE62,AI$2,IF(AI61=1,1,AI61+AI$2)))</f>
        <v>1</v>
      </c>
      <c r="AJ62">
        <f>IF(VLOOKUP(AJ$3,角色属性总表!$B:$F,5,FALSE)&gt;$AE62,0,IF(VLOOKUP(AJ$3,角色属性总表!$B:$F,5,FALSE)=$AE62,AJ$2,IF(AJ61=1,1,AJ61+AJ$2)))</f>
        <v>1</v>
      </c>
      <c r="AK62">
        <f>IF(VLOOKUP(AK$3,角色属性总表!$B:$F,5,FALSE)&gt;$AE62,0,IF(VLOOKUP(AK$3,角色属性总表!$B:$F,5,FALSE)=$AE62,AK$2,IF(AK61=1,1,AK61+AK$2)))</f>
        <v>1</v>
      </c>
    </row>
    <row r="63" spans="2:37" x14ac:dyDescent="0.15">
      <c r="B63">
        <v>60</v>
      </c>
      <c r="C63">
        <f t="shared" si="1"/>
        <v>1260</v>
      </c>
      <c r="D63">
        <f t="shared" si="2"/>
        <v>1874.9999999999989</v>
      </c>
      <c r="E63">
        <f t="shared" si="3"/>
        <v>2865.0000000000014</v>
      </c>
      <c r="F63">
        <f t="shared" si="4"/>
        <v>1500.0000000000007</v>
      </c>
      <c r="G63">
        <f t="shared" si="5"/>
        <v>1500.0000000000007</v>
      </c>
      <c r="H63">
        <f t="shared" si="5"/>
        <v>0</v>
      </c>
      <c r="J63" t="str">
        <f ca="1">LOOKUP(B63,角色间职业划分!$A$23:$B$31,角色间职业划分!$C$23:$C$32)</f>
        <v>紫</v>
      </c>
      <c r="K63">
        <f ca="1">VLOOKUP(J63,角色间职业划分!$A$14:$B$20,2,FALSE)</f>
        <v>1.4</v>
      </c>
      <c r="L63">
        <f ca="1">LOOKUP(B63,角色间职业划分!$A$24:$B$31,角色间职业划分!$E$24:$E$30)+L62</f>
        <v>1.4000000000000004</v>
      </c>
      <c r="M63">
        <f>SUM(C63:G63)/VLOOKUP(角色属性总表!$F$8,角色间职业划分!$A$14:$B$21,2,FALSE)</f>
        <v>7500.0000000000018</v>
      </c>
      <c r="N63">
        <f t="shared" si="7"/>
        <v>28000.000000000007</v>
      </c>
      <c r="P63" s="9">
        <f t="shared" ca="1" si="8"/>
        <v>10500.000000000005</v>
      </c>
      <c r="Q63" s="9">
        <f t="shared" ca="1" si="9"/>
        <v>39200.000000000022</v>
      </c>
      <c r="S63" s="9">
        <f>防御值!U70</f>
        <v>1</v>
      </c>
      <c r="U63">
        <v>60</v>
      </c>
      <c r="V63">
        <f>角色属性总表!AH70</f>
        <v>1260</v>
      </c>
      <c r="W63">
        <f>角色属性总表!AO70</f>
        <v>1874.9999999999989</v>
      </c>
      <c r="X63">
        <f>角色属性总表!BB70</f>
        <v>2865.0000000000014</v>
      </c>
      <c r="Y63">
        <f>角色属性总表!BP70</f>
        <v>1500.0000000000007</v>
      </c>
      <c r="Z63">
        <f>角色属性总表!BI70</f>
        <v>1500.0000000000007</v>
      </c>
      <c r="AA63">
        <f>角色属性总表!AV70</f>
        <v>0</v>
      </c>
      <c r="AE63">
        <v>60</v>
      </c>
      <c r="AF63">
        <f>IF(VLOOKUP(AF$3,角色属性总表!$B:$F,5,FALSE)&gt;$AE63,0,IF(VLOOKUP(AF$3,角色属性总表!$B:$F,5,FALSE)=$AE63,AF$2,IF(AF62=1,1,AF62+AF$2)))</f>
        <v>1</v>
      </c>
      <c r="AG63">
        <f>IF(VLOOKUP(AG$3,角色属性总表!$B:$F,5,FALSE)&gt;$AE63,0,IF(VLOOKUP(AG$3,角色属性总表!$B:$F,5,FALSE)=$AE63,AG$2,IF(AG62=1,1,AG62+AG$2)))</f>
        <v>1</v>
      </c>
      <c r="AH63">
        <f>IF(VLOOKUP(AH$3,角色属性总表!$B:$F,5,FALSE)&gt;$AE63,0,IF(VLOOKUP(AH$3,角色属性总表!$B:$F,5,FALSE)=$AE63,AH$2,IF(AH62=1,1,AH62+AH$2)))</f>
        <v>1</v>
      </c>
      <c r="AI63">
        <f>IF(VLOOKUP(AI$3,角色属性总表!$B:$F,5,FALSE)&gt;$AE63,0,IF(VLOOKUP(AI$3,角色属性总表!$B:$F,5,FALSE)=$AE63,AI$2,IF(AI62=1,1,AI62+AI$2)))</f>
        <v>1</v>
      </c>
      <c r="AJ63">
        <f>IF(VLOOKUP(AJ$3,角色属性总表!$B:$F,5,FALSE)&gt;$AE63,0,IF(VLOOKUP(AJ$3,角色属性总表!$B:$F,5,FALSE)=$AE63,AJ$2,IF(AJ62=1,1,AJ62+AJ$2)))</f>
        <v>1</v>
      </c>
      <c r="AK63">
        <f>IF(VLOOKUP(AK$3,角色属性总表!$B:$F,5,FALSE)&gt;$AE63,0,IF(VLOOKUP(AK$3,角色属性总表!$B:$F,5,FALSE)=$AE63,AK$2,IF(AK62=1,1,AK62+AK$2)))</f>
        <v>1</v>
      </c>
    </row>
    <row r="64" spans="2:37" x14ac:dyDescent="0.15">
      <c r="B64">
        <v>61</v>
      </c>
      <c r="C64">
        <f t="shared" si="1"/>
        <v>1278</v>
      </c>
      <c r="D64">
        <f t="shared" si="2"/>
        <v>1927.4999999999991</v>
      </c>
      <c r="E64">
        <f t="shared" si="3"/>
        <v>2962.5000000000014</v>
      </c>
      <c r="F64">
        <f t="shared" si="4"/>
        <v>1542.0000000000009</v>
      </c>
      <c r="G64">
        <f t="shared" si="5"/>
        <v>1542.0000000000009</v>
      </c>
      <c r="H64">
        <f t="shared" si="5"/>
        <v>0</v>
      </c>
      <c r="J64" t="str">
        <f ca="1">LOOKUP(B64,角色间职业划分!$A$23:$B$31,角色间职业划分!$C$23:$C$32)</f>
        <v>紫</v>
      </c>
      <c r="K64">
        <f ca="1">VLOOKUP(J64,角色间职业划分!$A$14:$B$20,2,FALSE)</f>
        <v>1.4</v>
      </c>
      <c r="L64">
        <f ca="1">LOOKUP(B64,角色间职业划分!$A$24:$B$31,角色间职业划分!$E$24:$E$30)+L63</f>
        <v>1.4000000000000004</v>
      </c>
      <c r="M64">
        <f>SUM(C64:G64)/VLOOKUP(角色属性总表!$F$8,角色间职业划分!$A$14:$B$21,2,FALSE)</f>
        <v>7710.0000000000018</v>
      </c>
      <c r="N64">
        <f t="shared" si="7"/>
        <v>28784.000000000007</v>
      </c>
      <c r="P64" s="9">
        <f t="shared" ca="1" si="8"/>
        <v>10794.000000000005</v>
      </c>
      <c r="Q64" s="9">
        <f t="shared" ca="1" si="9"/>
        <v>40297.60000000002</v>
      </c>
      <c r="S64" s="9">
        <f>防御值!U71</f>
        <v>1</v>
      </c>
      <c r="U64">
        <v>61</v>
      </c>
      <c r="V64">
        <f>角色属性总表!AH71</f>
        <v>1278</v>
      </c>
      <c r="W64">
        <f>角色属性总表!AO71</f>
        <v>1927.4999999999991</v>
      </c>
      <c r="X64">
        <f>角色属性总表!BB71</f>
        <v>2962.5000000000014</v>
      </c>
      <c r="Y64">
        <f>角色属性总表!BP71</f>
        <v>1542.0000000000009</v>
      </c>
      <c r="Z64">
        <f>角色属性总表!BI71</f>
        <v>1542.0000000000009</v>
      </c>
      <c r="AA64">
        <f>角色属性总表!AV71</f>
        <v>0</v>
      </c>
      <c r="AE64">
        <v>61</v>
      </c>
      <c r="AF64">
        <f>IF(VLOOKUP(AF$3,角色属性总表!$B:$F,5,FALSE)&gt;$AE64,0,IF(VLOOKUP(AF$3,角色属性总表!$B:$F,5,FALSE)=$AE64,AF$2,IF(AF63=1,1,AF63+AF$2)))</f>
        <v>1</v>
      </c>
      <c r="AG64">
        <f>IF(VLOOKUP(AG$3,角色属性总表!$B:$F,5,FALSE)&gt;$AE64,0,IF(VLOOKUP(AG$3,角色属性总表!$B:$F,5,FALSE)=$AE64,AG$2,IF(AG63=1,1,AG63+AG$2)))</f>
        <v>1</v>
      </c>
      <c r="AH64">
        <f>IF(VLOOKUP(AH$3,角色属性总表!$B:$F,5,FALSE)&gt;$AE64,0,IF(VLOOKUP(AH$3,角色属性总表!$B:$F,5,FALSE)=$AE64,AH$2,IF(AH63=1,1,AH63+AH$2)))</f>
        <v>1</v>
      </c>
      <c r="AI64">
        <f>IF(VLOOKUP(AI$3,角色属性总表!$B:$F,5,FALSE)&gt;$AE64,0,IF(VLOOKUP(AI$3,角色属性总表!$B:$F,5,FALSE)=$AE64,AI$2,IF(AI63=1,1,AI63+AI$2)))</f>
        <v>1</v>
      </c>
      <c r="AJ64">
        <f>IF(VLOOKUP(AJ$3,角色属性总表!$B:$F,5,FALSE)&gt;$AE64,0,IF(VLOOKUP(AJ$3,角色属性总表!$B:$F,5,FALSE)=$AE64,AJ$2,IF(AJ63=1,1,AJ63+AJ$2)))</f>
        <v>1</v>
      </c>
      <c r="AK64">
        <f>IF(VLOOKUP(AK$3,角色属性总表!$B:$F,5,FALSE)&gt;$AE64,0,IF(VLOOKUP(AK$3,角色属性总表!$B:$F,5,FALSE)=$AE64,AK$2,IF(AK63=1,1,AK63+AK$2)))</f>
        <v>1</v>
      </c>
    </row>
    <row r="65" spans="2:37" x14ac:dyDescent="0.15">
      <c r="B65">
        <v>62</v>
      </c>
      <c r="C65">
        <f t="shared" si="1"/>
        <v>1296</v>
      </c>
      <c r="D65">
        <f t="shared" si="2"/>
        <v>1979.9999999999993</v>
      </c>
      <c r="E65">
        <f t="shared" si="3"/>
        <v>3060.0000000000018</v>
      </c>
      <c r="F65">
        <f t="shared" si="4"/>
        <v>1584.0000000000007</v>
      </c>
      <c r="G65">
        <f t="shared" si="5"/>
        <v>1584.0000000000007</v>
      </c>
      <c r="H65">
        <f t="shared" si="5"/>
        <v>0</v>
      </c>
      <c r="J65" t="str">
        <f ca="1">LOOKUP(B65,角色间职业划分!$A$23:$B$31,角色间职业划分!$C$23:$C$32)</f>
        <v>紫</v>
      </c>
      <c r="K65">
        <f ca="1">VLOOKUP(J65,角色间职业划分!$A$14:$B$20,2,FALSE)</f>
        <v>1.4</v>
      </c>
      <c r="L65">
        <f ca="1">LOOKUP(B65,角色间职业划分!$A$24:$B$31,角色间职业划分!$E$24:$E$30)+L64</f>
        <v>1.4000000000000004</v>
      </c>
      <c r="M65">
        <f>SUM(C65:G65)/VLOOKUP(角色属性总表!$F$8,角色间职业划分!$A$14:$B$21,2,FALSE)</f>
        <v>7920.0000000000018</v>
      </c>
      <c r="N65">
        <f t="shared" si="7"/>
        <v>29568.000000000007</v>
      </c>
      <c r="P65" s="9">
        <f t="shared" ca="1" si="8"/>
        <v>11088.000000000005</v>
      </c>
      <c r="Q65" s="9">
        <f t="shared" ca="1" si="9"/>
        <v>41395.200000000019</v>
      </c>
      <c r="S65" s="9">
        <f>防御值!U72</f>
        <v>1</v>
      </c>
      <c r="U65">
        <v>62</v>
      </c>
      <c r="V65">
        <f>角色属性总表!AH72</f>
        <v>1296</v>
      </c>
      <c r="W65">
        <f>角色属性总表!AO72</f>
        <v>1979.9999999999993</v>
      </c>
      <c r="X65">
        <f>角色属性总表!BB72</f>
        <v>3060.0000000000018</v>
      </c>
      <c r="Y65">
        <f>角色属性总表!BP72</f>
        <v>1584.0000000000007</v>
      </c>
      <c r="Z65">
        <f>角色属性总表!BI72</f>
        <v>1584.0000000000007</v>
      </c>
      <c r="AA65">
        <f>角色属性总表!AV72</f>
        <v>0</v>
      </c>
      <c r="AE65">
        <v>62</v>
      </c>
      <c r="AF65">
        <f>IF(VLOOKUP(AF$3,角色属性总表!$B:$F,5,FALSE)&gt;$AE65,0,IF(VLOOKUP(AF$3,角色属性总表!$B:$F,5,FALSE)=$AE65,AF$2,IF(AF64=1,1,AF64+AF$2)))</f>
        <v>1</v>
      </c>
      <c r="AG65">
        <f>IF(VLOOKUP(AG$3,角色属性总表!$B:$F,5,FALSE)&gt;$AE65,0,IF(VLOOKUP(AG$3,角色属性总表!$B:$F,5,FALSE)=$AE65,AG$2,IF(AG64=1,1,AG64+AG$2)))</f>
        <v>1</v>
      </c>
      <c r="AH65">
        <f>IF(VLOOKUP(AH$3,角色属性总表!$B:$F,5,FALSE)&gt;$AE65,0,IF(VLOOKUP(AH$3,角色属性总表!$B:$F,5,FALSE)=$AE65,AH$2,IF(AH64=1,1,AH64+AH$2)))</f>
        <v>1</v>
      </c>
      <c r="AI65">
        <f>IF(VLOOKUP(AI$3,角色属性总表!$B:$F,5,FALSE)&gt;$AE65,0,IF(VLOOKUP(AI$3,角色属性总表!$B:$F,5,FALSE)=$AE65,AI$2,IF(AI64=1,1,AI64+AI$2)))</f>
        <v>1</v>
      </c>
      <c r="AJ65">
        <f>IF(VLOOKUP(AJ$3,角色属性总表!$B:$F,5,FALSE)&gt;$AE65,0,IF(VLOOKUP(AJ$3,角色属性总表!$B:$F,5,FALSE)=$AE65,AJ$2,IF(AJ64=1,1,AJ64+AJ$2)))</f>
        <v>1</v>
      </c>
      <c r="AK65">
        <f>IF(VLOOKUP(AK$3,角色属性总表!$B:$F,5,FALSE)&gt;$AE65,0,IF(VLOOKUP(AK$3,角色属性总表!$B:$F,5,FALSE)=$AE65,AK$2,IF(AK64=1,1,AK64+AK$2)))</f>
        <v>1</v>
      </c>
    </row>
    <row r="66" spans="2:37" x14ac:dyDescent="0.15">
      <c r="B66">
        <v>63</v>
      </c>
      <c r="C66">
        <f t="shared" si="1"/>
        <v>1314</v>
      </c>
      <c r="D66">
        <f t="shared" si="2"/>
        <v>2032.4999999999993</v>
      </c>
      <c r="E66">
        <f t="shared" si="3"/>
        <v>3157.5000000000018</v>
      </c>
      <c r="F66">
        <f t="shared" si="4"/>
        <v>1626.0000000000009</v>
      </c>
      <c r="G66">
        <f t="shared" si="5"/>
        <v>1626.0000000000009</v>
      </c>
      <c r="H66">
        <f t="shared" si="5"/>
        <v>0</v>
      </c>
      <c r="J66" t="str">
        <f ca="1">LOOKUP(B66,角色间职业划分!$A$23:$B$31,角色间职业划分!$C$23:$C$32)</f>
        <v>紫</v>
      </c>
      <c r="K66">
        <f ca="1">VLOOKUP(J66,角色间职业划分!$A$14:$B$20,2,FALSE)</f>
        <v>1.4</v>
      </c>
      <c r="L66">
        <f ca="1">LOOKUP(B66,角色间职业划分!$A$24:$B$31,角色间职业划分!$E$24:$E$30)+L65</f>
        <v>1.4000000000000004</v>
      </c>
      <c r="M66">
        <f>SUM(C66:G66)/VLOOKUP(角色属性总表!$F$8,角色间职业划分!$A$14:$B$21,2,FALSE)</f>
        <v>8130.0000000000036</v>
      </c>
      <c r="N66">
        <f t="shared" si="7"/>
        <v>30352.000000000015</v>
      </c>
      <c r="P66" s="9">
        <f t="shared" ca="1" si="8"/>
        <v>11382.000000000007</v>
      </c>
      <c r="Q66" s="9">
        <f t="shared" ca="1" si="9"/>
        <v>42492.800000000032</v>
      </c>
      <c r="S66" s="9">
        <f>防御值!U73</f>
        <v>1</v>
      </c>
      <c r="U66">
        <v>63</v>
      </c>
      <c r="V66">
        <f>角色属性总表!AH73</f>
        <v>1314</v>
      </c>
      <c r="W66">
        <f>角色属性总表!AO73</f>
        <v>2032.4999999999993</v>
      </c>
      <c r="X66">
        <f>角色属性总表!BB73</f>
        <v>3157.5000000000018</v>
      </c>
      <c r="Y66">
        <f>角色属性总表!BP73</f>
        <v>1626.0000000000009</v>
      </c>
      <c r="Z66">
        <f>角色属性总表!BI73</f>
        <v>1626.0000000000009</v>
      </c>
      <c r="AA66">
        <f>角色属性总表!AV73</f>
        <v>0</v>
      </c>
      <c r="AE66">
        <v>63</v>
      </c>
      <c r="AF66">
        <f>IF(VLOOKUP(AF$3,角色属性总表!$B:$F,5,FALSE)&gt;$AE66,0,IF(VLOOKUP(AF$3,角色属性总表!$B:$F,5,FALSE)=$AE66,AF$2,IF(AF65=1,1,AF65+AF$2)))</f>
        <v>1</v>
      </c>
      <c r="AG66">
        <f>IF(VLOOKUP(AG$3,角色属性总表!$B:$F,5,FALSE)&gt;$AE66,0,IF(VLOOKUP(AG$3,角色属性总表!$B:$F,5,FALSE)=$AE66,AG$2,IF(AG65=1,1,AG65+AG$2)))</f>
        <v>1</v>
      </c>
      <c r="AH66">
        <f>IF(VLOOKUP(AH$3,角色属性总表!$B:$F,5,FALSE)&gt;$AE66,0,IF(VLOOKUP(AH$3,角色属性总表!$B:$F,5,FALSE)=$AE66,AH$2,IF(AH65=1,1,AH65+AH$2)))</f>
        <v>1</v>
      </c>
      <c r="AI66">
        <f>IF(VLOOKUP(AI$3,角色属性总表!$B:$F,5,FALSE)&gt;$AE66,0,IF(VLOOKUP(AI$3,角色属性总表!$B:$F,5,FALSE)=$AE66,AI$2,IF(AI65=1,1,AI65+AI$2)))</f>
        <v>1</v>
      </c>
      <c r="AJ66">
        <f>IF(VLOOKUP(AJ$3,角色属性总表!$B:$F,5,FALSE)&gt;$AE66,0,IF(VLOOKUP(AJ$3,角色属性总表!$B:$F,5,FALSE)=$AE66,AJ$2,IF(AJ65=1,1,AJ65+AJ$2)))</f>
        <v>1</v>
      </c>
      <c r="AK66">
        <f>IF(VLOOKUP(AK$3,角色属性总表!$B:$F,5,FALSE)&gt;$AE66,0,IF(VLOOKUP(AK$3,角色属性总表!$B:$F,5,FALSE)=$AE66,AK$2,IF(AK65=1,1,AK65+AK$2)))</f>
        <v>1</v>
      </c>
    </row>
    <row r="67" spans="2:37" x14ac:dyDescent="0.15">
      <c r="B67">
        <v>64</v>
      </c>
      <c r="C67">
        <f t="shared" si="1"/>
        <v>1332</v>
      </c>
      <c r="D67">
        <f t="shared" si="2"/>
        <v>2084.9999999999995</v>
      </c>
      <c r="E67">
        <f t="shared" si="3"/>
        <v>3255.0000000000018</v>
      </c>
      <c r="F67">
        <f t="shared" si="4"/>
        <v>1668.0000000000009</v>
      </c>
      <c r="G67">
        <f t="shared" si="5"/>
        <v>1668.0000000000009</v>
      </c>
      <c r="H67">
        <f t="shared" si="5"/>
        <v>0</v>
      </c>
      <c r="J67" t="str">
        <f ca="1">LOOKUP(B67,角色间职业划分!$A$23:$B$31,角色间职业划分!$C$23:$C$32)</f>
        <v>紫</v>
      </c>
      <c r="K67">
        <f ca="1">VLOOKUP(J67,角色间职业划分!$A$14:$B$20,2,FALSE)</f>
        <v>1.4</v>
      </c>
      <c r="L67">
        <f ca="1">LOOKUP(B67,角色间职业划分!$A$24:$B$31,角色间职业划分!$E$24:$E$30)+L66</f>
        <v>1.4000000000000004</v>
      </c>
      <c r="M67">
        <f>SUM(C67:G67)/VLOOKUP(角色属性总表!$F$8,角色间职业划分!$A$14:$B$21,2,FALSE)</f>
        <v>8340.0000000000036</v>
      </c>
      <c r="N67">
        <f t="shared" si="7"/>
        <v>31136.000000000015</v>
      </c>
      <c r="P67" s="9">
        <f t="shared" ca="1" si="8"/>
        <v>11676.000000000007</v>
      </c>
      <c r="Q67" s="9">
        <f t="shared" ca="1" si="9"/>
        <v>43590.400000000031</v>
      </c>
      <c r="S67" s="9">
        <f>防御值!U74</f>
        <v>1</v>
      </c>
      <c r="U67">
        <v>64</v>
      </c>
      <c r="V67">
        <f>角色属性总表!AH74</f>
        <v>1332</v>
      </c>
      <c r="W67">
        <f>角色属性总表!AO74</f>
        <v>2084.9999999999995</v>
      </c>
      <c r="X67">
        <f>角色属性总表!BB74</f>
        <v>3255.0000000000018</v>
      </c>
      <c r="Y67">
        <f>角色属性总表!BP74</f>
        <v>1668.0000000000009</v>
      </c>
      <c r="Z67">
        <f>角色属性总表!BI74</f>
        <v>1668.0000000000009</v>
      </c>
      <c r="AA67">
        <f>角色属性总表!AV74</f>
        <v>0</v>
      </c>
      <c r="AE67">
        <v>64</v>
      </c>
      <c r="AF67">
        <f>IF(VLOOKUP(AF$3,角色属性总表!$B:$F,5,FALSE)&gt;$AE67,0,IF(VLOOKUP(AF$3,角色属性总表!$B:$F,5,FALSE)=$AE67,AF$2,IF(AF66=1,1,AF66+AF$2)))</f>
        <v>1</v>
      </c>
      <c r="AG67">
        <f>IF(VLOOKUP(AG$3,角色属性总表!$B:$F,5,FALSE)&gt;$AE67,0,IF(VLOOKUP(AG$3,角色属性总表!$B:$F,5,FALSE)=$AE67,AG$2,IF(AG66=1,1,AG66+AG$2)))</f>
        <v>1</v>
      </c>
      <c r="AH67">
        <f>IF(VLOOKUP(AH$3,角色属性总表!$B:$F,5,FALSE)&gt;$AE67,0,IF(VLOOKUP(AH$3,角色属性总表!$B:$F,5,FALSE)=$AE67,AH$2,IF(AH66=1,1,AH66+AH$2)))</f>
        <v>1</v>
      </c>
      <c r="AI67">
        <f>IF(VLOOKUP(AI$3,角色属性总表!$B:$F,5,FALSE)&gt;$AE67,0,IF(VLOOKUP(AI$3,角色属性总表!$B:$F,5,FALSE)=$AE67,AI$2,IF(AI66=1,1,AI66+AI$2)))</f>
        <v>1</v>
      </c>
      <c r="AJ67">
        <f>IF(VLOOKUP(AJ$3,角色属性总表!$B:$F,5,FALSE)&gt;$AE67,0,IF(VLOOKUP(AJ$3,角色属性总表!$B:$F,5,FALSE)=$AE67,AJ$2,IF(AJ66=1,1,AJ66+AJ$2)))</f>
        <v>1</v>
      </c>
      <c r="AK67">
        <f>IF(VLOOKUP(AK$3,角色属性总表!$B:$F,5,FALSE)&gt;$AE67,0,IF(VLOOKUP(AK$3,角色属性总表!$B:$F,5,FALSE)=$AE67,AK$2,IF(AK66=1,1,AK66+AK$2)))</f>
        <v>1</v>
      </c>
    </row>
    <row r="68" spans="2:37" x14ac:dyDescent="0.15">
      <c r="B68">
        <v>65</v>
      </c>
      <c r="C68">
        <f t="shared" si="1"/>
        <v>1350</v>
      </c>
      <c r="D68">
        <f t="shared" si="2"/>
        <v>2137.4999999999995</v>
      </c>
      <c r="E68">
        <f t="shared" si="3"/>
        <v>3352.5000000000018</v>
      </c>
      <c r="F68">
        <f t="shared" si="4"/>
        <v>1710.0000000000009</v>
      </c>
      <c r="G68">
        <f t="shared" si="5"/>
        <v>1710.0000000000009</v>
      </c>
      <c r="H68">
        <f t="shared" si="5"/>
        <v>0</v>
      </c>
      <c r="J68" t="str">
        <f ca="1">LOOKUP(B68,角色间职业划分!$A$23:$B$31,角色间职业划分!$C$23:$C$32)</f>
        <v>紫</v>
      </c>
      <c r="K68">
        <f ca="1">VLOOKUP(J68,角色间职业划分!$A$14:$B$20,2,FALSE)</f>
        <v>1.4</v>
      </c>
      <c r="L68">
        <f ca="1">LOOKUP(B68,角色间职业划分!$A$24:$B$31,角色间职业划分!$E$24:$E$30)+L67</f>
        <v>1.4000000000000004</v>
      </c>
      <c r="M68">
        <f>SUM(C68:G68)/VLOOKUP(角色属性总表!$F$8,角色间职业划分!$A$14:$B$21,2,FALSE)</f>
        <v>8550.0000000000036</v>
      </c>
      <c r="N68">
        <f t="shared" si="7"/>
        <v>31920.000000000011</v>
      </c>
      <c r="P68" s="9">
        <f t="shared" ca="1" si="8"/>
        <v>11970.000000000007</v>
      </c>
      <c r="Q68" s="9">
        <f t="shared" ca="1" si="9"/>
        <v>44688.000000000029</v>
      </c>
      <c r="S68" s="9">
        <f>防御值!U75</f>
        <v>1</v>
      </c>
      <c r="U68">
        <v>65</v>
      </c>
      <c r="V68">
        <f>角色属性总表!AH75</f>
        <v>1350</v>
      </c>
      <c r="W68">
        <f>角色属性总表!AO75</f>
        <v>2137.4999999999995</v>
      </c>
      <c r="X68">
        <f>角色属性总表!BB75</f>
        <v>3352.5000000000018</v>
      </c>
      <c r="Y68">
        <f>角色属性总表!BP75</f>
        <v>1710.0000000000009</v>
      </c>
      <c r="Z68">
        <f>角色属性总表!BI75</f>
        <v>1710.0000000000009</v>
      </c>
      <c r="AA68">
        <f>角色属性总表!AV75</f>
        <v>0</v>
      </c>
      <c r="AE68">
        <v>65</v>
      </c>
      <c r="AF68">
        <f>IF(VLOOKUP(AF$3,角色属性总表!$B:$F,5,FALSE)&gt;$AE68,0,IF(VLOOKUP(AF$3,角色属性总表!$B:$F,5,FALSE)=$AE68,AF$2,IF(AF67=1,1,AF67+AF$2)))</f>
        <v>1</v>
      </c>
      <c r="AG68">
        <f>IF(VLOOKUP(AG$3,角色属性总表!$B:$F,5,FALSE)&gt;$AE68,0,IF(VLOOKUP(AG$3,角色属性总表!$B:$F,5,FALSE)=$AE68,AG$2,IF(AG67=1,1,AG67+AG$2)))</f>
        <v>1</v>
      </c>
      <c r="AH68">
        <f>IF(VLOOKUP(AH$3,角色属性总表!$B:$F,5,FALSE)&gt;$AE68,0,IF(VLOOKUP(AH$3,角色属性总表!$B:$F,5,FALSE)=$AE68,AH$2,IF(AH67=1,1,AH67+AH$2)))</f>
        <v>1</v>
      </c>
      <c r="AI68">
        <f>IF(VLOOKUP(AI$3,角色属性总表!$B:$F,5,FALSE)&gt;$AE68,0,IF(VLOOKUP(AI$3,角色属性总表!$B:$F,5,FALSE)=$AE68,AI$2,IF(AI67=1,1,AI67+AI$2)))</f>
        <v>1</v>
      </c>
      <c r="AJ68">
        <f>IF(VLOOKUP(AJ$3,角色属性总表!$B:$F,5,FALSE)&gt;$AE68,0,IF(VLOOKUP(AJ$3,角色属性总表!$B:$F,5,FALSE)=$AE68,AJ$2,IF(AJ67=1,1,AJ67+AJ$2)))</f>
        <v>1</v>
      </c>
      <c r="AK68">
        <f>IF(VLOOKUP(AK$3,角色属性总表!$B:$F,5,FALSE)&gt;$AE68,0,IF(VLOOKUP(AK$3,角色属性总表!$B:$F,5,FALSE)=$AE68,AK$2,IF(AK67=1,1,AK67+AK$2)))</f>
        <v>1</v>
      </c>
    </row>
    <row r="69" spans="2:37" x14ac:dyDescent="0.15">
      <c r="B69">
        <v>66</v>
      </c>
      <c r="C69">
        <f t="shared" ref="C69:C132" si="10">V69*AF69</f>
        <v>1368</v>
      </c>
      <c r="D69">
        <f t="shared" ref="D69:D132" si="11">W69*AG69</f>
        <v>2190</v>
      </c>
      <c r="E69">
        <f t="shared" ref="E69:E132" si="12">X69*AH69</f>
        <v>3450.0000000000023</v>
      </c>
      <c r="F69">
        <f t="shared" ref="F69:F132" si="13">Y69*AI69</f>
        <v>1752.0000000000011</v>
      </c>
      <c r="G69">
        <f t="shared" ref="G69:H132" si="14">Z69*AJ69</f>
        <v>1752.0000000000011</v>
      </c>
      <c r="H69">
        <f t="shared" si="14"/>
        <v>0</v>
      </c>
      <c r="J69" t="str">
        <f ca="1">LOOKUP(B69,角色间职业划分!$A$23:$B$31,角色间职业划分!$C$23:$C$32)</f>
        <v>紫</v>
      </c>
      <c r="K69">
        <f ca="1">VLOOKUP(J69,角色间职业划分!$A$14:$B$20,2,FALSE)</f>
        <v>1.4</v>
      </c>
      <c r="L69">
        <f ca="1">LOOKUP(B69,角色间职业划分!$A$24:$B$31,角色间职业划分!$E$24:$E$30)+L68</f>
        <v>1.4000000000000004</v>
      </c>
      <c r="M69">
        <f>SUM(C69:G69)/VLOOKUP(角色属性总表!$F$8,角色间职业划分!$A$14:$B$21,2,FALSE)</f>
        <v>8760.0000000000055</v>
      </c>
      <c r="N69">
        <f t="shared" ref="N69:N132" si="15">M69/M$2*N$2</f>
        <v>32704.000000000018</v>
      </c>
      <c r="P69" s="9">
        <f t="shared" ref="P69:P132" ca="1" si="16">M69*L69*S69</f>
        <v>12264.000000000011</v>
      </c>
      <c r="Q69" s="9">
        <f t="shared" ref="Q69:Q132" ca="1" si="17">N69*L69</f>
        <v>45785.600000000035</v>
      </c>
      <c r="S69" s="9">
        <f>防御值!U76</f>
        <v>1</v>
      </c>
      <c r="U69">
        <v>66</v>
      </c>
      <c r="V69">
        <f>角色属性总表!AH76</f>
        <v>1368</v>
      </c>
      <c r="W69">
        <f>角色属性总表!AO76</f>
        <v>2190</v>
      </c>
      <c r="X69">
        <f>角色属性总表!BB76</f>
        <v>3450.0000000000023</v>
      </c>
      <c r="Y69">
        <f>角色属性总表!BP76</f>
        <v>1752.0000000000011</v>
      </c>
      <c r="Z69">
        <f>角色属性总表!BI76</f>
        <v>1752.0000000000011</v>
      </c>
      <c r="AA69">
        <f>角色属性总表!AV76</f>
        <v>0</v>
      </c>
      <c r="AE69">
        <v>66</v>
      </c>
      <c r="AF69">
        <f>IF(VLOOKUP(AF$3,角色属性总表!$B:$F,5,FALSE)&gt;$AE69,0,IF(VLOOKUP(AF$3,角色属性总表!$B:$F,5,FALSE)=$AE69,AF$2,IF(AF68=1,1,AF68+AF$2)))</f>
        <v>1</v>
      </c>
      <c r="AG69">
        <f>IF(VLOOKUP(AG$3,角色属性总表!$B:$F,5,FALSE)&gt;$AE69,0,IF(VLOOKUP(AG$3,角色属性总表!$B:$F,5,FALSE)=$AE69,AG$2,IF(AG68=1,1,AG68+AG$2)))</f>
        <v>1</v>
      </c>
      <c r="AH69">
        <f>IF(VLOOKUP(AH$3,角色属性总表!$B:$F,5,FALSE)&gt;$AE69,0,IF(VLOOKUP(AH$3,角色属性总表!$B:$F,5,FALSE)=$AE69,AH$2,IF(AH68=1,1,AH68+AH$2)))</f>
        <v>1</v>
      </c>
      <c r="AI69">
        <f>IF(VLOOKUP(AI$3,角色属性总表!$B:$F,5,FALSE)&gt;$AE69,0,IF(VLOOKUP(AI$3,角色属性总表!$B:$F,5,FALSE)=$AE69,AI$2,IF(AI68=1,1,AI68+AI$2)))</f>
        <v>1</v>
      </c>
      <c r="AJ69">
        <f>IF(VLOOKUP(AJ$3,角色属性总表!$B:$F,5,FALSE)&gt;$AE69,0,IF(VLOOKUP(AJ$3,角色属性总表!$B:$F,5,FALSE)=$AE69,AJ$2,IF(AJ68=1,1,AJ68+AJ$2)))</f>
        <v>1</v>
      </c>
      <c r="AK69">
        <f>IF(VLOOKUP(AK$3,角色属性总表!$B:$F,5,FALSE)&gt;$AE69,0,IF(VLOOKUP(AK$3,角色属性总表!$B:$F,5,FALSE)=$AE69,AK$2,IF(AK68=1,1,AK68+AK$2)))</f>
        <v>1</v>
      </c>
    </row>
    <row r="70" spans="2:37" x14ac:dyDescent="0.15">
      <c r="B70">
        <v>67</v>
      </c>
      <c r="C70">
        <f t="shared" si="10"/>
        <v>1386</v>
      </c>
      <c r="D70">
        <f t="shared" si="11"/>
        <v>2242.5</v>
      </c>
      <c r="E70">
        <f t="shared" si="12"/>
        <v>3547.5000000000023</v>
      </c>
      <c r="F70">
        <f t="shared" si="13"/>
        <v>1794.0000000000011</v>
      </c>
      <c r="G70">
        <f t="shared" si="14"/>
        <v>1794.0000000000011</v>
      </c>
      <c r="H70">
        <f t="shared" si="14"/>
        <v>0</v>
      </c>
      <c r="J70" t="str">
        <f ca="1">LOOKUP(B70,角色间职业划分!$A$23:$B$31,角色间职业划分!$C$23:$C$32)</f>
        <v>紫</v>
      </c>
      <c r="K70">
        <f ca="1">VLOOKUP(J70,角色间职业划分!$A$14:$B$20,2,FALSE)</f>
        <v>1.4</v>
      </c>
      <c r="L70">
        <f ca="1">LOOKUP(B70,角色间职业划分!$A$24:$B$31,角色间职业划分!$E$24:$E$30)+L69</f>
        <v>1.4000000000000004</v>
      </c>
      <c r="M70">
        <f>SUM(C70:G70)/VLOOKUP(角色属性总表!$F$8,角色间职业划分!$A$14:$B$21,2,FALSE)</f>
        <v>8970.0000000000055</v>
      </c>
      <c r="N70">
        <f t="shared" si="15"/>
        <v>33488.000000000022</v>
      </c>
      <c r="P70" s="9">
        <f t="shared" ca="1" si="16"/>
        <v>12558.000000000011</v>
      </c>
      <c r="Q70" s="9">
        <f t="shared" ca="1" si="17"/>
        <v>46883.200000000041</v>
      </c>
      <c r="S70" s="9">
        <f>防御值!U77</f>
        <v>1</v>
      </c>
      <c r="U70">
        <v>67</v>
      </c>
      <c r="V70">
        <f>角色属性总表!AH77</f>
        <v>1386</v>
      </c>
      <c r="W70">
        <f>角色属性总表!AO77</f>
        <v>2242.5</v>
      </c>
      <c r="X70">
        <f>角色属性总表!BB77</f>
        <v>3547.5000000000023</v>
      </c>
      <c r="Y70">
        <f>角色属性总表!BP77</f>
        <v>1794.0000000000011</v>
      </c>
      <c r="Z70">
        <f>角色属性总表!BI77</f>
        <v>1794.0000000000011</v>
      </c>
      <c r="AA70">
        <f>角色属性总表!AV77</f>
        <v>0</v>
      </c>
      <c r="AE70">
        <v>67</v>
      </c>
      <c r="AF70">
        <f>IF(VLOOKUP(AF$3,角色属性总表!$B:$F,5,FALSE)&gt;$AE70,0,IF(VLOOKUP(AF$3,角色属性总表!$B:$F,5,FALSE)=$AE70,AF$2,IF(AF69=1,1,AF69+AF$2)))</f>
        <v>1</v>
      </c>
      <c r="AG70">
        <f>IF(VLOOKUP(AG$3,角色属性总表!$B:$F,5,FALSE)&gt;$AE70,0,IF(VLOOKUP(AG$3,角色属性总表!$B:$F,5,FALSE)=$AE70,AG$2,IF(AG69=1,1,AG69+AG$2)))</f>
        <v>1</v>
      </c>
      <c r="AH70">
        <f>IF(VLOOKUP(AH$3,角色属性总表!$B:$F,5,FALSE)&gt;$AE70,0,IF(VLOOKUP(AH$3,角色属性总表!$B:$F,5,FALSE)=$AE70,AH$2,IF(AH69=1,1,AH69+AH$2)))</f>
        <v>1</v>
      </c>
      <c r="AI70">
        <f>IF(VLOOKUP(AI$3,角色属性总表!$B:$F,5,FALSE)&gt;$AE70,0,IF(VLOOKUP(AI$3,角色属性总表!$B:$F,5,FALSE)=$AE70,AI$2,IF(AI69=1,1,AI69+AI$2)))</f>
        <v>1</v>
      </c>
      <c r="AJ70">
        <f>IF(VLOOKUP(AJ$3,角色属性总表!$B:$F,5,FALSE)&gt;$AE70,0,IF(VLOOKUP(AJ$3,角色属性总表!$B:$F,5,FALSE)=$AE70,AJ$2,IF(AJ69=1,1,AJ69+AJ$2)))</f>
        <v>1</v>
      </c>
      <c r="AK70">
        <f>IF(VLOOKUP(AK$3,角色属性总表!$B:$F,5,FALSE)&gt;$AE70,0,IF(VLOOKUP(AK$3,角色属性总表!$B:$F,5,FALSE)=$AE70,AK$2,IF(AK69=1,1,AK69+AK$2)))</f>
        <v>1</v>
      </c>
    </row>
    <row r="71" spans="2:37" x14ac:dyDescent="0.15">
      <c r="B71">
        <v>68</v>
      </c>
      <c r="C71">
        <f t="shared" si="10"/>
        <v>1404</v>
      </c>
      <c r="D71">
        <f t="shared" si="11"/>
        <v>2295</v>
      </c>
      <c r="E71">
        <f t="shared" si="12"/>
        <v>3645.0000000000023</v>
      </c>
      <c r="F71">
        <f t="shared" si="13"/>
        <v>1836.0000000000014</v>
      </c>
      <c r="G71">
        <f t="shared" si="14"/>
        <v>1836.0000000000014</v>
      </c>
      <c r="H71">
        <f t="shared" si="14"/>
        <v>0</v>
      </c>
      <c r="J71" t="str">
        <f ca="1">LOOKUP(B71,角色间职业划分!$A$23:$B$31,角色间职业划分!$C$23:$C$32)</f>
        <v>紫</v>
      </c>
      <c r="K71">
        <f ca="1">VLOOKUP(J71,角色间职业划分!$A$14:$B$20,2,FALSE)</f>
        <v>1.4</v>
      </c>
      <c r="L71">
        <f ca="1">LOOKUP(B71,角色间职业划分!$A$24:$B$31,角色间职业划分!$E$24:$E$30)+L70</f>
        <v>1.4000000000000004</v>
      </c>
      <c r="M71">
        <f>SUM(C71:G71)/VLOOKUP(角色属性总表!$F$8,角色间职业划分!$A$14:$B$21,2,FALSE)</f>
        <v>9180.0000000000055</v>
      </c>
      <c r="N71">
        <f t="shared" si="15"/>
        <v>34272.000000000022</v>
      </c>
      <c r="P71" s="9">
        <f t="shared" ca="1" si="16"/>
        <v>12852.000000000011</v>
      </c>
      <c r="Q71" s="9">
        <f t="shared" ca="1" si="17"/>
        <v>47980.800000000039</v>
      </c>
      <c r="S71" s="9">
        <f>防御值!U78</f>
        <v>1</v>
      </c>
      <c r="U71">
        <v>68</v>
      </c>
      <c r="V71">
        <f>角色属性总表!AH78</f>
        <v>1404</v>
      </c>
      <c r="W71">
        <f>角色属性总表!AO78</f>
        <v>2295</v>
      </c>
      <c r="X71">
        <f>角色属性总表!BB78</f>
        <v>3645.0000000000023</v>
      </c>
      <c r="Y71">
        <f>角色属性总表!BP78</f>
        <v>1836.0000000000014</v>
      </c>
      <c r="Z71">
        <f>角色属性总表!BI78</f>
        <v>1836.0000000000014</v>
      </c>
      <c r="AA71">
        <f>角色属性总表!AV78</f>
        <v>0</v>
      </c>
      <c r="AE71">
        <v>68</v>
      </c>
      <c r="AF71">
        <f>IF(VLOOKUP(AF$3,角色属性总表!$B:$F,5,FALSE)&gt;$AE71,0,IF(VLOOKUP(AF$3,角色属性总表!$B:$F,5,FALSE)=$AE71,AF$2,IF(AF70=1,1,AF70+AF$2)))</f>
        <v>1</v>
      </c>
      <c r="AG71">
        <f>IF(VLOOKUP(AG$3,角色属性总表!$B:$F,5,FALSE)&gt;$AE71,0,IF(VLOOKUP(AG$3,角色属性总表!$B:$F,5,FALSE)=$AE71,AG$2,IF(AG70=1,1,AG70+AG$2)))</f>
        <v>1</v>
      </c>
      <c r="AH71">
        <f>IF(VLOOKUP(AH$3,角色属性总表!$B:$F,5,FALSE)&gt;$AE71,0,IF(VLOOKUP(AH$3,角色属性总表!$B:$F,5,FALSE)=$AE71,AH$2,IF(AH70=1,1,AH70+AH$2)))</f>
        <v>1</v>
      </c>
      <c r="AI71">
        <f>IF(VLOOKUP(AI$3,角色属性总表!$B:$F,5,FALSE)&gt;$AE71,0,IF(VLOOKUP(AI$3,角色属性总表!$B:$F,5,FALSE)=$AE71,AI$2,IF(AI70=1,1,AI70+AI$2)))</f>
        <v>1</v>
      </c>
      <c r="AJ71">
        <f>IF(VLOOKUP(AJ$3,角色属性总表!$B:$F,5,FALSE)&gt;$AE71,0,IF(VLOOKUP(AJ$3,角色属性总表!$B:$F,5,FALSE)=$AE71,AJ$2,IF(AJ70=1,1,AJ70+AJ$2)))</f>
        <v>1</v>
      </c>
      <c r="AK71">
        <f>IF(VLOOKUP(AK$3,角色属性总表!$B:$F,5,FALSE)&gt;$AE71,0,IF(VLOOKUP(AK$3,角色属性总表!$B:$F,5,FALSE)=$AE71,AK$2,IF(AK70=1,1,AK70+AK$2)))</f>
        <v>1</v>
      </c>
    </row>
    <row r="72" spans="2:37" x14ac:dyDescent="0.15">
      <c r="B72">
        <v>69</v>
      </c>
      <c r="C72">
        <f t="shared" si="10"/>
        <v>1422</v>
      </c>
      <c r="D72">
        <f t="shared" si="11"/>
        <v>2347.5000000000005</v>
      </c>
      <c r="E72">
        <f t="shared" si="12"/>
        <v>3742.5000000000023</v>
      </c>
      <c r="F72">
        <f t="shared" si="13"/>
        <v>1878.0000000000011</v>
      </c>
      <c r="G72">
        <f t="shared" si="14"/>
        <v>1878.0000000000011</v>
      </c>
      <c r="H72">
        <f t="shared" si="14"/>
        <v>0</v>
      </c>
      <c r="J72" t="str">
        <f ca="1">LOOKUP(B72,角色间职业划分!$A$23:$B$31,角色间职业划分!$C$23:$C$32)</f>
        <v>紫</v>
      </c>
      <c r="K72">
        <f ca="1">VLOOKUP(J72,角色间职业划分!$A$14:$B$20,2,FALSE)</f>
        <v>1.4</v>
      </c>
      <c r="L72">
        <f ca="1">LOOKUP(B72,角色间职业划分!$A$24:$B$31,角色间职业划分!$E$24:$E$30)+L71</f>
        <v>1.4000000000000004</v>
      </c>
      <c r="M72">
        <f>SUM(C72:G72)/VLOOKUP(角色属性总表!$F$8,角色间职业划分!$A$14:$B$21,2,FALSE)</f>
        <v>9390.0000000000055</v>
      </c>
      <c r="N72">
        <f t="shared" si="15"/>
        <v>35056.000000000022</v>
      </c>
      <c r="P72" s="9">
        <f t="shared" ca="1" si="16"/>
        <v>13146.000000000011</v>
      </c>
      <c r="Q72" s="9">
        <f t="shared" ca="1" si="17"/>
        <v>49078.400000000045</v>
      </c>
      <c r="S72" s="9">
        <f>防御值!U79</f>
        <v>1</v>
      </c>
      <c r="U72">
        <v>69</v>
      </c>
      <c r="V72">
        <f>角色属性总表!AH79</f>
        <v>1422</v>
      </c>
      <c r="W72">
        <f>角色属性总表!AO79</f>
        <v>2347.5000000000005</v>
      </c>
      <c r="X72">
        <f>角色属性总表!BB79</f>
        <v>3742.5000000000023</v>
      </c>
      <c r="Y72">
        <f>角色属性总表!BP79</f>
        <v>1878.0000000000011</v>
      </c>
      <c r="Z72">
        <f>角色属性总表!BI79</f>
        <v>1878.0000000000011</v>
      </c>
      <c r="AA72">
        <f>角色属性总表!AV79</f>
        <v>0</v>
      </c>
      <c r="AE72">
        <v>69</v>
      </c>
      <c r="AF72">
        <f>IF(VLOOKUP(AF$3,角色属性总表!$B:$F,5,FALSE)&gt;$AE72,0,IF(VLOOKUP(AF$3,角色属性总表!$B:$F,5,FALSE)=$AE72,AF$2,IF(AF71=1,1,AF71+AF$2)))</f>
        <v>1</v>
      </c>
      <c r="AG72">
        <f>IF(VLOOKUP(AG$3,角色属性总表!$B:$F,5,FALSE)&gt;$AE72,0,IF(VLOOKUP(AG$3,角色属性总表!$B:$F,5,FALSE)=$AE72,AG$2,IF(AG71=1,1,AG71+AG$2)))</f>
        <v>1</v>
      </c>
      <c r="AH72">
        <f>IF(VLOOKUP(AH$3,角色属性总表!$B:$F,5,FALSE)&gt;$AE72,0,IF(VLOOKUP(AH$3,角色属性总表!$B:$F,5,FALSE)=$AE72,AH$2,IF(AH71=1,1,AH71+AH$2)))</f>
        <v>1</v>
      </c>
      <c r="AI72">
        <f>IF(VLOOKUP(AI$3,角色属性总表!$B:$F,5,FALSE)&gt;$AE72,0,IF(VLOOKUP(AI$3,角色属性总表!$B:$F,5,FALSE)=$AE72,AI$2,IF(AI71=1,1,AI71+AI$2)))</f>
        <v>1</v>
      </c>
      <c r="AJ72">
        <f>IF(VLOOKUP(AJ$3,角色属性总表!$B:$F,5,FALSE)&gt;$AE72,0,IF(VLOOKUP(AJ$3,角色属性总表!$B:$F,5,FALSE)=$AE72,AJ$2,IF(AJ71=1,1,AJ71+AJ$2)))</f>
        <v>1</v>
      </c>
      <c r="AK72">
        <f>IF(VLOOKUP(AK$3,角色属性总表!$B:$F,5,FALSE)&gt;$AE72,0,IF(VLOOKUP(AK$3,角色属性总表!$B:$F,5,FALSE)=$AE72,AK$2,IF(AK71=1,1,AK71+AK$2)))</f>
        <v>1</v>
      </c>
    </row>
    <row r="73" spans="2:37" x14ac:dyDescent="0.15">
      <c r="B73">
        <v>70</v>
      </c>
      <c r="C73">
        <f t="shared" si="10"/>
        <v>1440</v>
      </c>
      <c r="D73">
        <f t="shared" si="11"/>
        <v>2400</v>
      </c>
      <c r="E73">
        <f t="shared" si="12"/>
        <v>3840.0000000000018</v>
      </c>
      <c r="F73">
        <f t="shared" si="13"/>
        <v>1920.0000000000009</v>
      </c>
      <c r="G73">
        <f t="shared" si="14"/>
        <v>1920.0000000000009</v>
      </c>
      <c r="H73">
        <f t="shared" si="14"/>
        <v>0</v>
      </c>
      <c r="J73" t="str">
        <f ca="1">LOOKUP(B73,角色间职业划分!$A$23:$B$31,角色间职业划分!$C$23:$C$32)</f>
        <v>紫</v>
      </c>
      <c r="K73">
        <f ca="1">VLOOKUP(J73,角色间职业划分!$A$14:$B$20,2,FALSE)</f>
        <v>1.4</v>
      </c>
      <c r="L73">
        <f ca="1">LOOKUP(B73,角色间职业划分!$A$24:$B$31,角色间职业划分!$E$24:$E$30)+L72</f>
        <v>1.4000000000000004</v>
      </c>
      <c r="M73">
        <f>SUM(C73:G73)/VLOOKUP(角色属性总表!$F$8,角色间职业划分!$A$14:$B$21,2,FALSE)</f>
        <v>9600.0000000000036</v>
      </c>
      <c r="N73">
        <f t="shared" si="15"/>
        <v>35840.000000000015</v>
      </c>
      <c r="P73" s="9">
        <f t="shared" ca="1" si="16"/>
        <v>13440.000000000009</v>
      </c>
      <c r="Q73" s="9">
        <f t="shared" ca="1" si="17"/>
        <v>50176.000000000036</v>
      </c>
      <c r="S73" s="9">
        <f>防御值!U80</f>
        <v>1</v>
      </c>
      <c r="U73">
        <v>70</v>
      </c>
      <c r="V73">
        <f>角色属性总表!AH80</f>
        <v>1440</v>
      </c>
      <c r="W73">
        <f>角色属性总表!AO80</f>
        <v>2400</v>
      </c>
      <c r="X73">
        <f>角色属性总表!BB80</f>
        <v>3840.0000000000018</v>
      </c>
      <c r="Y73">
        <f>角色属性总表!BP80</f>
        <v>1920.0000000000009</v>
      </c>
      <c r="Z73">
        <f>角色属性总表!BI80</f>
        <v>1920.0000000000009</v>
      </c>
      <c r="AA73">
        <f>角色属性总表!AV80</f>
        <v>0</v>
      </c>
      <c r="AE73">
        <v>70</v>
      </c>
      <c r="AF73">
        <f>IF(VLOOKUP(AF$3,角色属性总表!$B:$F,5,FALSE)&gt;$AE73,0,IF(VLOOKUP(AF$3,角色属性总表!$B:$F,5,FALSE)=$AE73,AF$2,IF(AF72=1,1,AF72+AF$2)))</f>
        <v>1</v>
      </c>
      <c r="AG73">
        <f>IF(VLOOKUP(AG$3,角色属性总表!$B:$F,5,FALSE)&gt;$AE73,0,IF(VLOOKUP(AG$3,角色属性总表!$B:$F,5,FALSE)=$AE73,AG$2,IF(AG72=1,1,AG72+AG$2)))</f>
        <v>1</v>
      </c>
      <c r="AH73">
        <f>IF(VLOOKUP(AH$3,角色属性总表!$B:$F,5,FALSE)&gt;$AE73,0,IF(VLOOKUP(AH$3,角色属性总表!$B:$F,5,FALSE)=$AE73,AH$2,IF(AH72=1,1,AH72+AH$2)))</f>
        <v>1</v>
      </c>
      <c r="AI73">
        <f>IF(VLOOKUP(AI$3,角色属性总表!$B:$F,5,FALSE)&gt;$AE73,0,IF(VLOOKUP(AI$3,角色属性总表!$B:$F,5,FALSE)=$AE73,AI$2,IF(AI72=1,1,AI72+AI$2)))</f>
        <v>1</v>
      </c>
      <c r="AJ73">
        <f>IF(VLOOKUP(AJ$3,角色属性总表!$B:$F,5,FALSE)&gt;$AE73,0,IF(VLOOKUP(AJ$3,角色属性总表!$B:$F,5,FALSE)=$AE73,AJ$2,IF(AJ72=1,1,AJ72+AJ$2)))</f>
        <v>1</v>
      </c>
      <c r="AK73">
        <f>IF(VLOOKUP(AK$3,角色属性总表!$B:$F,5,FALSE)&gt;$AE73,0,IF(VLOOKUP(AK$3,角色属性总表!$B:$F,5,FALSE)=$AE73,AK$2,IF(AK72=1,1,AK72+AK$2)))</f>
        <v>1</v>
      </c>
    </row>
    <row r="74" spans="2:37" x14ac:dyDescent="0.15">
      <c r="B74">
        <v>71</v>
      </c>
      <c r="C74">
        <f t="shared" si="10"/>
        <v>1458</v>
      </c>
      <c r="D74">
        <f t="shared" si="11"/>
        <v>2485.0000000000005</v>
      </c>
      <c r="E74">
        <f t="shared" si="12"/>
        <v>3976.0000000000018</v>
      </c>
      <c r="F74">
        <f t="shared" si="13"/>
        <v>2021.0000000000009</v>
      </c>
      <c r="G74">
        <f t="shared" si="14"/>
        <v>1988.0000000000009</v>
      </c>
      <c r="H74">
        <f t="shared" si="14"/>
        <v>0</v>
      </c>
      <c r="J74" t="str">
        <f ca="1">LOOKUP(B74,角色间职业划分!$A$23:$B$31,角色间职业划分!$C$23:$C$32)</f>
        <v>紫</v>
      </c>
      <c r="K74">
        <f ca="1">VLOOKUP(J74,角色间职业划分!$A$14:$B$20,2,FALSE)</f>
        <v>1.4</v>
      </c>
      <c r="L74">
        <f ca="1">LOOKUP(B74,角色间职业划分!$A$24:$B$31,角色间职业划分!$E$24:$E$30)+L73</f>
        <v>1.4000000000000004</v>
      </c>
      <c r="M74">
        <f>SUM(C74:G74)/VLOOKUP(角色属性总表!$F$8,角色间职业划分!$A$14:$B$21,2,FALSE)</f>
        <v>9940.0000000000036</v>
      </c>
      <c r="N74">
        <f t="shared" si="15"/>
        <v>37109.33333333335</v>
      </c>
      <c r="P74" s="9">
        <f t="shared" ca="1" si="16"/>
        <v>13916.000000000009</v>
      </c>
      <c r="Q74" s="9">
        <f t="shared" ca="1" si="17"/>
        <v>51953.066666666702</v>
      </c>
      <c r="S74" s="9">
        <f>防御值!U81</f>
        <v>1</v>
      </c>
      <c r="U74">
        <v>71</v>
      </c>
      <c r="V74">
        <f>角色属性总表!AH81</f>
        <v>1458</v>
      </c>
      <c r="W74">
        <f>角色属性总表!AO81</f>
        <v>2485.0000000000005</v>
      </c>
      <c r="X74">
        <f>角色属性总表!BB81</f>
        <v>3976.0000000000018</v>
      </c>
      <c r="Y74">
        <f>角色属性总表!BP81</f>
        <v>2021.0000000000009</v>
      </c>
      <c r="Z74">
        <f>角色属性总表!BI81</f>
        <v>1988.0000000000009</v>
      </c>
      <c r="AA74">
        <f>角色属性总表!AV81</f>
        <v>0</v>
      </c>
      <c r="AE74">
        <v>71</v>
      </c>
      <c r="AF74">
        <f>IF(VLOOKUP(AF$3,角色属性总表!$B:$F,5,FALSE)&gt;$AE74,0,IF(VLOOKUP(AF$3,角色属性总表!$B:$F,5,FALSE)=$AE74,AF$2,IF(AF73=1,1,AF73+AF$2)))</f>
        <v>1</v>
      </c>
      <c r="AG74">
        <f>IF(VLOOKUP(AG$3,角色属性总表!$B:$F,5,FALSE)&gt;$AE74,0,IF(VLOOKUP(AG$3,角色属性总表!$B:$F,5,FALSE)=$AE74,AG$2,IF(AG73=1,1,AG73+AG$2)))</f>
        <v>1</v>
      </c>
      <c r="AH74">
        <f>IF(VLOOKUP(AH$3,角色属性总表!$B:$F,5,FALSE)&gt;$AE74,0,IF(VLOOKUP(AH$3,角色属性总表!$B:$F,5,FALSE)=$AE74,AH$2,IF(AH73=1,1,AH73+AH$2)))</f>
        <v>1</v>
      </c>
      <c r="AI74">
        <f>IF(VLOOKUP(AI$3,角色属性总表!$B:$F,5,FALSE)&gt;$AE74,0,IF(VLOOKUP(AI$3,角色属性总表!$B:$F,5,FALSE)=$AE74,AI$2,IF(AI73=1,1,AI73+AI$2)))</f>
        <v>1</v>
      </c>
      <c r="AJ74">
        <f>IF(VLOOKUP(AJ$3,角色属性总表!$B:$F,5,FALSE)&gt;$AE74,0,IF(VLOOKUP(AJ$3,角色属性总表!$B:$F,5,FALSE)=$AE74,AJ$2,IF(AJ73=1,1,AJ73+AJ$2)))</f>
        <v>1</v>
      </c>
      <c r="AK74">
        <f>IF(VLOOKUP(AK$3,角色属性总表!$B:$F,5,FALSE)&gt;$AE74,0,IF(VLOOKUP(AK$3,角色属性总表!$B:$F,5,FALSE)=$AE74,AK$2,IF(AK73=1,1,AK73+AK$2)))</f>
        <v>1</v>
      </c>
    </row>
    <row r="75" spans="2:37" x14ac:dyDescent="0.15">
      <c r="B75">
        <v>72</v>
      </c>
      <c r="C75">
        <f t="shared" si="10"/>
        <v>1475.9999999999998</v>
      </c>
      <c r="D75">
        <f t="shared" si="11"/>
        <v>2570</v>
      </c>
      <c r="E75">
        <f t="shared" si="12"/>
        <v>4112.0000000000027</v>
      </c>
      <c r="F75">
        <f t="shared" si="13"/>
        <v>2122.0000000000009</v>
      </c>
      <c r="G75">
        <f t="shared" si="14"/>
        <v>2056.0000000000009</v>
      </c>
      <c r="H75">
        <f t="shared" si="14"/>
        <v>0</v>
      </c>
      <c r="J75" t="str">
        <f ca="1">LOOKUP(B75,角色间职业划分!$A$23:$B$31,角色间职业划分!$C$23:$C$32)</f>
        <v>紫</v>
      </c>
      <c r="K75">
        <f ca="1">VLOOKUP(J75,角色间职业划分!$A$14:$B$20,2,FALSE)</f>
        <v>1.4</v>
      </c>
      <c r="L75">
        <f ca="1">LOOKUP(B75,角色间职业划分!$A$24:$B$31,角色间职业划分!$E$24:$E$30)+L74</f>
        <v>1.4000000000000004</v>
      </c>
      <c r="M75">
        <f>SUM(C75:G75)/VLOOKUP(角色属性总表!$F$8,角色间职业划分!$A$14:$B$21,2,FALSE)</f>
        <v>10280.000000000004</v>
      </c>
      <c r="N75">
        <f t="shared" si="15"/>
        <v>38378.666666666679</v>
      </c>
      <c r="P75" s="9">
        <f t="shared" ca="1" si="16"/>
        <v>14392.000000000009</v>
      </c>
      <c r="Q75" s="9">
        <f t="shared" ca="1" si="17"/>
        <v>53730.13333333336</v>
      </c>
      <c r="S75" s="9">
        <f>防御值!U82</f>
        <v>1</v>
      </c>
      <c r="U75">
        <v>72</v>
      </c>
      <c r="V75">
        <f>角色属性总表!AH82</f>
        <v>1475.9999999999998</v>
      </c>
      <c r="W75">
        <f>角色属性总表!AO82</f>
        <v>2570</v>
      </c>
      <c r="X75">
        <f>角色属性总表!BB82</f>
        <v>4112.0000000000027</v>
      </c>
      <c r="Y75">
        <f>角色属性总表!BP82</f>
        <v>2122.0000000000009</v>
      </c>
      <c r="Z75">
        <f>角色属性总表!BI82</f>
        <v>2056.0000000000009</v>
      </c>
      <c r="AA75">
        <f>角色属性总表!AV82</f>
        <v>0</v>
      </c>
      <c r="AE75">
        <v>72</v>
      </c>
      <c r="AF75">
        <f>IF(VLOOKUP(AF$3,角色属性总表!$B:$F,5,FALSE)&gt;$AE75,0,IF(VLOOKUP(AF$3,角色属性总表!$B:$F,5,FALSE)=$AE75,AF$2,IF(AF74=1,1,AF74+AF$2)))</f>
        <v>1</v>
      </c>
      <c r="AG75">
        <f>IF(VLOOKUP(AG$3,角色属性总表!$B:$F,5,FALSE)&gt;$AE75,0,IF(VLOOKUP(AG$3,角色属性总表!$B:$F,5,FALSE)=$AE75,AG$2,IF(AG74=1,1,AG74+AG$2)))</f>
        <v>1</v>
      </c>
      <c r="AH75">
        <f>IF(VLOOKUP(AH$3,角色属性总表!$B:$F,5,FALSE)&gt;$AE75,0,IF(VLOOKUP(AH$3,角色属性总表!$B:$F,5,FALSE)=$AE75,AH$2,IF(AH74=1,1,AH74+AH$2)))</f>
        <v>1</v>
      </c>
      <c r="AI75">
        <f>IF(VLOOKUP(AI$3,角色属性总表!$B:$F,5,FALSE)&gt;$AE75,0,IF(VLOOKUP(AI$3,角色属性总表!$B:$F,5,FALSE)=$AE75,AI$2,IF(AI74=1,1,AI74+AI$2)))</f>
        <v>1</v>
      </c>
      <c r="AJ75">
        <f>IF(VLOOKUP(AJ$3,角色属性总表!$B:$F,5,FALSE)&gt;$AE75,0,IF(VLOOKUP(AJ$3,角色属性总表!$B:$F,5,FALSE)=$AE75,AJ$2,IF(AJ74=1,1,AJ74+AJ$2)))</f>
        <v>1</v>
      </c>
      <c r="AK75">
        <f>IF(VLOOKUP(AK$3,角色属性总表!$B:$F,5,FALSE)&gt;$AE75,0,IF(VLOOKUP(AK$3,角色属性总表!$B:$F,5,FALSE)=$AE75,AK$2,IF(AK74=1,1,AK74+AK$2)))</f>
        <v>1</v>
      </c>
    </row>
    <row r="76" spans="2:37" x14ac:dyDescent="0.15">
      <c r="B76">
        <v>73</v>
      </c>
      <c r="C76">
        <f t="shared" si="10"/>
        <v>1494.0000000000002</v>
      </c>
      <c r="D76">
        <f t="shared" si="11"/>
        <v>2655</v>
      </c>
      <c r="E76">
        <f t="shared" si="12"/>
        <v>4248.0000000000027</v>
      </c>
      <c r="F76">
        <f t="shared" si="13"/>
        <v>2223.0000000000009</v>
      </c>
      <c r="G76">
        <f t="shared" si="14"/>
        <v>2124.0000000000014</v>
      </c>
      <c r="H76">
        <f t="shared" si="14"/>
        <v>0</v>
      </c>
      <c r="J76" t="str">
        <f ca="1">LOOKUP(B76,角色间职业划分!$A$23:$B$31,角色间职业划分!$C$23:$C$32)</f>
        <v>紫</v>
      </c>
      <c r="K76">
        <f ca="1">VLOOKUP(J76,角色间职业划分!$A$14:$B$20,2,FALSE)</f>
        <v>1.4</v>
      </c>
      <c r="L76">
        <f ca="1">LOOKUP(B76,角色间职业划分!$A$24:$B$31,角色间职业划分!$E$24:$E$30)+L75</f>
        <v>1.4000000000000004</v>
      </c>
      <c r="M76">
        <f>SUM(C76:G76)/VLOOKUP(角色属性总表!$F$8,角色间职业划分!$A$14:$B$21,2,FALSE)</f>
        <v>10620.000000000005</v>
      </c>
      <c r="N76">
        <f t="shared" si="15"/>
        <v>39648.000000000022</v>
      </c>
      <c r="P76" s="9">
        <f t="shared" ca="1" si="16"/>
        <v>14868.000000000011</v>
      </c>
      <c r="Q76" s="9">
        <f t="shared" ca="1" si="17"/>
        <v>55507.200000000048</v>
      </c>
      <c r="S76" s="9">
        <f>防御值!U83</f>
        <v>1</v>
      </c>
      <c r="U76">
        <v>73</v>
      </c>
      <c r="V76">
        <f>角色属性总表!AH83</f>
        <v>1494.0000000000002</v>
      </c>
      <c r="W76">
        <f>角色属性总表!AO83</f>
        <v>2655</v>
      </c>
      <c r="X76">
        <f>角色属性总表!BB83</f>
        <v>4248.0000000000027</v>
      </c>
      <c r="Y76">
        <f>角色属性总表!BP83</f>
        <v>2223.0000000000009</v>
      </c>
      <c r="Z76">
        <f>角色属性总表!BI83</f>
        <v>2124.0000000000014</v>
      </c>
      <c r="AA76">
        <f>角色属性总表!AV83</f>
        <v>0</v>
      </c>
      <c r="AE76">
        <v>73</v>
      </c>
      <c r="AF76">
        <f>IF(VLOOKUP(AF$3,角色属性总表!$B:$F,5,FALSE)&gt;$AE76,0,IF(VLOOKUP(AF$3,角色属性总表!$B:$F,5,FALSE)=$AE76,AF$2,IF(AF75=1,1,AF75+AF$2)))</f>
        <v>1</v>
      </c>
      <c r="AG76">
        <f>IF(VLOOKUP(AG$3,角色属性总表!$B:$F,5,FALSE)&gt;$AE76,0,IF(VLOOKUP(AG$3,角色属性总表!$B:$F,5,FALSE)=$AE76,AG$2,IF(AG75=1,1,AG75+AG$2)))</f>
        <v>1</v>
      </c>
      <c r="AH76">
        <f>IF(VLOOKUP(AH$3,角色属性总表!$B:$F,5,FALSE)&gt;$AE76,0,IF(VLOOKUP(AH$3,角色属性总表!$B:$F,5,FALSE)=$AE76,AH$2,IF(AH75=1,1,AH75+AH$2)))</f>
        <v>1</v>
      </c>
      <c r="AI76">
        <f>IF(VLOOKUP(AI$3,角色属性总表!$B:$F,5,FALSE)&gt;$AE76,0,IF(VLOOKUP(AI$3,角色属性总表!$B:$F,5,FALSE)=$AE76,AI$2,IF(AI75=1,1,AI75+AI$2)))</f>
        <v>1</v>
      </c>
      <c r="AJ76">
        <f>IF(VLOOKUP(AJ$3,角色属性总表!$B:$F,5,FALSE)&gt;$AE76,0,IF(VLOOKUP(AJ$3,角色属性总表!$B:$F,5,FALSE)=$AE76,AJ$2,IF(AJ75=1,1,AJ75+AJ$2)))</f>
        <v>1</v>
      </c>
      <c r="AK76">
        <f>IF(VLOOKUP(AK$3,角色属性总表!$B:$F,5,FALSE)&gt;$AE76,0,IF(VLOOKUP(AK$3,角色属性总表!$B:$F,5,FALSE)=$AE76,AK$2,IF(AK75=1,1,AK75+AK$2)))</f>
        <v>1</v>
      </c>
    </row>
    <row r="77" spans="2:37" x14ac:dyDescent="0.15">
      <c r="B77">
        <v>74</v>
      </c>
      <c r="C77">
        <f t="shared" si="10"/>
        <v>1512</v>
      </c>
      <c r="D77">
        <f t="shared" si="11"/>
        <v>2740</v>
      </c>
      <c r="E77">
        <f t="shared" si="12"/>
        <v>4384.0000000000027</v>
      </c>
      <c r="F77">
        <f t="shared" si="13"/>
        <v>2324.0000000000005</v>
      </c>
      <c r="G77">
        <f t="shared" si="14"/>
        <v>2192.0000000000014</v>
      </c>
      <c r="H77">
        <f t="shared" si="14"/>
        <v>0</v>
      </c>
      <c r="J77" t="str">
        <f ca="1">LOOKUP(B77,角色间职业划分!$A$23:$B$31,角色间职业划分!$C$23:$C$32)</f>
        <v>紫</v>
      </c>
      <c r="K77">
        <f ca="1">VLOOKUP(J77,角色间职业划分!$A$14:$B$20,2,FALSE)</f>
        <v>1.4</v>
      </c>
      <c r="L77">
        <f ca="1">LOOKUP(B77,角色间职业划分!$A$24:$B$31,角色间职业划分!$E$24:$E$30)+L76</f>
        <v>1.4000000000000004</v>
      </c>
      <c r="M77">
        <f>SUM(C77:G77)/VLOOKUP(角色属性总表!$F$8,角色间职业划分!$A$14:$B$21,2,FALSE)</f>
        <v>10960.000000000005</v>
      </c>
      <c r="N77">
        <f t="shared" si="15"/>
        <v>40917.333333333358</v>
      </c>
      <c r="P77" s="9">
        <f t="shared" ca="1" si="16"/>
        <v>15344.000000000011</v>
      </c>
      <c r="Q77" s="9">
        <f t="shared" ca="1" si="17"/>
        <v>57284.266666666714</v>
      </c>
      <c r="S77" s="9">
        <f>防御值!U84</f>
        <v>1</v>
      </c>
      <c r="U77">
        <v>74</v>
      </c>
      <c r="V77">
        <f>角色属性总表!AH84</f>
        <v>1512</v>
      </c>
      <c r="W77">
        <f>角色属性总表!AO84</f>
        <v>2740</v>
      </c>
      <c r="X77">
        <f>角色属性总表!BB84</f>
        <v>4384.0000000000027</v>
      </c>
      <c r="Y77">
        <f>角色属性总表!BP84</f>
        <v>2324.0000000000005</v>
      </c>
      <c r="Z77">
        <f>角色属性总表!BI84</f>
        <v>2192.0000000000014</v>
      </c>
      <c r="AA77">
        <f>角色属性总表!AV84</f>
        <v>0</v>
      </c>
      <c r="AE77">
        <v>74</v>
      </c>
      <c r="AF77">
        <f>IF(VLOOKUP(AF$3,角色属性总表!$B:$F,5,FALSE)&gt;$AE77,0,IF(VLOOKUP(AF$3,角色属性总表!$B:$F,5,FALSE)=$AE77,AF$2,IF(AF76=1,1,AF76+AF$2)))</f>
        <v>1</v>
      </c>
      <c r="AG77">
        <f>IF(VLOOKUP(AG$3,角色属性总表!$B:$F,5,FALSE)&gt;$AE77,0,IF(VLOOKUP(AG$3,角色属性总表!$B:$F,5,FALSE)=$AE77,AG$2,IF(AG76=1,1,AG76+AG$2)))</f>
        <v>1</v>
      </c>
      <c r="AH77">
        <f>IF(VLOOKUP(AH$3,角色属性总表!$B:$F,5,FALSE)&gt;$AE77,0,IF(VLOOKUP(AH$3,角色属性总表!$B:$F,5,FALSE)=$AE77,AH$2,IF(AH76=1,1,AH76+AH$2)))</f>
        <v>1</v>
      </c>
      <c r="AI77">
        <f>IF(VLOOKUP(AI$3,角色属性总表!$B:$F,5,FALSE)&gt;$AE77,0,IF(VLOOKUP(AI$3,角色属性总表!$B:$F,5,FALSE)=$AE77,AI$2,IF(AI76=1,1,AI76+AI$2)))</f>
        <v>1</v>
      </c>
      <c r="AJ77">
        <f>IF(VLOOKUP(AJ$3,角色属性总表!$B:$F,5,FALSE)&gt;$AE77,0,IF(VLOOKUP(AJ$3,角色属性总表!$B:$F,5,FALSE)=$AE77,AJ$2,IF(AJ76=1,1,AJ76+AJ$2)))</f>
        <v>1</v>
      </c>
      <c r="AK77">
        <f>IF(VLOOKUP(AK$3,角色属性总表!$B:$F,5,FALSE)&gt;$AE77,0,IF(VLOOKUP(AK$3,角色属性总表!$B:$F,5,FALSE)=$AE77,AK$2,IF(AK76=1,1,AK76+AK$2)))</f>
        <v>1</v>
      </c>
    </row>
    <row r="78" spans="2:37" x14ac:dyDescent="0.15">
      <c r="B78">
        <v>75</v>
      </c>
      <c r="C78">
        <f t="shared" si="10"/>
        <v>1530</v>
      </c>
      <c r="D78">
        <f t="shared" si="11"/>
        <v>2824.9999999999995</v>
      </c>
      <c r="E78">
        <f t="shared" si="12"/>
        <v>4520.0000000000027</v>
      </c>
      <c r="F78">
        <f t="shared" si="13"/>
        <v>2425.0000000000005</v>
      </c>
      <c r="G78">
        <f t="shared" si="14"/>
        <v>2260.0000000000014</v>
      </c>
      <c r="H78">
        <f t="shared" si="14"/>
        <v>0</v>
      </c>
      <c r="J78" t="str">
        <f ca="1">LOOKUP(B78,角色间职业划分!$A$23:$B$31,角色间职业划分!$C$23:$C$32)</f>
        <v>紫</v>
      </c>
      <c r="K78">
        <f ca="1">VLOOKUP(J78,角色间职业划分!$A$14:$B$20,2,FALSE)</f>
        <v>1.4</v>
      </c>
      <c r="L78">
        <f ca="1">LOOKUP(B78,角色间职业划分!$A$24:$B$31,角色间职业划分!$E$24:$E$30)+L77</f>
        <v>1.4000000000000004</v>
      </c>
      <c r="M78">
        <f>SUM(C78:G78)/VLOOKUP(角色属性总表!$F$8,角色间职业划分!$A$14:$B$21,2,FALSE)</f>
        <v>11300.000000000005</v>
      </c>
      <c r="N78">
        <f t="shared" si="15"/>
        <v>42186.666666666686</v>
      </c>
      <c r="P78" s="9">
        <f t="shared" ca="1" si="16"/>
        <v>15820.000000000011</v>
      </c>
      <c r="Q78" s="9">
        <f t="shared" ca="1" si="17"/>
        <v>59061.333333333372</v>
      </c>
      <c r="S78" s="9">
        <f>防御值!U85</f>
        <v>1</v>
      </c>
      <c r="U78">
        <v>75</v>
      </c>
      <c r="V78">
        <f>角色属性总表!AH85</f>
        <v>1530</v>
      </c>
      <c r="W78">
        <f>角色属性总表!AO85</f>
        <v>2824.9999999999995</v>
      </c>
      <c r="X78">
        <f>角色属性总表!BB85</f>
        <v>4520.0000000000027</v>
      </c>
      <c r="Y78">
        <f>角色属性总表!BP85</f>
        <v>2425.0000000000005</v>
      </c>
      <c r="Z78">
        <f>角色属性总表!BI85</f>
        <v>2260.0000000000014</v>
      </c>
      <c r="AA78">
        <f>角色属性总表!AV85</f>
        <v>0</v>
      </c>
      <c r="AE78">
        <v>75</v>
      </c>
      <c r="AF78">
        <f>IF(VLOOKUP(AF$3,角色属性总表!$B:$F,5,FALSE)&gt;$AE78,0,IF(VLOOKUP(AF$3,角色属性总表!$B:$F,5,FALSE)=$AE78,AF$2,IF(AF77=1,1,AF77+AF$2)))</f>
        <v>1</v>
      </c>
      <c r="AG78">
        <f>IF(VLOOKUP(AG$3,角色属性总表!$B:$F,5,FALSE)&gt;$AE78,0,IF(VLOOKUP(AG$3,角色属性总表!$B:$F,5,FALSE)=$AE78,AG$2,IF(AG77=1,1,AG77+AG$2)))</f>
        <v>1</v>
      </c>
      <c r="AH78">
        <f>IF(VLOOKUP(AH$3,角色属性总表!$B:$F,5,FALSE)&gt;$AE78,0,IF(VLOOKUP(AH$3,角色属性总表!$B:$F,5,FALSE)=$AE78,AH$2,IF(AH77=1,1,AH77+AH$2)))</f>
        <v>1</v>
      </c>
      <c r="AI78">
        <f>IF(VLOOKUP(AI$3,角色属性总表!$B:$F,5,FALSE)&gt;$AE78,0,IF(VLOOKUP(AI$3,角色属性总表!$B:$F,5,FALSE)=$AE78,AI$2,IF(AI77=1,1,AI77+AI$2)))</f>
        <v>1</v>
      </c>
      <c r="AJ78">
        <f>IF(VLOOKUP(AJ$3,角色属性总表!$B:$F,5,FALSE)&gt;$AE78,0,IF(VLOOKUP(AJ$3,角色属性总表!$B:$F,5,FALSE)=$AE78,AJ$2,IF(AJ77=1,1,AJ77+AJ$2)))</f>
        <v>1</v>
      </c>
      <c r="AK78">
        <f>IF(VLOOKUP(AK$3,角色属性总表!$B:$F,5,FALSE)&gt;$AE78,0,IF(VLOOKUP(AK$3,角色属性总表!$B:$F,5,FALSE)=$AE78,AK$2,IF(AK77=1,1,AK77+AK$2)))</f>
        <v>1</v>
      </c>
    </row>
    <row r="79" spans="2:37" x14ac:dyDescent="0.15">
      <c r="B79">
        <v>76</v>
      </c>
      <c r="C79">
        <f t="shared" si="10"/>
        <v>1548</v>
      </c>
      <c r="D79">
        <f t="shared" si="11"/>
        <v>2910</v>
      </c>
      <c r="E79">
        <f t="shared" si="12"/>
        <v>4656.0000000000027</v>
      </c>
      <c r="F79">
        <f t="shared" si="13"/>
        <v>2526.0000000000009</v>
      </c>
      <c r="G79">
        <f t="shared" si="14"/>
        <v>2328.0000000000018</v>
      </c>
      <c r="H79">
        <f t="shared" si="14"/>
        <v>0</v>
      </c>
      <c r="J79" t="str">
        <f ca="1">LOOKUP(B79,角色间职业划分!$A$23:$B$31,角色间职业划分!$C$23:$C$32)</f>
        <v>紫</v>
      </c>
      <c r="K79">
        <f ca="1">VLOOKUP(J79,角色间职业划分!$A$14:$B$20,2,FALSE)</f>
        <v>1.4</v>
      </c>
      <c r="L79">
        <f ca="1">LOOKUP(B79,角色间职业划分!$A$24:$B$31,角色间职业划分!$E$24:$E$30)+L78</f>
        <v>1.4000000000000004</v>
      </c>
      <c r="M79">
        <f>SUM(C79:G79)/VLOOKUP(角色属性总表!$F$8,角色间职业划分!$A$14:$B$21,2,FALSE)</f>
        <v>11640.000000000005</v>
      </c>
      <c r="N79">
        <f t="shared" si="15"/>
        <v>43456.000000000022</v>
      </c>
      <c r="P79" s="9">
        <f t="shared" ca="1" si="16"/>
        <v>16296.000000000011</v>
      </c>
      <c r="Q79" s="9">
        <f t="shared" ca="1" si="17"/>
        <v>60838.400000000045</v>
      </c>
      <c r="S79" s="9">
        <f>防御值!U86</f>
        <v>1</v>
      </c>
      <c r="U79">
        <v>76</v>
      </c>
      <c r="V79">
        <f>角色属性总表!AH86</f>
        <v>1548</v>
      </c>
      <c r="W79">
        <f>角色属性总表!AO86</f>
        <v>2910</v>
      </c>
      <c r="X79">
        <f>角色属性总表!BB86</f>
        <v>4656.0000000000027</v>
      </c>
      <c r="Y79">
        <f>角色属性总表!BP86</f>
        <v>2526.0000000000009</v>
      </c>
      <c r="Z79">
        <f>角色属性总表!BI86</f>
        <v>2328.0000000000018</v>
      </c>
      <c r="AA79">
        <f>角色属性总表!AV86</f>
        <v>0</v>
      </c>
      <c r="AE79">
        <v>76</v>
      </c>
      <c r="AF79">
        <f>IF(VLOOKUP(AF$3,角色属性总表!$B:$F,5,FALSE)&gt;$AE79,0,IF(VLOOKUP(AF$3,角色属性总表!$B:$F,5,FALSE)=$AE79,AF$2,IF(AF78=1,1,AF78+AF$2)))</f>
        <v>1</v>
      </c>
      <c r="AG79">
        <f>IF(VLOOKUP(AG$3,角色属性总表!$B:$F,5,FALSE)&gt;$AE79,0,IF(VLOOKUP(AG$3,角色属性总表!$B:$F,5,FALSE)=$AE79,AG$2,IF(AG78=1,1,AG78+AG$2)))</f>
        <v>1</v>
      </c>
      <c r="AH79">
        <f>IF(VLOOKUP(AH$3,角色属性总表!$B:$F,5,FALSE)&gt;$AE79,0,IF(VLOOKUP(AH$3,角色属性总表!$B:$F,5,FALSE)=$AE79,AH$2,IF(AH78=1,1,AH78+AH$2)))</f>
        <v>1</v>
      </c>
      <c r="AI79">
        <f>IF(VLOOKUP(AI$3,角色属性总表!$B:$F,5,FALSE)&gt;$AE79,0,IF(VLOOKUP(AI$3,角色属性总表!$B:$F,5,FALSE)=$AE79,AI$2,IF(AI78=1,1,AI78+AI$2)))</f>
        <v>1</v>
      </c>
      <c r="AJ79">
        <f>IF(VLOOKUP(AJ$3,角色属性总表!$B:$F,5,FALSE)&gt;$AE79,0,IF(VLOOKUP(AJ$3,角色属性总表!$B:$F,5,FALSE)=$AE79,AJ$2,IF(AJ78=1,1,AJ78+AJ$2)))</f>
        <v>1</v>
      </c>
      <c r="AK79">
        <f>IF(VLOOKUP(AK$3,角色属性总表!$B:$F,5,FALSE)&gt;$AE79,0,IF(VLOOKUP(AK$3,角色属性总表!$B:$F,5,FALSE)=$AE79,AK$2,IF(AK78=1,1,AK78+AK$2)))</f>
        <v>1</v>
      </c>
    </row>
    <row r="80" spans="2:37" x14ac:dyDescent="0.15">
      <c r="B80">
        <v>77</v>
      </c>
      <c r="C80">
        <f t="shared" si="10"/>
        <v>1565.9999999999998</v>
      </c>
      <c r="D80">
        <f t="shared" si="11"/>
        <v>2994.9999999999995</v>
      </c>
      <c r="E80">
        <f t="shared" si="12"/>
        <v>4792.0000000000036</v>
      </c>
      <c r="F80">
        <f t="shared" si="13"/>
        <v>2627.0000000000009</v>
      </c>
      <c r="G80">
        <f t="shared" si="14"/>
        <v>2396.0000000000018</v>
      </c>
      <c r="H80">
        <f t="shared" si="14"/>
        <v>0</v>
      </c>
      <c r="J80" t="str">
        <f ca="1">LOOKUP(B80,角色间职业划分!$A$23:$B$31,角色间职业划分!$C$23:$C$32)</f>
        <v>紫</v>
      </c>
      <c r="K80">
        <f ca="1">VLOOKUP(J80,角色间职业划分!$A$14:$B$20,2,FALSE)</f>
        <v>1.4</v>
      </c>
      <c r="L80">
        <f ca="1">LOOKUP(B80,角色间职业划分!$A$24:$B$31,角色间职业划分!$E$24:$E$30)+L79</f>
        <v>1.4000000000000004</v>
      </c>
      <c r="M80">
        <f>SUM(C80:G80)/VLOOKUP(角色属性总表!$F$8,角色间职业划分!$A$14:$B$21,2,FALSE)</f>
        <v>11980.000000000005</v>
      </c>
      <c r="N80">
        <f t="shared" si="15"/>
        <v>44725.33333333335</v>
      </c>
      <c r="P80" s="9">
        <f t="shared" ca="1" si="16"/>
        <v>16772.000000000011</v>
      </c>
      <c r="Q80" s="9">
        <f t="shared" ca="1" si="17"/>
        <v>62615.466666666704</v>
      </c>
      <c r="S80" s="9">
        <f>防御值!U87</f>
        <v>1</v>
      </c>
      <c r="U80">
        <v>77</v>
      </c>
      <c r="V80">
        <f>角色属性总表!AH87</f>
        <v>1565.9999999999998</v>
      </c>
      <c r="W80">
        <f>角色属性总表!AO87</f>
        <v>2994.9999999999995</v>
      </c>
      <c r="X80">
        <f>角色属性总表!BB87</f>
        <v>4792.0000000000036</v>
      </c>
      <c r="Y80">
        <f>角色属性总表!BP87</f>
        <v>2627.0000000000009</v>
      </c>
      <c r="Z80">
        <f>角色属性总表!BI87</f>
        <v>2396.0000000000018</v>
      </c>
      <c r="AA80">
        <f>角色属性总表!AV87</f>
        <v>0</v>
      </c>
      <c r="AE80">
        <v>77</v>
      </c>
      <c r="AF80">
        <f>IF(VLOOKUP(AF$3,角色属性总表!$B:$F,5,FALSE)&gt;$AE80,0,IF(VLOOKUP(AF$3,角色属性总表!$B:$F,5,FALSE)=$AE80,AF$2,IF(AF79=1,1,AF79+AF$2)))</f>
        <v>1</v>
      </c>
      <c r="AG80">
        <f>IF(VLOOKUP(AG$3,角色属性总表!$B:$F,5,FALSE)&gt;$AE80,0,IF(VLOOKUP(AG$3,角色属性总表!$B:$F,5,FALSE)=$AE80,AG$2,IF(AG79=1,1,AG79+AG$2)))</f>
        <v>1</v>
      </c>
      <c r="AH80">
        <f>IF(VLOOKUP(AH$3,角色属性总表!$B:$F,5,FALSE)&gt;$AE80,0,IF(VLOOKUP(AH$3,角色属性总表!$B:$F,5,FALSE)=$AE80,AH$2,IF(AH79=1,1,AH79+AH$2)))</f>
        <v>1</v>
      </c>
      <c r="AI80">
        <f>IF(VLOOKUP(AI$3,角色属性总表!$B:$F,5,FALSE)&gt;$AE80,0,IF(VLOOKUP(AI$3,角色属性总表!$B:$F,5,FALSE)=$AE80,AI$2,IF(AI79=1,1,AI79+AI$2)))</f>
        <v>1</v>
      </c>
      <c r="AJ80">
        <f>IF(VLOOKUP(AJ$3,角色属性总表!$B:$F,5,FALSE)&gt;$AE80,0,IF(VLOOKUP(AJ$3,角色属性总表!$B:$F,5,FALSE)=$AE80,AJ$2,IF(AJ79=1,1,AJ79+AJ$2)))</f>
        <v>1</v>
      </c>
      <c r="AK80">
        <f>IF(VLOOKUP(AK$3,角色属性总表!$B:$F,5,FALSE)&gt;$AE80,0,IF(VLOOKUP(AK$3,角色属性总表!$B:$F,5,FALSE)=$AE80,AK$2,IF(AK79=1,1,AK79+AK$2)))</f>
        <v>1</v>
      </c>
    </row>
    <row r="81" spans="2:37" x14ac:dyDescent="0.15">
      <c r="B81">
        <v>78</v>
      </c>
      <c r="C81">
        <f t="shared" si="10"/>
        <v>1584.0000000000002</v>
      </c>
      <c r="D81">
        <f t="shared" si="11"/>
        <v>3079.9999999999995</v>
      </c>
      <c r="E81">
        <f t="shared" si="12"/>
        <v>4928.0000000000036</v>
      </c>
      <c r="F81">
        <f t="shared" si="13"/>
        <v>2728.0000000000009</v>
      </c>
      <c r="G81">
        <f t="shared" si="14"/>
        <v>2464.0000000000014</v>
      </c>
      <c r="H81">
        <f t="shared" si="14"/>
        <v>0</v>
      </c>
      <c r="J81" t="str">
        <f ca="1">LOOKUP(B81,角色间职业划分!$A$23:$B$31,角色间职业划分!$C$23:$C$32)</f>
        <v>紫</v>
      </c>
      <c r="K81">
        <f ca="1">VLOOKUP(J81,角色间职业划分!$A$14:$B$20,2,FALSE)</f>
        <v>1.4</v>
      </c>
      <c r="L81">
        <f ca="1">LOOKUP(B81,角色间职业划分!$A$24:$B$31,角色间职业划分!$E$24:$E$30)+L80</f>
        <v>1.4000000000000004</v>
      </c>
      <c r="M81">
        <f>SUM(C81:G81)/VLOOKUP(角色属性总表!$F$8,角色间职业划分!$A$14:$B$21,2,FALSE)</f>
        <v>12320.000000000005</v>
      </c>
      <c r="N81">
        <f t="shared" si="15"/>
        <v>45994.666666666686</v>
      </c>
      <c r="P81" s="9">
        <f t="shared" ca="1" si="16"/>
        <v>17248.000000000011</v>
      </c>
      <c r="Q81" s="9">
        <f t="shared" ca="1" si="17"/>
        <v>64392.533333333377</v>
      </c>
      <c r="S81" s="9">
        <f>防御值!U88</f>
        <v>1</v>
      </c>
      <c r="U81">
        <v>78</v>
      </c>
      <c r="V81">
        <f>角色属性总表!AH88</f>
        <v>1584.0000000000002</v>
      </c>
      <c r="W81">
        <f>角色属性总表!AO88</f>
        <v>3079.9999999999995</v>
      </c>
      <c r="X81">
        <f>角色属性总表!BB88</f>
        <v>4928.0000000000036</v>
      </c>
      <c r="Y81">
        <f>角色属性总表!BP88</f>
        <v>2728.0000000000009</v>
      </c>
      <c r="Z81">
        <f>角色属性总表!BI88</f>
        <v>2464.0000000000014</v>
      </c>
      <c r="AA81">
        <f>角色属性总表!AV88</f>
        <v>0</v>
      </c>
      <c r="AE81">
        <v>78</v>
      </c>
      <c r="AF81">
        <f>IF(VLOOKUP(AF$3,角色属性总表!$B:$F,5,FALSE)&gt;$AE81,0,IF(VLOOKUP(AF$3,角色属性总表!$B:$F,5,FALSE)=$AE81,AF$2,IF(AF80=1,1,AF80+AF$2)))</f>
        <v>1</v>
      </c>
      <c r="AG81">
        <f>IF(VLOOKUP(AG$3,角色属性总表!$B:$F,5,FALSE)&gt;$AE81,0,IF(VLOOKUP(AG$3,角色属性总表!$B:$F,5,FALSE)=$AE81,AG$2,IF(AG80=1,1,AG80+AG$2)))</f>
        <v>1</v>
      </c>
      <c r="AH81">
        <f>IF(VLOOKUP(AH$3,角色属性总表!$B:$F,5,FALSE)&gt;$AE81,0,IF(VLOOKUP(AH$3,角色属性总表!$B:$F,5,FALSE)=$AE81,AH$2,IF(AH80=1,1,AH80+AH$2)))</f>
        <v>1</v>
      </c>
      <c r="AI81">
        <f>IF(VLOOKUP(AI$3,角色属性总表!$B:$F,5,FALSE)&gt;$AE81,0,IF(VLOOKUP(AI$3,角色属性总表!$B:$F,5,FALSE)=$AE81,AI$2,IF(AI80=1,1,AI80+AI$2)))</f>
        <v>1</v>
      </c>
      <c r="AJ81">
        <f>IF(VLOOKUP(AJ$3,角色属性总表!$B:$F,5,FALSE)&gt;$AE81,0,IF(VLOOKUP(AJ$3,角色属性总表!$B:$F,5,FALSE)=$AE81,AJ$2,IF(AJ80=1,1,AJ80+AJ$2)))</f>
        <v>1</v>
      </c>
      <c r="AK81">
        <f>IF(VLOOKUP(AK$3,角色属性总表!$B:$F,5,FALSE)&gt;$AE81,0,IF(VLOOKUP(AK$3,角色属性总表!$B:$F,5,FALSE)=$AE81,AK$2,IF(AK80=1,1,AK80+AK$2)))</f>
        <v>1</v>
      </c>
    </row>
    <row r="82" spans="2:37" x14ac:dyDescent="0.15">
      <c r="B82">
        <v>79</v>
      </c>
      <c r="C82">
        <f t="shared" si="10"/>
        <v>1602</v>
      </c>
      <c r="D82">
        <f t="shared" si="11"/>
        <v>3164.9999999999995</v>
      </c>
      <c r="E82">
        <f t="shared" si="12"/>
        <v>5064.0000000000036</v>
      </c>
      <c r="F82">
        <f t="shared" si="13"/>
        <v>2829.0000000000005</v>
      </c>
      <c r="G82">
        <f t="shared" si="14"/>
        <v>2532.0000000000018</v>
      </c>
      <c r="H82">
        <f t="shared" si="14"/>
        <v>0</v>
      </c>
      <c r="J82" t="str">
        <f ca="1">LOOKUP(B82,角色间职业划分!$A$23:$B$31,角色间职业划分!$C$23:$C$32)</f>
        <v>紫</v>
      </c>
      <c r="K82">
        <f ca="1">VLOOKUP(J82,角色间职业划分!$A$14:$B$20,2,FALSE)</f>
        <v>1.4</v>
      </c>
      <c r="L82">
        <f ca="1">LOOKUP(B82,角色间职业划分!$A$24:$B$31,角色间职业划分!$E$24:$E$30)+L81</f>
        <v>1.4000000000000004</v>
      </c>
      <c r="M82">
        <f>SUM(C82:G82)/VLOOKUP(角色属性总表!$F$8,角色间职业划分!$A$14:$B$21,2,FALSE)</f>
        <v>12660.000000000005</v>
      </c>
      <c r="N82">
        <f t="shared" si="15"/>
        <v>47264.000000000022</v>
      </c>
      <c r="P82" s="9">
        <f t="shared" ca="1" si="16"/>
        <v>17724.000000000011</v>
      </c>
      <c r="Q82" s="9">
        <f t="shared" ca="1" si="17"/>
        <v>66169.600000000049</v>
      </c>
      <c r="S82" s="9">
        <f>防御值!U89</f>
        <v>1</v>
      </c>
      <c r="U82">
        <v>79</v>
      </c>
      <c r="V82">
        <f>角色属性总表!AH89</f>
        <v>1602</v>
      </c>
      <c r="W82">
        <f>角色属性总表!AO89</f>
        <v>3164.9999999999995</v>
      </c>
      <c r="X82">
        <f>角色属性总表!BB89</f>
        <v>5064.0000000000036</v>
      </c>
      <c r="Y82">
        <f>角色属性总表!BP89</f>
        <v>2829.0000000000005</v>
      </c>
      <c r="Z82">
        <f>角色属性总表!BI89</f>
        <v>2532.0000000000018</v>
      </c>
      <c r="AA82">
        <f>角色属性总表!AV89</f>
        <v>0</v>
      </c>
      <c r="AE82">
        <v>79</v>
      </c>
      <c r="AF82">
        <f>IF(VLOOKUP(AF$3,角色属性总表!$B:$F,5,FALSE)&gt;$AE82,0,IF(VLOOKUP(AF$3,角色属性总表!$B:$F,5,FALSE)=$AE82,AF$2,IF(AF81=1,1,AF81+AF$2)))</f>
        <v>1</v>
      </c>
      <c r="AG82">
        <f>IF(VLOOKUP(AG$3,角色属性总表!$B:$F,5,FALSE)&gt;$AE82,0,IF(VLOOKUP(AG$3,角色属性总表!$B:$F,5,FALSE)=$AE82,AG$2,IF(AG81=1,1,AG81+AG$2)))</f>
        <v>1</v>
      </c>
      <c r="AH82">
        <f>IF(VLOOKUP(AH$3,角色属性总表!$B:$F,5,FALSE)&gt;$AE82,0,IF(VLOOKUP(AH$3,角色属性总表!$B:$F,5,FALSE)=$AE82,AH$2,IF(AH81=1,1,AH81+AH$2)))</f>
        <v>1</v>
      </c>
      <c r="AI82">
        <f>IF(VLOOKUP(AI$3,角色属性总表!$B:$F,5,FALSE)&gt;$AE82,0,IF(VLOOKUP(AI$3,角色属性总表!$B:$F,5,FALSE)=$AE82,AI$2,IF(AI81=1,1,AI81+AI$2)))</f>
        <v>1</v>
      </c>
      <c r="AJ82">
        <f>IF(VLOOKUP(AJ$3,角色属性总表!$B:$F,5,FALSE)&gt;$AE82,0,IF(VLOOKUP(AJ$3,角色属性总表!$B:$F,5,FALSE)=$AE82,AJ$2,IF(AJ81=1,1,AJ81+AJ$2)))</f>
        <v>1</v>
      </c>
      <c r="AK82">
        <f>IF(VLOOKUP(AK$3,角色属性总表!$B:$F,5,FALSE)&gt;$AE82,0,IF(VLOOKUP(AK$3,角色属性总表!$B:$F,5,FALSE)=$AE82,AK$2,IF(AK81=1,1,AK81+AK$2)))</f>
        <v>1</v>
      </c>
    </row>
    <row r="83" spans="2:37" x14ac:dyDescent="0.15">
      <c r="B83">
        <v>80</v>
      </c>
      <c r="C83">
        <f t="shared" si="10"/>
        <v>1620</v>
      </c>
      <c r="D83">
        <f t="shared" si="11"/>
        <v>3249.9999999999991</v>
      </c>
      <c r="E83">
        <f t="shared" si="12"/>
        <v>5200.0000000000036</v>
      </c>
      <c r="F83">
        <f t="shared" si="13"/>
        <v>2930.0000000000005</v>
      </c>
      <c r="G83">
        <f t="shared" si="14"/>
        <v>2600.0000000000018</v>
      </c>
      <c r="H83">
        <f t="shared" si="14"/>
        <v>0</v>
      </c>
      <c r="J83" t="str">
        <f ca="1">LOOKUP(B83,角色间职业划分!$A$23:$B$31,角色间职业划分!$C$23:$C$32)</f>
        <v>紫</v>
      </c>
      <c r="K83">
        <f ca="1">VLOOKUP(J83,角色间职业划分!$A$14:$B$20,2,FALSE)</f>
        <v>1.4</v>
      </c>
      <c r="L83">
        <f ca="1">LOOKUP(B83,角色间职业划分!$A$24:$B$31,角色间职业划分!$E$24:$E$30)+L82</f>
        <v>1.4000000000000004</v>
      </c>
      <c r="M83">
        <f>SUM(C83:G83)/VLOOKUP(角色属性总表!$F$8,角色间职业划分!$A$14:$B$21,2,FALSE)</f>
        <v>13000.000000000005</v>
      </c>
      <c r="N83">
        <f t="shared" si="15"/>
        <v>48533.33333333335</v>
      </c>
      <c r="P83" s="9">
        <f t="shared" ca="1" si="16"/>
        <v>18200.000000000011</v>
      </c>
      <c r="Q83" s="9">
        <f t="shared" ca="1" si="17"/>
        <v>67946.666666666701</v>
      </c>
      <c r="S83" s="9">
        <f>防御值!U90</f>
        <v>1</v>
      </c>
      <c r="U83">
        <v>80</v>
      </c>
      <c r="V83">
        <f>角色属性总表!AH90</f>
        <v>1620</v>
      </c>
      <c r="W83">
        <f>角色属性总表!AO90</f>
        <v>3249.9999999999991</v>
      </c>
      <c r="X83">
        <f>角色属性总表!BB90</f>
        <v>5200.0000000000036</v>
      </c>
      <c r="Y83">
        <f>角色属性总表!BP90</f>
        <v>2930.0000000000005</v>
      </c>
      <c r="Z83">
        <f>角色属性总表!BI90</f>
        <v>2600.0000000000018</v>
      </c>
      <c r="AA83">
        <f>角色属性总表!AV90</f>
        <v>0</v>
      </c>
      <c r="AE83">
        <v>80</v>
      </c>
      <c r="AF83">
        <f>IF(VLOOKUP(AF$3,角色属性总表!$B:$F,5,FALSE)&gt;$AE83,0,IF(VLOOKUP(AF$3,角色属性总表!$B:$F,5,FALSE)=$AE83,AF$2,IF(AF82=1,1,AF82+AF$2)))</f>
        <v>1</v>
      </c>
      <c r="AG83">
        <f>IF(VLOOKUP(AG$3,角色属性总表!$B:$F,5,FALSE)&gt;$AE83,0,IF(VLOOKUP(AG$3,角色属性总表!$B:$F,5,FALSE)=$AE83,AG$2,IF(AG82=1,1,AG82+AG$2)))</f>
        <v>1</v>
      </c>
      <c r="AH83">
        <f>IF(VLOOKUP(AH$3,角色属性总表!$B:$F,5,FALSE)&gt;$AE83,0,IF(VLOOKUP(AH$3,角色属性总表!$B:$F,5,FALSE)=$AE83,AH$2,IF(AH82=1,1,AH82+AH$2)))</f>
        <v>1</v>
      </c>
      <c r="AI83">
        <f>IF(VLOOKUP(AI$3,角色属性总表!$B:$F,5,FALSE)&gt;$AE83,0,IF(VLOOKUP(AI$3,角色属性总表!$B:$F,5,FALSE)=$AE83,AI$2,IF(AI82=1,1,AI82+AI$2)))</f>
        <v>1</v>
      </c>
      <c r="AJ83">
        <f>IF(VLOOKUP(AJ$3,角色属性总表!$B:$F,5,FALSE)&gt;$AE83,0,IF(VLOOKUP(AJ$3,角色属性总表!$B:$F,5,FALSE)=$AE83,AJ$2,IF(AJ82=1,1,AJ82+AJ$2)))</f>
        <v>1</v>
      </c>
      <c r="AK83">
        <f>IF(VLOOKUP(AK$3,角色属性总表!$B:$F,5,FALSE)&gt;$AE83,0,IF(VLOOKUP(AK$3,角色属性总表!$B:$F,5,FALSE)=$AE83,AK$2,IF(AK82=1,1,AK82+AK$2)))</f>
        <v>1</v>
      </c>
    </row>
    <row r="84" spans="2:37" x14ac:dyDescent="0.15">
      <c r="B84">
        <v>81</v>
      </c>
      <c r="C84">
        <f t="shared" si="10"/>
        <v>1638</v>
      </c>
      <c r="D84">
        <f t="shared" si="11"/>
        <v>3334.9999999999995</v>
      </c>
      <c r="E84">
        <f t="shared" si="12"/>
        <v>5336.0000000000036</v>
      </c>
      <c r="F84">
        <f t="shared" si="13"/>
        <v>3031.0000000000005</v>
      </c>
      <c r="G84">
        <f t="shared" si="14"/>
        <v>2668.0000000000023</v>
      </c>
      <c r="H84">
        <f t="shared" si="14"/>
        <v>0</v>
      </c>
      <c r="J84" t="str">
        <f ca="1">LOOKUP(B84,角色间职业划分!$A$23:$B$31,角色间职业划分!$C$23:$C$32)</f>
        <v>紫</v>
      </c>
      <c r="K84">
        <f ca="1">VLOOKUP(J84,角色间职业划分!$A$14:$B$20,2,FALSE)</f>
        <v>1.4</v>
      </c>
      <c r="L84">
        <f ca="1">LOOKUP(B84,角色间职业划分!$A$24:$B$31,角色间职业划分!$E$24:$E$30)+L83</f>
        <v>1.4000000000000004</v>
      </c>
      <c r="M84">
        <f>SUM(C84:G84)/VLOOKUP(角色属性总表!$F$8,角色间职业划分!$A$14:$B$21,2,FALSE)</f>
        <v>13340.000000000005</v>
      </c>
      <c r="N84">
        <f t="shared" si="15"/>
        <v>49802.666666666686</v>
      </c>
      <c r="P84" s="9">
        <f t="shared" ca="1" si="16"/>
        <v>18676.000000000011</v>
      </c>
      <c r="Q84" s="9">
        <f t="shared" ca="1" si="17"/>
        <v>69723.733333333381</v>
      </c>
      <c r="S84" s="9">
        <f>防御值!U91</f>
        <v>1</v>
      </c>
      <c r="U84">
        <v>81</v>
      </c>
      <c r="V84">
        <f>角色属性总表!AH91</f>
        <v>1638</v>
      </c>
      <c r="W84">
        <f>角色属性总表!AO91</f>
        <v>3334.9999999999995</v>
      </c>
      <c r="X84">
        <f>角色属性总表!BB91</f>
        <v>5336.0000000000036</v>
      </c>
      <c r="Y84">
        <f>角色属性总表!BP91</f>
        <v>3031.0000000000005</v>
      </c>
      <c r="Z84">
        <f>角色属性总表!BI91</f>
        <v>2668.0000000000023</v>
      </c>
      <c r="AA84">
        <f>角色属性总表!AV91</f>
        <v>0</v>
      </c>
      <c r="AE84">
        <v>81</v>
      </c>
      <c r="AF84">
        <f>IF(VLOOKUP(AF$3,角色属性总表!$B:$F,5,FALSE)&gt;$AE84,0,IF(VLOOKUP(AF$3,角色属性总表!$B:$F,5,FALSE)=$AE84,AF$2,IF(AF83=1,1,AF83+AF$2)))</f>
        <v>1</v>
      </c>
      <c r="AG84">
        <f>IF(VLOOKUP(AG$3,角色属性总表!$B:$F,5,FALSE)&gt;$AE84,0,IF(VLOOKUP(AG$3,角色属性总表!$B:$F,5,FALSE)=$AE84,AG$2,IF(AG83=1,1,AG83+AG$2)))</f>
        <v>1</v>
      </c>
      <c r="AH84">
        <f>IF(VLOOKUP(AH$3,角色属性总表!$B:$F,5,FALSE)&gt;$AE84,0,IF(VLOOKUP(AH$3,角色属性总表!$B:$F,5,FALSE)=$AE84,AH$2,IF(AH83=1,1,AH83+AH$2)))</f>
        <v>1</v>
      </c>
      <c r="AI84">
        <f>IF(VLOOKUP(AI$3,角色属性总表!$B:$F,5,FALSE)&gt;$AE84,0,IF(VLOOKUP(AI$3,角色属性总表!$B:$F,5,FALSE)=$AE84,AI$2,IF(AI83=1,1,AI83+AI$2)))</f>
        <v>1</v>
      </c>
      <c r="AJ84">
        <f>IF(VLOOKUP(AJ$3,角色属性总表!$B:$F,5,FALSE)&gt;$AE84,0,IF(VLOOKUP(AJ$3,角色属性总表!$B:$F,5,FALSE)=$AE84,AJ$2,IF(AJ83=1,1,AJ83+AJ$2)))</f>
        <v>1</v>
      </c>
      <c r="AK84">
        <f>IF(VLOOKUP(AK$3,角色属性总表!$B:$F,5,FALSE)&gt;$AE84,0,IF(VLOOKUP(AK$3,角色属性总表!$B:$F,5,FALSE)=$AE84,AK$2,IF(AK83=1,1,AK83+AK$2)))</f>
        <v>1</v>
      </c>
    </row>
    <row r="85" spans="2:37" x14ac:dyDescent="0.15">
      <c r="B85">
        <v>82</v>
      </c>
      <c r="C85">
        <f t="shared" si="10"/>
        <v>1655.9999999999998</v>
      </c>
      <c r="D85">
        <f t="shared" si="11"/>
        <v>3419.9999999999991</v>
      </c>
      <c r="E85">
        <f t="shared" si="12"/>
        <v>5472.0000000000045</v>
      </c>
      <c r="F85">
        <f t="shared" si="13"/>
        <v>3132.0000000000005</v>
      </c>
      <c r="G85">
        <f t="shared" si="14"/>
        <v>2736.0000000000018</v>
      </c>
      <c r="H85">
        <f t="shared" si="14"/>
        <v>0</v>
      </c>
      <c r="J85" t="str">
        <f ca="1">LOOKUP(B85,角色间职业划分!$A$23:$B$31,角色间职业划分!$C$23:$C$32)</f>
        <v>紫</v>
      </c>
      <c r="K85">
        <f ca="1">VLOOKUP(J85,角色间职业划分!$A$14:$B$20,2,FALSE)</f>
        <v>1.4</v>
      </c>
      <c r="L85">
        <f ca="1">LOOKUP(B85,角色间职业划分!$A$24:$B$31,角色间职业划分!$E$24:$E$30)+L84</f>
        <v>1.4000000000000004</v>
      </c>
      <c r="M85">
        <f>SUM(C85:G85)/VLOOKUP(角色属性总表!$F$8,角色间职业划分!$A$14:$B$21,2,FALSE)</f>
        <v>13680.000000000007</v>
      </c>
      <c r="N85">
        <f t="shared" si="15"/>
        <v>51072.000000000029</v>
      </c>
      <c r="P85" s="9">
        <f t="shared" ca="1" si="16"/>
        <v>19152.000000000015</v>
      </c>
      <c r="Q85" s="9">
        <f t="shared" ca="1" si="17"/>
        <v>71500.800000000061</v>
      </c>
      <c r="S85" s="9">
        <f>防御值!U92</f>
        <v>1</v>
      </c>
      <c r="U85">
        <v>82</v>
      </c>
      <c r="V85">
        <f>角色属性总表!AH92</f>
        <v>1655.9999999999998</v>
      </c>
      <c r="W85">
        <f>角色属性总表!AO92</f>
        <v>3419.9999999999991</v>
      </c>
      <c r="X85">
        <f>角色属性总表!BB92</f>
        <v>5472.0000000000045</v>
      </c>
      <c r="Y85">
        <f>角色属性总表!BP92</f>
        <v>3132.0000000000005</v>
      </c>
      <c r="Z85">
        <f>角色属性总表!BI92</f>
        <v>2736.0000000000018</v>
      </c>
      <c r="AA85">
        <f>角色属性总表!AV92</f>
        <v>0</v>
      </c>
      <c r="AE85">
        <v>82</v>
      </c>
      <c r="AF85">
        <f>IF(VLOOKUP(AF$3,角色属性总表!$B:$F,5,FALSE)&gt;$AE85,0,IF(VLOOKUP(AF$3,角色属性总表!$B:$F,5,FALSE)=$AE85,AF$2,IF(AF84=1,1,AF84+AF$2)))</f>
        <v>1</v>
      </c>
      <c r="AG85">
        <f>IF(VLOOKUP(AG$3,角色属性总表!$B:$F,5,FALSE)&gt;$AE85,0,IF(VLOOKUP(AG$3,角色属性总表!$B:$F,5,FALSE)=$AE85,AG$2,IF(AG84=1,1,AG84+AG$2)))</f>
        <v>1</v>
      </c>
      <c r="AH85">
        <f>IF(VLOOKUP(AH$3,角色属性总表!$B:$F,5,FALSE)&gt;$AE85,0,IF(VLOOKUP(AH$3,角色属性总表!$B:$F,5,FALSE)=$AE85,AH$2,IF(AH84=1,1,AH84+AH$2)))</f>
        <v>1</v>
      </c>
      <c r="AI85">
        <f>IF(VLOOKUP(AI$3,角色属性总表!$B:$F,5,FALSE)&gt;$AE85,0,IF(VLOOKUP(AI$3,角色属性总表!$B:$F,5,FALSE)=$AE85,AI$2,IF(AI84=1,1,AI84+AI$2)))</f>
        <v>1</v>
      </c>
      <c r="AJ85">
        <f>IF(VLOOKUP(AJ$3,角色属性总表!$B:$F,5,FALSE)&gt;$AE85,0,IF(VLOOKUP(AJ$3,角色属性总表!$B:$F,5,FALSE)=$AE85,AJ$2,IF(AJ84=1,1,AJ84+AJ$2)))</f>
        <v>1</v>
      </c>
      <c r="AK85">
        <f>IF(VLOOKUP(AK$3,角色属性总表!$B:$F,5,FALSE)&gt;$AE85,0,IF(VLOOKUP(AK$3,角色属性总表!$B:$F,5,FALSE)=$AE85,AK$2,IF(AK84=1,1,AK84+AK$2)))</f>
        <v>1</v>
      </c>
    </row>
    <row r="86" spans="2:37" x14ac:dyDescent="0.15">
      <c r="B86">
        <v>83</v>
      </c>
      <c r="C86">
        <f t="shared" si="10"/>
        <v>1674.0000000000002</v>
      </c>
      <c r="D86">
        <f t="shared" si="11"/>
        <v>3504.9999999999991</v>
      </c>
      <c r="E86">
        <f t="shared" si="12"/>
        <v>5608.0000000000045</v>
      </c>
      <c r="F86">
        <f t="shared" si="13"/>
        <v>3233.0000000000005</v>
      </c>
      <c r="G86">
        <f t="shared" si="14"/>
        <v>2804.0000000000018</v>
      </c>
      <c r="H86">
        <f t="shared" si="14"/>
        <v>0</v>
      </c>
      <c r="J86" t="str">
        <f ca="1">LOOKUP(B86,角色间职业划分!$A$23:$B$31,角色间职业划分!$C$23:$C$32)</f>
        <v>紫</v>
      </c>
      <c r="K86">
        <f ca="1">VLOOKUP(J86,角色间职业划分!$A$14:$B$20,2,FALSE)</f>
        <v>1.4</v>
      </c>
      <c r="L86">
        <f ca="1">LOOKUP(B86,角色间职业划分!$A$24:$B$31,角色间职业划分!$E$24:$E$30)+L85</f>
        <v>1.4000000000000004</v>
      </c>
      <c r="M86">
        <f>SUM(C86:G86)/VLOOKUP(角色属性总表!$F$8,角色间职业划分!$A$14:$B$21,2,FALSE)</f>
        <v>14020.000000000007</v>
      </c>
      <c r="N86">
        <f t="shared" si="15"/>
        <v>52341.333333333358</v>
      </c>
      <c r="P86" s="9">
        <f t="shared" ca="1" si="16"/>
        <v>19628.000000000015</v>
      </c>
      <c r="Q86" s="9">
        <f t="shared" ca="1" si="17"/>
        <v>73277.866666666712</v>
      </c>
      <c r="S86" s="9">
        <f>防御值!U93</f>
        <v>1</v>
      </c>
      <c r="U86">
        <v>83</v>
      </c>
      <c r="V86">
        <f>角色属性总表!AH93</f>
        <v>1674.0000000000002</v>
      </c>
      <c r="W86">
        <f>角色属性总表!AO93</f>
        <v>3504.9999999999991</v>
      </c>
      <c r="X86">
        <f>角色属性总表!BB93</f>
        <v>5608.0000000000045</v>
      </c>
      <c r="Y86">
        <f>角色属性总表!BP93</f>
        <v>3233.0000000000005</v>
      </c>
      <c r="Z86">
        <f>角色属性总表!BI93</f>
        <v>2804.0000000000018</v>
      </c>
      <c r="AA86">
        <f>角色属性总表!AV93</f>
        <v>0</v>
      </c>
      <c r="AE86">
        <v>83</v>
      </c>
      <c r="AF86">
        <f>IF(VLOOKUP(AF$3,角色属性总表!$B:$F,5,FALSE)&gt;$AE86,0,IF(VLOOKUP(AF$3,角色属性总表!$B:$F,5,FALSE)=$AE86,AF$2,IF(AF85=1,1,AF85+AF$2)))</f>
        <v>1</v>
      </c>
      <c r="AG86">
        <f>IF(VLOOKUP(AG$3,角色属性总表!$B:$F,5,FALSE)&gt;$AE86,0,IF(VLOOKUP(AG$3,角色属性总表!$B:$F,5,FALSE)=$AE86,AG$2,IF(AG85=1,1,AG85+AG$2)))</f>
        <v>1</v>
      </c>
      <c r="AH86">
        <f>IF(VLOOKUP(AH$3,角色属性总表!$B:$F,5,FALSE)&gt;$AE86,0,IF(VLOOKUP(AH$3,角色属性总表!$B:$F,5,FALSE)=$AE86,AH$2,IF(AH85=1,1,AH85+AH$2)))</f>
        <v>1</v>
      </c>
      <c r="AI86">
        <f>IF(VLOOKUP(AI$3,角色属性总表!$B:$F,5,FALSE)&gt;$AE86,0,IF(VLOOKUP(AI$3,角色属性总表!$B:$F,5,FALSE)=$AE86,AI$2,IF(AI85=1,1,AI85+AI$2)))</f>
        <v>1</v>
      </c>
      <c r="AJ86">
        <f>IF(VLOOKUP(AJ$3,角色属性总表!$B:$F,5,FALSE)&gt;$AE86,0,IF(VLOOKUP(AJ$3,角色属性总表!$B:$F,5,FALSE)=$AE86,AJ$2,IF(AJ85=1,1,AJ85+AJ$2)))</f>
        <v>1</v>
      </c>
      <c r="AK86">
        <f>IF(VLOOKUP(AK$3,角色属性总表!$B:$F,5,FALSE)&gt;$AE86,0,IF(VLOOKUP(AK$3,角色属性总表!$B:$F,5,FALSE)=$AE86,AK$2,IF(AK85=1,1,AK85+AK$2)))</f>
        <v>1</v>
      </c>
    </row>
    <row r="87" spans="2:37" x14ac:dyDescent="0.15">
      <c r="B87">
        <v>84</v>
      </c>
      <c r="C87">
        <f t="shared" si="10"/>
        <v>1692</v>
      </c>
      <c r="D87">
        <f t="shared" si="11"/>
        <v>3589.9999999999991</v>
      </c>
      <c r="E87">
        <f t="shared" si="12"/>
        <v>5744.0000000000045</v>
      </c>
      <c r="F87">
        <f t="shared" si="13"/>
        <v>3334</v>
      </c>
      <c r="G87">
        <f t="shared" si="14"/>
        <v>2872.0000000000023</v>
      </c>
      <c r="H87">
        <f t="shared" si="14"/>
        <v>0</v>
      </c>
      <c r="J87" t="str">
        <f ca="1">LOOKUP(B87,角色间职业划分!$A$23:$B$31,角色间职业划分!$C$23:$C$32)</f>
        <v>紫</v>
      </c>
      <c r="K87">
        <f ca="1">VLOOKUP(J87,角色间职业划分!$A$14:$B$20,2,FALSE)</f>
        <v>1.4</v>
      </c>
      <c r="L87">
        <f ca="1">LOOKUP(B87,角色间职业划分!$A$24:$B$31,角色间职业划分!$E$24:$E$30)+L86</f>
        <v>1.4000000000000004</v>
      </c>
      <c r="M87">
        <f>SUM(C87:G87)/VLOOKUP(角色属性总表!$F$8,角色间职业划分!$A$14:$B$21,2,FALSE)</f>
        <v>14360.000000000007</v>
      </c>
      <c r="N87">
        <f t="shared" si="15"/>
        <v>53610.666666666693</v>
      </c>
      <c r="P87" s="9">
        <f t="shared" ca="1" si="16"/>
        <v>20104.000000000015</v>
      </c>
      <c r="Q87" s="9">
        <f t="shared" ca="1" si="17"/>
        <v>75054.933333333393</v>
      </c>
      <c r="S87" s="9">
        <f>防御值!U94</f>
        <v>1</v>
      </c>
      <c r="U87">
        <v>84</v>
      </c>
      <c r="V87">
        <f>角色属性总表!AH94</f>
        <v>1692</v>
      </c>
      <c r="W87">
        <f>角色属性总表!AO94</f>
        <v>3589.9999999999991</v>
      </c>
      <c r="X87">
        <f>角色属性总表!BB94</f>
        <v>5744.0000000000045</v>
      </c>
      <c r="Y87">
        <f>角色属性总表!BP94</f>
        <v>3334</v>
      </c>
      <c r="Z87">
        <f>角色属性总表!BI94</f>
        <v>2872.0000000000023</v>
      </c>
      <c r="AA87">
        <f>角色属性总表!AV94</f>
        <v>0</v>
      </c>
      <c r="AE87">
        <v>84</v>
      </c>
      <c r="AF87">
        <f>IF(VLOOKUP(AF$3,角色属性总表!$B:$F,5,FALSE)&gt;$AE87,0,IF(VLOOKUP(AF$3,角色属性总表!$B:$F,5,FALSE)=$AE87,AF$2,IF(AF86=1,1,AF86+AF$2)))</f>
        <v>1</v>
      </c>
      <c r="AG87">
        <f>IF(VLOOKUP(AG$3,角色属性总表!$B:$F,5,FALSE)&gt;$AE87,0,IF(VLOOKUP(AG$3,角色属性总表!$B:$F,5,FALSE)=$AE87,AG$2,IF(AG86=1,1,AG86+AG$2)))</f>
        <v>1</v>
      </c>
      <c r="AH87">
        <f>IF(VLOOKUP(AH$3,角色属性总表!$B:$F,5,FALSE)&gt;$AE87,0,IF(VLOOKUP(AH$3,角色属性总表!$B:$F,5,FALSE)=$AE87,AH$2,IF(AH86=1,1,AH86+AH$2)))</f>
        <v>1</v>
      </c>
      <c r="AI87">
        <f>IF(VLOOKUP(AI$3,角色属性总表!$B:$F,5,FALSE)&gt;$AE87,0,IF(VLOOKUP(AI$3,角色属性总表!$B:$F,5,FALSE)=$AE87,AI$2,IF(AI86=1,1,AI86+AI$2)))</f>
        <v>1</v>
      </c>
      <c r="AJ87">
        <f>IF(VLOOKUP(AJ$3,角色属性总表!$B:$F,5,FALSE)&gt;$AE87,0,IF(VLOOKUP(AJ$3,角色属性总表!$B:$F,5,FALSE)=$AE87,AJ$2,IF(AJ86=1,1,AJ86+AJ$2)))</f>
        <v>1</v>
      </c>
      <c r="AK87">
        <f>IF(VLOOKUP(AK$3,角色属性总表!$B:$F,5,FALSE)&gt;$AE87,0,IF(VLOOKUP(AK$3,角色属性总表!$B:$F,5,FALSE)=$AE87,AK$2,IF(AK86=1,1,AK86+AK$2)))</f>
        <v>1</v>
      </c>
    </row>
    <row r="88" spans="2:37" x14ac:dyDescent="0.15">
      <c r="B88">
        <v>85</v>
      </c>
      <c r="C88">
        <f t="shared" si="10"/>
        <v>1710</v>
      </c>
      <c r="D88">
        <f t="shared" si="11"/>
        <v>3674.9999999999986</v>
      </c>
      <c r="E88">
        <f t="shared" si="12"/>
        <v>5880.0000000000045</v>
      </c>
      <c r="F88">
        <f t="shared" si="13"/>
        <v>3435</v>
      </c>
      <c r="G88">
        <f t="shared" si="14"/>
        <v>2940.0000000000023</v>
      </c>
      <c r="H88">
        <f t="shared" si="14"/>
        <v>0</v>
      </c>
      <c r="J88" t="str">
        <f ca="1">LOOKUP(B88,角色间职业划分!$A$23:$B$31,角色间职业划分!$C$23:$C$32)</f>
        <v>紫</v>
      </c>
      <c r="K88">
        <f ca="1">VLOOKUP(J88,角色间职业划分!$A$14:$B$20,2,FALSE)</f>
        <v>1.4</v>
      </c>
      <c r="L88">
        <f ca="1">LOOKUP(B88,角色间职业划分!$A$24:$B$31,角色间职业划分!$E$24:$E$30)+L87</f>
        <v>1.4000000000000004</v>
      </c>
      <c r="M88">
        <f>SUM(C88:G88)/VLOOKUP(角色属性总表!$F$8,角色间职业划分!$A$14:$B$21,2,FALSE)</f>
        <v>14700.000000000007</v>
      </c>
      <c r="N88">
        <f t="shared" si="15"/>
        <v>54880.000000000022</v>
      </c>
      <c r="P88" s="9">
        <f t="shared" ca="1" si="16"/>
        <v>20580.000000000015</v>
      </c>
      <c r="Q88" s="9">
        <f t="shared" ca="1" si="17"/>
        <v>76832.000000000044</v>
      </c>
      <c r="S88" s="9">
        <f>防御值!U95</f>
        <v>1</v>
      </c>
      <c r="U88">
        <v>85</v>
      </c>
      <c r="V88">
        <f>角色属性总表!AH95</f>
        <v>1710</v>
      </c>
      <c r="W88">
        <f>角色属性总表!AO95</f>
        <v>3674.9999999999986</v>
      </c>
      <c r="X88">
        <f>角色属性总表!BB95</f>
        <v>5880.0000000000045</v>
      </c>
      <c r="Y88">
        <f>角色属性总表!BP95</f>
        <v>3435</v>
      </c>
      <c r="Z88">
        <f>角色属性总表!BI95</f>
        <v>2940.0000000000023</v>
      </c>
      <c r="AA88">
        <f>角色属性总表!AV95</f>
        <v>0</v>
      </c>
      <c r="AE88">
        <v>85</v>
      </c>
      <c r="AF88">
        <f>IF(VLOOKUP(AF$3,角色属性总表!$B:$F,5,FALSE)&gt;$AE88,0,IF(VLOOKUP(AF$3,角色属性总表!$B:$F,5,FALSE)=$AE88,AF$2,IF(AF87=1,1,AF87+AF$2)))</f>
        <v>1</v>
      </c>
      <c r="AG88">
        <f>IF(VLOOKUP(AG$3,角色属性总表!$B:$F,5,FALSE)&gt;$AE88,0,IF(VLOOKUP(AG$3,角色属性总表!$B:$F,5,FALSE)=$AE88,AG$2,IF(AG87=1,1,AG87+AG$2)))</f>
        <v>1</v>
      </c>
      <c r="AH88">
        <f>IF(VLOOKUP(AH$3,角色属性总表!$B:$F,5,FALSE)&gt;$AE88,0,IF(VLOOKUP(AH$3,角色属性总表!$B:$F,5,FALSE)=$AE88,AH$2,IF(AH87=1,1,AH87+AH$2)))</f>
        <v>1</v>
      </c>
      <c r="AI88">
        <f>IF(VLOOKUP(AI$3,角色属性总表!$B:$F,5,FALSE)&gt;$AE88,0,IF(VLOOKUP(AI$3,角色属性总表!$B:$F,5,FALSE)=$AE88,AI$2,IF(AI87=1,1,AI87+AI$2)))</f>
        <v>1</v>
      </c>
      <c r="AJ88">
        <f>IF(VLOOKUP(AJ$3,角色属性总表!$B:$F,5,FALSE)&gt;$AE88,0,IF(VLOOKUP(AJ$3,角色属性总表!$B:$F,5,FALSE)=$AE88,AJ$2,IF(AJ87=1,1,AJ87+AJ$2)))</f>
        <v>1</v>
      </c>
      <c r="AK88">
        <f>IF(VLOOKUP(AK$3,角色属性总表!$B:$F,5,FALSE)&gt;$AE88,0,IF(VLOOKUP(AK$3,角色属性总表!$B:$F,5,FALSE)=$AE88,AK$2,IF(AK87=1,1,AK87+AK$2)))</f>
        <v>1</v>
      </c>
    </row>
    <row r="89" spans="2:37" x14ac:dyDescent="0.15">
      <c r="B89">
        <v>86</v>
      </c>
      <c r="C89">
        <f t="shared" si="10"/>
        <v>1728</v>
      </c>
      <c r="D89">
        <f t="shared" si="11"/>
        <v>3759.9999999999991</v>
      </c>
      <c r="E89">
        <f t="shared" si="12"/>
        <v>6016.0000000000045</v>
      </c>
      <c r="F89">
        <f t="shared" si="13"/>
        <v>3536</v>
      </c>
      <c r="G89">
        <f t="shared" si="14"/>
        <v>3008.0000000000027</v>
      </c>
      <c r="H89">
        <f t="shared" si="14"/>
        <v>0</v>
      </c>
      <c r="J89" t="str">
        <f ca="1">LOOKUP(B89,角色间职业划分!$A$23:$B$31,角色间职业划分!$C$23:$C$32)</f>
        <v>紫</v>
      </c>
      <c r="K89">
        <f ca="1">VLOOKUP(J89,角色间职业划分!$A$14:$B$20,2,FALSE)</f>
        <v>1.4</v>
      </c>
      <c r="L89">
        <f ca="1">LOOKUP(B89,角色间职业划分!$A$24:$B$31,角色间职业划分!$E$24:$E$30)+L88</f>
        <v>1.4000000000000004</v>
      </c>
      <c r="M89">
        <f>SUM(C89:G89)/VLOOKUP(角色属性总表!$F$8,角色间职业划分!$A$14:$B$21,2,FALSE)</f>
        <v>15040.000000000007</v>
      </c>
      <c r="N89">
        <f t="shared" si="15"/>
        <v>56149.333333333358</v>
      </c>
      <c r="P89" s="9">
        <f t="shared" ca="1" si="16"/>
        <v>21056.000000000015</v>
      </c>
      <c r="Q89" s="9">
        <f t="shared" ca="1" si="17"/>
        <v>78609.066666666724</v>
      </c>
      <c r="S89" s="9">
        <f>防御值!U96</f>
        <v>1</v>
      </c>
      <c r="U89">
        <v>86</v>
      </c>
      <c r="V89">
        <f>角色属性总表!AH96</f>
        <v>1728</v>
      </c>
      <c r="W89">
        <f>角色属性总表!AO96</f>
        <v>3759.9999999999991</v>
      </c>
      <c r="X89">
        <f>角色属性总表!BB96</f>
        <v>6016.0000000000045</v>
      </c>
      <c r="Y89">
        <f>角色属性总表!BP96</f>
        <v>3536</v>
      </c>
      <c r="Z89">
        <f>角色属性总表!BI96</f>
        <v>3008.0000000000027</v>
      </c>
      <c r="AA89">
        <f>角色属性总表!AV96</f>
        <v>0</v>
      </c>
      <c r="AE89">
        <v>86</v>
      </c>
      <c r="AF89">
        <f>IF(VLOOKUP(AF$3,角色属性总表!$B:$F,5,FALSE)&gt;$AE89,0,IF(VLOOKUP(AF$3,角色属性总表!$B:$F,5,FALSE)=$AE89,AF$2,IF(AF88=1,1,AF88+AF$2)))</f>
        <v>1</v>
      </c>
      <c r="AG89">
        <f>IF(VLOOKUP(AG$3,角色属性总表!$B:$F,5,FALSE)&gt;$AE89,0,IF(VLOOKUP(AG$3,角色属性总表!$B:$F,5,FALSE)=$AE89,AG$2,IF(AG88=1,1,AG88+AG$2)))</f>
        <v>1</v>
      </c>
      <c r="AH89">
        <f>IF(VLOOKUP(AH$3,角色属性总表!$B:$F,5,FALSE)&gt;$AE89,0,IF(VLOOKUP(AH$3,角色属性总表!$B:$F,5,FALSE)=$AE89,AH$2,IF(AH88=1,1,AH88+AH$2)))</f>
        <v>1</v>
      </c>
      <c r="AI89">
        <f>IF(VLOOKUP(AI$3,角色属性总表!$B:$F,5,FALSE)&gt;$AE89,0,IF(VLOOKUP(AI$3,角色属性总表!$B:$F,5,FALSE)=$AE89,AI$2,IF(AI88=1,1,AI88+AI$2)))</f>
        <v>1</v>
      </c>
      <c r="AJ89">
        <f>IF(VLOOKUP(AJ$3,角色属性总表!$B:$F,5,FALSE)&gt;$AE89,0,IF(VLOOKUP(AJ$3,角色属性总表!$B:$F,5,FALSE)=$AE89,AJ$2,IF(AJ88=1,1,AJ88+AJ$2)))</f>
        <v>1</v>
      </c>
      <c r="AK89">
        <f>IF(VLOOKUP(AK$3,角色属性总表!$B:$F,5,FALSE)&gt;$AE89,0,IF(VLOOKUP(AK$3,角色属性总表!$B:$F,5,FALSE)=$AE89,AK$2,IF(AK88=1,1,AK88+AK$2)))</f>
        <v>1</v>
      </c>
    </row>
    <row r="90" spans="2:37" x14ac:dyDescent="0.15">
      <c r="B90">
        <v>87</v>
      </c>
      <c r="C90">
        <f t="shared" si="10"/>
        <v>1745.9999999999998</v>
      </c>
      <c r="D90">
        <f t="shared" si="11"/>
        <v>3844.9999999999986</v>
      </c>
      <c r="E90">
        <f t="shared" si="12"/>
        <v>6152.0000000000055</v>
      </c>
      <c r="F90">
        <f t="shared" si="13"/>
        <v>3637.0000000000005</v>
      </c>
      <c r="G90">
        <f t="shared" si="14"/>
        <v>3076.0000000000027</v>
      </c>
      <c r="H90">
        <f t="shared" si="14"/>
        <v>0</v>
      </c>
      <c r="J90" t="str">
        <f ca="1">LOOKUP(B90,角色间职业划分!$A$23:$B$31,角色间职业划分!$C$23:$C$32)</f>
        <v>紫</v>
      </c>
      <c r="K90">
        <f ca="1">VLOOKUP(J90,角色间职业划分!$A$14:$B$20,2,FALSE)</f>
        <v>1.4</v>
      </c>
      <c r="L90">
        <f ca="1">LOOKUP(B90,角色间职业划分!$A$24:$B$31,角色间职业划分!$E$24:$E$30)+L89</f>
        <v>1.4000000000000004</v>
      </c>
      <c r="M90">
        <f>SUM(C90:G90)/VLOOKUP(角色属性总表!$F$8,角色间职业划分!$A$14:$B$21,2,FALSE)</f>
        <v>15380.000000000007</v>
      </c>
      <c r="N90">
        <f t="shared" si="15"/>
        <v>57418.666666666701</v>
      </c>
      <c r="P90" s="9">
        <f t="shared" ca="1" si="16"/>
        <v>21532.000000000015</v>
      </c>
      <c r="Q90" s="9">
        <f t="shared" ca="1" si="17"/>
        <v>80386.133333333404</v>
      </c>
      <c r="S90" s="9">
        <f>防御值!U97</f>
        <v>1</v>
      </c>
      <c r="U90">
        <v>87</v>
      </c>
      <c r="V90">
        <f>角色属性总表!AH97</f>
        <v>1745.9999999999998</v>
      </c>
      <c r="W90">
        <f>角色属性总表!AO97</f>
        <v>3844.9999999999986</v>
      </c>
      <c r="X90">
        <f>角色属性总表!BB97</f>
        <v>6152.0000000000055</v>
      </c>
      <c r="Y90">
        <f>角色属性总表!BP97</f>
        <v>3637.0000000000005</v>
      </c>
      <c r="Z90">
        <f>角色属性总表!BI97</f>
        <v>3076.0000000000027</v>
      </c>
      <c r="AA90">
        <f>角色属性总表!AV97</f>
        <v>0</v>
      </c>
      <c r="AE90">
        <v>87</v>
      </c>
      <c r="AF90">
        <f>IF(VLOOKUP(AF$3,角色属性总表!$B:$F,5,FALSE)&gt;$AE90,0,IF(VLOOKUP(AF$3,角色属性总表!$B:$F,5,FALSE)=$AE90,AF$2,IF(AF89=1,1,AF89+AF$2)))</f>
        <v>1</v>
      </c>
      <c r="AG90">
        <f>IF(VLOOKUP(AG$3,角色属性总表!$B:$F,5,FALSE)&gt;$AE90,0,IF(VLOOKUP(AG$3,角色属性总表!$B:$F,5,FALSE)=$AE90,AG$2,IF(AG89=1,1,AG89+AG$2)))</f>
        <v>1</v>
      </c>
      <c r="AH90">
        <f>IF(VLOOKUP(AH$3,角色属性总表!$B:$F,5,FALSE)&gt;$AE90,0,IF(VLOOKUP(AH$3,角色属性总表!$B:$F,5,FALSE)=$AE90,AH$2,IF(AH89=1,1,AH89+AH$2)))</f>
        <v>1</v>
      </c>
      <c r="AI90">
        <f>IF(VLOOKUP(AI$3,角色属性总表!$B:$F,5,FALSE)&gt;$AE90,0,IF(VLOOKUP(AI$3,角色属性总表!$B:$F,5,FALSE)=$AE90,AI$2,IF(AI89=1,1,AI89+AI$2)))</f>
        <v>1</v>
      </c>
      <c r="AJ90">
        <f>IF(VLOOKUP(AJ$3,角色属性总表!$B:$F,5,FALSE)&gt;$AE90,0,IF(VLOOKUP(AJ$3,角色属性总表!$B:$F,5,FALSE)=$AE90,AJ$2,IF(AJ89=1,1,AJ89+AJ$2)))</f>
        <v>1</v>
      </c>
      <c r="AK90">
        <f>IF(VLOOKUP(AK$3,角色属性总表!$B:$F,5,FALSE)&gt;$AE90,0,IF(VLOOKUP(AK$3,角色属性总表!$B:$F,5,FALSE)=$AE90,AK$2,IF(AK89=1,1,AK89+AK$2)))</f>
        <v>1</v>
      </c>
    </row>
    <row r="91" spans="2:37" x14ac:dyDescent="0.15">
      <c r="B91">
        <v>88</v>
      </c>
      <c r="C91">
        <f t="shared" si="10"/>
        <v>1764.0000000000002</v>
      </c>
      <c r="D91">
        <f t="shared" si="11"/>
        <v>3929.9999999999986</v>
      </c>
      <c r="E91">
        <f t="shared" si="12"/>
        <v>6288.0000000000055</v>
      </c>
      <c r="F91">
        <f t="shared" si="13"/>
        <v>3738.0000000000005</v>
      </c>
      <c r="G91">
        <f t="shared" si="14"/>
        <v>3144.0000000000023</v>
      </c>
      <c r="H91">
        <f t="shared" si="14"/>
        <v>0</v>
      </c>
      <c r="J91" t="str">
        <f ca="1">LOOKUP(B91,角色间职业划分!$A$23:$B$31,角色间职业划分!$C$23:$C$32)</f>
        <v>紫</v>
      </c>
      <c r="K91">
        <f ca="1">VLOOKUP(J91,角色间职业划分!$A$14:$B$20,2,FALSE)</f>
        <v>1.4</v>
      </c>
      <c r="L91">
        <f ca="1">LOOKUP(B91,角色间职业划分!$A$24:$B$31,角色间职业划分!$E$24:$E$30)+L90</f>
        <v>1.4000000000000004</v>
      </c>
      <c r="M91">
        <f>SUM(C91:G91)/VLOOKUP(角色属性总表!$F$8,角色间职业划分!$A$14:$B$21,2,FALSE)</f>
        <v>15720.000000000007</v>
      </c>
      <c r="N91">
        <f t="shared" si="15"/>
        <v>58688.000000000029</v>
      </c>
      <c r="P91" s="9">
        <f t="shared" ca="1" si="16"/>
        <v>22008.000000000015</v>
      </c>
      <c r="Q91" s="9">
        <f t="shared" ca="1" si="17"/>
        <v>82163.200000000055</v>
      </c>
      <c r="S91" s="9">
        <f>防御值!U98</f>
        <v>1</v>
      </c>
      <c r="U91">
        <v>88</v>
      </c>
      <c r="V91">
        <f>角色属性总表!AH98</f>
        <v>1764.0000000000002</v>
      </c>
      <c r="W91">
        <f>角色属性总表!AO98</f>
        <v>3929.9999999999986</v>
      </c>
      <c r="X91">
        <f>角色属性总表!BB98</f>
        <v>6288.0000000000055</v>
      </c>
      <c r="Y91">
        <f>角色属性总表!BP98</f>
        <v>3738.0000000000005</v>
      </c>
      <c r="Z91">
        <f>角色属性总表!BI98</f>
        <v>3144.0000000000023</v>
      </c>
      <c r="AA91">
        <f>角色属性总表!AV98</f>
        <v>0</v>
      </c>
      <c r="AE91">
        <v>88</v>
      </c>
      <c r="AF91">
        <f>IF(VLOOKUP(AF$3,角色属性总表!$B:$F,5,FALSE)&gt;$AE91,0,IF(VLOOKUP(AF$3,角色属性总表!$B:$F,5,FALSE)=$AE91,AF$2,IF(AF90=1,1,AF90+AF$2)))</f>
        <v>1</v>
      </c>
      <c r="AG91">
        <f>IF(VLOOKUP(AG$3,角色属性总表!$B:$F,5,FALSE)&gt;$AE91,0,IF(VLOOKUP(AG$3,角色属性总表!$B:$F,5,FALSE)=$AE91,AG$2,IF(AG90=1,1,AG90+AG$2)))</f>
        <v>1</v>
      </c>
      <c r="AH91">
        <f>IF(VLOOKUP(AH$3,角色属性总表!$B:$F,5,FALSE)&gt;$AE91,0,IF(VLOOKUP(AH$3,角色属性总表!$B:$F,5,FALSE)=$AE91,AH$2,IF(AH90=1,1,AH90+AH$2)))</f>
        <v>1</v>
      </c>
      <c r="AI91">
        <f>IF(VLOOKUP(AI$3,角色属性总表!$B:$F,5,FALSE)&gt;$AE91,0,IF(VLOOKUP(AI$3,角色属性总表!$B:$F,5,FALSE)=$AE91,AI$2,IF(AI90=1,1,AI90+AI$2)))</f>
        <v>1</v>
      </c>
      <c r="AJ91">
        <f>IF(VLOOKUP(AJ$3,角色属性总表!$B:$F,5,FALSE)&gt;$AE91,0,IF(VLOOKUP(AJ$3,角色属性总表!$B:$F,5,FALSE)=$AE91,AJ$2,IF(AJ90=1,1,AJ90+AJ$2)))</f>
        <v>1</v>
      </c>
      <c r="AK91">
        <f>IF(VLOOKUP(AK$3,角色属性总表!$B:$F,5,FALSE)&gt;$AE91,0,IF(VLOOKUP(AK$3,角色属性总表!$B:$F,5,FALSE)=$AE91,AK$2,IF(AK90=1,1,AK90+AK$2)))</f>
        <v>1</v>
      </c>
    </row>
    <row r="92" spans="2:37" x14ac:dyDescent="0.15">
      <c r="B92">
        <v>89</v>
      </c>
      <c r="C92">
        <f t="shared" si="10"/>
        <v>1782</v>
      </c>
      <c r="D92">
        <f t="shared" si="11"/>
        <v>4014.9999999999986</v>
      </c>
      <c r="E92">
        <f t="shared" si="12"/>
        <v>6424.0000000000055</v>
      </c>
      <c r="F92">
        <f t="shared" si="13"/>
        <v>3839.0000000000009</v>
      </c>
      <c r="G92">
        <f t="shared" si="14"/>
        <v>3212.0000000000027</v>
      </c>
      <c r="H92">
        <f t="shared" si="14"/>
        <v>0</v>
      </c>
      <c r="J92" t="str">
        <f ca="1">LOOKUP(B92,角色间职业划分!$A$23:$B$31,角色间职业划分!$C$23:$C$32)</f>
        <v>紫</v>
      </c>
      <c r="K92">
        <f ca="1">VLOOKUP(J92,角色间职业划分!$A$14:$B$20,2,FALSE)</f>
        <v>1.4</v>
      </c>
      <c r="L92">
        <f ca="1">LOOKUP(B92,角色间职业划分!$A$24:$B$31,角色间职业划分!$E$24:$E$30)+L91</f>
        <v>1.4000000000000004</v>
      </c>
      <c r="M92">
        <f>SUM(C92:G92)/VLOOKUP(角色属性总表!$F$8,角色间职业划分!$A$14:$B$21,2,FALSE)</f>
        <v>16060.000000000007</v>
      </c>
      <c r="N92">
        <f t="shared" si="15"/>
        <v>59957.333333333365</v>
      </c>
      <c r="P92" s="9">
        <f t="shared" ca="1" si="16"/>
        <v>22484.000000000015</v>
      </c>
      <c r="Q92" s="9">
        <f t="shared" ca="1" si="17"/>
        <v>83940.266666666736</v>
      </c>
      <c r="S92" s="9">
        <f>防御值!U99</f>
        <v>1</v>
      </c>
      <c r="U92">
        <v>89</v>
      </c>
      <c r="V92">
        <f>角色属性总表!AH99</f>
        <v>1782</v>
      </c>
      <c r="W92">
        <f>角色属性总表!AO99</f>
        <v>4014.9999999999986</v>
      </c>
      <c r="X92">
        <f>角色属性总表!BB99</f>
        <v>6424.0000000000055</v>
      </c>
      <c r="Y92">
        <f>角色属性总表!BP99</f>
        <v>3839.0000000000009</v>
      </c>
      <c r="Z92">
        <f>角色属性总表!BI99</f>
        <v>3212.0000000000027</v>
      </c>
      <c r="AA92">
        <f>角色属性总表!AV99</f>
        <v>0</v>
      </c>
      <c r="AE92">
        <v>89</v>
      </c>
      <c r="AF92">
        <f>IF(VLOOKUP(AF$3,角色属性总表!$B:$F,5,FALSE)&gt;$AE92,0,IF(VLOOKUP(AF$3,角色属性总表!$B:$F,5,FALSE)=$AE92,AF$2,IF(AF91=1,1,AF91+AF$2)))</f>
        <v>1</v>
      </c>
      <c r="AG92">
        <f>IF(VLOOKUP(AG$3,角色属性总表!$B:$F,5,FALSE)&gt;$AE92,0,IF(VLOOKUP(AG$3,角色属性总表!$B:$F,5,FALSE)=$AE92,AG$2,IF(AG91=1,1,AG91+AG$2)))</f>
        <v>1</v>
      </c>
      <c r="AH92">
        <f>IF(VLOOKUP(AH$3,角色属性总表!$B:$F,5,FALSE)&gt;$AE92,0,IF(VLOOKUP(AH$3,角色属性总表!$B:$F,5,FALSE)=$AE92,AH$2,IF(AH91=1,1,AH91+AH$2)))</f>
        <v>1</v>
      </c>
      <c r="AI92">
        <f>IF(VLOOKUP(AI$3,角色属性总表!$B:$F,5,FALSE)&gt;$AE92,0,IF(VLOOKUP(AI$3,角色属性总表!$B:$F,5,FALSE)=$AE92,AI$2,IF(AI91=1,1,AI91+AI$2)))</f>
        <v>1</v>
      </c>
      <c r="AJ92">
        <f>IF(VLOOKUP(AJ$3,角色属性总表!$B:$F,5,FALSE)&gt;$AE92,0,IF(VLOOKUP(AJ$3,角色属性总表!$B:$F,5,FALSE)=$AE92,AJ$2,IF(AJ91=1,1,AJ91+AJ$2)))</f>
        <v>1</v>
      </c>
      <c r="AK92">
        <f>IF(VLOOKUP(AK$3,角色属性总表!$B:$F,5,FALSE)&gt;$AE92,0,IF(VLOOKUP(AK$3,角色属性总表!$B:$F,5,FALSE)=$AE92,AK$2,IF(AK91=1,1,AK91+AK$2)))</f>
        <v>1</v>
      </c>
    </row>
    <row r="93" spans="2:37" x14ac:dyDescent="0.15">
      <c r="B93">
        <v>90</v>
      </c>
      <c r="C93">
        <f t="shared" si="10"/>
        <v>1800</v>
      </c>
      <c r="D93">
        <f t="shared" si="11"/>
        <v>4099.9999999999982</v>
      </c>
      <c r="E93">
        <f t="shared" si="12"/>
        <v>6560.0000000000055</v>
      </c>
      <c r="F93">
        <f t="shared" si="13"/>
        <v>3940.0000000000014</v>
      </c>
      <c r="G93">
        <f t="shared" si="14"/>
        <v>3280.0000000000027</v>
      </c>
      <c r="H93">
        <f t="shared" si="14"/>
        <v>0</v>
      </c>
      <c r="J93" t="str">
        <f ca="1">LOOKUP(B93,角色间职业划分!$A$23:$B$31,角色间职业划分!$C$23:$C$32)</f>
        <v>紫</v>
      </c>
      <c r="K93">
        <f ca="1">VLOOKUP(J93,角色间职业划分!$A$14:$B$20,2,FALSE)</f>
        <v>1.4</v>
      </c>
      <c r="L93">
        <f ca="1">LOOKUP(B93,角色间职业划分!$A$24:$B$31,角色间职业划分!$E$24:$E$30)+L92</f>
        <v>1.4000000000000004</v>
      </c>
      <c r="M93">
        <f>SUM(C93:G93)/VLOOKUP(角色属性总表!$F$8,角色间职业划分!$A$14:$B$21,2,FALSE)</f>
        <v>16400.000000000007</v>
      </c>
      <c r="N93">
        <f t="shared" si="15"/>
        <v>61226.666666666693</v>
      </c>
      <c r="P93" s="9">
        <f t="shared" ca="1" si="16"/>
        <v>22960.000000000015</v>
      </c>
      <c r="Q93" s="9">
        <f t="shared" ca="1" si="17"/>
        <v>85717.333333333387</v>
      </c>
      <c r="S93" s="9">
        <f>防御值!U100</f>
        <v>1</v>
      </c>
      <c r="U93">
        <v>90</v>
      </c>
      <c r="V93">
        <f>角色属性总表!AH100</f>
        <v>1800</v>
      </c>
      <c r="W93">
        <f>角色属性总表!AO100</f>
        <v>4099.9999999999982</v>
      </c>
      <c r="X93">
        <f>角色属性总表!BB100</f>
        <v>6560.0000000000055</v>
      </c>
      <c r="Y93">
        <f>角色属性总表!BP100</f>
        <v>3940.0000000000014</v>
      </c>
      <c r="Z93">
        <f>角色属性总表!BI100</f>
        <v>3280.0000000000027</v>
      </c>
      <c r="AA93">
        <f>角色属性总表!AV100</f>
        <v>0</v>
      </c>
      <c r="AE93">
        <v>90</v>
      </c>
      <c r="AF93">
        <f>IF(VLOOKUP(AF$3,角色属性总表!$B:$F,5,FALSE)&gt;$AE93,0,IF(VLOOKUP(AF$3,角色属性总表!$B:$F,5,FALSE)=$AE93,AF$2,IF(AF92=1,1,AF92+AF$2)))</f>
        <v>1</v>
      </c>
      <c r="AG93">
        <f>IF(VLOOKUP(AG$3,角色属性总表!$B:$F,5,FALSE)&gt;$AE93,0,IF(VLOOKUP(AG$3,角色属性总表!$B:$F,5,FALSE)=$AE93,AG$2,IF(AG92=1,1,AG92+AG$2)))</f>
        <v>1</v>
      </c>
      <c r="AH93">
        <f>IF(VLOOKUP(AH$3,角色属性总表!$B:$F,5,FALSE)&gt;$AE93,0,IF(VLOOKUP(AH$3,角色属性总表!$B:$F,5,FALSE)=$AE93,AH$2,IF(AH92=1,1,AH92+AH$2)))</f>
        <v>1</v>
      </c>
      <c r="AI93">
        <f>IF(VLOOKUP(AI$3,角色属性总表!$B:$F,5,FALSE)&gt;$AE93,0,IF(VLOOKUP(AI$3,角色属性总表!$B:$F,5,FALSE)=$AE93,AI$2,IF(AI92=1,1,AI92+AI$2)))</f>
        <v>1</v>
      </c>
      <c r="AJ93">
        <f>IF(VLOOKUP(AJ$3,角色属性总表!$B:$F,5,FALSE)&gt;$AE93,0,IF(VLOOKUP(AJ$3,角色属性总表!$B:$F,5,FALSE)=$AE93,AJ$2,IF(AJ92=1,1,AJ92+AJ$2)))</f>
        <v>1</v>
      </c>
      <c r="AK93">
        <f>IF(VLOOKUP(AK$3,角色属性总表!$B:$F,5,FALSE)&gt;$AE93,0,IF(VLOOKUP(AK$3,角色属性总表!$B:$F,5,FALSE)=$AE93,AK$2,IF(AK92=1,1,AK92+AK$2)))</f>
        <v>1</v>
      </c>
    </row>
    <row r="94" spans="2:37" x14ac:dyDescent="0.15">
      <c r="B94">
        <v>91</v>
      </c>
      <c r="C94">
        <f t="shared" si="10"/>
        <v>1818</v>
      </c>
      <c r="D94">
        <f t="shared" si="11"/>
        <v>4184.9999999999982</v>
      </c>
      <c r="E94">
        <f t="shared" si="12"/>
        <v>6696.0000000000055</v>
      </c>
      <c r="F94">
        <f t="shared" si="13"/>
        <v>4041.0000000000014</v>
      </c>
      <c r="G94">
        <f t="shared" si="14"/>
        <v>3348.0000000000032</v>
      </c>
      <c r="H94">
        <f t="shared" si="14"/>
        <v>0</v>
      </c>
      <c r="J94" t="str">
        <f ca="1">LOOKUP(B94,角色间职业划分!$A$23:$B$31,角色间职业划分!$C$23:$C$32)</f>
        <v>紫</v>
      </c>
      <c r="K94">
        <f ca="1">VLOOKUP(J94,角色间职业划分!$A$14:$B$20,2,FALSE)</f>
        <v>1.4</v>
      </c>
      <c r="L94">
        <f ca="1">LOOKUP(B94,角色间职业划分!$A$24:$B$31,角色间职业划分!$E$24:$E$30)+L93</f>
        <v>1.4000000000000004</v>
      </c>
      <c r="M94">
        <f>SUM(C94:G94)/VLOOKUP(角色属性总表!$F$8,角色间职业划分!$A$14:$B$21,2,FALSE)</f>
        <v>16740.000000000007</v>
      </c>
      <c r="N94">
        <f t="shared" si="15"/>
        <v>62496.000000000029</v>
      </c>
      <c r="P94" s="9">
        <f t="shared" ca="1" si="16"/>
        <v>23436.000000000015</v>
      </c>
      <c r="Q94" s="9">
        <f t="shared" ca="1" si="17"/>
        <v>87494.400000000067</v>
      </c>
      <c r="S94" s="9">
        <f>防御值!U101</f>
        <v>1</v>
      </c>
      <c r="U94">
        <v>91</v>
      </c>
      <c r="V94">
        <f>角色属性总表!AH101</f>
        <v>1818</v>
      </c>
      <c r="W94">
        <f>角色属性总表!AO101</f>
        <v>4184.9999999999982</v>
      </c>
      <c r="X94">
        <f>角色属性总表!BB101</f>
        <v>6696.0000000000055</v>
      </c>
      <c r="Y94">
        <f>角色属性总表!BP101</f>
        <v>4041.0000000000014</v>
      </c>
      <c r="Z94">
        <f>角色属性总表!BI101</f>
        <v>3348.0000000000032</v>
      </c>
      <c r="AA94">
        <f>角色属性总表!AV101</f>
        <v>0</v>
      </c>
      <c r="AE94">
        <v>91</v>
      </c>
      <c r="AF94">
        <f>IF(VLOOKUP(AF$3,角色属性总表!$B:$F,5,FALSE)&gt;$AE94,0,IF(VLOOKUP(AF$3,角色属性总表!$B:$F,5,FALSE)=$AE94,AF$2,IF(AF93=1,1,AF93+AF$2)))</f>
        <v>1</v>
      </c>
      <c r="AG94">
        <f>IF(VLOOKUP(AG$3,角色属性总表!$B:$F,5,FALSE)&gt;$AE94,0,IF(VLOOKUP(AG$3,角色属性总表!$B:$F,5,FALSE)=$AE94,AG$2,IF(AG93=1,1,AG93+AG$2)))</f>
        <v>1</v>
      </c>
      <c r="AH94">
        <f>IF(VLOOKUP(AH$3,角色属性总表!$B:$F,5,FALSE)&gt;$AE94,0,IF(VLOOKUP(AH$3,角色属性总表!$B:$F,5,FALSE)=$AE94,AH$2,IF(AH93=1,1,AH93+AH$2)))</f>
        <v>1</v>
      </c>
      <c r="AI94">
        <f>IF(VLOOKUP(AI$3,角色属性总表!$B:$F,5,FALSE)&gt;$AE94,0,IF(VLOOKUP(AI$3,角色属性总表!$B:$F,5,FALSE)=$AE94,AI$2,IF(AI93=1,1,AI93+AI$2)))</f>
        <v>1</v>
      </c>
      <c r="AJ94">
        <f>IF(VLOOKUP(AJ$3,角色属性总表!$B:$F,5,FALSE)&gt;$AE94,0,IF(VLOOKUP(AJ$3,角色属性总表!$B:$F,5,FALSE)=$AE94,AJ$2,IF(AJ93=1,1,AJ93+AJ$2)))</f>
        <v>1</v>
      </c>
      <c r="AK94">
        <f>IF(VLOOKUP(AK$3,角色属性总表!$B:$F,5,FALSE)&gt;$AE94,0,IF(VLOOKUP(AK$3,角色属性总表!$B:$F,5,FALSE)=$AE94,AK$2,IF(AK93=1,1,AK93+AK$2)))</f>
        <v>1</v>
      </c>
    </row>
    <row r="95" spans="2:37" x14ac:dyDescent="0.15">
      <c r="B95">
        <v>92</v>
      </c>
      <c r="C95">
        <f t="shared" si="10"/>
        <v>1835.9999999999998</v>
      </c>
      <c r="D95">
        <f t="shared" si="11"/>
        <v>4269.9999999999982</v>
      </c>
      <c r="E95">
        <f t="shared" si="12"/>
        <v>6832.0000000000064</v>
      </c>
      <c r="F95">
        <f t="shared" si="13"/>
        <v>4142.0000000000018</v>
      </c>
      <c r="G95">
        <f t="shared" si="14"/>
        <v>3416.0000000000027</v>
      </c>
      <c r="H95">
        <f t="shared" si="14"/>
        <v>0</v>
      </c>
      <c r="J95" t="str">
        <f ca="1">LOOKUP(B95,角色间职业划分!$A$23:$B$31,角色间职业划分!$C$23:$C$32)</f>
        <v>紫</v>
      </c>
      <c r="K95">
        <f ca="1">VLOOKUP(J95,角色间职业划分!$A$14:$B$20,2,FALSE)</f>
        <v>1.4</v>
      </c>
      <c r="L95">
        <f ca="1">LOOKUP(B95,角色间职业划分!$A$24:$B$31,角色间职业划分!$E$24:$E$30)+L94</f>
        <v>1.4000000000000004</v>
      </c>
      <c r="M95">
        <f>SUM(C95:G95)/VLOOKUP(角色属性总表!$F$8,角色间职业划分!$A$14:$B$21,2,FALSE)</f>
        <v>17080.000000000011</v>
      </c>
      <c r="N95">
        <f t="shared" si="15"/>
        <v>63765.333333333379</v>
      </c>
      <c r="P95" s="9">
        <f t="shared" ca="1" si="16"/>
        <v>23912.000000000022</v>
      </c>
      <c r="Q95" s="9">
        <f t="shared" ca="1" si="17"/>
        <v>89271.466666666747</v>
      </c>
      <c r="S95" s="9">
        <f>防御值!U102</f>
        <v>1</v>
      </c>
      <c r="U95">
        <v>92</v>
      </c>
      <c r="V95">
        <f>角色属性总表!AH102</f>
        <v>1835.9999999999998</v>
      </c>
      <c r="W95">
        <f>角色属性总表!AO102</f>
        <v>4269.9999999999982</v>
      </c>
      <c r="X95">
        <f>角色属性总表!BB102</f>
        <v>6832.0000000000064</v>
      </c>
      <c r="Y95">
        <f>角色属性总表!BP102</f>
        <v>4142.0000000000018</v>
      </c>
      <c r="Z95">
        <f>角色属性总表!BI102</f>
        <v>3416.0000000000027</v>
      </c>
      <c r="AA95">
        <f>角色属性总表!AV102</f>
        <v>0</v>
      </c>
      <c r="AE95">
        <v>92</v>
      </c>
      <c r="AF95">
        <f>IF(VLOOKUP(AF$3,角色属性总表!$B:$F,5,FALSE)&gt;$AE95,0,IF(VLOOKUP(AF$3,角色属性总表!$B:$F,5,FALSE)=$AE95,AF$2,IF(AF94=1,1,AF94+AF$2)))</f>
        <v>1</v>
      </c>
      <c r="AG95">
        <f>IF(VLOOKUP(AG$3,角色属性总表!$B:$F,5,FALSE)&gt;$AE95,0,IF(VLOOKUP(AG$3,角色属性总表!$B:$F,5,FALSE)=$AE95,AG$2,IF(AG94=1,1,AG94+AG$2)))</f>
        <v>1</v>
      </c>
      <c r="AH95">
        <f>IF(VLOOKUP(AH$3,角色属性总表!$B:$F,5,FALSE)&gt;$AE95,0,IF(VLOOKUP(AH$3,角色属性总表!$B:$F,5,FALSE)=$AE95,AH$2,IF(AH94=1,1,AH94+AH$2)))</f>
        <v>1</v>
      </c>
      <c r="AI95">
        <f>IF(VLOOKUP(AI$3,角色属性总表!$B:$F,5,FALSE)&gt;$AE95,0,IF(VLOOKUP(AI$3,角色属性总表!$B:$F,5,FALSE)=$AE95,AI$2,IF(AI94=1,1,AI94+AI$2)))</f>
        <v>1</v>
      </c>
      <c r="AJ95">
        <f>IF(VLOOKUP(AJ$3,角色属性总表!$B:$F,5,FALSE)&gt;$AE95,0,IF(VLOOKUP(AJ$3,角色属性总表!$B:$F,5,FALSE)=$AE95,AJ$2,IF(AJ94=1,1,AJ94+AJ$2)))</f>
        <v>1</v>
      </c>
      <c r="AK95">
        <f>IF(VLOOKUP(AK$3,角色属性总表!$B:$F,5,FALSE)&gt;$AE95,0,IF(VLOOKUP(AK$3,角色属性总表!$B:$F,5,FALSE)=$AE95,AK$2,IF(AK94=1,1,AK94+AK$2)))</f>
        <v>1</v>
      </c>
    </row>
    <row r="96" spans="2:37" x14ac:dyDescent="0.15">
      <c r="B96">
        <v>93</v>
      </c>
      <c r="C96">
        <f t="shared" si="10"/>
        <v>1854.0000000000002</v>
      </c>
      <c r="D96">
        <f t="shared" si="11"/>
        <v>4354.9999999999982</v>
      </c>
      <c r="E96">
        <f t="shared" si="12"/>
        <v>6968.0000000000064</v>
      </c>
      <c r="F96">
        <f t="shared" si="13"/>
        <v>4243.0000000000018</v>
      </c>
      <c r="G96">
        <f t="shared" si="14"/>
        <v>3484.0000000000027</v>
      </c>
      <c r="H96">
        <f t="shared" si="14"/>
        <v>0</v>
      </c>
      <c r="J96" t="str">
        <f ca="1">LOOKUP(B96,角色间职业划分!$A$23:$B$31,角色间职业划分!$C$23:$C$32)</f>
        <v>紫</v>
      </c>
      <c r="K96">
        <f ca="1">VLOOKUP(J96,角色间职业划分!$A$14:$B$20,2,FALSE)</f>
        <v>1.4</v>
      </c>
      <c r="L96">
        <f ca="1">LOOKUP(B96,角色间职业划分!$A$24:$B$31,角色间职业划分!$E$24:$E$30)+L95</f>
        <v>1.4000000000000004</v>
      </c>
      <c r="M96">
        <f>SUM(C96:G96)/VLOOKUP(角色属性总表!$F$8,角色间职业划分!$A$14:$B$21,2,FALSE)</f>
        <v>17420.000000000011</v>
      </c>
      <c r="N96">
        <f t="shared" si="15"/>
        <v>65034.666666666708</v>
      </c>
      <c r="P96" s="9">
        <f t="shared" ca="1" si="16"/>
        <v>24388.000000000022</v>
      </c>
      <c r="Q96" s="9">
        <f t="shared" ca="1" si="17"/>
        <v>91048.533333333413</v>
      </c>
      <c r="S96" s="9">
        <f>防御值!U103</f>
        <v>1</v>
      </c>
      <c r="U96">
        <v>93</v>
      </c>
      <c r="V96">
        <f>角色属性总表!AH103</f>
        <v>1854.0000000000002</v>
      </c>
      <c r="W96">
        <f>角色属性总表!AO103</f>
        <v>4354.9999999999982</v>
      </c>
      <c r="X96">
        <f>角色属性总表!BB103</f>
        <v>6968.0000000000064</v>
      </c>
      <c r="Y96">
        <f>角色属性总表!BP103</f>
        <v>4243.0000000000018</v>
      </c>
      <c r="Z96">
        <f>角色属性总表!BI103</f>
        <v>3484.0000000000027</v>
      </c>
      <c r="AA96">
        <f>角色属性总表!AV103</f>
        <v>0</v>
      </c>
      <c r="AE96">
        <v>93</v>
      </c>
      <c r="AF96">
        <f>IF(VLOOKUP(AF$3,角色属性总表!$B:$F,5,FALSE)&gt;$AE96,0,IF(VLOOKUP(AF$3,角色属性总表!$B:$F,5,FALSE)=$AE96,AF$2,IF(AF95=1,1,AF95+AF$2)))</f>
        <v>1</v>
      </c>
      <c r="AG96">
        <f>IF(VLOOKUP(AG$3,角色属性总表!$B:$F,5,FALSE)&gt;$AE96,0,IF(VLOOKUP(AG$3,角色属性总表!$B:$F,5,FALSE)=$AE96,AG$2,IF(AG95=1,1,AG95+AG$2)))</f>
        <v>1</v>
      </c>
      <c r="AH96">
        <f>IF(VLOOKUP(AH$3,角色属性总表!$B:$F,5,FALSE)&gt;$AE96,0,IF(VLOOKUP(AH$3,角色属性总表!$B:$F,5,FALSE)=$AE96,AH$2,IF(AH95=1,1,AH95+AH$2)))</f>
        <v>1</v>
      </c>
      <c r="AI96">
        <f>IF(VLOOKUP(AI$3,角色属性总表!$B:$F,5,FALSE)&gt;$AE96,0,IF(VLOOKUP(AI$3,角色属性总表!$B:$F,5,FALSE)=$AE96,AI$2,IF(AI95=1,1,AI95+AI$2)))</f>
        <v>1</v>
      </c>
      <c r="AJ96">
        <f>IF(VLOOKUP(AJ$3,角色属性总表!$B:$F,5,FALSE)&gt;$AE96,0,IF(VLOOKUP(AJ$3,角色属性总表!$B:$F,5,FALSE)=$AE96,AJ$2,IF(AJ95=1,1,AJ95+AJ$2)))</f>
        <v>1</v>
      </c>
      <c r="AK96">
        <f>IF(VLOOKUP(AK$3,角色属性总表!$B:$F,5,FALSE)&gt;$AE96,0,IF(VLOOKUP(AK$3,角色属性总表!$B:$F,5,FALSE)=$AE96,AK$2,IF(AK95=1,1,AK95+AK$2)))</f>
        <v>1</v>
      </c>
    </row>
    <row r="97" spans="2:37" x14ac:dyDescent="0.15">
      <c r="B97">
        <v>94</v>
      </c>
      <c r="C97">
        <f t="shared" si="10"/>
        <v>1872</v>
      </c>
      <c r="D97">
        <f t="shared" si="11"/>
        <v>4439.9999999999982</v>
      </c>
      <c r="E97">
        <f t="shared" si="12"/>
        <v>7104.0000000000073</v>
      </c>
      <c r="F97">
        <f t="shared" si="13"/>
        <v>4344.0000000000027</v>
      </c>
      <c r="G97">
        <f t="shared" si="14"/>
        <v>3552.0000000000032</v>
      </c>
      <c r="H97">
        <f t="shared" si="14"/>
        <v>0</v>
      </c>
      <c r="J97" t="str">
        <f ca="1">LOOKUP(B97,角色间职业划分!$A$23:$B$31,角色间职业划分!$C$23:$C$32)</f>
        <v>紫</v>
      </c>
      <c r="K97">
        <f ca="1">VLOOKUP(J97,角色间职业划分!$A$14:$B$20,2,FALSE)</f>
        <v>1.4</v>
      </c>
      <c r="L97">
        <f ca="1">LOOKUP(B97,角色间职业划分!$A$24:$B$31,角色间职业划分!$E$24:$E$30)+L96</f>
        <v>1.4000000000000004</v>
      </c>
      <c r="M97">
        <f>SUM(C97:G97)/VLOOKUP(角色属性总表!$F$8,角色间职业划分!$A$14:$B$21,2,FALSE)</f>
        <v>17760.000000000011</v>
      </c>
      <c r="N97">
        <f t="shared" si="15"/>
        <v>66304.000000000044</v>
      </c>
      <c r="P97" s="9">
        <f t="shared" ca="1" si="16"/>
        <v>24864.000000000022</v>
      </c>
      <c r="Q97" s="9">
        <f t="shared" ca="1" si="17"/>
        <v>92825.600000000079</v>
      </c>
      <c r="S97" s="9">
        <f>防御值!U104</f>
        <v>1</v>
      </c>
      <c r="U97">
        <v>94</v>
      </c>
      <c r="V97">
        <f>角色属性总表!AH104</f>
        <v>1872</v>
      </c>
      <c r="W97">
        <f>角色属性总表!AO104</f>
        <v>4439.9999999999982</v>
      </c>
      <c r="X97">
        <f>角色属性总表!BB104</f>
        <v>7104.0000000000073</v>
      </c>
      <c r="Y97">
        <f>角色属性总表!BP104</f>
        <v>4344.0000000000027</v>
      </c>
      <c r="Z97">
        <f>角色属性总表!BI104</f>
        <v>3552.0000000000032</v>
      </c>
      <c r="AA97">
        <f>角色属性总表!AV104</f>
        <v>0</v>
      </c>
      <c r="AE97">
        <v>94</v>
      </c>
      <c r="AF97">
        <f>IF(VLOOKUP(AF$3,角色属性总表!$B:$F,5,FALSE)&gt;$AE97,0,IF(VLOOKUP(AF$3,角色属性总表!$B:$F,5,FALSE)=$AE97,AF$2,IF(AF96=1,1,AF96+AF$2)))</f>
        <v>1</v>
      </c>
      <c r="AG97">
        <f>IF(VLOOKUP(AG$3,角色属性总表!$B:$F,5,FALSE)&gt;$AE97,0,IF(VLOOKUP(AG$3,角色属性总表!$B:$F,5,FALSE)=$AE97,AG$2,IF(AG96=1,1,AG96+AG$2)))</f>
        <v>1</v>
      </c>
      <c r="AH97">
        <f>IF(VLOOKUP(AH$3,角色属性总表!$B:$F,5,FALSE)&gt;$AE97,0,IF(VLOOKUP(AH$3,角色属性总表!$B:$F,5,FALSE)=$AE97,AH$2,IF(AH96=1,1,AH96+AH$2)))</f>
        <v>1</v>
      </c>
      <c r="AI97">
        <f>IF(VLOOKUP(AI$3,角色属性总表!$B:$F,5,FALSE)&gt;$AE97,0,IF(VLOOKUP(AI$3,角色属性总表!$B:$F,5,FALSE)=$AE97,AI$2,IF(AI96=1,1,AI96+AI$2)))</f>
        <v>1</v>
      </c>
      <c r="AJ97">
        <f>IF(VLOOKUP(AJ$3,角色属性总表!$B:$F,5,FALSE)&gt;$AE97,0,IF(VLOOKUP(AJ$3,角色属性总表!$B:$F,5,FALSE)=$AE97,AJ$2,IF(AJ96=1,1,AJ96+AJ$2)))</f>
        <v>1</v>
      </c>
      <c r="AK97">
        <f>IF(VLOOKUP(AK$3,角色属性总表!$B:$F,5,FALSE)&gt;$AE97,0,IF(VLOOKUP(AK$3,角色属性总表!$B:$F,5,FALSE)=$AE97,AK$2,IF(AK96=1,1,AK96+AK$2)))</f>
        <v>1</v>
      </c>
    </row>
    <row r="98" spans="2:37" x14ac:dyDescent="0.15">
      <c r="B98">
        <v>95</v>
      </c>
      <c r="C98">
        <f t="shared" si="10"/>
        <v>1890</v>
      </c>
      <c r="D98">
        <f t="shared" si="11"/>
        <v>4524.9999999999982</v>
      </c>
      <c r="E98">
        <f t="shared" si="12"/>
        <v>7240.0000000000064</v>
      </c>
      <c r="F98">
        <f t="shared" si="13"/>
        <v>4445.0000000000036</v>
      </c>
      <c r="G98">
        <f t="shared" si="14"/>
        <v>3620.0000000000032</v>
      </c>
      <c r="H98">
        <f t="shared" si="14"/>
        <v>0</v>
      </c>
      <c r="J98" t="str">
        <f ca="1">LOOKUP(B98,角色间职业划分!$A$23:$B$31,角色间职业划分!$C$23:$C$32)</f>
        <v>紫</v>
      </c>
      <c r="K98">
        <f ca="1">VLOOKUP(J98,角色间职业划分!$A$14:$B$20,2,FALSE)</f>
        <v>1.4</v>
      </c>
      <c r="L98">
        <f ca="1">LOOKUP(B98,角色间职业划分!$A$24:$B$31,角色间职业划分!$E$24:$E$30)+L97</f>
        <v>1.4000000000000004</v>
      </c>
      <c r="M98">
        <f>SUM(C98:G98)/VLOOKUP(角色属性总表!$F$8,角色间职业划分!$A$14:$B$21,2,FALSE)</f>
        <v>18100.000000000011</v>
      </c>
      <c r="N98">
        <f t="shared" si="15"/>
        <v>67573.333333333372</v>
      </c>
      <c r="P98" s="9">
        <f t="shared" ca="1" si="16"/>
        <v>25340.000000000022</v>
      </c>
      <c r="Q98" s="9">
        <f t="shared" ca="1" si="17"/>
        <v>94602.666666666744</v>
      </c>
      <c r="S98" s="9">
        <f>防御值!U105</f>
        <v>1</v>
      </c>
      <c r="U98">
        <v>95</v>
      </c>
      <c r="V98">
        <f>角色属性总表!AH105</f>
        <v>1890</v>
      </c>
      <c r="W98">
        <f>角色属性总表!AO105</f>
        <v>4524.9999999999982</v>
      </c>
      <c r="X98">
        <f>角色属性总表!BB105</f>
        <v>7240.0000000000064</v>
      </c>
      <c r="Y98">
        <f>角色属性总表!BP105</f>
        <v>4445.0000000000036</v>
      </c>
      <c r="Z98">
        <f>角色属性总表!BI105</f>
        <v>3620.0000000000032</v>
      </c>
      <c r="AA98">
        <f>角色属性总表!AV105</f>
        <v>0</v>
      </c>
      <c r="AE98">
        <v>95</v>
      </c>
      <c r="AF98">
        <f>IF(VLOOKUP(AF$3,角色属性总表!$B:$F,5,FALSE)&gt;$AE98,0,IF(VLOOKUP(AF$3,角色属性总表!$B:$F,5,FALSE)=$AE98,AF$2,IF(AF97=1,1,AF97+AF$2)))</f>
        <v>1</v>
      </c>
      <c r="AG98">
        <f>IF(VLOOKUP(AG$3,角色属性总表!$B:$F,5,FALSE)&gt;$AE98,0,IF(VLOOKUP(AG$3,角色属性总表!$B:$F,5,FALSE)=$AE98,AG$2,IF(AG97=1,1,AG97+AG$2)))</f>
        <v>1</v>
      </c>
      <c r="AH98">
        <f>IF(VLOOKUP(AH$3,角色属性总表!$B:$F,5,FALSE)&gt;$AE98,0,IF(VLOOKUP(AH$3,角色属性总表!$B:$F,5,FALSE)=$AE98,AH$2,IF(AH97=1,1,AH97+AH$2)))</f>
        <v>1</v>
      </c>
      <c r="AI98">
        <f>IF(VLOOKUP(AI$3,角色属性总表!$B:$F,5,FALSE)&gt;$AE98,0,IF(VLOOKUP(AI$3,角色属性总表!$B:$F,5,FALSE)=$AE98,AI$2,IF(AI97=1,1,AI97+AI$2)))</f>
        <v>1</v>
      </c>
      <c r="AJ98">
        <f>IF(VLOOKUP(AJ$3,角色属性总表!$B:$F,5,FALSE)&gt;$AE98,0,IF(VLOOKUP(AJ$3,角色属性总表!$B:$F,5,FALSE)=$AE98,AJ$2,IF(AJ97=1,1,AJ97+AJ$2)))</f>
        <v>1</v>
      </c>
      <c r="AK98">
        <f>IF(VLOOKUP(AK$3,角色属性总表!$B:$F,5,FALSE)&gt;$AE98,0,IF(VLOOKUP(AK$3,角色属性总表!$B:$F,5,FALSE)=$AE98,AK$2,IF(AK97=1,1,AK97+AK$2)))</f>
        <v>1</v>
      </c>
    </row>
    <row r="99" spans="2:37" x14ac:dyDescent="0.15">
      <c r="B99">
        <v>96</v>
      </c>
      <c r="C99">
        <f t="shared" si="10"/>
        <v>1908</v>
      </c>
      <c r="D99">
        <f t="shared" si="11"/>
        <v>4609.9999999999973</v>
      </c>
      <c r="E99">
        <f t="shared" si="12"/>
        <v>7376.0000000000055</v>
      </c>
      <c r="F99">
        <f t="shared" si="13"/>
        <v>4546.0000000000036</v>
      </c>
      <c r="G99">
        <f t="shared" si="14"/>
        <v>3688.0000000000032</v>
      </c>
      <c r="H99">
        <f t="shared" si="14"/>
        <v>0</v>
      </c>
      <c r="J99" t="str">
        <f ca="1">LOOKUP(B99,角色间职业划分!$A$23:$B$31,角色间职业划分!$C$23:$C$32)</f>
        <v>紫</v>
      </c>
      <c r="K99">
        <f ca="1">VLOOKUP(J99,角色间职业划分!$A$14:$B$20,2,FALSE)</f>
        <v>1.4</v>
      </c>
      <c r="L99">
        <f ca="1">LOOKUP(B99,角色间职业划分!$A$24:$B$31,角色间职业划分!$E$24:$E$30)+L98</f>
        <v>1.4000000000000004</v>
      </c>
      <c r="M99">
        <f>SUM(C99:G99)/VLOOKUP(角色属性总表!$F$8,角色间职业划分!$A$14:$B$21,2,FALSE)</f>
        <v>18440.000000000011</v>
      </c>
      <c r="N99">
        <f t="shared" si="15"/>
        <v>68842.666666666715</v>
      </c>
      <c r="P99" s="9">
        <f t="shared" ca="1" si="16"/>
        <v>25816.000000000022</v>
      </c>
      <c r="Q99" s="9">
        <f t="shared" ca="1" si="17"/>
        <v>96379.733333333425</v>
      </c>
      <c r="S99" s="9">
        <f>防御值!U106</f>
        <v>1</v>
      </c>
      <c r="U99">
        <v>96</v>
      </c>
      <c r="V99">
        <f>角色属性总表!AH106</f>
        <v>1908</v>
      </c>
      <c r="W99">
        <f>角色属性总表!AO106</f>
        <v>4609.9999999999973</v>
      </c>
      <c r="X99">
        <f>角色属性总表!BB106</f>
        <v>7376.0000000000055</v>
      </c>
      <c r="Y99">
        <f>角色属性总表!BP106</f>
        <v>4546.0000000000036</v>
      </c>
      <c r="Z99">
        <f>角色属性总表!BI106</f>
        <v>3688.0000000000032</v>
      </c>
      <c r="AA99">
        <f>角色属性总表!AV106</f>
        <v>0</v>
      </c>
      <c r="AE99">
        <v>96</v>
      </c>
      <c r="AF99">
        <f>IF(VLOOKUP(AF$3,角色属性总表!$B:$F,5,FALSE)&gt;$AE99,0,IF(VLOOKUP(AF$3,角色属性总表!$B:$F,5,FALSE)=$AE99,AF$2,IF(AF98=1,1,AF98+AF$2)))</f>
        <v>1</v>
      </c>
      <c r="AG99">
        <f>IF(VLOOKUP(AG$3,角色属性总表!$B:$F,5,FALSE)&gt;$AE99,0,IF(VLOOKUP(AG$3,角色属性总表!$B:$F,5,FALSE)=$AE99,AG$2,IF(AG98=1,1,AG98+AG$2)))</f>
        <v>1</v>
      </c>
      <c r="AH99">
        <f>IF(VLOOKUP(AH$3,角色属性总表!$B:$F,5,FALSE)&gt;$AE99,0,IF(VLOOKUP(AH$3,角色属性总表!$B:$F,5,FALSE)=$AE99,AH$2,IF(AH98=1,1,AH98+AH$2)))</f>
        <v>1</v>
      </c>
      <c r="AI99">
        <f>IF(VLOOKUP(AI$3,角色属性总表!$B:$F,5,FALSE)&gt;$AE99,0,IF(VLOOKUP(AI$3,角色属性总表!$B:$F,5,FALSE)=$AE99,AI$2,IF(AI98=1,1,AI98+AI$2)))</f>
        <v>1</v>
      </c>
      <c r="AJ99">
        <f>IF(VLOOKUP(AJ$3,角色属性总表!$B:$F,5,FALSE)&gt;$AE99,0,IF(VLOOKUP(AJ$3,角色属性总表!$B:$F,5,FALSE)=$AE99,AJ$2,IF(AJ98=1,1,AJ98+AJ$2)))</f>
        <v>1</v>
      </c>
      <c r="AK99">
        <f>IF(VLOOKUP(AK$3,角色属性总表!$B:$F,5,FALSE)&gt;$AE99,0,IF(VLOOKUP(AK$3,角色属性总表!$B:$F,5,FALSE)=$AE99,AK$2,IF(AK98=1,1,AK98+AK$2)))</f>
        <v>1</v>
      </c>
    </row>
    <row r="100" spans="2:37" x14ac:dyDescent="0.15">
      <c r="B100">
        <v>97</v>
      </c>
      <c r="C100">
        <f t="shared" si="10"/>
        <v>1925.9999999999998</v>
      </c>
      <c r="D100">
        <f t="shared" si="11"/>
        <v>4694.9999999999973</v>
      </c>
      <c r="E100">
        <f t="shared" si="12"/>
        <v>7512.0000000000064</v>
      </c>
      <c r="F100">
        <f t="shared" si="13"/>
        <v>4647.0000000000036</v>
      </c>
      <c r="G100">
        <f t="shared" si="14"/>
        <v>3756.0000000000027</v>
      </c>
      <c r="H100">
        <f t="shared" si="14"/>
        <v>0</v>
      </c>
      <c r="J100" t="str">
        <f ca="1">LOOKUP(B100,角色间职业划分!$A$23:$B$31,角色间职业划分!$C$23:$C$32)</f>
        <v>紫</v>
      </c>
      <c r="K100">
        <f ca="1">VLOOKUP(J100,角色间职业划分!$A$14:$B$20,2,FALSE)</f>
        <v>1.4</v>
      </c>
      <c r="L100">
        <f ca="1">LOOKUP(B100,角色间职业划分!$A$24:$B$31,角色间职业划分!$E$24:$E$30)+L99</f>
        <v>1.4000000000000004</v>
      </c>
      <c r="M100">
        <f>SUM(C100:G100)/VLOOKUP(角色属性总表!$F$8,角色间职业划分!$A$14:$B$21,2,FALSE)</f>
        <v>18780.000000000011</v>
      </c>
      <c r="N100">
        <f t="shared" si="15"/>
        <v>70112.000000000044</v>
      </c>
      <c r="P100" s="9">
        <f t="shared" ca="1" si="16"/>
        <v>26292.000000000022</v>
      </c>
      <c r="Q100" s="9">
        <f t="shared" ca="1" si="17"/>
        <v>98156.80000000009</v>
      </c>
      <c r="S100" s="9">
        <f>防御值!U107</f>
        <v>1</v>
      </c>
      <c r="U100">
        <v>97</v>
      </c>
      <c r="V100">
        <f>角色属性总表!AH107</f>
        <v>1925.9999999999998</v>
      </c>
      <c r="W100">
        <f>角色属性总表!AO107</f>
        <v>4694.9999999999973</v>
      </c>
      <c r="X100">
        <f>角色属性总表!BB107</f>
        <v>7512.0000000000064</v>
      </c>
      <c r="Y100">
        <f>角色属性总表!BP107</f>
        <v>4647.0000000000036</v>
      </c>
      <c r="Z100">
        <f>角色属性总表!BI107</f>
        <v>3756.0000000000027</v>
      </c>
      <c r="AA100">
        <f>角色属性总表!AV107</f>
        <v>0</v>
      </c>
      <c r="AE100">
        <v>97</v>
      </c>
      <c r="AF100">
        <f>IF(VLOOKUP(AF$3,角色属性总表!$B:$F,5,FALSE)&gt;$AE100,0,IF(VLOOKUP(AF$3,角色属性总表!$B:$F,5,FALSE)=$AE100,AF$2,IF(AF99=1,1,AF99+AF$2)))</f>
        <v>1</v>
      </c>
      <c r="AG100">
        <f>IF(VLOOKUP(AG$3,角色属性总表!$B:$F,5,FALSE)&gt;$AE100,0,IF(VLOOKUP(AG$3,角色属性总表!$B:$F,5,FALSE)=$AE100,AG$2,IF(AG99=1,1,AG99+AG$2)))</f>
        <v>1</v>
      </c>
      <c r="AH100">
        <f>IF(VLOOKUP(AH$3,角色属性总表!$B:$F,5,FALSE)&gt;$AE100,0,IF(VLOOKUP(AH$3,角色属性总表!$B:$F,5,FALSE)=$AE100,AH$2,IF(AH99=1,1,AH99+AH$2)))</f>
        <v>1</v>
      </c>
      <c r="AI100">
        <f>IF(VLOOKUP(AI$3,角色属性总表!$B:$F,5,FALSE)&gt;$AE100,0,IF(VLOOKUP(AI$3,角色属性总表!$B:$F,5,FALSE)=$AE100,AI$2,IF(AI99=1,1,AI99+AI$2)))</f>
        <v>1</v>
      </c>
      <c r="AJ100">
        <f>IF(VLOOKUP(AJ$3,角色属性总表!$B:$F,5,FALSE)&gt;$AE100,0,IF(VLOOKUP(AJ$3,角色属性总表!$B:$F,5,FALSE)=$AE100,AJ$2,IF(AJ99=1,1,AJ99+AJ$2)))</f>
        <v>1</v>
      </c>
      <c r="AK100">
        <f>IF(VLOOKUP(AK$3,角色属性总表!$B:$F,5,FALSE)&gt;$AE100,0,IF(VLOOKUP(AK$3,角色属性总表!$B:$F,5,FALSE)=$AE100,AK$2,IF(AK99=1,1,AK99+AK$2)))</f>
        <v>1</v>
      </c>
    </row>
    <row r="101" spans="2:37" x14ac:dyDescent="0.15">
      <c r="B101">
        <v>98</v>
      </c>
      <c r="C101">
        <f t="shared" si="10"/>
        <v>1944.0000000000002</v>
      </c>
      <c r="D101">
        <f t="shared" si="11"/>
        <v>4779.9999999999982</v>
      </c>
      <c r="E101">
        <f t="shared" si="12"/>
        <v>7648.0000000000055</v>
      </c>
      <c r="F101">
        <f t="shared" si="13"/>
        <v>4748.0000000000036</v>
      </c>
      <c r="G101">
        <f t="shared" si="14"/>
        <v>3824.0000000000032</v>
      </c>
      <c r="H101">
        <f t="shared" si="14"/>
        <v>0</v>
      </c>
      <c r="J101" t="str">
        <f ca="1">LOOKUP(B101,角色间职业划分!$A$23:$B$31,角色间职业划分!$C$23:$C$32)</f>
        <v>紫</v>
      </c>
      <c r="K101">
        <f ca="1">VLOOKUP(J101,角色间职业划分!$A$14:$B$20,2,FALSE)</f>
        <v>1.4</v>
      </c>
      <c r="L101">
        <f ca="1">LOOKUP(B101,角色间职业划分!$A$24:$B$31,角色间职业划分!$E$24:$E$30)+L100</f>
        <v>1.4000000000000004</v>
      </c>
      <c r="M101">
        <f>SUM(C101:G101)/VLOOKUP(角色属性总表!$F$8,角色间职业划分!$A$14:$B$21,2,FALSE)</f>
        <v>19120.000000000011</v>
      </c>
      <c r="N101">
        <f t="shared" si="15"/>
        <v>71381.333333333372</v>
      </c>
      <c r="P101" s="9">
        <f t="shared" ca="1" si="16"/>
        <v>26768.000000000022</v>
      </c>
      <c r="Q101" s="9">
        <f t="shared" ca="1" si="17"/>
        <v>99933.866666666741</v>
      </c>
      <c r="S101" s="9">
        <f>防御值!U108</f>
        <v>1</v>
      </c>
      <c r="U101">
        <v>98</v>
      </c>
      <c r="V101">
        <f>角色属性总表!AH108</f>
        <v>1944.0000000000002</v>
      </c>
      <c r="W101">
        <f>角色属性总表!AO108</f>
        <v>4779.9999999999982</v>
      </c>
      <c r="X101">
        <f>角色属性总表!BB108</f>
        <v>7648.0000000000055</v>
      </c>
      <c r="Y101">
        <f>角色属性总表!BP108</f>
        <v>4748.0000000000036</v>
      </c>
      <c r="Z101">
        <f>角色属性总表!BI108</f>
        <v>3824.0000000000032</v>
      </c>
      <c r="AA101">
        <f>角色属性总表!AV108</f>
        <v>0</v>
      </c>
      <c r="AE101">
        <v>98</v>
      </c>
      <c r="AF101">
        <f>IF(VLOOKUP(AF$3,角色属性总表!$B:$F,5,FALSE)&gt;$AE101,0,IF(VLOOKUP(AF$3,角色属性总表!$B:$F,5,FALSE)=$AE101,AF$2,IF(AF100=1,1,AF100+AF$2)))</f>
        <v>1</v>
      </c>
      <c r="AG101">
        <f>IF(VLOOKUP(AG$3,角色属性总表!$B:$F,5,FALSE)&gt;$AE101,0,IF(VLOOKUP(AG$3,角色属性总表!$B:$F,5,FALSE)=$AE101,AG$2,IF(AG100=1,1,AG100+AG$2)))</f>
        <v>1</v>
      </c>
      <c r="AH101">
        <f>IF(VLOOKUP(AH$3,角色属性总表!$B:$F,5,FALSE)&gt;$AE101,0,IF(VLOOKUP(AH$3,角色属性总表!$B:$F,5,FALSE)=$AE101,AH$2,IF(AH100=1,1,AH100+AH$2)))</f>
        <v>1</v>
      </c>
      <c r="AI101">
        <f>IF(VLOOKUP(AI$3,角色属性总表!$B:$F,5,FALSE)&gt;$AE101,0,IF(VLOOKUP(AI$3,角色属性总表!$B:$F,5,FALSE)=$AE101,AI$2,IF(AI100=1,1,AI100+AI$2)))</f>
        <v>1</v>
      </c>
      <c r="AJ101">
        <f>IF(VLOOKUP(AJ$3,角色属性总表!$B:$F,5,FALSE)&gt;$AE101,0,IF(VLOOKUP(AJ$3,角色属性总表!$B:$F,5,FALSE)=$AE101,AJ$2,IF(AJ100=1,1,AJ100+AJ$2)))</f>
        <v>1</v>
      </c>
      <c r="AK101">
        <f>IF(VLOOKUP(AK$3,角色属性总表!$B:$F,5,FALSE)&gt;$AE101,0,IF(VLOOKUP(AK$3,角色属性总表!$B:$F,5,FALSE)=$AE101,AK$2,IF(AK100=1,1,AK100+AK$2)))</f>
        <v>1</v>
      </c>
    </row>
    <row r="102" spans="2:37" x14ac:dyDescent="0.15">
      <c r="B102">
        <v>99</v>
      </c>
      <c r="C102">
        <f t="shared" si="10"/>
        <v>1962</v>
      </c>
      <c r="D102">
        <f t="shared" si="11"/>
        <v>4864.9999999999982</v>
      </c>
      <c r="E102">
        <f t="shared" si="12"/>
        <v>7784.0000000000064</v>
      </c>
      <c r="F102">
        <f t="shared" si="13"/>
        <v>4849.0000000000045</v>
      </c>
      <c r="G102">
        <f t="shared" si="14"/>
        <v>3892.0000000000032</v>
      </c>
      <c r="H102">
        <f t="shared" si="14"/>
        <v>0</v>
      </c>
      <c r="J102" t="str">
        <f ca="1">LOOKUP(B102,角色间职业划分!$A$23:$B$31,角色间职业划分!$C$23:$C$32)</f>
        <v>紫</v>
      </c>
      <c r="K102">
        <f ca="1">VLOOKUP(J102,角色间职业划分!$A$14:$B$20,2,FALSE)</f>
        <v>1.4</v>
      </c>
      <c r="L102">
        <f ca="1">LOOKUP(B102,角色间职业划分!$A$24:$B$31,角色间职业划分!$E$24:$E$30)+L101</f>
        <v>1.4000000000000004</v>
      </c>
      <c r="M102">
        <f>SUM(C102:G102)/VLOOKUP(角色属性总表!$F$8,角色间职业划分!$A$14:$B$21,2,FALSE)</f>
        <v>19460.000000000011</v>
      </c>
      <c r="N102">
        <f t="shared" si="15"/>
        <v>72650.666666666701</v>
      </c>
      <c r="P102" s="9">
        <f t="shared" ca="1" si="16"/>
        <v>27244.000000000022</v>
      </c>
      <c r="Q102" s="9">
        <f t="shared" ca="1" si="17"/>
        <v>101710.93333333341</v>
      </c>
      <c r="S102" s="9">
        <f>防御值!U109</f>
        <v>1</v>
      </c>
      <c r="U102">
        <v>99</v>
      </c>
      <c r="V102">
        <f>角色属性总表!AH109</f>
        <v>1962</v>
      </c>
      <c r="W102">
        <f>角色属性总表!AO109</f>
        <v>4864.9999999999982</v>
      </c>
      <c r="X102">
        <f>角色属性总表!BB109</f>
        <v>7784.0000000000064</v>
      </c>
      <c r="Y102">
        <f>角色属性总表!BP109</f>
        <v>4849.0000000000045</v>
      </c>
      <c r="Z102">
        <f>角色属性总表!BI109</f>
        <v>3892.0000000000032</v>
      </c>
      <c r="AA102">
        <f>角色属性总表!AV109</f>
        <v>0</v>
      </c>
      <c r="AE102">
        <v>99</v>
      </c>
      <c r="AF102">
        <f>IF(VLOOKUP(AF$3,角色属性总表!$B:$F,5,FALSE)&gt;$AE102,0,IF(VLOOKUP(AF$3,角色属性总表!$B:$F,5,FALSE)=$AE102,AF$2,IF(AF101=1,1,AF101+AF$2)))</f>
        <v>1</v>
      </c>
      <c r="AG102">
        <f>IF(VLOOKUP(AG$3,角色属性总表!$B:$F,5,FALSE)&gt;$AE102,0,IF(VLOOKUP(AG$3,角色属性总表!$B:$F,5,FALSE)=$AE102,AG$2,IF(AG101=1,1,AG101+AG$2)))</f>
        <v>1</v>
      </c>
      <c r="AH102">
        <f>IF(VLOOKUP(AH$3,角色属性总表!$B:$F,5,FALSE)&gt;$AE102,0,IF(VLOOKUP(AH$3,角色属性总表!$B:$F,5,FALSE)=$AE102,AH$2,IF(AH101=1,1,AH101+AH$2)))</f>
        <v>1</v>
      </c>
      <c r="AI102">
        <f>IF(VLOOKUP(AI$3,角色属性总表!$B:$F,5,FALSE)&gt;$AE102,0,IF(VLOOKUP(AI$3,角色属性总表!$B:$F,5,FALSE)=$AE102,AI$2,IF(AI101=1,1,AI101+AI$2)))</f>
        <v>1</v>
      </c>
      <c r="AJ102">
        <f>IF(VLOOKUP(AJ$3,角色属性总表!$B:$F,5,FALSE)&gt;$AE102,0,IF(VLOOKUP(AJ$3,角色属性总表!$B:$F,5,FALSE)=$AE102,AJ$2,IF(AJ101=1,1,AJ101+AJ$2)))</f>
        <v>1</v>
      </c>
      <c r="AK102">
        <f>IF(VLOOKUP(AK$3,角色属性总表!$B:$F,5,FALSE)&gt;$AE102,0,IF(VLOOKUP(AK$3,角色属性总表!$B:$F,5,FALSE)=$AE102,AK$2,IF(AK101=1,1,AK101+AK$2)))</f>
        <v>1</v>
      </c>
    </row>
    <row r="103" spans="2:37" x14ac:dyDescent="0.15">
      <c r="B103">
        <v>100</v>
      </c>
      <c r="C103">
        <f t="shared" si="10"/>
        <v>1980</v>
      </c>
      <c r="D103">
        <f t="shared" si="11"/>
        <v>4949.9999999999982</v>
      </c>
      <c r="E103">
        <f t="shared" si="12"/>
        <v>7920.0000000000073</v>
      </c>
      <c r="F103">
        <f t="shared" si="13"/>
        <v>4950.0000000000055</v>
      </c>
      <c r="G103">
        <f t="shared" si="14"/>
        <v>3960.0000000000032</v>
      </c>
      <c r="H103">
        <f t="shared" si="14"/>
        <v>0</v>
      </c>
      <c r="J103" t="str">
        <f ca="1">LOOKUP(B103,角色间职业划分!$A$23:$B$31,角色间职业划分!$C$23:$C$32)</f>
        <v>紫</v>
      </c>
      <c r="K103">
        <f ca="1">VLOOKUP(J103,角色间职业划分!$A$14:$B$20,2,FALSE)</f>
        <v>1.4</v>
      </c>
      <c r="L103">
        <f ca="1">LOOKUP(B103,角色间职业划分!$A$24:$B$31,角色间职业划分!$E$24:$E$30)+L102</f>
        <v>1.4000000000000004</v>
      </c>
      <c r="M103">
        <f>SUM(C103:G103)/VLOOKUP(角色属性总表!$F$8,角色间职业划分!$A$14:$B$21,2,FALSE)</f>
        <v>19800.000000000015</v>
      </c>
      <c r="N103">
        <f t="shared" si="15"/>
        <v>73920.000000000044</v>
      </c>
      <c r="P103" s="9">
        <f t="shared" ca="1" si="16"/>
        <v>27720.000000000029</v>
      </c>
      <c r="Q103" s="9">
        <f t="shared" ca="1" si="17"/>
        <v>103488.00000000009</v>
      </c>
      <c r="S103" s="9">
        <f>防御值!U110</f>
        <v>1</v>
      </c>
      <c r="U103">
        <v>100</v>
      </c>
      <c r="V103">
        <f>角色属性总表!AH110</f>
        <v>1980</v>
      </c>
      <c r="W103">
        <f>角色属性总表!AO110</f>
        <v>4949.9999999999982</v>
      </c>
      <c r="X103">
        <f>角色属性总表!BB110</f>
        <v>7920.0000000000073</v>
      </c>
      <c r="Y103">
        <f>角色属性总表!BP110</f>
        <v>4950.0000000000055</v>
      </c>
      <c r="Z103">
        <f>角色属性总表!BI110</f>
        <v>3960.0000000000032</v>
      </c>
      <c r="AA103">
        <f>角色属性总表!AV110</f>
        <v>0</v>
      </c>
      <c r="AE103">
        <v>100</v>
      </c>
      <c r="AF103">
        <f>IF(VLOOKUP(AF$3,角色属性总表!$B:$F,5,FALSE)&gt;$AE103,0,IF(VLOOKUP(AF$3,角色属性总表!$B:$F,5,FALSE)=$AE103,AF$2,IF(AF102=1,1,AF102+AF$2)))</f>
        <v>1</v>
      </c>
      <c r="AG103">
        <f>IF(VLOOKUP(AG$3,角色属性总表!$B:$F,5,FALSE)&gt;$AE103,0,IF(VLOOKUP(AG$3,角色属性总表!$B:$F,5,FALSE)=$AE103,AG$2,IF(AG102=1,1,AG102+AG$2)))</f>
        <v>1</v>
      </c>
      <c r="AH103">
        <f>IF(VLOOKUP(AH$3,角色属性总表!$B:$F,5,FALSE)&gt;$AE103,0,IF(VLOOKUP(AH$3,角色属性总表!$B:$F,5,FALSE)=$AE103,AH$2,IF(AH102=1,1,AH102+AH$2)))</f>
        <v>1</v>
      </c>
      <c r="AI103">
        <f>IF(VLOOKUP(AI$3,角色属性总表!$B:$F,5,FALSE)&gt;$AE103,0,IF(VLOOKUP(AI$3,角色属性总表!$B:$F,5,FALSE)=$AE103,AI$2,IF(AI102=1,1,AI102+AI$2)))</f>
        <v>1</v>
      </c>
      <c r="AJ103">
        <f>IF(VLOOKUP(AJ$3,角色属性总表!$B:$F,5,FALSE)&gt;$AE103,0,IF(VLOOKUP(AJ$3,角色属性总表!$B:$F,5,FALSE)=$AE103,AJ$2,IF(AJ102=1,1,AJ102+AJ$2)))</f>
        <v>1</v>
      </c>
      <c r="AK103">
        <f>IF(VLOOKUP(AK$3,角色属性总表!$B:$F,5,FALSE)&gt;$AE103,0,IF(VLOOKUP(AK$3,角色属性总表!$B:$F,5,FALSE)=$AE103,AK$2,IF(AK102=1,1,AK102+AK$2)))</f>
        <v>1</v>
      </c>
    </row>
    <row r="104" spans="2:37" x14ac:dyDescent="0.15">
      <c r="B104">
        <v>101</v>
      </c>
      <c r="C104">
        <f t="shared" si="10"/>
        <v>1998</v>
      </c>
      <c r="D104">
        <f t="shared" si="11"/>
        <v>5042.9999999999973</v>
      </c>
      <c r="E104">
        <f t="shared" si="12"/>
        <v>8068.8000000000075</v>
      </c>
      <c r="F104">
        <f t="shared" si="13"/>
        <v>5043.0000000000045</v>
      </c>
      <c r="G104">
        <f t="shared" si="14"/>
        <v>4034.4000000000033</v>
      </c>
      <c r="H104">
        <f t="shared" si="14"/>
        <v>0</v>
      </c>
      <c r="J104" t="str">
        <f ca="1">LOOKUP(B104,角色间职业划分!$A$23:$B$31,角色间职业划分!$C$23:$C$32)</f>
        <v>紫</v>
      </c>
      <c r="K104">
        <f ca="1">VLOOKUP(J104,角色间职业划分!$A$14:$B$20,2,FALSE)</f>
        <v>1.4</v>
      </c>
      <c r="L104">
        <f ca="1">LOOKUP(B104,角色间职业划分!$A$24:$B$31,角色间职业划分!$E$24:$E$30)+L103</f>
        <v>1.4000000000000004</v>
      </c>
      <c r="M104">
        <f>SUM(C104:G104)/VLOOKUP(角色属性总表!$F$8,角色间职业划分!$A$14:$B$21,2,FALSE)</f>
        <v>20156.000000000011</v>
      </c>
      <c r="N104">
        <f t="shared" si="15"/>
        <v>75249.066666666709</v>
      </c>
      <c r="P104" s="9">
        <f t="shared" ca="1" si="16"/>
        <v>28218.400000000023</v>
      </c>
      <c r="Q104" s="9">
        <f t="shared" ca="1" si="17"/>
        <v>105348.69333333342</v>
      </c>
      <c r="S104" s="9">
        <f>防御值!U111</f>
        <v>1</v>
      </c>
      <c r="U104">
        <v>101</v>
      </c>
      <c r="V104">
        <f>角色属性总表!AH111</f>
        <v>1998</v>
      </c>
      <c r="W104">
        <f>角色属性总表!AO111</f>
        <v>5042.9999999999973</v>
      </c>
      <c r="X104">
        <f>角色属性总表!BB111</f>
        <v>8068.8000000000075</v>
      </c>
      <c r="Y104">
        <f>角色属性总表!BP111</f>
        <v>5043.0000000000045</v>
      </c>
      <c r="Z104">
        <f>角色属性总表!BI111</f>
        <v>4034.4000000000033</v>
      </c>
      <c r="AA104">
        <f>角色属性总表!AV111</f>
        <v>0</v>
      </c>
      <c r="AE104">
        <v>101</v>
      </c>
      <c r="AF104">
        <f>IF(VLOOKUP(AF$3,角色属性总表!$B:$F,5,FALSE)&gt;$AE104,0,IF(VLOOKUP(AF$3,角色属性总表!$B:$F,5,FALSE)=$AE104,AF$2,IF(AF103=1,1,AF103+AF$2)))</f>
        <v>1</v>
      </c>
      <c r="AG104">
        <f>IF(VLOOKUP(AG$3,角色属性总表!$B:$F,5,FALSE)&gt;$AE104,0,IF(VLOOKUP(AG$3,角色属性总表!$B:$F,5,FALSE)=$AE104,AG$2,IF(AG103=1,1,AG103+AG$2)))</f>
        <v>1</v>
      </c>
      <c r="AH104">
        <f>IF(VLOOKUP(AH$3,角色属性总表!$B:$F,5,FALSE)&gt;$AE104,0,IF(VLOOKUP(AH$3,角色属性总表!$B:$F,5,FALSE)=$AE104,AH$2,IF(AH103=1,1,AH103+AH$2)))</f>
        <v>1</v>
      </c>
      <c r="AI104">
        <f>IF(VLOOKUP(AI$3,角色属性总表!$B:$F,5,FALSE)&gt;$AE104,0,IF(VLOOKUP(AI$3,角色属性总表!$B:$F,5,FALSE)=$AE104,AI$2,IF(AI103=1,1,AI103+AI$2)))</f>
        <v>1</v>
      </c>
      <c r="AJ104">
        <f>IF(VLOOKUP(AJ$3,角色属性总表!$B:$F,5,FALSE)&gt;$AE104,0,IF(VLOOKUP(AJ$3,角色属性总表!$B:$F,5,FALSE)=$AE104,AJ$2,IF(AJ103=1,1,AJ103+AJ$2)))</f>
        <v>1</v>
      </c>
      <c r="AK104">
        <f>IF(VLOOKUP(AK$3,角色属性总表!$B:$F,5,FALSE)&gt;$AE104,0,IF(VLOOKUP(AK$3,角色属性总表!$B:$F,5,FALSE)=$AE104,AK$2,IF(AK103=1,1,AK103+AK$2)))</f>
        <v>1</v>
      </c>
    </row>
    <row r="105" spans="2:37" x14ac:dyDescent="0.15">
      <c r="B105">
        <v>102</v>
      </c>
      <c r="C105">
        <f t="shared" si="10"/>
        <v>2015.9999999999998</v>
      </c>
      <c r="D105">
        <f t="shared" si="11"/>
        <v>5135.9999999999964</v>
      </c>
      <c r="E105">
        <f t="shared" si="12"/>
        <v>8217.6000000000076</v>
      </c>
      <c r="F105">
        <f t="shared" si="13"/>
        <v>5136.0000000000045</v>
      </c>
      <c r="G105">
        <f t="shared" si="14"/>
        <v>4108.8000000000038</v>
      </c>
      <c r="H105">
        <f t="shared" si="14"/>
        <v>0</v>
      </c>
      <c r="J105" t="str">
        <f ca="1">LOOKUP(B105,角色间职业划分!$A$23:$B$31,角色间职业划分!$C$23:$C$32)</f>
        <v>紫</v>
      </c>
      <c r="K105">
        <f ca="1">VLOOKUP(J105,角色间职业划分!$A$14:$B$20,2,FALSE)</f>
        <v>1.4</v>
      </c>
      <c r="L105">
        <f ca="1">LOOKUP(B105,角色间职业划分!$A$24:$B$31,角色间职业划分!$E$24:$E$30)+L104</f>
        <v>1.4000000000000004</v>
      </c>
      <c r="M105">
        <f>SUM(C105:G105)/VLOOKUP(角色属性总表!$F$8,角色间职业划分!$A$14:$B$21,2,FALSE)</f>
        <v>20512.000000000011</v>
      </c>
      <c r="N105">
        <f t="shared" si="15"/>
        <v>76578.13333333336</v>
      </c>
      <c r="P105" s="9">
        <f t="shared" ca="1" si="16"/>
        <v>28716.800000000021</v>
      </c>
      <c r="Q105" s="9">
        <f t="shared" ca="1" si="17"/>
        <v>107209.38666666673</v>
      </c>
      <c r="S105" s="9">
        <f>防御值!U112</f>
        <v>1</v>
      </c>
      <c r="U105">
        <v>102</v>
      </c>
      <c r="V105">
        <f>角色属性总表!AH112</f>
        <v>2015.9999999999998</v>
      </c>
      <c r="W105">
        <f>角色属性总表!AO112</f>
        <v>5135.9999999999964</v>
      </c>
      <c r="X105">
        <f>角色属性总表!BB112</f>
        <v>8217.6000000000076</v>
      </c>
      <c r="Y105">
        <f>角色属性总表!BP112</f>
        <v>5136.0000000000045</v>
      </c>
      <c r="Z105">
        <f>角色属性总表!BI112</f>
        <v>4108.8000000000038</v>
      </c>
      <c r="AA105">
        <f>角色属性总表!AV112</f>
        <v>0</v>
      </c>
      <c r="AE105">
        <v>102</v>
      </c>
      <c r="AF105">
        <f>IF(VLOOKUP(AF$3,角色属性总表!$B:$F,5,FALSE)&gt;$AE105,0,IF(VLOOKUP(AF$3,角色属性总表!$B:$F,5,FALSE)=$AE105,AF$2,IF(AF104=1,1,AF104+AF$2)))</f>
        <v>1</v>
      </c>
      <c r="AG105">
        <f>IF(VLOOKUP(AG$3,角色属性总表!$B:$F,5,FALSE)&gt;$AE105,0,IF(VLOOKUP(AG$3,角色属性总表!$B:$F,5,FALSE)=$AE105,AG$2,IF(AG104=1,1,AG104+AG$2)))</f>
        <v>1</v>
      </c>
      <c r="AH105">
        <f>IF(VLOOKUP(AH$3,角色属性总表!$B:$F,5,FALSE)&gt;$AE105,0,IF(VLOOKUP(AH$3,角色属性总表!$B:$F,5,FALSE)=$AE105,AH$2,IF(AH104=1,1,AH104+AH$2)))</f>
        <v>1</v>
      </c>
      <c r="AI105">
        <f>IF(VLOOKUP(AI$3,角色属性总表!$B:$F,5,FALSE)&gt;$AE105,0,IF(VLOOKUP(AI$3,角色属性总表!$B:$F,5,FALSE)=$AE105,AI$2,IF(AI104=1,1,AI104+AI$2)))</f>
        <v>1</v>
      </c>
      <c r="AJ105">
        <f>IF(VLOOKUP(AJ$3,角色属性总表!$B:$F,5,FALSE)&gt;$AE105,0,IF(VLOOKUP(AJ$3,角色属性总表!$B:$F,5,FALSE)=$AE105,AJ$2,IF(AJ104=1,1,AJ104+AJ$2)))</f>
        <v>1</v>
      </c>
      <c r="AK105">
        <f>IF(VLOOKUP(AK$3,角色属性总表!$B:$F,5,FALSE)&gt;$AE105,0,IF(VLOOKUP(AK$3,角色属性总表!$B:$F,5,FALSE)=$AE105,AK$2,IF(AK104=1,1,AK104+AK$2)))</f>
        <v>1</v>
      </c>
    </row>
    <row r="106" spans="2:37" x14ac:dyDescent="0.15">
      <c r="B106">
        <v>103</v>
      </c>
      <c r="C106">
        <f t="shared" si="10"/>
        <v>2034.0000000000002</v>
      </c>
      <c r="D106">
        <f t="shared" si="11"/>
        <v>5228.9999999999973</v>
      </c>
      <c r="E106">
        <f t="shared" si="12"/>
        <v>8366.4000000000087</v>
      </c>
      <c r="F106">
        <f t="shared" si="13"/>
        <v>5229.0000000000036</v>
      </c>
      <c r="G106">
        <f t="shared" si="14"/>
        <v>4183.2000000000044</v>
      </c>
      <c r="H106">
        <f t="shared" si="14"/>
        <v>0</v>
      </c>
      <c r="J106" t="str">
        <f ca="1">LOOKUP(B106,角色间职业划分!$A$23:$B$31,角色间职业划分!$C$23:$C$32)</f>
        <v>紫</v>
      </c>
      <c r="K106">
        <f ca="1">VLOOKUP(J106,角色间职业划分!$A$14:$B$20,2,FALSE)</f>
        <v>1.4</v>
      </c>
      <c r="L106">
        <f ca="1">LOOKUP(B106,角色间职业划分!$A$24:$B$31,角色间职业划分!$E$24:$E$30)+L105</f>
        <v>1.4000000000000004</v>
      </c>
      <c r="M106">
        <f>SUM(C106:G106)/VLOOKUP(角色属性总表!$F$8,角色间职业划分!$A$14:$B$21,2,FALSE)</f>
        <v>20868.000000000011</v>
      </c>
      <c r="N106">
        <f t="shared" si="15"/>
        <v>77907.200000000041</v>
      </c>
      <c r="P106" s="9">
        <f t="shared" ca="1" si="16"/>
        <v>29215.200000000023</v>
      </c>
      <c r="Q106" s="9">
        <f t="shared" ca="1" si="17"/>
        <v>109070.08000000009</v>
      </c>
      <c r="S106" s="9">
        <f>防御值!U113</f>
        <v>1</v>
      </c>
      <c r="U106">
        <v>103</v>
      </c>
      <c r="V106">
        <f>角色属性总表!AH113</f>
        <v>2034.0000000000002</v>
      </c>
      <c r="W106">
        <f>角色属性总表!AO113</f>
        <v>5228.9999999999973</v>
      </c>
      <c r="X106">
        <f>角色属性总表!BB113</f>
        <v>8366.4000000000087</v>
      </c>
      <c r="Y106">
        <f>角色属性总表!BP113</f>
        <v>5229.0000000000036</v>
      </c>
      <c r="Z106">
        <f>角色属性总表!BI113</f>
        <v>4183.2000000000044</v>
      </c>
      <c r="AA106">
        <f>角色属性总表!AV113</f>
        <v>0</v>
      </c>
      <c r="AE106">
        <v>103</v>
      </c>
      <c r="AF106">
        <f>IF(VLOOKUP(AF$3,角色属性总表!$B:$F,5,FALSE)&gt;$AE106,0,IF(VLOOKUP(AF$3,角色属性总表!$B:$F,5,FALSE)=$AE106,AF$2,IF(AF105=1,1,AF105+AF$2)))</f>
        <v>1</v>
      </c>
      <c r="AG106">
        <f>IF(VLOOKUP(AG$3,角色属性总表!$B:$F,5,FALSE)&gt;$AE106,0,IF(VLOOKUP(AG$3,角色属性总表!$B:$F,5,FALSE)=$AE106,AG$2,IF(AG105=1,1,AG105+AG$2)))</f>
        <v>1</v>
      </c>
      <c r="AH106">
        <f>IF(VLOOKUP(AH$3,角色属性总表!$B:$F,5,FALSE)&gt;$AE106,0,IF(VLOOKUP(AH$3,角色属性总表!$B:$F,5,FALSE)=$AE106,AH$2,IF(AH105=1,1,AH105+AH$2)))</f>
        <v>1</v>
      </c>
      <c r="AI106">
        <f>IF(VLOOKUP(AI$3,角色属性总表!$B:$F,5,FALSE)&gt;$AE106,0,IF(VLOOKUP(AI$3,角色属性总表!$B:$F,5,FALSE)=$AE106,AI$2,IF(AI105=1,1,AI105+AI$2)))</f>
        <v>1</v>
      </c>
      <c r="AJ106">
        <f>IF(VLOOKUP(AJ$3,角色属性总表!$B:$F,5,FALSE)&gt;$AE106,0,IF(VLOOKUP(AJ$3,角色属性总表!$B:$F,5,FALSE)=$AE106,AJ$2,IF(AJ105=1,1,AJ105+AJ$2)))</f>
        <v>1</v>
      </c>
      <c r="AK106">
        <f>IF(VLOOKUP(AK$3,角色属性总表!$B:$F,5,FALSE)&gt;$AE106,0,IF(VLOOKUP(AK$3,角色属性总表!$B:$F,5,FALSE)=$AE106,AK$2,IF(AK105=1,1,AK105+AK$2)))</f>
        <v>1</v>
      </c>
    </row>
    <row r="107" spans="2:37" x14ac:dyDescent="0.15">
      <c r="B107">
        <v>104</v>
      </c>
      <c r="C107">
        <f t="shared" si="10"/>
        <v>2052</v>
      </c>
      <c r="D107">
        <f t="shared" si="11"/>
        <v>5321.9999999999964</v>
      </c>
      <c r="E107">
        <f t="shared" si="12"/>
        <v>8515.200000000008</v>
      </c>
      <c r="F107">
        <f t="shared" si="13"/>
        <v>5322.0000000000036</v>
      </c>
      <c r="G107">
        <f t="shared" si="14"/>
        <v>4257.6000000000049</v>
      </c>
      <c r="H107">
        <f t="shared" si="14"/>
        <v>0</v>
      </c>
      <c r="J107" t="str">
        <f ca="1">LOOKUP(B107,角色间职业划分!$A$23:$B$31,角色间职业划分!$C$23:$C$32)</f>
        <v>紫</v>
      </c>
      <c r="K107">
        <f ca="1">VLOOKUP(J107,角色间职业划分!$A$14:$B$20,2,FALSE)</f>
        <v>1.4</v>
      </c>
      <c r="L107">
        <f ca="1">LOOKUP(B107,角色间职业划分!$A$24:$B$31,角色间职业划分!$E$24:$E$30)+L106</f>
        <v>1.4000000000000004</v>
      </c>
      <c r="M107">
        <f>SUM(C107:G107)/VLOOKUP(角色属性总表!$F$8,角色间职业划分!$A$14:$B$21,2,FALSE)</f>
        <v>21224.000000000011</v>
      </c>
      <c r="N107">
        <f t="shared" si="15"/>
        <v>79236.266666666706</v>
      </c>
      <c r="P107" s="9">
        <f t="shared" ca="1" si="16"/>
        <v>29713.600000000024</v>
      </c>
      <c r="Q107" s="9">
        <f t="shared" ca="1" si="17"/>
        <v>110930.77333333342</v>
      </c>
      <c r="S107" s="9">
        <f>防御值!U114</f>
        <v>1</v>
      </c>
      <c r="U107">
        <v>104</v>
      </c>
      <c r="V107">
        <f>角色属性总表!AH114</f>
        <v>2052</v>
      </c>
      <c r="W107">
        <f>角色属性总表!AO114</f>
        <v>5321.9999999999964</v>
      </c>
      <c r="X107">
        <f>角色属性总表!BB114</f>
        <v>8515.200000000008</v>
      </c>
      <c r="Y107">
        <f>角色属性总表!BP114</f>
        <v>5322.0000000000036</v>
      </c>
      <c r="Z107">
        <f>角色属性总表!BI114</f>
        <v>4257.6000000000049</v>
      </c>
      <c r="AA107">
        <f>角色属性总表!AV114</f>
        <v>0</v>
      </c>
      <c r="AE107">
        <v>104</v>
      </c>
      <c r="AF107">
        <f>IF(VLOOKUP(AF$3,角色属性总表!$B:$F,5,FALSE)&gt;$AE107,0,IF(VLOOKUP(AF$3,角色属性总表!$B:$F,5,FALSE)=$AE107,AF$2,IF(AF106=1,1,AF106+AF$2)))</f>
        <v>1</v>
      </c>
      <c r="AG107">
        <f>IF(VLOOKUP(AG$3,角色属性总表!$B:$F,5,FALSE)&gt;$AE107,0,IF(VLOOKUP(AG$3,角色属性总表!$B:$F,5,FALSE)=$AE107,AG$2,IF(AG106=1,1,AG106+AG$2)))</f>
        <v>1</v>
      </c>
      <c r="AH107">
        <f>IF(VLOOKUP(AH$3,角色属性总表!$B:$F,5,FALSE)&gt;$AE107,0,IF(VLOOKUP(AH$3,角色属性总表!$B:$F,5,FALSE)=$AE107,AH$2,IF(AH106=1,1,AH106+AH$2)))</f>
        <v>1</v>
      </c>
      <c r="AI107">
        <f>IF(VLOOKUP(AI$3,角色属性总表!$B:$F,5,FALSE)&gt;$AE107,0,IF(VLOOKUP(AI$3,角色属性总表!$B:$F,5,FALSE)=$AE107,AI$2,IF(AI106=1,1,AI106+AI$2)))</f>
        <v>1</v>
      </c>
      <c r="AJ107">
        <f>IF(VLOOKUP(AJ$3,角色属性总表!$B:$F,5,FALSE)&gt;$AE107,0,IF(VLOOKUP(AJ$3,角色属性总表!$B:$F,5,FALSE)=$AE107,AJ$2,IF(AJ106=1,1,AJ106+AJ$2)))</f>
        <v>1</v>
      </c>
      <c r="AK107">
        <f>IF(VLOOKUP(AK$3,角色属性总表!$B:$F,5,FALSE)&gt;$AE107,0,IF(VLOOKUP(AK$3,角色属性总表!$B:$F,5,FALSE)=$AE107,AK$2,IF(AK106=1,1,AK106+AK$2)))</f>
        <v>1</v>
      </c>
    </row>
    <row r="108" spans="2:37" x14ac:dyDescent="0.15">
      <c r="B108">
        <v>105</v>
      </c>
      <c r="C108">
        <f t="shared" si="10"/>
        <v>2070</v>
      </c>
      <c r="D108">
        <f t="shared" si="11"/>
        <v>5414.9999999999964</v>
      </c>
      <c r="E108">
        <f t="shared" si="12"/>
        <v>8664.0000000000091</v>
      </c>
      <c r="F108">
        <f t="shared" si="13"/>
        <v>5415.0000000000036</v>
      </c>
      <c r="G108">
        <f t="shared" si="14"/>
        <v>4332.0000000000045</v>
      </c>
      <c r="H108">
        <f t="shared" si="14"/>
        <v>0</v>
      </c>
      <c r="J108" t="str">
        <f ca="1">LOOKUP(B108,角色间职业划分!$A$23:$B$31,角色间职业划分!$C$23:$C$32)</f>
        <v>紫</v>
      </c>
      <c r="K108">
        <f ca="1">VLOOKUP(J108,角色间职业划分!$A$14:$B$20,2,FALSE)</f>
        <v>1.4</v>
      </c>
      <c r="L108">
        <f ca="1">LOOKUP(B108,角色间职业划分!$A$24:$B$31,角色间职业划分!$E$24:$E$30)+L107</f>
        <v>1.4000000000000004</v>
      </c>
      <c r="M108">
        <f>SUM(C108:G108)/VLOOKUP(角色属性总表!$F$8,角色间职业划分!$A$14:$B$21,2,FALSE)</f>
        <v>21580.000000000011</v>
      </c>
      <c r="N108">
        <f t="shared" si="15"/>
        <v>80565.333333333372</v>
      </c>
      <c r="P108" s="9">
        <f t="shared" ca="1" si="16"/>
        <v>30212.000000000022</v>
      </c>
      <c r="Q108" s="9">
        <f t="shared" ca="1" si="17"/>
        <v>112791.46666666675</v>
      </c>
      <c r="S108" s="9">
        <f>防御值!U115</f>
        <v>1</v>
      </c>
      <c r="U108">
        <v>105</v>
      </c>
      <c r="V108">
        <f>角色属性总表!AH115</f>
        <v>2070</v>
      </c>
      <c r="W108">
        <f>角色属性总表!AO115</f>
        <v>5414.9999999999964</v>
      </c>
      <c r="X108">
        <f>角色属性总表!BB115</f>
        <v>8664.0000000000091</v>
      </c>
      <c r="Y108">
        <f>角色属性总表!BP115</f>
        <v>5415.0000000000036</v>
      </c>
      <c r="Z108">
        <f>角色属性总表!BI115</f>
        <v>4332.0000000000045</v>
      </c>
      <c r="AA108">
        <f>角色属性总表!AV115</f>
        <v>0</v>
      </c>
      <c r="AE108">
        <v>105</v>
      </c>
      <c r="AF108">
        <f>IF(VLOOKUP(AF$3,角色属性总表!$B:$F,5,FALSE)&gt;$AE108,0,IF(VLOOKUP(AF$3,角色属性总表!$B:$F,5,FALSE)=$AE108,AF$2,IF(AF107=1,1,AF107+AF$2)))</f>
        <v>1</v>
      </c>
      <c r="AG108">
        <f>IF(VLOOKUP(AG$3,角色属性总表!$B:$F,5,FALSE)&gt;$AE108,0,IF(VLOOKUP(AG$3,角色属性总表!$B:$F,5,FALSE)=$AE108,AG$2,IF(AG107=1,1,AG107+AG$2)))</f>
        <v>1</v>
      </c>
      <c r="AH108">
        <f>IF(VLOOKUP(AH$3,角色属性总表!$B:$F,5,FALSE)&gt;$AE108,0,IF(VLOOKUP(AH$3,角色属性总表!$B:$F,5,FALSE)=$AE108,AH$2,IF(AH107=1,1,AH107+AH$2)))</f>
        <v>1</v>
      </c>
      <c r="AI108">
        <f>IF(VLOOKUP(AI$3,角色属性总表!$B:$F,5,FALSE)&gt;$AE108,0,IF(VLOOKUP(AI$3,角色属性总表!$B:$F,5,FALSE)=$AE108,AI$2,IF(AI107=1,1,AI107+AI$2)))</f>
        <v>1</v>
      </c>
      <c r="AJ108">
        <f>IF(VLOOKUP(AJ$3,角色属性总表!$B:$F,5,FALSE)&gt;$AE108,0,IF(VLOOKUP(AJ$3,角色属性总表!$B:$F,5,FALSE)=$AE108,AJ$2,IF(AJ107=1,1,AJ107+AJ$2)))</f>
        <v>1</v>
      </c>
      <c r="AK108">
        <f>IF(VLOOKUP(AK$3,角色属性总表!$B:$F,5,FALSE)&gt;$AE108,0,IF(VLOOKUP(AK$3,角色属性总表!$B:$F,5,FALSE)=$AE108,AK$2,IF(AK107=1,1,AK107+AK$2)))</f>
        <v>1</v>
      </c>
    </row>
    <row r="109" spans="2:37" x14ac:dyDescent="0.15">
      <c r="B109">
        <v>106</v>
      </c>
      <c r="C109">
        <f t="shared" si="10"/>
        <v>2088</v>
      </c>
      <c r="D109">
        <f t="shared" si="11"/>
        <v>5507.9999999999964</v>
      </c>
      <c r="E109">
        <f t="shared" si="12"/>
        <v>8812.8000000000102</v>
      </c>
      <c r="F109">
        <f t="shared" si="13"/>
        <v>5508.0000000000027</v>
      </c>
      <c r="G109">
        <f t="shared" si="14"/>
        <v>4406.4000000000051</v>
      </c>
      <c r="H109">
        <f t="shared" si="14"/>
        <v>0</v>
      </c>
      <c r="J109" t="str">
        <f ca="1">LOOKUP(B109,角色间职业划分!$A$23:$B$31,角色间职业划分!$C$23:$C$32)</f>
        <v>紫</v>
      </c>
      <c r="K109">
        <f ca="1">VLOOKUP(J109,角色间职业划分!$A$14:$B$20,2,FALSE)</f>
        <v>1.4</v>
      </c>
      <c r="L109">
        <f ca="1">LOOKUP(B109,角色间职业划分!$A$24:$B$31,角色间职业划分!$E$24:$E$30)+L108</f>
        <v>1.4000000000000004</v>
      </c>
      <c r="M109">
        <f>SUM(C109:G109)/VLOOKUP(角色属性总表!$F$8,角色间职业划分!$A$14:$B$21,2,FALSE)</f>
        <v>21936.000000000015</v>
      </c>
      <c r="N109">
        <f t="shared" si="15"/>
        <v>81894.400000000052</v>
      </c>
      <c r="P109" s="9">
        <f t="shared" ca="1" si="16"/>
        <v>30710.400000000027</v>
      </c>
      <c r="Q109" s="9">
        <f t="shared" ca="1" si="17"/>
        <v>114652.16000000011</v>
      </c>
      <c r="S109" s="9">
        <f>防御值!U116</f>
        <v>1</v>
      </c>
      <c r="U109">
        <v>106</v>
      </c>
      <c r="V109">
        <f>角色属性总表!AH116</f>
        <v>2088</v>
      </c>
      <c r="W109">
        <f>角色属性总表!AO116</f>
        <v>5507.9999999999964</v>
      </c>
      <c r="X109">
        <f>角色属性总表!BB116</f>
        <v>8812.8000000000102</v>
      </c>
      <c r="Y109">
        <f>角色属性总表!BP116</f>
        <v>5508.0000000000027</v>
      </c>
      <c r="Z109">
        <f>角色属性总表!BI116</f>
        <v>4406.4000000000051</v>
      </c>
      <c r="AA109">
        <f>角色属性总表!AV116</f>
        <v>0</v>
      </c>
      <c r="AE109">
        <v>106</v>
      </c>
      <c r="AF109">
        <f>IF(VLOOKUP(AF$3,角色属性总表!$B:$F,5,FALSE)&gt;$AE109,0,IF(VLOOKUP(AF$3,角色属性总表!$B:$F,5,FALSE)=$AE109,AF$2,IF(AF108=1,1,AF108+AF$2)))</f>
        <v>1</v>
      </c>
      <c r="AG109">
        <f>IF(VLOOKUP(AG$3,角色属性总表!$B:$F,5,FALSE)&gt;$AE109,0,IF(VLOOKUP(AG$3,角色属性总表!$B:$F,5,FALSE)=$AE109,AG$2,IF(AG108=1,1,AG108+AG$2)))</f>
        <v>1</v>
      </c>
      <c r="AH109">
        <f>IF(VLOOKUP(AH$3,角色属性总表!$B:$F,5,FALSE)&gt;$AE109,0,IF(VLOOKUP(AH$3,角色属性总表!$B:$F,5,FALSE)=$AE109,AH$2,IF(AH108=1,1,AH108+AH$2)))</f>
        <v>1</v>
      </c>
      <c r="AI109">
        <f>IF(VLOOKUP(AI$3,角色属性总表!$B:$F,5,FALSE)&gt;$AE109,0,IF(VLOOKUP(AI$3,角色属性总表!$B:$F,5,FALSE)=$AE109,AI$2,IF(AI108=1,1,AI108+AI$2)))</f>
        <v>1</v>
      </c>
      <c r="AJ109">
        <f>IF(VLOOKUP(AJ$3,角色属性总表!$B:$F,5,FALSE)&gt;$AE109,0,IF(VLOOKUP(AJ$3,角色属性总表!$B:$F,5,FALSE)=$AE109,AJ$2,IF(AJ108=1,1,AJ108+AJ$2)))</f>
        <v>1</v>
      </c>
      <c r="AK109">
        <f>IF(VLOOKUP(AK$3,角色属性总表!$B:$F,5,FALSE)&gt;$AE109,0,IF(VLOOKUP(AK$3,角色属性总表!$B:$F,5,FALSE)=$AE109,AK$2,IF(AK108=1,1,AK108+AK$2)))</f>
        <v>1</v>
      </c>
    </row>
    <row r="110" spans="2:37" x14ac:dyDescent="0.15">
      <c r="B110">
        <v>107</v>
      </c>
      <c r="C110">
        <f t="shared" si="10"/>
        <v>2106</v>
      </c>
      <c r="D110">
        <f t="shared" si="11"/>
        <v>5600.9999999999955</v>
      </c>
      <c r="E110">
        <f t="shared" si="12"/>
        <v>8961.6000000000095</v>
      </c>
      <c r="F110">
        <f t="shared" si="13"/>
        <v>5601.0000000000036</v>
      </c>
      <c r="G110">
        <f t="shared" si="14"/>
        <v>4480.8000000000047</v>
      </c>
      <c r="H110">
        <f t="shared" si="14"/>
        <v>0</v>
      </c>
      <c r="J110" t="str">
        <f ca="1">LOOKUP(B110,角色间职业划分!$A$23:$B$31,角色间职业划分!$C$23:$C$32)</f>
        <v>紫</v>
      </c>
      <c r="K110">
        <f ca="1">VLOOKUP(J110,角色间职业划分!$A$14:$B$20,2,FALSE)</f>
        <v>1.4</v>
      </c>
      <c r="L110">
        <f ca="1">LOOKUP(B110,角色间职业划分!$A$24:$B$31,角色间职业划分!$E$24:$E$30)+L109</f>
        <v>1.4000000000000004</v>
      </c>
      <c r="M110">
        <f>SUM(C110:G110)/VLOOKUP(角色属性总表!$F$8,角色间职业划分!$A$14:$B$21,2,FALSE)</f>
        <v>22292.000000000015</v>
      </c>
      <c r="N110">
        <f t="shared" si="15"/>
        <v>83223.466666666718</v>
      </c>
      <c r="P110" s="9">
        <f t="shared" ca="1" si="16"/>
        <v>31208.800000000028</v>
      </c>
      <c r="Q110" s="9">
        <f t="shared" ca="1" si="17"/>
        <v>116512.85333333343</v>
      </c>
      <c r="S110" s="9">
        <f>防御值!U117</f>
        <v>1</v>
      </c>
      <c r="U110">
        <v>107</v>
      </c>
      <c r="V110">
        <f>角色属性总表!AH117</f>
        <v>2106</v>
      </c>
      <c r="W110">
        <f>角色属性总表!AO117</f>
        <v>5600.9999999999955</v>
      </c>
      <c r="X110">
        <f>角色属性总表!BB117</f>
        <v>8961.6000000000095</v>
      </c>
      <c r="Y110">
        <f>角色属性总表!BP117</f>
        <v>5601.0000000000036</v>
      </c>
      <c r="Z110">
        <f>角色属性总表!BI117</f>
        <v>4480.8000000000047</v>
      </c>
      <c r="AA110">
        <f>角色属性总表!AV117</f>
        <v>0</v>
      </c>
      <c r="AE110">
        <v>107</v>
      </c>
      <c r="AF110">
        <f>IF(VLOOKUP(AF$3,角色属性总表!$B:$F,5,FALSE)&gt;$AE110,0,IF(VLOOKUP(AF$3,角色属性总表!$B:$F,5,FALSE)=$AE110,AF$2,IF(AF109=1,1,AF109+AF$2)))</f>
        <v>1</v>
      </c>
      <c r="AG110">
        <f>IF(VLOOKUP(AG$3,角色属性总表!$B:$F,5,FALSE)&gt;$AE110,0,IF(VLOOKUP(AG$3,角色属性总表!$B:$F,5,FALSE)=$AE110,AG$2,IF(AG109=1,1,AG109+AG$2)))</f>
        <v>1</v>
      </c>
      <c r="AH110">
        <f>IF(VLOOKUP(AH$3,角色属性总表!$B:$F,5,FALSE)&gt;$AE110,0,IF(VLOOKUP(AH$3,角色属性总表!$B:$F,5,FALSE)=$AE110,AH$2,IF(AH109=1,1,AH109+AH$2)))</f>
        <v>1</v>
      </c>
      <c r="AI110">
        <f>IF(VLOOKUP(AI$3,角色属性总表!$B:$F,5,FALSE)&gt;$AE110,0,IF(VLOOKUP(AI$3,角色属性总表!$B:$F,5,FALSE)=$AE110,AI$2,IF(AI109=1,1,AI109+AI$2)))</f>
        <v>1</v>
      </c>
      <c r="AJ110">
        <f>IF(VLOOKUP(AJ$3,角色属性总表!$B:$F,5,FALSE)&gt;$AE110,0,IF(VLOOKUP(AJ$3,角色属性总表!$B:$F,5,FALSE)=$AE110,AJ$2,IF(AJ109=1,1,AJ109+AJ$2)))</f>
        <v>1</v>
      </c>
      <c r="AK110">
        <f>IF(VLOOKUP(AK$3,角色属性总表!$B:$F,5,FALSE)&gt;$AE110,0,IF(VLOOKUP(AK$3,角色属性总表!$B:$F,5,FALSE)=$AE110,AK$2,IF(AK109=1,1,AK109+AK$2)))</f>
        <v>1</v>
      </c>
    </row>
    <row r="111" spans="2:37" x14ac:dyDescent="0.15">
      <c r="B111">
        <v>108</v>
      </c>
      <c r="C111">
        <f t="shared" si="10"/>
        <v>2124</v>
      </c>
      <c r="D111">
        <f t="shared" si="11"/>
        <v>5693.9999999999955</v>
      </c>
      <c r="E111">
        <f t="shared" si="12"/>
        <v>9110.4000000000106</v>
      </c>
      <c r="F111">
        <f t="shared" si="13"/>
        <v>5694.0000000000027</v>
      </c>
      <c r="G111">
        <f t="shared" si="14"/>
        <v>4555.2000000000053</v>
      </c>
      <c r="H111">
        <f t="shared" si="14"/>
        <v>0</v>
      </c>
      <c r="J111" t="str">
        <f ca="1">LOOKUP(B111,角色间职业划分!$A$23:$B$31,角色间职业划分!$C$23:$C$32)</f>
        <v>紫</v>
      </c>
      <c r="K111">
        <f ca="1">VLOOKUP(J111,角色间职业划分!$A$14:$B$20,2,FALSE)</f>
        <v>1.4</v>
      </c>
      <c r="L111">
        <f ca="1">LOOKUP(B111,角色间职业划分!$A$24:$B$31,角色间职业划分!$E$24:$E$30)+L110</f>
        <v>1.4000000000000004</v>
      </c>
      <c r="M111">
        <f>SUM(C111:G111)/VLOOKUP(角色属性总表!$F$8,角色间职业划分!$A$14:$B$21,2,FALSE)</f>
        <v>22648.000000000011</v>
      </c>
      <c r="N111">
        <f t="shared" si="15"/>
        <v>84552.533333333369</v>
      </c>
      <c r="P111" s="9">
        <f t="shared" ca="1" si="16"/>
        <v>31707.200000000023</v>
      </c>
      <c r="Q111" s="9">
        <f t="shared" ca="1" si="17"/>
        <v>118373.54666666675</v>
      </c>
      <c r="S111" s="9">
        <f>防御值!U118</f>
        <v>1</v>
      </c>
      <c r="U111">
        <v>108</v>
      </c>
      <c r="V111">
        <f>角色属性总表!AH118</f>
        <v>2124</v>
      </c>
      <c r="W111">
        <f>角色属性总表!AO118</f>
        <v>5693.9999999999955</v>
      </c>
      <c r="X111">
        <f>角色属性总表!BB118</f>
        <v>9110.4000000000106</v>
      </c>
      <c r="Y111">
        <f>角色属性总表!BP118</f>
        <v>5694.0000000000027</v>
      </c>
      <c r="Z111">
        <f>角色属性总表!BI118</f>
        <v>4555.2000000000053</v>
      </c>
      <c r="AA111">
        <f>角色属性总表!AV118</f>
        <v>0</v>
      </c>
      <c r="AE111">
        <v>108</v>
      </c>
      <c r="AF111">
        <f>IF(VLOOKUP(AF$3,角色属性总表!$B:$F,5,FALSE)&gt;$AE111,0,IF(VLOOKUP(AF$3,角色属性总表!$B:$F,5,FALSE)=$AE111,AF$2,IF(AF110=1,1,AF110+AF$2)))</f>
        <v>1</v>
      </c>
      <c r="AG111">
        <f>IF(VLOOKUP(AG$3,角色属性总表!$B:$F,5,FALSE)&gt;$AE111,0,IF(VLOOKUP(AG$3,角色属性总表!$B:$F,5,FALSE)=$AE111,AG$2,IF(AG110=1,1,AG110+AG$2)))</f>
        <v>1</v>
      </c>
      <c r="AH111">
        <f>IF(VLOOKUP(AH$3,角色属性总表!$B:$F,5,FALSE)&gt;$AE111,0,IF(VLOOKUP(AH$3,角色属性总表!$B:$F,5,FALSE)=$AE111,AH$2,IF(AH110=1,1,AH110+AH$2)))</f>
        <v>1</v>
      </c>
      <c r="AI111">
        <f>IF(VLOOKUP(AI$3,角色属性总表!$B:$F,5,FALSE)&gt;$AE111,0,IF(VLOOKUP(AI$3,角色属性总表!$B:$F,5,FALSE)=$AE111,AI$2,IF(AI110=1,1,AI110+AI$2)))</f>
        <v>1</v>
      </c>
      <c r="AJ111">
        <f>IF(VLOOKUP(AJ$3,角色属性总表!$B:$F,5,FALSE)&gt;$AE111,0,IF(VLOOKUP(AJ$3,角色属性总表!$B:$F,5,FALSE)=$AE111,AJ$2,IF(AJ110=1,1,AJ110+AJ$2)))</f>
        <v>1</v>
      </c>
      <c r="AK111">
        <f>IF(VLOOKUP(AK$3,角色属性总表!$B:$F,5,FALSE)&gt;$AE111,0,IF(VLOOKUP(AK$3,角色属性总表!$B:$F,5,FALSE)=$AE111,AK$2,IF(AK110=1,1,AK110+AK$2)))</f>
        <v>1</v>
      </c>
    </row>
    <row r="112" spans="2:37" x14ac:dyDescent="0.15">
      <c r="B112">
        <v>109</v>
      </c>
      <c r="C112">
        <f t="shared" si="10"/>
        <v>2142</v>
      </c>
      <c r="D112">
        <f t="shared" si="11"/>
        <v>5786.9999999999945</v>
      </c>
      <c r="E112">
        <f t="shared" si="12"/>
        <v>9259.2000000000116</v>
      </c>
      <c r="F112">
        <f t="shared" si="13"/>
        <v>5787.0000000000018</v>
      </c>
      <c r="G112">
        <f t="shared" si="14"/>
        <v>4629.6000000000058</v>
      </c>
      <c r="H112">
        <f t="shared" si="14"/>
        <v>0</v>
      </c>
      <c r="J112" t="str">
        <f ca="1">LOOKUP(B112,角色间职业划分!$A$23:$B$31,角色间职业划分!$C$23:$C$32)</f>
        <v>紫</v>
      </c>
      <c r="K112">
        <f ca="1">VLOOKUP(J112,角色间职业划分!$A$14:$B$20,2,FALSE)</f>
        <v>1.4</v>
      </c>
      <c r="L112">
        <f ca="1">LOOKUP(B112,角色间职业划分!$A$24:$B$31,角色间职业划分!$E$24:$E$30)+L111</f>
        <v>1.4000000000000004</v>
      </c>
      <c r="M112">
        <f>SUM(C112:G112)/VLOOKUP(角色属性总表!$F$8,角色间职业划分!$A$14:$B$21,2,FALSE)</f>
        <v>23004.000000000011</v>
      </c>
      <c r="N112">
        <f t="shared" si="15"/>
        <v>85881.600000000035</v>
      </c>
      <c r="P112" s="9">
        <f t="shared" ca="1" si="16"/>
        <v>32205.600000000024</v>
      </c>
      <c r="Q112" s="9">
        <f t="shared" ca="1" si="17"/>
        <v>120234.24000000008</v>
      </c>
      <c r="S112" s="9">
        <f>防御值!U119</f>
        <v>1</v>
      </c>
      <c r="U112">
        <v>109</v>
      </c>
      <c r="V112">
        <f>角色属性总表!AH119</f>
        <v>2142</v>
      </c>
      <c r="W112">
        <f>角色属性总表!AO119</f>
        <v>5786.9999999999945</v>
      </c>
      <c r="X112">
        <f>角色属性总表!BB119</f>
        <v>9259.2000000000116</v>
      </c>
      <c r="Y112">
        <f>角色属性总表!BP119</f>
        <v>5787.0000000000018</v>
      </c>
      <c r="Z112">
        <f>角色属性总表!BI119</f>
        <v>4629.6000000000058</v>
      </c>
      <c r="AA112">
        <f>角色属性总表!AV119</f>
        <v>0</v>
      </c>
      <c r="AE112">
        <v>109</v>
      </c>
      <c r="AF112">
        <f>IF(VLOOKUP(AF$3,角色属性总表!$B:$F,5,FALSE)&gt;$AE112,0,IF(VLOOKUP(AF$3,角色属性总表!$B:$F,5,FALSE)=$AE112,AF$2,IF(AF111=1,1,AF111+AF$2)))</f>
        <v>1</v>
      </c>
      <c r="AG112">
        <f>IF(VLOOKUP(AG$3,角色属性总表!$B:$F,5,FALSE)&gt;$AE112,0,IF(VLOOKUP(AG$3,角色属性总表!$B:$F,5,FALSE)=$AE112,AG$2,IF(AG111=1,1,AG111+AG$2)))</f>
        <v>1</v>
      </c>
      <c r="AH112">
        <f>IF(VLOOKUP(AH$3,角色属性总表!$B:$F,5,FALSE)&gt;$AE112,0,IF(VLOOKUP(AH$3,角色属性总表!$B:$F,5,FALSE)=$AE112,AH$2,IF(AH111=1,1,AH111+AH$2)))</f>
        <v>1</v>
      </c>
      <c r="AI112">
        <f>IF(VLOOKUP(AI$3,角色属性总表!$B:$F,5,FALSE)&gt;$AE112,0,IF(VLOOKUP(AI$3,角色属性总表!$B:$F,5,FALSE)=$AE112,AI$2,IF(AI111=1,1,AI111+AI$2)))</f>
        <v>1</v>
      </c>
      <c r="AJ112">
        <f>IF(VLOOKUP(AJ$3,角色属性总表!$B:$F,5,FALSE)&gt;$AE112,0,IF(VLOOKUP(AJ$3,角色属性总表!$B:$F,5,FALSE)=$AE112,AJ$2,IF(AJ111=1,1,AJ111+AJ$2)))</f>
        <v>1</v>
      </c>
      <c r="AK112">
        <f>IF(VLOOKUP(AK$3,角色属性总表!$B:$F,5,FALSE)&gt;$AE112,0,IF(VLOOKUP(AK$3,角色属性总表!$B:$F,5,FALSE)=$AE112,AK$2,IF(AK111=1,1,AK111+AK$2)))</f>
        <v>1</v>
      </c>
    </row>
    <row r="113" spans="2:37" x14ac:dyDescent="0.15">
      <c r="B113">
        <v>110</v>
      </c>
      <c r="C113">
        <f t="shared" si="10"/>
        <v>2160</v>
      </c>
      <c r="D113">
        <f t="shared" si="11"/>
        <v>5879.9999999999955</v>
      </c>
      <c r="E113">
        <f t="shared" si="12"/>
        <v>9408.0000000000127</v>
      </c>
      <c r="F113">
        <f t="shared" si="13"/>
        <v>5880.0000000000027</v>
      </c>
      <c r="G113">
        <f t="shared" si="14"/>
        <v>4704.0000000000055</v>
      </c>
      <c r="H113">
        <f t="shared" si="14"/>
        <v>0</v>
      </c>
      <c r="J113" t="str">
        <f ca="1">LOOKUP(B113,角色间职业划分!$A$23:$B$31,角色间职业划分!$C$23:$C$32)</f>
        <v>紫</v>
      </c>
      <c r="K113">
        <f ca="1">VLOOKUP(J113,角色间职业划分!$A$14:$B$20,2,FALSE)</f>
        <v>1.4</v>
      </c>
      <c r="L113">
        <f ca="1">LOOKUP(B113,角色间职业划分!$A$24:$B$31,角色间职业划分!$E$24:$E$30)+L112</f>
        <v>1.4000000000000004</v>
      </c>
      <c r="M113">
        <f>SUM(C113:G113)/VLOOKUP(角色属性总表!$F$8,角色间职业划分!$A$14:$B$21,2,FALSE)</f>
        <v>23360.000000000015</v>
      </c>
      <c r="N113">
        <f t="shared" si="15"/>
        <v>87210.66666666673</v>
      </c>
      <c r="P113" s="9">
        <f t="shared" ca="1" si="16"/>
        <v>32704.000000000029</v>
      </c>
      <c r="Q113" s="9">
        <f t="shared" ca="1" si="17"/>
        <v>122094.93333333345</v>
      </c>
      <c r="S113" s="9">
        <f>防御值!U120</f>
        <v>1</v>
      </c>
      <c r="U113">
        <v>110</v>
      </c>
      <c r="V113">
        <f>角色属性总表!AH120</f>
        <v>2160</v>
      </c>
      <c r="W113">
        <f>角色属性总表!AO120</f>
        <v>5879.9999999999955</v>
      </c>
      <c r="X113">
        <f>角色属性总表!BB120</f>
        <v>9408.0000000000127</v>
      </c>
      <c r="Y113">
        <f>角色属性总表!BP120</f>
        <v>5880.0000000000027</v>
      </c>
      <c r="Z113">
        <f>角色属性总表!BI120</f>
        <v>4704.0000000000055</v>
      </c>
      <c r="AA113">
        <f>角色属性总表!AV120</f>
        <v>0</v>
      </c>
      <c r="AE113">
        <v>110</v>
      </c>
      <c r="AF113">
        <f>IF(VLOOKUP(AF$3,角色属性总表!$B:$F,5,FALSE)&gt;$AE113,0,IF(VLOOKUP(AF$3,角色属性总表!$B:$F,5,FALSE)=$AE113,AF$2,IF(AF112=1,1,AF112+AF$2)))</f>
        <v>1</v>
      </c>
      <c r="AG113">
        <f>IF(VLOOKUP(AG$3,角色属性总表!$B:$F,5,FALSE)&gt;$AE113,0,IF(VLOOKUP(AG$3,角色属性总表!$B:$F,5,FALSE)=$AE113,AG$2,IF(AG112=1,1,AG112+AG$2)))</f>
        <v>1</v>
      </c>
      <c r="AH113">
        <f>IF(VLOOKUP(AH$3,角色属性总表!$B:$F,5,FALSE)&gt;$AE113,0,IF(VLOOKUP(AH$3,角色属性总表!$B:$F,5,FALSE)=$AE113,AH$2,IF(AH112=1,1,AH112+AH$2)))</f>
        <v>1</v>
      </c>
      <c r="AI113">
        <f>IF(VLOOKUP(AI$3,角色属性总表!$B:$F,5,FALSE)&gt;$AE113,0,IF(VLOOKUP(AI$3,角色属性总表!$B:$F,5,FALSE)=$AE113,AI$2,IF(AI112=1,1,AI112+AI$2)))</f>
        <v>1</v>
      </c>
      <c r="AJ113">
        <f>IF(VLOOKUP(AJ$3,角色属性总表!$B:$F,5,FALSE)&gt;$AE113,0,IF(VLOOKUP(AJ$3,角色属性总表!$B:$F,5,FALSE)=$AE113,AJ$2,IF(AJ112=1,1,AJ112+AJ$2)))</f>
        <v>1</v>
      </c>
      <c r="AK113">
        <f>IF(VLOOKUP(AK$3,角色属性总表!$B:$F,5,FALSE)&gt;$AE113,0,IF(VLOOKUP(AK$3,角色属性总表!$B:$F,5,FALSE)=$AE113,AK$2,IF(AK112=1,1,AK112+AK$2)))</f>
        <v>1</v>
      </c>
    </row>
    <row r="114" spans="2:37" x14ac:dyDescent="0.15">
      <c r="B114">
        <v>111</v>
      </c>
      <c r="C114">
        <f t="shared" si="10"/>
        <v>2178</v>
      </c>
      <c r="D114">
        <f t="shared" si="11"/>
        <v>5972.9999999999945</v>
      </c>
      <c r="E114">
        <f t="shared" si="12"/>
        <v>9556.800000000012</v>
      </c>
      <c r="F114">
        <f t="shared" si="13"/>
        <v>5973.0000000000018</v>
      </c>
      <c r="G114">
        <f t="shared" si="14"/>
        <v>4778.4000000000069</v>
      </c>
      <c r="H114">
        <f t="shared" si="14"/>
        <v>0</v>
      </c>
      <c r="J114" t="str">
        <f ca="1">LOOKUP(B114,角色间职业划分!$A$23:$B$31,角色间职业划分!$C$23:$C$32)</f>
        <v>紫</v>
      </c>
      <c r="K114">
        <f ca="1">VLOOKUP(J114,角色间职业划分!$A$14:$B$20,2,FALSE)</f>
        <v>1.4</v>
      </c>
      <c r="L114">
        <f ca="1">LOOKUP(B114,角色间职业划分!$A$24:$B$31,角色间职业划分!$E$24:$E$30)+L113</f>
        <v>1.4000000000000004</v>
      </c>
      <c r="M114">
        <f>SUM(C114:G114)/VLOOKUP(角色属性总表!$F$8,角色间职业划分!$A$14:$B$21,2,FALSE)</f>
        <v>23716.000000000018</v>
      </c>
      <c r="N114">
        <f t="shared" si="15"/>
        <v>88539.73333333341</v>
      </c>
      <c r="P114" s="9">
        <f t="shared" ca="1" si="16"/>
        <v>33202.400000000031</v>
      </c>
      <c r="Q114" s="9">
        <f t="shared" ca="1" si="17"/>
        <v>123955.62666666681</v>
      </c>
      <c r="S114" s="9">
        <f>防御值!U121</f>
        <v>1</v>
      </c>
      <c r="U114">
        <v>111</v>
      </c>
      <c r="V114">
        <f>角色属性总表!AH121</f>
        <v>2178</v>
      </c>
      <c r="W114">
        <f>角色属性总表!AO121</f>
        <v>5972.9999999999945</v>
      </c>
      <c r="X114">
        <f>角色属性总表!BB121</f>
        <v>9556.800000000012</v>
      </c>
      <c r="Y114">
        <f>角色属性总表!BP121</f>
        <v>5973.0000000000018</v>
      </c>
      <c r="Z114">
        <f>角色属性总表!BI121</f>
        <v>4778.4000000000069</v>
      </c>
      <c r="AA114">
        <f>角色属性总表!AV121</f>
        <v>0</v>
      </c>
      <c r="AE114">
        <v>111</v>
      </c>
      <c r="AF114">
        <f>IF(VLOOKUP(AF$3,角色属性总表!$B:$F,5,FALSE)&gt;$AE114,0,IF(VLOOKUP(AF$3,角色属性总表!$B:$F,5,FALSE)=$AE114,AF$2,IF(AF113=1,1,AF113+AF$2)))</f>
        <v>1</v>
      </c>
      <c r="AG114">
        <f>IF(VLOOKUP(AG$3,角色属性总表!$B:$F,5,FALSE)&gt;$AE114,0,IF(VLOOKUP(AG$3,角色属性总表!$B:$F,5,FALSE)=$AE114,AG$2,IF(AG113=1,1,AG113+AG$2)))</f>
        <v>1</v>
      </c>
      <c r="AH114">
        <f>IF(VLOOKUP(AH$3,角色属性总表!$B:$F,5,FALSE)&gt;$AE114,0,IF(VLOOKUP(AH$3,角色属性总表!$B:$F,5,FALSE)=$AE114,AH$2,IF(AH113=1,1,AH113+AH$2)))</f>
        <v>1</v>
      </c>
      <c r="AI114">
        <f>IF(VLOOKUP(AI$3,角色属性总表!$B:$F,5,FALSE)&gt;$AE114,0,IF(VLOOKUP(AI$3,角色属性总表!$B:$F,5,FALSE)=$AE114,AI$2,IF(AI113=1,1,AI113+AI$2)))</f>
        <v>1</v>
      </c>
      <c r="AJ114">
        <f>IF(VLOOKUP(AJ$3,角色属性总表!$B:$F,5,FALSE)&gt;$AE114,0,IF(VLOOKUP(AJ$3,角色属性总表!$B:$F,5,FALSE)=$AE114,AJ$2,IF(AJ113=1,1,AJ113+AJ$2)))</f>
        <v>1</v>
      </c>
      <c r="AK114">
        <f>IF(VLOOKUP(AK$3,角色属性总表!$B:$F,5,FALSE)&gt;$AE114,0,IF(VLOOKUP(AK$3,角色属性总表!$B:$F,5,FALSE)=$AE114,AK$2,IF(AK113=1,1,AK113+AK$2)))</f>
        <v>1</v>
      </c>
    </row>
    <row r="115" spans="2:37" x14ac:dyDescent="0.15">
      <c r="B115">
        <v>112</v>
      </c>
      <c r="C115">
        <f t="shared" si="10"/>
        <v>2196</v>
      </c>
      <c r="D115">
        <f t="shared" si="11"/>
        <v>6065.9999999999936</v>
      </c>
      <c r="E115">
        <f t="shared" si="12"/>
        <v>9705.6000000000131</v>
      </c>
      <c r="F115">
        <f t="shared" si="13"/>
        <v>6066.0000000000018</v>
      </c>
      <c r="G115">
        <f t="shared" si="14"/>
        <v>4852.8000000000065</v>
      </c>
      <c r="H115">
        <f t="shared" si="14"/>
        <v>0</v>
      </c>
      <c r="J115" t="str">
        <f ca="1">LOOKUP(B115,角色间职业划分!$A$23:$B$31,角色间职业划分!$C$23:$C$32)</f>
        <v>紫</v>
      </c>
      <c r="K115">
        <f ca="1">VLOOKUP(J115,角色间职业划分!$A$14:$B$20,2,FALSE)</f>
        <v>1.4</v>
      </c>
      <c r="L115">
        <f ca="1">LOOKUP(B115,角色间职业划分!$A$24:$B$31,角色间职业划分!$E$24:$E$30)+L114</f>
        <v>1.4000000000000004</v>
      </c>
      <c r="M115">
        <f>SUM(C115:G115)/VLOOKUP(角色属性总表!$F$8,角色间职业划分!$A$14:$B$21,2,FALSE)</f>
        <v>24072.000000000011</v>
      </c>
      <c r="N115">
        <f t="shared" si="15"/>
        <v>89868.800000000047</v>
      </c>
      <c r="P115" s="9">
        <f t="shared" ca="1" si="16"/>
        <v>33700.800000000025</v>
      </c>
      <c r="Q115" s="9">
        <f t="shared" ca="1" si="17"/>
        <v>125816.32000000009</v>
      </c>
      <c r="S115" s="9">
        <f>防御值!U122</f>
        <v>1</v>
      </c>
      <c r="U115">
        <v>112</v>
      </c>
      <c r="V115">
        <f>角色属性总表!AH122</f>
        <v>2196</v>
      </c>
      <c r="W115">
        <f>角色属性总表!AO122</f>
        <v>6065.9999999999936</v>
      </c>
      <c r="X115">
        <f>角色属性总表!BB122</f>
        <v>9705.6000000000131</v>
      </c>
      <c r="Y115">
        <f>角色属性总表!BP122</f>
        <v>6066.0000000000018</v>
      </c>
      <c r="Z115">
        <f>角色属性总表!BI122</f>
        <v>4852.8000000000065</v>
      </c>
      <c r="AA115">
        <f>角色属性总表!AV122</f>
        <v>0</v>
      </c>
      <c r="AE115">
        <v>112</v>
      </c>
      <c r="AF115">
        <f>IF(VLOOKUP(AF$3,角色属性总表!$B:$F,5,FALSE)&gt;$AE115,0,IF(VLOOKUP(AF$3,角色属性总表!$B:$F,5,FALSE)=$AE115,AF$2,IF(AF114=1,1,AF114+AF$2)))</f>
        <v>1</v>
      </c>
      <c r="AG115">
        <f>IF(VLOOKUP(AG$3,角色属性总表!$B:$F,5,FALSE)&gt;$AE115,0,IF(VLOOKUP(AG$3,角色属性总表!$B:$F,5,FALSE)=$AE115,AG$2,IF(AG114=1,1,AG114+AG$2)))</f>
        <v>1</v>
      </c>
      <c r="AH115">
        <f>IF(VLOOKUP(AH$3,角色属性总表!$B:$F,5,FALSE)&gt;$AE115,0,IF(VLOOKUP(AH$3,角色属性总表!$B:$F,5,FALSE)=$AE115,AH$2,IF(AH114=1,1,AH114+AH$2)))</f>
        <v>1</v>
      </c>
      <c r="AI115">
        <f>IF(VLOOKUP(AI$3,角色属性总表!$B:$F,5,FALSE)&gt;$AE115,0,IF(VLOOKUP(AI$3,角色属性总表!$B:$F,5,FALSE)=$AE115,AI$2,IF(AI114=1,1,AI114+AI$2)))</f>
        <v>1</v>
      </c>
      <c r="AJ115">
        <f>IF(VLOOKUP(AJ$3,角色属性总表!$B:$F,5,FALSE)&gt;$AE115,0,IF(VLOOKUP(AJ$3,角色属性总表!$B:$F,5,FALSE)=$AE115,AJ$2,IF(AJ114=1,1,AJ114+AJ$2)))</f>
        <v>1</v>
      </c>
      <c r="AK115">
        <f>IF(VLOOKUP(AK$3,角色属性总表!$B:$F,5,FALSE)&gt;$AE115,0,IF(VLOOKUP(AK$3,角色属性总表!$B:$F,5,FALSE)=$AE115,AK$2,IF(AK114=1,1,AK114+AK$2)))</f>
        <v>1</v>
      </c>
    </row>
    <row r="116" spans="2:37" x14ac:dyDescent="0.15">
      <c r="B116">
        <v>113</v>
      </c>
      <c r="C116">
        <f t="shared" si="10"/>
        <v>2214</v>
      </c>
      <c r="D116">
        <f t="shared" si="11"/>
        <v>6158.9999999999945</v>
      </c>
      <c r="E116">
        <f t="shared" si="12"/>
        <v>9854.4000000000142</v>
      </c>
      <c r="F116">
        <f t="shared" si="13"/>
        <v>6159.0000000000018</v>
      </c>
      <c r="G116">
        <f t="shared" si="14"/>
        <v>4927.2000000000062</v>
      </c>
      <c r="H116">
        <f t="shared" si="14"/>
        <v>0</v>
      </c>
      <c r="J116" t="str">
        <f ca="1">LOOKUP(B116,角色间职业划分!$A$23:$B$31,角色间职业划分!$C$23:$C$32)</f>
        <v>紫</v>
      </c>
      <c r="K116">
        <f ca="1">VLOOKUP(J116,角色间职业划分!$A$14:$B$20,2,FALSE)</f>
        <v>1.4</v>
      </c>
      <c r="L116">
        <f ca="1">LOOKUP(B116,角色间职业划分!$A$24:$B$31,角色间职业划分!$E$24:$E$30)+L115</f>
        <v>1.4000000000000004</v>
      </c>
      <c r="M116">
        <f>SUM(C116:G116)/VLOOKUP(角色属性总表!$F$8,角色间职业划分!$A$14:$B$21,2,FALSE)</f>
        <v>24428.000000000011</v>
      </c>
      <c r="N116">
        <f t="shared" si="15"/>
        <v>91197.866666666712</v>
      </c>
      <c r="P116" s="9">
        <f t="shared" ca="1" si="16"/>
        <v>34199.200000000026</v>
      </c>
      <c r="Q116" s="9">
        <f t="shared" ca="1" si="17"/>
        <v>127677.01333333342</v>
      </c>
      <c r="S116" s="9">
        <f>防御值!U123</f>
        <v>1</v>
      </c>
      <c r="U116">
        <v>113</v>
      </c>
      <c r="V116">
        <f>角色属性总表!AH123</f>
        <v>2214</v>
      </c>
      <c r="W116">
        <f>角色属性总表!AO123</f>
        <v>6158.9999999999945</v>
      </c>
      <c r="X116">
        <f>角色属性总表!BB123</f>
        <v>9854.4000000000142</v>
      </c>
      <c r="Y116">
        <f>角色属性总表!BP123</f>
        <v>6159.0000000000018</v>
      </c>
      <c r="Z116">
        <f>角色属性总表!BI123</f>
        <v>4927.2000000000062</v>
      </c>
      <c r="AA116">
        <f>角色属性总表!AV123</f>
        <v>0</v>
      </c>
      <c r="AE116">
        <v>113</v>
      </c>
      <c r="AF116">
        <f>IF(VLOOKUP(AF$3,角色属性总表!$B:$F,5,FALSE)&gt;$AE116,0,IF(VLOOKUP(AF$3,角色属性总表!$B:$F,5,FALSE)=$AE116,AF$2,IF(AF115=1,1,AF115+AF$2)))</f>
        <v>1</v>
      </c>
      <c r="AG116">
        <f>IF(VLOOKUP(AG$3,角色属性总表!$B:$F,5,FALSE)&gt;$AE116,0,IF(VLOOKUP(AG$3,角色属性总表!$B:$F,5,FALSE)=$AE116,AG$2,IF(AG115=1,1,AG115+AG$2)))</f>
        <v>1</v>
      </c>
      <c r="AH116">
        <f>IF(VLOOKUP(AH$3,角色属性总表!$B:$F,5,FALSE)&gt;$AE116,0,IF(VLOOKUP(AH$3,角色属性总表!$B:$F,5,FALSE)=$AE116,AH$2,IF(AH115=1,1,AH115+AH$2)))</f>
        <v>1</v>
      </c>
      <c r="AI116">
        <f>IF(VLOOKUP(AI$3,角色属性总表!$B:$F,5,FALSE)&gt;$AE116,0,IF(VLOOKUP(AI$3,角色属性总表!$B:$F,5,FALSE)=$AE116,AI$2,IF(AI115=1,1,AI115+AI$2)))</f>
        <v>1</v>
      </c>
      <c r="AJ116">
        <f>IF(VLOOKUP(AJ$3,角色属性总表!$B:$F,5,FALSE)&gt;$AE116,0,IF(VLOOKUP(AJ$3,角色属性总表!$B:$F,5,FALSE)=$AE116,AJ$2,IF(AJ115=1,1,AJ115+AJ$2)))</f>
        <v>1</v>
      </c>
      <c r="AK116">
        <f>IF(VLOOKUP(AK$3,角色属性总表!$B:$F,5,FALSE)&gt;$AE116,0,IF(VLOOKUP(AK$3,角色属性总表!$B:$F,5,FALSE)=$AE116,AK$2,IF(AK115=1,1,AK115+AK$2)))</f>
        <v>1</v>
      </c>
    </row>
    <row r="117" spans="2:37" x14ac:dyDescent="0.15">
      <c r="B117">
        <v>114</v>
      </c>
      <c r="C117">
        <f t="shared" si="10"/>
        <v>2232</v>
      </c>
      <c r="D117">
        <f t="shared" si="11"/>
        <v>6251.9999999999936</v>
      </c>
      <c r="E117">
        <f t="shared" si="12"/>
        <v>10003.200000000013</v>
      </c>
      <c r="F117">
        <f t="shared" si="13"/>
        <v>6252.0000000000009</v>
      </c>
      <c r="G117">
        <f t="shared" si="14"/>
        <v>5001.6000000000076</v>
      </c>
      <c r="H117">
        <f t="shared" si="14"/>
        <v>0</v>
      </c>
      <c r="J117" t="str">
        <f ca="1">LOOKUP(B117,角色间职业划分!$A$23:$B$31,角色间职业划分!$C$23:$C$32)</f>
        <v>紫</v>
      </c>
      <c r="K117">
        <f ca="1">VLOOKUP(J117,角色间职业划分!$A$14:$B$20,2,FALSE)</f>
        <v>1.4</v>
      </c>
      <c r="L117">
        <f ca="1">LOOKUP(B117,角色间职业划分!$A$24:$B$31,角色间职业划分!$E$24:$E$30)+L116</f>
        <v>1.4000000000000004</v>
      </c>
      <c r="M117">
        <f>SUM(C117:G117)/VLOOKUP(角色属性总表!$F$8,角色间职业划分!$A$14:$B$21,2,FALSE)</f>
        <v>24784.000000000011</v>
      </c>
      <c r="N117">
        <f t="shared" si="15"/>
        <v>92526.933333333378</v>
      </c>
      <c r="P117" s="9">
        <f t="shared" ca="1" si="16"/>
        <v>34697.600000000028</v>
      </c>
      <c r="Q117" s="9">
        <f t="shared" ca="1" si="17"/>
        <v>129537.70666666677</v>
      </c>
      <c r="S117" s="9">
        <f>防御值!U124</f>
        <v>1</v>
      </c>
      <c r="U117">
        <v>114</v>
      </c>
      <c r="V117">
        <f>角色属性总表!AH124</f>
        <v>2232</v>
      </c>
      <c r="W117">
        <f>角色属性总表!AO124</f>
        <v>6251.9999999999936</v>
      </c>
      <c r="X117">
        <f>角色属性总表!BB124</f>
        <v>10003.200000000013</v>
      </c>
      <c r="Y117">
        <f>角色属性总表!BP124</f>
        <v>6252.0000000000009</v>
      </c>
      <c r="Z117">
        <f>角色属性总表!BI124</f>
        <v>5001.6000000000076</v>
      </c>
      <c r="AA117">
        <f>角色属性总表!AV124</f>
        <v>0</v>
      </c>
      <c r="AE117">
        <v>114</v>
      </c>
      <c r="AF117">
        <f>IF(VLOOKUP(AF$3,角色属性总表!$B:$F,5,FALSE)&gt;$AE117,0,IF(VLOOKUP(AF$3,角色属性总表!$B:$F,5,FALSE)=$AE117,AF$2,IF(AF116=1,1,AF116+AF$2)))</f>
        <v>1</v>
      </c>
      <c r="AG117">
        <f>IF(VLOOKUP(AG$3,角色属性总表!$B:$F,5,FALSE)&gt;$AE117,0,IF(VLOOKUP(AG$3,角色属性总表!$B:$F,5,FALSE)=$AE117,AG$2,IF(AG116=1,1,AG116+AG$2)))</f>
        <v>1</v>
      </c>
      <c r="AH117">
        <f>IF(VLOOKUP(AH$3,角色属性总表!$B:$F,5,FALSE)&gt;$AE117,0,IF(VLOOKUP(AH$3,角色属性总表!$B:$F,5,FALSE)=$AE117,AH$2,IF(AH116=1,1,AH116+AH$2)))</f>
        <v>1</v>
      </c>
      <c r="AI117">
        <f>IF(VLOOKUP(AI$3,角色属性总表!$B:$F,5,FALSE)&gt;$AE117,0,IF(VLOOKUP(AI$3,角色属性总表!$B:$F,5,FALSE)=$AE117,AI$2,IF(AI116=1,1,AI116+AI$2)))</f>
        <v>1</v>
      </c>
      <c r="AJ117">
        <f>IF(VLOOKUP(AJ$3,角色属性总表!$B:$F,5,FALSE)&gt;$AE117,0,IF(VLOOKUP(AJ$3,角色属性总表!$B:$F,5,FALSE)=$AE117,AJ$2,IF(AJ116=1,1,AJ116+AJ$2)))</f>
        <v>1</v>
      </c>
      <c r="AK117">
        <f>IF(VLOOKUP(AK$3,角色属性总表!$B:$F,5,FALSE)&gt;$AE117,0,IF(VLOOKUP(AK$3,角色属性总表!$B:$F,5,FALSE)=$AE117,AK$2,IF(AK116=1,1,AK116+AK$2)))</f>
        <v>1</v>
      </c>
    </row>
    <row r="118" spans="2:37" x14ac:dyDescent="0.15">
      <c r="B118">
        <v>115</v>
      </c>
      <c r="C118">
        <f t="shared" si="10"/>
        <v>2250</v>
      </c>
      <c r="D118">
        <f t="shared" si="11"/>
        <v>6344.9999999999936</v>
      </c>
      <c r="E118">
        <f t="shared" si="12"/>
        <v>10152.000000000015</v>
      </c>
      <c r="F118">
        <f t="shared" si="13"/>
        <v>6345.0000000000009</v>
      </c>
      <c r="G118">
        <f t="shared" si="14"/>
        <v>5076.0000000000073</v>
      </c>
      <c r="H118">
        <f t="shared" si="14"/>
        <v>0</v>
      </c>
      <c r="J118" t="str">
        <f ca="1">LOOKUP(B118,角色间职业划分!$A$23:$B$31,角色间职业划分!$C$23:$C$32)</f>
        <v>紫</v>
      </c>
      <c r="K118">
        <f ca="1">VLOOKUP(J118,角色间职业划分!$A$14:$B$20,2,FALSE)</f>
        <v>1.4</v>
      </c>
      <c r="L118">
        <f ca="1">LOOKUP(B118,角色间职业划分!$A$24:$B$31,角色间职业划分!$E$24:$E$30)+L117</f>
        <v>1.4000000000000004</v>
      </c>
      <c r="M118">
        <f>SUM(C118:G118)/VLOOKUP(角色属性总表!$F$8,角色间职业划分!$A$14:$B$21,2,FALSE)</f>
        <v>25140.000000000015</v>
      </c>
      <c r="N118">
        <f t="shared" si="15"/>
        <v>93856.000000000058</v>
      </c>
      <c r="P118" s="9">
        <f t="shared" ca="1" si="16"/>
        <v>35196.000000000029</v>
      </c>
      <c r="Q118" s="9">
        <f t="shared" ca="1" si="17"/>
        <v>131398.40000000011</v>
      </c>
      <c r="S118" s="9">
        <f>防御值!U125</f>
        <v>1</v>
      </c>
      <c r="U118">
        <v>115</v>
      </c>
      <c r="V118">
        <f>角色属性总表!AH125</f>
        <v>2250</v>
      </c>
      <c r="W118">
        <f>角色属性总表!AO125</f>
        <v>6344.9999999999936</v>
      </c>
      <c r="X118">
        <f>角色属性总表!BB125</f>
        <v>10152.000000000015</v>
      </c>
      <c r="Y118">
        <f>角色属性总表!BP125</f>
        <v>6345.0000000000009</v>
      </c>
      <c r="Z118">
        <f>角色属性总表!BI125</f>
        <v>5076.0000000000073</v>
      </c>
      <c r="AA118">
        <f>角色属性总表!AV125</f>
        <v>0</v>
      </c>
      <c r="AE118">
        <v>115</v>
      </c>
      <c r="AF118">
        <f>IF(VLOOKUP(AF$3,角色属性总表!$B:$F,5,FALSE)&gt;$AE118,0,IF(VLOOKUP(AF$3,角色属性总表!$B:$F,5,FALSE)=$AE118,AF$2,IF(AF117=1,1,AF117+AF$2)))</f>
        <v>1</v>
      </c>
      <c r="AG118">
        <f>IF(VLOOKUP(AG$3,角色属性总表!$B:$F,5,FALSE)&gt;$AE118,0,IF(VLOOKUP(AG$3,角色属性总表!$B:$F,5,FALSE)=$AE118,AG$2,IF(AG117=1,1,AG117+AG$2)))</f>
        <v>1</v>
      </c>
      <c r="AH118">
        <f>IF(VLOOKUP(AH$3,角色属性总表!$B:$F,5,FALSE)&gt;$AE118,0,IF(VLOOKUP(AH$3,角色属性总表!$B:$F,5,FALSE)=$AE118,AH$2,IF(AH117=1,1,AH117+AH$2)))</f>
        <v>1</v>
      </c>
      <c r="AI118">
        <f>IF(VLOOKUP(AI$3,角色属性总表!$B:$F,5,FALSE)&gt;$AE118,0,IF(VLOOKUP(AI$3,角色属性总表!$B:$F,5,FALSE)=$AE118,AI$2,IF(AI117=1,1,AI117+AI$2)))</f>
        <v>1</v>
      </c>
      <c r="AJ118">
        <f>IF(VLOOKUP(AJ$3,角色属性总表!$B:$F,5,FALSE)&gt;$AE118,0,IF(VLOOKUP(AJ$3,角色属性总表!$B:$F,5,FALSE)=$AE118,AJ$2,IF(AJ117=1,1,AJ117+AJ$2)))</f>
        <v>1</v>
      </c>
      <c r="AK118">
        <f>IF(VLOOKUP(AK$3,角色属性总表!$B:$F,5,FALSE)&gt;$AE118,0,IF(VLOOKUP(AK$3,角色属性总表!$B:$F,5,FALSE)=$AE118,AK$2,IF(AK117=1,1,AK117+AK$2)))</f>
        <v>1</v>
      </c>
    </row>
    <row r="119" spans="2:37" x14ac:dyDescent="0.15">
      <c r="B119">
        <v>116</v>
      </c>
      <c r="C119">
        <f t="shared" si="10"/>
        <v>2268</v>
      </c>
      <c r="D119">
        <f t="shared" si="11"/>
        <v>6437.9999999999927</v>
      </c>
      <c r="E119">
        <f t="shared" si="12"/>
        <v>10300.800000000016</v>
      </c>
      <c r="F119">
        <f t="shared" si="13"/>
        <v>6438</v>
      </c>
      <c r="G119">
        <f t="shared" si="14"/>
        <v>5150.4000000000078</v>
      </c>
      <c r="H119">
        <f t="shared" si="14"/>
        <v>0</v>
      </c>
      <c r="J119" t="str">
        <f ca="1">LOOKUP(B119,角色间职业划分!$A$23:$B$31,角色间职业划分!$C$23:$C$32)</f>
        <v>紫</v>
      </c>
      <c r="K119">
        <f ca="1">VLOOKUP(J119,角色间职业划分!$A$14:$B$20,2,FALSE)</f>
        <v>1.4</v>
      </c>
      <c r="L119">
        <f ca="1">LOOKUP(B119,角色间职业划分!$A$24:$B$31,角色间职业划分!$E$24:$E$30)+L118</f>
        <v>1.4000000000000004</v>
      </c>
      <c r="M119">
        <f>SUM(C119:G119)/VLOOKUP(角色属性总表!$F$8,角色间职业划分!$A$14:$B$21,2,FALSE)</f>
        <v>25496.000000000018</v>
      </c>
      <c r="N119">
        <f t="shared" si="15"/>
        <v>95185.066666666724</v>
      </c>
      <c r="P119" s="9">
        <f t="shared" ca="1" si="16"/>
        <v>35694.400000000038</v>
      </c>
      <c r="Q119" s="9">
        <f t="shared" ca="1" si="17"/>
        <v>133259.09333333344</v>
      </c>
      <c r="S119" s="9">
        <f>防御值!U126</f>
        <v>1</v>
      </c>
      <c r="U119">
        <v>116</v>
      </c>
      <c r="V119">
        <f>角色属性总表!AH126</f>
        <v>2268</v>
      </c>
      <c r="W119">
        <f>角色属性总表!AO126</f>
        <v>6437.9999999999927</v>
      </c>
      <c r="X119">
        <f>角色属性总表!BB126</f>
        <v>10300.800000000016</v>
      </c>
      <c r="Y119">
        <f>角色属性总表!BP126</f>
        <v>6438</v>
      </c>
      <c r="Z119">
        <f>角色属性总表!BI126</f>
        <v>5150.4000000000078</v>
      </c>
      <c r="AA119">
        <f>角色属性总表!AV126</f>
        <v>0</v>
      </c>
      <c r="AE119">
        <v>116</v>
      </c>
      <c r="AF119">
        <f>IF(VLOOKUP(AF$3,角色属性总表!$B:$F,5,FALSE)&gt;$AE119,0,IF(VLOOKUP(AF$3,角色属性总表!$B:$F,5,FALSE)=$AE119,AF$2,IF(AF118=1,1,AF118+AF$2)))</f>
        <v>1</v>
      </c>
      <c r="AG119">
        <f>IF(VLOOKUP(AG$3,角色属性总表!$B:$F,5,FALSE)&gt;$AE119,0,IF(VLOOKUP(AG$3,角色属性总表!$B:$F,5,FALSE)=$AE119,AG$2,IF(AG118=1,1,AG118+AG$2)))</f>
        <v>1</v>
      </c>
      <c r="AH119">
        <f>IF(VLOOKUP(AH$3,角色属性总表!$B:$F,5,FALSE)&gt;$AE119,0,IF(VLOOKUP(AH$3,角色属性总表!$B:$F,5,FALSE)=$AE119,AH$2,IF(AH118=1,1,AH118+AH$2)))</f>
        <v>1</v>
      </c>
      <c r="AI119">
        <f>IF(VLOOKUP(AI$3,角色属性总表!$B:$F,5,FALSE)&gt;$AE119,0,IF(VLOOKUP(AI$3,角色属性总表!$B:$F,5,FALSE)=$AE119,AI$2,IF(AI118=1,1,AI118+AI$2)))</f>
        <v>1</v>
      </c>
      <c r="AJ119">
        <f>IF(VLOOKUP(AJ$3,角色属性总表!$B:$F,5,FALSE)&gt;$AE119,0,IF(VLOOKUP(AJ$3,角色属性总表!$B:$F,5,FALSE)=$AE119,AJ$2,IF(AJ118=1,1,AJ118+AJ$2)))</f>
        <v>1</v>
      </c>
      <c r="AK119">
        <f>IF(VLOOKUP(AK$3,角色属性总表!$B:$F,5,FALSE)&gt;$AE119,0,IF(VLOOKUP(AK$3,角色属性总表!$B:$F,5,FALSE)=$AE119,AK$2,IF(AK118=1,1,AK118+AK$2)))</f>
        <v>1</v>
      </c>
    </row>
    <row r="120" spans="2:37" x14ac:dyDescent="0.15">
      <c r="B120">
        <v>117</v>
      </c>
      <c r="C120">
        <f t="shared" si="10"/>
        <v>2286</v>
      </c>
      <c r="D120">
        <f t="shared" si="11"/>
        <v>6530.9999999999927</v>
      </c>
      <c r="E120">
        <f t="shared" si="12"/>
        <v>10449.600000000017</v>
      </c>
      <c r="F120">
        <f t="shared" si="13"/>
        <v>6531.0000000000009</v>
      </c>
      <c r="G120">
        <f t="shared" si="14"/>
        <v>5224.8000000000084</v>
      </c>
      <c r="H120">
        <f t="shared" si="14"/>
        <v>0</v>
      </c>
      <c r="J120" t="str">
        <f ca="1">LOOKUP(B120,角色间职业划分!$A$23:$B$31,角色间职业划分!$C$23:$C$32)</f>
        <v>紫</v>
      </c>
      <c r="K120">
        <f ca="1">VLOOKUP(J120,角色间职业划分!$A$14:$B$20,2,FALSE)</f>
        <v>1.4</v>
      </c>
      <c r="L120">
        <f ca="1">LOOKUP(B120,角色间职业划分!$A$24:$B$31,角色间职业划分!$E$24:$E$30)+L119</f>
        <v>1.4000000000000004</v>
      </c>
      <c r="M120">
        <f>SUM(C120:G120)/VLOOKUP(角色属性总表!$F$8,角色间职业划分!$A$14:$B$21,2,FALSE)</f>
        <v>25852.000000000015</v>
      </c>
      <c r="N120">
        <f t="shared" si="15"/>
        <v>96514.13333333339</v>
      </c>
      <c r="P120" s="9">
        <f t="shared" ca="1" si="16"/>
        <v>36192.800000000032</v>
      </c>
      <c r="Q120" s="9">
        <f t="shared" ca="1" si="17"/>
        <v>135119.78666666677</v>
      </c>
      <c r="S120" s="9">
        <f>防御值!U127</f>
        <v>1</v>
      </c>
      <c r="U120">
        <v>117</v>
      </c>
      <c r="V120">
        <f>角色属性总表!AH127</f>
        <v>2286</v>
      </c>
      <c r="W120">
        <f>角色属性总表!AO127</f>
        <v>6530.9999999999927</v>
      </c>
      <c r="X120">
        <f>角色属性总表!BB127</f>
        <v>10449.600000000017</v>
      </c>
      <c r="Y120">
        <f>角色属性总表!BP127</f>
        <v>6531.0000000000009</v>
      </c>
      <c r="Z120">
        <f>角色属性总表!BI127</f>
        <v>5224.8000000000084</v>
      </c>
      <c r="AA120">
        <f>角色属性总表!AV127</f>
        <v>0</v>
      </c>
      <c r="AE120">
        <v>117</v>
      </c>
      <c r="AF120">
        <f>IF(VLOOKUP(AF$3,角色属性总表!$B:$F,5,FALSE)&gt;$AE120,0,IF(VLOOKUP(AF$3,角色属性总表!$B:$F,5,FALSE)=$AE120,AF$2,IF(AF119=1,1,AF119+AF$2)))</f>
        <v>1</v>
      </c>
      <c r="AG120">
        <f>IF(VLOOKUP(AG$3,角色属性总表!$B:$F,5,FALSE)&gt;$AE120,0,IF(VLOOKUP(AG$3,角色属性总表!$B:$F,5,FALSE)=$AE120,AG$2,IF(AG119=1,1,AG119+AG$2)))</f>
        <v>1</v>
      </c>
      <c r="AH120">
        <f>IF(VLOOKUP(AH$3,角色属性总表!$B:$F,5,FALSE)&gt;$AE120,0,IF(VLOOKUP(AH$3,角色属性总表!$B:$F,5,FALSE)=$AE120,AH$2,IF(AH119=1,1,AH119+AH$2)))</f>
        <v>1</v>
      </c>
      <c r="AI120">
        <f>IF(VLOOKUP(AI$3,角色属性总表!$B:$F,5,FALSE)&gt;$AE120,0,IF(VLOOKUP(AI$3,角色属性总表!$B:$F,5,FALSE)=$AE120,AI$2,IF(AI119=1,1,AI119+AI$2)))</f>
        <v>1</v>
      </c>
      <c r="AJ120">
        <f>IF(VLOOKUP(AJ$3,角色属性总表!$B:$F,5,FALSE)&gt;$AE120,0,IF(VLOOKUP(AJ$3,角色属性总表!$B:$F,5,FALSE)=$AE120,AJ$2,IF(AJ119=1,1,AJ119+AJ$2)))</f>
        <v>1</v>
      </c>
      <c r="AK120">
        <f>IF(VLOOKUP(AK$3,角色属性总表!$B:$F,5,FALSE)&gt;$AE120,0,IF(VLOOKUP(AK$3,角色属性总表!$B:$F,5,FALSE)=$AE120,AK$2,IF(AK119=1,1,AK119+AK$2)))</f>
        <v>1</v>
      </c>
    </row>
    <row r="121" spans="2:37" x14ac:dyDescent="0.15">
      <c r="B121">
        <v>118</v>
      </c>
      <c r="C121">
        <f t="shared" si="10"/>
        <v>2304</v>
      </c>
      <c r="D121">
        <f t="shared" si="11"/>
        <v>6623.9999999999927</v>
      </c>
      <c r="E121">
        <f t="shared" si="12"/>
        <v>10598.400000000016</v>
      </c>
      <c r="F121">
        <f t="shared" si="13"/>
        <v>6624</v>
      </c>
      <c r="G121">
        <f t="shared" si="14"/>
        <v>5299.200000000008</v>
      </c>
      <c r="H121">
        <f t="shared" si="14"/>
        <v>0</v>
      </c>
      <c r="J121" t="str">
        <f ca="1">LOOKUP(B121,角色间职业划分!$A$23:$B$31,角色间职业划分!$C$23:$C$32)</f>
        <v>紫</v>
      </c>
      <c r="K121">
        <f ca="1">VLOOKUP(J121,角色间职业划分!$A$14:$B$20,2,FALSE)</f>
        <v>1.4</v>
      </c>
      <c r="L121">
        <f ca="1">LOOKUP(B121,角色间职业划分!$A$24:$B$31,角色间职业划分!$E$24:$E$30)+L120</f>
        <v>1.4000000000000004</v>
      </c>
      <c r="M121">
        <f>SUM(C121:G121)/VLOOKUP(角色属性总表!$F$8,角色间职业划分!$A$14:$B$21,2,FALSE)</f>
        <v>26208.000000000015</v>
      </c>
      <c r="N121">
        <f t="shared" si="15"/>
        <v>97843.200000000041</v>
      </c>
      <c r="P121" s="9">
        <f t="shared" ca="1" si="16"/>
        <v>36691.200000000026</v>
      </c>
      <c r="Q121" s="9">
        <f t="shared" ca="1" si="17"/>
        <v>136980.4800000001</v>
      </c>
      <c r="S121" s="9">
        <f>防御值!U128</f>
        <v>1</v>
      </c>
      <c r="U121">
        <v>118</v>
      </c>
      <c r="V121">
        <f>角色属性总表!AH128</f>
        <v>2304</v>
      </c>
      <c r="W121">
        <f>角色属性总表!AO128</f>
        <v>6623.9999999999927</v>
      </c>
      <c r="X121">
        <f>角色属性总表!BB128</f>
        <v>10598.400000000016</v>
      </c>
      <c r="Y121">
        <f>角色属性总表!BP128</f>
        <v>6624</v>
      </c>
      <c r="Z121">
        <f>角色属性总表!BI128</f>
        <v>5299.200000000008</v>
      </c>
      <c r="AA121">
        <f>角色属性总表!AV128</f>
        <v>0</v>
      </c>
      <c r="AE121">
        <v>118</v>
      </c>
      <c r="AF121">
        <f>IF(VLOOKUP(AF$3,角色属性总表!$B:$F,5,FALSE)&gt;$AE121,0,IF(VLOOKUP(AF$3,角色属性总表!$B:$F,5,FALSE)=$AE121,AF$2,IF(AF120=1,1,AF120+AF$2)))</f>
        <v>1</v>
      </c>
      <c r="AG121">
        <f>IF(VLOOKUP(AG$3,角色属性总表!$B:$F,5,FALSE)&gt;$AE121,0,IF(VLOOKUP(AG$3,角色属性总表!$B:$F,5,FALSE)=$AE121,AG$2,IF(AG120=1,1,AG120+AG$2)))</f>
        <v>1</v>
      </c>
      <c r="AH121">
        <f>IF(VLOOKUP(AH$3,角色属性总表!$B:$F,5,FALSE)&gt;$AE121,0,IF(VLOOKUP(AH$3,角色属性总表!$B:$F,5,FALSE)=$AE121,AH$2,IF(AH120=1,1,AH120+AH$2)))</f>
        <v>1</v>
      </c>
      <c r="AI121">
        <f>IF(VLOOKUP(AI$3,角色属性总表!$B:$F,5,FALSE)&gt;$AE121,0,IF(VLOOKUP(AI$3,角色属性总表!$B:$F,5,FALSE)=$AE121,AI$2,IF(AI120=1,1,AI120+AI$2)))</f>
        <v>1</v>
      </c>
      <c r="AJ121">
        <f>IF(VLOOKUP(AJ$3,角色属性总表!$B:$F,5,FALSE)&gt;$AE121,0,IF(VLOOKUP(AJ$3,角色属性总表!$B:$F,5,FALSE)=$AE121,AJ$2,IF(AJ120=1,1,AJ120+AJ$2)))</f>
        <v>1</v>
      </c>
      <c r="AK121">
        <f>IF(VLOOKUP(AK$3,角色属性总表!$B:$F,5,FALSE)&gt;$AE121,0,IF(VLOOKUP(AK$3,角色属性总表!$B:$F,5,FALSE)=$AE121,AK$2,IF(AK120=1,1,AK120+AK$2)))</f>
        <v>1</v>
      </c>
    </row>
    <row r="122" spans="2:37" x14ac:dyDescent="0.15">
      <c r="B122">
        <v>119</v>
      </c>
      <c r="C122">
        <f t="shared" si="10"/>
        <v>2322</v>
      </c>
      <c r="D122">
        <f t="shared" si="11"/>
        <v>6716.9999999999918</v>
      </c>
      <c r="E122">
        <f t="shared" si="12"/>
        <v>10747.200000000017</v>
      </c>
      <c r="F122">
        <f t="shared" si="13"/>
        <v>6716.9999999999991</v>
      </c>
      <c r="G122">
        <f t="shared" si="14"/>
        <v>5373.6000000000085</v>
      </c>
      <c r="H122">
        <f t="shared" si="14"/>
        <v>0</v>
      </c>
      <c r="J122" t="str">
        <f ca="1">LOOKUP(B122,角色间职业划分!$A$23:$B$31,角色间职业划分!$C$23:$C$32)</f>
        <v>紫</v>
      </c>
      <c r="K122">
        <f ca="1">VLOOKUP(J122,角色间职业划分!$A$14:$B$20,2,FALSE)</f>
        <v>1.4</v>
      </c>
      <c r="L122">
        <f ca="1">LOOKUP(B122,角色间职业划分!$A$24:$B$31,角色间职业划分!$E$24:$E$30)+L121</f>
        <v>1.4000000000000004</v>
      </c>
      <c r="M122">
        <f>SUM(C122:G122)/VLOOKUP(角色属性总表!$F$8,角色间职业划分!$A$14:$B$21,2,FALSE)</f>
        <v>26564.000000000018</v>
      </c>
      <c r="N122">
        <f t="shared" si="15"/>
        <v>99172.266666666736</v>
      </c>
      <c r="P122" s="9">
        <f t="shared" ca="1" si="16"/>
        <v>37189.600000000035</v>
      </c>
      <c r="Q122" s="9">
        <f t="shared" ca="1" si="17"/>
        <v>138841.17333333346</v>
      </c>
      <c r="S122" s="9">
        <f>防御值!U129</f>
        <v>1</v>
      </c>
      <c r="U122">
        <v>119</v>
      </c>
      <c r="V122">
        <f>角色属性总表!AH129</f>
        <v>2322</v>
      </c>
      <c r="W122">
        <f>角色属性总表!AO129</f>
        <v>6716.9999999999918</v>
      </c>
      <c r="X122">
        <f>角色属性总表!BB129</f>
        <v>10747.200000000017</v>
      </c>
      <c r="Y122">
        <f>角色属性总表!BP129</f>
        <v>6716.9999999999991</v>
      </c>
      <c r="Z122">
        <f>角色属性总表!BI129</f>
        <v>5373.6000000000085</v>
      </c>
      <c r="AA122">
        <f>角色属性总表!AV129</f>
        <v>0</v>
      </c>
      <c r="AE122">
        <v>119</v>
      </c>
      <c r="AF122">
        <f>IF(VLOOKUP(AF$3,角色属性总表!$B:$F,5,FALSE)&gt;$AE122,0,IF(VLOOKUP(AF$3,角色属性总表!$B:$F,5,FALSE)=$AE122,AF$2,IF(AF121=1,1,AF121+AF$2)))</f>
        <v>1</v>
      </c>
      <c r="AG122">
        <f>IF(VLOOKUP(AG$3,角色属性总表!$B:$F,5,FALSE)&gt;$AE122,0,IF(VLOOKUP(AG$3,角色属性总表!$B:$F,5,FALSE)=$AE122,AG$2,IF(AG121=1,1,AG121+AG$2)))</f>
        <v>1</v>
      </c>
      <c r="AH122">
        <f>IF(VLOOKUP(AH$3,角色属性总表!$B:$F,5,FALSE)&gt;$AE122,0,IF(VLOOKUP(AH$3,角色属性总表!$B:$F,5,FALSE)=$AE122,AH$2,IF(AH121=1,1,AH121+AH$2)))</f>
        <v>1</v>
      </c>
      <c r="AI122">
        <f>IF(VLOOKUP(AI$3,角色属性总表!$B:$F,5,FALSE)&gt;$AE122,0,IF(VLOOKUP(AI$3,角色属性总表!$B:$F,5,FALSE)=$AE122,AI$2,IF(AI121=1,1,AI121+AI$2)))</f>
        <v>1</v>
      </c>
      <c r="AJ122">
        <f>IF(VLOOKUP(AJ$3,角色属性总表!$B:$F,5,FALSE)&gt;$AE122,0,IF(VLOOKUP(AJ$3,角色属性总表!$B:$F,5,FALSE)=$AE122,AJ$2,IF(AJ121=1,1,AJ121+AJ$2)))</f>
        <v>1</v>
      </c>
      <c r="AK122">
        <f>IF(VLOOKUP(AK$3,角色属性总表!$B:$F,5,FALSE)&gt;$AE122,0,IF(VLOOKUP(AK$3,角色属性总表!$B:$F,5,FALSE)=$AE122,AK$2,IF(AK121=1,1,AK121+AK$2)))</f>
        <v>1</v>
      </c>
    </row>
    <row r="123" spans="2:37" x14ac:dyDescent="0.15">
      <c r="B123">
        <v>120</v>
      </c>
      <c r="C123">
        <f t="shared" si="10"/>
        <v>2340</v>
      </c>
      <c r="D123">
        <f t="shared" si="11"/>
        <v>6809.9999999999927</v>
      </c>
      <c r="E123">
        <f t="shared" si="12"/>
        <v>10896.000000000018</v>
      </c>
      <c r="F123">
        <f t="shared" si="13"/>
        <v>6810</v>
      </c>
      <c r="G123">
        <f t="shared" si="14"/>
        <v>5448.0000000000082</v>
      </c>
      <c r="H123">
        <f t="shared" si="14"/>
        <v>0</v>
      </c>
      <c r="J123" t="str">
        <f ca="1">LOOKUP(B123,角色间职业划分!$A$23:$B$31,角色间职业划分!$C$23:$C$32)</f>
        <v>紫</v>
      </c>
      <c r="K123">
        <f ca="1">VLOOKUP(J123,角色间职业划分!$A$14:$B$20,2,FALSE)</f>
        <v>1.4</v>
      </c>
      <c r="L123">
        <f ca="1">LOOKUP(B123,角色间职业划分!$A$24:$B$31,角色间职业划分!$E$24:$E$30)+L122</f>
        <v>1.4000000000000004</v>
      </c>
      <c r="M123">
        <f>SUM(C123:G123)/VLOOKUP(角色属性总表!$F$8,角色间职业划分!$A$14:$B$21,2,FALSE)</f>
        <v>26920.000000000015</v>
      </c>
      <c r="N123">
        <f t="shared" si="15"/>
        <v>100501.33333333339</v>
      </c>
      <c r="P123" s="9">
        <f t="shared" ca="1" si="16"/>
        <v>37688.000000000029</v>
      </c>
      <c r="Q123" s="9">
        <f t="shared" ca="1" si="17"/>
        <v>140701.86666666679</v>
      </c>
      <c r="S123" s="9">
        <f>防御值!U130</f>
        <v>1</v>
      </c>
      <c r="U123">
        <v>120</v>
      </c>
      <c r="V123">
        <f>角色属性总表!AH130</f>
        <v>2340</v>
      </c>
      <c r="W123">
        <f>角色属性总表!AO130</f>
        <v>6809.9999999999927</v>
      </c>
      <c r="X123">
        <f>角色属性总表!BB130</f>
        <v>10896.000000000018</v>
      </c>
      <c r="Y123">
        <f>角色属性总表!BP130</f>
        <v>6810</v>
      </c>
      <c r="Z123">
        <f>角色属性总表!BI130</f>
        <v>5448.0000000000082</v>
      </c>
      <c r="AA123">
        <f>角色属性总表!AV130</f>
        <v>0</v>
      </c>
      <c r="AE123">
        <v>120</v>
      </c>
      <c r="AF123">
        <f>IF(VLOOKUP(AF$3,角色属性总表!$B:$F,5,FALSE)&gt;$AE123,0,IF(VLOOKUP(AF$3,角色属性总表!$B:$F,5,FALSE)=$AE123,AF$2,IF(AF122=1,1,AF122+AF$2)))</f>
        <v>1</v>
      </c>
      <c r="AG123">
        <f>IF(VLOOKUP(AG$3,角色属性总表!$B:$F,5,FALSE)&gt;$AE123,0,IF(VLOOKUP(AG$3,角色属性总表!$B:$F,5,FALSE)=$AE123,AG$2,IF(AG122=1,1,AG122+AG$2)))</f>
        <v>1</v>
      </c>
      <c r="AH123">
        <f>IF(VLOOKUP(AH$3,角色属性总表!$B:$F,5,FALSE)&gt;$AE123,0,IF(VLOOKUP(AH$3,角色属性总表!$B:$F,5,FALSE)=$AE123,AH$2,IF(AH122=1,1,AH122+AH$2)))</f>
        <v>1</v>
      </c>
      <c r="AI123">
        <f>IF(VLOOKUP(AI$3,角色属性总表!$B:$F,5,FALSE)&gt;$AE123,0,IF(VLOOKUP(AI$3,角色属性总表!$B:$F,5,FALSE)=$AE123,AI$2,IF(AI122=1,1,AI122+AI$2)))</f>
        <v>1</v>
      </c>
      <c r="AJ123">
        <f>IF(VLOOKUP(AJ$3,角色属性总表!$B:$F,5,FALSE)&gt;$AE123,0,IF(VLOOKUP(AJ$3,角色属性总表!$B:$F,5,FALSE)=$AE123,AJ$2,IF(AJ122=1,1,AJ122+AJ$2)))</f>
        <v>1</v>
      </c>
      <c r="AK123">
        <f>IF(VLOOKUP(AK$3,角色属性总表!$B:$F,5,FALSE)&gt;$AE123,0,IF(VLOOKUP(AK$3,角色属性总表!$B:$F,5,FALSE)=$AE123,AK$2,IF(AK122=1,1,AK122+AK$2)))</f>
        <v>1</v>
      </c>
    </row>
    <row r="124" spans="2:37" x14ac:dyDescent="0.15">
      <c r="B124">
        <v>121</v>
      </c>
      <c r="C124">
        <f t="shared" si="10"/>
        <v>2358</v>
      </c>
      <c r="D124">
        <f t="shared" si="11"/>
        <v>6902.9999999999918</v>
      </c>
      <c r="E124">
        <f t="shared" si="12"/>
        <v>11044.800000000017</v>
      </c>
      <c r="F124">
        <f t="shared" si="13"/>
        <v>6902.9999999999991</v>
      </c>
      <c r="G124">
        <f t="shared" si="14"/>
        <v>5522.4000000000096</v>
      </c>
      <c r="H124">
        <f t="shared" si="14"/>
        <v>0</v>
      </c>
      <c r="J124" t="str">
        <f ca="1">LOOKUP(B124,角色间职业划分!$A$23:$B$31,角色间职业划分!$C$23:$C$32)</f>
        <v>紫</v>
      </c>
      <c r="K124">
        <f ca="1">VLOOKUP(J124,角色间职业划分!$A$14:$B$20,2,FALSE)</f>
        <v>1.4</v>
      </c>
      <c r="L124">
        <f ca="1">LOOKUP(B124,角色间职业划分!$A$24:$B$31,角色间职业划分!$E$24:$E$30)+L123</f>
        <v>1.4000000000000004</v>
      </c>
      <c r="M124">
        <f>SUM(C124:G124)/VLOOKUP(角色属性总表!$F$8,角色间职业划分!$A$14:$B$21,2,FALSE)</f>
        <v>27276.000000000018</v>
      </c>
      <c r="N124">
        <f t="shared" si="15"/>
        <v>101830.40000000007</v>
      </c>
      <c r="P124" s="9">
        <f t="shared" ca="1" si="16"/>
        <v>38186.400000000038</v>
      </c>
      <c r="Q124" s="9">
        <f t="shared" ca="1" si="17"/>
        <v>142562.56000000014</v>
      </c>
      <c r="S124" s="9">
        <f>防御值!U131</f>
        <v>1</v>
      </c>
      <c r="U124">
        <v>121</v>
      </c>
      <c r="V124">
        <f>角色属性总表!AH131</f>
        <v>2358</v>
      </c>
      <c r="W124">
        <f>角色属性总表!AO131</f>
        <v>6902.9999999999918</v>
      </c>
      <c r="X124">
        <f>角色属性总表!BB131</f>
        <v>11044.800000000017</v>
      </c>
      <c r="Y124">
        <f>角色属性总表!BP131</f>
        <v>6902.9999999999991</v>
      </c>
      <c r="Z124">
        <f>角色属性总表!BI131</f>
        <v>5522.4000000000096</v>
      </c>
      <c r="AA124">
        <f>角色属性总表!AV131</f>
        <v>0</v>
      </c>
      <c r="AE124">
        <v>121</v>
      </c>
      <c r="AF124">
        <f>IF(VLOOKUP(AF$3,角色属性总表!$B:$F,5,FALSE)&gt;$AE124,0,IF(VLOOKUP(AF$3,角色属性总表!$B:$F,5,FALSE)=$AE124,AF$2,IF(AF123=1,1,AF123+AF$2)))</f>
        <v>1</v>
      </c>
      <c r="AG124">
        <f>IF(VLOOKUP(AG$3,角色属性总表!$B:$F,5,FALSE)&gt;$AE124,0,IF(VLOOKUP(AG$3,角色属性总表!$B:$F,5,FALSE)=$AE124,AG$2,IF(AG123=1,1,AG123+AG$2)))</f>
        <v>1</v>
      </c>
      <c r="AH124">
        <f>IF(VLOOKUP(AH$3,角色属性总表!$B:$F,5,FALSE)&gt;$AE124,0,IF(VLOOKUP(AH$3,角色属性总表!$B:$F,5,FALSE)=$AE124,AH$2,IF(AH123=1,1,AH123+AH$2)))</f>
        <v>1</v>
      </c>
      <c r="AI124">
        <f>IF(VLOOKUP(AI$3,角色属性总表!$B:$F,5,FALSE)&gt;$AE124,0,IF(VLOOKUP(AI$3,角色属性总表!$B:$F,5,FALSE)=$AE124,AI$2,IF(AI123=1,1,AI123+AI$2)))</f>
        <v>1</v>
      </c>
      <c r="AJ124">
        <f>IF(VLOOKUP(AJ$3,角色属性总表!$B:$F,5,FALSE)&gt;$AE124,0,IF(VLOOKUP(AJ$3,角色属性总表!$B:$F,5,FALSE)=$AE124,AJ$2,IF(AJ123=1,1,AJ123+AJ$2)))</f>
        <v>1</v>
      </c>
      <c r="AK124">
        <f>IF(VLOOKUP(AK$3,角色属性总表!$B:$F,5,FALSE)&gt;$AE124,0,IF(VLOOKUP(AK$3,角色属性总表!$B:$F,5,FALSE)=$AE124,AK$2,IF(AK123=1,1,AK123+AK$2)))</f>
        <v>1</v>
      </c>
    </row>
    <row r="125" spans="2:37" x14ac:dyDescent="0.15">
      <c r="B125">
        <v>122</v>
      </c>
      <c r="C125">
        <f t="shared" si="10"/>
        <v>2376</v>
      </c>
      <c r="D125">
        <f t="shared" si="11"/>
        <v>6995.9999999999909</v>
      </c>
      <c r="E125">
        <f t="shared" si="12"/>
        <v>11193.600000000019</v>
      </c>
      <c r="F125">
        <f t="shared" si="13"/>
        <v>6995.9999999999991</v>
      </c>
      <c r="G125">
        <f t="shared" si="14"/>
        <v>5596.8000000000093</v>
      </c>
      <c r="H125">
        <f t="shared" si="14"/>
        <v>0</v>
      </c>
      <c r="J125" t="str">
        <f ca="1">LOOKUP(B125,角色间职业划分!$A$23:$B$31,角色间职业划分!$C$23:$C$32)</f>
        <v>紫</v>
      </c>
      <c r="K125">
        <f ca="1">VLOOKUP(J125,角色间职业划分!$A$14:$B$20,2,FALSE)</f>
        <v>1.4</v>
      </c>
      <c r="L125">
        <f ca="1">LOOKUP(B125,角色间职业划分!$A$24:$B$31,角色间职业划分!$E$24:$E$30)+L124</f>
        <v>1.4000000000000004</v>
      </c>
      <c r="M125">
        <f>SUM(C125:G125)/VLOOKUP(角色属性总表!$F$8,角色间职业划分!$A$14:$B$21,2,FALSE)</f>
        <v>27632.000000000015</v>
      </c>
      <c r="N125">
        <f t="shared" si="15"/>
        <v>103159.46666666672</v>
      </c>
      <c r="P125" s="9">
        <f t="shared" ca="1" si="16"/>
        <v>38684.800000000032</v>
      </c>
      <c r="Q125" s="9">
        <f t="shared" ca="1" si="17"/>
        <v>144423.25333333344</v>
      </c>
      <c r="S125" s="9">
        <f>防御值!U132</f>
        <v>1</v>
      </c>
      <c r="U125">
        <v>122</v>
      </c>
      <c r="V125">
        <f>角色属性总表!AH132</f>
        <v>2376</v>
      </c>
      <c r="W125">
        <f>角色属性总表!AO132</f>
        <v>6995.9999999999909</v>
      </c>
      <c r="X125">
        <f>角色属性总表!BB132</f>
        <v>11193.600000000019</v>
      </c>
      <c r="Y125">
        <f>角色属性总表!BP132</f>
        <v>6995.9999999999991</v>
      </c>
      <c r="Z125">
        <f>角色属性总表!BI132</f>
        <v>5596.8000000000093</v>
      </c>
      <c r="AA125">
        <f>角色属性总表!AV132</f>
        <v>0</v>
      </c>
      <c r="AE125">
        <v>122</v>
      </c>
      <c r="AF125">
        <f>IF(VLOOKUP(AF$3,角色属性总表!$B:$F,5,FALSE)&gt;$AE125,0,IF(VLOOKUP(AF$3,角色属性总表!$B:$F,5,FALSE)=$AE125,AF$2,IF(AF124=1,1,AF124+AF$2)))</f>
        <v>1</v>
      </c>
      <c r="AG125">
        <f>IF(VLOOKUP(AG$3,角色属性总表!$B:$F,5,FALSE)&gt;$AE125,0,IF(VLOOKUP(AG$3,角色属性总表!$B:$F,5,FALSE)=$AE125,AG$2,IF(AG124=1,1,AG124+AG$2)))</f>
        <v>1</v>
      </c>
      <c r="AH125">
        <f>IF(VLOOKUP(AH$3,角色属性总表!$B:$F,5,FALSE)&gt;$AE125,0,IF(VLOOKUP(AH$3,角色属性总表!$B:$F,5,FALSE)=$AE125,AH$2,IF(AH124=1,1,AH124+AH$2)))</f>
        <v>1</v>
      </c>
      <c r="AI125">
        <f>IF(VLOOKUP(AI$3,角色属性总表!$B:$F,5,FALSE)&gt;$AE125,0,IF(VLOOKUP(AI$3,角色属性总表!$B:$F,5,FALSE)=$AE125,AI$2,IF(AI124=1,1,AI124+AI$2)))</f>
        <v>1</v>
      </c>
      <c r="AJ125">
        <f>IF(VLOOKUP(AJ$3,角色属性总表!$B:$F,5,FALSE)&gt;$AE125,0,IF(VLOOKUP(AJ$3,角色属性总表!$B:$F,5,FALSE)=$AE125,AJ$2,IF(AJ124=1,1,AJ124+AJ$2)))</f>
        <v>1</v>
      </c>
      <c r="AK125">
        <f>IF(VLOOKUP(AK$3,角色属性总表!$B:$F,5,FALSE)&gt;$AE125,0,IF(VLOOKUP(AK$3,角色属性总表!$B:$F,5,FALSE)=$AE125,AK$2,IF(AK124=1,1,AK124+AK$2)))</f>
        <v>1</v>
      </c>
    </row>
    <row r="126" spans="2:37" x14ac:dyDescent="0.15">
      <c r="B126">
        <v>123</v>
      </c>
      <c r="C126">
        <f t="shared" si="10"/>
        <v>2394</v>
      </c>
      <c r="D126">
        <f t="shared" si="11"/>
        <v>7088.9999999999918</v>
      </c>
      <c r="E126">
        <f t="shared" si="12"/>
        <v>11342.40000000002</v>
      </c>
      <c r="F126">
        <f t="shared" si="13"/>
        <v>7088.9999999999982</v>
      </c>
      <c r="G126">
        <f t="shared" si="14"/>
        <v>5671.2000000000089</v>
      </c>
      <c r="H126">
        <f t="shared" si="14"/>
        <v>0</v>
      </c>
      <c r="J126" t="str">
        <f ca="1">LOOKUP(B126,角色间职业划分!$A$23:$B$31,角色间职业划分!$C$23:$C$32)</f>
        <v>紫</v>
      </c>
      <c r="K126">
        <f ca="1">VLOOKUP(J126,角色间职业划分!$A$14:$B$20,2,FALSE)</f>
        <v>1.4</v>
      </c>
      <c r="L126">
        <f ca="1">LOOKUP(B126,角色间职业划分!$A$24:$B$31,角色间职业划分!$E$24:$E$30)+L125</f>
        <v>1.4000000000000004</v>
      </c>
      <c r="M126">
        <f>SUM(C126:G126)/VLOOKUP(角色属性总表!$F$8,角色间职业划分!$A$14:$B$21,2,FALSE)</f>
        <v>27988.000000000018</v>
      </c>
      <c r="N126">
        <f t="shared" si="15"/>
        <v>104488.5333333334</v>
      </c>
      <c r="P126" s="9">
        <f t="shared" ca="1" si="16"/>
        <v>39183.200000000033</v>
      </c>
      <c r="Q126" s="9">
        <f t="shared" ca="1" si="17"/>
        <v>146283.9466666668</v>
      </c>
      <c r="S126" s="9">
        <f>防御值!U133</f>
        <v>1</v>
      </c>
      <c r="U126">
        <v>123</v>
      </c>
      <c r="V126">
        <f>角色属性总表!AH133</f>
        <v>2394</v>
      </c>
      <c r="W126">
        <f>角色属性总表!AO133</f>
        <v>7088.9999999999918</v>
      </c>
      <c r="X126">
        <f>角色属性总表!BB133</f>
        <v>11342.40000000002</v>
      </c>
      <c r="Y126">
        <f>角色属性总表!BP133</f>
        <v>7088.9999999999982</v>
      </c>
      <c r="Z126">
        <f>角色属性总表!BI133</f>
        <v>5671.2000000000089</v>
      </c>
      <c r="AA126">
        <f>角色属性总表!AV133</f>
        <v>0</v>
      </c>
      <c r="AE126">
        <v>123</v>
      </c>
      <c r="AF126">
        <f>IF(VLOOKUP(AF$3,角色属性总表!$B:$F,5,FALSE)&gt;$AE126,0,IF(VLOOKUP(AF$3,角色属性总表!$B:$F,5,FALSE)=$AE126,AF$2,IF(AF125=1,1,AF125+AF$2)))</f>
        <v>1</v>
      </c>
      <c r="AG126">
        <f>IF(VLOOKUP(AG$3,角色属性总表!$B:$F,5,FALSE)&gt;$AE126,0,IF(VLOOKUP(AG$3,角色属性总表!$B:$F,5,FALSE)=$AE126,AG$2,IF(AG125=1,1,AG125+AG$2)))</f>
        <v>1</v>
      </c>
      <c r="AH126">
        <f>IF(VLOOKUP(AH$3,角色属性总表!$B:$F,5,FALSE)&gt;$AE126,0,IF(VLOOKUP(AH$3,角色属性总表!$B:$F,5,FALSE)=$AE126,AH$2,IF(AH125=1,1,AH125+AH$2)))</f>
        <v>1</v>
      </c>
      <c r="AI126">
        <f>IF(VLOOKUP(AI$3,角色属性总表!$B:$F,5,FALSE)&gt;$AE126,0,IF(VLOOKUP(AI$3,角色属性总表!$B:$F,5,FALSE)=$AE126,AI$2,IF(AI125=1,1,AI125+AI$2)))</f>
        <v>1</v>
      </c>
      <c r="AJ126">
        <f>IF(VLOOKUP(AJ$3,角色属性总表!$B:$F,5,FALSE)&gt;$AE126,0,IF(VLOOKUP(AJ$3,角色属性总表!$B:$F,5,FALSE)=$AE126,AJ$2,IF(AJ125=1,1,AJ125+AJ$2)))</f>
        <v>1</v>
      </c>
      <c r="AK126">
        <f>IF(VLOOKUP(AK$3,角色属性总表!$B:$F,5,FALSE)&gt;$AE126,0,IF(VLOOKUP(AK$3,角色属性总表!$B:$F,5,FALSE)=$AE126,AK$2,IF(AK125=1,1,AK125+AK$2)))</f>
        <v>1</v>
      </c>
    </row>
    <row r="127" spans="2:37" x14ac:dyDescent="0.15">
      <c r="B127">
        <v>124</v>
      </c>
      <c r="C127">
        <f t="shared" si="10"/>
        <v>2412</v>
      </c>
      <c r="D127">
        <f t="shared" si="11"/>
        <v>7181.9999999999909</v>
      </c>
      <c r="E127">
        <f t="shared" si="12"/>
        <v>11491.200000000019</v>
      </c>
      <c r="F127">
        <f t="shared" si="13"/>
        <v>7181.9999999999982</v>
      </c>
      <c r="G127">
        <f t="shared" si="14"/>
        <v>5745.6000000000104</v>
      </c>
      <c r="H127">
        <f t="shared" si="14"/>
        <v>0</v>
      </c>
      <c r="J127" t="str">
        <f ca="1">LOOKUP(B127,角色间职业划分!$A$23:$B$31,角色间职业划分!$C$23:$C$32)</f>
        <v>紫</v>
      </c>
      <c r="K127">
        <f ca="1">VLOOKUP(J127,角色间职业划分!$A$14:$B$20,2,FALSE)</f>
        <v>1.4</v>
      </c>
      <c r="L127">
        <f ca="1">LOOKUP(B127,角色间职业划分!$A$24:$B$31,角色间职业划分!$E$24:$E$30)+L126</f>
        <v>1.4000000000000004</v>
      </c>
      <c r="M127">
        <f>SUM(C127:G127)/VLOOKUP(角色属性总表!$F$8,角色间职业划分!$A$14:$B$21,2,FALSE)</f>
        <v>28344.000000000022</v>
      </c>
      <c r="N127">
        <f t="shared" si="15"/>
        <v>105817.60000000008</v>
      </c>
      <c r="P127" s="9">
        <f t="shared" ca="1" si="16"/>
        <v>39681.600000000042</v>
      </c>
      <c r="Q127" s="9">
        <f t="shared" ca="1" si="17"/>
        <v>148144.64000000016</v>
      </c>
      <c r="S127" s="9">
        <f>防御值!U134</f>
        <v>1</v>
      </c>
      <c r="U127">
        <v>124</v>
      </c>
      <c r="V127">
        <f>角色属性总表!AH134</f>
        <v>2412</v>
      </c>
      <c r="W127">
        <f>角色属性总表!AO134</f>
        <v>7181.9999999999909</v>
      </c>
      <c r="X127">
        <f>角色属性总表!BB134</f>
        <v>11491.200000000019</v>
      </c>
      <c r="Y127">
        <f>角色属性总表!BP134</f>
        <v>7181.9999999999982</v>
      </c>
      <c r="Z127">
        <f>角色属性总表!BI134</f>
        <v>5745.6000000000104</v>
      </c>
      <c r="AA127">
        <f>角色属性总表!AV134</f>
        <v>0</v>
      </c>
      <c r="AE127">
        <v>124</v>
      </c>
      <c r="AF127">
        <f>IF(VLOOKUP(AF$3,角色属性总表!$B:$F,5,FALSE)&gt;$AE127,0,IF(VLOOKUP(AF$3,角色属性总表!$B:$F,5,FALSE)=$AE127,AF$2,IF(AF126=1,1,AF126+AF$2)))</f>
        <v>1</v>
      </c>
      <c r="AG127">
        <f>IF(VLOOKUP(AG$3,角色属性总表!$B:$F,5,FALSE)&gt;$AE127,0,IF(VLOOKUP(AG$3,角色属性总表!$B:$F,5,FALSE)=$AE127,AG$2,IF(AG126=1,1,AG126+AG$2)))</f>
        <v>1</v>
      </c>
      <c r="AH127">
        <f>IF(VLOOKUP(AH$3,角色属性总表!$B:$F,5,FALSE)&gt;$AE127,0,IF(VLOOKUP(AH$3,角色属性总表!$B:$F,5,FALSE)=$AE127,AH$2,IF(AH126=1,1,AH126+AH$2)))</f>
        <v>1</v>
      </c>
      <c r="AI127">
        <f>IF(VLOOKUP(AI$3,角色属性总表!$B:$F,5,FALSE)&gt;$AE127,0,IF(VLOOKUP(AI$3,角色属性总表!$B:$F,5,FALSE)=$AE127,AI$2,IF(AI126=1,1,AI126+AI$2)))</f>
        <v>1</v>
      </c>
      <c r="AJ127">
        <f>IF(VLOOKUP(AJ$3,角色属性总表!$B:$F,5,FALSE)&gt;$AE127,0,IF(VLOOKUP(AJ$3,角色属性总表!$B:$F,5,FALSE)=$AE127,AJ$2,IF(AJ126=1,1,AJ126+AJ$2)))</f>
        <v>1</v>
      </c>
      <c r="AK127">
        <f>IF(VLOOKUP(AK$3,角色属性总表!$B:$F,5,FALSE)&gt;$AE127,0,IF(VLOOKUP(AK$3,角色属性总表!$B:$F,5,FALSE)=$AE127,AK$2,IF(AK126=1,1,AK126+AK$2)))</f>
        <v>1</v>
      </c>
    </row>
    <row r="128" spans="2:37" x14ac:dyDescent="0.15">
      <c r="B128">
        <v>125</v>
      </c>
      <c r="C128">
        <f t="shared" si="10"/>
        <v>2430</v>
      </c>
      <c r="D128">
        <f t="shared" si="11"/>
        <v>7274.9999999999909</v>
      </c>
      <c r="E128">
        <f t="shared" si="12"/>
        <v>11640.00000000002</v>
      </c>
      <c r="F128">
        <f t="shared" si="13"/>
        <v>7274.9999999999982</v>
      </c>
      <c r="G128">
        <f t="shared" si="14"/>
        <v>5820.00000000001</v>
      </c>
      <c r="H128">
        <f t="shared" si="14"/>
        <v>0</v>
      </c>
      <c r="J128" t="str">
        <f ca="1">LOOKUP(B128,角色间职业划分!$A$23:$B$31,角色间职业划分!$C$23:$C$32)</f>
        <v>紫</v>
      </c>
      <c r="K128">
        <f ca="1">VLOOKUP(J128,角色间职业划分!$A$14:$B$20,2,FALSE)</f>
        <v>1.4</v>
      </c>
      <c r="L128">
        <f ca="1">LOOKUP(B128,角色间职业划分!$A$24:$B$31,角色间职业划分!$E$24:$E$30)+L127</f>
        <v>1.4000000000000004</v>
      </c>
      <c r="M128">
        <f>SUM(C128:G128)/VLOOKUP(角色属性总表!$F$8,角色间职业划分!$A$14:$B$21,2,FALSE)</f>
        <v>28700.000000000015</v>
      </c>
      <c r="N128">
        <f t="shared" si="15"/>
        <v>107146.66666666672</v>
      </c>
      <c r="P128" s="9">
        <f t="shared" ca="1" si="16"/>
        <v>40180.000000000029</v>
      </c>
      <c r="Q128" s="9">
        <f t="shared" ca="1" si="17"/>
        <v>150005.33333333343</v>
      </c>
      <c r="S128" s="9">
        <f>防御值!U135</f>
        <v>1</v>
      </c>
      <c r="U128">
        <v>125</v>
      </c>
      <c r="V128">
        <f>角色属性总表!AH135</f>
        <v>2430</v>
      </c>
      <c r="W128">
        <f>角色属性总表!AO135</f>
        <v>7274.9999999999909</v>
      </c>
      <c r="X128">
        <f>角色属性总表!BB135</f>
        <v>11640.00000000002</v>
      </c>
      <c r="Y128">
        <f>角色属性总表!BP135</f>
        <v>7274.9999999999982</v>
      </c>
      <c r="Z128">
        <f>角色属性总表!BI135</f>
        <v>5820.00000000001</v>
      </c>
      <c r="AA128">
        <f>角色属性总表!AV135</f>
        <v>0</v>
      </c>
      <c r="AE128">
        <v>125</v>
      </c>
      <c r="AF128">
        <f>IF(VLOOKUP(AF$3,角色属性总表!$B:$F,5,FALSE)&gt;$AE128,0,IF(VLOOKUP(AF$3,角色属性总表!$B:$F,5,FALSE)=$AE128,AF$2,IF(AF127=1,1,AF127+AF$2)))</f>
        <v>1</v>
      </c>
      <c r="AG128">
        <f>IF(VLOOKUP(AG$3,角色属性总表!$B:$F,5,FALSE)&gt;$AE128,0,IF(VLOOKUP(AG$3,角色属性总表!$B:$F,5,FALSE)=$AE128,AG$2,IF(AG127=1,1,AG127+AG$2)))</f>
        <v>1</v>
      </c>
      <c r="AH128">
        <f>IF(VLOOKUP(AH$3,角色属性总表!$B:$F,5,FALSE)&gt;$AE128,0,IF(VLOOKUP(AH$3,角色属性总表!$B:$F,5,FALSE)=$AE128,AH$2,IF(AH127=1,1,AH127+AH$2)))</f>
        <v>1</v>
      </c>
      <c r="AI128">
        <f>IF(VLOOKUP(AI$3,角色属性总表!$B:$F,5,FALSE)&gt;$AE128,0,IF(VLOOKUP(AI$3,角色属性总表!$B:$F,5,FALSE)=$AE128,AI$2,IF(AI127=1,1,AI127+AI$2)))</f>
        <v>1</v>
      </c>
      <c r="AJ128">
        <f>IF(VLOOKUP(AJ$3,角色属性总表!$B:$F,5,FALSE)&gt;$AE128,0,IF(VLOOKUP(AJ$3,角色属性总表!$B:$F,5,FALSE)=$AE128,AJ$2,IF(AJ127=1,1,AJ127+AJ$2)))</f>
        <v>1</v>
      </c>
      <c r="AK128">
        <f>IF(VLOOKUP(AK$3,角色属性总表!$B:$F,5,FALSE)&gt;$AE128,0,IF(VLOOKUP(AK$3,角色属性总表!$B:$F,5,FALSE)=$AE128,AK$2,IF(AK127=1,1,AK127+AK$2)))</f>
        <v>1</v>
      </c>
    </row>
    <row r="129" spans="2:37" x14ac:dyDescent="0.15">
      <c r="B129">
        <v>126</v>
      </c>
      <c r="C129">
        <f t="shared" si="10"/>
        <v>2448</v>
      </c>
      <c r="D129">
        <f t="shared" si="11"/>
        <v>7367.9999999999909</v>
      </c>
      <c r="E129">
        <f t="shared" si="12"/>
        <v>11788.800000000021</v>
      </c>
      <c r="F129">
        <f t="shared" si="13"/>
        <v>7367.9999999999973</v>
      </c>
      <c r="G129">
        <f t="shared" si="14"/>
        <v>5894.4000000000106</v>
      </c>
      <c r="H129">
        <f t="shared" si="14"/>
        <v>0</v>
      </c>
      <c r="J129" t="str">
        <f ca="1">LOOKUP(B129,角色间职业划分!$A$23:$B$31,角色间职业划分!$C$23:$C$32)</f>
        <v>紫</v>
      </c>
      <c r="K129">
        <f ca="1">VLOOKUP(J129,角色间职业划分!$A$14:$B$20,2,FALSE)</f>
        <v>1.4</v>
      </c>
      <c r="L129">
        <f ca="1">LOOKUP(B129,角色间职业划分!$A$24:$B$31,角色间职业划分!$E$24:$E$30)+L128</f>
        <v>1.4000000000000004</v>
      </c>
      <c r="M129">
        <f>SUM(C129:G129)/VLOOKUP(角色属性总表!$F$8,角色间职业划分!$A$14:$B$21,2,FALSE)</f>
        <v>29056.000000000018</v>
      </c>
      <c r="N129">
        <f t="shared" si="15"/>
        <v>108475.73333333341</v>
      </c>
      <c r="P129" s="9">
        <f t="shared" ca="1" si="16"/>
        <v>40678.400000000038</v>
      </c>
      <c r="Q129" s="9">
        <f t="shared" ca="1" si="17"/>
        <v>151866.02666666682</v>
      </c>
      <c r="S129" s="9">
        <f>防御值!U136</f>
        <v>1</v>
      </c>
      <c r="U129">
        <v>126</v>
      </c>
      <c r="V129">
        <f>角色属性总表!AH136</f>
        <v>2448</v>
      </c>
      <c r="W129">
        <f>角色属性总表!AO136</f>
        <v>7367.9999999999909</v>
      </c>
      <c r="X129">
        <f>角色属性总表!BB136</f>
        <v>11788.800000000021</v>
      </c>
      <c r="Y129">
        <f>角色属性总表!BP136</f>
        <v>7367.9999999999973</v>
      </c>
      <c r="Z129">
        <f>角色属性总表!BI136</f>
        <v>5894.4000000000106</v>
      </c>
      <c r="AA129">
        <f>角色属性总表!AV136</f>
        <v>0</v>
      </c>
      <c r="AE129">
        <v>126</v>
      </c>
      <c r="AF129">
        <f>IF(VLOOKUP(AF$3,角色属性总表!$B:$F,5,FALSE)&gt;$AE129,0,IF(VLOOKUP(AF$3,角色属性总表!$B:$F,5,FALSE)=$AE129,AF$2,IF(AF128=1,1,AF128+AF$2)))</f>
        <v>1</v>
      </c>
      <c r="AG129">
        <f>IF(VLOOKUP(AG$3,角色属性总表!$B:$F,5,FALSE)&gt;$AE129,0,IF(VLOOKUP(AG$3,角色属性总表!$B:$F,5,FALSE)=$AE129,AG$2,IF(AG128=1,1,AG128+AG$2)))</f>
        <v>1</v>
      </c>
      <c r="AH129">
        <f>IF(VLOOKUP(AH$3,角色属性总表!$B:$F,5,FALSE)&gt;$AE129,0,IF(VLOOKUP(AH$3,角色属性总表!$B:$F,5,FALSE)=$AE129,AH$2,IF(AH128=1,1,AH128+AH$2)))</f>
        <v>1</v>
      </c>
      <c r="AI129">
        <f>IF(VLOOKUP(AI$3,角色属性总表!$B:$F,5,FALSE)&gt;$AE129,0,IF(VLOOKUP(AI$3,角色属性总表!$B:$F,5,FALSE)=$AE129,AI$2,IF(AI128=1,1,AI128+AI$2)))</f>
        <v>1</v>
      </c>
      <c r="AJ129">
        <f>IF(VLOOKUP(AJ$3,角色属性总表!$B:$F,5,FALSE)&gt;$AE129,0,IF(VLOOKUP(AJ$3,角色属性总表!$B:$F,5,FALSE)=$AE129,AJ$2,IF(AJ128=1,1,AJ128+AJ$2)))</f>
        <v>1</v>
      </c>
      <c r="AK129">
        <f>IF(VLOOKUP(AK$3,角色属性总表!$B:$F,5,FALSE)&gt;$AE129,0,IF(VLOOKUP(AK$3,角色属性总表!$B:$F,5,FALSE)=$AE129,AK$2,IF(AK128=1,1,AK128+AK$2)))</f>
        <v>1</v>
      </c>
    </row>
    <row r="130" spans="2:37" x14ac:dyDescent="0.15">
      <c r="B130">
        <v>127</v>
      </c>
      <c r="C130">
        <f t="shared" si="10"/>
        <v>2466</v>
      </c>
      <c r="D130">
        <f t="shared" si="11"/>
        <v>7460.99999999999</v>
      </c>
      <c r="E130">
        <f t="shared" si="12"/>
        <v>11937.60000000002</v>
      </c>
      <c r="F130">
        <f t="shared" si="13"/>
        <v>7460.9999999999982</v>
      </c>
      <c r="G130">
        <f t="shared" si="14"/>
        <v>5968.8000000000102</v>
      </c>
      <c r="H130">
        <f t="shared" si="14"/>
        <v>0</v>
      </c>
      <c r="J130" t="str">
        <f ca="1">LOOKUP(B130,角色间职业划分!$A$23:$B$31,角色间职业划分!$C$23:$C$32)</f>
        <v>紫</v>
      </c>
      <c r="K130">
        <f ca="1">VLOOKUP(J130,角色间职业划分!$A$14:$B$20,2,FALSE)</f>
        <v>1.4</v>
      </c>
      <c r="L130">
        <f ca="1">LOOKUP(B130,角色间职业划分!$A$24:$B$31,角色间职业划分!$E$24:$E$30)+L129</f>
        <v>1.4000000000000004</v>
      </c>
      <c r="M130">
        <f>SUM(C130:G130)/VLOOKUP(角色属性总表!$F$8,角色间职业划分!$A$14:$B$21,2,FALSE)</f>
        <v>29412.000000000015</v>
      </c>
      <c r="N130">
        <f t="shared" si="15"/>
        <v>109804.80000000006</v>
      </c>
      <c r="P130" s="9">
        <f t="shared" ca="1" si="16"/>
        <v>41176.800000000032</v>
      </c>
      <c r="Q130" s="9">
        <f t="shared" ca="1" si="17"/>
        <v>153726.72000000012</v>
      </c>
      <c r="S130" s="9">
        <f>防御值!U137</f>
        <v>1</v>
      </c>
      <c r="U130">
        <v>127</v>
      </c>
      <c r="V130">
        <f>角色属性总表!AH137</f>
        <v>2466</v>
      </c>
      <c r="W130">
        <f>角色属性总表!AO137</f>
        <v>7460.99999999999</v>
      </c>
      <c r="X130">
        <f>角色属性总表!BB137</f>
        <v>11937.60000000002</v>
      </c>
      <c r="Y130">
        <f>角色属性总表!BP137</f>
        <v>7460.9999999999982</v>
      </c>
      <c r="Z130">
        <f>角色属性总表!BI137</f>
        <v>5968.8000000000102</v>
      </c>
      <c r="AA130">
        <f>角色属性总表!AV137</f>
        <v>0</v>
      </c>
      <c r="AE130">
        <v>127</v>
      </c>
      <c r="AF130">
        <f>IF(VLOOKUP(AF$3,角色属性总表!$B:$F,5,FALSE)&gt;$AE130,0,IF(VLOOKUP(AF$3,角色属性总表!$B:$F,5,FALSE)=$AE130,AF$2,IF(AF129=1,1,AF129+AF$2)))</f>
        <v>1</v>
      </c>
      <c r="AG130">
        <f>IF(VLOOKUP(AG$3,角色属性总表!$B:$F,5,FALSE)&gt;$AE130,0,IF(VLOOKUP(AG$3,角色属性总表!$B:$F,5,FALSE)=$AE130,AG$2,IF(AG129=1,1,AG129+AG$2)))</f>
        <v>1</v>
      </c>
      <c r="AH130">
        <f>IF(VLOOKUP(AH$3,角色属性总表!$B:$F,5,FALSE)&gt;$AE130,0,IF(VLOOKUP(AH$3,角色属性总表!$B:$F,5,FALSE)=$AE130,AH$2,IF(AH129=1,1,AH129+AH$2)))</f>
        <v>1</v>
      </c>
      <c r="AI130">
        <f>IF(VLOOKUP(AI$3,角色属性总表!$B:$F,5,FALSE)&gt;$AE130,0,IF(VLOOKUP(AI$3,角色属性总表!$B:$F,5,FALSE)=$AE130,AI$2,IF(AI129=1,1,AI129+AI$2)))</f>
        <v>1</v>
      </c>
      <c r="AJ130">
        <f>IF(VLOOKUP(AJ$3,角色属性总表!$B:$F,5,FALSE)&gt;$AE130,0,IF(VLOOKUP(AJ$3,角色属性总表!$B:$F,5,FALSE)=$AE130,AJ$2,IF(AJ129=1,1,AJ129+AJ$2)))</f>
        <v>1</v>
      </c>
      <c r="AK130">
        <f>IF(VLOOKUP(AK$3,角色属性总表!$B:$F,5,FALSE)&gt;$AE130,0,IF(VLOOKUP(AK$3,角色属性总表!$B:$F,5,FALSE)=$AE130,AK$2,IF(AK129=1,1,AK129+AK$2)))</f>
        <v>1</v>
      </c>
    </row>
    <row r="131" spans="2:37" x14ac:dyDescent="0.15">
      <c r="B131">
        <v>128</v>
      </c>
      <c r="C131">
        <f t="shared" si="10"/>
        <v>2484</v>
      </c>
      <c r="D131">
        <f t="shared" si="11"/>
        <v>7553.9999999999909</v>
      </c>
      <c r="E131">
        <f t="shared" si="12"/>
        <v>12086.400000000021</v>
      </c>
      <c r="F131">
        <f t="shared" si="13"/>
        <v>7553.9999999999991</v>
      </c>
      <c r="G131">
        <f t="shared" si="14"/>
        <v>6043.2000000000107</v>
      </c>
      <c r="H131">
        <f t="shared" si="14"/>
        <v>0</v>
      </c>
      <c r="J131" t="str">
        <f ca="1">LOOKUP(B131,角色间职业划分!$A$23:$B$31,角色间职业划分!$C$23:$C$32)</f>
        <v>紫</v>
      </c>
      <c r="K131">
        <f ca="1">VLOOKUP(J131,角色间职业划分!$A$14:$B$20,2,FALSE)</f>
        <v>1.4</v>
      </c>
      <c r="L131">
        <f ca="1">LOOKUP(B131,角色间职业划分!$A$24:$B$31,角色间职业划分!$E$24:$E$30)+L130</f>
        <v>1.4000000000000004</v>
      </c>
      <c r="M131">
        <f>SUM(C131:G131)/VLOOKUP(角色属性总表!$F$8,角色间职业划分!$A$14:$B$21,2,FALSE)</f>
        <v>29768.000000000018</v>
      </c>
      <c r="N131">
        <f t="shared" si="15"/>
        <v>111133.86666666674</v>
      </c>
      <c r="P131" s="9">
        <f t="shared" ca="1" si="16"/>
        <v>41675.200000000033</v>
      </c>
      <c r="Q131" s="9">
        <f t="shared" ca="1" si="17"/>
        <v>155587.41333333348</v>
      </c>
      <c r="S131" s="9">
        <f>防御值!U138</f>
        <v>1</v>
      </c>
      <c r="U131">
        <v>128</v>
      </c>
      <c r="V131">
        <f>角色属性总表!AH138</f>
        <v>2484</v>
      </c>
      <c r="W131">
        <f>角色属性总表!AO138</f>
        <v>7553.9999999999909</v>
      </c>
      <c r="X131">
        <f>角色属性总表!BB138</f>
        <v>12086.400000000021</v>
      </c>
      <c r="Y131">
        <f>角色属性总表!BP138</f>
        <v>7553.9999999999991</v>
      </c>
      <c r="Z131">
        <f>角色属性总表!BI138</f>
        <v>6043.2000000000107</v>
      </c>
      <c r="AA131">
        <f>角色属性总表!AV138</f>
        <v>0</v>
      </c>
      <c r="AE131">
        <v>128</v>
      </c>
      <c r="AF131">
        <f>IF(VLOOKUP(AF$3,角色属性总表!$B:$F,5,FALSE)&gt;$AE131,0,IF(VLOOKUP(AF$3,角色属性总表!$B:$F,5,FALSE)=$AE131,AF$2,IF(AF130=1,1,AF130+AF$2)))</f>
        <v>1</v>
      </c>
      <c r="AG131">
        <f>IF(VLOOKUP(AG$3,角色属性总表!$B:$F,5,FALSE)&gt;$AE131,0,IF(VLOOKUP(AG$3,角色属性总表!$B:$F,5,FALSE)=$AE131,AG$2,IF(AG130=1,1,AG130+AG$2)))</f>
        <v>1</v>
      </c>
      <c r="AH131">
        <f>IF(VLOOKUP(AH$3,角色属性总表!$B:$F,5,FALSE)&gt;$AE131,0,IF(VLOOKUP(AH$3,角色属性总表!$B:$F,5,FALSE)=$AE131,AH$2,IF(AH130=1,1,AH130+AH$2)))</f>
        <v>1</v>
      </c>
      <c r="AI131">
        <f>IF(VLOOKUP(AI$3,角色属性总表!$B:$F,5,FALSE)&gt;$AE131,0,IF(VLOOKUP(AI$3,角色属性总表!$B:$F,5,FALSE)=$AE131,AI$2,IF(AI130=1,1,AI130+AI$2)))</f>
        <v>1</v>
      </c>
      <c r="AJ131">
        <f>IF(VLOOKUP(AJ$3,角色属性总表!$B:$F,5,FALSE)&gt;$AE131,0,IF(VLOOKUP(AJ$3,角色属性总表!$B:$F,5,FALSE)=$AE131,AJ$2,IF(AJ130=1,1,AJ130+AJ$2)))</f>
        <v>1</v>
      </c>
      <c r="AK131">
        <f>IF(VLOOKUP(AK$3,角色属性总表!$B:$F,5,FALSE)&gt;$AE131,0,IF(VLOOKUP(AK$3,角色属性总表!$B:$F,5,FALSE)=$AE131,AK$2,IF(AK130=1,1,AK130+AK$2)))</f>
        <v>1</v>
      </c>
    </row>
    <row r="132" spans="2:37" x14ac:dyDescent="0.15">
      <c r="B132">
        <v>129</v>
      </c>
      <c r="C132">
        <f t="shared" si="10"/>
        <v>2502</v>
      </c>
      <c r="D132">
        <f t="shared" si="11"/>
        <v>7646.9999999999918</v>
      </c>
      <c r="E132">
        <f t="shared" si="12"/>
        <v>12235.200000000023</v>
      </c>
      <c r="F132">
        <f t="shared" si="13"/>
        <v>7647</v>
      </c>
      <c r="G132">
        <f t="shared" si="14"/>
        <v>6117.6000000000113</v>
      </c>
      <c r="H132">
        <f t="shared" si="14"/>
        <v>0</v>
      </c>
      <c r="J132" t="str">
        <f ca="1">LOOKUP(B132,角色间职业划分!$A$23:$B$31,角色间职业划分!$C$23:$C$32)</f>
        <v>紫</v>
      </c>
      <c r="K132">
        <f ca="1">VLOOKUP(J132,角色间职业划分!$A$14:$B$20,2,FALSE)</f>
        <v>1.4</v>
      </c>
      <c r="L132">
        <f ca="1">LOOKUP(B132,角色间职业划分!$A$24:$B$31,角色间职业划分!$E$24:$E$30)+L131</f>
        <v>1.4000000000000004</v>
      </c>
      <c r="M132">
        <f>SUM(C132:G132)/VLOOKUP(角色属性总表!$F$8,角色间职业划分!$A$14:$B$21,2,FALSE)</f>
        <v>30124.000000000022</v>
      </c>
      <c r="N132">
        <f t="shared" si="15"/>
        <v>112462.93333333342</v>
      </c>
      <c r="P132" s="9">
        <f t="shared" ca="1" si="16"/>
        <v>42173.600000000042</v>
      </c>
      <c r="Q132" s="9">
        <f t="shared" ca="1" si="17"/>
        <v>157448.10666666683</v>
      </c>
      <c r="S132" s="9">
        <f>防御值!U139</f>
        <v>1</v>
      </c>
      <c r="U132">
        <v>129</v>
      </c>
      <c r="V132">
        <f>角色属性总表!AH139</f>
        <v>2502</v>
      </c>
      <c r="W132">
        <f>角色属性总表!AO139</f>
        <v>7646.9999999999918</v>
      </c>
      <c r="X132">
        <f>角色属性总表!BB139</f>
        <v>12235.200000000023</v>
      </c>
      <c r="Y132">
        <f>角色属性总表!BP139</f>
        <v>7647</v>
      </c>
      <c r="Z132">
        <f>角色属性总表!BI139</f>
        <v>6117.6000000000113</v>
      </c>
      <c r="AA132">
        <f>角色属性总表!AV139</f>
        <v>0</v>
      </c>
      <c r="AE132">
        <v>129</v>
      </c>
      <c r="AF132">
        <f>IF(VLOOKUP(AF$3,角色属性总表!$B:$F,5,FALSE)&gt;$AE132,0,IF(VLOOKUP(AF$3,角色属性总表!$B:$F,5,FALSE)=$AE132,AF$2,IF(AF131=1,1,AF131+AF$2)))</f>
        <v>1</v>
      </c>
      <c r="AG132">
        <f>IF(VLOOKUP(AG$3,角色属性总表!$B:$F,5,FALSE)&gt;$AE132,0,IF(VLOOKUP(AG$3,角色属性总表!$B:$F,5,FALSE)=$AE132,AG$2,IF(AG131=1,1,AG131+AG$2)))</f>
        <v>1</v>
      </c>
      <c r="AH132">
        <f>IF(VLOOKUP(AH$3,角色属性总表!$B:$F,5,FALSE)&gt;$AE132,0,IF(VLOOKUP(AH$3,角色属性总表!$B:$F,5,FALSE)=$AE132,AH$2,IF(AH131=1,1,AH131+AH$2)))</f>
        <v>1</v>
      </c>
      <c r="AI132">
        <f>IF(VLOOKUP(AI$3,角色属性总表!$B:$F,5,FALSE)&gt;$AE132,0,IF(VLOOKUP(AI$3,角色属性总表!$B:$F,5,FALSE)=$AE132,AI$2,IF(AI131=1,1,AI131+AI$2)))</f>
        <v>1</v>
      </c>
      <c r="AJ132">
        <f>IF(VLOOKUP(AJ$3,角色属性总表!$B:$F,5,FALSE)&gt;$AE132,0,IF(VLOOKUP(AJ$3,角色属性总表!$B:$F,5,FALSE)=$AE132,AJ$2,IF(AJ131=1,1,AJ131+AJ$2)))</f>
        <v>1</v>
      </c>
      <c r="AK132">
        <f>IF(VLOOKUP(AK$3,角色属性总表!$B:$F,5,FALSE)&gt;$AE132,0,IF(VLOOKUP(AK$3,角色属性总表!$B:$F,5,FALSE)=$AE132,AK$2,IF(AK131=1,1,AK131+AK$2)))</f>
        <v>1</v>
      </c>
    </row>
    <row r="133" spans="2:37" x14ac:dyDescent="0.15">
      <c r="B133">
        <v>130</v>
      </c>
      <c r="C133">
        <f t="shared" ref="C133:C153" si="18">V133*AF133</f>
        <v>2520</v>
      </c>
      <c r="D133">
        <f t="shared" ref="D133:D153" si="19">W133*AG133</f>
        <v>7739.9999999999918</v>
      </c>
      <c r="E133">
        <f t="shared" ref="E133:E153" si="20">X133*AH133</f>
        <v>12384.000000000024</v>
      </c>
      <c r="F133">
        <f t="shared" ref="F133:F153" si="21">Y133*AI133</f>
        <v>7740</v>
      </c>
      <c r="G133">
        <f t="shared" ref="G133:H153" si="22">Z133*AJ133</f>
        <v>6192.0000000000109</v>
      </c>
      <c r="H133">
        <f t="shared" si="22"/>
        <v>0</v>
      </c>
      <c r="J133" t="str">
        <f ca="1">LOOKUP(B133,角色间职业划分!$A$23:$B$31,角色间职业划分!$C$23:$C$32)</f>
        <v>紫</v>
      </c>
      <c r="K133">
        <f ca="1">VLOOKUP(J133,角色间职业划分!$A$14:$B$20,2,FALSE)</f>
        <v>1.4</v>
      </c>
      <c r="L133">
        <f ca="1">LOOKUP(B133,角色间职业划分!$A$24:$B$31,角色间职业划分!$E$24:$E$30)+L132</f>
        <v>1.4000000000000004</v>
      </c>
      <c r="M133">
        <f>SUM(C133:G133)/VLOOKUP(角色属性总表!$F$8,角色间职业划分!$A$14:$B$21,2,FALSE)</f>
        <v>30480.000000000025</v>
      </c>
      <c r="N133">
        <f t="shared" ref="N133:N153" si="23">M133/M$2*N$2</f>
        <v>113792.00000000009</v>
      </c>
      <c r="P133" s="9">
        <f t="shared" ref="P133:P153" ca="1" si="24">M133*L133*S133</f>
        <v>42672.000000000044</v>
      </c>
      <c r="Q133" s="9">
        <f t="shared" ref="Q133:Q153" ca="1" si="25">N133*L133</f>
        <v>159308.80000000016</v>
      </c>
      <c r="S133" s="9">
        <f>防御值!U140</f>
        <v>1</v>
      </c>
      <c r="U133">
        <v>130</v>
      </c>
      <c r="V133">
        <f>角色属性总表!AH140</f>
        <v>2520</v>
      </c>
      <c r="W133">
        <f>角色属性总表!AO140</f>
        <v>7739.9999999999918</v>
      </c>
      <c r="X133">
        <f>角色属性总表!BB140</f>
        <v>12384.000000000024</v>
      </c>
      <c r="Y133">
        <f>角色属性总表!BP140</f>
        <v>7740</v>
      </c>
      <c r="Z133">
        <f>角色属性总表!BI140</f>
        <v>6192.0000000000109</v>
      </c>
      <c r="AA133">
        <f>角色属性总表!AV140</f>
        <v>0</v>
      </c>
      <c r="AE133">
        <v>130</v>
      </c>
      <c r="AF133">
        <f>IF(VLOOKUP(AF$3,角色属性总表!$B:$F,5,FALSE)&gt;$AE133,0,IF(VLOOKUP(AF$3,角色属性总表!$B:$F,5,FALSE)=$AE133,AF$2,IF(AF132=1,1,AF132+AF$2)))</f>
        <v>1</v>
      </c>
      <c r="AG133">
        <f>IF(VLOOKUP(AG$3,角色属性总表!$B:$F,5,FALSE)&gt;$AE133,0,IF(VLOOKUP(AG$3,角色属性总表!$B:$F,5,FALSE)=$AE133,AG$2,IF(AG132=1,1,AG132+AG$2)))</f>
        <v>1</v>
      </c>
      <c r="AH133">
        <f>IF(VLOOKUP(AH$3,角色属性总表!$B:$F,5,FALSE)&gt;$AE133,0,IF(VLOOKUP(AH$3,角色属性总表!$B:$F,5,FALSE)=$AE133,AH$2,IF(AH132=1,1,AH132+AH$2)))</f>
        <v>1</v>
      </c>
      <c r="AI133">
        <f>IF(VLOOKUP(AI$3,角色属性总表!$B:$F,5,FALSE)&gt;$AE133,0,IF(VLOOKUP(AI$3,角色属性总表!$B:$F,5,FALSE)=$AE133,AI$2,IF(AI132=1,1,AI132+AI$2)))</f>
        <v>1</v>
      </c>
      <c r="AJ133">
        <f>IF(VLOOKUP(AJ$3,角色属性总表!$B:$F,5,FALSE)&gt;$AE133,0,IF(VLOOKUP(AJ$3,角色属性总表!$B:$F,5,FALSE)=$AE133,AJ$2,IF(AJ132=1,1,AJ132+AJ$2)))</f>
        <v>1</v>
      </c>
      <c r="AK133">
        <f>IF(VLOOKUP(AK$3,角色属性总表!$B:$F,5,FALSE)&gt;$AE133,0,IF(VLOOKUP(AK$3,角色属性总表!$B:$F,5,FALSE)=$AE133,AK$2,IF(AK132=1,1,AK132+AK$2)))</f>
        <v>1</v>
      </c>
    </row>
    <row r="134" spans="2:37" x14ac:dyDescent="0.15">
      <c r="B134">
        <v>131</v>
      </c>
      <c r="C134">
        <f t="shared" si="18"/>
        <v>2538</v>
      </c>
      <c r="D134">
        <f t="shared" si="19"/>
        <v>7832.9999999999918</v>
      </c>
      <c r="E134">
        <f t="shared" si="20"/>
        <v>12532.800000000023</v>
      </c>
      <c r="F134">
        <f t="shared" si="21"/>
        <v>7833</v>
      </c>
      <c r="G134">
        <f t="shared" si="22"/>
        <v>6266.4000000000124</v>
      </c>
      <c r="H134">
        <f t="shared" si="22"/>
        <v>0</v>
      </c>
      <c r="J134" t="str">
        <f ca="1">LOOKUP(B134,角色间职业划分!$A$23:$B$31,角色间职业划分!$C$23:$C$32)</f>
        <v>紫</v>
      </c>
      <c r="K134">
        <f ca="1">VLOOKUP(J134,角色间职业划分!$A$14:$B$20,2,FALSE)</f>
        <v>1.4</v>
      </c>
      <c r="L134">
        <f ca="1">LOOKUP(B134,角色间职业划分!$A$24:$B$31,角色间职业划分!$E$24:$E$30)+L133</f>
        <v>1.4000000000000004</v>
      </c>
      <c r="M134">
        <f>SUM(C134:G134)/VLOOKUP(角色属性总表!$F$8,角色间职业划分!$A$14:$B$21,2,FALSE)</f>
        <v>30836.000000000022</v>
      </c>
      <c r="N134">
        <f t="shared" si="23"/>
        <v>115121.06666666674</v>
      </c>
      <c r="P134" s="9">
        <f t="shared" ca="1" si="24"/>
        <v>43170.400000000045</v>
      </c>
      <c r="Q134" s="9">
        <f t="shared" ca="1" si="25"/>
        <v>161169.49333333346</v>
      </c>
      <c r="S134" s="9">
        <f>防御值!U141</f>
        <v>1</v>
      </c>
      <c r="U134">
        <v>131</v>
      </c>
      <c r="V134">
        <f>角色属性总表!AH141</f>
        <v>2538</v>
      </c>
      <c r="W134">
        <f>角色属性总表!AO141</f>
        <v>7832.9999999999918</v>
      </c>
      <c r="X134">
        <f>角色属性总表!BB141</f>
        <v>12532.800000000023</v>
      </c>
      <c r="Y134">
        <f>角色属性总表!BP141</f>
        <v>7833</v>
      </c>
      <c r="Z134">
        <f>角色属性总表!BI141</f>
        <v>6266.4000000000124</v>
      </c>
      <c r="AA134">
        <f>角色属性总表!AV141</f>
        <v>0</v>
      </c>
      <c r="AE134">
        <v>131</v>
      </c>
      <c r="AF134">
        <f>IF(VLOOKUP(AF$3,角色属性总表!$B:$F,5,FALSE)&gt;$AE134,0,IF(VLOOKUP(AF$3,角色属性总表!$B:$F,5,FALSE)=$AE134,AF$2,IF(AF133=1,1,AF133+AF$2)))</f>
        <v>1</v>
      </c>
      <c r="AG134">
        <f>IF(VLOOKUP(AG$3,角色属性总表!$B:$F,5,FALSE)&gt;$AE134,0,IF(VLOOKUP(AG$3,角色属性总表!$B:$F,5,FALSE)=$AE134,AG$2,IF(AG133=1,1,AG133+AG$2)))</f>
        <v>1</v>
      </c>
      <c r="AH134">
        <f>IF(VLOOKUP(AH$3,角色属性总表!$B:$F,5,FALSE)&gt;$AE134,0,IF(VLOOKUP(AH$3,角色属性总表!$B:$F,5,FALSE)=$AE134,AH$2,IF(AH133=1,1,AH133+AH$2)))</f>
        <v>1</v>
      </c>
      <c r="AI134">
        <f>IF(VLOOKUP(AI$3,角色属性总表!$B:$F,5,FALSE)&gt;$AE134,0,IF(VLOOKUP(AI$3,角色属性总表!$B:$F,5,FALSE)=$AE134,AI$2,IF(AI133=1,1,AI133+AI$2)))</f>
        <v>1</v>
      </c>
      <c r="AJ134">
        <f>IF(VLOOKUP(AJ$3,角色属性总表!$B:$F,5,FALSE)&gt;$AE134,0,IF(VLOOKUP(AJ$3,角色属性总表!$B:$F,5,FALSE)=$AE134,AJ$2,IF(AJ133=1,1,AJ133+AJ$2)))</f>
        <v>1</v>
      </c>
      <c r="AK134">
        <f>IF(VLOOKUP(AK$3,角色属性总表!$B:$F,5,FALSE)&gt;$AE134,0,IF(VLOOKUP(AK$3,角色属性总表!$B:$F,5,FALSE)=$AE134,AK$2,IF(AK133=1,1,AK133+AK$2)))</f>
        <v>1</v>
      </c>
    </row>
    <row r="135" spans="2:37" x14ac:dyDescent="0.15">
      <c r="B135">
        <v>132</v>
      </c>
      <c r="C135">
        <f t="shared" si="18"/>
        <v>2556</v>
      </c>
      <c r="D135">
        <f t="shared" si="19"/>
        <v>7925.9999999999927</v>
      </c>
      <c r="E135">
        <f t="shared" si="20"/>
        <v>12681.600000000024</v>
      </c>
      <c r="F135">
        <f t="shared" si="21"/>
        <v>7926.0000000000009</v>
      </c>
      <c r="G135">
        <f t="shared" si="22"/>
        <v>6340.800000000012</v>
      </c>
      <c r="H135">
        <f t="shared" si="22"/>
        <v>0</v>
      </c>
      <c r="J135" t="str">
        <f ca="1">LOOKUP(B135,角色间职业划分!$A$23:$B$31,角色间职业划分!$C$23:$C$32)</f>
        <v>紫</v>
      </c>
      <c r="K135">
        <f ca="1">VLOOKUP(J135,角色间职业划分!$A$14:$B$20,2,FALSE)</f>
        <v>1.4</v>
      </c>
      <c r="L135">
        <f ca="1">LOOKUP(B135,角色间职业划分!$A$24:$B$31,角色间职业划分!$E$24:$E$30)+L134</f>
        <v>1.4000000000000004</v>
      </c>
      <c r="M135">
        <f>SUM(C135:G135)/VLOOKUP(角色属性总表!$F$8,角色间职业划分!$A$14:$B$21,2,FALSE)</f>
        <v>31192.000000000025</v>
      </c>
      <c r="N135">
        <f t="shared" si="23"/>
        <v>116450.13333333342</v>
      </c>
      <c r="P135" s="9">
        <f t="shared" ca="1" si="24"/>
        <v>43668.800000000047</v>
      </c>
      <c r="Q135" s="9">
        <f t="shared" ca="1" si="25"/>
        <v>163030.18666666682</v>
      </c>
      <c r="S135" s="9">
        <f>防御值!U142</f>
        <v>1</v>
      </c>
      <c r="U135">
        <v>132</v>
      </c>
      <c r="V135">
        <f>角色属性总表!AH142</f>
        <v>2556</v>
      </c>
      <c r="W135">
        <f>角色属性总表!AO142</f>
        <v>7925.9999999999927</v>
      </c>
      <c r="X135">
        <f>角色属性总表!BB142</f>
        <v>12681.600000000024</v>
      </c>
      <c r="Y135">
        <f>角色属性总表!BP142</f>
        <v>7926.0000000000009</v>
      </c>
      <c r="Z135">
        <f>角色属性总表!BI142</f>
        <v>6340.800000000012</v>
      </c>
      <c r="AA135">
        <f>角色属性总表!AV142</f>
        <v>0</v>
      </c>
      <c r="AE135">
        <v>132</v>
      </c>
      <c r="AF135">
        <f>IF(VLOOKUP(AF$3,角色属性总表!$B:$F,5,FALSE)&gt;$AE135,0,IF(VLOOKUP(AF$3,角色属性总表!$B:$F,5,FALSE)=$AE135,AF$2,IF(AF134=1,1,AF134+AF$2)))</f>
        <v>1</v>
      </c>
      <c r="AG135">
        <f>IF(VLOOKUP(AG$3,角色属性总表!$B:$F,5,FALSE)&gt;$AE135,0,IF(VLOOKUP(AG$3,角色属性总表!$B:$F,5,FALSE)=$AE135,AG$2,IF(AG134=1,1,AG134+AG$2)))</f>
        <v>1</v>
      </c>
      <c r="AH135">
        <f>IF(VLOOKUP(AH$3,角色属性总表!$B:$F,5,FALSE)&gt;$AE135,0,IF(VLOOKUP(AH$3,角色属性总表!$B:$F,5,FALSE)=$AE135,AH$2,IF(AH134=1,1,AH134+AH$2)))</f>
        <v>1</v>
      </c>
      <c r="AI135">
        <f>IF(VLOOKUP(AI$3,角色属性总表!$B:$F,5,FALSE)&gt;$AE135,0,IF(VLOOKUP(AI$3,角色属性总表!$B:$F,5,FALSE)=$AE135,AI$2,IF(AI134=1,1,AI134+AI$2)))</f>
        <v>1</v>
      </c>
      <c r="AJ135">
        <f>IF(VLOOKUP(AJ$3,角色属性总表!$B:$F,5,FALSE)&gt;$AE135,0,IF(VLOOKUP(AJ$3,角色属性总表!$B:$F,5,FALSE)=$AE135,AJ$2,IF(AJ134=1,1,AJ134+AJ$2)))</f>
        <v>1</v>
      </c>
      <c r="AK135">
        <f>IF(VLOOKUP(AK$3,角色属性总表!$B:$F,5,FALSE)&gt;$AE135,0,IF(VLOOKUP(AK$3,角色属性总表!$B:$F,5,FALSE)=$AE135,AK$2,IF(AK134=1,1,AK134+AK$2)))</f>
        <v>1</v>
      </c>
    </row>
    <row r="136" spans="2:37" x14ac:dyDescent="0.15">
      <c r="B136">
        <v>133</v>
      </c>
      <c r="C136">
        <f t="shared" si="18"/>
        <v>2574</v>
      </c>
      <c r="D136">
        <f t="shared" si="19"/>
        <v>8018.9999999999936</v>
      </c>
      <c r="E136">
        <f t="shared" si="20"/>
        <v>12830.400000000025</v>
      </c>
      <c r="F136">
        <f t="shared" si="21"/>
        <v>8019.0000000000018</v>
      </c>
      <c r="G136">
        <f t="shared" si="22"/>
        <v>6415.2000000000116</v>
      </c>
      <c r="H136">
        <f t="shared" si="22"/>
        <v>0</v>
      </c>
      <c r="J136" t="str">
        <f ca="1">LOOKUP(B136,角色间职业划分!$A$23:$B$31,角色间职业划分!$C$23:$C$32)</f>
        <v>紫</v>
      </c>
      <c r="K136">
        <f ca="1">VLOOKUP(J136,角色间职业划分!$A$14:$B$20,2,FALSE)</f>
        <v>1.4</v>
      </c>
      <c r="L136">
        <f ca="1">LOOKUP(B136,角色间职业划分!$A$24:$B$31,角色间职业划分!$E$24:$E$30)+L135</f>
        <v>1.4000000000000004</v>
      </c>
      <c r="M136">
        <f>SUM(C136:G136)/VLOOKUP(角色属性总表!$F$8,角色间职业划分!$A$14:$B$21,2,FALSE)</f>
        <v>31548.000000000025</v>
      </c>
      <c r="N136">
        <f t="shared" si="23"/>
        <v>117779.2000000001</v>
      </c>
      <c r="P136" s="9">
        <f t="shared" ca="1" si="24"/>
        <v>44167.200000000048</v>
      </c>
      <c r="Q136" s="9">
        <f t="shared" ca="1" si="25"/>
        <v>164890.88000000018</v>
      </c>
      <c r="S136" s="9">
        <f>防御值!U143</f>
        <v>1</v>
      </c>
      <c r="U136">
        <v>133</v>
      </c>
      <c r="V136">
        <f>角色属性总表!AH143</f>
        <v>2574</v>
      </c>
      <c r="W136">
        <f>角色属性总表!AO143</f>
        <v>8018.9999999999936</v>
      </c>
      <c r="X136">
        <f>角色属性总表!BB143</f>
        <v>12830.400000000025</v>
      </c>
      <c r="Y136">
        <f>角色属性总表!BP143</f>
        <v>8019.0000000000018</v>
      </c>
      <c r="Z136">
        <f>角色属性总表!BI143</f>
        <v>6415.2000000000116</v>
      </c>
      <c r="AA136">
        <f>角色属性总表!AV143</f>
        <v>0</v>
      </c>
      <c r="AE136">
        <v>133</v>
      </c>
      <c r="AF136">
        <f>IF(VLOOKUP(AF$3,角色属性总表!$B:$F,5,FALSE)&gt;$AE136,0,IF(VLOOKUP(AF$3,角色属性总表!$B:$F,5,FALSE)=$AE136,AF$2,IF(AF135=1,1,AF135+AF$2)))</f>
        <v>1</v>
      </c>
      <c r="AG136">
        <f>IF(VLOOKUP(AG$3,角色属性总表!$B:$F,5,FALSE)&gt;$AE136,0,IF(VLOOKUP(AG$3,角色属性总表!$B:$F,5,FALSE)=$AE136,AG$2,IF(AG135=1,1,AG135+AG$2)))</f>
        <v>1</v>
      </c>
      <c r="AH136">
        <f>IF(VLOOKUP(AH$3,角色属性总表!$B:$F,5,FALSE)&gt;$AE136,0,IF(VLOOKUP(AH$3,角色属性总表!$B:$F,5,FALSE)=$AE136,AH$2,IF(AH135=1,1,AH135+AH$2)))</f>
        <v>1</v>
      </c>
      <c r="AI136">
        <f>IF(VLOOKUP(AI$3,角色属性总表!$B:$F,5,FALSE)&gt;$AE136,0,IF(VLOOKUP(AI$3,角色属性总表!$B:$F,5,FALSE)=$AE136,AI$2,IF(AI135=1,1,AI135+AI$2)))</f>
        <v>1</v>
      </c>
      <c r="AJ136">
        <f>IF(VLOOKUP(AJ$3,角色属性总表!$B:$F,5,FALSE)&gt;$AE136,0,IF(VLOOKUP(AJ$3,角色属性总表!$B:$F,5,FALSE)=$AE136,AJ$2,IF(AJ135=1,1,AJ135+AJ$2)))</f>
        <v>1</v>
      </c>
      <c r="AK136">
        <f>IF(VLOOKUP(AK$3,角色属性总表!$B:$F,5,FALSE)&gt;$AE136,0,IF(VLOOKUP(AK$3,角色属性总表!$B:$F,5,FALSE)=$AE136,AK$2,IF(AK135=1,1,AK135+AK$2)))</f>
        <v>1</v>
      </c>
    </row>
    <row r="137" spans="2:37" x14ac:dyDescent="0.15">
      <c r="B137">
        <v>134</v>
      </c>
      <c r="C137">
        <f t="shared" si="18"/>
        <v>2592</v>
      </c>
      <c r="D137">
        <f t="shared" si="19"/>
        <v>8111.9999999999945</v>
      </c>
      <c r="E137">
        <f t="shared" si="20"/>
        <v>12979.200000000024</v>
      </c>
      <c r="F137">
        <f t="shared" si="21"/>
        <v>8112.0000000000027</v>
      </c>
      <c r="G137">
        <f t="shared" si="22"/>
        <v>6489.6000000000131</v>
      </c>
      <c r="H137">
        <f t="shared" si="22"/>
        <v>0</v>
      </c>
      <c r="J137" t="str">
        <f ca="1">LOOKUP(B137,角色间职业划分!$A$23:$B$31,角色间职业划分!$C$23:$C$32)</f>
        <v>紫</v>
      </c>
      <c r="K137">
        <f ca="1">VLOOKUP(J137,角色间职业划分!$A$14:$B$20,2,FALSE)</f>
        <v>1.4</v>
      </c>
      <c r="L137">
        <f ca="1">LOOKUP(B137,角色间职业划分!$A$24:$B$31,角色间职业划分!$E$24:$E$30)+L136</f>
        <v>1.4000000000000004</v>
      </c>
      <c r="M137">
        <f>SUM(C137:G137)/VLOOKUP(角色属性总表!$F$8,角色间职业划分!$A$14:$B$21,2,FALSE)</f>
        <v>31904.000000000029</v>
      </c>
      <c r="N137">
        <f t="shared" si="23"/>
        <v>119108.26666666678</v>
      </c>
      <c r="P137" s="9">
        <f t="shared" ca="1" si="24"/>
        <v>44665.600000000049</v>
      </c>
      <c r="Q137" s="9">
        <f t="shared" ca="1" si="25"/>
        <v>166751.57333333354</v>
      </c>
      <c r="S137" s="9">
        <f>防御值!U144</f>
        <v>1</v>
      </c>
      <c r="U137">
        <v>134</v>
      </c>
      <c r="V137">
        <f>角色属性总表!AH144</f>
        <v>2592</v>
      </c>
      <c r="W137">
        <f>角色属性总表!AO144</f>
        <v>8111.9999999999945</v>
      </c>
      <c r="X137">
        <f>角色属性总表!BB144</f>
        <v>12979.200000000024</v>
      </c>
      <c r="Y137">
        <f>角色属性总表!BP144</f>
        <v>8112.0000000000027</v>
      </c>
      <c r="Z137">
        <f>角色属性总表!BI144</f>
        <v>6489.6000000000131</v>
      </c>
      <c r="AA137">
        <f>角色属性总表!AV144</f>
        <v>0</v>
      </c>
      <c r="AE137">
        <v>134</v>
      </c>
      <c r="AF137">
        <f>IF(VLOOKUP(AF$3,角色属性总表!$B:$F,5,FALSE)&gt;$AE137,0,IF(VLOOKUP(AF$3,角色属性总表!$B:$F,5,FALSE)=$AE137,AF$2,IF(AF136=1,1,AF136+AF$2)))</f>
        <v>1</v>
      </c>
      <c r="AG137">
        <f>IF(VLOOKUP(AG$3,角色属性总表!$B:$F,5,FALSE)&gt;$AE137,0,IF(VLOOKUP(AG$3,角色属性总表!$B:$F,5,FALSE)=$AE137,AG$2,IF(AG136=1,1,AG136+AG$2)))</f>
        <v>1</v>
      </c>
      <c r="AH137">
        <f>IF(VLOOKUP(AH$3,角色属性总表!$B:$F,5,FALSE)&gt;$AE137,0,IF(VLOOKUP(AH$3,角色属性总表!$B:$F,5,FALSE)=$AE137,AH$2,IF(AH136=1,1,AH136+AH$2)))</f>
        <v>1</v>
      </c>
      <c r="AI137">
        <f>IF(VLOOKUP(AI$3,角色属性总表!$B:$F,5,FALSE)&gt;$AE137,0,IF(VLOOKUP(AI$3,角色属性总表!$B:$F,5,FALSE)=$AE137,AI$2,IF(AI136=1,1,AI136+AI$2)))</f>
        <v>1</v>
      </c>
      <c r="AJ137">
        <f>IF(VLOOKUP(AJ$3,角色属性总表!$B:$F,5,FALSE)&gt;$AE137,0,IF(VLOOKUP(AJ$3,角色属性总表!$B:$F,5,FALSE)=$AE137,AJ$2,IF(AJ136=1,1,AJ136+AJ$2)))</f>
        <v>1</v>
      </c>
      <c r="AK137">
        <f>IF(VLOOKUP(AK$3,角色属性总表!$B:$F,5,FALSE)&gt;$AE137,0,IF(VLOOKUP(AK$3,角色属性总表!$B:$F,5,FALSE)=$AE137,AK$2,IF(AK136=1,1,AK136+AK$2)))</f>
        <v>1</v>
      </c>
    </row>
    <row r="138" spans="2:37" x14ac:dyDescent="0.15">
      <c r="B138">
        <v>135</v>
      </c>
      <c r="C138">
        <f t="shared" si="18"/>
        <v>2610</v>
      </c>
      <c r="D138">
        <f t="shared" si="19"/>
        <v>8204.9999999999945</v>
      </c>
      <c r="E138">
        <f t="shared" si="20"/>
        <v>13128.000000000025</v>
      </c>
      <c r="F138">
        <f t="shared" si="21"/>
        <v>8205.0000000000036</v>
      </c>
      <c r="G138">
        <f t="shared" si="22"/>
        <v>6564.0000000000127</v>
      </c>
      <c r="H138">
        <f t="shared" si="22"/>
        <v>0</v>
      </c>
      <c r="J138" t="str">
        <f ca="1">LOOKUP(B138,角色间职业划分!$A$23:$B$31,角色间职业划分!$C$23:$C$32)</f>
        <v>紫</v>
      </c>
      <c r="K138">
        <f ca="1">VLOOKUP(J138,角色间职业划分!$A$14:$B$20,2,FALSE)</f>
        <v>1.4</v>
      </c>
      <c r="L138">
        <f ca="1">LOOKUP(B138,角色间职业划分!$A$24:$B$31,角色间职业划分!$E$24:$E$30)+L137</f>
        <v>1.4000000000000004</v>
      </c>
      <c r="M138">
        <f>SUM(C138:G138)/VLOOKUP(角色属性总表!$F$8,角色间职业划分!$A$14:$B$21,2,FALSE)</f>
        <v>32260.000000000033</v>
      </c>
      <c r="N138">
        <f t="shared" si="23"/>
        <v>120437.33333333346</v>
      </c>
      <c r="P138" s="9">
        <f t="shared" ca="1" si="24"/>
        <v>45164.000000000058</v>
      </c>
      <c r="Q138" s="9">
        <f t="shared" ca="1" si="25"/>
        <v>168612.2666666669</v>
      </c>
      <c r="S138" s="9">
        <f>防御值!U145</f>
        <v>1</v>
      </c>
      <c r="U138">
        <v>135</v>
      </c>
      <c r="V138">
        <f>角色属性总表!AH145</f>
        <v>2610</v>
      </c>
      <c r="W138">
        <f>角色属性总表!AO145</f>
        <v>8204.9999999999945</v>
      </c>
      <c r="X138">
        <f>角色属性总表!BB145</f>
        <v>13128.000000000025</v>
      </c>
      <c r="Y138">
        <f>角色属性总表!BP145</f>
        <v>8205.0000000000036</v>
      </c>
      <c r="Z138">
        <f>角色属性总表!BI145</f>
        <v>6564.0000000000127</v>
      </c>
      <c r="AA138">
        <f>角色属性总表!AV145</f>
        <v>0</v>
      </c>
      <c r="AE138">
        <v>135</v>
      </c>
      <c r="AF138">
        <f>IF(VLOOKUP(AF$3,角色属性总表!$B:$F,5,FALSE)&gt;$AE138,0,IF(VLOOKUP(AF$3,角色属性总表!$B:$F,5,FALSE)=$AE138,AF$2,IF(AF137=1,1,AF137+AF$2)))</f>
        <v>1</v>
      </c>
      <c r="AG138">
        <f>IF(VLOOKUP(AG$3,角色属性总表!$B:$F,5,FALSE)&gt;$AE138,0,IF(VLOOKUP(AG$3,角色属性总表!$B:$F,5,FALSE)=$AE138,AG$2,IF(AG137=1,1,AG137+AG$2)))</f>
        <v>1</v>
      </c>
      <c r="AH138">
        <f>IF(VLOOKUP(AH$3,角色属性总表!$B:$F,5,FALSE)&gt;$AE138,0,IF(VLOOKUP(AH$3,角色属性总表!$B:$F,5,FALSE)=$AE138,AH$2,IF(AH137=1,1,AH137+AH$2)))</f>
        <v>1</v>
      </c>
      <c r="AI138">
        <f>IF(VLOOKUP(AI$3,角色属性总表!$B:$F,5,FALSE)&gt;$AE138,0,IF(VLOOKUP(AI$3,角色属性总表!$B:$F,5,FALSE)=$AE138,AI$2,IF(AI137=1,1,AI137+AI$2)))</f>
        <v>1</v>
      </c>
      <c r="AJ138">
        <f>IF(VLOOKUP(AJ$3,角色属性总表!$B:$F,5,FALSE)&gt;$AE138,0,IF(VLOOKUP(AJ$3,角色属性总表!$B:$F,5,FALSE)=$AE138,AJ$2,IF(AJ137=1,1,AJ137+AJ$2)))</f>
        <v>1</v>
      </c>
      <c r="AK138">
        <f>IF(VLOOKUP(AK$3,角色属性总表!$B:$F,5,FALSE)&gt;$AE138,0,IF(VLOOKUP(AK$3,角色属性总表!$B:$F,5,FALSE)=$AE138,AK$2,IF(AK137=1,1,AK137+AK$2)))</f>
        <v>1</v>
      </c>
    </row>
    <row r="139" spans="2:37" x14ac:dyDescent="0.15">
      <c r="B139">
        <v>136</v>
      </c>
      <c r="C139">
        <f t="shared" si="18"/>
        <v>2628</v>
      </c>
      <c r="D139">
        <f t="shared" si="19"/>
        <v>8297.9999999999945</v>
      </c>
      <c r="E139">
        <f t="shared" si="20"/>
        <v>13276.800000000027</v>
      </c>
      <c r="F139">
        <f t="shared" si="21"/>
        <v>8298.0000000000036</v>
      </c>
      <c r="G139">
        <f t="shared" si="22"/>
        <v>6638.4000000000133</v>
      </c>
      <c r="H139">
        <f t="shared" si="22"/>
        <v>0</v>
      </c>
      <c r="J139" t="str">
        <f ca="1">LOOKUP(B139,角色间职业划分!$A$23:$B$31,角色间职业划分!$C$23:$C$32)</f>
        <v>紫</v>
      </c>
      <c r="K139">
        <f ca="1">VLOOKUP(J139,角色间职业划分!$A$14:$B$20,2,FALSE)</f>
        <v>1.4</v>
      </c>
      <c r="L139">
        <f ca="1">LOOKUP(B139,角色间职业划分!$A$24:$B$31,角色间职业划分!$E$24:$E$30)+L138</f>
        <v>1.4000000000000004</v>
      </c>
      <c r="M139">
        <f>SUM(C139:G139)/VLOOKUP(角色属性总表!$F$8,角色间职业划分!$A$14:$B$21,2,FALSE)</f>
        <v>32616.000000000036</v>
      </c>
      <c r="N139">
        <f t="shared" si="23"/>
        <v>121766.40000000014</v>
      </c>
      <c r="P139" s="9">
        <f t="shared" ca="1" si="24"/>
        <v>45662.40000000006</v>
      </c>
      <c r="Q139" s="9">
        <f t="shared" ca="1" si="25"/>
        <v>170472.96000000022</v>
      </c>
      <c r="S139" s="9">
        <f>防御值!U146</f>
        <v>1</v>
      </c>
      <c r="U139">
        <v>136</v>
      </c>
      <c r="V139">
        <f>角色属性总表!AH146</f>
        <v>2628</v>
      </c>
      <c r="W139">
        <f>角色属性总表!AO146</f>
        <v>8297.9999999999945</v>
      </c>
      <c r="X139">
        <f>角色属性总表!BB146</f>
        <v>13276.800000000027</v>
      </c>
      <c r="Y139">
        <f>角色属性总表!BP146</f>
        <v>8298.0000000000036</v>
      </c>
      <c r="Z139">
        <f>角色属性总表!BI146</f>
        <v>6638.4000000000133</v>
      </c>
      <c r="AA139">
        <f>角色属性总表!AV146</f>
        <v>0</v>
      </c>
      <c r="AE139">
        <v>136</v>
      </c>
      <c r="AF139">
        <f>IF(VLOOKUP(AF$3,角色属性总表!$B:$F,5,FALSE)&gt;$AE139,0,IF(VLOOKUP(AF$3,角色属性总表!$B:$F,5,FALSE)=$AE139,AF$2,IF(AF138=1,1,AF138+AF$2)))</f>
        <v>1</v>
      </c>
      <c r="AG139">
        <f>IF(VLOOKUP(AG$3,角色属性总表!$B:$F,5,FALSE)&gt;$AE139,0,IF(VLOOKUP(AG$3,角色属性总表!$B:$F,5,FALSE)=$AE139,AG$2,IF(AG138=1,1,AG138+AG$2)))</f>
        <v>1</v>
      </c>
      <c r="AH139">
        <f>IF(VLOOKUP(AH$3,角色属性总表!$B:$F,5,FALSE)&gt;$AE139,0,IF(VLOOKUP(AH$3,角色属性总表!$B:$F,5,FALSE)=$AE139,AH$2,IF(AH138=1,1,AH138+AH$2)))</f>
        <v>1</v>
      </c>
      <c r="AI139">
        <f>IF(VLOOKUP(AI$3,角色属性总表!$B:$F,5,FALSE)&gt;$AE139,0,IF(VLOOKUP(AI$3,角色属性总表!$B:$F,5,FALSE)=$AE139,AI$2,IF(AI138=1,1,AI138+AI$2)))</f>
        <v>1</v>
      </c>
      <c r="AJ139">
        <f>IF(VLOOKUP(AJ$3,角色属性总表!$B:$F,5,FALSE)&gt;$AE139,0,IF(VLOOKUP(AJ$3,角色属性总表!$B:$F,5,FALSE)=$AE139,AJ$2,IF(AJ138=1,1,AJ138+AJ$2)))</f>
        <v>1</v>
      </c>
      <c r="AK139">
        <f>IF(VLOOKUP(AK$3,角色属性总表!$B:$F,5,FALSE)&gt;$AE139,0,IF(VLOOKUP(AK$3,角色属性总表!$B:$F,5,FALSE)=$AE139,AK$2,IF(AK138=1,1,AK138+AK$2)))</f>
        <v>1</v>
      </c>
    </row>
    <row r="140" spans="2:37" x14ac:dyDescent="0.15">
      <c r="B140">
        <v>137</v>
      </c>
      <c r="C140">
        <f t="shared" si="18"/>
        <v>2646</v>
      </c>
      <c r="D140">
        <f t="shared" si="19"/>
        <v>8390.9999999999945</v>
      </c>
      <c r="E140">
        <f t="shared" si="20"/>
        <v>13425.600000000028</v>
      </c>
      <c r="F140">
        <f t="shared" si="21"/>
        <v>8391.0000000000036</v>
      </c>
      <c r="G140">
        <f t="shared" si="22"/>
        <v>6712.8000000000138</v>
      </c>
      <c r="H140">
        <f t="shared" si="22"/>
        <v>0</v>
      </c>
      <c r="J140" t="str">
        <f ca="1">LOOKUP(B140,角色间职业划分!$A$23:$B$31,角色间职业划分!$C$23:$C$32)</f>
        <v>紫</v>
      </c>
      <c r="K140">
        <f ca="1">VLOOKUP(J140,角色间职业划分!$A$14:$B$20,2,FALSE)</f>
        <v>1.4</v>
      </c>
      <c r="L140">
        <f ca="1">LOOKUP(B140,角色间职业划分!$A$24:$B$31,角色间职业划分!$E$24:$E$30)+L139</f>
        <v>1.4000000000000004</v>
      </c>
      <c r="M140">
        <f>SUM(C140:G140)/VLOOKUP(角色属性总表!$F$8,角色间职业划分!$A$14:$B$21,2,FALSE)</f>
        <v>32972.000000000036</v>
      </c>
      <c r="N140">
        <f t="shared" si="23"/>
        <v>123095.46666666681</v>
      </c>
      <c r="P140" s="9">
        <f t="shared" ca="1" si="24"/>
        <v>46160.800000000061</v>
      </c>
      <c r="Q140" s="9">
        <f t="shared" ca="1" si="25"/>
        <v>172333.65333333358</v>
      </c>
      <c r="S140" s="9">
        <f>防御值!U147</f>
        <v>1</v>
      </c>
      <c r="U140">
        <v>137</v>
      </c>
      <c r="V140">
        <f>角色属性总表!AH147</f>
        <v>2646</v>
      </c>
      <c r="W140">
        <f>角色属性总表!AO147</f>
        <v>8390.9999999999945</v>
      </c>
      <c r="X140">
        <f>角色属性总表!BB147</f>
        <v>13425.600000000028</v>
      </c>
      <c r="Y140">
        <f>角色属性总表!BP147</f>
        <v>8391.0000000000036</v>
      </c>
      <c r="Z140">
        <f>角色属性总表!BI147</f>
        <v>6712.8000000000138</v>
      </c>
      <c r="AA140">
        <f>角色属性总表!AV147</f>
        <v>0</v>
      </c>
      <c r="AE140">
        <v>137</v>
      </c>
      <c r="AF140">
        <f>IF(VLOOKUP(AF$3,角色属性总表!$B:$F,5,FALSE)&gt;$AE140,0,IF(VLOOKUP(AF$3,角色属性总表!$B:$F,5,FALSE)=$AE140,AF$2,IF(AF139=1,1,AF139+AF$2)))</f>
        <v>1</v>
      </c>
      <c r="AG140">
        <f>IF(VLOOKUP(AG$3,角色属性总表!$B:$F,5,FALSE)&gt;$AE140,0,IF(VLOOKUP(AG$3,角色属性总表!$B:$F,5,FALSE)=$AE140,AG$2,IF(AG139=1,1,AG139+AG$2)))</f>
        <v>1</v>
      </c>
      <c r="AH140">
        <f>IF(VLOOKUP(AH$3,角色属性总表!$B:$F,5,FALSE)&gt;$AE140,0,IF(VLOOKUP(AH$3,角色属性总表!$B:$F,5,FALSE)=$AE140,AH$2,IF(AH139=1,1,AH139+AH$2)))</f>
        <v>1</v>
      </c>
      <c r="AI140">
        <f>IF(VLOOKUP(AI$3,角色属性总表!$B:$F,5,FALSE)&gt;$AE140,0,IF(VLOOKUP(AI$3,角色属性总表!$B:$F,5,FALSE)=$AE140,AI$2,IF(AI139=1,1,AI139+AI$2)))</f>
        <v>1</v>
      </c>
      <c r="AJ140">
        <f>IF(VLOOKUP(AJ$3,角色属性总表!$B:$F,5,FALSE)&gt;$AE140,0,IF(VLOOKUP(AJ$3,角色属性总表!$B:$F,5,FALSE)=$AE140,AJ$2,IF(AJ139=1,1,AJ139+AJ$2)))</f>
        <v>1</v>
      </c>
      <c r="AK140">
        <f>IF(VLOOKUP(AK$3,角色属性总表!$B:$F,5,FALSE)&gt;$AE140,0,IF(VLOOKUP(AK$3,角色属性总表!$B:$F,5,FALSE)=$AE140,AK$2,IF(AK139=1,1,AK139+AK$2)))</f>
        <v>1</v>
      </c>
    </row>
    <row r="141" spans="2:37" x14ac:dyDescent="0.15">
      <c r="B141">
        <v>138</v>
      </c>
      <c r="C141">
        <f t="shared" si="18"/>
        <v>2664</v>
      </c>
      <c r="D141">
        <f t="shared" si="19"/>
        <v>8483.9999999999964</v>
      </c>
      <c r="E141">
        <f t="shared" si="20"/>
        <v>13574.400000000027</v>
      </c>
      <c r="F141">
        <f t="shared" si="21"/>
        <v>8484.0000000000055</v>
      </c>
      <c r="G141">
        <f t="shared" si="22"/>
        <v>6787.2000000000135</v>
      </c>
      <c r="H141">
        <f t="shared" si="22"/>
        <v>0</v>
      </c>
      <c r="J141" t="str">
        <f ca="1">LOOKUP(B141,角色间职业划分!$A$23:$B$31,角色间职业划分!$C$23:$C$32)</f>
        <v>紫</v>
      </c>
      <c r="K141">
        <f ca="1">VLOOKUP(J141,角色间职业划分!$A$14:$B$20,2,FALSE)</f>
        <v>1.4</v>
      </c>
      <c r="L141">
        <f ca="1">LOOKUP(B141,角色间职业划分!$A$24:$B$31,角色间职业划分!$E$24:$E$30)+L140</f>
        <v>1.4000000000000004</v>
      </c>
      <c r="M141">
        <f>SUM(C141:G141)/VLOOKUP(角色属性总表!$F$8,角色间职业划分!$A$14:$B$21,2,FALSE)</f>
        <v>33328.000000000036</v>
      </c>
      <c r="N141">
        <f t="shared" si="23"/>
        <v>124424.53333333347</v>
      </c>
      <c r="P141" s="9">
        <f t="shared" ca="1" si="24"/>
        <v>46659.200000000063</v>
      </c>
      <c r="Q141" s="9">
        <f t="shared" ca="1" si="25"/>
        <v>174194.34666666691</v>
      </c>
      <c r="S141" s="9">
        <f>防御值!U148</f>
        <v>1</v>
      </c>
      <c r="U141">
        <v>138</v>
      </c>
      <c r="V141">
        <f>角色属性总表!AH148</f>
        <v>2664</v>
      </c>
      <c r="W141">
        <f>角色属性总表!AO148</f>
        <v>8483.9999999999964</v>
      </c>
      <c r="X141">
        <f>角色属性总表!BB148</f>
        <v>13574.400000000027</v>
      </c>
      <c r="Y141">
        <f>角色属性总表!BP148</f>
        <v>8484.0000000000055</v>
      </c>
      <c r="Z141">
        <f>角色属性总表!BI148</f>
        <v>6787.2000000000135</v>
      </c>
      <c r="AA141">
        <f>角色属性总表!AV148</f>
        <v>0</v>
      </c>
      <c r="AE141">
        <v>138</v>
      </c>
      <c r="AF141">
        <f>IF(VLOOKUP(AF$3,角色属性总表!$B:$F,5,FALSE)&gt;$AE141,0,IF(VLOOKUP(AF$3,角色属性总表!$B:$F,5,FALSE)=$AE141,AF$2,IF(AF140=1,1,AF140+AF$2)))</f>
        <v>1</v>
      </c>
      <c r="AG141">
        <f>IF(VLOOKUP(AG$3,角色属性总表!$B:$F,5,FALSE)&gt;$AE141,0,IF(VLOOKUP(AG$3,角色属性总表!$B:$F,5,FALSE)=$AE141,AG$2,IF(AG140=1,1,AG140+AG$2)))</f>
        <v>1</v>
      </c>
      <c r="AH141">
        <f>IF(VLOOKUP(AH$3,角色属性总表!$B:$F,5,FALSE)&gt;$AE141,0,IF(VLOOKUP(AH$3,角色属性总表!$B:$F,5,FALSE)=$AE141,AH$2,IF(AH140=1,1,AH140+AH$2)))</f>
        <v>1</v>
      </c>
      <c r="AI141">
        <f>IF(VLOOKUP(AI$3,角色属性总表!$B:$F,5,FALSE)&gt;$AE141,0,IF(VLOOKUP(AI$3,角色属性总表!$B:$F,5,FALSE)=$AE141,AI$2,IF(AI140=1,1,AI140+AI$2)))</f>
        <v>1</v>
      </c>
      <c r="AJ141">
        <f>IF(VLOOKUP(AJ$3,角色属性总表!$B:$F,5,FALSE)&gt;$AE141,0,IF(VLOOKUP(AJ$3,角色属性总表!$B:$F,5,FALSE)=$AE141,AJ$2,IF(AJ140=1,1,AJ140+AJ$2)))</f>
        <v>1</v>
      </c>
      <c r="AK141">
        <f>IF(VLOOKUP(AK$3,角色属性总表!$B:$F,5,FALSE)&gt;$AE141,0,IF(VLOOKUP(AK$3,角色属性总表!$B:$F,5,FALSE)=$AE141,AK$2,IF(AK140=1,1,AK140+AK$2)))</f>
        <v>1</v>
      </c>
    </row>
    <row r="142" spans="2:37" x14ac:dyDescent="0.15">
      <c r="B142">
        <v>139</v>
      </c>
      <c r="C142">
        <f t="shared" si="18"/>
        <v>2682</v>
      </c>
      <c r="D142">
        <f t="shared" si="19"/>
        <v>8576.9999999999964</v>
      </c>
      <c r="E142">
        <f t="shared" si="20"/>
        <v>13723.200000000028</v>
      </c>
      <c r="F142">
        <f t="shared" si="21"/>
        <v>8577.0000000000055</v>
      </c>
      <c r="G142">
        <f t="shared" si="22"/>
        <v>6861.600000000014</v>
      </c>
      <c r="H142">
        <f t="shared" si="22"/>
        <v>0</v>
      </c>
      <c r="J142" t="str">
        <f ca="1">LOOKUP(B142,角色间职业划分!$A$23:$B$31,角色间职业划分!$C$23:$C$32)</f>
        <v>紫</v>
      </c>
      <c r="K142">
        <f ca="1">VLOOKUP(J142,角色间职业划分!$A$14:$B$20,2,FALSE)</f>
        <v>1.4</v>
      </c>
      <c r="L142">
        <f ca="1">LOOKUP(B142,角色间职业划分!$A$24:$B$31,角色间职业划分!$E$24:$E$30)+L141</f>
        <v>1.4000000000000004</v>
      </c>
      <c r="M142">
        <f>SUM(C142:G142)/VLOOKUP(角色属性总表!$F$8,角色间职业划分!$A$14:$B$21,2,FALSE)</f>
        <v>33684.000000000044</v>
      </c>
      <c r="N142">
        <f t="shared" si="23"/>
        <v>125753.60000000017</v>
      </c>
      <c r="P142" s="9">
        <f t="shared" ca="1" si="24"/>
        <v>47157.600000000071</v>
      </c>
      <c r="Q142" s="9">
        <f t="shared" ca="1" si="25"/>
        <v>176055.04000000027</v>
      </c>
      <c r="S142" s="9">
        <f>防御值!U149</f>
        <v>1</v>
      </c>
      <c r="U142">
        <v>139</v>
      </c>
      <c r="V142">
        <f>角色属性总表!AH149</f>
        <v>2682</v>
      </c>
      <c r="W142">
        <f>角色属性总表!AO149</f>
        <v>8576.9999999999964</v>
      </c>
      <c r="X142">
        <f>角色属性总表!BB149</f>
        <v>13723.200000000028</v>
      </c>
      <c r="Y142">
        <f>角色属性总表!BP149</f>
        <v>8577.0000000000055</v>
      </c>
      <c r="Z142">
        <f>角色属性总表!BI149</f>
        <v>6861.600000000014</v>
      </c>
      <c r="AA142">
        <f>角色属性总表!AV149</f>
        <v>0</v>
      </c>
      <c r="AE142">
        <v>139</v>
      </c>
      <c r="AF142">
        <f>IF(VLOOKUP(AF$3,角色属性总表!$B:$F,5,FALSE)&gt;$AE142,0,IF(VLOOKUP(AF$3,角色属性总表!$B:$F,5,FALSE)=$AE142,AF$2,IF(AF141=1,1,AF141+AF$2)))</f>
        <v>1</v>
      </c>
      <c r="AG142">
        <f>IF(VLOOKUP(AG$3,角色属性总表!$B:$F,5,FALSE)&gt;$AE142,0,IF(VLOOKUP(AG$3,角色属性总表!$B:$F,5,FALSE)=$AE142,AG$2,IF(AG141=1,1,AG141+AG$2)))</f>
        <v>1</v>
      </c>
      <c r="AH142">
        <f>IF(VLOOKUP(AH$3,角色属性总表!$B:$F,5,FALSE)&gt;$AE142,0,IF(VLOOKUP(AH$3,角色属性总表!$B:$F,5,FALSE)=$AE142,AH$2,IF(AH141=1,1,AH141+AH$2)))</f>
        <v>1</v>
      </c>
      <c r="AI142">
        <f>IF(VLOOKUP(AI$3,角色属性总表!$B:$F,5,FALSE)&gt;$AE142,0,IF(VLOOKUP(AI$3,角色属性总表!$B:$F,5,FALSE)=$AE142,AI$2,IF(AI141=1,1,AI141+AI$2)))</f>
        <v>1</v>
      </c>
      <c r="AJ142">
        <f>IF(VLOOKUP(AJ$3,角色属性总表!$B:$F,5,FALSE)&gt;$AE142,0,IF(VLOOKUP(AJ$3,角色属性总表!$B:$F,5,FALSE)=$AE142,AJ$2,IF(AJ141=1,1,AJ141+AJ$2)))</f>
        <v>1</v>
      </c>
      <c r="AK142">
        <f>IF(VLOOKUP(AK$3,角色属性总表!$B:$F,5,FALSE)&gt;$AE142,0,IF(VLOOKUP(AK$3,角色属性总表!$B:$F,5,FALSE)=$AE142,AK$2,IF(AK141=1,1,AK141+AK$2)))</f>
        <v>1</v>
      </c>
    </row>
    <row r="143" spans="2:37" x14ac:dyDescent="0.15">
      <c r="B143">
        <v>140</v>
      </c>
      <c r="C143">
        <f t="shared" si="18"/>
        <v>2700</v>
      </c>
      <c r="D143">
        <f t="shared" si="19"/>
        <v>8669.9999999999964</v>
      </c>
      <c r="E143">
        <f t="shared" si="20"/>
        <v>13872.000000000029</v>
      </c>
      <c r="F143">
        <f t="shared" si="21"/>
        <v>8670.0000000000055</v>
      </c>
      <c r="G143">
        <f t="shared" si="22"/>
        <v>6936.0000000000136</v>
      </c>
      <c r="H143">
        <f t="shared" si="22"/>
        <v>0</v>
      </c>
      <c r="J143" t="str">
        <f ca="1">LOOKUP(B143,角色间职业划分!$A$23:$B$31,角色间职业划分!$C$23:$C$32)</f>
        <v>紫</v>
      </c>
      <c r="K143">
        <f ca="1">VLOOKUP(J143,角色间职业划分!$A$14:$B$20,2,FALSE)</f>
        <v>1.4</v>
      </c>
      <c r="L143">
        <f ca="1">LOOKUP(B143,角色间职业划分!$A$24:$B$31,角色间职业划分!$E$24:$E$30)+L142</f>
        <v>1.4000000000000004</v>
      </c>
      <c r="M143">
        <f>SUM(C143:G143)/VLOOKUP(角色属性总表!$F$8,角色间职业划分!$A$14:$B$21,2,FALSE)</f>
        <v>34040.000000000036</v>
      </c>
      <c r="N143">
        <f t="shared" si="23"/>
        <v>127082.6666666668</v>
      </c>
      <c r="P143" s="9">
        <f t="shared" ca="1" si="24"/>
        <v>47656.000000000065</v>
      </c>
      <c r="Q143" s="9">
        <f t="shared" ca="1" si="25"/>
        <v>177915.73333333357</v>
      </c>
      <c r="S143" s="9">
        <f>防御值!U150</f>
        <v>1</v>
      </c>
      <c r="U143">
        <v>140</v>
      </c>
      <c r="V143">
        <f>角色属性总表!AH150</f>
        <v>2700</v>
      </c>
      <c r="W143">
        <f>角色属性总表!AO150</f>
        <v>8669.9999999999964</v>
      </c>
      <c r="X143">
        <f>角色属性总表!BB150</f>
        <v>13872.000000000029</v>
      </c>
      <c r="Y143">
        <f>角色属性总表!BP150</f>
        <v>8670.0000000000055</v>
      </c>
      <c r="Z143">
        <f>角色属性总表!BI150</f>
        <v>6936.0000000000136</v>
      </c>
      <c r="AA143">
        <f>角色属性总表!AV150</f>
        <v>0</v>
      </c>
      <c r="AE143">
        <v>140</v>
      </c>
      <c r="AF143">
        <f>IF(VLOOKUP(AF$3,角色属性总表!$B:$F,5,FALSE)&gt;$AE143,0,IF(VLOOKUP(AF$3,角色属性总表!$B:$F,5,FALSE)=$AE143,AF$2,IF(AF142=1,1,AF142+AF$2)))</f>
        <v>1</v>
      </c>
      <c r="AG143">
        <f>IF(VLOOKUP(AG$3,角色属性总表!$B:$F,5,FALSE)&gt;$AE143,0,IF(VLOOKUP(AG$3,角色属性总表!$B:$F,5,FALSE)=$AE143,AG$2,IF(AG142=1,1,AG142+AG$2)))</f>
        <v>1</v>
      </c>
      <c r="AH143">
        <f>IF(VLOOKUP(AH$3,角色属性总表!$B:$F,5,FALSE)&gt;$AE143,0,IF(VLOOKUP(AH$3,角色属性总表!$B:$F,5,FALSE)=$AE143,AH$2,IF(AH142=1,1,AH142+AH$2)))</f>
        <v>1</v>
      </c>
      <c r="AI143">
        <f>IF(VLOOKUP(AI$3,角色属性总表!$B:$F,5,FALSE)&gt;$AE143,0,IF(VLOOKUP(AI$3,角色属性总表!$B:$F,5,FALSE)=$AE143,AI$2,IF(AI142=1,1,AI142+AI$2)))</f>
        <v>1</v>
      </c>
      <c r="AJ143">
        <f>IF(VLOOKUP(AJ$3,角色属性总表!$B:$F,5,FALSE)&gt;$AE143,0,IF(VLOOKUP(AJ$3,角色属性总表!$B:$F,5,FALSE)=$AE143,AJ$2,IF(AJ142=1,1,AJ142+AJ$2)))</f>
        <v>1</v>
      </c>
      <c r="AK143">
        <f>IF(VLOOKUP(AK$3,角色属性总表!$B:$F,5,FALSE)&gt;$AE143,0,IF(VLOOKUP(AK$3,角色属性总表!$B:$F,5,FALSE)=$AE143,AK$2,IF(AK142=1,1,AK142+AK$2)))</f>
        <v>1</v>
      </c>
    </row>
    <row r="144" spans="2:37" x14ac:dyDescent="0.15">
      <c r="B144">
        <v>141</v>
      </c>
      <c r="C144">
        <f t="shared" si="18"/>
        <v>2718</v>
      </c>
      <c r="D144">
        <f t="shared" si="19"/>
        <v>8762.9999999999982</v>
      </c>
      <c r="E144">
        <f t="shared" si="20"/>
        <v>14020.800000000028</v>
      </c>
      <c r="F144">
        <f t="shared" si="21"/>
        <v>8763.0000000000055</v>
      </c>
      <c r="G144">
        <f t="shared" si="22"/>
        <v>7010.4000000000151</v>
      </c>
      <c r="H144">
        <f t="shared" si="22"/>
        <v>0</v>
      </c>
      <c r="J144" t="str">
        <f ca="1">LOOKUP(B144,角色间职业划分!$A$23:$B$31,角色间职业划分!$C$23:$C$32)</f>
        <v>紫</v>
      </c>
      <c r="K144">
        <f ca="1">VLOOKUP(J144,角色间职业划分!$A$14:$B$20,2,FALSE)</f>
        <v>1.4</v>
      </c>
      <c r="L144">
        <f ca="1">LOOKUP(B144,角色间职业划分!$A$24:$B$31,角色间职业划分!$E$24:$E$30)+L143</f>
        <v>1.4000000000000004</v>
      </c>
      <c r="M144">
        <f>SUM(C144:G144)/VLOOKUP(角色属性总表!$F$8,角色间职业划分!$A$14:$B$21,2,FALSE)</f>
        <v>34396.000000000044</v>
      </c>
      <c r="N144">
        <f t="shared" si="23"/>
        <v>128411.7333333335</v>
      </c>
      <c r="P144" s="9">
        <f t="shared" ca="1" si="24"/>
        <v>48154.400000000074</v>
      </c>
      <c r="Q144" s="9">
        <f t="shared" ca="1" si="25"/>
        <v>179776.42666666693</v>
      </c>
      <c r="S144" s="9">
        <f>防御值!U151</f>
        <v>1</v>
      </c>
      <c r="U144">
        <v>141</v>
      </c>
      <c r="V144">
        <f>角色属性总表!AH151</f>
        <v>2718</v>
      </c>
      <c r="W144">
        <f>角色属性总表!AO151</f>
        <v>8762.9999999999982</v>
      </c>
      <c r="X144">
        <f>角色属性总表!BB151</f>
        <v>14020.800000000028</v>
      </c>
      <c r="Y144">
        <f>角色属性总表!BP151</f>
        <v>8763.0000000000055</v>
      </c>
      <c r="Z144">
        <f>角色属性总表!BI151</f>
        <v>7010.4000000000151</v>
      </c>
      <c r="AA144">
        <f>角色属性总表!AV151</f>
        <v>0</v>
      </c>
      <c r="AE144">
        <v>141</v>
      </c>
      <c r="AF144">
        <f>IF(VLOOKUP(AF$3,角色属性总表!$B:$F,5,FALSE)&gt;$AE144,0,IF(VLOOKUP(AF$3,角色属性总表!$B:$F,5,FALSE)=$AE144,AF$2,IF(AF143=1,1,AF143+AF$2)))</f>
        <v>1</v>
      </c>
      <c r="AG144">
        <f>IF(VLOOKUP(AG$3,角色属性总表!$B:$F,5,FALSE)&gt;$AE144,0,IF(VLOOKUP(AG$3,角色属性总表!$B:$F,5,FALSE)=$AE144,AG$2,IF(AG143=1,1,AG143+AG$2)))</f>
        <v>1</v>
      </c>
      <c r="AH144">
        <f>IF(VLOOKUP(AH$3,角色属性总表!$B:$F,5,FALSE)&gt;$AE144,0,IF(VLOOKUP(AH$3,角色属性总表!$B:$F,5,FALSE)=$AE144,AH$2,IF(AH143=1,1,AH143+AH$2)))</f>
        <v>1</v>
      </c>
      <c r="AI144">
        <f>IF(VLOOKUP(AI$3,角色属性总表!$B:$F,5,FALSE)&gt;$AE144,0,IF(VLOOKUP(AI$3,角色属性总表!$B:$F,5,FALSE)=$AE144,AI$2,IF(AI143=1,1,AI143+AI$2)))</f>
        <v>1</v>
      </c>
      <c r="AJ144">
        <f>IF(VLOOKUP(AJ$3,角色属性总表!$B:$F,5,FALSE)&gt;$AE144,0,IF(VLOOKUP(AJ$3,角色属性总表!$B:$F,5,FALSE)=$AE144,AJ$2,IF(AJ143=1,1,AJ143+AJ$2)))</f>
        <v>1</v>
      </c>
      <c r="AK144">
        <f>IF(VLOOKUP(AK$3,角色属性总表!$B:$F,5,FALSE)&gt;$AE144,0,IF(VLOOKUP(AK$3,角色属性总表!$B:$F,5,FALSE)=$AE144,AK$2,IF(AK143=1,1,AK143+AK$2)))</f>
        <v>1</v>
      </c>
    </row>
    <row r="145" spans="2:37" x14ac:dyDescent="0.15">
      <c r="B145">
        <v>142</v>
      </c>
      <c r="C145">
        <f t="shared" si="18"/>
        <v>2736</v>
      </c>
      <c r="D145">
        <f t="shared" si="19"/>
        <v>8855.9999999999982</v>
      </c>
      <c r="E145">
        <f t="shared" si="20"/>
        <v>14169.600000000029</v>
      </c>
      <c r="F145">
        <f t="shared" si="21"/>
        <v>8856.0000000000055</v>
      </c>
      <c r="G145">
        <f t="shared" si="22"/>
        <v>7084.8000000000147</v>
      </c>
      <c r="H145">
        <f t="shared" si="22"/>
        <v>0</v>
      </c>
      <c r="J145" t="str">
        <f ca="1">LOOKUP(B145,角色间职业划分!$A$23:$B$31,角色间职业划分!$C$23:$C$32)</f>
        <v>紫</v>
      </c>
      <c r="K145">
        <f ca="1">VLOOKUP(J145,角色间职业划分!$A$14:$B$20,2,FALSE)</f>
        <v>1.4</v>
      </c>
      <c r="L145">
        <f ca="1">LOOKUP(B145,角色间职业划分!$A$24:$B$31,角色间职业划分!$E$24:$E$30)+L144</f>
        <v>1.4000000000000004</v>
      </c>
      <c r="M145">
        <f>SUM(C145:G145)/VLOOKUP(角色属性总表!$F$8,角色间职业划分!$A$14:$B$21,2,FALSE)</f>
        <v>34752.000000000044</v>
      </c>
      <c r="N145">
        <f t="shared" si="23"/>
        <v>129740.80000000016</v>
      </c>
      <c r="P145" s="9">
        <f t="shared" ca="1" si="24"/>
        <v>48652.800000000076</v>
      </c>
      <c r="Q145" s="9">
        <f t="shared" ca="1" si="25"/>
        <v>181637.12000000029</v>
      </c>
      <c r="S145" s="9">
        <f>防御值!U152</f>
        <v>1</v>
      </c>
      <c r="U145">
        <v>142</v>
      </c>
      <c r="V145">
        <f>角色属性总表!AH152</f>
        <v>2736</v>
      </c>
      <c r="W145">
        <f>角色属性总表!AO152</f>
        <v>8855.9999999999982</v>
      </c>
      <c r="X145">
        <f>角色属性总表!BB152</f>
        <v>14169.600000000029</v>
      </c>
      <c r="Y145">
        <f>角色属性总表!BP152</f>
        <v>8856.0000000000055</v>
      </c>
      <c r="Z145">
        <f>角色属性总表!BI152</f>
        <v>7084.8000000000147</v>
      </c>
      <c r="AA145">
        <f>角色属性总表!AV152</f>
        <v>0</v>
      </c>
      <c r="AE145">
        <v>142</v>
      </c>
      <c r="AF145">
        <f>IF(VLOOKUP(AF$3,角色属性总表!$B:$F,5,FALSE)&gt;$AE145,0,IF(VLOOKUP(AF$3,角色属性总表!$B:$F,5,FALSE)=$AE145,AF$2,IF(AF144=1,1,AF144+AF$2)))</f>
        <v>1</v>
      </c>
      <c r="AG145">
        <f>IF(VLOOKUP(AG$3,角色属性总表!$B:$F,5,FALSE)&gt;$AE145,0,IF(VLOOKUP(AG$3,角色属性总表!$B:$F,5,FALSE)=$AE145,AG$2,IF(AG144=1,1,AG144+AG$2)))</f>
        <v>1</v>
      </c>
      <c r="AH145">
        <f>IF(VLOOKUP(AH$3,角色属性总表!$B:$F,5,FALSE)&gt;$AE145,0,IF(VLOOKUP(AH$3,角色属性总表!$B:$F,5,FALSE)=$AE145,AH$2,IF(AH144=1,1,AH144+AH$2)))</f>
        <v>1</v>
      </c>
      <c r="AI145">
        <f>IF(VLOOKUP(AI$3,角色属性总表!$B:$F,5,FALSE)&gt;$AE145,0,IF(VLOOKUP(AI$3,角色属性总表!$B:$F,5,FALSE)=$AE145,AI$2,IF(AI144=1,1,AI144+AI$2)))</f>
        <v>1</v>
      </c>
      <c r="AJ145">
        <f>IF(VLOOKUP(AJ$3,角色属性总表!$B:$F,5,FALSE)&gt;$AE145,0,IF(VLOOKUP(AJ$3,角色属性总表!$B:$F,5,FALSE)=$AE145,AJ$2,IF(AJ144=1,1,AJ144+AJ$2)))</f>
        <v>1</v>
      </c>
      <c r="AK145">
        <f>IF(VLOOKUP(AK$3,角色属性总表!$B:$F,5,FALSE)&gt;$AE145,0,IF(VLOOKUP(AK$3,角色属性总表!$B:$F,5,FALSE)=$AE145,AK$2,IF(AK144=1,1,AK144+AK$2)))</f>
        <v>1</v>
      </c>
    </row>
    <row r="146" spans="2:37" x14ac:dyDescent="0.15">
      <c r="B146">
        <v>143</v>
      </c>
      <c r="C146">
        <f t="shared" si="18"/>
        <v>2754</v>
      </c>
      <c r="D146">
        <f t="shared" si="19"/>
        <v>8949</v>
      </c>
      <c r="E146">
        <f t="shared" si="20"/>
        <v>14318.400000000031</v>
      </c>
      <c r="F146">
        <f t="shared" si="21"/>
        <v>8949.0000000000073</v>
      </c>
      <c r="G146">
        <f t="shared" si="22"/>
        <v>7159.2000000000144</v>
      </c>
      <c r="H146">
        <f t="shared" si="22"/>
        <v>0</v>
      </c>
      <c r="J146" t="str">
        <f ca="1">LOOKUP(B146,角色间职业划分!$A$23:$B$31,角色间职业划分!$C$23:$C$32)</f>
        <v>紫</v>
      </c>
      <c r="K146">
        <f ca="1">VLOOKUP(J146,角色间职业划分!$A$14:$B$20,2,FALSE)</f>
        <v>1.4</v>
      </c>
      <c r="L146">
        <f ca="1">LOOKUP(B146,角色间职业划分!$A$24:$B$31,角色间职业划分!$E$24:$E$30)+L145</f>
        <v>1.4000000000000004</v>
      </c>
      <c r="M146">
        <f>SUM(C146:G146)/VLOOKUP(角色属性总表!$F$8,角色间职业划分!$A$14:$B$21,2,FALSE)</f>
        <v>35108.000000000044</v>
      </c>
      <c r="N146">
        <f t="shared" si="23"/>
        <v>131069.86666666683</v>
      </c>
      <c r="P146" s="9">
        <f t="shared" ca="1" si="24"/>
        <v>49151.200000000077</v>
      </c>
      <c r="Q146" s="9">
        <f t="shared" ca="1" si="25"/>
        <v>183497.81333333362</v>
      </c>
      <c r="S146" s="9">
        <f>防御值!U153</f>
        <v>1</v>
      </c>
      <c r="U146">
        <v>143</v>
      </c>
      <c r="V146">
        <f>角色属性总表!AH153</f>
        <v>2754</v>
      </c>
      <c r="W146">
        <f>角色属性总表!AO153</f>
        <v>8949</v>
      </c>
      <c r="X146">
        <f>角色属性总表!BB153</f>
        <v>14318.400000000031</v>
      </c>
      <c r="Y146">
        <f>角色属性总表!BP153</f>
        <v>8949.0000000000073</v>
      </c>
      <c r="Z146">
        <f>角色属性总表!BI153</f>
        <v>7159.2000000000144</v>
      </c>
      <c r="AA146">
        <f>角色属性总表!AV153</f>
        <v>0</v>
      </c>
      <c r="AE146">
        <v>143</v>
      </c>
      <c r="AF146">
        <f>IF(VLOOKUP(AF$3,角色属性总表!$B:$F,5,FALSE)&gt;$AE146,0,IF(VLOOKUP(AF$3,角色属性总表!$B:$F,5,FALSE)=$AE146,AF$2,IF(AF145=1,1,AF145+AF$2)))</f>
        <v>1</v>
      </c>
      <c r="AG146">
        <f>IF(VLOOKUP(AG$3,角色属性总表!$B:$F,5,FALSE)&gt;$AE146,0,IF(VLOOKUP(AG$3,角色属性总表!$B:$F,5,FALSE)=$AE146,AG$2,IF(AG145=1,1,AG145+AG$2)))</f>
        <v>1</v>
      </c>
      <c r="AH146">
        <f>IF(VLOOKUP(AH$3,角色属性总表!$B:$F,5,FALSE)&gt;$AE146,0,IF(VLOOKUP(AH$3,角色属性总表!$B:$F,5,FALSE)=$AE146,AH$2,IF(AH145=1,1,AH145+AH$2)))</f>
        <v>1</v>
      </c>
      <c r="AI146">
        <f>IF(VLOOKUP(AI$3,角色属性总表!$B:$F,5,FALSE)&gt;$AE146,0,IF(VLOOKUP(AI$3,角色属性总表!$B:$F,5,FALSE)=$AE146,AI$2,IF(AI145=1,1,AI145+AI$2)))</f>
        <v>1</v>
      </c>
      <c r="AJ146">
        <f>IF(VLOOKUP(AJ$3,角色属性总表!$B:$F,5,FALSE)&gt;$AE146,0,IF(VLOOKUP(AJ$3,角色属性总表!$B:$F,5,FALSE)=$AE146,AJ$2,IF(AJ145=1,1,AJ145+AJ$2)))</f>
        <v>1</v>
      </c>
      <c r="AK146">
        <f>IF(VLOOKUP(AK$3,角色属性总表!$B:$F,5,FALSE)&gt;$AE146,0,IF(VLOOKUP(AK$3,角色属性总表!$B:$F,5,FALSE)=$AE146,AK$2,IF(AK145=1,1,AK145+AK$2)))</f>
        <v>1</v>
      </c>
    </row>
    <row r="147" spans="2:37" x14ac:dyDescent="0.15">
      <c r="B147">
        <v>144</v>
      </c>
      <c r="C147">
        <f t="shared" si="18"/>
        <v>2772</v>
      </c>
      <c r="D147">
        <f t="shared" si="19"/>
        <v>9042</v>
      </c>
      <c r="E147">
        <f t="shared" si="20"/>
        <v>14467.20000000003</v>
      </c>
      <c r="F147">
        <f t="shared" si="21"/>
        <v>9042.0000000000073</v>
      </c>
      <c r="G147">
        <f t="shared" si="22"/>
        <v>7233.6000000000158</v>
      </c>
      <c r="H147">
        <f t="shared" si="22"/>
        <v>0</v>
      </c>
      <c r="J147" t="str">
        <f ca="1">LOOKUP(B147,角色间职业划分!$A$23:$B$31,角色间职业划分!$C$23:$C$32)</f>
        <v>紫</v>
      </c>
      <c r="K147">
        <f ca="1">VLOOKUP(J147,角色间职业划分!$A$14:$B$20,2,FALSE)</f>
        <v>1.4</v>
      </c>
      <c r="L147">
        <f ca="1">LOOKUP(B147,角色间职业划分!$A$24:$B$31,角色间职业划分!$E$24:$E$30)+L146</f>
        <v>1.4000000000000004</v>
      </c>
      <c r="M147">
        <f>SUM(C147:G147)/VLOOKUP(角色属性总表!$F$8,角色间职业划分!$A$14:$B$21,2,FALSE)</f>
        <v>35464.000000000044</v>
      </c>
      <c r="N147">
        <f t="shared" si="23"/>
        <v>132398.93333333349</v>
      </c>
      <c r="P147" s="9">
        <f t="shared" ca="1" si="24"/>
        <v>49649.600000000071</v>
      </c>
      <c r="Q147" s="9">
        <f t="shared" ca="1" si="25"/>
        <v>185358.50666666694</v>
      </c>
      <c r="S147" s="9">
        <f>防御值!U154</f>
        <v>1</v>
      </c>
      <c r="U147">
        <v>144</v>
      </c>
      <c r="V147">
        <f>角色属性总表!AH154</f>
        <v>2772</v>
      </c>
      <c r="W147">
        <f>角色属性总表!AO154</f>
        <v>9042</v>
      </c>
      <c r="X147">
        <f>角色属性总表!BB154</f>
        <v>14467.20000000003</v>
      </c>
      <c r="Y147">
        <f>角色属性总表!BP154</f>
        <v>9042.0000000000073</v>
      </c>
      <c r="Z147">
        <f>角色属性总表!BI154</f>
        <v>7233.6000000000158</v>
      </c>
      <c r="AA147">
        <f>角色属性总表!AV154</f>
        <v>0</v>
      </c>
      <c r="AE147">
        <v>144</v>
      </c>
      <c r="AF147">
        <f>IF(VLOOKUP(AF$3,角色属性总表!$B:$F,5,FALSE)&gt;$AE147,0,IF(VLOOKUP(AF$3,角色属性总表!$B:$F,5,FALSE)=$AE147,AF$2,IF(AF146=1,1,AF146+AF$2)))</f>
        <v>1</v>
      </c>
      <c r="AG147">
        <f>IF(VLOOKUP(AG$3,角色属性总表!$B:$F,5,FALSE)&gt;$AE147,0,IF(VLOOKUP(AG$3,角色属性总表!$B:$F,5,FALSE)=$AE147,AG$2,IF(AG146=1,1,AG146+AG$2)))</f>
        <v>1</v>
      </c>
      <c r="AH147">
        <f>IF(VLOOKUP(AH$3,角色属性总表!$B:$F,5,FALSE)&gt;$AE147,0,IF(VLOOKUP(AH$3,角色属性总表!$B:$F,5,FALSE)=$AE147,AH$2,IF(AH146=1,1,AH146+AH$2)))</f>
        <v>1</v>
      </c>
      <c r="AI147">
        <f>IF(VLOOKUP(AI$3,角色属性总表!$B:$F,5,FALSE)&gt;$AE147,0,IF(VLOOKUP(AI$3,角色属性总表!$B:$F,5,FALSE)=$AE147,AI$2,IF(AI146=1,1,AI146+AI$2)))</f>
        <v>1</v>
      </c>
      <c r="AJ147">
        <f>IF(VLOOKUP(AJ$3,角色属性总表!$B:$F,5,FALSE)&gt;$AE147,0,IF(VLOOKUP(AJ$3,角色属性总表!$B:$F,5,FALSE)=$AE147,AJ$2,IF(AJ146=1,1,AJ146+AJ$2)))</f>
        <v>1</v>
      </c>
      <c r="AK147">
        <f>IF(VLOOKUP(AK$3,角色属性总表!$B:$F,5,FALSE)&gt;$AE147,0,IF(VLOOKUP(AK$3,角色属性总表!$B:$F,5,FALSE)=$AE147,AK$2,IF(AK146=1,1,AK146+AK$2)))</f>
        <v>1</v>
      </c>
    </row>
    <row r="148" spans="2:37" x14ac:dyDescent="0.15">
      <c r="B148">
        <v>145</v>
      </c>
      <c r="C148">
        <f t="shared" si="18"/>
        <v>2790</v>
      </c>
      <c r="D148">
        <f t="shared" si="19"/>
        <v>9135</v>
      </c>
      <c r="E148">
        <f t="shared" si="20"/>
        <v>14616.000000000031</v>
      </c>
      <c r="F148">
        <f t="shared" si="21"/>
        <v>9135.0000000000073</v>
      </c>
      <c r="G148">
        <f t="shared" si="22"/>
        <v>7308.0000000000155</v>
      </c>
      <c r="H148">
        <f t="shared" si="22"/>
        <v>0</v>
      </c>
      <c r="J148" t="str">
        <f ca="1">LOOKUP(B148,角色间职业划分!$A$23:$B$31,角色间职业划分!$C$23:$C$32)</f>
        <v>紫</v>
      </c>
      <c r="K148">
        <f ca="1">VLOOKUP(J148,角色间职业划分!$A$14:$B$20,2,FALSE)</f>
        <v>1.4</v>
      </c>
      <c r="L148">
        <f ca="1">LOOKUP(B148,角色间职业划分!$A$24:$B$31,角色间职业划分!$E$24:$E$30)+L147</f>
        <v>1.4000000000000004</v>
      </c>
      <c r="M148">
        <f>SUM(C148:G148)/VLOOKUP(角色属性总表!$F$8,角色间职业划分!$A$14:$B$21,2,FALSE)</f>
        <v>35820.000000000044</v>
      </c>
      <c r="N148">
        <f t="shared" si="23"/>
        <v>133728.00000000017</v>
      </c>
      <c r="P148" s="9">
        <f t="shared" ca="1" si="24"/>
        <v>50148.000000000073</v>
      </c>
      <c r="Q148" s="9">
        <f t="shared" ca="1" si="25"/>
        <v>187219.2000000003</v>
      </c>
      <c r="S148" s="9">
        <f>防御值!U155</f>
        <v>1</v>
      </c>
      <c r="U148">
        <v>145</v>
      </c>
      <c r="V148">
        <f>角色属性总表!AH155</f>
        <v>2790</v>
      </c>
      <c r="W148">
        <f>角色属性总表!AO155</f>
        <v>9135</v>
      </c>
      <c r="X148">
        <f>角色属性总表!BB155</f>
        <v>14616.000000000031</v>
      </c>
      <c r="Y148">
        <f>角色属性总表!BP155</f>
        <v>9135.0000000000073</v>
      </c>
      <c r="Z148">
        <f>角色属性总表!BI155</f>
        <v>7308.0000000000155</v>
      </c>
      <c r="AA148">
        <f>角色属性总表!AV155</f>
        <v>0</v>
      </c>
      <c r="AE148">
        <v>145</v>
      </c>
      <c r="AF148">
        <f>IF(VLOOKUP(AF$3,角色属性总表!$B:$F,5,FALSE)&gt;$AE148,0,IF(VLOOKUP(AF$3,角色属性总表!$B:$F,5,FALSE)=$AE148,AF$2,IF(AF147=1,1,AF147+AF$2)))</f>
        <v>1</v>
      </c>
      <c r="AG148">
        <f>IF(VLOOKUP(AG$3,角色属性总表!$B:$F,5,FALSE)&gt;$AE148,0,IF(VLOOKUP(AG$3,角色属性总表!$B:$F,5,FALSE)=$AE148,AG$2,IF(AG147=1,1,AG147+AG$2)))</f>
        <v>1</v>
      </c>
      <c r="AH148">
        <f>IF(VLOOKUP(AH$3,角色属性总表!$B:$F,5,FALSE)&gt;$AE148,0,IF(VLOOKUP(AH$3,角色属性总表!$B:$F,5,FALSE)=$AE148,AH$2,IF(AH147=1,1,AH147+AH$2)))</f>
        <v>1</v>
      </c>
      <c r="AI148">
        <f>IF(VLOOKUP(AI$3,角色属性总表!$B:$F,5,FALSE)&gt;$AE148,0,IF(VLOOKUP(AI$3,角色属性总表!$B:$F,5,FALSE)=$AE148,AI$2,IF(AI147=1,1,AI147+AI$2)))</f>
        <v>1</v>
      </c>
      <c r="AJ148">
        <f>IF(VLOOKUP(AJ$3,角色属性总表!$B:$F,5,FALSE)&gt;$AE148,0,IF(VLOOKUP(AJ$3,角色属性总表!$B:$F,5,FALSE)=$AE148,AJ$2,IF(AJ147=1,1,AJ147+AJ$2)))</f>
        <v>1</v>
      </c>
      <c r="AK148">
        <f>IF(VLOOKUP(AK$3,角色属性总表!$B:$F,5,FALSE)&gt;$AE148,0,IF(VLOOKUP(AK$3,角色属性总表!$B:$F,5,FALSE)=$AE148,AK$2,IF(AK147=1,1,AK147+AK$2)))</f>
        <v>1</v>
      </c>
    </row>
    <row r="149" spans="2:37" x14ac:dyDescent="0.15">
      <c r="B149">
        <v>146</v>
      </c>
      <c r="C149">
        <f t="shared" si="18"/>
        <v>2808</v>
      </c>
      <c r="D149">
        <f t="shared" si="19"/>
        <v>9228.0000000000018</v>
      </c>
      <c r="E149">
        <f t="shared" si="20"/>
        <v>14764.80000000003</v>
      </c>
      <c r="F149">
        <f t="shared" si="21"/>
        <v>9228.0000000000091</v>
      </c>
      <c r="G149">
        <f t="shared" si="22"/>
        <v>7382.400000000016</v>
      </c>
      <c r="H149">
        <f t="shared" si="22"/>
        <v>0</v>
      </c>
      <c r="J149" t="str">
        <f ca="1">LOOKUP(B149,角色间职业划分!$A$23:$B$31,角色间职业划分!$C$23:$C$32)</f>
        <v>紫</v>
      </c>
      <c r="K149">
        <f ca="1">VLOOKUP(J149,角色间职业划分!$A$14:$B$20,2,FALSE)</f>
        <v>1.4</v>
      </c>
      <c r="L149">
        <f ca="1">LOOKUP(B149,角色间职业划分!$A$24:$B$31,角色间职业划分!$E$24:$E$30)+L148</f>
        <v>1.4000000000000004</v>
      </c>
      <c r="M149">
        <f>SUM(C149:G149)/VLOOKUP(角色属性总表!$F$8,角色间职业划分!$A$14:$B$21,2,FALSE)</f>
        <v>36176.000000000051</v>
      </c>
      <c r="N149">
        <f t="shared" si="23"/>
        <v>135057.06666666685</v>
      </c>
      <c r="P149" s="9">
        <f t="shared" ca="1" si="24"/>
        <v>50646.400000000081</v>
      </c>
      <c r="Q149" s="9">
        <f t="shared" ca="1" si="25"/>
        <v>189079.89333333363</v>
      </c>
      <c r="S149" s="9">
        <f>防御值!U156</f>
        <v>1</v>
      </c>
      <c r="U149">
        <v>146</v>
      </c>
      <c r="V149">
        <f>角色属性总表!AH156</f>
        <v>2808</v>
      </c>
      <c r="W149">
        <f>角色属性总表!AO156</f>
        <v>9228.0000000000018</v>
      </c>
      <c r="X149">
        <f>角色属性总表!BB156</f>
        <v>14764.80000000003</v>
      </c>
      <c r="Y149">
        <f>角色属性总表!BP156</f>
        <v>9228.0000000000091</v>
      </c>
      <c r="Z149">
        <f>角色属性总表!BI156</f>
        <v>7382.400000000016</v>
      </c>
      <c r="AA149">
        <f>角色属性总表!AV156</f>
        <v>0</v>
      </c>
      <c r="AE149">
        <v>146</v>
      </c>
      <c r="AF149">
        <f>IF(VLOOKUP(AF$3,角色属性总表!$B:$F,5,FALSE)&gt;$AE149,0,IF(VLOOKUP(AF$3,角色属性总表!$B:$F,5,FALSE)=$AE149,AF$2,IF(AF148=1,1,AF148+AF$2)))</f>
        <v>1</v>
      </c>
      <c r="AG149">
        <f>IF(VLOOKUP(AG$3,角色属性总表!$B:$F,5,FALSE)&gt;$AE149,0,IF(VLOOKUP(AG$3,角色属性总表!$B:$F,5,FALSE)=$AE149,AG$2,IF(AG148=1,1,AG148+AG$2)))</f>
        <v>1</v>
      </c>
      <c r="AH149">
        <f>IF(VLOOKUP(AH$3,角色属性总表!$B:$F,5,FALSE)&gt;$AE149,0,IF(VLOOKUP(AH$3,角色属性总表!$B:$F,5,FALSE)=$AE149,AH$2,IF(AH148=1,1,AH148+AH$2)))</f>
        <v>1</v>
      </c>
      <c r="AI149">
        <f>IF(VLOOKUP(AI$3,角色属性总表!$B:$F,5,FALSE)&gt;$AE149,0,IF(VLOOKUP(AI$3,角色属性总表!$B:$F,5,FALSE)=$AE149,AI$2,IF(AI148=1,1,AI148+AI$2)))</f>
        <v>1</v>
      </c>
      <c r="AJ149">
        <f>IF(VLOOKUP(AJ$3,角色属性总表!$B:$F,5,FALSE)&gt;$AE149,0,IF(VLOOKUP(AJ$3,角色属性总表!$B:$F,5,FALSE)=$AE149,AJ$2,IF(AJ148=1,1,AJ148+AJ$2)))</f>
        <v>1</v>
      </c>
      <c r="AK149">
        <f>IF(VLOOKUP(AK$3,角色属性总表!$B:$F,5,FALSE)&gt;$AE149,0,IF(VLOOKUP(AK$3,角色属性总表!$B:$F,5,FALSE)=$AE149,AK$2,IF(AK148=1,1,AK148+AK$2)))</f>
        <v>1</v>
      </c>
    </row>
    <row r="150" spans="2:37" x14ac:dyDescent="0.15">
      <c r="B150">
        <v>147</v>
      </c>
      <c r="C150">
        <f t="shared" si="18"/>
        <v>2826</v>
      </c>
      <c r="D150">
        <f t="shared" si="19"/>
        <v>9321</v>
      </c>
      <c r="E150">
        <f t="shared" si="20"/>
        <v>14913.600000000029</v>
      </c>
      <c r="F150">
        <f t="shared" si="21"/>
        <v>9321.0000000000091</v>
      </c>
      <c r="G150">
        <f t="shared" si="22"/>
        <v>7456.8000000000147</v>
      </c>
      <c r="H150">
        <f t="shared" si="22"/>
        <v>0</v>
      </c>
      <c r="J150" t="str">
        <f ca="1">LOOKUP(B150,角色间职业划分!$A$23:$B$31,角色间职业划分!$C$23:$C$32)</f>
        <v>紫</v>
      </c>
      <c r="K150">
        <f ca="1">VLOOKUP(J150,角色间职业划分!$A$14:$B$20,2,FALSE)</f>
        <v>1.4</v>
      </c>
      <c r="L150">
        <f ca="1">LOOKUP(B150,角色间职业划分!$A$24:$B$31,角色间职业划分!$E$24:$E$30)+L149</f>
        <v>1.4000000000000004</v>
      </c>
      <c r="M150">
        <f>SUM(C150:G150)/VLOOKUP(角色属性总表!$F$8,角色间职业划分!$A$14:$B$21,2,FALSE)</f>
        <v>36532.000000000044</v>
      </c>
      <c r="N150">
        <f t="shared" si="23"/>
        <v>136386.13333333351</v>
      </c>
      <c r="P150" s="9">
        <f t="shared" ca="1" si="24"/>
        <v>51144.800000000076</v>
      </c>
      <c r="Q150" s="9">
        <f t="shared" ca="1" si="25"/>
        <v>190940.58666666696</v>
      </c>
      <c r="S150" s="9">
        <f>防御值!U157</f>
        <v>1</v>
      </c>
      <c r="U150">
        <v>147</v>
      </c>
      <c r="V150">
        <f>角色属性总表!AH157</f>
        <v>2826</v>
      </c>
      <c r="W150">
        <f>角色属性总表!AO157</f>
        <v>9321</v>
      </c>
      <c r="X150">
        <f>角色属性总表!BB157</f>
        <v>14913.600000000029</v>
      </c>
      <c r="Y150">
        <f>角色属性总表!BP157</f>
        <v>9321.0000000000091</v>
      </c>
      <c r="Z150">
        <f>角色属性总表!BI157</f>
        <v>7456.8000000000147</v>
      </c>
      <c r="AA150">
        <f>角色属性总表!AV157</f>
        <v>0</v>
      </c>
      <c r="AE150">
        <v>147</v>
      </c>
      <c r="AF150">
        <f>IF(VLOOKUP(AF$3,角色属性总表!$B:$F,5,FALSE)&gt;$AE150,0,IF(VLOOKUP(AF$3,角色属性总表!$B:$F,5,FALSE)=$AE150,AF$2,IF(AF149=1,1,AF149+AF$2)))</f>
        <v>1</v>
      </c>
      <c r="AG150">
        <f>IF(VLOOKUP(AG$3,角色属性总表!$B:$F,5,FALSE)&gt;$AE150,0,IF(VLOOKUP(AG$3,角色属性总表!$B:$F,5,FALSE)=$AE150,AG$2,IF(AG149=1,1,AG149+AG$2)))</f>
        <v>1</v>
      </c>
      <c r="AH150">
        <f>IF(VLOOKUP(AH$3,角色属性总表!$B:$F,5,FALSE)&gt;$AE150,0,IF(VLOOKUP(AH$3,角色属性总表!$B:$F,5,FALSE)=$AE150,AH$2,IF(AH149=1,1,AH149+AH$2)))</f>
        <v>1</v>
      </c>
      <c r="AI150">
        <f>IF(VLOOKUP(AI$3,角色属性总表!$B:$F,5,FALSE)&gt;$AE150,0,IF(VLOOKUP(AI$3,角色属性总表!$B:$F,5,FALSE)=$AE150,AI$2,IF(AI149=1,1,AI149+AI$2)))</f>
        <v>1</v>
      </c>
      <c r="AJ150">
        <f>IF(VLOOKUP(AJ$3,角色属性总表!$B:$F,5,FALSE)&gt;$AE150,0,IF(VLOOKUP(AJ$3,角色属性总表!$B:$F,5,FALSE)=$AE150,AJ$2,IF(AJ149=1,1,AJ149+AJ$2)))</f>
        <v>1</v>
      </c>
      <c r="AK150">
        <f>IF(VLOOKUP(AK$3,角色属性总表!$B:$F,5,FALSE)&gt;$AE150,0,IF(VLOOKUP(AK$3,角色属性总表!$B:$F,5,FALSE)=$AE150,AK$2,IF(AK149=1,1,AK149+AK$2)))</f>
        <v>1</v>
      </c>
    </row>
    <row r="151" spans="2:37" x14ac:dyDescent="0.15">
      <c r="B151">
        <v>148</v>
      </c>
      <c r="C151">
        <f t="shared" si="18"/>
        <v>2844</v>
      </c>
      <c r="D151">
        <f t="shared" si="19"/>
        <v>9414.0000000000018</v>
      </c>
      <c r="E151">
        <f t="shared" si="20"/>
        <v>15062.400000000031</v>
      </c>
      <c r="F151">
        <f t="shared" si="21"/>
        <v>9414.0000000000109</v>
      </c>
      <c r="G151">
        <f t="shared" si="22"/>
        <v>7531.2000000000153</v>
      </c>
      <c r="H151">
        <f t="shared" si="22"/>
        <v>0</v>
      </c>
      <c r="J151" t="str">
        <f ca="1">LOOKUP(B151,角色间职业划分!$A$23:$B$31,角色间职业划分!$C$23:$C$32)</f>
        <v>紫</v>
      </c>
      <c r="K151">
        <f ca="1">VLOOKUP(J151,角色间职业划分!$A$14:$B$20,2,FALSE)</f>
        <v>1.4</v>
      </c>
      <c r="L151">
        <f ca="1">LOOKUP(B151,角色间职业划分!$A$24:$B$31,角色间职业划分!$E$24:$E$30)+L150</f>
        <v>1.4000000000000004</v>
      </c>
      <c r="M151">
        <f>SUM(C151:G151)/VLOOKUP(角色属性总表!$F$8,角色间职业划分!$A$14:$B$21,2,FALSE)</f>
        <v>36888.000000000044</v>
      </c>
      <c r="N151">
        <f t="shared" si="23"/>
        <v>137715.20000000016</v>
      </c>
      <c r="P151" s="9">
        <f t="shared" ca="1" si="24"/>
        <v>51643.200000000077</v>
      </c>
      <c r="Q151" s="9">
        <f t="shared" ca="1" si="25"/>
        <v>192801.28000000026</v>
      </c>
      <c r="S151" s="9">
        <f>防御值!U158</f>
        <v>1</v>
      </c>
      <c r="U151">
        <v>148</v>
      </c>
      <c r="V151">
        <f>角色属性总表!AH158</f>
        <v>2844</v>
      </c>
      <c r="W151">
        <f>角色属性总表!AO158</f>
        <v>9414.0000000000018</v>
      </c>
      <c r="X151">
        <f>角色属性总表!BB158</f>
        <v>15062.400000000031</v>
      </c>
      <c r="Y151">
        <f>角色属性总表!BP158</f>
        <v>9414.0000000000109</v>
      </c>
      <c r="Z151">
        <f>角色属性总表!BI158</f>
        <v>7531.2000000000153</v>
      </c>
      <c r="AA151">
        <f>角色属性总表!AV158</f>
        <v>0</v>
      </c>
      <c r="AE151">
        <v>148</v>
      </c>
      <c r="AF151">
        <f>IF(VLOOKUP(AF$3,角色属性总表!$B:$F,5,FALSE)&gt;$AE151,0,IF(VLOOKUP(AF$3,角色属性总表!$B:$F,5,FALSE)=$AE151,AF$2,IF(AF150=1,1,AF150+AF$2)))</f>
        <v>1</v>
      </c>
      <c r="AG151">
        <f>IF(VLOOKUP(AG$3,角色属性总表!$B:$F,5,FALSE)&gt;$AE151,0,IF(VLOOKUP(AG$3,角色属性总表!$B:$F,5,FALSE)=$AE151,AG$2,IF(AG150=1,1,AG150+AG$2)))</f>
        <v>1</v>
      </c>
      <c r="AH151">
        <f>IF(VLOOKUP(AH$3,角色属性总表!$B:$F,5,FALSE)&gt;$AE151,0,IF(VLOOKUP(AH$3,角色属性总表!$B:$F,5,FALSE)=$AE151,AH$2,IF(AH150=1,1,AH150+AH$2)))</f>
        <v>1</v>
      </c>
      <c r="AI151">
        <f>IF(VLOOKUP(AI$3,角色属性总表!$B:$F,5,FALSE)&gt;$AE151,0,IF(VLOOKUP(AI$3,角色属性总表!$B:$F,5,FALSE)=$AE151,AI$2,IF(AI150=1,1,AI150+AI$2)))</f>
        <v>1</v>
      </c>
      <c r="AJ151">
        <f>IF(VLOOKUP(AJ$3,角色属性总表!$B:$F,5,FALSE)&gt;$AE151,0,IF(VLOOKUP(AJ$3,角色属性总表!$B:$F,5,FALSE)=$AE151,AJ$2,IF(AJ150=1,1,AJ150+AJ$2)))</f>
        <v>1</v>
      </c>
      <c r="AK151">
        <f>IF(VLOOKUP(AK$3,角色属性总表!$B:$F,5,FALSE)&gt;$AE151,0,IF(VLOOKUP(AK$3,角色属性总表!$B:$F,5,FALSE)=$AE151,AK$2,IF(AK150=1,1,AK150+AK$2)))</f>
        <v>1</v>
      </c>
    </row>
    <row r="152" spans="2:37" x14ac:dyDescent="0.15">
      <c r="B152">
        <v>149</v>
      </c>
      <c r="C152">
        <f t="shared" si="18"/>
        <v>2862</v>
      </c>
      <c r="D152">
        <f t="shared" si="19"/>
        <v>9507.0000000000018</v>
      </c>
      <c r="E152">
        <f t="shared" si="20"/>
        <v>15211.20000000003</v>
      </c>
      <c r="F152">
        <f t="shared" si="21"/>
        <v>9507.0000000000091</v>
      </c>
      <c r="G152">
        <f t="shared" si="22"/>
        <v>7605.600000000014</v>
      </c>
      <c r="H152">
        <f t="shared" si="22"/>
        <v>0</v>
      </c>
      <c r="J152" t="str">
        <f ca="1">LOOKUP(B152,角色间职业划分!$A$23:$B$31,角色间职业划分!$C$23:$C$32)</f>
        <v>紫</v>
      </c>
      <c r="K152">
        <f ca="1">VLOOKUP(J152,角色间职业划分!$A$14:$B$20,2,FALSE)</f>
        <v>1.4</v>
      </c>
      <c r="L152">
        <f ca="1">LOOKUP(B152,角色间职业划分!$A$24:$B$31,角色间职业划分!$E$24:$E$30)+L151</f>
        <v>1.4000000000000004</v>
      </c>
      <c r="M152">
        <f>SUM(C152:G152)/VLOOKUP(角色属性总表!$F$8,角色间职业划分!$A$14:$B$21,2,FALSE)</f>
        <v>37244.000000000044</v>
      </c>
      <c r="N152">
        <f t="shared" si="23"/>
        <v>139044.26666666684</v>
      </c>
      <c r="P152" s="9">
        <f t="shared" ca="1" si="24"/>
        <v>52141.600000000071</v>
      </c>
      <c r="Q152" s="9">
        <f t="shared" ca="1" si="25"/>
        <v>194661.97333333362</v>
      </c>
      <c r="S152" s="9">
        <f>防御值!U159</f>
        <v>1</v>
      </c>
      <c r="U152">
        <v>149</v>
      </c>
      <c r="V152">
        <f>角色属性总表!AH159</f>
        <v>2862</v>
      </c>
      <c r="W152">
        <f>角色属性总表!AO159</f>
        <v>9507.0000000000018</v>
      </c>
      <c r="X152">
        <f>角色属性总表!BB159</f>
        <v>15211.20000000003</v>
      </c>
      <c r="Y152">
        <f>角色属性总表!BP159</f>
        <v>9507.0000000000091</v>
      </c>
      <c r="Z152">
        <f>角色属性总表!BI159</f>
        <v>7605.600000000014</v>
      </c>
      <c r="AA152">
        <f>角色属性总表!AV159</f>
        <v>0</v>
      </c>
      <c r="AE152">
        <v>149</v>
      </c>
      <c r="AF152">
        <f>IF(VLOOKUP(AF$3,角色属性总表!$B:$F,5,FALSE)&gt;$AE152,0,IF(VLOOKUP(AF$3,角色属性总表!$B:$F,5,FALSE)=$AE152,AF$2,IF(AF151=1,1,AF151+AF$2)))</f>
        <v>1</v>
      </c>
      <c r="AG152">
        <f>IF(VLOOKUP(AG$3,角色属性总表!$B:$F,5,FALSE)&gt;$AE152,0,IF(VLOOKUP(AG$3,角色属性总表!$B:$F,5,FALSE)=$AE152,AG$2,IF(AG151=1,1,AG151+AG$2)))</f>
        <v>1</v>
      </c>
      <c r="AH152">
        <f>IF(VLOOKUP(AH$3,角色属性总表!$B:$F,5,FALSE)&gt;$AE152,0,IF(VLOOKUP(AH$3,角色属性总表!$B:$F,5,FALSE)=$AE152,AH$2,IF(AH151=1,1,AH151+AH$2)))</f>
        <v>1</v>
      </c>
      <c r="AI152">
        <f>IF(VLOOKUP(AI$3,角色属性总表!$B:$F,5,FALSE)&gt;$AE152,0,IF(VLOOKUP(AI$3,角色属性总表!$B:$F,5,FALSE)=$AE152,AI$2,IF(AI151=1,1,AI151+AI$2)))</f>
        <v>1</v>
      </c>
      <c r="AJ152">
        <f>IF(VLOOKUP(AJ$3,角色属性总表!$B:$F,5,FALSE)&gt;$AE152,0,IF(VLOOKUP(AJ$3,角色属性总表!$B:$F,5,FALSE)=$AE152,AJ$2,IF(AJ151=1,1,AJ151+AJ$2)))</f>
        <v>1</v>
      </c>
      <c r="AK152">
        <f>IF(VLOOKUP(AK$3,角色属性总表!$B:$F,5,FALSE)&gt;$AE152,0,IF(VLOOKUP(AK$3,角色属性总表!$B:$F,5,FALSE)=$AE152,AK$2,IF(AK151=1,1,AK151+AK$2)))</f>
        <v>1</v>
      </c>
    </row>
    <row r="153" spans="2:37" x14ac:dyDescent="0.15">
      <c r="B153">
        <v>150</v>
      </c>
      <c r="C153">
        <f t="shared" si="18"/>
        <v>2880</v>
      </c>
      <c r="D153">
        <f t="shared" si="19"/>
        <v>9600.0000000000036</v>
      </c>
      <c r="E153">
        <f t="shared" si="20"/>
        <v>15360.000000000029</v>
      </c>
      <c r="F153">
        <f t="shared" si="21"/>
        <v>9600.0000000000109</v>
      </c>
      <c r="G153">
        <f t="shared" si="22"/>
        <v>7680.0000000000136</v>
      </c>
      <c r="H153">
        <f t="shared" si="22"/>
        <v>0</v>
      </c>
      <c r="J153" t="str">
        <f ca="1">LOOKUP(B153,角色间职业划分!$A$23:$B$31,角色间职业划分!$C$23:$C$32)</f>
        <v>紫</v>
      </c>
      <c r="K153">
        <f ca="1">VLOOKUP(J153,角色间职业划分!$A$14:$B$20,2,FALSE)</f>
        <v>1.4</v>
      </c>
      <c r="L153">
        <f ca="1">LOOKUP(B153,角色间职业划分!$A$24:$B$31,角色间职业划分!$E$24:$E$30)+L152</f>
        <v>1.4000000000000004</v>
      </c>
      <c r="M153">
        <f>SUM(C153:G153)/VLOOKUP(角色属性总表!$F$8,角色间职业划分!$A$14:$B$21,2,FALSE)</f>
        <v>37600.000000000051</v>
      </c>
      <c r="N153">
        <f t="shared" si="23"/>
        <v>140373.33333333352</v>
      </c>
      <c r="P153" s="9">
        <f t="shared" ca="1" si="24"/>
        <v>52640.000000000087</v>
      </c>
      <c r="Q153" s="9">
        <f t="shared" ca="1" si="25"/>
        <v>196522.66666666698</v>
      </c>
      <c r="S153" s="9">
        <f>防御值!U160</f>
        <v>1</v>
      </c>
      <c r="U153">
        <v>150</v>
      </c>
      <c r="V153">
        <f>角色属性总表!AH160</f>
        <v>2880</v>
      </c>
      <c r="W153">
        <f>角色属性总表!AO160</f>
        <v>9600.0000000000036</v>
      </c>
      <c r="X153">
        <f>角色属性总表!BB160</f>
        <v>15360.000000000029</v>
      </c>
      <c r="Y153">
        <f>角色属性总表!BP160</f>
        <v>9600.0000000000109</v>
      </c>
      <c r="Z153">
        <f>角色属性总表!BI160</f>
        <v>7680.0000000000136</v>
      </c>
      <c r="AA153">
        <f>角色属性总表!AV160</f>
        <v>0</v>
      </c>
      <c r="AE153">
        <v>150</v>
      </c>
      <c r="AF153">
        <f>IF(VLOOKUP(AF$3,角色属性总表!$B:$F,5,FALSE)&gt;$AE153,0,IF(VLOOKUP(AF$3,角色属性总表!$B:$F,5,FALSE)=$AE153,AF$2,IF(AF152=1,1,AF152+AF$2)))</f>
        <v>1</v>
      </c>
      <c r="AG153">
        <f>IF(VLOOKUP(AG$3,角色属性总表!$B:$F,5,FALSE)&gt;$AE153,0,IF(VLOOKUP(AG$3,角色属性总表!$B:$F,5,FALSE)=$AE153,AG$2,IF(AG152=1,1,AG152+AG$2)))</f>
        <v>1</v>
      </c>
      <c r="AH153">
        <f>IF(VLOOKUP(AH$3,角色属性总表!$B:$F,5,FALSE)&gt;$AE153,0,IF(VLOOKUP(AH$3,角色属性总表!$B:$F,5,FALSE)=$AE153,AH$2,IF(AH152=1,1,AH152+AH$2)))</f>
        <v>1</v>
      </c>
      <c r="AI153">
        <f>IF(VLOOKUP(AI$3,角色属性总表!$B:$F,5,FALSE)&gt;$AE153,0,IF(VLOOKUP(AI$3,角色属性总表!$B:$F,5,FALSE)=$AE153,AI$2,IF(AI152=1,1,AI152+AI$2)))</f>
        <v>1</v>
      </c>
      <c r="AJ153">
        <f>IF(VLOOKUP(AJ$3,角色属性总表!$B:$F,5,FALSE)&gt;$AE153,0,IF(VLOOKUP(AJ$3,角色属性总表!$B:$F,5,FALSE)=$AE153,AJ$2,IF(AJ152=1,1,AJ152+AJ$2)))</f>
        <v>1</v>
      </c>
      <c r="AK153">
        <f>IF(VLOOKUP(AK$3,角色属性总表!$B:$F,5,FALSE)&gt;$AE153,0,IF(VLOOKUP(AK$3,角色属性总表!$B:$F,5,FALSE)=$AE153,AK$2,IF(AK152=1,1,AK152+AK$2)))</f>
        <v>1</v>
      </c>
    </row>
  </sheetData>
  <phoneticPr fontId="2" type="noConversion"/>
  <pageMargins left="0.7" right="0.7" top="0.75" bottom="0.75" header="0.3" footer="0.3"/>
  <pageSetup paperSize="9" orientation="portrait" horizontalDpi="0" verticalDpi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Z153"/>
  <sheetViews>
    <sheetView workbookViewId="0">
      <selection activeCell="I35" sqref="I35"/>
    </sheetView>
  </sheetViews>
  <sheetFormatPr baseColWidth="10" defaultRowHeight="15" x14ac:dyDescent="0.15"/>
  <cols>
    <col min="4" max="4" width="13.5" bestFit="1" customWidth="1"/>
    <col min="13" max="13" width="13.5" bestFit="1" customWidth="1"/>
    <col min="16" max="17" width="13.5" bestFit="1" customWidth="1"/>
    <col min="18" max="18" width="13.5" customWidth="1"/>
    <col min="19" max="19" width="13.5" bestFit="1" customWidth="1"/>
    <col min="22" max="22" width="13.5" bestFit="1" customWidth="1"/>
  </cols>
  <sheetData>
    <row r="2" spans="2:26" x14ac:dyDescent="0.15">
      <c r="B2" t="s">
        <v>412</v>
      </c>
      <c r="C2" t="s">
        <v>413</v>
      </c>
      <c r="D2" t="s">
        <v>415</v>
      </c>
      <c r="E2" t="s">
        <v>416</v>
      </c>
      <c r="F2" t="s">
        <v>336</v>
      </c>
      <c r="G2" t="s">
        <v>419</v>
      </c>
    </row>
    <row r="3" spans="2:26" x14ac:dyDescent="0.15">
      <c r="B3">
        <v>0</v>
      </c>
      <c r="M3" s="12" t="s">
        <v>88</v>
      </c>
      <c r="N3" s="12"/>
      <c r="O3" s="5"/>
      <c r="P3" s="12" t="s">
        <v>89</v>
      </c>
      <c r="Q3" s="12"/>
      <c r="R3" s="5"/>
      <c r="S3" s="12" t="s">
        <v>418</v>
      </c>
      <c r="T3" s="12"/>
      <c r="V3" s="12" t="s">
        <v>381</v>
      </c>
      <c r="W3" s="12"/>
      <c r="Y3" s="12" t="s">
        <v>136</v>
      </c>
      <c r="Z3" s="12"/>
    </row>
    <row r="4" spans="2:26" x14ac:dyDescent="0.15">
      <c r="B4">
        <v>1</v>
      </c>
      <c r="C4">
        <f t="shared" ref="C4:C68" si="0">_xlfn.IFNA(VLOOKUP(B4,M:N,2,FALSE),C3)</f>
        <v>1</v>
      </c>
      <c r="D4">
        <f t="shared" ref="D4:D35" si="1">_xlfn.IFNA(VLOOKUP(B4,P:Q,2,FALSE),D3)</f>
        <v>1</v>
      </c>
      <c r="E4">
        <f t="shared" ref="E4:E35" si="2">_xlfn.IFNA(VLOOKUP(B4,S:T,2,FALSE),E3)</f>
        <v>0</v>
      </c>
      <c r="F4">
        <f t="shared" ref="F4:F35" si="3">_xlfn.IFNA(VLOOKUP(B4,V:W,2,FALSE),F3)</f>
        <v>0</v>
      </c>
      <c r="G4">
        <f t="shared" ref="G4:G35" si="4">_xlfn.IFNA(VLOOKUP(B4,Y:Z,2,FALSE),G3)</f>
        <v>0</v>
      </c>
      <c r="M4" t="s">
        <v>414</v>
      </c>
      <c r="N4" t="s">
        <v>413</v>
      </c>
      <c r="P4" t="s">
        <v>414</v>
      </c>
      <c r="Q4" t="s">
        <v>415</v>
      </c>
      <c r="S4" t="s">
        <v>414</v>
      </c>
      <c r="T4" t="s">
        <v>416</v>
      </c>
      <c r="V4" t="s">
        <v>414</v>
      </c>
      <c r="W4" t="s">
        <v>417</v>
      </c>
      <c r="Y4" t="s">
        <v>347</v>
      </c>
      <c r="Z4" t="s">
        <v>346</v>
      </c>
    </row>
    <row r="5" spans="2:26" x14ac:dyDescent="0.15">
      <c r="B5">
        <v>2</v>
      </c>
      <c r="C5">
        <f t="shared" si="0"/>
        <v>1</v>
      </c>
      <c r="D5">
        <f t="shared" si="1"/>
        <v>1</v>
      </c>
      <c r="E5">
        <f t="shared" si="2"/>
        <v>0</v>
      </c>
      <c r="F5">
        <f t="shared" si="3"/>
        <v>0</v>
      </c>
      <c r="G5">
        <f t="shared" si="4"/>
        <v>1</v>
      </c>
      <c r="M5" s="10">
        <v>1</v>
      </c>
      <c r="N5">
        <v>1</v>
      </c>
      <c r="P5" s="10">
        <v>1</v>
      </c>
      <c r="Q5">
        <v>1</v>
      </c>
      <c r="S5" s="10">
        <v>0</v>
      </c>
      <c r="T5">
        <v>0</v>
      </c>
      <c r="V5" s="39">
        <v>20</v>
      </c>
      <c r="W5">
        <v>1</v>
      </c>
      <c r="Y5" s="10">
        <v>2</v>
      </c>
      <c r="Z5">
        <v>1</v>
      </c>
    </row>
    <row r="6" spans="2:26" x14ac:dyDescent="0.15">
      <c r="B6">
        <v>3</v>
      </c>
      <c r="C6">
        <f t="shared" si="0"/>
        <v>1</v>
      </c>
      <c r="D6">
        <f t="shared" si="1"/>
        <v>1</v>
      </c>
      <c r="E6">
        <f t="shared" si="2"/>
        <v>0</v>
      </c>
      <c r="F6">
        <f t="shared" si="3"/>
        <v>0</v>
      </c>
      <c r="G6">
        <f t="shared" si="4"/>
        <v>1</v>
      </c>
      <c r="M6" s="10">
        <v>20</v>
      </c>
      <c r="N6">
        <v>2</v>
      </c>
      <c r="P6" s="10">
        <v>10</v>
      </c>
      <c r="Q6">
        <v>2</v>
      </c>
      <c r="S6" s="10">
        <v>4</v>
      </c>
      <c r="T6">
        <v>1</v>
      </c>
      <c r="V6" s="39">
        <v>30</v>
      </c>
      <c r="W6">
        <v>2</v>
      </c>
      <c r="Y6" s="10">
        <v>4</v>
      </c>
      <c r="Z6">
        <v>2</v>
      </c>
    </row>
    <row r="7" spans="2:26" x14ac:dyDescent="0.15">
      <c r="B7">
        <v>4</v>
      </c>
      <c r="C7">
        <f t="shared" si="0"/>
        <v>1</v>
      </c>
      <c r="D7">
        <f t="shared" si="1"/>
        <v>1</v>
      </c>
      <c r="E7">
        <f t="shared" si="2"/>
        <v>1</v>
      </c>
      <c r="F7">
        <f t="shared" si="3"/>
        <v>0</v>
      </c>
      <c r="G7">
        <f t="shared" si="4"/>
        <v>2</v>
      </c>
      <c r="M7" s="10">
        <v>30</v>
      </c>
      <c r="N7">
        <v>3</v>
      </c>
      <c r="P7" s="10">
        <v>20</v>
      </c>
      <c r="Q7">
        <v>3</v>
      </c>
      <c r="S7" s="10">
        <v>8</v>
      </c>
      <c r="T7">
        <v>2</v>
      </c>
      <c r="V7" s="39">
        <v>40</v>
      </c>
      <c r="W7">
        <v>3</v>
      </c>
      <c r="Y7" s="10">
        <v>6</v>
      </c>
      <c r="Z7">
        <v>3</v>
      </c>
    </row>
    <row r="8" spans="2:26" x14ac:dyDescent="0.15">
      <c r="B8">
        <v>5</v>
      </c>
      <c r="C8">
        <f t="shared" si="0"/>
        <v>1</v>
      </c>
      <c r="D8">
        <f t="shared" si="1"/>
        <v>1</v>
      </c>
      <c r="E8">
        <f t="shared" si="2"/>
        <v>1</v>
      </c>
      <c r="F8">
        <f t="shared" si="3"/>
        <v>0</v>
      </c>
      <c r="G8">
        <f t="shared" si="4"/>
        <v>2</v>
      </c>
      <c r="M8" s="10">
        <v>40</v>
      </c>
      <c r="N8">
        <v>4</v>
      </c>
      <c r="P8" s="10">
        <v>30</v>
      </c>
      <c r="Q8">
        <v>4</v>
      </c>
      <c r="S8" s="10">
        <v>11</v>
      </c>
      <c r="T8">
        <v>3</v>
      </c>
      <c r="V8" s="39">
        <v>50</v>
      </c>
      <c r="W8">
        <v>4</v>
      </c>
      <c r="Y8" s="10">
        <v>8</v>
      </c>
      <c r="Z8">
        <v>4</v>
      </c>
    </row>
    <row r="9" spans="2:26" x14ac:dyDescent="0.15">
      <c r="B9">
        <v>6</v>
      </c>
      <c r="C9">
        <f t="shared" si="0"/>
        <v>1</v>
      </c>
      <c r="D9">
        <f t="shared" si="1"/>
        <v>1</v>
      </c>
      <c r="E9">
        <f t="shared" si="2"/>
        <v>1</v>
      </c>
      <c r="F9">
        <f t="shared" si="3"/>
        <v>0</v>
      </c>
      <c r="G9">
        <f t="shared" si="4"/>
        <v>3</v>
      </c>
      <c r="M9" s="10">
        <v>50</v>
      </c>
      <c r="N9">
        <v>5</v>
      </c>
      <c r="P9" s="10">
        <v>40</v>
      </c>
      <c r="Q9">
        <v>5</v>
      </c>
      <c r="S9" s="10">
        <v>14</v>
      </c>
      <c r="T9">
        <v>4</v>
      </c>
      <c r="V9" s="39">
        <v>60</v>
      </c>
      <c r="W9">
        <v>5</v>
      </c>
      <c r="Y9" s="10">
        <v>10</v>
      </c>
      <c r="Z9">
        <v>5</v>
      </c>
    </row>
    <row r="10" spans="2:26" x14ac:dyDescent="0.15">
      <c r="B10">
        <v>7</v>
      </c>
      <c r="C10">
        <f t="shared" si="0"/>
        <v>1</v>
      </c>
      <c r="D10">
        <f t="shared" si="1"/>
        <v>1</v>
      </c>
      <c r="E10">
        <f t="shared" si="2"/>
        <v>1</v>
      </c>
      <c r="F10">
        <f t="shared" si="3"/>
        <v>0</v>
      </c>
      <c r="G10">
        <f t="shared" si="4"/>
        <v>3</v>
      </c>
      <c r="M10" s="10">
        <v>60</v>
      </c>
      <c r="N10">
        <v>6</v>
      </c>
      <c r="P10" s="10">
        <v>50</v>
      </c>
      <c r="Q10">
        <v>6</v>
      </c>
      <c r="S10" s="10">
        <v>17</v>
      </c>
      <c r="T10">
        <v>5</v>
      </c>
      <c r="V10" s="39">
        <v>70</v>
      </c>
      <c r="W10">
        <v>6</v>
      </c>
      <c r="Y10" s="10">
        <v>12</v>
      </c>
      <c r="Z10">
        <v>6</v>
      </c>
    </row>
    <row r="11" spans="2:26" x14ac:dyDescent="0.15">
      <c r="B11">
        <v>8</v>
      </c>
      <c r="C11">
        <f t="shared" si="0"/>
        <v>1</v>
      </c>
      <c r="D11">
        <f t="shared" si="1"/>
        <v>1</v>
      </c>
      <c r="E11">
        <f t="shared" si="2"/>
        <v>2</v>
      </c>
      <c r="F11">
        <f t="shared" si="3"/>
        <v>0</v>
      </c>
      <c r="G11">
        <f t="shared" si="4"/>
        <v>4</v>
      </c>
      <c r="M11" s="10">
        <v>70</v>
      </c>
      <c r="N11">
        <v>7</v>
      </c>
      <c r="P11" s="10">
        <v>60</v>
      </c>
      <c r="Q11">
        <v>7</v>
      </c>
      <c r="S11" s="10">
        <v>20</v>
      </c>
      <c r="T11">
        <v>6</v>
      </c>
      <c r="V11" s="39">
        <v>80</v>
      </c>
      <c r="W11">
        <v>7</v>
      </c>
      <c r="Y11" s="10">
        <v>14</v>
      </c>
      <c r="Z11">
        <v>7</v>
      </c>
    </row>
    <row r="12" spans="2:26" x14ac:dyDescent="0.15">
      <c r="B12">
        <v>9</v>
      </c>
      <c r="C12">
        <f t="shared" si="0"/>
        <v>1</v>
      </c>
      <c r="D12">
        <f t="shared" si="1"/>
        <v>1</v>
      </c>
      <c r="E12">
        <f t="shared" si="2"/>
        <v>2</v>
      </c>
      <c r="F12">
        <f t="shared" si="3"/>
        <v>0</v>
      </c>
      <c r="G12">
        <f t="shared" si="4"/>
        <v>4</v>
      </c>
      <c r="M12" s="10">
        <v>80</v>
      </c>
      <c r="N12">
        <v>8</v>
      </c>
      <c r="P12" s="10">
        <v>70</v>
      </c>
      <c r="Q12">
        <v>8</v>
      </c>
      <c r="S12" s="10">
        <v>23</v>
      </c>
      <c r="T12">
        <v>7</v>
      </c>
      <c r="V12" s="39">
        <v>90</v>
      </c>
      <c r="W12">
        <v>8</v>
      </c>
      <c r="Y12" s="10">
        <v>16</v>
      </c>
      <c r="Z12">
        <v>8</v>
      </c>
    </row>
    <row r="13" spans="2:26" x14ac:dyDescent="0.15">
      <c r="B13">
        <v>10</v>
      </c>
      <c r="C13">
        <f t="shared" si="0"/>
        <v>1</v>
      </c>
      <c r="D13">
        <f t="shared" si="1"/>
        <v>2</v>
      </c>
      <c r="E13">
        <f t="shared" si="2"/>
        <v>2</v>
      </c>
      <c r="F13">
        <f t="shared" si="3"/>
        <v>0</v>
      </c>
      <c r="G13">
        <f t="shared" si="4"/>
        <v>5</v>
      </c>
      <c r="P13" s="10">
        <v>80</v>
      </c>
      <c r="Q13">
        <v>9</v>
      </c>
      <c r="S13" s="10">
        <v>26</v>
      </c>
      <c r="T13">
        <v>8</v>
      </c>
      <c r="V13" s="39">
        <v>100</v>
      </c>
      <c r="W13">
        <v>9</v>
      </c>
      <c r="Y13" s="10">
        <v>18</v>
      </c>
      <c r="Z13">
        <v>9</v>
      </c>
    </row>
    <row r="14" spans="2:26" x14ac:dyDescent="0.15">
      <c r="B14">
        <v>11</v>
      </c>
      <c r="C14">
        <f t="shared" si="0"/>
        <v>1</v>
      </c>
      <c r="D14">
        <f t="shared" si="1"/>
        <v>2</v>
      </c>
      <c r="E14">
        <f t="shared" si="2"/>
        <v>3</v>
      </c>
      <c r="F14">
        <f t="shared" si="3"/>
        <v>0</v>
      </c>
      <c r="G14">
        <f t="shared" si="4"/>
        <v>5</v>
      </c>
      <c r="P14" s="10">
        <v>90</v>
      </c>
      <c r="Q14">
        <v>10</v>
      </c>
      <c r="S14" s="10">
        <v>29</v>
      </c>
      <c r="T14">
        <v>9</v>
      </c>
      <c r="V14" s="39">
        <v>110</v>
      </c>
      <c r="W14">
        <v>10</v>
      </c>
      <c r="Y14" s="10">
        <v>20</v>
      </c>
      <c r="Z14">
        <v>10</v>
      </c>
    </row>
    <row r="15" spans="2:26" x14ac:dyDescent="0.15">
      <c r="B15">
        <v>12</v>
      </c>
      <c r="C15">
        <f t="shared" si="0"/>
        <v>1</v>
      </c>
      <c r="D15">
        <f t="shared" si="1"/>
        <v>2</v>
      </c>
      <c r="E15">
        <f t="shared" si="2"/>
        <v>3</v>
      </c>
      <c r="F15">
        <f t="shared" si="3"/>
        <v>0</v>
      </c>
      <c r="G15">
        <f t="shared" si="4"/>
        <v>6</v>
      </c>
      <c r="P15" s="10">
        <v>100</v>
      </c>
      <c r="Q15">
        <v>11</v>
      </c>
      <c r="S15" s="10">
        <v>32</v>
      </c>
      <c r="T15">
        <v>10</v>
      </c>
      <c r="Y15" s="10">
        <v>22</v>
      </c>
      <c r="Z15">
        <v>11</v>
      </c>
    </row>
    <row r="16" spans="2:26" x14ac:dyDescent="0.15">
      <c r="B16">
        <v>13</v>
      </c>
      <c r="C16">
        <f t="shared" si="0"/>
        <v>1</v>
      </c>
      <c r="D16">
        <f t="shared" si="1"/>
        <v>2</v>
      </c>
      <c r="E16">
        <f t="shared" si="2"/>
        <v>3</v>
      </c>
      <c r="F16">
        <f t="shared" si="3"/>
        <v>0</v>
      </c>
      <c r="G16">
        <f t="shared" si="4"/>
        <v>6</v>
      </c>
      <c r="P16" s="10">
        <v>110</v>
      </c>
      <c r="Q16">
        <v>12</v>
      </c>
      <c r="S16" s="10">
        <v>34</v>
      </c>
      <c r="T16">
        <v>11</v>
      </c>
      <c r="Y16" s="10">
        <v>24</v>
      </c>
      <c r="Z16">
        <v>12</v>
      </c>
    </row>
    <row r="17" spans="2:26" x14ac:dyDescent="0.15">
      <c r="B17">
        <v>14</v>
      </c>
      <c r="C17">
        <f t="shared" si="0"/>
        <v>1</v>
      </c>
      <c r="D17">
        <f t="shared" si="1"/>
        <v>2</v>
      </c>
      <c r="E17">
        <f t="shared" si="2"/>
        <v>4</v>
      </c>
      <c r="F17">
        <f t="shared" si="3"/>
        <v>0</v>
      </c>
      <c r="G17">
        <f t="shared" si="4"/>
        <v>7</v>
      </c>
      <c r="S17" s="10">
        <v>36</v>
      </c>
      <c r="T17" s="5">
        <v>12</v>
      </c>
      <c r="U17" s="5"/>
      <c r="Y17" s="10">
        <v>26</v>
      </c>
      <c r="Z17">
        <v>13</v>
      </c>
    </row>
    <row r="18" spans="2:26" x14ac:dyDescent="0.15">
      <c r="B18">
        <v>15</v>
      </c>
      <c r="C18">
        <f t="shared" si="0"/>
        <v>1</v>
      </c>
      <c r="D18">
        <f t="shared" si="1"/>
        <v>2</v>
      </c>
      <c r="E18">
        <f t="shared" si="2"/>
        <v>4</v>
      </c>
      <c r="F18">
        <f t="shared" si="3"/>
        <v>0</v>
      </c>
      <c r="G18">
        <f t="shared" si="4"/>
        <v>7</v>
      </c>
      <c r="S18" s="10">
        <v>38</v>
      </c>
      <c r="T18">
        <v>13</v>
      </c>
      <c r="Y18" s="10">
        <v>28</v>
      </c>
      <c r="Z18">
        <v>14</v>
      </c>
    </row>
    <row r="19" spans="2:26" x14ac:dyDescent="0.15">
      <c r="B19">
        <v>16</v>
      </c>
      <c r="C19">
        <f t="shared" si="0"/>
        <v>1</v>
      </c>
      <c r="D19">
        <f t="shared" si="1"/>
        <v>2</v>
      </c>
      <c r="E19">
        <f t="shared" si="2"/>
        <v>4</v>
      </c>
      <c r="F19">
        <f t="shared" si="3"/>
        <v>0</v>
      </c>
      <c r="G19">
        <f t="shared" si="4"/>
        <v>8</v>
      </c>
      <c r="S19" s="10">
        <v>40</v>
      </c>
      <c r="T19">
        <v>14</v>
      </c>
      <c r="Y19" s="10">
        <v>30</v>
      </c>
      <c r="Z19">
        <v>15</v>
      </c>
    </row>
    <row r="20" spans="2:26" x14ac:dyDescent="0.15">
      <c r="B20">
        <v>17</v>
      </c>
      <c r="C20">
        <f t="shared" si="0"/>
        <v>1</v>
      </c>
      <c r="D20">
        <f t="shared" si="1"/>
        <v>2</v>
      </c>
      <c r="E20">
        <f t="shared" si="2"/>
        <v>5</v>
      </c>
      <c r="F20">
        <f t="shared" si="3"/>
        <v>0</v>
      </c>
      <c r="G20">
        <f t="shared" si="4"/>
        <v>8</v>
      </c>
      <c r="S20" s="10">
        <v>42</v>
      </c>
      <c r="T20">
        <v>15</v>
      </c>
      <c r="Y20" s="10">
        <v>32</v>
      </c>
      <c r="Z20">
        <v>16</v>
      </c>
    </row>
    <row r="21" spans="2:26" x14ac:dyDescent="0.15">
      <c r="B21">
        <v>18</v>
      </c>
      <c r="C21">
        <f t="shared" si="0"/>
        <v>1</v>
      </c>
      <c r="D21">
        <f t="shared" si="1"/>
        <v>2</v>
      </c>
      <c r="E21">
        <f t="shared" si="2"/>
        <v>5</v>
      </c>
      <c r="F21">
        <f t="shared" si="3"/>
        <v>0</v>
      </c>
      <c r="G21">
        <f t="shared" si="4"/>
        <v>9</v>
      </c>
      <c r="S21" s="10">
        <v>44</v>
      </c>
      <c r="T21">
        <v>16</v>
      </c>
      <c r="Y21" s="10">
        <v>34</v>
      </c>
      <c r="Z21">
        <v>17</v>
      </c>
    </row>
    <row r="22" spans="2:26" x14ac:dyDescent="0.15">
      <c r="B22">
        <v>19</v>
      </c>
      <c r="C22">
        <f t="shared" si="0"/>
        <v>1</v>
      </c>
      <c r="D22">
        <f t="shared" si="1"/>
        <v>2</v>
      </c>
      <c r="E22">
        <f t="shared" si="2"/>
        <v>5</v>
      </c>
      <c r="F22">
        <f t="shared" si="3"/>
        <v>0</v>
      </c>
      <c r="G22">
        <f t="shared" si="4"/>
        <v>9</v>
      </c>
      <c r="S22" s="10">
        <v>46</v>
      </c>
      <c r="T22">
        <v>17</v>
      </c>
      <c r="Y22" s="10">
        <v>36</v>
      </c>
      <c r="Z22">
        <v>18</v>
      </c>
    </row>
    <row r="23" spans="2:26" x14ac:dyDescent="0.15">
      <c r="B23">
        <v>20</v>
      </c>
      <c r="C23">
        <f t="shared" si="0"/>
        <v>2</v>
      </c>
      <c r="D23">
        <f t="shared" si="1"/>
        <v>3</v>
      </c>
      <c r="E23">
        <f t="shared" si="2"/>
        <v>6</v>
      </c>
      <c r="F23">
        <f t="shared" si="3"/>
        <v>1</v>
      </c>
      <c r="G23">
        <f t="shared" si="4"/>
        <v>10</v>
      </c>
      <c r="S23" s="10">
        <v>48</v>
      </c>
      <c r="T23">
        <v>18</v>
      </c>
      <c r="Y23" s="10">
        <v>38</v>
      </c>
      <c r="Z23">
        <v>19</v>
      </c>
    </row>
    <row r="24" spans="2:26" x14ac:dyDescent="0.15">
      <c r="B24">
        <v>21</v>
      </c>
      <c r="C24">
        <f t="shared" si="0"/>
        <v>2</v>
      </c>
      <c r="D24">
        <f t="shared" si="1"/>
        <v>3</v>
      </c>
      <c r="E24">
        <f t="shared" si="2"/>
        <v>6</v>
      </c>
      <c r="F24">
        <f t="shared" si="3"/>
        <v>1</v>
      </c>
      <c r="G24">
        <f t="shared" si="4"/>
        <v>10</v>
      </c>
      <c r="S24" s="10">
        <v>50</v>
      </c>
      <c r="T24">
        <v>19</v>
      </c>
      <c r="Y24" s="10">
        <v>40</v>
      </c>
      <c r="Z24">
        <v>20</v>
      </c>
    </row>
    <row r="25" spans="2:26" x14ac:dyDescent="0.15">
      <c r="B25">
        <v>22</v>
      </c>
      <c r="C25">
        <f t="shared" si="0"/>
        <v>2</v>
      </c>
      <c r="D25">
        <f t="shared" si="1"/>
        <v>3</v>
      </c>
      <c r="E25">
        <f t="shared" si="2"/>
        <v>6</v>
      </c>
      <c r="F25">
        <f t="shared" si="3"/>
        <v>1</v>
      </c>
      <c r="G25">
        <f t="shared" si="4"/>
        <v>11</v>
      </c>
      <c r="S25" s="10">
        <v>51</v>
      </c>
      <c r="T25">
        <v>20</v>
      </c>
      <c r="Y25" s="10">
        <v>42</v>
      </c>
      <c r="Z25">
        <v>21</v>
      </c>
    </row>
    <row r="26" spans="2:26" x14ac:dyDescent="0.15">
      <c r="B26">
        <v>23</v>
      </c>
      <c r="C26">
        <f t="shared" si="0"/>
        <v>2</v>
      </c>
      <c r="D26">
        <f t="shared" si="1"/>
        <v>3</v>
      </c>
      <c r="E26">
        <f t="shared" si="2"/>
        <v>7</v>
      </c>
      <c r="F26">
        <f t="shared" si="3"/>
        <v>1</v>
      </c>
      <c r="G26">
        <f t="shared" si="4"/>
        <v>11</v>
      </c>
      <c r="S26" s="10">
        <v>52</v>
      </c>
      <c r="T26">
        <v>21</v>
      </c>
      <c r="Y26" s="10">
        <v>44</v>
      </c>
      <c r="Z26">
        <v>22</v>
      </c>
    </row>
    <row r="27" spans="2:26" x14ac:dyDescent="0.15">
      <c r="B27">
        <v>24</v>
      </c>
      <c r="C27">
        <f t="shared" si="0"/>
        <v>2</v>
      </c>
      <c r="D27">
        <f t="shared" si="1"/>
        <v>3</v>
      </c>
      <c r="E27">
        <f t="shared" si="2"/>
        <v>7</v>
      </c>
      <c r="F27">
        <f t="shared" si="3"/>
        <v>1</v>
      </c>
      <c r="G27">
        <f t="shared" si="4"/>
        <v>12</v>
      </c>
      <c r="S27" s="10">
        <v>53</v>
      </c>
      <c r="T27">
        <v>22</v>
      </c>
      <c r="Y27" s="10">
        <v>46</v>
      </c>
      <c r="Z27">
        <v>23</v>
      </c>
    </row>
    <row r="28" spans="2:26" x14ac:dyDescent="0.15">
      <c r="B28">
        <v>25</v>
      </c>
      <c r="C28">
        <f t="shared" si="0"/>
        <v>2</v>
      </c>
      <c r="D28">
        <f t="shared" si="1"/>
        <v>3</v>
      </c>
      <c r="E28">
        <f t="shared" si="2"/>
        <v>7</v>
      </c>
      <c r="F28">
        <f t="shared" si="3"/>
        <v>1</v>
      </c>
      <c r="G28">
        <f t="shared" si="4"/>
        <v>12</v>
      </c>
      <c r="S28" s="10">
        <v>54</v>
      </c>
      <c r="T28">
        <v>23</v>
      </c>
      <c r="Y28" s="10">
        <v>48</v>
      </c>
      <c r="Z28">
        <v>24</v>
      </c>
    </row>
    <row r="29" spans="2:26" x14ac:dyDescent="0.15">
      <c r="B29">
        <v>26</v>
      </c>
      <c r="C29">
        <f t="shared" si="0"/>
        <v>2</v>
      </c>
      <c r="D29">
        <f t="shared" si="1"/>
        <v>3</v>
      </c>
      <c r="E29">
        <f t="shared" si="2"/>
        <v>8</v>
      </c>
      <c r="F29">
        <f t="shared" si="3"/>
        <v>1</v>
      </c>
      <c r="G29">
        <f t="shared" si="4"/>
        <v>13</v>
      </c>
      <c r="S29" s="10">
        <v>55</v>
      </c>
      <c r="T29">
        <v>24</v>
      </c>
      <c r="Y29" s="10">
        <v>50</v>
      </c>
      <c r="Z29">
        <v>25</v>
      </c>
    </row>
    <row r="30" spans="2:26" x14ac:dyDescent="0.15">
      <c r="B30">
        <v>27</v>
      </c>
      <c r="C30">
        <f t="shared" si="0"/>
        <v>2</v>
      </c>
      <c r="D30">
        <f t="shared" si="1"/>
        <v>3</v>
      </c>
      <c r="E30">
        <f t="shared" si="2"/>
        <v>8</v>
      </c>
      <c r="F30">
        <f t="shared" si="3"/>
        <v>1</v>
      </c>
      <c r="G30">
        <f t="shared" si="4"/>
        <v>13</v>
      </c>
      <c r="S30" s="10">
        <v>56</v>
      </c>
      <c r="T30">
        <v>25</v>
      </c>
      <c r="Y30" s="10">
        <v>52</v>
      </c>
      <c r="Z30">
        <v>26</v>
      </c>
    </row>
    <row r="31" spans="2:26" x14ac:dyDescent="0.15">
      <c r="B31">
        <v>28</v>
      </c>
      <c r="C31">
        <f t="shared" si="0"/>
        <v>2</v>
      </c>
      <c r="D31">
        <f t="shared" si="1"/>
        <v>3</v>
      </c>
      <c r="E31">
        <f t="shared" si="2"/>
        <v>8</v>
      </c>
      <c r="F31">
        <f t="shared" si="3"/>
        <v>1</v>
      </c>
      <c r="G31">
        <f t="shared" si="4"/>
        <v>14</v>
      </c>
      <c r="S31" s="10">
        <v>57</v>
      </c>
      <c r="T31">
        <v>26</v>
      </c>
      <c r="Y31" s="10">
        <v>54</v>
      </c>
      <c r="Z31">
        <v>27</v>
      </c>
    </row>
    <row r="32" spans="2:26" x14ac:dyDescent="0.15">
      <c r="B32">
        <v>29</v>
      </c>
      <c r="C32">
        <f t="shared" si="0"/>
        <v>2</v>
      </c>
      <c r="D32">
        <f t="shared" si="1"/>
        <v>3</v>
      </c>
      <c r="E32">
        <f t="shared" si="2"/>
        <v>9</v>
      </c>
      <c r="F32">
        <f t="shared" si="3"/>
        <v>1</v>
      </c>
      <c r="G32">
        <f t="shared" si="4"/>
        <v>14</v>
      </c>
      <c r="S32" s="10">
        <v>58</v>
      </c>
      <c r="T32">
        <v>27</v>
      </c>
      <c r="Y32" s="10">
        <v>56</v>
      </c>
      <c r="Z32">
        <v>28</v>
      </c>
    </row>
    <row r="33" spans="2:26" x14ac:dyDescent="0.15">
      <c r="B33">
        <v>30</v>
      </c>
      <c r="C33">
        <f t="shared" si="0"/>
        <v>3</v>
      </c>
      <c r="D33">
        <f t="shared" si="1"/>
        <v>4</v>
      </c>
      <c r="E33">
        <f t="shared" si="2"/>
        <v>9</v>
      </c>
      <c r="F33">
        <f t="shared" si="3"/>
        <v>2</v>
      </c>
      <c r="G33">
        <f t="shared" si="4"/>
        <v>15</v>
      </c>
      <c r="S33" s="10">
        <v>59</v>
      </c>
      <c r="T33">
        <v>28</v>
      </c>
      <c r="Y33" s="10">
        <v>58</v>
      </c>
      <c r="Z33">
        <v>29</v>
      </c>
    </row>
    <row r="34" spans="2:26" x14ac:dyDescent="0.15">
      <c r="B34">
        <v>31</v>
      </c>
      <c r="C34">
        <f t="shared" si="0"/>
        <v>3</v>
      </c>
      <c r="D34">
        <f t="shared" si="1"/>
        <v>4</v>
      </c>
      <c r="E34">
        <f t="shared" si="2"/>
        <v>9</v>
      </c>
      <c r="F34">
        <f t="shared" si="3"/>
        <v>2</v>
      </c>
      <c r="G34">
        <f t="shared" si="4"/>
        <v>15</v>
      </c>
      <c r="S34" s="10">
        <v>60</v>
      </c>
      <c r="T34">
        <v>29</v>
      </c>
      <c r="Y34" s="10">
        <v>60</v>
      </c>
      <c r="Z34">
        <v>30</v>
      </c>
    </row>
    <row r="35" spans="2:26" x14ac:dyDescent="0.15">
      <c r="B35">
        <v>32</v>
      </c>
      <c r="C35">
        <f t="shared" si="0"/>
        <v>3</v>
      </c>
      <c r="D35">
        <f t="shared" si="1"/>
        <v>4</v>
      </c>
      <c r="E35">
        <f t="shared" si="2"/>
        <v>10</v>
      </c>
      <c r="F35">
        <f t="shared" si="3"/>
        <v>2</v>
      </c>
      <c r="G35">
        <f t="shared" si="4"/>
        <v>16</v>
      </c>
      <c r="S35" s="10">
        <v>61</v>
      </c>
      <c r="T35">
        <v>30</v>
      </c>
      <c r="Y35" s="10">
        <v>62</v>
      </c>
      <c r="Z35">
        <v>31</v>
      </c>
    </row>
    <row r="36" spans="2:26" x14ac:dyDescent="0.15">
      <c r="B36">
        <v>33</v>
      </c>
      <c r="C36">
        <f t="shared" si="0"/>
        <v>3</v>
      </c>
      <c r="D36">
        <f t="shared" ref="D36:D67" si="5">_xlfn.IFNA(VLOOKUP(B36,P:Q,2,FALSE),D35)</f>
        <v>4</v>
      </c>
      <c r="E36">
        <f t="shared" ref="E36:E67" si="6">_xlfn.IFNA(VLOOKUP(B36,S:T,2,FALSE),E35)</f>
        <v>10</v>
      </c>
      <c r="F36">
        <f t="shared" ref="F36:F67" si="7">_xlfn.IFNA(VLOOKUP(B36,V:W,2,FALSE),F35)</f>
        <v>2</v>
      </c>
      <c r="G36">
        <f t="shared" ref="G36:G67" si="8">_xlfn.IFNA(VLOOKUP(B36,Y:Z,2,FALSE),G35)</f>
        <v>16</v>
      </c>
      <c r="S36" s="10">
        <v>62</v>
      </c>
      <c r="T36">
        <v>31</v>
      </c>
      <c r="Y36" s="10">
        <v>64</v>
      </c>
      <c r="Z36">
        <v>32</v>
      </c>
    </row>
    <row r="37" spans="2:26" x14ac:dyDescent="0.15">
      <c r="B37">
        <v>34</v>
      </c>
      <c r="C37">
        <f t="shared" si="0"/>
        <v>3</v>
      </c>
      <c r="D37">
        <f t="shared" si="5"/>
        <v>4</v>
      </c>
      <c r="E37">
        <f t="shared" si="6"/>
        <v>11</v>
      </c>
      <c r="F37">
        <f t="shared" si="7"/>
        <v>2</v>
      </c>
      <c r="G37">
        <f t="shared" si="8"/>
        <v>17</v>
      </c>
      <c r="S37" s="10">
        <v>63</v>
      </c>
      <c r="T37">
        <v>32</v>
      </c>
      <c r="Y37" s="10">
        <v>66</v>
      </c>
      <c r="Z37">
        <v>33</v>
      </c>
    </row>
    <row r="38" spans="2:26" x14ac:dyDescent="0.15">
      <c r="B38">
        <v>35</v>
      </c>
      <c r="C38">
        <f t="shared" si="0"/>
        <v>3</v>
      </c>
      <c r="D38">
        <f t="shared" si="5"/>
        <v>4</v>
      </c>
      <c r="E38">
        <f t="shared" si="6"/>
        <v>11</v>
      </c>
      <c r="F38">
        <f t="shared" si="7"/>
        <v>2</v>
      </c>
      <c r="G38">
        <f t="shared" si="8"/>
        <v>17</v>
      </c>
      <c r="S38" s="10">
        <v>64</v>
      </c>
      <c r="T38">
        <v>33</v>
      </c>
      <c r="Y38" s="10">
        <v>68</v>
      </c>
      <c r="Z38">
        <v>34</v>
      </c>
    </row>
    <row r="39" spans="2:26" x14ac:dyDescent="0.15">
      <c r="B39">
        <v>36</v>
      </c>
      <c r="C39">
        <f t="shared" si="0"/>
        <v>3</v>
      </c>
      <c r="D39">
        <f t="shared" si="5"/>
        <v>4</v>
      </c>
      <c r="E39">
        <f t="shared" si="6"/>
        <v>12</v>
      </c>
      <c r="F39">
        <f t="shared" si="7"/>
        <v>2</v>
      </c>
      <c r="G39">
        <f t="shared" si="8"/>
        <v>18</v>
      </c>
      <c r="S39" s="10">
        <v>65</v>
      </c>
      <c r="T39">
        <v>34</v>
      </c>
      <c r="Y39" s="10">
        <v>70</v>
      </c>
      <c r="Z39">
        <v>35</v>
      </c>
    </row>
    <row r="40" spans="2:26" x14ac:dyDescent="0.15">
      <c r="B40">
        <v>37</v>
      </c>
      <c r="C40">
        <f t="shared" si="0"/>
        <v>3</v>
      </c>
      <c r="D40">
        <f t="shared" si="5"/>
        <v>4</v>
      </c>
      <c r="E40">
        <f t="shared" si="6"/>
        <v>12</v>
      </c>
      <c r="F40">
        <f t="shared" si="7"/>
        <v>2</v>
      </c>
      <c r="G40">
        <f t="shared" si="8"/>
        <v>18</v>
      </c>
      <c r="S40" s="10">
        <v>66</v>
      </c>
      <c r="T40">
        <v>35</v>
      </c>
      <c r="Y40" s="10">
        <v>72</v>
      </c>
      <c r="Z40">
        <v>36</v>
      </c>
    </row>
    <row r="41" spans="2:26" x14ac:dyDescent="0.15">
      <c r="B41">
        <v>38</v>
      </c>
      <c r="C41">
        <f t="shared" si="0"/>
        <v>3</v>
      </c>
      <c r="D41">
        <f t="shared" si="5"/>
        <v>4</v>
      </c>
      <c r="E41">
        <f t="shared" si="6"/>
        <v>13</v>
      </c>
      <c r="F41">
        <f t="shared" si="7"/>
        <v>2</v>
      </c>
      <c r="G41">
        <f t="shared" si="8"/>
        <v>19</v>
      </c>
      <c r="S41" s="10">
        <v>67</v>
      </c>
      <c r="T41">
        <v>36</v>
      </c>
      <c r="Y41" s="10">
        <v>74</v>
      </c>
      <c r="Z41">
        <v>37</v>
      </c>
    </row>
    <row r="42" spans="2:26" x14ac:dyDescent="0.15">
      <c r="B42">
        <v>39</v>
      </c>
      <c r="C42">
        <f t="shared" si="0"/>
        <v>3</v>
      </c>
      <c r="D42">
        <f t="shared" si="5"/>
        <v>4</v>
      </c>
      <c r="E42">
        <f t="shared" si="6"/>
        <v>13</v>
      </c>
      <c r="F42">
        <f t="shared" si="7"/>
        <v>2</v>
      </c>
      <c r="G42">
        <f t="shared" si="8"/>
        <v>19</v>
      </c>
      <c r="S42" s="10">
        <v>68</v>
      </c>
      <c r="T42">
        <v>37</v>
      </c>
      <c r="Y42" s="10">
        <v>76</v>
      </c>
      <c r="Z42">
        <v>38</v>
      </c>
    </row>
    <row r="43" spans="2:26" x14ac:dyDescent="0.15">
      <c r="B43">
        <v>40</v>
      </c>
      <c r="C43">
        <f t="shared" si="0"/>
        <v>4</v>
      </c>
      <c r="D43">
        <f t="shared" si="5"/>
        <v>5</v>
      </c>
      <c r="E43">
        <f t="shared" si="6"/>
        <v>14</v>
      </c>
      <c r="F43">
        <f t="shared" si="7"/>
        <v>3</v>
      </c>
      <c r="G43">
        <f t="shared" si="8"/>
        <v>20</v>
      </c>
      <c r="S43" s="10">
        <v>69</v>
      </c>
      <c r="T43">
        <v>38</v>
      </c>
      <c r="Y43" s="10">
        <v>78</v>
      </c>
      <c r="Z43">
        <v>39</v>
      </c>
    </row>
    <row r="44" spans="2:26" x14ac:dyDescent="0.15">
      <c r="B44">
        <v>41</v>
      </c>
      <c r="C44">
        <f t="shared" si="0"/>
        <v>4</v>
      </c>
      <c r="D44">
        <f t="shared" si="5"/>
        <v>5</v>
      </c>
      <c r="E44">
        <f t="shared" si="6"/>
        <v>14</v>
      </c>
      <c r="F44">
        <f t="shared" si="7"/>
        <v>3</v>
      </c>
      <c r="G44">
        <f t="shared" si="8"/>
        <v>20</v>
      </c>
      <c r="S44" s="10">
        <v>70</v>
      </c>
      <c r="T44">
        <v>39</v>
      </c>
      <c r="Y44" s="10">
        <v>80</v>
      </c>
      <c r="Z44">
        <v>40</v>
      </c>
    </row>
    <row r="45" spans="2:26" x14ac:dyDescent="0.15">
      <c r="B45">
        <v>42</v>
      </c>
      <c r="C45">
        <f t="shared" si="0"/>
        <v>4</v>
      </c>
      <c r="D45">
        <f t="shared" si="5"/>
        <v>5</v>
      </c>
      <c r="E45">
        <f t="shared" si="6"/>
        <v>15</v>
      </c>
      <c r="F45">
        <f t="shared" si="7"/>
        <v>3</v>
      </c>
      <c r="G45">
        <f t="shared" si="8"/>
        <v>21</v>
      </c>
      <c r="S45" s="10">
        <v>71</v>
      </c>
      <c r="T45">
        <v>40</v>
      </c>
      <c r="Y45" s="10">
        <v>82</v>
      </c>
      <c r="Z45">
        <v>41</v>
      </c>
    </row>
    <row r="46" spans="2:26" x14ac:dyDescent="0.15">
      <c r="B46">
        <v>43</v>
      </c>
      <c r="C46">
        <f t="shared" si="0"/>
        <v>4</v>
      </c>
      <c r="D46">
        <f t="shared" si="5"/>
        <v>5</v>
      </c>
      <c r="E46">
        <f t="shared" si="6"/>
        <v>15</v>
      </c>
      <c r="F46">
        <f t="shared" si="7"/>
        <v>3</v>
      </c>
      <c r="G46">
        <f t="shared" si="8"/>
        <v>21</v>
      </c>
      <c r="S46" s="10">
        <v>72</v>
      </c>
      <c r="T46">
        <v>41</v>
      </c>
      <c r="Y46" s="10">
        <v>84</v>
      </c>
      <c r="Z46">
        <v>42</v>
      </c>
    </row>
    <row r="47" spans="2:26" x14ac:dyDescent="0.15">
      <c r="B47">
        <v>44</v>
      </c>
      <c r="C47">
        <f t="shared" si="0"/>
        <v>4</v>
      </c>
      <c r="D47">
        <f t="shared" si="5"/>
        <v>5</v>
      </c>
      <c r="E47">
        <f t="shared" si="6"/>
        <v>16</v>
      </c>
      <c r="F47">
        <f t="shared" si="7"/>
        <v>3</v>
      </c>
      <c r="G47">
        <f t="shared" si="8"/>
        <v>22</v>
      </c>
      <c r="S47" s="10">
        <v>73</v>
      </c>
      <c r="T47">
        <v>42</v>
      </c>
      <c r="Y47" s="10">
        <v>86</v>
      </c>
      <c r="Z47">
        <v>43</v>
      </c>
    </row>
    <row r="48" spans="2:26" x14ac:dyDescent="0.15">
      <c r="B48">
        <v>45</v>
      </c>
      <c r="C48">
        <f t="shared" si="0"/>
        <v>4</v>
      </c>
      <c r="D48">
        <f t="shared" si="5"/>
        <v>5</v>
      </c>
      <c r="E48">
        <f t="shared" si="6"/>
        <v>16</v>
      </c>
      <c r="F48">
        <f t="shared" si="7"/>
        <v>3</v>
      </c>
      <c r="G48">
        <f t="shared" si="8"/>
        <v>22</v>
      </c>
      <c r="S48" s="10">
        <v>74</v>
      </c>
      <c r="T48">
        <v>43</v>
      </c>
      <c r="Y48" s="10">
        <v>88</v>
      </c>
      <c r="Z48">
        <v>44</v>
      </c>
    </row>
    <row r="49" spans="2:26" x14ac:dyDescent="0.15">
      <c r="B49">
        <v>46</v>
      </c>
      <c r="C49">
        <f t="shared" si="0"/>
        <v>4</v>
      </c>
      <c r="D49">
        <f t="shared" si="5"/>
        <v>5</v>
      </c>
      <c r="E49">
        <f t="shared" si="6"/>
        <v>17</v>
      </c>
      <c r="F49">
        <f t="shared" si="7"/>
        <v>3</v>
      </c>
      <c r="G49">
        <f t="shared" si="8"/>
        <v>23</v>
      </c>
      <c r="S49" s="10">
        <v>75</v>
      </c>
      <c r="T49">
        <v>44</v>
      </c>
      <c r="Y49" s="10">
        <v>90</v>
      </c>
      <c r="Z49">
        <v>45</v>
      </c>
    </row>
    <row r="50" spans="2:26" x14ac:dyDescent="0.15">
      <c r="B50">
        <v>47</v>
      </c>
      <c r="C50">
        <f t="shared" si="0"/>
        <v>4</v>
      </c>
      <c r="D50">
        <f t="shared" si="5"/>
        <v>5</v>
      </c>
      <c r="E50">
        <f t="shared" si="6"/>
        <v>17</v>
      </c>
      <c r="F50">
        <f t="shared" si="7"/>
        <v>3</v>
      </c>
      <c r="G50">
        <f t="shared" si="8"/>
        <v>23</v>
      </c>
      <c r="S50" s="10">
        <v>76</v>
      </c>
      <c r="T50">
        <v>45</v>
      </c>
      <c r="Y50" s="10">
        <v>92</v>
      </c>
      <c r="Z50">
        <v>46</v>
      </c>
    </row>
    <row r="51" spans="2:26" x14ac:dyDescent="0.15">
      <c r="B51">
        <v>48</v>
      </c>
      <c r="C51">
        <f t="shared" si="0"/>
        <v>4</v>
      </c>
      <c r="D51">
        <f t="shared" si="5"/>
        <v>5</v>
      </c>
      <c r="E51">
        <f t="shared" si="6"/>
        <v>18</v>
      </c>
      <c r="F51">
        <f t="shared" si="7"/>
        <v>3</v>
      </c>
      <c r="G51">
        <f t="shared" si="8"/>
        <v>24</v>
      </c>
      <c r="S51" s="10">
        <v>77</v>
      </c>
      <c r="T51">
        <v>46</v>
      </c>
      <c r="Y51" s="10">
        <v>94</v>
      </c>
      <c r="Z51">
        <v>47</v>
      </c>
    </row>
    <row r="52" spans="2:26" x14ac:dyDescent="0.15">
      <c r="B52">
        <v>49</v>
      </c>
      <c r="C52">
        <f t="shared" si="0"/>
        <v>4</v>
      </c>
      <c r="D52">
        <f t="shared" si="5"/>
        <v>5</v>
      </c>
      <c r="E52">
        <f t="shared" si="6"/>
        <v>18</v>
      </c>
      <c r="F52">
        <f t="shared" si="7"/>
        <v>3</v>
      </c>
      <c r="G52">
        <f t="shared" si="8"/>
        <v>24</v>
      </c>
      <c r="S52" s="10">
        <v>78</v>
      </c>
      <c r="T52">
        <v>47</v>
      </c>
      <c r="Y52" s="10">
        <v>96</v>
      </c>
      <c r="Z52">
        <v>48</v>
      </c>
    </row>
    <row r="53" spans="2:26" x14ac:dyDescent="0.15">
      <c r="B53">
        <v>50</v>
      </c>
      <c r="C53">
        <f t="shared" si="0"/>
        <v>5</v>
      </c>
      <c r="D53">
        <f t="shared" si="5"/>
        <v>6</v>
      </c>
      <c r="E53">
        <f t="shared" si="6"/>
        <v>19</v>
      </c>
      <c r="F53">
        <f t="shared" si="7"/>
        <v>4</v>
      </c>
      <c r="G53">
        <f t="shared" si="8"/>
        <v>25</v>
      </c>
      <c r="S53" s="10">
        <v>79</v>
      </c>
      <c r="T53">
        <v>48</v>
      </c>
      <c r="Y53" s="10">
        <v>98</v>
      </c>
      <c r="Z53">
        <v>49</v>
      </c>
    </row>
    <row r="54" spans="2:26" x14ac:dyDescent="0.15">
      <c r="B54">
        <v>51</v>
      </c>
      <c r="C54">
        <f t="shared" si="0"/>
        <v>5</v>
      </c>
      <c r="D54">
        <f t="shared" si="5"/>
        <v>6</v>
      </c>
      <c r="E54">
        <f t="shared" si="6"/>
        <v>20</v>
      </c>
      <c r="F54">
        <f t="shared" si="7"/>
        <v>4</v>
      </c>
      <c r="G54">
        <f t="shared" si="8"/>
        <v>25</v>
      </c>
      <c r="S54" s="10">
        <v>80</v>
      </c>
      <c r="T54">
        <v>49</v>
      </c>
      <c r="Y54" s="10">
        <v>100</v>
      </c>
      <c r="Z54">
        <v>50</v>
      </c>
    </row>
    <row r="55" spans="2:26" x14ac:dyDescent="0.15">
      <c r="B55">
        <v>52</v>
      </c>
      <c r="C55">
        <f t="shared" si="0"/>
        <v>5</v>
      </c>
      <c r="D55">
        <f t="shared" si="5"/>
        <v>6</v>
      </c>
      <c r="E55">
        <f t="shared" si="6"/>
        <v>21</v>
      </c>
      <c r="F55">
        <f t="shared" si="7"/>
        <v>4</v>
      </c>
      <c r="G55">
        <f t="shared" si="8"/>
        <v>26</v>
      </c>
      <c r="S55" s="10">
        <v>81</v>
      </c>
      <c r="T55">
        <v>50</v>
      </c>
      <c r="Y55" s="10">
        <v>102</v>
      </c>
      <c r="Z55">
        <v>51</v>
      </c>
    </row>
    <row r="56" spans="2:26" x14ac:dyDescent="0.15">
      <c r="B56">
        <v>53</v>
      </c>
      <c r="C56">
        <f t="shared" si="0"/>
        <v>5</v>
      </c>
      <c r="D56">
        <f t="shared" si="5"/>
        <v>6</v>
      </c>
      <c r="E56">
        <f t="shared" si="6"/>
        <v>22</v>
      </c>
      <c r="F56">
        <f t="shared" si="7"/>
        <v>4</v>
      </c>
      <c r="G56">
        <f t="shared" si="8"/>
        <v>26</v>
      </c>
      <c r="S56" s="10">
        <v>82</v>
      </c>
      <c r="T56">
        <v>51</v>
      </c>
      <c r="Y56" s="10">
        <v>104</v>
      </c>
      <c r="Z56">
        <v>52</v>
      </c>
    </row>
    <row r="57" spans="2:26" x14ac:dyDescent="0.15">
      <c r="B57">
        <v>54</v>
      </c>
      <c r="C57">
        <f t="shared" si="0"/>
        <v>5</v>
      </c>
      <c r="D57">
        <f t="shared" si="5"/>
        <v>6</v>
      </c>
      <c r="E57">
        <f t="shared" si="6"/>
        <v>23</v>
      </c>
      <c r="F57">
        <f t="shared" si="7"/>
        <v>4</v>
      </c>
      <c r="G57">
        <f t="shared" si="8"/>
        <v>27</v>
      </c>
      <c r="S57" s="10">
        <v>83</v>
      </c>
      <c r="T57">
        <v>52</v>
      </c>
      <c r="Y57" s="10">
        <v>106</v>
      </c>
      <c r="Z57">
        <v>53</v>
      </c>
    </row>
    <row r="58" spans="2:26" x14ac:dyDescent="0.15">
      <c r="B58">
        <v>55</v>
      </c>
      <c r="C58">
        <f t="shared" si="0"/>
        <v>5</v>
      </c>
      <c r="D58">
        <f t="shared" si="5"/>
        <v>6</v>
      </c>
      <c r="E58">
        <f t="shared" si="6"/>
        <v>24</v>
      </c>
      <c r="F58">
        <f t="shared" si="7"/>
        <v>4</v>
      </c>
      <c r="G58">
        <f t="shared" si="8"/>
        <v>27</v>
      </c>
      <c r="S58">
        <v>84</v>
      </c>
      <c r="T58">
        <v>53</v>
      </c>
      <c r="Y58" s="10">
        <v>108</v>
      </c>
      <c r="Z58">
        <v>54</v>
      </c>
    </row>
    <row r="59" spans="2:26" x14ac:dyDescent="0.15">
      <c r="B59">
        <v>56</v>
      </c>
      <c r="C59">
        <f t="shared" si="0"/>
        <v>5</v>
      </c>
      <c r="D59">
        <f t="shared" si="5"/>
        <v>6</v>
      </c>
      <c r="E59">
        <f t="shared" si="6"/>
        <v>25</v>
      </c>
      <c r="F59">
        <f t="shared" si="7"/>
        <v>4</v>
      </c>
      <c r="G59">
        <f t="shared" si="8"/>
        <v>28</v>
      </c>
      <c r="S59">
        <v>85</v>
      </c>
      <c r="T59">
        <v>54</v>
      </c>
      <c r="Y59" s="10">
        <v>110</v>
      </c>
      <c r="Z59">
        <v>55</v>
      </c>
    </row>
    <row r="60" spans="2:26" x14ac:dyDescent="0.15">
      <c r="B60">
        <v>57</v>
      </c>
      <c r="C60">
        <f t="shared" si="0"/>
        <v>5</v>
      </c>
      <c r="D60">
        <f t="shared" si="5"/>
        <v>6</v>
      </c>
      <c r="E60">
        <f t="shared" si="6"/>
        <v>26</v>
      </c>
      <c r="F60">
        <f t="shared" si="7"/>
        <v>4</v>
      </c>
      <c r="G60">
        <f t="shared" si="8"/>
        <v>28</v>
      </c>
      <c r="S60">
        <v>86</v>
      </c>
      <c r="T60">
        <v>55</v>
      </c>
      <c r="Y60" s="10">
        <v>112</v>
      </c>
      <c r="Z60">
        <v>56</v>
      </c>
    </row>
    <row r="61" spans="2:26" x14ac:dyDescent="0.15">
      <c r="B61">
        <v>58</v>
      </c>
      <c r="C61">
        <f t="shared" si="0"/>
        <v>5</v>
      </c>
      <c r="D61">
        <f t="shared" si="5"/>
        <v>6</v>
      </c>
      <c r="E61">
        <f t="shared" si="6"/>
        <v>27</v>
      </c>
      <c r="F61">
        <f t="shared" si="7"/>
        <v>4</v>
      </c>
      <c r="G61">
        <f t="shared" si="8"/>
        <v>29</v>
      </c>
      <c r="S61">
        <v>87</v>
      </c>
      <c r="T61">
        <v>56</v>
      </c>
      <c r="Y61" s="10">
        <v>114</v>
      </c>
      <c r="Z61">
        <v>57</v>
      </c>
    </row>
    <row r="62" spans="2:26" x14ac:dyDescent="0.15">
      <c r="B62">
        <v>59</v>
      </c>
      <c r="C62">
        <f t="shared" si="0"/>
        <v>5</v>
      </c>
      <c r="D62">
        <f t="shared" si="5"/>
        <v>6</v>
      </c>
      <c r="E62">
        <f t="shared" si="6"/>
        <v>28</v>
      </c>
      <c r="F62">
        <f t="shared" si="7"/>
        <v>4</v>
      </c>
      <c r="G62">
        <f t="shared" si="8"/>
        <v>29</v>
      </c>
      <c r="S62">
        <v>88</v>
      </c>
      <c r="T62">
        <v>57</v>
      </c>
      <c r="Y62" s="10">
        <v>116</v>
      </c>
      <c r="Z62">
        <v>58</v>
      </c>
    </row>
    <row r="63" spans="2:26" x14ac:dyDescent="0.15">
      <c r="B63">
        <v>60</v>
      </c>
      <c r="C63">
        <f t="shared" si="0"/>
        <v>6</v>
      </c>
      <c r="D63">
        <f t="shared" si="5"/>
        <v>7</v>
      </c>
      <c r="E63">
        <f t="shared" si="6"/>
        <v>29</v>
      </c>
      <c r="F63">
        <f t="shared" si="7"/>
        <v>5</v>
      </c>
      <c r="G63">
        <f t="shared" si="8"/>
        <v>30</v>
      </c>
      <c r="S63">
        <v>89</v>
      </c>
      <c r="T63">
        <v>58</v>
      </c>
      <c r="Y63" s="10">
        <v>118</v>
      </c>
      <c r="Z63">
        <v>59</v>
      </c>
    </row>
    <row r="64" spans="2:26" x14ac:dyDescent="0.15">
      <c r="B64">
        <v>61</v>
      </c>
      <c r="C64">
        <f t="shared" si="0"/>
        <v>6</v>
      </c>
      <c r="D64">
        <f t="shared" si="5"/>
        <v>7</v>
      </c>
      <c r="E64">
        <f t="shared" si="6"/>
        <v>30</v>
      </c>
      <c r="F64">
        <f t="shared" si="7"/>
        <v>5</v>
      </c>
      <c r="G64">
        <f t="shared" si="8"/>
        <v>30</v>
      </c>
      <c r="S64">
        <v>90</v>
      </c>
      <c r="T64">
        <v>59</v>
      </c>
      <c r="Y64" s="10">
        <v>120</v>
      </c>
      <c r="Z64">
        <v>60</v>
      </c>
    </row>
    <row r="65" spans="2:26" x14ac:dyDescent="0.15">
      <c r="B65">
        <v>62</v>
      </c>
      <c r="C65">
        <f t="shared" si="0"/>
        <v>6</v>
      </c>
      <c r="D65">
        <f t="shared" si="5"/>
        <v>7</v>
      </c>
      <c r="E65">
        <f t="shared" si="6"/>
        <v>31</v>
      </c>
      <c r="F65">
        <f t="shared" si="7"/>
        <v>5</v>
      </c>
      <c r="G65">
        <f t="shared" si="8"/>
        <v>31</v>
      </c>
      <c r="S65">
        <v>91</v>
      </c>
      <c r="T65">
        <v>60</v>
      </c>
      <c r="Y65" s="10">
        <v>122</v>
      </c>
      <c r="Z65">
        <v>61</v>
      </c>
    </row>
    <row r="66" spans="2:26" x14ac:dyDescent="0.15">
      <c r="B66">
        <v>63</v>
      </c>
      <c r="C66">
        <f t="shared" si="0"/>
        <v>6</v>
      </c>
      <c r="D66">
        <f t="shared" si="5"/>
        <v>7</v>
      </c>
      <c r="E66">
        <f t="shared" si="6"/>
        <v>32</v>
      </c>
      <c r="F66">
        <f t="shared" si="7"/>
        <v>5</v>
      </c>
      <c r="G66">
        <f t="shared" si="8"/>
        <v>31</v>
      </c>
      <c r="Y66" s="10">
        <v>124</v>
      </c>
      <c r="Z66">
        <v>62</v>
      </c>
    </row>
    <row r="67" spans="2:26" x14ac:dyDescent="0.15">
      <c r="B67">
        <v>64</v>
      </c>
      <c r="C67">
        <f t="shared" si="0"/>
        <v>6</v>
      </c>
      <c r="D67">
        <f t="shared" si="5"/>
        <v>7</v>
      </c>
      <c r="E67">
        <f t="shared" si="6"/>
        <v>33</v>
      </c>
      <c r="F67">
        <f t="shared" si="7"/>
        <v>5</v>
      </c>
      <c r="G67">
        <f t="shared" si="8"/>
        <v>32</v>
      </c>
      <c r="Y67" s="10">
        <v>126</v>
      </c>
      <c r="Z67">
        <v>63</v>
      </c>
    </row>
    <row r="68" spans="2:26" x14ac:dyDescent="0.15">
      <c r="B68">
        <v>65</v>
      </c>
      <c r="C68">
        <f t="shared" si="0"/>
        <v>6</v>
      </c>
      <c r="D68">
        <f t="shared" ref="D68:D99" si="9">_xlfn.IFNA(VLOOKUP(B68,P:Q,2,FALSE),D67)</f>
        <v>7</v>
      </c>
      <c r="E68">
        <f t="shared" ref="E68:E99" si="10">_xlfn.IFNA(VLOOKUP(B68,S:T,2,FALSE),E67)</f>
        <v>34</v>
      </c>
      <c r="F68">
        <f t="shared" ref="F68:F99" si="11">_xlfn.IFNA(VLOOKUP(B68,V:W,2,FALSE),F67)</f>
        <v>5</v>
      </c>
      <c r="G68">
        <f t="shared" ref="G68:G99" si="12">_xlfn.IFNA(VLOOKUP(B68,Y:Z,2,FALSE),G67)</f>
        <v>32</v>
      </c>
      <c r="Y68" s="10">
        <v>128</v>
      </c>
      <c r="Z68">
        <v>64</v>
      </c>
    </row>
    <row r="69" spans="2:26" x14ac:dyDescent="0.15">
      <c r="B69">
        <v>66</v>
      </c>
      <c r="C69">
        <f t="shared" ref="C69:C132" si="13">_xlfn.IFNA(VLOOKUP(B69,M:N,2,FALSE),C68)</f>
        <v>6</v>
      </c>
      <c r="D69">
        <f t="shared" si="9"/>
        <v>7</v>
      </c>
      <c r="E69">
        <f t="shared" si="10"/>
        <v>35</v>
      </c>
      <c r="F69">
        <f t="shared" si="11"/>
        <v>5</v>
      </c>
      <c r="G69">
        <f t="shared" si="12"/>
        <v>33</v>
      </c>
      <c r="Y69" s="10">
        <v>130</v>
      </c>
      <c r="Z69">
        <v>65</v>
      </c>
    </row>
    <row r="70" spans="2:26" x14ac:dyDescent="0.15">
      <c r="B70">
        <v>67</v>
      </c>
      <c r="C70">
        <f t="shared" si="13"/>
        <v>6</v>
      </c>
      <c r="D70">
        <f t="shared" si="9"/>
        <v>7</v>
      </c>
      <c r="E70">
        <f t="shared" si="10"/>
        <v>36</v>
      </c>
      <c r="F70">
        <f t="shared" si="11"/>
        <v>5</v>
      </c>
      <c r="G70">
        <f t="shared" si="12"/>
        <v>33</v>
      </c>
      <c r="Y70" s="10">
        <v>132</v>
      </c>
      <c r="Z70">
        <v>66</v>
      </c>
    </row>
    <row r="71" spans="2:26" x14ac:dyDescent="0.15">
      <c r="B71">
        <v>68</v>
      </c>
      <c r="C71">
        <f t="shared" si="13"/>
        <v>6</v>
      </c>
      <c r="D71">
        <f t="shared" si="9"/>
        <v>7</v>
      </c>
      <c r="E71">
        <f t="shared" si="10"/>
        <v>37</v>
      </c>
      <c r="F71">
        <f t="shared" si="11"/>
        <v>5</v>
      </c>
      <c r="G71">
        <f t="shared" si="12"/>
        <v>34</v>
      </c>
      <c r="Y71" s="10">
        <v>134</v>
      </c>
      <c r="Z71">
        <v>67</v>
      </c>
    </row>
    <row r="72" spans="2:26" x14ac:dyDescent="0.15">
      <c r="B72">
        <v>69</v>
      </c>
      <c r="C72">
        <f t="shared" si="13"/>
        <v>6</v>
      </c>
      <c r="D72">
        <f t="shared" si="9"/>
        <v>7</v>
      </c>
      <c r="E72">
        <f t="shared" si="10"/>
        <v>38</v>
      </c>
      <c r="F72">
        <f t="shared" si="11"/>
        <v>5</v>
      </c>
      <c r="G72">
        <f t="shared" si="12"/>
        <v>34</v>
      </c>
      <c r="Y72" s="10">
        <v>136</v>
      </c>
      <c r="Z72">
        <v>68</v>
      </c>
    </row>
    <row r="73" spans="2:26" x14ac:dyDescent="0.15">
      <c r="B73">
        <v>70</v>
      </c>
      <c r="C73">
        <f t="shared" si="13"/>
        <v>7</v>
      </c>
      <c r="D73">
        <f t="shared" si="9"/>
        <v>8</v>
      </c>
      <c r="E73">
        <f t="shared" si="10"/>
        <v>39</v>
      </c>
      <c r="F73">
        <f t="shared" si="11"/>
        <v>6</v>
      </c>
      <c r="G73">
        <f t="shared" si="12"/>
        <v>35</v>
      </c>
      <c r="Y73" s="10">
        <v>138</v>
      </c>
      <c r="Z73">
        <v>69</v>
      </c>
    </row>
    <row r="74" spans="2:26" x14ac:dyDescent="0.15">
      <c r="B74">
        <v>71</v>
      </c>
      <c r="C74">
        <f t="shared" si="13"/>
        <v>7</v>
      </c>
      <c r="D74">
        <f t="shared" si="9"/>
        <v>8</v>
      </c>
      <c r="E74">
        <f t="shared" si="10"/>
        <v>40</v>
      </c>
      <c r="F74">
        <f t="shared" si="11"/>
        <v>6</v>
      </c>
      <c r="G74">
        <f t="shared" si="12"/>
        <v>35</v>
      </c>
      <c r="Y74" s="10">
        <v>140</v>
      </c>
      <c r="Z74">
        <v>70</v>
      </c>
    </row>
    <row r="75" spans="2:26" x14ac:dyDescent="0.15">
      <c r="B75">
        <v>72</v>
      </c>
      <c r="C75">
        <f t="shared" si="13"/>
        <v>7</v>
      </c>
      <c r="D75">
        <f t="shared" si="9"/>
        <v>8</v>
      </c>
      <c r="E75">
        <f t="shared" si="10"/>
        <v>41</v>
      </c>
      <c r="F75">
        <f t="shared" si="11"/>
        <v>6</v>
      </c>
      <c r="G75">
        <f t="shared" si="12"/>
        <v>36</v>
      </c>
      <c r="Y75" s="10">
        <v>142</v>
      </c>
      <c r="Z75">
        <v>71</v>
      </c>
    </row>
    <row r="76" spans="2:26" x14ac:dyDescent="0.15">
      <c r="B76">
        <v>73</v>
      </c>
      <c r="C76">
        <f t="shared" si="13"/>
        <v>7</v>
      </c>
      <c r="D76">
        <f t="shared" si="9"/>
        <v>8</v>
      </c>
      <c r="E76">
        <f t="shared" si="10"/>
        <v>42</v>
      </c>
      <c r="F76">
        <f t="shared" si="11"/>
        <v>6</v>
      </c>
      <c r="G76">
        <f t="shared" si="12"/>
        <v>36</v>
      </c>
      <c r="Y76" s="10">
        <v>144</v>
      </c>
      <c r="Z76">
        <v>72</v>
      </c>
    </row>
    <row r="77" spans="2:26" x14ac:dyDescent="0.15">
      <c r="B77">
        <v>74</v>
      </c>
      <c r="C77">
        <f t="shared" si="13"/>
        <v>7</v>
      </c>
      <c r="D77">
        <f t="shared" si="9"/>
        <v>8</v>
      </c>
      <c r="E77">
        <f t="shared" si="10"/>
        <v>43</v>
      </c>
      <c r="F77">
        <f t="shared" si="11"/>
        <v>6</v>
      </c>
      <c r="G77">
        <f t="shared" si="12"/>
        <v>37</v>
      </c>
      <c r="Y77" s="10">
        <v>146</v>
      </c>
      <c r="Z77">
        <v>73</v>
      </c>
    </row>
    <row r="78" spans="2:26" x14ac:dyDescent="0.15">
      <c r="B78">
        <v>75</v>
      </c>
      <c r="C78">
        <f t="shared" si="13"/>
        <v>7</v>
      </c>
      <c r="D78">
        <f t="shared" si="9"/>
        <v>8</v>
      </c>
      <c r="E78">
        <f t="shared" si="10"/>
        <v>44</v>
      </c>
      <c r="F78">
        <f t="shared" si="11"/>
        <v>6</v>
      </c>
      <c r="G78">
        <f t="shared" si="12"/>
        <v>37</v>
      </c>
      <c r="Y78" s="10">
        <v>148</v>
      </c>
      <c r="Z78">
        <v>74</v>
      </c>
    </row>
    <row r="79" spans="2:26" x14ac:dyDescent="0.15">
      <c r="B79">
        <v>76</v>
      </c>
      <c r="C79">
        <f t="shared" si="13"/>
        <v>7</v>
      </c>
      <c r="D79">
        <f t="shared" si="9"/>
        <v>8</v>
      </c>
      <c r="E79">
        <f t="shared" si="10"/>
        <v>45</v>
      </c>
      <c r="F79">
        <f t="shared" si="11"/>
        <v>6</v>
      </c>
      <c r="G79">
        <f t="shared" si="12"/>
        <v>38</v>
      </c>
      <c r="Y79" s="10">
        <v>150</v>
      </c>
      <c r="Z79">
        <v>75</v>
      </c>
    </row>
    <row r="80" spans="2:26" x14ac:dyDescent="0.15">
      <c r="B80">
        <v>77</v>
      </c>
      <c r="C80">
        <f t="shared" si="13"/>
        <v>7</v>
      </c>
      <c r="D80">
        <f t="shared" si="9"/>
        <v>8</v>
      </c>
      <c r="E80">
        <f t="shared" si="10"/>
        <v>46</v>
      </c>
      <c r="F80">
        <f t="shared" si="11"/>
        <v>6</v>
      </c>
      <c r="G80">
        <f t="shared" si="12"/>
        <v>38</v>
      </c>
      <c r="Y80" s="10"/>
    </row>
    <row r="81" spans="2:25" x14ac:dyDescent="0.15">
      <c r="B81">
        <v>78</v>
      </c>
      <c r="C81">
        <f t="shared" si="13"/>
        <v>7</v>
      </c>
      <c r="D81">
        <f t="shared" si="9"/>
        <v>8</v>
      </c>
      <c r="E81">
        <f t="shared" si="10"/>
        <v>47</v>
      </c>
      <c r="F81">
        <f t="shared" si="11"/>
        <v>6</v>
      </c>
      <c r="G81">
        <f t="shared" si="12"/>
        <v>39</v>
      </c>
      <c r="Y81" s="10"/>
    </row>
    <row r="82" spans="2:25" x14ac:dyDescent="0.15">
      <c r="B82">
        <v>79</v>
      </c>
      <c r="C82">
        <f t="shared" si="13"/>
        <v>7</v>
      </c>
      <c r="D82">
        <f t="shared" si="9"/>
        <v>8</v>
      </c>
      <c r="E82">
        <f t="shared" si="10"/>
        <v>48</v>
      </c>
      <c r="F82">
        <f t="shared" si="11"/>
        <v>6</v>
      </c>
      <c r="G82">
        <f t="shared" si="12"/>
        <v>39</v>
      </c>
      <c r="Y82" s="10"/>
    </row>
    <row r="83" spans="2:25" x14ac:dyDescent="0.15">
      <c r="B83">
        <v>80</v>
      </c>
      <c r="C83">
        <f t="shared" si="13"/>
        <v>8</v>
      </c>
      <c r="D83">
        <f t="shared" si="9"/>
        <v>9</v>
      </c>
      <c r="E83">
        <f t="shared" si="10"/>
        <v>49</v>
      </c>
      <c r="F83">
        <f t="shared" si="11"/>
        <v>7</v>
      </c>
      <c r="G83">
        <f t="shared" si="12"/>
        <v>40</v>
      </c>
      <c r="Y83" s="10"/>
    </row>
    <row r="84" spans="2:25" x14ac:dyDescent="0.15">
      <c r="B84">
        <v>81</v>
      </c>
      <c r="C84">
        <f t="shared" si="13"/>
        <v>8</v>
      </c>
      <c r="D84">
        <f t="shared" si="9"/>
        <v>9</v>
      </c>
      <c r="E84">
        <f t="shared" si="10"/>
        <v>50</v>
      </c>
      <c r="F84">
        <f t="shared" si="11"/>
        <v>7</v>
      </c>
      <c r="G84">
        <f t="shared" si="12"/>
        <v>40</v>
      </c>
      <c r="Y84" s="10"/>
    </row>
    <row r="85" spans="2:25" x14ac:dyDescent="0.15">
      <c r="B85">
        <v>82</v>
      </c>
      <c r="C85">
        <f t="shared" si="13"/>
        <v>8</v>
      </c>
      <c r="D85">
        <f t="shared" si="9"/>
        <v>9</v>
      </c>
      <c r="E85">
        <f t="shared" si="10"/>
        <v>51</v>
      </c>
      <c r="F85">
        <f t="shared" si="11"/>
        <v>7</v>
      </c>
      <c r="G85">
        <f t="shared" si="12"/>
        <v>41</v>
      </c>
      <c r="Y85" s="10"/>
    </row>
    <row r="86" spans="2:25" x14ac:dyDescent="0.15">
      <c r="B86">
        <v>83</v>
      </c>
      <c r="C86">
        <f t="shared" si="13"/>
        <v>8</v>
      </c>
      <c r="D86">
        <f t="shared" si="9"/>
        <v>9</v>
      </c>
      <c r="E86">
        <f t="shared" si="10"/>
        <v>52</v>
      </c>
      <c r="F86">
        <f t="shared" si="11"/>
        <v>7</v>
      </c>
      <c r="G86">
        <f t="shared" si="12"/>
        <v>41</v>
      </c>
      <c r="Y86" s="10"/>
    </row>
    <row r="87" spans="2:25" x14ac:dyDescent="0.15">
      <c r="B87">
        <v>84</v>
      </c>
      <c r="C87">
        <f t="shared" si="13"/>
        <v>8</v>
      </c>
      <c r="D87">
        <f t="shared" si="9"/>
        <v>9</v>
      </c>
      <c r="E87">
        <f t="shared" si="10"/>
        <v>53</v>
      </c>
      <c r="F87">
        <f t="shared" si="11"/>
        <v>7</v>
      </c>
      <c r="G87">
        <f t="shared" si="12"/>
        <v>42</v>
      </c>
      <c r="Y87" s="10"/>
    </row>
    <row r="88" spans="2:25" x14ac:dyDescent="0.15">
      <c r="B88">
        <v>85</v>
      </c>
      <c r="C88">
        <f t="shared" si="13"/>
        <v>8</v>
      </c>
      <c r="D88">
        <f t="shared" si="9"/>
        <v>9</v>
      </c>
      <c r="E88">
        <f t="shared" si="10"/>
        <v>54</v>
      </c>
      <c r="F88">
        <f t="shared" si="11"/>
        <v>7</v>
      </c>
      <c r="G88">
        <f t="shared" si="12"/>
        <v>42</v>
      </c>
      <c r="Y88" s="10"/>
    </row>
    <row r="89" spans="2:25" x14ac:dyDescent="0.15">
      <c r="B89">
        <v>86</v>
      </c>
      <c r="C89">
        <f t="shared" si="13"/>
        <v>8</v>
      </c>
      <c r="D89">
        <f t="shared" si="9"/>
        <v>9</v>
      </c>
      <c r="E89">
        <f t="shared" si="10"/>
        <v>55</v>
      </c>
      <c r="F89">
        <f t="shared" si="11"/>
        <v>7</v>
      </c>
      <c r="G89">
        <f t="shared" si="12"/>
        <v>43</v>
      </c>
      <c r="Y89" s="10"/>
    </row>
    <row r="90" spans="2:25" x14ac:dyDescent="0.15">
      <c r="B90">
        <v>87</v>
      </c>
      <c r="C90">
        <f t="shared" si="13"/>
        <v>8</v>
      </c>
      <c r="D90">
        <f t="shared" si="9"/>
        <v>9</v>
      </c>
      <c r="E90">
        <f t="shared" si="10"/>
        <v>56</v>
      </c>
      <c r="F90">
        <f t="shared" si="11"/>
        <v>7</v>
      </c>
      <c r="G90">
        <f t="shared" si="12"/>
        <v>43</v>
      </c>
      <c r="Y90" s="10"/>
    </row>
    <row r="91" spans="2:25" x14ac:dyDescent="0.15">
      <c r="B91">
        <v>88</v>
      </c>
      <c r="C91">
        <f t="shared" si="13"/>
        <v>8</v>
      </c>
      <c r="D91">
        <f t="shared" si="9"/>
        <v>9</v>
      </c>
      <c r="E91">
        <f t="shared" si="10"/>
        <v>57</v>
      </c>
      <c r="F91">
        <f t="shared" si="11"/>
        <v>7</v>
      </c>
      <c r="G91">
        <f t="shared" si="12"/>
        <v>44</v>
      </c>
      <c r="Y91" s="10"/>
    </row>
    <row r="92" spans="2:25" x14ac:dyDescent="0.15">
      <c r="B92">
        <v>89</v>
      </c>
      <c r="C92">
        <f t="shared" si="13"/>
        <v>8</v>
      </c>
      <c r="D92">
        <f t="shared" si="9"/>
        <v>9</v>
      </c>
      <c r="E92">
        <f t="shared" si="10"/>
        <v>58</v>
      </c>
      <c r="F92">
        <f t="shared" si="11"/>
        <v>7</v>
      </c>
      <c r="G92">
        <f t="shared" si="12"/>
        <v>44</v>
      </c>
      <c r="Y92" s="10"/>
    </row>
    <row r="93" spans="2:25" x14ac:dyDescent="0.15">
      <c r="B93">
        <v>90</v>
      </c>
      <c r="C93">
        <f t="shared" si="13"/>
        <v>8</v>
      </c>
      <c r="D93">
        <f t="shared" si="9"/>
        <v>10</v>
      </c>
      <c r="E93">
        <f t="shared" si="10"/>
        <v>59</v>
      </c>
      <c r="F93">
        <f t="shared" si="11"/>
        <v>8</v>
      </c>
      <c r="G93">
        <f t="shared" si="12"/>
        <v>45</v>
      </c>
      <c r="Y93" s="10"/>
    </row>
    <row r="94" spans="2:25" x14ac:dyDescent="0.15">
      <c r="B94">
        <v>91</v>
      </c>
      <c r="C94">
        <f t="shared" si="13"/>
        <v>8</v>
      </c>
      <c r="D94">
        <f t="shared" si="9"/>
        <v>10</v>
      </c>
      <c r="E94">
        <f t="shared" si="10"/>
        <v>60</v>
      </c>
      <c r="F94">
        <f t="shared" si="11"/>
        <v>8</v>
      </c>
      <c r="G94">
        <f t="shared" si="12"/>
        <v>45</v>
      </c>
      <c r="Y94" s="10"/>
    </row>
    <row r="95" spans="2:25" x14ac:dyDescent="0.15">
      <c r="B95">
        <v>92</v>
      </c>
      <c r="C95">
        <f t="shared" si="13"/>
        <v>8</v>
      </c>
      <c r="D95">
        <f t="shared" si="9"/>
        <v>10</v>
      </c>
      <c r="E95">
        <f t="shared" si="10"/>
        <v>60</v>
      </c>
      <c r="F95">
        <f t="shared" si="11"/>
        <v>8</v>
      </c>
      <c r="G95">
        <f t="shared" si="12"/>
        <v>46</v>
      </c>
      <c r="Y95" s="10"/>
    </row>
    <row r="96" spans="2:25" x14ac:dyDescent="0.15">
      <c r="B96">
        <v>93</v>
      </c>
      <c r="C96">
        <f t="shared" si="13"/>
        <v>8</v>
      </c>
      <c r="D96">
        <f t="shared" si="9"/>
        <v>10</v>
      </c>
      <c r="E96">
        <f t="shared" si="10"/>
        <v>60</v>
      </c>
      <c r="F96">
        <f t="shared" si="11"/>
        <v>8</v>
      </c>
      <c r="G96">
        <f t="shared" si="12"/>
        <v>46</v>
      </c>
      <c r="Y96" s="10"/>
    </row>
    <row r="97" spans="2:25" x14ac:dyDescent="0.15">
      <c r="B97">
        <v>94</v>
      </c>
      <c r="C97">
        <f t="shared" si="13"/>
        <v>8</v>
      </c>
      <c r="D97">
        <f t="shared" si="9"/>
        <v>10</v>
      </c>
      <c r="E97">
        <f t="shared" si="10"/>
        <v>60</v>
      </c>
      <c r="F97">
        <f t="shared" si="11"/>
        <v>8</v>
      </c>
      <c r="G97">
        <f t="shared" si="12"/>
        <v>47</v>
      </c>
      <c r="Y97" s="10"/>
    </row>
    <row r="98" spans="2:25" x14ac:dyDescent="0.15">
      <c r="B98">
        <v>95</v>
      </c>
      <c r="C98">
        <f t="shared" si="13"/>
        <v>8</v>
      </c>
      <c r="D98">
        <f t="shared" si="9"/>
        <v>10</v>
      </c>
      <c r="E98">
        <f t="shared" si="10"/>
        <v>60</v>
      </c>
      <c r="F98">
        <f t="shared" si="11"/>
        <v>8</v>
      </c>
      <c r="G98">
        <f t="shared" si="12"/>
        <v>47</v>
      </c>
      <c r="Y98" s="10"/>
    </row>
    <row r="99" spans="2:25" x14ac:dyDescent="0.15">
      <c r="B99">
        <v>96</v>
      </c>
      <c r="C99">
        <f t="shared" si="13"/>
        <v>8</v>
      </c>
      <c r="D99">
        <f t="shared" si="9"/>
        <v>10</v>
      </c>
      <c r="E99">
        <f t="shared" si="10"/>
        <v>60</v>
      </c>
      <c r="F99">
        <f t="shared" si="11"/>
        <v>8</v>
      </c>
      <c r="G99">
        <f t="shared" si="12"/>
        <v>48</v>
      </c>
      <c r="Y99" s="10"/>
    </row>
    <row r="100" spans="2:25" x14ac:dyDescent="0.15">
      <c r="B100">
        <v>97</v>
      </c>
      <c r="C100">
        <f t="shared" si="13"/>
        <v>8</v>
      </c>
      <c r="D100">
        <f t="shared" ref="D100:D131" si="14">_xlfn.IFNA(VLOOKUP(B100,P:Q,2,FALSE),D99)</f>
        <v>10</v>
      </c>
      <c r="E100">
        <f t="shared" ref="E100:E131" si="15">_xlfn.IFNA(VLOOKUP(B100,S:T,2,FALSE),E99)</f>
        <v>60</v>
      </c>
      <c r="F100">
        <f t="shared" ref="F100:F131" si="16">_xlfn.IFNA(VLOOKUP(B100,V:W,2,FALSE),F99)</f>
        <v>8</v>
      </c>
      <c r="G100">
        <f t="shared" ref="G100:G131" si="17">_xlfn.IFNA(VLOOKUP(B100,Y:Z,2,FALSE),G99)</f>
        <v>48</v>
      </c>
      <c r="Y100" s="10"/>
    </row>
    <row r="101" spans="2:25" x14ac:dyDescent="0.15">
      <c r="B101">
        <v>98</v>
      </c>
      <c r="C101">
        <f t="shared" si="13"/>
        <v>8</v>
      </c>
      <c r="D101">
        <f t="shared" si="14"/>
        <v>10</v>
      </c>
      <c r="E101">
        <f t="shared" si="15"/>
        <v>60</v>
      </c>
      <c r="F101">
        <f t="shared" si="16"/>
        <v>8</v>
      </c>
      <c r="G101">
        <f t="shared" si="17"/>
        <v>49</v>
      </c>
      <c r="Y101" s="10"/>
    </row>
    <row r="102" spans="2:25" x14ac:dyDescent="0.15">
      <c r="B102">
        <v>99</v>
      </c>
      <c r="C102">
        <f t="shared" si="13"/>
        <v>8</v>
      </c>
      <c r="D102">
        <f t="shared" si="14"/>
        <v>10</v>
      </c>
      <c r="E102">
        <f t="shared" si="15"/>
        <v>60</v>
      </c>
      <c r="F102">
        <f t="shared" si="16"/>
        <v>8</v>
      </c>
      <c r="G102">
        <f t="shared" si="17"/>
        <v>49</v>
      </c>
      <c r="Y102" s="10"/>
    </row>
    <row r="103" spans="2:25" x14ac:dyDescent="0.15">
      <c r="B103">
        <v>100</v>
      </c>
      <c r="C103">
        <f t="shared" si="13"/>
        <v>8</v>
      </c>
      <c r="D103">
        <f t="shared" si="14"/>
        <v>11</v>
      </c>
      <c r="E103">
        <f t="shared" si="15"/>
        <v>60</v>
      </c>
      <c r="F103">
        <f t="shared" si="16"/>
        <v>9</v>
      </c>
      <c r="G103">
        <f t="shared" si="17"/>
        <v>50</v>
      </c>
      <c r="Y103" s="10"/>
    </row>
    <row r="104" spans="2:25" x14ac:dyDescent="0.15">
      <c r="B104">
        <v>101</v>
      </c>
      <c r="C104">
        <f t="shared" si="13"/>
        <v>8</v>
      </c>
      <c r="D104">
        <f t="shared" si="14"/>
        <v>11</v>
      </c>
      <c r="E104">
        <f t="shared" si="15"/>
        <v>60</v>
      </c>
      <c r="F104">
        <f t="shared" si="16"/>
        <v>9</v>
      </c>
      <c r="G104">
        <f t="shared" si="17"/>
        <v>50</v>
      </c>
      <c r="Y104" s="10"/>
    </row>
    <row r="105" spans="2:25" x14ac:dyDescent="0.15">
      <c r="B105">
        <v>102</v>
      </c>
      <c r="C105">
        <f t="shared" si="13"/>
        <v>8</v>
      </c>
      <c r="D105">
        <f t="shared" si="14"/>
        <v>11</v>
      </c>
      <c r="E105">
        <f t="shared" si="15"/>
        <v>60</v>
      </c>
      <c r="F105">
        <f t="shared" si="16"/>
        <v>9</v>
      </c>
      <c r="G105">
        <f t="shared" si="17"/>
        <v>51</v>
      </c>
      <c r="Y105" s="10"/>
    </row>
    <row r="106" spans="2:25" x14ac:dyDescent="0.15">
      <c r="B106">
        <v>103</v>
      </c>
      <c r="C106">
        <f t="shared" si="13"/>
        <v>8</v>
      </c>
      <c r="D106">
        <f t="shared" si="14"/>
        <v>11</v>
      </c>
      <c r="E106">
        <f t="shared" si="15"/>
        <v>60</v>
      </c>
      <c r="F106">
        <f t="shared" si="16"/>
        <v>9</v>
      </c>
      <c r="G106">
        <f t="shared" si="17"/>
        <v>51</v>
      </c>
      <c r="Y106" s="10"/>
    </row>
    <row r="107" spans="2:25" x14ac:dyDescent="0.15">
      <c r="B107">
        <v>104</v>
      </c>
      <c r="C107">
        <f t="shared" si="13"/>
        <v>8</v>
      </c>
      <c r="D107">
        <f t="shared" si="14"/>
        <v>11</v>
      </c>
      <c r="E107">
        <f t="shared" si="15"/>
        <v>60</v>
      </c>
      <c r="F107">
        <f t="shared" si="16"/>
        <v>9</v>
      </c>
      <c r="G107">
        <f t="shared" si="17"/>
        <v>52</v>
      </c>
      <c r="Y107" s="10"/>
    </row>
    <row r="108" spans="2:25" x14ac:dyDescent="0.15">
      <c r="B108">
        <v>105</v>
      </c>
      <c r="C108">
        <f t="shared" si="13"/>
        <v>8</v>
      </c>
      <c r="D108">
        <f t="shared" si="14"/>
        <v>11</v>
      </c>
      <c r="E108">
        <f t="shared" si="15"/>
        <v>60</v>
      </c>
      <c r="F108">
        <f t="shared" si="16"/>
        <v>9</v>
      </c>
      <c r="G108">
        <f t="shared" si="17"/>
        <v>52</v>
      </c>
      <c r="Y108" s="10"/>
    </row>
    <row r="109" spans="2:25" x14ac:dyDescent="0.15">
      <c r="B109">
        <v>106</v>
      </c>
      <c r="C109">
        <f t="shared" si="13"/>
        <v>8</v>
      </c>
      <c r="D109">
        <f t="shared" si="14"/>
        <v>11</v>
      </c>
      <c r="E109">
        <f t="shared" si="15"/>
        <v>60</v>
      </c>
      <c r="F109">
        <f t="shared" si="16"/>
        <v>9</v>
      </c>
      <c r="G109">
        <f t="shared" si="17"/>
        <v>53</v>
      </c>
      <c r="Y109" s="10"/>
    </row>
    <row r="110" spans="2:25" x14ac:dyDescent="0.15">
      <c r="B110">
        <v>107</v>
      </c>
      <c r="C110">
        <f t="shared" si="13"/>
        <v>8</v>
      </c>
      <c r="D110">
        <f t="shared" si="14"/>
        <v>11</v>
      </c>
      <c r="E110">
        <f t="shared" si="15"/>
        <v>60</v>
      </c>
      <c r="F110">
        <f t="shared" si="16"/>
        <v>9</v>
      </c>
      <c r="G110">
        <f t="shared" si="17"/>
        <v>53</v>
      </c>
    </row>
    <row r="111" spans="2:25" x14ac:dyDescent="0.15">
      <c r="B111">
        <v>108</v>
      </c>
      <c r="C111">
        <f t="shared" si="13"/>
        <v>8</v>
      </c>
      <c r="D111">
        <f t="shared" si="14"/>
        <v>11</v>
      </c>
      <c r="E111">
        <f t="shared" si="15"/>
        <v>60</v>
      </c>
      <c r="F111">
        <f t="shared" si="16"/>
        <v>9</v>
      </c>
      <c r="G111">
        <f t="shared" si="17"/>
        <v>54</v>
      </c>
    </row>
    <row r="112" spans="2:25" x14ac:dyDescent="0.15">
      <c r="B112">
        <v>109</v>
      </c>
      <c r="C112">
        <f t="shared" si="13"/>
        <v>8</v>
      </c>
      <c r="D112">
        <f t="shared" si="14"/>
        <v>11</v>
      </c>
      <c r="E112">
        <f t="shared" si="15"/>
        <v>60</v>
      </c>
      <c r="F112">
        <f t="shared" si="16"/>
        <v>9</v>
      </c>
      <c r="G112">
        <f t="shared" si="17"/>
        <v>54</v>
      </c>
    </row>
    <row r="113" spans="2:7" x14ac:dyDescent="0.15">
      <c r="B113">
        <v>110</v>
      </c>
      <c r="C113">
        <f t="shared" si="13"/>
        <v>8</v>
      </c>
      <c r="D113">
        <f t="shared" si="14"/>
        <v>12</v>
      </c>
      <c r="E113">
        <f t="shared" si="15"/>
        <v>60</v>
      </c>
      <c r="F113">
        <f t="shared" si="16"/>
        <v>10</v>
      </c>
      <c r="G113">
        <f t="shared" si="17"/>
        <v>55</v>
      </c>
    </row>
    <row r="114" spans="2:7" x14ac:dyDescent="0.15">
      <c r="B114">
        <v>111</v>
      </c>
      <c r="C114">
        <f t="shared" si="13"/>
        <v>8</v>
      </c>
      <c r="D114">
        <f t="shared" si="14"/>
        <v>12</v>
      </c>
      <c r="E114">
        <f t="shared" si="15"/>
        <v>60</v>
      </c>
      <c r="F114">
        <f t="shared" si="16"/>
        <v>10</v>
      </c>
      <c r="G114">
        <f t="shared" si="17"/>
        <v>55</v>
      </c>
    </row>
    <row r="115" spans="2:7" x14ac:dyDescent="0.15">
      <c r="B115">
        <v>112</v>
      </c>
      <c r="C115">
        <f t="shared" si="13"/>
        <v>8</v>
      </c>
      <c r="D115">
        <f t="shared" si="14"/>
        <v>12</v>
      </c>
      <c r="E115">
        <f t="shared" si="15"/>
        <v>60</v>
      </c>
      <c r="F115">
        <f t="shared" si="16"/>
        <v>10</v>
      </c>
      <c r="G115">
        <f t="shared" si="17"/>
        <v>56</v>
      </c>
    </row>
    <row r="116" spans="2:7" x14ac:dyDescent="0.15">
      <c r="B116">
        <v>113</v>
      </c>
      <c r="C116">
        <f t="shared" si="13"/>
        <v>8</v>
      </c>
      <c r="D116">
        <f t="shared" si="14"/>
        <v>12</v>
      </c>
      <c r="E116">
        <f t="shared" si="15"/>
        <v>60</v>
      </c>
      <c r="F116">
        <f t="shared" si="16"/>
        <v>10</v>
      </c>
      <c r="G116">
        <f t="shared" si="17"/>
        <v>56</v>
      </c>
    </row>
    <row r="117" spans="2:7" x14ac:dyDescent="0.15">
      <c r="B117">
        <v>114</v>
      </c>
      <c r="C117">
        <f t="shared" si="13"/>
        <v>8</v>
      </c>
      <c r="D117">
        <f t="shared" si="14"/>
        <v>12</v>
      </c>
      <c r="E117">
        <f t="shared" si="15"/>
        <v>60</v>
      </c>
      <c r="F117">
        <f t="shared" si="16"/>
        <v>10</v>
      </c>
      <c r="G117">
        <f t="shared" si="17"/>
        <v>57</v>
      </c>
    </row>
    <row r="118" spans="2:7" x14ac:dyDescent="0.15">
      <c r="B118">
        <v>115</v>
      </c>
      <c r="C118">
        <f t="shared" si="13"/>
        <v>8</v>
      </c>
      <c r="D118">
        <f t="shared" si="14"/>
        <v>12</v>
      </c>
      <c r="E118">
        <f t="shared" si="15"/>
        <v>60</v>
      </c>
      <c r="F118">
        <f t="shared" si="16"/>
        <v>10</v>
      </c>
      <c r="G118">
        <f t="shared" si="17"/>
        <v>57</v>
      </c>
    </row>
    <row r="119" spans="2:7" x14ac:dyDescent="0.15">
      <c r="B119">
        <v>116</v>
      </c>
      <c r="C119">
        <f t="shared" si="13"/>
        <v>8</v>
      </c>
      <c r="D119">
        <f t="shared" si="14"/>
        <v>12</v>
      </c>
      <c r="E119">
        <f t="shared" si="15"/>
        <v>60</v>
      </c>
      <c r="F119">
        <f t="shared" si="16"/>
        <v>10</v>
      </c>
      <c r="G119">
        <f t="shared" si="17"/>
        <v>58</v>
      </c>
    </row>
    <row r="120" spans="2:7" x14ac:dyDescent="0.15">
      <c r="B120">
        <v>117</v>
      </c>
      <c r="C120">
        <f t="shared" si="13"/>
        <v>8</v>
      </c>
      <c r="D120">
        <f t="shared" si="14"/>
        <v>12</v>
      </c>
      <c r="E120">
        <f t="shared" si="15"/>
        <v>60</v>
      </c>
      <c r="F120">
        <f t="shared" si="16"/>
        <v>10</v>
      </c>
      <c r="G120">
        <f t="shared" si="17"/>
        <v>58</v>
      </c>
    </row>
    <row r="121" spans="2:7" x14ac:dyDescent="0.15">
      <c r="B121">
        <v>118</v>
      </c>
      <c r="C121">
        <f t="shared" si="13"/>
        <v>8</v>
      </c>
      <c r="D121">
        <f t="shared" si="14"/>
        <v>12</v>
      </c>
      <c r="E121">
        <f t="shared" si="15"/>
        <v>60</v>
      </c>
      <c r="F121">
        <f t="shared" si="16"/>
        <v>10</v>
      </c>
      <c r="G121">
        <f t="shared" si="17"/>
        <v>59</v>
      </c>
    </row>
    <row r="122" spans="2:7" x14ac:dyDescent="0.15">
      <c r="B122">
        <v>119</v>
      </c>
      <c r="C122">
        <f t="shared" si="13"/>
        <v>8</v>
      </c>
      <c r="D122">
        <f t="shared" si="14"/>
        <v>12</v>
      </c>
      <c r="E122">
        <f t="shared" si="15"/>
        <v>60</v>
      </c>
      <c r="F122">
        <f t="shared" si="16"/>
        <v>10</v>
      </c>
      <c r="G122">
        <f t="shared" si="17"/>
        <v>59</v>
      </c>
    </row>
    <row r="123" spans="2:7" x14ac:dyDescent="0.15">
      <c r="B123">
        <v>120</v>
      </c>
      <c r="C123">
        <f t="shared" si="13"/>
        <v>8</v>
      </c>
      <c r="D123">
        <f t="shared" si="14"/>
        <v>12</v>
      </c>
      <c r="E123">
        <f t="shared" si="15"/>
        <v>60</v>
      </c>
      <c r="F123">
        <f t="shared" si="16"/>
        <v>10</v>
      </c>
      <c r="G123">
        <f t="shared" si="17"/>
        <v>60</v>
      </c>
    </row>
    <row r="124" spans="2:7" x14ac:dyDescent="0.15">
      <c r="B124">
        <v>121</v>
      </c>
      <c r="C124">
        <f t="shared" si="13"/>
        <v>8</v>
      </c>
      <c r="D124">
        <f t="shared" si="14"/>
        <v>12</v>
      </c>
      <c r="E124">
        <f t="shared" si="15"/>
        <v>60</v>
      </c>
      <c r="F124">
        <f t="shared" si="16"/>
        <v>10</v>
      </c>
      <c r="G124">
        <f t="shared" si="17"/>
        <v>60</v>
      </c>
    </row>
    <row r="125" spans="2:7" x14ac:dyDescent="0.15">
      <c r="B125">
        <v>122</v>
      </c>
      <c r="C125">
        <f t="shared" si="13"/>
        <v>8</v>
      </c>
      <c r="D125">
        <f t="shared" si="14"/>
        <v>12</v>
      </c>
      <c r="E125">
        <f t="shared" si="15"/>
        <v>60</v>
      </c>
      <c r="F125">
        <f t="shared" si="16"/>
        <v>10</v>
      </c>
      <c r="G125">
        <f t="shared" si="17"/>
        <v>61</v>
      </c>
    </row>
    <row r="126" spans="2:7" x14ac:dyDescent="0.15">
      <c r="B126">
        <v>123</v>
      </c>
      <c r="C126">
        <f t="shared" si="13"/>
        <v>8</v>
      </c>
      <c r="D126">
        <f t="shared" si="14"/>
        <v>12</v>
      </c>
      <c r="E126">
        <f t="shared" si="15"/>
        <v>60</v>
      </c>
      <c r="F126">
        <f t="shared" si="16"/>
        <v>10</v>
      </c>
      <c r="G126">
        <f t="shared" si="17"/>
        <v>61</v>
      </c>
    </row>
    <row r="127" spans="2:7" x14ac:dyDescent="0.15">
      <c r="B127">
        <v>124</v>
      </c>
      <c r="C127">
        <f t="shared" si="13"/>
        <v>8</v>
      </c>
      <c r="D127">
        <f t="shared" si="14"/>
        <v>12</v>
      </c>
      <c r="E127">
        <f t="shared" si="15"/>
        <v>60</v>
      </c>
      <c r="F127">
        <f t="shared" si="16"/>
        <v>10</v>
      </c>
      <c r="G127">
        <f t="shared" si="17"/>
        <v>62</v>
      </c>
    </row>
    <row r="128" spans="2:7" x14ac:dyDescent="0.15">
      <c r="B128">
        <v>125</v>
      </c>
      <c r="C128">
        <f t="shared" si="13"/>
        <v>8</v>
      </c>
      <c r="D128">
        <f t="shared" si="14"/>
        <v>12</v>
      </c>
      <c r="E128">
        <f t="shared" si="15"/>
        <v>60</v>
      </c>
      <c r="F128">
        <f t="shared" si="16"/>
        <v>10</v>
      </c>
      <c r="G128">
        <f t="shared" si="17"/>
        <v>62</v>
      </c>
    </row>
    <row r="129" spans="2:7" x14ac:dyDescent="0.15">
      <c r="B129">
        <v>126</v>
      </c>
      <c r="C129">
        <f t="shared" si="13"/>
        <v>8</v>
      </c>
      <c r="D129">
        <f t="shared" si="14"/>
        <v>12</v>
      </c>
      <c r="E129">
        <f t="shared" si="15"/>
        <v>60</v>
      </c>
      <c r="F129">
        <f t="shared" si="16"/>
        <v>10</v>
      </c>
      <c r="G129">
        <f t="shared" si="17"/>
        <v>63</v>
      </c>
    </row>
    <row r="130" spans="2:7" x14ac:dyDescent="0.15">
      <c r="B130">
        <v>127</v>
      </c>
      <c r="C130">
        <f t="shared" si="13"/>
        <v>8</v>
      </c>
      <c r="D130">
        <f t="shared" si="14"/>
        <v>12</v>
      </c>
      <c r="E130">
        <f t="shared" si="15"/>
        <v>60</v>
      </c>
      <c r="F130">
        <f t="shared" si="16"/>
        <v>10</v>
      </c>
      <c r="G130">
        <f t="shared" si="17"/>
        <v>63</v>
      </c>
    </row>
    <row r="131" spans="2:7" x14ac:dyDescent="0.15">
      <c r="B131">
        <v>128</v>
      </c>
      <c r="C131">
        <f t="shared" si="13"/>
        <v>8</v>
      </c>
      <c r="D131">
        <f t="shared" si="14"/>
        <v>12</v>
      </c>
      <c r="E131">
        <f t="shared" si="15"/>
        <v>60</v>
      </c>
      <c r="F131">
        <f t="shared" si="16"/>
        <v>10</v>
      </c>
      <c r="G131">
        <f t="shared" si="17"/>
        <v>64</v>
      </c>
    </row>
    <row r="132" spans="2:7" x14ac:dyDescent="0.15">
      <c r="B132">
        <v>129</v>
      </c>
      <c r="C132">
        <f t="shared" si="13"/>
        <v>8</v>
      </c>
      <c r="D132">
        <f t="shared" ref="D132:D153" si="18">_xlfn.IFNA(VLOOKUP(B132,P:Q,2,FALSE),D131)</f>
        <v>12</v>
      </c>
      <c r="E132">
        <f t="shared" ref="E132:E153" si="19">_xlfn.IFNA(VLOOKUP(B132,S:T,2,FALSE),E131)</f>
        <v>60</v>
      </c>
      <c r="F132">
        <f t="shared" ref="F132:F153" si="20">_xlfn.IFNA(VLOOKUP(B132,V:W,2,FALSE),F131)</f>
        <v>10</v>
      </c>
      <c r="G132">
        <f t="shared" ref="G132:G153" si="21">_xlfn.IFNA(VLOOKUP(B132,Y:Z,2,FALSE),G131)</f>
        <v>64</v>
      </c>
    </row>
    <row r="133" spans="2:7" x14ac:dyDescent="0.15">
      <c r="B133">
        <v>130</v>
      </c>
      <c r="C133">
        <f t="shared" ref="C133:C153" si="22">_xlfn.IFNA(VLOOKUP(B133,M:N,2,FALSE),C132)</f>
        <v>8</v>
      </c>
      <c r="D133">
        <f t="shared" si="18"/>
        <v>12</v>
      </c>
      <c r="E133">
        <f t="shared" si="19"/>
        <v>60</v>
      </c>
      <c r="F133">
        <f t="shared" si="20"/>
        <v>10</v>
      </c>
      <c r="G133">
        <f t="shared" si="21"/>
        <v>65</v>
      </c>
    </row>
    <row r="134" spans="2:7" x14ac:dyDescent="0.15">
      <c r="B134">
        <v>131</v>
      </c>
      <c r="C134">
        <f t="shared" si="22"/>
        <v>8</v>
      </c>
      <c r="D134">
        <f t="shared" si="18"/>
        <v>12</v>
      </c>
      <c r="E134">
        <f t="shared" si="19"/>
        <v>60</v>
      </c>
      <c r="F134">
        <f t="shared" si="20"/>
        <v>10</v>
      </c>
      <c r="G134">
        <f t="shared" si="21"/>
        <v>65</v>
      </c>
    </row>
    <row r="135" spans="2:7" x14ac:dyDescent="0.15">
      <c r="B135">
        <v>132</v>
      </c>
      <c r="C135">
        <f t="shared" si="22"/>
        <v>8</v>
      </c>
      <c r="D135">
        <f t="shared" si="18"/>
        <v>12</v>
      </c>
      <c r="E135">
        <f t="shared" si="19"/>
        <v>60</v>
      </c>
      <c r="F135">
        <f t="shared" si="20"/>
        <v>10</v>
      </c>
      <c r="G135">
        <f t="shared" si="21"/>
        <v>66</v>
      </c>
    </row>
    <row r="136" spans="2:7" x14ac:dyDescent="0.15">
      <c r="B136">
        <v>133</v>
      </c>
      <c r="C136">
        <f t="shared" si="22"/>
        <v>8</v>
      </c>
      <c r="D136">
        <f t="shared" si="18"/>
        <v>12</v>
      </c>
      <c r="E136">
        <f t="shared" si="19"/>
        <v>60</v>
      </c>
      <c r="F136">
        <f t="shared" si="20"/>
        <v>10</v>
      </c>
      <c r="G136">
        <f t="shared" si="21"/>
        <v>66</v>
      </c>
    </row>
    <row r="137" spans="2:7" x14ac:dyDescent="0.15">
      <c r="B137">
        <v>134</v>
      </c>
      <c r="C137">
        <f t="shared" si="22"/>
        <v>8</v>
      </c>
      <c r="D137">
        <f t="shared" si="18"/>
        <v>12</v>
      </c>
      <c r="E137">
        <f t="shared" si="19"/>
        <v>60</v>
      </c>
      <c r="F137">
        <f t="shared" si="20"/>
        <v>10</v>
      </c>
      <c r="G137">
        <f t="shared" si="21"/>
        <v>67</v>
      </c>
    </row>
    <row r="138" spans="2:7" x14ac:dyDescent="0.15">
      <c r="B138">
        <v>135</v>
      </c>
      <c r="C138">
        <f t="shared" si="22"/>
        <v>8</v>
      </c>
      <c r="D138">
        <f t="shared" si="18"/>
        <v>12</v>
      </c>
      <c r="E138">
        <f t="shared" si="19"/>
        <v>60</v>
      </c>
      <c r="F138">
        <f t="shared" si="20"/>
        <v>10</v>
      </c>
      <c r="G138">
        <f t="shared" si="21"/>
        <v>67</v>
      </c>
    </row>
    <row r="139" spans="2:7" x14ac:dyDescent="0.15">
      <c r="B139">
        <v>136</v>
      </c>
      <c r="C139">
        <f t="shared" si="22"/>
        <v>8</v>
      </c>
      <c r="D139">
        <f t="shared" si="18"/>
        <v>12</v>
      </c>
      <c r="E139">
        <f t="shared" si="19"/>
        <v>60</v>
      </c>
      <c r="F139">
        <f t="shared" si="20"/>
        <v>10</v>
      </c>
      <c r="G139">
        <f t="shared" si="21"/>
        <v>68</v>
      </c>
    </row>
    <row r="140" spans="2:7" x14ac:dyDescent="0.15">
      <c r="B140">
        <v>137</v>
      </c>
      <c r="C140">
        <f t="shared" si="22"/>
        <v>8</v>
      </c>
      <c r="D140">
        <f t="shared" si="18"/>
        <v>12</v>
      </c>
      <c r="E140">
        <f t="shared" si="19"/>
        <v>60</v>
      </c>
      <c r="F140">
        <f t="shared" si="20"/>
        <v>10</v>
      </c>
      <c r="G140">
        <f t="shared" si="21"/>
        <v>68</v>
      </c>
    </row>
    <row r="141" spans="2:7" x14ac:dyDescent="0.15">
      <c r="B141">
        <v>138</v>
      </c>
      <c r="C141">
        <f t="shared" si="22"/>
        <v>8</v>
      </c>
      <c r="D141">
        <f t="shared" si="18"/>
        <v>12</v>
      </c>
      <c r="E141">
        <f t="shared" si="19"/>
        <v>60</v>
      </c>
      <c r="F141">
        <f t="shared" si="20"/>
        <v>10</v>
      </c>
      <c r="G141">
        <f t="shared" si="21"/>
        <v>69</v>
      </c>
    </row>
    <row r="142" spans="2:7" x14ac:dyDescent="0.15">
      <c r="B142">
        <v>139</v>
      </c>
      <c r="C142">
        <f t="shared" si="22"/>
        <v>8</v>
      </c>
      <c r="D142">
        <f t="shared" si="18"/>
        <v>12</v>
      </c>
      <c r="E142">
        <f t="shared" si="19"/>
        <v>60</v>
      </c>
      <c r="F142">
        <f t="shared" si="20"/>
        <v>10</v>
      </c>
      <c r="G142">
        <f t="shared" si="21"/>
        <v>69</v>
      </c>
    </row>
    <row r="143" spans="2:7" x14ac:dyDescent="0.15">
      <c r="B143">
        <v>140</v>
      </c>
      <c r="C143">
        <f t="shared" si="22"/>
        <v>8</v>
      </c>
      <c r="D143">
        <f t="shared" si="18"/>
        <v>12</v>
      </c>
      <c r="E143">
        <f t="shared" si="19"/>
        <v>60</v>
      </c>
      <c r="F143">
        <f t="shared" si="20"/>
        <v>10</v>
      </c>
      <c r="G143">
        <f t="shared" si="21"/>
        <v>70</v>
      </c>
    </row>
    <row r="144" spans="2:7" x14ac:dyDescent="0.15">
      <c r="B144">
        <v>141</v>
      </c>
      <c r="C144">
        <f t="shared" si="22"/>
        <v>8</v>
      </c>
      <c r="D144">
        <f t="shared" si="18"/>
        <v>12</v>
      </c>
      <c r="E144">
        <f t="shared" si="19"/>
        <v>60</v>
      </c>
      <c r="F144">
        <f t="shared" si="20"/>
        <v>10</v>
      </c>
      <c r="G144">
        <f t="shared" si="21"/>
        <v>70</v>
      </c>
    </row>
    <row r="145" spans="2:7" x14ac:dyDescent="0.15">
      <c r="B145">
        <v>142</v>
      </c>
      <c r="C145">
        <f t="shared" si="22"/>
        <v>8</v>
      </c>
      <c r="D145">
        <f t="shared" si="18"/>
        <v>12</v>
      </c>
      <c r="E145">
        <f t="shared" si="19"/>
        <v>60</v>
      </c>
      <c r="F145">
        <f t="shared" si="20"/>
        <v>10</v>
      </c>
      <c r="G145">
        <f t="shared" si="21"/>
        <v>71</v>
      </c>
    </row>
    <row r="146" spans="2:7" x14ac:dyDescent="0.15">
      <c r="B146">
        <v>143</v>
      </c>
      <c r="C146">
        <f t="shared" si="22"/>
        <v>8</v>
      </c>
      <c r="D146">
        <f t="shared" si="18"/>
        <v>12</v>
      </c>
      <c r="E146">
        <f t="shared" si="19"/>
        <v>60</v>
      </c>
      <c r="F146">
        <f t="shared" si="20"/>
        <v>10</v>
      </c>
      <c r="G146">
        <f t="shared" si="21"/>
        <v>71</v>
      </c>
    </row>
    <row r="147" spans="2:7" x14ac:dyDescent="0.15">
      <c r="B147">
        <v>144</v>
      </c>
      <c r="C147">
        <f t="shared" si="22"/>
        <v>8</v>
      </c>
      <c r="D147">
        <f t="shared" si="18"/>
        <v>12</v>
      </c>
      <c r="E147">
        <f t="shared" si="19"/>
        <v>60</v>
      </c>
      <c r="F147">
        <f t="shared" si="20"/>
        <v>10</v>
      </c>
      <c r="G147">
        <f t="shared" si="21"/>
        <v>72</v>
      </c>
    </row>
    <row r="148" spans="2:7" x14ac:dyDescent="0.15">
      <c r="B148">
        <v>145</v>
      </c>
      <c r="C148">
        <f t="shared" si="22"/>
        <v>8</v>
      </c>
      <c r="D148">
        <f t="shared" si="18"/>
        <v>12</v>
      </c>
      <c r="E148">
        <f t="shared" si="19"/>
        <v>60</v>
      </c>
      <c r="F148">
        <f t="shared" si="20"/>
        <v>10</v>
      </c>
      <c r="G148">
        <f t="shared" si="21"/>
        <v>72</v>
      </c>
    </row>
    <row r="149" spans="2:7" x14ac:dyDescent="0.15">
      <c r="B149">
        <v>146</v>
      </c>
      <c r="C149">
        <f t="shared" si="22"/>
        <v>8</v>
      </c>
      <c r="D149">
        <f t="shared" si="18"/>
        <v>12</v>
      </c>
      <c r="E149">
        <f t="shared" si="19"/>
        <v>60</v>
      </c>
      <c r="F149">
        <f t="shared" si="20"/>
        <v>10</v>
      </c>
      <c r="G149">
        <f t="shared" si="21"/>
        <v>73</v>
      </c>
    </row>
    <row r="150" spans="2:7" x14ac:dyDescent="0.15">
      <c r="B150">
        <v>147</v>
      </c>
      <c r="C150">
        <f t="shared" si="22"/>
        <v>8</v>
      </c>
      <c r="D150">
        <f t="shared" si="18"/>
        <v>12</v>
      </c>
      <c r="E150">
        <f t="shared" si="19"/>
        <v>60</v>
      </c>
      <c r="F150">
        <f t="shared" si="20"/>
        <v>10</v>
      </c>
      <c r="G150">
        <f t="shared" si="21"/>
        <v>73</v>
      </c>
    </row>
    <row r="151" spans="2:7" x14ac:dyDescent="0.15">
      <c r="B151">
        <v>148</v>
      </c>
      <c r="C151">
        <f t="shared" si="22"/>
        <v>8</v>
      </c>
      <c r="D151">
        <f t="shared" si="18"/>
        <v>12</v>
      </c>
      <c r="E151">
        <f t="shared" si="19"/>
        <v>60</v>
      </c>
      <c r="F151">
        <f t="shared" si="20"/>
        <v>10</v>
      </c>
      <c r="G151">
        <f t="shared" si="21"/>
        <v>74</v>
      </c>
    </row>
    <row r="152" spans="2:7" x14ac:dyDescent="0.15">
      <c r="B152">
        <v>149</v>
      </c>
      <c r="C152">
        <f t="shared" si="22"/>
        <v>8</v>
      </c>
      <c r="D152">
        <f t="shared" si="18"/>
        <v>12</v>
      </c>
      <c r="E152">
        <f t="shared" si="19"/>
        <v>60</v>
      </c>
      <c r="F152">
        <f t="shared" si="20"/>
        <v>10</v>
      </c>
      <c r="G152">
        <f t="shared" si="21"/>
        <v>74</v>
      </c>
    </row>
    <row r="153" spans="2:7" x14ac:dyDescent="0.15">
      <c r="B153">
        <v>150</v>
      </c>
      <c r="C153">
        <f t="shared" si="22"/>
        <v>8</v>
      </c>
      <c r="D153">
        <f t="shared" si="18"/>
        <v>12</v>
      </c>
      <c r="E153">
        <f t="shared" si="19"/>
        <v>60</v>
      </c>
      <c r="F153">
        <f t="shared" si="20"/>
        <v>10</v>
      </c>
      <c r="G153">
        <f t="shared" si="21"/>
        <v>75</v>
      </c>
    </row>
  </sheetData>
  <phoneticPr fontId="2" type="noConversion"/>
  <pageMargins left="0.7" right="0.7" top="0.75" bottom="0.75" header="0.3" footer="0.3"/>
  <pageSetup paperSize="9" orientation="portrait" horizontalDpi="0" verticalDpi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1:AD102"/>
  <sheetViews>
    <sheetView topLeftCell="C1" workbookViewId="0">
      <selection activeCell="W3" sqref="W3:W14"/>
    </sheetView>
  </sheetViews>
  <sheetFormatPr baseColWidth="10" defaultRowHeight="15" x14ac:dyDescent="0.15"/>
  <sheetData>
    <row r="1" spans="6:30" x14ac:dyDescent="0.15">
      <c r="G1" t="s">
        <v>390</v>
      </c>
    </row>
    <row r="2" spans="6:30" x14ac:dyDescent="0.15">
      <c r="F2" t="s">
        <v>87</v>
      </c>
      <c r="G2">
        <v>0.3</v>
      </c>
      <c r="H2">
        <v>0.4</v>
      </c>
      <c r="I2">
        <v>0.5</v>
      </c>
      <c r="J2">
        <v>0.6</v>
      </c>
      <c r="K2">
        <v>0.7</v>
      </c>
      <c r="M2" t="s">
        <v>87</v>
      </c>
      <c r="N2" t="s">
        <v>391</v>
      </c>
      <c r="P2" t="s">
        <v>42</v>
      </c>
      <c r="R2" t="s">
        <v>394</v>
      </c>
      <c r="V2" t="s">
        <v>392</v>
      </c>
      <c r="W2" t="s">
        <v>393</v>
      </c>
    </row>
    <row r="3" spans="6:30" x14ac:dyDescent="0.15">
      <c r="F3">
        <v>1</v>
      </c>
      <c r="G3">
        <f>((G$2*$F3*$F3*180)/(SQRT($F3*100)-G$2*$F3))</f>
        <v>5.5670103092783512</v>
      </c>
      <c r="H3">
        <f t="shared" ref="H3:K18" si="0">((H$2*$F3*$F3*180)/(SQRT($F3*100)-H$2*$F3))</f>
        <v>7.5</v>
      </c>
      <c r="I3">
        <f t="shared" si="0"/>
        <v>9.473684210526315</v>
      </c>
      <c r="J3">
        <f t="shared" si="0"/>
        <v>11.48936170212766</v>
      </c>
      <c r="K3">
        <f t="shared" si="0"/>
        <v>13.54838709677419</v>
      </c>
      <c r="M3">
        <v>1</v>
      </c>
      <c r="N3" s="26">
        <v>74</v>
      </c>
      <c r="O3">
        <v>1.5</v>
      </c>
      <c r="P3">
        <f>N3*O3</f>
        <v>111</v>
      </c>
      <c r="R3">
        <v>35</v>
      </c>
      <c r="U3">
        <v>50</v>
      </c>
      <c r="V3">
        <v>100</v>
      </c>
      <c r="W3" s="26">
        <v>50</v>
      </c>
      <c r="Z3" s="26">
        <v>5</v>
      </c>
      <c r="AB3" s="26">
        <v>5</v>
      </c>
      <c r="AC3">
        <v>1</v>
      </c>
    </row>
    <row r="4" spans="6:30" x14ac:dyDescent="0.15">
      <c r="F4">
        <v>2</v>
      </c>
      <c r="G4">
        <f t="shared" ref="G4:K67" si="1">((G$2*$F4*$F4*180)/(SQRT($F4*100)-G$2*$F4))</f>
        <v>15.950216863984597</v>
      </c>
      <c r="H4">
        <f t="shared" si="0"/>
        <v>21.585749697203621</v>
      </c>
      <c r="I4">
        <f t="shared" si="0"/>
        <v>27.392808163533378</v>
      </c>
      <c r="J4">
        <f t="shared" si="0"/>
        <v>33.379344225683774</v>
      </c>
      <c r="K4">
        <f t="shared" si="0"/>
        <v>39.553809100991707</v>
      </c>
      <c r="M4">
        <v>2</v>
      </c>
      <c r="N4" s="26">
        <v>80</v>
      </c>
      <c r="O4">
        <v>1.5</v>
      </c>
      <c r="P4">
        <f t="shared" ref="P4:P67" si="2">N4*O4</f>
        <v>120</v>
      </c>
      <c r="R4">
        <v>50</v>
      </c>
      <c r="U4">
        <v>100</v>
      </c>
      <c r="V4">
        <v>150</v>
      </c>
      <c r="W4" s="26">
        <v>100</v>
      </c>
      <c r="Z4" s="26">
        <v>9</v>
      </c>
      <c r="AB4" s="26">
        <v>9</v>
      </c>
      <c r="AC4">
        <v>2</v>
      </c>
    </row>
    <row r="5" spans="6:30" x14ac:dyDescent="0.15">
      <c r="F5">
        <v>3</v>
      </c>
      <c r="G5">
        <f t="shared" si="1"/>
        <v>29.597135348055552</v>
      </c>
      <c r="H5">
        <f t="shared" si="0"/>
        <v>40.197244215723224</v>
      </c>
      <c r="I5">
        <f t="shared" si="0"/>
        <v>51.199367057289351</v>
      </c>
      <c r="J5">
        <f t="shared" si="0"/>
        <v>62.626815775608179</v>
      </c>
      <c r="K5">
        <f t="shared" si="0"/>
        <v>74.504740207148629</v>
      </c>
      <c r="M5">
        <v>3</v>
      </c>
      <c r="N5" s="26">
        <v>86</v>
      </c>
      <c r="O5">
        <v>1.5</v>
      </c>
      <c r="P5">
        <f t="shared" si="2"/>
        <v>129</v>
      </c>
      <c r="R5">
        <v>64</v>
      </c>
      <c r="U5">
        <v>200</v>
      </c>
      <c r="V5">
        <v>200</v>
      </c>
      <c r="W5" s="26">
        <v>200</v>
      </c>
      <c r="Z5" s="26">
        <v>6</v>
      </c>
      <c r="AB5" s="26">
        <v>6</v>
      </c>
      <c r="AC5">
        <v>3</v>
      </c>
    </row>
    <row r="6" spans="6:30" x14ac:dyDescent="0.15">
      <c r="F6">
        <v>4</v>
      </c>
      <c r="G6">
        <f t="shared" si="1"/>
        <v>45.957446808510639</v>
      </c>
      <c r="H6">
        <f t="shared" si="0"/>
        <v>62.608695652173921</v>
      </c>
      <c r="I6">
        <f t="shared" si="0"/>
        <v>80</v>
      </c>
      <c r="J6">
        <f t="shared" si="0"/>
        <v>98.181818181818173</v>
      </c>
      <c r="K6">
        <f t="shared" si="0"/>
        <v>117.20930232558139</v>
      </c>
      <c r="M6">
        <v>4</v>
      </c>
      <c r="N6" s="26">
        <v>92</v>
      </c>
      <c r="O6">
        <v>1.5</v>
      </c>
      <c r="P6">
        <f t="shared" si="2"/>
        <v>138</v>
      </c>
      <c r="R6">
        <v>98</v>
      </c>
      <c r="U6">
        <v>500</v>
      </c>
      <c r="V6">
        <v>300</v>
      </c>
      <c r="W6" s="26">
        <v>300</v>
      </c>
      <c r="Z6" s="26">
        <v>5</v>
      </c>
      <c r="AB6" s="26">
        <v>5</v>
      </c>
      <c r="AC6">
        <v>4</v>
      </c>
    </row>
    <row r="7" spans="6:30" x14ac:dyDescent="0.15">
      <c r="F7">
        <v>5</v>
      </c>
      <c r="G7">
        <f t="shared" si="1"/>
        <v>64.715053131586458</v>
      </c>
      <c r="H7">
        <f t="shared" si="0"/>
        <v>88.405692731847196</v>
      </c>
      <c r="I7">
        <f t="shared" si="0"/>
        <v>113.28917365821826</v>
      </c>
      <c r="J7">
        <f t="shared" si="0"/>
        <v>139.45791322300269</v>
      </c>
      <c r="K7">
        <f t="shared" si="0"/>
        <v>167.01412873653177</v>
      </c>
      <c r="M7">
        <v>5</v>
      </c>
      <c r="N7" s="26">
        <v>98</v>
      </c>
      <c r="O7">
        <v>1.5</v>
      </c>
      <c r="P7">
        <f t="shared" si="2"/>
        <v>147</v>
      </c>
      <c r="R7">
        <v>130</v>
      </c>
      <c r="V7">
        <v>400</v>
      </c>
      <c r="W7" s="26">
        <v>400</v>
      </c>
      <c r="Z7" s="26">
        <v>5</v>
      </c>
      <c r="AB7" s="26">
        <v>5</v>
      </c>
      <c r="AC7">
        <v>5</v>
      </c>
    </row>
    <row r="8" spans="6:30" x14ac:dyDescent="0.15">
      <c r="F8">
        <v>6</v>
      </c>
      <c r="G8">
        <f t="shared" si="1"/>
        <v>85.658020979464069</v>
      </c>
      <c r="H8">
        <f t="shared" si="0"/>
        <v>117.31215356243266</v>
      </c>
      <c r="I8">
        <f t="shared" si="0"/>
        <v>150.73344782770724</v>
      </c>
      <c r="J8">
        <f t="shared" si="0"/>
        <v>186.07413668474032</v>
      </c>
      <c r="K8">
        <f t="shared" si="0"/>
        <v>223.50445554750485</v>
      </c>
      <c r="M8">
        <v>6</v>
      </c>
      <c r="N8" s="26">
        <v>104</v>
      </c>
      <c r="O8">
        <v>1.5</v>
      </c>
      <c r="P8">
        <f t="shared" si="2"/>
        <v>156</v>
      </c>
      <c r="R8">
        <v>203</v>
      </c>
      <c r="V8">
        <v>500</v>
      </c>
      <c r="W8" s="26">
        <v>500</v>
      </c>
      <c r="Z8" s="26">
        <v>5</v>
      </c>
      <c r="AB8" s="26">
        <v>5</v>
      </c>
      <c r="AC8">
        <v>6</v>
      </c>
      <c r="AD8">
        <f>SUM(AB3:AB8)</f>
        <v>35</v>
      </c>
    </row>
    <row r="9" spans="6:30" x14ac:dyDescent="0.15">
      <c r="F9">
        <v>7</v>
      </c>
      <c r="G9">
        <f t="shared" si="1"/>
        <v>108.63177977079756</v>
      </c>
      <c r="H9">
        <f t="shared" si="0"/>
        <v>149.12810080669033</v>
      </c>
      <c r="I9">
        <f t="shared" si="0"/>
        <v>192.09397719803482</v>
      </c>
      <c r="J9">
        <f t="shared" si="0"/>
        <v>237.76241189626901</v>
      </c>
      <c r="K9">
        <f t="shared" si="0"/>
        <v>286.39667146722257</v>
      </c>
      <c r="M9">
        <v>7</v>
      </c>
      <c r="N9" s="26">
        <v>110</v>
      </c>
      <c r="O9">
        <v>1.5</v>
      </c>
      <c r="P9">
        <f t="shared" si="2"/>
        <v>165</v>
      </c>
      <c r="R9">
        <v>264</v>
      </c>
      <c r="V9">
        <v>600</v>
      </c>
      <c r="W9" s="26">
        <v>700</v>
      </c>
      <c r="Z9" s="26">
        <v>7</v>
      </c>
      <c r="AB9" s="26">
        <v>7</v>
      </c>
      <c r="AC9">
        <v>1</v>
      </c>
    </row>
    <row r="10" spans="6:30" x14ac:dyDescent="0.15">
      <c r="F10">
        <v>8</v>
      </c>
      <c r="G10">
        <f t="shared" si="1"/>
        <v>133.51737690273509</v>
      </c>
      <c r="H10">
        <f t="shared" si="0"/>
        <v>183.7007722704422</v>
      </c>
      <c r="I10">
        <f t="shared" si="0"/>
        <v>237.190564267067</v>
      </c>
      <c r="J10">
        <f t="shared" si="0"/>
        <v>294.32465360180277</v>
      </c>
      <c r="K10">
        <f t="shared" si="0"/>
        <v>355.48860759202324</v>
      </c>
      <c r="M10">
        <v>8</v>
      </c>
      <c r="N10" s="26">
        <v>116</v>
      </c>
      <c r="O10">
        <v>1.5</v>
      </c>
      <c r="P10">
        <f t="shared" si="2"/>
        <v>174</v>
      </c>
      <c r="V10">
        <v>800</v>
      </c>
      <c r="W10" s="26">
        <v>900</v>
      </c>
      <c r="Z10" s="26">
        <v>14</v>
      </c>
      <c r="AB10" s="26">
        <v>14</v>
      </c>
      <c r="AC10">
        <v>2</v>
      </c>
    </row>
    <row r="11" spans="6:30" x14ac:dyDescent="0.15">
      <c r="F11">
        <v>9</v>
      </c>
      <c r="G11">
        <f t="shared" si="1"/>
        <v>160.21978021978018</v>
      </c>
      <c r="H11">
        <f t="shared" si="0"/>
        <v>220.90909090909093</v>
      </c>
      <c r="I11">
        <f t="shared" si="0"/>
        <v>285.88235294117646</v>
      </c>
      <c r="J11">
        <f t="shared" si="0"/>
        <v>355.60975609756088</v>
      </c>
      <c r="K11">
        <f t="shared" si="0"/>
        <v>430.63291139240505</v>
      </c>
      <c r="M11">
        <v>9</v>
      </c>
      <c r="N11" s="26">
        <v>122</v>
      </c>
      <c r="O11">
        <v>1.5</v>
      </c>
      <c r="P11">
        <f t="shared" si="2"/>
        <v>183</v>
      </c>
      <c r="W11" s="26">
        <v>1100</v>
      </c>
      <c r="Z11" s="26">
        <v>6</v>
      </c>
      <c r="AB11" s="26">
        <v>6</v>
      </c>
      <c r="AC11">
        <v>3</v>
      </c>
    </row>
    <row r="12" spans="6:30" x14ac:dyDescent="0.15">
      <c r="F12">
        <v>10</v>
      </c>
      <c r="G12">
        <f t="shared" si="1"/>
        <v>188.66094212824672</v>
      </c>
      <c r="H12">
        <f t="shared" si="0"/>
        <v>260.65446293914971</v>
      </c>
      <c r="I12">
        <f t="shared" si="0"/>
        <v>338.05639940015811</v>
      </c>
      <c r="J12">
        <f t="shared" si="0"/>
        <v>421.49998682384336</v>
      </c>
      <c r="K12">
        <f t="shared" si="0"/>
        <v>511.72133036931211</v>
      </c>
      <c r="M12">
        <v>10</v>
      </c>
      <c r="N12" s="26">
        <v>128</v>
      </c>
      <c r="O12">
        <v>1.5</v>
      </c>
      <c r="P12">
        <f t="shared" si="2"/>
        <v>192</v>
      </c>
      <c r="W12" s="26">
        <v>1300</v>
      </c>
      <c r="Z12" s="26">
        <v>7</v>
      </c>
      <c r="AB12" s="26">
        <v>7</v>
      </c>
      <c r="AC12">
        <v>4</v>
      </c>
    </row>
    <row r="13" spans="6:30" x14ac:dyDescent="0.15">
      <c r="F13">
        <v>11</v>
      </c>
      <c r="G13">
        <f t="shared" si="1"/>
        <v>218.77538889719293</v>
      </c>
      <c r="H13">
        <f t="shared" si="0"/>
        <v>302.85493016708841</v>
      </c>
      <c r="I13">
        <f t="shared" si="0"/>
        <v>393.62041567628228</v>
      </c>
      <c r="J13">
        <f t="shared" si="0"/>
        <v>491.90235849044296</v>
      </c>
      <c r="K13">
        <f t="shared" si="0"/>
        <v>598.67476582101074</v>
      </c>
      <c r="M13">
        <v>11</v>
      </c>
      <c r="N13" s="26">
        <v>134</v>
      </c>
      <c r="O13">
        <v>1.5</v>
      </c>
      <c r="P13">
        <f t="shared" si="2"/>
        <v>201</v>
      </c>
      <c r="W13" s="26">
        <v>1650</v>
      </c>
      <c r="Z13" s="26">
        <v>8</v>
      </c>
      <c r="AB13" s="26">
        <v>8</v>
      </c>
      <c r="AC13">
        <v>5</v>
      </c>
    </row>
    <row r="14" spans="6:30" x14ac:dyDescent="0.15">
      <c r="F14">
        <v>12</v>
      </c>
      <c r="G14">
        <f t="shared" si="1"/>
        <v>250.50726310243272</v>
      </c>
      <c r="H14">
        <f t="shared" si="0"/>
        <v>347.44125157820355</v>
      </c>
      <c r="I14">
        <f t="shared" si="0"/>
        <v>452.49791178853343</v>
      </c>
      <c r="J14">
        <f t="shared" si="0"/>
        <v>566.74286091330771</v>
      </c>
      <c r="K14">
        <f t="shared" si="0"/>
        <v>691.43663855591615</v>
      </c>
      <c r="M14">
        <v>12</v>
      </c>
      <c r="N14" s="26">
        <v>140</v>
      </c>
      <c r="O14">
        <v>1.5</v>
      </c>
      <c r="P14">
        <f t="shared" si="2"/>
        <v>210</v>
      </c>
      <c r="W14" s="26">
        <v>2000</v>
      </c>
      <c r="Z14" s="26">
        <v>8</v>
      </c>
      <c r="AB14" s="26">
        <v>8</v>
      </c>
      <c r="AC14">
        <v>6</v>
      </c>
      <c r="AD14">
        <f>SUM(AB9:AB14)</f>
        <v>50</v>
      </c>
    </row>
    <row r="15" spans="6:30" x14ac:dyDescent="0.15">
      <c r="F15">
        <v>13</v>
      </c>
      <c r="G15">
        <f t="shared" si="1"/>
        <v>283.80825613434388</v>
      </c>
      <c r="H15">
        <f t="shared" si="0"/>
        <v>394.35416603699906</v>
      </c>
      <c r="I15">
        <f t="shared" si="0"/>
        <v>514.62480540494755</v>
      </c>
      <c r="J15">
        <f t="shared" si="0"/>
        <v>645.96244132935806</v>
      </c>
      <c r="K15">
        <f t="shared" si="0"/>
        <v>789.96827824522211</v>
      </c>
      <c r="M15">
        <v>13</v>
      </c>
      <c r="N15" s="26">
        <v>146</v>
      </c>
      <c r="O15">
        <v>1.5</v>
      </c>
      <c r="P15">
        <f t="shared" si="2"/>
        <v>219</v>
      </c>
      <c r="W15" s="26"/>
      <c r="Z15" s="26">
        <v>9</v>
      </c>
      <c r="AB15" s="26">
        <v>9</v>
      </c>
      <c r="AC15">
        <v>1</v>
      </c>
    </row>
    <row r="16" spans="6:30" x14ac:dyDescent="0.15">
      <c r="F16">
        <v>14</v>
      </c>
      <c r="G16">
        <f t="shared" si="1"/>
        <v>318.63611346982981</v>
      </c>
      <c r="H16">
        <f t="shared" si="0"/>
        <v>443.54241467554556</v>
      </c>
      <c r="I16">
        <f t="shared" si="0"/>
        <v>579.94697485338509</v>
      </c>
      <c r="J16">
        <f t="shared" si="0"/>
        <v>729.51410791935541</v>
      </c>
      <c r="K16">
        <f t="shared" si="0"/>
        <v>894.24561201086863</v>
      </c>
      <c r="M16">
        <v>14</v>
      </c>
      <c r="N16" s="26">
        <v>152</v>
      </c>
      <c r="O16">
        <v>1.5</v>
      </c>
      <c r="P16">
        <f t="shared" si="2"/>
        <v>228</v>
      </c>
      <c r="W16" s="26"/>
      <c r="Z16" s="26">
        <v>18</v>
      </c>
      <c r="AB16" s="26">
        <v>18</v>
      </c>
      <c r="AC16">
        <v>2</v>
      </c>
    </row>
    <row r="17" spans="6:30" x14ac:dyDescent="0.15">
      <c r="F17">
        <v>15</v>
      </c>
      <c r="G17">
        <f t="shared" si="1"/>
        <v>354.95352361155676</v>
      </c>
      <c r="H17">
        <f t="shared" si="0"/>
        <v>494.96127191639448</v>
      </c>
      <c r="I17">
        <f t="shared" si="0"/>
        <v>648.41844336415716</v>
      </c>
      <c r="J17">
        <f t="shared" si="0"/>
        <v>817.3607844456676</v>
      </c>
      <c r="K17">
        <f t="shared" si="0"/>
        <v>1004.2567214605524</v>
      </c>
      <c r="M17">
        <v>15</v>
      </c>
      <c r="N17" s="26">
        <v>158</v>
      </c>
      <c r="O17">
        <v>1.5</v>
      </c>
      <c r="P17">
        <f t="shared" si="2"/>
        <v>237</v>
      </c>
      <c r="W17" s="26"/>
      <c r="Z17" s="26">
        <v>8</v>
      </c>
      <c r="AB17" s="26">
        <v>8</v>
      </c>
      <c r="AC17">
        <v>3</v>
      </c>
    </row>
    <row r="18" spans="6:30" x14ac:dyDescent="0.15">
      <c r="F18">
        <v>16</v>
      </c>
      <c r="G18">
        <f t="shared" si="1"/>
        <v>392.72727272727269</v>
      </c>
      <c r="H18">
        <f t="shared" si="0"/>
        <v>548.57142857142856</v>
      </c>
      <c r="I18">
        <f t="shared" si="0"/>
        <v>720</v>
      </c>
      <c r="J18">
        <f t="shared" si="0"/>
        <v>909.47368421052636</v>
      </c>
      <c r="K18">
        <f t="shared" si="0"/>
        <v>1119.9999999999998</v>
      </c>
      <c r="M18">
        <v>16</v>
      </c>
      <c r="N18" s="26">
        <v>164</v>
      </c>
      <c r="O18">
        <v>1.5</v>
      </c>
      <c r="P18">
        <f t="shared" si="2"/>
        <v>246</v>
      </c>
      <c r="W18" s="26"/>
      <c r="Z18" s="26">
        <v>9</v>
      </c>
      <c r="AB18" s="26">
        <v>9</v>
      </c>
      <c r="AC18">
        <v>4</v>
      </c>
    </row>
    <row r="19" spans="6:30" x14ac:dyDescent="0.15">
      <c r="F19">
        <v>17</v>
      </c>
      <c r="G19">
        <f t="shared" si="1"/>
        <v>431.9275885363067</v>
      </c>
      <c r="H19">
        <f t="shared" si="1"/>
        <v>604.33812559169576</v>
      </c>
      <c r="I19">
        <f t="shared" si="1"/>
        <v>794.65813129974106</v>
      </c>
      <c r="J19">
        <f t="shared" si="1"/>
        <v>1005.8310533270156</v>
      </c>
      <c r="K19">
        <f t="shared" si="1"/>
        <v>1241.4827369993484</v>
      </c>
      <c r="M19">
        <v>17</v>
      </c>
      <c r="N19" s="26">
        <v>170</v>
      </c>
      <c r="O19">
        <v>1.5</v>
      </c>
      <c r="P19">
        <f t="shared" si="2"/>
        <v>255</v>
      </c>
      <c r="W19" s="26"/>
      <c r="Z19" s="26">
        <v>10</v>
      </c>
      <c r="AB19" s="26">
        <v>10</v>
      </c>
      <c r="AC19">
        <v>5</v>
      </c>
    </row>
    <row r="20" spans="6:30" x14ac:dyDescent="0.15">
      <c r="F20">
        <v>18</v>
      </c>
      <c r="G20">
        <f t="shared" si="1"/>
        <v>472.52762226874808</v>
      </c>
      <c r="H20">
        <f t="shared" si="1"/>
        <v>662.23047060405622</v>
      </c>
      <c r="I20">
        <f t="shared" si="1"/>
        <v>872.36417938567979</v>
      </c>
      <c r="J20">
        <f t="shared" si="1"/>
        <v>1106.4171830367716</v>
      </c>
      <c r="K20">
        <f t="shared" si="1"/>
        <v>1368.7200129838275</v>
      </c>
      <c r="M20">
        <v>18</v>
      </c>
      <c r="N20" s="26">
        <v>176</v>
      </c>
      <c r="O20">
        <v>1.5</v>
      </c>
      <c r="P20">
        <f t="shared" si="2"/>
        <v>264</v>
      </c>
      <c r="W20" s="26"/>
      <c r="Z20" s="26">
        <v>10</v>
      </c>
      <c r="AB20" s="26">
        <v>10</v>
      </c>
      <c r="AC20">
        <v>6</v>
      </c>
      <c r="AD20">
        <f>SUM(AB15:AB20)</f>
        <v>64</v>
      </c>
    </row>
    <row r="21" spans="6:30" x14ac:dyDescent="0.15">
      <c r="F21">
        <v>19</v>
      </c>
      <c r="G21">
        <f t="shared" si="1"/>
        <v>514.50303347977729</v>
      </c>
      <c r="H21">
        <f t="shared" si="1"/>
        <v>722.22089054905541</v>
      </c>
      <c r="I21">
        <f t="shared" si="1"/>
        <v>953.0936686041523</v>
      </c>
      <c r="J21">
        <f t="shared" si="1"/>
        <v>1211.2216221710455</v>
      </c>
      <c r="K21">
        <f t="shared" si="1"/>
        <v>1501.7338263134161</v>
      </c>
      <c r="M21">
        <v>19</v>
      </c>
      <c r="N21" s="26">
        <v>182</v>
      </c>
      <c r="O21">
        <v>1.5</v>
      </c>
      <c r="P21">
        <f t="shared" si="2"/>
        <v>273</v>
      </c>
      <c r="W21" s="26"/>
      <c r="Z21" s="26">
        <v>14</v>
      </c>
      <c r="AB21" s="26">
        <v>14</v>
      </c>
      <c r="AC21">
        <v>1</v>
      </c>
    </row>
    <row r="22" spans="6:30" x14ac:dyDescent="0.15">
      <c r="F22">
        <v>20</v>
      </c>
      <c r="G22">
        <f t="shared" si="1"/>
        <v>557.83165289201077</v>
      </c>
      <c r="H22">
        <f t="shared" si="1"/>
        <v>784.2846875205986</v>
      </c>
      <c r="I22">
        <f t="shared" si="1"/>
        <v>1036.825759894657</v>
      </c>
      <c r="J22">
        <f t="shared" si="1"/>
        <v>1320.238541249902</v>
      </c>
      <c r="K22">
        <f t="shared" si="1"/>
        <v>1640.552395410082</v>
      </c>
      <c r="M22">
        <v>20</v>
      </c>
      <c r="N22" s="26">
        <v>188</v>
      </c>
      <c r="O22">
        <v>1.5</v>
      </c>
      <c r="P22">
        <f t="shared" si="2"/>
        <v>282</v>
      </c>
      <c r="W22" s="26"/>
      <c r="Z22" s="26">
        <v>27</v>
      </c>
      <c r="AB22" s="26">
        <v>27</v>
      </c>
      <c r="AC22">
        <v>2</v>
      </c>
    </row>
    <row r="23" spans="6:30" x14ac:dyDescent="0.15">
      <c r="F23">
        <v>21</v>
      </c>
      <c r="G23">
        <f t="shared" si="1"/>
        <v>602.49320538986058</v>
      </c>
      <c r="H23">
        <f t="shared" si="1"/>
        <v>848.39967412802469</v>
      </c>
      <c r="I23">
        <f t="shared" si="1"/>
        <v>1123.5428035320886</v>
      </c>
      <c r="J23">
        <f t="shared" si="1"/>
        <v>1433.4662133448555</v>
      </c>
      <c r="K23">
        <f t="shared" si="1"/>
        <v>1785.2095963496995</v>
      </c>
      <c r="M23">
        <v>21</v>
      </c>
      <c r="N23" s="26">
        <v>194</v>
      </c>
      <c r="O23">
        <v>1.5</v>
      </c>
      <c r="P23">
        <f t="shared" si="2"/>
        <v>291</v>
      </c>
      <c r="W23" s="26"/>
      <c r="Z23" s="26">
        <v>13</v>
      </c>
      <c r="AB23" s="26">
        <v>13</v>
      </c>
      <c r="AC23">
        <v>3</v>
      </c>
    </row>
    <row r="24" spans="6:30" x14ac:dyDescent="0.15">
      <c r="F24">
        <v>22</v>
      </c>
      <c r="G24">
        <f t="shared" si="1"/>
        <v>648.46908005205398</v>
      </c>
      <c r="H24">
        <f t="shared" si="1"/>
        <v>914.54587101578716</v>
      </c>
      <c r="I24">
        <f t="shared" si="1"/>
        <v>1213.229968724909</v>
      </c>
      <c r="J24">
        <f t="shared" si="1"/>
        <v>1550.9065861577392</v>
      </c>
      <c r="K24">
        <f t="shared" si="1"/>
        <v>1935.7445064145418</v>
      </c>
      <c r="M24">
        <v>22</v>
      </c>
      <c r="N24" s="26">
        <v>200</v>
      </c>
      <c r="O24">
        <v>1.5</v>
      </c>
      <c r="P24">
        <f t="shared" si="2"/>
        <v>300</v>
      </c>
      <c r="W24" s="26"/>
      <c r="Z24" s="26">
        <v>14</v>
      </c>
      <c r="AB24" s="26">
        <v>14</v>
      </c>
      <c r="AC24">
        <v>4</v>
      </c>
    </row>
    <row r="25" spans="6:30" x14ac:dyDescent="0.15">
      <c r="F25">
        <v>23</v>
      </c>
      <c r="G25">
        <f t="shared" si="1"/>
        <v>695.7421374404571</v>
      </c>
      <c r="H25">
        <f t="shared" si="1"/>
        <v>982.70525359280168</v>
      </c>
      <c r="I25">
        <f t="shared" si="1"/>
        <v>1305.8749340326078</v>
      </c>
      <c r="J25">
        <f t="shared" si="1"/>
        <v>1672.5649262874829</v>
      </c>
      <c r="K25">
        <f t="shared" si="1"/>
        <v>2092.2010317322502</v>
      </c>
      <c r="M25">
        <v>23</v>
      </c>
      <c r="N25" s="26">
        <v>206</v>
      </c>
      <c r="O25">
        <v>1.5</v>
      </c>
      <c r="P25">
        <f t="shared" si="2"/>
        <v>309</v>
      </c>
      <c r="W25" s="26"/>
      <c r="Z25" s="26">
        <v>15</v>
      </c>
      <c r="AB25" s="26">
        <v>15</v>
      </c>
      <c r="AC25">
        <v>5</v>
      </c>
    </row>
    <row r="26" spans="6:30" x14ac:dyDescent="0.15">
      <c r="F26">
        <v>24</v>
      </c>
      <c r="G26">
        <f t="shared" si="1"/>
        <v>744.2965467389613</v>
      </c>
      <c r="H26">
        <f t="shared" si="1"/>
        <v>1052.8615381716584</v>
      </c>
      <c r="I26">
        <f t="shared" si="1"/>
        <v>1401.467626470567</v>
      </c>
      <c r="J26">
        <f t="shared" si="1"/>
        <v>1798.449521299036</v>
      </c>
      <c r="K26">
        <f t="shared" si="1"/>
        <v>2254.6276024878348</v>
      </c>
      <c r="M26">
        <v>24</v>
      </c>
      <c r="N26" s="26">
        <v>212</v>
      </c>
      <c r="O26">
        <v>1.5</v>
      </c>
      <c r="P26">
        <f t="shared" si="2"/>
        <v>318</v>
      </c>
      <c r="W26" s="26"/>
      <c r="Z26" s="26">
        <v>15</v>
      </c>
      <c r="AB26" s="26">
        <v>15</v>
      </c>
      <c r="AC26">
        <v>6</v>
      </c>
      <c r="AD26">
        <f>SUM(AB21:AB26)</f>
        <v>98</v>
      </c>
    </row>
    <row r="27" spans="6:30" x14ac:dyDescent="0.15">
      <c r="F27">
        <v>25</v>
      </c>
      <c r="G27">
        <f t="shared" si="1"/>
        <v>794.11764705882354</v>
      </c>
      <c r="H27">
        <f t="shared" si="1"/>
        <v>1125</v>
      </c>
      <c r="I27">
        <f t="shared" si="1"/>
        <v>1500</v>
      </c>
      <c r="J27">
        <f t="shared" si="1"/>
        <v>1928.5714285714287</v>
      </c>
      <c r="K27">
        <f t="shared" si="1"/>
        <v>2423.0769230769229</v>
      </c>
      <c r="M27">
        <v>25</v>
      </c>
      <c r="N27" s="26">
        <v>218</v>
      </c>
      <c r="O27">
        <v>1.5</v>
      </c>
      <c r="P27">
        <f t="shared" si="2"/>
        <v>327</v>
      </c>
      <c r="W27" s="26"/>
      <c r="Z27" s="26">
        <v>18</v>
      </c>
      <c r="AB27" s="26">
        <v>18</v>
      </c>
      <c r="AC27">
        <v>1</v>
      </c>
    </row>
    <row r="28" spans="6:30" x14ac:dyDescent="0.15">
      <c r="F28">
        <v>26</v>
      </c>
      <c r="G28">
        <f t="shared" si="1"/>
        <v>845.19182849521496</v>
      </c>
      <c r="H28">
        <f t="shared" si="1"/>
        <v>1199.10731734617</v>
      </c>
      <c r="I28">
        <f t="shared" si="1"/>
        <v>1601.4658461825793</v>
      </c>
      <c r="J28">
        <f t="shared" si="1"/>
        <v>2062.9442623751697</v>
      </c>
      <c r="K28">
        <f t="shared" si="1"/>
        <v>2597.6057674226408</v>
      </c>
      <c r="M28">
        <v>26</v>
      </c>
      <c r="N28" s="26">
        <v>224</v>
      </c>
      <c r="O28">
        <v>1.5</v>
      </c>
      <c r="P28">
        <f t="shared" si="2"/>
        <v>336</v>
      </c>
      <c r="W28" s="26"/>
      <c r="Z28" s="26">
        <v>36</v>
      </c>
      <c r="AB28" s="26">
        <v>36</v>
      </c>
      <c r="AC28">
        <v>2</v>
      </c>
    </row>
    <row r="29" spans="6:30" x14ac:dyDescent="0.15">
      <c r="F29">
        <v>27</v>
      </c>
      <c r="G29">
        <f t="shared" si="1"/>
        <v>897.50642946666699</v>
      </c>
      <c r="H29">
        <f t="shared" si="1"/>
        <v>1275.1714370549428</v>
      </c>
      <c r="I29">
        <f t="shared" si="1"/>
        <v>1705.8606313326666</v>
      </c>
      <c r="J29">
        <f t="shared" si="1"/>
        <v>2201.5840124736974</v>
      </c>
      <c r="K29">
        <f t="shared" si="1"/>
        <v>2778.2748118068407</v>
      </c>
      <c r="M29">
        <v>27</v>
      </c>
      <c r="N29" s="26">
        <v>230</v>
      </c>
      <c r="O29">
        <v>1.5</v>
      </c>
      <c r="P29">
        <f t="shared" si="2"/>
        <v>345</v>
      </c>
      <c r="W29" s="26"/>
      <c r="Z29" s="26">
        <v>17</v>
      </c>
      <c r="AB29" s="26">
        <v>17</v>
      </c>
      <c r="AC29">
        <v>3</v>
      </c>
    </row>
    <row r="30" spans="6:30" x14ac:dyDescent="0.15">
      <c r="F30">
        <v>28</v>
      </c>
      <c r="G30">
        <f t="shared" si="1"/>
        <v>951.04964758507606</v>
      </c>
      <c r="H30">
        <f t="shared" si="1"/>
        <v>1353.1814579368124</v>
      </c>
      <c r="I30">
        <f t="shared" si="1"/>
        <v>1813.1813556737136</v>
      </c>
      <c r="J30">
        <f t="shared" si="1"/>
        <v>2344.5088889366816</v>
      </c>
      <c r="K30">
        <f t="shared" si="1"/>
        <v>2965.148499173823</v>
      </c>
      <c r="M30">
        <v>28</v>
      </c>
      <c r="N30" s="26">
        <v>236</v>
      </c>
      <c r="O30">
        <v>1.5</v>
      </c>
      <c r="P30">
        <f t="shared" si="2"/>
        <v>354</v>
      </c>
      <c r="W30" s="26"/>
      <c r="Z30" s="26">
        <v>19</v>
      </c>
      <c r="AB30" s="26">
        <v>19</v>
      </c>
      <c r="AC30">
        <v>4</v>
      </c>
    </row>
    <row r="31" spans="6:30" x14ac:dyDescent="0.15">
      <c r="F31">
        <v>29</v>
      </c>
      <c r="G31">
        <f t="shared" si="1"/>
        <v>1005.8104618515899</v>
      </c>
      <c r="H31">
        <f t="shared" si="1"/>
        <v>1433.1275290789479</v>
      </c>
      <c r="I31">
        <f t="shared" si="1"/>
        <v>1923.4264309025398</v>
      </c>
      <c r="J31">
        <f t="shared" si="1"/>
        <v>2491.7391889175151</v>
      </c>
      <c r="K31">
        <f t="shared" si="1"/>
        <v>3158.2949300931896</v>
      </c>
      <c r="M31">
        <v>29</v>
      </c>
      <c r="N31" s="26">
        <v>242</v>
      </c>
      <c r="O31">
        <v>1.5</v>
      </c>
      <c r="P31">
        <f t="shared" si="2"/>
        <v>363</v>
      </c>
      <c r="W31" s="26"/>
      <c r="Z31" s="26">
        <v>20</v>
      </c>
      <c r="AB31" s="26">
        <v>20</v>
      </c>
      <c r="AC31">
        <v>5</v>
      </c>
    </row>
    <row r="32" spans="6:30" x14ac:dyDescent="0.15">
      <c r="F32">
        <v>30</v>
      </c>
      <c r="G32">
        <f t="shared" si="1"/>
        <v>1061.7785643970906</v>
      </c>
      <c r="H32">
        <f t="shared" si="1"/>
        <v>1515.000760726007</v>
      </c>
      <c r="I32">
        <f t="shared" si="1"/>
        <v>2036.5955732583227</v>
      </c>
      <c r="J32">
        <f t="shared" si="1"/>
        <v>2643.2971819694371</v>
      </c>
      <c r="K32">
        <f t="shared" si="1"/>
        <v>3357.7857765176177</v>
      </c>
      <c r="M32">
        <v>30</v>
      </c>
      <c r="N32" s="26">
        <v>248</v>
      </c>
      <c r="O32">
        <v>1.5</v>
      </c>
      <c r="P32">
        <f t="shared" si="2"/>
        <v>372</v>
      </c>
      <c r="W32" s="26"/>
      <c r="Z32" s="26">
        <v>20</v>
      </c>
      <c r="AB32" s="26">
        <v>20</v>
      </c>
      <c r="AC32">
        <v>6</v>
      </c>
      <c r="AD32">
        <f>SUM(AB27:AB32)</f>
        <v>130</v>
      </c>
    </row>
    <row r="33" spans="6:30" x14ac:dyDescent="0.15">
      <c r="F33">
        <v>31</v>
      </c>
      <c r="G33">
        <f t="shared" si="1"/>
        <v>1118.9443003165779</v>
      </c>
      <c r="H33">
        <f t="shared" si="1"/>
        <v>1598.7931458161415</v>
      </c>
      <c r="I33">
        <f t="shared" si="1"/>
        <v>2152.6897097339579</v>
      </c>
      <c r="J33">
        <f t="shared" si="1"/>
        <v>2799.207011116041</v>
      </c>
      <c r="K33">
        <f t="shared" si="1"/>
        <v>3563.6962152121291</v>
      </c>
      <c r="M33">
        <v>31</v>
      </c>
      <c r="N33" s="26">
        <v>254</v>
      </c>
      <c r="O33">
        <v>1.5</v>
      </c>
      <c r="P33">
        <f t="shared" si="2"/>
        <v>381</v>
      </c>
      <c r="W33" s="26"/>
      <c r="Z33" s="26">
        <v>42</v>
      </c>
      <c r="AB33" s="26">
        <v>42</v>
      </c>
      <c r="AC33">
        <v>1</v>
      </c>
    </row>
    <row r="34" spans="6:30" x14ac:dyDescent="0.15">
      <c r="F34">
        <v>32</v>
      </c>
      <c r="G34">
        <f t="shared" si="1"/>
        <v>1177.2986144072111</v>
      </c>
      <c r="H34">
        <f t="shared" si="1"/>
        <v>1684.4974906018595</v>
      </c>
      <c r="I34">
        <f t="shared" si="1"/>
        <v>2271.7108954932669</v>
      </c>
      <c r="J34">
        <f t="shared" si="1"/>
        <v>2959.4946073966621</v>
      </c>
      <c r="K34">
        <f t="shared" si="1"/>
        <v>3776.1048783151409</v>
      </c>
      <c r="M34">
        <v>32</v>
      </c>
      <c r="N34" s="26">
        <v>260</v>
      </c>
      <c r="O34">
        <v>1.5</v>
      </c>
      <c r="P34">
        <f t="shared" si="2"/>
        <v>390</v>
      </c>
      <c r="W34" s="26"/>
      <c r="Z34" s="26">
        <v>75</v>
      </c>
      <c r="AB34" s="26">
        <v>75</v>
      </c>
      <c r="AC34">
        <v>2</v>
      </c>
    </row>
    <row r="35" spans="6:30" x14ac:dyDescent="0.15">
      <c r="F35">
        <v>33</v>
      </c>
      <c r="G35">
        <f t="shared" si="1"/>
        <v>1236.8330038267306</v>
      </c>
      <c r="H35">
        <f t="shared" si="1"/>
        <v>1772.1073530589481</v>
      </c>
      <c r="I35">
        <f t="shared" si="1"/>
        <v>2393.6622408956887</v>
      </c>
      <c r="J35">
        <f t="shared" si="1"/>
        <v>3124.1876160078905</v>
      </c>
      <c r="K35">
        <f t="shared" si="1"/>
        <v>3995.0938189556387</v>
      </c>
      <c r="M35">
        <v>33</v>
      </c>
      <c r="N35" s="26">
        <v>266</v>
      </c>
      <c r="O35">
        <v>1.5</v>
      </c>
      <c r="P35">
        <f t="shared" si="2"/>
        <v>399</v>
      </c>
      <c r="W35" s="26"/>
      <c r="Z35" s="26">
        <v>35</v>
      </c>
      <c r="AB35" s="26">
        <v>35</v>
      </c>
      <c r="AC35">
        <v>3</v>
      </c>
    </row>
    <row r="36" spans="6:30" x14ac:dyDescent="0.15">
      <c r="F36">
        <v>34</v>
      </c>
      <c r="G36">
        <f t="shared" si="1"/>
        <v>1297.5394758547525</v>
      </c>
      <c r="H36">
        <f t="shared" si="1"/>
        <v>1861.6169880056364</v>
      </c>
      <c r="I36">
        <f t="shared" si="1"/>
        <v>2518.5478468007236</v>
      </c>
      <c r="J36">
        <f t="shared" si="1"/>
        <v>3293.3153324831287</v>
      </c>
      <c r="K36">
        <f t="shared" si="1"/>
        <v>4220.7484902228543</v>
      </c>
      <c r="M36">
        <v>34</v>
      </c>
      <c r="N36" s="26">
        <v>272</v>
      </c>
      <c r="O36">
        <v>1.5</v>
      </c>
      <c r="P36">
        <f t="shared" si="2"/>
        <v>408</v>
      </c>
      <c r="W36" s="26"/>
      <c r="Z36" s="26">
        <v>38</v>
      </c>
      <c r="AB36" s="26">
        <v>38</v>
      </c>
      <c r="AC36">
        <v>4</v>
      </c>
    </row>
    <row r="37" spans="6:30" x14ac:dyDescent="0.15">
      <c r="F37">
        <v>35</v>
      </c>
      <c r="G37">
        <f t="shared" si="1"/>
        <v>1359.410510073131</v>
      </c>
      <c r="H37">
        <f t="shared" si="1"/>
        <v>1953.0212980308297</v>
      </c>
      <c r="I37">
        <f t="shared" si="1"/>
        <v>2646.3727470426074</v>
      </c>
      <c r="J37">
        <f t="shared" si="1"/>
        <v>3466.908647610589</v>
      </c>
      <c r="K37">
        <f t="shared" si="1"/>
        <v>4453.1577360856136</v>
      </c>
      <c r="M37">
        <v>35</v>
      </c>
      <c r="N37" s="26">
        <v>278</v>
      </c>
      <c r="O37">
        <v>1.5</v>
      </c>
      <c r="P37">
        <f t="shared" si="2"/>
        <v>417</v>
      </c>
      <c r="W37" s="26"/>
      <c r="Z37" s="26">
        <v>32</v>
      </c>
      <c r="AB37" s="26">
        <v>32</v>
      </c>
      <c r="AC37">
        <v>5</v>
      </c>
    </row>
    <row r="38" spans="6:30" x14ac:dyDescent="0.15">
      <c r="F38">
        <v>36</v>
      </c>
      <c r="G38">
        <f t="shared" si="1"/>
        <v>1422.4390243902435</v>
      </c>
      <c r="H38">
        <f t="shared" si="1"/>
        <v>2046.3157894736842</v>
      </c>
      <c r="I38">
        <f t="shared" si="1"/>
        <v>2777.1428571428573</v>
      </c>
      <c r="J38">
        <f t="shared" si="1"/>
        <v>3644.9999999999986</v>
      </c>
      <c r="K38">
        <f t="shared" si="1"/>
        <v>4692.4137931034484</v>
      </c>
      <c r="M38">
        <v>36</v>
      </c>
      <c r="N38" s="26">
        <v>284</v>
      </c>
      <c r="O38">
        <v>1.5</v>
      </c>
      <c r="P38">
        <f t="shared" si="2"/>
        <v>426</v>
      </c>
      <c r="W38" s="26"/>
      <c r="Z38" s="26">
        <v>42</v>
      </c>
      <c r="AB38" s="26">
        <v>42</v>
      </c>
      <c r="AC38">
        <v>6</v>
      </c>
      <c r="AD38">
        <f>SUM(AB33:AB38)</f>
        <v>264</v>
      </c>
    </row>
    <row r="39" spans="6:30" x14ac:dyDescent="0.15">
      <c r="F39">
        <v>37</v>
      </c>
      <c r="G39">
        <f t="shared" si="1"/>
        <v>1486.6183444228657</v>
      </c>
      <c r="H39">
        <f t="shared" si="1"/>
        <v>2141.4965328140365</v>
      </c>
      <c r="I39">
        <f t="shared" si="1"/>
        <v>2910.8649284730654</v>
      </c>
      <c r="J39">
        <f t="shared" si="1"/>
        <v>3827.6233353797516</v>
      </c>
      <c r="K39">
        <f t="shared" si="1"/>
        <v>4938.6123019726756</v>
      </c>
      <c r="M39">
        <v>37</v>
      </c>
      <c r="N39" s="26">
        <v>290</v>
      </c>
      <c r="O39">
        <v>1.5</v>
      </c>
      <c r="P39">
        <f t="shared" si="2"/>
        <v>435</v>
      </c>
      <c r="W39" s="26"/>
      <c r="Z39" s="26">
        <v>42</v>
      </c>
      <c r="AB39" s="26">
        <v>42</v>
      </c>
      <c r="AC39">
        <v>1</v>
      </c>
    </row>
    <row r="40" spans="6:30" x14ac:dyDescent="0.15">
      <c r="F40">
        <v>38</v>
      </c>
      <c r="G40">
        <f t="shared" si="1"/>
        <v>1551.9421758223586</v>
      </c>
      <c r="H40">
        <f t="shared" si="1"/>
        <v>2238.560126929634</v>
      </c>
      <c r="I40">
        <f t="shared" si="1"/>
        <v>3047.5465071993258</v>
      </c>
      <c r="J40">
        <f t="shared" si="1"/>
        <v>4014.8140718471591</v>
      </c>
      <c r="K40">
        <f t="shared" si="1"/>
        <v>5191.8523281169146</v>
      </c>
      <c r="M40">
        <v>38</v>
      </c>
      <c r="N40" s="26">
        <v>296</v>
      </c>
      <c r="O40">
        <v>1.5</v>
      </c>
      <c r="P40">
        <f t="shared" si="2"/>
        <v>444</v>
      </c>
      <c r="Z40" s="26">
        <v>75</v>
      </c>
      <c r="AB40" s="26">
        <v>75</v>
      </c>
      <c r="AC40">
        <v>2</v>
      </c>
    </row>
    <row r="41" spans="6:30" x14ac:dyDescent="0.15">
      <c r="F41">
        <v>39</v>
      </c>
      <c r="G41">
        <f t="shared" si="1"/>
        <v>1618.4045791923543</v>
      </c>
      <c r="H41">
        <f t="shared" si="1"/>
        <v>2337.5036667558347</v>
      </c>
      <c r="I41">
        <f t="shared" si="1"/>
        <v>3187.1958974380477</v>
      </c>
      <c r="J41">
        <f t="shared" si="1"/>
        <v>4206.6090704111266</v>
      </c>
      <c r="K41">
        <f t="shared" si="1"/>
        <v>5452.2363906700111</v>
      </c>
      <c r="M41">
        <v>39</v>
      </c>
      <c r="N41" s="26">
        <v>302</v>
      </c>
      <c r="O41">
        <v>1.5</v>
      </c>
      <c r="P41">
        <f t="shared" si="2"/>
        <v>453</v>
      </c>
      <c r="Z41" s="26">
        <v>35</v>
      </c>
      <c r="AB41" s="26">
        <v>35</v>
      </c>
      <c r="AC41">
        <v>3</v>
      </c>
    </row>
    <row r="42" spans="6:30" x14ac:dyDescent="0.15">
      <c r="F42">
        <v>40</v>
      </c>
      <c r="G42">
        <f t="shared" si="1"/>
        <v>1685.9999472953734</v>
      </c>
      <c r="H42">
        <f t="shared" si="1"/>
        <v>2438.3247139497721</v>
      </c>
      <c r="I42">
        <f t="shared" si="1"/>
        <v>3329.8221281347037</v>
      </c>
      <c r="J42">
        <f t="shared" si="1"/>
        <v>4403.0466102634109</v>
      </c>
      <c r="K42">
        <f t="shared" si="1"/>
        <v>5719.8704993155807</v>
      </c>
      <c r="M42">
        <v>40</v>
      </c>
      <c r="N42" s="26">
        <v>308</v>
      </c>
      <c r="O42">
        <v>1.5</v>
      </c>
      <c r="P42">
        <f t="shared" si="2"/>
        <v>462</v>
      </c>
      <c r="W42" s="26"/>
      <c r="Z42" s="26">
        <v>38</v>
      </c>
      <c r="AB42" s="26">
        <v>38</v>
      </c>
      <c r="AC42">
        <v>4</v>
      </c>
    </row>
    <row r="43" spans="6:30" x14ac:dyDescent="0.15">
      <c r="F43">
        <v>41</v>
      </c>
      <c r="G43">
        <f t="shared" si="1"/>
        <v>1754.7229842878542</v>
      </c>
      <c r="H43">
        <f t="shared" si="1"/>
        <v>2541.0212702163717</v>
      </c>
      <c r="I43">
        <f t="shared" si="1"/>
        <v>3475.4349232453719</v>
      </c>
      <c r="J43">
        <f t="shared" si="1"/>
        <v>4604.1663682957114</v>
      </c>
      <c r="K43">
        <f t="shared" si="1"/>
        <v>5994.864198545627</v>
      </c>
      <c r="M43">
        <v>41</v>
      </c>
      <c r="N43" s="26">
        <v>314</v>
      </c>
      <c r="O43">
        <v>1.5</v>
      </c>
      <c r="P43">
        <f t="shared" si="2"/>
        <v>471</v>
      </c>
      <c r="W43" s="26"/>
      <c r="Z43" s="26">
        <v>32</v>
      </c>
      <c r="AB43" s="26">
        <v>32</v>
      </c>
      <c r="AC43">
        <v>5</v>
      </c>
    </row>
    <row r="44" spans="6:30" x14ac:dyDescent="0.15">
      <c r="F44">
        <v>42</v>
      </c>
      <c r="G44">
        <f t="shared" si="1"/>
        <v>1824.568686758369</v>
      </c>
      <c r="H44">
        <f t="shared" si="1"/>
        <v>2645.591753000147</v>
      </c>
      <c r="I44">
        <f t="shared" si="1"/>
        <v>3624.0446748582922</v>
      </c>
      <c r="J44">
        <f t="shared" si="1"/>
        <v>4810.0094024479331</v>
      </c>
      <c r="K44">
        <f t="shared" si="1"/>
        <v>6277.330618984437</v>
      </c>
      <c r="M44">
        <v>42</v>
      </c>
      <c r="N44" s="26">
        <v>320</v>
      </c>
      <c r="O44">
        <v>1.5</v>
      </c>
      <c r="P44">
        <f t="shared" si="2"/>
        <v>480</v>
      </c>
      <c r="W44" s="26"/>
      <c r="Z44" s="26">
        <v>42</v>
      </c>
      <c r="AB44" s="26">
        <v>42</v>
      </c>
      <c r="AC44">
        <v>6</v>
      </c>
      <c r="AD44">
        <f>SUM(AB39:AB44)</f>
        <v>264</v>
      </c>
    </row>
    <row r="45" spans="6:30" x14ac:dyDescent="0.15">
      <c r="F45">
        <v>43</v>
      </c>
      <c r="G45">
        <f t="shared" si="1"/>
        <v>1895.5323263735825</v>
      </c>
      <c r="H45">
        <f t="shared" si="1"/>
        <v>2752.034973285975</v>
      </c>
      <c r="I45">
        <f t="shared" si="1"/>
        <v>3775.6624189410359</v>
      </c>
      <c r="J45">
        <f t="shared" si="1"/>
        <v>5020.6181385303471</v>
      </c>
      <c r="K45">
        <f t="shared" si="1"/>
        <v>6567.3865354957852</v>
      </c>
      <c r="M45">
        <v>43</v>
      </c>
      <c r="N45" s="26">
        <v>326</v>
      </c>
      <c r="O45">
        <v>1.5</v>
      </c>
      <c r="P45">
        <f t="shared" si="2"/>
        <v>489</v>
      </c>
      <c r="W45" s="26"/>
      <c r="Z45" s="26">
        <v>34</v>
      </c>
      <c r="AB45" s="26">
        <v>34</v>
      </c>
      <c r="AC45">
        <v>1</v>
      </c>
    </row>
    <row r="46" spans="6:30" x14ac:dyDescent="0.15">
      <c r="F46">
        <v>44</v>
      </c>
      <c r="G46">
        <f t="shared" si="1"/>
        <v>1967.6094339617719</v>
      </c>
      <c r="H46">
        <f t="shared" si="1"/>
        <v>2860.3501152852641</v>
      </c>
      <c r="I46">
        <f t="shared" si="1"/>
        <v>3930.2998134398608</v>
      </c>
      <c r="J46">
        <f t="shared" si="1"/>
        <v>5236.0363602112293</v>
      </c>
      <c r="K46">
        <f t="shared" si="1"/>
        <v>6865.1524318537295</v>
      </c>
      <c r="M46">
        <v>44</v>
      </c>
      <c r="N46" s="26">
        <v>332</v>
      </c>
      <c r="O46">
        <v>1.5</v>
      </c>
      <c r="P46">
        <f t="shared" si="2"/>
        <v>498</v>
      </c>
      <c r="Z46" s="26">
        <v>53</v>
      </c>
      <c r="AB46" s="26">
        <v>53</v>
      </c>
      <c r="AC46">
        <v>2</v>
      </c>
    </row>
    <row r="47" spans="6:30" x14ac:dyDescent="0.15">
      <c r="F47">
        <v>45</v>
      </c>
      <c r="G47">
        <f t="shared" si="1"/>
        <v>2040.7957848851972</v>
      </c>
      <c r="H47">
        <f t="shared" si="1"/>
        <v>2970.5367178122801</v>
      </c>
      <c r="I47">
        <f t="shared" si="1"/>
        <v>4087.9691184926701</v>
      </c>
      <c r="J47">
        <f t="shared" si="1"/>
        <v>5456.3092019029755</v>
      </c>
      <c r="K47">
        <f t="shared" si="1"/>
        <v>7170.7525718116003</v>
      </c>
      <c r="M47">
        <v>45</v>
      </c>
      <c r="N47" s="26">
        <v>338</v>
      </c>
      <c r="O47">
        <v>1.5</v>
      </c>
      <c r="P47">
        <f t="shared" si="2"/>
        <v>507</v>
      </c>
      <c r="W47" s="26"/>
      <c r="Z47" s="26">
        <v>28</v>
      </c>
      <c r="AB47" s="26">
        <v>28</v>
      </c>
      <c r="AC47">
        <v>3</v>
      </c>
    </row>
    <row r="48" spans="6:30" x14ac:dyDescent="0.15">
      <c r="F48">
        <v>46</v>
      </c>
      <c r="G48">
        <f t="shared" si="1"/>
        <v>2115.0873855709538</v>
      </c>
      <c r="H48">
        <f t="shared" si="1"/>
        <v>3082.5946571795007</v>
      </c>
      <c r="I48">
        <f t="shared" si="1"/>
        <v>4248.6831785467357</v>
      </c>
      <c r="J48">
        <f t="shared" si="1"/>
        <v>5681.4831443152343</v>
      </c>
      <c r="K48">
        <f t="shared" si="1"/>
        <v>7484.3150764515922</v>
      </c>
      <c r="M48">
        <v>46</v>
      </c>
      <c r="N48" s="26">
        <v>344</v>
      </c>
      <c r="O48">
        <v>1.5</v>
      </c>
      <c r="P48">
        <f t="shared" si="2"/>
        <v>516</v>
      </c>
      <c r="W48" s="26"/>
      <c r="Z48" s="26">
        <v>30</v>
      </c>
      <c r="AB48" s="26">
        <v>30</v>
      </c>
      <c r="AC48">
        <v>4</v>
      </c>
    </row>
    <row r="49" spans="6:30" x14ac:dyDescent="0.15">
      <c r="F49">
        <v>47</v>
      </c>
      <c r="G49">
        <f t="shared" si="1"/>
        <v>2190.4804610857104</v>
      </c>
      <c r="H49">
        <f t="shared" si="1"/>
        <v>3196.5241314616273</v>
      </c>
      <c r="I49">
        <f t="shared" si="1"/>
        <v>4412.4554061978943</v>
      </c>
      <c r="J49">
        <f t="shared" si="1"/>
        <v>5911.6060124742053</v>
      </c>
      <c r="K49">
        <f t="shared" si="1"/>
        <v>7805.9720077400261</v>
      </c>
      <c r="M49">
        <v>47</v>
      </c>
      <c r="N49" s="26">
        <v>350</v>
      </c>
      <c r="O49">
        <v>1.5</v>
      </c>
      <c r="P49">
        <f t="shared" si="2"/>
        <v>525</v>
      </c>
      <c r="W49" s="26"/>
      <c r="Z49" s="26">
        <v>25</v>
      </c>
      <c r="AB49" s="26">
        <v>25</v>
      </c>
      <c r="AC49">
        <v>5</v>
      </c>
    </row>
    <row r="50" spans="6:30" x14ac:dyDescent="0.15">
      <c r="F50">
        <v>48</v>
      </c>
      <c r="G50">
        <f t="shared" si="1"/>
        <v>2266.9714436532308</v>
      </c>
      <c r="H50">
        <f t="shared" si="1"/>
        <v>3312.3256459956847</v>
      </c>
      <c r="I50">
        <f t="shared" si="1"/>
        <v>4579.299767589795</v>
      </c>
      <c r="J50">
        <f t="shared" si="1"/>
        <v>6146.726976033392</v>
      </c>
      <c r="K50">
        <f t="shared" si="1"/>
        <v>8135.8594582513397</v>
      </c>
      <c r="M50">
        <v>48</v>
      </c>
      <c r="N50" s="26">
        <v>356</v>
      </c>
      <c r="O50">
        <v>1.5</v>
      </c>
      <c r="P50">
        <f t="shared" si="2"/>
        <v>534</v>
      </c>
      <c r="Z50" s="26">
        <v>33</v>
      </c>
      <c r="AB50" s="26">
        <v>33</v>
      </c>
      <c r="AC50">
        <v>6</v>
      </c>
      <c r="AD50">
        <f>SUM(AB45:AB50)</f>
        <v>203</v>
      </c>
    </row>
    <row r="51" spans="6:30" x14ac:dyDescent="0.15">
      <c r="F51">
        <v>49</v>
      </c>
      <c r="G51">
        <f t="shared" si="1"/>
        <v>2344.5569620253164</v>
      </c>
      <c r="H51">
        <f t="shared" si="1"/>
        <v>3430.0000000000005</v>
      </c>
      <c r="I51">
        <f t="shared" si="1"/>
        <v>4749.2307692307695</v>
      </c>
      <c r="J51">
        <f t="shared" si="1"/>
        <v>6386.8965517241368</v>
      </c>
      <c r="K51">
        <f t="shared" si="1"/>
        <v>8474.1176470588216</v>
      </c>
      <c r="M51">
        <v>49</v>
      </c>
      <c r="N51" s="26">
        <v>362</v>
      </c>
      <c r="O51">
        <v>1.5</v>
      </c>
      <c r="P51">
        <f t="shared" si="2"/>
        <v>543</v>
      </c>
    </row>
    <row r="52" spans="6:30" x14ac:dyDescent="0.15">
      <c r="F52">
        <v>50</v>
      </c>
      <c r="G52">
        <f t="shared" si="1"/>
        <v>2423.2338316268883</v>
      </c>
      <c r="H52">
        <f t="shared" si="1"/>
        <v>3549.5482742082295</v>
      </c>
      <c r="I52">
        <f t="shared" si="1"/>
        <v>4922.2634461022444</v>
      </c>
      <c r="J52">
        <f t="shared" si="1"/>
        <v>6632.1666078138487</v>
      </c>
      <c r="K52">
        <f t="shared" si="1"/>
        <v>8820.8910218215224</v>
      </c>
      <c r="M52">
        <v>50</v>
      </c>
      <c r="N52" s="26">
        <v>368</v>
      </c>
      <c r="O52">
        <v>1.5</v>
      </c>
      <c r="P52">
        <f t="shared" si="2"/>
        <v>552</v>
      </c>
    </row>
    <row r="53" spans="6:30" x14ac:dyDescent="0.15">
      <c r="F53">
        <v>51</v>
      </c>
      <c r="G53">
        <f t="shared" si="1"/>
        <v>2502.9990454047806</v>
      </c>
      <c r="H53">
        <f t="shared" si="1"/>
        <v>3670.9718194261063</v>
      </c>
      <c r="I53">
        <f t="shared" si="1"/>
        <v>5098.4133509468984</v>
      </c>
      <c r="J53">
        <f t="shared" si="1"/>
        <v>6882.5903704573757</v>
      </c>
      <c r="K53">
        <f t="shared" si="1"/>
        <v>9176.3283671265617</v>
      </c>
      <c r="M53">
        <v>51</v>
      </c>
      <c r="N53" s="26">
        <v>374</v>
      </c>
      <c r="O53">
        <v>1.5</v>
      </c>
      <c r="P53">
        <f t="shared" si="2"/>
        <v>561</v>
      </c>
    </row>
    <row r="54" spans="6:30" x14ac:dyDescent="0.15">
      <c r="F54">
        <v>52</v>
      </c>
      <c r="G54">
        <f t="shared" si="1"/>
        <v>2583.8497653174322</v>
      </c>
      <c r="H54">
        <f t="shared" si="1"/>
        <v>3794.2722459287038</v>
      </c>
      <c r="I54">
        <f t="shared" si="1"/>
        <v>5277.6965446371196</v>
      </c>
      <c r="J54">
        <f t="shared" si="1"/>
        <v>7138.2224318419703</v>
      </c>
      <c r="K54">
        <f t="shared" si="1"/>
        <v>9540.5829191733919</v>
      </c>
      <c r="M54">
        <v>52</v>
      </c>
      <c r="N54" s="26">
        <v>380</v>
      </c>
      <c r="O54">
        <v>1.5</v>
      </c>
      <c r="P54">
        <f t="shared" si="2"/>
        <v>570</v>
      </c>
    </row>
    <row r="55" spans="6:30" x14ac:dyDescent="0.15">
      <c r="F55">
        <v>53</v>
      </c>
      <c r="G55">
        <f t="shared" si="1"/>
        <v>2665.7833144094129</v>
      </c>
      <c r="H55">
        <f t="shared" si="1"/>
        <v>3919.4514136248322</v>
      </c>
      <c r="I55">
        <f t="shared" si="1"/>
        <v>5460.1295875352243</v>
      </c>
      <c r="J55">
        <f t="shared" si="1"/>
        <v>7399.1187600397525</v>
      </c>
      <c r="K55">
        <f t="shared" si="1"/>
        <v>9913.8124869127751</v>
      </c>
      <c r="M55">
        <v>53</v>
      </c>
      <c r="N55" s="26">
        <v>386</v>
      </c>
      <c r="O55">
        <v>1.5</v>
      </c>
      <c r="P55">
        <f t="shared" si="2"/>
        <v>579</v>
      </c>
    </row>
    <row r="56" spans="6:30" x14ac:dyDescent="0.15">
      <c r="F56">
        <v>54</v>
      </c>
      <c r="G56">
        <f t="shared" si="1"/>
        <v>2748.7971694205635</v>
      </c>
      <c r="H56">
        <f t="shared" si="1"/>
        <v>4046.5114229228316</v>
      </c>
      <c r="I56">
        <f t="shared" si="1"/>
        <v>5645.7295317663275</v>
      </c>
      <c r="J56">
        <f t="shared" si="1"/>
        <v>7665.3367104933559</v>
      </c>
      <c r="K56">
        <f t="shared" si="1"/>
        <v>10296.17957977838</v>
      </c>
      <c r="M56">
        <v>54</v>
      </c>
      <c r="N56" s="26">
        <v>392</v>
      </c>
      <c r="O56">
        <v>1.5</v>
      </c>
      <c r="P56">
        <f t="shared" si="2"/>
        <v>588</v>
      </c>
    </row>
    <row r="57" spans="6:30" x14ac:dyDescent="0.15">
      <c r="F57">
        <v>55</v>
      </c>
      <c r="G57">
        <f t="shared" si="1"/>
        <v>2832.8889538847047</v>
      </c>
      <c r="H57">
        <f t="shared" si="1"/>
        <v>4175.4546062389063</v>
      </c>
      <c r="I57">
        <f t="shared" si="1"/>
        <v>5834.5139143331635</v>
      </c>
      <c r="J57">
        <f t="shared" si="1"/>
        <v>7936.9350390708523</v>
      </c>
      <c r="K57">
        <f t="shared" si="1"/>
        <v>10687.851542172888</v>
      </c>
      <c r="M57">
        <v>55</v>
      </c>
      <c r="N57" s="26">
        <v>398</v>
      </c>
      <c r="O57">
        <v>1.5</v>
      </c>
      <c r="P57">
        <f t="shared" si="2"/>
        <v>597</v>
      </c>
    </row>
    <row r="58" spans="6:30" x14ac:dyDescent="0.15">
      <c r="F58">
        <v>56</v>
      </c>
      <c r="G58">
        <f t="shared" si="1"/>
        <v>2918.0564316774216</v>
      </c>
      <c r="H58">
        <f t="shared" si="1"/>
        <v>4306.2835200950212</v>
      </c>
      <c r="I58">
        <f t="shared" si="1"/>
        <v>6026.5007510094565</v>
      </c>
      <c r="J58">
        <f t="shared" si="1"/>
        <v>8213.9739166354702</v>
      </c>
      <c r="K58">
        <f t="shared" si="1"/>
        <v>11089.000694894408</v>
      </c>
      <c r="M58">
        <v>56</v>
      </c>
      <c r="N58" s="26">
        <v>404</v>
      </c>
      <c r="O58">
        <v>1.5</v>
      </c>
      <c r="P58">
        <f t="shared" si="2"/>
        <v>606</v>
      </c>
    </row>
    <row r="59" spans="6:30" x14ac:dyDescent="0.15">
      <c r="F59">
        <v>57</v>
      </c>
      <c r="G59">
        <f t="shared" si="1"/>
        <v>3004.2975009764273</v>
      </c>
      <c r="H59">
        <f t="shared" si="1"/>
        <v>4439.0009377587112</v>
      </c>
      <c r="I59">
        <f t="shared" si="1"/>
        <v>6221.7085309549802</v>
      </c>
      <c r="J59">
        <f t="shared" si="1"/>
        <v>8496.5149450838871</v>
      </c>
      <c r="K59">
        <f t="shared" si="1"/>
        <v>11499.804483712296</v>
      </c>
      <c r="M59">
        <v>57</v>
      </c>
      <c r="N59" s="26">
        <v>410</v>
      </c>
      <c r="O59">
        <v>1.5</v>
      </c>
      <c r="P59">
        <f t="shared" si="2"/>
        <v>615</v>
      </c>
    </row>
    <row r="60" spans="6:30" x14ac:dyDescent="0.15">
      <c r="F60">
        <v>58</v>
      </c>
      <c r="G60">
        <f t="shared" si="1"/>
        <v>3091.6101886015781</v>
      </c>
      <c r="H60">
        <f t="shared" si="1"/>
        <v>4573.6098423817994</v>
      </c>
      <c r="I60">
        <f t="shared" si="1"/>
        <v>6420.1562120011222</v>
      </c>
      <c r="J60">
        <f t="shared" si="1"/>
        <v>8784.6211748143978</v>
      </c>
      <c r="K60">
        <f t="shared" si="1"/>
        <v>11920.44563532459</v>
      </c>
      <c r="M60">
        <v>58</v>
      </c>
      <c r="N60" s="26">
        <v>416</v>
      </c>
      <c r="O60">
        <v>1.5</v>
      </c>
      <c r="P60">
        <f t="shared" si="2"/>
        <v>624</v>
      </c>
    </row>
    <row r="61" spans="6:30" x14ac:dyDescent="0.15">
      <c r="F61">
        <v>59</v>
      </c>
      <c r="G61">
        <f t="shared" si="1"/>
        <v>3179.9926447047615</v>
      </c>
      <c r="H61">
        <f t="shared" si="1"/>
        <v>4710.1134205991448</v>
      </c>
      <c r="I61">
        <f t="shared" si="1"/>
        <v>6621.8632165609752</v>
      </c>
      <c r="J61">
        <f t="shared" si="1"/>
        <v>9078.3571235930394</v>
      </c>
      <c r="K61">
        <f t="shared" si="1"/>
        <v>12351.112320953049</v>
      </c>
      <c r="M61">
        <v>59</v>
      </c>
      <c r="N61" s="26">
        <v>422</v>
      </c>
      <c r="O61">
        <v>1.5</v>
      </c>
      <c r="P61">
        <f t="shared" si="2"/>
        <v>633</v>
      </c>
    </row>
    <row r="62" spans="6:30" x14ac:dyDescent="0.15">
      <c r="F62">
        <v>60</v>
      </c>
      <c r="G62">
        <f t="shared" si="1"/>
        <v>3269.4431377826704</v>
      </c>
      <c r="H62">
        <f t="shared" si="1"/>
        <v>4848.5150565522217</v>
      </c>
      <c r="I62">
        <f t="shared" si="1"/>
        <v>6826.8494281223648</v>
      </c>
      <c r="J62">
        <f t="shared" si="1"/>
        <v>9377.7887967918523</v>
      </c>
      <c r="K62">
        <f t="shared" si="1"/>
        <v>12791.998327854979</v>
      </c>
      <c r="M62">
        <v>60</v>
      </c>
      <c r="N62" s="26">
        <v>428</v>
      </c>
      <c r="O62">
        <v>1.5</v>
      </c>
      <c r="P62">
        <f t="shared" si="2"/>
        <v>642</v>
      </c>
    </row>
    <row r="63" spans="6:30" x14ac:dyDescent="0.15">
      <c r="F63">
        <v>61</v>
      </c>
      <c r="G63">
        <f t="shared" si="1"/>
        <v>3359.960049987993</v>
      </c>
      <c r="H63">
        <f t="shared" si="1"/>
        <v>4988.8183263056335</v>
      </c>
      <c r="I63">
        <f t="shared" si="1"/>
        <v>7035.1351882864356</v>
      </c>
      <c r="J63">
        <f t="shared" si="1"/>
        <v>9682.9837089791199</v>
      </c>
      <c r="K63">
        <f t="shared" si="1"/>
        <v>13243.30323905556</v>
      </c>
      <c r="M63">
        <v>61</v>
      </c>
      <c r="N63" s="26">
        <v>434</v>
      </c>
      <c r="O63">
        <v>1.5</v>
      </c>
      <c r="P63">
        <f t="shared" si="2"/>
        <v>651</v>
      </c>
    </row>
    <row r="64" spans="6:30" x14ac:dyDescent="0.15">
      <c r="F64">
        <v>62</v>
      </c>
      <c r="G64">
        <f t="shared" si="1"/>
        <v>3451.5418727167485</v>
      </c>
      <c r="H64">
        <f t="shared" si="1"/>
        <v>5131.0269926275223</v>
      </c>
      <c r="I64">
        <f t="shared" si="1"/>
        <v>7246.7412943178588</v>
      </c>
      <c r="J64">
        <f t="shared" si="1"/>
        <v>9994.0109068464299</v>
      </c>
      <c r="K64">
        <f t="shared" si="1"/>
        <v>13705.23262162888</v>
      </c>
      <c r="M64">
        <v>62</v>
      </c>
      <c r="N64" s="26">
        <v>440</v>
      </c>
      <c r="O64">
        <v>1.5</v>
      </c>
      <c r="P64">
        <f t="shared" si="2"/>
        <v>660</v>
      </c>
    </row>
    <row r="65" spans="6:16" x14ac:dyDescent="0.15">
      <c r="F65">
        <v>63</v>
      </c>
      <c r="G65">
        <f t="shared" si="1"/>
        <v>3544.1872024515219</v>
      </c>
      <c r="H65">
        <f t="shared" si="1"/>
        <v>5275.1450001075345</v>
      </c>
      <c r="I65">
        <f t="shared" si="1"/>
        <v>7461.6889971761057</v>
      </c>
      <c r="J65">
        <f t="shared" si="1"/>
        <v>10310.940993462287</v>
      </c>
      <c r="K65">
        <f t="shared" si="1"/>
        <v>14177.998223881403</v>
      </c>
      <c r="M65">
        <v>63</v>
      </c>
      <c r="N65" s="26">
        <v>446</v>
      </c>
      <c r="O65">
        <v>1.5</v>
      </c>
      <c r="P65">
        <f t="shared" si="2"/>
        <v>669</v>
      </c>
    </row>
    <row r="66" spans="6:16" x14ac:dyDescent="0.15">
      <c r="F66">
        <v>64</v>
      </c>
      <c r="G66">
        <f t="shared" si="1"/>
        <v>3637.8947368421054</v>
      </c>
      <c r="H66">
        <f t="shared" si="1"/>
        <v>5421.1764705882351</v>
      </c>
      <c r="I66">
        <f t="shared" si="1"/>
        <v>7680</v>
      </c>
      <c r="J66">
        <f t="shared" si="1"/>
        <v>10633.846153846154</v>
      </c>
      <c r="K66">
        <f t="shared" ref="H66:K102" si="3">((K$2*$F66*$F66*180)/(SQRT($F66*100)-K$2*$F66))</f>
        <v>14661.818181818178</v>
      </c>
      <c r="M66">
        <v>64</v>
      </c>
      <c r="N66" s="26">
        <v>452</v>
      </c>
      <c r="O66">
        <v>1.5</v>
      </c>
      <c r="P66">
        <f t="shared" si="2"/>
        <v>678</v>
      </c>
    </row>
    <row r="67" spans="6:16" x14ac:dyDescent="0.15">
      <c r="F67">
        <v>65</v>
      </c>
      <c r="G67">
        <f t="shared" si="1"/>
        <v>3732.663271006682</v>
      </c>
      <c r="H67">
        <f t="shared" si="3"/>
        <v>5569.1256988880823</v>
      </c>
      <c r="I67">
        <f t="shared" si="3"/>
        <v>7901.69645702048</v>
      </c>
      <c r="J67">
        <f t="shared" si="3"/>
        <v>10962.800181861074</v>
      </c>
      <c r="K67">
        <f t="shared" si="3"/>
        <v>15156.917235299359</v>
      </c>
      <c r="M67">
        <v>65</v>
      </c>
      <c r="N67" s="26">
        <v>458</v>
      </c>
      <c r="O67">
        <v>1.5</v>
      </c>
      <c r="P67">
        <f t="shared" si="2"/>
        <v>687</v>
      </c>
    </row>
    <row r="68" spans="6:16" x14ac:dyDescent="0.15">
      <c r="F68">
        <v>66</v>
      </c>
      <c r="G68">
        <f t="shared" ref="G68:G102" si="4">((G$2*$F68*$F68*180)/(SQRT($F68*100)-G$2*$F68))</f>
        <v>3828.4916940381204</v>
      </c>
      <c r="H68">
        <f t="shared" si="3"/>
        <v>5718.9971487958501</v>
      </c>
      <c r="I68">
        <f t="shared" si="3"/>
        <v>8126.8009728787547</v>
      </c>
      <c r="J68">
        <f t="shared" si="3"/>
        <v>11297.878508426695</v>
      </c>
      <c r="K68">
        <f t="shared" si="3"/>
        <v>15663.526954323474</v>
      </c>
      <c r="M68">
        <v>66</v>
      </c>
      <c r="N68" s="26">
        <v>464</v>
      </c>
      <c r="O68">
        <v>1.5</v>
      </c>
      <c r="P68">
        <f t="shared" ref="P68:P102" si="5">N68*O68</f>
        <v>696</v>
      </c>
    </row>
    <row r="69" spans="6:16" x14ac:dyDescent="0.15">
      <c r="F69">
        <v>67</v>
      </c>
      <c r="G69">
        <f t="shared" si="4"/>
        <v>3925.3789857012366</v>
      </c>
      <c r="H69">
        <f t="shared" si="3"/>
        <v>5870.7954493181787</v>
      </c>
      <c r="I69">
        <f t="shared" si="3"/>
        <v>8355.3366023292347</v>
      </c>
      <c r="J69">
        <f t="shared" si="3"/>
        <v>11639.158231058123</v>
      </c>
      <c r="K69">
        <f t="shared" si="3"/>
        <v>16181.885975904012</v>
      </c>
      <c r="M69">
        <v>67</v>
      </c>
      <c r="N69" s="26">
        <v>470</v>
      </c>
      <c r="O69">
        <v>1.5</v>
      </c>
      <c r="P69">
        <f t="shared" si="5"/>
        <v>705</v>
      </c>
    </row>
    <row r="70" spans="6:16" x14ac:dyDescent="0.15">
      <c r="F70">
        <v>68</v>
      </c>
      <c r="G70">
        <f t="shared" si="4"/>
        <v>4023.3242133080626</v>
      </c>
      <c r="H70">
        <f t="shared" si="3"/>
        <v>6024.5253911633899</v>
      </c>
      <c r="I70">
        <f t="shared" si="3"/>
        <v>8587.3268503084528</v>
      </c>
      <c r="J70">
        <f t="shared" si="3"/>
        <v>11986.718144739429</v>
      </c>
      <c r="K70">
        <f t="shared" si="3"/>
        <v>16712.240252037223</v>
      </c>
      <c r="M70">
        <v>68</v>
      </c>
      <c r="N70" s="26">
        <v>476</v>
      </c>
      <c r="O70">
        <v>1.5</v>
      </c>
      <c r="P70">
        <f t="shared" si="5"/>
        <v>714</v>
      </c>
    </row>
    <row r="71" spans="6:16" x14ac:dyDescent="0.15">
      <c r="F71">
        <v>69</v>
      </c>
      <c r="G71">
        <f t="shared" si="4"/>
        <v>4122.326528759223</v>
      </c>
      <c r="H71">
        <f t="shared" si="3"/>
        <v>6180.1919234461557</v>
      </c>
      <c r="I71">
        <f t="shared" si="3"/>
        <v>8822.7956723530206</v>
      </c>
      <c r="J71">
        <f t="shared" si="3"/>
        <v>12340.638774143892</v>
      </c>
      <c r="K71">
        <f t="shared" si="3"/>
        <v>17254.843309292904</v>
      </c>
      <c r="M71">
        <v>69</v>
      </c>
      <c r="N71" s="26">
        <v>482</v>
      </c>
      <c r="O71">
        <v>1.5</v>
      </c>
      <c r="P71">
        <f t="shared" si="5"/>
        <v>723</v>
      </c>
    </row>
    <row r="72" spans="6:16" x14ac:dyDescent="0.15">
      <c r="F72">
        <v>70</v>
      </c>
      <c r="G72">
        <f t="shared" si="4"/>
        <v>4222.3851657404539</v>
      </c>
      <c r="H72">
        <f t="shared" si="3"/>
        <v>6337.8001505988068</v>
      </c>
      <c r="I72">
        <f t="shared" si="3"/>
        <v>9061.7674753511219</v>
      </c>
      <c r="J72">
        <f t="shared" si="3"/>
        <v>12701.002407216056</v>
      </c>
      <c r="K72">
        <f t="shared" si="3"/>
        <v>17809.956520594435</v>
      </c>
      <c r="M72">
        <v>70</v>
      </c>
      <c r="N72" s="26">
        <v>488</v>
      </c>
      <c r="O72">
        <v>1.5</v>
      </c>
      <c r="P72">
        <f t="shared" si="5"/>
        <v>732</v>
      </c>
    </row>
    <row r="73" spans="6:16" x14ac:dyDescent="0.15">
      <c r="F73">
        <v>71</v>
      </c>
      <c r="G73">
        <f t="shared" si="4"/>
        <v>4323.4994370642198</v>
      </c>
      <c r="H73">
        <f t="shared" si="3"/>
        <v>6497.3553294762587</v>
      </c>
      <c r="I73">
        <f t="shared" si="3"/>
        <v>9304.2671186136085</v>
      </c>
      <c r="J73">
        <f t="shared" si="3"/>
        <v>13067.893130133843</v>
      </c>
      <c r="K73">
        <f t="shared" si="3"/>
        <v>18377.849389792318</v>
      </c>
      <c r="M73">
        <v>71</v>
      </c>
      <c r="N73" s="26">
        <v>494</v>
      </c>
      <c r="O73">
        <v>1.5</v>
      </c>
      <c r="P73">
        <f t="shared" si="5"/>
        <v>741</v>
      </c>
    </row>
    <row r="74" spans="6:16" x14ac:dyDescent="0.15">
      <c r="F74">
        <v>72</v>
      </c>
      <c r="G74">
        <f t="shared" si="4"/>
        <v>4425.6687321470863</v>
      </c>
      <c r="H74">
        <f t="shared" si="3"/>
        <v>6658.8628666424893</v>
      </c>
      <c r="I74">
        <f t="shared" si="3"/>
        <v>9550.3199152519428</v>
      </c>
      <c r="J74">
        <f t="shared" si="3"/>
        <v>13441.396863671582</v>
      </c>
      <c r="K74">
        <f t="shared" si="3"/>
        <v>18958.799849674335</v>
      </c>
      <c r="M74">
        <v>72</v>
      </c>
      <c r="N74" s="26">
        <v>500</v>
      </c>
      <c r="O74">
        <v>1.5</v>
      </c>
      <c r="P74">
        <f t="shared" si="5"/>
        <v>750</v>
      </c>
    </row>
    <row r="75" spans="6:16" x14ac:dyDescent="0.15">
      <c r="F75">
        <v>73</v>
      </c>
      <c r="G75">
        <f t="shared" si="4"/>
        <v>4528.892514614332</v>
      </c>
      <c r="H75">
        <f t="shared" si="3"/>
        <v>6822.3283158275544</v>
      </c>
      <c r="I75">
        <f t="shared" si="3"/>
        <v>9799.9516338515205</v>
      </c>
      <c r="J75">
        <f t="shared" si="3"/>
        <v>13821.601400987982</v>
      </c>
      <c r="K75">
        <f t="shared" si="3"/>
        <v>19553.094574097875</v>
      </c>
      <c r="M75">
        <v>73</v>
      </c>
      <c r="N75" s="26">
        <v>506</v>
      </c>
      <c r="O75">
        <v>1.5</v>
      </c>
      <c r="P75">
        <f t="shared" si="5"/>
        <v>759</v>
      </c>
    </row>
    <row r="76" spans="6:16" x14ac:dyDescent="0.15">
      <c r="F76">
        <v>74</v>
      </c>
      <c r="G76">
        <f t="shared" si="4"/>
        <v>4633.1703200238198</v>
      </c>
      <c r="H76">
        <f t="shared" si="3"/>
        <v>6987.7573755448175</v>
      </c>
      <c r="I76">
        <f t="shared" si="3"/>
        <v>10053.188500429924</v>
      </c>
      <c r="J76">
        <f t="shared" si="3"/>
        <v>14208.596446865411</v>
      </c>
      <c r="K76">
        <f t="shared" si="3"/>
        <v>20161.029304974178</v>
      </c>
      <c r="M76">
        <v>74</v>
      </c>
      <c r="N76" s="26">
        <v>512</v>
      </c>
      <c r="O76">
        <v>1.5</v>
      </c>
      <c r="P76">
        <f t="shared" si="5"/>
        <v>768</v>
      </c>
    </row>
    <row r="77" spans="6:16" x14ac:dyDescent="0.15">
      <c r="F77">
        <v>75</v>
      </c>
      <c r="G77">
        <f t="shared" si="4"/>
        <v>4738.5017537018521</v>
      </c>
      <c r="H77">
        <f t="shared" si="3"/>
        <v>7155.1558868590555</v>
      </c>
      <c r="I77">
        <f t="shared" si="3"/>
        <v>10310.057200670721</v>
      </c>
      <c r="J77">
        <f t="shared" si="3"/>
        <v>14602.473658430074</v>
      </c>
      <c r="K77">
        <f t="shared" si="3"/>
        <v>20782.90919488213</v>
      </c>
      <c r="M77">
        <v>75</v>
      </c>
      <c r="N77" s="26">
        <v>518</v>
      </c>
      <c r="O77">
        <v>1.5</v>
      </c>
      <c r="P77">
        <f t="shared" si="5"/>
        <v>777</v>
      </c>
    </row>
    <row r="78" spans="6:16" x14ac:dyDescent="0.15">
      <c r="F78">
        <v>76</v>
      </c>
      <c r="G78">
        <f t="shared" si="4"/>
        <v>4844.886488684182</v>
      </c>
      <c r="H78">
        <f t="shared" si="3"/>
        <v>7324.529831296577</v>
      </c>
      <c r="I78">
        <f t="shared" si="3"/>
        <v>10570.584882424248</v>
      </c>
      <c r="J78">
        <f t="shared" si="3"/>
        <v>15003.32668738487</v>
      </c>
      <c r="K78">
        <f t="shared" si="3"/>
        <v>21419.049166139412</v>
      </c>
      <c r="M78">
        <v>76</v>
      </c>
      <c r="N78" s="26">
        <v>524</v>
      </c>
      <c r="O78">
        <v>1.5</v>
      </c>
      <c r="P78">
        <f t="shared" si="5"/>
        <v>786</v>
      </c>
    </row>
    <row r="79" spans="6:16" x14ac:dyDescent="0.15">
      <c r="F79">
        <v>77</v>
      </c>
      <c r="G79">
        <f t="shared" si="4"/>
        <v>4952.3242637559297</v>
      </c>
      <c r="H79">
        <f t="shared" si="3"/>
        <v>7495.8853288893624</v>
      </c>
      <c r="I79">
        <f t="shared" si="3"/>
        <v>10834.799158467791</v>
      </c>
      <c r="J79">
        <f t="shared" si="3"/>
        <v>15411.251223789826</v>
      </c>
      <c r="K79">
        <f t="shared" si="3"/>
        <v>22069.774287213488</v>
      </c>
      <c r="M79">
        <v>77</v>
      </c>
      <c r="N79" s="26">
        <v>530</v>
      </c>
      <c r="O79">
        <v>1.5</v>
      </c>
      <c r="P79">
        <f t="shared" si="5"/>
        <v>795</v>
      </c>
    </row>
    <row r="80" spans="6:16" x14ac:dyDescent="0.15">
      <c r="F80">
        <v>78</v>
      </c>
      <c r="G80">
        <f t="shared" si="4"/>
        <v>5060.8148815845225</v>
      </c>
      <c r="H80">
        <f t="shared" si="3"/>
        <v>7669.2286363456587</v>
      </c>
      <c r="I80">
        <f t="shared" si="3"/>
        <v>11102.728109518199</v>
      </c>
      <c r="J80">
        <f t="shared" si="3"/>
        <v>15826.345041427387</v>
      </c>
      <c r="K80">
        <f t="shared" si="3"/>
        <v>22735.420167411794</v>
      </c>
      <c r="M80">
        <v>78</v>
      </c>
      <c r="N80" s="26">
        <v>536</v>
      </c>
      <c r="O80">
        <v>1.5</v>
      </c>
      <c r="P80">
        <f t="shared" si="5"/>
        <v>804</v>
      </c>
    </row>
    <row r="81" spans="6:16" x14ac:dyDescent="0.15">
      <c r="F81">
        <v>79</v>
      </c>
      <c r="G81">
        <f t="shared" si="4"/>
        <v>5170.3582069402846</v>
      </c>
      <c r="H81">
        <f t="shared" si="3"/>
        <v>7844.5661453400953</v>
      </c>
      <c r="I81">
        <f t="shared" si="3"/>
        <v>11374.400287490822</v>
      </c>
      <c r="J81">
        <f t="shared" si="3"/>
        <v>16248.708044792706</v>
      </c>
      <c r="K81">
        <f t="shared" si="3"/>
        <v>23416.333370853215</v>
      </c>
      <c r="M81">
        <v>79</v>
      </c>
      <c r="N81" s="26">
        <v>542</v>
      </c>
      <c r="O81">
        <v>1.5</v>
      </c>
      <c r="P81">
        <f t="shared" si="5"/>
        <v>813</v>
      </c>
    </row>
    <row r="82" spans="6:16" x14ac:dyDescent="0.15">
      <c r="F82">
        <v>80</v>
      </c>
      <c r="G82">
        <f t="shared" si="4"/>
        <v>5280.9541649996081</v>
      </c>
      <c r="H82">
        <f t="shared" si="3"/>
        <v>8021.9043809168752</v>
      </c>
      <c r="I82">
        <f t="shared" si="3"/>
        <v>11649.844718999242</v>
      </c>
      <c r="J82">
        <f t="shared" si="3"/>
        <v>16678.442317751786</v>
      </c>
      <c r="K82">
        <f t="shared" si="3"/>
        <v>24112.871850788077</v>
      </c>
      <c r="M82">
        <v>80</v>
      </c>
      <c r="N82" s="26">
        <v>548</v>
      </c>
      <c r="O82">
        <v>1.5</v>
      </c>
      <c r="P82">
        <f t="shared" si="5"/>
        <v>822</v>
      </c>
    </row>
    <row r="83" spans="6:16" x14ac:dyDescent="0.15">
      <c r="F83">
        <v>81</v>
      </c>
      <c r="G83">
        <f t="shared" si="4"/>
        <v>5392.6027397260268</v>
      </c>
      <c r="H83">
        <f t="shared" si="3"/>
        <v>8201.25</v>
      </c>
      <c r="I83">
        <f t="shared" si="3"/>
        <v>11929.09090909091</v>
      </c>
      <c r="J83">
        <f t="shared" si="3"/>
        <v>17115.652173913044</v>
      </c>
      <c r="K83">
        <f t="shared" si="3"/>
        <v>24825.405405405403</v>
      </c>
      <c r="M83">
        <v>81</v>
      </c>
      <c r="N83" s="26">
        <v>554</v>
      </c>
      <c r="O83">
        <v>1.5</v>
      </c>
      <c r="P83">
        <f t="shared" si="5"/>
        <v>831</v>
      </c>
    </row>
    <row r="84" spans="6:16" x14ac:dyDescent="0.15">
      <c r="F84">
        <v>82</v>
      </c>
      <c r="G84">
        <f t="shared" si="4"/>
        <v>5505.3039723248176</v>
      </c>
      <c r="H84">
        <f t="shared" si="3"/>
        <v>8382.6097900049863</v>
      </c>
      <c r="I84">
        <f t="shared" si="3"/>
        <v>12212.168845214355</v>
      </c>
      <c r="J84">
        <f t="shared" si="3"/>
        <v>17560.444208760629</v>
      </c>
      <c r="K84">
        <f t="shared" si="3"/>
        <v>25554.316156341651</v>
      </c>
      <c r="M84">
        <v>82</v>
      </c>
      <c r="N84" s="26">
        <v>560</v>
      </c>
      <c r="O84">
        <v>1.5</v>
      </c>
      <c r="P84">
        <f t="shared" si="5"/>
        <v>840</v>
      </c>
    </row>
    <row r="85" spans="6:16" x14ac:dyDescent="0.15">
      <c r="F85">
        <v>83</v>
      </c>
      <c r="G85">
        <f t="shared" si="4"/>
        <v>5619.0579597670749</v>
      </c>
      <c r="H85">
        <f t="shared" si="3"/>
        <v>8565.9906675468555</v>
      </c>
      <c r="I85">
        <f t="shared" si="3"/>
        <v>12499.109001414246</v>
      </c>
      <c r="J85">
        <f t="shared" si="3"/>
        <v>18012.927353600891</v>
      </c>
      <c r="K85">
        <f t="shared" si="3"/>
        <v>26299.999051186755</v>
      </c>
      <c r="M85">
        <v>83</v>
      </c>
      <c r="N85" s="26">
        <v>566</v>
      </c>
      <c r="O85">
        <v>1.5</v>
      </c>
      <c r="P85">
        <f t="shared" si="5"/>
        <v>849</v>
      </c>
    </row>
    <row r="86" spans="6:16" x14ac:dyDescent="0.15">
      <c r="F86">
        <v>84</v>
      </c>
      <c r="G86">
        <f t="shared" si="4"/>
        <v>5733.8648533794221</v>
      </c>
      <c r="H86">
        <f t="shared" si="3"/>
        <v>8751.3996772395858</v>
      </c>
      <c r="I86">
        <f t="shared" si="3"/>
        <v>12789.942342750926</v>
      </c>
      <c r="J86">
        <f t="shared" si="3"/>
        <v>18473.212931375969</v>
      </c>
      <c r="K86">
        <f t="shared" si="3"/>
        <v>27062.862391370709</v>
      </c>
      <c r="M86">
        <v>84</v>
      </c>
      <c r="N86" s="26">
        <v>572</v>
      </c>
      <c r="O86">
        <v>1.5</v>
      </c>
      <c r="P86">
        <f t="shared" si="5"/>
        <v>858</v>
      </c>
    </row>
    <row r="87" spans="6:16" x14ac:dyDescent="0.15">
      <c r="F87">
        <v>85</v>
      </c>
      <c r="G87">
        <f t="shared" si="4"/>
        <v>5849.7248574958685</v>
      </c>
      <c r="H87">
        <f t="shared" si="3"/>
        <v>8938.8439905824616</v>
      </c>
      <c r="I87">
        <f t="shared" si="3"/>
        <v>13084.700329941661</v>
      </c>
      <c r="J87">
        <f t="shared" si="3"/>
        <v>18941.414714401828</v>
      </c>
      <c r="K87">
        <f t="shared" si="3"/>
        <v>27843.328386907753</v>
      </c>
      <c r="M87">
        <v>85</v>
      </c>
      <c r="N87" s="26">
        <v>578</v>
      </c>
      <c r="O87">
        <v>1.5</v>
      </c>
      <c r="P87">
        <f t="shared" si="5"/>
        <v>867</v>
      </c>
    </row>
    <row r="88" spans="6:16" x14ac:dyDescent="0.15">
      <c r="F88">
        <v>86</v>
      </c>
      <c r="G88">
        <f t="shared" si="4"/>
        <v>5966.6382281684428</v>
      </c>
      <c r="H88">
        <f t="shared" si="3"/>
        <v>9128.3309049291965</v>
      </c>
      <c r="I88">
        <f t="shared" si="3"/>
        <v>13383.414924221241</v>
      </c>
      <c r="J88">
        <f t="shared" si="3"/>
        <v>19417.648984090978</v>
      </c>
      <c r="K88">
        <f t="shared" si="3"/>
        <v>28641.83373957681</v>
      </c>
      <c r="M88">
        <v>86</v>
      </c>
      <c r="N88" s="26">
        <v>584</v>
      </c>
      <c r="O88">
        <v>1.5</v>
      </c>
      <c r="P88">
        <f t="shared" si="5"/>
        <v>876</v>
      </c>
    </row>
    <row r="89" spans="6:16" x14ac:dyDescent="0.15">
      <c r="F89">
        <v>87</v>
      </c>
      <c r="G89">
        <f t="shared" si="4"/>
        <v>6084.6052719335185</v>
      </c>
      <c r="H89">
        <f t="shared" si="3"/>
        <v>9319.867842535823</v>
      </c>
      <c r="I89">
        <f t="shared" si="3"/>
        <v>13686.118592419862</v>
      </c>
      <c r="J89">
        <f t="shared" si="3"/>
        <v>19902.034592723132</v>
      </c>
      <c r="K89">
        <f t="shared" si="3"/>
        <v>29458.830256224435</v>
      </c>
      <c r="M89">
        <v>87</v>
      </c>
      <c r="N89" s="26">
        <v>590</v>
      </c>
      <c r="O89">
        <v>1.5</v>
      </c>
      <c r="P89">
        <f t="shared" si="5"/>
        <v>885</v>
      </c>
    </row>
    <row r="90" spans="6:16" x14ac:dyDescent="0.15">
      <c r="F90">
        <v>88</v>
      </c>
      <c r="G90">
        <f t="shared" si="4"/>
        <v>6203.6263446309567</v>
      </c>
      <c r="H90">
        <f t="shared" si="3"/>
        <v>9513.4623496837194</v>
      </c>
      <c r="I90">
        <f t="shared" si="3"/>
        <v>13992.84431225681</v>
      </c>
      <c r="J90">
        <f t="shared" si="3"/>
        <v>20394.693027330752</v>
      </c>
      <c r="K90">
        <f t="shared" si="3"/>
        <v>30294.785493995128</v>
      </c>
      <c r="M90">
        <v>88</v>
      </c>
      <c r="N90" s="26">
        <v>596</v>
      </c>
      <c r="O90">
        <v>1.5</v>
      </c>
      <c r="P90">
        <f t="shared" si="5"/>
        <v>894</v>
      </c>
    </row>
    <row r="91" spans="6:16" x14ac:dyDescent="0.15">
      <c r="F91">
        <v>89</v>
      </c>
      <c r="G91">
        <f t="shared" si="4"/>
        <v>6323.7018502732935</v>
      </c>
      <c r="H91">
        <f t="shared" si="3"/>
        <v>9709.1220958743834</v>
      </c>
      <c r="I91">
        <f t="shared" si="3"/>
        <v>14303.625577848667</v>
      </c>
      <c r="J91">
        <f t="shared" si="3"/>
        <v>20895.74847576928</v>
      </c>
      <c r="K91">
        <f t="shared" si="3"/>
        <v>31150.183439418819</v>
      </c>
      <c r="M91">
        <v>89</v>
      </c>
      <c r="N91" s="26">
        <v>602</v>
      </c>
      <c r="O91">
        <v>1.5</v>
      </c>
      <c r="P91">
        <f t="shared" si="5"/>
        <v>903</v>
      </c>
    </row>
    <row r="92" spans="6:16" x14ac:dyDescent="0.15">
      <c r="F92">
        <v>90</v>
      </c>
      <c r="G92">
        <f t="shared" si="4"/>
        <v>6444.8322399624567</v>
      </c>
      <c r="H92">
        <f t="shared" si="3"/>
        <v>9906.8548730926759</v>
      </c>
      <c r="I92">
        <f t="shared" si="3"/>
        <v>14618.496405431179</v>
      </c>
      <c r="J92">
        <f t="shared" si="3"/>
        <v>21405.327895045852</v>
      </c>
      <c r="K92">
        <f t="shared" si="3"/>
        <v>32025.525223421868</v>
      </c>
      <c r="M92">
        <v>90</v>
      </c>
      <c r="N92" s="26">
        <v>608</v>
      </c>
      <c r="O92">
        <v>1.5</v>
      </c>
      <c r="P92">
        <f t="shared" si="5"/>
        <v>912</v>
      </c>
    </row>
    <row r="93" spans="6:16" x14ac:dyDescent="0.15">
      <c r="F93">
        <v>91</v>
      </c>
      <c r="G93">
        <f t="shared" si="4"/>
        <v>6567.0180108516188</v>
      </c>
      <c r="H93">
        <f t="shared" si="3"/>
        <v>10106.668595135567</v>
      </c>
      <c r="I93">
        <f t="shared" si="3"/>
        <v>14937.49133929422</v>
      </c>
      <c r="J93">
        <f t="shared" si="3"/>
        <v>21923.561081983557</v>
      </c>
      <c r="K93">
        <f t="shared" si="3"/>
        <v>32921.329874475181</v>
      </c>
      <c r="M93">
        <v>91</v>
      </c>
      <c r="N93" s="26">
        <v>614</v>
      </c>
      <c r="O93">
        <v>1.5</v>
      </c>
      <c r="P93">
        <f t="shared" si="5"/>
        <v>921</v>
      </c>
    </row>
    <row r="94" spans="6:16" x14ac:dyDescent="0.15">
      <c r="F94">
        <v>92</v>
      </c>
      <c r="G94">
        <f t="shared" si="4"/>
        <v>6690.2597051499315</v>
      </c>
      <c r="H94">
        <f t="shared" si="3"/>
        <v>10308.571297003627</v>
      </c>
      <c r="I94">
        <f t="shared" si="3"/>
        <v>15260.645457929693</v>
      </c>
      <c r="J94">
        <f t="shared" si="3"/>
        <v>22450.580746302381</v>
      </c>
      <c r="K94">
        <f t="shared" si="3"/>
        <v>33838.135112250915</v>
      </c>
      <c r="M94">
        <v>92</v>
      </c>
      <c r="N94" s="26">
        <v>620</v>
      </c>
      <c r="O94">
        <v>1.5</v>
      </c>
      <c r="P94">
        <f t="shared" si="5"/>
        <v>930</v>
      </c>
    </row>
    <row r="95" spans="6:16" x14ac:dyDescent="0.15">
      <c r="F95">
        <v>93</v>
      </c>
      <c r="G95">
        <f t="shared" si="4"/>
        <v>6814.5579091680256</v>
      </c>
      <c r="H95">
        <f t="shared" si="3"/>
        <v>10512.571134352544</v>
      </c>
      <c r="I95">
        <f t="shared" si="3"/>
        <v>15587.994380392318</v>
      </c>
      <c r="J95">
        <f t="shared" si="3"/>
        <v>22986.522586201627</v>
      </c>
      <c r="K95">
        <f t="shared" si="3"/>
        <v>34776.498184331322</v>
      </c>
      <c r="M95">
        <v>93</v>
      </c>
      <c r="N95" s="26">
        <v>626</v>
      </c>
      <c r="O95">
        <v>1.5</v>
      </c>
      <c r="P95">
        <f t="shared" si="5"/>
        <v>939</v>
      </c>
    </row>
    <row r="96" spans="6:16" x14ac:dyDescent="0.15">
      <c r="F96">
        <v>94</v>
      </c>
      <c r="G96">
        <f t="shared" si="4"/>
        <v>6939.9132524022907</v>
      </c>
      <c r="H96">
        <f t="shared" si="3"/>
        <v>10718.676383002286</v>
      </c>
      <c r="I96">
        <f t="shared" si="3"/>
        <v>15919.574272873762</v>
      </c>
      <c r="J96">
        <f t="shared" si="3"/>
        <v>23531.525366532816</v>
      </c>
      <c r="K96">
        <f t="shared" si="3"/>
        <v>35736.996748698184</v>
      </c>
      <c r="M96">
        <v>94</v>
      </c>
      <c r="N96" s="26">
        <v>632</v>
      </c>
      <c r="O96">
        <v>1.5</v>
      </c>
      <c r="P96">
        <f t="shared" si="5"/>
        <v>948</v>
      </c>
    </row>
    <row r="97" spans="6:16" x14ac:dyDescent="0.15">
      <c r="F97">
        <v>95</v>
      </c>
      <c r="G97">
        <f t="shared" si="4"/>
        <v>7066.3264066560942</v>
      </c>
      <c r="H97">
        <f t="shared" si="3"/>
        <v>10926.89543850157</v>
      </c>
      <c r="I97">
        <f t="shared" si="3"/>
        <v>16255.421855490706</v>
      </c>
      <c r="J97">
        <f t="shared" si="3"/>
        <v>24085.730999656527</v>
      </c>
      <c r="K97">
        <f t="shared" si="3"/>
        <v>36720.229804932329</v>
      </c>
      <c r="M97">
        <v>95</v>
      </c>
      <c r="N97" s="26">
        <v>638</v>
      </c>
      <c r="O97">
        <v>1.5</v>
      </c>
      <c r="P97">
        <f t="shared" si="5"/>
        <v>957</v>
      </c>
    </row>
    <row r="98" spans="6:16" x14ac:dyDescent="0.15">
      <c r="F98">
        <v>96</v>
      </c>
      <c r="G98">
        <f t="shared" si="4"/>
        <v>7193.7980851961438</v>
      </c>
      <c r="H98">
        <f t="shared" si="3"/>
        <v>11137.236815745431</v>
      </c>
      <c r="I98">
        <f t="shared" si="3"/>
        <v>16595.574409287714</v>
      </c>
      <c r="J98">
        <f t="shared" si="3"/>
        <v>24649.284629080674</v>
      </c>
      <c r="K98">
        <f t="shared" si="3"/>
        <v>37726.818677269861</v>
      </c>
      <c r="M98">
        <v>96</v>
      </c>
      <c r="N98" s="26">
        <v>644</v>
      </c>
      <c r="O98">
        <v>1.5</v>
      </c>
      <c r="P98">
        <f t="shared" si="5"/>
        <v>966</v>
      </c>
    </row>
    <row r="99" spans="6:16" x14ac:dyDescent="0.15">
      <c r="F99">
        <v>97</v>
      </c>
      <c r="G99">
        <f t="shared" si="4"/>
        <v>7322.3290419423674</v>
      </c>
      <c r="H99">
        <f t="shared" si="3"/>
        <v>11349.709148643942</v>
      </c>
      <c r="I99">
        <f t="shared" si="3"/>
        <v>16940.069783456103</v>
      </c>
      <c r="J99">
        <f t="shared" si="3"/>
        <v>25222.334715982783</v>
      </c>
      <c r="K99">
        <f t="shared" si="3"/>
        <v>38757.408052897255</v>
      </c>
      <c r="M99">
        <v>97</v>
      </c>
      <c r="N99" s="26">
        <v>650</v>
      </c>
      <c r="O99">
        <v>1.5</v>
      </c>
      <c r="P99">
        <f t="shared" si="5"/>
        <v>975</v>
      </c>
    </row>
    <row r="100" spans="6:16" x14ac:dyDescent="0.15">
      <c r="F100">
        <v>98</v>
      </c>
      <c r="G100">
        <f t="shared" si="4"/>
        <v>7451.9200706897263</v>
      </c>
      <c r="H100">
        <f t="shared" si="3"/>
        <v>11564.321189840124</v>
      </c>
      <c r="I100">
        <f t="shared" si="3"/>
        <v>17288.946402770183</v>
      </c>
      <c r="J100">
        <f t="shared" si="3"/>
        <v>25805.033128723397</v>
      </c>
      <c r="K100">
        <f t="shared" si="3"/>
        <v>39812.667079122883</v>
      </c>
      <c r="M100">
        <v>98</v>
      </c>
      <c r="N100" s="26">
        <v>656</v>
      </c>
      <c r="O100">
        <v>1.5</v>
      </c>
      <c r="P100">
        <f t="shared" si="5"/>
        <v>984</v>
      </c>
    </row>
    <row r="101" spans="6:16" x14ac:dyDescent="0.15">
      <c r="F101">
        <v>99</v>
      </c>
      <c r="G101">
        <f t="shared" si="4"/>
        <v>7582.5720043605115</v>
      </c>
      <c r="H101">
        <f t="shared" si="3"/>
        <v>11781.081810475269</v>
      </c>
      <c r="I101">
        <f t="shared" si="3"/>
        <v>17642.243275242501</v>
      </c>
      <c r="J101">
        <f t="shared" si="3"/>
        <v>26397.535235462987</v>
      </c>
      <c r="K101">
        <f t="shared" si="3"/>
        <v>40893.290523340402</v>
      </c>
      <c r="M101">
        <v>99</v>
      </c>
      <c r="N101" s="26">
        <v>662</v>
      </c>
      <c r="O101">
        <v>1.5</v>
      </c>
      <c r="P101">
        <f t="shared" si="5"/>
        <v>993</v>
      </c>
    </row>
    <row r="102" spans="6:16" x14ac:dyDescent="0.15">
      <c r="F102">
        <v>100</v>
      </c>
      <c r="G102">
        <f t="shared" si="4"/>
        <v>7714.2857142857147</v>
      </c>
      <c r="H102">
        <f t="shared" si="3"/>
        <v>12000</v>
      </c>
      <c r="I102">
        <f t="shared" si="3"/>
        <v>18000</v>
      </c>
      <c r="J102">
        <f t="shared" si="3"/>
        <v>27000</v>
      </c>
      <c r="K102">
        <f t="shared" si="3"/>
        <v>42000</v>
      </c>
      <c r="M102">
        <v>100</v>
      </c>
      <c r="N102" s="26">
        <v>668</v>
      </c>
      <c r="O102">
        <v>1.5</v>
      </c>
      <c r="P102">
        <f t="shared" si="5"/>
        <v>1002</v>
      </c>
    </row>
  </sheetData>
  <phoneticPr fontId="2" type="noConversion"/>
  <pageMargins left="0.7" right="0.7" top="0.75" bottom="0.75" header="0.3" footer="0.3"/>
  <pageSetup paperSize="9" orientation="portrait" horizontalDpi="0" verticalDpi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V160"/>
  <sheetViews>
    <sheetView workbookViewId="0">
      <selection activeCell="U11" sqref="U11"/>
    </sheetView>
  </sheetViews>
  <sheetFormatPr baseColWidth="10" defaultRowHeight="15" x14ac:dyDescent="0.15"/>
  <cols>
    <col min="20" max="20" width="16.5" bestFit="1" customWidth="1"/>
    <col min="21" max="21" width="17.5" bestFit="1" customWidth="1"/>
  </cols>
  <sheetData>
    <row r="5" spans="2:22" x14ac:dyDescent="0.15">
      <c r="B5" t="s">
        <v>422</v>
      </c>
      <c r="C5" t="s">
        <v>423</v>
      </c>
      <c r="T5" t="s">
        <v>426</v>
      </c>
      <c r="U5" t="s">
        <v>427</v>
      </c>
    </row>
    <row r="6" spans="2:22" x14ac:dyDescent="0.15">
      <c r="T6">
        <v>0.9</v>
      </c>
      <c r="U6">
        <v>0.3</v>
      </c>
    </row>
    <row r="7" spans="2:22" x14ac:dyDescent="0.15">
      <c r="U7" t="s">
        <v>428</v>
      </c>
    </row>
    <row r="8" spans="2:22" x14ac:dyDescent="0.15">
      <c r="U8">
        <v>0.35</v>
      </c>
    </row>
    <row r="10" spans="2:22" x14ac:dyDescent="0.15">
      <c r="E10" t="s">
        <v>405</v>
      </c>
      <c r="F10" t="s">
        <v>420</v>
      </c>
      <c r="I10" t="s">
        <v>405</v>
      </c>
      <c r="J10" t="s">
        <v>352</v>
      </c>
      <c r="M10" t="s">
        <v>87</v>
      </c>
      <c r="N10" t="s">
        <v>350</v>
      </c>
      <c r="O10" t="s">
        <v>351</v>
      </c>
      <c r="P10" t="s">
        <v>352</v>
      </c>
      <c r="Q10" t="s">
        <v>93</v>
      </c>
      <c r="R10" t="s">
        <v>421</v>
      </c>
      <c r="S10" t="s">
        <v>390</v>
      </c>
      <c r="T10" t="s">
        <v>425</v>
      </c>
      <c r="U10" t="s">
        <v>429</v>
      </c>
      <c r="V10" t="s">
        <v>424</v>
      </c>
    </row>
    <row r="11" spans="2:22" x14ac:dyDescent="0.15">
      <c r="E11" s="10">
        <f>角色属性总表!C52</f>
        <v>1</v>
      </c>
      <c r="F11">
        <f>角色属性总表!D52</f>
        <v>138.7072</v>
      </c>
      <c r="I11">
        <f>角色属性总表!C69</f>
        <v>1</v>
      </c>
      <c r="J11" s="26">
        <f>角色属性总表!D69</f>
        <v>50</v>
      </c>
      <c r="M11">
        <v>1</v>
      </c>
      <c r="N11">
        <f>角色属性总表!K11</f>
        <v>88.704000000000008</v>
      </c>
      <c r="O11">
        <f t="shared" ref="O11:O42" si="0">_xlfn.IFNA(VLOOKUP(M11,E:F,2,FALSE),O10)</f>
        <v>138.7072</v>
      </c>
      <c r="P11">
        <f t="shared" ref="P11:P42" si="1">_xlfn.IFNA(VLOOKUP(M11,I:J,2,FALSE),P10)</f>
        <v>50</v>
      </c>
      <c r="Q11">
        <v>0</v>
      </c>
      <c r="R11">
        <f>SUM(N11:Q11)</f>
        <v>277.41120000000001</v>
      </c>
      <c r="S11">
        <f>R11*SQRT(M11*100)/(R11*M11+M11*M11*180)</f>
        <v>6.0648099565555018</v>
      </c>
      <c r="T11">
        <f t="shared" ref="T11:T42" si="2">IF(S11&gt;1,T$6,S11)</f>
        <v>0.9</v>
      </c>
      <c r="U11">
        <f>IF(T11&gt;U$8,(1-U$6)/(1-T11),1)</f>
        <v>7.0000000000000009</v>
      </c>
    </row>
    <row r="12" spans="2:22" x14ac:dyDescent="0.15">
      <c r="E12" s="10">
        <f>角色属性总表!C53</f>
        <v>20</v>
      </c>
      <c r="F12">
        <f>角色属性总表!D53</f>
        <v>222.57599999999999</v>
      </c>
      <c r="I12">
        <f>角色属性总表!C70</f>
        <v>10</v>
      </c>
      <c r="J12" s="26">
        <f>角色属性总表!D70</f>
        <v>100</v>
      </c>
      <c r="M12">
        <v>2</v>
      </c>
      <c r="N12">
        <f>角色属性总表!K12</f>
        <v>96.768000000000001</v>
      </c>
      <c r="O12">
        <f t="shared" si="0"/>
        <v>138.7072</v>
      </c>
      <c r="P12">
        <f t="shared" si="1"/>
        <v>50</v>
      </c>
      <c r="Q12">
        <v>0</v>
      </c>
      <c r="R12">
        <f t="shared" ref="R12:R75" si="3">SUM(N12:Q12)</f>
        <v>285.47519999999997</v>
      </c>
      <c r="S12">
        <f t="shared" ref="S12:S75" si="4">R12*SQRT(M12*100)/(R12*M12+M12*M12*180)</f>
        <v>3.1273308375067836</v>
      </c>
      <c r="T12">
        <f t="shared" si="2"/>
        <v>0.9</v>
      </c>
      <c r="U12">
        <f t="shared" ref="U12:U75" si="5">IF(T12&gt;U$8,(1-U$6)/(1-T12),1)</f>
        <v>7.0000000000000009</v>
      </c>
    </row>
    <row r="13" spans="2:22" x14ac:dyDescent="0.15">
      <c r="E13" s="10">
        <f>角色属性总表!C54</f>
        <v>30</v>
      </c>
      <c r="F13">
        <f>角色属性总表!D54</f>
        <v>329.024</v>
      </c>
      <c r="I13">
        <f>角色属性总表!C71</f>
        <v>20</v>
      </c>
      <c r="J13" s="26">
        <f>角色属性总表!D71</f>
        <v>200</v>
      </c>
      <c r="M13">
        <v>3</v>
      </c>
      <c r="N13">
        <f>角色属性总表!K13</f>
        <v>104.83200000000001</v>
      </c>
      <c r="O13">
        <f t="shared" si="0"/>
        <v>138.7072</v>
      </c>
      <c r="P13">
        <f t="shared" si="1"/>
        <v>50</v>
      </c>
      <c r="Q13">
        <v>0</v>
      </c>
      <c r="R13">
        <f t="shared" si="3"/>
        <v>293.53919999999999</v>
      </c>
      <c r="S13">
        <f t="shared" si="4"/>
        <v>2.0331969526772995</v>
      </c>
      <c r="T13">
        <f t="shared" si="2"/>
        <v>0.9</v>
      </c>
      <c r="U13">
        <f t="shared" si="5"/>
        <v>7.0000000000000009</v>
      </c>
    </row>
    <row r="14" spans="2:22" x14ac:dyDescent="0.15">
      <c r="E14" s="10">
        <f>角色属性总表!C55</f>
        <v>40</v>
      </c>
      <c r="F14">
        <f>角色属性总表!D55</f>
        <v>545.952</v>
      </c>
      <c r="I14">
        <f>角色属性总表!C72</f>
        <v>30</v>
      </c>
      <c r="J14" s="26">
        <f>角色属性总表!D72</f>
        <v>300</v>
      </c>
      <c r="M14">
        <v>4</v>
      </c>
      <c r="N14">
        <f>角色属性总表!K14</f>
        <v>112.89599999999999</v>
      </c>
      <c r="O14">
        <f t="shared" si="0"/>
        <v>138.7072</v>
      </c>
      <c r="P14">
        <f t="shared" si="1"/>
        <v>50</v>
      </c>
      <c r="Q14">
        <v>0</v>
      </c>
      <c r="R14">
        <f t="shared" si="3"/>
        <v>301.60320000000002</v>
      </c>
      <c r="S14">
        <f t="shared" si="4"/>
        <v>1.4761269346063131</v>
      </c>
      <c r="T14">
        <f t="shared" si="2"/>
        <v>0.9</v>
      </c>
      <c r="U14">
        <f t="shared" si="5"/>
        <v>7.0000000000000009</v>
      </c>
    </row>
    <row r="15" spans="2:22" x14ac:dyDescent="0.15">
      <c r="E15" s="10">
        <f>角色属性总表!C56</f>
        <v>50</v>
      </c>
      <c r="F15">
        <f>角色属性总表!D56</f>
        <v>762.87999999999988</v>
      </c>
      <c r="I15">
        <f>角色属性总表!C73</f>
        <v>40</v>
      </c>
      <c r="J15" s="26">
        <f>角色属性总表!D73</f>
        <v>400</v>
      </c>
      <c r="M15">
        <v>5</v>
      </c>
      <c r="N15">
        <f>角色属性总表!K15</f>
        <v>120.96000000000001</v>
      </c>
      <c r="O15">
        <f t="shared" si="0"/>
        <v>138.7072</v>
      </c>
      <c r="P15">
        <f t="shared" si="1"/>
        <v>50</v>
      </c>
      <c r="Q15">
        <v>0</v>
      </c>
      <c r="R15">
        <f t="shared" si="3"/>
        <v>309.66719999999998</v>
      </c>
      <c r="S15">
        <f t="shared" si="4"/>
        <v>1.1448386954726439</v>
      </c>
      <c r="T15">
        <f t="shared" si="2"/>
        <v>0.9</v>
      </c>
      <c r="U15">
        <f t="shared" si="5"/>
        <v>7.0000000000000009</v>
      </c>
    </row>
    <row r="16" spans="2:22" x14ac:dyDescent="0.15">
      <c r="E16" s="10">
        <f>角色属性总表!C57</f>
        <v>60</v>
      </c>
      <c r="F16">
        <f>角色属性总表!D57</f>
        <v>1003.9999999999997</v>
      </c>
      <c r="I16">
        <f>角色属性总表!C74</f>
        <v>50</v>
      </c>
      <c r="J16" s="26">
        <f>角色属性总表!D74</f>
        <v>500</v>
      </c>
      <c r="M16">
        <v>6</v>
      </c>
      <c r="N16">
        <f>角色属性总表!K16</f>
        <v>129.024</v>
      </c>
      <c r="O16">
        <f t="shared" si="0"/>
        <v>138.7072</v>
      </c>
      <c r="P16">
        <f t="shared" si="1"/>
        <v>50</v>
      </c>
      <c r="Q16">
        <v>0</v>
      </c>
      <c r="R16">
        <f t="shared" si="3"/>
        <v>317.7312</v>
      </c>
      <c r="S16">
        <f t="shared" si="4"/>
        <v>0.92802692840391432</v>
      </c>
      <c r="T16">
        <f t="shared" si="2"/>
        <v>0.92802692840391432</v>
      </c>
      <c r="U16">
        <f t="shared" si="5"/>
        <v>9.7258597483294018</v>
      </c>
    </row>
    <row r="17" spans="5:21" x14ac:dyDescent="0.15">
      <c r="E17" s="10">
        <f>角色属性总表!C58</f>
        <v>70</v>
      </c>
      <c r="F17">
        <f>角色属性总表!D58</f>
        <v>1245.1200000000001</v>
      </c>
      <c r="I17">
        <f>角色属性总表!C75</f>
        <v>60</v>
      </c>
      <c r="J17" s="26">
        <f>角色属性总表!D75</f>
        <v>700</v>
      </c>
      <c r="M17">
        <v>7</v>
      </c>
      <c r="N17">
        <f>角色属性总表!K17</f>
        <v>137.08799999999999</v>
      </c>
      <c r="O17">
        <f t="shared" si="0"/>
        <v>138.7072</v>
      </c>
      <c r="P17">
        <f t="shared" si="1"/>
        <v>50</v>
      </c>
      <c r="Q17">
        <v>0</v>
      </c>
      <c r="R17">
        <f t="shared" si="3"/>
        <v>325.79520000000002</v>
      </c>
      <c r="S17">
        <f t="shared" si="4"/>
        <v>0.776512698972325</v>
      </c>
      <c r="T17">
        <f t="shared" si="2"/>
        <v>0.776512698972325</v>
      </c>
      <c r="U17">
        <f t="shared" si="5"/>
        <v>3.1321690171260208</v>
      </c>
    </row>
    <row r="18" spans="5:21" x14ac:dyDescent="0.15">
      <c r="E18" s="10">
        <f>角色属性总表!C59</f>
        <v>80</v>
      </c>
      <c r="F18">
        <f>角色属性总表!D59</f>
        <v>1673.6</v>
      </c>
      <c r="I18">
        <f>角色属性总表!C76</f>
        <v>70</v>
      </c>
      <c r="J18" s="26">
        <f>角色属性总表!D76</f>
        <v>900</v>
      </c>
      <c r="M18">
        <v>8</v>
      </c>
      <c r="N18">
        <f>角色属性总表!K18</f>
        <v>145.15200000000002</v>
      </c>
      <c r="O18">
        <f t="shared" si="0"/>
        <v>138.7072</v>
      </c>
      <c r="P18">
        <f t="shared" si="1"/>
        <v>50</v>
      </c>
      <c r="Q18">
        <v>0</v>
      </c>
      <c r="R18">
        <f t="shared" si="3"/>
        <v>333.85919999999999</v>
      </c>
      <c r="S18">
        <f t="shared" si="4"/>
        <v>0.66542514840387501</v>
      </c>
      <c r="T18">
        <f t="shared" si="2"/>
        <v>0.66542514840387501</v>
      </c>
      <c r="U18">
        <f t="shared" si="5"/>
        <v>2.092207458691457</v>
      </c>
    </row>
    <row r="19" spans="5:21" x14ac:dyDescent="0.15">
      <c r="I19">
        <f>角色属性总表!C77</f>
        <v>80</v>
      </c>
      <c r="J19" s="26">
        <f>角色属性总表!D77</f>
        <v>1100</v>
      </c>
      <c r="M19">
        <v>9</v>
      </c>
      <c r="N19">
        <f>角色属性总表!K19</f>
        <v>153.21599999999998</v>
      </c>
      <c r="O19">
        <f t="shared" si="0"/>
        <v>138.7072</v>
      </c>
      <c r="P19">
        <f t="shared" si="1"/>
        <v>50</v>
      </c>
      <c r="Q19">
        <v>0</v>
      </c>
      <c r="R19">
        <f t="shared" si="3"/>
        <v>341.92319999999995</v>
      </c>
      <c r="S19">
        <f t="shared" si="4"/>
        <v>0.58093201609522727</v>
      </c>
      <c r="T19">
        <f t="shared" si="2"/>
        <v>0.58093201609522727</v>
      </c>
      <c r="U19">
        <f t="shared" si="5"/>
        <v>1.6703733687254549</v>
      </c>
    </row>
    <row r="20" spans="5:21" x14ac:dyDescent="0.15">
      <c r="I20">
        <f>角色属性总表!C78</f>
        <v>90</v>
      </c>
      <c r="J20" s="26">
        <f>角色属性总表!D78</f>
        <v>1300</v>
      </c>
      <c r="M20">
        <v>10</v>
      </c>
      <c r="N20">
        <f>角色属性总表!K20</f>
        <v>161.28</v>
      </c>
      <c r="O20">
        <f t="shared" si="0"/>
        <v>138.7072</v>
      </c>
      <c r="P20">
        <f t="shared" si="1"/>
        <v>100</v>
      </c>
      <c r="Q20">
        <v>0</v>
      </c>
      <c r="R20">
        <f t="shared" si="3"/>
        <v>399.98720000000003</v>
      </c>
      <c r="S20">
        <f t="shared" si="4"/>
        <v>0.57494452100144111</v>
      </c>
      <c r="T20">
        <f t="shared" si="2"/>
        <v>0.57494452100144111</v>
      </c>
      <c r="U20">
        <f t="shared" si="5"/>
        <v>1.6468438464767401</v>
      </c>
    </row>
    <row r="21" spans="5:21" x14ac:dyDescent="0.15">
      <c r="I21">
        <f>角色属性总表!C79</f>
        <v>100</v>
      </c>
      <c r="J21" s="26">
        <f>角色属性总表!D79</f>
        <v>1650</v>
      </c>
      <c r="M21">
        <v>11</v>
      </c>
      <c r="N21">
        <f>角色属性总表!K21</f>
        <v>169.34399999999999</v>
      </c>
      <c r="O21">
        <f t="shared" si="0"/>
        <v>138.7072</v>
      </c>
      <c r="P21">
        <f t="shared" si="1"/>
        <v>100</v>
      </c>
      <c r="Q21">
        <v>0</v>
      </c>
      <c r="R21">
        <f t="shared" si="3"/>
        <v>408.05119999999999</v>
      </c>
      <c r="S21">
        <f t="shared" si="4"/>
        <v>0.51519861035043957</v>
      </c>
      <c r="T21">
        <f t="shared" si="2"/>
        <v>0.51519861035043957</v>
      </c>
      <c r="U21">
        <f t="shared" si="5"/>
        <v>1.4438902506158167</v>
      </c>
    </row>
    <row r="22" spans="5:21" x14ac:dyDescent="0.15">
      <c r="I22">
        <f>角色属性总表!C80</f>
        <v>110</v>
      </c>
      <c r="J22" s="26">
        <f>角色属性总表!D80</f>
        <v>2000</v>
      </c>
      <c r="M22">
        <v>12</v>
      </c>
      <c r="N22">
        <f>角色属性总表!K22</f>
        <v>177.40800000000002</v>
      </c>
      <c r="O22">
        <f t="shared" si="0"/>
        <v>138.7072</v>
      </c>
      <c r="P22">
        <f t="shared" si="1"/>
        <v>100</v>
      </c>
      <c r="Q22">
        <v>0</v>
      </c>
      <c r="R22">
        <f t="shared" si="3"/>
        <v>416.11520000000002</v>
      </c>
      <c r="S22">
        <f t="shared" si="4"/>
        <v>0.46629169133021492</v>
      </c>
      <c r="T22">
        <f t="shared" si="2"/>
        <v>0.46629169133021492</v>
      </c>
      <c r="U22">
        <f t="shared" si="5"/>
        <v>1.311577857471772</v>
      </c>
    </row>
    <row r="23" spans="5:21" x14ac:dyDescent="0.15">
      <c r="M23">
        <v>13</v>
      </c>
      <c r="N23">
        <f>角色属性总表!K23</f>
        <v>185.47199999999998</v>
      </c>
      <c r="O23">
        <f t="shared" si="0"/>
        <v>138.7072</v>
      </c>
      <c r="P23">
        <f t="shared" si="1"/>
        <v>100</v>
      </c>
      <c r="Q23">
        <v>0</v>
      </c>
      <c r="R23">
        <f t="shared" si="3"/>
        <v>424.17919999999998</v>
      </c>
      <c r="S23">
        <f t="shared" si="4"/>
        <v>0.42560968094011542</v>
      </c>
      <c r="T23">
        <f t="shared" si="2"/>
        <v>0.42560968094011542</v>
      </c>
      <c r="U23">
        <f t="shared" si="5"/>
        <v>1.2186834923431562</v>
      </c>
    </row>
    <row r="24" spans="5:21" x14ac:dyDescent="0.15">
      <c r="M24">
        <v>14</v>
      </c>
      <c r="N24">
        <f>角色属性总表!K24</f>
        <v>193.536</v>
      </c>
      <c r="O24">
        <f t="shared" si="0"/>
        <v>138.7072</v>
      </c>
      <c r="P24">
        <f t="shared" si="1"/>
        <v>100</v>
      </c>
      <c r="Q24">
        <v>0</v>
      </c>
      <c r="R24">
        <f t="shared" si="3"/>
        <v>432.2432</v>
      </c>
      <c r="S24">
        <f t="shared" si="4"/>
        <v>0.39130195791525724</v>
      </c>
      <c r="T24">
        <f t="shared" si="2"/>
        <v>0.39130195791525724</v>
      </c>
      <c r="U24">
        <f t="shared" si="5"/>
        <v>1.1499954847933389</v>
      </c>
    </row>
    <row r="25" spans="5:21" x14ac:dyDescent="0.15">
      <c r="M25">
        <v>15</v>
      </c>
      <c r="N25">
        <f>角色属性总表!K25</f>
        <v>201.60000000000002</v>
      </c>
      <c r="O25">
        <f t="shared" si="0"/>
        <v>138.7072</v>
      </c>
      <c r="P25">
        <f t="shared" si="1"/>
        <v>100</v>
      </c>
      <c r="Q25">
        <v>0</v>
      </c>
      <c r="R25">
        <f t="shared" si="3"/>
        <v>440.30720000000002</v>
      </c>
      <c r="S25">
        <f t="shared" si="4"/>
        <v>0.36202455029775826</v>
      </c>
      <c r="T25">
        <f t="shared" si="2"/>
        <v>0.36202455029775826</v>
      </c>
      <c r="U25">
        <f t="shared" si="5"/>
        <v>1.0972209045453183</v>
      </c>
    </row>
    <row r="26" spans="5:21" x14ac:dyDescent="0.15">
      <c r="M26">
        <v>16</v>
      </c>
      <c r="N26">
        <f>角色属性总表!K26</f>
        <v>209.66400000000002</v>
      </c>
      <c r="O26">
        <f t="shared" si="0"/>
        <v>138.7072</v>
      </c>
      <c r="P26">
        <f t="shared" si="1"/>
        <v>100</v>
      </c>
      <c r="Q26">
        <v>0</v>
      </c>
      <c r="R26">
        <f t="shared" si="3"/>
        <v>448.37120000000004</v>
      </c>
      <c r="S26">
        <f t="shared" si="4"/>
        <v>0.33677974379780717</v>
      </c>
      <c r="T26">
        <f t="shared" si="2"/>
        <v>0.33677974379780717</v>
      </c>
      <c r="U26">
        <f t="shared" si="5"/>
        <v>1</v>
      </c>
    </row>
    <row r="27" spans="5:21" x14ac:dyDescent="0.15">
      <c r="M27">
        <v>17</v>
      </c>
      <c r="N27">
        <f>角色属性总表!K27</f>
        <v>217.72800000000001</v>
      </c>
      <c r="O27">
        <f t="shared" si="0"/>
        <v>138.7072</v>
      </c>
      <c r="P27">
        <f t="shared" si="1"/>
        <v>100</v>
      </c>
      <c r="Q27">
        <v>0</v>
      </c>
      <c r="R27">
        <f t="shared" si="3"/>
        <v>456.43520000000001</v>
      </c>
      <c r="S27">
        <f t="shared" si="4"/>
        <v>0.31481255937997565</v>
      </c>
      <c r="T27">
        <f t="shared" si="2"/>
        <v>0.31481255937997565</v>
      </c>
      <c r="U27">
        <f t="shared" si="5"/>
        <v>1</v>
      </c>
    </row>
    <row r="28" spans="5:21" x14ac:dyDescent="0.15">
      <c r="M28">
        <v>18</v>
      </c>
      <c r="N28">
        <f>角色属性总表!K28</f>
        <v>225.79199999999997</v>
      </c>
      <c r="O28">
        <f t="shared" si="0"/>
        <v>138.7072</v>
      </c>
      <c r="P28">
        <f t="shared" si="1"/>
        <v>100</v>
      </c>
      <c r="Q28">
        <v>0</v>
      </c>
      <c r="R28">
        <f t="shared" si="3"/>
        <v>464.49919999999997</v>
      </c>
      <c r="S28">
        <f t="shared" si="4"/>
        <v>0.29554200306456752</v>
      </c>
      <c r="T28">
        <f t="shared" si="2"/>
        <v>0.29554200306456752</v>
      </c>
      <c r="U28">
        <f t="shared" si="5"/>
        <v>1</v>
      </c>
    </row>
    <row r="29" spans="5:21" x14ac:dyDescent="0.15">
      <c r="M29">
        <v>19</v>
      </c>
      <c r="N29">
        <f>角色属性总表!K29</f>
        <v>233.85599999999999</v>
      </c>
      <c r="O29">
        <f t="shared" si="0"/>
        <v>138.7072</v>
      </c>
      <c r="P29">
        <f t="shared" si="1"/>
        <v>100</v>
      </c>
      <c r="Q29">
        <v>0</v>
      </c>
      <c r="R29">
        <f t="shared" si="3"/>
        <v>472.56319999999999</v>
      </c>
      <c r="S29">
        <f t="shared" si="4"/>
        <v>0.27851425335424496</v>
      </c>
      <c r="T29">
        <f t="shared" si="2"/>
        <v>0.27851425335424496</v>
      </c>
      <c r="U29">
        <f t="shared" si="5"/>
        <v>1</v>
      </c>
    </row>
    <row r="30" spans="5:21" x14ac:dyDescent="0.15">
      <c r="M30">
        <v>20</v>
      </c>
      <c r="N30">
        <f>角色属性总表!K30</f>
        <v>241.92000000000002</v>
      </c>
      <c r="O30">
        <f t="shared" si="0"/>
        <v>222.57599999999999</v>
      </c>
      <c r="P30">
        <f t="shared" si="1"/>
        <v>200</v>
      </c>
      <c r="Q30">
        <v>0</v>
      </c>
      <c r="R30">
        <f t="shared" si="3"/>
        <v>664.49599999999998</v>
      </c>
      <c r="S30">
        <f t="shared" si="4"/>
        <v>0.34842528326364952</v>
      </c>
      <c r="T30">
        <f t="shared" si="2"/>
        <v>0.34842528326364952</v>
      </c>
      <c r="U30">
        <f t="shared" si="5"/>
        <v>1</v>
      </c>
    </row>
    <row r="31" spans="5:21" x14ac:dyDescent="0.15">
      <c r="M31">
        <v>21</v>
      </c>
      <c r="N31">
        <f>角色属性总表!K31</f>
        <v>249.98400000000004</v>
      </c>
      <c r="O31">
        <f t="shared" si="0"/>
        <v>222.57599999999999</v>
      </c>
      <c r="P31">
        <f t="shared" si="1"/>
        <v>200</v>
      </c>
      <c r="Q31">
        <v>0</v>
      </c>
      <c r="R31">
        <f t="shared" si="3"/>
        <v>672.56000000000006</v>
      </c>
      <c r="S31">
        <f t="shared" si="4"/>
        <v>0.32961852115888168</v>
      </c>
      <c r="T31">
        <f t="shared" si="2"/>
        <v>0.32961852115888168</v>
      </c>
      <c r="U31">
        <f t="shared" si="5"/>
        <v>1</v>
      </c>
    </row>
    <row r="32" spans="5:21" x14ac:dyDescent="0.15">
      <c r="M32">
        <v>22</v>
      </c>
      <c r="N32">
        <f>角色属性总表!K32</f>
        <v>258.048</v>
      </c>
      <c r="O32">
        <f t="shared" si="0"/>
        <v>222.57599999999999</v>
      </c>
      <c r="P32">
        <f t="shared" si="1"/>
        <v>200</v>
      </c>
      <c r="Q32">
        <v>0</v>
      </c>
      <c r="R32">
        <f t="shared" si="3"/>
        <v>680.62400000000002</v>
      </c>
      <c r="S32">
        <f t="shared" si="4"/>
        <v>0.31269399194767988</v>
      </c>
      <c r="T32">
        <f t="shared" si="2"/>
        <v>0.31269399194767988</v>
      </c>
      <c r="U32">
        <f t="shared" si="5"/>
        <v>1</v>
      </c>
    </row>
    <row r="33" spans="13:21" x14ac:dyDescent="0.15">
      <c r="M33">
        <v>23</v>
      </c>
      <c r="N33">
        <f>角色属性总表!K33</f>
        <v>266.11199999999997</v>
      </c>
      <c r="O33">
        <f t="shared" si="0"/>
        <v>222.57599999999999</v>
      </c>
      <c r="P33">
        <f t="shared" si="1"/>
        <v>200</v>
      </c>
      <c r="Q33">
        <v>0</v>
      </c>
      <c r="R33">
        <f t="shared" si="3"/>
        <v>688.68799999999999</v>
      </c>
      <c r="S33">
        <f t="shared" si="4"/>
        <v>0.29739211725449793</v>
      </c>
      <c r="T33">
        <f t="shared" si="2"/>
        <v>0.29739211725449793</v>
      </c>
      <c r="U33">
        <f t="shared" si="5"/>
        <v>1</v>
      </c>
    </row>
    <row r="34" spans="13:21" x14ac:dyDescent="0.15">
      <c r="M34">
        <v>24</v>
      </c>
      <c r="N34">
        <f>角色属性总表!K34</f>
        <v>274.17599999999999</v>
      </c>
      <c r="O34">
        <f t="shared" si="0"/>
        <v>222.57599999999999</v>
      </c>
      <c r="P34">
        <f t="shared" si="1"/>
        <v>200</v>
      </c>
      <c r="Q34">
        <v>0</v>
      </c>
      <c r="R34">
        <f t="shared" si="3"/>
        <v>696.75199999999995</v>
      </c>
      <c r="S34">
        <f t="shared" si="4"/>
        <v>0.2834979812409279</v>
      </c>
      <c r="T34">
        <f t="shared" si="2"/>
        <v>0.2834979812409279</v>
      </c>
      <c r="U34">
        <f t="shared" si="5"/>
        <v>1</v>
      </c>
    </row>
    <row r="35" spans="13:21" x14ac:dyDescent="0.15">
      <c r="M35">
        <v>25</v>
      </c>
      <c r="N35">
        <f>角色属性总表!K35</f>
        <v>282.24</v>
      </c>
      <c r="O35">
        <f t="shared" si="0"/>
        <v>222.57599999999999</v>
      </c>
      <c r="P35">
        <f t="shared" si="1"/>
        <v>200</v>
      </c>
      <c r="Q35">
        <v>0</v>
      </c>
      <c r="R35">
        <f t="shared" si="3"/>
        <v>704.81600000000003</v>
      </c>
      <c r="S35">
        <f t="shared" si="4"/>
        <v>0.27083224459807997</v>
      </c>
      <c r="T35">
        <f t="shared" si="2"/>
        <v>0.27083224459807997</v>
      </c>
      <c r="U35">
        <f t="shared" si="5"/>
        <v>1</v>
      </c>
    </row>
    <row r="36" spans="13:21" x14ac:dyDescent="0.15">
      <c r="M36">
        <v>26</v>
      </c>
      <c r="N36">
        <f>角色属性总表!K36</f>
        <v>290.30400000000003</v>
      </c>
      <c r="O36">
        <f t="shared" si="0"/>
        <v>222.57599999999999</v>
      </c>
      <c r="P36">
        <f t="shared" si="1"/>
        <v>200</v>
      </c>
      <c r="Q36">
        <v>0</v>
      </c>
      <c r="R36">
        <f t="shared" si="3"/>
        <v>712.88</v>
      </c>
      <c r="S36">
        <f t="shared" si="4"/>
        <v>0.25924417086474877</v>
      </c>
      <c r="T36">
        <f t="shared" si="2"/>
        <v>0.25924417086474877</v>
      </c>
      <c r="U36">
        <f t="shared" si="5"/>
        <v>1</v>
      </c>
    </row>
    <row r="37" spans="13:21" x14ac:dyDescent="0.15">
      <c r="M37">
        <v>27</v>
      </c>
      <c r="N37">
        <f>角色属性总表!K37</f>
        <v>298.36799999999999</v>
      </c>
      <c r="O37">
        <f t="shared" si="0"/>
        <v>222.57599999999999</v>
      </c>
      <c r="P37">
        <f t="shared" si="1"/>
        <v>200</v>
      </c>
      <c r="Q37">
        <v>0</v>
      </c>
      <c r="R37">
        <f t="shared" si="3"/>
        <v>720.94399999999996</v>
      </c>
      <c r="S37">
        <f t="shared" si="4"/>
        <v>0.24860621695938032</v>
      </c>
      <c r="T37">
        <f t="shared" si="2"/>
        <v>0.24860621695938032</v>
      </c>
      <c r="U37">
        <f t="shared" si="5"/>
        <v>1</v>
      </c>
    </row>
    <row r="38" spans="13:21" x14ac:dyDescent="0.15">
      <c r="M38">
        <v>28</v>
      </c>
      <c r="N38">
        <f>角色属性总表!K38</f>
        <v>306.43199999999996</v>
      </c>
      <c r="O38">
        <f t="shared" si="0"/>
        <v>222.57599999999999</v>
      </c>
      <c r="P38">
        <f t="shared" si="1"/>
        <v>200</v>
      </c>
      <c r="Q38">
        <v>0</v>
      </c>
      <c r="R38">
        <f t="shared" si="3"/>
        <v>729.00799999999992</v>
      </c>
      <c r="S38">
        <f t="shared" si="4"/>
        <v>0.23880979584315942</v>
      </c>
      <c r="T38">
        <f t="shared" si="2"/>
        <v>0.23880979584315942</v>
      </c>
      <c r="U38">
        <f t="shared" si="5"/>
        <v>1</v>
      </c>
    </row>
    <row r="39" spans="13:21" x14ac:dyDescent="0.15">
      <c r="M39">
        <v>29</v>
      </c>
      <c r="N39">
        <f>角色属性总表!K39</f>
        <v>314.49599999999998</v>
      </c>
      <c r="O39">
        <f t="shared" si="0"/>
        <v>222.57599999999999</v>
      </c>
      <c r="P39">
        <f t="shared" si="1"/>
        <v>200</v>
      </c>
      <c r="Q39">
        <v>0</v>
      </c>
      <c r="R39">
        <f t="shared" si="3"/>
        <v>737.072</v>
      </c>
      <c r="S39">
        <f t="shared" si="4"/>
        <v>0.22976192716964977</v>
      </c>
      <c r="T39">
        <f t="shared" si="2"/>
        <v>0.22976192716964977</v>
      </c>
      <c r="U39">
        <f t="shared" si="5"/>
        <v>1</v>
      </c>
    </row>
    <row r="40" spans="13:21" x14ac:dyDescent="0.15">
      <c r="M40">
        <v>30</v>
      </c>
      <c r="N40">
        <f>角色属性总表!K40</f>
        <v>322.56</v>
      </c>
      <c r="O40">
        <f t="shared" si="0"/>
        <v>329.024</v>
      </c>
      <c r="P40">
        <f t="shared" si="1"/>
        <v>300</v>
      </c>
      <c r="Q40">
        <v>0</v>
      </c>
      <c r="R40">
        <f t="shared" si="3"/>
        <v>951.58400000000006</v>
      </c>
      <c r="S40">
        <f t="shared" si="4"/>
        <v>0.27352968023986668</v>
      </c>
      <c r="T40">
        <f t="shared" si="2"/>
        <v>0.27352968023986668</v>
      </c>
      <c r="U40">
        <f t="shared" si="5"/>
        <v>1</v>
      </c>
    </row>
    <row r="41" spans="13:21" x14ac:dyDescent="0.15">
      <c r="M41">
        <v>31</v>
      </c>
      <c r="N41">
        <f>角色属性总表!K41</f>
        <v>330.62400000000002</v>
      </c>
      <c r="O41">
        <f t="shared" si="0"/>
        <v>329.024</v>
      </c>
      <c r="P41">
        <f t="shared" si="1"/>
        <v>300</v>
      </c>
      <c r="Q41">
        <v>0</v>
      </c>
      <c r="R41">
        <f t="shared" si="3"/>
        <v>959.64800000000002</v>
      </c>
      <c r="S41">
        <f t="shared" si="4"/>
        <v>0.26355832741974872</v>
      </c>
      <c r="T41">
        <f t="shared" si="2"/>
        <v>0.26355832741974872</v>
      </c>
      <c r="U41">
        <f t="shared" si="5"/>
        <v>1</v>
      </c>
    </row>
    <row r="42" spans="13:21" x14ac:dyDescent="0.15">
      <c r="M42">
        <v>32</v>
      </c>
      <c r="N42">
        <f>角色属性总表!K42</f>
        <v>338.68799999999999</v>
      </c>
      <c r="O42">
        <f t="shared" si="0"/>
        <v>329.024</v>
      </c>
      <c r="P42">
        <f t="shared" si="1"/>
        <v>300</v>
      </c>
      <c r="Q42">
        <v>0</v>
      </c>
      <c r="R42">
        <f t="shared" si="3"/>
        <v>967.71199999999999</v>
      </c>
      <c r="S42">
        <f t="shared" si="4"/>
        <v>0.25427504827629227</v>
      </c>
      <c r="T42">
        <f t="shared" si="2"/>
        <v>0.25427504827629227</v>
      </c>
      <c r="U42">
        <f t="shared" si="5"/>
        <v>1</v>
      </c>
    </row>
    <row r="43" spans="13:21" x14ac:dyDescent="0.15">
      <c r="M43">
        <v>33</v>
      </c>
      <c r="N43">
        <f>角色属性总表!K43</f>
        <v>346.75200000000001</v>
      </c>
      <c r="O43">
        <f t="shared" ref="O43:O74" si="6">_xlfn.IFNA(VLOOKUP(M43,E:F,2,FALSE),O42)</f>
        <v>329.024</v>
      </c>
      <c r="P43">
        <f t="shared" ref="P43:P74" si="7">_xlfn.IFNA(VLOOKUP(M43,I:J,2,FALSE),P42)</f>
        <v>300</v>
      </c>
      <c r="Q43">
        <v>0</v>
      </c>
      <c r="R43">
        <f t="shared" si="3"/>
        <v>975.77600000000007</v>
      </c>
      <c r="S43">
        <f t="shared" si="4"/>
        <v>0.24561350572636684</v>
      </c>
      <c r="T43">
        <f t="shared" ref="T43:T74" si="8">IF(S43&gt;1,T$6,S43)</f>
        <v>0.24561350572636684</v>
      </c>
      <c r="U43">
        <f t="shared" si="5"/>
        <v>1</v>
      </c>
    </row>
    <row r="44" spans="13:21" x14ac:dyDescent="0.15">
      <c r="M44">
        <v>34</v>
      </c>
      <c r="N44">
        <f>角色属性总表!K44</f>
        <v>354.81600000000003</v>
      </c>
      <c r="O44">
        <f t="shared" si="6"/>
        <v>329.024</v>
      </c>
      <c r="P44">
        <f t="shared" si="7"/>
        <v>300</v>
      </c>
      <c r="Q44">
        <v>0</v>
      </c>
      <c r="R44">
        <f t="shared" si="3"/>
        <v>983.84</v>
      </c>
      <c r="S44">
        <f t="shared" si="4"/>
        <v>0.23751543954622556</v>
      </c>
      <c r="T44">
        <f t="shared" si="8"/>
        <v>0.23751543954622556</v>
      </c>
      <c r="U44">
        <f t="shared" si="5"/>
        <v>1</v>
      </c>
    </row>
    <row r="45" spans="13:21" x14ac:dyDescent="0.15">
      <c r="M45">
        <v>35</v>
      </c>
      <c r="N45">
        <f>角色属性总表!K45</f>
        <v>362.88</v>
      </c>
      <c r="O45">
        <f t="shared" si="6"/>
        <v>329.024</v>
      </c>
      <c r="P45">
        <f t="shared" si="7"/>
        <v>300</v>
      </c>
      <c r="Q45">
        <v>0</v>
      </c>
      <c r="R45">
        <f t="shared" si="3"/>
        <v>991.904</v>
      </c>
      <c r="S45">
        <f t="shared" si="4"/>
        <v>0.2299294905369666</v>
      </c>
      <c r="T45">
        <f t="shared" si="8"/>
        <v>0.2299294905369666</v>
      </c>
      <c r="U45">
        <f t="shared" si="5"/>
        <v>1</v>
      </c>
    </row>
    <row r="46" spans="13:21" x14ac:dyDescent="0.15">
      <c r="M46">
        <v>36</v>
      </c>
      <c r="N46">
        <f>角色属性总表!K46</f>
        <v>370.94399999999996</v>
      </c>
      <c r="O46">
        <f t="shared" si="6"/>
        <v>329.024</v>
      </c>
      <c r="P46">
        <f t="shared" si="7"/>
        <v>300</v>
      </c>
      <c r="Q46">
        <v>0</v>
      </c>
      <c r="R46">
        <f t="shared" si="3"/>
        <v>999.96799999999996</v>
      </c>
      <c r="S46">
        <f t="shared" si="4"/>
        <v>0.22281022236102255</v>
      </c>
      <c r="T46">
        <f t="shared" si="8"/>
        <v>0.22281022236102255</v>
      </c>
      <c r="U46">
        <f t="shared" si="5"/>
        <v>1</v>
      </c>
    </row>
    <row r="47" spans="13:21" x14ac:dyDescent="0.15">
      <c r="M47">
        <v>37</v>
      </c>
      <c r="N47">
        <f>角色属性总表!K47</f>
        <v>379.00799999999998</v>
      </c>
      <c r="O47">
        <f t="shared" si="6"/>
        <v>329.024</v>
      </c>
      <c r="P47">
        <f t="shared" si="7"/>
        <v>300</v>
      </c>
      <c r="Q47">
        <v>0</v>
      </c>
      <c r="R47">
        <f t="shared" si="3"/>
        <v>1008.0319999999999</v>
      </c>
      <c r="S47">
        <f t="shared" si="4"/>
        <v>0.21611730359418677</v>
      </c>
      <c r="T47">
        <f t="shared" si="8"/>
        <v>0.21611730359418677</v>
      </c>
      <c r="U47">
        <f t="shared" si="5"/>
        <v>1</v>
      </c>
    </row>
    <row r="48" spans="13:21" x14ac:dyDescent="0.15">
      <c r="M48">
        <v>38</v>
      </c>
      <c r="N48">
        <f>角色属性总表!K48</f>
        <v>387.072</v>
      </c>
      <c r="O48">
        <f t="shared" si="6"/>
        <v>329.024</v>
      </c>
      <c r="P48">
        <f t="shared" si="7"/>
        <v>300</v>
      </c>
      <c r="Q48">
        <v>0</v>
      </c>
      <c r="R48">
        <f t="shared" si="3"/>
        <v>1016.096</v>
      </c>
      <c r="S48">
        <f t="shared" si="4"/>
        <v>0.20981482039588531</v>
      </c>
      <c r="T48">
        <f t="shared" si="8"/>
        <v>0.20981482039588531</v>
      </c>
      <c r="U48">
        <f t="shared" si="5"/>
        <v>1</v>
      </c>
    </row>
    <row r="49" spans="13:21" x14ac:dyDescent="0.15">
      <c r="M49">
        <v>39</v>
      </c>
      <c r="N49">
        <f>角色属性总表!K49</f>
        <v>395.13600000000008</v>
      </c>
      <c r="O49">
        <f t="shared" si="6"/>
        <v>329.024</v>
      </c>
      <c r="P49">
        <f t="shared" si="7"/>
        <v>300</v>
      </c>
      <c r="Q49">
        <v>0</v>
      </c>
      <c r="R49">
        <f t="shared" si="3"/>
        <v>1024.1600000000001</v>
      </c>
      <c r="S49">
        <f t="shared" si="4"/>
        <v>0.20387069625792881</v>
      </c>
      <c r="T49">
        <f t="shared" si="8"/>
        <v>0.20387069625792881</v>
      </c>
      <c r="U49">
        <f t="shared" si="5"/>
        <v>1</v>
      </c>
    </row>
    <row r="50" spans="13:21" x14ac:dyDescent="0.15">
      <c r="M50">
        <v>40</v>
      </c>
      <c r="N50">
        <f>角色属性总表!K50</f>
        <v>403.20000000000005</v>
      </c>
      <c r="O50">
        <f t="shared" si="6"/>
        <v>545.952</v>
      </c>
      <c r="P50">
        <f t="shared" si="7"/>
        <v>400</v>
      </c>
      <c r="Q50">
        <v>0</v>
      </c>
      <c r="R50">
        <f t="shared" si="3"/>
        <v>1349.152</v>
      </c>
      <c r="S50">
        <f t="shared" si="4"/>
        <v>0.24952142795984261</v>
      </c>
      <c r="T50">
        <f t="shared" si="8"/>
        <v>0.24952142795984261</v>
      </c>
      <c r="U50">
        <f t="shared" si="5"/>
        <v>1</v>
      </c>
    </row>
    <row r="51" spans="13:21" x14ac:dyDescent="0.15">
      <c r="M51">
        <v>41</v>
      </c>
      <c r="N51">
        <f>角色属性总表!K51</f>
        <v>411.26400000000001</v>
      </c>
      <c r="O51">
        <f t="shared" si="6"/>
        <v>545.952</v>
      </c>
      <c r="P51">
        <f t="shared" si="7"/>
        <v>400</v>
      </c>
      <c r="Q51">
        <v>0</v>
      </c>
      <c r="R51">
        <f t="shared" si="3"/>
        <v>1357.2159999999999</v>
      </c>
      <c r="S51">
        <f t="shared" si="4"/>
        <v>0.24259618672058281</v>
      </c>
      <c r="T51">
        <f t="shared" si="8"/>
        <v>0.24259618672058281</v>
      </c>
      <c r="U51">
        <f t="shared" si="5"/>
        <v>1</v>
      </c>
    </row>
    <row r="52" spans="13:21" x14ac:dyDescent="0.15">
      <c r="M52">
        <v>42</v>
      </c>
      <c r="N52">
        <f>角色属性总表!K52</f>
        <v>419.32800000000003</v>
      </c>
      <c r="O52">
        <f t="shared" si="6"/>
        <v>545.952</v>
      </c>
      <c r="P52">
        <f t="shared" si="7"/>
        <v>400</v>
      </c>
      <c r="Q52">
        <v>0</v>
      </c>
      <c r="R52">
        <f t="shared" si="3"/>
        <v>1365.28</v>
      </c>
      <c r="S52">
        <f t="shared" si="4"/>
        <v>0.23603436266004518</v>
      </c>
      <c r="T52">
        <f t="shared" si="8"/>
        <v>0.23603436266004518</v>
      </c>
      <c r="U52">
        <f t="shared" si="5"/>
        <v>1</v>
      </c>
    </row>
    <row r="53" spans="13:21" x14ac:dyDescent="0.15">
      <c r="M53">
        <v>43</v>
      </c>
      <c r="N53">
        <f>角色属性总表!K53</f>
        <v>427.392</v>
      </c>
      <c r="O53">
        <f t="shared" si="6"/>
        <v>545.952</v>
      </c>
      <c r="P53">
        <f t="shared" si="7"/>
        <v>400</v>
      </c>
      <c r="Q53">
        <v>0</v>
      </c>
      <c r="R53">
        <f t="shared" si="3"/>
        <v>1373.3440000000001</v>
      </c>
      <c r="S53">
        <f t="shared" si="4"/>
        <v>0.22980916398509768</v>
      </c>
      <c r="T53">
        <f t="shared" si="8"/>
        <v>0.22980916398509768</v>
      </c>
      <c r="U53">
        <f t="shared" si="5"/>
        <v>1</v>
      </c>
    </row>
    <row r="54" spans="13:21" x14ac:dyDescent="0.15">
      <c r="M54">
        <v>44</v>
      </c>
      <c r="N54">
        <f>角色属性总表!K54</f>
        <v>435.45600000000002</v>
      </c>
      <c r="O54">
        <f t="shared" si="6"/>
        <v>545.952</v>
      </c>
      <c r="P54">
        <f t="shared" si="7"/>
        <v>400</v>
      </c>
      <c r="Q54">
        <v>0</v>
      </c>
      <c r="R54">
        <f t="shared" si="3"/>
        <v>1381.4079999999999</v>
      </c>
      <c r="S54">
        <f t="shared" si="4"/>
        <v>0.22389630875802852</v>
      </c>
      <c r="T54">
        <f t="shared" si="8"/>
        <v>0.22389630875802852</v>
      </c>
      <c r="U54">
        <f t="shared" si="5"/>
        <v>1</v>
      </c>
    </row>
    <row r="55" spans="13:21" x14ac:dyDescent="0.15">
      <c r="M55">
        <v>45</v>
      </c>
      <c r="N55">
        <f>角色属性总表!K55</f>
        <v>443.52</v>
      </c>
      <c r="O55">
        <f t="shared" si="6"/>
        <v>545.952</v>
      </c>
      <c r="P55">
        <f t="shared" si="7"/>
        <v>400</v>
      </c>
      <c r="Q55">
        <v>0</v>
      </c>
      <c r="R55">
        <f t="shared" si="3"/>
        <v>1389.472</v>
      </c>
      <c r="S55">
        <f t="shared" si="4"/>
        <v>0.21827374201870506</v>
      </c>
      <c r="T55">
        <f t="shared" si="8"/>
        <v>0.21827374201870506</v>
      </c>
      <c r="U55">
        <f t="shared" si="5"/>
        <v>1</v>
      </c>
    </row>
    <row r="56" spans="13:21" x14ac:dyDescent="0.15">
      <c r="M56">
        <v>46</v>
      </c>
      <c r="N56">
        <f>角色属性总表!K56</f>
        <v>451.58399999999995</v>
      </c>
      <c r="O56">
        <f t="shared" si="6"/>
        <v>545.952</v>
      </c>
      <c r="P56">
        <f t="shared" si="7"/>
        <v>400</v>
      </c>
      <c r="Q56">
        <v>0</v>
      </c>
      <c r="R56">
        <f t="shared" si="3"/>
        <v>1397.5360000000001</v>
      </c>
      <c r="S56">
        <f t="shared" si="4"/>
        <v>0.2129213899456332</v>
      </c>
      <c r="T56">
        <f t="shared" si="8"/>
        <v>0.2129213899456332</v>
      </c>
      <c r="U56">
        <f t="shared" si="5"/>
        <v>1</v>
      </c>
    </row>
    <row r="57" spans="13:21" x14ac:dyDescent="0.15">
      <c r="M57">
        <v>47</v>
      </c>
      <c r="N57">
        <f>角色属性总表!K57</f>
        <v>459.64800000000002</v>
      </c>
      <c r="O57">
        <f t="shared" si="6"/>
        <v>545.952</v>
      </c>
      <c r="P57">
        <f t="shared" si="7"/>
        <v>400</v>
      </c>
      <c r="Q57">
        <v>0</v>
      </c>
      <c r="R57">
        <f t="shared" si="3"/>
        <v>1405.6</v>
      </c>
      <c r="S57">
        <f t="shared" si="4"/>
        <v>0.20782094555773656</v>
      </c>
      <c r="T57">
        <f t="shared" si="8"/>
        <v>0.20782094555773656</v>
      </c>
      <c r="U57">
        <f t="shared" si="5"/>
        <v>1</v>
      </c>
    </row>
    <row r="58" spans="13:21" x14ac:dyDescent="0.15">
      <c r="M58">
        <v>48</v>
      </c>
      <c r="N58">
        <f>角色属性总表!K58</f>
        <v>467.71199999999999</v>
      </c>
      <c r="O58">
        <f t="shared" si="6"/>
        <v>545.952</v>
      </c>
      <c r="P58">
        <f t="shared" si="7"/>
        <v>400</v>
      </c>
      <c r="Q58">
        <v>0</v>
      </c>
      <c r="R58">
        <f t="shared" si="3"/>
        <v>1413.664</v>
      </c>
      <c r="S58">
        <f t="shared" si="4"/>
        <v>0.20295568136743061</v>
      </c>
      <c r="T58">
        <f t="shared" si="8"/>
        <v>0.20295568136743061</v>
      </c>
      <c r="U58">
        <f t="shared" si="5"/>
        <v>1</v>
      </c>
    </row>
    <row r="59" spans="13:21" x14ac:dyDescent="0.15">
      <c r="M59">
        <v>49</v>
      </c>
      <c r="N59">
        <f>角色属性总表!K59</f>
        <v>475.77600000000007</v>
      </c>
      <c r="O59">
        <f t="shared" si="6"/>
        <v>545.952</v>
      </c>
      <c r="P59">
        <f t="shared" si="7"/>
        <v>400</v>
      </c>
      <c r="Q59">
        <v>0</v>
      </c>
      <c r="R59">
        <f t="shared" si="3"/>
        <v>1421.7280000000001</v>
      </c>
      <c r="S59">
        <f t="shared" si="4"/>
        <v>0.19831028513938273</v>
      </c>
      <c r="T59">
        <f t="shared" si="8"/>
        <v>0.19831028513938273</v>
      </c>
      <c r="U59">
        <f t="shared" si="5"/>
        <v>1</v>
      </c>
    </row>
    <row r="60" spans="13:21" x14ac:dyDescent="0.15">
      <c r="M60">
        <v>50</v>
      </c>
      <c r="N60">
        <f>角色属性总表!K60</f>
        <v>483.84000000000003</v>
      </c>
      <c r="O60">
        <f t="shared" si="6"/>
        <v>762.87999999999988</v>
      </c>
      <c r="P60">
        <f t="shared" si="7"/>
        <v>500</v>
      </c>
      <c r="Q60">
        <v>0</v>
      </c>
      <c r="R60">
        <f t="shared" si="3"/>
        <v>1746.7199999999998</v>
      </c>
      <c r="S60">
        <f t="shared" si="4"/>
        <v>0.22985944675848374</v>
      </c>
      <c r="T60">
        <f t="shared" si="8"/>
        <v>0.22985944675848374</v>
      </c>
      <c r="U60">
        <f t="shared" si="5"/>
        <v>1</v>
      </c>
    </row>
    <row r="61" spans="13:21" x14ac:dyDescent="0.15">
      <c r="M61">
        <v>51</v>
      </c>
      <c r="N61">
        <f>角色属性总表!K61</f>
        <v>491.904</v>
      </c>
      <c r="O61">
        <f t="shared" si="6"/>
        <v>762.87999999999988</v>
      </c>
      <c r="P61">
        <f t="shared" si="7"/>
        <v>500</v>
      </c>
      <c r="Q61">
        <v>0</v>
      </c>
      <c r="R61">
        <f t="shared" si="3"/>
        <v>1754.7839999999999</v>
      </c>
      <c r="S61">
        <f t="shared" si="4"/>
        <v>0.22471308870582235</v>
      </c>
      <c r="T61">
        <f t="shared" si="8"/>
        <v>0.22471308870582235</v>
      </c>
      <c r="U61">
        <f t="shared" si="5"/>
        <v>1</v>
      </c>
    </row>
    <row r="62" spans="13:21" x14ac:dyDescent="0.15">
      <c r="M62">
        <v>52</v>
      </c>
      <c r="N62">
        <f>角色属性总表!K62</f>
        <v>499.96800000000007</v>
      </c>
      <c r="O62">
        <f t="shared" si="6"/>
        <v>762.87999999999988</v>
      </c>
      <c r="P62">
        <f t="shared" si="7"/>
        <v>500</v>
      </c>
      <c r="Q62">
        <v>0</v>
      </c>
      <c r="R62">
        <f t="shared" si="3"/>
        <v>1762.848</v>
      </c>
      <c r="S62">
        <f t="shared" si="4"/>
        <v>0.21978456675737468</v>
      </c>
      <c r="T62">
        <f t="shared" si="8"/>
        <v>0.21978456675737468</v>
      </c>
      <c r="U62">
        <f t="shared" si="5"/>
        <v>1</v>
      </c>
    </row>
    <row r="63" spans="13:21" x14ac:dyDescent="0.15">
      <c r="M63">
        <v>53</v>
      </c>
      <c r="N63">
        <f>角色属性总表!K63</f>
        <v>508.03199999999993</v>
      </c>
      <c r="O63">
        <f t="shared" si="6"/>
        <v>762.87999999999988</v>
      </c>
      <c r="P63">
        <f t="shared" si="7"/>
        <v>500</v>
      </c>
      <c r="Q63">
        <v>0</v>
      </c>
      <c r="R63">
        <f t="shared" si="3"/>
        <v>1770.9119999999998</v>
      </c>
      <c r="S63">
        <f t="shared" si="4"/>
        <v>0.2150608819372839</v>
      </c>
      <c r="T63">
        <f t="shared" si="8"/>
        <v>0.2150608819372839</v>
      </c>
      <c r="U63">
        <f t="shared" si="5"/>
        <v>1</v>
      </c>
    </row>
    <row r="64" spans="13:21" x14ac:dyDescent="0.15">
      <c r="M64">
        <v>54</v>
      </c>
      <c r="N64">
        <f>角色属性总表!K64</f>
        <v>516.096</v>
      </c>
      <c r="O64">
        <f t="shared" si="6"/>
        <v>762.87999999999988</v>
      </c>
      <c r="P64">
        <f t="shared" si="7"/>
        <v>500</v>
      </c>
      <c r="Q64">
        <v>0</v>
      </c>
      <c r="R64">
        <f t="shared" si="3"/>
        <v>1778.9759999999999</v>
      </c>
      <c r="S64">
        <f t="shared" si="4"/>
        <v>0.21053002481155456</v>
      </c>
      <c r="T64">
        <f t="shared" si="8"/>
        <v>0.21053002481155456</v>
      </c>
      <c r="U64">
        <f t="shared" si="5"/>
        <v>1</v>
      </c>
    </row>
    <row r="65" spans="13:21" x14ac:dyDescent="0.15">
      <c r="M65">
        <v>55</v>
      </c>
      <c r="N65">
        <f>角色属性总表!K65</f>
        <v>524.16</v>
      </c>
      <c r="O65">
        <f t="shared" si="6"/>
        <v>762.87999999999988</v>
      </c>
      <c r="P65">
        <f t="shared" si="7"/>
        <v>500</v>
      </c>
      <c r="Q65">
        <v>0</v>
      </c>
      <c r="R65">
        <f t="shared" si="3"/>
        <v>1787.04</v>
      </c>
      <c r="S65">
        <f t="shared" si="4"/>
        <v>0.20618088450391414</v>
      </c>
      <c r="T65">
        <f t="shared" si="8"/>
        <v>0.20618088450391414</v>
      </c>
      <c r="U65">
        <f t="shared" si="5"/>
        <v>1</v>
      </c>
    </row>
    <row r="66" spans="13:21" x14ac:dyDescent="0.15">
      <c r="M66">
        <v>56</v>
      </c>
      <c r="N66">
        <f>角色属性总表!K66</f>
        <v>532.22399999999993</v>
      </c>
      <c r="O66">
        <f t="shared" si="6"/>
        <v>762.87999999999988</v>
      </c>
      <c r="P66">
        <f t="shared" si="7"/>
        <v>500</v>
      </c>
      <c r="Q66">
        <v>0</v>
      </c>
      <c r="R66">
        <f t="shared" si="3"/>
        <v>1795.1039999999998</v>
      </c>
      <c r="S66">
        <f t="shared" si="4"/>
        <v>0.20200316746782201</v>
      </c>
      <c r="T66">
        <f t="shared" si="8"/>
        <v>0.20200316746782201</v>
      </c>
      <c r="U66">
        <f t="shared" si="5"/>
        <v>1</v>
      </c>
    </row>
    <row r="67" spans="13:21" x14ac:dyDescent="0.15">
      <c r="M67">
        <v>57</v>
      </c>
      <c r="N67">
        <f>角色属性总表!K67</f>
        <v>540.28800000000012</v>
      </c>
      <c r="O67">
        <f t="shared" si="6"/>
        <v>762.87999999999988</v>
      </c>
      <c r="P67">
        <f t="shared" si="7"/>
        <v>500</v>
      </c>
      <c r="Q67">
        <v>0</v>
      </c>
      <c r="R67">
        <f t="shared" si="3"/>
        <v>1803.1680000000001</v>
      </c>
      <c r="S67">
        <f t="shared" si="4"/>
        <v>0.19798732482414744</v>
      </c>
      <c r="T67">
        <f t="shared" si="8"/>
        <v>0.19798732482414744</v>
      </c>
      <c r="U67">
        <f t="shared" si="5"/>
        <v>1</v>
      </c>
    </row>
    <row r="68" spans="13:21" x14ac:dyDescent="0.15">
      <c r="M68">
        <v>58</v>
      </c>
      <c r="N68">
        <f>角色属性总表!K68</f>
        <v>548.35199999999998</v>
      </c>
      <c r="O68">
        <f t="shared" si="6"/>
        <v>762.87999999999988</v>
      </c>
      <c r="P68">
        <f t="shared" si="7"/>
        <v>500</v>
      </c>
      <c r="Q68">
        <v>0</v>
      </c>
      <c r="R68">
        <f t="shared" si="3"/>
        <v>1811.232</v>
      </c>
      <c r="S68">
        <f t="shared" si="4"/>
        <v>0.19412448723637021</v>
      </c>
      <c r="T68">
        <f t="shared" si="8"/>
        <v>0.19412448723637021</v>
      </c>
      <c r="U68">
        <f t="shared" si="5"/>
        <v>1</v>
      </c>
    </row>
    <row r="69" spans="13:21" x14ac:dyDescent="0.15">
      <c r="M69">
        <v>59</v>
      </c>
      <c r="N69">
        <f>角色属性总表!K69</f>
        <v>556.41600000000005</v>
      </c>
      <c r="O69">
        <f t="shared" si="6"/>
        <v>762.87999999999988</v>
      </c>
      <c r="P69">
        <f t="shared" si="7"/>
        <v>500</v>
      </c>
      <c r="Q69">
        <v>0</v>
      </c>
      <c r="R69">
        <f t="shared" si="3"/>
        <v>1819.2959999999998</v>
      </c>
      <c r="S69">
        <f t="shared" si="4"/>
        <v>0.19040640643310433</v>
      </c>
      <c r="T69">
        <f t="shared" si="8"/>
        <v>0.19040640643310433</v>
      </c>
      <c r="U69">
        <f t="shared" si="5"/>
        <v>1</v>
      </c>
    </row>
    <row r="70" spans="13:21" x14ac:dyDescent="0.15">
      <c r="M70">
        <v>60</v>
      </c>
      <c r="N70">
        <f>角色属性总表!K70</f>
        <v>564.48</v>
      </c>
      <c r="O70">
        <f t="shared" si="6"/>
        <v>1003.9999999999997</v>
      </c>
      <c r="P70">
        <f t="shared" si="7"/>
        <v>700</v>
      </c>
      <c r="Q70">
        <v>0</v>
      </c>
      <c r="R70">
        <f t="shared" si="3"/>
        <v>2268.4799999999996</v>
      </c>
      <c r="S70">
        <f t="shared" si="4"/>
        <v>0.22409607598345022</v>
      </c>
      <c r="T70">
        <f t="shared" si="8"/>
        <v>0.22409607598345022</v>
      </c>
      <c r="U70">
        <f t="shared" si="5"/>
        <v>1</v>
      </c>
    </row>
    <row r="71" spans="13:21" x14ac:dyDescent="0.15">
      <c r="M71">
        <v>61</v>
      </c>
      <c r="N71">
        <f>角色属性总表!K71</f>
        <v>572.54399999999998</v>
      </c>
      <c r="O71">
        <f t="shared" si="6"/>
        <v>1003.9999999999997</v>
      </c>
      <c r="P71">
        <f t="shared" si="7"/>
        <v>700</v>
      </c>
      <c r="Q71">
        <v>0</v>
      </c>
      <c r="R71">
        <f t="shared" si="3"/>
        <v>2276.5439999999999</v>
      </c>
      <c r="S71">
        <f t="shared" si="4"/>
        <v>0.2198775116576045</v>
      </c>
      <c r="T71">
        <f t="shared" si="8"/>
        <v>0.2198775116576045</v>
      </c>
      <c r="U71">
        <f t="shared" si="5"/>
        <v>1</v>
      </c>
    </row>
    <row r="72" spans="13:21" x14ac:dyDescent="0.15">
      <c r="M72">
        <v>62</v>
      </c>
      <c r="N72">
        <f>角色属性总表!K72</f>
        <v>580.60800000000006</v>
      </c>
      <c r="O72">
        <f t="shared" si="6"/>
        <v>1003.9999999999997</v>
      </c>
      <c r="P72">
        <f t="shared" si="7"/>
        <v>700</v>
      </c>
      <c r="Q72">
        <v>0</v>
      </c>
      <c r="R72">
        <f t="shared" si="3"/>
        <v>2284.6079999999997</v>
      </c>
      <c r="S72">
        <f t="shared" si="4"/>
        <v>0.21580808168274684</v>
      </c>
      <c r="T72">
        <f t="shared" si="8"/>
        <v>0.21580808168274684</v>
      </c>
      <c r="U72">
        <f t="shared" si="5"/>
        <v>1</v>
      </c>
    </row>
    <row r="73" spans="13:21" x14ac:dyDescent="0.15">
      <c r="M73">
        <v>63</v>
      </c>
      <c r="N73">
        <f>角色属性总表!K73</f>
        <v>588.67200000000003</v>
      </c>
      <c r="O73">
        <f t="shared" si="6"/>
        <v>1003.9999999999997</v>
      </c>
      <c r="P73">
        <f t="shared" si="7"/>
        <v>700</v>
      </c>
      <c r="Q73">
        <v>0</v>
      </c>
      <c r="R73">
        <f t="shared" si="3"/>
        <v>2292.6719999999996</v>
      </c>
      <c r="S73">
        <f t="shared" si="4"/>
        <v>0.2118803426217572</v>
      </c>
      <c r="T73">
        <f t="shared" si="8"/>
        <v>0.2118803426217572</v>
      </c>
      <c r="U73">
        <f t="shared" si="5"/>
        <v>1</v>
      </c>
    </row>
    <row r="74" spans="13:21" x14ac:dyDescent="0.15">
      <c r="M74">
        <v>64</v>
      </c>
      <c r="N74">
        <f>角色属性总表!K74</f>
        <v>596.73599999999999</v>
      </c>
      <c r="O74">
        <f t="shared" si="6"/>
        <v>1003.9999999999997</v>
      </c>
      <c r="P74">
        <f t="shared" si="7"/>
        <v>700</v>
      </c>
      <c r="Q74">
        <v>0</v>
      </c>
      <c r="R74">
        <f t="shared" si="3"/>
        <v>2300.7359999999999</v>
      </c>
      <c r="S74">
        <f t="shared" si="4"/>
        <v>0.20808732617423559</v>
      </c>
      <c r="T74">
        <f t="shared" si="8"/>
        <v>0.20808732617423559</v>
      </c>
      <c r="U74">
        <f t="shared" si="5"/>
        <v>1</v>
      </c>
    </row>
    <row r="75" spans="13:21" x14ac:dyDescent="0.15">
      <c r="M75">
        <v>65</v>
      </c>
      <c r="N75">
        <f>角色属性总表!K75</f>
        <v>604.79999999999995</v>
      </c>
      <c r="O75">
        <f t="shared" ref="O75:O106" si="9">_xlfn.IFNA(VLOOKUP(M75,E:F,2,FALSE),O74)</f>
        <v>1003.9999999999997</v>
      </c>
      <c r="P75">
        <f t="shared" ref="P75:P106" si="10">_xlfn.IFNA(VLOOKUP(M75,I:J,2,FALSE),P74)</f>
        <v>700</v>
      </c>
      <c r="Q75">
        <v>0</v>
      </c>
      <c r="R75">
        <f t="shared" si="3"/>
        <v>2308.7999999999997</v>
      </c>
      <c r="S75">
        <f t="shared" si="4"/>
        <v>0.20442250244101168</v>
      </c>
      <c r="T75">
        <f t="shared" ref="T75:T106" si="11">IF(S75&gt;1,T$6,S75)</f>
        <v>0.20442250244101168</v>
      </c>
      <c r="U75">
        <f t="shared" si="5"/>
        <v>1</v>
      </c>
    </row>
    <row r="76" spans="13:21" x14ac:dyDescent="0.15">
      <c r="M76">
        <v>66</v>
      </c>
      <c r="N76">
        <f>角色属性总表!K76</f>
        <v>612.86399999999992</v>
      </c>
      <c r="O76">
        <f t="shared" si="9"/>
        <v>1003.9999999999997</v>
      </c>
      <c r="P76">
        <f t="shared" si="10"/>
        <v>700</v>
      </c>
      <c r="Q76">
        <v>0</v>
      </c>
      <c r="R76">
        <f t="shared" ref="R76:R139" si="12">SUM(N76:Q76)</f>
        <v>2316.8639999999996</v>
      </c>
      <c r="S76">
        <f t="shared" ref="S76:S139" si="13">R76*SQRT(M76*100)/(R76*M76+M76*M76*180)</f>
        <v>0.20087974651045523</v>
      </c>
      <c r="T76">
        <f t="shared" si="11"/>
        <v>0.20087974651045523</v>
      </c>
      <c r="U76">
        <f t="shared" ref="U76:U139" si="14">IF(T76&gt;U$8,(1-U$6)/(1-T76),1)</f>
        <v>1</v>
      </c>
    </row>
    <row r="77" spans="13:21" x14ac:dyDescent="0.15">
      <c r="M77">
        <v>67</v>
      </c>
      <c r="N77">
        <f>角色属性总表!K77</f>
        <v>620.92800000000011</v>
      </c>
      <c r="O77">
        <f t="shared" si="9"/>
        <v>1003.9999999999997</v>
      </c>
      <c r="P77">
        <f t="shared" si="10"/>
        <v>700</v>
      </c>
      <c r="Q77">
        <v>0</v>
      </c>
      <c r="R77">
        <f t="shared" si="12"/>
        <v>2324.9279999999999</v>
      </c>
      <c r="S77">
        <f t="shared" si="13"/>
        <v>0.19745330802379821</v>
      </c>
      <c r="T77">
        <f t="shared" si="11"/>
        <v>0.19745330802379821</v>
      </c>
      <c r="U77">
        <f t="shared" si="14"/>
        <v>1</v>
      </c>
    </row>
    <row r="78" spans="13:21" x14ac:dyDescent="0.15">
      <c r="M78">
        <v>68</v>
      </c>
      <c r="N78">
        <f>角色属性总表!K78</f>
        <v>628.99199999999996</v>
      </c>
      <c r="O78">
        <f t="shared" si="9"/>
        <v>1003.9999999999997</v>
      </c>
      <c r="P78">
        <f t="shared" si="10"/>
        <v>700</v>
      </c>
      <c r="Q78">
        <v>0</v>
      </c>
      <c r="R78">
        <f t="shared" si="12"/>
        <v>2332.9919999999997</v>
      </c>
      <c r="S78">
        <f t="shared" si="13"/>
        <v>0.19413778341632401</v>
      </c>
      <c r="T78">
        <f t="shared" si="11"/>
        <v>0.19413778341632401</v>
      </c>
      <c r="U78">
        <f t="shared" si="14"/>
        <v>1</v>
      </c>
    </row>
    <row r="79" spans="13:21" x14ac:dyDescent="0.15">
      <c r="M79">
        <v>69</v>
      </c>
      <c r="N79">
        <f>角色属性总表!K79</f>
        <v>637.05600000000004</v>
      </c>
      <c r="O79">
        <f t="shared" si="9"/>
        <v>1003.9999999999997</v>
      </c>
      <c r="P79">
        <f t="shared" si="10"/>
        <v>700</v>
      </c>
      <c r="Q79">
        <v>0</v>
      </c>
      <c r="R79">
        <f t="shared" si="12"/>
        <v>2341.0559999999996</v>
      </c>
      <c r="S79">
        <f t="shared" si="13"/>
        <v>0.19092809056585008</v>
      </c>
      <c r="T79">
        <f t="shared" si="11"/>
        <v>0.19092809056585008</v>
      </c>
      <c r="U79">
        <f t="shared" si="14"/>
        <v>1</v>
      </c>
    </row>
    <row r="80" spans="13:21" x14ac:dyDescent="0.15">
      <c r="M80">
        <v>70</v>
      </c>
      <c r="N80">
        <f>角色属性总表!K80</f>
        <v>645.12</v>
      </c>
      <c r="O80">
        <f t="shared" si="9"/>
        <v>1245.1200000000001</v>
      </c>
      <c r="P80">
        <f t="shared" si="10"/>
        <v>900</v>
      </c>
      <c r="Q80">
        <v>0</v>
      </c>
      <c r="R80">
        <f t="shared" si="12"/>
        <v>2790.2400000000002</v>
      </c>
      <c r="S80">
        <f t="shared" si="13"/>
        <v>0.21669413049498895</v>
      </c>
      <c r="T80">
        <f t="shared" si="11"/>
        <v>0.21669413049498895</v>
      </c>
      <c r="U80">
        <f t="shared" si="14"/>
        <v>1</v>
      </c>
    </row>
    <row r="81" spans="13:21" x14ac:dyDescent="0.15">
      <c r="M81">
        <v>71</v>
      </c>
      <c r="N81">
        <f>角色属性总表!K81</f>
        <v>653.18399999999997</v>
      </c>
      <c r="O81">
        <f t="shared" si="9"/>
        <v>1245.1200000000001</v>
      </c>
      <c r="P81">
        <f t="shared" si="10"/>
        <v>900</v>
      </c>
      <c r="Q81">
        <v>0</v>
      </c>
      <c r="R81">
        <f t="shared" si="12"/>
        <v>2798.3040000000001</v>
      </c>
      <c r="S81">
        <f t="shared" si="13"/>
        <v>0.21317955158985807</v>
      </c>
      <c r="T81">
        <f t="shared" si="11"/>
        <v>0.21317955158985807</v>
      </c>
      <c r="U81">
        <f t="shared" si="14"/>
        <v>1</v>
      </c>
    </row>
    <row r="82" spans="13:21" x14ac:dyDescent="0.15">
      <c r="M82">
        <v>72</v>
      </c>
      <c r="N82">
        <f>角色属性总表!K82</f>
        <v>661.24800000000005</v>
      </c>
      <c r="O82">
        <f t="shared" si="9"/>
        <v>1245.1200000000001</v>
      </c>
      <c r="P82">
        <f t="shared" si="10"/>
        <v>900</v>
      </c>
      <c r="Q82">
        <v>0</v>
      </c>
      <c r="R82">
        <f t="shared" si="12"/>
        <v>2806.3680000000004</v>
      </c>
      <c r="S82">
        <f t="shared" si="13"/>
        <v>0.20977161039931427</v>
      </c>
      <c r="T82">
        <f t="shared" si="11"/>
        <v>0.20977161039931427</v>
      </c>
      <c r="U82">
        <f t="shared" si="14"/>
        <v>1</v>
      </c>
    </row>
    <row r="83" spans="13:21" x14ac:dyDescent="0.15">
      <c r="M83">
        <v>73</v>
      </c>
      <c r="N83">
        <f>角色属性总表!K83</f>
        <v>669.31200000000001</v>
      </c>
      <c r="O83">
        <f t="shared" si="9"/>
        <v>1245.1200000000001</v>
      </c>
      <c r="P83">
        <f t="shared" si="10"/>
        <v>900</v>
      </c>
      <c r="Q83">
        <v>0</v>
      </c>
      <c r="R83">
        <f t="shared" si="12"/>
        <v>2814.4320000000002</v>
      </c>
      <c r="S83">
        <f t="shared" si="13"/>
        <v>0.20646573314894576</v>
      </c>
      <c r="T83">
        <f t="shared" si="11"/>
        <v>0.20646573314894576</v>
      </c>
      <c r="U83">
        <f t="shared" si="14"/>
        <v>1</v>
      </c>
    </row>
    <row r="84" spans="13:21" x14ac:dyDescent="0.15">
      <c r="M84">
        <v>74</v>
      </c>
      <c r="N84">
        <f>角色属性总表!K84</f>
        <v>677.37599999999998</v>
      </c>
      <c r="O84">
        <f t="shared" si="9"/>
        <v>1245.1200000000001</v>
      </c>
      <c r="P84">
        <f t="shared" si="10"/>
        <v>900</v>
      </c>
      <c r="Q84">
        <v>0</v>
      </c>
      <c r="R84">
        <f t="shared" si="12"/>
        <v>2822.4960000000001</v>
      </c>
      <c r="S84">
        <f t="shared" si="13"/>
        <v>0.20325759743962457</v>
      </c>
      <c r="T84">
        <f t="shared" si="11"/>
        <v>0.20325759743962457</v>
      </c>
      <c r="U84">
        <f t="shared" si="14"/>
        <v>1</v>
      </c>
    </row>
    <row r="85" spans="13:21" x14ac:dyDescent="0.15">
      <c r="M85">
        <v>75</v>
      </c>
      <c r="N85">
        <f>角色属性总表!K85</f>
        <v>685.43999999999994</v>
      </c>
      <c r="O85">
        <f t="shared" si="9"/>
        <v>1245.1200000000001</v>
      </c>
      <c r="P85">
        <f t="shared" si="10"/>
        <v>900</v>
      </c>
      <c r="Q85">
        <v>0</v>
      </c>
      <c r="R85">
        <f t="shared" si="12"/>
        <v>2830.56</v>
      </c>
      <c r="S85">
        <f t="shared" si="13"/>
        <v>0.20014311547887972</v>
      </c>
      <c r="T85">
        <f t="shared" si="11"/>
        <v>0.20014311547887972</v>
      </c>
      <c r="U85">
        <f t="shared" si="14"/>
        <v>1</v>
      </c>
    </row>
    <row r="86" spans="13:21" x14ac:dyDescent="0.15">
      <c r="M86">
        <v>76</v>
      </c>
      <c r="N86">
        <f>角色属性总表!K86</f>
        <v>693.50400000000002</v>
      </c>
      <c r="O86">
        <f t="shared" si="9"/>
        <v>1245.1200000000001</v>
      </c>
      <c r="P86">
        <f t="shared" si="10"/>
        <v>900</v>
      </c>
      <c r="Q86">
        <v>0</v>
      </c>
      <c r="R86">
        <f t="shared" si="12"/>
        <v>2838.6240000000003</v>
      </c>
      <c r="S86">
        <f t="shared" si="13"/>
        <v>0.19711841862330348</v>
      </c>
      <c r="T86">
        <f t="shared" si="11"/>
        <v>0.19711841862330348</v>
      </c>
      <c r="U86">
        <f t="shared" si="14"/>
        <v>1</v>
      </c>
    </row>
    <row r="87" spans="13:21" x14ac:dyDescent="0.15">
      <c r="M87">
        <v>77</v>
      </c>
      <c r="N87">
        <f>角色属性总表!K87</f>
        <v>701.56799999999998</v>
      </c>
      <c r="O87">
        <f t="shared" si="9"/>
        <v>1245.1200000000001</v>
      </c>
      <c r="P87">
        <f t="shared" si="10"/>
        <v>900</v>
      </c>
      <c r="Q87">
        <v>0</v>
      </c>
      <c r="R87">
        <f t="shared" si="12"/>
        <v>2846.6880000000001</v>
      </c>
      <c r="S87">
        <f t="shared" si="13"/>
        <v>0.19417984311476566</v>
      </c>
      <c r="T87">
        <f t="shared" si="11"/>
        <v>0.19417984311476566</v>
      </c>
      <c r="U87">
        <f t="shared" si="14"/>
        <v>1</v>
      </c>
    </row>
    <row r="88" spans="13:21" x14ac:dyDescent="0.15">
      <c r="M88">
        <v>78</v>
      </c>
      <c r="N88">
        <f>角色属性总表!K88</f>
        <v>709.63200000000006</v>
      </c>
      <c r="O88">
        <f t="shared" si="9"/>
        <v>1245.1200000000001</v>
      </c>
      <c r="P88">
        <f t="shared" si="10"/>
        <v>900</v>
      </c>
      <c r="Q88">
        <v>0</v>
      </c>
      <c r="R88">
        <f t="shared" si="12"/>
        <v>2854.7520000000004</v>
      </c>
      <c r="S88">
        <f t="shared" si="13"/>
        <v>0.19132391690498643</v>
      </c>
      <c r="T88">
        <f t="shared" si="11"/>
        <v>0.19132391690498643</v>
      </c>
      <c r="U88">
        <f t="shared" si="14"/>
        <v>1</v>
      </c>
    </row>
    <row r="89" spans="13:21" x14ac:dyDescent="0.15">
      <c r="M89">
        <v>79</v>
      </c>
      <c r="N89">
        <f>角色属性总表!K89</f>
        <v>717.69600000000003</v>
      </c>
      <c r="O89">
        <f t="shared" si="9"/>
        <v>1245.1200000000001</v>
      </c>
      <c r="P89">
        <f t="shared" si="10"/>
        <v>900</v>
      </c>
      <c r="Q89">
        <v>0</v>
      </c>
      <c r="R89">
        <f t="shared" si="12"/>
        <v>2862.8160000000003</v>
      </c>
      <c r="S89">
        <f t="shared" si="13"/>
        <v>0.1885473474734749</v>
      </c>
      <c r="T89">
        <f t="shared" si="11"/>
        <v>0.1885473474734749</v>
      </c>
      <c r="U89">
        <f t="shared" si="14"/>
        <v>1</v>
      </c>
    </row>
    <row r="90" spans="13:21" x14ac:dyDescent="0.15">
      <c r="M90">
        <v>80</v>
      </c>
      <c r="N90">
        <f>角色属性总表!K90</f>
        <v>725.76</v>
      </c>
      <c r="O90">
        <f t="shared" si="9"/>
        <v>1673.6</v>
      </c>
      <c r="P90">
        <f t="shared" si="10"/>
        <v>1100</v>
      </c>
      <c r="Q90">
        <v>0</v>
      </c>
      <c r="R90">
        <f t="shared" si="12"/>
        <v>3499.3599999999997</v>
      </c>
      <c r="S90">
        <f t="shared" si="13"/>
        <v>0.21857783847421536</v>
      </c>
      <c r="T90">
        <f t="shared" si="11"/>
        <v>0.21857783847421536</v>
      </c>
      <c r="U90">
        <f t="shared" si="14"/>
        <v>1</v>
      </c>
    </row>
    <row r="91" spans="13:21" x14ac:dyDescent="0.15">
      <c r="M91">
        <v>81</v>
      </c>
      <c r="N91">
        <f>角色属性总表!K91</f>
        <v>733.82400000000007</v>
      </c>
      <c r="O91">
        <f t="shared" si="9"/>
        <v>1673.6</v>
      </c>
      <c r="P91">
        <f t="shared" si="10"/>
        <v>1100</v>
      </c>
      <c r="Q91">
        <v>0</v>
      </c>
      <c r="R91">
        <f t="shared" si="12"/>
        <v>3507.424</v>
      </c>
      <c r="S91">
        <f t="shared" si="13"/>
        <v>0.21546118329386083</v>
      </c>
      <c r="T91">
        <f t="shared" si="11"/>
        <v>0.21546118329386083</v>
      </c>
      <c r="U91">
        <f t="shared" si="14"/>
        <v>1</v>
      </c>
    </row>
    <row r="92" spans="13:21" x14ac:dyDescent="0.15">
      <c r="M92">
        <v>82</v>
      </c>
      <c r="N92">
        <f>角色属性总表!K92</f>
        <v>741.88799999999992</v>
      </c>
      <c r="O92">
        <f t="shared" si="9"/>
        <v>1673.6</v>
      </c>
      <c r="P92">
        <f t="shared" si="10"/>
        <v>1100</v>
      </c>
      <c r="Q92">
        <v>0</v>
      </c>
      <c r="R92">
        <f t="shared" si="12"/>
        <v>3515.4879999999998</v>
      </c>
      <c r="S92">
        <f t="shared" si="13"/>
        <v>0.21242699770195472</v>
      </c>
      <c r="T92">
        <f t="shared" si="11"/>
        <v>0.21242699770195472</v>
      </c>
      <c r="U92">
        <f t="shared" si="14"/>
        <v>1</v>
      </c>
    </row>
    <row r="93" spans="13:21" x14ac:dyDescent="0.15">
      <c r="M93">
        <v>83</v>
      </c>
      <c r="N93">
        <f>角色属性总表!K93</f>
        <v>749.952</v>
      </c>
      <c r="O93">
        <f t="shared" si="9"/>
        <v>1673.6</v>
      </c>
      <c r="P93">
        <f t="shared" si="10"/>
        <v>1100</v>
      </c>
      <c r="Q93">
        <v>0</v>
      </c>
      <c r="R93">
        <f t="shared" si="12"/>
        <v>3523.5519999999997</v>
      </c>
      <c r="S93">
        <f t="shared" si="13"/>
        <v>0.20947219571575035</v>
      </c>
      <c r="T93">
        <f t="shared" si="11"/>
        <v>0.20947219571575035</v>
      </c>
      <c r="U93">
        <f t="shared" si="14"/>
        <v>1</v>
      </c>
    </row>
    <row r="94" spans="13:21" x14ac:dyDescent="0.15">
      <c r="M94">
        <v>84</v>
      </c>
      <c r="N94">
        <f>角色属性总表!K94</f>
        <v>758.01599999999996</v>
      </c>
      <c r="O94">
        <f t="shared" si="9"/>
        <v>1673.6</v>
      </c>
      <c r="P94">
        <f t="shared" si="10"/>
        <v>1100</v>
      </c>
      <c r="Q94">
        <v>0</v>
      </c>
      <c r="R94">
        <f t="shared" si="12"/>
        <v>3531.616</v>
      </c>
      <c r="S94">
        <f t="shared" si="13"/>
        <v>0.20659383954818564</v>
      </c>
      <c r="T94">
        <f t="shared" si="11"/>
        <v>0.20659383954818564</v>
      </c>
      <c r="U94">
        <f t="shared" si="14"/>
        <v>1</v>
      </c>
    </row>
    <row r="95" spans="13:21" x14ac:dyDescent="0.15">
      <c r="M95">
        <v>85</v>
      </c>
      <c r="N95">
        <f>角色属性总表!K95</f>
        <v>766.08</v>
      </c>
      <c r="O95">
        <f t="shared" si="9"/>
        <v>1673.6</v>
      </c>
      <c r="P95">
        <f t="shared" si="10"/>
        <v>1100</v>
      </c>
      <c r="Q95">
        <v>0</v>
      </c>
      <c r="R95">
        <f t="shared" si="12"/>
        <v>3539.68</v>
      </c>
      <c r="S95">
        <f t="shared" si="13"/>
        <v>0.20378913095433174</v>
      </c>
      <c r="T95">
        <f t="shared" si="11"/>
        <v>0.20378913095433174</v>
      </c>
      <c r="U95">
        <f t="shared" si="14"/>
        <v>1</v>
      </c>
    </row>
    <row r="96" spans="13:21" x14ac:dyDescent="0.15">
      <c r="M96">
        <v>86</v>
      </c>
      <c r="N96">
        <f>角色属性总表!K96</f>
        <v>774.14400000000001</v>
      </c>
      <c r="O96">
        <f t="shared" si="9"/>
        <v>1673.6</v>
      </c>
      <c r="P96">
        <f t="shared" si="10"/>
        <v>1100</v>
      </c>
      <c r="Q96">
        <v>0</v>
      </c>
      <c r="R96">
        <f t="shared" si="12"/>
        <v>3547.7439999999997</v>
      </c>
      <c r="S96">
        <f t="shared" si="13"/>
        <v>0.20105540317121115</v>
      </c>
      <c r="T96">
        <f t="shared" si="11"/>
        <v>0.20105540317121115</v>
      </c>
      <c r="U96">
        <f t="shared" si="14"/>
        <v>1</v>
      </c>
    </row>
    <row r="97" spans="13:21" x14ac:dyDescent="0.15">
      <c r="M97">
        <v>87</v>
      </c>
      <c r="N97">
        <f>角色属性总表!K97</f>
        <v>782.20799999999997</v>
      </c>
      <c r="O97">
        <f t="shared" si="9"/>
        <v>1673.6</v>
      </c>
      <c r="P97">
        <f t="shared" si="10"/>
        <v>1100</v>
      </c>
      <c r="Q97">
        <v>0</v>
      </c>
      <c r="R97">
        <f t="shared" si="12"/>
        <v>3555.808</v>
      </c>
      <c r="S97">
        <f t="shared" si="13"/>
        <v>0.19839011340436524</v>
      </c>
      <c r="T97">
        <f t="shared" si="11"/>
        <v>0.19839011340436524</v>
      </c>
      <c r="U97">
        <f t="shared" si="14"/>
        <v>1</v>
      </c>
    </row>
    <row r="98" spans="13:21" x14ac:dyDescent="0.15">
      <c r="M98">
        <v>88</v>
      </c>
      <c r="N98">
        <f>角色属性总表!K98</f>
        <v>790.27200000000016</v>
      </c>
      <c r="O98">
        <f t="shared" si="9"/>
        <v>1673.6</v>
      </c>
      <c r="P98">
        <f t="shared" si="10"/>
        <v>1100</v>
      </c>
      <c r="Q98">
        <v>0</v>
      </c>
      <c r="R98">
        <f t="shared" si="12"/>
        <v>3563.8720000000003</v>
      </c>
      <c r="S98">
        <f t="shared" si="13"/>
        <v>0.19579083581867118</v>
      </c>
      <c r="T98">
        <f t="shared" si="11"/>
        <v>0.19579083581867118</v>
      </c>
      <c r="U98">
        <f t="shared" si="14"/>
        <v>1</v>
      </c>
    </row>
    <row r="99" spans="13:21" x14ac:dyDescent="0.15">
      <c r="M99">
        <v>89</v>
      </c>
      <c r="N99">
        <f>角色属性总表!K99</f>
        <v>798.33600000000001</v>
      </c>
      <c r="O99">
        <f t="shared" si="9"/>
        <v>1673.6</v>
      </c>
      <c r="P99">
        <f t="shared" si="10"/>
        <v>1100</v>
      </c>
      <c r="Q99">
        <v>0</v>
      </c>
      <c r="R99">
        <f t="shared" si="12"/>
        <v>3571.9359999999997</v>
      </c>
      <c r="S99">
        <f t="shared" si="13"/>
        <v>0.1932552549946262</v>
      </c>
      <c r="T99">
        <f t="shared" si="11"/>
        <v>0.1932552549946262</v>
      </c>
      <c r="U99">
        <f t="shared" si="14"/>
        <v>1</v>
      </c>
    </row>
    <row r="100" spans="13:21" x14ac:dyDescent="0.15">
      <c r="M100">
        <v>90</v>
      </c>
      <c r="N100">
        <f>角色属性总表!K100</f>
        <v>806.40000000000009</v>
      </c>
      <c r="O100">
        <f t="shared" si="9"/>
        <v>1673.6</v>
      </c>
      <c r="P100">
        <f t="shared" si="10"/>
        <v>1300</v>
      </c>
      <c r="Q100">
        <v>0</v>
      </c>
      <c r="R100">
        <f t="shared" si="12"/>
        <v>3780</v>
      </c>
      <c r="S100">
        <f t="shared" si="13"/>
        <v>0.19942291550611399</v>
      </c>
      <c r="T100">
        <f t="shared" si="11"/>
        <v>0.19942291550611399</v>
      </c>
      <c r="U100">
        <f t="shared" si="14"/>
        <v>1</v>
      </c>
    </row>
    <row r="101" spans="13:21" x14ac:dyDescent="0.15">
      <c r="M101">
        <v>91</v>
      </c>
      <c r="N101">
        <f>角色属性总表!K101</f>
        <v>814.46399999999994</v>
      </c>
      <c r="O101">
        <f t="shared" si="9"/>
        <v>1673.6</v>
      </c>
      <c r="P101">
        <f t="shared" si="10"/>
        <v>1300</v>
      </c>
      <c r="Q101">
        <v>0</v>
      </c>
      <c r="R101">
        <f t="shared" si="12"/>
        <v>3788.0639999999999</v>
      </c>
      <c r="S101">
        <f t="shared" si="13"/>
        <v>0.19689396323475453</v>
      </c>
      <c r="T101">
        <f t="shared" si="11"/>
        <v>0.19689396323475453</v>
      </c>
      <c r="U101">
        <f t="shared" si="14"/>
        <v>1</v>
      </c>
    </row>
    <row r="102" spans="13:21" x14ac:dyDescent="0.15">
      <c r="M102">
        <v>92</v>
      </c>
      <c r="N102">
        <f>角色属性总表!K102</f>
        <v>822.52800000000002</v>
      </c>
      <c r="O102">
        <f t="shared" si="9"/>
        <v>1673.6</v>
      </c>
      <c r="P102">
        <f t="shared" si="10"/>
        <v>1300</v>
      </c>
      <c r="Q102">
        <v>0</v>
      </c>
      <c r="R102">
        <f t="shared" si="12"/>
        <v>3796.1279999999997</v>
      </c>
      <c r="S102">
        <f t="shared" si="13"/>
        <v>0.19442484484418032</v>
      </c>
      <c r="T102">
        <f t="shared" si="11"/>
        <v>0.19442484484418032</v>
      </c>
      <c r="U102">
        <f t="shared" si="14"/>
        <v>1</v>
      </c>
    </row>
    <row r="103" spans="13:21" x14ac:dyDescent="0.15">
      <c r="M103">
        <v>93</v>
      </c>
      <c r="N103">
        <f>角色属性总表!K103</f>
        <v>830.5920000000001</v>
      </c>
      <c r="O103">
        <f t="shared" si="9"/>
        <v>1673.6</v>
      </c>
      <c r="P103">
        <f t="shared" si="10"/>
        <v>1300</v>
      </c>
      <c r="Q103">
        <v>0</v>
      </c>
      <c r="R103">
        <f t="shared" si="12"/>
        <v>3804.192</v>
      </c>
      <c r="S103">
        <f t="shared" si="13"/>
        <v>0.19201355504660031</v>
      </c>
      <c r="T103">
        <f t="shared" si="11"/>
        <v>0.19201355504660031</v>
      </c>
      <c r="U103">
        <f t="shared" si="14"/>
        <v>1</v>
      </c>
    </row>
    <row r="104" spans="13:21" x14ac:dyDescent="0.15">
      <c r="M104">
        <v>94</v>
      </c>
      <c r="N104">
        <f>角色属性总表!K104</f>
        <v>838.65600000000006</v>
      </c>
      <c r="O104">
        <f t="shared" si="9"/>
        <v>1673.6</v>
      </c>
      <c r="P104">
        <f t="shared" si="10"/>
        <v>1300</v>
      </c>
      <c r="Q104">
        <v>0</v>
      </c>
      <c r="R104">
        <f t="shared" si="12"/>
        <v>3812.2559999999999</v>
      </c>
      <c r="S104">
        <f t="shared" si="13"/>
        <v>0.18965817490279702</v>
      </c>
      <c r="T104">
        <f t="shared" si="11"/>
        <v>0.18965817490279702</v>
      </c>
      <c r="U104">
        <f t="shared" si="14"/>
        <v>1</v>
      </c>
    </row>
    <row r="105" spans="13:21" x14ac:dyDescent="0.15">
      <c r="M105">
        <v>95</v>
      </c>
      <c r="N105">
        <f>角色属性总表!K105</f>
        <v>846.72</v>
      </c>
      <c r="O105">
        <f t="shared" si="9"/>
        <v>1673.6</v>
      </c>
      <c r="P105">
        <f t="shared" si="10"/>
        <v>1300</v>
      </c>
      <c r="Q105">
        <v>0</v>
      </c>
      <c r="R105">
        <f t="shared" si="12"/>
        <v>3820.3199999999997</v>
      </c>
      <c r="S105">
        <f t="shared" si="13"/>
        <v>0.18735686729638723</v>
      </c>
      <c r="T105">
        <f t="shared" si="11"/>
        <v>0.18735686729638723</v>
      </c>
      <c r="U105">
        <f t="shared" si="14"/>
        <v>1</v>
      </c>
    </row>
    <row r="106" spans="13:21" x14ac:dyDescent="0.15">
      <c r="M106">
        <v>96</v>
      </c>
      <c r="N106">
        <f>角色属性总表!K106</f>
        <v>854.78399999999999</v>
      </c>
      <c r="O106">
        <f t="shared" si="9"/>
        <v>1673.6</v>
      </c>
      <c r="P106">
        <f t="shared" si="10"/>
        <v>1300</v>
      </c>
      <c r="Q106">
        <v>0</v>
      </c>
      <c r="R106">
        <f t="shared" si="12"/>
        <v>3828.384</v>
      </c>
      <c r="S106">
        <f t="shared" si="13"/>
        <v>0.18510787268689133</v>
      </c>
      <c r="T106">
        <f t="shared" si="11"/>
        <v>0.18510787268689133</v>
      </c>
      <c r="U106">
        <f t="shared" si="14"/>
        <v>1</v>
      </c>
    </row>
    <row r="107" spans="13:21" x14ac:dyDescent="0.15">
      <c r="M107">
        <v>97</v>
      </c>
      <c r="N107">
        <f>角色属性总表!K107</f>
        <v>862.84799999999996</v>
      </c>
      <c r="O107">
        <f t="shared" ref="O107:O138" si="15">_xlfn.IFNA(VLOOKUP(M107,E:F,2,FALSE),O106)</f>
        <v>1673.6</v>
      </c>
      <c r="P107">
        <f t="shared" ref="P107:P138" si="16">_xlfn.IFNA(VLOOKUP(M107,I:J,2,FALSE),P106)</f>
        <v>1300</v>
      </c>
      <c r="Q107">
        <v>0</v>
      </c>
      <c r="R107">
        <f t="shared" si="12"/>
        <v>3836.4479999999999</v>
      </c>
      <c r="S107">
        <f t="shared" si="13"/>
        <v>0.18290950512191245</v>
      </c>
      <c r="T107">
        <f t="shared" ref="T107:T138" si="17">IF(S107&gt;1,T$6,S107)</f>
        <v>0.18290950512191245</v>
      </c>
      <c r="U107">
        <f t="shared" si="14"/>
        <v>1</v>
      </c>
    </row>
    <row r="108" spans="13:21" x14ac:dyDescent="0.15">
      <c r="M108">
        <v>98</v>
      </c>
      <c r="N108">
        <f>角色属性总表!K108</f>
        <v>870.91200000000003</v>
      </c>
      <c r="O108">
        <f t="shared" si="15"/>
        <v>1673.6</v>
      </c>
      <c r="P108">
        <f t="shared" si="16"/>
        <v>1300</v>
      </c>
      <c r="Q108">
        <v>0</v>
      </c>
      <c r="R108">
        <f t="shared" si="12"/>
        <v>3844.5119999999997</v>
      </c>
      <c r="S108">
        <f t="shared" si="13"/>
        <v>0.18076014849029426</v>
      </c>
      <c r="T108">
        <f t="shared" si="17"/>
        <v>0.18076014849029426</v>
      </c>
      <c r="U108">
        <f t="shared" si="14"/>
        <v>1</v>
      </c>
    </row>
    <row r="109" spans="13:21" x14ac:dyDescent="0.15">
      <c r="M109">
        <v>99</v>
      </c>
      <c r="N109">
        <f>角色属性总表!K109</f>
        <v>878.97600000000011</v>
      </c>
      <c r="O109">
        <f t="shared" si="15"/>
        <v>1673.6</v>
      </c>
      <c r="P109">
        <f t="shared" si="16"/>
        <v>1300</v>
      </c>
      <c r="Q109">
        <v>0</v>
      </c>
      <c r="R109">
        <f t="shared" si="12"/>
        <v>3852.576</v>
      </c>
      <c r="S109">
        <f t="shared" si="13"/>
        <v>0.17865825299955454</v>
      </c>
      <c r="T109">
        <f t="shared" si="17"/>
        <v>0.17865825299955454</v>
      </c>
      <c r="U109">
        <f t="shared" si="14"/>
        <v>1</v>
      </c>
    </row>
    <row r="110" spans="13:21" x14ac:dyDescent="0.15">
      <c r="M110">
        <v>100</v>
      </c>
      <c r="N110">
        <f>角色属性总表!K110</f>
        <v>887.04</v>
      </c>
      <c r="O110">
        <f t="shared" si="15"/>
        <v>1673.6</v>
      </c>
      <c r="P110">
        <f t="shared" si="16"/>
        <v>1650</v>
      </c>
      <c r="Q110">
        <v>0</v>
      </c>
      <c r="R110">
        <f t="shared" si="12"/>
        <v>4210.6399999999994</v>
      </c>
      <c r="S110">
        <f t="shared" si="13"/>
        <v>0.18957760784921099</v>
      </c>
      <c r="T110">
        <f t="shared" si="17"/>
        <v>0.18957760784921099</v>
      </c>
      <c r="U110">
        <f t="shared" si="14"/>
        <v>1</v>
      </c>
    </row>
    <row r="111" spans="13:21" x14ac:dyDescent="0.15">
      <c r="M111">
        <v>101</v>
      </c>
      <c r="N111">
        <f>角色属性总表!K111</f>
        <v>0</v>
      </c>
      <c r="O111">
        <f t="shared" si="15"/>
        <v>1673.6</v>
      </c>
      <c r="P111">
        <f t="shared" si="16"/>
        <v>1650</v>
      </c>
      <c r="Q111">
        <v>0</v>
      </c>
      <c r="R111">
        <f t="shared" si="12"/>
        <v>3323.6</v>
      </c>
      <c r="S111">
        <f t="shared" si="13"/>
        <v>0.15379311396147247</v>
      </c>
      <c r="T111">
        <f t="shared" si="17"/>
        <v>0.15379311396147247</v>
      </c>
      <c r="U111">
        <f t="shared" si="14"/>
        <v>1</v>
      </c>
    </row>
    <row r="112" spans="13:21" x14ac:dyDescent="0.15">
      <c r="M112">
        <v>102</v>
      </c>
      <c r="N112">
        <f>角色属性总表!K112</f>
        <v>0</v>
      </c>
      <c r="O112">
        <f t="shared" si="15"/>
        <v>1673.6</v>
      </c>
      <c r="P112">
        <f t="shared" si="16"/>
        <v>1650</v>
      </c>
      <c r="Q112">
        <v>0</v>
      </c>
      <c r="R112">
        <f t="shared" si="12"/>
        <v>3323.6</v>
      </c>
      <c r="S112">
        <f t="shared" si="13"/>
        <v>0.15176697475683346</v>
      </c>
      <c r="T112">
        <f t="shared" si="17"/>
        <v>0.15176697475683346</v>
      </c>
      <c r="U112">
        <f t="shared" si="14"/>
        <v>1</v>
      </c>
    </row>
    <row r="113" spans="13:21" x14ac:dyDescent="0.15">
      <c r="M113">
        <v>103</v>
      </c>
      <c r="N113">
        <f>角色属性总表!K113</f>
        <v>0</v>
      </c>
      <c r="O113">
        <f t="shared" si="15"/>
        <v>1673.6</v>
      </c>
      <c r="P113">
        <f t="shared" si="16"/>
        <v>1650</v>
      </c>
      <c r="Q113">
        <v>0</v>
      </c>
      <c r="R113">
        <f t="shared" si="12"/>
        <v>3323.6</v>
      </c>
      <c r="S113">
        <f t="shared" si="13"/>
        <v>0.14978504861536274</v>
      </c>
      <c r="T113">
        <f t="shared" si="17"/>
        <v>0.14978504861536274</v>
      </c>
      <c r="U113">
        <f t="shared" si="14"/>
        <v>1</v>
      </c>
    </row>
    <row r="114" spans="13:21" x14ac:dyDescent="0.15">
      <c r="M114">
        <v>104</v>
      </c>
      <c r="N114">
        <f>角色属性总表!K114</f>
        <v>0</v>
      </c>
      <c r="O114">
        <f t="shared" si="15"/>
        <v>1673.6</v>
      </c>
      <c r="P114">
        <f t="shared" si="16"/>
        <v>1650</v>
      </c>
      <c r="Q114">
        <v>0</v>
      </c>
      <c r="R114">
        <f t="shared" si="12"/>
        <v>3323.6</v>
      </c>
      <c r="S114">
        <f t="shared" si="13"/>
        <v>0.14784599311030605</v>
      </c>
      <c r="T114">
        <f t="shared" si="17"/>
        <v>0.14784599311030605</v>
      </c>
      <c r="U114">
        <f t="shared" si="14"/>
        <v>1</v>
      </c>
    </row>
    <row r="115" spans="13:21" x14ac:dyDescent="0.15">
      <c r="M115">
        <v>105</v>
      </c>
      <c r="N115">
        <f>角色属性总表!K115</f>
        <v>0</v>
      </c>
      <c r="O115">
        <f t="shared" si="15"/>
        <v>1673.6</v>
      </c>
      <c r="P115">
        <f t="shared" si="16"/>
        <v>1650</v>
      </c>
      <c r="Q115">
        <v>0</v>
      </c>
      <c r="R115">
        <f t="shared" si="12"/>
        <v>3323.6</v>
      </c>
      <c r="S115">
        <f t="shared" si="13"/>
        <v>0.14594851790221858</v>
      </c>
      <c r="T115">
        <f t="shared" si="17"/>
        <v>0.14594851790221858</v>
      </c>
      <c r="U115">
        <f t="shared" si="14"/>
        <v>1</v>
      </c>
    </row>
    <row r="116" spans="13:21" x14ac:dyDescent="0.15">
      <c r="M116">
        <v>106</v>
      </c>
      <c r="N116">
        <f>角色属性总表!K116</f>
        <v>0</v>
      </c>
      <c r="O116">
        <f t="shared" si="15"/>
        <v>1673.6</v>
      </c>
      <c r="P116">
        <f t="shared" si="16"/>
        <v>1650</v>
      </c>
      <c r="Q116">
        <v>0</v>
      </c>
      <c r="R116">
        <f t="shared" si="12"/>
        <v>3323.6</v>
      </c>
      <c r="S116">
        <f t="shared" si="13"/>
        <v>0.14409138228367777</v>
      </c>
      <c r="T116">
        <f t="shared" si="17"/>
        <v>0.14409138228367777</v>
      </c>
      <c r="U116">
        <f t="shared" si="14"/>
        <v>1</v>
      </c>
    </row>
    <row r="117" spans="13:21" x14ac:dyDescent="0.15">
      <c r="M117">
        <v>107</v>
      </c>
      <c r="N117">
        <f>角色属性总表!K117</f>
        <v>0</v>
      </c>
      <c r="O117">
        <f t="shared" si="15"/>
        <v>1673.6</v>
      </c>
      <c r="P117">
        <f t="shared" si="16"/>
        <v>1650</v>
      </c>
      <c r="Q117">
        <v>0</v>
      </c>
      <c r="R117">
        <f t="shared" si="12"/>
        <v>3323.6</v>
      </c>
      <c r="S117">
        <f t="shared" si="13"/>
        <v>0.14227339285995888</v>
      </c>
      <c r="T117">
        <f t="shared" si="17"/>
        <v>0.14227339285995888</v>
      </c>
      <c r="U117">
        <f t="shared" si="14"/>
        <v>1</v>
      </c>
    </row>
    <row r="118" spans="13:21" x14ac:dyDescent="0.15">
      <c r="M118">
        <v>108</v>
      </c>
      <c r="N118">
        <f>角色属性总表!K118</f>
        <v>0</v>
      </c>
      <c r="O118">
        <f t="shared" si="15"/>
        <v>1673.6</v>
      </c>
      <c r="P118">
        <f t="shared" si="16"/>
        <v>1650</v>
      </c>
      <c r="Q118">
        <v>0</v>
      </c>
      <c r="R118">
        <f t="shared" si="12"/>
        <v>3323.6</v>
      </c>
      <c r="S118">
        <f t="shared" si="13"/>
        <v>0.14049340135703786</v>
      </c>
      <c r="T118">
        <f t="shared" si="17"/>
        <v>0.14049340135703786</v>
      </c>
      <c r="U118">
        <f t="shared" si="14"/>
        <v>1</v>
      </c>
    </row>
    <row r="119" spans="13:21" x14ac:dyDescent="0.15">
      <c r="M119">
        <v>109</v>
      </c>
      <c r="N119">
        <f>角色属性总表!K119</f>
        <v>0</v>
      </c>
      <c r="O119">
        <f t="shared" si="15"/>
        <v>1673.6</v>
      </c>
      <c r="P119">
        <f t="shared" si="16"/>
        <v>1650</v>
      </c>
      <c r="Q119">
        <v>0</v>
      </c>
      <c r="R119">
        <f t="shared" si="12"/>
        <v>3323.6</v>
      </c>
      <c r="S119">
        <f t="shared" si="13"/>
        <v>0.13875030254890333</v>
      </c>
      <c r="T119">
        <f t="shared" si="17"/>
        <v>0.13875030254890333</v>
      </c>
      <c r="U119">
        <f t="shared" si="14"/>
        <v>1</v>
      </c>
    </row>
    <row r="120" spans="13:21" x14ac:dyDescent="0.15">
      <c r="M120">
        <v>110</v>
      </c>
      <c r="N120">
        <f>角色属性总表!K120</f>
        <v>0</v>
      </c>
      <c r="O120">
        <f t="shared" si="15"/>
        <v>1673.6</v>
      </c>
      <c r="P120">
        <f t="shared" si="16"/>
        <v>2000</v>
      </c>
      <c r="Q120">
        <v>0</v>
      </c>
      <c r="R120">
        <f t="shared" si="12"/>
        <v>3673.6</v>
      </c>
      <c r="S120">
        <f t="shared" si="13"/>
        <v>0.1492161478364038</v>
      </c>
      <c r="T120">
        <f t="shared" si="17"/>
        <v>0.1492161478364038</v>
      </c>
      <c r="U120">
        <f t="shared" si="14"/>
        <v>1</v>
      </c>
    </row>
    <row r="121" spans="13:21" x14ac:dyDescent="0.15">
      <c r="M121">
        <v>111</v>
      </c>
      <c r="N121">
        <f>角色属性总表!K121</f>
        <v>0</v>
      </c>
      <c r="O121">
        <f t="shared" si="15"/>
        <v>1673.6</v>
      </c>
      <c r="P121">
        <f t="shared" si="16"/>
        <v>2000</v>
      </c>
      <c r="Q121">
        <v>0</v>
      </c>
      <c r="R121">
        <f t="shared" si="12"/>
        <v>3673.6</v>
      </c>
      <c r="S121">
        <f t="shared" si="13"/>
        <v>0.14741209850493708</v>
      </c>
      <c r="T121">
        <f t="shared" si="17"/>
        <v>0.14741209850493708</v>
      </c>
      <c r="U121">
        <f t="shared" si="14"/>
        <v>1</v>
      </c>
    </row>
    <row r="122" spans="13:21" x14ac:dyDescent="0.15">
      <c r="M122">
        <v>112</v>
      </c>
      <c r="N122">
        <f>角色属性总表!K122</f>
        <v>0</v>
      </c>
      <c r="O122">
        <f t="shared" si="15"/>
        <v>1673.6</v>
      </c>
      <c r="P122">
        <f t="shared" si="16"/>
        <v>2000</v>
      </c>
      <c r="Q122">
        <v>0</v>
      </c>
      <c r="R122">
        <f t="shared" si="12"/>
        <v>3673.6</v>
      </c>
      <c r="S122">
        <f t="shared" si="13"/>
        <v>0.14564420482498416</v>
      </c>
      <c r="T122">
        <f t="shared" si="17"/>
        <v>0.14564420482498416</v>
      </c>
      <c r="U122">
        <f t="shared" si="14"/>
        <v>1</v>
      </c>
    </row>
    <row r="123" spans="13:21" x14ac:dyDescent="0.15">
      <c r="M123">
        <v>113</v>
      </c>
      <c r="N123">
        <f>角色属性总表!K123</f>
        <v>0</v>
      </c>
      <c r="O123">
        <f t="shared" si="15"/>
        <v>1673.6</v>
      </c>
      <c r="P123">
        <f t="shared" si="16"/>
        <v>2000</v>
      </c>
      <c r="Q123">
        <v>0</v>
      </c>
      <c r="R123">
        <f t="shared" si="12"/>
        <v>3673.6</v>
      </c>
      <c r="S123">
        <f t="shared" si="13"/>
        <v>0.14391145776118464</v>
      </c>
      <c r="T123">
        <f t="shared" si="17"/>
        <v>0.14391145776118464</v>
      </c>
      <c r="U123">
        <f t="shared" si="14"/>
        <v>1</v>
      </c>
    </row>
    <row r="124" spans="13:21" x14ac:dyDescent="0.15">
      <c r="M124">
        <v>114</v>
      </c>
      <c r="N124">
        <f>角色属性总表!K124</f>
        <v>0</v>
      </c>
      <c r="O124">
        <f t="shared" si="15"/>
        <v>1673.6</v>
      </c>
      <c r="P124">
        <f t="shared" si="16"/>
        <v>2000</v>
      </c>
      <c r="Q124">
        <v>0</v>
      </c>
      <c r="R124">
        <f t="shared" si="12"/>
        <v>3673.6</v>
      </c>
      <c r="S124">
        <f t="shared" si="13"/>
        <v>0.14221288429280929</v>
      </c>
      <c r="T124">
        <f t="shared" si="17"/>
        <v>0.14221288429280929</v>
      </c>
      <c r="U124">
        <f t="shared" si="14"/>
        <v>1</v>
      </c>
    </row>
    <row r="125" spans="13:21" x14ac:dyDescent="0.15">
      <c r="M125">
        <v>115</v>
      </c>
      <c r="N125">
        <f>角色属性总表!K125</f>
        <v>0</v>
      </c>
      <c r="O125">
        <f t="shared" si="15"/>
        <v>1673.6</v>
      </c>
      <c r="P125">
        <f t="shared" si="16"/>
        <v>2000</v>
      </c>
      <c r="Q125">
        <v>0</v>
      </c>
      <c r="R125">
        <f t="shared" si="12"/>
        <v>3673.6</v>
      </c>
      <c r="S125">
        <f t="shared" si="13"/>
        <v>0.14054754585090493</v>
      </c>
      <c r="T125">
        <f t="shared" si="17"/>
        <v>0.14054754585090493</v>
      </c>
      <c r="U125">
        <f t="shared" si="14"/>
        <v>1</v>
      </c>
    </row>
    <row r="126" spans="13:21" x14ac:dyDescent="0.15">
      <c r="M126">
        <v>116</v>
      </c>
      <c r="N126">
        <f>角色属性总表!K126</f>
        <v>0</v>
      </c>
      <c r="O126">
        <f t="shared" si="15"/>
        <v>1673.6</v>
      </c>
      <c r="P126">
        <f t="shared" si="16"/>
        <v>2000</v>
      </c>
      <c r="Q126">
        <v>0</v>
      </c>
      <c r="R126">
        <f t="shared" si="12"/>
        <v>3673.6</v>
      </c>
      <c r="S126">
        <f t="shared" si="13"/>
        <v>0.13891453683517235</v>
      </c>
      <c r="T126">
        <f t="shared" si="17"/>
        <v>0.13891453683517235</v>
      </c>
      <c r="U126">
        <f t="shared" si="14"/>
        <v>1</v>
      </c>
    </row>
    <row r="127" spans="13:21" x14ac:dyDescent="0.15">
      <c r="M127">
        <v>117</v>
      </c>
      <c r="N127">
        <f>角色属性总表!K127</f>
        <v>0</v>
      </c>
      <c r="O127">
        <f t="shared" si="15"/>
        <v>1673.6</v>
      </c>
      <c r="P127">
        <f t="shared" si="16"/>
        <v>2000</v>
      </c>
      <c r="Q127">
        <v>0</v>
      </c>
      <c r="R127">
        <f t="shared" si="12"/>
        <v>3673.6</v>
      </c>
      <c r="S127">
        <f t="shared" si="13"/>
        <v>0.13731298320590893</v>
      </c>
      <c r="T127">
        <f t="shared" si="17"/>
        <v>0.13731298320590893</v>
      </c>
      <c r="U127">
        <f t="shared" si="14"/>
        <v>1</v>
      </c>
    </row>
    <row r="128" spans="13:21" x14ac:dyDescent="0.15">
      <c r="M128">
        <v>118</v>
      </c>
      <c r="N128">
        <f>角色属性总表!K128</f>
        <v>0</v>
      </c>
      <c r="O128">
        <f t="shared" si="15"/>
        <v>1673.6</v>
      </c>
      <c r="P128">
        <f t="shared" si="16"/>
        <v>2000</v>
      </c>
      <c r="Q128">
        <v>0</v>
      </c>
      <c r="R128">
        <f t="shared" si="12"/>
        <v>3673.6</v>
      </c>
      <c r="S128">
        <f t="shared" si="13"/>
        <v>0.13574204114665409</v>
      </c>
      <c r="T128">
        <f t="shared" si="17"/>
        <v>0.13574204114665409</v>
      </c>
      <c r="U128">
        <f t="shared" si="14"/>
        <v>1</v>
      </c>
    </row>
    <row r="129" spans="13:21" x14ac:dyDescent="0.15">
      <c r="M129">
        <v>119</v>
      </c>
      <c r="N129">
        <f>角色属性总表!K129</f>
        <v>0</v>
      </c>
      <c r="O129">
        <f t="shared" si="15"/>
        <v>1673.6</v>
      </c>
      <c r="P129">
        <f t="shared" si="16"/>
        <v>2000</v>
      </c>
      <c r="Q129">
        <v>0</v>
      </c>
      <c r="R129">
        <f t="shared" si="12"/>
        <v>3673.6</v>
      </c>
      <c r="S129">
        <f t="shared" si="13"/>
        <v>0.13420089579346275</v>
      </c>
      <c r="T129">
        <f t="shared" si="17"/>
        <v>0.13420089579346275</v>
      </c>
      <c r="U129">
        <f t="shared" si="14"/>
        <v>1</v>
      </c>
    </row>
    <row r="130" spans="13:21" x14ac:dyDescent="0.15">
      <c r="M130">
        <v>120</v>
      </c>
      <c r="N130">
        <f>角色属性总表!K130</f>
        <v>0</v>
      </c>
      <c r="O130">
        <f t="shared" si="15"/>
        <v>1673.6</v>
      </c>
      <c r="P130">
        <f t="shared" si="16"/>
        <v>2000</v>
      </c>
      <c r="Q130">
        <v>0</v>
      </c>
      <c r="R130">
        <f t="shared" si="12"/>
        <v>3673.6</v>
      </c>
      <c r="S130">
        <f t="shared" si="13"/>
        <v>0.13268876002699642</v>
      </c>
      <c r="T130">
        <f t="shared" si="17"/>
        <v>0.13268876002699642</v>
      </c>
      <c r="U130">
        <f t="shared" si="14"/>
        <v>1</v>
      </c>
    </row>
    <row r="131" spans="13:21" x14ac:dyDescent="0.15">
      <c r="M131">
        <v>121</v>
      </c>
      <c r="N131">
        <f>角色属性总表!K131</f>
        <v>0</v>
      </c>
      <c r="O131">
        <f t="shared" si="15"/>
        <v>1673.6</v>
      </c>
      <c r="P131">
        <f t="shared" si="16"/>
        <v>2000</v>
      </c>
      <c r="Q131">
        <v>0</v>
      </c>
      <c r="R131">
        <f t="shared" si="12"/>
        <v>3673.6</v>
      </c>
      <c r="S131">
        <f t="shared" si="13"/>
        <v>0.13120487332386632</v>
      </c>
      <c r="T131">
        <f t="shared" si="17"/>
        <v>0.13120487332386632</v>
      </c>
      <c r="U131">
        <f t="shared" si="14"/>
        <v>1</v>
      </c>
    </row>
    <row r="132" spans="13:21" x14ac:dyDescent="0.15">
      <c r="M132">
        <v>122</v>
      </c>
      <c r="N132">
        <f>角色属性总表!K132</f>
        <v>0</v>
      </c>
      <c r="O132">
        <f t="shared" si="15"/>
        <v>1673.6</v>
      </c>
      <c r="P132">
        <f t="shared" si="16"/>
        <v>2000</v>
      </c>
      <c r="Q132">
        <v>0</v>
      </c>
      <c r="R132">
        <f t="shared" si="12"/>
        <v>3673.6</v>
      </c>
      <c r="S132">
        <f t="shared" si="13"/>
        <v>0.12974850066389274</v>
      </c>
      <c r="T132">
        <f t="shared" si="17"/>
        <v>0.12974850066389274</v>
      </c>
      <c r="U132">
        <f t="shared" si="14"/>
        <v>1</v>
      </c>
    </row>
    <row r="133" spans="13:21" x14ac:dyDescent="0.15">
      <c r="M133">
        <v>123</v>
      </c>
      <c r="N133">
        <f>角色属性总表!K133</f>
        <v>0</v>
      </c>
      <c r="O133">
        <f t="shared" si="15"/>
        <v>1673.6</v>
      </c>
      <c r="P133">
        <f t="shared" si="16"/>
        <v>2000</v>
      </c>
      <c r="Q133">
        <v>0</v>
      </c>
      <c r="R133">
        <f t="shared" si="12"/>
        <v>3673.6</v>
      </c>
      <c r="S133">
        <f t="shared" si="13"/>
        <v>0.12831893149015555</v>
      </c>
      <c r="T133">
        <f t="shared" si="17"/>
        <v>0.12831893149015555</v>
      </c>
      <c r="U133">
        <f t="shared" si="14"/>
        <v>1</v>
      </c>
    </row>
    <row r="134" spans="13:21" x14ac:dyDescent="0.15">
      <c r="M134">
        <v>124</v>
      </c>
      <c r="N134">
        <f>角色属性总表!K134</f>
        <v>0</v>
      </c>
      <c r="O134">
        <f t="shared" si="15"/>
        <v>1673.6</v>
      </c>
      <c r="P134">
        <f t="shared" si="16"/>
        <v>2000</v>
      </c>
      <c r="Q134">
        <v>0</v>
      </c>
      <c r="R134">
        <f t="shared" si="12"/>
        <v>3673.6</v>
      </c>
      <c r="S134">
        <f t="shared" si="13"/>
        <v>0.12691547871890779</v>
      </c>
      <c r="T134">
        <f t="shared" si="17"/>
        <v>0.12691547871890779</v>
      </c>
      <c r="U134">
        <f t="shared" si="14"/>
        <v>1</v>
      </c>
    </row>
    <row r="135" spans="13:21" x14ac:dyDescent="0.15">
      <c r="M135">
        <v>125</v>
      </c>
      <c r="N135">
        <f>角色属性总表!K135</f>
        <v>0</v>
      </c>
      <c r="O135">
        <f t="shared" si="15"/>
        <v>1673.6</v>
      </c>
      <c r="P135">
        <f t="shared" si="16"/>
        <v>2000</v>
      </c>
      <c r="Q135">
        <v>0</v>
      </c>
      <c r="R135">
        <f t="shared" si="12"/>
        <v>3673.6</v>
      </c>
      <c r="S135">
        <f t="shared" si="13"/>
        <v>0.12553747779660768</v>
      </c>
      <c r="T135">
        <f t="shared" si="17"/>
        <v>0.12553747779660768</v>
      </c>
      <c r="U135">
        <f t="shared" si="14"/>
        <v>1</v>
      </c>
    </row>
    <row r="136" spans="13:21" x14ac:dyDescent="0.15">
      <c r="M136">
        <v>126</v>
      </c>
      <c r="N136">
        <f>角色属性总表!K136</f>
        <v>0</v>
      </c>
      <c r="O136">
        <f t="shared" si="15"/>
        <v>1673.6</v>
      </c>
      <c r="P136">
        <f t="shared" si="16"/>
        <v>2000</v>
      </c>
      <c r="Q136">
        <v>0</v>
      </c>
      <c r="R136">
        <f t="shared" si="12"/>
        <v>3673.6</v>
      </c>
      <c r="S136">
        <f t="shared" si="13"/>
        <v>0.12418428580149482</v>
      </c>
      <c r="T136">
        <f t="shared" si="17"/>
        <v>0.12418428580149482</v>
      </c>
      <c r="U136">
        <f t="shared" si="14"/>
        <v>1</v>
      </c>
    </row>
    <row r="137" spans="13:21" x14ac:dyDescent="0.15">
      <c r="M137">
        <v>127</v>
      </c>
      <c r="N137">
        <f>角色属性总表!K137</f>
        <v>0</v>
      </c>
      <c r="O137">
        <f t="shared" si="15"/>
        <v>1673.6</v>
      </c>
      <c r="P137">
        <f t="shared" si="16"/>
        <v>2000</v>
      </c>
      <c r="Q137">
        <v>0</v>
      </c>
      <c r="R137">
        <f t="shared" si="12"/>
        <v>3673.6</v>
      </c>
      <c r="S137">
        <f t="shared" si="13"/>
        <v>0.12285528058729443</v>
      </c>
      <c r="T137">
        <f t="shared" si="17"/>
        <v>0.12285528058729443</v>
      </c>
      <c r="U137">
        <f t="shared" si="14"/>
        <v>1</v>
      </c>
    </row>
    <row r="138" spans="13:21" x14ac:dyDescent="0.15">
      <c r="M138">
        <v>128</v>
      </c>
      <c r="N138">
        <f>角色属性总表!K138</f>
        <v>0</v>
      </c>
      <c r="O138">
        <f t="shared" si="15"/>
        <v>1673.6</v>
      </c>
      <c r="P138">
        <f t="shared" si="16"/>
        <v>2000</v>
      </c>
      <c r="Q138">
        <v>0</v>
      </c>
      <c r="R138">
        <f t="shared" si="12"/>
        <v>3673.6</v>
      </c>
      <c r="S138">
        <f t="shared" si="13"/>
        <v>0.12154985996678194</v>
      </c>
      <c r="T138">
        <f t="shared" si="17"/>
        <v>0.12154985996678194</v>
      </c>
      <c r="U138">
        <f t="shared" si="14"/>
        <v>1</v>
      </c>
    </row>
    <row r="139" spans="13:21" x14ac:dyDescent="0.15">
      <c r="M139">
        <v>129</v>
      </c>
      <c r="N139">
        <f>角色属性总表!K139</f>
        <v>0</v>
      </c>
      <c r="O139">
        <f t="shared" ref="O139:O160" si="18">_xlfn.IFNA(VLOOKUP(M139,E:F,2,FALSE),O138)</f>
        <v>1673.6</v>
      </c>
      <c r="P139">
        <f t="shared" ref="P139:P160" si="19">_xlfn.IFNA(VLOOKUP(M139,I:J,2,FALSE),P138)</f>
        <v>2000</v>
      </c>
      <c r="Q139">
        <v>0</v>
      </c>
      <c r="R139">
        <f t="shared" si="12"/>
        <v>3673.6</v>
      </c>
      <c r="S139">
        <f t="shared" si="13"/>
        <v>0.12026744093307745</v>
      </c>
      <c r="T139">
        <f t="shared" ref="T139:T160" si="20">IF(S139&gt;1,T$6,S139)</f>
        <v>0.12026744093307745</v>
      </c>
      <c r="U139">
        <f t="shared" si="14"/>
        <v>1</v>
      </c>
    </row>
    <row r="140" spans="13:21" x14ac:dyDescent="0.15">
      <c r="M140">
        <v>130</v>
      </c>
      <c r="N140">
        <f>角色属性总表!K140</f>
        <v>0</v>
      </c>
      <c r="O140">
        <f t="shared" si="18"/>
        <v>1673.6</v>
      </c>
      <c r="P140">
        <f t="shared" si="19"/>
        <v>2000</v>
      </c>
      <c r="Q140">
        <v>0</v>
      </c>
      <c r="R140">
        <f t="shared" ref="R140:R160" si="21">SUM(N140:Q140)</f>
        <v>3673.6</v>
      </c>
      <c r="S140">
        <f t="shared" ref="S140:S160" si="22">R140*SQRT(M140*100)/(R140*M140+M140*M140*180)</f>
        <v>0.11900745891666799</v>
      </c>
      <c r="T140">
        <f t="shared" si="20"/>
        <v>0.11900745891666799</v>
      </c>
      <c r="U140">
        <f t="shared" ref="U140:U160" si="23">IF(T140&gt;U$8,(1-U$6)/(1-T140),1)</f>
        <v>1</v>
      </c>
    </row>
    <row r="141" spans="13:21" x14ac:dyDescent="0.15">
      <c r="M141">
        <v>131</v>
      </c>
      <c r="N141">
        <f>角色属性总表!K141</f>
        <v>0</v>
      </c>
      <c r="O141">
        <f t="shared" si="18"/>
        <v>1673.6</v>
      </c>
      <c r="P141">
        <f t="shared" si="19"/>
        <v>2000</v>
      </c>
      <c r="Q141">
        <v>0</v>
      </c>
      <c r="R141">
        <f t="shared" si="21"/>
        <v>3673.6</v>
      </c>
      <c r="S141">
        <f t="shared" si="22"/>
        <v>0.11776936707627576</v>
      </c>
      <c r="T141">
        <f t="shared" si="20"/>
        <v>0.11776936707627576</v>
      </c>
      <c r="U141">
        <f t="shared" si="23"/>
        <v>1</v>
      </c>
    </row>
    <row r="142" spans="13:21" x14ac:dyDescent="0.15">
      <c r="M142">
        <v>132</v>
      </c>
      <c r="N142">
        <f>角色属性总表!K142</f>
        <v>0</v>
      </c>
      <c r="O142">
        <f t="shared" si="18"/>
        <v>1673.6</v>
      </c>
      <c r="P142">
        <f t="shared" si="19"/>
        <v>2000</v>
      </c>
      <c r="Q142">
        <v>0</v>
      </c>
      <c r="R142">
        <f t="shared" si="21"/>
        <v>3673.6</v>
      </c>
      <c r="S142">
        <f t="shared" si="22"/>
        <v>0.11655263562180165</v>
      </c>
      <c r="T142">
        <f t="shared" si="20"/>
        <v>0.11655263562180165</v>
      </c>
      <c r="U142">
        <f t="shared" si="23"/>
        <v>1</v>
      </c>
    </row>
    <row r="143" spans="13:21" x14ac:dyDescent="0.15">
      <c r="M143">
        <v>133</v>
      </c>
      <c r="N143">
        <f>角色属性总表!K143</f>
        <v>0</v>
      </c>
      <c r="O143">
        <f t="shared" si="18"/>
        <v>1673.6</v>
      </c>
      <c r="P143">
        <f t="shared" si="19"/>
        <v>2000</v>
      </c>
      <c r="Q143">
        <v>0</v>
      </c>
      <c r="R143">
        <f t="shared" si="21"/>
        <v>3673.6</v>
      </c>
      <c r="S143">
        <f t="shared" si="22"/>
        <v>0.1153567511676785</v>
      </c>
      <c r="T143">
        <f t="shared" si="20"/>
        <v>0.1153567511676785</v>
      </c>
      <c r="U143">
        <f t="shared" si="23"/>
        <v>1</v>
      </c>
    </row>
    <row r="144" spans="13:21" x14ac:dyDescent="0.15">
      <c r="M144">
        <v>134</v>
      </c>
      <c r="N144">
        <f>角色属性总表!K144</f>
        <v>0</v>
      </c>
      <c r="O144">
        <f t="shared" si="18"/>
        <v>1673.6</v>
      </c>
      <c r="P144">
        <f t="shared" si="19"/>
        <v>2000</v>
      </c>
      <c r="Q144">
        <v>0</v>
      </c>
      <c r="R144">
        <f t="shared" si="21"/>
        <v>3673.6</v>
      </c>
      <c r="S144">
        <f t="shared" si="22"/>
        <v>0.11418121611506549</v>
      </c>
      <c r="T144">
        <f t="shared" si="20"/>
        <v>0.11418121611506549</v>
      </c>
      <c r="U144">
        <f t="shared" si="23"/>
        <v>1</v>
      </c>
    </row>
    <row r="145" spans="13:21" x14ac:dyDescent="0.15">
      <c r="M145">
        <v>135</v>
      </c>
      <c r="N145">
        <f>角色属性总表!K145</f>
        <v>0</v>
      </c>
      <c r="O145">
        <f t="shared" si="18"/>
        <v>1673.6</v>
      </c>
      <c r="P145">
        <f t="shared" si="19"/>
        <v>2000</v>
      </c>
      <c r="Q145">
        <v>0</v>
      </c>
      <c r="R145">
        <f t="shared" si="21"/>
        <v>3673.6</v>
      </c>
      <c r="S145">
        <f t="shared" si="22"/>
        <v>0.11302554806140683</v>
      </c>
      <c r="T145">
        <f t="shared" si="20"/>
        <v>0.11302554806140683</v>
      </c>
      <c r="U145">
        <f t="shared" si="23"/>
        <v>1</v>
      </c>
    </row>
    <row r="146" spans="13:21" x14ac:dyDescent="0.15">
      <c r="M146">
        <v>136</v>
      </c>
      <c r="N146">
        <f>角色属性总表!K146</f>
        <v>0</v>
      </c>
      <c r="O146">
        <f t="shared" si="18"/>
        <v>1673.6</v>
      </c>
      <c r="P146">
        <f t="shared" si="19"/>
        <v>2000</v>
      </c>
      <c r="Q146">
        <v>0</v>
      </c>
      <c r="R146">
        <f t="shared" si="21"/>
        <v>3673.6</v>
      </c>
      <c r="S146">
        <f t="shared" si="22"/>
        <v>0.1118892792359628</v>
      </c>
      <c r="T146">
        <f t="shared" si="20"/>
        <v>0.1118892792359628</v>
      </c>
      <c r="U146">
        <f t="shared" si="23"/>
        <v>1</v>
      </c>
    </row>
    <row r="147" spans="13:21" x14ac:dyDescent="0.15">
      <c r="M147">
        <v>137</v>
      </c>
      <c r="N147">
        <f>角色属性总表!K147</f>
        <v>0</v>
      </c>
      <c r="O147">
        <f t="shared" si="18"/>
        <v>1673.6</v>
      </c>
      <c r="P147">
        <f t="shared" si="19"/>
        <v>2000</v>
      </c>
      <c r="Q147">
        <v>0</v>
      </c>
      <c r="R147">
        <f t="shared" si="21"/>
        <v>3673.6</v>
      </c>
      <c r="S147">
        <f t="shared" si="22"/>
        <v>0.11077195596000131</v>
      </c>
      <c r="T147">
        <f t="shared" si="20"/>
        <v>0.11077195596000131</v>
      </c>
      <c r="U147">
        <f t="shared" si="23"/>
        <v>1</v>
      </c>
    </row>
    <row r="148" spans="13:21" x14ac:dyDescent="0.15">
      <c r="M148">
        <v>138</v>
      </c>
      <c r="N148">
        <f>角色属性总表!K148</f>
        <v>0</v>
      </c>
      <c r="O148">
        <f t="shared" si="18"/>
        <v>1673.6</v>
      </c>
      <c r="P148">
        <f t="shared" si="19"/>
        <v>2000</v>
      </c>
      <c r="Q148">
        <v>0</v>
      </c>
      <c r="R148">
        <f t="shared" si="21"/>
        <v>3673.6</v>
      </c>
      <c r="S148">
        <f t="shared" si="22"/>
        <v>0.10967313813041281</v>
      </c>
      <c r="T148">
        <f t="shared" si="20"/>
        <v>0.10967313813041281</v>
      </c>
      <c r="U148">
        <f t="shared" si="23"/>
        <v>1</v>
      </c>
    </row>
    <row r="149" spans="13:21" x14ac:dyDescent="0.15">
      <c r="M149">
        <v>139</v>
      </c>
      <c r="N149">
        <f>角色属性总表!K149</f>
        <v>0</v>
      </c>
      <c r="O149">
        <f t="shared" si="18"/>
        <v>1673.6</v>
      </c>
      <c r="P149">
        <f t="shared" si="19"/>
        <v>2000</v>
      </c>
      <c r="Q149">
        <v>0</v>
      </c>
      <c r="R149">
        <f t="shared" si="21"/>
        <v>3673.6</v>
      </c>
      <c r="S149">
        <f t="shared" si="22"/>
        <v>0.10859239872558137</v>
      </c>
      <c r="T149">
        <f t="shared" si="20"/>
        <v>0.10859239872558137</v>
      </c>
      <c r="U149">
        <f t="shared" si="23"/>
        <v>1</v>
      </c>
    </row>
    <row r="150" spans="13:21" x14ac:dyDescent="0.15">
      <c r="M150">
        <v>140</v>
      </c>
      <c r="N150">
        <f>角色属性总表!K150</f>
        <v>0</v>
      </c>
      <c r="O150">
        <f t="shared" si="18"/>
        <v>1673.6</v>
      </c>
      <c r="P150">
        <f t="shared" si="19"/>
        <v>2000</v>
      </c>
      <c r="Q150">
        <v>0</v>
      </c>
      <c r="R150">
        <f t="shared" si="21"/>
        <v>3673.6</v>
      </c>
      <c r="S150">
        <f t="shared" si="22"/>
        <v>0.10752932333241018</v>
      </c>
      <c r="T150">
        <f t="shared" si="20"/>
        <v>0.10752932333241018</v>
      </c>
      <c r="U150">
        <f t="shared" si="23"/>
        <v>1</v>
      </c>
    </row>
    <row r="151" spans="13:21" x14ac:dyDescent="0.15">
      <c r="M151">
        <v>141</v>
      </c>
      <c r="N151">
        <f>角色属性总表!K151</f>
        <v>0</v>
      </c>
      <c r="O151">
        <f t="shared" si="18"/>
        <v>1673.6</v>
      </c>
      <c r="P151">
        <f t="shared" si="19"/>
        <v>2000</v>
      </c>
      <c r="Q151">
        <v>0</v>
      </c>
      <c r="R151">
        <f t="shared" si="21"/>
        <v>3673.6</v>
      </c>
      <c r="S151">
        <f t="shared" si="22"/>
        <v>0.10648350969346188</v>
      </c>
      <c r="T151">
        <f t="shared" si="20"/>
        <v>0.10648350969346188</v>
      </c>
      <c r="U151">
        <f t="shared" si="23"/>
        <v>1</v>
      </c>
    </row>
    <row r="152" spans="13:21" x14ac:dyDescent="0.15">
      <c r="M152">
        <v>142</v>
      </c>
      <c r="N152">
        <f>角色属性总表!K152</f>
        <v>0</v>
      </c>
      <c r="O152">
        <f t="shared" si="18"/>
        <v>1673.6</v>
      </c>
      <c r="P152">
        <f t="shared" si="19"/>
        <v>2000</v>
      </c>
      <c r="Q152">
        <v>0</v>
      </c>
      <c r="R152">
        <f t="shared" si="21"/>
        <v>3673.6</v>
      </c>
      <c r="S152">
        <f t="shared" si="22"/>
        <v>0.1054545672732307</v>
      </c>
      <c r="T152">
        <f t="shared" si="20"/>
        <v>0.1054545672732307</v>
      </c>
      <c r="U152">
        <f t="shared" si="23"/>
        <v>1</v>
      </c>
    </row>
    <row r="153" spans="13:21" x14ac:dyDescent="0.15">
      <c r="M153">
        <v>143</v>
      </c>
      <c r="N153">
        <f>角色属性总表!K153</f>
        <v>0</v>
      </c>
      <c r="O153">
        <f t="shared" si="18"/>
        <v>1673.6</v>
      </c>
      <c r="P153">
        <f t="shared" si="19"/>
        <v>2000</v>
      </c>
      <c r="Q153">
        <v>0</v>
      </c>
      <c r="R153">
        <f t="shared" si="21"/>
        <v>3673.6</v>
      </c>
      <c r="S153">
        <f t="shared" si="22"/>
        <v>0.10444211684261868</v>
      </c>
      <c r="T153">
        <f t="shared" si="20"/>
        <v>0.10444211684261868</v>
      </c>
      <c r="U153">
        <f t="shared" si="23"/>
        <v>1</v>
      </c>
    </row>
    <row r="154" spans="13:21" x14ac:dyDescent="0.15">
      <c r="M154">
        <v>144</v>
      </c>
      <c r="N154">
        <f>角色属性总表!K154</f>
        <v>0</v>
      </c>
      <c r="O154">
        <f t="shared" si="18"/>
        <v>1673.6</v>
      </c>
      <c r="P154">
        <f t="shared" si="19"/>
        <v>2000</v>
      </c>
      <c r="Q154">
        <v>0</v>
      </c>
      <c r="R154">
        <f t="shared" si="21"/>
        <v>3673.6</v>
      </c>
      <c r="S154">
        <f t="shared" si="22"/>
        <v>0.10344579008073816</v>
      </c>
      <c r="T154">
        <f t="shared" si="20"/>
        <v>0.10344579008073816</v>
      </c>
      <c r="U154">
        <f t="shared" si="23"/>
        <v>1</v>
      </c>
    </row>
    <row r="155" spans="13:21" x14ac:dyDescent="0.15">
      <c r="M155">
        <v>145</v>
      </c>
      <c r="N155">
        <f>角色属性总表!K155</f>
        <v>0</v>
      </c>
      <c r="O155">
        <f t="shared" si="18"/>
        <v>1673.6</v>
      </c>
      <c r="P155">
        <f t="shared" si="19"/>
        <v>2000</v>
      </c>
      <c r="Q155">
        <v>0</v>
      </c>
      <c r="R155">
        <f t="shared" si="21"/>
        <v>3673.6</v>
      </c>
      <c r="S155">
        <f t="shared" si="22"/>
        <v>0.10246522919321115</v>
      </c>
      <c r="T155">
        <f t="shared" si="20"/>
        <v>0.10246522919321115</v>
      </c>
      <c r="U155">
        <f t="shared" si="23"/>
        <v>1</v>
      </c>
    </row>
    <row r="156" spans="13:21" x14ac:dyDescent="0.15">
      <c r="M156">
        <v>146</v>
      </c>
      <c r="N156">
        <f>角色属性总表!K156</f>
        <v>0</v>
      </c>
      <c r="O156">
        <f t="shared" si="18"/>
        <v>1673.6</v>
      </c>
      <c r="P156">
        <f t="shared" si="19"/>
        <v>2000</v>
      </c>
      <c r="Q156">
        <v>0</v>
      </c>
      <c r="R156">
        <f t="shared" si="21"/>
        <v>3673.6</v>
      </c>
      <c r="S156">
        <f t="shared" si="22"/>
        <v>0.10150008654618006</v>
      </c>
      <c r="T156">
        <f t="shared" si="20"/>
        <v>0.10150008654618006</v>
      </c>
      <c r="U156">
        <f t="shared" si="23"/>
        <v>1</v>
      </c>
    </row>
    <row r="157" spans="13:21" x14ac:dyDescent="0.15">
      <c r="M157">
        <v>147</v>
      </c>
      <c r="N157">
        <f>角色属性总表!K157</f>
        <v>0</v>
      </c>
      <c r="O157">
        <f t="shared" si="18"/>
        <v>1673.6</v>
      </c>
      <c r="P157">
        <f t="shared" si="19"/>
        <v>2000</v>
      </c>
      <c r="Q157">
        <v>0</v>
      </c>
      <c r="R157">
        <f t="shared" si="21"/>
        <v>3673.6</v>
      </c>
      <c r="S157">
        <f t="shared" si="22"/>
        <v>0.10055002431528777</v>
      </c>
      <c r="T157">
        <f t="shared" si="20"/>
        <v>0.10055002431528777</v>
      </c>
      <c r="U157">
        <f t="shared" si="23"/>
        <v>1</v>
      </c>
    </row>
    <row r="158" spans="13:21" x14ac:dyDescent="0.15">
      <c r="M158">
        <v>148</v>
      </c>
      <c r="N158">
        <f>角色属性总表!K158</f>
        <v>0</v>
      </c>
      <c r="O158">
        <f t="shared" si="18"/>
        <v>1673.6</v>
      </c>
      <c r="P158">
        <f t="shared" si="19"/>
        <v>2000</v>
      </c>
      <c r="Q158">
        <v>0</v>
      </c>
      <c r="R158">
        <f t="shared" si="21"/>
        <v>3673.6</v>
      </c>
      <c r="S158">
        <f t="shared" si="22"/>
        <v>9.9614714148923339E-2</v>
      </c>
      <c r="T158">
        <f t="shared" si="20"/>
        <v>9.9614714148923339E-2</v>
      </c>
      <c r="U158">
        <f t="shared" si="23"/>
        <v>1</v>
      </c>
    </row>
    <row r="159" spans="13:21" x14ac:dyDescent="0.15">
      <c r="M159">
        <v>149</v>
      </c>
      <c r="N159">
        <f>角色属性总表!K159</f>
        <v>0</v>
      </c>
      <c r="O159">
        <f t="shared" si="18"/>
        <v>1673.6</v>
      </c>
      <c r="P159">
        <f t="shared" si="19"/>
        <v>2000</v>
      </c>
      <c r="Q159">
        <v>0</v>
      </c>
      <c r="R159">
        <f t="shared" si="21"/>
        <v>3673.6</v>
      </c>
      <c r="S159">
        <f t="shared" si="22"/>
        <v>9.8693836845067384E-2</v>
      </c>
      <c r="T159">
        <f t="shared" si="20"/>
        <v>9.8693836845067384E-2</v>
      </c>
      <c r="U159">
        <f t="shared" si="23"/>
        <v>1</v>
      </c>
    </row>
    <row r="160" spans="13:21" x14ac:dyDescent="0.15">
      <c r="M160">
        <v>150</v>
      </c>
      <c r="N160">
        <f>角色属性总表!K160</f>
        <v>0</v>
      </c>
      <c r="O160">
        <f t="shared" si="18"/>
        <v>1673.6</v>
      </c>
      <c r="P160">
        <f t="shared" si="19"/>
        <v>2000</v>
      </c>
      <c r="Q160">
        <v>0</v>
      </c>
      <c r="R160">
        <f t="shared" si="21"/>
        <v>3673.6</v>
      </c>
      <c r="S160">
        <f t="shared" si="22"/>
        <v>9.7787082041106824E-2</v>
      </c>
      <c r="T160">
        <f t="shared" si="20"/>
        <v>9.7787082041106824E-2</v>
      </c>
      <c r="U160">
        <f t="shared" si="23"/>
        <v>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16</vt:i4>
      </vt:variant>
    </vt:vector>
  </HeadingPairs>
  <TitlesOfParts>
    <vt:vector size="16" baseType="lpstr">
      <vt:lpstr>角色间职业划分</vt:lpstr>
      <vt:lpstr>各个系统的属性占比</vt:lpstr>
      <vt:lpstr>战斗属性结构</vt:lpstr>
      <vt:lpstr>玩家属性预估</vt:lpstr>
      <vt:lpstr>角色属性总表</vt:lpstr>
      <vt:lpstr>角色等级属性</vt:lpstr>
      <vt:lpstr>装备属性</vt:lpstr>
      <vt:lpstr>装备强化属性</vt:lpstr>
      <vt:lpstr>神器属性</vt:lpstr>
      <vt:lpstr>套装属性</vt:lpstr>
      <vt:lpstr>猎命属性</vt:lpstr>
      <vt:lpstr>坐骑属性</vt:lpstr>
      <vt:lpstr>怪物参考属性</vt:lpstr>
      <vt:lpstr>各个系统对应的等级</vt:lpstr>
      <vt:lpstr>工作表2</vt:lpstr>
      <vt:lpstr>防御值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13288686527</dc:creator>
  <cp:lastModifiedBy>13288686527</cp:lastModifiedBy>
  <dcterms:created xsi:type="dcterms:W3CDTF">2016-12-17T07:54:20Z</dcterms:created>
  <dcterms:modified xsi:type="dcterms:W3CDTF">2017-01-20T06:37:41Z</dcterms:modified>
</cp:coreProperties>
</file>